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2.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166925"/>
  <mc:AlternateContent xmlns:mc="http://schemas.openxmlformats.org/markup-compatibility/2006">
    <mc:Choice Requires="x15">
      <x15ac:absPath xmlns:x15ac="http://schemas.microsoft.com/office/spreadsheetml/2010/11/ac" url="/Users/inbalarmony/Documents/GitHub new/Iceland_Oil_Sales/Data/Raw/"/>
    </mc:Choice>
  </mc:AlternateContent>
  <xr:revisionPtr revIDLastSave="0" documentId="8_{7149548A-DEEA-F148-9F0C-E22CD157CA7D}" xr6:coauthVersionLast="47" xr6:coauthVersionMax="47" xr10:uidLastSave="{00000000-0000-0000-0000-000000000000}"/>
  <bookViews>
    <workbookView xWindow="200" yWindow="500" windowWidth="28800" windowHeight="16080" activeTab="1" xr2:uid="{00000000-000D-0000-FFFF-FFFF00000000}"/>
  </bookViews>
  <sheets>
    <sheet name="Mælaborð" sheetId="26" r:id="rId1"/>
    <sheet name="oliusolutolur" sheetId="15" r:id="rId2"/>
    <sheet name="combined_graent_bokhald" sheetId="34" r:id="rId3"/>
    <sheet name="metin_notk_idnadur" sheetId="30" r:id="rId4"/>
    <sheet name="ibuafjoldi_leidrett" sheetId="32" r:id="rId5"/>
    <sheet name="ibufjoldi_landshlutar" sheetId="35" r:id="rId6"/>
    <sheet name="sveitarf_landssvaedi" sheetId="36" r:id="rId7"/>
    <sheet name="Sveitarfélög" sheetId="21" r:id="rId8"/>
    <sheet name="Landbúnaður" sheetId="31" r:id="rId9"/>
    <sheet name="Þróun Íbúafjölda sveitarf." sheetId="29" r:id="rId10"/>
    <sheet name="Samanb. við orkust." sheetId="16" r:id="rId11"/>
    <sheet name="Orkustofnun gögn" sheetId="19" r:id="rId12"/>
    <sheet name="Útsölustaðir" sheetId="6" r:id="rId13"/>
    <sheet name="Tegundir" sheetId="14" r:id="rId14"/>
    <sheet name="Birgðastöðvar" sheetId="13" r:id="rId15"/>
  </sheets>
  <definedNames>
    <definedName name="ExternalData_2" localSheetId="2" hidden="1">combined_graent_bokhald!$A$1:$T$906</definedName>
  </definedNames>
  <calcPr calcId="191028"/>
  <pivotCaches>
    <pivotCache cacheId="0" r:id="rId16"/>
    <pivotCache cacheId="1" r:id="rId17"/>
    <pivotCache cacheId="2"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1" i="26" l="1"/>
  <c r="J12272" i="15"/>
  <c r="D5" i="16"/>
  <c r="J60" i="19"/>
  <c r="B3" i="36"/>
  <c r="B4" i="36"/>
  <c r="B5" i="36"/>
  <c r="B6" i="36"/>
  <c r="B7" i="36"/>
  <c r="B8" i="36"/>
  <c r="B9" i="36"/>
  <c r="B10" i="36"/>
  <c r="B11" i="36"/>
  <c r="B12" i="36"/>
  <c r="B13" i="36"/>
  <c r="B14" i="36"/>
  <c r="B15" i="36"/>
  <c r="B16" i="36"/>
  <c r="B17" i="36"/>
  <c r="B18" i="36"/>
  <c r="B19" i="36"/>
  <c r="B20" i="36"/>
  <c r="B21" i="36"/>
  <c r="B22" i="36"/>
  <c r="B23" i="36"/>
  <c r="B24" i="36"/>
  <c r="B25" i="36"/>
  <c r="B26" i="36"/>
  <c r="B27" i="36"/>
  <c r="B28" i="36"/>
  <c r="B29" i="36"/>
  <c r="B30" i="36"/>
  <c r="B31" i="36"/>
  <c r="B32" i="36"/>
  <c r="B33" i="36"/>
  <c r="B34" i="36"/>
  <c r="B35" i="36"/>
  <c r="B36" i="36"/>
  <c r="B37" i="36"/>
  <c r="B38" i="36"/>
  <c r="B39" i="36"/>
  <c r="B40" i="36"/>
  <c r="B41" i="36"/>
  <c r="B2" i="36"/>
  <c r="E12272" i="15"/>
  <c r="E12273" i="15"/>
  <c r="E12274" i="15"/>
  <c r="E12275" i="15"/>
  <c r="E12276" i="15"/>
  <c r="E12277" i="15"/>
  <c r="E12278" i="15"/>
  <c r="E12279" i="15"/>
  <c r="E12280" i="15"/>
  <c r="E12281" i="15"/>
  <c r="E12282" i="15"/>
  <c r="E12283" i="15"/>
  <c r="E12284" i="15"/>
  <c r="E12285" i="15"/>
  <c r="E12286" i="15"/>
  <c r="E12287" i="15"/>
  <c r="E12288" i="15"/>
  <c r="E12289" i="15"/>
  <c r="E12290" i="15"/>
  <c r="E12291" i="15"/>
  <c r="E12292" i="15"/>
  <c r="E12293" i="15"/>
  <c r="E12294" i="15"/>
  <c r="E12295" i="15"/>
  <c r="E12296" i="15"/>
  <c r="E12297" i="15"/>
  <c r="E12298" i="15"/>
  <c r="E12299" i="15"/>
  <c r="E12300" i="15"/>
  <c r="E12301" i="15"/>
  <c r="E12462" i="15"/>
  <c r="E12463" i="15"/>
  <c r="E12464" i="15"/>
  <c r="E12470" i="15"/>
  <c r="E12471" i="15"/>
  <c r="E12472" i="15"/>
  <c r="E12473" i="15"/>
  <c r="E12474" i="15"/>
  <c r="E12475" i="15"/>
  <c r="E12476" i="15"/>
  <c r="E12477" i="15"/>
  <c r="E12478" i="15"/>
  <c r="E12479" i="15"/>
  <c r="E430" i="15"/>
  <c r="E431" i="15"/>
  <c r="E432" i="15"/>
  <c r="E433" i="15"/>
  <c r="E434" i="15"/>
  <c r="E12506" i="15"/>
  <c r="E435" i="15"/>
  <c r="E436" i="15"/>
  <c r="E12507" i="15"/>
  <c r="E12508" i="15"/>
  <c r="E12509" i="15"/>
  <c r="E12510" i="15"/>
  <c r="E12511" i="15"/>
  <c r="E12512" i="15"/>
  <c r="E12513" i="15"/>
  <c r="E12514" i="15"/>
  <c r="E437" i="15"/>
  <c r="E12515" i="15"/>
  <c r="E12516" i="15"/>
  <c r="E12517" i="15"/>
  <c r="E12518" i="15"/>
  <c r="E438" i="15"/>
  <c r="E439" i="15"/>
  <c r="E1768" i="15"/>
  <c r="E1769" i="15"/>
  <c r="E12519" i="15"/>
  <c r="E12520" i="15"/>
  <c r="E12521" i="15"/>
  <c r="E12522" i="15"/>
  <c r="E1770" i="15"/>
  <c r="E1771" i="15"/>
  <c r="E1772" i="15"/>
  <c r="E12523" i="15"/>
  <c r="E12524" i="15"/>
  <c r="E12525" i="15"/>
  <c r="E1773" i="15"/>
  <c r="E12526" i="15"/>
  <c r="E1774" i="15"/>
  <c r="E12527" i="15"/>
  <c r="E1775" i="15"/>
  <c r="E1776" i="15"/>
  <c r="E12528" i="15"/>
  <c r="E1777" i="15"/>
  <c r="E12529" i="15"/>
  <c r="E12530" i="15"/>
  <c r="E12531" i="15"/>
  <c r="E12532" i="15"/>
  <c r="E12533" i="15"/>
  <c r="E12534" i="15"/>
  <c r="E12535" i="15"/>
  <c r="E12536" i="15"/>
  <c r="E1778" i="15"/>
  <c r="E12537" i="15"/>
  <c r="E1779" i="15"/>
  <c r="E1780" i="15"/>
  <c r="E12538" i="15"/>
  <c r="E12539" i="15"/>
  <c r="E12540" i="15"/>
  <c r="E440" i="15"/>
  <c r="E1414" i="15"/>
  <c r="E441" i="15"/>
  <c r="E1415" i="15"/>
  <c r="E442" i="15"/>
  <c r="E443" i="15"/>
  <c r="E1416" i="15"/>
  <c r="E444" i="15"/>
  <c r="E445" i="15"/>
  <c r="E446" i="15"/>
  <c r="E1417" i="15"/>
  <c r="E1418" i="15"/>
  <c r="E447" i="15"/>
  <c r="E1419" i="15"/>
  <c r="E1420" i="15"/>
  <c r="E1421" i="15"/>
  <c r="E1781" i="15"/>
  <c r="E1422" i="15"/>
  <c r="E11407" i="15"/>
  <c r="E1782" i="15"/>
  <c r="E1783" i="15"/>
  <c r="E11169" i="15"/>
  <c r="E11170" i="15"/>
  <c r="E11365" i="15"/>
  <c r="E11375" i="15"/>
  <c r="E11408" i="15"/>
  <c r="E11409" i="15"/>
  <c r="E11410" i="15"/>
  <c r="E11411" i="15"/>
  <c r="E11412" i="15"/>
  <c r="E11413" i="15"/>
  <c r="E1423" i="15"/>
  <c r="E1424" i="15"/>
  <c r="E11414" i="15"/>
  <c r="E11415" i="15"/>
  <c r="E1425" i="15"/>
  <c r="E11416" i="15"/>
  <c r="E11417" i="15"/>
  <c r="E2796" i="15"/>
  <c r="E1784" i="15"/>
  <c r="E11171" i="15"/>
  <c r="E11172" i="15"/>
  <c r="E11366" i="15"/>
  <c r="E11376" i="15"/>
  <c r="E11418" i="15"/>
  <c r="E11419" i="15"/>
  <c r="E2797" i="15"/>
  <c r="E11420" i="15"/>
  <c r="E11421" i="15"/>
  <c r="E2798" i="15"/>
  <c r="E3123" i="15"/>
  <c r="E11173" i="15"/>
  <c r="E11422" i="15"/>
  <c r="E3124" i="15"/>
  <c r="E11174" i="15"/>
  <c r="E11175" i="15"/>
  <c r="E11423" i="15"/>
  <c r="E11176" i="15"/>
  <c r="E11424" i="15"/>
  <c r="E11177" i="15"/>
  <c r="E11425" i="15"/>
  <c r="E3125" i="15"/>
  <c r="E11178" i="15"/>
  <c r="E11426" i="15"/>
  <c r="E3126" i="15"/>
  <c r="E11179" i="15"/>
  <c r="E11427" i="15"/>
  <c r="E3127" i="15"/>
  <c r="E11180" i="15"/>
  <c r="E11428" i="15"/>
  <c r="E11181" i="15"/>
  <c r="E11429" i="15"/>
  <c r="E11182" i="15"/>
  <c r="E11430" i="15"/>
  <c r="E3128" i="15"/>
  <c r="E11183" i="15"/>
  <c r="E11184" i="15"/>
  <c r="E11431" i="15"/>
  <c r="E3129" i="15"/>
  <c r="E11185" i="15"/>
  <c r="E11432" i="15"/>
  <c r="E11377" i="15"/>
  <c r="E11186" i="15"/>
  <c r="E11433" i="15"/>
  <c r="E11187" i="15"/>
  <c r="E11188" i="15"/>
  <c r="E11434" i="15"/>
  <c r="E11189" i="15"/>
  <c r="E11435" i="15"/>
  <c r="E11190" i="15"/>
  <c r="E11436" i="15"/>
  <c r="E3130" i="15"/>
  <c r="E11191" i="15"/>
  <c r="E11437" i="15"/>
  <c r="E11192" i="15"/>
  <c r="E11438" i="15"/>
  <c r="E11193" i="15"/>
  <c r="E11439" i="15"/>
  <c r="E3131" i="15"/>
  <c r="E11194" i="15"/>
  <c r="E11440" i="15"/>
  <c r="E11195" i="15"/>
  <c r="E11441" i="15"/>
  <c r="E11196" i="15"/>
  <c r="E11442" i="15"/>
  <c r="E11197" i="15"/>
  <c r="E11443" i="15"/>
  <c r="E3132" i="15"/>
  <c r="E3133" i="15"/>
  <c r="E11367" i="15"/>
  <c r="E11368" i="15"/>
  <c r="E11378" i="15"/>
  <c r="E11379" i="15"/>
  <c r="E11198" i="15"/>
  <c r="E11199" i="15"/>
  <c r="E11369" i="15"/>
  <c r="E11380" i="15"/>
  <c r="E11444" i="15"/>
  <c r="E3134" i="15"/>
  <c r="E11200" i="15"/>
  <c r="E11445" i="15"/>
  <c r="E11201" i="15"/>
  <c r="E11202" i="15"/>
  <c r="E11446" i="15"/>
  <c r="E11381" i="15"/>
  <c r="E3135" i="15"/>
  <c r="E3136" i="15"/>
  <c r="E10308" i="15"/>
  <c r="E448" i="15"/>
  <c r="E10309" i="15"/>
  <c r="E10310" i="15"/>
  <c r="E10311" i="15"/>
  <c r="E3137" i="15"/>
  <c r="E3138" i="15"/>
  <c r="E3139" i="15"/>
  <c r="E3140" i="15"/>
  <c r="E9989" i="15"/>
  <c r="E9990" i="15"/>
  <c r="E10261" i="15"/>
  <c r="E10262" i="15"/>
  <c r="E10312" i="15"/>
  <c r="E10313" i="15"/>
  <c r="E10314" i="15"/>
  <c r="E10315" i="15"/>
  <c r="E2799" i="15"/>
  <c r="E10316" i="15"/>
  <c r="E2800" i="15"/>
  <c r="E10317" i="15"/>
  <c r="E10318" i="15"/>
  <c r="E2801" i="15"/>
  <c r="E3141" i="15"/>
  <c r="E9991" i="15"/>
  <c r="E9992" i="15"/>
  <c r="E10252" i="15"/>
  <c r="E10263" i="15"/>
  <c r="E10319" i="15"/>
  <c r="E2802" i="15"/>
  <c r="E10320" i="15"/>
  <c r="E10321" i="15"/>
  <c r="E2803" i="15"/>
  <c r="E2804" i="15"/>
  <c r="E2805" i="15"/>
  <c r="E9993" i="15"/>
  <c r="E10322" i="15"/>
  <c r="E9994" i="15"/>
  <c r="E9995" i="15"/>
  <c r="E10323" i="15"/>
  <c r="E4346" i="15"/>
  <c r="E9996" i="15"/>
  <c r="E10324" i="15"/>
  <c r="E9997" i="15"/>
  <c r="E9998" i="15"/>
  <c r="E10325" i="15"/>
  <c r="E4347" i="15"/>
  <c r="E4348" i="15"/>
  <c r="E9999" i="15"/>
  <c r="E10326" i="15"/>
  <c r="E10264" i="15"/>
  <c r="E10000" i="15"/>
  <c r="E10327" i="15"/>
  <c r="E10001" i="15"/>
  <c r="E10328" i="15"/>
  <c r="E10002" i="15"/>
  <c r="E10329" i="15"/>
  <c r="E4349" i="15"/>
  <c r="E4350" i="15"/>
  <c r="E4351" i="15"/>
  <c r="E4352" i="15"/>
  <c r="E10003" i="15"/>
  <c r="E10330" i="15"/>
  <c r="E4353" i="15"/>
  <c r="E4354" i="15"/>
  <c r="E10004" i="15"/>
  <c r="E10005" i="15"/>
  <c r="E10331" i="15"/>
  <c r="E10265" i="15"/>
  <c r="E10006" i="15"/>
  <c r="E10007" i="15"/>
  <c r="E10332" i="15"/>
  <c r="E4355" i="15"/>
  <c r="E10266" i="15"/>
  <c r="E10008" i="15"/>
  <c r="E10333" i="15"/>
  <c r="E10009" i="15"/>
  <c r="E10010" i="15"/>
  <c r="E10011" i="15"/>
  <c r="E10334" i="15"/>
  <c r="E10267" i="15"/>
  <c r="E10012" i="15"/>
  <c r="E10335" i="15"/>
  <c r="E10013" i="15"/>
  <c r="E10336" i="15"/>
  <c r="E10014" i="15"/>
  <c r="E10337" i="15"/>
  <c r="E10015" i="15"/>
  <c r="E10338" i="15"/>
  <c r="E10016" i="15"/>
  <c r="E10339" i="15"/>
  <c r="E10017" i="15"/>
  <c r="E10340" i="15"/>
  <c r="E10018" i="15"/>
  <c r="E10341" i="15"/>
  <c r="E10019" i="15"/>
  <c r="E10342" i="15"/>
  <c r="E10020" i="15"/>
  <c r="E10343" i="15"/>
  <c r="E4356" i="15"/>
  <c r="E4357" i="15"/>
  <c r="E10253" i="15"/>
  <c r="E10268" i="15"/>
  <c r="E10269" i="15"/>
  <c r="E10270" i="15"/>
  <c r="E10021" i="15"/>
  <c r="E10022" i="15"/>
  <c r="E10023" i="15"/>
  <c r="E10254" i="15"/>
  <c r="E10271" i="15"/>
  <c r="E10344" i="15"/>
  <c r="E10024" i="15"/>
  <c r="E10345" i="15"/>
  <c r="E10025" i="15"/>
  <c r="E10026" i="15"/>
  <c r="E10272" i="15"/>
  <c r="E10346" i="15"/>
  <c r="E10273" i="15"/>
  <c r="E1785" i="15"/>
  <c r="E1786" i="15"/>
  <c r="E1787" i="15"/>
  <c r="E1788" i="15"/>
  <c r="E4358" i="15"/>
  <c r="E4359" i="15"/>
  <c r="E9111" i="15"/>
  <c r="E8858" i="15"/>
  <c r="E8859" i="15"/>
  <c r="E9055" i="15"/>
  <c r="E9071" i="15"/>
  <c r="E9072" i="15"/>
  <c r="E9112" i="15"/>
  <c r="E4360" i="15"/>
  <c r="E9113" i="15"/>
  <c r="E9114" i="15"/>
  <c r="E9115" i="15"/>
  <c r="E2806" i="15"/>
  <c r="E9116" i="15"/>
  <c r="E2807" i="15"/>
  <c r="E9117" i="15"/>
  <c r="E9118" i="15"/>
  <c r="E2808" i="15"/>
  <c r="E4361" i="15"/>
  <c r="E8860" i="15"/>
  <c r="E8861" i="15"/>
  <c r="E9056" i="15"/>
  <c r="E9073" i="15"/>
  <c r="E1789" i="15"/>
  <c r="E9119" i="15"/>
  <c r="E1790" i="15"/>
  <c r="E2809" i="15"/>
  <c r="E4016" i="15"/>
  <c r="E9120" i="15"/>
  <c r="E9121" i="15"/>
  <c r="E1791" i="15"/>
  <c r="E4017" i="15"/>
  <c r="E4018" i="15"/>
  <c r="E1792" i="15"/>
  <c r="E4362" i="15"/>
  <c r="E1793" i="15"/>
  <c r="E4019" i="15"/>
  <c r="E1794" i="15"/>
  <c r="E4020" i="15"/>
  <c r="E8862" i="15"/>
  <c r="E9122" i="15"/>
  <c r="E1795" i="15"/>
  <c r="E8863" i="15"/>
  <c r="E8864" i="15"/>
  <c r="E9123" i="15"/>
  <c r="E8865" i="15"/>
  <c r="E9124" i="15"/>
  <c r="E8866" i="15"/>
  <c r="E8867" i="15"/>
  <c r="E9125" i="15"/>
  <c r="E5631" i="15"/>
  <c r="E5632" i="15"/>
  <c r="E8868" i="15"/>
  <c r="E9126" i="15"/>
  <c r="E8869" i="15"/>
  <c r="E9127" i="15"/>
  <c r="E8870" i="15"/>
  <c r="E9128" i="15"/>
  <c r="E8871" i="15"/>
  <c r="E9129" i="15"/>
  <c r="E5633" i="15"/>
  <c r="E5634" i="15"/>
  <c r="E8872" i="15"/>
  <c r="E9130" i="15"/>
  <c r="E8873" i="15"/>
  <c r="E8874" i="15"/>
  <c r="E9131" i="15"/>
  <c r="E8875" i="15"/>
  <c r="E9132" i="15"/>
  <c r="E9074" i="15"/>
  <c r="E8876" i="15"/>
  <c r="E9133" i="15"/>
  <c r="E8877" i="15"/>
  <c r="E8878" i="15"/>
  <c r="E9134" i="15"/>
  <c r="E5635" i="15"/>
  <c r="E9075" i="15"/>
  <c r="E8879" i="15"/>
  <c r="E9135" i="15"/>
  <c r="E8880" i="15"/>
  <c r="E9136" i="15"/>
  <c r="E8881" i="15"/>
  <c r="E9137" i="15"/>
  <c r="E9076" i="15"/>
  <c r="E8882" i="15"/>
  <c r="E9138" i="15"/>
  <c r="E8883" i="15"/>
  <c r="E9139" i="15"/>
  <c r="E8884" i="15"/>
  <c r="E9140" i="15"/>
  <c r="E8885" i="15"/>
  <c r="E9141" i="15"/>
  <c r="E8886" i="15"/>
  <c r="E9142" i="15"/>
  <c r="E8887" i="15"/>
  <c r="E9143" i="15"/>
  <c r="E5636" i="15"/>
  <c r="E9057" i="15"/>
  <c r="E9058" i="15"/>
  <c r="E9059" i="15"/>
  <c r="E9077" i="15"/>
  <c r="E9078" i="15"/>
  <c r="E9079" i="15"/>
  <c r="E5637" i="15"/>
  <c r="E5638" i="15"/>
  <c r="E5639" i="15"/>
  <c r="E8888" i="15"/>
  <c r="E8889" i="15"/>
  <c r="E9060" i="15"/>
  <c r="E9080" i="15"/>
  <c r="E9144" i="15"/>
  <c r="E8890" i="15"/>
  <c r="E9145" i="15"/>
  <c r="E8891" i="15"/>
  <c r="E8892" i="15"/>
  <c r="E9081" i="15"/>
  <c r="E9146" i="15"/>
  <c r="E9082" i="15"/>
  <c r="E5640" i="15"/>
  <c r="E5641" i="15"/>
  <c r="E4021" i="15"/>
  <c r="E4022" i="15"/>
  <c r="E5642" i="15"/>
  <c r="E4023" i="15"/>
  <c r="E3142" i="15"/>
  <c r="E3143" i="15"/>
  <c r="E3144" i="15"/>
  <c r="E7988" i="15"/>
  <c r="E7989" i="15"/>
  <c r="E5643" i="15"/>
  <c r="E7725" i="15"/>
  <c r="E7726" i="15"/>
  <c r="E7947" i="15"/>
  <c r="E7948" i="15"/>
  <c r="E7990" i="15"/>
  <c r="E7991" i="15"/>
  <c r="E7992" i="15"/>
  <c r="E7993" i="15"/>
  <c r="E4024" i="15"/>
  <c r="E7994" i="15"/>
  <c r="E7995" i="15"/>
  <c r="E4025" i="15"/>
  <c r="E7996" i="15"/>
  <c r="E7997" i="15"/>
  <c r="E4026" i="15"/>
  <c r="E4027" i="15"/>
  <c r="E7727" i="15"/>
  <c r="E7728" i="15"/>
  <c r="E7931" i="15"/>
  <c r="E7949" i="15"/>
  <c r="E7998" i="15"/>
  <c r="E4028" i="15"/>
  <c r="E3145" i="15"/>
  <c r="E7999" i="15"/>
  <c r="E8000" i="15"/>
  <c r="E5328" i="15"/>
  <c r="E1796" i="15"/>
  <c r="E1797" i="15"/>
  <c r="E5644" i="15"/>
  <c r="E3146" i="15"/>
  <c r="E3147" i="15"/>
  <c r="E5645" i="15"/>
  <c r="E5329" i="15"/>
  <c r="E3148" i="15"/>
  <c r="E5330" i="15"/>
  <c r="E7729" i="15"/>
  <c r="E8001" i="15"/>
  <c r="E7730" i="15"/>
  <c r="E7731" i="15"/>
  <c r="E8002" i="15"/>
  <c r="E7732" i="15"/>
  <c r="E8003" i="15"/>
  <c r="E7733" i="15"/>
  <c r="E7734" i="15"/>
  <c r="E8004" i="15"/>
  <c r="E7735" i="15"/>
  <c r="E8005" i="15"/>
  <c r="E7736" i="15"/>
  <c r="E8006" i="15"/>
  <c r="E3149" i="15"/>
  <c r="E7737" i="15"/>
  <c r="E8007" i="15"/>
  <c r="E7738" i="15"/>
  <c r="E8008" i="15"/>
  <c r="E6835" i="15"/>
  <c r="E6836" i="15"/>
  <c r="E7739" i="15"/>
  <c r="E8009" i="15"/>
  <c r="E7740" i="15"/>
  <c r="E7741" i="15"/>
  <c r="E8010" i="15"/>
  <c r="E7742" i="15"/>
  <c r="E8011" i="15"/>
  <c r="E7950" i="15"/>
  <c r="E7743" i="15"/>
  <c r="E8012" i="15"/>
  <c r="E7744" i="15"/>
  <c r="E7745" i="15"/>
  <c r="E7746" i="15"/>
  <c r="E8013" i="15"/>
  <c r="E7951" i="15"/>
  <c r="E7747" i="15"/>
  <c r="E8014" i="15"/>
  <c r="E7748" i="15"/>
  <c r="E8015" i="15"/>
  <c r="E7749" i="15"/>
  <c r="E8016" i="15"/>
  <c r="E7750" i="15"/>
  <c r="E8017" i="15"/>
  <c r="E7751" i="15"/>
  <c r="E8018" i="15"/>
  <c r="E7752" i="15"/>
  <c r="E8019" i="15"/>
  <c r="E7753" i="15"/>
  <c r="E8020" i="15"/>
  <c r="E7754" i="15"/>
  <c r="E8021" i="15"/>
  <c r="E7755" i="15"/>
  <c r="E8022" i="15"/>
  <c r="E6837" i="15"/>
  <c r="E7932" i="15"/>
  <c r="E7933" i="15"/>
  <c r="E7934" i="15"/>
  <c r="E7952" i="15"/>
  <c r="E7953" i="15"/>
  <c r="E7756" i="15"/>
  <c r="E7757" i="15"/>
  <c r="E7935" i="15"/>
  <c r="E7954" i="15"/>
  <c r="E7955" i="15"/>
  <c r="E8023" i="15"/>
  <c r="E7758" i="15"/>
  <c r="E8024" i="15"/>
  <c r="E7759" i="15"/>
  <c r="E7936" i="15"/>
  <c r="E7956" i="15"/>
  <c r="E7957" i="15"/>
  <c r="E8025" i="15"/>
  <c r="E7958" i="15"/>
  <c r="E3150" i="15"/>
  <c r="E5331" i="15"/>
  <c r="E3151" i="15"/>
  <c r="E5332" i="15"/>
  <c r="E3152" i="15"/>
  <c r="E5333" i="15"/>
  <c r="E5334" i="15"/>
  <c r="E5335" i="15"/>
  <c r="E5336" i="15"/>
  <c r="E6838" i="15"/>
  <c r="E4363" i="15"/>
  <c r="E4364" i="15"/>
  <c r="E6839" i="15"/>
  <c r="E6840" i="15"/>
  <c r="E4365" i="15"/>
  <c r="E3153" i="15"/>
  <c r="E3154" i="15"/>
  <c r="E6841" i="15"/>
  <c r="E6842" i="15"/>
  <c r="E6557" i="15"/>
  <c r="E6558" i="15"/>
  <c r="E6804" i="15"/>
  <c r="E6805" i="15"/>
  <c r="E6843" i="15"/>
  <c r="E6844" i="15"/>
  <c r="E6845" i="15"/>
  <c r="E6846" i="15"/>
  <c r="E5337" i="15"/>
  <c r="E6847" i="15"/>
  <c r="E5338" i="15"/>
  <c r="E6848" i="15"/>
  <c r="E6849" i="15"/>
  <c r="E5339" i="15"/>
  <c r="E6559" i="15"/>
  <c r="E6560" i="15"/>
  <c r="E6785" i="15"/>
  <c r="E6806" i="15"/>
  <c r="E6850" i="15"/>
  <c r="E5340" i="15"/>
  <c r="E6851" i="15"/>
  <c r="E6852" i="15"/>
  <c r="E6853" i="15"/>
  <c r="E6499" i="15"/>
  <c r="E4366" i="15"/>
  <c r="E6854" i="15"/>
  <c r="E4367" i="15"/>
  <c r="E6855" i="15"/>
  <c r="E6856" i="15"/>
  <c r="E6857" i="15"/>
  <c r="E6858" i="15"/>
  <c r="E6859" i="15"/>
  <c r="E6561" i="15"/>
  <c r="E6860" i="15"/>
  <c r="E6861" i="15"/>
  <c r="E6562" i="15"/>
  <c r="E6563" i="15"/>
  <c r="E6862" i="15"/>
  <c r="E6564" i="15"/>
  <c r="E6863" i="15"/>
  <c r="E6565" i="15"/>
  <c r="E6566" i="15"/>
  <c r="E6864" i="15"/>
  <c r="E6865" i="15"/>
  <c r="E6866" i="15"/>
  <c r="E6867" i="15"/>
  <c r="E6567" i="15"/>
  <c r="E6868" i="15"/>
  <c r="E4368" i="15"/>
  <c r="E4369" i="15"/>
  <c r="E6568" i="15"/>
  <c r="E6869" i="15"/>
  <c r="E6569" i="15"/>
  <c r="E6870" i="15"/>
  <c r="E6570" i="15"/>
  <c r="E6871" i="15"/>
  <c r="E6571" i="15"/>
  <c r="E6872" i="15"/>
  <c r="E4370" i="15"/>
  <c r="E4371" i="15"/>
  <c r="E6572" i="15"/>
  <c r="E6573" i="15"/>
  <c r="E6873" i="15"/>
  <c r="E6807" i="15"/>
  <c r="E6574" i="15"/>
  <c r="E6874" i="15"/>
  <c r="E6808" i="15"/>
  <c r="E6575" i="15"/>
  <c r="E6875" i="15"/>
  <c r="E6576" i="15"/>
  <c r="E6577" i="15"/>
  <c r="E6578" i="15"/>
  <c r="E6876" i="15"/>
  <c r="E6809" i="15"/>
  <c r="E6810" i="15"/>
  <c r="E6579" i="15"/>
  <c r="E6877" i="15"/>
  <c r="E6580" i="15"/>
  <c r="E6878" i="15"/>
  <c r="E6581" i="15"/>
  <c r="E6879" i="15"/>
  <c r="E6582" i="15"/>
  <c r="E6880" i="15"/>
  <c r="E6583" i="15"/>
  <c r="E6881" i="15"/>
  <c r="E6584" i="15"/>
  <c r="E6882" i="15"/>
  <c r="E6585" i="15"/>
  <c r="E6883" i="15"/>
  <c r="E6586" i="15"/>
  <c r="E6884" i="15"/>
  <c r="E6587" i="15"/>
  <c r="E6885" i="15"/>
  <c r="E6786" i="15"/>
  <c r="E6787" i="15"/>
  <c r="E6788" i="15"/>
  <c r="E6811" i="15"/>
  <c r="E6812" i="15"/>
  <c r="E6588" i="15"/>
  <c r="E6589" i="15"/>
  <c r="E6789" i="15"/>
  <c r="E6813" i="15"/>
  <c r="E6886" i="15"/>
  <c r="E6590" i="15"/>
  <c r="E6887" i="15"/>
  <c r="E6591" i="15"/>
  <c r="E6592" i="15"/>
  <c r="E6790" i="15"/>
  <c r="E6791" i="15"/>
  <c r="E6814" i="15"/>
  <c r="E6815" i="15"/>
  <c r="E6888" i="15"/>
  <c r="E6816" i="15"/>
  <c r="E6500" i="15"/>
  <c r="E4372" i="15"/>
  <c r="E4373" i="15"/>
  <c r="E6501" i="15"/>
  <c r="E6502" i="15"/>
  <c r="E4374" i="15"/>
  <c r="E6503" i="15"/>
  <c r="E6504" i="15"/>
  <c r="E6505" i="15"/>
  <c r="E8026" i="15"/>
  <c r="E5646" i="15"/>
  <c r="E5647" i="15"/>
  <c r="E5648" i="15"/>
  <c r="E5649" i="15"/>
  <c r="E5650" i="15"/>
  <c r="E8027" i="15"/>
  <c r="E5651" i="15"/>
  <c r="E5652" i="15"/>
  <c r="E8028" i="15"/>
  <c r="E8029" i="15"/>
  <c r="E5387" i="15"/>
  <c r="E5388" i="15"/>
  <c r="E5599" i="15"/>
  <c r="E5600" i="15"/>
  <c r="E5653" i="15"/>
  <c r="E5601" i="15"/>
  <c r="E5654" i="15"/>
  <c r="E5655" i="15"/>
  <c r="E5656" i="15"/>
  <c r="E6506" i="15"/>
  <c r="E5657" i="15"/>
  <c r="E6507" i="15"/>
  <c r="E5658" i="15"/>
  <c r="E5659" i="15"/>
  <c r="E6508" i="15"/>
  <c r="E8030" i="15"/>
  <c r="E8031" i="15"/>
  <c r="E5389" i="15"/>
  <c r="E5390" i="15"/>
  <c r="E5602" i="15"/>
  <c r="E5603" i="15"/>
  <c r="E5660" i="15"/>
  <c r="E7669" i="15"/>
  <c r="E5661" i="15"/>
  <c r="E5662" i="15"/>
  <c r="E7670" i="15"/>
  <c r="E8032" i="15"/>
  <c r="E8033" i="15"/>
  <c r="E8034" i="15"/>
  <c r="E8035" i="15"/>
  <c r="E8036" i="15"/>
  <c r="E8037" i="15"/>
  <c r="E8038" i="15"/>
  <c r="E8039" i="15"/>
  <c r="E8040" i="15"/>
  <c r="E8041" i="15"/>
  <c r="E5391" i="15"/>
  <c r="E5663" i="15"/>
  <c r="E5392" i="15"/>
  <c r="E5393" i="15"/>
  <c r="E5664" i="15"/>
  <c r="E5604" i="15"/>
  <c r="E5394" i="15"/>
  <c r="E5395" i="15"/>
  <c r="E5665" i="15"/>
  <c r="E5396" i="15"/>
  <c r="E5397" i="15"/>
  <c r="E5666" i="15"/>
  <c r="E5398" i="15"/>
  <c r="E5667" i="15"/>
  <c r="E5399" i="15"/>
  <c r="E5668" i="15"/>
  <c r="E5400" i="15"/>
  <c r="E5669" i="15"/>
  <c r="E5401" i="15"/>
  <c r="E5670" i="15"/>
  <c r="E5402" i="15"/>
  <c r="E5671" i="15"/>
  <c r="E5403" i="15"/>
  <c r="E5404" i="15"/>
  <c r="E5672" i="15"/>
  <c r="E5405" i="15"/>
  <c r="E5673" i="15"/>
  <c r="E5605" i="15"/>
  <c r="E5406" i="15"/>
  <c r="E5674" i="15"/>
  <c r="E5407" i="15"/>
  <c r="E5408" i="15"/>
  <c r="E5675" i="15"/>
  <c r="E5606" i="15"/>
  <c r="E5582" i="15"/>
  <c r="E5409" i="15"/>
  <c r="E5676" i="15"/>
  <c r="E5410" i="15"/>
  <c r="E5677" i="15"/>
  <c r="E5411" i="15"/>
  <c r="E5678" i="15"/>
  <c r="E5412" i="15"/>
  <c r="E5679" i="15"/>
  <c r="E5413" i="15"/>
  <c r="E5680" i="15"/>
  <c r="E5414" i="15"/>
  <c r="E5681" i="15"/>
  <c r="E5415" i="15"/>
  <c r="E5682" i="15"/>
  <c r="E5416" i="15"/>
  <c r="E5683" i="15"/>
  <c r="E5417" i="15"/>
  <c r="E5684" i="15"/>
  <c r="E5583" i="15"/>
  <c r="E5584" i="15"/>
  <c r="E5585" i="15"/>
  <c r="E5607" i="15"/>
  <c r="E5608" i="15"/>
  <c r="E5418" i="15"/>
  <c r="E5419" i="15"/>
  <c r="E5586" i="15"/>
  <c r="E5609" i="15"/>
  <c r="E5685" i="15"/>
  <c r="E5420" i="15"/>
  <c r="E5686" i="15"/>
  <c r="E9147" i="15"/>
  <c r="E5421" i="15"/>
  <c r="E5422" i="15"/>
  <c r="E5587" i="15"/>
  <c r="E5610" i="15"/>
  <c r="E5687" i="15"/>
  <c r="E5611" i="15"/>
  <c r="E5688" i="15"/>
  <c r="E5689" i="15"/>
  <c r="E7671" i="15"/>
  <c r="E7672" i="15"/>
  <c r="E5690" i="15"/>
  <c r="E9148" i="15"/>
  <c r="E7673" i="15"/>
  <c r="E7674" i="15"/>
  <c r="E5691" i="15"/>
  <c r="E5692" i="15"/>
  <c r="E7675" i="15"/>
  <c r="E7676" i="15"/>
  <c r="E9149" i="15"/>
  <c r="E9150" i="15"/>
  <c r="E6889" i="15"/>
  <c r="E6890" i="15"/>
  <c r="E4084" i="15"/>
  <c r="E4375" i="15"/>
  <c r="E4376" i="15"/>
  <c r="E4377" i="15"/>
  <c r="E9151" i="15"/>
  <c r="E9152" i="15"/>
  <c r="E9153" i="15"/>
  <c r="E9154" i="15"/>
  <c r="E4085" i="15"/>
  <c r="E4086" i="15"/>
  <c r="E4315" i="15"/>
  <c r="E4316" i="15"/>
  <c r="E4378" i="15"/>
  <c r="E4317" i="15"/>
  <c r="E4379" i="15"/>
  <c r="E4380" i="15"/>
  <c r="E4381" i="15"/>
  <c r="E7677" i="15"/>
  <c r="E4087" i="15"/>
  <c r="E4382" i="15"/>
  <c r="E9155" i="15"/>
  <c r="E7678" i="15"/>
  <c r="E4383" i="15"/>
  <c r="E4384" i="15"/>
  <c r="E7679" i="15"/>
  <c r="E9156" i="15"/>
  <c r="E4088" i="15"/>
  <c r="E4089" i="15"/>
  <c r="E4090" i="15"/>
  <c r="E4296" i="15"/>
  <c r="E4318" i="15"/>
  <c r="E4385" i="15"/>
  <c r="E7680" i="15"/>
  <c r="E4386" i="15"/>
  <c r="E4387" i="15"/>
  <c r="E6891" i="15"/>
  <c r="E8805" i="15"/>
  <c r="E8806" i="15"/>
  <c r="E9157" i="15"/>
  <c r="E9158" i="15"/>
  <c r="E9159" i="15"/>
  <c r="E9160" i="15"/>
  <c r="E9161" i="15"/>
  <c r="E9162" i="15"/>
  <c r="E9163" i="15"/>
  <c r="E4091" i="15"/>
  <c r="E4388" i="15"/>
  <c r="E4092" i="15"/>
  <c r="E4093" i="15"/>
  <c r="E4389" i="15"/>
  <c r="E4319" i="15"/>
  <c r="E4094" i="15"/>
  <c r="E4095" i="15"/>
  <c r="E4390" i="15"/>
  <c r="E4096" i="15"/>
  <c r="E4097" i="15"/>
  <c r="E4391" i="15"/>
  <c r="E4098" i="15"/>
  <c r="E4392" i="15"/>
  <c r="E4099" i="15"/>
  <c r="E4100" i="15"/>
  <c r="E4393" i="15"/>
  <c r="E4101" i="15"/>
  <c r="E4394" i="15"/>
  <c r="E4102" i="15"/>
  <c r="E4395" i="15"/>
  <c r="E4103" i="15"/>
  <c r="E4396" i="15"/>
  <c r="E4104" i="15"/>
  <c r="E4105" i="15"/>
  <c r="E4397" i="15"/>
  <c r="E4320" i="15"/>
  <c r="E4106" i="15"/>
  <c r="E4107" i="15"/>
  <c r="E4398" i="15"/>
  <c r="E4321" i="15"/>
  <c r="E4108" i="15"/>
  <c r="E4399" i="15"/>
  <c r="E4109" i="15"/>
  <c r="E4110" i="15"/>
  <c r="E4400" i="15"/>
  <c r="E4322" i="15"/>
  <c r="E4111" i="15"/>
  <c r="E4401" i="15"/>
  <c r="E4112" i="15"/>
  <c r="E4402" i="15"/>
  <c r="E4113" i="15"/>
  <c r="E4403" i="15"/>
  <c r="E4114" i="15"/>
  <c r="E4404" i="15"/>
  <c r="E4115" i="15"/>
  <c r="E4405" i="15"/>
  <c r="E4116" i="15"/>
  <c r="E4406" i="15"/>
  <c r="E6892" i="15"/>
  <c r="E4117" i="15"/>
  <c r="E4407" i="15"/>
  <c r="E4118" i="15"/>
  <c r="E4408" i="15"/>
  <c r="E4119" i="15"/>
  <c r="E4409" i="15"/>
  <c r="E4297" i="15"/>
  <c r="E4298" i="15"/>
  <c r="E4299" i="15"/>
  <c r="E4323" i="15"/>
  <c r="E4324" i="15"/>
  <c r="E4120" i="15"/>
  <c r="E4121" i="15"/>
  <c r="E4300" i="15"/>
  <c r="E4325" i="15"/>
  <c r="E4410" i="15"/>
  <c r="E4122" i="15"/>
  <c r="E4123" i="15"/>
  <c r="E4411" i="15"/>
  <c r="E4124" i="15"/>
  <c r="E4125" i="15"/>
  <c r="E4301" i="15"/>
  <c r="E4412" i="15"/>
  <c r="E4326" i="15"/>
  <c r="E6893" i="15"/>
  <c r="E6894" i="15"/>
  <c r="E6895" i="15"/>
  <c r="E10347" i="15"/>
  <c r="E8807" i="15"/>
  <c r="E8808" i="15"/>
  <c r="E6896" i="15"/>
  <c r="E6897" i="15"/>
  <c r="E8809" i="15"/>
  <c r="E8810" i="15"/>
  <c r="E6898" i="15"/>
  <c r="E8811" i="15"/>
  <c r="E8812" i="15"/>
  <c r="E8042" i="15"/>
  <c r="E8043" i="15"/>
  <c r="E10348" i="15"/>
  <c r="E10349" i="15"/>
  <c r="E10350" i="15"/>
  <c r="E2856" i="15"/>
  <c r="E3155" i="15"/>
  <c r="E3156" i="15"/>
  <c r="E3157" i="15"/>
  <c r="E10351" i="15"/>
  <c r="E10352" i="15"/>
  <c r="E10353" i="15"/>
  <c r="E10354" i="15"/>
  <c r="E2857" i="15"/>
  <c r="E2858" i="15"/>
  <c r="E3088" i="15"/>
  <c r="E3089" i="15"/>
  <c r="E3090" i="15"/>
  <c r="E3158" i="15"/>
  <c r="E3091" i="15"/>
  <c r="E3159" i="15"/>
  <c r="E3160" i="15"/>
  <c r="E3161" i="15"/>
  <c r="E8813" i="15"/>
  <c r="E3162" i="15"/>
  <c r="E10355" i="15"/>
  <c r="E3163" i="15"/>
  <c r="E8814" i="15"/>
  <c r="E3164" i="15"/>
  <c r="E3165" i="15"/>
  <c r="E8815" i="15"/>
  <c r="E2859" i="15"/>
  <c r="E2860" i="15"/>
  <c r="E3066" i="15"/>
  <c r="E3092" i="15"/>
  <c r="E3093" i="15"/>
  <c r="E3166" i="15"/>
  <c r="E9932" i="15"/>
  <c r="E8044" i="15"/>
  <c r="E3167" i="15"/>
  <c r="E3168" i="15"/>
  <c r="E8045" i="15"/>
  <c r="E9933" i="15"/>
  <c r="E8046" i="15"/>
  <c r="E9934" i="15"/>
  <c r="E9935" i="15"/>
  <c r="E10356" i="15"/>
  <c r="E10357" i="15"/>
  <c r="E10358" i="15"/>
  <c r="E10359" i="15"/>
  <c r="E10360" i="15"/>
  <c r="E9936" i="15"/>
  <c r="E8047" i="15"/>
  <c r="E10361" i="15"/>
  <c r="E3169" i="15"/>
  <c r="E10362" i="15"/>
  <c r="E9937" i="15"/>
  <c r="E2861" i="15"/>
  <c r="E3170" i="15"/>
  <c r="E3171" i="15"/>
  <c r="E2862" i="15"/>
  <c r="E2863" i="15"/>
  <c r="E3172" i="15"/>
  <c r="E3094" i="15"/>
  <c r="E2864" i="15"/>
  <c r="E2865" i="15"/>
  <c r="E3173" i="15"/>
  <c r="E2866" i="15"/>
  <c r="E2867" i="15"/>
  <c r="E3174" i="15"/>
  <c r="E8048" i="15"/>
  <c r="E2868" i="15"/>
  <c r="E3175" i="15"/>
  <c r="E2869" i="15"/>
  <c r="E2870" i="15"/>
  <c r="E3176" i="15"/>
  <c r="E3095" i="15"/>
  <c r="E2871" i="15"/>
  <c r="E3177" i="15"/>
  <c r="E2872" i="15"/>
  <c r="E3178" i="15"/>
  <c r="E2873" i="15"/>
  <c r="E3179" i="15"/>
  <c r="E2874" i="15"/>
  <c r="E2875" i="15"/>
  <c r="E3180" i="15"/>
  <c r="E3096" i="15"/>
  <c r="E2876" i="15"/>
  <c r="E3181" i="15"/>
  <c r="E2877" i="15"/>
  <c r="E2878" i="15"/>
  <c r="E3097" i="15"/>
  <c r="E3182" i="15"/>
  <c r="E3098" i="15"/>
  <c r="E3067" i="15"/>
  <c r="E2879" i="15"/>
  <c r="E3183" i="15"/>
  <c r="E2880" i="15"/>
  <c r="E3184" i="15"/>
  <c r="E2881" i="15"/>
  <c r="E3185" i="15"/>
  <c r="E2882" i="15"/>
  <c r="E3186" i="15"/>
  <c r="E2883" i="15"/>
  <c r="E3187" i="15"/>
  <c r="E2884" i="15"/>
  <c r="E3188" i="15"/>
  <c r="E2885" i="15"/>
  <c r="E3189" i="15"/>
  <c r="E3068" i="15"/>
  <c r="E3069" i="15"/>
  <c r="E3070" i="15"/>
  <c r="E3071" i="15"/>
  <c r="E3099" i="15"/>
  <c r="E3100" i="15"/>
  <c r="E2886" i="15"/>
  <c r="E2887" i="15"/>
  <c r="E2888" i="15"/>
  <c r="E2889" i="15"/>
  <c r="E3072" i="15"/>
  <c r="E3101" i="15"/>
  <c r="E3190" i="15"/>
  <c r="E2890" i="15"/>
  <c r="E2891" i="15"/>
  <c r="E3191" i="15"/>
  <c r="E2892" i="15"/>
  <c r="E2893" i="15"/>
  <c r="E3073" i="15"/>
  <c r="E3192" i="15"/>
  <c r="E3102" i="15"/>
  <c r="E8049" i="15"/>
  <c r="E9938" i="15"/>
  <c r="E9939" i="15"/>
  <c r="E11447" i="15"/>
  <c r="E8050" i="15"/>
  <c r="E8051" i="15"/>
  <c r="E11448" i="15"/>
  <c r="E11449" i="15"/>
  <c r="E9164" i="15"/>
  <c r="E9165" i="15"/>
  <c r="E11450" i="15"/>
  <c r="E11451" i="15"/>
  <c r="E1798" i="15"/>
  <c r="E1799" i="15"/>
  <c r="E11452" i="15"/>
  <c r="E11453" i="15"/>
  <c r="E1468" i="15"/>
  <c r="E1469" i="15"/>
  <c r="E1690" i="15"/>
  <c r="E1691" i="15"/>
  <c r="E1800" i="15"/>
  <c r="E1692" i="15"/>
  <c r="E1801" i="15"/>
  <c r="E1802" i="15"/>
  <c r="E1803" i="15"/>
  <c r="E9166" i="15"/>
  <c r="E9940" i="15"/>
  <c r="E1804" i="15"/>
  <c r="E9167" i="15"/>
  <c r="E1805" i="15"/>
  <c r="E9941" i="15"/>
  <c r="E9942" i="15"/>
  <c r="E11118" i="15"/>
  <c r="E1806" i="15"/>
  <c r="E9168" i="15"/>
  <c r="E1807" i="15"/>
  <c r="E11119" i="15"/>
  <c r="E11120" i="15"/>
  <c r="E11121" i="15"/>
  <c r="E11454" i="15"/>
  <c r="E11455" i="15"/>
  <c r="E1470" i="15"/>
  <c r="E1471" i="15"/>
  <c r="E1693" i="15"/>
  <c r="E1694" i="15"/>
  <c r="E9169" i="15"/>
  <c r="E1808" i="15"/>
  <c r="E10363" i="15"/>
  <c r="E10364" i="15"/>
  <c r="E11122" i="15"/>
  <c r="E9170" i="15"/>
  <c r="E1809" i="15"/>
  <c r="E1810" i="15"/>
  <c r="E11123" i="15"/>
  <c r="E11124" i="15"/>
  <c r="E11125" i="15"/>
  <c r="E11126" i="15"/>
  <c r="E11456" i="15"/>
  <c r="E11457" i="15"/>
  <c r="E11458" i="15"/>
  <c r="E11459" i="15"/>
  <c r="E11460" i="15"/>
  <c r="E11461" i="15"/>
  <c r="E11462" i="15"/>
  <c r="E11463" i="15"/>
  <c r="E1472" i="15"/>
  <c r="E1811" i="15"/>
  <c r="E1812" i="15"/>
  <c r="E1473" i="15"/>
  <c r="E1474" i="15"/>
  <c r="E1813" i="15"/>
  <c r="E1695" i="15"/>
  <c r="E1475" i="15"/>
  <c r="E1476" i="15"/>
  <c r="E1814" i="15"/>
  <c r="E1477" i="15"/>
  <c r="E1478" i="15"/>
  <c r="E1815" i="15"/>
  <c r="E1479" i="15"/>
  <c r="E1816" i="15"/>
  <c r="E1480" i="15"/>
  <c r="E1481" i="15"/>
  <c r="E1817" i="15"/>
  <c r="E1482" i="15"/>
  <c r="E1818" i="15"/>
  <c r="E1483" i="15"/>
  <c r="E1819" i="15"/>
  <c r="E1484" i="15"/>
  <c r="E1820" i="15"/>
  <c r="E1485" i="15"/>
  <c r="E1486" i="15"/>
  <c r="E1821" i="15"/>
  <c r="E1696" i="15"/>
  <c r="E1487" i="15"/>
  <c r="E1822" i="15"/>
  <c r="E1488" i="15"/>
  <c r="E1489" i="15"/>
  <c r="E1823" i="15"/>
  <c r="E1697" i="15"/>
  <c r="E1490" i="15"/>
  <c r="E1491" i="15"/>
  <c r="E1824" i="15"/>
  <c r="E1492" i="15"/>
  <c r="E1825" i="15"/>
  <c r="E1493" i="15"/>
  <c r="E1826" i="15"/>
  <c r="E1494" i="15"/>
  <c r="E1827" i="15"/>
  <c r="E1495" i="15"/>
  <c r="E1828" i="15"/>
  <c r="E1496" i="15"/>
  <c r="E1829" i="15"/>
  <c r="E1497" i="15"/>
  <c r="E1830" i="15"/>
  <c r="E1667" i="15"/>
  <c r="E1668" i="15"/>
  <c r="E1669" i="15"/>
  <c r="E1698" i="15"/>
  <c r="E1699" i="15"/>
  <c r="E1498" i="15"/>
  <c r="E1499" i="15"/>
  <c r="E1500" i="15"/>
  <c r="E1670" i="15"/>
  <c r="E1700" i="15"/>
  <c r="E1701" i="15"/>
  <c r="E1831" i="15"/>
  <c r="E1501" i="15"/>
  <c r="E1502" i="15"/>
  <c r="E1832" i="15"/>
  <c r="E1503" i="15"/>
  <c r="E1504" i="15"/>
  <c r="E1671" i="15"/>
  <c r="E1702" i="15"/>
  <c r="E1703" i="15"/>
  <c r="E1833" i="15"/>
  <c r="E1704" i="15"/>
  <c r="E9171" i="15"/>
  <c r="E9172" i="15"/>
  <c r="E12541" i="15"/>
  <c r="E11127" i="15"/>
  <c r="E10365" i="15"/>
  <c r="E10366" i="15"/>
  <c r="E10367" i="15"/>
  <c r="E11128" i="15"/>
  <c r="E11129" i="15"/>
  <c r="E10368" i="15"/>
  <c r="E12220" i="15"/>
  <c r="E12221" i="15"/>
  <c r="E2" i="15"/>
  <c r="E3" i="15"/>
  <c r="E449" i="15"/>
  <c r="E450" i="15"/>
  <c r="E451" i="15"/>
  <c r="E452" i="15"/>
  <c r="E10369" i="15"/>
  <c r="E12222" i="15"/>
  <c r="E10370" i="15"/>
  <c r="E12542" i="15"/>
  <c r="E12223" i="15"/>
  <c r="E11464" i="15"/>
  <c r="E11465" i="15"/>
  <c r="E12543" i="15"/>
  <c r="E12224" i="15"/>
  <c r="E4" i="15"/>
  <c r="E5" i="15"/>
  <c r="E6" i="15"/>
  <c r="E7" i="15"/>
  <c r="E352" i="15"/>
  <c r="E380" i="15"/>
  <c r="E381" i="15"/>
  <c r="E453" i="15"/>
  <c r="E382" i="15"/>
  <c r="E454" i="15"/>
  <c r="E455" i="15"/>
  <c r="E456" i="15"/>
  <c r="E12225" i="15"/>
  <c r="E457" i="15"/>
  <c r="E458" i="15"/>
  <c r="E10371" i="15"/>
  <c r="E459" i="15"/>
  <c r="E10372" i="15"/>
  <c r="E12226" i="15"/>
  <c r="E8" i="15"/>
  <c r="E9" i="15"/>
  <c r="E353" i="15"/>
  <c r="E383" i="15"/>
  <c r="E460" i="15"/>
  <c r="E12227" i="15"/>
  <c r="E461" i="15"/>
  <c r="E462" i="15"/>
  <c r="E12228" i="15"/>
  <c r="E12544" i="15"/>
  <c r="E12545" i="15"/>
  <c r="E12546" i="15"/>
  <c r="E12229" i="15"/>
  <c r="E10" i="15"/>
  <c r="E463" i="15"/>
  <c r="E11" i="15"/>
  <c r="E12" i="15"/>
  <c r="E464" i="15"/>
  <c r="E13" i="15"/>
  <c r="E14" i="15"/>
  <c r="E465" i="15"/>
  <c r="E11466" i="15"/>
  <c r="E12230" i="15"/>
  <c r="E15" i="15"/>
  <c r="E16" i="15"/>
  <c r="E466" i="15"/>
  <c r="E11467" i="15"/>
  <c r="E11468" i="15"/>
  <c r="E12547" i="15"/>
  <c r="E12231" i="15"/>
  <c r="E11469" i="15"/>
  <c r="E12232" i="15"/>
  <c r="E11470" i="15"/>
  <c r="E12548" i="15"/>
  <c r="E12233" i="15"/>
  <c r="E11471" i="15"/>
  <c r="E11472" i="15"/>
  <c r="E12234" i="15"/>
  <c r="E11473" i="15"/>
  <c r="E11474" i="15"/>
  <c r="E13284" i="15"/>
  <c r="E13285" i="15"/>
  <c r="E17" i="15"/>
  <c r="E467" i="15"/>
  <c r="E18" i="15"/>
  <c r="E19" i="15"/>
  <c r="E468" i="15"/>
  <c r="E384" i="15"/>
  <c r="E20" i="15"/>
  <c r="E469" i="15"/>
  <c r="E21" i="15"/>
  <c r="E470" i="15"/>
  <c r="E11475" i="15"/>
  <c r="E12549" i="15"/>
  <c r="E11476" i="15"/>
  <c r="E11477" i="15"/>
  <c r="E12550" i="15"/>
  <c r="E22" i="15"/>
  <c r="E471" i="15"/>
  <c r="E12551" i="15"/>
  <c r="E23" i="15"/>
  <c r="E24" i="15"/>
  <c r="E472" i="15"/>
  <c r="E385" i="15"/>
  <c r="E12552" i="15"/>
  <c r="E12553" i="15"/>
  <c r="E12554" i="15"/>
  <c r="E25" i="15"/>
  <c r="E473" i="15"/>
  <c r="E26" i="15"/>
  <c r="E27" i="15"/>
  <c r="E474" i="15"/>
  <c r="E386" i="15"/>
  <c r="E475" i="15"/>
  <c r="E28" i="15"/>
  <c r="E476" i="15"/>
  <c r="E29" i="15"/>
  <c r="E477" i="15"/>
  <c r="E30" i="15"/>
  <c r="E478" i="15"/>
  <c r="E31" i="15"/>
  <c r="E479" i="15"/>
  <c r="E32" i="15"/>
  <c r="E480" i="15"/>
  <c r="E33" i="15"/>
  <c r="E481" i="15"/>
  <c r="E34" i="15"/>
  <c r="E482" i="15"/>
  <c r="E12555" i="15"/>
  <c r="E12556" i="15"/>
  <c r="E12557" i="15"/>
  <c r="E12558" i="15"/>
  <c r="E12559" i="15"/>
  <c r="E354" i="15"/>
  <c r="E355" i="15"/>
  <c r="E356" i="15"/>
  <c r="E387" i="15"/>
  <c r="E388" i="15"/>
  <c r="E12560" i="15"/>
  <c r="E12561" i="15"/>
  <c r="E35" i="15"/>
  <c r="E36" i="15"/>
  <c r="E37" i="15"/>
  <c r="E357" i="15"/>
  <c r="E389" i="15"/>
  <c r="E390" i="15"/>
  <c r="E483" i="15"/>
  <c r="E12562" i="15"/>
  <c r="E12563" i="15"/>
  <c r="E12564" i="15"/>
  <c r="E38" i="15"/>
  <c r="E39" i="15"/>
  <c r="E484" i="15"/>
  <c r="E40" i="15"/>
  <c r="E41" i="15"/>
  <c r="E358" i="15"/>
  <c r="E391" i="15"/>
  <c r="E485" i="15"/>
  <c r="E392" i="15"/>
  <c r="E13286" i="15"/>
  <c r="E13287" i="15"/>
  <c r="E12565" i="15"/>
  <c r="E12566" i="15"/>
  <c r="E12302" i="15"/>
  <c r="E12567" i="15"/>
  <c r="E12568" i="15"/>
  <c r="E12569" i="15"/>
  <c r="E1834" i="15"/>
  <c r="E11203" i="15"/>
  <c r="E11478" i="15"/>
  <c r="E486" i="15"/>
  <c r="E4653" i="15"/>
  <c r="E4654" i="15"/>
  <c r="E10027" i="15"/>
  <c r="E10028" i="15"/>
  <c r="E10373" i="15"/>
  <c r="E9173" i="15"/>
  <c r="E4413" i="15"/>
  <c r="E5901" i="15"/>
  <c r="E5902" i="15"/>
  <c r="E8893" i="15"/>
  <c r="E9174" i="15"/>
  <c r="E8052" i="15"/>
  <c r="E11667" i="15"/>
  <c r="E11668" i="15"/>
  <c r="E7760" i="15"/>
  <c r="E8053" i="15"/>
  <c r="E12754" i="15"/>
  <c r="E12755" i="15"/>
  <c r="E6899" i="15"/>
  <c r="E6593" i="15"/>
  <c r="E6594" i="15"/>
  <c r="E6900" i="15"/>
  <c r="E6901" i="15"/>
  <c r="E6902" i="15"/>
  <c r="E5693" i="15"/>
  <c r="E5423" i="15"/>
  <c r="E5694" i="15"/>
  <c r="E8054" i="15"/>
  <c r="E8055" i="15"/>
  <c r="E4414" i="15"/>
  <c r="E4415" i="15"/>
  <c r="E4126" i="15"/>
  <c r="E4416" i="15"/>
  <c r="E9175" i="15"/>
  <c r="E9176" i="15"/>
  <c r="E3193" i="15"/>
  <c r="E3194" i="15"/>
  <c r="E2894" i="15"/>
  <c r="E3195" i="15"/>
  <c r="E10374" i="15"/>
  <c r="E10375" i="15"/>
  <c r="E1839" i="15"/>
  <c r="E1840" i="15"/>
  <c r="E1841" i="15"/>
  <c r="E1842" i="15"/>
  <c r="E1505" i="15"/>
  <c r="E1843" i="15"/>
  <c r="E12570" i="15"/>
  <c r="E11479" i="15"/>
  <c r="E11480" i="15"/>
  <c r="E42" i="15"/>
  <c r="E491" i="15"/>
  <c r="E492" i="15"/>
  <c r="E493" i="15"/>
  <c r="E43" i="15"/>
  <c r="E494" i="15"/>
  <c r="E495" i="15"/>
  <c r="E12303" i="15"/>
  <c r="E12304" i="15"/>
  <c r="E12305" i="15"/>
  <c r="E496" i="15"/>
  <c r="E497" i="15"/>
  <c r="E498" i="15"/>
  <c r="E9083" i="15"/>
  <c r="E10274" i="15"/>
  <c r="E11382" i="15"/>
  <c r="E7959" i="15"/>
  <c r="E6817" i="15"/>
  <c r="E5612" i="15"/>
  <c r="E499" i="15"/>
  <c r="E500" i="15"/>
  <c r="E501" i="15"/>
  <c r="E502" i="15"/>
  <c r="E12571" i="15"/>
  <c r="E12572" i="15"/>
  <c r="E503" i="15"/>
  <c r="E44" i="15"/>
  <c r="E45" i="15"/>
  <c r="E504" i="15"/>
  <c r="E505" i="15"/>
  <c r="E506" i="15"/>
  <c r="E46" i="15"/>
  <c r="E507" i="15"/>
  <c r="E508" i="15"/>
  <c r="E12573" i="15"/>
  <c r="E509" i="15"/>
  <c r="E1844" i="15"/>
  <c r="E1845" i="15"/>
  <c r="E11481" i="15"/>
  <c r="E510" i="15"/>
  <c r="E1506" i="15"/>
  <c r="E4327" i="15"/>
  <c r="E11482" i="15"/>
  <c r="E11483" i="15"/>
  <c r="E11484" i="15"/>
  <c r="E12235" i="15"/>
  <c r="E3103" i="15"/>
  <c r="E1705" i="15"/>
  <c r="E1846" i="15"/>
  <c r="E1847" i="15"/>
  <c r="E1507" i="15"/>
  <c r="E11204" i="15"/>
  <c r="E11205" i="15"/>
  <c r="E11206" i="15"/>
  <c r="E11485" i="15"/>
  <c r="E1848" i="15"/>
  <c r="E3196" i="15"/>
  <c r="E2895" i="15"/>
  <c r="E393" i="15"/>
  <c r="E10275" i="15"/>
  <c r="E3197" i="15"/>
  <c r="E1849" i="15"/>
  <c r="E4417" i="15"/>
  <c r="E12480" i="15"/>
  <c r="E6818" i="15"/>
  <c r="E511" i="15"/>
  <c r="E4127" i="15"/>
  <c r="E1850" i="15"/>
  <c r="E10376" i="15"/>
  <c r="E10377" i="15"/>
  <c r="E11130" i="15"/>
  <c r="E5613" i="15"/>
  <c r="E9084" i="15"/>
  <c r="E1706" i="15"/>
  <c r="E4418" i="15"/>
  <c r="E4128" i="15"/>
  <c r="E1851" i="15"/>
  <c r="E1852" i="15"/>
  <c r="E10029" i="15"/>
  <c r="E10030" i="15"/>
  <c r="E10031" i="15"/>
  <c r="E10378" i="15"/>
  <c r="E4419" i="15"/>
  <c r="E5424" i="15"/>
  <c r="E5695" i="15"/>
  <c r="E5425" i="15"/>
  <c r="E5696" i="15"/>
  <c r="E4328" i="15"/>
  <c r="E7960" i="15"/>
  <c r="E3104" i="15"/>
  <c r="E5426" i="15"/>
  <c r="E3198" i="15"/>
  <c r="E9177" i="15"/>
  <c r="E9943" i="15"/>
  <c r="E9178" i="15"/>
  <c r="E9179" i="15"/>
  <c r="E9944" i="15"/>
  <c r="E394" i="15"/>
  <c r="E11383" i="15"/>
  <c r="E12481" i="15"/>
  <c r="E1853" i="15"/>
  <c r="E2810" i="15"/>
  <c r="E5697" i="15"/>
  <c r="E6595" i="15"/>
  <c r="E8894" i="15"/>
  <c r="E8895" i="15"/>
  <c r="E8896" i="15"/>
  <c r="E9180" i="15"/>
  <c r="E12482" i="15"/>
  <c r="E6596" i="15"/>
  <c r="E6597" i="15"/>
  <c r="E6903" i="15"/>
  <c r="E6598" i="15"/>
  <c r="E11384" i="15"/>
  <c r="E11385" i="15"/>
  <c r="E10276" i="15"/>
  <c r="E6599" i="15"/>
  <c r="E6904" i="15"/>
  <c r="E3199" i="15"/>
  <c r="E7761" i="15"/>
  <c r="E8056" i="15"/>
  <c r="E8057" i="15"/>
  <c r="E8058" i="15"/>
  <c r="E8816" i="15"/>
  <c r="E6905" i="15"/>
  <c r="E11370" i="15"/>
  <c r="E9085" i="15"/>
  <c r="E6906" i="15"/>
  <c r="E3200" i="15"/>
  <c r="E3201" i="15"/>
  <c r="E4029" i="15"/>
  <c r="E3202" i="15"/>
  <c r="E7762" i="15"/>
  <c r="E7763" i="15"/>
  <c r="E7764" i="15"/>
  <c r="E8059" i="15"/>
  <c r="E7765" i="15"/>
  <c r="E8060" i="15"/>
  <c r="E7766" i="15"/>
  <c r="E10277" i="15"/>
  <c r="E8061" i="15"/>
  <c r="E4420" i="15"/>
  <c r="E6600" i="15"/>
  <c r="E6601" i="15"/>
  <c r="E6907" i="15"/>
  <c r="E6908" i="15"/>
  <c r="E6909" i="15"/>
  <c r="E7681" i="15"/>
  <c r="E7767" i="15"/>
  <c r="E8062" i="15"/>
  <c r="E9086" i="15"/>
  <c r="E6819" i="15"/>
  <c r="E7961" i="15"/>
  <c r="E4421" i="15"/>
  <c r="E8063" i="15"/>
  <c r="E6602" i="15"/>
  <c r="E6603" i="15"/>
  <c r="E6604" i="15"/>
  <c r="E6910" i="15"/>
  <c r="E8064" i="15"/>
  <c r="E8065" i="15"/>
  <c r="E8897" i="15"/>
  <c r="E9181" i="15"/>
  <c r="E7962" i="15"/>
  <c r="E8898" i="15"/>
  <c r="E4422" i="15"/>
  <c r="E9182" i="15"/>
  <c r="E5427" i="15"/>
  <c r="E5698" i="15"/>
  <c r="E5699" i="15"/>
  <c r="E5700" i="15"/>
  <c r="E6509" i="15"/>
  <c r="E8899" i="15"/>
  <c r="E9087" i="15"/>
  <c r="E4329" i="15"/>
  <c r="E5588" i="15"/>
  <c r="E4423" i="15"/>
  <c r="E12574" i="15"/>
  <c r="E12575" i="15"/>
  <c r="E8900" i="15"/>
  <c r="E5428" i="15"/>
  <c r="E5429" i="15"/>
  <c r="E5701" i="15"/>
  <c r="E9183" i="15"/>
  <c r="E9184" i="15"/>
  <c r="E9185" i="15"/>
  <c r="E10255" i="15"/>
  <c r="E6792" i="15"/>
  <c r="E10032" i="15"/>
  <c r="E5702" i="15"/>
  <c r="E4129" i="15"/>
  <c r="E4424" i="15"/>
  <c r="E4425" i="15"/>
  <c r="E4426" i="15"/>
  <c r="E4427" i="15"/>
  <c r="E5341" i="15"/>
  <c r="E9061" i="15"/>
  <c r="E395" i="15"/>
  <c r="E6820" i="15"/>
  <c r="E5703" i="15"/>
  <c r="E5704" i="15"/>
  <c r="E10379" i="15"/>
  <c r="E6911" i="15"/>
  <c r="E7682" i="15"/>
  <c r="E10033" i="15"/>
  <c r="E4130" i="15"/>
  <c r="E4131" i="15"/>
  <c r="E4428" i="15"/>
  <c r="E10380" i="15"/>
  <c r="E10034" i="15"/>
  <c r="E10035" i="15"/>
  <c r="E7937" i="15"/>
  <c r="E1707" i="15"/>
  <c r="E4302" i="15"/>
  <c r="E10036" i="15"/>
  <c r="E5705" i="15"/>
  <c r="E2896" i="15"/>
  <c r="E3203" i="15"/>
  <c r="E4030" i="15"/>
  <c r="E3204" i="15"/>
  <c r="E3205" i="15"/>
  <c r="E4031" i="15"/>
  <c r="E1708" i="15"/>
  <c r="E10278" i="15"/>
  <c r="E3105" i="15"/>
  <c r="E6912" i="15"/>
  <c r="E8066" i="15"/>
  <c r="E6913" i="15"/>
  <c r="E10381" i="15"/>
  <c r="E2897" i="15"/>
  <c r="E2898" i="15"/>
  <c r="E3206" i="15"/>
  <c r="E10382" i="15"/>
  <c r="E3074" i="15"/>
  <c r="E396" i="15"/>
  <c r="E10383" i="15"/>
  <c r="E6914" i="15"/>
  <c r="E1508" i="15"/>
  <c r="E1854" i="15"/>
  <c r="E1855" i="15"/>
  <c r="E1856" i="15"/>
  <c r="E1857" i="15"/>
  <c r="E1858" i="15"/>
  <c r="E2811" i="15"/>
  <c r="E11486" i="15"/>
  <c r="E5614" i="15"/>
  <c r="E4303" i="15"/>
  <c r="E359" i="15"/>
  <c r="E1672" i="15"/>
  <c r="E11207" i="15"/>
  <c r="E11487" i="15"/>
  <c r="E11208" i="15"/>
  <c r="E9186" i="15"/>
  <c r="E6915" i="15"/>
  <c r="E512" i="15"/>
  <c r="E513" i="15"/>
  <c r="E11488" i="15"/>
  <c r="E1509" i="15"/>
  <c r="E1510" i="15"/>
  <c r="E1859" i="15"/>
  <c r="E11209" i="15"/>
  <c r="E4330" i="15"/>
  <c r="E3106" i="15"/>
  <c r="E11489" i="15"/>
  <c r="E8067" i="15"/>
  <c r="E47" i="15"/>
  <c r="E48" i="15"/>
  <c r="E49" i="15"/>
  <c r="E50" i="15"/>
  <c r="E51" i="15"/>
  <c r="E514" i="15"/>
  <c r="E515" i="15"/>
  <c r="E516" i="15"/>
  <c r="E11490" i="15"/>
  <c r="E11491" i="15"/>
  <c r="E5615" i="15"/>
  <c r="E12465" i="15"/>
  <c r="E360" i="15"/>
  <c r="E1673" i="15"/>
  <c r="E12483" i="15"/>
  <c r="E11492" i="15"/>
  <c r="E8068" i="15"/>
  <c r="E8069" i="15"/>
  <c r="E12306" i="15"/>
  <c r="E8070" i="15"/>
  <c r="E12307" i="15"/>
  <c r="E52" i="15"/>
  <c r="E53" i="15"/>
  <c r="E517" i="15"/>
  <c r="E12308" i="15"/>
  <c r="E9088" i="15"/>
  <c r="E12484" i="15"/>
  <c r="E12309" i="15"/>
  <c r="E12310" i="15"/>
  <c r="E12311" i="15"/>
  <c r="E12485" i="15"/>
  <c r="E12576" i="15"/>
  <c r="E518" i="15"/>
  <c r="E519" i="15"/>
  <c r="E12577" i="15"/>
  <c r="E12578" i="15"/>
  <c r="E12579" i="15"/>
  <c r="E520" i="15"/>
  <c r="E12580" i="15"/>
  <c r="E12581" i="15"/>
  <c r="E521" i="15"/>
  <c r="E522" i="15"/>
  <c r="E1426" i="15"/>
  <c r="E1860" i="15"/>
  <c r="E12582" i="15"/>
  <c r="E1861" i="15"/>
  <c r="E11493" i="15"/>
  <c r="E11494" i="15"/>
  <c r="E11495" i="15"/>
  <c r="E11496" i="15"/>
  <c r="E1862" i="15"/>
  <c r="E11497" i="15"/>
  <c r="E11498" i="15"/>
  <c r="E523" i="15"/>
  <c r="E3207" i="15"/>
  <c r="E11210" i="15"/>
  <c r="E11211" i="15"/>
  <c r="E11499" i="15"/>
  <c r="E10384" i="15"/>
  <c r="E10385" i="15"/>
  <c r="E10386" i="15"/>
  <c r="E10387" i="15"/>
  <c r="E3208" i="15"/>
  <c r="E10388" i="15"/>
  <c r="E10389" i="15"/>
  <c r="E10390" i="15"/>
  <c r="E3209" i="15"/>
  <c r="E1863" i="15"/>
  <c r="E1864" i="15"/>
  <c r="E10037" i="15"/>
  <c r="E10038" i="15"/>
  <c r="E10391" i="15"/>
  <c r="E10279" i="15"/>
  <c r="E4429" i="15"/>
  <c r="E9187" i="15"/>
  <c r="E9188" i="15"/>
  <c r="E9189" i="15"/>
  <c r="E9190" i="15"/>
  <c r="E4430" i="15"/>
  <c r="E9191" i="15"/>
  <c r="E9192" i="15"/>
  <c r="E9193" i="15"/>
  <c r="E8901" i="15"/>
  <c r="E8902" i="15"/>
  <c r="E9194" i="15"/>
  <c r="E3210" i="15"/>
  <c r="E3211" i="15"/>
  <c r="E8071" i="15"/>
  <c r="E8072" i="15"/>
  <c r="E8073" i="15"/>
  <c r="E5706" i="15"/>
  <c r="E8074" i="15"/>
  <c r="E8075" i="15"/>
  <c r="E8817" i="15"/>
  <c r="E5707" i="15"/>
  <c r="E5708" i="15"/>
  <c r="E7768" i="15"/>
  <c r="E7769" i="15"/>
  <c r="E8076" i="15"/>
  <c r="E4431" i="15"/>
  <c r="E4432" i="15"/>
  <c r="E6916" i="15"/>
  <c r="E6917" i="15"/>
  <c r="E6918" i="15"/>
  <c r="E6919" i="15"/>
  <c r="E6920" i="15"/>
  <c r="E6921" i="15"/>
  <c r="E6922" i="15"/>
  <c r="E6923" i="15"/>
  <c r="E6924" i="15"/>
  <c r="E4433" i="15"/>
  <c r="E6605" i="15"/>
  <c r="E6606" i="15"/>
  <c r="E6925" i="15"/>
  <c r="E8077" i="15"/>
  <c r="E5709" i="15"/>
  <c r="E5710" i="15"/>
  <c r="E5711" i="15"/>
  <c r="E5712" i="15"/>
  <c r="E8078" i="15"/>
  <c r="E5713" i="15"/>
  <c r="E5714" i="15"/>
  <c r="E5715" i="15"/>
  <c r="E5716" i="15"/>
  <c r="E5717" i="15"/>
  <c r="E5718" i="15"/>
  <c r="E5719" i="15"/>
  <c r="E5720" i="15"/>
  <c r="E5430" i="15"/>
  <c r="E5721" i="15"/>
  <c r="E9195" i="15"/>
  <c r="E4434" i="15"/>
  <c r="E4435" i="15"/>
  <c r="E4436" i="15"/>
  <c r="E4437" i="15"/>
  <c r="E9196" i="15"/>
  <c r="E4438" i="15"/>
  <c r="E4439" i="15"/>
  <c r="E4440" i="15"/>
  <c r="E4441" i="15"/>
  <c r="E5342" i="15"/>
  <c r="E5722" i="15"/>
  <c r="E6926" i="15"/>
  <c r="E4132" i="15"/>
  <c r="E4442" i="15"/>
  <c r="E10392" i="15"/>
  <c r="E10393" i="15"/>
  <c r="E3212" i="15"/>
  <c r="E3213" i="15"/>
  <c r="E3214" i="15"/>
  <c r="E3215" i="15"/>
  <c r="E3216" i="15"/>
  <c r="E3217" i="15"/>
  <c r="E3218" i="15"/>
  <c r="E6927" i="15"/>
  <c r="E8079" i="15"/>
  <c r="E8080" i="15"/>
  <c r="E2899" i="15"/>
  <c r="E3219" i="15"/>
  <c r="E11500" i="15"/>
  <c r="E1865" i="15"/>
  <c r="E1866" i="15"/>
  <c r="E1867" i="15"/>
  <c r="E1868" i="15"/>
  <c r="E11501" i="15"/>
  <c r="E9197" i="15"/>
  <c r="E1869" i="15"/>
  <c r="E1870" i="15"/>
  <c r="E1871" i="15"/>
  <c r="E1872" i="15"/>
  <c r="E8081" i="15"/>
  <c r="E9198" i="15"/>
  <c r="E12583" i="15"/>
  <c r="E1511" i="15"/>
  <c r="E1873" i="15"/>
  <c r="E12584" i="15"/>
  <c r="E54" i="15"/>
  <c r="E524" i="15"/>
  <c r="E525" i="15"/>
  <c r="E526" i="15"/>
  <c r="E527" i="15"/>
  <c r="E12585" i="15"/>
  <c r="E528" i="15"/>
  <c r="E55" i="15"/>
  <c r="E529" i="15"/>
  <c r="E530" i="15"/>
  <c r="E9199" i="15"/>
  <c r="E10394" i="15"/>
  <c r="E56" i="15"/>
  <c r="E531" i="15"/>
  <c r="E12586" i="15"/>
  <c r="E12312" i="15"/>
  <c r="E12313" i="15"/>
  <c r="E532" i="15"/>
  <c r="E12587" i="15"/>
  <c r="E12588" i="15"/>
  <c r="E533" i="15"/>
  <c r="E1874" i="15"/>
  <c r="E12589" i="15"/>
  <c r="E11502" i="15"/>
  <c r="E1875" i="15"/>
  <c r="E11503" i="15"/>
  <c r="E11504" i="15"/>
  <c r="E11505" i="15"/>
  <c r="E11212" i="15"/>
  <c r="E11213" i="15"/>
  <c r="E11506" i="15"/>
  <c r="E3220" i="15"/>
  <c r="E534" i="15"/>
  <c r="E3221" i="15"/>
  <c r="E10395" i="15"/>
  <c r="E10396" i="15"/>
  <c r="E10397" i="15"/>
  <c r="E3222" i="15"/>
  <c r="E10039" i="15"/>
  <c r="E10040" i="15"/>
  <c r="E10398" i="15"/>
  <c r="E9200" i="15"/>
  <c r="E9201" i="15"/>
  <c r="E9202" i="15"/>
  <c r="E4443" i="15"/>
  <c r="E8903" i="15"/>
  <c r="E8904" i="15"/>
  <c r="E9203" i="15"/>
  <c r="E4444" i="15"/>
  <c r="E8082" i="15"/>
  <c r="E8083" i="15"/>
  <c r="E8084" i="15"/>
  <c r="E5723" i="15"/>
  <c r="E7770" i="15"/>
  <c r="E7771" i="15"/>
  <c r="E8085" i="15"/>
  <c r="E6928" i="15"/>
  <c r="E6929" i="15"/>
  <c r="E6930" i="15"/>
  <c r="E6931" i="15"/>
  <c r="E4445" i="15"/>
  <c r="E6607" i="15"/>
  <c r="E6608" i="15"/>
  <c r="E6932" i="15"/>
  <c r="E5724" i="15"/>
  <c r="E8086" i="15"/>
  <c r="E5725" i="15"/>
  <c r="E5726" i="15"/>
  <c r="E5727" i="15"/>
  <c r="E5728" i="15"/>
  <c r="E5431" i="15"/>
  <c r="E5729" i="15"/>
  <c r="E9204" i="15"/>
  <c r="E4446" i="15"/>
  <c r="E4447" i="15"/>
  <c r="E4448" i="15"/>
  <c r="E4449" i="15"/>
  <c r="E5730" i="15"/>
  <c r="E4133" i="15"/>
  <c r="E4450" i="15"/>
  <c r="E10399" i="15"/>
  <c r="E3223" i="15"/>
  <c r="E3224" i="15"/>
  <c r="E3225" i="15"/>
  <c r="E6933" i="15"/>
  <c r="E2900" i="15"/>
  <c r="E3226" i="15"/>
  <c r="E11507" i="15"/>
  <c r="E1876" i="15"/>
  <c r="E1877" i="15"/>
  <c r="E1878" i="15"/>
  <c r="E1879" i="15"/>
  <c r="E6934" i="15"/>
  <c r="E1512" i="15"/>
  <c r="E1880" i="15"/>
  <c r="E12590" i="15"/>
  <c r="E57" i="15"/>
  <c r="E58" i="15"/>
  <c r="E535" i="15"/>
  <c r="E536" i="15"/>
  <c r="E537" i="15"/>
  <c r="E59" i="15"/>
  <c r="E538" i="15"/>
  <c r="E8087" i="15"/>
  <c r="E12314" i="15"/>
  <c r="E12591" i="15"/>
  <c r="E539" i="15"/>
  <c r="E12592" i="15"/>
  <c r="E1881" i="15"/>
  <c r="E11508" i="15"/>
  <c r="E540" i="15"/>
  <c r="E8088" i="15"/>
  <c r="E11214" i="15"/>
  <c r="E11509" i="15"/>
  <c r="E10400" i="15"/>
  <c r="E10401" i="15"/>
  <c r="E3227" i="15"/>
  <c r="E9205" i="15"/>
  <c r="E10041" i="15"/>
  <c r="E10042" i="15"/>
  <c r="E10402" i="15"/>
  <c r="E4451" i="15"/>
  <c r="E4452" i="15"/>
  <c r="E9206" i="15"/>
  <c r="E8905" i="15"/>
  <c r="E9207" i="15"/>
  <c r="E9208" i="15"/>
  <c r="E8089" i="15"/>
  <c r="E5731" i="15"/>
  <c r="E7772" i="15"/>
  <c r="E8090" i="15"/>
  <c r="E10403" i="15"/>
  <c r="E6935" i="15"/>
  <c r="E6936" i="15"/>
  <c r="E6937" i="15"/>
  <c r="E6609" i="15"/>
  <c r="E6610" i="15"/>
  <c r="E6938" i="15"/>
  <c r="E8091" i="15"/>
  <c r="E5732" i="15"/>
  <c r="E5733" i="15"/>
  <c r="E10404" i="15"/>
  <c r="E5432" i="15"/>
  <c r="E5734" i="15"/>
  <c r="E9209" i="15"/>
  <c r="E4453" i="15"/>
  <c r="E4454" i="15"/>
  <c r="E4455" i="15"/>
  <c r="E11510" i="15"/>
  <c r="E4134" i="15"/>
  <c r="E4456" i="15"/>
  <c r="E10405" i="15"/>
  <c r="E3228" i="15"/>
  <c r="E3229" i="15"/>
  <c r="E3230" i="15"/>
  <c r="E11511" i="15"/>
  <c r="E2901" i="15"/>
  <c r="E3231" i="15"/>
  <c r="E11512" i="15"/>
  <c r="E1882" i="15"/>
  <c r="E1883" i="15"/>
  <c r="E1884" i="15"/>
  <c r="E12593" i="15"/>
  <c r="E1513" i="15"/>
  <c r="E1885" i="15"/>
  <c r="E12594" i="15"/>
  <c r="E60" i="15"/>
  <c r="E61" i="15"/>
  <c r="E541" i="15"/>
  <c r="E12595" i="15"/>
  <c r="E62" i="15"/>
  <c r="E542" i="15"/>
  <c r="E12315" i="15"/>
  <c r="E12316" i="15"/>
  <c r="E12317" i="15"/>
  <c r="E10406" i="15"/>
  <c r="E11513" i="15"/>
  <c r="E12596" i="15"/>
  <c r="E12597" i="15"/>
  <c r="E12598" i="15"/>
  <c r="E12599" i="15"/>
  <c r="E9210" i="15"/>
  <c r="E9211" i="15"/>
  <c r="E12600" i="15"/>
  <c r="E12601" i="15"/>
  <c r="E12602" i="15"/>
  <c r="E543" i="15"/>
  <c r="E11514" i="15"/>
  <c r="E9212" i="15"/>
  <c r="E11515" i="15"/>
  <c r="E11516" i="15"/>
  <c r="E11517" i="15"/>
  <c r="E11215" i="15"/>
  <c r="E11518" i="15"/>
  <c r="E11216" i="15"/>
  <c r="E11519" i="15"/>
  <c r="E12603" i="15"/>
  <c r="E11217" i="15"/>
  <c r="E11520" i="15"/>
  <c r="E11521" i="15"/>
  <c r="E12604" i="15"/>
  <c r="E10407" i="15"/>
  <c r="E10408" i="15"/>
  <c r="E12605" i="15"/>
  <c r="E10043" i="15"/>
  <c r="E10409" i="15"/>
  <c r="E10044" i="15"/>
  <c r="E10410" i="15"/>
  <c r="E10045" i="15"/>
  <c r="E10411" i="15"/>
  <c r="E9213" i="15"/>
  <c r="E9214" i="15"/>
  <c r="E9215" i="15"/>
  <c r="E9216" i="15"/>
  <c r="E10412" i="15"/>
  <c r="E8906" i="15"/>
  <c r="E9217" i="15"/>
  <c r="E8907" i="15"/>
  <c r="E9218" i="15"/>
  <c r="E8908" i="15"/>
  <c r="E9219" i="15"/>
  <c r="E10413" i="15"/>
  <c r="E7963" i="15"/>
  <c r="E8092" i="15"/>
  <c r="E8093" i="15"/>
  <c r="E8094" i="15"/>
  <c r="E8095" i="15"/>
  <c r="E10414" i="15"/>
  <c r="E11386" i="15"/>
  <c r="E7773" i="15"/>
  <c r="E8096" i="15"/>
  <c r="E7774" i="15"/>
  <c r="E8097" i="15"/>
  <c r="E7775" i="15"/>
  <c r="E8098" i="15"/>
  <c r="E11387" i="15"/>
  <c r="E10415" i="15"/>
  <c r="E6939" i="15"/>
  <c r="E6940" i="15"/>
  <c r="E6941" i="15"/>
  <c r="E12606" i="15"/>
  <c r="E361" i="15"/>
  <c r="E6611" i="15"/>
  <c r="E6942" i="15"/>
  <c r="E6612" i="15"/>
  <c r="E6943" i="15"/>
  <c r="E6613" i="15"/>
  <c r="E6944" i="15"/>
  <c r="E10416" i="15"/>
  <c r="E5735" i="15"/>
  <c r="E5736" i="15"/>
  <c r="E5737" i="15"/>
  <c r="E12607" i="15"/>
  <c r="E11522" i="15"/>
  <c r="E12608" i="15"/>
  <c r="E5433" i="15"/>
  <c r="E5738" i="15"/>
  <c r="E5434" i="15"/>
  <c r="E5739" i="15"/>
  <c r="E5435" i="15"/>
  <c r="E5740" i="15"/>
  <c r="E11523" i="15"/>
  <c r="E4135" i="15"/>
  <c r="E4457" i="15"/>
  <c r="E4458" i="15"/>
  <c r="E4459" i="15"/>
  <c r="E12609" i="15"/>
  <c r="E4136" i="15"/>
  <c r="E4460" i="15"/>
  <c r="E4137" i="15"/>
  <c r="E4461" i="15"/>
  <c r="E4138" i="15"/>
  <c r="E4462" i="15"/>
  <c r="E11524" i="15"/>
  <c r="E2902" i="15"/>
  <c r="E3232" i="15"/>
  <c r="E4032" i="15"/>
  <c r="E3233" i="15"/>
  <c r="E3234" i="15"/>
  <c r="E11525" i="15"/>
  <c r="E2903" i="15"/>
  <c r="E3235" i="15"/>
  <c r="E2904" i="15"/>
  <c r="E3236" i="15"/>
  <c r="E2905" i="15"/>
  <c r="E3237" i="15"/>
  <c r="E9945" i="15"/>
  <c r="E9946" i="15"/>
  <c r="E1886" i="15"/>
  <c r="E1887" i="15"/>
  <c r="E1888" i="15"/>
  <c r="E1889" i="15"/>
  <c r="E12610" i="15"/>
  <c r="E1514" i="15"/>
  <c r="E1890" i="15"/>
  <c r="E1515" i="15"/>
  <c r="E1891" i="15"/>
  <c r="E1516" i="15"/>
  <c r="E1892" i="15"/>
  <c r="E12611" i="15"/>
  <c r="E63" i="15"/>
  <c r="E544" i="15"/>
  <c r="E545" i="15"/>
  <c r="E546" i="15"/>
  <c r="E547" i="15"/>
  <c r="E12612" i="15"/>
  <c r="E12613" i="15"/>
  <c r="E64" i="15"/>
  <c r="E548" i="15"/>
  <c r="E65" i="15"/>
  <c r="E549" i="15"/>
  <c r="E66" i="15"/>
  <c r="E550" i="15"/>
  <c r="E12614" i="15"/>
  <c r="E12615" i="15"/>
  <c r="E12318" i="15"/>
  <c r="E12319" i="15"/>
  <c r="E12320" i="15"/>
  <c r="E12321" i="15"/>
  <c r="E12322" i="15"/>
  <c r="E9220" i="15"/>
  <c r="E12616" i="15"/>
  <c r="E12617" i="15"/>
  <c r="E12618" i="15"/>
  <c r="E12619" i="15"/>
  <c r="E12620" i="15"/>
  <c r="E10417" i="15"/>
  <c r="E12621" i="15"/>
  <c r="E11526" i="15"/>
  <c r="E8099" i="15"/>
  <c r="E12622" i="15"/>
  <c r="E12623" i="15"/>
  <c r="E551" i="15"/>
  <c r="E12624" i="15"/>
  <c r="E13288" i="15"/>
  <c r="E6945" i="15"/>
  <c r="E11218" i="15"/>
  <c r="E11527" i="15"/>
  <c r="E12236" i="15"/>
  <c r="E552" i="15"/>
  <c r="E11528" i="15"/>
  <c r="E11529" i="15"/>
  <c r="E553" i="15"/>
  <c r="E12625" i="15"/>
  <c r="E11530" i="15"/>
  <c r="E5741" i="15"/>
  <c r="E11219" i="15"/>
  <c r="E11220" i="15"/>
  <c r="E11531" i="15"/>
  <c r="E11221" i="15"/>
  <c r="E11532" i="15"/>
  <c r="E11222" i="15"/>
  <c r="E11533" i="15"/>
  <c r="E1893" i="15"/>
  <c r="E10046" i="15"/>
  <c r="E10418" i="15"/>
  <c r="E11131" i="15"/>
  <c r="E10419" i="15"/>
  <c r="E10420" i="15"/>
  <c r="E3238" i="15"/>
  <c r="E8100" i="15"/>
  <c r="E10421" i="15"/>
  <c r="E11534" i="15"/>
  <c r="E10047" i="15"/>
  <c r="E10048" i="15"/>
  <c r="E10049" i="15"/>
  <c r="E10422" i="15"/>
  <c r="E10050" i="15"/>
  <c r="E10423" i="15"/>
  <c r="E4463" i="15"/>
  <c r="E10051" i="15"/>
  <c r="E10424" i="15"/>
  <c r="E10280" i="15"/>
  <c r="E6946" i="15"/>
  <c r="E8909" i="15"/>
  <c r="E9221" i="15"/>
  <c r="E9947" i="15"/>
  <c r="E9222" i="15"/>
  <c r="E9223" i="15"/>
  <c r="E5742" i="15"/>
  <c r="E9224" i="15"/>
  <c r="E8910" i="15"/>
  <c r="E8911" i="15"/>
  <c r="E9225" i="15"/>
  <c r="E554" i="15"/>
  <c r="E8912" i="15"/>
  <c r="E9226" i="15"/>
  <c r="E8913" i="15"/>
  <c r="E9227" i="15"/>
  <c r="E9062" i="15"/>
  <c r="E8101" i="15"/>
  <c r="E7776" i="15"/>
  <c r="E7777" i="15"/>
  <c r="E8102" i="15"/>
  <c r="E8818" i="15"/>
  <c r="E8103" i="15"/>
  <c r="E4464" i="15"/>
  <c r="E12626" i="15"/>
  <c r="E8104" i="15"/>
  <c r="E8105" i="15"/>
  <c r="E10425" i="15"/>
  <c r="E7778" i="15"/>
  <c r="E7779" i="15"/>
  <c r="E8106" i="15"/>
  <c r="E7780" i="15"/>
  <c r="E8107" i="15"/>
  <c r="E9228" i="15"/>
  <c r="E7781" i="15"/>
  <c r="E8108" i="15"/>
  <c r="E7938" i="15"/>
  <c r="E10426" i="15"/>
  <c r="E6947" i="15"/>
  <c r="E6614" i="15"/>
  <c r="E6948" i="15"/>
  <c r="E7683" i="15"/>
  <c r="E6949" i="15"/>
  <c r="E11535" i="15"/>
  <c r="E6615" i="15"/>
  <c r="E6950" i="15"/>
  <c r="E6951" i="15"/>
  <c r="E9229" i="15"/>
  <c r="E6616" i="15"/>
  <c r="E6617" i="15"/>
  <c r="E6618" i="15"/>
  <c r="E6952" i="15"/>
  <c r="E6619" i="15"/>
  <c r="E6953" i="15"/>
  <c r="E6620" i="15"/>
  <c r="E6954" i="15"/>
  <c r="E6793" i="15"/>
  <c r="E9230" i="15"/>
  <c r="E3239" i="15"/>
  <c r="E8109" i="15"/>
  <c r="E5436" i="15"/>
  <c r="E5743" i="15"/>
  <c r="E6510" i="15"/>
  <c r="E5744" i="15"/>
  <c r="E5437" i="15"/>
  <c r="E5745" i="15"/>
  <c r="E5746" i="15"/>
  <c r="E5747" i="15"/>
  <c r="E11536" i="15"/>
  <c r="E5438" i="15"/>
  <c r="E5439" i="15"/>
  <c r="E5748" i="15"/>
  <c r="E5440" i="15"/>
  <c r="E5749" i="15"/>
  <c r="E5441" i="15"/>
  <c r="E5750" i="15"/>
  <c r="E5589" i="15"/>
  <c r="E4465" i="15"/>
  <c r="E12627" i="15"/>
  <c r="E8110" i="15"/>
  <c r="E4139" i="15"/>
  <c r="E4466" i="15"/>
  <c r="E4467" i="15"/>
  <c r="E5343" i="15"/>
  <c r="E4468" i="15"/>
  <c r="E6955" i="15"/>
  <c r="E4140" i="15"/>
  <c r="E4141" i="15"/>
  <c r="E4469" i="15"/>
  <c r="E4470" i="15"/>
  <c r="E4471" i="15"/>
  <c r="E1894" i="15"/>
  <c r="E4142" i="15"/>
  <c r="E4143" i="15"/>
  <c r="E4472" i="15"/>
  <c r="E4144" i="15"/>
  <c r="E4473" i="15"/>
  <c r="E4145" i="15"/>
  <c r="E4474" i="15"/>
  <c r="E4304" i="15"/>
  <c r="E4475" i="15"/>
  <c r="E3240" i="15"/>
  <c r="E1895" i="15"/>
  <c r="E2906" i="15"/>
  <c r="E3241" i="15"/>
  <c r="E3242" i="15"/>
  <c r="E3243" i="15"/>
  <c r="E4033" i="15"/>
  <c r="E3244" i="15"/>
  <c r="E1896" i="15"/>
  <c r="E2907" i="15"/>
  <c r="E2908" i="15"/>
  <c r="E3245" i="15"/>
  <c r="E3246" i="15"/>
  <c r="E3247" i="15"/>
  <c r="E5751" i="15"/>
  <c r="E2909" i="15"/>
  <c r="E2910" i="15"/>
  <c r="E3248" i="15"/>
  <c r="E2911" i="15"/>
  <c r="E3249" i="15"/>
  <c r="E3250" i="15"/>
  <c r="E2912" i="15"/>
  <c r="E3251" i="15"/>
  <c r="E3075" i="15"/>
  <c r="E10427" i="15"/>
  <c r="E1897" i="15"/>
  <c r="E6956" i="15"/>
  <c r="E1517" i="15"/>
  <c r="E1898" i="15"/>
  <c r="E1899" i="15"/>
  <c r="E1900" i="15"/>
  <c r="E1901" i="15"/>
  <c r="E2812" i="15"/>
  <c r="E1709" i="15"/>
  <c r="E1902" i="15"/>
  <c r="E3252" i="15"/>
  <c r="E1710" i="15"/>
  <c r="E1903" i="15"/>
  <c r="E1904" i="15"/>
  <c r="E5752" i="15"/>
  <c r="E1518" i="15"/>
  <c r="E1519" i="15"/>
  <c r="E1905" i="15"/>
  <c r="E1520" i="15"/>
  <c r="E1906" i="15"/>
  <c r="E4476" i="15"/>
  <c r="E1521" i="15"/>
  <c r="E1907" i="15"/>
  <c r="E1674" i="15"/>
  <c r="E11537" i="15"/>
  <c r="E12628" i="15"/>
  <c r="E555" i="15"/>
  <c r="E12629" i="15"/>
  <c r="E67" i="15"/>
  <c r="E68" i="15"/>
  <c r="E69" i="15"/>
  <c r="E556" i="15"/>
  <c r="E557" i="15"/>
  <c r="E558" i="15"/>
  <c r="E1427" i="15"/>
  <c r="E12630" i="15"/>
  <c r="E397" i="15"/>
  <c r="E559" i="15"/>
  <c r="E70" i="15"/>
  <c r="E71" i="15"/>
  <c r="E398" i="15"/>
  <c r="E560" i="15"/>
  <c r="E561" i="15"/>
  <c r="E562" i="15"/>
  <c r="E563" i="15"/>
  <c r="E11538" i="15"/>
  <c r="E72" i="15"/>
  <c r="E73" i="15"/>
  <c r="E564" i="15"/>
  <c r="E74" i="15"/>
  <c r="E565" i="15"/>
  <c r="E12631" i="15"/>
  <c r="E75" i="15"/>
  <c r="E566" i="15"/>
  <c r="E362" i="15"/>
  <c r="E12323" i="15"/>
  <c r="E12324" i="15"/>
  <c r="E12325" i="15"/>
  <c r="E12326" i="15"/>
  <c r="E12327" i="15"/>
  <c r="E12328" i="15"/>
  <c r="E12329" i="15"/>
  <c r="E567" i="15"/>
  <c r="E568" i="15"/>
  <c r="E12632" i="15"/>
  <c r="E1428" i="15"/>
  <c r="E12633" i="15"/>
  <c r="E569" i="15"/>
  <c r="E570" i="15"/>
  <c r="E571" i="15"/>
  <c r="E12634" i="15"/>
  <c r="E572" i="15"/>
  <c r="E573" i="15"/>
  <c r="E1908" i="15"/>
  <c r="E1909" i="15"/>
  <c r="E1910" i="15"/>
  <c r="E12635" i="15"/>
  <c r="E12636" i="15"/>
  <c r="E12637" i="15"/>
  <c r="E12638" i="15"/>
  <c r="E12639" i="15"/>
  <c r="E574" i="15"/>
  <c r="E575" i="15"/>
  <c r="E11539" i="15"/>
  <c r="E11540" i="15"/>
  <c r="E576" i="15"/>
  <c r="E1429" i="15"/>
  <c r="E11541" i="15"/>
  <c r="E11542" i="15"/>
  <c r="E2813" i="15"/>
  <c r="E1911" i="15"/>
  <c r="E11543" i="15"/>
  <c r="E577" i="15"/>
  <c r="E11544" i="15"/>
  <c r="E11545" i="15"/>
  <c r="E1912" i="15"/>
  <c r="E1913" i="15"/>
  <c r="E1914" i="15"/>
  <c r="E11223" i="15"/>
  <c r="E11224" i="15"/>
  <c r="E11546" i="15"/>
  <c r="E1915" i="15"/>
  <c r="E11225" i="15"/>
  <c r="E11547" i="15"/>
  <c r="E11226" i="15"/>
  <c r="E11548" i="15"/>
  <c r="E11388" i="15"/>
  <c r="E11227" i="15"/>
  <c r="E11549" i="15"/>
  <c r="E11228" i="15"/>
  <c r="E11550" i="15"/>
  <c r="E1916" i="15"/>
  <c r="E3253" i="15"/>
  <c r="E10428" i="15"/>
  <c r="E3254" i="15"/>
  <c r="E4034" i="15"/>
  <c r="E10429" i="15"/>
  <c r="E10430" i="15"/>
  <c r="E4035" i="15"/>
  <c r="E4036" i="15"/>
  <c r="E10431" i="15"/>
  <c r="E1917" i="15"/>
  <c r="E10432" i="15"/>
  <c r="E1918" i="15"/>
  <c r="E10052" i="15"/>
  <c r="E10053" i="15"/>
  <c r="E10433" i="15"/>
  <c r="E3255" i="15"/>
  <c r="E10054" i="15"/>
  <c r="E10434" i="15"/>
  <c r="E3256" i="15"/>
  <c r="E10055" i="15"/>
  <c r="E10435" i="15"/>
  <c r="E3257" i="15"/>
  <c r="E10281" i="15"/>
  <c r="E10056" i="15"/>
  <c r="E10436" i="15"/>
  <c r="E3258" i="15"/>
  <c r="E3259" i="15"/>
  <c r="E10057" i="15"/>
  <c r="E10437" i="15"/>
  <c r="E3260" i="15"/>
  <c r="E3261" i="15"/>
  <c r="E9231" i="15"/>
  <c r="E5344" i="15"/>
  <c r="E1919" i="15"/>
  <c r="E9232" i="15"/>
  <c r="E9233" i="15"/>
  <c r="E5345" i="15"/>
  <c r="E5346" i="15"/>
  <c r="E4477" i="15"/>
  <c r="E4478" i="15"/>
  <c r="E4479" i="15"/>
  <c r="E9234" i="15"/>
  <c r="E6511" i="15"/>
  <c r="E8914" i="15"/>
  <c r="E8915" i="15"/>
  <c r="E9235" i="15"/>
  <c r="E8916" i="15"/>
  <c r="E9236" i="15"/>
  <c r="E8917" i="15"/>
  <c r="E9237" i="15"/>
  <c r="E9089" i="15"/>
  <c r="E8918" i="15"/>
  <c r="E9238" i="15"/>
  <c r="E4480" i="15"/>
  <c r="E4481" i="15"/>
  <c r="E4482" i="15"/>
  <c r="E4483" i="15"/>
  <c r="E8919" i="15"/>
  <c r="E9239" i="15"/>
  <c r="E4484" i="15"/>
  <c r="E8111" i="15"/>
  <c r="E8112" i="15"/>
  <c r="E6512" i="15"/>
  <c r="E3262" i="15"/>
  <c r="E8113" i="15"/>
  <c r="E8114" i="15"/>
  <c r="E4485" i="15"/>
  <c r="E4486" i="15"/>
  <c r="E4487" i="15"/>
  <c r="E4488" i="15"/>
  <c r="E8115" i="15"/>
  <c r="E5753" i="15"/>
  <c r="E5754" i="15"/>
  <c r="E7782" i="15"/>
  <c r="E7783" i="15"/>
  <c r="E8116" i="15"/>
  <c r="E7784" i="15"/>
  <c r="E8117" i="15"/>
  <c r="E7785" i="15"/>
  <c r="E8118" i="15"/>
  <c r="E7964" i="15"/>
  <c r="E7786" i="15"/>
  <c r="E8119" i="15"/>
  <c r="E5755" i="15"/>
  <c r="E5756" i="15"/>
  <c r="E5757" i="15"/>
  <c r="E5758" i="15"/>
  <c r="E7787" i="15"/>
  <c r="E8120" i="15"/>
  <c r="E6513" i="15"/>
  <c r="E7684" i="15"/>
  <c r="E6957" i="15"/>
  <c r="E6958" i="15"/>
  <c r="E7685" i="15"/>
  <c r="E4489" i="15"/>
  <c r="E6959" i="15"/>
  <c r="E6960" i="15"/>
  <c r="E7686" i="15"/>
  <c r="E8819" i="15"/>
  <c r="E4490" i="15"/>
  <c r="E6961" i="15"/>
  <c r="E6962" i="15"/>
  <c r="E6963" i="15"/>
  <c r="E5759" i="15"/>
  <c r="E6621" i="15"/>
  <c r="E6622" i="15"/>
  <c r="E6964" i="15"/>
  <c r="E6623" i="15"/>
  <c r="E6965" i="15"/>
  <c r="E6624" i="15"/>
  <c r="E6966" i="15"/>
  <c r="E6625" i="15"/>
  <c r="E6967" i="15"/>
  <c r="E5760" i="15"/>
  <c r="E5761" i="15"/>
  <c r="E5762" i="15"/>
  <c r="E6626" i="15"/>
  <c r="E6968" i="15"/>
  <c r="E5763" i="15"/>
  <c r="E5764" i="15"/>
  <c r="E4491" i="15"/>
  <c r="E5765" i="15"/>
  <c r="E5766" i="15"/>
  <c r="E6514" i="15"/>
  <c r="E4492" i="15"/>
  <c r="E5767" i="15"/>
  <c r="E5768" i="15"/>
  <c r="E5769" i="15"/>
  <c r="E5770" i="15"/>
  <c r="E8820" i="15"/>
  <c r="E5771" i="15"/>
  <c r="E5772" i="15"/>
  <c r="E9948" i="15"/>
  <c r="E6969" i="15"/>
  <c r="E6970" i="15"/>
  <c r="E6971" i="15"/>
  <c r="E6972" i="15"/>
  <c r="E6973" i="15"/>
  <c r="E5442" i="15"/>
  <c r="E5773" i="15"/>
  <c r="E5443" i="15"/>
  <c r="E5774" i="15"/>
  <c r="E5444" i="15"/>
  <c r="E5775" i="15"/>
  <c r="E5445" i="15"/>
  <c r="E5776" i="15"/>
  <c r="E6974" i="15"/>
  <c r="E6975" i="15"/>
  <c r="E5446" i="15"/>
  <c r="E5777" i="15"/>
  <c r="E4493" i="15"/>
  <c r="E4494" i="15"/>
  <c r="E9949" i="15"/>
  <c r="E6976" i="15"/>
  <c r="E4495" i="15"/>
  <c r="E4496" i="15"/>
  <c r="E7687" i="15"/>
  <c r="E9950" i="15"/>
  <c r="E5778" i="15"/>
  <c r="E6977" i="15"/>
  <c r="E4497" i="15"/>
  <c r="E4498" i="15"/>
  <c r="E4499" i="15"/>
  <c r="E4500" i="15"/>
  <c r="E6978" i="15"/>
  <c r="E8121" i="15"/>
  <c r="E8122" i="15"/>
  <c r="E8123" i="15"/>
  <c r="E8124" i="15"/>
  <c r="E5779" i="15"/>
  <c r="E4146" i="15"/>
  <c r="E4501" i="15"/>
  <c r="E4147" i="15"/>
  <c r="E4502" i="15"/>
  <c r="E4148" i="15"/>
  <c r="E4503" i="15"/>
  <c r="E4149" i="15"/>
  <c r="E4504" i="15"/>
  <c r="E4150" i="15"/>
  <c r="E4505" i="15"/>
  <c r="E3263" i="15"/>
  <c r="E3264" i="15"/>
  <c r="E11132" i="15"/>
  <c r="E8125" i="15"/>
  <c r="E3265" i="15"/>
  <c r="E3266" i="15"/>
  <c r="E11133" i="15"/>
  <c r="E8126" i="15"/>
  <c r="E8127" i="15"/>
  <c r="E3267" i="15"/>
  <c r="E11134" i="15"/>
  <c r="E3268" i="15"/>
  <c r="E3269" i="15"/>
  <c r="E8128" i="15"/>
  <c r="E8129" i="15"/>
  <c r="E8130" i="15"/>
  <c r="E9240" i="15"/>
  <c r="E2913" i="15"/>
  <c r="E3270" i="15"/>
  <c r="E2914" i="15"/>
  <c r="E3271" i="15"/>
  <c r="E6979" i="15"/>
  <c r="E2915" i="15"/>
  <c r="E3272" i="15"/>
  <c r="E2916" i="15"/>
  <c r="E3273" i="15"/>
  <c r="E1920" i="15"/>
  <c r="E11135" i="15"/>
  <c r="E1921" i="15"/>
  <c r="E12237" i="15"/>
  <c r="E1922" i="15"/>
  <c r="E1923" i="15"/>
  <c r="E12238" i="15"/>
  <c r="E1430" i="15"/>
  <c r="E9241" i="15"/>
  <c r="E1924" i="15"/>
  <c r="E1925" i="15"/>
  <c r="E1926" i="15"/>
  <c r="E9242" i="15"/>
  <c r="E9243" i="15"/>
  <c r="E9244" i="15"/>
  <c r="E9245" i="15"/>
  <c r="E9246" i="15"/>
  <c r="E1522" i="15"/>
  <c r="E1927" i="15"/>
  <c r="E1523" i="15"/>
  <c r="E1928" i="15"/>
  <c r="E1524" i="15"/>
  <c r="E1929" i="15"/>
  <c r="E1525" i="15"/>
  <c r="E1930" i="15"/>
  <c r="E578" i="15"/>
  <c r="E9247" i="15"/>
  <c r="E579" i="15"/>
  <c r="E9248" i="15"/>
  <c r="E580" i="15"/>
  <c r="E8131" i="15"/>
  <c r="E581" i="15"/>
  <c r="E10438" i="15"/>
  <c r="E2814" i="15"/>
  <c r="E4037" i="15"/>
  <c r="E582" i="15"/>
  <c r="E76" i="15"/>
  <c r="E77" i="15"/>
  <c r="E399" i="15"/>
  <c r="E583" i="15"/>
  <c r="E584" i="15"/>
  <c r="E12640" i="15"/>
  <c r="E10439" i="15"/>
  <c r="E10440" i="15"/>
  <c r="E78" i="15"/>
  <c r="E79" i="15"/>
  <c r="E10441" i="15"/>
  <c r="E585" i="15"/>
  <c r="E80" i="15"/>
  <c r="E586" i="15"/>
  <c r="E81" i="15"/>
  <c r="E587" i="15"/>
  <c r="E82" i="15"/>
  <c r="E588" i="15"/>
  <c r="E10442" i="15"/>
  <c r="E10443" i="15"/>
  <c r="E10444" i="15"/>
  <c r="E10445" i="15"/>
  <c r="E10446" i="15"/>
  <c r="E10447" i="15"/>
  <c r="E11551" i="15"/>
  <c r="E9249" i="15"/>
  <c r="E11552" i="15"/>
  <c r="E11229" i="15"/>
  <c r="E11553" i="15"/>
  <c r="E9250" i="15"/>
  <c r="E10448" i="15"/>
  <c r="E5347" i="15"/>
  <c r="E11554" i="15"/>
  <c r="E6515" i="15"/>
  <c r="E10058" i="15"/>
  <c r="E10449" i="15"/>
  <c r="E11555" i="15"/>
  <c r="E9251" i="15"/>
  <c r="E11556" i="15"/>
  <c r="E9252" i="15"/>
  <c r="E8920" i="15"/>
  <c r="E9253" i="15"/>
  <c r="E11557" i="15"/>
  <c r="E8132" i="15"/>
  <c r="E11558" i="15"/>
  <c r="E7788" i="15"/>
  <c r="E8133" i="15"/>
  <c r="E10450" i="15"/>
  <c r="E11559" i="15"/>
  <c r="E6980" i="15"/>
  <c r="E7688" i="15"/>
  <c r="E6627" i="15"/>
  <c r="E6981" i="15"/>
  <c r="E8821" i="15"/>
  <c r="E5780" i="15"/>
  <c r="E11560" i="15"/>
  <c r="E5781" i="15"/>
  <c r="E12641" i="15"/>
  <c r="E9951" i="15"/>
  <c r="E12642" i="15"/>
  <c r="E5447" i="15"/>
  <c r="E5782" i="15"/>
  <c r="E12643" i="15"/>
  <c r="E12644" i="15"/>
  <c r="E4506" i="15"/>
  <c r="E11561" i="15"/>
  <c r="E11136" i="15"/>
  <c r="E12645" i="15"/>
  <c r="E4151" i="15"/>
  <c r="E4507" i="15"/>
  <c r="E12646" i="15"/>
  <c r="E3274" i="15"/>
  <c r="E12647" i="15"/>
  <c r="E12648" i="15"/>
  <c r="E2917" i="15"/>
  <c r="E3275" i="15"/>
  <c r="E1931" i="15"/>
  <c r="E12649" i="15"/>
  <c r="E1711" i="15"/>
  <c r="E1932" i="15"/>
  <c r="E1712" i="15"/>
  <c r="E12650" i="15"/>
  <c r="E12651" i="15"/>
  <c r="E1526" i="15"/>
  <c r="E1933" i="15"/>
  <c r="E12652" i="15"/>
  <c r="E589" i="15"/>
  <c r="E12653" i="15"/>
  <c r="E590" i="15"/>
  <c r="E12654" i="15"/>
  <c r="E12239" i="15"/>
  <c r="E83" i="15"/>
  <c r="E591" i="15"/>
  <c r="E12330" i="15"/>
  <c r="E12331" i="15"/>
  <c r="E592" i="15"/>
  <c r="E12655" i="15"/>
  <c r="E593" i="15"/>
  <c r="E1934" i="15"/>
  <c r="E12656" i="15"/>
  <c r="E1935" i="15"/>
  <c r="E11562" i="15"/>
  <c r="E1936" i="15"/>
  <c r="E1937" i="15"/>
  <c r="E11563" i="15"/>
  <c r="E3276" i="15"/>
  <c r="E11230" i="15"/>
  <c r="E11231" i="15"/>
  <c r="E11564" i="15"/>
  <c r="E3277" i="15"/>
  <c r="E3278" i="15"/>
  <c r="E10451" i="15"/>
  <c r="E3279" i="15"/>
  <c r="E4508" i="15"/>
  <c r="E10059" i="15"/>
  <c r="E10060" i="15"/>
  <c r="E10452" i="15"/>
  <c r="E4509" i="15"/>
  <c r="E9254" i="15"/>
  <c r="E4510" i="15"/>
  <c r="E4511" i="15"/>
  <c r="E9255" i="15"/>
  <c r="E8921" i="15"/>
  <c r="E8922" i="15"/>
  <c r="E9256" i="15"/>
  <c r="E5783" i="15"/>
  <c r="E8134" i="15"/>
  <c r="E5784" i="15"/>
  <c r="E8135" i="15"/>
  <c r="E5785" i="15"/>
  <c r="E7789" i="15"/>
  <c r="E7790" i="15"/>
  <c r="E8136" i="15"/>
  <c r="E6982" i="15"/>
  <c r="E6983" i="15"/>
  <c r="E6984" i="15"/>
  <c r="E6985" i="15"/>
  <c r="E6986" i="15"/>
  <c r="E6987" i="15"/>
  <c r="E6628" i="15"/>
  <c r="E6629" i="15"/>
  <c r="E6988" i="15"/>
  <c r="E8137" i="15"/>
  <c r="E5786" i="15"/>
  <c r="E8138" i="15"/>
  <c r="E5787" i="15"/>
  <c r="E8139" i="15"/>
  <c r="E5448" i="15"/>
  <c r="E5788" i="15"/>
  <c r="E9257" i="15"/>
  <c r="E4512" i="15"/>
  <c r="E9258" i="15"/>
  <c r="E4152" i="15"/>
  <c r="E4513" i="15"/>
  <c r="E4514" i="15"/>
  <c r="E9259" i="15"/>
  <c r="E10453" i="15"/>
  <c r="E4153" i="15"/>
  <c r="E4154" i="15"/>
  <c r="E4515" i="15"/>
  <c r="E3280" i="15"/>
  <c r="E10454" i="15"/>
  <c r="E3281" i="15"/>
  <c r="E2918" i="15"/>
  <c r="E3282" i="15"/>
  <c r="E3283" i="15"/>
  <c r="E10455" i="15"/>
  <c r="E11565" i="15"/>
  <c r="E2919" i="15"/>
  <c r="E2920" i="15"/>
  <c r="E3284" i="15"/>
  <c r="E11566" i="15"/>
  <c r="E1938" i="15"/>
  <c r="E11567" i="15"/>
  <c r="E1713" i="15"/>
  <c r="E1939" i="15"/>
  <c r="E1940" i="15"/>
  <c r="E1941" i="15"/>
  <c r="E11568" i="15"/>
  <c r="E12657" i="15"/>
  <c r="E1527" i="15"/>
  <c r="E1528" i="15"/>
  <c r="E1942" i="15"/>
  <c r="E12658" i="15"/>
  <c r="E594" i="15"/>
  <c r="E12659" i="15"/>
  <c r="E84" i="15"/>
  <c r="E85" i="15"/>
  <c r="E86" i="15"/>
  <c r="E400" i="15"/>
  <c r="E595" i="15"/>
  <c r="E596" i="15"/>
  <c r="E12660" i="15"/>
  <c r="E87" i="15"/>
  <c r="E88" i="15"/>
  <c r="E597" i="15"/>
  <c r="E12332" i="15"/>
  <c r="E12333" i="15"/>
  <c r="E12334" i="15"/>
  <c r="E12335" i="15"/>
  <c r="E12336" i="15"/>
  <c r="E12661" i="15"/>
  <c r="E12662" i="15"/>
  <c r="E598" i="15"/>
  <c r="E599" i="15"/>
  <c r="E600" i="15"/>
  <c r="E601" i="15"/>
  <c r="E12663" i="15"/>
  <c r="E602" i="15"/>
  <c r="E603" i="15"/>
  <c r="E12664" i="15"/>
  <c r="E604" i="15"/>
  <c r="E12665" i="15"/>
  <c r="E605" i="15"/>
  <c r="E1943" i="15"/>
  <c r="E12666" i="15"/>
  <c r="E1944" i="15"/>
  <c r="E12667" i="15"/>
  <c r="E12668" i="15"/>
  <c r="E12669" i="15"/>
  <c r="E12670" i="15"/>
  <c r="E1945" i="15"/>
  <c r="E1946" i="15"/>
  <c r="E11569" i="15"/>
  <c r="E1947" i="15"/>
  <c r="E1948" i="15"/>
  <c r="E1949" i="15"/>
  <c r="E11570" i="15"/>
  <c r="E11571" i="15"/>
  <c r="E1950" i="15"/>
  <c r="E1951" i="15"/>
  <c r="E1952" i="15"/>
  <c r="E1953" i="15"/>
  <c r="E1954" i="15"/>
  <c r="E1955" i="15"/>
  <c r="E11572" i="15"/>
  <c r="E1956" i="15"/>
  <c r="E11573" i="15"/>
  <c r="E1957" i="15"/>
  <c r="E11574" i="15"/>
  <c r="E3285" i="15"/>
  <c r="E11232" i="15"/>
  <c r="E11575" i="15"/>
  <c r="E11233" i="15"/>
  <c r="E11576" i="15"/>
  <c r="E11234" i="15"/>
  <c r="E11577" i="15"/>
  <c r="E3286" i="15"/>
  <c r="E11235" i="15"/>
  <c r="E11578" i="15"/>
  <c r="E11236" i="15"/>
  <c r="E11579" i="15"/>
  <c r="E3287" i="15"/>
  <c r="E3288" i="15"/>
  <c r="E3289" i="15"/>
  <c r="E3290" i="15"/>
  <c r="E10456" i="15"/>
  <c r="E3291" i="15"/>
  <c r="E10457" i="15"/>
  <c r="E3292" i="15"/>
  <c r="E3293" i="15"/>
  <c r="E10458" i="15"/>
  <c r="E3294" i="15"/>
  <c r="E606" i="15"/>
  <c r="E3295" i="15"/>
  <c r="E3296" i="15"/>
  <c r="E3297" i="15"/>
  <c r="E10459" i="15"/>
  <c r="E3298" i="15"/>
  <c r="E10460" i="15"/>
  <c r="E607" i="15"/>
  <c r="E3299" i="15"/>
  <c r="E10461" i="15"/>
  <c r="E3300" i="15"/>
  <c r="E4516" i="15"/>
  <c r="E10061" i="15"/>
  <c r="E10462" i="15"/>
  <c r="E4517" i="15"/>
  <c r="E10062" i="15"/>
  <c r="E10463" i="15"/>
  <c r="E10063" i="15"/>
  <c r="E10464" i="15"/>
  <c r="E10064" i="15"/>
  <c r="E10065" i="15"/>
  <c r="E10465" i="15"/>
  <c r="E4518" i="15"/>
  <c r="E4519" i="15"/>
  <c r="E4520" i="15"/>
  <c r="E4521" i="15"/>
  <c r="E4522" i="15"/>
  <c r="E10066" i="15"/>
  <c r="E10067" i="15"/>
  <c r="E10466" i="15"/>
  <c r="E9260" i="15"/>
  <c r="E9261" i="15"/>
  <c r="E9262" i="15"/>
  <c r="E9263" i="15"/>
  <c r="E9264" i="15"/>
  <c r="E4523" i="15"/>
  <c r="E9265" i="15"/>
  <c r="E4524" i="15"/>
  <c r="E9266" i="15"/>
  <c r="E4525" i="15"/>
  <c r="E4526" i="15"/>
  <c r="E8923" i="15"/>
  <c r="E9267" i="15"/>
  <c r="E9268" i="15"/>
  <c r="E4527" i="15"/>
  <c r="E9269" i="15"/>
  <c r="E4528" i="15"/>
  <c r="E4529" i="15"/>
  <c r="E8924" i="15"/>
  <c r="E9270" i="15"/>
  <c r="E5789" i="15"/>
  <c r="E8925" i="15"/>
  <c r="E9271" i="15"/>
  <c r="E8926" i="15"/>
  <c r="E9272" i="15"/>
  <c r="E5790" i="15"/>
  <c r="E8927" i="15"/>
  <c r="E9273" i="15"/>
  <c r="E8928" i="15"/>
  <c r="E9274" i="15"/>
  <c r="E8140" i="15"/>
  <c r="E8141" i="15"/>
  <c r="E8142" i="15"/>
  <c r="E8143" i="15"/>
  <c r="E5791" i="15"/>
  <c r="E8144" i="15"/>
  <c r="E5792" i="15"/>
  <c r="E5793" i="15"/>
  <c r="E5794" i="15"/>
  <c r="E5795" i="15"/>
  <c r="E8145" i="15"/>
  <c r="E5796" i="15"/>
  <c r="E5797" i="15"/>
  <c r="E5798" i="15"/>
  <c r="E8146" i="15"/>
  <c r="E5799" i="15"/>
  <c r="E5800" i="15"/>
  <c r="E8147" i="15"/>
  <c r="E8148" i="15"/>
  <c r="E8149" i="15"/>
  <c r="E5801" i="15"/>
  <c r="E5802" i="15"/>
  <c r="E7791" i="15"/>
  <c r="E8150" i="15"/>
  <c r="E5803" i="15"/>
  <c r="E7792" i="15"/>
  <c r="E8151" i="15"/>
  <c r="E7793" i="15"/>
  <c r="E8152" i="15"/>
  <c r="E6989" i="15"/>
  <c r="E7794" i="15"/>
  <c r="E8153" i="15"/>
  <c r="E6990" i="15"/>
  <c r="E6991" i="15"/>
  <c r="E6992" i="15"/>
  <c r="E7795" i="15"/>
  <c r="E8154" i="15"/>
  <c r="E6993" i="15"/>
  <c r="E6994" i="15"/>
  <c r="E6995" i="15"/>
  <c r="E6996" i="15"/>
  <c r="E6997" i="15"/>
  <c r="E6998" i="15"/>
  <c r="E6999" i="15"/>
  <c r="E7000" i="15"/>
  <c r="E7001" i="15"/>
  <c r="E7002" i="15"/>
  <c r="E7003" i="15"/>
  <c r="E7004" i="15"/>
  <c r="E7005" i="15"/>
  <c r="E7006" i="15"/>
  <c r="E6630" i="15"/>
  <c r="E7007" i="15"/>
  <c r="E7008" i="15"/>
  <c r="E7009" i="15"/>
  <c r="E6631" i="15"/>
  <c r="E7010" i="15"/>
  <c r="E6632" i="15"/>
  <c r="E7011" i="15"/>
  <c r="E6633" i="15"/>
  <c r="E7012" i="15"/>
  <c r="E8155" i="15"/>
  <c r="E8156" i="15"/>
  <c r="E8157" i="15"/>
  <c r="E8158" i="15"/>
  <c r="E8159" i="15"/>
  <c r="E8160" i="15"/>
  <c r="E6634" i="15"/>
  <c r="E6635" i="15"/>
  <c r="E7013" i="15"/>
  <c r="E6636" i="15"/>
  <c r="E6637" i="15"/>
  <c r="E7014" i="15"/>
  <c r="E5804" i="15"/>
  <c r="E5805" i="15"/>
  <c r="E5806" i="15"/>
  <c r="E5807" i="15"/>
  <c r="E8161" i="15"/>
  <c r="E8162" i="15"/>
  <c r="E8163" i="15"/>
  <c r="E8164" i="15"/>
  <c r="E8165" i="15"/>
  <c r="E8166" i="15"/>
  <c r="E8167" i="15"/>
  <c r="E8168" i="15"/>
  <c r="E5808" i="15"/>
  <c r="E8169" i="15"/>
  <c r="E5809" i="15"/>
  <c r="E8170" i="15"/>
  <c r="E5449" i="15"/>
  <c r="E5810" i="15"/>
  <c r="E5811" i="15"/>
  <c r="E8171" i="15"/>
  <c r="E8172" i="15"/>
  <c r="E5450" i="15"/>
  <c r="E5812" i="15"/>
  <c r="E9275" i="15"/>
  <c r="E9276" i="15"/>
  <c r="E9277" i="15"/>
  <c r="E9278" i="15"/>
  <c r="E9279" i="15"/>
  <c r="E9280" i="15"/>
  <c r="E5451" i="15"/>
  <c r="E5813" i="15"/>
  <c r="E5452" i="15"/>
  <c r="E5814" i="15"/>
  <c r="E5453" i="15"/>
  <c r="E5815" i="15"/>
  <c r="E5454" i="15"/>
  <c r="E5816" i="15"/>
  <c r="E4530" i="15"/>
  <c r="E4531" i="15"/>
  <c r="E4532" i="15"/>
  <c r="E4533" i="15"/>
  <c r="E9281" i="15"/>
  <c r="E9282" i="15"/>
  <c r="E9283" i="15"/>
  <c r="E9284" i="15"/>
  <c r="E9285" i="15"/>
  <c r="E9286" i="15"/>
  <c r="E9287" i="15"/>
  <c r="E4534" i="15"/>
  <c r="E9288" i="15"/>
  <c r="E9289" i="15"/>
  <c r="E9290" i="15"/>
  <c r="E4535" i="15"/>
  <c r="E4536" i="15"/>
  <c r="E4537" i="15"/>
  <c r="E4538" i="15"/>
  <c r="E10467" i="15"/>
  <c r="E10468" i="15"/>
  <c r="E10469" i="15"/>
  <c r="E10470" i="15"/>
  <c r="E10471" i="15"/>
  <c r="E4539" i="15"/>
  <c r="E4155" i="15"/>
  <c r="E4540" i="15"/>
  <c r="E10472" i="15"/>
  <c r="E4156" i="15"/>
  <c r="E4541" i="15"/>
  <c r="E4157" i="15"/>
  <c r="E4542" i="15"/>
  <c r="E10473" i="15"/>
  <c r="E4158" i="15"/>
  <c r="E4543" i="15"/>
  <c r="E10474" i="15"/>
  <c r="E4159" i="15"/>
  <c r="E4544" i="15"/>
  <c r="E3301" i="15"/>
  <c r="E3302" i="15"/>
  <c r="E3303" i="15"/>
  <c r="E3304" i="15"/>
  <c r="E10475" i="15"/>
  <c r="E10476" i="15"/>
  <c r="E10477" i="15"/>
  <c r="E10478" i="15"/>
  <c r="E10479" i="15"/>
  <c r="E10480" i="15"/>
  <c r="E3305" i="15"/>
  <c r="E10481" i="15"/>
  <c r="E2921" i="15"/>
  <c r="E3306" i="15"/>
  <c r="E10482" i="15"/>
  <c r="E3307" i="15"/>
  <c r="E3308" i="15"/>
  <c r="E10483" i="15"/>
  <c r="E2922" i="15"/>
  <c r="E3309" i="15"/>
  <c r="E3310" i="15"/>
  <c r="E10484" i="15"/>
  <c r="E11580" i="15"/>
  <c r="E11581" i="15"/>
  <c r="E11582" i="15"/>
  <c r="E11583" i="15"/>
  <c r="E11584" i="15"/>
  <c r="E2923" i="15"/>
  <c r="E3311" i="15"/>
  <c r="E2924" i="15"/>
  <c r="E3312" i="15"/>
  <c r="E2925" i="15"/>
  <c r="E3313" i="15"/>
  <c r="E2926" i="15"/>
  <c r="E3314" i="15"/>
  <c r="E2927" i="15"/>
  <c r="E3315" i="15"/>
  <c r="E1958" i="15"/>
  <c r="E1959" i="15"/>
  <c r="E11585" i="15"/>
  <c r="E1960" i="15"/>
  <c r="E1961" i="15"/>
  <c r="E11586" i="15"/>
  <c r="E11587" i="15"/>
  <c r="E11588" i="15"/>
  <c r="E11589" i="15"/>
  <c r="E1962" i="15"/>
  <c r="E11590" i="15"/>
  <c r="E11591" i="15"/>
  <c r="E1963" i="15"/>
  <c r="E1714" i="15"/>
  <c r="E1964" i="15"/>
  <c r="E1715" i="15"/>
  <c r="E1965" i="15"/>
  <c r="E11592" i="15"/>
  <c r="E1966" i="15"/>
  <c r="E11593" i="15"/>
  <c r="E1967" i="15"/>
  <c r="E1968" i="15"/>
  <c r="E11594" i="15"/>
  <c r="E1969" i="15"/>
  <c r="E1970" i="15"/>
  <c r="E1971" i="15"/>
  <c r="E11595" i="15"/>
  <c r="E12671" i="15"/>
  <c r="E12672" i="15"/>
  <c r="E12673" i="15"/>
  <c r="E12674" i="15"/>
  <c r="E12675" i="15"/>
  <c r="E1529" i="15"/>
  <c r="E1972" i="15"/>
  <c r="E1530" i="15"/>
  <c r="E1973" i="15"/>
  <c r="E1531" i="15"/>
  <c r="E1974" i="15"/>
  <c r="E12676" i="15"/>
  <c r="E1532" i="15"/>
  <c r="E1975" i="15"/>
  <c r="E1533" i="15"/>
  <c r="E1976" i="15"/>
  <c r="E608" i="15"/>
  <c r="E609" i="15"/>
  <c r="E610" i="15"/>
  <c r="E611" i="15"/>
  <c r="E612" i="15"/>
  <c r="E12677" i="15"/>
  <c r="E12678" i="15"/>
  <c r="E12679" i="15"/>
  <c r="E613" i="15"/>
  <c r="E12680" i="15"/>
  <c r="E12681" i="15"/>
  <c r="E614" i="15"/>
  <c r="E615" i="15"/>
  <c r="E12682" i="15"/>
  <c r="E616" i="15"/>
  <c r="E89" i="15"/>
  <c r="E12683" i="15"/>
  <c r="E90" i="15"/>
  <c r="E91" i="15"/>
  <c r="E617" i="15"/>
  <c r="E92" i="15"/>
  <c r="E93" i="15"/>
  <c r="E618" i="15"/>
  <c r="E619" i="15"/>
  <c r="E12684" i="15"/>
  <c r="E620" i="15"/>
  <c r="E94" i="15"/>
  <c r="E621" i="15"/>
  <c r="E12685" i="15"/>
  <c r="E95" i="15"/>
  <c r="E622" i="15"/>
  <c r="E96" i="15"/>
  <c r="E623" i="15"/>
  <c r="E97" i="15"/>
  <c r="E624" i="15"/>
  <c r="E98" i="15"/>
  <c r="E625" i="15"/>
  <c r="E12686" i="15"/>
  <c r="E12337" i="15"/>
  <c r="E626" i="15"/>
  <c r="E627" i="15"/>
  <c r="E628" i="15"/>
  <c r="E12687" i="15"/>
  <c r="E1977" i="15"/>
  <c r="E12688" i="15"/>
  <c r="E1978" i="15"/>
  <c r="E11137" i="15"/>
  <c r="E11138" i="15"/>
  <c r="E11596" i="15"/>
  <c r="E11597" i="15"/>
  <c r="E11237" i="15"/>
  <c r="E11598" i="15"/>
  <c r="E3316" i="15"/>
  <c r="E3317" i="15"/>
  <c r="E3318" i="15"/>
  <c r="E629" i="15"/>
  <c r="E630" i="15"/>
  <c r="E10485" i="15"/>
  <c r="E10486" i="15"/>
  <c r="E10487" i="15"/>
  <c r="E4545" i="15"/>
  <c r="E10068" i="15"/>
  <c r="E10488" i="15"/>
  <c r="E10282" i="15"/>
  <c r="E9291" i="15"/>
  <c r="E4546" i="15"/>
  <c r="E4547" i="15"/>
  <c r="E9292" i="15"/>
  <c r="E9293" i="15"/>
  <c r="E9294" i="15"/>
  <c r="E1979" i="15"/>
  <c r="E1980" i="15"/>
  <c r="E8929" i="15"/>
  <c r="E9295" i="15"/>
  <c r="E9090" i="15"/>
  <c r="E5817" i="15"/>
  <c r="E8173" i="15"/>
  <c r="E5818" i="15"/>
  <c r="E5819" i="15"/>
  <c r="E8174" i="15"/>
  <c r="E8175" i="15"/>
  <c r="E8176" i="15"/>
  <c r="E1981" i="15"/>
  <c r="E1982" i="15"/>
  <c r="E7796" i="15"/>
  <c r="E8177" i="15"/>
  <c r="E7965" i="15"/>
  <c r="E7015" i="15"/>
  <c r="E7016" i="15"/>
  <c r="E5820" i="15"/>
  <c r="E5821" i="15"/>
  <c r="E7017" i="15"/>
  <c r="E7018" i="15"/>
  <c r="E7019" i="15"/>
  <c r="E7020" i="15"/>
  <c r="E6638" i="15"/>
  <c r="E7021" i="15"/>
  <c r="E8178" i="15"/>
  <c r="E8179" i="15"/>
  <c r="E8180" i="15"/>
  <c r="E8181" i="15"/>
  <c r="E5822" i="15"/>
  <c r="E5823" i="15"/>
  <c r="E5824" i="15"/>
  <c r="E5825" i="15"/>
  <c r="E8182" i="15"/>
  <c r="E5455" i="15"/>
  <c r="E5826" i="15"/>
  <c r="E9296" i="15"/>
  <c r="E12689" i="15"/>
  <c r="E12690" i="15"/>
  <c r="E9297" i="15"/>
  <c r="E4160" i="15"/>
  <c r="E4548" i="15"/>
  <c r="E9298" i="15"/>
  <c r="E4549" i="15"/>
  <c r="E4550" i="15"/>
  <c r="E4551" i="15"/>
  <c r="E4161" i="15"/>
  <c r="E4552" i="15"/>
  <c r="E10489" i="15"/>
  <c r="E5827" i="15"/>
  <c r="E5828" i="15"/>
  <c r="E2928" i="15"/>
  <c r="E3319" i="15"/>
  <c r="E4038" i="15"/>
  <c r="E10490" i="15"/>
  <c r="E3320" i="15"/>
  <c r="E3321" i="15"/>
  <c r="E3322" i="15"/>
  <c r="E2929" i="15"/>
  <c r="E3323" i="15"/>
  <c r="E10491" i="15"/>
  <c r="E11599" i="15"/>
  <c r="E1983" i="15"/>
  <c r="E1984" i="15"/>
  <c r="E7022" i="15"/>
  <c r="E7023" i="15"/>
  <c r="E1985" i="15"/>
  <c r="E1986" i="15"/>
  <c r="E1987" i="15"/>
  <c r="E1534" i="15"/>
  <c r="E1988" i="15"/>
  <c r="E11600" i="15"/>
  <c r="E12691" i="15"/>
  <c r="E6516" i="15"/>
  <c r="E6517" i="15"/>
  <c r="E631" i="15"/>
  <c r="E632" i="15"/>
  <c r="E633" i="15"/>
  <c r="E634" i="15"/>
  <c r="E11601" i="15"/>
  <c r="E12692" i="15"/>
  <c r="E99" i="15"/>
  <c r="E635" i="15"/>
  <c r="E12338" i="15"/>
  <c r="E12339" i="15"/>
  <c r="E636" i="15"/>
  <c r="E12693" i="15"/>
  <c r="E12694" i="15"/>
  <c r="E12695" i="15"/>
  <c r="E12696" i="15"/>
  <c r="E637" i="15"/>
  <c r="E12697" i="15"/>
  <c r="E12698" i="15"/>
  <c r="E638" i="15"/>
  <c r="E639" i="15"/>
  <c r="E640" i="15"/>
  <c r="E641" i="15"/>
  <c r="E1989" i="15"/>
  <c r="E1990" i="15"/>
  <c r="E12699" i="15"/>
  <c r="E12700" i="15"/>
  <c r="E1991" i="15"/>
  <c r="E11602" i="15"/>
  <c r="E11603" i="15"/>
  <c r="E1992" i="15"/>
  <c r="E11604" i="15"/>
  <c r="E11605" i="15"/>
  <c r="E11606" i="15"/>
  <c r="E12240" i="15"/>
  <c r="E1993" i="15"/>
  <c r="E11607" i="15"/>
  <c r="E11608" i="15"/>
  <c r="E11609" i="15"/>
  <c r="E642" i="15"/>
  <c r="E3324" i="15"/>
  <c r="E11238" i="15"/>
  <c r="E11610" i="15"/>
  <c r="E11239" i="15"/>
  <c r="E11611" i="15"/>
  <c r="E11139" i="15"/>
  <c r="E10492" i="15"/>
  <c r="E10493" i="15"/>
  <c r="E3325" i="15"/>
  <c r="E10494" i="15"/>
  <c r="E10495" i="15"/>
  <c r="E3326" i="15"/>
  <c r="E10496" i="15"/>
  <c r="E10497" i="15"/>
  <c r="E3327" i="15"/>
  <c r="E4553" i="15"/>
  <c r="E4554" i="15"/>
  <c r="E10069" i="15"/>
  <c r="E10070" i="15"/>
  <c r="E10498" i="15"/>
  <c r="E10071" i="15"/>
  <c r="E10499" i="15"/>
  <c r="E4555" i="15"/>
  <c r="E9299" i="15"/>
  <c r="E4556" i="15"/>
  <c r="E9300" i="15"/>
  <c r="E9301" i="15"/>
  <c r="E9302" i="15"/>
  <c r="E1994" i="15"/>
  <c r="E4557" i="15"/>
  <c r="E9303" i="15"/>
  <c r="E9304" i="15"/>
  <c r="E8930" i="15"/>
  <c r="E9305" i="15"/>
  <c r="E8931" i="15"/>
  <c r="E9306" i="15"/>
  <c r="E5829" i="15"/>
  <c r="E5830" i="15"/>
  <c r="E8183" i="15"/>
  <c r="E8184" i="15"/>
  <c r="E5831" i="15"/>
  <c r="E8185" i="15"/>
  <c r="E8186" i="15"/>
  <c r="E8187" i="15"/>
  <c r="E5832" i="15"/>
  <c r="E8188" i="15"/>
  <c r="E8822" i="15"/>
  <c r="E8189" i="15"/>
  <c r="E8190" i="15"/>
  <c r="E5833" i="15"/>
  <c r="E5834" i="15"/>
  <c r="E7797" i="15"/>
  <c r="E7798" i="15"/>
  <c r="E8191" i="15"/>
  <c r="E7799" i="15"/>
  <c r="E8192" i="15"/>
  <c r="E7024" i="15"/>
  <c r="E7025" i="15"/>
  <c r="E7026" i="15"/>
  <c r="E7027" i="15"/>
  <c r="E7028" i="15"/>
  <c r="E7029" i="15"/>
  <c r="E7030" i="15"/>
  <c r="E7031" i="15"/>
  <c r="E7032" i="15"/>
  <c r="E7033" i="15"/>
  <c r="E7034" i="15"/>
  <c r="E7035" i="15"/>
  <c r="E6639" i="15"/>
  <c r="E6640" i="15"/>
  <c r="E7036" i="15"/>
  <c r="E6641" i="15"/>
  <c r="E7037" i="15"/>
  <c r="E8193" i="15"/>
  <c r="E8194" i="15"/>
  <c r="E5835" i="15"/>
  <c r="E5836" i="15"/>
  <c r="E5837" i="15"/>
  <c r="E5838" i="15"/>
  <c r="E8195" i="15"/>
  <c r="E5839" i="15"/>
  <c r="E6518" i="15"/>
  <c r="E5840" i="15"/>
  <c r="E5841" i="15"/>
  <c r="E5842" i="15"/>
  <c r="E8196" i="15"/>
  <c r="E8197" i="15"/>
  <c r="E5456" i="15"/>
  <c r="E5843" i="15"/>
  <c r="E5457" i="15"/>
  <c r="E5844" i="15"/>
  <c r="E9307" i="15"/>
  <c r="E5348" i="15"/>
  <c r="E9308" i="15"/>
  <c r="E4558" i="15"/>
  <c r="E4559" i="15"/>
  <c r="E9309" i="15"/>
  <c r="E4560" i="15"/>
  <c r="E4561" i="15"/>
  <c r="E4562" i="15"/>
  <c r="E4563" i="15"/>
  <c r="E5349" i="15"/>
  <c r="E4564" i="15"/>
  <c r="E4565" i="15"/>
  <c r="E9310" i="15"/>
  <c r="E4162" i="15"/>
  <c r="E4566" i="15"/>
  <c r="E4163" i="15"/>
  <c r="E4567" i="15"/>
  <c r="E10500" i="15"/>
  <c r="E10501" i="15"/>
  <c r="E10502" i="15"/>
  <c r="E3328" i="15"/>
  <c r="E3329" i="15"/>
  <c r="E3330" i="15"/>
  <c r="E3331" i="15"/>
  <c r="E3332" i="15"/>
  <c r="E3333" i="15"/>
  <c r="E3334" i="15"/>
  <c r="E3335" i="15"/>
  <c r="E3336" i="15"/>
  <c r="E10503" i="15"/>
  <c r="E10504" i="15"/>
  <c r="E2930" i="15"/>
  <c r="E3337" i="15"/>
  <c r="E2931" i="15"/>
  <c r="E3338" i="15"/>
  <c r="E11612" i="15"/>
  <c r="E11613" i="15"/>
  <c r="E1995" i="15"/>
  <c r="E11614" i="15"/>
  <c r="E1996" i="15"/>
  <c r="E1997" i="15"/>
  <c r="E1998" i="15"/>
  <c r="E1999" i="15"/>
  <c r="E2000" i="15"/>
  <c r="E2001" i="15"/>
  <c r="E2002" i="15"/>
  <c r="E2003" i="15"/>
  <c r="E2004" i="15"/>
  <c r="E11615" i="15"/>
  <c r="E1535" i="15"/>
  <c r="E2005" i="15"/>
  <c r="E1536" i="15"/>
  <c r="E2006" i="15"/>
  <c r="E12701" i="15"/>
  <c r="E12702" i="15"/>
  <c r="E643" i="15"/>
  <c r="E644" i="15"/>
  <c r="E645" i="15"/>
  <c r="E646" i="15"/>
  <c r="E647" i="15"/>
  <c r="E12703" i="15"/>
  <c r="E648" i="15"/>
  <c r="E100" i="15"/>
  <c r="E101" i="15"/>
  <c r="E649" i="15"/>
  <c r="E650" i="15"/>
  <c r="E651" i="15"/>
  <c r="E12704" i="15"/>
  <c r="E102" i="15"/>
  <c r="E652" i="15"/>
  <c r="E103" i="15"/>
  <c r="E653" i="15"/>
  <c r="E12340" i="15"/>
  <c r="E12341" i="15"/>
  <c r="E12342" i="15"/>
  <c r="E654" i="15"/>
  <c r="E12705" i="15"/>
  <c r="E12706" i="15"/>
  <c r="E12707" i="15"/>
  <c r="E655" i="15"/>
  <c r="E656" i="15"/>
  <c r="E12708" i="15"/>
  <c r="E657" i="15"/>
  <c r="E658" i="15"/>
  <c r="E659" i="15"/>
  <c r="E660" i="15"/>
  <c r="E12709" i="15"/>
  <c r="E2007" i="15"/>
  <c r="E2008" i="15"/>
  <c r="E12710" i="15"/>
  <c r="E2009" i="15"/>
  <c r="E11616" i="15"/>
  <c r="E11617" i="15"/>
  <c r="E11618" i="15"/>
  <c r="E2010" i="15"/>
  <c r="E2011" i="15"/>
  <c r="E2012" i="15"/>
  <c r="E11619" i="15"/>
  <c r="E2013" i="15"/>
  <c r="E11240" i="15"/>
  <c r="E11620" i="15"/>
  <c r="E11241" i="15"/>
  <c r="E11242" i="15"/>
  <c r="E11621" i="15"/>
  <c r="E2014" i="15"/>
  <c r="E2015" i="15"/>
  <c r="E2016" i="15"/>
  <c r="E10505" i="15"/>
  <c r="E10506" i="15"/>
  <c r="E10507" i="15"/>
  <c r="E2017" i="15"/>
  <c r="E661" i="15"/>
  <c r="E3339" i="15"/>
  <c r="E3340" i="15"/>
  <c r="E3341" i="15"/>
  <c r="E10508" i="15"/>
  <c r="E10509" i="15"/>
  <c r="E10072" i="15"/>
  <c r="E10510" i="15"/>
  <c r="E3342" i="15"/>
  <c r="E10073" i="15"/>
  <c r="E10074" i="15"/>
  <c r="E10511" i="15"/>
  <c r="E3343" i="15"/>
  <c r="E3344" i="15"/>
  <c r="E3345" i="15"/>
  <c r="E9311" i="15"/>
  <c r="E9312" i="15"/>
  <c r="E9313" i="15"/>
  <c r="E3346" i="15"/>
  <c r="E9314" i="15"/>
  <c r="E9315" i="15"/>
  <c r="E3347" i="15"/>
  <c r="E3348" i="15"/>
  <c r="E9316" i="15"/>
  <c r="E8932" i="15"/>
  <c r="E9317" i="15"/>
  <c r="E8933" i="15"/>
  <c r="E8934" i="15"/>
  <c r="E9318" i="15"/>
  <c r="E3349" i="15"/>
  <c r="E8198" i="15"/>
  <c r="E8199" i="15"/>
  <c r="E8200" i="15"/>
  <c r="E8201" i="15"/>
  <c r="E4568" i="15"/>
  <c r="E4569" i="15"/>
  <c r="E4570" i="15"/>
  <c r="E8202" i="15"/>
  <c r="E4571" i="15"/>
  <c r="E4572" i="15"/>
  <c r="E7800" i="15"/>
  <c r="E8203" i="15"/>
  <c r="E4573" i="15"/>
  <c r="E7801" i="15"/>
  <c r="E7802" i="15"/>
  <c r="E8204" i="15"/>
  <c r="E4574" i="15"/>
  <c r="E4575" i="15"/>
  <c r="E7038" i="15"/>
  <c r="E7039" i="15"/>
  <c r="E7040" i="15"/>
  <c r="E7041" i="15"/>
  <c r="E4576" i="15"/>
  <c r="E7042" i="15"/>
  <c r="E4577" i="15"/>
  <c r="E7043" i="15"/>
  <c r="E6642" i="15"/>
  <c r="E7044" i="15"/>
  <c r="E5845" i="15"/>
  <c r="E6643" i="15"/>
  <c r="E6644" i="15"/>
  <c r="E7045" i="15"/>
  <c r="E5846" i="15"/>
  <c r="E5847" i="15"/>
  <c r="E5848" i="15"/>
  <c r="E5849" i="15"/>
  <c r="E5850" i="15"/>
  <c r="E5851" i="15"/>
  <c r="E5852" i="15"/>
  <c r="E5853" i="15"/>
  <c r="E6519" i="15"/>
  <c r="E5854" i="15"/>
  <c r="E5458" i="15"/>
  <c r="E5855" i="15"/>
  <c r="E5459" i="15"/>
  <c r="E5856" i="15"/>
  <c r="E5857" i="15"/>
  <c r="E5858" i="15"/>
  <c r="E5859" i="15"/>
  <c r="E4578" i="15"/>
  <c r="E4579" i="15"/>
  <c r="E4580" i="15"/>
  <c r="E7046" i="15"/>
  <c r="E4581" i="15"/>
  <c r="E7047" i="15"/>
  <c r="E4582" i="15"/>
  <c r="E5350" i="15"/>
  <c r="E4583" i="15"/>
  <c r="E5351" i="15"/>
  <c r="E7048" i="15"/>
  <c r="E4164" i="15"/>
  <c r="E4584" i="15"/>
  <c r="E4165" i="15"/>
  <c r="E4585" i="15"/>
  <c r="E7049" i="15"/>
  <c r="E7050" i="15"/>
  <c r="E7051" i="15"/>
  <c r="E7052" i="15"/>
  <c r="E3350" i="15"/>
  <c r="E3351" i="15"/>
  <c r="E3352" i="15"/>
  <c r="E8205" i="15"/>
  <c r="E7053" i="15"/>
  <c r="E2932" i="15"/>
  <c r="E3353" i="15"/>
  <c r="E2933" i="15"/>
  <c r="E3354" i="15"/>
  <c r="E7054" i="15"/>
  <c r="E8206" i="15"/>
  <c r="E8207" i="15"/>
  <c r="E8208" i="15"/>
  <c r="E2018" i="15"/>
  <c r="E2019" i="15"/>
  <c r="E2020" i="15"/>
  <c r="E2021" i="15"/>
  <c r="E8209" i="15"/>
  <c r="E9319" i="15"/>
  <c r="E2022" i="15"/>
  <c r="E8210" i="15"/>
  <c r="E1537" i="15"/>
  <c r="E2023" i="15"/>
  <c r="E2024" i="15"/>
  <c r="E8211" i="15"/>
  <c r="E1538" i="15"/>
  <c r="E2025" i="15"/>
  <c r="E2026" i="15"/>
  <c r="E8212" i="15"/>
  <c r="E8213" i="15"/>
  <c r="E9320" i="15"/>
  <c r="E9321" i="15"/>
  <c r="E662" i="15"/>
  <c r="E663" i="15"/>
  <c r="E664" i="15"/>
  <c r="E665" i="15"/>
  <c r="E666" i="15"/>
  <c r="E667" i="15"/>
  <c r="E9322" i="15"/>
  <c r="E104" i="15"/>
  <c r="E105" i="15"/>
  <c r="E668" i="15"/>
  <c r="E669" i="15"/>
  <c r="E106" i="15"/>
  <c r="E670" i="15"/>
  <c r="E671" i="15"/>
  <c r="E107" i="15"/>
  <c r="E672" i="15"/>
  <c r="E9323" i="15"/>
  <c r="E673" i="15"/>
  <c r="E12343" i="15"/>
  <c r="E12344" i="15"/>
  <c r="E12486" i="15"/>
  <c r="E12711" i="15"/>
  <c r="E9324" i="15"/>
  <c r="E12712" i="15"/>
  <c r="E12713" i="15"/>
  <c r="E12714" i="15"/>
  <c r="E12715" i="15"/>
  <c r="E9325" i="15"/>
  <c r="E9326" i="15"/>
  <c r="E12716" i="15"/>
  <c r="E9327" i="15"/>
  <c r="E11622" i="15"/>
  <c r="E11623" i="15"/>
  <c r="E9328" i="15"/>
  <c r="E11243" i="15"/>
  <c r="E11624" i="15"/>
  <c r="E11625" i="15"/>
  <c r="E12241" i="15"/>
  <c r="E11626" i="15"/>
  <c r="E11627" i="15"/>
  <c r="E11244" i="15"/>
  <c r="E11628" i="15"/>
  <c r="E10512" i="15"/>
  <c r="E11389" i="15"/>
  <c r="E674" i="15"/>
  <c r="E10513" i="15"/>
  <c r="E10514" i="15"/>
  <c r="E10515" i="15"/>
  <c r="E10516" i="15"/>
  <c r="E10517" i="15"/>
  <c r="E10518" i="15"/>
  <c r="E10075" i="15"/>
  <c r="E10076" i="15"/>
  <c r="E10519" i="15"/>
  <c r="E10283" i="15"/>
  <c r="E10520" i="15"/>
  <c r="E9329" i="15"/>
  <c r="E9330" i="15"/>
  <c r="E10521" i="15"/>
  <c r="E9331" i="15"/>
  <c r="E9332" i="15"/>
  <c r="E9333" i="15"/>
  <c r="E8935" i="15"/>
  <c r="E9334" i="15"/>
  <c r="E10522" i="15"/>
  <c r="E9091" i="15"/>
  <c r="E8214" i="15"/>
  <c r="E8215" i="15"/>
  <c r="E8216" i="15"/>
  <c r="E10523" i="15"/>
  <c r="E8217" i="15"/>
  <c r="E8218" i="15"/>
  <c r="E8219" i="15"/>
  <c r="E11629" i="15"/>
  <c r="E7803" i="15"/>
  <c r="E8220" i="15"/>
  <c r="E7966" i="15"/>
  <c r="E11630" i="15"/>
  <c r="E7055" i="15"/>
  <c r="E7056" i="15"/>
  <c r="E11631" i="15"/>
  <c r="E7057" i="15"/>
  <c r="E7058" i="15"/>
  <c r="E7059" i="15"/>
  <c r="E7060" i="15"/>
  <c r="E11632" i="15"/>
  <c r="E6645" i="15"/>
  <c r="E6646" i="15"/>
  <c r="E7061" i="15"/>
  <c r="E6821" i="15"/>
  <c r="E6822" i="15"/>
  <c r="E11633" i="15"/>
  <c r="E5860" i="15"/>
  <c r="E5861" i="15"/>
  <c r="E11634" i="15"/>
  <c r="E5862" i="15"/>
  <c r="E5863" i="15"/>
  <c r="E5864" i="15"/>
  <c r="E11635" i="15"/>
  <c r="E5460" i="15"/>
  <c r="E5865" i="15"/>
  <c r="E5616" i="15"/>
  <c r="E5617" i="15"/>
  <c r="E11636" i="15"/>
  <c r="E11637" i="15"/>
  <c r="E4586" i="15"/>
  <c r="E4587" i="15"/>
  <c r="E4588" i="15"/>
  <c r="E4589" i="15"/>
  <c r="E4590" i="15"/>
  <c r="E4591" i="15"/>
  <c r="E12717" i="15"/>
  <c r="E4166" i="15"/>
  <c r="E4592" i="15"/>
  <c r="E4331" i="15"/>
  <c r="E12718" i="15"/>
  <c r="E12719" i="15"/>
  <c r="E3355" i="15"/>
  <c r="E3356" i="15"/>
  <c r="E3357" i="15"/>
  <c r="E3358" i="15"/>
  <c r="E3359" i="15"/>
  <c r="E12720" i="15"/>
  <c r="E2934" i="15"/>
  <c r="E3360" i="15"/>
  <c r="E3107" i="15"/>
  <c r="E3108" i="15"/>
  <c r="E12721" i="15"/>
  <c r="E12722" i="15"/>
  <c r="E2027" i="15"/>
  <c r="E2028" i="15"/>
  <c r="E2029" i="15"/>
  <c r="E1539" i="15"/>
  <c r="E2030" i="15"/>
  <c r="E2031" i="15"/>
  <c r="E2032" i="15"/>
  <c r="E2033" i="15"/>
  <c r="E12723" i="15"/>
  <c r="E1540" i="15"/>
  <c r="E2034" i="15"/>
  <c r="E12724" i="15"/>
  <c r="E1716" i="15"/>
  <c r="E12725" i="15"/>
  <c r="E675" i="15"/>
  <c r="E676" i="15"/>
  <c r="E677" i="15"/>
  <c r="E12726" i="15"/>
  <c r="E108" i="15"/>
  <c r="E109" i="15"/>
  <c r="E678" i="15"/>
  <c r="E679" i="15"/>
  <c r="E680" i="15"/>
  <c r="E12727" i="15"/>
  <c r="E110" i="15"/>
  <c r="E681" i="15"/>
  <c r="E682" i="15"/>
  <c r="E363" i="15"/>
  <c r="E401" i="15"/>
  <c r="E402" i="15"/>
  <c r="E12345" i="15"/>
  <c r="E683" i="15"/>
  <c r="E684" i="15"/>
  <c r="E685" i="15"/>
  <c r="E686" i="15"/>
  <c r="E2035" i="15"/>
  <c r="E687" i="15"/>
  <c r="E688" i="15"/>
  <c r="E2036" i="15"/>
  <c r="E2037" i="15"/>
  <c r="E689" i="15"/>
  <c r="E690" i="15"/>
  <c r="E2038" i="15"/>
  <c r="E3361" i="15"/>
  <c r="E11245" i="15"/>
  <c r="E691" i="15"/>
  <c r="E692" i="15"/>
  <c r="E3362" i="15"/>
  <c r="E2039" i="15"/>
  <c r="E3363" i="15"/>
  <c r="E3364" i="15"/>
  <c r="E4593" i="15"/>
  <c r="E10077" i="15"/>
  <c r="E10078" i="15"/>
  <c r="E2040" i="15"/>
  <c r="E2041" i="15"/>
  <c r="E4594" i="15"/>
  <c r="E4595" i="15"/>
  <c r="E2042" i="15"/>
  <c r="E4596" i="15"/>
  <c r="E4597" i="15"/>
  <c r="E2043" i="15"/>
  <c r="E2044" i="15"/>
  <c r="E8936" i="15"/>
  <c r="E3365" i="15"/>
  <c r="E5866" i="15"/>
  <c r="E8937" i="15"/>
  <c r="E3366" i="15"/>
  <c r="E5867" i="15"/>
  <c r="E3367" i="15"/>
  <c r="E5868" i="15"/>
  <c r="E3368" i="15"/>
  <c r="E7804" i="15"/>
  <c r="E4598" i="15"/>
  <c r="E5869" i="15"/>
  <c r="E7062" i="15"/>
  <c r="E7063" i="15"/>
  <c r="E4599" i="15"/>
  <c r="E7064" i="15"/>
  <c r="E4600" i="15"/>
  <c r="E7065" i="15"/>
  <c r="E4601" i="15"/>
  <c r="E6647" i="15"/>
  <c r="E6648" i="15"/>
  <c r="E4602" i="15"/>
  <c r="E8221" i="15"/>
  <c r="E8222" i="15"/>
  <c r="E4603" i="15"/>
  <c r="E8223" i="15"/>
  <c r="E8224" i="15"/>
  <c r="E5870" i="15"/>
  <c r="E5871" i="15"/>
  <c r="E9335" i="15"/>
  <c r="E5461" i="15"/>
  <c r="E5872" i="15"/>
  <c r="E9336" i="15"/>
  <c r="E9337" i="15"/>
  <c r="E9338" i="15"/>
  <c r="E5873" i="15"/>
  <c r="E5874" i="15"/>
  <c r="E7066" i="15"/>
  <c r="E9339" i="15"/>
  <c r="E9340" i="15"/>
  <c r="E10524" i="15"/>
  <c r="E7067" i="15"/>
  <c r="E4167" i="15"/>
  <c r="E7068" i="15"/>
  <c r="E10525" i="15"/>
  <c r="E10526" i="15"/>
  <c r="E7069" i="15"/>
  <c r="E3369" i="15"/>
  <c r="E10527" i="15"/>
  <c r="E7070" i="15"/>
  <c r="E11638" i="15"/>
  <c r="E2935" i="15"/>
  <c r="E8225" i="15"/>
  <c r="E8226" i="15"/>
  <c r="E2045" i="15"/>
  <c r="E11639" i="15"/>
  <c r="E1717" i="15"/>
  <c r="E8227" i="15"/>
  <c r="E9341" i="15"/>
  <c r="E2046" i="15"/>
  <c r="E11640" i="15"/>
  <c r="E11641" i="15"/>
  <c r="E11642" i="15"/>
  <c r="E9342" i="15"/>
  <c r="E12728" i="15"/>
  <c r="E1541" i="15"/>
  <c r="E9343" i="15"/>
  <c r="E12729" i="15"/>
  <c r="E9344" i="15"/>
  <c r="E12730" i="15"/>
  <c r="E12731" i="15"/>
  <c r="E111" i="15"/>
  <c r="E112" i="15"/>
  <c r="E113" i="15"/>
  <c r="E403" i="15"/>
  <c r="E9345" i="15"/>
  <c r="E693" i="15"/>
  <c r="E694" i="15"/>
  <c r="E12732" i="15"/>
  <c r="E10528" i="15"/>
  <c r="E12733" i="15"/>
  <c r="E114" i="15"/>
  <c r="E404" i="15"/>
  <c r="E10529" i="15"/>
  <c r="E695" i="15"/>
  <c r="E10530" i="15"/>
  <c r="E696" i="15"/>
  <c r="E2047" i="15"/>
  <c r="E2048" i="15"/>
  <c r="E3370" i="15"/>
  <c r="E3371" i="15"/>
  <c r="E4604" i="15"/>
  <c r="E4605" i="15"/>
  <c r="E4606" i="15"/>
  <c r="E5875" i="15"/>
  <c r="E5876" i="15"/>
  <c r="E7071" i="15"/>
  <c r="E7072" i="15"/>
  <c r="E11643" i="15"/>
  <c r="E8228" i="15"/>
  <c r="E9346" i="15"/>
  <c r="E11644" i="15"/>
  <c r="E9347" i="15"/>
  <c r="E10531" i="15"/>
  <c r="E4168" i="15"/>
  <c r="E11645" i="15"/>
  <c r="E10532" i="15"/>
  <c r="E11646" i="15"/>
  <c r="E2936" i="15"/>
  <c r="E12734" i="15"/>
  <c r="E11647" i="15"/>
  <c r="E1542" i="15"/>
  <c r="E12735" i="15"/>
  <c r="E12736" i="15"/>
  <c r="E12737" i="15"/>
  <c r="E115" i="15"/>
  <c r="E12738" i="15"/>
  <c r="E12346" i="15"/>
  <c r="E12347" i="15"/>
  <c r="E697" i="15"/>
  <c r="E12739" i="15"/>
  <c r="E698" i="15"/>
  <c r="E2049" i="15"/>
  <c r="E12740" i="15"/>
  <c r="E12741" i="15"/>
  <c r="E2050" i="15"/>
  <c r="E2051" i="15"/>
  <c r="E11648" i="15"/>
  <c r="E2052" i="15"/>
  <c r="E699" i="15"/>
  <c r="E2053" i="15"/>
  <c r="E11649" i="15"/>
  <c r="E11650" i="15"/>
  <c r="E3372" i="15"/>
  <c r="E11246" i="15"/>
  <c r="E11651" i="15"/>
  <c r="E11247" i="15"/>
  <c r="E11652" i="15"/>
  <c r="E3373" i="15"/>
  <c r="E3374" i="15"/>
  <c r="E700" i="15"/>
  <c r="E701" i="15"/>
  <c r="E3375" i="15"/>
  <c r="E10533" i="15"/>
  <c r="E3376" i="15"/>
  <c r="E10534" i="15"/>
  <c r="E10535" i="15"/>
  <c r="E4607" i="15"/>
  <c r="E10079" i="15"/>
  <c r="E10080" i="15"/>
  <c r="E10536" i="15"/>
  <c r="E10081" i="15"/>
  <c r="E10082" i="15"/>
  <c r="E10537" i="15"/>
  <c r="E4608" i="15"/>
  <c r="E4609" i="15"/>
  <c r="E4610" i="15"/>
  <c r="E4611" i="15"/>
  <c r="E4612" i="15"/>
  <c r="E4613" i="15"/>
  <c r="E9348" i="15"/>
  <c r="E9349" i="15"/>
  <c r="E9350" i="15"/>
  <c r="E9351" i="15"/>
  <c r="E4614" i="15"/>
  <c r="E8938" i="15"/>
  <c r="E9352" i="15"/>
  <c r="E5877" i="15"/>
  <c r="E8939" i="15"/>
  <c r="E9353" i="15"/>
  <c r="E5878" i="15"/>
  <c r="E5879" i="15"/>
  <c r="E8229" i="15"/>
  <c r="E8230" i="15"/>
  <c r="E8231" i="15"/>
  <c r="E5880" i="15"/>
  <c r="E5881" i="15"/>
  <c r="E7805" i="15"/>
  <c r="E8232" i="15"/>
  <c r="E7073" i="15"/>
  <c r="E7806" i="15"/>
  <c r="E8233" i="15"/>
  <c r="E7074" i="15"/>
  <c r="E7075" i="15"/>
  <c r="E7076" i="15"/>
  <c r="E7077" i="15"/>
  <c r="E7078" i="15"/>
  <c r="E6649" i="15"/>
  <c r="E6650" i="15"/>
  <c r="E7079" i="15"/>
  <c r="E8234" i="15"/>
  <c r="E6651" i="15"/>
  <c r="E6652" i="15"/>
  <c r="E7080" i="15"/>
  <c r="E8235" i="15"/>
  <c r="E8236" i="15"/>
  <c r="E5882" i="15"/>
  <c r="E5883" i="15"/>
  <c r="E5884" i="15"/>
  <c r="E8237" i="15"/>
  <c r="E5462" i="15"/>
  <c r="E5885" i="15"/>
  <c r="E9354" i="15"/>
  <c r="E9355" i="15"/>
  <c r="E5463" i="15"/>
  <c r="E5886" i="15"/>
  <c r="E5464" i="15"/>
  <c r="E5887" i="15"/>
  <c r="E9356" i="15"/>
  <c r="E9357" i="15"/>
  <c r="E4615" i="15"/>
  <c r="E9358" i="15"/>
  <c r="E4616" i="15"/>
  <c r="E4617" i="15"/>
  <c r="E4618" i="15"/>
  <c r="E4619" i="15"/>
  <c r="E4620" i="15"/>
  <c r="E10538" i="15"/>
  <c r="E10539" i="15"/>
  <c r="E4169" i="15"/>
  <c r="E4621" i="15"/>
  <c r="E4170" i="15"/>
  <c r="E4622" i="15"/>
  <c r="E4171" i="15"/>
  <c r="E4623" i="15"/>
  <c r="E3377" i="15"/>
  <c r="E10540" i="15"/>
  <c r="E10541" i="15"/>
  <c r="E10542" i="15"/>
  <c r="E3378" i="15"/>
  <c r="E3379" i="15"/>
  <c r="E3380" i="15"/>
  <c r="E3381" i="15"/>
  <c r="E11653" i="15"/>
  <c r="E11654" i="15"/>
  <c r="E2937" i="15"/>
  <c r="E3382" i="15"/>
  <c r="E2938" i="15"/>
  <c r="E3383" i="15"/>
  <c r="E2939" i="15"/>
  <c r="E3384" i="15"/>
  <c r="E2054" i="15"/>
  <c r="E11655" i="15"/>
  <c r="E11656" i="15"/>
  <c r="E2055" i="15"/>
  <c r="E1718" i="15"/>
  <c r="E2056" i="15"/>
  <c r="E2057" i="15"/>
  <c r="E11657" i="15"/>
  <c r="E2058" i="15"/>
  <c r="E2059" i="15"/>
  <c r="E2060" i="15"/>
  <c r="E2061" i="15"/>
  <c r="E12742" i="15"/>
  <c r="E12743" i="15"/>
  <c r="E1543" i="15"/>
  <c r="E2062" i="15"/>
  <c r="E1544" i="15"/>
  <c r="E2063" i="15"/>
  <c r="E1545" i="15"/>
  <c r="E2064" i="15"/>
  <c r="E12744" i="15"/>
  <c r="E702" i="15"/>
  <c r="E703" i="15"/>
  <c r="E704" i="15"/>
  <c r="E116" i="15"/>
  <c r="E117" i="15"/>
  <c r="E705" i="15"/>
  <c r="E12745" i="15"/>
  <c r="E12746" i="15"/>
  <c r="E118" i="15"/>
  <c r="E119" i="15"/>
  <c r="E706" i="15"/>
  <c r="E120" i="15"/>
  <c r="E121" i="15"/>
  <c r="E707" i="15"/>
  <c r="E708" i="15"/>
  <c r="E709" i="15"/>
  <c r="E12747" i="15"/>
  <c r="E122" i="15"/>
  <c r="E710" i="15"/>
  <c r="E123" i="15"/>
  <c r="E711" i="15"/>
  <c r="E124" i="15"/>
  <c r="E712" i="15"/>
  <c r="E12348" i="15"/>
  <c r="E12349" i="15"/>
  <c r="E12350" i="15"/>
  <c r="E12466" i="15"/>
  <c r="E12487" i="15"/>
  <c r="E12488" i="15"/>
  <c r="E713" i="15"/>
  <c r="E714" i="15"/>
  <c r="E12748" i="15"/>
  <c r="E12749" i="15"/>
  <c r="E12750" i="15"/>
  <c r="E715" i="15"/>
  <c r="E716" i="15"/>
  <c r="E717" i="15"/>
  <c r="E718" i="15"/>
  <c r="E719" i="15"/>
  <c r="E720" i="15"/>
  <c r="E12751" i="15"/>
  <c r="E12752" i="15"/>
  <c r="E721" i="15"/>
  <c r="E722" i="15"/>
  <c r="E11658" i="15"/>
  <c r="E11659" i="15"/>
  <c r="E12242" i="15"/>
  <c r="E11660" i="15"/>
  <c r="E11661" i="15"/>
  <c r="E11662" i="15"/>
  <c r="E11663" i="15"/>
  <c r="E11371" i="15"/>
  <c r="E11390" i="15"/>
  <c r="E11391" i="15"/>
  <c r="E11248" i="15"/>
  <c r="E11249" i="15"/>
  <c r="E11664" i="15"/>
  <c r="E11250" i="15"/>
  <c r="E11665" i="15"/>
  <c r="E723" i="15"/>
  <c r="E724" i="15"/>
  <c r="E725" i="15"/>
  <c r="E10543" i="15"/>
  <c r="E10544" i="15"/>
  <c r="E10545" i="15"/>
  <c r="E726" i="15"/>
  <c r="E10546" i="15"/>
  <c r="E10547" i="15"/>
  <c r="E11140" i="15"/>
  <c r="E10548" i="15"/>
  <c r="E10549" i="15"/>
  <c r="E2065" i="15"/>
  <c r="E10550" i="15"/>
  <c r="E10551" i="15"/>
  <c r="E10552" i="15"/>
  <c r="E2066" i="15"/>
  <c r="E2067" i="15"/>
  <c r="E10256" i="15"/>
  <c r="E10284" i="15"/>
  <c r="E10285" i="15"/>
  <c r="E10083" i="15"/>
  <c r="E10084" i="15"/>
  <c r="E10553" i="15"/>
  <c r="E10085" i="15"/>
  <c r="E10554" i="15"/>
  <c r="E2068" i="15"/>
  <c r="E2069" i="15"/>
  <c r="E9359" i="15"/>
  <c r="E9360" i="15"/>
  <c r="E2070" i="15"/>
  <c r="E9361" i="15"/>
  <c r="E9362" i="15"/>
  <c r="E9952" i="15"/>
  <c r="E9363" i="15"/>
  <c r="E9364" i="15"/>
  <c r="E9365" i="15"/>
  <c r="E2071" i="15"/>
  <c r="E9366" i="15"/>
  <c r="E9367" i="15"/>
  <c r="E9368" i="15"/>
  <c r="E2072" i="15"/>
  <c r="E9063" i="15"/>
  <c r="E9092" i="15"/>
  <c r="E9093" i="15"/>
  <c r="E8940" i="15"/>
  <c r="E8941" i="15"/>
  <c r="E9369" i="15"/>
  <c r="E8942" i="15"/>
  <c r="E9370" i="15"/>
  <c r="E2073" i="15"/>
  <c r="E2074" i="15"/>
  <c r="E2075" i="15"/>
  <c r="E2076" i="15"/>
  <c r="E8238" i="15"/>
  <c r="E8239" i="15"/>
  <c r="E8823" i="15"/>
  <c r="E8240" i="15"/>
  <c r="E8241" i="15"/>
  <c r="E2077" i="15"/>
  <c r="E3385" i="15"/>
  <c r="E3386" i="15"/>
  <c r="E2078" i="15"/>
  <c r="E7939" i="15"/>
  <c r="E7967" i="15"/>
  <c r="E7968" i="15"/>
  <c r="E7807" i="15"/>
  <c r="E7808" i="15"/>
  <c r="E8242" i="15"/>
  <c r="E7809" i="15"/>
  <c r="E8243" i="15"/>
  <c r="E2079" i="15"/>
  <c r="E7081" i="15"/>
  <c r="E7082" i="15"/>
  <c r="E7083" i="15"/>
  <c r="E7084" i="15"/>
  <c r="E2080" i="15"/>
  <c r="E3387" i="15"/>
  <c r="E7085" i="15"/>
  <c r="E7086" i="15"/>
  <c r="E7087" i="15"/>
  <c r="E7689" i="15"/>
  <c r="E7088" i="15"/>
  <c r="E7089" i="15"/>
  <c r="E7090" i="15"/>
  <c r="E3388" i="15"/>
  <c r="E3389" i="15"/>
  <c r="E3390" i="15"/>
  <c r="E6794" i="15"/>
  <c r="E6823" i="15"/>
  <c r="E6824" i="15"/>
  <c r="E6653" i="15"/>
  <c r="E6654" i="15"/>
  <c r="E7091" i="15"/>
  <c r="E6655" i="15"/>
  <c r="E7092" i="15"/>
  <c r="E3391" i="15"/>
  <c r="E5888" i="15"/>
  <c r="E5889" i="15"/>
  <c r="E5890" i="15"/>
  <c r="E3392" i="15"/>
  <c r="E5891" i="15"/>
  <c r="E5892" i="15"/>
  <c r="E6520" i="15"/>
  <c r="E5893" i="15"/>
  <c r="E5894" i="15"/>
  <c r="E3393" i="15"/>
  <c r="E5895" i="15"/>
  <c r="E5896" i="15"/>
  <c r="E5897" i="15"/>
  <c r="E3394" i="15"/>
  <c r="E3395" i="15"/>
  <c r="E3396" i="15"/>
  <c r="E5590" i="15"/>
  <c r="E5591" i="15"/>
  <c r="E5618" i="15"/>
  <c r="E5619" i="15"/>
  <c r="E5465" i="15"/>
  <c r="E5898" i="15"/>
  <c r="E5466" i="15"/>
  <c r="E5899" i="15"/>
  <c r="E5900" i="15"/>
  <c r="E3397" i="15"/>
  <c r="E4624" i="15"/>
  <c r="E4625" i="15"/>
  <c r="E5352" i="15"/>
  <c r="E4626" i="15"/>
  <c r="E4627" i="15"/>
  <c r="E3398" i="15"/>
  <c r="E4628" i="15"/>
  <c r="E4629" i="15"/>
  <c r="E5353" i="15"/>
  <c r="E4630" i="15"/>
  <c r="E4631" i="15"/>
  <c r="E4632" i="15"/>
  <c r="E7093" i="15"/>
  <c r="E3399" i="15"/>
  <c r="E4633" i="15"/>
  <c r="E4634" i="15"/>
  <c r="E4305" i="15"/>
  <c r="E4332" i="15"/>
  <c r="E4333" i="15"/>
  <c r="E4172" i="15"/>
  <c r="E4635" i="15"/>
  <c r="E4173" i="15"/>
  <c r="E4636" i="15"/>
  <c r="E4637" i="15"/>
  <c r="E3400" i="15"/>
  <c r="E4039" i="15"/>
  <c r="E3401" i="15"/>
  <c r="E3402" i="15"/>
  <c r="E4638" i="15"/>
  <c r="E3403" i="15"/>
  <c r="E3404" i="15"/>
  <c r="E4040" i="15"/>
  <c r="E3405" i="15"/>
  <c r="E2940" i="15"/>
  <c r="E8244" i="15"/>
  <c r="E4639" i="15"/>
  <c r="E4640" i="15"/>
  <c r="E3076" i="15"/>
  <c r="E3109" i="15"/>
  <c r="E3110" i="15"/>
  <c r="E2941" i="15"/>
  <c r="E3406" i="15"/>
  <c r="E2942" i="15"/>
  <c r="E3407" i="15"/>
  <c r="E4641" i="15"/>
  <c r="E4642" i="15"/>
  <c r="E2081" i="15"/>
  <c r="E2815" i="15"/>
  <c r="E2082" i="15"/>
  <c r="E2083" i="15"/>
  <c r="E4643" i="15"/>
  <c r="E2084" i="15"/>
  <c r="E2085" i="15"/>
  <c r="E2816" i="15"/>
  <c r="E2086" i="15"/>
  <c r="E2087" i="15"/>
  <c r="E9371" i="15"/>
  <c r="E2088" i="15"/>
  <c r="E4644" i="15"/>
  <c r="E4645" i="15"/>
  <c r="E4646" i="15"/>
  <c r="E1675" i="15"/>
  <c r="E1676" i="15"/>
  <c r="E1719" i="15"/>
  <c r="E1720" i="15"/>
  <c r="E1546" i="15"/>
  <c r="E2089" i="15"/>
  <c r="E1547" i="15"/>
  <c r="E2090" i="15"/>
  <c r="E4647" i="15"/>
  <c r="E4648" i="15"/>
  <c r="E727" i="15"/>
  <c r="E1431" i="15"/>
  <c r="E728" i="15"/>
  <c r="E729" i="15"/>
  <c r="E10555" i="15"/>
  <c r="E10556" i="15"/>
  <c r="E125" i="15"/>
  <c r="E126" i="15"/>
  <c r="E730" i="15"/>
  <c r="E731" i="15"/>
  <c r="E732" i="15"/>
  <c r="E733" i="15"/>
  <c r="E4649" i="15"/>
  <c r="E127" i="15"/>
  <c r="E128" i="15"/>
  <c r="E4650" i="15"/>
  <c r="E11666" i="15"/>
  <c r="E4651" i="15"/>
  <c r="E4652" i="15"/>
  <c r="E364" i="15"/>
  <c r="E365" i="15"/>
  <c r="E405" i="15"/>
  <c r="E406" i="15"/>
  <c r="E129" i="15"/>
  <c r="E734" i="15"/>
  <c r="E130" i="15"/>
  <c r="E735" i="15"/>
  <c r="E12753" i="15"/>
  <c r="E487" i="15"/>
  <c r="E488" i="15"/>
  <c r="E489" i="15"/>
  <c r="E736" i="15"/>
  <c r="E490" i="15"/>
  <c r="E737" i="15"/>
  <c r="E1432" i="15"/>
  <c r="E738" i="15"/>
  <c r="E739" i="15"/>
  <c r="E740" i="15"/>
  <c r="E741" i="15"/>
  <c r="E742" i="15"/>
  <c r="E743" i="15"/>
  <c r="E131" i="15"/>
  <c r="E744" i="15"/>
  <c r="E1835" i="15"/>
  <c r="E1836" i="15"/>
  <c r="E1837" i="15"/>
  <c r="E1838" i="15"/>
  <c r="E2091" i="15"/>
  <c r="E2092" i="15"/>
  <c r="E1721" i="15"/>
  <c r="E2093" i="15"/>
  <c r="E2817" i="15"/>
  <c r="E2094" i="15"/>
  <c r="E2095" i="15"/>
  <c r="E2096" i="15"/>
  <c r="E2097" i="15"/>
  <c r="E2098" i="15"/>
  <c r="E1548" i="15"/>
  <c r="E1722" i="15"/>
  <c r="E2099" i="15"/>
  <c r="E1549" i="15"/>
  <c r="E2100" i="15"/>
  <c r="E3408" i="15"/>
  <c r="E3409" i="15"/>
  <c r="E3410" i="15"/>
  <c r="E3411" i="15"/>
  <c r="E3412" i="15"/>
  <c r="E3413" i="15"/>
  <c r="E3414" i="15"/>
  <c r="E4041" i="15"/>
  <c r="E3415" i="15"/>
  <c r="E3416" i="15"/>
  <c r="E3417" i="15"/>
  <c r="E3418" i="15"/>
  <c r="E3419" i="15"/>
  <c r="E3420" i="15"/>
  <c r="E2943" i="15"/>
  <c r="E3421" i="15"/>
  <c r="E4655" i="15"/>
  <c r="E4656" i="15"/>
  <c r="E4657" i="15"/>
  <c r="E8245" i="15"/>
  <c r="E8246" i="15"/>
  <c r="E4658" i="15"/>
  <c r="E4659" i="15"/>
  <c r="E4660" i="15"/>
  <c r="E4661" i="15"/>
  <c r="E4662" i="15"/>
  <c r="E4663" i="15"/>
  <c r="E4664" i="15"/>
  <c r="E4665" i="15"/>
  <c r="E4666" i="15"/>
  <c r="E4667" i="15"/>
  <c r="E4174" i="15"/>
  <c r="E4668" i="15"/>
  <c r="E4175" i="15"/>
  <c r="E4669" i="15"/>
  <c r="E5903" i="15"/>
  <c r="E5904" i="15"/>
  <c r="E9372" i="15"/>
  <c r="E9373" i="15"/>
  <c r="E5905" i="15"/>
  <c r="E5906" i="15"/>
  <c r="E5907" i="15"/>
  <c r="E5908" i="15"/>
  <c r="E5909" i="15"/>
  <c r="E5910" i="15"/>
  <c r="E5911" i="15"/>
  <c r="E5912" i="15"/>
  <c r="E5467" i="15"/>
  <c r="E5913" i="15"/>
  <c r="E7094" i="15"/>
  <c r="E7095" i="15"/>
  <c r="E7098" i="15"/>
  <c r="E7096" i="15"/>
  <c r="E7099" i="15"/>
  <c r="E7100" i="15"/>
  <c r="E7097" i="15"/>
  <c r="E7101" i="15"/>
  <c r="E7102" i="15"/>
  <c r="E6656" i="15"/>
  <c r="E7103" i="15"/>
  <c r="E8250" i="15"/>
  <c r="E8251" i="15"/>
  <c r="E8252" i="15"/>
  <c r="E8253" i="15"/>
  <c r="E7810" i="15"/>
  <c r="E8254" i="15"/>
  <c r="E8247" i="15"/>
  <c r="E8248" i="15"/>
  <c r="E8249" i="15"/>
  <c r="E9378" i="15"/>
  <c r="E9379" i="15"/>
  <c r="E9380" i="15"/>
  <c r="E9381" i="15"/>
  <c r="E9382" i="15"/>
  <c r="E9383" i="15"/>
  <c r="E8943" i="15"/>
  <c r="E9384" i="15"/>
  <c r="E9374" i="15"/>
  <c r="E9375" i="15"/>
  <c r="E9376" i="15"/>
  <c r="E9377" i="15"/>
  <c r="E10561" i="15"/>
  <c r="E10562" i="15"/>
  <c r="E10563" i="15"/>
  <c r="E10564" i="15"/>
  <c r="E10565" i="15"/>
  <c r="E10566" i="15"/>
  <c r="E10086" i="15"/>
  <c r="E10567" i="15"/>
  <c r="E10286" i="15"/>
  <c r="E10557" i="15"/>
  <c r="E10558" i="15"/>
  <c r="E10559" i="15"/>
  <c r="E10560" i="15"/>
  <c r="E11671" i="15"/>
  <c r="E11672" i="15"/>
  <c r="E11673" i="15"/>
  <c r="E11251" i="15"/>
  <c r="E11674" i="15"/>
  <c r="E10568" i="15"/>
  <c r="E10569" i="15"/>
  <c r="E11669" i="15"/>
  <c r="E11670" i="15"/>
  <c r="E12351" i="15"/>
  <c r="E12756" i="15"/>
  <c r="E12757" i="15"/>
  <c r="E12758" i="15"/>
  <c r="E12759" i="15"/>
  <c r="E12760" i="15"/>
  <c r="E11675" i="15"/>
  <c r="E11676" i="15"/>
  <c r="E12761" i="15"/>
  <c r="E12762" i="15"/>
  <c r="E12763" i="15"/>
  <c r="E12352" i="15"/>
  <c r="E12353" i="15"/>
  <c r="E12354" i="15"/>
  <c r="E12764" i="15"/>
  <c r="E745" i="15"/>
  <c r="E12765" i="15"/>
  <c r="E12766" i="15"/>
  <c r="E746" i="15"/>
  <c r="E747" i="15"/>
  <c r="E12767" i="15"/>
  <c r="E12768" i="15"/>
  <c r="E2101" i="15"/>
  <c r="E2102" i="15"/>
  <c r="E11677" i="15"/>
  <c r="E11678" i="15"/>
  <c r="E2103" i="15"/>
  <c r="E11679" i="15"/>
  <c r="E2104" i="15"/>
  <c r="E11680" i="15"/>
  <c r="E11252" i="15"/>
  <c r="E11681" i="15"/>
  <c r="E11253" i="15"/>
  <c r="E11682" i="15"/>
  <c r="E10570" i="15"/>
  <c r="E10571" i="15"/>
  <c r="E3422" i="15"/>
  <c r="E10572" i="15"/>
  <c r="E3423" i="15"/>
  <c r="E748" i="15"/>
  <c r="E3424" i="15"/>
  <c r="E10573" i="15"/>
  <c r="E3425" i="15"/>
  <c r="E10574" i="15"/>
  <c r="E10575" i="15"/>
  <c r="E10087" i="15"/>
  <c r="E10088" i="15"/>
  <c r="E10576" i="15"/>
  <c r="E10089" i="15"/>
  <c r="E10577" i="15"/>
  <c r="E4670" i="15"/>
  <c r="E4671" i="15"/>
  <c r="E9385" i="15"/>
  <c r="E4672" i="15"/>
  <c r="E9386" i="15"/>
  <c r="E8944" i="15"/>
  <c r="E9387" i="15"/>
  <c r="E4673" i="15"/>
  <c r="E9388" i="15"/>
  <c r="E9389" i="15"/>
  <c r="E4674" i="15"/>
  <c r="E8945" i="15"/>
  <c r="E9390" i="15"/>
  <c r="E8946" i="15"/>
  <c r="E9391" i="15"/>
  <c r="E5914" i="15"/>
  <c r="E8255" i="15"/>
  <c r="E8256" i="15"/>
  <c r="E5915" i="15"/>
  <c r="E5916" i="15"/>
  <c r="E7811" i="15"/>
  <c r="E8257" i="15"/>
  <c r="E5917" i="15"/>
  <c r="E5918" i="15"/>
  <c r="E7812" i="15"/>
  <c r="E7813" i="15"/>
  <c r="E8258" i="15"/>
  <c r="E7814" i="15"/>
  <c r="E8259" i="15"/>
  <c r="E7104" i="15"/>
  <c r="E7105" i="15"/>
  <c r="E7106" i="15"/>
  <c r="E11141" i="15"/>
  <c r="E11142" i="15"/>
  <c r="E7107" i="15"/>
  <c r="E7108" i="15"/>
  <c r="E7109" i="15"/>
  <c r="E7110" i="15"/>
  <c r="E7111" i="15"/>
  <c r="E6657" i="15"/>
  <c r="E7112" i="15"/>
  <c r="E6658" i="15"/>
  <c r="E6659" i="15"/>
  <c r="E7113" i="15"/>
  <c r="E6660" i="15"/>
  <c r="E7114" i="15"/>
  <c r="E12769" i="15"/>
  <c r="E12770" i="15"/>
  <c r="E5919" i="15"/>
  <c r="E5920" i="15"/>
  <c r="E5921" i="15"/>
  <c r="E5922" i="15"/>
  <c r="E5923" i="15"/>
  <c r="E8260" i="15"/>
  <c r="E8261" i="15"/>
  <c r="E5924" i="15"/>
  <c r="E9392" i="15"/>
  <c r="E5468" i="15"/>
  <c r="E5925" i="15"/>
  <c r="E5469" i="15"/>
  <c r="E5926" i="15"/>
  <c r="E9393" i="15"/>
  <c r="E749" i="15"/>
  <c r="E750" i="15"/>
  <c r="E4675" i="15"/>
  <c r="E4676" i="15"/>
  <c r="E4677" i="15"/>
  <c r="E4678" i="15"/>
  <c r="E9394" i="15"/>
  <c r="E9395" i="15"/>
  <c r="E4176" i="15"/>
  <c r="E4679" i="15"/>
  <c r="E4680" i="15"/>
  <c r="E4681" i="15"/>
  <c r="E4682" i="15"/>
  <c r="E10578" i="15"/>
  <c r="E10579" i="15"/>
  <c r="E4177" i="15"/>
  <c r="E4683" i="15"/>
  <c r="E3426" i="15"/>
  <c r="E3427" i="15"/>
  <c r="E4178" i="15"/>
  <c r="E4684" i="15"/>
  <c r="E3428" i="15"/>
  <c r="E3429" i="15"/>
  <c r="E10580" i="15"/>
  <c r="E3430" i="15"/>
  <c r="E10581" i="15"/>
  <c r="E2944" i="15"/>
  <c r="E3431" i="15"/>
  <c r="E3432" i="15"/>
  <c r="E3433" i="15"/>
  <c r="E11683" i="15"/>
  <c r="E2945" i="15"/>
  <c r="E3434" i="15"/>
  <c r="E2946" i="15"/>
  <c r="E3435" i="15"/>
  <c r="E4685" i="15"/>
  <c r="E4686" i="15"/>
  <c r="E2105" i="15"/>
  <c r="E2106" i="15"/>
  <c r="E2107" i="15"/>
  <c r="E2108" i="15"/>
  <c r="E11684" i="15"/>
  <c r="E11685" i="15"/>
  <c r="E1550" i="15"/>
  <c r="E2109" i="15"/>
  <c r="E2110" i="15"/>
  <c r="E1551" i="15"/>
  <c r="E2111" i="15"/>
  <c r="E2112" i="15"/>
  <c r="E2113" i="15"/>
  <c r="E12771" i="15"/>
  <c r="E1552" i="15"/>
  <c r="E2114" i="15"/>
  <c r="E1553" i="15"/>
  <c r="E2115" i="15"/>
  <c r="E12772" i="15"/>
  <c r="E5927" i="15"/>
  <c r="E5928" i="15"/>
  <c r="E751" i="15"/>
  <c r="E752" i="15"/>
  <c r="E753" i="15"/>
  <c r="E754" i="15"/>
  <c r="E755" i="15"/>
  <c r="E12773" i="15"/>
  <c r="E132" i="15"/>
  <c r="E133" i="15"/>
  <c r="E756" i="15"/>
  <c r="E757" i="15"/>
  <c r="E758" i="15"/>
  <c r="E134" i="15"/>
  <c r="E759" i="15"/>
  <c r="E135" i="15"/>
  <c r="E760" i="15"/>
  <c r="E12355" i="15"/>
  <c r="E5929" i="15"/>
  <c r="E12774" i="15"/>
  <c r="E12775" i="15"/>
  <c r="E5930" i="15"/>
  <c r="E12776" i="15"/>
  <c r="E12777" i="15"/>
  <c r="E5931" i="15"/>
  <c r="E5932" i="15"/>
  <c r="E12778" i="15"/>
  <c r="E5933" i="15"/>
  <c r="E5934" i="15"/>
  <c r="E11686" i="15"/>
  <c r="E11687" i="15"/>
  <c r="E5935" i="15"/>
  <c r="E11688" i="15"/>
  <c r="E11689" i="15"/>
  <c r="E761" i="15"/>
  <c r="E11254" i="15"/>
  <c r="E11690" i="15"/>
  <c r="E5936" i="15"/>
  <c r="E10582" i="15"/>
  <c r="E5937" i="15"/>
  <c r="E10583" i="15"/>
  <c r="E5938" i="15"/>
  <c r="E10584" i="15"/>
  <c r="E10585" i="15"/>
  <c r="E5939" i="15"/>
  <c r="E5940" i="15"/>
  <c r="E10090" i="15"/>
  <c r="E10091" i="15"/>
  <c r="E10586" i="15"/>
  <c r="E5941" i="15"/>
  <c r="E9396" i="15"/>
  <c r="E5942" i="15"/>
  <c r="E9397" i="15"/>
  <c r="E5943" i="15"/>
  <c r="E5944" i="15"/>
  <c r="E9398" i="15"/>
  <c r="E8947" i="15"/>
  <c r="E9399" i="15"/>
  <c r="E5945" i="15"/>
  <c r="E7115" i="15"/>
  <c r="E8262" i="15"/>
  <c r="E7116" i="15"/>
  <c r="E8263" i="15"/>
  <c r="E8264" i="15"/>
  <c r="E7117" i="15"/>
  <c r="E7815" i="15"/>
  <c r="E8265" i="15"/>
  <c r="E7118" i="15"/>
  <c r="E7119" i="15"/>
  <c r="E7120" i="15"/>
  <c r="E7121" i="15"/>
  <c r="E7122" i="15"/>
  <c r="E7123" i="15"/>
  <c r="E7124" i="15"/>
  <c r="E7125" i="15"/>
  <c r="E6661" i="15"/>
  <c r="E6662" i="15"/>
  <c r="E7126" i="15"/>
  <c r="E7127" i="15"/>
  <c r="E5946" i="15"/>
  <c r="E5947" i="15"/>
  <c r="E7128" i="15"/>
  <c r="E5948" i="15"/>
  <c r="E7129" i="15"/>
  <c r="E5470" i="15"/>
  <c r="E5949" i="15"/>
  <c r="E7130" i="15"/>
  <c r="E7131" i="15"/>
  <c r="E4687" i="15"/>
  <c r="E7132" i="15"/>
  <c r="E4688" i="15"/>
  <c r="E4689" i="15"/>
  <c r="E4690" i="15"/>
  <c r="E4691" i="15"/>
  <c r="E4692" i="15"/>
  <c r="E7133" i="15"/>
  <c r="E7134" i="15"/>
  <c r="E4179" i="15"/>
  <c r="E4693" i="15"/>
  <c r="E8266" i="15"/>
  <c r="E8267" i="15"/>
  <c r="E3436" i="15"/>
  <c r="E3437" i="15"/>
  <c r="E3438" i="15"/>
  <c r="E3439" i="15"/>
  <c r="E8268" i="15"/>
  <c r="E2947" i="15"/>
  <c r="E3440" i="15"/>
  <c r="E8269" i="15"/>
  <c r="E2116" i="15"/>
  <c r="E2117" i="15"/>
  <c r="E8270" i="15"/>
  <c r="E2118" i="15"/>
  <c r="E1723" i="15"/>
  <c r="E2119" i="15"/>
  <c r="E2120" i="15"/>
  <c r="E2121" i="15"/>
  <c r="E2122" i="15"/>
  <c r="E8271" i="15"/>
  <c r="E8272" i="15"/>
  <c r="E1554" i="15"/>
  <c r="E2123" i="15"/>
  <c r="E8273" i="15"/>
  <c r="E762" i="15"/>
  <c r="E8274" i="15"/>
  <c r="E763" i="15"/>
  <c r="E764" i="15"/>
  <c r="E136" i="15"/>
  <c r="E137" i="15"/>
  <c r="E765" i="15"/>
  <c r="E766" i="15"/>
  <c r="E8275" i="15"/>
  <c r="E138" i="15"/>
  <c r="E767" i="15"/>
  <c r="E9400" i="15"/>
  <c r="E12779" i="15"/>
  <c r="E9401" i="15"/>
  <c r="E9402" i="15"/>
  <c r="E9403" i="15"/>
  <c r="E11691" i="15"/>
  <c r="E9404" i="15"/>
  <c r="E11692" i="15"/>
  <c r="E11255" i="15"/>
  <c r="E11693" i="15"/>
  <c r="E9405" i="15"/>
  <c r="E768" i="15"/>
  <c r="E9406" i="15"/>
  <c r="E10092" i="15"/>
  <c r="E10093" i="15"/>
  <c r="E10587" i="15"/>
  <c r="E9407" i="15"/>
  <c r="E9408" i="15"/>
  <c r="E9409" i="15"/>
  <c r="E8948" i="15"/>
  <c r="E9410" i="15"/>
  <c r="E9411" i="15"/>
  <c r="E8276" i="15"/>
  <c r="E9412" i="15"/>
  <c r="E9413" i="15"/>
  <c r="E7816" i="15"/>
  <c r="E8277" i="15"/>
  <c r="E9414" i="15"/>
  <c r="E9415" i="15"/>
  <c r="E7135" i="15"/>
  <c r="E10588" i="15"/>
  <c r="E6663" i="15"/>
  <c r="E6664" i="15"/>
  <c r="E7136" i="15"/>
  <c r="E10589" i="15"/>
  <c r="E5950" i="15"/>
  <c r="E10590" i="15"/>
  <c r="E10591" i="15"/>
  <c r="E5471" i="15"/>
  <c r="E5951" i="15"/>
  <c r="E10592" i="15"/>
  <c r="E4694" i="15"/>
  <c r="E10593" i="15"/>
  <c r="E4695" i="15"/>
  <c r="E4696" i="15"/>
  <c r="E10594" i="15"/>
  <c r="E10595" i="15"/>
  <c r="E4180" i="15"/>
  <c r="E4697" i="15"/>
  <c r="E3441" i="15"/>
  <c r="E3442" i="15"/>
  <c r="E3443" i="15"/>
  <c r="E10596" i="15"/>
  <c r="E3444" i="15"/>
  <c r="E10597" i="15"/>
  <c r="E2948" i="15"/>
  <c r="E3445" i="15"/>
  <c r="E10598" i="15"/>
  <c r="E2124" i="15"/>
  <c r="E10599" i="15"/>
  <c r="E2125" i="15"/>
  <c r="E2126" i="15"/>
  <c r="E1555" i="15"/>
  <c r="E2127" i="15"/>
  <c r="E10600" i="15"/>
  <c r="E10601" i="15"/>
  <c r="E139" i="15"/>
  <c r="E140" i="15"/>
  <c r="E769" i="15"/>
  <c r="E770" i="15"/>
  <c r="E141" i="15"/>
  <c r="E771" i="15"/>
  <c r="E12356" i="15"/>
  <c r="E772" i="15"/>
  <c r="E12780" i="15"/>
  <c r="E12781" i="15"/>
  <c r="E12782" i="15"/>
  <c r="E773" i="15"/>
  <c r="E774" i="15"/>
  <c r="E12783" i="15"/>
  <c r="E775" i="15"/>
  <c r="E11694" i="15"/>
  <c r="E776" i="15"/>
  <c r="E11695" i="15"/>
  <c r="E11696" i="15"/>
  <c r="E11697" i="15"/>
  <c r="E11698" i="15"/>
  <c r="E777" i="15"/>
  <c r="E11256" i="15"/>
  <c r="E11699" i="15"/>
  <c r="E778" i="15"/>
  <c r="E779" i="15"/>
  <c r="E10602" i="15"/>
  <c r="E10094" i="15"/>
  <c r="E10603" i="15"/>
  <c r="E10604" i="15"/>
  <c r="E780" i="15"/>
  <c r="E781" i="15"/>
  <c r="E2128" i="15"/>
  <c r="E10605" i="15"/>
  <c r="E2129" i="15"/>
  <c r="E10095" i="15"/>
  <c r="E10096" i="15"/>
  <c r="E10606" i="15"/>
  <c r="E2130" i="15"/>
  <c r="E2131" i="15"/>
  <c r="E9416" i="15"/>
  <c r="E9417" i="15"/>
  <c r="E9418" i="15"/>
  <c r="E9419" i="15"/>
  <c r="E2132" i="15"/>
  <c r="E2133" i="15"/>
  <c r="E8949" i="15"/>
  <c r="E9420" i="15"/>
  <c r="E2134" i="15"/>
  <c r="E2135" i="15"/>
  <c r="E8278" i="15"/>
  <c r="E8279" i="15"/>
  <c r="E8280" i="15"/>
  <c r="E8281" i="15"/>
  <c r="E2136" i="15"/>
  <c r="E2137" i="15"/>
  <c r="E2138" i="15"/>
  <c r="E7817" i="15"/>
  <c r="E8282" i="15"/>
  <c r="E7137" i="15"/>
  <c r="E2139" i="15"/>
  <c r="E2140" i="15"/>
  <c r="E3446" i="15"/>
  <c r="E3447" i="15"/>
  <c r="E7138" i="15"/>
  <c r="E7139" i="15"/>
  <c r="E7140" i="15"/>
  <c r="E3448" i="15"/>
  <c r="E3449" i="15"/>
  <c r="E6665" i="15"/>
  <c r="E7141" i="15"/>
  <c r="E5952" i="15"/>
  <c r="E3450" i="15"/>
  <c r="E5953" i="15"/>
  <c r="E5954" i="15"/>
  <c r="E3451" i="15"/>
  <c r="E5955" i="15"/>
  <c r="E3452" i="15"/>
  <c r="E5472" i="15"/>
  <c r="E5956" i="15"/>
  <c r="E3453" i="15"/>
  <c r="E4698" i="15"/>
  <c r="E4699" i="15"/>
  <c r="E4700" i="15"/>
  <c r="E4701" i="15"/>
  <c r="E4702" i="15"/>
  <c r="E4703" i="15"/>
  <c r="E3454" i="15"/>
  <c r="E4704" i="15"/>
  <c r="E3455" i="15"/>
  <c r="E3456" i="15"/>
  <c r="E3457" i="15"/>
  <c r="E4181" i="15"/>
  <c r="E4705" i="15"/>
  <c r="E4706" i="15"/>
  <c r="E3458" i="15"/>
  <c r="E4042" i="15"/>
  <c r="E4707" i="15"/>
  <c r="E3459" i="15"/>
  <c r="E3460" i="15"/>
  <c r="E8283" i="15"/>
  <c r="E4708" i="15"/>
  <c r="E4709" i="15"/>
  <c r="E2949" i="15"/>
  <c r="E3461" i="15"/>
  <c r="E4710" i="15"/>
  <c r="E4711" i="15"/>
  <c r="E2818" i="15"/>
  <c r="E2141" i="15"/>
  <c r="E4712" i="15"/>
  <c r="E2142" i="15"/>
  <c r="E2143" i="15"/>
  <c r="E2144" i="15"/>
  <c r="E2819" i="15"/>
  <c r="E2145" i="15"/>
  <c r="E4713" i="15"/>
  <c r="E1556" i="15"/>
  <c r="E2146" i="15"/>
  <c r="E4714" i="15"/>
  <c r="E4715" i="15"/>
  <c r="E1433" i="15"/>
  <c r="E10607" i="15"/>
  <c r="E142" i="15"/>
  <c r="E782" i="15"/>
  <c r="E783" i="15"/>
  <c r="E784" i="15"/>
  <c r="E10608" i="15"/>
  <c r="E4716" i="15"/>
  <c r="E143" i="15"/>
  <c r="E785" i="15"/>
  <c r="E1434" i="15"/>
  <c r="E11700" i="15"/>
  <c r="E11701" i="15"/>
  <c r="E4717" i="15"/>
  <c r="E12784" i="15"/>
  <c r="E144" i="15"/>
  <c r="E786" i="15"/>
  <c r="E4718" i="15"/>
  <c r="E12785" i="15"/>
  <c r="E4719" i="15"/>
  <c r="E5957" i="15"/>
  <c r="E5958" i="15"/>
  <c r="E12786" i="15"/>
  <c r="E5959" i="15"/>
  <c r="E5960" i="15"/>
  <c r="E5961" i="15"/>
  <c r="E5962" i="15"/>
  <c r="E787" i="15"/>
  <c r="E11702" i="15"/>
  <c r="E5963" i="15"/>
  <c r="E5964" i="15"/>
  <c r="E5965" i="15"/>
  <c r="E10609" i="15"/>
  <c r="E10097" i="15"/>
  <c r="E10098" i="15"/>
  <c r="E10610" i="15"/>
  <c r="E5966" i="15"/>
  <c r="E5967" i="15"/>
  <c r="E9421" i="15"/>
  <c r="E5968" i="15"/>
  <c r="E9422" i="15"/>
  <c r="E9423" i="15"/>
  <c r="E8950" i="15"/>
  <c r="E9424" i="15"/>
  <c r="E5969" i="15"/>
  <c r="E5970" i="15"/>
  <c r="E7142" i="15"/>
  <c r="E8284" i="15"/>
  <c r="E8285" i="15"/>
  <c r="E7143" i="15"/>
  <c r="E7818" i="15"/>
  <c r="E8286" i="15"/>
  <c r="E7144" i="15"/>
  <c r="E7145" i="15"/>
  <c r="E7146" i="15"/>
  <c r="E7147" i="15"/>
  <c r="E7148" i="15"/>
  <c r="E7149" i="15"/>
  <c r="E6666" i="15"/>
  <c r="E7150" i="15"/>
  <c r="E7151" i="15"/>
  <c r="E7152" i="15"/>
  <c r="E7153" i="15"/>
  <c r="E5971" i="15"/>
  <c r="E7154" i="15"/>
  <c r="E5972" i="15"/>
  <c r="E5973" i="15"/>
  <c r="E5473" i="15"/>
  <c r="E5974" i="15"/>
  <c r="E5474" i="15"/>
  <c r="E5975" i="15"/>
  <c r="E7155" i="15"/>
  <c r="E7156" i="15"/>
  <c r="E7157" i="15"/>
  <c r="E4720" i="15"/>
  <c r="E4721" i="15"/>
  <c r="E4722" i="15"/>
  <c r="E4723" i="15"/>
  <c r="E4724" i="15"/>
  <c r="E4182" i="15"/>
  <c r="E4725" i="15"/>
  <c r="E4183" i="15"/>
  <c r="E4726" i="15"/>
  <c r="E7158" i="15"/>
  <c r="E7159" i="15"/>
  <c r="E7160" i="15"/>
  <c r="E3462" i="15"/>
  <c r="E3463" i="15"/>
  <c r="E3464" i="15"/>
  <c r="E7161" i="15"/>
  <c r="E2950" i="15"/>
  <c r="E3465" i="15"/>
  <c r="E2951" i="15"/>
  <c r="E3466" i="15"/>
  <c r="E8287" i="15"/>
  <c r="E8288" i="15"/>
  <c r="E8289" i="15"/>
  <c r="E2147" i="15"/>
  <c r="E2148" i="15"/>
  <c r="E2149" i="15"/>
  <c r="E2150" i="15"/>
  <c r="E2151" i="15"/>
  <c r="E2152" i="15"/>
  <c r="E2153" i="15"/>
  <c r="E1557" i="15"/>
  <c r="E2154" i="15"/>
  <c r="E1558" i="15"/>
  <c r="E2155" i="15"/>
  <c r="E8290" i="15"/>
  <c r="E8291" i="15"/>
  <c r="E8292" i="15"/>
  <c r="E788" i="15"/>
  <c r="E789" i="15"/>
  <c r="E8293" i="15"/>
  <c r="E145" i="15"/>
  <c r="E146" i="15"/>
  <c r="E147" i="15"/>
  <c r="E790" i="15"/>
  <c r="E791" i="15"/>
  <c r="E792" i="15"/>
  <c r="E148" i="15"/>
  <c r="E793" i="15"/>
  <c r="E149" i="15"/>
  <c r="E794" i="15"/>
  <c r="E12357" i="15"/>
  <c r="E8294" i="15"/>
  <c r="E8295" i="15"/>
  <c r="E12787" i="15"/>
  <c r="E8296" i="15"/>
  <c r="E8297" i="15"/>
  <c r="E8298" i="15"/>
  <c r="E11257" i="15"/>
  <c r="E11703" i="15"/>
  <c r="E8299" i="15"/>
  <c r="E10611" i="15"/>
  <c r="E795" i="15"/>
  <c r="E9425" i="15"/>
  <c r="E10099" i="15"/>
  <c r="E10100" i="15"/>
  <c r="E10612" i="15"/>
  <c r="E9426" i="15"/>
  <c r="E9427" i="15"/>
  <c r="E9428" i="15"/>
  <c r="E8951" i="15"/>
  <c r="E9429" i="15"/>
  <c r="E9430" i="15"/>
  <c r="E9431" i="15"/>
  <c r="E7819" i="15"/>
  <c r="E8300" i="15"/>
  <c r="E9432" i="15"/>
  <c r="E9433" i="15"/>
  <c r="E9434" i="15"/>
  <c r="E7162" i="15"/>
  <c r="E6667" i="15"/>
  <c r="E7163" i="15"/>
  <c r="E9435" i="15"/>
  <c r="E9436" i="15"/>
  <c r="E9437" i="15"/>
  <c r="E5976" i="15"/>
  <c r="E5475" i="15"/>
  <c r="E5977" i="15"/>
  <c r="E10613" i="15"/>
  <c r="E10614" i="15"/>
  <c r="E10615" i="15"/>
  <c r="E4727" i="15"/>
  <c r="E4728" i="15"/>
  <c r="E10616" i="15"/>
  <c r="E10617" i="15"/>
  <c r="E10618" i="15"/>
  <c r="E4184" i="15"/>
  <c r="E4729" i="15"/>
  <c r="E10619" i="15"/>
  <c r="E3467" i="15"/>
  <c r="E3468" i="15"/>
  <c r="E10620" i="15"/>
  <c r="E10621" i="15"/>
  <c r="E2952" i="15"/>
  <c r="E3469" i="15"/>
  <c r="E10622" i="15"/>
  <c r="E10623" i="15"/>
  <c r="E10624" i="15"/>
  <c r="E2156" i="15"/>
  <c r="E2157" i="15"/>
  <c r="E2158" i="15"/>
  <c r="E1559" i="15"/>
  <c r="E2159" i="15"/>
  <c r="E10625" i="15"/>
  <c r="E10626" i="15"/>
  <c r="E10627" i="15"/>
  <c r="E150" i="15"/>
  <c r="E151" i="15"/>
  <c r="E796" i="15"/>
  <c r="E797" i="15"/>
  <c r="E11704" i="15"/>
  <c r="E12788" i="15"/>
  <c r="E152" i="15"/>
  <c r="E798" i="15"/>
  <c r="E10628" i="15"/>
  <c r="E12358" i="15"/>
  <c r="E10629" i="15"/>
  <c r="E12789" i="15"/>
  <c r="E12790" i="15"/>
  <c r="E10630" i="15"/>
  <c r="E12791" i="15"/>
  <c r="E11705" i="15"/>
  <c r="E10631" i="15"/>
  <c r="E11706" i="15"/>
  <c r="E11707" i="15"/>
  <c r="E11708" i="15"/>
  <c r="E11709" i="15"/>
  <c r="E11258" i="15"/>
  <c r="E11710" i="15"/>
  <c r="E11711" i="15"/>
  <c r="E10632" i="15"/>
  <c r="E11712" i="15"/>
  <c r="E10633" i="15"/>
  <c r="E10634" i="15"/>
  <c r="E10635" i="15"/>
  <c r="E11713" i="15"/>
  <c r="E10101" i="15"/>
  <c r="E10636" i="15"/>
  <c r="E11714" i="15"/>
  <c r="E11715" i="15"/>
  <c r="E9438" i="15"/>
  <c r="E11716" i="15"/>
  <c r="E9439" i="15"/>
  <c r="E9440" i="15"/>
  <c r="E8952" i="15"/>
  <c r="E9441" i="15"/>
  <c r="E11717" i="15"/>
  <c r="E8301" i="15"/>
  <c r="E8302" i="15"/>
  <c r="E11718" i="15"/>
  <c r="E8303" i="15"/>
  <c r="E8304" i="15"/>
  <c r="E11719" i="15"/>
  <c r="E3470" i="15"/>
  <c r="E7969" i="15"/>
  <c r="E7820" i="15"/>
  <c r="E8305" i="15"/>
  <c r="E11720" i="15"/>
  <c r="E11721" i="15"/>
  <c r="E11722" i="15"/>
  <c r="E7164" i="15"/>
  <c r="E7165" i="15"/>
  <c r="E11723" i="15"/>
  <c r="E7166" i="15"/>
  <c r="E4730" i="15"/>
  <c r="E6668" i="15"/>
  <c r="E7167" i="15"/>
  <c r="E11724" i="15"/>
  <c r="E5978" i="15"/>
  <c r="E11725" i="15"/>
  <c r="E12792" i="15"/>
  <c r="E5979" i="15"/>
  <c r="E5980" i="15"/>
  <c r="E5981" i="15"/>
  <c r="E5476" i="15"/>
  <c r="E5982" i="15"/>
  <c r="E12793" i="15"/>
  <c r="E12794" i="15"/>
  <c r="E12795" i="15"/>
  <c r="E4731" i="15"/>
  <c r="E4732" i="15"/>
  <c r="E12796" i="15"/>
  <c r="E4334" i="15"/>
  <c r="E4185" i="15"/>
  <c r="E4733" i="15"/>
  <c r="E12797" i="15"/>
  <c r="E12798" i="15"/>
  <c r="E12799" i="15"/>
  <c r="E3471" i="15"/>
  <c r="E3472" i="15"/>
  <c r="E3473" i="15"/>
  <c r="E12800" i="15"/>
  <c r="E8306" i="15"/>
  <c r="E3111" i="15"/>
  <c r="E2953" i="15"/>
  <c r="E3474" i="15"/>
  <c r="E12801" i="15"/>
  <c r="E12802" i="15"/>
  <c r="E12803" i="15"/>
  <c r="E12804" i="15"/>
  <c r="E2160" i="15"/>
  <c r="E2161" i="15"/>
  <c r="E2162" i="15"/>
  <c r="E2163" i="15"/>
  <c r="E2164" i="15"/>
  <c r="E1724" i="15"/>
  <c r="E1560" i="15"/>
  <c r="E2165" i="15"/>
  <c r="E12805" i="15"/>
  <c r="E12806" i="15"/>
  <c r="E12807" i="15"/>
  <c r="E10637" i="15"/>
  <c r="E799" i="15"/>
  <c r="E800" i="15"/>
  <c r="E801" i="15"/>
  <c r="E802" i="15"/>
  <c r="E407" i="15"/>
  <c r="E153" i="15"/>
  <c r="E803" i="15"/>
  <c r="E11726" i="15"/>
  <c r="E12808" i="15"/>
  <c r="E12809" i="15"/>
  <c r="E12359" i="15"/>
  <c r="E10638" i="15"/>
  <c r="E12810" i="15"/>
  <c r="E12811" i="15"/>
  <c r="E12812" i="15"/>
  <c r="E10639" i="15"/>
  <c r="E12813" i="15"/>
  <c r="E10640" i="15"/>
  <c r="E10641" i="15"/>
  <c r="E11727" i="15"/>
  <c r="E11728" i="15"/>
  <c r="E11259" i="15"/>
  <c r="E11729" i="15"/>
  <c r="E10642" i="15"/>
  <c r="E11730" i="15"/>
  <c r="E11731" i="15"/>
  <c r="E10643" i="15"/>
  <c r="E804" i="15"/>
  <c r="E10102" i="15"/>
  <c r="E10103" i="15"/>
  <c r="E10644" i="15"/>
  <c r="E11732" i="15"/>
  <c r="E9442" i="15"/>
  <c r="E9443" i="15"/>
  <c r="E11733" i="15"/>
  <c r="E11734" i="15"/>
  <c r="E9444" i="15"/>
  <c r="E11735" i="15"/>
  <c r="E8953" i="15"/>
  <c r="E9445" i="15"/>
  <c r="E11736" i="15"/>
  <c r="E8307" i="15"/>
  <c r="E8308" i="15"/>
  <c r="E8309" i="15"/>
  <c r="E11737" i="15"/>
  <c r="E11738" i="15"/>
  <c r="E7821" i="15"/>
  <c r="E8310" i="15"/>
  <c r="E11739" i="15"/>
  <c r="E11740" i="15"/>
  <c r="E7168" i="15"/>
  <c r="E12814" i="15"/>
  <c r="E6669" i="15"/>
  <c r="E6670" i="15"/>
  <c r="E7169" i="15"/>
  <c r="E12815" i="15"/>
  <c r="E5983" i="15"/>
  <c r="E12816" i="15"/>
  <c r="E5984" i="15"/>
  <c r="E12817" i="15"/>
  <c r="E5477" i="15"/>
  <c r="E5985" i="15"/>
  <c r="E12818" i="15"/>
  <c r="E4734" i="15"/>
  <c r="E4735" i="15"/>
  <c r="E4736" i="15"/>
  <c r="E4737" i="15"/>
  <c r="E4738" i="15"/>
  <c r="E12819" i="15"/>
  <c r="E4739" i="15"/>
  <c r="E4740" i="15"/>
  <c r="E4741" i="15"/>
  <c r="E4742" i="15"/>
  <c r="E12820" i="15"/>
  <c r="E12821" i="15"/>
  <c r="E4186" i="15"/>
  <c r="E4743" i="15"/>
  <c r="E3475" i="15"/>
  <c r="E3476" i="15"/>
  <c r="E3477" i="15"/>
  <c r="E12822" i="15"/>
  <c r="E3478" i="15"/>
  <c r="E12823" i="15"/>
  <c r="E2954" i="15"/>
  <c r="E3479" i="15"/>
  <c r="E12824" i="15"/>
  <c r="E2166" i="15"/>
  <c r="E2820" i="15"/>
  <c r="E2167" i="15"/>
  <c r="E2168" i="15"/>
  <c r="E12825" i="15"/>
  <c r="E9446" i="15"/>
  <c r="E2169" i="15"/>
  <c r="E2170" i="15"/>
  <c r="E2171" i="15"/>
  <c r="E12826" i="15"/>
  <c r="E1561" i="15"/>
  <c r="E2172" i="15"/>
  <c r="E12827" i="15"/>
  <c r="E805" i="15"/>
  <c r="E806" i="15"/>
  <c r="E807" i="15"/>
  <c r="E12828" i="15"/>
  <c r="E154" i="15"/>
  <c r="E155" i="15"/>
  <c r="E808" i="15"/>
  <c r="E809" i="15"/>
  <c r="E12829" i="15"/>
  <c r="E156" i="15"/>
  <c r="E810" i="15"/>
  <c r="E12830" i="15"/>
  <c r="E12360" i="15"/>
  <c r="E811" i="15"/>
  <c r="E812" i="15"/>
  <c r="E813" i="15"/>
  <c r="E814" i="15"/>
  <c r="E815" i="15"/>
  <c r="E2173" i="15"/>
  <c r="E12831" i="15"/>
  <c r="E2174" i="15"/>
  <c r="E2175" i="15"/>
  <c r="E2176" i="15"/>
  <c r="E2177" i="15"/>
  <c r="E11260" i="15"/>
  <c r="E11741" i="15"/>
  <c r="E3480" i="15"/>
  <c r="E3481" i="15"/>
  <c r="E816" i="15"/>
  <c r="E3482" i="15"/>
  <c r="E3483" i="15"/>
  <c r="E4744" i="15"/>
  <c r="E10104" i="15"/>
  <c r="E10105" i="15"/>
  <c r="E10645" i="15"/>
  <c r="E4745" i="15"/>
  <c r="E4746" i="15"/>
  <c r="E4747" i="15"/>
  <c r="E9447" i="15"/>
  <c r="E4748" i="15"/>
  <c r="E8954" i="15"/>
  <c r="E9448" i="15"/>
  <c r="E5986" i="15"/>
  <c r="E5987" i="15"/>
  <c r="E5988" i="15"/>
  <c r="E5989" i="15"/>
  <c r="E7822" i="15"/>
  <c r="E8311" i="15"/>
  <c r="E7170" i="15"/>
  <c r="E7171" i="15"/>
  <c r="E7172" i="15"/>
  <c r="E7173" i="15"/>
  <c r="E8312" i="15"/>
  <c r="E6671" i="15"/>
  <c r="E6672" i="15"/>
  <c r="E7174" i="15"/>
  <c r="E8313" i="15"/>
  <c r="E8314" i="15"/>
  <c r="E5620" i="15"/>
  <c r="E8315" i="15"/>
  <c r="E5478" i="15"/>
  <c r="E5990" i="15"/>
  <c r="E4749" i="15"/>
  <c r="E9449" i="15"/>
  <c r="E9450" i="15"/>
  <c r="E4750" i="15"/>
  <c r="E4751" i="15"/>
  <c r="E4335" i="15"/>
  <c r="E9451" i="15"/>
  <c r="E10646" i="15"/>
  <c r="E4187" i="15"/>
  <c r="E4752" i="15"/>
  <c r="E3484" i="15"/>
  <c r="E10647" i="15"/>
  <c r="E10648" i="15"/>
  <c r="E3112" i="15"/>
  <c r="E10649" i="15"/>
  <c r="E2955" i="15"/>
  <c r="E3485" i="15"/>
  <c r="E1725" i="15"/>
  <c r="E2178" i="15"/>
  <c r="E11742" i="15"/>
  <c r="E11743" i="15"/>
  <c r="E1726" i="15"/>
  <c r="E2179" i="15"/>
  <c r="E2180" i="15"/>
  <c r="E2181" i="15"/>
  <c r="E2182" i="15"/>
  <c r="E11744" i="15"/>
  <c r="E1562" i="15"/>
  <c r="E2183" i="15"/>
  <c r="E817" i="15"/>
  <c r="E818" i="15"/>
  <c r="E819" i="15"/>
  <c r="E820" i="15"/>
  <c r="E821" i="15"/>
  <c r="E12832" i="15"/>
  <c r="E12833" i="15"/>
  <c r="E157" i="15"/>
  <c r="E158" i="15"/>
  <c r="E159" i="15"/>
  <c r="E408" i="15"/>
  <c r="E822" i="15"/>
  <c r="E823" i="15"/>
  <c r="E12834" i="15"/>
  <c r="E160" i="15"/>
  <c r="E824" i="15"/>
  <c r="E12361" i="15"/>
  <c r="E12362" i="15"/>
  <c r="E12363" i="15"/>
  <c r="E825" i="15"/>
  <c r="E826" i="15"/>
  <c r="E12835" i="15"/>
  <c r="E827" i="15"/>
  <c r="E12836" i="15"/>
  <c r="E828" i="15"/>
  <c r="E2184" i="15"/>
  <c r="E12837" i="15"/>
  <c r="E12838" i="15"/>
  <c r="E829" i="15"/>
  <c r="E11745" i="15"/>
  <c r="E2185" i="15"/>
  <c r="E11746" i="15"/>
  <c r="E11261" i="15"/>
  <c r="E11262" i="15"/>
  <c r="E11747" i="15"/>
  <c r="E3486" i="15"/>
  <c r="E11263" i="15"/>
  <c r="E11748" i="15"/>
  <c r="E830" i="15"/>
  <c r="E831" i="15"/>
  <c r="E10650" i="15"/>
  <c r="E10651" i="15"/>
  <c r="E2186" i="15"/>
  <c r="E2187" i="15"/>
  <c r="E10652" i="15"/>
  <c r="E4753" i="15"/>
  <c r="E10106" i="15"/>
  <c r="E10107" i="15"/>
  <c r="E10653" i="15"/>
  <c r="E10108" i="15"/>
  <c r="E10109" i="15"/>
  <c r="E10654" i="15"/>
  <c r="E3487" i="15"/>
  <c r="E3488" i="15"/>
  <c r="E9452" i="15"/>
  <c r="E9453" i="15"/>
  <c r="E9454" i="15"/>
  <c r="E9455" i="15"/>
  <c r="E3489" i="15"/>
  <c r="E8955" i="15"/>
  <c r="E8956" i="15"/>
  <c r="E9456" i="15"/>
  <c r="E5991" i="15"/>
  <c r="E8957" i="15"/>
  <c r="E9457" i="15"/>
  <c r="E8316" i="15"/>
  <c r="E8317" i="15"/>
  <c r="E8318" i="15"/>
  <c r="E4754" i="15"/>
  <c r="E8319" i="15"/>
  <c r="E4755" i="15"/>
  <c r="E7823" i="15"/>
  <c r="E7824" i="15"/>
  <c r="E8320" i="15"/>
  <c r="E7825" i="15"/>
  <c r="E8321" i="15"/>
  <c r="E4756" i="15"/>
  <c r="E4757" i="15"/>
  <c r="E7175" i="15"/>
  <c r="E5992" i="15"/>
  <c r="E7176" i="15"/>
  <c r="E7177" i="15"/>
  <c r="E7178" i="15"/>
  <c r="E5993" i="15"/>
  <c r="E7179" i="15"/>
  <c r="E6673" i="15"/>
  <c r="E6674" i="15"/>
  <c r="E7180" i="15"/>
  <c r="E6675" i="15"/>
  <c r="E6676" i="15"/>
  <c r="E7181" i="15"/>
  <c r="E5994" i="15"/>
  <c r="E7182" i="15"/>
  <c r="E5995" i="15"/>
  <c r="E5996" i="15"/>
  <c r="E5997" i="15"/>
  <c r="E5998" i="15"/>
  <c r="E8322" i="15"/>
  <c r="E5479" i="15"/>
  <c r="E5999" i="15"/>
  <c r="E5480" i="15"/>
  <c r="E6000" i="15"/>
  <c r="E7183" i="15"/>
  <c r="E7184" i="15"/>
  <c r="E4758" i="15"/>
  <c r="E4759" i="15"/>
  <c r="E4760" i="15"/>
  <c r="E4761" i="15"/>
  <c r="E4762" i="15"/>
  <c r="E4763" i="15"/>
  <c r="E9458" i="15"/>
  <c r="E4188" i="15"/>
  <c r="E4764" i="15"/>
  <c r="E4189" i="15"/>
  <c r="E4765" i="15"/>
  <c r="E7185" i="15"/>
  <c r="E7186" i="15"/>
  <c r="E3490" i="15"/>
  <c r="E3491" i="15"/>
  <c r="E3492" i="15"/>
  <c r="E3493" i="15"/>
  <c r="E10655" i="15"/>
  <c r="E10656" i="15"/>
  <c r="E2956" i="15"/>
  <c r="E3494" i="15"/>
  <c r="E2957" i="15"/>
  <c r="E3495" i="15"/>
  <c r="E8323" i="15"/>
  <c r="E8324" i="15"/>
  <c r="E8325" i="15"/>
  <c r="E1563" i="15"/>
  <c r="E2188" i="15"/>
  <c r="E2189" i="15"/>
  <c r="E2190" i="15"/>
  <c r="E2191" i="15"/>
  <c r="E2192" i="15"/>
  <c r="E2193" i="15"/>
  <c r="E2194" i="15"/>
  <c r="E11749" i="15"/>
  <c r="E1564" i="15"/>
  <c r="E2195" i="15"/>
  <c r="E1565" i="15"/>
  <c r="E2196" i="15"/>
  <c r="E9459" i="15"/>
  <c r="E9460" i="15"/>
  <c r="E9461" i="15"/>
  <c r="E161" i="15"/>
  <c r="E162" i="15"/>
  <c r="E163" i="15"/>
  <c r="E832" i="15"/>
  <c r="E833" i="15"/>
  <c r="E834" i="15"/>
  <c r="E164" i="15"/>
  <c r="E165" i="15"/>
  <c r="E835" i="15"/>
  <c r="E836" i="15"/>
  <c r="E12839" i="15"/>
  <c r="E166" i="15"/>
  <c r="E837" i="15"/>
  <c r="E167" i="15"/>
  <c r="E838" i="15"/>
  <c r="E12364" i="15"/>
  <c r="E839" i="15"/>
  <c r="E12840" i="15"/>
  <c r="E10657" i="15"/>
  <c r="E12841" i="15"/>
  <c r="E11750" i="15"/>
  <c r="E10658" i="15"/>
  <c r="E11751" i="15"/>
  <c r="E840" i="15"/>
  <c r="E11264" i="15"/>
  <c r="E11752" i="15"/>
  <c r="E10659" i="15"/>
  <c r="E10660" i="15"/>
  <c r="E10110" i="15"/>
  <c r="E10111" i="15"/>
  <c r="E10661" i="15"/>
  <c r="E11753" i="15"/>
  <c r="E9462" i="15"/>
  <c r="E9463" i="15"/>
  <c r="E8958" i="15"/>
  <c r="E9464" i="15"/>
  <c r="E8326" i="15"/>
  <c r="E11754" i="15"/>
  <c r="E7826" i="15"/>
  <c r="E8327" i="15"/>
  <c r="E11755" i="15"/>
  <c r="E7187" i="15"/>
  <c r="E6677" i="15"/>
  <c r="E6678" i="15"/>
  <c r="E7188" i="15"/>
  <c r="E11756" i="15"/>
  <c r="E6001" i="15"/>
  <c r="E6002" i="15"/>
  <c r="E5481" i="15"/>
  <c r="E6003" i="15"/>
  <c r="E12842" i="15"/>
  <c r="E4766" i="15"/>
  <c r="E4767" i="15"/>
  <c r="E4190" i="15"/>
  <c r="E4768" i="15"/>
  <c r="E12843" i="15"/>
  <c r="E3496" i="15"/>
  <c r="E3497" i="15"/>
  <c r="E10662" i="15"/>
  <c r="E2958" i="15"/>
  <c r="E3498" i="15"/>
  <c r="E12844" i="15"/>
  <c r="E2197" i="15"/>
  <c r="E2198" i="15"/>
  <c r="E1566" i="15"/>
  <c r="E2199" i="15"/>
  <c r="E12845" i="15"/>
  <c r="E168" i="15"/>
  <c r="E169" i="15"/>
  <c r="E841" i="15"/>
  <c r="E842" i="15"/>
  <c r="E170" i="15"/>
  <c r="E843" i="15"/>
  <c r="E12365" i="15"/>
  <c r="E12366" i="15"/>
  <c r="E844" i="15"/>
  <c r="E845" i="15"/>
  <c r="E846" i="15"/>
  <c r="E847" i="15"/>
  <c r="E848" i="15"/>
  <c r="E2200" i="15"/>
  <c r="E12846" i="15"/>
  <c r="E2201" i="15"/>
  <c r="E12847" i="15"/>
  <c r="E2202" i="15"/>
  <c r="E2203" i="15"/>
  <c r="E2204" i="15"/>
  <c r="E2205" i="15"/>
  <c r="E11757" i="15"/>
  <c r="E2206" i="15"/>
  <c r="E2207" i="15"/>
  <c r="E11265" i="15"/>
  <c r="E11758" i="15"/>
  <c r="E3499" i="15"/>
  <c r="E11266" i="15"/>
  <c r="E11759" i="15"/>
  <c r="E3500" i="15"/>
  <c r="E3501" i="15"/>
  <c r="E3502" i="15"/>
  <c r="E3503" i="15"/>
  <c r="E3504" i="15"/>
  <c r="E3505" i="15"/>
  <c r="E4769" i="15"/>
  <c r="E10112" i="15"/>
  <c r="E10663" i="15"/>
  <c r="E10113" i="15"/>
  <c r="E10664" i="15"/>
  <c r="E4770" i="15"/>
  <c r="E4771" i="15"/>
  <c r="E4772" i="15"/>
  <c r="E9465" i="15"/>
  <c r="E9466" i="15"/>
  <c r="E4773" i="15"/>
  <c r="E9467" i="15"/>
  <c r="E4774" i="15"/>
  <c r="E8959" i="15"/>
  <c r="E9468" i="15"/>
  <c r="E6004" i="15"/>
  <c r="E8960" i="15"/>
  <c r="E9469" i="15"/>
  <c r="E8328" i="15"/>
  <c r="E6005" i="15"/>
  <c r="E8329" i="15"/>
  <c r="E6006" i="15"/>
  <c r="E8330" i="15"/>
  <c r="E8331" i="15"/>
  <c r="E6007" i="15"/>
  <c r="E6008" i="15"/>
  <c r="E7827" i="15"/>
  <c r="E8332" i="15"/>
  <c r="E7828" i="15"/>
  <c r="E8333" i="15"/>
  <c r="E7189" i="15"/>
  <c r="E7190" i="15"/>
  <c r="E7191" i="15"/>
  <c r="E7192" i="15"/>
  <c r="E7193" i="15"/>
  <c r="E7194" i="15"/>
  <c r="E7195" i="15"/>
  <c r="E7196" i="15"/>
  <c r="E7197" i="15"/>
  <c r="E6679" i="15"/>
  <c r="E7198" i="15"/>
  <c r="E6680" i="15"/>
  <c r="E7199" i="15"/>
  <c r="E8334" i="15"/>
  <c r="E8335" i="15"/>
  <c r="E6009" i="15"/>
  <c r="E8336" i="15"/>
  <c r="E8337" i="15"/>
  <c r="E6010" i="15"/>
  <c r="E6011" i="15"/>
  <c r="E8338" i="15"/>
  <c r="E8339" i="15"/>
  <c r="E9470" i="15"/>
  <c r="E5482" i="15"/>
  <c r="E6012" i="15"/>
  <c r="E5483" i="15"/>
  <c r="E6013" i="15"/>
  <c r="E9471" i="15"/>
  <c r="E9472" i="15"/>
  <c r="E4775" i="15"/>
  <c r="E9473" i="15"/>
  <c r="E9474" i="15"/>
  <c r="E4776" i="15"/>
  <c r="E4777" i="15"/>
  <c r="E4778" i="15"/>
  <c r="E9475" i="15"/>
  <c r="E4779" i="15"/>
  <c r="E10665" i="15"/>
  <c r="E4191" i="15"/>
  <c r="E4780" i="15"/>
  <c r="E10666" i="15"/>
  <c r="E4192" i="15"/>
  <c r="E4781" i="15"/>
  <c r="E3506" i="15"/>
  <c r="E3507" i="15"/>
  <c r="E10667" i="15"/>
  <c r="E10668" i="15"/>
  <c r="E3508" i="15"/>
  <c r="E3509" i="15"/>
  <c r="E3510" i="15"/>
  <c r="E10669" i="15"/>
  <c r="E11760" i="15"/>
  <c r="E2959" i="15"/>
  <c r="E3511" i="15"/>
  <c r="E2960" i="15"/>
  <c r="E3512" i="15"/>
  <c r="E2208" i="15"/>
  <c r="E2209" i="15"/>
  <c r="E2210" i="15"/>
  <c r="E11761" i="15"/>
  <c r="E2211" i="15"/>
  <c r="E2212" i="15"/>
  <c r="E2213" i="15"/>
  <c r="E11762" i="15"/>
  <c r="E1727" i="15"/>
  <c r="E2214" i="15"/>
  <c r="E2215" i="15"/>
  <c r="E2216" i="15"/>
  <c r="E2217" i="15"/>
  <c r="E11763" i="15"/>
  <c r="E11764" i="15"/>
  <c r="E12848" i="15"/>
  <c r="E1567" i="15"/>
  <c r="E2218" i="15"/>
  <c r="E1568" i="15"/>
  <c r="E2219" i="15"/>
  <c r="E849" i="15"/>
  <c r="E850" i="15"/>
  <c r="E851" i="15"/>
  <c r="E852" i="15"/>
  <c r="E12849" i="15"/>
  <c r="E12850" i="15"/>
  <c r="E853" i="15"/>
  <c r="E854" i="15"/>
  <c r="E855" i="15"/>
  <c r="E12851" i="15"/>
  <c r="E856" i="15"/>
  <c r="E12852" i="15"/>
  <c r="E171" i="15"/>
  <c r="E857" i="15"/>
  <c r="E172" i="15"/>
  <c r="E858" i="15"/>
  <c r="E12367" i="15"/>
  <c r="E859" i="15"/>
  <c r="E12853" i="15"/>
  <c r="E860" i="15"/>
  <c r="E12854" i="15"/>
  <c r="E12855" i="15"/>
  <c r="E2220" i="15"/>
  <c r="E2221" i="15"/>
  <c r="E2222" i="15"/>
  <c r="E11765" i="15"/>
  <c r="E2223" i="15"/>
  <c r="E11766" i="15"/>
  <c r="E11267" i="15"/>
  <c r="E11767" i="15"/>
  <c r="E861" i="15"/>
  <c r="E3513" i="15"/>
  <c r="E10670" i="15"/>
  <c r="E3514" i="15"/>
  <c r="E10671" i="15"/>
  <c r="E10114" i="15"/>
  <c r="E10115" i="15"/>
  <c r="E10672" i="15"/>
  <c r="E4782" i="15"/>
  <c r="E9476" i="15"/>
  <c r="E4783" i="15"/>
  <c r="E9477" i="15"/>
  <c r="E4784" i="15"/>
  <c r="E8961" i="15"/>
  <c r="E9478" i="15"/>
  <c r="E8340" i="15"/>
  <c r="E6014" i="15"/>
  <c r="E6015" i="15"/>
  <c r="E7829" i="15"/>
  <c r="E8341" i="15"/>
  <c r="E7200" i="15"/>
  <c r="E7201" i="15"/>
  <c r="E7202" i="15"/>
  <c r="E7203" i="15"/>
  <c r="E6681" i="15"/>
  <c r="E7204" i="15"/>
  <c r="E8342" i="15"/>
  <c r="E8343" i="15"/>
  <c r="E6016" i="15"/>
  <c r="E5484" i="15"/>
  <c r="E6017" i="15"/>
  <c r="E9479" i="15"/>
  <c r="E9480" i="15"/>
  <c r="E4785" i="15"/>
  <c r="E4786" i="15"/>
  <c r="E4787" i="15"/>
  <c r="E4193" i="15"/>
  <c r="E4788" i="15"/>
  <c r="E10673" i="15"/>
  <c r="E10674" i="15"/>
  <c r="E3515" i="15"/>
  <c r="E3516" i="15"/>
  <c r="E2961" i="15"/>
  <c r="E3517" i="15"/>
  <c r="E11768" i="15"/>
  <c r="E11769" i="15"/>
  <c r="E2224" i="15"/>
  <c r="E2225" i="15"/>
  <c r="E2226" i="15"/>
  <c r="E11770" i="15"/>
  <c r="E1569" i="15"/>
  <c r="E2227" i="15"/>
  <c r="E862" i="15"/>
  <c r="E863" i="15"/>
  <c r="E12856" i="15"/>
  <c r="E12857" i="15"/>
  <c r="E173" i="15"/>
  <c r="E174" i="15"/>
  <c r="E864" i="15"/>
  <c r="E865" i="15"/>
  <c r="E175" i="15"/>
  <c r="E866" i="15"/>
  <c r="E12858" i="15"/>
  <c r="E12368" i="15"/>
  <c r="E12369" i="15"/>
  <c r="E867" i="15"/>
  <c r="E868" i="15"/>
  <c r="E869" i="15"/>
  <c r="E12859" i="15"/>
  <c r="E12860" i="15"/>
  <c r="E870" i="15"/>
  <c r="E12861" i="15"/>
  <c r="E2228" i="15"/>
  <c r="E871" i="15"/>
  <c r="E2229" i="15"/>
  <c r="E2230" i="15"/>
  <c r="E11771" i="15"/>
  <c r="E872" i="15"/>
  <c r="E2231" i="15"/>
  <c r="E11772" i="15"/>
  <c r="E3518" i="15"/>
  <c r="E11268" i="15"/>
  <c r="E11269" i="15"/>
  <c r="E7205" i="15"/>
  <c r="E7206" i="15"/>
  <c r="E3519" i="15"/>
  <c r="E10675" i="15"/>
  <c r="E3520" i="15"/>
  <c r="E3521" i="15"/>
  <c r="E10676" i="15"/>
  <c r="E10677" i="15"/>
  <c r="E4789" i="15"/>
  <c r="E10116" i="15"/>
  <c r="E10117" i="15"/>
  <c r="E8344" i="15"/>
  <c r="E8345" i="15"/>
  <c r="E4790" i="15"/>
  <c r="E4791" i="15"/>
  <c r="E4792" i="15"/>
  <c r="E9481" i="15"/>
  <c r="E9482" i="15"/>
  <c r="E9483" i="15"/>
  <c r="E9484" i="15"/>
  <c r="E4793" i="15"/>
  <c r="E8962" i="15"/>
  <c r="E9485" i="15"/>
  <c r="E9486" i="15"/>
  <c r="E6018" i="15"/>
  <c r="E8346" i="15"/>
  <c r="E6019" i="15"/>
  <c r="E8347" i="15"/>
  <c r="E8348" i="15"/>
  <c r="E6020" i="15"/>
  <c r="E8349" i="15"/>
  <c r="E6021" i="15"/>
  <c r="E7830" i="15"/>
  <c r="E10678" i="15"/>
  <c r="E10679" i="15"/>
  <c r="E7207" i="15"/>
  <c r="E7208" i="15"/>
  <c r="E7209" i="15"/>
  <c r="E7210" i="15"/>
  <c r="E7211" i="15"/>
  <c r="E7212" i="15"/>
  <c r="E7213" i="15"/>
  <c r="E7214" i="15"/>
  <c r="E6682" i="15"/>
  <c r="E11773" i="15"/>
  <c r="E11774" i="15"/>
  <c r="E8350" i="15"/>
  <c r="E6022" i="15"/>
  <c r="E8351" i="15"/>
  <c r="E6023" i="15"/>
  <c r="E6024" i="15"/>
  <c r="E8352" i="15"/>
  <c r="E8353" i="15"/>
  <c r="E6025" i="15"/>
  <c r="E5485" i="15"/>
  <c r="E12862" i="15"/>
  <c r="E12863" i="15"/>
  <c r="E4794" i="15"/>
  <c r="E9487" i="15"/>
  <c r="E4795" i="15"/>
  <c r="E4796" i="15"/>
  <c r="E4797" i="15"/>
  <c r="E9488" i="15"/>
  <c r="E9489" i="15"/>
  <c r="E4798" i="15"/>
  <c r="E4194" i="15"/>
  <c r="E6026" i="15"/>
  <c r="E6027" i="15"/>
  <c r="E10680" i="15"/>
  <c r="E3522" i="15"/>
  <c r="E10681" i="15"/>
  <c r="E3523" i="15"/>
  <c r="E3524" i="15"/>
  <c r="E3525" i="15"/>
  <c r="E10682" i="15"/>
  <c r="E3526" i="15"/>
  <c r="E2962" i="15"/>
  <c r="E8354" i="15"/>
  <c r="E8355" i="15"/>
  <c r="E1728" i="15"/>
  <c r="E2232" i="15"/>
  <c r="E11775" i="15"/>
  <c r="E2233" i="15"/>
  <c r="E2234" i="15"/>
  <c r="E2235" i="15"/>
  <c r="E2236" i="15"/>
  <c r="E11776" i="15"/>
  <c r="E11777" i="15"/>
  <c r="E2237" i="15"/>
  <c r="E2238" i="15"/>
  <c r="E2239" i="15"/>
  <c r="E1570" i="15"/>
  <c r="E4799" i="15"/>
  <c r="E4800" i="15"/>
  <c r="E873" i="15"/>
  <c r="E874" i="15"/>
  <c r="E12864" i="15"/>
  <c r="E875" i="15"/>
  <c r="E176" i="15"/>
  <c r="E177" i="15"/>
  <c r="E178" i="15"/>
  <c r="E876" i="15"/>
  <c r="E877" i="15"/>
  <c r="E878" i="15"/>
  <c r="E12865" i="15"/>
  <c r="E879" i="15"/>
  <c r="E880" i="15"/>
  <c r="E12866" i="15"/>
  <c r="E179" i="15"/>
  <c r="E6028" i="15"/>
  <c r="E12867" i="15"/>
  <c r="E12370" i="15"/>
  <c r="E12868" i="15"/>
  <c r="E881" i="15"/>
  <c r="E882" i="15"/>
  <c r="E12869" i="15"/>
  <c r="E883" i="15"/>
  <c r="E12870" i="15"/>
  <c r="E884" i="15"/>
  <c r="E2240" i="15"/>
  <c r="E12871" i="15"/>
  <c r="E2241" i="15"/>
  <c r="E11778" i="15"/>
  <c r="E885" i="15"/>
  <c r="E886" i="15"/>
  <c r="E2242" i="15"/>
  <c r="E11779" i="15"/>
  <c r="E11780" i="15"/>
  <c r="E2243" i="15"/>
  <c r="E11781" i="15"/>
  <c r="E2244" i="15"/>
  <c r="E11270" i="15"/>
  <c r="E11782" i="15"/>
  <c r="E3527" i="15"/>
  <c r="E3528" i="15"/>
  <c r="E10683" i="15"/>
  <c r="E3529" i="15"/>
  <c r="E10684" i="15"/>
  <c r="E10685" i="15"/>
  <c r="E10686" i="15"/>
  <c r="E3530" i="15"/>
  <c r="E10687" i="15"/>
  <c r="E11143" i="15"/>
  <c r="E10688" i="15"/>
  <c r="E3531" i="15"/>
  <c r="E10118" i="15"/>
  <c r="E10689" i="15"/>
  <c r="E4801" i="15"/>
  <c r="E9490" i="15"/>
  <c r="E9491" i="15"/>
  <c r="E4802" i="15"/>
  <c r="E9492" i="15"/>
  <c r="E9953" i="15"/>
  <c r="E9493" i="15"/>
  <c r="E9494" i="15"/>
  <c r="E4803" i="15"/>
  <c r="E4804" i="15"/>
  <c r="E8963" i="15"/>
  <c r="E9495" i="15"/>
  <c r="E6029" i="15"/>
  <c r="E8356" i="15"/>
  <c r="E6030" i="15"/>
  <c r="E8357" i="15"/>
  <c r="E8358" i="15"/>
  <c r="E8359" i="15"/>
  <c r="E8360" i="15"/>
  <c r="E8824" i="15"/>
  <c r="E8361" i="15"/>
  <c r="E8362" i="15"/>
  <c r="E6031" i="15"/>
  <c r="E6032" i="15"/>
  <c r="E6033" i="15"/>
  <c r="E7215" i="15"/>
  <c r="E7831" i="15"/>
  <c r="E8363" i="15"/>
  <c r="E7216" i="15"/>
  <c r="E8364" i="15"/>
  <c r="E7217" i="15"/>
  <c r="E7218" i="15"/>
  <c r="E7219" i="15"/>
  <c r="E7220" i="15"/>
  <c r="E7221" i="15"/>
  <c r="E7222" i="15"/>
  <c r="E7223" i="15"/>
  <c r="E7224" i="15"/>
  <c r="E8365" i="15"/>
  <c r="E9496" i="15"/>
  <c r="E7690" i="15"/>
  <c r="E7225" i="15"/>
  <c r="E7226" i="15"/>
  <c r="E8366" i="15"/>
  <c r="E6683" i="15"/>
  <c r="E7227" i="15"/>
  <c r="E6034" i="15"/>
  <c r="E8367" i="15"/>
  <c r="E8368" i="15"/>
  <c r="E9497" i="15"/>
  <c r="E10690" i="15"/>
  <c r="E6035" i="15"/>
  <c r="E6036" i="15"/>
  <c r="E6037" i="15"/>
  <c r="E6521" i="15"/>
  <c r="E6038" i="15"/>
  <c r="E9498" i="15"/>
  <c r="E5486" i="15"/>
  <c r="E6039" i="15"/>
  <c r="E4805" i="15"/>
  <c r="E4806" i="15"/>
  <c r="E9499" i="15"/>
  <c r="E9500" i="15"/>
  <c r="E10691" i="15"/>
  <c r="E11783" i="15"/>
  <c r="E4807" i="15"/>
  <c r="E4808" i="15"/>
  <c r="E4809" i="15"/>
  <c r="E4810" i="15"/>
  <c r="E4811" i="15"/>
  <c r="E5354" i="15"/>
  <c r="E4812" i="15"/>
  <c r="E11784" i="15"/>
  <c r="E12872" i="15"/>
  <c r="E4195" i="15"/>
  <c r="E4813" i="15"/>
  <c r="E3532" i="15"/>
  <c r="E3533" i="15"/>
  <c r="E10692" i="15"/>
  <c r="E10693" i="15"/>
  <c r="E10694" i="15"/>
  <c r="E3534" i="15"/>
  <c r="E3535" i="15"/>
  <c r="E3536" i="15"/>
  <c r="E3537" i="15"/>
  <c r="E3538" i="15"/>
  <c r="E4043" i="15"/>
  <c r="E3539" i="15"/>
  <c r="E3540" i="15"/>
  <c r="E10695" i="15"/>
  <c r="E3541" i="15"/>
  <c r="E11785" i="15"/>
  <c r="E2963" i="15"/>
  <c r="E3542" i="15"/>
  <c r="E1729" i="15"/>
  <c r="E2245" i="15"/>
  <c r="E2246" i="15"/>
  <c r="E2247" i="15"/>
  <c r="E11786" i="15"/>
  <c r="E11787" i="15"/>
  <c r="E12873" i="15"/>
  <c r="E9501" i="15"/>
  <c r="E1730" i="15"/>
  <c r="E2248" i="15"/>
  <c r="E2249" i="15"/>
  <c r="E2250" i="15"/>
  <c r="E2251" i="15"/>
  <c r="E2252" i="15"/>
  <c r="E2253" i="15"/>
  <c r="E2254" i="15"/>
  <c r="E12874" i="15"/>
  <c r="E1571" i="15"/>
  <c r="E2255" i="15"/>
  <c r="E2256" i="15"/>
  <c r="E887" i="15"/>
  <c r="E888" i="15"/>
  <c r="E12875" i="15"/>
  <c r="E12876" i="15"/>
  <c r="E889" i="15"/>
  <c r="E890" i="15"/>
  <c r="E891" i="15"/>
  <c r="E9502" i="15"/>
  <c r="E12877" i="15"/>
  <c r="E892" i="15"/>
  <c r="E893" i="15"/>
  <c r="E894" i="15"/>
  <c r="E180" i="15"/>
  <c r="E895" i="15"/>
  <c r="E896" i="15"/>
  <c r="E12371" i="15"/>
  <c r="E12372" i="15"/>
  <c r="E12489" i="15"/>
  <c r="E897" i="15"/>
  <c r="E12878" i="15"/>
  <c r="E898" i="15"/>
  <c r="E899" i="15"/>
  <c r="E900" i="15"/>
  <c r="E901" i="15"/>
  <c r="E12879" i="15"/>
  <c r="E902" i="15"/>
  <c r="E12880" i="15"/>
  <c r="E12881" i="15"/>
  <c r="E12882" i="15"/>
  <c r="E903" i="15"/>
  <c r="E2257" i="15"/>
  <c r="E12883" i="15"/>
  <c r="E13289" i="15"/>
  <c r="E2258" i="15"/>
  <c r="E904" i="15"/>
  <c r="E11788" i="15"/>
  <c r="E11789" i="15"/>
  <c r="E11790" i="15"/>
  <c r="E11791" i="15"/>
  <c r="E905" i="15"/>
  <c r="E906" i="15"/>
  <c r="E907" i="15"/>
  <c r="E908" i="15"/>
  <c r="E2259" i="15"/>
  <c r="E909" i="15"/>
  <c r="E11792" i="15"/>
  <c r="E12243" i="15"/>
  <c r="E11793" i="15"/>
  <c r="E11794" i="15"/>
  <c r="E11392" i="15"/>
  <c r="E11271" i="15"/>
  <c r="E11272" i="15"/>
  <c r="E11795" i="15"/>
  <c r="E3543" i="15"/>
  <c r="E3544" i="15"/>
  <c r="E910" i="15"/>
  <c r="E10696" i="15"/>
  <c r="E10697" i="15"/>
  <c r="E911" i="15"/>
  <c r="E3545" i="15"/>
  <c r="E912" i="15"/>
  <c r="E11144" i="15"/>
  <c r="E11145" i="15"/>
  <c r="E10698" i="15"/>
  <c r="E10699" i="15"/>
  <c r="E11146" i="15"/>
  <c r="E4814" i="15"/>
  <c r="E10287" i="15"/>
  <c r="E10119" i="15"/>
  <c r="E10120" i="15"/>
  <c r="E10700" i="15"/>
  <c r="E4815" i="15"/>
  <c r="E913" i="15"/>
  <c r="E9503" i="15"/>
  <c r="E9504" i="15"/>
  <c r="E4816" i="15"/>
  <c r="E914" i="15"/>
  <c r="E9954" i="15"/>
  <c r="E9955" i="15"/>
  <c r="E9505" i="15"/>
  <c r="E9506" i="15"/>
  <c r="E4817" i="15"/>
  <c r="E9094" i="15"/>
  <c r="E8964" i="15"/>
  <c r="E9507" i="15"/>
  <c r="E6040" i="15"/>
  <c r="E915" i="15"/>
  <c r="E8369" i="15"/>
  <c r="E8370" i="15"/>
  <c r="E8371" i="15"/>
  <c r="E6041" i="15"/>
  <c r="E8372" i="15"/>
  <c r="E916" i="15"/>
  <c r="E8373" i="15"/>
  <c r="E8825" i="15"/>
  <c r="E8374" i="15"/>
  <c r="E8375" i="15"/>
  <c r="E6042" i="15"/>
  <c r="E6043" i="15"/>
  <c r="E6044" i="15"/>
  <c r="E7940" i="15"/>
  <c r="E7970" i="15"/>
  <c r="E7832" i="15"/>
  <c r="E8376" i="15"/>
  <c r="E7228" i="15"/>
  <c r="E3546" i="15"/>
  <c r="E2260" i="15"/>
  <c r="E7229" i="15"/>
  <c r="E7230" i="15"/>
  <c r="E7231" i="15"/>
  <c r="E2261" i="15"/>
  <c r="E7691" i="15"/>
  <c r="E7232" i="15"/>
  <c r="E7233" i="15"/>
  <c r="E8377" i="15"/>
  <c r="E6825" i="15"/>
  <c r="E6684" i="15"/>
  <c r="E7234" i="15"/>
  <c r="E10701" i="15"/>
  <c r="E10702" i="15"/>
  <c r="E6045" i="15"/>
  <c r="E6046" i="15"/>
  <c r="E8378" i="15"/>
  <c r="E2262" i="15"/>
  <c r="E2263" i="15"/>
  <c r="E6522" i="15"/>
  <c r="E6047" i="15"/>
  <c r="E6048" i="15"/>
  <c r="E8379" i="15"/>
  <c r="E9508" i="15"/>
  <c r="E5621" i="15"/>
  <c r="E5487" i="15"/>
  <c r="E6049" i="15"/>
  <c r="E9509" i="15"/>
  <c r="E2264" i="15"/>
  <c r="E2265" i="15"/>
  <c r="E4818" i="15"/>
  <c r="E4819" i="15"/>
  <c r="E9510" i="15"/>
  <c r="E9511" i="15"/>
  <c r="E2266" i="15"/>
  <c r="E9512" i="15"/>
  <c r="E2267" i="15"/>
  <c r="E4820" i="15"/>
  <c r="E5355" i="15"/>
  <c r="E4821" i="15"/>
  <c r="E10703" i="15"/>
  <c r="E4306" i="15"/>
  <c r="E4336" i="15"/>
  <c r="E4196" i="15"/>
  <c r="E4822" i="15"/>
  <c r="E2268" i="15"/>
  <c r="E3547" i="15"/>
  <c r="E3548" i="15"/>
  <c r="E7235" i="15"/>
  <c r="E10704" i="15"/>
  <c r="E2269" i="15"/>
  <c r="E3549" i="15"/>
  <c r="E4044" i="15"/>
  <c r="E3550" i="15"/>
  <c r="E10705" i="15"/>
  <c r="E11796" i="15"/>
  <c r="E11797" i="15"/>
  <c r="E3113" i="15"/>
  <c r="E2964" i="15"/>
  <c r="E3551" i="15"/>
  <c r="E1731" i="15"/>
  <c r="E2270" i="15"/>
  <c r="E2821" i="15"/>
  <c r="E2271" i="15"/>
  <c r="E2272" i="15"/>
  <c r="E11798" i="15"/>
  <c r="E11799" i="15"/>
  <c r="E1732" i="15"/>
  <c r="E2273" i="15"/>
  <c r="E3552" i="15"/>
  <c r="E2274" i="15"/>
  <c r="E2275" i="15"/>
  <c r="E2276" i="15"/>
  <c r="E11800" i="15"/>
  <c r="E12884" i="15"/>
  <c r="E1677" i="15"/>
  <c r="E1733" i="15"/>
  <c r="E1572" i="15"/>
  <c r="E2277" i="15"/>
  <c r="E11801" i="15"/>
  <c r="E12885" i="15"/>
  <c r="E917" i="15"/>
  <c r="E918" i="15"/>
  <c r="E12886" i="15"/>
  <c r="E12887" i="15"/>
  <c r="E181" i="15"/>
  <c r="E182" i="15"/>
  <c r="E3553" i="15"/>
  <c r="E919" i="15"/>
  <c r="E920" i="15"/>
  <c r="E921" i="15"/>
  <c r="E1435" i="15"/>
  <c r="E366" i="15"/>
  <c r="E409" i="15"/>
  <c r="E183" i="15"/>
  <c r="E922" i="15"/>
  <c r="E12888" i="15"/>
  <c r="E12889" i="15"/>
  <c r="E12373" i="15"/>
  <c r="E3554" i="15"/>
  <c r="E923" i="15"/>
  <c r="E924" i="15"/>
  <c r="E925" i="15"/>
  <c r="E4823" i="15"/>
  <c r="E926" i="15"/>
  <c r="E2278" i="15"/>
  <c r="E12890" i="15"/>
  <c r="E2279" i="15"/>
  <c r="E4824" i="15"/>
  <c r="E2280" i="15"/>
  <c r="E4825" i="15"/>
  <c r="E2281" i="15"/>
  <c r="E11273" i="15"/>
  <c r="E11802" i="15"/>
  <c r="E3555" i="15"/>
  <c r="E3556" i="15"/>
  <c r="E12891" i="15"/>
  <c r="E2282" i="15"/>
  <c r="E927" i="15"/>
  <c r="E3557" i="15"/>
  <c r="E4826" i="15"/>
  <c r="E3558" i="15"/>
  <c r="E4827" i="15"/>
  <c r="E10121" i="15"/>
  <c r="E10706" i="15"/>
  <c r="E4828" i="15"/>
  <c r="E4829" i="15"/>
  <c r="E4830" i="15"/>
  <c r="E4831" i="15"/>
  <c r="E4832" i="15"/>
  <c r="E4833" i="15"/>
  <c r="E8965" i="15"/>
  <c r="E9513" i="15"/>
  <c r="E6050" i="15"/>
  <c r="E4834" i="15"/>
  <c r="E8380" i="15"/>
  <c r="E6051" i="15"/>
  <c r="E4835" i="15"/>
  <c r="E6052" i="15"/>
  <c r="E6053" i="15"/>
  <c r="E7833" i="15"/>
  <c r="E8381" i="15"/>
  <c r="E7236" i="15"/>
  <c r="E6054" i="15"/>
  <c r="E7237" i="15"/>
  <c r="E7238" i="15"/>
  <c r="E7239" i="15"/>
  <c r="E6055" i="15"/>
  <c r="E7240" i="15"/>
  <c r="E7241" i="15"/>
  <c r="E8382" i="15"/>
  <c r="E6685" i="15"/>
  <c r="E7242" i="15"/>
  <c r="E2283" i="15"/>
  <c r="E3559" i="15"/>
  <c r="E8383" i="15"/>
  <c r="E8384" i="15"/>
  <c r="E6056" i="15"/>
  <c r="E6057" i="15"/>
  <c r="E6058" i="15"/>
  <c r="E8385" i="15"/>
  <c r="E9514" i="15"/>
  <c r="E5488" i="15"/>
  <c r="E6059" i="15"/>
  <c r="E9515" i="15"/>
  <c r="E6060" i="15"/>
  <c r="E4836" i="15"/>
  <c r="E9516" i="15"/>
  <c r="E9517" i="15"/>
  <c r="E4197" i="15"/>
  <c r="E7243" i="15"/>
  <c r="E3560" i="15"/>
  <c r="E4837" i="15"/>
  <c r="E4838" i="15"/>
  <c r="E9518" i="15"/>
  <c r="E10707" i="15"/>
  <c r="E4198" i="15"/>
  <c r="E4839" i="15"/>
  <c r="E7244" i="15"/>
  <c r="E3561" i="15"/>
  <c r="E10708" i="15"/>
  <c r="E10709" i="15"/>
  <c r="E2965" i="15"/>
  <c r="E7245" i="15"/>
  <c r="E3562" i="15"/>
  <c r="E10710" i="15"/>
  <c r="E11803" i="15"/>
  <c r="E11804" i="15"/>
  <c r="E2966" i="15"/>
  <c r="E3563" i="15"/>
  <c r="E1734" i="15"/>
  <c r="E7246" i="15"/>
  <c r="E11805" i="15"/>
  <c r="E11806" i="15"/>
  <c r="E1573" i="15"/>
  <c r="E1735" i="15"/>
  <c r="E7247" i="15"/>
  <c r="E7248" i="15"/>
  <c r="E2284" i="15"/>
  <c r="E8386" i="15"/>
  <c r="E2285" i="15"/>
  <c r="E11807" i="15"/>
  <c r="E12892" i="15"/>
  <c r="E1574" i="15"/>
  <c r="E2286" i="15"/>
  <c r="E4840" i="15"/>
  <c r="E6061" i="15"/>
  <c r="E928" i="15"/>
  <c r="E12893" i="15"/>
  <c r="E12894" i="15"/>
  <c r="E184" i="15"/>
  <c r="E185" i="15"/>
  <c r="E8387" i="15"/>
  <c r="E929" i="15"/>
  <c r="E8388" i="15"/>
  <c r="E186" i="15"/>
  <c r="E930" i="15"/>
  <c r="E12895" i="15"/>
  <c r="E12374" i="15"/>
  <c r="E931" i="15"/>
  <c r="E932" i="15"/>
  <c r="E12896" i="15"/>
  <c r="E2287" i="15"/>
  <c r="E2288" i="15"/>
  <c r="E2289" i="15"/>
  <c r="E11274" i="15"/>
  <c r="E11808" i="15"/>
  <c r="E933" i="15"/>
  <c r="E3564" i="15"/>
  <c r="E9519" i="15"/>
  <c r="E3565" i="15"/>
  <c r="E3566" i="15"/>
  <c r="E10122" i="15"/>
  <c r="E10123" i="15"/>
  <c r="E10711" i="15"/>
  <c r="E4841" i="15"/>
  <c r="E4842" i="15"/>
  <c r="E6062" i="15"/>
  <c r="E7249" i="15"/>
  <c r="E4843" i="15"/>
  <c r="E8966" i="15"/>
  <c r="E9520" i="15"/>
  <c r="E6063" i="15"/>
  <c r="E6064" i="15"/>
  <c r="E6065" i="15"/>
  <c r="E7834" i="15"/>
  <c r="E8389" i="15"/>
  <c r="E7250" i="15"/>
  <c r="E9521" i="15"/>
  <c r="E7251" i="15"/>
  <c r="E9522" i="15"/>
  <c r="E7252" i="15"/>
  <c r="E7253" i="15"/>
  <c r="E6686" i="15"/>
  <c r="E7254" i="15"/>
  <c r="E8390" i="15"/>
  <c r="E8391" i="15"/>
  <c r="E8392" i="15"/>
  <c r="E5489" i="15"/>
  <c r="E6066" i="15"/>
  <c r="E9523" i="15"/>
  <c r="E9524" i="15"/>
  <c r="E9525" i="15"/>
  <c r="E9526" i="15"/>
  <c r="E4844" i="15"/>
  <c r="E10712" i="15"/>
  <c r="E4199" i="15"/>
  <c r="E4845" i="15"/>
  <c r="E10713" i="15"/>
  <c r="E10714" i="15"/>
  <c r="E10715" i="15"/>
  <c r="E11809" i="15"/>
  <c r="E2967" i="15"/>
  <c r="E3567" i="15"/>
  <c r="E11810" i="15"/>
  <c r="E1736" i="15"/>
  <c r="E11811" i="15"/>
  <c r="E11812" i="15"/>
  <c r="E9527" i="15"/>
  <c r="E10716" i="15"/>
  <c r="E7255" i="15"/>
  <c r="E8393" i="15"/>
  <c r="E2290" i="15"/>
  <c r="E12897" i="15"/>
  <c r="E1575" i="15"/>
  <c r="E2291" i="15"/>
  <c r="E12898" i="15"/>
  <c r="E187" i="15"/>
  <c r="E188" i="15"/>
  <c r="E10717" i="15"/>
  <c r="E934" i="15"/>
  <c r="E12899" i="15"/>
  <c r="E10718" i="15"/>
  <c r="E12900" i="15"/>
  <c r="E189" i="15"/>
  <c r="E935" i="15"/>
  <c r="E936" i="15"/>
  <c r="E2292" i="15"/>
  <c r="E12901" i="15"/>
  <c r="E2293" i="15"/>
  <c r="E11813" i="15"/>
  <c r="E3568" i="15"/>
  <c r="E3569" i="15"/>
  <c r="E4846" i="15"/>
  <c r="E10719" i="15"/>
  <c r="E4847" i="15"/>
  <c r="E9528" i="15"/>
  <c r="E6067" i="15"/>
  <c r="E8394" i="15"/>
  <c r="E7256" i="15"/>
  <c r="E10720" i="15"/>
  <c r="E8395" i="15"/>
  <c r="E7257" i="15"/>
  <c r="E9529" i="15"/>
  <c r="E6068" i="15"/>
  <c r="E10721" i="15"/>
  <c r="E4200" i="15"/>
  <c r="E4848" i="15"/>
  <c r="E11814" i="15"/>
  <c r="E2968" i="15"/>
  <c r="E3570" i="15"/>
  <c r="E1737" i="15"/>
  <c r="E1738" i="15"/>
  <c r="E1576" i="15"/>
  <c r="E2294" i="15"/>
  <c r="E190" i="15"/>
  <c r="E937" i="15"/>
  <c r="E938" i="15"/>
  <c r="E939" i="15"/>
  <c r="E11815" i="15"/>
  <c r="E12902" i="15"/>
  <c r="E2295" i="15"/>
  <c r="E2296" i="15"/>
  <c r="E2297" i="15"/>
  <c r="E11816" i="15"/>
  <c r="E11817" i="15"/>
  <c r="E3571" i="15"/>
  <c r="E940" i="15"/>
  <c r="E3572" i="15"/>
  <c r="E3573" i="15"/>
  <c r="E3574" i="15"/>
  <c r="E10722" i="15"/>
  <c r="E4849" i="15"/>
  <c r="E4850" i="15"/>
  <c r="E8396" i="15"/>
  <c r="E9530" i="15"/>
  <c r="E4851" i="15"/>
  <c r="E8967" i="15"/>
  <c r="E9531" i="15"/>
  <c r="E6069" i="15"/>
  <c r="E6070" i="15"/>
  <c r="E7835" i="15"/>
  <c r="E8397" i="15"/>
  <c r="E7258" i="15"/>
  <c r="E7259" i="15"/>
  <c r="E6687" i="15"/>
  <c r="E7260" i="15"/>
  <c r="E8398" i="15"/>
  <c r="E8399" i="15"/>
  <c r="E5490" i="15"/>
  <c r="E6071" i="15"/>
  <c r="E9532" i="15"/>
  <c r="E9533" i="15"/>
  <c r="E11818" i="15"/>
  <c r="E4201" i="15"/>
  <c r="E4852" i="15"/>
  <c r="E10723" i="15"/>
  <c r="E10724" i="15"/>
  <c r="E2969" i="15"/>
  <c r="E3575" i="15"/>
  <c r="E11819" i="15"/>
  <c r="E11820" i="15"/>
  <c r="E11821" i="15"/>
  <c r="E11822" i="15"/>
  <c r="E12903" i="15"/>
  <c r="E1577" i="15"/>
  <c r="E2298" i="15"/>
  <c r="E12904" i="15"/>
  <c r="E941" i="15"/>
  <c r="E942" i="15"/>
  <c r="E12905" i="15"/>
  <c r="E191" i="15"/>
  <c r="E12906" i="15"/>
  <c r="E12907" i="15"/>
  <c r="E12908" i="15"/>
  <c r="E12909" i="15"/>
  <c r="E192" i="15"/>
  <c r="E943" i="15"/>
  <c r="E944" i="15"/>
  <c r="E945" i="15"/>
  <c r="E946" i="15"/>
  <c r="E947" i="15"/>
  <c r="E1436" i="15"/>
  <c r="E948" i="15"/>
  <c r="E949" i="15"/>
  <c r="E950" i="15"/>
  <c r="E951" i="15"/>
  <c r="E952" i="15"/>
  <c r="E953" i="15"/>
  <c r="E193" i="15"/>
  <c r="E954" i="15"/>
  <c r="E955" i="15"/>
  <c r="E956" i="15"/>
  <c r="E957" i="15"/>
  <c r="E1437" i="15"/>
  <c r="E958" i="15"/>
  <c r="E959" i="15"/>
  <c r="E194" i="15"/>
  <c r="E960" i="15"/>
  <c r="E2299" i="15"/>
  <c r="E2300" i="15"/>
  <c r="E2301" i="15"/>
  <c r="E2302" i="15"/>
  <c r="E2822" i="15"/>
  <c r="E2303" i="15"/>
  <c r="E2304" i="15"/>
  <c r="E2305" i="15"/>
  <c r="E2306" i="15"/>
  <c r="E2307" i="15"/>
  <c r="E2308" i="15"/>
  <c r="E1578" i="15"/>
  <c r="E2309" i="15"/>
  <c r="E2310" i="15"/>
  <c r="E2311" i="15"/>
  <c r="E2312" i="15"/>
  <c r="E2313" i="15"/>
  <c r="E2314" i="15"/>
  <c r="E2823" i="15"/>
  <c r="E2315" i="15"/>
  <c r="E2316" i="15"/>
  <c r="E2317" i="15"/>
  <c r="E1579" i="15"/>
  <c r="E2318" i="15"/>
  <c r="E3576" i="15"/>
  <c r="E3577" i="15"/>
  <c r="E3578" i="15"/>
  <c r="E4045" i="15"/>
  <c r="E4046" i="15"/>
  <c r="E3579" i="15"/>
  <c r="E3580" i="15"/>
  <c r="E3581" i="15"/>
  <c r="E3582" i="15"/>
  <c r="E3583" i="15"/>
  <c r="E3584" i="15"/>
  <c r="E2970" i="15"/>
  <c r="E3585" i="15"/>
  <c r="E3586" i="15"/>
  <c r="E3587" i="15"/>
  <c r="E4047" i="15"/>
  <c r="E3588" i="15"/>
  <c r="E3589" i="15"/>
  <c r="E3590" i="15"/>
  <c r="E2971" i="15"/>
  <c r="E3591" i="15"/>
  <c r="E4853" i="15"/>
  <c r="E4854" i="15"/>
  <c r="E4855" i="15"/>
  <c r="E4856" i="15"/>
  <c r="E5356" i="15"/>
  <c r="E4857" i="15"/>
  <c r="E4858" i="15"/>
  <c r="E4859" i="15"/>
  <c r="E4860" i="15"/>
  <c r="E4861" i="15"/>
  <c r="E4862" i="15"/>
  <c r="E4202" i="15"/>
  <c r="E4863" i="15"/>
  <c r="E4864" i="15"/>
  <c r="E4865" i="15"/>
  <c r="E5357" i="15"/>
  <c r="E4866" i="15"/>
  <c r="E4203" i="15"/>
  <c r="E4867" i="15"/>
  <c r="E6072" i="15"/>
  <c r="E6073" i="15"/>
  <c r="E6074" i="15"/>
  <c r="E6075" i="15"/>
  <c r="E6523" i="15"/>
  <c r="E6076" i="15"/>
  <c r="E6077" i="15"/>
  <c r="E6078" i="15"/>
  <c r="E6079" i="15"/>
  <c r="E6080" i="15"/>
  <c r="E6524" i="15"/>
  <c r="E6081" i="15"/>
  <c r="E6082" i="15"/>
  <c r="E5491" i="15"/>
  <c r="E6083" i="15"/>
  <c r="E6084" i="15"/>
  <c r="E6085" i="15"/>
  <c r="E6086" i="15"/>
  <c r="E6525" i="15"/>
  <c r="E6087" i="15"/>
  <c r="E6088" i="15"/>
  <c r="E5492" i="15"/>
  <c r="E6089" i="15"/>
  <c r="E7261" i="15"/>
  <c r="E7692" i="15"/>
  <c r="E7693" i="15"/>
  <c r="E7262" i="15"/>
  <c r="E7263" i="15"/>
  <c r="E7264" i="15"/>
  <c r="E7265" i="15"/>
  <c r="E7266" i="15"/>
  <c r="E7267" i="15"/>
  <c r="E7268" i="15"/>
  <c r="E7269" i="15"/>
  <c r="E6688" i="15"/>
  <c r="E7270" i="15"/>
  <c r="E7271" i="15"/>
  <c r="E7694" i="15"/>
  <c r="E7272" i="15"/>
  <c r="E7273" i="15"/>
  <c r="E6689" i="15"/>
  <c r="E7274" i="15"/>
  <c r="E8826" i="15"/>
  <c r="E8400" i="15"/>
  <c r="E8401" i="15"/>
  <c r="E8827" i="15"/>
  <c r="E8402" i="15"/>
  <c r="E8403" i="15"/>
  <c r="E7836" i="15"/>
  <c r="E8404" i="15"/>
  <c r="E7971" i="15"/>
  <c r="E8405" i="15"/>
  <c r="E8406" i="15"/>
  <c r="E8407" i="15"/>
  <c r="E8408" i="15"/>
  <c r="E8828" i="15"/>
  <c r="E8829" i="15"/>
  <c r="E8409" i="15"/>
  <c r="E12375" i="15"/>
  <c r="E12376" i="15"/>
  <c r="E12377" i="15"/>
  <c r="E12378" i="15"/>
  <c r="E12379" i="15"/>
  <c r="E12380" i="15"/>
  <c r="E12381" i="15"/>
  <c r="E12382" i="15"/>
  <c r="E12383" i="15"/>
  <c r="E12384" i="15"/>
  <c r="E12385" i="15"/>
  <c r="E12386" i="15"/>
  <c r="E12387" i="15"/>
  <c r="E12490" i="15"/>
  <c r="E11393" i="15"/>
  <c r="E10288" i="15"/>
  <c r="E9095" i="15"/>
  <c r="E961" i="15"/>
  <c r="E962" i="15"/>
  <c r="E963" i="15"/>
  <c r="E12910" i="15"/>
  <c r="E964" i="15"/>
  <c r="E12911" i="15"/>
  <c r="E12912" i="15"/>
  <c r="E12913" i="15"/>
  <c r="E965" i="15"/>
  <c r="E966" i="15"/>
  <c r="E967" i="15"/>
  <c r="E1438" i="15"/>
  <c r="E12914" i="15"/>
  <c r="E2319" i="15"/>
  <c r="E2320" i="15"/>
  <c r="E2321" i="15"/>
  <c r="E12915" i="15"/>
  <c r="E12916" i="15"/>
  <c r="E12917" i="15"/>
  <c r="E12918" i="15"/>
  <c r="E12919" i="15"/>
  <c r="E12920" i="15"/>
  <c r="E12921" i="15"/>
  <c r="E12922" i="15"/>
  <c r="E12923" i="15"/>
  <c r="E13290" i="15"/>
  <c r="E2322" i="15"/>
  <c r="E2323" i="15"/>
  <c r="E11275" i="15"/>
  <c r="E11823" i="15"/>
  <c r="E11824" i="15"/>
  <c r="E11825" i="15"/>
  <c r="E12244" i="15"/>
  <c r="E11826" i="15"/>
  <c r="E11827" i="15"/>
  <c r="E12245" i="15"/>
  <c r="E11828" i="15"/>
  <c r="E11829" i="15"/>
  <c r="E968" i="15"/>
  <c r="E2324" i="15"/>
  <c r="E11830" i="15"/>
  <c r="E3592" i="15"/>
  <c r="E3593" i="15"/>
  <c r="E11276" i="15"/>
  <c r="E11831" i="15"/>
  <c r="E3594" i="15"/>
  <c r="E7972" i="15"/>
  <c r="E6795" i="15"/>
  <c r="E6826" i="15"/>
  <c r="E11277" i="15"/>
  <c r="E11278" i="15"/>
  <c r="E11279" i="15"/>
  <c r="E11832" i="15"/>
  <c r="E5592" i="15"/>
  <c r="E11280" i="15"/>
  <c r="E11833" i="15"/>
  <c r="E11281" i="15"/>
  <c r="E11282" i="15"/>
  <c r="E11834" i="15"/>
  <c r="E11283" i="15"/>
  <c r="E11835" i="15"/>
  <c r="E11284" i="15"/>
  <c r="E11836" i="15"/>
  <c r="E11285" i="15"/>
  <c r="E11837" i="15"/>
  <c r="E11286" i="15"/>
  <c r="E11838" i="15"/>
  <c r="E3595" i="15"/>
  <c r="E10124" i="15"/>
  <c r="E10125" i="15"/>
  <c r="E10725" i="15"/>
  <c r="E10726" i="15"/>
  <c r="E10727" i="15"/>
  <c r="E11147" i="15"/>
  <c r="E10728" i="15"/>
  <c r="E10729" i="15"/>
  <c r="E11148" i="15"/>
  <c r="E10730" i="15"/>
  <c r="E10731" i="15"/>
  <c r="E3596" i="15"/>
  <c r="E10126" i="15"/>
  <c r="E10732" i="15"/>
  <c r="E5622" i="15"/>
  <c r="E4337" i="15"/>
  <c r="E3077" i="15"/>
  <c r="E10127" i="15"/>
  <c r="E10128" i="15"/>
  <c r="E10129" i="15"/>
  <c r="E10733" i="15"/>
  <c r="E4868" i="15"/>
  <c r="E3114" i="15"/>
  <c r="E10130" i="15"/>
  <c r="E10734" i="15"/>
  <c r="E1678" i="15"/>
  <c r="E10131" i="15"/>
  <c r="E10132" i="15"/>
  <c r="E10133" i="15"/>
  <c r="E10735" i="15"/>
  <c r="E4869" i="15"/>
  <c r="E10134" i="15"/>
  <c r="E10736" i="15"/>
  <c r="E4870" i="15"/>
  <c r="E10135" i="15"/>
  <c r="E10737" i="15"/>
  <c r="E4871" i="15"/>
  <c r="E10136" i="15"/>
  <c r="E10738" i="15"/>
  <c r="E10137" i="15"/>
  <c r="E10739" i="15"/>
  <c r="E4872" i="15"/>
  <c r="E2325" i="15"/>
  <c r="E8968" i="15"/>
  <c r="E9534" i="15"/>
  <c r="E9535" i="15"/>
  <c r="E9536" i="15"/>
  <c r="E9956" i="15"/>
  <c r="E9537" i="15"/>
  <c r="E9538" i="15"/>
  <c r="E9957" i="15"/>
  <c r="E2326" i="15"/>
  <c r="E2327" i="15"/>
  <c r="E2328" i="15"/>
  <c r="E2824" i="15"/>
  <c r="E4873" i="15"/>
  <c r="E2329" i="15"/>
  <c r="E8969" i="15"/>
  <c r="E9539" i="15"/>
  <c r="E1739" i="15"/>
  <c r="E367" i="15"/>
  <c r="E410" i="15"/>
  <c r="E8970" i="15"/>
  <c r="E8971" i="15"/>
  <c r="E9540" i="15"/>
  <c r="E12467" i="15"/>
  <c r="E8972" i="15"/>
  <c r="E9541" i="15"/>
  <c r="E8973" i="15"/>
  <c r="E8974" i="15"/>
  <c r="E9542" i="15"/>
  <c r="E8975" i="15"/>
  <c r="E9543" i="15"/>
  <c r="E8976" i="15"/>
  <c r="E9544" i="15"/>
  <c r="E6090" i="15"/>
  <c r="E6091" i="15"/>
  <c r="E6092" i="15"/>
  <c r="E8977" i="15"/>
  <c r="E9545" i="15"/>
  <c r="E8978" i="15"/>
  <c r="E9546" i="15"/>
  <c r="E7837" i="15"/>
  <c r="E7838" i="15"/>
  <c r="E8410" i="15"/>
  <c r="E8411" i="15"/>
  <c r="E8412" i="15"/>
  <c r="E8830" i="15"/>
  <c r="E8413" i="15"/>
  <c r="E8414" i="15"/>
  <c r="E8831" i="15"/>
  <c r="E6093" i="15"/>
  <c r="E3597" i="15"/>
  <c r="E4048" i="15"/>
  <c r="E3598" i="15"/>
  <c r="E3599" i="15"/>
  <c r="E4049" i="15"/>
  <c r="E6094" i="15"/>
  <c r="E7839" i="15"/>
  <c r="E8415" i="15"/>
  <c r="E12491" i="15"/>
  <c r="E12492" i="15"/>
  <c r="E11372" i="15"/>
  <c r="E7840" i="15"/>
  <c r="E7841" i="15"/>
  <c r="E8416" i="15"/>
  <c r="E11394" i="15"/>
  <c r="E7842" i="15"/>
  <c r="E8417" i="15"/>
  <c r="E7843" i="15"/>
  <c r="E7844" i="15"/>
  <c r="E8418" i="15"/>
  <c r="E7845" i="15"/>
  <c r="E8419" i="15"/>
  <c r="E7846" i="15"/>
  <c r="E8420" i="15"/>
  <c r="E7847" i="15"/>
  <c r="E8421" i="15"/>
  <c r="E7275" i="15"/>
  <c r="E7276" i="15"/>
  <c r="E7277" i="15"/>
  <c r="E7848" i="15"/>
  <c r="E8422" i="15"/>
  <c r="E7278" i="15"/>
  <c r="E6690" i="15"/>
  <c r="E7279" i="15"/>
  <c r="E7280" i="15"/>
  <c r="E7695" i="15"/>
  <c r="E7281" i="15"/>
  <c r="E7282" i="15"/>
  <c r="E7696" i="15"/>
  <c r="E4874" i="15"/>
  <c r="E4875" i="15"/>
  <c r="E4876" i="15"/>
  <c r="E5358" i="15"/>
  <c r="E6691" i="15"/>
  <c r="E7283" i="15"/>
  <c r="E11395" i="15"/>
  <c r="E10257" i="15"/>
  <c r="E10289" i="15"/>
  <c r="E10290" i="15"/>
  <c r="E6692" i="15"/>
  <c r="E6693" i="15"/>
  <c r="E7284" i="15"/>
  <c r="E6694" i="15"/>
  <c r="E7285" i="15"/>
  <c r="E6695" i="15"/>
  <c r="E6696" i="15"/>
  <c r="E7286" i="15"/>
  <c r="E6697" i="15"/>
  <c r="E7287" i="15"/>
  <c r="E6698" i="15"/>
  <c r="E7288" i="15"/>
  <c r="E6699" i="15"/>
  <c r="E7289" i="15"/>
  <c r="E8423" i="15"/>
  <c r="E6700" i="15"/>
  <c r="E7290" i="15"/>
  <c r="E5493" i="15"/>
  <c r="E5494" i="15"/>
  <c r="E6095" i="15"/>
  <c r="E6096" i="15"/>
  <c r="E6526" i="15"/>
  <c r="E6097" i="15"/>
  <c r="E6098" i="15"/>
  <c r="E6527" i="15"/>
  <c r="E6099" i="15"/>
  <c r="E6100" i="15"/>
  <c r="E6101" i="15"/>
  <c r="E6102" i="15"/>
  <c r="E6103" i="15"/>
  <c r="E6104" i="15"/>
  <c r="E6528" i="15"/>
  <c r="E8424" i="15"/>
  <c r="E8425" i="15"/>
  <c r="E8426" i="15"/>
  <c r="E5495" i="15"/>
  <c r="E6105" i="15"/>
  <c r="E10291" i="15"/>
  <c r="E9064" i="15"/>
  <c r="E9096" i="15"/>
  <c r="E9097" i="15"/>
  <c r="E5496" i="15"/>
  <c r="E5497" i="15"/>
  <c r="E6106" i="15"/>
  <c r="E5498" i="15"/>
  <c r="E6107" i="15"/>
  <c r="E5499" i="15"/>
  <c r="E5500" i="15"/>
  <c r="E6108" i="15"/>
  <c r="E5501" i="15"/>
  <c r="E6109" i="15"/>
  <c r="E5502" i="15"/>
  <c r="E6110" i="15"/>
  <c r="E9547" i="15"/>
  <c r="E5503" i="15"/>
  <c r="E6111" i="15"/>
  <c r="E5504" i="15"/>
  <c r="E6112" i="15"/>
  <c r="E4204" i="15"/>
  <c r="E4205" i="15"/>
  <c r="E7941" i="15"/>
  <c r="E7973" i="15"/>
  <c r="E4877" i="15"/>
  <c r="E4878" i="15"/>
  <c r="E5359" i="15"/>
  <c r="E4879" i="15"/>
  <c r="E4880" i="15"/>
  <c r="E5360" i="15"/>
  <c r="E7291" i="15"/>
  <c r="E7292" i="15"/>
  <c r="E7697" i="15"/>
  <c r="E7293" i="15"/>
  <c r="E7698" i="15"/>
  <c r="E4206" i="15"/>
  <c r="E4881" i="15"/>
  <c r="E9548" i="15"/>
  <c r="E9549" i="15"/>
  <c r="E9550" i="15"/>
  <c r="E5361" i="15"/>
  <c r="E10740" i="15"/>
  <c r="E4207" i="15"/>
  <c r="E4882" i="15"/>
  <c r="E7974" i="15"/>
  <c r="E6796" i="15"/>
  <c r="E6827" i="15"/>
  <c r="E4208" i="15"/>
  <c r="E4209" i="15"/>
  <c r="E4883" i="15"/>
  <c r="E4210" i="15"/>
  <c r="E4884" i="15"/>
  <c r="E4211" i="15"/>
  <c r="E4212" i="15"/>
  <c r="E4885" i="15"/>
  <c r="E4213" i="15"/>
  <c r="E4886" i="15"/>
  <c r="E4214" i="15"/>
  <c r="E4887" i="15"/>
  <c r="E4215" i="15"/>
  <c r="E4888" i="15"/>
  <c r="E4216" i="15"/>
  <c r="E4889" i="15"/>
  <c r="E10741" i="15"/>
  <c r="E2972" i="15"/>
  <c r="E2973" i="15"/>
  <c r="E2974" i="15"/>
  <c r="E3600" i="15"/>
  <c r="E3601" i="15"/>
  <c r="E4050" i="15"/>
  <c r="E3602" i="15"/>
  <c r="E3603" i="15"/>
  <c r="E4051" i="15"/>
  <c r="E8832" i="15"/>
  <c r="E8427" i="15"/>
  <c r="E2975" i="15"/>
  <c r="E3604" i="15"/>
  <c r="E3605" i="15"/>
  <c r="E8833" i="15"/>
  <c r="E10742" i="15"/>
  <c r="E10743" i="15"/>
  <c r="E10744" i="15"/>
  <c r="E10745" i="15"/>
  <c r="E2976" i="15"/>
  <c r="E3606" i="15"/>
  <c r="E5593" i="15"/>
  <c r="E5623" i="15"/>
  <c r="E4307" i="15"/>
  <c r="E4338" i="15"/>
  <c r="E2977" i="15"/>
  <c r="E2978" i="15"/>
  <c r="E3607" i="15"/>
  <c r="E3608" i="15"/>
  <c r="E2979" i="15"/>
  <c r="E3609" i="15"/>
  <c r="E2980" i="15"/>
  <c r="E2981" i="15"/>
  <c r="E3610" i="15"/>
  <c r="E2982" i="15"/>
  <c r="E3611" i="15"/>
  <c r="E2983" i="15"/>
  <c r="E3612" i="15"/>
  <c r="E11839" i="15"/>
  <c r="E11840" i="15"/>
  <c r="E1580" i="15"/>
  <c r="E4308" i="15"/>
  <c r="E2330" i="15"/>
  <c r="E2331" i="15"/>
  <c r="E2825" i="15"/>
  <c r="E2332" i="15"/>
  <c r="E2333" i="15"/>
  <c r="E2826" i="15"/>
  <c r="E11841" i="15"/>
  <c r="E8428" i="15"/>
  <c r="E9551" i="15"/>
  <c r="E9958" i="15"/>
  <c r="E2334" i="15"/>
  <c r="E11842" i="15"/>
  <c r="E11843" i="15"/>
  <c r="E11844" i="15"/>
  <c r="E1581" i="15"/>
  <c r="E2335" i="15"/>
  <c r="E4339" i="15"/>
  <c r="E3078" i="15"/>
  <c r="E3115" i="15"/>
  <c r="E1740" i="15"/>
  <c r="E1582" i="15"/>
  <c r="E1583" i="15"/>
  <c r="E2336" i="15"/>
  <c r="E2337" i="15"/>
  <c r="E1584" i="15"/>
  <c r="E2338" i="15"/>
  <c r="E1585" i="15"/>
  <c r="E1586" i="15"/>
  <c r="E2339" i="15"/>
  <c r="E1587" i="15"/>
  <c r="E2340" i="15"/>
  <c r="E1588" i="15"/>
  <c r="E2341" i="15"/>
  <c r="E12924" i="15"/>
  <c r="E195" i="15"/>
  <c r="E196" i="15"/>
  <c r="E197" i="15"/>
  <c r="E1679" i="15"/>
  <c r="E969" i="15"/>
  <c r="E970" i="15"/>
  <c r="E1439" i="15"/>
  <c r="E10746" i="15"/>
  <c r="E971" i="15"/>
  <c r="E972" i="15"/>
  <c r="E10747" i="15"/>
  <c r="E1440" i="15"/>
  <c r="E11149" i="15"/>
  <c r="E12925" i="15"/>
  <c r="E10748" i="15"/>
  <c r="E198" i="15"/>
  <c r="E1741" i="15"/>
  <c r="E973" i="15"/>
  <c r="E974" i="15"/>
  <c r="E11845" i="15"/>
  <c r="E12246" i="15"/>
  <c r="E11846" i="15"/>
  <c r="E12247" i="15"/>
  <c r="E12926" i="15"/>
  <c r="E12927" i="15"/>
  <c r="E12928" i="15"/>
  <c r="E199" i="15"/>
  <c r="E975" i="15"/>
  <c r="E411" i="15"/>
  <c r="E368" i="15"/>
  <c r="E412" i="15"/>
  <c r="E413" i="15"/>
  <c r="E200" i="15"/>
  <c r="E201" i="15"/>
  <c r="E976" i="15"/>
  <c r="E202" i="15"/>
  <c r="E977" i="15"/>
  <c r="E203" i="15"/>
  <c r="E204" i="15"/>
  <c r="E205" i="15"/>
  <c r="E978" i="15"/>
  <c r="E206" i="15"/>
  <c r="E979" i="15"/>
  <c r="E207" i="15"/>
  <c r="E980" i="15"/>
  <c r="E11847" i="15"/>
  <c r="E12929" i="15"/>
  <c r="E12930" i="15"/>
  <c r="E12931" i="15"/>
  <c r="E10138" i="15"/>
  <c r="E10139" i="15"/>
  <c r="E8979" i="15"/>
  <c r="E8980" i="15"/>
  <c r="E7849" i="15"/>
  <c r="E7850" i="15"/>
  <c r="E6701" i="15"/>
  <c r="E6702" i="15"/>
  <c r="E5505" i="15"/>
  <c r="E4217" i="15"/>
  <c r="E5506" i="15"/>
  <c r="E5507" i="15"/>
  <c r="E2984" i="15"/>
  <c r="E4218" i="15"/>
  <c r="E2985" i="15"/>
  <c r="E1589" i="15"/>
  <c r="E1590" i="15"/>
  <c r="E208" i="15"/>
  <c r="E209" i="15"/>
  <c r="E210" i="15"/>
  <c r="E211" i="15"/>
  <c r="E12388" i="15"/>
  <c r="E10140" i="15"/>
  <c r="E11287" i="15"/>
  <c r="E10141" i="15"/>
  <c r="E12932" i="15"/>
  <c r="E11848" i="15"/>
  <c r="E12933" i="15"/>
  <c r="E10749" i="15"/>
  <c r="E11849" i="15"/>
  <c r="E10750" i="15"/>
  <c r="E10751" i="15"/>
  <c r="E9552" i="15"/>
  <c r="E9553" i="15"/>
  <c r="E8429" i="15"/>
  <c r="E8430" i="15"/>
  <c r="E7294" i="15"/>
  <c r="E7295" i="15"/>
  <c r="E6113" i="15"/>
  <c r="E6114" i="15"/>
  <c r="E6115" i="15"/>
  <c r="E4890" i="15"/>
  <c r="E3613" i="15"/>
  <c r="E2342" i="15"/>
  <c r="E4891" i="15"/>
  <c r="E4892" i="15"/>
  <c r="E981" i="15"/>
  <c r="E9554" i="15"/>
  <c r="E10752" i="15"/>
  <c r="E3614" i="15"/>
  <c r="E2343" i="15"/>
  <c r="E10753" i="15"/>
  <c r="E11850" i="15"/>
  <c r="E11851" i="15"/>
  <c r="E12934" i="15"/>
  <c r="E2344" i="15"/>
  <c r="E982" i="15"/>
  <c r="E983" i="15"/>
  <c r="E6116" i="15"/>
  <c r="E6117" i="15"/>
  <c r="E7296" i="15"/>
  <c r="E7297" i="15"/>
  <c r="E984" i="15"/>
  <c r="E7298" i="15"/>
  <c r="E2345" i="15"/>
  <c r="E3615" i="15"/>
  <c r="E7299" i="15"/>
  <c r="E8431" i="15"/>
  <c r="E8432" i="15"/>
  <c r="E9555" i="15"/>
  <c r="E4893" i="15"/>
  <c r="E6118" i="15"/>
  <c r="E9556" i="15"/>
  <c r="E10754" i="15"/>
  <c r="E7300" i="15"/>
  <c r="E8433" i="15"/>
  <c r="E10755" i="15"/>
  <c r="E10756" i="15"/>
  <c r="E11852" i="15"/>
  <c r="E9557" i="15"/>
  <c r="E11853" i="15"/>
  <c r="E12935" i="15"/>
  <c r="E10757" i="15"/>
  <c r="E10758" i="15"/>
  <c r="E2346" i="15"/>
  <c r="E2347" i="15"/>
  <c r="E11854" i="15"/>
  <c r="E12936" i="15"/>
  <c r="E12389" i="15"/>
  <c r="E12937" i="15"/>
  <c r="E985" i="15"/>
  <c r="E986" i="15"/>
  <c r="E987" i="15"/>
  <c r="E12938" i="15"/>
  <c r="E2348" i="15"/>
  <c r="E11855" i="15"/>
  <c r="E2349" i="15"/>
  <c r="E988" i="15"/>
  <c r="E11288" i="15"/>
  <c r="E11856" i="15"/>
  <c r="E3616" i="15"/>
  <c r="E10759" i="15"/>
  <c r="E10760" i="15"/>
  <c r="E3617" i="15"/>
  <c r="E10142" i="15"/>
  <c r="E10143" i="15"/>
  <c r="E10761" i="15"/>
  <c r="E4894" i="15"/>
  <c r="E9558" i="15"/>
  <c r="E4895" i="15"/>
  <c r="E9559" i="15"/>
  <c r="E8981" i="15"/>
  <c r="E9560" i="15"/>
  <c r="E8434" i="15"/>
  <c r="E6119" i="15"/>
  <c r="E8435" i="15"/>
  <c r="E8436" i="15"/>
  <c r="E6120" i="15"/>
  <c r="E6121" i="15"/>
  <c r="E7851" i="15"/>
  <c r="E8437" i="15"/>
  <c r="E7301" i="15"/>
  <c r="E7302" i="15"/>
  <c r="E7303" i="15"/>
  <c r="E7304" i="15"/>
  <c r="E7305" i="15"/>
  <c r="E6703" i="15"/>
  <c r="E7306" i="15"/>
  <c r="E8438" i="15"/>
  <c r="E6122" i="15"/>
  <c r="E6529" i="15"/>
  <c r="E8439" i="15"/>
  <c r="E6123" i="15"/>
  <c r="E5508" i="15"/>
  <c r="E6124" i="15"/>
  <c r="E9561" i="15"/>
  <c r="E4896" i="15"/>
  <c r="E4897" i="15"/>
  <c r="E4898" i="15"/>
  <c r="E9562" i="15"/>
  <c r="E4899" i="15"/>
  <c r="E4900" i="15"/>
  <c r="E4901" i="15"/>
  <c r="E10762" i="15"/>
  <c r="E4219" i="15"/>
  <c r="E4902" i="15"/>
  <c r="E3618" i="15"/>
  <c r="E10763" i="15"/>
  <c r="E3619" i="15"/>
  <c r="E3620" i="15"/>
  <c r="E3621" i="15"/>
  <c r="E10764" i="15"/>
  <c r="E11857" i="15"/>
  <c r="E2986" i="15"/>
  <c r="E3622" i="15"/>
  <c r="E11858" i="15"/>
  <c r="E2350" i="15"/>
  <c r="E11859" i="15"/>
  <c r="E2351" i="15"/>
  <c r="E2352" i="15"/>
  <c r="E12939" i="15"/>
  <c r="E1591" i="15"/>
  <c r="E2353" i="15"/>
  <c r="E989" i="15"/>
  <c r="E12940" i="15"/>
  <c r="E212" i="15"/>
  <c r="E213" i="15"/>
  <c r="E990" i="15"/>
  <c r="E991" i="15"/>
  <c r="E992" i="15"/>
  <c r="E214" i="15"/>
  <c r="E993" i="15"/>
  <c r="E12390" i="15"/>
  <c r="E12391" i="15"/>
  <c r="E12392" i="15"/>
  <c r="E994" i="15"/>
  <c r="E12941" i="15"/>
  <c r="E12942" i="15"/>
  <c r="E12943" i="15"/>
  <c r="E12944" i="15"/>
  <c r="E995" i="15"/>
  <c r="E12945" i="15"/>
  <c r="E996" i="15"/>
  <c r="E997" i="15"/>
  <c r="E12946" i="15"/>
  <c r="E12947" i="15"/>
  <c r="E998" i="15"/>
  <c r="E12948" i="15"/>
  <c r="E12949" i="15"/>
  <c r="E2354" i="15"/>
  <c r="E12950" i="15"/>
  <c r="E13291" i="15"/>
  <c r="E2355" i="15"/>
  <c r="E12951" i="15"/>
  <c r="E11860" i="15"/>
  <c r="E11861" i="15"/>
  <c r="E11862" i="15"/>
  <c r="E11863" i="15"/>
  <c r="E12248" i="15"/>
  <c r="E11864" i="15"/>
  <c r="E12249" i="15"/>
  <c r="E11865" i="15"/>
  <c r="E2356" i="15"/>
  <c r="E2357" i="15"/>
  <c r="E11866" i="15"/>
  <c r="E2358" i="15"/>
  <c r="E11867" i="15"/>
  <c r="E11868" i="15"/>
  <c r="E999" i="15"/>
  <c r="E11869" i="15"/>
  <c r="E11289" i="15"/>
  <c r="E11870" i="15"/>
  <c r="E3623" i="15"/>
  <c r="E11290" i="15"/>
  <c r="E11291" i="15"/>
  <c r="E11871" i="15"/>
  <c r="E3624" i="15"/>
  <c r="E11872" i="15"/>
  <c r="E11873" i="15"/>
  <c r="E11874" i="15"/>
  <c r="E10765" i="15"/>
  <c r="E11150" i="15"/>
  <c r="E10766" i="15"/>
  <c r="E11151" i="15"/>
  <c r="E3625" i="15"/>
  <c r="E3626" i="15"/>
  <c r="E10767" i="15"/>
  <c r="E10768" i="15"/>
  <c r="E3627" i="15"/>
  <c r="E10144" i="15"/>
  <c r="E10145" i="15"/>
  <c r="E10769" i="15"/>
  <c r="E4903" i="15"/>
  <c r="E10146" i="15"/>
  <c r="E10147" i="15"/>
  <c r="E10770" i="15"/>
  <c r="E10292" i="15"/>
  <c r="E4904" i="15"/>
  <c r="E10771" i="15"/>
  <c r="E10772" i="15"/>
  <c r="E10773" i="15"/>
  <c r="E10774" i="15"/>
  <c r="E4905" i="15"/>
  <c r="E4906" i="15"/>
  <c r="E9563" i="15"/>
  <c r="E9959" i="15"/>
  <c r="E9564" i="15"/>
  <c r="E9565" i="15"/>
  <c r="E9566" i="15"/>
  <c r="E2359" i="15"/>
  <c r="E4907" i="15"/>
  <c r="E9567" i="15"/>
  <c r="E9568" i="15"/>
  <c r="E9569" i="15"/>
  <c r="E9570" i="15"/>
  <c r="E9960" i="15"/>
  <c r="E8982" i="15"/>
  <c r="E9571" i="15"/>
  <c r="E8983" i="15"/>
  <c r="E9572" i="15"/>
  <c r="E6125" i="15"/>
  <c r="E9573" i="15"/>
  <c r="E9574" i="15"/>
  <c r="E8440" i="15"/>
  <c r="E6126" i="15"/>
  <c r="E8834" i="15"/>
  <c r="E8441" i="15"/>
  <c r="E8835" i="15"/>
  <c r="E8442" i="15"/>
  <c r="E8443" i="15"/>
  <c r="E6127" i="15"/>
  <c r="E6128" i="15"/>
  <c r="E8444" i="15"/>
  <c r="E8445" i="15"/>
  <c r="E8446" i="15"/>
  <c r="E6129" i="15"/>
  <c r="E8447" i="15"/>
  <c r="E3628" i="15"/>
  <c r="E7852" i="15"/>
  <c r="E7853" i="15"/>
  <c r="E8448" i="15"/>
  <c r="E7854" i="15"/>
  <c r="E8449" i="15"/>
  <c r="E7307" i="15"/>
  <c r="E7308" i="15"/>
  <c r="E8450" i="15"/>
  <c r="E8836" i="15"/>
  <c r="E7309" i="15"/>
  <c r="E7310" i="15"/>
  <c r="E7311" i="15"/>
  <c r="E7312" i="15"/>
  <c r="E7699" i="15"/>
  <c r="E7313" i="15"/>
  <c r="E7314" i="15"/>
  <c r="E7315" i="15"/>
  <c r="E7316" i="15"/>
  <c r="E7317" i="15"/>
  <c r="E7318" i="15"/>
  <c r="E7319" i="15"/>
  <c r="E6704" i="15"/>
  <c r="E7320" i="15"/>
  <c r="E6705" i="15"/>
  <c r="E7321" i="15"/>
  <c r="E8451" i="15"/>
  <c r="E7322" i="15"/>
  <c r="E8452" i="15"/>
  <c r="E8453" i="15"/>
  <c r="E8454" i="15"/>
  <c r="E7323" i="15"/>
  <c r="E6130" i="15"/>
  <c r="E6131" i="15"/>
  <c r="E6132" i="15"/>
  <c r="E6530" i="15"/>
  <c r="E6133" i="15"/>
  <c r="E6134" i="15"/>
  <c r="E8455" i="15"/>
  <c r="E6135" i="15"/>
  <c r="E6136" i="15"/>
  <c r="E6137" i="15"/>
  <c r="E6138" i="15"/>
  <c r="E8456" i="15"/>
  <c r="E5509" i="15"/>
  <c r="E6139" i="15"/>
  <c r="E5510" i="15"/>
  <c r="E6140" i="15"/>
  <c r="E9575" i="15"/>
  <c r="E6141" i="15"/>
  <c r="E9576" i="15"/>
  <c r="E9577" i="15"/>
  <c r="E6142" i="15"/>
  <c r="E4908" i="15"/>
  <c r="E6143" i="15"/>
  <c r="E4909" i="15"/>
  <c r="E9578" i="15"/>
  <c r="E4910" i="15"/>
  <c r="E4911" i="15"/>
  <c r="E5362" i="15"/>
  <c r="E4912" i="15"/>
  <c r="E4913" i="15"/>
  <c r="E4914" i="15"/>
  <c r="E4915" i="15"/>
  <c r="E4916" i="15"/>
  <c r="E9579" i="15"/>
  <c r="E10775" i="15"/>
  <c r="E4917" i="15"/>
  <c r="E4220" i="15"/>
  <c r="E4918" i="15"/>
  <c r="E4221" i="15"/>
  <c r="E4919" i="15"/>
  <c r="E10776" i="15"/>
  <c r="E10777" i="15"/>
  <c r="E10778" i="15"/>
  <c r="E4920" i="15"/>
  <c r="E4921" i="15"/>
  <c r="E3629" i="15"/>
  <c r="E3630" i="15"/>
  <c r="E3631" i="15"/>
  <c r="E4052" i="15"/>
  <c r="E3632" i="15"/>
  <c r="E3633" i="15"/>
  <c r="E3634" i="15"/>
  <c r="E3635" i="15"/>
  <c r="E3636" i="15"/>
  <c r="E3637" i="15"/>
  <c r="E10779" i="15"/>
  <c r="E2987" i="15"/>
  <c r="E3638" i="15"/>
  <c r="E10780" i="15"/>
  <c r="E2988" i="15"/>
  <c r="E3639" i="15"/>
  <c r="E11875" i="15"/>
  <c r="E3640" i="15"/>
  <c r="E11876" i="15"/>
  <c r="E11877" i="15"/>
  <c r="E2360" i="15"/>
  <c r="E2827" i="15"/>
  <c r="E2828" i="15"/>
  <c r="E2361" i="15"/>
  <c r="E2362" i="15"/>
  <c r="E2363" i="15"/>
  <c r="E2364" i="15"/>
  <c r="E11878" i="15"/>
  <c r="E2365" i="15"/>
  <c r="E2829" i="15"/>
  <c r="E2366" i="15"/>
  <c r="E2367" i="15"/>
  <c r="E2368" i="15"/>
  <c r="E2369" i="15"/>
  <c r="E2370" i="15"/>
  <c r="E2371" i="15"/>
  <c r="E2830" i="15"/>
  <c r="E11879" i="15"/>
  <c r="E1592" i="15"/>
  <c r="E1593" i="15"/>
  <c r="E2372" i="15"/>
  <c r="E12952" i="15"/>
  <c r="E1594" i="15"/>
  <c r="E2373" i="15"/>
  <c r="E2374" i="15"/>
  <c r="E2375" i="15"/>
  <c r="E12953" i="15"/>
  <c r="E1000" i="15"/>
  <c r="E1001" i="15"/>
  <c r="E1002" i="15"/>
  <c r="E1003" i="15"/>
  <c r="E1004" i="15"/>
  <c r="E1005" i="15"/>
  <c r="E1006" i="15"/>
  <c r="E1007" i="15"/>
  <c r="E10781" i="15"/>
  <c r="E1008" i="15"/>
  <c r="E1009" i="15"/>
  <c r="E12954" i="15"/>
  <c r="E12955" i="15"/>
  <c r="E1010" i="15"/>
  <c r="E1011" i="15"/>
  <c r="E1012" i="15"/>
  <c r="E215" i="15"/>
  <c r="E216" i="15"/>
  <c r="E12956" i="15"/>
  <c r="E1013" i="15"/>
  <c r="E217" i="15"/>
  <c r="E1014" i="15"/>
  <c r="E218" i="15"/>
  <c r="E1015" i="15"/>
  <c r="E1016" i="15"/>
  <c r="E7855" i="15"/>
  <c r="E8457" i="15"/>
  <c r="E8458" i="15"/>
  <c r="E8459" i="15"/>
  <c r="E8460" i="15"/>
  <c r="E9580" i="15"/>
  <c r="E9581" i="15"/>
  <c r="E9582" i="15"/>
  <c r="E9583" i="15"/>
  <c r="E9584" i="15"/>
  <c r="E9585" i="15"/>
  <c r="E9961" i="15"/>
  <c r="E8984" i="15"/>
  <c r="E9586" i="15"/>
  <c r="E9098" i="15"/>
  <c r="E9587" i="15"/>
  <c r="E9588" i="15"/>
  <c r="E9589" i="15"/>
  <c r="E9590" i="15"/>
  <c r="E8985" i="15"/>
  <c r="E9591" i="15"/>
  <c r="E9592" i="15"/>
  <c r="E9593" i="15"/>
  <c r="E9594" i="15"/>
  <c r="E10782" i="15"/>
  <c r="E10783" i="15"/>
  <c r="E10784" i="15"/>
  <c r="E10785" i="15"/>
  <c r="E10786" i="15"/>
  <c r="E10148" i="15"/>
  <c r="E10293" i="15"/>
  <c r="E10787" i="15"/>
  <c r="E10788" i="15"/>
  <c r="E10789" i="15"/>
  <c r="E10790" i="15"/>
  <c r="E10791" i="15"/>
  <c r="E10792" i="15"/>
  <c r="E10149" i="15"/>
  <c r="E10793" i="15"/>
  <c r="E10794" i="15"/>
  <c r="E10795" i="15"/>
  <c r="E11880" i="15"/>
  <c r="E11881" i="15"/>
  <c r="E11882" i="15"/>
  <c r="E11883" i="15"/>
  <c r="E12250" i="15"/>
  <c r="E11292" i="15"/>
  <c r="E11396" i="15"/>
  <c r="E11884" i="15"/>
  <c r="E11885" i="15"/>
  <c r="E11886" i="15"/>
  <c r="E11887" i="15"/>
  <c r="E11888" i="15"/>
  <c r="E11889" i="15"/>
  <c r="E11890" i="15"/>
  <c r="E11293" i="15"/>
  <c r="E11891" i="15"/>
  <c r="E11892" i="15"/>
  <c r="E11893" i="15"/>
  <c r="E12393" i="15"/>
  <c r="E12493" i="15"/>
  <c r="E12494" i="15"/>
  <c r="E12957" i="15"/>
  <c r="E12958" i="15"/>
  <c r="E12959" i="15"/>
  <c r="E12960" i="15"/>
  <c r="E12961" i="15"/>
  <c r="E12962" i="15"/>
  <c r="E12963" i="15"/>
  <c r="E12964" i="15"/>
  <c r="E12394" i="15"/>
  <c r="E12965" i="15"/>
  <c r="E12966" i="15"/>
  <c r="E12395" i="15"/>
  <c r="E12396" i="15"/>
  <c r="E12495" i="15"/>
  <c r="E1017" i="15"/>
  <c r="E1018" i="15"/>
  <c r="E12967" i="15"/>
  <c r="E12968" i="15"/>
  <c r="E1019" i="15"/>
  <c r="E2376" i="15"/>
  <c r="E2377" i="15"/>
  <c r="E12969" i="15"/>
  <c r="E1020" i="15"/>
  <c r="E11894" i="15"/>
  <c r="E11895" i="15"/>
  <c r="E1021" i="15"/>
  <c r="E11896" i="15"/>
  <c r="E11897" i="15"/>
  <c r="E11294" i="15"/>
  <c r="E11295" i="15"/>
  <c r="E11898" i="15"/>
  <c r="E11397" i="15"/>
  <c r="E3641" i="15"/>
  <c r="E3642" i="15"/>
  <c r="E1022" i="15"/>
  <c r="E1023" i="15"/>
  <c r="E10796" i="15"/>
  <c r="E10797" i="15"/>
  <c r="E10798" i="15"/>
  <c r="E1024" i="15"/>
  <c r="E4922" i="15"/>
  <c r="E10150" i="15"/>
  <c r="E10151" i="15"/>
  <c r="E10799" i="15"/>
  <c r="E10294" i="15"/>
  <c r="E1025" i="15"/>
  <c r="E9595" i="15"/>
  <c r="E9596" i="15"/>
  <c r="E1026" i="15"/>
  <c r="E9597" i="15"/>
  <c r="E9598" i="15"/>
  <c r="E2378" i="15"/>
  <c r="E8986" i="15"/>
  <c r="E9599" i="15"/>
  <c r="E9099" i="15"/>
  <c r="E6144" i="15"/>
  <c r="E8461" i="15"/>
  <c r="E8462" i="15"/>
  <c r="E2379" i="15"/>
  <c r="E2380" i="15"/>
  <c r="E8463" i="15"/>
  <c r="E8464" i="15"/>
  <c r="E2381" i="15"/>
  <c r="E2382" i="15"/>
  <c r="E3643" i="15"/>
  <c r="E7856" i="15"/>
  <c r="E8465" i="15"/>
  <c r="E2383" i="15"/>
  <c r="E7324" i="15"/>
  <c r="E7325" i="15"/>
  <c r="E2384" i="15"/>
  <c r="E7326" i="15"/>
  <c r="E7327" i="15"/>
  <c r="E7328" i="15"/>
  <c r="E2385" i="15"/>
  <c r="E7700" i="15"/>
  <c r="E7329" i="15"/>
  <c r="E6706" i="15"/>
  <c r="E7330" i="15"/>
  <c r="E2386" i="15"/>
  <c r="E3644" i="15"/>
  <c r="E3645" i="15"/>
  <c r="E3646" i="15"/>
  <c r="E6145" i="15"/>
  <c r="E3647" i="15"/>
  <c r="E6146" i="15"/>
  <c r="E6147" i="15"/>
  <c r="E6148" i="15"/>
  <c r="E3648" i="15"/>
  <c r="E8466" i="15"/>
  <c r="E3649" i="15"/>
  <c r="E5511" i="15"/>
  <c r="E6149" i="15"/>
  <c r="E3650" i="15"/>
  <c r="E3651" i="15"/>
  <c r="E4923" i="15"/>
  <c r="E4924" i="15"/>
  <c r="E4925" i="15"/>
  <c r="E4926" i="15"/>
  <c r="E4927" i="15"/>
  <c r="E4928" i="15"/>
  <c r="E7331" i="15"/>
  <c r="E9600" i="15"/>
  <c r="E7701" i="15"/>
  <c r="E3652" i="15"/>
  <c r="E4222" i="15"/>
  <c r="E4929" i="15"/>
  <c r="E3653" i="15"/>
  <c r="E3654" i="15"/>
  <c r="E3655" i="15"/>
  <c r="E3656" i="15"/>
  <c r="E4930" i="15"/>
  <c r="E3657" i="15"/>
  <c r="E3658" i="15"/>
  <c r="E8837" i="15"/>
  <c r="E8467" i="15"/>
  <c r="E10800" i="15"/>
  <c r="E4931" i="15"/>
  <c r="E2989" i="15"/>
  <c r="E3659" i="15"/>
  <c r="E4932" i="15"/>
  <c r="E4933" i="15"/>
  <c r="E1742" i="15"/>
  <c r="E2387" i="15"/>
  <c r="E2388" i="15"/>
  <c r="E2389" i="15"/>
  <c r="E2390" i="15"/>
  <c r="E2391" i="15"/>
  <c r="E9601" i="15"/>
  <c r="E1743" i="15"/>
  <c r="E2392" i="15"/>
  <c r="E11899" i="15"/>
  <c r="E4934" i="15"/>
  <c r="E1595" i="15"/>
  <c r="E2393" i="15"/>
  <c r="E2394" i="15"/>
  <c r="E4935" i="15"/>
  <c r="E1027" i="15"/>
  <c r="E1028" i="15"/>
  <c r="E11152" i="15"/>
  <c r="E1029" i="15"/>
  <c r="E1030" i="15"/>
  <c r="E1031" i="15"/>
  <c r="E219" i="15"/>
  <c r="E220" i="15"/>
  <c r="E221" i="15"/>
  <c r="E12970" i="15"/>
  <c r="E222" i="15"/>
  <c r="E1032" i="15"/>
  <c r="E1033" i="15"/>
  <c r="E12397" i="15"/>
  <c r="E12971" i="15"/>
  <c r="E12972" i="15"/>
  <c r="E1034" i="15"/>
  <c r="E2395" i="15"/>
  <c r="E11900" i="15"/>
  <c r="E11901" i="15"/>
  <c r="E2396" i="15"/>
  <c r="E2397" i="15"/>
  <c r="E11902" i="15"/>
  <c r="E1035" i="15"/>
  <c r="E2398" i="15"/>
  <c r="E3660" i="15"/>
  <c r="E10801" i="15"/>
  <c r="E3661" i="15"/>
  <c r="E10802" i="15"/>
  <c r="E3662" i="15"/>
  <c r="E4936" i="15"/>
  <c r="E10152" i="15"/>
  <c r="E10153" i="15"/>
  <c r="E10803" i="15"/>
  <c r="E4937" i="15"/>
  <c r="E9602" i="15"/>
  <c r="E4938" i="15"/>
  <c r="E4939" i="15"/>
  <c r="E9603" i="15"/>
  <c r="E8987" i="15"/>
  <c r="E9604" i="15"/>
  <c r="E8468" i="15"/>
  <c r="E6150" i="15"/>
  <c r="E6151" i="15"/>
  <c r="E8469" i="15"/>
  <c r="E8470" i="15"/>
  <c r="E6152" i="15"/>
  <c r="E7857" i="15"/>
  <c r="E8471" i="15"/>
  <c r="E7332" i="15"/>
  <c r="E7333" i="15"/>
  <c r="E7334" i="15"/>
  <c r="E7335" i="15"/>
  <c r="E7336" i="15"/>
  <c r="E6707" i="15"/>
  <c r="E7337" i="15"/>
  <c r="E8472" i="15"/>
  <c r="E8473" i="15"/>
  <c r="E8474" i="15"/>
  <c r="E6153" i="15"/>
  <c r="E8475" i="15"/>
  <c r="E6154" i="15"/>
  <c r="E5512" i="15"/>
  <c r="E6155" i="15"/>
  <c r="E9605" i="15"/>
  <c r="E9606" i="15"/>
  <c r="E4940" i="15"/>
  <c r="E9607" i="15"/>
  <c r="E4941" i="15"/>
  <c r="E4942" i="15"/>
  <c r="E10804" i="15"/>
  <c r="E4223" i="15"/>
  <c r="E4943" i="15"/>
  <c r="E10805" i="15"/>
  <c r="E3663" i="15"/>
  <c r="E3664" i="15"/>
  <c r="E10806" i="15"/>
  <c r="E3665" i="15"/>
  <c r="E3666" i="15"/>
  <c r="E11903" i="15"/>
  <c r="E2990" i="15"/>
  <c r="E3667" i="15"/>
  <c r="E11904" i="15"/>
  <c r="E2399" i="15"/>
  <c r="E2400" i="15"/>
  <c r="E11905" i="15"/>
  <c r="E2401" i="15"/>
  <c r="E2402" i="15"/>
  <c r="E2403" i="15"/>
  <c r="E2404" i="15"/>
  <c r="E12973" i="15"/>
  <c r="E1596" i="15"/>
  <c r="E2405" i="15"/>
  <c r="E12974" i="15"/>
  <c r="E1036" i="15"/>
  <c r="E1037" i="15"/>
  <c r="E12975" i="15"/>
  <c r="E223" i="15"/>
  <c r="E224" i="15"/>
  <c r="E1038" i="15"/>
  <c r="E1039" i="15"/>
  <c r="E225" i="15"/>
  <c r="E1040" i="15"/>
  <c r="E12398" i="15"/>
  <c r="E12976" i="15"/>
  <c r="E1041" i="15"/>
  <c r="E12977" i="15"/>
  <c r="E1042" i="15"/>
  <c r="E12978" i="15"/>
  <c r="E2406" i="15"/>
  <c r="E2407" i="15"/>
  <c r="E11906" i="15"/>
  <c r="E2408" i="15"/>
  <c r="E11907" i="15"/>
  <c r="E11296" i="15"/>
  <c r="E11908" i="15"/>
  <c r="E3668" i="15"/>
  <c r="E10807" i="15"/>
  <c r="E3669" i="15"/>
  <c r="E1043" i="15"/>
  <c r="E3670" i="15"/>
  <c r="E10154" i="15"/>
  <c r="E10155" i="15"/>
  <c r="E10808" i="15"/>
  <c r="E10156" i="15"/>
  <c r="E10157" i="15"/>
  <c r="E10809" i="15"/>
  <c r="E4944" i="15"/>
  <c r="E4945" i="15"/>
  <c r="E9608" i="15"/>
  <c r="E4946" i="15"/>
  <c r="E8988" i="15"/>
  <c r="E9609" i="15"/>
  <c r="E8989" i="15"/>
  <c r="E9610" i="15"/>
  <c r="E8476" i="15"/>
  <c r="E6156" i="15"/>
  <c r="E7858" i="15"/>
  <c r="E8477" i="15"/>
  <c r="E6157" i="15"/>
  <c r="E7859" i="15"/>
  <c r="E8478" i="15"/>
  <c r="E7338" i="15"/>
  <c r="E7339" i="15"/>
  <c r="E7340" i="15"/>
  <c r="E7341" i="15"/>
  <c r="E6708" i="15"/>
  <c r="E7342" i="15"/>
  <c r="E6709" i="15"/>
  <c r="E7343" i="15"/>
  <c r="E8479" i="15"/>
  <c r="E8480" i="15"/>
  <c r="E6158" i="15"/>
  <c r="E8481" i="15"/>
  <c r="E5513" i="15"/>
  <c r="E6159" i="15"/>
  <c r="E9611" i="15"/>
  <c r="E5514" i="15"/>
  <c r="E6160" i="15"/>
  <c r="E9612" i="15"/>
  <c r="E4947" i="15"/>
  <c r="E4948" i="15"/>
  <c r="E9613" i="15"/>
  <c r="E4224" i="15"/>
  <c r="E4949" i="15"/>
  <c r="E4950" i="15"/>
  <c r="E4951" i="15"/>
  <c r="E10810" i="15"/>
  <c r="E4225" i="15"/>
  <c r="E4952" i="15"/>
  <c r="E10811" i="15"/>
  <c r="E2991" i="15"/>
  <c r="E3671" i="15"/>
  <c r="E2992" i="15"/>
  <c r="E3672" i="15"/>
  <c r="E11909" i="15"/>
  <c r="E2409" i="15"/>
  <c r="E11910" i="15"/>
  <c r="E1597" i="15"/>
  <c r="E2410" i="15"/>
  <c r="E2411" i="15"/>
  <c r="E1598" i="15"/>
  <c r="E2412" i="15"/>
  <c r="E12979" i="15"/>
  <c r="E1044" i="15"/>
  <c r="E12980" i="15"/>
  <c r="E226" i="15"/>
  <c r="E227" i="15"/>
  <c r="E1045" i="15"/>
  <c r="E1046" i="15"/>
  <c r="E228" i="15"/>
  <c r="E1047" i="15"/>
  <c r="E12399" i="15"/>
  <c r="E12400" i="15"/>
  <c r="E12981" i="15"/>
  <c r="E1048" i="15"/>
  <c r="E1049" i="15"/>
  <c r="E12982" i="15"/>
  <c r="E1050" i="15"/>
  <c r="E1051" i="15"/>
  <c r="E12983" i="15"/>
  <c r="E12984" i="15"/>
  <c r="E2413" i="15"/>
  <c r="E11911" i="15"/>
  <c r="E2414" i="15"/>
  <c r="E2415" i="15"/>
  <c r="E2416" i="15"/>
  <c r="E11912" i="15"/>
  <c r="E2417" i="15"/>
  <c r="E11913" i="15"/>
  <c r="E2418" i="15"/>
  <c r="E11297" i="15"/>
  <c r="E11914" i="15"/>
  <c r="E11298" i="15"/>
  <c r="E11915" i="15"/>
  <c r="E3673" i="15"/>
  <c r="E10158" i="15"/>
  <c r="E10812" i="15"/>
  <c r="E3674" i="15"/>
  <c r="E3675" i="15"/>
  <c r="E3676" i="15"/>
  <c r="E1052" i="15"/>
  <c r="E3677" i="15"/>
  <c r="E10813" i="15"/>
  <c r="E3678" i="15"/>
  <c r="E10159" i="15"/>
  <c r="E10160" i="15"/>
  <c r="E10814" i="15"/>
  <c r="E10161" i="15"/>
  <c r="E10815" i="15"/>
  <c r="E4953" i="15"/>
  <c r="E4954" i="15"/>
  <c r="E9614" i="15"/>
  <c r="E4955" i="15"/>
  <c r="E4956" i="15"/>
  <c r="E9615" i="15"/>
  <c r="E9616" i="15"/>
  <c r="E4957" i="15"/>
  <c r="E4958" i="15"/>
  <c r="E8990" i="15"/>
  <c r="E9617" i="15"/>
  <c r="E8991" i="15"/>
  <c r="E9618" i="15"/>
  <c r="E8482" i="15"/>
  <c r="E6161" i="15"/>
  <c r="E6162" i="15"/>
  <c r="E8483" i="15"/>
  <c r="E6163" i="15"/>
  <c r="E6164" i="15"/>
  <c r="E8484" i="15"/>
  <c r="E6165" i="15"/>
  <c r="E6166" i="15"/>
  <c r="E7860" i="15"/>
  <c r="E8485" i="15"/>
  <c r="E7861" i="15"/>
  <c r="E8486" i="15"/>
  <c r="E7344" i="15"/>
  <c r="E7345" i="15"/>
  <c r="E7346" i="15"/>
  <c r="E7347" i="15"/>
  <c r="E7348" i="15"/>
  <c r="E7349" i="15"/>
  <c r="E7350" i="15"/>
  <c r="E7351" i="15"/>
  <c r="E7352" i="15"/>
  <c r="E8487" i="15"/>
  <c r="E6710" i="15"/>
  <c r="E7353" i="15"/>
  <c r="E6711" i="15"/>
  <c r="E7354" i="15"/>
  <c r="E8488" i="15"/>
  <c r="E8489" i="15"/>
  <c r="E8490" i="15"/>
  <c r="E6167" i="15"/>
  <c r="E6168" i="15"/>
  <c r="E8491" i="15"/>
  <c r="E8492" i="15"/>
  <c r="E6169" i="15"/>
  <c r="E6170" i="15"/>
  <c r="E9619" i="15"/>
  <c r="E5515" i="15"/>
  <c r="E6171" i="15"/>
  <c r="E9620" i="15"/>
  <c r="E5516" i="15"/>
  <c r="E6172" i="15"/>
  <c r="E9621" i="15"/>
  <c r="E9622" i="15"/>
  <c r="E4959" i="15"/>
  <c r="E4960" i="15"/>
  <c r="E4961" i="15"/>
  <c r="E9623" i="15"/>
  <c r="E9624" i="15"/>
  <c r="E4962" i="15"/>
  <c r="E4963" i="15"/>
  <c r="E4964" i="15"/>
  <c r="E10816" i="15"/>
  <c r="E10817" i="15"/>
  <c r="E10818" i="15"/>
  <c r="E4226" i="15"/>
  <c r="E4965" i="15"/>
  <c r="E4227" i="15"/>
  <c r="E4966" i="15"/>
  <c r="E3679" i="15"/>
  <c r="E3680" i="15"/>
  <c r="E3681" i="15"/>
  <c r="E10819" i="15"/>
  <c r="E10820" i="15"/>
  <c r="E2993" i="15"/>
  <c r="E3682" i="15"/>
  <c r="E3683" i="15"/>
  <c r="E10821" i="15"/>
  <c r="E11916" i="15"/>
  <c r="E11917" i="15"/>
  <c r="E2994" i="15"/>
  <c r="E3684" i="15"/>
  <c r="E2995" i="15"/>
  <c r="E3685" i="15"/>
  <c r="E11918" i="15"/>
  <c r="E2419" i="15"/>
  <c r="E2420" i="15"/>
  <c r="E2421" i="15"/>
  <c r="E2422" i="15"/>
  <c r="E11919" i="15"/>
  <c r="E1599" i="15"/>
  <c r="E1744" i="15"/>
  <c r="E2423" i="15"/>
  <c r="E2424" i="15"/>
  <c r="E2425" i="15"/>
  <c r="E12985" i="15"/>
  <c r="E1600" i="15"/>
  <c r="E2426" i="15"/>
  <c r="E12986" i="15"/>
  <c r="E1601" i="15"/>
  <c r="E2427" i="15"/>
  <c r="E1053" i="15"/>
  <c r="E1054" i="15"/>
  <c r="E1055" i="15"/>
  <c r="E1056" i="15"/>
  <c r="E12987" i="15"/>
  <c r="E229" i="15"/>
  <c r="E230" i="15"/>
  <c r="E1057" i="15"/>
  <c r="E231" i="15"/>
  <c r="E1058" i="15"/>
  <c r="E232" i="15"/>
  <c r="E1059" i="15"/>
  <c r="E12401" i="15"/>
  <c r="E4967" i="15"/>
  <c r="E12988" i="15"/>
  <c r="E12989" i="15"/>
  <c r="E4968" i="15"/>
  <c r="E12990" i="15"/>
  <c r="E4969" i="15"/>
  <c r="E11920" i="15"/>
  <c r="E4970" i="15"/>
  <c r="E11921" i="15"/>
  <c r="E11299" i="15"/>
  <c r="E11922" i="15"/>
  <c r="E4971" i="15"/>
  <c r="E1060" i="15"/>
  <c r="E10822" i="15"/>
  <c r="E4972" i="15"/>
  <c r="E6173" i="15"/>
  <c r="E10823" i="15"/>
  <c r="E10162" i="15"/>
  <c r="E10163" i="15"/>
  <c r="E10824" i="15"/>
  <c r="E6174" i="15"/>
  <c r="E9625" i="15"/>
  <c r="E6175" i="15"/>
  <c r="E9626" i="15"/>
  <c r="E8992" i="15"/>
  <c r="E9627" i="15"/>
  <c r="E8493" i="15"/>
  <c r="E6176" i="15"/>
  <c r="E8494" i="15"/>
  <c r="E6177" i="15"/>
  <c r="E8495" i="15"/>
  <c r="E6178" i="15"/>
  <c r="E7862" i="15"/>
  <c r="E8496" i="15"/>
  <c r="E6179" i="15"/>
  <c r="E7355" i="15"/>
  <c r="E6180" i="15"/>
  <c r="E7356" i="15"/>
  <c r="E6181" i="15"/>
  <c r="E7357" i="15"/>
  <c r="E6712" i="15"/>
  <c r="E7358" i="15"/>
  <c r="E6182" i="15"/>
  <c r="E6183" i="15"/>
  <c r="E6184" i="15"/>
  <c r="E6185" i="15"/>
  <c r="E6186" i="15"/>
  <c r="E6187" i="15"/>
  <c r="E6188" i="15"/>
  <c r="E5517" i="15"/>
  <c r="E6189" i="15"/>
  <c r="E4973" i="15"/>
  <c r="E6190" i="15"/>
  <c r="E6191" i="15"/>
  <c r="E4974" i="15"/>
  <c r="E4975" i="15"/>
  <c r="E4228" i="15"/>
  <c r="E4976" i="15"/>
  <c r="E6192" i="15"/>
  <c r="E3686" i="15"/>
  <c r="E7359" i="15"/>
  <c r="E3687" i="15"/>
  <c r="E3688" i="15"/>
  <c r="E10825" i="15"/>
  <c r="E2996" i="15"/>
  <c r="E3689" i="15"/>
  <c r="E7360" i="15"/>
  <c r="E2428" i="15"/>
  <c r="E7361" i="15"/>
  <c r="E2429" i="15"/>
  <c r="E1745" i="15"/>
  <c r="E2430" i="15"/>
  <c r="E2431" i="15"/>
  <c r="E1602" i="15"/>
  <c r="E2432" i="15"/>
  <c r="E1061" i="15"/>
  <c r="E7362" i="15"/>
  <c r="E10826" i="15"/>
  <c r="E1062" i="15"/>
  <c r="E7363" i="15"/>
  <c r="E233" i="15"/>
  <c r="E234" i="15"/>
  <c r="E1063" i="15"/>
  <c r="E1064" i="15"/>
  <c r="E235" i="15"/>
  <c r="E1065" i="15"/>
  <c r="E12991" i="15"/>
  <c r="E7364" i="15"/>
  <c r="E12992" i="15"/>
  <c r="E12993" i="15"/>
  <c r="E7365" i="15"/>
  <c r="E11923" i="15"/>
  <c r="E7366" i="15"/>
  <c r="E11924" i="15"/>
  <c r="E1066" i="15"/>
  <c r="E7367" i="15"/>
  <c r="E11925" i="15"/>
  <c r="E10164" i="15"/>
  <c r="E10827" i="15"/>
  <c r="E10828" i="15"/>
  <c r="E7368" i="15"/>
  <c r="E10829" i="15"/>
  <c r="E8497" i="15"/>
  <c r="E10165" i="15"/>
  <c r="E10166" i="15"/>
  <c r="E10830" i="15"/>
  <c r="E8498" i="15"/>
  <c r="E9628" i="15"/>
  <c r="E9629" i="15"/>
  <c r="E8499" i="15"/>
  <c r="E9630" i="15"/>
  <c r="E8500" i="15"/>
  <c r="E8993" i="15"/>
  <c r="E9631" i="15"/>
  <c r="E8501" i="15"/>
  <c r="E8502" i="15"/>
  <c r="E8503" i="15"/>
  <c r="E8504" i="15"/>
  <c r="E8505" i="15"/>
  <c r="E7863" i="15"/>
  <c r="E8506" i="15"/>
  <c r="E8507" i="15"/>
  <c r="E7369" i="15"/>
  <c r="E8508" i="15"/>
  <c r="E7370" i="15"/>
  <c r="E8509" i="15"/>
  <c r="E6713" i="15"/>
  <c r="E7371" i="15"/>
  <c r="E8510" i="15"/>
  <c r="E9632" i="15"/>
  <c r="E9633" i="15"/>
  <c r="E6193" i="15"/>
  <c r="E6194" i="15"/>
  <c r="E5518" i="15"/>
  <c r="E6195" i="15"/>
  <c r="E9634" i="15"/>
  <c r="E9635" i="15"/>
  <c r="E9636" i="15"/>
  <c r="E9637" i="15"/>
  <c r="E4977" i="15"/>
  <c r="E4978" i="15"/>
  <c r="E4979" i="15"/>
  <c r="E9638" i="15"/>
  <c r="E4229" i="15"/>
  <c r="E4980" i="15"/>
  <c r="E9639" i="15"/>
  <c r="E9640" i="15"/>
  <c r="E3690" i="15"/>
  <c r="E3691" i="15"/>
  <c r="E3692" i="15"/>
  <c r="E2997" i="15"/>
  <c r="E3693" i="15"/>
  <c r="E9641" i="15"/>
  <c r="E9642" i="15"/>
  <c r="E10831" i="15"/>
  <c r="E10832" i="15"/>
  <c r="E2433" i="15"/>
  <c r="E2434" i="15"/>
  <c r="E2435" i="15"/>
  <c r="E1603" i="15"/>
  <c r="E2436" i="15"/>
  <c r="E10833" i="15"/>
  <c r="E10834" i="15"/>
  <c r="E10835" i="15"/>
  <c r="E1067" i="15"/>
  <c r="E236" i="15"/>
  <c r="E237" i="15"/>
  <c r="E1068" i="15"/>
  <c r="E1069" i="15"/>
  <c r="E238" i="15"/>
  <c r="E1070" i="15"/>
  <c r="E12402" i="15"/>
  <c r="E1071" i="15"/>
  <c r="E10836" i="15"/>
  <c r="E12994" i="15"/>
  <c r="E10837" i="15"/>
  <c r="E12995" i="15"/>
  <c r="E10838" i="15"/>
  <c r="E10839" i="15"/>
  <c r="E11926" i="15"/>
  <c r="E11927" i="15"/>
  <c r="E11300" i="15"/>
  <c r="E11928" i="15"/>
  <c r="E11929" i="15"/>
  <c r="E10840" i="15"/>
  <c r="E11930" i="15"/>
  <c r="E1072" i="15"/>
  <c r="E10167" i="15"/>
  <c r="E10168" i="15"/>
  <c r="E10841" i="15"/>
  <c r="E11931" i="15"/>
  <c r="E11932" i="15"/>
  <c r="E9643" i="15"/>
  <c r="E9644" i="15"/>
  <c r="E9645" i="15"/>
  <c r="E8994" i="15"/>
  <c r="E9646" i="15"/>
  <c r="E11933" i="15"/>
  <c r="E11934" i="15"/>
  <c r="E8511" i="15"/>
  <c r="E8512" i="15"/>
  <c r="E8513" i="15"/>
  <c r="E8514" i="15"/>
  <c r="E11935" i="15"/>
  <c r="E11936" i="15"/>
  <c r="E7864" i="15"/>
  <c r="E8515" i="15"/>
  <c r="E11937" i="15"/>
  <c r="E12996" i="15"/>
  <c r="E7372" i="15"/>
  <c r="E7373" i="15"/>
  <c r="E7374" i="15"/>
  <c r="E12997" i="15"/>
  <c r="E6714" i="15"/>
  <c r="E7375" i="15"/>
  <c r="E6196" i="15"/>
  <c r="E12998" i="15"/>
  <c r="E6197" i="15"/>
  <c r="E6198" i="15"/>
  <c r="E12999" i="15"/>
  <c r="E5519" i="15"/>
  <c r="E6199" i="15"/>
  <c r="E13000" i="15"/>
  <c r="E4981" i="15"/>
  <c r="E4982" i="15"/>
  <c r="E4983" i="15"/>
  <c r="E7376" i="15"/>
  <c r="E4984" i="15"/>
  <c r="E4230" i="15"/>
  <c r="E4985" i="15"/>
  <c r="E13001" i="15"/>
  <c r="E4053" i="15"/>
  <c r="E3694" i="15"/>
  <c r="E3695" i="15"/>
  <c r="E10842" i="15"/>
  <c r="E2998" i="15"/>
  <c r="E3696" i="15"/>
  <c r="E13002" i="15"/>
  <c r="E2437" i="15"/>
  <c r="E2438" i="15"/>
  <c r="E2439" i="15"/>
  <c r="E2440" i="15"/>
  <c r="E1604" i="15"/>
  <c r="E2441" i="15"/>
  <c r="E1073" i="15"/>
  <c r="E13003" i="15"/>
  <c r="E1441" i="15"/>
  <c r="E1074" i="15"/>
  <c r="E1075" i="15"/>
  <c r="E1076" i="15"/>
  <c r="E239" i="15"/>
  <c r="E240" i="15"/>
  <c r="E241" i="15"/>
  <c r="E1077" i="15"/>
  <c r="E12403" i="15"/>
  <c r="E13004" i="15"/>
  <c r="E1078" i="15"/>
  <c r="E1079" i="15"/>
  <c r="E13005" i="15"/>
  <c r="E13006" i="15"/>
  <c r="E13007" i="15"/>
  <c r="E1442" i="15"/>
  <c r="E1443" i="15"/>
  <c r="E1444" i="15"/>
  <c r="E11301" i="15"/>
  <c r="E11938" i="15"/>
  <c r="E11939" i="15"/>
  <c r="E11940" i="15"/>
  <c r="E1445" i="15"/>
  <c r="E1080" i="15"/>
  <c r="E1081" i="15"/>
  <c r="E2442" i="15"/>
  <c r="E10169" i="15"/>
  <c r="E10170" i="15"/>
  <c r="E10843" i="15"/>
  <c r="E1082" i="15"/>
  <c r="E10844" i="15"/>
  <c r="E10845" i="15"/>
  <c r="E2443" i="15"/>
  <c r="E2831" i="15"/>
  <c r="E2832" i="15"/>
  <c r="E8995" i="15"/>
  <c r="E9647" i="15"/>
  <c r="E9648" i="15"/>
  <c r="E9649" i="15"/>
  <c r="E9650" i="15"/>
  <c r="E2833" i="15"/>
  <c r="E2444" i="15"/>
  <c r="E2445" i="15"/>
  <c r="E8516" i="15"/>
  <c r="E2446" i="15"/>
  <c r="E2447" i="15"/>
  <c r="E2448" i="15"/>
  <c r="E7865" i="15"/>
  <c r="E8517" i="15"/>
  <c r="E8518" i="15"/>
  <c r="E8519" i="15"/>
  <c r="E8520" i="15"/>
  <c r="E3697" i="15"/>
  <c r="E3698" i="15"/>
  <c r="E7377" i="15"/>
  <c r="E3699" i="15"/>
  <c r="E4054" i="15"/>
  <c r="E4055" i="15"/>
  <c r="E6715" i="15"/>
  <c r="E7378" i="15"/>
  <c r="E7379" i="15"/>
  <c r="E7380" i="15"/>
  <c r="E7381" i="15"/>
  <c r="E7382" i="15"/>
  <c r="E4056" i="15"/>
  <c r="E6200" i="15"/>
  <c r="E3700" i="15"/>
  <c r="E6201" i="15"/>
  <c r="E3701" i="15"/>
  <c r="E4986" i="15"/>
  <c r="E6202" i="15"/>
  <c r="E4987" i="15"/>
  <c r="E5363" i="15"/>
  <c r="E5520" i="15"/>
  <c r="E6203" i="15"/>
  <c r="E6204" i="15"/>
  <c r="E6205" i="15"/>
  <c r="E6206" i="15"/>
  <c r="E6207" i="15"/>
  <c r="E5364" i="15"/>
  <c r="E4988" i="15"/>
  <c r="E5365" i="15"/>
  <c r="E4989" i="15"/>
  <c r="E5366" i="15"/>
  <c r="E4990" i="15"/>
  <c r="E4991" i="15"/>
  <c r="E6208" i="15"/>
  <c r="E4992" i="15"/>
  <c r="E4993" i="15"/>
  <c r="E9651" i="15"/>
  <c r="E4231" i="15"/>
  <c r="E4994" i="15"/>
  <c r="E4995" i="15"/>
  <c r="E4996" i="15"/>
  <c r="E4997" i="15"/>
  <c r="E4998" i="15"/>
  <c r="E6209" i="15"/>
  <c r="E3702" i="15"/>
  <c r="E6210" i="15"/>
  <c r="E3703" i="15"/>
  <c r="E3704" i="15"/>
  <c r="E3705" i="15"/>
  <c r="E5367" i="15"/>
  <c r="E3706" i="15"/>
  <c r="E7383" i="15"/>
  <c r="E7384" i="15"/>
  <c r="E7385" i="15"/>
  <c r="E6531" i="15"/>
  <c r="E10846" i="15"/>
  <c r="E2999" i="15"/>
  <c r="E3707" i="15"/>
  <c r="E3708" i="15"/>
  <c r="E3709" i="15"/>
  <c r="E3710" i="15"/>
  <c r="E6532" i="15"/>
  <c r="E8521" i="15"/>
  <c r="E1746" i="15"/>
  <c r="E2449" i="15"/>
  <c r="E6533" i="15"/>
  <c r="E2450" i="15"/>
  <c r="E2451" i="15"/>
  <c r="E8522" i="15"/>
  <c r="E6211" i="15"/>
  <c r="E2452" i="15"/>
  <c r="E6212" i="15"/>
  <c r="E6534" i="15"/>
  <c r="E1747" i="15"/>
  <c r="E2453" i="15"/>
  <c r="E11941" i="15"/>
  <c r="E7386" i="15"/>
  <c r="E7387" i="15"/>
  <c r="E1605" i="15"/>
  <c r="E2454" i="15"/>
  <c r="E9652" i="15"/>
  <c r="E2455" i="15"/>
  <c r="E2456" i="15"/>
  <c r="E2457" i="15"/>
  <c r="E7388" i="15"/>
  <c r="E1083" i="15"/>
  <c r="E7389" i="15"/>
  <c r="E1084" i="15"/>
  <c r="E1085" i="15"/>
  <c r="E7390" i="15"/>
  <c r="E1086" i="15"/>
  <c r="E10847" i="15"/>
  <c r="E7702" i="15"/>
  <c r="E8523" i="15"/>
  <c r="E242" i="15"/>
  <c r="E243" i="15"/>
  <c r="E8838" i="15"/>
  <c r="E8524" i="15"/>
  <c r="E11153" i="15"/>
  <c r="E244" i="15"/>
  <c r="E1087" i="15"/>
  <c r="E1088" i="15"/>
  <c r="E13008" i="15"/>
  <c r="E1089" i="15"/>
  <c r="E1090" i="15"/>
  <c r="E1091" i="15"/>
  <c r="E8525" i="15"/>
  <c r="E12404" i="15"/>
  <c r="E8526" i="15"/>
  <c r="E13009" i="15"/>
  <c r="E3711" i="15"/>
  <c r="E3712" i="15"/>
  <c r="E9653" i="15"/>
  <c r="E11942" i="15"/>
  <c r="E1092" i="15"/>
  <c r="E12251" i="15"/>
  <c r="E11302" i="15"/>
  <c r="E11943" i="15"/>
  <c r="E10848" i="15"/>
  <c r="E9654" i="15"/>
  <c r="E4999" i="15"/>
  <c r="E5000" i="15"/>
  <c r="E10171" i="15"/>
  <c r="E10172" i="15"/>
  <c r="E10849" i="15"/>
  <c r="E10850" i="15"/>
  <c r="E9655" i="15"/>
  <c r="E8996" i="15"/>
  <c r="E9656" i="15"/>
  <c r="E10851" i="15"/>
  <c r="E7866" i="15"/>
  <c r="E8527" i="15"/>
  <c r="E12252" i="15"/>
  <c r="E12253" i="15"/>
  <c r="E11944" i="15"/>
  <c r="E7391" i="15"/>
  <c r="E6716" i="15"/>
  <c r="E7392" i="15"/>
  <c r="E11945" i="15"/>
  <c r="E13292" i="15"/>
  <c r="E6213" i="15"/>
  <c r="E13293" i="15"/>
  <c r="E6214" i="15"/>
  <c r="E5521" i="15"/>
  <c r="E6215" i="15"/>
  <c r="E13010" i="15"/>
  <c r="E5001" i="15"/>
  <c r="E5002" i="15"/>
  <c r="E5003" i="15"/>
  <c r="E4232" i="15"/>
  <c r="E5004" i="15"/>
  <c r="E13011" i="15"/>
  <c r="E3713" i="15"/>
  <c r="E3714" i="15"/>
  <c r="E3715" i="15"/>
  <c r="E10852" i="15"/>
  <c r="E3000" i="15"/>
  <c r="E3716" i="15"/>
  <c r="E2458" i="15"/>
  <c r="E13012" i="15"/>
  <c r="E2459" i="15"/>
  <c r="E2460" i="15"/>
  <c r="E1606" i="15"/>
  <c r="E2461" i="15"/>
  <c r="E13013" i="15"/>
  <c r="E13014" i="15"/>
  <c r="E2462" i="15"/>
  <c r="E13015" i="15"/>
  <c r="E245" i="15"/>
  <c r="E246" i="15"/>
  <c r="E1093" i="15"/>
  <c r="E1094" i="15"/>
  <c r="E247" i="15"/>
  <c r="E1095" i="15"/>
  <c r="E1096" i="15"/>
  <c r="E1097" i="15"/>
  <c r="E12405" i="15"/>
  <c r="E1098" i="15"/>
  <c r="E6216" i="15"/>
  <c r="E6217" i="15"/>
  <c r="E2463" i="15"/>
  <c r="E13016" i="15"/>
  <c r="E1099" i="15"/>
  <c r="E1446" i="15"/>
  <c r="E1100" i="15"/>
  <c r="E1101" i="15"/>
  <c r="E11946" i="15"/>
  <c r="E1102" i="15"/>
  <c r="E7393" i="15"/>
  <c r="E7394" i="15"/>
  <c r="E2834" i="15"/>
  <c r="E11303" i="15"/>
  <c r="E11947" i="15"/>
  <c r="E8528" i="15"/>
  <c r="E8529" i="15"/>
  <c r="E3717" i="15"/>
  <c r="E2464" i="15"/>
  <c r="E2465" i="15"/>
  <c r="E2466" i="15"/>
  <c r="E3718" i="15"/>
  <c r="E1103" i="15"/>
  <c r="E3719" i="15"/>
  <c r="E3720" i="15"/>
  <c r="E10173" i="15"/>
  <c r="E10174" i="15"/>
  <c r="E10853" i="15"/>
  <c r="E1104" i="15"/>
  <c r="E4057" i="15"/>
  <c r="E5005" i="15"/>
  <c r="E5006" i="15"/>
  <c r="E9657" i="15"/>
  <c r="E5007" i="15"/>
  <c r="E4058" i="15"/>
  <c r="E8997" i="15"/>
  <c r="E9658" i="15"/>
  <c r="E3721" i="15"/>
  <c r="E5008" i="15"/>
  <c r="E5009" i="15"/>
  <c r="E6218" i="15"/>
  <c r="E6219" i="15"/>
  <c r="E6220" i="15"/>
  <c r="E5010" i="15"/>
  <c r="E7867" i="15"/>
  <c r="E8530" i="15"/>
  <c r="E5011" i="15"/>
  <c r="E5012" i="15"/>
  <c r="E9659" i="15"/>
  <c r="E9660" i="15"/>
  <c r="E6221" i="15"/>
  <c r="E3722" i="15"/>
  <c r="E7395" i="15"/>
  <c r="E6222" i="15"/>
  <c r="E6717" i="15"/>
  <c r="E7396" i="15"/>
  <c r="E6223" i="15"/>
  <c r="E6224" i="15"/>
  <c r="E6225" i="15"/>
  <c r="E5013" i="15"/>
  <c r="E7397" i="15"/>
  <c r="E7398" i="15"/>
  <c r="E7399" i="15"/>
  <c r="E7400" i="15"/>
  <c r="E5522" i="15"/>
  <c r="E6226" i="15"/>
  <c r="E7401" i="15"/>
  <c r="E7402" i="15"/>
  <c r="E8531" i="15"/>
  <c r="E5014" i="15"/>
  <c r="E8532" i="15"/>
  <c r="E5015" i="15"/>
  <c r="E8533" i="15"/>
  <c r="E8534" i="15"/>
  <c r="E4233" i="15"/>
  <c r="E5016" i="15"/>
  <c r="E9661" i="15"/>
  <c r="E5017" i="15"/>
  <c r="E10854" i="15"/>
  <c r="E10855" i="15"/>
  <c r="E9662" i="15"/>
  <c r="E9663" i="15"/>
  <c r="E3723" i="15"/>
  <c r="E3724" i="15"/>
  <c r="E9664" i="15"/>
  <c r="E7403" i="15"/>
  <c r="E10856" i="15"/>
  <c r="E10857" i="15"/>
  <c r="E10858" i="15"/>
  <c r="E10859" i="15"/>
  <c r="E3001" i="15"/>
  <c r="E3725" i="15"/>
  <c r="E11948" i="15"/>
  <c r="E9962" i="15"/>
  <c r="E10860" i="15"/>
  <c r="E12254" i="15"/>
  <c r="E8535" i="15"/>
  <c r="E8536" i="15"/>
  <c r="E10861" i="15"/>
  <c r="E2467" i="15"/>
  <c r="E11949" i="15"/>
  <c r="E11950" i="15"/>
  <c r="E11951" i="15"/>
  <c r="E1607" i="15"/>
  <c r="E2468" i="15"/>
  <c r="E9665" i="15"/>
  <c r="E13017" i="15"/>
  <c r="E11952" i="15"/>
  <c r="E11953" i="15"/>
  <c r="E13018" i="15"/>
  <c r="E11954" i="15"/>
  <c r="E11955" i="15"/>
  <c r="E11956" i="15"/>
  <c r="E10862" i="15"/>
  <c r="E12255" i="15"/>
  <c r="E248" i="15"/>
  <c r="E249" i="15"/>
  <c r="E11957" i="15"/>
  <c r="E12256" i="15"/>
  <c r="E250" i="15"/>
  <c r="E1105" i="15"/>
  <c r="E13019" i="15"/>
  <c r="E13020" i="15"/>
  <c r="E13021" i="15"/>
  <c r="E13022" i="15"/>
  <c r="E13023" i="15"/>
  <c r="E13294" i="15"/>
  <c r="E12406" i="15"/>
  <c r="E12407" i="15"/>
  <c r="E12408" i="15"/>
  <c r="E12468" i="15"/>
  <c r="E12496" i="15"/>
  <c r="E12497" i="15"/>
  <c r="E1106" i="15"/>
  <c r="E1107" i="15"/>
  <c r="E13024" i="15"/>
  <c r="E1108" i="15"/>
  <c r="E13025" i="15"/>
  <c r="E1109" i="15"/>
  <c r="E1447" i="15"/>
  <c r="E2469" i="15"/>
  <c r="E2470" i="15"/>
  <c r="E13026" i="15"/>
  <c r="E13027" i="15"/>
  <c r="E11958" i="15"/>
  <c r="E2471" i="15"/>
  <c r="E2472" i="15"/>
  <c r="E2473" i="15"/>
  <c r="E11959" i="15"/>
  <c r="E1110" i="15"/>
  <c r="E3726" i="15"/>
  <c r="E11373" i="15"/>
  <c r="E11398" i="15"/>
  <c r="E11399" i="15"/>
  <c r="E11304" i="15"/>
  <c r="E11305" i="15"/>
  <c r="E11960" i="15"/>
  <c r="E3727" i="15"/>
  <c r="E11306" i="15"/>
  <c r="E11961" i="15"/>
  <c r="E10863" i="15"/>
  <c r="E3728" i="15"/>
  <c r="E3729" i="15"/>
  <c r="E10864" i="15"/>
  <c r="E3730" i="15"/>
  <c r="E5018" i="15"/>
  <c r="E5019" i="15"/>
  <c r="E10258" i="15"/>
  <c r="E10295" i="15"/>
  <c r="E10296" i="15"/>
  <c r="E10175" i="15"/>
  <c r="E10176" i="15"/>
  <c r="E10865" i="15"/>
  <c r="E10177" i="15"/>
  <c r="E10866" i="15"/>
  <c r="E8998" i="15"/>
  <c r="E9666" i="15"/>
  <c r="E5020" i="15"/>
  <c r="E9667" i="15"/>
  <c r="E5021" i="15"/>
  <c r="E9668" i="15"/>
  <c r="E5022" i="15"/>
  <c r="E5023" i="15"/>
  <c r="E9669" i="15"/>
  <c r="E9065" i="15"/>
  <c r="E9100" i="15"/>
  <c r="E9101" i="15"/>
  <c r="E8999" i="15"/>
  <c r="E9670" i="15"/>
  <c r="E9000" i="15"/>
  <c r="E9671" i="15"/>
  <c r="E6227" i="15"/>
  <c r="E6228" i="15"/>
  <c r="E7868" i="15"/>
  <c r="E8537" i="15"/>
  <c r="E8538" i="15"/>
  <c r="E6229" i="15"/>
  <c r="E6230" i="15"/>
  <c r="E8539" i="15"/>
  <c r="E8540" i="15"/>
  <c r="E6231" i="15"/>
  <c r="E7942" i="15"/>
  <c r="E7975" i="15"/>
  <c r="E7976" i="15"/>
  <c r="E7869" i="15"/>
  <c r="E8541" i="15"/>
  <c r="E7870" i="15"/>
  <c r="E8542" i="15"/>
  <c r="E7404" i="15"/>
  <c r="E7405" i="15"/>
  <c r="E7406" i="15"/>
  <c r="E7407" i="15"/>
  <c r="E7408" i="15"/>
  <c r="E7409" i="15"/>
  <c r="E7410" i="15"/>
  <c r="E7411" i="15"/>
  <c r="E7412" i="15"/>
  <c r="E7413" i="15"/>
  <c r="E7414" i="15"/>
  <c r="E6797" i="15"/>
  <c r="E6798" i="15"/>
  <c r="E6828" i="15"/>
  <c r="E6829" i="15"/>
  <c r="E6718" i="15"/>
  <c r="E6719" i="15"/>
  <c r="E7415" i="15"/>
  <c r="E6720" i="15"/>
  <c r="E7416" i="15"/>
  <c r="E8543" i="15"/>
  <c r="E8544" i="15"/>
  <c r="E8545" i="15"/>
  <c r="E6232" i="15"/>
  <c r="E8546" i="15"/>
  <c r="E6233" i="15"/>
  <c r="E6234" i="15"/>
  <c r="E6235" i="15"/>
  <c r="E6236" i="15"/>
  <c r="E8547" i="15"/>
  <c r="E8548" i="15"/>
  <c r="E5594" i="15"/>
  <c r="E5624" i="15"/>
  <c r="E5625" i="15"/>
  <c r="E5523" i="15"/>
  <c r="E6237" i="15"/>
  <c r="E5524" i="15"/>
  <c r="E6238" i="15"/>
  <c r="E9672" i="15"/>
  <c r="E9673" i="15"/>
  <c r="E4234" i="15"/>
  <c r="E5024" i="15"/>
  <c r="E9674" i="15"/>
  <c r="E5025" i="15"/>
  <c r="E9675" i="15"/>
  <c r="E5026" i="15"/>
  <c r="E5027" i="15"/>
  <c r="E5028" i="15"/>
  <c r="E5029" i="15"/>
  <c r="E5030" i="15"/>
  <c r="E9676" i="15"/>
  <c r="E9677" i="15"/>
  <c r="E4309" i="15"/>
  <c r="E4340" i="15"/>
  <c r="E4341" i="15"/>
  <c r="E4235" i="15"/>
  <c r="E4236" i="15"/>
  <c r="E5031" i="15"/>
  <c r="E4237" i="15"/>
  <c r="E5032" i="15"/>
  <c r="E10867" i="15"/>
  <c r="E10868" i="15"/>
  <c r="E10869" i="15"/>
  <c r="E3731" i="15"/>
  <c r="E3732" i="15"/>
  <c r="E3733" i="15"/>
  <c r="E3002" i="15"/>
  <c r="E3734" i="15"/>
  <c r="E3735" i="15"/>
  <c r="E10870" i="15"/>
  <c r="E3079" i="15"/>
  <c r="E3080" i="15"/>
  <c r="E3116" i="15"/>
  <c r="E3117" i="15"/>
  <c r="E3003" i="15"/>
  <c r="E3736" i="15"/>
  <c r="E3004" i="15"/>
  <c r="E3737" i="15"/>
  <c r="E11962" i="15"/>
  <c r="E11963" i="15"/>
  <c r="E11964" i="15"/>
  <c r="E2474" i="15"/>
  <c r="E2475" i="15"/>
  <c r="E2476" i="15"/>
  <c r="E2477" i="15"/>
  <c r="E1608" i="15"/>
  <c r="E2478" i="15"/>
  <c r="E2479" i="15"/>
  <c r="E2480" i="15"/>
  <c r="E2481" i="15"/>
  <c r="E11965" i="15"/>
  <c r="E1680" i="15"/>
  <c r="E1681" i="15"/>
  <c r="E1748" i="15"/>
  <c r="E1749" i="15"/>
  <c r="E1609" i="15"/>
  <c r="E2482" i="15"/>
  <c r="E1610" i="15"/>
  <c r="E2483" i="15"/>
  <c r="E13028" i="15"/>
  <c r="E13029" i="15"/>
  <c r="E1111" i="15"/>
  <c r="E13030" i="15"/>
  <c r="E1112" i="15"/>
  <c r="E1113" i="15"/>
  <c r="E251" i="15"/>
  <c r="E252" i="15"/>
  <c r="E1114" i="15"/>
  <c r="E1115" i="15"/>
  <c r="E13031" i="15"/>
  <c r="E369" i="15"/>
  <c r="E370" i="15"/>
  <c r="E414" i="15"/>
  <c r="E415" i="15"/>
  <c r="E253" i="15"/>
  <c r="E1116" i="15"/>
  <c r="E416" i="15"/>
  <c r="E254" i="15"/>
  <c r="E1117" i="15"/>
  <c r="E12409" i="15"/>
  <c r="E12410" i="15"/>
  <c r="E13032" i="15"/>
  <c r="E1118" i="15"/>
  <c r="E1119" i="15"/>
  <c r="E1120" i="15"/>
  <c r="E1121" i="15"/>
  <c r="E13033" i="15"/>
  <c r="E1122" i="15"/>
  <c r="E13034" i="15"/>
  <c r="E1123" i="15"/>
  <c r="E2484" i="15"/>
  <c r="E13035" i="15"/>
  <c r="E13036" i="15"/>
  <c r="E2485" i="15"/>
  <c r="E2486" i="15"/>
  <c r="E11966" i="15"/>
  <c r="E2487" i="15"/>
  <c r="E2488" i="15"/>
  <c r="E1124" i="15"/>
  <c r="E2489" i="15"/>
  <c r="E2490" i="15"/>
  <c r="E11967" i="15"/>
  <c r="E11968" i="15"/>
  <c r="E2491" i="15"/>
  <c r="E11969" i="15"/>
  <c r="E2492" i="15"/>
  <c r="E11970" i="15"/>
  <c r="E11307" i="15"/>
  <c r="E11971" i="15"/>
  <c r="E3738" i="15"/>
  <c r="E11308" i="15"/>
  <c r="E11972" i="15"/>
  <c r="E3739" i="15"/>
  <c r="E3740" i="15"/>
  <c r="E3741" i="15"/>
  <c r="E3742" i="15"/>
  <c r="E10871" i="15"/>
  <c r="E3743" i="15"/>
  <c r="E3744" i="15"/>
  <c r="E10872" i="15"/>
  <c r="E3745" i="15"/>
  <c r="E3746" i="15"/>
  <c r="E10873" i="15"/>
  <c r="E5033" i="15"/>
  <c r="E10178" i="15"/>
  <c r="E10874" i="15"/>
  <c r="E10179" i="15"/>
  <c r="E10875" i="15"/>
  <c r="E5034" i="15"/>
  <c r="E5035" i="15"/>
  <c r="E5036" i="15"/>
  <c r="E5037" i="15"/>
  <c r="E5038" i="15"/>
  <c r="E5039" i="15"/>
  <c r="E9678" i="15"/>
  <c r="E9679" i="15"/>
  <c r="E5040" i="15"/>
  <c r="E9680" i="15"/>
  <c r="E9681" i="15"/>
  <c r="E5041" i="15"/>
  <c r="E9001" i="15"/>
  <c r="E9682" i="15"/>
  <c r="E6239" i="15"/>
  <c r="E9002" i="15"/>
  <c r="E9683" i="15"/>
  <c r="E7871" i="15"/>
  <c r="E8549" i="15"/>
  <c r="E7872" i="15"/>
  <c r="E8550" i="15"/>
  <c r="E6240" i="15"/>
  <c r="E6241" i="15"/>
  <c r="E8551" i="15"/>
  <c r="E6242" i="15"/>
  <c r="E6243" i="15"/>
  <c r="E6244" i="15"/>
  <c r="E8552" i="15"/>
  <c r="E6245" i="15"/>
  <c r="E8553" i="15"/>
  <c r="E6246" i="15"/>
  <c r="E7873" i="15"/>
  <c r="E8554" i="15"/>
  <c r="E7417" i="15"/>
  <c r="E7874" i="15"/>
  <c r="E8555" i="15"/>
  <c r="E7418" i="15"/>
  <c r="E6721" i="15"/>
  <c r="E7419" i="15"/>
  <c r="E7420" i="15"/>
  <c r="E7421" i="15"/>
  <c r="E7422" i="15"/>
  <c r="E7423" i="15"/>
  <c r="E7424" i="15"/>
  <c r="E7425" i="15"/>
  <c r="E7426" i="15"/>
  <c r="E7427" i="15"/>
  <c r="E7428" i="15"/>
  <c r="E7429" i="15"/>
  <c r="E7430" i="15"/>
  <c r="E7431" i="15"/>
  <c r="E7432" i="15"/>
  <c r="E7433" i="15"/>
  <c r="E6722" i="15"/>
  <c r="E7434" i="15"/>
  <c r="E6723" i="15"/>
  <c r="E7435" i="15"/>
  <c r="E8556" i="15"/>
  <c r="E8557" i="15"/>
  <c r="E8558" i="15"/>
  <c r="E8559" i="15"/>
  <c r="E8560" i="15"/>
  <c r="E8561" i="15"/>
  <c r="E8562" i="15"/>
  <c r="E6247" i="15"/>
  <c r="E6248" i="15"/>
  <c r="E6249" i="15"/>
  <c r="E6250" i="15"/>
  <c r="E8563" i="15"/>
  <c r="E6251" i="15"/>
  <c r="E5525" i="15"/>
  <c r="E6252" i="15"/>
  <c r="E5526" i="15"/>
  <c r="E6253" i="15"/>
  <c r="E9684" i="15"/>
  <c r="E9685" i="15"/>
  <c r="E9686" i="15"/>
  <c r="E9687" i="15"/>
  <c r="E9688" i="15"/>
  <c r="E5042" i="15"/>
  <c r="E9689" i="15"/>
  <c r="E5043" i="15"/>
  <c r="E5044" i="15"/>
  <c r="E9690" i="15"/>
  <c r="E5045" i="15"/>
  <c r="E4238" i="15"/>
  <c r="E5046" i="15"/>
  <c r="E4239" i="15"/>
  <c r="E5047" i="15"/>
  <c r="E10876" i="15"/>
  <c r="E4240" i="15"/>
  <c r="E5048" i="15"/>
  <c r="E10877" i="15"/>
  <c r="E10878" i="15"/>
  <c r="E10879" i="15"/>
  <c r="E10880" i="15"/>
  <c r="E10881" i="15"/>
  <c r="E3747" i="15"/>
  <c r="E10882" i="15"/>
  <c r="E3748" i="15"/>
  <c r="E3749" i="15"/>
  <c r="E3750" i="15"/>
  <c r="E3751" i="15"/>
  <c r="E3752" i="15"/>
  <c r="E10883" i="15"/>
  <c r="E3753" i="15"/>
  <c r="E3005" i="15"/>
  <c r="E3754" i="15"/>
  <c r="E3006" i="15"/>
  <c r="E3755" i="15"/>
  <c r="E3756" i="15"/>
  <c r="E11973" i="15"/>
  <c r="E3007" i="15"/>
  <c r="E3757" i="15"/>
  <c r="E11974" i="15"/>
  <c r="E11975" i="15"/>
  <c r="E11976" i="15"/>
  <c r="E11977" i="15"/>
  <c r="E11978" i="15"/>
  <c r="E2493" i="15"/>
  <c r="E2494" i="15"/>
  <c r="E11979" i="15"/>
  <c r="E2495" i="15"/>
  <c r="E11980" i="15"/>
  <c r="E2496" i="15"/>
  <c r="E2497" i="15"/>
  <c r="E2498" i="15"/>
  <c r="E2499" i="15"/>
  <c r="E2500" i="15"/>
  <c r="E11981" i="15"/>
  <c r="E2501" i="15"/>
  <c r="E1611" i="15"/>
  <c r="E2502" i="15"/>
  <c r="E1612" i="15"/>
  <c r="E2503" i="15"/>
  <c r="E13037" i="15"/>
  <c r="E1613" i="15"/>
  <c r="E2504" i="15"/>
  <c r="E13038" i="15"/>
  <c r="E13039" i="15"/>
  <c r="E13040" i="15"/>
  <c r="E13041" i="15"/>
  <c r="E1125" i="15"/>
  <c r="E1126" i="15"/>
  <c r="E1127" i="15"/>
  <c r="E255" i="15"/>
  <c r="E1128" i="15"/>
  <c r="E13042" i="15"/>
  <c r="E1129" i="15"/>
  <c r="E1130" i="15"/>
  <c r="E13043" i="15"/>
  <c r="E1131" i="15"/>
  <c r="E256" i="15"/>
  <c r="E1132" i="15"/>
  <c r="E13044" i="15"/>
  <c r="E257" i="15"/>
  <c r="E1133" i="15"/>
  <c r="E258" i="15"/>
  <c r="E1134" i="15"/>
  <c r="E12411" i="15"/>
  <c r="E1135" i="15"/>
  <c r="E13045" i="15"/>
  <c r="E13046" i="15"/>
  <c r="E1136" i="15"/>
  <c r="E13047" i="15"/>
  <c r="E2505" i="15"/>
  <c r="E2506" i="15"/>
  <c r="E11982" i="15"/>
  <c r="E2507" i="15"/>
  <c r="E11983" i="15"/>
  <c r="E11984" i="15"/>
  <c r="E11309" i="15"/>
  <c r="E11985" i="15"/>
  <c r="E3758" i="15"/>
  <c r="E10884" i="15"/>
  <c r="E3759" i="15"/>
  <c r="E10885" i="15"/>
  <c r="E3760" i="15"/>
  <c r="E10886" i="15"/>
  <c r="E10180" i="15"/>
  <c r="E10887" i="15"/>
  <c r="E5049" i="15"/>
  <c r="E5050" i="15"/>
  <c r="E9691" i="15"/>
  <c r="E5051" i="15"/>
  <c r="E9003" i="15"/>
  <c r="E9692" i="15"/>
  <c r="E6254" i="15"/>
  <c r="E7875" i="15"/>
  <c r="E8564" i="15"/>
  <c r="E6255" i="15"/>
  <c r="E8565" i="15"/>
  <c r="E6256" i="15"/>
  <c r="E8566" i="15"/>
  <c r="E6257" i="15"/>
  <c r="E7876" i="15"/>
  <c r="E8567" i="15"/>
  <c r="E7436" i="15"/>
  <c r="E7437" i="15"/>
  <c r="E7438" i="15"/>
  <c r="E7439" i="15"/>
  <c r="E7440" i="15"/>
  <c r="E7441" i="15"/>
  <c r="E7442" i="15"/>
  <c r="E6724" i="15"/>
  <c r="E7443" i="15"/>
  <c r="E8568" i="15"/>
  <c r="E8569" i="15"/>
  <c r="E8570" i="15"/>
  <c r="E6258" i="15"/>
  <c r="E6259" i="15"/>
  <c r="E5527" i="15"/>
  <c r="E6260" i="15"/>
  <c r="E5528" i="15"/>
  <c r="E6261" i="15"/>
  <c r="E9693" i="15"/>
  <c r="E9694" i="15"/>
  <c r="E9695" i="15"/>
  <c r="E5052" i="15"/>
  <c r="E5053" i="15"/>
  <c r="E5054" i="15"/>
  <c r="E10888" i="15"/>
  <c r="E4241" i="15"/>
  <c r="E5055" i="15"/>
  <c r="E10889" i="15"/>
  <c r="E10890" i="15"/>
  <c r="E3761" i="15"/>
  <c r="E3762" i="15"/>
  <c r="E3763" i="15"/>
  <c r="E3764" i="15"/>
  <c r="E3008" i="15"/>
  <c r="E3765" i="15"/>
  <c r="E11986" i="15"/>
  <c r="E11987" i="15"/>
  <c r="E2508" i="15"/>
  <c r="E11988" i="15"/>
  <c r="E2509" i="15"/>
  <c r="E2510" i="15"/>
  <c r="E2511" i="15"/>
  <c r="E2512" i="15"/>
  <c r="E1614" i="15"/>
  <c r="E2513" i="15"/>
  <c r="E13048" i="15"/>
  <c r="E13049" i="15"/>
  <c r="E1137" i="15"/>
  <c r="E1138" i="15"/>
  <c r="E13050" i="15"/>
  <c r="E1139" i="15"/>
  <c r="E1140" i="15"/>
  <c r="E259" i="15"/>
  <c r="E260" i="15"/>
  <c r="E1141" i="15"/>
  <c r="E12412" i="15"/>
  <c r="E13051" i="15"/>
  <c r="E13052" i="15"/>
  <c r="E1142" i="15"/>
  <c r="E1143" i="15"/>
  <c r="E1448" i="15"/>
  <c r="E13053" i="15"/>
  <c r="E1144" i="15"/>
  <c r="E13054" i="15"/>
  <c r="E2835" i="15"/>
  <c r="E4059" i="15"/>
  <c r="E13055" i="15"/>
  <c r="E4060" i="15"/>
  <c r="E3766" i="15"/>
  <c r="E11989" i="15"/>
  <c r="E2514" i="15"/>
  <c r="E11990" i="15"/>
  <c r="E2515" i="15"/>
  <c r="E11991" i="15"/>
  <c r="E5368" i="15"/>
  <c r="E2516" i="15"/>
  <c r="E11992" i="15"/>
  <c r="E6535" i="15"/>
  <c r="E11310" i="15"/>
  <c r="E11993" i="15"/>
  <c r="E10891" i="15"/>
  <c r="E10892" i="15"/>
  <c r="E10893" i="15"/>
  <c r="E3767" i="15"/>
  <c r="E10894" i="15"/>
  <c r="E7703" i="15"/>
  <c r="E3768" i="15"/>
  <c r="E3769" i="15"/>
  <c r="E10895" i="15"/>
  <c r="E10181" i="15"/>
  <c r="E10896" i="15"/>
  <c r="E5056" i="15"/>
  <c r="E7704" i="15"/>
  <c r="E9696" i="15"/>
  <c r="E5057" i="15"/>
  <c r="E7705" i="15"/>
  <c r="E9697" i="15"/>
  <c r="E8839" i="15"/>
  <c r="E9698" i="15"/>
  <c r="E9699" i="15"/>
  <c r="E5058" i="15"/>
  <c r="E9004" i="15"/>
  <c r="E9700" i="15"/>
  <c r="E8840" i="15"/>
  <c r="E8571" i="15"/>
  <c r="E8572" i="15"/>
  <c r="E6262" i="15"/>
  <c r="E8573" i="15"/>
  <c r="E9963" i="15"/>
  <c r="E6263" i="15"/>
  <c r="E8574" i="15"/>
  <c r="E8575" i="15"/>
  <c r="E6264" i="15"/>
  <c r="E7877" i="15"/>
  <c r="E8576" i="15"/>
  <c r="E7444" i="15"/>
  <c r="E9964" i="15"/>
  <c r="E7445" i="15"/>
  <c r="E7446" i="15"/>
  <c r="E7447" i="15"/>
  <c r="E7448" i="15"/>
  <c r="E9965" i="15"/>
  <c r="E7449" i="15"/>
  <c r="E7450" i="15"/>
  <c r="E11154" i="15"/>
  <c r="E6725" i="15"/>
  <c r="E7451" i="15"/>
  <c r="E8577" i="15"/>
  <c r="E8578" i="15"/>
  <c r="E6265" i="15"/>
  <c r="E6266" i="15"/>
  <c r="E6267" i="15"/>
  <c r="E6268" i="15"/>
  <c r="E12257" i="15"/>
  <c r="E8579" i="15"/>
  <c r="E6269" i="15"/>
  <c r="E5529" i="15"/>
  <c r="E6270" i="15"/>
  <c r="E9701" i="15"/>
  <c r="E9702" i="15"/>
  <c r="E5059" i="15"/>
  <c r="E5060" i="15"/>
  <c r="E5061" i="15"/>
  <c r="E9703" i="15"/>
  <c r="E5062" i="15"/>
  <c r="E12258" i="15"/>
  <c r="E9704" i="15"/>
  <c r="E5063" i="15"/>
  <c r="E10897" i="15"/>
  <c r="E4242" i="15"/>
  <c r="E5064" i="15"/>
  <c r="E10898" i="15"/>
  <c r="E3770" i="15"/>
  <c r="E3771" i="15"/>
  <c r="E3772" i="15"/>
  <c r="E7452" i="15"/>
  <c r="E10899" i="15"/>
  <c r="E13056" i="15"/>
  <c r="E13057" i="15"/>
  <c r="E3773" i="15"/>
  <c r="E13058" i="15"/>
  <c r="E10900" i="15"/>
  <c r="E3774" i="15"/>
  <c r="E11994" i="15"/>
  <c r="E3009" i="15"/>
  <c r="E3775" i="15"/>
  <c r="E11995" i="15"/>
  <c r="E2517" i="15"/>
  <c r="E2518" i="15"/>
  <c r="E2519" i="15"/>
  <c r="E2520" i="15"/>
  <c r="E2521" i="15"/>
  <c r="E13295" i="15"/>
  <c r="E11996" i="15"/>
  <c r="E2522" i="15"/>
  <c r="E9705" i="15"/>
  <c r="E13059" i="15"/>
  <c r="E1615" i="15"/>
  <c r="E2523" i="15"/>
  <c r="E13060" i="15"/>
  <c r="E1145" i="15"/>
  <c r="E1146" i="15"/>
  <c r="E1147" i="15"/>
  <c r="E1148" i="15"/>
  <c r="E13296" i="15"/>
  <c r="E13061" i="15"/>
  <c r="E13062" i="15"/>
  <c r="E1149" i="15"/>
  <c r="E1150" i="15"/>
  <c r="E261" i="15"/>
  <c r="E1151" i="15"/>
  <c r="E262" i="15"/>
  <c r="E1152" i="15"/>
  <c r="E12413" i="15"/>
  <c r="E1153" i="15"/>
  <c r="E13063" i="15"/>
  <c r="E6271" i="15"/>
  <c r="E11311" i="15"/>
  <c r="E11997" i="15"/>
  <c r="E11998" i="15"/>
  <c r="E1154" i="15"/>
  <c r="E10182" i="15"/>
  <c r="E10183" i="15"/>
  <c r="E10901" i="15"/>
  <c r="E10184" i="15"/>
  <c r="E10185" i="15"/>
  <c r="E10902" i="15"/>
  <c r="E9005" i="15"/>
  <c r="E10903" i="15"/>
  <c r="E7878" i="15"/>
  <c r="E6726" i="15"/>
  <c r="E5530" i="15"/>
  <c r="E6272" i="15"/>
  <c r="E5531" i="15"/>
  <c r="E4243" i="15"/>
  <c r="E5065" i="15"/>
  <c r="E11999" i="15"/>
  <c r="E13064" i="15"/>
  <c r="E3010" i="15"/>
  <c r="E1155" i="15"/>
  <c r="E1616" i="15"/>
  <c r="E1156" i="15"/>
  <c r="E263" i="15"/>
  <c r="E264" i="15"/>
  <c r="E1157" i="15"/>
  <c r="E12414" i="15"/>
  <c r="E13065" i="15"/>
  <c r="E1158" i="15"/>
  <c r="E13066" i="15"/>
  <c r="E2524" i="15"/>
  <c r="E2525" i="15"/>
  <c r="E1159" i="15"/>
  <c r="E11312" i="15"/>
  <c r="E12000" i="15"/>
  <c r="E3776" i="15"/>
  <c r="E3777" i="15"/>
  <c r="E3778" i="15"/>
  <c r="E10186" i="15"/>
  <c r="E10187" i="15"/>
  <c r="E10904" i="15"/>
  <c r="E5066" i="15"/>
  <c r="E5067" i="15"/>
  <c r="E9006" i="15"/>
  <c r="E9706" i="15"/>
  <c r="E6273" i="15"/>
  <c r="E6274" i="15"/>
  <c r="E6275" i="15"/>
  <c r="E7879" i="15"/>
  <c r="E8580" i="15"/>
  <c r="E7453" i="15"/>
  <c r="E7454" i="15"/>
  <c r="E6727" i="15"/>
  <c r="E7455" i="15"/>
  <c r="E8581" i="15"/>
  <c r="E5532" i="15"/>
  <c r="E6276" i="15"/>
  <c r="E9707" i="15"/>
  <c r="E5068" i="15"/>
  <c r="E4244" i="15"/>
  <c r="E5069" i="15"/>
  <c r="E10905" i="15"/>
  <c r="E10906" i="15"/>
  <c r="E3779" i="15"/>
  <c r="E10907" i="15"/>
  <c r="E3011" i="15"/>
  <c r="E3780" i="15"/>
  <c r="E12001" i="15"/>
  <c r="E12002" i="15"/>
  <c r="E2526" i="15"/>
  <c r="E1617" i="15"/>
  <c r="E2527" i="15"/>
  <c r="E13067" i="15"/>
  <c r="E1160" i="15"/>
  <c r="E265" i="15"/>
  <c r="E266" i="15"/>
  <c r="E1161" i="15"/>
  <c r="E267" i="15"/>
  <c r="E1162" i="15"/>
  <c r="E12415" i="15"/>
  <c r="E12416" i="15"/>
  <c r="E12498" i="15"/>
  <c r="E2528" i="15"/>
  <c r="E2529" i="15"/>
  <c r="E13068" i="15"/>
  <c r="E3781" i="15"/>
  <c r="E13069" i="15"/>
  <c r="E13070" i="15"/>
  <c r="E3782" i="15"/>
  <c r="E1163" i="15"/>
  <c r="E1449" i="15"/>
  <c r="E3783" i="15"/>
  <c r="E13071" i="15"/>
  <c r="E12003" i="15"/>
  <c r="E5070" i="15"/>
  <c r="E12004" i="15"/>
  <c r="E5071" i="15"/>
  <c r="E12005" i="15"/>
  <c r="E1164" i="15"/>
  <c r="E12006" i="15"/>
  <c r="E11313" i="15"/>
  <c r="E11314" i="15"/>
  <c r="E12007" i="15"/>
  <c r="E11400" i="15"/>
  <c r="E5072" i="15"/>
  <c r="E10908" i="15"/>
  <c r="E6277" i="15"/>
  <c r="E6278" i="15"/>
  <c r="E10909" i="15"/>
  <c r="E10910" i="15"/>
  <c r="E6279" i="15"/>
  <c r="E1165" i="15"/>
  <c r="E6280" i="15"/>
  <c r="E10188" i="15"/>
  <c r="E10189" i="15"/>
  <c r="E10911" i="15"/>
  <c r="E10297" i="15"/>
  <c r="E9708" i="15"/>
  <c r="E7456" i="15"/>
  <c r="E9709" i="15"/>
  <c r="E7457" i="15"/>
  <c r="E9710" i="15"/>
  <c r="E1450" i="15"/>
  <c r="E9711" i="15"/>
  <c r="E9712" i="15"/>
  <c r="E1451" i="15"/>
  <c r="E1452" i="15"/>
  <c r="E2530" i="15"/>
  <c r="E2531" i="15"/>
  <c r="E1453" i="15"/>
  <c r="E8582" i="15"/>
  <c r="E9007" i="15"/>
  <c r="E9713" i="15"/>
  <c r="E9102" i="15"/>
  <c r="E8583" i="15"/>
  <c r="E8584" i="15"/>
  <c r="E8585" i="15"/>
  <c r="E8586" i="15"/>
  <c r="E8587" i="15"/>
  <c r="E9714" i="15"/>
  <c r="E8588" i="15"/>
  <c r="E8589" i="15"/>
  <c r="E1454" i="15"/>
  <c r="E8590" i="15"/>
  <c r="E8591" i="15"/>
  <c r="E1455" i="15"/>
  <c r="E9715" i="15"/>
  <c r="E3784" i="15"/>
  <c r="E1456" i="15"/>
  <c r="E10912" i="15"/>
  <c r="E7880" i="15"/>
  <c r="E8592" i="15"/>
  <c r="E7977" i="15"/>
  <c r="E10913" i="15"/>
  <c r="E7458" i="15"/>
  <c r="E12008" i="15"/>
  <c r="E7459" i="15"/>
  <c r="E7460" i="15"/>
  <c r="E7461" i="15"/>
  <c r="E1457" i="15"/>
  <c r="E5073" i="15"/>
  <c r="E1458" i="15"/>
  <c r="E12009" i="15"/>
  <c r="E6728" i="15"/>
  <c r="E7462" i="15"/>
  <c r="E13072" i="15"/>
  <c r="E13073" i="15"/>
  <c r="E1166" i="15"/>
  <c r="E6281" i="15"/>
  <c r="E6282" i="15"/>
  <c r="E1459" i="15"/>
  <c r="E6283" i="15"/>
  <c r="E6284" i="15"/>
  <c r="E1460" i="15"/>
  <c r="E2836" i="15"/>
  <c r="E6285" i="15"/>
  <c r="E2837" i="15"/>
  <c r="E1167" i="15"/>
  <c r="E5533" i="15"/>
  <c r="E6286" i="15"/>
  <c r="E2532" i="15"/>
  <c r="E2533" i="15"/>
  <c r="E5074" i="15"/>
  <c r="E5075" i="15"/>
  <c r="E5076" i="15"/>
  <c r="E5077" i="15"/>
  <c r="E5078" i="15"/>
  <c r="E2838" i="15"/>
  <c r="E5079" i="15"/>
  <c r="E7463" i="15"/>
  <c r="E2839" i="15"/>
  <c r="E2534" i="15"/>
  <c r="E3785" i="15"/>
  <c r="E4245" i="15"/>
  <c r="E5080" i="15"/>
  <c r="E3786" i="15"/>
  <c r="E2840" i="15"/>
  <c r="E3787" i="15"/>
  <c r="E3012" i="15"/>
  <c r="E3788" i="15"/>
  <c r="E3789" i="15"/>
  <c r="E3790" i="15"/>
  <c r="E2841" i="15"/>
  <c r="E2842" i="15"/>
  <c r="E8593" i="15"/>
  <c r="E2843" i="15"/>
  <c r="E3791" i="15"/>
  <c r="E5081" i="15"/>
  <c r="E3013" i="15"/>
  <c r="E3792" i="15"/>
  <c r="E5082" i="15"/>
  <c r="E2535" i="15"/>
  <c r="E2536" i="15"/>
  <c r="E2537" i="15"/>
  <c r="E2538" i="15"/>
  <c r="E2539" i="15"/>
  <c r="E2844" i="15"/>
  <c r="E9716" i="15"/>
  <c r="E2845" i="15"/>
  <c r="E2540" i="15"/>
  <c r="E5083" i="15"/>
  <c r="E6287" i="15"/>
  <c r="E1618" i="15"/>
  <c r="E2541" i="15"/>
  <c r="E6288" i="15"/>
  <c r="E1168" i="15"/>
  <c r="E2846" i="15"/>
  <c r="E1169" i="15"/>
  <c r="E10914" i="15"/>
  <c r="E1170" i="15"/>
  <c r="E268" i="15"/>
  <c r="E1171" i="15"/>
  <c r="E1172" i="15"/>
  <c r="E1173" i="15"/>
  <c r="E4061" i="15"/>
  <c r="E4062" i="15"/>
  <c r="E269" i="15"/>
  <c r="E12010" i="15"/>
  <c r="E270" i="15"/>
  <c r="E1174" i="15"/>
  <c r="E6289" i="15"/>
  <c r="E12417" i="15"/>
  <c r="E12418" i="15"/>
  <c r="E7464" i="15"/>
  <c r="E7465" i="15"/>
  <c r="E13074" i="15"/>
  <c r="E1175" i="15"/>
  <c r="E1176" i="15"/>
  <c r="E13075" i="15"/>
  <c r="E13076" i="15"/>
  <c r="E7466" i="15"/>
  <c r="E1177" i="15"/>
  <c r="E1178" i="15"/>
  <c r="E13077" i="15"/>
  <c r="E1179" i="15"/>
  <c r="E1180" i="15"/>
  <c r="E2542" i="15"/>
  <c r="E13078" i="15"/>
  <c r="E8594" i="15"/>
  <c r="E4063" i="15"/>
  <c r="E8595" i="15"/>
  <c r="E13079" i="15"/>
  <c r="E4064" i="15"/>
  <c r="E12011" i="15"/>
  <c r="E2543" i="15"/>
  <c r="E4065" i="15"/>
  <c r="E12012" i="15"/>
  <c r="E12013" i="15"/>
  <c r="E8596" i="15"/>
  <c r="E9717" i="15"/>
  <c r="E12014" i="15"/>
  <c r="E9718" i="15"/>
  <c r="E2544" i="15"/>
  <c r="E12015" i="15"/>
  <c r="E1181" i="15"/>
  <c r="E11315" i="15"/>
  <c r="E11316" i="15"/>
  <c r="E12016" i="15"/>
  <c r="E9719" i="15"/>
  <c r="E10915" i="15"/>
  <c r="E4066" i="15"/>
  <c r="E10916" i="15"/>
  <c r="E10917" i="15"/>
  <c r="E10918" i="15"/>
  <c r="E10919" i="15"/>
  <c r="E10920" i="15"/>
  <c r="E2545" i="15"/>
  <c r="E2546" i="15"/>
  <c r="E10921" i="15"/>
  <c r="E10922" i="15"/>
  <c r="E10190" i="15"/>
  <c r="E10191" i="15"/>
  <c r="E10923" i="15"/>
  <c r="E9720" i="15"/>
  <c r="E12017" i="15"/>
  <c r="E9721" i="15"/>
  <c r="E3793" i="15"/>
  <c r="E4067" i="15"/>
  <c r="E9722" i="15"/>
  <c r="E9723" i="15"/>
  <c r="E4068" i="15"/>
  <c r="E12018" i="15"/>
  <c r="E2547" i="15"/>
  <c r="E4069" i="15"/>
  <c r="E9724" i="15"/>
  <c r="E9725" i="15"/>
  <c r="E12019" i="15"/>
  <c r="E9726" i="15"/>
  <c r="E9008" i="15"/>
  <c r="E9727" i="15"/>
  <c r="E8597" i="15"/>
  <c r="E3794" i="15"/>
  <c r="E3795" i="15"/>
  <c r="E4070" i="15"/>
  <c r="E8598" i="15"/>
  <c r="E8599" i="15"/>
  <c r="E4071" i="15"/>
  <c r="E4072" i="15"/>
  <c r="E13080" i="15"/>
  <c r="E4073" i="15"/>
  <c r="E8600" i="15"/>
  <c r="E13081" i="15"/>
  <c r="E8601" i="15"/>
  <c r="E13082" i="15"/>
  <c r="E3796" i="15"/>
  <c r="E4074" i="15"/>
  <c r="E7881" i="15"/>
  <c r="E8602" i="15"/>
  <c r="E1182" i="15"/>
  <c r="E7467" i="15"/>
  <c r="E5084" i="15"/>
  <c r="E5369" i="15"/>
  <c r="E7468" i="15"/>
  <c r="E5370" i="15"/>
  <c r="E5371" i="15"/>
  <c r="E1183" i="15"/>
  <c r="E5372" i="15"/>
  <c r="E7469" i="15"/>
  <c r="E2548" i="15"/>
  <c r="E7470" i="15"/>
  <c r="E7471" i="15"/>
  <c r="E5085" i="15"/>
  <c r="E5373" i="15"/>
  <c r="E6729" i="15"/>
  <c r="E7472" i="15"/>
  <c r="E2549" i="15"/>
  <c r="E3797" i="15"/>
  <c r="E5086" i="15"/>
  <c r="E5374" i="15"/>
  <c r="E6290" i="15"/>
  <c r="E5375" i="15"/>
  <c r="E5376" i="15"/>
  <c r="E3798" i="15"/>
  <c r="E5377" i="15"/>
  <c r="E6291" i="15"/>
  <c r="E6292" i="15"/>
  <c r="E6293" i="15"/>
  <c r="E5378" i="15"/>
  <c r="E5534" i="15"/>
  <c r="E6294" i="15"/>
  <c r="E5087" i="15"/>
  <c r="E5088" i="15"/>
  <c r="E5089" i="15"/>
  <c r="E5090" i="15"/>
  <c r="E5091" i="15"/>
  <c r="E5379" i="15"/>
  <c r="E5092" i="15"/>
  <c r="E5093" i="15"/>
  <c r="E5380" i="15"/>
  <c r="E6536" i="15"/>
  <c r="E6295" i="15"/>
  <c r="E5094" i="15"/>
  <c r="E6537" i="15"/>
  <c r="E5095" i="15"/>
  <c r="E6538" i="15"/>
  <c r="E7473" i="15"/>
  <c r="E5096" i="15"/>
  <c r="E5097" i="15"/>
  <c r="E4246" i="15"/>
  <c r="E5098" i="15"/>
  <c r="E6296" i="15"/>
  <c r="E6297" i="15"/>
  <c r="E7474" i="15"/>
  <c r="E3799" i="15"/>
  <c r="E3800" i="15"/>
  <c r="E6298" i="15"/>
  <c r="E6539" i="15"/>
  <c r="E3801" i="15"/>
  <c r="E3802" i="15"/>
  <c r="E6540" i="15"/>
  <c r="E6541" i="15"/>
  <c r="E3014" i="15"/>
  <c r="E3803" i="15"/>
  <c r="E6542" i="15"/>
  <c r="E3804" i="15"/>
  <c r="E3805" i="15"/>
  <c r="E8603" i="15"/>
  <c r="E7475" i="15"/>
  <c r="E3015" i="15"/>
  <c r="E3806" i="15"/>
  <c r="E7476" i="15"/>
  <c r="E8604" i="15"/>
  <c r="E8605" i="15"/>
  <c r="E2550" i="15"/>
  <c r="E2551" i="15"/>
  <c r="E6299" i="15"/>
  <c r="E6300" i="15"/>
  <c r="E6543" i="15"/>
  <c r="E2552" i="15"/>
  <c r="E2553" i="15"/>
  <c r="E6544" i="15"/>
  <c r="E6545" i="15"/>
  <c r="E6546" i="15"/>
  <c r="E9728" i="15"/>
  <c r="E9729" i="15"/>
  <c r="E2554" i="15"/>
  <c r="E6301" i="15"/>
  <c r="E6547" i="15"/>
  <c r="E2555" i="15"/>
  <c r="E2556" i="15"/>
  <c r="E2557" i="15"/>
  <c r="E1619" i="15"/>
  <c r="E2558" i="15"/>
  <c r="E8606" i="15"/>
  <c r="E9730" i="15"/>
  <c r="E9731" i="15"/>
  <c r="E1184" i="15"/>
  <c r="E1185" i="15"/>
  <c r="E7477" i="15"/>
  <c r="E6548" i="15"/>
  <c r="E10924" i="15"/>
  <c r="E1186" i="15"/>
  <c r="E1187" i="15"/>
  <c r="E6549" i="15"/>
  <c r="E7706" i="15"/>
  <c r="E9732" i="15"/>
  <c r="E10925" i="15"/>
  <c r="E1188" i="15"/>
  <c r="E7478" i="15"/>
  <c r="E1189" i="15"/>
  <c r="E271" i="15"/>
  <c r="E272" i="15"/>
  <c r="E1190" i="15"/>
  <c r="E1191" i="15"/>
  <c r="E7707" i="15"/>
  <c r="E12020" i="15"/>
  <c r="E7708" i="15"/>
  <c r="E12021" i="15"/>
  <c r="E12022" i="15"/>
  <c r="E273" i="15"/>
  <c r="E1192" i="15"/>
  <c r="E13083" i="15"/>
  <c r="E13084" i="15"/>
  <c r="E7709" i="15"/>
  <c r="E12419" i="15"/>
  <c r="E12499" i="15"/>
  <c r="E10926" i="15"/>
  <c r="E13085" i="15"/>
  <c r="E8607" i="15"/>
  <c r="E13086" i="15"/>
  <c r="E10927" i="15"/>
  <c r="E10928" i="15"/>
  <c r="E1193" i="15"/>
  <c r="E1194" i="15"/>
  <c r="E1195" i="15"/>
  <c r="E7710" i="15"/>
  <c r="E12023" i="15"/>
  <c r="E13087" i="15"/>
  <c r="E7711" i="15"/>
  <c r="E12024" i="15"/>
  <c r="E12025" i="15"/>
  <c r="E13088" i="15"/>
  <c r="E12026" i="15"/>
  <c r="E12027" i="15"/>
  <c r="E8608" i="15"/>
  <c r="E7712" i="15"/>
  <c r="E12028" i="15"/>
  <c r="E12029" i="15"/>
  <c r="E7713" i="15"/>
  <c r="E12030" i="15"/>
  <c r="E11317" i="15"/>
  <c r="E11318" i="15"/>
  <c r="E12031" i="15"/>
  <c r="E13089" i="15"/>
  <c r="E10929" i="15"/>
  <c r="E13090" i="15"/>
  <c r="E10930" i="15"/>
  <c r="E13091" i="15"/>
  <c r="E8609" i="15"/>
  <c r="E7714" i="15"/>
  <c r="E10931" i="15"/>
  <c r="E10932" i="15"/>
  <c r="E7715" i="15"/>
  <c r="E7716" i="15"/>
  <c r="E10933" i="15"/>
  <c r="E1196" i="15"/>
  <c r="E10192" i="15"/>
  <c r="E10193" i="15"/>
  <c r="E10934" i="15"/>
  <c r="E10298" i="15"/>
  <c r="E2559" i="15"/>
  <c r="E8841" i="15"/>
  <c r="E9733" i="15"/>
  <c r="E2560" i="15"/>
  <c r="E9734" i="15"/>
  <c r="E9735" i="15"/>
  <c r="E8842" i="15"/>
  <c r="E9736" i="15"/>
  <c r="E8843" i="15"/>
  <c r="E9737" i="15"/>
  <c r="E2561" i="15"/>
  <c r="E8844" i="15"/>
  <c r="E9009" i="15"/>
  <c r="E9738" i="15"/>
  <c r="E9103" i="15"/>
  <c r="E3807" i="15"/>
  <c r="E8610" i="15"/>
  <c r="E3808" i="15"/>
  <c r="E8611" i="15"/>
  <c r="E9739" i="15"/>
  <c r="E9740" i="15"/>
  <c r="E8845" i="15"/>
  <c r="E8612" i="15"/>
  <c r="E8613" i="15"/>
  <c r="E8846" i="15"/>
  <c r="E3809" i="15"/>
  <c r="E8614" i="15"/>
  <c r="E3810" i="15"/>
  <c r="E3811" i="15"/>
  <c r="E8847" i="15"/>
  <c r="E5099" i="15"/>
  <c r="E7882" i="15"/>
  <c r="E8615" i="15"/>
  <c r="E7978" i="15"/>
  <c r="E5100" i="15"/>
  <c r="E8848" i="15"/>
  <c r="E7479" i="15"/>
  <c r="E5101" i="15"/>
  <c r="E7480" i="15"/>
  <c r="E8849" i="15"/>
  <c r="E7481" i="15"/>
  <c r="E7482" i="15"/>
  <c r="E9966" i="15"/>
  <c r="E6302" i="15"/>
  <c r="E9967" i="15"/>
  <c r="E5102" i="15"/>
  <c r="E9968" i="15"/>
  <c r="E6303" i="15"/>
  <c r="E6730" i="15"/>
  <c r="E7483" i="15"/>
  <c r="E6304" i="15"/>
  <c r="E7484" i="15"/>
  <c r="E8616" i="15"/>
  <c r="E6305" i="15"/>
  <c r="E6306" i="15"/>
  <c r="E9969" i="15"/>
  <c r="E6307" i="15"/>
  <c r="E6308" i="15"/>
  <c r="E9970" i="15"/>
  <c r="E6309" i="15"/>
  <c r="E6310" i="15"/>
  <c r="E6311" i="15"/>
  <c r="E6312" i="15"/>
  <c r="E9971" i="15"/>
  <c r="E8617" i="15"/>
  <c r="E5535" i="15"/>
  <c r="E6313" i="15"/>
  <c r="E8618" i="15"/>
  <c r="E8619" i="15"/>
  <c r="E5103" i="15"/>
  <c r="E5104" i="15"/>
  <c r="E10935" i="15"/>
  <c r="E9972" i="15"/>
  <c r="E5105" i="15"/>
  <c r="E5106" i="15"/>
  <c r="E9973" i="15"/>
  <c r="E9741" i="15"/>
  <c r="E7485" i="15"/>
  <c r="E7486" i="15"/>
  <c r="E9974" i="15"/>
  <c r="E9742" i="15"/>
  <c r="E9743" i="15"/>
  <c r="E4247" i="15"/>
  <c r="E5107" i="15"/>
  <c r="E9744" i="15"/>
  <c r="E3812" i="15"/>
  <c r="E3813" i="15"/>
  <c r="E10936" i="15"/>
  <c r="E3814" i="15"/>
  <c r="E9975" i="15"/>
  <c r="E3815" i="15"/>
  <c r="E3816" i="15"/>
  <c r="E9976" i="15"/>
  <c r="E8620" i="15"/>
  <c r="E10937" i="15"/>
  <c r="E10938" i="15"/>
  <c r="E3016" i="15"/>
  <c r="E3817" i="15"/>
  <c r="E12032" i="15"/>
  <c r="E12033" i="15"/>
  <c r="E2562" i="15"/>
  <c r="E2563" i="15"/>
  <c r="E10939" i="15"/>
  <c r="E10940" i="15"/>
  <c r="E9977" i="15"/>
  <c r="E2564" i="15"/>
  <c r="E2565" i="15"/>
  <c r="E9978" i="15"/>
  <c r="E9745" i="15"/>
  <c r="E9979" i="15"/>
  <c r="E12034" i="15"/>
  <c r="E13092" i="15"/>
  <c r="E1620" i="15"/>
  <c r="E2566" i="15"/>
  <c r="E13093" i="15"/>
  <c r="E13094" i="15"/>
  <c r="E1197" i="15"/>
  <c r="E10941" i="15"/>
  <c r="E10942" i="15"/>
  <c r="E1198" i="15"/>
  <c r="E10943" i="15"/>
  <c r="E1199" i="15"/>
  <c r="E11155" i="15"/>
  <c r="E1200" i="15"/>
  <c r="E12035" i="15"/>
  <c r="E10944" i="15"/>
  <c r="E274" i="15"/>
  <c r="E1201" i="15"/>
  <c r="E13095" i="15"/>
  <c r="E12420" i="15"/>
  <c r="E1202" i="15"/>
  <c r="E12036" i="15"/>
  <c r="E13096" i="15"/>
  <c r="E13097" i="15"/>
  <c r="E13098" i="15"/>
  <c r="E1203" i="15"/>
  <c r="E2567" i="15"/>
  <c r="E12037" i="15"/>
  <c r="E13099" i="15"/>
  <c r="E1204" i="15"/>
  <c r="E3818" i="15"/>
  <c r="E13100" i="15"/>
  <c r="E11156" i="15"/>
  <c r="E12038" i="15"/>
  <c r="E11157" i="15"/>
  <c r="E12039" i="15"/>
  <c r="E5108" i="15"/>
  <c r="E6314" i="15"/>
  <c r="E7487" i="15"/>
  <c r="E12040" i="15"/>
  <c r="E12041" i="15"/>
  <c r="E1205" i="15"/>
  <c r="E11319" i="15"/>
  <c r="E12042" i="15"/>
  <c r="E8621" i="15"/>
  <c r="E11158" i="15"/>
  <c r="E10945" i="15"/>
  <c r="E9746" i="15"/>
  <c r="E10946" i="15"/>
  <c r="E12043" i="15"/>
  <c r="E10947" i="15"/>
  <c r="E10948" i="15"/>
  <c r="E12044" i="15"/>
  <c r="E10949" i="15"/>
  <c r="E11159" i="15"/>
  <c r="E10950" i="15"/>
  <c r="E13101" i="15"/>
  <c r="E10194" i="15"/>
  <c r="E10951" i="15"/>
  <c r="E11160" i="15"/>
  <c r="E1206" i="15"/>
  <c r="E1207" i="15"/>
  <c r="E12259" i="15"/>
  <c r="E9747" i="15"/>
  <c r="E9748" i="15"/>
  <c r="E9749" i="15"/>
  <c r="E2568" i="15"/>
  <c r="E9750" i="15"/>
  <c r="E9751" i="15"/>
  <c r="E2569" i="15"/>
  <c r="E12260" i="15"/>
  <c r="E9752" i="15"/>
  <c r="E9010" i="15"/>
  <c r="E9753" i="15"/>
  <c r="E3819" i="15"/>
  <c r="E12261" i="15"/>
  <c r="E8622" i="15"/>
  <c r="E8623" i="15"/>
  <c r="E12045" i="15"/>
  <c r="E8624" i="15"/>
  <c r="E10952" i="15"/>
  <c r="E9754" i="15"/>
  <c r="E8625" i="15"/>
  <c r="E8626" i="15"/>
  <c r="E1208" i="15"/>
  <c r="E2570" i="15"/>
  <c r="E3820" i="15"/>
  <c r="E7883" i="15"/>
  <c r="E8627" i="15"/>
  <c r="E3821" i="15"/>
  <c r="E5109" i="15"/>
  <c r="E6315" i="15"/>
  <c r="E7488" i="15"/>
  <c r="E7489" i="15"/>
  <c r="E13102" i="15"/>
  <c r="E7490" i="15"/>
  <c r="E7491" i="15"/>
  <c r="E7492" i="15"/>
  <c r="E5110" i="15"/>
  <c r="E12262" i="15"/>
  <c r="E6731" i="15"/>
  <c r="E7493" i="15"/>
  <c r="E8628" i="15"/>
  <c r="E9755" i="15"/>
  <c r="E10953" i="15"/>
  <c r="E6316" i="15"/>
  <c r="E13103" i="15"/>
  <c r="E6317" i="15"/>
  <c r="E6318" i="15"/>
  <c r="E6319" i="15"/>
  <c r="E6320" i="15"/>
  <c r="E12263" i="15"/>
  <c r="E5536" i="15"/>
  <c r="E13104" i="15"/>
  <c r="E6321" i="15"/>
  <c r="E13297" i="15"/>
  <c r="E8629" i="15"/>
  <c r="E5537" i="15"/>
  <c r="E6322" i="15"/>
  <c r="E12046" i="15"/>
  <c r="E13105" i="15"/>
  <c r="E1209" i="15"/>
  <c r="E1210" i="15"/>
  <c r="E5111" i="15"/>
  <c r="E13106" i="15"/>
  <c r="E5112" i="15"/>
  <c r="E5113" i="15"/>
  <c r="E5114" i="15"/>
  <c r="E5115" i="15"/>
  <c r="E5116" i="15"/>
  <c r="E1211" i="15"/>
  <c r="E7494" i="15"/>
  <c r="E4248" i="15"/>
  <c r="E5117" i="15"/>
  <c r="E2571" i="15"/>
  <c r="E2572" i="15"/>
  <c r="E2573" i="15"/>
  <c r="E2574" i="15"/>
  <c r="E3822" i="15"/>
  <c r="E13107" i="15"/>
  <c r="E3823" i="15"/>
  <c r="E3824" i="15"/>
  <c r="E13298" i="15"/>
  <c r="E3825" i="15"/>
  <c r="E3826" i="15"/>
  <c r="E3827" i="15"/>
  <c r="E3828" i="15"/>
  <c r="E8630" i="15"/>
  <c r="E3017" i="15"/>
  <c r="E3829" i="15"/>
  <c r="E3830" i="15"/>
  <c r="E3831" i="15"/>
  <c r="E3832" i="15"/>
  <c r="E2575" i="15"/>
  <c r="E5118" i="15"/>
  <c r="E2576" i="15"/>
  <c r="E13108" i="15"/>
  <c r="E2577" i="15"/>
  <c r="E2578" i="15"/>
  <c r="E13299" i="15"/>
  <c r="E9756" i="15"/>
  <c r="E2579" i="15"/>
  <c r="E2580" i="15"/>
  <c r="E2581" i="15"/>
  <c r="E2582" i="15"/>
  <c r="E5119" i="15"/>
  <c r="E1621" i="15"/>
  <c r="E2583" i="15"/>
  <c r="E5120" i="15"/>
  <c r="E5121" i="15"/>
  <c r="E6323" i="15"/>
  <c r="E1212" i="15"/>
  <c r="E13109" i="15"/>
  <c r="E1213" i="15"/>
  <c r="E1214" i="15"/>
  <c r="E13300" i="15"/>
  <c r="E6324" i="15"/>
  <c r="E1215" i="15"/>
  <c r="E1216" i="15"/>
  <c r="E6325" i="15"/>
  <c r="E275" i="15"/>
  <c r="E1217" i="15"/>
  <c r="E13110" i="15"/>
  <c r="E12421" i="15"/>
  <c r="E13111" i="15"/>
  <c r="E6326" i="15"/>
  <c r="E13112" i="15"/>
  <c r="E6327" i="15"/>
  <c r="E12047" i="15"/>
  <c r="E7495" i="15"/>
  <c r="E12048" i="15"/>
  <c r="E11320" i="15"/>
  <c r="E12049" i="15"/>
  <c r="E10954" i="15"/>
  <c r="E7496" i="15"/>
  <c r="E10955" i="15"/>
  <c r="E7497" i="15"/>
  <c r="E1218" i="15"/>
  <c r="E7498" i="15"/>
  <c r="E10956" i="15"/>
  <c r="E10195" i="15"/>
  <c r="E10196" i="15"/>
  <c r="E10957" i="15"/>
  <c r="E8631" i="15"/>
  <c r="E8632" i="15"/>
  <c r="E9757" i="15"/>
  <c r="E9758" i="15"/>
  <c r="E9759" i="15"/>
  <c r="E8633" i="15"/>
  <c r="E9760" i="15"/>
  <c r="E9011" i="15"/>
  <c r="E9761" i="15"/>
  <c r="E8634" i="15"/>
  <c r="E8635" i="15"/>
  <c r="E8636" i="15"/>
  <c r="E9762" i="15"/>
  <c r="E9763" i="15"/>
  <c r="E7884" i="15"/>
  <c r="E8637" i="15"/>
  <c r="E9764" i="15"/>
  <c r="E7499" i="15"/>
  <c r="E6732" i="15"/>
  <c r="E7500" i="15"/>
  <c r="E9765" i="15"/>
  <c r="E9766" i="15"/>
  <c r="E10958" i="15"/>
  <c r="E10959" i="15"/>
  <c r="E5538" i="15"/>
  <c r="E6328" i="15"/>
  <c r="E10960" i="15"/>
  <c r="E10961" i="15"/>
  <c r="E10962" i="15"/>
  <c r="E12050" i="15"/>
  <c r="E5122" i="15"/>
  <c r="E5123" i="15"/>
  <c r="E12051" i="15"/>
  <c r="E4249" i="15"/>
  <c r="E5124" i="15"/>
  <c r="E3833" i="15"/>
  <c r="E12052" i="15"/>
  <c r="E12053" i="15"/>
  <c r="E12054" i="15"/>
  <c r="E13113" i="15"/>
  <c r="E3018" i="15"/>
  <c r="E3834" i="15"/>
  <c r="E13114" i="15"/>
  <c r="E13115" i="15"/>
  <c r="E9767" i="15"/>
  <c r="E2584" i="15"/>
  <c r="E2585" i="15"/>
  <c r="E2586" i="15"/>
  <c r="E13116" i="15"/>
  <c r="E1622" i="15"/>
  <c r="E2587" i="15"/>
  <c r="E1219" i="15"/>
  <c r="E1220" i="15"/>
  <c r="E13117" i="15"/>
  <c r="E10963" i="15"/>
  <c r="E276" i="15"/>
  <c r="E277" i="15"/>
  <c r="E1221" i="15"/>
  <c r="E1222" i="15"/>
  <c r="E1223" i="15"/>
  <c r="E278" i="15"/>
  <c r="E1224" i="15"/>
  <c r="E12422" i="15"/>
  <c r="E1225" i="15"/>
  <c r="E13118" i="15"/>
  <c r="E1226" i="15"/>
  <c r="E13119" i="15"/>
  <c r="E2588" i="15"/>
  <c r="E12055" i="15"/>
  <c r="E2589" i="15"/>
  <c r="E12056" i="15"/>
  <c r="E12057" i="15"/>
  <c r="E11321" i="15"/>
  <c r="E12058" i="15"/>
  <c r="E10964" i="15"/>
  <c r="E3835" i="15"/>
  <c r="E3836" i="15"/>
  <c r="E10965" i="15"/>
  <c r="E3837" i="15"/>
  <c r="E10197" i="15"/>
  <c r="E10198" i="15"/>
  <c r="E10966" i="15"/>
  <c r="E5125" i="15"/>
  <c r="E5126" i="15"/>
  <c r="E9768" i="15"/>
  <c r="E5127" i="15"/>
  <c r="E9769" i="15"/>
  <c r="E9770" i="15"/>
  <c r="E9012" i="15"/>
  <c r="E9771" i="15"/>
  <c r="E6329" i="15"/>
  <c r="E8638" i="15"/>
  <c r="E8639" i="15"/>
  <c r="E6330" i="15"/>
  <c r="E7885" i="15"/>
  <c r="E8640" i="15"/>
  <c r="E7501" i="15"/>
  <c r="E7502" i="15"/>
  <c r="E7503" i="15"/>
  <c r="E7504" i="15"/>
  <c r="E6733" i="15"/>
  <c r="E7505" i="15"/>
  <c r="E8641" i="15"/>
  <c r="E8642" i="15"/>
  <c r="E8643" i="15"/>
  <c r="E6331" i="15"/>
  <c r="E8644" i="15"/>
  <c r="E5539" i="15"/>
  <c r="E6332" i="15"/>
  <c r="E9772" i="15"/>
  <c r="E9773" i="15"/>
  <c r="E5128" i="15"/>
  <c r="E9774" i="15"/>
  <c r="E5129" i="15"/>
  <c r="E5130" i="15"/>
  <c r="E5131" i="15"/>
  <c r="E9775" i="15"/>
  <c r="E4250" i="15"/>
  <c r="E5132" i="15"/>
  <c r="E10967" i="15"/>
  <c r="E10968" i="15"/>
  <c r="E3838" i="15"/>
  <c r="E3839" i="15"/>
  <c r="E3840" i="15"/>
  <c r="E3841" i="15"/>
  <c r="E3842" i="15"/>
  <c r="E10969" i="15"/>
  <c r="E10970" i="15"/>
  <c r="E3019" i="15"/>
  <c r="E3843" i="15"/>
  <c r="E12059" i="15"/>
  <c r="E12060" i="15"/>
  <c r="E12061" i="15"/>
  <c r="E2590" i="15"/>
  <c r="E2591" i="15"/>
  <c r="E2592" i="15"/>
  <c r="E2593" i="15"/>
  <c r="E12062" i="15"/>
  <c r="E12063" i="15"/>
  <c r="E1623" i="15"/>
  <c r="E2594" i="15"/>
  <c r="E13120" i="15"/>
  <c r="E13121" i="15"/>
  <c r="E1227" i="15"/>
  <c r="E13122" i="15"/>
  <c r="E1228" i="15"/>
  <c r="E279" i="15"/>
  <c r="E1229" i="15"/>
  <c r="E1230" i="15"/>
  <c r="E13123" i="15"/>
  <c r="E280" i="15"/>
  <c r="E1231" i="15"/>
  <c r="E12423" i="15"/>
  <c r="E1232" i="15"/>
  <c r="E13124" i="15"/>
  <c r="E13125" i="15"/>
  <c r="E13126" i="15"/>
  <c r="E13127" i="15"/>
  <c r="E1233" i="15"/>
  <c r="E1234" i="15"/>
  <c r="E13128" i="15"/>
  <c r="E2595" i="15"/>
  <c r="E13129" i="15"/>
  <c r="E12064" i="15"/>
  <c r="E12065" i="15"/>
  <c r="E12066" i="15"/>
  <c r="E12067" i="15"/>
  <c r="E2596" i="15"/>
  <c r="E2597" i="15"/>
  <c r="E2598" i="15"/>
  <c r="E12068" i="15"/>
  <c r="E12069" i="15"/>
  <c r="E12070" i="15"/>
  <c r="E1235" i="15"/>
  <c r="E3844" i="15"/>
  <c r="E11322" i="15"/>
  <c r="E12071" i="15"/>
  <c r="E10971" i="15"/>
  <c r="E10972" i="15"/>
  <c r="E3845" i="15"/>
  <c r="E3846" i="15"/>
  <c r="E10973" i="15"/>
  <c r="E10974" i="15"/>
  <c r="E5133" i="15"/>
  <c r="E10199" i="15"/>
  <c r="E10200" i="15"/>
  <c r="E10975" i="15"/>
  <c r="E5134" i="15"/>
  <c r="E5135" i="15"/>
  <c r="E9776" i="15"/>
  <c r="E9777" i="15"/>
  <c r="E9778" i="15"/>
  <c r="E9779" i="15"/>
  <c r="E5136" i="15"/>
  <c r="E9780" i="15"/>
  <c r="E2599" i="15"/>
  <c r="E9013" i="15"/>
  <c r="E9781" i="15"/>
  <c r="E6333" i="15"/>
  <c r="E8645" i="15"/>
  <c r="E8646" i="15"/>
  <c r="E8647" i="15"/>
  <c r="E6334" i="15"/>
  <c r="E6335" i="15"/>
  <c r="E8648" i="15"/>
  <c r="E8649" i="15"/>
  <c r="E6336" i="15"/>
  <c r="E7886" i="15"/>
  <c r="E8650" i="15"/>
  <c r="E7506" i="15"/>
  <c r="E7507" i="15"/>
  <c r="E7508" i="15"/>
  <c r="E7509" i="15"/>
  <c r="E7510" i="15"/>
  <c r="E7511" i="15"/>
  <c r="E7512" i="15"/>
  <c r="E7513" i="15"/>
  <c r="E7514" i="15"/>
  <c r="E6734" i="15"/>
  <c r="E7515" i="15"/>
  <c r="E8651" i="15"/>
  <c r="E8652" i="15"/>
  <c r="E6337" i="15"/>
  <c r="E6338" i="15"/>
  <c r="E6339" i="15"/>
  <c r="E6340" i="15"/>
  <c r="E6341" i="15"/>
  <c r="E6342" i="15"/>
  <c r="E8653" i="15"/>
  <c r="E5540" i="15"/>
  <c r="E6343" i="15"/>
  <c r="E9782" i="15"/>
  <c r="E9783" i="15"/>
  <c r="E5137" i="15"/>
  <c r="E5138" i="15"/>
  <c r="E5139" i="15"/>
  <c r="E5140" i="15"/>
  <c r="E9784" i="15"/>
  <c r="E5141" i="15"/>
  <c r="E5142" i="15"/>
  <c r="E5143" i="15"/>
  <c r="E5144" i="15"/>
  <c r="E9785" i="15"/>
  <c r="E4251" i="15"/>
  <c r="E5145" i="15"/>
  <c r="E10976" i="15"/>
  <c r="E10977" i="15"/>
  <c r="E10978" i="15"/>
  <c r="E10979" i="15"/>
  <c r="E3847" i="15"/>
  <c r="E3848" i="15"/>
  <c r="E3849" i="15"/>
  <c r="E3850" i="15"/>
  <c r="E3851" i="15"/>
  <c r="E10980" i="15"/>
  <c r="E3020" i="15"/>
  <c r="E3852" i="15"/>
  <c r="E12072" i="15"/>
  <c r="E12073" i="15"/>
  <c r="E12074" i="15"/>
  <c r="E2600" i="15"/>
  <c r="E2601" i="15"/>
  <c r="E2602" i="15"/>
  <c r="E2603" i="15"/>
  <c r="E2604" i="15"/>
  <c r="E12075" i="15"/>
  <c r="E1624" i="15"/>
  <c r="E2605" i="15"/>
  <c r="E13130" i="15"/>
  <c r="E13131" i="15"/>
  <c r="E1236" i="15"/>
  <c r="E1237" i="15"/>
  <c r="E1238" i="15"/>
  <c r="E1239" i="15"/>
  <c r="E10981" i="15"/>
  <c r="E1240" i="15"/>
  <c r="E1241" i="15"/>
  <c r="E1242" i="15"/>
  <c r="E281" i="15"/>
  <c r="E282" i="15"/>
  <c r="E12076" i="15"/>
  <c r="E13132" i="15"/>
  <c r="E283" i="15"/>
  <c r="E1243" i="15"/>
  <c r="E13133" i="15"/>
  <c r="E13134" i="15"/>
  <c r="E12424" i="15"/>
  <c r="E12425" i="15"/>
  <c r="E12500" i="15"/>
  <c r="E12501" i="15"/>
  <c r="E12502" i="15"/>
  <c r="E1244" i="15"/>
  <c r="E2606" i="15"/>
  <c r="E13135" i="15"/>
  <c r="E13136" i="15"/>
  <c r="E13137" i="15"/>
  <c r="E13138" i="15"/>
  <c r="E2607" i="15"/>
  <c r="E3853" i="15"/>
  <c r="E1245" i="15"/>
  <c r="E3854" i="15"/>
  <c r="E5146" i="15"/>
  <c r="E13139" i="15"/>
  <c r="E6344" i="15"/>
  <c r="E7516" i="15"/>
  <c r="E12077" i="15"/>
  <c r="E12078" i="15"/>
  <c r="E12079" i="15"/>
  <c r="E7517" i="15"/>
  <c r="E11323" i="15"/>
  <c r="E11324" i="15"/>
  <c r="E11401" i="15"/>
  <c r="E11402" i="15"/>
  <c r="E12080" i="15"/>
  <c r="E11403" i="15"/>
  <c r="E8654" i="15"/>
  <c r="E1246" i="15"/>
  <c r="E10982" i="15"/>
  <c r="E8655" i="15"/>
  <c r="E10983" i="15"/>
  <c r="E10984" i="15"/>
  <c r="E10985" i="15"/>
  <c r="E9786" i="15"/>
  <c r="E10986" i="15"/>
  <c r="E12081" i="15"/>
  <c r="E10201" i="15"/>
  <c r="E10202" i="15"/>
  <c r="E10299" i="15"/>
  <c r="E10300" i="15"/>
  <c r="E10987" i="15"/>
  <c r="E10301" i="15"/>
  <c r="E9787" i="15"/>
  <c r="E13140" i="15"/>
  <c r="E9788" i="15"/>
  <c r="E9789" i="15"/>
  <c r="E9790" i="15"/>
  <c r="E9980" i="15"/>
  <c r="E2608" i="15"/>
  <c r="E9014" i="15"/>
  <c r="E9104" i="15"/>
  <c r="E9791" i="15"/>
  <c r="E9105" i="15"/>
  <c r="E1247" i="15"/>
  <c r="E8656" i="15"/>
  <c r="E8657" i="15"/>
  <c r="E8658" i="15"/>
  <c r="E8659" i="15"/>
  <c r="E2609" i="15"/>
  <c r="E3855" i="15"/>
  <c r="E3856" i="15"/>
  <c r="E7887" i="15"/>
  <c r="E8660" i="15"/>
  <c r="E7979" i="15"/>
  <c r="E7888" i="15"/>
  <c r="E7943" i="15"/>
  <c r="E7980" i="15"/>
  <c r="E7981" i="15"/>
  <c r="E8661" i="15"/>
  <c r="E7982" i="15"/>
  <c r="E5147" i="15"/>
  <c r="E7518" i="15"/>
  <c r="E6345" i="15"/>
  <c r="E7519" i="15"/>
  <c r="E7520" i="15"/>
  <c r="E7521" i="15"/>
  <c r="E7717" i="15"/>
  <c r="E5148" i="15"/>
  <c r="E7522" i="15"/>
  <c r="E8662" i="15"/>
  <c r="E6735" i="15"/>
  <c r="E6830" i="15"/>
  <c r="E6831" i="15"/>
  <c r="E7523" i="15"/>
  <c r="E9792" i="15"/>
  <c r="E10988" i="15"/>
  <c r="E5541" i="15"/>
  <c r="E6346" i="15"/>
  <c r="E6347" i="15"/>
  <c r="E6348" i="15"/>
  <c r="E6550" i="15"/>
  <c r="E6349" i="15"/>
  <c r="E12082" i="15"/>
  <c r="E13141" i="15"/>
  <c r="E5542" i="15"/>
  <c r="E5626" i="15"/>
  <c r="E5627" i="15"/>
  <c r="E6350" i="15"/>
  <c r="E1248" i="15"/>
  <c r="E5149" i="15"/>
  <c r="E5150" i="15"/>
  <c r="E5151" i="15"/>
  <c r="E5381" i="15"/>
  <c r="E5152" i="15"/>
  <c r="E7524" i="15"/>
  <c r="E1249" i="15"/>
  <c r="E4252" i="15"/>
  <c r="E4342" i="15"/>
  <c r="E4343" i="15"/>
  <c r="E5153" i="15"/>
  <c r="E2610" i="15"/>
  <c r="E3857" i="15"/>
  <c r="E3858" i="15"/>
  <c r="E3859" i="15"/>
  <c r="E3860" i="15"/>
  <c r="E3861" i="15"/>
  <c r="E4075" i="15"/>
  <c r="E2611" i="15"/>
  <c r="E3021" i="15"/>
  <c r="E3081" i="15"/>
  <c r="E3082" i="15"/>
  <c r="E3118" i="15"/>
  <c r="E3119" i="15"/>
  <c r="E3862" i="15"/>
  <c r="E3863" i="15"/>
  <c r="E3864" i="15"/>
  <c r="E2612" i="15"/>
  <c r="E2613" i="15"/>
  <c r="E2614" i="15"/>
  <c r="E2615" i="15"/>
  <c r="E2847" i="15"/>
  <c r="E2616" i="15"/>
  <c r="E5154" i="15"/>
  <c r="E2617" i="15"/>
  <c r="E1625" i="15"/>
  <c r="E1682" i="15"/>
  <c r="E1683" i="15"/>
  <c r="E1750" i="15"/>
  <c r="E1751" i="15"/>
  <c r="E2618" i="15"/>
  <c r="E5155" i="15"/>
  <c r="E6351" i="15"/>
  <c r="E10989" i="15"/>
  <c r="E1250" i="15"/>
  <c r="E284" i="15"/>
  <c r="E285" i="15"/>
  <c r="E1251" i="15"/>
  <c r="E1252" i="15"/>
  <c r="E1253" i="15"/>
  <c r="E1461" i="15"/>
  <c r="E6352" i="15"/>
  <c r="E286" i="15"/>
  <c r="E7525" i="15"/>
  <c r="E1254" i="15"/>
  <c r="E287" i="15"/>
  <c r="E371" i="15"/>
  <c r="E372" i="15"/>
  <c r="E417" i="15"/>
  <c r="E418" i="15"/>
  <c r="E1255" i="15"/>
  <c r="E13142" i="15"/>
  <c r="E7526" i="15"/>
  <c r="E12426" i="15"/>
  <c r="E12427" i="15"/>
  <c r="E12428" i="15"/>
  <c r="E8663" i="15"/>
  <c r="E13143" i="15"/>
  <c r="E13144" i="15"/>
  <c r="E8664" i="15"/>
  <c r="E13145" i="15"/>
  <c r="E9793" i="15"/>
  <c r="E13146" i="15"/>
  <c r="E9794" i="15"/>
  <c r="E10990" i="15"/>
  <c r="E13147" i="15"/>
  <c r="E10991" i="15"/>
  <c r="E12083" i="15"/>
  <c r="E12084" i="15"/>
  <c r="E12085" i="15"/>
  <c r="E12086" i="15"/>
  <c r="E12087" i="15"/>
  <c r="E13148" i="15"/>
  <c r="E11325" i="15"/>
  <c r="E12088" i="15"/>
  <c r="E13149" i="15"/>
  <c r="E11326" i="15"/>
  <c r="E12089" i="15"/>
  <c r="E1256" i="15"/>
  <c r="E11327" i="15"/>
  <c r="E12090" i="15"/>
  <c r="E1257" i="15"/>
  <c r="E10992" i="15"/>
  <c r="E10993" i="15"/>
  <c r="E1258" i="15"/>
  <c r="E2619" i="15"/>
  <c r="E1259" i="15"/>
  <c r="E2620" i="15"/>
  <c r="E10203" i="15"/>
  <c r="E10204" i="15"/>
  <c r="E10994" i="15"/>
  <c r="E2621" i="15"/>
  <c r="E2622" i="15"/>
  <c r="E10205" i="15"/>
  <c r="E10995" i="15"/>
  <c r="E3865" i="15"/>
  <c r="E10206" i="15"/>
  <c r="E10996" i="15"/>
  <c r="E10207" i="15"/>
  <c r="E10208" i="15"/>
  <c r="E10997" i="15"/>
  <c r="E3866" i="15"/>
  <c r="E3867" i="15"/>
  <c r="E5156" i="15"/>
  <c r="E9795" i="15"/>
  <c r="E9796" i="15"/>
  <c r="E5157" i="15"/>
  <c r="E9797" i="15"/>
  <c r="E5158" i="15"/>
  <c r="E9015" i="15"/>
  <c r="E9798" i="15"/>
  <c r="E9016" i="15"/>
  <c r="E9799" i="15"/>
  <c r="E6353" i="15"/>
  <c r="E9017" i="15"/>
  <c r="E9800" i="15"/>
  <c r="E6354" i="15"/>
  <c r="E9018" i="15"/>
  <c r="E9801" i="15"/>
  <c r="E8665" i="15"/>
  <c r="E8666" i="15"/>
  <c r="E6355" i="15"/>
  <c r="E7527" i="15"/>
  <c r="E7889" i="15"/>
  <c r="E8667" i="15"/>
  <c r="E7528" i="15"/>
  <c r="E7529" i="15"/>
  <c r="E8668" i="15"/>
  <c r="E8669" i="15"/>
  <c r="E8670" i="15"/>
  <c r="E7890" i="15"/>
  <c r="E8671" i="15"/>
  <c r="E7891" i="15"/>
  <c r="E8672" i="15"/>
  <c r="E8673" i="15"/>
  <c r="E8674" i="15"/>
  <c r="E9802" i="15"/>
  <c r="E9803" i="15"/>
  <c r="E7530" i="15"/>
  <c r="E7531" i="15"/>
  <c r="E9804" i="15"/>
  <c r="E10998" i="15"/>
  <c r="E7532" i="15"/>
  <c r="E6736" i="15"/>
  <c r="E7533" i="15"/>
  <c r="E10999" i="15"/>
  <c r="E7534" i="15"/>
  <c r="E7535" i="15"/>
  <c r="E7536" i="15"/>
  <c r="E6737" i="15"/>
  <c r="E7537" i="15"/>
  <c r="E7538" i="15"/>
  <c r="E6738" i="15"/>
  <c r="E7539" i="15"/>
  <c r="E11000" i="15"/>
  <c r="E12091" i="15"/>
  <c r="E12092" i="15"/>
  <c r="E6356" i="15"/>
  <c r="E6357" i="15"/>
  <c r="E12093" i="15"/>
  <c r="E13150" i="15"/>
  <c r="E13151" i="15"/>
  <c r="E6358" i="15"/>
  <c r="E6359" i="15"/>
  <c r="E6360" i="15"/>
  <c r="E13152" i="15"/>
  <c r="E5543" i="15"/>
  <c r="E6361" i="15"/>
  <c r="E5544" i="15"/>
  <c r="E6362" i="15"/>
  <c r="E5545" i="15"/>
  <c r="E6363" i="15"/>
  <c r="E1260" i="15"/>
  <c r="E2623" i="15"/>
  <c r="E3868" i="15"/>
  <c r="E5159" i="15"/>
  <c r="E6364" i="15"/>
  <c r="E5160" i="15"/>
  <c r="E7540" i="15"/>
  <c r="E4253" i="15"/>
  <c r="E5161" i="15"/>
  <c r="E5162" i="15"/>
  <c r="E5163" i="15"/>
  <c r="E5164" i="15"/>
  <c r="E8675" i="15"/>
  <c r="E5165" i="15"/>
  <c r="E4254" i="15"/>
  <c r="E5166" i="15"/>
  <c r="E4255" i="15"/>
  <c r="E5167" i="15"/>
  <c r="E9805" i="15"/>
  <c r="E4256" i="15"/>
  <c r="E5168" i="15"/>
  <c r="E11001" i="15"/>
  <c r="E12094" i="15"/>
  <c r="E13153" i="15"/>
  <c r="E1261" i="15"/>
  <c r="E3869" i="15"/>
  <c r="E2624" i="15"/>
  <c r="E3870" i="15"/>
  <c r="E3871" i="15"/>
  <c r="E3022" i="15"/>
  <c r="E3872" i="15"/>
  <c r="E3023" i="15"/>
  <c r="E3873" i="15"/>
  <c r="E3024" i="15"/>
  <c r="E3874" i="15"/>
  <c r="E3875" i="15"/>
  <c r="E5169" i="15"/>
  <c r="E6365" i="15"/>
  <c r="E7541" i="15"/>
  <c r="E8676" i="15"/>
  <c r="E2625" i="15"/>
  <c r="E2626" i="15"/>
  <c r="E9806" i="15"/>
  <c r="E2627" i="15"/>
  <c r="E2628" i="15"/>
  <c r="E2629" i="15"/>
  <c r="E2630" i="15"/>
  <c r="E2631" i="15"/>
  <c r="E11002" i="15"/>
  <c r="E1626" i="15"/>
  <c r="E2632" i="15"/>
  <c r="E1627" i="15"/>
  <c r="E2633" i="15"/>
  <c r="E1628" i="15"/>
  <c r="E2634" i="15"/>
  <c r="E12095" i="15"/>
  <c r="E13154" i="15"/>
  <c r="E2635" i="15"/>
  <c r="E1262" i="15"/>
  <c r="E1263" i="15"/>
  <c r="E1264" i="15"/>
  <c r="E3876" i="15"/>
  <c r="E1265" i="15"/>
  <c r="E1266" i="15"/>
  <c r="E5170" i="15"/>
  <c r="E6366" i="15"/>
  <c r="E1267" i="15"/>
  <c r="E1268" i="15"/>
  <c r="E288" i="15"/>
  <c r="E289" i="15"/>
  <c r="E1269" i="15"/>
  <c r="E1270" i="15"/>
  <c r="E1271" i="15"/>
  <c r="E7542" i="15"/>
  <c r="E290" i="15"/>
  <c r="E1272" i="15"/>
  <c r="E291" i="15"/>
  <c r="E1273" i="15"/>
  <c r="E292" i="15"/>
  <c r="E1274" i="15"/>
  <c r="E12429" i="15"/>
  <c r="E13155" i="15"/>
  <c r="E8677" i="15"/>
  <c r="E13156" i="15"/>
  <c r="E9807" i="15"/>
  <c r="E11003" i="15"/>
  <c r="E12096" i="15"/>
  <c r="E1275" i="15"/>
  <c r="E11328" i="15"/>
  <c r="E12097" i="15"/>
  <c r="E11004" i="15"/>
  <c r="E12098" i="15"/>
  <c r="E10209" i="15"/>
  <c r="E10210" i="15"/>
  <c r="E11005" i="15"/>
  <c r="E13157" i="15"/>
  <c r="E9808" i="15"/>
  <c r="E9019" i="15"/>
  <c r="E9809" i="15"/>
  <c r="E8678" i="15"/>
  <c r="E8679" i="15"/>
  <c r="E1276" i="15"/>
  <c r="E7892" i="15"/>
  <c r="E8680" i="15"/>
  <c r="E2636" i="15"/>
  <c r="E3877" i="15"/>
  <c r="E7543" i="15"/>
  <c r="E6739" i="15"/>
  <c r="E7544" i="15"/>
  <c r="E5171" i="15"/>
  <c r="E6367" i="15"/>
  <c r="E6368" i="15"/>
  <c r="E5546" i="15"/>
  <c r="E6369" i="15"/>
  <c r="E7545" i="15"/>
  <c r="E8681" i="15"/>
  <c r="E5172" i="15"/>
  <c r="E4257" i="15"/>
  <c r="E5173" i="15"/>
  <c r="E5174" i="15"/>
  <c r="E4258" i="15"/>
  <c r="E5175" i="15"/>
  <c r="E9810" i="15"/>
  <c r="E11006" i="15"/>
  <c r="E3025" i="15"/>
  <c r="E3878" i="15"/>
  <c r="E3026" i="15"/>
  <c r="E3879" i="15"/>
  <c r="E12099" i="15"/>
  <c r="E13158" i="15"/>
  <c r="E2637" i="15"/>
  <c r="E1629" i="15"/>
  <c r="E2638" i="15"/>
  <c r="E2639" i="15"/>
  <c r="E2640" i="15"/>
  <c r="E2641" i="15"/>
  <c r="E1630" i="15"/>
  <c r="E2642" i="15"/>
  <c r="E1277" i="15"/>
  <c r="E2643" i="15"/>
  <c r="E293" i="15"/>
  <c r="E294" i="15"/>
  <c r="E1278" i="15"/>
  <c r="E1279" i="15"/>
  <c r="E295" i="15"/>
  <c r="E1280" i="15"/>
  <c r="E12430" i="15"/>
  <c r="E12431" i="15"/>
  <c r="E12432" i="15"/>
  <c r="E12503" i="15"/>
  <c r="E3880" i="15"/>
  <c r="E5176" i="15"/>
  <c r="E13159" i="15"/>
  <c r="E6370" i="15"/>
  <c r="E13160" i="15"/>
  <c r="E7546" i="15"/>
  <c r="E8682" i="15"/>
  <c r="E13161" i="15"/>
  <c r="E13162" i="15"/>
  <c r="E9811" i="15"/>
  <c r="E12100" i="15"/>
  <c r="E12101" i="15"/>
  <c r="E12264" i="15"/>
  <c r="E11007" i="15"/>
  <c r="E12102" i="15"/>
  <c r="E11329" i="15"/>
  <c r="E11330" i="15"/>
  <c r="E11331" i="15"/>
  <c r="E12103" i="15"/>
  <c r="E11404" i="15"/>
  <c r="E11332" i="15"/>
  <c r="E12104" i="15"/>
  <c r="E12105" i="15"/>
  <c r="E13163" i="15"/>
  <c r="E1281" i="15"/>
  <c r="E1282" i="15"/>
  <c r="E11008" i="15"/>
  <c r="E11009" i="15"/>
  <c r="E11161" i="15"/>
  <c r="E2644" i="15"/>
  <c r="E11010" i="15"/>
  <c r="E3881" i="15"/>
  <c r="E5177" i="15"/>
  <c r="E10211" i="15"/>
  <c r="E10212" i="15"/>
  <c r="E10213" i="15"/>
  <c r="E11011" i="15"/>
  <c r="E10302" i="15"/>
  <c r="E10214" i="15"/>
  <c r="E11012" i="15"/>
  <c r="E10259" i="15"/>
  <c r="E9812" i="15"/>
  <c r="E9981" i="15"/>
  <c r="E6371" i="15"/>
  <c r="E7547" i="15"/>
  <c r="E9813" i="15"/>
  <c r="E8683" i="15"/>
  <c r="E9020" i="15"/>
  <c r="E9021" i="15"/>
  <c r="E9066" i="15"/>
  <c r="E9814" i="15"/>
  <c r="E9106" i="15"/>
  <c r="E9022" i="15"/>
  <c r="E9023" i="15"/>
  <c r="E9815" i="15"/>
  <c r="E9067" i="15"/>
  <c r="E9816" i="15"/>
  <c r="E11013" i="15"/>
  <c r="E8684" i="15"/>
  <c r="E8685" i="15"/>
  <c r="E8850" i="15"/>
  <c r="E8851" i="15"/>
  <c r="E12106" i="15"/>
  <c r="E8686" i="15"/>
  <c r="E13164" i="15"/>
  <c r="E7893" i="15"/>
  <c r="E7894" i="15"/>
  <c r="E8687" i="15"/>
  <c r="E7895" i="15"/>
  <c r="E7896" i="15"/>
  <c r="E8688" i="15"/>
  <c r="E7944" i="15"/>
  <c r="E2645" i="15"/>
  <c r="E7548" i="15"/>
  <c r="E7549" i="15"/>
  <c r="E7550" i="15"/>
  <c r="E7718" i="15"/>
  <c r="E3882" i="15"/>
  <c r="E7551" i="15"/>
  <c r="E5178" i="15"/>
  <c r="E6372" i="15"/>
  <c r="E6740" i="15"/>
  <c r="E6741" i="15"/>
  <c r="E7552" i="15"/>
  <c r="E6742" i="15"/>
  <c r="E6743" i="15"/>
  <c r="E7553" i="15"/>
  <c r="E6799" i="15"/>
  <c r="E7554" i="15"/>
  <c r="E8689" i="15"/>
  <c r="E6373" i="15"/>
  <c r="E6374" i="15"/>
  <c r="E6551" i="15"/>
  <c r="E6375" i="15"/>
  <c r="E9817" i="15"/>
  <c r="E11014" i="15"/>
  <c r="E5547" i="15"/>
  <c r="E6376" i="15"/>
  <c r="E5548" i="15"/>
  <c r="E5549" i="15"/>
  <c r="E6377" i="15"/>
  <c r="E5595" i="15"/>
  <c r="E12107" i="15"/>
  <c r="E13165" i="15"/>
  <c r="E2646" i="15"/>
  <c r="E4259" i="15"/>
  <c r="E5179" i="15"/>
  <c r="E5180" i="15"/>
  <c r="E5181" i="15"/>
  <c r="E5382" i="15"/>
  <c r="E2647" i="15"/>
  <c r="E3883" i="15"/>
  <c r="E5182" i="15"/>
  <c r="E4260" i="15"/>
  <c r="E5183" i="15"/>
  <c r="E4261" i="15"/>
  <c r="E5184" i="15"/>
  <c r="E4310" i="15"/>
  <c r="E5185" i="15"/>
  <c r="E6378" i="15"/>
  <c r="E3027" i="15"/>
  <c r="E3028" i="15"/>
  <c r="E3884" i="15"/>
  <c r="E3885" i="15"/>
  <c r="E3886" i="15"/>
  <c r="E3887" i="15"/>
  <c r="E4076" i="15"/>
  <c r="E7555" i="15"/>
  <c r="E8690" i="15"/>
  <c r="E3888" i="15"/>
  <c r="E3029" i="15"/>
  <c r="E3889" i="15"/>
  <c r="E3030" i="15"/>
  <c r="E3890" i="15"/>
  <c r="E3083" i="15"/>
  <c r="E9818" i="15"/>
  <c r="E11015" i="15"/>
  <c r="E1631" i="15"/>
  <c r="E1752" i="15"/>
  <c r="E2648" i="15"/>
  <c r="E2649" i="15"/>
  <c r="E1753" i="15"/>
  <c r="E2650" i="15"/>
  <c r="E2651" i="15"/>
  <c r="E2848" i="15"/>
  <c r="E12108" i="15"/>
  <c r="E13166" i="15"/>
  <c r="E2652" i="15"/>
  <c r="E1632" i="15"/>
  <c r="E2653" i="15"/>
  <c r="E1633" i="15"/>
  <c r="E2654" i="15"/>
  <c r="E1684" i="15"/>
  <c r="E1283" i="15"/>
  <c r="E296" i="15"/>
  <c r="E297" i="15"/>
  <c r="E298" i="15"/>
  <c r="E419" i="15"/>
  <c r="E1284" i="15"/>
  <c r="E1285" i="15"/>
  <c r="E1286" i="15"/>
  <c r="E1287" i="15"/>
  <c r="E1462" i="15"/>
  <c r="E2655" i="15"/>
  <c r="E1288" i="15"/>
  <c r="E299" i="15"/>
  <c r="E373" i="15"/>
  <c r="E420" i="15"/>
  <c r="E1289" i="15"/>
  <c r="E3891" i="15"/>
  <c r="E300" i="15"/>
  <c r="E301" i="15"/>
  <c r="E1290" i="15"/>
  <c r="E5186" i="15"/>
  <c r="E374" i="15"/>
  <c r="E12433" i="15"/>
  <c r="E12434" i="15"/>
  <c r="E12435" i="15"/>
  <c r="E12436" i="15"/>
  <c r="E12437" i="15"/>
  <c r="E12438" i="15"/>
  <c r="E6379" i="15"/>
  <c r="E7556" i="15"/>
  <c r="E13167" i="15"/>
  <c r="E8691" i="15"/>
  <c r="E9819" i="15"/>
  <c r="E13168" i="15"/>
  <c r="E11016" i="15"/>
  <c r="E13169" i="15"/>
  <c r="E12109" i="15"/>
  <c r="E13170" i="15"/>
  <c r="E1291" i="15"/>
  <c r="E13171" i="15"/>
  <c r="E13172" i="15"/>
  <c r="E13173" i="15"/>
  <c r="E13174" i="15"/>
  <c r="E2656" i="15"/>
  <c r="E13175" i="15"/>
  <c r="E3892" i="15"/>
  <c r="E13176" i="15"/>
  <c r="E5187" i="15"/>
  <c r="E13177" i="15"/>
  <c r="E6380" i="15"/>
  <c r="E13178" i="15"/>
  <c r="E13179" i="15"/>
  <c r="E12110" i="15"/>
  <c r="E1292" i="15"/>
  <c r="E7557" i="15"/>
  <c r="E12111" i="15"/>
  <c r="E8692" i="15"/>
  <c r="E12112" i="15"/>
  <c r="E9820" i="15"/>
  <c r="E12113" i="15"/>
  <c r="E11017" i="15"/>
  <c r="E11333" i="15"/>
  <c r="E12114" i="15"/>
  <c r="E1293" i="15"/>
  <c r="E12115" i="15"/>
  <c r="E1294" i="15"/>
  <c r="E12116" i="15"/>
  <c r="E13180" i="15"/>
  <c r="E13181" i="15"/>
  <c r="E1295" i="15"/>
  <c r="E12117" i="15"/>
  <c r="E2657" i="15"/>
  <c r="E12118" i="15"/>
  <c r="E3993" i="15"/>
  <c r="E11334" i="15"/>
  <c r="E12119" i="15"/>
  <c r="E5302" i="15"/>
  <c r="E11335" i="15"/>
  <c r="E12120" i="15"/>
  <c r="E11336" i="15"/>
  <c r="E12121" i="15"/>
  <c r="E11337" i="15"/>
  <c r="E12122" i="15"/>
  <c r="E6476" i="15"/>
  <c r="E11338" i="15"/>
  <c r="E12123" i="15"/>
  <c r="E7649" i="15"/>
  <c r="E11018" i="15"/>
  <c r="E8786" i="15"/>
  <c r="E9910" i="15"/>
  <c r="E11101" i="15"/>
  <c r="E12199" i="15"/>
  <c r="E10215" i="15"/>
  <c r="E11019" i="15"/>
  <c r="E13263" i="15"/>
  <c r="E1406" i="15"/>
  <c r="E2786" i="15"/>
  <c r="E11020" i="15"/>
  <c r="E2787" i="15"/>
  <c r="E11021" i="15"/>
  <c r="E2788" i="15"/>
  <c r="E4008" i="15"/>
  <c r="E11022" i="15"/>
  <c r="E4009" i="15"/>
  <c r="E10216" i="15"/>
  <c r="E10217" i="15"/>
  <c r="E11023" i="15"/>
  <c r="E5320" i="15"/>
  <c r="E10218" i="15"/>
  <c r="E10219" i="15"/>
  <c r="E11024" i="15"/>
  <c r="E10220" i="15"/>
  <c r="E10221" i="15"/>
  <c r="E11025" i="15"/>
  <c r="E6486" i="15"/>
  <c r="E10222" i="15"/>
  <c r="E11026" i="15"/>
  <c r="E10223" i="15"/>
  <c r="E11027" i="15"/>
  <c r="E6487" i="15"/>
  <c r="E6488" i="15"/>
  <c r="E9821" i="15"/>
  <c r="E7661" i="15"/>
  <c r="E7662" i="15"/>
  <c r="E8796" i="15"/>
  <c r="E9024" i="15"/>
  <c r="E9025" i="15"/>
  <c r="E9822" i="15"/>
  <c r="E8797" i="15"/>
  <c r="E9922" i="15"/>
  <c r="E9823" i="15"/>
  <c r="E9824" i="15"/>
  <c r="E9825" i="15"/>
  <c r="E9826" i="15"/>
  <c r="E9827" i="15"/>
  <c r="E9923" i="15"/>
  <c r="E11111" i="15"/>
  <c r="E11112" i="15"/>
  <c r="E12210" i="15"/>
  <c r="E12211" i="15"/>
  <c r="E9026" i="15"/>
  <c r="E9828" i="15"/>
  <c r="E9027" i="15"/>
  <c r="E9829" i="15"/>
  <c r="E13273" i="15"/>
  <c r="E13274" i="15"/>
  <c r="E9028" i="15"/>
  <c r="E9830" i="15"/>
  <c r="E9029" i="15"/>
  <c r="E9831" i="15"/>
  <c r="E1302" i="15"/>
  <c r="E9030" i="15"/>
  <c r="E9832" i="15"/>
  <c r="E8693" i="15"/>
  <c r="E1303" i="15"/>
  <c r="E1304" i="15"/>
  <c r="E2658" i="15"/>
  <c r="E7897" i="15"/>
  <c r="E8694" i="15"/>
  <c r="E2659" i="15"/>
  <c r="E8695" i="15"/>
  <c r="E8696" i="15"/>
  <c r="E8697" i="15"/>
  <c r="E8698" i="15"/>
  <c r="E8699" i="15"/>
  <c r="E3893" i="15"/>
  <c r="E7898" i="15"/>
  <c r="E8700" i="15"/>
  <c r="E3894" i="15"/>
  <c r="E3895" i="15"/>
  <c r="E7899" i="15"/>
  <c r="E8701" i="15"/>
  <c r="E5188" i="15"/>
  <c r="E6381" i="15"/>
  <c r="E6382" i="15"/>
  <c r="E7900" i="15"/>
  <c r="E8702" i="15"/>
  <c r="E7558" i="15"/>
  <c r="E7901" i="15"/>
  <c r="E8703" i="15"/>
  <c r="E7559" i="15"/>
  <c r="E7902" i="15"/>
  <c r="E8704" i="15"/>
  <c r="E8705" i="15"/>
  <c r="E8706" i="15"/>
  <c r="E7560" i="15"/>
  <c r="E9833" i="15"/>
  <c r="E11028" i="15"/>
  <c r="E6744" i="15"/>
  <c r="E7561" i="15"/>
  <c r="E12124" i="15"/>
  <c r="E12125" i="15"/>
  <c r="E13182" i="15"/>
  <c r="E6745" i="15"/>
  <c r="E13183" i="15"/>
  <c r="E13184" i="15"/>
  <c r="E13185" i="15"/>
  <c r="E7562" i="15"/>
  <c r="E7563" i="15"/>
  <c r="E7564" i="15"/>
  <c r="E7565" i="15"/>
  <c r="E7566" i="15"/>
  <c r="E1305" i="15"/>
  <c r="E6746" i="15"/>
  <c r="E6747" i="15"/>
  <c r="E7567" i="15"/>
  <c r="E6748" i="15"/>
  <c r="E6749" i="15"/>
  <c r="E7568" i="15"/>
  <c r="E6750" i="15"/>
  <c r="E6751" i="15"/>
  <c r="E7569" i="15"/>
  <c r="E6752" i="15"/>
  <c r="E7570" i="15"/>
  <c r="E6753" i="15"/>
  <c r="E7571" i="15"/>
  <c r="E1306" i="15"/>
  <c r="E1307" i="15"/>
  <c r="E2660" i="15"/>
  <c r="E2661" i="15"/>
  <c r="E5550" i="15"/>
  <c r="E6383" i="15"/>
  <c r="E6384" i="15"/>
  <c r="E2662" i="15"/>
  <c r="E2663" i="15"/>
  <c r="E2664" i="15"/>
  <c r="E3896" i="15"/>
  <c r="E3897" i="15"/>
  <c r="E3898" i="15"/>
  <c r="E5551" i="15"/>
  <c r="E6385" i="15"/>
  <c r="E3899" i="15"/>
  <c r="E3900" i="15"/>
  <c r="E6386" i="15"/>
  <c r="E6387" i="15"/>
  <c r="E5189" i="15"/>
  <c r="E6388" i="15"/>
  <c r="E6389" i="15"/>
  <c r="E6390" i="15"/>
  <c r="E5552" i="15"/>
  <c r="E6391" i="15"/>
  <c r="E5553" i="15"/>
  <c r="E6392" i="15"/>
  <c r="E5554" i="15"/>
  <c r="E6393" i="15"/>
  <c r="E5555" i="15"/>
  <c r="E6394" i="15"/>
  <c r="E5556" i="15"/>
  <c r="E6395" i="15"/>
  <c r="E5557" i="15"/>
  <c r="E6396" i="15"/>
  <c r="E5190" i="15"/>
  <c r="E5191" i="15"/>
  <c r="E5192" i="15"/>
  <c r="E5193" i="15"/>
  <c r="E4262" i="15"/>
  <c r="E5194" i="15"/>
  <c r="E5195" i="15"/>
  <c r="E5196" i="15"/>
  <c r="E5197" i="15"/>
  <c r="E5198" i="15"/>
  <c r="E6397" i="15"/>
  <c r="E6398" i="15"/>
  <c r="E6399" i="15"/>
  <c r="E6400" i="15"/>
  <c r="E6401" i="15"/>
  <c r="E5199" i="15"/>
  <c r="E7572" i="15"/>
  <c r="E7573" i="15"/>
  <c r="E4263" i="15"/>
  <c r="E5200" i="15"/>
  <c r="E7574" i="15"/>
  <c r="E5201" i="15"/>
  <c r="E5202" i="15"/>
  <c r="E5203" i="15"/>
  <c r="E5204" i="15"/>
  <c r="E5205" i="15"/>
  <c r="E4264" i="15"/>
  <c r="E5206" i="15"/>
  <c r="E4265" i="15"/>
  <c r="E5207" i="15"/>
  <c r="E4266" i="15"/>
  <c r="E5208" i="15"/>
  <c r="E4267" i="15"/>
  <c r="E5209" i="15"/>
  <c r="E4268" i="15"/>
  <c r="E5210" i="15"/>
  <c r="E4269" i="15"/>
  <c r="E5211" i="15"/>
  <c r="E7575" i="15"/>
  <c r="E7576" i="15"/>
  <c r="E7577" i="15"/>
  <c r="E8707" i="15"/>
  <c r="E8708" i="15"/>
  <c r="E8709" i="15"/>
  <c r="E8710" i="15"/>
  <c r="E3031" i="15"/>
  <c r="E3901" i="15"/>
  <c r="E8711" i="15"/>
  <c r="E8712" i="15"/>
  <c r="E9834" i="15"/>
  <c r="E9835" i="15"/>
  <c r="E9836" i="15"/>
  <c r="E3902" i="15"/>
  <c r="E9837" i="15"/>
  <c r="E3032" i="15"/>
  <c r="E3903" i="15"/>
  <c r="E3904" i="15"/>
  <c r="E3905" i="15"/>
  <c r="E3906" i="15"/>
  <c r="E3907" i="15"/>
  <c r="E3033" i="15"/>
  <c r="E3908" i="15"/>
  <c r="E3034" i="15"/>
  <c r="E3909" i="15"/>
  <c r="E3035" i="15"/>
  <c r="E3910" i="15"/>
  <c r="E3036" i="15"/>
  <c r="E3911" i="15"/>
  <c r="E3037" i="15"/>
  <c r="E3912" i="15"/>
  <c r="E3038" i="15"/>
  <c r="E3913" i="15"/>
  <c r="E9838" i="15"/>
  <c r="E9839" i="15"/>
  <c r="E11029" i="15"/>
  <c r="E11030" i="15"/>
  <c r="E1634" i="15"/>
  <c r="E2665" i="15"/>
  <c r="E2666" i="15"/>
  <c r="E11031" i="15"/>
  <c r="E2667" i="15"/>
  <c r="E11032" i="15"/>
  <c r="E11033" i="15"/>
  <c r="E12126" i="15"/>
  <c r="E12127" i="15"/>
  <c r="E1635" i="15"/>
  <c r="E2668" i="15"/>
  <c r="E2669" i="15"/>
  <c r="E12128" i="15"/>
  <c r="E12129" i="15"/>
  <c r="E12130" i="15"/>
  <c r="E2670" i="15"/>
  <c r="E1757" i="15"/>
  <c r="E1636" i="15"/>
  <c r="E2671" i="15"/>
  <c r="E12131" i="15"/>
  <c r="E2672" i="15"/>
  <c r="E2673" i="15"/>
  <c r="E2674" i="15"/>
  <c r="E2675" i="15"/>
  <c r="E2676" i="15"/>
  <c r="E1637" i="15"/>
  <c r="E2677" i="15"/>
  <c r="E1638" i="15"/>
  <c r="E2678" i="15"/>
  <c r="E1639" i="15"/>
  <c r="E2679" i="15"/>
  <c r="E1640" i="15"/>
  <c r="E2680" i="15"/>
  <c r="E1641" i="15"/>
  <c r="E2681" i="15"/>
  <c r="E1642" i="15"/>
  <c r="E2682" i="15"/>
  <c r="E13186" i="15"/>
  <c r="E13187" i="15"/>
  <c r="E13188" i="15"/>
  <c r="E304" i="15"/>
  <c r="E305" i="15"/>
  <c r="E1308" i="15"/>
  <c r="E306" i="15"/>
  <c r="E307" i="15"/>
  <c r="E308" i="15"/>
  <c r="E1309" i="15"/>
  <c r="E13189" i="15"/>
  <c r="E309" i="15"/>
  <c r="E310" i="15"/>
  <c r="E1310" i="15"/>
  <c r="E13190" i="15"/>
  <c r="E1311" i="15"/>
  <c r="E13191" i="15"/>
  <c r="E1312" i="15"/>
  <c r="E2683" i="15"/>
  <c r="E2684" i="15"/>
  <c r="E3914" i="15"/>
  <c r="E1313" i="15"/>
  <c r="E5212" i="15"/>
  <c r="E1314" i="15"/>
  <c r="E1315" i="15"/>
  <c r="E1316" i="15"/>
  <c r="E1317" i="15"/>
  <c r="E1318" i="15"/>
  <c r="E1319" i="15"/>
  <c r="E6402" i="15"/>
  <c r="E311" i="15"/>
  <c r="E1320" i="15"/>
  <c r="E312" i="15"/>
  <c r="E1321" i="15"/>
  <c r="E313" i="15"/>
  <c r="E1322" i="15"/>
  <c r="E314" i="15"/>
  <c r="E1323" i="15"/>
  <c r="E7578" i="15"/>
  <c r="E315" i="15"/>
  <c r="E1324" i="15"/>
  <c r="E316" i="15"/>
  <c r="E1325" i="15"/>
  <c r="E12439" i="15"/>
  <c r="E12440" i="15"/>
  <c r="E12441" i="15"/>
  <c r="E12442" i="15"/>
  <c r="E12443" i="15"/>
  <c r="E7579" i="15"/>
  <c r="E13192" i="15"/>
  <c r="E8713" i="15"/>
  <c r="E8714" i="15"/>
  <c r="E9840" i="15"/>
  <c r="E13193" i="15"/>
  <c r="E13194" i="15"/>
  <c r="E13195" i="15"/>
  <c r="E9841" i="15"/>
  <c r="E12132" i="15"/>
  <c r="E11034" i="15"/>
  <c r="E11339" i="15"/>
  <c r="E11035" i="15"/>
  <c r="E11340" i="15"/>
  <c r="E11341" i="15"/>
  <c r="E12133" i="15"/>
  <c r="E11342" i="15"/>
  <c r="E12134" i="15"/>
  <c r="E12135" i="15"/>
  <c r="E11343" i="15"/>
  <c r="E12136" i="15"/>
  <c r="E1326" i="15"/>
  <c r="E12137" i="15"/>
  <c r="E13196" i="15"/>
  <c r="E10224" i="15"/>
  <c r="E10225" i="15"/>
  <c r="E13197" i="15"/>
  <c r="E1327" i="15"/>
  <c r="E10226" i="15"/>
  <c r="E10227" i="15"/>
  <c r="E11036" i="15"/>
  <c r="E10228" i="15"/>
  <c r="E11037" i="15"/>
  <c r="E10229" i="15"/>
  <c r="E11038" i="15"/>
  <c r="E2685" i="15"/>
  <c r="E9031" i="15"/>
  <c r="E9842" i="15"/>
  <c r="E2686" i="15"/>
  <c r="E9843" i="15"/>
  <c r="E3915" i="15"/>
  <c r="E9032" i="15"/>
  <c r="E9033" i="15"/>
  <c r="E9844" i="15"/>
  <c r="E9034" i="15"/>
  <c r="E9845" i="15"/>
  <c r="E3916" i="15"/>
  <c r="E9035" i="15"/>
  <c r="E9846" i="15"/>
  <c r="E7903" i="15"/>
  <c r="E8715" i="15"/>
  <c r="E5213" i="15"/>
  <c r="E5214" i="15"/>
  <c r="E5215" i="15"/>
  <c r="E7904" i="15"/>
  <c r="E7905" i="15"/>
  <c r="E8716" i="15"/>
  <c r="E7906" i="15"/>
  <c r="E8717" i="15"/>
  <c r="E7907" i="15"/>
  <c r="E7908" i="15"/>
  <c r="E8718" i="15"/>
  <c r="E6403" i="15"/>
  <c r="E6404" i="15"/>
  <c r="E6754" i="15"/>
  <c r="E6755" i="15"/>
  <c r="E7580" i="15"/>
  <c r="E7581" i="15"/>
  <c r="E7582" i="15"/>
  <c r="E6756" i="15"/>
  <c r="E6757" i="15"/>
  <c r="E7583" i="15"/>
  <c r="E6758" i="15"/>
  <c r="E7584" i="15"/>
  <c r="E6759" i="15"/>
  <c r="E6760" i="15"/>
  <c r="E7585" i="15"/>
  <c r="E8719" i="15"/>
  <c r="E8720" i="15"/>
  <c r="E9847" i="15"/>
  <c r="E6405" i="15"/>
  <c r="E6406" i="15"/>
  <c r="E5558" i="15"/>
  <c r="E6407" i="15"/>
  <c r="E9848" i="15"/>
  <c r="E5559" i="15"/>
  <c r="E6408" i="15"/>
  <c r="E5560" i="15"/>
  <c r="E6409" i="15"/>
  <c r="E5561" i="15"/>
  <c r="E5562" i="15"/>
  <c r="E6410" i="15"/>
  <c r="E9849" i="15"/>
  <c r="E11039" i="15"/>
  <c r="E11040" i="15"/>
  <c r="E4270" i="15"/>
  <c r="E5216" i="15"/>
  <c r="E4271" i="15"/>
  <c r="E5217" i="15"/>
  <c r="E12138" i="15"/>
  <c r="E4272" i="15"/>
  <c r="E5218" i="15"/>
  <c r="E4273" i="15"/>
  <c r="E5219" i="15"/>
  <c r="E4274" i="15"/>
  <c r="E4275" i="15"/>
  <c r="E5220" i="15"/>
  <c r="E12139" i="15"/>
  <c r="E13198" i="15"/>
  <c r="E13199" i="15"/>
  <c r="E3039" i="15"/>
  <c r="E3917" i="15"/>
  <c r="E3040" i="15"/>
  <c r="E3918" i="15"/>
  <c r="E1328" i="15"/>
  <c r="E3041" i="15"/>
  <c r="E3919" i="15"/>
  <c r="E3042" i="15"/>
  <c r="E3920" i="15"/>
  <c r="E3043" i="15"/>
  <c r="E3044" i="15"/>
  <c r="E3921" i="15"/>
  <c r="E1329" i="15"/>
  <c r="E1330" i="15"/>
  <c r="E1331" i="15"/>
  <c r="E2687" i="15"/>
  <c r="E2688" i="15"/>
  <c r="E1758" i="15"/>
  <c r="E1643" i="15"/>
  <c r="E2689" i="15"/>
  <c r="E1332" i="15"/>
  <c r="E2690" i="15"/>
  <c r="E1644" i="15"/>
  <c r="E2691" i="15"/>
  <c r="E1645" i="15"/>
  <c r="E2692" i="15"/>
  <c r="E1333" i="15"/>
  <c r="E1646" i="15"/>
  <c r="E1647" i="15"/>
  <c r="E2693" i="15"/>
  <c r="E2694" i="15"/>
  <c r="E2695" i="15"/>
  <c r="E317" i="15"/>
  <c r="E318" i="15"/>
  <c r="E319" i="15"/>
  <c r="E424" i="15"/>
  <c r="E1334" i="15"/>
  <c r="E1335" i="15"/>
  <c r="E1336" i="15"/>
  <c r="E320" i="15"/>
  <c r="E1337" i="15"/>
  <c r="E2696" i="15"/>
  <c r="E1338" i="15"/>
  <c r="E2697" i="15"/>
  <c r="E321" i="15"/>
  <c r="E1339" i="15"/>
  <c r="E322" i="15"/>
  <c r="E1340" i="15"/>
  <c r="E323" i="15"/>
  <c r="E324" i="15"/>
  <c r="E1341" i="15"/>
  <c r="E12444" i="15"/>
  <c r="E2698" i="15"/>
  <c r="E13200" i="15"/>
  <c r="E13201" i="15"/>
  <c r="E13202" i="15"/>
  <c r="E2699" i="15"/>
  <c r="E2700" i="15"/>
  <c r="E13203" i="15"/>
  <c r="E1342" i="15"/>
  <c r="E12140" i="15"/>
  <c r="E2701" i="15"/>
  <c r="E12141" i="15"/>
  <c r="E12142" i="15"/>
  <c r="E12143" i="15"/>
  <c r="E12265" i="15"/>
  <c r="E12144" i="15"/>
  <c r="E12266" i="15"/>
  <c r="E11344" i="15"/>
  <c r="E12145" i="15"/>
  <c r="E2702" i="15"/>
  <c r="E2703" i="15"/>
  <c r="E11041" i="15"/>
  <c r="E11042" i="15"/>
  <c r="E11162" i="15"/>
  <c r="E1343" i="15"/>
  <c r="E3922" i="15"/>
  <c r="E10230" i="15"/>
  <c r="E11043" i="15"/>
  <c r="E10303" i="15"/>
  <c r="E9850" i="15"/>
  <c r="E9851" i="15"/>
  <c r="E9852" i="15"/>
  <c r="E9982" i="15"/>
  <c r="E3923" i="15"/>
  <c r="E9036" i="15"/>
  <c r="E9853" i="15"/>
  <c r="E2704" i="15"/>
  <c r="E3924" i="15"/>
  <c r="E8721" i="15"/>
  <c r="E8852" i="15"/>
  <c r="E8722" i="15"/>
  <c r="E8723" i="15"/>
  <c r="E8853" i="15"/>
  <c r="E3925" i="15"/>
  <c r="E7909" i="15"/>
  <c r="E8724" i="15"/>
  <c r="E3926" i="15"/>
  <c r="E3927" i="15"/>
  <c r="E3928" i="15"/>
  <c r="E7586" i="15"/>
  <c r="E7587" i="15"/>
  <c r="E7588" i="15"/>
  <c r="E7719" i="15"/>
  <c r="E3929" i="15"/>
  <c r="E3930" i="15"/>
  <c r="E3931" i="15"/>
  <c r="E6761" i="15"/>
  <c r="E7589" i="15"/>
  <c r="E5221" i="15"/>
  <c r="E3932" i="15"/>
  <c r="E3933" i="15"/>
  <c r="E6411" i="15"/>
  <c r="E6552" i="15"/>
  <c r="E6412" i="15"/>
  <c r="E6413" i="15"/>
  <c r="E6553" i="15"/>
  <c r="E5222" i="15"/>
  <c r="E5563" i="15"/>
  <c r="E6414" i="15"/>
  <c r="E6415" i="15"/>
  <c r="E5223" i="15"/>
  <c r="E5224" i="15"/>
  <c r="E5225" i="15"/>
  <c r="E5226" i="15"/>
  <c r="E5227" i="15"/>
  <c r="E5383" i="15"/>
  <c r="E5228" i="15"/>
  <c r="E4276" i="15"/>
  <c r="E5229" i="15"/>
  <c r="E7590" i="15"/>
  <c r="E5230" i="15"/>
  <c r="E5231" i="15"/>
  <c r="E3934" i="15"/>
  <c r="E4077" i="15"/>
  <c r="E3935" i="15"/>
  <c r="E4078" i="15"/>
  <c r="E5232" i="15"/>
  <c r="E3045" i="15"/>
  <c r="E3936" i="15"/>
  <c r="E8725" i="15"/>
  <c r="E5233" i="15"/>
  <c r="E2705" i="15"/>
  <c r="E2706" i="15"/>
  <c r="E2849" i="15"/>
  <c r="E9854" i="15"/>
  <c r="E2707" i="15"/>
  <c r="E2708" i="15"/>
  <c r="E2850" i="15"/>
  <c r="E5234" i="15"/>
  <c r="E5235" i="15"/>
  <c r="E1648" i="15"/>
  <c r="E2709" i="15"/>
  <c r="E5236" i="15"/>
  <c r="E5237" i="15"/>
  <c r="E11044" i="15"/>
  <c r="E6416" i="15"/>
  <c r="E1344" i="15"/>
  <c r="E1345" i="15"/>
  <c r="E1346" i="15"/>
  <c r="E1463" i="15"/>
  <c r="E12146" i="15"/>
  <c r="E13204" i="15"/>
  <c r="E325" i="15"/>
  <c r="E1347" i="15"/>
  <c r="E6417" i="15"/>
  <c r="E12445" i="15"/>
  <c r="E13205" i="15"/>
  <c r="E6418" i="15"/>
  <c r="E6419" i="15"/>
  <c r="E13206" i="15"/>
  <c r="E6420" i="15"/>
  <c r="E6421" i="15"/>
  <c r="E11345" i="15"/>
  <c r="E12147" i="15"/>
  <c r="E6422" i="15"/>
  <c r="E11045" i="15"/>
  <c r="E6423" i="15"/>
  <c r="E6424" i="15"/>
  <c r="E6425" i="15"/>
  <c r="E10231" i="15"/>
  <c r="E11046" i="15"/>
  <c r="E7591" i="15"/>
  <c r="E7592" i="15"/>
  <c r="E9037" i="15"/>
  <c r="E9855" i="15"/>
  <c r="E7593" i="15"/>
  <c r="E7594" i="15"/>
  <c r="E7595" i="15"/>
  <c r="E7910" i="15"/>
  <c r="E8726" i="15"/>
  <c r="E7596" i="15"/>
  <c r="E7597" i="15"/>
  <c r="E7598" i="15"/>
  <c r="E6762" i="15"/>
  <c r="E7599" i="15"/>
  <c r="E7600" i="15"/>
  <c r="E7601" i="15"/>
  <c r="E8727" i="15"/>
  <c r="E5564" i="15"/>
  <c r="E6426" i="15"/>
  <c r="E8728" i="15"/>
  <c r="E8729" i="15"/>
  <c r="E8730" i="15"/>
  <c r="E4277" i="15"/>
  <c r="E5238" i="15"/>
  <c r="E8731" i="15"/>
  <c r="E8732" i="15"/>
  <c r="E8733" i="15"/>
  <c r="E3046" i="15"/>
  <c r="E3937" i="15"/>
  <c r="E8734" i="15"/>
  <c r="E8735" i="15"/>
  <c r="E8736" i="15"/>
  <c r="E1649" i="15"/>
  <c r="E2710" i="15"/>
  <c r="E1348" i="15"/>
  <c r="E9856" i="15"/>
  <c r="E326" i="15"/>
  <c r="E1349" i="15"/>
  <c r="E12446" i="15"/>
  <c r="E9857" i="15"/>
  <c r="E9858" i="15"/>
  <c r="E9859" i="15"/>
  <c r="E13207" i="15"/>
  <c r="E9860" i="15"/>
  <c r="E9861" i="15"/>
  <c r="E11346" i="15"/>
  <c r="E12148" i="15"/>
  <c r="E9862" i="15"/>
  <c r="E9863" i="15"/>
  <c r="E9864" i="15"/>
  <c r="E9865" i="15"/>
  <c r="E10232" i="15"/>
  <c r="E11047" i="15"/>
  <c r="E11048" i="15"/>
  <c r="E11049" i="15"/>
  <c r="E9038" i="15"/>
  <c r="E9866" i="15"/>
  <c r="E11050" i="15"/>
  <c r="E11051" i="15"/>
  <c r="E11052" i="15"/>
  <c r="E7911" i="15"/>
  <c r="E8737" i="15"/>
  <c r="E11053" i="15"/>
  <c r="E11054" i="15"/>
  <c r="E11055" i="15"/>
  <c r="E6763" i="15"/>
  <c r="E7602" i="15"/>
  <c r="E11056" i="15"/>
  <c r="E11057" i="15"/>
  <c r="E12149" i="15"/>
  <c r="E5565" i="15"/>
  <c r="E6427" i="15"/>
  <c r="E12150" i="15"/>
  <c r="E12151" i="15"/>
  <c r="E4278" i="15"/>
  <c r="E5239" i="15"/>
  <c r="E12152" i="15"/>
  <c r="E3938" i="15"/>
  <c r="E12153" i="15"/>
  <c r="E3047" i="15"/>
  <c r="E3939" i="15"/>
  <c r="E12154" i="15"/>
  <c r="E1759" i="15"/>
  <c r="E2711" i="15"/>
  <c r="E12155" i="15"/>
  <c r="E1650" i="15"/>
  <c r="E2712" i="15"/>
  <c r="E12156" i="15"/>
  <c r="E1350" i="15"/>
  <c r="E12157" i="15"/>
  <c r="E327" i="15"/>
  <c r="E1351" i="15"/>
  <c r="E12447" i="15"/>
  <c r="E12158" i="15"/>
  <c r="E13208" i="15"/>
  <c r="E13209" i="15"/>
  <c r="E13210" i="15"/>
  <c r="E13211" i="15"/>
  <c r="E13212" i="15"/>
  <c r="E13213" i="15"/>
  <c r="E12159" i="15"/>
  <c r="E13214" i="15"/>
  <c r="E12160" i="15"/>
  <c r="E11347" i="15"/>
  <c r="E12161" i="15"/>
  <c r="E13215" i="15"/>
  <c r="E1352" i="15"/>
  <c r="E13216" i="15"/>
  <c r="E13217" i="15"/>
  <c r="E11058" i="15"/>
  <c r="E13218" i="15"/>
  <c r="E10233" i="15"/>
  <c r="E10234" i="15"/>
  <c r="E11059" i="15"/>
  <c r="E13219" i="15"/>
  <c r="E13220" i="15"/>
  <c r="E9867" i="15"/>
  <c r="E1353" i="15"/>
  <c r="E9039" i="15"/>
  <c r="E9868" i="15"/>
  <c r="E1354" i="15"/>
  <c r="E8738" i="15"/>
  <c r="E2713" i="15"/>
  <c r="E8739" i="15"/>
  <c r="E2714" i="15"/>
  <c r="E7912" i="15"/>
  <c r="E8740" i="15"/>
  <c r="E2715" i="15"/>
  <c r="E3940" i="15"/>
  <c r="E3941" i="15"/>
  <c r="E6764" i="15"/>
  <c r="E6765" i="15"/>
  <c r="E7603" i="15"/>
  <c r="E3942" i="15"/>
  <c r="E5240" i="15"/>
  <c r="E6428" i="15"/>
  <c r="E5241" i="15"/>
  <c r="E6429" i="15"/>
  <c r="E5566" i="15"/>
  <c r="E6430" i="15"/>
  <c r="E5242" i="15"/>
  <c r="E6431" i="15"/>
  <c r="E5243" i="15"/>
  <c r="E6432" i="15"/>
  <c r="E5244" i="15"/>
  <c r="E4279" i="15"/>
  <c r="E5245" i="15"/>
  <c r="E4280" i="15"/>
  <c r="E5246" i="15"/>
  <c r="E6433" i="15"/>
  <c r="E7604" i="15"/>
  <c r="E7605" i="15"/>
  <c r="E3943" i="15"/>
  <c r="E3048" i="15"/>
  <c r="E3944" i="15"/>
  <c r="E3049" i="15"/>
  <c r="E3945" i="15"/>
  <c r="E7606" i="15"/>
  <c r="E8741" i="15"/>
  <c r="E2716" i="15"/>
  <c r="E2717" i="15"/>
  <c r="E8742" i="15"/>
  <c r="E2718" i="15"/>
  <c r="E1651" i="15"/>
  <c r="E2719" i="15"/>
  <c r="E1652" i="15"/>
  <c r="E2720" i="15"/>
  <c r="E8743" i="15"/>
  <c r="E328" i="15"/>
  <c r="E329" i="15"/>
  <c r="E330" i="15"/>
  <c r="E1355" i="15"/>
  <c r="E9869" i="15"/>
  <c r="E1356" i="15"/>
  <c r="E331" i="15"/>
  <c r="E1357" i="15"/>
  <c r="E9870" i="15"/>
  <c r="E332" i="15"/>
  <c r="E1358" i="15"/>
  <c r="E12448" i="15"/>
  <c r="E9871" i="15"/>
  <c r="E13221" i="15"/>
  <c r="E11060" i="15"/>
  <c r="E13222" i="15"/>
  <c r="E11061" i="15"/>
  <c r="E13223" i="15"/>
  <c r="E11062" i="15"/>
  <c r="E12162" i="15"/>
  <c r="E12163" i="15"/>
  <c r="E1359" i="15"/>
  <c r="E12164" i="15"/>
  <c r="E12165" i="15"/>
  <c r="E12166" i="15"/>
  <c r="E11348" i="15"/>
  <c r="E12167" i="15"/>
  <c r="E11063" i="15"/>
  <c r="E13224" i="15"/>
  <c r="E13225" i="15"/>
  <c r="E11064" i="15"/>
  <c r="E13226" i="15"/>
  <c r="E10235" i="15"/>
  <c r="E10236" i="15"/>
  <c r="E11065" i="15"/>
  <c r="E13227" i="15"/>
  <c r="E1360" i="15"/>
  <c r="E9040" i="15"/>
  <c r="E9872" i="15"/>
  <c r="E9873" i="15"/>
  <c r="E2721" i="15"/>
  <c r="E9041" i="15"/>
  <c r="E9874" i="15"/>
  <c r="E3946" i="15"/>
  <c r="E7913" i="15"/>
  <c r="E8744" i="15"/>
  <c r="E5247" i="15"/>
  <c r="E8745" i="15"/>
  <c r="E6434" i="15"/>
  <c r="E7914" i="15"/>
  <c r="E8746" i="15"/>
  <c r="E7607" i="15"/>
  <c r="E7608" i="15"/>
  <c r="E6766" i="15"/>
  <c r="E7609" i="15"/>
  <c r="E7610" i="15"/>
  <c r="E7611" i="15"/>
  <c r="E6767" i="15"/>
  <c r="E6768" i="15"/>
  <c r="E7612" i="15"/>
  <c r="E7613" i="15"/>
  <c r="E5567" i="15"/>
  <c r="E6435" i="15"/>
  <c r="E6436" i="15"/>
  <c r="E8747" i="15"/>
  <c r="E8748" i="15"/>
  <c r="E6437" i="15"/>
  <c r="E5568" i="15"/>
  <c r="E6438" i="15"/>
  <c r="E9875" i="15"/>
  <c r="E9876" i="15"/>
  <c r="E4281" i="15"/>
  <c r="E5248" i="15"/>
  <c r="E5249" i="15"/>
  <c r="E5250" i="15"/>
  <c r="E5251" i="15"/>
  <c r="E11066" i="15"/>
  <c r="E5252" i="15"/>
  <c r="E4282" i="15"/>
  <c r="E5253" i="15"/>
  <c r="E11067" i="15"/>
  <c r="E12168" i="15"/>
  <c r="E3050" i="15"/>
  <c r="E3947" i="15"/>
  <c r="E3948" i="15"/>
  <c r="E3949" i="15"/>
  <c r="E13228" i="15"/>
  <c r="E3950" i="15"/>
  <c r="E3051" i="15"/>
  <c r="E3951" i="15"/>
  <c r="E13229" i="15"/>
  <c r="E13230" i="15"/>
  <c r="E1653" i="15"/>
  <c r="E1760" i="15"/>
  <c r="E2722" i="15"/>
  <c r="E2723" i="15"/>
  <c r="E1761" i="15"/>
  <c r="E2724" i="15"/>
  <c r="E13231" i="15"/>
  <c r="E2725" i="15"/>
  <c r="E1654" i="15"/>
  <c r="E2726" i="15"/>
  <c r="E1361" i="15"/>
  <c r="E2727" i="15"/>
  <c r="E333" i="15"/>
  <c r="E334" i="15"/>
  <c r="E425" i="15"/>
  <c r="E1362" i="15"/>
  <c r="E1363" i="15"/>
  <c r="E2728" i="15"/>
  <c r="E1364" i="15"/>
  <c r="E3952" i="15"/>
  <c r="E335" i="15"/>
  <c r="E426" i="15"/>
  <c r="E1365" i="15"/>
  <c r="E12449" i="15"/>
  <c r="E12469" i="15"/>
  <c r="E12504" i="15"/>
  <c r="E13232" i="15"/>
  <c r="E13233" i="15"/>
  <c r="E3953" i="15"/>
  <c r="E5254" i="15"/>
  <c r="E13234" i="15"/>
  <c r="E5255" i="15"/>
  <c r="E6439" i="15"/>
  <c r="E12169" i="15"/>
  <c r="E11349" i="15"/>
  <c r="E11374" i="15"/>
  <c r="E12170" i="15"/>
  <c r="E6440" i="15"/>
  <c r="E11068" i="15"/>
  <c r="E7614" i="15"/>
  <c r="E11069" i="15"/>
  <c r="E7615" i="15"/>
  <c r="E8749" i="15"/>
  <c r="E10237" i="15"/>
  <c r="E10260" i="15"/>
  <c r="E11070" i="15"/>
  <c r="E10304" i="15"/>
  <c r="E8750" i="15"/>
  <c r="E9877" i="15"/>
  <c r="E9878" i="15"/>
  <c r="E9879" i="15"/>
  <c r="E9042" i="15"/>
  <c r="E9068" i="15"/>
  <c r="E9880" i="15"/>
  <c r="E9107" i="15"/>
  <c r="E9069" i="15"/>
  <c r="E9881" i="15"/>
  <c r="E8751" i="15"/>
  <c r="E8752" i="15"/>
  <c r="E11071" i="15"/>
  <c r="E8753" i="15"/>
  <c r="E8754" i="15"/>
  <c r="E11072" i="15"/>
  <c r="E7915" i="15"/>
  <c r="E7945" i="15"/>
  <c r="E8755" i="15"/>
  <c r="E7985" i="15"/>
  <c r="E7946" i="15"/>
  <c r="E12171" i="15"/>
  <c r="E7616" i="15"/>
  <c r="E7617" i="15"/>
  <c r="E12172" i="15"/>
  <c r="E7618" i="15"/>
  <c r="E7619" i="15"/>
  <c r="E1366" i="15"/>
  <c r="E6769" i="15"/>
  <c r="E6801" i="15"/>
  <c r="E7620" i="15"/>
  <c r="E6834" i="15"/>
  <c r="E6802" i="15"/>
  <c r="E2729" i="15"/>
  <c r="E6441" i="15"/>
  <c r="E6442" i="15"/>
  <c r="E2730" i="15"/>
  <c r="E6443" i="15"/>
  <c r="E6444" i="15"/>
  <c r="E3954" i="15"/>
  <c r="E5569" i="15"/>
  <c r="E5597" i="15"/>
  <c r="E6445" i="15"/>
  <c r="E5630" i="15"/>
  <c r="E5598" i="15"/>
  <c r="E3955" i="15"/>
  <c r="E5256" i="15"/>
  <c r="E5257" i="15"/>
  <c r="E5258" i="15"/>
  <c r="E5259" i="15"/>
  <c r="E5260" i="15"/>
  <c r="E5261" i="15"/>
  <c r="E6446" i="15"/>
  <c r="E4283" i="15"/>
  <c r="E4312" i="15"/>
  <c r="E5262" i="15"/>
  <c r="E4345" i="15"/>
  <c r="E4313" i="15"/>
  <c r="E6447" i="15"/>
  <c r="E7621" i="15"/>
  <c r="E3956" i="15"/>
  <c r="E3957" i="15"/>
  <c r="E3958" i="15"/>
  <c r="E3959" i="15"/>
  <c r="E3960" i="15"/>
  <c r="E7622" i="15"/>
  <c r="E3961" i="15"/>
  <c r="E3052" i="15"/>
  <c r="E3085" i="15"/>
  <c r="E3962" i="15"/>
  <c r="E3122" i="15"/>
  <c r="E3086" i="15"/>
  <c r="E8756" i="15"/>
  <c r="E2731" i="15"/>
  <c r="E2732" i="15"/>
  <c r="E2733" i="15"/>
  <c r="E8757" i="15"/>
  <c r="E1762" i="15"/>
  <c r="E2734" i="15"/>
  <c r="E2735" i="15"/>
  <c r="E9882" i="15"/>
  <c r="E1655" i="15"/>
  <c r="E1687" i="15"/>
  <c r="E2736" i="15"/>
  <c r="E1763" i="15"/>
  <c r="E1688" i="15"/>
  <c r="E11073" i="15"/>
  <c r="E12173" i="15"/>
  <c r="E1367" i="15"/>
  <c r="E1368" i="15"/>
  <c r="E13235" i="15"/>
  <c r="E1369" i="15"/>
  <c r="E1370" i="15"/>
  <c r="E1371" i="15"/>
  <c r="E1372" i="15"/>
  <c r="E336" i="15"/>
  <c r="E377" i="15"/>
  <c r="E1373" i="15"/>
  <c r="E427" i="15"/>
  <c r="E378" i="15"/>
  <c r="E12450" i="15"/>
  <c r="E12451" i="15"/>
  <c r="E13236" i="15"/>
  <c r="E2737" i="15"/>
  <c r="E2738" i="15"/>
  <c r="E13237" i="15"/>
  <c r="E3963" i="15"/>
  <c r="E13238" i="15"/>
  <c r="E3964" i="15"/>
  <c r="E12174" i="15"/>
  <c r="E5263" i="15"/>
  <c r="E11350" i="15"/>
  <c r="E12175" i="15"/>
  <c r="E11351" i="15"/>
  <c r="E12176" i="15"/>
  <c r="E5264" i="15"/>
  <c r="E11074" i="15"/>
  <c r="E5265" i="15"/>
  <c r="E6448" i="15"/>
  <c r="E10238" i="15"/>
  <c r="E11075" i="15"/>
  <c r="E6449" i="15"/>
  <c r="E10239" i="15"/>
  <c r="E11076" i="15"/>
  <c r="E10305" i="15"/>
  <c r="E7623" i="15"/>
  <c r="E9883" i="15"/>
  <c r="E7624" i="15"/>
  <c r="E9043" i="15"/>
  <c r="E9884" i="15"/>
  <c r="E9044" i="15"/>
  <c r="E9885" i="15"/>
  <c r="E8758" i="15"/>
  <c r="E8759" i="15"/>
  <c r="E8760" i="15"/>
  <c r="E8761" i="15"/>
  <c r="E9886" i="15"/>
  <c r="E7916" i="15"/>
  <c r="E8762" i="15"/>
  <c r="E7917" i="15"/>
  <c r="E8763" i="15"/>
  <c r="E7986" i="15"/>
  <c r="E9887" i="15"/>
  <c r="E11077" i="15"/>
  <c r="E11078" i="15"/>
  <c r="E6770" i="15"/>
  <c r="E7625" i="15"/>
  <c r="E6771" i="15"/>
  <c r="E7626" i="15"/>
  <c r="E12177" i="15"/>
  <c r="E12178" i="15"/>
  <c r="E13239" i="15"/>
  <c r="E5570" i="15"/>
  <c r="E6450" i="15"/>
  <c r="E5571" i="15"/>
  <c r="E6451" i="15"/>
  <c r="E13240" i="15"/>
  <c r="E5266" i="15"/>
  <c r="E1374" i="15"/>
  <c r="E5267" i="15"/>
  <c r="E2739" i="15"/>
  <c r="E4284" i="15"/>
  <c r="E5268" i="15"/>
  <c r="E2740" i="15"/>
  <c r="E4285" i="15"/>
  <c r="E5269" i="15"/>
  <c r="E2741" i="15"/>
  <c r="E3965" i="15"/>
  <c r="E3966" i="15"/>
  <c r="E3967" i="15"/>
  <c r="E3053" i="15"/>
  <c r="E3968" i="15"/>
  <c r="E3054" i="15"/>
  <c r="E3969" i="15"/>
  <c r="E3970" i="15"/>
  <c r="E2742" i="15"/>
  <c r="E5270" i="15"/>
  <c r="E1764" i="15"/>
  <c r="E2743" i="15"/>
  <c r="E5271" i="15"/>
  <c r="E1656" i="15"/>
  <c r="E2744" i="15"/>
  <c r="E1657" i="15"/>
  <c r="E2745" i="15"/>
  <c r="E5272" i="15"/>
  <c r="E1375" i="15"/>
  <c r="E6452" i="15"/>
  <c r="E1376" i="15"/>
  <c r="E337" i="15"/>
  <c r="E1377" i="15"/>
  <c r="E6453" i="15"/>
  <c r="E338" i="15"/>
  <c r="E1378" i="15"/>
  <c r="E12452" i="15"/>
  <c r="E12453" i="15"/>
  <c r="E7627" i="15"/>
  <c r="E1379" i="15"/>
  <c r="E7628" i="15"/>
  <c r="E8764" i="15"/>
  <c r="E13241" i="15"/>
  <c r="E8765" i="15"/>
  <c r="E9888" i="15"/>
  <c r="E1380" i="15"/>
  <c r="E11352" i="15"/>
  <c r="E11353" i="15"/>
  <c r="E12179" i="15"/>
  <c r="E9889" i="15"/>
  <c r="E1381" i="15"/>
  <c r="E11079" i="15"/>
  <c r="E11080" i="15"/>
  <c r="E1382" i="15"/>
  <c r="E11081" i="15"/>
  <c r="E12180" i="15"/>
  <c r="E10240" i="15"/>
  <c r="E10241" i="15"/>
  <c r="E11082" i="15"/>
  <c r="E12181" i="15"/>
  <c r="E1383" i="15"/>
  <c r="E13242" i="15"/>
  <c r="E13243" i="15"/>
  <c r="E2746" i="15"/>
  <c r="E9890" i="15"/>
  <c r="E9045" i="15"/>
  <c r="E9046" i="15"/>
  <c r="E9891" i="15"/>
  <c r="E13244" i="15"/>
  <c r="E1384" i="15"/>
  <c r="E7918" i="15"/>
  <c r="E2747" i="15"/>
  <c r="E8766" i="15"/>
  <c r="E2748" i="15"/>
  <c r="E7919" i="15"/>
  <c r="E7920" i="15"/>
  <c r="E8767" i="15"/>
  <c r="E2749" i="15"/>
  <c r="E3971" i="15"/>
  <c r="E2750" i="15"/>
  <c r="E7629" i="15"/>
  <c r="E3972" i="15"/>
  <c r="E6772" i="15"/>
  <c r="E6773" i="15"/>
  <c r="E7630" i="15"/>
  <c r="E5273" i="15"/>
  <c r="E5274" i="15"/>
  <c r="E5572" i="15"/>
  <c r="E2751" i="15"/>
  <c r="E6454" i="15"/>
  <c r="E6455" i="15"/>
  <c r="E6456" i="15"/>
  <c r="E5573" i="15"/>
  <c r="E6457" i="15"/>
  <c r="E6458" i="15"/>
  <c r="E2752" i="15"/>
  <c r="E5275" i="15"/>
  <c r="E7631" i="15"/>
  <c r="E4286" i="15"/>
  <c r="E2753" i="15"/>
  <c r="E3973" i="15"/>
  <c r="E5276" i="15"/>
  <c r="E5277" i="15"/>
  <c r="E7632" i="15"/>
  <c r="E8768" i="15"/>
  <c r="E4287" i="15"/>
  <c r="E5278" i="15"/>
  <c r="E8769" i="15"/>
  <c r="E3974" i="15"/>
  <c r="E3055" i="15"/>
  <c r="E3975" i="15"/>
  <c r="E3976" i="15"/>
  <c r="E9892" i="15"/>
  <c r="E3977" i="15"/>
  <c r="E3056" i="15"/>
  <c r="E3978" i="15"/>
  <c r="E9893" i="15"/>
  <c r="E3979" i="15"/>
  <c r="E9894" i="15"/>
  <c r="E1658" i="15"/>
  <c r="E5279" i="15"/>
  <c r="E5280" i="15"/>
  <c r="E2754" i="15"/>
  <c r="E11083" i="15"/>
  <c r="E1659" i="15"/>
  <c r="E2755" i="15"/>
  <c r="E11084" i="15"/>
  <c r="E12182" i="15"/>
  <c r="E5281" i="15"/>
  <c r="E12183" i="15"/>
  <c r="E339" i="15"/>
  <c r="E340" i="15"/>
  <c r="E428" i="15"/>
  <c r="E5282" i="15"/>
  <c r="E1385" i="15"/>
  <c r="E13245" i="15"/>
  <c r="E341" i="15"/>
  <c r="E1386" i="15"/>
  <c r="E5283" i="15"/>
  <c r="E13246" i="15"/>
  <c r="E13247" i="15"/>
  <c r="E1387" i="15"/>
  <c r="E11354" i="15"/>
  <c r="E5284" i="15"/>
  <c r="E6459" i="15"/>
  <c r="E2756" i="15"/>
  <c r="E1388" i="15"/>
  <c r="E2757" i="15"/>
  <c r="E10242" i="15"/>
  <c r="E10243" i="15"/>
  <c r="E6460" i="15"/>
  <c r="E3980" i="15"/>
  <c r="E6461" i="15"/>
  <c r="E9047" i="15"/>
  <c r="E7633" i="15"/>
  <c r="E3981" i="15"/>
  <c r="E7634" i="15"/>
  <c r="E7635" i="15"/>
  <c r="E5285" i="15"/>
  <c r="E7921" i="15"/>
  <c r="E8770" i="15"/>
  <c r="E5286" i="15"/>
  <c r="E6462" i="15"/>
  <c r="E8771" i="15"/>
  <c r="E6463" i="15"/>
  <c r="E6774" i="15"/>
  <c r="E6775" i="15"/>
  <c r="E8772" i="15"/>
  <c r="E7636" i="15"/>
  <c r="E7637" i="15"/>
  <c r="E8773" i="15"/>
  <c r="E7638" i="15"/>
  <c r="E9895" i="15"/>
  <c r="E6464" i="15"/>
  <c r="E5574" i="15"/>
  <c r="E6465" i="15"/>
  <c r="E8774" i="15"/>
  <c r="E9896" i="15"/>
  <c r="E8775" i="15"/>
  <c r="E9897" i="15"/>
  <c r="E9898" i="15"/>
  <c r="E5287" i="15"/>
  <c r="E9899" i="15"/>
  <c r="E4288" i="15"/>
  <c r="E5288" i="15"/>
  <c r="E11085" i="15"/>
  <c r="E3982" i="15"/>
  <c r="E9900" i="15"/>
  <c r="E11086" i="15"/>
  <c r="E3983" i="15"/>
  <c r="E11087" i="15"/>
  <c r="E3057" i="15"/>
  <c r="E3984" i="15"/>
  <c r="E11088" i="15"/>
  <c r="E11089" i="15"/>
  <c r="E1765" i="15"/>
  <c r="E12184" i="15"/>
  <c r="E12185" i="15"/>
  <c r="E2758" i="15"/>
  <c r="E12186" i="15"/>
  <c r="E1660" i="15"/>
  <c r="E2759" i="15"/>
  <c r="E13248" i="15"/>
  <c r="E12187" i="15"/>
  <c r="E342" i="15"/>
  <c r="E343" i="15"/>
  <c r="E13249" i="15"/>
  <c r="E1389" i="15"/>
  <c r="E344" i="15"/>
  <c r="E1390" i="15"/>
  <c r="E12454" i="15"/>
  <c r="E12455" i="15"/>
  <c r="E12456" i="15"/>
  <c r="E13250" i="15"/>
  <c r="E13251" i="15"/>
  <c r="E13252" i="15"/>
  <c r="E13253" i="15"/>
  <c r="E13254" i="15"/>
  <c r="E1391" i="15"/>
  <c r="E13255" i="15"/>
  <c r="E1392" i="15"/>
  <c r="E12188" i="15"/>
  <c r="E2760" i="15"/>
  <c r="E12189" i="15"/>
  <c r="E11355" i="15"/>
  <c r="E12190" i="15"/>
  <c r="E11356" i="15"/>
  <c r="E11357" i="15"/>
  <c r="E12191" i="15"/>
  <c r="E2761" i="15"/>
  <c r="E11090" i="15"/>
  <c r="E11091" i="15"/>
  <c r="E2762" i="15"/>
  <c r="E1393" i="15"/>
  <c r="E2763" i="15"/>
  <c r="E11092" i="15"/>
  <c r="E3985" i="15"/>
  <c r="E10244" i="15"/>
  <c r="E10245" i="15"/>
  <c r="E11093" i="15"/>
  <c r="E3986" i="15"/>
  <c r="E3987" i="15"/>
  <c r="E9901" i="15"/>
  <c r="E9902" i="15"/>
  <c r="E3988" i="15"/>
  <c r="E5289" i="15"/>
  <c r="E9048" i="15"/>
  <c r="E9049" i="15"/>
  <c r="E9903" i="15"/>
  <c r="E5290" i="15"/>
  <c r="E8776" i="15"/>
  <c r="E8777" i="15"/>
  <c r="E5291" i="15"/>
  <c r="E7922" i="15"/>
  <c r="E8778" i="15"/>
  <c r="E5292" i="15"/>
  <c r="E7923" i="15"/>
  <c r="E7924" i="15"/>
  <c r="E8779" i="15"/>
  <c r="E5293" i="15"/>
  <c r="E7639" i="15"/>
  <c r="E7640" i="15"/>
  <c r="E6466" i="15"/>
  <c r="E6803" i="15"/>
  <c r="E7641" i="15"/>
  <c r="E6467" i="15"/>
  <c r="E6776" i="15"/>
  <c r="E6777" i="15"/>
  <c r="E7642" i="15"/>
  <c r="E6468" i="15"/>
  <c r="E6469" i="15"/>
  <c r="E6470" i="15"/>
  <c r="E6471" i="15"/>
  <c r="E5575" i="15"/>
  <c r="E6472" i="15"/>
  <c r="E7643" i="15"/>
  <c r="E5576" i="15"/>
  <c r="E6473" i="15"/>
  <c r="E7644" i="15"/>
  <c r="E5294" i="15"/>
  <c r="E5295" i="15"/>
  <c r="E5296" i="15"/>
  <c r="E7645" i="15"/>
  <c r="E4289" i="15"/>
  <c r="E4314" i="15"/>
  <c r="E5297" i="15"/>
  <c r="E5298" i="15"/>
  <c r="E5299" i="15"/>
  <c r="E7646" i="15"/>
  <c r="E8780" i="15"/>
  <c r="E8781" i="15"/>
  <c r="E4290" i="15"/>
  <c r="E5300" i="15"/>
  <c r="E3989" i="15"/>
  <c r="E3990" i="15"/>
  <c r="E8782" i="15"/>
  <c r="E3058" i="15"/>
  <c r="E3087" i="15"/>
  <c r="E3991" i="15"/>
  <c r="E8783" i="15"/>
  <c r="E9904" i="15"/>
  <c r="E9905" i="15"/>
  <c r="E3059" i="15"/>
  <c r="E3992" i="15"/>
  <c r="E2764" i="15"/>
  <c r="E2765" i="15"/>
  <c r="E9906" i="15"/>
  <c r="E1689" i="15"/>
  <c r="E1766" i="15"/>
  <c r="E2766" i="15"/>
  <c r="E2767" i="15"/>
  <c r="E9907" i="15"/>
  <c r="E11094" i="15"/>
  <c r="E11095" i="15"/>
  <c r="E1661" i="15"/>
  <c r="E2768" i="15"/>
  <c r="E1394" i="15"/>
  <c r="E1395" i="15"/>
  <c r="E11096" i="15"/>
  <c r="E345" i="15"/>
  <c r="E346" i="15"/>
  <c r="E379" i="15"/>
  <c r="E429" i="15"/>
  <c r="E1396" i="15"/>
  <c r="E1397" i="15"/>
  <c r="E11097" i="15"/>
  <c r="E347" i="15"/>
  <c r="E1398" i="15"/>
  <c r="E12192" i="15"/>
  <c r="E12457" i="15"/>
  <c r="E12458" i="15"/>
  <c r="E12193" i="15"/>
  <c r="E1296" i="15"/>
  <c r="E1297" i="15"/>
  <c r="E1298" i="15"/>
  <c r="E12194" i="15"/>
  <c r="E12195" i="15"/>
  <c r="E1299" i="15"/>
  <c r="E2769" i="15"/>
  <c r="E13256" i="15"/>
  <c r="E13257" i="15"/>
  <c r="E2770" i="15"/>
  <c r="E11358" i="15"/>
  <c r="E11359" i="15"/>
  <c r="E2771" i="15"/>
  <c r="E13258" i="15"/>
  <c r="E13259" i="15"/>
  <c r="E13260" i="15"/>
  <c r="E2772" i="15"/>
  <c r="E2773" i="15"/>
  <c r="E1399" i="15"/>
  <c r="E10246" i="15"/>
  <c r="E10247" i="15"/>
  <c r="E3994" i="15"/>
  <c r="E2778" i="15"/>
  <c r="E3995" i="15"/>
  <c r="E3996" i="15"/>
  <c r="E2779" i="15"/>
  <c r="E3998" i="15"/>
  <c r="E5304" i="15"/>
  <c r="E9050" i="15"/>
  <c r="E9051" i="15"/>
  <c r="E5305" i="15"/>
  <c r="E4002" i="15"/>
  <c r="E5301" i="15"/>
  <c r="E5306" i="15"/>
  <c r="E5303" i="15"/>
  <c r="E7925" i="15"/>
  <c r="E7926" i="15"/>
  <c r="E5307" i="15"/>
  <c r="E5310" i="15"/>
  <c r="E5308" i="15"/>
  <c r="E5309" i="15"/>
  <c r="E6474" i="15"/>
  <c r="E6778" i="15"/>
  <c r="E6477" i="15"/>
  <c r="E7650" i="15"/>
  <c r="E6475" i="15"/>
  <c r="E6779" i="15"/>
  <c r="E6780" i="15"/>
  <c r="E6478" i="15"/>
  <c r="E6479" i="15"/>
  <c r="E7647" i="15"/>
  <c r="E7648" i="15"/>
  <c r="E5577" i="15"/>
  <c r="E7651" i="15"/>
  <c r="E6480" i="15"/>
  <c r="E8784" i="15"/>
  <c r="E5578" i="15"/>
  <c r="E7652" i="15"/>
  <c r="E7653" i="15"/>
  <c r="E8785" i="15"/>
  <c r="E8787" i="15"/>
  <c r="E9908" i="15"/>
  <c r="E4291" i="15"/>
  <c r="E8788" i="15"/>
  <c r="E8789" i="15"/>
  <c r="E9911" i="15"/>
  <c r="E5311" i="15"/>
  <c r="E9909" i="15"/>
  <c r="E11098" i="15"/>
  <c r="E4292" i="15"/>
  <c r="E9912" i="15"/>
  <c r="E11099" i="15"/>
  <c r="E3060" i="15"/>
  <c r="E9913" i="15"/>
  <c r="E9914" i="15"/>
  <c r="E3997" i="15"/>
  <c r="E3999" i="15"/>
  <c r="E11100" i="15"/>
  <c r="E12196" i="15"/>
  <c r="E3061" i="15"/>
  <c r="E11102" i="15"/>
  <c r="E12197" i="15"/>
  <c r="E11103" i="15"/>
  <c r="E11104" i="15"/>
  <c r="E12198" i="15"/>
  <c r="E1662" i="15"/>
  <c r="E1767" i="15"/>
  <c r="E12200" i="15"/>
  <c r="E12201" i="15"/>
  <c r="E2774" i="15"/>
  <c r="E2775" i="15"/>
  <c r="E13261" i="15"/>
  <c r="E1663" i="15"/>
  <c r="E12202" i="15"/>
  <c r="E12203" i="15"/>
  <c r="E13262" i="15"/>
  <c r="E13264" i="15"/>
  <c r="E1300" i="15"/>
  <c r="E302" i="15"/>
  <c r="E13265" i="15"/>
  <c r="E1301" i="15"/>
  <c r="E2776" i="15"/>
  <c r="E303" i="15"/>
  <c r="E421" i="15"/>
  <c r="E13266" i="15"/>
  <c r="E13267" i="15"/>
  <c r="E12459" i="15"/>
  <c r="E12460" i="15"/>
  <c r="E12461" i="15"/>
  <c r="E12505" i="15"/>
  <c r="E2777" i="15"/>
  <c r="E4000" i="15"/>
  <c r="E13275" i="15"/>
  <c r="E13276" i="15"/>
  <c r="E4001" i="15"/>
  <c r="E5312" i="15"/>
  <c r="E5313" i="15"/>
  <c r="E5314" i="15"/>
  <c r="E13268" i="15"/>
  <c r="E13269" i="15"/>
  <c r="E13270" i="15"/>
  <c r="E13277" i="15"/>
  <c r="E13283" i="15"/>
  <c r="E13278" i="15"/>
  <c r="E13279" i="15"/>
  <c r="E1464" i="15"/>
  <c r="E1465" i="15"/>
  <c r="E1466" i="15"/>
  <c r="E12212" i="15"/>
  <c r="E1467" i="15"/>
  <c r="E12213" i="15"/>
  <c r="E6481" i="15"/>
  <c r="E11360" i="15"/>
  <c r="E11405" i="15"/>
  <c r="E11361" i="15"/>
  <c r="E12207" i="15"/>
  <c r="E11406" i="15"/>
  <c r="E11362" i="15"/>
  <c r="E11363" i="15"/>
  <c r="E12208" i="15"/>
  <c r="E6482" i="15"/>
  <c r="E7654" i="15"/>
  <c r="E11364" i="15"/>
  <c r="E12209" i="15"/>
  <c r="E12214" i="15"/>
  <c r="E2851" i="15"/>
  <c r="E12215" i="15"/>
  <c r="E12216" i="15"/>
  <c r="E2852" i="15"/>
  <c r="E2853" i="15"/>
  <c r="E1400" i="15"/>
  <c r="E2854" i="15"/>
  <c r="E2855" i="15"/>
  <c r="E7655" i="15"/>
  <c r="E7656" i="15"/>
  <c r="E4079" i="15"/>
  <c r="E10248" i="15"/>
  <c r="E10306" i="15"/>
  <c r="E10249" i="15"/>
  <c r="E11107" i="15"/>
  <c r="E10307" i="15"/>
  <c r="E10250" i="15"/>
  <c r="E10251" i="15"/>
  <c r="E11108" i="15"/>
  <c r="E1407" i="15"/>
  <c r="E11109" i="15"/>
  <c r="E11113" i="15"/>
  <c r="E4080" i="15"/>
  <c r="E11114" i="15"/>
  <c r="E11115" i="15"/>
  <c r="E4082" i="15"/>
  <c r="E4081" i="15"/>
  <c r="E4083" i="15"/>
  <c r="E8790" i="15"/>
  <c r="E9917" i="15"/>
  <c r="E9918" i="15"/>
  <c r="E5384" i="15"/>
  <c r="E9924" i="15"/>
  <c r="E5385" i="15"/>
  <c r="E8791" i="15"/>
  <c r="E9052" i="15"/>
  <c r="E9108" i="15"/>
  <c r="E9053" i="15"/>
  <c r="E9919" i="15"/>
  <c r="E9070" i="15"/>
  <c r="E9109" i="15"/>
  <c r="E9110" i="15"/>
  <c r="E9054" i="15"/>
  <c r="E9920" i="15"/>
  <c r="E9921" i="15"/>
  <c r="E9925" i="15"/>
  <c r="E5386" i="15"/>
  <c r="E9926" i="15"/>
  <c r="E9927" i="15"/>
  <c r="E6554" i="15"/>
  <c r="E6556" i="15"/>
  <c r="E9915" i="15"/>
  <c r="E9916" i="15"/>
  <c r="E11105" i="15"/>
  <c r="E2789" i="15"/>
  <c r="E2790" i="15"/>
  <c r="E6555" i="15"/>
  <c r="E11106" i="15"/>
  <c r="E12204" i="15"/>
  <c r="E12205" i="15"/>
  <c r="E12206" i="15"/>
  <c r="E7927" i="15"/>
  <c r="E8792" i="15"/>
  <c r="E7983" i="15"/>
  <c r="E7928" i="15"/>
  <c r="E8793" i="15"/>
  <c r="E7984" i="15"/>
  <c r="E7987" i="15"/>
  <c r="E7929" i="15"/>
  <c r="E8794" i="15"/>
  <c r="E7930" i="15"/>
  <c r="E8795" i="15"/>
  <c r="E8798" i="15"/>
  <c r="E7720" i="15"/>
  <c r="E8799" i="15"/>
  <c r="E8800" i="15"/>
  <c r="E7721" i="15"/>
  <c r="E7723" i="15"/>
  <c r="E4003" i="15"/>
  <c r="E4010" i="15"/>
  <c r="E7724" i="15"/>
  <c r="E13271" i="15"/>
  <c r="E13272" i="15"/>
  <c r="E1408" i="15"/>
  <c r="E1409" i="15"/>
  <c r="E6781" i="15"/>
  <c r="E7657" i="15"/>
  <c r="E6782" i="15"/>
  <c r="E7658" i="15"/>
  <c r="E6800" i="15"/>
  <c r="E6832" i="15"/>
  <c r="E6833" i="15"/>
  <c r="E6783" i="15"/>
  <c r="E7659" i="15"/>
  <c r="E6784" i="15"/>
  <c r="E7660" i="15"/>
  <c r="E7663" i="15"/>
  <c r="E7722" i="15"/>
  <c r="E7664" i="15"/>
  <c r="E7665" i="15"/>
  <c r="E8854" i="15"/>
  <c r="E8855" i="15"/>
  <c r="E8857" i="15"/>
  <c r="E5321" i="15"/>
  <c r="E2791" i="15"/>
  <c r="E4011" i="15"/>
  <c r="E2792" i="15"/>
  <c r="E6489" i="15"/>
  <c r="E6490" i="15"/>
  <c r="E5322" i="15"/>
  <c r="E4012" i="15"/>
  <c r="E5579" i="15"/>
  <c r="E5580" i="15"/>
  <c r="E6483" i="15"/>
  <c r="E5596" i="15"/>
  <c r="E5628" i="15"/>
  <c r="E5629" i="15"/>
  <c r="E5581" i="15"/>
  <c r="E6484" i="15"/>
  <c r="E6485" i="15"/>
  <c r="E6491" i="15"/>
  <c r="E8856" i="15"/>
  <c r="E6492" i="15"/>
  <c r="E6493" i="15"/>
  <c r="E9983" i="15"/>
  <c r="E9986" i="15"/>
  <c r="E6494" i="15"/>
  <c r="E6495" i="15"/>
  <c r="E6496" i="15"/>
  <c r="E5315" i="15"/>
  <c r="E5323" i="15"/>
  <c r="E6497" i="15"/>
  <c r="E5324" i="15"/>
  <c r="E4293" i="15"/>
  <c r="E5316" i="15"/>
  <c r="E4294" i="15"/>
  <c r="E5317" i="15"/>
  <c r="E4311" i="15"/>
  <c r="E4344" i="15"/>
  <c r="E4295" i="15"/>
  <c r="E5318" i="15"/>
  <c r="E5319" i="15"/>
  <c r="E5325" i="15"/>
  <c r="E9984" i="15"/>
  <c r="E5326" i="15"/>
  <c r="E5327" i="15"/>
  <c r="E9985" i="15"/>
  <c r="E9987" i="15"/>
  <c r="E9988" i="15"/>
  <c r="E7666" i="15"/>
  <c r="E7667" i="15"/>
  <c r="E11165" i="15"/>
  <c r="E6498" i="15"/>
  <c r="E8801" i="15"/>
  <c r="E8802" i="15"/>
  <c r="E3062" i="15"/>
  <c r="E4004" i="15"/>
  <c r="E3063" i="15"/>
  <c r="E4005" i="15"/>
  <c r="E3084" i="15"/>
  <c r="E3120" i="15"/>
  <c r="E3121" i="15"/>
  <c r="E3064" i="15"/>
  <c r="E4006" i="15"/>
  <c r="E3065" i="15"/>
  <c r="E4007" i="15"/>
  <c r="E4013" i="15"/>
  <c r="E11166" i="15"/>
  <c r="E4014" i="15"/>
  <c r="E4015" i="15"/>
  <c r="E11163" i="15"/>
  <c r="E11167" i="15"/>
  <c r="E8803" i="15"/>
  <c r="E11168" i="15"/>
  <c r="E9928" i="15"/>
  <c r="E9929" i="15"/>
  <c r="E7668" i="15"/>
  <c r="E2780" i="15"/>
  <c r="E11116" i="15"/>
  <c r="E8804" i="15"/>
  <c r="E9930" i="15"/>
  <c r="E1664" i="15"/>
  <c r="E2781" i="15"/>
  <c r="E1754" i="15"/>
  <c r="E1665" i="15"/>
  <c r="E2782" i="15"/>
  <c r="E2783" i="15"/>
  <c r="E1685" i="15"/>
  <c r="E1686" i="15"/>
  <c r="E1755" i="15"/>
  <c r="E1756" i="15"/>
  <c r="E1666" i="15"/>
  <c r="E2784" i="15"/>
  <c r="E2785" i="15"/>
  <c r="E9931" i="15"/>
  <c r="E2793" i="15"/>
  <c r="E11164" i="15"/>
  <c r="E12267" i="15"/>
  <c r="E2794" i="15"/>
  <c r="E2795" i="15"/>
  <c r="E12268" i="15"/>
  <c r="E12270" i="15"/>
  <c r="E1410" i="15"/>
  <c r="E11110" i="15"/>
  <c r="E12217" i="15"/>
  <c r="E11117" i="15"/>
  <c r="E12271" i="15"/>
  <c r="E12218" i="15"/>
  <c r="E348" i="15"/>
  <c r="E12219" i="15"/>
  <c r="E12269" i="15"/>
  <c r="E13280" i="15"/>
  <c r="E349" i="15"/>
  <c r="E1401" i="15"/>
  <c r="E350" i="15"/>
  <c r="E1402" i="15"/>
  <c r="E1403" i="15"/>
  <c r="E375" i="15"/>
  <c r="E376" i="15"/>
  <c r="E422" i="15"/>
  <c r="E423" i="15"/>
  <c r="E351" i="15"/>
  <c r="E1404" i="15"/>
  <c r="E13301" i="15"/>
  <c r="E13281" i="15"/>
  <c r="E13282" i="15"/>
  <c r="E1405" i="15"/>
  <c r="E1411" i="15"/>
  <c r="E13303" i="15"/>
  <c r="E1412" i="15"/>
  <c r="E1413" i="15"/>
  <c r="E13304" i="15"/>
  <c r="E13302" i="15"/>
  <c r="D12272" i="15"/>
  <c r="D12273" i="15"/>
  <c r="D12274" i="15"/>
  <c r="D12275" i="15"/>
  <c r="D12276" i="15"/>
  <c r="D12277" i="15"/>
  <c r="D12278" i="15"/>
  <c r="D12279" i="15"/>
  <c r="D12280" i="15"/>
  <c r="D12281" i="15"/>
  <c r="D12282" i="15"/>
  <c r="D12283" i="15"/>
  <c r="D12284" i="15"/>
  <c r="D12285" i="15"/>
  <c r="D12286" i="15"/>
  <c r="D12287" i="15"/>
  <c r="D12288" i="15"/>
  <c r="D12289" i="15"/>
  <c r="D12290" i="15"/>
  <c r="D12291" i="15"/>
  <c r="D12292" i="15"/>
  <c r="D12293" i="15"/>
  <c r="D12294" i="15"/>
  <c r="D12295" i="15"/>
  <c r="D12296" i="15"/>
  <c r="D12297" i="15"/>
  <c r="D12298" i="15"/>
  <c r="D12299" i="15"/>
  <c r="D12300" i="15"/>
  <c r="D12301" i="15"/>
  <c r="D12462" i="15"/>
  <c r="D12463" i="15"/>
  <c r="D12464" i="15"/>
  <c r="D12470" i="15"/>
  <c r="D12471" i="15"/>
  <c r="D12472" i="15"/>
  <c r="D12473" i="15"/>
  <c r="D12474" i="15"/>
  <c r="D12475" i="15"/>
  <c r="D12476" i="15"/>
  <c r="D12477" i="15"/>
  <c r="D12478" i="15"/>
  <c r="D12479" i="15"/>
  <c r="D430" i="15"/>
  <c r="D431" i="15"/>
  <c r="D432" i="15"/>
  <c r="D433" i="15"/>
  <c r="D434" i="15"/>
  <c r="D12506" i="15"/>
  <c r="D435" i="15"/>
  <c r="D436" i="15"/>
  <c r="D12507" i="15"/>
  <c r="D12508" i="15"/>
  <c r="D12509" i="15"/>
  <c r="D12510" i="15"/>
  <c r="D12511" i="15"/>
  <c r="D12512" i="15"/>
  <c r="D12513" i="15"/>
  <c r="D12514" i="15"/>
  <c r="D437" i="15"/>
  <c r="D12515" i="15"/>
  <c r="D12516" i="15"/>
  <c r="D12517" i="15"/>
  <c r="D12518" i="15"/>
  <c r="D438" i="15"/>
  <c r="D439" i="15"/>
  <c r="D1768" i="15"/>
  <c r="D1769" i="15"/>
  <c r="D12519" i="15"/>
  <c r="D12520" i="15"/>
  <c r="D12521" i="15"/>
  <c r="D12522" i="15"/>
  <c r="D1770" i="15"/>
  <c r="D1771" i="15"/>
  <c r="D1772" i="15"/>
  <c r="D12523" i="15"/>
  <c r="D12524" i="15"/>
  <c r="D12525" i="15"/>
  <c r="D1773" i="15"/>
  <c r="D12526" i="15"/>
  <c r="D1774" i="15"/>
  <c r="D12527" i="15"/>
  <c r="D1775" i="15"/>
  <c r="D1776" i="15"/>
  <c r="D12528" i="15"/>
  <c r="D1777" i="15"/>
  <c r="D12529" i="15"/>
  <c r="D12530" i="15"/>
  <c r="D12531" i="15"/>
  <c r="D12532" i="15"/>
  <c r="D12533" i="15"/>
  <c r="D12534" i="15"/>
  <c r="D12535" i="15"/>
  <c r="D12536" i="15"/>
  <c r="D1778" i="15"/>
  <c r="D12537" i="15"/>
  <c r="D1779" i="15"/>
  <c r="D1780" i="15"/>
  <c r="D12538" i="15"/>
  <c r="D12539" i="15"/>
  <c r="D12540" i="15"/>
  <c r="D440" i="15"/>
  <c r="D1414" i="15"/>
  <c r="D441" i="15"/>
  <c r="D1415" i="15"/>
  <c r="D442" i="15"/>
  <c r="D443" i="15"/>
  <c r="D1416" i="15"/>
  <c r="D444" i="15"/>
  <c r="D445" i="15"/>
  <c r="D446" i="15"/>
  <c r="D1417" i="15"/>
  <c r="D1418" i="15"/>
  <c r="D447" i="15"/>
  <c r="D1419" i="15"/>
  <c r="D1420" i="15"/>
  <c r="D1421" i="15"/>
  <c r="D1781" i="15"/>
  <c r="D1422" i="15"/>
  <c r="D11407" i="15"/>
  <c r="D1782" i="15"/>
  <c r="D1783" i="15"/>
  <c r="D11169" i="15"/>
  <c r="D11170" i="15"/>
  <c r="D11365" i="15"/>
  <c r="D11375" i="15"/>
  <c r="D11408" i="15"/>
  <c r="D11409" i="15"/>
  <c r="D11410" i="15"/>
  <c r="D11411" i="15"/>
  <c r="D11412" i="15"/>
  <c r="D11413" i="15"/>
  <c r="D1423" i="15"/>
  <c r="D1424" i="15"/>
  <c r="D11414" i="15"/>
  <c r="D11415" i="15"/>
  <c r="D1425" i="15"/>
  <c r="D11416" i="15"/>
  <c r="D11417" i="15"/>
  <c r="D2796" i="15"/>
  <c r="D1784" i="15"/>
  <c r="D11171" i="15"/>
  <c r="D11172" i="15"/>
  <c r="D11366" i="15"/>
  <c r="D11376" i="15"/>
  <c r="D11418" i="15"/>
  <c r="D11419" i="15"/>
  <c r="D2797" i="15"/>
  <c r="D11420" i="15"/>
  <c r="D11421" i="15"/>
  <c r="D2798" i="15"/>
  <c r="D3123" i="15"/>
  <c r="D11173" i="15"/>
  <c r="D11422" i="15"/>
  <c r="D3124" i="15"/>
  <c r="D11174" i="15"/>
  <c r="D11175" i="15"/>
  <c r="D11423" i="15"/>
  <c r="D11176" i="15"/>
  <c r="D11424" i="15"/>
  <c r="D11177" i="15"/>
  <c r="D11425" i="15"/>
  <c r="D3125" i="15"/>
  <c r="D11178" i="15"/>
  <c r="D11426" i="15"/>
  <c r="D3126" i="15"/>
  <c r="D11179" i="15"/>
  <c r="D11427" i="15"/>
  <c r="D3127" i="15"/>
  <c r="D11180" i="15"/>
  <c r="D11428" i="15"/>
  <c r="D11181" i="15"/>
  <c r="D11429" i="15"/>
  <c r="D11182" i="15"/>
  <c r="D11430" i="15"/>
  <c r="D3128" i="15"/>
  <c r="D11183" i="15"/>
  <c r="D11184" i="15"/>
  <c r="D11431" i="15"/>
  <c r="D3129" i="15"/>
  <c r="D11185" i="15"/>
  <c r="D11432" i="15"/>
  <c r="D11377" i="15"/>
  <c r="D11186" i="15"/>
  <c r="D11433" i="15"/>
  <c r="D11187" i="15"/>
  <c r="D11188" i="15"/>
  <c r="D11434" i="15"/>
  <c r="D11189" i="15"/>
  <c r="D11435" i="15"/>
  <c r="D11190" i="15"/>
  <c r="D11436" i="15"/>
  <c r="D3130" i="15"/>
  <c r="D11191" i="15"/>
  <c r="D11437" i="15"/>
  <c r="D11192" i="15"/>
  <c r="D11438" i="15"/>
  <c r="D11193" i="15"/>
  <c r="D11439" i="15"/>
  <c r="D3131" i="15"/>
  <c r="D11194" i="15"/>
  <c r="D11440" i="15"/>
  <c r="D11195" i="15"/>
  <c r="D11441" i="15"/>
  <c r="D11196" i="15"/>
  <c r="D11442" i="15"/>
  <c r="D11197" i="15"/>
  <c r="D11443" i="15"/>
  <c r="D3132" i="15"/>
  <c r="D3133" i="15"/>
  <c r="D11367" i="15"/>
  <c r="D11368" i="15"/>
  <c r="D11378" i="15"/>
  <c r="D11379" i="15"/>
  <c r="D11198" i="15"/>
  <c r="D11199" i="15"/>
  <c r="D11369" i="15"/>
  <c r="D11380" i="15"/>
  <c r="D11444" i="15"/>
  <c r="D3134" i="15"/>
  <c r="D11200" i="15"/>
  <c r="D11445" i="15"/>
  <c r="D11201" i="15"/>
  <c r="D11202" i="15"/>
  <c r="D11446" i="15"/>
  <c r="D11381" i="15"/>
  <c r="D3135" i="15"/>
  <c r="D3136" i="15"/>
  <c r="D10308" i="15"/>
  <c r="D448" i="15"/>
  <c r="D10309" i="15"/>
  <c r="D10310" i="15"/>
  <c r="D10311" i="15"/>
  <c r="D3137" i="15"/>
  <c r="D3138" i="15"/>
  <c r="D3139" i="15"/>
  <c r="D3140" i="15"/>
  <c r="D9989" i="15"/>
  <c r="D9990" i="15"/>
  <c r="D10261" i="15"/>
  <c r="D10262" i="15"/>
  <c r="D10312" i="15"/>
  <c r="D10313" i="15"/>
  <c r="D10314" i="15"/>
  <c r="D10315" i="15"/>
  <c r="D2799" i="15"/>
  <c r="D10316" i="15"/>
  <c r="D2800" i="15"/>
  <c r="D10317" i="15"/>
  <c r="D10318" i="15"/>
  <c r="D2801" i="15"/>
  <c r="D3141" i="15"/>
  <c r="D9991" i="15"/>
  <c r="D9992" i="15"/>
  <c r="D10252" i="15"/>
  <c r="D10263" i="15"/>
  <c r="D10319" i="15"/>
  <c r="D2802" i="15"/>
  <c r="D10320" i="15"/>
  <c r="D10321" i="15"/>
  <c r="D2803" i="15"/>
  <c r="D2804" i="15"/>
  <c r="D2805" i="15"/>
  <c r="D9993" i="15"/>
  <c r="D10322" i="15"/>
  <c r="D9994" i="15"/>
  <c r="D9995" i="15"/>
  <c r="D10323" i="15"/>
  <c r="D4346" i="15"/>
  <c r="D9996" i="15"/>
  <c r="D10324" i="15"/>
  <c r="D9997" i="15"/>
  <c r="D9998" i="15"/>
  <c r="D10325" i="15"/>
  <c r="D4347" i="15"/>
  <c r="D4348" i="15"/>
  <c r="D9999" i="15"/>
  <c r="D10326" i="15"/>
  <c r="D10264" i="15"/>
  <c r="D10000" i="15"/>
  <c r="D10327" i="15"/>
  <c r="D10001" i="15"/>
  <c r="D10328" i="15"/>
  <c r="D10002" i="15"/>
  <c r="D10329" i="15"/>
  <c r="D4349" i="15"/>
  <c r="D4350" i="15"/>
  <c r="D4351" i="15"/>
  <c r="D4352" i="15"/>
  <c r="D10003" i="15"/>
  <c r="D10330" i="15"/>
  <c r="D4353" i="15"/>
  <c r="D4354" i="15"/>
  <c r="D10004" i="15"/>
  <c r="D10005" i="15"/>
  <c r="D10331" i="15"/>
  <c r="D10265" i="15"/>
  <c r="D10006" i="15"/>
  <c r="D10007" i="15"/>
  <c r="D10332" i="15"/>
  <c r="D4355" i="15"/>
  <c r="D10266" i="15"/>
  <c r="D10008" i="15"/>
  <c r="D10333" i="15"/>
  <c r="D10009" i="15"/>
  <c r="D10010" i="15"/>
  <c r="D10011" i="15"/>
  <c r="D10334" i="15"/>
  <c r="D10267" i="15"/>
  <c r="D10012" i="15"/>
  <c r="D10335" i="15"/>
  <c r="D10013" i="15"/>
  <c r="D10336" i="15"/>
  <c r="D10014" i="15"/>
  <c r="D10337" i="15"/>
  <c r="D10015" i="15"/>
  <c r="D10338" i="15"/>
  <c r="D10016" i="15"/>
  <c r="D10339" i="15"/>
  <c r="D10017" i="15"/>
  <c r="D10340" i="15"/>
  <c r="D10018" i="15"/>
  <c r="D10341" i="15"/>
  <c r="D10019" i="15"/>
  <c r="D10342" i="15"/>
  <c r="D10020" i="15"/>
  <c r="D10343" i="15"/>
  <c r="D4356" i="15"/>
  <c r="D4357" i="15"/>
  <c r="D10253" i="15"/>
  <c r="D10268" i="15"/>
  <c r="D10269" i="15"/>
  <c r="D10270" i="15"/>
  <c r="D10021" i="15"/>
  <c r="D10022" i="15"/>
  <c r="D10023" i="15"/>
  <c r="D10254" i="15"/>
  <c r="D10271" i="15"/>
  <c r="D10344" i="15"/>
  <c r="D10024" i="15"/>
  <c r="D10345" i="15"/>
  <c r="D10025" i="15"/>
  <c r="D10026" i="15"/>
  <c r="D10272" i="15"/>
  <c r="D10346" i="15"/>
  <c r="D10273" i="15"/>
  <c r="D1785" i="15"/>
  <c r="D1786" i="15"/>
  <c r="D1787" i="15"/>
  <c r="D1788" i="15"/>
  <c r="D4358" i="15"/>
  <c r="D4359" i="15"/>
  <c r="D9111" i="15"/>
  <c r="D8858" i="15"/>
  <c r="D8859" i="15"/>
  <c r="D9055" i="15"/>
  <c r="D9071" i="15"/>
  <c r="D9072" i="15"/>
  <c r="D9112" i="15"/>
  <c r="D4360" i="15"/>
  <c r="D9113" i="15"/>
  <c r="D9114" i="15"/>
  <c r="D9115" i="15"/>
  <c r="D2806" i="15"/>
  <c r="D9116" i="15"/>
  <c r="D2807" i="15"/>
  <c r="D9117" i="15"/>
  <c r="D9118" i="15"/>
  <c r="D2808" i="15"/>
  <c r="D4361" i="15"/>
  <c r="D8860" i="15"/>
  <c r="D8861" i="15"/>
  <c r="D9056" i="15"/>
  <c r="D9073" i="15"/>
  <c r="D1789" i="15"/>
  <c r="D9119" i="15"/>
  <c r="D1790" i="15"/>
  <c r="D2809" i="15"/>
  <c r="D4016" i="15"/>
  <c r="D9120" i="15"/>
  <c r="D9121" i="15"/>
  <c r="D1791" i="15"/>
  <c r="D4017" i="15"/>
  <c r="D4018" i="15"/>
  <c r="D1792" i="15"/>
  <c r="D4362" i="15"/>
  <c r="D1793" i="15"/>
  <c r="D4019" i="15"/>
  <c r="D1794" i="15"/>
  <c r="D4020" i="15"/>
  <c r="D8862" i="15"/>
  <c r="D9122" i="15"/>
  <c r="D1795" i="15"/>
  <c r="D8863" i="15"/>
  <c r="D8864" i="15"/>
  <c r="D9123" i="15"/>
  <c r="D8865" i="15"/>
  <c r="D9124" i="15"/>
  <c r="D8866" i="15"/>
  <c r="D8867" i="15"/>
  <c r="D9125" i="15"/>
  <c r="D5631" i="15"/>
  <c r="D5632" i="15"/>
  <c r="D8868" i="15"/>
  <c r="D9126" i="15"/>
  <c r="D8869" i="15"/>
  <c r="D9127" i="15"/>
  <c r="D8870" i="15"/>
  <c r="D9128" i="15"/>
  <c r="D8871" i="15"/>
  <c r="D9129" i="15"/>
  <c r="D5633" i="15"/>
  <c r="D5634" i="15"/>
  <c r="D8872" i="15"/>
  <c r="D9130" i="15"/>
  <c r="D8873" i="15"/>
  <c r="D8874" i="15"/>
  <c r="D9131" i="15"/>
  <c r="D8875" i="15"/>
  <c r="D9132" i="15"/>
  <c r="D9074" i="15"/>
  <c r="D8876" i="15"/>
  <c r="D9133" i="15"/>
  <c r="D8877" i="15"/>
  <c r="D8878" i="15"/>
  <c r="D9134" i="15"/>
  <c r="D5635" i="15"/>
  <c r="D9075" i="15"/>
  <c r="D8879" i="15"/>
  <c r="D9135" i="15"/>
  <c r="D8880" i="15"/>
  <c r="D9136" i="15"/>
  <c r="D8881" i="15"/>
  <c r="D9137" i="15"/>
  <c r="D9076" i="15"/>
  <c r="D8882" i="15"/>
  <c r="D9138" i="15"/>
  <c r="D8883" i="15"/>
  <c r="D9139" i="15"/>
  <c r="D8884" i="15"/>
  <c r="D9140" i="15"/>
  <c r="D8885" i="15"/>
  <c r="D9141" i="15"/>
  <c r="D8886" i="15"/>
  <c r="D9142" i="15"/>
  <c r="D8887" i="15"/>
  <c r="D9143" i="15"/>
  <c r="D5636" i="15"/>
  <c r="D9057" i="15"/>
  <c r="D9058" i="15"/>
  <c r="D9059" i="15"/>
  <c r="D9077" i="15"/>
  <c r="D9078" i="15"/>
  <c r="D9079" i="15"/>
  <c r="D5637" i="15"/>
  <c r="D5638" i="15"/>
  <c r="D5639" i="15"/>
  <c r="D8888" i="15"/>
  <c r="D8889" i="15"/>
  <c r="D9060" i="15"/>
  <c r="D9080" i="15"/>
  <c r="D9144" i="15"/>
  <c r="D8890" i="15"/>
  <c r="D9145" i="15"/>
  <c r="D8891" i="15"/>
  <c r="D8892" i="15"/>
  <c r="D9081" i="15"/>
  <c r="D9146" i="15"/>
  <c r="D9082" i="15"/>
  <c r="D5640" i="15"/>
  <c r="D5641" i="15"/>
  <c r="D4021" i="15"/>
  <c r="D4022" i="15"/>
  <c r="D5642" i="15"/>
  <c r="D4023" i="15"/>
  <c r="D3142" i="15"/>
  <c r="D3143" i="15"/>
  <c r="D3144" i="15"/>
  <c r="D7988" i="15"/>
  <c r="D7989" i="15"/>
  <c r="D5643" i="15"/>
  <c r="D7725" i="15"/>
  <c r="D7726" i="15"/>
  <c r="D7947" i="15"/>
  <c r="D7948" i="15"/>
  <c r="D7990" i="15"/>
  <c r="D7991" i="15"/>
  <c r="D7992" i="15"/>
  <c r="D7993" i="15"/>
  <c r="D4024" i="15"/>
  <c r="D7994" i="15"/>
  <c r="D7995" i="15"/>
  <c r="D4025" i="15"/>
  <c r="D7996" i="15"/>
  <c r="D7997" i="15"/>
  <c r="D4026" i="15"/>
  <c r="D4027" i="15"/>
  <c r="D7727" i="15"/>
  <c r="D7728" i="15"/>
  <c r="D7931" i="15"/>
  <c r="D7949" i="15"/>
  <c r="D7998" i="15"/>
  <c r="D4028" i="15"/>
  <c r="D3145" i="15"/>
  <c r="D7999" i="15"/>
  <c r="D8000" i="15"/>
  <c r="D5328" i="15"/>
  <c r="D1796" i="15"/>
  <c r="D1797" i="15"/>
  <c r="D5644" i="15"/>
  <c r="D3146" i="15"/>
  <c r="D3147" i="15"/>
  <c r="D5645" i="15"/>
  <c r="D5329" i="15"/>
  <c r="D3148" i="15"/>
  <c r="D5330" i="15"/>
  <c r="D7729" i="15"/>
  <c r="D8001" i="15"/>
  <c r="D7730" i="15"/>
  <c r="D7731" i="15"/>
  <c r="D8002" i="15"/>
  <c r="D7732" i="15"/>
  <c r="D8003" i="15"/>
  <c r="D7733" i="15"/>
  <c r="D7734" i="15"/>
  <c r="D8004" i="15"/>
  <c r="D7735" i="15"/>
  <c r="D8005" i="15"/>
  <c r="D7736" i="15"/>
  <c r="D8006" i="15"/>
  <c r="D3149" i="15"/>
  <c r="D7737" i="15"/>
  <c r="D8007" i="15"/>
  <c r="D7738" i="15"/>
  <c r="D8008" i="15"/>
  <c r="D6835" i="15"/>
  <c r="D6836" i="15"/>
  <c r="D7739" i="15"/>
  <c r="D8009" i="15"/>
  <c r="D7740" i="15"/>
  <c r="D7741" i="15"/>
  <c r="D8010" i="15"/>
  <c r="D7742" i="15"/>
  <c r="D8011" i="15"/>
  <c r="D7950" i="15"/>
  <c r="D7743" i="15"/>
  <c r="D8012" i="15"/>
  <c r="D7744" i="15"/>
  <c r="D7745" i="15"/>
  <c r="D7746" i="15"/>
  <c r="D8013" i="15"/>
  <c r="D7951" i="15"/>
  <c r="D7747" i="15"/>
  <c r="D8014" i="15"/>
  <c r="D7748" i="15"/>
  <c r="D8015" i="15"/>
  <c r="D7749" i="15"/>
  <c r="D8016" i="15"/>
  <c r="D7750" i="15"/>
  <c r="D8017" i="15"/>
  <c r="D7751" i="15"/>
  <c r="D8018" i="15"/>
  <c r="D7752" i="15"/>
  <c r="D8019" i="15"/>
  <c r="D7753" i="15"/>
  <c r="D8020" i="15"/>
  <c r="D7754" i="15"/>
  <c r="D8021" i="15"/>
  <c r="D7755" i="15"/>
  <c r="D8022" i="15"/>
  <c r="D6837" i="15"/>
  <c r="D7932" i="15"/>
  <c r="D7933" i="15"/>
  <c r="D7934" i="15"/>
  <c r="D7952" i="15"/>
  <c r="D7953" i="15"/>
  <c r="D7756" i="15"/>
  <c r="D7757" i="15"/>
  <c r="D7935" i="15"/>
  <c r="D7954" i="15"/>
  <c r="D7955" i="15"/>
  <c r="D8023" i="15"/>
  <c r="D7758" i="15"/>
  <c r="D8024" i="15"/>
  <c r="D7759" i="15"/>
  <c r="D7936" i="15"/>
  <c r="D7956" i="15"/>
  <c r="D7957" i="15"/>
  <c r="D8025" i="15"/>
  <c r="D7958" i="15"/>
  <c r="D3150" i="15"/>
  <c r="D5331" i="15"/>
  <c r="D3151" i="15"/>
  <c r="D5332" i="15"/>
  <c r="D3152" i="15"/>
  <c r="D5333" i="15"/>
  <c r="D5334" i="15"/>
  <c r="D5335" i="15"/>
  <c r="D5336" i="15"/>
  <c r="D6838" i="15"/>
  <c r="D4363" i="15"/>
  <c r="D4364" i="15"/>
  <c r="D6839" i="15"/>
  <c r="D6840" i="15"/>
  <c r="D4365" i="15"/>
  <c r="D3153" i="15"/>
  <c r="D3154" i="15"/>
  <c r="D6841" i="15"/>
  <c r="D6842" i="15"/>
  <c r="D6557" i="15"/>
  <c r="D6558" i="15"/>
  <c r="D6804" i="15"/>
  <c r="D6805" i="15"/>
  <c r="D6843" i="15"/>
  <c r="D6844" i="15"/>
  <c r="D6845" i="15"/>
  <c r="D6846" i="15"/>
  <c r="D5337" i="15"/>
  <c r="D6847" i="15"/>
  <c r="D5338" i="15"/>
  <c r="D6848" i="15"/>
  <c r="D6849" i="15"/>
  <c r="D5339" i="15"/>
  <c r="D6559" i="15"/>
  <c r="D6560" i="15"/>
  <c r="D6785" i="15"/>
  <c r="D6806" i="15"/>
  <c r="D6850" i="15"/>
  <c r="D5340" i="15"/>
  <c r="D6851" i="15"/>
  <c r="D6852" i="15"/>
  <c r="D6853" i="15"/>
  <c r="D6499" i="15"/>
  <c r="D4366" i="15"/>
  <c r="D6854" i="15"/>
  <c r="D4367" i="15"/>
  <c r="D6855" i="15"/>
  <c r="D6856" i="15"/>
  <c r="D6857" i="15"/>
  <c r="D6858" i="15"/>
  <c r="D6859" i="15"/>
  <c r="D6561" i="15"/>
  <c r="D6860" i="15"/>
  <c r="D6861" i="15"/>
  <c r="D6562" i="15"/>
  <c r="D6563" i="15"/>
  <c r="D6862" i="15"/>
  <c r="D6564" i="15"/>
  <c r="D6863" i="15"/>
  <c r="D6565" i="15"/>
  <c r="D6566" i="15"/>
  <c r="D6864" i="15"/>
  <c r="D6865" i="15"/>
  <c r="D6866" i="15"/>
  <c r="D6867" i="15"/>
  <c r="D6567" i="15"/>
  <c r="D6868" i="15"/>
  <c r="D4368" i="15"/>
  <c r="D4369" i="15"/>
  <c r="D6568" i="15"/>
  <c r="D6869" i="15"/>
  <c r="D6569" i="15"/>
  <c r="D6870" i="15"/>
  <c r="D6570" i="15"/>
  <c r="D6871" i="15"/>
  <c r="D6571" i="15"/>
  <c r="D6872" i="15"/>
  <c r="D4370" i="15"/>
  <c r="D4371" i="15"/>
  <c r="D6572" i="15"/>
  <c r="D6573" i="15"/>
  <c r="D6873" i="15"/>
  <c r="D6807" i="15"/>
  <c r="D6574" i="15"/>
  <c r="D6874" i="15"/>
  <c r="D6808" i="15"/>
  <c r="D6575" i="15"/>
  <c r="D6875" i="15"/>
  <c r="D6576" i="15"/>
  <c r="D6577" i="15"/>
  <c r="D6578" i="15"/>
  <c r="D6876" i="15"/>
  <c r="D6809" i="15"/>
  <c r="D6810" i="15"/>
  <c r="D6579" i="15"/>
  <c r="D6877" i="15"/>
  <c r="D6580" i="15"/>
  <c r="D6878" i="15"/>
  <c r="D6581" i="15"/>
  <c r="D6879" i="15"/>
  <c r="D6582" i="15"/>
  <c r="D6880" i="15"/>
  <c r="D6583" i="15"/>
  <c r="D6881" i="15"/>
  <c r="D6584" i="15"/>
  <c r="D6882" i="15"/>
  <c r="D6585" i="15"/>
  <c r="D6883" i="15"/>
  <c r="D6586" i="15"/>
  <c r="D6884" i="15"/>
  <c r="D6587" i="15"/>
  <c r="D6885" i="15"/>
  <c r="D6786" i="15"/>
  <c r="D6787" i="15"/>
  <c r="D6788" i="15"/>
  <c r="D6811" i="15"/>
  <c r="D6812" i="15"/>
  <c r="D6588" i="15"/>
  <c r="D6589" i="15"/>
  <c r="D6789" i="15"/>
  <c r="D6813" i="15"/>
  <c r="D6886" i="15"/>
  <c r="D6590" i="15"/>
  <c r="D6887" i="15"/>
  <c r="D6591" i="15"/>
  <c r="D6592" i="15"/>
  <c r="D6790" i="15"/>
  <c r="D6791" i="15"/>
  <c r="D6814" i="15"/>
  <c r="D6815" i="15"/>
  <c r="D6888" i="15"/>
  <c r="D6816" i="15"/>
  <c r="D6500" i="15"/>
  <c r="D4372" i="15"/>
  <c r="D4373" i="15"/>
  <c r="D6501" i="15"/>
  <c r="D6502" i="15"/>
  <c r="D4374" i="15"/>
  <c r="D6503" i="15"/>
  <c r="D6504" i="15"/>
  <c r="D6505" i="15"/>
  <c r="D8026" i="15"/>
  <c r="D5646" i="15"/>
  <c r="D5647" i="15"/>
  <c r="D5648" i="15"/>
  <c r="D5649" i="15"/>
  <c r="D5650" i="15"/>
  <c r="D8027" i="15"/>
  <c r="D5651" i="15"/>
  <c r="D5652" i="15"/>
  <c r="D8028" i="15"/>
  <c r="D8029" i="15"/>
  <c r="D5387" i="15"/>
  <c r="D5388" i="15"/>
  <c r="D5599" i="15"/>
  <c r="D5600" i="15"/>
  <c r="D5653" i="15"/>
  <c r="D5601" i="15"/>
  <c r="D5654" i="15"/>
  <c r="D5655" i="15"/>
  <c r="D5656" i="15"/>
  <c r="D6506" i="15"/>
  <c r="D5657" i="15"/>
  <c r="D6507" i="15"/>
  <c r="D5658" i="15"/>
  <c r="D5659" i="15"/>
  <c r="D6508" i="15"/>
  <c r="D8030" i="15"/>
  <c r="D8031" i="15"/>
  <c r="D5389" i="15"/>
  <c r="D5390" i="15"/>
  <c r="D5602" i="15"/>
  <c r="D5603" i="15"/>
  <c r="D5660" i="15"/>
  <c r="D7669" i="15"/>
  <c r="D5661" i="15"/>
  <c r="D5662" i="15"/>
  <c r="D7670" i="15"/>
  <c r="D8032" i="15"/>
  <c r="D8033" i="15"/>
  <c r="D8034" i="15"/>
  <c r="D8035" i="15"/>
  <c r="D8036" i="15"/>
  <c r="D8037" i="15"/>
  <c r="D8038" i="15"/>
  <c r="D8039" i="15"/>
  <c r="D8040" i="15"/>
  <c r="D8041" i="15"/>
  <c r="D5391" i="15"/>
  <c r="D5663" i="15"/>
  <c r="D5392" i="15"/>
  <c r="D5393" i="15"/>
  <c r="D5664" i="15"/>
  <c r="D5604" i="15"/>
  <c r="D5394" i="15"/>
  <c r="D5395" i="15"/>
  <c r="D5665" i="15"/>
  <c r="D5396" i="15"/>
  <c r="D5397" i="15"/>
  <c r="D5666" i="15"/>
  <c r="D5398" i="15"/>
  <c r="D5667" i="15"/>
  <c r="D5399" i="15"/>
  <c r="D5668" i="15"/>
  <c r="D5400" i="15"/>
  <c r="D5669" i="15"/>
  <c r="D5401" i="15"/>
  <c r="D5670" i="15"/>
  <c r="D5402" i="15"/>
  <c r="D5671" i="15"/>
  <c r="D5403" i="15"/>
  <c r="D5404" i="15"/>
  <c r="D5672" i="15"/>
  <c r="D5405" i="15"/>
  <c r="D5673" i="15"/>
  <c r="D5605" i="15"/>
  <c r="D5406" i="15"/>
  <c r="D5674" i="15"/>
  <c r="D5407" i="15"/>
  <c r="D5408" i="15"/>
  <c r="D5675" i="15"/>
  <c r="D5606" i="15"/>
  <c r="D5582" i="15"/>
  <c r="D5409" i="15"/>
  <c r="D5676" i="15"/>
  <c r="D5410" i="15"/>
  <c r="D5677" i="15"/>
  <c r="D5411" i="15"/>
  <c r="D5678" i="15"/>
  <c r="D5412" i="15"/>
  <c r="D5679" i="15"/>
  <c r="D5413" i="15"/>
  <c r="D5680" i="15"/>
  <c r="D5414" i="15"/>
  <c r="D5681" i="15"/>
  <c r="D5415" i="15"/>
  <c r="D5682" i="15"/>
  <c r="D5416" i="15"/>
  <c r="D5683" i="15"/>
  <c r="D5417" i="15"/>
  <c r="D5684" i="15"/>
  <c r="D5583" i="15"/>
  <c r="D5584" i="15"/>
  <c r="D5585" i="15"/>
  <c r="D5607" i="15"/>
  <c r="D5608" i="15"/>
  <c r="D5418" i="15"/>
  <c r="D5419" i="15"/>
  <c r="D5586" i="15"/>
  <c r="D5609" i="15"/>
  <c r="D5685" i="15"/>
  <c r="D5420" i="15"/>
  <c r="D5686" i="15"/>
  <c r="D9147" i="15"/>
  <c r="D5421" i="15"/>
  <c r="D5422" i="15"/>
  <c r="D5587" i="15"/>
  <c r="D5610" i="15"/>
  <c r="D5687" i="15"/>
  <c r="D5611" i="15"/>
  <c r="D5688" i="15"/>
  <c r="D5689" i="15"/>
  <c r="D7671" i="15"/>
  <c r="D7672" i="15"/>
  <c r="D5690" i="15"/>
  <c r="D9148" i="15"/>
  <c r="D7673" i="15"/>
  <c r="D7674" i="15"/>
  <c r="D5691" i="15"/>
  <c r="D5692" i="15"/>
  <c r="D7675" i="15"/>
  <c r="D7676" i="15"/>
  <c r="D9149" i="15"/>
  <c r="D9150" i="15"/>
  <c r="D6889" i="15"/>
  <c r="D6890" i="15"/>
  <c r="D4084" i="15"/>
  <c r="D4375" i="15"/>
  <c r="D4376" i="15"/>
  <c r="D4377" i="15"/>
  <c r="D9151" i="15"/>
  <c r="D9152" i="15"/>
  <c r="D9153" i="15"/>
  <c r="D9154" i="15"/>
  <c r="D4085" i="15"/>
  <c r="D4086" i="15"/>
  <c r="D4315" i="15"/>
  <c r="D4316" i="15"/>
  <c r="D4378" i="15"/>
  <c r="D4317" i="15"/>
  <c r="D4379" i="15"/>
  <c r="D4380" i="15"/>
  <c r="D4381" i="15"/>
  <c r="D7677" i="15"/>
  <c r="D4087" i="15"/>
  <c r="D4382" i="15"/>
  <c r="D9155" i="15"/>
  <c r="D7678" i="15"/>
  <c r="D4383" i="15"/>
  <c r="D4384" i="15"/>
  <c r="D7679" i="15"/>
  <c r="D9156" i="15"/>
  <c r="D4088" i="15"/>
  <c r="D4089" i="15"/>
  <c r="D4090" i="15"/>
  <c r="D4296" i="15"/>
  <c r="D4318" i="15"/>
  <c r="D4385" i="15"/>
  <c r="D7680" i="15"/>
  <c r="D4386" i="15"/>
  <c r="D4387" i="15"/>
  <c r="D6891" i="15"/>
  <c r="D8805" i="15"/>
  <c r="D8806" i="15"/>
  <c r="D9157" i="15"/>
  <c r="D9158" i="15"/>
  <c r="D9159" i="15"/>
  <c r="D9160" i="15"/>
  <c r="D9161" i="15"/>
  <c r="D9162" i="15"/>
  <c r="D9163" i="15"/>
  <c r="D4091" i="15"/>
  <c r="D4388" i="15"/>
  <c r="D4092" i="15"/>
  <c r="D4093" i="15"/>
  <c r="D4389" i="15"/>
  <c r="D4319" i="15"/>
  <c r="D4094" i="15"/>
  <c r="D4095" i="15"/>
  <c r="D4390" i="15"/>
  <c r="D4096" i="15"/>
  <c r="D4097" i="15"/>
  <c r="D4391" i="15"/>
  <c r="D4098" i="15"/>
  <c r="D4392" i="15"/>
  <c r="D4099" i="15"/>
  <c r="D4100" i="15"/>
  <c r="D4393" i="15"/>
  <c r="D4101" i="15"/>
  <c r="D4394" i="15"/>
  <c r="D4102" i="15"/>
  <c r="D4395" i="15"/>
  <c r="D4103" i="15"/>
  <c r="D4396" i="15"/>
  <c r="D4104" i="15"/>
  <c r="D4105" i="15"/>
  <c r="D4397" i="15"/>
  <c r="D4320" i="15"/>
  <c r="D4106" i="15"/>
  <c r="D4107" i="15"/>
  <c r="D4398" i="15"/>
  <c r="D4321" i="15"/>
  <c r="D4108" i="15"/>
  <c r="D4399" i="15"/>
  <c r="D4109" i="15"/>
  <c r="D4110" i="15"/>
  <c r="D4400" i="15"/>
  <c r="D4322" i="15"/>
  <c r="D4111" i="15"/>
  <c r="D4401" i="15"/>
  <c r="D4112" i="15"/>
  <c r="D4402" i="15"/>
  <c r="D4113" i="15"/>
  <c r="D4403" i="15"/>
  <c r="D4114" i="15"/>
  <c r="D4404" i="15"/>
  <c r="D4115" i="15"/>
  <c r="D4405" i="15"/>
  <c r="D4116" i="15"/>
  <c r="D4406" i="15"/>
  <c r="D6892" i="15"/>
  <c r="D4117" i="15"/>
  <c r="D4407" i="15"/>
  <c r="D4118" i="15"/>
  <c r="D4408" i="15"/>
  <c r="D4119" i="15"/>
  <c r="D4409" i="15"/>
  <c r="D4297" i="15"/>
  <c r="D4298" i="15"/>
  <c r="D4299" i="15"/>
  <c r="D4323" i="15"/>
  <c r="D4324" i="15"/>
  <c r="D4120" i="15"/>
  <c r="D4121" i="15"/>
  <c r="D4300" i="15"/>
  <c r="D4325" i="15"/>
  <c r="D4410" i="15"/>
  <c r="D4122" i="15"/>
  <c r="D4123" i="15"/>
  <c r="D4411" i="15"/>
  <c r="D4124" i="15"/>
  <c r="D4125" i="15"/>
  <c r="D4301" i="15"/>
  <c r="D4412" i="15"/>
  <c r="D4326" i="15"/>
  <c r="D6893" i="15"/>
  <c r="D6894" i="15"/>
  <c r="D6895" i="15"/>
  <c r="D10347" i="15"/>
  <c r="D8807" i="15"/>
  <c r="D8808" i="15"/>
  <c r="D6896" i="15"/>
  <c r="D6897" i="15"/>
  <c r="D8809" i="15"/>
  <c r="D8810" i="15"/>
  <c r="D6898" i="15"/>
  <c r="D8811" i="15"/>
  <c r="D8812" i="15"/>
  <c r="D8042" i="15"/>
  <c r="D8043" i="15"/>
  <c r="D10348" i="15"/>
  <c r="D10349" i="15"/>
  <c r="D10350" i="15"/>
  <c r="D2856" i="15"/>
  <c r="D3155" i="15"/>
  <c r="D3156" i="15"/>
  <c r="D3157" i="15"/>
  <c r="D10351" i="15"/>
  <c r="D10352" i="15"/>
  <c r="D10353" i="15"/>
  <c r="D10354" i="15"/>
  <c r="D2857" i="15"/>
  <c r="D2858" i="15"/>
  <c r="D3088" i="15"/>
  <c r="D3089" i="15"/>
  <c r="D3090" i="15"/>
  <c r="D3158" i="15"/>
  <c r="D3091" i="15"/>
  <c r="D3159" i="15"/>
  <c r="D3160" i="15"/>
  <c r="D3161" i="15"/>
  <c r="D8813" i="15"/>
  <c r="D3162" i="15"/>
  <c r="D10355" i="15"/>
  <c r="D3163" i="15"/>
  <c r="D8814" i="15"/>
  <c r="D3164" i="15"/>
  <c r="D3165" i="15"/>
  <c r="D8815" i="15"/>
  <c r="D2859" i="15"/>
  <c r="D2860" i="15"/>
  <c r="D3066" i="15"/>
  <c r="D3092" i="15"/>
  <c r="D3093" i="15"/>
  <c r="D3166" i="15"/>
  <c r="D9932" i="15"/>
  <c r="D8044" i="15"/>
  <c r="D3167" i="15"/>
  <c r="D3168" i="15"/>
  <c r="D8045" i="15"/>
  <c r="D9933" i="15"/>
  <c r="D8046" i="15"/>
  <c r="D9934" i="15"/>
  <c r="D9935" i="15"/>
  <c r="D10356" i="15"/>
  <c r="D10357" i="15"/>
  <c r="D10358" i="15"/>
  <c r="D10359" i="15"/>
  <c r="D10360" i="15"/>
  <c r="D9936" i="15"/>
  <c r="D8047" i="15"/>
  <c r="D10361" i="15"/>
  <c r="D3169" i="15"/>
  <c r="D10362" i="15"/>
  <c r="D9937" i="15"/>
  <c r="D2861" i="15"/>
  <c r="D3170" i="15"/>
  <c r="D3171" i="15"/>
  <c r="D2862" i="15"/>
  <c r="D2863" i="15"/>
  <c r="D3172" i="15"/>
  <c r="D3094" i="15"/>
  <c r="D2864" i="15"/>
  <c r="D2865" i="15"/>
  <c r="D3173" i="15"/>
  <c r="D2866" i="15"/>
  <c r="D2867" i="15"/>
  <c r="D3174" i="15"/>
  <c r="D8048" i="15"/>
  <c r="D2868" i="15"/>
  <c r="D3175" i="15"/>
  <c r="D2869" i="15"/>
  <c r="D2870" i="15"/>
  <c r="D3176" i="15"/>
  <c r="D3095" i="15"/>
  <c r="D2871" i="15"/>
  <c r="D3177" i="15"/>
  <c r="D2872" i="15"/>
  <c r="D3178" i="15"/>
  <c r="D2873" i="15"/>
  <c r="D3179" i="15"/>
  <c r="D2874" i="15"/>
  <c r="D2875" i="15"/>
  <c r="D3180" i="15"/>
  <c r="D3096" i="15"/>
  <c r="D2876" i="15"/>
  <c r="D3181" i="15"/>
  <c r="D2877" i="15"/>
  <c r="D2878" i="15"/>
  <c r="D3097" i="15"/>
  <c r="D3182" i="15"/>
  <c r="D3098" i="15"/>
  <c r="D3067" i="15"/>
  <c r="D2879" i="15"/>
  <c r="D3183" i="15"/>
  <c r="D2880" i="15"/>
  <c r="D3184" i="15"/>
  <c r="D2881" i="15"/>
  <c r="D3185" i="15"/>
  <c r="D2882" i="15"/>
  <c r="D3186" i="15"/>
  <c r="D2883" i="15"/>
  <c r="D3187" i="15"/>
  <c r="D2884" i="15"/>
  <c r="D3188" i="15"/>
  <c r="D2885" i="15"/>
  <c r="D3189" i="15"/>
  <c r="D3068" i="15"/>
  <c r="D3069" i="15"/>
  <c r="D3070" i="15"/>
  <c r="D3071" i="15"/>
  <c r="D3099" i="15"/>
  <c r="D3100" i="15"/>
  <c r="D2886" i="15"/>
  <c r="D2887" i="15"/>
  <c r="D2888" i="15"/>
  <c r="D2889" i="15"/>
  <c r="D3072" i="15"/>
  <c r="D3101" i="15"/>
  <c r="D3190" i="15"/>
  <c r="D2890" i="15"/>
  <c r="D2891" i="15"/>
  <c r="D3191" i="15"/>
  <c r="D2892" i="15"/>
  <c r="D2893" i="15"/>
  <c r="D3073" i="15"/>
  <c r="D3192" i="15"/>
  <c r="D3102" i="15"/>
  <c r="D8049" i="15"/>
  <c r="D9938" i="15"/>
  <c r="D9939" i="15"/>
  <c r="D11447" i="15"/>
  <c r="D8050" i="15"/>
  <c r="D8051" i="15"/>
  <c r="D11448" i="15"/>
  <c r="D11449" i="15"/>
  <c r="D9164" i="15"/>
  <c r="D9165" i="15"/>
  <c r="D11450" i="15"/>
  <c r="D11451" i="15"/>
  <c r="D1798" i="15"/>
  <c r="D1799" i="15"/>
  <c r="D11452" i="15"/>
  <c r="D11453" i="15"/>
  <c r="D1468" i="15"/>
  <c r="D1469" i="15"/>
  <c r="D1690" i="15"/>
  <c r="D1691" i="15"/>
  <c r="D1800" i="15"/>
  <c r="D1692" i="15"/>
  <c r="D1801" i="15"/>
  <c r="D1802" i="15"/>
  <c r="D1803" i="15"/>
  <c r="D9166" i="15"/>
  <c r="D9940" i="15"/>
  <c r="D1804" i="15"/>
  <c r="D9167" i="15"/>
  <c r="D1805" i="15"/>
  <c r="D9941" i="15"/>
  <c r="D9942" i="15"/>
  <c r="D11118" i="15"/>
  <c r="D1806" i="15"/>
  <c r="D9168" i="15"/>
  <c r="D1807" i="15"/>
  <c r="D11119" i="15"/>
  <c r="D11120" i="15"/>
  <c r="D11121" i="15"/>
  <c r="D11454" i="15"/>
  <c r="D11455" i="15"/>
  <c r="D1470" i="15"/>
  <c r="D1471" i="15"/>
  <c r="D1693" i="15"/>
  <c r="D1694" i="15"/>
  <c r="D9169" i="15"/>
  <c r="D1808" i="15"/>
  <c r="D10363" i="15"/>
  <c r="D10364" i="15"/>
  <c r="D11122" i="15"/>
  <c r="D9170" i="15"/>
  <c r="D1809" i="15"/>
  <c r="D1810" i="15"/>
  <c r="D11123" i="15"/>
  <c r="D11124" i="15"/>
  <c r="D11125" i="15"/>
  <c r="D11126" i="15"/>
  <c r="D11456" i="15"/>
  <c r="D11457" i="15"/>
  <c r="D11458" i="15"/>
  <c r="D11459" i="15"/>
  <c r="D11460" i="15"/>
  <c r="D11461" i="15"/>
  <c r="D11462" i="15"/>
  <c r="D11463" i="15"/>
  <c r="D1472" i="15"/>
  <c r="D1811" i="15"/>
  <c r="D1812" i="15"/>
  <c r="D1473" i="15"/>
  <c r="D1474" i="15"/>
  <c r="D1813" i="15"/>
  <c r="D1695" i="15"/>
  <c r="D1475" i="15"/>
  <c r="D1476" i="15"/>
  <c r="D1814" i="15"/>
  <c r="D1477" i="15"/>
  <c r="D1478" i="15"/>
  <c r="D1815" i="15"/>
  <c r="D1479" i="15"/>
  <c r="D1816" i="15"/>
  <c r="D1480" i="15"/>
  <c r="D1481" i="15"/>
  <c r="D1817" i="15"/>
  <c r="D1482" i="15"/>
  <c r="D1818" i="15"/>
  <c r="D1483" i="15"/>
  <c r="D1819" i="15"/>
  <c r="D1484" i="15"/>
  <c r="D1820" i="15"/>
  <c r="D1485" i="15"/>
  <c r="D1486" i="15"/>
  <c r="D1821" i="15"/>
  <c r="D1696" i="15"/>
  <c r="D1487" i="15"/>
  <c r="D1822" i="15"/>
  <c r="D1488" i="15"/>
  <c r="D1489" i="15"/>
  <c r="D1823" i="15"/>
  <c r="D1697" i="15"/>
  <c r="D1490" i="15"/>
  <c r="D1491" i="15"/>
  <c r="D1824" i="15"/>
  <c r="D1492" i="15"/>
  <c r="D1825" i="15"/>
  <c r="D1493" i="15"/>
  <c r="D1826" i="15"/>
  <c r="D1494" i="15"/>
  <c r="D1827" i="15"/>
  <c r="D1495" i="15"/>
  <c r="D1828" i="15"/>
  <c r="D1496" i="15"/>
  <c r="D1829" i="15"/>
  <c r="D1497" i="15"/>
  <c r="D1830" i="15"/>
  <c r="D1667" i="15"/>
  <c r="D1668" i="15"/>
  <c r="D1669" i="15"/>
  <c r="D1698" i="15"/>
  <c r="D1699" i="15"/>
  <c r="D1498" i="15"/>
  <c r="D1499" i="15"/>
  <c r="D1500" i="15"/>
  <c r="D1670" i="15"/>
  <c r="D1700" i="15"/>
  <c r="D1701" i="15"/>
  <c r="D1831" i="15"/>
  <c r="D1501" i="15"/>
  <c r="D1502" i="15"/>
  <c r="D1832" i="15"/>
  <c r="D1503" i="15"/>
  <c r="D1504" i="15"/>
  <c r="D1671" i="15"/>
  <c r="D1702" i="15"/>
  <c r="D1703" i="15"/>
  <c r="D1833" i="15"/>
  <c r="D1704" i="15"/>
  <c r="D9171" i="15"/>
  <c r="D9172" i="15"/>
  <c r="D12541" i="15"/>
  <c r="D11127" i="15"/>
  <c r="D10365" i="15"/>
  <c r="D10366" i="15"/>
  <c r="D10367" i="15"/>
  <c r="D11128" i="15"/>
  <c r="D11129" i="15"/>
  <c r="D10368" i="15"/>
  <c r="D12220" i="15"/>
  <c r="D12221" i="15"/>
  <c r="D2" i="15"/>
  <c r="D3" i="15"/>
  <c r="D449" i="15"/>
  <c r="D450" i="15"/>
  <c r="D451" i="15"/>
  <c r="D452" i="15"/>
  <c r="D10369" i="15"/>
  <c r="D12222" i="15"/>
  <c r="D10370" i="15"/>
  <c r="D12542" i="15"/>
  <c r="D12223" i="15"/>
  <c r="D11464" i="15"/>
  <c r="D11465" i="15"/>
  <c r="D12543" i="15"/>
  <c r="D12224" i="15"/>
  <c r="D4" i="15"/>
  <c r="D5" i="15"/>
  <c r="D6" i="15"/>
  <c r="D7" i="15"/>
  <c r="D352" i="15"/>
  <c r="D380" i="15"/>
  <c r="D381" i="15"/>
  <c r="D453" i="15"/>
  <c r="D382" i="15"/>
  <c r="D454" i="15"/>
  <c r="D455" i="15"/>
  <c r="D456" i="15"/>
  <c r="D12225" i="15"/>
  <c r="D457" i="15"/>
  <c r="D458" i="15"/>
  <c r="D10371" i="15"/>
  <c r="D459" i="15"/>
  <c r="D10372" i="15"/>
  <c r="D12226" i="15"/>
  <c r="D8" i="15"/>
  <c r="D9" i="15"/>
  <c r="D353" i="15"/>
  <c r="D383" i="15"/>
  <c r="D460" i="15"/>
  <c r="D12227" i="15"/>
  <c r="D461" i="15"/>
  <c r="D462" i="15"/>
  <c r="D12228" i="15"/>
  <c r="D12544" i="15"/>
  <c r="D12545" i="15"/>
  <c r="D12546" i="15"/>
  <c r="D12229" i="15"/>
  <c r="D10" i="15"/>
  <c r="D463" i="15"/>
  <c r="D11" i="15"/>
  <c r="D12" i="15"/>
  <c r="D464" i="15"/>
  <c r="D13" i="15"/>
  <c r="D14" i="15"/>
  <c r="D465" i="15"/>
  <c r="D11466" i="15"/>
  <c r="D12230" i="15"/>
  <c r="D15" i="15"/>
  <c r="D16" i="15"/>
  <c r="D466" i="15"/>
  <c r="D11467" i="15"/>
  <c r="D11468" i="15"/>
  <c r="D12547" i="15"/>
  <c r="D12231" i="15"/>
  <c r="D11469" i="15"/>
  <c r="D12232" i="15"/>
  <c r="D11470" i="15"/>
  <c r="D12548" i="15"/>
  <c r="D12233" i="15"/>
  <c r="D11471" i="15"/>
  <c r="D11472" i="15"/>
  <c r="D12234" i="15"/>
  <c r="D11473" i="15"/>
  <c r="D11474" i="15"/>
  <c r="D13284" i="15"/>
  <c r="D13285" i="15"/>
  <c r="D17" i="15"/>
  <c r="D467" i="15"/>
  <c r="D18" i="15"/>
  <c r="D19" i="15"/>
  <c r="D468" i="15"/>
  <c r="D384" i="15"/>
  <c r="D20" i="15"/>
  <c r="D469" i="15"/>
  <c r="D21" i="15"/>
  <c r="D470" i="15"/>
  <c r="D11475" i="15"/>
  <c r="D12549" i="15"/>
  <c r="D11476" i="15"/>
  <c r="D11477" i="15"/>
  <c r="D12550" i="15"/>
  <c r="D22" i="15"/>
  <c r="D471" i="15"/>
  <c r="D12551" i="15"/>
  <c r="D23" i="15"/>
  <c r="D24" i="15"/>
  <c r="D472" i="15"/>
  <c r="D385" i="15"/>
  <c r="D12552" i="15"/>
  <c r="D12553" i="15"/>
  <c r="D12554" i="15"/>
  <c r="D25" i="15"/>
  <c r="D473" i="15"/>
  <c r="D26" i="15"/>
  <c r="D27" i="15"/>
  <c r="D474" i="15"/>
  <c r="D386" i="15"/>
  <c r="D475" i="15"/>
  <c r="D28" i="15"/>
  <c r="D476" i="15"/>
  <c r="D29" i="15"/>
  <c r="D477" i="15"/>
  <c r="D30" i="15"/>
  <c r="D478" i="15"/>
  <c r="D31" i="15"/>
  <c r="D479" i="15"/>
  <c r="D32" i="15"/>
  <c r="D480" i="15"/>
  <c r="D33" i="15"/>
  <c r="D481" i="15"/>
  <c r="D34" i="15"/>
  <c r="D482" i="15"/>
  <c r="D12555" i="15"/>
  <c r="D12556" i="15"/>
  <c r="D12557" i="15"/>
  <c r="D12558" i="15"/>
  <c r="D12559" i="15"/>
  <c r="D354" i="15"/>
  <c r="D355" i="15"/>
  <c r="D356" i="15"/>
  <c r="D387" i="15"/>
  <c r="D388" i="15"/>
  <c r="D12560" i="15"/>
  <c r="D12561" i="15"/>
  <c r="D35" i="15"/>
  <c r="D36" i="15"/>
  <c r="D37" i="15"/>
  <c r="D357" i="15"/>
  <c r="D389" i="15"/>
  <c r="D390" i="15"/>
  <c r="D483" i="15"/>
  <c r="D12562" i="15"/>
  <c r="D12563" i="15"/>
  <c r="D12564" i="15"/>
  <c r="D38" i="15"/>
  <c r="D39" i="15"/>
  <c r="D484" i="15"/>
  <c r="D40" i="15"/>
  <c r="D41" i="15"/>
  <c r="D358" i="15"/>
  <c r="D391" i="15"/>
  <c r="D485" i="15"/>
  <c r="D392" i="15"/>
  <c r="D13286" i="15"/>
  <c r="D13287" i="15"/>
  <c r="D12565" i="15"/>
  <c r="D12566" i="15"/>
  <c r="D12302" i="15"/>
  <c r="D12567" i="15"/>
  <c r="D12568" i="15"/>
  <c r="D12569" i="15"/>
  <c r="D1834" i="15"/>
  <c r="D11203" i="15"/>
  <c r="D11478" i="15"/>
  <c r="D486" i="15"/>
  <c r="D4653" i="15"/>
  <c r="D4654" i="15"/>
  <c r="D10027" i="15"/>
  <c r="D10028" i="15"/>
  <c r="D10373" i="15"/>
  <c r="D9173" i="15"/>
  <c r="D4413" i="15"/>
  <c r="D5901" i="15"/>
  <c r="D5902" i="15"/>
  <c r="D8893" i="15"/>
  <c r="D9174" i="15"/>
  <c r="D8052" i="15"/>
  <c r="D11667" i="15"/>
  <c r="D11668" i="15"/>
  <c r="D7760" i="15"/>
  <c r="D8053" i="15"/>
  <c r="D12754" i="15"/>
  <c r="D12755" i="15"/>
  <c r="D6899" i="15"/>
  <c r="D6593" i="15"/>
  <c r="D6594" i="15"/>
  <c r="D6900" i="15"/>
  <c r="D6901" i="15"/>
  <c r="D6902" i="15"/>
  <c r="D5693" i="15"/>
  <c r="D5423" i="15"/>
  <c r="D5694" i="15"/>
  <c r="D8054" i="15"/>
  <c r="D8055" i="15"/>
  <c r="D4414" i="15"/>
  <c r="D4415" i="15"/>
  <c r="D4126" i="15"/>
  <c r="D4416" i="15"/>
  <c r="D9175" i="15"/>
  <c r="D9176" i="15"/>
  <c r="D3193" i="15"/>
  <c r="D3194" i="15"/>
  <c r="D2894" i="15"/>
  <c r="D3195" i="15"/>
  <c r="D10374" i="15"/>
  <c r="D10375" i="15"/>
  <c r="D1839" i="15"/>
  <c r="D1840" i="15"/>
  <c r="D1841" i="15"/>
  <c r="D1842" i="15"/>
  <c r="D1505" i="15"/>
  <c r="D1843" i="15"/>
  <c r="D12570" i="15"/>
  <c r="D11479" i="15"/>
  <c r="D11480" i="15"/>
  <c r="D42" i="15"/>
  <c r="D491" i="15"/>
  <c r="D492" i="15"/>
  <c r="D493" i="15"/>
  <c r="D43" i="15"/>
  <c r="D494" i="15"/>
  <c r="D495" i="15"/>
  <c r="D12303" i="15"/>
  <c r="D12304" i="15"/>
  <c r="D12305" i="15"/>
  <c r="D496" i="15"/>
  <c r="D497" i="15"/>
  <c r="D498" i="15"/>
  <c r="D9083" i="15"/>
  <c r="D10274" i="15"/>
  <c r="D11382" i="15"/>
  <c r="D7959" i="15"/>
  <c r="D6817" i="15"/>
  <c r="D5612" i="15"/>
  <c r="D499" i="15"/>
  <c r="D500" i="15"/>
  <c r="D501" i="15"/>
  <c r="D502" i="15"/>
  <c r="D12571" i="15"/>
  <c r="D12572" i="15"/>
  <c r="D503" i="15"/>
  <c r="D44" i="15"/>
  <c r="D45" i="15"/>
  <c r="D504" i="15"/>
  <c r="D505" i="15"/>
  <c r="D506" i="15"/>
  <c r="D46" i="15"/>
  <c r="D507" i="15"/>
  <c r="D508" i="15"/>
  <c r="D12573" i="15"/>
  <c r="D509" i="15"/>
  <c r="D1844" i="15"/>
  <c r="D1845" i="15"/>
  <c r="D11481" i="15"/>
  <c r="D510" i="15"/>
  <c r="D1506" i="15"/>
  <c r="D4327" i="15"/>
  <c r="D11482" i="15"/>
  <c r="D11483" i="15"/>
  <c r="D11484" i="15"/>
  <c r="D12235" i="15"/>
  <c r="D3103" i="15"/>
  <c r="D1705" i="15"/>
  <c r="D1846" i="15"/>
  <c r="D1847" i="15"/>
  <c r="D1507" i="15"/>
  <c r="D11204" i="15"/>
  <c r="D11205" i="15"/>
  <c r="D11206" i="15"/>
  <c r="D11485" i="15"/>
  <c r="D1848" i="15"/>
  <c r="D3196" i="15"/>
  <c r="D2895" i="15"/>
  <c r="D393" i="15"/>
  <c r="D10275" i="15"/>
  <c r="D3197" i="15"/>
  <c r="D1849" i="15"/>
  <c r="D4417" i="15"/>
  <c r="D12480" i="15"/>
  <c r="D6818" i="15"/>
  <c r="D511" i="15"/>
  <c r="D4127" i="15"/>
  <c r="D1850" i="15"/>
  <c r="D10376" i="15"/>
  <c r="D10377" i="15"/>
  <c r="D11130" i="15"/>
  <c r="D5613" i="15"/>
  <c r="D9084" i="15"/>
  <c r="D1706" i="15"/>
  <c r="D4418" i="15"/>
  <c r="D4128" i="15"/>
  <c r="D1851" i="15"/>
  <c r="D1852" i="15"/>
  <c r="D10029" i="15"/>
  <c r="D10030" i="15"/>
  <c r="D10031" i="15"/>
  <c r="D10378" i="15"/>
  <c r="D4419" i="15"/>
  <c r="D5424" i="15"/>
  <c r="D5695" i="15"/>
  <c r="D5425" i="15"/>
  <c r="D5696" i="15"/>
  <c r="D4328" i="15"/>
  <c r="D7960" i="15"/>
  <c r="D3104" i="15"/>
  <c r="D5426" i="15"/>
  <c r="D3198" i="15"/>
  <c r="D9177" i="15"/>
  <c r="D9943" i="15"/>
  <c r="D9178" i="15"/>
  <c r="D9179" i="15"/>
  <c r="D9944" i="15"/>
  <c r="D394" i="15"/>
  <c r="D11383" i="15"/>
  <c r="D12481" i="15"/>
  <c r="D1853" i="15"/>
  <c r="D2810" i="15"/>
  <c r="D5697" i="15"/>
  <c r="D6595" i="15"/>
  <c r="D8894" i="15"/>
  <c r="D8895" i="15"/>
  <c r="D8896" i="15"/>
  <c r="D9180" i="15"/>
  <c r="D12482" i="15"/>
  <c r="D6596" i="15"/>
  <c r="D6597" i="15"/>
  <c r="D6903" i="15"/>
  <c r="D6598" i="15"/>
  <c r="D11384" i="15"/>
  <c r="D11385" i="15"/>
  <c r="D10276" i="15"/>
  <c r="D6599" i="15"/>
  <c r="D6904" i="15"/>
  <c r="D3199" i="15"/>
  <c r="D7761" i="15"/>
  <c r="D8056" i="15"/>
  <c r="D8057" i="15"/>
  <c r="D8058" i="15"/>
  <c r="D8816" i="15"/>
  <c r="D6905" i="15"/>
  <c r="D11370" i="15"/>
  <c r="D9085" i="15"/>
  <c r="D6906" i="15"/>
  <c r="D3200" i="15"/>
  <c r="D3201" i="15"/>
  <c r="D4029" i="15"/>
  <c r="D3202" i="15"/>
  <c r="D7762" i="15"/>
  <c r="D7763" i="15"/>
  <c r="D7764" i="15"/>
  <c r="D8059" i="15"/>
  <c r="D7765" i="15"/>
  <c r="D8060" i="15"/>
  <c r="D7766" i="15"/>
  <c r="D10277" i="15"/>
  <c r="D8061" i="15"/>
  <c r="D4420" i="15"/>
  <c r="D6600" i="15"/>
  <c r="D6601" i="15"/>
  <c r="D6907" i="15"/>
  <c r="D6908" i="15"/>
  <c r="D6909" i="15"/>
  <c r="D7681" i="15"/>
  <c r="D7767" i="15"/>
  <c r="D8062" i="15"/>
  <c r="D9086" i="15"/>
  <c r="D6819" i="15"/>
  <c r="D7961" i="15"/>
  <c r="D4421" i="15"/>
  <c r="D8063" i="15"/>
  <c r="D6602" i="15"/>
  <c r="D6603" i="15"/>
  <c r="D6604" i="15"/>
  <c r="D6910" i="15"/>
  <c r="D8064" i="15"/>
  <c r="D8065" i="15"/>
  <c r="D8897" i="15"/>
  <c r="D9181" i="15"/>
  <c r="D7962" i="15"/>
  <c r="D8898" i="15"/>
  <c r="D4422" i="15"/>
  <c r="D9182" i="15"/>
  <c r="D5427" i="15"/>
  <c r="D5698" i="15"/>
  <c r="D5699" i="15"/>
  <c r="D5700" i="15"/>
  <c r="D6509" i="15"/>
  <c r="D8899" i="15"/>
  <c r="D9087" i="15"/>
  <c r="D4329" i="15"/>
  <c r="D5588" i="15"/>
  <c r="D4423" i="15"/>
  <c r="D12574" i="15"/>
  <c r="D12575" i="15"/>
  <c r="D8900" i="15"/>
  <c r="D5428" i="15"/>
  <c r="D5429" i="15"/>
  <c r="D5701" i="15"/>
  <c r="D9183" i="15"/>
  <c r="D9184" i="15"/>
  <c r="D9185" i="15"/>
  <c r="D10255" i="15"/>
  <c r="D6792" i="15"/>
  <c r="D10032" i="15"/>
  <c r="D5702" i="15"/>
  <c r="D4129" i="15"/>
  <c r="D4424" i="15"/>
  <c r="D4425" i="15"/>
  <c r="D4426" i="15"/>
  <c r="D4427" i="15"/>
  <c r="D5341" i="15"/>
  <c r="D9061" i="15"/>
  <c r="D395" i="15"/>
  <c r="D6820" i="15"/>
  <c r="D5703" i="15"/>
  <c r="D5704" i="15"/>
  <c r="D10379" i="15"/>
  <c r="D6911" i="15"/>
  <c r="D7682" i="15"/>
  <c r="D10033" i="15"/>
  <c r="D4130" i="15"/>
  <c r="D4131" i="15"/>
  <c r="D4428" i="15"/>
  <c r="D10380" i="15"/>
  <c r="D10034" i="15"/>
  <c r="D10035" i="15"/>
  <c r="D7937" i="15"/>
  <c r="D1707" i="15"/>
  <c r="D4302" i="15"/>
  <c r="D10036" i="15"/>
  <c r="D5705" i="15"/>
  <c r="D2896" i="15"/>
  <c r="D3203" i="15"/>
  <c r="D4030" i="15"/>
  <c r="D3204" i="15"/>
  <c r="D3205" i="15"/>
  <c r="D4031" i="15"/>
  <c r="D1708" i="15"/>
  <c r="D10278" i="15"/>
  <c r="D3105" i="15"/>
  <c r="D6912" i="15"/>
  <c r="D8066" i="15"/>
  <c r="D6913" i="15"/>
  <c r="D10381" i="15"/>
  <c r="D2897" i="15"/>
  <c r="D2898" i="15"/>
  <c r="D3206" i="15"/>
  <c r="D10382" i="15"/>
  <c r="D3074" i="15"/>
  <c r="D396" i="15"/>
  <c r="D10383" i="15"/>
  <c r="D6914" i="15"/>
  <c r="D1508" i="15"/>
  <c r="D1854" i="15"/>
  <c r="D1855" i="15"/>
  <c r="D1856" i="15"/>
  <c r="D1857" i="15"/>
  <c r="D1858" i="15"/>
  <c r="D2811" i="15"/>
  <c r="D11486" i="15"/>
  <c r="D5614" i="15"/>
  <c r="D4303" i="15"/>
  <c r="D359" i="15"/>
  <c r="D1672" i="15"/>
  <c r="D11207" i="15"/>
  <c r="D11487" i="15"/>
  <c r="D11208" i="15"/>
  <c r="D9186" i="15"/>
  <c r="D6915" i="15"/>
  <c r="D512" i="15"/>
  <c r="D513" i="15"/>
  <c r="D11488" i="15"/>
  <c r="D1509" i="15"/>
  <c r="D1510" i="15"/>
  <c r="D1859" i="15"/>
  <c r="D11209" i="15"/>
  <c r="D4330" i="15"/>
  <c r="D3106" i="15"/>
  <c r="D11489" i="15"/>
  <c r="D8067" i="15"/>
  <c r="D47" i="15"/>
  <c r="D48" i="15"/>
  <c r="D49" i="15"/>
  <c r="D50" i="15"/>
  <c r="D51" i="15"/>
  <c r="D514" i="15"/>
  <c r="D515" i="15"/>
  <c r="D516" i="15"/>
  <c r="D11490" i="15"/>
  <c r="D11491" i="15"/>
  <c r="D5615" i="15"/>
  <c r="D12465" i="15"/>
  <c r="D360" i="15"/>
  <c r="D1673" i="15"/>
  <c r="D12483" i="15"/>
  <c r="D11492" i="15"/>
  <c r="D8068" i="15"/>
  <c r="D8069" i="15"/>
  <c r="D12306" i="15"/>
  <c r="D8070" i="15"/>
  <c r="D12307" i="15"/>
  <c r="D52" i="15"/>
  <c r="D53" i="15"/>
  <c r="D517" i="15"/>
  <c r="D12308" i="15"/>
  <c r="D9088" i="15"/>
  <c r="D12484" i="15"/>
  <c r="D12309" i="15"/>
  <c r="D12310" i="15"/>
  <c r="D12311" i="15"/>
  <c r="D12485" i="15"/>
  <c r="D12576" i="15"/>
  <c r="D518" i="15"/>
  <c r="D519" i="15"/>
  <c r="D12577" i="15"/>
  <c r="D12578" i="15"/>
  <c r="D12579" i="15"/>
  <c r="D520" i="15"/>
  <c r="D12580" i="15"/>
  <c r="D12581" i="15"/>
  <c r="D521" i="15"/>
  <c r="D522" i="15"/>
  <c r="D1426" i="15"/>
  <c r="D1860" i="15"/>
  <c r="D12582" i="15"/>
  <c r="D1861" i="15"/>
  <c r="D11493" i="15"/>
  <c r="D11494" i="15"/>
  <c r="D11495" i="15"/>
  <c r="D11496" i="15"/>
  <c r="D1862" i="15"/>
  <c r="D11497" i="15"/>
  <c r="D11498" i="15"/>
  <c r="D523" i="15"/>
  <c r="D3207" i="15"/>
  <c r="D11210" i="15"/>
  <c r="D11211" i="15"/>
  <c r="D11499" i="15"/>
  <c r="D10384" i="15"/>
  <c r="D10385" i="15"/>
  <c r="D10386" i="15"/>
  <c r="D10387" i="15"/>
  <c r="D3208" i="15"/>
  <c r="D10388" i="15"/>
  <c r="D10389" i="15"/>
  <c r="D10390" i="15"/>
  <c r="D3209" i="15"/>
  <c r="D1863" i="15"/>
  <c r="D1864" i="15"/>
  <c r="D10037" i="15"/>
  <c r="D10038" i="15"/>
  <c r="D10391" i="15"/>
  <c r="D10279" i="15"/>
  <c r="D4429" i="15"/>
  <c r="D9187" i="15"/>
  <c r="D9188" i="15"/>
  <c r="D9189" i="15"/>
  <c r="D9190" i="15"/>
  <c r="D4430" i="15"/>
  <c r="D9191" i="15"/>
  <c r="D9192" i="15"/>
  <c r="D9193" i="15"/>
  <c r="D8901" i="15"/>
  <c r="D8902" i="15"/>
  <c r="D9194" i="15"/>
  <c r="D3210" i="15"/>
  <c r="D3211" i="15"/>
  <c r="D8071" i="15"/>
  <c r="D8072" i="15"/>
  <c r="D8073" i="15"/>
  <c r="D5706" i="15"/>
  <c r="D8074" i="15"/>
  <c r="D8075" i="15"/>
  <c r="D8817" i="15"/>
  <c r="D5707" i="15"/>
  <c r="D5708" i="15"/>
  <c r="D7768" i="15"/>
  <c r="D7769" i="15"/>
  <c r="D8076" i="15"/>
  <c r="D4431" i="15"/>
  <c r="D4432" i="15"/>
  <c r="D6916" i="15"/>
  <c r="D6917" i="15"/>
  <c r="D6918" i="15"/>
  <c r="D6919" i="15"/>
  <c r="D6920" i="15"/>
  <c r="D6921" i="15"/>
  <c r="D6922" i="15"/>
  <c r="D6923" i="15"/>
  <c r="D6924" i="15"/>
  <c r="D4433" i="15"/>
  <c r="D6605" i="15"/>
  <c r="D6606" i="15"/>
  <c r="D6925" i="15"/>
  <c r="D8077" i="15"/>
  <c r="D5709" i="15"/>
  <c r="D5710" i="15"/>
  <c r="D5711" i="15"/>
  <c r="D5712" i="15"/>
  <c r="D8078" i="15"/>
  <c r="D5713" i="15"/>
  <c r="D5714" i="15"/>
  <c r="D5715" i="15"/>
  <c r="D5716" i="15"/>
  <c r="D5717" i="15"/>
  <c r="D5718" i="15"/>
  <c r="D5719" i="15"/>
  <c r="D5720" i="15"/>
  <c r="D5430" i="15"/>
  <c r="D5721" i="15"/>
  <c r="D9195" i="15"/>
  <c r="D4434" i="15"/>
  <c r="D4435" i="15"/>
  <c r="D4436" i="15"/>
  <c r="D4437" i="15"/>
  <c r="D9196" i="15"/>
  <c r="D4438" i="15"/>
  <c r="D4439" i="15"/>
  <c r="D4440" i="15"/>
  <c r="D4441" i="15"/>
  <c r="D5342" i="15"/>
  <c r="D5722" i="15"/>
  <c r="D6926" i="15"/>
  <c r="D4132" i="15"/>
  <c r="D4442" i="15"/>
  <c r="D10392" i="15"/>
  <c r="D10393" i="15"/>
  <c r="D3212" i="15"/>
  <c r="D3213" i="15"/>
  <c r="D3214" i="15"/>
  <c r="D3215" i="15"/>
  <c r="D3216" i="15"/>
  <c r="D3217" i="15"/>
  <c r="D3218" i="15"/>
  <c r="D6927" i="15"/>
  <c r="D8079" i="15"/>
  <c r="D8080" i="15"/>
  <c r="D2899" i="15"/>
  <c r="D3219" i="15"/>
  <c r="D11500" i="15"/>
  <c r="D1865" i="15"/>
  <c r="D1866" i="15"/>
  <c r="D1867" i="15"/>
  <c r="D1868" i="15"/>
  <c r="D11501" i="15"/>
  <c r="D9197" i="15"/>
  <c r="D1869" i="15"/>
  <c r="D1870" i="15"/>
  <c r="D1871" i="15"/>
  <c r="D1872" i="15"/>
  <c r="D8081" i="15"/>
  <c r="D9198" i="15"/>
  <c r="D12583" i="15"/>
  <c r="D1511" i="15"/>
  <c r="D1873" i="15"/>
  <c r="D12584" i="15"/>
  <c r="D54" i="15"/>
  <c r="D524" i="15"/>
  <c r="D525" i="15"/>
  <c r="D526" i="15"/>
  <c r="D527" i="15"/>
  <c r="D12585" i="15"/>
  <c r="D528" i="15"/>
  <c r="D55" i="15"/>
  <c r="D529" i="15"/>
  <c r="D530" i="15"/>
  <c r="D9199" i="15"/>
  <c r="D10394" i="15"/>
  <c r="D56" i="15"/>
  <c r="D531" i="15"/>
  <c r="D12586" i="15"/>
  <c r="D12312" i="15"/>
  <c r="D12313" i="15"/>
  <c r="D532" i="15"/>
  <c r="D12587" i="15"/>
  <c r="D12588" i="15"/>
  <c r="D533" i="15"/>
  <c r="D1874" i="15"/>
  <c r="D12589" i="15"/>
  <c r="D11502" i="15"/>
  <c r="D1875" i="15"/>
  <c r="D11503" i="15"/>
  <c r="D11504" i="15"/>
  <c r="D11505" i="15"/>
  <c r="D11212" i="15"/>
  <c r="D11213" i="15"/>
  <c r="D11506" i="15"/>
  <c r="D3220" i="15"/>
  <c r="D534" i="15"/>
  <c r="D3221" i="15"/>
  <c r="D10395" i="15"/>
  <c r="D10396" i="15"/>
  <c r="D10397" i="15"/>
  <c r="D3222" i="15"/>
  <c r="D10039" i="15"/>
  <c r="D10040" i="15"/>
  <c r="D10398" i="15"/>
  <c r="D9200" i="15"/>
  <c r="D9201" i="15"/>
  <c r="D9202" i="15"/>
  <c r="D4443" i="15"/>
  <c r="D8903" i="15"/>
  <c r="D8904" i="15"/>
  <c r="D9203" i="15"/>
  <c r="D4444" i="15"/>
  <c r="D8082" i="15"/>
  <c r="D8083" i="15"/>
  <c r="D8084" i="15"/>
  <c r="D5723" i="15"/>
  <c r="D7770" i="15"/>
  <c r="D7771" i="15"/>
  <c r="D8085" i="15"/>
  <c r="D6928" i="15"/>
  <c r="D6929" i="15"/>
  <c r="D6930" i="15"/>
  <c r="D6931" i="15"/>
  <c r="D4445" i="15"/>
  <c r="D6607" i="15"/>
  <c r="D6608" i="15"/>
  <c r="D6932" i="15"/>
  <c r="D5724" i="15"/>
  <c r="D8086" i="15"/>
  <c r="D5725" i="15"/>
  <c r="D5726" i="15"/>
  <c r="D5727" i="15"/>
  <c r="D5728" i="15"/>
  <c r="D5431" i="15"/>
  <c r="D5729" i="15"/>
  <c r="D9204" i="15"/>
  <c r="D4446" i="15"/>
  <c r="D4447" i="15"/>
  <c r="D4448" i="15"/>
  <c r="D4449" i="15"/>
  <c r="D5730" i="15"/>
  <c r="D4133" i="15"/>
  <c r="D4450" i="15"/>
  <c r="D10399" i="15"/>
  <c r="D3223" i="15"/>
  <c r="D3224" i="15"/>
  <c r="D3225" i="15"/>
  <c r="D6933" i="15"/>
  <c r="D2900" i="15"/>
  <c r="D3226" i="15"/>
  <c r="D11507" i="15"/>
  <c r="D1876" i="15"/>
  <c r="D1877" i="15"/>
  <c r="D1878" i="15"/>
  <c r="D1879" i="15"/>
  <c r="D6934" i="15"/>
  <c r="D1512" i="15"/>
  <c r="D1880" i="15"/>
  <c r="D12590" i="15"/>
  <c r="D57" i="15"/>
  <c r="D58" i="15"/>
  <c r="D535" i="15"/>
  <c r="D536" i="15"/>
  <c r="D537" i="15"/>
  <c r="D59" i="15"/>
  <c r="D538" i="15"/>
  <c r="D8087" i="15"/>
  <c r="D12314" i="15"/>
  <c r="D12591" i="15"/>
  <c r="D539" i="15"/>
  <c r="D12592" i="15"/>
  <c r="D1881" i="15"/>
  <c r="D11508" i="15"/>
  <c r="D540" i="15"/>
  <c r="D8088" i="15"/>
  <c r="D11214" i="15"/>
  <c r="D11509" i="15"/>
  <c r="D10400" i="15"/>
  <c r="D10401" i="15"/>
  <c r="D3227" i="15"/>
  <c r="D9205" i="15"/>
  <c r="D10041" i="15"/>
  <c r="D10042" i="15"/>
  <c r="D10402" i="15"/>
  <c r="D4451" i="15"/>
  <c r="D4452" i="15"/>
  <c r="D9206" i="15"/>
  <c r="D8905" i="15"/>
  <c r="D9207" i="15"/>
  <c r="D9208" i="15"/>
  <c r="D8089" i="15"/>
  <c r="D5731" i="15"/>
  <c r="D7772" i="15"/>
  <c r="D8090" i="15"/>
  <c r="D10403" i="15"/>
  <c r="D6935" i="15"/>
  <c r="D6936" i="15"/>
  <c r="D6937" i="15"/>
  <c r="D6609" i="15"/>
  <c r="D6610" i="15"/>
  <c r="D6938" i="15"/>
  <c r="D8091" i="15"/>
  <c r="D5732" i="15"/>
  <c r="D5733" i="15"/>
  <c r="D10404" i="15"/>
  <c r="D5432" i="15"/>
  <c r="D5734" i="15"/>
  <c r="D9209" i="15"/>
  <c r="D4453" i="15"/>
  <c r="D4454" i="15"/>
  <c r="D4455" i="15"/>
  <c r="D11510" i="15"/>
  <c r="D4134" i="15"/>
  <c r="D4456" i="15"/>
  <c r="D10405" i="15"/>
  <c r="D3228" i="15"/>
  <c r="D3229" i="15"/>
  <c r="D3230" i="15"/>
  <c r="D11511" i="15"/>
  <c r="D2901" i="15"/>
  <c r="D3231" i="15"/>
  <c r="D11512" i="15"/>
  <c r="D1882" i="15"/>
  <c r="D1883" i="15"/>
  <c r="D1884" i="15"/>
  <c r="D12593" i="15"/>
  <c r="D1513" i="15"/>
  <c r="D1885" i="15"/>
  <c r="D12594" i="15"/>
  <c r="D60" i="15"/>
  <c r="D61" i="15"/>
  <c r="D541" i="15"/>
  <c r="D12595" i="15"/>
  <c r="D62" i="15"/>
  <c r="D542" i="15"/>
  <c r="D12315" i="15"/>
  <c r="D12316" i="15"/>
  <c r="D12317" i="15"/>
  <c r="D10406" i="15"/>
  <c r="D11513" i="15"/>
  <c r="D12596" i="15"/>
  <c r="D12597" i="15"/>
  <c r="D12598" i="15"/>
  <c r="D12599" i="15"/>
  <c r="D9210" i="15"/>
  <c r="D9211" i="15"/>
  <c r="D12600" i="15"/>
  <c r="D12601" i="15"/>
  <c r="D12602" i="15"/>
  <c r="D543" i="15"/>
  <c r="D11514" i="15"/>
  <c r="D9212" i="15"/>
  <c r="D11515" i="15"/>
  <c r="D11516" i="15"/>
  <c r="D11517" i="15"/>
  <c r="D11215" i="15"/>
  <c r="D11518" i="15"/>
  <c r="D11216" i="15"/>
  <c r="D11519" i="15"/>
  <c r="D12603" i="15"/>
  <c r="D11217" i="15"/>
  <c r="D11520" i="15"/>
  <c r="D11521" i="15"/>
  <c r="D12604" i="15"/>
  <c r="D10407" i="15"/>
  <c r="D10408" i="15"/>
  <c r="D12605" i="15"/>
  <c r="D10043" i="15"/>
  <c r="D10409" i="15"/>
  <c r="D10044" i="15"/>
  <c r="D10410" i="15"/>
  <c r="D10045" i="15"/>
  <c r="D10411" i="15"/>
  <c r="D9213" i="15"/>
  <c r="D9214" i="15"/>
  <c r="D9215" i="15"/>
  <c r="D9216" i="15"/>
  <c r="D10412" i="15"/>
  <c r="D8906" i="15"/>
  <c r="D9217" i="15"/>
  <c r="D8907" i="15"/>
  <c r="D9218" i="15"/>
  <c r="D8908" i="15"/>
  <c r="D9219" i="15"/>
  <c r="D10413" i="15"/>
  <c r="D7963" i="15"/>
  <c r="D8092" i="15"/>
  <c r="D8093" i="15"/>
  <c r="D8094" i="15"/>
  <c r="D8095" i="15"/>
  <c r="D10414" i="15"/>
  <c r="D11386" i="15"/>
  <c r="D7773" i="15"/>
  <c r="D8096" i="15"/>
  <c r="D7774" i="15"/>
  <c r="D8097" i="15"/>
  <c r="D7775" i="15"/>
  <c r="D8098" i="15"/>
  <c r="D11387" i="15"/>
  <c r="D10415" i="15"/>
  <c r="D6939" i="15"/>
  <c r="D6940" i="15"/>
  <c r="D6941" i="15"/>
  <c r="D12606" i="15"/>
  <c r="D361" i="15"/>
  <c r="D6611" i="15"/>
  <c r="D6942" i="15"/>
  <c r="D6612" i="15"/>
  <c r="D6943" i="15"/>
  <c r="D6613" i="15"/>
  <c r="D6944" i="15"/>
  <c r="D10416" i="15"/>
  <c r="D5735" i="15"/>
  <c r="D5736" i="15"/>
  <c r="D5737" i="15"/>
  <c r="D12607" i="15"/>
  <c r="D11522" i="15"/>
  <c r="D12608" i="15"/>
  <c r="D5433" i="15"/>
  <c r="D5738" i="15"/>
  <c r="D5434" i="15"/>
  <c r="D5739" i="15"/>
  <c r="D5435" i="15"/>
  <c r="D5740" i="15"/>
  <c r="D11523" i="15"/>
  <c r="D4135" i="15"/>
  <c r="D4457" i="15"/>
  <c r="D4458" i="15"/>
  <c r="D4459" i="15"/>
  <c r="D12609" i="15"/>
  <c r="D4136" i="15"/>
  <c r="D4460" i="15"/>
  <c r="D4137" i="15"/>
  <c r="D4461" i="15"/>
  <c r="D4138" i="15"/>
  <c r="D4462" i="15"/>
  <c r="D11524" i="15"/>
  <c r="D2902" i="15"/>
  <c r="D3232" i="15"/>
  <c r="D4032" i="15"/>
  <c r="D3233" i="15"/>
  <c r="D3234" i="15"/>
  <c r="D11525" i="15"/>
  <c r="D2903" i="15"/>
  <c r="D3235" i="15"/>
  <c r="D2904" i="15"/>
  <c r="D3236" i="15"/>
  <c r="D2905" i="15"/>
  <c r="D3237" i="15"/>
  <c r="D9945" i="15"/>
  <c r="D9946" i="15"/>
  <c r="D1886" i="15"/>
  <c r="D1887" i="15"/>
  <c r="D1888" i="15"/>
  <c r="D1889" i="15"/>
  <c r="D12610" i="15"/>
  <c r="D1514" i="15"/>
  <c r="D1890" i="15"/>
  <c r="D1515" i="15"/>
  <c r="D1891" i="15"/>
  <c r="D1516" i="15"/>
  <c r="D1892" i="15"/>
  <c r="D12611" i="15"/>
  <c r="D63" i="15"/>
  <c r="D544" i="15"/>
  <c r="D545" i="15"/>
  <c r="D546" i="15"/>
  <c r="D547" i="15"/>
  <c r="D12612" i="15"/>
  <c r="D12613" i="15"/>
  <c r="D64" i="15"/>
  <c r="D548" i="15"/>
  <c r="D65" i="15"/>
  <c r="D549" i="15"/>
  <c r="D66" i="15"/>
  <c r="D550" i="15"/>
  <c r="D12614" i="15"/>
  <c r="D12615" i="15"/>
  <c r="D12318" i="15"/>
  <c r="D12319" i="15"/>
  <c r="D12320" i="15"/>
  <c r="D12321" i="15"/>
  <c r="D12322" i="15"/>
  <c r="D9220" i="15"/>
  <c r="D12616" i="15"/>
  <c r="D12617" i="15"/>
  <c r="D12618" i="15"/>
  <c r="D12619" i="15"/>
  <c r="D12620" i="15"/>
  <c r="D10417" i="15"/>
  <c r="D12621" i="15"/>
  <c r="D11526" i="15"/>
  <c r="D8099" i="15"/>
  <c r="D12622" i="15"/>
  <c r="D12623" i="15"/>
  <c r="D551" i="15"/>
  <c r="D12624" i="15"/>
  <c r="D13288" i="15"/>
  <c r="D6945" i="15"/>
  <c r="D11218" i="15"/>
  <c r="D11527" i="15"/>
  <c r="D12236" i="15"/>
  <c r="D552" i="15"/>
  <c r="D11528" i="15"/>
  <c r="D11529" i="15"/>
  <c r="D553" i="15"/>
  <c r="D12625" i="15"/>
  <c r="D11530" i="15"/>
  <c r="D5741" i="15"/>
  <c r="D11219" i="15"/>
  <c r="D11220" i="15"/>
  <c r="D11531" i="15"/>
  <c r="D11221" i="15"/>
  <c r="D11532" i="15"/>
  <c r="D11222" i="15"/>
  <c r="D11533" i="15"/>
  <c r="D1893" i="15"/>
  <c r="D10046" i="15"/>
  <c r="D10418" i="15"/>
  <c r="D11131" i="15"/>
  <c r="D10419" i="15"/>
  <c r="D10420" i="15"/>
  <c r="D3238" i="15"/>
  <c r="D8100" i="15"/>
  <c r="D10421" i="15"/>
  <c r="D11534" i="15"/>
  <c r="D10047" i="15"/>
  <c r="D10048" i="15"/>
  <c r="D10049" i="15"/>
  <c r="D10422" i="15"/>
  <c r="D10050" i="15"/>
  <c r="D10423" i="15"/>
  <c r="D4463" i="15"/>
  <c r="D10051" i="15"/>
  <c r="D10424" i="15"/>
  <c r="D10280" i="15"/>
  <c r="D6946" i="15"/>
  <c r="D8909" i="15"/>
  <c r="D9221" i="15"/>
  <c r="D9947" i="15"/>
  <c r="D9222" i="15"/>
  <c r="D9223" i="15"/>
  <c r="D5742" i="15"/>
  <c r="D9224" i="15"/>
  <c r="D8910" i="15"/>
  <c r="D8911" i="15"/>
  <c r="D9225" i="15"/>
  <c r="D554" i="15"/>
  <c r="D8912" i="15"/>
  <c r="D9226" i="15"/>
  <c r="D8913" i="15"/>
  <c r="D9227" i="15"/>
  <c r="D9062" i="15"/>
  <c r="D8101" i="15"/>
  <c r="D7776" i="15"/>
  <c r="D7777" i="15"/>
  <c r="D8102" i="15"/>
  <c r="D8818" i="15"/>
  <c r="D8103" i="15"/>
  <c r="D4464" i="15"/>
  <c r="D12626" i="15"/>
  <c r="D8104" i="15"/>
  <c r="D8105" i="15"/>
  <c r="D10425" i="15"/>
  <c r="D7778" i="15"/>
  <c r="D7779" i="15"/>
  <c r="D8106" i="15"/>
  <c r="D7780" i="15"/>
  <c r="D8107" i="15"/>
  <c r="D9228" i="15"/>
  <c r="D7781" i="15"/>
  <c r="D8108" i="15"/>
  <c r="D7938" i="15"/>
  <c r="D10426" i="15"/>
  <c r="D6947" i="15"/>
  <c r="D6614" i="15"/>
  <c r="D6948" i="15"/>
  <c r="D7683" i="15"/>
  <c r="D6949" i="15"/>
  <c r="D11535" i="15"/>
  <c r="D6615" i="15"/>
  <c r="D6950" i="15"/>
  <c r="D6951" i="15"/>
  <c r="D9229" i="15"/>
  <c r="D6616" i="15"/>
  <c r="D6617" i="15"/>
  <c r="D6618" i="15"/>
  <c r="D6952" i="15"/>
  <c r="D6619" i="15"/>
  <c r="D6953" i="15"/>
  <c r="D6620" i="15"/>
  <c r="D6954" i="15"/>
  <c r="D6793" i="15"/>
  <c r="D9230" i="15"/>
  <c r="D3239" i="15"/>
  <c r="D8109" i="15"/>
  <c r="D5436" i="15"/>
  <c r="D5743" i="15"/>
  <c r="D6510" i="15"/>
  <c r="D5744" i="15"/>
  <c r="D5437" i="15"/>
  <c r="D5745" i="15"/>
  <c r="D5746" i="15"/>
  <c r="D5747" i="15"/>
  <c r="D11536" i="15"/>
  <c r="D5438" i="15"/>
  <c r="D5439" i="15"/>
  <c r="D5748" i="15"/>
  <c r="D5440" i="15"/>
  <c r="D5749" i="15"/>
  <c r="D5441" i="15"/>
  <c r="D5750" i="15"/>
  <c r="D5589" i="15"/>
  <c r="D4465" i="15"/>
  <c r="D12627" i="15"/>
  <c r="D8110" i="15"/>
  <c r="D4139" i="15"/>
  <c r="D4466" i="15"/>
  <c r="D4467" i="15"/>
  <c r="D5343" i="15"/>
  <c r="D4468" i="15"/>
  <c r="D6955" i="15"/>
  <c r="D4140" i="15"/>
  <c r="D4141" i="15"/>
  <c r="D4469" i="15"/>
  <c r="D4470" i="15"/>
  <c r="D4471" i="15"/>
  <c r="D1894" i="15"/>
  <c r="D4142" i="15"/>
  <c r="D4143" i="15"/>
  <c r="D4472" i="15"/>
  <c r="D4144" i="15"/>
  <c r="D4473" i="15"/>
  <c r="D4145" i="15"/>
  <c r="D4474" i="15"/>
  <c r="D4304" i="15"/>
  <c r="D4475" i="15"/>
  <c r="D3240" i="15"/>
  <c r="D1895" i="15"/>
  <c r="D2906" i="15"/>
  <c r="D3241" i="15"/>
  <c r="D3242" i="15"/>
  <c r="D3243" i="15"/>
  <c r="D4033" i="15"/>
  <c r="D3244" i="15"/>
  <c r="D1896" i="15"/>
  <c r="D2907" i="15"/>
  <c r="D2908" i="15"/>
  <c r="D3245" i="15"/>
  <c r="D3246" i="15"/>
  <c r="D3247" i="15"/>
  <c r="D5751" i="15"/>
  <c r="D2909" i="15"/>
  <c r="D2910" i="15"/>
  <c r="D3248" i="15"/>
  <c r="D2911" i="15"/>
  <c r="D3249" i="15"/>
  <c r="D3250" i="15"/>
  <c r="D2912" i="15"/>
  <c r="D3251" i="15"/>
  <c r="D3075" i="15"/>
  <c r="D10427" i="15"/>
  <c r="D1897" i="15"/>
  <c r="D6956" i="15"/>
  <c r="D1517" i="15"/>
  <c r="D1898" i="15"/>
  <c r="D1899" i="15"/>
  <c r="D1900" i="15"/>
  <c r="D1901" i="15"/>
  <c r="D2812" i="15"/>
  <c r="D1709" i="15"/>
  <c r="D1902" i="15"/>
  <c r="D3252" i="15"/>
  <c r="D1710" i="15"/>
  <c r="D1903" i="15"/>
  <c r="D1904" i="15"/>
  <c r="D5752" i="15"/>
  <c r="D1518" i="15"/>
  <c r="D1519" i="15"/>
  <c r="D1905" i="15"/>
  <c r="D1520" i="15"/>
  <c r="D1906" i="15"/>
  <c r="D4476" i="15"/>
  <c r="D1521" i="15"/>
  <c r="D1907" i="15"/>
  <c r="D1674" i="15"/>
  <c r="D11537" i="15"/>
  <c r="D12628" i="15"/>
  <c r="D555" i="15"/>
  <c r="D12629" i="15"/>
  <c r="D67" i="15"/>
  <c r="D68" i="15"/>
  <c r="D69" i="15"/>
  <c r="D556" i="15"/>
  <c r="D557" i="15"/>
  <c r="D558" i="15"/>
  <c r="D1427" i="15"/>
  <c r="D12630" i="15"/>
  <c r="D397" i="15"/>
  <c r="D559" i="15"/>
  <c r="D70" i="15"/>
  <c r="D71" i="15"/>
  <c r="D398" i="15"/>
  <c r="D560" i="15"/>
  <c r="D561" i="15"/>
  <c r="D562" i="15"/>
  <c r="D563" i="15"/>
  <c r="D11538" i="15"/>
  <c r="D72" i="15"/>
  <c r="D73" i="15"/>
  <c r="D564" i="15"/>
  <c r="D74" i="15"/>
  <c r="D565" i="15"/>
  <c r="D12631" i="15"/>
  <c r="D75" i="15"/>
  <c r="D566" i="15"/>
  <c r="D362" i="15"/>
  <c r="D12323" i="15"/>
  <c r="D12324" i="15"/>
  <c r="D12325" i="15"/>
  <c r="D12326" i="15"/>
  <c r="D12327" i="15"/>
  <c r="D12328" i="15"/>
  <c r="D12329" i="15"/>
  <c r="D567" i="15"/>
  <c r="D568" i="15"/>
  <c r="D12632" i="15"/>
  <c r="D1428" i="15"/>
  <c r="D12633" i="15"/>
  <c r="D569" i="15"/>
  <c r="D570" i="15"/>
  <c r="D571" i="15"/>
  <c r="D12634" i="15"/>
  <c r="D572" i="15"/>
  <c r="D573" i="15"/>
  <c r="D1908" i="15"/>
  <c r="D1909" i="15"/>
  <c r="D1910" i="15"/>
  <c r="D12635" i="15"/>
  <c r="D12636" i="15"/>
  <c r="D12637" i="15"/>
  <c r="D12638" i="15"/>
  <c r="D12639" i="15"/>
  <c r="D574" i="15"/>
  <c r="D575" i="15"/>
  <c r="D11539" i="15"/>
  <c r="D11540" i="15"/>
  <c r="D576" i="15"/>
  <c r="D1429" i="15"/>
  <c r="D11541" i="15"/>
  <c r="D11542" i="15"/>
  <c r="D2813" i="15"/>
  <c r="D1911" i="15"/>
  <c r="D11543" i="15"/>
  <c r="D577" i="15"/>
  <c r="D11544" i="15"/>
  <c r="D11545" i="15"/>
  <c r="D1912" i="15"/>
  <c r="D1913" i="15"/>
  <c r="D1914" i="15"/>
  <c r="D11223" i="15"/>
  <c r="D11224" i="15"/>
  <c r="D11546" i="15"/>
  <c r="D1915" i="15"/>
  <c r="D11225" i="15"/>
  <c r="D11547" i="15"/>
  <c r="D11226" i="15"/>
  <c r="D11548" i="15"/>
  <c r="D11388" i="15"/>
  <c r="D11227" i="15"/>
  <c r="D11549" i="15"/>
  <c r="D11228" i="15"/>
  <c r="D11550" i="15"/>
  <c r="D1916" i="15"/>
  <c r="D3253" i="15"/>
  <c r="D10428" i="15"/>
  <c r="D3254" i="15"/>
  <c r="D4034" i="15"/>
  <c r="D10429" i="15"/>
  <c r="D10430" i="15"/>
  <c r="D4035" i="15"/>
  <c r="D4036" i="15"/>
  <c r="D10431" i="15"/>
  <c r="D1917" i="15"/>
  <c r="D10432" i="15"/>
  <c r="D1918" i="15"/>
  <c r="D10052" i="15"/>
  <c r="D10053" i="15"/>
  <c r="D10433" i="15"/>
  <c r="D3255" i="15"/>
  <c r="D10054" i="15"/>
  <c r="D10434" i="15"/>
  <c r="D3256" i="15"/>
  <c r="D10055" i="15"/>
  <c r="D10435" i="15"/>
  <c r="D3257" i="15"/>
  <c r="D10281" i="15"/>
  <c r="D10056" i="15"/>
  <c r="D10436" i="15"/>
  <c r="D3258" i="15"/>
  <c r="D3259" i="15"/>
  <c r="D10057" i="15"/>
  <c r="D10437" i="15"/>
  <c r="D3260" i="15"/>
  <c r="D3261" i="15"/>
  <c r="D9231" i="15"/>
  <c r="D5344" i="15"/>
  <c r="D1919" i="15"/>
  <c r="D9232" i="15"/>
  <c r="D9233" i="15"/>
  <c r="D5345" i="15"/>
  <c r="D5346" i="15"/>
  <c r="D4477" i="15"/>
  <c r="D4478" i="15"/>
  <c r="D4479" i="15"/>
  <c r="D9234" i="15"/>
  <c r="D6511" i="15"/>
  <c r="D8914" i="15"/>
  <c r="D8915" i="15"/>
  <c r="D9235" i="15"/>
  <c r="D8916" i="15"/>
  <c r="D9236" i="15"/>
  <c r="D8917" i="15"/>
  <c r="D9237" i="15"/>
  <c r="D9089" i="15"/>
  <c r="D8918" i="15"/>
  <c r="D9238" i="15"/>
  <c r="D4480" i="15"/>
  <c r="D4481" i="15"/>
  <c r="D4482" i="15"/>
  <c r="D4483" i="15"/>
  <c r="D8919" i="15"/>
  <c r="D9239" i="15"/>
  <c r="D4484" i="15"/>
  <c r="D8111" i="15"/>
  <c r="D8112" i="15"/>
  <c r="D6512" i="15"/>
  <c r="D3262" i="15"/>
  <c r="D8113" i="15"/>
  <c r="D8114" i="15"/>
  <c r="D4485" i="15"/>
  <c r="D4486" i="15"/>
  <c r="D4487" i="15"/>
  <c r="D4488" i="15"/>
  <c r="D8115" i="15"/>
  <c r="D5753" i="15"/>
  <c r="D5754" i="15"/>
  <c r="D7782" i="15"/>
  <c r="D7783" i="15"/>
  <c r="D8116" i="15"/>
  <c r="D7784" i="15"/>
  <c r="D8117" i="15"/>
  <c r="D7785" i="15"/>
  <c r="D8118" i="15"/>
  <c r="D7964" i="15"/>
  <c r="D7786" i="15"/>
  <c r="D8119" i="15"/>
  <c r="D5755" i="15"/>
  <c r="D5756" i="15"/>
  <c r="D5757" i="15"/>
  <c r="D5758" i="15"/>
  <c r="D7787" i="15"/>
  <c r="D8120" i="15"/>
  <c r="D6513" i="15"/>
  <c r="D7684" i="15"/>
  <c r="D6957" i="15"/>
  <c r="D6958" i="15"/>
  <c r="D7685" i="15"/>
  <c r="D4489" i="15"/>
  <c r="D6959" i="15"/>
  <c r="D6960" i="15"/>
  <c r="D7686" i="15"/>
  <c r="D8819" i="15"/>
  <c r="D4490" i="15"/>
  <c r="D6961" i="15"/>
  <c r="D6962" i="15"/>
  <c r="D6963" i="15"/>
  <c r="D5759" i="15"/>
  <c r="D6621" i="15"/>
  <c r="D6622" i="15"/>
  <c r="D6964" i="15"/>
  <c r="D6623" i="15"/>
  <c r="D6965" i="15"/>
  <c r="D6624" i="15"/>
  <c r="D6966" i="15"/>
  <c r="D6625" i="15"/>
  <c r="D6967" i="15"/>
  <c r="D5760" i="15"/>
  <c r="D5761" i="15"/>
  <c r="D5762" i="15"/>
  <c r="D6626" i="15"/>
  <c r="D6968" i="15"/>
  <c r="D5763" i="15"/>
  <c r="D5764" i="15"/>
  <c r="D4491" i="15"/>
  <c r="D5765" i="15"/>
  <c r="D5766" i="15"/>
  <c r="D6514" i="15"/>
  <c r="D4492" i="15"/>
  <c r="D5767" i="15"/>
  <c r="D5768" i="15"/>
  <c r="D5769" i="15"/>
  <c r="D5770" i="15"/>
  <c r="D8820" i="15"/>
  <c r="D5771" i="15"/>
  <c r="D5772" i="15"/>
  <c r="D9948" i="15"/>
  <c r="D6969" i="15"/>
  <c r="D6970" i="15"/>
  <c r="D6971" i="15"/>
  <c r="D6972" i="15"/>
  <c r="D6973" i="15"/>
  <c r="D5442" i="15"/>
  <c r="D5773" i="15"/>
  <c r="D5443" i="15"/>
  <c r="D5774" i="15"/>
  <c r="D5444" i="15"/>
  <c r="D5775" i="15"/>
  <c r="D5445" i="15"/>
  <c r="D5776" i="15"/>
  <c r="D6974" i="15"/>
  <c r="D6975" i="15"/>
  <c r="D5446" i="15"/>
  <c r="D5777" i="15"/>
  <c r="D4493" i="15"/>
  <c r="D4494" i="15"/>
  <c r="D9949" i="15"/>
  <c r="D6976" i="15"/>
  <c r="D4495" i="15"/>
  <c r="D4496" i="15"/>
  <c r="D7687" i="15"/>
  <c r="D9950" i="15"/>
  <c r="D5778" i="15"/>
  <c r="D6977" i="15"/>
  <c r="D4497" i="15"/>
  <c r="D4498" i="15"/>
  <c r="D4499" i="15"/>
  <c r="D4500" i="15"/>
  <c r="D6978" i="15"/>
  <c r="D8121" i="15"/>
  <c r="D8122" i="15"/>
  <c r="D8123" i="15"/>
  <c r="D8124" i="15"/>
  <c r="D5779" i="15"/>
  <c r="D4146" i="15"/>
  <c r="D4501" i="15"/>
  <c r="D4147" i="15"/>
  <c r="D4502" i="15"/>
  <c r="D4148" i="15"/>
  <c r="D4503" i="15"/>
  <c r="D4149" i="15"/>
  <c r="D4504" i="15"/>
  <c r="D4150" i="15"/>
  <c r="D4505" i="15"/>
  <c r="D3263" i="15"/>
  <c r="D3264" i="15"/>
  <c r="D11132" i="15"/>
  <c r="D8125" i="15"/>
  <c r="D3265" i="15"/>
  <c r="D3266" i="15"/>
  <c r="D11133" i="15"/>
  <c r="D8126" i="15"/>
  <c r="D8127" i="15"/>
  <c r="D3267" i="15"/>
  <c r="D11134" i="15"/>
  <c r="D3268" i="15"/>
  <c r="D3269" i="15"/>
  <c r="D8128" i="15"/>
  <c r="D8129" i="15"/>
  <c r="D8130" i="15"/>
  <c r="D9240" i="15"/>
  <c r="D2913" i="15"/>
  <c r="D3270" i="15"/>
  <c r="D2914" i="15"/>
  <c r="D3271" i="15"/>
  <c r="D6979" i="15"/>
  <c r="D2915" i="15"/>
  <c r="D3272" i="15"/>
  <c r="D2916" i="15"/>
  <c r="D3273" i="15"/>
  <c r="D1920" i="15"/>
  <c r="D11135" i="15"/>
  <c r="D1921" i="15"/>
  <c r="D12237" i="15"/>
  <c r="D1922" i="15"/>
  <c r="D1923" i="15"/>
  <c r="D12238" i="15"/>
  <c r="D1430" i="15"/>
  <c r="D9241" i="15"/>
  <c r="D1924" i="15"/>
  <c r="D1925" i="15"/>
  <c r="D1926" i="15"/>
  <c r="D9242" i="15"/>
  <c r="D9243" i="15"/>
  <c r="D9244" i="15"/>
  <c r="D9245" i="15"/>
  <c r="D9246" i="15"/>
  <c r="D1522" i="15"/>
  <c r="D1927" i="15"/>
  <c r="D1523" i="15"/>
  <c r="D1928" i="15"/>
  <c r="D1524" i="15"/>
  <c r="D1929" i="15"/>
  <c r="D1525" i="15"/>
  <c r="D1930" i="15"/>
  <c r="D578" i="15"/>
  <c r="D9247" i="15"/>
  <c r="D579" i="15"/>
  <c r="D9248" i="15"/>
  <c r="D580" i="15"/>
  <c r="D8131" i="15"/>
  <c r="D581" i="15"/>
  <c r="D10438" i="15"/>
  <c r="D2814" i="15"/>
  <c r="D4037" i="15"/>
  <c r="D582" i="15"/>
  <c r="D76" i="15"/>
  <c r="D77" i="15"/>
  <c r="D399" i="15"/>
  <c r="D583" i="15"/>
  <c r="D584" i="15"/>
  <c r="D12640" i="15"/>
  <c r="D10439" i="15"/>
  <c r="D10440" i="15"/>
  <c r="D78" i="15"/>
  <c r="D79" i="15"/>
  <c r="D10441" i="15"/>
  <c r="D585" i="15"/>
  <c r="D80" i="15"/>
  <c r="D586" i="15"/>
  <c r="D81" i="15"/>
  <c r="D587" i="15"/>
  <c r="D82" i="15"/>
  <c r="D588" i="15"/>
  <c r="D10442" i="15"/>
  <c r="D10443" i="15"/>
  <c r="D10444" i="15"/>
  <c r="D10445" i="15"/>
  <c r="D10446" i="15"/>
  <c r="D10447" i="15"/>
  <c r="D11551" i="15"/>
  <c r="D9249" i="15"/>
  <c r="D11552" i="15"/>
  <c r="D11229" i="15"/>
  <c r="D11553" i="15"/>
  <c r="D9250" i="15"/>
  <c r="D10448" i="15"/>
  <c r="D5347" i="15"/>
  <c r="D11554" i="15"/>
  <c r="D6515" i="15"/>
  <c r="D10058" i="15"/>
  <c r="D10449" i="15"/>
  <c r="D11555" i="15"/>
  <c r="D9251" i="15"/>
  <c r="D11556" i="15"/>
  <c r="D9252" i="15"/>
  <c r="D8920" i="15"/>
  <c r="D9253" i="15"/>
  <c r="D11557" i="15"/>
  <c r="D8132" i="15"/>
  <c r="D11558" i="15"/>
  <c r="D7788" i="15"/>
  <c r="D8133" i="15"/>
  <c r="D10450" i="15"/>
  <c r="D11559" i="15"/>
  <c r="D6980" i="15"/>
  <c r="D7688" i="15"/>
  <c r="D6627" i="15"/>
  <c r="D6981" i="15"/>
  <c r="D8821" i="15"/>
  <c r="D5780" i="15"/>
  <c r="D11560" i="15"/>
  <c r="D5781" i="15"/>
  <c r="D12641" i="15"/>
  <c r="D9951" i="15"/>
  <c r="D12642" i="15"/>
  <c r="D5447" i="15"/>
  <c r="D5782" i="15"/>
  <c r="D12643" i="15"/>
  <c r="D12644" i="15"/>
  <c r="D4506" i="15"/>
  <c r="D11561" i="15"/>
  <c r="D11136" i="15"/>
  <c r="D12645" i="15"/>
  <c r="D4151" i="15"/>
  <c r="D4507" i="15"/>
  <c r="D12646" i="15"/>
  <c r="D3274" i="15"/>
  <c r="D12647" i="15"/>
  <c r="D12648" i="15"/>
  <c r="D2917" i="15"/>
  <c r="D3275" i="15"/>
  <c r="D1931" i="15"/>
  <c r="D12649" i="15"/>
  <c r="D1711" i="15"/>
  <c r="D1932" i="15"/>
  <c r="D1712" i="15"/>
  <c r="D12650" i="15"/>
  <c r="D12651" i="15"/>
  <c r="D1526" i="15"/>
  <c r="D1933" i="15"/>
  <c r="D12652" i="15"/>
  <c r="D589" i="15"/>
  <c r="D12653" i="15"/>
  <c r="D590" i="15"/>
  <c r="D12654" i="15"/>
  <c r="D12239" i="15"/>
  <c r="D83" i="15"/>
  <c r="D591" i="15"/>
  <c r="D12330" i="15"/>
  <c r="D12331" i="15"/>
  <c r="D592" i="15"/>
  <c r="D12655" i="15"/>
  <c r="D593" i="15"/>
  <c r="D1934" i="15"/>
  <c r="D12656" i="15"/>
  <c r="D1935" i="15"/>
  <c r="D11562" i="15"/>
  <c r="D1936" i="15"/>
  <c r="D1937" i="15"/>
  <c r="D11563" i="15"/>
  <c r="D3276" i="15"/>
  <c r="D11230" i="15"/>
  <c r="D11231" i="15"/>
  <c r="D11564" i="15"/>
  <c r="D3277" i="15"/>
  <c r="D3278" i="15"/>
  <c r="D10451" i="15"/>
  <c r="D3279" i="15"/>
  <c r="D4508" i="15"/>
  <c r="D10059" i="15"/>
  <c r="D10060" i="15"/>
  <c r="D10452" i="15"/>
  <c r="D4509" i="15"/>
  <c r="D9254" i="15"/>
  <c r="D4510" i="15"/>
  <c r="D4511" i="15"/>
  <c r="D9255" i="15"/>
  <c r="D8921" i="15"/>
  <c r="D8922" i="15"/>
  <c r="D9256" i="15"/>
  <c r="D5783" i="15"/>
  <c r="D8134" i="15"/>
  <c r="D5784" i="15"/>
  <c r="D8135" i="15"/>
  <c r="D5785" i="15"/>
  <c r="D7789" i="15"/>
  <c r="D7790" i="15"/>
  <c r="D8136" i="15"/>
  <c r="D6982" i="15"/>
  <c r="D6983" i="15"/>
  <c r="D6984" i="15"/>
  <c r="D6985" i="15"/>
  <c r="D6986" i="15"/>
  <c r="D6987" i="15"/>
  <c r="D6628" i="15"/>
  <c r="D6629" i="15"/>
  <c r="D6988" i="15"/>
  <c r="D8137" i="15"/>
  <c r="D5786" i="15"/>
  <c r="D8138" i="15"/>
  <c r="D5787" i="15"/>
  <c r="D8139" i="15"/>
  <c r="D5448" i="15"/>
  <c r="D5788" i="15"/>
  <c r="D9257" i="15"/>
  <c r="D4512" i="15"/>
  <c r="D9258" i="15"/>
  <c r="D4152" i="15"/>
  <c r="D4513" i="15"/>
  <c r="D4514" i="15"/>
  <c r="D9259" i="15"/>
  <c r="D10453" i="15"/>
  <c r="D4153" i="15"/>
  <c r="D4154" i="15"/>
  <c r="D4515" i="15"/>
  <c r="D3280" i="15"/>
  <c r="D10454" i="15"/>
  <c r="D3281" i="15"/>
  <c r="D2918" i="15"/>
  <c r="D3282" i="15"/>
  <c r="D3283" i="15"/>
  <c r="D10455" i="15"/>
  <c r="D11565" i="15"/>
  <c r="D2919" i="15"/>
  <c r="D2920" i="15"/>
  <c r="D3284" i="15"/>
  <c r="D11566" i="15"/>
  <c r="D1938" i="15"/>
  <c r="D11567" i="15"/>
  <c r="D1713" i="15"/>
  <c r="D1939" i="15"/>
  <c r="D1940" i="15"/>
  <c r="D1941" i="15"/>
  <c r="D11568" i="15"/>
  <c r="D12657" i="15"/>
  <c r="D1527" i="15"/>
  <c r="D1528" i="15"/>
  <c r="D1942" i="15"/>
  <c r="D12658" i="15"/>
  <c r="D594" i="15"/>
  <c r="D12659" i="15"/>
  <c r="D84" i="15"/>
  <c r="D85" i="15"/>
  <c r="D86" i="15"/>
  <c r="D400" i="15"/>
  <c r="D595" i="15"/>
  <c r="D596" i="15"/>
  <c r="D12660" i="15"/>
  <c r="D87" i="15"/>
  <c r="D88" i="15"/>
  <c r="D597" i="15"/>
  <c r="D12332" i="15"/>
  <c r="D12333" i="15"/>
  <c r="D12334" i="15"/>
  <c r="D12335" i="15"/>
  <c r="D12336" i="15"/>
  <c r="D12661" i="15"/>
  <c r="D12662" i="15"/>
  <c r="D598" i="15"/>
  <c r="D599" i="15"/>
  <c r="D600" i="15"/>
  <c r="D601" i="15"/>
  <c r="D12663" i="15"/>
  <c r="D602" i="15"/>
  <c r="D603" i="15"/>
  <c r="D12664" i="15"/>
  <c r="D604" i="15"/>
  <c r="D12665" i="15"/>
  <c r="D605" i="15"/>
  <c r="D1943" i="15"/>
  <c r="D12666" i="15"/>
  <c r="D1944" i="15"/>
  <c r="D12667" i="15"/>
  <c r="D12668" i="15"/>
  <c r="D12669" i="15"/>
  <c r="D12670" i="15"/>
  <c r="D1945" i="15"/>
  <c r="D1946" i="15"/>
  <c r="D11569" i="15"/>
  <c r="D1947" i="15"/>
  <c r="D1948" i="15"/>
  <c r="D1949" i="15"/>
  <c r="D11570" i="15"/>
  <c r="D11571" i="15"/>
  <c r="D1950" i="15"/>
  <c r="D1951" i="15"/>
  <c r="D1952" i="15"/>
  <c r="D1953" i="15"/>
  <c r="D1954" i="15"/>
  <c r="D1955" i="15"/>
  <c r="D11572" i="15"/>
  <c r="D1956" i="15"/>
  <c r="D11573" i="15"/>
  <c r="D1957" i="15"/>
  <c r="D11574" i="15"/>
  <c r="D3285" i="15"/>
  <c r="D11232" i="15"/>
  <c r="D11575" i="15"/>
  <c r="D11233" i="15"/>
  <c r="D11576" i="15"/>
  <c r="D11234" i="15"/>
  <c r="D11577" i="15"/>
  <c r="D3286" i="15"/>
  <c r="D11235" i="15"/>
  <c r="D11578" i="15"/>
  <c r="D11236" i="15"/>
  <c r="D11579" i="15"/>
  <c r="D3287" i="15"/>
  <c r="D3288" i="15"/>
  <c r="D3289" i="15"/>
  <c r="D3290" i="15"/>
  <c r="D10456" i="15"/>
  <c r="D3291" i="15"/>
  <c r="D10457" i="15"/>
  <c r="D3292" i="15"/>
  <c r="D3293" i="15"/>
  <c r="D10458" i="15"/>
  <c r="D3294" i="15"/>
  <c r="D606" i="15"/>
  <c r="D3295" i="15"/>
  <c r="D3296" i="15"/>
  <c r="D3297" i="15"/>
  <c r="D10459" i="15"/>
  <c r="D3298" i="15"/>
  <c r="D10460" i="15"/>
  <c r="D607" i="15"/>
  <c r="D3299" i="15"/>
  <c r="D10461" i="15"/>
  <c r="D3300" i="15"/>
  <c r="D4516" i="15"/>
  <c r="D10061" i="15"/>
  <c r="D10462" i="15"/>
  <c r="D4517" i="15"/>
  <c r="D10062" i="15"/>
  <c r="D10463" i="15"/>
  <c r="D10063" i="15"/>
  <c r="D10464" i="15"/>
  <c r="D10064" i="15"/>
  <c r="D10065" i="15"/>
  <c r="D10465" i="15"/>
  <c r="D4518" i="15"/>
  <c r="D4519" i="15"/>
  <c r="D4520" i="15"/>
  <c r="D4521" i="15"/>
  <c r="D4522" i="15"/>
  <c r="D10066" i="15"/>
  <c r="D10067" i="15"/>
  <c r="D10466" i="15"/>
  <c r="D9260" i="15"/>
  <c r="D9261" i="15"/>
  <c r="D9262" i="15"/>
  <c r="D9263" i="15"/>
  <c r="D9264" i="15"/>
  <c r="D4523" i="15"/>
  <c r="D9265" i="15"/>
  <c r="D4524" i="15"/>
  <c r="D9266" i="15"/>
  <c r="D4525" i="15"/>
  <c r="D4526" i="15"/>
  <c r="D8923" i="15"/>
  <c r="D9267" i="15"/>
  <c r="D9268" i="15"/>
  <c r="D4527" i="15"/>
  <c r="D9269" i="15"/>
  <c r="D4528" i="15"/>
  <c r="D4529" i="15"/>
  <c r="D8924" i="15"/>
  <c r="D9270" i="15"/>
  <c r="D5789" i="15"/>
  <c r="D8925" i="15"/>
  <c r="D9271" i="15"/>
  <c r="D8926" i="15"/>
  <c r="D9272" i="15"/>
  <c r="D5790" i="15"/>
  <c r="D8927" i="15"/>
  <c r="D9273" i="15"/>
  <c r="D8928" i="15"/>
  <c r="D9274" i="15"/>
  <c r="D8140" i="15"/>
  <c r="D8141" i="15"/>
  <c r="D8142" i="15"/>
  <c r="D8143" i="15"/>
  <c r="D5791" i="15"/>
  <c r="D8144" i="15"/>
  <c r="D5792" i="15"/>
  <c r="D5793" i="15"/>
  <c r="D5794" i="15"/>
  <c r="D5795" i="15"/>
  <c r="D8145" i="15"/>
  <c r="D5796" i="15"/>
  <c r="D5797" i="15"/>
  <c r="D5798" i="15"/>
  <c r="D8146" i="15"/>
  <c r="D5799" i="15"/>
  <c r="D5800" i="15"/>
  <c r="D8147" i="15"/>
  <c r="D8148" i="15"/>
  <c r="D8149" i="15"/>
  <c r="D5801" i="15"/>
  <c r="D5802" i="15"/>
  <c r="D7791" i="15"/>
  <c r="D8150" i="15"/>
  <c r="D5803" i="15"/>
  <c r="D7792" i="15"/>
  <c r="D8151" i="15"/>
  <c r="D7793" i="15"/>
  <c r="D8152" i="15"/>
  <c r="D6989" i="15"/>
  <c r="D7794" i="15"/>
  <c r="D8153" i="15"/>
  <c r="D6990" i="15"/>
  <c r="D6991" i="15"/>
  <c r="D6992" i="15"/>
  <c r="D7795" i="15"/>
  <c r="D8154" i="15"/>
  <c r="D6993" i="15"/>
  <c r="D6994" i="15"/>
  <c r="D6995" i="15"/>
  <c r="D6996" i="15"/>
  <c r="D6997" i="15"/>
  <c r="D6998" i="15"/>
  <c r="D6999" i="15"/>
  <c r="D7000" i="15"/>
  <c r="D7001" i="15"/>
  <c r="D7002" i="15"/>
  <c r="D7003" i="15"/>
  <c r="D7004" i="15"/>
  <c r="D7005" i="15"/>
  <c r="D7006" i="15"/>
  <c r="D6630" i="15"/>
  <c r="D7007" i="15"/>
  <c r="D7008" i="15"/>
  <c r="D7009" i="15"/>
  <c r="D6631" i="15"/>
  <c r="D7010" i="15"/>
  <c r="D6632" i="15"/>
  <c r="D7011" i="15"/>
  <c r="D6633" i="15"/>
  <c r="D7012" i="15"/>
  <c r="D8155" i="15"/>
  <c r="D8156" i="15"/>
  <c r="D8157" i="15"/>
  <c r="D8158" i="15"/>
  <c r="D8159" i="15"/>
  <c r="D8160" i="15"/>
  <c r="D6634" i="15"/>
  <c r="D6635" i="15"/>
  <c r="D7013" i="15"/>
  <c r="D6636" i="15"/>
  <c r="D6637" i="15"/>
  <c r="D7014" i="15"/>
  <c r="D5804" i="15"/>
  <c r="D5805" i="15"/>
  <c r="D5806" i="15"/>
  <c r="D5807" i="15"/>
  <c r="D8161" i="15"/>
  <c r="D8162" i="15"/>
  <c r="D8163" i="15"/>
  <c r="D8164" i="15"/>
  <c r="D8165" i="15"/>
  <c r="D8166" i="15"/>
  <c r="D8167" i="15"/>
  <c r="D8168" i="15"/>
  <c r="D5808" i="15"/>
  <c r="D8169" i="15"/>
  <c r="D5809" i="15"/>
  <c r="D8170" i="15"/>
  <c r="D5449" i="15"/>
  <c r="D5810" i="15"/>
  <c r="D5811" i="15"/>
  <c r="D8171" i="15"/>
  <c r="D8172" i="15"/>
  <c r="D5450" i="15"/>
  <c r="D5812" i="15"/>
  <c r="D9275" i="15"/>
  <c r="D9276" i="15"/>
  <c r="D9277" i="15"/>
  <c r="D9278" i="15"/>
  <c r="D9279" i="15"/>
  <c r="D9280" i="15"/>
  <c r="D5451" i="15"/>
  <c r="D5813" i="15"/>
  <c r="D5452" i="15"/>
  <c r="D5814" i="15"/>
  <c r="D5453" i="15"/>
  <c r="D5815" i="15"/>
  <c r="D5454" i="15"/>
  <c r="D5816" i="15"/>
  <c r="D4530" i="15"/>
  <c r="D4531" i="15"/>
  <c r="D4532" i="15"/>
  <c r="D4533" i="15"/>
  <c r="D9281" i="15"/>
  <c r="D9282" i="15"/>
  <c r="D9283" i="15"/>
  <c r="D9284" i="15"/>
  <c r="D9285" i="15"/>
  <c r="D9286" i="15"/>
  <c r="D9287" i="15"/>
  <c r="D4534" i="15"/>
  <c r="D9288" i="15"/>
  <c r="D9289" i="15"/>
  <c r="D9290" i="15"/>
  <c r="D4535" i="15"/>
  <c r="D4536" i="15"/>
  <c r="D4537" i="15"/>
  <c r="D4538" i="15"/>
  <c r="D10467" i="15"/>
  <c r="D10468" i="15"/>
  <c r="D10469" i="15"/>
  <c r="D10470" i="15"/>
  <c r="D10471" i="15"/>
  <c r="D4539" i="15"/>
  <c r="D4155" i="15"/>
  <c r="D4540" i="15"/>
  <c r="D10472" i="15"/>
  <c r="D4156" i="15"/>
  <c r="D4541" i="15"/>
  <c r="D4157" i="15"/>
  <c r="D4542" i="15"/>
  <c r="D10473" i="15"/>
  <c r="D4158" i="15"/>
  <c r="D4543" i="15"/>
  <c r="D10474" i="15"/>
  <c r="D4159" i="15"/>
  <c r="D4544" i="15"/>
  <c r="D3301" i="15"/>
  <c r="D3302" i="15"/>
  <c r="D3303" i="15"/>
  <c r="D3304" i="15"/>
  <c r="D10475" i="15"/>
  <c r="D10476" i="15"/>
  <c r="D10477" i="15"/>
  <c r="D10478" i="15"/>
  <c r="D10479" i="15"/>
  <c r="D10480" i="15"/>
  <c r="D3305" i="15"/>
  <c r="D10481" i="15"/>
  <c r="D2921" i="15"/>
  <c r="D3306" i="15"/>
  <c r="D10482" i="15"/>
  <c r="D3307" i="15"/>
  <c r="D3308" i="15"/>
  <c r="D10483" i="15"/>
  <c r="D2922" i="15"/>
  <c r="D3309" i="15"/>
  <c r="D3310" i="15"/>
  <c r="D10484" i="15"/>
  <c r="D11580" i="15"/>
  <c r="D11581" i="15"/>
  <c r="D11582" i="15"/>
  <c r="D11583" i="15"/>
  <c r="D11584" i="15"/>
  <c r="D2923" i="15"/>
  <c r="D3311" i="15"/>
  <c r="D2924" i="15"/>
  <c r="D3312" i="15"/>
  <c r="D2925" i="15"/>
  <c r="D3313" i="15"/>
  <c r="D2926" i="15"/>
  <c r="D3314" i="15"/>
  <c r="D2927" i="15"/>
  <c r="D3315" i="15"/>
  <c r="D1958" i="15"/>
  <c r="D1959" i="15"/>
  <c r="D11585" i="15"/>
  <c r="D1960" i="15"/>
  <c r="D1961" i="15"/>
  <c r="D11586" i="15"/>
  <c r="D11587" i="15"/>
  <c r="D11588" i="15"/>
  <c r="D11589" i="15"/>
  <c r="D1962" i="15"/>
  <c r="D11590" i="15"/>
  <c r="D11591" i="15"/>
  <c r="D1963" i="15"/>
  <c r="D1714" i="15"/>
  <c r="D1964" i="15"/>
  <c r="D1715" i="15"/>
  <c r="D1965" i="15"/>
  <c r="D11592" i="15"/>
  <c r="D1966" i="15"/>
  <c r="D11593" i="15"/>
  <c r="D1967" i="15"/>
  <c r="D1968" i="15"/>
  <c r="D11594" i="15"/>
  <c r="D1969" i="15"/>
  <c r="D1970" i="15"/>
  <c r="D1971" i="15"/>
  <c r="D11595" i="15"/>
  <c r="D12671" i="15"/>
  <c r="D12672" i="15"/>
  <c r="D12673" i="15"/>
  <c r="D12674" i="15"/>
  <c r="D12675" i="15"/>
  <c r="D1529" i="15"/>
  <c r="D1972" i="15"/>
  <c r="D1530" i="15"/>
  <c r="D1973" i="15"/>
  <c r="D1531" i="15"/>
  <c r="D1974" i="15"/>
  <c r="D12676" i="15"/>
  <c r="D1532" i="15"/>
  <c r="D1975" i="15"/>
  <c r="D1533" i="15"/>
  <c r="D1976" i="15"/>
  <c r="D608" i="15"/>
  <c r="D609" i="15"/>
  <c r="D610" i="15"/>
  <c r="D611" i="15"/>
  <c r="D612" i="15"/>
  <c r="D12677" i="15"/>
  <c r="D12678" i="15"/>
  <c r="D12679" i="15"/>
  <c r="D613" i="15"/>
  <c r="D12680" i="15"/>
  <c r="D12681" i="15"/>
  <c r="D614" i="15"/>
  <c r="D615" i="15"/>
  <c r="D12682" i="15"/>
  <c r="D616" i="15"/>
  <c r="D89" i="15"/>
  <c r="D12683" i="15"/>
  <c r="D90" i="15"/>
  <c r="D91" i="15"/>
  <c r="D617" i="15"/>
  <c r="D92" i="15"/>
  <c r="D93" i="15"/>
  <c r="D618" i="15"/>
  <c r="D619" i="15"/>
  <c r="D12684" i="15"/>
  <c r="D620" i="15"/>
  <c r="D94" i="15"/>
  <c r="D621" i="15"/>
  <c r="D12685" i="15"/>
  <c r="D95" i="15"/>
  <c r="D622" i="15"/>
  <c r="D96" i="15"/>
  <c r="D623" i="15"/>
  <c r="D97" i="15"/>
  <c r="D624" i="15"/>
  <c r="D98" i="15"/>
  <c r="D625" i="15"/>
  <c r="D12686" i="15"/>
  <c r="D12337" i="15"/>
  <c r="D626" i="15"/>
  <c r="D627" i="15"/>
  <c r="D628" i="15"/>
  <c r="D12687" i="15"/>
  <c r="D1977" i="15"/>
  <c r="D12688" i="15"/>
  <c r="D1978" i="15"/>
  <c r="D11137" i="15"/>
  <c r="D11138" i="15"/>
  <c r="D11596" i="15"/>
  <c r="D11597" i="15"/>
  <c r="D11237" i="15"/>
  <c r="D11598" i="15"/>
  <c r="D3316" i="15"/>
  <c r="D3317" i="15"/>
  <c r="D3318" i="15"/>
  <c r="D629" i="15"/>
  <c r="D630" i="15"/>
  <c r="D10485" i="15"/>
  <c r="D10486" i="15"/>
  <c r="D10487" i="15"/>
  <c r="D4545" i="15"/>
  <c r="D10068" i="15"/>
  <c r="D10488" i="15"/>
  <c r="D10282" i="15"/>
  <c r="D9291" i="15"/>
  <c r="D4546" i="15"/>
  <c r="D4547" i="15"/>
  <c r="D9292" i="15"/>
  <c r="D9293" i="15"/>
  <c r="D9294" i="15"/>
  <c r="D1979" i="15"/>
  <c r="D1980" i="15"/>
  <c r="D8929" i="15"/>
  <c r="D9295" i="15"/>
  <c r="D9090" i="15"/>
  <c r="D5817" i="15"/>
  <c r="D8173" i="15"/>
  <c r="D5818" i="15"/>
  <c r="D5819" i="15"/>
  <c r="D8174" i="15"/>
  <c r="D8175" i="15"/>
  <c r="D8176" i="15"/>
  <c r="D1981" i="15"/>
  <c r="D1982" i="15"/>
  <c r="D7796" i="15"/>
  <c r="D8177" i="15"/>
  <c r="D7965" i="15"/>
  <c r="D7015" i="15"/>
  <c r="D7016" i="15"/>
  <c r="D5820" i="15"/>
  <c r="D5821" i="15"/>
  <c r="D7017" i="15"/>
  <c r="D7018" i="15"/>
  <c r="D7019" i="15"/>
  <c r="D7020" i="15"/>
  <c r="D6638" i="15"/>
  <c r="D7021" i="15"/>
  <c r="D8178" i="15"/>
  <c r="D8179" i="15"/>
  <c r="D8180" i="15"/>
  <c r="D8181" i="15"/>
  <c r="D5822" i="15"/>
  <c r="D5823" i="15"/>
  <c r="D5824" i="15"/>
  <c r="D5825" i="15"/>
  <c r="D8182" i="15"/>
  <c r="D5455" i="15"/>
  <c r="D5826" i="15"/>
  <c r="D9296" i="15"/>
  <c r="D12689" i="15"/>
  <c r="D12690" i="15"/>
  <c r="D9297" i="15"/>
  <c r="D4160" i="15"/>
  <c r="D4548" i="15"/>
  <c r="D9298" i="15"/>
  <c r="D4549" i="15"/>
  <c r="D4550" i="15"/>
  <c r="D4551" i="15"/>
  <c r="D4161" i="15"/>
  <c r="D4552" i="15"/>
  <c r="D10489" i="15"/>
  <c r="D5827" i="15"/>
  <c r="D5828" i="15"/>
  <c r="D2928" i="15"/>
  <c r="D3319" i="15"/>
  <c r="D4038" i="15"/>
  <c r="D10490" i="15"/>
  <c r="D3320" i="15"/>
  <c r="D3321" i="15"/>
  <c r="D3322" i="15"/>
  <c r="D2929" i="15"/>
  <c r="D3323" i="15"/>
  <c r="D10491" i="15"/>
  <c r="D11599" i="15"/>
  <c r="D1983" i="15"/>
  <c r="D1984" i="15"/>
  <c r="D7022" i="15"/>
  <c r="D7023" i="15"/>
  <c r="D1985" i="15"/>
  <c r="D1986" i="15"/>
  <c r="D1987" i="15"/>
  <c r="D1534" i="15"/>
  <c r="D1988" i="15"/>
  <c r="D11600" i="15"/>
  <c r="D12691" i="15"/>
  <c r="D6516" i="15"/>
  <c r="D6517" i="15"/>
  <c r="D631" i="15"/>
  <c r="D632" i="15"/>
  <c r="D633" i="15"/>
  <c r="D634" i="15"/>
  <c r="D11601" i="15"/>
  <c r="D12692" i="15"/>
  <c r="D99" i="15"/>
  <c r="D635" i="15"/>
  <c r="D12338" i="15"/>
  <c r="D12339" i="15"/>
  <c r="D636" i="15"/>
  <c r="D12693" i="15"/>
  <c r="D12694" i="15"/>
  <c r="D12695" i="15"/>
  <c r="D12696" i="15"/>
  <c r="D637" i="15"/>
  <c r="D12697" i="15"/>
  <c r="D12698" i="15"/>
  <c r="D638" i="15"/>
  <c r="D639" i="15"/>
  <c r="D640" i="15"/>
  <c r="D641" i="15"/>
  <c r="D1989" i="15"/>
  <c r="D1990" i="15"/>
  <c r="D12699" i="15"/>
  <c r="D12700" i="15"/>
  <c r="D1991" i="15"/>
  <c r="D11602" i="15"/>
  <c r="D11603" i="15"/>
  <c r="D1992" i="15"/>
  <c r="D11604" i="15"/>
  <c r="D11605" i="15"/>
  <c r="D11606" i="15"/>
  <c r="D12240" i="15"/>
  <c r="D1993" i="15"/>
  <c r="D11607" i="15"/>
  <c r="D11608" i="15"/>
  <c r="D11609" i="15"/>
  <c r="D642" i="15"/>
  <c r="D3324" i="15"/>
  <c r="D11238" i="15"/>
  <c r="D11610" i="15"/>
  <c r="D11239" i="15"/>
  <c r="D11611" i="15"/>
  <c r="D11139" i="15"/>
  <c r="D10492" i="15"/>
  <c r="D10493" i="15"/>
  <c r="D3325" i="15"/>
  <c r="D10494" i="15"/>
  <c r="D10495" i="15"/>
  <c r="D3326" i="15"/>
  <c r="D10496" i="15"/>
  <c r="D10497" i="15"/>
  <c r="D3327" i="15"/>
  <c r="D4553" i="15"/>
  <c r="D4554" i="15"/>
  <c r="D10069" i="15"/>
  <c r="D10070" i="15"/>
  <c r="D10498" i="15"/>
  <c r="D10071" i="15"/>
  <c r="D10499" i="15"/>
  <c r="D4555" i="15"/>
  <c r="D9299" i="15"/>
  <c r="D4556" i="15"/>
  <c r="D9300" i="15"/>
  <c r="D9301" i="15"/>
  <c r="D9302" i="15"/>
  <c r="D1994" i="15"/>
  <c r="D4557" i="15"/>
  <c r="D9303" i="15"/>
  <c r="D9304" i="15"/>
  <c r="D8930" i="15"/>
  <c r="D9305" i="15"/>
  <c r="D8931" i="15"/>
  <c r="D9306" i="15"/>
  <c r="D5829" i="15"/>
  <c r="D5830" i="15"/>
  <c r="D8183" i="15"/>
  <c r="D8184" i="15"/>
  <c r="D5831" i="15"/>
  <c r="D8185" i="15"/>
  <c r="D8186" i="15"/>
  <c r="D8187" i="15"/>
  <c r="D5832" i="15"/>
  <c r="D8188" i="15"/>
  <c r="D8822" i="15"/>
  <c r="D8189" i="15"/>
  <c r="D8190" i="15"/>
  <c r="D5833" i="15"/>
  <c r="D5834" i="15"/>
  <c r="D7797" i="15"/>
  <c r="D7798" i="15"/>
  <c r="D8191" i="15"/>
  <c r="D7799" i="15"/>
  <c r="D8192" i="15"/>
  <c r="D7024" i="15"/>
  <c r="D7025" i="15"/>
  <c r="D7026" i="15"/>
  <c r="D7027" i="15"/>
  <c r="D7028" i="15"/>
  <c r="D7029" i="15"/>
  <c r="D7030" i="15"/>
  <c r="D7031" i="15"/>
  <c r="D7032" i="15"/>
  <c r="D7033" i="15"/>
  <c r="D7034" i="15"/>
  <c r="D7035" i="15"/>
  <c r="D6639" i="15"/>
  <c r="D6640" i="15"/>
  <c r="D7036" i="15"/>
  <c r="D6641" i="15"/>
  <c r="D7037" i="15"/>
  <c r="D8193" i="15"/>
  <c r="D8194" i="15"/>
  <c r="D5835" i="15"/>
  <c r="D5836" i="15"/>
  <c r="D5837" i="15"/>
  <c r="D5838" i="15"/>
  <c r="D8195" i="15"/>
  <c r="D5839" i="15"/>
  <c r="D6518" i="15"/>
  <c r="D5840" i="15"/>
  <c r="D5841" i="15"/>
  <c r="D5842" i="15"/>
  <c r="D8196" i="15"/>
  <c r="D8197" i="15"/>
  <c r="D5456" i="15"/>
  <c r="D5843" i="15"/>
  <c r="D5457" i="15"/>
  <c r="D5844" i="15"/>
  <c r="D9307" i="15"/>
  <c r="D5348" i="15"/>
  <c r="D9308" i="15"/>
  <c r="D4558" i="15"/>
  <c r="D4559" i="15"/>
  <c r="D9309" i="15"/>
  <c r="D4560" i="15"/>
  <c r="D4561" i="15"/>
  <c r="D4562" i="15"/>
  <c r="D4563" i="15"/>
  <c r="D5349" i="15"/>
  <c r="D4564" i="15"/>
  <c r="D4565" i="15"/>
  <c r="D9310" i="15"/>
  <c r="D4162" i="15"/>
  <c r="D4566" i="15"/>
  <c r="D4163" i="15"/>
  <c r="D4567" i="15"/>
  <c r="D10500" i="15"/>
  <c r="D10501" i="15"/>
  <c r="D10502" i="15"/>
  <c r="D3328" i="15"/>
  <c r="D3329" i="15"/>
  <c r="D3330" i="15"/>
  <c r="D3331" i="15"/>
  <c r="D3332" i="15"/>
  <c r="D3333" i="15"/>
  <c r="D3334" i="15"/>
  <c r="D3335" i="15"/>
  <c r="D3336" i="15"/>
  <c r="D10503" i="15"/>
  <c r="D10504" i="15"/>
  <c r="D2930" i="15"/>
  <c r="D3337" i="15"/>
  <c r="D2931" i="15"/>
  <c r="D3338" i="15"/>
  <c r="D11612" i="15"/>
  <c r="D11613" i="15"/>
  <c r="D1995" i="15"/>
  <c r="D11614" i="15"/>
  <c r="D1996" i="15"/>
  <c r="D1997" i="15"/>
  <c r="D1998" i="15"/>
  <c r="D1999" i="15"/>
  <c r="D2000" i="15"/>
  <c r="D2001" i="15"/>
  <c r="D2002" i="15"/>
  <c r="D2003" i="15"/>
  <c r="D2004" i="15"/>
  <c r="D11615" i="15"/>
  <c r="D1535" i="15"/>
  <c r="D2005" i="15"/>
  <c r="D1536" i="15"/>
  <c r="D2006" i="15"/>
  <c r="D12701" i="15"/>
  <c r="D12702" i="15"/>
  <c r="D643" i="15"/>
  <c r="D644" i="15"/>
  <c r="D645" i="15"/>
  <c r="D646" i="15"/>
  <c r="D647" i="15"/>
  <c r="D12703" i="15"/>
  <c r="D648" i="15"/>
  <c r="D100" i="15"/>
  <c r="D101" i="15"/>
  <c r="D649" i="15"/>
  <c r="D650" i="15"/>
  <c r="D651" i="15"/>
  <c r="D12704" i="15"/>
  <c r="D102" i="15"/>
  <c r="D652" i="15"/>
  <c r="D103" i="15"/>
  <c r="D653" i="15"/>
  <c r="D12340" i="15"/>
  <c r="D12341" i="15"/>
  <c r="D12342" i="15"/>
  <c r="D654" i="15"/>
  <c r="D12705" i="15"/>
  <c r="D12706" i="15"/>
  <c r="D12707" i="15"/>
  <c r="D655" i="15"/>
  <c r="D656" i="15"/>
  <c r="D12708" i="15"/>
  <c r="D657" i="15"/>
  <c r="D658" i="15"/>
  <c r="D659" i="15"/>
  <c r="D660" i="15"/>
  <c r="D12709" i="15"/>
  <c r="D2007" i="15"/>
  <c r="D2008" i="15"/>
  <c r="D12710" i="15"/>
  <c r="D2009" i="15"/>
  <c r="D11616" i="15"/>
  <c r="D11617" i="15"/>
  <c r="D11618" i="15"/>
  <c r="D2010" i="15"/>
  <c r="D2011" i="15"/>
  <c r="D2012" i="15"/>
  <c r="D11619" i="15"/>
  <c r="D2013" i="15"/>
  <c r="D11240" i="15"/>
  <c r="D11620" i="15"/>
  <c r="D11241" i="15"/>
  <c r="D11242" i="15"/>
  <c r="D11621" i="15"/>
  <c r="D2014" i="15"/>
  <c r="D2015" i="15"/>
  <c r="D2016" i="15"/>
  <c r="D10505" i="15"/>
  <c r="D10506" i="15"/>
  <c r="D10507" i="15"/>
  <c r="D2017" i="15"/>
  <c r="D661" i="15"/>
  <c r="D3339" i="15"/>
  <c r="D3340" i="15"/>
  <c r="D3341" i="15"/>
  <c r="D10508" i="15"/>
  <c r="D10509" i="15"/>
  <c r="D10072" i="15"/>
  <c r="D10510" i="15"/>
  <c r="D3342" i="15"/>
  <c r="D10073" i="15"/>
  <c r="D10074" i="15"/>
  <c r="D10511" i="15"/>
  <c r="D3343" i="15"/>
  <c r="D3344" i="15"/>
  <c r="D3345" i="15"/>
  <c r="D9311" i="15"/>
  <c r="D9312" i="15"/>
  <c r="D9313" i="15"/>
  <c r="D3346" i="15"/>
  <c r="D9314" i="15"/>
  <c r="D9315" i="15"/>
  <c r="D3347" i="15"/>
  <c r="D3348" i="15"/>
  <c r="D9316" i="15"/>
  <c r="D8932" i="15"/>
  <c r="D9317" i="15"/>
  <c r="D8933" i="15"/>
  <c r="D8934" i="15"/>
  <c r="D9318" i="15"/>
  <c r="D3349" i="15"/>
  <c r="D8198" i="15"/>
  <c r="D8199" i="15"/>
  <c r="D8200" i="15"/>
  <c r="D8201" i="15"/>
  <c r="D4568" i="15"/>
  <c r="D4569" i="15"/>
  <c r="D4570" i="15"/>
  <c r="D8202" i="15"/>
  <c r="D4571" i="15"/>
  <c r="D4572" i="15"/>
  <c r="D7800" i="15"/>
  <c r="D8203" i="15"/>
  <c r="D4573" i="15"/>
  <c r="D7801" i="15"/>
  <c r="D7802" i="15"/>
  <c r="D8204" i="15"/>
  <c r="D4574" i="15"/>
  <c r="D4575" i="15"/>
  <c r="D7038" i="15"/>
  <c r="D7039" i="15"/>
  <c r="D7040" i="15"/>
  <c r="D7041" i="15"/>
  <c r="D4576" i="15"/>
  <c r="D7042" i="15"/>
  <c r="D4577" i="15"/>
  <c r="D7043" i="15"/>
  <c r="D6642" i="15"/>
  <c r="D7044" i="15"/>
  <c r="D5845" i="15"/>
  <c r="D6643" i="15"/>
  <c r="D6644" i="15"/>
  <c r="D7045" i="15"/>
  <c r="D5846" i="15"/>
  <c r="D5847" i="15"/>
  <c r="D5848" i="15"/>
  <c r="D5849" i="15"/>
  <c r="D5850" i="15"/>
  <c r="D5851" i="15"/>
  <c r="D5852" i="15"/>
  <c r="D5853" i="15"/>
  <c r="D6519" i="15"/>
  <c r="D5854" i="15"/>
  <c r="D5458" i="15"/>
  <c r="D5855" i="15"/>
  <c r="D5459" i="15"/>
  <c r="D5856" i="15"/>
  <c r="D5857" i="15"/>
  <c r="D5858" i="15"/>
  <c r="D5859" i="15"/>
  <c r="D4578" i="15"/>
  <c r="D4579" i="15"/>
  <c r="D4580" i="15"/>
  <c r="D7046" i="15"/>
  <c r="D4581" i="15"/>
  <c r="D7047" i="15"/>
  <c r="D4582" i="15"/>
  <c r="D5350" i="15"/>
  <c r="D4583" i="15"/>
  <c r="D5351" i="15"/>
  <c r="D7048" i="15"/>
  <c r="D4164" i="15"/>
  <c r="D4584" i="15"/>
  <c r="D4165" i="15"/>
  <c r="D4585" i="15"/>
  <c r="D7049" i="15"/>
  <c r="D7050" i="15"/>
  <c r="D7051" i="15"/>
  <c r="D7052" i="15"/>
  <c r="D3350" i="15"/>
  <c r="D3351" i="15"/>
  <c r="D3352" i="15"/>
  <c r="D8205" i="15"/>
  <c r="D7053" i="15"/>
  <c r="D2932" i="15"/>
  <c r="D3353" i="15"/>
  <c r="D2933" i="15"/>
  <c r="D3354" i="15"/>
  <c r="D7054" i="15"/>
  <c r="D8206" i="15"/>
  <c r="D8207" i="15"/>
  <c r="D8208" i="15"/>
  <c r="D2018" i="15"/>
  <c r="D2019" i="15"/>
  <c r="D2020" i="15"/>
  <c r="D2021" i="15"/>
  <c r="D8209" i="15"/>
  <c r="D9319" i="15"/>
  <c r="D2022" i="15"/>
  <c r="D8210" i="15"/>
  <c r="D1537" i="15"/>
  <c r="D2023" i="15"/>
  <c r="D2024" i="15"/>
  <c r="D8211" i="15"/>
  <c r="D1538" i="15"/>
  <c r="D2025" i="15"/>
  <c r="D2026" i="15"/>
  <c r="D8212" i="15"/>
  <c r="D8213" i="15"/>
  <c r="D9320" i="15"/>
  <c r="D9321" i="15"/>
  <c r="D662" i="15"/>
  <c r="D663" i="15"/>
  <c r="D664" i="15"/>
  <c r="D665" i="15"/>
  <c r="D666" i="15"/>
  <c r="D667" i="15"/>
  <c r="D9322" i="15"/>
  <c r="D104" i="15"/>
  <c r="D105" i="15"/>
  <c r="D668" i="15"/>
  <c r="D669" i="15"/>
  <c r="D106" i="15"/>
  <c r="D670" i="15"/>
  <c r="D671" i="15"/>
  <c r="D107" i="15"/>
  <c r="D672" i="15"/>
  <c r="D9323" i="15"/>
  <c r="D673" i="15"/>
  <c r="D12343" i="15"/>
  <c r="D12344" i="15"/>
  <c r="D12486" i="15"/>
  <c r="D12711" i="15"/>
  <c r="D9324" i="15"/>
  <c r="D12712" i="15"/>
  <c r="D12713" i="15"/>
  <c r="D12714" i="15"/>
  <c r="D12715" i="15"/>
  <c r="D9325" i="15"/>
  <c r="D9326" i="15"/>
  <c r="D12716" i="15"/>
  <c r="D9327" i="15"/>
  <c r="D11622" i="15"/>
  <c r="D11623" i="15"/>
  <c r="D9328" i="15"/>
  <c r="D11243" i="15"/>
  <c r="D11624" i="15"/>
  <c r="D11625" i="15"/>
  <c r="D12241" i="15"/>
  <c r="D11626" i="15"/>
  <c r="D11627" i="15"/>
  <c r="D11244" i="15"/>
  <c r="D11628" i="15"/>
  <c r="D10512" i="15"/>
  <c r="D11389" i="15"/>
  <c r="D674" i="15"/>
  <c r="D10513" i="15"/>
  <c r="D10514" i="15"/>
  <c r="D10515" i="15"/>
  <c r="D10516" i="15"/>
  <c r="D10517" i="15"/>
  <c r="D10518" i="15"/>
  <c r="D10075" i="15"/>
  <c r="D10076" i="15"/>
  <c r="D10519" i="15"/>
  <c r="D10283" i="15"/>
  <c r="D10520" i="15"/>
  <c r="D9329" i="15"/>
  <c r="D9330" i="15"/>
  <c r="D10521" i="15"/>
  <c r="D9331" i="15"/>
  <c r="D9332" i="15"/>
  <c r="D9333" i="15"/>
  <c r="D8935" i="15"/>
  <c r="D9334" i="15"/>
  <c r="D10522" i="15"/>
  <c r="D9091" i="15"/>
  <c r="D8214" i="15"/>
  <c r="D8215" i="15"/>
  <c r="D8216" i="15"/>
  <c r="D10523" i="15"/>
  <c r="D8217" i="15"/>
  <c r="D8218" i="15"/>
  <c r="D8219" i="15"/>
  <c r="D11629" i="15"/>
  <c r="D7803" i="15"/>
  <c r="D8220" i="15"/>
  <c r="D7966" i="15"/>
  <c r="D11630" i="15"/>
  <c r="D7055" i="15"/>
  <c r="D7056" i="15"/>
  <c r="D11631" i="15"/>
  <c r="D7057" i="15"/>
  <c r="D7058" i="15"/>
  <c r="D7059" i="15"/>
  <c r="D7060" i="15"/>
  <c r="D11632" i="15"/>
  <c r="D6645" i="15"/>
  <c r="D6646" i="15"/>
  <c r="D7061" i="15"/>
  <c r="D6821" i="15"/>
  <c r="D6822" i="15"/>
  <c r="D11633" i="15"/>
  <c r="D5860" i="15"/>
  <c r="D5861" i="15"/>
  <c r="D11634" i="15"/>
  <c r="D5862" i="15"/>
  <c r="D5863" i="15"/>
  <c r="D5864" i="15"/>
  <c r="D11635" i="15"/>
  <c r="D5460" i="15"/>
  <c r="D5865" i="15"/>
  <c r="D5616" i="15"/>
  <c r="D5617" i="15"/>
  <c r="D11636" i="15"/>
  <c r="D11637" i="15"/>
  <c r="D4586" i="15"/>
  <c r="D4587" i="15"/>
  <c r="D4588" i="15"/>
  <c r="D4589" i="15"/>
  <c r="D4590" i="15"/>
  <c r="D4591" i="15"/>
  <c r="D12717" i="15"/>
  <c r="D4166" i="15"/>
  <c r="D4592" i="15"/>
  <c r="D4331" i="15"/>
  <c r="D12718" i="15"/>
  <c r="D12719" i="15"/>
  <c r="D3355" i="15"/>
  <c r="D3356" i="15"/>
  <c r="D3357" i="15"/>
  <c r="D3358" i="15"/>
  <c r="D3359" i="15"/>
  <c r="D12720" i="15"/>
  <c r="D2934" i="15"/>
  <c r="D3360" i="15"/>
  <c r="D3107" i="15"/>
  <c r="D3108" i="15"/>
  <c r="D12721" i="15"/>
  <c r="D12722" i="15"/>
  <c r="D2027" i="15"/>
  <c r="D2028" i="15"/>
  <c r="D2029" i="15"/>
  <c r="D1539" i="15"/>
  <c r="D2030" i="15"/>
  <c r="D2031" i="15"/>
  <c r="D2032" i="15"/>
  <c r="D2033" i="15"/>
  <c r="D12723" i="15"/>
  <c r="D1540" i="15"/>
  <c r="D2034" i="15"/>
  <c r="D12724" i="15"/>
  <c r="D1716" i="15"/>
  <c r="D12725" i="15"/>
  <c r="D675" i="15"/>
  <c r="D676" i="15"/>
  <c r="D677" i="15"/>
  <c r="D12726" i="15"/>
  <c r="D108" i="15"/>
  <c r="D109" i="15"/>
  <c r="D678" i="15"/>
  <c r="D679" i="15"/>
  <c r="D680" i="15"/>
  <c r="D12727" i="15"/>
  <c r="D110" i="15"/>
  <c r="D681" i="15"/>
  <c r="D682" i="15"/>
  <c r="D363" i="15"/>
  <c r="D401" i="15"/>
  <c r="D402" i="15"/>
  <c r="D12345" i="15"/>
  <c r="D683" i="15"/>
  <c r="D684" i="15"/>
  <c r="D685" i="15"/>
  <c r="D686" i="15"/>
  <c r="D2035" i="15"/>
  <c r="D687" i="15"/>
  <c r="D688" i="15"/>
  <c r="D2036" i="15"/>
  <c r="D2037" i="15"/>
  <c r="D689" i="15"/>
  <c r="D690" i="15"/>
  <c r="D2038" i="15"/>
  <c r="D3361" i="15"/>
  <c r="D11245" i="15"/>
  <c r="D691" i="15"/>
  <c r="D692" i="15"/>
  <c r="D3362" i="15"/>
  <c r="D2039" i="15"/>
  <c r="D3363" i="15"/>
  <c r="D3364" i="15"/>
  <c r="D4593" i="15"/>
  <c r="D10077" i="15"/>
  <c r="D10078" i="15"/>
  <c r="D2040" i="15"/>
  <c r="D2041" i="15"/>
  <c r="D4594" i="15"/>
  <c r="D4595" i="15"/>
  <c r="D2042" i="15"/>
  <c r="D4596" i="15"/>
  <c r="D4597" i="15"/>
  <c r="D2043" i="15"/>
  <c r="D2044" i="15"/>
  <c r="D8936" i="15"/>
  <c r="D3365" i="15"/>
  <c r="D5866" i="15"/>
  <c r="D8937" i="15"/>
  <c r="D3366" i="15"/>
  <c r="D5867" i="15"/>
  <c r="D3367" i="15"/>
  <c r="D5868" i="15"/>
  <c r="D3368" i="15"/>
  <c r="D7804" i="15"/>
  <c r="D4598" i="15"/>
  <c r="D5869" i="15"/>
  <c r="D7062" i="15"/>
  <c r="D7063" i="15"/>
  <c r="D4599" i="15"/>
  <c r="D7064" i="15"/>
  <c r="D4600" i="15"/>
  <c r="D7065" i="15"/>
  <c r="D4601" i="15"/>
  <c r="D6647" i="15"/>
  <c r="D6648" i="15"/>
  <c r="D4602" i="15"/>
  <c r="D8221" i="15"/>
  <c r="D8222" i="15"/>
  <c r="D4603" i="15"/>
  <c r="D8223" i="15"/>
  <c r="D8224" i="15"/>
  <c r="D5870" i="15"/>
  <c r="D5871" i="15"/>
  <c r="D9335" i="15"/>
  <c r="D5461" i="15"/>
  <c r="D5872" i="15"/>
  <c r="D9336" i="15"/>
  <c r="D9337" i="15"/>
  <c r="D9338" i="15"/>
  <c r="D5873" i="15"/>
  <c r="D5874" i="15"/>
  <c r="D7066" i="15"/>
  <c r="D9339" i="15"/>
  <c r="D9340" i="15"/>
  <c r="D10524" i="15"/>
  <c r="D7067" i="15"/>
  <c r="D4167" i="15"/>
  <c r="D7068" i="15"/>
  <c r="D10525" i="15"/>
  <c r="D10526" i="15"/>
  <c r="D7069" i="15"/>
  <c r="D3369" i="15"/>
  <c r="D10527" i="15"/>
  <c r="D7070" i="15"/>
  <c r="D11638" i="15"/>
  <c r="D2935" i="15"/>
  <c r="D8225" i="15"/>
  <c r="D8226" i="15"/>
  <c r="D2045" i="15"/>
  <c r="D11639" i="15"/>
  <c r="D1717" i="15"/>
  <c r="D8227" i="15"/>
  <c r="D9341" i="15"/>
  <c r="D2046" i="15"/>
  <c r="D11640" i="15"/>
  <c r="D11641" i="15"/>
  <c r="D11642" i="15"/>
  <c r="D9342" i="15"/>
  <c r="D12728" i="15"/>
  <c r="D1541" i="15"/>
  <c r="D9343" i="15"/>
  <c r="D12729" i="15"/>
  <c r="D9344" i="15"/>
  <c r="D12730" i="15"/>
  <c r="D12731" i="15"/>
  <c r="D111" i="15"/>
  <c r="D112" i="15"/>
  <c r="D113" i="15"/>
  <c r="D403" i="15"/>
  <c r="D9345" i="15"/>
  <c r="D693" i="15"/>
  <c r="D694" i="15"/>
  <c r="D12732" i="15"/>
  <c r="D10528" i="15"/>
  <c r="D12733" i="15"/>
  <c r="D114" i="15"/>
  <c r="D404" i="15"/>
  <c r="D10529" i="15"/>
  <c r="D695" i="15"/>
  <c r="D10530" i="15"/>
  <c r="D696" i="15"/>
  <c r="D2047" i="15"/>
  <c r="D2048" i="15"/>
  <c r="D3370" i="15"/>
  <c r="D3371" i="15"/>
  <c r="D4604" i="15"/>
  <c r="D4605" i="15"/>
  <c r="D4606" i="15"/>
  <c r="D5875" i="15"/>
  <c r="D5876" i="15"/>
  <c r="D7071" i="15"/>
  <c r="D7072" i="15"/>
  <c r="D11643" i="15"/>
  <c r="D8228" i="15"/>
  <c r="D9346" i="15"/>
  <c r="D11644" i="15"/>
  <c r="D9347" i="15"/>
  <c r="D10531" i="15"/>
  <c r="D4168" i="15"/>
  <c r="D11645" i="15"/>
  <c r="D10532" i="15"/>
  <c r="D11646" i="15"/>
  <c r="D2936" i="15"/>
  <c r="D12734" i="15"/>
  <c r="D11647" i="15"/>
  <c r="D1542" i="15"/>
  <c r="D12735" i="15"/>
  <c r="D12736" i="15"/>
  <c r="D12737" i="15"/>
  <c r="D115" i="15"/>
  <c r="D12738" i="15"/>
  <c r="D12346" i="15"/>
  <c r="D12347" i="15"/>
  <c r="D697" i="15"/>
  <c r="D12739" i="15"/>
  <c r="D698" i="15"/>
  <c r="D2049" i="15"/>
  <c r="D12740" i="15"/>
  <c r="D12741" i="15"/>
  <c r="D2050" i="15"/>
  <c r="D2051" i="15"/>
  <c r="D11648" i="15"/>
  <c r="D2052" i="15"/>
  <c r="D699" i="15"/>
  <c r="D2053" i="15"/>
  <c r="D11649" i="15"/>
  <c r="D11650" i="15"/>
  <c r="D3372" i="15"/>
  <c r="D11246" i="15"/>
  <c r="D11651" i="15"/>
  <c r="D11247" i="15"/>
  <c r="D11652" i="15"/>
  <c r="D3373" i="15"/>
  <c r="D3374" i="15"/>
  <c r="D700" i="15"/>
  <c r="D701" i="15"/>
  <c r="D3375" i="15"/>
  <c r="D10533" i="15"/>
  <c r="D3376" i="15"/>
  <c r="D10534" i="15"/>
  <c r="D10535" i="15"/>
  <c r="D4607" i="15"/>
  <c r="D10079" i="15"/>
  <c r="D10080" i="15"/>
  <c r="D10536" i="15"/>
  <c r="D10081" i="15"/>
  <c r="D10082" i="15"/>
  <c r="D10537" i="15"/>
  <c r="D4608" i="15"/>
  <c r="D4609" i="15"/>
  <c r="D4610" i="15"/>
  <c r="D4611" i="15"/>
  <c r="D4612" i="15"/>
  <c r="D4613" i="15"/>
  <c r="D9348" i="15"/>
  <c r="D9349" i="15"/>
  <c r="D9350" i="15"/>
  <c r="D9351" i="15"/>
  <c r="D4614" i="15"/>
  <c r="D8938" i="15"/>
  <c r="D9352" i="15"/>
  <c r="D5877" i="15"/>
  <c r="D8939" i="15"/>
  <c r="D9353" i="15"/>
  <c r="D5878" i="15"/>
  <c r="D5879" i="15"/>
  <c r="D8229" i="15"/>
  <c r="D8230" i="15"/>
  <c r="D8231" i="15"/>
  <c r="D5880" i="15"/>
  <c r="D5881" i="15"/>
  <c r="D7805" i="15"/>
  <c r="D8232" i="15"/>
  <c r="D7073" i="15"/>
  <c r="D7806" i="15"/>
  <c r="D8233" i="15"/>
  <c r="D7074" i="15"/>
  <c r="D7075" i="15"/>
  <c r="D7076" i="15"/>
  <c r="D7077" i="15"/>
  <c r="D7078" i="15"/>
  <c r="D6649" i="15"/>
  <c r="D6650" i="15"/>
  <c r="D7079" i="15"/>
  <c r="D8234" i="15"/>
  <c r="D6651" i="15"/>
  <c r="D6652" i="15"/>
  <c r="D7080" i="15"/>
  <c r="D8235" i="15"/>
  <c r="D8236" i="15"/>
  <c r="D5882" i="15"/>
  <c r="D5883" i="15"/>
  <c r="D5884" i="15"/>
  <c r="D8237" i="15"/>
  <c r="D5462" i="15"/>
  <c r="D5885" i="15"/>
  <c r="D9354" i="15"/>
  <c r="D9355" i="15"/>
  <c r="D5463" i="15"/>
  <c r="D5886" i="15"/>
  <c r="D5464" i="15"/>
  <c r="D5887" i="15"/>
  <c r="D9356" i="15"/>
  <c r="D9357" i="15"/>
  <c r="D4615" i="15"/>
  <c r="D9358" i="15"/>
  <c r="D4616" i="15"/>
  <c r="D4617" i="15"/>
  <c r="D4618" i="15"/>
  <c r="D4619" i="15"/>
  <c r="D4620" i="15"/>
  <c r="D10538" i="15"/>
  <c r="D10539" i="15"/>
  <c r="D4169" i="15"/>
  <c r="D4621" i="15"/>
  <c r="D4170" i="15"/>
  <c r="D4622" i="15"/>
  <c r="D4171" i="15"/>
  <c r="D4623" i="15"/>
  <c r="D3377" i="15"/>
  <c r="D10540" i="15"/>
  <c r="D10541" i="15"/>
  <c r="D10542" i="15"/>
  <c r="D3378" i="15"/>
  <c r="D3379" i="15"/>
  <c r="D3380" i="15"/>
  <c r="D3381" i="15"/>
  <c r="D11653" i="15"/>
  <c r="D11654" i="15"/>
  <c r="D2937" i="15"/>
  <c r="D3382" i="15"/>
  <c r="D2938" i="15"/>
  <c r="D3383" i="15"/>
  <c r="D2939" i="15"/>
  <c r="D3384" i="15"/>
  <c r="D2054" i="15"/>
  <c r="D11655" i="15"/>
  <c r="D11656" i="15"/>
  <c r="D2055" i="15"/>
  <c r="D1718" i="15"/>
  <c r="D2056" i="15"/>
  <c r="D2057" i="15"/>
  <c r="D11657" i="15"/>
  <c r="D2058" i="15"/>
  <c r="D2059" i="15"/>
  <c r="D2060" i="15"/>
  <c r="D2061" i="15"/>
  <c r="D12742" i="15"/>
  <c r="D12743" i="15"/>
  <c r="D1543" i="15"/>
  <c r="D2062" i="15"/>
  <c r="D1544" i="15"/>
  <c r="D2063" i="15"/>
  <c r="D1545" i="15"/>
  <c r="D2064" i="15"/>
  <c r="D12744" i="15"/>
  <c r="D702" i="15"/>
  <c r="D703" i="15"/>
  <c r="D704" i="15"/>
  <c r="D116" i="15"/>
  <c r="D117" i="15"/>
  <c r="D705" i="15"/>
  <c r="D12745" i="15"/>
  <c r="D12746" i="15"/>
  <c r="D118" i="15"/>
  <c r="D119" i="15"/>
  <c r="D706" i="15"/>
  <c r="D120" i="15"/>
  <c r="D121" i="15"/>
  <c r="D707" i="15"/>
  <c r="D708" i="15"/>
  <c r="D709" i="15"/>
  <c r="D12747" i="15"/>
  <c r="D122" i="15"/>
  <c r="D710" i="15"/>
  <c r="D123" i="15"/>
  <c r="D711" i="15"/>
  <c r="D124" i="15"/>
  <c r="D712" i="15"/>
  <c r="D12348" i="15"/>
  <c r="D12349" i="15"/>
  <c r="D12350" i="15"/>
  <c r="D12466" i="15"/>
  <c r="D12487" i="15"/>
  <c r="D12488" i="15"/>
  <c r="D713" i="15"/>
  <c r="D714" i="15"/>
  <c r="D12748" i="15"/>
  <c r="D12749" i="15"/>
  <c r="D12750" i="15"/>
  <c r="D715" i="15"/>
  <c r="D716" i="15"/>
  <c r="D717" i="15"/>
  <c r="D718" i="15"/>
  <c r="D719" i="15"/>
  <c r="D720" i="15"/>
  <c r="D12751" i="15"/>
  <c r="D12752" i="15"/>
  <c r="D721" i="15"/>
  <c r="D722" i="15"/>
  <c r="D11658" i="15"/>
  <c r="D11659" i="15"/>
  <c r="D12242" i="15"/>
  <c r="D11660" i="15"/>
  <c r="D11661" i="15"/>
  <c r="D11662" i="15"/>
  <c r="D11663" i="15"/>
  <c r="D11371" i="15"/>
  <c r="D11390" i="15"/>
  <c r="D11391" i="15"/>
  <c r="D11248" i="15"/>
  <c r="D11249" i="15"/>
  <c r="D11664" i="15"/>
  <c r="D11250" i="15"/>
  <c r="D11665" i="15"/>
  <c r="D723" i="15"/>
  <c r="D724" i="15"/>
  <c r="D725" i="15"/>
  <c r="D10543" i="15"/>
  <c r="D10544" i="15"/>
  <c r="D10545" i="15"/>
  <c r="D726" i="15"/>
  <c r="D10546" i="15"/>
  <c r="D10547" i="15"/>
  <c r="D11140" i="15"/>
  <c r="D10548" i="15"/>
  <c r="D10549" i="15"/>
  <c r="D2065" i="15"/>
  <c r="D10550" i="15"/>
  <c r="D10551" i="15"/>
  <c r="D10552" i="15"/>
  <c r="D2066" i="15"/>
  <c r="D2067" i="15"/>
  <c r="D10256" i="15"/>
  <c r="D10284" i="15"/>
  <c r="D10285" i="15"/>
  <c r="D10083" i="15"/>
  <c r="D10084" i="15"/>
  <c r="D10553" i="15"/>
  <c r="D10085" i="15"/>
  <c r="D10554" i="15"/>
  <c r="D2068" i="15"/>
  <c r="D2069" i="15"/>
  <c r="D9359" i="15"/>
  <c r="D9360" i="15"/>
  <c r="D2070" i="15"/>
  <c r="D9361" i="15"/>
  <c r="D9362" i="15"/>
  <c r="D9952" i="15"/>
  <c r="D9363" i="15"/>
  <c r="D9364" i="15"/>
  <c r="D9365" i="15"/>
  <c r="D2071" i="15"/>
  <c r="D9366" i="15"/>
  <c r="D9367" i="15"/>
  <c r="D9368" i="15"/>
  <c r="D2072" i="15"/>
  <c r="D9063" i="15"/>
  <c r="D9092" i="15"/>
  <c r="D9093" i="15"/>
  <c r="D8940" i="15"/>
  <c r="D8941" i="15"/>
  <c r="D9369" i="15"/>
  <c r="D8942" i="15"/>
  <c r="D9370" i="15"/>
  <c r="D2073" i="15"/>
  <c r="D2074" i="15"/>
  <c r="D2075" i="15"/>
  <c r="D2076" i="15"/>
  <c r="D8238" i="15"/>
  <c r="D8239" i="15"/>
  <c r="D8823" i="15"/>
  <c r="D8240" i="15"/>
  <c r="D8241" i="15"/>
  <c r="D2077" i="15"/>
  <c r="D3385" i="15"/>
  <c r="D3386" i="15"/>
  <c r="D2078" i="15"/>
  <c r="D7939" i="15"/>
  <c r="D7967" i="15"/>
  <c r="D7968" i="15"/>
  <c r="D7807" i="15"/>
  <c r="D7808" i="15"/>
  <c r="D8242" i="15"/>
  <c r="D7809" i="15"/>
  <c r="D8243" i="15"/>
  <c r="D2079" i="15"/>
  <c r="D7081" i="15"/>
  <c r="D7082" i="15"/>
  <c r="D7083" i="15"/>
  <c r="D7084" i="15"/>
  <c r="D2080" i="15"/>
  <c r="D3387" i="15"/>
  <c r="D7085" i="15"/>
  <c r="D7086" i="15"/>
  <c r="D7087" i="15"/>
  <c r="D7689" i="15"/>
  <c r="D7088" i="15"/>
  <c r="D7089" i="15"/>
  <c r="D7090" i="15"/>
  <c r="D3388" i="15"/>
  <c r="D3389" i="15"/>
  <c r="D3390" i="15"/>
  <c r="D6794" i="15"/>
  <c r="D6823" i="15"/>
  <c r="D6824" i="15"/>
  <c r="D6653" i="15"/>
  <c r="D6654" i="15"/>
  <c r="D7091" i="15"/>
  <c r="D6655" i="15"/>
  <c r="D7092" i="15"/>
  <c r="D3391" i="15"/>
  <c r="D5888" i="15"/>
  <c r="D5889" i="15"/>
  <c r="D5890" i="15"/>
  <c r="D3392" i="15"/>
  <c r="D5891" i="15"/>
  <c r="D5892" i="15"/>
  <c r="D6520" i="15"/>
  <c r="D5893" i="15"/>
  <c r="D5894" i="15"/>
  <c r="D3393" i="15"/>
  <c r="D5895" i="15"/>
  <c r="D5896" i="15"/>
  <c r="D5897" i="15"/>
  <c r="D3394" i="15"/>
  <c r="D3395" i="15"/>
  <c r="D3396" i="15"/>
  <c r="D5590" i="15"/>
  <c r="D5591" i="15"/>
  <c r="D5618" i="15"/>
  <c r="D5619" i="15"/>
  <c r="D5465" i="15"/>
  <c r="D5898" i="15"/>
  <c r="D5466" i="15"/>
  <c r="D5899" i="15"/>
  <c r="D5900" i="15"/>
  <c r="D3397" i="15"/>
  <c r="D4624" i="15"/>
  <c r="D4625" i="15"/>
  <c r="D5352" i="15"/>
  <c r="D4626" i="15"/>
  <c r="D4627" i="15"/>
  <c r="D3398" i="15"/>
  <c r="D4628" i="15"/>
  <c r="D4629" i="15"/>
  <c r="D5353" i="15"/>
  <c r="D4630" i="15"/>
  <c r="D4631" i="15"/>
  <c r="D4632" i="15"/>
  <c r="D7093" i="15"/>
  <c r="D3399" i="15"/>
  <c r="D4633" i="15"/>
  <c r="D4634" i="15"/>
  <c r="D4305" i="15"/>
  <c r="D4332" i="15"/>
  <c r="D4333" i="15"/>
  <c r="D4172" i="15"/>
  <c r="D4635" i="15"/>
  <c r="D4173" i="15"/>
  <c r="D4636" i="15"/>
  <c r="D4637" i="15"/>
  <c r="D3400" i="15"/>
  <c r="D4039" i="15"/>
  <c r="D3401" i="15"/>
  <c r="D3402" i="15"/>
  <c r="D4638" i="15"/>
  <c r="D3403" i="15"/>
  <c r="D3404" i="15"/>
  <c r="D4040" i="15"/>
  <c r="D3405" i="15"/>
  <c r="D2940" i="15"/>
  <c r="D8244" i="15"/>
  <c r="D4639" i="15"/>
  <c r="D4640" i="15"/>
  <c r="D3076" i="15"/>
  <c r="D3109" i="15"/>
  <c r="D3110" i="15"/>
  <c r="D2941" i="15"/>
  <c r="D3406" i="15"/>
  <c r="D2942" i="15"/>
  <c r="D3407" i="15"/>
  <c r="D4641" i="15"/>
  <c r="D4642" i="15"/>
  <c r="D2081" i="15"/>
  <c r="D2815" i="15"/>
  <c r="D2082" i="15"/>
  <c r="D2083" i="15"/>
  <c r="D4643" i="15"/>
  <c r="D2084" i="15"/>
  <c r="D2085" i="15"/>
  <c r="D2816" i="15"/>
  <c r="D2086" i="15"/>
  <c r="D2087" i="15"/>
  <c r="D9371" i="15"/>
  <c r="D2088" i="15"/>
  <c r="D4644" i="15"/>
  <c r="D4645" i="15"/>
  <c r="D4646" i="15"/>
  <c r="D1675" i="15"/>
  <c r="D1676" i="15"/>
  <c r="D1719" i="15"/>
  <c r="D1720" i="15"/>
  <c r="D1546" i="15"/>
  <c r="D2089" i="15"/>
  <c r="D1547" i="15"/>
  <c r="D2090" i="15"/>
  <c r="D4647" i="15"/>
  <c r="D4648" i="15"/>
  <c r="D727" i="15"/>
  <c r="D1431" i="15"/>
  <c r="D728" i="15"/>
  <c r="D729" i="15"/>
  <c r="D10555" i="15"/>
  <c r="D10556" i="15"/>
  <c r="D125" i="15"/>
  <c r="D126" i="15"/>
  <c r="D730" i="15"/>
  <c r="D731" i="15"/>
  <c r="D732" i="15"/>
  <c r="D733" i="15"/>
  <c r="D4649" i="15"/>
  <c r="D127" i="15"/>
  <c r="D128" i="15"/>
  <c r="D4650" i="15"/>
  <c r="D11666" i="15"/>
  <c r="D4651" i="15"/>
  <c r="D4652" i="15"/>
  <c r="D364" i="15"/>
  <c r="D365" i="15"/>
  <c r="D405" i="15"/>
  <c r="D406" i="15"/>
  <c r="D129" i="15"/>
  <c r="D734" i="15"/>
  <c r="D130" i="15"/>
  <c r="D735" i="15"/>
  <c r="D12753" i="15"/>
  <c r="D487" i="15"/>
  <c r="D488" i="15"/>
  <c r="D489" i="15"/>
  <c r="D736" i="15"/>
  <c r="D490" i="15"/>
  <c r="D737" i="15"/>
  <c r="D1432" i="15"/>
  <c r="D738" i="15"/>
  <c r="D739" i="15"/>
  <c r="D740" i="15"/>
  <c r="D741" i="15"/>
  <c r="D742" i="15"/>
  <c r="D743" i="15"/>
  <c r="D131" i="15"/>
  <c r="D744" i="15"/>
  <c r="D1835" i="15"/>
  <c r="D1836" i="15"/>
  <c r="D1837" i="15"/>
  <c r="D1838" i="15"/>
  <c r="D2091" i="15"/>
  <c r="D2092" i="15"/>
  <c r="D1721" i="15"/>
  <c r="D2093" i="15"/>
  <c r="D2817" i="15"/>
  <c r="D2094" i="15"/>
  <c r="D2095" i="15"/>
  <c r="D2096" i="15"/>
  <c r="D2097" i="15"/>
  <c r="D2098" i="15"/>
  <c r="D1548" i="15"/>
  <c r="D1722" i="15"/>
  <c r="D2099" i="15"/>
  <c r="D1549" i="15"/>
  <c r="D2100" i="15"/>
  <c r="D3408" i="15"/>
  <c r="D3409" i="15"/>
  <c r="D3410" i="15"/>
  <c r="D3411" i="15"/>
  <c r="D3412" i="15"/>
  <c r="D3413" i="15"/>
  <c r="D3414" i="15"/>
  <c r="D4041" i="15"/>
  <c r="D3415" i="15"/>
  <c r="D3416" i="15"/>
  <c r="D3417" i="15"/>
  <c r="D3418" i="15"/>
  <c r="D3419" i="15"/>
  <c r="D3420" i="15"/>
  <c r="D2943" i="15"/>
  <c r="D3421" i="15"/>
  <c r="D4655" i="15"/>
  <c r="D4656" i="15"/>
  <c r="D4657" i="15"/>
  <c r="D8245" i="15"/>
  <c r="D8246" i="15"/>
  <c r="D4658" i="15"/>
  <c r="D4659" i="15"/>
  <c r="D4660" i="15"/>
  <c r="D4661" i="15"/>
  <c r="D4662" i="15"/>
  <c r="D4663" i="15"/>
  <c r="D4664" i="15"/>
  <c r="D4665" i="15"/>
  <c r="D4666" i="15"/>
  <c r="D4667" i="15"/>
  <c r="D4174" i="15"/>
  <c r="D4668" i="15"/>
  <c r="D4175" i="15"/>
  <c r="D4669" i="15"/>
  <c r="D5903" i="15"/>
  <c r="D5904" i="15"/>
  <c r="D9372" i="15"/>
  <c r="D9373" i="15"/>
  <c r="D5905" i="15"/>
  <c r="D5906" i="15"/>
  <c r="D5907" i="15"/>
  <c r="D5908" i="15"/>
  <c r="D5909" i="15"/>
  <c r="D5910" i="15"/>
  <c r="D5911" i="15"/>
  <c r="D5912" i="15"/>
  <c r="D5467" i="15"/>
  <c r="D5913" i="15"/>
  <c r="D7094" i="15"/>
  <c r="D7095" i="15"/>
  <c r="D7098" i="15"/>
  <c r="D7096" i="15"/>
  <c r="D7099" i="15"/>
  <c r="D7100" i="15"/>
  <c r="D7097" i="15"/>
  <c r="D7101" i="15"/>
  <c r="D7102" i="15"/>
  <c r="D6656" i="15"/>
  <c r="D7103" i="15"/>
  <c r="D8250" i="15"/>
  <c r="D8251" i="15"/>
  <c r="D8252" i="15"/>
  <c r="D8253" i="15"/>
  <c r="D7810" i="15"/>
  <c r="D8254" i="15"/>
  <c r="D8247" i="15"/>
  <c r="D8248" i="15"/>
  <c r="D8249" i="15"/>
  <c r="D9378" i="15"/>
  <c r="D9379" i="15"/>
  <c r="D9380" i="15"/>
  <c r="D9381" i="15"/>
  <c r="D9382" i="15"/>
  <c r="D9383" i="15"/>
  <c r="D8943" i="15"/>
  <c r="D9384" i="15"/>
  <c r="D9374" i="15"/>
  <c r="D9375" i="15"/>
  <c r="D9376" i="15"/>
  <c r="D9377" i="15"/>
  <c r="D10561" i="15"/>
  <c r="D10562" i="15"/>
  <c r="D10563" i="15"/>
  <c r="D10564" i="15"/>
  <c r="D10565" i="15"/>
  <c r="D10566" i="15"/>
  <c r="D10086" i="15"/>
  <c r="D10567" i="15"/>
  <c r="D10286" i="15"/>
  <c r="D10557" i="15"/>
  <c r="D10558" i="15"/>
  <c r="D10559" i="15"/>
  <c r="D10560" i="15"/>
  <c r="D11671" i="15"/>
  <c r="D11672" i="15"/>
  <c r="D11673" i="15"/>
  <c r="D11251" i="15"/>
  <c r="D11674" i="15"/>
  <c r="D10568" i="15"/>
  <c r="D10569" i="15"/>
  <c r="D11669" i="15"/>
  <c r="D11670" i="15"/>
  <c r="D12351" i="15"/>
  <c r="D12756" i="15"/>
  <c r="D12757" i="15"/>
  <c r="D12758" i="15"/>
  <c r="D12759" i="15"/>
  <c r="D12760" i="15"/>
  <c r="D11675" i="15"/>
  <c r="D11676" i="15"/>
  <c r="D12761" i="15"/>
  <c r="D12762" i="15"/>
  <c r="D12763" i="15"/>
  <c r="D12352" i="15"/>
  <c r="D12353" i="15"/>
  <c r="D12354" i="15"/>
  <c r="D12764" i="15"/>
  <c r="D745" i="15"/>
  <c r="D12765" i="15"/>
  <c r="D12766" i="15"/>
  <c r="D746" i="15"/>
  <c r="D747" i="15"/>
  <c r="D12767" i="15"/>
  <c r="D12768" i="15"/>
  <c r="D2101" i="15"/>
  <c r="D2102" i="15"/>
  <c r="D11677" i="15"/>
  <c r="D11678" i="15"/>
  <c r="D2103" i="15"/>
  <c r="D11679" i="15"/>
  <c r="D2104" i="15"/>
  <c r="D11680" i="15"/>
  <c r="D11252" i="15"/>
  <c r="D11681" i="15"/>
  <c r="D11253" i="15"/>
  <c r="D11682" i="15"/>
  <c r="D10570" i="15"/>
  <c r="D10571" i="15"/>
  <c r="D3422" i="15"/>
  <c r="D10572" i="15"/>
  <c r="D3423" i="15"/>
  <c r="D748" i="15"/>
  <c r="D3424" i="15"/>
  <c r="D10573" i="15"/>
  <c r="D3425" i="15"/>
  <c r="D10574" i="15"/>
  <c r="D10575" i="15"/>
  <c r="D10087" i="15"/>
  <c r="D10088" i="15"/>
  <c r="D10576" i="15"/>
  <c r="D10089" i="15"/>
  <c r="D10577" i="15"/>
  <c r="D4670" i="15"/>
  <c r="D4671" i="15"/>
  <c r="D9385" i="15"/>
  <c r="D4672" i="15"/>
  <c r="D9386" i="15"/>
  <c r="D8944" i="15"/>
  <c r="D9387" i="15"/>
  <c r="D4673" i="15"/>
  <c r="D9388" i="15"/>
  <c r="D9389" i="15"/>
  <c r="D4674" i="15"/>
  <c r="D8945" i="15"/>
  <c r="D9390" i="15"/>
  <c r="D8946" i="15"/>
  <c r="D9391" i="15"/>
  <c r="D5914" i="15"/>
  <c r="D8255" i="15"/>
  <c r="D8256" i="15"/>
  <c r="D5915" i="15"/>
  <c r="D5916" i="15"/>
  <c r="D7811" i="15"/>
  <c r="D8257" i="15"/>
  <c r="D5917" i="15"/>
  <c r="D5918" i="15"/>
  <c r="D7812" i="15"/>
  <c r="D7813" i="15"/>
  <c r="D8258" i="15"/>
  <c r="D7814" i="15"/>
  <c r="D8259" i="15"/>
  <c r="D7104" i="15"/>
  <c r="D7105" i="15"/>
  <c r="D7106" i="15"/>
  <c r="D11141" i="15"/>
  <c r="D11142" i="15"/>
  <c r="D7107" i="15"/>
  <c r="D7108" i="15"/>
  <c r="D7109" i="15"/>
  <c r="D7110" i="15"/>
  <c r="D7111" i="15"/>
  <c r="D6657" i="15"/>
  <c r="D7112" i="15"/>
  <c r="D6658" i="15"/>
  <c r="D6659" i="15"/>
  <c r="D7113" i="15"/>
  <c r="D6660" i="15"/>
  <c r="D7114" i="15"/>
  <c r="D12769" i="15"/>
  <c r="D12770" i="15"/>
  <c r="D5919" i="15"/>
  <c r="D5920" i="15"/>
  <c r="D5921" i="15"/>
  <c r="D5922" i="15"/>
  <c r="D5923" i="15"/>
  <c r="D8260" i="15"/>
  <c r="D8261" i="15"/>
  <c r="D5924" i="15"/>
  <c r="D9392" i="15"/>
  <c r="D5468" i="15"/>
  <c r="D5925" i="15"/>
  <c r="D5469" i="15"/>
  <c r="D5926" i="15"/>
  <c r="D9393" i="15"/>
  <c r="D749" i="15"/>
  <c r="D750" i="15"/>
  <c r="D4675" i="15"/>
  <c r="D4676" i="15"/>
  <c r="D4677" i="15"/>
  <c r="D4678" i="15"/>
  <c r="D9394" i="15"/>
  <c r="D9395" i="15"/>
  <c r="D4176" i="15"/>
  <c r="D4679" i="15"/>
  <c r="D4680" i="15"/>
  <c r="D4681" i="15"/>
  <c r="D4682" i="15"/>
  <c r="D10578" i="15"/>
  <c r="D10579" i="15"/>
  <c r="D4177" i="15"/>
  <c r="D4683" i="15"/>
  <c r="D3426" i="15"/>
  <c r="D3427" i="15"/>
  <c r="D4178" i="15"/>
  <c r="D4684" i="15"/>
  <c r="D3428" i="15"/>
  <c r="D3429" i="15"/>
  <c r="D10580" i="15"/>
  <c r="D3430" i="15"/>
  <c r="D10581" i="15"/>
  <c r="D2944" i="15"/>
  <c r="D3431" i="15"/>
  <c r="D3432" i="15"/>
  <c r="D3433" i="15"/>
  <c r="D11683" i="15"/>
  <c r="D2945" i="15"/>
  <c r="D3434" i="15"/>
  <c r="D2946" i="15"/>
  <c r="D3435" i="15"/>
  <c r="D4685" i="15"/>
  <c r="D4686" i="15"/>
  <c r="D2105" i="15"/>
  <c r="D2106" i="15"/>
  <c r="D2107" i="15"/>
  <c r="D2108" i="15"/>
  <c r="D11684" i="15"/>
  <c r="D11685" i="15"/>
  <c r="D1550" i="15"/>
  <c r="D2109" i="15"/>
  <c r="D2110" i="15"/>
  <c r="D1551" i="15"/>
  <c r="D2111" i="15"/>
  <c r="D2112" i="15"/>
  <c r="D2113" i="15"/>
  <c r="D12771" i="15"/>
  <c r="D1552" i="15"/>
  <c r="D2114" i="15"/>
  <c r="D1553" i="15"/>
  <c r="D2115" i="15"/>
  <c r="D12772" i="15"/>
  <c r="D5927" i="15"/>
  <c r="D5928" i="15"/>
  <c r="D751" i="15"/>
  <c r="D752" i="15"/>
  <c r="D753" i="15"/>
  <c r="D754" i="15"/>
  <c r="D755" i="15"/>
  <c r="D12773" i="15"/>
  <c r="D132" i="15"/>
  <c r="D133" i="15"/>
  <c r="D756" i="15"/>
  <c r="D757" i="15"/>
  <c r="D758" i="15"/>
  <c r="D134" i="15"/>
  <c r="D759" i="15"/>
  <c r="D135" i="15"/>
  <c r="D760" i="15"/>
  <c r="D12355" i="15"/>
  <c r="D5929" i="15"/>
  <c r="D12774" i="15"/>
  <c r="D12775" i="15"/>
  <c r="D5930" i="15"/>
  <c r="D12776" i="15"/>
  <c r="D12777" i="15"/>
  <c r="D5931" i="15"/>
  <c r="D5932" i="15"/>
  <c r="D12778" i="15"/>
  <c r="D5933" i="15"/>
  <c r="D5934" i="15"/>
  <c r="D11686" i="15"/>
  <c r="D11687" i="15"/>
  <c r="D5935" i="15"/>
  <c r="D11688" i="15"/>
  <c r="D11689" i="15"/>
  <c r="D761" i="15"/>
  <c r="D11254" i="15"/>
  <c r="D11690" i="15"/>
  <c r="D5936" i="15"/>
  <c r="D10582" i="15"/>
  <c r="D5937" i="15"/>
  <c r="D10583" i="15"/>
  <c r="D5938" i="15"/>
  <c r="D10584" i="15"/>
  <c r="D10585" i="15"/>
  <c r="D5939" i="15"/>
  <c r="D5940" i="15"/>
  <c r="D10090" i="15"/>
  <c r="D10091" i="15"/>
  <c r="D10586" i="15"/>
  <c r="D5941" i="15"/>
  <c r="D9396" i="15"/>
  <c r="D5942" i="15"/>
  <c r="D9397" i="15"/>
  <c r="D5943" i="15"/>
  <c r="D5944" i="15"/>
  <c r="D9398" i="15"/>
  <c r="D8947" i="15"/>
  <c r="D9399" i="15"/>
  <c r="D5945" i="15"/>
  <c r="D7115" i="15"/>
  <c r="D8262" i="15"/>
  <c r="D7116" i="15"/>
  <c r="D8263" i="15"/>
  <c r="D8264" i="15"/>
  <c r="D7117" i="15"/>
  <c r="D7815" i="15"/>
  <c r="D8265" i="15"/>
  <c r="D7118" i="15"/>
  <c r="D7119" i="15"/>
  <c r="D7120" i="15"/>
  <c r="D7121" i="15"/>
  <c r="D7122" i="15"/>
  <c r="D7123" i="15"/>
  <c r="D7124" i="15"/>
  <c r="D7125" i="15"/>
  <c r="D6661" i="15"/>
  <c r="D6662" i="15"/>
  <c r="D7126" i="15"/>
  <c r="D7127" i="15"/>
  <c r="D5946" i="15"/>
  <c r="D5947" i="15"/>
  <c r="D7128" i="15"/>
  <c r="D5948" i="15"/>
  <c r="D7129" i="15"/>
  <c r="D5470" i="15"/>
  <c r="D5949" i="15"/>
  <c r="D7130" i="15"/>
  <c r="D7131" i="15"/>
  <c r="D4687" i="15"/>
  <c r="D7132" i="15"/>
  <c r="D4688" i="15"/>
  <c r="D4689" i="15"/>
  <c r="D4690" i="15"/>
  <c r="D4691" i="15"/>
  <c r="D4692" i="15"/>
  <c r="D7133" i="15"/>
  <c r="D7134" i="15"/>
  <c r="D4179" i="15"/>
  <c r="D4693" i="15"/>
  <c r="D8266" i="15"/>
  <c r="D8267" i="15"/>
  <c r="D3436" i="15"/>
  <c r="D3437" i="15"/>
  <c r="D3438" i="15"/>
  <c r="D3439" i="15"/>
  <c r="D8268" i="15"/>
  <c r="D2947" i="15"/>
  <c r="D3440" i="15"/>
  <c r="D8269" i="15"/>
  <c r="D2116" i="15"/>
  <c r="D2117" i="15"/>
  <c r="D8270" i="15"/>
  <c r="D2118" i="15"/>
  <c r="D1723" i="15"/>
  <c r="D2119" i="15"/>
  <c r="D2120" i="15"/>
  <c r="D2121" i="15"/>
  <c r="D2122" i="15"/>
  <c r="D8271" i="15"/>
  <c r="D8272" i="15"/>
  <c r="D1554" i="15"/>
  <c r="D2123" i="15"/>
  <c r="D8273" i="15"/>
  <c r="D762" i="15"/>
  <c r="D8274" i="15"/>
  <c r="D763" i="15"/>
  <c r="D764" i="15"/>
  <c r="D136" i="15"/>
  <c r="D137" i="15"/>
  <c r="D765" i="15"/>
  <c r="D766" i="15"/>
  <c r="D8275" i="15"/>
  <c r="D138" i="15"/>
  <c r="D767" i="15"/>
  <c r="D9400" i="15"/>
  <c r="D12779" i="15"/>
  <c r="D9401" i="15"/>
  <c r="D9402" i="15"/>
  <c r="D9403" i="15"/>
  <c r="D11691" i="15"/>
  <c r="D9404" i="15"/>
  <c r="D11692" i="15"/>
  <c r="D11255" i="15"/>
  <c r="D11693" i="15"/>
  <c r="D9405" i="15"/>
  <c r="D768" i="15"/>
  <c r="D9406" i="15"/>
  <c r="D10092" i="15"/>
  <c r="D10093" i="15"/>
  <c r="D10587" i="15"/>
  <c r="D9407" i="15"/>
  <c r="D9408" i="15"/>
  <c r="D9409" i="15"/>
  <c r="D8948" i="15"/>
  <c r="D9410" i="15"/>
  <c r="D9411" i="15"/>
  <c r="D8276" i="15"/>
  <c r="D9412" i="15"/>
  <c r="D9413" i="15"/>
  <c r="D7816" i="15"/>
  <c r="D8277" i="15"/>
  <c r="D9414" i="15"/>
  <c r="D9415" i="15"/>
  <c r="D7135" i="15"/>
  <c r="D10588" i="15"/>
  <c r="D6663" i="15"/>
  <c r="D6664" i="15"/>
  <c r="D7136" i="15"/>
  <c r="D10589" i="15"/>
  <c r="D5950" i="15"/>
  <c r="D10590" i="15"/>
  <c r="D10591" i="15"/>
  <c r="D5471" i="15"/>
  <c r="D5951" i="15"/>
  <c r="D10592" i="15"/>
  <c r="D4694" i="15"/>
  <c r="D10593" i="15"/>
  <c r="D4695" i="15"/>
  <c r="D4696" i="15"/>
  <c r="D10594" i="15"/>
  <c r="D10595" i="15"/>
  <c r="D4180" i="15"/>
  <c r="D4697" i="15"/>
  <c r="D3441" i="15"/>
  <c r="D3442" i="15"/>
  <c r="D3443" i="15"/>
  <c r="D10596" i="15"/>
  <c r="D3444" i="15"/>
  <c r="D10597" i="15"/>
  <c r="D2948" i="15"/>
  <c r="D3445" i="15"/>
  <c r="D10598" i="15"/>
  <c r="D2124" i="15"/>
  <c r="D10599" i="15"/>
  <c r="D2125" i="15"/>
  <c r="D2126" i="15"/>
  <c r="D1555" i="15"/>
  <c r="D2127" i="15"/>
  <c r="D10600" i="15"/>
  <c r="D10601" i="15"/>
  <c r="D139" i="15"/>
  <c r="D140" i="15"/>
  <c r="D769" i="15"/>
  <c r="D770" i="15"/>
  <c r="D141" i="15"/>
  <c r="D771" i="15"/>
  <c r="D12356" i="15"/>
  <c r="D772" i="15"/>
  <c r="D12780" i="15"/>
  <c r="D12781" i="15"/>
  <c r="D12782" i="15"/>
  <c r="D773" i="15"/>
  <c r="D774" i="15"/>
  <c r="D12783" i="15"/>
  <c r="D775" i="15"/>
  <c r="D11694" i="15"/>
  <c r="D776" i="15"/>
  <c r="D11695" i="15"/>
  <c r="D11696" i="15"/>
  <c r="D11697" i="15"/>
  <c r="D11698" i="15"/>
  <c r="D777" i="15"/>
  <c r="D11256" i="15"/>
  <c r="D11699" i="15"/>
  <c r="D778" i="15"/>
  <c r="D779" i="15"/>
  <c r="D10602" i="15"/>
  <c r="D10094" i="15"/>
  <c r="D10603" i="15"/>
  <c r="D10604" i="15"/>
  <c r="D780" i="15"/>
  <c r="D781" i="15"/>
  <c r="D2128" i="15"/>
  <c r="D10605" i="15"/>
  <c r="D2129" i="15"/>
  <c r="D10095" i="15"/>
  <c r="D10096" i="15"/>
  <c r="D10606" i="15"/>
  <c r="D2130" i="15"/>
  <c r="D2131" i="15"/>
  <c r="D9416" i="15"/>
  <c r="D9417" i="15"/>
  <c r="D9418" i="15"/>
  <c r="D9419" i="15"/>
  <c r="D2132" i="15"/>
  <c r="D2133" i="15"/>
  <c r="D8949" i="15"/>
  <c r="D9420" i="15"/>
  <c r="D2134" i="15"/>
  <c r="D2135" i="15"/>
  <c r="D8278" i="15"/>
  <c r="D8279" i="15"/>
  <c r="D8280" i="15"/>
  <c r="D8281" i="15"/>
  <c r="D2136" i="15"/>
  <c r="D2137" i="15"/>
  <c r="D2138" i="15"/>
  <c r="D7817" i="15"/>
  <c r="D8282" i="15"/>
  <c r="D7137" i="15"/>
  <c r="D2139" i="15"/>
  <c r="D2140" i="15"/>
  <c r="D3446" i="15"/>
  <c r="D3447" i="15"/>
  <c r="D7138" i="15"/>
  <c r="D7139" i="15"/>
  <c r="D7140" i="15"/>
  <c r="D3448" i="15"/>
  <c r="D3449" i="15"/>
  <c r="D6665" i="15"/>
  <c r="D7141" i="15"/>
  <c r="D5952" i="15"/>
  <c r="D3450" i="15"/>
  <c r="D5953" i="15"/>
  <c r="D5954" i="15"/>
  <c r="D3451" i="15"/>
  <c r="D5955" i="15"/>
  <c r="D3452" i="15"/>
  <c r="D5472" i="15"/>
  <c r="D5956" i="15"/>
  <c r="D3453" i="15"/>
  <c r="D4698" i="15"/>
  <c r="D4699" i="15"/>
  <c r="D4700" i="15"/>
  <c r="D4701" i="15"/>
  <c r="D4702" i="15"/>
  <c r="D4703" i="15"/>
  <c r="D3454" i="15"/>
  <c r="D4704" i="15"/>
  <c r="D3455" i="15"/>
  <c r="D3456" i="15"/>
  <c r="D3457" i="15"/>
  <c r="D4181" i="15"/>
  <c r="D4705" i="15"/>
  <c r="D4706" i="15"/>
  <c r="D3458" i="15"/>
  <c r="D4042" i="15"/>
  <c r="D4707" i="15"/>
  <c r="D3459" i="15"/>
  <c r="D3460" i="15"/>
  <c r="D8283" i="15"/>
  <c r="D4708" i="15"/>
  <c r="D4709" i="15"/>
  <c r="D2949" i="15"/>
  <c r="D3461" i="15"/>
  <c r="D4710" i="15"/>
  <c r="D4711" i="15"/>
  <c r="D2818" i="15"/>
  <c r="D2141" i="15"/>
  <c r="D4712" i="15"/>
  <c r="D2142" i="15"/>
  <c r="D2143" i="15"/>
  <c r="D2144" i="15"/>
  <c r="D2819" i="15"/>
  <c r="D2145" i="15"/>
  <c r="D4713" i="15"/>
  <c r="D1556" i="15"/>
  <c r="D2146" i="15"/>
  <c r="D4714" i="15"/>
  <c r="D4715" i="15"/>
  <c r="D1433" i="15"/>
  <c r="D10607" i="15"/>
  <c r="D142" i="15"/>
  <c r="D782" i="15"/>
  <c r="D783" i="15"/>
  <c r="D784" i="15"/>
  <c r="D10608" i="15"/>
  <c r="D4716" i="15"/>
  <c r="D143" i="15"/>
  <c r="D785" i="15"/>
  <c r="D1434" i="15"/>
  <c r="D11700" i="15"/>
  <c r="D11701" i="15"/>
  <c r="D4717" i="15"/>
  <c r="D12784" i="15"/>
  <c r="D144" i="15"/>
  <c r="D786" i="15"/>
  <c r="D4718" i="15"/>
  <c r="D12785" i="15"/>
  <c r="D4719" i="15"/>
  <c r="D5957" i="15"/>
  <c r="D5958" i="15"/>
  <c r="D12786" i="15"/>
  <c r="D5959" i="15"/>
  <c r="D5960" i="15"/>
  <c r="D5961" i="15"/>
  <c r="D5962" i="15"/>
  <c r="D787" i="15"/>
  <c r="D11702" i="15"/>
  <c r="D5963" i="15"/>
  <c r="D5964" i="15"/>
  <c r="D5965" i="15"/>
  <c r="D10609" i="15"/>
  <c r="D10097" i="15"/>
  <c r="D10098" i="15"/>
  <c r="D10610" i="15"/>
  <c r="D5966" i="15"/>
  <c r="D5967" i="15"/>
  <c r="D9421" i="15"/>
  <c r="D5968" i="15"/>
  <c r="D9422" i="15"/>
  <c r="D9423" i="15"/>
  <c r="D8950" i="15"/>
  <c r="D9424" i="15"/>
  <c r="D5969" i="15"/>
  <c r="D5970" i="15"/>
  <c r="D7142" i="15"/>
  <c r="D8284" i="15"/>
  <c r="D8285" i="15"/>
  <c r="D7143" i="15"/>
  <c r="D7818" i="15"/>
  <c r="D8286" i="15"/>
  <c r="D7144" i="15"/>
  <c r="D7145" i="15"/>
  <c r="D7146" i="15"/>
  <c r="D7147" i="15"/>
  <c r="D7148" i="15"/>
  <c r="D7149" i="15"/>
  <c r="D6666" i="15"/>
  <c r="D7150" i="15"/>
  <c r="D7151" i="15"/>
  <c r="D7152" i="15"/>
  <c r="D7153" i="15"/>
  <c r="D5971" i="15"/>
  <c r="D7154" i="15"/>
  <c r="D5972" i="15"/>
  <c r="D5973" i="15"/>
  <c r="D5473" i="15"/>
  <c r="D5974" i="15"/>
  <c r="D5474" i="15"/>
  <c r="D5975" i="15"/>
  <c r="D7155" i="15"/>
  <c r="D7156" i="15"/>
  <c r="D7157" i="15"/>
  <c r="D4720" i="15"/>
  <c r="D4721" i="15"/>
  <c r="D4722" i="15"/>
  <c r="D4723" i="15"/>
  <c r="D4724" i="15"/>
  <c r="D4182" i="15"/>
  <c r="D4725" i="15"/>
  <c r="D4183" i="15"/>
  <c r="D4726" i="15"/>
  <c r="D7158" i="15"/>
  <c r="D7159" i="15"/>
  <c r="D7160" i="15"/>
  <c r="D3462" i="15"/>
  <c r="D3463" i="15"/>
  <c r="D3464" i="15"/>
  <c r="D7161" i="15"/>
  <c r="D2950" i="15"/>
  <c r="D3465" i="15"/>
  <c r="D2951" i="15"/>
  <c r="D3466" i="15"/>
  <c r="D8287" i="15"/>
  <c r="D8288" i="15"/>
  <c r="D8289" i="15"/>
  <c r="D2147" i="15"/>
  <c r="D2148" i="15"/>
  <c r="D2149" i="15"/>
  <c r="D2150" i="15"/>
  <c r="D2151" i="15"/>
  <c r="D2152" i="15"/>
  <c r="D2153" i="15"/>
  <c r="D1557" i="15"/>
  <c r="D2154" i="15"/>
  <c r="D1558" i="15"/>
  <c r="D2155" i="15"/>
  <c r="D8290" i="15"/>
  <c r="D8291" i="15"/>
  <c r="D8292" i="15"/>
  <c r="D788" i="15"/>
  <c r="D789" i="15"/>
  <c r="D8293" i="15"/>
  <c r="D145" i="15"/>
  <c r="D146" i="15"/>
  <c r="D147" i="15"/>
  <c r="D790" i="15"/>
  <c r="D791" i="15"/>
  <c r="D792" i="15"/>
  <c r="D148" i="15"/>
  <c r="D793" i="15"/>
  <c r="D149" i="15"/>
  <c r="D794" i="15"/>
  <c r="D12357" i="15"/>
  <c r="D8294" i="15"/>
  <c r="D8295" i="15"/>
  <c r="D12787" i="15"/>
  <c r="D8296" i="15"/>
  <c r="D8297" i="15"/>
  <c r="D8298" i="15"/>
  <c r="D11257" i="15"/>
  <c r="D11703" i="15"/>
  <c r="D8299" i="15"/>
  <c r="D10611" i="15"/>
  <c r="D795" i="15"/>
  <c r="D9425" i="15"/>
  <c r="D10099" i="15"/>
  <c r="D10100" i="15"/>
  <c r="D10612" i="15"/>
  <c r="D9426" i="15"/>
  <c r="D9427" i="15"/>
  <c r="D9428" i="15"/>
  <c r="D8951" i="15"/>
  <c r="D9429" i="15"/>
  <c r="D9430" i="15"/>
  <c r="D9431" i="15"/>
  <c r="D7819" i="15"/>
  <c r="D8300" i="15"/>
  <c r="D9432" i="15"/>
  <c r="D9433" i="15"/>
  <c r="D9434" i="15"/>
  <c r="D7162" i="15"/>
  <c r="D6667" i="15"/>
  <c r="D7163" i="15"/>
  <c r="D9435" i="15"/>
  <c r="D9436" i="15"/>
  <c r="D9437" i="15"/>
  <c r="D5976" i="15"/>
  <c r="D5475" i="15"/>
  <c r="D5977" i="15"/>
  <c r="D10613" i="15"/>
  <c r="D10614" i="15"/>
  <c r="D10615" i="15"/>
  <c r="D4727" i="15"/>
  <c r="D4728" i="15"/>
  <c r="D10616" i="15"/>
  <c r="D10617" i="15"/>
  <c r="D10618" i="15"/>
  <c r="D4184" i="15"/>
  <c r="D4729" i="15"/>
  <c r="D10619" i="15"/>
  <c r="D3467" i="15"/>
  <c r="D3468" i="15"/>
  <c r="D10620" i="15"/>
  <c r="D10621" i="15"/>
  <c r="D2952" i="15"/>
  <c r="D3469" i="15"/>
  <c r="D10622" i="15"/>
  <c r="D10623" i="15"/>
  <c r="D10624" i="15"/>
  <c r="D2156" i="15"/>
  <c r="D2157" i="15"/>
  <c r="D2158" i="15"/>
  <c r="D1559" i="15"/>
  <c r="D2159" i="15"/>
  <c r="D10625" i="15"/>
  <c r="D10626" i="15"/>
  <c r="D10627" i="15"/>
  <c r="D150" i="15"/>
  <c r="D151" i="15"/>
  <c r="D796" i="15"/>
  <c r="D797" i="15"/>
  <c r="D11704" i="15"/>
  <c r="D12788" i="15"/>
  <c r="D152" i="15"/>
  <c r="D798" i="15"/>
  <c r="D10628" i="15"/>
  <c r="D12358" i="15"/>
  <c r="D10629" i="15"/>
  <c r="D12789" i="15"/>
  <c r="D12790" i="15"/>
  <c r="D10630" i="15"/>
  <c r="D12791" i="15"/>
  <c r="D11705" i="15"/>
  <c r="D10631" i="15"/>
  <c r="D11706" i="15"/>
  <c r="D11707" i="15"/>
  <c r="D11708" i="15"/>
  <c r="D11709" i="15"/>
  <c r="D11258" i="15"/>
  <c r="D11710" i="15"/>
  <c r="D11711" i="15"/>
  <c r="D10632" i="15"/>
  <c r="D11712" i="15"/>
  <c r="D10633" i="15"/>
  <c r="D10634" i="15"/>
  <c r="D10635" i="15"/>
  <c r="D11713" i="15"/>
  <c r="D10101" i="15"/>
  <c r="D10636" i="15"/>
  <c r="D11714" i="15"/>
  <c r="D11715" i="15"/>
  <c r="D9438" i="15"/>
  <c r="D11716" i="15"/>
  <c r="D9439" i="15"/>
  <c r="D9440" i="15"/>
  <c r="D8952" i="15"/>
  <c r="D9441" i="15"/>
  <c r="D11717" i="15"/>
  <c r="D8301" i="15"/>
  <c r="D8302" i="15"/>
  <c r="D11718" i="15"/>
  <c r="D8303" i="15"/>
  <c r="D8304" i="15"/>
  <c r="D11719" i="15"/>
  <c r="D3470" i="15"/>
  <c r="D7969" i="15"/>
  <c r="D7820" i="15"/>
  <c r="D8305" i="15"/>
  <c r="D11720" i="15"/>
  <c r="D11721" i="15"/>
  <c r="D11722" i="15"/>
  <c r="D7164" i="15"/>
  <c r="D7165" i="15"/>
  <c r="D11723" i="15"/>
  <c r="D7166" i="15"/>
  <c r="D4730" i="15"/>
  <c r="D6668" i="15"/>
  <c r="D7167" i="15"/>
  <c r="D11724" i="15"/>
  <c r="D5978" i="15"/>
  <c r="D11725" i="15"/>
  <c r="D12792" i="15"/>
  <c r="D5979" i="15"/>
  <c r="D5980" i="15"/>
  <c r="D5981" i="15"/>
  <c r="D5476" i="15"/>
  <c r="D5982" i="15"/>
  <c r="D12793" i="15"/>
  <c r="D12794" i="15"/>
  <c r="D12795" i="15"/>
  <c r="D4731" i="15"/>
  <c r="D4732" i="15"/>
  <c r="D12796" i="15"/>
  <c r="D4334" i="15"/>
  <c r="D4185" i="15"/>
  <c r="D4733" i="15"/>
  <c r="D12797" i="15"/>
  <c r="D12798" i="15"/>
  <c r="D12799" i="15"/>
  <c r="D3471" i="15"/>
  <c r="D3472" i="15"/>
  <c r="D3473" i="15"/>
  <c r="D12800" i="15"/>
  <c r="D8306" i="15"/>
  <c r="D3111" i="15"/>
  <c r="D2953" i="15"/>
  <c r="D3474" i="15"/>
  <c r="D12801" i="15"/>
  <c r="D12802" i="15"/>
  <c r="D12803" i="15"/>
  <c r="D12804" i="15"/>
  <c r="D2160" i="15"/>
  <c r="D2161" i="15"/>
  <c r="D2162" i="15"/>
  <c r="D2163" i="15"/>
  <c r="D2164" i="15"/>
  <c r="D1724" i="15"/>
  <c r="D1560" i="15"/>
  <c r="D2165" i="15"/>
  <c r="D12805" i="15"/>
  <c r="D12806" i="15"/>
  <c r="D12807" i="15"/>
  <c r="D10637" i="15"/>
  <c r="D799" i="15"/>
  <c r="D800" i="15"/>
  <c r="D801" i="15"/>
  <c r="D802" i="15"/>
  <c r="D407" i="15"/>
  <c r="D153" i="15"/>
  <c r="D803" i="15"/>
  <c r="D11726" i="15"/>
  <c r="D12808" i="15"/>
  <c r="D12809" i="15"/>
  <c r="D12359" i="15"/>
  <c r="D10638" i="15"/>
  <c r="D12810" i="15"/>
  <c r="D12811" i="15"/>
  <c r="D12812" i="15"/>
  <c r="D10639" i="15"/>
  <c r="D12813" i="15"/>
  <c r="D10640" i="15"/>
  <c r="D10641" i="15"/>
  <c r="D11727" i="15"/>
  <c r="D11728" i="15"/>
  <c r="D11259" i="15"/>
  <c r="D11729" i="15"/>
  <c r="D10642" i="15"/>
  <c r="D11730" i="15"/>
  <c r="D11731" i="15"/>
  <c r="D10643" i="15"/>
  <c r="D804" i="15"/>
  <c r="D10102" i="15"/>
  <c r="D10103" i="15"/>
  <c r="D10644" i="15"/>
  <c r="D11732" i="15"/>
  <c r="D9442" i="15"/>
  <c r="D9443" i="15"/>
  <c r="D11733" i="15"/>
  <c r="D11734" i="15"/>
  <c r="D9444" i="15"/>
  <c r="D11735" i="15"/>
  <c r="D8953" i="15"/>
  <c r="D9445" i="15"/>
  <c r="D11736" i="15"/>
  <c r="D8307" i="15"/>
  <c r="D8308" i="15"/>
  <c r="D8309" i="15"/>
  <c r="D11737" i="15"/>
  <c r="D11738" i="15"/>
  <c r="D7821" i="15"/>
  <c r="D8310" i="15"/>
  <c r="D11739" i="15"/>
  <c r="D11740" i="15"/>
  <c r="D7168" i="15"/>
  <c r="D12814" i="15"/>
  <c r="D6669" i="15"/>
  <c r="D6670" i="15"/>
  <c r="D7169" i="15"/>
  <c r="D12815" i="15"/>
  <c r="D5983" i="15"/>
  <c r="D12816" i="15"/>
  <c r="D5984" i="15"/>
  <c r="D12817" i="15"/>
  <c r="D5477" i="15"/>
  <c r="D5985" i="15"/>
  <c r="D12818" i="15"/>
  <c r="D4734" i="15"/>
  <c r="D4735" i="15"/>
  <c r="D4736" i="15"/>
  <c r="D4737" i="15"/>
  <c r="D4738" i="15"/>
  <c r="D12819" i="15"/>
  <c r="D4739" i="15"/>
  <c r="D4740" i="15"/>
  <c r="D4741" i="15"/>
  <c r="D4742" i="15"/>
  <c r="D12820" i="15"/>
  <c r="D12821" i="15"/>
  <c r="D4186" i="15"/>
  <c r="D4743" i="15"/>
  <c r="D3475" i="15"/>
  <c r="D3476" i="15"/>
  <c r="D3477" i="15"/>
  <c r="D12822" i="15"/>
  <c r="D3478" i="15"/>
  <c r="D12823" i="15"/>
  <c r="D2954" i="15"/>
  <c r="D3479" i="15"/>
  <c r="D12824" i="15"/>
  <c r="D2166" i="15"/>
  <c r="D2820" i="15"/>
  <c r="D2167" i="15"/>
  <c r="D2168" i="15"/>
  <c r="D12825" i="15"/>
  <c r="D9446" i="15"/>
  <c r="D2169" i="15"/>
  <c r="D2170" i="15"/>
  <c r="D2171" i="15"/>
  <c r="D12826" i="15"/>
  <c r="D1561" i="15"/>
  <c r="D2172" i="15"/>
  <c r="D12827" i="15"/>
  <c r="D805" i="15"/>
  <c r="D806" i="15"/>
  <c r="D807" i="15"/>
  <c r="D12828" i="15"/>
  <c r="D154" i="15"/>
  <c r="D155" i="15"/>
  <c r="D808" i="15"/>
  <c r="D809" i="15"/>
  <c r="D12829" i="15"/>
  <c r="D156" i="15"/>
  <c r="D810" i="15"/>
  <c r="D12830" i="15"/>
  <c r="D12360" i="15"/>
  <c r="D811" i="15"/>
  <c r="D812" i="15"/>
  <c r="D813" i="15"/>
  <c r="D814" i="15"/>
  <c r="D815" i="15"/>
  <c r="D2173" i="15"/>
  <c r="D12831" i="15"/>
  <c r="D2174" i="15"/>
  <c r="D2175" i="15"/>
  <c r="D2176" i="15"/>
  <c r="D2177" i="15"/>
  <c r="D11260" i="15"/>
  <c r="D11741" i="15"/>
  <c r="D3480" i="15"/>
  <c r="D3481" i="15"/>
  <c r="D816" i="15"/>
  <c r="D3482" i="15"/>
  <c r="D3483" i="15"/>
  <c r="D4744" i="15"/>
  <c r="D10104" i="15"/>
  <c r="D10105" i="15"/>
  <c r="D10645" i="15"/>
  <c r="D4745" i="15"/>
  <c r="D4746" i="15"/>
  <c r="D4747" i="15"/>
  <c r="D9447" i="15"/>
  <c r="D4748" i="15"/>
  <c r="D8954" i="15"/>
  <c r="D9448" i="15"/>
  <c r="D5986" i="15"/>
  <c r="D5987" i="15"/>
  <c r="D5988" i="15"/>
  <c r="D5989" i="15"/>
  <c r="D7822" i="15"/>
  <c r="D8311" i="15"/>
  <c r="D7170" i="15"/>
  <c r="D7171" i="15"/>
  <c r="D7172" i="15"/>
  <c r="D7173" i="15"/>
  <c r="D8312" i="15"/>
  <c r="D6671" i="15"/>
  <c r="D6672" i="15"/>
  <c r="D7174" i="15"/>
  <c r="D8313" i="15"/>
  <c r="D8314" i="15"/>
  <c r="D5620" i="15"/>
  <c r="D8315" i="15"/>
  <c r="D5478" i="15"/>
  <c r="D5990" i="15"/>
  <c r="D4749" i="15"/>
  <c r="D9449" i="15"/>
  <c r="D9450" i="15"/>
  <c r="D4750" i="15"/>
  <c r="D4751" i="15"/>
  <c r="D4335" i="15"/>
  <c r="D9451" i="15"/>
  <c r="D10646" i="15"/>
  <c r="D4187" i="15"/>
  <c r="D4752" i="15"/>
  <c r="D3484" i="15"/>
  <c r="D10647" i="15"/>
  <c r="D10648" i="15"/>
  <c r="D3112" i="15"/>
  <c r="D10649" i="15"/>
  <c r="D2955" i="15"/>
  <c r="D3485" i="15"/>
  <c r="D1725" i="15"/>
  <c r="D2178" i="15"/>
  <c r="D11742" i="15"/>
  <c r="D11743" i="15"/>
  <c r="D1726" i="15"/>
  <c r="D2179" i="15"/>
  <c r="D2180" i="15"/>
  <c r="D2181" i="15"/>
  <c r="D2182" i="15"/>
  <c r="D11744" i="15"/>
  <c r="D1562" i="15"/>
  <c r="D2183" i="15"/>
  <c r="D817" i="15"/>
  <c r="D818" i="15"/>
  <c r="D819" i="15"/>
  <c r="D820" i="15"/>
  <c r="D821" i="15"/>
  <c r="D12832" i="15"/>
  <c r="D12833" i="15"/>
  <c r="D157" i="15"/>
  <c r="D158" i="15"/>
  <c r="D159" i="15"/>
  <c r="D408" i="15"/>
  <c r="D822" i="15"/>
  <c r="D823" i="15"/>
  <c r="D12834" i="15"/>
  <c r="D160" i="15"/>
  <c r="D824" i="15"/>
  <c r="D12361" i="15"/>
  <c r="D12362" i="15"/>
  <c r="D12363" i="15"/>
  <c r="D825" i="15"/>
  <c r="D826" i="15"/>
  <c r="D12835" i="15"/>
  <c r="D827" i="15"/>
  <c r="D12836" i="15"/>
  <c r="D828" i="15"/>
  <c r="D2184" i="15"/>
  <c r="D12837" i="15"/>
  <c r="D12838" i="15"/>
  <c r="D829" i="15"/>
  <c r="D11745" i="15"/>
  <c r="D2185" i="15"/>
  <c r="D11746" i="15"/>
  <c r="D11261" i="15"/>
  <c r="D11262" i="15"/>
  <c r="D11747" i="15"/>
  <c r="D3486" i="15"/>
  <c r="D11263" i="15"/>
  <c r="D11748" i="15"/>
  <c r="D830" i="15"/>
  <c r="D831" i="15"/>
  <c r="D10650" i="15"/>
  <c r="D10651" i="15"/>
  <c r="D2186" i="15"/>
  <c r="D2187" i="15"/>
  <c r="D10652" i="15"/>
  <c r="D4753" i="15"/>
  <c r="D10106" i="15"/>
  <c r="D10107" i="15"/>
  <c r="D10653" i="15"/>
  <c r="D10108" i="15"/>
  <c r="D10109" i="15"/>
  <c r="D10654" i="15"/>
  <c r="D3487" i="15"/>
  <c r="D3488" i="15"/>
  <c r="D9452" i="15"/>
  <c r="D9453" i="15"/>
  <c r="D9454" i="15"/>
  <c r="D9455" i="15"/>
  <c r="D3489" i="15"/>
  <c r="D8955" i="15"/>
  <c r="D8956" i="15"/>
  <c r="D9456" i="15"/>
  <c r="D5991" i="15"/>
  <c r="D8957" i="15"/>
  <c r="D9457" i="15"/>
  <c r="D8316" i="15"/>
  <c r="D8317" i="15"/>
  <c r="D8318" i="15"/>
  <c r="D4754" i="15"/>
  <c r="D8319" i="15"/>
  <c r="D4755" i="15"/>
  <c r="D7823" i="15"/>
  <c r="D7824" i="15"/>
  <c r="D8320" i="15"/>
  <c r="D7825" i="15"/>
  <c r="D8321" i="15"/>
  <c r="D4756" i="15"/>
  <c r="D4757" i="15"/>
  <c r="D7175" i="15"/>
  <c r="D5992" i="15"/>
  <c r="D7176" i="15"/>
  <c r="D7177" i="15"/>
  <c r="D7178" i="15"/>
  <c r="D5993" i="15"/>
  <c r="D7179" i="15"/>
  <c r="D6673" i="15"/>
  <c r="D6674" i="15"/>
  <c r="D7180" i="15"/>
  <c r="D6675" i="15"/>
  <c r="D6676" i="15"/>
  <c r="D7181" i="15"/>
  <c r="D5994" i="15"/>
  <c r="D7182" i="15"/>
  <c r="D5995" i="15"/>
  <c r="D5996" i="15"/>
  <c r="D5997" i="15"/>
  <c r="D5998" i="15"/>
  <c r="D8322" i="15"/>
  <c r="D5479" i="15"/>
  <c r="D5999" i="15"/>
  <c r="D5480" i="15"/>
  <c r="D6000" i="15"/>
  <c r="D7183" i="15"/>
  <c r="D7184" i="15"/>
  <c r="D4758" i="15"/>
  <c r="D4759" i="15"/>
  <c r="D4760" i="15"/>
  <c r="D4761" i="15"/>
  <c r="D4762" i="15"/>
  <c r="D4763" i="15"/>
  <c r="D9458" i="15"/>
  <c r="D4188" i="15"/>
  <c r="D4764" i="15"/>
  <c r="D4189" i="15"/>
  <c r="D4765" i="15"/>
  <c r="D7185" i="15"/>
  <c r="D7186" i="15"/>
  <c r="D3490" i="15"/>
  <c r="D3491" i="15"/>
  <c r="D3492" i="15"/>
  <c r="D3493" i="15"/>
  <c r="D10655" i="15"/>
  <c r="D10656" i="15"/>
  <c r="D2956" i="15"/>
  <c r="D3494" i="15"/>
  <c r="D2957" i="15"/>
  <c r="D3495" i="15"/>
  <c r="D8323" i="15"/>
  <c r="D8324" i="15"/>
  <c r="D8325" i="15"/>
  <c r="D1563" i="15"/>
  <c r="D2188" i="15"/>
  <c r="D2189" i="15"/>
  <c r="D2190" i="15"/>
  <c r="D2191" i="15"/>
  <c r="D2192" i="15"/>
  <c r="D2193" i="15"/>
  <c r="D2194" i="15"/>
  <c r="D11749" i="15"/>
  <c r="D1564" i="15"/>
  <c r="D2195" i="15"/>
  <c r="D1565" i="15"/>
  <c r="D2196" i="15"/>
  <c r="D9459" i="15"/>
  <c r="D9460" i="15"/>
  <c r="D9461" i="15"/>
  <c r="D161" i="15"/>
  <c r="D162" i="15"/>
  <c r="D163" i="15"/>
  <c r="D832" i="15"/>
  <c r="D833" i="15"/>
  <c r="D834" i="15"/>
  <c r="D164" i="15"/>
  <c r="D165" i="15"/>
  <c r="D835" i="15"/>
  <c r="D836" i="15"/>
  <c r="D12839" i="15"/>
  <c r="D166" i="15"/>
  <c r="D837" i="15"/>
  <c r="D167" i="15"/>
  <c r="D838" i="15"/>
  <c r="D12364" i="15"/>
  <c r="D839" i="15"/>
  <c r="D12840" i="15"/>
  <c r="D10657" i="15"/>
  <c r="D12841" i="15"/>
  <c r="D11750" i="15"/>
  <c r="D10658" i="15"/>
  <c r="D11751" i="15"/>
  <c r="D840" i="15"/>
  <c r="D11264" i="15"/>
  <c r="D11752" i="15"/>
  <c r="D10659" i="15"/>
  <c r="D10660" i="15"/>
  <c r="D10110" i="15"/>
  <c r="D10111" i="15"/>
  <c r="D10661" i="15"/>
  <c r="D11753" i="15"/>
  <c r="D9462" i="15"/>
  <c r="D9463" i="15"/>
  <c r="D8958" i="15"/>
  <c r="D9464" i="15"/>
  <c r="D8326" i="15"/>
  <c r="D11754" i="15"/>
  <c r="D7826" i="15"/>
  <c r="D8327" i="15"/>
  <c r="D11755" i="15"/>
  <c r="D7187" i="15"/>
  <c r="D6677" i="15"/>
  <c r="D6678" i="15"/>
  <c r="D7188" i="15"/>
  <c r="D11756" i="15"/>
  <c r="D6001" i="15"/>
  <c r="D6002" i="15"/>
  <c r="D5481" i="15"/>
  <c r="D6003" i="15"/>
  <c r="D12842" i="15"/>
  <c r="D4766" i="15"/>
  <c r="D4767" i="15"/>
  <c r="D4190" i="15"/>
  <c r="D4768" i="15"/>
  <c r="D12843" i="15"/>
  <c r="D3496" i="15"/>
  <c r="D3497" i="15"/>
  <c r="D10662" i="15"/>
  <c r="D2958" i="15"/>
  <c r="D3498" i="15"/>
  <c r="D12844" i="15"/>
  <c r="D2197" i="15"/>
  <c r="D2198" i="15"/>
  <c r="D1566" i="15"/>
  <c r="D2199" i="15"/>
  <c r="D12845" i="15"/>
  <c r="D168" i="15"/>
  <c r="D169" i="15"/>
  <c r="D841" i="15"/>
  <c r="D842" i="15"/>
  <c r="D170" i="15"/>
  <c r="D843" i="15"/>
  <c r="D12365" i="15"/>
  <c r="D12366" i="15"/>
  <c r="D844" i="15"/>
  <c r="D845" i="15"/>
  <c r="D846" i="15"/>
  <c r="D847" i="15"/>
  <c r="D848" i="15"/>
  <c r="D2200" i="15"/>
  <c r="D12846" i="15"/>
  <c r="D2201" i="15"/>
  <c r="D12847" i="15"/>
  <c r="D2202" i="15"/>
  <c r="D2203" i="15"/>
  <c r="D2204" i="15"/>
  <c r="D2205" i="15"/>
  <c r="D11757" i="15"/>
  <c r="D2206" i="15"/>
  <c r="D2207" i="15"/>
  <c r="D11265" i="15"/>
  <c r="D11758" i="15"/>
  <c r="D3499" i="15"/>
  <c r="D11266" i="15"/>
  <c r="D11759" i="15"/>
  <c r="D3500" i="15"/>
  <c r="D3501" i="15"/>
  <c r="D3502" i="15"/>
  <c r="D3503" i="15"/>
  <c r="D3504" i="15"/>
  <c r="D3505" i="15"/>
  <c r="D4769" i="15"/>
  <c r="D10112" i="15"/>
  <c r="D10663" i="15"/>
  <c r="D10113" i="15"/>
  <c r="D10664" i="15"/>
  <c r="D4770" i="15"/>
  <c r="D4771" i="15"/>
  <c r="D4772" i="15"/>
  <c r="D9465" i="15"/>
  <c r="D9466" i="15"/>
  <c r="D4773" i="15"/>
  <c r="D9467" i="15"/>
  <c r="D4774" i="15"/>
  <c r="D8959" i="15"/>
  <c r="D9468" i="15"/>
  <c r="D6004" i="15"/>
  <c r="D8960" i="15"/>
  <c r="D9469" i="15"/>
  <c r="D8328" i="15"/>
  <c r="D6005" i="15"/>
  <c r="D8329" i="15"/>
  <c r="D6006" i="15"/>
  <c r="D8330" i="15"/>
  <c r="D8331" i="15"/>
  <c r="D6007" i="15"/>
  <c r="D6008" i="15"/>
  <c r="D7827" i="15"/>
  <c r="D8332" i="15"/>
  <c r="D7828" i="15"/>
  <c r="D8333" i="15"/>
  <c r="D7189" i="15"/>
  <c r="D7190" i="15"/>
  <c r="D7191" i="15"/>
  <c r="D7192" i="15"/>
  <c r="D7193" i="15"/>
  <c r="D7194" i="15"/>
  <c r="D7195" i="15"/>
  <c r="D7196" i="15"/>
  <c r="D7197" i="15"/>
  <c r="D6679" i="15"/>
  <c r="D7198" i="15"/>
  <c r="D6680" i="15"/>
  <c r="D7199" i="15"/>
  <c r="D8334" i="15"/>
  <c r="D8335" i="15"/>
  <c r="D6009" i="15"/>
  <c r="D8336" i="15"/>
  <c r="D8337" i="15"/>
  <c r="D6010" i="15"/>
  <c r="D6011" i="15"/>
  <c r="D8338" i="15"/>
  <c r="D8339" i="15"/>
  <c r="D9470" i="15"/>
  <c r="D5482" i="15"/>
  <c r="D6012" i="15"/>
  <c r="D5483" i="15"/>
  <c r="D6013" i="15"/>
  <c r="D9471" i="15"/>
  <c r="D9472" i="15"/>
  <c r="D4775" i="15"/>
  <c r="D9473" i="15"/>
  <c r="D9474" i="15"/>
  <c r="D4776" i="15"/>
  <c r="D4777" i="15"/>
  <c r="D4778" i="15"/>
  <c r="D9475" i="15"/>
  <c r="D4779" i="15"/>
  <c r="D10665" i="15"/>
  <c r="D4191" i="15"/>
  <c r="D4780" i="15"/>
  <c r="D10666" i="15"/>
  <c r="D4192" i="15"/>
  <c r="D4781" i="15"/>
  <c r="D3506" i="15"/>
  <c r="D3507" i="15"/>
  <c r="D10667" i="15"/>
  <c r="D10668" i="15"/>
  <c r="D3508" i="15"/>
  <c r="D3509" i="15"/>
  <c r="D3510" i="15"/>
  <c r="D10669" i="15"/>
  <c r="D11760" i="15"/>
  <c r="D2959" i="15"/>
  <c r="D3511" i="15"/>
  <c r="D2960" i="15"/>
  <c r="D3512" i="15"/>
  <c r="D2208" i="15"/>
  <c r="D2209" i="15"/>
  <c r="D2210" i="15"/>
  <c r="D11761" i="15"/>
  <c r="D2211" i="15"/>
  <c r="D2212" i="15"/>
  <c r="D2213" i="15"/>
  <c r="D11762" i="15"/>
  <c r="D1727" i="15"/>
  <c r="D2214" i="15"/>
  <c r="D2215" i="15"/>
  <c r="D2216" i="15"/>
  <c r="D2217" i="15"/>
  <c r="D11763" i="15"/>
  <c r="D11764" i="15"/>
  <c r="D12848" i="15"/>
  <c r="D1567" i="15"/>
  <c r="D2218" i="15"/>
  <c r="D1568" i="15"/>
  <c r="D2219" i="15"/>
  <c r="D849" i="15"/>
  <c r="D850" i="15"/>
  <c r="D851" i="15"/>
  <c r="D852" i="15"/>
  <c r="D12849" i="15"/>
  <c r="D12850" i="15"/>
  <c r="D853" i="15"/>
  <c r="D854" i="15"/>
  <c r="D855" i="15"/>
  <c r="D12851" i="15"/>
  <c r="D856" i="15"/>
  <c r="D12852" i="15"/>
  <c r="D171" i="15"/>
  <c r="D857" i="15"/>
  <c r="D172" i="15"/>
  <c r="D858" i="15"/>
  <c r="D12367" i="15"/>
  <c r="D859" i="15"/>
  <c r="D12853" i="15"/>
  <c r="D860" i="15"/>
  <c r="D12854" i="15"/>
  <c r="D12855" i="15"/>
  <c r="D2220" i="15"/>
  <c r="D2221" i="15"/>
  <c r="D2222" i="15"/>
  <c r="D11765" i="15"/>
  <c r="D2223" i="15"/>
  <c r="D11766" i="15"/>
  <c r="D11267" i="15"/>
  <c r="D11767" i="15"/>
  <c r="D861" i="15"/>
  <c r="D3513" i="15"/>
  <c r="D10670" i="15"/>
  <c r="D3514" i="15"/>
  <c r="D10671" i="15"/>
  <c r="D10114" i="15"/>
  <c r="D10115" i="15"/>
  <c r="D10672" i="15"/>
  <c r="D4782" i="15"/>
  <c r="D9476" i="15"/>
  <c r="D4783" i="15"/>
  <c r="D9477" i="15"/>
  <c r="D4784" i="15"/>
  <c r="D8961" i="15"/>
  <c r="D9478" i="15"/>
  <c r="D8340" i="15"/>
  <c r="D6014" i="15"/>
  <c r="D6015" i="15"/>
  <c r="D7829" i="15"/>
  <c r="D8341" i="15"/>
  <c r="D7200" i="15"/>
  <c r="D7201" i="15"/>
  <c r="D7202" i="15"/>
  <c r="D7203" i="15"/>
  <c r="D6681" i="15"/>
  <c r="D7204" i="15"/>
  <c r="D8342" i="15"/>
  <c r="D8343" i="15"/>
  <c r="D6016" i="15"/>
  <c r="D5484" i="15"/>
  <c r="D6017" i="15"/>
  <c r="D9479" i="15"/>
  <c r="D9480" i="15"/>
  <c r="D4785" i="15"/>
  <c r="D4786" i="15"/>
  <c r="D4787" i="15"/>
  <c r="D4193" i="15"/>
  <c r="D4788" i="15"/>
  <c r="D10673" i="15"/>
  <c r="D10674" i="15"/>
  <c r="D3515" i="15"/>
  <c r="D3516" i="15"/>
  <c r="D2961" i="15"/>
  <c r="D3517" i="15"/>
  <c r="D11768" i="15"/>
  <c r="D11769" i="15"/>
  <c r="D2224" i="15"/>
  <c r="D2225" i="15"/>
  <c r="D2226" i="15"/>
  <c r="D11770" i="15"/>
  <c r="D1569" i="15"/>
  <c r="D2227" i="15"/>
  <c r="D862" i="15"/>
  <c r="D863" i="15"/>
  <c r="D12856" i="15"/>
  <c r="D12857" i="15"/>
  <c r="D173" i="15"/>
  <c r="D174" i="15"/>
  <c r="D864" i="15"/>
  <c r="D865" i="15"/>
  <c r="D175" i="15"/>
  <c r="D866" i="15"/>
  <c r="D12858" i="15"/>
  <c r="D12368" i="15"/>
  <c r="D12369" i="15"/>
  <c r="D867" i="15"/>
  <c r="D868" i="15"/>
  <c r="D869" i="15"/>
  <c r="D12859" i="15"/>
  <c r="D12860" i="15"/>
  <c r="D870" i="15"/>
  <c r="D12861" i="15"/>
  <c r="D2228" i="15"/>
  <c r="D871" i="15"/>
  <c r="D2229" i="15"/>
  <c r="D2230" i="15"/>
  <c r="D11771" i="15"/>
  <c r="D872" i="15"/>
  <c r="D2231" i="15"/>
  <c r="D11772" i="15"/>
  <c r="D3518" i="15"/>
  <c r="D11268" i="15"/>
  <c r="D11269" i="15"/>
  <c r="D7205" i="15"/>
  <c r="D7206" i="15"/>
  <c r="D3519" i="15"/>
  <c r="D10675" i="15"/>
  <c r="D3520" i="15"/>
  <c r="D3521" i="15"/>
  <c r="D10676" i="15"/>
  <c r="D10677" i="15"/>
  <c r="D4789" i="15"/>
  <c r="D10116" i="15"/>
  <c r="D10117" i="15"/>
  <c r="D8344" i="15"/>
  <c r="D8345" i="15"/>
  <c r="D4790" i="15"/>
  <c r="D4791" i="15"/>
  <c r="D4792" i="15"/>
  <c r="D9481" i="15"/>
  <c r="D9482" i="15"/>
  <c r="D9483" i="15"/>
  <c r="D9484" i="15"/>
  <c r="D4793" i="15"/>
  <c r="D8962" i="15"/>
  <c r="D9485" i="15"/>
  <c r="D9486" i="15"/>
  <c r="D6018" i="15"/>
  <c r="D8346" i="15"/>
  <c r="D6019" i="15"/>
  <c r="D8347" i="15"/>
  <c r="D8348" i="15"/>
  <c r="D6020" i="15"/>
  <c r="D8349" i="15"/>
  <c r="D6021" i="15"/>
  <c r="D7830" i="15"/>
  <c r="D10678" i="15"/>
  <c r="D10679" i="15"/>
  <c r="D7207" i="15"/>
  <c r="D7208" i="15"/>
  <c r="D7209" i="15"/>
  <c r="D7210" i="15"/>
  <c r="D7211" i="15"/>
  <c r="D7212" i="15"/>
  <c r="D7213" i="15"/>
  <c r="D7214" i="15"/>
  <c r="D6682" i="15"/>
  <c r="D11773" i="15"/>
  <c r="D11774" i="15"/>
  <c r="D8350" i="15"/>
  <c r="D6022" i="15"/>
  <c r="D8351" i="15"/>
  <c r="D6023" i="15"/>
  <c r="D6024" i="15"/>
  <c r="D8352" i="15"/>
  <c r="D8353" i="15"/>
  <c r="D6025" i="15"/>
  <c r="D5485" i="15"/>
  <c r="D12862" i="15"/>
  <c r="D12863" i="15"/>
  <c r="D4794" i="15"/>
  <c r="D9487" i="15"/>
  <c r="D4795" i="15"/>
  <c r="D4796" i="15"/>
  <c r="D4797" i="15"/>
  <c r="D9488" i="15"/>
  <c r="D9489" i="15"/>
  <c r="D4798" i="15"/>
  <c r="D4194" i="15"/>
  <c r="D6026" i="15"/>
  <c r="D6027" i="15"/>
  <c r="D10680" i="15"/>
  <c r="D3522" i="15"/>
  <c r="D10681" i="15"/>
  <c r="D3523" i="15"/>
  <c r="D3524" i="15"/>
  <c r="D3525" i="15"/>
  <c r="D10682" i="15"/>
  <c r="D3526" i="15"/>
  <c r="D2962" i="15"/>
  <c r="D8354" i="15"/>
  <c r="D8355" i="15"/>
  <c r="D1728" i="15"/>
  <c r="D2232" i="15"/>
  <c r="D11775" i="15"/>
  <c r="D2233" i="15"/>
  <c r="D2234" i="15"/>
  <c r="D2235" i="15"/>
  <c r="D2236" i="15"/>
  <c r="D11776" i="15"/>
  <c r="D11777" i="15"/>
  <c r="D2237" i="15"/>
  <c r="D2238" i="15"/>
  <c r="D2239" i="15"/>
  <c r="D1570" i="15"/>
  <c r="D4799" i="15"/>
  <c r="D4800" i="15"/>
  <c r="D873" i="15"/>
  <c r="D874" i="15"/>
  <c r="D12864" i="15"/>
  <c r="D875" i="15"/>
  <c r="D176" i="15"/>
  <c r="D177" i="15"/>
  <c r="D178" i="15"/>
  <c r="D876" i="15"/>
  <c r="D877" i="15"/>
  <c r="D878" i="15"/>
  <c r="D12865" i="15"/>
  <c r="D879" i="15"/>
  <c r="D880" i="15"/>
  <c r="D12866" i="15"/>
  <c r="D179" i="15"/>
  <c r="D6028" i="15"/>
  <c r="D12867" i="15"/>
  <c r="D12370" i="15"/>
  <c r="D12868" i="15"/>
  <c r="D881" i="15"/>
  <c r="D882" i="15"/>
  <c r="D12869" i="15"/>
  <c r="D883" i="15"/>
  <c r="D12870" i="15"/>
  <c r="D884" i="15"/>
  <c r="D2240" i="15"/>
  <c r="D12871" i="15"/>
  <c r="D2241" i="15"/>
  <c r="D11778" i="15"/>
  <c r="D885" i="15"/>
  <c r="D886" i="15"/>
  <c r="D2242" i="15"/>
  <c r="D11779" i="15"/>
  <c r="D11780" i="15"/>
  <c r="D2243" i="15"/>
  <c r="D11781" i="15"/>
  <c r="D2244" i="15"/>
  <c r="D11270" i="15"/>
  <c r="D11782" i="15"/>
  <c r="D3527" i="15"/>
  <c r="D3528" i="15"/>
  <c r="D10683" i="15"/>
  <c r="D3529" i="15"/>
  <c r="D10684" i="15"/>
  <c r="D10685" i="15"/>
  <c r="D10686" i="15"/>
  <c r="D3530" i="15"/>
  <c r="D10687" i="15"/>
  <c r="D11143" i="15"/>
  <c r="D10688" i="15"/>
  <c r="D3531" i="15"/>
  <c r="D10118" i="15"/>
  <c r="D10689" i="15"/>
  <c r="D4801" i="15"/>
  <c r="D9490" i="15"/>
  <c r="D9491" i="15"/>
  <c r="D4802" i="15"/>
  <c r="D9492" i="15"/>
  <c r="D9953" i="15"/>
  <c r="D9493" i="15"/>
  <c r="D9494" i="15"/>
  <c r="D4803" i="15"/>
  <c r="D4804" i="15"/>
  <c r="D8963" i="15"/>
  <c r="D9495" i="15"/>
  <c r="D6029" i="15"/>
  <c r="D8356" i="15"/>
  <c r="D6030" i="15"/>
  <c r="D8357" i="15"/>
  <c r="D8358" i="15"/>
  <c r="D8359" i="15"/>
  <c r="D8360" i="15"/>
  <c r="D8824" i="15"/>
  <c r="D8361" i="15"/>
  <c r="D8362" i="15"/>
  <c r="D6031" i="15"/>
  <c r="D6032" i="15"/>
  <c r="D6033" i="15"/>
  <c r="D7215" i="15"/>
  <c r="D7831" i="15"/>
  <c r="D8363" i="15"/>
  <c r="D7216" i="15"/>
  <c r="D8364" i="15"/>
  <c r="D7217" i="15"/>
  <c r="D7218" i="15"/>
  <c r="D7219" i="15"/>
  <c r="D7220" i="15"/>
  <c r="D7221" i="15"/>
  <c r="D7222" i="15"/>
  <c r="D7223" i="15"/>
  <c r="D7224" i="15"/>
  <c r="D8365" i="15"/>
  <c r="D9496" i="15"/>
  <c r="D7690" i="15"/>
  <c r="D7225" i="15"/>
  <c r="D7226" i="15"/>
  <c r="D8366" i="15"/>
  <c r="D6683" i="15"/>
  <c r="D7227" i="15"/>
  <c r="D6034" i="15"/>
  <c r="D8367" i="15"/>
  <c r="D8368" i="15"/>
  <c r="D9497" i="15"/>
  <c r="D10690" i="15"/>
  <c r="D6035" i="15"/>
  <c r="D6036" i="15"/>
  <c r="D6037" i="15"/>
  <c r="D6521" i="15"/>
  <c r="D6038" i="15"/>
  <c r="D9498" i="15"/>
  <c r="D5486" i="15"/>
  <c r="D6039" i="15"/>
  <c r="D4805" i="15"/>
  <c r="D4806" i="15"/>
  <c r="D9499" i="15"/>
  <c r="D9500" i="15"/>
  <c r="D10691" i="15"/>
  <c r="D11783" i="15"/>
  <c r="D4807" i="15"/>
  <c r="D4808" i="15"/>
  <c r="D4809" i="15"/>
  <c r="D4810" i="15"/>
  <c r="D4811" i="15"/>
  <c r="D5354" i="15"/>
  <c r="D4812" i="15"/>
  <c r="D11784" i="15"/>
  <c r="D12872" i="15"/>
  <c r="D4195" i="15"/>
  <c r="D4813" i="15"/>
  <c r="D3532" i="15"/>
  <c r="D3533" i="15"/>
  <c r="D10692" i="15"/>
  <c r="D10693" i="15"/>
  <c r="D10694" i="15"/>
  <c r="D3534" i="15"/>
  <c r="D3535" i="15"/>
  <c r="D3536" i="15"/>
  <c r="D3537" i="15"/>
  <c r="D3538" i="15"/>
  <c r="D4043" i="15"/>
  <c r="D3539" i="15"/>
  <c r="D3540" i="15"/>
  <c r="D10695" i="15"/>
  <c r="D3541" i="15"/>
  <c r="D11785" i="15"/>
  <c r="D2963" i="15"/>
  <c r="D3542" i="15"/>
  <c r="D1729" i="15"/>
  <c r="D2245" i="15"/>
  <c r="D2246" i="15"/>
  <c r="D2247" i="15"/>
  <c r="D11786" i="15"/>
  <c r="D11787" i="15"/>
  <c r="D12873" i="15"/>
  <c r="D9501" i="15"/>
  <c r="D1730" i="15"/>
  <c r="D2248" i="15"/>
  <c r="D2249" i="15"/>
  <c r="D2250" i="15"/>
  <c r="D2251" i="15"/>
  <c r="D2252" i="15"/>
  <c r="D2253" i="15"/>
  <c r="D2254" i="15"/>
  <c r="D12874" i="15"/>
  <c r="D1571" i="15"/>
  <c r="D2255" i="15"/>
  <c r="D2256" i="15"/>
  <c r="D887" i="15"/>
  <c r="D888" i="15"/>
  <c r="D12875" i="15"/>
  <c r="D12876" i="15"/>
  <c r="D889" i="15"/>
  <c r="D890" i="15"/>
  <c r="D891" i="15"/>
  <c r="D9502" i="15"/>
  <c r="D12877" i="15"/>
  <c r="D892" i="15"/>
  <c r="D893" i="15"/>
  <c r="D894" i="15"/>
  <c r="D180" i="15"/>
  <c r="D895" i="15"/>
  <c r="D896" i="15"/>
  <c r="D12371" i="15"/>
  <c r="D12372" i="15"/>
  <c r="D12489" i="15"/>
  <c r="D897" i="15"/>
  <c r="D12878" i="15"/>
  <c r="D898" i="15"/>
  <c r="D899" i="15"/>
  <c r="D900" i="15"/>
  <c r="D901" i="15"/>
  <c r="D12879" i="15"/>
  <c r="D902" i="15"/>
  <c r="D12880" i="15"/>
  <c r="D12881" i="15"/>
  <c r="D12882" i="15"/>
  <c r="D903" i="15"/>
  <c r="D2257" i="15"/>
  <c r="D12883" i="15"/>
  <c r="D13289" i="15"/>
  <c r="D2258" i="15"/>
  <c r="D904" i="15"/>
  <c r="D11788" i="15"/>
  <c r="D11789" i="15"/>
  <c r="D11790" i="15"/>
  <c r="D11791" i="15"/>
  <c r="D905" i="15"/>
  <c r="D906" i="15"/>
  <c r="D907" i="15"/>
  <c r="D908" i="15"/>
  <c r="D2259" i="15"/>
  <c r="D909" i="15"/>
  <c r="D11792" i="15"/>
  <c r="D12243" i="15"/>
  <c r="D11793" i="15"/>
  <c r="D11794" i="15"/>
  <c r="D11392" i="15"/>
  <c r="D11271" i="15"/>
  <c r="D11272" i="15"/>
  <c r="D11795" i="15"/>
  <c r="D3543" i="15"/>
  <c r="D3544" i="15"/>
  <c r="D910" i="15"/>
  <c r="D10696" i="15"/>
  <c r="D10697" i="15"/>
  <c r="D911" i="15"/>
  <c r="D3545" i="15"/>
  <c r="D912" i="15"/>
  <c r="D11144" i="15"/>
  <c r="D11145" i="15"/>
  <c r="D10698" i="15"/>
  <c r="D10699" i="15"/>
  <c r="D11146" i="15"/>
  <c r="D4814" i="15"/>
  <c r="D10287" i="15"/>
  <c r="D10119" i="15"/>
  <c r="D10120" i="15"/>
  <c r="D10700" i="15"/>
  <c r="D4815" i="15"/>
  <c r="D913" i="15"/>
  <c r="D9503" i="15"/>
  <c r="D9504" i="15"/>
  <c r="D4816" i="15"/>
  <c r="D914" i="15"/>
  <c r="D9954" i="15"/>
  <c r="D9955" i="15"/>
  <c r="D9505" i="15"/>
  <c r="D9506" i="15"/>
  <c r="D4817" i="15"/>
  <c r="D9094" i="15"/>
  <c r="D8964" i="15"/>
  <c r="D9507" i="15"/>
  <c r="D6040" i="15"/>
  <c r="D915" i="15"/>
  <c r="D8369" i="15"/>
  <c r="D8370" i="15"/>
  <c r="D8371" i="15"/>
  <c r="D6041" i="15"/>
  <c r="D8372" i="15"/>
  <c r="D916" i="15"/>
  <c r="D8373" i="15"/>
  <c r="D8825" i="15"/>
  <c r="D8374" i="15"/>
  <c r="D8375" i="15"/>
  <c r="D6042" i="15"/>
  <c r="D6043" i="15"/>
  <c r="D6044" i="15"/>
  <c r="D7940" i="15"/>
  <c r="D7970" i="15"/>
  <c r="D7832" i="15"/>
  <c r="D8376" i="15"/>
  <c r="D7228" i="15"/>
  <c r="D3546" i="15"/>
  <c r="D2260" i="15"/>
  <c r="D7229" i="15"/>
  <c r="D7230" i="15"/>
  <c r="D7231" i="15"/>
  <c r="D2261" i="15"/>
  <c r="D7691" i="15"/>
  <c r="D7232" i="15"/>
  <c r="D7233" i="15"/>
  <c r="D8377" i="15"/>
  <c r="D6825" i="15"/>
  <c r="D6684" i="15"/>
  <c r="D7234" i="15"/>
  <c r="D10701" i="15"/>
  <c r="D10702" i="15"/>
  <c r="D6045" i="15"/>
  <c r="D6046" i="15"/>
  <c r="D8378" i="15"/>
  <c r="D2262" i="15"/>
  <c r="D2263" i="15"/>
  <c r="D6522" i="15"/>
  <c r="D6047" i="15"/>
  <c r="D6048" i="15"/>
  <c r="D8379" i="15"/>
  <c r="D9508" i="15"/>
  <c r="D5621" i="15"/>
  <c r="D5487" i="15"/>
  <c r="D6049" i="15"/>
  <c r="D9509" i="15"/>
  <c r="D2264" i="15"/>
  <c r="D2265" i="15"/>
  <c r="D4818" i="15"/>
  <c r="D4819" i="15"/>
  <c r="D9510" i="15"/>
  <c r="D9511" i="15"/>
  <c r="D2266" i="15"/>
  <c r="D9512" i="15"/>
  <c r="D2267" i="15"/>
  <c r="D4820" i="15"/>
  <c r="D5355" i="15"/>
  <c r="D4821" i="15"/>
  <c r="D10703" i="15"/>
  <c r="D4306" i="15"/>
  <c r="D4336" i="15"/>
  <c r="D4196" i="15"/>
  <c r="D4822" i="15"/>
  <c r="D2268" i="15"/>
  <c r="D3547" i="15"/>
  <c r="D3548" i="15"/>
  <c r="D7235" i="15"/>
  <c r="D10704" i="15"/>
  <c r="D2269" i="15"/>
  <c r="D3549" i="15"/>
  <c r="D4044" i="15"/>
  <c r="D3550" i="15"/>
  <c r="D10705" i="15"/>
  <c r="D11796" i="15"/>
  <c r="D11797" i="15"/>
  <c r="D3113" i="15"/>
  <c r="D2964" i="15"/>
  <c r="D3551" i="15"/>
  <c r="D1731" i="15"/>
  <c r="D2270" i="15"/>
  <c r="D2821" i="15"/>
  <c r="D2271" i="15"/>
  <c r="D2272" i="15"/>
  <c r="D11798" i="15"/>
  <c r="D11799" i="15"/>
  <c r="D1732" i="15"/>
  <c r="D2273" i="15"/>
  <c r="D3552" i="15"/>
  <c r="D2274" i="15"/>
  <c r="D2275" i="15"/>
  <c r="D2276" i="15"/>
  <c r="D11800" i="15"/>
  <c r="D12884" i="15"/>
  <c r="D1677" i="15"/>
  <c r="D1733" i="15"/>
  <c r="D1572" i="15"/>
  <c r="D2277" i="15"/>
  <c r="D11801" i="15"/>
  <c r="D12885" i="15"/>
  <c r="D917" i="15"/>
  <c r="D918" i="15"/>
  <c r="D12886" i="15"/>
  <c r="D12887" i="15"/>
  <c r="D181" i="15"/>
  <c r="D182" i="15"/>
  <c r="D3553" i="15"/>
  <c r="D919" i="15"/>
  <c r="D920" i="15"/>
  <c r="D921" i="15"/>
  <c r="D1435" i="15"/>
  <c r="D366" i="15"/>
  <c r="D409" i="15"/>
  <c r="D183" i="15"/>
  <c r="D922" i="15"/>
  <c r="D12888" i="15"/>
  <c r="D12889" i="15"/>
  <c r="D12373" i="15"/>
  <c r="D3554" i="15"/>
  <c r="D923" i="15"/>
  <c r="D924" i="15"/>
  <c r="D925" i="15"/>
  <c r="D4823" i="15"/>
  <c r="D926" i="15"/>
  <c r="D2278" i="15"/>
  <c r="D12890" i="15"/>
  <c r="D2279" i="15"/>
  <c r="D4824" i="15"/>
  <c r="D2280" i="15"/>
  <c r="D4825" i="15"/>
  <c r="D2281" i="15"/>
  <c r="D11273" i="15"/>
  <c r="D11802" i="15"/>
  <c r="D3555" i="15"/>
  <c r="D3556" i="15"/>
  <c r="D12891" i="15"/>
  <c r="D2282" i="15"/>
  <c r="D927" i="15"/>
  <c r="D3557" i="15"/>
  <c r="D4826" i="15"/>
  <c r="D3558" i="15"/>
  <c r="D4827" i="15"/>
  <c r="D10121" i="15"/>
  <c r="D10706" i="15"/>
  <c r="D4828" i="15"/>
  <c r="D4829" i="15"/>
  <c r="D4830" i="15"/>
  <c r="D4831" i="15"/>
  <c r="D4832" i="15"/>
  <c r="D4833" i="15"/>
  <c r="D8965" i="15"/>
  <c r="D9513" i="15"/>
  <c r="D6050" i="15"/>
  <c r="D4834" i="15"/>
  <c r="D8380" i="15"/>
  <c r="D6051" i="15"/>
  <c r="D4835" i="15"/>
  <c r="D6052" i="15"/>
  <c r="D6053" i="15"/>
  <c r="D7833" i="15"/>
  <c r="D8381" i="15"/>
  <c r="D7236" i="15"/>
  <c r="D6054" i="15"/>
  <c r="D7237" i="15"/>
  <c r="D7238" i="15"/>
  <c r="D7239" i="15"/>
  <c r="D6055" i="15"/>
  <c r="D7240" i="15"/>
  <c r="D7241" i="15"/>
  <c r="D8382" i="15"/>
  <c r="D6685" i="15"/>
  <c r="D7242" i="15"/>
  <c r="D2283" i="15"/>
  <c r="D3559" i="15"/>
  <c r="D8383" i="15"/>
  <c r="D8384" i="15"/>
  <c r="D6056" i="15"/>
  <c r="D6057" i="15"/>
  <c r="D6058" i="15"/>
  <c r="D8385" i="15"/>
  <c r="D9514" i="15"/>
  <c r="D5488" i="15"/>
  <c r="D6059" i="15"/>
  <c r="D9515" i="15"/>
  <c r="D6060" i="15"/>
  <c r="D4836" i="15"/>
  <c r="D9516" i="15"/>
  <c r="D9517" i="15"/>
  <c r="D4197" i="15"/>
  <c r="D7243" i="15"/>
  <c r="D3560" i="15"/>
  <c r="D4837" i="15"/>
  <c r="D4838" i="15"/>
  <c r="D9518" i="15"/>
  <c r="D10707" i="15"/>
  <c r="D4198" i="15"/>
  <c r="D4839" i="15"/>
  <c r="D7244" i="15"/>
  <c r="D3561" i="15"/>
  <c r="D10708" i="15"/>
  <c r="D10709" i="15"/>
  <c r="D2965" i="15"/>
  <c r="D7245" i="15"/>
  <c r="D3562" i="15"/>
  <c r="D10710" i="15"/>
  <c r="D11803" i="15"/>
  <c r="D11804" i="15"/>
  <c r="D2966" i="15"/>
  <c r="D3563" i="15"/>
  <c r="D1734" i="15"/>
  <c r="D7246" i="15"/>
  <c r="D11805" i="15"/>
  <c r="D11806" i="15"/>
  <c r="D1573" i="15"/>
  <c r="D1735" i="15"/>
  <c r="D7247" i="15"/>
  <c r="D7248" i="15"/>
  <c r="D2284" i="15"/>
  <c r="D8386" i="15"/>
  <c r="D2285" i="15"/>
  <c r="D11807" i="15"/>
  <c r="D12892" i="15"/>
  <c r="D1574" i="15"/>
  <c r="D2286" i="15"/>
  <c r="D4840" i="15"/>
  <c r="D6061" i="15"/>
  <c r="D928" i="15"/>
  <c r="D12893" i="15"/>
  <c r="D12894" i="15"/>
  <c r="D184" i="15"/>
  <c r="D185" i="15"/>
  <c r="D8387" i="15"/>
  <c r="D929" i="15"/>
  <c r="D8388" i="15"/>
  <c r="D186" i="15"/>
  <c r="D930" i="15"/>
  <c r="D12895" i="15"/>
  <c r="D12374" i="15"/>
  <c r="D931" i="15"/>
  <c r="D932" i="15"/>
  <c r="D12896" i="15"/>
  <c r="D2287" i="15"/>
  <c r="D2288" i="15"/>
  <c r="D2289" i="15"/>
  <c r="D11274" i="15"/>
  <c r="D11808" i="15"/>
  <c r="D933" i="15"/>
  <c r="D3564" i="15"/>
  <c r="D9519" i="15"/>
  <c r="D3565" i="15"/>
  <c r="D3566" i="15"/>
  <c r="D10122" i="15"/>
  <c r="D10123" i="15"/>
  <c r="D10711" i="15"/>
  <c r="D4841" i="15"/>
  <c r="D4842" i="15"/>
  <c r="D6062" i="15"/>
  <c r="D7249" i="15"/>
  <c r="D4843" i="15"/>
  <c r="D8966" i="15"/>
  <c r="D9520" i="15"/>
  <c r="D6063" i="15"/>
  <c r="D6064" i="15"/>
  <c r="D6065" i="15"/>
  <c r="D7834" i="15"/>
  <c r="D8389" i="15"/>
  <c r="D7250" i="15"/>
  <c r="D9521" i="15"/>
  <c r="D7251" i="15"/>
  <c r="D9522" i="15"/>
  <c r="D7252" i="15"/>
  <c r="D7253" i="15"/>
  <c r="D6686" i="15"/>
  <c r="D7254" i="15"/>
  <c r="D8390" i="15"/>
  <c r="D8391" i="15"/>
  <c r="D8392" i="15"/>
  <c r="D5489" i="15"/>
  <c r="D6066" i="15"/>
  <c r="D9523" i="15"/>
  <c r="D9524" i="15"/>
  <c r="D9525" i="15"/>
  <c r="D9526" i="15"/>
  <c r="D4844" i="15"/>
  <c r="D10712" i="15"/>
  <c r="D4199" i="15"/>
  <c r="D4845" i="15"/>
  <c r="D10713" i="15"/>
  <c r="D10714" i="15"/>
  <c r="D10715" i="15"/>
  <c r="D11809" i="15"/>
  <c r="D2967" i="15"/>
  <c r="D3567" i="15"/>
  <c r="D11810" i="15"/>
  <c r="D1736" i="15"/>
  <c r="D11811" i="15"/>
  <c r="D11812" i="15"/>
  <c r="D9527" i="15"/>
  <c r="D10716" i="15"/>
  <c r="D7255" i="15"/>
  <c r="D8393" i="15"/>
  <c r="D2290" i="15"/>
  <c r="D12897" i="15"/>
  <c r="D1575" i="15"/>
  <c r="D2291" i="15"/>
  <c r="D12898" i="15"/>
  <c r="D187" i="15"/>
  <c r="D188" i="15"/>
  <c r="D10717" i="15"/>
  <c r="D934" i="15"/>
  <c r="D12899" i="15"/>
  <c r="D10718" i="15"/>
  <c r="D12900" i="15"/>
  <c r="D189" i="15"/>
  <c r="D935" i="15"/>
  <c r="D936" i="15"/>
  <c r="D2292" i="15"/>
  <c r="D12901" i="15"/>
  <c r="D2293" i="15"/>
  <c r="D11813" i="15"/>
  <c r="D3568" i="15"/>
  <c r="D3569" i="15"/>
  <c r="D4846" i="15"/>
  <c r="D10719" i="15"/>
  <c r="D4847" i="15"/>
  <c r="D9528" i="15"/>
  <c r="D6067" i="15"/>
  <c r="D8394" i="15"/>
  <c r="D7256" i="15"/>
  <c r="D10720" i="15"/>
  <c r="D8395" i="15"/>
  <c r="D7257" i="15"/>
  <c r="D9529" i="15"/>
  <c r="D6068" i="15"/>
  <c r="D10721" i="15"/>
  <c r="D4200" i="15"/>
  <c r="D4848" i="15"/>
  <c r="D11814" i="15"/>
  <c r="D2968" i="15"/>
  <c r="D3570" i="15"/>
  <c r="D1737" i="15"/>
  <c r="D1738" i="15"/>
  <c r="D1576" i="15"/>
  <c r="D2294" i="15"/>
  <c r="D190" i="15"/>
  <c r="D937" i="15"/>
  <c r="D938" i="15"/>
  <c r="D939" i="15"/>
  <c r="D11815" i="15"/>
  <c r="D12902" i="15"/>
  <c r="D2295" i="15"/>
  <c r="D2296" i="15"/>
  <c r="D2297" i="15"/>
  <c r="D11816" i="15"/>
  <c r="D11817" i="15"/>
  <c r="D3571" i="15"/>
  <c r="D940" i="15"/>
  <c r="D3572" i="15"/>
  <c r="D3573" i="15"/>
  <c r="D3574" i="15"/>
  <c r="D10722" i="15"/>
  <c r="D4849" i="15"/>
  <c r="D4850" i="15"/>
  <c r="D8396" i="15"/>
  <c r="D9530" i="15"/>
  <c r="D4851" i="15"/>
  <c r="D8967" i="15"/>
  <c r="D9531" i="15"/>
  <c r="D6069" i="15"/>
  <c r="D6070" i="15"/>
  <c r="D7835" i="15"/>
  <c r="D8397" i="15"/>
  <c r="D7258" i="15"/>
  <c r="D7259" i="15"/>
  <c r="D6687" i="15"/>
  <c r="D7260" i="15"/>
  <c r="D8398" i="15"/>
  <c r="D8399" i="15"/>
  <c r="D5490" i="15"/>
  <c r="D6071" i="15"/>
  <c r="D9532" i="15"/>
  <c r="D9533" i="15"/>
  <c r="D11818" i="15"/>
  <c r="D4201" i="15"/>
  <c r="D4852" i="15"/>
  <c r="D10723" i="15"/>
  <c r="D10724" i="15"/>
  <c r="D2969" i="15"/>
  <c r="D3575" i="15"/>
  <c r="D11819" i="15"/>
  <c r="D11820" i="15"/>
  <c r="D11821" i="15"/>
  <c r="D11822" i="15"/>
  <c r="D12903" i="15"/>
  <c r="D1577" i="15"/>
  <c r="D2298" i="15"/>
  <c r="D12904" i="15"/>
  <c r="D941" i="15"/>
  <c r="D942" i="15"/>
  <c r="D12905" i="15"/>
  <c r="D191" i="15"/>
  <c r="D12906" i="15"/>
  <c r="D12907" i="15"/>
  <c r="D12908" i="15"/>
  <c r="D12909" i="15"/>
  <c r="D192" i="15"/>
  <c r="D943" i="15"/>
  <c r="D944" i="15"/>
  <c r="D945" i="15"/>
  <c r="D946" i="15"/>
  <c r="D947" i="15"/>
  <c r="D1436" i="15"/>
  <c r="D948" i="15"/>
  <c r="D949" i="15"/>
  <c r="D950" i="15"/>
  <c r="D951" i="15"/>
  <c r="D952" i="15"/>
  <c r="D953" i="15"/>
  <c r="D193" i="15"/>
  <c r="D954" i="15"/>
  <c r="D955" i="15"/>
  <c r="D956" i="15"/>
  <c r="D957" i="15"/>
  <c r="D1437" i="15"/>
  <c r="D958" i="15"/>
  <c r="D959" i="15"/>
  <c r="D194" i="15"/>
  <c r="D960" i="15"/>
  <c r="D2299" i="15"/>
  <c r="D2300" i="15"/>
  <c r="D2301" i="15"/>
  <c r="D2302" i="15"/>
  <c r="D2822" i="15"/>
  <c r="D2303" i="15"/>
  <c r="D2304" i="15"/>
  <c r="D2305" i="15"/>
  <c r="D2306" i="15"/>
  <c r="D2307" i="15"/>
  <c r="D2308" i="15"/>
  <c r="D1578" i="15"/>
  <c r="D2309" i="15"/>
  <c r="D2310" i="15"/>
  <c r="D2311" i="15"/>
  <c r="D2312" i="15"/>
  <c r="D2313" i="15"/>
  <c r="D2314" i="15"/>
  <c r="D2823" i="15"/>
  <c r="D2315" i="15"/>
  <c r="D2316" i="15"/>
  <c r="D2317" i="15"/>
  <c r="D1579" i="15"/>
  <c r="D2318" i="15"/>
  <c r="D3576" i="15"/>
  <c r="D3577" i="15"/>
  <c r="D3578" i="15"/>
  <c r="D4045" i="15"/>
  <c r="D4046" i="15"/>
  <c r="D3579" i="15"/>
  <c r="D3580" i="15"/>
  <c r="D3581" i="15"/>
  <c r="D3582" i="15"/>
  <c r="D3583" i="15"/>
  <c r="D3584" i="15"/>
  <c r="D2970" i="15"/>
  <c r="D3585" i="15"/>
  <c r="D3586" i="15"/>
  <c r="D3587" i="15"/>
  <c r="D4047" i="15"/>
  <c r="D3588" i="15"/>
  <c r="D3589" i="15"/>
  <c r="D3590" i="15"/>
  <c r="D2971" i="15"/>
  <c r="D3591" i="15"/>
  <c r="D4853" i="15"/>
  <c r="D4854" i="15"/>
  <c r="D4855" i="15"/>
  <c r="D4856" i="15"/>
  <c r="D5356" i="15"/>
  <c r="D4857" i="15"/>
  <c r="D4858" i="15"/>
  <c r="D4859" i="15"/>
  <c r="D4860" i="15"/>
  <c r="D4861" i="15"/>
  <c r="D4862" i="15"/>
  <c r="D4202" i="15"/>
  <c r="D4863" i="15"/>
  <c r="D4864" i="15"/>
  <c r="D4865" i="15"/>
  <c r="D5357" i="15"/>
  <c r="D4866" i="15"/>
  <c r="D4203" i="15"/>
  <c r="D4867" i="15"/>
  <c r="D6072" i="15"/>
  <c r="D6073" i="15"/>
  <c r="D6074" i="15"/>
  <c r="D6075" i="15"/>
  <c r="D6523" i="15"/>
  <c r="D6076" i="15"/>
  <c r="D6077" i="15"/>
  <c r="D6078" i="15"/>
  <c r="D6079" i="15"/>
  <c r="D6080" i="15"/>
  <c r="D6524" i="15"/>
  <c r="D6081" i="15"/>
  <c r="D6082" i="15"/>
  <c r="D5491" i="15"/>
  <c r="D6083" i="15"/>
  <c r="D6084" i="15"/>
  <c r="D6085" i="15"/>
  <c r="D6086" i="15"/>
  <c r="D6525" i="15"/>
  <c r="D6087" i="15"/>
  <c r="D6088" i="15"/>
  <c r="D5492" i="15"/>
  <c r="D6089" i="15"/>
  <c r="D7261" i="15"/>
  <c r="D7692" i="15"/>
  <c r="D7693" i="15"/>
  <c r="D7262" i="15"/>
  <c r="D7263" i="15"/>
  <c r="D7264" i="15"/>
  <c r="D7265" i="15"/>
  <c r="D7266" i="15"/>
  <c r="D7267" i="15"/>
  <c r="D7268" i="15"/>
  <c r="D7269" i="15"/>
  <c r="D6688" i="15"/>
  <c r="D7270" i="15"/>
  <c r="D7271" i="15"/>
  <c r="D7694" i="15"/>
  <c r="D7272" i="15"/>
  <c r="D7273" i="15"/>
  <c r="D6689" i="15"/>
  <c r="D7274" i="15"/>
  <c r="D8826" i="15"/>
  <c r="D8400" i="15"/>
  <c r="D8401" i="15"/>
  <c r="D8827" i="15"/>
  <c r="D8402" i="15"/>
  <c r="D8403" i="15"/>
  <c r="D7836" i="15"/>
  <c r="D8404" i="15"/>
  <c r="D7971" i="15"/>
  <c r="D8405" i="15"/>
  <c r="D8406" i="15"/>
  <c r="D8407" i="15"/>
  <c r="D8408" i="15"/>
  <c r="D8828" i="15"/>
  <c r="D8829" i="15"/>
  <c r="D8409" i="15"/>
  <c r="D12375" i="15"/>
  <c r="D12376" i="15"/>
  <c r="D12377" i="15"/>
  <c r="D12378" i="15"/>
  <c r="D12379" i="15"/>
  <c r="D12380" i="15"/>
  <c r="D12381" i="15"/>
  <c r="D12382" i="15"/>
  <c r="D12383" i="15"/>
  <c r="D12384" i="15"/>
  <c r="D12385" i="15"/>
  <c r="D12386" i="15"/>
  <c r="D12387" i="15"/>
  <c r="D12490" i="15"/>
  <c r="D11393" i="15"/>
  <c r="D10288" i="15"/>
  <c r="D9095" i="15"/>
  <c r="D961" i="15"/>
  <c r="D962" i="15"/>
  <c r="D963" i="15"/>
  <c r="D12910" i="15"/>
  <c r="D964" i="15"/>
  <c r="D12911" i="15"/>
  <c r="D12912" i="15"/>
  <c r="D12913" i="15"/>
  <c r="D965" i="15"/>
  <c r="D966" i="15"/>
  <c r="D967" i="15"/>
  <c r="D1438" i="15"/>
  <c r="D12914" i="15"/>
  <c r="D2319" i="15"/>
  <c r="D2320" i="15"/>
  <c r="D2321" i="15"/>
  <c r="D12915" i="15"/>
  <c r="D12916" i="15"/>
  <c r="D12917" i="15"/>
  <c r="D12918" i="15"/>
  <c r="D12919" i="15"/>
  <c r="D12920" i="15"/>
  <c r="D12921" i="15"/>
  <c r="D12922" i="15"/>
  <c r="D12923" i="15"/>
  <c r="D13290" i="15"/>
  <c r="D2322" i="15"/>
  <c r="D2323" i="15"/>
  <c r="D11275" i="15"/>
  <c r="D11823" i="15"/>
  <c r="D11824" i="15"/>
  <c r="D11825" i="15"/>
  <c r="D12244" i="15"/>
  <c r="D11826" i="15"/>
  <c r="D11827" i="15"/>
  <c r="D12245" i="15"/>
  <c r="D11828" i="15"/>
  <c r="D11829" i="15"/>
  <c r="D968" i="15"/>
  <c r="D2324" i="15"/>
  <c r="D11830" i="15"/>
  <c r="D3592" i="15"/>
  <c r="D3593" i="15"/>
  <c r="D11276" i="15"/>
  <c r="D11831" i="15"/>
  <c r="D3594" i="15"/>
  <c r="D7972" i="15"/>
  <c r="D6795" i="15"/>
  <c r="D6826" i="15"/>
  <c r="D11277" i="15"/>
  <c r="D11278" i="15"/>
  <c r="D11279" i="15"/>
  <c r="D11832" i="15"/>
  <c r="D5592" i="15"/>
  <c r="D11280" i="15"/>
  <c r="D11833" i="15"/>
  <c r="D11281" i="15"/>
  <c r="D11282" i="15"/>
  <c r="D11834" i="15"/>
  <c r="D11283" i="15"/>
  <c r="D11835" i="15"/>
  <c r="D11284" i="15"/>
  <c r="D11836" i="15"/>
  <c r="D11285" i="15"/>
  <c r="D11837" i="15"/>
  <c r="D11286" i="15"/>
  <c r="D11838" i="15"/>
  <c r="D3595" i="15"/>
  <c r="D10124" i="15"/>
  <c r="D10125" i="15"/>
  <c r="D10725" i="15"/>
  <c r="D10726" i="15"/>
  <c r="D10727" i="15"/>
  <c r="D11147" i="15"/>
  <c r="D10728" i="15"/>
  <c r="D10729" i="15"/>
  <c r="D11148" i="15"/>
  <c r="D10730" i="15"/>
  <c r="D10731" i="15"/>
  <c r="D3596" i="15"/>
  <c r="D10126" i="15"/>
  <c r="D10732" i="15"/>
  <c r="D5622" i="15"/>
  <c r="D4337" i="15"/>
  <c r="D3077" i="15"/>
  <c r="D10127" i="15"/>
  <c r="D10128" i="15"/>
  <c r="D10129" i="15"/>
  <c r="D10733" i="15"/>
  <c r="D4868" i="15"/>
  <c r="D3114" i="15"/>
  <c r="D10130" i="15"/>
  <c r="D10734" i="15"/>
  <c r="D1678" i="15"/>
  <c r="D10131" i="15"/>
  <c r="D10132" i="15"/>
  <c r="D10133" i="15"/>
  <c r="D10735" i="15"/>
  <c r="D4869" i="15"/>
  <c r="D10134" i="15"/>
  <c r="D10736" i="15"/>
  <c r="D4870" i="15"/>
  <c r="D10135" i="15"/>
  <c r="D10737" i="15"/>
  <c r="D4871" i="15"/>
  <c r="D10136" i="15"/>
  <c r="D10738" i="15"/>
  <c r="D10137" i="15"/>
  <c r="D10739" i="15"/>
  <c r="D4872" i="15"/>
  <c r="D2325" i="15"/>
  <c r="D8968" i="15"/>
  <c r="D9534" i="15"/>
  <c r="D9535" i="15"/>
  <c r="D9536" i="15"/>
  <c r="D9956" i="15"/>
  <c r="D9537" i="15"/>
  <c r="D9538" i="15"/>
  <c r="D9957" i="15"/>
  <c r="D2326" i="15"/>
  <c r="D2327" i="15"/>
  <c r="D2328" i="15"/>
  <c r="D2824" i="15"/>
  <c r="D4873" i="15"/>
  <c r="D2329" i="15"/>
  <c r="D8969" i="15"/>
  <c r="D9539" i="15"/>
  <c r="D1739" i="15"/>
  <c r="D367" i="15"/>
  <c r="D410" i="15"/>
  <c r="D8970" i="15"/>
  <c r="D8971" i="15"/>
  <c r="D9540" i="15"/>
  <c r="D12467" i="15"/>
  <c r="D8972" i="15"/>
  <c r="D9541" i="15"/>
  <c r="D8973" i="15"/>
  <c r="D8974" i="15"/>
  <c r="D9542" i="15"/>
  <c r="D8975" i="15"/>
  <c r="D9543" i="15"/>
  <c r="D8976" i="15"/>
  <c r="D9544" i="15"/>
  <c r="D6090" i="15"/>
  <c r="D6091" i="15"/>
  <c r="D6092" i="15"/>
  <c r="D8977" i="15"/>
  <c r="D9545" i="15"/>
  <c r="D8978" i="15"/>
  <c r="D9546" i="15"/>
  <c r="D7837" i="15"/>
  <c r="D7838" i="15"/>
  <c r="D8410" i="15"/>
  <c r="D8411" i="15"/>
  <c r="D8412" i="15"/>
  <c r="D8830" i="15"/>
  <c r="D8413" i="15"/>
  <c r="D8414" i="15"/>
  <c r="D8831" i="15"/>
  <c r="D6093" i="15"/>
  <c r="D3597" i="15"/>
  <c r="D4048" i="15"/>
  <c r="D3598" i="15"/>
  <c r="D3599" i="15"/>
  <c r="D4049" i="15"/>
  <c r="D6094" i="15"/>
  <c r="D7839" i="15"/>
  <c r="D8415" i="15"/>
  <c r="D12491" i="15"/>
  <c r="D12492" i="15"/>
  <c r="D11372" i="15"/>
  <c r="D7840" i="15"/>
  <c r="D7841" i="15"/>
  <c r="D8416" i="15"/>
  <c r="D11394" i="15"/>
  <c r="D7842" i="15"/>
  <c r="D8417" i="15"/>
  <c r="D7843" i="15"/>
  <c r="D7844" i="15"/>
  <c r="D8418" i="15"/>
  <c r="D7845" i="15"/>
  <c r="D8419" i="15"/>
  <c r="D7846" i="15"/>
  <c r="D8420" i="15"/>
  <c r="D7847" i="15"/>
  <c r="D8421" i="15"/>
  <c r="D7275" i="15"/>
  <c r="D7276" i="15"/>
  <c r="D7277" i="15"/>
  <c r="D7848" i="15"/>
  <c r="D8422" i="15"/>
  <c r="D7278" i="15"/>
  <c r="D6690" i="15"/>
  <c r="D7279" i="15"/>
  <c r="D7280" i="15"/>
  <c r="D7695" i="15"/>
  <c r="D7281" i="15"/>
  <c r="D7282" i="15"/>
  <c r="D7696" i="15"/>
  <c r="D4874" i="15"/>
  <c r="D4875" i="15"/>
  <c r="D4876" i="15"/>
  <c r="D5358" i="15"/>
  <c r="D6691" i="15"/>
  <c r="D7283" i="15"/>
  <c r="D11395" i="15"/>
  <c r="D10257" i="15"/>
  <c r="D10289" i="15"/>
  <c r="D10290" i="15"/>
  <c r="D6692" i="15"/>
  <c r="D6693" i="15"/>
  <c r="D7284" i="15"/>
  <c r="D6694" i="15"/>
  <c r="D7285" i="15"/>
  <c r="D6695" i="15"/>
  <c r="D6696" i="15"/>
  <c r="D7286" i="15"/>
  <c r="D6697" i="15"/>
  <c r="D7287" i="15"/>
  <c r="D6698" i="15"/>
  <c r="D7288" i="15"/>
  <c r="D6699" i="15"/>
  <c r="D7289" i="15"/>
  <c r="D8423" i="15"/>
  <c r="D6700" i="15"/>
  <c r="D7290" i="15"/>
  <c r="D5493" i="15"/>
  <c r="D5494" i="15"/>
  <c r="D6095" i="15"/>
  <c r="D6096" i="15"/>
  <c r="D6526" i="15"/>
  <c r="D6097" i="15"/>
  <c r="D6098" i="15"/>
  <c r="D6527" i="15"/>
  <c r="D6099" i="15"/>
  <c r="D6100" i="15"/>
  <c r="D6101" i="15"/>
  <c r="D6102" i="15"/>
  <c r="D6103" i="15"/>
  <c r="D6104" i="15"/>
  <c r="D6528" i="15"/>
  <c r="D8424" i="15"/>
  <c r="D8425" i="15"/>
  <c r="D8426" i="15"/>
  <c r="D5495" i="15"/>
  <c r="D6105" i="15"/>
  <c r="D10291" i="15"/>
  <c r="D9064" i="15"/>
  <c r="D9096" i="15"/>
  <c r="D9097" i="15"/>
  <c r="D5496" i="15"/>
  <c r="D5497" i="15"/>
  <c r="D6106" i="15"/>
  <c r="D5498" i="15"/>
  <c r="D6107" i="15"/>
  <c r="D5499" i="15"/>
  <c r="D5500" i="15"/>
  <c r="D6108" i="15"/>
  <c r="D5501" i="15"/>
  <c r="D6109" i="15"/>
  <c r="D5502" i="15"/>
  <c r="D6110" i="15"/>
  <c r="D9547" i="15"/>
  <c r="D5503" i="15"/>
  <c r="D6111" i="15"/>
  <c r="D5504" i="15"/>
  <c r="D6112" i="15"/>
  <c r="D4204" i="15"/>
  <c r="D4205" i="15"/>
  <c r="D7941" i="15"/>
  <c r="D7973" i="15"/>
  <c r="D4877" i="15"/>
  <c r="D4878" i="15"/>
  <c r="D5359" i="15"/>
  <c r="D4879" i="15"/>
  <c r="D4880" i="15"/>
  <c r="D5360" i="15"/>
  <c r="D7291" i="15"/>
  <c r="D7292" i="15"/>
  <c r="D7697" i="15"/>
  <c r="D7293" i="15"/>
  <c r="D7698" i="15"/>
  <c r="D4206" i="15"/>
  <c r="D4881" i="15"/>
  <c r="D9548" i="15"/>
  <c r="D9549" i="15"/>
  <c r="D9550" i="15"/>
  <c r="D5361" i="15"/>
  <c r="D10740" i="15"/>
  <c r="D4207" i="15"/>
  <c r="D4882" i="15"/>
  <c r="D7974" i="15"/>
  <c r="D6796" i="15"/>
  <c r="D6827" i="15"/>
  <c r="D4208" i="15"/>
  <c r="D4209" i="15"/>
  <c r="D4883" i="15"/>
  <c r="D4210" i="15"/>
  <c r="D4884" i="15"/>
  <c r="D4211" i="15"/>
  <c r="D4212" i="15"/>
  <c r="D4885" i="15"/>
  <c r="D4213" i="15"/>
  <c r="D4886" i="15"/>
  <c r="D4214" i="15"/>
  <c r="D4887" i="15"/>
  <c r="D4215" i="15"/>
  <c r="D4888" i="15"/>
  <c r="D4216" i="15"/>
  <c r="D4889" i="15"/>
  <c r="D10741" i="15"/>
  <c r="D2972" i="15"/>
  <c r="D2973" i="15"/>
  <c r="D2974" i="15"/>
  <c r="D3600" i="15"/>
  <c r="D3601" i="15"/>
  <c r="D4050" i="15"/>
  <c r="D3602" i="15"/>
  <c r="D3603" i="15"/>
  <c r="D4051" i="15"/>
  <c r="D8832" i="15"/>
  <c r="D8427" i="15"/>
  <c r="D2975" i="15"/>
  <c r="D3604" i="15"/>
  <c r="D3605" i="15"/>
  <c r="D8833" i="15"/>
  <c r="D10742" i="15"/>
  <c r="D10743" i="15"/>
  <c r="D10744" i="15"/>
  <c r="D10745" i="15"/>
  <c r="D2976" i="15"/>
  <c r="D3606" i="15"/>
  <c r="D5593" i="15"/>
  <c r="D5623" i="15"/>
  <c r="D4307" i="15"/>
  <c r="D4338" i="15"/>
  <c r="D2977" i="15"/>
  <c r="D2978" i="15"/>
  <c r="D3607" i="15"/>
  <c r="D3608" i="15"/>
  <c r="D2979" i="15"/>
  <c r="D3609" i="15"/>
  <c r="D2980" i="15"/>
  <c r="D2981" i="15"/>
  <c r="D3610" i="15"/>
  <c r="D2982" i="15"/>
  <c r="D3611" i="15"/>
  <c r="D2983" i="15"/>
  <c r="D3612" i="15"/>
  <c r="D11839" i="15"/>
  <c r="D11840" i="15"/>
  <c r="D1580" i="15"/>
  <c r="D4308" i="15"/>
  <c r="D2330" i="15"/>
  <c r="D2331" i="15"/>
  <c r="D2825" i="15"/>
  <c r="D2332" i="15"/>
  <c r="D2333" i="15"/>
  <c r="D2826" i="15"/>
  <c r="D11841" i="15"/>
  <c r="D8428" i="15"/>
  <c r="D9551" i="15"/>
  <c r="D9958" i="15"/>
  <c r="D2334" i="15"/>
  <c r="D11842" i="15"/>
  <c r="D11843" i="15"/>
  <c r="D11844" i="15"/>
  <c r="D1581" i="15"/>
  <c r="D2335" i="15"/>
  <c r="D4339" i="15"/>
  <c r="D3078" i="15"/>
  <c r="D3115" i="15"/>
  <c r="D1740" i="15"/>
  <c r="D1582" i="15"/>
  <c r="D1583" i="15"/>
  <c r="D2336" i="15"/>
  <c r="D2337" i="15"/>
  <c r="D1584" i="15"/>
  <c r="D2338" i="15"/>
  <c r="D1585" i="15"/>
  <c r="D1586" i="15"/>
  <c r="D2339" i="15"/>
  <c r="D1587" i="15"/>
  <c r="D2340" i="15"/>
  <c r="D1588" i="15"/>
  <c r="D2341" i="15"/>
  <c r="D12924" i="15"/>
  <c r="D195" i="15"/>
  <c r="D196" i="15"/>
  <c r="D197" i="15"/>
  <c r="D1679" i="15"/>
  <c r="D969" i="15"/>
  <c r="D970" i="15"/>
  <c r="D1439" i="15"/>
  <c r="D10746" i="15"/>
  <c r="D971" i="15"/>
  <c r="D972" i="15"/>
  <c r="D10747" i="15"/>
  <c r="D1440" i="15"/>
  <c r="D11149" i="15"/>
  <c r="D12925" i="15"/>
  <c r="D10748" i="15"/>
  <c r="D198" i="15"/>
  <c r="D1741" i="15"/>
  <c r="D973" i="15"/>
  <c r="D974" i="15"/>
  <c r="D11845" i="15"/>
  <c r="D12246" i="15"/>
  <c r="D11846" i="15"/>
  <c r="D12247" i="15"/>
  <c r="D12926" i="15"/>
  <c r="D12927" i="15"/>
  <c r="D12928" i="15"/>
  <c r="D199" i="15"/>
  <c r="D975" i="15"/>
  <c r="D411" i="15"/>
  <c r="D368" i="15"/>
  <c r="D412" i="15"/>
  <c r="D413" i="15"/>
  <c r="D200" i="15"/>
  <c r="D201" i="15"/>
  <c r="D976" i="15"/>
  <c r="D202" i="15"/>
  <c r="D977" i="15"/>
  <c r="D203" i="15"/>
  <c r="D204" i="15"/>
  <c r="D205" i="15"/>
  <c r="D978" i="15"/>
  <c r="D206" i="15"/>
  <c r="D979" i="15"/>
  <c r="D207" i="15"/>
  <c r="D980" i="15"/>
  <c r="D11847" i="15"/>
  <c r="D12929" i="15"/>
  <c r="D12930" i="15"/>
  <c r="D12931" i="15"/>
  <c r="D10138" i="15"/>
  <c r="D10139" i="15"/>
  <c r="D8979" i="15"/>
  <c r="D8980" i="15"/>
  <c r="D7849" i="15"/>
  <c r="D7850" i="15"/>
  <c r="D6701" i="15"/>
  <c r="D6702" i="15"/>
  <c r="D5505" i="15"/>
  <c r="D4217" i="15"/>
  <c r="D5506" i="15"/>
  <c r="D5507" i="15"/>
  <c r="D2984" i="15"/>
  <c r="D4218" i="15"/>
  <c r="D2985" i="15"/>
  <c r="D1589" i="15"/>
  <c r="D1590" i="15"/>
  <c r="D208" i="15"/>
  <c r="D209" i="15"/>
  <c r="D210" i="15"/>
  <c r="D211" i="15"/>
  <c r="D12388" i="15"/>
  <c r="D10140" i="15"/>
  <c r="D11287" i="15"/>
  <c r="D10141" i="15"/>
  <c r="D12932" i="15"/>
  <c r="D11848" i="15"/>
  <c r="D12933" i="15"/>
  <c r="D10749" i="15"/>
  <c r="D11849" i="15"/>
  <c r="D10750" i="15"/>
  <c r="D10751" i="15"/>
  <c r="D9552" i="15"/>
  <c r="D9553" i="15"/>
  <c r="D8429" i="15"/>
  <c r="D8430" i="15"/>
  <c r="D7294" i="15"/>
  <c r="D7295" i="15"/>
  <c r="D6113" i="15"/>
  <c r="D6114" i="15"/>
  <c r="D6115" i="15"/>
  <c r="D4890" i="15"/>
  <c r="D3613" i="15"/>
  <c r="D2342" i="15"/>
  <c r="D4891" i="15"/>
  <c r="D4892" i="15"/>
  <c r="D981" i="15"/>
  <c r="D9554" i="15"/>
  <c r="D10752" i="15"/>
  <c r="D3614" i="15"/>
  <c r="D2343" i="15"/>
  <c r="D10753" i="15"/>
  <c r="D11850" i="15"/>
  <c r="D11851" i="15"/>
  <c r="D12934" i="15"/>
  <c r="D2344" i="15"/>
  <c r="D982" i="15"/>
  <c r="D983" i="15"/>
  <c r="D6116" i="15"/>
  <c r="D6117" i="15"/>
  <c r="D7296" i="15"/>
  <c r="D7297" i="15"/>
  <c r="D984" i="15"/>
  <c r="D7298" i="15"/>
  <c r="D2345" i="15"/>
  <c r="D3615" i="15"/>
  <c r="D7299" i="15"/>
  <c r="D8431" i="15"/>
  <c r="D8432" i="15"/>
  <c r="D9555" i="15"/>
  <c r="D4893" i="15"/>
  <c r="D6118" i="15"/>
  <c r="D9556" i="15"/>
  <c r="D10754" i="15"/>
  <c r="D7300" i="15"/>
  <c r="D8433" i="15"/>
  <c r="D10755" i="15"/>
  <c r="D10756" i="15"/>
  <c r="D11852" i="15"/>
  <c r="D9557" i="15"/>
  <c r="D11853" i="15"/>
  <c r="D12935" i="15"/>
  <c r="D10757" i="15"/>
  <c r="D10758" i="15"/>
  <c r="D2346" i="15"/>
  <c r="D2347" i="15"/>
  <c r="D11854" i="15"/>
  <c r="D12936" i="15"/>
  <c r="D12389" i="15"/>
  <c r="D12937" i="15"/>
  <c r="D985" i="15"/>
  <c r="D986" i="15"/>
  <c r="D987" i="15"/>
  <c r="D12938" i="15"/>
  <c r="D2348" i="15"/>
  <c r="D11855" i="15"/>
  <c r="D2349" i="15"/>
  <c r="D988" i="15"/>
  <c r="D11288" i="15"/>
  <c r="D11856" i="15"/>
  <c r="D3616" i="15"/>
  <c r="D10759" i="15"/>
  <c r="D10760" i="15"/>
  <c r="D3617" i="15"/>
  <c r="D10142" i="15"/>
  <c r="D10143" i="15"/>
  <c r="D10761" i="15"/>
  <c r="D4894" i="15"/>
  <c r="D9558" i="15"/>
  <c r="D4895" i="15"/>
  <c r="D9559" i="15"/>
  <c r="D8981" i="15"/>
  <c r="D9560" i="15"/>
  <c r="D8434" i="15"/>
  <c r="D6119" i="15"/>
  <c r="D8435" i="15"/>
  <c r="D8436" i="15"/>
  <c r="D6120" i="15"/>
  <c r="D6121" i="15"/>
  <c r="D7851" i="15"/>
  <c r="D8437" i="15"/>
  <c r="D7301" i="15"/>
  <c r="D7302" i="15"/>
  <c r="D7303" i="15"/>
  <c r="D7304" i="15"/>
  <c r="D7305" i="15"/>
  <c r="D6703" i="15"/>
  <c r="D7306" i="15"/>
  <c r="D8438" i="15"/>
  <c r="D6122" i="15"/>
  <c r="D6529" i="15"/>
  <c r="D8439" i="15"/>
  <c r="D6123" i="15"/>
  <c r="D5508" i="15"/>
  <c r="D6124" i="15"/>
  <c r="D9561" i="15"/>
  <c r="D4896" i="15"/>
  <c r="D4897" i="15"/>
  <c r="D4898" i="15"/>
  <c r="D9562" i="15"/>
  <c r="D4899" i="15"/>
  <c r="D4900" i="15"/>
  <c r="D4901" i="15"/>
  <c r="D10762" i="15"/>
  <c r="D4219" i="15"/>
  <c r="D4902" i="15"/>
  <c r="D3618" i="15"/>
  <c r="D10763" i="15"/>
  <c r="D3619" i="15"/>
  <c r="D3620" i="15"/>
  <c r="D3621" i="15"/>
  <c r="D10764" i="15"/>
  <c r="D11857" i="15"/>
  <c r="D2986" i="15"/>
  <c r="D3622" i="15"/>
  <c r="D11858" i="15"/>
  <c r="D2350" i="15"/>
  <c r="D11859" i="15"/>
  <c r="D2351" i="15"/>
  <c r="D2352" i="15"/>
  <c r="D12939" i="15"/>
  <c r="D1591" i="15"/>
  <c r="D2353" i="15"/>
  <c r="D989" i="15"/>
  <c r="D12940" i="15"/>
  <c r="D212" i="15"/>
  <c r="D213" i="15"/>
  <c r="D990" i="15"/>
  <c r="D991" i="15"/>
  <c r="D992" i="15"/>
  <c r="D214" i="15"/>
  <c r="D993" i="15"/>
  <c r="D12390" i="15"/>
  <c r="D12391" i="15"/>
  <c r="D12392" i="15"/>
  <c r="D994" i="15"/>
  <c r="D12941" i="15"/>
  <c r="D12942" i="15"/>
  <c r="D12943" i="15"/>
  <c r="D12944" i="15"/>
  <c r="D995" i="15"/>
  <c r="D12945" i="15"/>
  <c r="D996" i="15"/>
  <c r="D997" i="15"/>
  <c r="D12946" i="15"/>
  <c r="D12947" i="15"/>
  <c r="D998" i="15"/>
  <c r="D12948" i="15"/>
  <c r="D12949" i="15"/>
  <c r="D2354" i="15"/>
  <c r="D12950" i="15"/>
  <c r="D13291" i="15"/>
  <c r="D2355" i="15"/>
  <c r="D12951" i="15"/>
  <c r="D11860" i="15"/>
  <c r="D11861" i="15"/>
  <c r="D11862" i="15"/>
  <c r="D11863" i="15"/>
  <c r="D12248" i="15"/>
  <c r="D11864" i="15"/>
  <c r="D12249" i="15"/>
  <c r="D11865" i="15"/>
  <c r="D2356" i="15"/>
  <c r="D2357" i="15"/>
  <c r="D11866" i="15"/>
  <c r="D2358" i="15"/>
  <c r="D11867" i="15"/>
  <c r="D11868" i="15"/>
  <c r="D999" i="15"/>
  <c r="D11869" i="15"/>
  <c r="D11289" i="15"/>
  <c r="D11870" i="15"/>
  <c r="D3623" i="15"/>
  <c r="D11290" i="15"/>
  <c r="D11291" i="15"/>
  <c r="D11871" i="15"/>
  <c r="D3624" i="15"/>
  <c r="D11872" i="15"/>
  <c r="D11873" i="15"/>
  <c r="D11874" i="15"/>
  <c r="D10765" i="15"/>
  <c r="D11150" i="15"/>
  <c r="D10766" i="15"/>
  <c r="D11151" i="15"/>
  <c r="D3625" i="15"/>
  <c r="D3626" i="15"/>
  <c r="D10767" i="15"/>
  <c r="D10768" i="15"/>
  <c r="D3627" i="15"/>
  <c r="D10144" i="15"/>
  <c r="D10145" i="15"/>
  <c r="D10769" i="15"/>
  <c r="D4903" i="15"/>
  <c r="D10146" i="15"/>
  <c r="D10147" i="15"/>
  <c r="D10770" i="15"/>
  <c r="D10292" i="15"/>
  <c r="D4904" i="15"/>
  <c r="D10771" i="15"/>
  <c r="D10772" i="15"/>
  <c r="D10773" i="15"/>
  <c r="D10774" i="15"/>
  <c r="D4905" i="15"/>
  <c r="D4906" i="15"/>
  <c r="D9563" i="15"/>
  <c r="D9959" i="15"/>
  <c r="D9564" i="15"/>
  <c r="D9565" i="15"/>
  <c r="D9566" i="15"/>
  <c r="D2359" i="15"/>
  <c r="D4907" i="15"/>
  <c r="D9567" i="15"/>
  <c r="D9568" i="15"/>
  <c r="D9569" i="15"/>
  <c r="D9570" i="15"/>
  <c r="D9960" i="15"/>
  <c r="D8982" i="15"/>
  <c r="D9571" i="15"/>
  <c r="D8983" i="15"/>
  <c r="D9572" i="15"/>
  <c r="D6125" i="15"/>
  <c r="D9573" i="15"/>
  <c r="D9574" i="15"/>
  <c r="D8440" i="15"/>
  <c r="D6126" i="15"/>
  <c r="D8834" i="15"/>
  <c r="D8441" i="15"/>
  <c r="D8835" i="15"/>
  <c r="D8442" i="15"/>
  <c r="D8443" i="15"/>
  <c r="D6127" i="15"/>
  <c r="D6128" i="15"/>
  <c r="D8444" i="15"/>
  <c r="D8445" i="15"/>
  <c r="D8446" i="15"/>
  <c r="D6129" i="15"/>
  <c r="D8447" i="15"/>
  <c r="D3628" i="15"/>
  <c r="D7852" i="15"/>
  <c r="D7853" i="15"/>
  <c r="D8448" i="15"/>
  <c r="D7854" i="15"/>
  <c r="D8449" i="15"/>
  <c r="D7307" i="15"/>
  <c r="D7308" i="15"/>
  <c r="D8450" i="15"/>
  <c r="D8836" i="15"/>
  <c r="D7309" i="15"/>
  <c r="D7310" i="15"/>
  <c r="D7311" i="15"/>
  <c r="D7312" i="15"/>
  <c r="D7699" i="15"/>
  <c r="D7313" i="15"/>
  <c r="D7314" i="15"/>
  <c r="D7315" i="15"/>
  <c r="D7316" i="15"/>
  <c r="D7317" i="15"/>
  <c r="D7318" i="15"/>
  <c r="D7319" i="15"/>
  <c r="D6704" i="15"/>
  <c r="D7320" i="15"/>
  <c r="D6705" i="15"/>
  <c r="D7321" i="15"/>
  <c r="D8451" i="15"/>
  <c r="D7322" i="15"/>
  <c r="D8452" i="15"/>
  <c r="D8453" i="15"/>
  <c r="D8454" i="15"/>
  <c r="D7323" i="15"/>
  <c r="D6130" i="15"/>
  <c r="D6131" i="15"/>
  <c r="D6132" i="15"/>
  <c r="D6530" i="15"/>
  <c r="D6133" i="15"/>
  <c r="D6134" i="15"/>
  <c r="D8455" i="15"/>
  <c r="D6135" i="15"/>
  <c r="D6136" i="15"/>
  <c r="D6137" i="15"/>
  <c r="D6138" i="15"/>
  <c r="D8456" i="15"/>
  <c r="D5509" i="15"/>
  <c r="D6139" i="15"/>
  <c r="D5510" i="15"/>
  <c r="D6140" i="15"/>
  <c r="D9575" i="15"/>
  <c r="D6141" i="15"/>
  <c r="D9576" i="15"/>
  <c r="D9577" i="15"/>
  <c r="D6142" i="15"/>
  <c r="D4908" i="15"/>
  <c r="D6143" i="15"/>
  <c r="D4909" i="15"/>
  <c r="D9578" i="15"/>
  <c r="D4910" i="15"/>
  <c r="D4911" i="15"/>
  <c r="D5362" i="15"/>
  <c r="D4912" i="15"/>
  <c r="D4913" i="15"/>
  <c r="D4914" i="15"/>
  <c r="D4915" i="15"/>
  <c r="D4916" i="15"/>
  <c r="D9579" i="15"/>
  <c r="D10775" i="15"/>
  <c r="D4917" i="15"/>
  <c r="D4220" i="15"/>
  <c r="D4918" i="15"/>
  <c r="D4221" i="15"/>
  <c r="D4919" i="15"/>
  <c r="D10776" i="15"/>
  <c r="D10777" i="15"/>
  <c r="D10778" i="15"/>
  <c r="D4920" i="15"/>
  <c r="D4921" i="15"/>
  <c r="D3629" i="15"/>
  <c r="D3630" i="15"/>
  <c r="D3631" i="15"/>
  <c r="D4052" i="15"/>
  <c r="D3632" i="15"/>
  <c r="D3633" i="15"/>
  <c r="D3634" i="15"/>
  <c r="D3635" i="15"/>
  <c r="D3636" i="15"/>
  <c r="D3637" i="15"/>
  <c r="D10779" i="15"/>
  <c r="D2987" i="15"/>
  <c r="D3638" i="15"/>
  <c r="D10780" i="15"/>
  <c r="D2988" i="15"/>
  <c r="D3639" i="15"/>
  <c r="D11875" i="15"/>
  <c r="D3640" i="15"/>
  <c r="D11876" i="15"/>
  <c r="D11877" i="15"/>
  <c r="D2360" i="15"/>
  <c r="D2827" i="15"/>
  <c r="D2828" i="15"/>
  <c r="D2361" i="15"/>
  <c r="D2362" i="15"/>
  <c r="D2363" i="15"/>
  <c r="D2364" i="15"/>
  <c r="D11878" i="15"/>
  <c r="D2365" i="15"/>
  <c r="D2829" i="15"/>
  <c r="D2366" i="15"/>
  <c r="D2367" i="15"/>
  <c r="D2368" i="15"/>
  <c r="D2369" i="15"/>
  <c r="D2370" i="15"/>
  <c r="D2371" i="15"/>
  <c r="D2830" i="15"/>
  <c r="D11879" i="15"/>
  <c r="D1592" i="15"/>
  <c r="D1593" i="15"/>
  <c r="D2372" i="15"/>
  <c r="D12952" i="15"/>
  <c r="D1594" i="15"/>
  <c r="D2373" i="15"/>
  <c r="D2374" i="15"/>
  <c r="D2375" i="15"/>
  <c r="D12953" i="15"/>
  <c r="D1000" i="15"/>
  <c r="D1001" i="15"/>
  <c r="D1002" i="15"/>
  <c r="D1003" i="15"/>
  <c r="D1004" i="15"/>
  <c r="D1005" i="15"/>
  <c r="D1006" i="15"/>
  <c r="D1007" i="15"/>
  <c r="D10781" i="15"/>
  <c r="D1008" i="15"/>
  <c r="D1009" i="15"/>
  <c r="D12954" i="15"/>
  <c r="D12955" i="15"/>
  <c r="D1010" i="15"/>
  <c r="D1011" i="15"/>
  <c r="D1012" i="15"/>
  <c r="D215" i="15"/>
  <c r="D216" i="15"/>
  <c r="D12956" i="15"/>
  <c r="D1013" i="15"/>
  <c r="D217" i="15"/>
  <c r="D1014" i="15"/>
  <c r="D218" i="15"/>
  <c r="D1015" i="15"/>
  <c r="D1016" i="15"/>
  <c r="D7855" i="15"/>
  <c r="D8457" i="15"/>
  <c r="D8458" i="15"/>
  <c r="D8459" i="15"/>
  <c r="D8460" i="15"/>
  <c r="D9580" i="15"/>
  <c r="D9581" i="15"/>
  <c r="D9582" i="15"/>
  <c r="D9583" i="15"/>
  <c r="D9584" i="15"/>
  <c r="D9585" i="15"/>
  <c r="D9961" i="15"/>
  <c r="D8984" i="15"/>
  <c r="D9586" i="15"/>
  <c r="D9098" i="15"/>
  <c r="D9587" i="15"/>
  <c r="D9588" i="15"/>
  <c r="D9589" i="15"/>
  <c r="D9590" i="15"/>
  <c r="D8985" i="15"/>
  <c r="D9591" i="15"/>
  <c r="D9592" i="15"/>
  <c r="D9593" i="15"/>
  <c r="D9594" i="15"/>
  <c r="D10782" i="15"/>
  <c r="D10783" i="15"/>
  <c r="D10784" i="15"/>
  <c r="D10785" i="15"/>
  <c r="D10786" i="15"/>
  <c r="D10148" i="15"/>
  <c r="D10293" i="15"/>
  <c r="D10787" i="15"/>
  <c r="D10788" i="15"/>
  <c r="D10789" i="15"/>
  <c r="D10790" i="15"/>
  <c r="D10791" i="15"/>
  <c r="D10792" i="15"/>
  <c r="D10149" i="15"/>
  <c r="D10793" i="15"/>
  <c r="D10794" i="15"/>
  <c r="D10795" i="15"/>
  <c r="D11880" i="15"/>
  <c r="D11881" i="15"/>
  <c r="D11882" i="15"/>
  <c r="D11883" i="15"/>
  <c r="D12250" i="15"/>
  <c r="D11292" i="15"/>
  <c r="D11396" i="15"/>
  <c r="D11884" i="15"/>
  <c r="D11885" i="15"/>
  <c r="D11886" i="15"/>
  <c r="D11887" i="15"/>
  <c r="D11888" i="15"/>
  <c r="D11889" i="15"/>
  <c r="D11890" i="15"/>
  <c r="D11293" i="15"/>
  <c r="D11891" i="15"/>
  <c r="D11892" i="15"/>
  <c r="D11893" i="15"/>
  <c r="D12393" i="15"/>
  <c r="D12493" i="15"/>
  <c r="D12494" i="15"/>
  <c r="D12957" i="15"/>
  <c r="D12958" i="15"/>
  <c r="D12959" i="15"/>
  <c r="D12960" i="15"/>
  <c r="D12961" i="15"/>
  <c r="D12962" i="15"/>
  <c r="D12963" i="15"/>
  <c r="D12964" i="15"/>
  <c r="D12394" i="15"/>
  <c r="D12965" i="15"/>
  <c r="D12966" i="15"/>
  <c r="D12395" i="15"/>
  <c r="D12396" i="15"/>
  <c r="D12495" i="15"/>
  <c r="D1017" i="15"/>
  <c r="D1018" i="15"/>
  <c r="D12967" i="15"/>
  <c r="D12968" i="15"/>
  <c r="D1019" i="15"/>
  <c r="D2376" i="15"/>
  <c r="D2377" i="15"/>
  <c r="D12969" i="15"/>
  <c r="D1020" i="15"/>
  <c r="D11894" i="15"/>
  <c r="D11895" i="15"/>
  <c r="D1021" i="15"/>
  <c r="D11896" i="15"/>
  <c r="D11897" i="15"/>
  <c r="D11294" i="15"/>
  <c r="D11295" i="15"/>
  <c r="D11898" i="15"/>
  <c r="D11397" i="15"/>
  <c r="D3641" i="15"/>
  <c r="D3642" i="15"/>
  <c r="D1022" i="15"/>
  <c r="D1023" i="15"/>
  <c r="D10796" i="15"/>
  <c r="D10797" i="15"/>
  <c r="D10798" i="15"/>
  <c r="D1024" i="15"/>
  <c r="D4922" i="15"/>
  <c r="D10150" i="15"/>
  <c r="D10151" i="15"/>
  <c r="D10799" i="15"/>
  <c r="D10294" i="15"/>
  <c r="D1025" i="15"/>
  <c r="D9595" i="15"/>
  <c r="D9596" i="15"/>
  <c r="D1026" i="15"/>
  <c r="D9597" i="15"/>
  <c r="D9598" i="15"/>
  <c r="D2378" i="15"/>
  <c r="D8986" i="15"/>
  <c r="D9599" i="15"/>
  <c r="D9099" i="15"/>
  <c r="D6144" i="15"/>
  <c r="D8461" i="15"/>
  <c r="D8462" i="15"/>
  <c r="D2379" i="15"/>
  <c r="D2380" i="15"/>
  <c r="D8463" i="15"/>
  <c r="D8464" i="15"/>
  <c r="D2381" i="15"/>
  <c r="D2382" i="15"/>
  <c r="D3643" i="15"/>
  <c r="D7856" i="15"/>
  <c r="D8465" i="15"/>
  <c r="D2383" i="15"/>
  <c r="D7324" i="15"/>
  <c r="D7325" i="15"/>
  <c r="D2384" i="15"/>
  <c r="D7326" i="15"/>
  <c r="D7327" i="15"/>
  <c r="D7328" i="15"/>
  <c r="D2385" i="15"/>
  <c r="D7700" i="15"/>
  <c r="D7329" i="15"/>
  <c r="D6706" i="15"/>
  <c r="D7330" i="15"/>
  <c r="D2386" i="15"/>
  <c r="D3644" i="15"/>
  <c r="D3645" i="15"/>
  <c r="D3646" i="15"/>
  <c r="D6145" i="15"/>
  <c r="D3647" i="15"/>
  <c r="D6146" i="15"/>
  <c r="D6147" i="15"/>
  <c r="D6148" i="15"/>
  <c r="D3648" i="15"/>
  <c r="D8466" i="15"/>
  <c r="D3649" i="15"/>
  <c r="D5511" i="15"/>
  <c r="D6149" i="15"/>
  <c r="D3650" i="15"/>
  <c r="D3651" i="15"/>
  <c r="D4923" i="15"/>
  <c r="D4924" i="15"/>
  <c r="D4925" i="15"/>
  <c r="D4926" i="15"/>
  <c r="D4927" i="15"/>
  <c r="D4928" i="15"/>
  <c r="D7331" i="15"/>
  <c r="D9600" i="15"/>
  <c r="D7701" i="15"/>
  <c r="D3652" i="15"/>
  <c r="D4222" i="15"/>
  <c r="D4929" i="15"/>
  <c r="D3653" i="15"/>
  <c r="D3654" i="15"/>
  <c r="D3655" i="15"/>
  <c r="D3656" i="15"/>
  <c r="D4930" i="15"/>
  <c r="D3657" i="15"/>
  <c r="D3658" i="15"/>
  <c r="D8837" i="15"/>
  <c r="D8467" i="15"/>
  <c r="D10800" i="15"/>
  <c r="D4931" i="15"/>
  <c r="D2989" i="15"/>
  <c r="D3659" i="15"/>
  <c r="D4932" i="15"/>
  <c r="D4933" i="15"/>
  <c r="D1742" i="15"/>
  <c r="D2387" i="15"/>
  <c r="D2388" i="15"/>
  <c r="D2389" i="15"/>
  <c r="D2390" i="15"/>
  <c r="D2391" i="15"/>
  <c r="D9601" i="15"/>
  <c r="D1743" i="15"/>
  <c r="D2392" i="15"/>
  <c r="D11899" i="15"/>
  <c r="D4934" i="15"/>
  <c r="D1595" i="15"/>
  <c r="D2393" i="15"/>
  <c r="D2394" i="15"/>
  <c r="D4935" i="15"/>
  <c r="D1027" i="15"/>
  <c r="D1028" i="15"/>
  <c r="D11152" i="15"/>
  <c r="D1029" i="15"/>
  <c r="D1030" i="15"/>
  <c r="D1031" i="15"/>
  <c r="D219" i="15"/>
  <c r="D220" i="15"/>
  <c r="D221" i="15"/>
  <c r="D12970" i="15"/>
  <c r="D222" i="15"/>
  <c r="D1032" i="15"/>
  <c r="D1033" i="15"/>
  <c r="D12397" i="15"/>
  <c r="D12971" i="15"/>
  <c r="D12972" i="15"/>
  <c r="D1034" i="15"/>
  <c r="D2395" i="15"/>
  <c r="D11900" i="15"/>
  <c r="D11901" i="15"/>
  <c r="D2396" i="15"/>
  <c r="D2397" i="15"/>
  <c r="D11902" i="15"/>
  <c r="D1035" i="15"/>
  <c r="D2398" i="15"/>
  <c r="D3660" i="15"/>
  <c r="D10801" i="15"/>
  <c r="D3661" i="15"/>
  <c r="D10802" i="15"/>
  <c r="D3662" i="15"/>
  <c r="D4936" i="15"/>
  <c r="D10152" i="15"/>
  <c r="D10153" i="15"/>
  <c r="D10803" i="15"/>
  <c r="D4937" i="15"/>
  <c r="D9602" i="15"/>
  <c r="D4938" i="15"/>
  <c r="D4939" i="15"/>
  <c r="D9603" i="15"/>
  <c r="D8987" i="15"/>
  <c r="D9604" i="15"/>
  <c r="D8468" i="15"/>
  <c r="D6150" i="15"/>
  <c r="D6151" i="15"/>
  <c r="D8469" i="15"/>
  <c r="D8470" i="15"/>
  <c r="D6152" i="15"/>
  <c r="D7857" i="15"/>
  <c r="D8471" i="15"/>
  <c r="D7332" i="15"/>
  <c r="D7333" i="15"/>
  <c r="D7334" i="15"/>
  <c r="D7335" i="15"/>
  <c r="D7336" i="15"/>
  <c r="D6707" i="15"/>
  <c r="D7337" i="15"/>
  <c r="D8472" i="15"/>
  <c r="D8473" i="15"/>
  <c r="D8474" i="15"/>
  <c r="D6153" i="15"/>
  <c r="D8475" i="15"/>
  <c r="D6154" i="15"/>
  <c r="D5512" i="15"/>
  <c r="D6155" i="15"/>
  <c r="D9605" i="15"/>
  <c r="D9606" i="15"/>
  <c r="D4940" i="15"/>
  <c r="D9607" i="15"/>
  <c r="D4941" i="15"/>
  <c r="D4942" i="15"/>
  <c r="D10804" i="15"/>
  <c r="D4223" i="15"/>
  <c r="D4943" i="15"/>
  <c r="D10805" i="15"/>
  <c r="D3663" i="15"/>
  <c r="D3664" i="15"/>
  <c r="D10806" i="15"/>
  <c r="D3665" i="15"/>
  <c r="D3666" i="15"/>
  <c r="D11903" i="15"/>
  <c r="D2990" i="15"/>
  <c r="D3667" i="15"/>
  <c r="D11904" i="15"/>
  <c r="D2399" i="15"/>
  <c r="D2400" i="15"/>
  <c r="D11905" i="15"/>
  <c r="D2401" i="15"/>
  <c r="D2402" i="15"/>
  <c r="D2403" i="15"/>
  <c r="D2404" i="15"/>
  <c r="D12973" i="15"/>
  <c r="D1596" i="15"/>
  <c r="D2405" i="15"/>
  <c r="D12974" i="15"/>
  <c r="D1036" i="15"/>
  <c r="D1037" i="15"/>
  <c r="D12975" i="15"/>
  <c r="D223" i="15"/>
  <c r="D224" i="15"/>
  <c r="D1038" i="15"/>
  <c r="D1039" i="15"/>
  <c r="D225" i="15"/>
  <c r="D1040" i="15"/>
  <c r="D12398" i="15"/>
  <c r="D12976" i="15"/>
  <c r="D1041" i="15"/>
  <c r="D12977" i="15"/>
  <c r="D1042" i="15"/>
  <c r="D12978" i="15"/>
  <c r="D2406" i="15"/>
  <c r="D2407" i="15"/>
  <c r="D11906" i="15"/>
  <c r="D2408" i="15"/>
  <c r="D11907" i="15"/>
  <c r="D11296" i="15"/>
  <c r="D11908" i="15"/>
  <c r="D3668" i="15"/>
  <c r="D10807" i="15"/>
  <c r="D3669" i="15"/>
  <c r="D1043" i="15"/>
  <c r="D3670" i="15"/>
  <c r="D10154" i="15"/>
  <c r="D10155" i="15"/>
  <c r="D10808" i="15"/>
  <c r="D10156" i="15"/>
  <c r="D10157" i="15"/>
  <c r="D10809" i="15"/>
  <c r="D4944" i="15"/>
  <c r="D4945" i="15"/>
  <c r="D9608" i="15"/>
  <c r="D4946" i="15"/>
  <c r="D8988" i="15"/>
  <c r="D9609" i="15"/>
  <c r="D8989" i="15"/>
  <c r="D9610" i="15"/>
  <c r="D8476" i="15"/>
  <c r="D6156" i="15"/>
  <c r="D7858" i="15"/>
  <c r="D8477" i="15"/>
  <c r="D6157" i="15"/>
  <c r="D7859" i="15"/>
  <c r="D8478" i="15"/>
  <c r="D7338" i="15"/>
  <c r="D7339" i="15"/>
  <c r="D7340" i="15"/>
  <c r="D7341" i="15"/>
  <c r="D6708" i="15"/>
  <c r="D7342" i="15"/>
  <c r="D6709" i="15"/>
  <c r="D7343" i="15"/>
  <c r="D8479" i="15"/>
  <c r="D8480" i="15"/>
  <c r="D6158" i="15"/>
  <c r="D8481" i="15"/>
  <c r="D5513" i="15"/>
  <c r="D6159" i="15"/>
  <c r="D9611" i="15"/>
  <c r="D5514" i="15"/>
  <c r="D6160" i="15"/>
  <c r="D9612" i="15"/>
  <c r="D4947" i="15"/>
  <c r="D4948" i="15"/>
  <c r="D9613" i="15"/>
  <c r="D4224" i="15"/>
  <c r="D4949" i="15"/>
  <c r="D4950" i="15"/>
  <c r="D4951" i="15"/>
  <c r="D10810" i="15"/>
  <c r="D4225" i="15"/>
  <c r="D4952" i="15"/>
  <c r="D10811" i="15"/>
  <c r="D2991" i="15"/>
  <c r="D3671" i="15"/>
  <c r="D2992" i="15"/>
  <c r="D3672" i="15"/>
  <c r="D11909" i="15"/>
  <c r="D2409" i="15"/>
  <c r="D11910" i="15"/>
  <c r="D1597" i="15"/>
  <c r="D2410" i="15"/>
  <c r="D2411" i="15"/>
  <c r="D1598" i="15"/>
  <c r="D2412" i="15"/>
  <c r="D12979" i="15"/>
  <c r="D1044" i="15"/>
  <c r="D12980" i="15"/>
  <c r="D226" i="15"/>
  <c r="D227" i="15"/>
  <c r="D1045" i="15"/>
  <c r="D1046" i="15"/>
  <c r="D228" i="15"/>
  <c r="D1047" i="15"/>
  <c r="D12399" i="15"/>
  <c r="D12400" i="15"/>
  <c r="D12981" i="15"/>
  <c r="D1048" i="15"/>
  <c r="D1049" i="15"/>
  <c r="D12982" i="15"/>
  <c r="D1050" i="15"/>
  <c r="D1051" i="15"/>
  <c r="D12983" i="15"/>
  <c r="D12984" i="15"/>
  <c r="D2413" i="15"/>
  <c r="D11911" i="15"/>
  <c r="D2414" i="15"/>
  <c r="D2415" i="15"/>
  <c r="D2416" i="15"/>
  <c r="D11912" i="15"/>
  <c r="D2417" i="15"/>
  <c r="D11913" i="15"/>
  <c r="D2418" i="15"/>
  <c r="D11297" i="15"/>
  <c r="D11914" i="15"/>
  <c r="D11298" i="15"/>
  <c r="D11915" i="15"/>
  <c r="D3673" i="15"/>
  <c r="D10158" i="15"/>
  <c r="D10812" i="15"/>
  <c r="D3674" i="15"/>
  <c r="D3675" i="15"/>
  <c r="D3676" i="15"/>
  <c r="D1052" i="15"/>
  <c r="D3677" i="15"/>
  <c r="D10813" i="15"/>
  <c r="D3678" i="15"/>
  <c r="D10159" i="15"/>
  <c r="D10160" i="15"/>
  <c r="D10814" i="15"/>
  <c r="D10161" i="15"/>
  <c r="D10815" i="15"/>
  <c r="D4953" i="15"/>
  <c r="D4954" i="15"/>
  <c r="D9614" i="15"/>
  <c r="D4955" i="15"/>
  <c r="D4956" i="15"/>
  <c r="D9615" i="15"/>
  <c r="D9616" i="15"/>
  <c r="D4957" i="15"/>
  <c r="D4958" i="15"/>
  <c r="D8990" i="15"/>
  <c r="D9617" i="15"/>
  <c r="D8991" i="15"/>
  <c r="D9618" i="15"/>
  <c r="D8482" i="15"/>
  <c r="D6161" i="15"/>
  <c r="D6162" i="15"/>
  <c r="D8483" i="15"/>
  <c r="D6163" i="15"/>
  <c r="D6164" i="15"/>
  <c r="D8484" i="15"/>
  <c r="D6165" i="15"/>
  <c r="D6166" i="15"/>
  <c r="D7860" i="15"/>
  <c r="D8485" i="15"/>
  <c r="D7861" i="15"/>
  <c r="D8486" i="15"/>
  <c r="D7344" i="15"/>
  <c r="D7345" i="15"/>
  <c r="D7346" i="15"/>
  <c r="D7347" i="15"/>
  <c r="D7348" i="15"/>
  <c r="D7349" i="15"/>
  <c r="D7350" i="15"/>
  <c r="D7351" i="15"/>
  <c r="D7352" i="15"/>
  <c r="D8487" i="15"/>
  <c r="D6710" i="15"/>
  <c r="D7353" i="15"/>
  <c r="D6711" i="15"/>
  <c r="D7354" i="15"/>
  <c r="D8488" i="15"/>
  <c r="D8489" i="15"/>
  <c r="D8490" i="15"/>
  <c r="D6167" i="15"/>
  <c r="D6168" i="15"/>
  <c r="D8491" i="15"/>
  <c r="D8492" i="15"/>
  <c r="D6169" i="15"/>
  <c r="D6170" i="15"/>
  <c r="D9619" i="15"/>
  <c r="D5515" i="15"/>
  <c r="D6171" i="15"/>
  <c r="D9620" i="15"/>
  <c r="D5516" i="15"/>
  <c r="D6172" i="15"/>
  <c r="D9621" i="15"/>
  <c r="D9622" i="15"/>
  <c r="D4959" i="15"/>
  <c r="D4960" i="15"/>
  <c r="D4961" i="15"/>
  <c r="D9623" i="15"/>
  <c r="D9624" i="15"/>
  <c r="D4962" i="15"/>
  <c r="D4963" i="15"/>
  <c r="D4964" i="15"/>
  <c r="D10816" i="15"/>
  <c r="D10817" i="15"/>
  <c r="D10818" i="15"/>
  <c r="D4226" i="15"/>
  <c r="D4965" i="15"/>
  <c r="D4227" i="15"/>
  <c r="D4966" i="15"/>
  <c r="D3679" i="15"/>
  <c r="D3680" i="15"/>
  <c r="D3681" i="15"/>
  <c r="D10819" i="15"/>
  <c r="D10820" i="15"/>
  <c r="D2993" i="15"/>
  <c r="D3682" i="15"/>
  <c r="D3683" i="15"/>
  <c r="D10821" i="15"/>
  <c r="D11916" i="15"/>
  <c r="D11917" i="15"/>
  <c r="D2994" i="15"/>
  <c r="D3684" i="15"/>
  <c r="D2995" i="15"/>
  <c r="D3685" i="15"/>
  <c r="D11918" i="15"/>
  <c r="D2419" i="15"/>
  <c r="D2420" i="15"/>
  <c r="D2421" i="15"/>
  <c r="D2422" i="15"/>
  <c r="D11919" i="15"/>
  <c r="D1599" i="15"/>
  <c r="D1744" i="15"/>
  <c r="D2423" i="15"/>
  <c r="D2424" i="15"/>
  <c r="D2425" i="15"/>
  <c r="D12985" i="15"/>
  <c r="D1600" i="15"/>
  <c r="D2426" i="15"/>
  <c r="D12986" i="15"/>
  <c r="D1601" i="15"/>
  <c r="D2427" i="15"/>
  <c r="D1053" i="15"/>
  <c r="D1054" i="15"/>
  <c r="D1055" i="15"/>
  <c r="D1056" i="15"/>
  <c r="D12987" i="15"/>
  <c r="D229" i="15"/>
  <c r="D230" i="15"/>
  <c r="D1057" i="15"/>
  <c r="D231" i="15"/>
  <c r="D1058" i="15"/>
  <c r="D232" i="15"/>
  <c r="D1059" i="15"/>
  <c r="D12401" i="15"/>
  <c r="D4967" i="15"/>
  <c r="D12988" i="15"/>
  <c r="D12989" i="15"/>
  <c r="D4968" i="15"/>
  <c r="D12990" i="15"/>
  <c r="D4969" i="15"/>
  <c r="D11920" i="15"/>
  <c r="D4970" i="15"/>
  <c r="D11921" i="15"/>
  <c r="D11299" i="15"/>
  <c r="D11922" i="15"/>
  <c r="D4971" i="15"/>
  <c r="D1060" i="15"/>
  <c r="D10822" i="15"/>
  <c r="D4972" i="15"/>
  <c r="D6173" i="15"/>
  <c r="D10823" i="15"/>
  <c r="D10162" i="15"/>
  <c r="D10163" i="15"/>
  <c r="D10824" i="15"/>
  <c r="D6174" i="15"/>
  <c r="D9625" i="15"/>
  <c r="D6175" i="15"/>
  <c r="D9626" i="15"/>
  <c r="D8992" i="15"/>
  <c r="D9627" i="15"/>
  <c r="D8493" i="15"/>
  <c r="D6176" i="15"/>
  <c r="D8494" i="15"/>
  <c r="D6177" i="15"/>
  <c r="D8495" i="15"/>
  <c r="D6178" i="15"/>
  <c r="D7862" i="15"/>
  <c r="D8496" i="15"/>
  <c r="D6179" i="15"/>
  <c r="D7355" i="15"/>
  <c r="D6180" i="15"/>
  <c r="D7356" i="15"/>
  <c r="D6181" i="15"/>
  <c r="D7357" i="15"/>
  <c r="D6712" i="15"/>
  <c r="D7358" i="15"/>
  <c r="D6182" i="15"/>
  <c r="D6183" i="15"/>
  <c r="D6184" i="15"/>
  <c r="D6185" i="15"/>
  <c r="D6186" i="15"/>
  <c r="D6187" i="15"/>
  <c r="D6188" i="15"/>
  <c r="D5517" i="15"/>
  <c r="D6189" i="15"/>
  <c r="D4973" i="15"/>
  <c r="D6190" i="15"/>
  <c r="D6191" i="15"/>
  <c r="D4974" i="15"/>
  <c r="D4975" i="15"/>
  <c r="D4228" i="15"/>
  <c r="D4976" i="15"/>
  <c r="D6192" i="15"/>
  <c r="D3686" i="15"/>
  <c r="D7359" i="15"/>
  <c r="D3687" i="15"/>
  <c r="D3688" i="15"/>
  <c r="D10825" i="15"/>
  <c r="D2996" i="15"/>
  <c r="D3689" i="15"/>
  <c r="D7360" i="15"/>
  <c r="D2428" i="15"/>
  <c r="D7361" i="15"/>
  <c r="D2429" i="15"/>
  <c r="D1745" i="15"/>
  <c r="D2430" i="15"/>
  <c r="D2431" i="15"/>
  <c r="D1602" i="15"/>
  <c r="D2432" i="15"/>
  <c r="D1061" i="15"/>
  <c r="D7362" i="15"/>
  <c r="D10826" i="15"/>
  <c r="D1062" i="15"/>
  <c r="D7363" i="15"/>
  <c r="D233" i="15"/>
  <c r="D234" i="15"/>
  <c r="D1063" i="15"/>
  <c r="D1064" i="15"/>
  <c r="D235" i="15"/>
  <c r="D1065" i="15"/>
  <c r="D12991" i="15"/>
  <c r="D7364" i="15"/>
  <c r="D12992" i="15"/>
  <c r="D12993" i="15"/>
  <c r="D7365" i="15"/>
  <c r="D11923" i="15"/>
  <c r="D7366" i="15"/>
  <c r="D11924" i="15"/>
  <c r="D1066" i="15"/>
  <c r="D7367" i="15"/>
  <c r="D11925" i="15"/>
  <c r="D10164" i="15"/>
  <c r="D10827" i="15"/>
  <c r="D10828" i="15"/>
  <c r="D7368" i="15"/>
  <c r="D10829" i="15"/>
  <c r="D8497" i="15"/>
  <c r="D10165" i="15"/>
  <c r="D10166" i="15"/>
  <c r="D10830" i="15"/>
  <c r="D8498" i="15"/>
  <c r="D9628" i="15"/>
  <c r="D9629" i="15"/>
  <c r="D8499" i="15"/>
  <c r="D9630" i="15"/>
  <c r="D8500" i="15"/>
  <c r="D8993" i="15"/>
  <c r="D9631" i="15"/>
  <c r="D8501" i="15"/>
  <c r="D8502" i="15"/>
  <c r="D8503" i="15"/>
  <c r="D8504" i="15"/>
  <c r="D8505" i="15"/>
  <c r="D7863" i="15"/>
  <c r="D8506" i="15"/>
  <c r="D8507" i="15"/>
  <c r="D7369" i="15"/>
  <c r="D8508" i="15"/>
  <c r="D7370" i="15"/>
  <c r="D8509" i="15"/>
  <c r="D6713" i="15"/>
  <c r="D7371" i="15"/>
  <c r="D8510" i="15"/>
  <c r="D9632" i="15"/>
  <c r="D9633" i="15"/>
  <c r="D6193" i="15"/>
  <c r="D6194" i="15"/>
  <c r="D5518" i="15"/>
  <c r="D6195" i="15"/>
  <c r="D9634" i="15"/>
  <c r="D9635" i="15"/>
  <c r="D9636" i="15"/>
  <c r="D9637" i="15"/>
  <c r="D4977" i="15"/>
  <c r="D4978" i="15"/>
  <c r="D4979" i="15"/>
  <c r="D9638" i="15"/>
  <c r="D4229" i="15"/>
  <c r="D4980" i="15"/>
  <c r="D9639" i="15"/>
  <c r="D9640" i="15"/>
  <c r="D3690" i="15"/>
  <c r="D3691" i="15"/>
  <c r="D3692" i="15"/>
  <c r="D2997" i="15"/>
  <c r="D3693" i="15"/>
  <c r="D9641" i="15"/>
  <c r="D9642" i="15"/>
  <c r="D10831" i="15"/>
  <c r="D10832" i="15"/>
  <c r="D2433" i="15"/>
  <c r="D2434" i="15"/>
  <c r="D2435" i="15"/>
  <c r="D1603" i="15"/>
  <c r="D2436" i="15"/>
  <c r="D10833" i="15"/>
  <c r="D10834" i="15"/>
  <c r="D10835" i="15"/>
  <c r="D1067" i="15"/>
  <c r="D236" i="15"/>
  <c r="D237" i="15"/>
  <c r="D1068" i="15"/>
  <c r="D1069" i="15"/>
  <c r="D238" i="15"/>
  <c r="D1070" i="15"/>
  <c r="D12402" i="15"/>
  <c r="D1071" i="15"/>
  <c r="D10836" i="15"/>
  <c r="D12994" i="15"/>
  <c r="D10837" i="15"/>
  <c r="D12995" i="15"/>
  <c r="D10838" i="15"/>
  <c r="D10839" i="15"/>
  <c r="D11926" i="15"/>
  <c r="D11927" i="15"/>
  <c r="D11300" i="15"/>
  <c r="D11928" i="15"/>
  <c r="D11929" i="15"/>
  <c r="D10840" i="15"/>
  <c r="D11930" i="15"/>
  <c r="D1072" i="15"/>
  <c r="D10167" i="15"/>
  <c r="D10168" i="15"/>
  <c r="D10841" i="15"/>
  <c r="D11931" i="15"/>
  <c r="D11932" i="15"/>
  <c r="D9643" i="15"/>
  <c r="D9644" i="15"/>
  <c r="D9645" i="15"/>
  <c r="D8994" i="15"/>
  <c r="D9646" i="15"/>
  <c r="D11933" i="15"/>
  <c r="D11934" i="15"/>
  <c r="D8511" i="15"/>
  <c r="D8512" i="15"/>
  <c r="D8513" i="15"/>
  <c r="D8514" i="15"/>
  <c r="D11935" i="15"/>
  <c r="D11936" i="15"/>
  <c r="D7864" i="15"/>
  <c r="D8515" i="15"/>
  <c r="D11937" i="15"/>
  <c r="D12996" i="15"/>
  <c r="D7372" i="15"/>
  <c r="D7373" i="15"/>
  <c r="D7374" i="15"/>
  <c r="D12997" i="15"/>
  <c r="D6714" i="15"/>
  <c r="D7375" i="15"/>
  <c r="D6196" i="15"/>
  <c r="D12998" i="15"/>
  <c r="D6197" i="15"/>
  <c r="D6198" i="15"/>
  <c r="D12999" i="15"/>
  <c r="D5519" i="15"/>
  <c r="D6199" i="15"/>
  <c r="D13000" i="15"/>
  <c r="D4981" i="15"/>
  <c r="D4982" i="15"/>
  <c r="D4983" i="15"/>
  <c r="D7376" i="15"/>
  <c r="D4984" i="15"/>
  <c r="D4230" i="15"/>
  <c r="D4985" i="15"/>
  <c r="D13001" i="15"/>
  <c r="D4053" i="15"/>
  <c r="D3694" i="15"/>
  <c r="D3695" i="15"/>
  <c r="D10842" i="15"/>
  <c r="D2998" i="15"/>
  <c r="D3696" i="15"/>
  <c r="D13002" i="15"/>
  <c r="D2437" i="15"/>
  <c r="D2438" i="15"/>
  <c r="D2439" i="15"/>
  <c r="D2440" i="15"/>
  <c r="D1604" i="15"/>
  <c r="D2441" i="15"/>
  <c r="D1073" i="15"/>
  <c r="D13003" i="15"/>
  <c r="D1441" i="15"/>
  <c r="D1074" i="15"/>
  <c r="D1075" i="15"/>
  <c r="D1076" i="15"/>
  <c r="D239" i="15"/>
  <c r="D240" i="15"/>
  <c r="D241" i="15"/>
  <c r="D1077" i="15"/>
  <c r="D12403" i="15"/>
  <c r="D13004" i="15"/>
  <c r="D1078" i="15"/>
  <c r="D1079" i="15"/>
  <c r="D13005" i="15"/>
  <c r="D13006" i="15"/>
  <c r="D13007" i="15"/>
  <c r="D1442" i="15"/>
  <c r="D1443" i="15"/>
  <c r="D1444" i="15"/>
  <c r="D11301" i="15"/>
  <c r="D11938" i="15"/>
  <c r="D11939" i="15"/>
  <c r="D11940" i="15"/>
  <c r="D1445" i="15"/>
  <c r="D1080" i="15"/>
  <c r="D1081" i="15"/>
  <c r="D2442" i="15"/>
  <c r="D10169" i="15"/>
  <c r="D10170" i="15"/>
  <c r="D10843" i="15"/>
  <c r="D1082" i="15"/>
  <c r="D10844" i="15"/>
  <c r="D10845" i="15"/>
  <c r="D2443" i="15"/>
  <c r="D2831" i="15"/>
  <c r="D2832" i="15"/>
  <c r="D8995" i="15"/>
  <c r="D9647" i="15"/>
  <c r="D9648" i="15"/>
  <c r="D9649" i="15"/>
  <c r="D9650" i="15"/>
  <c r="D2833" i="15"/>
  <c r="D2444" i="15"/>
  <c r="D2445" i="15"/>
  <c r="D8516" i="15"/>
  <c r="D2446" i="15"/>
  <c r="D2447" i="15"/>
  <c r="D2448" i="15"/>
  <c r="D7865" i="15"/>
  <c r="D8517" i="15"/>
  <c r="D8518" i="15"/>
  <c r="D8519" i="15"/>
  <c r="D8520" i="15"/>
  <c r="D3697" i="15"/>
  <c r="D3698" i="15"/>
  <c r="D7377" i="15"/>
  <c r="D3699" i="15"/>
  <c r="D4054" i="15"/>
  <c r="D4055" i="15"/>
  <c r="D6715" i="15"/>
  <c r="D7378" i="15"/>
  <c r="D7379" i="15"/>
  <c r="D7380" i="15"/>
  <c r="D7381" i="15"/>
  <c r="D7382" i="15"/>
  <c r="D4056" i="15"/>
  <c r="D6200" i="15"/>
  <c r="D3700" i="15"/>
  <c r="D6201" i="15"/>
  <c r="D3701" i="15"/>
  <c r="D4986" i="15"/>
  <c r="D6202" i="15"/>
  <c r="D4987" i="15"/>
  <c r="D5363" i="15"/>
  <c r="D5520" i="15"/>
  <c r="D6203" i="15"/>
  <c r="D6204" i="15"/>
  <c r="D6205" i="15"/>
  <c r="D6206" i="15"/>
  <c r="D6207" i="15"/>
  <c r="D5364" i="15"/>
  <c r="D4988" i="15"/>
  <c r="D5365" i="15"/>
  <c r="D4989" i="15"/>
  <c r="D5366" i="15"/>
  <c r="D4990" i="15"/>
  <c r="D4991" i="15"/>
  <c r="D6208" i="15"/>
  <c r="D4992" i="15"/>
  <c r="D4993" i="15"/>
  <c r="D9651" i="15"/>
  <c r="D4231" i="15"/>
  <c r="D4994" i="15"/>
  <c r="D4995" i="15"/>
  <c r="D4996" i="15"/>
  <c r="D4997" i="15"/>
  <c r="D4998" i="15"/>
  <c r="D6209" i="15"/>
  <c r="D3702" i="15"/>
  <c r="D6210" i="15"/>
  <c r="D3703" i="15"/>
  <c r="D3704" i="15"/>
  <c r="D3705" i="15"/>
  <c r="D5367" i="15"/>
  <c r="D3706" i="15"/>
  <c r="D7383" i="15"/>
  <c r="D7384" i="15"/>
  <c r="D7385" i="15"/>
  <c r="D6531" i="15"/>
  <c r="D10846" i="15"/>
  <c r="D2999" i="15"/>
  <c r="D3707" i="15"/>
  <c r="D3708" i="15"/>
  <c r="D3709" i="15"/>
  <c r="D3710" i="15"/>
  <c r="D6532" i="15"/>
  <c r="D8521" i="15"/>
  <c r="D1746" i="15"/>
  <c r="D2449" i="15"/>
  <c r="D6533" i="15"/>
  <c r="D2450" i="15"/>
  <c r="D2451" i="15"/>
  <c r="D8522" i="15"/>
  <c r="D6211" i="15"/>
  <c r="D2452" i="15"/>
  <c r="D6212" i="15"/>
  <c r="D6534" i="15"/>
  <c r="D1747" i="15"/>
  <c r="D2453" i="15"/>
  <c r="D11941" i="15"/>
  <c r="D7386" i="15"/>
  <c r="D7387" i="15"/>
  <c r="D1605" i="15"/>
  <c r="D2454" i="15"/>
  <c r="D9652" i="15"/>
  <c r="D2455" i="15"/>
  <c r="D2456" i="15"/>
  <c r="D2457" i="15"/>
  <c r="D7388" i="15"/>
  <c r="D1083" i="15"/>
  <c r="D7389" i="15"/>
  <c r="D1084" i="15"/>
  <c r="D1085" i="15"/>
  <c r="D7390" i="15"/>
  <c r="D1086" i="15"/>
  <c r="D10847" i="15"/>
  <c r="D7702" i="15"/>
  <c r="D8523" i="15"/>
  <c r="D242" i="15"/>
  <c r="D243" i="15"/>
  <c r="D8838" i="15"/>
  <c r="D8524" i="15"/>
  <c r="D11153" i="15"/>
  <c r="D244" i="15"/>
  <c r="D1087" i="15"/>
  <c r="D1088" i="15"/>
  <c r="D13008" i="15"/>
  <c r="D1089" i="15"/>
  <c r="D1090" i="15"/>
  <c r="D1091" i="15"/>
  <c r="D8525" i="15"/>
  <c r="D12404" i="15"/>
  <c r="D8526" i="15"/>
  <c r="D13009" i="15"/>
  <c r="D3711" i="15"/>
  <c r="D3712" i="15"/>
  <c r="D9653" i="15"/>
  <c r="D11942" i="15"/>
  <c r="D1092" i="15"/>
  <c r="D12251" i="15"/>
  <c r="D11302" i="15"/>
  <c r="D11943" i="15"/>
  <c r="D10848" i="15"/>
  <c r="D9654" i="15"/>
  <c r="D4999" i="15"/>
  <c r="D5000" i="15"/>
  <c r="D10171" i="15"/>
  <c r="D10172" i="15"/>
  <c r="D10849" i="15"/>
  <c r="D10850" i="15"/>
  <c r="D9655" i="15"/>
  <c r="D8996" i="15"/>
  <c r="D9656" i="15"/>
  <c r="D10851" i="15"/>
  <c r="D7866" i="15"/>
  <c r="D8527" i="15"/>
  <c r="D12252" i="15"/>
  <c r="D12253" i="15"/>
  <c r="D11944" i="15"/>
  <c r="D7391" i="15"/>
  <c r="D6716" i="15"/>
  <c r="D7392" i="15"/>
  <c r="D11945" i="15"/>
  <c r="D13292" i="15"/>
  <c r="D6213" i="15"/>
  <c r="D13293" i="15"/>
  <c r="D6214" i="15"/>
  <c r="D5521" i="15"/>
  <c r="D6215" i="15"/>
  <c r="D13010" i="15"/>
  <c r="D5001" i="15"/>
  <c r="D5002" i="15"/>
  <c r="D5003" i="15"/>
  <c r="D4232" i="15"/>
  <c r="D5004" i="15"/>
  <c r="D13011" i="15"/>
  <c r="D3713" i="15"/>
  <c r="D3714" i="15"/>
  <c r="D3715" i="15"/>
  <c r="D10852" i="15"/>
  <c r="D3000" i="15"/>
  <c r="D3716" i="15"/>
  <c r="D2458" i="15"/>
  <c r="D13012" i="15"/>
  <c r="D2459" i="15"/>
  <c r="D2460" i="15"/>
  <c r="D1606" i="15"/>
  <c r="D2461" i="15"/>
  <c r="D13013" i="15"/>
  <c r="D13014" i="15"/>
  <c r="D2462" i="15"/>
  <c r="D13015" i="15"/>
  <c r="D245" i="15"/>
  <c r="D246" i="15"/>
  <c r="D1093" i="15"/>
  <c r="D1094" i="15"/>
  <c r="D247" i="15"/>
  <c r="D1095" i="15"/>
  <c r="D1096" i="15"/>
  <c r="D1097" i="15"/>
  <c r="D12405" i="15"/>
  <c r="D1098" i="15"/>
  <c r="D6216" i="15"/>
  <c r="D6217" i="15"/>
  <c r="D2463" i="15"/>
  <c r="D13016" i="15"/>
  <c r="D1099" i="15"/>
  <c r="D1446" i="15"/>
  <c r="D1100" i="15"/>
  <c r="D1101" i="15"/>
  <c r="D11946" i="15"/>
  <c r="D1102" i="15"/>
  <c r="D7393" i="15"/>
  <c r="D7394" i="15"/>
  <c r="D2834" i="15"/>
  <c r="D11303" i="15"/>
  <c r="D11947" i="15"/>
  <c r="D8528" i="15"/>
  <c r="D8529" i="15"/>
  <c r="D3717" i="15"/>
  <c r="D2464" i="15"/>
  <c r="D2465" i="15"/>
  <c r="D2466" i="15"/>
  <c r="D3718" i="15"/>
  <c r="D1103" i="15"/>
  <c r="D3719" i="15"/>
  <c r="D3720" i="15"/>
  <c r="D10173" i="15"/>
  <c r="D10174" i="15"/>
  <c r="D10853" i="15"/>
  <c r="D1104" i="15"/>
  <c r="D4057" i="15"/>
  <c r="D5005" i="15"/>
  <c r="D5006" i="15"/>
  <c r="D9657" i="15"/>
  <c r="D5007" i="15"/>
  <c r="D4058" i="15"/>
  <c r="D8997" i="15"/>
  <c r="D9658" i="15"/>
  <c r="D3721" i="15"/>
  <c r="D5008" i="15"/>
  <c r="D5009" i="15"/>
  <c r="D6218" i="15"/>
  <c r="D6219" i="15"/>
  <c r="D6220" i="15"/>
  <c r="D5010" i="15"/>
  <c r="D7867" i="15"/>
  <c r="D8530" i="15"/>
  <c r="D5011" i="15"/>
  <c r="D5012" i="15"/>
  <c r="D9659" i="15"/>
  <c r="D9660" i="15"/>
  <c r="D6221" i="15"/>
  <c r="D3722" i="15"/>
  <c r="D7395" i="15"/>
  <c r="D6222" i="15"/>
  <c r="D6717" i="15"/>
  <c r="D7396" i="15"/>
  <c r="D6223" i="15"/>
  <c r="D6224" i="15"/>
  <c r="D6225" i="15"/>
  <c r="D5013" i="15"/>
  <c r="D7397" i="15"/>
  <c r="D7398" i="15"/>
  <c r="D7399" i="15"/>
  <c r="D7400" i="15"/>
  <c r="D5522" i="15"/>
  <c r="D6226" i="15"/>
  <c r="D7401" i="15"/>
  <c r="D7402" i="15"/>
  <c r="D8531" i="15"/>
  <c r="D5014" i="15"/>
  <c r="D8532" i="15"/>
  <c r="D5015" i="15"/>
  <c r="D8533" i="15"/>
  <c r="D8534" i="15"/>
  <c r="D4233" i="15"/>
  <c r="D5016" i="15"/>
  <c r="D9661" i="15"/>
  <c r="D5017" i="15"/>
  <c r="D10854" i="15"/>
  <c r="D10855" i="15"/>
  <c r="D9662" i="15"/>
  <c r="D9663" i="15"/>
  <c r="D3723" i="15"/>
  <c r="D3724" i="15"/>
  <c r="D9664" i="15"/>
  <c r="D7403" i="15"/>
  <c r="D10856" i="15"/>
  <c r="D10857" i="15"/>
  <c r="D10858" i="15"/>
  <c r="D10859" i="15"/>
  <c r="D3001" i="15"/>
  <c r="D3725" i="15"/>
  <c r="D11948" i="15"/>
  <c r="D9962" i="15"/>
  <c r="D10860" i="15"/>
  <c r="D12254" i="15"/>
  <c r="D8535" i="15"/>
  <c r="D8536" i="15"/>
  <c r="D10861" i="15"/>
  <c r="D2467" i="15"/>
  <c r="D11949" i="15"/>
  <c r="D11950" i="15"/>
  <c r="D11951" i="15"/>
  <c r="D1607" i="15"/>
  <c r="D2468" i="15"/>
  <c r="D9665" i="15"/>
  <c r="D13017" i="15"/>
  <c r="D11952" i="15"/>
  <c r="D11953" i="15"/>
  <c r="D13018" i="15"/>
  <c r="D11954" i="15"/>
  <c r="D11955" i="15"/>
  <c r="D11956" i="15"/>
  <c r="D10862" i="15"/>
  <c r="D12255" i="15"/>
  <c r="D248" i="15"/>
  <c r="D249" i="15"/>
  <c r="D11957" i="15"/>
  <c r="D12256" i="15"/>
  <c r="D250" i="15"/>
  <c r="D1105" i="15"/>
  <c r="D13019" i="15"/>
  <c r="D13020" i="15"/>
  <c r="D13021" i="15"/>
  <c r="D13022" i="15"/>
  <c r="D13023" i="15"/>
  <c r="D13294" i="15"/>
  <c r="D12406" i="15"/>
  <c r="D12407" i="15"/>
  <c r="D12408" i="15"/>
  <c r="D12468" i="15"/>
  <c r="D12496" i="15"/>
  <c r="D12497" i="15"/>
  <c r="D1106" i="15"/>
  <c r="D1107" i="15"/>
  <c r="D13024" i="15"/>
  <c r="D1108" i="15"/>
  <c r="D13025" i="15"/>
  <c r="D1109" i="15"/>
  <c r="D1447" i="15"/>
  <c r="D2469" i="15"/>
  <c r="D2470" i="15"/>
  <c r="D13026" i="15"/>
  <c r="D13027" i="15"/>
  <c r="D11958" i="15"/>
  <c r="D2471" i="15"/>
  <c r="D2472" i="15"/>
  <c r="D2473" i="15"/>
  <c r="D11959" i="15"/>
  <c r="D1110" i="15"/>
  <c r="D3726" i="15"/>
  <c r="D11373" i="15"/>
  <c r="D11398" i="15"/>
  <c r="D11399" i="15"/>
  <c r="D11304" i="15"/>
  <c r="D11305" i="15"/>
  <c r="D11960" i="15"/>
  <c r="D3727" i="15"/>
  <c r="D11306" i="15"/>
  <c r="D11961" i="15"/>
  <c r="D10863" i="15"/>
  <c r="D3728" i="15"/>
  <c r="D3729" i="15"/>
  <c r="D10864" i="15"/>
  <c r="D3730" i="15"/>
  <c r="D5018" i="15"/>
  <c r="D5019" i="15"/>
  <c r="D10258" i="15"/>
  <c r="D10295" i="15"/>
  <c r="D10296" i="15"/>
  <c r="D10175" i="15"/>
  <c r="D10176" i="15"/>
  <c r="D10865" i="15"/>
  <c r="D10177" i="15"/>
  <c r="D10866" i="15"/>
  <c r="D8998" i="15"/>
  <c r="D9666" i="15"/>
  <c r="D5020" i="15"/>
  <c r="D9667" i="15"/>
  <c r="D5021" i="15"/>
  <c r="D9668" i="15"/>
  <c r="D5022" i="15"/>
  <c r="D5023" i="15"/>
  <c r="D9669" i="15"/>
  <c r="D9065" i="15"/>
  <c r="D9100" i="15"/>
  <c r="D9101" i="15"/>
  <c r="D8999" i="15"/>
  <c r="D9670" i="15"/>
  <c r="D9000" i="15"/>
  <c r="D9671" i="15"/>
  <c r="D6227" i="15"/>
  <c r="D6228" i="15"/>
  <c r="D7868" i="15"/>
  <c r="D8537" i="15"/>
  <c r="D8538" i="15"/>
  <c r="D6229" i="15"/>
  <c r="D6230" i="15"/>
  <c r="D8539" i="15"/>
  <c r="D8540" i="15"/>
  <c r="D6231" i="15"/>
  <c r="D7942" i="15"/>
  <c r="D7975" i="15"/>
  <c r="D7976" i="15"/>
  <c r="D7869" i="15"/>
  <c r="D8541" i="15"/>
  <c r="D7870" i="15"/>
  <c r="D8542" i="15"/>
  <c r="D7404" i="15"/>
  <c r="D7405" i="15"/>
  <c r="D7406" i="15"/>
  <c r="D7407" i="15"/>
  <c r="D7408" i="15"/>
  <c r="D7409" i="15"/>
  <c r="D7410" i="15"/>
  <c r="D7411" i="15"/>
  <c r="D7412" i="15"/>
  <c r="D7413" i="15"/>
  <c r="D7414" i="15"/>
  <c r="D6797" i="15"/>
  <c r="D6798" i="15"/>
  <c r="D6828" i="15"/>
  <c r="D6829" i="15"/>
  <c r="D6718" i="15"/>
  <c r="D6719" i="15"/>
  <c r="D7415" i="15"/>
  <c r="D6720" i="15"/>
  <c r="D7416" i="15"/>
  <c r="D8543" i="15"/>
  <c r="D8544" i="15"/>
  <c r="D8545" i="15"/>
  <c r="D6232" i="15"/>
  <c r="D8546" i="15"/>
  <c r="D6233" i="15"/>
  <c r="D6234" i="15"/>
  <c r="D6235" i="15"/>
  <c r="D6236" i="15"/>
  <c r="D8547" i="15"/>
  <c r="D8548" i="15"/>
  <c r="D5594" i="15"/>
  <c r="D5624" i="15"/>
  <c r="D5625" i="15"/>
  <c r="D5523" i="15"/>
  <c r="D6237" i="15"/>
  <c r="D5524" i="15"/>
  <c r="D6238" i="15"/>
  <c r="D9672" i="15"/>
  <c r="D9673" i="15"/>
  <c r="D4234" i="15"/>
  <c r="D5024" i="15"/>
  <c r="D9674" i="15"/>
  <c r="D5025" i="15"/>
  <c r="D9675" i="15"/>
  <c r="D5026" i="15"/>
  <c r="D5027" i="15"/>
  <c r="D5028" i="15"/>
  <c r="D5029" i="15"/>
  <c r="D5030" i="15"/>
  <c r="D9676" i="15"/>
  <c r="D9677" i="15"/>
  <c r="D4309" i="15"/>
  <c r="D4340" i="15"/>
  <c r="D4341" i="15"/>
  <c r="D4235" i="15"/>
  <c r="D4236" i="15"/>
  <c r="D5031" i="15"/>
  <c r="D4237" i="15"/>
  <c r="D5032" i="15"/>
  <c r="D10867" i="15"/>
  <c r="D10868" i="15"/>
  <c r="D10869" i="15"/>
  <c r="D3731" i="15"/>
  <c r="D3732" i="15"/>
  <c r="D3733" i="15"/>
  <c r="D3002" i="15"/>
  <c r="D3734" i="15"/>
  <c r="D3735" i="15"/>
  <c r="D10870" i="15"/>
  <c r="D3079" i="15"/>
  <c r="D3080" i="15"/>
  <c r="D3116" i="15"/>
  <c r="D3117" i="15"/>
  <c r="D3003" i="15"/>
  <c r="D3736" i="15"/>
  <c r="D3004" i="15"/>
  <c r="D3737" i="15"/>
  <c r="D11962" i="15"/>
  <c r="D11963" i="15"/>
  <c r="D11964" i="15"/>
  <c r="D2474" i="15"/>
  <c r="D2475" i="15"/>
  <c r="D2476" i="15"/>
  <c r="D2477" i="15"/>
  <c r="D1608" i="15"/>
  <c r="D2478" i="15"/>
  <c r="D2479" i="15"/>
  <c r="D2480" i="15"/>
  <c r="D2481" i="15"/>
  <c r="D11965" i="15"/>
  <c r="D1680" i="15"/>
  <c r="D1681" i="15"/>
  <c r="D1748" i="15"/>
  <c r="D1749" i="15"/>
  <c r="D1609" i="15"/>
  <c r="D2482" i="15"/>
  <c r="D1610" i="15"/>
  <c r="D2483" i="15"/>
  <c r="D13028" i="15"/>
  <c r="D13029" i="15"/>
  <c r="D1111" i="15"/>
  <c r="D13030" i="15"/>
  <c r="D1112" i="15"/>
  <c r="D1113" i="15"/>
  <c r="D251" i="15"/>
  <c r="D252" i="15"/>
  <c r="D1114" i="15"/>
  <c r="D1115" i="15"/>
  <c r="D13031" i="15"/>
  <c r="D369" i="15"/>
  <c r="D370" i="15"/>
  <c r="D414" i="15"/>
  <c r="D415" i="15"/>
  <c r="D253" i="15"/>
  <c r="D1116" i="15"/>
  <c r="D416" i="15"/>
  <c r="D254" i="15"/>
  <c r="D1117" i="15"/>
  <c r="D12409" i="15"/>
  <c r="D12410" i="15"/>
  <c r="D13032" i="15"/>
  <c r="D1118" i="15"/>
  <c r="D1119" i="15"/>
  <c r="D1120" i="15"/>
  <c r="D1121" i="15"/>
  <c r="D13033" i="15"/>
  <c r="D1122" i="15"/>
  <c r="D13034" i="15"/>
  <c r="D1123" i="15"/>
  <c r="D2484" i="15"/>
  <c r="D13035" i="15"/>
  <c r="D13036" i="15"/>
  <c r="D2485" i="15"/>
  <c r="D2486" i="15"/>
  <c r="D11966" i="15"/>
  <c r="D2487" i="15"/>
  <c r="D2488" i="15"/>
  <c r="D1124" i="15"/>
  <c r="D2489" i="15"/>
  <c r="D2490" i="15"/>
  <c r="D11967" i="15"/>
  <c r="D11968" i="15"/>
  <c r="D2491" i="15"/>
  <c r="D11969" i="15"/>
  <c r="D2492" i="15"/>
  <c r="D11970" i="15"/>
  <c r="D11307" i="15"/>
  <c r="D11971" i="15"/>
  <c r="D3738" i="15"/>
  <c r="D11308" i="15"/>
  <c r="D11972" i="15"/>
  <c r="D3739" i="15"/>
  <c r="D3740" i="15"/>
  <c r="D3741" i="15"/>
  <c r="D3742" i="15"/>
  <c r="D10871" i="15"/>
  <c r="D3743" i="15"/>
  <c r="D3744" i="15"/>
  <c r="D10872" i="15"/>
  <c r="D3745" i="15"/>
  <c r="D3746" i="15"/>
  <c r="D10873" i="15"/>
  <c r="D5033" i="15"/>
  <c r="D10178" i="15"/>
  <c r="D10874" i="15"/>
  <c r="D10179" i="15"/>
  <c r="D10875" i="15"/>
  <c r="D5034" i="15"/>
  <c r="D5035" i="15"/>
  <c r="D5036" i="15"/>
  <c r="D5037" i="15"/>
  <c r="D5038" i="15"/>
  <c r="D5039" i="15"/>
  <c r="D9678" i="15"/>
  <c r="D9679" i="15"/>
  <c r="D5040" i="15"/>
  <c r="D9680" i="15"/>
  <c r="D9681" i="15"/>
  <c r="D5041" i="15"/>
  <c r="D9001" i="15"/>
  <c r="D9682" i="15"/>
  <c r="D6239" i="15"/>
  <c r="D9002" i="15"/>
  <c r="D9683" i="15"/>
  <c r="D7871" i="15"/>
  <c r="D8549" i="15"/>
  <c r="D7872" i="15"/>
  <c r="D8550" i="15"/>
  <c r="D6240" i="15"/>
  <c r="D6241" i="15"/>
  <c r="D8551" i="15"/>
  <c r="D6242" i="15"/>
  <c r="D6243" i="15"/>
  <c r="D6244" i="15"/>
  <c r="D8552" i="15"/>
  <c r="D6245" i="15"/>
  <c r="D8553" i="15"/>
  <c r="D6246" i="15"/>
  <c r="D7873" i="15"/>
  <c r="D8554" i="15"/>
  <c r="D7417" i="15"/>
  <c r="D7874" i="15"/>
  <c r="D8555" i="15"/>
  <c r="D7418" i="15"/>
  <c r="D6721" i="15"/>
  <c r="D7419" i="15"/>
  <c r="D7420" i="15"/>
  <c r="D7421" i="15"/>
  <c r="D7422" i="15"/>
  <c r="D7423" i="15"/>
  <c r="D7424" i="15"/>
  <c r="D7425" i="15"/>
  <c r="D7426" i="15"/>
  <c r="D7427" i="15"/>
  <c r="D7428" i="15"/>
  <c r="D7429" i="15"/>
  <c r="D7430" i="15"/>
  <c r="D7431" i="15"/>
  <c r="D7432" i="15"/>
  <c r="D7433" i="15"/>
  <c r="D6722" i="15"/>
  <c r="D7434" i="15"/>
  <c r="D6723" i="15"/>
  <c r="D7435" i="15"/>
  <c r="D8556" i="15"/>
  <c r="D8557" i="15"/>
  <c r="D8558" i="15"/>
  <c r="D8559" i="15"/>
  <c r="D8560" i="15"/>
  <c r="D8561" i="15"/>
  <c r="D8562" i="15"/>
  <c r="D6247" i="15"/>
  <c r="D6248" i="15"/>
  <c r="D6249" i="15"/>
  <c r="D6250" i="15"/>
  <c r="D8563" i="15"/>
  <c r="D6251" i="15"/>
  <c r="D5525" i="15"/>
  <c r="D6252" i="15"/>
  <c r="D5526" i="15"/>
  <c r="D6253" i="15"/>
  <c r="D9684" i="15"/>
  <c r="D9685" i="15"/>
  <c r="D9686" i="15"/>
  <c r="D9687" i="15"/>
  <c r="D9688" i="15"/>
  <c r="D5042" i="15"/>
  <c r="D9689" i="15"/>
  <c r="D5043" i="15"/>
  <c r="D5044" i="15"/>
  <c r="D9690" i="15"/>
  <c r="D5045" i="15"/>
  <c r="D4238" i="15"/>
  <c r="D5046" i="15"/>
  <c r="D4239" i="15"/>
  <c r="D5047" i="15"/>
  <c r="D10876" i="15"/>
  <c r="D4240" i="15"/>
  <c r="D5048" i="15"/>
  <c r="D10877" i="15"/>
  <c r="D10878" i="15"/>
  <c r="D10879" i="15"/>
  <c r="D10880" i="15"/>
  <c r="D10881" i="15"/>
  <c r="D3747" i="15"/>
  <c r="D10882" i="15"/>
  <c r="D3748" i="15"/>
  <c r="D3749" i="15"/>
  <c r="D3750" i="15"/>
  <c r="D3751" i="15"/>
  <c r="D3752" i="15"/>
  <c r="D10883" i="15"/>
  <c r="D3753" i="15"/>
  <c r="D3005" i="15"/>
  <c r="D3754" i="15"/>
  <c r="D3006" i="15"/>
  <c r="D3755" i="15"/>
  <c r="D3756" i="15"/>
  <c r="D11973" i="15"/>
  <c r="D3007" i="15"/>
  <c r="D3757" i="15"/>
  <c r="D11974" i="15"/>
  <c r="D11975" i="15"/>
  <c r="D11976" i="15"/>
  <c r="D11977" i="15"/>
  <c r="D11978" i="15"/>
  <c r="D2493" i="15"/>
  <c r="D2494" i="15"/>
  <c r="D11979" i="15"/>
  <c r="D2495" i="15"/>
  <c r="D11980" i="15"/>
  <c r="D2496" i="15"/>
  <c r="D2497" i="15"/>
  <c r="D2498" i="15"/>
  <c r="D2499" i="15"/>
  <c r="D2500" i="15"/>
  <c r="D11981" i="15"/>
  <c r="D2501" i="15"/>
  <c r="D1611" i="15"/>
  <c r="D2502" i="15"/>
  <c r="D1612" i="15"/>
  <c r="D2503" i="15"/>
  <c r="D13037" i="15"/>
  <c r="D1613" i="15"/>
  <c r="D2504" i="15"/>
  <c r="D13038" i="15"/>
  <c r="D13039" i="15"/>
  <c r="D13040" i="15"/>
  <c r="D13041" i="15"/>
  <c r="D1125" i="15"/>
  <c r="D1126" i="15"/>
  <c r="D1127" i="15"/>
  <c r="D255" i="15"/>
  <c r="D1128" i="15"/>
  <c r="D13042" i="15"/>
  <c r="D1129" i="15"/>
  <c r="D1130" i="15"/>
  <c r="D13043" i="15"/>
  <c r="D1131" i="15"/>
  <c r="D256" i="15"/>
  <c r="D1132" i="15"/>
  <c r="D13044" i="15"/>
  <c r="D257" i="15"/>
  <c r="D1133" i="15"/>
  <c r="D258" i="15"/>
  <c r="D1134" i="15"/>
  <c r="D12411" i="15"/>
  <c r="D1135" i="15"/>
  <c r="D13045" i="15"/>
  <c r="D13046" i="15"/>
  <c r="D1136" i="15"/>
  <c r="D13047" i="15"/>
  <c r="D2505" i="15"/>
  <c r="D2506" i="15"/>
  <c r="D11982" i="15"/>
  <c r="D2507" i="15"/>
  <c r="D11983" i="15"/>
  <c r="D11984" i="15"/>
  <c r="D11309" i="15"/>
  <c r="D11985" i="15"/>
  <c r="D3758" i="15"/>
  <c r="D10884" i="15"/>
  <c r="D3759" i="15"/>
  <c r="D10885" i="15"/>
  <c r="D3760" i="15"/>
  <c r="D10886" i="15"/>
  <c r="D10180" i="15"/>
  <c r="D10887" i="15"/>
  <c r="D5049" i="15"/>
  <c r="D5050" i="15"/>
  <c r="D9691" i="15"/>
  <c r="D5051" i="15"/>
  <c r="D9003" i="15"/>
  <c r="D9692" i="15"/>
  <c r="D6254" i="15"/>
  <c r="D7875" i="15"/>
  <c r="D8564" i="15"/>
  <c r="D6255" i="15"/>
  <c r="D8565" i="15"/>
  <c r="D6256" i="15"/>
  <c r="D8566" i="15"/>
  <c r="D6257" i="15"/>
  <c r="D7876" i="15"/>
  <c r="D8567" i="15"/>
  <c r="D7436" i="15"/>
  <c r="D7437" i="15"/>
  <c r="D7438" i="15"/>
  <c r="D7439" i="15"/>
  <c r="D7440" i="15"/>
  <c r="D7441" i="15"/>
  <c r="D7442" i="15"/>
  <c r="D6724" i="15"/>
  <c r="D7443" i="15"/>
  <c r="D8568" i="15"/>
  <c r="D8569" i="15"/>
  <c r="D8570" i="15"/>
  <c r="D6258" i="15"/>
  <c r="D6259" i="15"/>
  <c r="D5527" i="15"/>
  <c r="D6260" i="15"/>
  <c r="D5528" i="15"/>
  <c r="D6261" i="15"/>
  <c r="D9693" i="15"/>
  <c r="D9694" i="15"/>
  <c r="D9695" i="15"/>
  <c r="D5052" i="15"/>
  <c r="D5053" i="15"/>
  <c r="D5054" i="15"/>
  <c r="D10888" i="15"/>
  <c r="D4241" i="15"/>
  <c r="D5055" i="15"/>
  <c r="D10889" i="15"/>
  <c r="D10890" i="15"/>
  <c r="D3761" i="15"/>
  <c r="D3762" i="15"/>
  <c r="D3763" i="15"/>
  <c r="D3764" i="15"/>
  <c r="D3008" i="15"/>
  <c r="D3765" i="15"/>
  <c r="D11986" i="15"/>
  <c r="D11987" i="15"/>
  <c r="D2508" i="15"/>
  <c r="D11988" i="15"/>
  <c r="D2509" i="15"/>
  <c r="D2510" i="15"/>
  <c r="D2511" i="15"/>
  <c r="D2512" i="15"/>
  <c r="D1614" i="15"/>
  <c r="D2513" i="15"/>
  <c r="D13048" i="15"/>
  <c r="D13049" i="15"/>
  <c r="D1137" i="15"/>
  <c r="D1138" i="15"/>
  <c r="D13050" i="15"/>
  <c r="D1139" i="15"/>
  <c r="D1140" i="15"/>
  <c r="D259" i="15"/>
  <c r="D260" i="15"/>
  <c r="D1141" i="15"/>
  <c r="D12412" i="15"/>
  <c r="D13051" i="15"/>
  <c r="D13052" i="15"/>
  <c r="D1142" i="15"/>
  <c r="D1143" i="15"/>
  <c r="D1448" i="15"/>
  <c r="D13053" i="15"/>
  <c r="D1144" i="15"/>
  <c r="D13054" i="15"/>
  <c r="D2835" i="15"/>
  <c r="D4059" i="15"/>
  <c r="D13055" i="15"/>
  <c r="D4060" i="15"/>
  <c r="D3766" i="15"/>
  <c r="D11989" i="15"/>
  <c r="D2514" i="15"/>
  <c r="D11990" i="15"/>
  <c r="D2515" i="15"/>
  <c r="D11991" i="15"/>
  <c r="D5368" i="15"/>
  <c r="D2516" i="15"/>
  <c r="D11992" i="15"/>
  <c r="D6535" i="15"/>
  <c r="D11310" i="15"/>
  <c r="D11993" i="15"/>
  <c r="D10891" i="15"/>
  <c r="D10892" i="15"/>
  <c r="D10893" i="15"/>
  <c r="D3767" i="15"/>
  <c r="D10894" i="15"/>
  <c r="D7703" i="15"/>
  <c r="D3768" i="15"/>
  <c r="D3769" i="15"/>
  <c r="D10895" i="15"/>
  <c r="D10181" i="15"/>
  <c r="D10896" i="15"/>
  <c r="D5056" i="15"/>
  <c r="D7704" i="15"/>
  <c r="D9696" i="15"/>
  <c r="D5057" i="15"/>
  <c r="D7705" i="15"/>
  <c r="D9697" i="15"/>
  <c r="D8839" i="15"/>
  <c r="D9698" i="15"/>
  <c r="D9699" i="15"/>
  <c r="D5058" i="15"/>
  <c r="D9004" i="15"/>
  <c r="D9700" i="15"/>
  <c r="D8840" i="15"/>
  <c r="D8571" i="15"/>
  <c r="D8572" i="15"/>
  <c r="D6262" i="15"/>
  <c r="D8573" i="15"/>
  <c r="D9963" i="15"/>
  <c r="D6263" i="15"/>
  <c r="D8574" i="15"/>
  <c r="D8575" i="15"/>
  <c r="D6264" i="15"/>
  <c r="D7877" i="15"/>
  <c r="D8576" i="15"/>
  <c r="D7444" i="15"/>
  <c r="D9964" i="15"/>
  <c r="D7445" i="15"/>
  <c r="D7446" i="15"/>
  <c r="D7447" i="15"/>
  <c r="D7448" i="15"/>
  <c r="D9965" i="15"/>
  <c r="D7449" i="15"/>
  <c r="D7450" i="15"/>
  <c r="D11154" i="15"/>
  <c r="D6725" i="15"/>
  <c r="D7451" i="15"/>
  <c r="D8577" i="15"/>
  <c r="D8578" i="15"/>
  <c r="D6265" i="15"/>
  <c r="D6266" i="15"/>
  <c r="D6267" i="15"/>
  <c r="D6268" i="15"/>
  <c r="D12257" i="15"/>
  <c r="D8579" i="15"/>
  <c r="D6269" i="15"/>
  <c r="D5529" i="15"/>
  <c r="D6270" i="15"/>
  <c r="D9701" i="15"/>
  <c r="D9702" i="15"/>
  <c r="D5059" i="15"/>
  <c r="D5060" i="15"/>
  <c r="D5061" i="15"/>
  <c r="D9703" i="15"/>
  <c r="D5062" i="15"/>
  <c r="D12258" i="15"/>
  <c r="D9704" i="15"/>
  <c r="D5063" i="15"/>
  <c r="D10897" i="15"/>
  <c r="D4242" i="15"/>
  <c r="D5064" i="15"/>
  <c r="D10898" i="15"/>
  <c r="D3770" i="15"/>
  <c r="D3771" i="15"/>
  <c r="D3772" i="15"/>
  <c r="D7452" i="15"/>
  <c r="D10899" i="15"/>
  <c r="D13056" i="15"/>
  <c r="D13057" i="15"/>
  <c r="D3773" i="15"/>
  <c r="D13058" i="15"/>
  <c r="D10900" i="15"/>
  <c r="D3774" i="15"/>
  <c r="D11994" i="15"/>
  <c r="D3009" i="15"/>
  <c r="D3775" i="15"/>
  <c r="D11995" i="15"/>
  <c r="D2517" i="15"/>
  <c r="D2518" i="15"/>
  <c r="D2519" i="15"/>
  <c r="D2520" i="15"/>
  <c r="D2521" i="15"/>
  <c r="D13295" i="15"/>
  <c r="D11996" i="15"/>
  <c r="D2522" i="15"/>
  <c r="D9705" i="15"/>
  <c r="D13059" i="15"/>
  <c r="D1615" i="15"/>
  <c r="D2523" i="15"/>
  <c r="D13060" i="15"/>
  <c r="D1145" i="15"/>
  <c r="D1146" i="15"/>
  <c r="D1147" i="15"/>
  <c r="D1148" i="15"/>
  <c r="D13296" i="15"/>
  <c r="D13061" i="15"/>
  <c r="D13062" i="15"/>
  <c r="D1149" i="15"/>
  <c r="D1150" i="15"/>
  <c r="D261" i="15"/>
  <c r="D1151" i="15"/>
  <c r="D262" i="15"/>
  <c r="D1152" i="15"/>
  <c r="D12413" i="15"/>
  <c r="D1153" i="15"/>
  <c r="D13063" i="15"/>
  <c r="D6271" i="15"/>
  <c r="D11311" i="15"/>
  <c r="D11997" i="15"/>
  <c r="D11998" i="15"/>
  <c r="D1154" i="15"/>
  <c r="D10182" i="15"/>
  <c r="D10183" i="15"/>
  <c r="D10901" i="15"/>
  <c r="D10184" i="15"/>
  <c r="D10185" i="15"/>
  <c r="D10902" i="15"/>
  <c r="D9005" i="15"/>
  <c r="D10903" i="15"/>
  <c r="D7878" i="15"/>
  <c r="D6726" i="15"/>
  <c r="D5530" i="15"/>
  <c r="D6272" i="15"/>
  <c r="D5531" i="15"/>
  <c r="D4243" i="15"/>
  <c r="D5065" i="15"/>
  <c r="D11999" i="15"/>
  <c r="D13064" i="15"/>
  <c r="D3010" i="15"/>
  <c r="D1155" i="15"/>
  <c r="D1616" i="15"/>
  <c r="D1156" i="15"/>
  <c r="D263" i="15"/>
  <c r="D264" i="15"/>
  <c r="D1157" i="15"/>
  <c r="D12414" i="15"/>
  <c r="D13065" i="15"/>
  <c r="D1158" i="15"/>
  <c r="D13066" i="15"/>
  <c r="D2524" i="15"/>
  <c r="D2525" i="15"/>
  <c r="D1159" i="15"/>
  <c r="D11312" i="15"/>
  <c r="D12000" i="15"/>
  <c r="D3776" i="15"/>
  <c r="D3777" i="15"/>
  <c r="D3778" i="15"/>
  <c r="D10186" i="15"/>
  <c r="D10187" i="15"/>
  <c r="D10904" i="15"/>
  <c r="D5066" i="15"/>
  <c r="D5067" i="15"/>
  <c r="D9006" i="15"/>
  <c r="D9706" i="15"/>
  <c r="D6273" i="15"/>
  <c r="D6274" i="15"/>
  <c r="D6275" i="15"/>
  <c r="D7879" i="15"/>
  <c r="D8580" i="15"/>
  <c r="D7453" i="15"/>
  <c r="D7454" i="15"/>
  <c r="D6727" i="15"/>
  <c r="D7455" i="15"/>
  <c r="D8581" i="15"/>
  <c r="D5532" i="15"/>
  <c r="D6276" i="15"/>
  <c r="D9707" i="15"/>
  <c r="D5068" i="15"/>
  <c r="D4244" i="15"/>
  <c r="D5069" i="15"/>
  <c r="D10905" i="15"/>
  <c r="D10906" i="15"/>
  <c r="D3779" i="15"/>
  <c r="D10907" i="15"/>
  <c r="D3011" i="15"/>
  <c r="D3780" i="15"/>
  <c r="D12001" i="15"/>
  <c r="D12002" i="15"/>
  <c r="D2526" i="15"/>
  <c r="D1617" i="15"/>
  <c r="D2527" i="15"/>
  <c r="D13067" i="15"/>
  <c r="D1160" i="15"/>
  <c r="D265" i="15"/>
  <c r="D266" i="15"/>
  <c r="D1161" i="15"/>
  <c r="D267" i="15"/>
  <c r="D1162" i="15"/>
  <c r="D12415" i="15"/>
  <c r="D12416" i="15"/>
  <c r="D12498" i="15"/>
  <c r="D2528" i="15"/>
  <c r="D2529" i="15"/>
  <c r="D13068" i="15"/>
  <c r="D3781" i="15"/>
  <c r="D13069" i="15"/>
  <c r="D13070" i="15"/>
  <c r="D3782" i="15"/>
  <c r="D1163" i="15"/>
  <c r="D1449" i="15"/>
  <c r="D3783" i="15"/>
  <c r="D13071" i="15"/>
  <c r="D12003" i="15"/>
  <c r="D5070" i="15"/>
  <c r="D12004" i="15"/>
  <c r="D5071" i="15"/>
  <c r="D12005" i="15"/>
  <c r="D1164" i="15"/>
  <c r="D12006" i="15"/>
  <c r="D11313" i="15"/>
  <c r="D11314" i="15"/>
  <c r="D12007" i="15"/>
  <c r="D11400" i="15"/>
  <c r="D5072" i="15"/>
  <c r="D10908" i="15"/>
  <c r="D6277" i="15"/>
  <c r="D6278" i="15"/>
  <c r="D10909" i="15"/>
  <c r="D10910" i="15"/>
  <c r="D6279" i="15"/>
  <c r="D1165" i="15"/>
  <c r="D6280" i="15"/>
  <c r="D10188" i="15"/>
  <c r="D10189" i="15"/>
  <c r="D10911" i="15"/>
  <c r="D10297" i="15"/>
  <c r="D9708" i="15"/>
  <c r="D7456" i="15"/>
  <c r="D9709" i="15"/>
  <c r="D7457" i="15"/>
  <c r="D9710" i="15"/>
  <c r="D1450" i="15"/>
  <c r="D9711" i="15"/>
  <c r="D9712" i="15"/>
  <c r="D1451" i="15"/>
  <c r="D1452" i="15"/>
  <c r="D2530" i="15"/>
  <c r="D2531" i="15"/>
  <c r="D1453" i="15"/>
  <c r="D8582" i="15"/>
  <c r="D9007" i="15"/>
  <c r="D9713" i="15"/>
  <c r="D9102" i="15"/>
  <c r="D8583" i="15"/>
  <c r="D8584" i="15"/>
  <c r="D8585" i="15"/>
  <c r="D8586" i="15"/>
  <c r="D8587" i="15"/>
  <c r="D9714" i="15"/>
  <c r="D8588" i="15"/>
  <c r="D8589" i="15"/>
  <c r="D1454" i="15"/>
  <c r="D8590" i="15"/>
  <c r="D8591" i="15"/>
  <c r="D1455" i="15"/>
  <c r="D9715" i="15"/>
  <c r="D3784" i="15"/>
  <c r="D1456" i="15"/>
  <c r="D10912" i="15"/>
  <c r="D7880" i="15"/>
  <c r="D8592" i="15"/>
  <c r="D7977" i="15"/>
  <c r="D10913" i="15"/>
  <c r="D7458" i="15"/>
  <c r="D12008" i="15"/>
  <c r="D7459" i="15"/>
  <c r="D7460" i="15"/>
  <c r="D7461" i="15"/>
  <c r="D1457" i="15"/>
  <c r="D5073" i="15"/>
  <c r="D1458" i="15"/>
  <c r="D12009" i="15"/>
  <c r="D6728" i="15"/>
  <c r="D7462" i="15"/>
  <c r="D13072" i="15"/>
  <c r="D13073" i="15"/>
  <c r="D1166" i="15"/>
  <c r="D6281" i="15"/>
  <c r="D6282" i="15"/>
  <c r="D1459" i="15"/>
  <c r="D6283" i="15"/>
  <c r="D6284" i="15"/>
  <c r="D1460" i="15"/>
  <c r="D2836" i="15"/>
  <c r="D6285" i="15"/>
  <c r="D2837" i="15"/>
  <c r="D1167" i="15"/>
  <c r="D5533" i="15"/>
  <c r="D6286" i="15"/>
  <c r="D2532" i="15"/>
  <c r="D2533" i="15"/>
  <c r="D5074" i="15"/>
  <c r="D5075" i="15"/>
  <c r="D5076" i="15"/>
  <c r="D5077" i="15"/>
  <c r="D5078" i="15"/>
  <c r="D2838" i="15"/>
  <c r="D5079" i="15"/>
  <c r="D7463" i="15"/>
  <c r="D2839" i="15"/>
  <c r="D2534" i="15"/>
  <c r="D3785" i="15"/>
  <c r="D4245" i="15"/>
  <c r="D5080" i="15"/>
  <c r="D3786" i="15"/>
  <c r="D2840" i="15"/>
  <c r="D3787" i="15"/>
  <c r="D3012" i="15"/>
  <c r="D3788" i="15"/>
  <c r="D3789" i="15"/>
  <c r="D3790" i="15"/>
  <c r="D2841" i="15"/>
  <c r="D2842" i="15"/>
  <c r="D8593" i="15"/>
  <c r="D2843" i="15"/>
  <c r="D3791" i="15"/>
  <c r="D5081" i="15"/>
  <c r="D3013" i="15"/>
  <c r="D3792" i="15"/>
  <c r="D5082" i="15"/>
  <c r="D2535" i="15"/>
  <c r="D2536" i="15"/>
  <c r="D2537" i="15"/>
  <c r="D2538" i="15"/>
  <c r="D2539" i="15"/>
  <c r="D2844" i="15"/>
  <c r="D9716" i="15"/>
  <c r="D2845" i="15"/>
  <c r="D2540" i="15"/>
  <c r="D5083" i="15"/>
  <c r="D6287" i="15"/>
  <c r="D1618" i="15"/>
  <c r="D2541" i="15"/>
  <c r="D6288" i="15"/>
  <c r="D1168" i="15"/>
  <c r="D2846" i="15"/>
  <c r="D1169" i="15"/>
  <c r="D10914" i="15"/>
  <c r="D1170" i="15"/>
  <c r="D268" i="15"/>
  <c r="D1171" i="15"/>
  <c r="D1172" i="15"/>
  <c r="D1173" i="15"/>
  <c r="D4061" i="15"/>
  <c r="D4062" i="15"/>
  <c r="D269" i="15"/>
  <c r="D12010" i="15"/>
  <c r="D270" i="15"/>
  <c r="D1174" i="15"/>
  <c r="D6289" i="15"/>
  <c r="D12417" i="15"/>
  <c r="D12418" i="15"/>
  <c r="D7464" i="15"/>
  <c r="D7465" i="15"/>
  <c r="D13074" i="15"/>
  <c r="D1175" i="15"/>
  <c r="D1176" i="15"/>
  <c r="D13075" i="15"/>
  <c r="D13076" i="15"/>
  <c r="D7466" i="15"/>
  <c r="D1177" i="15"/>
  <c r="D1178" i="15"/>
  <c r="D13077" i="15"/>
  <c r="D1179" i="15"/>
  <c r="D1180" i="15"/>
  <c r="D2542" i="15"/>
  <c r="D13078" i="15"/>
  <c r="D8594" i="15"/>
  <c r="D4063" i="15"/>
  <c r="D8595" i="15"/>
  <c r="D13079" i="15"/>
  <c r="D4064" i="15"/>
  <c r="D12011" i="15"/>
  <c r="D2543" i="15"/>
  <c r="D4065" i="15"/>
  <c r="D12012" i="15"/>
  <c r="D12013" i="15"/>
  <c r="D8596" i="15"/>
  <c r="D9717" i="15"/>
  <c r="D12014" i="15"/>
  <c r="D9718" i="15"/>
  <c r="D2544" i="15"/>
  <c r="D12015" i="15"/>
  <c r="D1181" i="15"/>
  <c r="D11315" i="15"/>
  <c r="D11316" i="15"/>
  <c r="D12016" i="15"/>
  <c r="D9719" i="15"/>
  <c r="D10915" i="15"/>
  <c r="D4066" i="15"/>
  <c r="D10916" i="15"/>
  <c r="D10917" i="15"/>
  <c r="D10918" i="15"/>
  <c r="D10919" i="15"/>
  <c r="D10920" i="15"/>
  <c r="D2545" i="15"/>
  <c r="D2546" i="15"/>
  <c r="D10921" i="15"/>
  <c r="D10922" i="15"/>
  <c r="D10190" i="15"/>
  <c r="D10191" i="15"/>
  <c r="D10923" i="15"/>
  <c r="D9720" i="15"/>
  <c r="D12017" i="15"/>
  <c r="D9721" i="15"/>
  <c r="D3793" i="15"/>
  <c r="D4067" i="15"/>
  <c r="D9722" i="15"/>
  <c r="D9723" i="15"/>
  <c r="D4068" i="15"/>
  <c r="D12018" i="15"/>
  <c r="D2547" i="15"/>
  <c r="D4069" i="15"/>
  <c r="D9724" i="15"/>
  <c r="D9725" i="15"/>
  <c r="D12019" i="15"/>
  <c r="D9726" i="15"/>
  <c r="D9008" i="15"/>
  <c r="D9727" i="15"/>
  <c r="D8597" i="15"/>
  <c r="D3794" i="15"/>
  <c r="D3795" i="15"/>
  <c r="D4070" i="15"/>
  <c r="D8598" i="15"/>
  <c r="D8599" i="15"/>
  <c r="D4071" i="15"/>
  <c r="D4072" i="15"/>
  <c r="D13080" i="15"/>
  <c r="D4073" i="15"/>
  <c r="D8600" i="15"/>
  <c r="D13081" i="15"/>
  <c r="D8601" i="15"/>
  <c r="D13082" i="15"/>
  <c r="D3796" i="15"/>
  <c r="D4074" i="15"/>
  <c r="D7881" i="15"/>
  <c r="D8602" i="15"/>
  <c r="D1182" i="15"/>
  <c r="D7467" i="15"/>
  <c r="D5084" i="15"/>
  <c r="D5369" i="15"/>
  <c r="D7468" i="15"/>
  <c r="D5370" i="15"/>
  <c r="D5371" i="15"/>
  <c r="D1183" i="15"/>
  <c r="D5372" i="15"/>
  <c r="D7469" i="15"/>
  <c r="D2548" i="15"/>
  <c r="D7470" i="15"/>
  <c r="D7471" i="15"/>
  <c r="D5085" i="15"/>
  <c r="D5373" i="15"/>
  <c r="D6729" i="15"/>
  <c r="D7472" i="15"/>
  <c r="D2549" i="15"/>
  <c r="D3797" i="15"/>
  <c r="D5086" i="15"/>
  <c r="D5374" i="15"/>
  <c r="D6290" i="15"/>
  <c r="D5375" i="15"/>
  <c r="D5376" i="15"/>
  <c r="D3798" i="15"/>
  <c r="D5377" i="15"/>
  <c r="D6291" i="15"/>
  <c r="D6292" i="15"/>
  <c r="D6293" i="15"/>
  <c r="D5378" i="15"/>
  <c r="D5534" i="15"/>
  <c r="D6294" i="15"/>
  <c r="D5087" i="15"/>
  <c r="D5088" i="15"/>
  <c r="D5089" i="15"/>
  <c r="D5090" i="15"/>
  <c r="D5091" i="15"/>
  <c r="D5379" i="15"/>
  <c r="D5092" i="15"/>
  <c r="D5093" i="15"/>
  <c r="D5380" i="15"/>
  <c r="D6536" i="15"/>
  <c r="D6295" i="15"/>
  <c r="D5094" i="15"/>
  <c r="D6537" i="15"/>
  <c r="D5095" i="15"/>
  <c r="D6538" i="15"/>
  <c r="D7473" i="15"/>
  <c r="D5096" i="15"/>
  <c r="D5097" i="15"/>
  <c r="D4246" i="15"/>
  <c r="D5098" i="15"/>
  <c r="D6296" i="15"/>
  <c r="D6297" i="15"/>
  <c r="D7474" i="15"/>
  <c r="D3799" i="15"/>
  <c r="D3800" i="15"/>
  <c r="D6298" i="15"/>
  <c r="D6539" i="15"/>
  <c r="D3801" i="15"/>
  <c r="D3802" i="15"/>
  <c r="D6540" i="15"/>
  <c r="D6541" i="15"/>
  <c r="D3014" i="15"/>
  <c r="D3803" i="15"/>
  <c r="D6542" i="15"/>
  <c r="D3804" i="15"/>
  <c r="D3805" i="15"/>
  <c r="D8603" i="15"/>
  <c r="D7475" i="15"/>
  <c r="D3015" i="15"/>
  <c r="D3806" i="15"/>
  <c r="D7476" i="15"/>
  <c r="D8604" i="15"/>
  <c r="D8605" i="15"/>
  <c r="D2550" i="15"/>
  <c r="D2551" i="15"/>
  <c r="D6299" i="15"/>
  <c r="D6300" i="15"/>
  <c r="D6543" i="15"/>
  <c r="D2552" i="15"/>
  <c r="D2553" i="15"/>
  <c r="D6544" i="15"/>
  <c r="D6545" i="15"/>
  <c r="D6546" i="15"/>
  <c r="D9728" i="15"/>
  <c r="D9729" i="15"/>
  <c r="D2554" i="15"/>
  <c r="D6301" i="15"/>
  <c r="D6547" i="15"/>
  <c r="D2555" i="15"/>
  <c r="D2556" i="15"/>
  <c r="D2557" i="15"/>
  <c r="D1619" i="15"/>
  <c r="D2558" i="15"/>
  <c r="D8606" i="15"/>
  <c r="D9730" i="15"/>
  <c r="D9731" i="15"/>
  <c r="D1184" i="15"/>
  <c r="D1185" i="15"/>
  <c r="D7477" i="15"/>
  <c r="D6548" i="15"/>
  <c r="D10924" i="15"/>
  <c r="D1186" i="15"/>
  <c r="D1187" i="15"/>
  <c r="D6549" i="15"/>
  <c r="D7706" i="15"/>
  <c r="D9732" i="15"/>
  <c r="D10925" i="15"/>
  <c r="D1188" i="15"/>
  <c r="D7478" i="15"/>
  <c r="D1189" i="15"/>
  <c r="D271" i="15"/>
  <c r="D272" i="15"/>
  <c r="D1190" i="15"/>
  <c r="D1191" i="15"/>
  <c r="D7707" i="15"/>
  <c r="D12020" i="15"/>
  <c r="D7708" i="15"/>
  <c r="D12021" i="15"/>
  <c r="D12022" i="15"/>
  <c r="D273" i="15"/>
  <c r="D1192" i="15"/>
  <c r="D13083" i="15"/>
  <c r="D13084" i="15"/>
  <c r="D7709" i="15"/>
  <c r="D12419" i="15"/>
  <c r="D12499" i="15"/>
  <c r="D10926" i="15"/>
  <c r="D13085" i="15"/>
  <c r="D8607" i="15"/>
  <c r="D13086" i="15"/>
  <c r="D10927" i="15"/>
  <c r="D10928" i="15"/>
  <c r="D1193" i="15"/>
  <c r="D1194" i="15"/>
  <c r="D1195" i="15"/>
  <c r="D7710" i="15"/>
  <c r="D12023" i="15"/>
  <c r="D13087" i="15"/>
  <c r="D7711" i="15"/>
  <c r="D12024" i="15"/>
  <c r="D12025" i="15"/>
  <c r="D13088" i="15"/>
  <c r="D12026" i="15"/>
  <c r="D12027" i="15"/>
  <c r="D8608" i="15"/>
  <c r="D7712" i="15"/>
  <c r="D12028" i="15"/>
  <c r="D12029" i="15"/>
  <c r="D7713" i="15"/>
  <c r="D12030" i="15"/>
  <c r="D11317" i="15"/>
  <c r="D11318" i="15"/>
  <c r="D12031" i="15"/>
  <c r="D13089" i="15"/>
  <c r="D10929" i="15"/>
  <c r="D13090" i="15"/>
  <c r="D10930" i="15"/>
  <c r="D13091" i="15"/>
  <c r="D8609" i="15"/>
  <c r="D7714" i="15"/>
  <c r="D10931" i="15"/>
  <c r="D10932" i="15"/>
  <c r="D7715" i="15"/>
  <c r="D7716" i="15"/>
  <c r="D10933" i="15"/>
  <c r="D1196" i="15"/>
  <c r="D10192" i="15"/>
  <c r="D10193" i="15"/>
  <c r="D10934" i="15"/>
  <c r="D10298" i="15"/>
  <c r="D2559" i="15"/>
  <c r="D8841" i="15"/>
  <c r="D9733" i="15"/>
  <c r="D2560" i="15"/>
  <c r="D9734" i="15"/>
  <c r="D9735" i="15"/>
  <c r="D8842" i="15"/>
  <c r="D9736" i="15"/>
  <c r="D8843" i="15"/>
  <c r="D9737" i="15"/>
  <c r="D2561" i="15"/>
  <c r="D8844" i="15"/>
  <c r="D9009" i="15"/>
  <c r="D9738" i="15"/>
  <c r="D9103" i="15"/>
  <c r="D3807" i="15"/>
  <c r="D8610" i="15"/>
  <c r="D3808" i="15"/>
  <c r="D8611" i="15"/>
  <c r="D9739" i="15"/>
  <c r="D9740" i="15"/>
  <c r="D8845" i="15"/>
  <c r="D8612" i="15"/>
  <c r="D8613" i="15"/>
  <c r="D8846" i="15"/>
  <c r="D3809" i="15"/>
  <c r="D8614" i="15"/>
  <c r="D3810" i="15"/>
  <c r="D3811" i="15"/>
  <c r="D8847" i="15"/>
  <c r="D5099" i="15"/>
  <c r="D7882" i="15"/>
  <c r="D8615" i="15"/>
  <c r="D7978" i="15"/>
  <c r="D5100" i="15"/>
  <c r="D8848" i="15"/>
  <c r="D7479" i="15"/>
  <c r="D5101" i="15"/>
  <c r="D7480" i="15"/>
  <c r="D8849" i="15"/>
  <c r="D7481" i="15"/>
  <c r="D7482" i="15"/>
  <c r="D9966" i="15"/>
  <c r="D6302" i="15"/>
  <c r="D9967" i="15"/>
  <c r="D5102" i="15"/>
  <c r="D9968" i="15"/>
  <c r="D6303" i="15"/>
  <c r="D6730" i="15"/>
  <c r="D7483" i="15"/>
  <c r="D6304" i="15"/>
  <c r="D7484" i="15"/>
  <c r="D8616" i="15"/>
  <c r="D6305" i="15"/>
  <c r="D6306" i="15"/>
  <c r="D9969" i="15"/>
  <c r="D6307" i="15"/>
  <c r="D6308" i="15"/>
  <c r="D9970" i="15"/>
  <c r="D6309" i="15"/>
  <c r="D6310" i="15"/>
  <c r="D6311" i="15"/>
  <c r="D6312" i="15"/>
  <c r="D9971" i="15"/>
  <c r="D8617" i="15"/>
  <c r="D5535" i="15"/>
  <c r="D6313" i="15"/>
  <c r="D8618" i="15"/>
  <c r="D8619" i="15"/>
  <c r="D5103" i="15"/>
  <c r="D5104" i="15"/>
  <c r="D10935" i="15"/>
  <c r="D9972" i="15"/>
  <c r="D5105" i="15"/>
  <c r="D5106" i="15"/>
  <c r="D9973" i="15"/>
  <c r="D9741" i="15"/>
  <c r="D7485" i="15"/>
  <c r="D7486" i="15"/>
  <c r="D9974" i="15"/>
  <c r="D9742" i="15"/>
  <c r="D9743" i="15"/>
  <c r="D4247" i="15"/>
  <c r="D5107" i="15"/>
  <c r="D9744" i="15"/>
  <c r="D3812" i="15"/>
  <c r="D3813" i="15"/>
  <c r="D10936" i="15"/>
  <c r="D3814" i="15"/>
  <c r="D9975" i="15"/>
  <c r="D3815" i="15"/>
  <c r="D3816" i="15"/>
  <c r="D9976" i="15"/>
  <c r="D8620" i="15"/>
  <c r="D10937" i="15"/>
  <c r="D10938" i="15"/>
  <c r="D3016" i="15"/>
  <c r="D3817" i="15"/>
  <c r="D12032" i="15"/>
  <c r="D12033" i="15"/>
  <c r="D2562" i="15"/>
  <c r="D2563" i="15"/>
  <c r="D10939" i="15"/>
  <c r="D10940" i="15"/>
  <c r="D9977" i="15"/>
  <c r="D2564" i="15"/>
  <c r="D2565" i="15"/>
  <c r="D9978" i="15"/>
  <c r="D9745" i="15"/>
  <c r="D9979" i="15"/>
  <c r="D12034" i="15"/>
  <c r="D13092" i="15"/>
  <c r="D1620" i="15"/>
  <c r="D2566" i="15"/>
  <c r="D13093" i="15"/>
  <c r="D13094" i="15"/>
  <c r="D1197" i="15"/>
  <c r="D10941" i="15"/>
  <c r="D10942" i="15"/>
  <c r="D1198" i="15"/>
  <c r="D10943" i="15"/>
  <c r="D1199" i="15"/>
  <c r="D11155" i="15"/>
  <c r="D1200" i="15"/>
  <c r="D12035" i="15"/>
  <c r="D10944" i="15"/>
  <c r="D274" i="15"/>
  <c r="D1201" i="15"/>
  <c r="D13095" i="15"/>
  <c r="D12420" i="15"/>
  <c r="D1202" i="15"/>
  <c r="D12036" i="15"/>
  <c r="D13096" i="15"/>
  <c r="D13097" i="15"/>
  <c r="D13098" i="15"/>
  <c r="D1203" i="15"/>
  <c r="D2567" i="15"/>
  <c r="D12037" i="15"/>
  <c r="D13099" i="15"/>
  <c r="D1204" i="15"/>
  <c r="D3818" i="15"/>
  <c r="D13100" i="15"/>
  <c r="D11156" i="15"/>
  <c r="D12038" i="15"/>
  <c r="D11157" i="15"/>
  <c r="D12039" i="15"/>
  <c r="D5108" i="15"/>
  <c r="D6314" i="15"/>
  <c r="D7487" i="15"/>
  <c r="D12040" i="15"/>
  <c r="D12041" i="15"/>
  <c r="D1205" i="15"/>
  <c r="D11319" i="15"/>
  <c r="D12042" i="15"/>
  <c r="D8621" i="15"/>
  <c r="D11158" i="15"/>
  <c r="D10945" i="15"/>
  <c r="D9746" i="15"/>
  <c r="D10946" i="15"/>
  <c r="D12043" i="15"/>
  <c r="D10947" i="15"/>
  <c r="D10948" i="15"/>
  <c r="D12044" i="15"/>
  <c r="D10949" i="15"/>
  <c r="D11159" i="15"/>
  <c r="D10950" i="15"/>
  <c r="D13101" i="15"/>
  <c r="D10194" i="15"/>
  <c r="D10951" i="15"/>
  <c r="D11160" i="15"/>
  <c r="D1206" i="15"/>
  <c r="D1207" i="15"/>
  <c r="D12259" i="15"/>
  <c r="D9747" i="15"/>
  <c r="D9748" i="15"/>
  <c r="D9749" i="15"/>
  <c r="D2568" i="15"/>
  <c r="D9750" i="15"/>
  <c r="D9751" i="15"/>
  <c r="D2569" i="15"/>
  <c r="D12260" i="15"/>
  <c r="D9752" i="15"/>
  <c r="D9010" i="15"/>
  <c r="D9753" i="15"/>
  <c r="D3819" i="15"/>
  <c r="D12261" i="15"/>
  <c r="D8622" i="15"/>
  <c r="D8623" i="15"/>
  <c r="D12045" i="15"/>
  <c r="D8624" i="15"/>
  <c r="D10952" i="15"/>
  <c r="D9754" i="15"/>
  <c r="D8625" i="15"/>
  <c r="D8626" i="15"/>
  <c r="D1208" i="15"/>
  <c r="D2570" i="15"/>
  <c r="D3820" i="15"/>
  <c r="D7883" i="15"/>
  <c r="D8627" i="15"/>
  <c r="D3821" i="15"/>
  <c r="D5109" i="15"/>
  <c r="D6315" i="15"/>
  <c r="D7488" i="15"/>
  <c r="D7489" i="15"/>
  <c r="D13102" i="15"/>
  <c r="D7490" i="15"/>
  <c r="D7491" i="15"/>
  <c r="D7492" i="15"/>
  <c r="D5110" i="15"/>
  <c r="D12262" i="15"/>
  <c r="D6731" i="15"/>
  <c r="D7493" i="15"/>
  <c r="D8628" i="15"/>
  <c r="D9755" i="15"/>
  <c r="D10953" i="15"/>
  <c r="D6316" i="15"/>
  <c r="D13103" i="15"/>
  <c r="D6317" i="15"/>
  <c r="D6318" i="15"/>
  <c r="D6319" i="15"/>
  <c r="D6320" i="15"/>
  <c r="D12263" i="15"/>
  <c r="D5536" i="15"/>
  <c r="D13104" i="15"/>
  <c r="D6321" i="15"/>
  <c r="D13297" i="15"/>
  <c r="D8629" i="15"/>
  <c r="D5537" i="15"/>
  <c r="D6322" i="15"/>
  <c r="D12046" i="15"/>
  <c r="D13105" i="15"/>
  <c r="D1209" i="15"/>
  <c r="D1210" i="15"/>
  <c r="D5111" i="15"/>
  <c r="D13106" i="15"/>
  <c r="D5112" i="15"/>
  <c r="D5113" i="15"/>
  <c r="D5114" i="15"/>
  <c r="D5115" i="15"/>
  <c r="D5116" i="15"/>
  <c r="D1211" i="15"/>
  <c r="D7494" i="15"/>
  <c r="D4248" i="15"/>
  <c r="D5117" i="15"/>
  <c r="D2571" i="15"/>
  <c r="D2572" i="15"/>
  <c r="D2573" i="15"/>
  <c r="D2574" i="15"/>
  <c r="D3822" i="15"/>
  <c r="D13107" i="15"/>
  <c r="D3823" i="15"/>
  <c r="D3824" i="15"/>
  <c r="D13298" i="15"/>
  <c r="D3825" i="15"/>
  <c r="D3826" i="15"/>
  <c r="D3827" i="15"/>
  <c r="D3828" i="15"/>
  <c r="D8630" i="15"/>
  <c r="D3017" i="15"/>
  <c r="D3829" i="15"/>
  <c r="D3830" i="15"/>
  <c r="D3831" i="15"/>
  <c r="D3832" i="15"/>
  <c r="D2575" i="15"/>
  <c r="D5118" i="15"/>
  <c r="D2576" i="15"/>
  <c r="D13108" i="15"/>
  <c r="D2577" i="15"/>
  <c r="D2578" i="15"/>
  <c r="D13299" i="15"/>
  <c r="D9756" i="15"/>
  <c r="D2579" i="15"/>
  <c r="D2580" i="15"/>
  <c r="D2581" i="15"/>
  <c r="D2582" i="15"/>
  <c r="D5119" i="15"/>
  <c r="D1621" i="15"/>
  <c r="D2583" i="15"/>
  <c r="D5120" i="15"/>
  <c r="D5121" i="15"/>
  <c r="D6323" i="15"/>
  <c r="D1212" i="15"/>
  <c r="D13109" i="15"/>
  <c r="D1213" i="15"/>
  <c r="D1214" i="15"/>
  <c r="D13300" i="15"/>
  <c r="D6324" i="15"/>
  <c r="D1215" i="15"/>
  <c r="D1216" i="15"/>
  <c r="D6325" i="15"/>
  <c r="D275" i="15"/>
  <c r="D1217" i="15"/>
  <c r="D13110" i="15"/>
  <c r="D12421" i="15"/>
  <c r="D13111" i="15"/>
  <c r="D6326" i="15"/>
  <c r="D13112" i="15"/>
  <c r="D6327" i="15"/>
  <c r="D12047" i="15"/>
  <c r="D7495" i="15"/>
  <c r="D12048" i="15"/>
  <c r="D11320" i="15"/>
  <c r="D12049" i="15"/>
  <c r="D10954" i="15"/>
  <c r="D7496" i="15"/>
  <c r="D10955" i="15"/>
  <c r="D7497" i="15"/>
  <c r="D1218" i="15"/>
  <c r="D7498" i="15"/>
  <c r="D10956" i="15"/>
  <c r="D10195" i="15"/>
  <c r="D10196" i="15"/>
  <c r="D10957" i="15"/>
  <c r="D8631" i="15"/>
  <c r="D8632" i="15"/>
  <c r="D9757" i="15"/>
  <c r="D9758" i="15"/>
  <c r="D9759" i="15"/>
  <c r="D8633" i="15"/>
  <c r="D9760" i="15"/>
  <c r="D9011" i="15"/>
  <c r="D9761" i="15"/>
  <c r="D8634" i="15"/>
  <c r="D8635" i="15"/>
  <c r="D8636" i="15"/>
  <c r="D9762" i="15"/>
  <c r="D9763" i="15"/>
  <c r="D7884" i="15"/>
  <c r="D8637" i="15"/>
  <c r="D9764" i="15"/>
  <c r="D7499" i="15"/>
  <c r="D6732" i="15"/>
  <c r="D7500" i="15"/>
  <c r="D9765" i="15"/>
  <c r="D9766" i="15"/>
  <c r="D10958" i="15"/>
  <c r="D10959" i="15"/>
  <c r="D5538" i="15"/>
  <c r="D6328" i="15"/>
  <c r="D10960" i="15"/>
  <c r="D10961" i="15"/>
  <c r="D10962" i="15"/>
  <c r="D12050" i="15"/>
  <c r="D5122" i="15"/>
  <c r="D5123" i="15"/>
  <c r="D12051" i="15"/>
  <c r="D4249" i="15"/>
  <c r="D5124" i="15"/>
  <c r="D3833" i="15"/>
  <c r="D12052" i="15"/>
  <c r="D12053" i="15"/>
  <c r="D12054" i="15"/>
  <c r="D13113" i="15"/>
  <c r="D3018" i="15"/>
  <c r="D3834" i="15"/>
  <c r="D13114" i="15"/>
  <c r="D13115" i="15"/>
  <c r="D9767" i="15"/>
  <c r="D2584" i="15"/>
  <c r="D2585" i="15"/>
  <c r="D2586" i="15"/>
  <c r="D13116" i="15"/>
  <c r="D1622" i="15"/>
  <c r="D2587" i="15"/>
  <c r="D1219" i="15"/>
  <c r="D1220" i="15"/>
  <c r="D13117" i="15"/>
  <c r="D10963" i="15"/>
  <c r="D276" i="15"/>
  <c r="D277" i="15"/>
  <c r="D1221" i="15"/>
  <c r="D1222" i="15"/>
  <c r="D1223" i="15"/>
  <c r="D278" i="15"/>
  <c r="D1224" i="15"/>
  <c r="D12422" i="15"/>
  <c r="D1225" i="15"/>
  <c r="D13118" i="15"/>
  <c r="D1226" i="15"/>
  <c r="D13119" i="15"/>
  <c r="D2588" i="15"/>
  <c r="D12055" i="15"/>
  <c r="D2589" i="15"/>
  <c r="D12056" i="15"/>
  <c r="D12057" i="15"/>
  <c r="D11321" i="15"/>
  <c r="D12058" i="15"/>
  <c r="D10964" i="15"/>
  <c r="D3835" i="15"/>
  <c r="D3836" i="15"/>
  <c r="D10965" i="15"/>
  <c r="D3837" i="15"/>
  <c r="D10197" i="15"/>
  <c r="D10198" i="15"/>
  <c r="D10966" i="15"/>
  <c r="D5125" i="15"/>
  <c r="D5126" i="15"/>
  <c r="D9768" i="15"/>
  <c r="D5127" i="15"/>
  <c r="D9769" i="15"/>
  <c r="D9770" i="15"/>
  <c r="D9012" i="15"/>
  <c r="D9771" i="15"/>
  <c r="D6329" i="15"/>
  <c r="D8638" i="15"/>
  <c r="D8639" i="15"/>
  <c r="D6330" i="15"/>
  <c r="D7885" i="15"/>
  <c r="D8640" i="15"/>
  <c r="D7501" i="15"/>
  <c r="D7502" i="15"/>
  <c r="D7503" i="15"/>
  <c r="D7504" i="15"/>
  <c r="D6733" i="15"/>
  <c r="D7505" i="15"/>
  <c r="D8641" i="15"/>
  <c r="D8642" i="15"/>
  <c r="D8643" i="15"/>
  <c r="D6331" i="15"/>
  <c r="D8644" i="15"/>
  <c r="D5539" i="15"/>
  <c r="D6332" i="15"/>
  <c r="D9772" i="15"/>
  <c r="D9773" i="15"/>
  <c r="D5128" i="15"/>
  <c r="D9774" i="15"/>
  <c r="D5129" i="15"/>
  <c r="D5130" i="15"/>
  <c r="D5131" i="15"/>
  <c r="D9775" i="15"/>
  <c r="D4250" i="15"/>
  <c r="D5132" i="15"/>
  <c r="D10967" i="15"/>
  <c r="D10968" i="15"/>
  <c r="D3838" i="15"/>
  <c r="D3839" i="15"/>
  <c r="D3840" i="15"/>
  <c r="D3841" i="15"/>
  <c r="D3842" i="15"/>
  <c r="D10969" i="15"/>
  <c r="D10970" i="15"/>
  <c r="D3019" i="15"/>
  <c r="D3843" i="15"/>
  <c r="D12059" i="15"/>
  <c r="D12060" i="15"/>
  <c r="D12061" i="15"/>
  <c r="D2590" i="15"/>
  <c r="D2591" i="15"/>
  <c r="D2592" i="15"/>
  <c r="D2593" i="15"/>
  <c r="D12062" i="15"/>
  <c r="D12063" i="15"/>
  <c r="D1623" i="15"/>
  <c r="D2594" i="15"/>
  <c r="D13120" i="15"/>
  <c r="D13121" i="15"/>
  <c r="D1227" i="15"/>
  <c r="D13122" i="15"/>
  <c r="D1228" i="15"/>
  <c r="D279" i="15"/>
  <c r="D1229" i="15"/>
  <c r="D1230" i="15"/>
  <c r="D13123" i="15"/>
  <c r="D280" i="15"/>
  <c r="D1231" i="15"/>
  <c r="D12423" i="15"/>
  <c r="D1232" i="15"/>
  <c r="D13124" i="15"/>
  <c r="D13125" i="15"/>
  <c r="D13126" i="15"/>
  <c r="D13127" i="15"/>
  <c r="D1233" i="15"/>
  <c r="D1234" i="15"/>
  <c r="D13128" i="15"/>
  <c r="D2595" i="15"/>
  <c r="D13129" i="15"/>
  <c r="D12064" i="15"/>
  <c r="D12065" i="15"/>
  <c r="D12066" i="15"/>
  <c r="D12067" i="15"/>
  <c r="D2596" i="15"/>
  <c r="D2597" i="15"/>
  <c r="D2598" i="15"/>
  <c r="D12068" i="15"/>
  <c r="D12069" i="15"/>
  <c r="D12070" i="15"/>
  <c r="D1235" i="15"/>
  <c r="D3844" i="15"/>
  <c r="D11322" i="15"/>
  <c r="D12071" i="15"/>
  <c r="D10971" i="15"/>
  <c r="D10972" i="15"/>
  <c r="D3845" i="15"/>
  <c r="D3846" i="15"/>
  <c r="D10973" i="15"/>
  <c r="D10974" i="15"/>
  <c r="D5133" i="15"/>
  <c r="D10199" i="15"/>
  <c r="D10200" i="15"/>
  <c r="D10975" i="15"/>
  <c r="D5134" i="15"/>
  <c r="D5135" i="15"/>
  <c r="D9776" i="15"/>
  <c r="D9777" i="15"/>
  <c r="D9778" i="15"/>
  <c r="D9779" i="15"/>
  <c r="D5136" i="15"/>
  <c r="D9780" i="15"/>
  <c r="D2599" i="15"/>
  <c r="D9013" i="15"/>
  <c r="D9781" i="15"/>
  <c r="D6333" i="15"/>
  <c r="D8645" i="15"/>
  <c r="D8646" i="15"/>
  <c r="D8647" i="15"/>
  <c r="D6334" i="15"/>
  <c r="D6335" i="15"/>
  <c r="D8648" i="15"/>
  <c r="D8649" i="15"/>
  <c r="D6336" i="15"/>
  <c r="D7886" i="15"/>
  <c r="D8650" i="15"/>
  <c r="D7506" i="15"/>
  <c r="D7507" i="15"/>
  <c r="D7508" i="15"/>
  <c r="D7509" i="15"/>
  <c r="D7510" i="15"/>
  <c r="D7511" i="15"/>
  <c r="D7512" i="15"/>
  <c r="D7513" i="15"/>
  <c r="D7514" i="15"/>
  <c r="D6734" i="15"/>
  <c r="D7515" i="15"/>
  <c r="D8651" i="15"/>
  <c r="D8652" i="15"/>
  <c r="D6337" i="15"/>
  <c r="D6338" i="15"/>
  <c r="D6339" i="15"/>
  <c r="D6340" i="15"/>
  <c r="D6341" i="15"/>
  <c r="D6342" i="15"/>
  <c r="D8653" i="15"/>
  <c r="D5540" i="15"/>
  <c r="D6343" i="15"/>
  <c r="D9782" i="15"/>
  <c r="D9783" i="15"/>
  <c r="D5137" i="15"/>
  <c r="D5138" i="15"/>
  <c r="D5139" i="15"/>
  <c r="D5140" i="15"/>
  <c r="D9784" i="15"/>
  <c r="D5141" i="15"/>
  <c r="D5142" i="15"/>
  <c r="D5143" i="15"/>
  <c r="D5144" i="15"/>
  <c r="D9785" i="15"/>
  <c r="D4251" i="15"/>
  <c r="D5145" i="15"/>
  <c r="D10976" i="15"/>
  <c r="D10977" i="15"/>
  <c r="D10978" i="15"/>
  <c r="D10979" i="15"/>
  <c r="D3847" i="15"/>
  <c r="D3848" i="15"/>
  <c r="D3849" i="15"/>
  <c r="D3850" i="15"/>
  <c r="D3851" i="15"/>
  <c r="D10980" i="15"/>
  <c r="D3020" i="15"/>
  <c r="D3852" i="15"/>
  <c r="D12072" i="15"/>
  <c r="D12073" i="15"/>
  <c r="D12074" i="15"/>
  <c r="D2600" i="15"/>
  <c r="D2601" i="15"/>
  <c r="D2602" i="15"/>
  <c r="D2603" i="15"/>
  <c r="D2604" i="15"/>
  <c r="D12075" i="15"/>
  <c r="D1624" i="15"/>
  <c r="D2605" i="15"/>
  <c r="D13130" i="15"/>
  <c r="D13131" i="15"/>
  <c r="D1236" i="15"/>
  <c r="D1237" i="15"/>
  <c r="D1238" i="15"/>
  <c r="D1239" i="15"/>
  <c r="D10981" i="15"/>
  <c r="D1240" i="15"/>
  <c r="D1241" i="15"/>
  <c r="D1242" i="15"/>
  <c r="D281" i="15"/>
  <c r="D282" i="15"/>
  <c r="D12076" i="15"/>
  <c r="D13132" i="15"/>
  <c r="D283" i="15"/>
  <c r="D1243" i="15"/>
  <c r="D13133" i="15"/>
  <c r="D13134" i="15"/>
  <c r="D12424" i="15"/>
  <c r="D12425" i="15"/>
  <c r="D12500" i="15"/>
  <c r="D12501" i="15"/>
  <c r="D12502" i="15"/>
  <c r="D1244" i="15"/>
  <c r="D2606" i="15"/>
  <c r="D13135" i="15"/>
  <c r="D13136" i="15"/>
  <c r="D13137" i="15"/>
  <c r="D13138" i="15"/>
  <c r="D2607" i="15"/>
  <c r="D3853" i="15"/>
  <c r="D1245" i="15"/>
  <c r="D3854" i="15"/>
  <c r="D5146" i="15"/>
  <c r="D13139" i="15"/>
  <c r="D6344" i="15"/>
  <c r="D7516" i="15"/>
  <c r="D12077" i="15"/>
  <c r="D12078" i="15"/>
  <c r="D12079" i="15"/>
  <c r="D7517" i="15"/>
  <c r="D11323" i="15"/>
  <c r="D11324" i="15"/>
  <c r="D11401" i="15"/>
  <c r="D11402" i="15"/>
  <c r="D12080" i="15"/>
  <c r="D11403" i="15"/>
  <c r="D8654" i="15"/>
  <c r="D1246" i="15"/>
  <c r="D10982" i="15"/>
  <c r="D8655" i="15"/>
  <c r="D10983" i="15"/>
  <c r="D10984" i="15"/>
  <c r="D10985" i="15"/>
  <c r="D9786" i="15"/>
  <c r="D10986" i="15"/>
  <c r="D12081" i="15"/>
  <c r="D10201" i="15"/>
  <c r="D10202" i="15"/>
  <c r="D10299" i="15"/>
  <c r="D10300" i="15"/>
  <c r="D10987" i="15"/>
  <c r="D10301" i="15"/>
  <c r="D9787" i="15"/>
  <c r="D13140" i="15"/>
  <c r="D9788" i="15"/>
  <c r="D9789" i="15"/>
  <c r="D9790" i="15"/>
  <c r="D9980" i="15"/>
  <c r="D2608" i="15"/>
  <c r="D9014" i="15"/>
  <c r="D9104" i="15"/>
  <c r="D9791" i="15"/>
  <c r="D9105" i="15"/>
  <c r="D1247" i="15"/>
  <c r="D8656" i="15"/>
  <c r="D8657" i="15"/>
  <c r="D8658" i="15"/>
  <c r="D8659" i="15"/>
  <c r="D2609" i="15"/>
  <c r="D3855" i="15"/>
  <c r="D3856" i="15"/>
  <c r="D7887" i="15"/>
  <c r="D8660" i="15"/>
  <c r="D7979" i="15"/>
  <c r="D7888" i="15"/>
  <c r="D7943" i="15"/>
  <c r="D7980" i="15"/>
  <c r="D7981" i="15"/>
  <c r="D8661" i="15"/>
  <c r="D7982" i="15"/>
  <c r="D5147" i="15"/>
  <c r="D7518" i="15"/>
  <c r="D6345" i="15"/>
  <c r="D7519" i="15"/>
  <c r="D7520" i="15"/>
  <c r="D7521" i="15"/>
  <c r="D7717" i="15"/>
  <c r="D5148" i="15"/>
  <c r="D7522" i="15"/>
  <c r="D8662" i="15"/>
  <c r="D6735" i="15"/>
  <c r="D6830" i="15"/>
  <c r="D6831" i="15"/>
  <c r="D7523" i="15"/>
  <c r="D9792" i="15"/>
  <c r="D10988" i="15"/>
  <c r="D5541" i="15"/>
  <c r="D6346" i="15"/>
  <c r="D6347" i="15"/>
  <c r="D6348" i="15"/>
  <c r="D6550" i="15"/>
  <c r="D6349" i="15"/>
  <c r="D12082" i="15"/>
  <c r="D13141" i="15"/>
  <c r="D5542" i="15"/>
  <c r="D5626" i="15"/>
  <c r="D5627" i="15"/>
  <c r="D6350" i="15"/>
  <c r="D1248" i="15"/>
  <c r="D5149" i="15"/>
  <c r="D5150" i="15"/>
  <c r="D5151" i="15"/>
  <c r="D5381" i="15"/>
  <c r="D5152" i="15"/>
  <c r="D7524" i="15"/>
  <c r="D1249" i="15"/>
  <c r="D4252" i="15"/>
  <c r="D4342" i="15"/>
  <c r="D4343" i="15"/>
  <c r="D5153" i="15"/>
  <c r="D2610" i="15"/>
  <c r="D3857" i="15"/>
  <c r="D3858" i="15"/>
  <c r="D3859" i="15"/>
  <c r="D3860" i="15"/>
  <c r="D3861" i="15"/>
  <c r="D4075" i="15"/>
  <c r="D2611" i="15"/>
  <c r="D3021" i="15"/>
  <c r="D3081" i="15"/>
  <c r="D3082" i="15"/>
  <c r="D3118" i="15"/>
  <c r="D3119" i="15"/>
  <c r="D3862" i="15"/>
  <c r="D3863" i="15"/>
  <c r="D3864" i="15"/>
  <c r="D2612" i="15"/>
  <c r="D2613" i="15"/>
  <c r="D2614" i="15"/>
  <c r="D2615" i="15"/>
  <c r="D2847" i="15"/>
  <c r="D2616" i="15"/>
  <c r="D5154" i="15"/>
  <c r="D2617" i="15"/>
  <c r="D1625" i="15"/>
  <c r="D1682" i="15"/>
  <c r="D1683" i="15"/>
  <c r="D1750" i="15"/>
  <c r="D1751" i="15"/>
  <c r="D2618" i="15"/>
  <c r="D5155" i="15"/>
  <c r="D6351" i="15"/>
  <c r="D10989" i="15"/>
  <c r="D1250" i="15"/>
  <c r="D284" i="15"/>
  <c r="D285" i="15"/>
  <c r="D1251" i="15"/>
  <c r="D1252" i="15"/>
  <c r="D1253" i="15"/>
  <c r="D1461" i="15"/>
  <c r="D6352" i="15"/>
  <c r="D286" i="15"/>
  <c r="D7525" i="15"/>
  <c r="D1254" i="15"/>
  <c r="D287" i="15"/>
  <c r="D371" i="15"/>
  <c r="D372" i="15"/>
  <c r="D417" i="15"/>
  <c r="D418" i="15"/>
  <c r="D1255" i="15"/>
  <c r="D13142" i="15"/>
  <c r="D7526" i="15"/>
  <c r="D12426" i="15"/>
  <c r="D12427" i="15"/>
  <c r="D12428" i="15"/>
  <c r="D8663" i="15"/>
  <c r="D13143" i="15"/>
  <c r="D13144" i="15"/>
  <c r="D8664" i="15"/>
  <c r="D13145" i="15"/>
  <c r="D9793" i="15"/>
  <c r="D13146" i="15"/>
  <c r="D9794" i="15"/>
  <c r="D10990" i="15"/>
  <c r="D13147" i="15"/>
  <c r="D10991" i="15"/>
  <c r="D12083" i="15"/>
  <c r="D12084" i="15"/>
  <c r="D12085" i="15"/>
  <c r="D12086" i="15"/>
  <c r="D12087" i="15"/>
  <c r="D13148" i="15"/>
  <c r="D11325" i="15"/>
  <c r="D12088" i="15"/>
  <c r="D13149" i="15"/>
  <c r="D11326" i="15"/>
  <c r="D12089" i="15"/>
  <c r="D1256" i="15"/>
  <c r="D11327" i="15"/>
  <c r="D12090" i="15"/>
  <c r="D1257" i="15"/>
  <c r="D10992" i="15"/>
  <c r="D10993" i="15"/>
  <c r="D1258" i="15"/>
  <c r="D2619" i="15"/>
  <c r="D1259" i="15"/>
  <c r="D2620" i="15"/>
  <c r="D10203" i="15"/>
  <c r="D10204" i="15"/>
  <c r="D10994" i="15"/>
  <c r="D2621" i="15"/>
  <c r="D2622" i="15"/>
  <c r="D10205" i="15"/>
  <c r="D10995" i="15"/>
  <c r="D3865" i="15"/>
  <c r="D10206" i="15"/>
  <c r="D10996" i="15"/>
  <c r="D10207" i="15"/>
  <c r="D10208" i="15"/>
  <c r="D10997" i="15"/>
  <c r="D3866" i="15"/>
  <c r="D3867" i="15"/>
  <c r="D5156" i="15"/>
  <c r="D9795" i="15"/>
  <c r="D9796" i="15"/>
  <c r="D5157" i="15"/>
  <c r="D9797" i="15"/>
  <c r="D5158" i="15"/>
  <c r="D9015" i="15"/>
  <c r="D9798" i="15"/>
  <c r="D9016" i="15"/>
  <c r="D9799" i="15"/>
  <c r="D6353" i="15"/>
  <c r="D9017" i="15"/>
  <c r="D9800" i="15"/>
  <c r="D6354" i="15"/>
  <c r="D9018" i="15"/>
  <c r="D9801" i="15"/>
  <c r="D8665" i="15"/>
  <c r="D8666" i="15"/>
  <c r="D6355" i="15"/>
  <c r="D7527" i="15"/>
  <c r="D7889" i="15"/>
  <c r="D8667" i="15"/>
  <c r="D7528" i="15"/>
  <c r="D7529" i="15"/>
  <c r="D8668" i="15"/>
  <c r="D8669" i="15"/>
  <c r="D8670" i="15"/>
  <c r="D7890" i="15"/>
  <c r="D8671" i="15"/>
  <c r="D7891" i="15"/>
  <c r="D8672" i="15"/>
  <c r="D8673" i="15"/>
  <c r="D8674" i="15"/>
  <c r="D9802" i="15"/>
  <c r="D9803" i="15"/>
  <c r="D7530" i="15"/>
  <c r="D7531" i="15"/>
  <c r="D9804" i="15"/>
  <c r="D10998" i="15"/>
  <c r="D7532" i="15"/>
  <c r="D6736" i="15"/>
  <c r="D7533" i="15"/>
  <c r="D10999" i="15"/>
  <c r="D7534" i="15"/>
  <c r="D7535" i="15"/>
  <c r="D7536" i="15"/>
  <c r="D6737" i="15"/>
  <c r="D7537" i="15"/>
  <c r="D7538" i="15"/>
  <c r="D6738" i="15"/>
  <c r="D7539" i="15"/>
  <c r="D11000" i="15"/>
  <c r="D12091" i="15"/>
  <c r="D12092" i="15"/>
  <c r="D6356" i="15"/>
  <c r="D6357" i="15"/>
  <c r="D12093" i="15"/>
  <c r="D13150" i="15"/>
  <c r="D13151" i="15"/>
  <c r="D6358" i="15"/>
  <c r="D6359" i="15"/>
  <c r="D6360" i="15"/>
  <c r="D13152" i="15"/>
  <c r="D5543" i="15"/>
  <c r="D6361" i="15"/>
  <c r="D5544" i="15"/>
  <c r="D6362" i="15"/>
  <c r="D5545" i="15"/>
  <c r="D6363" i="15"/>
  <c r="D1260" i="15"/>
  <c r="D2623" i="15"/>
  <c r="D3868" i="15"/>
  <c r="D5159" i="15"/>
  <c r="D6364" i="15"/>
  <c r="D5160" i="15"/>
  <c r="D7540" i="15"/>
  <c r="D4253" i="15"/>
  <c r="D5161" i="15"/>
  <c r="D5162" i="15"/>
  <c r="D5163" i="15"/>
  <c r="D5164" i="15"/>
  <c r="D8675" i="15"/>
  <c r="D5165" i="15"/>
  <c r="D4254" i="15"/>
  <c r="D5166" i="15"/>
  <c r="D4255" i="15"/>
  <c r="D5167" i="15"/>
  <c r="D9805" i="15"/>
  <c r="D4256" i="15"/>
  <c r="D5168" i="15"/>
  <c r="D11001" i="15"/>
  <c r="D12094" i="15"/>
  <c r="D13153" i="15"/>
  <c r="D1261" i="15"/>
  <c r="D3869" i="15"/>
  <c r="D2624" i="15"/>
  <c r="D3870" i="15"/>
  <c r="D3871" i="15"/>
  <c r="D3022" i="15"/>
  <c r="D3872" i="15"/>
  <c r="D3023" i="15"/>
  <c r="D3873" i="15"/>
  <c r="D3024" i="15"/>
  <c r="D3874" i="15"/>
  <c r="D3875" i="15"/>
  <c r="D5169" i="15"/>
  <c r="D6365" i="15"/>
  <c r="D7541" i="15"/>
  <c r="D8676" i="15"/>
  <c r="D2625" i="15"/>
  <c r="D2626" i="15"/>
  <c r="D9806" i="15"/>
  <c r="D2627" i="15"/>
  <c r="D2628" i="15"/>
  <c r="D2629" i="15"/>
  <c r="D2630" i="15"/>
  <c r="D2631" i="15"/>
  <c r="D11002" i="15"/>
  <c r="D1626" i="15"/>
  <c r="D2632" i="15"/>
  <c r="D1627" i="15"/>
  <c r="D2633" i="15"/>
  <c r="D1628" i="15"/>
  <c r="D2634" i="15"/>
  <c r="D12095" i="15"/>
  <c r="D13154" i="15"/>
  <c r="D2635" i="15"/>
  <c r="D1262" i="15"/>
  <c r="D1263" i="15"/>
  <c r="D1264" i="15"/>
  <c r="D3876" i="15"/>
  <c r="D1265" i="15"/>
  <c r="D1266" i="15"/>
  <c r="D5170" i="15"/>
  <c r="D6366" i="15"/>
  <c r="D1267" i="15"/>
  <c r="D1268" i="15"/>
  <c r="D288" i="15"/>
  <c r="D289" i="15"/>
  <c r="D1269" i="15"/>
  <c r="D1270" i="15"/>
  <c r="D1271" i="15"/>
  <c r="D7542" i="15"/>
  <c r="D290" i="15"/>
  <c r="D1272" i="15"/>
  <c r="D291" i="15"/>
  <c r="D1273" i="15"/>
  <c r="D292" i="15"/>
  <c r="D1274" i="15"/>
  <c r="D12429" i="15"/>
  <c r="D13155" i="15"/>
  <c r="D8677" i="15"/>
  <c r="D13156" i="15"/>
  <c r="D9807" i="15"/>
  <c r="D11003" i="15"/>
  <c r="D12096" i="15"/>
  <c r="D1275" i="15"/>
  <c r="D11328" i="15"/>
  <c r="D12097" i="15"/>
  <c r="D11004" i="15"/>
  <c r="D12098" i="15"/>
  <c r="D10209" i="15"/>
  <c r="D10210" i="15"/>
  <c r="D11005" i="15"/>
  <c r="D13157" i="15"/>
  <c r="D9808" i="15"/>
  <c r="D9019" i="15"/>
  <c r="D9809" i="15"/>
  <c r="D8678" i="15"/>
  <c r="D8679" i="15"/>
  <c r="D1276" i="15"/>
  <c r="D7892" i="15"/>
  <c r="D8680" i="15"/>
  <c r="D2636" i="15"/>
  <c r="D3877" i="15"/>
  <c r="D7543" i="15"/>
  <c r="D6739" i="15"/>
  <c r="D7544" i="15"/>
  <c r="D5171" i="15"/>
  <c r="D6367" i="15"/>
  <c r="D6368" i="15"/>
  <c r="D5546" i="15"/>
  <c r="D6369" i="15"/>
  <c r="D7545" i="15"/>
  <c r="D8681" i="15"/>
  <c r="D5172" i="15"/>
  <c r="D4257" i="15"/>
  <c r="D5173" i="15"/>
  <c r="D5174" i="15"/>
  <c r="D4258" i="15"/>
  <c r="D5175" i="15"/>
  <c r="D9810" i="15"/>
  <c r="D11006" i="15"/>
  <c r="D3025" i="15"/>
  <c r="D3878" i="15"/>
  <c r="D3026" i="15"/>
  <c r="D3879" i="15"/>
  <c r="D12099" i="15"/>
  <c r="D13158" i="15"/>
  <c r="D2637" i="15"/>
  <c r="D1629" i="15"/>
  <c r="D2638" i="15"/>
  <c r="D2639" i="15"/>
  <c r="D2640" i="15"/>
  <c r="D2641" i="15"/>
  <c r="D1630" i="15"/>
  <c r="D2642" i="15"/>
  <c r="D1277" i="15"/>
  <c r="D2643" i="15"/>
  <c r="D293" i="15"/>
  <c r="D294" i="15"/>
  <c r="D1278" i="15"/>
  <c r="D1279" i="15"/>
  <c r="D295" i="15"/>
  <c r="D1280" i="15"/>
  <c r="D12430" i="15"/>
  <c r="D12431" i="15"/>
  <c r="D12432" i="15"/>
  <c r="D12503" i="15"/>
  <c r="D3880" i="15"/>
  <c r="D5176" i="15"/>
  <c r="D13159" i="15"/>
  <c r="D6370" i="15"/>
  <c r="D13160" i="15"/>
  <c r="D7546" i="15"/>
  <c r="D8682" i="15"/>
  <c r="D13161" i="15"/>
  <c r="D13162" i="15"/>
  <c r="D9811" i="15"/>
  <c r="D12100" i="15"/>
  <c r="D12101" i="15"/>
  <c r="D12264" i="15"/>
  <c r="D11007" i="15"/>
  <c r="D12102" i="15"/>
  <c r="D11329" i="15"/>
  <c r="D11330" i="15"/>
  <c r="D11331" i="15"/>
  <c r="D12103" i="15"/>
  <c r="D11404" i="15"/>
  <c r="D11332" i="15"/>
  <c r="D12104" i="15"/>
  <c r="D12105" i="15"/>
  <c r="D13163" i="15"/>
  <c r="D1281" i="15"/>
  <c r="D1282" i="15"/>
  <c r="D11008" i="15"/>
  <c r="D11009" i="15"/>
  <c r="D11161" i="15"/>
  <c r="D2644" i="15"/>
  <c r="D11010" i="15"/>
  <c r="D3881" i="15"/>
  <c r="D5177" i="15"/>
  <c r="D10211" i="15"/>
  <c r="D10212" i="15"/>
  <c r="D10213" i="15"/>
  <c r="D11011" i="15"/>
  <c r="D10302" i="15"/>
  <c r="D10214" i="15"/>
  <c r="D11012" i="15"/>
  <c r="D10259" i="15"/>
  <c r="D9812" i="15"/>
  <c r="D9981" i="15"/>
  <c r="D6371" i="15"/>
  <c r="D7547" i="15"/>
  <c r="D9813" i="15"/>
  <c r="D8683" i="15"/>
  <c r="D9020" i="15"/>
  <c r="D9021" i="15"/>
  <c r="D9066" i="15"/>
  <c r="D9814" i="15"/>
  <c r="D9106" i="15"/>
  <c r="D9022" i="15"/>
  <c r="D9023" i="15"/>
  <c r="D9815" i="15"/>
  <c r="D9067" i="15"/>
  <c r="D9816" i="15"/>
  <c r="D11013" i="15"/>
  <c r="D8684" i="15"/>
  <c r="D8685" i="15"/>
  <c r="D8850" i="15"/>
  <c r="D8851" i="15"/>
  <c r="D12106" i="15"/>
  <c r="D8686" i="15"/>
  <c r="D13164" i="15"/>
  <c r="D7893" i="15"/>
  <c r="D7894" i="15"/>
  <c r="D8687" i="15"/>
  <c r="D7895" i="15"/>
  <c r="D7896" i="15"/>
  <c r="D8688" i="15"/>
  <c r="D7944" i="15"/>
  <c r="D2645" i="15"/>
  <c r="D7548" i="15"/>
  <c r="D7549" i="15"/>
  <c r="D7550" i="15"/>
  <c r="D7718" i="15"/>
  <c r="D3882" i="15"/>
  <c r="D7551" i="15"/>
  <c r="D5178" i="15"/>
  <c r="D6372" i="15"/>
  <c r="D6740" i="15"/>
  <c r="D6741" i="15"/>
  <c r="D7552" i="15"/>
  <c r="D6742" i="15"/>
  <c r="D6743" i="15"/>
  <c r="D7553" i="15"/>
  <c r="D6799" i="15"/>
  <c r="D7554" i="15"/>
  <c r="D8689" i="15"/>
  <c r="D6373" i="15"/>
  <c r="D6374" i="15"/>
  <c r="D6551" i="15"/>
  <c r="D6375" i="15"/>
  <c r="D9817" i="15"/>
  <c r="D11014" i="15"/>
  <c r="D5547" i="15"/>
  <c r="D6376" i="15"/>
  <c r="D5548" i="15"/>
  <c r="D5549" i="15"/>
  <c r="D6377" i="15"/>
  <c r="D5595" i="15"/>
  <c r="D12107" i="15"/>
  <c r="D13165" i="15"/>
  <c r="D2646" i="15"/>
  <c r="D4259" i="15"/>
  <c r="D5179" i="15"/>
  <c r="D5180" i="15"/>
  <c r="D5181" i="15"/>
  <c r="D5382" i="15"/>
  <c r="D2647" i="15"/>
  <c r="D3883" i="15"/>
  <c r="D5182" i="15"/>
  <c r="D4260" i="15"/>
  <c r="D5183" i="15"/>
  <c r="D4261" i="15"/>
  <c r="D5184" i="15"/>
  <c r="D4310" i="15"/>
  <c r="D5185" i="15"/>
  <c r="D6378" i="15"/>
  <c r="D3027" i="15"/>
  <c r="D3028" i="15"/>
  <c r="D3884" i="15"/>
  <c r="D3885" i="15"/>
  <c r="D3886" i="15"/>
  <c r="D3887" i="15"/>
  <c r="D4076" i="15"/>
  <c r="D7555" i="15"/>
  <c r="D8690" i="15"/>
  <c r="D3888" i="15"/>
  <c r="D3029" i="15"/>
  <c r="D3889" i="15"/>
  <c r="D3030" i="15"/>
  <c r="D3890" i="15"/>
  <c r="D3083" i="15"/>
  <c r="D9818" i="15"/>
  <c r="D11015" i="15"/>
  <c r="D1631" i="15"/>
  <c r="D1752" i="15"/>
  <c r="D2648" i="15"/>
  <c r="D2649" i="15"/>
  <c r="D1753" i="15"/>
  <c r="D2650" i="15"/>
  <c r="D2651" i="15"/>
  <c r="D2848" i="15"/>
  <c r="D12108" i="15"/>
  <c r="D13166" i="15"/>
  <c r="D2652" i="15"/>
  <c r="D1632" i="15"/>
  <c r="D2653" i="15"/>
  <c r="D1633" i="15"/>
  <c r="D2654" i="15"/>
  <c r="D1684" i="15"/>
  <c r="D1283" i="15"/>
  <c r="D296" i="15"/>
  <c r="D297" i="15"/>
  <c r="D298" i="15"/>
  <c r="D419" i="15"/>
  <c r="D1284" i="15"/>
  <c r="D1285" i="15"/>
  <c r="D1286" i="15"/>
  <c r="D1287" i="15"/>
  <c r="D1462" i="15"/>
  <c r="D2655" i="15"/>
  <c r="D1288" i="15"/>
  <c r="D299" i="15"/>
  <c r="D373" i="15"/>
  <c r="D420" i="15"/>
  <c r="D1289" i="15"/>
  <c r="D3891" i="15"/>
  <c r="D300" i="15"/>
  <c r="D301" i="15"/>
  <c r="D1290" i="15"/>
  <c r="D5186" i="15"/>
  <c r="D374" i="15"/>
  <c r="D12433" i="15"/>
  <c r="D12434" i="15"/>
  <c r="D12435" i="15"/>
  <c r="D12436" i="15"/>
  <c r="D12437" i="15"/>
  <c r="D12438" i="15"/>
  <c r="D6379" i="15"/>
  <c r="D7556" i="15"/>
  <c r="D13167" i="15"/>
  <c r="D8691" i="15"/>
  <c r="D9819" i="15"/>
  <c r="D13168" i="15"/>
  <c r="D11016" i="15"/>
  <c r="D13169" i="15"/>
  <c r="D12109" i="15"/>
  <c r="D13170" i="15"/>
  <c r="D1291" i="15"/>
  <c r="D13171" i="15"/>
  <c r="D13172" i="15"/>
  <c r="D13173" i="15"/>
  <c r="D13174" i="15"/>
  <c r="D2656" i="15"/>
  <c r="D13175" i="15"/>
  <c r="D3892" i="15"/>
  <c r="D13176" i="15"/>
  <c r="D5187" i="15"/>
  <c r="D13177" i="15"/>
  <c r="D6380" i="15"/>
  <c r="D13178" i="15"/>
  <c r="D13179" i="15"/>
  <c r="D12110" i="15"/>
  <c r="D1292" i="15"/>
  <c r="D7557" i="15"/>
  <c r="D12111" i="15"/>
  <c r="D8692" i="15"/>
  <c r="D12112" i="15"/>
  <c r="D9820" i="15"/>
  <c r="D12113" i="15"/>
  <c r="D11017" i="15"/>
  <c r="D11333" i="15"/>
  <c r="D12114" i="15"/>
  <c r="D1293" i="15"/>
  <c r="D12115" i="15"/>
  <c r="D1294" i="15"/>
  <c r="D12116" i="15"/>
  <c r="D13180" i="15"/>
  <c r="D13181" i="15"/>
  <c r="D1295" i="15"/>
  <c r="D12117" i="15"/>
  <c r="D2657" i="15"/>
  <c r="D12118" i="15"/>
  <c r="D3993" i="15"/>
  <c r="D11334" i="15"/>
  <c r="D12119" i="15"/>
  <c r="D5302" i="15"/>
  <c r="D11335" i="15"/>
  <c r="D12120" i="15"/>
  <c r="D11336" i="15"/>
  <c r="D12121" i="15"/>
  <c r="D11337" i="15"/>
  <c r="D12122" i="15"/>
  <c r="D6476" i="15"/>
  <c r="D11338" i="15"/>
  <c r="D12123" i="15"/>
  <c r="D7649" i="15"/>
  <c r="D11018" i="15"/>
  <c r="D8786" i="15"/>
  <c r="D9910" i="15"/>
  <c r="D11101" i="15"/>
  <c r="D12199" i="15"/>
  <c r="D10215" i="15"/>
  <c r="D11019" i="15"/>
  <c r="D13263" i="15"/>
  <c r="D1406" i="15"/>
  <c r="D2786" i="15"/>
  <c r="D11020" i="15"/>
  <c r="D2787" i="15"/>
  <c r="D11021" i="15"/>
  <c r="D2788" i="15"/>
  <c r="D4008" i="15"/>
  <c r="D11022" i="15"/>
  <c r="D4009" i="15"/>
  <c r="D10216" i="15"/>
  <c r="D10217" i="15"/>
  <c r="D11023" i="15"/>
  <c r="D5320" i="15"/>
  <c r="D10218" i="15"/>
  <c r="D10219" i="15"/>
  <c r="D11024" i="15"/>
  <c r="D10220" i="15"/>
  <c r="D10221" i="15"/>
  <c r="D11025" i="15"/>
  <c r="D6486" i="15"/>
  <c r="D10222" i="15"/>
  <c r="D11026" i="15"/>
  <c r="D10223" i="15"/>
  <c r="D11027" i="15"/>
  <c r="D6487" i="15"/>
  <c r="D6488" i="15"/>
  <c r="D9821" i="15"/>
  <c r="D7661" i="15"/>
  <c r="D7662" i="15"/>
  <c r="D8796" i="15"/>
  <c r="D9024" i="15"/>
  <c r="D9025" i="15"/>
  <c r="D9822" i="15"/>
  <c r="D8797" i="15"/>
  <c r="D9922" i="15"/>
  <c r="D9823" i="15"/>
  <c r="D9824" i="15"/>
  <c r="D9825" i="15"/>
  <c r="D9826" i="15"/>
  <c r="D9827" i="15"/>
  <c r="D9923" i="15"/>
  <c r="D11111" i="15"/>
  <c r="D11112" i="15"/>
  <c r="D12210" i="15"/>
  <c r="D12211" i="15"/>
  <c r="D9026" i="15"/>
  <c r="D9828" i="15"/>
  <c r="D9027" i="15"/>
  <c r="D9829" i="15"/>
  <c r="D13273" i="15"/>
  <c r="D13274" i="15"/>
  <c r="D9028" i="15"/>
  <c r="D9830" i="15"/>
  <c r="D9029" i="15"/>
  <c r="D9831" i="15"/>
  <c r="D1302" i="15"/>
  <c r="D9030" i="15"/>
  <c r="D9832" i="15"/>
  <c r="D8693" i="15"/>
  <c r="D1303" i="15"/>
  <c r="D1304" i="15"/>
  <c r="D2658" i="15"/>
  <c r="D7897" i="15"/>
  <c r="D8694" i="15"/>
  <c r="D2659" i="15"/>
  <c r="D8695" i="15"/>
  <c r="D8696" i="15"/>
  <c r="D8697" i="15"/>
  <c r="D8698" i="15"/>
  <c r="D8699" i="15"/>
  <c r="D3893" i="15"/>
  <c r="D7898" i="15"/>
  <c r="D8700" i="15"/>
  <c r="D3894" i="15"/>
  <c r="D3895" i="15"/>
  <c r="D7899" i="15"/>
  <c r="D8701" i="15"/>
  <c r="D5188" i="15"/>
  <c r="D6381" i="15"/>
  <c r="D6382" i="15"/>
  <c r="D7900" i="15"/>
  <c r="D8702" i="15"/>
  <c r="D7558" i="15"/>
  <c r="D7901" i="15"/>
  <c r="D8703" i="15"/>
  <c r="D7559" i="15"/>
  <c r="D7902" i="15"/>
  <c r="D8704" i="15"/>
  <c r="D8705" i="15"/>
  <c r="D8706" i="15"/>
  <c r="D7560" i="15"/>
  <c r="D9833" i="15"/>
  <c r="D11028" i="15"/>
  <c r="D6744" i="15"/>
  <c r="D7561" i="15"/>
  <c r="D12124" i="15"/>
  <c r="D12125" i="15"/>
  <c r="D13182" i="15"/>
  <c r="D6745" i="15"/>
  <c r="D13183" i="15"/>
  <c r="D13184" i="15"/>
  <c r="D13185" i="15"/>
  <c r="D7562" i="15"/>
  <c r="D7563" i="15"/>
  <c r="D7564" i="15"/>
  <c r="D7565" i="15"/>
  <c r="D7566" i="15"/>
  <c r="D1305" i="15"/>
  <c r="D6746" i="15"/>
  <c r="D6747" i="15"/>
  <c r="D7567" i="15"/>
  <c r="D6748" i="15"/>
  <c r="D6749" i="15"/>
  <c r="D7568" i="15"/>
  <c r="D6750" i="15"/>
  <c r="D6751" i="15"/>
  <c r="D7569" i="15"/>
  <c r="D6752" i="15"/>
  <c r="D7570" i="15"/>
  <c r="D6753" i="15"/>
  <c r="D7571" i="15"/>
  <c r="D1306" i="15"/>
  <c r="D1307" i="15"/>
  <c r="D2660" i="15"/>
  <c r="D2661" i="15"/>
  <c r="D5550" i="15"/>
  <c r="D6383" i="15"/>
  <c r="D6384" i="15"/>
  <c r="D2662" i="15"/>
  <c r="D2663" i="15"/>
  <c r="D2664" i="15"/>
  <c r="D3896" i="15"/>
  <c r="D3897" i="15"/>
  <c r="D3898" i="15"/>
  <c r="D5551" i="15"/>
  <c r="D6385" i="15"/>
  <c r="D3899" i="15"/>
  <c r="D3900" i="15"/>
  <c r="D6386" i="15"/>
  <c r="D6387" i="15"/>
  <c r="D5189" i="15"/>
  <c r="D6388" i="15"/>
  <c r="D6389" i="15"/>
  <c r="D6390" i="15"/>
  <c r="D5552" i="15"/>
  <c r="D6391" i="15"/>
  <c r="D5553" i="15"/>
  <c r="D6392" i="15"/>
  <c r="D5554" i="15"/>
  <c r="D6393" i="15"/>
  <c r="D5555" i="15"/>
  <c r="D6394" i="15"/>
  <c r="D5556" i="15"/>
  <c r="D6395" i="15"/>
  <c r="D5557" i="15"/>
  <c r="D6396" i="15"/>
  <c r="D5190" i="15"/>
  <c r="D5191" i="15"/>
  <c r="D5192" i="15"/>
  <c r="D5193" i="15"/>
  <c r="D4262" i="15"/>
  <c r="D5194" i="15"/>
  <c r="D5195" i="15"/>
  <c r="D5196" i="15"/>
  <c r="D5197" i="15"/>
  <c r="D5198" i="15"/>
  <c r="D6397" i="15"/>
  <c r="D6398" i="15"/>
  <c r="D6399" i="15"/>
  <c r="D6400" i="15"/>
  <c r="D6401" i="15"/>
  <c r="D5199" i="15"/>
  <c r="D7572" i="15"/>
  <c r="D7573" i="15"/>
  <c r="D4263" i="15"/>
  <c r="D5200" i="15"/>
  <c r="D7574" i="15"/>
  <c r="D5201" i="15"/>
  <c r="D5202" i="15"/>
  <c r="D5203" i="15"/>
  <c r="D5204" i="15"/>
  <c r="D5205" i="15"/>
  <c r="D4264" i="15"/>
  <c r="D5206" i="15"/>
  <c r="D4265" i="15"/>
  <c r="D5207" i="15"/>
  <c r="D4266" i="15"/>
  <c r="D5208" i="15"/>
  <c r="D4267" i="15"/>
  <c r="D5209" i="15"/>
  <c r="D4268" i="15"/>
  <c r="D5210" i="15"/>
  <c r="D4269" i="15"/>
  <c r="D5211" i="15"/>
  <c r="D7575" i="15"/>
  <c r="D7576" i="15"/>
  <c r="D7577" i="15"/>
  <c r="D8707" i="15"/>
  <c r="D8708" i="15"/>
  <c r="D8709" i="15"/>
  <c r="D8710" i="15"/>
  <c r="D3031" i="15"/>
  <c r="D3901" i="15"/>
  <c r="D8711" i="15"/>
  <c r="D8712" i="15"/>
  <c r="D9834" i="15"/>
  <c r="D9835" i="15"/>
  <c r="D9836" i="15"/>
  <c r="D3902" i="15"/>
  <c r="D9837" i="15"/>
  <c r="D3032" i="15"/>
  <c r="D3903" i="15"/>
  <c r="D3904" i="15"/>
  <c r="D3905" i="15"/>
  <c r="D3906" i="15"/>
  <c r="D3907" i="15"/>
  <c r="D3033" i="15"/>
  <c r="D3908" i="15"/>
  <c r="D3034" i="15"/>
  <c r="D3909" i="15"/>
  <c r="D3035" i="15"/>
  <c r="D3910" i="15"/>
  <c r="D3036" i="15"/>
  <c r="D3911" i="15"/>
  <c r="D3037" i="15"/>
  <c r="D3912" i="15"/>
  <c r="D3038" i="15"/>
  <c r="D3913" i="15"/>
  <c r="D9838" i="15"/>
  <c r="D9839" i="15"/>
  <c r="D11029" i="15"/>
  <c r="D11030" i="15"/>
  <c r="D1634" i="15"/>
  <c r="D2665" i="15"/>
  <c r="D2666" i="15"/>
  <c r="D11031" i="15"/>
  <c r="D2667" i="15"/>
  <c r="D11032" i="15"/>
  <c r="D11033" i="15"/>
  <c r="D12126" i="15"/>
  <c r="D12127" i="15"/>
  <c r="D1635" i="15"/>
  <c r="D2668" i="15"/>
  <c r="D2669" i="15"/>
  <c r="D12128" i="15"/>
  <c r="D12129" i="15"/>
  <c r="D12130" i="15"/>
  <c r="D2670" i="15"/>
  <c r="D1757" i="15"/>
  <c r="D1636" i="15"/>
  <c r="D2671" i="15"/>
  <c r="D12131" i="15"/>
  <c r="D2672" i="15"/>
  <c r="D2673" i="15"/>
  <c r="D2674" i="15"/>
  <c r="D2675" i="15"/>
  <c r="D2676" i="15"/>
  <c r="D1637" i="15"/>
  <c r="D2677" i="15"/>
  <c r="D1638" i="15"/>
  <c r="D2678" i="15"/>
  <c r="D1639" i="15"/>
  <c r="D2679" i="15"/>
  <c r="D1640" i="15"/>
  <c r="D2680" i="15"/>
  <c r="D1641" i="15"/>
  <c r="D2681" i="15"/>
  <c r="D1642" i="15"/>
  <c r="D2682" i="15"/>
  <c r="D13186" i="15"/>
  <c r="D13187" i="15"/>
  <c r="D13188" i="15"/>
  <c r="D304" i="15"/>
  <c r="D305" i="15"/>
  <c r="D1308" i="15"/>
  <c r="D306" i="15"/>
  <c r="D307" i="15"/>
  <c r="D308" i="15"/>
  <c r="D1309" i="15"/>
  <c r="D13189" i="15"/>
  <c r="D309" i="15"/>
  <c r="D310" i="15"/>
  <c r="D1310" i="15"/>
  <c r="D13190" i="15"/>
  <c r="D1311" i="15"/>
  <c r="D13191" i="15"/>
  <c r="D1312" i="15"/>
  <c r="D2683" i="15"/>
  <c r="D2684" i="15"/>
  <c r="D3914" i="15"/>
  <c r="D1313" i="15"/>
  <c r="D5212" i="15"/>
  <c r="D1314" i="15"/>
  <c r="D1315" i="15"/>
  <c r="D1316" i="15"/>
  <c r="D1317" i="15"/>
  <c r="D1318" i="15"/>
  <c r="D1319" i="15"/>
  <c r="D6402" i="15"/>
  <c r="D311" i="15"/>
  <c r="D1320" i="15"/>
  <c r="D312" i="15"/>
  <c r="D1321" i="15"/>
  <c r="D313" i="15"/>
  <c r="D1322" i="15"/>
  <c r="D314" i="15"/>
  <c r="D1323" i="15"/>
  <c r="D7578" i="15"/>
  <c r="D315" i="15"/>
  <c r="D1324" i="15"/>
  <c r="D316" i="15"/>
  <c r="D1325" i="15"/>
  <c r="D12439" i="15"/>
  <c r="D12440" i="15"/>
  <c r="D12441" i="15"/>
  <c r="D12442" i="15"/>
  <c r="D12443" i="15"/>
  <c r="D7579" i="15"/>
  <c r="D13192" i="15"/>
  <c r="D8713" i="15"/>
  <c r="D8714" i="15"/>
  <c r="D9840" i="15"/>
  <c r="D13193" i="15"/>
  <c r="D13194" i="15"/>
  <c r="D13195" i="15"/>
  <c r="D9841" i="15"/>
  <c r="D12132" i="15"/>
  <c r="D11034" i="15"/>
  <c r="D11339" i="15"/>
  <c r="D11035" i="15"/>
  <c r="D11340" i="15"/>
  <c r="D11341" i="15"/>
  <c r="D12133" i="15"/>
  <c r="D11342" i="15"/>
  <c r="D12134" i="15"/>
  <c r="D12135" i="15"/>
  <c r="D11343" i="15"/>
  <c r="D12136" i="15"/>
  <c r="D1326" i="15"/>
  <c r="D12137" i="15"/>
  <c r="D13196" i="15"/>
  <c r="D10224" i="15"/>
  <c r="D10225" i="15"/>
  <c r="D13197" i="15"/>
  <c r="D1327" i="15"/>
  <c r="D10226" i="15"/>
  <c r="D10227" i="15"/>
  <c r="D11036" i="15"/>
  <c r="D10228" i="15"/>
  <c r="D11037" i="15"/>
  <c r="D10229" i="15"/>
  <c r="D11038" i="15"/>
  <c r="D2685" i="15"/>
  <c r="D9031" i="15"/>
  <c r="D9842" i="15"/>
  <c r="D2686" i="15"/>
  <c r="D9843" i="15"/>
  <c r="D3915" i="15"/>
  <c r="D9032" i="15"/>
  <c r="D9033" i="15"/>
  <c r="D9844" i="15"/>
  <c r="D9034" i="15"/>
  <c r="D9845" i="15"/>
  <c r="D3916" i="15"/>
  <c r="D9035" i="15"/>
  <c r="D9846" i="15"/>
  <c r="D7903" i="15"/>
  <c r="D8715" i="15"/>
  <c r="D5213" i="15"/>
  <c r="D5214" i="15"/>
  <c r="D5215" i="15"/>
  <c r="D7904" i="15"/>
  <c r="D7905" i="15"/>
  <c r="D8716" i="15"/>
  <c r="D7906" i="15"/>
  <c r="D8717" i="15"/>
  <c r="D7907" i="15"/>
  <c r="D7908" i="15"/>
  <c r="D8718" i="15"/>
  <c r="D6403" i="15"/>
  <c r="D6404" i="15"/>
  <c r="D6754" i="15"/>
  <c r="D6755" i="15"/>
  <c r="D7580" i="15"/>
  <c r="D7581" i="15"/>
  <c r="D7582" i="15"/>
  <c r="D6756" i="15"/>
  <c r="D6757" i="15"/>
  <c r="D7583" i="15"/>
  <c r="D6758" i="15"/>
  <c r="D7584" i="15"/>
  <c r="D6759" i="15"/>
  <c r="D6760" i="15"/>
  <c r="D7585" i="15"/>
  <c r="D8719" i="15"/>
  <c r="D8720" i="15"/>
  <c r="D9847" i="15"/>
  <c r="D6405" i="15"/>
  <c r="D6406" i="15"/>
  <c r="D5558" i="15"/>
  <c r="D6407" i="15"/>
  <c r="D9848" i="15"/>
  <c r="D5559" i="15"/>
  <c r="D6408" i="15"/>
  <c r="D5560" i="15"/>
  <c r="D6409" i="15"/>
  <c r="D5561" i="15"/>
  <c r="D5562" i="15"/>
  <c r="D6410" i="15"/>
  <c r="D9849" i="15"/>
  <c r="D11039" i="15"/>
  <c r="D11040" i="15"/>
  <c r="D4270" i="15"/>
  <c r="D5216" i="15"/>
  <c r="D4271" i="15"/>
  <c r="D5217" i="15"/>
  <c r="D12138" i="15"/>
  <c r="D4272" i="15"/>
  <c r="D5218" i="15"/>
  <c r="D4273" i="15"/>
  <c r="D5219" i="15"/>
  <c r="D4274" i="15"/>
  <c r="D4275" i="15"/>
  <c r="D5220" i="15"/>
  <c r="D12139" i="15"/>
  <c r="D13198" i="15"/>
  <c r="D13199" i="15"/>
  <c r="D3039" i="15"/>
  <c r="D3917" i="15"/>
  <c r="D3040" i="15"/>
  <c r="D3918" i="15"/>
  <c r="D1328" i="15"/>
  <c r="D3041" i="15"/>
  <c r="D3919" i="15"/>
  <c r="D3042" i="15"/>
  <c r="D3920" i="15"/>
  <c r="D3043" i="15"/>
  <c r="D3044" i="15"/>
  <c r="D3921" i="15"/>
  <c r="D1329" i="15"/>
  <c r="D1330" i="15"/>
  <c r="D1331" i="15"/>
  <c r="D2687" i="15"/>
  <c r="D2688" i="15"/>
  <c r="D1758" i="15"/>
  <c r="D1643" i="15"/>
  <c r="D2689" i="15"/>
  <c r="D1332" i="15"/>
  <c r="D2690" i="15"/>
  <c r="D1644" i="15"/>
  <c r="D2691" i="15"/>
  <c r="D1645" i="15"/>
  <c r="D2692" i="15"/>
  <c r="D1333" i="15"/>
  <c r="D1646" i="15"/>
  <c r="D1647" i="15"/>
  <c r="D2693" i="15"/>
  <c r="D2694" i="15"/>
  <c r="D2695" i="15"/>
  <c r="D317" i="15"/>
  <c r="D318" i="15"/>
  <c r="D319" i="15"/>
  <c r="D424" i="15"/>
  <c r="D1334" i="15"/>
  <c r="D1335" i="15"/>
  <c r="D1336" i="15"/>
  <c r="D320" i="15"/>
  <c r="D1337" i="15"/>
  <c r="D2696" i="15"/>
  <c r="D1338" i="15"/>
  <c r="D2697" i="15"/>
  <c r="D321" i="15"/>
  <c r="D1339" i="15"/>
  <c r="D322" i="15"/>
  <c r="D1340" i="15"/>
  <c r="D323" i="15"/>
  <c r="D324" i="15"/>
  <c r="D1341" i="15"/>
  <c r="D12444" i="15"/>
  <c r="D2698" i="15"/>
  <c r="D13200" i="15"/>
  <c r="D13201" i="15"/>
  <c r="D13202" i="15"/>
  <c r="D2699" i="15"/>
  <c r="D2700" i="15"/>
  <c r="D13203" i="15"/>
  <c r="D1342" i="15"/>
  <c r="D12140" i="15"/>
  <c r="D2701" i="15"/>
  <c r="D12141" i="15"/>
  <c r="D12142" i="15"/>
  <c r="D12143" i="15"/>
  <c r="D12265" i="15"/>
  <c r="D12144" i="15"/>
  <c r="D12266" i="15"/>
  <c r="D11344" i="15"/>
  <c r="D12145" i="15"/>
  <c r="D2702" i="15"/>
  <c r="D2703" i="15"/>
  <c r="D11041" i="15"/>
  <c r="D11042" i="15"/>
  <c r="D11162" i="15"/>
  <c r="D1343" i="15"/>
  <c r="D3922" i="15"/>
  <c r="D10230" i="15"/>
  <c r="D11043" i="15"/>
  <c r="D10303" i="15"/>
  <c r="D9850" i="15"/>
  <c r="D9851" i="15"/>
  <c r="D9852" i="15"/>
  <c r="D9982" i="15"/>
  <c r="D3923" i="15"/>
  <c r="D9036" i="15"/>
  <c r="D9853" i="15"/>
  <c r="D2704" i="15"/>
  <c r="D3924" i="15"/>
  <c r="D8721" i="15"/>
  <c r="D8852" i="15"/>
  <c r="D8722" i="15"/>
  <c r="D8723" i="15"/>
  <c r="D8853" i="15"/>
  <c r="D3925" i="15"/>
  <c r="D7909" i="15"/>
  <c r="D8724" i="15"/>
  <c r="D3926" i="15"/>
  <c r="D3927" i="15"/>
  <c r="D3928" i="15"/>
  <c r="D7586" i="15"/>
  <c r="D7587" i="15"/>
  <c r="D7588" i="15"/>
  <c r="D7719" i="15"/>
  <c r="D3929" i="15"/>
  <c r="D3930" i="15"/>
  <c r="D3931" i="15"/>
  <c r="D6761" i="15"/>
  <c r="D7589" i="15"/>
  <c r="D5221" i="15"/>
  <c r="D3932" i="15"/>
  <c r="D3933" i="15"/>
  <c r="D6411" i="15"/>
  <c r="D6552" i="15"/>
  <c r="D6412" i="15"/>
  <c r="D6413" i="15"/>
  <c r="D6553" i="15"/>
  <c r="D5222" i="15"/>
  <c r="D5563" i="15"/>
  <c r="D6414" i="15"/>
  <c r="D6415" i="15"/>
  <c r="D5223" i="15"/>
  <c r="D5224" i="15"/>
  <c r="D5225" i="15"/>
  <c r="D5226" i="15"/>
  <c r="D5227" i="15"/>
  <c r="D5383" i="15"/>
  <c r="D5228" i="15"/>
  <c r="D4276" i="15"/>
  <c r="D5229" i="15"/>
  <c r="D7590" i="15"/>
  <c r="D5230" i="15"/>
  <c r="D5231" i="15"/>
  <c r="D3934" i="15"/>
  <c r="D4077" i="15"/>
  <c r="D3935" i="15"/>
  <c r="D4078" i="15"/>
  <c r="D5232" i="15"/>
  <c r="D3045" i="15"/>
  <c r="D3936" i="15"/>
  <c r="D8725" i="15"/>
  <c r="D5233" i="15"/>
  <c r="D2705" i="15"/>
  <c r="D2706" i="15"/>
  <c r="D2849" i="15"/>
  <c r="D9854" i="15"/>
  <c r="D2707" i="15"/>
  <c r="D2708" i="15"/>
  <c r="D2850" i="15"/>
  <c r="D5234" i="15"/>
  <c r="D5235" i="15"/>
  <c r="D1648" i="15"/>
  <c r="D2709" i="15"/>
  <c r="D5236" i="15"/>
  <c r="D5237" i="15"/>
  <c r="D11044" i="15"/>
  <c r="D6416" i="15"/>
  <c r="D1344" i="15"/>
  <c r="D1345" i="15"/>
  <c r="D1346" i="15"/>
  <c r="D1463" i="15"/>
  <c r="D12146" i="15"/>
  <c r="D13204" i="15"/>
  <c r="D325" i="15"/>
  <c r="D1347" i="15"/>
  <c r="D6417" i="15"/>
  <c r="D12445" i="15"/>
  <c r="D13205" i="15"/>
  <c r="D6418" i="15"/>
  <c r="D6419" i="15"/>
  <c r="D13206" i="15"/>
  <c r="D6420" i="15"/>
  <c r="D6421" i="15"/>
  <c r="D11345" i="15"/>
  <c r="D12147" i="15"/>
  <c r="D6422" i="15"/>
  <c r="D11045" i="15"/>
  <c r="D6423" i="15"/>
  <c r="D6424" i="15"/>
  <c r="D6425" i="15"/>
  <c r="D10231" i="15"/>
  <c r="D11046" i="15"/>
  <c r="D7591" i="15"/>
  <c r="D7592" i="15"/>
  <c r="D9037" i="15"/>
  <c r="D9855" i="15"/>
  <c r="D7593" i="15"/>
  <c r="D7594" i="15"/>
  <c r="D7595" i="15"/>
  <c r="D7910" i="15"/>
  <c r="D8726" i="15"/>
  <c r="D7596" i="15"/>
  <c r="D7597" i="15"/>
  <c r="D7598" i="15"/>
  <c r="D6762" i="15"/>
  <c r="D7599" i="15"/>
  <c r="D7600" i="15"/>
  <c r="D7601" i="15"/>
  <c r="D8727" i="15"/>
  <c r="D5564" i="15"/>
  <c r="D6426" i="15"/>
  <c r="D8728" i="15"/>
  <c r="D8729" i="15"/>
  <c r="D8730" i="15"/>
  <c r="D4277" i="15"/>
  <c r="D5238" i="15"/>
  <c r="D8731" i="15"/>
  <c r="D8732" i="15"/>
  <c r="D8733" i="15"/>
  <c r="D3046" i="15"/>
  <c r="D3937" i="15"/>
  <c r="D8734" i="15"/>
  <c r="D8735" i="15"/>
  <c r="D8736" i="15"/>
  <c r="D1649" i="15"/>
  <c r="D2710" i="15"/>
  <c r="D1348" i="15"/>
  <c r="D9856" i="15"/>
  <c r="D326" i="15"/>
  <c r="D1349" i="15"/>
  <c r="D12446" i="15"/>
  <c r="D9857" i="15"/>
  <c r="D9858" i="15"/>
  <c r="D9859" i="15"/>
  <c r="D13207" i="15"/>
  <c r="D9860" i="15"/>
  <c r="D9861" i="15"/>
  <c r="D11346" i="15"/>
  <c r="D12148" i="15"/>
  <c r="D9862" i="15"/>
  <c r="D9863" i="15"/>
  <c r="D9864" i="15"/>
  <c r="D9865" i="15"/>
  <c r="D10232" i="15"/>
  <c r="D11047" i="15"/>
  <c r="D11048" i="15"/>
  <c r="D11049" i="15"/>
  <c r="D9038" i="15"/>
  <c r="D9866" i="15"/>
  <c r="D11050" i="15"/>
  <c r="D11051" i="15"/>
  <c r="D11052" i="15"/>
  <c r="D7911" i="15"/>
  <c r="D8737" i="15"/>
  <c r="D11053" i="15"/>
  <c r="D11054" i="15"/>
  <c r="D11055" i="15"/>
  <c r="D6763" i="15"/>
  <c r="D7602" i="15"/>
  <c r="D11056" i="15"/>
  <c r="D11057" i="15"/>
  <c r="D12149" i="15"/>
  <c r="D5565" i="15"/>
  <c r="D6427" i="15"/>
  <c r="D12150" i="15"/>
  <c r="D12151" i="15"/>
  <c r="D4278" i="15"/>
  <c r="D5239" i="15"/>
  <c r="D12152" i="15"/>
  <c r="D3938" i="15"/>
  <c r="D12153" i="15"/>
  <c r="D3047" i="15"/>
  <c r="D3939" i="15"/>
  <c r="D12154" i="15"/>
  <c r="D1759" i="15"/>
  <c r="D2711" i="15"/>
  <c r="D12155" i="15"/>
  <c r="D1650" i="15"/>
  <c r="D2712" i="15"/>
  <c r="D12156" i="15"/>
  <c r="D1350" i="15"/>
  <c r="D12157" i="15"/>
  <c r="D327" i="15"/>
  <c r="D1351" i="15"/>
  <c r="D12447" i="15"/>
  <c r="D12158" i="15"/>
  <c r="D13208" i="15"/>
  <c r="D13209" i="15"/>
  <c r="D13210" i="15"/>
  <c r="D13211" i="15"/>
  <c r="D13212" i="15"/>
  <c r="D13213" i="15"/>
  <c r="D12159" i="15"/>
  <c r="D13214" i="15"/>
  <c r="D12160" i="15"/>
  <c r="D11347" i="15"/>
  <c r="D12161" i="15"/>
  <c r="D13215" i="15"/>
  <c r="D1352" i="15"/>
  <c r="D13216" i="15"/>
  <c r="D13217" i="15"/>
  <c r="D11058" i="15"/>
  <c r="D13218" i="15"/>
  <c r="D10233" i="15"/>
  <c r="D10234" i="15"/>
  <c r="D11059" i="15"/>
  <c r="D13219" i="15"/>
  <c r="D13220" i="15"/>
  <c r="D9867" i="15"/>
  <c r="D1353" i="15"/>
  <c r="D9039" i="15"/>
  <c r="D9868" i="15"/>
  <c r="D1354" i="15"/>
  <c r="D8738" i="15"/>
  <c r="D2713" i="15"/>
  <c r="D8739" i="15"/>
  <c r="D2714" i="15"/>
  <c r="D7912" i="15"/>
  <c r="D8740" i="15"/>
  <c r="D2715" i="15"/>
  <c r="D3940" i="15"/>
  <c r="D3941" i="15"/>
  <c r="D6764" i="15"/>
  <c r="D6765" i="15"/>
  <c r="D7603" i="15"/>
  <c r="D3942" i="15"/>
  <c r="D5240" i="15"/>
  <c r="D6428" i="15"/>
  <c r="D5241" i="15"/>
  <c r="D6429" i="15"/>
  <c r="D5566" i="15"/>
  <c r="D6430" i="15"/>
  <c r="D5242" i="15"/>
  <c r="D6431" i="15"/>
  <c r="D5243" i="15"/>
  <c r="D6432" i="15"/>
  <c r="D5244" i="15"/>
  <c r="D4279" i="15"/>
  <c r="D5245" i="15"/>
  <c r="D4280" i="15"/>
  <c r="D5246" i="15"/>
  <c r="D6433" i="15"/>
  <c r="D7604" i="15"/>
  <c r="D7605" i="15"/>
  <c r="D3943" i="15"/>
  <c r="D3048" i="15"/>
  <c r="D3944" i="15"/>
  <c r="D3049" i="15"/>
  <c r="D3945" i="15"/>
  <c r="D7606" i="15"/>
  <c r="D8741" i="15"/>
  <c r="D2716" i="15"/>
  <c r="D2717" i="15"/>
  <c r="D8742" i="15"/>
  <c r="D2718" i="15"/>
  <c r="D1651" i="15"/>
  <c r="D2719" i="15"/>
  <c r="D1652" i="15"/>
  <c r="D2720" i="15"/>
  <c r="D8743" i="15"/>
  <c r="D328" i="15"/>
  <c r="D329" i="15"/>
  <c r="D330" i="15"/>
  <c r="D1355" i="15"/>
  <c r="D9869" i="15"/>
  <c r="D1356" i="15"/>
  <c r="D331" i="15"/>
  <c r="D1357" i="15"/>
  <c r="D9870" i="15"/>
  <c r="D332" i="15"/>
  <c r="D1358" i="15"/>
  <c r="D12448" i="15"/>
  <c r="D9871" i="15"/>
  <c r="D13221" i="15"/>
  <c r="D11060" i="15"/>
  <c r="D13222" i="15"/>
  <c r="D11061" i="15"/>
  <c r="D13223" i="15"/>
  <c r="D11062" i="15"/>
  <c r="D12162" i="15"/>
  <c r="D12163" i="15"/>
  <c r="D1359" i="15"/>
  <c r="D12164" i="15"/>
  <c r="D12165" i="15"/>
  <c r="D12166" i="15"/>
  <c r="D11348" i="15"/>
  <c r="D12167" i="15"/>
  <c r="D11063" i="15"/>
  <c r="D13224" i="15"/>
  <c r="D13225" i="15"/>
  <c r="D11064" i="15"/>
  <c r="D13226" i="15"/>
  <c r="D10235" i="15"/>
  <c r="D10236" i="15"/>
  <c r="D11065" i="15"/>
  <c r="D13227" i="15"/>
  <c r="D1360" i="15"/>
  <c r="D9040" i="15"/>
  <c r="D9872" i="15"/>
  <c r="D9873" i="15"/>
  <c r="D2721" i="15"/>
  <c r="D9041" i="15"/>
  <c r="D9874" i="15"/>
  <c r="D3946" i="15"/>
  <c r="D7913" i="15"/>
  <c r="D8744" i="15"/>
  <c r="D5247" i="15"/>
  <c r="D8745" i="15"/>
  <c r="D6434" i="15"/>
  <c r="D7914" i="15"/>
  <c r="D8746" i="15"/>
  <c r="D7607" i="15"/>
  <c r="D7608" i="15"/>
  <c r="D6766" i="15"/>
  <c r="D7609" i="15"/>
  <c r="D7610" i="15"/>
  <c r="D7611" i="15"/>
  <c r="D6767" i="15"/>
  <c r="D6768" i="15"/>
  <c r="D7612" i="15"/>
  <c r="D7613" i="15"/>
  <c r="D5567" i="15"/>
  <c r="D6435" i="15"/>
  <c r="D6436" i="15"/>
  <c r="D8747" i="15"/>
  <c r="D8748" i="15"/>
  <c r="D6437" i="15"/>
  <c r="D5568" i="15"/>
  <c r="D6438" i="15"/>
  <c r="D9875" i="15"/>
  <c r="D9876" i="15"/>
  <c r="D4281" i="15"/>
  <c r="D5248" i="15"/>
  <c r="D5249" i="15"/>
  <c r="D5250" i="15"/>
  <c r="D5251" i="15"/>
  <c r="D11066" i="15"/>
  <c r="D5252" i="15"/>
  <c r="D4282" i="15"/>
  <c r="D5253" i="15"/>
  <c r="D11067" i="15"/>
  <c r="D12168" i="15"/>
  <c r="D3050" i="15"/>
  <c r="D3947" i="15"/>
  <c r="D3948" i="15"/>
  <c r="D3949" i="15"/>
  <c r="D13228" i="15"/>
  <c r="D3950" i="15"/>
  <c r="D3051" i="15"/>
  <c r="D3951" i="15"/>
  <c r="D13229" i="15"/>
  <c r="D13230" i="15"/>
  <c r="D1653" i="15"/>
  <c r="D1760" i="15"/>
  <c r="D2722" i="15"/>
  <c r="D2723" i="15"/>
  <c r="D1761" i="15"/>
  <c r="D2724" i="15"/>
  <c r="D13231" i="15"/>
  <c r="D2725" i="15"/>
  <c r="D1654" i="15"/>
  <c r="D2726" i="15"/>
  <c r="D1361" i="15"/>
  <c r="D2727" i="15"/>
  <c r="D333" i="15"/>
  <c r="D334" i="15"/>
  <c r="D425" i="15"/>
  <c r="D1362" i="15"/>
  <c r="D1363" i="15"/>
  <c r="D2728" i="15"/>
  <c r="D1364" i="15"/>
  <c r="D3952" i="15"/>
  <c r="D335" i="15"/>
  <c r="D426" i="15"/>
  <c r="D1365" i="15"/>
  <c r="D12449" i="15"/>
  <c r="D12469" i="15"/>
  <c r="D12504" i="15"/>
  <c r="D13232" i="15"/>
  <c r="D13233" i="15"/>
  <c r="D3953" i="15"/>
  <c r="D5254" i="15"/>
  <c r="D13234" i="15"/>
  <c r="D5255" i="15"/>
  <c r="D6439" i="15"/>
  <c r="D12169" i="15"/>
  <c r="D11349" i="15"/>
  <c r="D11374" i="15"/>
  <c r="D12170" i="15"/>
  <c r="D6440" i="15"/>
  <c r="D11068" i="15"/>
  <c r="D7614" i="15"/>
  <c r="D11069" i="15"/>
  <c r="D7615" i="15"/>
  <c r="D8749" i="15"/>
  <c r="D10237" i="15"/>
  <c r="D10260" i="15"/>
  <c r="D11070" i="15"/>
  <c r="D10304" i="15"/>
  <c r="D8750" i="15"/>
  <c r="D9877" i="15"/>
  <c r="D9878" i="15"/>
  <c r="D9879" i="15"/>
  <c r="D9042" i="15"/>
  <c r="D9068" i="15"/>
  <c r="D9880" i="15"/>
  <c r="D9107" i="15"/>
  <c r="D9069" i="15"/>
  <c r="D9881" i="15"/>
  <c r="D8751" i="15"/>
  <c r="D8752" i="15"/>
  <c r="D11071" i="15"/>
  <c r="D8753" i="15"/>
  <c r="D8754" i="15"/>
  <c r="D11072" i="15"/>
  <c r="D7915" i="15"/>
  <c r="D7945" i="15"/>
  <c r="D8755" i="15"/>
  <c r="D7985" i="15"/>
  <c r="D7946" i="15"/>
  <c r="D12171" i="15"/>
  <c r="D7616" i="15"/>
  <c r="D7617" i="15"/>
  <c r="D12172" i="15"/>
  <c r="D7618" i="15"/>
  <c r="D7619" i="15"/>
  <c r="D1366" i="15"/>
  <c r="D6769" i="15"/>
  <c r="D6801" i="15"/>
  <c r="D7620" i="15"/>
  <c r="D6834" i="15"/>
  <c r="D6802" i="15"/>
  <c r="D2729" i="15"/>
  <c r="D6441" i="15"/>
  <c r="D6442" i="15"/>
  <c r="D2730" i="15"/>
  <c r="D6443" i="15"/>
  <c r="D6444" i="15"/>
  <c r="D3954" i="15"/>
  <c r="D5569" i="15"/>
  <c r="D5597" i="15"/>
  <c r="D6445" i="15"/>
  <c r="D5630" i="15"/>
  <c r="D5598" i="15"/>
  <c r="D3955" i="15"/>
  <c r="D5256" i="15"/>
  <c r="D5257" i="15"/>
  <c r="D5258" i="15"/>
  <c r="D5259" i="15"/>
  <c r="D5260" i="15"/>
  <c r="D5261" i="15"/>
  <c r="D6446" i="15"/>
  <c r="D4283" i="15"/>
  <c r="D4312" i="15"/>
  <c r="D5262" i="15"/>
  <c r="D4345" i="15"/>
  <c r="D4313" i="15"/>
  <c r="D6447" i="15"/>
  <c r="D7621" i="15"/>
  <c r="D3956" i="15"/>
  <c r="D3957" i="15"/>
  <c r="D3958" i="15"/>
  <c r="D3959" i="15"/>
  <c r="D3960" i="15"/>
  <c r="D7622" i="15"/>
  <c r="D3961" i="15"/>
  <c r="D3052" i="15"/>
  <c r="D3085" i="15"/>
  <c r="D3962" i="15"/>
  <c r="D3122" i="15"/>
  <c r="D3086" i="15"/>
  <c r="D8756" i="15"/>
  <c r="D2731" i="15"/>
  <c r="D2732" i="15"/>
  <c r="D2733" i="15"/>
  <c r="D8757" i="15"/>
  <c r="D1762" i="15"/>
  <c r="D2734" i="15"/>
  <c r="D2735" i="15"/>
  <c r="D9882" i="15"/>
  <c r="D1655" i="15"/>
  <c r="D1687" i="15"/>
  <c r="D2736" i="15"/>
  <c r="D1763" i="15"/>
  <c r="D1688" i="15"/>
  <c r="D11073" i="15"/>
  <c r="D12173" i="15"/>
  <c r="D1367" i="15"/>
  <c r="D1368" i="15"/>
  <c r="D13235" i="15"/>
  <c r="D1369" i="15"/>
  <c r="D1370" i="15"/>
  <c r="D1371" i="15"/>
  <c r="D1372" i="15"/>
  <c r="D336" i="15"/>
  <c r="D377" i="15"/>
  <c r="D1373" i="15"/>
  <c r="D427" i="15"/>
  <c r="D378" i="15"/>
  <c r="D12450" i="15"/>
  <c r="D12451" i="15"/>
  <c r="D13236" i="15"/>
  <c r="D2737" i="15"/>
  <c r="D2738" i="15"/>
  <c r="D13237" i="15"/>
  <c r="D3963" i="15"/>
  <c r="D13238" i="15"/>
  <c r="D3964" i="15"/>
  <c r="D12174" i="15"/>
  <c r="D5263" i="15"/>
  <c r="D11350" i="15"/>
  <c r="D12175" i="15"/>
  <c r="D11351" i="15"/>
  <c r="D12176" i="15"/>
  <c r="D5264" i="15"/>
  <c r="D11074" i="15"/>
  <c r="D5265" i="15"/>
  <c r="D6448" i="15"/>
  <c r="D10238" i="15"/>
  <c r="D11075" i="15"/>
  <c r="D6449" i="15"/>
  <c r="D10239" i="15"/>
  <c r="D11076" i="15"/>
  <c r="D10305" i="15"/>
  <c r="D7623" i="15"/>
  <c r="D9883" i="15"/>
  <c r="D7624" i="15"/>
  <c r="D9043" i="15"/>
  <c r="D9884" i="15"/>
  <c r="D9044" i="15"/>
  <c r="D9885" i="15"/>
  <c r="D8758" i="15"/>
  <c r="D8759" i="15"/>
  <c r="D8760" i="15"/>
  <c r="D8761" i="15"/>
  <c r="D9886" i="15"/>
  <c r="D7916" i="15"/>
  <c r="D8762" i="15"/>
  <c r="D7917" i="15"/>
  <c r="D8763" i="15"/>
  <c r="D7986" i="15"/>
  <c r="D9887" i="15"/>
  <c r="D11077" i="15"/>
  <c r="D11078" i="15"/>
  <c r="D6770" i="15"/>
  <c r="D7625" i="15"/>
  <c r="D6771" i="15"/>
  <c r="D7626" i="15"/>
  <c r="D12177" i="15"/>
  <c r="D12178" i="15"/>
  <c r="D13239" i="15"/>
  <c r="D5570" i="15"/>
  <c r="D6450" i="15"/>
  <c r="D5571" i="15"/>
  <c r="D6451" i="15"/>
  <c r="D13240" i="15"/>
  <c r="D5266" i="15"/>
  <c r="D1374" i="15"/>
  <c r="D5267" i="15"/>
  <c r="D2739" i="15"/>
  <c r="D4284" i="15"/>
  <c r="D5268" i="15"/>
  <c r="D2740" i="15"/>
  <c r="D4285" i="15"/>
  <c r="D5269" i="15"/>
  <c r="D2741" i="15"/>
  <c r="D3965" i="15"/>
  <c r="D3966" i="15"/>
  <c r="D3967" i="15"/>
  <c r="D3053" i="15"/>
  <c r="D3968" i="15"/>
  <c r="D3054" i="15"/>
  <c r="D3969" i="15"/>
  <c r="D3970" i="15"/>
  <c r="D2742" i="15"/>
  <c r="D5270" i="15"/>
  <c r="D1764" i="15"/>
  <c r="D2743" i="15"/>
  <c r="D5271" i="15"/>
  <c r="D1656" i="15"/>
  <c r="D2744" i="15"/>
  <c r="D1657" i="15"/>
  <c r="D2745" i="15"/>
  <c r="D5272" i="15"/>
  <c r="D1375" i="15"/>
  <c r="D6452" i="15"/>
  <c r="D1376" i="15"/>
  <c r="D337" i="15"/>
  <c r="D1377" i="15"/>
  <c r="D6453" i="15"/>
  <c r="D338" i="15"/>
  <c r="D1378" i="15"/>
  <c r="D12452" i="15"/>
  <c r="D12453" i="15"/>
  <c r="D7627" i="15"/>
  <c r="D1379" i="15"/>
  <c r="D7628" i="15"/>
  <c r="D8764" i="15"/>
  <c r="D13241" i="15"/>
  <c r="D8765" i="15"/>
  <c r="D9888" i="15"/>
  <c r="D1380" i="15"/>
  <c r="D11352" i="15"/>
  <c r="D11353" i="15"/>
  <c r="D12179" i="15"/>
  <c r="D9889" i="15"/>
  <c r="D1381" i="15"/>
  <c r="D11079" i="15"/>
  <c r="D11080" i="15"/>
  <c r="D1382" i="15"/>
  <c r="D11081" i="15"/>
  <c r="D12180" i="15"/>
  <c r="D10240" i="15"/>
  <c r="D10241" i="15"/>
  <c r="D11082" i="15"/>
  <c r="D12181" i="15"/>
  <c r="D1383" i="15"/>
  <c r="D13242" i="15"/>
  <c r="D13243" i="15"/>
  <c r="D2746" i="15"/>
  <c r="D9890" i="15"/>
  <c r="D9045" i="15"/>
  <c r="D9046" i="15"/>
  <c r="D9891" i="15"/>
  <c r="D13244" i="15"/>
  <c r="D1384" i="15"/>
  <c r="D7918" i="15"/>
  <c r="D2747" i="15"/>
  <c r="D8766" i="15"/>
  <c r="D2748" i="15"/>
  <c r="D7919" i="15"/>
  <c r="D7920" i="15"/>
  <c r="D8767" i="15"/>
  <c r="D2749" i="15"/>
  <c r="D3971" i="15"/>
  <c r="D2750" i="15"/>
  <c r="D7629" i="15"/>
  <c r="D3972" i="15"/>
  <c r="D6772" i="15"/>
  <c r="D6773" i="15"/>
  <c r="D7630" i="15"/>
  <c r="D5273" i="15"/>
  <c r="D5274" i="15"/>
  <c r="D5572" i="15"/>
  <c r="D2751" i="15"/>
  <c r="D6454" i="15"/>
  <c r="D6455" i="15"/>
  <c r="D6456" i="15"/>
  <c r="D5573" i="15"/>
  <c r="D6457" i="15"/>
  <c r="D6458" i="15"/>
  <c r="D2752" i="15"/>
  <c r="D5275" i="15"/>
  <c r="D7631" i="15"/>
  <c r="D4286" i="15"/>
  <c r="D2753" i="15"/>
  <c r="D3973" i="15"/>
  <c r="D5276" i="15"/>
  <c r="D5277" i="15"/>
  <c r="D7632" i="15"/>
  <c r="D8768" i="15"/>
  <c r="D4287" i="15"/>
  <c r="D5278" i="15"/>
  <c r="D8769" i="15"/>
  <c r="D3974" i="15"/>
  <c r="D3055" i="15"/>
  <c r="D3975" i="15"/>
  <c r="D3976" i="15"/>
  <c r="D9892" i="15"/>
  <c r="D3977" i="15"/>
  <c r="D3056" i="15"/>
  <c r="D3978" i="15"/>
  <c r="D9893" i="15"/>
  <c r="D3979" i="15"/>
  <c r="D9894" i="15"/>
  <c r="D1658" i="15"/>
  <c r="D5279" i="15"/>
  <c r="D5280" i="15"/>
  <c r="D2754" i="15"/>
  <c r="D11083" i="15"/>
  <c r="D1659" i="15"/>
  <c r="D2755" i="15"/>
  <c r="D11084" i="15"/>
  <c r="D12182" i="15"/>
  <c r="D5281" i="15"/>
  <c r="D12183" i="15"/>
  <c r="D339" i="15"/>
  <c r="D340" i="15"/>
  <c r="D428" i="15"/>
  <c r="D5282" i="15"/>
  <c r="D1385" i="15"/>
  <c r="D13245" i="15"/>
  <c r="D341" i="15"/>
  <c r="D1386" i="15"/>
  <c r="D5283" i="15"/>
  <c r="D13246" i="15"/>
  <c r="D13247" i="15"/>
  <c r="D1387" i="15"/>
  <c r="D11354" i="15"/>
  <c r="D5284" i="15"/>
  <c r="D6459" i="15"/>
  <c r="D2756" i="15"/>
  <c r="D1388" i="15"/>
  <c r="D2757" i="15"/>
  <c r="D10242" i="15"/>
  <c r="D10243" i="15"/>
  <c r="D6460" i="15"/>
  <c r="D3980" i="15"/>
  <c r="D6461" i="15"/>
  <c r="D9047" i="15"/>
  <c r="D7633" i="15"/>
  <c r="D3981" i="15"/>
  <c r="D7634" i="15"/>
  <c r="D7635" i="15"/>
  <c r="D5285" i="15"/>
  <c r="D7921" i="15"/>
  <c r="D8770" i="15"/>
  <c r="D5286" i="15"/>
  <c r="D6462" i="15"/>
  <c r="D8771" i="15"/>
  <c r="D6463" i="15"/>
  <c r="D6774" i="15"/>
  <c r="D6775" i="15"/>
  <c r="D8772" i="15"/>
  <c r="D7636" i="15"/>
  <c r="D7637" i="15"/>
  <c r="D8773" i="15"/>
  <c r="D7638" i="15"/>
  <c r="D9895" i="15"/>
  <c r="D6464" i="15"/>
  <c r="D5574" i="15"/>
  <c r="D6465" i="15"/>
  <c r="D8774" i="15"/>
  <c r="D9896" i="15"/>
  <c r="D8775" i="15"/>
  <c r="D9897" i="15"/>
  <c r="D9898" i="15"/>
  <c r="D5287" i="15"/>
  <c r="D9899" i="15"/>
  <c r="D4288" i="15"/>
  <c r="D5288" i="15"/>
  <c r="D11085" i="15"/>
  <c r="D3982" i="15"/>
  <c r="D9900" i="15"/>
  <c r="D11086" i="15"/>
  <c r="D3983" i="15"/>
  <c r="D11087" i="15"/>
  <c r="D3057" i="15"/>
  <c r="D3984" i="15"/>
  <c r="D11088" i="15"/>
  <c r="D11089" i="15"/>
  <c r="D1765" i="15"/>
  <c r="D12184" i="15"/>
  <c r="D12185" i="15"/>
  <c r="D2758" i="15"/>
  <c r="D12186" i="15"/>
  <c r="D1660" i="15"/>
  <c r="D2759" i="15"/>
  <c r="D13248" i="15"/>
  <c r="D12187" i="15"/>
  <c r="D342" i="15"/>
  <c r="D343" i="15"/>
  <c r="D13249" i="15"/>
  <c r="D1389" i="15"/>
  <c r="D344" i="15"/>
  <c r="D1390" i="15"/>
  <c r="D12454" i="15"/>
  <c r="D12455" i="15"/>
  <c r="D12456" i="15"/>
  <c r="D13250" i="15"/>
  <c r="D13251" i="15"/>
  <c r="D13252" i="15"/>
  <c r="D13253" i="15"/>
  <c r="D13254" i="15"/>
  <c r="D1391" i="15"/>
  <c r="D13255" i="15"/>
  <c r="D1392" i="15"/>
  <c r="D12188" i="15"/>
  <c r="D2760" i="15"/>
  <c r="D12189" i="15"/>
  <c r="D11355" i="15"/>
  <c r="D12190" i="15"/>
  <c r="D11356" i="15"/>
  <c r="D11357" i="15"/>
  <c r="D12191" i="15"/>
  <c r="D2761" i="15"/>
  <c r="D11090" i="15"/>
  <c r="D11091" i="15"/>
  <c r="D2762" i="15"/>
  <c r="D1393" i="15"/>
  <c r="D2763" i="15"/>
  <c r="D11092" i="15"/>
  <c r="D3985" i="15"/>
  <c r="D10244" i="15"/>
  <c r="D10245" i="15"/>
  <c r="D11093" i="15"/>
  <c r="D3986" i="15"/>
  <c r="D3987" i="15"/>
  <c r="D9901" i="15"/>
  <c r="D9902" i="15"/>
  <c r="D3988" i="15"/>
  <c r="D5289" i="15"/>
  <c r="D9048" i="15"/>
  <c r="D9049" i="15"/>
  <c r="D9903" i="15"/>
  <c r="D5290" i="15"/>
  <c r="D8776" i="15"/>
  <c r="D8777" i="15"/>
  <c r="D5291" i="15"/>
  <c r="D7922" i="15"/>
  <c r="D8778" i="15"/>
  <c r="D5292" i="15"/>
  <c r="D7923" i="15"/>
  <c r="D7924" i="15"/>
  <c r="D8779" i="15"/>
  <c r="D5293" i="15"/>
  <c r="D7639" i="15"/>
  <c r="D7640" i="15"/>
  <c r="D6466" i="15"/>
  <c r="D6803" i="15"/>
  <c r="D7641" i="15"/>
  <c r="D6467" i="15"/>
  <c r="D6776" i="15"/>
  <c r="D6777" i="15"/>
  <c r="D7642" i="15"/>
  <c r="D6468" i="15"/>
  <c r="D6469" i="15"/>
  <c r="D6470" i="15"/>
  <c r="D6471" i="15"/>
  <c r="D5575" i="15"/>
  <c r="D6472" i="15"/>
  <c r="D7643" i="15"/>
  <c r="D5576" i="15"/>
  <c r="D6473" i="15"/>
  <c r="D7644" i="15"/>
  <c r="D5294" i="15"/>
  <c r="D5295" i="15"/>
  <c r="D5296" i="15"/>
  <c r="D7645" i="15"/>
  <c r="D4289" i="15"/>
  <c r="D4314" i="15"/>
  <c r="D5297" i="15"/>
  <c r="D5298" i="15"/>
  <c r="D5299" i="15"/>
  <c r="D7646" i="15"/>
  <c r="D8780" i="15"/>
  <c r="D8781" i="15"/>
  <c r="D4290" i="15"/>
  <c r="D5300" i="15"/>
  <c r="D3989" i="15"/>
  <c r="D3990" i="15"/>
  <c r="D8782" i="15"/>
  <c r="D3058" i="15"/>
  <c r="D3087" i="15"/>
  <c r="D3991" i="15"/>
  <c r="D8783" i="15"/>
  <c r="D9904" i="15"/>
  <c r="D9905" i="15"/>
  <c r="D3059" i="15"/>
  <c r="D3992" i="15"/>
  <c r="D2764" i="15"/>
  <c r="D2765" i="15"/>
  <c r="D9906" i="15"/>
  <c r="D1689" i="15"/>
  <c r="D1766" i="15"/>
  <c r="D2766" i="15"/>
  <c r="D2767" i="15"/>
  <c r="D9907" i="15"/>
  <c r="D11094" i="15"/>
  <c r="D11095" i="15"/>
  <c r="D1661" i="15"/>
  <c r="D2768" i="15"/>
  <c r="D1394" i="15"/>
  <c r="D1395" i="15"/>
  <c r="D11096" i="15"/>
  <c r="D345" i="15"/>
  <c r="D346" i="15"/>
  <c r="D379" i="15"/>
  <c r="D429" i="15"/>
  <c r="D1396" i="15"/>
  <c r="D1397" i="15"/>
  <c r="D11097" i="15"/>
  <c r="D347" i="15"/>
  <c r="D1398" i="15"/>
  <c r="D12192" i="15"/>
  <c r="D12457" i="15"/>
  <c r="D12458" i="15"/>
  <c r="D12193" i="15"/>
  <c r="D1296" i="15"/>
  <c r="D1297" i="15"/>
  <c r="D1298" i="15"/>
  <c r="D12194" i="15"/>
  <c r="D12195" i="15"/>
  <c r="D1299" i="15"/>
  <c r="D2769" i="15"/>
  <c r="D13256" i="15"/>
  <c r="D13257" i="15"/>
  <c r="D2770" i="15"/>
  <c r="D11358" i="15"/>
  <c r="D11359" i="15"/>
  <c r="D2771" i="15"/>
  <c r="D13258" i="15"/>
  <c r="D13259" i="15"/>
  <c r="D13260" i="15"/>
  <c r="D2772" i="15"/>
  <c r="D2773" i="15"/>
  <c r="D1399" i="15"/>
  <c r="D10246" i="15"/>
  <c r="D10247" i="15"/>
  <c r="D3994" i="15"/>
  <c r="D2778" i="15"/>
  <c r="D3995" i="15"/>
  <c r="D3996" i="15"/>
  <c r="D2779" i="15"/>
  <c r="D3998" i="15"/>
  <c r="D5304" i="15"/>
  <c r="D9050" i="15"/>
  <c r="D9051" i="15"/>
  <c r="D5305" i="15"/>
  <c r="D4002" i="15"/>
  <c r="D5301" i="15"/>
  <c r="D5306" i="15"/>
  <c r="D5303" i="15"/>
  <c r="D7925" i="15"/>
  <c r="D7926" i="15"/>
  <c r="D5307" i="15"/>
  <c r="D5310" i="15"/>
  <c r="D5308" i="15"/>
  <c r="D5309" i="15"/>
  <c r="D6474" i="15"/>
  <c r="D6778" i="15"/>
  <c r="D6477" i="15"/>
  <c r="D7650" i="15"/>
  <c r="D6475" i="15"/>
  <c r="D6779" i="15"/>
  <c r="D6780" i="15"/>
  <c r="D6478" i="15"/>
  <c r="D6479" i="15"/>
  <c r="D7647" i="15"/>
  <c r="D7648" i="15"/>
  <c r="D5577" i="15"/>
  <c r="D7651" i="15"/>
  <c r="D6480" i="15"/>
  <c r="D8784" i="15"/>
  <c r="D5578" i="15"/>
  <c r="D7652" i="15"/>
  <c r="D7653" i="15"/>
  <c r="D8785" i="15"/>
  <c r="D8787" i="15"/>
  <c r="D9908" i="15"/>
  <c r="D4291" i="15"/>
  <c r="D8788" i="15"/>
  <c r="D8789" i="15"/>
  <c r="D9911" i="15"/>
  <c r="D5311" i="15"/>
  <c r="D9909" i="15"/>
  <c r="D11098" i="15"/>
  <c r="D4292" i="15"/>
  <c r="D9912" i="15"/>
  <c r="D11099" i="15"/>
  <c r="D3060" i="15"/>
  <c r="D9913" i="15"/>
  <c r="D9914" i="15"/>
  <c r="D3997" i="15"/>
  <c r="D3999" i="15"/>
  <c r="D11100" i="15"/>
  <c r="D12196" i="15"/>
  <c r="D3061" i="15"/>
  <c r="D11102" i="15"/>
  <c r="D12197" i="15"/>
  <c r="D11103" i="15"/>
  <c r="D11104" i="15"/>
  <c r="D12198" i="15"/>
  <c r="D1662" i="15"/>
  <c r="D1767" i="15"/>
  <c r="D12200" i="15"/>
  <c r="D12201" i="15"/>
  <c r="D2774" i="15"/>
  <c r="D2775" i="15"/>
  <c r="D13261" i="15"/>
  <c r="D1663" i="15"/>
  <c r="D12202" i="15"/>
  <c r="D12203" i="15"/>
  <c r="D13262" i="15"/>
  <c r="D13264" i="15"/>
  <c r="D1300" i="15"/>
  <c r="D302" i="15"/>
  <c r="D13265" i="15"/>
  <c r="D1301" i="15"/>
  <c r="D2776" i="15"/>
  <c r="D303" i="15"/>
  <c r="D421" i="15"/>
  <c r="D13266" i="15"/>
  <c r="D13267" i="15"/>
  <c r="D12459" i="15"/>
  <c r="D12460" i="15"/>
  <c r="D12461" i="15"/>
  <c r="D12505" i="15"/>
  <c r="D2777" i="15"/>
  <c r="D4000" i="15"/>
  <c r="D13275" i="15"/>
  <c r="D13276" i="15"/>
  <c r="D4001" i="15"/>
  <c r="D5312" i="15"/>
  <c r="D5313" i="15"/>
  <c r="D5314" i="15"/>
  <c r="D13268" i="15"/>
  <c r="D13269" i="15"/>
  <c r="D13270" i="15"/>
  <c r="D13277" i="15"/>
  <c r="D13283" i="15"/>
  <c r="D13278" i="15"/>
  <c r="D13279" i="15"/>
  <c r="D1464" i="15"/>
  <c r="D1465" i="15"/>
  <c r="D1466" i="15"/>
  <c r="D12212" i="15"/>
  <c r="D1467" i="15"/>
  <c r="D12213" i="15"/>
  <c r="D6481" i="15"/>
  <c r="D11360" i="15"/>
  <c r="D11405" i="15"/>
  <c r="D11361" i="15"/>
  <c r="D12207" i="15"/>
  <c r="D11406" i="15"/>
  <c r="D11362" i="15"/>
  <c r="D11363" i="15"/>
  <c r="D12208" i="15"/>
  <c r="D6482" i="15"/>
  <c r="D7654" i="15"/>
  <c r="D11364" i="15"/>
  <c r="D12209" i="15"/>
  <c r="D12214" i="15"/>
  <c r="D2851" i="15"/>
  <c r="D12215" i="15"/>
  <c r="D12216" i="15"/>
  <c r="D2852" i="15"/>
  <c r="D2853" i="15"/>
  <c r="D1400" i="15"/>
  <c r="D2854" i="15"/>
  <c r="D2855" i="15"/>
  <c r="D7655" i="15"/>
  <c r="D7656" i="15"/>
  <c r="D4079" i="15"/>
  <c r="D10248" i="15"/>
  <c r="D10306" i="15"/>
  <c r="D10249" i="15"/>
  <c r="D11107" i="15"/>
  <c r="D10307" i="15"/>
  <c r="D10250" i="15"/>
  <c r="D10251" i="15"/>
  <c r="D11108" i="15"/>
  <c r="D1407" i="15"/>
  <c r="D11109" i="15"/>
  <c r="D11113" i="15"/>
  <c r="D4080" i="15"/>
  <c r="D11114" i="15"/>
  <c r="D11115" i="15"/>
  <c r="D4082" i="15"/>
  <c r="D4081" i="15"/>
  <c r="D4083" i="15"/>
  <c r="D8790" i="15"/>
  <c r="D9917" i="15"/>
  <c r="D9918" i="15"/>
  <c r="D5384" i="15"/>
  <c r="D9924" i="15"/>
  <c r="D5385" i="15"/>
  <c r="D8791" i="15"/>
  <c r="D9052" i="15"/>
  <c r="D9108" i="15"/>
  <c r="D9053" i="15"/>
  <c r="D9919" i="15"/>
  <c r="D9070" i="15"/>
  <c r="D9109" i="15"/>
  <c r="D9110" i="15"/>
  <c r="D9054" i="15"/>
  <c r="D9920" i="15"/>
  <c r="D9921" i="15"/>
  <c r="D9925" i="15"/>
  <c r="D5386" i="15"/>
  <c r="D9926" i="15"/>
  <c r="D9927" i="15"/>
  <c r="D6554" i="15"/>
  <c r="D6556" i="15"/>
  <c r="D9915" i="15"/>
  <c r="D9916" i="15"/>
  <c r="D11105" i="15"/>
  <c r="D2789" i="15"/>
  <c r="D2790" i="15"/>
  <c r="D6555" i="15"/>
  <c r="D11106" i="15"/>
  <c r="D12204" i="15"/>
  <c r="D12205" i="15"/>
  <c r="D12206" i="15"/>
  <c r="D7927" i="15"/>
  <c r="D8792" i="15"/>
  <c r="D7983" i="15"/>
  <c r="D7928" i="15"/>
  <c r="D8793" i="15"/>
  <c r="D7984" i="15"/>
  <c r="D7987" i="15"/>
  <c r="D7929" i="15"/>
  <c r="D8794" i="15"/>
  <c r="D7930" i="15"/>
  <c r="D8795" i="15"/>
  <c r="D8798" i="15"/>
  <c r="D7720" i="15"/>
  <c r="D8799" i="15"/>
  <c r="D8800" i="15"/>
  <c r="D7721" i="15"/>
  <c r="D7723" i="15"/>
  <c r="D4003" i="15"/>
  <c r="D4010" i="15"/>
  <c r="D7724" i="15"/>
  <c r="D13271" i="15"/>
  <c r="D13272" i="15"/>
  <c r="D1408" i="15"/>
  <c r="D1409" i="15"/>
  <c r="D6781" i="15"/>
  <c r="D7657" i="15"/>
  <c r="D6782" i="15"/>
  <c r="D7658" i="15"/>
  <c r="D6800" i="15"/>
  <c r="D6832" i="15"/>
  <c r="D6833" i="15"/>
  <c r="D6783" i="15"/>
  <c r="D7659" i="15"/>
  <c r="D6784" i="15"/>
  <c r="D7660" i="15"/>
  <c r="D7663" i="15"/>
  <c r="D7722" i="15"/>
  <c r="D7664" i="15"/>
  <c r="D7665" i="15"/>
  <c r="D8854" i="15"/>
  <c r="D8855" i="15"/>
  <c r="D8857" i="15"/>
  <c r="D5321" i="15"/>
  <c r="D2791" i="15"/>
  <c r="D4011" i="15"/>
  <c r="D2792" i="15"/>
  <c r="D6489" i="15"/>
  <c r="D6490" i="15"/>
  <c r="D5322" i="15"/>
  <c r="D4012" i="15"/>
  <c r="D5579" i="15"/>
  <c r="D5580" i="15"/>
  <c r="D6483" i="15"/>
  <c r="D5596" i="15"/>
  <c r="D5628" i="15"/>
  <c r="D5629" i="15"/>
  <c r="D5581" i="15"/>
  <c r="D6484" i="15"/>
  <c r="D6485" i="15"/>
  <c r="D6491" i="15"/>
  <c r="D8856" i="15"/>
  <c r="D6492" i="15"/>
  <c r="D6493" i="15"/>
  <c r="D9983" i="15"/>
  <c r="D9986" i="15"/>
  <c r="D6494" i="15"/>
  <c r="D6495" i="15"/>
  <c r="D6496" i="15"/>
  <c r="D5315" i="15"/>
  <c r="D5323" i="15"/>
  <c r="D6497" i="15"/>
  <c r="D5324" i="15"/>
  <c r="D4293" i="15"/>
  <c r="D5316" i="15"/>
  <c r="D4294" i="15"/>
  <c r="D5317" i="15"/>
  <c r="D4311" i="15"/>
  <c r="D4344" i="15"/>
  <c r="D4295" i="15"/>
  <c r="D5318" i="15"/>
  <c r="D5319" i="15"/>
  <c r="D5325" i="15"/>
  <c r="D9984" i="15"/>
  <c r="D5326" i="15"/>
  <c r="D5327" i="15"/>
  <c r="D9985" i="15"/>
  <c r="D9987" i="15"/>
  <c r="D9988" i="15"/>
  <c r="D7666" i="15"/>
  <c r="D7667" i="15"/>
  <c r="D11165" i="15"/>
  <c r="D6498" i="15"/>
  <c r="D8801" i="15"/>
  <c r="D8802" i="15"/>
  <c r="D3062" i="15"/>
  <c r="D4004" i="15"/>
  <c r="D3063" i="15"/>
  <c r="D4005" i="15"/>
  <c r="D3084" i="15"/>
  <c r="D3120" i="15"/>
  <c r="D3121" i="15"/>
  <c r="D3064" i="15"/>
  <c r="D4006" i="15"/>
  <c r="D3065" i="15"/>
  <c r="D4007" i="15"/>
  <c r="D4013" i="15"/>
  <c r="D11166" i="15"/>
  <c r="D4014" i="15"/>
  <c r="D4015" i="15"/>
  <c r="D11163" i="15"/>
  <c r="D11167" i="15"/>
  <c r="D8803" i="15"/>
  <c r="D11168" i="15"/>
  <c r="D9928" i="15"/>
  <c r="D9929" i="15"/>
  <c r="D7668" i="15"/>
  <c r="D2780" i="15"/>
  <c r="D11116" i="15"/>
  <c r="D8804" i="15"/>
  <c r="D9930" i="15"/>
  <c r="D1664" i="15"/>
  <c r="D2781" i="15"/>
  <c r="D1754" i="15"/>
  <c r="D1665" i="15"/>
  <c r="D2782" i="15"/>
  <c r="D2783" i="15"/>
  <c r="D1685" i="15"/>
  <c r="D1686" i="15"/>
  <c r="D1755" i="15"/>
  <c r="D1756" i="15"/>
  <c r="D1666" i="15"/>
  <c r="D2784" i="15"/>
  <c r="D2785" i="15"/>
  <c r="D9931" i="15"/>
  <c r="D2793" i="15"/>
  <c r="D11164" i="15"/>
  <c r="D12267" i="15"/>
  <c r="D2794" i="15"/>
  <c r="D2795" i="15"/>
  <c r="D12268" i="15"/>
  <c r="D12270" i="15"/>
  <c r="D1410" i="15"/>
  <c r="D11110" i="15"/>
  <c r="D12217" i="15"/>
  <c r="D11117" i="15"/>
  <c r="D12271" i="15"/>
  <c r="D12218" i="15"/>
  <c r="D348" i="15"/>
  <c r="D12219" i="15"/>
  <c r="D12269" i="15"/>
  <c r="D13280" i="15"/>
  <c r="D349" i="15"/>
  <c r="D1401" i="15"/>
  <c r="D350" i="15"/>
  <c r="D1402" i="15"/>
  <c r="D1403" i="15"/>
  <c r="D375" i="15"/>
  <c r="D376" i="15"/>
  <c r="D422" i="15"/>
  <c r="D423" i="15"/>
  <c r="D351" i="15"/>
  <c r="D1404" i="15"/>
  <c r="D13301" i="15"/>
  <c r="D13281" i="15"/>
  <c r="D13282" i="15"/>
  <c r="D1405" i="15"/>
  <c r="D1411" i="15"/>
  <c r="D13303" i="15"/>
  <c r="D1412" i="15"/>
  <c r="D1413" i="15"/>
  <c r="D13304" i="15"/>
  <c r="D13302" i="15"/>
  <c r="C109" i="29"/>
  <c r="D109" i="29"/>
  <c r="J109" i="29"/>
  <c r="K109" i="29"/>
  <c r="B109" i="29"/>
  <c r="E109" i="29"/>
  <c r="I109" i="29"/>
  <c r="L109" i="29"/>
  <c r="F109" i="29"/>
  <c r="G109" i="29"/>
  <c r="H109" i="29"/>
  <c r="C44" i="30"/>
  <c r="C86" i="30"/>
  <c r="C128" i="30"/>
  <c r="C170" i="30"/>
  <c r="C212" i="30"/>
  <c r="C254" i="30"/>
  <c r="C296" i="30"/>
  <c r="C338" i="30"/>
  <c r="C380" i="30"/>
  <c r="C422" i="30"/>
  <c r="C3" i="30"/>
  <c r="C45" i="30"/>
  <c r="C87" i="30"/>
  <c r="C129" i="30"/>
  <c r="C171" i="30"/>
  <c r="C213" i="30"/>
  <c r="C255" i="30"/>
  <c r="C297" i="30"/>
  <c r="C339" i="30"/>
  <c r="C381" i="30"/>
  <c r="C423" i="30"/>
  <c r="C4" i="30"/>
  <c r="C46" i="30"/>
  <c r="C88" i="30"/>
  <c r="C130" i="30"/>
  <c r="C172" i="30"/>
  <c r="C214" i="30"/>
  <c r="C256" i="30"/>
  <c r="C298" i="30"/>
  <c r="C340" i="30"/>
  <c r="C382" i="30"/>
  <c r="C424" i="30"/>
  <c r="C5" i="30"/>
  <c r="C47" i="30"/>
  <c r="C89" i="30"/>
  <c r="C131" i="30"/>
  <c r="C173" i="30"/>
  <c r="C215" i="30"/>
  <c r="C257" i="30"/>
  <c r="C299" i="30"/>
  <c r="C341" i="30"/>
  <c r="C383" i="30"/>
  <c r="C425" i="30"/>
  <c r="C6" i="30"/>
  <c r="C48" i="30"/>
  <c r="C90" i="30"/>
  <c r="C132" i="30"/>
  <c r="C174" i="30"/>
  <c r="C216" i="30"/>
  <c r="C258" i="30"/>
  <c r="C300" i="30"/>
  <c r="C342" i="30"/>
  <c r="C384" i="30"/>
  <c r="C426" i="30"/>
  <c r="C7" i="30"/>
  <c r="C49" i="30"/>
  <c r="C91" i="30"/>
  <c r="C133" i="30"/>
  <c r="C175" i="30"/>
  <c r="C217" i="30"/>
  <c r="C259" i="30"/>
  <c r="C301" i="30"/>
  <c r="C343" i="30"/>
  <c r="C385" i="30"/>
  <c r="C427" i="30"/>
  <c r="C8" i="30"/>
  <c r="C50" i="30"/>
  <c r="C92" i="30"/>
  <c r="C134" i="30"/>
  <c r="C176" i="30"/>
  <c r="C218" i="30"/>
  <c r="C260" i="30"/>
  <c r="C302" i="30"/>
  <c r="C344" i="30"/>
  <c r="C386" i="30"/>
  <c r="C428" i="30"/>
  <c r="C9" i="30"/>
  <c r="C51" i="30"/>
  <c r="C93" i="30"/>
  <c r="C135" i="30"/>
  <c r="C177" i="30"/>
  <c r="C219" i="30"/>
  <c r="C261" i="30"/>
  <c r="C303" i="30"/>
  <c r="C345" i="30"/>
  <c r="C387" i="30"/>
  <c r="C429" i="30"/>
  <c r="C10" i="30"/>
  <c r="C52" i="30"/>
  <c r="C94" i="30"/>
  <c r="C136" i="30"/>
  <c r="C178" i="30"/>
  <c r="C220" i="30"/>
  <c r="C262" i="30"/>
  <c r="C304" i="30"/>
  <c r="C346" i="30"/>
  <c r="C388" i="30"/>
  <c r="C430" i="30"/>
  <c r="C11" i="30"/>
  <c r="C53" i="30"/>
  <c r="C95" i="30"/>
  <c r="C137" i="30"/>
  <c r="C179" i="30"/>
  <c r="C221" i="30"/>
  <c r="C263" i="30"/>
  <c r="C305" i="30"/>
  <c r="C347" i="30"/>
  <c r="C389" i="30"/>
  <c r="C431" i="30"/>
  <c r="C12" i="30"/>
  <c r="C54" i="30"/>
  <c r="C96" i="30"/>
  <c r="C138" i="30"/>
  <c r="C180" i="30"/>
  <c r="C222" i="30"/>
  <c r="C264" i="30"/>
  <c r="C306" i="30"/>
  <c r="C348" i="30"/>
  <c r="C390" i="30"/>
  <c r="C432" i="30"/>
  <c r="C13" i="30"/>
  <c r="C55" i="30"/>
  <c r="C97" i="30"/>
  <c r="C139" i="30"/>
  <c r="C181" i="30"/>
  <c r="C223" i="30"/>
  <c r="C265" i="30"/>
  <c r="C307" i="30"/>
  <c r="C349" i="30"/>
  <c r="C391" i="30"/>
  <c r="C433" i="30"/>
  <c r="C14" i="30"/>
  <c r="C56" i="30"/>
  <c r="C98" i="30"/>
  <c r="C140" i="30"/>
  <c r="C182" i="30"/>
  <c r="C224" i="30"/>
  <c r="C266" i="30"/>
  <c r="C308" i="30"/>
  <c r="C350" i="30"/>
  <c r="C392" i="30"/>
  <c r="C434" i="30"/>
  <c r="C15" i="30"/>
  <c r="C57" i="30"/>
  <c r="C99" i="30"/>
  <c r="C141" i="30"/>
  <c r="C183" i="30"/>
  <c r="C225" i="30"/>
  <c r="C267" i="30"/>
  <c r="C309" i="30"/>
  <c r="C351" i="30"/>
  <c r="C393" i="30"/>
  <c r="C435" i="30"/>
  <c r="C16" i="30"/>
  <c r="C58" i="30"/>
  <c r="C100" i="30"/>
  <c r="C142" i="30"/>
  <c r="C184" i="30"/>
  <c r="C226" i="30"/>
  <c r="C268" i="30"/>
  <c r="C310" i="30"/>
  <c r="C352" i="30"/>
  <c r="C394" i="30"/>
  <c r="C436" i="30"/>
  <c r="C17" i="30"/>
  <c r="C59" i="30"/>
  <c r="C101" i="30"/>
  <c r="C143" i="30"/>
  <c r="C185" i="30"/>
  <c r="C227" i="30"/>
  <c r="C269" i="30"/>
  <c r="C311" i="30"/>
  <c r="C353" i="30"/>
  <c r="C395" i="30"/>
  <c r="C437" i="30"/>
  <c r="C18" i="30"/>
  <c r="C60" i="30"/>
  <c r="C102" i="30"/>
  <c r="C144" i="30"/>
  <c r="C186" i="30"/>
  <c r="C228" i="30"/>
  <c r="C270" i="30"/>
  <c r="C312" i="30"/>
  <c r="C354" i="30"/>
  <c r="C396" i="30"/>
  <c r="C438" i="30"/>
  <c r="C19" i="30"/>
  <c r="C61" i="30"/>
  <c r="C103" i="30"/>
  <c r="C145" i="30"/>
  <c r="C187" i="30"/>
  <c r="C229" i="30"/>
  <c r="C271" i="30"/>
  <c r="C313" i="30"/>
  <c r="C355" i="30"/>
  <c r="C397" i="30"/>
  <c r="C439" i="30"/>
  <c r="C20" i="30"/>
  <c r="C62" i="30"/>
  <c r="C104" i="30"/>
  <c r="C146" i="30"/>
  <c r="C188" i="30"/>
  <c r="C230" i="30"/>
  <c r="C272" i="30"/>
  <c r="C314" i="30"/>
  <c r="C356" i="30"/>
  <c r="C398" i="30"/>
  <c r="C440" i="30"/>
  <c r="C21" i="30"/>
  <c r="C63" i="30"/>
  <c r="C105" i="30"/>
  <c r="C147" i="30"/>
  <c r="C189" i="30"/>
  <c r="C231" i="30"/>
  <c r="C273" i="30"/>
  <c r="C315" i="30"/>
  <c r="C357" i="30"/>
  <c r="C399" i="30"/>
  <c r="C441" i="30"/>
  <c r="C22" i="30"/>
  <c r="C64" i="30"/>
  <c r="C106" i="30"/>
  <c r="C148" i="30"/>
  <c r="C190" i="30"/>
  <c r="C232" i="30"/>
  <c r="C274" i="30"/>
  <c r="C316" i="30"/>
  <c r="C358" i="30"/>
  <c r="C400" i="30"/>
  <c r="C442" i="30"/>
  <c r="C23" i="30"/>
  <c r="C65" i="30"/>
  <c r="C107" i="30"/>
  <c r="C149" i="30"/>
  <c r="C191" i="30"/>
  <c r="C233" i="30"/>
  <c r="C275" i="30"/>
  <c r="C317" i="30"/>
  <c r="C359" i="30"/>
  <c r="C401" i="30"/>
  <c r="C443" i="30"/>
  <c r="C24" i="30"/>
  <c r="C66" i="30"/>
  <c r="C108" i="30"/>
  <c r="C150" i="30"/>
  <c r="C192" i="30"/>
  <c r="C234" i="30"/>
  <c r="C276" i="30"/>
  <c r="C318" i="30"/>
  <c r="C360" i="30"/>
  <c r="C402" i="30"/>
  <c r="C444" i="30"/>
  <c r="C25" i="30"/>
  <c r="C67" i="30"/>
  <c r="C109" i="30"/>
  <c r="C151" i="30"/>
  <c r="C193" i="30"/>
  <c r="C235" i="30"/>
  <c r="C277" i="30"/>
  <c r="C319" i="30"/>
  <c r="C361" i="30"/>
  <c r="C403" i="30"/>
  <c r="C445" i="30"/>
  <c r="C26" i="30"/>
  <c r="C68" i="30"/>
  <c r="C110" i="30"/>
  <c r="C152" i="30"/>
  <c r="C194" i="30"/>
  <c r="C236" i="30"/>
  <c r="C278" i="30"/>
  <c r="C320" i="30"/>
  <c r="C362" i="30"/>
  <c r="C404" i="30"/>
  <c r="C446" i="30"/>
  <c r="C27" i="30"/>
  <c r="C69" i="30"/>
  <c r="C111" i="30"/>
  <c r="C153" i="30"/>
  <c r="C195" i="30"/>
  <c r="C237" i="30"/>
  <c r="C279" i="30"/>
  <c r="C321" i="30"/>
  <c r="C363" i="30"/>
  <c r="C405" i="30"/>
  <c r="C447" i="30"/>
  <c r="C28" i="30"/>
  <c r="C70" i="30"/>
  <c r="C112" i="30"/>
  <c r="C154" i="30"/>
  <c r="C196" i="30"/>
  <c r="C238" i="30"/>
  <c r="C280" i="30"/>
  <c r="C322" i="30"/>
  <c r="C364" i="30"/>
  <c r="C406" i="30"/>
  <c r="C448" i="30"/>
  <c r="C29" i="30"/>
  <c r="C71" i="30"/>
  <c r="C113" i="30"/>
  <c r="C155" i="30"/>
  <c r="C197" i="30"/>
  <c r="C239" i="30"/>
  <c r="C281" i="30"/>
  <c r="C323" i="30"/>
  <c r="C365" i="30"/>
  <c r="C407" i="30"/>
  <c r="C449" i="30"/>
  <c r="C30" i="30"/>
  <c r="C72" i="30"/>
  <c r="C114" i="30"/>
  <c r="C156" i="30"/>
  <c r="C198" i="30"/>
  <c r="C240" i="30"/>
  <c r="C282" i="30"/>
  <c r="C324" i="30"/>
  <c r="C366" i="30"/>
  <c r="C408" i="30"/>
  <c r="C450" i="30"/>
  <c r="C31" i="30"/>
  <c r="C73" i="30"/>
  <c r="C115" i="30"/>
  <c r="C157" i="30"/>
  <c r="C199" i="30"/>
  <c r="C241" i="30"/>
  <c r="C283" i="30"/>
  <c r="C325" i="30"/>
  <c r="C367" i="30"/>
  <c r="C409" i="30"/>
  <c r="C451" i="30"/>
  <c r="C32" i="30"/>
  <c r="C74" i="30"/>
  <c r="C116" i="30"/>
  <c r="C158" i="30"/>
  <c r="C200" i="30"/>
  <c r="C242" i="30"/>
  <c r="C284" i="30"/>
  <c r="C326" i="30"/>
  <c r="C368" i="30"/>
  <c r="C410" i="30"/>
  <c r="C452" i="30"/>
  <c r="C33" i="30"/>
  <c r="C75" i="30"/>
  <c r="C117" i="30"/>
  <c r="C159" i="30"/>
  <c r="C201" i="30"/>
  <c r="C243" i="30"/>
  <c r="C285" i="30"/>
  <c r="C327" i="30"/>
  <c r="C369" i="30"/>
  <c r="C411" i="30"/>
  <c r="C453" i="30"/>
  <c r="C34" i="30"/>
  <c r="C76" i="30"/>
  <c r="C118" i="30"/>
  <c r="C160" i="30"/>
  <c r="C202" i="30"/>
  <c r="C244" i="30"/>
  <c r="C286" i="30"/>
  <c r="C328" i="30"/>
  <c r="C370" i="30"/>
  <c r="C412" i="30"/>
  <c r="C454" i="30"/>
  <c r="C35" i="30"/>
  <c r="C77" i="30"/>
  <c r="C119" i="30"/>
  <c r="C161" i="30"/>
  <c r="C203" i="30"/>
  <c r="C245" i="30"/>
  <c r="C287" i="30"/>
  <c r="C329" i="30"/>
  <c r="C371" i="30"/>
  <c r="C413" i="30"/>
  <c r="C455" i="30"/>
  <c r="C36" i="30"/>
  <c r="C78" i="30"/>
  <c r="C120" i="30"/>
  <c r="C162" i="30"/>
  <c r="C204" i="30"/>
  <c r="C246" i="30"/>
  <c r="C288" i="30"/>
  <c r="C330" i="30"/>
  <c r="C372" i="30"/>
  <c r="C414" i="30"/>
  <c r="C456" i="30"/>
  <c r="C37" i="30"/>
  <c r="C79" i="30"/>
  <c r="C121" i="30"/>
  <c r="C163" i="30"/>
  <c r="C205" i="30"/>
  <c r="C247" i="30"/>
  <c r="C289" i="30"/>
  <c r="C331" i="30"/>
  <c r="C373" i="30"/>
  <c r="C415" i="30"/>
  <c r="C457" i="30"/>
  <c r="C38" i="30"/>
  <c r="C80" i="30"/>
  <c r="C122" i="30"/>
  <c r="C164" i="30"/>
  <c r="C206" i="30"/>
  <c r="C248" i="30"/>
  <c r="C290" i="30"/>
  <c r="C332" i="30"/>
  <c r="C374" i="30"/>
  <c r="C416" i="30"/>
  <c r="C458" i="30"/>
  <c r="C39" i="30"/>
  <c r="C81" i="30"/>
  <c r="C123" i="30"/>
  <c r="C165" i="30"/>
  <c r="C207" i="30"/>
  <c r="C249" i="30"/>
  <c r="C291" i="30"/>
  <c r="C333" i="30"/>
  <c r="C375" i="30"/>
  <c r="C417" i="30"/>
  <c r="C459" i="30"/>
  <c r="C40" i="30"/>
  <c r="C82" i="30"/>
  <c r="C124" i="30"/>
  <c r="C166" i="30"/>
  <c r="C208" i="30"/>
  <c r="C250" i="30"/>
  <c r="C292" i="30"/>
  <c r="C334" i="30"/>
  <c r="C376" i="30"/>
  <c r="C418" i="30"/>
  <c r="C460" i="30"/>
  <c r="C41" i="30"/>
  <c r="C83" i="30"/>
  <c r="C125" i="30"/>
  <c r="C167" i="30"/>
  <c r="C209" i="30"/>
  <c r="C251" i="30"/>
  <c r="C293" i="30"/>
  <c r="C335" i="30"/>
  <c r="C377" i="30"/>
  <c r="C419" i="30"/>
  <c r="C461" i="30"/>
  <c r="C42" i="30"/>
  <c r="C84" i="30"/>
  <c r="C126" i="30"/>
  <c r="C168" i="30"/>
  <c r="C210" i="30"/>
  <c r="C252" i="30"/>
  <c r="C294" i="30"/>
  <c r="C336" i="30"/>
  <c r="C378" i="30"/>
  <c r="C420" i="30"/>
  <c r="C462" i="30"/>
  <c r="C43" i="30"/>
  <c r="C85" i="30"/>
  <c r="C127" i="30"/>
  <c r="C169" i="30"/>
  <c r="C211" i="30"/>
  <c r="C253" i="30"/>
  <c r="C295" i="30"/>
  <c r="C337" i="30"/>
  <c r="C379" i="30"/>
  <c r="C421" i="30"/>
  <c r="C463" i="30"/>
  <c r="C2" i="30"/>
  <c r="C10" i="35"/>
  <c r="D10" i="35"/>
  <c r="E10" i="35"/>
  <c r="F10" i="35"/>
  <c r="G10" i="35"/>
  <c r="H10" i="35"/>
  <c r="I10" i="35"/>
  <c r="J10" i="35"/>
  <c r="K10" i="35"/>
  <c r="L10" i="35"/>
  <c r="B10" i="35"/>
  <c r="J10939" i="15"/>
  <c r="J9739" i="15"/>
  <c r="J6299" i="15"/>
  <c r="J3794" i="15"/>
  <c r="J2545" i="15"/>
  <c r="J1177" i="15"/>
  <c r="J5090" i="15"/>
  <c r="J13283" i="15"/>
  <c r="J9985" i="15"/>
  <c r="J8855" i="15"/>
  <c r="J7724" i="15"/>
  <c r="J7721" i="15"/>
  <c r="J4081" i="15"/>
  <c r="J12769" i="15"/>
  <c r="J11675" i="15"/>
  <c r="J10568" i="15"/>
  <c r="J9372" i="15"/>
  <c r="J8245" i="15"/>
  <c r="J7022" i="15"/>
  <c r="J5827" i="15"/>
  <c r="J11141" i="15"/>
  <c r="J6516" i="15"/>
  <c r="J749" i="15"/>
  <c r="J3426" i="15"/>
  <c r="J4685" i="15"/>
  <c r="J5927" i="15"/>
  <c r="J7205" i="15"/>
  <c r="J8344" i="15"/>
  <c r="J9485" i="15"/>
  <c r="J10678" i="15"/>
  <c r="J11773" i="15"/>
  <c r="J12862" i="15"/>
  <c r="J12885" i="15"/>
  <c r="J11801" i="15"/>
  <c r="J10701" i="15"/>
  <c r="J9501" i="15"/>
  <c r="J8354" i="15"/>
  <c r="J6026" i="15"/>
  <c r="AW23" i="26"/>
  <c r="AX23" i="26"/>
  <c r="AW24" i="26"/>
  <c r="AX24" i="26"/>
  <c r="AW25" i="26"/>
  <c r="AX25" i="26"/>
  <c r="AW26" i="26"/>
  <c r="AX26" i="26"/>
  <c r="AW27" i="26"/>
  <c r="AX27" i="26"/>
  <c r="AW28" i="26"/>
  <c r="AX28" i="26"/>
  <c r="AW29" i="26"/>
  <c r="AX29" i="26"/>
  <c r="AW30" i="26"/>
  <c r="AX30" i="26"/>
  <c r="AW31" i="26"/>
  <c r="AX31" i="26"/>
  <c r="AW32" i="26"/>
  <c r="AX32" i="26"/>
  <c r="AX22" i="26"/>
  <c r="J4799" i="15"/>
  <c r="J6028" i="15"/>
  <c r="J7215" i="15"/>
  <c r="J8364" i="15"/>
  <c r="J9496" i="15"/>
  <c r="J10690" i="15"/>
  <c r="J11783" i="15"/>
  <c r="J12872" i="15"/>
  <c r="J13266" i="15"/>
  <c r="J12202" i="15"/>
  <c r="J11103" i="15"/>
  <c r="J9913" i="15"/>
  <c r="J8788" i="15"/>
  <c r="J7652" i="15"/>
  <c r="J6478" i="15"/>
  <c r="J5307" i="15"/>
  <c r="J3995" i="15"/>
  <c r="J2772" i="15"/>
  <c r="J1297" i="15"/>
  <c r="J12689" i="15"/>
  <c r="J5820" i="15"/>
  <c r="J1981" i="15"/>
  <c r="J629" i="15"/>
  <c r="J8180" i="15"/>
  <c r="J1979" i="15"/>
  <c r="J11955" i="15"/>
  <c r="J9659" i="15"/>
  <c r="J10854" i="15"/>
  <c r="J8528" i="15"/>
  <c r="J7393" i="15"/>
  <c r="J6216" i="15"/>
  <c r="J4999" i="15"/>
  <c r="J3711" i="15"/>
  <c r="J2346" i="15"/>
  <c r="J6116" i="15"/>
  <c r="J6117" i="15"/>
  <c r="J11852" i="15"/>
  <c r="J10754" i="15"/>
  <c r="J9555" i="15"/>
  <c r="J8431" i="15"/>
  <c r="J7298" i="15"/>
  <c r="J7296" i="15"/>
  <c r="J12934" i="15"/>
  <c r="J11850" i="15"/>
  <c r="J10752" i="15"/>
  <c r="J9530" i="15"/>
  <c r="J8393" i="15"/>
  <c r="J7249" i="15"/>
  <c r="J6061" i="15"/>
  <c r="J4837" i="15"/>
  <c r="J3559" i="15"/>
  <c r="J2282" i="15"/>
  <c r="J12567" i="15"/>
  <c r="J11464" i="15"/>
  <c r="J10363" i="15"/>
  <c r="J9164" i="15"/>
  <c r="J8042" i="15"/>
  <c r="J6889" i="15"/>
  <c r="J5651" i="15"/>
  <c r="J4370" i="15"/>
  <c r="J3153" i="15"/>
  <c r="J1796" i="15"/>
  <c r="J5901" i="15"/>
  <c r="J4653" i="15"/>
  <c r="J12754" i="15"/>
  <c r="J11667" i="15"/>
  <c r="J6901" i="15"/>
  <c r="J8054" i="15"/>
  <c r="J9175" i="15"/>
  <c r="J10374" i="15"/>
  <c r="J11479" i="15"/>
  <c r="J12574" i="15"/>
  <c r="J12273" i="15"/>
  <c r="J12274" i="15"/>
  <c r="J12275" i="15"/>
  <c r="J12276" i="15"/>
  <c r="J12277" i="15"/>
  <c r="J12278" i="15"/>
  <c r="J12279" i="15"/>
  <c r="J12280" i="15"/>
  <c r="J12281" i="15"/>
  <c r="J12282" i="15"/>
  <c r="J12283" i="15"/>
  <c r="J12284" i="15"/>
  <c r="J12285" i="15"/>
  <c r="J12286" i="15"/>
  <c r="J12287" i="15"/>
  <c r="J12288" i="15"/>
  <c r="J12289" i="15"/>
  <c r="J12290" i="15"/>
  <c r="J12291" i="15"/>
  <c r="J12292" i="15"/>
  <c r="J12293" i="15"/>
  <c r="J12294" i="15"/>
  <c r="J12295" i="15"/>
  <c r="J12296" i="15"/>
  <c r="J12297" i="15"/>
  <c r="J12298" i="15"/>
  <c r="J12299" i="15"/>
  <c r="J12300" i="15"/>
  <c r="J12301" i="15"/>
  <c r="J12462" i="15"/>
  <c r="J12463" i="15"/>
  <c r="J12464" i="15"/>
  <c r="J12470" i="15"/>
  <c r="J12471" i="15"/>
  <c r="J12472" i="15"/>
  <c r="J12474" i="15"/>
  <c r="J12475" i="15"/>
  <c r="J12476" i="15"/>
  <c r="J12477" i="15"/>
  <c r="J12478" i="15"/>
  <c r="J12479" i="15"/>
  <c r="J430" i="15"/>
  <c r="J431" i="15"/>
  <c r="J432" i="15"/>
  <c r="J433" i="15"/>
  <c r="J434" i="15"/>
  <c r="J12506" i="15"/>
  <c r="J435" i="15"/>
  <c r="J436" i="15"/>
  <c r="J12507" i="15"/>
  <c r="J12508" i="15"/>
  <c r="J12509" i="15"/>
  <c r="J12510" i="15"/>
  <c r="J12511" i="15"/>
  <c r="J12512" i="15"/>
  <c r="J12513" i="15"/>
  <c r="J12514" i="15"/>
  <c r="J437" i="15"/>
  <c r="J12515" i="15"/>
  <c r="J12516" i="15"/>
  <c r="J12517" i="15"/>
  <c r="J12518" i="15"/>
  <c r="J438" i="15"/>
  <c r="J439" i="15"/>
  <c r="J1768" i="15"/>
  <c r="J1769" i="15"/>
  <c r="J12519" i="15"/>
  <c r="J12520" i="15"/>
  <c r="J12521" i="15"/>
  <c r="J12522" i="15"/>
  <c r="J1770" i="15"/>
  <c r="J1771" i="15"/>
  <c r="J1772" i="15"/>
  <c r="J12523" i="15"/>
  <c r="J12524" i="15"/>
  <c r="J12525" i="15"/>
  <c r="J1773" i="15"/>
  <c r="J12526" i="15"/>
  <c r="J1774" i="15"/>
  <c r="J12527" i="15"/>
  <c r="J1775" i="15"/>
  <c r="J1776" i="15"/>
  <c r="J12528" i="15"/>
  <c r="J1777" i="15"/>
  <c r="J12529" i="15"/>
  <c r="J12530" i="15"/>
  <c r="J12531" i="15"/>
  <c r="J12532" i="15"/>
  <c r="J12533" i="15"/>
  <c r="J12534" i="15"/>
  <c r="J12535" i="15"/>
  <c r="J12536" i="15"/>
  <c r="J1778" i="15"/>
  <c r="J12537" i="15"/>
  <c r="J1779" i="15"/>
  <c r="J1780" i="15"/>
  <c r="J12538" i="15"/>
  <c r="J12539" i="15"/>
  <c r="J12540" i="15"/>
  <c r="J13284" i="15"/>
  <c r="J441" i="15"/>
  <c r="J13285" i="15"/>
  <c r="J442" i="15"/>
  <c r="J443" i="15"/>
  <c r="J1414" i="15"/>
  <c r="J444" i="15"/>
  <c r="J445" i="15"/>
  <c r="J446" i="15"/>
  <c r="J1415" i="15"/>
  <c r="J1416" i="15"/>
  <c r="J447" i="15"/>
  <c r="J1417" i="15"/>
  <c r="J1418" i="15"/>
  <c r="J1419" i="15"/>
  <c r="J1781" i="15"/>
  <c r="J11407" i="15"/>
  <c r="J1782" i="15"/>
  <c r="J1783" i="15"/>
  <c r="J11169" i="15"/>
  <c r="J11170" i="15"/>
  <c r="J11365" i="15"/>
  <c r="J11375" i="15"/>
  <c r="J11408" i="15"/>
  <c r="J11409" i="15"/>
  <c r="J11410" i="15"/>
  <c r="J11411" i="15"/>
  <c r="J11412" i="15"/>
  <c r="J11413" i="15"/>
  <c r="J12221" i="15"/>
  <c r="J12222" i="15"/>
  <c r="J11414" i="15"/>
  <c r="J11415" i="15"/>
  <c r="J12223" i="15"/>
  <c r="J11416" i="15"/>
  <c r="J11417" i="15"/>
  <c r="J12224" i="15"/>
  <c r="J1784" i="15"/>
  <c r="J11171" i="15"/>
  <c r="J11172" i="15"/>
  <c r="J11366" i="15"/>
  <c r="J11376" i="15"/>
  <c r="J11418" i="15"/>
  <c r="J11419" i="15"/>
  <c r="J12225" i="15"/>
  <c r="J11420" i="15"/>
  <c r="J11421" i="15"/>
  <c r="J12226" i="15"/>
  <c r="J3123" i="15"/>
  <c r="J11173" i="15"/>
  <c r="J11422" i="15"/>
  <c r="J3124" i="15"/>
  <c r="J11174" i="15"/>
  <c r="J11175" i="15"/>
  <c r="J11423" i="15"/>
  <c r="J11176" i="15"/>
  <c r="J11424" i="15"/>
  <c r="J11177" i="15"/>
  <c r="J11425" i="15"/>
  <c r="J3125" i="15"/>
  <c r="J11178" i="15"/>
  <c r="J11426" i="15"/>
  <c r="J3126" i="15"/>
  <c r="J11179" i="15"/>
  <c r="J11427" i="15"/>
  <c r="J3127" i="15"/>
  <c r="J11180" i="15"/>
  <c r="J11428" i="15"/>
  <c r="J11181" i="15"/>
  <c r="J11429" i="15"/>
  <c r="J11182" i="15"/>
  <c r="J11430" i="15"/>
  <c r="J3128" i="15"/>
  <c r="J11183" i="15"/>
  <c r="J11184" i="15"/>
  <c r="J11431" i="15"/>
  <c r="J3129" i="15"/>
  <c r="J11185" i="15"/>
  <c r="J11432" i="15"/>
  <c r="J11377" i="15"/>
  <c r="J11186" i="15"/>
  <c r="J11433" i="15"/>
  <c r="J11187" i="15"/>
  <c r="J11188" i="15"/>
  <c r="J11434" i="15"/>
  <c r="J11189" i="15"/>
  <c r="J11435" i="15"/>
  <c r="J11190" i="15"/>
  <c r="J11436" i="15"/>
  <c r="J3130" i="15"/>
  <c r="J11191" i="15"/>
  <c r="J11437" i="15"/>
  <c r="J11192" i="15"/>
  <c r="J11438" i="15"/>
  <c r="J11193" i="15"/>
  <c r="J11439" i="15"/>
  <c r="J3131" i="15"/>
  <c r="J11194" i="15"/>
  <c r="J11440" i="15"/>
  <c r="J11195" i="15"/>
  <c r="J11441" i="15"/>
  <c r="J11196" i="15"/>
  <c r="J11442" i="15"/>
  <c r="J11197" i="15"/>
  <c r="J11443" i="15"/>
  <c r="J3132" i="15"/>
  <c r="J3133" i="15"/>
  <c r="J11367" i="15"/>
  <c r="J11368" i="15"/>
  <c r="J11378" i="15"/>
  <c r="J11379" i="15"/>
  <c r="J11198" i="15"/>
  <c r="J11199" i="15"/>
  <c r="J11369" i="15"/>
  <c r="J11380" i="15"/>
  <c r="J11444" i="15"/>
  <c r="J3134" i="15"/>
  <c r="J11200" i="15"/>
  <c r="J11445" i="15"/>
  <c r="J11201" i="15"/>
  <c r="J11202" i="15"/>
  <c r="J11446" i="15"/>
  <c r="J11381" i="15"/>
  <c r="J3135" i="15"/>
  <c r="J3136" i="15"/>
  <c r="J10308" i="15"/>
  <c r="J448" i="15"/>
  <c r="J10309" i="15"/>
  <c r="J10310" i="15"/>
  <c r="J10311" i="15"/>
  <c r="J3137" i="15"/>
  <c r="J3138" i="15"/>
  <c r="J3139" i="15"/>
  <c r="J3140" i="15"/>
  <c r="J9989" i="15"/>
  <c r="J9990" i="15"/>
  <c r="J10261" i="15"/>
  <c r="J10262" i="15"/>
  <c r="J10312" i="15"/>
  <c r="J10313" i="15"/>
  <c r="J10314" i="15"/>
  <c r="J10315" i="15"/>
  <c r="J11118" i="15"/>
  <c r="J10316" i="15"/>
  <c r="J11119" i="15"/>
  <c r="J10317" i="15"/>
  <c r="J10318" i="15"/>
  <c r="J11120" i="15"/>
  <c r="J3141" i="15"/>
  <c r="J9991" i="15"/>
  <c r="J9992" i="15"/>
  <c r="J10252" i="15"/>
  <c r="J10263" i="15"/>
  <c r="J10319" i="15"/>
  <c r="J11121" i="15"/>
  <c r="J10320" i="15"/>
  <c r="J10321" i="15"/>
  <c r="J11142" i="15"/>
  <c r="J11122" i="15"/>
  <c r="J11123" i="15"/>
  <c r="J9993" i="15"/>
  <c r="J10322" i="15"/>
  <c r="J9994" i="15"/>
  <c r="J9995" i="15"/>
  <c r="J10323" i="15"/>
  <c r="J4346" i="15"/>
  <c r="J9996" i="15"/>
  <c r="J10324" i="15"/>
  <c r="J9997" i="15"/>
  <c r="J9998" i="15"/>
  <c r="J10325" i="15"/>
  <c r="J4347" i="15"/>
  <c r="J4348" i="15"/>
  <c r="J9999" i="15"/>
  <c r="J10326" i="15"/>
  <c r="J10264" i="15"/>
  <c r="J10000" i="15"/>
  <c r="J10327" i="15"/>
  <c r="J10001" i="15"/>
  <c r="J10328" i="15"/>
  <c r="J10002" i="15"/>
  <c r="J10329" i="15"/>
  <c r="J4349" i="15"/>
  <c r="J4350" i="15"/>
  <c r="J4351" i="15"/>
  <c r="J4352" i="15"/>
  <c r="J10003" i="15"/>
  <c r="J10330" i="15"/>
  <c r="J4353" i="15"/>
  <c r="J4354" i="15"/>
  <c r="J10004" i="15"/>
  <c r="J10005" i="15"/>
  <c r="J10331" i="15"/>
  <c r="J10265" i="15"/>
  <c r="J10006" i="15"/>
  <c r="J10007" i="15"/>
  <c r="J10332" i="15"/>
  <c r="J4355" i="15"/>
  <c r="J10266" i="15"/>
  <c r="J10008" i="15"/>
  <c r="J10333" i="15"/>
  <c r="J10009" i="15"/>
  <c r="J10010" i="15"/>
  <c r="J10011" i="15"/>
  <c r="J10334" i="15"/>
  <c r="J10267" i="15"/>
  <c r="J10012" i="15"/>
  <c r="J10335" i="15"/>
  <c r="J10013" i="15"/>
  <c r="J10336" i="15"/>
  <c r="J10014" i="15"/>
  <c r="J10337" i="15"/>
  <c r="J10015" i="15"/>
  <c r="J10338" i="15"/>
  <c r="J10016" i="15"/>
  <c r="J10339" i="15"/>
  <c r="J10017" i="15"/>
  <c r="J10340" i="15"/>
  <c r="J10018" i="15"/>
  <c r="J10341" i="15"/>
  <c r="J10019" i="15"/>
  <c r="J10342" i="15"/>
  <c r="J10020" i="15"/>
  <c r="J10343" i="15"/>
  <c r="J4356" i="15"/>
  <c r="J4357" i="15"/>
  <c r="J10253" i="15"/>
  <c r="J10268" i="15"/>
  <c r="J10269" i="15"/>
  <c r="J10270" i="15"/>
  <c r="J10021" i="15"/>
  <c r="J10022" i="15"/>
  <c r="J10023" i="15"/>
  <c r="J10254" i="15"/>
  <c r="J10271" i="15"/>
  <c r="J10344" i="15"/>
  <c r="J10024" i="15"/>
  <c r="J10345" i="15"/>
  <c r="J10025" i="15"/>
  <c r="J10026" i="15"/>
  <c r="J10272" i="15"/>
  <c r="J10346" i="15"/>
  <c r="J10273" i="15"/>
  <c r="J1785" i="15"/>
  <c r="J1786" i="15"/>
  <c r="J1787" i="15"/>
  <c r="J1788" i="15"/>
  <c r="J4358" i="15"/>
  <c r="J4359" i="15"/>
  <c r="J9111" i="15"/>
  <c r="J8858" i="15"/>
  <c r="J8859" i="15"/>
  <c r="J9055" i="15"/>
  <c r="J9071" i="15"/>
  <c r="J9072" i="15"/>
  <c r="J9112" i="15"/>
  <c r="J4360" i="15"/>
  <c r="J9113" i="15"/>
  <c r="J9114" i="15"/>
  <c r="J9115" i="15"/>
  <c r="J9932" i="15"/>
  <c r="J9116" i="15"/>
  <c r="J9933" i="15"/>
  <c r="J9117" i="15"/>
  <c r="J9118" i="15"/>
  <c r="J9934" i="15"/>
  <c r="J4361" i="15"/>
  <c r="J8860" i="15"/>
  <c r="J8861" i="15"/>
  <c r="J9056" i="15"/>
  <c r="J9073" i="15"/>
  <c r="J1789" i="15"/>
  <c r="J9119" i="15"/>
  <c r="J1790" i="15"/>
  <c r="J9935" i="15"/>
  <c r="J2796" i="15"/>
  <c r="J9120" i="15"/>
  <c r="J9121" i="15"/>
  <c r="J1791" i="15"/>
  <c r="J9936" i="15"/>
  <c r="J2797" i="15"/>
  <c r="J1792" i="15"/>
  <c r="J4362" i="15"/>
  <c r="J1793" i="15"/>
  <c r="J2798" i="15"/>
  <c r="J1794" i="15"/>
  <c r="J2799" i="15"/>
  <c r="J8862" i="15"/>
  <c r="J9122" i="15"/>
  <c r="J1795" i="15"/>
  <c r="J8863" i="15"/>
  <c r="J8864" i="15"/>
  <c r="J9123" i="15"/>
  <c r="J8865" i="15"/>
  <c r="J9124" i="15"/>
  <c r="J8866" i="15"/>
  <c r="J8867" i="15"/>
  <c r="J9125" i="15"/>
  <c r="J5631" i="15"/>
  <c r="J5632" i="15"/>
  <c r="J8868" i="15"/>
  <c r="J9126" i="15"/>
  <c r="J8869" i="15"/>
  <c r="J9127" i="15"/>
  <c r="J8870" i="15"/>
  <c r="J9128" i="15"/>
  <c r="J8871" i="15"/>
  <c r="J9129" i="15"/>
  <c r="J5633" i="15"/>
  <c r="J5634" i="15"/>
  <c r="J8872" i="15"/>
  <c r="J9130" i="15"/>
  <c r="J8873" i="15"/>
  <c r="J8874" i="15"/>
  <c r="J9131" i="15"/>
  <c r="J8875" i="15"/>
  <c r="J9132" i="15"/>
  <c r="J9074" i="15"/>
  <c r="J8876" i="15"/>
  <c r="J9133" i="15"/>
  <c r="J8877" i="15"/>
  <c r="J8878" i="15"/>
  <c r="J9134" i="15"/>
  <c r="J5635" i="15"/>
  <c r="J9075" i="15"/>
  <c r="J8879" i="15"/>
  <c r="J9135" i="15"/>
  <c r="J8880" i="15"/>
  <c r="J9136" i="15"/>
  <c r="J8881" i="15"/>
  <c r="J9137" i="15"/>
  <c r="J8882" i="15"/>
  <c r="J9138" i="15"/>
  <c r="J8883" i="15"/>
  <c r="J9139" i="15"/>
  <c r="J8884" i="15"/>
  <c r="J9140" i="15"/>
  <c r="J8885" i="15"/>
  <c r="J9141" i="15"/>
  <c r="J8886" i="15"/>
  <c r="J9142" i="15"/>
  <c r="J8887" i="15"/>
  <c r="J9143" i="15"/>
  <c r="J5636" i="15"/>
  <c r="J9057" i="15"/>
  <c r="J9058" i="15"/>
  <c r="J9059" i="15"/>
  <c r="J9077" i="15"/>
  <c r="J9078" i="15"/>
  <c r="J9079" i="15"/>
  <c r="J5637" i="15"/>
  <c r="J5638" i="15"/>
  <c r="J5639" i="15"/>
  <c r="J8888" i="15"/>
  <c r="J8889" i="15"/>
  <c r="J9060" i="15"/>
  <c r="J9080" i="15"/>
  <c r="J9144" i="15"/>
  <c r="J8890" i="15"/>
  <c r="J9145" i="15"/>
  <c r="J8891" i="15"/>
  <c r="J8892" i="15"/>
  <c r="J9081" i="15"/>
  <c r="J9146" i="15"/>
  <c r="J9082" i="15"/>
  <c r="J5640" i="15"/>
  <c r="J5641" i="15"/>
  <c r="J2800" i="15"/>
  <c r="J2801" i="15"/>
  <c r="J5642" i="15"/>
  <c r="J2802" i="15"/>
  <c r="J3142" i="15"/>
  <c r="J3143" i="15"/>
  <c r="J3144" i="15"/>
  <c r="J7988" i="15"/>
  <c r="J7989" i="15"/>
  <c r="J5643" i="15"/>
  <c r="J7726" i="15"/>
  <c r="J7947" i="15"/>
  <c r="J7948" i="15"/>
  <c r="J7990" i="15"/>
  <c r="J7991" i="15"/>
  <c r="J7992" i="15"/>
  <c r="J7993" i="15"/>
  <c r="J8805" i="15"/>
  <c r="J7994" i="15"/>
  <c r="J7995" i="15"/>
  <c r="J8806" i="15"/>
  <c r="J7996" i="15"/>
  <c r="J7997" i="15"/>
  <c r="J8807" i="15"/>
  <c r="J8808" i="15"/>
  <c r="J7727" i="15"/>
  <c r="J7728" i="15"/>
  <c r="J7931" i="15"/>
  <c r="J7949" i="15"/>
  <c r="J7998" i="15"/>
  <c r="J8809" i="15"/>
  <c r="J3145" i="15"/>
  <c r="J7999" i="15"/>
  <c r="J8000" i="15"/>
  <c r="J8810" i="15"/>
  <c r="J5828" i="15"/>
  <c r="J5644" i="15"/>
  <c r="J3146" i="15"/>
  <c r="J3147" i="15"/>
  <c r="J5645" i="15"/>
  <c r="J4016" i="15"/>
  <c r="J3148" i="15"/>
  <c r="J4017" i="15"/>
  <c r="J7729" i="15"/>
  <c r="J8001" i="15"/>
  <c r="J7730" i="15"/>
  <c r="J7731" i="15"/>
  <c r="J8002" i="15"/>
  <c r="J7732" i="15"/>
  <c r="J8003" i="15"/>
  <c r="J7733" i="15"/>
  <c r="J7734" i="15"/>
  <c r="J8004" i="15"/>
  <c r="J7735" i="15"/>
  <c r="J8005" i="15"/>
  <c r="J7736" i="15"/>
  <c r="J8006" i="15"/>
  <c r="J3149" i="15"/>
  <c r="J7737" i="15"/>
  <c r="J8007" i="15"/>
  <c r="J7738" i="15"/>
  <c r="J8008" i="15"/>
  <c r="J6835" i="15"/>
  <c r="J6836" i="15"/>
  <c r="J7739" i="15"/>
  <c r="J8009" i="15"/>
  <c r="J7740" i="15"/>
  <c r="J7741" i="15"/>
  <c r="J8010" i="15"/>
  <c r="J7742" i="15"/>
  <c r="J8011" i="15"/>
  <c r="J7950" i="15"/>
  <c r="J7743" i="15"/>
  <c r="J8012" i="15"/>
  <c r="J7744" i="15"/>
  <c r="J7745" i="15"/>
  <c r="J7746" i="15"/>
  <c r="J8013" i="15"/>
  <c r="J7951" i="15"/>
  <c r="J7747" i="15"/>
  <c r="J8014" i="15"/>
  <c r="J7748" i="15"/>
  <c r="J8015" i="15"/>
  <c r="J7749" i="15"/>
  <c r="J8016" i="15"/>
  <c r="J7750" i="15"/>
  <c r="J8017" i="15"/>
  <c r="J7751" i="15"/>
  <c r="J8018" i="15"/>
  <c r="J7752" i="15"/>
  <c r="J8019" i="15"/>
  <c r="J7753" i="15"/>
  <c r="J8020" i="15"/>
  <c r="J7754" i="15"/>
  <c r="J8021" i="15"/>
  <c r="J7755" i="15"/>
  <c r="J8022" i="15"/>
  <c r="J6837" i="15"/>
  <c r="J7932" i="15"/>
  <c r="J7933" i="15"/>
  <c r="J7934" i="15"/>
  <c r="J7952" i="15"/>
  <c r="J7953" i="15"/>
  <c r="J7756" i="15"/>
  <c r="J7757" i="15"/>
  <c r="J7935" i="15"/>
  <c r="J7954" i="15"/>
  <c r="J7955" i="15"/>
  <c r="J8023" i="15"/>
  <c r="J7758" i="15"/>
  <c r="J8024" i="15"/>
  <c r="J7759" i="15"/>
  <c r="J7936" i="15"/>
  <c r="J7956" i="15"/>
  <c r="J7957" i="15"/>
  <c r="J8025" i="15"/>
  <c r="J7958" i="15"/>
  <c r="J3150" i="15"/>
  <c r="J4018" i="15"/>
  <c r="J3151" i="15"/>
  <c r="J4019" i="15"/>
  <c r="J3152" i="15"/>
  <c r="J4020" i="15"/>
  <c r="J4021" i="15"/>
  <c r="J4022" i="15"/>
  <c r="J7669" i="15"/>
  <c r="J6838" i="15"/>
  <c r="J4363" i="15"/>
  <c r="J4364" i="15"/>
  <c r="J6839" i="15"/>
  <c r="J6840" i="15"/>
  <c r="J4365" i="15"/>
  <c r="J7023" i="15"/>
  <c r="J6841" i="15"/>
  <c r="J6842" i="15"/>
  <c r="J6557" i="15"/>
  <c r="J6804" i="15"/>
  <c r="J6805" i="15"/>
  <c r="J6843" i="15"/>
  <c r="J6844" i="15"/>
  <c r="J6845" i="15"/>
  <c r="J6846" i="15"/>
  <c r="J7670" i="15"/>
  <c r="J6847" i="15"/>
  <c r="J7671" i="15"/>
  <c r="J6848" i="15"/>
  <c r="J6849" i="15"/>
  <c r="J7672" i="15"/>
  <c r="J6559" i="15"/>
  <c r="J6560" i="15"/>
  <c r="J6785" i="15"/>
  <c r="J6806" i="15"/>
  <c r="J6850" i="15"/>
  <c r="J7673" i="15"/>
  <c r="J6851" i="15"/>
  <c r="J6852" i="15"/>
  <c r="J6853" i="15"/>
  <c r="J7674" i="15"/>
  <c r="J4366" i="15"/>
  <c r="J6854" i="15"/>
  <c r="J4367" i="15"/>
  <c r="J6855" i="15"/>
  <c r="J6856" i="15"/>
  <c r="J6857" i="15"/>
  <c r="J6858" i="15"/>
  <c r="J6859" i="15"/>
  <c r="J6561" i="15"/>
  <c r="J6860" i="15"/>
  <c r="J6861" i="15"/>
  <c r="J6562" i="15"/>
  <c r="J6563" i="15"/>
  <c r="J6862" i="15"/>
  <c r="J6564" i="15"/>
  <c r="J6863" i="15"/>
  <c r="J6565" i="15"/>
  <c r="J6566" i="15"/>
  <c r="J6864" i="15"/>
  <c r="J6865" i="15"/>
  <c r="J6866" i="15"/>
  <c r="J6567" i="15"/>
  <c r="J6868" i="15"/>
  <c r="J4368" i="15"/>
  <c r="J4369" i="15"/>
  <c r="J6568" i="15"/>
  <c r="J6869" i="15"/>
  <c r="J6569" i="15"/>
  <c r="J6870" i="15"/>
  <c r="J6570" i="15"/>
  <c r="J6871" i="15"/>
  <c r="J6571" i="15"/>
  <c r="J6872" i="15"/>
  <c r="J5328" i="15"/>
  <c r="J6572" i="15"/>
  <c r="J6573" i="15"/>
  <c r="J6873" i="15"/>
  <c r="J6807" i="15"/>
  <c r="J6574" i="15"/>
  <c r="J6874" i="15"/>
  <c r="J6808" i="15"/>
  <c r="J6575" i="15"/>
  <c r="J6875" i="15"/>
  <c r="J6576" i="15"/>
  <c r="J6577" i="15"/>
  <c r="J6578" i="15"/>
  <c r="J6876" i="15"/>
  <c r="J6809" i="15"/>
  <c r="J6810" i="15"/>
  <c r="J6579" i="15"/>
  <c r="J6877" i="15"/>
  <c r="J6580" i="15"/>
  <c r="J6878" i="15"/>
  <c r="J6581" i="15"/>
  <c r="J6879" i="15"/>
  <c r="J6582" i="15"/>
  <c r="J6880" i="15"/>
  <c r="J6583" i="15"/>
  <c r="J6881" i="15"/>
  <c r="J6584" i="15"/>
  <c r="J6882" i="15"/>
  <c r="J6585" i="15"/>
  <c r="J6883" i="15"/>
  <c r="J6586" i="15"/>
  <c r="J6884" i="15"/>
  <c r="J6587" i="15"/>
  <c r="J6885" i="15"/>
  <c r="J6786" i="15"/>
  <c r="J6787" i="15"/>
  <c r="J6788" i="15"/>
  <c r="J6811" i="15"/>
  <c r="J6812" i="15"/>
  <c r="J6588" i="15"/>
  <c r="J6589" i="15"/>
  <c r="J6789" i="15"/>
  <c r="J6813" i="15"/>
  <c r="J6886" i="15"/>
  <c r="J6590" i="15"/>
  <c r="J6887" i="15"/>
  <c r="J6591" i="15"/>
  <c r="J6592" i="15"/>
  <c r="J6790" i="15"/>
  <c r="J6791" i="15"/>
  <c r="J6814" i="15"/>
  <c r="J6815" i="15"/>
  <c r="J6888" i="15"/>
  <c r="J6816" i="15"/>
  <c r="J5329" i="15"/>
  <c r="J4372" i="15"/>
  <c r="J4373" i="15"/>
  <c r="J5330" i="15"/>
  <c r="J5331" i="15"/>
  <c r="J4374" i="15"/>
  <c r="J5332" i="15"/>
  <c r="J5333" i="15"/>
  <c r="J5334" i="15"/>
  <c r="J8026" i="15"/>
  <c r="J5646" i="15"/>
  <c r="J5647" i="15"/>
  <c r="J5648" i="15"/>
  <c r="J5649" i="15"/>
  <c r="J5650" i="15"/>
  <c r="J8027" i="15"/>
  <c r="J8246" i="15"/>
  <c r="J8028" i="15"/>
  <c r="J8029" i="15"/>
  <c r="J5387" i="15"/>
  <c r="J5388" i="15"/>
  <c r="J5599" i="15"/>
  <c r="J5600" i="15"/>
  <c r="J5653" i="15"/>
  <c r="J5601" i="15"/>
  <c r="J5654" i="15"/>
  <c r="J5655" i="15"/>
  <c r="J5656" i="15"/>
  <c r="J6499" i="15"/>
  <c r="J5657" i="15"/>
  <c r="J6517" i="15"/>
  <c r="J5658" i="15"/>
  <c r="J5659" i="15"/>
  <c r="J6500" i="15"/>
  <c r="J8030" i="15"/>
  <c r="J8031" i="15"/>
  <c r="J5389" i="15"/>
  <c r="J5390" i="15"/>
  <c r="J5602" i="15"/>
  <c r="J5603" i="15"/>
  <c r="J5660" i="15"/>
  <c r="J6501" i="15"/>
  <c r="J5661" i="15"/>
  <c r="J5662" i="15"/>
  <c r="J6502" i="15"/>
  <c r="J8032" i="15"/>
  <c r="J8033" i="15"/>
  <c r="J8034" i="15"/>
  <c r="J8035" i="15"/>
  <c r="J8036" i="15"/>
  <c r="J8037" i="15"/>
  <c r="J8038" i="15"/>
  <c r="J8039" i="15"/>
  <c r="J8040" i="15"/>
  <c r="J8041" i="15"/>
  <c r="J5391" i="15"/>
  <c r="J5663" i="15"/>
  <c r="J5392" i="15"/>
  <c r="J5393" i="15"/>
  <c r="J5664" i="15"/>
  <c r="J5604" i="15"/>
  <c r="J5394" i="15"/>
  <c r="J5395" i="15"/>
  <c r="J5665" i="15"/>
  <c r="J5396" i="15"/>
  <c r="J5397" i="15"/>
  <c r="J5666" i="15"/>
  <c r="J5398" i="15"/>
  <c r="J5667" i="15"/>
  <c r="J5399" i="15"/>
  <c r="J5668" i="15"/>
  <c r="J5400" i="15"/>
  <c r="J5669" i="15"/>
  <c r="J5401" i="15"/>
  <c r="J5670" i="15"/>
  <c r="J5402" i="15"/>
  <c r="J5671" i="15"/>
  <c r="J5403" i="15"/>
  <c r="J5404" i="15"/>
  <c r="J5672" i="15"/>
  <c r="J5405" i="15"/>
  <c r="J5673" i="15"/>
  <c r="J5605" i="15"/>
  <c r="J5406" i="15"/>
  <c r="J5674" i="15"/>
  <c r="J5407" i="15"/>
  <c r="J5408" i="15"/>
  <c r="J5675" i="15"/>
  <c r="J5606" i="15"/>
  <c r="J5582" i="15"/>
  <c r="J5409" i="15"/>
  <c r="J5676" i="15"/>
  <c r="J5410" i="15"/>
  <c r="J5677" i="15"/>
  <c r="J5411" i="15"/>
  <c r="J5678" i="15"/>
  <c r="J5412" i="15"/>
  <c r="J5679" i="15"/>
  <c r="J5413" i="15"/>
  <c r="J5680" i="15"/>
  <c r="J5414" i="15"/>
  <c r="J5681" i="15"/>
  <c r="J5415" i="15"/>
  <c r="J5682" i="15"/>
  <c r="J5416" i="15"/>
  <c r="J5683" i="15"/>
  <c r="J5417" i="15"/>
  <c r="J5684" i="15"/>
  <c r="J5583" i="15"/>
  <c r="J5584" i="15"/>
  <c r="J5585" i="15"/>
  <c r="J5607" i="15"/>
  <c r="J5608" i="15"/>
  <c r="J5418" i="15"/>
  <c r="J5419" i="15"/>
  <c r="J5586" i="15"/>
  <c r="J5609" i="15"/>
  <c r="J5685" i="15"/>
  <c r="J5420" i="15"/>
  <c r="J5686" i="15"/>
  <c r="J9147" i="15"/>
  <c r="J5421" i="15"/>
  <c r="J5422" i="15"/>
  <c r="J5587" i="15"/>
  <c r="J5610" i="15"/>
  <c r="J5687" i="15"/>
  <c r="J5611" i="15"/>
  <c r="J5688" i="15"/>
  <c r="J5689" i="15"/>
  <c r="J6503" i="15"/>
  <c r="J6504" i="15"/>
  <c r="J5690" i="15"/>
  <c r="J9148" i="15"/>
  <c r="J6505" i="15"/>
  <c r="J6506" i="15"/>
  <c r="J5691" i="15"/>
  <c r="J6507" i="15"/>
  <c r="J6508" i="15"/>
  <c r="J9149" i="15"/>
  <c r="J9150" i="15"/>
  <c r="J9373" i="15"/>
  <c r="J4084" i="15"/>
  <c r="J4375" i="15"/>
  <c r="J4376" i="15"/>
  <c r="J4377" i="15"/>
  <c r="J9151" i="15"/>
  <c r="J9152" i="15"/>
  <c r="J9153" i="15"/>
  <c r="J9154" i="15"/>
  <c r="J4085" i="15"/>
  <c r="J4086" i="15"/>
  <c r="J4315" i="15"/>
  <c r="J4316" i="15"/>
  <c r="J4378" i="15"/>
  <c r="J4317" i="15"/>
  <c r="J4379" i="15"/>
  <c r="J4380" i="15"/>
  <c r="J4381" i="15"/>
  <c r="J5335" i="15"/>
  <c r="J4087" i="15"/>
  <c r="J4382" i="15"/>
  <c r="J9155" i="15"/>
  <c r="J5336" i="15"/>
  <c r="J4383" i="15"/>
  <c r="J4384" i="15"/>
  <c r="J5337" i="15"/>
  <c r="J9156" i="15"/>
  <c r="J4088" i="15"/>
  <c r="J4089" i="15"/>
  <c r="J4090" i="15"/>
  <c r="J4296" i="15"/>
  <c r="J4318" i="15"/>
  <c r="J4385" i="15"/>
  <c r="J5338" i="15"/>
  <c r="J4386" i="15"/>
  <c r="J4387" i="15"/>
  <c r="J5339" i="15"/>
  <c r="J5340" i="15"/>
  <c r="J9157" i="15"/>
  <c r="J9158" i="15"/>
  <c r="J9159" i="15"/>
  <c r="J9160" i="15"/>
  <c r="J9161" i="15"/>
  <c r="J9162" i="15"/>
  <c r="J9163" i="15"/>
  <c r="J4091" i="15"/>
  <c r="J4388" i="15"/>
  <c r="J4092" i="15"/>
  <c r="J4093" i="15"/>
  <c r="J4389" i="15"/>
  <c r="J4319" i="15"/>
  <c r="J4094" i="15"/>
  <c r="J4095" i="15"/>
  <c r="J4390" i="15"/>
  <c r="J4096" i="15"/>
  <c r="J4097" i="15"/>
  <c r="J4391" i="15"/>
  <c r="J4098" i="15"/>
  <c r="J4392" i="15"/>
  <c r="J4099" i="15"/>
  <c r="J4100" i="15"/>
  <c r="J4393" i="15"/>
  <c r="J4101" i="15"/>
  <c r="J4394" i="15"/>
  <c r="J4102" i="15"/>
  <c r="J4395" i="15"/>
  <c r="J4103" i="15"/>
  <c r="J4396" i="15"/>
  <c r="J4104" i="15"/>
  <c r="J4105" i="15"/>
  <c r="J4397" i="15"/>
  <c r="J4320" i="15"/>
  <c r="J4106" i="15"/>
  <c r="J4107" i="15"/>
  <c r="J4398" i="15"/>
  <c r="J4321" i="15"/>
  <c r="J4108" i="15"/>
  <c r="J4399" i="15"/>
  <c r="J4109" i="15"/>
  <c r="J4110" i="15"/>
  <c r="J4400" i="15"/>
  <c r="J4322" i="15"/>
  <c r="J4111" i="15"/>
  <c r="J4401" i="15"/>
  <c r="J4112" i="15"/>
  <c r="J4402" i="15"/>
  <c r="J4113" i="15"/>
  <c r="J4403" i="15"/>
  <c r="J4114" i="15"/>
  <c r="J4404" i="15"/>
  <c r="J4115" i="15"/>
  <c r="J4405" i="15"/>
  <c r="J4116" i="15"/>
  <c r="J4406" i="15"/>
  <c r="J6892" i="15"/>
  <c r="J4117" i="15"/>
  <c r="J4407" i="15"/>
  <c r="J4118" i="15"/>
  <c r="J4408" i="15"/>
  <c r="J4119" i="15"/>
  <c r="J4409" i="15"/>
  <c r="J4297" i="15"/>
  <c r="J4298" i="15"/>
  <c r="J4299" i="15"/>
  <c r="J4323" i="15"/>
  <c r="J4324" i="15"/>
  <c r="J4120" i="15"/>
  <c r="J4121" i="15"/>
  <c r="J4300" i="15"/>
  <c r="J4325" i="15"/>
  <c r="J4410" i="15"/>
  <c r="J4122" i="15"/>
  <c r="J4123" i="15"/>
  <c r="J4411" i="15"/>
  <c r="J4124" i="15"/>
  <c r="J4301" i="15"/>
  <c r="J4412" i="15"/>
  <c r="J4326" i="15"/>
  <c r="J6893" i="15"/>
  <c r="J6894" i="15"/>
  <c r="J6895" i="15"/>
  <c r="J10347" i="15"/>
  <c r="J7675" i="15"/>
  <c r="J7676" i="15"/>
  <c r="J6896" i="15"/>
  <c r="J6897" i="15"/>
  <c r="J7677" i="15"/>
  <c r="J7678" i="15"/>
  <c r="J6898" i="15"/>
  <c r="J7679" i="15"/>
  <c r="J7680" i="15"/>
  <c r="J10569" i="15"/>
  <c r="J10348" i="15"/>
  <c r="J10349" i="15"/>
  <c r="J10350" i="15"/>
  <c r="J2856" i="15"/>
  <c r="J3155" i="15"/>
  <c r="J3156" i="15"/>
  <c r="J3157" i="15"/>
  <c r="J10351" i="15"/>
  <c r="J10352" i="15"/>
  <c r="J10353" i="15"/>
  <c r="J10354" i="15"/>
  <c r="J2857" i="15"/>
  <c r="J3088" i="15"/>
  <c r="J3089" i="15"/>
  <c r="J3090" i="15"/>
  <c r="J3158" i="15"/>
  <c r="J3091" i="15"/>
  <c r="J3159" i="15"/>
  <c r="J3160" i="15"/>
  <c r="J3161" i="15"/>
  <c r="J4023" i="15"/>
  <c r="J3162" i="15"/>
  <c r="J10355" i="15"/>
  <c r="J3163" i="15"/>
  <c r="J4024" i="15"/>
  <c r="J3164" i="15"/>
  <c r="J3165" i="15"/>
  <c r="J4025" i="15"/>
  <c r="J2859" i="15"/>
  <c r="J2860" i="15"/>
  <c r="J3066" i="15"/>
  <c r="J3092" i="15"/>
  <c r="J3093" i="15"/>
  <c r="J3166" i="15"/>
  <c r="J4026" i="15"/>
  <c r="J8044" i="15"/>
  <c r="J3167" i="15"/>
  <c r="J3168" i="15"/>
  <c r="J8045" i="15"/>
  <c r="J4027" i="15"/>
  <c r="J8046" i="15"/>
  <c r="J8811" i="15"/>
  <c r="J4028" i="15"/>
  <c r="J10356" i="15"/>
  <c r="J10357" i="15"/>
  <c r="J10358" i="15"/>
  <c r="J10359" i="15"/>
  <c r="J10360" i="15"/>
  <c r="J8812" i="15"/>
  <c r="J8047" i="15"/>
  <c r="J10361" i="15"/>
  <c r="J3169" i="15"/>
  <c r="J10362" i="15"/>
  <c r="J8813" i="15"/>
  <c r="J2861" i="15"/>
  <c r="J3170" i="15"/>
  <c r="J3171" i="15"/>
  <c r="J2862" i="15"/>
  <c r="J2863" i="15"/>
  <c r="J3172" i="15"/>
  <c r="J3094" i="15"/>
  <c r="J2864" i="15"/>
  <c r="J2865" i="15"/>
  <c r="J3173" i="15"/>
  <c r="J2866" i="15"/>
  <c r="J2867" i="15"/>
  <c r="J3174" i="15"/>
  <c r="J8048" i="15"/>
  <c r="J2868" i="15"/>
  <c r="J3175" i="15"/>
  <c r="J2869" i="15"/>
  <c r="J2870" i="15"/>
  <c r="J3176" i="15"/>
  <c r="J3095" i="15"/>
  <c r="J2871" i="15"/>
  <c r="J3177" i="15"/>
  <c r="J2872" i="15"/>
  <c r="J3178" i="15"/>
  <c r="J2873" i="15"/>
  <c r="J3179" i="15"/>
  <c r="J2874" i="15"/>
  <c r="J2875" i="15"/>
  <c r="J3180" i="15"/>
  <c r="J3096" i="15"/>
  <c r="J2876" i="15"/>
  <c r="J3181" i="15"/>
  <c r="J2877" i="15"/>
  <c r="J2878" i="15"/>
  <c r="J3097" i="15"/>
  <c r="J3182" i="15"/>
  <c r="J3098" i="15"/>
  <c r="J3067" i="15"/>
  <c r="J2879" i="15"/>
  <c r="J3183" i="15"/>
  <c r="J2880" i="15"/>
  <c r="J3184" i="15"/>
  <c r="J2881" i="15"/>
  <c r="J3185" i="15"/>
  <c r="J2882" i="15"/>
  <c r="J3186" i="15"/>
  <c r="J2883" i="15"/>
  <c r="J3187" i="15"/>
  <c r="J2884" i="15"/>
  <c r="J3188" i="15"/>
  <c r="J2885" i="15"/>
  <c r="J3189" i="15"/>
  <c r="J3068" i="15"/>
  <c r="J3069" i="15"/>
  <c r="J3070" i="15"/>
  <c r="J3071" i="15"/>
  <c r="J3099" i="15"/>
  <c r="J3100" i="15"/>
  <c r="J2886" i="15"/>
  <c r="J2887" i="15"/>
  <c r="J2888" i="15"/>
  <c r="J2889" i="15"/>
  <c r="J3072" i="15"/>
  <c r="J3101" i="15"/>
  <c r="J3190" i="15"/>
  <c r="J2890" i="15"/>
  <c r="J2891" i="15"/>
  <c r="J3191" i="15"/>
  <c r="J2892" i="15"/>
  <c r="J2893" i="15"/>
  <c r="J3073" i="15"/>
  <c r="J3192" i="15"/>
  <c r="J3102" i="15"/>
  <c r="J8049" i="15"/>
  <c r="J8814" i="15"/>
  <c r="J8815" i="15"/>
  <c r="J11447" i="15"/>
  <c r="J8050" i="15"/>
  <c r="J8051" i="15"/>
  <c r="J11448" i="15"/>
  <c r="J11449" i="15"/>
  <c r="J11676" i="15"/>
  <c r="J11450" i="15"/>
  <c r="J11451" i="15"/>
  <c r="J1798" i="15"/>
  <c r="J1799" i="15"/>
  <c r="J11452" i="15"/>
  <c r="J11453" i="15"/>
  <c r="J1468" i="15"/>
  <c r="J1690" i="15"/>
  <c r="J1691" i="15"/>
  <c r="J1800" i="15"/>
  <c r="J1692" i="15"/>
  <c r="J1801" i="15"/>
  <c r="J1802" i="15"/>
  <c r="J1803" i="15"/>
  <c r="J9166" i="15"/>
  <c r="J2803" i="15"/>
  <c r="J1804" i="15"/>
  <c r="J9167" i="15"/>
  <c r="J1805" i="15"/>
  <c r="J9937" i="15"/>
  <c r="J2804" i="15"/>
  <c r="J9938" i="15"/>
  <c r="J1806" i="15"/>
  <c r="J9168" i="15"/>
  <c r="J1807" i="15"/>
  <c r="J9939" i="15"/>
  <c r="J2805" i="15"/>
  <c r="J2806" i="15"/>
  <c r="J11454" i="15"/>
  <c r="J11455" i="15"/>
  <c r="J1470" i="15"/>
  <c r="J1471" i="15"/>
  <c r="J1693" i="15"/>
  <c r="J1694" i="15"/>
  <c r="J9169" i="15"/>
  <c r="J1808" i="15"/>
  <c r="J9940" i="15"/>
  <c r="J2807" i="15"/>
  <c r="J9170" i="15"/>
  <c r="J1809" i="15"/>
  <c r="J1810" i="15"/>
  <c r="J9941" i="15"/>
  <c r="J2808" i="15"/>
  <c r="J9942" i="15"/>
  <c r="J2809" i="15"/>
  <c r="J11456" i="15"/>
  <c r="J11457" i="15"/>
  <c r="J11458" i="15"/>
  <c r="J11459" i="15"/>
  <c r="J11460" i="15"/>
  <c r="J11461" i="15"/>
  <c r="J11462" i="15"/>
  <c r="J11463" i="15"/>
  <c r="J1472" i="15"/>
  <c r="J1811" i="15"/>
  <c r="J1812" i="15"/>
  <c r="J1473" i="15"/>
  <c r="J1474" i="15"/>
  <c r="J1813" i="15"/>
  <c r="J1695" i="15"/>
  <c r="J1475" i="15"/>
  <c r="J1476" i="15"/>
  <c r="J1814" i="15"/>
  <c r="J1477" i="15"/>
  <c r="J1478" i="15"/>
  <c r="J1815" i="15"/>
  <c r="J1479" i="15"/>
  <c r="J1816" i="15"/>
  <c r="J1480" i="15"/>
  <c r="J1481" i="15"/>
  <c r="J1817" i="15"/>
  <c r="J1482" i="15"/>
  <c r="J1818" i="15"/>
  <c r="J1483" i="15"/>
  <c r="J1819" i="15"/>
  <c r="J1484" i="15"/>
  <c r="J1820" i="15"/>
  <c r="J1485" i="15"/>
  <c r="J1486" i="15"/>
  <c r="J1821" i="15"/>
  <c r="J1696" i="15"/>
  <c r="J1487" i="15"/>
  <c r="J1822" i="15"/>
  <c r="J1488" i="15"/>
  <c r="J1489" i="15"/>
  <c r="J1823" i="15"/>
  <c r="J1697" i="15"/>
  <c r="J1490" i="15"/>
  <c r="J1491" i="15"/>
  <c r="J1824" i="15"/>
  <c r="J1492" i="15"/>
  <c r="J1825" i="15"/>
  <c r="J1493" i="15"/>
  <c r="J1826" i="15"/>
  <c r="J1494" i="15"/>
  <c r="J1827" i="15"/>
  <c r="J1495" i="15"/>
  <c r="J1828" i="15"/>
  <c r="J1496" i="15"/>
  <c r="J1829" i="15"/>
  <c r="J1497" i="15"/>
  <c r="J1830" i="15"/>
  <c r="J1667" i="15"/>
  <c r="J1668" i="15"/>
  <c r="J1669" i="15"/>
  <c r="J1698" i="15"/>
  <c r="J1699" i="15"/>
  <c r="J1498" i="15"/>
  <c r="J1499" i="15"/>
  <c r="J1670" i="15"/>
  <c r="J1700" i="15"/>
  <c r="J1701" i="15"/>
  <c r="J1831" i="15"/>
  <c r="J1501" i="15"/>
  <c r="J1502" i="15"/>
  <c r="J1832" i="15"/>
  <c r="J1503" i="15"/>
  <c r="J1504" i="15"/>
  <c r="J1671" i="15"/>
  <c r="J1703" i="15"/>
  <c r="J1833" i="15"/>
  <c r="J1704" i="15"/>
  <c r="J9171" i="15"/>
  <c r="J9172" i="15"/>
  <c r="J12541" i="15"/>
  <c r="J1420" i="15"/>
  <c r="J10365" i="15"/>
  <c r="J10366" i="15"/>
  <c r="J10367" i="15"/>
  <c r="J11124" i="15"/>
  <c r="J11125" i="15"/>
  <c r="J10368" i="15"/>
  <c r="J1421" i="15"/>
  <c r="J11126" i="15"/>
  <c r="J2" i="15"/>
  <c r="J3" i="15"/>
  <c r="J449" i="15"/>
  <c r="J450" i="15"/>
  <c r="J451" i="15"/>
  <c r="J452" i="15"/>
  <c r="J10369" i="15"/>
  <c r="J11127" i="15"/>
  <c r="J10370" i="15"/>
  <c r="J12542" i="15"/>
  <c r="J11128" i="15"/>
  <c r="J12770" i="15"/>
  <c r="J12543" i="15"/>
  <c r="J11129" i="15"/>
  <c r="J5" i="15"/>
  <c r="J7" i="15"/>
  <c r="J352" i="15"/>
  <c r="J380" i="15"/>
  <c r="J381" i="15"/>
  <c r="J453" i="15"/>
  <c r="J382" i="15"/>
  <c r="J454" i="15"/>
  <c r="J455" i="15"/>
  <c r="J456" i="15"/>
  <c r="J1422" i="15"/>
  <c r="J457" i="15"/>
  <c r="J458" i="15"/>
  <c r="J10371" i="15"/>
  <c r="J459" i="15"/>
  <c r="J10372" i="15"/>
  <c r="J1423" i="15"/>
  <c r="J8" i="15"/>
  <c r="J9" i="15"/>
  <c r="J353" i="15"/>
  <c r="J383" i="15"/>
  <c r="J460" i="15"/>
  <c r="J1424" i="15"/>
  <c r="J461" i="15"/>
  <c r="J462" i="15"/>
  <c r="J1425" i="15"/>
  <c r="J12544" i="15"/>
  <c r="J12545" i="15"/>
  <c r="J12546" i="15"/>
  <c r="J12227" i="15"/>
  <c r="J10" i="15"/>
  <c r="J463" i="15"/>
  <c r="J11" i="15"/>
  <c r="J12" i="15"/>
  <c r="J464" i="15"/>
  <c r="J13" i="15"/>
  <c r="J14" i="15"/>
  <c r="J465" i="15"/>
  <c r="J11466" i="15"/>
  <c r="J12228" i="15"/>
  <c r="J15" i="15"/>
  <c r="J16" i="15"/>
  <c r="J466" i="15"/>
  <c r="J11467" i="15"/>
  <c r="J11468" i="15"/>
  <c r="J12547" i="15"/>
  <c r="J12229" i="15"/>
  <c r="J11469" i="15"/>
  <c r="J12230" i="15"/>
  <c r="J11470" i="15"/>
  <c r="J12548" i="15"/>
  <c r="J12231" i="15"/>
  <c r="J11471" i="15"/>
  <c r="J11472" i="15"/>
  <c r="J12232" i="15"/>
  <c r="J11473" i="15"/>
  <c r="J11474" i="15"/>
  <c r="J12233" i="15"/>
  <c r="J12234" i="15"/>
  <c r="J17" i="15"/>
  <c r="J467" i="15"/>
  <c r="J18" i="15"/>
  <c r="J19" i="15"/>
  <c r="J468" i="15"/>
  <c r="J384" i="15"/>
  <c r="J20" i="15"/>
  <c r="J469" i="15"/>
  <c r="J21" i="15"/>
  <c r="J470" i="15"/>
  <c r="J11475" i="15"/>
  <c r="J12549" i="15"/>
  <c r="J11476" i="15"/>
  <c r="J11477" i="15"/>
  <c r="J12550" i="15"/>
  <c r="J22" i="15"/>
  <c r="J471" i="15"/>
  <c r="J12551" i="15"/>
  <c r="J23" i="15"/>
  <c r="J24" i="15"/>
  <c r="J472" i="15"/>
  <c r="J385" i="15"/>
  <c r="J12552" i="15"/>
  <c r="J12553" i="15"/>
  <c r="J12554" i="15"/>
  <c r="J25" i="15"/>
  <c r="J473" i="15"/>
  <c r="J26" i="15"/>
  <c r="J27" i="15"/>
  <c r="J474" i="15"/>
  <c r="J386" i="15"/>
  <c r="J475" i="15"/>
  <c r="J28" i="15"/>
  <c r="J476" i="15"/>
  <c r="J29" i="15"/>
  <c r="J477" i="15"/>
  <c r="J30" i="15"/>
  <c r="J478" i="15"/>
  <c r="J31" i="15"/>
  <c r="J479" i="15"/>
  <c r="J32" i="15"/>
  <c r="J480" i="15"/>
  <c r="J33" i="15"/>
  <c r="J481" i="15"/>
  <c r="J34" i="15"/>
  <c r="J482" i="15"/>
  <c r="J12555" i="15"/>
  <c r="J12556" i="15"/>
  <c r="J12557" i="15"/>
  <c r="J12558" i="15"/>
  <c r="J12559" i="15"/>
  <c r="J354" i="15"/>
  <c r="J355" i="15"/>
  <c r="J356" i="15"/>
  <c r="J387" i="15"/>
  <c r="J388" i="15"/>
  <c r="J12560" i="15"/>
  <c r="J12561" i="15"/>
  <c r="J35" i="15"/>
  <c r="J36" i="15"/>
  <c r="J37" i="15"/>
  <c r="J357" i="15"/>
  <c r="J389" i="15"/>
  <c r="J390" i="15"/>
  <c r="J483" i="15"/>
  <c r="J12562" i="15"/>
  <c r="J12563" i="15"/>
  <c r="J12564" i="15"/>
  <c r="J38" i="15"/>
  <c r="J39" i="15"/>
  <c r="J484" i="15"/>
  <c r="J40" i="15"/>
  <c r="J41" i="15"/>
  <c r="J358" i="15"/>
  <c r="J391" i="15"/>
  <c r="J485" i="15"/>
  <c r="J392" i="15"/>
  <c r="J13286" i="15"/>
  <c r="J13287" i="15"/>
  <c r="J12565" i="15"/>
  <c r="J12566" i="15"/>
  <c r="J12302" i="15"/>
  <c r="J750" i="15"/>
  <c r="J12569" i="15"/>
  <c r="J1834" i="15"/>
  <c r="J11203" i="15"/>
  <c r="J11478" i="15"/>
  <c r="J486" i="15"/>
  <c r="J3427" i="15"/>
  <c r="J10027" i="15"/>
  <c r="J10028" i="15"/>
  <c r="J10373" i="15"/>
  <c r="J9173" i="15"/>
  <c r="J4413" i="15"/>
  <c r="J4686" i="15"/>
  <c r="J8893" i="15"/>
  <c r="J9174" i="15"/>
  <c r="J8052" i="15"/>
  <c r="J5928" i="15"/>
  <c r="J7760" i="15"/>
  <c r="J8053" i="15"/>
  <c r="J7206" i="15"/>
  <c r="J6899" i="15"/>
  <c r="J6593" i="15"/>
  <c r="J6594" i="15"/>
  <c r="J6900" i="15"/>
  <c r="J8345" i="15"/>
  <c r="J5693" i="15"/>
  <c r="J5423" i="15"/>
  <c r="J5694" i="15"/>
  <c r="J9486" i="15"/>
  <c r="J4414" i="15"/>
  <c r="J4415" i="15"/>
  <c r="J4126" i="15"/>
  <c r="J4416" i="15"/>
  <c r="J10679" i="15"/>
  <c r="J3193" i="15"/>
  <c r="J3194" i="15"/>
  <c r="J2894" i="15"/>
  <c r="J3195" i="15"/>
  <c r="J11774" i="15"/>
  <c r="J1839" i="15"/>
  <c r="J1840" i="15"/>
  <c r="J1841" i="15"/>
  <c r="J1842" i="15"/>
  <c r="J1505" i="15"/>
  <c r="J1843" i="15"/>
  <c r="J12570" i="15"/>
  <c r="J12863" i="15"/>
  <c r="J42" i="15"/>
  <c r="J491" i="15"/>
  <c r="J492" i="15"/>
  <c r="J493" i="15"/>
  <c r="J43" i="15"/>
  <c r="J494" i="15"/>
  <c r="J12306" i="15"/>
  <c r="J12303" i="15"/>
  <c r="J12304" i="15"/>
  <c r="J12305" i="15"/>
  <c r="J12307" i="15"/>
  <c r="J12308" i="15"/>
  <c r="J12309" i="15"/>
  <c r="J12481" i="15"/>
  <c r="J12480" i="15"/>
  <c r="J11385" i="15"/>
  <c r="J11370" i="15"/>
  <c r="J11383" i="15"/>
  <c r="J11382" i="15"/>
  <c r="J499" i="15"/>
  <c r="J495" i="15"/>
  <c r="J12571" i="15"/>
  <c r="J12572" i="15"/>
  <c r="J503" i="15"/>
  <c r="J497" i="15"/>
  <c r="J498" i="15"/>
  <c r="J504" i="15"/>
  <c r="J505" i="15"/>
  <c r="J12596" i="15"/>
  <c r="J12603" i="15"/>
  <c r="J1850" i="15"/>
  <c r="J1845" i="15"/>
  <c r="J12573" i="15"/>
  <c r="J12605" i="15"/>
  <c r="J12606" i="15"/>
  <c r="J11481" i="15"/>
  <c r="J1849" i="15"/>
  <c r="J1844" i="15"/>
  <c r="J10275" i="15"/>
  <c r="J11482" i="15"/>
  <c r="J11483" i="15"/>
  <c r="J11484" i="15"/>
  <c r="J12235" i="15"/>
  <c r="J10274" i="15"/>
  <c r="J9084" i="15"/>
  <c r="J11486" i="15"/>
  <c r="J11207" i="15"/>
  <c r="J11487" i="15"/>
  <c r="J11204" i="15"/>
  <c r="J11205" i="15"/>
  <c r="J11206" i="15"/>
  <c r="J11485" i="15"/>
  <c r="J11208" i="15"/>
  <c r="J11488" i="15"/>
  <c r="J11209" i="15"/>
  <c r="J9083" i="15"/>
  <c r="J7960" i="15"/>
  <c r="J11489" i="15"/>
  <c r="J3199" i="15"/>
  <c r="J3196" i="15"/>
  <c r="J7959" i="15"/>
  <c r="J6817" i="15"/>
  <c r="J511" i="15"/>
  <c r="J502" i="15"/>
  <c r="J3198" i="15"/>
  <c r="J10376" i="15"/>
  <c r="J10377" i="15"/>
  <c r="J11130" i="15"/>
  <c r="J6818" i="15"/>
  <c r="J5612" i="15"/>
  <c r="J5613" i="15"/>
  <c r="J10032" i="15"/>
  <c r="J10379" i="15"/>
  <c r="J4421" i="15"/>
  <c r="J4417" i="15"/>
  <c r="J10029" i="15"/>
  <c r="J10030" i="15"/>
  <c r="J10031" i="15"/>
  <c r="J10378" i="15"/>
  <c r="J10033" i="15"/>
  <c r="J10380" i="15"/>
  <c r="J10034" i="15"/>
  <c r="J10035" i="15"/>
  <c r="J10036" i="15"/>
  <c r="J4327" i="15"/>
  <c r="J4328" i="15"/>
  <c r="J3103" i="15"/>
  <c r="J10381" i="15"/>
  <c r="J4420" i="15"/>
  <c r="J9177" i="15"/>
  <c r="J9943" i="15"/>
  <c r="J9178" i="15"/>
  <c r="J9179" i="15"/>
  <c r="J9944" i="15"/>
  <c r="J3104" i="15"/>
  <c r="J1705" i="15"/>
  <c r="J1706" i="15"/>
  <c r="J1853" i="15"/>
  <c r="J2810" i="15"/>
  <c r="J8897" i="15"/>
  <c r="J9181" i="15"/>
  <c r="J8894" i="15"/>
  <c r="J8895" i="15"/>
  <c r="J8896" i="15"/>
  <c r="J9180" i="15"/>
  <c r="J361" i="15"/>
  <c r="J8898" i="15"/>
  <c r="J9182" i="15"/>
  <c r="J8899" i="15"/>
  <c r="J8900" i="15"/>
  <c r="J393" i="15"/>
  <c r="J394" i="15"/>
  <c r="J12465" i="15"/>
  <c r="J9183" i="15"/>
  <c r="J5703" i="15"/>
  <c r="J5695" i="15"/>
  <c r="J7761" i="15"/>
  <c r="J8056" i="15"/>
  <c r="J8057" i="15"/>
  <c r="J8058" i="15"/>
  <c r="J8816" i="15"/>
  <c r="J7765" i="15"/>
  <c r="J12483" i="15"/>
  <c r="J12482" i="15"/>
  <c r="J8060" i="15"/>
  <c r="J6027" i="15"/>
  <c r="J3201" i="15"/>
  <c r="J4029" i="15"/>
  <c r="J5702" i="15"/>
  <c r="J7762" i="15"/>
  <c r="J7763" i="15"/>
  <c r="J7764" i="15"/>
  <c r="J8059" i="15"/>
  <c r="J7766" i="15"/>
  <c r="J8061" i="15"/>
  <c r="J7767" i="15"/>
  <c r="J11384" i="15"/>
  <c r="J8062" i="15"/>
  <c r="J6912" i="15"/>
  <c r="J6600" i="15"/>
  <c r="J6601" i="15"/>
  <c r="J6907" i="15"/>
  <c r="J6908" i="15"/>
  <c r="J6909" i="15"/>
  <c r="J7681" i="15"/>
  <c r="J6596" i="15"/>
  <c r="J10276" i="15"/>
  <c r="J9088" i="15"/>
  <c r="J9086" i="15"/>
  <c r="J6913" i="15"/>
  <c r="J6905" i="15"/>
  <c r="J6602" i="15"/>
  <c r="J6603" i="15"/>
  <c r="J6604" i="15"/>
  <c r="J6910" i="15"/>
  <c r="J6597" i="15"/>
  <c r="J6903" i="15"/>
  <c r="J6598" i="15"/>
  <c r="J6599" i="15"/>
  <c r="J7961" i="15"/>
  <c r="J6904" i="15"/>
  <c r="J8355" i="15"/>
  <c r="J8063" i="15"/>
  <c r="J5427" i="15"/>
  <c r="J5698" i="15"/>
  <c r="J5699" i="15"/>
  <c r="J5700" i="15"/>
  <c r="J6509" i="15"/>
  <c r="J5424" i="15"/>
  <c r="J6819" i="15"/>
  <c r="J5615" i="15"/>
  <c r="J4303" i="15"/>
  <c r="J8067" i="15"/>
  <c r="J8064" i="15"/>
  <c r="J8065" i="15"/>
  <c r="J5428" i="15"/>
  <c r="J5429" i="15"/>
  <c r="J5701" i="15"/>
  <c r="J5425" i="15"/>
  <c r="J5696" i="15"/>
  <c r="J5426" i="15"/>
  <c r="J4330" i="15"/>
  <c r="J3106" i="15"/>
  <c r="J5697" i="15"/>
  <c r="J9502" i="15"/>
  <c r="J4129" i="15"/>
  <c r="J4424" i="15"/>
  <c r="J4425" i="15"/>
  <c r="J4426" i="15"/>
  <c r="J4427" i="15"/>
  <c r="J5341" i="15"/>
  <c r="J1673" i="15"/>
  <c r="J1708" i="15"/>
  <c r="J360" i="15"/>
  <c r="J9184" i="15"/>
  <c r="J9210" i="15"/>
  <c r="J9185" i="15"/>
  <c r="J6911" i="15"/>
  <c r="J7682" i="15"/>
  <c r="J6906" i="15"/>
  <c r="J4130" i="15"/>
  <c r="J4131" i="15"/>
  <c r="J4428" i="15"/>
  <c r="J4127" i="15"/>
  <c r="J4418" i="15"/>
  <c r="J4128" i="15"/>
  <c r="J396" i="15"/>
  <c r="J10255" i="15"/>
  <c r="J10278" i="15"/>
  <c r="J4419" i="15"/>
  <c r="J10702" i="15"/>
  <c r="J2896" i="15"/>
  <c r="J3203" i="15"/>
  <c r="J4030" i="15"/>
  <c r="J3204" i="15"/>
  <c r="J3205" i="15"/>
  <c r="J4031" i="15"/>
  <c r="J10277" i="15"/>
  <c r="J9061" i="15"/>
  <c r="J9087" i="15"/>
  <c r="J10382" i="15"/>
  <c r="J8066" i="15"/>
  <c r="J10413" i="15"/>
  <c r="J10383" i="15"/>
  <c r="J2897" i="15"/>
  <c r="J2898" i="15"/>
  <c r="J3206" i="15"/>
  <c r="J2895" i="15"/>
  <c r="J9085" i="15"/>
  <c r="J7937" i="15"/>
  <c r="J3197" i="15"/>
  <c r="J11522" i="15"/>
  <c r="J1508" i="15"/>
  <c r="J1854" i="15"/>
  <c r="J1855" i="15"/>
  <c r="J1856" i="15"/>
  <c r="J1857" i="15"/>
  <c r="J1858" i="15"/>
  <c r="J2811" i="15"/>
  <c r="J1506" i="15"/>
  <c r="J7962" i="15"/>
  <c r="J6792" i="15"/>
  <c r="J6820" i="15"/>
  <c r="J5588" i="15"/>
  <c r="J1846" i="15"/>
  <c r="J1847" i="15"/>
  <c r="J11490" i="15"/>
  <c r="J9186" i="15"/>
  <c r="J11491" i="15"/>
  <c r="J11523" i="15"/>
  <c r="J11492" i="15"/>
  <c r="J1509" i="15"/>
  <c r="J1510" i="15"/>
  <c r="J1859" i="15"/>
  <c r="J1507" i="15"/>
  <c r="J5614" i="15"/>
  <c r="J4302" i="15"/>
  <c r="J1848" i="15"/>
  <c r="J12891" i="15"/>
  <c r="J47" i="15"/>
  <c r="J48" i="15"/>
  <c r="J49" i="15"/>
  <c r="J50" i="15"/>
  <c r="J51" i="15"/>
  <c r="J514" i="15"/>
  <c r="J515" i="15"/>
  <c r="J516" i="15"/>
  <c r="J44" i="15"/>
  <c r="J45" i="15"/>
  <c r="J4329" i="15"/>
  <c r="J3074" i="15"/>
  <c r="J3105" i="15"/>
  <c r="J1672" i="15"/>
  <c r="J1707" i="15"/>
  <c r="J506" i="15"/>
  <c r="J10412" i="15"/>
  <c r="J12608" i="15"/>
  <c r="J12609" i="15"/>
  <c r="J12611" i="15"/>
  <c r="J12610" i="15"/>
  <c r="J52" i="15"/>
  <c r="J53" i="15"/>
  <c r="J517" i="15"/>
  <c r="J46" i="15"/>
  <c r="J359" i="15"/>
  <c r="J395" i="15"/>
  <c r="J509" i="15"/>
  <c r="J12310" i="15"/>
  <c r="J12311" i="15"/>
  <c r="J12485" i="15"/>
  <c r="J12576" i="15"/>
  <c r="J518" i="15"/>
  <c r="J519" i="15"/>
  <c r="J12577" i="15"/>
  <c r="J12578" i="15"/>
  <c r="J12579" i="15"/>
  <c r="J520" i="15"/>
  <c r="J12580" i="15"/>
  <c r="J12581" i="15"/>
  <c r="J521" i="15"/>
  <c r="J522" i="15"/>
  <c r="J1426" i="15"/>
  <c r="J1860" i="15"/>
  <c r="J12582" i="15"/>
  <c r="J1861" i="15"/>
  <c r="J11493" i="15"/>
  <c r="J11494" i="15"/>
  <c r="J11495" i="15"/>
  <c r="J11496" i="15"/>
  <c r="J1862" i="15"/>
  <c r="J11497" i="15"/>
  <c r="J11498" i="15"/>
  <c r="J523" i="15"/>
  <c r="J3207" i="15"/>
  <c r="J11210" i="15"/>
  <c r="J11211" i="15"/>
  <c r="J11499" i="15"/>
  <c r="J10384" i="15"/>
  <c r="J10385" i="15"/>
  <c r="J10386" i="15"/>
  <c r="J10387" i="15"/>
  <c r="J3208" i="15"/>
  <c r="J10388" i="15"/>
  <c r="J10389" i="15"/>
  <c r="J10390" i="15"/>
  <c r="J3209" i="15"/>
  <c r="J4800" i="15"/>
  <c r="J10037" i="15"/>
  <c r="J10038" i="15"/>
  <c r="J10391" i="15"/>
  <c r="J10279" i="15"/>
  <c r="J4429" i="15"/>
  <c r="J9187" i="15"/>
  <c r="J9188" i="15"/>
  <c r="J9189" i="15"/>
  <c r="J9190" i="15"/>
  <c r="J4430" i="15"/>
  <c r="J9191" i="15"/>
  <c r="J9192" i="15"/>
  <c r="J9193" i="15"/>
  <c r="J8901" i="15"/>
  <c r="J8902" i="15"/>
  <c r="J9194" i="15"/>
  <c r="J6033" i="15"/>
  <c r="J8071" i="15"/>
  <c r="J8072" i="15"/>
  <c r="J8073" i="15"/>
  <c r="J5706" i="15"/>
  <c r="J8074" i="15"/>
  <c r="J8075" i="15"/>
  <c r="J8817" i="15"/>
  <c r="J5707" i="15"/>
  <c r="J5708" i="15"/>
  <c r="J7768" i="15"/>
  <c r="J7769" i="15"/>
  <c r="J8076" i="15"/>
  <c r="J7216" i="15"/>
  <c r="J6916" i="15"/>
  <c r="J6917" i="15"/>
  <c r="J6918" i="15"/>
  <c r="J6919" i="15"/>
  <c r="J6920" i="15"/>
  <c r="J6921" i="15"/>
  <c r="J6922" i="15"/>
  <c r="J6923" i="15"/>
  <c r="J6924" i="15"/>
  <c r="J4433" i="15"/>
  <c r="J6605" i="15"/>
  <c r="J6606" i="15"/>
  <c r="J6925" i="15"/>
  <c r="J8077" i="15"/>
  <c r="J5709" i="15"/>
  <c r="J5710" i="15"/>
  <c r="J5711" i="15"/>
  <c r="J5712" i="15"/>
  <c r="J8078" i="15"/>
  <c r="J5713" i="15"/>
  <c r="J5714" i="15"/>
  <c r="J5715" i="15"/>
  <c r="J5716" i="15"/>
  <c r="J5717" i="15"/>
  <c r="J5718" i="15"/>
  <c r="J8365" i="15"/>
  <c r="J5430" i="15"/>
  <c r="J5721" i="15"/>
  <c r="J9195" i="15"/>
  <c r="J4434" i="15"/>
  <c r="J4435" i="15"/>
  <c r="J4436" i="15"/>
  <c r="J4437" i="15"/>
  <c r="J9196" i="15"/>
  <c r="J4438" i="15"/>
  <c r="J4439" i="15"/>
  <c r="J4440" i="15"/>
  <c r="J4441" i="15"/>
  <c r="J5342" i="15"/>
  <c r="J9497" i="15"/>
  <c r="J4132" i="15"/>
  <c r="J4442" i="15"/>
  <c r="J10392" i="15"/>
  <c r="J10393" i="15"/>
  <c r="J3212" i="15"/>
  <c r="J3213" i="15"/>
  <c r="J3214" i="15"/>
  <c r="J3215" i="15"/>
  <c r="J3216" i="15"/>
  <c r="J3217" i="15"/>
  <c r="J3218" i="15"/>
  <c r="J10691" i="15"/>
  <c r="J8080" i="15"/>
  <c r="J2899" i="15"/>
  <c r="J3219" i="15"/>
  <c r="J11500" i="15"/>
  <c r="J1865" i="15"/>
  <c r="J1866" i="15"/>
  <c r="J1867" i="15"/>
  <c r="J1868" i="15"/>
  <c r="J11501" i="15"/>
  <c r="J9197" i="15"/>
  <c r="J1869" i="15"/>
  <c r="J1870" i="15"/>
  <c r="J1871" i="15"/>
  <c r="J1872" i="15"/>
  <c r="J11784" i="15"/>
  <c r="J12583" i="15"/>
  <c r="J1511" i="15"/>
  <c r="J1873" i="15"/>
  <c r="J12584" i="15"/>
  <c r="J54" i="15"/>
  <c r="J524" i="15"/>
  <c r="J525" i="15"/>
  <c r="J526" i="15"/>
  <c r="J527" i="15"/>
  <c r="J12585" i="15"/>
  <c r="J528" i="15"/>
  <c r="J55" i="15"/>
  <c r="J529" i="15"/>
  <c r="J530" i="15"/>
  <c r="J12873" i="15"/>
  <c r="J56" i="15"/>
  <c r="J531" i="15"/>
  <c r="J12586" i="15"/>
  <c r="J12312" i="15"/>
  <c r="J12313" i="15"/>
  <c r="J532" i="15"/>
  <c r="J12587" i="15"/>
  <c r="J12588" i="15"/>
  <c r="J533" i="15"/>
  <c r="J1874" i="15"/>
  <c r="J12589" i="15"/>
  <c r="J11502" i="15"/>
  <c r="J1875" i="15"/>
  <c r="J11503" i="15"/>
  <c r="J11504" i="15"/>
  <c r="J11505" i="15"/>
  <c r="J11212" i="15"/>
  <c r="J11213" i="15"/>
  <c r="J11506" i="15"/>
  <c r="J3220" i="15"/>
  <c r="J534" i="15"/>
  <c r="J3221" i="15"/>
  <c r="J10395" i="15"/>
  <c r="J10396" i="15"/>
  <c r="J10397" i="15"/>
  <c r="J4444" i="15"/>
  <c r="J10039" i="15"/>
  <c r="J10040" i="15"/>
  <c r="J10398" i="15"/>
  <c r="J9200" i="15"/>
  <c r="J9201" i="15"/>
  <c r="J9202" i="15"/>
  <c r="J4443" i="15"/>
  <c r="J8903" i="15"/>
  <c r="J8904" i="15"/>
  <c r="J9203" i="15"/>
  <c r="J5728" i="15"/>
  <c r="J8082" i="15"/>
  <c r="J8083" i="15"/>
  <c r="J8084" i="15"/>
  <c r="J5723" i="15"/>
  <c r="J7770" i="15"/>
  <c r="J7771" i="15"/>
  <c r="J8085" i="15"/>
  <c r="J6928" i="15"/>
  <c r="J6929" i="15"/>
  <c r="J6930" i="15"/>
  <c r="J6931" i="15"/>
  <c r="J6933" i="15"/>
  <c r="J6607" i="15"/>
  <c r="J6608" i="15"/>
  <c r="J6932" i="15"/>
  <c r="J5724" i="15"/>
  <c r="J8086" i="15"/>
  <c r="J5725" i="15"/>
  <c r="J5726" i="15"/>
  <c r="J5727" i="15"/>
  <c r="J8087" i="15"/>
  <c r="J5431" i="15"/>
  <c r="J5729" i="15"/>
  <c r="J9204" i="15"/>
  <c r="J4446" i="15"/>
  <c r="J4447" i="15"/>
  <c r="J4448" i="15"/>
  <c r="J4449" i="15"/>
  <c r="J9205" i="15"/>
  <c r="J4133" i="15"/>
  <c r="J4450" i="15"/>
  <c r="J10399" i="15"/>
  <c r="J3223" i="15"/>
  <c r="J3224" i="15"/>
  <c r="J3225" i="15"/>
  <c r="J10403" i="15"/>
  <c r="J2900" i="15"/>
  <c r="J3226" i="15"/>
  <c r="J11507" i="15"/>
  <c r="J1876" i="15"/>
  <c r="J1877" i="15"/>
  <c r="J1878" i="15"/>
  <c r="J1879" i="15"/>
  <c r="J11510" i="15"/>
  <c r="J1512" i="15"/>
  <c r="J1880" i="15"/>
  <c r="J12590" i="15"/>
  <c r="J57" i="15"/>
  <c r="J58" i="15"/>
  <c r="J535" i="15"/>
  <c r="J536" i="15"/>
  <c r="J537" i="15"/>
  <c r="J59" i="15"/>
  <c r="J538" i="15"/>
  <c r="J12593" i="15"/>
  <c r="J12314" i="15"/>
  <c r="J12591" i="15"/>
  <c r="J539" i="15"/>
  <c r="J12592" i="15"/>
  <c r="J1881" i="15"/>
  <c r="J11508" i="15"/>
  <c r="J540" i="15"/>
  <c r="J3222" i="15"/>
  <c r="J11214" i="15"/>
  <c r="J11509" i="15"/>
  <c r="J10400" i="15"/>
  <c r="J10401" i="15"/>
  <c r="J3227" i="15"/>
  <c r="J4445" i="15"/>
  <c r="J10041" i="15"/>
  <c r="J10042" i="15"/>
  <c r="J10402" i="15"/>
  <c r="J4451" i="15"/>
  <c r="J4452" i="15"/>
  <c r="J9206" i="15"/>
  <c r="J8905" i="15"/>
  <c r="J9207" i="15"/>
  <c r="J5730" i="15"/>
  <c r="J8089" i="15"/>
  <c r="J5731" i="15"/>
  <c r="J7772" i="15"/>
  <c r="J8090" i="15"/>
  <c r="J6934" i="15"/>
  <c r="J6935" i="15"/>
  <c r="J6936" i="15"/>
  <c r="J6937" i="15"/>
  <c r="J6609" i="15"/>
  <c r="J6610" i="15"/>
  <c r="J6938" i="15"/>
  <c r="J8091" i="15"/>
  <c r="J5732" i="15"/>
  <c r="J5733" i="15"/>
  <c r="J8088" i="15"/>
  <c r="J5432" i="15"/>
  <c r="J5734" i="15"/>
  <c r="J9209" i="15"/>
  <c r="J4453" i="15"/>
  <c r="J4454" i="15"/>
  <c r="J4455" i="15"/>
  <c r="J9208" i="15"/>
  <c r="J4134" i="15"/>
  <c r="J4456" i="15"/>
  <c r="J10405" i="15"/>
  <c r="J3228" i="15"/>
  <c r="J3229" i="15"/>
  <c r="J3230" i="15"/>
  <c r="J10404" i="15"/>
  <c r="J2901" i="15"/>
  <c r="J3231" i="15"/>
  <c r="J11512" i="15"/>
  <c r="J1882" i="15"/>
  <c r="J1883" i="15"/>
  <c r="J1884" i="15"/>
  <c r="J11511" i="15"/>
  <c r="J1513" i="15"/>
  <c r="J1885" i="15"/>
  <c r="J12594" i="15"/>
  <c r="J60" i="15"/>
  <c r="J61" i="15"/>
  <c r="J541" i="15"/>
  <c r="J12595" i="15"/>
  <c r="J62" i="15"/>
  <c r="J542" i="15"/>
  <c r="J12315" i="15"/>
  <c r="J12316" i="15"/>
  <c r="J12317" i="15"/>
  <c r="J507" i="15"/>
  <c r="J508" i="15"/>
  <c r="J12597" i="15"/>
  <c r="J12598" i="15"/>
  <c r="J12599" i="15"/>
  <c r="J510" i="15"/>
  <c r="J1851" i="15"/>
  <c r="J12600" i="15"/>
  <c r="J12601" i="15"/>
  <c r="J12602" i="15"/>
  <c r="J543" i="15"/>
  <c r="J11514" i="15"/>
  <c r="J1852" i="15"/>
  <c r="J11515" i="15"/>
  <c r="J11516" i="15"/>
  <c r="J11517" i="15"/>
  <c r="J11215" i="15"/>
  <c r="J11518" i="15"/>
  <c r="J11216" i="15"/>
  <c r="J11519" i="15"/>
  <c r="J3200" i="15"/>
  <c r="J11217" i="15"/>
  <c r="J11520" i="15"/>
  <c r="J3202" i="15"/>
  <c r="J10407" i="15"/>
  <c r="J10408" i="15"/>
  <c r="J4422" i="15"/>
  <c r="J10043" i="15"/>
  <c r="J10409" i="15"/>
  <c r="J10044" i="15"/>
  <c r="J10410" i="15"/>
  <c r="J10045" i="15"/>
  <c r="J10411" i="15"/>
  <c r="J9213" i="15"/>
  <c r="J9214" i="15"/>
  <c r="J9215" i="15"/>
  <c r="J9216" i="15"/>
  <c r="J4423" i="15"/>
  <c r="J8906" i="15"/>
  <c r="J9217" i="15"/>
  <c r="J8907" i="15"/>
  <c r="J9218" i="15"/>
  <c r="J8908" i="15"/>
  <c r="J9219" i="15"/>
  <c r="J5704" i="15"/>
  <c r="J12484" i="15"/>
  <c r="J8092" i="15"/>
  <c r="J8093" i="15"/>
  <c r="J8094" i="15"/>
  <c r="J8095" i="15"/>
  <c r="J5705" i="15"/>
  <c r="J11386" i="15"/>
  <c r="J7773" i="15"/>
  <c r="J8096" i="15"/>
  <c r="J7774" i="15"/>
  <c r="J8097" i="15"/>
  <c r="J7775" i="15"/>
  <c r="J8098" i="15"/>
  <c r="J11387" i="15"/>
  <c r="J6915" i="15"/>
  <c r="J6939" i="15"/>
  <c r="J6940" i="15"/>
  <c r="J6941" i="15"/>
  <c r="J6914" i="15"/>
  <c r="J7963" i="15"/>
  <c r="J6611" i="15"/>
  <c r="J6942" i="15"/>
  <c r="J6612" i="15"/>
  <c r="J6943" i="15"/>
  <c r="J6613" i="15"/>
  <c r="J6944" i="15"/>
  <c r="J8070" i="15"/>
  <c r="J5735" i="15"/>
  <c r="J5736" i="15"/>
  <c r="J5737" i="15"/>
  <c r="J8068" i="15"/>
  <c r="J8069" i="15"/>
  <c r="J5433" i="15"/>
  <c r="J5738" i="15"/>
  <c r="J5434" i="15"/>
  <c r="J5739" i="15"/>
  <c r="J5435" i="15"/>
  <c r="J5740" i="15"/>
  <c r="J9212" i="15"/>
  <c r="J4135" i="15"/>
  <c r="J4457" i="15"/>
  <c r="J4458" i="15"/>
  <c r="J4459" i="15"/>
  <c r="J9211" i="15"/>
  <c r="J4136" i="15"/>
  <c r="J4460" i="15"/>
  <c r="J4137" i="15"/>
  <c r="J4461" i="15"/>
  <c r="J4138" i="15"/>
  <c r="J4462" i="15"/>
  <c r="J10415" i="15"/>
  <c r="J2902" i="15"/>
  <c r="J3232" i="15"/>
  <c r="J4032" i="15"/>
  <c r="J3233" i="15"/>
  <c r="J3234" i="15"/>
  <c r="J10414" i="15"/>
  <c r="J2903" i="15"/>
  <c r="J3235" i="15"/>
  <c r="J2904" i="15"/>
  <c r="J3236" i="15"/>
  <c r="J2905" i="15"/>
  <c r="J3237" i="15"/>
  <c r="J11525" i="15"/>
  <c r="J1886" i="15"/>
  <c r="J1887" i="15"/>
  <c r="J1888" i="15"/>
  <c r="J1889" i="15"/>
  <c r="J11524" i="15"/>
  <c r="J1514" i="15"/>
  <c r="J1890" i="15"/>
  <c r="J1515" i="15"/>
  <c r="J1891" i="15"/>
  <c r="J1516" i="15"/>
  <c r="J1892" i="15"/>
  <c r="J12612" i="15"/>
  <c r="J63" i="15"/>
  <c r="J544" i="15"/>
  <c r="J545" i="15"/>
  <c r="J546" i="15"/>
  <c r="J547" i="15"/>
  <c r="J10416" i="15"/>
  <c r="J12613" i="15"/>
  <c r="J64" i="15"/>
  <c r="J548" i="15"/>
  <c r="J65" i="15"/>
  <c r="J549" i="15"/>
  <c r="J66" i="15"/>
  <c r="J550" i="15"/>
  <c r="J12614" i="15"/>
  <c r="J12615" i="15"/>
  <c r="J12318" i="15"/>
  <c r="J12319" i="15"/>
  <c r="J12320" i="15"/>
  <c r="J12321" i="15"/>
  <c r="J12322" i="15"/>
  <c r="J555" i="15"/>
  <c r="J12616" i="15"/>
  <c r="J12617" i="15"/>
  <c r="J12618" i="15"/>
  <c r="J554" i="15"/>
  <c r="J12620" i="15"/>
  <c r="J552" i="15"/>
  <c r="J12621" i="15"/>
  <c r="J551" i="15"/>
  <c r="J1895" i="15"/>
  <c r="J12622" i="15"/>
  <c r="J12623" i="15"/>
  <c r="J1897" i="15"/>
  <c r="J12624" i="15"/>
  <c r="J13288" i="15"/>
  <c r="J1894" i="15"/>
  <c r="J11218" i="15"/>
  <c r="J11527" i="15"/>
  <c r="J12236" i="15"/>
  <c r="J1893" i="15"/>
  <c r="J11528" i="15"/>
  <c r="J11529" i="15"/>
  <c r="J553" i="15"/>
  <c r="J1896" i="15"/>
  <c r="J11530" i="15"/>
  <c r="J3250" i="15"/>
  <c r="J11219" i="15"/>
  <c r="J11220" i="15"/>
  <c r="J11531" i="15"/>
  <c r="J11221" i="15"/>
  <c r="J11532" i="15"/>
  <c r="J11222" i="15"/>
  <c r="J11533" i="15"/>
  <c r="J3252" i="15"/>
  <c r="J10046" i="15"/>
  <c r="J10418" i="15"/>
  <c r="J11131" i="15"/>
  <c r="J3239" i="15"/>
  <c r="J10420" i="15"/>
  <c r="J3238" i="15"/>
  <c r="J3240" i="15"/>
  <c r="J10421" i="15"/>
  <c r="J4476" i="15"/>
  <c r="J10047" i="15"/>
  <c r="J10048" i="15"/>
  <c r="J10049" i="15"/>
  <c r="J10422" i="15"/>
  <c r="J10050" i="15"/>
  <c r="J10423" i="15"/>
  <c r="J4475" i="15"/>
  <c r="J10051" i="15"/>
  <c r="J10424" i="15"/>
  <c r="J4465" i="15"/>
  <c r="J8909" i="15"/>
  <c r="J9221" i="15"/>
  <c r="J9947" i="15"/>
  <c r="J4463" i="15"/>
  <c r="J9223" i="15"/>
  <c r="J4464" i="15"/>
  <c r="J9224" i="15"/>
  <c r="J8910" i="15"/>
  <c r="J8911" i="15"/>
  <c r="J9225" i="15"/>
  <c r="J5751" i="15"/>
  <c r="J8912" i="15"/>
  <c r="J9226" i="15"/>
  <c r="J8913" i="15"/>
  <c r="J9227" i="15"/>
  <c r="J9062" i="15"/>
  <c r="J5752" i="15"/>
  <c r="J7776" i="15"/>
  <c r="J7777" i="15"/>
  <c r="J8102" i="15"/>
  <c r="J8818" i="15"/>
  <c r="J8103" i="15"/>
  <c r="J5747" i="15"/>
  <c r="J5742" i="15"/>
  <c r="J8104" i="15"/>
  <c r="J8105" i="15"/>
  <c r="J5741" i="15"/>
  <c r="J7778" i="15"/>
  <c r="J7779" i="15"/>
  <c r="J8106" i="15"/>
  <c r="J7780" i="15"/>
  <c r="J8107" i="15"/>
  <c r="J6956" i="15"/>
  <c r="J7781" i="15"/>
  <c r="J8108" i="15"/>
  <c r="J7938" i="15"/>
  <c r="J6946" i="15"/>
  <c r="J6947" i="15"/>
  <c r="J6614" i="15"/>
  <c r="J6948" i="15"/>
  <c r="J7683" i="15"/>
  <c r="J6949" i="15"/>
  <c r="J6945" i="15"/>
  <c r="J6615" i="15"/>
  <c r="J6950" i="15"/>
  <c r="J6951" i="15"/>
  <c r="J6955" i="15"/>
  <c r="J6616" i="15"/>
  <c r="J6617" i="15"/>
  <c r="J6618" i="15"/>
  <c r="J6952" i="15"/>
  <c r="J6619" i="15"/>
  <c r="J6953" i="15"/>
  <c r="J6620" i="15"/>
  <c r="J6954" i="15"/>
  <c r="J6793" i="15"/>
  <c r="J8101" i="15"/>
  <c r="J8100" i="15"/>
  <c r="J8099" i="15"/>
  <c r="J5436" i="15"/>
  <c r="J5743" i="15"/>
  <c r="J6510" i="15"/>
  <c r="J5744" i="15"/>
  <c r="J5437" i="15"/>
  <c r="J5745" i="15"/>
  <c r="J5746" i="15"/>
  <c r="J8110" i="15"/>
  <c r="J8109" i="15"/>
  <c r="J5438" i="15"/>
  <c r="J5439" i="15"/>
  <c r="J5748" i="15"/>
  <c r="J5440" i="15"/>
  <c r="J5749" i="15"/>
  <c r="J5441" i="15"/>
  <c r="J5750" i="15"/>
  <c r="J5589" i="15"/>
  <c r="J9222" i="15"/>
  <c r="J9230" i="15"/>
  <c r="J9220" i="15"/>
  <c r="J4139" i="15"/>
  <c r="J4466" i="15"/>
  <c r="J4467" i="15"/>
  <c r="J5343" i="15"/>
  <c r="J4468" i="15"/>
  <c r="J9228" i="15"/>
  <c r="J4140" i="15"/>
  <c r="J4141" i="15"/>
  <c r="J4469" i="15"/>
  <c r="J4470" i="15"/>
  <c r="J4471" i="15"/>
  <c r="J9229" i="15"/>
  <c r="J4142" i="15"/>
  <c r="J4143" i="15"/>
  <c r="J4472" i="15"/>
  <c r="J4144" i="15"/>
  <c r="J4473" i="15"/>
  <c r="J4145" i="15"/>
  <c r="J4474" i="15"/>
  <c r="J4304" i="15"/>
  <c r="J10419" i="15"/>
  <c r="J10427" i="15"/>
  <c r="J10417" i="15"/>
  <c r="J2906" i="15"/>
  <c r="J3241" i="15"/>
  <c r="J3242" i="15"/>
  <c r="J3243" i="15"/>
  <c r="J4033" i="15"/>
  <c r="J3244" i="15"/>
  <c r="J10425" i="15"/>
  <c r="J2907" i="15"/>
  <c r="J2908" i="15"/>
  <c r="J3245" i="15"/>
  <c r="J3246" i="15"/>
  <c r="J3247" i="15"/>
  <c r="J10426" i="15"/>
  <c r="J2909" i="15"/>
  <c r="J2910" i="15"/>
  <c r="J3248" i="15"/>
  <c r="J2911" i="15"/>
  <c r="J3249" i="15"/>
  <c r="J11538" i="15"/>
  <c r="J2912" i="15"/>
  <c r="J3251" i="15"/>
  <c r="J3075" i="15"/>
  <c r="J11534" i="15"/>
  <c r="J11537" i="15"/>
  <c r="J11526" i="15"/>
  <c r="J1517" i="15"/>
  <c r="J1898" i="15"/>
  <c r="J1899" i="15"/>
  <c r="J1900" i="15"/>
  <c r="J1901" i="15"/>
  <c r="J2812" i="15"/>
  <c r="J1709" i="15"/>
  <c r="J1902" i="15"/>
  <c r="J11536" i="15"/>
  <c r="J1710" i="15"/>
  <c r="J1903" i="15"/>
  <c r="J1904" i="15"/>
  <c r="J11535" i="15"/>
  <c r="J1518" i="15"/>
  <c r="J1519" i="15"/>
  <c r="J1905" i="15"/>
  <c r="J1520" i="15"/>
  <c r="J1906" i="15"/>
  <c r="J12631" i="15"/>
  <c r="J1521" i="15"/>
  <c r="J1907" i="15"/>
  <c r="J1674" i="15"/>
  <c r="J12630" i="15"/>
  <c r="J12629" i="15"/>
  <c r="J12625" i="15"/>
  <c r="J12628" i="15"/>
  <c r="J67" i="15"/>
  <c r="J68" i="15"/>
  <c r="J69" i="15"/>
  <c r="J556" i="15"/>
  <c r="J557" i="15"/>
  <c r="J558" i="15"/>
  <c r="J1427" i="15"/>
  <c r="J12619" i="15"/>
  <c r="J397" i="15"/>
  <c r="J559" i="15"/>
  <c r="J70" i="15"/>
  <c r="J71" i="15"/>
  <c r="J398" i="15"/>
  <c r="J560" i="15"/>
  <c r="J561" i="15"/>
  <c r="J562" i="15"/>
  <c r="J563" i="15"/>
  <c r="J12626" i="15"/>
  <c r="J72" i="15"/>
  <c r="J73" i="15"/>
  <c r="J564" i="15"/>
  <c r="J74" i="15"/>
  <c r="J565" i="15"/>
  <c r="J12627" i="15"/>
  <c r="J75" i="15"/>
  <c r="J566" i="15"/>
  <c r="J362" i="15"/>
  <c r="J12323" i="15"/>
  <c r="J12329" i="15"/>
  <c r="J12324" i="15"/>
  <c r="J12325" i="15"/>
  <c r="J12326" i="15"/>
  <c r="J12327" i="15"/>
  <c r="J12632" i="15"/>
  <c r="J567" i="15"/>
  <c r="J12651" i="15"/>
  <c r="J12650" i="15"/>
  <c r="J12653" i="15"/>
  <c r="J12654" i="15"/>
  <c r="J569" i="15"/>
  <c r="J568" i="15"/>
  <c r="J571" i="15"/>
  <c r="J12633" i="15"/>
  <c r="J572" i="15"/>
  <c r="J1908" i="15"/>
  <c r="J1909" i="15"/>
  <c r="J1910" i="15"/>
  <c r="J1911" i="15"/>
  <c r="J12634" i="15"/>
  <c r="J12635" i="15"/>
  <c r="J12636" i="15"/>
  <c r="J12637" i="15"/>
  <c r="J12638" i="15"/>
  <c r="J1914" i="15"/>
  <c r="J1912" i="15"/>
  <c r="J11539" i="15"/>
  <c r="J11540" i="15"/>
  <c r="J12237" i="15"/>
  <c r="J11561" i="15"/>
  <c r="J11541" i="15"/>
  <c r="J11542" i="15"/>
  <c r="J12239" i="15"/>
  <c r="J12238" i="15"/>
  <c r="J11543" i="15"/>
  <c r="J1913" i="15"/>
  <c r="J11544" i="15"/>
  <c r="J11545" i="15"/>
  <c r="J3253" i="15"/>
  <c r="J3254" i="15"/>
  <c r="J3255" i="15"/>
  <c r="J11223" i="15"/>
  <c r="J11224" i="15"/>
  <c r="J11546" i="15"/>
  <c r="J3256" i="15"/>
  <c r="J11225" i="15"/>
  <c r="J11547" i="15"/>
  <c r="J11226" i="15"/>
  <c r="J11548" i="15"/>
  <c r="J11388" i="15"/>
  <c r="J11227" i="15"/>
  <c r="J11549" i="15"/>
  <c r="J11228" i="15"/>
  <c r="J11550" i="15"/>
  <c r="J3259" i="15"/>
  <c r="J3257" i="15"/>
  <c r="J10428" i="15"/>
  <c r="J11132" i="15"/>
  <c r="J10450" i="15"/>
  <c r="J10429" i="15"/>
  <c r="J10430" i="15"/>
  <c r="J11136" i="15"/>
  <c r="J11133" i="15"/>
  <c r="J10431" i="15"/>
  <c r="J11134" i="15"/>
  <c r="J10432" i="15"/>
  <c r="J3258" i="15"/>
  <c r="J10052" i="15"/>
  <c r="J10053" i="15"/>
  <c r="J10433" i="15"/>
  <c r="J4477" i="15"/>
  <c r="J10054" i="15"/>
  <c r="J10434" i="15"/>
  <c r="J4478" i="15"/>
  <c r="J10055" i="15"/>
  <c r="J10435" i="15"/>
  <c r="J4479" i="15"/>
  <c r="J10281" i="15"/>
  <c r="J10056" i="15"/>
  <c r="J10436" i="15"/>
  <c r="J4480" i="15"/>
  <c r="J4481" i="15"/>
  <c r="J10057" i="15"/>
  <c r="J10437" i="15"/>
  <c r="J4485" i="15"/>
  <c r="J4482" i="15"/>
  <c r="J9231" i="15"/>
  <c r="J9948" i="15"/>
  <c r="J9249" i="15"/>
  <c r="J9232" i="15"/>
  <c r="J9233" i="15"/>
  <c r="J9951" i="15"/>
  <c r="J9949" i="15"/>
  <c r="J9250" i="15"/>
  <c r="J4483" i="15"/>
  <c r="J4484" i="15"/>
  <c r="J9234" i="15"/>
  <c r="J9950" i="15"/>
  <c r="J8914" i="15"/>
  <c r="J8915" i="15"/>
  <c r="J9235" i="15"/>
  <c r="J8916" i="15"/>
  <c r="J9236" i="15"/>
  <c r="J8917" i="15"/>
  <c r="J9237" i="15"/>
  <c r="J9089" i="15"/>
  <c r="J8918" i="15"/>
  <c r="J9238" i="15"/>
  <c r="J5753" i="15"/>
  <c r="J5754" i="15"/>
  <c r="J5755" i="15"/>
  <c r="J5756" i="15"/>
  <c r="J8919" i="15"/>
  <c r="J9239" i="15"/>
  <c r="J5757" i="15"/>
  <c r="J8111" i="15"/>
  <c r="J8112" i="15"/>
  <c r="J8819" i="15"/>
  <c r="J8131" i="15"/>
  <c r="J8113" i="15"/>
  <c r="J8114" i="15"/>
  <c r="J8821" i="15"/>
  <c r="J8820" i="15"/>
  <c r="J5761" i="15"/>
  <c r="J5758" i="15"/>
  <c r="J8115" i="15"/>
  <c r="J5759" i="15"/>
  <c r="J5760" i="15"/>
  <c r="J7782" i="15"/>
  <c r="J7783" i="15"/>
  <c r="J8116" i="15"/>
  <c r="J7784" i="15"/>
  <c r="J8117" i="15"/>
  <c r="J7785" i="15"/>
  <c r="J8118" i="15"/>
  <c r="J7964" i="15"/>
  <c r="J7786" i="15"/>
  <c r="J8119" i="15"/>
  <c r="J6969" i="15"/>
  <c r="J6970" i="15"/>
  <c r="J6971" i="15"/>
  <c r="J6972" i="15"/>
  <c r="J7787" i="15"/>
  <c r="J8120" i="15"/>
  <c r="J6976" i="15"/>
  <c r="J6974" i="15"/>
  <c r="J6957" i="15"/>
  <c r="J6958" i="15"/>
  <c r="J7684" i="15"/>
  <c r="J6979" i="15"/>
  <c r="J6959" i="15"/>
  <c r="J6960" i="15"/>
  <c r="J7688" i="15"/>
  <c r="J7685" i="15"/>
  <c r="J6975" i="15"/>
  <c r="J6961" i="15"/>
  <c r="J6962" i="15"/>
  <c r="J6963" i="15"/>
  <c r="J7686" i="15"/>
  <c r="J6621" i="15"/>
  <c r="J6622" i="15"/>
  <c r="J6964" i="15"/>
  <c r="J6623" i="15"/>
  <c r="J6965" i="15"/>
  <c r="J6624" i="15"/>
  <c r="J6966" i="15"/>
  <c r="J6625" i="15"/>
  <c r="J6967" i="15"/>
  <c r="J6973" i="15"/>
  <c r="J8128" i="15"/>
  <c r="J8126" i="15"/>
  <c r="J6626" i="15"/>
  <c r="J6968" i="15"/>
  <c r="J5763" i="15"/>
  <c r="J5764" i="15"/>
  <c r="J5778" i="15"/>
  <c r="J5765" i="15"/>
  <c r="J5766" i="15"/>
  <c r="J6515" i="15"/>
  <c r="J6511" i="15"/>
  <c r="J8127" i="15"/>
  <c r="J5768" i="15"/>
  <c r="J5769" i="15"/>
  <c r="J5770" i="15"/>
  <c r="J6512" i="15"/>
  <c r="J5771" i="15"/>
  <c r="J5772" i="15"/>
  <c r="J6513" i="15"/>
  <c r="J8121" i="15"/>
  <c r="J8122" i="15"/>
  <c r="J8123" i="15"/>
  <c r="J8124" i="15"/>
  <c r="J8125" i="15"/>
  <c r="J5442" i="15"/>
  <c r="J5773" i="15"/>
  <c r="J5443" i="15"/>
  <c r="J5774" i="15"/>
  <c r="J5444" i="15"/>
  <c r="J5775" i="15"/>
  <c r="J5445" i="15"/>
  <c r="J5776" i="15"/>
  <c r="J9246" i="15"/>
  <c r="J9244" i="15"/>
  <c r="J5446" i="15"/>
  <c r="J5777" i="15"/>
  <c r="J4493" i="15"/>
  <c r="J4494" i="15"/>
  <c r="J5344" i="15"/>
  <c r="J4489" i="15"/>
  <c r="J4495" i="15"/>
  <c r="J4496" i="15"/>
  <c r="J5347" i="15"/>
  <c r="J5345" i="15"/>
  <c r="J4490" i="15"/>
  <c r="J9245" i="15"/>
  <c r="J4497" i="15"/>
  <c r="J4498" i="15"/>
  <c r="J4499" i="15"/>
  <c r="J4500" i="15"/>
  <c r="J9240" i="15"/>
  <c r="J9241" i="15"/>
  <c r="J9242" i="15"/>
  <c r="J9243" i="15"/>
  <c r="J10444" i="15"/>
  <c r="J10442" i="15"/>
  <c r="J4146" i="15"/>
  <c r="J4501" i="15"/>
  <c r="J4147" i="15"/>
  <c r="J4502" i="15"/>
  <c r="J4148" i="15"/>
  <c r="J4503" i="15"/>
  <c r="J4149" i="15"/>
  <c r="J4504" i="15"/>
  <c r="J4150" i="15"/>
  <c r="J4505" i="15"/>
  <c r="J3263" i="15"/>
  <c r="J3264" i="15"/>
  <c r="J4034" i="15"/>
  <c r="J3262" i="15"/>
  <c r="J3265" i="15"/>
  <c r="J3266" i="15"/>
  <c r="J4037" i="15"/>
  <c r="J4035" i="15"/>
  <c r="J10443" i="15"/>
  <c r="J3267" i="15"/>
  <c r="J4036" i="15"/>
  <c r="J3268" i="15"/>
  <c r="J3269" i="15"/>
  <c r="J10438" i="15"/>
  <c r="J10439" i="15"/>
  <c r="J10440" i="15"/>
  <c r="J10441" i="15"/>
  <c r="J2913" i="15"/>
  <c r="J3270" i="15"/>
  <c r="J2914" i="15"/>
  <c r="J3271" i="15"/>
  <c r="J11557" i="15"/>
  <c r="J2915" i="15"/>
  <c r="J3272" i="15"/>
  <c r="J2916" i="15"/>
  <c r="J3273" i="15"/>
  <c r="J1920" i="15"/>
  <c r="J1917" i="15"/>
  <c r="J1921" i="15"/>
  <c r="J1918" i="15"/>
  <c r="J1922" i="15"/>
  <c r="J1923" i="15"/>
  <c r="J2814" i="15"/>
  <c r="J2813" i="15"/>
  <c r="J11558" i="15"/>
  <c r="J1924" i="15"/>
  <c r="J1925" i="15"/>
  <c r="J1926" i="15"/>
  <c r="J11551" i="15"/>
  <c r="J11554" i="15"/>
  <c r="J11555" i="15"/>
  <c r="J11556" i="15"/>
  <c r="J12645" i="15"/>
  <c r="J1522" i="15"/>
  <c r="J1927" i="15"/>
  <c r="J1523" i="15"/>
  <c r="J1928" i="15"/>
  <c r="J1524" i="15"/>
  <c r="J1929" i="15"/>
  <c r="J1525" i="15"/>
  <c r="J1930" i="15"/>
  <c r="J578" i="15"/>
  <c r="J570" i="15"/>
  <c r="J579" i="15"/>
  <c r="J574" i="15"/>
  <c r="J580" i="15"/>
  <c r="J575" i="15"/>
  <c r="J581" i="15"/>
  <c r="J1430" i="15"/>
  <c r="J1429" i="15"/>
  <c r="J12646" i="15"/>
  <c r="J582" i="15"/>
  <c r="J76" i="15"/>
  <c r="J77" i="15"/>
  <c r="J399" i="15"/>
  <c r="J583" i="15"/>
  <c r="J584" i="15"/>
  <c r="J12641" i="15"/>
  <c r="J12642" i="15"/>
  <c r="J12643" i="15"/>
  <c r="J78" i="15"/>
  <c r="J79" i="15"/>
  <c r="J576" i="15"/>
  <c r="J585" i="15"/>
  <c r="J80" i="15"/>
  <c r="J586" i="15"/>
  <c r="J81" i="15"/>
  <c r="J587" i="15"/>
  <c r="J82" i="15"/>
  <c r="J588" i="15"/>
  <c r="J12644" i="15"/>
  <c r="J12328" i="15"/>
  <c r="J12639" i="15"/>
  <c r="J12652" i="15"/>
  <c r="J573" i="15"/>
  <c r="J12640" i="15"/>
  <c r="J1915" i="15"/>
  <c r="J1916" i="15"/>
  <c r="J11552" i="15"/>
  <c r="J11229" i="15"/>
  <c r="J11553" i="15"/>
  <c r="J3260" i="15"/>
  <c r="J10448" i="15"/>
  <c r="J11135" i="15"/>
  <c r="J3261" i="15"/>
  <c r="J4486" i="15"/>
  <c r="J10058" i="15"/>
  <c r="J10449" i="15"/>
  <c r="J4487" i="15"/>
  <c r="J9251" i="15"/>
  <c r="J4488" i="15"/>
  <c r="J9252" i="15"/>
  <c r="J8920" i="15"/>
  <c r="J9253" i="15"/>
  <c r="J5762" i="15"/>
  <c r="J8132" i="15"/>
  <c r="J5767" i="15"/>
  <c r="J7788" i="15"/>
  <c r="J8133" i="15"/>
  <c r="J6977" i="15"/>
  <c r="J6978" i="15"/>
  <c r="J6980" i="15"/>
  <c r="J7687" i="15"/>
  <c r="J6627" i="15"/>
  <c r="J6981" i="15"/>
  <c r="J8129" i="15"/>
  <c r="J5780" i="15"/>
  <c r="J8130" i="15"/>
  <c r="J5781" i="15"/>
  <c r="J5779" i="15"/>
  <c r="J6514" i="15"/>
  <c r="J9247" i="15"/>
  <c r="J5447" i="15"/>
  <c r="J5782" i="15"/>
  <c r="J4491" i="15"/>
  <c r="J9248" i="15"/>
  <c r="J4506" i="15"/>
  <c r="J4492" i="15"/>
  <c r="J5346" i="15"/>
  <c r="J10445" i="15"/>
  <c r="J4151" i="15"/>
  <c r="J4507" i="15"/>
  <c r="J10446" i="15"/>
  <c r="J3274" i="15"/>
  <c r="J10447" i="15"/>
  <c r="J11559" i="15"/>
  <c r="J2917" i="15"/>
  <c r="J3275" i="15"/>
  <c r="J1931" i="15"/>
  <c r="J11560" i="15"/>
  <c r="J1711" i="15"/>
  <c r="J1932" i="15"/>
  <c r="J1712" i="15"/>
  <c r="J1919" i="15"/>
  <c r="J12647" i="15"/>
  <c r="J1526" i="15"/>
  <c r="J1933" i="15"/>
  <c r="J12648" i="15"/>
  <c r="J589" i="15"/>
  <c r="J12649" i="15"/>
  <c r="J590" i="15"/>
  <c r="J577" i="15"/>
  <c r="J1428" i="15"/>
  <c r="J83" i="15"/>
  <c r="J591" i="15"/>
  <c r="J12330" i="15"/>
  <c r="J12331" i="15"/>
  <c r="J592" i="15"/>
  <c r="J12655" i="15"/>
  <c r="J593" i="15"/>
  <c r="J1934" i="15"/>
  <c r="J12656" i="15"/>
  <c r="J1935" i="15"/>
  <c r="J11562" i="15"/>
  <c r="J1936" i="15"/>
  <c r="J1937" i="15"/>
  <c r="J11563" i="15"/>
  <c r="J3276" i="15"/>
  <c r="J11230" i="15"/>
  <c r="J11231" i="15"/>
  <c r="J11564" i="15"/>
  <c r="J3277" i="15"/>
  <c r="J3278" i="15"/>
  <c r="J10451" i="15"/>
  <c r="J3279" i="15"/>
  <c r="J4508" i="15"/>
  <c r="J10059" i="15"/>
  <c r="J10060" i="15"/>
  <c r="J10452" i="15"/>
  <c r="J4509" i="15"/>
  <c r="J9254" i="15"/>
  <c r="J4510" i="15"/>
  <c r="J4511" i="15"/>
  <c r="J9255" i="15"/>
  <c r="J8921" i="15"/>
  <c r="J8922" i="15"/>
  <c r="J9256" i="15"/>
  <c r="J5783" i="15"/>
  <c r="J8134" i="15"/>
  <c r="J5784" i="15"/>
  <c r="J8135" i="15"/>
  <c r="J5785" i="15"/>
  <c r="J7789" i="15"/>
  <c r="J7790" i="15"/>
  <c r="J8136" i="15"/>
  <c r="J6982" i="15"/>
  <c r="J6983" i="15"/>
  <c r="J6984" i="15"/>
  <c r="J6985" i="15"/>
  <c r="J6986" i="15"/>
  <c r="J6987" i="15"/>
  <c r="J6628" i="15"/>
  <c r="J6629" i="15"/>
  <c r="J6988" i="15"/>
  <c r="J8137" i="15"/>
  <c r="J5786" i="15"/>
  <c r="J8138" i="15"/>
  <c r="J5787" i="15"/>
  <c r="J8139" i="15"/>
  <c r="J5448" i="15"/>
  <c r="J5788" i="15"/>
  <c r="J9257" i="15"/>
  <c r="J4512" i="15"/>
  <c r="J9258" i="15"/>
  <c r="J4152" i="15"/>
  <c r="J4513" i="15"/>
  <c r="J4514" i="15"/>
  <c r="J9259" i="15"/>
  <c r="J10453" i="15"/>
  <c r="J4153" i="15"/>
  <c r="J4154" i="15"/>
  <c r="J4515" i="15"/>
  <c r="J3280" i="15"/>
  <c r="J10454" i="15"/>
  <c r="J3281" i="15"/>
  <c r="J2918" i="15"/>
  <c r="J3282" i="15"/>
  <c r="J3283" i="15"/>
  <c r="J10455" i="15"/>
  <c r="J11565" i="15"/>
  <c r="J2919" i="15"/>
  <c r="J2920" i="15"/>
  <c r="J3284" i="15"/>
  <c r="J11566" i="15"/>
  <c r="J1938" i="15"/>
  <c r="J11567" i="15"/>
  <c r="J1713" i="15"/>
  <c r="J1939" i="15"/>
  <c r="J1940" i="15"/>
  <c r="J1941" i="15"/>
  <c r="J11568" i="15"/>
  <c r="J12657" i="15"/>
  <c r="J1527" i="15"/>
  <c r="J1528" i="15"/>
  <c r="J1942" i="15"/>
  <c r="J12658" i="15"/>
  <c r="J594" i="15"/>
  <c r="J12659" i="15"/>
  <c r="J84" i="15"/>
  <c r="J85" i="15"/>
  <c r="J86" i="15"/>
  <c r="J400" i="15"/>
  <c r="J595" i="15"/>
  <c r="J596" i="15"/>
  <c r="J12660" i="15"/>
  <c r="J87" i="15"/>
  <c r="J88" i="15"/>
  <c r="J597" i="15"/>
  <c r="J12332" i="15"/>
  <c r="J12333" i="15"/>
  <c r="J12334" i="15"/>
  <c r="J12335" i="15"/>
  <c r="J12336" i="15"/>
  <c r="J12661" i="15"/>
  <c r="J12662" i="15"/>
  <c r="J598" i="15"/>
  <c r="J599" i="15"/>
  <c r="J600" i="15"/>
  <c r="J601" i="15"/>
  <c r="J12663" i="15"/>
  <c r="J602" i="15"/>
  <c r="J603" i="15"/>
  <c r="J12664" i="15"/>
  <c r="J604" i="15"/>
  <c r="J12665" i="15"/>
  <c r="J605" i="15"/>
  <c r="J1943" i="15"/>
  <c r="J12666" i="15"/>
  <c r="J1944" i="15"/>
  <c r="J12667" i="15"/>
  <c r="J12668" i="15"/>
  <c r="J12669" i="15"/>
  <c r="J12670" i="15"/>
  <c r="J1945" i="15"/>
  <c r="J1946" i="15"/>
  <c r="J11569" i="15"/>
  <c r="J1947" i="15"/>
  <c r="J1948" i="15"/>
  <c r="J1949" i="15"/>
  <c r="J11570" i="15"/>
  <c r="J11571" i="15"/>
  <c r="J1950" i="15"/>
  <c r="J1951" i="15"/>
  <c r="J1952" i="15"/>
  <c r="J1953" i="15"/>
  <c r="J1954" i="15"/>
  <c r="J1955" i="15"/>
  <c r="J11572" i="15"/>
  <c r="J1956" i="15"/>
  <c r="J11573" i="15"/>
  <c r="J1957" i="15"/>
  <c r="J11574" i="15"/>
  <c r="J3285" i="15"/>
  <c r="J11232" i="15"/>
  <c r="J11575" i="15"/>
  <c r="J11233" i="15"/>
  <c r="J11576" i="15"/>
  <c r="J11234" i="15"/>
  <c r="J11577" i="15"/>
  <c r="J3286" i="15"/>
  <c r="J11235" i="15"/>
  <c r="J11578" i="15"/>
  <c r="J11236" i="15"/>
  <c r="J11579" i="15"/>
  <c r="J3287" i="15"/>
  <c r="J3288" i="15"/>
  <c r="J3289" i="15"/>
  <c r="J3290" i="15"/>
  <c r="J10456" i="15"/>
  <c r="J3291" i="15"/>
  <c r="J10457" i="15"/>
  <c r="J3292" i="15"/>
  <c r="J3293" i="15"/>
  <c r="J10458" i="15"/>
  <c r="J3294" i="15"/>
  <c r="J606" i="15"/>
  <c r="J3295" i="15"/>
  <c r="J3296" i="15"/>
  <c r="J3297" i="15"/>
  <c r="J10459" i="15"/>
  <c r="J3298" i="15"/>
  <c r="J10460" i="15"/>
  <c r="J607" i="15"/>
  <c r="J3299" i="15"/>
  <c r="J10461" i="15"/>
  <c r="J3300" i="15"/>
  <c r="J4516" i="15"/>
  <c r="J10061" i="15"/>
  <c r="J10462" i="15"/>
  <c r="J4517" i="15"/>
  <c r="J10062" i="15"/>
  <c r="J10463" i="15"/>
  <c r="J10063" i="15"/>
  <c r="J10464" i="15"/>
  <c r="J10064" i="15"/>
  <c r="J10065" i="15"/>
  <c r="J10465" i="15"/>
  <c r="J4518" i="15"/>
  <c r="J4519" i="15"/>
  <c r="J4520" i="15"/>
  <c r="J4521" i="15"/>
  <c r="J4522" i="15"/>
  <c r="J10066" i="15"/>
  <c r="J10067" i="15"/>
  <c r="J10466" i="15"/>
  <c r="J9260" i="15"/>
  <c r="J9261" i="15"/>
  <c r="J9262" i="15"/>
  <c r="J9263" i="15"/>
  <c r="J9264" i="15"/>
  <c r="J4523" i="15"/>
  <c r="J9265" i="15"/>
  <c r="J4524" i="15"/>
  <c r="J9266" i="15"/>
  <c r="J4525" i="15"/>
  <c r="J4526" i="15"/>
  <c r="J8923" i="15"/>
  <c r="J9267" i="15"/>
  <c r="J9268" i="15"/>
  <c r="J4527" i="15"/>
  <c r="J9269" i="15"/>
  <c r="J4528" i="15"/>
  <c r="J4529" i="15"/>
  <c r="J8924" i="15"/>
  <c r="J9270" i="15"/>
  <c r="J5789" i="15"/>
  <c r="J8925" i="15"/>
  <c r="J9271" i="15"/>
  <c r="J8926" i="15"/>
  <c r="J9272" i="15"/>
  <c r="J5790" i="15"/>
  <c r="J8927" i="15"/>
  <c r="J9273" i="15"/>
  <c r="J8928" i="15"/>
  <c r="J9274" i="15"/>
  <c r="J8140" i="15"/>
  <c r="J8141" i="15"/>
  <c r="J8142" i="15"/>
  <c r="J8143" i="15"/>
  <c r="J5791" i="15"/>
  <c r="J8144" i="15"/>
  <c r="J5792" i="15"/>
  <c r="J5793" i="15"/>
  <c r="J5794" i="15"/>
  <c r="J5795" i="15"/>
  <c r="J8145" i="15"/>
  <c r="J5796" i="15"/>
  <c r="J5797" i="15"/>
  <c r="J5798" i="15"/>
  <c r="J8146" i="15"/>
  <c r="J5799" i="15"/>
  <c r="J5800" i="15"/>
  <c r="J8147" i="15"/>
  <c r="J8148" i="15"/>
  <c r="J8149" i="15"/>
  <c r="J5801" i="15"/>
  <c r="J5802" i="15"/>
  <c r="J7791" i="15"/>
  <c r="J8150" i="15"/>
  <c r="J5803" i="15"/>
  <c r="J7792" i="15"/>
  <c r="J8151" i="15"/>
  <c r="J7793" i="15"/>
  <c r="J8152" i="15"/>
  <c r="J6989" i="15"/>
  <c r="J7794" i="15"/>
  <c r="J8153" i="15"/>
  <c r="J6990" i="15"/>
  <c r="J6991" i="15"/>
  <c r="J6992" i="15"/>
  <c r="J7795" i="15"/>
  <c r="J8154" i="15"/>
  <c r="J6993" i="15"/>
  <c r="J6994" i="15"/>
  <c r="J6995" i="15"/>
  <c r="J6996" i="15"/>
  <c r="J6997" i="15"/>
  <c r="J6998" i="15"/>
  <c r="J6999" i="15"/>
  <c r="J7000" i="15"/>
  <c r="J7001" i="15"/>
  <c r="J7002" i="15"/>
  <c r="J7003" i="15"/>
  <c r="J7004" i="15"/>
  <c r="J7005" i="15"/>
  <c r="J7006" i="15"/>
  <c r="J6630" i="15"/>
  <c r="J7007" i="15"/>
  <c r="J7008" i="15"/>
  <c r="J7009" i="15"/>
  <c r="J6631" i="15"/>
  <c r="J7010" i="15"/>
  <c r="J6632" i="15"/>
  <c r="J7011" i="15"/>
  <c r="J6633" i="15"/>
  <c r="J7012" i="15"/>
  <c r="J8155" i="15"/>
  <c r="J8156" i="15"/>
  <c r="J8157" i="15"/>
  <c r="J8158" i="15"/>
  <c r="J8159" i="15"/>
  <c r="J8160" i="15"/>
  <c r="J6634" i="15"/>
  <c r="J6635" i="15"/>
  <c r="J7013" i="15"/>
  <c r="J6636" i="15"/>
  <c r="J6637" i="15"/>
  <c r="J7014" i="15"/>
  <c r="J5804" i="15"/>
  <c r="J5805" i="15"/>
  <c r="J5806" i="15"/>
  <c r="J5807" i="15"/>
  <c r="J8161" i="15"/>
  <c r="J8162" i="15"/>
  <c r="J8163" i="15"/>
  <c r="J8164" i="15"/>
  <c r="J8165" i="15"/>
  <c r="J8166" i="15"/>
  <c r="J8167" i="15"/>
  <c r="J8168" i="15"/>
  <c r="J5808" i="15"/>
  <c r="J8169" i="15"/>
  <c r="J5809" i="15"/>
  <c r="J8170" i="15"/>
  <c r="J5449" i="15"/>
  <c r="J5810" i="15"/>
  <c r="J5811" i="15"/>
  <c r="J8171" i="15"/>
  <c r="J8172" i="15"/>
  <c r="J5450" i="15"/>
  <c r="J5812" i="15"/>
  <c r="J9275" i="15"/>
  <c r="J9276" i="15"/>
  <c r="J9277" i="15"/>
  <c r="J9278" i="15"/>
  <c r="J9279" i="15"/>
  <c r="J9280" i="15"/>
  <c r="J5451" i="15"/>
  <c r="J5813" i="15"/>
  <c r="J5452" i="15"/>
  <c r="J5814" i="15"/>
  <c r="J5453" i="15"/>
  <c r="J5815" i="15"/>
  <c r="J5454" i="15"/>
  <c r="J5816" i="15"/>
  <c r="J4530" i="15"/>
  <c r="J4531" i="15"/>
  <c r="J4532" i="15"/>
  <c r="J4533" i="15"/>
  <c r="J9281" i="15"/>
  <c r="J9282" i="15"/>
  <c r="J9283" i="15"/>
  <c r="J9284" i="15"/>
  <c r="J9285" i="15"/>
  <c r="J9286" i="15"/>
  <c r="J9287" i="15"/>
  <c r="J4534" i="15"/>
  <c r="J9288" i="15"/>
  <c r="J9289" i="15"/>
  <c r="J9290" i="15"/>
  <c r="J4535" i="15"/>
  <c r="J4536" i="15"/>
  <c r="J4537" i="15"/>
  <c r="J4538" i="15"/>
  <c r="J10467" i="15"/>
  <c r="J10468" i="15"/>
  <c r="J10469" i="15"/>
  <c r="J10470" i="15"/>
  <c r="J10471" i="15"/>
  <c r="J4539" i="15"/>
  <c r="J4155" i="15"/>
  <c r="J4540" i="15"/>
  <c r="J10472" i="15"/>
  <c r="J4156" i="15"/>
  <c r="J4541" i="15"/>
  <c r="J4157" i="15"/>
  <c r="J4542" i="15"/>
  <c r="J10473" i="15"/>
  <c r="J4158" i="15"/>
  <c r="J4543" i="15"/>
  <c r="J10474" i="15"/>
  <c r="J4159" i="15"/>
  <c r="J4544" i="15"/>
  <c r="J3301" i="15"/>
  <c r="J3302" i="15"/>
  <c r="J3303" i="15"/>
  <c r="J3304" i="15"/>
  <c r="J10475" i="15"/>
  <c r="J10476" i="15"/>
  <c r="J10477" i="15"/>
  <c r="J10478" i="15"/>
  <c r="J10479" i="15"/>
  <c r="J10480" i="15"/>
  <c r="J3305" i="15"/>
  <c r="J10481" i="15"/>
  <c r="J2921" i="15"/>
  <c r="J3306" i="15"/>
  <c r="J10482" i="15"/>
  <c r="J3307" i="15"/>
  <c r="J3308" i="15"/>
  <c r="J10483" i="15"/>
  <c r="J2922" i="15"/>
  <c r="J3309" i="15"/>
  <c r="J3310" i="15"/>
  <c r="J10484" i="15"/>
  <c r="J11580" i="15"/>
  <c r="J11581" i="15"/>
  <c r="J11582" i="15"/>
  <c r="J11583" i="15"/>
  <c r="J11584" i="15"/>
  <c r="J2923" i="15"/>
  <c r="J3311" i="15"/>
  <c r="J2924" i="15"/>
  <c r="J3312" i="15"/>
  <c r="J2925" i="15"/>
  <c r="J3313" i="15"/>
  <c r="J2926" i="15"/>
  <c r="J3314" i="15"/>
  <c r="J2927" i="15"/>
  <c r="J3315" i="15"/>
  <c r="J1958" i="15"/>
  <c r="J1959" i="15"/>
  <c r="J11585" i="15"/>
  <c r="J1960" i="15"/>
  <c r="J1961" i="15"/>
  <c r="J11586" i="15"/>
  <c r="J11587" i="15"/>
  <c r="J11588" i="15"/>
  <c r="J11589" i="15"/>
  <c r="J1962" i="15"/>
  <c r="J11590" i="15"/>
  <c r="J11591" i="15"/>
  <c r="J1963" i="15"/>
  <c r="J1714" i="15"/>
  <c r="J1964" i="15"/>
  <c r="J1715" i="15"/>
  <c r="J1965" i="15"/>
  <c r="J11592" i="15"/>
  <c r="J1966" i="15"/>
  <c r="J11593" i="15"/>
  <c r="J1967" i="15"/>
  <c r="J1968" i="15"/>
  <c r="J11594" i="15"/>
  <c r="J1969" i="15"/>
  <c r="J1970" i="15"/>
  <c r="J1971" i="15"/>
  <c r="J11595" i="15"/>
  <c r="J12671" i="15"/>
  <c r="J12672" i="15"/>
  <c r="J12673" i="15"/>
  <c r="J12674" i="15"/>
  <c r="J12675" i="15"/>
  <c r="J1529" i="15"/>
  <c r="J1972" i="15"/>
  <c r="J1530" i="15"/>
  <c r="J1973" i="15"/>
  <c r="J1531" i="15"/>
  <c r="J1974" i="15"/>
  <c r="J12676" i="15"/>
  <c r="J1532" i="15"/>
  <c r="J1975" i="15"/>
  <c r="J1533" i="15"/>
  <c r="J1976" i="15"/>
  <c r="J608" i="15"/>
  <c r="J609" i="15"/>
  <c r="J610" i="15"/>
  <c r="J611" i="15"/>
  <c r="J612" i="15"/>
  <c r="J12677" i="15"/>
  <c r="J12678" i="15"/>
  <c r="J12679" i="15"/>
  <c r="J613" i="15"/>
  <c r="J12680" i="15"/>
  <c r="J12681" i="15"/>
  <c r="J614" i="15"/>
  <c r="J615" i="15"/>
  <c r="J12682" i="15"/>
  <c r="J616" i="15"/>
  <c r="J89" i="15"/>
  <c r="J12683" i="15"/>
  <c r="J90" i="15"/>
  <c r="J91" i="15"/>
  <c r="J617" i="15"/>
  <c r="J92" i="15"/>
  <c r="J93" i="15"/>
  <c r="J618" i="15"/>
  <c r="J619" i="15"/>
  <c r="J12684" i="15"/>
  <c r="J620" i="15"/>
  <c r="J94" i="15"/>
  <c r="J621" i="15"/>
  <c r="J12685" i="15"/>
  <c r="J95" i="15"/>
  <c r="J622" i="15"/>
  <c r="J96" i="15"/>
  <c r="J623" i="15"/>
  <c r="J97" i="15"/>
  <c r="J624" i="15"/>
  <c r="J98" i="15"/>
  <c r="J625" i="15"/>
  <c r="J12686" i="15"/>
  <c r="J12337" i="15"/>
  <c r="J626" i="15"/>
  <c r="J627" i="15"/>
  <c r="J628" i="15"/>
  <c r="J12687" i="15"/>
  <c r="J1977" i="15"/>
  <c r="J12688" i="15"/>
  <c r="J1978" i="15"/>
  <c r="J1797" i="15"/>
  <c r="J11596" i="15"/>
  <c r="J11597" i="15"/>
  <c r="J11237" i="15"/>
  <c r="J11598" i="15"/>
  <c r="J3316" i="15"/>
  <c r="J3317" i="15"/>
  <c r="J3318" i="15"/>
  <c r="J3154" i="15"/>
  <c r="J10485" i="15"/>
  <c r="J10486" i="15"/>
  <c r="J10487" i="15"/>
  <c r="J4545" i="15"/>
  <c r="J10068" i="15"/>
  <c r="J10488" i="15"/>
  <c r="J10282" i="15"/>
  <c r="J9291" i="15"/>
  <c r="J4546" i="15"/>
  <c r="J4547" i="15"/>
  <c r="J9292" i="15"/>
  <c r="J9293" i="15"/>
  <c r="J9294" i="15"/>
  <c r="J4371" i="15"/>
  <c r="J8929" i="15"/>
  <c r="J9295" i="15"/>
  <c r="J9090" i="15"/>
  <c r="J5817" i="15"/>
  <c r="J8173" i="15"/>
  <c r="J5818" i="15"/>
  <c r="J5819" i="15"/>
  <c r="J8174" i="15"/>
  <c r="J8175" i="15"/>
  <c r="J8176" i="15"/>
  <c r="J5652" i="15"/>
  <c r="J7796" i="15"/>
  <c r="J8177" i="15"/>
  <c r="J7965" i="15"/>
  <c r="J7015" i="15"/>
  <c r="J7016" i="15"/>
  <c r="J6890" i="15"/>
  <c r="J7017" i="15"/>
  <c r="J7018" i="15"/>
  <c r="J7019" i="15"/>
  <c r="J7020" i="15"/>
  <c r="J6638" i="15"/>
  <c r="J7021" i="15"/>
  <c r="J8178" i="15"/>
  <c r="J8179" i="15"/>
  <c r="J8043" i="15"/>
  <c r="J5822" i="15"/>
  <c r="J5823" i="15"/>
  <c r="J5824" i="15"/>
  <c r="J5825" i="15"/>
  <c r="J8182" i="15"/>
  <c r="J5455" i="15"/>
  <c r="J5826" i="15"/>
  <c r="J9296" i="15"/>
  <c r="J9165" i="15"/>
  <c r="J9297" i="15"/>
  <c r="J4160" i="15"/>
  <c r="J4548" i="15"/>
  <c r="J9298" i="15"/>
  <c r="J4549" i="15"/>
  <c r="J4550" i="15"/>
  <c r="J4551" i="15"/>
  <c r="J4161" i="15"/>
  <c r="J4552" i="15"/>
  <c r="J10489" i="15"/>
  <c r="J10364" i="15"/>
  <c r="J2928" i="15"/>
  <c r="J3319" i="15"/>
  <c r="J4038" i="15"/>
  <c r="J10490" i="15"/>
  <c r="J3320" i="15"/>
  <c r="J3321" i="15"/>
  <c r="J3322" i="15"/>
  <c r="J2929" i="15"/>
  <c r="J3323" i="15"/>
  <c r="J11599" i="15"/>
  <c r="J11465" i="15"/>
  <c r="J1983" i="15"/>
  <c r="J1984" i="15"/>
  <c r="J11600" i="15"/>
  <c r="J1985" i="15"/>
  <c r="J1986" i="15"/>
  <c r="J1987" i="15"/>
  <c r="J1534" i="15"/>
  <c r="J1988" i="15"/>
  <c r="J12691" i="15"/>
  <c r="J10491" i="15"/>
  <c r="J12568" i="15"/>
  <c r="J631" i="15"/>
  <c r="J632" i="15"/>
  <c r="J633" i="15"/>
  <c r="J634" i="15"/>
  <c r="J11601" i="15"/>
  <c r="J12692" i="15"/>
  <c r="J99" i="15"/>
  <c r="J635" i="15"/>
  <c r="J12338" i="15"/>
  <c r="J12339" i="15"/>
  <c r="J636" i="15"/>
  <c r="J12693" i="15"/>
  <c r="J12694" i="15"/>
  <c r="J12695" i="15"/>
  <c r="J12696" i="15"/>
  <c r="J637" i="15"/>
  <c r="J12697" i="15"/>
  <c r="J12698" i="15"/>
  <c r="J638" i="15"/>
  <c r="J639" i="15"/>
  <c r="J640" i="15"/>
  <c r="J641" i="15"/>
  <c r="J1989" i="15"/>
  <c r="J1990" i="15"/>
  <c r="J12699" i="15"/>
  <c r="J12700" i="15"/>
  <c r="J1991" i="15"/>
  <c r="J11602" i="15"/>
  <c r="J11603" i="15"/>
  <c r="J1992" i="15"/>
  <c r="J11604" i="15"/>
  <c r="J11605" i="15"/>
  <c r="J11606" i="15"/>
  <c r="J12240" i="15"/>
  <c r="J1993" i="15"/>
  <c r="J11607" i="15"/>
  <c r="J11608" i="15"/>
  <c r="J11609" i="15"/>
  <c r="J642" i="15"/>
  <c r="J3324" i="15"/>
  <c r="J11238" i="15"/>
  <c r="J11610" i="15"/>
  <c r="J11239" i="15"/>
  <c r="J11611" i="15"/>
  <c r="J11139" i="15"/>
  <c r="J10492" i="15"/>
  <c r="J10493" i="15"/>
  <c r="J3325" i="15"/>
  <c r="J10494" i="15"/>
  <c r="J10495" i="15"/>
  <c r="J3326" i="15"/>
  <c r="J10496" i="15"/>
  <c r="J10497" i="15"/>
  <c r="J3327" i="15"/>
  <c r="J4553" i="15"/>
  <c r="J4554" i="15"/>
  <c r="J10069" i="15"/>
  <c r="J10070" i="15"/>
  <c r="J10498" i="15"/>
  <c r="J10071" i="15"/>
  <c r="J10499" i="15"/>
  <c r="J4555" i="15"/>
  <c r="J9299" i="15"/>
  <c r="J4556" i="15"/>
  <c r="J9300" i="15"/>
  <c r="J9301" i="15"/>
  <c r="J9302" i="15"/>
  <c r="J1994" i="15"/>
  <c r="J4557" i="15"/>
  <c r="J9303" i="15"/>
  <c r="J9304" i="15"/>
  <c r="J8930" i="15"/>
  <c r="J9305" i="15"/>
  <c r="J8931" i="15"/>
  <c r="J9306" i="15"/>
  <c r="J5829" i="15"/>
  <c r="J5830" i="15"/>
  <c r="J8183" i="15"/>
  <c r="J8184" i="15"/>
  <c r="J5831" i="15"/>
  <c r="J8185" i="15"/>
  <c r="J8186" i="15"/>
  <c r="J8187" i="15"/>
  <c r="J5832" i="15"/>
  <c r="J8188" i="15"/>
  <c r="J8822" i="15"/>
  <c r="J8189" i="15"/>
  <c r="J8190" i="15"/>
  <c r="J5833" i="15"/>
  <c r="J5834" i="15"/>
  <c r="J7797" i="15"/>
  <c r="J7798" i="15"/>
  <c r="J8191" i="15"/>
  <c r="J7799" i="15"/>
  <c r="J8192" i="15"/>
  <c r="J7024" i="15"/>
  <c r="J7025" i="15"/>
  <c r="J7026" i="15"/>
  <c r="J7027" i="15"/>
  <c r="J7028" i="15"/>
  <c r="J7029" i="15"/>
  <c r="J7030" i="15"/>
  <c r="J7031" i="15"/>
  <c r="J7032" i="15"/>
  <c r="J7033" i="15"/>
  <c r="J7034" i="15"/>
  <c r="J7035" i="15"/>
  <c r="J6639" i="15"/>
  <c r="J6640" i="15"/>
  <c r="J7036" i="15"/>
  <c r="J6641" i="15"/>
  <c r="J7037" i="15"/>
  <c r="J8193" i="15"/>
  <c r="J8194" i="15"/>
  <c r="J5835" i="15"/>
  <c r="J5836" i="15"/>
  <c r="J5837" i="15"/>
  <c r="J5838" i="15"/>
  <c r="J8195" i="15"/>
  <c r="J5839" i="15"/>
  <c r="J6518" i="15"/>
  <c r="J5840" i="15"/>
  <c r="J5841" i="15"/>
  <c r="J5842" i="15"/>
  <c r="J8196" i="15"/>
  <c r="J8197" i="15"/>
  <c r="J5456" i="15"/>
  <c r="J5843" i="15"/>
  <c r="J5457" i="15"/>
  <c r="J5844" i="15"/>
  <c r="J9307" i="15"/>
  <c r="J5348" i="15"/>
  <c r="J9308" i="15"/>
  <c r="J4558" i="15"/>
  <c r="J4559" i="15"/>
  <c r="J9309" i="15"/>
  <c r="J4560" i="15"/>
  <c r="J4561" i="15"/>
  <c r="J4562" i="15"/>
  <c r="J4563" i="15"/>
  <c r="J5349" i="15"/>
  <c r="J4564" i="15"/>
  <c r="J4565" i="15"/>
  <c r="J9310" i="15"/>
  <c r="J4162" i="15"/>
  <c r="J4566" i="15"/>
  <c r="J4163" i="15"/>
  <c r="J4567" i="15"/>
  <c r="J10500" i="15"/>
  <c r="J10501" i="15"/>
  <c r="J10502" i="15"/>
  <c r="J3328" i="15"/>
  <c r="J3329" i="15"/>
  <c r="J3330" i="15"/>
  <c r="J3331" i="15"/>
  <c r="J3332" i="15"/>
  <c r="J3333" i="15"/>
  <c r="J3334" i="15"/>
  <c r="J3335" i="15"/>
  <c r="J3336" i="15"/>
  <c r="J10503" i="15"/>
  <c r="J10504" i="15"/>
  <c r="J2930" i="15"/>
  <c r="J3337" i="15"/>
  <c r="J2931" i="15"/>
  <c r="J3338" i="15"/>
  <c r="J11612" i="15"/>
  <c r="J11613" i="15"/>
  <c r="J1995" i="15"/>
  <c r="J11614" i="15"/>
  <c r="J1996" i="15"/>
  <c r="J1997" i="15"/>
  <c r="J1998" i="15"/>
  <c r="J1999" i="15"/>
  <c r="J2000" i="15"/>
  <c r="J2001" i="15"/>
  <c r="J2002" i="15"/>
  <c r="J2003" i="15"/>
  <c r="J2004" i="15"/>
  <c r="J11615" i="15"/>
  <c r="J1535" i="15"/>
  <c r="J2005" i="15"/>
  <c r="J1536" i="15"/>
  <c r="J2006" i="15"/>
  <c r="J12701" i="15"/>
  <c r="J12702" i="15"/>
  <c r="J643" i="15"/>
  <c r="J644" i="15"/>
  <c r="J645" i="15"/>
  <c r="J646" i="15"/>
  <c r="J647" i="15"/>
  <c r="J12703" i="15"/>
  <c r="J648" i="15"/>
  <c r="J100" i="15"/>
  <c r="J101" i="15"/>
  <c r="J649" i="15"/>
  <c r="J650" i="15"/>
  <c r="J651" i="15"/>
  <c r="J12704" i="15"/>
  <c r="J102" i="15"/>
  <c r="J652" i="15"/>
  <c r="J103" i="15"/>
  <c r="J653" i="15"/>
  <c r="J12340" i="15"/>
  <c r="J12341" i="15"/>
  <c r="J12342" i="15"/>
  <c r="J654" i="15"/>
  <c r="J12705" i="15"/>
  <c r="J12706" i="15"/>
  <c r="J12707" i="15"/>
  <c r="J655" i="15"/>
  <c r="J656" i="15"/>
  <c r="J12708" i="15"/>
  <c r="J657" i="15"/>
  <c r="J658" i="15"/>
  <c r="J2007" i="15"/>
  <c r="J2008" i="15"/>
  <c r="J12709" i="15"/>
  <c r="J2009" i="15"/>
  <c r="J2010" i="15"/>
  <c r="J12710" i="15"/>
  <c r="J2011" i="15"/>
  <c r="J11616" i="15"/>
  <c r="J11617" i="15"/>
  <c r="J11618" i="15"/>
  <c r="J2012" i="15"/>
  <c r="J2013" i="15"/>
  <c r="J2014" i="15"/>
  <c r="J11619" i="15"/>
  <c r="J3339" i="15"/>
  <c r="J11240" i="15"/>
  <c r="J11620" i="15"/>
  <c r="J11241" i="15"/>
  <c r="J11242" i="15"/>
  <c r="J11621" i="15"/>
  <c r="J3340" i="15"/>
  <c r="J3341" i="15"/>
  <c r="J3342" i="15"/>
  <c r="J10505" i="15"/>
  <c r="J10506" i="15"/>
  <c r="J10507" i="15"/>
  <c r="J3343" i="15"/>
  <c r="J661" i="15"/>
  <c r="J3344" i="15"/>
  <c r="J3345" i="15"/>
  <c r="J3346" i="15"/>
  <c r="J10508" i="15"/>
  <c r="J10509" i="15"/>
  <c r="J10072" i="15"/>
  <c r="J10510" i="15"/>
  <c r="J4568" i="15"/>
  <c r="J10073" i="15"/>
  <c r="J10074" i="15"/>
  <c r="J10511" i="15"/>
  <c r="J4569" i="15"/>
  <c r="J4570" i="15"/>
  <c r="J4571" i="15"/>
  <c r="J9311" i="15"/>
  <c r="J9312" i="15"/>
  <c r="J9313" i="15"/>
  <c r="J4572" i="15"/>
  <c r="J9314" i="15"/>
  <c r="J9315" i="15"/>
  <c r="J4573" i="15"/>
  <c r="J4574" i="15"/>
  <c r="J9316" i="15"/>
  <c r="J8932" i="15"/>
  <c r="J9317" i="15"/>
  <c r="J8933" i="15"/>
  <c r="J8934" i="15"/>
  <c r="J9318" i="15"/>
  <c r="J5845" i="15"/>
  <c r="J8198" i="15"/>
  <c r="J8199" i="15"/>
  <c r="J8200" i="15"/>
  <c r="J8201" i="15"/>
  <c r="J5846" i="15"/>
  <c r="J5847" i="15"/>
  <c r="J5851" i="15"/>
  <c r="J8202" i="15"/>
  <c r="J5852" i="15"/>
  <c r="J5854" i="15"/>
  <c r="J7800" i="15"/>
  <c r="J8203" i="15"/>
  <c r="J7046" i="15"/>
  <c r="J7801" i="15"/>
  <c r="J7802" i="15"/>
  <c r="J8204" i="15"/>
  <c r="J7047" i="15"/>
  <c r="J7048" i="15"/>
  <c r="J7038" i="15"/>
  <c r="J7039" i="15"/>
  <c r="J7040" i="15"/>
  <c r="J7041" i="15"/>
  <c r="J7049" i="15"/>
  <c r="J7042" i="15"/>
  <c r="J7050" i="15"/>
  <c r="J7043" i="15"/>
  <c r="J6642" i="15"/>
  <c r="J7044" i="15"/>
  <c r="J7051" i="15"/>
  <c r="J6643" i="15"/>
  <c r="J6644" i="15"/>
  <c r="J7045" i="15"/>
  <c r="J8206" i="15"/>
  <c r="J8207" i="15"/>
  <c r="J5848" i="15"/>
  <c r="J5849" i="15"/>
  <c r="J5850" i="15"/>
  <c r="J8208" i="15"/>
  <c r="J8209" i="15"/>
  <c r="J5853" i="15"/>
  <c r="J6519" i="15"/>
  <c r="J8210" i="15"/>
  <c r="J5458" i="15"/>
  <c r="J5855" i="15"/>
  <c r="J5459" i="15"/>
  <c r="J5856" i="15"/>
  <c r="J9320" i="15"/>
  <c r="J9321" i="15"/>
  <c r="J9322" i="15"/>
  <c r="J4578" i="15"/>
  <c r="J4579" i="15"/>
  <c r="J4580" i="15"/>
  <c r="J9323" i="15"/>
  <c r="J4581" i="15"/>
  <c r="J9324" i="15"/>
  <c r="J4582" i="15"/>
  <c r="J5350" i="15"/>
  <c r="J4583" i="15"/>
  <c r="J5351" i="15"/>
  <c r="J9325" i="15"/>
  <c r="J4164" i="15"/>
  <c r="J4584" i="15"/>
  <c r="J4165" i="15"/>
  <c r="J4585" i="15"/>
  <c r="J10512" i="15"/>
  <c r="J10514" i="15"/>
  <c r="J10517" i="15"/>
  <c r="J10518" i="15"/>
  <c r="J3350" i="15"/>
  <c r="J3351" i="15"/>
  <c r="J3352" i="15"/>
  <c r="J8205" i="15"/>
  <c r="J10520" i="15"/>
  <c r="J2932" i="15"/>
  <c r="J3353" i="15"/>
  <c r="J2933" i="15"/>
  <c r="J3354" i="15"/>
  <c r="J11629" i="15"/>
  <c r="J11630" i="15"/>
  <c r="J11631" i="15"/>
  <c r="J11632" i="15"/>
  <c r="J2018" i="15"/>
  <c r="J2019" i="15"/>
  <c r="J2020" i="15"/>
  <c r="J2021" i="15"/>
  <c r="J11633" i="15"/>
  <c r="J9319" i="15"/>
  <c r="J2022" i="15"/>
  <c r="J11634" i="15"/>
  <c r="J1537" i="15"/>
  <c r="J2023" i="15"/>
  <c r="J2024" i="15"/>
  <c r="J12717" i="15"/>
  <c r="J1538" i="15"/>
  <c r="J2025" i="15"/>
  <c r="J2026" i="15"/>
  <c r="J12718" i="15"/>
  <c r="J12719" i="15"/>
  <c r="J12720" i="15"/>
  <c r="J12721" i="15"/>
  <c r="J662" i="15"/>
  <c r="J663" i="15"/>
  <c r="J664" i="15"/>
  <c r="J665" i="15"/>
  <c r="J666" i="15"/>
  <c r="J667" i="15"/>
  <c r="J12722" i="15"/>
  <c r="J104" i="15"/>
  <c r="J105" i="15"/>
  <c r="J668" i="15"/>
  <c r="J669" i="15"/>
  <c r="J106" i="15"/>
  <c r="J670" i="15"/>
  <c r="J671" i="15"/>
  <c r="J107" i="15"/>
  <c r="J672" i="15"/>
  <c r="J12723" i="15"/>
  <c r="J673" i="15"/>
  <c r="J12343" i="15"/>
  <c r="J12344" i="15"/>
  <c r="J12486" i="15"/>
  <c r="J12711" i="15"/>
  <c r="J659" i="15"/>
  <c r="J12712" i="15"/>
  <c r="J12713" i="15"/>
  <c r="J12714" i="15"/>
  <c r="J12715" i="15"/>
  <c r="J660" i="15"/>
  <c r="J2015" i="15"/>
  <c r="J12716" i="15"/>
  <c r="J2016" i="15"/>
  <c r="J11622" i="15"/>
  <c r="J11623" i="15"/>
  <c r="J2017" i="15"/>
  <c r="J11243" i="15"/>
  <c r="J11624" i="15"/>
  <c r="J11625" i="15"/>
  <c r="J12241" i="15"/>
  <c r="J11626" i="15"/>
  <c r="J11627" i="15"/>
  <c r="J11244" i="15"/>
  <c r="J11628" i="15"/>
  <c r="J3347" i="15"/>
  <c r="J11389" i="15"/>
  <c r="J674" i="15"/>
  <c r="J10513" i="15"/>
  <c r="J3348" i="15"/>
  <c r="J10515" i="15"/>
  <c r="J10516" i="15"/>
  <c r="J3349" i="15"/>
  <c r="J4575" i="15"/>
  <c r="J10075" i="15"/>
  <c r="J10076" i="15"/>
  <c r="J10519" i="15"/>
  <c r="J10283" i="15"/>
  <c r="J4576" i="15"/>
  <c r="J9329" i="15"/>
  <c r="J9330" i="15"/>
  <c r="J4577" i="15"/>
  <c r="J9331" i="15"/>
  <c r="J9332" i="15"/>
  <c r="J9333" i="15"/>
  <c r="J8935" i="15"/>
  <c r="J9334" i="15"/>
  <c r="J5857" i="15"/>
  <c r="J9091" i="15"/>
  <c r="J8214" i="15"/>
  <c r="J8215" i="15"/>
  <c r="J8216" i="15"/>
  <c r="J5858" i="15"/>
  <c r="J8217" i="15"/>
  <c r="J8218" i="15"/>
  <c r="J8219" i="15"/>
  <c r="J5859" i="15"/>
  <c r="J7803" i="15"/>
  <c r="J8220" i="15"/>
  <c r="J7966" i="15"/>
  <c r="J7052" i="15"/>
  <c r="J7055" i="15"/>
  <c r="J7056" i="15"/>
  <c r="J7053" i="15"/>
  <c r="J7057" i="15"/>
  <c r="J7058" i="15"/>
  <c r="J7059" i="15"/>
  <c r="J7060" i="15"/>
  <c r="J7054" i="15"/>
  <c r="J6645" i="15"/>
  <c r="J6646" i="15"/>
  <c r="J7061" i="15"/>
  <c r="J6821" i="15"/>
  <c r="J6822" i="15"/>
  <c r="J8211" i="15"/>
  <c r="J5860" i="15"/>
  <c r="J5861" i="15"/>
  <c r="J8212" i="15"/>
  <c r="J5862" i="15"/>
  <c r="J5863" i="15"/>
  <c r="J5864" i="15"/>
  <c r="J8213" i="15"/>
  <c r="J5460" i="15"/>
  <c r="J5865" i="15"/>
  <c r="J5616" i="15"/>
  <c r="J5617" i="15"/>
  <c r="J9326" i="15"/>
  <c r="J9327" i="15"/>
  <c r="J4586" i="15"/>
  <c r="J4587" i="15"/>
  <c r="J4588" i="15"/>
  <c r="J4589" i="15"/>
  <c r="J4590" i="15"/>
  <c r="J4591" i="15"/>
  <c r="J9328" i="15"/>
  <c r="J4166" i="15"/>
  <c r="J4592" i="15"/>
  <c r="J4331" i="15"/>
  <c r="J10521" i="15"/>
  <c r="J10522" i="15"/>
  <c r="J3355" i="15"/>
  <c r="J3356" i="15"/>
  <c r="J3357" i="15"/>
  <c r="J3358" i="15"/>
  <c r="J3359" i="15"/>
  <c r="J10523" i="15"/>
  <c r="J2934" i="15"/>
  <c r="J3360" i="15"/>
  <c r="J3107" i="15"/>
  <c r="J3108" i="15"/>
  <c r="J11635" i="15"/>
  <c r="J11636" i="15"/>
  <c r="J2027" i="15"/>
  <c r="J2028" i="15"/>
  <c r="J2029" i="15"/>
  <c r="J1539" i="15"/>
  <c r="J2030" i="15"/>
  <c r="J2031" i="15"/>
  <c r="J2032" i="15"/>
  <c r="J2033" i="15"/>
  <c r="J11637" i="15"/>
  <c r="J1540" i="15"/>
  <c r="J2034" i="15"/>
  <c r="J12724" i="15"/>
  <c r="J1716" i="15"/>
  <c r="J12725" i="15"/>
  <c r="J675" i="15"/>
  <c r="J676" i="15"/>
  <c r="J677" i="15"/>
  <c r="J12726" i="15"/>
  <c r="J108" i="15"/>
  <c r="J109" i="15"/>
  <c r="J678" i="15"/>
  <c r="J679" i="15"/>
  <c r="J680" i="15"/>
  <c r="J12727" i="15"/>
  <c r="J110" i="15"/>
  <c r="J681" i="15"/>
  <c r="J682" i="15"/>
  <c r="J363" i="15"/>
  <c r="J401" i="15"/>
  <c r="J402" i="15"/>
  <c r="J12345" i="15"/>
  <c r="J683" i="15"/>
  <c r="J684" i="15"/>
  <c r="J12734" i="15"/>
  <c r="J686" i="15"/>
  <c r="J2035" i="15"/>
  <c r="J12735" i="15"/>
  <c r="J12736" i="15"/>
  <c r="J2036" i="15"/>
  <c r="J2037" i="15"/>
  <c r="J11643" i="15"/>
  <c r="J685" i="15"/>
  <c r="J2038" i="15"/>
  <c r="J3361" i="15"/>
  <c r="J11245" i="15"/>
  <c r="J11644" i="15"/>
  <c r="J11645" i="15"/>
  <c r="J3362" i="15"/>
  <c r="J10528" i="15"/>
  <c r="J3363" i="15"/>
  <c r="J3364" i="15"/>
  <c r="J4593" i="15"/>
  <c r="J10077" i="15"/>
  <c r="J10078" i="15"/>
  <c r="J10529" i="15"/>
  <c r="J10530" i="15"/>
  <c r="J4594" i="15"/>
  <c r="J4595" i="15"/>
  <c r="J9341" i="15"/>
  <c r="J4596" i="15"/>
  <c r="J4597" i="15"/>
  <c r="J9342" i="15"/>
  <c r="J9343" i="15"/>
  <c r="J8936" i="15"/>
  <c r="J9344" i="15"/>
  <c r="J5866" i="15"/>
  <c r="J8937" i="15"/>
  <c r="J9345" i="15"/>
  <c r="J5867" i="15"/>
  <c r="J8225" i="15"/>
  <c r="J5868" i="15"/>
  <c r="J8226" i="15"/>
  <c r="J7804" i="15"/>
  <c r="J8227" i="15"/>
  <c r="J5869" i="15"/>
  <c r="J7062" i="15"/>
  <c r="J7063" i="15"/>
  <c r="J7066" i="15"/>
  <c r="J7064" i="15"/>
  <c r="J7067" i="15"/>
  <c r="J7065" i="15"/>
  <c r="J7068" i="15"/>
  <c r="J6647" i="15"/>
  <c r="J6648" i="15"/>
  <c r="J7069" i="15"/>
  <c r="J8221" i="15"/>
  <c r="J8222" i="15"/>
  <c r="J5870" i="15"/>
  <c r="J8223" i="15"/>
  <c r="J8224" i="15"/>
  <c r="J5871" i="15"/>
  <c r="J5872" i="15"/>
  <c r="J9335" i="15"/>
  <c r="J5461" i="15"/>
  <c r="J5873" i="15"/>
  <c r="J9336" i="15"/>
  <c r="J9337" i="15"/>
  <c r="J9338" i="15"/>
  <c r="J4598" i="15"/>
  <c r="J4599" i="15"/>
  <c r="J4600" i="15"/>
  <c r="J9339" i="15"/>
  <c r="J9340" i="15"/>
  <c r="J10524" i="15"/>
  <c r="J4601" i="15"/>
  <c r="J4167" i="15"/>
  <c r="J4602" i="15"/>
  <c r="J10525" i="15"/>
  <c r="J10526" i="15"/>
  <c r="J3365" i="15"/>
  <c r="J3369" i="15"/>
  <c r="J10527" i="15"/>
  <c r="J3366" i="15"/>
  <c r="J11638" i="15"/>
  <c r="J2935" i="15"/>
  <c r="J3367" i="15"/>
  <c r="J2039" i="15"/>
  <c r="J2045" i="15"/>
  <c r="J11639" i="15"/>
  <c r="J1717" i="15"/>
  <c r="J2040" i="15"/>
  <c r="J2041" i="15"/>
  <c r="J2046" i="15"/>
  <c r="J11640" i="15"/>
  <c r="J11641" i="15"/>
  <c r="J11642" i="15"/>
  <c r="J2042" i="15"/>
  <c r="J12728" i="15"/>
  <c r="J1541" i="15"/>
  <c r="J2043" i="15"/>
  <c r="J12729" i="15"/>
  <c r="J687" i="15"/>
  <c r="J12730" i="15"/>
  <c r="J12731" i="15"/>
  <c r="J111" i="15"/>
  <c r="J112" i="15"/>
  <c r="J113" i="15"/>
  <c r="J403" i="15"/>
  <c r="J688" i="15"/>
  <c r="J693" i="15"/>
  <c r="J694" i="15"/>
  <c r="J12732" i="15"/>
  <c r="J689" i="15"/>
  <c r="J12733" i="15"/>
  <c r="J114" i="15"/>
  <c r="J404" i="15"/>
  <c r="J690" i="15"/>
  <c r="J695" i="15"/>
  <c r="J12738" i="15"/>
  <c r="J696" i="15"/>
  <c r="J2047" i="15"/>
  <c r="J2048" i="15"/>
  <c r="J3370" i="15"/>
  <c r="J3371" i="15"/>
  <c r="J4604" i="15"/>
  <c r="J4605" i="15"/>
  <c r="J4606" i="15"/>
  <c r="J5875" i="15"/>
  <c r="J5876" i="15"/>
  <c r="J7071" i="15"/>
  <c r="J7072" i="15"/>
  <c r="J7070" i="15"/>
  <c r="J8228" i="15"/>
  <c r="J9346" i="15"/>
  <c r="J5874" i="15"/>
  <c r="J9347" i="15"/>
  <c r="J10531" i="15"/>
  <c r="J4168" i="15"/>
  <c r="J4603" i="15"/>
  <c r="J10532" i="15"/>
  <c r="J11646" i="15"/>
  <c r="J2936" i="15"/>
  <c r="J3368" i="15"/>
  <c r="J11647" i="15"/>
  <c r="J1542" i="15"/>
  <c r="J2044" i="15"/>
  <c r="J691" i="15"/>
  <c r="J12737" i="15"/>
  <c r="J115" i="15"/>
  <c r="J692" i="15"/>
  <c r="J12346" i="15"/>
  <c r="J12347" i="15"/>
  <c r="J697" i="15"/>
  <c r="J12739" i="15"/>
  <c r="J698" i="15"/>
  <c r="J2049" i="15"/>
  <c r="J12740" i="15"/>
  <c r="J12741" i="15"/>
  <c r="J2050" i="15"/>
  <c r="J2051" i="15"/>
  <c r="J11648" i="15"/>
  <c r="J2052" i="15"/>
  <c r="J699" i="15"/>
  <c r="J2053" i="15"/>
  <c r="J11649" i="15"/>
  <c r="J11650" i="15"/>
  <c r="J3372" i="15"/>
  <c r="J11246" i="15"/>
  <c r="J11651" i="15"/>
  <c r="J11247" i="15"/>
  <c r="J11652" i="15"/>
  <c r="J3373" i="15"/>
  <c r="J3374" i="15"/>
  <c r="J700" i="15"/>
  <c r="J701" i="15"/>
  <c r="J3375" i="15"/>
  <c r="J10533" i="15"/>
  <c r="J3376" i="15"/>
  <c r="J10534" i="15"/>
  <c r="J10535" i="15"/>
  <c r="J4607" i="15"/>
  <c r="J10079" i="15"/>
  <c r="J10080" i="15"/>
  <c r="J10536" i="15"/>
  <c r="J10081" i="15"/>
  <c r="J10082" i="15"/>
  <c r="J10537" i="15"/>
  <c r="J4608" i="15"/>
  <c r="J4609" i="15"/>
  <c r="J4610" i="15"/>
  <c r="J4611" i="15"/>
  <c r="J4612" i="15"/>
  <c r="J4613" i="15"/>
  <c r="J9348" i="15"/>
  <c r="J9349" i="15"/>
  <c r="J9350" i="15"/>
  <c r="J9351" i="15"/>
  <c r="J4614" i="15"/>
  <c r="J8938" i="15"/>
  <c r="J9352" i="15"/>
  <c r="J5877" i="15"/>
  <c r="J8939" i="15"/>
  <c r="J9353" i="15"/>
  <c r="J5878" i="15"/>
  <c r="J5879" i="15"/>
  <c r="J8229" i="15"/>
  <c r="J8230" i="15"/>
  <c r="J8231" i="15"/>
  <c r="J5880" i="15"/>
  <c r="J5881" i="15"/>
  <c r="J7805" i="15"/>
  <c r="J8232" i="15"/>
  <c r="J7073" i="15"/>
  <c r="J7806" i="15"/>
  <c r="J8233" i="15"/>
  <c r="J7074" i="15"/>
  <c r="J7075" i="15"/>
  <c r="J7076" i="15"/>
  <c r="J7077" i="15"/>
  <c r="J7078" i="15"/>
  <c r="J6649" i="15"/>
  <c r="J6650" i="15"/>
  <c r="J7079" i="15"/>
  <c r="J8234" i="15"/>
  <c r="J6651" i="15"/>
  <c r="J6652" i="15"/>
  <c r="J7080" i="15"/>
  <c r="J8235" i="15"/>
  <c r="J8236" i="15"/>
  <c r="J5882" i="15"/>
  <c r="J5883" i="15"/>
  <c r="J5884" i="15"/>
  <c r="J8237" i="15"/>
  <c r="J5462" i="15"/>
  <c r="J5885" i="15"/>
  <c r="J9354" i="15"/>
  <c r="J9355" i="15"/>
  <c r="J5463" i="15"/>
  <c r="J5886" i="15"/>
  <c r="J5464" i="15"/>
  <c r="J5887" i="15"/>
  <c r="J9356" i="15"/>
  <c r="J9357" i="15"/>
  <c r="J4615" i="15"/>
  <c r="J9358" i="15"/>
  <c r="J4616" i="15"/>
  <c r="J4617" i="15"/>
  <c r="J4618" i="15"/>
  <c r="J4619" i="15"/>
  <c r="J4620" i="15"/>
  <c r="J10538" i="15"/>
  <c r="J10539" i="15"/>
  <c r="J4169" i="15"/>
  <c r="J4621" i="15"/>
  <c r="J4170" i="15"/>
  <c r="J4622" i="15"/>
  <c r="J4171" i="15"/>
  <c r="J4623" i="15"/>
  <c r="J3377" i="15"/>
  <c r="J10540" i="15"/>
  <c r="J10541" i="15"/>
  <c r="J10542" i="15"/>
  <c r="J3378" i="15"/>
  <c r="J3379" i="15"/>
  <c r="J3380" i="15"/>
  <c r="J3381" i="15"/>
  <c r="J11653" i="15"/>
  <c r="J11654" i="15"/>
  <c r="J2937" i="15"/>
  <c r="J3382" i="15"/>
  <c r="J2938" i="15"/>
  <c r="J3383" i="15"/>
  <c r="J2939" i="15"/>
  <c r="J3384" i="15"/>
  <c r="J2054" i="15"/>
  <c r="J11655" i="15"/>
  <c r="J11656" i="15"/>
  <c r="J2055" i="15"/>
  <c r="J1718" i="15"/>
  <c r="J2056" i="15"/>
  <c r="J2057" i="15"/>
  <c r="J11657" i="15"/>
  <c r="J2058" i="15"/>
  <c r="J2059" i="15"/>
  <c r="J2060" i="15"/>
  <c r="J2061" i="15"/>
  <c r="J12742" i="15"/>
  <c r="J12743" i="15"/>
  <c r="J1543" i="15"/>
  <c r="J2062" i="15"/>
  <c r="J1544" i="15"/>
  <c r="J2063" i="15"/>
  <c r="J1545" i="15"/>
  <c r="J2064" i="15"/>
  <c r="J12744" i="15"/>
  <c r="J702" i="15"/>
  <c r="J703" i="15"/>
  <c r="J704" i="15"/>
  <c r="J116" i="15"/>
  <c r="J117" i="15"/>
  <c r="J705" i="15"/>
  <c r="J12745" i="15"/>
  <c r="J12746" i="15"/>
  <c r="J118" i="15"/>
  <c r="J119" i="15"/>
  <c r="J706" i="15"/>
  <c r="J120" i="15"/>
  <c r="J121" i="15"/>
  <c r="J707" i="15"/>
  <c r="J708" i="15"/>
  <c r="J709" i="15"/>
  <c r="J12747" i="15"/>
  <c r="J122" i="15"/>
  <c r="J710" i="15"/>
  <c r="J123" i="15"/>
  <c r="J711" i="15"/>
  <c r="J124" i="15"/>
  <c r="J712" i="15"/>
  <c r="J12348" i="15"/>
  <c r="J12349" i="15"/>
  <c r="J12350" i="15"/>
  <c r="J12466" i="15"/>
  <c r="J12487" i="15"/>
  <c r="J12488" i="15"/>
  <c r="J713" i="15"/>
  <c r="J714" i="15"/>
  <c r="J12748" i="15"/>
  <c r="J12749" i="15"/>
  <c r="J12750" i="15"/>
  <c r="J715" i="15"/>
  <c r="J716" i="15"/>
  <c r="J717" i="15"/>
  <c r="J718" i="15"/>
  <c r="J719" i="15"/>
  <c r="J720" i="15"/>
  <c r="J12751" i="15"/>
  <c r="J12752" i="15"/>
  <c r="J721" i="15"/>
  <c r="J722" i="15"/>
  <c r="J11658" i="15"/>
  <c r="J11659" i="15"/>
  <c r="J12242" i="15"/>
  <c r="J11660" i="15"/>
  <c r="J11661" i="15"/>
  <c r="J11662" i="15"/>
  <c r="J11663" i="15"/>
  <c r="J11371" i="15"/>
  <c r="J11390" i="15"/>
  <c r="J11391" i="15"/>
  <c r="J11248" i="15"/>
  <c r="J11249" i="15"/>
  <c r="J11664" i="15"/>
  <c r="J11250" i="15"/>
  <c r="J11665" i="15"/>
  <c r="J723" i="15"/>
  <c r="J724" i="15"/>
  <c r="J725" i="15"/>
  <c r="J10543" i="15"/>
  <c r="J10544" i="15"/>
  <c r="J10545" i="15"/>
  <c r="J726" i="15"/>
  <c r="J10546" i="15"/>
  <c r="J10547" i="15"/>
  <c r="J11140" i="15"/>
  <c r="J10548" i="15"/>
  <c r="J10549" i="15"/>
  <c r="J2065" i="15"/>
  <c r="J10550" i="15"/>
  <c r="J10551" i="15"/>
  <c r="J10552" i="15"/>
  <c r="J2066" i="15"/>
  <c r="J2067" i="15"/>
  <c r="J10256" i="15"/>
  <c r="J10284" i="15"/>
  <c r="J10285" i="15"/>
  <c r="J10083" i="15"/>
  <c r="J10084" i="15"/>
  <c r="J10553" i="15"/>
  <c r="J10085" i="15"/>
  <c r="J10554" i="15"/>
  <c r="J2068" i="15"/>
  <c r="J2069" i="15"/>
  <c r="J9359" i="15"/>
  <c r="J9360" i="15"/>
  <c r="J2070" i="15"/>
  <c r="J9361" i="15"/>
  <c r="J9362" i="15"/>
  <c r="J9952" i="15"/>
  <c r="J9363" i="15"/>
  <c r="J9364" i="15"/>
  <c r="J9365" i="15"/>
  <c r="J2071" i="15"/>
  <c r="J9366" i="15"/>
  <c r="J9367" i="15"/>
  <c r="J9368" i="15"/>
  <c r="J2072" i="15"/>
  <c r="J9063" i="15"/>
  <c r="J9092" i="15"/>
  <c r="J9093" i="15"/>
  <c r="J8940" i="15"/>
  <c r="J8941" i="15"/>
  <c r="J9369" i="15"/>
  <c r="J8942" i="15"/>
  <c r="J9370" i="15"/>
  <c r="J2073" i="15"/>
  <c r="J2074" i="15"/>
  <c r="J2075" i="15"/>
  <c r="J2076" i="15"/>
  <c r="J8238" i="15"/>
  <c r="J8239" i="15"/>
  <c r="J8823" i="15"/>
  <c r="J8240" i="15"/>
  <c r="J8241" i="15"/>
  <c r="J2077" i="15"/>
  <c r="J3385" i="15"/>
  <c r="J3386" i="15"/>
  <c r="J2078" i="15"/>
  <c r="J7939" i="15"/>
  <c r="J7967" i="15"/>
  <c r="J7968" i="15"/>
  <c r="J7807" i="15"/>
  <c r="J7808" i="15"/>
  <c r="J8242" i="15"/>
  <c r="J7809" i="15"/>
  <c r="J8243" i="15"/>
  <c r="J2079" i="15"/>
  <c r="J7081" i="15"/>
  <c r="J7082" i="15"/>
  <c r="J7083" i="15"/>
  <c r="J7084" i="15"/>
  <c r="J2080" i="15"/>
  <c r="J3387" i="15"/>
  <c r="J7085" i="15"/>
  <c r="J7086" i="15"/>
  <c r="J7087" i="15"/>
  <c r="J7689" i="15"/>
  <c r="J7088" i="15"/>
  <c r="J7089" i="15"/>
  <c r="J7090" i="15"/>
  <c r="J3388" i="15"/>
  <c r="J3389" i="15"/>
  <c r="J3390" i="15"/>
  <c r="J6794" i="15"/>
  <c r="J6823" i="15"/>
  <c r="J6824" i="15"/>
  <c r="J6653" i="15"/>
  <c r="J6654" i="15"/>
  <c r="J7091" i="15"/>
  <c r="J6655" i="15"/>
  <c r="J7092" i="15"/>
  <c r="J3391" i="15"/>
  <c r="J5888" i="15"/>
  <c r="J5889" i="15"/>
  <c r="J5890" i="15"/>
  <c r="J3392" i="15"/>
  <c r="J5891" i="15"/>
  <c r="J5892" i="15"/>
  <c r="J6520" i="15"/>
  <c r="J5893" i="15"/>
  <c r="J5894" i="15"/>
  <c r="J3393" i="15"/>
  <c r="J5895" i="15"/>
  <c r="J5896" i="15"/>
  <c r="J5897" i="15"/>
  <c r="J3394" i="15"/>
  <c r="J3395" i="15"/>
  <c r="J3396" i="15"/>
  <c r="J5590" i="15"/>
  <c r="J5591" i="15"/>
  <c r="J5618" i="15"/>
  <c r="J5619" i="15"/>
  <c r="J5465" i="15"/>
  <c r="J5898" i="15"/>
  <c r="J5466" i="15"/>
  <c r="J5899" i="15"/>
  <c r="J5900" i="15"/>
  <c r="J3397" i="15"/>
  <c r="J4624" i="15"/>
  <c r="J4625" i="15"/>
  <c r="J5352" i="15"/>
  <c r="J4626" i="15"/>
  <c r="J4627" i="15"/>
  <c r="J3398" i="15"/>
  <c r="J4628" i="15"/>
  <c r="J4629" i="15"/>
  <c r="J5353" i="15"/>
  <c r="J4630" i="15"/>
  <c r="J4631" i="15"/>
  <c r="J4632" i="15"/>
  <c r="J7093" i="15"/>
  <c r="J3399" i="15"/>
  <c r="J4633" i="15"/>
  <c r="J4634" i="15"/>
  <c r="J4305" i="15"/>
  <c r="J4332" i="15"/>
  <c r="J4333" i="15"/>
  <c r="J4172" i="15"/>
  <c r="J4635" i="15"/>
  <c r="J4173" i="15"/>
  <c r="J4636" i="15"/>
  <c r="J4637" i="15"/>
  <c r="J3400" i="15"/>
  <c r="J4039" i="15"/>
  <c r="J3401" i="15"/>
  <c r="J3402" i="15"/>
  <c r="J4638" i="15"/>
  <c r="J3403" i="15"/>
  <c r="J3404" i="15"/>
  <c r="J4040" i="15"/>
  <c r="J3405" i="15"/>
  <c r="J2940" i="15"/>
  <c r="J8244" i="15"/>
  <c r="J4639" i="15"/>
  <c r="J4640" i="15"/>
  <c r="J3076" i="15"/>
  <c r="J3109" i="15"/>
  <c r="J3110" i="15"/>
  <c r="J2941" i="15"/>
  <c r="J3406" i="15"/>
  <c r="J2942" i="15"/>
  <c r="J3407" i="15"/>
  <c r="J4641" i="15"/>
  <c r="J4642" i="15"/>
  <c r="J2081" i="15"/>
  <c r="J2815" i="15"/>
  <c r="J2082" i="15"/>
  <c r="J2083" i="15"/>
  <c r="J4643" i="15"/>
  <c r="J2084" i="15"/>
  <c r="J2085" i="15"/>
  <c r="J2816" i="15"/>
  <c r="J2086" i="15"/>
  <c r="J2087" i="15"/>
  <c r="J9371" i="15"/>
  <c r="J2088" i="15"/>
  <c r="J4644" i="15"/>
  <c r="J4645" i="15"/>
  <c r="J4646" i="15"/>
  <c r="J1675" i="15"/>
  <c r="J1676" i="15"/>
  <c r="J1719" i="15"/>
  <c r="J1720" i="15"/>
  <c r="J1546" i="15"/>
  <c r="J2089" i="15"/>
  <c r="J1547" i="15"/>
  <c r="J2090" i="15"/>
  <c r="J4647" i="15"/>
  <c r="J4648" i="15"/>
  <c r="J727" i="15"/>
  <c r="J1431" i="15"/>
  <c r="J728" i="15"/>
  <c r="J729" i="15"/>
  <c r="J10555" i="15"/>
  <c r="J10556" i="15"/>
  <c r="J125" i="15"/>
  <c r="J126" i="15"/>
  <c r="J730" i="15"/>
  <c r="J731" i="15"/>
  <c r="J732" i="15"/>
  <c r="J733" i="15"/>
  <c r="J4649" i="15"/>
  <c r="J127" i="15"/>
  <c r="J128" i="15"/>
  <c r="J4650" i="15"/>
  <c r="J11666" i="15"/>
  <c r="J4651" i="15"/>
  <c r="J4652" i="15"/>
  <c r="J364" i="15"/>
  <c r="J365" i="15"/>
  <c r="J405" i="15"/>
  <c r="J406" i="15"/>
  <c r="J129" i="15"/>
  <c r="J734" i="15"/>
  <c r="J130" i="15"/>
  <c r="J735" i="15"/>
  <c r="J12753" i="15"/>
  <c r="J12351" i="15"/>
  <c r="J487" i="15"/>
  <c r="J488" i="15"/>
  <c r="J12756" i="15"/>
  <c r="J12757" i="15"/>
  <c r="J489" i="15"/>
  <c r="J736" i="15"/>
  <c r="J12758" i="15"/>
  <c r="J490" i="15"/>
  <c r="J1835" i="15"/>
  <c r="J12759" i="15"/>
  <c r="J1836" i="15"/>
  <c r="J1837" i="15"/>
  <c r="J11671" i="15"/>
  <c r="J11672" i="15"/>
  <c r="J1838" i="15"/>
  <c r="J11673" i="15"/>
  <c r="J3408" i="15"/>
  <c r="J11251" i="15"/>
  <c r="J11674" i="15"/>
  <c r="J10561" i="15"/>
  <c r="J10562" i="15"/>
  <c r="J3409" i="15"/>
  <c r="J10563" i="15"/>
  <c r="J10564" i="15"/>
  <c r="J3410" i="15"/>
  <c r="J3411" i="15"/>
  <c r="J10565" i="15"/>
  <c r="J10566" i="15"/>
  <c r="J3412" i="15"/>
  <c r="J4655" i="15"/>
  <c r="J10086" i="15"/>
  <c r="J10567" i="15"/>
  <c r="J10286" i="15"/>
  <c r="J4656" i="15"/>
  <c r="J2091" i="15"/>
  <c r="J9378" i="15"/>
  <c r="J4657" i="15"/>
  <c r="J9379" i="15"/>
  <c r="J4654" i="15"/>
  <c r="J2092" i="15"/>
  <c r="J4658" i="15"/>
  <c r="J9380" i="15"/>
  <c r="J9381" i="15"/>
  <c r="J4659" i="15"/>
  <c r="J9382" i="15"/>
  <c r="J9383" i="15"/>
  <c r="J8943" i="15"/>
  <c r="J9384" i="15"/>
  <c r="J5903" i="15"/>
  <c r="J8250" i="15"/>
  <c r="J5904" i="15"/>
  <c r="J3413" i="15"/>
  <c r="J8251" i="15"/>
  <c r="J8252" i="15"/>
  <c r="J5902" i="15"/>
  <c r="J8253" i="15"/>
  <c r="J5905" i="15"/>
  <c r="J7810" i="15"/>
  <c r="J8254" i="15"/>
  <c r="J7094" i="15"/>
  <c r="J7095" i="15"/>
  <c r="J7098" i="15"/>
  <c r="J7096" i="15"/>
  <c r="J7099" i="15"/>
  <c r="J7100" i="15"/>
  <c r="J4660" i="15"/>
  <c r="J7097" i="15"/>
  <c r="J7101" i="15"/>
  <c r="J7102" i="15"/>
  <c r="J4661" i="15"/>
  <c r="J6656" i="15"/>
  <c r="J7103" i="15"/>
  <c r="J8247" i="15"/>
  <c r="J5906" i="15"/>
  <c r="J5907" i="15"/>
  <c r="J5908" i="15"/>
  <c r="J8248" i="15"/>
  <c r="J5909" i="15"/>
  <c r="J5910" i="15"/>
  <c r="J5911" i="15"/>
  <c r="J5912" i="15"/>
  <c r="J8249" i="15"/>
  <c r="J5467" i="15"/>
  <c r="J5913" i="15"/>
  <c r="J9374" i="15"/>
  <c r="J9375" i="15"/>
  <c r="J4662" i="15"/>
  <c r="J4663" i="15"/>
  <c r="J4664" i="15"/>
  <c r="J9376" i="15"/>
  <c r="J4666" i="15"/>
  <c r="J4667" i="15"/>
  <c r="J4174" i="15"/>
  <c r="J4668" i="15"/>
  <c r="J9377" i="15"/>
  <c r="J10557" i="15"/>
  <c r="J4175" i="15"/>
  <c r="J4669" i="15"/>
  <c r="J10558" i="15"/>
  <c r="J10559" i="15"/>
  <c r="J3414" i="15"/>
  <c r="J4041" i="15"/>
  <c r="J3415" i="15"/>
  <c r="J3416" i="15"/>
  <c r="J3417" i="15"/>
  <c r="J3418" i="15"/>
  <c r="J3419" i="15"/>
  <c r="J3420" i="15"/>
  <c r="J10560" i="15"/>
  <c r="J2943" i="15"/>
  <c r="J3421" i="15"/>
  <c r="J11668" i="15"/>
  <c r="J1721" i="15"/>
  <c r="J2093" i="15"/>
  <c r="J2817" i="15"/>
  <c r="J2094" i="15"/>
  <c r="J2095" i="15"/>
  <c r="J11669" i="15"/>
  <c r="J2096" i="15"/>
  <c r="J2097" i="15"/>
  <c r="J2098" i="15"/>
  <c r="J1548" i="15"/>
  <c r="J1722" i="15"/>
  <c r="J2099" i="15"/>
  <c r="J11670" i="15"/>
  <c r="J12760" i="15"/>
  <c r="J1549" i="15"/>
  <c r="J2100" i="15"/>
  <c r="J12755" i="15"/>
  <c r="J737" i="15"/>
  <c r="J1432" i="15"/>
  <c r="J739" i="15"/>
  <c r="J12761" i="15"/>
  <c r="J740" i="15"/>
  <c r="J741" i="15"/>
  <c r="J742" i="15"/>
  <c r="J743" i="15"/>
  <c r="J12762" i="15"/>
  <c r="J131" i="15"/>
  <c r="J744" i="15"/>
  <c r="J12763" i="15"/>
  <c r="J12352" i="15"/>
  <c r="J12353" i="15"/>
  <c r="J12354" i="15"/>
  <c r="J12764" i="15"/>
  <c r="J745" i="15"/>
  <c r="J12765" i="15"/>
  <c r="J12766" i="15"/>
  <c r="J746" i="15"/>
  <c r="J747" i="15"/>
  <c r="J12767" i="15"/>
  <c r="J12768" i="15"/>
  <c r="J2101" i="15"/>
  <c r="J2102" i="15"/>
  <c r="J11677" i="15"/>
  <c r="J11678" i="15"/>
  <c r="J2103" i="15"/>
  <c r="J11679" i="15"/>
  <c r="J2104" i="15"/>
  <c r="J11680" i="15"/>
  <c r="J11252" i="15"/>
  <c r="J11681" i="15"/>
  <c r="J11253" i="15"/>
  <c r="J11682" i="15"/>
  <c r="J10570" i="15"/>
  <c r="J10571" i="15"/>
  <c r="J3422" i="15"/>
  <c r="J10572" i="15"/>
  <c r="J3423" i="15"/>
  <c r="J748" i="15"/>
  <c r="J3424" i="15"/>
  <c r="J10573" i="15"/>
  <c r="J3425" i="15"/>
  <c r="J10574" i="15"/>
  <c r="J10575" i="15"/>
  <c r="J10087" i="15"/>
  <c r="J10088" i="15"/>
  <c r="J10576" i="15"/>
  <c r="J10089" i="15"/>
  <c r="J10577" i="15"/>
  <c r="J4670" i="15"/>
  <c r="J4671" i="15"/>
  <c r="J9385" i="15"/>
  <c r="J4672" i="15"/>
  <c r="J9386" i="15"/>
  <c r="J8944" i="15"/>
  <c r="J9387" i="15"/>
  <c r="J4673" i="15"/>
  <c r="J9388" i="15"/>
  <c r="J9389" i="15"/>
  <c r="J4674" i="15"/>
  <c r="J8945" i="15"/>
  <c r="J9390" i="15"/>
  <c r="J8946" i="15"/>
  <c r="J9391" i="15"/>
  <c r="J5914" i="15"/>
  <c r="J8255" i="15"/>
  <c r="J8256" i="15"/>
  <c r="J5915" i="15"/>
  <c r="J5916" i="15"/>
  <c r="J7811" i="15"/>
  <c r="J8257" i="15"/>
  <c r="J5917" i="15"/>
  <c r="J5918" i="15"/>
  <c r="J7812" i="15"/>
  <c r="J7813" i="15"/>
  <c r="J8258" i="15"/>
  <c r="J7814" i="15"/>
  <c r="J8259" i="15"/>
  <c r="J7104" i="15"/>
  <c r="J7105" i="15"/>
  <c r="J7106" i="15"/>
  <c r="J6902" i="15"/>
  <c r="J7107" i="15"/>
  <c r="J7108" i="15"/>
  <c r="J7109" i="15"/>
  <c r="J7110" i="15"/>
  <c r="J7111" i="15"/>
  <c r="J6657" i="15"/>
  <c r="J7112" i="15"/>
  <c r="J6658" i="15"/>
  <c r="J6659" i="15"/>
  <c r="J7113" i="15"/>
  <c r="J6660" i="15"/>
  <c r="J7114" i="15"/>
  <c r="J8055" i="15"/>
  <c r="J5919" i="15"/>
  <c r="J5920" i="15"/>
  <c r="J5921" i="15"/>
  <c r="J5922" i="15"/>
  <c r="J5923" i="15"/>
  <c r="J8260" i="15"/>
  <c r="J8261" i="15"/>
  <c r="J5924" i="15"/>
  <c r="J9392" i="15"/>
  <c r="J5468" i="15"/>
  <c r="J5925" i="15"/>
  <c r="J5469" i="15"/>
  <c r="J5926" i="15"/>
  <c r="J9393" i="15"/>
  <c r="J9176" i="15"/>
  <c r="J4675" i="15"/>
  <c r="J4676" i="15"/>
  <c r="J4677" i="15"/>
  <c r="J4678" i="15"/>
  <c r="J9394" i="15"/>
  <c r="J9395" i="15"/>
  <c r="J4176" i="15"/>
  <c r="J4679" i="15"/>
  <c r="J4680" i="15"/>
  <c r="J4681" i="15"/>
  <c r="J4682" i="15"/>
  <c r="J10578" i="15"/>
  <c r="J10579" i="15"/>
  <c r="J4177" i="15"/>
  <c r="J4683" i="15"/>
  <c r="J10375" i="15"/>
  <c r="J4178" i="15"/>
  <c r="J4684" i="15"/>
  <c r="J3428" i="15"/>
  <c r="J3429" i="15"/>
  <c r="J10580" i="15"/>
  <c r="J3430" i="15"/>
  <c r="J10581" i="15"/>
  <c r="J2944" i="15"/>
  <c r="J3431" i="15"/>
  <c r="J3432" i="15"/>
  <c r="J3433" i="15"/>
  <c r="J11683" i="15"/>
  <c r="J2945" i="15"/>
  <c r="J3434" i="15"/>
  <c r="J2946" i="15"/>
  <c r="J3435" i="15"/>
  <c r="J11480" i="15"/>
  <c r="J2105" i="15"/>
  <c r="J2106" i="15"/>
  <c r="J2107" i="15"/>
  <c r="J2108" i="15"/>
  <c r="J11684" i="15"/>
  <c r="J11685" i="15"/>
  <c r="J1550" i="15"/>
  <c r="J2109" i="15"/>
  <c r="J2110" i="15"/>
  <c r="J1551" i="15"/>
  <c r="J2111" i="15"/>
  <c r="J2112" i="15"/>
  <c r="J2113" i="15"/>
  <c r="J12771" i="15"/>
  <c r="J1552" i="15"/>
  <c r="J2114" i="15"/>
  <c r="J1553" i="15"/>
  <c r="J2115" i="15"/>
  <c r="J12772" i="15"/>
  <c r="J12575" i="15"/>
  <c r="J751" i="15"/>
  <c r="J752" i="15"/>
  <c r="J753" i="15"/>
  <c r="J754" i="15"/>
  <c r="J755" i="15"/>
  <c r="J12773" i="15"/>
  <c r="J132" i="15"/>
  <c r="J133" i="15"/>
  <c r="J756" i="15"/>
  <c r="J757" i="15"/>
  <c r="J758" i="15"/>
  <c r="J134" i="15"/>
  <c r="J759" i="15"/>
  <c r="J135" i="15"/>
  <c r="J760" i="15"/>
  <c r="J12355" i="15"/>
  <c r="J5929" i="15"/>
  <c r="J12774" i="15"/>
  <c r="J12775" i="15"/>
  <c r="J5930" i="15"/>
  <c r="J12776" i="15"/>
  <c r="J12777" i="15"/>
  <c r="J5931" i="15"/>
  <c r="J5932" i="15"/>
  <c r="J12778" i="15"/>
  <c r="J5933" i="15"/>
  <c r="J5934" i="15"/>
  <c r="J11686" i="15"/>
  <c r="J11687" i="15"/>
  <c r="J5935" i="15"/>
  <c r="J11688" i="15"/>
  <c r="J11689" i="15"/>
  <c r="J761" i="15"/>
  <c r="J11254" i="15"/>
  <c r="J11690" i="15"/>
  <c r="J5936" i="15"/>
  <c r="J10582" i="15"/>
  <c r="J5937" i="15"/>
  <c r="J10583" i="15"/>
  <c r="J5938" i="15"/>
  <c r="J10584" i="15"/>
  <c r="J10585" i="15"/>
  <c r="J5939" i="15"/>
  <c r="J5940" i="15"/>
  <c r="J10090" i="15"/>
  <c r="J10091" i="15"/>
  <c r="J10586" i="15"/>
  <c r="J5941" i="15"/>
  <c r="J9396" i="15"/>
  <c r="J5942" i="15"/>
  <c r="J9397" i="15"/>
  <c r="J5943" i="15"/>
  <c r="J5944" i="15"/>
  <c r="J9398" i="15"/>
  <c r="J8947" i="15"/>
  <c r="J9399" i="15"/>
  <c r="J5945" i="15"/>
  <c r="J7115" i="15"/>
  <c r="J8262" i="15"/>
  <c r="J7116" i="15"/>
  <c r="J8263" i="15"/>
  <c r="J8264" i="15"/>
  <c r="J7117" i="15"/>
  <c r="J7815" i="15"/>
  <c r="J8265" i="15"/>
  <c r="J7118" i="15"/>
  <c r="J7119" i="15"/>
  <c r="J7120" i="15"/>
  <c r="J7121" i="15"/>
  <c r="J7122" i="15"/>
  <c r="J7123" i="15"/>
  <c r="J7124" i="15"/>
  <c r="J7125" i="15"/>
  <c r="J6661" i="15"/>
  <c r="J6662" i="15"/>
  <c r="J7126" i="15"/>
  <c r="J7127" i="15"/>
  <c r="J5946" i="15"/>
  <c r="J5947" i="15"/>
  <c r="J7128" i="15"/>
  <c r="J5948" i="15"/>
  <c r="J7129" i="15"/>
  <c r="J5470" i="15"/>
  <c r="J5949" i="15"/>
  <c r="J7130" i="15"/>
  <c r="J7131" i="15"/>
  <c r="J4687" i="15"/>
  <c r="J7132" i="15"/>
  <c r="J4688" i="15"/>
  <c r="J4689" i="15"/>
  <c r="J4690" i="15"/>
  <c r="J4691" i="15"/>
  <c r="J4692" i="15"/>
  <c r="J7133" i="15"/>
  <c r="J7134" i="15"/>
  <c r="J4179" i="15"/>
  <c r="J4693" i="15"/>
  <c r="J8266" i="15"/>
  <c r="J8267" i="15"/>
  <c r="J3436" i="15"/>
  <c r="J3437" i="15"/>
  <c r="J3438" i="15"/>
  <c r="J3439" i="15"/>
  <c r="J8268" i="15"/>
  <c r="J2947" i="15"/>
  <c r="J3440" i="15"/>
  <c r="J8269" i="15"/>
  <c r="J2116" i="15"/>
  <c r="J2117" i="15"/>
  <c r="J8270" i="15"/>
  <c r="J2118" i="15"/>
  <c r="J1723" i="15"/>
  <c r="J2119" i="15"/>
  <c r="J2120" i="15"/>
  <c r="J2121" i="15"/>
  <c r="J2122" i="15"/>
  <c r="J8271" i="15"/>
  <c r="J8272" i="15"/>
  <c r="J1554" i="15"/>
  <c r="J2123" i="15"/>
  <c r="J8273" i="15"/>
  <c r="J762" i="15"/>
  <c r="J8274" i="15"/>
  <c r="J763" i="15"/>
  <c r="J764" i="15"/>
  <c r="J136" i="15"/>
  <c r="J137" i="15"/>
  <c r="J765" i="15"/>
  <c r="J8275" i="15"/>
  <c r="J138" i="15"/>
  <c r="J767" i="15"/>
  <c r="J9400" i="15"/>
  <c r="J12779" i="15"/>
  <c r="J9401" i="15"/>
  <c r="J9402" i="15"/>
  <c r="J9403" i="15"/>
  <c r="J11691" i="15"/>
  <c r="J9404" i="15"/>
  <c r="J11692" i="15"/>
  <c r="J11255" i="15"/>
  <c r="J11693" i="15"/>
  <c r="J9405" i="15"/>
  <c r="J768" i="15"/>
  <c r="J9406" i="15"/>
  <c r="J10092" i="15"/>
  <c r="J10093" i="15"/>
  <c r="J10587" i="15"/>
  <c r="J9407" i="15"/>
  <c r="J9408" i="15"/>
  <c r="J9409" i="15"/>
  <c r="J8948" i="15"/>
  <c r="J9410" i="15"/>
  <c r="J9411" i="15"/>
  <c r="J8276" i="15"/>
  <c r="J9412" i="15"/>
  <c r="J9413" i="15"/>
  <c r="J7816" i="15"/>
  <c r="J8277" i="15"/>
  <c r="J9414" i="15"/>
  <c r="J9415" i="15"/>
  <c r="J7135" i="15"/>
  <c r="J10588" i="15"/>
  <c r="J6663" i="15"/>
  <c r="J6664" i="15"/>
  <c r="J7136" i="15"/>
  <c r="J10589" i="15"/>
  <c r="J5950" i="15"/>
  <c r="J10590" i="15"/>
  <c r="J10591" i="15"/>
  <c r="J5471" i="15"/>
  <c r="J5951" i="15"/>
  <c r="J10592" i="15"/>
  <c r="J4694" i="15"/>
  <c r="J10593" i="15"/>
  <c r="J4695" i="15"/>
  <c r="J4696" i="15"/>
  <c r="J10594" i="15"/>
  <c r="J10595" i="15"/>
  <c r="J4180" i="15"/>
  <c r="J4697" i="15"/>
  <c r="J3441" i="15"/>
  <c r="J3442" i="15"/>
  <c r="J3443" i="15"/>
  <c r="J10596" i="15"/>
  <c r="J3444" i="15"/>
  <c r="J10597" i="15"/>
  <c r="J2948" i="15"/>
  <c r="J3445" i="15"/>
  <c r="J10598" i="15"/>
  <c r="J2124" i="15"/>
  <c r="J10599" i="15"/>
  <c r="J2125" i="15"/>
  <c r="J2126" i="15"/>
  <c r="J1555" i="15"/>
  <c r="J2127" i="15"/>
  <c r="J10600" i="15"/>
  <c r="J10601" i="15"/>
  <c r="J139" i="15"/>
  <c r="J140" i="15"/>
  <c r="J769" i="15"/>
  <c r="J770" i="15"/>
  <c r="J141" i="15"/>
  <c r="J771" i="15"/>
  <c r="J12356" i="15"/>
  <c r="J772" i="15"/>
  <c r="J12780" i="15"/>
  <c r="J12781" i="15"/>
  <c r="J12782" i="15"/>
  <c r="J773" i="15"/>
  <c r="J774" i="15"/>
  <c r="J12783" i="15"/>
  <c r="J775" i="15"/>
  <c r="J11694" i="15"/>
  <c r="J776" i="15"/>
  <c r="J11695" i="15"/>
  <c r="J11696" i="15"/>
  <c r="J11697" i="15"/>
  <c r="J11698" i="15"/>
  <c r="J777" i="15"/>
  <c r="J11256" i="15"/>
  <c r="J11699" i="15"/>
  <c r="J3446" i="15"/>
  <c r="J778" i="15"/>
  <c r="J10602" i="15"/>
  <c r="J10094" i="15"/>
  <c r="J10603" i="15"/>
  <c r="J10604" i="15"/>
  <c r="J779" i="15"/>
  <c r="J781" i="15"/>
  <c r="J780" i="15"/>
  <c r="J10605" i="15"/>
  <c r="J4706" i="15"/>
  <c r="J10095" i="15"/>
  <c r="J10096" i="15"/>
  <c r="J10606" i="15"/>
  <c r="J2128" i="15"/>
  <c r="J2129" i="15"/>
  <c r="J9416" i="15"/>
  <c r="J9417" i="15"/>
  <c r="J9418" i="15"/>
  <c r="J9419" i="15"/>
  <c r="J2130" i="15"/>
  <c r="J2131" i="15"/>
  <c r="J8949" i="15"/>
  <c r="J9420" i="15"/>
  <c r="J5957" i="15"/>
  <c r="J2132" i="15"/>
  <c r="J8278" i="15"/>
  <c r="J8279" i="15"/>
  <c r="J8280" i="15"/>
  <c r="J8281" i="15"/>
  <c r="J2133" i="15"/>
  <c r="J2134" i="15"/>
  <c r="J2135" i="15"/>
  <c r="J7817" i="15"/>
  <c r="J8282" i="15"/>
  <c r="J7137" i="15"/>
  <c r="J2136" i="15"/>
  <c r="J2137" i="15"/>
  <c r="J2138" i="15"/>
  <c r="J2139" i="15"/>
  <c r="J7138" i="15"/>
  <c r="J7139" i="15"/>
  <c r="J7140" i="15"/>
  <c r="J2140" i="15"/>
  <c r="J7142" i="15"/>
  <c r="J6665" i="15"/>
  <c r="J7141" i="15"/>
  <c r="J5952" i="15"/>
  <c r="J3447" i="15"/>
  <c r="J5953" i="15"/>
  <c r="J5954" i="15"/>
  <c r="J3448" i="15"/>
  <c r="J5955" i="15"/>
  <c r="J8287" i="15"/>
  <c r="J5472" i="15"/>
  <c r="J5956" i="15"/>
  <c r="J3449" i="15"/>
  <c r="J4698" i="15"/>
  <c r="J4699" i="15"/>
  <c r="J4700" i="15"/>
  <c r="J4701" i="15"/>
  <c r="J4702" i="15"/>
  <c r="J4703" i="15"/>
  <c r="J3450" i="15"/>
  <c r="J4704" i="15"/>
  <c r="J9425" i="15"/>
  <c r="J3451" i="15"/>
  <c r="J3452" i="15"/>
  <c r="J4181" i="15"/>
  <c r="J4705" i="15"/>
  <c r="J3453" i="15"/>
  <c r="J3458" i="15"/>
  <c r="J4042" i="15"/>
  <c r="J3454" i="15"/>
  <c r="J3459" i="15"/>
  <c r="J3460" i="15"/>
  <c r="J8283" i="15"/>
  <c r="J10613" i="15"/>
  <c r="J3455" i="15"/>
  <c r="J2949" i="15"/>
  <c r="J3461" i="15"/>
  <c r="J3456" i="15"/>
  <c r="J3457" i="15"/>
  <c r="J2818" i="15"/>
  <c r="J2141" i="15"/>
  <c r="J4707" i="15"/>
  <c r="J2142" i="15"/>
  <c r="J2143" i="15"/>
  <c r="J2144" i="15"/>
  <c r="J2819" i="15"/>
  <c r="J2145" i="15"/>
  <c r="J11706" i="15"/>
  <c r="J1556" i="15"/>
  <c r="J2146" i="15"/>
  <c r="J4708" i="15"/>
  <c r="J4709" i="15"/>
  <c r="J1433" i="15"/>
  <c r="J10607" i="15"/>
  <c r="J142" i="15"/>
  <c r="J782" i="15"/>
  <c r="J783" i="15"/>
  <c r="J784" i="15"/>
  <c r="J10608" i="15"/>
  <c r="J4710" i="15"/>
  <c r="J143" i="15"/>
  <c r="J785" i="15"/>
  <c r="J1434" i="15"/>
  <c r="J11700" i="15"/>
  <c r="J11701" i="15"/>
  <c r="J4711" i="15"/>
  <c r="J12784" i="15"/>
  <c r="J144" i="15"/>
  <c r="J786" i="15"/>
  <c r="J12792" i="15"/>
  <c r="J12785" i="15"/>
  <c r="J4712" i="15"/>
  <c r="J4713" i="15"/>
  <c r="J4714" i="15"/>
  <c r="J12786" i="15"/>
  <c r="J4715" i="15"/>
  <c r="J4716" i="15"/>
  <c r="J4717" i="15"/>
  <c r="J4718" i="15"/>
  <c r="J787" i="15"/>
  <c r="J11702" i="15"/>
  <c r="J4719" i="15"/>
  <c r="J5958" i="15"/>
  <c r="J5959" i="15"/>
  <c r="J10609" i="15"/>
  <c r="J10097" i="15"/>
  <c r="J10098" i="15"/>
  <c r="J10610" i="15"/>
  <c r="J5960" i="15"/>
  <c r="J5961" i="15"/>
  <c r="J9421" i="15"/>
  <c r="J5962" i="15"/>
  <c r="J9422" i="15"/>
  <c r="J9423" i="15"/>
  <c r="J8950" i="15"/>
  <c r="J9424" i="15"/>
  <c r="J5963" i="15"/>
  <c r="J5964" i="15"/>
  <c r="J5965" i="15"/>
  <c r="J8284" i="15"/>
  <c r="J8285" i="15"/>
  <c r="J5966" i="15"/>
  <c r="J7818" i="15"/>
  <c r="J8286" i="15"/>
  <c r="J5967" i="15"/>
  <c r="J5968" i="15"/>
  <c r="J5969" i="15"/>
  <c r="J7147" i="15"/>
  <c r="J7148" i="15"/>
  <c r="J7149" i="15"/>
  <c r="J6666" i="15"/>
  <c r="J7150" i="15"/>
  <c r="J5970" i="15"/>
  <c r="J7143" i="15"/>
  <c r="J7144" i="15"/>
  <c r="J5971" i="15"/>
  <c r="J7145" i="15"/>
  <c r="J5972" i="15"/>
  <c r="J5973" i="15"/>
  <c r="J5473" i="15"/>
  <c r="J5974" i="15"/>
  <c r="J5474" i="15"/>
  <c r="J5975" i="15"/>
  <c r="J7146" i="15"/>
  <c r="J7151" i="15"/>
  <c r="J7152" i="15"/>
  <c r="J4720" i="15"/>
  <c r="J4721" i="15"/>
  <c r="J4722" i="15"/>
  <c r="J4723" i="15"/>
  <c r="J4724" i="15"/>
  <c r="J4182" i="15"/>
  <c r="J4725" i="15"/>
  <c r="J4183" i="15"/>
  <c r="J4726" i="15"/>
  <c r="J7153" i="15"/>
  <c r="J7154" i="15"/>
  <c r="J7155" i="15"/>
  <c r="J3462" i="15"/>
  <c r="J3463" i="15"/>
  <c r="J3464" i="15"/>
  <c r="J10614" i="15"/>
  <c r="J2950" i="15"/>
  <c r="J3465" i="15"/>
  <c r="J2951" i="15"/>
  <c r="J3466" i="15"/>
  <c r="J7156" i="15"/>
  <c r="J7157" i="15"/>
  <c r="J7158" i="15"/>
  <c r="J2147" i="15"/>
  <c r="J2148" i="15"/>
  <c r="J2149" i="15"/>
  <c r="J2150" i="15"/>
  <c r="J2151" i="15"/>
  <c r="J2152" i="15"/>
  <c r="J2153" i="15"/>
  <c r="J1557" i="15"/>
  <c r="J2154" i="15"/>
  <c r="J1558" i="15"/>
  <c r="J2155" i="15"/>
  <c r="J7159" i="15"/>
  <c r="J7160" i="15"/>
  <c r="J7161" i="15"/>
  <c r="J788" i="15"/>
  <c r="J789" i="15"/>
  <c r="J8288" i="15"/>
  <c r="J145" i="15"/>
  <c r="J146" i="15"/>
  <c r="J147" i="15"/>
  <c r="J790" i="15"/>
  <c r="J791" i="15"/>
  <c r="J792" i="15"/>
  <c r="J148" i="15"/>
  <c r="J793" i="15"/>
  <c r="J149" i="15"/>
  <c r="J794" i="15"/>
  <c r="J12357" i="15"/>
  <c r="J8289" i="15"/>
  <c r="J8290" i="15"/>
  <c r="J12787" i="15"/>
  <c r="J8291" i="15"/>
  <c r="J8292" i="15"/>
  <c r="J8293" i="15"/>
  <c r="J11257" i="15"/>
  <c r="J11703" i="15"/>
  <c r="J8294" i="15"/>
  <c r="J10611" i="15"/>
  <c r="J795" i="15"/>
  <c r="J8295" i="15"/>
  <c r="J10099" i="15"/>
  <c r="J10100" i="15"/>
  <c r="J10612" i="15"/>
  <c r="J8296" i="15"/>
  <c r="J8297" i="15"/>
  <c r="J8298" i="15"/>
  <c r="J8951" i="15"/>
  <c r="J9429" i="15"/>
  <c r="J8299" i="15"/>
  <c r="J9426" i="15"/>
  <c r="J7819" i="15"/>
  <c r="J8300" i="15"/>
  <c r="J9427" i="15"/>
  <c r="J9428" i="15"/>
  <c r="J9430" i="15"/>
  <c r="J7162" i="15"/>
  <c r="J6667" i="15"/>
  <c r="J7163" i="15"/>
  <c r="J9431" i="15"/>
  <c r="J9432" i="15"/>
  <c r="J9433" i="15"/>
  <c r="J5976" i="15"/>
  <c r="J5475" i="15"/>
  <c r="J5977" i="15"/>
  <c r="J9434" i="15"/>
  <c r="J9435" i="15"/>
  <c r="J9436" i="15"/>
  <c r="J4727" i="15"/>
  <c r="J4728" i="15"/>
  <c r="J9437" i="15"/>
  <c r="J10615" i="15"/>
  <c r="J10616" i="15"/>
  <c r="J4184" i="15"/>
  <c r="J4729" i="15"/>
  <c r="J10617" i="15"/>
  <c r="J3467" i="15"/>
  <c r="J3468" i="15"/>
  <c r="J10618" i="15"/>
  <c r="J10619" i="15"/>
  <c r="J2952" i="15"/>
  <c r="J3469" i="15"/>
  <c r="J10620" i="15"/>
  <c r="J10621" i="15"/>
  <c r="J10622" i="15"/>
  <c r="J2156" i="15"/>
  <c r="J2157" i="15"/>
  <c r="J2158" i="15"/>
  <c r="J1559" i="15"/>
  <c r="J2159" i="15"/>
  <c r="J10623" i="15"/>
  <c r="J10624" i="15"/>
  <c r="J10625" i="15"/>
  <c r="J151" i="15"/>
  <c r="J796" i="15"/>
  <c r="J797" i="15"/>
  <c r="J11704" i="15"/>
  <c r="J12788" i="15"/>
  <c r="J152" i="15"/>
  <c r="J798" i="15"/>
  <c r="J10626" i="15"/>
  <c r="J12358" i="15"/>
  <c r="J10627" i="15"/>
  <c r="J12789" i="15"/>
  <c r="J12790" i="15"/>
  <c r="J10628" i="15"/>
  <c r="J12791" i="15"/>
  <c r="J11705" i="15"/>
  <c r="J10629" i="15"/>
  <c r="J10630" i="15"/>
  <c r="J11707" i="15"/>
  <c r="J11708" i="15"/>
  <c r="J11709" i="15"/>
  <c r="J11258" i="15"/>
  <c r="J11710" i="15"/>
  <c r="J11711" i="15"/>
  <c r="J10632" i="15"/>
  <c r="J11712" i="15"/>
  <c r="J10633" i="15"/>
  <c r="J10634" i="15"/>
  <c r="J10635" i="15"/>
  <c r="J11713" i="15"/>
  <c r="J10101" i="15"/>
  <c r="J10636" i="15"/>
  <c r="J11714" i="15"/>
  <c r="J11715" i="15"/>
  <c r="J9438" i="15"/>
  <c r="J11716" i="15"/>
  <c r="J9439" i="15"/>
  <c r="J9440" i="15"/>
  <c r="J8952" i="15"/>
  <c r="J9441" i="15"/>
  <c r="J11717" i="15"/>
  <c r="J8301" i="15"/>
  <c r="J8302" i="15"/>
  <c r="J11718" i="15"/>
  <c r="J8303" i="15"/>
  <c r="J8304" i="15"/>
  <c r="J11719" i="15"/>
  <c r="J3470" i="15"/>
  <c r="J7969" i="15"/>
  <c r="J7820" i="15"/>
  <c r="J8305" i="15"/>
  <c r="J11720" i="15"/>
  <c r="J11721" i="15"/>
  <c r="J11722" i="15"/>
  <c r="J7164" i="15"/>
  <c r="J7165" i="15"/>
  <c r="J11723" i="15"/>
  <c r="J7166" i="15"/>
  <c r="J4730" i="15"/>
  <c r="J6668" i="15"/>
  <c r="J7167" i="15"/>
  <c r="J11724" i="15"/>
  <c r="J5978" i="15"/>
  <c r="J11725" i="15"/>
  <c r="J12793" i="15"/>
  <c r="J5979" i="15"/>
  <c r="J5980" i="15"/>
  <c r="J5981" i="15"/>
  <c r="J5476" i="15"/>
  <c r="J5982" i="15"/>
  <c r="J12794" i="15"/>
  <c r="J12795" i="15"/>
  <c r="J12796" i="15"/>
  <c r="J4731" i="15"/>
  <c r="J4732" i="15"/>
  <c r="J12797" i="15"/>
  <c r="J4334" i="15"/>
  <c r="J4185" i="15"/>
  <c r="J4733" i="15"/>
  <c r="J12798" i="15"/>
  <c r="J12799" i="15"/>
  <c r="J12800" i="15"/>
  <c r="J3471" i="15"/>
  <c r="J3472" i="15"/>
  <c r="J3473" i="15"/>
  <c r="J10631" i="15"/>
  <c r="J8306" i="15"/>
  <c r="J3111" i="15"/>
  <c r="J2953" i="15"/>
  <c r="J3474" i="15"/>
  <c r="J12801" i="15"/>
  <c r="J12802" i="15"/>
  <c r="J12803" i="15"/>
  <c r="J12804" i="15"/>
  <c r="J2160" i="15"/>
  <c r="J2161" i="15"/>
  <c r="J2162" i="15"/>
  <c r="J2163" i="15"/>
  <c r="J2164" i="15"/>
  <c r="J1724" i="15"/>
  <c r="J1560" i="15"/>
  <c r="J2165" i="15"/>
  <c r="J12805" i="15"/>
  <c r="J12806" i="15"/>
  <c r="J12807" i="15"/>
  <c r="J10637" i="15"/>
  <c r="J799" i="15"/>
  <c r="J800" i="15"/>
  <c r="J801" i="15"/>
  <c r="J802" i="15"/>
  <c r="J407" i="15"/>
  <c r="J153" i="15"/>
  <c r="J803" i="15"/>
  <c r="J11726" i="15"/>
  <c r="J12808" i="15"/>
  <c r="J12809" i="15"/>
  <c r="J12359" i="15"/>
  <c r="J10638" i="15"/>
  <c r="J12810" i="15"/>
  <c r="J12811" i="15"/>
  <c r="J12812" i="15"/>
  <c r="J10639" i="15"/>
  <c r="J12813" i="15"/>
  <c r="J10640" i="15"/>
  <c r="J10641" i="15"/>
  <c r="J11727" i="15"/>
  <c r="J11728" i="15"/>
  <c r="J11259" i="15"/>
  <c r="J11729" i="15"/>
  <c r="J10642" i="15"/>
  <c r="J11730" i="15"/>
  <c r="J11731" i="15"/>
  <c r="J10643" i="15"/>
  <c r="J804" i="15"/>
  <c r="J10102" i="15"/>
  <c r="J10103" i="15"/>
  <c r="J10644" i="15"/>
  <c r="J11732" i="15"/>
  <c r="J9442" i="15"/>
  <c r="J9443" i="15"/>
  <c r="J11733" i="15"/>
  <c r="J11734" i="15"/>
  <c r="J9444" i="15"/>
  <c r="J11735" i="15"/>
  <c r="J8953" i="15"/>
  <c r="J9445" i="15"/>
  <c r="J11736" i="15"/>
  <c r="J8307" i="15"/>
  <c r="J8308" i="15"/>
  <c r="J8309" i="15"/>
  <c r="J11737" i="15"/>
  <c r="J11738" i="15"/>
  <c r="J7821" i="15"/>
  <c r="J8310" i="15"/>
  <c r="J11739" i="15"/>
  <c r="J11740" i="15"/>
  <c r="J7168" i="15"/>
  <c r="J12814" i="15"/>
  <c r="J6669" i="15"/>
  <c r="J6670" i="15"/>
  <c r="J7169" i="15"/>
  <c r="J12815" i="15"/>
  <c r="J5983" i="15"/>
  <c r="J12816" i="15"/>
  <c r="J5984" i="15"/>
  <c r="J12817" i="15"/>
  <c r="J5477" i="15"/>
  <c r="J5985" i="15"/>
  <c r="J12818" i="15"/>
  <c r="J4734" i="15"/>
  <c r="J4735" i="15"/>
  <c r="J4736" i="15"/>
  <c r="J4737" i="15"/>
  <c r="J4738" i="15"/>
  <c r="J12819" i="15"/>
  <c r="J4739" i="15"/>
  <c r="J4740" i="15"/>
  <c r="J4741" i="15"/>
  <c r="J4742" i="15"/>
  <c r="J12820" i="15"/>
  <c r="J12821" i="15"/>
  <c r="J4186" i="15"/>
  <c r="J4743" i="15"/>
  <c r="J3475" i="15"/>
  <c r="J3476" i="15"/>
  <c r="J3477" i="15"/>
  <c r="J12822" i="15"/>
  <c r="J3478" i="15"/>
  <c r="J12823" i="15"/>
  <c r="J2954" i="15"/>
  <c r="J3479" i="15"/>
  <c r="J12824" i="15"/>
  <c r="J2166" i="15"/>
  <c r="J2820" i="15"/>
  <c r="J2167" i="15"/>
  <c r="J2168" i="15"/>
  <c r="J12825" i="15"/>
  <c r="J9446" i="15"/>
  <c r="J2169" i="15"/>
  <c r="J2170" i="15"/>
  <c r="J2171" i="15"/>
  <c r="J12826" i="15"/>
  <c r="J1561" i="15"/>
  <c r="J2172" i="15"/>
  <c r="J12827" i="15"/>
  <c r="J805" i="15"/>
  <c r="J806" i="15"/>
  <c r="J807" i="15"/>
  <c r="J12828" i="15"/>
  <c r="J154" i="15"/>
  <c r="J155" i="15"/>
  <c r="J808" i="15"/>
  <c r="J809" i="15"/>
  <c r="J12829" i="15"/>
  <c r="J156" i="15"/>
  <c r="J810" i="15"/>
  <c r="J12830" i="15"/>
  <c r="J12360" i="15"/>
  <c r="J811" i="15"/>
  <c r="J812" i="15"/>
  <c r="J813" i="15"/>
  <c r="J814" i="15"/>
  <c r="J815" i="15"/>
  <c r="J2173" i="15"/>
  <c r="J12831" i="15"/>
  <c r="J2174" i="15"/>
  <c r="J2175" i="15"/>
  <c r="J2176" i="15"/>
  <c r="J2177" i="15"/>
  <c r="J11260" i="15"/>
  <c r="J11741" i="15"/>
  <c r="J3480" i="15"/>
  <c r="J3481" i="15"/>
  <c r="J816" i="15"/>
  <c r="J3482" i="15"/>
  <c r="J3483" i="15"/>
  <c r="J4744" i="15"/>
  <c r="J10104" i="15"/>
  <c r="J10105" i="15"/>
  <c r="J10645" i="15"/>
  <c r="J4745" i="15"/>
  <c r="J4746" i="15"/>
  <c r="J4747" i="15"/>
  <c r="J9447" i="15"/>
  <c r="J4748" i="15"/>
  <c r="J8954" i="15"/>
  <c r="J9448" i="15"/>
  <c r="J5986" i="15"/>
  <c r="J5987" i="15"/>
  <c r="J5988" i="15"/>
  <c r="J5989" i="15"/>
  <c r="J7822" i="15"/>
  <c r="J8311" i="15"/>
  <c r="J7170" i="15"/>
  <c r="J7171" i="15"/>
  <c r="J7172" i="15"/>
  <c r="J7173" i="15"/>
  <c r="J8312" i="15"/>
  <c r="J6671" i="15"/>
  <c r="J6672" i="15"/>
  <c r="J7174" i="15"/>
  <c r="J8313" i="15"/>
  <c r="J8314" i="15"/>
  <c r="J5620" i="15"/>
  <c r="J8315" i="15"/>
  <c r="J5478" i="15"/>
  <c r="J5990" i="15"/>
  <c r="J4749" i="15"/>
  <c r="J9449" i="15"/>
  <c r="J9450" i="15"/>
  <c r="J4750" i="15"/>
  <c r="J4751" i="15"/>
  <c r="J4335" i="15"/>
  <c r="J9451" i="15"/>
  <c r="J10646" i="15"/>
  <c r="J4187" i="15"/>
  <c r="J4752" i="15"/>
  <c r="J3484" i="15"/>
  <c r="J10647" i="15"/>
  <c r="J10648" i="15"/>
  <c r="J3112" i="15"/>
  <c r="J10649" i="15"/>
  <c r="J2955" i="15"/>
  <c r="J3485" i="15"/>
  <c r="J1725" i="15"/>
  <c r="J2178" i="15"/>
  <c r="J11742" i="15"/>
  <c r="J11743" i="15"/>
  <c r="J1726" i="15"/>
  <c r="J2179" i="15"/>
  <c r="J2180" i="15"/>
  <c r="J2181" i="15"/>
  <c r="J2182" i="15"/>
  <c r="J11744" i="15"/>
  <c r="J1562" i="15"/>
  <c r="J2183" i="15"/>
  <c r="J817" i="15"/>
  <c r="J818" i="15"/>
  <c r="J819" i="15"/>
  <c r="J820" i="15"/>
  <c r="J821" i="15"/>
  <c r="J12832" i="15"/>
  <c r="J12833" i="15"/>
  <c r="J157" i="15"/>
  <c r="J158" i="15"/>
  <c r="J159" i="15"/>
  <c r="J408" i="15"/>
  <c r="J822" i="15"/>
  <c r="J823" i="15"/>
  <c r="J12834" i="15"/>
  <c r="J160" i="15"/>
  <c r="J824" i="15"/>
  <c r="J12361" i="15"/>
  <c r="J12362" i="15"/>
  <c r="J12363" i="15"/>
  <c r="J825" i="15"/>
  <c r="J826" i="15"/>
  <c r="J12835" i="15"/>
  <c r="J827" i="15"/>
  <c r="J12836" i="15"/>
  <c r="J828" i="15"/>
  <c r="J2184" i="15"/>
  <c r="J12837" i="15"/>
  <c r="J12838" i="15"/>
  <c r="J2185" i="15"/>
  <c r="J11745" i="15"/>
  <c r="J2186" i="15"/>
  <c r="J11746" i="15"/>
  <c r="J11261" i="15"/>
  <c r="J11262" i="15"/>
  <c r="J11747" i="15"/>
  <c r="J3486" i="15"/>
  <c r="J11263" i="15"/>
  <c r="J11748" i="15"/>
  <c r="J830" i="15"/>
  <c r="J831" i="15"/>
  <c r="J10650" i="15"/>
  <c r="J10651" i="15"/>
  <c r="J3487" i="15"/>
  <c r="J3488" i="15"/>
  <c r="J10652" i="15"/>
  <c r="J4753" i="15"/>
  <c r="J10106" i="15"/>
  <c r="J10107" i="15"/>
  <c r="J10653" i="15"/>
  <c r="J10108" i="15"/>
  <c r="J10109" i="15"/>
  <c r="J10654" i="15"/>
  <c r="J4754" i="15"/>
  <c r="J4755" i="15"/>
  <c r="J9452" i="15"/>
  <c r="J9453" i="15"/>
  <c r="J9454" i="15"/>
  <c r="J9455" i="15"/>
  <c r="J4756" i="15"/>
  <c r="J8955" i="15"/>
  <c r="J8956" i="15"/>
  <c r="J9456" i="15"/>
  <c r="J5991" i="15"/>
  <c r="J8957" i="15"/>
  <c r="J9457" i="15"/>
  <c r="J8316" i="15"/>
  <c r="J8317" i="15"/>
  <c r="J8318" i="15"/>
  <c r="J5992" i="15"/>
  <c r="J8319" i="15"/>
  <c r="J5993" i="15"/>
  <c r="J7823" i="15"/>
  <c r="J7824" i="15"/>
  <c r="J8320" i="15"/>
  <c r="J7825" i="15"/>
  <c r="J8321" i="15"/>
  <c r="J7182" i="15"/>
  <c r="J7183" i="15"/>
  <c r="J7175" i="15"/>
  <c r="J7184" i="15"/>
  <c r="J7176" i="15"/>
  <c r="J7177" i="15"/>
  <c r="J7178" i="15"/>
  <c r="J7185" i="15"/>
  <c r="J7179" i="15"/>
  <c r="J6673" i="15"/>
  <c r="J6674" i="15"/>
  <c r="J7180" i="15"/>
  <c r="J6675" i="15"/>
  <c r="J6676" i="15"/>
  <c r="J7181" i="15"/>
  <c r="J8323" i="15"/>
  <c r="J8324" i="15"/>
  <c r="J5995" i="15"/>
  <c r="J5996" i="15"/>
  <c r="J5997" i="15"/>
  <c r="J5998" i="15"/>
  <c r="J8322" i="15"/>
  <c r="J5479" i="15"/>
  <c r="J5999" i="15"/>
  <c r="J5480" i="15"/>
  <c r="J6000" i="15"/>
  <c r="J9459" i="15"/>
  <c r="J9460" i="15"/>
  <c r="J4758" i="15"/>
  <c r="J4759" i="15"/>
  <c r="J4760" i="15"/>
  <c r="J4761" i="15"/>
  <c r="J4762" i="15"/>
  <c r="J4763" i="15"/>
  <c r="J9458" i="15"/>
  <c r="J4188" i="15"/>
  <c r="J4764" i="15"/>
  <c r="J4189" i="15"/>
  <c r="J4765" i="15"/>
  <c r="J10657" i="15"/>
  <c r="J10658" i="15"/>
  <c r="J3490" i="15"/>
  <c r="J3491" i="15"/>
  <c r="J3492" i="15"/>
  <c r="J3493" i="15"/>
  <c r="J10655" i="15"/>
  <c r="J10656" i="15"/>
  <c r="J2956" i="15"/>
  <c r="J3494" i="15"/>
  <c r="J2957" i="15"/>
  <c r="J3495" i="15"/>
  <c r="J11753" i="15"/>
  <c r="J11754" i="15"/>
  <c r="J11755" i="15"/>
  <c r="J1563" i="15"/>
  <c r="J2188" i="15"/>
  <c r="J2189" i="15"/>
  <c r="J2190" i="15"/>
  <c r="J2191" i="15"/>
  <c r="J2192" i="15"/>
  <c r="J2193" i="15"/>
  <c r="J2194" i="15"/>
  <c r="J11749" i="15"/>
  <c r="J1564" i="15"/>
  <c r="J2195" i="15"/>
  <c r="J1565" i="15"/>
  <c r="J2196" i="15"/>
  <c r="J12842" i="15"/>
  <c r="J12843" i="15"/>
  <c r="J12844" i="15"/>
  <c r="J161" i="15"/>
  <c r="J162" i="15"/>
  <c r="J163" i="15"/>
  <c r="J832" i="15"/>
  <c r="J833" i="15"/>
  <c r="J834" i="15"/>
  <c r="J164" i="15"/>
  <c r="J165" i="15"/>
  <c r="J835" i="15"/>
  <c r="J836" i="15"/>
  <c r="J12839" i="15"/>
  <c r="J166" i="15"/>
  <c r="J837" i="15"/>
  <c r="J167" i="15"/>
  <c r="J838" i="15"/>
  <c r="J12364" i="15"/>
  <c r="J839" i="15"/>
  <c r="J12840" i="15"/>
  <c r="J829" i="15"/>
  <c r="J12841" i="15"/>
  <c r="J11750" i="15"/>
  <c r="J2187" i="15"/>
  <c r="J11751" i="15"/>
  <c r="J840" i="15"/>
  <c r="J11264" i="15"/>
  <c r="J11752" i="15"/>
  <c r="J10659" i="15"/>
  <c r="J3489" i="15"/>
  <c r="J10110" i="15"/>
  <c r="J10111" i="15"/>
  <c r="J10661" i="15"/>
  <c r="J4757" i="15"/>
  <c r="J9462" i="15"/>
  <c r="J9463" i="15"/>
  <c r="J8958" i="15"/>
  <c r="J9464" i="15"/>
  <c r="J8326" i="15"/>
  <c r="J5994" i="15"/>
  <c r="J7826" i="15"/>
  <c r="J8327" i="15"/>
  <c r="J7186" i="15"/>
  <c r="J7187" i="15"/>
  <c r="J6677" i="15"/>
  <c r="J6678" i="15"/>
  <c r="J7188" i="15"/>
  <c r="J8325" i="15"/>
  <c r="J6001" i="15"/>
  <c r="J6002" i="15"/>
  <c r="J5481" i="15"/>
  <c r="J6003" i="15"/>
  <c r="J9461" i="15"/>
  <c r="J4766" i="15"/>
  <c r="J4767" i="15"/>
  <c r="J4190" i="15"/>
  <c r="J4768" i="15"/>
  <c r="J10660" i="15"/>
  <c r="J3496" i="15"/>
  <c r="J3497" i="15"/>
  <c r="J10662" i="15"/>
  <c r="J2958" i="15"/>
  <c r="J3498" i="15"/>
  <c r="J11756" i="15"/>
  <c r="J2197" i="15"/>
  <c r="J2198" i="15"/>
  <c r="J1566" i="15"/>
  <c r="J2199" i="15"/>
  <c r="J12845" i="15"/>
  <c r="J168" i="15"/>
  <c r="J169" i="15"/>
  <c r="J841" i="15"/>
  <c r="J842" i="15"/>
  <c r="J170" i="15"/>
  <c r="J843" i="15"/>
  <c r="J12365" i="15"/>
  <c r="J12366" i="15"/>
  <c r="J844" i="15"/>
  <c r="J845" i="15"/>
  <c r="J846" i="15"/>
  <c r="J847" i="15"/>
  <c r="J848" i="15"/>
  <c r="J2200" i="15"/>
  <c r="J12846" i="15"/>
  <c r="J2201" i="15"/>
  <c r="J12847" i="15"/>
  <c r="J2202" i="15"/>
  <c r="J2203" i="15"/>
  <c r="J2204" i="15"/>
  <c r="J2205" i="15"/>
  <c r="J11757" i="15"/>
  <c r="J2206" i="15"/>
  <c r="J2207" i="15"/>
  <c r="J11265" i="15"/>
  <c r="J11758" i="15"/>
  <c r="J3499" i="15"/>
  <c r="J11266" i="15"/>
  <c r="J11759" i="15"/>
  <c r="J3500" i="15"/>
  <c r="J3501" i="15"/>
  <c r="J3502" i="15"/>
  <c r="J3503" i="15"/>
  <c r="J3504" i="15"/>
  <c r="J3505" i="15"/>
  <c r="J4769" i="15"/>
  <c r="J10112" i="15"/>
  <c r="J10663" i="15"/>
  <c r="J10113" i="15"/>
  <c r="J10664" i="15"/>
  <c r="J4770" i="15"/>
  <c r="J4771" i="15"/>
  <c r="J4772" i="15"/>
  <c r="J9465" i="15"/>
  <c r="J9466" i="15"/>
  <c r="J9467" i="15"/>
  <c r="J4774" i="15"/>
  <c r="J8959" i="15"/>
  <c r="J9468" i="15"/>
  <c r="J6004" i="15"/>
  <c r="J8960" i="15"/>
  <c r="J9469" i="15"/>
  <c r="J8328" i="15"/>
  <c r="J6005" i="15"/>
  <c r="J8329" i="15"/>
  <c r="J6006" i="15"/>
  <c r="J8330" i="15"/>
  <c r="J8331" i="15"/>
  <c r="J6007" i="15"/>
  <c r="J6008" i="15"/>
  <c r="J7827" i="15"/>
  <c r="J8332" i="15"/>
  <c r="J7828" i="15"/>
  <c r="J8333" i="15"/>
  <c r="J7189" i="15"/>
  <c r="J7190" i="15"/>
  <c r="J7191" i="15"/>
  <c r="J7192" i="15"/>
  <c r="J7193" i="15"/>
  <c r="J7194" i="15"/>
  <c r="J7195" i="15"/>
  <c r="J7196" i="15"/>
  <c r="J7197" i="15"/>
  <c r="J6679" i="15"/>
  <c r="J7198" i="15"/>
  <c r="J6680" i="15"/>
  <c r="J7199" i="15"/>
  <c r="J8334" i="15"/>
  <c r="J8335" i="15"/>
  <c r="J6009" i="15"/>
  <c r="J8336" i="15"/>
  <c r="J8337" i="15"/>
  <c r="J6010" i="15"/>
  <c r="J6011" i="15"/>
  <c r="J8338" i="15"/>
  <c r="J8339" i="15"/>
  <c r="J9470" i="15"/>
  <c r="J5482" i="15"/>
  <c r="J6012" i="15"/>
  <c r="J5483" i="15"/>
  <c r="J6013" i="15"/>
  <c r="J9471" i="15"/>
  <c r="J9472" i="15"/>
  <c r="J4775" i="15"/>
  <c r="J9473" i="15"/>
  <c r="J9474" i="15"/>
  <c r="J4776" i="15"/>
  <c r="J4777" i="15"/>
  <c r="J4778" i="15"/>
  <c r="J9475" i="15"/>
  <c r="J4779" i="15"/>
  <c r="J10665" i="15"/>
  <c r="J4191" i="15"/>
  <c r="J4780" i="15"/>
  <c r="J10666" i="15"/>
  <c r="J4192" i="15"/>
  <c r="J4781" i="15"/>
  <c r="J3506" i="15"/>
  <c r="J3507" i="15"/>
  <c r="J10667" i="15"/>
  <c r="J10668" i="15"/>
  <c r="J3508" i="15"/>
  <c r="J3509" i="15"/>
  <c r="J3510" i="15"/>
  <c r="J10669" i="15"/>
  <c r="J11760" i="15"/>
  <c r="J2959" i="15"/>
  <c r="J3511" i="15"/>
  <c r="J2960" i="15"/>
  <c r="J3512" i="15"/>
  <c r="J2208" i="15"/>
  <c r="J2209" i="15"/>
  <c r="J2210" i="15"/>
  <c r="J11761" i="15"/>
  <c r="J2211" i="15"/>
  <c r="J2212" i="15"/>
  <c r="J2213" i="15"/>
  <c r="J11762" i="15"/>
  <c r="J1727" i="15"/>
  <c r="J2214" i="15"/>
  <c r="J2215" i="15"/>
  <c r="J2216" i="15"/>
  <c r="J2217" i="15"/>
  <c r="J11763" i="15"/>
  <c r="J11764" i="15"/>
  <c r="J12848" i="15"/>
  <c r="J1567" i="15"/>
  <c r="J2218" i="15"/>
  <c r="J1568" i="15"/>
  <c r="J2219" i="15"/>
  <c r="J849" i="15"/>
  <c r="J850" i="15"/>
  <c r="J851" i="15"/>
  <c r="J852" i="15"/>
  <c r="J12849" i="15"/>
  <c r="J12850" i="15"/>
  <c r="J853" i="15"/>
  <c r="J854" i="15"/>
  <c r="J855" i="15"/>
  <c r="J12851" i="15"/>
  <c r="J856" i="15"/>
  <c r="J12852" i="15"/>
  <c r="J171" i="15"/>
  <c r="J857" i="15"/>
  <c r="J172" i="15"/>
  <c r="J858" i="15"/>
  <c r="J12367" i="15"/>
  <c r="J859" i="15"/>
  <c r="J12853" i="15"/>
  <c r="J860" i="15"/>
  <c r="J12854" i="15"/>
  <c r="J12855" i="15"/>
  <c r="J2220" i="15"/>
  <c r="J2221" i="15"/>
  <c r="J2222" i="15"/>
  <c r="J11765" i="15"/>
  <c r="J2223" i="15"/>
  <c r="J11766" i="15"/>
  <c r="J11267" i="15"/>
  <c r="J11767" i="15"/>
  <c r="J861" i="15"/>
  <c r="J3513" i="15"/>
  <c r="J10670" i="15"/>
  <c r="J3514" i="15"/>
  <c r="J10671" i="15"/>
  <c r="J10114" i="15"/>
  <c r="J10115" i="15"/>
  <c r="J10672" i="15"/>
  <c r="J4782" i="15"/>
  <c r="J9476" i="15"/>
  <c r="J4783" i="15"/>
  <c r="J9477" i="15"/>
  <c r="J4784" i="15"/>
  <c r="J8961" i="15"/>
  <c r="J9478" i="15"/>
  <c r="J8340" i="15"/>
  <c r="J6014" i="15"/>
  <c r="J6015" i="15"/>
  <c r="J7829" i="15"/>
  <c r="J8341" i="15"/>
  <c r="J7200" i="15"/>
  <c r="J7201" i="15"/>
  <c r="J7202" i="15"/>
  <c r="J7203" i="15"/>
  <c r="J6681" i="15"/>
  <c r="J7204" i="15"/>
  <c r="J8342" i="15"/>
  <c r="J8343" i="15"/>
  <c r="J6016" i="15"/>
  <c r="J5484" i="15"/>
  <c r="J6017" i="15"/>
  <c r="J9479" i="15"/>
  <c r="J9480" i="15"/>
  <c r="J4785" i="15"/>
  <c r="J4786" i="15"/>
  <c r="J4787" i="15"/>
  <c r="J4193" i="15"/>
  <c r="J4788" i="15"/>
  <c r="J10673" i="15"/>
  <c r="J10674" i="15"/>
  <c r="J3515" i="15"/>
  <c r="J3516" i="15"/>
  <c r="J2961" i="15"/>
  <c r="J3517" i="15"/>
  <c r="J11768" i="15"/>
  <c r="J11769" i="15"/>
  <c r="J2224" i="15"/>
  <c r="J2225" i="15"/>
  <c r="J2226" i="15"/>
  <c r="J11770" i="15"/>
  <c r="J1569" i="15"/>
  <c r="J2227" i="15"/>
  <c r="J862" i="15"/>
  <c r="J863" i="15"/>
  <c r="J12856" i="15"/>
  <c r="J12857" i="15"/>
  <c r="J173" i="15"/>
  <c r="J174" i="15"/>
  <c r="J864" i="15"/>
  <c r="J865" i="15"/>
  <c r="J175" i="15"/>
  <c r="J866" i="15"/>
  <c r="J12858" i="15"/>
  <c r="J12368" i="15"/>
  <c r="J12369" i="15"/>
  <c r="J867" i="15"/>
  <c r="J868" i="15"/>
  <c r="J869" i="15"/>
  <c r="J12859" i="15"/>
  <c r="J12860" i="15"/>
  <c r="J870" i="15"/>
  <c r="J12861" i="15"/>
  <c r="J2228" i="15"/>
  <c r="J12867" i="15"/>
  <c r="J2229" i="15"/>
  <c r="J2230" i="15"/>
  <c r="J11771" i="15"/>
  <c r="J871" i="15"/>
  <c r="J2231" i="15"/>
  <c r="J11772" i="15"/>
  <c r="J3518" i="15"/>
  <c r="J11268" i="15"/>
  <c r="J11269" i="15"/>
  <c r="J11851" i="15"/>
  <c r="J3519" i="15"/>
  <c r="J10675" i="15"/>
  <c r="J3520" i="15"/>
  <c r="J3521" i="15"/>
  <c r="J10676" i="15"/>
  <c r="J10677" i="15"/>
  <c r="J4789" i="15"/>
  <c r="J10116" i="15"/>
  <c r="J10117" i="15"/>
  <c r="J10753" i="15"/>
  <c r="J4790" i="15"/>
  <c r="J4791" i="15"/>
  <c r="J4792" i="15"/>
  <c r="J9481" i="15"/>
  <c r="J9482" i="15"/>
  <c r="J9483" i="15"/>
  <c r="J9484" i="15"/>
  <c r="J4793" i="15"/>
  <c r="J8962" i="15"/>
  <c r="J9554" i="15"/>
  <c r="J6018" i="15"/>
  <c r="J8346" i="15"/>
  <c r="J6019" i="15"/>
  <c r="J8347" i="15"/>
  <c r="J8348" i="15"/>
  <c r="J6020" i="15"/>
  <c r="J8349" i="15"/>
  <c r="J6021" i="15"/>
  <c r="J7830" i="15"/>
  <c r="J8396" i="15"/>
  <c r="J7207" i="15"/>
  <c r="J7208" i="15"/>
  <c r="J7209" i="15"/>
  <c r="J7210" i="15"/>
  <c r="J7211" i="15"/>
  <c r="J7212" i="15"/>
  <c r="J7213" i="15"/>
  <c r="J7214" i="15"/>
  <c r="J6682" i="15"/>
  <c r="J7255" i="15"/>
  <c r="J8350" i="15"/>
  <c r="J6022" i="15"/>
  <c r="J8351" i="15"/>
  <c r="J6023" i="15"/>
  <c r="J6024" i="15"/>
  <c r="J8352" i="15"/>
  <c r="J8353" i="15"/>
  <c r="J6025" i="15"/>
  <c r="J5485" i="15"/>
  <c r="J6062" i="15"/>
  <c r="J4794" i="15"/>
  <c r="J9487" i="15"/>
  <c r="J4795" i="15"/>
  <c r="J4796" i="15"/>
  <c r="J4797" i="15"/>
  <c r="J9488" i="15"/>
  <c r="J9489" i="15"/>
  <c r="J4798" i="15"/>
  <c r="J4194" i="15"/>
  <c r="J4840" i="15"/>
  <c r="J10680" i="15"/>
  <c r="J3522" i="15"/>
  <c r="J10681" i="15"/>
  <c r="J3523" i="15"/>
  <c r="J3524" i="15"/>
  <c r="J3525" i="15"/>
  <c r="J10682" i="15"/>
  <c r="J3526" i="15"/>
  <c r="J2962" i="15"/>
  <c r="J3560" i="15"/>
  <c r="J1728" i="15"/>
  <c r="J2232" i="15"/>
  <c r="J11775" i="15"/>
  <c r="J2233" i="15"/>
  <c r="J2234" i="15"/>
  <c r="J2235" i="15"/>
  <c r="J2236" i="15"/>
  <c r="J11776" i="15"/>
  <c r="J11777" i="15"/>
  <c r="J2237" i="15"/>
  <c r="J2238" i="15"/>
  <c r="J2239" i="15"/>
  <c r="J1570" i="15"/>
  <c r="J2283" i="15"/>
  <c r="J873" i="15"/>
  <c r="J874" i="15"/>
  <c r="J12864" i="15"/>
  <c r="J875" i="15"/>
  <c r="J176" i="15"/>
  <c r="J177" i="15"/>
  <c r="J178" i="15"/>
  <c r="J876" i="15"/>
  <c r="J877" i="15"/>
  <c r="J878" i="15"/>
  <c r="J12865" i="15"/>
  <c r="J879" i="15"/>
  <c r="J880" i="15"/>
  <c r="J12866" i="15"/>
  <c r="J179" i="15"/>
  <c r="J872" i="15"/>
  <c r="J12370" i="15"/>
  <c r="J12868" i="15"/>
  <c r="J881" i="15"/>
  <c r="J882" i="15"/>
  <c r="J12869" i="15"/>
  <c r="J883" i="15"/>
  <c r="J12870" i="15"/>
  <c r="J884" i="15"/>
  <c r="J2240" i="15"/>
  <c r="J12871" i="15"/>
  <c r="J2241" i="15"/>
  <c r="J11778" i="15"/>
  <c r="J885" i="15"/>
  <c r="J886" i="15"/>
  <c r="J2242" i="15"/>
  <c r="J11779" i="15"/>
  <c r="J11780" i="15"/>
  <c r="J2243" i="15"/>
  <c r="J11781" i="15"/>
  <c r="J2244" i="15"/>
  <c r="J11270" i="15"/>
  <c r="J11782" i="15"/>
  <c r="J3527" i="15"/>
  <c r="J3528" i="15"/>
  <c r="J10683" i="15"/>
  <c r="J3529" i="15"/>
  <c r="J10684" i="15"/>
  <c r="J10685" i="15"/>
  <c r="J10686" i="15"/>
  <c r="J3530" i="15"/>
  <c r="J10687" i="15"/>
  <c r="J11143" i="15"/>
  <c r="J10688" i="15"/>
  <c r="J3531" i="15"/>
  <c r="J10118" i="15"/>
  <c r="J10689" i="15"/>
  <c r="J4801" i="15"/>
  <c r="J9490" i="15"/>
  <c r="J9491" i="15"/>
  <c r="J4802" i="15"/>
  <c r="J9492" i="15"/>
  <c r="J9953" i="15"/>
  <c r="J9493" i="15"/>
  <c r="J9494" i="15"/>
  <c r="J4803" i="15"/>
  <c r="J4804" i="15"/>
  <c r="J8963" i="15"/>
  <c r="J9495" i="15"/>
  <c r="J6029" i="15"/>
  <c r="J8356" i="15"/>
  <c r="J6030" i="15"/>
  <c r="J8357" i="15"/>
  <c r="J8358" i="15"/>
  <c r="J8359" i="15"/>
  <c r="J8360" i="15"/>
  <c r="J8824" i="15"/>
  <c r="J8361" i="15"/>
  <c r="J8362" i="15"/>
  <c r="J6031" i="15"/>
  <c r="J6032" i="15"/>
  <c r="J7831" i="15"/>
  <c r="J8363" i="15"/>
  <c r="J7297" i="15"/>
  <c r="J7217" i="15"/>
  <c r="J7218" i="15"/>
  <c r="J7219" i="15"/>
  <c r="J7220" i="15"/>
  <c r="J7221" i="15"/>
  <c r="J7222" i="15"/>
  <c r="J7223" i="15"/>
  <c r="J7224" i="15"/>
  <c r="J7299" i="15"/>
  <c r="J7690" i="15"/>
  <c r="J7225" i="15"/>
  <c r="J7226" i="15"/>
  <c r="J8366" i="15"/>
  <c r="J6683" i="15"/>
  <c r="J7227" i="15"/>
  <c r="J6034" i="15"/>
  <c r="J8367" i="15"/>
  <c r="J8368" i="15"/>
  <c r="J8432" i="15"/>
  <c r="J6035" i="15"/>
  <c r="J6036" i="15"/>
  <c r="J6037" i="15"/>
  <c r="J6521" i="15"/>
  <c r="J6038" i="15"/>
  <c r="J9498" i="15"/>
  <c r="J5486" i="15"/>
  <c r="J6039" i="15"/>
  <c r="J4805" i="15"/>
  <c r="J4806" i="15"/>
  <c r="J9499" i="15"/>
  <c r="J9500" i="15"/>
  <c r="J9556" i="15"/>
  <c r="J4807" i="15"/>
  <c r="J4808" i="15"/>
  <c r="J4809" i="15"/>
  <c r="J4810" i="15"/>
  <c r="J4811" i="15"/>
  <c r="J5354" i="15"/>
  <c r="J4812" i="15"/>
  <c r="J10756" i="15"/>
  <c r="J4195" i="15"/>
  <c r="J4813" i="15"/>
  <c r="J3532" i="15"/>
  <c r="J3533" i="15"/>
  <c r="J10692" i="15"/>
  <c r="J10693" i="15"/>
  <c r="J10694" i="15"/>
  <c r="J3534" i="15"/>
  <c r="J3535" i="15"/>
  <c r="J3536" i="15"/>
  <c r="J3537" i="15"/>
  <c r="J3538" i="15"/>
  <c r="J4043" i="15"/>
  <c r="J3539" i="15"/>
  <c r="J3540" i="15"/>
  <c r="J10695" i="15"/>
  <c r="J3541" i="15"/>
  <c r="J11785" i="15"/>
  <c r="J2963" i="15"/>
  <c r="J3542" i="15"/>
  <c r="J1729" i="15"/>
  <c r="J2245" i="15"/>
  <c r="J2246" i="15"/>
  <c r="J2247" i="15"/>
  <c r="J11786" i="15"/>
  <c r="J11787" i="15"/>
  <c r="J11853" i="15"/>
  <c r="J1730" i="15"/>
  <c r="J2248" i="15"/>
  <c r="J2249" i="15"/>
  <c r="J2250" i="15"/>
  <c r="J2251" i="15"/>
  <c r="J2252" i="15"/>
  <c r="J2253" i="15"/>
  <c r="J2254" i="15"/>
  <c r="J12874" i="15"/>
  <c r="J1571" i="15"/>
  <c r="J2255" i="15"/>
  <c r="J2256" i="15"/>
  <c r="J887" i="15"/>
  <c r="J888" i="15"/>
  <c r="J12875" i="15"/>
  <c r="J12876" i="15"/>
  <c r="J889" i="15"/>
  <c r="J890" i="15"/>
  <c r="J891" i="15"/>
  <c r="J892" i="15"/>
  <c r="J893" i="15"/>
  <c r="J894" i="15"/>
  <c r="J180" i="15"/>
  <c r="J895" i="15"/>
  <c r="J896" i="15"/>
  <c r="J12371" i="15"/>
  <c r="J12372" i="15"/>
  <c r="J12489" i="15"/>
  <c r="J12903" i="15"/>
  <c r="J12878" i="15"/>
  <c r="J898" i="15"/>
  <c r="J899" i="15"/>
  <c r="J900" i="15"/>
  <c r="J901" i="15"/>
  <c r="J12879" i="15"/>
  <c r="J12904" i="15"/>
  <c r="J12880" i="15"/>
  <c r="J12881" i="15"/>
  <c r="J12882" i="15"/>
  <c r="J903" i="15"/>
  <c r="J2257" i="15"/>
  <c r="J12883" i="15"/>
  <c r="J13289" i="15"/>
  <c r="J2258" i="15"/>
  <c r="J11815" i="15"/>
  <c r="J11788" i="15"/>
  <c r="J11789" i="15"/>
  <c r="J11790" i="15"/>
  <c r="J11791" i="15"/>
  <c r="J897" i="15"/>
  <c r="J906" i="15"/>
  <c r="J907" i="15"/>
  <c r="J11816" i="15"/>
  <c r="J2259" i="15"/>
  <c r="J11956" i="15"/>
  <c r="J11792" i="15"/>
  <c r="J12243" i="15"/>
  <c r="J11793" i="15"/>
  <c r="J11794" i="15"/>
  <c r="J11392" i="15"/>
  <c r="J11271" i="15"/>
  <c r="J11272" i="15"/>
  <c r="J11795" i="15"/>
  <c r="J3543" i="15"/>
  <c r="J3544" i="15"/>
  <c r="J10716" i="15"/>
  <c r="J10696" i="15"/>
  <c r="J10697" i="15"/>
  <c r="J911" i="15"/>
  <c r="J3545" i="15"/>
  <c r="J10855" i="15"/>
  <c r="J11144" i="15"/>
  <c r="J11145" i="15"/>
  <c r="J10698" i="15"/>
  <c r="J10699" i="15"/>
  <c r="J11146" i="15"/>
  <c r="J4814" i="15"/>
  <c r="J10287" i="15"/>
  <c r="J10119" i="15"/>
  <c r="J10120" i="15"/>
  <c r="J10700" i="15"/>
  <c r="J4815" i="15"/>
  <c r="J9519" i="15"/>
  <c r="J9503" i="15"/>
  <c r="J9504" i="15"/>
  <c r="J4816" i="15"/>
  <c r="J9660" i="15"/>
  <c r="J9954" i="15"/>
  <c r="J9955" i="15"/>
  <c r="J9505" i="15"/>
  <c r="J9506" i="15"/>
  <c r="J4817" i="15"/>
  <c r="J9094" i="15"/>
  <c r="J8964" i="15"/>
  <c r="J9507" i="15"/>
  <c r="J6040" i="15"/>
  <c r="J8386" i="15"/>
  <c r="J8369" i="15"/>
  <c r="J8370" i="15"/>
  <c r="J8371" i="15"/>
  <c r="J6041" i="15"/>
  <c r="J8372" i="15"/>
  <c r="J8529" i="15"/>
  <c r="J8373" i="15"/>
  <c r="J8825" i="15"/>
  <c r="J8374" i="15"/>
  <c r="J8375" i="15"/>
  <c r="J6042" i="15"/>
  <c r="J6043" i="15"/>
  <c r="J6044" i="15"/>
  <c r="J7940" i="15"/>
  <c r="J7970" i="15"/>
  <c r="J7832" i="15"/>
  <c r="J8376" i="15"/>
  <c r="J7228" i="15"/>
  <c r="J3546" i="15"/>
  <c r="J7243" i="15"/>
  <c r="J7229" i="15"/>
  <c r="J7230" i="15"/>
  <c r="J7231" i="15"/>
  <c r="J7394" i="15"/>
  <c r="J7691" i="15"/>
  <c r="J7232" i="15"/>
  <c r="J7233" i="15"/>
  <c r="J8377" i="15"/>
  <c r="J6825" i="15"/>
  <c r="J6684" i="15"/>
  <c r="J7234" i="15"/>
  <c r="J6054" i="15"/>
  <c r="J6045" i="15"/>
  <c r="J6046" i="15"/>
  <c r="J8378" i="15"/>
  <c r="J6055" i="15"/>
  <c r="J6217" i="15"/>
  <c r="J6522" i="15"/>
  <c r="J6047" i="15"/>
  <c r="J6048" i="15"/>
  <c r="J8379" i="15"/>
  <c r="J9508" i="15"/>
  <c r="J5621" i="15"/>
  <c r="J5487" i="15"/>
  <c r="J6049" i="15"/>
  <c r="J9509" i="15"/>
  <c r="J4823" i="15"/>
  <c r="J4824" i="15"/>
  <c r="J4818" i="15"/>
  <c r="J4819" i="15"/>
  <c r="J9510" i="15"/>
  <c r="J9511" i="15"/>
  <c r="J4825" i="15"/>
  <c r="J9512" i="15"/>
  <c r="J5000" i="15"/>
  <c r="J4820" i="15"/>
  <c r="J5355" i="15"/>
  <c r="J4821" i="15"/>
  <c r="J10703" i="15"/>
  <c r="J4306" i="15"/>
  <c r="J4336" i="15"/>
  <c r="J4196" i="15"/>
  <c r="J4822" i="15"/>
  <c r="J3552" i="15"/>
  <c r="J3547" i="15"/>
  <c r="J3548" i="15"/>
  <c r="J7235" i="15"/>
  <c r="J10704" i="15"/>
  <c r="J3712" i="15"/>
  <c r="J3549" i="15"/>
  <c r="J4044" i="15"/>
  <c r="J3550" i="15"/>
  <c r="J10705" i="15"/>
  <c r="J11796" i="15"/>
  <c r="J11797" i="15"/>
  <c r="J3113" i="15"/>
  <c r="J2964" i="15"/>
  <c r="J3551" i="15"/>
  <c r="J1731" i="15"/>
  <c r="J2260" i="15"/>
  <c r="J2821" i="15"/>
  <c r="J2271" i="15"/>
  <c r="J2272" i="15"/>
  <c r="J11798" i="15"/>
  <c r="J11799" i="15"/>
  <c r="J1732" i="15"/>
  <c r="J2261" i="15"/>
  <c r="J2347" i="15"/>
  <c r="J2274" i="15"/>
  <c r="J2275" i="15"/>
  <c r="J2276" i="15"/>
  <c r="J11800" i="15"/>
  <c r="J12884" i="15"/>
  <c r="J1677" i="15"/>
  <c r="J1733" i="15"/>
  <c r="J1572" i="15"/>
  <c r="J2277" i="15"/>
  <c r="J902" i="15"/>
  <c r="J917" i="15"/>
  <c r="J918" i="15"/>
  <c r="J12886" i="15"/>
  <c r="J12887" i="15"/>
  <c r="J181" i="15"/>
  <c r="J182" i="15"/>
  <c r="J904" i="15"/>
  <c r="J919" i="15"/>
  <c r="J920" i="15"/>
  <c r="J921" i="15"/>
  <c r="J1435" i="15"/>
  <c r="J366" i="15"/>
  <c r="J409" i="15"/>
  <c r="J183" i="15"/>
  <c r="J922" i="15"/>
  <c r="J12888" i="15"/>
  <c r="J12889" i="15"/>
  <c r="J12373" i="15"/>
  <c r="J12906" i="15"/>
  <c r="J923" i="15"/>
  <c r="J924" i="15"/>
  <c r="J925" i="15"/>
  <c r="J12908" i="15"/>
  <c r="J926" i="15"/>
  <c r="J2278" i="15"/>
  <c r="J12890" i="15"/>
  <c r="J2279" i="15"/>
  <c r="J11818" i="15"/>
  <c r="J2280" i="15"/>
  <c r="J11821" i="15"/>
  <c r="J2281" i="15"/>
  <c r="J11273" i="15"/>
  <c r="J11802" i="15"/>
  <c r="J3555" i="15"/>
  <c r="J3556" i="15"/>
  <c r="J10717" i="15"/>
  <c r="J927" i="15"/>
  <c r="J3557" i="15"/>
  <c r="J10718" i="15"/>
  <c r="J3558" i="15"/>
  <c r="J4827" i="15"/>
  <c r="J10121" i="15"/>
  <c r="J10706" i="15"/>
  <c r="J4828" i="15"/>
  <c r="J9521" i="15"/>
  <c r="J9522" i="15"/>
  <c r="J4831" i="15"/>
  <c r="J4832" i="15"/>
  <c r="J4833" i="15"/>
  <c r="J8965" i="15"/>
  <c r="J9513" i="15"/>
  <c r="J6050" i="15"/>
  <c r="J8387" i="15"/>
  <c r="J8380" i="15"/>
  <c r="J6051" i="15"/>
  <c r="J8388" i="15"/>
  <c r="J6052" i="15"/>
  <c r="J6053" i="15"/>
  <c r="J7833" i="15"/>
  <c r="J8381" i="15"/>
  <c r="J7236" i="15"/>
  <c r="J7244" i="15"/>
  <c r="J7237" i="15"/>
  <c r="J7238" i="15"/>
  <c r="J7239" i="15"/>
  <c r="J7245" i="15"/>
  <c r="J7240" i="15"/>
  <c r="J7241" i="15"/>
  <c r="J8382" i="15"/>
  <c r="J6685" i="15"/>
  <c r="J7242" i="15"/>
  <c r="J6056" i="15"/>
  <c r="J8383" i="15"/>
  <c r="J8384" i="15"/>
  <c r="J6058" i="15"/>
  <c r="J6057" i="15"/>
  <c r="J6060" i="15"/>
  <c r="J8385" i="15"/>
  <c r="J9514" i="15"/>
  <c r="J5488" i="15"/>
  <c r="J6059" i="15"/>
  <c r="J9515" i="15"/>
  <c r="J4826" i="15"/>
  <c r="J4836" i="15"/>
  <c r="J9516" i="15"/>
  <c r="J9517" i="15"/>
  <c r="J4197" i="15"/>
  <c r="J4829" i="15"/>
  <c r="J4830" i="15"/>
  <c r="J4838" i="15"/>
  <c r="J9518" i="15"/>
  <c r="J10707" i="15"/>
  <c r="J4198" i="15"/>
  <c r="J4839" i="15"/>
  <c r="J3553" i="15"/>
  <c r="J3561" i="15"/>
  <c r="J10708" i="15"/>
  <c r="J10709" i="15"/>
  <c r="J2965" i="15"/>
  <c r="J3554" i="15"/>
  <c r="J3562" i="15"/>
  <c r="J10710" i="15"/>
  <c r="J11803" i="15"/>
  <c r="J11804" i="15"/>
  <c r="J2966" i="15"/>
  <c r="J3563" i="15"/>
  <c r="J1734" i="15"/>
  <c r="J2262" i="15"/>
  <c r="J11805" i="15"/>
  <c r="J11806" i="15"/>
  <c r="J1573" i="15"/>
  <c r="J1735" i="15"/>
  <c r="J2263" i="15"/>
  <c r="J2264" i="15"/>
  <c r="J2284" i="15"/>
  <c r="J2265" i="15"/>
  <c r="J2285" i="15"/>
  <c r="J11807" i="15"/>
  <c r="J12892" i="15"/>
  <c r="J1574" i="15"/>
  <c r="J2286" i="15"/>
  <c r="J905" i="15"/>
  <c r="J928" i="15"/>
  <c r="J12893" i="15"/>
  <c r="J12894" i="15"/>
  <c r="J184" i="15"/>
  <c r="J185" i="15"/>
  <c r="J908" i="15"/>
  <c r="J929" i="15"/>
  <c r="J909" i="15"/>
  <c r="J186" i="15"/>
  <c r="J930" i="15"/>
  <c r="J12895" i="15"/>
  <c r="J12374" i="15"/>
  <c r="J931" i="15"/>
  <c r="J932" i="15"/>
  <c r="J12896" i="15"/>
  <c r="J2287" i="15"/>
  <c r="J2288" i="15"/>
  <c r="J2289" i="15"/>
  <c r="J11274" i="15"/>
  <c r="J11808" i="15"/>
  <c r="J933" i="15"/>
  <c r="J3564" i="15"/>
  <c r="J10720" i="15"/>
  <c r="J3565" i="15"/>
  <c r="J3566" i="15"/>
  <c r="J10122" i="15"/>
  <c r="J10123" i="15"/>
  <c r="J10711" i="15"/>
  <c r="J4841" i="15"/>
  <c r="J4842" i="15"/>
  <c r="J9526" i="15"/>
  <c r="J4843" i="15"/>
  <c r="J8966" i="15"/>
  <c r="J9520" i="15"/>
  <c r="J6063" i="15"/>
  <c r="J6064" i="15"/>
  <c r="J6065" i="15"/>
  <c r="J7834" i="15"/>
  <c r="J8389" i="15"/>
  <c r="J7250" i="15"/>
  <c r="J7246" i="15"/>
  <c r="J7251" i="15"/>
  <c r="J7247" i="15"/>
  <c r="J7252" i="15"/>
  <c r="J7253" i="15"/>
  <c r="J6686" i="15"/>
  <c r="J7254" i="15"/>
  <c r="J8390" i="15"/>
  <c r="J8391" i="15"/>
  <c r="J8392" i="15"/>
  <c r="J5489" i="15"/>
  <c r="J6066" i="15"/>
  <c r="J9523" i="15"/>
  <c r="J9524" i="15"/>
  <c r="J9525" i="15"/>
  <c r="J4834" i="15"/>
  <c r="J4844" i="15"/>
  <c r="J10712" i="15"/>
  <c r="J4199" i="15"/>
  <c r="J4845" i="15"/>
  <c r="J10713" i="15"/>
  <c r="J10714" i="15"/>
  <c r="J10715" i="15"/>
  <c r="J11809" i="15"/>
  <c r="J2967" i="15"/>
  <c r="J3567" i="15"/>
  <c r="J11810" i="15"/>
  <c r="J1736" i="15"/>
  <c r="J11811" i="15"/>
  <c r="J11812" i="15"/>
  <c r="J2266" i="15"/>
  <c r="J2267" i="15"/>
  <c r="J2268" i="15"/>
  <c r="J2290" i="15"/>
  <c r="J12897" i="15"/>
  <c r="J1575" i="15"/>
  <c r="J2291" i="15"/>
  <c r="J12898" i="15"/>
  <c r="J187" i="15"/>
  <c r="J188" i="15"/>
  <c r="J910" i="15"/>
  <c r="J934" i="15"/>
  <c r="J12899" i="15"/>
  <c r="J912" i="15"/>
  <c r="J12900" i="15"/>
  <c r="J189" i="15"/>
  <c r="J935" i="15"/>
  <c r="J936" i="15"/>
  <c r="J2292" i="15"/>
  <c r="J12901" i="15"/>
  <c r="J2293" i="15"/>
  <c r="J11813" i="15"/>
  <c r="J3568" i="15"/>
  <c r="J3569" i="15"/>
  <c r="J4846" i="15"/>
  <c r="J10719" i="15"/>
  <c r="J4847" i="15"/>
  <c r="J9528" i="15"/>
  <c r="J6067" i="15"/>
  <c r="J8394" i="15"/>
  <c r="J7256" i="15"/>
  <c r="J7248" i="15"/>
  <c r="J8395" i="15"/>
  <c r="J7257" i="15"/>
  <c r="J9529" i="15"/>
  <c r="J6068" i="15"/>
  <c r="J10721" i="15"/>
  <c r="J4200" i="15"/>
  <c r="J4848" i="15"/>
  <c r="J11814" i="15"/>
  <c r="J2968" i="15"/>
  <c r="J3570" i="15"/>
  <c r="J1737" i="15"/>
  <c r="J1738" i="15"/>
  <c r="J1576" i="15"/>
  <c r="J2294" i="15"/>
  <c r="J190" i="15"/>
  <c r="J937" i="15"/>
  <c r="J938" i="15"/>
  <c r="J939" i="15"/>
  <c r="J12909" i="15"/>
  <c r="J12902" i="15"/>
  <c r="J2295" i="15"/>
  <c r="J2296" i="15"/>
  <c r="J2297" i="15"/>
  <c r="J11822" i="15"/>
  <c r="J11817" i="15"/>
  <c r="J3571" i="15"/>
  <c r="J940" i="15"/>
  <c r="J3572" i="15"/>
  <c r="J3573" i="15"/>
  <c r="J3574" i="15"/>
  <c r="J10722" i="15"/>
  <c r="J4849" i="15"/>
  <c r="J4850" i="15"/>
  <c r="J9527" i="15"/>
  <c r="J4851" i="15"/>
  <c r="J8967" i="15"/>
  <c r="J9531" i="15"/>
  <c r="J6069" i="15"/>
  <c r="J6070" i="15"/>
  <c r="J7835" i="15"/>
  <c r="J8397" i="15"/>
  <c r="J7258" i="15"/>
  <c r="J7259" i="15"/>
  <c r="J6687" i="15"/>
  <c r="J7260" i="15"/>
  <c r="J8398" i="15"/>
  <c r="J8399" i="15"/>
  <c r="J5490" i="15"/>
  <c r="J6071" i="15"/>
  <c r="J9532" i="15"/>
  <c r="J9533" i="15"/>
  <c r="J4835" i="15"/>
  <c r="J4201" i="15"/>
  <c r="J4852" i="15"/>
  <c r="J10723" i="15"/>
  <c r="J10724" i="15"/>
  <c r="J2969" i="15"/>
  <c r="J3575" i="15"/>
  <c r="J11819" i="15"/>
  <c r="J11820" i="15"/>
  <c r="J2269" i="15"/>
  <c r="J2270" i="15"/>
  <c r="J2273" i="15"/>
  <c r="J1577" i="15"/>
  <c r="J2298" i="15"/>
  <c r="J913" i="15"/>
  <c r="J941" i="15"/>
  <c r="J942" i="15"/>
  <c r="J12905" i="15"/>
  <c r="J191" i="15"/>
  <c r="J914" i="15"/>
  <c r="J12907" i="15"/>
  <c r="J915" i="15"/>
  <c r="J916" i="15"/>
  <c r="J192" i="15"/>
  <c r="J943" i="15"/>
  <c r="J944" i="15"/>
  <c r="J945" i="15"/>
  <c r="J946" i="15"/>
  <c r="J947" i="15"/>
  <c r="J1436" i="15"/>
  <c r="J948" i="15"/>
  <c r="J949" i="15"/>
  <c r="J950" i="15"/>
  <c r="J951" i="15"/>
  <c r="J952" i="15"/>
  <c r="J953" i="15"/>
  <c r="J193" i="15"/>
  <c r="J954" i="15"/>
  <c r="J955" i="15"/>
  <c r="J956" i="15"/>
  <c r="J957" i="15"/>
  <c r="J1437" i="15"/>
  <c r="J958" i="15"/>
  <c r="J959" i="15"/>
  <c r="J194" i="15"/>
  <c r="J960" i="15"/>
  <c r="J2299" i="15"/>
  <c r="J2300" i="15"/>
  <c r="J2301" i="15"/>
  <c r="J2302" i="15"/>
  <c r="J2822" i="15"/>
  <c r="J2303" i="15"/>
  <c r="J2304" i="15"/>
  <c r="J2305" i="15"/>
  <c r="J2306" i="15"/>
  <c r="J2307" i="15"/>
  <c r="J2308" i="15"/>
  <c r="J1578" i="15"/>
  <c r="J2309" i="15"/>
  <c r="J2310" i="15"/>
  <c r="J2311" i="15"/>
  <c r="J2312" i="15"/>
  <c r="J2313" i="15"/>
  <c r="J2314" i="15"/>
  <c r="J2823" i="15"/>
  <c r="J2315" i="15"/>
  <c r="J2316" i="15"/>
  <c r="J2317" i="15"/>
  <c r="J1579" i="15"/>
  <c r="J2318" i="15"/>
  <c r="J3576" i="15"/>
  <c r="J3577" i="15"/>
  <c r="J3578" i="15"/>
  <c r="J4045" i="15"/>
  <c r="J4046" i="15"/>
  <c r="J3579" i="15"/>
  <c r="J3580" i="15"/>
  <c r="J3581" i="15"/>
  <c r="J3582" i="15"/>
  <c r="J3583" i="15"/>
  <c r="J3584" i="15"/>
  <c r="J2970" i="15"/>
  <c r="J3585" i="15"/>
  <c r="J3586" i="15"/>
  <c r="J3587" i="15"/>
  <c r="J4047" i="15"/>
  <c r="J3588" i="15"/>
  <c r="J3589" i="15"/>
  <c r="J3590" i="15"/>
  <c r="J2971" i="15"/>
  <c r="J3591" i="15"/>
  <c r="J4853" i="15"/>
  <c r="J4854" i="15"/>
  <c r="J4855" i="15"/>
  <c r="J4856" i="15"/>
  <c r="J5356" i="15"/>
  <c r="J4857" i="15"/>
  <c r="J4858" i="15"/>
  <c r="J4859" i="15"/>
  <c r="J4860" i="15"/>
  <c r="J4861" i="15"/>
  <c r="J4862" i="15"/>
  <c r="J4202" i="15"/>
  <c r="J4863" i="15"/>
  <c r="J4864" i="15"/>
  <c r="J4865" i="15"/>
  <c r="J5357" i="15"/>
  <c r="J4866" i="15"/>
  <c r="J4203" i="15"/>
  <c r="J4867" i="15"/>
  <c r="J6072" i="15"/>
  <c r="J6073" i="15"/>
  <c r="J6074" i="15"/>
  <c r="J6075" i="15"/>
  <c r="J6523" i="15"/>
  <c r="J6076" i="15"/>
  <c r="J6077" i="15"/>
  <c r="J6078" i="15"/>
  <c r="J6079" i="15"/>
  <c r="J6080" i="15"/>
  <c r="J6524" i="15"/>
  <c r="J6081" i="15"/>
  <c r="J6082" i="15"/>
  <c r="J5491" i="15"/>
  <c r="J6083" i="15"/>
  <c r="J6084" i="15"/>
  <c r="J6085" i="15"/>
  <c r="J6086" i="15"/>
  <c r="J6525" i="15"/>
  <c r="J6087" i="15"/>
  <c r="J6088" i="15"/>
  <c r="J5492" i="15"/>
  <c r="J6089" i="15"/>
  <c r="J7261" i="15"/>
  <c r="J7692" i="15"/>
  <c r="J7693" i="15"/>
  <c r="J7262" i="15"/>
  <c r="J7263" i="15"/>
  <c r="J7264" i="15"/>
  <c r="J7265" i="15"/>
  <c r="J7266" i="15"/>
  <c r="J7267" i="15"/>
  <c r="J7268" i="15"/>
  <c r="J7269" i="15"/>
  <c r="J6688" i="15"/>
  <c r="J7270" i="15"/>
  <c r="J7271" i="15"/>
  <c r="J7694" i="15"/>
  <c r="J7272" i="15"/>
  <c r="J7273" i="15"/>
  <c r="J6689" i="15"/>
  <c r="J7274" i="15"/>
  <c r="J8826" i="15"/>
  <c r="J8400" i="15"/>
  <c r="J8401" i="15"/>
  <c r="J8827" i="15"/>
  <c r="J8402" i="15"/>
  <c r="J8403" i="15"/>
  <c r="J7836" i="15"/>
  <c r="J8404" i="15"/>
  <c r="J7971" i="15"/>
  <c r="J8405" i="15"/>
  <c r="J8406" i="15"/>
  <c r="J8407" i="15"/>
  <c r="J8408" i="15"/>
  <c r="J8828" i="15"/>
  <c r="J8829" i="15"/>
  <c r="J8409" i="15"/>
  <c r="J12375" i="15"/>
  <c r="J12376" i="15"/>
  <c r="J12377" i="15"/>
  <c r="J12378" i="15"/>
  <c r="J12379" i="15"/>
  <c r="J12380" i="15"/>
  <c r="J12381" i="15"/>
  <c r="J12382" i="15"/>
  <c r="J12383" i="15"/>
  <c r="J12384" i="15"/>
  <c r="J12385" i="15"/>
  <c r="J12386" i="15"/>
  <c r="J12387" i="15"/>
  <c r="J12490" i="15"/>
  <c r="J11393" i="15"/>
  <c r="J10288" i="15"/>
  <c r="J9095" i="15"/>
  <c r="J961" i="15"/>
  <c r="J962" i="15"/>
  <c r="J963" i="15"/>
  <c r="J12910" i="15"/>
  <c r="J964" i="15"/>
  <c r="J12911" i="15"/>
  <c r="J12912" i="15"/>
  <c r="J12913" i="15"/>
  <c r="J965" i="15"/>
  <c r="J966" i="15"/>
  <c r="J967" i="15"/>
  <c r="J1438" i="15"/>
  <c r="J12914" i="15"/>
  <c r="J2319" i="15"/>
  <c r="J2320" i="15"/>
  <c r="J2321" i="15"/>
  <c r="J12915" i="15"/>
  <c r="J12916" i="15"/>
  <c r="J12917" i="15"/>
  <c r="J12918" i="15"/>
  <c r="J12919" i="15"/>
  <c r="J12920" i="15"/>
  <c r="J12921" i="15"/>
  <c r="J12922" i="15"/>
  <c r="J12923" i="15"/>
  <c r="J13290" i="15"/>
  <c r="J2322" i="15"/>
  <c r="J2323" i="15"/>
  <c r="J11275" i="15"/>
  <c r="J11823" i="15"/>
  <c r="J11824" i="15"/>
  <c r="J11825" i="15"/>
  <c r="J12244" i="15"/>
  <c r="J11826" i="15"/>
  <c r="J11827" i="15"/>
  <c r="J12245" i="15"/>
  <c r="J11828" i="15"/>
  <c r="J11829" i="15"/>
  <c r="J968" i="15"/>
  <c r="J2324" i="15"/>
  <c r="J11830" i="15"/>
  <c r="J3592" i="15"/>
  <c r="J3593" i="15"/>
  <c r="J11276" i="15"/>
  <c r="J11831" i="15"/>
  <c r="J3594" i="15"/>
  <c r="J7972" i="15"/>
  <c r="J6795" i="15"/>
  <c r="J6826" i="15"/>
  <c r="J11277" i="15"/>
  <c r="J11278" i="15"/>
  <c r="J11279" i="15"/>
  <c r="J11832" i="15"/>
  <c r="J5592" i="15"/>
  <c r="J11280" i="15"/>
  <c r="J11833" i="15"/>
  <c r="J11281" i="15"/>
  <c r="J11282" i="15"/>
  <c r="J11834" i="15"/>
  <c r="J11283" i="15"/>
  <c r="J11835" i="15"/>
  <c r="J11284" i="15"/>
  <c r="J11836" i="15"/>
  <c r="J11285" i="15"/>
  <c r="J11837" i="15"/>
  <c r="J11286" i="15"/>
  <c r="J11838" i="15"/>
  <c r="J3595" i="15"/>
  <c r="J10124" i="15"/>
  <c r="J10125" i="15"/>
  <c r="J10725" i="15"/>
  <c r="J10726" i="15"/>
  <c r="J10727" i="15"/>
  <c r="J11147" i="15"/>
  <c r="J10728" i="15"/>
  <c r="J10729" i="15"/>
  <c r="J11148" i="15"/>
  <c r="J10730" i="15"/>
  <c r="J10731" i="15"/>
  <c r="J3596" i="15"/>
  <c r="J10126" i="15"/>
  <c r="J10732" i="15"/>
  <c r="J5622" i="15"/>
  <c r="J4337" i="15"/>
  <c r="J3077" i="15"/>
  <c r="J10127" i="15"/>
  <c r="J10128" i="15"/>
  <c r="J10129" i="15"/>
  <c r="J10733" i="15"/>
  <c r="J4868" i="15"/>
  <c r="J3114" i="15"/>
  <c r="J10130" i="15"/>
  <c r="J10734" i="15"/>
  <c r="J1678" i="15"/>
  <c r="J10131" i="15"/>
  <c r="J10132" i="15"/>
  <c r="J10133" i="15"/>
  <c r="J10735" i="15"/>
  <c r="J4869" i="15"/>
  <c r="J10134" i="15"/>
  <c r="J10736" i="15"/>
  <c r="J4870" i="15"/>
  <c r="J10135" i="15"/>
  <c r="J10737" i="15"/>
  <c r="J4871" i="15"/>
  <c r="J10136" i="15"/>
  <c r="J10738" i="15"/>
  <c r="J10137" i="15"/>
  <c r="J10739" i="15"/>
  <c r="J4872" i="15"/>
  <c r="J2325" i="15"/>
  <c r="J8968" i="15"/>
  <c r="J9534" i="15"/>
  <c r="J9535" i="15"/>
  <c r="J9536" i="15"/>
  <c r="J9956" i="15"/>
  <c r="J9537" i="15"/>
  <c r="J9538" i="15"/>
  <c r="J9957" i="15"/>
  <c r="J2326" i="15"/>
  <c r="J2327" i="15"/>
  <c r="J2328" i="15"/>
  <c r="J2824" i="15"/>
  <c r="J4873" i="15"/>
  <c r="J2329" i="15"/>
  <c r="J8969" i="15"/>
  <c r="J9539" i="15"/>
  <c r="J1739" i="15"/>
  <c r="J367" i="15"/>
  <c r="J410" i="15"/>
  <c r="J8970" i="15"/>
  <c r="J8971" i="15"/>
  <c r="J9540" i="15"/>
  <c r="J12467" i="15"/>
  <c r="J8972" i="15"/>
  <c r="J9541" i="15"/>
  <c r="J8973" i="15"/>
  <c r="J8974" i="15"/>
  <c r="J9542" i="15"/>
  <c r="J8975" i="15"/>
  <c r="J9543" i="15"/>
  <c r="J8976" i="15"/>
  <c r="J9544" i="15"/>
  <c r="J6090" i="15"/>
  <c r="J6091" i="15"/>
  <c r="J6092" i="15"/>
  <c r="J8977" i="15"/>
  <c r="J9545" i="15"/>
  <c r="J8978" i="15"/>
  <c r="J9546" i="15"/>
  <c r="J7837" i="15"/>
  <c r="J7838" i="15"/>
  <c r="J8410" i="15"/>
  <c r="J8411" i="15"/>
  <c r="J8412" i="15"/>
  <c r="J8830" i="15"/>
  <c r="J8413" i="15"/>
  <c r="J8414" i="15"/>
  <c r="J8831" i="15"/>
  <c r="J6093" i="15"/>
  <c r="J3597" i="15"/>
  <c r="J4048" i="15"/>
  <c r="J3598" i="15"/>
  <c r="J3599" i="15"/>
  <c r="J4049" i="15"/>
  <c r="J6094" i="15"/>
  <c r="J7839" i="15"/>
  <c r="J8415" i="15"/>
  <c r="J12491" i="15"/>
  <c r="J12492" i="15"/>
  <c r="J11372" i="15"/>
  <c r="J7840" i="15"/>
  <c r="J7841" i="15"/>
  <c r="J8416" i="15"/>
  <c r="J11394" i="15"/>
  <c r="J7842" i="15"/>
  <c r="J8417" i="15"/>
  <c r="J7843" i="15"/>
  <c r="J7844" i="15"/>
  <c r="J8418" i="15"/>
  <c r="J7845" i="15"/>
  <c r="J8419" i="15"/>
  <c r="J7846" i="15"/>
  <c r="J8420" i="15"/>
  <c r="J7847" i="15"/>
  <c r="J8421" i="15"/>
  <c r="J7275" i="15"/>
  <c r="J7276" i="15"/>
  <c r="J7277" i="15"/>
  <c r="J7848" i="15"/>
  <c r="J8422" i="15"/>
  <c r="J7278" i="15"/>
  <c r="J6690" i="15"/>
  <c r="J7279" i="15"/>
  <c r="J7280" i="15"/>
  <c r="J7695" i="15"/>
  <c r="J7281" i="15"/>
  <c r="J7282" i="15"/>
  <c r="J7696" i="15"/>
  <c r="J4874" i="15"/>
  <c r="J4875" i="15"/>
  <c r="J4876" i="15"/>
  <c r="J5358" i="15"/>
  <c r="J6691" i="15"/>
  <c r="J7283" i="15"/>
  <c r="J11395" i="15"/>
  <c r="J10257" i="15"/>
  <c r="J10289" i="15"/>
  <c r="J10290" i="15"/>
  <c r="J6692" i="15"/>
  <c r="J6693" i="15"/>
  <c r="J7284" i="15"/>
  <c r="J6694" i="15"/>
  <c r="J7285" i="15"/>
  <c r="J6695" i="15"/>
  <c r="J6696" i="15"/>
  <c r="J7286" i="15"/>
  <c r="J6697" i="15"/>
  <c r="J7287" i="15"/>
  <c r="J6698" i="15"/>
  <c r="J7288" i="15"/>
  <c r="J6699" i="15"/>
  <c r="J7289" i="15"/>
  <c r="J8423" i="15"/>
  <c r="J6700" i="15"/>
  <c r="J7290" i="15"/>
  <c r="J5493" i="15"/>
  <c r="J5494" i="15"/>
  <c r="J6095" i="15"/>
  <c r="J6096" i="15"/>
  <c r="J6526" i="15"/>
  <c r="J6097" i="15"/>
  <c r="J6098" i="15"/>
  <c r="J6527" i="15"/>
  <c r="J6099" i="15"/>
  <c r="J6100" i="15"/>
  <c r="J6101" i="15"/>
  <c r="J6102" i="15"/>
  <c r="J6103" i="15"/>
  <c r="J6104" i="15"/>
  <c r="J6528" i="15"/>
  <c r="J8424" i="15"/>
  <c r="J8425" i="15"/>
  <c r="J8426" i="15"/>
  <c r="J5495" i="15"/>
  <c r="J6105" i="15"/>
  <c r="J10291" i="15"/>
  <c r="J9064" i="15"/>
  <c r="J9096" i="15"/>
  <c r="J9097" i="15"/>
  <c r="J5496" i="15"/>
  <c r="J5497" i="15"/>
  <c r="J6106" i="15"/>
  <c r="J5498" i="15"/>
  <c r="J6107" i="15"/>
  <c r="J5499" i="15"/>
  <c r="J5500" i="15"/>
  <c r="J6108" i="15"/>
  <c r="J5501" i="15"/>
  <c r="J6109" i="15"/>
  <c r="J5502" i="15"/>
  <c r="J6110" i="15"/>
  <c r="J9547" i="15"/>
  <c r="J5503" i="15"/>
  <c r="J6111" i="15"/>
  <c r="J5504" i="15"/>
  <c r="J6112" i="15"/>
  <c r="J4204" i="15"/>
  <c r="J4205" i="15"/>
  <c r="J7941" i="15"/>
  <c r="J7973" i="15"/>
  <c r="J4877" i="15"/>
  <c r="J4878" i="15"/>
  <c r="J5359" i="15"/>
  <c r="J4879" i="15"/>
  <c r="J4880" i="15"/>
  <c r="J5360" i="15"/>
  <c r="J7291" i="15"/>
  <c r="J7292" i="15"/>
  <c r="J7697" i="15"/>
  <c r="J7293" i="15"/>
  <c r="J7698" i="15"/>
  <c r="J4206" i="15"/>
  <c r="J4881" i="15"/>
  <c r="J9548" i="15"/>
  <c r="J9549" i="15"/>
  <c r="J9550" i="15"/>
  <c r="J5361" i="15"/>
  <c r="J10740" i="15"/>
  <c r="J4207" i="15"/>
  <c r="J4882" i="15"/>
  <c r="J7974" i="15"/>
  <c r="J6796" i="15"/>
  <c r="J6827" i="15"/>
  <c r="J4208" i="15"/>
  <c r="J4209" i="15"/>
  <c r="J4883" i="15"/>
  <c r="J4210" i="15"/>
  <c r="J4884" i="15"/>
  <c r="J4211" i="15"/>
  <c r="J4212" i="15"/>
  <c r="J4885" i="15"/>
  <c r="J4213" i="15"/>
  <c r="J4886" i="15"/>
  <c r="J4214" i="15"/>
  <c r="J4887" i="15"/>
  <c r="J4215" i="15"/>
  <c r="J4888" i="15"/>
  <c r="J4216" i="15"/>
  <c r="J4889" i="15"/>
  <c r="J10741" i="15"/>
  <c r="J2972" i="15"/>
  <c r="J2973" i="15"/>
  <c r="J2974" i="15"/>
  <c r="J3600" i="15"/>
  <c r="J3601" i="15"/>
  <c r="J4050" i="15"/>
  <c r="J3602" i="15"/>
  <c r="J3603" i="15"/>
  <c r="J4051" i="15"/>
  <c r="J8832" i="15"/>
  <c r="J8427" i="15"/>
  <c r="J2975" i="15"/>
  <c r="J3604" i="15"/>
  <c r="J3605" i="15"/>
  <c r="J8833" i="15"/>
  <c r="J10742" i="15"/>
  <c r="J10743" i="15"/>
  <c r="J10744" i="15"/>
  <c r="J10745" i="15"/>
  <c r="J2976" i="15"/>
  <c r="J3606" i="15"/>
  <c r="J5593" i="15"/>
  <c r="J5623" i="15"/>
  <c r="J4307" i="15"/>
  <c r="J2977" i="15"/>
  <c r="J2978" i="15"/>
  <c r="J3607" i="15"/>
  <c r="J3608" i="15"/>
  <c r="J2979" i="15"/>
  <c r="J3609" i="15"/>
  <c r="J2980" i="15"/>
  <c r="J2981" i="15"/>
  <c r="J3610" i="15"/>
  <c r="J2982" i="15"/>
  <c r="J3611" i="15"/>
  <c r="J2983" i="15"/>
  <c r="J3612" i="15"/>
  <c r="J11839" i="15"/>
  <c r="J11840" i="15"/>
  <c r="J1580" i="15"/>
  <c r="J4308" i="15"/>
  <c r="J2330" i="15"/>
  <c r="J2331" i="15"/>
  <c r="J2825" i="15"/>
  <c r="J2332" i="15"/>
  <c r="J2333" i="15"/>
  <c r="J2826" i="15"/>
  <c r="J11841" i="15"/>
  <c r="J8428" i="15"/>
  <c r="J9551" i="15"/>
  <c r="J9958" i="15"/>
  <c r="J2334" i="15"/>
  <c r="J11842" i="15"/>
  <c r="J11843" i="15"/>
  <c r="J11844" i="15"/>
  <c r="J1581" i="15"/>
  <c r="J2335" i="15"/>
  <c r="J4339" i="15"/>
  <c r="J3078" i="15"/>
  <c r="J3115" i="15"/>
  <c r="J1740" i="15"/>
  <c r="J1582" i="15"/>
  <c r="J1583" i="15"/>
  <c r="J2336" i="15"/>
  <c r="J2337" i="15"/>
  <c r="J1584" i="15"/>
  <c r="J2338" i="15"/>
  <c r="J1585" i="15"/>
  <c r="J1586" i="15"/>
  <c r="J2339" i="15"/>
  <c r="J1587" i="15"/>
  <c r="J2340" i="15"/>
  <c r="J1588" i="15"/>
  <c r="J2341" i="15"/>
  <c r="J12924" i="15"/>
  <c r="J195" i="15"/>
  <c r="J196" i="15"/>
  <c r="J197" i="15"/>
  <c r="J1679" i="15"/>
  <c r="J969" i="15"/>
  <c r="J970" i="15"/>
  <c r="J1439" i="15"/>
  <c r="J10746" i="15"/>
  <c r="J971" i="15"/>
  <c r="J972" i="15"/>
  <c r="J10747" i="15"/>
  <c r="J1440" i="15"/>
  <c r="J11149" i="15"/>
  <c r="J12925" i="15"/>
  <c r="J10748" i="15"/>
  <c r="J198" i="15"/>
  <c r="J1741" i="15"/>
  <c r="J973" i="15"/>
  <c r="J974" i="15"/>
  <c r="J11845" i="15"/>
  <c r="J12246" i="15"/>
  <c r="J11846" i="15"/>
  <c r="J12247" i="15"/>
  <c r="J12926" i="15"/>
  <c r="J12927" i="15"/>
  <c r="J12928" i="15"/>
  <c r="J199" i="15"/>
  <c r="J975" i="15"/>
  <c r="J411" i="15"/>
  <c r="J368" i="15"/>
  <c r="J412" i="15"/>
  <c r="J413" i="15"/>
  <c r="J200" i="15"/>
  <c r="J201" i="15"/>
  <c r="J976" i="15"/>
  <c r="J202" i="15"/>
  <c r="J977" i="15"/>
  <c r="J203" i="15"/>
  <c r="J204" i="15"/>
  <c r="J205" i="15"/>
  <c r="J978" i="15"/>
  <c r="J206" i="15"/>
  <c r="J979" i="15"/>
  <c r="J207" i="15"/>
  <c r="J980" i="15"/>
  <c r="J11847" i="15"/>
  <c r="J12929" i="15"/>
  <c r="J12930" i="15"/>
  <c r="J12931" i="15"/>
  <c r="J10138" i="15"/>
  <c r="J10139" i="15"/>
  <c r="J8979" i="15"/>
  <c r="J8980" i="15"/>
  <c r="J7849" i="15"/>
  <c r="J7850" i="15"/>
  <c r="J6701" i="15"/>
  <c r="J6702" i="15"/>
  <c r="J5505" i="15"/>
  <c r="J4217" i="15"/>
  <c r="J5506" i="15"/>
  <c r="J5507" i="15"/>
  <c r="J2984" i="15"/>
  <c r="J4218" i="15"/>
  <c r="J2985" i="15"/>
  <c r="J1589" i="15"/>
  <c r="J1590" i="15"/>
  <c r="J208" i="15"/>
  <c r="J209" i="15"/>
  <c r="J210" i="15"/>
  <c r="J211" i="15"/>
  <c r="J12388" i="15"/>
  <c r="J10140" i="15"/>
  <c r="J11287" i="15"/>
  <c r="J10141" i="15"/>
  <c r="J12932" i="15"/>
  <c r="J11848" i="15"/>
  <c r="J12933" i="15"/>
  <c r="J10749" i="15"/>
  <c r="J11849" i="15"/>
  <c r="J10750" i="15"/>
  <c r="J10751" i="15"/>
  <c r="J9552" i="15"/>
  <c r="J9553" i="15"/>
  <c r="J8429" i="15"/>
  <c r="J8430" i="15"/>
  <c r="J7294" i="15"/>
  <c r="J7295" i="15"/>
  <c r="J6113" i="15"/>
  <c r="J6114" i="15"/>
  <c r="J6115" i="15"/>
  <c r="J4890" i="15"/>
  <c r="J3613" i="15"/>
  <c r="J2342" i="15"/>
  <c r="J4891" i="15"/>
  <c r="J4892" i="15"/>
  <c r="J981" i="15"/>
  <c r="J512" i="15"/>
  <c r="J513" i="15"/>
  <c r="J3614" i="15"/>
  <c r="J2343" i="15"/>
  <c r="J1863" i="15"/>
  <c r="J1864" i="15"/>
  <c r="J3210" i="15"/>
  <c r="J3211" i="15"/>
  <c r="J2344" i="15"/>
  <c r="J982" i="15"/>
  <c r="J983" i="15"/>
  <c r="J4431" i="15"/>
  <c r="J4432" i="15"/>
  <c r="J5719" i="15"/>
  <c r="J5720" i="15"/>
  <c r="J984" i="15"/>
  <c r="J5722" i="15"/>
  <c r="J2345" i="15"/>
  <c r="J3615" i="15"/>
  <c r="J6926" i="15"/>
  <c r="J6927" i="15"/>
  <c r="J8079" i="15"/>
  <c r="J8081" i="15"/>
  <c r="J4893" i="15"/>
  <c r="J6118" i="15"/>
  <c r="J9198" i="15"/>
  <c r="J9199" i="15"/>
  <c r="J7300" i="15"/>
  <c r="J8433" i="15"/>
  <c r="J10755" i="15"/>
  <c r="J10394" i="15"/>
  <c r="J10406" i="15"/>
  <c r="J9557" i="15"/>
  <c r="J11513" i="15"/>
  <c r="J11521" i="15"/>
  <c r="J10757" i="15"/>
  <c r="J10758" i="15"/>
  <c r="J12604" i="15"/>
  <c r="J12607" i="15"/>
  <c r="J11854" i="15"/>
  <c r="J12936" i="15"/>
  <c r="J12389" i="15"/>
  <c r="J12937" i="15"/>
  <c r="J985" i="15"/>
  <c r="J986" i="15"/>
  <c r="J987" i="15"/>
  <c r="J12938" i="15"/>
  <c r="J2348" i="15"/>
  <c r="J11855" i="15"/>
  <c r="J2349" i="15"/>
  <c r="J988" i="15"/>
  <c r="J11288" i="15"/>
  <c r="J11856" i="15"/>
  <c r="J3616" i="15"/>
  <c r="J10759" i="15"/>
  <c r="J10760" i="15"/>
  <c r="J3617" i="15"/>
  <c r="J10142" i="15"/>
  <c r="J10143" i="15"/>
  <c r="J10761" i="15"/>
  <c r="J4894" i="15"/>
  <c r="J9558" i="15"/>
  <c r="J4895" i="15"/>
  <c r="J9559" i="15"/>
  <c r="J8981" i="15"/>
  <c r="J9560" i="15"/>
  <c r="J8434" i="15"/>
  <c r="J6119" i="15"/>
  <c r="J8435" i="15"/>
  <c r="J8436" i="15"/>
  <c r="J6120" i="15"/>
  <c r="J6121" i="15"/>
  <c r="J7851" i="15"/>
  <c r="J8437" i="15"/>
  <c r="J7301" i="15"/>
  <c r="J7302" i="15"/>
  <c r="J7303" i="15"/>
  <c r="J7304" i="15"/>
  <c r="J7305" i="15"/>
  <c r="J6703" i="15"/>
  <c r="J7306" i="15"/>
  <c r="J8438" i="15"/>
  <c r="J6122" i="15"/>
  <c r="J6529" i="15"/>
  <c r="J8439" i="15"/>
  <c r="J6123" i="15"/>
  <c r="J5508" i="15"/>
  <c r="J6124" i="15"/>
  <c r="J9561" i="15"/>
  <c r="J4896" i="15"/>
  <c r="J4897" i="15"/>
  <c r="J4898" i="15"/>
  <c r="J9562" i="15"/>
  <c r="J4899" i="15"/>
  <c r="J4900" i="15"/>
  <c r="J4901" i="15"/>
  <c r="J10762" i="15"/>
  <c r="J4219" i="15"/>
  <c r="J4902" i="15"/>
  <c r="J3618" i="15"/>
  <c r="J10763" i="15"/>
  <c r="J3619" i="15"/>
  <c r="J3620" i="15"/>
  <c r="J3621" i="15"/>
  <c r="J10764" i="15"/>
  <c r="J11857" i="15"/>
  <c r="J2986" i="15"/>
  <c r="J3622" i="15"/>
  <c r="J11858" i="15"/>
  <c r="J2350" i="15"/>
  <c r="J11859" i="15"/>
  <c r="J2351" i="15"/>
  <c r="J2352" i="15"/>
  <c r="J12939" i="15"/>
  <c r="J1591" i="15"/>
  <c r="J2353" i="15"/>
  <c r="J989" i="15"/>
  <c r="J12940" i="15"/>
  <c r="J212" i="15"/>
  <c r="J213" i="15"/>
  <c r="J990" i="15"/>
  <c r="J991" i="15"/>
  <c r="J992" i="15"/>
  <c r="J214" i="15"/>
  <c r="J993" i="15"/>
  <c r="J12390" i="15"/>
  <c r="J12391" i="15"/>
  <c r="J12392" i="15"/>
  <c r="J994" i="15"/>
  <c r="J12941" i="15"/>
  <c r="J12942" i="15"/>
  <c r="J12943" i="15"/>
  <c r="J12944" i="15"/>
  <c r="J995" i="15"/>
  <c r="J12945" i="15"/>
  <c r="J996" i="15"/>
  <c r="J997" i="15"/>
  <c r="J12946" i="15"/>
  <c r="J12947" i="15"/>
  <c r="J998" i="15"/>
  <c r="J12948" i="15"/>
  <c r="J12949" i="15"/>
  <c r="J2354" i="15"/>
  <c r="J12950" i="15"/>
  <c r="J13291" i="15"/>
  <c r="J2355" i="15"/>
  <c r="J12951" i="15"/>
  <c r="J11860" i="15"/>
  <c r="J11861" i="15"/>
  <c r="J11862" i="15"/>
  <c r="J11863" i="15"/>
  <c r="J12248" i="15"/>
  <c r="J11864" i="15"/>
  <c r="J12249" i="15"/>
  <c r="J11865" i="15"/>
  <c r="J2356" i="15"/>
  <c r="J2357" i="15"/>
  <c r="J11866" i="15"/>
  <c r="J2358" i="15"/>
  <c r="J11867" i="15"/>
  <c r="J11868" i="15"/>
  <c r="J999" i="15"/>
  <c r="J11869" i="15"/>
  <c r="J11289" i="15"/>
  <c r="J11870" i="15"/>
  <c r="J3623" i="15"/>
  <c r="J11290" i="15"/>
  <c r="J11291" i="15"/>
  <c r="J11871" i="15"/>
  <c r="J3624" i="15"/>
  <c r="J11872" i="15"/>
  <c r="J11873" i="15"/>
  <c r="J11874" i="15"/>
  <c r="J10765" i="15"/>
  <c r="J11150" i="15"/>
  <c r="J10766" i="15"/>
  <c r="J11151" i="15"/>
  <c r="J3625" i="15"/>
  <c r="J3626" i="15"/>
  <c r="J10767" i="15"/>
  <c r="J10768" i="15"/>
  <c r="J3627" i="15"/>
  <c r="J10144" i="15"/>
  <c r="J10145" i="15"/>
  <c r="J10769" i="15"/>
  <c r="J4903" i="15"/>
  <c r="J10146" i="15"/>
  <c r="J10147" i="15"/>
  <c r="J10770" i="15"/>
  <c r="J10292" i="15"/>
  <c r="J4904" i="15"/>
  <c r="J10771" i="15"/>
  <c r="J10772" i="15"/>
  <c r="J10773" i="15"/>
  <c r="J10774" i="15"/>
  <c r="J4905" i="15"/>
  <c r="J4906" i="15"/>
  <c r="J9563" i="15"/>
  <c r="J9959" i="15"/>
  <c r="J9564" i="15"/>
  <c r="J9565" i="15"/>
  <c r="J9566" i="15"/>
  <c r="J2359" i="15"/>
  <c r="J4907" i="15"/>
  <c r="J9567" i="15"/>
  <c r="J9568" i="15"/>
  <c r="J9569" i="15"/>
  <c r="J9570" i="15"/>
  <c r="J9960" i="15"/>
  <c r="J8982" i="15"/>
  <c r="J9571" i="15"/>
  <c r="J8983" i="15"/>
  <c r="J9572" i="15"/>
  <c r="J6125" i="15"/>
  <c r="J9573" i="15"/>
  <c r="J9574" i="15"/>
  <c r="J8440" i="15"/>
  <c r="J6126" i="15"/>
  <c r="J8834" i="15"/>
  <c r="J8441" i="15"/>
  <c r="J8835" i="15"/>
  <c r="J8442" i="15"/>
  <c r="J8443" i="15"/>
  <c r="J6127" i="15"/>
  <c r="J6128" i="15"/>
  <c r="J8444" i="15"/>
  <c r="J8445" i="15"/>
  <c r="J8446" i="15"/>
  <c r="J6129" i="15"/>
  <c r="J8447" i="15"/>
  <c r="J3628" i="15"/>
  <c r="J7852" i="15"/>
  <c r="J7853" i="15"/>
  <c r="J8448" i="15"/>
  <c r="J7854" i="15"/>
  <c r="J8449" i="15"/>
  <c r="J7307" i="15"/>
  <c r="J7308" i="15"/>
  <c r="J8450" i="15"/>
  <c r="J8836" i="15"/>
  <c r="J7309" i="15"/>
  <c r="J7310" i="15"/>
  <c r="J7311" i="15"/>
  <c r="J7312" i="15"/>
  <c r="J7699" i="15"/>
  <c r="J7313" i="15"/>
  <c r="J7314" i="15"/>
  <c r="J7315" i="15"/>
  <c r="J7316" i="15"/>
  <c r="J7317" i="15"/>
  <c r="J7318" i="15"/>
  <c r="J7319" i="15"/>
  <c r="J6704" i="15"/>
  <c r="J7320" i="15"/>
  <c r="J6705" i="15"/>
  <c r="J7321" i="15"/>
  <c r="J8451" i="15"/>
  <c r="J7322" i="15"/>
  <c r="J8452" i="15"/>
  <c r="J8453" i="15"/>
  <c r="J8454" i="15"/>
  <c r="J7323" i="15"/>
  <c r="J6130" i="15"/>
  <c r="J6131" i="15"/>
  <c r="J6132" i="15"/>
  <c r="J6530" i="15"/>
  <c r="J6133" i="15"/>
  <c r="J6134" i="15"/>
  <c r="J8455" i="15"/>
  <c r="J6135" i="15"/>
  <c r="J6136" i="15"/>
  <c r="J6137" i="15"/>
  <c r="J6138" i="15"/>
  <c r="J8456" i="15"/>
  <c r="J5509" i="15"/>
  <c r="J6139" i="15"/>
  <c r="J5510" i="15"/>
  <c r="J6140" i="15"/>
  <c r="J9575" i="15"/>
  <c r="J6141" i="15"/>
  <c r="J9576" i="15"/>
  <c r="J9577" i="15"/>
  <c r="J6142" i="15"/>
  <c r="J4908" i="15"/>
  <c r="J6143" i="15"/>
  <c r="J4909" i="15"/>
  <c r="J9578" i="15"/>
  <c r="J4910" i="15"/>
  <c r="J4911" i="15"/>
  <c r="J5362" i="15"/>
  <c r="J4912" i="15"/>
  <c r="J4913" i="15"/>
  <c r="J4914" i="15"/>
  <c r="J4915" i="15"/>
  <c r="J4916" i="15"/>
  <c r="J9579" i="15"/>
  <c r="J10775" i="15"/>
  <c r="J4917" i="15"/>
  <c r="J4220" i="15"/>
  <c r="J4918" i="15"/>
  <c r="J4221" i="15"/>
  <c r="J4919" i="15"/>
  <c r="J10776" i="15"/>
  <c r="J10777" i="15"/>
  <c r="J10778" i="15"/>
  <c r="J4920" i="15"/>
  <c r="J4921" i="15"/>
  <c r="J3629" i="15"/>
  <c r="J3630" i="15"/>
  <c r="J3631" i="15"/>
  <c r="J4052" i="15"/>
  <c r="J3632" i="15"/>
  <c r="J3633" i="15"/>
  <c r="J3634" i="15"/>
  <c r="J3635" i="15"/>
  <c r="J3636" i="15"/>
  <c r="J3637" i="15"/>
  <c r="J10779" i="15"/>
  <c r="J2987" i="15"/>
  <c r="J3638" i="15"/>
  <c r="J10780" i="15"/>
  <c r="J2988" i="15"/>
  <c r="J3639" i="15"/>
  <c r="J11875" i="15"/>
  <c r="J3640" i="15"/>
  <c r="J11876" i="15"/>
  <c r="J11877" i="15"/>
  <c r="J2360" i="15"/>
  <c r="J2827" i="15"/>
  <c r="J2828" i="15"/>
  <c r="J2361" i="15"/>
  <c r="J2362" i="15"/>
  <c r="J2363" i="15"/>
  <c r="J2364" i="15"/>
  <c r="J11878" i="15"/>
  <c r="J2365" i="15"/>
  <c r="J2829" i="15"/>
  <c r="J2366" i="15"/>
  <c r="J2367" i="15"/>
  <c r="J2368" i="15"/>
  <c r="J2369" i="15"/>
  <c r="J2370" i="15"/>
  <c r="J2371" i="15"/>
  <c r="J2830" i="15"/>
  <c r="J11879" i="15"/>
  <c r="J1592" i="15"/>
  <c r="J1593" i="15"/>
  <c r="J2372" i="15"/>
  <c r="J12952" i="15"/>
  <c r="J1594" i="15"/>
  <c r="J2373" i="15"/>
  <c r="J2374" i="15"/>
  <c r="J2375" i="15"/>
  <c r="J12953" i="15"/>
  <c r="J1000" i="15"/>
  <c r="J1001" i="15"/>
  <c r="J1002" i="15"/>
  <c r="J1003" i="15"/>
  <c r="J1004" i="15"/>
  <c r="J1005" i="15"/>
  <c r="J1006" i="15"/>
  <c r="J1007" i="15"/>
  <c r="J10781" i="15"/>
  <c r="J1008" i="15"/>
  <c r="J1009" i="15"/>
  <c r="J12954" i="15"/>
  <c r="J12955" i="15"/>
  <c r="J1010" i="15"/>
  <c r="J1011" i="15"/>
  <c r="J1012" i="15"/>
  <c r="J215" i="15"/>
  <c r="J216" i="15"/>
  <c r="J12956" i="15"/>
  <c r="J1013" i="15"/>
  <c r="J217" i="15"/>
  <c r="J1014" i="15"/>
  <c r="J218" i="15"/>
  <c r="J1015" i="15"/>
  <c r="J1016" i="15"/>
  <c r="J7855" i="15"/>
  <c r="J8457" i="15"/>
  <c r="J8458" i="15"/>
  <c r="J8459" i="15"/>
  <c r="J8460" i="15"/>
  <c r="J9580" i="15"/>
  <c r="J9581" i="15"/>
  <c r="J9582" i="15"/>
  <c r="J9583" i="15"/>
  <c r="J9584" i="15"/>
  <c r="J9585" i="15"/>
  <c r="J9961" i="15"/>
  <c r="J8984" i="15"/>
  <c r="J9586" i="15"/>
  <c r="J9098" i="15"/>
  <c r="J9587" i="15"/>
  <c r="J9588" i="15"/>
  <c r="J9589" i="15"/>
  <c r="J9590" i="15"/>
  <c r="J8985" i="15"/>
  <c r="J9591" i="15"/>
  <c r="J9592" i="15"/>
  <c r="J9593" i="15"/>
  <c r="J9594" i="15"/>
  <c r="J10782" i="15"/>
  <c r="J10783" i="15"/>
  <c r="J10784" i="15"/>
  <c r="J10785" i="15"/>
  <c r="J10786" i="15"/>
  <c r="J10148" i="15"/>
  <c r="J10293" i="15"/>
  <c r="J10787" i="15"/>
  <c r="J10788" i="15"/>
  <c r="J10789" i="15"/>
  <c r="J10790" i="15"/>
  <c r="J10791" i="15"/>
  <c r="J10792" i="15"/>
  <c r="J10149" i="15"/>
  <c r="J10793" i="15"/>
  <c r="J10794" i="15"/>
  <c r="J10795" i="15"/>
  <c r="J11880" i="15"/>
  <c r="J11881" i="15"/>
  <c r="J11882" i="15"/>
  <c r="J11883" i="15"/>
  <c r="J12250" i="15"/>
  <c r="J11292" i="15"/>
  <c r="J11396" i="15"/>
  <c r="J11884" i="15"/>
  <c r="J11885" i="15"/>
  <c r="J11886" i="15"/>
  <c r="J11887" i="15"/>
  <c r="J11888" i="15"/>
  <c r="J11889" i="15"/>
  <c r="J11890" i="15"/>
  <c r="J11293" i="15"/>
  <c r="J11891" i="15"/>
  <c r="J11892" i="15"/>
  <c r="J11893" i="15"/>
  <c r="J12393" i="15"/>
  <c r="J12493" i="15"/>
  <c r="J12494" i="15"/>
  <c r="J12957" i="15"/>
  <c r="J12958" i="15"/>
  <c r="J12959" i="15"/>
  <c r="J12960" i="15"/>
  <c r="J12961" i="15"/>
  <c r="J12962" i="15"/>
  <c r="J12963" i="15"/>
  <c r="J12964" i="15"/>
  <c r="J12394" i="15"/>
  <c r="J12965" i="15"/>
  <c r="J12966" i="15"/>
  <c r="J12395" i="15"/>
  <c r="J12396" i="15"/>
  <c r="J12495" i="15"/>
  <c r="J1017" i="15"/>
  <c r="J1018" i="15"/>
  <c r="J12967" i="15"/>
  <c r="J12968" i="15"/>
  <c r="J1019" i="15"/>
  <c r="J2376" i="15"/>
  <c r="J2377" i="15"/>
  <c r="J12969" i="15"/>
  <c r="J1020" i="15"/>
  <c r="J11894" i="15"/>
  <c r="J11895" i="15"/>
  <c r="J1021" i="15"/>
  <c r="J11896" i="15"/>
  <c r="J11897" i="15"/>
  <c r="J11294" i="15"/>
  <c r="J11295" i="15"/>
  <c r="J11898" i="15"/>
  <c r="J11397" i="15"/>
  <c r="J3641" i="15"/>
  <c r="J3642" i="15"/>
  <c r="J1022" i="15"/>
  <c r="J1023" i="15"/>
  <c r="J10796" i="15"/>
  <c r="J10797" i="15"/>
  <c r="J10798" i="15"/>
  <c r="J1024" i="15"/>
  <c r="J4922" i="15"/>
  <c r="J10150" i="15"/>
  <c r="J10151" i="15"/>
  <c r="J10799" i="15"/>
  <c r="J10294" i="15"/>
  <c r="J1025" i="15"/>
  <c r="J9595" i="15"/>
  <c r="J9596" i="15"/>
  <c r="J1026" i="15"/>
  <c r="J9597" i="15"/>
  <c r="J9598" i="15"/>
  <c r="J2378" i="15"/>
  <c r="J8986" i="15"/>
  <c r="J9599" i="15"/>
  <c r="J9099" i="15"/>
  <c r="J6144" i="15"/>
  <c r="J8461" i="15"/>
  <c r="J8462" i="15"/>
  <c r="J2379" i="15"/>
  <c r="J2380" i="15"/>
  <c r="J8463" i="15"/>
  <c r="J8464" i="15"/>
  <c r="J2381" i="15"/>
  <c r="J2382" i="15"/>
  <c r="J3643" i="15"/>
  <c r="J7856" i="15"/>
  <c r="J8465" i="15"/>
  <c r="J2383" i="15"/>
  <c r="J7324" i="15"/>
  <c r="J7325" i="15"/>
  <c r="J2384" i="15"/>
  <c r="J7326" i="15"/>
  <c r="J7327" i="15"/>
  <c r="J7328" i="15"/>
  <c r="J2385" i="15"/>
  <c r="J7700" i="15"/>
  <c r="J7329" i="15"/>
  <c r="J6706" i="15"/>
  <c r="J7330" i="15"/>
  <c r="J2386" i="15"/>
  <c r="J3644" i="15"/>
  <c r="J3645" i="15"/>
  <c r="J3646" i="15"/>
  <c r="J6145" i="15"/>
  <c r="J3647" i="15"/>
  <c r="J6146" i="15"/>
  <c r="J6147" i="15"/>
  <c r="J6148" i="15"/>
  <c r="J3648" i="15"/>
  <c r="J8466" i="15"/>
  <c r="J3649" i="15"/>
  <c r="J5511" i="15"/>
  <c r="J6149" i="15"/>
  <c r="J3650" i="15"/>
  <c r="J3651" i="15"/>
  <c r="J4923" i="15"/>
  <c r="J4924" i="15"/>
  <c r="J4925" i="15"/>
  <c r="J4926" i="15"/>
  <c r="J4927" i="15"/>
  <c r="J4928" i="15"/>
  <c r="J7331" i="15"/>
  <c r="J9600" i="15"/>
  <c r="J7701" i="15"/>
  <c r="J3652" i="15"/>
  <c r="J4222" i="15"/>
  <c r="J4929" i="15"/>
  <c r="J3653" i="15"/>
  <c r="J3654" i="15"/>
  <c r="J3655" i="15"/>
  <c r="J3656" i="15"/>
  <c r="J4930" i="15"/>
  <c r="J3657" i="15"/>
  <c r="J3658" i="15"/>
  <c r="J8837" i="15"/>
  <c r="J8467" i="15"/>
  <c r="J10800" i="15"/>
  <c r="J4931" i="15"/>
  <c r="J2989" i="15"/>
  <c r="J3659" i="15"/>
  <c r="J4932" i="15"/>
  <c r="J4933" i="15"/>
  <c r="J1742" i="15"/>
  <c r="J2387" i="15"/>
  <c r="J2388" i="15"/>
  <c r="J2389" i="15"/>
  <c r="J2390" i="15"/>
  <c r="J2391" i="15"/>
  <c r="J9601" i="15"/>
  <c r="J1743" i="15"/>
  <c r="J2392" i="15"/>
  <c r="J11899" i="15"/>
  <c r="J4934" i="15"/>
  <c r="J1595" i="15"/>
  <c r="J2393" i="15"/>
  <c r="J2394" i="15"/>
  <c r="J4935" i="15"/>
  <c r="J1027" i="15"/>
  <c r="J1028" i="15"/>
  <c r="J11152" i="15"/>
  <c r="J1029" i="15"/>
  <c r="J1030" i="15"/>
  <c r="J1031" i="15"/>
  <c r="J219" i="15"/>
  <c r="J220" i="15"/>
  <c r="J221" i="15"/>
  <c r="J12970" i="15"/>
  <c r="J222" i="15"/>
  <c r="J1032" i="15"/>
  <c r="J1033" i="15"/>
  <c r="J12397" i="15"/>
  <c r="J12971" i="15"/>
  <c r="J12972" i="15"/>
  <c r="J1034" i="15"/>
  <c r="J2395" i="15"/>
  <c r="J11900" i="15"/>
  <c r="J11901" i="15"/>
  <c r="J2396" i="15"/>
  <c r="J2397" i="15"/>
  <c r="J11902" i="15"/>
  <c r="J1035" i="15"/>
  <c r="J2398" i="15"/>
  <c r="J3660" i="15"/>
  <c r="J10801" i="15"/>
  <c r="J3661" i="15"/>
  <c r="J10802" i="15"/>
  <c r="J3662" i="15"/>
  <c r="J10152" i="15"/>
  <c r="J10153" i="15"/>
  <c r="J10803" i="15"/>
  <c r="J4937" i="15"/>
  <c r="J9602" i="15"/>
  <c r="J4938" i="15"/>
  <c r="J4939" i="15"/>
  <c r="J9603" i="15"/>
  <c r="J8987" i="15"/>
  <c r="J9604" i="15"/>
  <c r="J8468" i="15"/>
  <c r="J6150" i="15"/>
  <c r="J6151" i="15"/>
  <c r="J8469" i="15"/>
  <c r="J8470" i="15"/>
  <c r="J6152" i="15"/>
  <c r="J7857" i="15"/>
  <c r="J8471" i="15"/>
  <c r="J7332" i="15"/>
  <c r="J7333" i="15"/>
  <c r="J7334" i="15"/>
  <c r="J7335" i="15"/>
  <c r="J7336" i="15"/>
  <c r="J6707" i="15"/>
  <c r="J7337" i="15"/>
  <c r="J8472" i="15"/>
  <c r="J8473" i="15"/>
  <c r="J8474" i="15"/>
  <c r="J6153" i="15"/>
  <c r="J8475" i="15"/>
  <c r="J6154" i="15"/>
  <c r="J5512" i="15"/>
  <c r="J6155" i="15"/>
  <c r="J9605" i="15"/>
  <c r="J9606" i="15"/>
  <c r="J4940" i="15"/>
  <c r="J9607" i="15"/>
  <c r="J4941" i="15"/>
  <c r="J4942" i="15"/>
  <c r="J10804" i="15"/>
  <c r="J4223" i="15"/>
  <c r="J4943" i="15"/>
  <c r="J10805" i="15"/>
  <c r="J3663" i="15"/>
  <c r="J3664" i="15"/>
  <c r="J10806" i="15"/>
  <c r="J3665" i="15"/>
  <c r="J3666" i="15"/>
  <c r="J11903" i="15"/>
  <c r="J2990" i="15"/>
  <c r="J3667" i="15"/>
  <c r="J11904" i="15"/>
  <c r="J2399" i="15"/>
  <c r="J2400" i="15"/>
  <c r="J11905" i="15"/>
  <c r="J2401" i="15"/>
  <c r="J2402" i="15"/>
  <c r="J2403" i="15"/>
  <c r="J2404" i="15"/>
  <c r="J12973" i="15"/>
  <c r="J1596" i="15"/>
  <c r="J2405" i="15"/>
  <c r="J12974" i="15"/>
  <c r="J1036" i="15"/>
  <c r="J1037" i="15"/>
  <c r="J12975" i="15"/>
  <c r="J223" i="15"/>
  <c r="J224" i="15"/>
  <c r="J1038" i="15"/>
  <c r="J1039" i="15"/>
  <c r="J225" i="15"/>
  <c r="J1040" i="15"/>
  <c r="J12398" i="15"/>
  <c r="J12976" i="15"/>
  <c r="J1041" i="15"/>
  <c r="J12977" i="15"/>
  <c r="J1042" i="15"/>
  <c r="J12978" i="15"/>
  <c r="J2406" i="15"/>
  <c r="J2407" i="15"/>
  <c r="J11906" i="15"/>
  <c r="J2408" i="15"/>
  <c r="J11907" i="15"/>
  <c r="J11296" i="15"/>
  <c r="J11908" i="15"/>
  <c r="J3668" i="15"/>
  <c r="J10807" i="15"/>
  <c r="J3669" i="15"/>
  <c r="J1043" i="15"/>
  <c r="J3670" i="15"/>
  <c r="J10154" i="15"/>
  <c r="J10155" i="15"/>
  <c r="J10808" i="15"/>
  <c r="J10156" i="15"/>
  <c r="J10157" i="15"/>
  <c r="J10809" i="15"/>
  <c r="J4944" i="15"/>
  <c r="J4945" i="15"/>
  <c r="J9608" i="15"/>
  <c r="J4946" i="15"/>
  <c r="J8988" i="15"/>
  <c r="J9609" i="15"/>
  <c r="J8989" i="15"/>
  <c r="J9610" i="15"/>
  <c r="J8476" i="15"/>
  <c r="J6156" i="15"/>
  <c r="J7858" i="15"/>
  <c r="J8477" i="15"/>
  <c r="J6157" i="15"/>
  <c r="J7859" i="15"/>
  <c r="J8478" i="15"/>
  <c r="J7338" i="15"/>
  <c r="J7339" i="15"/>
  <c r="J7340" i="15"/>
  <c r="J7341" i="15"/>
  <c r="J6708" i="15"/>
  <c r="J7342" i="15"/>
  <c r="J6709" i="15"/>
  <c r="J7343" i="15"/>
  <c r="J8479" i="15"/>
  <c r="J8480" i="15"/>
  <c r="J6158" i="15"/>
  <c r="J8481" i="15"/>
  <c r="J5513" i="15"/>
  <c r="J6159" i="15"/>
  <c r="J9611" i="15"/>
  <c r="J5514" i="15"/>
  <c r="J6160" i="15"/>
  <c r="J9612" i="15"/>
  <c r="J4947" i="15"/>
  <c r="J4948" i="15"/>
  <c r="J9613" i="15"/>
  <c r="J4224" i="15"/>
  <c r="J4949" i="15"/>
  <c r="J4950" i="15"/>
  <c r="J4951" i="15"/>
  <c r="J10810" i="15"/>
  <c r="J4225" i="15"/>
  <c r="J4952" i="15"/>
  <c r="J10811" i="15"/>
  <c r="J2991" i="15"/>
  <c r="J3671" i="15"/>
  <c r="J2992" i="15"/>
  <c r="J3672" i="15"/>
  <c r="J11909" i="15"/>
  <c r="J2409" i="15"/>
  <c r="J11910" i="15"/>
  <c r="J1597" i="15"/>
  <c r="J2410" i="15"/>
  <c r="J2411" i="15"/>
  <c r="J1598" i="15"/>
  <c r="J2412" i="15"/>
  <c r="J12979" i="15"/>
  <c r="J1044" i="15"/>
  <c r="J12980" i="15"/>
  <c r="J226" i="15"/>
  <c r="J227" i="15"/>
  <c r="J1045" i="15"/>
  <c r="J1046" i="15"/>
  <c r="J228" i="15"/>
  <c r="J1047" i="15"/>
  <c r="J12399" i="15"/>
  <c r="J12400" i="15"/>
  <c r="J12981" i="15"/>
  <c r="J1048" i="15"/>
  <c r="J1049" i="15"/>
  <c r="J12982" i="15"/>
  <c r="J1050" i="15"/>
  <c r="J1051" i="15"/>
  <c r="J12983" i="15"/>
  <c r="J12984" i="15"/>
  <c r="J2413" i="15"/>
  <c r="J11911" i="15"/>
  <c r="J2414" i="15"/>
  <c r="J2415" i="15"/>
  <c r="J2416" i="15"/>
  <c r="J11912" i="15"/>
  <c r="J2417" i="15"/>
  <c r="J11913" i="15"/>
  <c r="J2418" i="15"/>
  <c r="J11297" i="15"/>
  <c r="J11914" i="15"/>
  <c r="J11298" i="15"/>
  <c r="J11915" i="15"/>
  <c r="J3673" i="15"/>
  <c r="J10158" i="15"/>
  <c r="J10812" i="15"/>
  <c r="J3674" i="15"/>
  <c r="J3675" i="15"/>
  <c r="J3676" i="15"/>
  <c r="J1052" i="15"/>
  <c r="J3677" i="15"/>
  <c r="J10813" i="15"/>
  <c r="J3678" i="15"/>
  <c r="J10159" i="15"/>
  <c r="J10160" i="15"/>
  <c r="J10814" i="15"/>
  <c r="J10161" i="15"/>
  <c r="J10815" i="15"/>
  <c r="J4953" i="15"/>
  <c r="J4954" i="15"/>
  <c r="J9614" i="15"/>
  <c r="J4955" i="15"/>
  <c r="J4956" i="15"/>
  <c r="J9615" i="15"/>
  <c r="J9616" i="15"/>
  <c r="J4957" i="15"/>
  <c r="J4958" i="15"/>
  <c r="J8990" i="15"/>
  <c r="J9617" i="15"/>
  <c r="J8991" i="15"/>
  <c r="J9618" i="15"/>
  <c r="J8482" i="15"/>
  <c r="J6161" i="15"/>
  <c r="J6162" i="15"/>
  <c r="J8483" i="15"/>
  <c r="J6163" i="15"/>
  <c r="J6164" i="15"/>
  <c r="J8484" i="15"/>
  <c r="J6165" i="15"/>
  <c r="J6166" i="15"/>
  <c r="J7860" i="15"/>
  <c r="J8485" i="15"/>
  <c r="J7861" i="15"/>
  <c r="J8486" i="15"/>
  <c r="J7344" i="15"/>
  <c r="J7345" i="15"/>
  <c r="J7346" i="15"/>
  <c r="J7347" i="15"/>
  <c r="J7348" i="15"/>
  <c r="J7349" i="15"/>
  <c r="J7350" i="15"/>
  <c r="J7351" i="15"/>
  <c r="J7352" i="15"/>
  <c r="J8487" i="15"/>
  <c r="J6710" i="15"/>
  <c r="J7353" i="15"/>
  <c r="J6711" i="15"/>
  <c r="J7354" i="15"/>
  <c r="J8488" i="15"/>
  <c r="J8489" i="15"/>
  <c r="J8490" i="15"/>
  <c r="J6167" i="15"/>
  <c r="J6168" i="15"/>
  <c r="J8491" i="15"/>
  <c r="J8492" i="15"/>
  <c r="J6169" i="15"/>
  <c r="J6170" i="15"/>
  <c r="J9619" i="15"/>
  <c r="J5515" i="15"/>
  <c r="J6171" i="15"/>
  <c r="J9620" i="15"/>
  <c r="J5516" i="15"/>
  <c r="J6172" i="15"/>
  <c r="J9621" i="15"/>
  <c r="J9622" i="15"/>
  <c r="J4959" i="15"/>
  <c r="J4960" i="15"/>
  <c r="J4961" i="15"/>
  <c r="J9623" i="15"/>
  <c r="J9624" i="15"/>
  <c r="J4962" i="15"/>
  <c r="J4963" i="15"/>
  <c r="J4964" i="15"/>
  <c r="J10816" i="15"/>
  <c r="J10817" i="15"/>
  <c r="J10818" i="15"/>
  <c r="J4226" i="15"/>
  <c r="J4965" i="15"/>
  <c r="J4227" i="15"/>
  <c r="J4966" i="15"/>
  <c r="J3679" i="15"/>
  <c r="J3680" i="15"/>
  <c r="J3681" i="15"/>
  <c r="J10819" i="15"/>
  <c r="J10820" i="15"/>
  <c r="J2993" i="15"/>
  <c r="J3682" i="15"/>
  <c r="J3683" i="15"/>
  <c r="J10821" i="15"/>
  <c r="J11916" i="15"/>
  <c r="J11917" i="15"/>
  <c r="J2994" i="15"/>
  <c r="J3684" i="15"/>
  <c r="J2995" i="15"/>
  <c r="J3685" i="15"/>
  <c r="J11918" i="15"/>
  <c r="J2419" i="15"/>
  <c r="J2420" i="15"/>
  <c r="J2421" i="15"/>
  <c r="J2422" i="15"/>
  <c r="J11919" i="15"/>
  <c r="J1599" i="15"/>
  <c r="J1744" i="15"/>
  <c r="J2423" i="15"/>
  <c r="J2424" i="15"/>
  <c r="J2425" i="15"/>
  <c r="J12985" i="15"/>
  <c r="J1600" i="15"/>
  <c r="J2426" i="15"/>
  <c r="J12986" i="15"/>
  <c r="J1601" i="15"/>
  <c r="J2427" i="15"/>
  <c r="J1053" i="15"/>
  <c r="J1054" i="15"/>
  <c r="J1055" i="15"/>
  <c r="J1056" i="15"/>
  <c r="J12987" i="15"/>
  <c r="J229" i="15"/>
  <c r="J230" i="15"/>
  <c r="J1057" i="15"/>
  <c r="J231" i="15"/>
  <c r="J1058" i="15"/>
  <c r="J232" i="15"/>
  <c r="J1059" i="15"/>
  <c r="J12401" i="15"/>
  <c r="J4967" i="15"/>
  <c r="J12988" i="15"/>
  <c r="J12989" i="15"/>
  <c r="J4968" i="15"/>
  <c r="J12990" i="15"/>
  <c r="J4969" i="15"/>
  <c r="J11920" i="15"/>
  <c r="J4970" i="15"/>
  <c r="J11921" i="15"/>
  <c r="J11299" i="15"/>
  <c r="J11922" i="15"/>
  <c r="J4971" i="15"/>
  <c r="J1060" i="15"/>
  <c r="J10822" i="15"/>
  <c r="J4972" i="15"/>
  <c r="J6173" i="15"/>
  <c r="J10823" i="15"/>
  <c r="J10162" i="15"/>
  <c r="J10163" i="15"/>
  <c r="J10824" i="15"/>
  <c r="J6174" i="15"/>
  <c r="J9625" i="15"/>
  <c r="J6175" i="15"/>
  <c r="J9626" i="15"/>
  <c r="J8992" i="15"/>
  <c r="J9627" i="15"/>
  <c r="J8493" i="15"/>
  <c r="J6176" i="15"/>
  <c r="J8494" i="15"/>
  <c r="J6177" i="15"/>
  <c r="J8495" i="15"/>
  <c r="J6178" i="15"/>
  <c r="J7862" i="15"/>
  <c r="J8496" i="15"/>
  <c r="J6179" i="15"/>
  <c r="J7355" i="15"/>
  <c r="J6180" i="15"/>
  <c r="J7356" i="15"/>
  <c r="J6181" i="15"/>
  <c r="J7357" i="15"/>
  <c r="J6712" i="15"/>
  <c r="J7358" i="15"/>
  <c r="J6182" i="15"/>
  <c r="J6183" i="15"/>
  <c r="J6184" i="15"/>
  <c r="J6185" i="15"/>
  <c r="J6186" i="15"/>
  <c r="J6187" i="15"/>
  <c r="J6188" i="15"/>
  <c r="J5517" i="15"/>
  <c r="J6189" i="15"/>
  <c r="J4973" i="15"/>
  <c r="J6190" i="15"/>
  <c r="J6191" i="15"/>
  <c r="J4974" i="15"/>
  <c r="J4975" i="15"/>
  <c r="J4228" i="15"/>
  <c r="J4976" i="15"/>
  <c r="J6192" i="15"/>
  <c r="J3686" i="15"/>
  <c r="J7359" i="15"/>
  <c r="J3687" i="15"/>
  <c r="J3688" i="15"/>
  <c r="J10825" i="15"/>
  <c r="J2996" i="15"/>
  <c r="J3689" i="15"/>
  <c r="J7360" i="15"/>
  <c r="J2428" i="15"/>
  <c r="J7361" i="15"/>
  <c r="J2429" i="15"/>
  <c r="J1745" i="15"/>
  <c r="J2430" i="15"/>
  <c r="J2431" i="15"/>
  <c r="J1602" i="15"/>
  <c r="J2432" i="15"/>
  <c r="J1061" i="15"/>
  <c r="J7362" i="15"/>
  <c r="J10826" i="15"/>
  <c r="J1062" i="15"/>
  <c r="J7363" i="15"/>
  <c r="J233" i="15"/>
  <c r="J234" i="15"/>
  <c r="J1063" i="15"/>
  <c r="J1064" i="15"/>
  <c r="J235" i="15"/>
  <c r="J1065" i="15"/>
  <c r="J12991" i="15"/>
  <c r="J7364" i="15"/>
  <c r="J12992" i="15"/>
  <c r="J12993" i="15"/>
  <c r="J7365" i="15"/>
  <c r="J11923" i="15"/>
  <c r="J7366" i="15"/>
  <c r="J11924" i="15"/>
  <c r="J1066" i="15"/>
  <c r="J7367" i="15"/>
  <c r="J11925" i="15"/>
  <c r="J10164" i="15"/>
  <c r="J10827" i="15"/>
  <c r="J10828" i="15"/>
  <c r="J7368" i="15"/>
  <c r="J10829" i="15"/>
  <c r="J8497" i="15"/>
  <c r="J10165" i="15"/>
  <c r="J10166" i="15"/>
  <c r="J10830" i="15"/>
  <c r="J8498" i="15"/>
  <c r="J9628" i="15"/>
  <c r="J9629" i="15"/>
  <c r="J8499" i="15"/>
  <c r="J9630" i="15"/>
  <c r="J8500" i="15"/>
  <c r="J8993" i="15"/>
  <c r="J9631" i="15"/>
  <c r="J8501" i="15"/>
  <c r="J8502" i="15"/>
  <c r="J8503" i="15"/>
  <c r="J8504" i="15"/>
  <c r="J8505" i="15"/>
  <c r="J7863" i="15"/>
  <c r="J8506" i="15"/>
  <c r="J8507" i="15"/>
  <c r="J7369" i="15"/>
  <c r="J8508" i="15"/>
  <c r="J7370" i="15"/>
  <c r="J8509" i="15"/>
  <c r="J6713" i="15"/>
  <c r="J7371" i="15"/>
  <c r="J8510" i="15"/>
  <c r="J9632" i="15"/>
  <c r="J9633" i="15"/>
  <c r="J6193" i="15"/>
  <c r="J6194" i="15"/>
  <c r="J5518" i="15"/>
  <c r="J6195" i="15"/>
  <c r="J9634" i="15"/>
  <c r="J9635" i="15"/>
  <c r="J9636" i="15"/>
  <c r="J9637" i="15"/>
  <c r="J4977" i="15"/>
  <c r="J4978" i="15"/>
  <c r="J4979" i="15"/>
  <c r="J9638" i="15"/>
  <c r="J4229" i="15"/>
  <c r="J4980" i="15"/>
  <c r="J9639" i="15"/>
  <c r="J9640" i="15"/>
  <c r="J3690" i="15"/>
  <c r="J3691" i="15"/>
  <c r="J3692" i="15"/>
  <c r="J2997" i="15"/>
  <c r="J3693" i="15"/>
  <c r="J9641" i="15"/>
  <c r="J9642" i="15"/>
  <c r="J10831" i="15"/>
  <c r="J10832" i="15"/>
  <c r="J2433" i="15"/>
  <c r="J2434" i="15"/>
  <c r="J2435" i="15"/>
  <c r="J1603" i="15"/>
  <c r="J2436" i="15"/>
  <c r="J10833" i="15"/>
  <c r="J10834" i="15"/>
  <c r="J10835" i="15"/>
  <c r="J1067" i="15"/>
  <c r="J236" i="15"/>
  <c r="J237" i="15"/>
  <c r="J1068" i="15"/>
  <c r="J1069" i="15"/>
  <c r="J238" i="15"/>
  <c r="J1070" i="15"/>
  <c r="J12402" i="15"/>
  <c r="J1071" i="15"/>
  <c r="J10836" i="15"/>
  <c r="J12994" i="15"/>
  <c r="J10837" i="15"/>
  <c r="J12995" i="15"/>
  <c r="J10838" i="15"/>
  <c r="J10839" i="15"/>
  <c r="J11926" i="15"/>
  <c r="J11927" i="15"/>
  <c r="J11300" i="15"/>
  <c r="J11928" i="15"/>
  <c r="J11929" i="15"/>
  <c r="J10840" i="15"/>
  <c r="J11930" i="15"/>
  <c r="J1072" i="15"/>
  <c r="J10167" i="15"/>
  <c r="J10168" i="15"/>
  <c r="J10841" i="15"/>
  <c r="J11931" i="15"/>
  <c r="J11932" i="15"/>
  <c r="J9643" i="15"/>
  <c r="J9644" i="15"/>
  <c r="J9645" i="15"/>
  <c r="J8994" i="15"/>
  <c r="J9646" i="15"/>
  <c r="J11933" i="15"/>
  <c r="J11934" i="15"/>
  <c r="J8511" i="15"/>
  <c r="J8512" i="15"/>
  <c r="J8513" i="15"/>
  <c r="J8514" i="15"/>
  <c r="J11935" i="15"/>
  <c r="J11936" i="15"/>
  <c r="J7864" i="15"/>
  <c r="J8515" i="15"/>
  <c r="J11937" i="15"/>
  <c r="J12996" i="15"/>
  <c r="J7372" i="15"/>
  <c r="J7373" i="15"/>
  <c r="J7374" i="15"/>
  <c r="J12997" i="15"/>
  <c r="J6714" i="15"/>
  <c r="J7375" i="15"/>
  <c r="J6196" i="15"/>
  <c r="J12998" i="15"/>
  <c r="J6197" i="15"/>
  <c r="J6198" i="15"/>
  <c r="J12999" i="15"/>
  <c r="J5519" i="15"/>
  <c r="J6199" i="15"/>
  <c r="J13000" i="15"/>
  <c r="J4981" i="15"/>
  <c r="J4982" i="15"/>
  <c r="J4983" i="15"/>
  <c r="J7376" i="15"/>
  <c r="J4984" i="15"/>
  <c r="J4230" i="15"/>
  <c r="J4985" i="15"/>
  <c r="J13001" i="15"/>
  <c r="J4053" i="15"/>
  <c r="J3694" i="15"/>
  <c r="J3695" i="15"/>
  <c r="J10842" i="15"/>
  <c r="J2998" i="15"/>
  <c r="J3696" i="15"/>
  <c r="J13002" i="15"/>
  <c r="J2437" i="15"/>
  <c r="J2438" i="15"/>
  <c r="J2439" i="15"/>
  <c r="J2440" i="15"/>
  <c r="J1604" i="15"/>
  <c r="J2441" i="15"/>
  <c r="J1073" i="15"/>
  <c r="J13003" i="15"/>
  <c r="J1441" i="15"/>
  <c r="J1074" i="15"/>
  <c r="J1075" i="15"/>
  <c r="J1076" i="15"/>
  <c r="J239" i="15"/>
  <c r="J240" i="15"/>
  <c r="J241" i="15"/>
  <c r="J1077" i="15"/>
  <c r="J12403" i="15"/>
  <c r="J13004" i="15"/>
  <c r="J1078" i="15"/>
  <c r="J1079" i="15"/>
  <c r="J13005" i="15"/>
  <c r="J13006" i="15"/>
  <c r="J13007" i="15"/>
  <c r="J1442" i="15"/>
  <c r="J1443" i="15"/>
  <c r="J1444" i="15"/>
  <c r="J11301" i="15"/>
  <c r="J11938" i="15"/>
  <c r="J11939" i="15"/>
  <c r="J11940" i="15"/>
  <c r="J1445" i="15"/>
  <c r="J1080" i="15"/>
  <c r="J1081" i="15"/>
  <c r="J2442" i="15"/>
  <c r="J10169" i="15"/>
  <c r="J10170" i="15"/>
  <c r="J10843" i="15"/>
  <c r="J1082" i="15"/>
  <c r="J10844" i="15"/>
  <c r="J10845" i="15"/>
  <c r="J2443" i="15"/>
  <c r="J2831" i="15"/>
  <c r="J2832" i="15"/>
  <c r="J8995" i="15"/>
  <c r="J9647" i="15"/>
  <c r="J9648" i="15"/>
  <c r="J9649" i="15"/>
  <c r="J9650" i="15"/>
  <c r="J2833" i="15"/>
  <c r="J2444" i="15"/>
  <c r="J2445" i="15"/>
  <c r="J8516" i="15"/>
  <c r="J2446" i="15"/>
  <c r="J2447" i="15"/>
  <c r="J2448" i="15"/>
  <c r="J7865" i="15"/>
  <c r="J8517" i="15"/>
  <c r="J8518" i="15"/>
  <c r="J8519" i="15"/>
  <c r="J8520" i="15"/>
  <c r="J3697" i="15"/>
  <c r="J3698" i="15"/>
  <c r="J7377" i="15"/>
  <c r="J3699" i="15"/>
  <c r="J4054" i="15"/>
  <c r="J4055" i="15"/>
  <c r="J6715" i="15"/>
  <c r="J7378" i="15"/>
  <c r="J7379" i="15"/>
  <c r="J7380" i="15"/>
  <c r="J7381" i="15"/>
  <c r="J7382" i="15"/>
  <c r="J4056" i="15"/>
  <c r="J6200" i="15"/>
  <c r="J3700" i="15"/>
  <c r="J6201" i="15"/>
  <c r="J3701" i="15"/>
  <c r="J4986" i="15"/>
  <c r="J6202" i="15"/>
  <c r="J4987" i="15"/>
  <c r="J5363" i="15"/>
  <c r="J5520" i="15"/>
  <c r="J6203" i="15"/>
  <c r="J6204" i="15"/>
  <c r="J6205" i="15"/>
  <c r="J6206" i="15"/>
  <c r="J6207" i="15"/>
  <c r="J5364" i="15"/>
  <c r="J4988" i="15"/>
  <c r="J5365" i="15"/>
  <c r="J4989" i="15"/>
  <c r="J5366" i="15"/>
  <c r="J4990" i="15"/>
  <c r="J4991" i="15"/>
  <c r="J6208" i="15"/>
  <c r="J4992" i="15"/>
  <c r="J4993" i="15"/>
  <c r="J9651" i="15"/>
  <c r="J4231" i="15"/>
  <c r="J4994" i="15"/>
  <c r="J4995" i="15"/>
  <c r="J4996" i="15"/>
  <c r="J4997" i="15"/>
  <c r="J4998" i="15"/>
  <c r="J6209" i="15"/>
  <c r="J3702" i="15"/>
  <c r="J6210" i="15"/>
  <c r="J3703" i="15"/>
  <c r="J3704" i="15"/>
  <c r="J3705" i="15"/>
  <c r="J5367" i="15"/>
  <c r="J3706" i="15"/>
  <c r="J7383" i="15"/>
  <c r="J7384" i="15"/>
  <c r="J7385" i="15"/>
  <c r="J6531" i="15"/>
  <c r="J10846" i="15"/>
  <c r="J2999" i="15"/>
  <c r="J3707" i="15"/>
  <c r="J3708" i="15"/>
  <c r="J3709" i="15"/>
  <c r="J3710" i="15"/>
  <c r="J6532" i="15"/>
  <c r="J8521" i="15"/>
  <c r="J1746" i="15"/>
  <c r="J2449" i="15"/>
  <c r="J6533" i="15"/>
  <c r="J2450" i="15"/>
  <c r="J2451" i="15"/>
  <c r="J8522" i="15"/>
  <c r="J6211" i="15"/>
  <c r="J2452" i="15"/>
  <c r="J6212" i="15"/>
  <c r="J6534" i="15"/>
  <c r="J1747" i="15"/>
  <c r="J2453" i="15"/>
  <c r="J11941" i="15"/>
  <c r="J7386" i="15"/>
  <c r="J7387" i="15"/>
  <c r="J1605" i="15"/>
  <c r="J2454" i="15"/>
  <c r="J9652" i="15"/>
  <c r="J2455" i="15"/>
  <c r="J2456" i="15"/>
  <c r="J2457" i="15"/>
  <c r="J7388" i="15"/>
  <c r="J1083" i="15"/>
  <c r="J7389" i="15"/>
  <c r="J1084" i="15"/>
  <c r="J1085" i="15"/>
  <c r="J7390" i="15"/>
  <c r="J1086" i="15"/>
  <c r="J10847" i="15"/>
  <c r="J7702" i="15"/>
  <c r="J8523" i="15"/>
  <c r="J242" i="15"/>
  <c r="J243" i="15"/>
  <c r="J8838" i="15"/>
  <c r="J8524" i="15"/>
  <c r="J11153" i="15"/>
  <c r="J244" i="15"/>
  <c r="J1087" i="15"/>
  <c r="J1088" i="15"/>
  <c r="J13008" i="15"/>
  <c r="J1089" i="15"/>
  <c r="J1090" i="15"/>
  <c r="J1091" i="15"/>
  <c r="J8525" i="15"/>
  <c r="J12404" i="15"/>
  <c r="J8526" i="15"/>
  <c r="J13009" i="15"/>
  <c r="J9945" i="15"/>
  <c r="J9946" i="15"/>
  <c r="J9653" i="15"/>
  <c r="J11942" i="15"/>
  <c r="J1092" i="15"/>
  <c r="J12251" i="15"/>
  <c r="J11302" i="15"/>
  <c r="J11943" i="15"/>
  <c r="J10848" i="15"/>
  <c r="J9654" i="15"/>
  <c r="J11137" i="15"/>
  <c r="J11138" i="15"/>
  <c r="J10171" i="15"/>
  <c r="J10172" i="15"/>
  <c r="J10849" i="15"/>
  <c r="J10850" i="15"/>
  <c r="J9655" i="15"/>
  <c r="J8996" i="15"/>
  <c r="J9656" i="15"/>
  <c r="J10851" i="15"/>
  <c r="J7866" i="15"/>
  <c r="J8527" i="15"/>
  <c r="J12252" i="15"/>
  <c r="J11944" i="15"/>
  <c r="J7391" i="15"/>
  <c r="J6716" i="15"/>
  <c r="J7392" i="15"/>
  <c r="J11945" i="15"/>
  <c r="J13292" i="15"/>
  <c r="J6213" i="15"/>
  <c r="J13293" i="15"/>
  <c r="J6214" i="15"/>
  <c r="J5521" i="15"/>
  <c r="J6215" i="15"/>
  <c r="J13010" i="15"/>
  <c r="J5001" i="15"/>
  <c r="J5002" i="15"/>
  <c r="J5003" i="15"/>
  <c r="J4232" i="15"/>
  <c r="J5004" i="15"/>
  <c r="J13011" i="15"/>
  <c r="J3713" i="15"/>
  <c r="J3714" i="15"/>
  <c r="J3715" i="15"/>
  <c r="J10852" i="15"/>
  <c r="J3000" i="15"/>
  <c r="J3716" i="15"/>
  <c r="J2458" i="15"/>
  <c r="J13012" i="15"/>
  <c r="J2459" i="15"/>
  <c r="J2460" i="15"/>
  <c r="J1606" i="15"/>
  <c r="J2461" i="15"/>
  <c r="J13013" i="15"/>
  <c r="J13014" i="15"/>
  <c r="J2462" i="15"/>
  <c r="J13015" i="15"/>
  <c r="J245" i="15"/>
  <c r="J246" i="15"/>
  <c r="J1093" i="15"/>
  <c r="J1094" i="15"/>
  <c r="J247" i="15"/>
  <c r="J1095" i="15"/>
  <c r="J1096" i="15"/>
  <c r="J1097" i="15"/>
  <c r="J12405" i="15"/>
  <c r="J1098" i="15"/>
  <c r="J630" i="15"/>
  <c r="J2463" i="15"/>
  <c r="J13016" i="15"/>
  <c r="J13017" i="15"/>
  <c r="J12690" i="15"/>
  <c r="J13023" i="15"/>
  <c r="J13294" i="15"/>
  <c r="J11946" i="15"/>
  <c r="J11948" i="15"/>
  <c r="J12254" i="15"/>
  <c r="J1982" i="15"/>
  <c r="J11303" i="15"/>
  <c r="J11947" i="15"/>
  <c r="J3717" i="15"/>
  <c r="J11954" i="15"/>
  <c r="J11952" i="15"/>
  <c r="J11953" i="15"/>
  <c r="J3718" i="15"/>
  <c r="J1103" i="15"/>
  <c r="J3720" i="15"/>
  <c r="J5005" i="15"/>
  <c r="J10173" i="15"/>
  <c r="J10174" i="15"/>
  <c r="J10853" i="15"/>
  <c r="J1104" i="15"/>
  <c r="J10860" i="15"/>
  <c r="J10861" i="15"/>
  <c r="J5006" i="15"/>
  <c r="J9657" i="15"/>
  <c r="J5007" i="15"/>
  <c r="J5008" i="15"/>
  <c r="J8997" i="15"/>
  <c r="J9658" i="15"/>
  <c r="J9962" i="15"/>
  <c r="J9662" i="15"/>
  <c r="J9663" i="15"/>
  <c r="J6218" i="15"/>
  <c r="J6219" i="15"/>
  <c r="J6220" i="15"/>
  <c r="J5821" i="15"/>
  <c r="J7867" i="15"/>
  <c r="J8530" i="15"/>
  <c r="J8181" i="15"/>
  <c r="J8531" i="15"/>
  <c r="J8532" i="15"/>
  <c r="J7397" i="15"/>
  <c r="J3722" i="15"/>
  <c r="J7395" i="15"/>
  <c r="J7398" i="15"/>
  <c r="J6717" i="15"/>
  <c r="J7396" i="15"/>
  <c r="J7402" i="15"/>
  <c r="J7399" i="15"/>
  <c r="J7401" i="15"/>
  <c r="J5013" i="15"/>
  <c r="J6221" i="15"/>
  <c r="J8534" i="15"/>
  <c r="J6223" i="15"/>
  <c r="J8533" i="15"/>
  <c r="J5522" i="15"/>
  <c r="J6226" i="15"/>
  <c r="J6222" i="15"/>
  <c r="J6224" i="15"/>
  <c r="J6225" i="15"/>
  <c r="J5014" i="15"/>
  <c r="J9664" i="15"/>
  <c r="J5015" i="15"/>
  <c r="J9661" i="15"/>
  <c r="J10856" i="15"/>
  <c r="J4233" i="15"/>
  <c r="J5016" i="15"/>
  <c r="J5010" i="15"/>
  <c r="J5017" i="15"/>
  <c r="J5009" i="15"/>
  <c r="J5011" i="15"/>
  <c r="J5012" i="15"/>
  <c r="J3723" i="15"/>
  <c r="J3724" i="15"/>
  <c r="J7400" i="15"/>
  <c r="J7403" i="15"/>
  <c r="J10859" i="15"/>
  <c r="J10857" i="15"/>
  <c r="J10858" i="15"/>
  <c r="J11950" i="15"/>
  <c r="J3001" i="15"/>
  <c r="J3725" i="15"/>
  <c r="J3719" i="15"/>
  <c r="J4057" i="15"/>
  <c r="J3721" i="15"/>
  <c r="J4058" i="15"/>
  <c r="J8535" i="15"/>
  <c r="J8536" i="15"/>
  <c r="J11951" i="15"/>
  <c r="J2467" i="15"/>
  <c r="J11949" i="15"/>
  <c r="J13019" i="15"/>
  <c r="J13020" i="15"/>
  <c r="J1607" i="15"/>
  <c r="J2468" i="15"/>
  <c r="J9665" i="15"/>
  <c r="J2464" i="15"/>
  <c r="J1980" i="15"/>
  <c r="J2834" i="15"/>
  <c r="J2465" i="15"/>
  <c r="J2466" i="15"/>
  <c r="J13021" i="15"/>
  <c r="J10862" i="15"/>
  <c r="J13018" i="15"/>
  <c r="J248" i="15"/>
  <c r="J249" i="15"/>
  <c r="J11957" i="15"/>
  <c r="J12256" i="15"/>
  <c r="J250" i="15"/>
  <c r="J1105" i="15"/>
  <c r="J13022" i="15"/>
  <c r="J1100" i="15"/>
  <c r="J1099" i="15"/>
  <c r="J1101" i="15"/>
  <c r="J1102" i="15"/>
  <c r="J1446" i="15"/>
  <c r="J12406" i="15"/>
  <c r="J12407" i="15"/>
  <c r="J12408" i="15"/>
  <c r="J12468" i="15"/>
  <c r="J12496" i="15"/>
  <c r="J12497" i="15"/>
  <c r="J1106" i="15"/>
  <c r="J1107" i="15"/>
  <c r="J13024" i="15"/>
  <c r="J1108" i="15"/>
  <c r="J13025" i="15"/>
  <c r="J1109" i="15"/>
  <c r="J1447" i="15"/>
  <c r="J2469" i="15"/>
  <c r="J2470" i="15"/>
  <c r="J13026" i="15"/>
  <c r="J13027" i="15"/>
  <c r="J11958" i="15"/>
  <c r="J2471" i="15"/>
  <c r="J2472" i="15"/>
  <c r="J2473" i="15"/>
  <c r="J11959" i="15"/>
  <c r="J1110" i="15"/>
  <c r="J3726" i="15"/>
  <c r="J11373" i="15"/>
  <c r="J11398" i="15"/>
  <c r="J11399" i="15"/>
  <c r="J11304" i="15"/>
  <c r="J11305" i="15"/>
  <c r="J11960" i="15"/>
  <c r="J3727" i="15"/>
  <c r="J11306" i="15"/>
  <c r="J11961" i="15"/>
  <c r="J10863" i="15"/>
  <c r="J3728" i="15"/>
  <c r="J3729" i="15"/>
  <c r="J10864" i="15"/>
  <c r="J3730" i="15"/>
  <c r="J5018" i="15"/>
  <c r="J5019" i="15"/>
  <c r="J10258" i="15"/>
  <c r="J10295" i="15"/>
  <c r="J10296" i="15"/>
  <c r="J10175" i="15"/>
  <c r="J10176" i="15"/>
  <c r="J10865" i="15"/>
  <c r="J10177" i="15"/>
  <c r="J10866" i="15"/>
  <c r="J8998" i="15"/>
  <c r="J9666" i="15"/>
  <c r="J5020" i="15"/>
  <c r="J9667" i="15"/>
  <c r="J5021" i="15"/>
  <c r="J9668" i="15"/>
  <c r="J5022" i="15"/>
  <c r="J5023" i="15"/>
  <c r="J9669" i="15"/>
  <c r="J9065" i="15"/>
  <c r="J9100" i="15"/>
  <c r="J9101" i="15"/>
  <c r="J8999" i="15"/>
  <c r="J9670" i="15"/>
  <c r="J9000" i="15"/>
  <c r="J9671" i="15"/>
  <c r="J6227" i="15"/>
  <c r="J6228" i="15"/>
  <c r="J7868" i="15"/>
  <c r="J8537" i="15"/>
  <c r="J8538" i="15"/>
  <c r="J6229" i="15"/>
  <c r="J6230" i="15"/>
  <c r="J8539" i="15"/>
  <c r="J8540" i="15"/>
  <c r="J6231" i="15"/>
  <c r="J7942" i="15"/>
  <c r="J7975" i="15"/>
  <c r="J7976" i="15"/>
  <c r="J7869" i="15"/>
  <c r="J8541" i="15"/>
  <c r="J7870" i="15"/>
  <c r="J8542" i="15"/>
  <c r="J7404" i="15"/>
  <c r="J7405" i="15"/>
  <c r="J7406" i="15"/>
  <c r="J7407" i="15"/>
  <c r="J7408" i="15"/>
  <c r="J7409" i="15"/>
  <c r="J7410" i="15"/>
  <c r="J7411" i="15"/>
  <c r="J7412" i="15"/>
  <c r="J7413" i="15"/>
  <c r="J7414" i="15"/>
  <c r="J6797" i="15"/>
  <c r="J6798" i="15"/>
  <c r="J6828" i="15"/>
  <c r="J6829" i="15"/>
  <c r="J6718" i="15"/>
  <c r="J6719" i="15"/>
  <c r="J7415" i="15"/>
  <c r="J6720" i="15"/>
  <c r="J7416" i="15"/>
  <c r="J8543" i="15"/>
  <c r="J8544" i="15"/>
  <c r="J8545" i="15"/>
  <c r="J6232" i="15"/>
  <c r="J8546" i="15"/>
  <c r="J6233" i="15"/>
  <c r="J6234" i="15"/>
  <c r="J6235" i="15"/>
  <c r="J6236" i="15"/>
  <c r="J8547" i="15"/>
  <c r="J8548" i="15"/>
  <c r="J5594" i="15"/>
  <c r="J5624" i="15"/>
  <c r="J5625" i="15"/>
  <c r="J5523" i="15"/>
  <c r="J6237" i="15"/>
  <c r="J5524" i="15"/>
  <c r="J6238" i="15"/>
  <c r="J9672" i="15"/>
  <c r="J9673" i="15"/>
  <c r="J4234" i="15"/>
  <c r="J5024" i="15"/>
  <c r="J9674" i="15"/>
  <c r="J5025" i="15"/>
  <c r="J9675" i="15"/>
  <c r="J5026" i="15"/>
  <c r="J5027" i="15"/>
  <c r="J5028" i="15"/>
  <c r="J5029" i="15"/>
  <c r="J5030" i="15"/>
  <c r="J9676" i="15"/>
  <c r="J9677" i="15"/>
  <c r="J4309" i="15"/>
  <c r="J4340" i="15"/>
  <c r="J4341" i="15"/>
  <c r="J4235" i="15"/>
  <c r="J4236" i="15"/>
  <c r="J5031" i="15"/>
  <c r="J4237" i="15"/>
  <c r="J5032" i="15"/>
  <c r="J10867" i="15"/>
  <c r="J10868" i="15"/>
  <c r="J10869" i="15"/>
  <c r="J3731" i="15"/>
  <c r="J3732" i="15"/>
  <c r="J3733" i="15"/>
  <c r="J3002" i="15"/>
  <c r="J3734" i="15"/>
  <c r="J3735" i="15"/>
  <c r="J10870" i="15"/>
  <c r="J3079" i="15"/>
  <c r="J3080" i="15"/>
  <c r="J3116" i="15"/>
  <c r="J3117" i="15"/>
  <c r="J3003" i="15"/>
  <c r="J3736" i="15"/>
  <c r="J3004" i="15"/>
  <c r="J3737" i="15"/>
  <c r="J11962" i="15"/>
  <c r="J11963" i="15"/>
  <c r="J11964" i="15"/>
  <c r="J2474" i="15"/>
  <c r="J2475" i="15"/>
  <c r="J2476" i="15"/>
  <c r="J2477" i="15"/>
  <c r="J1608" i="15"/>
  <c r="J2478" i="15"/>
  <c r="J2479" i="15"/>
  <c r="J2480" i="15"/>
  <c r="J2481" i="15"/>
  <c r="J11965" i="15"/>
  <c r="J1680" i="15"/>
  <c r="J1681" i="15"/>
  <c r="J1748" i="15"/>
  <c r="J1749" i="15"/>
  <c r="J1609" i="15"/>
  <c r="J2482" i="15"/>
  <c r="J1610" i="15"/>
  <c r="J2483" i="15"/>
  <c r="J13028" i="15"/>
  <c r="J13029" i="15"/>
  <c r="J1111" i="15"/>
  <c r="J13030" i="15"/>
  <c r="J1112" i="15"/>
  <c r="J1113" i="15"/>
  <c r="J251" i="15"/>
  <c r="J252" i="15"/>
  <c r="J1114" i="15"/>
  <c r="J1115" i="15"/>
  <c r="J13031" i="15"/>
  <c r="J369" i="15"/>
  <c r="J370" i="15"/>
  <c r="J414" i="15"/>
  <c r="J415" i="15"/>
  <c r="J253" i="15"/>
  <c r="J1116" i="15"/>
  <c r="J416" i="15"/>
  <c r="J254" i="15"/>
  <c r="J1117" i="15"/>
  <c r="J12409" i="15"/>
  <c r="J12410" i="15"/>
  <c r="J13032" i="15"/>
  <c r="J1118" i="15"/>
  <c r="J1119" i="15"/>
  <c r="J1120" i="15"/>
  <c r="J1121" i="15"/>
  <c r="J13033" i="15"/>
  <c r="J1122" i="15"/>
  <c r="J13034" i="15"/>
  <c r="J1123" i="15"/>
  <c r="J2484" i="15"/>
  <c r="J13035" i="15"/>
  <c r="J13036" i="15"/>
  <c r="J2485" i="15"/>
  <c r="J2486" i="15"/>
  <c r="J11966" i="15"/>
  <c r="J2487" i="15"/>
  <c r="J2488" i="15"/>
  <c r="J1124" i="15"/>
  <c r="J2489" i="15"/>
  <c r="J2490" i="15"/>
  <c r="J11967" i="15"/>
  <c r="J11968" i="15"/>
  <c r="J2491" i="15"/>
  <c r="J11969" i="15"/>
  <c r="J2492" i="15"/>
  <c r="J11970" i="15"/>
  <c r="J11307" i="15"/>
  <c r="J11971" i="15"/>
  <c r="J3738" i="15"/>
  <c r="J11308" i="15"/>
  <c r="J11972" i="15"/>
  <c r="J3739" i="15"/>
  <c r="J3740" i="15"/>
  <c r="J3741" i="15"/>
  <c r="J3742" i="15"/>
  <c r="J10871" i="15"/>
  <c r="J3743" i="15"/>
  <c r="J3744" i="15"/>
  <c r="J10872" i="15"/>
  <c r="J3745" i="15"/>
  <c r="J3746" i="15"/>
  <c r="J10873" i="15"/>
  <c r="J5033" i="15"/>
  <c r="J10178" i="15"/>
  <c r="J10874" i="15"/>
  <c r="J10179" i="15"/>
  <c r="J10875" i="15"/>
  <c r="J5034" i="15"/>
  <c r="J5035" i="15"/>
  <c r="J5036" i="15"/>
  <c r="J5037" i="15"/>
  <c r="J5038" i="15"/>
  <c r="J5039" i="15"/>
  <c r="J9678" i="15"/>
  <c r="J9679" i="15"/>
  <c r="J5040" i="15"/>
  <c r="J9680" i="15"/>
  <c r="J9681" i="15"/>
  <c r="J5041" i="15"/>
  <c r="J9001" i="15"/>
  <c r="J9682" i="15"/>
  <c r="J6239" i="15"/>
  <c r="J9002" i="15"/>
  <c r="J9683" i="15"/>
  <c r="J7871" i="15"/>
  <c r="J8549" i="15"/>
  <c r="J7872" i="15"/>
  <c r="J8550" i="15"/>
  <c r="J6240" i="15"/>
  <c r="J6241" i="15"/>
  <c r="J8551" i="15"/>
  <c r="J6242" i="15"/>
  <c r="J6243" i="15"/>
  <c r="J6244" i="15"/>
  <c r="J8552" i="15"/>
  <c r="J6245" i="15"/>
  <c r="J8553" i="15"/>
  <c r="J6246" i="15"/>
  <c r="J7873" i="15"/>
  <c r="J8554" i="15"/>
  <c r="J7417" i="15"/>
  <c r="J7874" i="15"/>
  <c r="J8555" i="15"/>
  <c r="J7418" i="15"/>
  <c r="J6721" i="15"/>
  <c r="J7419" i="15"/>
  <c r="J7420" i="15"/>
  <c r="J7421" i="15"/>
  <c r="J7422" i="15"/>
  <c r="J7423" i="15"/>
  <c r="J7424" i="15"/>
  <c r="J7425" i="15"/>
  <c r="J7426" i="15"/>
  <c r="J7427" i="15"/>
  <c r="J7428" i="15"/>
  <c r="J7429" i="15"/>
  <c r="J7430" i="15"/>
  <c r="J7431" i="15"/>
  <c r="J7432" i="15"/>
  <c r="J7433" i="15"/>
  <c r="J6722" i="15"/>
  <c r="J7434" i="15"/>
  <c r="J6723" i="15"/>
  <c r="J7435" i="15"/>
  <c r="J8556" i="15"/>
  <c r="J8557" i="15"/>
  <c r="J8558" i="15"/>
  <c r="J8559" i="15"/>
  <c r="J8560" i="15"/>
  <c r="J8561" i="15"/>
  <c r="J8562" i="15"/>
  <c r="J6247" i="15"/>
  <c r="J6248" i="15"/>
  <c r="J6249" i="15"/>
  <c r="J6250" i="15"/>
  <c r="J8563" i="15"/>
  <c r="J6251" i="15"/>
  <c r="J5525" i="15"/>
  <c r="J6252" i="15"/>
  <c r="J5526" i="15"/>
  <c r="J6253" i="15"/>
  <c r="J9684" i="15"/>
  <c r="J9685" i="15"/>
  <c r="J9686" i="15"/>
  <c r="J9687" i="15"/>
  <c r="J9688" i="15"/>
  <c r="J5042" i="15"/>
  <c r="J9689" i="15"/>
  <c r="J5043" i="15"/>
  <c r="J5044" i="15"/>
  <c r="J9690" i="15"/>
  <c r="J5045" i="15"/>
  <c r="J4238" i="15"/>
  <c r="J5046" i="15"/>
  <c r="J4239" i="15"/>
  <c r="J5047" i="15"/>
  <c r="J10876" i="15"/>
  <c r="J4240" i="15"/>
  <c r="J5048" i="15"/>
  <c r="J10877" i="15"/>
  <c r="J10878" i="15"/>
  <c r="J10879" i="15"/>
  <c r="J10880" i="15"/>
  <c r="J10881" i="15"/>
  <c r="J3747" i="15"/>
  <c r="J10882" i="15"/>
  <c r="J3748" i="15"/>
  <c r="J3749" i="15"/>
  <c r="J3750" i="15"/>
  <c r="J3751" i="15"/>
  <c r="J3752" i="15"/>
  <c r="J10883" i="15"/>
  <c r="J3753" i="15"/>
  <c r="J3005" i="15"/>
  <c r="J3754" i="15"/>
  <c r="J3006" i="15"/>
  <c r="J3755" i="15"/>
  <c r="J3756" i="15"/>
  <c r="J11973" i="15"/>
  <c r="J3007" i="15"/>
  <c r="J3757" i="15"/>
  <c r="J11974" i="15"/>
  <c r="J11975" i="15"/>
  <c r="J11976" i="15"/>
  <c r="J11977" i="15"/>
  <c r="J11978" i="15"/>
  <c r="J2493" i="15"/>
  <c r="J2494" i="15"/>
  <c r="J11979" i="15"/>
  <c r="J2495" i="15"/>
  <c r="J11980" i="15"/>
  <c r="J2496" i="15"/>
  <c r="J2497" i="15"/>
  <c r="J2498" i="15"/>
  <c r="J2499" i="15"/>
  <c r="J2500" i="15"/>
  <c r="J11981" i="15"/>
  <c r="J2501" i="15"/>
  <c r="J1611" i="15"/>
  <c r="J2502" i="15"/>
  <c r="J1612" i="15"/>
  <c r="J2503" i="15"/>
  <c r="J13037" i="15"/>
  <c r="J1613" i="15"/>
  <c r="J2504" i="15"/>
  <c r="J13038" i="15"/>
  <c r="J13039" i="15"/>
  <c r="J13040" i="15"/>
  <c r="J13041" i="15"/>
  <c r="J1125" i="15"/>
  <c r="J1126" i="15"/>
  <c r="J1127" i="15"/>
  <c r="J255" i="15"/>
  <c r="J1128" i="15"/>
  <c r="J13042" i="15"/>
  <c r="J1129" i="15"/>
  <c r="J1130" i="15"/>
  <c r="J13043" i="15"/>
  <c r="J1131" i="15"/>
  <c r="J256" i="15"/>
  <c r="J1132" i="15"/>
  <c r="J13044" i="15"/>
  <c r="J257" i="15"/>
  <c r="J1133" i="15"/>
  <c r="J258" i="15"/>
  <c r="J1134" i="15"/>
  <c r="J12411" i="15"/>
  <c r="J1135" i="15"/>
  <c r="J13045" i="15"/>
  <c r="J13046" i="15"/>
  <c r="J1136" i="15"/>
  <c r="J13047" i="15"/>
  <c r="J2505" i="15"/>
  <c r="J2506" i="15"/>
  <c r="J11982" i="15"/>
  <c r="J2507" i="15"/>
  <c r="J11983" i="15"/>
  <c r="J11984" i="15"/>
  <c r="J11309" i="15"/>
  <c r="J11985" i="15"/>
  <c r="J3758" i="15"/>
  <c r="J10884" i="15"/>
  <c r="J3759" i="15"/>
  <c r="J10885" i="15"/>
  <c r="J3760" i="15"/>
  <c r="J10886" i="15"/>
  <c r="J10180" i="15"/>
  <c r="J10887" i="15"/>
  <c r="J5049" i="15"/>
  <c r="J5050" i="15"/>
  <c r="J9691" i="15"/>
  <c r="J5051" i="15"/>
  <c r="J9003" i="15"/>
  <c r="J9692" i="15"/>
  <c r="J6254" i="15"/>
  <c r="J7875" i="15"/>
  <c r="J8564" i="15"/>
  <c r="J6255" i="15"/>
  <c r="J8565" i="15"/>
  <c r="J6256" i="15"/>
  <c r="J8566" i="15"/>
  <c r="J6257" i="15"/>
  <c r="J7876" i="15"/>
  <c r="J8567" i="15"/>
  <c r="J7436" i="15"/>
  <c r="J7437" i="15"/>
  <c r="J7438" i="15"/>
  <c r="J7439" i="15"/>
  <c r="J7440" i="15"/>
  <c r="J7441" i="15"/>
  <c r="J7442" i="15"/>
  <c r="J6724" i="15"/>
  <c r="J7443" i="15"/>
  <c r="J8568" i="15"/>
  <c r="J8569" i="15"/>
  <c r="J8570" i="15"/>
  <c r="J6258" i="15"/>
  <c r="J6259" i="15"/>
  <c r="J5527" i="15"/>
  <c r="J6260" i="15"/>
  <c r="J5528" i="15"/>
  <c r="J6261" i="15"/>
  <c r="J9693" i="15"/>
  <c r="J9694" i="15"/>
  <c r="J9695" i="15"/>
  <c r="J5052" i="15"/>
  <c r="J5053" i="15"/>
  <c r="J5054" i="15"/>
  <c r="J10888" i="15"/>
  <c r="J4241" i="15"/>
  <c r="J5055" i="15"/>
  <c r="J10889" i="15"/>
  <c r="J10890" i="15"/>
  <c r="J3761" i="15"/>
  <c r="J3762" i="15"/>
  <c r="J3763" i="15"/>
  <c r="J3764" i="15"/>
  <c r="J3008" i="15"/>
  <c r="J3765" i="15"/>
  <c r="J11986" i="15"/>
  <c r="J11987" i="15"/>
  <c r="J2508" i="15"/>
  <c r="J11988" i="15"/>
  <c r="J2509" i="15"/>
  <c r="J2510" i="15"/>
  <c r="J2511" i="15"/>
  <c r="J2512" i="15"/>
  <c r="J1614" i="15"/>
  <c r="J2513" i="15"/>
  <c r="J13048" i="15"/>
  <c r="J13049" i="15"/>
  <c r="J1137" i="15"/>
  <c r="J1138" i="15"/>
  <c r="J13050" i="15"/>
  <c r="J1139" i="15"/>
  <c r="J1140" i="15"/>
  <c r="J259" i="15"/>
  <c r="J260" i="15"/>
  <c r="J1141" i="15"/>
  <c r="J12412" i="15"/>
  <c r="J13051" i="15"/>
  <c r="J13052" i="15"/>
  <c r="J1142" i="15"/>
  <c r="J1143" i="15"/>
  <c r="J13056" i="15"/>
  <c r="J13053" i="15"/>
  <c r="J1144" i="15"/>
  <c r="J13054" i="15"/>
  <c r="J13057" i="15"/>
  <c r="J13058" i="15"/>
  <c r="J13055" i="15"/>
  <c r="J13295" i="15"/>
  <c r="J11989" i="15"/>
  <c r="J2514" i="15"/>
  <c r="J11990" i="15"/>
  <c r="J2515" i="15"/>
  <c r="J11991" i="15"/>
  <c r="J12257" i="15"/>
  <c r="J2516" i="15"/>
  <c r="J11992" i="15"/>
  <c r="J12258" i="15"/>
  <c r="J11310" i="15"/>
  <c r="J11993" i="15"/>
  <c r="J10891" i="15"/>
  <c r="J10892" i="15"/>
  <c r="J10893" i="15"/>
  <c r="J3767" i="15"/>
  <c r="J10894" i="15"/>
  <c r="J11154" i="15"/>
  <c r="J3768" i="15"/>
  <c r="J3769" i="15"/>
  <c r="J10895" i="15"/>
  <c r="J10181" i="15"/>
  <c r="J10896" i="15"/>
  <c r="J5056" i="15"/>
  <c r="J9963" i="15"/>
  <c r="J9696" i="15"/>
  <c r="J5057" i="15"/>
  <c r="J9964" i="15"/>
  <c r="J9697" i="15"/>
  <c r="J9965" i="15"/>
  <c r="J9698" i="15"/>
  <c r="J9699" i="15"/>
  <c r="J5058" i="15"/>
  <c r="J9004" i="15"/>
  <c r="J9700" i="15"/>
  <c r="J8839" i="15"/>
  <c r="J8571" i="15"/>
  <c r="J8572" i="15"/>
  <c r="J6262" i="15"/>
  <c r="J8573" i="15"/>
  <c r="J8840" i="15"/>
  <c r="J6263" i="15"/>
  <c r="J8574" i="15"/>
  <c r="J8575" i="15"/>
  <c r="J6264" i="15"/>
  <c r="J7877" i="15"/>
  <c r="J8576" i="15"/>
  <c r="J7444" i="15"/>
  <c r="J7703" i="15"/>
  <c r="J7445" i="15"/>
  <c r="J7446" i="15"/>
  <c r="J7447" i="15"/>
  <c r="J7448" i="15"/>
  <c r="J7704" i="15"/>
  <c r="J7449" i="15"/>
  <c r="J7450" i="15"/>
  <c r="J7705" i="15"/>
  <c r="J6725" i="15"/>
  <c r="J7451" i="15"/>
  <c r="J8577" i="15"/>
  <c r="J8578" i="15"/>
  <c r="J6265" i="15"/>
  <c r="J6266" i="15"/>
  <c r="J6267" i="15"/>
  <c r="J6268" i="15"/>
  <c r="J6535" i="15"/>
  <c r="J8579" i="15"/>
  <c r="J6269" i="15"/>
  <c r="J5529" i="15"/>
  <c r="J6270" i="15"/>
  <c r="J9701" i="15"/>
  <c r="J9702" i="15"/>
  <c r="J5059" i="15"/>
  <c r="J5060" i="15"/>
  <c r="J5061" i="15"/>
  <c r="J9703" i="15"/>
  <c r="J5062" i="15"/>
  <c r="J5368" i="15"/>
  <c r="J9704" i="15"/>
  <c r="J5063" i="15"/>
  <c r="J10897" i="15"/>
  <c r="J4242" i="15"/>
  <c r="J5064" i="15"/>
  <c r="J10898" i="15"/>
  <c r="J3770" i="15"/>
  <c r="J3771" i="15"/>
  <c r="J3772" i="15"/>
  <c r="J7452" i="15"/>
  <c r="J10899" i="15"/>
  <c r="J3766" i="15"/>
  <c r="J4059" i="15"/>
  <c r="J3773" i="15"/>
  <c r="J4060" i="15"/>
  <c r="J10900" i="15"/>
  <c r="J3774" i="15"/>
  <c r="J11994" i="15"/>
  <c r="J3009" i="15"/>
  <c r="J3775" i="15"/>
  <c r="J11995" i="15"/>
  <c r="J2517" i="15"/>
  <c r="J2518" i="15"/>
  <c r="J2519" i="15"/>
  <c r="J2520" i="15"/>
  <c r="J2521" i="15"/>
  <c r="J2835" i="15"/>
  <c r="J11996" i="15"/>
  <c r="J2522" i="15"/>
  <c r="J9705" i="15"/>
  <c r="J13059" i="15"/>
  <c r="J1615" i="15"/>
  <c r="J2523" i="15"/>
  <c r="J13060" i="15"/>
  <c r="J1145" i="15"/>
  <c r="J1146" i="15"/>
  <c r="J1147" i="15"/>
  <c r="J1148" i="15"/>
  <c r="J1448" i="15"/>
  <c r="J13061" i="15"/>
  <c r="J13062" i="15"/>
  <c r="J1149" i="15"/>
  <c r="J1150" i="15"/>
  <c r="J261" i="15"/>
  <c r="J1151" i="15"/>
  <c r="J262" i="15"/>
  <c r="J1152" i="15"/>
  <c r="J12413" i="15"/>
  <c r="J1200" i="15"/>
  <c r="J13063" i="15"/>
  <c r="J1153" i="15"/>
  <c r="J11311" i="15"/>
  <c r="J11997" i="15"/>
  <c r="J11998" i="15"/>
  <c r="J1154" i="15"/>
  <c r="J10182" i="15"/>
  <c r="J10183" i="15"/>
  <c r="J10901" i="15"/>
  <c r="J10184" i="15"/>
  <c r="J10185" i="15"/>
  <c r="J10902" i="15"/>
  <c r="J9005" i="15"/>
  <c r="J6271" i="15"/>
  <c r="J7878" i="15"/>
  <c r="J6726" i="15"/>
  <c r="J5530" i="15"/>
  <c r="J6272" i="15"/>
  <c r="J5531" i="15"/>
  <c r="J4243" i="15"/>
  <c r="J5065" i="15"/>
  <c r="J10903" i="15"/>
  <c r="J10944" i="15"/>
  <c r="J3010" i="15"/>
  <c r="J11999" i="15"/>
  <c r="J1616" i="15"/>
  <c r="J13064" i="15"/>
  <c r="J263" i="15"/>
  <c r="J264" i="15"/>
  <c r="J1157" i="15"/>
  <c r="J12414" i="15"/>
  <c r="J13065" i="15"/>
  <c r="J1158" i="15"/>
  <c r="J13066" i="15"/>
  <c r="J2524" i="15"/>
  <c r="J2525" i="15"/>
  <c r="J1159" i="15"/>
  <c r="J11312" i="15"/>
  <c r="J12000" i="15"/>
  <c r="J3776" i="15"/>
  <c r="J3777" i="15"/>
  <c r="J3778" i="15"/>
  <c r="J10186" i="15"/>
  <c r="J10187" i="15"/>
  <c r="J10904" i="15"/>
  <c r="J5066" i="15"/>
  <c r="J5067" i="15"/>
  <c r="J9006" i="15"/>
  <c r="J9706" i="15"/>
  <c r="J6273" i="15"/>
  <c r="J6274" i="15"/>
  <c r="J6275" i="15"/>
  <c r="J7879" i="15"/>
  <c r="J8580" i="15"/>
  <c r="J7453" i="15"/>
  <c r="J7454" i="15"/>
  <c r="J6727" i="15"/>
  <c r="J7455" i="15"/>
  <c r="J8581" i="15"/>
  <c r="J5532" i="15"/>
  <c r="J6276" i="15"/>
  <c r="J9707" i="15"/>
  <c r="J5068" i="15"/>
  <c r="J4244" i="15"/>
  <c r="J5069" i="15"/>
  <c r="J10905" i="15"/>
  <c r="J10906" i="15"/>
  <c r="J3779" i="15"/>
  <c r="J10907" i="15"/>
  <c r="J3011" i="15"/>
  <c r="J3780" i="15"/>
  <c r="J12001" i="15"/>
  <c r="J12002" i="15"/>
  <c r="J2526" i="15"/>
  <c r="J1617" i="15"/>
  <c r="J2527" i="15"/>
  <c r="J13067" i="15"/>
  <c r="J1160" i="15"/>
  <c r="J265" i="15"/>
  <c r="J266" i="15"/>
  <c r="J1161" i="15"/>
  <c r="J267" i="15"/>
  <c r="J1162" i="15"/>
  <c r="J12415" i="15"/>
  <c r="J12416" i="15"/>
  <c r="J12498" i="15"/>
  <c r="J1202" i="15"/>
  <c r="J1203" i="15"/>
  <c r="J13068" i="15"/>
  <c r="J1155" i="15"/>
  <c r="J13069" i="15"/>
  <c r="J13070" i="15"/>
  <c r="J1156" i="15"/>
  <c r="J1163" i="15"/>
  <c r="J1449" i="15"/>
  <c r="J2567" i="15"/>
  <c r="J13071" i="15"/>
  <c r="J12003" i="15"/>
  <c r="J2528" i="15"/>
  <c r="J12004" i="15"/>
  <c r="J2529" i="15"/>
  <c r="J12005" i="15"/>
  <c r="J12036" i="15"/>
  <c r="J12006" i="15"/>
  <c r="J11313" i="15"/>
  <c r="J11314" i="15"/>
  <c r="J12007" i="15"/>
  <c r="J11400" i="15"/>
  <c r="J3818" i="15"/>
  <c r="J10908" i="15"/>
  <c r="J3781" i="15"/>
  <c r="J3782" i="15"/>
  <c r="J10909" i="15"/>
  <c r="J10910" i="15"/>
  <c r="J3783" i="15"/>
  <c r="J1165" i="15"/>
  <c r="J5108" i="15"/>
  <c r="J10188" i="15"/>
  <c r="J10189" i="15"/>
  <c r="J10911" i="15"/>
  <c r="J10297" i="15"/>
  <c r="J9708" i="15"/>
  <c r="J5070" i="15"/>
  <c r="J9709" i="15"/>
  <c r="J5071" i="15"/>
  <c r="J9710" i="15"/>
  <c r="J9966" i="15"/>
  <c r="J9712" i="15"/>
  <c r="J9967" i="15"/>
  <c r="J9968" i="15"/>
  <c r="J2530" i="15"/>
  <c r="J2531" i="15"/>
  <c r="J2836" i="15"/>
  <c r="J5072" i="15"/>
  <c r="J9007" i="15"/>
  <c r="J9713" i="15"/>
  <c r="J9102" i="15"/>
  <c r="J6314" i="15"/>
  <c r="J8584" i="15"/>
  <c r="J8585" i="15"/>
  <c r="J8586" i="15"/>
  <c r="J6277" i="15"/>
  <c r="J6278" i="15"/>
  <c r="J8588" i="15"/>
  <c r="J8589" i="15"/>
  <c r="J8841" i="15"/>
  <c r="J8590" i="15"/>
  <c r="J8591" i="15"/>
  <c r="J8842" i="15"/>
  <c r="J6279" i="15"/>
  <c r="J3784" i="15"/>
  <c r="J4061" i="15"/>
  <c r="J6280" i="15"/>
  <c r="J7880" i="15"/>
  <c r="J8592" i="15"/>
  <c r="J7977" i="15"/>
  <c r="J7456" i="15"/>
  <c r="J7458" i="15"/>
  <c r="J7457" i="15"/>
  <c r="J7459" i="15"/>
  <c r="J7461" i="15"/>
  <c r="J7706" i="15"/>
  <c r="J5073" i="15"/>
  <c r="J5369" i="15"/>
  <c r="J7487" i="15"/>
  <c r="J6728" i="15"/>
  <c r="J7462" i="15"/>
  <c r="J8582" i="15"/>
  <c r="J8583" i="15"/>
  <c r="J8587" i="15"/>
  <c r="J6281" i="15"/>
  <c r="J6282" i="15"/>
  <c r="J6536" i="15"/>
  <c r="J6283" i="15"/>
  <c r="J6284" i="15"/>
  <c r="J6537" i="15"/>
  <c r="J6538" i="15"/>
  <c r="J6285" i="15"/>
  <c r="J6539" i="15"/>
  <c r="J8621" i="15"/>
  <c r="J5533" i="15"/>
  <c r="J6286" i="15"/>
  <c r="J9714" i="15"/>
  <c r="J9715" i="15"/>
  <c r="J5074" i="15"/>
  <c r="J5075" i="15"/>
  <c r="J5076" i="15"/>
  <c r="J5077" i="15"/>
  <c r="J5078" i="15"/>
  <c r="J5370" i="15"/>
  <c r="J5079" i="15"/>
  <c r="J7463" i="15"/>
  <c r="J7707" i="15"/>
  <c r="J9746" i="15"/>
  <c r="J10912" i="15"/>
  <c r="J4245" i="15"/>
  <c r="J5080" i="15"/>
  <c r="J10913" i="15"/>
  <c r="J4062" i="15"/>
  <c r="J3787" i="15"/>
  <c r="J3012" i="15"/>
  <c r="J3788" i="15"/>
  <c r="J3790" i="15"/>
  <c r="J4063" i="15"/>
  <c r="J4064" i="15"/>
  <c r="J8593" i="15"/>
  <c r="J4065" i="15"/>
  <c r="J10947" i="15"/>
  <c r="J12008" i="15"/>
  <c r="J3013" i="15"/>
  <c r="J3792" i="15"/>
  <c r="J12009" i="15"/>
  <c r="J2535" i="15"/>
  <c r="J2536" i="15"/>
  <c r="J2537" i="15"/>
  <c r="J2538" i="15"/>
  <c r="J2539" i="15"/>
  <c r="J2837" i="15"/>
  <c r="J9716" i="15"/>
  <c r="J9969" i="15"/>
  <c r="J2540" i="15"/>
  <c r="J12044" i="15"/>
  <c r="J13072" i="15"/>
  <c r="J1618" i="15"/>
  <c r="J2541" i="15"/>
  <c r="J13073" i="15"/>
  <c r="J1168" i="15"/>
  <c r="J1450" i="15"/>
  <c r="J1169" i="15"/>
  <c r="J10914" i="15"/>
  <c r="J1170" i="15"/>
  <c r="J268" i="15"/>
  <c r="J1171" i="15"/>
  <c r="J1172" i="15"/>
  <c r="J1173" i="15"/>
  <c r="J1451" i="15"/>
  <c r="J1452" i="15"/>
  <c r="J269" i="15"/>
  <c r="J12010" i="15"/>
  <c r="J270" i="15"/>
  <c r="J1174" i="15"/>
  <c r="J13101" i="15"/>
  <c r="J12417" i="15"/>
  <c r="J12418" i="15"/>
  <c r="J1206" i="15"/>
  <c r="J1207" i="15"/>
  <c r="J13074" i="15"/>
  <c r="J13102" i="15"/>
  <c r="J13103" i="15"/>
  <c r="J13075" i="15"/>
  <c r="J13076" i="15"/>
  <c r="J1166" i="15"/>
  <c r="J13104" i="15"/>
  <c r="J13077" i="15"/>
  <c r="J1179" i="15"/>
  <c r="J1180" i="15"/>
  <c r="J13106" i="15"/>
  <c r="J13078" i="15"/>
  <c r="J1167" i="15"/>
  <c r="J1453" i="15"/>
  <c r="J2568" i="15"/>
  <c r="J13079" i="15"/>
  <c r="J13297" i="15"/>
  <c r="J12011" i="15"/>
  <c r="J12037" i="15"/>
  <c r="J12259" i="15"/>
  <c r="J12012" i="15"/>
  <c r="J2532" i="15"/>
  <c r="J2533" i="15"/>
  <c r="J12014" i="15"/>
  <c r="J2534" i="15"/>
  <c r="J12038" i="15"/>
  <c r="J12015" i="15"/>
  <c r="J1181" i="15"/>
  <c r="J11315" i="15"/>
  <c r="J11316" i="15"/>
  <c r="J12016" i="15"/>
  <c r="J3819" i="15"/>
  <c r="J10915" i="15"/>
  <c r="J11155" i="15"/>
  <c r="J10916" i="15"/>
  <c r="J3785" i="15"/>
  <c r="J10918" i="15"/>
  <c r="J3786" i="15"/>
  <c r="J10920" i="15"/>
  <c r="J10935" i="15"/>
  <c r="J10921" i="15"/>
  <c r="J3791" i="15"/>
  <c r="J10190" i="15"/>
  <c r="J10191" i="15"/>
  <c r="J10923" i="15"/>
  <c r="J9720" i="15"/>
  <c r="J5081" i="15"/>
  <c r="J9721" i="15"/>
  <c r="J9735" i="15"/>
  <c r="J9970" i="15"/>
  <c r="J9722" i="15"/>
  <c r="J9723" i="15"/>
  <c r="J9971" i="15"/>
  <c r="J5082" i="15"/>
  <c r="J2547" i="15"/>
  <c r="J2838" i="15"/>
  <c r="J9724" i="15"/>
  <c r="J9725" i="15"/>
  <c r="J5083" i="15"/>
  <c r="J9726" i="15"/>
  <c r="J9008" i="15"/>
  <c r="J9727" i="15"/>
  <c r="J8607" i="15"/>
  <c r="J8843" i="15"/>
  <c r="J8598" i="15"/>
  <c r="J8599" i="15"/>
  <c r="J8844" i="15"/>
  <c r="J8845" i="15"/>
  <c r="J6287" i="15"/>
  <c r="J8846" i="15"/>
  <c r="J8600" i="15"/>
  <c r="J6288" i="15"/>
  <c r="J8601" i="15"/>
  <c r="J6289" i="15"/>
  <c r="J3796" i="15"/>
  <c r="J4066" i="15"/>
  <c r="J7881" i="15"/>
  <c r="J8602" i="15"/>
  <c r="J7464" i="15"/>
  <c r="J7477" i="15"/>
  <c r="J7708" i="15"/>
  <c r="J7468" i="15"/>
  <c r="J7709" i="15"/>
  <c r="J7710" i="15"/>
  <c r="J7465" i="15"/>
  <c r="J7711" i="15"/>
  <c r="J7469" i="15"/>
  <c r="J7466" i="15"/>
  <c r="J7470" i="15"/>
  <c r="J7471" i="15"/>
  <c r="J5085" i="15"/>
  <c r="J5371" i="15"/>
  <c r="J6729" i="15"/>
  <c r="J7472" i="15"/>
  <c r="J8594" i="15"/>
  <c r="J8595" i="15"/>
  <c r="J6298" i="15"/>
  <c r="J6540" i="15"/>
  <c r="J6290" i="15"/>
  <c r="J6541" i="15"/>
  <c r="J6542" i="15"/>
  <c r="J8596" i="15"/>
  <c r="J6543" i="15"/>
  <c r="J6291" i="15"/>
  <c r="J6292" i="15"/>
  <c r="J6293" i="15"/>
  <c r="J6544" i="15"/>
  <c r="J5534" i="15"/>
  <c r="J6294" i="15"/>
  <c r="J9717" i="15"/>
  <c r="J9718" i="15"/>
  <c r="J5089" i="15"/>
  <c r="J5084" i="15"/>
  <c r="J5372" i="15"/>
  <c r="J5092" i="15"/>
  <c r="J5093" i="15"/>
  <c r="J5373" i="15"/>
  <c r="J5374" i="15"/>
  <c r="J9719" i="15"/>
  <c r="J5094" i="15"/>
  <c r="J5375" i="15"/>
  <c r="J5095" i="15"/>
  <c r="J7712" i="15"/>
  <c r="J7473" i="15"/>
  <c r="J5096" i="15"/>
  <c r="J5097" i="15"/>
  <c r="J4246" i="15"/>
  <c r="J5098" i="15"/>
  <c r="J10917" i="15"/>
  <c r="J10919" i="15"/>
  <c r="J10922" i="15"/>
  <c r="J3799" i="15"/>
  <c r="J3800" i="15"/>
  <c r="J3793" i="15"/>
  <c r="J4067" i="15"/>
  <c r="J3801" i="15"/>
  <c r="J3802" i="15"/>
  <c r="J4068" i="15"/>
  <c r="J4069" i="15"/>
  <c r="J3014" i="15"/>
  <c r="J3803" i="15"/>
  <c r="J4070" i="15"/>
  <c r="J3804" i="15"/>
  <c r="J3805" i="15"/>
  <c r="J8603" i="15"/>
  <c r="J10952" i="15"/>
  <c r="J3015" i="15"/>
  <c r="J3806" i="15"/>
  <c r="J12017" i="15"/>
  <c r="J12018" i="15"/>
  <c r="J12019" i="15"/>
  <c r="J2550" i="15"/>
  <c r="J2551" i="15"/>
  <c r="J2542" i="15"/>
  <c r="J2839" i="15"/>
  <c r="J2552" i="15"/>
  <c r="J2553" i="15"/>
  <c r="J2840" i="15"/>
  <c r="J2841" i="15"/>
  <c r="J9972" i="15"/>
  <c r="J9728" i="15"/>
  <c r="J9729" i="15"/>
  <c r="J2554" i="15"/>
  <c r="J2543" i="15"/>
  <c r="J2842" i="15"/>
  <c r="J2555" i="15"/>
  <c r="J2556" i="15"/>
  <c r="J2557" i="15"/>
  <c r="J1619" i="15"/>
  <c r="J2558" i="15"/>
  <c r="J13080" i="15"/>
  <c r="J9754" i="15"/>
  <c r="J13081" i="15"/>
  <c r="J1184" i="15"/>
  <c r="J1185" i="15"/>
  <c r="J1164" i="15"/>
  <c r="J1454" i="15"/>
  <c r="J10924" i="15"/>
  <c r="J1186" i="15"/>
  <c r="J1187" i="15"/>
  <c r="J1455" i="15"/>
  <c r="J1456" i="15"/>
  <c r="J13082" i="15"/>
  <c r="J10925" i="15"/>
  <c r="J1188" i="15"/>
  <c r="J1175" i="15"/>
  <c r="J1189" i="15"/>
  <c r="J271" i="15"/>
  <c r="J272" i="15"/>
  <c r="J1190" i="15"/>
  <c r="J1191" i="15"/>
  <c r="J1457" i="15"/>
  <c r="J12020" i="15"/>
  <c r="J12260" i="15"/>
  <c r="J12021" i="15"/>
  <c r="J12022" i="15"/>
  <c r="J273" i="15"/>
  <c r="J1192" i="15"/>
  <c r="J13083" i="15"/>
  <c r="J13084" i="15"/>
  <c r="J13298" i="15"/>
  <c r="J12419" i="15"/>
  <c r="J12499" i="15"/>
  <c r="J1208" i="15"/>
  <c r="J13085" i="15"/>
  <c r="J13107" i="15"/>
  <c r="J13086" i="15"/>
  <c r="J1182" i="15"/>
  <c r="J1183" i="15"/>
  <c r="J1193" i="15"/>
  <c r="J1194" i="15"/>
  <c r="J1195" i="15"/>
  <c r="J1458" i="15"/>
  <c r="J2570" i="15"/>
  <c r="J13087" i="15"/>
  <c r="J13299" i="15"/>
  <c r="J12024" i="15"/>
  <c r="J2548" i="15"/>
  <c r="J2549" i="15"/>
  <c r="J12026" i="15"/>
  <c r="J12027" i="15"/>
  <c r="J12043" i="15"/>
  <c r="J12261" i="15"/>
  <c r="J12028" i="15"/>
  <c r="J12029" i="15"/>
  <c r="J12262" i="15"/>
  <c r="J12030" i="15"/>
  <c r="J11317" i="15"/>
  <c r="J11318" i="15"/>
  <c r="J12031" i="15"/>
  <c r="J3821" i="15"/>
  <c r="J10929" i="15"/>
  <c r="J3797" i="15"/>
  <c r="J10930" i="15"/>
  <c r="J3798" i="15"/>
  <c r="J10940" i="15"/>
  <c r="J11156" i="15"/>
  <c r="J10931" i="15"/>
  <c r="J10932" i="15"/>
  <c r="J11157" i="15"/>
  <c r="J11158" i="15"/>
  <c r="J10933" i="15"/>
  <c r="J5109" i="15"/>
  <c r="J10192" i="15"/>
  <c r="J10193" i="15"/>
  <c r="J10934" i="15"/>
  <c r="J10298" i="15"/>
  <c r="J5087" i="15"/>
  <c r="J9973" i="15"/>
  <c r="J9733" i="15"/>
  <c r="J5088" i="15"/>
  <c r="J9734" i="15"/>
  <c r="J9740" i="15"/>
  <c r="J9974" i="15"/>
  <c r="J9736" i="15"/>
  <c r="J9975" i="15"/>
  <c r="J9737" i="15"/>
  <c r="J2561" i="15"/>
  <c r="J2843" i="15"/>
  <c r="J9009" i="15"/>
  <c r="J9738" i="15"/>
  <c r="J9103" i="15"/>
  <c r="J6315" i="15"/>
  <c r="J8610" i="15"/>
  <c r="J6295" i="15"/>
  <c r="J8611" i="15"/>
  <c r="J8608" i="15"/>
  <c r="J8847" i="15"/>
  <c r="J8612" i="15"/>
  <c r="J8613" i="15"/>
  <c r="J8848" i="15"/>
  <c r="J6296" i="15"/>
  <c r="J8614" i="15"/>
  <c r="J3810" i="15"/>
  <c r="J3811" i="15"/>
  <c r="J4071" i="15"/>
  <c r="J6297" i="15"/>
  <c r="J7882" i="15"/>
  <c r="J8615" i="15"/>
  <c r="J7978" i="15"/>
  <c r="J7474" i="15"/>
  <c r="J7713" i="15"/>
  <c r="J7479" i="15"/>
  <c r="J7475" i="15"/>
  <c r="J7480" i="15"/>
  <c r="J7714" i="15"/>
  <c r="J7481" i="15"/>
  <c r="J7482" i="15"/>
  <c r="J7715" i="15"/>
  <c r="J7476" i="15"/>
  <c r="J5376" i="15"/>
  <c r="J5102" i="15"/>
  <c r="J5377" i="15"/>
  <c r="J7491" i="15"/>
  <c r="J6730" i="15"/>
  <c r="J7483" i="15"/>
  <c r="J8604" i="15"/>
  <c r="J8605" i="15"/>
  <c r="J8606" i="15"/>
  <c r="J6305" i="15"/>
  <c r="J6306" i="15"/>
  <c r="J6545" i="15"/>
  <c r="J6307" i="15"/>
  <c r="J6308" i="15"/>
  <c r="J6546" i="15"/>
  <c r="J6309" i="15"/>
  <c r="J6310" i="15"/>
  <c r="J6311" i="15"/>
  <c r="J6312" i="15"/>
  <c r="J6547" i="15"/>
  <c r="J8628" i="15"/>
  <c r="J5535" i="15"/>
  <c r="J6313" i="15"/>
  <c r="J9730" i="15"/>
  <c r="J9731" i="15"/>
  <c r="J5103" i="15"/>
  <c r="J5104" i="15"/>
  <c r="J5086" i="15"/>
  <c r="J5378" i="15"/>
  <c r="J5105" i="15"/>
  <c r="J5106" i="15"/>
  <c r="J5379" i="15"/>
  <c r="J9732" i="15"/>
  <c r="J7485" i="15"/>
  <c r="J7486" i="15"/>
  <c r="J7716" i="15"/>
  <c r="J9755" i="15"/>
  <c r="J10926" i="15"/>
  <c r="J4247" i="15"/>
  <c r="J5107" i="15"/>
  <c r="J10927" i="15"/>
  <c r="J3812" i="15"/>
  <c r="J3813" i="15"/>
  <c r="J10928" i="15"/>
  <c r="J3814" i="15"/>
  <c r="J4072" i="15"/>
  <c r="J3815" i="15"/>
  <c r="J3816" i="15"/>
  <c r="J4073" i="15"/>
  <c r="J8620" i="15"/>
  <c r="J10953" i="15"/>
  <c r="J12023" i="15"/>
  <c r="J3016" i="15"/>
  <c r="J3817" i="15"/>
  <c r="J12025" i="15"/>
  <c r="J8629" i="15"/>
  <c r="J2562" i="15"/>
  <c r="J2563" i="15"/>
  <c r="J2544" i="15"/>
  <c r="J2844" i="15"/>
  <c r="J2564" i="15"/>
  <c r="J2565" i="15"/>
  <c r="J2845" i="15"/>
  <c r="J9745" i="15"/>
  <c r="J9976" i="15"/>
  <c r="J12046" i="15"/>
  <c r="J13088" i="15"/>
  <c r="J1620" i="15"/>
  <c r="J2566" i="15"/>
  <c r="J13089" i="15"/>
  <c r="J13090" i="15"/>
  <c r="J1197" i="15"/>
  <c r="J10941" i="15"/>
  <c r="J10942" i="15"/>
  <c r="J1198" i="15"/>
  <c r="J1176" i="15"/>
  <c r="J1199" i="15"/>
  <c r="J1459" i="15"/>
  <c r="J13091" i="15"/>
  <c r="J12035" i="15"/>
  <c r="J13105" i="15"/>
  <c r="J274" i="15"/>
  <c r="J1201" i="15"/>
  <c r="J13095" i="15"/>
  <c r="J12420" i="15"/>
  <c r="J1209" i="15"/>
  <c r="J13108" i="15"/>
  <c r="J13096" i="15"/>
  <c r="J13097" i="15"/>
  <c r="J13098" i="15"/>
  <c r="J1210" i="15"/>
  <c r="J1211" i="15"/>
  <c r="J13109" i="15"/>
  <c r="J13099" i="15"/>
  <c r="J1204" i="15"/>
  <c r="J2571" i="15"/>
  <c r="J13100" i="15"/>
  <c r="J13300" i="15"/>
  <c r="J12045" i="15"/>
  <c r="J12263" i="15"/>
  <c r="J12039" i="15"/>
  <c r="J2572" i="15"/>
  <c r="J2573" i="15"/>
  <c r="J2574" i="15"/>
  <c r="J12040" i="15"/>
  <c r="J12041" i="15"/>
  <c r="J1205" i="15"/>
  <c r="J11319" i="15"/>
  <c r="J12042" i="15"/>
  <c r="J3828" i="15"/>
  <c r="J11159" i="15"/>
  <c r="J10945" i="15"/>
  <c r="J3830" i="15"/>
  <c r="J10946" i="15"/>
  <c r="J10943" i="15"/>
  <c r="J3831" i="15"/>
  <c r="J10948" i="15"/>
  <c r="J3832" i="15"/>
  <c r="J10949" i="15"/>
  <c r="J11160" i="15"/>
  <c r="J10950" i="15"/>
  <c r="J5118" i="15"/>
  <c r="J10194" i="15"/>
  <c r="J10951" i="15"/>
  <c r="J9977" i="15"/>
  <c r="J5119" i="15"/>
  <c r="J5120" i="15"/>
  <c r="J9978" i="15"/>
  <c r="J9747" i="15"/>
  <c r="J9748" i="15"/>
  <c r="J9749" i="15"/>
  <c r="J5121" i="15"/>
  <c r="J9750" i="15"/>
  <c r="J9751" i="15"/>
  <c r="J2569" i="15"/>
  <c r="J9979" i="15"/>
  <c r="J9752" i="15"/>
  <c r="J9010" i="15"/>
  <c r="J9753" i="15"/>
  <c r="J6323" i="15"/>
  <c r="J8849" i="15"/>
  <c r="J8622" i="15"/>
  <c r="J8623" i="15"/>
  <c r="J8609" i="15"/>
  <c r="J8624" i="15"/>
  <c r="J6324" i="15"/>
  <c r="J6325" i="15"/>
  <c r="J8625" i="15"/>
  <c r="J8626" i="15"/>
  <c r="J6326" i="15"/>
  <c r="J6327" i="15"/>
  <c r="J3820" i="15"/>
  <c r="J7883" i="15"/>
  <c r="J8627" i="15"/>
  <c r="J7495" i="15"/>
  <c r="J7496" i="15"/>
  <c r="J7497" i="15"/>
  <c r="J7488" i="15"/>
  <c r="J7489" i="15"/>
  <c r="J7478" i="15"/>
  <c r="J7490" i="15"/>
  <c r="J7498" i="15"/>
  <c r="J7492" i="15"/>
  <c r="J5110" i="15"/>
  <c r="J5380" i="15"/>
  <c r="J6731" i="15"/>
  <c r="J7493" i="15"/>
  <c r="J8631" i="15"/>
  <c r="J8632" i="15"/>
  <c r="J8633" i="15"/>
  <c r="J6316" i="15"/>
  <c r="J6300" i="15"/>
  <c r="J6317" i="15"/>
  <c r="J6318" i="15"/>
  <c r="J6319" i="15"/>
  <c r="J6320" i="15"/>
  <c r="J6548" i="15"/>
  <c r="J5536" i="15"/>
  <c r="J6301" i="15"/>
  <c r="J6321" i="15"/>
  <c r="J6549" i="15"/>
  <c r="J8635" i="15"/>
  <c r="J5537" i="15"/>
  <c r="J6322" i="15"/>
  <c r="J9762" i="15"/>
  <c r="J9763" i="15"/>
  <c r="J9764" i="15"/>
  <c r="J9765" i="15"/>
  <c r="J5111" i="15"/>
  <c r="J5091" i="15"/>
  <c r="J5112" i="15"/>
  <c r="J5113" i="15"/>
  <c r="J5114" i="15"/>
  <c r="J5115" i="15"/>
  <c r="J5116" i="15"/>
  <c r="J9766" i="15"/>
  <c r="J7494" i="15"/>
  <c r="J4248" i="15"/>
  <c r="J5117" i="15"/>
  <c r="J10958" i="15"/>
  <c r="J10959" i="15"/>
  <c r="J10960" i="15"/>
  <c r="J10961" i="15"/>
  <c r="J3822" i="15"/>
  <c r="J3795" i="15"/>
  <c r="J3823" i="15"/>
  <c r="J3824" i="15"/>
  <c r="J4074" i="15"/>
  <c r="J3825" i="15"/>
  <c r="J3826" i="15"/>
  <c r="J3827" i="15"/>
  <c r="J10962" i="15"/>
  <c r="J8630" i="15"/>
  <c r="J3017" i="15"/>
  <c r="J3829" i="15"/>
  <c r="J12050" i="15"/>
  <c r="J12051" i="15"/>
  <c r="J12052" i="15"/>
  <c r="J2575" i="15"/>
  <c r="J12053" i="15"/>
  <c r="J2576" i="15"/>
  <c r="J2546" i="15"/>
  <c r="J2577" i="15"/>
  <c r="J2578" i="15"/>
  <c r="J2846" i="15"/>
  <c r="J9756" i="15"/>
  <c r="J2579" i="15"/>
  <c r="J2580" i="15"/>
  <c r="J2581" i="15"/>
  <c r="J2582" i="15"/>
  <c r="J12054" i="15"/>
  <c r="J1621" i="15"/>
  <c r="J2583" i="15"/>
  <c r="J13113" i="15"/>
  <c r="J13114" i="15"/>
  <c r="J13115" i="15"/>
  <c r="J1212" i="15"/>
  <c r="J1178" i="15"/>
  <c r="J1213" i="15"/>
  <c r="J1214" i="15"/>
  <c r="J1460" i="15"/>
  <c r="J13116" i="15"/>
  <c r="J1215" i="15"/>
  <c r="J1216" i="15"/>
  <c r="J13117" i="15"/>
  <c r="J275" i="15"/>
  <c r="J1217" i="15"/>
  <c r="J13110" i="15"/>
  <c r="J12421" i="15"/>
  <c r="J13111" i="15"/>
  <c r="J1196" i="15"/>
  <c r="J13112" i="15"/>
  <c r="J2559" i="15"/>
  <c r="J12047" i="15"/>
  <c r="J2560" i="15"/>
  <c r="J12048" i="15"/>
  <c r="J11320" i="15"/>
  <c r="J12049" i="15"/>
  <c r="J10954" i="15"/>
  <c r="J3807" i="15"/>
  <c r="J10955" i="15"/>
  <c r="J3808" i="15"/>
  <c r="J3809" i="15"/>
  <c r="J10956" i="15"/>
  <c r="J10195" i="15"/>
  <c r="J10196" i="15"/>
  <c r="J10957" i="15"/>
  <c r="J5099" i="15"/>
  <c r="J5100" i="15"/>
  <c r="J9757" i="15"/>
  <c r="J9758" i="15"/>
  <c r="J9759" i="15"/>
  <c r="J5101" i="15"/>
  <c r="J9760" i="15"/>
  <c r="J9011" i="15"/>
  <c r="J9761" i="15"/>
  <c r="J8634" i="15"/>
  <c r="J6302" i="15"/>
  <c r="J8636" i="15"/>
  <c r="J6303" i="15"/>
  <c r="J6304" i="15"/>
  <c r="J7884" i="15"/>
  <c r="J8637" i="15"/>
  <c r="J7484" i="15"/>
  <c r="J7499" i="15"/>
  <c r="J6732" i="15"/>
  <c r="J7500" i="15"/>
  <c r="J8616" i="15"/>
  <c r="J8617" i="15"/>
  <c r="J8618" i="15"/>
  <c r="J8619" i="15"/>
  <c r="J5538" i="15"/>
  <c r="J6328" i="15"/>
  <c r="J9741" i="15"/>
  <c r="J9742" i="15"/>
  <c r="J9743" i="15"/>
  <c r="J9744" i="15"/>
  <c r="J5122" i="15"/>
  <c r="J5123" i="15"/>
  <c r="J10936" i="15"/>
  <c r="J4249" i="15"/>
  <c r="J5124" i="15"/>
  <c r="J3833" i="15"/>
  <c r="J10937" i="15"/>
  <c r="J10938" i="15"/>
  <c r="J10963" i="15"/>
  <c r="J12032" i="15"/>
  <c r="J3018" i="15"/>
  <c r="J3834" i="15"/>
  <c r="J12033" i="15"/>
  <c r="J12034" i="15"/>
  <c r="J9767" i="15"/>
  <c r="J2584" i="15"/>
  <c r="J2585" i="15"/>
  <c r="J2586" i="15"/>
  <c r="J13092" i="15"/>
  <c r="J1622" i="15"/>
  <c r="J2587" i="15"/>
  <c r="J1219" i="15"/>
  <c r="J1220" i="15"/>
  <c r="J13093" i="15"/>
  <c r="J13094" i="15"/>
  <c r="J276" i="15"/>
  <c r="J277" i="15"/>
  <c r="J1221" i="15"/>
  <c r="J1222" i="15"/>
  <c r="J1223" i="15"/>
  <c r="J278" i="15"/>
  <c r="J1224" i="15"/>
  <c r="J12422" i="15"/>
  <c r="J1225" i="15"/>
  <c r="J13118" i="15"/>
  <c r="J1226" i="15"/>
  <c r="J13119" i="15"/>
  <c r="J2588" i="15"/>
  <c r="J12055" i="15"/>
  <c r="J2589" i="15"/>
  <c r="J12056" i="15"/>
  <c r="J12057" i="15"/>
  <c r="J11321" i="15"/>
  <c r="J12058" i="15"/>
  <c r="J10964" i="15"/>
  <c r="J3835" i="15"/>
  <c r="J3836" i="15"/>
  <c r="J10965" i="15"/>
  <c r="J3837" i="15"/>
  <c r="J10197" i="15"/>
  <c r="J10198" i="15"/>
  <c r="J10966" i="15"/>
  <c r="J5125" i="15"/>
  <c r="J5126" i="15"/>
  <c r="J9768" i="15"/>
  <c r="J5127" i="15"/>
  <c r="J9769" i="15"/>
  <c r="J9770" i="15"/>
  <c r="J9012" i="15"/>
  <c r="J9771" i="15"/>
  <c r="J6329" i="15"/>
  <c r="J8638" i="15"/>
  <c r="J8639" i="15"/>
  <c r="J6330" i="15"/>
  <c r="J7885" i="15"/>
  <c r="J8640" i="15"/>
  <c r="J7501" i="15"/>
  <c r="J7502" i="15"/>
  <c r="J7503" i="15"/>
  <c r="J7504" i="15"/>
  <c r="J6733" i="15"/>
  <c r="J7505" i="15"/>
  <c r="J8641" i="15"/>
  <c r="J8642" i="15"/>
  <c r="J8643" i="15"/>
  <c r="J6331" i="15"/>
  <c r="J8644" i="15"/>
  <c r="J5539" i="15"/>
  <c r="J6332" i="15"/>
  <c r="J9772" i="15"/>
  <c r="J9773" i="15"/>
  <c r="J5128" i="15"/>
  <c r="J9774" i="15"/>
  <c r="J5129" i="15"/>
  <c r="J5130" i="15"/>
  <c r="J5131" i="15"/>
  <c r="J9775" i="15"/>
  <c r="J4250" i="15"/>
  <c r="J5132" i="15"/>
  <c r="J10967" i="15"/>
  <c r="J10968" i="15"/>
  <c r="J3838" i="15"/>
  <c r="J3839" i="15"/>
  <c r="J3840" i="15"/>
  <c r="J3841" i="15"/>
  <c r="J3842" i="15"/>
  <c r="J10969" i="15"/>
  <c r="J10970" i="15"/>
  <c r="J3019" i="15"/>
  <c r="J3843" i="15"/>
  <c r="J12059" i="15"/>
  <c r="J12060" i="15"/>
  <c r="J12061" i="15"/>
  <c r="J2590" i="15"/>
  <c r="J2591" i="15"/>
  <c r="J2592" i="15"/>
  <c r="J2593" i="15"/>
  <c r="J12062" i="15"/>
  <c r="J12063" i="15"/>
  <c r="J1623" i="15"/>
  <c r="J2594" i="15"/>
  <c r="J13120" i="15"/>
  <c r="J13121" i="15"/>
  <c r="J1227" i="15"/>
  <c r="J13122" i="15"/>
  <c r="J1228" i="15"/>
  <c r="J279" i="15"/>
  <c r="J1229" i="15"/>
  <c r="J1230" i="15"/>
  <c r="J13123" i="15"/>
  <c r="J280" i="15"/>
  <c r="J1231" i="15"/>
  <c r="J12423" i="15"/>
  <c r="J1232" i="15"/>
  <c r="J13124" i="15"/>
  <c r="J13125" i="15"/>
  <c r="J13126" i="15"/>
  <c r="J13127" i="15"/>
  <c r="J1233" i="15"/>
  <c r="J1234" i="15"/>
  <c r="J13128" i="15"/>
  <c r="J2595" i="15"/>
  <c r="J13129" i="15"/>
  <c r="J12064" i="15"/>
  <c r="J12065" i="15"/>
  <c r="J12066" i="15"/>
  <c r="J12067" i="15"/>
  <c r="J2596" i="15"/>
  <c r="J2597" i="15"/>
  <c r="J2598" i="15"/>
  <c r="J12068" i="15"/>
  <c r="J12069" i="15"/>
  <c r="J12070" i="15"/>
  <c r="J1235" i="15"/>
  <c r="J3844" i="15"/>
  <c r="J11322" i="15"/>
  <c r="J12071" i="15"/>
  <c r="J10971" i="15"/>
  <c r="J10972" i="15"/>
  <c r="J3845" i="15"/>
  <c r="J3846" i="15"/>
  <c r="J10973" i="15"/>
  <c r="J10974" i="15"/>
  <c r="J5133" i="15"/>
  <c r="J10199" i="15"/>
  <c r="J10200" i="15"/>
  <c r="J10975" i="15"/>
  <c r="J5134" i="15"/>
  <c r="J5135" i="15"/>
  <c r="J9776" i="15"/>
  <c r="J9777" i="15"/>
  <c r="J9778" i="15"/>
  <c r="J9779" i="15"/>
  <c r="J5136" i="15"/>
  <c r="J9780" i="15"/>
  <c r="J2599" i="15"/>
  <c r="J9013" i="15"/>
  <c r="J9781" i="15"/>
  <c r="J6333" i="15"/>
  <c r="J8645" i="15"/>
  <c r="J8646" i="15"/>
  <c r="J8647" i="15"/>
  <c r="J6334" i="15"/>
  <c r="J6335" i="15"/>
  <c r="J8648" i="15"/>
  <c r="J8649" i="15"/>
  <c r="J6336" i="15"/>
  <c r="J7886" i="15"/>
  <c r="J8650" i="15"/>
  <c r="J7506" i="15"/>
  <c r="J7507" i="15"/>
  <c r="J7508" i="15"/>
  <c r="J7509" i="15"/>
  <c r="J7510" i="15"/>
  <c r="J7511" i="15"/>
  <c r="J7512" i="15"/>
  <c r="J7513" i="15"/>
  <c r="J7514" i="15"/>
  <c r="J6734" i="15"/>
  <c r="J7515" i="15"/>
  <c r="J8651" i="15"/>
  <c r="J8652" i="15"/>
  <c r="J6337" i="15"/>
  <c r="J6338" i="15"/>
  <c r="J6339" i="15"/>
  <c r="J6340" i="15"/>
  <c r="J6341" i="15"/>
  <c r="J6342" i="15"/>
  <c r="J8653" i="15"/>
  <c r="J5540" i="15"/>
  <c r="J6343" i="15"/>
  <c r="J9782" i="15"/>
  <c r="J9783" i="15"/>
  <c r="J5137" i="15"/>
  <c r="J5138" i="15"/>
  <c r="J5139" i="15"/>
  <c r="J5140" i="15"/>
  <c r="J9784" i="15"/>
  <c r="J5141" i="15"/>
  <c r="J5142" i="15"/>
  <c r="J5143" i="15"/>
  <c r="J5144" i="15"/>
  <c r="J9785" i="15"/>
  <c r="J4251" i="15"/>
  <c r="J5145" i="15"/>
  <c r="J10976" i="15"/>
  <c r="J10977" i="15"/>
  <c r="J10978" i="15"/>
  <c r="J10979" i="15"/>
  <c r="J3847" i="15"/>
  <c r="J3848" i="15"/>
  <c r="J3849" i="15"/>
  <c r="J3850" i="15"/>
  <c r="J3851" i="15"/>
  <c r="J10980" i="15"/>
  <c r="J3020" i="15"/>
  <c r="J3852" i="15"/>
  <c r="J12072" i="15"/>
  <c r="J12073" i="15"/>
  <c r="J12074" i="15"/>
  <c r="J2600" i="15"/>
  <c r="J2601" i="15"/>
  <c r="J2602" i="15"/>
  <c r="J2603" i="15"/>
  <c r="J2604" i="15"/>
  <c r="J12075" i="15"/>
  <c r="J1624" i="15"/>
  <c r="J2605" i="15"/>
  <c r="J13130" i="15"/>
  <c r="J13131" i="15"/>
  <c r="J1236" i="15"/>
  <c r="J1237" i="15"/>
  <c r="J1238" i="15"/>
  <c r="J1239" i="15"/>
  <c r="J10981" i="15"/>
  <c r="J1240" i="15"/>
  <c r="J1241" i="15"/>
  <c r="J1242" i="15"/>
  <c r="J282" i="15"/>
  <c r="J12076" i="15"/>
  <c r="J13132" i="15"/>
  <c r="J283" i="15"/>
  <c r="J1243" i="15"/>
  <c r="J13133" i="15"/>
  <c r="J13134" i="15"/>
  <c r="J12424" i="15"/>
  <c r="J12425" i="15"/>
  <c r="J12500" i="15"/>
  <c r="J12501" i="15"/>
  <c r="J12502" i="15"/>
  <c r="J1244" i="15"/>
  <c r="J1302" i="15"/>
  <c r="J13135" i="15"/>
  <c r="J13136" i="15"/>
  <c r="J13137" i="15"/>
  <c r="J13138" i="15"/>
  <c r="J1303" i="15"/>
  <c r="J1304" i="15"/>
  <c r="J1245" i="15"/>
  <c r="J2606" i="15"/>
  <c r="J2607" i="15"/>
  <c r="J13139" i="15"/>
  <c r="J2658" i="15"/>
  <c r="J2659" i="15"/>
  <c r="J12077" i="15"/>
  <c r="J12078" i="15"/>
  <c r="J12079" i="15"/>
  <c r="J3853" i="15"/>
  <c r="J11323" i="15"/>
  <c r="J11324" i="15"/>
  <c r="J11401" i="15"/>
  <c r="J11402" i="15"/>
  <c r="J12080" i="15"/>
  <c r="J11403" i="15"/>
  <c r="J3854" i="15"/>
  <c r="J1246" i="15"/>
  <c r="J10982" i="15"/>
  <c r="J3893" i="15"/>
  <c r="J10983" i="15"/>
  <c r="J10984" i="15"/>
  <c r="J10985" i="15"/>
  <c r="J3894" i="15"/>
  <c r="J3895" i="15"/>
  <c r="J5146" i="15"/>
  <c r="J10201" i="15"/>
  <c r="J10202" i="15"/>
  <c r="J10299" i="15"/>
  <c r="J10300" i="15"/>
  <c r="J10987" i="15"/>
  <c r="J10301" i="15"/>
  <c r="J9787" i="15"/>
  <c r="J5188" i="15"/>
  <c r="J9788" i="15"/>
  <c r="J9789" i="15"/>
  <c r="J9790" i="15"/>
  <c r="J9980" i="15"/>
  <c r="J2608" i="15"/>
  <c r="J9014" i="15"/>
  <c r="J9104" i="15"/>
  <c r="J9791" i="15"/>
  <c r="J9105" i="15"/>
  <c r="J6344" i="15"/>
  <c r="J8656" i="15"/>
  <c r="J8657" i="15"/>
  <c r="J8658" i="15"/>
  <c r="J8659" i="15"/>
  <c r="J6381" i="15"/>
  <c r="J3855" i="15"/>
  <c r="J6382" i="15"/>
  <c r="J7887" i="15"/>
  <c r="J8660" i="15"/>
  <c r="J7979" i="15"/>
  <c r="J7888" i="15"/>
  <c r="J7943" i="15"/>
  <c r="J7980" i="15"/>
  <c r="J7981" i="15"/>
  <c r="J8661" i="15"/>
  <c r="J7982" i="15"/>
  <c r="J7558" i="15"/>
  <c r="J7518" i="15"/>
  <c r="J7559" i="15"/>
  <c r="J7519" i="15"/>
  <c r="J7520" i="15"/>
  <c r="J7521" i="15"/>
  <c r="J7717" i="15"/>
  <c r="J5148" i="15"/>
  <c r="J7516" i="15"/>
  <c r="J7517" i="15"/>
  <c r="J6735" i="15"/>
  <c r="J6830" i="15"/>
  <c r="J6831" i="15"/>
  <c r="J7523" i="15"/>
  <c r="J8705" i="15"/>
  <c r="J8706" i="15"/>
  <c r="J5541" i="15"/>
  <c r="J6346" i="15"/>
  <c r="J6347" i="15"/>
  <c r="J6348" i="15"/>
  <c r="J6550" i="15"/>
  <c r="J6349" i="15"/>
  <c r="J8654" i="15"/>
  <c r="J8655" i="15"/>
  <c r="J5542" i="15"/>
  <c r="J5626" i="15"/>
  <c r="J5627" i="15"/>
  <c r="J6350" i="15"/>
  <c r="J9833" i="15"/>
  <c r="J5149" i="15"/>
  <c r="J5150" i="15"/>
  <c r="J5151" i="15"/>
  <c r="J5381" i="15"/>
  <c r="J5152" i="15"/>
  <c r="J7524" i="15"/>
  <c r="J9786" i="15"/>
  <c r="J4252" i="15"/>
  <c r="J4342" i="15"/>
  <c r="J4343" i="15"/>
  <c r="J5153" i="15"/>
  <c r="J11028" i="15"/>
  <c r="J3857" i="15"/>
  <c r="J3858" i="15"/>
  <c r="J3859" i="15"/>
  <c r="J3860" i="15"/>
  <c r="J3861" i="15"/>
  <c r="J4075" i="15"/>
  <c r="J10986" i="15"/>
  <c r="J3021" i="15"/>
  <c r="J3081" i="15"/>
  <c r="J3082" i="15"/>
  <c r="J3118" i="15"/>
  <c r="J3119" i="15"/>
  <c r="J3862" i="15"/>
  <c r="J12124" i="15"/>
  <c r="J12125" i="15"/>
  <c r="J2612" i="15"/>
  <c r="J2613" i="15"/>
  <c r="J2614" i="15"/>
  <c r="J2615" i="15"/>
  <c r="J2847" i="15"/>
  <c r="J2616" i="15"/>
  <c r="J12081" i="15"/>
  <c r="J2617" i="15"/>
  <c r="J1625" i="15"/>
  <c r="J1682" i="15"/>
  <c r="J1683" i="15"/>
  <c r="J1750" i="15"/>
  <c r="J1751" i="15"/>
  <c r="J2618" i="15"/>
  <c r="J13182" i="15"/>
  <c r="J13183" i="15"/>
  <c r="J10989" i="15"/>
  <c r="J1250" i="15"/>
  <c r="J284" i="15"/>
  <c r="J285" i="15"/>
  <c r="J1251" i="15"/>
  <c r="J1252" i="15"/>
  <c r="J1253" i="15"/>
  <c r="J1461" i="15"/>
  <c r="J13184" i="15"/>
  <c r="J13140" i="15"/>
  <c r="J1254" i="15"/>
  <c r="J287" i="15"/>
  <c r="J371" i="15"/>
  <c r="J372" i="15"/>
  <c r="J417" i="15"/>
  <c r="J418" i="15"/>
  <c r="J1255" i="15"/>
  <c r="J13142" i="15"/>
  <c r="J13185" i="15"/>
  <c r="J12426" i="15"/>
  <c r="J12427" i="15"/>
  <c r="J12428" i="15"/>
  <c r="J1247" i="15"/>
  <c r="J13143" i="15"/>
  <c r="J13144" i="15"/>
  <c r="J1305" i="15"/>
  <c r="J13145" i="15"/>
  <c r="J1306" i="15"/>
  <c r="J13146" i="15"/>
  <c r="J1307" i="15"/>
  <c r="J2609" i="15"/>
  <c r="J13147" i="15"/>
  <c r="J2660" i="15"/>
  <c r="J12083" i="15"/>
  <c r="J2661" i="15"/>
  <c r="J12085" i="15"/>
  <c r="J2662" i="15"/>
  <c r="J12087" i="15"/>
  <c r="J2663" i="15"/>
  <c r="J11325" i="15"/>
  <c r="J12088" i="15"/>
  <c r="J2664" i="15"/>
  <c r="J11326" i="15"/>
  <c r="J12089" i="15"/>
  <c r="J3856" i="15"/>
  <c r="J11327" i="15"/>
  <c r="J12090" i="15"/>
  <c r="J1257" i="15"/>
  <c r="J10992" i="15"/>
  <c r="J10993" i="15"/>
  <c r="J3896" i="15"/>
  <c r="J3897" i="15"/>
  <c r="J1259" i="15"/>
  <c r="J3898" i="15"/>
  <c r="J10203" i="15"/>
  <c r="J10204" i="15"/>
  <c r="J10994" i="15"/>
  <c r="J3899" i="15"/>
  <c r="J3900" i="15"/>
  <c r="J10205" i="15"/>
  <c r="J10995" i="15"/>
  <c r="J5147" i="15"/>
  <c r="J10206" i="15"/>
  <c r="J10996" i="15"/>
  <c r="J10207" i="15"/>
  <c r="J10208" i="15"/>
  <c r="J10997" i="15"/>
  <c r="J5189" i="15"/>
  <c r="J5190" i="15"/>
  <c r="J5191" i="15"/>
  <c r="J9795" i="15"/>
  <c r="J9796" i="15"/>
  <c r="J5192" i="15"/>
  <c r="J9797" i="15"/>
  <c r="J5193" i="15"/>
  <c r="J9015" i="15"/>
  <c r="J9798" i="15"/>
  <c r="J9016" i="15"/>
  <c r="J9799" i="15"/>
  <c r="J5196" i="15"/>
  <c r="J9017" i="15"/>
  <c r="J9800" i="15"/>
  <c r="J6345" i="15"/>
  <c r="J9018" i="15"/>
  <c r="J9801" i="15"/>
  <c r="J8665" i="15"/>
  <c r="J8666" i="15"/>
  <c r="J6397" i="15"/>
  <c r="J6398" i="15"/>
  <c r="J7889" i="15"/>
  <c r="J8667" i="15"/>
  <c r="J6399" i="15"/>
  <c r="J6400" i="15"/>
  <c r="J8668" i="15"/>
  <c r="J8669" i="15"/>
  <c r="J6401" i="15"/>
  <c r="J7890" i="15"/>
  <c r="J8671" i="15"/>
  <c r="J7891" i="15"/>
  <c r="J8672" i="15"/>
  <c r="J7522" i="15"/>
  <c r="J7572" i="15"/>
  <c r="J7573" i="15"/>
  <c r="J7574" i="15"/>
  <c r="J7530" i="15"/>
  <c r="J7531" i="15"/>
  <c r="J7575" i="15"/>
  <c r="J7576" i="15"/>
  <c r="J7532" i="15"/>
  <c r="J6736" i="15"/>
  <c r="J7533" i="15"/>
  <c r="J7577" i="15"/>
  <c r="J7534" i="15"/>
  <c r="J7535" i="15"/>
  <c r="J7536" i="15"/>
  <c r="J6737" i="15"/>
  <c r="J7537" i="15"/>
  <c r="J7538" i="15"/>
  <c r="J6738" i="15"/>
  <c r="J7539" i="15"/>
  <c r="J8707" i="15"/>
  <c r="J8708" i="15"/>
  <c r="J8709" i="15"/>
  <c r="J6356" i="15"/>
  <c r="J6357" i="15"/>
  <c r="J8710" i="15"/>
  <c r="J8711" i="15"/>
  <c r="J8712" i="15"/>
  <c r="J6358" i="15"/>
  <c r="J6359" i="15"/>
  <c r="J6360" i="15"/>
  <c r="J8662" i="15"/>
  <c r="J5543" i="15"/>
  <c r="J6361" i="15"/>
  <c r="J5544" i="15"/>
  <c r="J6362" i="15"/>
  <c r="J5545" i="15"/>
  <c r="J6363" i="15"/>
  <c r="J9834" i="15"/>
  <c r="J9835" i="15"/>
  <c r="J9836" i="15"/>
  <c r="J9837" i="15"/>
  <c r="J9838" i="15"/>
  <c r="J5160" i="15"/>
  <c r="J9839" i="15"/>
  <c r="J4253" i="15"/>
  <c r="J5161" i="15"/>
  <c r="J5162" i="15"/>
  <c r="J5163" i="15"/>
  <c r="J5164" i="15"/>
  <c r="J9792" i="15"/>
  <c r="J5165" i="15"/>
  <c r="J4254" i="15"/>
  <c r="J5166" i="15"/>
  <c r="J4255" i="15"/>
  <c r="J5167" i="15"/>
  <c r="J11029" i="15"/>
  <c r="J4256" i="15"/>
  <c r="J5168" i="15"/>
  <c r="J11030" i="15"/>
  <c r="J11031" i="15"/>
  <c r="J11032" i="15"/>
  <c r="J11033" i="15"/>
  <c r="J3869" i="15"/>
  <c r="J10988" i="15"/>
  <c r="J3870" i="15"/>
  <c r="J3871" i="15"/>
  <c r="J3022" i="15"/>
  <c r="J3872" i="15"/>
  <c r="J3023" i="15"/>
  <c r="J3873" i="15"/>
  <c r="J3024" i="15"/>
  <c r="J3874" i="15"/>
  <c r="J12126" i="15"/>
  <c r="J12127" i="15"/>
  <c r="J12128" i="15"/>
  <c r="J12129" i="15"/>
  <c r="J12130" i="15"/>
  <c r="J2625" i="15"/>
  <c r="J2626" i="15"/>
  <c r="J12131" i="15"/>
  <c r="J2627" i="15"/>
  <c r="J2628" i="15"/>
  <c r="J2629" i="15"/>
  <c r="J2630" i="15"/>
  <c r="J2631" i="15"/>
  <c r="J12082" i="15"/>
  <c r="J1626" i="15"/>
  <c r="J2632" i="15"/>
  <c r="J1627" i="15"/>
  <c r="J2633" i="15"/>
  <c r="J1628" i="15"/>
  <c r="J2634" i="15"/>
  <c r="J13186" i="15"/>
  <c r="J13187" i="15"/>
  <c r="J13188" i="15"/>
  <c r="J1262" i="15"/>
  <c r="J1263" i="15"/>
  <c r="J1264" i="15"/>
  <c r="J13189" i="15"/>
  <c r="J1265" i="15"/>
  <c r="J1266" i="15"/>
  <c r="J13190" i="15"/>
  <c r="J13191" i="15"/>
  <c r="J1267" i="15"/>
  <c r="J1268" i="15"/>
  <c r="J288" i="15"/>
  <c r="J289" i="15"/>
  <c r="J1269" i="15"/>
  <c r="J1270" i="15"/>
  <c r="J1271" i="15"/>
  <c r="J13141" i="15"/>
  <c r="J290" i="15"/>
  <c r="J1272" i="15"/>
  <c r="J291" i="15"/>
  <c r="J1273" i="15"/>
  <c r="J292" i="15"/>
  <c r="J1274" i="15"/>
  <c r="J12429" i="15"/>
  <c r="J13155" i="15"/>
  <c r="J1312" i="15"/>
  <c r="J13156" i="15"/>
  <c r="J2683" i="15"/>
  <c r="J2684" i="15"/>
  <c r="J12096" i="15"/>
  <c r="J1275" i="15"/>
  <c r="J11328" i="15"/>
  <c r="J12097" i="15"/>
  <c r="J11004" i="15"/>
  <c r="J3914" i="15"/>
  <c r="J10209" i="15"/>
  <c r="J10210" i="15"/>
  <c r="J11005" i="15"/>
  <c r="J5212" i="15"/>
  <c r="J9808" i="15"/>
  <c r="J9019" i="15"/>
  <c r="J9809" i="15"/>
  <c r="J8678" i="15"/>
  <c r="J8679" i="15"/>
  <c r="J6402" i="15"/>
  <c r="J7892" i="15"/>
  <c r="J8680" i="15"/>
  <c r="J7578" i="15"/>
  <c r="J7579" i="15"/>
  <c r="J7543" i="15"/>
  <c r="J6739" i="15"/>
  <c r="J7544" i="15"/>
  <c r="J8713" i="15"/>
  <c r="J8714" i="15"/>
  <c r="J6368" i="15"/>
  <c r="J5546" i="15"/>
  <c r="J6369" i="15"/>
  <c r="J9840" i="15"/>
  <c r="J9841" i="15"/>
  <c r="J5172" i="15"/>
  <c r="J4257" i="15"/>
  <c r="J5173" i="15"/>
  <c r="J5174" i="15"/>
  <c r="J4258" i="15"/>
  <c r="J5175" i="15"/>
  <c r="J11034" i="15"/>
  <c r="J11035" i="15"/>
  <c r="J3025" i="15"/>
  <c r="J3878" i="15"/>
  <c r="J3026" i="15"/>
  <c r="J3879" i="15"/>
  <c r="J12135" i="15"/>
  <c r="J12137" i="15"/>
  <c r="J2637" i="15"/>
  <c r="J1629" i="15"/>
  <c r="J2638" i="15"/>
  <c r="J2639" i="15"/>
  <c r="J2640" i="15"/>
  <c r="J2641" i="15"/>
  <c r="J1630" i="15"/>
  <c r="J2642" i="15"/>
  <c r="J13196" i="15"/>
  <c r="J13197" i="15"/>
  <c r="J293" i="15"/>
  <c r="J294" i="15"/>
  <c r="J1278" i="15"/>
  <c r="J1279" i="15"/>
  <c r="J295" i="15"/>
  <c r="J1280" i="15"/>
  <c r="J12430" i="15"/>
  <c r="J12431" i="15"/>
  <c r="J12432" i="15"/>
  <c r="J12503" i="15"/>
  <c r="J1248" i="15"/>
  <c r="J1249" i="15"/>
  <c r="J13159" i="15"/>
  <c r="J1327" i="15"/>
  <c r="J13160" i="15"/>
  <c r="J2610" i="15"/>
  <c r="J2611" i="15"/>
  <c r="J13161" i="15"/>
  <c r="J13162" i="15"/>
  <c r="J2685" i="15"/>
  <c r="J12100" i="15"/>
  <c r="J12101" i="15"/>
  <c r="J12264" i="15"/>
  <c r="J2686" i="15"/>
  <c r="J12102" i="15"/>
  <c r="J11329" i="15"/>
  <c r="J11330" i="15"/>
  <c r="J11331" i="15"/>
  <c r="J12103" i="15"/>
  <c r="J11404" i="15"/>
  <c r="J11332" i="15"/>
  <c r="J12104" i="15"/>
  <c r="J3863" i="15"/>
  <c r="J3864" i="15"/>
  <c r="J1281" i="15"/>
  <c r="J3915" i="15"/>
  <c r="J11008" i="15"/>
  <c r="J11009" i="15"/>
  <c r="J11161" i="15"/>
  <c r="J3916" i="15"/>
  <c r="J11010" i="15"/>
  <c r="J5154" i="15"/>
  <c r="J5155" i="15"/>
  <c r="J10211" i="15"/>
  <c r="J10212" i="15"/>
  <c r="J10213" i="15"/>
  <c r="J11011" i="15"/>
  <c r="J10302" i="15"/>
  <c r="J10214" i="15"/>
  <c r="J11012" i="15"/>
  <c r="J10259" i="15"/>
  <c r="J9812" i="15"/>
  <c r="J9981" i="15"/>
  <c r="J5213" i="15"/>
  <c r="J5214" i="15"/>
  <c r="J9813" i="15"/>
  <c r="J5215" i="15"/>
  <c r="J9020" i="15"/>
  <c r="J9021" i="15"/>
  <c r="J9066" i="15"/>
  <c r="J9814" i="15"/>
  <c r="J9106" i="15"/>
  <c r="J9022" i="15"/>
  <c r="J9023" i="15"/>
  <c r="J9815" i="15"/>
  <c r="J9067" i="15"/>
  <c r="J6351" i="15"/>
  <c r="J6352" i="15"/>
  <c r="J8684" i="15"/>
  <c r="J8685" i="15"/>
  <c r="J8850" i="15"/>
  <c r="J8851" i="15"/>
  <c r="J6403" i="15"/>
  <c r="J8686" i="15"/>
  <c r="J6404" i="15"/>
  <c r="J7893" i="15"/>
  <c r="J7894" i="15"/>
  <c r="J8687" i="15"/>
  <c r="J7895" i="15"/>
  <c r="J7896" i="15"/>
  <c r="J8688" i="15"/>
  <c r="J7944" i="15"/>
  <c r="J7581" i="15"/>
  <c r="J7548" i="15"/>
  <c r="J7549" i="15"/>
  <c r="J7550" i="15"/>
  <c r="J7718" i="15"/>
  <c r="J7582" i="15"/>
  <c r="J7551" i="15"/>
  <c r="J7525" i="15"/>
  <c r="J7526" i="15"/>
  <c r="J6740" i="15"/>
  <c r="J6741" i="15"/>
  <c r="J7552" i="15"/>
  <c r="J6742" i="15"/>
  <c r="J6743" i="15"/>
  <c r="J7553" i="15"/>
  <c r="J6799" i="15"/>
  <c r="J8719" i="15"/>
  <c r="J8720" i="15"/>
  <c r="J6373" i="15"/>
  <c r="J6374" i="15"/>
  <c r="J6551" i="15"/>
  <c r="J6375" i="15"/>
  <c r="J8663" i="15"/>
  <c r="J8664" i="15"/>
  <c r="J5547" i="15"/>
  <c r="J6376" i="15"/>
  <c r="J5548" i="15"/>
  <c r="J5549" i="15"/>
  <c r="J6377" i="15"/>
  <c r="J5595" i="15"/>
  <c r="J9847" i="15"/>
  <c r="J9848" i="15"/>
  <c r="J9849" i="15"/>
  <c r="J4259" i="15"/>
  <c r="J5179" i="15"/>
  <c r="J5180" i="15"/>
  <c r="J5181" i="15"/>
  <c r="J5382" i="15"/>
  <c r="J9793" i="15"/>
  <c r="J9794" i="15"/>
  <c r="J5182" i="15"/>
  <c r="J4260" i="15"/>
  <c r="J5183" i="15"/>
  <c r="J4261" i="15"/>
  <c r="J5184" i="15"/>
  <c r="J4310" i="15"/>
  <c r="J11039" i="15"/>
  <c r="J11040" i="15"/>
  <c r="J3027" i="15"/>
  <c r="J3028" i="15"/>
  <c r="J3884" i="15"/>
  <c r="J3885" i="15"/>
  <c r="J3886" i="15"/>
  <c r="J3887" i="15"/>
  <c r="J4076" i="15"/>
  <c r="J10990" i="15"/>
  <c r="J10991" i="15"/>
  <c r="J3888" i="15"/>
  <c r="J3029" i="15"/>
  <c r="J3889" i="15"/>
  <c r="J3030" i="15"/>
  <c r="J3890" i="15"/>
  <c r="J3083" i="15"/>
  <c r="J12138" i="15"/>
  <c r="J12139" i="15"/>
  <c r="J1631" i="15"/>
  <c r="J1752" i="15"/>
  <c r="J2648" i="15"/>
  <c r="J2649" i="15"/>
  <c r="J1753" i="15"/>
  <c r="J2650" i="15"/>
  <c r="J2651" i="15"/>
  <c r="J2848" i="15"/>
  <c r="J12084" i="15"/>
  <c r="J12086" i="15"/>
  <c r="J2652" i="15"/>
  <c r="J1632" i="15"/>
  <c r="J2653" i="15"/>
  <c r="J1633" i="15"/>
  <c r="J2654" i="15"/>
  <c r="J1684" i="15"/>
  <c r="J13198" i="15"/>
  <c r="J296" i="15"/>
  <c r="J297" i="15"/>
  <c r="J298" i="15"/>
  <c r="J419" i="15"/>
  <c r="J1284" i="15"/>
  <c r="J1285" i="15"/>
  <c r="J1286" i="15"/>
  <c r="J1287" i="15"/>
  <c r="J1462" i="15"/>
  <c r="J13199" i="15"/>
  <c r="J1288" i="15"/>
  <c r="J299" i="15"/>
  <c r="J373" i="15"/>
  <c r="J420" i="15"/>
  <c r="J1289" i="15"/>
  <c r="J13148" i="15"/>
  <c r="J300" i="15"/>
  <c r="J301" i="15"/>
  <c r="J1290" i="15"/>
  <c r="J13149" i="15"/>
  <c r="J374" i="15"/>
  <c r="J12433" i="15"/>
  <c r="J12434" i="15"/>
  <c r="J12435" i="15"/>
  <c r="J12436" i="15"/>
  <c r="J12437" i="15"/>
  <c r="J12438" i="15"/>
  <c r="J1256" i="15"/>
  <c r="J1258" i="15"/>
  <c r="J13167" i="15"/>
  <c r="J1328" i="15"/>
  <c r="J1329" i="15"/>
  <c r="J13168" i="15"/>
  <c r="J1330" i="15"/>
  <c r="J13169" i="15"/>
  <c r="J1331" i="15"/>
  <c r="J1332" i="15"/>
  <c r="J1333" i="15"/>
  <c r="J13171" i="15"/>
  <c r="J13172" i="15"/>
  <c r="J13173" i="15"/>
  <c r="J13174" i="15"/>
  <c r="J2619" i="15"/>
  <c r="J13175" i="15"/>
  <c r="J2620" i="15"/>
  <c r="J13176" i="15"/>
  <c r="J2621" i="15"/>
  <c r="J13177" i="15"/>
  <c r="J2622" i="15"/>
  <c r="J13178" i="15"/>
  <c r="J13179" i="15"/>
  <c r="J12110" i="15"/>
  <c r="J1292" i="15"/>
  <c r="J2694" i="15"/>
  <c r="J12111" i="15"/>
  <c r="J2695" i="15"/>
  <c r="J12112" i="15"/>
  <c r="J2696" i="15"/>
  <c r="J12113" i="15"/>
  <c r="J2697" i="15"/>
  <c r="J11333" i="15"/>
  <c r="J12114" i="15"/>
  <c r="J1293" i="15"/>
  <c r="J2698" i="15"/>
  <c r="J1294" i="15"/>
  <c r="J2699" i="15"/>
  <c r="J2700" i="15"/>
  <c r="J2701" i="15"/>
  <c r="J2702" i="15"/>
  <c r="J12117" i="15"/>
  <c r="J2703" i="15"/>
  <c r="J12118" i="15"/>
  <c r="J3865" i="15"/>
  <c r="J11334" i="15"/>
  <c r="J12119" i="15"/>
  <c r="J3866" i="15"/>
  <c r="J11335" i="15"/>
  <c r="J12120" i="15"/>
  <c r="J11336" i="15"/>
  <c r="J12121" i="15"/>
  <c r="J11337" i="15"/>
  <c r="J12122" i="15"/>
  <c r="J3867" i="15"/>
  <c r="J11338" i="15"/>
  <c r="J12123" i="15"/>
  <c r="J3922" i="15"/>
  <c r="J11018" i="15"/>
  <c r="J3923" i="15"/>
  <c r="J3924" i="15"/>
  <c r="J3925" i="15"/>
  <c r="J3927" i="15"/>
  <c r="J10215" i="15"/>
  <c r="J11019" i="15"/>
  <c r="J3928" i="15"/>
  <c r="J3929" i="15"/>
  <c r="J3930" i="15"/>
  <c r="J11020" i="15"/>
  <c r="J3931" i="15"/>
  <c r="J11021" i="15"/>
  <c r="J3932" i="15"/>
  <c r="J3933" i="15"/>
  <c r="J11022" i="15"/>
  <c r="J5156" i="15"/>
  <c r="J10216" i="15"/>
  <c r="J10217" i="15"/>
  <c r="J11023" i="15"/>
  <c r="J5157" i="15"/>
  <c r="J10218" i="15"/>
  <c r="J10219" i="15"/>
  <c r="J11024" i="15"/>
  <c r="J10220" i="15"/>
  <c r="J10221" i="15"/>
  <c r="J11025" i="15"/>
  <c r="J5158" i="15"/>
  <c r="J10222" i="15"/>
  <c r="J11026" i="15"/>
  <c r="J10223" i="15"/>
  <c r="J11027" i="15"/>
  <c r="J5222" i="15"/>
  <c r="J5223" i="15"/>
  <c r="J9821" i="15"/>
  <c r="J5224" i="15"/>
  <c r="J5228" i="15"/>
  <c r="J5230" i="15"/>
  <c r="J9024" i="15"/>
  <c r="J9025" i="15"/>
  <c r="J9822" i="15"/>
  <c r="J5231" i="15"/>
  <c r="J5232" i="15"/>
  <c r="J9823" i="15"/>
  <c r="J9824" i="15"/>
  <c r="J9825" i="15"/>
  <c r="J9826" i="15"/>
  <c r="J9827" i="15"/>
  <c r="J5233" i="15"/>
  <c r="J5234" i="15"/>
  <c r="J5235" i="15"/>
  <c r="J5236" i="15"/>
  <c r="J5237" i="15"/>
  <c r="J9026" i="15"/>
  <c r="J9828" i="15"/>
  <c r="J9027" i="15"/>
  <c r="J9829" i="15"/>
  <c r="J6353" i="15"/>
  <c r="J6354" i="15"/>
  <c r="J9028" i="15"/>
  <c r="J9830" i="15"/>
  <c r="J9029" i="15"/>
  <c r="J9831" i="15"/>
  <c r="J6355" i="15"/>
  <c r="J9030" i="15"/>
  <c r="J9832" i="15"/>
  <c r="J8693" i="15"/>
  <c r="J6416" i="15"/>
  <c r="J6417" i="15"/>
  <c r="J6418" i="15"/>
  <c r="J7897" i="15"/>
  <c r="J8694" i="15"/>
  <c r="J6419" i="15"/>
  <c r="J8695" i="15"/>
  <c r="J8696" i="15"/>
  <c r="J8697" i="15"/>
  <c r="J8698" i="15"/>
  <c r="J8699" i="15"/>
  <c r="J6420" i="15"/>
  <c r="J7898" i="15"/>
  <c r="J8700" i="15"/>
  <c r="J6421" i="15"/>
  <c r="J6422" i="15"/>
  <c r="J7899" i="15"/>
  <c r="J8701" i="15"/>
  <c r="J6423" i="15"/>
  <c r="J6424" i="15"/>
  <c r="J6425" i="15"/>
  <c r="J7900" i="15"/>
  <c r="J8702" i="15"/>
  <c r="J7527" i="15"/>
  <c r="J7901" i="15"/>
  <c r="J8703" i="15"/>
  <c r="J7528" i="15"/>
  <c r="J7902" i="15"/>
  <c r="J8704" i="15"/>
  <c r="J7591" i="15"/>
  <c r="J7592" i="15"/>
  <c r="J7560" i="15"/>
  <c r="J7593" i="15"/>
  <c r="J7594" i="15"/>
  <c r="J6744" i="15"/>
  <c r="J7561" i="15"/>
  <c r="J7595" i="15"/>
  <c r="J7596" i="15"/>
  <c r="J7597" i="15"/>
  <c r="J6745" i="15"/>
  <c r="J7598" i="15"/>
  <c r="J7600" i="15"/>
  <c r="J7601" i="15"/>
  <c r="J7562" i="15"/>
  <c r="J7563" i="15"/>
  <c r="J7564" i="15"/>
  <c r="J7565" i="15"/>
  <c r="J7566" i="15"/>
  <c r="J7529" i="15"/>
  <c r="J6746" i="15"/>
  <c r="J6747" i="15"/>
  <c r="J7567" i="15"/>
  <c r="J6748" i="15"/>
  <c r="J6749" i="15"/>
  <c r="J7568" i="15"/>
  <c r="J6750" i="15"/>
  <c r="J6751" i="15"/>
  <c r="J7569" i="15"/>
  <c r="J6752" i="15"/>
  <c r="J7570" i="15"/>
  <c r="J6753" i="15"/>
  <c r="J7571" i="15"/>
  <c r="J8727" i="15"/>
  <c r="J8728" i="15"/>
  <c r="J8729" i="15"/>
  <c r="J8730" i="15"/>
  <c r="J5550" i="15"/>
  <c r="J6383" i="15"/>
  <c r="J6384" i="15"/>
  <c r="J8731" i="15"/>
  <c r="J8732" i="15"/>
  <c r="J8733" i="15"/>
  <c r="J8734" i="15"/>
  <c r="J8735" i="15"/>
  <c r="J8736" i="15"/>
  <c r="J5551" i="15"/>
  <c r="J6385" i="15"/>
  <c r="J8670" i="15"/>
  <c r="J8673" i="15"/>
  <c r="J6386" i="15"/>
  <c r="J6387" i="15"/>
  <c r="J8674" i="15"/>
  <c r="J6388" i="15"/>
  <c r="J6389" i="15"/>
  <c r="J6390" i="15"/>
  <c r="J5552" i="15"/>
  <c r="J6391" i="15"/>
  <c r="J5553" i="15"/>
  <c r="J6392" i="15"/>
  <c r="J5554" i="15"/>
  <c r="J6393" i="15"/>
  <c r="J5555" i="15"/>
  <c r="J6394" i="15"/>
  <c r="J5556" i="15"/>
  <c r="J6395" i="15"/>
  <c r="J5557" i="15"/>
  <c r="J6396" i="15"/>
  <c r="J9856" i="15"/>
  <c r="J9857" i="15"/>
  <c r="J9858" i="15"/>
  <c r="J9859" i="15"/>
  <c r="J4262" i="15"/>
  <c r="J5194" i="15"/>
  <c r="J5195" i="15"/>
  <c r="J9860" i="15"/>
  <c r="J5197" i="15"/>
  <c r="J5198" i="15"/>
  <c r="J9861" i="15"/>
  <c r="J9862" i="15"/>
  <c r="J9863" i="15"/>
  <c r="J9864" i="15"/>
  <c r="J9865" i="15"/>
  <c r="J5199" i="15"/>
  <c r="J9802" i="15"/>
  <c r="J9803" i="15"/>
  <c r="J4263" i="15"/>
  <c r="J5200" i="15"/>
  <c r="J9804" i="15"/>
  <c r="J5201" i="15"/>
  <c r="J5202" i="15"/>
  <c r="J5203" i="15"/>
  <c r="J5204" i="15"/>
  <c r="J5205" i="15"/>
  <c r="J4264" i="15"/>
  <c r="J5206" i="15"/>
  <c r="J4265" i="15"/>
  <c r="J5207" i="15"/>
  <c r="J4266" i="15"/>
  <c r="J5208" i="15"/>
  <c r="J4267" i="15"/>
  <c r="J5209" i="15"/>
  <c r="J4268" i="15"/>
  <c r="J5210" i="15"/>
  <c r="J4269" i="15"/>
  <c r="J5211" i="15"/>
  <c r="J11048" i="15"/>
  <c r="J11049" i="15"/>
  <c r="J11050" i="15"/>
  <c r="J11051" i="15"/>
  <c r="J11052" i="15"/>
  <c r="J11053" i="15"/>
  <c r="J11054" i="15"/>
  <c r="J3031" i="15"/>
  <c r="J3901" i="15"/>
  <c r="J11055" i="15"/>
  <c r="J11056" i="15"/>
  <c r="J11057" i="15"/>
  <c r="J10998" i="15"/>
  <c r="J10999" i="15"/>
  <c r="J3902" i="15"/>
  <c r="J11000" i="15"/>
  <c r="J3032" i="15"/>
  <c r="J3903" i="15"/>
  <c r="J3904" i="15"/>
  <c r="J3905" i="15"/>
  <c r="J3906" i="15"/>
  <c r="J3907" i="15"/>
  <c r="J3033" i="15"/>
  <c r="J3908" i="15"/>
  <c r="J3034" i="15"/>
  <c r="J3909" i="15"/>
  <c r="J3035" i="15"/>
  <c r="J3910" i="15"/>
  <c r="J3036" i="15"/>
  <c r="J3911" i="15"/>
  <c r="J3037" i="15"/>
  <c r="J3912" i="15"/>
  <c r="J3038" i="15"/>
  <c r="J3913" i="15"/>
  <c r="J12149" i="15"/>
  <c r="J12150" i="15"/>
  <c r="J12151" i="15"/>
  <c r="J12152" i="15"/>
  <c r="J1634" i="15"/>
  <c r="J2665" i="15"/>
  <c r="J2666" i="15"/>
  <c r="J12153" i="15"/>
  <c r="J2667" i="15"/>
  <c r="J12154" i="15"/>
  <c r="J12155" i="15"/>
  <c r="J12156" i="15"/>
  <c r="J12157" i="15"/>
  <c r="J1635" i="15"/>
  <c r="J2668" i="15"/>
  <c r="J2669" i="15"/>
  <c r="J12158" i="15"/>
  <c r="J12091" i="15"/>
  <c r="J12092" i="15"/>
  <c r="J2670" i="15"/>
  <c r="J1757" i="15"/>
  <c r="J1636" i="15"/>
  <c r="J2671" i="15"/>
  <c r="J12093" i="15"/>
  <c r="J2672" i="15"/>
  <c r="J2673" i="15"/>
  <c r="J2674" i="15"/>
  <c r="J2675" i="15"/>
  <c r="J2676" i="15"/>
  <c r="J1637" i="15"/>
  <c r="J2677" i="15"/>
  <c r="J1638" i="15"/>
  <c r="J2678" i="15"/>
  <c r="J1639" i="15"/>
  <c r="J2679" i="15"/>
  <c r="J1640" i="15"/>
  <c r="J2680" i="15"/>
  <c r="J1641" i="15"/>
  <c r="J2681" i="15"/>
  <c r="J1642" i="15"/>
  <c r="J2682" i="15"/>
  <c r="J13209" i="15"/>
  <c r="J13211" i="15"/>
  <c r="J13213" i="15"/>
  <c r="J304" i="15"/>
  <c r="J305" i="15"/>
  <c r="J1308" i="15"/>
  <c r="J306" i="15"/>
  <c r="J307" i="15"/>
  <c r="J308" i="15"/>
  <c r="J1309" i="15"/>
  <c r="J13214" i="15"/>
  <c r="J309" i="15"/>
  <c r="J310" i="15"/>
  <c r="J1310" i="15"/>
  <c r="J13215" i="15"/>
  <c r="J1311" i="15"/>
  <c r="J13216" i="15"/>
  <c r="J13217" i="15"/>
  <c r="J13218" i="15"/>
  <c r="J13219" i="15"/>
  <c r="J13220" i="15"/>
  <c r="J1313" i="15"/>
  <c r="J13150" i="15"/>
  <c r="J1314" i="15"/>
  <c r="J1315" i="15"/>
  <c r="J1316" i="15"/>
  <c r="J1317" i="15"/>
  <c r="J1318" i="15"/>
  <c r="J1319" i="15"/>
  <c r="J13151" i="15"/>
  <c r="J311" i="15"/>
  <c r="J1320" i="15"/>
  <c r="J312" i="15"/>
  <c r="J1321" i="15"/>
  <c r="J313" i="15"/>
  <c r="J1322" i="15"/>
  <c r="J314" i="15"/>
  <c r="J1323" i="15"/>
  <c r="J13152" i="15"/>
  <c r="J315" i="15"/>
  <c r="J1324" i="15"/>
  <c r="J316" i="15"/>
  <c r="J1325" i="15"/>
  <c r="J12439" i="15"/>
  <c r="J12440" i="15"/>
  <c r="J12441" i="15"/>
  <c r="J12442" i="15"/>
  <c r="J12443" i="15"/>
  <c r="J1260" i="15"/>
  <c r="J13192" i="15"/>
  <c r="J1353" i="15"/>
  <c r="J1354" i="15"/>
  <c r="J2623" i="15"/>
  <c r="J13193" i="15"/>
  <c r="J13194" i="15"/>
  <c r="J13195" i="15"/>
  <c r="J2713" i="15"/>
  <c r="J12132" i="15"/>
  <c r="J2714" i="15"/>
  <c r="J11339" i="15"/>
  <c r="J2715" i="15"/>
  <c r="J11340" i="15"/>
  <c r="J11341" i="15"/>
  <c r="J12133" i="15"/>
  <c r="J11342" i="15"/>
  <c r="J12134" i="15"/>
  <c r="J3868" i="15"/>
  <c r="J11343" i="15"/>
  <c r="J12136" i="15"/>
  <c r="J1326" i="15"/>
  <c r="J3940" i="15"/>
  <c r="J3941" i="15"/>
  <c r="J10224" i="15"/>
  <c r="J10225" i="15"/>
  <c r="J3942" i="15"/>
  <c r="J5159" i="15"/>
  <c r="J10226" i="15"/>
  <c r="J10227" i="15"/>
  <c r="J11036" i="15"/>
  <c r="J10228" i="15"/>
  <c r="J11037" i="15"/>
  <c r="J10229" i="15"/>
  <c r="J11038" i="15"/>
  <c r="J5240" i="15"/>
  <c r="J9031" i="15"/>
  <c r="J9842" i="15"/>
  <c r="J5241" i="15"/>
  <c r="J9843" i="15"/>
  <c r="J5242" i="15"/>
  <c r="J9032" i="15"/>
  <c r="J9033" i="15"/>
  <c r="J9844" i="15"/>
  <c r="J9034" i="15"/>
  <c r="J9845" i="15"/>
  <c r="J6364" i="15"/>
  <c r="J9035" i="15"/>
  <c r="J9846" i="15"/>
  <c r="J7903" i="15"/>
  <c r="J8715" i="15"/>
  <c r="J6431" i="15"/>
  <c r="J6432" i="15"/>
  <c r="J6433" i="15"/>
  <c r="J7904" i="15"/>
  <c r="J7905" i="15"/>
  <c r="J8716" i="15"/>
  <c r="J7906" i="15"/>
  <c r="J8717" i="15"/>
  <c r="J7907" i="15"/>
  <c r="J7908" i="15"/>
  <c r="J8718" i="15"/>
  <c r="J7604" i="15"/>
  <c r="J7605" i="15"/>
  <c r="J6754" i="15"/>
  <c r="J6755" i="15"/>
  <c r="J7580" i="15"/>
  <c r="J7606" i="15"/>
  <c r="J7540" i="15"/>
  <c r="J6756" i="15"/>
  <c r="J6757" i="15"/>
  <c r="J7583" i="15"/>
  <c r="J6758" i="15"/>
  <c r="J7584" i="15"/>
  <c r="J6759" i="15"/>
  <c r="J6760" i="15"/>
  <c r="J7585" i="15"/>
  <c r="J8741" i="15"/>
  <c r="J8742" i="15"/>
  <c r="J8743" i="15"/>
  <c r="J6405" i="15"/>
  <c r="J6406" i="15"/>
  <c r="J5558" i="15"/>
  <c r="J6407" i="15"/>
  <c r="J8675" i="15"/>
  <c r="J5559" i="15"/>
  <c r="J6408" i="15"/>
  <c r="J5560" i="15"/>
  <c r="J6409" i="15"/>
  <c r="J5561" i="15"/>
  <c r="J5562" i="15"/>
  <c r="J6410" i="15"/>
  <c r="J9869" i="15"/>
  <c r="J9870" i="15"/>
  <c r="J9871" i="15"/>
  <c r="J4270" i="15"/>
  <c r="J5216" i="15"/>
  <c r="J4271" i="15"/>
  <c r="J5217" i="15"/>
  <c r="J9805" i="15"/>
  <c r="J4272" i="15"/>
  <c r="J5218" i="15"/>
  <c r="J4273" i="15"/>
  <c r="J5219" i="15"/>
  <c r="J4274" i="15"/>
  <c r="J4275" i="15"/>
  <c r="J5220" i="15"/>
  <c r="J11060" i="15"/>
  <c r="J11061" i="15"/>
  <c r="J11062" i="15"/>
  <c r="J3039" i="15"/>
  <c r="J3917" i="15"/>
  <c r="J3040" i="15"/>
  <c r="J3918" i="15"/>
  <c r="J11001" i="15"/>
  <c r="J3041" i="15"/>
  <c r="J3919" i="15"/>
  <c r="J3042" i="15"/>
  <c r="J3920" i="15"/>
  <c r="J3043" i="15"/>
  <c r="J3044" i="15"/>
  <c r="J3921" i="15"/>
  <c r="J12162" i="15"/>
  <c r="J12164" i="15"/>
  <c r="J12166" i="15"/>
  <c r="J2687" i="15"/>
  <c r="J2688" i="15"/>
  <c r="J1758" i="15"/>
  <c r="J1643" i="15"/>
  <c r="J2689" i="15"/>
  <c r="J12094" i="15"/>
  <c r="J2690" i="15"/>
  <c r="J1644" i="15"/>
  <c r="J2691" i="15"/>
  <c r="J1645" i="15"/>
  <c r="J2692" i="15"/>
  <c r="J13224" i="15"/>
  <c r="J1646" i="15"/>
  <c r="J1647" i="15"/>
  <c r="J2693" i="15"/>
  <c r="J13225" i="15"/>
  <c r="J13226" i="15"/>
  <c r="J317" i="15"/>
  <c r="J318" i="15"/>
  <c r="J319" i="15"/>
  <c r="J424" i="15"/>
  <c r="J1334" i="15"/>
  <c r="J1335" i="15"/>
  <c r="J1336" i="15"/>
  <c r="J320" i="15"/>
  <c r="J1337" i="15"/>
  <c r="J13227" i="15"/>
  <c r="J1338" i="15"/>
  <c r="J13153" i="15"/>
  <c r="J321" i="15"/>
  <c r="J1339" i="15"/>
  <c r="J322" i="15"/>
  <c r="J1340" i="15"/>
  <c r="J323" i="15"/>
  <c r="J324" i="15"/>
  <c r="J1341" i="15"/>
  <c r="J12444" i="15"/>
  <c r="J1261" i="15"/>
  <c r="J13200" i="15"/>
  <c r="J13201" i="15"/>
  <c r="J13202" i="15"/>
  <c r="J1360" i="15"/>
  <c r="J2624" i="15"/>
  <c r="J13203" i="15"/>
  <c r="J1342" i="15"/>
  <c r="J12140" i="15"/>
  <c r="J2721" i="15"/>
  <c r="J12141" i="15"/>
  <c r="J12142" i="15"/>
  <c r="J12143" i="15"/>
  <c r="J12265" i="15"/>
  <c r="J12144" i="15"/>
  <c r="J12266" i="15"/>
  <c r="J11344" i="15"/>
  <c r="J12145" i="15"/>
  <c r="J3875" i="15"/>
  <c r="J3946" i="15"/>
  <c r="J11041" i="15"/>
  <c r="J11042" i="15"/>
  <c r="J11162" i="15"/>
  <c r="J1343" i="15"/>
  <c r="J5169" i="15"/>
  <c r="J10230" i="15"/>
  <c r="J11043" i="15"/>
  <c r="J10303" i="15"/>
  <c r="J9850" i="15"/>
  <c r="J9851" i="15"/>
  <c r="J9852" i="15"/>
  <c r="J9982" i="15"/>
  <c r="J5247" i="15"/>
  <c r="J9036" i="15"/>
  <c r="J9853" i="15"/>
  <c r="J2704" i="15"/>
  <c r="J6365" i="15"/>
  <c r="J8721" i="15"/>
  <c r="J8852" i="15"/>
  <c r="J8722" i="15"/>
  <c r="J8723" i="15"/>
  <c r="J8853" i="15"/>
  <c r="J6434" i="15"/>
  <c r="J7909" i="15"/>
  <c r="J8724" i="15"/>
  <c r="J3926" i="15"/>
  <c r="J7607" i="15"/>
  <c r="J7608" i="15"/>
  <c r="J7586" i="15"/>
  <c r="J7587" i="15"/>
  <c r="J7588" i="15"/>
  <c r="J7719" i="15"/>
  <c r="J7610" i="15"/>
  <c r="J7613" i="15"/>
  <c r="J7541" i="15"/>
  <c r="J6761" i="15"/>
  <c r="J7589" i="15"/>
  <c r="J5221" i="15"/>
  <c r="J8747" i="15"/>
  <c r="J8748" i="15"/>
  <c r="J6411" i="15"/>
  <c r="J6552" i="15"/>
  <c r="J6412" i="15"/>
  <c r="J6413" i="15"/>
  <c r="J6553" i="15"/>
  <c r="J8676" i="15"/>
  <c r="J5563" i="15"/>
  <c r="J6414" i="15"/>
  <c r="J6415" i="15"/>
  <c r="J9875" i="15"/>
  <c r="J9876" i="15"/>
  <c r="J5225" i="15"/>
  <c r="J5226" i="15"/>
  <c r="J5227" i="15"/>
  <c r="J5383" i="15"/>
  <c r="J9806" i="15"/>
  <c r="J4276" i="15"/>
  <c r="J5229" i="15"/>
  <c r="J7590" i="15"/>
  <c r="J11066" i="15"/>
  <c r="J11067" i="15"/>
  <c r="J3934" i="15"/>
  <c r="J4077" i="15"/>
  <c r="J3935" i="15"/>
  <c r="J4078" i="15"/>
  <c r="J11002" i="15"/>
  <c r="J3045" i="15"/>
  <c r="J3936" i="15"/>
  <c r="J8725" i="15"/>
  <c r="J12168" i="15"/>
  <c r="J2705" i="15"/>
  <c r="J2706" i="15"/>
  <c r="J2849" i="15"/>
  <c r="J9854" i="15"/>
  <c r="J2707" i="15"/>
  <c r="J2708" i="15"/>
  <c r="J2850" i="15"/>
  <c r="J12095" i="15"/>
  <c r="J13228" i="15"/>
  <c r="J1648" i="15"/>
  <c r="J2709" i="15"/>
  <c r="J13229" i="15"/>
  <c r="J13230" i="15"/>
  <c r="J11044" i="15"/>
  <c r="J13231" i="15"/>
  <c r="J1344" i="15"/>
  <c r="J1345" i="15"/>
  <c r="J1346" i="15"/>
  <c r="J1463" i="15"/>
  <c r="J12146" i="15"/>
  <c r="J13204" i="15"/>
  <c r="J325" i="15"/>
  <c r="J1347" i="15"/>
  <c r="J13154" i="15"/>
  <c r="J12445" i="15"/>
  <c r="J13205" i="15"/>
  <c r="J1361" i="15"/>
  <c r="J2635" i="15"/>
  <c r="J13206" i="15"/>
  <c r="J2727" i="15"/>
  <c r="J2728" i="15"/>
  <c r="J11345" i="15"/>
  <c r="J12147" i="15"/>
  <c r="J3876" i="15"/>
  <c r="J11045" i="15"/>
  <c r="J3952" i="15"/>
  <c r="J3953" i="15"/>
  <c r="J5170" i="15"/>
  <c r="J10231" i="15"/>
  <c r="J11046" i="15"/>
  <c r="J5254" i="15"/>
  <c r="J5255" i="15"/>
  <c r="J9037" i="15"/>
  <c r="J9855" i="15"/>
  <c r="J6366" i="15"/>
  <c r="J6439" i="15"/>
  <c r="J6440" i="15"/>
  <c r="J7910" i="15"/>
  <c r="J8726" i="15"/>
  <c r="J7542" i="15"/>
  <c r="J7614" i="15"/>
  <c r="J7615" i="15"/>
  <c r="J6762" i="15"/>
  <c r="J7599" i="15"/>
  <c r="J8749" i="15"/>
  <c r="J8750" i="15"/>
  <c r="J8677" i="15"/>
  <c r="J5564" i="15"/>
  <c r="J6426" i="15"/>
  <c r="J9878" i="15"/>
  <c r="J9881" i="15"/>
  <c r="J9807" i="15"/>
  <c r="J4277" i="15"/>
  <c r="J5238" i="15"/>
  <c r="J11071" i="15"/>
  <c r="J11072" i="15"/>
  <c r="J11003" i="15"/>
  <c r="J3046" i="15"/>
  <c r="J3937" i="15"/>
  <c r="J12171" i="15"/>
  <c r="J12172" i="15"/>
  <c r="J12098" i="15"/>
  <c r="J1649" i="15"/>
  <c r="J2710" i="15"/>
  <c r="J1348" i="15"/>
  <c r="J13157" i="15"/>
  <c r="J326" i="15"/>
  <c r="J1349" i="15"/>
  <c r="J12446" i="15"/>
  <c r="J1276" i="15"/>
  <c r="J1366" i="15"/>
  <c r="J2636" i="15"/>
  <c r="J13207" i="15"/>
  <c r="J2729" i="15"/>
  <c r="J2730" i="15"/>
  <c r="J11346" i="15"/>
  <c r="J12148" i="15"/>
  <c r="J3877" i="15"/>
  <c r="J3954" i="15"/>
  <c r="J3955" i="15"/>
  <c r="J5171" i="15"/>
  <c r="J10232" i="15"/>
  <c r="J11047" i="15"/>
  <c r="J5256" i="15"/>
  <c r="J5259" i="15"/>
  <c r="J9038" i="15"/>
  <c r="J9866" i="15"/>
  <c r="J6367" i="15"/>
  <c r="J6446" i="15"/>
  <c r="J6447" i="15"/>
  <c r="J7911" i="15"/>
  <c r="J8737" i="15"/>
  <c r="J7621" i="15"/>
  <c r="J7622" i="15"/>
  <c r="J7545" i="15"/>
  <c r="J6763" i="15"/>
  <c r="J7602" i="15"/>
  <c r="J8756" i="15"/>
  <c r="J8757" i="15"/>
  <c r="J8681" i="15"/>
  <c r="J5565" i="15"/>
  <c r="J6427" i="15"/>
  <c r="J9882" i="15"/>
  <c r="J9810" i="15"/>
  <c r="J4278" i="15"/>
  <c r="J5239" i="15"/>
  <c r="J11073" i="15"/>
  <c r="J3938" i="15"/>
  <c r="J11006" i="15"/>
  <c r="J3047" i="15"/>
  <c r="J3939" i="15"/>
  <c r="J12173" i="15"/>
  <c r="J1759" i="15"/>
  <c r="J2711" i="15"/>
  <c r="J12099" i="15"/>
  <c r="J1650" i="15"/>
  <c r="J2712" i="15"/>
  <c r="J13235" i="15"/>
  <c r="J1350" i="15"/>
  <c r="J13158" i="15"/>
  <c r="J327" i="15"/>
  <c r="J1351" i="15"/>
  <c r="J12447" i="15"/>
  <c r="J1277" i="15"/>
  <c r="J13208" i="15"/>
  <c r="J1372" i="15"/>
  <c r="J13210" i="15"/>
  <c r="J2643" i="15"/>
  <c r="J13212" i="15"/>
  <c r="J2737" i="15"/>
  <c r="J12159" i="15"/>
  <c r="J2738" i="15"/>
  <c r="J12160" i="15"/>
  <c r="J11347" i="15"/>
  <c r="J12161" i="15"/>
  <c r="J3880" i="15"/>
  <c r="J1352" i="15"/>
  <c r="J3963" i="15"/>
  <c r="J3964" i="15"/>
  <c r="J11058" i="15"/>
  <c r="J5176" i="15"/>
  <c r="J10233" i="15"/>
  <c r="J10234" i="15"/>
  <c r="J11059" i="15"/>
  <c r="J5263" i="15"/>
  <c r="J5264" i="15"/>
  <c r="J9867" i="15"/>
  <c r="J5265" i="15"/>
  <c r="J9039" i="15"/>
  <c r="J9868" i="15"/>
  <c r="J6370" i="15"/>
  <c r="J8738" i="15"/>
  <c r="J6448" i="15"/>
  <c r="J8739" i="15"/>
  <c r="J6449" i="15"/>
  <c r="J7912" i="15"/>
  <c r="J8740" i="15"/>
  <c r="J7623" i="15"/>
  <c r="J7624" i="15"/>
  <c r="J7546" i="15"/>
  <c r="J6764" i="15"/>
  <c r="J6765" i="15"/>
  <c r="J7603" i="15"/>
  <c r="J8758" i="15"/>
  <c r="J8761" i="15"/>
  <c r="J6428" i="15"/>
  <c r="J8682" i="15"/>
  <c r="J6429" i="15"/>
  <c r="J5566" i="15"/>
  <c r="J6430" i="15"/>
  <c r="J9886" i="15"/>
  <c r="J9887" i="15"/>
  <c r="J5243" i="15"/>
  <c r="J9811" i="15"/>
  <c r="J5244" i="15"/>
  <c r="J4279" i="15"/>
  <c r="J5245" i="15"/>
  <c r="J4280" i="15"/>
  <c r="J5246" i="15"/>
  <c r="J11077" i="15"/>
  <c r="J11078" i="15"/>
  <c r="J11007" i="15"/>
  <c r="J3943" i="15"/>
  <c r="J3048" i="15"/>
  <c r="J3944" i="15"/>
  <c r="J3049" i="15"/>
  <c r="J3945" i="15"/>
  <c r="J12177" i="15"/>
  <c r="J12178" i="15"/>
  <c r="J2716" i="15"/>
  <c r="J2717" i="15"/>
  <c r="J12105" i="15"/>
  <c r="J2718" i="15"/>
  <c r="J1651" i="15"/>
  <c r="J2719" i="15"/>
  <c r="J1652" i="15"/>
  <c r="J2720" i="15"/>
  <c r="J13239" i="15"/>
  <c r="J328" i="15"/>
  <c r="J329" i="15"/>
  <c r="J330" i="15"/>
  <c r="J1355" i="15"/>
  <c r="J13240" i="15"/>
  <c r="J1356" i="15"/>
  <c r="J331" i="15"/>
  <c r="J1357" i="15"/>
  <c r="J13163" i="15"/>
  <c r="J332" i="15"/>
  <c r="J1358" i="15"/>
  <c r="J12448" i="15"/>
  <c r="J1282" i="15"/>
  <c r="J13221" i="15"/>
  <c r="J1374" i="15"/>
  <c r="J13222" i="15"/>
  <c r="J2644" i="15"/>
  <c r="J13223" i="15"/>
  <c r="J2739" i="15"/>
  <c r="J2740" i="15"/>
  <c r="J12163" i="15"/>
  <c r="J1359" i="15"/>
  <c r="J2741" i="15"/>
  <c r="J12165" i="15"/>
  <c r="J3881" i="15"/>
  <c r="J11348" i="15"/>
  <c r="J12167" i="15"/>
  <c r="J11063" i="15"/>
  <c r="J3967" i="15"/>
  <c r="J3970" i="15"/>
  <c r="J11064" i="15"/>
  <c r="J5177" i="15"/>
  <c r="J10235" i="15"/>
  <c r="J10236" i="15"/>
  <c r="J11065" i="15"/>
  <c r="J5270" i="15"/>
  <c r="J5271" i="15"/>
  <c r="J9040" i="15"/>
  <c r="J9872" i="15"/>
  <c r="J9873" i="15"/>
  <c r="J5272" i="15"/>
  <c r="J9041" i="15"/>
  <c r="J9874" i="15"/>
  <c r="J6371" i="15"/>
  <c r="J7913" i="15"/>
  <c r="J8744" i="15"/>
  <c r="J6452" i="15"/>
  <c r="J8745" i="15"/>
  <c r="J6453" i="15"/>
  <c r="J7914" i="15"/>
  <c r="J8746" i="15"/>
  <c r="J7547" i="15"/>
  <c r="J7627" i="15"/>
  <c r="J6766" i="15"/>
  <c r="J7609" i="15"/>
  <c r="J7628" i="15"/>
  <c r="J7611" i="15"/>
  <c r="J6767" i="15"/>
  <c r="J6768" i="15"/>
  <c r="J7612" i="15"/>
  <c r="J8764" i="15"/>
  <c r="J5567" i="15"/>
  <c r="J6435" i="15"/>
  <c r="J6436" i="15"/>
  <c r="J8765" i="15"/>
  <c r="J8683" i="15"/>
  <c r="J6437" i="15"/>
  <c r="J5568" i="15"/>
  <c r="J6438" i="15"/>
  <c r="J9888" i="15"/>
  <c r="J9889" i="15"/>
  <c r="J4281" i="15"/>
  <c r="J5248" i="15"/>
  <c r="J5249" i="15"/>
  <c r="J5250" i="15"/>
  <c r="J5251" i="15"/>
  <c r="J9816" i="15"/>
  <c r="J5252" i="15"/>
  <c r="J4282" i="15"/>
  <c r="J5253" i="15"/>
  <c r="J11079" i="15"/>
  <c r="J11080" i="15"/>
  <c r="J3050" i="15"/>
  <c r="J3947" i="15"/>
  <c r="J3948" i="15"/>
  <c r="J3949" i="15"/>
  <c r="J11013" i="15"/>
  <c r="J3950" i="15"/>
  <c r="J3051" i="15"/>
  <c r="J3951" i="15"/>
  <c r="J12180" i="15"/>
  <c r="J12181" i="15"/>
  <c r="J1653" i="15"/>
  <c r="J1760" i="15"/>
  <c r="J2722" i="15"/>
  <c r="J2723" i="15"/>
  <c r="J1761" i="15"/>
  <c r="J2724" i="15"/>
  <c r="J12106" i="15"/>
  <c r="J2725" i="15"/>
  <c r="J1654" i="15"/>
  <c r="J2726" i="15"/>
  <c r="J13242" i="15"/>
  <c r="J13243" i="15"/>
  <c r="J333" i="15"/>
  <c r="J334" i="15"/>
  <c r="J425" i="15"/>
  <c r="J1362" i="15"/>
  <c r="J1363" i="15"/>
  <c r="J13244" i="15"/>
  <c r="J1364" i="15"/>
  <c r="J13164" i="15"/>
  <c r="J335" i="15"/>
  <c r="J426" i="15"/>
  <c r="J1365" i="15"/>
  <c r="J12449" i="15"/>
  <c r="J12469" i="15"/>
  <c r="J12504" i="15"/>
  <c r="J13232" i="15"/>
  <c r="J13233" i="15"/>
  <c r="J1384" i="15"/>
  <c r="J2645" i="15"/>
  <c r="J13234" i="15"/>
  <c r="J2748" i="15"/>
  <c r="J2749" i="15"/>
  <c r="J12169" i="15"/>
  <c r="J11349" i="15"/>
  <c r="J11374" i="15"/>
  <c r="J12170" i="15"/>
  <c r="J3882" i="15"/>
  <c r="J11068" i="15"/>
  <c r="J3971" i="15"/>
  <c r="J11069" i="15"/>
  <c r="J3972" i="15"/>
  <c r="J5178" i="15"/>
  <c r="J10237" i="15"/>
  <c r="J10260" i="15"/>
  <c r="J11070" i="15"/>
  <c r="J10304" i="15"/>
  <c r="J5273" i="15"/>
  <c r="J9877" i="15"/>
  <c r="J5274" i="15"/>
  <c r="J9879" i="15"/>
  <c r="J9042" i="15"/>
  <c r="J9068" i="15"/>
  <c r="J9880" i="15"/>
  <c r="J9107" i="15"/>
  <c r="J9069" i="15"/>
  <c r="J6372" i="15"/>
  <c r="J8751" i="15"/>
  <c r="J8752" i="15"/>
  <c r="J6456" i="15"/>
  <c r="J8753" i="15"/>
  <c r="J8754" i="15"/>
  <c r="J6458" i="15"/>
  <c r="J7915" i="15"/>
  <c r="J7945" i="15"/>
  <c r="J8755" i="15"/>
  <c r="J7985" i="15"/>
  <c r="J7946" i="15"/>
  <c r="J7631" i="15"/>
  <c r="J7616" i="15"/>
  <c r="J7617" i="15"/>
  <c r="J7632" i="15"/>
  <c r="J7618" i="15"/>
  <c r="J7619" i="15"/>
  <c r="J7554" i="15"/>
  <c r="J6769" i="15"/>
  <c r="J6801" i="15"/>
  <c r="J7620" i="15"/>
  <c r="J6834" i="15"/>
  <c r="J6802" i="15"/>
  <c r="J8768" i="15"/>
  <c r="J6441" i="15"/>
  <c r="J6442" i="15"/>
  <c r="J8769" i="15"/>
  <c r="J6443" i="15"/>
  <c r="J6444" i="15"/>
  <c r="J8689" i="15"/>
  <c r="J5569" i="15"/>
  <c r="J5597" i="15"/>
  <c r="J6445" i="15"/>
  <c r="J5630" i="15"/>
  <c r="J5598" i="15"/>
  <c r="J9892" i="15"/>
  <c r="J9893" i="15"/>
  <c r="J5257" i="15"/>
  <c r="J5258" i="15"/>
  <c r="J9894" i="15"/>
  <c r="J5260" i="15"/>
  <c r="J5261" i="15"/>
  <c r="J9817" i="15"/>
  <c r="J4283" i="15"/>
  <c r="J4312" i="15"/>
  <c r="J5262" i="15"/>
  <c r="J4345" i="15"/>
  <c r="J4313" i="15"/>
  <c r="J11083" i="15"/>
  <c r="J11084" i="15"/>
  <c r="J3956" i="15"/>
  <c r="J3957" i="15"/>
  <c r="J3958" i="15"/>
  <c r="J3959" i="15"/>
  <c r="J3960" i="15"/>
  <c r="J11014" i="15"/>
  <c r="J3961" i="15"/>
  <c r="J3052" i="15"/>
  <c r="J3085" i="15"/>
  <c r="J3962" i="15"/>
  <c r="J3122" i="15"/>
  <c r="J3086" i="15"/>
  <c r="J12182" i="15"/>
  <c r="J2731" i="15"/>
  <c r="J2732" i="15"/>
  <c r="J2733" i="15"/>
  <c r="J12183" i="15"/>
  <c r="J1762" i="15"/>
  <c r="J2734" i="15"/>
  <c r="J2735" i="15"/>
  <c r="J12107" i="15"/>
  <c r="J1655" i="15"/>
  <c r="J1687" i="15"/>
  <c r="J2736" i="15"/>
  <c r="J1763" i="15"/>
  <c r="J1688" i="15"/>
  <c r="J13245" i="15"/>
  <c r="J13246" i="15"/>
  <c r="J1367" i="15"/>
  <c r="J1368" i="15"/>
  <c r="J13247" i="15"/>
  <c r="J1369" i="15"/>
  <c r="J1370" i="15"/>
  <c r="J1371" i="15"/>
  <c r="J13165" i="15"/>
  <c r="J336" i="15"/>
  <c r="J377" i="15"/>
  <c r="J1373" i="15"/>
  <c r="J427" i="15"/>
  <c r="J378" i="15"/>
  <c r="J12450" i="15"/>
  <c r="J12451" i="15"/>
  <c r="J13236" i="15"/>
  <c r="J1387" i="15"/>
  <c r="J2646" i="15"/>
  <c r="J13237" i="15"/>
  <c r="J2647" i="15"/>
  <c r="J13238" i="15"/>
  <c r="J2756" i="15"/>
  <c r="J12174" i="15"/>
  <c r="J2757" i="15"/>
  <c r="J11350" i="15"/>
  <c r="J12175" i="15"/>
  <c r="J11351" i="15"/>
  <c r="J12176" i="15"/>
  <c r="J3883" i="15"/>
  <c r="J11074" i="15"/>
  <c r="J3980" i="15"/>
  <c r="J3981" i="15"/>
  <c r="J10238" i="15"/>
  <c r="J11075" i="15"/>
  <c r="J5185" i="15"/>
  <c r="J10239" i="15"/>
  <c r="J11076" i="15"/>
  <c r="J10305" i="15"/>
  <c r="J5285" i="15"/>
  <c r="J9883" i="15"/>
  <c r="J5286" i="15"/>
  <c r="J9043" i="15"/>
  <c r="J9884" i="15"/>
  <c r="J9044" i="15"/>
  <c r="J9885" i="15"/>
  <c r="J6378" i="15"/>
  <c r="J8759" i="15"/>
  <c r="J8760" i="15"/>
  <c r="J6462" i="15"/>
  <c r="J6463" i="15"/>
  <c r="J7916" i="15"/>
  <c r="J8762" i="15"/>
  <c r="J7917" i="15"/>
  <c r="J8763" i="15"/>
  <c r="J7986" i="15"/>
  <c r="J7637" i="15"/>
  <c r="J7638" i="15"/>
  <c r="J7555" i="15"/>
  <c r="J6770" i="15"/>
  <c r="J7625" i="15"/>
  <c r="J6771" i="15"/>
  <c r="J7626" i="15"/>
  <c r="J8774" i="15"/>
  <c r="J8775" i="15"/>
  <c r="J8690" i="15"/>
  <c r="J5570" i="15"/>
  <c r="J6450" i="15"/>
  <c r="J5571" i="15"/>
  <c r="J6451" i="15"/>
  <c r="J9899" i="15"/>
  <c r="J5266" i="15"/>
  <c r="J9900" i="15"/>
  <c r="J5267" i="15"/>
  <c r="J9818" i="15"/>
  <c r="J4284" i="15"/>
  <c r="J5268" i="15"/>
  <c r="J11087" i="15"/>
  <c r="J4285" i="15"/>
  <c r="J5269" i="15"/>
  <c r="J11089" i="15"/>
  <c r="J3965" i="15"/>
  <c r="J3966" i="15"/>
  <c r="J11015" i="15"/>
  <c r="J3053" i="15"/>
  <c r="J3968" i="15"/>
  <c r="J3054" i="15"/>
  <c r="J3969" i="15"/>
  <c r="J12186" i="15"/>
  <c r="J2742" i="15"/>
  <c r="J12187" i="15"/>
  <c r="J1764" i="15"/>
  <c r="J2743" i="15"/>
  <c r="J12108" i="15"/>
  <c r="J1656" i="15"/>
  <c r="J2744" i="15"/>
  <c r="J1657" i="15"/>
  <c r="J2745" i="15"/>
  <c r="J13250" i="15"/>
  <c r="J1375" i="15"/>
  <c r="J13253" i="15"/>
  <c r="J1376" i="15"/>
  <c r="J337" i="15"/>
  <c r="J1377" i="15"/>
  <c r="J13166" i="15"/>
  <c r="J338" i="15"/>
  <c r="J1378" i="15"/>
  <c r="J12452" i="15"/>
  <c r="J12453" i="15"/>
  <c r="J1283" i="15"/>
  <c r="J13249" i="15"/>
  <c r="J1391" i="15"/>
  <c r="J2655" i="15"/>
  <c r="J13241" i="15"/>
  <c r="J2760" i="15"/>
  <c r="J2761" i="15"/>
  <c r="J12185" i="15"/>
  <c r="J11352" i="15"/>
  <c r="J11353" i="15"/>
  <c r="J12179" i="15"/>
  <c r="J3891" i="15"/>
  <c r="J1381" i="15"/>
  <c r="J3985" i="15"/>
  <c r="J3986" i="15"/>
  <c r="J11088" i="15"/>
  <c r="J11081" i="15"/>
  <c r="J5186" i="15"/>
  <c r="J10240" i="15"/>
  <c r="J10241" i="15"/>
  <c r="J11082" i="15"/>
  <c r="J5289" i="15"/>
  <c r="J9895" i="15"/>
  <c r="J5290" i="15"/>
  <c r="J5291" i="15"/>
  <c r="J9898" i="15"/>
  <c r="J9890" i="15"/>
  <c r="J9045" i="15"/>
  <c r="J9046" i="15"/>
  <c r="J9891" i="15"/>
  <c r="J6379" i="15"/>
  <c r="J6466" i="15"/>
  <c r="J7918" i="15"/>
  <c r="J8773" i="15"/>
  <c r="J8766" i="15"/>
  <c r="J6467" i="15"/>
  <c r="J7919" i="15"/>
  <c r="J7920" i="15"/>
  <c r="J8767" i="15"/>
  <c r="J7643" i="15"/>
  <c r="J7644" i="15"/>
  <c r="J7635" i="15"/>
  <c r="J7629" i="15"/>
  <c r="J7556" i="15"/>
  <c r="J6772" i="15"/>
  <c r="J6773" i="15"/>
  <c r="J7630" i="15"/>
  <c r="J8780" i="15"/>
  <c r="J8781" i="15"/>
  <c r="J5572" i="15"/>
  <c r="J6461" i="15"/>
  <c r="J6454" i="15"/>
  <c r="J6455" i="15"/>
  <c r="J8691" i="15"/>
  <c r="J5573" i="15"/>
  <c r="J6457" i="15"/>
  <c r="J9904" i="15"/>
  <c r="J5280" i="15"/>
  <c r="J5275" i="15"/>
  <c r="J9905" i="15"/>
  <c r="J4286" i="15"/>
  <c r="J5283" i="15"/>
  <c r="J5284" i="15"/>
  <c r="J5276" i="15"/>
  <c r="J5277" i="15"/>
  <c r="J9819" i="15"/>
  <c r="J11094" i="15"/>
  <c r="J4287" i="15"/>
  <c r="J5278" i="15"/>
  <c r="J11095" i="15"/>
  <c r="J3974" i="15"/>
  <c r="J3055" i="15"/>
  <c r="J3979" i="15"/>
  <c r="J3976" i="15"/>
  <c r="J11016" i="15"/>
  <c r="J3977" i="15"/>
  <c r="J3056" i="15"/>
  <c r="J3978" i="15"/>
  <c r="J12192" i="15"/>
  <c r="J2750" i="15"/>
  <c r="J12193" i="15"/>
  <c r="J1658" i="15"/>
  <c r="J2746" i="15"/>
  <c r="J2753" i="15"/>
  <c r="J2754" i="15"/>
  <c r="J12109" i="15"/>
  <c r="J1659" i="15"/>
  <c r="J2755" i="15"/>
  <c r="J13256" i="15"/>
  <c r="J13257" i="15"/>
  <c r="J1379" i="15"/>
  <c r="J13258" i="15"/>
  <c r="J339" i="15"/>
  <c r="J340" i="15"/>
  <c r="J428" i="15"/>
  <c r="J1383" i="15"/>
  <c r="J1385" i="15"/>
  <c r="J13170" i="15"/>
  <c r="J341" i="15"/>
  <c r="J1386" i="15"/>
  <c r="J13248" i="15"/>
  <c r="J1392" i="15"/>
  <c r="J2762" i="15"/>
  <c r="J2763" i="15"/>
  <c r="J11354" i="15"/>
  <c r="J12184" i="15"/>
  <c r="J11085" i="15"/>
  <c r="J3987" i="15"/>
  <c r="J1388" i="15"/>
  <c r="J3988" i="15"/>
  <c r="J10242" i="15"/>
  <c r="J10243" i="15"/>
  <c r="J11086" i="15"/>
  <c r="J5292" i="15"/>
  <c r="J9897" i="15"/>
  <c r="J9047" i="15"/>
  <c r="J9896" i="15"/>
  <c r="J5293" i="15"/>
  <c r="J8770" i="15"/>
  <c r="J8772" i="15"/>
  <c r="J6468" i="15"/>
  <c r="J7921" i="15"/>
  <c r="J8771" i="15"/>
  <c r="J6471" i="15"/>
  <c r="J7645" i="15"/>
  <c r="J7634" i="15"/>
  <c r="J7646" i="15"/>
  <c r="J6774" i="15"/>
  <c r="J6775" i="15"/>
  <c r="J7633" i="15"/>
  <c r="J7636" i="15"/>
  <c r="J8782" i="15"/>
  <c r="J6460" i="15"/>
  <c r="J8783" i="15"/>
  <c r="J6459" i="15"/>
  <c r="J6464" i="15"/>
  <c r="J5574" i="15"/>
  <c r="J6465" i="15"/>
  <c r="J9906" i="15"/>
  <c r="J5282" i="15"/>
  <c r="J9907" i="15"/>
  <c r="J5281" i="15"/>
  <c r="J5279" i="15"/>
  <c r="J5287" i="15"/>
  <c r="J11096" i="15"/>
  <c r="J4288" i="15"/>
  <c r="J5288" i="15"/>
  <c r="J3975" i="15"/>
  <c r="J3982" i="15"/>
  <c r="J11097" i="15"/>
  <c r="J3973" i="15"/>
  <c r="J3983" i="15"/>
  <c r="J12194" i="15"/>
  <c r="J3057" i="15"/>
  <c r="J3984" i="15"/>
  <c r="J2751" i="15"/>
  <c r="J12195" i="15"/>
  <c r="J1765" i="15"/>
  <c r="J2747" i="15"/>
  <c r="J2752" i="15"/>
  <c r="J2758" i="15"/>
  <c r="J13259" i="15"/>
  <c r="J1660" i="15"/>
  <c r="J2759" i="15"/>
  <c r="J1380" i="15"/>
  <c r="J13260" i="15"/>
  <c r="J342" i="15"/>
  <c r="J343" i="15"/>
  <c r="J1382" i="15"/>
  <c r="J1389" i="15"/>
  <c r="J344" i="15"/>
  <c r="J1390" i="15"/>
  <c r="J12454" i="15"/>
  <c r="J12455" i="15"/>
  <c r="J12456" i="15"/>
  <c r="J1291" i="15"/>
  <c r="J13251" i="15"/>
  <c r="J13252" i="15"/>
  <c r="J1399" i="15"/>
  <c r="J13254" i="15"/>
  <c r="J2656" i="15"/>
  <c r="J13255" i="15"/>
  <c r="J2778" i="15"/>
  <c r="J12188" i="15"/>
  <c r="J2779" i="15"/>
  <c r="J12189" i="15"/>
  <c r="J11355" i="15"/>
  <c r="J12190" i="15"/>
  <c r="J11356" i="15"/>
  <c r="J11357" i="15"/>
  <c r="J12191" i="15"/>
  <c r="J3892" i="15"/>
  <c r="J11090" i="15"/>
  <c r="J11091" i="15"/>
  <c r="J3998" i="15"/>
  <c r="J1393" i="15"/>
  <c r="J4002" i="15"/>
  <c r="J11092" i="15"/>
  <c r="J5187" i="15"/>
  <c r="J10244" i="15"/>
  <c r="J10245" i="15"/>
  <c r="J11093" i="15"/>
  <c r="J5301" i="15"/>
  <c r="J5303" i="15"/>
  <c r="J9901" i="15"/>
  <c r="J9902" i="15"/>
  <c r="J5308" i="15"/>
  <c r="J5309" i="15"/>
  <c r="J9048" i="15"/>
  <c r="J9049" i="15"/>
  <c r="J9903" i="15"/>
  <c r="J6380" i="15"/>
  <c r="J8776" i="15"/>
  <c r="J8777" i="15"/>
  <c r="J6474" i="15"/>
  <c r="J7922" i="15"/>
  <c r="J8778" i="15"/>
  <c r="J6475" i="15"/>
  <c r="J7923" i="15"/>
  <c r="J7924" i="15"/>
  <c r="J8779" i="15"/>
  <c r="J7647" i="15"/>
  <c r="J7639" i="15"/>
  <c r="J7640" i="15"/>
  <c r="J7648" i="15"/>
  <c r="J6803" i="15"/>
  <c r="J7641" i="15"/>
  <c r="J7557" i="15"/>
  <c r="J6776" i="15"/>
  <c r="J6777" i="15"/>
  <c r="J7642" i="15"/>
  <c r="J8784" i="15"/>
  <c r="J6469" i="15"/>
  <c r="J6470" i="15"/>
  <c r="J8785" i="15"/>
  <c r="J5575" i="15"/>
  <c r="J6472" i="15"/>
  <c r="J8692" i="15"/>
  <c r="J5576" i="15"/>
  <c r="J6473" i="15"/>
  <c r="J9908" i="15"/>
  <c r="J5294" i="15"/>
  <c r="J5295" i="15"/>
  <c r="J5296" i="15"/>
  <c r="J9909" i="15"/>
  <c r="J4289" i="15"/>
  <c r="J4314" i="15"/>
  <c r="J5297" i="15"/>
  <c r="J5298" i="15"/>
  <c r="J5299" i="15"/>
  <c r="J9820" i="15"/>
  <c r="J11098" i="15"/>
  <c r="J11099" i="15"/>
  <c r="J4290" i="15"/>
  <c r="J5300" i="15"/>
  <c r="J3989" i="15"/>
  <c r="J3990" i="15"/>
  <c r="J11100" i="15"/>
  <c r="J3058" i="15"/>
  <c r="J3087" i="15"/>
  <c r="J3991" i="15"/>
  <c r="J11017" i="15"/>
  <c r="J12196" i="15"/>
  <c r="J12197" i="15"/>
  <c r="J3059" i="15"/>
  <c r="J3992" i="15"/>
  <c r="J2764" i="15"/>
  <c r="J2765" i="15"/>
  <c r="J12198" i="15"/>
  <c r="J1689" i="15"/>
  <c r="J1766" i="15"/>
  <c r="J2766" i="15"/>
  <c r="J2767" i="15"/>
  <c r="J12115" i="15"/>
  <c r="J12116" i="15"/>
  <c r="J13261" i="15"/>
  <c r="J1661" i="15"/>
  <c r="J2768" i="15"/>
  <c r="J1394" i="15"/>
  <c r="J1395" i="15"/>
  <c r="J13262" i="15"/>
  <c r="J345" i="15"/>
  <c r="J346" i="15"/>
  <c r="J379" i="15"/>
  <c r="J429" i="15"/>
  <c r="J1396" i="15"/>
  <c r="J1397" i="15"/>
  <c r="J13180" i="15"/>
  <c r="J347" i="15"/>
  <c r="J1398" i="15"/>
  <c r="J13181" i="15"/>
  <c r="J12457" i="15"/>
  <c r="J12458" i="15"/>
  <c r="J1295" i="15"/>
  <c r="J13264" i="15"/>
  <c r="J13265" i="15"/>
  <c r="J1300" i="15"/>
  <c r="J2657" i="15"/>
  <c r="J13267" i="15"/>
  <c r="J12200" i="15"/>
  <c r="J2776" i="15"/>
  <c r="J2777" i="15"/>
  <c r="J12201" i="15"/>
  <c r="J11358" i="15"/>
  <c r="J11359" i="15"/>
  <c r="J12203" i="15"/>
  <c r="J3993" i="15"/>
  <c r="J4000" i="15"/>
  <c r="J4001" i="15"/>
  <c r="J11102" i="15"/>
  <c r="J5302" i="15"/>
  <c r="J10246" i="15"/>
  <c r="J10247" i="15"/>
  <c r="J11104" i="15"/>
  <c r="J5312" i="15"/>
  <c r="J9911" i="15"/>
  <c r="J5313" i="15"/>
  <c r="J5314" i="15"/>
  <c r="J9912" i="15"/>
  <c r="J9050" i="15"/>
  <c r="J9051" i="15"/>
  <c r="J9914" i="15"/>
  <c r="J6476" i="15"/>
  <c r="J6481" i="15"/>
  <c r="J8787" i="15"/>
  <c r="J6482" i="15"/>
  <c r="J7925" i="15"/>
  <c r="J7926" i="15"/>
  <c r="J8789" i="15"/>
  <c r="J7654" i="15"/>
  <c r="J7655" i="15"/>
  <c r="J7656" i="15"/>
  <c r="J6778" i="15"/>
  <c r="J7651" i="15"/>
  <c r="J7650" i="15"/>
  <c r="J7649" i="15"/>
  <c r="J6779" i="15"/>
  <c r="J6780" i="15"/>
  <c r="J7653" i="15"/>
  <c r="J8790" i="15"/>
  <c r="J8791" i="15"/>
  <c r="J5577" i="15"/>
  <c r="J6477" i="15"/>
  <c r="J6480" i="15"/>
  <c r="J8786" i="15"/>
  <c r="J5578" i="15"/>
  <c r="J6479" i="15"/>
  <c r="J9915" i="15"/>
  <c r="J5304" i="15"/>
  <c r="J9916" i="15"/>
  <c r="J4291" i="15"/>
  <c r="J5305" i="15"/>
  <c r="J5306" i="15"/>
  <c r="J5311" i="15"/>
  <c r="J9910" i="15"/>
  <c r="J11105" i="15"/>
  <c r="J4292" i="15"/>
  <c r="J5310" i="15"/>
  <c r="J11106" i="15"/>
  <c r="J3060" i="15"/>
  <c r="J3994" i="15"/>
  <c r="J3997" i="15"/>
  <c r="J3999" i="15"/>
  <c r="J11101" i="15"/>
  <c r="J12204" i="15"/>
  <c r="J3061" i="15"/>
  <c r="J3996" i="15"/>
  <c r="J12205" i="15"/>
  <c r="J2769" i="15"/>
  <c r="J12206" i="15"/>
  <c r="J1662" i="15"/>
  <c r="J1767" i="15"/>
  <c r="J2770" i="15"/>
  <c r="J2771" i="15"/>
  <c r="J2774" i="15"/>
  <c r="J2775" i="15"/>
  <c r="J12199" i="15"/>
  <c r="J1663" i="15"/>
  <c r="J2773" i="15"/>
  <c r="J13271" i="15"/>
  <c r="J1296" i="15"/>
  <c r="J13272" i="15"/>
  <c r="J302" i="15"/>
  <c r="J1298" i="15"/>
  <c r="J1301" i="15"/>
  <c r="J13263" i="15"/>
  <c r="J303" i="15"/>
  <c r="J421" i="15"/>
  <c r="J1299" i="15"/>
  <c r="J12459" i="15"/>
  <c r="J12460" i="15"/>
  <c r="J12461" i="15"/>
  <c r="J12505" i="15"/>
  <c r="J1406" i="15"/>
  <c r="J1408" i="15"/>
  <c r="J13275" i="15"/>
  <c r="J13276" i="15"/>
  <c r="J1409" i="15"/>
  <c r="J2786" i="15"/>
  <c r="J2787" i="15"/>
  <c r="J2788" i="15"/>
  <c r="J13268" i="15"/>
  <c r="J13269" i="15"/>
  <c r="J13270" i="15"/>
  <c r="J13277" i="15"/>
  <c r="J13278" i="15"/>
  <c r="J13279" i="15"/>
  <c r="J13301" i="15"/>
  <c r="J13303" i="15"/>
  <c r="J13304" i="15"/>
  <c r="J12212" i="15"/>
  <c r="J12267" i="15"/>
  <c r="J12213" i="15"/>
  <c r="J2791" i="15"/>
  <c r="J11360" i="15"/>
  <c r="J11405" i="15"/>
  <c r="J11361" i="15"/>
  <c r="J12207" i="15"/>
  <c r="J11406" i="15"/>
  <c r="J11362" i="15"/>
  <c r="J11363" i="15"/>
  <c r="J12208" i="15"/>
  <c r="J4008" i="15"/>
  <c r="J4009" i="15"/>
  <c r="J11364" i="15"/>
  <c r="J12209" i="15"/>
  <c r="J12214" i="15"/>
  <c r="J12268" i="15"/>
  <c r="J12215" i="15"/>
  <c r="J12216" i="15"/>
  <c r="J12270" i="15"/>
  <c r="J12271" i="15"/>
  <c r="J1400" i="15"/>
  <c r="J11165" i="15"/>
  <c r="J11166" i="15"/>
  <c r="J4011" i="15"/>
  <c r="J5320" i="15"/>
  <c r="J1464" i="15"/>
  <c r="J10248" i="15"/>
  <c r="J10306" i="15"/>
  <c r="J10249" i="15"/>
  <c r="J11107" i="15"/>
  <c r="J10307" i="15"/>
  <c r="J10250" i="15"/>
  <c r="J10251" i="15"/>
  <c r="J11108" i="15"/>
  <c r="J1407" i="15"/>
  <c r="J11109" i="15"/>
  <c r="J11113" i="15"/>
  <c r="J11163" i="15"/>
  <c r="J11114" i="15"/>
  <c r="J11115" i="15"/>
  <c r="J11167" i="15"/>
  <c r="J11168" i="15"/>
  <c r="J2792" i="15"/>
  <c r="J9917" i="15"/>
  <c r="J9918" i="15"/>
  <c r="J9983" i="15"/>
  <c r="J9924" i="15"/>
  <c r="J9986" i="15"/>
  <c r="J5322" i="15"/>
  <c r="J9052" i="15"/>
  <c r="J9108" i="15"/>
  <c r="J9053" i="15"/>
  <c r="J9919" i="15"/>
  <c r="J9070" i="15"/>
  <c r="J9109" i="15"/>
  <c r="J9110" i="15"/>
  <c r="J9054" i="15"/>
  <c r="J9920" i="15"/>
  <c r="J9921" i="15"/>
  <c r="J9925" i="15"/>
  <c r="J9984" i="15"/>
  <c r="J9926" i="15"/>
  <c r="J9927" i="15"/>
  <c r="J9987" i="15"/>
  <c r="J9988" i="15"/>
  <c r="J6486" i="15"/>
  <c r="J6487" i="15"/>
  <c r="J6488" i="15"/>
  <c r="J2789" i="15"/>
  <c r="J2790" i="15"/>
  <c r="J2851" i="15"/>
  <c r="J4012" i="15"/>
  <c r="J6495" i="15"/>
  <c r="J6496" i="15"/>
  <c r="J6497" i="15"/>
  <c r="J7927" i="15"/>
  <c r="J8792" i="15"/>
  <c r="J7983" i="15"/>
  <c r="J7928" i="15"/>
  <c r="J8793" i="15"/>
  <c r="J7984" i="15"/>
  <c r="J7987" i="15"/>
  <c r="J7929" i="15"/>
  <c r="J8794" i="15"/>
  <c r="J7930" i="15"/>
  <c r="J8795" i="15"/>
  <c r="J8798" i="15"/>
  <c r="J8854" i="15"/>
  <c r="J8799" i="15"/>
  <c r="J8800" i="15"/>
  <c r="J8857" i="15"/>
  <c r="J4003" i="15"/>
  <c r="J4010" i="15"/>
  <c r="J4079" i="15"/>
  <c r="J5324" i="15"/>
  <c r="J7661" i="15"/>
  <c r="J7662" i="15"/>
  <c r="J7666" i="15"/>
  <c r="J6781" i="15"/>
  <c r="J7657" i="15"/>
  <c r="J6782" i="15"/>
  <c r="J7658" i="15"/>
  <c r="J6800" i="15"/>
  <c r="J6832" i="15"/>
  <c r="J6833" i="15"/>
  <c r="J6783" i="15"/>
  <c r="J7659" i="15"/>
  <c r="J6784" i="15"/>
  <c r="J7660" i="15"/>
  <c r="J7663" i="15"/>
  <c r="J7720" i="15"/>
  <c r="J7664" i="15"/>
  <c r="J7665" i="15"/>
  <c r="J7723" i="15"/>
  <c r="J5321" i="15"/>
  <c r="J6498" i="15"/>
  <c r="J8801" i="15"/>
  <c r="J8802" i="15"/>
  <c r="J6489" i="15"/>
  <c r="J6490" i="15"/>
  <c r="J8796" i="15"/>
  <c r="J8797" i="15"/>
  <c r="J5579" i="15"/>
  <c r="J5580" i="15"/>
  <c r="J6483" i="15"/>
  <c r="J5596" i="15"/>
  <c r="J5628" i="15"/>
  <c r="J5629" i="15"/>
  <c r="J5581" i="15"/>
  <c r="J6484" i="15"/>
  <c r="J6485" i="15"/>
  <c r="J6491" i="15"/>
  <c r="J6554" i="15"/>
  <c r="J6492" i="15"/>
  <c r="J6493" i="15"/>
  <c r="J6556" i="15"/>
  <c r="J6555" i="15"/>
  <c r="J6494" i="15"/>
  <c r="J9928" i="15"/>
  <c r="J9929" i="15"/>
  <c r="J5315" i="15"/>
  <c r="J5323" i="15"/>
  <c r="J9922" i="15"/>
  <c r="J9923" i="15"/>
  <c r="J4293" i="15"/>
  <c r="J5316" i="15"/>
  <c r="J4294" i="15"/>
  <c r="J5317" i="15"/>
  <c r="J4311" i="15"/>
  <c r="J4344" i="15"/>
  <c r="J4295" i="15"/>
  <c r="J5318" i="15"/>
  <c r="J5319" i="15"/>
  <c r="J5325" i="15"/>
  <c r="J5384" i="15"/>
  <c r="J5326" i="15"/>
  <c r="J5327" i="15"/>
  <c r="J5385" i="15"/>
  <c r="J5386" i="15"/>
  <c r="J7668" i="15"/>
  <c r="J7667" i="15"/>
  <c r="J7722" i="15"/>
  <c r="J11116" i="15"/>
  <c r="J11111" i="15"/>
  <c r="J11112" i="15"/>
  <c r="J3062" i="15"/>
  <c r="J4004" i="15"/>
  <c r="J3063" i="15"/>
  <c r="J4005" i="15"/>
  <c r="J3084" i="15"/>
  <c r="J3120" i="15"/>
  <c r="J3121" i="15"/>
  <c r="J3064" i="15"/>
  <c r="J4006" i="15"/>
  <c r="J3065" i="15"/>
  <c r="J4007" i="15"/>
  <c r="J4013" i="15"/>
  <c r="J4080" i="15"/>
  <c r="J4014" i="15"/>
  <c r="J4015" i="15"/>
  <c r="J4082" i="15"/>
  <c r="J4083" i="15"/>
  <c r="J8803" i="15"/>
  <c r="J8856" i="15"/>
  <c r="J8804" i="15"/>
  <c r="J12217" i="15"/>
  <c r="J12218" i="15"/>
  <c r="J2780" i="15"/>
  <c r="J12210" i="15"/>
  <c r="J12211" i="15"/>
  <c r="J9930" i="15"/>
  <c r="J1664" i="15"/>
  <c r="J2781" i="15"/>
  <c r="J1754" i="15"/>
  <c r="J1665" i="15"/>
  <c r="J2782" i="15"/>
  <c r="J2783" i="15"/>
  <c r="J1685" i="15"/>
  <c r="J1686" i="15"/>
  <c r="J1755" i="15"/>
  <c r="J1756" i="15"/>
  <c r="J1666" i="15"/>
  <c r="J2784" i="15"/>
  <c r="J2785" i="15"/>
  <c r="J9931" i="15"/>
  <c r="J2793" i="15"/>
  <c r="J2852" i="15"/>
  <c r="J2853" i="15"/>
  <c r="J2794" i="15"/>
  <c r="J2795" i="15"/>
  <c r="J2854" i="15"/>
  <c r="J2855" i="15"/>
  <c r="J1410" i="15"/>
  <c r="J11110" i="15"/>
  <c r="J13281" i="15"/>
  <c r="J11117" i="15"/>
  <c r="J11164" i="15"/>
  <c r="J13282" i="15"/>
  <c r="J348" i="15"/>
  <c r="J12219" i="15"/>
  <c r="J12269" i="15"/>
  <c r="J13280" i="15"/>
  <c r="J349" i="15"/>
  <c r="J1401" i="15"/>
  <c r="J350" i="15"/>
  <c r="J1402" i="15"/>
  <c r="J1403" i="15"/>
  <c r="J375" i="15"/>
  <c r="J376" i="15"/>
  <c r="J422" i="15"/>
  <c r="J423" i="15"/>
  <c r="J351" i="15"/>
  <c r="J1404" i="15"/>
  <c r="J13302" i="15"/>
  <c r="J13273" i="15"/>
  <c r="J13274" i="15"/>
  <c r="J1405" i="15"/>
  <c r="J1411" i="15"/>
  <c r="J1465" i="15"/>
  <c r="J1412" i="15"/>
  <c r="J1413" i="15"/>
  <c r="J1466" i="15"/>
  <c r="J1467" i="15"/>
  <c r="H36" i="26"/>
  <c r="M3" i="31"/>
  <c r="M4" i="31"/>
  <c r="M5" i="31"/>
  <c r="M6" i="31"/>
  <c r="M7" i="31"/>
  <c r="M8" i="31"/>
  <c r="M9" i="31"/>
  <c r="M10" i="31"/>
  <c r="M11" i="31"/>
  <c r="M12" i="31"/>
  <c r="M13" i="31"/>
  <c r="M14" i="31"/>
  <c r="M15" i="31"/>
  <c r="M16" i="31"/>
  <c r="M17" i="31"/>
  <c r="M18" i="31"/>
  <c r="M19" i="31"/>
  <c r="M20" i="31"/>
  <c r="M21" i="31"/>
  <c r="M22" i="31"/>
  <c r="M23" i="31"/>
  <c r="M24" i="31"/>
  <c r="M25" i="31"/>
  <c r="M26" i="31"/>
  <c r="M27" i="31"/>
  <c r="M28" i="31"/>
  <c r="M29" i="31"/>
  <c r="M30" i="31"/>
  <c r="M31" i="31"/>
  <c r="M32" i="31"/>
  <c r="M33" i="31"/>
  <c r="M34" i="31"/>
  <c r="M35" i="31"/>
  <c r="M36" i="31"/>
  <c r="M37" i="31"/>
  <c r="M38" i="31"/>
  <c r="M39" i="31"/>
  <c r="M40" i="31"/>
  <c r="M41" i="31"/>
  <c r="M42" i="31"/>
  <c r="M2" i="31"/>
  <c r="G2" i="31"/>
  <c r="G6" i="31"/>
  <c r="C4" i="31"/>
  <c r="C5" i="31"/>
  <c r="C3" i="31"/>
  <c r="C8" i="31"/>
  <c r="C6" i="31"/>
  <c r="C7" i="31"/>
  <c r="C9" i="31"/>
  <c r="N4" i="31"/>
  <c r="N26" i="31"/>
  <c r="N2" i="31"/>
  <c r="N3" i="31"/>
  <c r="N25" i="31"/>
  <c r="N40" i="31"/>
  <c r="N17" i="31"/>
  <c r="H34" i="30"/>
  <c r="G5" i="31"/>
  <c r="N15" i="31"/>
  <c r="N7" i="31"/>
  <c r="N33" i="31"/>
  <c r="N11" i="31"/>
  <c r="N39" i="31"/>
  <c r="N38" i="31"/>
  <c r="G4" i="31"/>
  <c r="N37" i="31"/>
  <c r="N30" i="31"/>
  <c r="N22" i="31"/>
  <c r="N14" i="31"/>
  <c r="N6" i="31"/>
  <c r="N32" i="31"/>
  <c r="N10" i="31"/>
  <c r="N24" i="31"/>
  <c r="N18" i="31"/>
  <c r="N36" i="31"/>
  <c r="N29" i="31"/>
  <c r="N21" i="31"/>
  <c r="N9" i="31"/>
  <c r="N31" i="31"/>
  <c r="N23" i="31"/>
  <c r="N16" i="31"/>
  <c r="N8" i="31"/>
  <c r="N42" i="31"/>
  <c r="N35" i="31"/>
  <c r="N28" i="31"/>
  <c r="N20" i="31"/>
  <c r="N13" i="31"/>
  <c r="N5" i="31"/>
  <c r="G3" i="31"/>
  <c r="N41" i="31"/>
  <c r="N34" i="31"/>
  <c r="N27" i="31"/>
  <c r="N19" i="31"/>
  <c r="N12" i="31"/>
  <c r="G9" i="31"/>
  <c r="G8" i="31"/>
  <c r="G7" i="31"/>
  <c r="BP4" i="26"/>
  <c r="BP6" i="26" s="1"/>
  <c r="I22" i="26" s="1"/>
  <c r="AJ23" i="26"/>
  <c r="AK23" i="26"/>
  <c r="AL23" i="26"/>
  <c r="AM23" i="26"/>
  <c r="AN23" i="26"/>
  <c r="AO23" i="26"/>
  <c r="AP23" i="26"/>
  <c r="AQ23" i="26"/>
  <c r="AR23" i="26"/>
  <c r="AS23" i="26"/>
  <c r="AJ24" i="26"/>
  <c r="AK24" i="26"/>
  <c r="AL24" i="26"/>
  <c r="AM24" i="26"/>
  <c r="AN24" i="26"/>
  <c r="AO24" i="26"/>
  <c r="AP24" i="26"/>
  <c r="AQ24" i="26"/>
  <c r="AR24" i="26"/>
  <c r="AS24" i="26"/>
  <c r="AJ25" i="26"/>
  <c r="AK25" i="26"/>
  <c r="AL25" i="26"/>
  <c r="AM25" i="26"/>
  <c r="AN25" i="26"/>
  <c r="AO25" i="26"/>
  <c r="AP25" i="26"/>
  <c r="AQ25" i="26"/>
  <c r="AR25" i="26"/>
  <c r="AS25" i="26"/>
  <c r="AJ26" i="26"/>
  <c r="AK26" i="26"/>
  <c r="AL26" i="26"/>
  <c r="AM26" i="26"/>
  <c r="AN26" i="26"/>
  <c r="AO26" i="26"/>
  <c r="AP26" i="26"/>
  <c r="AQ26" i="26"/>
  <c r="AR26" i="26"/>
  <c r="AS26" i="26"/>
  <c r="AJ27" i="26"/>
  <c r="AK27" i="26"/>
  <c r="AL27" i="26"/>
  <c r="AM27" i="26"/>
  <c r="AN27" i="26"/>
  <c r="AO27" i="26"/>
  <c r="AP27" i="26"/>
  <c r="AQ27" i="26"/>
  <c r="AR27" i="26"/>
  <c r="AS27" i="26"/>
  <c r="AJ28" i="26"/>
  <c r="AK28" i="26"/>
  <c r="AL28" i="26"/>
  <c r="AM28" i="26"/>
  <c r="AN28" i="26"/>
  <c r="AO28" i="26"/>
  <c r="AP28" i="26"/>
  <c r="AQ28" i="26"/>
  <c r="AR28" i="26"/>
  <c r="AS28" i="26"/>
  <c r="AJ29" i="26"/>
  <c r="AK29" i="26"/>
  <c r="AL29" i="26"/>
  <c r="AM29" i="26"/>
  <c r="AN29" i="26"/>
  <c r="AO29" i="26"/>
  <c r="AP29" i="26"/>
  <c r="AQ29" i="26"/>
  <c r="AR29" i="26"/>
  <c r="AS29" i="26"/>
  <c r="AJ30" i="26"/>
  <c r="AK30" i="26"/>
  <c r="AL30" i="26"/>
  <c r="AM30" i="26"/>
  <c r="AN30" i="26"/>
  <c r="AO30" i="26"/>
  <c r="AP30" i="26"/>
  <c r="AQ30" i="26"/>
  <c r="AR30" i="26"/>
  <c r="AS30" i="26"/>
  <c r="AJ31" i="26"/>
  <c r="AK31" i="26"/>
  <c r="AL31" i="26"/>
  <c r="AM31" i="26"/>
  <c r="AN31" i="26"/>
  <c r="AO31" i="26"/>
  <c r="AP31" i="26"/>
  <c r="AQ31" i="26"/>
  <c r="AR31" i="26"/>
  <c r="AS31" i="26"/>
  <c r="AJ32" i="26"/>
  <c r="AK32" i="26"/>
  <c r="AL32" i="26"/>
  <c r="AM32" i="26"/>
  <c r="AN32" i="26"/>
  <c r="AO32" i="26"/>
  <c r="AP32" i="26"/>
  <c r="AQ32" i="26"/>
  <c r="AR32" i="26"/>
  <c r="AS32" i="26"/>
  <c r="AK22" i="26"/>
  <c r="AL22" i="26"/>
  <c r="AM22" i="26"/>
  <c r="AN22" i="26"/>
  <c r="AO22" i="26"/>
  <c r="AP22" i="26"/>
  <c r="AQ22" i="26"/>
  <c r="AR22" i="26"/>
  <c r="AS22" i="26"/>
  <c r="AJ22" i="26"/>
  <c r="I12253" i="15"/>
  <c r="J12253" i="15"/>
  <c r="AV22" i="26"/>
  <c r="AW22" i="26"/>
  <c r="AV23" i="26"/>
  <c r="AV24" i="26"/>
  <c r="AV25" i="26"/>
  <c r="AV26" i="26"/>
  <c r="AV27" i="26"/>
  <c r="AV28" i="26"/>
  <c r="AV29" i="26"/>
  <c r="AV30" i="26"/>
  <c r="AV31" i="26"/>
  <c r="AV32" i="26"/>
  <c r="AU23" i="26"/>
  <c r="AU24" i="26"/>
  <c r="AU25" i="26"/>
  <c r="AU26" i="26"/>
  <c r="AU27" i="26"/>
  <c r="AU28" i="26"/>
  <c r="AU29" i="26"/>
  <c r="AU30" i="26"/>
  <c r="AU31" i="26"/>
  <c r="AU32" i="26"/>
  <c r="AU22" i="26"/>
  <c r="H240" i="30"/>
  <c r="H282" i="30"/>
  <c r="H324" i="30"/>
  <c r="H156" i="30"/>
  <c r="H30" i="30"/>
  <c r="H366" i="30"/>
  <c r="H72" i="30"/>
  <c r="H408" i="30"/>
  <c r="H114" i="30"/>
  <c r="H450" i="30"/>
  <c r="H198" i="30"/>
  <c r="H44" i="30"/>
  <c r="H380" i="30"/>
  <c r="H86" i="30"/>
  <c r="H422" i="30"/>
  <c r="H128" i="30"/>
  <c r="H2" i="30"/>
  <c r="H170" i="30"/>
  <c r="H212" i="30"/>
  <c r="H338" i="30"/>
  <c r="H254" i="30"/>
  <c r="H296" i="30"/>
  <c r="H5" i="30"/>
  <c r="H341" i="30"/>
  <c r="H47" i="30"/>
  <c r="H383" i="30"/>
  <c r="H89" i="30"/>
  <c r="H425" i="30"/>
  <c r="H299" i="30"/>
  <c r="H131" i="30"/>
  <c r="H257" i="30"/>
  <c r="H173" i="30"/>
  <c r="H215" i="30"/>
  <c r="H255" i="30"/>
  <c r="H297" i="30"/>
  <c r="H213" i="30"/>
  <c r="H3" i="30"/>
  <c r="H339" i="30"/>
  <c r="H45" i="30"/>
  <c r="H381" i="30"/>
  <c r="H87" i="30"/>
  <c r="H423" i="30"/>
  <c r="H171" i="30"/>
  <c r="H129" i="30"/>
  <c r="H138" i="30"/>
  <c r="H390" i="30"/>
  <c r="H180" i="30"/>
  <c r="H222" i="30"/>
  <c r="H264" i="30"/>
  <c r="H306" i="30"/>
  <c r="H432" i="30"/>
  <c r="H12" i="30"/>
  <c r="H348" i="30"/>
  <c r="H54" i="30"/>
  <c r="H96" i="30"/>
  <c r="H310" i="30"/>
  <c r="H226" i="30"/>
  <c r="H16" i="30"/>
  <c r="H352" i="30"/>
  <c r="H58" i="30"/>
  <c r="H394" i="30"/>
  <c r="H268" i="30"/>
  <c r="H100" i="30"/>
  <c r="H436" i="30"/>
  <c r="H142" i="30"/>
  <c r="H184" i="30"/>
  <c r="H249" i="30"/>
  <c r="H165" i="30"/>
  <c r="H291" i="30"/>
  <c r="H333" i="30"/>
  <c r="H39" i="30"/>
  <c r="H375" i="30"/>
  <c r="H81" i="30"/>
  <c r="H417" i="30"/>
  <c r="H207" i="30"/>
  <c r="H123" i="30"/>
  <c r="H459" i="30"/>
  <c r="H68" i="30"/>
  <c r="H404" i="30"/>
  <c r="H320" i="30"/>
  <c r="H110" i="30"/>
  <c r="H446" i="30"/>
  <c r="H152" i="30"/>
  <c r="H26" i="30"/>
  <c r="H194" i="30"/>
  <c r="H236" i="30"/>
  <c r="H362" i="30"/>
  <c r="H278" i="30"/>
  <c r="H318" i="30"/>
  <c r="H24" i="30"/>
  <c r="H360" i="30"/>
  <c r="H66" i="30"/>
  <c r="H402" i="30"/>
  <c r="H108" i="30"/>
  <c r="H444" i="30"/>
  <c r="H150" i="30"/>
  <c r="H192" i="30"/>
  <c r="H234" i="30"/>
  <c r="H276" i="30"/>
  <c r="H146" i="30"/>
  <c r="H398" i="30"/>
  <c r="H188" i="30"/>
  <c r="H230" i="30"/>
  <c r="H62" i="30"/>
  <c r="H440" i="30"/>
  <c r="H272" i="30"/>
  <c r="H104" i="30"/>
  <c r="H314" i="30"/>
  <c r="H20" i="30"/>
  <c r="H356" i="30"/>
  <c r="H210" i="30"/>
  <c r="H462" i="30"/>
  <c r="H252" i="30"/>
  <c r="H294" i="30"/>
  <c r="H126" i="30"/>
  <c r="H168" i="30"/>
  <c r="H336" i="30"/>
  <c r="H42" i="30"/>
  <c r="H378" i="30"/>
  <c r="H84" i="30"/>
  <c r="H420" i="30"/>
  <c r="H279" i="30"/>
  <c r="H321" i="30"/>
  <c r="H237" i="30"/>
  <c r="H27" i="30"/>
  <c r="H363" i="30"/>
  <c r="H69" i="30"/>
  <c r="H405" i="30"/>
  <c r="H111" i="30"/>
  <c r="H447" i="30"/>
  <c r="H195" i="30"/>
  <c r="H153" i="30"/>
  <c r="H52" i="30"/>
  <c r="H388" i="30"/>
  <c r="H94" i="30"/>
  <c r="H430" i="30"/>
  <c r="H304" i="30"/>
  <c r="H136" i="30"/>
  <c r="H10" i="30"/>
  <c r="H178" i="30"/>
  <c r="H346" i="30"/>
  <c r="H220" i="30"/>
  <c r="H262" i="30"/>
  <c r="H21" i="30"/>
  <c r="H357" i="30"/>
  <c r="H63" i="30"/>
  <c r="H399" i="30"/>
  <c r="H105" i="30"/>
  <c r="H441" i="30"/>
  <c r="H147" i="30"/>
  <c r="H189" i="30"/>
  <c r="H231" i="30"/>
  <c r="H273" i="30"/>
  <c r="H315" i="30"/>
  <c r="H99" i="30"/>
  <c r="H435" i="30"/>
  <c r="H141" i="30"/>
  <c r="H183" i="30"/>
  <c r="H225" i="30"/>
  <c r="H57" i="30"/>
  <c r="H267" i="30"/>
  <c r="H15" i="30"/>
  <c r="H309" i="30"/>
  <c r="H351" i="30"/>
  <c r="H393" i="30"/>
  <c r="H60" i="30"/>
  <c r="H396" i="30"/>
  <c r="H102" i="30"/>
  <c r="H438" i="30"/>
  <c r="H354" i="30"/>
  <c r="H144" i="30"/>
  <c r="H186" i="30"/>
  <c r="H228" i="30"/>
  <c r="H312" i="30"/>
  <c r="H18" i="30"/>
  <c r="H270" i="30"/>
  <c r="H91" i="30"/>
  <c r="H427" i="30"/>
  <c r="H7" i="30"/>
  <c r="H385" i="30"/>
  <c r="H133" i="30"/>
  <c r="H343" i="30"/>
  <c r="H175" i="30"/>
  <c r="H217" i="30"/>
  <c r="H259" i="30"/>
  <c r="H49" i="30"/>
  <c r="H301" i="30"/>
  <c r="H193" i="30"/>
  <c r="H235" i="30"/>
  <c r="H445" i="30"/>
  <c r="H277" i="30"/>
  <c r="H109" i="30"/>
  <c r="H319" i="30"/>
  <c r="H151" i="30"/>
  <c r="H25" i="30"/>
  <c r="H361" i="30"/>
  <c r="H67" i="30"/>
  <c r="H403" i="30"/>
  <c r="H124" i="30"/>
  <c r="H460" i="30"/>
  <c r="H82" i="30"/>
  <c r="H166" i="30"/>
  <c r="H376" i="30"/>
  <c r="H418" i="30"/>
  <c r="H208" i="30"/>
  <c r="H250" i="30"/>
  <c r="H292" i="30"/>
  <c r="H40" i="30"/>
  <c r="H334" i="30"/>
  <c r="H232" i="30"/>
  <c r="H274" i="30"/>
  <c r="H148" i="30"/>
  <c r="H316" i="30"/>
  <c r="H22" i="30"/>
  <c r="H358" i="30"/>
  <c r="H64" i="30"/>
  <c r="H400" i="30"/>
  <c r="H190" i="30"/>
  <c r="H106" i="30"/>
  <c r="H442" i="30"/>
  <c r="H224" i="30"/>
  <c r="H266" i="30"/>
  <c r="H140" i="30"/>
  <c r="H182" i="30"/>
  <c r="H308" i="30"/>
  <c r="H14" i="30"/>
  <c r="H350" i="30"/>
  <c r="H56" i="30"/>
  <c r="H392" i="30"/>
  <c r="H98" i="30"/>
  <c r="H434" i="30"/>
  <c r="H116" i="30"/>
  <c r="H452" i="30"/>
  <c r="H158" i="30"/>
  <c r="H368" i="30"/>
  <c r="H74" i="30"/>
  <c r="H200" i="30"/>
  <c r="H242" i="30"/>
  <c r="H410" i="30"/>
  <c r="H284" i="30"/>
  <c r="H32" i="30"/>
  <c r="H326" i="30"/>
  <c r="H85" i="30"/>
  <c r="H421" i="30"/>
  <c r="H379" i="30"/>
  <c r="H127" i="30"/>
  <c r="H463" i="30"/>
  <c r="H169" i="30"/>
  <c r="H211" i="30"/>
  <c r="H253" i="30"/>
  <c r="H295" i="30"/>
  <c r="H337" i="30"/>
  <c r="H43" i="30"/>
  <c r="H163" i="30"/>
  <c r="H205" i="30"/>
  <c r="H247" i="30"/>
  <c r="H415" i="30"/>
  <c r="H457" i="30"/>
  <c r="H289" i="30"/>
  <c r="H79" i="30"/>
  <c r="H121" i="30"/>
  <c r="H331" i="30"/>
  <c r="H37" i="30"/>
  <c r="H373" i="30"/>
  <c r="H185" i="30"/>
  <c r="H227" i="30"/>
  <c r="H437" i="30"/>
  <c r="H269" i="30"/>
  <c r="H101" i="30"/>
  <c r="H311" i="30"/>
  <c r="H143" i="30"/>
  <c r="H17" i="30"/>
  <c r="H353" i="30"/>
  <c r="H59" i="30"/>
  <c r="H395" i="30"/>
  <c r="H271" i="30"/>
  <c r="H229" i="30"/>
  <c r="H313" i="30"/>
  <c r="H19" i="30"/>
  <c r="H355" i="30"/>
  <c r="H61" i="30"/>
  <c r="H397" i="30"/>
  <c r="H187" i="30"/>
  <c r="H103" i="30"/>
  <c r="H439" i="30"/>
  <c r="H145" i="30"/>
  <c r="H29" i="30"/>
  <c r="H365" i="30"/>
  <c r="H71" i="30"/>
  <c r="H407" i="30"/>
  <c r="H113" i="30"/>
  <c r="H449" i="30"/>
  <c r="H155" i="30"/>
  <c r="H197" i="30"/>
  <c r="H323" i="30"/>
  <c r="H239" i="30"/>
  <c r="H281" i="30"/>
  <c r="H335" i="30"/>
  <c r="H41" i="30"/>
  <c r="H377" i="30"/>
  <c r="H83" i="30"/>
  <c r="H419" i="30"/>
  <c r="H125" i="30"/>
  <c r="H461" i="30"/>
  <c r="H251" i="30"/>
  <c r="H293" i="30"/>
  <c r="H167" i="30"/>
  <c r="H209" i="30"/>
  <c r="H77" i="30"/>
  <c r="H413" i="30"/>
  <c r="H371" i="30"/>
  <c r="H119" i="30"/>
  <c r="H455" i="30"/>
  <c r="H161" i="30"/>
  <c r="H203" i="30"/>
  <c r="H245" i="30"/>
  <c r="H329" i="30"/>
  <c r="H35" i="30"/>
  <c r="H287" i="30"/>
  <c r="H263" i="30"/>
  <c r="H221" i="30"/>
  <c r="H305" i="30"/>
  <c r="H11" i="30"/>
  <c r="H347" i="30"/>
  <c r="H53" i="30"/>
  <c r="H389" i="30"/>
  <c r="H179" i="30"/>
  <c r="H95" i="30"/>
  <c r="H431" i="30"/>
  <c r="H137" i="30"/>
  <c r="H177" i="30"/>
  <c r="H93" i="30"/>
  <c r="H219" i="30"/>
  <c r="H261" i="30"/>
  <c r="H429" i="30"/>
  <c r="H303" i="30"/>
  <c r="H9" i="30"/>
  <c r="H345" i="30"/>
  <c r="H135" i="30"/>
  <c r="H51" i="30"/>
  <c r="H387" i="30"/>
  <c r="H130" i="30"/>
  <c r="H88" i="30"/>
  <c r="H172" i="30"/>
  <c r="H382" i="30"/>
  <c r="H214" i="30"/>
  <c r="H46" i="30"/>
  <c r="H256" i="30"/>
  <c r="H298" i="30"/>
  <c r="H4" i="30"/>
  <c r="H340" i="30"/>
  <c r="H424" i="30"/>
  <c r="H38" i="30"/>
  <c r="H374" i="30"/>
  <c r="H80" i="30"/>
  <c r="H416" i="30"/>
  <c r="H122" i="30"/>
  <c r="H458" i="30"/>
  <c r="H164" i="30"/>
  <c r="H206" i="30"/>
  <c r="H248" i="30"/>
  <c r="H290" i="30"/>
  <c r="H332" i="30"/>
  <c r="H13" i="30"/>
  <c r="H349" i="30"/>
  <c r="H55" i="30"/>
  <c r="H391" i="30"/>
  <c r="H97" i="30"/>
  <c r="H433" i="30"/>
  <c r="H265" i="30"/>
  <c r="H307" i="30"/>
  <c r="H139" i="30"/>
  <c r="H181" i="30"/>
  <c r="H223" i="30"/>
  <c r="H107" i="30"/>
  <c r="H443" i="30"/>
  <c r="H401" i="30"/>
  <c r="H149" i="30"/>
  <c r="H65" i="30"/>
  <c r="H191" i="30"/>
  <c r="H233" i="30"/>
  <c r="H359" i="30"/>
  <c r="H275" i="30"/>
  <c r="H23" i="30"/>
  <c r="H317" i="30"/>
  <c r="H154" i="30"/>
  <c r="H70" i="30"/>
  <c r="H448" i="30"/>
  <c r="H196" i="30"/>
  <c r="H238" i="30"/>
  <c r="H112" i="30"/>
  <c r="H280" i="30"/>
  <c r="H406" i="30"/>
  <c r="H322" i="30"/>
  <c r="H28" i="30"/>
  <c r="H364" i="30"/>
  <c r="H327" i="30"/>
  <c r="H202" i="30"/>
  <c r="H118" i="30"/>
  <c r="H33" i="30"/>
  <c r="H369" i="30"/>
  <c r="H244" i="30"/>
  <c r="H75" i="30"/>
  <c r="H411" i="30"/>
  <c r="H286" i="30"/>
  <c r="H243" i="30"/>
  <c r="H285" i="30"/>
  <c r="H117" i="30"/>
  <c r="H453" i="30"/>
  <c r="H328" i="30"/>
  <c r="H159" i="30"/>
  <c r="H370" i="30"/>
  <c r="H201" i="30"/>
  <c r="H76" i="30"/>
  <c r="H412" i="30"/>
  <c r="H454" i="30"/>
  <c r="H160" i="30"/>
  <c r="H302" i="30"/>
  <c r="H8" i="30"/>
  <c r="H344" i="30"/>
  <c r="H50" i="30"/>
  <c r="H386" i="30"/>
  <c r="H92" i="30"/>
  <c r="H428" i="30"/>
  <c r="H134" i="30"/>
  <c r="H176" i="30"/>
  <c r="H218" i="30"/>
  <c r="H260" i="30"/>
  <c r="H115" i="30"/>
  <c r="H451" i="30"/>
  <c r="H157" i="30"/>
  <c r="H199" i="30"/>
  <c r="H241" i="30"/>
  <c r="H283" i="30"/>
  <c r="H325" i="30"/>
  <c r="H31" i="30"/>
  <c r="H367" i="30"/>
  <c r="H73" i="30"/>
  <c r="H409" i="30"/>
  <c r="AY27" i="26"/>
  <c r="AY30" i="26"/>
  <c r="AY31" i="26"/>
  <c r="AY23" i="26"/>
  <c r="AY29" i="26"/>
  <c r="AY28" i="26"/>
  <c r="AY22" i="26"/>
  <c r="AY26" i="26"/>
  <c r="AY25" i="26"/>
  <c r="AY32" i="26"/>
  <c r="AY24" i="26"/>
  <c r="BO11" i="26"/>
  <c r="C27" i="26"/>
  <c r="BO12" i="26"/>
  <c r="C28" i="26"/>
  <c r="Q23" i="26"/>
  <c r="R23" i="26"/>
  <c r="S23" i="26"/>
  <c r="T23" i="26"/>
  <c r="U23" i="26"/>
  <c r="V23" i="26"/>
  <c r="W23" i="26"/>
  <c r="X23" i="26"/>
  <c r="S38" i="26"/>
  <c r="Y23" i="26"/>
  <c r="Z23" i="26"/>
  <c r="AA23" i="26"/>
  <c r="AB23" i="26"/>
  <c r="AC23" i="26"/>
  <c r="AD23" i="26"/>
  <c r="AE23" i="26"/>
  <c r="AF23" i="26"/>
  <c r="Q24" i="26"/>
  <c r="R24" i="26"/>
  <c r="S24" i="26"/>
  <c r="T24" i="26"/>
  <c r="U24" i="26"/>
  <c r="V24" i="26"/>
  <c r="W24" i="26"/>
  <c r="X24" i="26"/>
  <c r="S39" i="26"/>
  <c r="Y24" i="26"/>
  <c r="Z24" i="26"/>
  <c r="AA24" i="26"/>
  <c r="AB24" i="26"/>
  <c r="AC24" i="26"/>
  <c r="AD24" i="26"/>
  <c r="AE24" i="26"/>
  <c r="AF24" i="26"/>
  <c r="Q25" i="26"/>
  <c r="R25" i="26"/>
  <c r="S25" i="26"/>
  <c r="T25" i="26"/>
  <c r="U25" i="26"/>
  <c r="V25" i="26"/>
  <c r="W25" i="26"/>
  <c r="X25" i="26"/>
  <c r="S40" i="26"/>
  <c r="Y25" i="26"/>
  <c r="Z25" i="26"/>
  <c r="AA25" i="26"/>
  <c r="AB25" i="26"/>
  <c r="AC25" i="26"/>
  <c r="AD25" i="26"/>
  <c r="AE25" i="26"/>
  <c r="AF25" i="26"/>
  <c r="Q26" i="26"/>
  <c r="R26" i="26"/>
  <c r="S26" i="26"/>
  <c r="T26" i="26"/>
  <c r="U26" i="26"/>
  <c r="V26" i="26"/>
  <c r="W26" i="26"/>
  <c r="X26" i="26"/>
  <c r="S41" i="26"/>
  <c r="Y26" i="26"/>
  <c r="Z26" i="26"/>
  <c r="AA26" i="26"/>
  <c r="AB26" i="26"/>
  <c r="AC26" i="26"/>
  <c r="AD26" i="26"/>
  <c r="AE26" i="26"/>
  <c r="AF26" i="26"/>
  <c r="Q27" i="26"/>
  <c r="R27" i="26"/>
  <c r="S27" i="26"/>
  <c r="T27" i="26"/>
  <c r="U27" i="26"/>
  <c r="V27" i="26"/>
  <c r="W27" i="26"/>
  <c r="X27" i="26"/>
  <c r="S42" i="26"/>
  <c r="Y27" i="26"/>
  <c r="Z27" i="26"/>
  <c r="AA27" i="26"/>
  <c r="AB27" i="26"/>
  <c r="AC27" i="26"/>
  <c r="AD27" i="26"/>
  <c r="AE27" i="26"/>
  <c r="AF27" i="26"/>
  <c r="Q28" i="26"/>
  <c r="R28" i="26"/>
  <c r="S28" i="26"/>
  <c r="T28" i="26"/>
  <c r="U28" i="26"/>
  <c r="V28" i="26"/>
  <c r="W28" i="26"/>
  <c r="X28" i="26"/>
  <c r="S43" i="26"/>
  <c r="Y28" i="26"/>
  <c r="Z28" i="26"/>
  <c r="AA28" i="26"/>
  <c r="AB28" i="26"/>
  <c r="AC28" i="26"/>
  <c r="AD28" i="26"/>
  <c r="AE28" i="26"/>
  <c r="AF28" i="26"/>
  <c r="Q29" i="26"/>
  <c r="R29" i="26"/>
  <c r="S29" i="26"/>
  <c r="T29" i="26"/>
  <c r="U29" i="26"/>
  <c r="V29" i="26"/>
  <c r="W29" i="26"/>
  <c r="X29" i="26"/>
  <c r="S44" i="26"/>
  <c r="Y29" i="26"/>
  <c r="Z29" i="26"/>
  <c r="AA29" i="26"/>
  <c r="AB29" i="26"/>
  <c r="AC29" i="26"/>
  <c r="AD29" i="26"/>
  <c r="AE29" i="26"/>
  <c r="AF29" i="26"/>
  <c r="Q30" i="26"/>
  <c r="R30" i="26"/>
  <c r="S30" i="26"/>
  <c r="T30" i="26"/>
  <c r="U30" i="26"/>
  <c r="V30" i="26"/>
  <c r="W30" i="26"/>
  <c r="X30" i="26"/>
  <c r="S45" i="26"/>
  <c r="Y30" i="26"/>
  <c r="Z30" i="26"/>
  <c r="AA30" i="26"/>
  <c r="AB30" i="26"/>
  <c r="AC30" i="26"/>
  <c r="AD30" i="26"/>
  <c r="AE30" i="26"/>
  <c r="AF30" i="26"/>
  <c r="Q31" i="26"/>
  <c r="R31" i="26"/>
  <c r="S31" i="26"/>
  <c r="T31" i="26"/>
  <c r="U31" i="26"/>
  <c r="V31" i="26"/>
  <c r="W31" i="26"/>
  <c r="X31" i="26"/>
  <c r="S46" i="26"/>
  <c r="Y31" i="26"/>
  <c r="Z31" i="26"/>
  <c r="AA31" i="26"/>
  <c r="AB31" i="26"/>
  <c r="AC31" i="26"/>
  <c r="AD31" i="26"/>
  <c r="AE31" i="26"/>
  <c r="AF31" i="26"/>
  <c r="Q32" i="26"/>
  <c r="R32" i="26"/>
  <c r="S32" i="26"/>
  <c r="T32" i="26"/>
  <c r="U32" i="26"/>
  <c r="V32" i="26"/>
  <c r="W32" i="26"/>
  <c r="X32" i="26"/>
  <c r="S47" i="26"/>
  <c r="Y32" i="26"/>
  <c r="Z32" i="26"/>
  <c r="AA32" i="26"/>
  <c r="AB32" i="26"/>
  <c r="AC32" i="26"/>
  <c r="AD32" i="26"/>
  <c r="AE32" i="26"/>
  <c r="AF32" i="26"/>
  <c r="Q33" i="26"/>
  <c r="R33" i="26"/>
  <c r="S33" i="26"/>
  <c r="T33" i="26"/>
  <c r="U33" i="26"/>
  <c r="V33" i="26"/>
  <c r="W33" i="26"/>
  <c r="X33" i="26"/>
  <c r="S48" i="26"/>
  <c r="Y33" i="26"/>
  <c r="Z33" i="26"/>
  <c r="AA33" i="26"/>
  <c r="AB33" i="26"/>
  <c r="AC33" i="26"/>
  <c r="AD33" i="26"/>
  <c r="AE33" i="26"/>
  <c r="AF33" i="26"/>
  <c r="P24" i="26"/>
  <c r="P25" i="26"/>
  <c r="P26" i="26"/>
  <c r="P27" i="26"/>
  <c r="P28" i="26"/>
  <c r="P29" i="26"/>
  <c r="P30" i="26"/>
  <c r="P31" i="26"/>
  <c r="P32" i="26"/>
  <c r="P33" i="26"/>
  <c r="P23" i="26"/>
  <c r="C64" i="29"/>
  <c r="D64" i="29"/>
  <c r="E64" i="29"/>
  <c r="F64" i="29"/>
  <c r="G64" i="29"/>
  <c r="H64" i="29"/>
  <c r="I64" i="29"/>
  <c r="J64" i="29"/>
  <c r="K64" i="29"/>
  <c r="L64" i="29"/>
  <c r="B64" i="29"/>
  <c r="BO6" i="26"/>
  <c r="C22" i="26"/>
  <c r="BO7" i="26"/>
  <c r="C23" i="26"/>
  <c r="BO8" i="26"/>
  <c r="C24" i="26"/>
  <c r="BO9" i="26"/>
  <c r="C25" i="26"/>
  <c r="BO10" i="26"/>
  <c r="C26" i="26"/>
  <c r="BO13" i="26"/>
  <c r="C29" i="26"/>
  <c r="BO14" i="26"/>
  <c r="C30" i="26"/>
  <c r="BO15" i="26"/>
  <c r="C31" i="26"/>
  <c r="R48" i="26"/>
  <c r="R47" i="26"/>
  <c r="R43" i="26"/>
  <c r="R42" i="26"/>
  <c r="R41" i="26"/>
  <c r="R40" i="26"/>
  <c r="R39" i="26"/>
  <c r="R38" i="26"/>
  <c r="T43" i="26"/>
  <c r="T42" i="26"/>
  <c r="R46" i="26"/>
  <c r="R45" i="26"/>
  <c r="R44" i="26"/>
  <c r="T41" i="26"/>
  <c r="T38" i="26"/>
  <c r="T40" i="26"/>
  <c r="T48" i="26"/>
  <c r="T47" i="26"/>
  <c r="T46" i="26"/>
  <c r="T45" i="26"/>
  <c r="T44" i="26"/>
  <c r="T39" i="26"/>
  <c r="BO5" i="26"/>
  <c r="P40" i="26"/>
  <c r="P48" i="26"/>
  <c r="P47" i="26"/>
  <c r="P39" i="26"/>
  <c r="P46" i="26"/>
  <c r="P43" i="26"/>
  <c r="P45" i="26"/>
  <c r="P44" i="26"/>
  <c r="Q45" i="26"/>
  <c r="Q44" i="26"/>
  <c r="Q42" i="26"/>
  <c r="Q39" i="26"/>
  <c r="Q40" i="26"/>
  <c r="Q38" i="26"/>
  <c r="Q48" i="26"/>
  <c r="Q46" i="26"/>
  <c r="Q43" i="26"/>
  <c r="Q41" i="26"/>
  <c r="P42" i="26"/>
  <c r="P41" i="26"/>
  <c r="P38" i="26"/>
  <c r="Q47" i="26"/>
  <c r="H37" i="26"/>
  <c r="I37" i="26"/>
  <c r="J37" i="26"/>
  <c r="K37" i="26"/>
  <c r="AB39" i="26" s="1"/>
  <c r="L37" i="26"/>
  <c r="H38" i="26"/>
  <c r="I38" i="26"/>
  <c r="J38" i="26"/>
  <c r="K38" i="26"/>
  <c r="AB40" i="26" s="1"/>
  <c r="L38" i="26"/>
  <c r="H39" i="26"/>
  <c r="I39" i="26"/>
  <c r="J39" i="26"/>
  <c r="K39" i="26"/>
  <c r="BE12" i="26" s="1"/>
  <c r="L39" i="26"/>
  <c r="H40" i="26"/>
  <c r="I40" i="26"/>
  <c r="J40" i="26"/>
  <c r="K40" i="26"/>
  <c r="AB42" i="26" s="1"/>
  <c r="L40" i="26"/>
  <c r="H41" i="26"/>
  <c r="I41" i="26"/>
  <c r="J41" i="26"/>
  <c r="K41" i="26"/>
  <c r="AB43" i="26" s="1"/>
  <c r="L41" i="26"/>
  <c r="H42" i="26"/>
  <c r="I42" i="26"/>
  <c r="J42" i="26"/>
  <c r="K42" i="26"/>
  <c r="BE15" i="26" s="1"/>
  <c r="L42" i="26"/>
  <c r="H43" i="26"/>
  <c r="I43" i="26"/>
  <c r="J43" i="26"/>
  <c r="K43" i="26"/>
  <c r="BA29" i="26" s="1"/>
  <c r="L43" i="26"/>
  <c r="H44" i="26"/>
  <c r="I44" i="26"/>
  <c r="J44" i="26"/>
  <c r="K44" i="26"/>
  <c r="AB46" i="26" s="1"/>
  <c r="L44" i="26"/>
  <c r="H45" i="26"/>
  <c r="I45" i="26"/>
  <c r="J45" i="26"/>
  <c r="K45" i="26"/>
  <c r="AB47" i="26" s="1"/>
  <c r="L45" i="26"/>
  <c r="H46" i="26"/>
  <c r="I46" i="26"/>
  <c r="J46" i="26"/>
  <c r="K46" i="26"/>
  <c r="AB48" i="26" s="1"/>
  <c r="L46" i="26"/>
  <c r="I36" i="26"/>
  <c r="J36" i="26"/>
  <c r="K36" i="26"/>
  <c r="AB38" i="26" s="1"/>
  <c r="L36" i="26"/>
  <c r="B37" i="26"/>
  <c r="C37" i="26"/>
  <c r="D37" i="26"/>
  <c r="E37" i="26"/>
  <c r="F37" i="26"/>
  <c r="G37" i="26"/>
  <c r="B38" i="26"/>
  <c r="C38" i="26"/>
  <c r="D38" i="26"/>
  <c r="E38" i="26"/>
  <c r="F38" i="26"/>
  <c r="G38" i="26"/>
  <c r="B39" i="26"/>
  <c r="C39" i="26"/>
  <c r="D39" i="26"/>
  <c r="E39" i="26"/>
  <c r="F39" i="26"/>
  <c r="G39" i="26"/>
  <c r="B40" i="26"/>
  <c r="C40" i="26"/>
  <c r="D40" i="26"/>
  <c r="E40" i="26"/>
  <c r="F40" i="26"/>
  <c r="G40" i="26"/>
  <c r="B41" i="26"/>
  <c r="C41" i="26"/>
  <c r="D41" i="26"/>
  <c r="E41" i="26"/>
  <c r="F41" i="26"/>
  <c r="G41" i="26"/>
  <c r="B42" i="26"/>
  <c r="C42" i="26"/>
  <c r="D42" i="26"/>
  <c r="E42" i="26"/>
  <c r="F42" i="26"/>
  <c r="G42" i="26"/>
  <c r="B43" i="26"/>
  <c r="C43" i="26"/>
  <c r="D43" i="26"/>
  <c r="E43" i="26"/>
  <c r="F43" i="26"/>
  <c r="G43" i="26"/>
  <c r="B44" i="26"/>
  <c r="C44" i="26"/>
  <c r="D44" i="26"/>
  <c r="E44" i="26"/>
  <c r="F44" i="26"/>
  <c r="G44" i="26"/>
  <c r="B45" i="26"/>
  <c r="C45" i="26"/>
  <c r="D45" i="26"/>
  <c r="E45" i="26"/>
  <c r="F45" i="26"/>
  <c r="G45" i="26"/>
  <c r="B46" i="26"/>
  <c r="C46" i="26"/>
  <c r="D46" i="26"/>
  <c r="E46" i="26"/>
  <c r="F46" i="26"/>
  <c r="G46" i="26"/>
  <c r="C36" i="26"/>
  <c r="D36" i="26"/>
  <c r="E36" i="26"/>
  <c r="F36" i="26"/>
  <c r="G36" i="26"/>
  <c r="B36" i="26"/>
  <c r="U45" i="26"/>
  <c r="U38" i="26"/>
  <c r="U47" i="26"/>
  <c r="U44" i="26"/>
  <c r="U39" i="26"/>
  <c r="U43" i="26"/>
  <c r="U40" i="26"/>
  <c r="U48" i="26"/>
  <c r="U46" i="26"/>
  <c r="U41" i="26"/>
  <c r="U42" i="26"/>
  <c r="M95" i="16"/>
  <c r="M96" i="16"/>
  <c r="M97" i="16"/>
  <c r="M98" i="16"/>
  <c r="M99" i="16"/>
  <c r="M100" i="16"/>
  <c r="M101" i="16"/>
  <c r="M102" i="16"/>
  <c r="M103" i="16"/>
  <c r="M104" i="16"/>
  <c r="M94" i="16"/>
  <c r="L95" i="16"/>
  <c r="L96" i="16"/>
  <c r="L97" i="16"/>
  <c r="L98" i="16"/>
  <c r="L99" i="16"/>
  <c r="L100" i="16"/>
  <c r="L101" i="16"/>
  <c r="L102" i="16"/>
  <c r="L103" i="16"/>
  <c r="L104" i="16"/>
  <c r="L94" i="16"/>
  <c r="K95" i="16"/>
  <c r="K96" i="16"/>
  <c r="K97" i="16"/>
  <c r="K98" i="16"/>
  <c r="K99" i="16"/>
  <c r="K100" i="16"/>
  <c r="K101" i="16"/>
  <c r="K102" i="16"/>
  <c r="K103" i="16"/>
  <c r="K104" i="16"/>
  <c r="K94" i="16"/>
  <c r="J95" i="16"/>
  <c r="J96" i="16"/>
  <c r="J97" i="16"/>
  <c r="J98" i="16"/>
  <c r="J99" i="16"/>
  <c r="J100" i="16"/>
  <c r="J101" i="16"/>
  <c r="J102" i="16"/>
  <c r="J103" i="16"/>
  <c r="J104" i="16"/>
  <c r="J94" i="16"/>
  <c r="I95" i="16"/>
  <c r="I96" i="16"/>
  <c r="I97" i="16"/>
  <c r="I98" i="16"/>
  <c r="I99" i="16"/>
  <c r="I100" i="16"/>
  <c r="I101" i="16"/>
  <c r="I102" i="16"/>
  <c r="I103" i="16"/>
  <c r="I104" i="16"/>
  <c r="I94" i="16"/>
  <c r="C94" i="16"/>
  <c r="F95" i="16"/>
  <c r="F96" i="16"/>
  <c r="F97" i="16"/>
  <c r="F98" i="16"/>
  <c r="F99" i="16"/>
  <c r="F100" i="16"/>
  <c r="F101" i="16"/>
  <c r="F102" i="16"/>
  <c r="F103" i="16"/>
  <c r="F104" i="16"/>
  <c r="F94" i="16"/>
  <c r="E95" i="16"/>
  <c r="E96" i="16"/>
  <c r="E97" i="16"/>
  <c r="E98" i="16"/>
  <c r="E99" i="16"/>
  <c r="E100" i="16"/>
  <c r="E101" i="16"/>
  <c r="E102" i="16"/>
  <c r="E103" i="16"/>
  <c r="E104" i="16"/>
  <c r="E94" i="16"/>
  <c r="D95" i="16"/>
  <c r="D96" i="16"/>
  <c r="D97" i="16"/>
  <c r="D98" i="16"/>
  <c r="D99" i="16"/>
  <c r="D100" i="16"/>
  <c r="D101" i="16"/>
  <c r="D102" i="16"/>
  <c r="D103" i="16"/>
  <c r="D104" i="16"/>
  <c r="D94" i="16"/>
  <c r="C95" i="16"/>
  <c r="C96" i="16"/>
  <c r="C97" i="16"/>
  <c r="C98" i="16"/>
  <c r="C99" i="16"/>
  <c r="C100" i="16"/>
  <c r="C101" i="16"/>
  <c r="C102" i="16"/>
  <c r="C103" i="16"/>
  <c r="C104" i="16"/>
  <c r="B95" i="16"/>
  <c r="B96" i="16"/>
  <c r="B97" i="16"/>
  <c r="B98" i="16"/>
  <c r="B99" i="16"/>
  <c r="B100" i="16"/>
  <c r="B101" i="16"/>
  <c r="B102" i="16"/>
  <c r="B103" i="16"/>
  <c r="B104" i="16"/>
  <c r="B94" i="16"/>
  <c r="D66" i="16"/>
  <c r="E66" i="16"/>
  <c r="D67" i="16"/>
  <c r="E67" i="16"/>
  <c r="D68" i="16"/>
  <c r="E68" i="16"/>
  <c r="D69" i="16"/>
  <c r="E69" i="16"/>
  <c r="D65" i="16"/>
  <c r="E65" i="16"/>
  <c r="D60" i="16"/>
  <c r="E60" i="16"/>
  <c r="D61" i="16"/>
  <c r="D62" i="16"/>
  <c r="E62" i="16"/>
  <c r="D63" i="16"/>
  <c r="E63" i="16"/>
  <c r="D59" i="16"/>
  <c r="E59" i="16"/>
  <c r="D54" i="16"/>
  <c r="E54" i="16"/>
  <c r="D55" i="16"/>
  <c r="E55" i="16"/>
  <c r="D56" i="16"/>
  <c r="E56" i="16"/>
  <c r="D57" i="16"/>
  <c r="E57" i="16"/>
  <c r="D53" i="16"/>
  <c r="E53" i="16"/>
  <c r="D48" i="16"/>
  <c r="E48" i="16"/>
  <c r="D49" i="16"/>
  <c r="E49" i="16"/>
  <c r="D50" i="16"/>
  <c r="E50" i="16"/>
  <c r="D51" i="16"/>
  <c r="D47" i="16"/>
  <c r="E47" i="16"/>
  <c r="D45" i="16"/>
  <c r="E45" i="16"/>
  <c r="D44" i="16"/>
  <c r="E44" i="16"/>
  <c r="D43" i="16"/>
  <c r="E43" i="16"/>
  <c r="D42" i="16"/>
  <c r="E42" i="16"/>
  <c r="D41" i="16"/>
  <c r="E41" i="16"/>
  <c r="D36" i="16"/>
  <c r="E36" i="16"/>
  <c r="D37" i="16"/>
  <c r="D38" i="16"/>
  <c r="E38" i="16"/>
  <c r="D39" i="16"/>
  <c r="E39" i="16"/>
  <c r="D35" i="16"/>
  <c r="E35" i="16"/>
  <c r="D30" i="16"/>
  <c r="E30" i="16"/>
  <c r="D31" i="16"/>
  <c r="E31" i="16"/>
  <c r="D32" i="16"/>
  <c r="E32" i="16"/>
  <c r="D33" i="16"/>
  <c r="E33" i="16"/>
  <c r="D29" i="16"/>
  <c r="E29" i="16"/>
  <c r="D24" i="16"/>
  <c r="E24" i="16"/>
  <c r="D25" i="16"/>
  <c r="E25" i="16"/>
  <c r="D26" i="16"/>
  <c r="E26" i="16"/>
  <c r="D27" i="16"/>
  <c r="D23" i="16"/>
  <c r="E23" i="16"/>
  <c r="D18" i="16"/>
  <c r="E18" i="16"/>
  <c r="D19" i="16"/>
  <c r="E19" i="16"/>
  <c r="D20" i="16"/>
  <c r="E20" i="16"/>
  <c r="D21" i="16"/>
  <c r="E21" i="16"/>
  <c r="D17" i="16"/>
  <c r="E17" i="16"/>
  <c r="D12" i="16"/>
  <c r="E12" i="16"/>
  <c r="D13" i="16"/>
  <c r="E13" i="16"/>
  <c r="D14" i="16"/>
  <c r="E14" i="16"/>
  <c r="D15" i="16"/>
  <c r="E15" i="16"/>
  <c r="D11" i="16"/>
  <c r="E11" i="16"/>
  <c r="D6" i="16"/>
  <c r="E6" i="16"/>
  <c r="D7" i="16"/>
  <c r="E7" i="16"/>
  <c r="D8" i="16"/>
  <c r="E8" i="16"/>
  <c r="D9" i="16"/>
  <c r="E9" i="16"/>
  <c r="E5" i="16"/>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20" i="19"/>
  <c r="E51" i="16"/>
  <c r="E27" i="16"/>
  <c r="E61" i="16"/>
  <c r="E37" i="16"/>
  <c r="D64" i="16"/>
  <c r="D58" i="16"/>
  <c r="D52" i="16"/>
  <c r="D46" i="16"/>
  <c r="D40" i="16"/>
  <c r="D34" i="16"/>
  <c r="D28" i="16"/>
  <c r="D22" i="16"/>
  <c r="E22" i="16"/>
  <c r="D4" i="16"/>
  <c r="D10" i="16"/>
  <c r="E10" i="16"/>
  <c r="D16" i="16"/>
  <c r="E16" i="16"/>
  <c r="E58" i="16"/>
  <c r="D70" i="16"/>
  <c r="E4" i="16"/>
  <c r="E52" i="16"/>
  <c r="E28" i="16"/>
  <c r="E34" i="16"/>
  <c r="E40" i="16"/>
  <c r="E46" i="16"/>
  <c r="E64" i="16"/>
  <c r="E70" i="16"/>
  <c r="AZ32" i="26"/>
  <c r="AZ27" i="26"/>
  <c r="AZ31" i="26"/>
  <c r="AZ23" i="26"/>
  <c r="AZ30" i="26"/>
  <c r="AZ22" i="26"/>
  <c r="AZ28" i="26"/>
  <c r="AZ29" i="26"/>
  <c r="AZ24" i="26"/>
  <c r="AZ26" i="26"/>
  <c r="AZ25" i="26"/>
  <c r="J12877" i="15"/>
  <c r="J12935" i="15"/>
  <c r="BP5" i="26" l="1"/>
  <c r="I21" i="26" s="1"/>
  <c r="BP10" i="26"/>
  <c r="I26" i="26" s="1"/>
  <c r="AB41" i="26"/>
  <c r="BP14" i="26"/>
  <c r="I30" i="26" s="1"/>
  <c r="BP11" i="26"/>
  <c r="I27" i="26" s="1"/>
  <c r="AB45" i="26"/>
  <c r="BP7" i="26"/>
  <c r="I23" i="26" s="1"/>
  <c r="BP8" i="26"/>
  <c r="I24" i="26" s="1"/>
  <c r="BP13" i="26"/>
  <c r="I29" i="26" s="1"/>
  <c r="BA23" i="26"/>
  <c r="BP15" i="26"/>
  <c r="I31" i="26" s="1"/>
  <c r="BA25" i="26"/>
  <c r="BA28" i="26"/>
  <c r="BP12" i="26"/>
  <c r="I28" i="26" s="1"/>
  <c r="AB44" i="26"/>
  <c r="BA30" i="26"/>
  <c r="BE16" i="26"/>
  <c r="BE11" i="26"/>
  <c r="BA24" i="26"/>
  <c r="BE9" i="26"/>
  <c r="BA32" i="26"/>
  <c r="BE19" i="26"/>
  <c r="BE17" i="26"/>
  <c r="BP9" i="26"/>
  <c r="I25" i="26" s="1"/>
  <c r="BE13" i="26"/>
  <c r="BE10" i="26"/>
  <c r="BA26" i="26"/>
  <c r="BA22" i="26"/>
  <c r="BA27" i="26"/>
  <c r="BE18" i="26"/>
  <c r="BA31" i="26"/>
  <c r="BE14" i="2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Combined (2)" description="Connection to the 'Combined (2)' query in the workbook." type="5" refreshedVersion="8" background="1" saveData="1">
    <dbPr connection="Provider=Microsoft.Mashup.OleDb.1;Data Source=$Workbook$;Location=&quot;Combined (2)&quot;;Extended Properties=&quot;&quot;" command="SELECT * FROM [Combined (2)]"/>
  </connection>
  <connection id="2" xr16:uid="{00000000-0015-0000-FFFF-FFFF01000000}" keepAlive="1" name="Query - MAN02005" description="Connection to the 'MAN02005' query in the workbook." type="5" refreshedVersion="8" background="1" saveData="1">
    <dbPr connection="Provider=Microsoft.Mashup.OleDb.1;Data Source=$Workbook$;Location=MAN02005;Extended Properties=&quot;&quot;" command="SELECT * FROM [MAN02005]"/>
  </connection>
  <connection id="3" xr16:uid="{00000000-0015-0000-FFFF-FFFF02000000}" keepAlive="1" name="Query - MAN02005 (2)" description="Connection to the 'MAN02005 (2)' query in the workbook." type="5" refreshedVersion="8" background="1" saveData="1">
    <dbPr connection="Provider=Microsoft.Mashup.OleDb.1;Data Source=$Workbook$;Location=&quot;MAN02005 (2)&quot;;Extended Properties=&quot;&quot;" command="SELECT * FROM [MAN02005 (2)]"/>
  </connection>
</connections>
</file>

<file path=xl/sharedStrings.xml><?xml version="1.0" encoding="utf-8"?>
<sst xmlns="http://schemas.openxmlformats.org/spreadsheetml/2006/main" count="114585" uniqueCount="1999">
  <si>
    <t>Ýmis iðnaður</t>
  </si>
  <si>
    <t>Row Labels</t>
  </si>
  <si>
    <t>Sum of magn_tonn</t>
  </si>
  <si>
    <t>Sum of Magn [Tonn]</t>
  </si>
  <si>
    <t>Austurland</t>
  </si>
  <si>
    <t>Höfuðborgarsvæðið</t>
  </si>
  <si>
    <t>Suðurland</t>
  </si>
  <si>
    <t>Suðurnes</t>
  </si>
  <si>
    <t>Vestfirðir</t>
  </si>
  <si>
    <t>Vesturland</t>
  </si>
  <si>
    <t>Grænt bókhald</t>
  </si>
  <si>
    <t>Olíusölutölur</t>
  </si>
  <si>
    <t>Grand Total</t>
  </si>
  <si>
    <t>Sveitarfélag</t>
  </si>
  <si>
    <t>Akraneskaupstaður</t>
  </si>
  <si>
    <t>Mannfjöldi</t>
  </si>
  <si>
    <t>Column Labels</t>
  </si>
  <si>
    <t>Flug</t>
  </si>
  <si>
    <t>Samgöngur á landi</t>
  </si>
  <si>
    <t>Skip og bátar</t>
  </si>
  <si>
    <t>Bensín 95 oct.</t>
  </si>
  <si>
    <t>Bensín ET</t>
  </si>
  <si>
    <t>Bensín V-power</t>
  </si>
  <si>
    <t>Flugsteinolía</t>
  </si>
  <si>
    <t>Gasolía</t>
  </si>
  <si>
    <t>Gasolía lituð</t>
  </si>
  <si>
    <t>Ljósaolía</t>
  </si>
  <si>
    <t>MD-olía</t>
  </si>
  <si>
    <t>SD skipaolía</t>
  </si>
  <si>
    <t>Skipagasolía</t>
  </si>
  <si>
    <t>Skipagasolía lituð</t>
  </si>
  <si>
    <t>Svartolía kg E30</t>
  </si>
  <si>
    <t>Allt land</t>
  </si>
  <si>
    <t>Efnaiðnaður</t>
  </si>
  <si>
    <t>Fiskimjölsverksmiðjur</t>
  </si>
  <si>
    <t>Framleiðsla og vinnsla málma</t>
  </si>
  <si>
    <t>Flug - allt land</t>
  </si>
  <si>
    <t>Samgöngur á landi - allt land</t>
  </si>
  <si>
    <t>Skip og bátar - allt land</t>
  </si>
  <si>
    <t>Ár</t>
  </si>
  <si>
    <t>Eldi sjávar- og ferskvatnslífvera</t>
  </si>
  <si>
    <t>Malbikunarstöðvar</t>
  </si>
  <si>
    <t>Matvæla og drykkjarvöruiðnaður utan fiskimjölsiðnaðar</t>
  </si>
  <si>
    <t>Steinefnaiðnaður</t>
  </si>
  <si>
    <t>Úrgangur og efnamóttaka</t>
  </si>
  <si>
    <t>Þauleldi</t>
  </si>
  <si>
    <t>Bensín 98 oct.</t>
  </si>
  <si>
    <t>Flugbensín</t>
  </si>
  <si>
    <t>Svartolía Kg E32</t>
  </si>
  <si>
    <t>Svartolía Kg E34</t>
  </si>
  <si>
    <t>Bensín</t>
  </si>
  <si>
    <t>Flugeldsneyti</t>
  </si>
  <si>
    <t>Svartolía</t>
  </si>
  <si>
    <t>Birgðastöð</t>
  </si>
  <si>
    <t>Landshluti</t>
  </si>
  <si>
    <t>Tegund</t>
  </si>
  <si>
    <t>Magn</t>
  </si>
  <si>
    <t>Reykjavík</t>
  </si>
  <si>
    <t>Sala innan svæðis - flj.</t>
  </si>
  <si>
    <t>Innanlands</t>
  </si>
  <si>
    <t>Sala utan svæðis - flj.</t>
  </si>
  <si>
    <t>Sala ekki flutningsjöfnuð</t>
  </si>
  <si>
    <t>Millilanda</t>
  </si>
  <si>
    <t>Söludælur</t>
  </si>
  <si>
    <t>Norðfjörður</t>
  </si>
  <si>
    <t>Vestmannaeyjar</t>
  </si>
  <si>
    <t>Reyðarfjörður</t>
  </si>
  <si>
    <t>Ólafsvík</t>
  </si>
  <si>
    <t>Akureyri</t>
  </si>
  <si>
    <t>Eskifjörður</t>
  </si>
  <si>
    <t>Selfoss</t>
  </si>
  <si>
    <t>Fáskrúðsfjörður</t>
  </si>
  <si>
    <t>Vogar</t>
  </si>
  <si>
    <t>Patreksfjörður</t>
  </si>
  <si>
    <t>Keflavíkurflugvöllur</t>
  </si>
  <si>
    <t>Keflavík</t>
  </si>
  <si>
    <t>Stykkishólmur</t>
  </si>
  <si>
    <t>Grindavík</t>
  </si>
  <si>
    <t>Sandgerði</t>
  </si>
  <si>
    <t>Garður</t>
  </si>
  <si>
    <t>Njarðvík</t>
  </si>
  <si>
    <t>Mosfellsbær</t>
  </si>
  <si>
    <t>Kjalarnes</t>
  </si>
  <si>
    <t>Ísafjörður</t>
  </si>
  <si>
    <t>Akranes</t>
  </si>
  <si>
    <t>Grundartangi</t>
  </si>
  <si>
    <t>Ferstikla</t>
  </si>
  <si>
    <t>Grundarfjörður</t>
  </si>
  <si>
    <t>Borgarnes</t>
  </si>
  <si>
    <t>Baula í Stafholtst.hr.</t>
  </si>
  <si>
    <t>Hreðavatn</t>
  </si>
  <si>
    <t>Húsafell</t>
  </si>
  <si>
    <t>Reykholt</t>
  </si>
  <si>
    <t>Vegamót á Snæfellsn.</t>
  </si>
  <si>
    <t>Grund í Skorradal</t>
  </si>
  <si>
    <t>Bær í Bæjarsveit</t>
  </si>
  <si>
    <t>Húsavík</t>
  </si>
  <si>
    <t>Vopnafjörður</t>
  </si>
  <si>
    <t>Arnarstapi</t>
  </si>
  <si>
    <t>Hellissandur</t>
  </si>
  <si>
    <t>Rifsflugvöllur</t>
  </si>
  <si>
    <t>Búðardalur</t>
  </si>
  <si>
    <t>Hvammstangi</t>
  </si>
  <si>
    <t>Skriðuland</t>
  </si>
  <si>
    <t>Bjarkarlundur</t>
  </si>
  <si>
    <t>Reykhólar</t>
  </si>
  <si>
    <t>Króksfjarðarnes</t>
  </si>
  <si>
    <t>Bolungarvík</t>
  </si>
  <si>
    <t>Ísafjarðarflugvöllur</t>
  </si>
  <si>
    <t>Reykjanesskóli</t>
  </si>
  <si>
    <t>Súðavík</t>
  </si>
  <si>
    <t>Djúpamannabúð</t>
  </si>
  <si>
    <t>Flateyri</t>
  </si>
  <si>
    <t>Suðureyri</t>
  </si>
  <si>
    <t>Flókalundur</t>
  </si>
  <si>
    <t>Innri - Múli</t>
  </si>
  <si>
    <t>Tálknafjörður</t>
  </si>
  <si>
    <t>Bíldudalur</t>
  </si>
  <si>
    <t>Bíldudalsflugvöllur</t>
  </si>
  <si>
    <t>Þingeyri</t>
  </si>
  <si>
    <t>Staðarskáli</t>
  </si>
  <si>
    <t>Brú í Hrútafirði</t>
  </si>
  <si>
    <t>Sauðárkrókur</t>
  </si>
  <si>
    <t>Hólmavík</t>
  </si>
  <si>
    <t>Norðurfj. á Ströndum</t>
  </si>
  <si>
    <t>Drangsnes</t>
  </si>
  <si>
    <t>Laugarbakki</t>
  </si>
  <si>
    <t>Víðigerði</t>
  </si>
  <si>
    <t>Blönduós</t>
  </si>
  <si>
    <t>Skagaströnd</t>
  </si>
  <si>
    <t>Sauðárkróksflugvöllur</t>
  </si>
  <si>
    <t>Varmahlíð</t>
  </si>
  <si>
    <t>Hofsós</t>
  </si>
  <si>
    <t>Sleitustaðir</t>
  </si>
  <si>
    <t>Ketilás</t>
  </si>
  <si>
    <t>Siglufjörður</t>
  </si>
  <si>
    <t>Dalvík</t>
  </si>
  <si>
    <t>Akureyrarflugvöllur</t>
  </si>
  <si>
    <t>Hrísey</t>
  </si>
  <si>
    <t>Grímsey</t>
  </si>
  <si>
    <t>Grenivík</t>
  </si>
  <si>
    <t>Árskógssandur</t>
  </si>
  <si>
    <t>Ólafsfjörður</t>
  </si>
  <si>
    <t>Fosshóll</t>
  </si>
  <si>
    <t>Laugar í Reykjadal</t>
  </si>
  <si>
    <t>Reykjahlíð</t>
  </si>
  <si>
    <t>Skútustaðir</t>
  </si>
  <si>
    <t>Kópasker</t>
  </si>
  <si>
    <t>Raufarhöfn</t>
  </si>
  <si>
    <t>Ásbyrgi</t>
  </si>
  <si>
    <t>Þórshöfn</t>
  </si>
  <si>
    <t>Bakkafjörður</t>
  </si>
  <si>
    <t>Egilsstaðir</t>
  </si>
  <si>
    <t>Egilsstaðaflugvöllur</t>
  </si>
  <si>
    <t>Fellabær</t>
  </si>
  <si>
    <t>Skjöldólfsst.í Jökuld.</t>
  </si>
  <si>
    <t>Hlégarður í Hjaltastþ.há</t>
  </si>
  <si>
    <t>Aðalból í Jökuldal</t>
  </si>
  <si>
    <t>Höfn</t>
  </si>
  <si>
    <t>Hallormsstaður</t>
  </si>
  <si>
    <t>Seyðisfjörður</t>
  </si>
  <si>
    <t>Mjóifjörður</t>
  </si>
  <si>
    <t>Borgarfjörður Eystri</t>
  </si>
  <si>
    <t>Hella</t>
  </si>
  <si>
    <t>Neskaupstaður</t>
  </si>
  <si>
    <t>Stöðvarfjörður</t>
  </si>
  <si>
    <t>Breiðdalsvík</t>
  </si>
  <si>
    <t>Djúpivogur</t>
  </si>
  <si>
    <t>Höfn í Hornafirði</t>
  </si>
  <si>
    <t>Hestgerði</t>
  </si>
  <si>
    <t>Nesjar við Höfn</t>
  </si>
  <si>
    <t>Freysnes</t>
  </si>
  <si>
    <t>Fagurhólsmýri</t>
  </si>
  <si>
    <t>Selfossflugvöllur</t>
  </si>
  <si>
    <t>Minni - Borg</t>
  </si>
  <si>
    <t>Árnes í Gnúpverjahr.</t>
  </si>
  <si>
    <t>Brautarhóll í Biskupst.</t>
  </si>
  <si>
    <t>Geysir</t>
  </si>
  <si>
    <t>Úthlíð í Biskupst.</t>
  </si>
  <si>
    <t>Þrastarlundur</t>
  </si>
  <si>
    <t>Búrfell</t>
  </si>
  <si>
    <t>Litla Kaffistofan</t>
  </si>
  <si>
    <t>Hveragerði</t>
  </si>
  <si>
    <t>Þorlákshöfn</t>
  </si>
  <si>
    <t>Eyrarbakki</t>
  </si>
  <si>
    <t>Stokkseyri</t>
  </si>
  <si>
    <t>Laugarvatn</t>
  </si>
  <si>
    <t>Hveravellir</t>
  </si>
  <si>
    <t>Flúðir í Hrunam.hr.</t>
  </si>
  <si>
    <t>Helluflugvöllur</t>
  </si>
  <si>
    <t>Hrauneyjar</t>
  </si>
  <si>
    <t>Landvegamót</t>
  </si>
  <si>
    <t>Hvolsvöllur</t>
  </si>
  <si>
    <t>Steinar undir Eyjafj.</t>
  </si>
  <si>
    <t>Vík í Mýrdal</t>
  </si>
  <si>
    <t>Kirkjubæjarklaustur</t>
  </si>
  <si>
    <t>Vestm.eyjarflugvöllur</t>
  </si>
  <si>
    <t>Nafn</t>
  </si>
  <si>
    <t>Póstnúmer</t>
  </si>
  <si>
    <t>Eining</t>
  </si>
  <si>
    <t>magn_tonn</t>
  </si>
  <si>
    <t>síldarvinnslan</t>
  </si>
  <si>
    <t>Síldarvinnslan</t>
  </si>
  <si>
    <t>Fjarðabyggð</t>
  </si>
  <si>
    <t>Fiskimjölsverksmiðja</t>
  </si>
  <si>
    <t>l</t>
  </si>
  <si>
    <t>10-11</t>
  </si>
  <si>
    <t>source</t>
  </si>
  <si>
    <t>Í skýrslunni um grænt bókhald Síldarvinnslunnar fyrir árið 2010 er að finna eftirfarandi upplýsingar um olíunotkun fyrirtækisins:
### Tegundir olíu og magn notkunar:
- **Svartolía**:
  - Norðfjörður: 3.609.842 lítrar
  - Seyðisfjörður: 296.800 lítrar
  - Helguvík: 270.491 lítrar
  - **Samtals**: 4.177.133 lítrar
### Olíunotkun á hráefniston:
- Norðfjörður: 33,9 lítrar á hráefniston (aukning úr 24,4 lítrum árið 2009)
- Seyðisfjörður: 25,6 lítrar á hráefniston (aukning úr 23,7 lítrum árið 2009)
- Helguvík: 27,2 lítrar á hráefniston (lækkun úr 43,0 lítrum árið 2009)
- **Samtals**: 32,6 lítrar á hráefniston (aukning úr 25,2 lítrum árið 2009, sem nemur 29%)
### Rafmagnsnotkun:
- Norðfjörður: 410 kWh á hráefniston (lækkun úr 439 kWh árið 2009)
- Seyðisfjörður: 414 kWh á hráefniston (aukning úr 334 kWh árið 2009)
- Helguvík: 431 kWh á hráefniston (lækkun úr 563 kWh árið 2009)
- **Samtals**: 411 kWh á hráefniston (lækkun úr 422 kWh árið 2009, sem nemur 3%)
### Upplýsingar um olíunotkun og rafmagnsnotkun eru að finna á blaðsíðu 10-11 í skýrslunni.
### Ástæður fyrir breytingum í olíunotkun:
- Aukning í olíunotkun á Norðfirði skýrist af meiri keyrslu á olíukötlum vegna viðgerða á rafskautakatli og aukinnar vökvavinnslu.
- Aukning í olíunotkun á Seyðisfirði skýrist af litlu magni hráefnis sem gerir hlutfall uppstart og tömkeyrslu hærra.
- Lækkun í olíunotkun á Helguvík skýrist af betri vinnslu á loðnu árið 2010 samanborið við gulldepluvinnslu árið 2009.
### Áhrif á útblástur:
- CO2 útblástur á Norðfirði jókst úr 73,3 kg/hráefniston árið 2009 í 101,1 kg/hráefniston árið 2010.
- SO2 útblástur á Norðfirði jókst úr 0,88 kg/hráefniston árið 2009 í 1,22 kg/hráefniston árið 2010.
- CO2 útblástur á Seyðisfirði jókst úr 71,5 kg/hráefniston árið 2009 í 76,1 kg/hráefniston árið 2010.
- SO2 útblástur á Seyðisfirði jókst úr 0,89 kg/hráefniston árið 2009 í 0,92 kg/hráefniston árið 2010.
- CO2 útblástur á Helguvík lækkaði úr 129,5 kg/hráefniston árið 2009 í 81,1 kg/hráefniston árið 2010.
- SO2 útblástur á Helguvík lækkaði úr 1,56 kg/hráefniston árið 2009 í 0,98 kg/hráefniston árið 2010.
### Heildarútblástur:
- CO2 útblástur jókst úr 75,8 kg/hráefniston árið 2009 í 97,2 kg/hráefniston árið 2010.
- SO2 útblástur jókst úr 0,91 kg/hráefniston árið 2009 í 1,17 kg/hráefniston árið 2010.
Þessar upplýsingar eru teknar úr skýrslunni á blaðsíðum 10-12.</t>
  </si>
  <si>
    <t>hraðfrystistöð_þórshafnar</t>
  </si>
  <si>
    <t>Ísfélag Vestmannaeyja</t>
  </si>
  <si>
    <t>Langanesbyggð</t>
  </si>
  <si>
    <t>Ekki til staðar</t>
  </si>
  <si>
    <t>10</t>
  </si>
  <si>
    <t>Í skýrslunni um grænt bókhald fyrir rekstrarárið 2010 hjá Ísfélagi Vestmannaeyja hf. á Þórshöfn er að finna eftirfarandi upplýsingar um notkun olíuafurða:
- **Svartolía**: 750.256 lítrar
- **Dieselolía**: 13.182 lítrar
Þessar upplýsingar eru að finna á blaðsíðu 10 í töflu 2 undir "Hráefni/Hjálparefni - Orku/auðlindanotkun".
Til viðbótar er áætlað magn mengunarefna í útblæstri vegna bruna þessara olíuafurða:
- **Magn SO₂ í útblæstri vegna brennslu svartolíu**: 78,888 tonn
- **Magn SO₂ í útblæstri vegna brennslu MD dieselolíu**: 0,052 tonn
- **Magn CO₂ í útblæstri vegna bruna svartolíu**: 6.394 tonn
- **Magn CO₂ í útblæstri vegna bruna MD olíu**: 41 tonn
Þessar upplýsingar eru að finna á blaðsíðu 11 í töflu 3 undir "Magn SO₂ og CO₂ í útblæstri".
Engar upplýsingar fundust um notkun annarra olíuafurða eins og bensíns eða metanóls fyrir árið 2010.</t>
  </si>
  <si>
    <t>Fljótsdalshreppur,Múlaþing</t>
  </si>
  <si>
    <t>ísfélag_vestmannaeyja_eyjum</t>
  </si>
  <si>
    <t>Dieselolía</t>
  </si>
  <si>
    <t>starfsemi verksmiðjunnar</t>
  </si>
  <si>
    <t>Í skýrslunni um grænt bókhald fyrir rekstrarárið 2010 hjá Ísfélagi Vestmannaeyja hf. er að finna eftirfarandi upplýsingar um notkun olíuafurða:
1. **Svartolía**:
   - Magn: 2.079 tonn
   - Eining: tonn
   - Notkun: Svartolía var notuð til gufuframleiðslu og þurrkunar.
   - Útblástur: Við bruna svartolíu myndaðist 79,002 tonn af SO2 og 6.403 tonn af CO2.
   - Síða: 10-11
2. **Dieselolía**:
   - Magn: 28.863 lítrar
   - Eining: lítrar
   - Notkun: Dieselolía var notuð í starfsemi verksmiðjunnar.
   - Útblástur: Við bruna dieselolíu myndaðist 0,116 tonn af SO2 og 92 tonn af CO2.
   - Síða: 10-11
3. **Smur- og gírolíur**:
   - Magn: 386 lítrar
   - Eining: lítrar
   - Notkun: Smurolía (glussi, gírolíur ofl.) var notuð í starfsemi verksmiðjunnar.
   - Síða: 10
Þessar upplýsingar eru teknar úr töflu 2 á blaðsíðu 10 og töflu 3 á blaðsíðu 11 í skýrslunni.</t>
  </si>
  <si>
    <t>Reykjanesbær</t>
  </si>
  <si>
    <t>Helguvík</t>
  </si>
  <si>
    <t>tonn</t>
  </si>
  <si>
    <t>gufuframleiðslu og þurrkunar</t>
  </si>
  <si>
    <t>vinnslustöðin_hf</t>
  </si>
  <si>
    <t>Vinnslustöðin</t>
  </si>
  <si>
    <t>kg</t>
  </si>
  <si>
    <t>Brennsla olíu</t>
  </si>
  <si>
    <t>11</t>
  </si>
  <si>
    <t>### Skýrsla um olíunotkun Vinnslustöðvarinnar hf. árið 2015
#### Brennsla olíu
- **Svartolía**: 1.827.185 kg (2015)
- **Gasolía**: 6.986 lítrar (2015)
- **Smurolía**: 929 lítrar (2015)
#### Loftmengun vegna brennslu svartolíu
- **CO₂**: 5.846 tonn (2015)
- **SO₂**: 58 tonn (2015)
#### Heimild
- Upplýsingarnar eru teknar úr töflu 5 og töflu 7 á blaðsíðu 11 í skýrslunni.
#### Notkun rafmagns og vatns
- **Rafmagn**: 3.304.874 kWh (2015)
- **Rafskautaketill**: 10.218.045 kWh (2015)
- **Vatn**: 34.340 m³ (2015)
#### Heimild
- Upplýsingarnar eru teknar úr töflu 5 á blaðsíðu 11 í skýrslunni.
#### Notkun hjálparefna
- **Edikssýra (Softacid Aqua)**: 75.600 lítrar (2015)
- **Þráavarnarefni í lýsi**: 850 kg (2015)
- **Þráavarnarefni í mjöl**: 2.150 lítrar (2015)
#### Heimild
- Upplýsingarnar eru teknar úr töflu 4 á blaðsíðu 10 í skýrslunni.
#### Notkun sýru og basa til hreinsunar
- **Saltpéturssýra**: 3.930 kg (2015)
- **Saltsýra**: 2.400 kg (2015)
- **Basalausn (Brite CIP-30)**: 3.990 kg (2015)
- **Vítissódi (NaOH)**: 3.875 kg (2015)
#### Heimild
- Upplýsingarnar eru teknar úr töflu 6 á blaðsíðu 12 í skýrslunni.
### Niðurstaða
Vinnslustöðin hf. notaði árið 2015 verulegt magn af svartolíu, gasolíu og smurolíu í starfsemi sinni. Notkun þessara olíutegunda leiddi til losunar á CO₂ og SO₂. Einnig var notað rafmagn og vatn í miklu magni, auk ýmissa hjálparefna og hreinsiefna.</t>
  </si>
  <si>
    <t>ísfélag_vestmanneyja_hf__þórshöfn</t>
  </si>
  <si>
    <t>gufuframleiðslu og þurrkunnar í framleiðsluferlinu</t>
  </si>
  <si>
    <t>10 og 11</t>
  </si>
  <si>
    <t>Í skýrslunni um grænt bókhald fyrir rekstrarárið 2011 hjá Ísfélagi Vestmannaeyja hf. á Þórshöfn er að finna eftirfarandi upplýsingar um notkun á olíuafurðum:
1. **Svartolía**:
   - Magn: 1.809.766 lítrar (1.810 tonn)
   - Notkun: Svartolía var notuð til gufuframleiðslu og þurrkunnar í framleiðsluferlinu.
   - Útblástur: Við bruna svartolíu myndaðist 68,780 tonn af SO2 og 5.575 tonn af CO2.
2. **MD olía (dieselolía)**:
   - Magn: 13 tonn
   - Útblástur: Við bruna MD olíu myndaðist 0,052 tonn af SO2 og 41 tonn af CO2.
Upplýsingarnar eru að finna á blaðsíðu 10 og 11 í skýrslunni.
Tilvitnun í texta:
&gt; "### Tafla 3 – Magn SO2 og CO2 í útblæstri
&gt;
&gt; | Þáttur                        | Magn 2011      |
&gt; |------------------------------|----------------|
&gt; | Magn svartolíu               | 1.810 tonn     |
&gt; | Magn MD olíu                 | 13 tonn        |
&gt; | Hlutfalls S í svartolíu (hlutfall SO2) | 1,9% (3,8%)  |
&gt; | Hlutfall S í MD olíu (hlutfall SO2)     | 0,2% (0,4%)  |
&gt; | Magn SO2 í útblæstri         |                |
&gt; | - Vegna brennslu svartolíu   | 68,780 tonn    |
&gt; | - Vegna brennslu MD dieselolíu | 0,052 tonn   |
&gt; | Magn CO2 í útblæstri vegna bruna |                |
&gt; | - Svartolíu                  | 5.575 tonn     |
&gt; | - MD olíu                    | 41 tonn        |
&gt;
&gt; * 3,08 tonn af CO2 myndast við bruna 1 tonns svartolíu
&gt; * 3,18 tonn af CO2 myndast við bruna 1 tonns dieselolíu"
Þessar upplýsingar gefa glögga mynd af notkun olíuafurða hjá fyrirtækinu á árinu 2011.</t>
  </si>
  <si>
    <t>lonuvinnslan_hf</t>
  </si>
  <si>
    <t>Loðnuvinnslan</t>
  </si>
  <si>
    <t>Marine díselolía MD, flotaolía</t>
  </si>
  <si>
    <t>11-13</t>
  </si>
  <si>
    <t>### Skýrsla um olíunotkun Loðnuvinnslunnar hf. árið 2016
#### Tegundir olíu og magn notkunar
Í skýrslunni um grænt bókhald Loðnuvinnslunnar hf. fyrir árið 2016 eru eftirfarandi upplýsingar um notkun olíu:
- **Smurolía (glussi, gírolíur o.fl.)**: 660 kg
- **Marine díselolía MD, flotaolía**: 1.776.890 kg
#### Magn bruna gasa í útblæstri vegna bruna olíu
- **Magn dísel-/flotaolíu (MD-olíu)**: 1.776,9 tn
- **Magn SO₂ í útblæstri vegna brennslu díselolíu**: 22,6 tn
- **Magn CO₂ í útblæstri vegna bruna dísel-/flotaolíu**: 5.662 tn
#### Mæling á ryki í útblæstri olíukatla
- **Ketill 2**: 28,6 mg/Nm3, 8.900 Nm3/klst, 0,18 kg/klst, 9 m/sek, 225,1 °C
- **Ketill 3**: 22,9 mg/Nm3, 17.000 Nm3/klst, 0,31 kg/klst, 19 m/sek, 290,1 °C
#### Upplýsingar um olíunotkun og mengunarefni
- Notkun olíu hefur snarminkað undanfarin ár og er í raun aðeins varaafl núorðið.
- Rafskautaketill framleiðir langstærstan hluta þeirrar gufu sem notuð er við suðu og þurrkun hráefnisins, en olíukatlar eru sem varaafl.
#### Heimild
- Upplýsingarnar eru teknar úr skýrslunni á blaðsíðum 11-13.</t>
  </si>
  <si>
    <t>skinney__þinganes</t>
  </si>
  <si>
    <t>Þinganes</t>
  </si>
  <si>
    <t>Sveitarfélagið Hornafjörður</t>
  </si>
  <si>
    <t>4</t>
  </si>
  <si>
    <t>Í skýrslunni um grænt bókhald fyrir árið 2013 frá Fiskimjölsverksmiðju Skinneyjar-Þinganess hf. er að finna eftirfarandi upplýsingar um olíunotkun fyrirtækisins:
### Olíunotkun árið 2013 (bls. 4)
- **Svartolía**: 1.686.395 lítrar
- **Diesellolía**: 3.934 lítrar
Þessar upplýsingar eru settar fram í töflu á blaðsíðu 4 í skýrslunni.
### Losun efna í andrúmsloft vegna bruna olíu (bls. 4)
- **Koltvísýringur (CO₂) vegna bruna svartolíu**: 4675 tonn
- **Koltvísýringur (CO₂) vegna bruna diesellolíu**: 11,3 tonn
- **Brennisteinsoxíð (SO₂) vegna bruna svartolíu**: 57,7 tonn
- **Brennisteinsoxíð (SO₂) vegna bruna diesellolíu**: 0,13 tonn
Þessar upplýsingar eru einnig settar fram í töflu á blaðsíðu 4 í skýrslunni.
### Úrgangsolía (bls. 4)
- **Úrgangsolía**: 380 lítrar
Þessar upplýsingar eru settar fram í töflu á blaðsíðu 4 í skýrslunni.
### Athugasemdir
- Engin mengunaróhöpp urðu á árinu 2013.
- Rafketill var tekinn í notkun í janúar 2014 og síðan hefur öll gufuframleiðsla verið með rafmagni og brennslu svartolíu að lang mestu leyti hætt (bls. 11).
Þessar upplýsingar gefa góða yfirsýn yfir olíunotkun fyrirtækisins á árinu 2013 og losun efna í andrúmsloft vegna bruna olíu.</t>
  </si>
  <si>
    <t>5</t>
  </si>
  <si>
    <t>Í skýrslunni um grænt bókhald Síldarvinnslunnar hf. fyrir árið 2011 er að finna eftirfarandi upplýsingar um olíunotkun fyrirtækisins:
1. **Svartolía**:
   - **Norðfjörður**: 2.358.074 lítrar
   - **Seyðisfjörður**: 769.617 lítrar
   - **Helguvík**: 599.201 lítrar
   - **Samtals**: 3.726.841 lítrar
   (Upplýsingar um svartolíu eru á blaðsíðu 5)
2. **Olíunotkun á hráefniston**:
   - **Norðfjörður**: 25,4 lítrar á hráefniston (2011) samanborið við 33,9 lítra (2010)
   - **Seyðisfjörður**: 22,1 lítrar á hráefniston (2011) samanborið við 25,6 lítra (2010)
   - **Helguvík**: 21,2 lítrar á hráefniston (2011) samanborið við 27,2 lítra (2010)
   - **Heildarolíunotkun**: 23,9 lítrar á hráefniston (2011) samanborið við 32,6 lítra (2010)
   (Upplýsingar um olíunotkun á hráefniston eru á blaðsíðu 12)
Þessar upplýsingar sýna að olíunotkun fyrirtækisins minnkaði verulega á milli áranna 2010 og 2011, bæði í heildarmagni og á hráefniston.</t>
  </si>
  <si>
    <t>eskja</t>
  </si>
  <si>
    <t>Eskja</t>
  </si>
  <si>
    <t>Mjöl- og lýsisvinnsla</t>
  </si>
  <si>
    <t>8</t>
  </si>
  <si>
    <t>Í skýrslunni um grænt bókhald Eskju hf. fyrir árið 2011 er að finna eftirfarandi upplýsingar um notkun olíu og olíutengdra vara:
### 3.5 Auðlindanotkun (Page 8)
- **Svartolía**: 1.615.475 kg (33.2 kg/tonn hráefni)
### 3.6 Loftmengun (Page 9)
- **CO₂**: 5.170 tonn (3,2 kg CO₂ / 1 kg svartolía)
- **SO₂**: 61 tonn (hlutfall S í svartolíu 1,875%)
Þessar upplýsingar gefa til kynna notkun svartolíu og tengda losun mengandi efna fyrir árið 2011.</t>
  </si>
  <si>
    <t>ísfélag_vestmanneyja_hf__fes</t>
  </si>
  <si>
    <t>Í skýrslunni um grænt bókhald fyrir rekstrarárið 2011 hjá Ísfélagi Vestmannaeyja hf. er að finna eftirfarandi upplýsingar um notkun olíuafurða:
- **Svartolía**: 2.011 tonn (40,37 kg/tonn hráefnis)
- **Díeselolía**: 0 lítrar (0,00 lítrar/tonn hráefnis)
- **MD olía**: 29 tonn
Þessar upplýsingar eru að finna á blaðsíðu 10 og 11 í skýrslunni.
Til viðbótar er einnig gefið upp magn mengunarefna í útblæstri vegna bruna þessara olíuafurða:
- **Magn SO₂ í útblæstri**:
  - Vegna brennslu svartolíu: 76,418 tonn
  - Vegna brennslu MD dieselolíu: 0,116 tonn
- **Magn CO₂ í útblæstri vegna bruna**:
  - Svartolíu: 6.194 tonn
  - MD olíu: 92 tonn
Þessar upplýsingar eru að finna á blaðsíðu 11 í skýrslunni.
Þetta sýnir að fyrirtækið notaði verulegt magn svartolíu og MD olíu á árinu 2011, en enga díeselolíu.</t>
  </si>
  <si>
    <t>vinnslustöðin</t>
  </si>
  <si>
    <t>Í skýrslunni um grænt bókhald fyrir árið 2013 frá Vinnslustöðinni hf. eru eftirfarandi upplýsingar um notkun olíu og olíutengdra vara:
1. **Svartolía**:
   - Notkun: 1.570.083 kg
   - Einingar: kg
   - Síða: 11 (Tafla 5)
2. **Gasolía**:
   - Notkun: 8.739 lítrar
   - Einingar: lítrar
   - Síða: 11 (Tafla 5)
3. **Smurolía**:
   - Notkun: 565 lítrar
   - Einingar: lítrar
   - Síða: 11 (Tafla 5)
4. **Loftmengun vegna brennslu svartolíu**:
   - CO₂: 5.024 tonn
   - SO₂: 58 tonn
   - Einingar: tonn
   - Síða: 12 (Tafla 7)
Þessar upplýsingar gefa til kynna heildarnotkun á olíu og olíutengdum vörum hjá Vinnslustöðinni hf. á árinu 2013, ásamt magni loftmengunar sem myndast við brennslu svartolíu.</t>
  </si>
  <si>
    <t>MD olía</t>
  </si>
  <si>
    <t>vinnsla</t>
  </si>
  <si>
    <t>Í skýrslunni um grænt bókhald Eskju hf. fyrir árið 2012 er að finna eftirfarandi upplýsingar um notkun olíu og olíutengdra vara:
### Svartolía
- **Magn:** 1.515.972 kg
- **Eining:** kg
- **Síða:** 8 (Tafla 5)
### Loftmengun vegna brennslu svartolíu
- **CO₂:** 4.851 tonn
- **SO₂:** 57 tonn
- **Síða:** 9 (Tafla 6)
Þessar upplýsingar gefa til kynna að Eskja hf. notaði svartolíu sem aðalorkugjafa í vinnslu sinni árið 2012 og að brennsla þessarar olíu leiddi til útblásturs mengandi lofttegunda.
Engar aðrar olíutengdar vörur eins og bensín, dísilolía eða metanól eru nefndar í skýrslunni fyrir árið 2012.</t>
  </si>
  <si>
    <t>MD olía (dieselolía)</t>
  </si>
  <si>
    <t>Vantaði grænt bókhald - metið út frá tölum nærliggjandi ára</t>
  </si>
  <si>
    <t>íslenska_gámafélagið</t>
  </si>
  <si>
    <t>Íslenska Gámafélagið</t>
  </si>
  <si>
    <t>Garðabær,Hafnarfjarðarkaupstaður,Kópavogur,Reykjavíkurborg,Seltjarnarnes</t>
  </si>
  <si>
    <t>Umhverfisþjónusta</t>
  </si>
  <si>
    <t>Díselolía</t>
  </si>
  <si>
    <t>Í Grænu bókhaldi Íslenska Gámafélagsins fyrir árið 2020 er að finna eftirfarandi upplýsingar um notkun á olíuafurðum:
### Eldsneytisnotkun 2020
Íslenska Gámafélagið notaði um 250 tæki sem ganga fyrir eldsneyti vegna starfsemi sinnar á árinu. Með því að auka hlut rafmagnstækja og innkaupa á sparneytnari bílum stefnir fyrirtækið að því að draga úr notkun á jarðefnaeldsneyti. Hér má sjá magn eldsneytis sem Íslenska Gámafélagið notaði árið 2020:
| Eldsneyti           | Magn       |
|---------------------|------------|
| Metan (m³)          | 33.198     |
| Bensín (l)          | 34.262     |
| Díselolía (l)       | 1.459.258  |
| Litað díselolía (l) | 273.581    |
Þessar upplýsingar eru að finna á blaðsíðu 8 í skýrslunni.</t>
  </si>
  <si>
    <t>37,9 kg/tonn</t>
  </si>
  <si>
    <t>Í skýrslunni um grænt bókhald fyrir rekstrarárið 2012 hjá Ísfélagi Vestmannaeyja hf. eru eftirfarandi upplýsingar um notkun olíuafurða:
1. **Svartolía**:
   - Magn: 2.383.110 kg
   - Eining: kg
   - Notkun: 37,9 kg/tonn
   - Blaðsíða: 10
2. **Dieselolía**:
   - Magn: 1.978 lítrar
   - Eining: lítrar
   - Notkun: 0,03 lítrar/tonn
   - Blaðsíða: 10
3. **Magn SO2 og CO2 í útblæstri**:
   - Magn svartolíu: 2.383 tonn
   - Magn MD olíu: 29 tonn
   - Hlutfall SO2 í svartolíu: 1,9%
   - Hlutfall SO2 í MD olíu: 0,2%
   - Magn SO2: 47,0 tonn
   - Magn CO2 vegna bruna svartolíu: 7.340 tonn
   - Magn CO2 vegna bruna MD olíu: 0 tonn
   - Blaðsíða: 11
Þessar upplýsingar gefa glögga mynd af notkun olíuafurða hjá fyrirtækinu árið 2012.</t>
  </si>
  <si>
    <t>vinnslustöðin_hf_vestmannaeyjum</t>
  </si>
  <si>
    <t>Í skýrslunni um grænt bókhald fyrir árið 2017 frá Vinnslustöðinni hf. eru eftirfarandi upplýsingar um notkun olíu og olíutengdra vara:
1. **Svartolía**:
   - Notkun: 1.443.682 kg
   - Einingar: kg
   - Síða: 11
2. **Gasolía**:
   - Notkun: 12.072 lítrar
   - Einingar: lítrar
   - Síða: 11
3. **Smurolía**:
   - Notkun: 871 lítrar
   - Einingar: lítrar
   - Síða: 11
4. **Loftmengun vegna brennslu svartolíu**:
   - CO₂: 4.621 tonn
   - SO₂: 54 tonn
   - Einingar: tonn
   - Síða: 12
Þessar upplýsingar eru teknar úr töflu 5 og töflu 7 í skýrslunni.</t>
  </si>
  <si>
    <t>íslenska_gámafélagið_hf</t>
  </si>
  <si>
    <t>7</t>
  </si>
  <si>
    <t>Í skýrslunni um grænt bókhald Íslenska Gámafélagsins fyrir árið 2019 er að finna eftirfarandi upplýsingar um notkun olíuafurða:
### Eldsneytisnotkun 2019
- **Metan**: 35.670 m³
- **Bensín**: 27.974 lítrar
- **Díselolía**: 1.426.092 lítrar
- **Litað díselolía**: 290.710 lítrar
- **Lífdísel**: 32.000 lítrar
Þessar upplýsingar eru að finna á blaðsíðu 7 í skýrslunni.</t>
  </si>
  <si>
    <t>Í skýrslunni um grænt bókhald fyrir árið 2011 hjá Fiskmjölsverksmiðju Skinneyjar – Þinganess hf. er að finna eftirfarandi upplýsingar um notkun olíuafurða:
- **Svartolía**: 1.405.297 lítrar (43,35 lítrar á tonn hráefnis)
- **Díselolía**: 2.030 lítrar (0,626 lítrar á tonn hráefnis)
Þessar upplýsingar eru að finna á blaðsíðu 11 í töflu 2 og á blaðsíðu 13 í töflu 3.
Til viðbótar er áætlað magn brunagasa í útblæstri vegna bruna þessara olíuafurða:
- **CO2 vegna bruna svartolíu**: 3.896 tonn (0,120 tonn = 120 kg á tonn hráefnis)
- **CO2 vegna bruna díselolíu**: 5,8 tonn (0,0031 tonn = 3,1 kg á tonn hráefnis)
- **SO2 vegna bruna svartolíu**: 48,07 tonn (0,0014 tonn = 1,4 kg á tonn hráefnis)
- **SO2 vegna bruna díselolíu**: 0,0073 tonn (2,25 x 10^-7 = 2,25 x 10^-4 kg á tonn hráefnis)
Þessar upplýsingar eru að finna á blaðsíðu 13 í töflu 3.
Engar upplýsingar fundust um notkun annarra olíuafurða eins og bensíns eða metanóls fyrir árið 2011.</t>
  </si>
  <si>
    <t>Í skýrslunni um grænt bókhald fyrir árið 2012 frá Vinnslustöðinni hf. eru eftirfarandi upplýsingar um notkun olíu og olíutengdra vara:
1. **Svartolía**:
   - Notkun: 1.403.285 kg
   - Einingar: kg
   - Síða: 11 (Tafla 5)
2. **Gasolía**:
   - Notkun: 11.491 lítrar
   - Einingar: lítrar
   - Síða: 11 (Tafla 5)
3. **Smurolía**:
   - Notkun: 921 lítrar
   - Einingar: lítrar
   - Síða: 11 (Tafla 5)
4. **Loftmengun vegna brennslu svartolíu**:
   - CO₂: 4.490 tonn
   - SO₂: 52 tonn
   - Einingar: tonn
   - Síða: 12 (Tafla 7)
Þessar upplýsingar gefa til kynna notkun mismunandi tegunda olíu og tengdra vara ásamt loftmengun sem myndast við brennslu svartolíu árið 2012.</t>
  </si>
  <si>
    <t>síldarvinnslan_helguvík</t>
  </si>
  <si>
    <t>4, 10, 11, 12</t>
  </si>
  <si>
    <t>Í skýrslunni um grænt bókhald Síldarvinnslunnar hf. fyrir árið 2012 er að finna eftirfarandi upplýsingar um olíunotkun fyrirtækisins:
### Tegundir olíu og magn notkunar:
- **Svartolía**:
  - Norðfjörður: 2.459.695 lítrar
  - Seyðisfjörður: 1.368.289 lítrar
  - Helguvík: 1.093.197 lítrar
  - **Samtals**: 4.921.181 lítrar
### Olíunotkun á hráefniston:
- Norðfjörður: 20,3 lítrar/hráefniston (2011: 25,4 lítrar/hráefniston)
- Seyðisfjörður: 21,0 lítrar/hráefniston (2011: 22,1 lítrar/hráefniston)
- Helguvík: 22,1 lítrar/hráefniston (2011: 21,2 lítrar/hráefniston)
- **Samtals**: 20,9 lítrar/hráefniston (2011: 23,9 lítrar/hráefniston)
### Rafmagnsnotkun:
- Norðfjörður: 384 kWh/hráefniston (2011: 415 kWh/hráefniston)
- Seyðisfjörður: 311 kWh/hráefniston (2011: 323 kWh/hráefniston)
- Helguvík: 324 kWh/hráefniston (2011: 351 kWh/hráefniston)
- **Samtals**: 351 kWh/hráefniston (2011: 383 kWh/hráefniston)
### Útblástur CO2 og SO2:
- Norðfjörður:
  - CO2: 7.290.500 kg
  - SO2: 65.600 kg
- Seyðisfjörður:
  - CO2: 4.055.600 kg
  - SO2: 48.800 kg
- Helguvík:
  - CO2: 3.240.200 kg
  - SO2: 29.180 kg
- **Samtals CO2**: 14.586.300 kg
- **Samtals SO2**: 143.580 kg
### Samantekt:
- Olíunotkun fyrirtækisins var 4.921.181 lítrar árið 2012.
- Olíunotkun á hráefniston var 20,9 lítrar árið 2012 samanborið við 23,9 lítrar árið 2011.
- Rafmagnsnotkun á hráefniston var 351 kWh árið 2012 samanborið við 383 kWh árið 2011.
- Útblástur CO2 var 14.586.300 kg og SO2 var 143.580 kg árið 2012.
Þessar upplýsingar eru að finna á síðum 4, 10, 11 og 12 í skýrslunni.</t>
  </si>
  <si>
    <t>Brennsla</t>
  </si>
  <si>
    <t>11, 12</t>
  </si>
  <si>
    <t>Í skýrslunni um grænt bókhald fyrir árið 2011 frá Vinnslustöðinni hf. eru eftirfarandi upplýsingar um notkun olíuafurða:
1. **Svartolía**:
   - Notkun: 1.365.944 kg
   - Einingar: kg
   - Brennsla svartolíu myndaði 4.371 tonn af CO₂ og 51 tonn af SO₂.
   - Heimild: Tafla 5 á blaðsíðu 11 og Tafla 7 á blaðsíðu 12.
2. **Gasolía**:
   - Notkun: 9.328 lítrar
   - Einingar: lítrar
   - Heimild: Tafla 5 á blaðsíðu 11.
3. **Smurolía**:
   - Notkun: 829 lítrar
   - Einingar: lítrar
   - Heimild: Tafla 5 á blaðsíðu 11.
Þessar upplýsingar eru teknar úr töflum sem sýna notkun rafmagns, olíu og vatns árin 2010 og 2011, sem og loftmengun sem myndast vegna brennslu svartolíu.</t>
  </si>
  <si>
    <t>íslenska_gámafélagið_ehf</t>
  </si>
  <si>
    <t>Í skýrslunni um grænt bókhald fyrir árið 2018 frá Íslenska Gámafélaginu er að finna eftirfarandi upplýsingar um notkun á olíuafurðum:
### Eldsneytisnotkun 2018
- **Metan (m³)**: 67.325
- **Bensín (l)**: 29.234
- **Díselolía (l)**: 1.352.617
- **Lituð díselolía (l)**: 209.421
- **Lífdísell (l)**: 34.000
Þessar upplýsingar eru að finna á blaðsíðu 8 í skýrslunni.
Tilvitnun:
&gt; "## Eldsneytisnotkun 2018
&gt;
&gt; | Eldsneyti         | Magn     |
&gt; |-------------------|----------|
&gt; | Metan (m³)        | 67.325   |
&gt; | Bensín (l)        | 29.234   |
&gt; | Díselolía (l)     | 1.352.617|
&gt; | Lituð díselolía (l)| 209.421 |
&gt; | Lífdísell (l)     | 34.000   |"</t>
  </si>
  <si>
    <t>Í Grænu bókhaldi Íslenska Gámafélagsins fyrir árið 2017 er að finna eftirfarandi upplýsingar um notkun á olíuafurðum:
### Eldsneytisnotkun 2017
- **Metan (m³)**: 100.573
- **Bensín (l)**: 28.253
- **Díselolía (l)**: 1.321.500
- **Lituð díselolía (l)**: 170.556
- **Lífdísel (l)**: 47.400
Þessar upplýsingar eru að finna á blaðsíðu 8 í skýrslunni.
### Tilvísun
&gt; "## Eldsneytisnotkun 2017
&gt;
&gt; | Eldsneyti            | Magn       |
&gt; |----------------------|------------|
&gt; | Metan (m³)           | 100.573    |
&gt; | Bensín (l)           | 28.253     |
&gt; | Díselolía (l)        | 1.321.500  |
&gt; | Lituð díselolía (l)  | 170.556    |
&gt; | Lífdísel (l)         | 47.400     |" (Page 8)
Þetta gefur greinargóða mynd af notkun mismunandi tegunda eldsneytis hjá fyrirtækinu á árinu 2017.</t>
  </si>
  <si>
    <t>Í skýrslunni um grænt bókhald Eskju hf. fyrir árið 2010 er að finna eftirfarandi upplýsingar um notkun olíuafurða:
### Svartolía
- **Magn:** 1.304.291 kg
- **Eining:** kg
- **Síða:** 8
### Loftmengun vegna brennslu svartolíu
- **CO₂:** 4.174 tonn
- **SO₂:** 49 tonn
- **Síða:** 8
Þessar upplýsingar eru teknar úr töflu 5 og töflu 6 á blaðsíðu 8 í skýrslunni.</t>
  </si>
  <si>
    <t>loðnuvinnslan_hf</t>
  </si>
  <si>
    <t>Í skýrslunni um grænt bókhald fyrir árið 2010 frá Loðnuvinnslunni hf. er að finna eftirfarandi upplýsingar um notkun olíuafurða:
- **Svartolía**: 1.170.634 kg
- **Marine díeselolía (MD), flotaolía**: 167.128 kg
- **Smurolía (glussi, girolíur o.fl.)**: 1.260 kg
Þessar upplýsingar eru að finna á blaðsíðu 10 í skýrslunni.
Til viðbótar er áætlað magn brunasasa (SO₂ og CO₂) í útblæstri vegna bruna svartolíu og MD-olíu árið 2010:
- **Magn SO₂ í útblæstri vegna brennslu svartolíu**: 44,5 tn
- **Magn SO₂ í útblæstri vegna brennslu díselolíu**: 0,7 tn
- **Magn CO₂ í útblæstri vegna bruna svartolíu**: 3.605,6 tn
- **Magn CO₂ í útblæstri vegna bruna dísel-/flotaolíu**: 531,5 tn
Þessar upplýsingar eru að finna á blaðsíðu 12 í skýrslunni.
Engar upplýsingar fundust um notkun bensíns eða metanóls fyrir árið 2010.</t>
  </si>
  <si>
    <t>loðnuvinnslan</t>
  </si>
  <si>
    <t>Í skýrslunni um grænt bókhald Loðnuvinnslunnar hf. fyrir árið 2012 er að finna eftirfarandi upplýsingar um notkun olíuafurða:
- **Svartolía**: 1.162.008 kg
- **Marine díselolía (MD), flotaolía**: 468.970 kg
- **Smurolía (glussi, gírolíur o.fl.)**: 325 kg
Þessar upplýsingar eru að finna á blaðsíðu 10 í töflu 2 undir kaflanum "2.3.2 Auðlindir".
Auk þess er áætlað magn brunaefna í útblæstri vegna bruna svartolíu og MD-olíu fyrir árið 2012 í töflu 3 á blaðsíðu 12:
- **Magn svartolíu**: 1.162,0 tn
- **Magn dísels/-flotaolíu**: 476,0 tn
- **Magn SO₂ í útblæstri**:
  - vegna brennslu svartolíu: 44,2 tn
  - vegna brennslu díselsolíu: 1,9 tn
- **Magn CO₂ í útblæstri vegna bruna**:
  - svartolíu: 3.579,0 tn
  - dísels/-flotaolíu: 1.513,7 tn
Þessar upplýsingar eru mikilvægar til að skilja umfang og áhrif olíunotkunar fyrirtækisins á umhverfið árið 2012.</t>
  </si>
  <si>
    <t>2</t>
  </si>
  <si>
    <t>Í græna bókhaldi Síldarvinnslunnar hf. fyrir árið 2013 er að finna eftirfarandi upplýsingar um olíunotkun fyrirtækisins:
### Olíunotkun (bls. 2)
- **Norðfjörður**: Svartolía - 492.104 lítrar
- **Seyðisfjörður**: Svartolía - 1.010.058 lítrar
- **Helguvík**: Svartolía - 719.764 lítrar
- **Samtals**: 2.221.926 lítrar
### Notkun gasolíu á vinnuvélar (bls. 3)
- **Norðfjörður**: 4.792 lítrar
- **Seyðisfjörður**: 1.500 lítrar
- **Helguvík**: 4.080 lítrar
- **Samtals**: 10.372 lítrar
Þessar upplýsingar gefa til kynna heildarnotkun á svartolíu og gasolíu fyrir árið 2013, mælt í lítrum.</t>
  </si>
  <si>
    <t>sorpa_álfsnesi</t>
  </si>
  <si>
    <t>Sorpa</t>
  </si>
  <si>
    <t>Úrgangsstjórnun</t>
  </si>
  <si>
    <t>Í skýrslunni um grænt bókhald SORPU fyrir árið 2017 er að finna eftirfarandi upplýsingar um notkun olíuafurða:
1. **Bensín**:
   - Magn: 4.116 lítrar
   - Umhverfisáhrif: 0,02 l/t
   - Heimild: Tafla 5, bls. 7
2. **Díselolía**:
   - Magn: 1.041.774 lítrar
   - Umhverfisáhrif: 4,47 l/t
   - Heimild: Tafla 5, bls. 7
3. **Metan**:
   - Magn: 42.338 Nm³
   - Umhverfisáhrif: 0,18 m³/t
   - Heimild: Tafla 5, bls. 7
4. **Lífdísill**:
   - Magn: 9.552 lítrar
   - Umhverfisáhrif: 0,04 l/t
   - Heimild: Tafla 5, bls. 7
5. **Orkuminnihald**:
   - Bensín: 44,3 MJ/kg
   - Díselolía: 43,0 MJ/kg
   - Metan: 50,0 MJ/kg
   - Lífdísill: 38,0 MJ/kg
   - Heimild: Tafla 6, bls. 8
6. **Heildarorkunotkun**:
   - Bensín: 37.984 kWst
   - Díselolía: 9.954.727 kWst
   - Metan: 421.616 kWst
   - Lífdísill: 88.727 kWst
   - Heimild: Tafla 7, bls. 8
7. **Gróðurhúsalofttegundir frá eldsneytisnotkun**:
   - Bensín: 0,04 kg CO₂/t
   - Díselolía: 11,33 kg CO₂/t
   - Lífdísill: 0,01 kg CO₂/t
   - Heimild: Tafla 8, bls. 8
8. **Heildarmagn notað af metani frá SORPU og sparaður útblástur**:
   - Ökutæki: 1.861.444 Nm³
   - Gróðurhúsaáhrif án notkunar: 33.366 tonn-CO₂
   - Heimild: Tafla 9, bls. 9
Þessar upplýsingar gefa góða yfirsýn yfir notkun olíuafurða hjá SORPU árið 2017.</t>
  </si>
  <si>
    <t>Í skýrslunni um grænt bókhald fyrir árið 2010 frá Vinnslustöðinni hf. eru eftirfarandi upplýsingar um notkun olíuafurða:
1. **Svartolía**:
   - Notkun: 1.007.703 kg
   - Einingar: kg
   - Brennsla svartolíu myndaði 3.222 tonn af CO₂ og 38 tonn af SO₂ árið 2010.
   - Heimild: Tafla 5 á blaðsíðu 11 og Tafla 7 á blaðsíðu 12.
2. **Gasolía**:
   - Notkun: 5.567 lítrar
   - Einingar: lítrar
   - Heimild: Tafla 5 á blaðsíðu 11.
3. **Smurolía**:
   - Notkun: 460 lítrar
   - Einingar: lítrar
   - Heimild: Tafla 5 á blaðsíðu 11.
Þessar upplýsingar eru teknar úr töflum sem sýna notkun rafmagns, olíu og vatns árin 2009 og 2010, og loftmengun sem myndast vegna brennslu svartolíu.</t>
  </si>
  <si>
    <t>skeggey_skinney__þinganes_hf</t>
  </si>
  <si>
    <t>Í skýrslunni um grænt bókhald fyrir árið 2010 hjá Fiskmjölsverksmiðju Skinneyjar - Þinganess hf. er að finna eftirfarandi upplýsingar um notkun olíuafurða:
- **Svartolía**: 998.221 lítrar (45,00 lítrar á tonn hráefnis)
- **Díselolía**: 35.346 lítrar (1,593 lítrar á tonn hráefnis)
Þessar upplýsingar eru að finna á blaðsíðu 11 í skýrslunni.
Til viðbótar er áætlað magn brunaafurða vegna bruna svartolíu og díselolíu árið 2010, sem má sjá í töflu 3 á blaðsíðu 13:
- **Magn CO2 í útblæstri vegna bruna svartolíu**: 2.767 tonn (0,13 tonn = 125 kg á tonn hráefnis)
- **Magn CO2 í útblæstri vegna bruna díselolíu**: 101 tonn (0,0045 tonn = 4,5 kg á tonn hráefnis)
- **Magn SO2 í útblæstri vegna bruna svartolíu**: 34,1 tonn (0,0015 tonn = 1,5 kg á tonn hráefnis)
- **Magn SO2 í útblæstri vegna bruna díselolíu**: 0,128 tonn (5,76 x 10^-6 = 5,8 x 10^-3 kg á tonn hráefnis)
Þessar upplýsingar eru einnig að finna á blaðsíðu 13.
Það er einnig tekið fram að notkun díselolíu var töluvert meiri árið 2010 en árið 2009 vegna vöntunar á svartolíu.
Engar upplýsingar um notkun annarra olíuafurða eins og bensíns eða metanóls eru tilgreindar í skýrslunni fyrir árið 2010.</t>
  </si>
  <si>
    <t>Marine dieselolía MD, flotaolía</t>
  </si>
  <si>
    <t>### Skýrsla um olíunotkun Loðnuvinnslunnar hf. árið 2013
Í skýrslunni um grænt bókhald Loðnuvinnslunnar hf. fyrir árið 2013 er að finna eftirfarandi upplýsingar um notkun olíuafurða:
#### Tegundir olíuafurða og magn notað árið 2013:
- **Smurolía (glussi, girolíur o.fl.)**: 1.065 kg
- **Marine dieselolía MD, flotaolía**: 993.569 kg
#### Magn brunagasa (SO₂ og CO₂) í útblæstri vegna bruna MD-olíu árið 2013:
- **Magn Marine Diesel-olíu**: 993,6 tn
- **Hlutfall S í MD-olíu (hlutfall SO₂)**: 0,2% (0,4%)
- **Magn SO₂ í útblæstri vegna brennslu MD-olíu**: 4,0 tn
- **Magn CO₂ í útblæstri vegna bruna MD-olíu**: 3.159,5 tn
#### Upplýsingar um olíunotkun:
- **Svartolía**: 0 kg
Þessar upplýsingar eru að finna á síðum 10-12 í skýrslunni.
#### Tilvitnanir úr textanum:
- "Marine dieselolía MD, flotaolía: 993.569 kg" (síða 10)
- "Smurolía (glussi, girolíur o.fl.): 1.065 kg" (síða 10)
- "Magn Marine Diesel-olíu: 993,6 tn" (síða 12)
- "Magn SO₂ í útblæstri vegna brennslu MD-olíu: 4,0 tn" (síða 12)
- "Magn CO₂ í útblæstri vegna bruna MD-olíu: 3.159,5 tn" (síða 12)
Engar upplýsingar fundust um notkun bensíns eða metanóls árið 2013.</t>
  </si>
  <si>
    <t>Í skýrslunni um grænt bókhald Vinnslustöðvarinnar hf. fyrir árið 2016 er að finna eftirfarandi upplýsingar um notkun olíu og annarra olíutengdra vara:
### Brennsla olíu
- **Svartolía**: 980.513 kg (33,1 kg/tonn hráefnis)
- **Gasolía**: 6.787 lítrar (0,22 lítrar/tonn hráefnis)
- **Smurolía**: 876 lítrar (0,02 lítrar/tonn hráefnis)
### Loftmengun vegna brennslu olíu
- **CO₂**: 3.139 tonn
- **SO₂**: 37 tonn
Þessar upplýsingar eru að finna á blaðsíðu 11 í skýrslunni.
### Tafla 5. Notkun rafmagns, olíu og vatns árin 2015 og 2016.
|                | 2015       | x/tonn hráefni | 2016       | Einingar | x/tonn hráefni |
|----------------|------------|----------------|------------|----------|----------------|
| Rafmagn        | 3.304.874  | kWh            | 46,6       | 2.697.500| kWh            | 91,08 |
| Rafskautaketill| 10.218.045 | kWh            | 144,0      | 3.580.589| kWh            | 120,91|
| Svartolía      | 1.827.185  | Kg             | 25,8       | 980.513  | Kg             | 33,1  |
| Gasolía        | 6.986      | Lítrar         | 0,09       | 6.787    | Lítrar         | 0,22  |
| Smurolía*      | 929        | Lítrar         | 0,01       | 876      | Lítrar         | 0,02  |
| Vatn           | 34.340     | m³             | 0,5        | 27.250   | m³             | 0,92  |
*Glussi, girolíur o.fl.
### Tafla 7. Loftmengun sem myndast vegna brennslu á 1827 (árið 2015) og 981 (árið 2016) tonnum af svartolíu.
|                    | 2015  | 2016  | Einingar |
|--------------------|-------|-------|----------|
| CO₂                | 5.846 | 3.139 | Tonn     |
| SO₂**              | 58    | 37    | Tonn     |
\* 3,2 kg CO₂ í einu kg af svartolíu.  
\** 3,75% SO₂ í svartolíu (hlutfall S (brennisteinn) í svartolíu er 1,875%).
Þessar upplýsingar eru að finna á blaðsíðu 12 í skýrslunni.
Engar upplýsingar fundust um notkun bensíns eða metanóls árið 2016.</t>
  </si>
  <si>
    <t>arnarlax_ehf</t>
  </si>
  <si>
    <t>Arnarlax</t>
  </si>
  <si>
    <t>Vesturbyggð</t>
  </si>
  <si>
    <t>Fiskeldi</t>
  </si>
  <si>
    <t>Olía</t>
  </si>
  <si>
    <t>Bílar, bátar, prammar, vinnuvélar og ljósavélar</t>
  </si>
  <si>
    <t>Í skýrslunni um grænt bókhald Arnarlax ehf. fyrir árið 2019 er að finna eftirfarandi upplýsingar um olíunotkun fyrirtækisins:
### Olíunotkun
- **Notkunarstaður:** Bílar, bátar, prammar, vinnuvélar og ljósavélar
- **Magn:** 953.624,62 lítrar
- **Síða:** 7
### Eldsneyti
- **Bensín:** 1.000 lítrar (34,2 GJ)
- **Dísilolía:** 1.000 lítrar (36,0 GJ)
- **Síða:** 12
Þessar upplýsingar gefa til kynna að fyrirtækið notaði bæði bensín og dísilolíu á árinu 2019, auk þess að nota olíu fyrir bíla, báta, pramma, vinnuvélar og ljósavélar.</t>
  </si>
  <si>
    <t>arnarlax__allar_stöðvar</t>
  </si>
  <si>
    <t>Olíunotkun</t>
  </si>
  <si>
    <t>Í grænu bókhaldi Arnarlax ehf. fyrir árið 2020 er að finna upplýsingar um olíunotkun fyrirtækisins. Á blaðsíðu 7 kemur fram eftirfarandi:
- **Olíunotkun**: 931.794,00 lítrar
- **Notkunarsvið**: Bílar, bátar, prammar, vinnuvélar og ljósavélar
Þetta eru einu upplýsingarnar sem tengjast olíunotkun fyrirtækisins fyrir árið 2020.</t>
  </si>
  <si>
    <t>Í skýrslunni um grænt bókhald Eskju hf. fyrir árið 2013 er að finna eftirfarandi upplýsingar um notkun olíuafurða:
### Svartolía
- **Magn:** 895.200 kg
- **Eining:** kg
- **x/tonn hráefni:** 10,7 kg/tonn hráefni
- **Síða:** 8
### Loftmengun vegna brennslu svartolíu
- **CO₂:** 2749 tonn (3,2 kg CO₂ / 1 kg svartolía)
- **SO₂:** 32 tonn (hlutfall S í svartolíu 1,875%)
- **Síða:** 9
Þessar upplýsingar eru teknar úr töflu 5 og töflu 6 í skýrslunni.</t>
  </si>
  <si>
    <t>Fiskimjölsverksmiðju</t>
  </si>
  <si>
    <t>10-12</t>
  </si>
  <si>
    <t>### Skýrsla um olíunotkun Vinnslustöðvarinnar hf. árið 2018
Í skýrslunni um grænt bókhald fyrir árið 2018 eru eftirfarandi upplýsingar um olíunotkun Vinnslustöðvarinnar hf. Fiskimjölsverksmiðju:
#### Tegundir olíu og magn notkunar árið 2018
- **Svartolía**: 886.042 kg
- **Gasolía**: 11.707 lítrar
#### Tafla 5. Notkun rafmagns, olíu og vatns árin 2017 og 2018
|                | 2017       | Eining | x/tonn hráefni | 2018       | Eining | x/tonn hráefni |
|----------------|------------|--------|----------------|------------|--------|----------------|
| Rafmagn        | 2.220.558  | kWh    | 50,96          | 2.347.656  | kWh    | 50,11          |
| Rafskautaketill| 4.038.918  | kWh    | 92,70          | 11.204.802 | kWh    | 239,2          |
| Svartolía      | 1.443.682  | Kg     | 33,1           | 886.042    | Kg     | 18,9           |
| Gasolía        | 12.072     | Lítrar | 0,28           | 11.707     | Lítrar | 0,25           |
| Vatn           | 31.328     | m³     | 0,72           | 32.097     | m³     | 0,69           |
#### Loftmengun vegna brennslu svartolíu
- **CO₂**: 2.835 tonn
- **SO₂**: 33 tonn
### Heimildir
- Skýrsla um grænt bókhald 2018, bls. 10-12
Þessar upplýsingar sýna að Vinnslustöðin hf. notaði bæði svartolíu og gasolíu í starfsemi sinni árið 2018, og gefa einnig til kynna magn loftmengunar sem myndaðist við brennslu svartolíu.</t>
  </si>
  <si>
    <t>arnarlax_ehf_arnarfirði</t>
  </si>
  <si>
    <t>Sjókvíaeldi - Lax</t>
  </si>
  <si>
    <t>Í umhverfisskýrslu Arnarlax ehf. og Fjarðalax ehf. fyrir árið 2018 er að finna eftirfarandi upplýsingar um olíunotkun fyrirtækisins:
- **Tegund olíu**: Olía notuð fyrir bíla, báta, pramma, vinnuvélar og ljósavélar.
- **Magn**: 872.973,0 lítrar.
- **Eining**: Lítrar.
- **Síða**: 7.
Tilvitnun úr textanum:
"2.5. Olíunotkun | Bílar, bátar, prammar, vinnuvélar og ljósavélar | | | | | 872.973,0 | Lítrar |"
Engar aðrar upplýsingar um notkun annarra olíutengdra vara eins og bensín, dísilolíu eða metanól fyrir árið 2018 fundust í skýrslunni.</t>
  </si>
  <si>
    <t>Í skýrslunni um grænt bókhald fyrir rekstrarárið 2012 hjá Ísfélagi Vestmannaeyja hf. eru upplýsingar um notkun olíuafurða sem hér segir:
1. **Svartolía**:
   - Magn: 2.265.826 kg
   - Magn á tonn: 34,1 kg/tonn
   - Blaðsíða: 10
2. **Dieselolía**:
   - Magn: 0 ltr.
   - Magn á tonn: 0,00 ltr./tonn
   - Blaðsíða: 10
3. **Smurolía (glussi, grófurol ofl.)**:
   - Magn: 1.481 ltr.
   - Magn á tonn: 0,02 ltr./tonn
   - Blaðsíða: 10
Í töflu 3 á blaðsíðu 11 er einnig tilgreint magn SO2 og CO2 í útblæstri vegna bruna svartolíu árið 2012:
- **Magn SO2 í útblæstri vegna brennslu svartolíu**: 86.108 tonn
- **Magn CO2 í útblæstri vegna brennslu svartolíu**: 6.979 tonn
Engin notkun á dieselolíu var skráð fyrir árið 2012.
Þessar upplýsingar gefa glögga mynd af olíunotkun fyrirtækisins á árinu 2012.</t>
  </si>
  <si>
    <t>Í skýrslunni um grænt bókhald Loðnuvinnslunnar hf. fyrir árið 2011 er að finna eftirfarandi upplýsingar um notkun olíuafurða:
### Tegundir olíuafurða og magn notkunar árið 2011:
- **Svartolía**: 836.866 kg
- **Marine díselolía (MD), flotaolía**: 278.530 kg
- **Smurolía (glússí, gírolíur o.fl.)**: 295 kg
### Magn brunaefna í útblæstri árið 2011 vegna bruna svartolíu og MD-olíu:
- **Magn svartolíu**: 836,9 tn
- **Magn dísel-/flotaolíu**: 278,5 tn
- **Hlutfall S í svartolíu (hlutfall SO₂)**: 1,9% (3,8%)
- **Hlutfall S í flotaolíu (hlutfall SO₂)**: 0,2% (0,4%)
- **Magn SO₂ í útblæstri vegna brennslu svartolíu**: 31,8 tn
- **Magn SO₂ í útblæstri vegna brennslu díselolíu**: 1,1 tn
- **Magn CO₂ í útblæstri vegna bruna svartolíu**: 2.577,7 tn
- **Magn CO₂ í útblæstri vegna bruna dísel-/flotaolíu**: 885,6 tn
Þessar upplýsingar eru að finna á blaðsíðum 11-13 í skýrslunni.</t>
  </si>
  <si>
    <t>olía</t>
  </si>
  <si>
    <t>Bílar, bátar, þrammar, vinnuvélar og ljósavélar</t>
  </si>
  <si>
    <t>6</t>
  </si>
  <si>
    <t>Í skýrslunni um grænt bókhald Arnarlax hf. fyrir árið 2017 er að finna upplýsingar um olíunotkun fyrirtækisins. Á blaðsíðu 6 kemur fram að fyrirtækið notaði 797,116 lítra af olíu fyrir bíla, báta, þramma, vinnuvélar og ljósavélar.
Hér er nákvæmlega tilvitnunin úr textanum:
"## 2.5. Olíunotkun
| Bílar, bátar, þrammar, vinnuvélar og ljósavélar | 797,116 | Lítrar |"
Engar aðrar upplýsingar um notkun annarra olíutengdra vara eins og bensín, dísilolíu eða metanól fyrir árið 2017 eru til staðar í textanum.
Niðurstaða: Fyrirtækið Arnarlax hf. notaði 797,116 lítra af olíu árið 2017.</t>
  </si>
  <si>
    <t>Í skýrslunni um grænt bókhald fyrir árið 2014 frá Vinnslustöðinni hf. er að finna eftirfarandi upplýsingar um notkun olíu og olíutengdra vara:
1. **Svartolía**:
   - Notkun: 794.450 kg
   - Einingar: kg
   - Síða: 11
2. **Gasolía**:
   - Notkun: 4.205 lítrar
   - Einingar: lítrar
   - Síða: 11
3. **Smurolía**:
   - Notkun: 347 lítrar
   - Einingar: lítrar
   - Síða: 11
Í töflu 5 á blaðsíðu 11 er einnig að finna samanburð á notkun þessara vara árin 2013 og 2014. Þar kemur fram að notkun svartolíu minnkaði úr 1.570.083 kg árið 2013 í 794.450 kg árið 2014. Notkun gasolíu minnkaði úr 8.739 lítrum árið 2013 í 4.205 lítra árið 2014. Notkun smurolíu minnkaði úr 565 lítrum árið 2013 í 347 lítra árið 2014.
Þessar upplýsingar gefa góða mynd af notkun olíu og olíutengdra vara hjá Vinnslustöðinni hf. á árinu 2014.</t>
  </si>
  <si>
    <t>Sorphirða og endurvinnsla</t>
  </si>
  <si>
    <t>Í skýrslunni um grænt bókhald fyrir árið 2015 hjá Íslenska Gámafélaginu kemur fram eftirfarandi upplýsingar um eldsneytisnotkun fyrirtækisins:
### Eldsneytisnotkun 2015
- **Bensín 95 okt (L)**: 37.245 lítrar
- **Díselolía (L)**: 772.018 lítrar
- **Díselolía lituð (L)**: 204.067 lítrar
- **Metan (m³)**: 129.882 rúmmetrar
- **Lífdísel**: 111.000 lítrar
Þessar upplýsingar eru að finna á blaðsíðu 8 í skýrslunni.</t>
  </si>
  <si>
    <t>vinnuvélar Norðfjörður</t>
  </si>
  <si>
    <t>3</t>
  </si>
  <si>
    <t>loðnuvinnslan_hf_fáskrúðsfirði</t>
  </si>
  <si>
    <t>Flotaolía</t>
  </si>
  <si>
    <t>Í skýrslunni um grænt bókhald Loðnuvinnslunnar hf. fyrir árið 2018 er að finna eftirfarandi upplýsingar um notkun olíuafurða:
1. **Tegundir olíuafurða:**
   - Dísilolía (MD-olía)
   - Flotaolía
   - Smurolía (glussi, gírolíur o.fl.)
2. **Magn notað:**
   - Marine díselolía (MD-olía) og flotaolía: 767.900 kg (767,9 tn)
   - Smurolía: 799 kg
3. **Magn útblásturs vegna brennslu dísilolíu:**
   - Magn SO₂ í útblæstri: 3,1 tn
   - Magn CO₂ í útblæstri: 2.467 tn
4. **Einingar:**
   - Magn olíuafurða er gefið upp í kílógrömmum (kg) og tonnum (tn).
   - Magn útblásturs er gefið upp í tonnum (tn).
5. **Upplýsingar um olíuúrgang:**
   - Úrgangsolía: 6.000 lítrar (ltr)
6. **Síða:**
   - Upplýsingarnar eru að finna á síðum 5, 7 og 8.
Tilvitnanir úr textanum:
- „Magn dísels/-flotaolíu (MD-olíu): 767,9 tn“ (síða 5)
- „Marine díselolía MD, flotaolía: 767.900 kg“ (síða 7)
- „Smurolía (glussi, gírolíur o.fl.): 799 kg“ (síða 7)
- „Úrgangsolía: 6.000 ltr“ (síða 3)
Þessar upplýsingar gefa góða yfirsýn yfir notkun og útblástur olíuafurða hjá Loðnuvinnslunni hf. árið 2018.</t>
  </si>
  <si>
    <t>0,03 lítrar/tonn</t>
  </si>
  <si>
    <t>Gufunes, Reykjavík</t>
  </si>
  <si>
    <t>Í Grænu bókhaldi Íslenska Gámafélagsins fyrir árið 2014 er að finna upplýsingar um notkun fyrirtækisins á mismunandi tegundum olíuafurða. Upplýsingarnar eru á blaðsíðu 8 og eru eftirfarandi:
### Eldsneytisnotkun 2014
| Tegund eldsneytis   | Magn      |
|---------------------|-----------|
| Bensín 95 okt (L)   | 41.900    |
| Díselolía (L)       | 760.720   |
| Díselolía lituð (L) | 272.327   |
| Metan (m³)          | 101.100   |
| Lífdísel            | 118.000   |
Þessar upplýsingar sýna heildarnotkun á bensíni, díselolíu, litaðri díselolíu, metani og lífdíseli hjá Íslenska Gámafélaginu árið 2014.</t>
  </si>
  <si>
    <t>8, 9, 10</t>
  </si>
  <si>
    <t>Í skýrslunni um grænt bókhald fyrir rekstrarárið 2013 hjá Ísfélagi Vestmannaeyja hf. er að finna eftirfarandi upplýsingar um notkun olíuafurða:
1. **Svartolía**:
   - Heildarmagn: 2.615.790 kg
   - Magn á tonn hráefnis: 46,73 kg/tonn
   - Magn SO² í útblæstri vegna brennslu svartolíu: 99,4 tonn
   - Magn CO² í útblæstri vegna brennslu svartolíu: 8.057,3 tonn
2. **Dieselolía**:
   - Heildarmagn: 17.634 ltr.
   - Magn á tonn hráefnis: 0,315 ltr./tonn
   - Magn SO² í útblæstri vegna brennslu dieselolíu: 0 tonn
   - Magn CO² í útblæstri vegna brennslu dieselolíu: 0 tonn
Þessar upplýsingar eru að finna á blaðsíðum 8, 9 og 10 í skýrslunni.
Tilvitnun í texta:
- "Svartolía (tonn): 2.615.790 kg, 46,73 kg/tonn"
- "Diesellolía (l): 17.634 ltr., 0,315 ltr./tonn"
- "Magn SO² í útblæstri: Vegna brennslu svartolíu: 99,4 tonn, Vegna brennslu MD dieselolíu: 0 tonn"
- "Magn CO² í útblæstri vegna bruna: Svartolíu: 8.057,3 tonn, MD olíu: 0 tonn"
Þessar upplýsingar gefa glögga mynd af notkun olíuafurða hjá fyrirtækinu á árinu 2013.</t>
  </si>
  <si>
    <t>Í skýrslunni um grænt bókhald fyrir rekstrarárið 2013 hjá Ísfélagi Vestmannaeyja hf. eru eftirfarandi upplýsingar um notkun olíuafurða:
### Tegundir olíuafurða og magn þeirra árið 2013:
- **Svartolía**: 1.512.888 kg (1.513 tonn)
- **Dieselolía**: 7.184 lítrar
### Magn SO2 og CO2 í útblæstri vegna bruna olíu árið 2013:
- **Magn SO2 í útblæstri**:
  - Vegna brennslu svartolíu: 57,49 tonn
  - Vegna brennslu MD dieselolíu: 0,0 tonn
- **Magn CO2 í útblæstri vegna bruna**:
  - Svartolíu: 4.660 tonn
  - MD olíu: 0 tonn
Þessar upplýsingar eru að finna á blaðsíðum 10 og 11 í skýrslunni.
### Tilvísanir í texta:
- "Svartolía (tonn): 1.512.888 kg" (Blaðsíða 10)
- "Dieseloilía (l): 7.184 ltr." (Blaðsíða 10)
- "Magn SO2 í útblæstri: Vegna brennslu svartolíu: 57,49 tonn" (Blaðsíða 11)
- "Magn CO2 í útblæstri vegna bruna: Svartolíu: 4.660 tonn" (Blaðsíða 11)
Þessar upplýsingar gefa glögga mynd af notkun olíuafurða hjá fyrirtækinu árið 2013 og áhrifum þeirra á umhverfið.</t>
  </si>
  <si>
    <t>vinnuvélar Helguvík</t>
  </si>
  <si>
    <t>vinnuvélar Seyðisfjörður</t>
  </si>
  <si>
    <t>Í Grænu bókhaldi Íslenska Gámafélagsins fyrir árið 2010 er að finna upplýsingar um notkun mismunandi tegunda olíuafurða. Upplýsingarnar eru á blaðsíðu 8 og eru eftirfarandi:
### Eldsneytisnotkun
Eftirfarandi tafla sýnir heildarnotkun eldsneytis hjá Íslenska Gámafélaginu árið 2010:
| Tegund eldsneytis | Magn     |
|-------------------|----------|
| Bensín 95 okt (L) | 87.756   |
| Díselolía (L)     | 669.527  |
| Díselolía litlu (L) | 66.857 |
| Metan (m³)        | 70.206   |
Þessar upplýsingar sýna að fyrirtækið notaði fjórar tegundir eldsneytis árið 2010: bensín 95 oktan, díselolíu, díselolíu litlu og metan. Magn hvers eldsneytis er gefið upp í lítrum (L) fyrir bensín og díselolíu, og rúmmetrum (m³) fyrir metan.</t>
  </si>
  <si>
    <t>Úrgangsmeðhöndlun</t>
  </si>
  <si>
    <t>Í skýrslunni um grænt bókhald SORPU fyrir árið 2018 er að finna eftirfarandi upplýsingar um notkun olíuafurða:
1. **Bensín**:
   - Magn: 3.784 lítrar
   - Umhverfisáhrif: 0,01 l/t
   - Breyting frá 2017: 4.116 lítrar (0,02 l/t)
   - (Síða 5, Tafla 5)
2. **Díselolía**:
   - Magn: 662.756 lítrar
   - Umhverfisáhrif: 2,52 l/t
   - Breyting frá 2017: 1.041.774 lítrar (4,47 l/t)
   - (Síða 5, Tafla 5)
3. **Metan**:
   - Magn: 46.490 Nm³
   - Umhverfisáhrif: 0,18 Nm³/t
   - Breyting frá 2017: 42.338 Nm³ (0,18 Nm³/t)
   - (Síða 5, Tafla 5)
4. **Lífdísill**:
   - Magn: 10.138 lítrar
   - Umhverfisáhrif: 0,04 l/t
   - Breyting frá 2017: 9.552 lítrar (0,04 l/t)
   - (Síða 5, Tafla 5)
5. **Heildarorkunotkun**:
   - Bensín: 2,8 tonn (34.923 kWst)
   - Díselolía: 530,2 tonn (6.333.005 kWst)
   - Metan: 33,33 tonn (462.965 kWst)
   - Lífdísill: 8,92 tonn (94.169 kWst)
   - (Síða 8, Tafla 8)
6. **Gróðurhúsalofttegundir frá eldsneytisnotkun**:
   - Bensín: 2,8 tonn (0,03 kg CO₂/t)
   - Díselolía: 530,2 tonn (6,39 kg CO₂/t)
   - Lífdísill: 8,9 tonn (0,01 kg CO₂/t)
   - (Síða 9, Tafla 9)
7. **Heildarmagn notað af metani frá SORPU og sparaður útblástur**:
   - Ökutæki: 1.693.277 Nm³ (1.214 tonn)
   - Metan til eigin nota: 60.000 Nm³ (43 tonn)
   - Metan í brennara: 360.000 Nm³ (258 tonn)
   - (Síða 9, Tafla 10)
Þessar upplýsingar gefa heildarmynd af notkun olíuafurða hjá SORPU árið 2018, þar með talið magn, umhverfisáhrif og breytingar frá fyrra ári.</t>
  </si>
  <si>
    <t>síldarvinnslan_hf</t>
  </si>
  <si>
    <t>3, 4</t>
  </si>
  <si>
    <t>Síldarvinnslan hf. notaði eftirfarandi olíuafurðir árið 2014:
1. **Svartolía**:
   - Norðfjörður: 204.788 lítrar
   - Seyðisfjörður: 550.104 lítrar
   - Helguvík: 469.146 lítrar
   - Samtals: 1.224.038 lítrar
2. **Gasolía á vinnuvélar**:
   - Norðfjörður: 5.064 lítrar
   - Seyðisfjörður: 2.000 lítrar
   - Helguvík: 4.198 lítrar
   - Samtals: 11.282 lítrar
Upplýsingarnar eru að finna á blaðsíðu 3 og 4 í skýrslunni.</t>
  </si>
  <si>
    <t>9</t>
  </si>
  <si>
    <t>Í grænu bókhaldi Íslenska Gámafélagsins ehf. fyrir árið 2011 er að finna eftirfarandi upplýsingar um notkun á olíuafurðum:
- **Bensín 95 oktan**: 80.233 lítrar
- **Díselolía**: 613.000 lítrar
- **Díselolía litdú**: 67.412 lítrar
- **Metan**: 79.303 rúmmetrar
- **Lífdísel**: 52.000 lítrar
Þessar upplýsingar eru að finna á blaðsíðu 9 í skýrslunni.
Tilvitnun:
"Eldsneytisnotkun
Eftirfarandi tafla sýnir heildarnotkun eldsneytis hjá Íslenska Gámafélaginu árið 2011.
| Eldsneytisnotkun | Magn    |
|------------------|---------|
| Bensín 95 okt (L)| 80.233  |
| Díselolía (L)    | 613.000 |
| Díselolía litdú (L) | 67.412 |
| Metan (m³)       | 79.303  |
| Lífdísel         | 52.000  |"</t>
  </si>
  <si>
    <t>Sorphirða og umhverfisþjónusta</t>
  </si>
  <si>
    <t>Í Grænu bókhaldi Íslenska Gámafélagsins fyrir árið 2012 er að finna eftirfarandi upplýsingar um notkun á olíuafurðum:
### Eldsneytisnotkun 2012
- **Bensín 95 okt (L)**: 65.880 lítrar
- **Díselolía (L)**: 591.646 lítrar
- **Díselolía lituð (L)**: 21.536 lítrar
- **Metan (m³)**: 82.402 rúmmetrar
- **Lífdísel**: 80.500 lítrar
Þessar upplýsingar eru að finna á blaðsíðu 8 í skýrslunni.
Tilvitnun:
&gt; "Eftirfarandi tafla sýnir heildarnotkun eldsneytis hjá Íslenska Gámafélaginu árið 2012.
&gt; 
&gt; | Eldsneyti          | Magn      |
&gt; |--------------------|-----------|
&gt; | Bensín 95 okt (L)  | 65.880    |
&gt; | Díselolía (L)      | 591.646   |
&gt; | Díselolía lituð (L)| 21.536    |
&gt; | Metan (m³)         | 82.402    |
&gt; | Lífdísel           | 80.500    |"
Þetta gefur góða yfirsýn yfir notkun mismunandi tegunda eldsneytis hjá fyrirtækinu á árinu 2012.</t>
  </si>
  <si>
    <t>norðurál_grundartanga</t>
  </si>
  <si>
    <t>Norðurál</t>
  </si>
  <si>
    <t>Grundartanga</t>
  </si>
  <si>
    <t>Framleiðsla á áli</t>
  </si>
  <si>
    <t>Gasolia (Dieselolia)</t>
  </si>
  <si>
    <t>Í skýrslunni er að finna eftirfarandi upplýsingar um olíunotkun fyrirtækisins Norðurál Grundartanga ehf. fyrir árið 2018:
- **Gasolia (Dieselolia)**: 565,413 lítrar (bls. 9)
- **Glussaolia**: 6,797 lítrar (bls. 9)
Þessar upplýsingar eru staðfestar á blaðsíðu 9 í skýrslunni.</t>
  </si>
  <si>
    <t>alcoa_fjarðarál</t>
  </si>
  <si>
    <t>Alcoa</t>
  </si>
  <si>
    <t>Álframleiðsla</t>
  </si>
  <si>
    <t>rekstur bílfleða og vinnuvéla</t>
  </si>
  <si>
    <t>### Upplýsingar um olíunotkun Alcoa Fjarðaáls árið 2015
#### Tegundir olíu og magn notkunar
- **Díselolía**: 556.848 lítrar (þar af 498.324 lítrar af lífdísil (B10))
- **Bensín**: 3.223 lítrar
#### Heimildir
- Síða 10: "Við rekstur bílfleða og vinnuvéla voru notaðar 3.223 lítrar af bensíni og 556.848 lítrar af dísilolíu. Þar af var notkun á lífdísil (B10) 498.324 lítrar."</t>
  </si>
  <si>
    <t>norðurál_hf</t>
  </si>
  <si>
    <t>Gasolía (Dieselolía)</t>
  </si>
  <si>
    <t>Í grænu bókhaldi Norðuráls Grundartanga ehf. fyrir árið 2010 er að finna eftirfarandi upplýsingar um notkun olíuafurða:
- **Olíunotkun:** 521.815 lítrar (bls. 10)
- **Gasonotkun:** 223,7 tonn (bls. 10)
- **Gasolía (Dieselolía):** 551 m³ (bls. 11)
- **Própan gas:** 244 m³ (bls. 11)
- **Flotala MDO:** 0 m³ (bls. 11)
- **Glussaoíla:** 17,0 tonn (bls. 11)
- **Kælioíla:** 3.692 lítrar (bls. 11)
- **Ýmis olíuhreinsiefni:** 642 lítrar (bls. 11)
- **Smurolía:** 3.490 lítrar (bls. 11)
Þessar upplýsingar eru teknar úr grænu bókhaldi Norðuráls Grundartanga ehf. fyrir árið 2010 og eru staðfestar á blaðsíðum 10 og 11.</t>
  </si>
  <si>
    <t>Gasolía á vinnuvélar</t>
  </si>
  <si>
    <t>Marine dieselolía (MD-olía)</t>
  </si>
  <si>
    <t>11, 12, 13</t>
  </si>
  <si>
    <t>Í skýrslunni um grænt bókhald Loðnuvinnslunnar hf. fyrir árið 2017 er að finna eftirfarandi upplýsingar um notkun olíuafurða:
1. **Tegundir olíuafurða:**
   - Smurolía (glussi, gírolíur o.fl.)
   - Marine dieselolía (MD-olía), einnig nefnd flotaolía
2. **Magn olíuafurða:**
   - Smurolía: 850 kg
   - Marine dieselolía (MD-olía): 538.042 kg
3. **Einingar:**
   - Magn er gefið upp í kílógrömmum (kg).
4. **Upplýsingar um útblástur vegna bruna olíu:**
   - Magn dísel-/flotaolíu (MD-olíu): 538,0 tn
   - Magn SO₂ í útblæstri vegna brennslu díselolíu: 2,2 tn
   - Magn CO₂ í útblæstri vegna bruna dísel-/flotaolíu: 1.717 tn
5. **Upplýsingar um ryk í útblæstri olíukatla:**
   - Ketill 2: 28,6 mg/Nm³, 8.900 Nm³/klst, 0,18 kg/klst, 9 m/sek, 225,1 °C
   - Ketill 3: 22,9 mg/Nm³, 17.000 Nm³/klst, 0,31 kg/klst, 19 m/sek, 290,1 °C
6. **Síða:**
   - Upplýsingarnar eru að finna á síðum 11, 12 og 13 í skýrslunni.
Tilvitnanir úr textanum:
- „Marine dieselolía MD, flotaolía: 538.042 kg“
- „Smurolía (glussi, gírolíur o.fl.): 850 kg“
- „Magn dísel-/flotaolíu (MD-olíu): 538,0 tn“
- „Magn SO₂ í útblæstri vegna brennslu díselolíu: 2,2 tn“
- „Magn CO₂ í útblæstri vegna bruna dísel-/flotaolíu: 1.717 tn“
Þessar upplýsingar gefa góða yfirsýn yfir notkun olíuafurða hjá Loðnuvinnslunni hf. árið 2017.</t>
  </si>
  <si>
    <t>Í grænu bókhaldi Norðuráls Grundartanga ehf. fyrir árið 2011 er að finna eftirfarandi upplýsingar um notkun á olíu og olíutengdum vörum:
1. **Olíunotkun**:
   - **Gasolia (Dieselolia)**: 528.580 lítrar (bls. 11)
   - **Flotaolia MDO**: 0 lítrar (bls. 12)
   - **Glussaoila**: 16.880 lítrar (bls. 12)
   - **Kælioila**: 3.770 lítrar (bls. 12)
   - **Ýmis olíuhreinsiefni**: 1.010 lítrar (bls. 12)
   - **Smurolia**: 5.413 lítrar (bls. 12)
2. **Gasnotkun**:
   - **Þrópangas**: 265 tonn (bls. 11)
Þessar upplýsingar eru staðfestar á blaðsíðum 11 og 12 í skýrslunni.</t>
  </si>
  <si>
    <t>Díselolía (GHG07, GHG08, GHG09)</t>
  </si>
  <si>
    <t>Í samfélagsskýrslu Alcoa Fjarðaáls fyrir árið 2016 er að finna eftirfarandi upplýsingar um notkun olíutengdra vara:
- **Própán (PG)**: 285.662 lítrar
- **Díselolía (GHG07, GHG08, GHG09)**: 143.438 lítrar
- **Bensín (GHG07, GHG08, GHG09)**: 2.971 lítrar
Þessar upplýsingar eru að finna á blaðsíðu 9 í skýrslunni.
Til viðbótar er einnig minnst á notkun brennisteinshexaflúoríðs (SF6) sem var 13 kg árið 2016, sem samsvarar 0.95 kg CO₂ ígildi. Þessi losun jafngildir um 313 tonnum CO₂ ígilda. Þessar upplýsingar eru að finna á blaðsíðu 11.
Þessar upplýsingar gefa góða mynd af notkun olíutengdra vara hjá Alcoa Fjarðaáli árið 2016.</t>
  </si>
  <si>
    <t>12</t>
  </si>
  <si>
    <t>Í skýrslunni um grænt bókhald Norðuráls fyrir árið 2012 er að finna eftirfarandi upplýsingar um notkun olíuafurða:
- **Díselolía**: 525,481 tonn (bls. 12)
- **Gosolás (eldsneyti)**: 487,340 tonn (bls. 12)
- **Própangas**: 225 tonn (bls. 12)
- **Smurolía**: 5,420 lítrar (bls. 12)
Þessar upplýsingar eru teknar beint úr skýrslunni og sýna notkun mismunandi olíuafurða á árinu 2012.</t>
  </si>
  <si>
    <t>Dísilolía</t>
  </si>
  <si>
    <t>rekstur bifreiða og vinnuvéla</t>
  </si>
  <si>
    <t>### Upplýsingar um olíunotkun Alcoa Fjarðaáls árið 2012
#### Tegundir olíu og magn notkunar:
- **Bensín:** 25.566 lítrar
- **Dísilolía:** 524.419 lítrar
  - Þar af **lífdísil (B10):** 470.752 lítrar
#### Notkunareiningar:
- **Bensín:** lítrar
- **Dísilolía:** lítrar
- **Lífdísil (B10):** lítrar
#### Notkunarhlutfall:
- Notkun á olíu (bensín og dísilolía) var alls um 1,59 lítrar á hvert framleitt tonn af áli.
#### Heimild:
- Upplýsingarnar eru teknar af blaðsíðu 11 í skýrslunni.
#### Tilvísun í texta:
&gt; "Við rekstur bifreiða og vinnuvéla voru notaðir 25.566 lítrar af bensíni og 524.419 af dísilolíu, þar af var notkun á Bío dísil (B10) 470.752 lítrar. Í en pað er dísilolía með 10% innihaldi af lífrænum eldsneyti sem unnið er úr jurtaolíu sem er endurnýjanleg auðlind. Notkun er alls um 1,59 lítrar á hvert framleitt tonn af áli, sem er hækkun frá árinu 2011 úr 1,53/l."
#### Tafla yfir notkun:
| Efni og varnaðarmerkingar | Magn 2010 | Magn 2011 | Magn 2012 | Eining |
|---------------------------|-----------|-----------|-----------|--------|
| Dísilolía (Xn, N)         | 499.310   | 486.665   | 524.119   | l      |
| Bensín (Fx, T, N)         | 32.662    | 34.307    | 25.566    | l      |
#### Athugasemdir:
- Notkun dísilolíu á ökutæki hefur aukist á síðasta ári á kostnað bensíns. Aukna notkun dísilolíu má rekja til mikilla framkvæmda á árinu í tengslum við umfangsmikil fjárfestingarverkefni.
#### Samantekt:
Alcoa Fjarðaál notaði árið 2012 alls 25.566 lítra af bensíni og 524.419 lítra af dísilolíu, þar af 470.752 lítra af lífdísil (B10). Þetta samsvarar 1,59 lítrum af olíu á hvert framleitt tonn af áli, sem er hækkun frá fyrra ári.</t>
  </si>
  <si>
    <t>sorpa</t>
  </si>
  <si>
    <t>Í skýrslunni um grænt bókhald SORPU fyrir árið 2019 er að finna eftirfarandi upplýsingar um notkun olíuafurða:
### Eldsneytisnotkun árið 2019 (bls. 5)
- **Bensín**: 3.055 lítrar, 0,01 l/t
- **Dísilolía**: 519.556 lítrar, 2,31 l/t
- **Metan**: 43.762 Nm³, 0,19 Nm³/t
- **Lífdísill**: 8.268 lítrar, 0,04 l/t
### Heildarorkunotkun árið 2019 (bls. 8)
- **Bensín**: 2,3 tonn, 28.199 kWst
- **Dísilolía**: 415,6 tonn, 4.964.646 kWst
- **Metan**: 31,38 tonn, 435.801 kWst
- **Lífdísill**: 7,28 tonn, 76.804 kWst
### Gróðurhúsalofttegundir frá eldsneytisnotkun á ökutæki SORPU (bls. 9)
- **Bensín**: 2,3 tonn, 0,03 tonn CO₂/tonn
- **Dísilolía**: 415,6 tonn, 5,86 tonn CO₂/tonn
- **Lífdísill**: 7,3 tonn, 0,01 tonn CO₂/tonn
### Heildarmagn notað af metani frá SORPU og sparaður útblástur (bls. 10)
- **Ökutæki**: 1.753.117 Nm³, 1.257 tonn, 31.425 tonn CO₂
- **Metan til eigin nota**: 121.300 Nm³, 87 tonn, 2.174 tonn CO₂
- **Metan í brennara**: 1.694.000 Nm³, 1.215 tonn, 30.365 tonn CO₂
Þessar upplýsingar sýna notkun mismunandi tegunda olíuafurða hjá SORPU árið 2019, ásamt magni og umhverfisáhrifum þeirra.</t>
  </si>
  <si>
    <t>Í umhverfisskýrslu Alcoa Fjarðaáls fyrir árið 2014 er að finna eftirfarandi upplýsingar um notkun olíuafurða:
- **Dísillolía (F.X.,T.N.)**: 12.230 lítrar (síða 9)
- **Bensín (F.X.,T.N.)**: 12.230 lítrar (síða 9)
- **Própan (F.X.)**: 504.715 lítrar (síða 9)
- **Smurolíur og smurefni**: 37.930 lítrar (síða 9)
Auk þess er tilgreint að við rekstur bifreiða og vinnuvéla var notaður 555.387 lítrar af díselolíu, þar af 50.471 lítrar af lífdíseli (B10) (síða 10).
Þessar upplýsingar gefa góða mynd af olíunotkun fyrirtækisins á árinu 2014.</t>
  </si>
  <si>
    <t>Álver</t>
  </si>
  <si>
    <t>Própan (F.X.)</t>
  </si>
  <si>
    <t>Gas</t>
  </si>
  <si>
    <t>Í skýrslunni eru upplýsingar um olíunotkun fyrirtækisins fyrir árið 2017. Hér eru helstu atriði:
- **Olíunotkun**: 503.410 lítrar (bls. 2)
- **Gasolia (Dieselolia)**: 503.410 lítrar (bls. 5)
- **Glussaolía**: 1.684 lítrar (bls. 5)
- **Kæliolia**: 4.101 lítrar (bls. 6)
- **Ýmis olíuhreinsiefni**: 940 lítrar (bls. 6)
- **Smurolia**: 4.547 lítrar (bls. 6)
Þessar upplýsingar eru teknar af blaðsíðum 2, 5 og 6 í skýrslunni.</t>
  </si>
  <si>
    <t>alcoafjarðarál_reyðarfirði</t>
  </si>
  <si>
    <t>### Upplýsingar um olíunotkun Alcoa Fjarðaáls árið 2018
#### Tegundir olíu og magn notkunar
- **Própan**: 150.196 tonn
- **Díselolía**: 53.495 tonn
- **Bensín**: 5.303 tonn
#### Heimild
- **Síða**: 10 (Grænt bókhald)
#### Tilvísun í texta
&gt; "Própan (GHS202, GHS208) | 292.872 | 286.657 | 159.911 | 150.196 | t"
&gt; "Díselolía (GHS07, GHS08, GHS09) | 52.855 | 52.138 | 53.495 | 53.495 | t"
&gt; "Bensín (GHS07, GHS08, GHS09) | 3.223 | 2.971 | 5.369 | 5.303 | t"
#### Orkunotkun í gigajoulum
- **Díselolía**: 19.420 GJ
- **Bensín**: 2.257 GJ
- **Própan**: 14.107 GJ
#### Heimild
- **Síða**: 11 (Orkunotkun er eldsneyti í gigajoulum)
#### Tilvísun í texta
&gt; "Orkunotkun er eldsneyti í gigajoulum | 2016 | 2017 | 2018 | Hlutfallsleg breyting milli ára |"
&gt; "Diesel | 20.311 | 19.124 | 19.420 | 1.55% |"
&gt; "Bensín | 1.852 | 1.844 | 2.257 | 22.39% |"
&gt; "Própan | 26.653 | 14.554 | 14.107 | -3.07% |"
### Niðurstaða
Alcoa Fjarðaál notaði árið 2018 eftirfarandi magn af olíu:
- 150.196 tonn af própan
- 53.495 tonn af díselolíu
- 5.303 tonn af bensíni
Orkunotkun þessara eldsneytistegunda var:
- 19.420 GJ fyrir díselolíu
- 2.257 GJ fyrir bensín
- 14.107 GJ fyrir própan</t>
  </si>
  <si>
    <t>Rekstur bíla og vinnuvéla</t>
  </si>
  <si>
    <t>10, 11</t>
  </si>
  <si>
    <t>Í skýrslunni "Grænt bókhald 2010" frá Alcoa Fjarðaáli er að finna eftirfarandi upplýsingar um notkun olíuafurða á árinu 2010:
- **Bensín**: 32.662 lítrar
- **Díselolía**: 499.310 lítrar
  - Rúmlega 90% af þeirri díselolíu sem notuð var er bíó-dísel (B10), sem er díselolía með 10% innihald af lífrænu eldsneyti unnu úr jurtalífi sem er endurnýjanleg auðlind.
Notkun bensíns og díesels hefur minnkað um 3% frá árinu áður, en þá voru notaðir 1,57 l/t áls. Þessar niðurstöður gefa til kynna að rekstur álversins hefur náð auknum stöðugleika miðað við fyrri starfsár.
Upplýsingarnar eru að finna á blaðsíðu 10 og 11 í skýrslunni.
Til stuðnings þessum upplýsingum er eftirfarandi tilvitnun tekin úr skýrslunni:
&gt; "Við rekstur bíla og vinnuvéla voru notaðir 32.662 lítrar af bensíni og 499.310 lítrar af díselolíu. Rúmlega 90% af þeirri díselolíu sem notuð var er bíó-dísel (B10), sem er díselolía með 10% innihald af lífrænu eldsneyti unnu úr jurtalífi sem er endurnýjanleg auðlind. Notkunin er alls um 1,51 lítri á hvert framleitt tonn af áli. Notkun bensíns og díesels hefur minnkað um 3% frá árinu áður, en þá voru notaðir 1,57 l/t áls. Þessar niðurstöður gefa til kynna að rekstur álversins hefur náð auknum stöðugleika miðað við fyrri starfsár."
Einnig er tafla með yfirliti yfir notkun á hráefnum og auðlindum á blaðsíðu 11 sem staðfestir þessar tölur:
&gt; | Díselolía á ökutæki | 552.024 | 520.114 | 499.310 | l |
&gt; | Bensín á ökutæki | 33.051 | 28.065 | 32.662 | l |</t>
  </si>
  <si>
    <t>Í samfélagsskýrslu Alcoa Fjarðaáls fyrir árið 2017 er að finna eftirfarandi upplýsingar um notkun olíuafurða:
1. **Dísilolía**:
   - Notkun: 53.434 tonn
   - Eining: tonn
   - Síða: 9
2. **Bensín**:
   - Notkun: 3.659 tonn
   - Eining: tonn
   - Síða: 9
3. **Própán**:
   - Notkun: 155.991 GWh
   - Eining: GWh
   - Síða: 9
Þessar upplýsingar eru teknar úr grænu bókhaldi fyrirtækisins sem er hluti af umhverfisskýrslu þeirra.</t>
  </si>
  <si>
    <t>Í skýrslunni um grænt bókhald SORPU fyrir árið 2020 er að finna eftirfarandi upplýsingar um notkun olíuafurða:
1. **Bensín**:
   - Notkun: 2.557 lítrar
   - Umhverfisáhrif: 0,01 l/t
   - (Tafla 5, bls. 5)
2. **Dísilolía**:
   - Notkun: 492.119 lítrar
   - Umhverfisáhrif: 2,32 l/t
   - (Tafla 5, bls. 5)
3. **Metan**:
   - Notkun: 77.690 Nm³
   - Umhverfisáhrif: 0,37 Nm³/t
   - (Tafla 5, bls. 5)
4. **Heildarorkunotkun**:
   - Bensín: 1,9 tonn
   - Dísilolía: 393,7 tonn
   - Metan: 55,70 tonn
   - (Tafla 7, bls. 6)
5. **Gróðurhúsalofttegundir frá eldsneytisnotkun**:
   - Bensín: 1,9 tonn (0,03 kg CO₂/t)
   - Dísilolía: 393,7 tonn (6,02 kg CO₂/t)
   - (Tafla 8, bls. 6)
6. **Hlutfall metans af heildareldsneytisnotkun**:
   - Hlutfall metans af heildareldsneytisnotkun SORPU fór úr 8% í 14% árið 2020.
   - (bls. 7)
7. **Heildarlosun CO₂ vegna eldsneytisnotkunar**:
   - Heildarlosun CO₂ vegna eldsneytisnotkunar var um 1.282 tonn (1.325 tonn 2019).
   - (bls. 7)
Þessar upplýsingar gefa góða yfirsýn yfir notkun olíuafurða hjá SORPU árið 2020.</t>
  </si>
  <si>
    <t>alcoa</t>
  </si>
  <si>
    <t>### Upplýsingar um olíunotkun Alcoa Fjarðaáls árið 2020
#### Tegundir olíu og magn
- **Díselolía**: 490.605 lítrar (bls. 11)
- **Bensín**: 49.605 lítrar (bls. 11)
- **Própan**: 1.157 tonn (bls. 11)
#### Orkunotkun í gigajoulum
- **Díselolía**: 17.432 GJ (bls. 12)
- **Bensín**: 257 GJ (bls. 12)
- **Própan**: 14.107 GJ (bls. 12)
#### Hlutfallsleg breyting milli ára
- **Díselolía**: -5.84% (bls. 12)
- **Bensín**: -18.67% (bls. 12)
- **Própan**: 0.00% (bls. 12)
#### Samantekt
- Samtals var innri notkun jarðefnaeldsneytis á farartækjum 34.377 lítrar minni árið 2020 samanborið við árið 2019 (bls. 12).
- Notkun á díselolíu lækkaði úr 490.980 lítrum í 465.501 lítra milli ára 2019 og 2020 (bls. 12).
- Notkun á bensíni jókst úr 9.254 lítrum í 9.250 lítra (bls. 12).
Þessar upplýsingar gefa góða mynd af olíunotkun Alcoa Fjarðaáls árið 2020 og sýna hvernig fyrirtækið hefur reynt að draga úr notkun jarðefnaeldsneytis.</t>
  </si>
  <si>
    <t>rekstur bíla og vinnuvéla</t>
  </si>
  <si>
    <t>Í skýrslunni "Grænt bókhald 2011" frá Alcoa Fjarðaáli er að finna eftirfarandi upplýsingar um notkun olíuafurða árið 2011:
- **Bensín**: 34.307 lítrar
- **Díselolía**: 486.665 lítrar (um 90% af þessari díselolíu er bio-dísel (B10), sem er díselolía með 10% innihald af lífrænu eldsneyti unnu úr jurtaolíum)
Þessar upplýsingar eru að finna á blaðsíðu 10 og 11 í skýrslunni.
Tilvitnun:
&gt; "Við rekstur bíla og vinnuvéla voru notaðir 34.307 lítrar af bensíni og 486.665 lítrar af díselolíu. Um 90% af þeirri díselolíu sem notuð var er bio-dísel (B10), sem er díselolía með 10% innihald af lífrænu eldsneyti unnu úr jurtaolíum sem er endurnýjanleg auðlind. Notkunin er alls um 1,53 lítrar á hvert framleitt tonn af áli, sem er svipuð notkun og árið áður þegar notaðir voru 1,51 l/t áls."
Einnig er að finna upplýsingar um notkun á hættulegum efnum, þar á meðal díselolíu og bensíni, á blaðsíðu 13 í töflu 2:
&gt; "Díselolía (Xn, N): 486.665 l
&gt; Bensín (Fx, T, N): 34.307 l"
Þessar upplýsingar gefa góða mynd af olíunotkun fyrirtækisins árið 2011.</t>
  </si>
  <si>
    <t>Lífdísil - B10 (Xn,N)</t>
  </si>
  <si>
    <t>Blandað</t>
  </si>
  <si>
    <t>Í umhverfisskýrslu Alcoa Fjarðaáls fyrir árið 2013 er ítarlega fjallað um notkun olíuafurða. Hér eru helstu upplýsingar um olíunotkun fyrirtækisins árið 2013:
- **Própán (FX)**: 460.679 lítrar
- **Lífdísil - B10 (Xn,N)**: 481.264 lítrar
- **Dísilolía (Tn, N)**: 44.539 lítrar
- **Bensín (Fx, T, N)**: 16.487 lítrar
Þessar upplýsingar eru að finna á blaðsíðu 10 í skýrslunni.
Til viðbótar er einnig minnst á notkun smurolíu og smurefna, sem var 37.252 lítrar, og kælivökva, sem var 1.065 kg, á blaðsíðu 10.
Þessar tölur gefa góða mynd af olíunotkun fyrirtækisins á árinu 2013.</t>
  </si>
  <si>
    <t>Álvinnsla</t>
  </si>
  <si>
    <t>Díeselolía</t>
  </si>
  <si>
    <t>Í grænu bókhaldi fyrirtækisins fyrir árið 2019 er að finna eftirfarandi upplýsingar um notkun olíuafurða:
- **Díeselolía**: 479.456 lítrar
- **Própangas**: 62 tonn
Þessar upplýsingar eru staðsettar á blaðsíðu 6 og blaðsíðu 8 í skýrslunni.
Tilvitnun:
- "Olíunotkun: 479.456 ltr" (Bls. 6)
- "Própangas (tonn): 62" (Bls. 8)
- "Díeselolía (lítrar): 479,456" (Bls. 8)
Þetta eru einu olíuafurðirnar sem eru nefndar í skýrslunni fyrir árið 2019.</t>
  </si>
  <si>
    <t>lífdísil (B10)</t>
  </si>
  <si>
    <t>Olíunotkun verksmiðjanna Seyðisfjörður</t>
  </si>
  <si>
    <t>1, 5, 11-13</t>
  </si>
  <si>
    <t>### Upplýsingar um olíunotkun Síldarvinnslunnar árið 2015
#### Tegundir olíu og magn notkunar
- **Olíunotkun verksmiðjanna**:
  - **Norðfjörður**: 1.052.088 lítrar (2015) samanborið við 204.788 lítrar (2014)
  - **Seyðisfjörður**: 1.653.493 lítrar (2015) samanborið við 550.104 lítrar (2014)
  - **Helguvík**: 725.793 lítrar (2015) samanborið við 469.146 lítrar (2014)
  - **Samtals**: 3.431.374 lítrar (2015) samanborið við 1.224.038 lítrar (2014)
#### Olíunotkun á hráefniston
- **Norðfjörður**: 17,1 lítrar/hráefniston (2015) samanborið við 1,4 lítrar/hráefniston (2014)
- **Seyðisfjörður**: 22,4 lítrar/hráefniston (2015) samanborið við 22,7 lítrar/hráefniston (2014)
- **Helguvík**: 16,6 lítrar/hráefniston (2015) samanborið við 17,2 lítrar/hráefniston (2014)
#### Gasolíunotkun á vinnuvélar
- **Norðfjörður**: 4.467 lítrar (2015) samanborið við 5.084 lítrar (2014)
- **Seyðisfjörður**: 2.757 lítrar (2015) samanborið við 2.000 lítrar (2014)
- **Helguvík**: 2.081 lítrar (2015) samanborið við 4.198 lítrar (2014)
- **Samtals**: 9.305 lítrar (2015) samanborið við 11.282 lítrar (2014)
#### Áhrif á útblástur
- **Norðfjörður**: CO2 útblástur jókst úr 5,4 kg/hráefniston (2014) í 20,9 kg/hráefniston (2015)
- **Seyðisfjörður**: CO2 útblástur minnkaði úr 65,7 kg/hráefniston (2014) í 64,9 kg/hráefniston (2015)
- **Helguvík**: CO2 útblástur minnkaði úr 49,9 kg/hráefniston (2014) í 48,2 kg/hráefniston (2015)
#### Samantekt
- Olíunotkun verksmiðjanna jókst verulega árið 2015 samanborið við árið 2014, sérstaklega í Norðfirði vegna skerðingar á raforku.
- Heildarolíunotkun fyrirtækisins var 13 lítrar á hráefniston árið 2015 samanborið við 7,6 lítrar á hráefniston árið 2014.
#### Heimildir
- Síldarvinnslan hf. Grænt bókhald fyrir árið 2015, bls. 1, 5, 11-13.</t>
  </si>
  <si>
    <t>Marine díselolía (MD), flotaolía</t>
  </si>
  <si>
    <t>norðurál</t>
  </si>
  <si>
    <t>25, 27</t>
  </si>
  <si>
    <t>Í skýrslunni er að finna eftirfarandi upplýsingar um olíunotkun fyrirtækisins Norðuráls árið 2015:
- **Olíunotkun**: 46.280 lítrar
- **Gasolía (Dieselolía)**: 467.280 lítrar
- **Própan gas**: 114 tonn
Þessar upplýsingar er að finna á blaðsíðu 25 og 27 í skýrslunni.
Tilvitnun:
&gt; **HRÁEFNIS- OG AÐLINDANOTKUN**
&gt; 
&gt; | 2015                          | MAGN      | EINING  |
&gt; |-------------------------------|-----------|---------|
&gt; | Olíunotkun                    | 46.280    | Lítrar  |
&gt; | Gasonotkun                    | 114       | Tonn    |
&gt; **Framleiðsla og hráefnanotkun**
&gt; 
&gt; | Efni                          | 2011   | 2012   | 2013  | 2014    | 2015    | Eining  |
&gt; |-------------------------------|--------|--------|-------|---------|---------|---------|
&gt; | Gasolía (Dieselolía)          | 528.580| 565.601| 466.387| 454.685 | 467.280 | Lítrar  |
&gt; | Própan gas                    | 265    | 170    | 93    | 115     | 114     | Tonn    |</t>
  </si>
  <si>
    <t>norðurál__grundartanga</t>
  </si>
  <si>
    <t>Gasolía (Dísilolía)</t>
  </si>
  <si>
    <t>Í Grænu bókhaldi Norðuráls fyrir árið 2020 er að finna eftirfarandi upplýsingar um notkun olíuafurða:
1. **Olíunotkun**:
   - **Magn**: 466.822 lítrar
   - **Eining**: Lítrar
   - **Síða**: 7
2. **Gasonotkun**:
   - **Magn**: 33 tonn
   - **Eining**: Tonn
   - **Síða**: 7
3. **Gasolía (Dísilolía)**:
   - **Magn**: 466.822 lítrar
   - **Eining**: Lítrar
   - **Síða**: 12
4. **Própangas**:
   - **Magn**: 33 tonn
   - **Eining**: Tonn
   - **Síða**: 12
5. **Glussaoía**:
   - **Magn**: 7.628 lítrar
   - **Eining**: Lítrar
   - **Síða**: 12
6. **Kæliolía**:
   - **Magn**: 2.804 lítrar
   - **Eining**: Lítrar
   - **Síða**: 13
7. **Ýmis olíuhreinsiefni**:
   - **Magn**: 1.970 lítrar
   - **Eining**: Lítrar
   - **Síða**: 13
8. **Smurolía**:
   - **Magn**: 6.997 lítrar
   - **Eining**: Lítrar
   - **Síða**: 13
Þessar upplýsingar gefa góða mynd af notkun olíuafurða hjá Norðuráli árið 2020.</t>
  </si>
  <si>
    <t>Í Grænu bókhaldi Norðuráls fyrir árið 2013 er að finna eftirfarandi upplýsingar um notkun olíuafurða:
- **Olíunotkun**: 465.887 lítrar
- **Gasmokun**: 93 tonn
Þessar upplýsingar eru staðsettar á blaðsíðu 9 í skýrslunni undir kaflanum "HRÁEFNIS OG AÐFANGANOTKUN".
Tilvitnun:
&gt; ### HRÁEFNIS OG AÐFANGANOTKUN
&gt; 
&gt; | HRÁEFNIS OG AÐFANGANOTKUN | MAGN    | EINING  |
&gt; |---------------------------|---------|---------|
&gt; | Fjöldi starfsmanna        | 562     | aðj     |
&gt; | Raforkunotkun             | 4.364   | GWs     |
&gt; | Olíunotkun                | 465.887 | Lítrar  |
&gt; | Gasmokun                  | 93      | Ton     |
&gt; | Notkun á köldu vatni      | 142.330 | m3      |
&gt; | Notkun á sjó              | 7.840.000 | m3    |
&gt; | Heildarhráefnisnotkun     | 2,4     | þrt Al  |
&gt; | Innflutt hráefni          | 2,4     | þrt Al  |
&gt; | Eiturefni &amp; hættuleg efni (fast) | 574.925 | Ton  |
&gt; | Eiturefni &amp; hættuleg efni (fljótandi) | 496.840 | Lítrar |
&gt; | Notkun umbúða og pökkunarefnis | &lt;400 | Ton   |
Engar aðrar upplýsingar um notkun annarra olíuafurða eins og bensíns eða metanóls fyrir árið 2013 fundust í skýrslunni.</t>
  </si>
  <si>
    <t>Própán (FX)</t>
  </si>
  <si>
    <t>Í skýrslunni um grænt bókhald Norðuráls fyrir árið 2014 er að finna eftirfarandi upplýsingar um notkun olíuafurða:
- **Olíunotkun**: 455,865 lítrar (bls. 10)
- **Gasmotkun**: 115 tonn (bls. 10)
Þessar upplýsingar eru teknar úr töflu á blaðsíðu 10 sem sýnir hráefnis- og auðlindanotkun fyrirtækisins fyrir árið 2014.</t>
  </si>
  <si>
    <t>Olíunotkun verksmiðjanna Norðfjörður</t>
  </si>
  <si>
    <t>fiskeldi_austfjarða_berufirði_seyðisfirði_og_fáskrúðsfirði</t>
  </si>
  <si>
    <t>Fiskeldi Austfjarða</t>
  </si>
  <si>
    <t>Diesel / Flotaolía</t>
  </si>
  <si>
    <t>Bílar og flugvélar</t>
  </si>
  <si>
    <t>Í skýrslunni um grænt bókhald og ársskýrslu Fiskeldis Austfjarða fyrir rekstrarárið 2019 er að finna eftirfarandi upplýsingar um olíunotkun fyrirtækisins:
1. **Olíunotkun**:
   - **Tegund**: Diesel / Flotaolía
   - **Magn**: 390477 lítrar
   - **Notkun**: Bílar og flugvélar
   - **Síða**: 5
2. **Bensínnotkun**:
   - **Tegund**: Bensín
   - **Magn**: 15807 lítrar
   - **Notkun**: Bílar
   - **Síða**: 5
3. **Olíunotkun (Sjókvíaleldi)**:
   - **Tegund**: Diesel / Flotaolía
   - **Magn**: 390477 lítrar
   - **Síða**: 9
4. **Bensínnotkun (Sjókvíaleldi)**:
   - **Tegund**: Bensín
   - **Magn**: 7692 lítrar
   - **Síða**: 9
5. **Olíunotkun (Fagverpi og Eskeset)**:
   - **Tegund**: Diesel / Flotaolía
   - **Magn**: 2397 lítrar
   - **Notkun**: Bílar og Fiskigeymsla
   - **Síða**: 11
6. **Bensínnotkun (Fagverpi og Eskeset)**:
   - **Tegund**: Bensín
   - **Magn**: 1763 lítrar
   - **Notkun**: Bílar
   - **Síða**: 11
7. **Mótorolía (Fagverpi og Eskeset)**:
   - **Tegund**: Mótorolía
   - **Magn**: 1090 lítrar
   - **Notkun**: Fiskigeymsla
   - **Síða**: 11
8. **Olíunotkun (Sjókvíaleldi)**:
   - **Tegund**: Diesel / Flotaolía
   - **Magn**: 47308 lítrar
   - **Síða**: 15
9. **Bensínnotkun (Sjókvíaleldi)**:
   - **Tegund**: Bensín
   - **Magn**: 854 lítrar
   - **Síða**: 15
Þessar upplýsingar gefa heildarmynd af olíunotkun fyrirtækisins á árinu 2019, þar á meðal magn og tegundir olíu sem notaðar voru í mismunandi starfsemi fyrirtækisins.</t>
  </si>
  <si>
    <t>DMA-olía</t>
  </si>
  <si>
    <t>Í skýrslunni um grænt bókhald fyrir árið 2019 frá Vinnslustöðinni hf. eru eftirfarandi upplýsingar um notkun olíuafurða:
1. **Svartolía/DMA/Skipagasolía**:
   - **Svartolía**: 9.860 kg
   - **DMA-olía**: 377.744 lítrar
   - **Skipagasolía**: 178.374 lítrar
   Þessar upplýsingar eru að finna í töflu 6 á blaðsíðu 12:
   &gt; "### Tafla 6. Skipting olíutegunda í brennslu.
   &gt; | Efni        | 2018     | 2019     | Einingar |
   &gt; |-------------|----------|----------|----------|
   &gt; | Svartolía   | 889.517  | 9.860    | Kg       |
   &gt; | DMA-olía    | 0        | 377.744  | Lítrar   |
   &gt; | Skipagasolía| 0        | 178.374  | Lítrar   |"
2. **Gasolía**:
   - **Gasolía**: 5.792 lítrar
   Þessar upplýsingar eru að finna í töflu 4 á blaðsíðu 11:
   &gt; "### Tafla 4. Notkun rafmagns, olíu og vatns árin 2018 og 2019.
   &gt; |                      | 2018       | x/tonn hráefni | 2019       | x/tonn hráefni |
   &gt; |----------------------|------------|----------------|------------|----------------|
   &gt; | Rafmagn              | 2.347.656 kWh | 50,11          | 2.001.320 kWh | 73,3          |
   &gt; | Rafskautaketill      | 11.204.802 kWh | 239,2          | 7.458.168 kWh | 273,2         |
   &gt; | Svartolía/DMA/       |              |                |            |                |
   &gt; | Skipagasolía         | 886.042 Kg  | 18,9           | 555.871 Kg | 20,3           |
   &gt; | Gasolía              | 11.707 Lítrar | 0,25           | 5.792 Lítrar | 0,21          |
   &gt; | Vatn                 | 32.097 m³   | 0,69           | 20.905 m³  | 0,86           |"
Þessar upplýsingar gefa góða yfirsýn yfir notkun mismunandi olíuafurða hjá Vinnslustöðinni hf. á árinu 2019.</t>
  </si>
  <si>
    <t>Olíunotkun verksmiðjanna Helguvík</t>
  </si>
  <si>
    <t>hringrás</t>
  </si>
  <si>
    <t>Hringrás</t>
  </si>
  <si>
    <t>Endurvinnsla</t>
  </si>
  <si>
    <t>bílaflota og fleiri verkefni</t>
  </si>
  <si>
    <t>Í skýrslunni um grænt bókhald Hringrásar hf. fyrir árið 2012 er að finna eftirfarandi upplýsingar um notkun olíuafurða:
### Tegundir olíuafurða og magn
1. **Díselolía**:
   - Notkun árið 2012: 359.428 lítrar
   - Notkun árið 2011: 304.976 lítrar
   - Aukning milli ára: 50.000 lítrar
2. **Bensín**:
   - Notkun árið 2012: 17.284 lítrar
   - Notkun árið 2011: 19.711 lítrar
   - Minnkun milli ára: 2.427 lítrar
### Orkueiningar
- Díselolía árið 2012: 3.588.290 kWh
- Díselolía árið 2011: 3.044.677 kWh
- Bensín árið 2012: 156.996 kWh
- Bensín árið 2011: 179.042 kWh
### CO₂ losun
- Losun koldíoxíðs (CO₂) vegna jarðefnaeldsneytis árið 2012: 1.010 tonn
- Losun koldíoxíðs (CO₂) vegna jarðefnaeldsneytis árið 2011: 870 tonn
- Aukning í CO₂ losun milli ára: 140 tonn
### Upplýsingar um notkun hráefna og orku
- „Díselolíu notkun hækkaði um 50.000 L milli ára, það má skýrast með fjölgun á bílaflota og fleiri verkefni hjá Hringrás.“
- „Díselolía er nánast eina jarðefnaeldsneytið sem er brennt við starfsemi fyrirtækisins en nær allir bílar og vélar ganga fyrir díselolíu.“
### Upplýsingar um losun mengunarefna
- „Þar sem Díselolíu notkun hækkaði um 50.000 L á árinu með að við 2011 gefur augaleið að koldíoxíð út í andrúmsloftið hækki líka. Koldíoxíð út í andrúmsloftið hækkaði um 140 tonn af CO₂.“
### Heimildir
- Upplýsingarnar eru að finna á blaðsíðum 10-12 í skýrslunni.
Þessar upplýsingar gefa góða mynd af notkun olíuafurða hjá Hringrás hf. á árinu 2012 og áhrifum þess á umhverfið.</t>
  </si>
  <si>
    <t>Í skýrslunni um grænt bókhald Hringrásar hf. fyrir árið 2013 er að finna eftirfarandi upplýsingar um notkun olíuafurða:
### Tegundir olíuafurða og magn notkunar:
1. **Díeselolía**:
   - Notkun árið 2013: 342.918 lítrar
   - Notkun árið 2012: 359.428 lítrar
   - Minnkun milli ára: 16.500 lítrar (4,6%)
2. **Bensín**:
   - Notkun árið 2013: 20.394 lítrar
   - Notkun árið 2012: 17.284 lítrar
### Losun koldíoxíðs (CO₂) vegna jarðefnaeldsneytis:
- Losun árið 2013: 974 tonn af CO₂
- Losun árið 2012: 1.010 tonn af CO₂
- Minnkun milli ára: 36 tonn af CO₂
### Upplýsingar um notkun hráefna og orku:
- **Smurolía og glussi**:
  - Notkun árið 2013: 1.536 lítrar
  - Notkun árið 2012: 14.177 lítrar
### Heimildir:
- Upplýsingar um díeselolíu og bensín: Síða 10, Tafla 1
- Upplýsingar um losun koldíoxíðs: Síða 12, Tafla 4
- Upplýsingar um smurolíu og glussa: Síða 11, Tafla 2
Þessar upplýsingar gefa greinargóða mynd af notkun olíuafurða hjá Hringrás hf. á árinu 2013 og breytingum milli ára.</t>
  </si>
  <si>
    <t>bílar og vélar</t>
  </si>
  <si>
    <t>Í skýrslunni eru upplýsingar um notkun olíuafurða hjá Hringrás hf. fyrir árið 2014. Hér eru helstu atriði:
- **Díselolía**:
  - Notkun: 342.905 lítrar
  - Orkuinnihald: 3.423.335 kWh
  - (Samanburður við 2013: 359.428 lítrar, 3.588.290 kWh)
- **Bensín**:
  - Notkun: 27.745 lítrar
  - Orkuinnihald: 252.016 kWh
  - (Samanburður við 2013: 17.284 lítrar, 156.996 kWh)
Þessar upplýsingar eru að finna á blaðsíðu 9 í töflu 1.
Einnig er tekið fram að díselolía er nánast eina jarðefnaeldsneytið sem er brennt við starfsemi fyrirtækisins og nær allir bílar og vélar ganga fyrir díselolíu.
Á blaðsíðu 11 er einnig nefnt að losun koltvísýrings (CO₂) vegna jarðefnaeldsneytis var 993 tonn árið 2014, samanborið við 1.010 tonn árið 2013.
Þessar upplýsingar gefa góða mynd af notkun olíuafurða hjá Hringrás hf. árið 2014.</t>
  </si>
  <si>
    <t>Í skýrslunni eru upplýsingar um notkun olíuafurða hjá Hringrás hf. fyrir árið 2011. Hér eru helstu atriði:
1. **Tegundir olíuafurða:**
   - Díselolía
   - Smurolía og glussi
2. **Magn notað:**
   - Díselolía: 324.686 lítrar
   - Smurolía og glussi: 5.390 lítrar
3. **Mælieiningar:**
   - Lítrar
4. **Upplýsingar um losun koltvísýrings (CO₂) vegna jarðefnaeldsneytis:**
   - Losun koltvísýrings (CO₂) vegna jarðefnaeldsneytis: 870 tonn
5. **Síða:**
   - Upplýsingar um díselolíu og smurolíu og glussa eru á síðu 10 og 11.
   - Upplýsingar um losun koltvísýrings (CO₂) eru á síðu 11.
Tilvitnanir úr textanum:
- "Díselolía er nánast eina jarðefnaeldsneytið sem er brennt við starfsemi fyrirtækisins en nær allir bílar og vélar ganga fyrir díselolíu." (Síða 10)
- "Tafla 1 – Orku- og vatnsnotkun: Jarðefnaeldsneyti (L): 324.686" (Síða 10)
- "Tafla 2 - Hráefnisnotkun: Smurolía og glussi: 5.390 lítrar" (Síða 11)
- "Tafla 3 – CO₂ mengun: Jarðefnaeldsneyti: 870 tonn" (Síða 11)
Þessar upplýsingar gefa góða mynd af olíunotkun Hringrásar hf. á árinu 2011.</t>
  </si>
  <si>
    <t>malbiksstöðin_esjumelum</t>
  </si>
  <si>
    <t>Malbikstöðin</t>
  </si>
  <si>
    <t>Framleiðsla á öðrum ótöldum vörum úr málmlausum steinefnum</t>
  </si>
  <si>
    <t>Steinefnaþurrkari</t>
  </si>
  <si>
    <t>10 og 13</t>
  </si>
  <si>
    <t>### Skýrsla um olíunotkun Malbikstöðvarinnar árið 2020
Í grænu bókhaldi Malbikstöðvarinnar fyrir árið 2020 er að finna upplýsingar um notkun olíuafurða. Hér eru helstu atriði sem fram koma í skýrslunni:
#### Tegundir olíuafurða og magn
- **Vélaolía**: Notuð á steinefnaþurrkara.
  - **Magn**: 318.031 lítrar.
  - **Heimild**: Bls. 10 og 13.
#### Samantekt
- **Tegund olíu**: Vélaolía.
- **Magn**: 318.031 lítrar.
- **Notkunarsvæði**: Steinefnaþurrkari.
- **Heimild**: Bls. 10 og 13.
Þessar upplýsingar eru teknar úr bókhaldi Malbikstöðvarinnar fyrir starfsárið 2020 og staðfestar í grænu bókhaldi fyrirtækisins.</t>
  </si>
  <si>
    <t>terra_norðurland_ehf</t>
  </si>
  <si>
    <t>Terra Norðurland</t>
  </si>
  <si>
    <t>Úrgangs og endurvinnsluþjónusta</t>
  </si>
  <si>
    <t>Díselolía (lituð, ólituð og bensín)</t>
  </si>
  <si>
    <t>Í skýrslu Terra Norðurland ehf. fyrir árið 2019 er að finna eftirfarandi upplýsingar um notkun olíuafurða:
- **Díselolía (lituð, ólituð og bensín)**: 316.234 lítrar
- **Metan**: 9.195 m³
Þessar upplýsingar eru að finna á blaðsíðu 4 í skýrslunni.
Tilvitnun:
"## Helstu þættir auðlindanotkunar sem varða grænt bókhald árið 2019 hjá Terra Norðurland ehf. að Hlíðarfjöllum Akureyri.
Grænt bókhald hefur sama uppgjörstímabil og ársreikningur félagsins, frá 1. janúar til 31. desember ár hvert.
| Breyta                        | Eining | Árið 2019 | Árið 2018 |
|------------------------------|--------|-----------|-----------|
| Rafmagn                      | kWh    | 295.558   | 288.848   |
| Heitt vatn                   | M³     | 28.748    | 29.480    |
| Kalt vatn                    | KWh    | 4.373     | 4.170     |
| Díselolía (lituð, ólituð og bensín) | l      | 316.234   | 348.694   |
| Metan                        | M3     | 9.195     | 10.098    |
| Umhverfisslys                |        | 0         | 0         |"</t>
  </si>
  <si>
    <t>orkuveitan</t>
  </si>
  <si>
    <t>Orkuveita Reykjavíkur</t>
  </si>
  <si>
    <t>Orkuveita</t>
  </si>
  <si>
    <t>24</t>
  </si>
  <si>
    <t>Í umhverfisskýrslu Orkuveitu Reykjavíkur fyrir árið 2010 er að finna eftirfarandi upplýsingar um notkun olíuafurða:
1. **Bensín**:
   - Notkun: 85.361 lítrar
   - Breyting frá fyrra ári: 2% aukning
   - Heimild: Blaðsíða 24
2. **Díselolía**:
   - Notkun: 308.835 lítrar
   - Breyting frá fyrra ári: 0% (engin breyting)
   - Heimild: Blaðsíða 24
3. **Svartolía**:
   - Notkun: 0 lítrar (ekki lengur notuð)
   - Breyting frá fyrra ári: -38%
   - Heimild: Blaðsíða 24
4. **Lituð vélolía**:
   - Notkun: 28.287 lítrar
   - Breyting frá fyrra ári: -38%
   - Heimild: Blaðsíða 24
5. **Vetni**:
   - Notkun: 476,36 m³
   - Breyting frá fyrra ári: 0% (engin breyting)
   - Heimild: Blaðsíða 24
6. **Metangas**:
   - Notkun: 27.838 m³
   - Breyting frá fyrra ári: 57% aukning
   - Heimild: Blaðsíða 24
7. **Kyndistöð**:
   - Notkun: 300 lítrar af díselolíu (Marine diesel) til prófunar
   - Heimild: Blaðsíða 24
Þessar upplýsingar gefa heildarmynd af notkun mismunandi olíuafurða hjá Orkuveitu Reykjavíkur árið 2010.</t>
  </si>
  <si>
    <t>Endurvinnsla og spilliefnamóttaka</t>
  </si>
  <si>
    <t>Jarðefnaeldsneyti</t>
  </si>
  <si>
    <t>Í græna bókhaldi Hringrásar hf. fyrir árið 2010 er að finna upplýsingar um notkun jarðefnaeldsneytis. Samkvæmt upplýsingum á blaðsíðu 7 er notkun jarðefnaeldsneytis á bókhaldstímabilinu eftirfarandi:
- **Jarðefnaeldsneyti**: 25.8846 lítrar/tonn
Ekki eru tilgreindar nánari upplýsingar um tegundir jarðefnaeldsneytis (svo sem bensín, dísilolíu, metanól o.s.frv.) eða heildarmagn í lítrum eða tonnum. Aðrar tegundir olíu eða olíutengdra vara eru ekki nefndar í textanum.
Bls | 7</t>
  </si>
  <si>
    <t>Áætlað</t>
  </si>
  <si>
    <t>orkuveita_reykjavíkur</t>
  </si>
  <si>
    <t>35</t>
  </si>
  <si>
    <t>Í umhverfisskýrslu Orkuveitu Reykjavíkur fyrir árið 2011 er að finna upplýsingar um notkun á olíu og bensíni. Hér eru helstu atriði:
1. **Tafla 2. Magn eldsneytis, seyru og steypu sem flutt var um vatnsverndarsvæði höfuðborgarsvæðisins 2008-2011** (bls. 10):
   - **Bensín**: 3.006 lítrar
   - **Olía**: 42.136 lítrar
2. **Tafla 15. Eldsneytisnotkun OR 2007-2011** (bls. 35):
   - **Bensín**: 60.181 lítrar (29% minnkun frá fyrra ári)
   - **Díselolía**: 297.644 lítrar (4% minnkun frá fyrra ári)
   - **Lituð vélaolía**: 11.000 lítrar (61% minnkun frá fyrra ári)
   - **Vetni**: 68,31 m³ (63% minnkun frá fyrra ári)
   - **Metangas**: 28.000 m³ (1% aukning frá fyrra ári)
Þessar upplýsingar gefa til kynna notkun mismunandi tegunda olíu og bensíns hjá Orkuveitu Reykjavíkur árið 2011.</t>
  </si>
  <si>
    <t>Gasolíunotkun á vinnuvélar Norðfjörður</t>
  </si>
  <si>
    <t>terra_akureyri</t>
  </si>
  <si>
    <t>Úrgangs- og endurvinnsluþjónusta</t>
  </si>
  <si>
    <t>Díselolía (lítið, ólítið og bensín)</t>
  </si>
  <si>
    <t>Í skýrslu Gámaþjónustu Norðurlands ehf. fyrir árið 2018 er að finna eftirfarandi upplýsingar um notkun olíuafurða:
- **Tegund olíu:** Díselolía (lítið, ólítið og bensín)
- **Magn notað:** 295.874 lítrar
- **Eining:** Lítrar
- **Síða:** 4
Tilvitnun úr textanum:
"## Helstu þættir auðlindanotkunar sem varða grænt bókhald árið 2018 hjá Gámaþjónustu Norðurlands ehf. að Hlíðarfjöllum Akureyri.
Grænt bókhald hefur sama uppgjörstímabil og ársreikningur félagsins, frá 1. janúar til 31. desember ár hvert.
| Breyta                        | Eining | Árið 2018 | Árið 2017 |
|------------------------------|--------|-----------|-----------|
| Rafmagn                      | kWh    | 291.358   | 293.333   |
| Heitt vatn                   | M³     | 29.674    | 29.246    |
| Kalt vatn                    | KWh    | 4.186     | 3.850     |
| Diselolía (lítið, ólítið og bensín) | l      | 295.874   | 338.628   |
| Umhverfisslys                |        | 0         | 0         |"
Þetta sýnir að fyrirtækið notaði 295.874 lítra af díselolíu (lítið, ólítið og bensín) á árinu 2018.</t>
  </si>
  <si>
    <t>arctic_sea_farm_patreks_og_tálknafirði</t>
  </si>
  <si>
    <t>Arctic Sea Farm</t>
  </si>
  <si>
    <t>Patreksfjörður og Tálknafjörður</t>
  </si>
  <si>
    <t>Eldisiðnaður</t>
  </si>
  <si>
    <t>### Upplýsingar um olíunotkun Arctic Sea Farm árið 2020
#### Tegund olíu
- Olía
#### Magn notað
- 291.890,00 lítrar
#### Staðsetning
- Arctic Sea Farm Patreks- og Tálknafirði
#### Upplýsingar fundnar á blaðsíðu
- Blaðsíða 5
#### Tilvísun í texta
&gt; "## 2.5. Olíunotkun
&gt; | Arctic Sea Farm Patreks og Tálknafiroði ætlað 60% af heildarmagni | 291.890,00 | lítrar |"</t>
  </si>
  <si>
    <t>hringrás_hf</t>
  </si>
  <si>
    <t>9 og 10</t>
  </si>
  <si>
    <t>Í skýrslunni eru upplýsingar um olíunotkun fyrirtækisins Hringrás hf. fyrir árið 2016. Hér eru helstu atriði:
- **Díselolía**: 
  - Notkun: 291,882 lítrar
  - Orkueinnihhald: 2,831,254 kWh
- **Bensín**:
  - Notkun: 5,744 lítrar
  - Orkueinnihhald: 51,122 kWh
Þessar upplýsingar eru að finna á blaðsíðu 9 og 10 í skýrslunni.
Til viðbótar er tekið fram að díselolía er nánast eina jarðefnaeldsneytið sem er brennt við starfsemi fyrirtækisins og nær allir bílar og vélar ganga fyrir díselolíu. Notkun jarðefnaeldsneyta lækkaði um næstum 80,000 lítra frá fyrra ári vegna sölu á óvistvænum tækjum og minni aksturs út á land.
Einnig er tekið fram að notkun díeselolíu og bensíns hækkaði örlítið milli ára, sem leiddi til aukningar á koltvísýringsmengun um 17 tonn. Tafla 3 á blaðsíðu 11 sýnir að jarðefnaeldsneyti losaði 798 tonn af CO₂ árið 2016 samanborið við 1,008 tonn árið 2015.
Þessar upplýsingar gefa góða mynd af olíunotkun fyrirtækisins fyrir árið 2016.</t>
  </si>
  <si>
    <t>Litað díselolía</t>
  </si>
  <si>
    <t>fiskeldi_austfjarða_hf_berufirði</t>
  </si>
  <si>
    <t>Í grænu bókhaldi Fiskeldis Austfjarða fyrir árið 2018 er að finna eftirfarandi upplýsingar um notkun olíuafurða:
- **Olíunotkun**: 284.586 lítrar (bls. 2)
- **Bensínnotkun**: 10.103 lítrar (bls. 2)
- **Lofþpressu olía Cetus**: 60 lítrar (bls. 2)
- **Smurolía**: 1.916 lítrar (bls. 2)
- **Diesel/Flotaolía**: 284.586 lítrar (bls. 5)
- **Bensín**: 10.103 lítrar (bls. 5)
Þessar upplýsingar eru staðsettar á blaðsíðum 2 og 5 í skýrslunni.</t>
  </si>
  <si>
    <t>gámaþjónusta_norðurlands_ehf</t>
  </si>
  <si>
    <t>Úrgangs- og endurvinnsluiðnaður</t>
  </si>
  <si>
    <t>Díselolía (lituð og ólituð)</t>
  </si>
  <si>
    <t>Í skýrslunni um grænt bókhald Gámaþjónustu Norðurlands ehf. fyrir árið 2016 er eftirfarandi upplýsingar um notkun olíuafurða:
- **Tegundir olíu**: Díselolía (lituð og ólituð) og bensín.
- **Magn**: 281.486 lítrar.
- **Einingar**: Lítrar.
- **Síða**: 5.
Tilvitnun úr textanum:
"Helstu þættir auðlindanotkunar sem varða grænt bókhald árið 2016 hjá Gámaþjónustu Norðurlands að Hlíðarfjöllum Akureyri.
...
| Díselolía (lituð og ólituð) og bensín | l      | 281.486   |"</t>
  </si>
  <si>
    <t>Díselolía lituð</t>
  </si>
  <si>
    <t>Gasolíunotkun á vinnuvélar Seyðisfjörður</t>
  </si>
  <si>
    <t>Í skýrslunni um grænt bókhald SORPU fyrir árið 2014 er að finna eftirfarandi upplýsingar um notkun olíuafurða:
1. **Bensín**:
   - Magn: 6.953 lítrar
   - Umhverfisáhrif: 0,04 l/t
   - Heimild: Tafla 5, bls. 5
2. **Díeselolía**:
   - Magn: 270.353 lítrar
   - Umhverfisáhrif: 1,62 l/t
   - Heimild: Tafla 5, bls. 5
3. **Metan**:
   - Magn: 12.802 Nm³
   - Umhverfisáhrif: 0,08 Nm³/t
   - Heimild: Tafla 5, bls. 5
4. **Heildarorkunotkun**:
   - Bensín: 5,2 tonn (64.170 kWh)
   - Díeselolía: 216,3 tonn (2.583.373 kWh)
   - Metan: 9,2 tonn (127.487 kWh)
   - Heimild: Tafla 7, bls. 6
5. **Gróðurhúsalofttegundir frá eldsneytisnotkun**:
   - Bensín: 5,2 tonn (0,10 kg CO₂/t)
   - Díeselolía: 216,3 tonn (4,10 kg CO₂/t)
   - Metan: 9,0 tonn (0,15 kg CO₂/t)
   - Heimild: Tafla 8, bls. 6
6. **Magn notað af metani og sparaður útblástur**:
   - Metan: 1.917.951 Nm³ (1.375 tonn)
   - Sparaður útblástur: 28.879 tonn-CO₂
   - Heimild: Tafla 9, bls. 6
Þessar upplýsingar gefa góða yfirsýn yfir notkun olíuafurða hjá SORPU árið 2014.</t>
  </si>
  <si>
    <t>sorpa_bs</t>
  </si>
  <si>
    <t>Eldsneytisnotkun</t>
  </si>
  <si>
    <t>Í skýrslunni um grænt bókhald SORPU fyrir árið 2015 er að finna eftirfarandi upplýsingar um notkun olíuafurða:
### Eldsneytisnotkun árið 2015 (bls. 5)
- **Bensín**: 4.816 lítrar (0,03 l/t)
- **Díselolía**: 255.692 lítrar (1,41 l/t)
- **Metan**: 12.871 Nm³ (0,07 m³/t)
### Tafla 6. Orkuefni (bls. 6)
- **Bensín**: 750 kg/m³, orkuinnihald 44,3 MJ/kg, 3,17 kg CO₂/kg
- **Díselolía**: 800 kg/m³, orkuinnihald 43,0 MJ/kg, 3,17 kg CO₂/kg
- **Metan**: 0,717 kg/m³, orkuinnihald 50,0 MJ/kg, 2,73 kg CO₂/kg
### Tafla 7. Heildarorkunotkun hjá SORPU á hvert inntak tonn úrgangs (bls. 6)
- **Bensín**: 44.448 kWst (0,2 kWst/t)
- **Díselolía**: 3.054.099 kWst (16,9 kWst/t)
- **Metan**: 128.174 kWst (0,7 kWst/t)
### Tafla 8. Gróðurhúsalofttegundir frá eldsneytisnotkun á ökutæki SORPU miðað við hvert inntak tonn úrgangs (bls. 6)
- **Bensín**: 3,6 tonn (0,06 kg CO₂/t)
- **Díselolía**: 204,6 tonn (3,58 kg CO₂/t)
- **Metan**: 9,23 tonn (0,14 kg CO₂/t)
### Tafla 9. Heildarmagn notað af metani frá SORPU og sparaður útblástur (bls. 6)
- **Metan**: 1.836.009 Nm³ (1.316 tonn), gróðurhúsáhrif án notkunar 2015: 32.910 tonn-CO₂
Þessar upplýsingar gefa góða yfirsýn yfir notkun olíuafurða hjá SORPU árið 2015, þar á meðal magn og umhverfisáhrif þeirra.</t>
  </si>
  <si>
    <t>11, 13</t>
  </si>
  <si>
    <t>Í skýrslunni um grænt bókhald Loðnuvinnslunnar hf. fyrir árið 2014 er að finna eftirfarandi upplýsingar um notkun olíuafurða:
### Tegundir olíuafurða og magn þeirra árið 2014:
- **Smurolía (glussi, gírolíur o.fl.)**: 2.646 kg
- **Marine díselolía MD, flotaolía**: 247.618 kg
### Magn brunagasa (SO₂ og CO₂) í útblæstri árið 2014 vegna bruna olíu:
- **Magn dísel-/flotaolíu (MD-olíu)**: 247,6 tn
- **Hlutfall S í flotaolíu (hlutfall SO₂)**: 0,2% (0,4%)
- **Magn SO₂ í útblæstri vegna brennslu díselolíu**: 3,9 tn
- **Magn CO₂ í útblæstri vegna bruna dísel-/flotaolíu**: 702,2 tn
Þessar upplýsingar eru að finna á blaðsíðum 11 og 13 í skýrslunni.</t>
  </si>
  <si>
    <t>Í skýrslunni fyrir árið 2013 frá Gámaþjónustu Norðurlands ehf. er að finna eftirfarandi upplýsingar um notkun olíuafurða:
- **Olía**: 240.937 lítrar
- **Bensín**: 707 lítrar
Þessar upplýsingar eru að finna á blaðsíðu 5 í skýrslunni undir kaflanum "Helstu þættir auðlindanotkunar sem varða grænt bókhald árið 2013 hjá Gámapjónustu Norðurlands."
Tilvitnun úr textanum:
&gt; "## Helstu þættir auðlindanotkunar sem varða grænt bókhald árið 2013 hjá Gámapjónustu Norðurlands.
&gt; 
&gt; | Breyta     | eining | 2013    |
&gt; |------------|--------|---------|
&gt; | Rafmagn    | kWh    | 307.997 |
&gt; | Heitt vatn | m³     | 30.355  |
&gt; | Kalt vatn  | m³     | 3.127   |
&gt; | Olía       | l      | 240.937 |
&gt; | Bensín     | l      | 707     |"
Engar upplýsingar um notkun annarra olíuafurða eins og dísellolíu eða metanóls eru tilgreindar í skýrslunni fyrir árið 2013.</t>
  </si>
  <si>
    <t>hringrás_ehf</t>
  </si>
  <si>
    <t>Díselolía (lituð)</t>
  </si>
  <si>
    <t>8-12</t>
  </si>
  <si>
    <t>Í skýrslunni um grænt bókhald Hringrásar hf. fyrir árið 2019 er að finna eftirfarandi upplýsingar um notkun olíutengdra vara:
### Tegundir olíu og magn notkunar:
1. **Bensín**:
   - Notkun árið 2019: 1.438 lítrar
   - Notkun árið 2018: 1.590 lítrar
2. **Díselolía (lituð)**:
   - Notkun árið 2019: 212.834 lítrar
   - Notkun árið 2018: 191.948 lítrar
3. **Díselolía**:
   - Notkun árið 2019: 113.732 lítrar
   - Notkun árið 2018: 97.182 lítrar
### Losun gróðurhúsalofttegunda frá starfseminni:
- **Bensín**:
  - Losun árið 2019: 3.721 kg CO₂
  - Losun árið 2018: 3.365 kg CO₂
- **Díselolía**:
  - Losun árið 2019: 786.434 kg CO₂
  - Losun árið 2018: 888.260 kg CO₂
- **Kósangas**:
  - Losun árið 2019: 2.323 kg CO₂
  - Losun árið 2018: 4.140 kg CO₂
- **Rafmagn**:
  - Losun árið 2019: 2.648 kg CO₂
  - Losun árið 2018: 3.936 kg CO₂
### Heildarlosun ígildi CO₂ kg:
- **2017**: 800.000 kg CO₂
- **2018**: 700.000 kg CO₂
- **2019**: 600.000 kg CO₂
### Samantekt:
Hringrás hf. notar aðallega díselolíu fyrir starfsemi sína, en einnig bensín og kósangas. Notkun díselolíu er mest áberandi og hefur fyrirtækið lagt áherslu á að draga úr notkun jarðefnaeldsneytis með fjárfestingum í sparneytnari vörubílum og breytingum á vinnsluferlum. Heildarlosun gróðurhúsalofttegunda hefur minnkað um tæp 12% milli áranna 2018 og 2019.
Upplýsingarnar eru að finna á blaðsíðum 8-12 í skýrslunni.</t>
  </si>
  <si>
    <t>Lituð díselolía</t>
  </si>
  <si>
    <t>Gasolíunotkun á vinnuvélar Helguvík</t>
  </si>
  <si>
    <t>arctic_sea_farm_dýrafirði</t>
  </si>
  <si>
    <t>Dýrafjörður</t>
  </si>
  <si>
    <t>Ísafjarðarbær</t>
  </si>
  <si>
    <t>olíunotkun</t>
  </si>
  <si>
    <t>Í grænu bókhaldi Arctic Sea Farm fyrir árið 2020 er eftirfarandi upplýsingar um olíunotkun fyrirtækisins:
- **Tegund olíu:** Ekki er tilgreind nákvæm tegund olíu, aðeins er talað um "olíunotkun".
- **Magn:** 194.594 lítrar.
- **Eining:** Lítrar.
- **Staðsetning:** Arctic Sea Farm Dýrafirði.
- **Hlutfall:** Arctic Sea Farm Dýrafirði ætlað 40% af heildarnotkun.
Þessar upplýsingar er að finna á blaðsíðu 5 í skýrslunni.
Tilvitnun:
&gt; "2.5. Olíunotkun | Arctic Sea Farm Dýrafirði ætlað 40% af | 194.594 | Lítrar |"</t>
  </si>
  <si>
    <t>ísfélag_vestmannaeyja</t>
  </si>
  <si>
    <t>Í skýrslunni um grænt bókhald fyrir rekstrarárið 2014 hjá Ísfélagi Vestmannaeyja hf. er að finna eftirfarandi upplýsingar um notkun olíuafurða:
1. **Svartolía**:
   - Magn: 1.569.021 kg
   - Magn á tonn hráefnis: 48,93 kg/tonn
   - Blaðsíða: 9
2. **Dieselolía**:
   - Magn: 7.549 ltr.
   - Magn á tonn hráefnis: 0,2354 ltr./tonn
   - Blaðsíða: 9
3. **Smurolía (glussi, grófurolíur ofl.)**:
   - Magn: 844 ltr.
   - Magn á tonn hráefnis: 0,0263 ltr./tonn
   - Blaðsíða: 9
4. **Magn SO2 í útblæstri vegna brennslu svartolíu**:
   - Magn: 59,6 tonn
   - Blaðsíða: 10
5. **Magn CO2 í útblæstri vegna brennslu svartolíu**:
   - Magn: 4.833 tonn
   - Blaðsíða: 10
Þessar upplýsingar gefa glögga mynd af notkun olíuafurða hjá Ísfélagi Vestmannaeyja hf. á árinu 2014.</t>
  </si>
  <si>
    <t>orkuveita_reykjavík</t>
  </si>
  <si>
    <t>Bifreiðar</t>
  </si>
  <si>
    <t>93</t>
  </si>
  <si>
    <t>Í umhverfisskýrslu Orkuveitu Reykjavíkur (OR) fyrir árið 2016 er fjallað um notkun mismunandi olíutengdra vara. Hér eru helstu upplýsingar sem varða olíunotkun fyrirtækisins á árinu 2016:
1. **Bensín og díselolía**:
   - **Bensín**: 17.349 lítrar
   - **Díselolía**: 190.565 lítrar
   - Heimild: Viðauki 28, blaðsíða 93
2. **Metan**:
   - **Metan**: 9.305 m³
   - Heimild: Viðauki 28, blaðsíða 93
3. **Rafmagnsbílar og tengiltvinnbílar**:
   - **Rafmagnsbílar**: 21 bílar
   - **Tengiltvinnbílar**: 2 bílar
   - Heimild: Viðauki 27, blaðsíða 93
4. **Eldsneytisnotkun bifreiða**:
   - **Bensín**: 17.349 lítrar
   - **Díselolía**: 190.565 lítrar
   - **Metan**: 9.305 m³
   - Heimild: Viðauki 28, blaðsíða 93
5. **Losun gróðurhúsalofttegunda frá biflota**:
   - **CO₂ ígildi**: 551 tonn
   - Heimild: Viðauki 30, blaðsíða 94
Þessar upplýsingar sýna að OR notaði bæði bensín og díselolíu í talsverðu magni árið 2016, auk þess að nota metan sem eldsneyti fyrir bifreiðar. Einnig er áberandi að fyrirtækið hefur verið að auka hlut rafmagnsbíla í bílaflota sínum.</t>
  </si>
  <si>
    <t>eigin bíla og leigubíla</t>
  </si>
  <si>
    <t>Í skýrslunni eru upplýsingar um notkun olíutengdra vara fyrirtækisins árið 2012. Hér eru helstu atriði:
1. **Bensín og olía á Bláfjöllum**:
   - Bensín: 2,064 lítrar
   - Olía: 48,100 lítrar
   - (Bls. 11)
2. **Olía á Elliðavatni**:
   - Olía: 918 lítrar
   - (Bls. 11)
3. **Eldsneytisnotkun eigin bíla og leigubíla**:
   - Bensín: 44,499 lítrar
   - Díselolía: 174,164 lítrar
   - Litað vélolía: 28,821 lítrar
   - Metan: 0 m³
   - Vetni: 0 m³
   - (Bls. 35)
4. **Eldsneytisnotkun í varaaflstöðvar**:
   - Litað vélolía: 29,000 lítrar
   - (Bls. 35)
5. **Magn eldsneytis, seyru og steypu flutt um vatnsverndarsvæði höfuðborgarsvæðisins**:
   - Bensín: 2,064 lítrar
   - Olía: 48,100 lítrar
   - (Bls. 11)
Þessar upplýsingar gefa heildarmynd af notkun olíutengdra vara fyrirtækisins árið 2012.</t>
  </si>
  <si>
    <t>fjarðalax</t>
  </si>
  <si>
    <t>Fjarðalax</t>
  </si>
  <si>
    <t>Eldi Tálkna-, Arnar- og Patreksfjarðar</t>
  </si>
  <si>
    <t>Í grænu bókhaldi Fjarðalax ehf fyrir árið 2012 er að finna eftirfarandi upplýsingar um olíunotkun fyrirtækisins:
- **Gasolía**: Eldi Tálkna-, Arnar- og Patreksfjarðar notaði 173.742 lítra af gasolíu.
- **Bensín**: Eldi Tálkna-, Arnar- og Patreksfjarðar notaði 6.294 lítra af bensíni.
Þessar upplýsingar eru staðsettar á blaðsíðu 3 í skýrslunni.
Tilvitnun:
&gt; "2.5. Olíunotkun
&gt; - Gasolía: Eldi Tálkna-&amp;Arnar-&amp;Patreksf. | 173742 | lítrar
&gt; - Bensín: Eldi Tálkna-&amp;Arnar-&amp;Patreksf. | 6294 | lítrar"</t>
  </si>
  <si>
    <t>fjarðarlax</t>
  </si>
  <si>
    <t>Eldi Tálkna&amp;Arnar-&amp;Patreksf</t>
  </si>
  <si>
    <t>Í skýrslunni um grænt bókhald Fjarðalax ehf. fyrir árið 2013 er að finna eftirfarandi upplýsingar um olíunotkun fyrirtækisins:
- **Gasolía**: 173.742 lítrar
- **Bensín**: 6.294 lítrar
Þessar upplýsingar eru að finna á blaðsíðu 3 í skýrslunni undir kaflanum "2. Hráefnis og auðlindanotkun".
Tilvitnun:
"2.5. Olíunotkun
| Gasolía | Eldi Tálkna&amp;Arnar-&amp;Patreksf | 173742 | lítrar |
| Bensín | Eldi Tálkna&amp;Arnar-&amp;Patreksf | 6294 | lítrar |"</t>
  </si>
  <si>
    <t>54</t>
  </si>
  <si>
    <t>Í umhverfisskýrslu Orkuveitu Reykjavíkur fyrir árið 2013 er að finna eftirfarandi upplýsingar um notkun olíutengdra vara:
1. **Díselolía**:
   - Magn: 45,744 lítrar
   - Staðsetning: Bílajöl, skáðsavæði
   - Heimild: Tafla 1 á bls. 18
2. **Bensín**:
   - Magn: 3,663 lítrar
   - Staðsetning: Bílajöl, skáðsavæði
   - Heimild: Tafla 1 á bls. 18
3. **Díselolía**:
   - Magn: 1,486 lítrar
   - Staðsetning: Elliðavatn, skáðsavæði
   - Heimild: Tafla 1 á bls. 18
4. **Bensín**:
   - Magn: 2,000 lítrar
   - Staðsetning: Elliðavatn, skáðsavæði
   - Heimild: Tafla 1 á bls. 18
5. **Díselolía**:
   - Magn: 600 lítrar
   - Staðsetning: Þríhnúkar
   - Heimild: Tafla 1 á bls. 18
6. **Díselolía**:
   - Magn: 168,526 lítrar
   - Heimild: Tafla 12 á bls. 54
7. **Bensín**:
   - Magn: 33,347 lítrar
   - Heimild: Tafla 12 á bls. 54
8. **Metan**:
   - Magn: 19,324 m³
   - Heimild: Tafla 12 á bls. 54
9. **Vetni**:
   - Magn: 0 m³
   - Heimild: Tafla 12 á bls. 54
Þessar upplýsingar gefa til kynna notkun mismunandi olíutengdra vara á árinu 2013, þar á meðal díselolíu, bensíns, metans og vetnis, ásamt tilgreindum magni og staðsetningum þar sem þær voru notaðar.</t>
  </si>
  <si>
    <t>loðnuvinnslan_fáskrúðsfirði</t>
  </si>
  <si>
    <t>Díselolía (MDO og DMA)</t>
  </si>
  <si>
    <t>Í skýrslunni um grænt bókhald Loðnuvinnslunnar hf. fyrir árið 2019 er að finna eftirfarandi upplýsingar um notkun olíuafurða:
1. **Tegundir olíuafurða:**
   - Díselolía (MDO og DMA)
2. **Magn notað:**
   - 167.800 kg af díselolíu
3. **Magn brunaögsa í útblæstri vegna brennslu díselolíu:**
   - Magn SO₂: 0,7 tonn
   - Magn CO₂: 534,6 tonn
4. **Notkun olíuafurða í tengslum við orku- og auðlindanotkun:**
   - Díselolía MDO og DMA: 167.800 kg
5. **Mælingar á ryki í útblæstri olíukatla:**
   - Mest var keyrt á rafmagni árið 2019. Olíunotkun 2019 var tæp 22% af notkuninni 2018.
Upplýsingarnar eru að finna á blaðsíðum 10 og 11 í skýrslunni.
Tilvitnanir:
- "Díselolía MDO og DMA: 167.800 kg" (Bls. 10)
- "Magn diselolíu (MDO og DMA): 167,8 tn" (Bls. 11)
- "Magn SO₂ í útblæstri vegna brennslu diselolíu: 0,7 tn" (Bls. 11)
- "Magn CO₂ í útblæstri vegna bruna diselolíu: 534,6 tn" (Bls. 11)
- "Mest var keyrt á rafmagni árið 2019. Olíunotkun 2019 var tæp 22% af notkuninni 2018." (Bls. 11)</t>
  </si>
  <si>
    <t>Eldi Tálkna-&amp;Arnar-&amp;Patreksf</t>
  </si>
  <si>
    <t>Í skýrslu Fjarðalax ehf fyrir árið 2014 er að finna eftirfarandi upplýsingar um olíunotkun fyrirtækisins:
- **Gasolía**: 167.557 lítrar
- **Bensín**: 10.454 lítrar
Þessar upplýsingar eru staðsettar á blaðsíðu 3 í skýrslunni undir kaflanum "Ráefnis og auðlindanotkun".
Tilvitnun úr textanum:
"5. Olíunotkun
   Gasolía | Eldi Tálkna-&amp;Arnar-&amp;Patreksf | 167557 | lítrar
   Bensín  | Eldi Tálkna-&amp;Arnar-&amp;Patreksf | 10454  | lítrar"</t>
  </si>
  <si>
    <t>Marine díeselolía (MD), flotaolía</t>
  </si>
  <si>
    <t>alur_hf</t>
  </si>
  <si>
    <t>Alur</t>
  </si>
  <si>
    <t>Skipagasoila (MGO dieselolía)</t>
  </si>
  <si>
    <t>Í skýrslunni um grænt bókhald Alur hf. fyrir árið 2010 er að finna eftirfarandi upplýsingar um notkun olíuafurða:
1. **Skipagasoila (MGO dieselolía)**:
   - Magn: 163.885 lítrar / 147.496 kg
   - Eining: lítrar og kg
   - Síða: 6 og 7
2. **Propangas**:
   - Magn: 459 kg
   - Eining: kg
   - Síða: 7
Þessar upplýsingar eru teknar úr töflunni á síðu 6 og 7 sem sýnir framleiðslu og notkun hráefna og orku fyrir árið 2010.
Tilvitnun:
&gt; "Olía (skipagasoila) | ltr. | 163 885" (Síða 6)
&gt; "Skipaolia (MGO dieselolía) | ltr / kg | 163.885 / 147.496" (Síða 7)
&gt; "Propangas | kg | 459" (Síða 7)
Þetta eru allar upplýsingar sem fundust um notkun olíuafurða hjá fyrirtækinu fyrir árið 2010.</t>
  </si>
  <si>
    <t>fiskeldi_austfjarða</t>
  </si>
  <si>
    <t>Diesel/Flotaolía</t>
  </si>
  <si>
    <t>Í grænu bókhaldi Fiskeldis Austfjarða fyrir árið 2016 er að finna eftirfarandi upplýsingar um notkun olíuafurða:
- **Diesel/Flotaolía**: 152.051 lítrar
- **Bensín**: 20.973 lítrar
Þessar upplýsingar eru staðsettar á blaðsíðu 2 í skýrslunni.
Tilvitnun:
"6.6. Sundurliðun á notkun hættulegra efna
Olía | Diesel/Flotaolía | 152.051 | lítri
Ýmis efni og olíur | Bensín | 20.973 | lítri"
Einnig er þetta staðfest á blaðsíðu 3 undir hráefnis og auðlindanotkun:
"2.5. Olíunotkun | 152.051 | lítrar
2.6. Bensínnotkun (lítrar) | 20.973 | lítrar"</t>
  </si>
  <si>
    <t>fiskeldi_austfjarða_hf_fáskrúðsfirði</t>
  </si>
  <si>
    <t>Fiskiðja</t>
  </si>
  <si>
    <t>Í skýrslunni um grænt bókhald fyrir árið 2017 frá Fiskeldi Austfjarða kemur fram eftirfarandi upplýsingar um notkun olíuafurða:
- **Diesel/Flotaolía**: 141.573 lítrar
- **Bensín**: 17.632 lítrar
Þessar upplýsingar eru að finna á blaðsíðu 2 í skýrslunni undir liðnum "6.6. Sundurliðun á notkun hættulegra efna".
Til viðbótar kemur fram á blaðsíðu 3 undir liðnum "2.5. Olíunotkun" að bensínnotkun var 17.632 lítrar.
Þetta eru allar upplýsingar sem fundust um notkun olíuafurða fyrir árið 2017 í skýrslunni.</t>
  </si>
  <si>
    <t>steinull_hf</t>
  </si>
  <si>
    <t>Steinull</t>
  </si>
  <si>
    <t>Skagafjörður</t>
  </si>
  <si>
    <t>Framleiðsla á steinull</t>
  </si>
  <si>
    <t>Olía og bensín</t>
  </si>
  <si>
    <t>Tæki, hráefnaþurrkun og hersluloftshitun</t>
  </si>
  <si>
    <t>13</t>
  </si>
  <si>
    <t>Í skýrslunni um grænt bókhald Steinullar hf. fyrir árið 2019 er að finna eftirfarandi upplýsingar um notkun olíuafurða:
1. **Smurolía**:
   - "Alls voru notuð 1222 kg af feiti og smurolíu árið 2019." (Page 7)
2. **Dieselolía og bensín**:
   - "Árið 2019 var diesololíunotkun þessara tækja 10.153 lítrar. Þá rak fyrirtækið eina bifreið sem notaði 311 lítra af bensíni og tvær bifreiðar sem notuðu samanlagt 2344 lítra af dieselolíu." (Page 10)
3. **Olía**:
   - "Flotadíeselolía (hráefnapurkun) og herslulofthitun: 111"
   - "Díeselolía og bensín (farartæki): 67"
   - "Olía- og bensín samtals: 141.394 kg" (Page 13)
Þessar upplýsingar gefa til kynna notkun mismunandi tegunda olíuafurða, þar á meðal smurolíu, dieselolíu og bensíns, ásamt tilgreindum magni í kílógrömmum og lítrum fyrir árið 2019.</t>
  </si>
  <si>
    <t>Undirflokkar með ónothæfa vísitölu</t>
  </si>
  <si>
    <t>steinull</t>
  </si>
  <si>
    <t>Í skýrslunni um grænt bókhald Steinullar hf. fyrir árið 2020 er að finna eftirfarandi upplýsingar um notkun olíuafurða:
### Tegundir olíuafurða og magn notkunar árið 2020:
1. **Díselolía til sandþurrkunar**:
   - Notkun: Ótilgreint magn (nefnt í kafla 8.2, bls. 6).
2. **Díselolía og bensín fyrir farartæki**:
   - Notkun díselolíu: 10.256 lítrar (kafli 14, bls. 10).
   - Notkun bensíns: 214 lítrar (kafli 14, bls. 10).
   - Notkun díselolíu fyrir tvær bifreiðar: 1.835 lítrar (kafli 14, bls. 10).
3. **Olía og bensín samtals**:
   - Magn: 139.225 kg (kafli 15.3, bls. 13).
4. **Smurolía**:
   - Notkun: 1409 kg (kafli 8.6, bls. 7).
### Samantekt:
- **Díselolía**: 10.256 lítrar + 1.835 lítrar = 12.091 lítrar.
- **Bensín**: 214 lítrar.
- **Smurolía**: 1409 kg.
- **Olía og bensín samtals**: 139.225 kg.
Þessar upplýsingar eru teknar úr skýrslunni á blaðsíðum 6, 7, 10 og 13.</t>
  </si>
  <si>
    <t>Flotadieselolía</t>
  </si>
  <si>
    <t>Í skýrslu Steinullar hf. um grænt bókhald fyrir rekstrarárið 2017 er að finna eftirfarandi upplýsingar um notkun olíuafurða:
1. **Smurolía**:
   - Notkun smur- og kæliolíu var 816 kg árið 2017. (Page 6)
2. **Dieselolía**:
   - Dieselolíunotkun ámoksturstækis, þriggja dieselknúinna lyftara og tveggja rafmagnslyftara var 11.974 lítrar árið 2017. (Page 10)
   - Tvær bifreiðar notuðu samanlagt 4.740 lítra af dieselolíu árið 2017. (Page 10)
3. **Bensín**:
   - Ein bifreið notaði 285 lítra af bensíni árið 2017. (Page 10)
4. **Flotadieselolía**:
   - Flotadieselolía notuð til þurrkunar á sandi og hersluloftshitiun var 105 einingar (vísitala) árið 2017. (Page 13)
5. **Heildarnotkun olíu og bensíns**:
   - Olía- og bensínnotkun samtals var 137.813 kg árið 2017. (Page 13)
Þessar upplýsingar eru teknar úr skýrslunni á síðum 6, 10 og 13.</t>
  </si>
  <si>
    <t>skinney__þinganes_hf</t>
  </si>
  <si>
    <t>Í skýrslunni um grænt bókhald fyrir árið 2015 frá Fiskimjölsverksmiðju Skinneyjar-Þinganess hf. er eftirfarandi upplýsingar um olíunotkun fyrirtækisins:
### Olíunotkun árið 2015
- **Svartolía**: 135.266 lítrar (bls. 4)
- **Dieselolía**: 3.923 lítrar, notuð á lyftara (bls. 4)
### Losun efna vegna olíunotkunar árið 2015
- **Koltvísýringur (CO₂) í útblæstri vegna bruna svartolíu**: 375 tonn (bls. 4)
- **Koltvísýringur (CO₂) í útblæstri vegna bruna díselolíu**: 12 tonn (bls. 4)
- **Brennisteinsoxíð (SO₂) í útblæstri vegna bruna svartolíu**: 4,63 tonn (bls. 4)
- **Brennisteinsoxíð (SO₂) í útblæstri vegna bruna díselolíu**: 0,14 tonn (bls. 4)
Þessar upplýsingar gefa til kynna magn og tegundir olíu sem fyrirtækið notaði á árinu 2015, ásamt losun mengandi efna vegna bruna þessara olíutegunda.</t>
  </si>
  <si>
    <t>### Skýrsla um olíunotkun Steinullar hf. árið 2018
Í skýrslu Steinullar hf. um grænt bókhald fyrir rekstrarárið 2018 er að finna eftirfarandi upplýsingar um notkun olíuafurða:
#### Tegundir olíuafurða og magn:
1. **Flotadíselolía**:
   - Notkun: Til þurrkunar á sandi.
   - Magn: Ekki tilgreint nákvæmlega í kg eða lítrum, en hlutfallstala er gefin sem 102 miðað við grunnár 2003.
2. **Díselolía og bensín (farartæki)**:
   - Notkun: Fyrir ámoksturstæki, lyftara og bifreiðar.
   - Magn: 11.108 lítrar af díeselolíu fyrir ámoksturstæki og lyftara.
   - Magn: 166 lítrar af bensíni fyrir eina bifreið.
   - Magn: 3.162 lítrar af díeselolíu fyrir tvær bifreiðar.
3. **Smurolía**:
   - Notkun: Til smurningar á vélbúnaði.
   - Magn: 971 kg.
#### Samtals olíunotkun:
- **Olía- og bensín samtals**: 132.233 kg (blanda af flotadíselolíu, díeselolíu og bensíni).
#### Upplýsingar um notkun:
- **Flotadíselolía**: Notuð til þurrkunar á sandi.
- **Díselolía og bensín**: Notuð fyrir ámoksturstæki, lyftara og bifreiðar.
- **Smurolía**: Notuð til smurningar á vélbúnaði.
#### Heimildir:
- Upplýsingar um olíunotkun eru að finna á blaðsíðu 7 (smurolía) og blaðsíðu 10 (díselolía og bensín) í skýrslunni.
Þessar upplýsingar gefa góða yfirsýn yfir notkun olíuafurða hjá Steinull hf. árið 2018 og sýna fram á umfang og tegundir olíuafurða sem fyrirtækið notar í starfsemi sinni.</t>
  </si>
  <si>
    <t>stjörnugrís_melum</t>
  </si>
  <si>
    <t>Stjörnugrís</t>
  </si>
  <si>
    <t>Melar, Hvalfjarðarsveit</t>
  </si>
  <si>
    <t>Svínarækt</t>
  </si>
  <si>
    <t>Flotolía</t>
  </si>
  <si>
    <t>upphitun á Melum</t>
  </si>
  <si>
    <t>Í skýrslunni um "Grænt bókhald" hjá Stjörnugrís hf. fyrir árið 2020 er að finna eftirfarandi upplýsingar um notkun olíuafurða:
- **Flotolía**: Í yfirlýsingu stjórnar kemur fram að árleg brennsla 130.000 lítra af flotolíu til upphitunar á Melum hættir með aðgangi að heitu vatni frá Orkuveitunni. Þetta mun minnka kolefnisfótspor fyrirtækisins um 340 tonn á ári. (Page 3)
- **Olíunotkun**: Í kaflanum um lykiltölur um umhverfismál er tilgreint að olíunotkun fyrirtækisins árið 2020 var 128.259 lítrar. (Page 8)
Þessar upplýsingar gefa til kynna að fyrirtækið hafi notað flotolíu til upphitunar og að heildarolíunotkun þess árið 2020 hafi verið 128.259 lítrar.</t>
  </si>
  <si>
    <t>fiskimjölsverksmiðja__loðnuvinnslan</t>
  </si>
  <si>
    <t>Í skýrslunni um grænt bókhald Loðnuvinnslunnar hf. fyrir árið 2020 er að finna eftirfarandi upplýsingar um notkun olíuafurða:
1. **Tegundir olíuafurða:**
   - Díselolía (MDO og DMA)
2. **Magn olíuafurða:**
   - Heildarnotkun díselolíu: 122.181 kg (bls. 11)
   - Magn díselolíu í útblæstri: 122,2 tn (bls. 12)
3. **Einingar:**
   - Magn olíuafurða er gefið upp í kílógrömmum (kg) og tonnum (tn).
4. **Útblástur vegna brennslu díselolíu:**
   - Magn SO₂ í útblæstri: 0,5 tn
   - Magn CO₂ í útblæstri: 389,3 tn (bls. 12)
5. **Minnkun á olíunotkun:**
   - Olíunotkun minnkaði úr 2,9 kg í 2,5 kg á hráefniston (bls. 10)
   - Minnkun á olíunotkun frá 2019 var 27% (bls. 12)
Þessar upplýsingar eru teknar úr skýrslunni á blaðsíðum 10, 11 og 12.</t>
  </si>
  <si>
    <t>Flotadíeselolía</t>
  </si>
  <si>
    <t>### Upplýsingar um olíunotkun Steinullar hf. árið 2015
#### Tegundir olíu og magn notkunar:
1. **Smurolía**:
   - Notkun: 0,7 tonn
   - Heimild: Blaðsíða 7, kafli 8.6
2. **Díeselolía**:
   - Notkun: 11.676 lítrar
   - Heimild: Blaðsíða 9, kafli "Flutningar hráefna og afurða"
3. **Bensín**:
   - Notkun: 4.616 lítrar
   - Heimild: Blaðsíða 9, kafli "Flutningar hráefna og afurða"
4. **Díeselolía (önnur notkun)**:
   - Notkun: 1.088 lítrar
   - Heimild: Blaðsíða 9, kafli "Flutningar hráefna og afurða"
#### Samtals olíunotkun:
- **Olía og bensín samtals**: 121.935 kg
- Heimild: Blaðsíða 12, kafli 15.3
#### Notkun flotadíeselolíu:
- Notkun: 91 (hlutfallstala miðað við árið 2003)
- Heimild: Blaðsíða 12, kafli 15.3
### Samantekt:
Steinull hf. notaði ýmsar tegundir olíu árið 2015, þar á meðal smurolíu, díeselolíu og bensín. Heildarnotkun olíu og bensíns var 121.935 kg. Nánari upplýsingar um notkun einstakra tegunda olíu eru tilgreindar í skýrslunni, þar á meðal 0,7 tonn af smurolíu, 11.676 lítrar af díeselolíu, 4.616 lítrar af bensíni og 1.088 lítrar af díeselolíu fyrir sérstaka notkun.</t>
  </si>
  <si>
    <t>Olía og bensín samtals</t>
  </si>
  <si>
    <t>Í skýrslu Steinullar hf. um grænt bókhald fyrir rekstrarárið 2016 er að finna eftirfarandi upplýsingar um notkun olíuafurða:
1. **Flotadíseloía**:
   - Notkun: Til þurrkunar á sandi.
   - Magn: Ekki tilgreint nákvæmlega í skýrslunni.
2. **Dísilolía**:
   - Notkun: Fyrir ámoksturstæki, lyftara og bifreiðar.
   - Magn: 11.424 lítrar.
3. **Bensín**:
   - Notkun: Fyrir eina bifreið.
   - Magn: 287 lítrar.
4. **Dísilolía** (fyrir tvær bifreiðar):
   - Magn: 4.748 lítrar.
5. **Olía og bensín samtals**:
   - Magn: 119.596 kg (blanda af flotadíseloíu, dísilolíu og bensíni).
Þessar upplýsingar eru að finna á blaðsíðu 10 og 11 í skýrslunni.
Tilvitnun í texta:
"Vegna innflutningar hráefnis, heildslu flutningatekja og gámaflutninga rekur fyrirtækið dieselknúið ámoksturstæki, þrjá dieselknúna lyftara og tvo rafmagnslyftara. Dieselolíunotkun þessara tækja árið 2016 var 11.424 lítrar. Þá rak fyrirtækið eina bifreið sem notaði 287 lítra af bensíni og tvær bifreiðar sem notuðu samanlagt 4748 lítra af dieselolíu."
"### Olía:
| Notkunarflokkur | 2016 |
|-----------------|------|
| Flotadieselolía (hráefnaþurrkun) og herslulofthitun | 88 * |
| Dieselolía og bensín (farratæki) | 96 * |
| Olía- og bensín samtals | 119.596 kg |"
Engar upplýsingar fundust um notkun annarra olíuafurða eins og metanól eða aðrar tegundir olíuafurða fyrir árið 2016.</t>
  </si>
  <si>
    <t>arnarlax_hf</t>
  </si>
  <si>
    <t>Bíldudal</t>
  </si>
  <si>
    <t>bíla, báta, lyftara og ljósavél</t>
  </si>
  <si>
    <t>Í græna bókhaldi Arnarlax hf. fyrir árið 2016 er eftirfarandi upplýsingar um olíunotkun fyrirtækisins:
- **Tegund olíu**: Olía notuð fyrir bíla, báta, lyftara og ljósavél.
- **Magn**: 118,414 lítrar.
- **Eining**: Lítrar.
- **Síða**: 4.
Tilvitnun úr textanum:
"2.5. Olíunotkun | Bílar, bátar, lyftarar og ljósavél | 118,414 | Lítrar |"</t>
  </si>
  <si>
    <t>Ótilgreind (sameiginleg olíunotkun)</t>
  </si>
  <si>
    <t>### Skýrsla um olíunotkun Arctic Sea Farm árið 2019
#### Olíunotkun
- **Tegund olíu**: Ótilgreind (sameiginleg olíunotkun)
- **Magn**: 116.036,56 lítrar
- **Eining**: Lítrar
- **Síða**: 5
#### Notkun á hættulegum efnum
- **Tegund efnis**: Maurasýra
- **Magn**: 1000 lítrar
- **Eining**: Lítrar
- **Síða**: 5
#### Magn spilliefna til förgunar
- **Tegund efnis**: Affalsolía
- **Magn**: Ótilgreint (yfirleitt)
- **Eining**: Tankar á bryggjum
- **Síða**: 6
Þessar upplýsingar gefa til kynna að Arctic Sea Farm notaði 116.036,56 lítra af olíu árið 2019. Einnig var notað 1000 lítrar af maurasýru og affalsolía var yfirleitt geymd í tönkum á bryggjum.</t>
  </si>
  <si>
    <t>íslenska_kalkþörungafélagið</t>
  </si>
  <si>
    <t>Íslenska Kalkþörungafélagið</t>
  </si>
  <si>
    <t>Framleiðsla og vinnsla kalkþörunga</t>
  </si>
  <si>
    <t>vinnuvélar</t>
  </si>
  <si>
    <t>### Notkun olíuafurða hjá Íslenska kalkþörungafélaginu ehf. árið 2020
#### Tegundir olíuafurða og magn þeirra:
- **Olía (Dieselolía á vinnuvélar)**: 112.789 lítrar (bls. 13)
- **Smurolía**: 
  - Smurefiti: 344 kg (bls. 11)
  - Aðrar smurolíur og gírfeiti: 177 kg (bls. 11)
#### Notkun:
- **Olía**: Notuð á vinnuvélar (bls. 11)
- **Smurolía**: Notuð til að smyrja ýmis tæki í verksmiðjunni (bls. 11)
Þessar upplýsingar eru teknar úr grænu bókhaldi Íslenska kalkþörungafélagsins ehf. fyrir árið 2020.</t>
  </si>
  <si>
    <t>stjörnugrís_hf_melum</t>
  </si>
  <si>
    <t>Í skýrslunni um "Grænt bókhald" hjá Stjörnugrís hf. fyrir árið 2018 er að finna eftirfarandi upplýsingar um olíunotkun fyrirtækisins:
- **Olíunotkun**: 
  - Árið 2017: 85.808 lítrar
  - Árið 2018: 109.751 lítrar
Þessar upplýsingar eru að finna á blaðsíðu 7 í skýrslunni undir kaflanum "Lykiltölur um umhverfismál – Hráefnis- og auðlindanotkun".
Tilvitnun úr textanum:
&gt; |                       | 2017        | 2018        |
&gt; |-----------------------|-------------|-------------|
&gt; | Olíunotkun            | Lítrar      | 85.808      | 109.751     |
Engar aðrar tegundir olíuafurða eins og bensín, dísilolía eða metanól eru nefndar í skýrslunni fyrir árið 2018.</t>
  </si>
  <si>
    <t>íslenska_kalkþörungafélagið_ehf</t>
  </si>
  <si>
    <t>14</t>
  </si>
  <si>
    <t>Í skýrslu Íslenska kalkþörungafélagsins ehf. um grænt bókhald fyrir árið 2019 er að finna eftirfarandi upplýsingar um notkun olíu og olíutengdra vara:
1. **Olía á vinnuvélar**:
   - Tegund: Dieselolía
   - Magn: 107.328 lítrar
   - Síða: 14
2. **Smurolía**:
   - Tegundir: Smurefni og gírfeiti
   - Magn: 
     - Smurefni: 257 kg
     - Aðrar smurolíur og gírfeiti: 1.702 kg
   - Síða: 12
Þessar upplýsingar gefa til kynna notkun á dieselolíu fyrir vinnuvélar og smurolíur fyrir ýmis tæki í verksmiðjunni á árinu 2019.</t>
  </si>
  <si>
    <t>Eldi Tálkna-&amp;Arnar-&amp;Patreksfirði</t>
  </si>
  <si>
    <t>Í skýrslu Fjarðalax ehf. fyrir árið 2016 er að finna eftirfarandi upplýsingar um olíunotkun fyrirtækisins:
### Olíunotkun
- **Gasolía**: Eldi Tálkna-&amp;Arnar-&amp;Patreksfirði: 2,149 lítrar
- **Bensín**: Eldi Tálkna-&amp;Arnar-&amp;Patreksfirði: 105,540 lítrar
Þessar upplýsingar eru staðsettar á blaðsíðu 4 í skýrslunni.
Tilvitnun:
&gt; ## 2.5. Olíunotkun
&gt; | Hvar í fyrirtækinu?                     | Magn   | Magn | Eining |
&gt; |-----------------------------------------|--------|------|--------|
&gt; | Gasolía: Eldi Tálkna-&amp;Arnar-&amp;Patreksfirði| 2,149  |      | lítrar |
&gt; | Bensín: Eldi Tálkna-&amp;Arnar-&amp;Patreksfirði | 105,540|      | lítrar |</t>
  </si>
  <si>
    <t>alur_álvinnsla</t>
  </si>
  <si>
    <t>Skipagasolía (MGO diseloil)</t>
  </si>
  <si>
    <t>álgljalli</t>
  </si>
  <si>
    <t>6 og 7</t>
  </si>
  <si>
    <t>Í skýrslunni um grænt bókhald fyrir Alur hf. vegna ársins 2011 er að finna eftirfarandi upplýsingar um notkun olíuafurða:
1. **Skipagasolía (MGO diseloil)**:
   - Magn: 105.514 lítrar
   - Einnig gefið upp í kg: 94.962 kg
   - Notkunarstuðull: 43,9 lítrar MGO á hvert tonn af álgljalli
   - Upplýsingar staðsettar á blaðsíðu 6 og 7.
2. **Propangas**:
   - Magn: 479 kg
   - Upplýsingar staðsettar á blaðsíðu 7.
Þessar upplýsingar gefa til kynna nákvæma notkun á skipagasolíu og propangasi hjá fyrirtækinu á árinu 2011.</t>
  </si>
  <si>
    <t>hraðfrystihús_gunnvarar</t>
  </si>
  <si>
    <t>Hraðfrystihúsið Gunnvör</t>
  </si>
  <si>
    <t>Hnífsdalur</t>
  </si>
  <si>
    <t>Sjávarútvegsfyrirtæki - Fiskeldi</t>
  </si>
  <si>
    <t>Bátar</t>
  </si>
  <si>
    <t>Í skýrslunni um grænt bókhald fyrir árið 2010 frá Hraðfrystihúsinu - Gunnvör hf. er að finna eftirfarandi upplýsingar um olíunotkun fyrirtækisins:
- **Tegund olíu**: Olía á báta
- **Magn**: 105.000 lítrar
- **Eining**: Lítrar
- **Síða**: 3
Til viðbótar er einnig minnst á úrgangsolíu af bátum árið 2010, sem er lýst sem "óverulegt" magn á síðu 4.
Þetta eru allar upplýsingar sem fundust um olíunotkun fyrirtækisins fyrir árið 2010 í skýrslunni.</t>
  </si>
  <si>
    <t>Skipagasolía (MGO díeselolía)</t>
  </si>
  <si>
    <t>álgjalli</t>
  </si>
  <si>
    <t>Í skýrslunni um grænt bókhald Als, álvinnslu hf. fyrir árið 2012, er að finna eftirfarandi upplýsingar um notkun olíu og eldsneytis:
1. **Skipagasolía (MGO díeselolía)**:
   - Magn: 103.396 lítrar
   - Magn á einingu: 93.056 kg
   - Notkun á einingu: 39,7 lítrar MGO á hvert tonn af álgjalli
   - Heimild: Síða 6 og 7
2. **Propangas**:
   - Engin notkun á própangasi
   - Heimild: Síða 7
Þessar upplýsingar eru teknar úr töflum á síðum 6 og 7 í skýrslunni.
Tilvitnun:
&gt; "Olía (skipagasolía) | ltr | 103.396" (Síða 6)
&gt; "Skipaolía (MGO díeselolía) | ltr / kg | 103 396 / 93 056  39.7 ltr MGO / t álgjalls" (Síða 7)
&gt; "Propangas | kg | 0  Engin notkun própangass" (Síða 7)
Engar aðrar tegundir olíu eða eldsneytis eru nefndar í skýrslunni fyrir árið 2012.</t>
  </si>
  <si>
    <t>Sjókvíeldi - Lax</t>
  </si>
  <si>
    <t>bílar, báta, lyftara og ljósavél</t>
  </si>
  <si>
    <t>Í skýrslunni um grænt bókhald fyrir Arnarlax hf. fyrir árið 2015 er eftirfarandi upplýsingar um olíunotkun fyrirtækisins:
- **Tegund olíu**: Olía notuð fyrir bíla, báta, lyftara og ljósavél.
- **Magn**: 100.643 lítrar.
- **Eining**: Lítrar.
- **Síða**: 4.
Tilvitnun úr textanum:
"2.5. Olíunotkun | Bílar, bátar, lyftara og ljósavél | 100.643 | Lítrar |"</t>
  </si>
  <si>
    <t>Í skýrslunni um grænt bókhald fyrir Steinull hf. árið 2013 er að finna eftirfarandi upplýsingar um notkun olíuafurða:
### Smurolía
- Ýmsar smur- og kæliolíur voru notaðar og var notkun ársins 2013 um 0,3 tonn. (Page 7)
### Dieselolía og bensín
- Dieselfolíunotkun ámoksturstækja, lyftara og bifreiða árið 2013 var 9553 lítrar.
- Bensínnotkun tveggja bensínþrifiðra tækja var 3565 lítrar.
- Dieselbifreið notaði 985 lítra af dieselolíu. (Page 9)
### Flotadieselolía
- Flotadieselolía var notuð til þurrkunar á sandi. (Page 6)
### Samtals olíunotkun
- Olía- og bensínnotkun samtals var 99.806 tonn. (Page 12)
Þessar upplýsingar gefa heildarmynd af notkun olíuafurða hjá Steinull hf. árið 2013, þar með talið smurolíu, dieselolíu og bensín.</t>
  </si>
  <si>
    <t>### Skýrsla um olíunotkun Íslenska kalkþörungafélagsins ehf. árið 2018
#### Tegundir olíu og magn notkunar
- **Olía**: Dieselolía á vinnuvélar
  - **Magn**: 99.023 lítrar
  - **Síða**: 13
#### Smurolía
- **Smurolíur og gírfeiti**: 
  - **Magn**: 906 kg
  - **Síða**: 11
- **Smurfeiti**:
  - **Magn**: 357 kg
  - **Síða**: 11
#### Samantekt
Íslenska kalkþörungafélagið ehf. notaði árið 2018 dieselolíu á vinnuvélar í magni 99.023 lítra. Auk þess voru notaðar smurolíur og gírfeiti í magni 906 kg og smurfeiti í magni 357 kg.
#### Tilvísanir
- **Síða 11**: Upplýsingar um smurolíur og smurfeiti.
- **Síða 13**: Upplýsingar um dieselolíu.</t>
  </si>
  <si>
    <t>Í skýrslu Steinullar hf. um grænt bókhald fyrir rekstrarárið 2010 er að finna eftirfarandi upplýsingar um notkun olíuafurða:
### Smurolía
- **Tegund:** Ýmsar olíur til smurnings tækja og kælingar
- **Magn:** 1,95 tonn
- **Síða:** 6
### Dieselolía og bensín
- **Tegund:** Dieselolía og bensín fyrir farartæki
- **Magn:** 
  - Dieselolía: 8.632 lítrar
  - Bensín: 3.820 lítrar
  - Dieselolía fyrir eina bifreið: 1.514 lítrar
- **Síða:** 9
### Flotadíeselolía
- **Tegund:** Flotadíeselolía til þurrkunar á sandi
- **Magn:** Ekki tilgreint nákvæmlega í tonnum, en hlutfall notkunar er 63% miðað við grunnár 2003
- **Síða:** 12
### Samtals olía og bensín
- **Magn:** 98.935 tonn
- **Síða:** 12
Þessar upplýsingar gefa heildarmynd af notkun olíuafurða hjá Steinull hf. á árinu 2010.</t>
  </si>
  <si>
    <t>ísfélag_vestmannaeyja_þórshöfn</t>
  </si>
  <si>
    <t>Í skýrslunni um grænt bókhald fyrir rekstrarárið 2014 hjá Ísfélagi Vestmannaeyja hf. eru eftirfarandi upplýsingar um notkun olíuafurða:
1. **Svartolía**:
   - Magn: 764.642 kg
   - Eining: kg
   - Blaðsíða: 10
2. **Dieselolía**:
   - Magn: 7.496 lítrar
   - Eining: lítrar
   - Blaðsíða: 10
3. **Magn SO2 í útblæstri vegna brennslu svartolíu**:
   - Magn: 29,07 tonn
   - Eining: tonn
   - Blaðsíða: 11
4. **Magn CO2 í útblæstri vegna brennslu svartolíu**:
   - Magn: 89,54 tonn
   - Eining: tonn
   - Blaðsíða: 11
Engin notkun á methanóli eða bensíni er nefnd í skýrslunni fyrir árið 2014.
Tilvitnanir:
- "Svartolía (tonn): 764.642 kg" (Blaðsíða 10)
- "Diesolía (l): 7.496 ltr." (Blaðsíða 10)
- "Magn SO2 í útblæstri: Vegna brennslu svartolíu: 29,07 tonn" (Blaðsíða 11)
- "Magn CO2 í útblæstri vegna bruna: Svartolíu: 89,54 tonn" (Blaðsíða 11)
Þessar upplýsingar gefa glögga mynd af olíunotkun fyrirtækisins á árinu 2014.</t>
  </si>
  <si>
    <t>Eldi Tálknafirði &amp; Fossfirði</t>
  </si>
  <si>
    <t>Í skýrslunni um grænt bókhald fyrir árið 2011 hjá fyrirtækinu Fjarðalax ehf, er að finna eftirfarandi upplýsingar um notkun á olíuafurðum:
- **Gasolía**: 97.445 lítrar
- **Bensín**: 7.156 lítrar
Þessar upplýsingar eru staðsettar á blaðsíðu 3 í skýrslunni.
Tilvitnun úr textanum:
```
| 5. Olíunotkun | Eldi Tálknafirði &amp; Fossfirði |   |   |
|   | Gasolía | Eldi Tálknafirði &amp; Fossfirði | 97445 | lítrar |
|   | Bensín | Eldi Tálknafirði &amp; Fossfirði | 7156 | lítrar |
```</t>
  </si>
  <si>
    <t>malbikunarstöð_akureyrar</t>
  </si>
  <si>
    <t>Malbikunarstöð Akureyrarbæjar</t>
  </si>
  <si>
    <t>Framleiðsla malbiks</t>
  </si>
  <si>
    <t>Til þurrkunar og upphitunar steinefna</t>
  </si>
  <si>
    <t>Í skýrslunni um grænt bókhald fyrir árið 2011 hjá Malbikunarstöð Akureyrarbæjar við Súluveg er að finna eftirfarandi upplýsingar um olíunotkun fyrirtækisins:
- **Tegund olíu**: Flotaolía
- **Magn olíu**: 96.569 lítrar
- **Einingar**: Lítrar
- **Síða**: 6
Tilvitnun úr textanum:
"### Olíunotkun
Til þurrkunar og upphitunar steinefna er notuð flotaolía. Heildarmagn olíu á árinu 2011 varð 96.569 lítrar eða um 10,0 lítrar á hvert tonn af malbiki."
Engar aðrar tegundir olíu eða olíutengdra vara eru nefndar í skýrslunni fyrir árið 2011.</t>
  </si>
  <si>
    <t>arctic_sea_farm_hf_dýrafirði</t>
  </si>
  <si>
    <t>Sjókvíeldi</t>
  </si>
  <si>
    <t>Ekki tilgreind nákvæm tegund olíu</t>
  </si>
  <si>
    <t>Í grænu bókhaldi Arctic Sea Farm fyrir árið 2018 er eftirfarandi upplýsingar um olíunotkun fyrirtækisins:
- **Tegund olíu**: Ekki er tilgreind nákvæm tegund olíu.
- **Magn olíu**: 95.110,02 lítrar.
- **Eining**: Lítrar.
- **Síða**: 3.
Tilvitnun:
&gt; **2.5. Olíunotkun** | Dýrafjörður | 95.110,02 | | lítrar |
Engar aðrar upplýsingar um notkun annarra olíutengdra vara eins og bensín, dísilolíu, metanól eða annarra efna fyrir árið 2018 fundust í textanum.</t>
  </si>
  <si>
    <t>Í skýrslunni um grænt bókhald Steinullar hf. fyrir árið 2014 er að finna eftirfarandi upplýsingar um notkun olíuafurða:
1. **Flotadíeselolía**:
   - Notkun: Til þurrkunar á sandi.
   - Magn: Ekki tilgreint nákvæmlega í tonnum, en hlutfallstala er gefin upp sem 65% miðað við grunnár (2003).
2. **Díeselolía og bensín (farartæki)**:
   - Notkun: Fyrirtækið rekur díeselknúið ámoksturstæki, þrjá díeselknúna lyftara og tvo rafmagnslyftara. Einnig rekur fyrirtækið tvær bensínbifreiðar og eina díeselbifreið.
   - Magn díeselolíu: 8.242 lítrar.
   - Magn bensíns: 4.089 lítrar.
   - Magn díeselolíu fyrir díeselbifreið: 1.104 lítrar.
3. **Smurolía**:
   - Notkun: Ýmsar smur- og kæliolíur.
   - Magn: 0,6 tonn.
4. **Olía og bensín samtals**:
   - Magn: 87.970 tonn (hlutfallstala miðað við grunnár 2003).
Þessar upplýsingar eru að finna á eftirfarandi síðum:
- Síða 8: Umfjöllun um flotadíeselolíu.
- Síða 11: Umfjöllun um díeselolíu og bensín fyrir farartæki.
- Síða 9: Umfjöllun um smurolíu.
- Síða 14: Samantekt á olíu- og bensínnotkun.</t>
  </si>
  <si>
    <t>Bensín 95 okt</t>
  </si>
  <si>
    <t>Í skýrslu Steinull hf. um grænt bókhald fyrir árið 2012 er að finna eftirfarandi upplýsingar um notkun olíuafurða:
1. **Flotadísellolía**:
   - Notuð til þurrkunar á sandi.
   - Engin nákvæm magnupplýsingar gefnar.
2. **Dieselolía og bensín (farartæki)**:
   - Dieselolíunotkun: 7.164 lítrar.
   - Bensínnotkun: 4.114 lítrar.
   - Dieselolíunotkun fyrir eina dieselbifreið: 1.077 lítrar.
3. **Ýmsar olíur til smurnings tækja og kælingar**:
   - Notkun ársins 2012 var um 0,50 tonn.
Þessar upplýsingar eru að finna á eftirfarandi síðum:
- Dieselolía og bensín (farartæki): Síða 9.
- Ýmsar olíur til smurnings tækja og kælingar: Síða 7.
Engar upplýsingar fundust um notkun annarra olíuafurða eins og metanól eða bensín fyrir önnur tæki en farartæki.</t>
  </si>
  <si>
    <t>Skipagasolía (MGO díselolía)</t>
  </si>
  <si>
    <t>Í skýrslunni um grænt bókhald Als, álvinnsla hf. fyrir árið 2013 er að finna eftirfarandi upplýsingar um notkun olíu og eldsneytis:
1. **Skipagasolía (MGO díselolía)**:
   - Magn: 86.870 lítrar
   - Eining: lítrar (ltr)
   - Síða: 6 og 7
2. **Propangas**:
   - Magn: 0 kg
   - Eining: kílógrömm (kg)
   - Síða: 7
Þessar upplýsingar eru teknar úr töflum á síðum 6 og 7 í skýrslunni.
Tilvitnun:
- "Olía (skipagasolía) | ltr | 86.870" (Síða 6)
- "Skipaolía (MGO díselolía) | ltr/kg | 86.870 / 78.183 38.7 ltr MGO / t álgjalls" (Síða 7)
- "Propangas | kg | 0" (Síða 7)
Engar aðrar upplýsingar um notkun annarra olíuafurða eins og bensíns eða metanóls fyrir árið 2013 fundust í skýrslunni.</t>
  </si>
  <si>
    <t>Framleiðsla og rekstur</t>
  </si>
  <si>
    <t>Olía á báta (Rán og Papey)</t>
  </si>
  <si>
    <t>Í grænu bókhaldi Hraðfrystihússins - Gunnvarar hf. fyrir árið 2012 er eftirfarandi upplýsingar um olíunotkun fyrirtækisins:
- **Tegund olíu**: Olía á báta (Rán og Papey)
- **Magn**: 84.165 lítrar
- **Eining**: Lítrar
- **Síða**: 3
Auk þess er minnst á úrgangsolíu af bátum árið 2012, sem er talin óveruleg (síða 4).
Þetta eru allar upplýsingar sem fundust um olíunotkun fyrirtækisins fyrir árið 2012 í skýrslunni.</t>
  </si>
  <si>
    <t>skinney_þinganes_hf</t>
  </si>
  <si>
    <t>Í skýrslunni um grænt bókhald fyrir árið 2014 frá Fiskimjölsverksmiðju Skinneyjar-Þinganess hf. er að finna eftirfarandi upplýsingar um olíunotkun fyrirtækisins:
### Olíunotkun (Page 4)
- **Svartolía**: 
  - Notkun 2014: 82.545 lítrar
  - Notkun 2013: 1.686.395 lítrar
- **Díeselolía**: 
  - Notkun 2014: 4.172 lítrar
  - Notkun 2013: 3.934 lítrar
Þessar upplýsingar eru teknar úr töflu 2.5 á blaðsíðu 4 í skýrslunni.</t>
  </si>
  <si>
    <t>Bensín 95 oktan</t>
  </si>
  <si>
    <t>Ótilgreind (almenn olíunotkun)</t>
  </si>
  <si>
    <t>Í grænu bókhaldi Arctic Sea Farm fyrir árið 2019 er eftirfarandi upplýsingar um olíunotkun fyrirtækisins:
- **Tegund olíu**: Ótilgreind (almenn olíunotkun)
- **Magn**: 80.050 lítrar
- **Staðsetning**: Dýrafjörður
- **Síða**: 5
Til viðbótar er einnig getið um notkun á maurasýru:
- **Tegund efnis**: Maurasýra
- **Magn**: 1000 lítrar
- **Síða**: 5
Þessar upplýsingar eru teknar úr töflu 2.5 og 2.12 í skýrslunni.</t>
  </si>
  <si>
    <t>Í skýrslunni um grænt bókhald fyrir árið 2010 hjá Malbikunarstöð Akureyrarbæjar við Súluveg er að finna eftirfarandi upplýsingar um olíunotkun fyrirtækisins:
- **Tegund olíu**: Flotaolía
- **Magn olíu**: 79.843 lítrar
- **Einingar**: Lítrar
- **Notkun**: Til þurrkunar og upphitunar steinefna
- **Hlutfall**: Um 9,5 lítrar á hvert tonn af malbiki
Þessar upplýsingar eru að finna á blaðsíðu 6 í skýrslunni.
Tilvitnun úr textanum:
&gt; "Til þurrkunar og upphitunar steinefna er notuð flotaolía. Heildarmagn olíu á árinu 2010 varð 79.843 lítrar eða um 9,5 lítrar á hvert tonn af malbiki."
Engar aðrar upplýsingar um notkun annarra olíutengdra vara eins og bensín, dísilolíu eða metanól fyrir árið 2010 eru tilgreindar í skýrslunni.</t>
  </si>
  <si>
    <t>Í skýrslu Steinullar hf. um grænt bókhald fyrir rekstrarárið 2011 er að finna eftirfarandi upplýsingar um notkun olíuafurða:
1. **Smurolía**:
   - Ýmsar olíur til smurnings tækja og kælingar voru notaðar í verksmiðjunni.
   - Notkun ársins 2011 var um 0,77 tonn.
   - (Page 7)
2. **Flotadíeselolía**:
   - Notuð til þurrkunar á sandi.
   - (Page 6)
3. **Díeselolía og bensín**:
   - Fyrirtækið rekur díeselknúið ámoksturstæki, tvo díeselknúna lyftara og tvo rafmagnslyftara.
   - Díeselolíunotkun þessara tækja árið 2011 var 6529 lítrar.
   - Fyrirtækið rekur tvær bensínbifreiðar og var bensínnotkun þeirra 4240 lítrar.
   - Eina díeselbifreið og nam notkun hennar 1196 lítrum.
   - (Page 9)
4. **Olía- og bensín samtals**:
   - Olía- og bensínnotkun samtals var 76.580 tonn.
   - (Page 12)
Þessar upplýsingar gefa heildarmynd af notkun olíuafurða hjá Steinull hf. á árinu 2011, þar sem bæði magn og tegundir olíuafurða eru tilgreindar.</t>
  </si>
  <si>
    <t>15</t>
  </si>
  <si>
    <t>Í skýrslu Íslenska kalkþörungafélagsins ehf. um grænt bókhald fyrir árið 2017 er eftirfarandi upplýsingar um notkun olíuafurða:
- **Tegund olíu**: Dieselolía
- **Magn**: 71.873 lítrar
- **Notkun**: Dieselolía er notuð á vinnuvélar.
- **Síða**: 15
Til viðbótar er einnig minnst á smurolíur:
- **Tegund olíu**: Smurolíur og gírolíur
- **Magn**: 981 kg
- **Notkun**: Til að smyrja ýmis tæki í verksmiðjunni.
- **Síða**: 12
Þessar upplýsingar eru teknar úr kaflanum "6.0 Aðföng og orka" og "13.3 Orkunotkun" í skýrslunni.</t>
  </si>
  <si>
    <t>Eldi Tálkna-&amp;Arnar-&amp;Patreksfj</t>
  </si>
  <si>
    <t>Í skýrslunni um grænt bókhald Fjarðalax ehf. fyrir árið 2015 er að finna eftirfarandi upplýsingar um olíunotkun fyrirtækisins:
- **Gasolía**: 70.851 lítrar
- **Bensín**: 6.675 lítrar
Þessar upplýsingar eru staðsettar á blaðsíðu 4 í skýrslunni undir liðnum "2. Hráefnis og auðlindanotkun".
Tilvitnun úr textanum:
&gt; "Olíunotkun  
&gt; Gasolía: Eldi Tálkna-&amp;Arnar-&amp;Patreksfj 70.851 lítrar  
&gt; Bensín: Eldi Tálkna-&amp;Arnar-&amp;Patreksfj 6.675 lítrar"</t>
  </si>
  <si>
    <t>Díselolía litdú</t>
  </si>
  <si>
    <t>Díselolía litlu</t>
  </si>
  <si>
    <t>reykjagarður</t>
  </si>
  <si>
    <t>Reykjagarður</t>
  </si>
  <si>
    <t>Ásahreppur,Rangárþing ytra</t>
  </si>
  <si>
    <t>Framleiðsla og sala á kjúklingi og kjúklingaafurðum</t>
  </si>
  <si>
    <t>Í skýrslunni er að finna eftirfarandi upplýsingar um olíunotkun fyrirtækisins Reykjagarðs hf. fyrir árið 2011:
- **Olía**: 65.906 lítrar/ár
Þessar upplýsingar eru staðsettar á blaðsíðu 4 í skýrslunni undir kaflanum "Grænt bókhald og lykiltölur 2011 fyrir Ásmundarstaði" í undirkaflanum "Orkugjafar".
Engar aðrar upplýsingar um notkun annarra olíutengdra vara eins og bensín, dísilolíu eða metanól fyrir árið 2011 fundust í textanum.</t>
  </si>
  <si>
    <t>Í skýrslunni um grænt bókhald Malbikunarstöðvar Akureyrarbæjar fyrir árið 2017 er að finna eftirfarandi upplýsingar um olíunotkun fyrirtækisins:
### Olíunotkun
- **Flotaolía**: Heildarmagn flotaolíu á árinu 2017 var 63.179 lítrar.
- **Lífdísilolía**: Heildarmagn lífdísilolíu á árinu 2017 var 7.000 lítrar.
Þessar upplýsingar eru að finna á blaðsíðu 8 í skýrslunni.
Til viðbótar er tekið fram að olíunotkunin var um 9,7 lítrar á hvert tonn af malbiki.
### Tilvísun í texta
&gt; "Til þurrkunar og upphitunar steinefna hefur verið notuð flotaolía, en nú var ákveðið að gera tilraun með að blanda hana með lífdísilolíu. Heildarmagn flotaolíu á árinu 2017 var 63.179 lítrar og 7.000 lítrar af lífdísil, eða um 9,7 lítrar á hvert tonn af malbiki." (Bls. 8)
Engar aðrar upplýsingar um notkun annarra olíutengdra vara eins og bensíns eða metanóls eru til staðar í skýrslunni fyrir árið 2017.</t>
  </si>
  <si>
    <t>reykjagarður_ásmundarstöðum</t>
  </si>
  <si>
    <t>Framleiðsla á kjúklingi og kjúklingaafurðum</t>
  </si>
  <si>
    <t>Í skýrslunni um grænt bókhald fyrir Reykjagarð hf. á Ásmundarstöðum fyrir árið 2018 er eftirfarandi upplýsingar um olíunotkun fyrirtækisins:
- **Olíunotkun**: 
  - Staðsetning: Ásmundarstaðir, 851 Hella
  - Magn: 61.327 lítrar
Þessar upplýsingar eru að finna á blaðsíðu 4 í skýrslunni.
Engar upplýsingar fundust um notkun annarra olíuafurða eins og bensín, dísilolíu eða metanól fyrir árið 2018.</t>
  </si>
  <si>
    <t>malbikunarstöð_akureyjarbæjar</t>
  </si>
  <si>
    <t>Í skýrslunni um grænt bókhald fyrir árið 2014 hjá Malbikunarstöð Akureyrarbæjar við Súluveg er að finna eftirfarandi upplýsingar um olíunotkun fyrirtækisins:
- **Tegund olíu**: Flotaolía
- **Magn olíu**: 60.346 lítrar
- **Einingar**: Lítrar
- **Notkun á hvert tonn af malbiki**: 7,6 lítrar á hvert tonn af malbiki
Þessar upplýsingar eru að finna á blaðsíðu 6 í skýrslunni.
Tilvitnun úr textanum:
&gt; "Til þurrkunar og upphitunar steinefna er notuð flotaolía. Heildarmagn olíu á árinu 2014 varð 60.346 lítrar eða um 7,6 lítrar á hvert tonn af malbiki."
Engar aðrar upplýsingar um notkun annarra olíutengdra vara eins og bensín, dísilolíu eða metanól fyrir árið 2014 eru tilgreindar í skýrslunni.</t>
  </si>
  <si>
    <t>Vinnuvélar</t>
  </si>
  <si>
    <t>malbikunarstöð_akureyrarbæjar</t>
  </si>
  <si>
    <t>Í skýrslunni um grænt bókhald fyrir árið 2015 frá Malbikunarstöð Akureyrarbæjar við Súluveg er eftirfarandi upplýsingar um olíunotkun fyrirtækisins:
### Olíunotkun
- **Tegund olíu**: Flotaolía
- **Magn**: 58.866 lítrar
- **Einingar**: Lítrar
- **Notkun per tonn af malbiki**: 11,3 lítrar á hvert tonn af malbiki
Þessar upplýsingar eru að finna á blaðsíðu 6 í skýrslunni.
Tilvísun:
&gt; "Til þurrkunar og upphitunar steinefna er notuð flotaolía. Heildarmagn olíu á árinu 2015 varð 58.866 lítrar eða um 11,3 lítrar á hvert tonn af malbiki." (Page 6)</t>
  </si>
  <si>
    <t>kalka_sorpeyðingarstöð_sf</t>
  </si>
  <si>
    <t>Kalka</t>
  </si>
  <si>
    <t>Sorpeyðingarstöð</t>
  </si>
  <si>
    <t>Í Grænu bókhaldi Kölku sorpeyðingarstöðvar sf. fyrir árið 2020, sem er að finna á blaðsíðu 6, eru eftirfarandi upplýsingar um notkun olíuafurða:
- **Gásolía (lítrar)**: 58.766 lítrar
- **AdBlue**: 250 lítrar
- **Steinolía (lítrar)**: 440 lítrar
- **Gas (kg)**: 33 kg
- **Smurolía (lítrar)**: 65 lítrar
- **Olíuhreinsiefni (lítrar)**: 220 lítrar
- **Glussi (lítrar)**: 228 lítrar
- **Smurefni (lítrar)**: 20 lítrar
- **Hreinsiefni (lítrar)**: 400 lítrar
- **Hreinsiefni (lítrar)**: 30 lítrar
- **Bætiefni í ketilvatn**: 225 lítrar
- **Lútur (lítrar)**: 880 lítrar
- **Saltsýra (lítrar)**: 1.680 lítrar
Þessar upplýsingar eru teknar úr töflunni sem sýnir orku- og brennslunotkun fyrir árið 2020.</t>
  </si>
  <si>
    <t>arctic_sea_farm_hf</t>
  </si>
  <si>
    <t>Sjókvíeldi - silungur</t>
  </si>
  <si>
    <t>Í skýrslunni um grænt bókhald fyrir árið 2015 frá fyrirtækinu Dýrfiskur hf er eftirfarandi upplýsingar um olíunotkun:
- **Tegund olíu**: Ekki er tilgreint nákvæmlega hvaða tegund olíu er notuð, aðeins er talað um "olíunotkun".
- **Magn**: 51.497 lítrar.
- **Eining**: Lítrar.
- **Síða**: 3.
Tilvitnun úr textanum:
"2.5. Olíunotkun | Dýrafjörður | 51.497 | lítrar |"
Engar aðrar upplýsingar um notkun á öðrum olíutengdum vörum eins og bensíni, dísilolíu, metanóli eða öðrum eru tilgreindar í skýrslunni fyrir árið 2015.</t>
  </si>
  <si>
    <t>íslenska_kalþörungafélagið_ehf</t>
  </si>
  <si>
    <t>farartæki</t>
  </si>
  <si>
    <t>16</t>
  </si>
  <si>
    <t>### Skýrsla um olíunotkun Íslenska kalkþörungafélagsins ehf. árið 2015
#### Tegundir olíu og magn notkunar
- **Olía**: Dieselolía á farartæki
  - **Magn**: 50.779 lítrar
  - **Síða**: 16
#### Smurolía
- **Smurolía**: 
  - **Magn**: 880 lítrar
  - **Síða**: 13
- **Smurfeiti**:
  - **Magn**: 154 kg
  - **Síða**: 13
#### Orkunotkun
- **Raforka**: 
  - **Magn**: 24.383.239 Kwh
  - **Síða**: 16
#### Samantekt
Íslenska kalkþörungafélagið ehf. notaði dieselolíu á farartæki í magni 50.779 lítra árið 2015. Auk þess var notuð smurolía í magni 880 lítra og smurfeiti í magni 154 kg. Raforka notkun fyrirtækisins var 24.383.239 Kwh.
#### Tilvísanir
- Upplýsingar um olíunotkun má finna á síðu 16 í skýrslunni.
- Upplýsingar um smurolíu og smurfeiti má finna á síðu 13 í skýrslunni.</t>
  </si>
  <si>
    <t>Lífdísel (B10)</t>
  </si>
  <si>
    <t>Í skýrslunni um grænt bókhald fyrir Malbikunarstöð Akureyrarbæjar við Súluveg fyrir árið 2013 er að finna eftirfarandi upplýsingar um olíunotkun fyrirtækisins:
- **Tegund olíu**: Flotaolía
- **Magn olíu**: 50.123 lítrar
- **Notkun**: Til þurrkunar og upphitunar steinefna
- **Magn á hvert tonn af malbiki**: Um 7,8 lítrar á hvert tonn af malbiki
Þessar upplýsingar eru að finna á blaðsíðu 6 í skýrslunni.
Tilvitnun:
&gt; "Til þurrkunar og upphitunar steinefna er notuð flotaolía. Heildarmagn olíu á árinu 2013 varð 50.123 lítrar eða um 7,8 lítrar á hvert tonn af malbiki."
Engar aðrar upplýsingar um notkun annarra olíutengdra vara (s.s. bensín, dísilolíu, metanól o.s.frv.) fyrir árið 2013 eru tilgreindar í skýrslunni.</t>
  </si>
  <si>
    <t>Ótilgreind olía</t>
  </si>
  <si>
    <t>Ásundarstaðir, 851 Hella</t>
  </si>
  <si>
    <t>Í skýrslunni um grænt bókhald Reykjargarðs hf. fyrir árið 2020 er eftirfarandi upplýsingar um olíunotkun fyrirtækisins:
- **Tegund olíu**: Ótilgreind olía
- **Magn**: 49.325 lítrar
- **Staðsetning**: Ásundarstaðir, 851 Hella
- **Síða**: 4
Tilvitnun úr textanum:
"2.5. | Olíunotkun | Ásundarstaðir, 851 Hella | 49.325 | lítrar |"
Engar aðrar upplýsingar um notkun annarra olíutengdra vara eins og bensín, dísilolíu eða metanól fyrir árið 2020 fundust í skýrslunni.</t>
  </si>
  <si>
    <t>reykjagarður_hf_ásmundarstöðum</t>
  </si>
  <si>
    <t>Ótilgreind (almennt nefnd sem "olíunotkun")</t>
  </si>
  <si>
    <t>Í græna bókhaldinu fyrir Reykjargarð hf. vegna ársins 2019 er eftirfarandi upplýsingar um olíunotkun fyrirtækisins:
- **Tegund olíu:** Ótilgreind (almennt nefnd sem "olíunotkun")
- **Magn:** 48.558 lítrar
- **Staðsetning:** Ásmundarstaðir, 851 Hella
- **Eining:** Lítrar
- **Síða:** 4
Tilvitnun úr textanum:
"2.5. | Olíunotkun | Ásmundarstaðir, 851 Hella | 48.558 | lítrar |"</t>
  </si>
  <si>
    <t>Skipaolía</t>
  </si>
  <si>
    <t>Í skýrslunni um grænt bókhald fyrir Malbikunarstöð Akureyrarbæjar árið 2018 er að finna eftirfarandi upplýsingar um olíunotkun fyrirtækisins:
- **Skipaolía**: Heildarmagn skipaolíu sem notað var á árinu 2018 var 48.260 lítrar.
- **Lífdísill**: Heildarmagn lífdísils sem notað var á árinu 2018 var 12.000 lítrar.
Þessar upplýsingar eru staðsettar á blaðsíðu 7 í skýrslunni.
Tilvitnun úr textanum:
&gt; "Til þurrkunar og upphitunar steinefna hefur verið notuð skipaolía blönduð með lífdísli. Heildarmagn skipaolíu á árinu 2018 var 48.260 lítrar og 12.000 lítrar af lífdísli, eða um 10,4 lítrar á hvert tonn af malbiki."
Engar aðrar upplýsingar um notkun annarra olíutengdra vara eins og bensín eða metanól fyrir árið 2018 fundust í textanum.</t>
  </si>
  <si>
    <t>kalka</t>
  </si>
  <si>
    <t>Í Græna bókhaldi Sorpeyðingarstöðvar Suðurnesja sf. fyrir árið 2012 er að finna eftirfarandi upplýsingar um notkun olíuafurða:
- **Gasolía (lítrar)**: 48.125 lítrar
- **Gas (kg)**: 101 kg
- **Smurolía (lítrar)**: 87 lítrar
- **Steinolía (lítrar)**: 260 lítrar
- **Bensín (lítrar)**: 0 lítrar
- **Olíuhreinsir (lítrar)**: 220 lítrar
- **Glussi (lítrar)**: 44 lítrar
- **Smurfeiti (lítrar)**: 19 lítrar
- **Hreinsiefni (lítrar)**: 45 lítrar
- **Frostlögur (lítrar)**: 320 lítrar
- **Ryðeyðir (lítrar)**: 6 lítrar
- **Lútur (lítrar)**: 940 lítrar
- **Saltsýra (lítrar)**: 2.038 lítrar
Þessar upplýsingar eru að finna á blaðsíðu 5 í skýrslunni.</t>
  </si>
  <si>
    <t>norðurá_bs</t>
  </si>
  <si>
    <t>Norðurá</t>
  </si>
  <si>
    <t>Stekkjarvík, Blönduós</t>
  </si>
  <si>
    <t>Húnabyggð</t>
  </si>
  <si>
    <t>Urðun úrgangs</t>
  </si>
  <si>
    <t>Gasoílunotkun</t>
  </si>
  <si>
    <t>Tæki (troðari, beltavél, hjólaskóflu, traktorgröfu, fjórhjól og MMC pallbíll)</t>
  </si>
  <si>
    <t>17</t>
  </si>
  <si>
    <t>Í skýrslunni um grænt bókhald Norðurár bs. fyrir árið 2020 er að finna eftirfarandi upplýsingar um olíunotkun fyrirtækisins:
- **Gasoílunotkun**:
  - Tæki (troðari, beltavél, hjólaskóflu, traktorgröfu, fjórhjól og MMC pallbíll): 48.117 lítrar
  - Bifreið: 2.211 lítrar
  - Fjórhjól: 783 lítrar
  - AdBlue: 1.090 lítrar
  - Samtals gasoílunotkun: 50.328 lítrar
- **Bensínnotkun**:
  - Fjórhjól: 783 lítrar
Þessar upplýsingar eru að finna á blaðsíðu 17 í skýrslunni.
Tilvitnun:
"Gasoílunotkun er bundin við notkun á tækjum, sem eru troðara, beltavél, hjólaskóflu, traktorgröfu, fjórhjól og MMC pallbíll. Þau eru notuð til færslu á jarðvegi og undirbúning og frágang urðunarhólfs og til aðstoðar við losun farartækja þegar á þarf að halda. Olíunotkun á tækjun var 48.117 lítrar, á bifreið 2.211 lítrar, fjórhjól 783 lítrar og notað AdBlue voru 1.090 lítrar. Gasoílunotkun var því samtals 50.328 lítrar og bensín 783 lítrar."</t>
  </si>
  <si>
    <t>Lífdísel</t>
  </si>
  <si>
    <t>Lífdíselolía</t>
  </si>
  <si>
    <t>Bílar og Fiskigeymsla</t>
  </si>
  <si>
    <t>sorpurðun_vesturlands</t>
  </si>
  <si>
    <t>Sorpurðun Vesturlands</t>
  </si>
  <si>
    <t>Borgarbyggð,Skorradalshreppur</t>
  </si>
  <si>
    <t>tæki urðunarstaðarins</t>
  </si>
  <si>
    <t>Í skýrslunni um grænt bókhald Sorpuðunar Vesturlands hf. fyrir árið 2019 er að finna upplýsingar um notkun olíuafurða fyrirtækisins á blaðsíðu 9. Þar kemur fram að dísilolía og bensín voru notuð á tæki urðunarstaðarins. Nánar tiltekið var notkunin eftirfarandi:
- **Dísilolía**: 45.914 lítrar
- **Bensín**: 208 lítrar
Þessi eldsneyti voru notuð á tæki eins og troðara, hjólagrafu, dráttavél og beltagrafu, sem eru notuð til flutnings á jarðvegi og við undirbúning og frágang urðunarreina. Einnig var bensíndrifið sexhjól nýtt til ferða innan urðunarsvæðisins.</t>
  </si>
  <si>
    <t>háafell_nauteyri_i</t>
  </si>
  <si>
    <t xml:space="preserve">Háafell </t>
  </si>
  <si>
    <t>Í Grænu bókhaldi Háafells ehf. fyrir árið 2017 er eftirfarandi upplýsingar um olíunotkun fyrirtækisins:
- **Tegund olíu**: Olía á báta (Rán og Papey)
- **Magn**: 45.824 lítrar
- **Eining**: Lítrar
- **Síða**: 3
Til viðbótar er einnig minnst á úrgangsolíu af bátum, en magn hennar er talið óverulegt fyrir árið 2017.
- **Tegund olíu**: Úrgangsolía af bátum
- **Magn**: Óverulegt
- **Síða**: 3</t>
  </si>
  <si>
    <t>Bílajöl, skáðsavæði</t>
  </si>
  <si>
    <t>18</t>
  </si>
  <si>
    <t>Sjávarútvegur</t>
  </si>
  <si>
    <t>Ótilgreind (almennt nefnt sem "olíunotkun")</t>
  </si>
  <si>
    <t>Í grænu bókhaldi Arctic Sea Farm fyrir árið 2017 er eftirfarandi upplýsingar um olíunotkun fyrirtækisins:
- **Tegund olíu**: Ótilgreind (almennt nefnt sem "olíunotkun")
- **Magn**: 45.459,32 lítrar
- **Eining**: Lítrar
- **Staðsetning**: Dýrafjörður
- **Síða**: 3
Tilvitnun:
"2.5. Olíunotkun | Dýrafjörður | 45.459,32 | lítrar |"
Engar aðrar tegundir olíu eða olíutengdra vara eru nefndar í skýrslunni fyrir árið 2017.</t>
  </si>
  <si>
    <t>Bílafloti, skólavæzi; Eltilvagn, skógrækt; Þrýnihjól; Jaðar</t>
  </si>
  <si>
    <t>Í umhverfisskýrslu Orkuveitu Reykjavíkur fyrir árið 2014 er að finna upplýsingar um notkun á olíu og bensíni. Hér eru helstu atriði:
### Olía
- **Magn**: 44.838 lítrar
- **Staðsetning**: Bílafloti, skólavæzi; Eltilvagn, skógrækt; Þrýnihjól; Jaðar
- **Blaðsíða**: 15
### Bensín
- **Magn**: 2.950 lítrar
- **Staðsetning**: Bílafloti, skólavæzi
- **Blaðsíða**: 15
### Seyra
- **Magn**: 2.500 lítrar
- **Staðsetning**: Vatnstankur T-4
- **Blaðsíða**: 15
Þessar upplýsingar eru teknar úr töflu á blaðsíðu 15 í skýrslunni, þar sem magn eldsneytis og seyru sem flutt var um vatnsverndarsvæði höfuðborgarsvæðisins í fylgd eftirlitsmanns á árunum 2010-2014 er skráð.</t>
  </si>
  <si>
    <t>Dísilolía (Tn, N)</t>
  </si>
  <si>
    <t>Stekkjarvík</t>
  </si>
  <si>
    <t>Móttaka og urðun sorps</t>
  </si>
  <si>
    <t>tæki</t>
  </si>
  <si>
    <t>Í skýrslunni um grænt bókhald Norðurár bs. fyrir árið 2018 er að finna eftirfarandi upplýsingar um olíunotkun fyrirtækisins:
### Tegundir olíu og magn notkunar
- **Gasolía**:
  - Notkun á tækjum (troðarar, beltavél, hjólaskóflar, traktorsgröfu, fjórhjól og MMC pallbíll): 44.354 lítrar
  - Notkun á bifreið: 1.725 lítrar
  - Notkun á fjórhjóli: 808 lítrar
  - **Samtals gasolíunotkun**: 46.079 lítrar
- **Bensín**:
  - Notkun á fjórhjóli: 808 lítrar
### Heildarnotkun
- **Heildarolíunotkun**: 46.887 lítrar
### Upplýsingar um orkunotkun
- Sundurliðun á orkunotkun í lítrum ásamt vinnútímaskiptingu einstakra tækja er sýnd í töflu á blaðsíðu 16.
### Tilvísun
- Upplýsingarnar eru að finna á blaðsíðu 16 í skýrslunni.
### Tilvitnun
&gt; "Gasolíunotkun er bundin við notkun á tækjum, sem eru troðarar, beltavél, hjólaskóflar, traktorsgröfu, fjórhjól og MMC pallbíll. Þau eru notuð til flutnings á jarðvegi og undirbúning og frágang urðunarhólfs og til aðstoðar við losun farartækja þegar á þarf að halda. Olíunotkun á tækjum var 44.354 lítrar, á bifreið 1.725 lítrar og fjórhjóli 808 lítrar. Gasolíunotkun var því samtals 46.079 lítrar og bensín 808 lítrar."
Þetta eru allar upplýsingar sem fundust um olíunotkun fyrirtækisins fyrir árið 2018 í skýrslunni.</t>
  </si>
  <si>
    <t>Á tækjum (troðara, beltavél, hjólaskóflar, traktorsgrafa, fjórhjól og MMC pallbíll)</t>
  </si>
  <si>
    <t>Í skýrslunni um grænt bókhald Norðurár bs. fyrir árið 2019 er að finna eftirfarandi upplýsingar um olíunotkun fyrirtækisins:
- **Gasolíunotkun**:
  - Á tækjum (troðara, beltavél, hjólaskóflar, traktorsgrafa, fjórhjól og MMC pallbíll): 43.777 lítrar
  - Á bifreið: 2.211 lítrar
  - Á fjórhjóli: 783 lítrar
  - Samtals gasolíunotkun: 45.988 lítrar
- **Bensínnotkun**:
  - Á fjórhjóli: 783 lítrar
- **AdBlue**:
  - Notað magn: 800 lítrar
Samtals olíunotkun var því 47.571 lítrar.
Þessar upplýsingar eru að finna á blaðsíðu 16 í skýrslunni.
Tilvitnun:
&gt; "Gasolíunotkun er bundin við notkun á tækjum, sem eru troðara, beltavél, hjólaskóflar, traktorsgrafa, fjórhjól og MMC pallbíll. Þau eru notuð til færslu á jarðvegi og undirbúning og frágang urðunarhólfs og til aðstoðar við losun farartækja þegar á þarf að halda. Olíunotkun á tækjun var 43.777 lítrar, á bifreið 2.211 lítrar, fjórhjól 783 lítrar og notað AdBlue voru 800 lítrar. Gasolíunotkun var því samtals 45.988 lítrar og bensín 783 lítrar. Rafmagn og vatn tengist eingöngu notkun í þjónustuhúsi, starfsmannaaðstöðu og þvottaplani."</t>
  </si>
  <si>
    <t>malbikunarstöðin_höfði_hf</t>
  </si>
  <si>
    <t>Malbikunarstöðin Höfði</t>
  </si>
  <si>
    <t>Malbikunarstöð</t>
  </si>
  <si>
    <t>Í græna bókhaldi Malbikunarstöðvarinnar Höfða hf. fyrir árið 2018 er að finna eftirfarandi upplýsingar um notkun olíuafurða:
- **Lífdísel**: 43.550 lítrar
- **Brennsluolía** (notuð við malbikunarstöðvar, vélar og ökutæki): vísitala 152
- **Ýmsar olíur og smurefni**: vísitala 221
- **Ýmsar olíur og smurefni**: 402 kg
Þessar upplýsingar eru að finna á blaðsíðu 11 í skýrslunni.
Tilvitnun:
"Olíunotkun: Fyrirtækið notar brennsluolíu við framleiðslu malbiks á þann hátt að olían kyndir brennara við þurrkun steinefna í stöðinni. Auk þess að nota brennsluolíu fyrir brennara malbikunarstöðva notar fyrirtækið olíu á bíla og ýmis tæki sem því tilheyra. Heildarnotkun fyrirtækisins á olíu er innifalin í stuðlinum, enda má segja að umsvif fyrirtækisins speglast í olíueyslu, bæði í stöð og á bíla og tæki." (Bls. 12-13)
Ef frekari upplýsingar eru nauðsynlegar, þá er hægt að skoða nánar í skýrslunni á blaðsíðum 11-13.</t>
  </si>
  <si>
    <t>Í skýrslunni um grænt bókhald fyrir árið 2012 hjá Malbikunarstöð Akureyrarbæjar við Súluveg er að finna eftirfarandi upplýsingar um olíunotkun fyrirtækisins:
- **Tegund olíu**: Flotaolía
- **Magn olíu**: 42.041 lítrar
- **Einingar**: Lítrar
- **Notkun**: Til þurrkunar og upphitunar steinefna
- **Hlutfall**: Um 9,8 lítrar á hvert tonn af malbiki
Þessar upplýsingar eru að finna á blaðsíðu 6 í skýrslunni.
Til viðbótar er einnig getið um raforkunotkun fyrirtækisins, sem er notuð til að halda asfalti heitu og til að knýja malbikunarstöðina, en það fellur ekki undir olíunotkun.
Heimild: Skýrsla um grænt bókhald 2012: Malbikunarstöð Akureyrarbæjar við Súluveg, bls. 6.</t>
  </si>
  <si>
    <t>sorpurðun_vesturlands_hf</t>
  </si>
  <si>
    <t>Tæki eins og troðari, hjólagrafa, dráttavél og beltagrafa</t>
  </si>
  <si>
    <t>Í skýrslunni um grænt bókhald Sorpuðunar Vesturlands hf. fyrir árið 2018 er að finna eftirfarandi upplýsingar um notkun olíuafurða:
1. **Gasolía**:
   - Notkun: 41.350 lítrar
   - Notkunarsvið: Tæki eins og troðari, hjólagrafa, dráttavél og beltagrafa, sem eru notuð til flutnings á jarðvegi og við undirbúning og frágang urðunarreina.
2. **Bensín**:
   - Notkun: 152 lítrar
   - Notkunarsvið: Bensíndrifið sexhjól sem er nýtt til ferða innan urðunarvæðisins.
Þessar upplýsingar eru að finna á blaðsíðu 7 í skýrslunni.
Tilvitnun:
&gt; "Gasolíunotkun er bundin við notkun á tækjum, sem eru troðari, hjólagrafa, dráttavél og beltagrafa. Tækin eru notuð til flutnings á jarðvegi og við undirbúning og frágang urðunarreina. Einnig er bensíndrifið sexhjól nýtt til ferða innan urðunarvæðisins. Eldsneytisnotkun á árinu 2018 nam samtals 41.350 lítra af gasolíu og 152 lítrum af bensíni."</t>
  </si>
  <si>
    <t>hraðfrystihúsið_gunnvör</t>
  </si>
  <si>
    <t>Í skýrslunni um grænt bókhald Hraðfrystihússins - Gunnvarar hf. fyrir árið 2011 er eftirfarandi upplýsingar um olíunotkun fyrirtækisins:
- **Tegund olíu**: Olía á báta (Rán og Papey)
- **Magn**: 40.204 lítrar
- **Eining**: Lítrar
- **Síða**: 3
Auk þess er minnst á magn úrgangsolíu af bátum árið 2011, sem er talið óverulegt (síða 4).
Engar aðrar upplýsingar um notkun annarra olíutengdra vara eins og bensín, dísilolíu eða metanól fyrir árið 2011 fundust í skýrslunni.</t>
  </si>
  <si>
    <t>Í skýrslunni um grænt bókhald fyrir árið 2016 hjá Malbikunarstöð Akureyrarbæjar við Súluveg er að finna eftirfarandi upplýsingar um olíunotkun fyrirtækisins:
### Olíunotkun
- **Tegund olíu**: Flotaolía
- **Heildarmagn olíu á árinu 2016**: 38.516 lítrar
- **Magn olíu á hvert tonn af malbiki**: Um 8,0 lítrar
Þessar upplýsingar eru að finna á blaðsíðu 6 í skýrslunni.
Tilvísun:
&gt; "Til þurrkunar og upphitunar steinefna er notuð flotaolía. Heildarmagn olíu á árinu 2016 varð 38.516 lítrar eða um 8,0 lítrar á hvert tonn af malbiki." (Page 6)
Engar aðrar upplýsingar um notkun annarra olíutengdra vara eins og bensíns, dísils eða metanóls fyrir árið 2016 eru til staðar í skýrslunni.</t>
  </si>
  <si>
    <t>Á farartæki</t>
  </si>
  <si>
    <t>Í skýrslu Íslenska kalkþörungafélagsins ehf. fyrir árið 2011 er að finna eftirfarandi upplýsingar um notkun olíuafurða:
1. **Olía**:
   - **Tegund**: Dieselolía
   - **Magn**: 37.423,26 lítrar
   - **Notkun**: Á farartæki
   - **Síða**: 16
2. **Gas**:
   - **Tegund**: Propangas
   - **Magn**: 4 tonn
   - **Notkun**: Til eftirþurrkunar á kornuðum áburði
   - **Síða**: 16
3. **Smurolía**:
   - **Magn**: 333,6 lítrar
   - **Notkun**: Til að smyrja ýmis tæki í verksmiðjunni
   - **Síða**: 13
Þessar upplýsingar eru teknar úr kaflanum "6.0 Aðföng og orka" og "13.3 Orkunotkun" í skýrslunni.</t>
  </si>
  <si>
    <t>### Skýrsla um olíunotkun Íslenska kalkþörungafélagsins ehf. árið 2014
#### Tegundir olíu og magn notkunar
1. **Dieselolía**
   - **Magn:** 37.308 lítrar
   - **Notkun:** Á farartæki
   - **Heimild:** Síða 16
2. **Propangas (Gas)**
   - **Magn:** 10,2 tonn
   - **Notkun:** Til þurrkunar á kornuðum áburði (notkun hætt um mitt ár 2014)
   - **Heimild:** Síða 16
3. **Smurolía**
   - **Magn:** 300 lítrar
   - **Notkun:** Til að smyrja ýmis tæki í verksmiðjunni
   - **Heimild:** Síða 13
4. **Smurfeiti**
   - **Magn:** 160 lítrar
   - **Notkun:** Til að smyrja ýmis tæki í verksmiðjunni
   - **Heimild:** Síða 13
#### Samantekt
Íslenska kalkþörungafélagið ehf. notaði árið 2014 dieselolíu, propangas, smurolíu og smurfeiti í starfsemi sinni. Dieselolía var notuð á farartæki, propangas til þurrkunar á kornuðum áburði (notkun hætt um mitt ár 2014), og smurolía og smurfeiti til að smyrja ýmis tæki í verksmiðjunni.
#### Heimildir
- **Dieselolía og propangas:** Síða 16
- **Smurolía og smurfeiti:** Síða 13</t>
  </si>
  <si>
    <t>sorpeyðingarstöð_suðurnesja__kalka</t>
  </si>
  <si>
    <t>Sorpeyðingarstöð Suðurnesja</t>
  </si>
  <si>
    <t>Í Græna bókhaldi Sorpeyðingarstöðvar Suðurnesja sf. fyrir árið 2011 er að finna eftirfarandi upplýsingar um notkun á olíutengdum vörum:
- **Gasolía (lítrar)**: 36.971 lítrar
- **Gas (kg)**: 11 kg
- **Smurolía (lítrar)**: 105 lítrar
- **Steinolía (lítrar)**: 1.000 lítrar
- **Bensín (lítrar)**: 0 lítrar
- **Olíuhreinsir (lítrar)**: 100 lítrar
- **Glussi (lítrar)**: 624 lítrar
- **Smurefni (lítrar)**: 29 lítrar
- **Hreinsiefni (lítrar)**: 123 lítrar
- **Frostlögur (lítrar)**: 40 lítrar
- **Ryðeyðir (lítrar)**: 0 lítrar
- **Lútur (lítrar)**: 1.180 lítrar
- **Saltsýra (lítrar)**: 1.800 lítrar
Þessar upplýsingar eru að finna á blaðsíðu 5 í skýrslunni.
Tilvitnun:
&gt; "## Orku-og hráefnanotkun
&gt; 
&gt; |                         | 2011      | 2010      | 2009      | 2008      | 2007      |
&gt; |-------------------------|-----------|-----------|-----------|-----------|-----------|
&gt; | Gasolía (lítrar)        | 36.971    | 23.356    | 14.019    | 24.580    | 26.858    |
&gt; | Gas (kg)                | 11        | 22        | 123       | 450       | 60        |
&gt; | Smurolía (lítrar)       | 105       | 20        | 105       | 119       | 0         |
&gt; | Steinolía (lítrar)      | 1.000     | 200       | 400       | 334       | 0         |
&gt; | Bensín (lítrar)         | 0         | 5         | 14        | 0         | 24        |
&gt; | Olíuhreinsir (lítrar)   | 100       | 140       | 320       | 240       | 80        |
&gt; | Glussi (lítrar)         | 624       | 476       | 1.408     | 888       | 720       |
&gt; | Smurefni (lítrar)       | 29        | 14        | 57        | 34        | 199       |
&gt; | Hreinsiefni (lítrar)    | 123       | 46        | 20        | 35        | 470       |
&gt; | Frostlögur (lítrar)     | 40        | 310       | 620       | 100       | 420       |
&gt; | Ryðeyðir (lítrar)       | 0         | 0         | 0         | 0         | 20        |
&gt; | Lútur (lítrar)          | 1.180     | 300       | 0         | 0         | 0         |
&gt; | Saltsýra (lítrar)       | 1.800     | 359       | 0         | 0         | 0         |"</t>
  </si>
  <si>
    <t>Í skýrslunni um grænt bókhald fyrir Malbikunarstöð Akureyrarbæjar árið 2020 er að finna eftirfarandi upplýsingar um olíunotkun fyrirtækisins:
- **Tegundir olíu**: Skipaolía blönduð með lífdísli.
- **Magn skipaolíu**: 35.940 lítrar.
- **Magn lífdísils**: 20.000 lítrar.
- **Heildarnotkun olíu**: Um 8,1 lítrar af olíu á hvert framleitt tonn af malbiki.
Þessar upplýsingar eru staðsettar á blaðsíðu 6 í skýrslunni.
Tilvitnun úr textanum:
&gt; "Til þurrkunar og upphitunar steinefna hefur verið notuð skipaolía blönduð með lífdísli. Heildarmagn skipaolíu á árinu 2020 var 35.940 lítrar og 20.000 lítrar af lífdísil, eða um 8,1 lítrar af olíu á hvert framleitt tonn af malbiki."
Engar aðrar upplýsingar um notkun annarra olíutengdra vara eins og bensíns eða metanóls fyrir árið 2020 fundust í skýrslunni.</t>
  </si>
  <si>
    <t>silfurstjarnan</t>
  </si>
  <si>
    <t>Silfurstjarnan</t>
  </si>
  <si>
    <t>Norðurþing</t>
  </si>
  <si>
    <t>Vararafstöð, vinnutæki</t>
  </si>
  <si>
    <t>Í skýrslunni um grænt bókhald Silfurstjörnunnar hf. fyrir árið 2012 er að finna upplýsingar um olíunotkun fyrirtækisins. Á blaðsíðu 4 er eftirfarandi tafla:
| Hvar í fyrirtækinu? | Magn | Magn | Eining |
|---------------------|------|------|--------|
| 2.5. Olíunotkun | Vararafstöð, vinnutæki | 35.198 | lítrar |
Þar kemur fram að olíunotkun fyrirtækisins fyrir vararafstöðvar og vinnutæki var 35.198 lítrar á árinu 2012.</t>
  </si>
  <si>
    <t>12-13</t>
  </si>
  <si>
    <t>Í skýrslunni um grænt bókhald Norðurár bs. fyrir árið 2017 er að finna eftirfarandi upplýsingar um olíunotkun fyrirtækisins:
- **Gasolíunotkun**:
  - Notkun á tækjum (þrír troðara, beltavél, hjólaskólfa, traktorgröfu, fjórhjól og MMC pallbíll): 35.017 lítrar
  - Notkun á bifreið: 2.013 lítrar
  - Notkun á fjórhjól: 766 lítrar
  - Samtals gasolíunotkun: 37.030 lítrar
- **Bensínnotkun**:
  - Notkun á fjórhjól: 766 lítrar
Þessar upplýsingar eru að finna á blaðsíðu 12 og 13 í skýrslunni.
Tilvitnun:
"Gasolíunotkun er bundin við notkun á tækjum, sem eru þrír troðara, beltavél, hjólaskólfa, traktorgröfu, fjórhjól og MMC pallbíll. Þau eru notuð til færslu á jarðvegi og undirbúning og frágang urðunarháfls og til aðstoðar við losun farartækja þegar á þarf að halda. Olíunotkun á tækín var 35.017 lítrar, á bifreið 2.013 lítrar og fjórhjól 766 lítrar. Gasolíunotkun var því samtals 37.030 lítrar og bensín 766 lítrar. Rafmagn og vatn tengist eingöngu notkun í þjónustuhúsi, starfsmannaaðstöðu og þvottaplani."
"Norðura bs. Stekkjarvík 2017
Sorpamagn, vélatímar, orkuþörf og yfirlag á svæði Norðura bs. í Stekkjarvík
...
Samtals olía: 18.354 lítrar
Samtals olía á L200 bíl: 8.332 lítrar
Samtals bensín á fjórhjól: 864 lítrar
Heild: 37.796 lítrar"</t>
  </si>
  <si>
    <t>Lífdísell</t>
  </si>
  <si>
    <t>sorpeyðingastöð_suðurnesja</t>
  </si>
  <si>
    <t>Gasoil</t>
  </si>
  <si>
    <t>Í Grænu bókhaldi Sorpeyðingarstöðvar Suðurnesja sf. fyrir árið 2016 er að finna eftirfarandi upplýsingar um notkun olíuafurða:
- **Gasoil (lítrar)**: 33.691 lítrar
- **Gas (kg)**: 88 kg
- **Smurolía (lítrar)**: 44 lítrar
- **Steinolía (lítrar)**: 0 lítrar
- **Bensín (lítrar)**: 0 lítrar
- **Olíuhreinsir (lítrar)**: 420 lítrar
- **Glussi (lítrar)**: 836 lítrar
- **Smurefni (lítrar)**: 29 lítrar
- **Hreinsiefni (lítrar)**: 392 lítrar
- **Frostlögur (lítrar)**: 60 lítrar
Þessar upplýsingar eru að finna á blaðsíðu 5 í skýrslunni.</t>
  </si>
  <si>
    <t>Í Grænu bókhaldi Kölku sorpeyðingarstöðvar sf. fyrir árið 2018 er að finna eftirfarandi upplýsingar um notkun olíuafurða:
- **Gasolía (lítrar)**: 33.501 lítrar
- **AdBlue**: 310 lítrar
- **Gas (kg)**: 33 kg
- **Smurolía (lítrar)**: 65 lítrar
- **Olíuhreinsiefni (lítrar)**: 165 lítrar
- **Glussi (lítrar)**: 1.040 lítrar
- **Smurefni (lítrar)**: 20 lítrar
- **Hreinsiefni (lítrar)**: 520 lítrar
- **Lútur (lítrar)**: 960 lítrar
- **Sáltsýra (lítrar)**: 960 lítrar
Þessar upplýsingar eru að finna á blaðsíðu 5 í skýrslunni.</t>
  </si>
  <si>
    <t>orkugerðin_ehf</t>
  </si>
  <si>
    <t>Orkugerðin</t>
  </si>
  <si>
    <t>Flóahreppi</t>
  </si>
  <si>
    <t>Flóahreppur,Sveitarfélagið Árborg</t>
  </si>
  <si>
    <t>Framleiðsla á kjötmjöli og fitu</t>
  </si>
  <si>
    <t>Dísel (gasolía)</t>
  </si>
  <si>
    <t>Í Grænu bókhaldi Orkugerðarinnar ehf. fyrir árið 2017 er að finna eftirfarandi upplýsingar um notkun olíuafurða:
- **Olía (Dísel (gasolía) og svartolía)**: 32.068 lítrar (bls. 15, Tafla 6.1)
- **Fita**: 482.498 lítrar (bls. 15, Tafla 6.1)
- **Gas**: 20 kg (bls. 15, Tafla 6.1)
Auk þess er tekið fram að magn fitu sem orkugjafa í framleiðslunni minnkaði frá árinu 2016 um tæplega 20% og að notkun á svart- og gasolíu jókst frá 2016 vegna bilana (bls. 17).
Þessar upplýsingar eru staðsettar á blaðsíðum 15 og 17 í skýrslunni.</t>
  </si>
  <si>
    <t>samherji_ehf_fiskeldi_öxarfirði</t>
  </si>
  <si>
    <t>Samherji</t>
  </si>
  <si>
    <t>Varaaflstöð og vinnutæki</t>
  </si>
  <si>
    <t>Í skýrslunni um grænt bókhald Samherja fiskeldis ehf. fyrir árið 2017 er eftirfarandi upplýsingar um olíunotkun fyrirtækisins:
- **Tegund olíu**: Olía notuð í varaaflstöð og vinnutæki.
- **Magn**: 31.818 lítrar.
- **Eining**: Lítrar.
- **Síða**: 3.
Tilvitnun:
"2.5. Olíunotkun | Varaaflstöð, vinnutæki | 31.818 | lítrar |"
Engar aðrar upplýsingar um notkun annarra olíutengdra vara (svo sem bensín, dísilolíu, metanól o.s.frv.) fyrir árið 2017 fundust í skýrslunni.</t>
  </si>
  <si>
    <t>arctic_sea_farm</t>
  </si>
  <si>
    <t>Í skýrslunni um grænt bókhald Arctic Sea Farm fyrir árið 2016 er eftirfarandi upplýsingar um olíunotkun fyrirtækisins:
- **Tegund olíu:** Ótilgreind (almennt nefnd sem "olíunotkun")
- **Magn:** 31.650,48 lítrar
- **Eining:** Lítrar
- **Staðsetning:** Dýrafjörður
- **Síða:** 3
Tilvitnun úr textanum:
"2.5. Olíunotkun | Dýrafjörður | 31650,48 | lítrar"
Engar aðrar upplýsingar um notkun annarra olíutengdra vara eins og bensín, dísilolíu, metanól eða aðrar tegundir olíu eru tilgreindar í skýrslunni fyrir árið 2016.</t>
  </si>
  <si>
    <t>Notkun á tækjum</t>
  </si>
  <si>
    <t>### Upplýsingar um olíunotkun Norðurár bs. árið 2015
#### Tegundir olíu og magn notað
- **Gasolía**:
  - Notkun á tækjum (troðara, jarðýta, hjólaskólfa, traktorgröfa, fjórhjól og MMC pallbíll): 31.525 lítrar
  - Notkun á bifreið: 2.209 lítrar
  - Notkun á fjórhjól: 609 lítrar
  - **Samtals gasolíunotkun**: 33.734 lítrar
- **Bensín**:
  - Notkun á fjórhjól: 609 lítrar
#### Heildarnotkun
- **Heildarolíunotkun**: 34.343 lítrar (33.734 lítrar gasolía + 609 lítrar bensín)
#### Heimild
- Upplýsingarnar eru teknar af blaðsíðu 13 í skýrslunni.
#### Tilvísun í texta
&gt; "Gasolíunotkun er bundin við notkun á tækjum, sem eru þrír troðara, jarðýta, hjólaskólfa, traktorgröfa, fjórhjól og MMC pallbíll. Þau eru notuð til færslu á jarðvegi og undirbúning og frágang urðunarháls og til aðstoðar við losun farartækja þegar á þarf að halda. Olíunotkun á tækjum var 31.525 lítrar, á bifreið 2.209 lítrar og fjórhjól 609 lítrar. Gasolíunotkun var því samtals 33.734 lítrar og bensín 609 lítrar."</t>
  </si>
  <si>
    <t>norðurá</t>
  </si>
  <si>
    <t>Tæki</t>
  </si>
  <si>
    <t>Í skýrslunni um grænt bókhald Norðurár bs. fyrir árið 2016 er að finna upplýsingar um olíunotkun fyrirtækisins. Hér eru helstu atriði:
- **Gasolíunotkun**:
  - Tæki: 31.332 lítrar
  - Bifreið: 2.209 lítrar
  - Fjórhjól: 609 lítrar
  - Samtals: 33.461 lítrar
- **Bensínnotkun**:
  - Fjórhjól: 609 lítrar
Þessar upplýsingar eru að finna á blaðsíðu 13 og 14 í skýrslunni.
Tilvitnun:
&gt; "Gasolíunotkun er bundin við notkun á tækjum, sem eru þrír troðarar, beltavél, hjólaskólfa, traktorsgrafa, fjórhjól og MMC pallbíll. Þau eru notuð til færslu á jarðvegi og undirbúning og frágang urðunarhólfs og til aðstoðar við losun farartækja þegar á þarf að halda. Olíunotkun á tækjun var 31.332 lítrar, á bifreið 2.209 lítrar og fjórhjól 609 lítrar. Gasolíunotkun var því samtals 33.461 lítrar og bensín 609 lítrar." (bls. 13)
&gt; "Sundurliðun á orkunotkun í lítrum er hér að neðan ásamt vinnutímaskiptingu einstakra tækja:
&gt; 
&gt; Norðurá bs Stekkjarvík 2016
&gt; Sorpmagn, vélatímar, orkunotkun og yfirlag á svæði Norðurár bs. í Stekkjarvík
&gt; 
&gt; |       | BOMAG hróliða | hróliða | Volvo hróliða | Enis-yfirlag | CAT436B hróliða | FH300 hróliða | hróliða | Olía eftir mánuðum | Sorpagn eftir mánuðum |
&gt; |-------|---------------|---------|---------------|--------------|----------------|--------------|---------|--------------------|-----------------------|
&gt; |       | log klst      | lítrar  | klst          | lítrar       | m³             | klst         | lítrar  | klst               | lítrar                |
&gt; | jan   | 98,0          | 1.345,0 | 92,5          | 920,0        | 920,0          | 30,5         | 170,0   | 14,0               | 189,0                 | 2.624,0 | 1.493.920 |
&gt; | feb   | 86,0          | 1.206,0 | 85,5          | 620,0        | 620,0          | 32,5         | 212,0   | 15,5               | 379,0                 | 2.417,0 | 1.160.670 |
&gt; | mars  | 88,5          | 1.687,0 | 101,0         | 717,0        | 884,0          | 29,0         | 200,0   | 25,5               | 850,0                 | 3.454,0 | 1.272.680 |
&gt; | apríl | 89,5          | 1.572,0 | 76,5          | 801,0        | 782,0          | 11,0         | 100,0   | 19,5               | 143,0                 | 2.616,0 | 1.329.540 |
&gt; | maí   | 95,5          | 1.400,0 | 84,0          | 837,0        | 1.088,0        | 13,0         | 50,0    | 14,5               | 183,0                 | 2.470,0 | 1.479.960 |
&gt; | júní  | 102,0         | 1.963,0 | 83,0          | 846,0        | 1.186,0        | 3,5          | 85,0    | 14,0               | 140,0                 | 2.894,0 | 1.720.550 |
&gt; | júlí  | 99,5          | 1.428,0 | 61,0          | 587,0        | 1.228,0        | 8,5          | 6,5     |                    |                       | 2.015,0 | 1.714.090 |
&gt; | ágúst | 111,0         | 2.000,0 | 54,0          | 400,0        | 1.155,0        | 9,5          | 171,0   | 14,5               | 172,0                 | 2.743,0 | 1.926.360 |
&gt; | sept  | 101,0         | 1.349,0 | 90,5          | 592,0        | 1.250,0        | 28,5         | 100,0   | 44,0               | 150,0                 | 2.191,0 | 2.448.990 |
&gt; | okt   | 84,0          | 2.048,0 | 68,0          | 744,0        | 1.310,0        | 3,5          | 120,0   | 80,0               | 680,0                 | 3.592,0 | 2.521.050 |
&gt; | nóv   | 78,0          | 881,0   | 74,0          | 628,0        | 989,0          | 14,0         | 80,0    | 43,5               | 243,0                 | 1.832,0 | 1.772.820 |
&gt; | des   | 72,0          | 1.475,0 | 72,0          | 640,0        | 780,0          | 7,0          | 18,5    | 369,0              |                       | 2.484,0 | 1.400.496 |
&gt; 
&gt; |       | 1.105,0       | 18.354,0| 942,0         | 8.332,0      | 12.192,0       | 190,5        | 1.288,0 | 310,0              | 3.585,0               | 31.332,0 | 20.241.126 |
&gt; 
&gt; - Samtals olía: 18.354 lítrar
&gt; - Samtals olía á L200 bíl: 8.332 lítrar
&gt; - Samtals bensín á fjórhjól: 609 lítrar
&gt; - Heild: 34.070 lítrar" (bls. 14)
Þetta sýnir að fyrirtækið notaði bæði gasolíu og bensín á árinu 2016, með heildarnotkun upp á 34.070 lítra.</t>
  </si>
  <si>
    <t>dýrfiskur_hf</t>
  </si>
  <si>
    <t>Dýrfiskur</t>
  </si>
  <si>
    <t>Sjókvíaeldi</t>
  </si>
  <si>
    <t>Ótilgreind</t>
  </si>
  <si>
    <t>Í grænu bókhaldi Dýrfisks hf. fyrir árið 2014 er að finna eftirfarandi upplýsingar um olíunotkun fyrirtækisins:
- **Tegund olíu**: Ótilgreind
- **Magn**: 30.042 lítrar
- **Staðsetning**: Dýrafjörður
- **Eining**: Lítrar
- **Síða**: 3
Tilvitnun úr textanum:
"2.5. Olíunotkun | Dýrafjörður | 30.042 | lítrar |"
Engar aðrar upplýsingar um notkun annarra olíutengdra vara eins og bensín, dísilolíu eða metanól fyrir árið 2014 fundust í skýrslunni.</t>
  </si>
  <si>
    <t>á farartæki</t>
  </si>
  <si>
    <t>### Skýrsla um olíunotkun Íslenska kalkþörungafélagsins ehf. árið 2013
#### Tegundir olíu og magn notkunar
- **Dieselolía á farartæki**: 29.948 lítrar (bls. 16)
- **Propangas til þurrkunar**: 12 tonn (bls. 16)
- **Smurolía**: 541,6 lítrar (bls. 13)
#### Samantekt
Í skýrslu um grænt bókhald fyrir árið 2013 kemur fram að Íslenska kalkþörungafélagið ehf. notaði þrjár tegundir af olíuafurðum. Dieselolía var notuð á farartæki í magni 29.948 lítra. Propangas var notað til þurrkunar á kornuðum áburði í magni 12 tonn. Að auki var smurolía notuð til að smyrja ýmis tæki í verksmiðjunni og nam notkunin 541,6 lítrum.
Þessar upplýsingar eru staðsettar á blaðsíðum 13 og 16 í skýrslunni.</t>
  </si>
  <si>
    <t>Í skýrslunni um grænt bókhald fyrir Malbikunarstöð Akureyrarbæjar árið 2019 er að finna eftirfarandi upplýsingar um olíunotkun fyrirtækisins:
- **Tegundir olíu**: Skipaolía blönduð með lífdísli.
- **Magn skipaolíu**: 29.216 lítrar.
- **Magn lífdísils**: 18.000 lítrar.
- **Heildarnotkun olíu**: Um 7,7 lítrar af olíu á hvert framleitt tonn af malbiki.
Þessar upplýsingar eru að finna á blaðsíðu 6 í skýrslunni.
Tilvitnun úr textanum:
&gt; "Til þurrkunar og upphitunar steinefna hefur verið notuð skipaolía blönduð með lífdísli. Heildarmagn skipaolíu á árinu 2019 var 29.216 lítrar og 18.000 lítrar af lífdísli, eða um 7,7 lítrar af olíu á hvert framleitt tonn af malbiki."</t>
  </si>
  <si>
    <t>sorpeyðingastöð_suðurnesja_kalka</t>
  </si>
  <si>
    <t>Í Græna bókhaldinu fyrir árið 2014 frá Sorpeyðingarstöð Suðurnesja sf. er að finna eftirfarandi upplýsingar um notkun á olíuafurðum:
- **Gasólia (lítrar)**: 29.101 lítrar
- **Gas (kg)**: 253 kg
- **Smurolía (lítrar)**: 29 lítrar
- **Steinolía (lítrar)**: 0 lítrar
- **Bensín (lítrar)**: 0 lítrar
- **Olíuhreinsir (lítrar)**: 240 lítrar
- **Glussi (lítrar)**: 1.408 lítrar
- **Smurefni (lítrar)**: 34 lítrar
- **Hreinsiefni (lítrar)**: 233 lítrar
- **Frostlögur (lítrar)**: 80 lítrar
- **Ryðeyðir (lítrar)**: 5 lítrar
- **Litur (lítrar)**: 740 lítrar
- **Saltsyra (lítrar)**: 1.645 lítrar
Þessar upplýsingar eru að finna á blaðsíðu 5 í skýrslunni.</t>
  </si>
  <si>
    <t>Í Grænu bókhaldi Orkugerðarinnar ehf. fyrir árið 2011, sem er að finna á blaðsíðu 10, eru upplýsingar um notkun á olíu- og smurefnum, fitu, olíu og gasi. Hér eru nánari upplýsingar:
- **Olíu- og smurefni**: 
  - Notkun: 20 lítrar
- **Fita**:
  - Notkun: 422.000 lítrar
- **Olía**:
  - Notkun: 29.000 lítrar
- **Gas**:
  - Notkun: 60 kg
Þessar upplýsingar eru teknar úr töflu 6.1 í kaflanum "Grænt bókhald og lykiltölur" á blaðsíðu 10.</t>
  </si>
  <si>
    <t>Litað vélolía</t>
  </si>
  <si>
    <t>varaaflstöðvar</t>
  </si>
  <si>
    <t>Lituð vélolía</t>
  </si>
  <si>
    <t>samherji_fiskeldi_núpsmýri</t>
  </si>
  <si>
    <t>Núpar</t>
  </si>
  <si>
    <t>varaafstöð og vinnutæki</t>
  </si>
  <si>
    <t>3, 10</t>
  </si>
  <si>
    <t>Í grænu bókhaldi Samherja fiskeldis ehf fyrir árið 2019 er eftirfarandi upplýsingar um olíunotkun fyrirtækisins:
- **Tegund olíu**: Olía notuð fyrir varaafstöð og vinnutæki.
- **Magn**: 27.723 lítrar.
- **Eining**: Lítrar.
- **Síða**: 3 (og 10).
Til viðbótar er einnig getið um heildarstærð olíugeyma fyrirtækisins:
- **Heildarstærð olíugeyma**: 23.800 lítrar.
- **Síða**: 4 (og 11).
Þessar upplýsingar gefa til kynna heildarnotkun olíu og geymslugetu fyrirtækisins fyrir árið 2019.</t>
  </si>
  <si>
    <t>### Skýrsla um olíunotkun Íslenska kalkþörungafélagsins ehf. árið 2012
Í skýrslu um grænt bókhald Íslenska kalkþörungafélagsins ehf. fyrir árið 2012 kemur fram eftirfarandi um notkun olíu og olíutengdra vara:
#### Tegundir olíu og magn notkunar:
1. **Dieselolía á farartæki**:
   - **Magn**: 27.008,656 lítrar
   - **Síða**: 16
2. **Propangas til þurrkunar**:
   - **Magn**: 18,5 tonn
   - **Síða**: 16
3. **Smurolía**:
   - **Magn**: u.þ.b. 798 lítrar
   - **Síða**: 13
#### Notkunarsvið:
- Dieselolía er notuð á farartæki.
- Propangas er notað til eftirþurrkunar á kornuðum kalkáburði.
- Smurolía er notuð til að smyrja ýmis tæki í verksmiðjunni.
Þessar upplýsingar gefa góða innsýn í olíunotkun fyrirtækisins á árinu 2012 og sýna fram á mikilvægi þess að fylgjast með og stýra notkun orkugjafa til að draga úr umhverfisáhrifum.</t>
  </si>
  <si>
    <t>Í skýrslu Íslenska kalkþörungafélagsins ehf. um grænt bókhald fyrir árið 2010 kemur fram eftirfarandi upplýsingar um notkun olíuafurða:
1. **Gas**:
   - Gas var notað sem orkugjafi við þurrkun kalkþörunganna þar til í júlí 2010 þegar skipt var yfir í rafmagn. Gas er áfram notað við eftirþurrkun á korniðnum áburði.
   - Notkun á propangas til þurrkunar var 142 tonn (bls. 14).
2. **Olía**:
   - Olía er notuð á vinnuvélar.
   - Notkun á dieselolíu á farartæki var 26.484 lítrar (bls. 14).
3. **Smurolía**:
   - Olíur eru notaðar til að smyrja ýmis tæki í verksmiðjunni.
   - Notkun smurolíu árið 2010 var u.þ.b. 550 lítrar (bls. 12).
Þessar upplýsingar eru teknar úr skýrslunni á blaðsíðum 12 og 14.</t>
  </si>
  <si>
    <t>Í skýrslunni um grænt bókhald Eskju hf. fyrir árið 2014 er að finna eftirfarandi upplýsingar um notkun olíu og olíutengdra vara:
### 3.5 Auðlindanotkun (Page 8)
- **Svartolía**: 26.445 kg
### 3.6 Loftmengun (Page 9)
- **CO₂**: 81 tonn (miðað við brennslu á 26.445 kg af svartolíu)
- **SO₂**: 1 tonn (miðað við brennslu á 26.445 kg af svartolíu)
Þessar upplýsingar sýna að fyrirtækið notaði svartolíu og gefur einnig upp magn losaðra mengandi efna vegna brennslu svartolíu.
Engar aðrar olíutengdar vörur eins og bensín, dísilolía eða metanól eru nefndar í skýrslunni fyrir árið 2014.
### Tilvísanir:
- Page 8: Tafla 5 Auðlindanotkun vinnslu árið 2014
- Page 9: Tafla 6 Loftmengun miðað við brennslu á 26.445 kg af svartolíu árið 2014</t>
  </si>
  <si>
    <t>Sorpuðunarþjónusta</t>
  </si>
  <si>
    <t>Tæki eins og troðari, hjólagrafa, dráttarvél og beltagrafa</t>
  </si>
  <si>
    <t>Í skýrslunni um grænt bókhald Sorpuðunar Vesturlands hf. fyrir árið 2017 er að finna eftirfarandi upplýsingar um notkun olíuafurða:
1. **Gasolía**:
   - Notkun: 25.831 lítrar
   - Notkunarsvið: Tæki eins og troðari, hjólagrafa, dráttarvél og beltagrafa, sem eru notuð til flutnings á jarðvegi og við undirbúning og frágang urðunarreina.
2. **Bensín**:
   - Notkun: 169 lítrar
   - Notkunarsvið: Bensíndrifið sexhjól sem er nýtt til ferða innan urðunar­svæðisins.
Þessar upplýsingar eru að finna á blaðsíðu 7 í skýrslunni.
Tilvitnun:
&gt; "Gasolíunotkun er bundin við notkun á tækjum, sem eru troðari, hjólagrafa, dráttarvél og beltagrafa. Tækin eru notuð til flutnings á jarðvegi og við undirbúning og frágang urðunarreina. Einnig er bensíndrifið sexhjól nýtt til ferða innan urðunar­svæðisins. Eldsneytisnotkun á árinu 2017 nam samtals 25.831 lítra af gasolíu og 169 lítrum af bensíni." (Bls. 7)
Engar aðrar olíuafurðir eins og metanól eða aðrar tegundir voru nefndar í skýrslunni fyrir árið 2017.</t>
  </si>
  <si>
    <t>### Upplýsingar um olíunotkun Norðurá bs. árið 2014
Í skýrslunni um grænt bókhald fyrir árið 2014 kemur fram eftirfarandi um notkun á olíuafurðum hjá Norðurá bs.:
- **Gasolíunotkun**:
  - Notkun á tækjum (þrír troðarar, jarðýta, hjólaskólfa, traktorgröfa, fjórhjól og MMC pallbíll): 25.597 lítrar
  - Notkun á bifreið: 2.040 lítrar
  - Notkun á fjórhjóli: 386 lítrar
  - Samtals gasolíunotkun: 27.637 lítrar
- **Bensínnotkun**:
  - Notkun á fjórhjóli: 386 lítrar
Þessar upplýsingar eru að finna á blaðsíðu 16 í skýrslunni.
Tilvitnun:
&gt; "Gasolíunotkun er bundin við notkun á tækjum, sem eru þrír troðarar, jarðýta, hjólaskólfa, traktorgröfa, fjórhjól og MMC pallbíll. Þau eru notuð til færslu á jarðvegi og undirbúning og frágang urðunarháls og til aðstoðar við losun farartækja þegar á þarf að halda. Olíunotkun á tækjun var 25.597 lítrar, á bifreið 2.040 lítrar og fjórhjóli 386 lítrar. Gasolíunotkun var því samtals 27.637 lítrar og bensín 386 lítrar. Rafmagn og vatn tengist eingöngu notkun í þjónustuhúsi, starfsmannaaðstöðu og þvottaplani."</t>
  </si>
  <si>
    <t>Sorpeyðing og endurvinnsla</t>
  </si>
  <si>
    <t>Í Grænu bókhaldi Sorpeyðingarstöðvar Suðurnesja sf. fyrir árið 2013 er að finna eftirfarandi upplýsingar um notkun á olíuafurðum:
- **Gasolía (lítrar)**: 25,028 lítrar
- **Gas (kg)**: 110 kg
- **Smurolía (lítrar)**: 149 lítrar
- **Steinolía (lítrar)**: 200 lítrar
- **Bensín (lítrar)**: 17 lítrar
- **Olíuhreinsir (lítrar)**: 245 lítrar
- **Glussi (lítrar)**: 308 lítrar
- **Smurefni (lítrar)**: 20 lítrar
- **Hreinsiefni (lítrar)**: 280 lítrar
- **Frostlögur (lítrar)**: 205 lítrar
- **Ryðeyðir (lítrar)**: 5 lítrar
- **Lútur (lítrar)**: 580 lítrar
- **Saltsyra (lítrar)**: 1,200 lítrar
Þessar upplýsingar eru að finna á blaðsíðu 5 í skýrslunni.</t>
  </si>
  <si>
    <t>reykjagarður_jarlsstöðum</t>
  </si>
  <si>
    <t>Áætlað magn</t>
  </si>
  <si>
    <t>Í skýrslunni um grænt bókhald vegna Jarlstaða 2020 er að finna upplýsingar um olíunotkun fyrirtækisins fyrir árið 2020. Upplýsingarnar eru á blaðsíðu 4 í kaflanum "2. Hráefnis og auðlindanotkun".
### Olíunotkun
- **Staðsetning:** Jarlstaðir
- **Magn:** 24.579 lítrar
- **Eining:** lítrar
Til viðbótar er einnig gefið upp áætlað magn olíunotkunar sem er 25.000 lítrar.
### Tilvísun
- **Blaðsíða:** 4
- **Tafla:** 2.5
Engar aðrar upplýsingar um notkun annarra olíuafurða eins og bensín, dísilolíu eða metanól eru tilgreindar í skýrslunni fyrir árið 2020.</t>
  </si>
  <si>
    <t>hraðfrystihúsið__gunnvör_hf</t>
  </si>
  <si>
    <t>Sjókvíeldi á þorski og regnbogasilungi</t>
  </si>
  <si>
    <t>Í grænu bókhaldi Hraðfrystihússins - Gunnvarar hf. fyrir árið 2015 er eftirfarandi upplýsingar um olíunotkun fyrirtækisins:
- **Tegund olíu:** Olía á báta (Rán og Papey)
- **Magn:** 24.248 lítrar
- **Eining:** Lítrar
- **Síða:** 4
Auk þess er minnst á úrgangsolíu af bátum:
- **Magn úrgangsolíu:** Óverulegt
- **Síða:** 5
Engar aðrar upplýsingar um notkun annarra olíutengdra vara eins og bensín, dísilolíu, metanól eða annarra efna fyrir árið 2015 eru til staðar í textanum.</t>
  </si>
  <si>
    <t>Í skýrslunni um grænt bókhald Sorpuðunar Vesturlands hf. fyrir árið 2016 er að finna upplýsingar um notkun á olíuafurðum. Á blaðsíðu 9 kemur fram að gasolíunotkun fyrirtækisins var 24.137 lítrar og bensínnotkun var 204 lítrar. 
Hér er viðeigandi texti úr skýrslunni:
"Gasolíunotkun er bundin við notkun á tækjum, sem eru troðari, grafa, drátt­arvél, sexhjól og beltagrafa en sú síðastnefnda var keypt á árinu. Tækin eru notuð til flutnings á jarðvegi og við undirbúning og frágang urðunarreina. Sexhjól nýtist vel í ferðum innan urðunar­svæðis. Gasolíunotkun á tækin var samtals 24.137 lítrar og 204 lítrar af bensíni sem tengist sexhjól­inu."
Þetta eru einu upplýsingarnar um olíuafurðir sem notaðar voru árið 2016 í skýrslunni.</t>
  </si>
  <si>
    <t>efnamóttakan_hf</t>
  </si>
  <si>
    <t>Efnamóttakan</t>
  </si>
  <si>
    <t>Hafnarfjörður</t>
  </si>
  <si>
    <t>Í skýrslunni um grænt bókhald Efnamóttökunnar hf. fyrir árið 2015 er að finna upplýsingar um notkun olíuafurða fyrirtækisins á blaðsíðu 9. Þar kemur fram að fyrirtækið notaði eftirfarandi magn af olíuafurðum:
- **Bensín**: 2.262 lítrar
- **Metangas**: 7.919 lítrar (magn af metani er gefið upp í lítrum samkvæmt reiknireglu á vefsíðu Metans hf. um jafngildi orkuefnis: 1 Nm³ 100% metan = 1,12 L 95-oktán bensín)
- **Dieselolía**: 23.839 lítrar
Þessar upplýsingar eru settar fram í töflu sem sýnir einnig notkun þessara efna árin 2014 og 2013 til samanburðar.</t>
  </si>
  <si>
    <t>dýrfiskur</t>
  </si>
  <si>
    <t>Í grænu bókhaldi Dýrfisks hf fyrir árið 2013 er eftirfarandi upplýsingar um olíunotkun fyrirtækisins:
- **Tegund olíu**: Ótilgreind (almenn olíunotkun)
- **Magn**: 23.585 lítrar
- **Eining**: Lítrar
- **Staðsetning**: Dýrafjörður
- **Síða**: 3
Tilvitnun úr textanum:
"2.5. Olíunotkun | Dýrafjörður | 23.585 | lítrar |"
Engar aðrar upplýsingar um notkun annarra olíuafurða eins og bensín, dísilolíu eða metanól fundust í textanum fyrir árið 2013.</t>
  </si>
  <si>
    <t>Í skýrslunni um grænt bókhald Norðurár bs. fyrir árið 2012 er að finna eftirfarandi upplýsingar um notkun olíuafurða:
- **Gasolía**:
  - Notkun á tækjum (þrír troðarar, jarðýta, hjólaskólf, traktorgræfa, fjórhjól og MMC pallbíll): 23.533 lítrar
  - Notkun á bifreið: 2.366 lítrar
  - Notkun á fjórhjóli: 284 lítrar
  - Samtals gasolíunotkun: 25.899 lítrar
- **Bensín**:
  - Notkun á fjórhjóli: 284 lítrar
Þessar upplýsingar eru að finna á blaðsíðu 11 í skýrslunni.
Tilvitnun:
&gt; "Gasolíunotkun er bundin við notkun á tækjum, sem eru þrír troðarar, jarðýta, hjólaskólf, traktorgræfa, fjórhjól og MMC pallbíll. Þau eru notuð til færslu á jarðvegi og undirbúning og frágangur urðunarhlöðs og til aðstoðar við losun farartækja þegar á þarf að halda. Olíunotkun á tækin var 23.533 lítrar, á bifreið 2.366 lítrar og fjórhjól 284 lítrar. Gasolíunotkun var því samtals 25.899 lítrar og bensín 284 lítrar."</t>
  </si>
  <si>
    <t>Söfnunarþjónusta og úrgangsstjórnun</t>
  </si>
  <si>
    <t>Í skýrslu um grænt bókhald Efnamóttökunnar hf. fyrir árið 2016 er að finna eftirfarandi upplýsingar um notkun olíuafurða:
- **Bensín**: 1.494 lítrar
- **Metangas**: 7.919 lítrar
- **Díselolía**: 23.453 lítrar
Þessar upplýsingar eru að finna á blaðsíðu 9 í skýrslunni.
Tilvitnun:
&gt; "Bensín | L | 1.494 | 2.262 | 1.952  
&gt; Metangas * | L | 7.919 | 10.890 |  
&gt; Díselolía | L | 23.453 | 23.839 | 18.684"
Þar er einnig tekið fram að magn af metani er gefið upp í lítrum samkvæmt reiknireglu á vefsíðu Metans hf. um jafngildi orkuninhalds: 1 Nm3 100% metan = 1,12 L 95-oktán bensín.
Engar upplýsingar um notkun annarra olíuafurða eins og metanóls eru til staðar í skýrslunni fyrir árið 2016.</t>
  </si>
  <si>
    <t>terra_efnaeyðing</t>
  </si>
  <si>
    <t>Í skýrslunni um grænt bókhald Efnamóttökunnar hf. fyrir árið 2017 er að finna eftirfarandi upplýsingar um notkun á olíuafurðum:
- **Bensín**: 3.819 lítrar
- **Dísilolía**: 23.428 lítrar
- **Metangas**: 0 lítrar
Þessar upplýsingar eru að finna á blaðsíðu 9 í skýrslunni undir kaflanum "Breytur um auðlindanotkun í grænu bókhaldi".
Tilvitnun:
&gt; | Breyta           | Eining | 2017  | 2016  | 2015   |
&gt; |------------------|--------|-------|-------|--------|
&gt; | Bensín           | ltr.   | 3,819 | 1,494 | 2,262  |
&gt; | Metangas *       | ltr.   | 0     | 0     | 7,919  |
&gt; | Dísilolía        | ltr.   | 23,428| 23,453| 23,839 |
Þetta sýnir að fyrirtækið notaði bæði bensín og dísilolíu á árinu 2017, en engin notkun var á metangasi það ár.</t>
  </si>
  <si>
    <t>Í skýrslunni um grænt bókhald Sorpeyðingarstöðvar Suðurnesja fyrir árið 2010 er að finna eftirfarandi upplýsingar um notkun olíuafurða:
- **Gasolía (lítrar)**: 23.356 lítrar
- **Gas (kg)**: 22 kg
- **Smurolía (lítrar)**: 20 lítrar
- **Steinolía (lítrar)**: 200 lítrar
- **Bensín (lítrar)**: 5 lítrar
- **Olíuhreinsir (lítrar)**: 140 lítrar
- **Glussi (lítrar)**: 476 lítrar
- **Smurefni (lítrar)**: 14 lítrar
- **Hreinsiefni (lítrar)**: 46 lítrar
- **Frostlögur (lítrar)**: 310 lítrar
- **Ryðeyðir (lítrar)**: 0 lítrar
- **Lútur**: 300 lítrar
- **Saltsýra**: 359 lítrar
Þessar upplýsingar eru að finna á blaðsíðu 5 í skýrslunni.</t>
  </si>
  <si>
    <t>Sjókvíaleldi á þorski</t>
  </si>
  <si>
    <t>Í skýrslunni um grænt bókhald Hraðfrystihússins - Gunnvarar hf. fyrir árið 2014 er eftirfarandi upplýsingar um olíunotkun fyrirtækisins:
- **Tegund olíu**: Olía á báta (Rán og Papey)
- **Magn**: 22.744 lítrar
- **Eining**: Lítrar
- **Síða**: 3
Tilvitnun úr textanum:
&gt; "2.5. Olíunotkun | Olía á báta: Rán og Papey | 22.744 | Lítrar |"
Engar aðrar upplýsingar um notkun annarra olíutengdra vara eins og bensín, dísilolíu, metanól eða annarra efna fyrir árið 2014 fundust í skýrslunni.</t>
  </si>
  <si>
    <t>stolt_sea_farm</t>
  </si>
  <si>
    <t>Stolt Sea Farm Iceland</t>
  </si>
  <si>
    <t>eldi</t>
  </si>
  <si>
    <t>Í grænu bókhaldi Stolt Sea Farm Iceland hf. fyrir árið 2020 er eftirfarandi upplýsingar um olíunotkun fyrirtækisins:
- **Olíunotkun**: Olía og bensín - eldi
- **Magn**: 22,466 lítrar
- **Eining**: L
Þessar upplýsingar eru að finna á blaðsíðu 3 í skýrslunni.
Tilvitnun:
"2.5. Olíunotkun | Olía og bensín - eldi | 22,466 | L |"</t>
  </si>
  <si>
    <t>Í skýrslu Efnamóttökunnar hf. um grænt bókhald fyrir árið 2018 er að finna eftirfarandi upplýsingar um notkun olíuafurða:
- **Bensín**: 1.657 lítrar
- **Díselolía**: 22.338 lítrar
Þessar upplýsingar eru að finna á blaðsíðu 8 í skýrslunni undir kaflanum "Breytur um auðlindanotkun í grænu bókhaldi".
Tilvitnun:
&gt; | Breyta               | Eining | 2018   | 2017   | 2016   |
&gt; |----------------------|--------|--------|--------|--------|
&gt; | Bensín               | L      | 1.657  | 3.819  | 1.494  |
&gt; | Díselolía            | L      | 22.338 | 23.428 | 23.453 |
Þessar tölur sýna notkun bensíns og díselolíu á árinu 2018 í lítrum.</t>
  </si>
  <si>
    <t>laxar_fiskeldi_ehf_laxabraut_þorlákshöfn</t>
  </si>
  <si>
    <t>Laxar fiskeldi</t>
  </si>
  <si>
    <t>Sveitarfélagið Ölfus</t>
  </si>
  <si>
    <t>Fiskvinnsla, framleiðsla á laxi</t>
  </si>
  <si>
    <t>Í skýrslunni um grænt bókhald fyrir árið 2019 hjá Laxar eignarhaldsfélag ehf - Laxabraut, er að finna upplýsingar um olíunotkun fyrirtækisins. 
### Olíunotkun árið 2019:
- **Tegund olíu:** Olía
- **Magn:** 22,000 lítrar
- **Eining:** lítrar
- **Síða:** 2
Tilvitnun úr textanum:
```
| 2.4 | Olía | lítrar | 20,000 | 21,000 | 22,000 |
```
Engar aðrar tegundir olíu eða olíutengdra vara eru nefndar í skýrslunni fyrir árið 2019.</t>
  </si>
  <si>
    <t>sorpeyding_eyjafjardar__flokkun_eyjafjarðar</t>
  </si>
  <si>
    <t>Flokkun Eyjafjörður</t>
  </si>
  <si>
    <t>Í skýrslunni um grænt bókhald Flokkunar Eyjafjarðar ehf. fyrir árið 2010 er að finna eftirfarandi upplýsingar um notkun olíuafurða:
- **Díselolía**: Notkun var um 21.862 lítrar.
- **Smurolía**: Notkun var um 40 lítrar. Fram kemur að þessi tala ætti að vera nokkuð hærri, en ekki eru til fleiri reikningar til að staðfesta nákvæmlega magn smurolíu.
- **Koppafeiti**: Notkun var um 5 kg.
Þessar upplýsingar eru að finna á blaðsíðu 11 í skýrslunni.
Tilvitnun:
&gt; "Magn aðfanga:
&gt; - Díselolía um 21.862 L.
&gt; - Smurolía um 40 L. Þessi tala ætti að vera nokkuð hærri. Framkvæmdamiðstöð Akureyrarbæjar sá alfarið um öll olíuskipti á troðarann árið 2010 en ekki eru til fleiri reikningar þar sem hægt er að vísa í nákvæmt smurolíumagn. Samkvæmt þeim upplýsingum sem við höfum frá þeim má samt ætla að magnið sé mjög svipað og fyrir árið 2009.
&gt; - Koppafeiti um 5 kg."</t>
  </si>
  <si>
    <t>Sjókvíeldi á þorski</t>
  </si>
  <si>
    <t>Í grænu bókhaldi Hraðfrystihússins - Gunnvar hf. fyrir árið 2013 er eftirfarandi upplýsingar um olíunotkun fyrirtækisins:
- **Tegund olíu**: Olía á báta (Rán og Papey)
- **Magn**: 21.088 lítrar
- **Eining**: Lítrar
- **Síða**: 3
Auk þess er minnst á úrgangsolíu af bátum:
- **Magn**: óverulegt
- **Síða**: 4
Engar aðrar upplýsingar um notkun annarra olíutengdra vara eins og bensín, dísilolíu eða metanól fyrir árið 2013 fundust í skýrslunni.</t>
  </si>
  <si>
    <t>Í grænu bókhaldi Stolt Sea Farm Iceland hf fyrir árið 2019 er eftirfarandi upplýsingar um olíunotkun fyrirtækisins:
- **Olíunotkun**: Olía og bensín - eldi
- **Magn**: 20,730 lítrar
- **Eining**: Lítrar
- **Síða**: 4
Þetta eru einu upplýsingar um olíunotkun fyrirtækisins sem koma fram í skýrslunni fyrir árið 2019.</t>
  </si>
  <si>
    <t>rifós_hf</t>
  </si>
  <si>
    <t>Rifós</t>
  </si>
  <si>
    <t>Hráolía</t>
  </si>
  <si>
    <t>Í ársskýrslu Rifóss hf. fyrir árið 2019 er að finna eftirfarandi upplýsingar um olíunotkun fyrirtækisins:
### Olíunotkun (bls. 6)
- **Bensín**: 2015 lítrar
- **Hráolía**: 20571 lítrar
- **Vökvaolíur, Hydraulic Oil HDZ 46**: 388 lítrar
- **Smurolíur, Delo Gold Ultra E 15W-40**: 80 lítrar
- **Ísvari, frostlögur**: 20 lítrar
- **Tjörhreinsir**: 5 lítrar
- **Málning Flugger, Hempels**: 360 lítrar
- **Olíuhreinsir Færeyingur**: 20 lítrar
- **Ýmsar olíur**: 1 lítri
Þessar upplýsingar eru teknar úr grænu bókhaldi fyrirtækisins fyrir árið 2019 og gefa heildarmynd af notkun olíu og olíutengdra vara á árinu.</t>
  </si>
  <si>
    <t>Sorpuðrun</t>
  </si>
  <si>
    <t>troðari, grafa og dráttavél</t>
  </si>
  <si>
    <t>### Upplýsingar um olíunotkun Sorpuðunar Vesturlands hf. árið 2015
Í skýrslunni "Grænt bókhald 2015" frá Sorpuðun Vesturlands hf. er að finna upplýsingar um notkun á olíu og bensíni fyrir árið 2015. Hér eru helstu atriði:
- **Gasolíunotkun**: 20.523 lítrar
- **Bensínnotkun**: 151 lítrar
Þessar upplýsingar eru staðsettar á blaðsíðu 11 í skýrslunni.
#### Tilvitnun:
&gt; "Gasolíunotkun er bundin við notkun á tækjum, sem eru troðari, grafa og dráttavél. Tækin eru notuð til flutnings á jarðvegi og við undirbúning og frágang urðunarreina. Á árinu var keypt sexhjóli sem nýttist vel í ferðum innan urðunarveiðis. Gasolíunotkun á tækin var samtals 20.523 lítrar og 151 lítrar af bensíni sem tengist sexhjólinu."
Engar upplýsingar fundust um notkun annarra olíutengdra vara eins og metanól eða aðrar tegundir olíu fyrir árið 2015 í þessari skýrslu.</t>
  </si>
  <si>
    <t>terra_efnaeyðing_hf</t>
  </si>
  <si>
    <t>Úrgangsstjórnun og endurvinnsla</t>
  </si>
  <si>
    <t>Í skýrslu Terra Efnaeyðingar hf. um grænt bókhald fyrir árið 2019 er að finna eftirfarandi upplýsingar um notkun olíuafurða:
- **Bensín**: 1.231 lítrar
- **Díselolía**: 20.399 lítrar
Þessar upplýsingar eru að finna á blaðsíðu 8 í skýrslunni.
&gt; "Bensín | L | 1.231 | 1.657 | 3.819  
&gt; Díselolía | L | 20.399 | 22.338 | 23.428"
Þessar tölur sýna notkun bensíns og díselolíu árin 2019, 2018 og 2017.</t>
  </si>
  <si>
    <t>vöruflæði, bíla og önnur tæki</t>
  </si>
  <si>
    <t>Í grænu bókhaldi Silfurstjörnunnar hf. fyrir árið 2010 er eftirfarandi upplýsingar um olíunotkun fyrirtækisins:
- **Tegund olíu**: Olía notuð fyrir vöruflæði, bíla og önnur tæki.
- **Magn**: 20.161 lítrar.
- **Eining**: Lítrar.
- **Síða**: 3.
Til viðbótar er einnig getið um heildarstærð olíugeyma fyrirtækisins:
- **Heildarstærð olíugeyma**: 10.000 lítrar.
- **Síða**: 4.
Þessar upplýsingar gefa til kynna að fyrirtækið hafi notað 20.161 lítra af olíu á árinu 2010 og að heildarstærð olíugeyma þeirra sé 10.000 lítrar.</t>
  </si>
  <si>
    <t>Í skýrslunni um grænt bókhald Sorpuðunar Vesturlands hf. fyrir árið 2014 er að finna upplýsingar um olíunotkun fyrirtækisins. Á blaðsíðu 11 kemur fram að gasiolíunotkun fyrirtækisins á árinu 2014 var samtals 20.142 lítrar. Þessi olía var notuð á tækjum eins og troðara, gröfu og dráttavélum sem eru notuð til flutnings á jarðvegi og við undirbúning og frágang urðunarreina.
Tilvitnun:
"Gasiolíunotkun er bundin við notkun á tækjum, sem eru troðari, grafa og dráttavél. Þau eru notuð til flutnings á jarðvegi og við undirbúning og frágang urðunarreina. Olíunotkun á tækjun var samtals 20.142 lítrar á árinu 2014." (Bls. 11)
Engar aðrar upplýsingar um notkun annarra olíutengdra vara eins og bensíns eða metanóls fyrir árið 2014 fundust í skýrslunni.</t>
  </si>
  <si>
    <t>háafell_ehf</t>
  </si>
  <si>
    <t>Í grænu bókhaldi Háafells ehf. fyrir árið 2016 er eftirfarandi upplýsingar um olíunotkun fyrirtækisins:
- **Tegund olíu**: Olía á báta (Rán og Papey)
- **Magn**: 19.140 lítrar
- **Eining**: Lítrar
- **Síða**: 3
Til viðbótar er einnig minnst á magn úrgangsolíu af bátum, sem er talið óverulegt fyrir árið 2016 (síða 4).
Þetta eru allar upplýsingar sem fundust um olíunotkun fyrirtækisins fyrir árið 2016.</t>
  </si>
  <si>
    <t>Vararafstöð og vinnutæki</t>
  </si>
  <si>
    <t>Í græna bókhaldi Samherja fiskeldis ehf fyrir árið 2020 er að finna eftirfarandi upplýsingar um olíunotkun fyrirtækisins:
- **Tegund olíu**: Olía notuð í vararafstöð og vinnutæki.
- **Magn notað**: 19.133 lítrar.
- **Magn árið 2019**: 27.723 lítrar.
- **Eining**: Lítrar.
- **Síða**: 3.
Tilvitnun úr textanum:
"2.5. Olíunotkun | Vararafstöð, vinnutæki | 19.133 | 27723 | lítrar |"
Engar aðrar upplýsingar um notkun annarra olíutengdra vara eins og bensín, dísilolíu eða metanól fundust í textanum fyrir árið 2020.</t>
  </si>
  <si>
    <t>notkun á tækjum, sem eru troðari, grafa og dráttarvél</t>
  </si>
  <si>
    <t>Í skýrslunni "Grænt bókhald 2010" frá Sorpuðun Vesturlands hf. er að finna upplýsingar um olíunotkun fyrirtækisins á árinu 2010. Á blaðsíðu 8 er fjallað um orkunotkun fyrirtækisins og þar kemur fram eftirfarandi:
- **Gasolíunotkun**: Gasolíunotkun er bundin við notkun á tækjum, sem eru troðari, grafa og dráttarvél. Þau eru notuð til flutnings á jarðvegi og við undirbúning og frágang urðunarreina. Olíunotkun á tækin var samtals 19.091 lítrar á árinu 2010.
Þetta er eina olíutegundin sem er nefnd í skýrslunni og magn hennar er gefið upp í lítrum.
**Heimild:** Grænt bókhald 2010, bls. 8.</t>
  </si>
  <si>
    <t>alcoa_fjarðaál_reyðarfirði</t>
  </si>
  <si>
    <t>Diesel</t>
  </si>
  <si>
    <t>gigajoul</t>
  </si>
  <si>
    <t>Í samfélagsskýrslu Alcoa Fjarðaáls fyrir árið 2019 er að finna eftirfarandi upplýsingar um notkun olíuafurða:
1. **Tegundir olíuafurða**:
   - Diesel
   - Bensín
   - Própán
2. **Magn notkunar**:
   - Diesel: 18,952 gigajoul (GJ)
   - Bensín: 14,556 gigajoul (GJ)
   - Própán: 39,403 gigajoul (GJ)
3. **Hlutfallsleg breyting milli ára**:
   - Diesel: 2.4% minnkun frá fyrra ári
   - Bensín: 3.2% aukning frá fyrra ári
   - Própán: 16.6% aukning frá fyrra ári
4. **Upplýsingar um akstursmíla ökutækja**:
   - Lyftarar: 23,000 mílur
   - Deiglutbilar: 9,000 mílur
   - Skautbilar: 17,000 mílur
   - Babbilar: 3,500 mílur
   - Rýksugubíll: 2,800 mílur
   - Moksturstæki: 1,600 mílur
   - Sópabílar: 55,614 mílur
Þessar upplýsingar eru að finna á blaðsíðu 11 í skýrslunni.
Heimild: Samfélagsskýrslan Alcoa Fjarðaáls 2019, bls. 11.</t>
  </si>
  <si>
    <t>Orkustuðlar notaðir</t>
  </si>
  <si>
    <t>Á tæki (troðari, jarðýta, hjólaskóflá og MMC pallbíll)</t>
  </si>
  <si>
    <t>Í skýrslunni um grænt bókhald fyrir árið 2011 frá Norðurá bs. er að finna eftirfarandi upplýsingar um olíunotkun fyrirtækisins:
- **Tegund olíu**: Gasiolía
- **Magn notað**: 
  - Á tæki (troðari, jarðýta, hjólaskóflá og MMC pallbíll): 18.875 lítrar
  - Á bifreið: 2.025 lítrar
  - Samtals: 20.900 lítrar
- **Einingar**: Lítrar
- **Síða**: 13
Tilvitnun úr textanum:
&gt; "Gasiolíunotkun er bundin við notkun á tækjum, sem eru troðari, jarðýta, hjólaskóflá og MMC pallbíll. Þau eru notuð til færslu á jarðvegi og undirbúning og frágang urðunarhólfs. Olíunotkun á tækin var 18.875 lítrar og á bifreið 2.025 lítrar. Gasiolíunotkun var því samtals 20.900 lítrar."
Engar aðrar tegundir olíu eða olíutengdra vara eru nefndar í skýrslunni fyrir árið 2011.</t>
  </si>
  <si>
    <t>efnamóttakan</t>
  </si>
  <si>
    <t>Móttaka og endurvinnsla úrgangs</t>
  </si>
  <si>
    <t>Í skýrslunni um grænt bókhald Efnamóttökunnar hf. fyrir árið 2014 er að finna eftirfarandi upplýsingar um notkun olíuafurða:
- **Bensín**: 1.952 lítrar
- **Metangas**: 10.890 lítrar (magn af metani er gefið upp í lítrum samkvæmt reiknireglu á heimasíðu Metans hf. um jafngildi orkuinnihalds: 1 Nm³ 100% metan = 1,12 L 95-oktán bensín)
- **Díselolía**: 18.684 lítrar
Þessar upplýsingar eru að finna á blaðsíðu 9 í skýrslunni.
Tilvitnun:
&gt; "Breytur um auðlindanotkun í grænu bókhaldi
&gt; 
&gt; | Breyta               | Eining | 2014   | 2013   | 2012   |
&gt; |----------------------|--------|--------|--------|--------|
&gt; | Rafmagn              | kWh    | 89.071 | 106.296| 102.753|
&gt; | Heitt vatn           | m³     | 15.556 | 11.068 | 10.322 |
&gt; | Bensín               | l      | 1.952  | 5.596  | 2.704  |
&gt; | Metangas *           | l      | 10.890 | 8.512  | 9.652  |
&gt; | Dieselolía           | l      | 18.684 | 14.412 | 17.072 |"</t>
  </si>
  <si>
    <t>sorpstöð_vesturlands</t>
  </si>
  <si>
    <t>Í skýrslunni "Grænt bókhald 2011" frá Sorpuðun Vesturlands hf. er að finna upplýsingar um olíunotkun fyrirtækisins á árinu 2011. Á blaðsíðu 8 kemur fram að gasolíunotkun fyrirtækisins var bundin við notkun á tækjum, sem eru troðari, grafa og dráttavél. Samtals var olíunotkun á tækjunum 18.557 lítrar á árinu 2011.
Tilvitnun:
"Gasolíunotkun er bundin við notkun á tækjum, sem eru troðari, grafa og dráttavél. Þau eru notuð til flutnings á jarðvegi og við undirbúning og frágang urðunarreina. Olíunotkun á tækjun var samtals 18.557 lítrar á árinu 2011."
Engar aðrar upplýsingar um notkun á öðrum tegundum olíu eða olíutengdum vörum (s.s. bensín, dísilolíu, metanól) fyrir árið 2011 fundust í skýrslunni.
Blaðsíða: 8</t>
  </si>
  <si>
    <t>notkun á tækjum, sem eru troðari, grafa og dráttavél</t>
  </si>
  <si>
    <t>Í skýrslunni um grænt bókhald Sorpuðunar Vesturlands hf. fyrir árið 2012 er að finna upplýsingar um olíunotkun fyrirtækisins á blaðsíðu 8. Þar kemur fram að gasolíunotkun var bundin við notkun á tækjum, sem eru troðari, grafa og dráttavél. Þessi tæki eru notuð til flutnings á jarðvegi og við undirbúning og frágang urðunarreina. Olíunotkun á tækjunum var samtals 18.267 lítrar á árinu 2012.
Tilvitnun:
&gt; "Gasolíunotkun er bundin við notkun á tækjum, sem eru troðari, grafa og dráttavél. Þau eru notuð til flutnings á jarðvegi og við undirbúning og frágang urðunarreina. Olíunotkun á tækjun var samtals 18.267 lítrar á árinu 2012." (Page 8)
Engar aðrar upplýsingar um notkun á öðrum olíutengdum vörum eins og bensíni, dísilolíu eða metanóli fyrir árið 2012 fundust í skýrslunni.</t>
  </si>
  <si>
    <t>stolt_sea_farm_hf</t>
  </si>
  <si>
    <t>Eldi</t>
  </si>
  <si>
    <t>Í skýrslunni um grænt bókhald fyrir árið 2017 hjá Stolt Sea Farm Iceland hf. er eftirfarandi upplýsingar um olíunotkun fyrirtækisins:
- **Tegund olíu**: Olía og bensín
- **Magn**: 18.097 lítrar
- **Hvar í fyrirtækinu**: Eldi
- **Síða**: 4
Tilvitnun úr textanum:
"2.5 | Olíunotkun | Olía og bensín - eldi | 18.097 | | L |"
Þetta er eina tilgreinda olíunotkunin fyrir árið 2017 í skýrslunni.</t>
  </si>
  <si>
    <t>atctic_smolt_fiskeldi</t>
  </si>
  <si>
    <t>Gasolía/Dísilolía, lituð án olíugjalds</t>
  </si>
  <si>
    <t>### Upplýsingar um olíunotkun Arctic Smolt árið 2020
#### Tegundir olíu og magn notkunar
- **Bensín ET**: 3.356,96 lítrar
- **Gasolía/Dísilolía, lituð án olíugjalds**: 17.929,25 lítrar
- **Gasolía/Dísilolía, ólituð með olíugjaldi**: 6.757,89 lítrar
- **Gasolía bioblanda ólituð með olíugjaldi**: 699,23 lítrar
#### Heildarolíunotkun
- **Heildarolíunotkun**: 28.743 lítrar
#### Heimild
- **Síða**: 5
Þessar upplýsingar eru teknar úr grænu bókhaldi Arctic Smolt fyrir árið 2020 og sýna sundurliðun á olíunotkun fyrirtækisins á Norðurbotni starfsstöðinni.</t>
  </si>
  <si>
    <t>Í skýrslunni um grænt bókhald Stolt Sea Farm Iceland hf. fyrir árið 2013 er að finna eftirfarandi upplýsingar um olíunotkun fyrirtækisins:
- **Olíunotkun**: 17,927 lítrar
- **Tegund**: Olía og bensín
- **Hvar**: Eldi
Þessar upplýsingar eru staðsettar á blaðsíðu 4 í skýrslunni.
Tilvitnun:
&gt; "2.5. | Olíunotkun | Olía og bensín - Eldi | 17,927 | L |"
Engar aðrar upplýsingar um notkun annarra olíuafurða eins og dísel eða metanól fyrir árið 2013 eru tilgreindar í skýrslunni.</t>
  </si>
  <si>
    <t>Í skýrslunni um grænt bókhald Stolt Sea Farm Iceland hf. fyrir árið 2018 er að finna eftirfarandi upplýsingar um olíunotkun fyrirtækisins:
- **Olíunotkun**: Olía og bensín - eldi
  - **Magn**: 17,634 lítrar
  - **Síða**: 4
Þetta er eina tilvikið þar sem olíunotkun er sérstaklega nefnd fyrir árið 2018.</t>
  </si>
  <si>
    <t>sementsverksmiðjan</t>
  </si>
  <si>
    <t>Sementsverksmiðjan</t>
  </si>
  <si>
    <t>Framleiðsla og vinnsla sements</t>
  </si>
  <si>
    <t>Orkuríkur fljótandi úrgangur</t>
  </si>
  <si>
    <t>Úrgangsolía</t>
  </si>
  <si>
    <t>Í skýrslunni um grænt bókhald Sementsverksmiðjunnar hf. fyrir árið 2010 er að finna eftirfarandi upplýsingar um notkun olíutengdra vara:
### Tegundir olíu og magn notkunar árið 2010:
- **Kolanotkun**: 3.646 tonn (Bls. 5)
- **Olíukoks (Petcoke)**: 0 tonn (Bls. 5)
- **Olíuleifanotkun**: 0 tonn (Bls. 5)
- **Gasolía til uppkveikju**: 5 tonn (Bls. 5)
- **Orkuríkur fljótandi úrgangur**: 17.540 kg (Bls. 9)
### Samantekt:
- Engar olíuleifar bárust frá olíufélögum á árinu 2010 (Bls. 9).
- Ekki var tekið við neinum föstum orkuríkum úrgangi frá álverum til brennslu á árinu 2010 (Bls. 9).
Þessar upplýsingar gefa til kynna að Sementsverksmiðjan hf. hafi notað gasolíu til uppkveikju og tekið við orkuríkum fljótandi úrgangi til brennslu á árinu 2010, en ekki notað olíuleifar eða olíukoks.</t>
  </si>
  <si>
    <t>laxar_fiskeldi_laxabraut_þorlákshöfn</t>
  </si>
  <si>
    <t>Bíll, lyftari, ljósavélar</t>
  </si>
  <si>
    <t>Í grænu bókhaldi Laxar fiskeldi ehf. fyrir árið 2020 er eftirfarandi upplýsingar um olíunotkun fyrirtækisins:
- **Tegund olíu**: Olía notuð fyrir bíl, lyftara og ljósavélar.
- **Magn**: 17.492 lítrar.
- **Eining**: Lítrar.
- **Síða**: 3.
Tilvitnun úr textanum:
&gt; "2.5. Olíunotkun | Bíll, lyftari, ljósavélar | 17.492 | | Lítrar"
Engar aðrar upplýsingar um notkun annarra olíutengdra vara eins og bensín, dísil eða metanól fundust í textanum fyrir árið 2020.</t>
  </si>
  <si>
    <t>Í skýrslunni um grænt bókhald Sorpuðunar Vesturlands hf. fyrir árið 2013 er að finna upplýsingar um olíunotkun fyrirtækisins. Á blaðsíðu 8 kemur fram að gasolíunotkun fyrirtækisins var bundin við notkun á tækjum, sem eru troðari, grafa og dráttarvél. Olíunotkun á tækjunum var samtals 17.401 lítrar á árinu 2013.
Hér er nákvæm tilvitnun úr textanum:
"Gasolíunotkun er bundin við notkun á tækjum, sem eru troðari, grafa og drátt­arvél. Þau eru notuð til flutnings á jarðvegi og við undirbúning og frágang urðunarreina. Olíunotkun á tækjun var samtals 17.401 lítrar á árinu 2013."
Engar aðrar upplýsingar um notkun á öðrum olíutengdum vörum eins og bensíni, dísilolíu eða metanóli fyrir árið 2013 fundust í skýrslunni.</t>
  </si>
  <si>
    <t>Gufunes</t>
  </si>
  <si>
    <t>Endurvinnsla og eyðing</t>
  </si>
  <si>
    <t>Bílar og flutningur</t>
  </si>
  <si>
    <t>Í skýrslunni um grænt bókhald Efnamóttökunnar hf. fyrir árið 2012 er að finna eftirfarandi upplýsingar um notkun á olíutengdum vörum:
- **Bensín**: 2.704 lítrar (bls. 9)
- **Metangas**: 9.652 lítrar (bls. 9)
- **Díselolía**: 17.072 lítrar (bls. 9)
Þessar upplýsingar eru settar fram í töflu á blaðsíðu 9 undir kaflanum "Breytur um auðlindanotkun í grænu bókhaldi". Þar kemur einnig fram að aukning í bensíni skýrist af bilun í metanbúnaði, sem skýrir einnig minni notkun metans. Aukning í díselolíu skýrist af fjölgun á bílum og aukningu í eigin flutningi félagsins.</t>
  </si>
  <si>
    <t>Bensín (Fx, T, N)</t>
  </si>
  <si>
    <t>hbgrandi_djúpavogi</t>
  </si>
  <si>
    <t>Brim</t>
  </si>
  <si>
    <t>Bátar, bíll, lyftari</t>
  </si>
  <si>
    <t>Í grænu bókhaldi HB Granda hf. fyrir árið 2010 er eftirfarandi upplýsingar um olíunotkun fyrirtækisins:
- **Tegund olíu**: Ótilgreind (almenn olíunotkun)
- **Magn**: 16.281 lítrar
- **Notkunarsvæði**: Bátar, bíll, lyftari
- **Síða**: 4
Tilvitnun:
&gt; "2.5. | Olíunotkun | Bátar, bíll, lyftari | | 16281 | lítrar |"
Engar upplýsingar fundust um notkun annarra olíutengdra vara eins og bensín, dísilolíu eða metanól fyrir árið 2010.</t>
  </si>
  <si>
    <t>HB Grandi varð að brim</t>
  </si>
  <si>
    <t>hbgrandi_akranesi</t>
  </si>
  <si>
    <t>Akranesi</t>
  </si>
  <si>
    <t>Svartolía (1.85%S)</t>
  </si>
  <si>
    <t>Í grænu bókhaldi HB Granda hf. fyrir árið 2010 er að finna eftirfarandi upplýsingar um olíunotkun fyrirtækisins:
- **Tegund olíu**: Svartolía (1.85%S)
- **Magn notað**: 1.451 tonn
- **Magn notað árið 2009**: 1.875 tonn
- **Eining**: tonn
- **Síða**: 5
Auk þess er nefndur 1000 lítra dagtankur fyrir díselolíu og 20 tonna daggeymir (eign Olíudreifingar) á síðu 7.
Engar aðrar upplýsingar um notkun annarra olíutengdra vara eins og bensíns eða metanóls fyrir árið 2010 fundust í textanum.</t>
  </si>
  <si>
    <t>Bílar</t>
  </si>
  <si>
    <t>rifós_fiskeldi__lónum</t>
  </si>
  <si>
    <t>allar stöðvar</t>
  </si>
  <si>
    <t>Í grænu bókhaldi Rifós hf. fyrir árið 2020 kemur fram eftirfarandi upplýsingar um olíunotkun fyrirtækisins:
- **Bensín**: 1,036 lítrar (allar stöðvar) (bls. 3)
- **Dieselolía**: 15,072 lítrar (allar stöðvar) (bls. 3)
- **Olíuhreinsir**: 20 lítrar (allar stöðvar) (bls. 3)
- **Glussaolía**: 80 lítrar (allar stöðvar) (bls. 4)
Þessar upplýsingar eru staðsettar á blaðsíðum 3 og 4 í skýrslunni.</t>
  </si>
  <si>
    <t>Í skýrslunni um grænt bókhald Stolt Sea Farm Iceland hf. fyrir árið 2016 er eftirfarandi upplýsingar um olíunotkun fyrirtækisins:
- **Olíunotkun**: Olía og bensín - eldi
- **Magn**: 14,890 lítrar
- **Eining**: Lítrar
- **Síða**: 4
Þetta er eina tilgreinda olíunotkunin í skýrslunni fyrir árið 2016.</t>
  </si>
  <si>
    <t>Í skýrslunni um grænt bókhald Efnamóttökunnar hf. fyrir árið 2013 er að finna eftirfarandi upplýsingar um notkun á olíutengdum vörum:
- **Bensín**: 5.596 lítrar
- **Metangas**: 8.512 lítrar
- **Díselolía**: 14.412 lítrar
Þessar upplýsingar eru að finna á blaðsíðu 9 í skýrslunni undir kaflanum "Breytur um auðlindanotkun í grænu bókhaldi".
Til viðbótar er útskýrt að magn metans er gefið upp í lítrum samkvæmt reiknireglu á heimasíðu Metans hf. um jafngildi orkuminnihalds: 1 Nm³ 100% metan = 1,12 L 95-oktán bensín.
Þessar tölur eru unnar upp úr reikningum frá birgjum.</t>
  </si>
  <si>
    <t>Framleiðsla á próteinmjöli og fitu úr dýraafurðum</t>
  </si>
  <si>
    <t>Dísel (gasoil)</t>
  </si>
  <si>
    <t>Í grænu bókhaldi Orkugerðarinnar ehf. fyrir árið 2016 er að finna eftirfarandi upplýsingar um notkun olíuafurða:
- **Olíu- og smurefni**: 39 lítrar
- **Olía (Dísel (gasoil) og svartolía)**: 14.101 lítrar
- **Gas**: Engin notkun skráð fyrir árið 2016
- **Bensín**: Engin notkun skráð fyrir árið 2016
Þessar upplýsingar eru að finna á blaðsíðu 9 í töflu 6.1 sem sýnir notkun áranna 2011-2016.
Til viðbótar er á blaðsíðu 10 tekið fram að notkun á svart- og gasolíu jókst frá árinu 2015 vegna viðgerða á katli.
Heimild: Grænt bókhald 2016, Orkugerðin ehf., bls. 9-10.</t>
  </si>
  <si>
    <t>svartolía</t>
  </si>
  <si>
    <t>klausturbleikja_ehf</t>
  </si>
  <si>
    <t>Klausturbleikja</t>
  </si>
  <si>
    <t>Skaftárhreppur</t>
  </si>
  <si>
    <t>bifreiðar og vinnuvélar</t>
  </si>
  <si>
    <t>Í grænu bókhaldi Klausturbleikju ehf. fyrir árið 2016 er eftirfarandi upplýsingar um olíunotkun fyrirtækisins:
- **Tegund olíu:** Ótilgreind (notuð í bifreiðar og vinnuvélar)
- **Magn:** 13.781 lítrar
- **Eining:** Lítrar
- **Síða:** 3
Tilvitnun úr textanum:
"2.4. Raforkunotkun | í starfsmannahúsi | 26718 | kwh |
2.5. Olíunotkun | bifreiðar og vinnuvél | 13781 | lítrar |"</t>
  </si>
  <si>
    <t>molta_ehf</t>
  </si>
  <si>
    <t>Molta</t>
  </si>
  <si>
    <t>Endurnýting úrgangs</t>
  </si>
  <si>
    <t>Díselolía og bensín</t>
  </si>
  <si>
    <t>Í skýrslunni um grænt bókhald Moltu ehf. fyrir árið 2020 er að finna eftirfarandi upplýsingar um notkun olíutengdra vara:
- **Díselolía og bensín**:
  - Notkun: 13.414 lítrar
  - Losunarstuðull: 3,09 kg CO2/lítra
  - Losun: 41 tonn CO2 íg
  - Síða: 5
- **Metan**:
  - Notkun: 2.554 Nm³
  - Losunarstuðull: 0,11 kg CO2 íg/Nm³
  - Losun: 0 tonn CO2 íg
  - Síða: 5
- **Olíumengaður úrgangur (brennsla spilliefna)**:
  - Notkun: 114 kg
  - Losunarstuðull: 0,54 kg CO2/g/kg
  - Losun: 0 tonn CO2 íg
  - Síða: 5
- **Olíusíur (brennsla spilliefna)**:
  - Notkun: 9 kg
  - Losunarstuðull: 0,54 kg CO2/g/kg
  - Losun: 0 tonn CO2 íg
  - Síða: 5
- **Smálöt &lt; 25 lítra (brennsla spilliefna)**:
  - Notkun: 1 kg
  - Losunarstuðull: 0,54 kg CO2/g/kg
  - Losun: 0 tonn CO2 íg
  - Síða: 5
Þessar upplýsingar gefa góða mynd af notkun og losun olíutengdra vara hjá Moltu ehf. á árinu 2020.</t>
  </si>
  <si>
    <t>stolt_sea_farm_iceland_hf</t>
  </si>
  <si>
    <t>Í skýrslunni um grænt bókhald Stolt Sea Farm Iceland hf. fyrir árið 2014 er að finna eftirfarandi upplýsingar um notkun olíu og bensíns:
- **Olíunotkun**: 13,397 lítrar
- **Hvar í fyrirtækinu**: Eldi
Þessar upplýsingar eru staðsettar á blaðsíðu 4 í skýrslunni.
Tilvitnun:
"2.5. Olíunotkun | Olía og bensín - eldi | 13,397 | L"</t>
  </si>
  <si>
    <t>íslandsbl_vatnsleysustr</t>
  </si>
  <si>
    <t>Íslandsbleikja</t>
  </si>
  <si>
    <t>Vatnsleysuströnd</t>
  </si>
  <si>
    <t>Vatnsleysa</t>
  </si>
  <si>
    <t>Í skýrslunni um grænt bókhald fyrir árið 2010 frá fyrirtækinu Íslandsbleikja Vatnsleysu er að finna upplýsingar um olíunotkun fyrirtækisins. 
Á blaðsíðu 4 er eftirfarandi tafla:
| Hvar í fyrirtækinu? | Magn | Magn | Eining |
|---------------------|------|------|--------|
| 2.5. Olíunotkun     | Vatnsleysa | 13.000 | lítrar |
Þar kemur fram að olíunotkun fyrirtækisins á starfsstöðinni í Vatnsleysu var 13.000 lítrar á árinu 2010.</t>
  </si>
  <si>
    <t>samherji_fiskeldi_grindavík</t>
  </si>
  <si>
    <t>Grindavíkurbær</t>
  </si>
  <si>
    <t>Í grænu bókhaldi Samherja fiskeldis ehf. fyrir árið 2020 er að finna upplýsingar um olíunotkun fyrirtækisins. 
Á blaðsíðu 3 er eftirfarandi tafla sem sýnir olíunotkun:
| Hvar í fyrirtækinu? | Magn | Magn 2019 | Eining |
|---------------------|------|-----------|--------|
| 2.4. Raforkunotkun | Staður | 9.539 | 5.116 | lítrar |
| 2.5. Olíunotkun | Staður | | | |
Þar kemur fram að olíunotkun fyrirtækisins á staðnum var 9.539 lítrar árið 2020, samanborið við 5.116 lítra árið 2019.
Engar aðrar upplýsingar um notkun annarra olíutengdra vara eins og bensín, dísilolíu eða metanól eru tilgreindar í textanum.
Þetta er eina tilgreinda olíunotkunin sem finnst í skýrslunni fyrir árið 2020.</t>
  </si>
  <si>
    <t>Bensín (F.X.,T.N.)</t>
  </si>
  <si>
    <t>Dísillolía (F.X.,T.N.)</t>
  </si>
  <si>
    <t>Í grænu bókhaldi Silfurstjörnunnar hf. fyrir árið 2013 er að finna eftirfarandi upplýsingar um olíunotkun fyrirtækisins:
- **Olíunotkun**: Vararafstöð, vinnutæki
- **Magn**: 12.179 lítrar
- **Eining**: lítrar
- **Síða**: 4
Engar aðrar upplýsingar um notkun annarra olíutengdra vara eins og bensín, dísilolíu, metanól eða annarra efna fyrir árið 2013 eru tilgreindar í skýrslunni.</t>
  </si>
  <si>
    <t>Lífdísill</t>
  </si>
  <si>
    <t>klausturbleikja</t>
  </si>
  <si>
    <t>Bifreiðar og vinnuvélar</t>
  </si>
  <si>
    <t>Í grænu bókhaldi Klausturbleikju ehf. fyrir árið 2017 er eftirfarandi upplýsingar um olíunotkun fyrirtækisins:
- **Tegund olíu**: Olía
- **Magn**: 11.233 lítrar
- **Notkun**: Bifreiðar og vinnuvélar
- **Síða**: 3
Tilvitnun úr textanum:
"2.5. | Olíunotkun | bifreiðar og vinnuvél | | 11.233 | lítrar |"
Engar aðrar upplýsingar um notkun annarra olíutengdra vara eins og bensín, dísel, metanól eða annað fyrir árið 2017 fundust í skýrslunni.</t>
  </si>
  <si>
    <t>Í umhverfisskýrslu SORPU bs fyrir árið 2012, sem fjallar um árið 2011, er að finna eftirfarandi upplýsingar um notkun olíuafurða:
1. **Bensín**:
   - Magn: 11.025 lítrar
   - Umhverfisáhrif: 0,07 lítrar á hvert innvegið tonn úrgangs
   - Heimild: Tafla 9.5 á blaðsíðu 7
2. **Díselolía**:
   - Magn: 11.148 lítrar
   - Umhverfisáhrif: 0,08 lítrar á hvert innvegið tonn úrgangs
   - Heimild: Tafla 9.5 á blaðsíðu 7
3. **Metan**:
   - Magn: 25.256 Nm³
   - Umhverfisáhrif: 0,17 Nm³ á hvert innvegið tonn úrgangs
   - Heimild: Tafla 9.5 á blaðsíðu 7
4. **Orkunotkun (í kWh)**:
   - Bensín: 102.151 kWh
   - Díselolía: 113.387 kWh
   - Metan: 251.339 kWh
   - Heimild: Tafla 9.7 á blaðsíðu 7
5. **Losun gróðurhúsalofttegunda frá eldsneytisnotkun**:
   - Bensín: 8,3 tonn (0,17 kg-CO₂/t)
   - Díselolía: 8,9 tonn (0,19 kg-CO₂/t)
   - Metan: 18,1 tonn (0,34 kg-CO₂/t)
   - Heimild: Tafla 9.8 á blaðsíðu 8
Þessar upplýsingar gefa heildstæða mynd af notkun olíuafurða hjá SORPU á árinu 2011.</t>
  </si>
  <si>
    <t>Lituð vélaolía</t>
  </si>
  <si>
    <t>íslandsbleikja</t>
  </si>
  <si>
    <t>Í skýrslunni um grænt bókhald fyrir árið 2014 frá Íslandsbleikju ehf. er að finna eftirfarandi upplýsingar um olíunotkun fyrirtækisins:
- **Tegund olíu**: Olía notuð fyrir vararafstöð og vinnutæki.
- **Magn**: 10.316 lítrar.
- **Eining**: Lítrar.
- **Síða**: 4.
Tilvitnun úr textanum:
"2.5. Olíunotkun | Vararafstöð, vinnutæki | 10.316 | lítrar |"
Engar aðrar upplýsingar um notkun annarra olíutengdra vara eins og bensín, dísilolíu, metanól eða annarra efna fyrir árið 2014 fundust í skýrslunni.</t>
  </si>
  <si>
    <t>silfurstjarnan_hf</t>
  </si>
  <si>
    <t>Olía notuð í varaafstöð og vinnutæki</t>
  </si>
  <si>
    <t>Varaafstöð og vinnutæki</t>
  </si>
  <si>
    <t>Í skýrslunni um grænt bókhald fyrir árið 2014 frá Íslandsbleikju ehf. er að finna eftirfarandi upplýsingar um olíunotkun fyrirtækisins:
- **Tegund olíu**: Olía notuð í varaafstöð og vinnutæki.
- **Magn**: 10.316 lítrar.
- **Eining**: Lítrar.
- **Síða**: 4.
Tilvitnun úr textanum:
"2.5. Olíunotkun | Vörrarafstöð, vinnutæki | 10.316 | lítrar |"
Engar aðrar upplýsingar um notkun annarra olíutengdra vara eins og bensín, dísilolíu, metanól eða annarra efna fyrir árið 2014 fundust í skýrslunni.</t>
  </si>
  <si>
    <t>hólalax</t>
  </si>
  <si>
    <t>Hólalax</t>
  </si>
  <si>
    <t>Almenn starfsemi</t>
  </si>
  <si>
    <t>Í grænu bókhaldi Hólalax hf. fyrir árið 2014 er að finna eftirfarandi upplýsingar um olíunotkun fyrirtækisins:
1. Á blaðsíðu 3, í kafla 2. Hráefnis og auðlindanotkun, er tilgreind olíunotkun:
   - Varaaflsstöð: 1.010 lítrar
2. Á blaðsíðu 9, í kafla 6. Sértæk skráning fyrir eldisstöðvar fisks, alifugla eða svína, er tilgreind sundurlíðun á aðföngum:
   - Olía: 10.106 lítrar
Þessar upplýsingar gefa til kynna að fyrirtækið notaði olíu bæði fyrir varaaflsstöð og almenna starfsemi, samtals 11.116 lítra á árinu 2014.</t>
  </si>
  <si>
    <t>Bensínnotkun</t>
  </si>
  <si>
    <t>arctic_smolt</t>
  </si>
  <si>
    <t>Norðurbotni</t>
  </si>
  <si>
    <t>Í grænu bókhaldi Arctic Smolt fyrir árið 2019 er eftirfarandi upplýsingar um olíunotkun fyrirtækisins:
- **Olíunotkun**: 
  - **Staðsetning**: Norðurbotni
  - **Magn**: 10.070 lítrar
Þessar upplýsingar eru að finna á blaðsíðu 5 í skýrslunni.
Engar aðrar upplýsingar um notkun annarra olíuafurða eins og bensín, dísilolíu, metanól eða annarra olíuafurða fyrir árið 2019 eru tilgreindar í textanum.</t>
  </si>
  <si>
    <t>Í græna bókhaldi Samherja fiskeldis ehf fyrir árið 2018 er að finna eftirfarandi upplýsingar um olíunotkun fyrirtækisins:
- **Tegund olíu**: Olía notuð í varaaflstöð og vinnutæki.
- **Magn**: 10.047 lítrar.
- **Eining**: Lítrar.
- **Síða**: 3.
Tilvitnun úr textanum:
"2.5. Olíunotkun | Varaaflstöð, vinnutæki | 10.047 | lítrar |"</t>
  </si>
  <si>
    <t>samherji_stað_grindavík</t>
  </si>
  <si>
    <t>Í græna bókhaldinu fyrir árið 2020 hjá Samherji fiskeldi ehf. er eftirfarandi upplýsingar um olíunotkun fyrirtækisins:
- **Olíunotkun**: 9.539 lítrar
- **Staður**: Staður
- **Magn 2019**: 5.116 lítrar
Þessar upplýsingar eru að finna á blaðsíðu 3 í skýrslunni undir kaflanum "2. Hráefnis og auðlindanotkun".
Tilvitnun:
"2.4. Raforkunotkun | Staður | 9.539 | 5.116 | lítrar"</t>
  </si>
  <si>
    <t>reykjagarður_hf_jarlsstöðum</t>
  </si>
  <si>
    <t>Í skýrslunni um grænt bókhald fyrir Reykjagarð hf. vegna ársins 2019 er eftirfarandi upplýsingar um olíunotkun fyrirtækisins:
- **Tegund olíu**: Ótilgreind olía
- **Magn**: 9.638 lítrar
- **Eining**: Lítrar
- **Síða**: 4
Tilvitnun úr textanum:
"2.5. Olíunotkun | Jarlstaðir | 9.638 | | lítrar"</t>
  </si>
  <si>
    <t>rifós</t>
  </si>
  <si>
    <t>Bensín, hrálóla</t>
  </si>
  <si>
    <t>Í skýrslunni um grænt bókhald Rifós hf. fyrir árið 2011 er að finna eftirfarandi upplýsingar um olíunotkun fyrirtækisins:
### Olíunotkun (bls. 3)
- **Bensín, hrálóla**: 6803 lítrar og 9618 lítrar
- **Smurolíur, Ursa Super 15W-40**: 60 lítrar
- **Ísvari, frostlögur**: 4 lítrar
- **Nótamóning**: engin notkun árið 2011
- **White sprit**: 400 lítrar
- **Ýmsar olíur**: 16.8 lítrar
### Viðbótarupplýsingar (bls. 11-12)
- **Bensín 95 okt full þjónusta**: 4172 lítrar
- **Bensín 95 okt sjálfsafgreiðsla**: 769.21 lítrar
- **Bensín 95 okt**: 1481.71 lítrar
- **Díeselolía sjálfsafgreiðsla**: 97.72 lítrar
- **Díeselolía B8**: 1066.76 lítrar
Þessar upplýsingar gefa heildarmynd af olíunotkun fyrirtækisins á árinu 2011, þar sem mismunandi tegundir olíu og magn þeirra eru skráðar í lítrum.</t>
  </si>
  <si>
    <t>cri__carbon_recycling_intl</t>
  </si>
  <si>
    <t>Carbon Recycling International</t>
  </si>
  <si>
    <t>Svartsengi</t>
  </si>
  <si>
    <t>Efnaverksmiðja</t>
  </si>
  <si>
    <t>Eldsneyti</t>
  </si>
  <si>
    <t>akstur starfsmanna</t>
  </si>
  <si>
    <t>Í skýrslunni um grænt bókhald Carbon Recycling International hf. fyrir árið 2020 er eftirfarandi upplýsingar um notkun olíuafurða:
- **Eldsneyti**: 196 lítrar, notað fyrir akstur starfsmanna (Page 7).
- **Metanól**: 3.000 lítrar, notað fyrir tilraunaakstur og akstur starfsmanna (Page 7).
Engar aðrar upplýsingar um notkun olíuafurða eins og bensín, dísilolíu eða aðrar tegundir olíuafurða fyrir árið 2020 eru tilgreindar í skýrslunni.</t>
  </si>
  <si>
    <t>matorka__grindavík</t>
  </si>
  <si>
    <t>Matorka</t>
  </si>
  <si>
    <t>Áframeldi</t>
  </si>
  <si>
    <t>Í grænu bókhaldi Matorka ehf fyrir árið 2020 er eftirfarandi upplýsingar um olíunotkun fyrirtækisins:
- **Olíunotkun**: 114 lítrar
- **Staðsetning**: Húsatóftir
- **Eining**: L (lítrar)
Þessar upplýsingar eru að finna á blaðsíðu 2 í skýrslunni undir liðnum "2. Hráefnis og auðlindanotkun".
Tilvitnun:
&gt; "2.5. | Olíunotkun | Húsatóftir | 114 | L |"
Engar aðrar upplýsingar um notkun annarra olíutengdra vara eins og bensín, dísil eða metanól fyrir árið 2020 eru til staðar í textanum.</t>
  </si>
  <si>
    <t>efnarás_ehf</t>
  </si>
  <si>
    <t>Efnarás</t>
  </si>
  <si>
    <t>Meðhöndlun, förgun eða endurnýting spilliefna</t>
  </si>
  <si>
    <t>Díesellyftarar og díeselknúinn bíll</t>
  </si>
  <si>
    <t>8-10</t>
  </si>
  <si>
    <t>Í skýrslunni eru upplýsingar um olíunotkun fyrirtækisins Efnarás ehf. fyrir árið 2016. Hér eru helstu atriði:
- **Tegundir olíu**: 
  - Díselolía (dísilolía)
  - Bensín
- **Magn notað**:
  - Díselolía: 9,323 lítrar
  - Bensín: 5,744 lítrar
- **Orkueiningar**:
  - Díselolía: 90,440 kWh
  - Bensín: 51,122 kWh
- **Heildarorkueiningar**:
  - Samtals orkueiningar fyrir árið 2016: 170,660 kWh
- **Losun koldíoxíðs (CO₂)**:
  - Áætluð losun koldíoxíðs vegna jarðefnaeldsneytis: 46 tonn
Þessar upplýsingar eru að finna á blaðsíðum 8-10 í skýrslunni.
Tilvitnun:
"Notaðir eru díesellyftarar á öllum starfsstöðvum Efnarásar auk þess sem einn díeselknúinn bíll er nánast aðeins nýtur fyrir Efnarás. Hringrás rekur svo fjóra bíla sem m.a. eru nýttir til að sækja spilliefni fyrir Efnarás." (Bls. 8)
"Tafla 1 – Orku- og vatnsnotkun fyrir árin 2015 og 2016
| Orku- og vatnsnotkun | Magn 2016 | Orkueinnihhald [kWh] 2016 | Magn 2015 | Orkueinnihhald [kWh] 2015 |
|----------------------|-----------|---------------------------|-----------|---------------------------|
| Bensín [L]           | 5,744     | 51,122                    | 0         | 0                         |
| Díesilolía [L]       | 9,323     | 90,440                    | 17,084    | 165,710                   |
| Samtals orkueinnihhald | 170,660 | 203,738 |" (Bls. 8)
"Ef við nýtum okkur þá áætlun sem liggur fyrir í töflu 1 þá má gera ráð fyrir að starfsemi Efnarásar losi frá sér 46 tonn af koldíoxíð út í andrúmsloftið árlega." (Bls. 10)</t>
  </si>
  <si>
    <t>7-9</t>
  </si>
  <si>
    <t>Í ársskýrslu SORPU bs. fyrir árið 2012 er að finna upplýsingar um notkun mismunandi tegunda eldsneytis. Hér eru helstu atriði:
### Tegundir eldsneytis og magn notkunar árið 2012:
- **Bensín**: 7.474 lítrar (0,05 l/t)
- **Díselolía**: 9.218 lítrar (0,06 l/t)
- **Metan**: 13.266 Nm³ (0,09 m³/t)
### Tafla 9.5. Eldsneytisnotkun innan SORPU á hvert innvegið tonn úrgangs:
| Mælieining | 2011 | Umhverfisáhrif (notkun/t) | 2012 | Umhverfisáhrif (notkun/t) |
|------------|------|---------------------------|------|---------------------------|
| Bensín (l) | 11.025 | 0,07 l/t | 7.474 | 0,05 l/t |
| Díselolía (l) | 11.148 | 0,08 l/t | 9.218 | 0,06 l/t |
| Metan (Nm³) | 25.256 | 0,17 m³/t | 13.266 | 0,09 m³/t |
### Tafla 9.7. Samantekt á heildarorkunotkun innan SORPU á hvert innvegið tonn úrgangs:
| Mælieining | 2011 | Orkunninhald (kWh) | Umhverfisáhrif (kWh/t) | 2012 | Orkunninhald (kWh) | Umhverfisáhrif (kWh/t) |
|-------------|------|--------------------|------------------------|------|--------------------|------------------------|
| Bensín (tonn) | 8,3 | 102.151 | 0,9 | 5,6 | 68.982 | 0,4 |
| Díselolía (tonn) | 8,9 | 113.387 | 0,9 | 7,4 | 88.079 | 0,6 |
| Metan (tonn) | 18,1 | 251.339 | 1,7 | 9,3 | 128.890 | 0,8 |
| Rafmagn (kWh) | 2.673.155 | 2.673.155 | 21,1 | 2.236.891 | 3.236.891 | 21,0 |
| Heitt vatn (tonn) | 38.305 | 1.340.815 | 10,6 | 56.300 | 1.970.500 | 12,8 |
| Samtals | 4.480.847 | 35,2 | 5.493.431 | 35,7 |
### Tafla 9.8. Gróðurhúsalofttegundir frá eldsneytisnotkun á ökutæki SORPU miðað við hvert innvegið tonn úrgangs:
| Efni | 2011 (tonn) | Umhverfisáhrif (kg-CO₂/t) | 2012 (tonn) | Umhverfisáhrif (kg-CO₂/t) |
|------|-------------|--------------------------|-------------|--------------------------|
| Bensín | 8,3 | 0,17 kg-CO₂/t | 5,6 | 0,12 kg-CO₂/t |
| Díselolía | 8,9 | 0,19 kg-CO₂/t | 7,4 | 0,15 kg-CO₂/t |
| Samtals | | 0,36 kg-CO₂/t | | 0,27 kg-CO₂/t |
| Metan | (18,1)* | (0,34)* kg-CO₂/t | (9,3)* | (0,17)* kg-CO₂/t |
* CO₂ sem verður til við bruna á metani reiknast ekki því ekki er um koltvísýring frá jarðefnaeldsneyti að ræða og eykur bruni þessa metans því ekki magn gróðurhúsalofttegunda í andrúmsloftinu.
### Tafla 9.9. Magn notað af metani og sparaður útblástur:
| 2011 (Nm³) | 2011 (tonn) án notkunar 2011 (tonn-CO₂) | Gróðurhúsaáhrif 2012 (Nm³) | 2012 (tonn) | Gróðurhúsaáhrif 2012 án notkunar 2012 (tonn-CO₂) |
|------------|----------------------------------------|---------------------------|-------------|------------------------------------------------|
| Ökutæki | 1.275.000 | 893 | 2.009.636 | 1.407 | 29.542 |
| Raforka | 0 | 0 | 0 | 0 | 0 |
| Alls sparað jarðefnaeldsneyti/CO₂ | | 893 | | 1.407 | 29.542 |
Þessar upplýsingar eru að finna á blaðsíðum 7-9 í skýrslunni.</t>
  </si>
  <si>
    <t>Laxeldi</t>
  </si>
  <si>
    <t>Bensín, hráolía</t>
  </si>
  <si>
    <t>### Upplýsingar um olíunotkun fyrirtækisins Rifós hf. árið 2010
#### Tegundir olíu og magn notkunar
- **Bensín, hráolía**: 9.165 lítrar (bókhaldsár), 8.093 lítrar (meðalár)
- **Smurolíur, Ursa Super 15W-40**: 60 lítrar
- **Ísvör, frostlögur**: 25 lítrar
- **Nótamálning**: 1.000 lítrar
- **White sprit**: 200 lítrar
- **Ýmsar olíur**: 20 lítrar
#### Heimild
- **Síða**: 4
Þessar upplýsingar eru teknar úr grænu bókhaldi Rifós hf. fyrir árið 2010 og sýna nákvæmlega hversu mikið magn af mismunandi olíutengdum vörum fyrirtækið notaði á því ári.</t>
  </si>
  <si>
    <t>matorka__húsatóftum</t>
  </si>
  <si>
    <t>Seiðaeldisstöð</t>
  </si>
  <si>
    <t>Í grænu bókhaldi Matorka ehf fyrir árið 2020 er eftirfarandi upplýsingar um olíunotkun fyrirtækisins:
- **Tegund olíu**: Ekki er tilgreind nákvæm tegund olíu, aðeins almennt talað um "olíunotkun".
- **Magn**: 32 lítrar.
- **Eining**: L (lítrar).
- **Staðsetning**: Húsatóftir.
- **Síða**: 2.
Tilvitnun úr textanum:
"2.5. | Olíunotkun | Húsatóftir | 32 | | L |"
Engar aðrar upplýsingar um notkun annarra olíutengdra vara eins og bensín, dísilolíu eða metanól eru tilgreindar í textanum fyrir árið 2020.</t>
  </si>
  <si>
    <t>Staður</t>
  </si>
  <si>
    <t>Í græna bókhaldi Samherja fiskeldis ehf. fyrir árið 2019 er tilgreind olíunotkun fyrirtækisins á blaðsíðu 3. Þar kemur fram að olíunotkun á starfsstöðinni Staður var 5.116 lítrar.
Tilvitnun:
"2.5. Olíunotkun | Staður | 5.116 | lítrar"
Engar aðrar upplýsingar um notkun annarra olíuafurða eins og bensíns, dísils eða metanóls fyrir árið 2019 eru tilgreindar í textanum.</t>
  </si>
  <si>
    <t>fiskimjölsverksmiðja__eskja</t>
  </si>
  <si>
    <t>lyftara og tæki</t>
  </si>
  <si>
    <t>Í skýrslunni um grænt bókhald Eskju hf. fyrir árið 2020 er að finna eftirfarandi upplýsingar um notkun olíu og olíutengdra vara:
1. **Vélaolía fyrir lyftara og tæki**:
   - Magn: 8.920 lítrar
   - Eining: Lítrar
   - Heimild: Tafla 5 Auðlindanotkun vinnslu árið 2020 (Page 9)
2. **Svartolía**:
   - Magn: 0 kg
   - Eining: kg
   - Heimild: Tafla 5 Auðlindanotkun vinnslu árið 2020 (Page 9)
3. **Loftmengun vegna brennslu á svartolíu**:
   - CO₂: 0 tonn
   - SO₂: 0 tonn
   - Heimild: Tafla 6 Loftmengun miðað við brennslu á 0.000 kg af Svartolíu árið 2020 (Page 10)
Það er einnig tekið fram að ef rafmagn frá veitu skerðist, brennir vinnslan svartolíu sem gefur frá sér mengandi lofttegundirnar CO₂ og SO₂ (Page 10).
Engar upplýsingar fundust um notkun á bensíni, dísilolíu, metanóli eða öðrum olíutengdum vörum fyrir árið 2020.</t>
  </si>
  <si>
    <t>Í skýrslunni um grænt bókhald SORPU bs. fyrir árið 2010 er að finna eftirfarandi upplýsingar um notkun olíuafurða:
- **Bensín**: 
  - Magn: 8.828 lítrar
  - Umhverfisáhrif: 0,06 l/t
  - (Page 6)
- **Díselolía**:
  - Magn: 7.253 lítrar
  - Umhverfisáhrif: 0,05 l/t
  - (Page 6)
- **Metan**:
  - Magn: 30.194 Nm³
  - Umhverfisáhrif: 0,21 m³/t
  - (Page 6)
Til að átta sig á vægi mismunandi eldsneytistegunda er orkunnihald þeirra einnig gefið upp:
- **Bensín**:
  - Orkunnihald: 44,3 MJ/kg
  - (Page 6)
- **Díselolía**:
  - Orkunnihald: 43,0 MJ/kg
  - (Page 6)
- **Metan**:
  - Orkunnihald: 50,0 MJ/kg
  - (Page 6)
Samantekt á heildar orkunotkun innan SORPU fyrir árið 2010:
- **Bensín**:
  - Magn: 6,62 tonn
  - Orkunnihald: 81.475 kWh
  - Umhverfisáhrif: 0,57 kWh/t
  - (Page 7)
- **Díselolía**:
  - Magn: 5,44 tonn
  - Orkunnihald: 69.306 kWh
  - Umhverfisáhrif: 0,49 kWh/t
  - (Page 7)
- **Metan**:
  - Magn: 21,14 tonn
  - Orkunnihald: 293.553 kWh
  - Umhverfisáhrif: 2,06 kWh/t
  - (Page 7)
Þessar upplýsingar gefa góða mynd af notkun olíuafurða hjá SORPU bs. á árinu 2010.</t>
  </si>
  <si>
    <t>Gufunesi, 112 Reykjavík</t>
  </si>
  <si>
    <t>Í skýrslunni um grænt bókhald Efnamóttökunnar hf. fyrir árið 2010 er að finna eftirfarandi upplýsingar um notkun á olíutengdum vörum:
- **Bensín**: 645 lítrar (bls. 9)
- **Metangas**: 10.586 lítrar (bls. 9)
- **Dieselolía**: 8.654 lítrar (bls. 9)
Þessar upplýsingar eru settar fram í töflu á blaðsíðu 9 í skýrslunni.</t>
  </si>
  <si>
    <t>Flóahreppur</t>
  </si>
  <si>
    <t>Olía (Dísel (gasoil) og svartolía)</t>
  </si>
  <si>
    <t>Í grænu bókhaldi Orkugerðarinnar ehf. fyrir árið 2018 kemur fram eftirfarandi upplýsingar um notkun olíuafurða:
- **Olíu- og smurefni**: 52 lítrar (bls. 9, Tafla 6.1)
- **Olía (Dísel (gasoil) og svartolía)**: 8.610 lítrar (bls. 9, Tafla 6.1)
- **Metanól**: 1.000 lítrar (bls. 9, Tafla 6.1)
Þessar upplýsingar eru staðsettar á blaðsíðu 9 í skýrslunni.
Til viðbótar er tekið fram að minnkun í magni olíu má rekja til aukinnar notkunar á fitu sem orkugjafa (bls. 10).
Þetta eru allar upplýsingar sem fundust um notkun olíuafurða hjá Orkugerðinni ehf. fyrir árið 2018.</t>
  </si>
  <si>
    <t>0</t>
  </si>
  <si>
    <t>L200 bíl</t>
  </si>
  <si>
    <t>becromal_hf</t>
  </si>
  <si>
    <t xml:space="preserve">TDK Foil Iceland </t>
  </si>
  <si>
    <t>Framleiðsla á álþynnum</t>
  </si>
  <si>
    <t>Ökutæki/vélar</t>
  </si>
  <si>
    <t>Í skýrslunni um grænt bókhald Becromal Iceland ehf. fyrir árið 2015 er að finna eftirfarandi upplýsingar um notkun olíutengdra vara:
### Tegundir olíu og magn notkunar árið 2015:
- **Jarðefnaeldsneyti (Diesel og Bensín)**: 
  - **Heildarmagn**: 8.176 lítrar
  - **Diesel**: 8.176 lítrar
  - **Bensín**: 488 lítrar
  - **Síða**: 9
- **Mótorolía**:
  - **Magn**: 148 lítrar
  - **Síða**: 9
- **Olíuhreinsir**:
  - **Magn**: 190 lítrar
  - **Síða**: 9
- **Olíuúrgangur**:
  - **Magn**: 2.150 lítrar (1.868 kg)
  - **Síða**: 11
- **Umbúðir með olíumengun**:
  - **Magn**: 20 kg
  - **Síða**: 12
### Tilvísanir í texta:
- „Jarðefnaeldsneyti [lítrar] Ökutæki/vélar 7.290 8.176 Disel 488 Bensín“ (Síða 9)
- „Mótorolía [lítrar] Vélar/viðhald 80 148“ (Síða 9)
- „Olíuhreinsir [lítrar] Vélar/viðhald 61 190“ (Síða 9)
- „Olíuúrgangur [l] 13 01 07 * 6.750¹ (5.832 kg) 2.150 (1.868 kg)“ (Síða 11)
- „Umbúðir með olíumengun [kg] 15 02 10* 25 20“ (Síða 12)
Þessar upplýsingar gefa nákvæma mynd af notkun olíutengdra vara hjá Becromal Iceland ehf. á árinu 2015.</t>
  </si>
  <si>
    <t xml:space="preserve">Becromal varð TDK foil </t>
  </si>
  <si>
    <t>Jarðefnaeldsneyti (Diesel og Bensín)</t>
  </si>
  <si>
    <t>Úrgangsmeðhöndlun og endurvinnsla</t>
  </si>
  <si>
    <t>Í skýrslunni um grænt bókhald Efnamóttökunnar hf. fyrir árið 2011 er að finna eftirfarandi upplýsingar um notkun á olíuafurðum:
- **Bensín**: 934 lítrar
- **Metangas**: 11.732 lítrar
- **Dieselolía**: 8.031 lítrar
Þessar upplýsingar eru að finna á blaðsíðu 9 í skýrslunni.
Tilvitnun:
&gt; | Breyta            | eining | 2011   | 2010   | 2009   |
&gt; |-------------------|--------|--------|--------|--------|
&gt; | Bensín            | l      | 934    | 645    | 1.250  |
&gt; | Metangas          | l      | 11.732 | 10.586 | 9.548  |
&gt; | Dieselolía        | l      | 8.031  | 8.654  | 9.967  |</t>
  </si>
  <si>
    <t>Í grænu bókhaldi Klausturbleikju ehf. fyrir árið 2018 er eftirfarandi upplýsingar um olíunotkun fyrirtækisins:
- **Tegund olíu:** Ótilgreind (notuð fyrir bifreiðar og vinnuvélar)
- **Magn:** 7.852 lítrar
- **Eining:** Lítrar
- **Síða:** 5
Til viðbótar er einnig getið um stærð olíugeymis fyrirtækisins:
- **Stærð olíugeymis:** ca. 2000 lítrar
- **Síða:** 7
Engar aðrar upplýsingar um notkun annarra olíutengdra vara eins og bensín, dísilolíu, metanól eða aðrar tegundir olíu eru tilgreindar í skýrslunni fyrir árið 2018.</t>
  </si>
  <si>
    <t>### Upplýsingar um olíunotkun Rifós hf. árið 2014
#### Tegundir olíu og magn notkunar
1. **Bensín**
   - **Magn**: 3.578 lítrar
   - **Síða**: 2
2. **Hráolía**
   - **Magn**: 7.747 lítrar
   - **Síða**: 2
3. **Vökvaolíur (Hydraulic Oil HDZ 46)**
   - **Magn**: 208 lítrar
   - **Síða**: 3
4. **Smurolíur (Ursa Super 15W-40)**
   - **Magn**: 60 lítrar
   - **Síða**: 3
5. **Ýmsar olíur**
   - **Magn**: 213 lítrar
   - **Síða**: 3
6. **Úrgangsolía**
   - **Magn**: 220 lítrar
   - **Síða**: 4
#### Nánari upplýsingar um olíunotkun
- **Bensín 95 oktan full þjónusta**: 3.331 lítrar
  - **Síða**: 13
- **Bensín 95 oktan sjálfsafgreiðsla**: 91,4 lítrar
  - **Síða**: 13
- **Bensín 95 oktan ÓB**: 155,82 lítrar
  - **Síða**: 13
- **Díselolía sjálfsafgreiðsla**: 74,68 lítrar
  - **Síða**: 13
- **Díselolía ÓB**: 4.094,65 lítrar
  - **Síða**: 13
#### Reikningar fyrir gasolíu/dísilolíu
- **Reikningur Srn9576567**: 1.035 lítrar
  - **Síða**: 18
- **Reikningur Srn9657774**: 493 lítrar
  - **Síða**: 19
- **Reikningur Srn10059418**: 1.034 lítrar
  - **Síða**: 20
- **Reikningur Srn110167302**: 633 lítrar
  - **Síða**: 21
- **Reikningur Srn10470521**: 948 lítrar
  - **Síða**: 22
- **Reikningur Srn10592167**: 593 lítrar
  - **Síða**: 23
- **Reikningur Sm10783172**: 928 lítrar
  - **Síða**: 24
- **Reikningur Sm10879625**: 184 lítrar
  - **Síða**: 25
- **Reikningur Sm10968858**: 620 lítrar
  - **Síða**: 26
- **Reikningur Srn11057894**: 730 lítrar
  - **Síða**: 27
#### Samantekt
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t>
  </si>
  <si>
    <t>ísfélag_vestmannaeyja_hf_þórshöfn</t>
  </si>
  <si>
    <t>Í skýrslunni um grænt bókhald fyrir rekstrarárið 2017 hjá Ísfélagi Vestmannaeyja hf. eru eftirfarandi upplýsingar um notkun olíuafurða:
### Svartolía
- **Magn**: 842.202 kg
- **Magn á tonn hráefnis**: 39,8 kg/tonn
- **Útblástur SO2 vegna brennslu svartolíu**: 31,9 tonn
- **Útblástur CO2 vegna brennslu svartolíu**: 2.593 tonn
### Dieselolía
- **Magn**: 6.280 ltr.
- **Magn á tonn hráefnis**: 0,29 ltr./tonn
- **Útblástur SO2 vegna brennslu MD dieselolíu**: 0,0 tonn
- **Útblástur CO2 vegna brennslu MD dieselolíu**: 0 tonn
Þessar upplýsingar eru að finna á blaðsíðum 10 og 11 í skýrslunni.
Tilvitnanir úr textanum:
- "Svartolía (tonn): 842.202 kg | 39,8 kg/tonn" (Bls. 10)
- "Dieselolía (l): 6.280 ltr. | 0,29 ltr./tonn" (Bls. 10)
- "Magn SO2 í útblæstri: - Vegna brennslu svartolíu: 31,9 tonn - Vegna brennslu MD dieselolíu: 0,0 tonn" (Bls. 11)
- "Magn CO2 í útblæstri vegna bruna: - Svartolíu: 2.593 tonn - MD olíu: 0 tonn" (Bls. 11)
Engar upplýsingar fundust um notkun annarra olíuafurða eins og bensíns eða metanóls fyrir árið 2017.</t>
  </si>
  <si>
    <t>ísfélag_vestmannaeyja_hf_vestmannaeyjum</t>
  </si>
  <si>
    <t>Í skýrslunni um grænt bókhald fyrir rekstrarárið 2017 hjá Ísfélagi Vestmannaeyja hf. er að finna eftirfarandi upplýsingar um notkun olíuafurða:
1. **Svartolía**:
   - Magn: 1.626 tonn
   - Magn SO₂ í útblæstri vegna brennslu svartolíu: 61,79 tonn
   - Magn CO₂ í útblæstri vegna brennslu svartolíu: 5.008 tonn
2. **Dieselolía**:
   - Magn: 0,29 lítrar á tonn hráefnis
   - Magn MD olíu: 0 tonn
   - Magn SO₂ í útblæstri vegna brennslu MD dieselolíu: 0 tonn
   - Magn CO₂ í útblæstri vegna brennslu MD olíu: 0 tonn
Upplýsingarnar eru að finna á blaðsíðum 9 og 10 í skýrslunni.
Tilvitnun í texta:
- "Magn SO2 sem myndaðist við bruna svartolíu árið 2017 er ætlað í töflu 3 á heildarmagn hráefnis. Í töflunni er magn gróðurhúsalofttegundarinnar CO2 sem myndaðist við bruna olíu árið 2017 ætlað út frá upplýsingum frá Umhverfisstofnun." (Bls. 10)
- "Tafla 3 - Magn SO2 og CO2 í útblæstri" (Bls. 10)
Þessar upplýsingar gefa glögga mynd af notkun olíuafurða hjá fyrirtækinu árið 2017.</t>
  </si>
  <si>
    <t>ísfélag_vestmannaeyja_hf_vestmannaeyjum_og_þórshöfn</t>
  </si>
  <si>
    <t>Í skýrslunni um grænt bókhald fyrir rekstrarárið 2018 hjá Ísfélagi Vestmannaeyja hf. er að finna eftirfarandi upplýsingar um notkun olíuafurða:
### Tegundir olíuafurða og magn notkunar árið 2018:
- **Verksmiðjuolía, endurnunnin (kg)**:
  - FES: 1.848.030 kg
  - ÍVÞH: 1.452.722 kg
- **Díeselolía (ltr)**:
  - FES: 13.065 ltr
  - ÍVÞH: 8.362 ltr
- **Smurolía (ltr)**:
  - FES: 114 ltr
  - ÍVÞH: 1.343 ltr
- **Própangas (kg)**:
  - FES: 330 kg
  - ÍVÞH: Engin notkun skráð
### Magn SO2 og CO2 í útblæstri árið 2018:
- **Magn SO2 í útblæstri (tonn)**:
  - FES: 17,4 tonn
  - ÍVÞH: 13,7 tonn
- **Magn CO2 í útblæstri (tonn)**:
  - FES: 5.646 tonn
  - ÍVÞH: 4.438 tonn
### Upplýsingar um notkun olíuafurða og útblástur má finna á eftirfarandi síðum:
- Blaðsíða 9: Tafla 2 – Hráefni, hjálparefni og orku- og auðlindanotkun
- Blaðsíða 10: Tafla 3 – Magn SO2 og CO2 í útblæstri
Þessar upplýsingar gefa glögga mynd af notkun olíuafurða hjá Ísfélagi Vestmannaeyja hf. á árinu 2018 og útblæstri tengdum þeirri notkun.</t>
  </si>
  <si>
    <t>becromal</t>
  </si>
  <si>
    <t>Framleiðsla á álflynnun fyrir rafþétta</t>
  </si>
  <si>
    <t>ökutæki og vélar</t>
  </si>
  <si>
    <t>Í skýrslunni um grænt bókhald Becromal Iceland ehf. fyrir árið 2013 er að finna eftirfarandi upplýsingar um notkun olíutengdra vara:
- **Jarðefnaeldsneyti**: 7.408 lítrar, notað fyrir ökutæki og vélar (bls. 8).
- **Frostlögur**: 44 kg (R410 A) og 33 kg (R407 C), notað í loftæstikerfi/snjóbræðslu eða frostvarnir á lögnum (bls. 8).
- **Rauðspritt**: 30 lítrar, notað til þrifa (bls. 8).
- **Olíuhreinsir**: 36 lítrar, notað fyrir vélar og viðhald (bls. 8).
- **Mótorolía**: 544 lítrar, notað fyrir vélar og viðhald (bls. 8).
Þessar upplýsingar eru teknar úr töflu 4.2 á blaðsíðu 8 í skýrslunni.</t>
  </si>
  <si>
    <t>fisk_seafood</t>
  </si>
  <si>
    <t>Fisk Seafood</t>
  </si>
  <si>
    <t>Í grænu bókhaldi Fisk Seafood ehf. fyrir árið 2020 er eftirfarandi upplýsingar um olíunotkun fyrirtækisins:
1. **Olíunotkun á Hólum í Hjaltadal**:
   - **Tegund olíu**: Ótilgreind
   - **Magn**: 125 lítrar
   - **Eining**: Lítrar
   - **Síða**: 4
2. **Olíunotkun í Þorlákshöfn**:
   - **Tegund olíu**: Ótilgreind
   - **Magn**: 1300 lítrar
   - **Eining**: Lítrar
   - **Síða**: 12
3. **Gasmotkun**:
   - **Tegund**: Ótilgreind
   - **Magn**: 40 lítrar (Hólar í Hjaltadal)
   - **Magn**: 7390 lítrar (Þorlákshöfn)
   - **Eining**: Lítrar
   - **Síður**: 4, 12
4. **Olíugeymar**:
   - **Staðsetning**: Hólar í Hjaltadal
   - **Magn**: 120 lítrar
   - **Eining**: Lítrar
   - **Síða**: 5
5. **Olíugeymar**:
   - **Staðsetning**: Þorlákshöfn
   - **Magn**: 2000 lítrar
   - **Eining**: Lítrar
   - **Síða**: 13
Þessar upplýsingar gefa til kynna notkun á olíu og gasi á tveimur starfsstöðvum fyrirtækisins, Hólum í Hjaltadal og Þorlákshöfn, fyrir árið 2020.</t>
  </si>
  <si>
    <t>Framleiðsla á álþynnum fyrir rafþétta</t>
  </si>
  <si>
    <t>Í skýrslunni um grænt bókhald Becromal Iceland ehf. fyrir árið 2014 er að finna upplýsingar um notkun á jarðefnaeldsneyti og mótorolíu. 
1. **Jarðefnaeldsneyti**:
   - Notkun: 7.290 lítrar
   - Hlutverk: Ökutæki/vélar
   - Heimild: Tafla 4.2, blaðsíða 9
2. **Mótorolía**:
   - Notkun: 80 lítrar
   - Hlutverk: Vélar/viðhald
   - Heimild: Tafla 4.2, blaðsíða 9
Þessar upplýsingar gefa til kynna notkun á olíutengdum vörum hjá fyrirtækinu á árinu 2014.</t>
  </si>
  <si>
    <t>Framleiðsla á álfynnum</t>
  </si>
  <si>
    <t>Í skýrslunni um grænt bókhald Becromal Iceland ehf. fyrir árið 2012 er að finna eftirfarandi upplýsingar um notkun olíuafurða:
1. **Jarðefnaeldsneyti**:
   - Notkun: 7.274 lítrar
   - Hlutverk: Ökutæki/vélar
   - Heimild: Tafla á blaðsíðu 8
2. **Mótorolía**:
   - Notkun: 200 lítrar
   - Hlutverk: Vélar/viðhald
   - Heimild: Tafla á blaðsíðu 8
Þessar upplýsingar gefa til kynna notkun á jarðefnaeldsneyti og mótorolíu í starfsemi fyrirtækisins á árinu 2012.</t>
  </si>
  <si>
    <t>Í grænu bókhaldi Klausturbleikju ehf. fyrir árið 2019 er eftirfarandi upplýsingar um olíunotkun fyrirtækisins:
- **Tegund olíu**: Olía
- **Magn**: 7.200 lítrar
- **Notkun**: Bifreiðar og vinnuvélar
- **Síða**: 3
Engar aðrar upplýsingar um notkun annarra olíuafurða eins og bensín, dísilolíu, metanól eða annarra eru tilgreindar í textanum fyrir árið 2019.</t>
  </si>
  <si>
    <t>tdk_foil_iceland</t>
  </si>
  <si>
    <t>Í skýrslunni um grænt bókhald TDK Foil Iceland fyrir árið 2019 er að finna upplýsingar um notkun olíutengdra vara. Hér eru helstu atriði:
- **Díselolía**:
  - Notkun á ökutæki/vélar: 7.070 lítrar
  - Notkun á tæki: 447 lítrar
- **Bensín**:
  - Notkun á ökutæki/vélar: 642 lítrar
- **Mótorolía**:
  - Notkun á vélar/viðhald: 116 lítrar
- **Olíuhreinsir**:
  - Notkun á vélar/viðhald: 0 lítrar (engin notkun árið 2019)
Þessar upplýsingar eru að finna á blaðsíðu 10 í skýrslunni.
Tilvitnun:
&gt; "Jarðefnaeldsneyti [lítrar] | Ökutæki/vélar | Dísel: 7.070 Bensín: 642 Dísel á tæki: 447"
&gt; "Mótorolía [lítrar] | Vélar/viðhald | 116"
&gt; "Olíuhreinsir [lítrar] | Vélar/viðhald | 0"
Þetta gefur nákvæma mynd af notkun olíutengdra vara hjá TDK Foil Iceland árið 2019.</t>
  </si>
  <si>
    <t>Lífdísilolía</t>
  </si>
  <si>
    <t>eskja_hf</t>
  </si>
  <si>
    <t>fyrir lyftara og tæki</t>
  </si>
  <si>
    <t>Í skýrslunni um grænt bókhald Eskju hf. fyrir árið 2019 er að finna eftirfarandi upplýsingar um notkun olíuafurða:
1. **Vélaolía fyrir lyftara og tæki**:
   - Magn: 6.879 lítrar
   - Eining: Lítrar
   - Síða: 9 (Tafla 5)
2. **Svartolía**:
   - Magn: 0 kg
   - Eining: kg
   - Síða: 9 (Tafla 5)
3. **Loftmengun vegna brennslu á svartolíu**:
   - CO2: 0 tonn
   - SO2: 0 tonn
   - Síða: 10 (Tafla 6)
Samkvæmt skýrslunni er verksmiðjan nú að fullu rafvædd og jarðefnaeldsneyti er eingöngu notað sem varaafl. Þetta kemur fram á síðu 4 þar sem segir: "verksmiðjan nú að fullu rafvædd og er jarðefnaeldsneyti eingöngu notað sem varaafl."
Engar upplýsingar eru um notkun annarra olíuafurða eins og bensíns eða metanóls fyrir árið 2019.</t>
  </si>
  <si>
    <t>cri_svartsengi</t>
  </si>
  <si>
    <t>Í grænu bókhaldi Carbon Recycling International hf. fyrir árið 2019 er að finna eftirfarandi upplýsingar um notkun olíutengdra vara:
- **Eldsneyti**: 1.487 lítrar. Þetta eldsneyti var notað fyrir akstur starfsmanna (Page 8).
- **Metanól**: 3.000 lítrar. Þetta metanól var notað fyrir tilraunaakstur og akstur starfsmanna (Page 8).
Engar upplýsingar fundust um notkun annarra olíutengdra vara eins og bensín eða dísilolíu fyrir árið 2019.
Þessar upplýsingar eru staðsettar á blaðsíðu 8 í skýrslunni.</t>
  </si>
  <si>
    <t>Dísel</t>
  </si>
  <si>
    <t>Önnur efnanotkun</t>
  </si>
  <si>
    <t>Í skýrslunni um grænt bókhald Becromal Iceland ehf. fyrir árið 2016 er að finna eftirfarandi upplýsingar um notkun olíuafurða:
1. **Jarðefnaeldsneyti**:
   - **Dísel**: 6.810 lítrar
   - **Bensín**: 552 lítrar
   - **Dísel á tæki**: 711 lítrar
Þessar upplýsingar eru að finna á blaðsíðu 9 í töflu 4.2 undir "Önnur efnanotkun".
2. **Mótorolía**:
   - **Mótorolía**: 9 lítrar
Þessar upplýsingar eru einnig að finna á blaðsíðu 9 í töflu 4.2 undir "Önnur efnanotkun".
3. **Olíuhreinsir**:
   - **Olíuhreinsir**: 233 lítrar
Þessar upplýsingar eru að finna á blaðsíðu 9 í töflu 4.2 undir "Önnur efnanotkun".
4. **Olíuúrgangur**:
   - **Olíuúrgangur**: 1.750 lítrar
Þessar upplýsingar eru að finna á blaðsíðu 10 í töflu 4.2 frh. undir "Spilliefni".
Þessar upplýsingar gefa nákvæma mynd af notkun olíuafurða hjá Becromal Iceland ehf. á árinu 2016.</t>
  </si>
  <si>
    <t>fiskeldið_haukamýri</t>
  </si>
  <si>
    <t>Fiskeldið Haukamýri</t>
  </si>
  <si>
    <t>Í skýrslunni um umhverfisáhrif Fiskeldisins Haukamýri ehf. fyrir árið 2020 er að finna eftirfarandi upplýsingar um notkun olíuafurða:
- **Bensínnotkun**: 6.772 lítrar (meðaltal: 3.341 lítrar) (bls. 4)
- **Olía**: 494 lítrar (meðaltal: 1.710 lítrar) (bls. 4)
- **Smurolíur og önnur efni**: 20 lítrar (meðaltal: 106 lítrar) (bls. 4)
- **Smurefiti og önnur efni**: 2 kg (bls. 4)
Þessar upplýsingar eru staðfestar á blaðsíðu 4 í skýrslunni.</t>
  </si>
  <si>
    <t>molta_ehf_jarðgerðarstöð</t>
  </si>
  <si>
    <t>Jarðgerðarstöð</t>
  </si>
  <si>
    <t>Díselolía (litluð og ólitluð)</t>
  </si>
  <si>
    <t>Í skýrslunni fyrir árið 2018 kemur fram að Molta ehf. notaði eftirfarandi olíuafurðir:
- **Díselolía (litluð og ólitluð)**: 6.765 lítrar
Þessi upplýsingar eru að finna á blaðsíðu 3 undir kaflanum "Auðlindanotkun".
&gt; "Díselolía (litluð og ólitluð) | ltr | 6.765"</t>
  </si>
  <si>
    <t>Gasolía/Dísilolía, ólituð með olíugjaldi</t>
  </si>
  <si>
    <t>Í skýrslunni um grænt bókhald Becromal Iceland ehf. fyrir árið 2017 er að finna eftirfarandi upplýsingar um notkun olíuafurða:
- **Díselolía**: 
  - Notkun: 6.730 lítrar
  - Notkun á tæki: 358 lítrar
  - Heildarnotkun: 7.088 lítrar
- **Bensín**:
  - Notkun: 731 lítrar
Þessar upplýsingar eru að finna á blaðsíðu 10 í töflu 4.2 sem sýnir efnanotkun árin 2015, 2016 og 2017.
Tilvitnun:
&gt; "Jarðefnaeldsneyti [lítrar]          | Ökutæki/vélar                                     | Dísel: 8.176 Bensín: 488 | Dísel: 6.810 Bensín: 552 Dísel á tæki: 711 | Dísel: 6.730 Bensín: 731 Dísel á tæki: 358 |"
Engar upplýsingar fundust um notkun annarra olíuafurða eins og metanól eða aðrar tegundir olíuafurða fyrir árið 2017.</t>
  </si>
  <si>
    <t>matorka_fiskeldi_húsatóftum</t>
  </si>
  <si>
    <t>Áframeldi á bleikju og regnboga</t>
  </si>
  <si>
    <t>á Húsatóftir</t>
  </si>
  <si>
    <t>Í grænu bókhaldi Matorku ehf fyrir árið 2019 er eftirfarandi upplýsingar um olíunotkun fyrirtækisins:
- **Olíunotkun**: 502 lítrar (L) á Húsatóftir (bls. 2)
- **Olíunotkun**: 174 lítrar (L) á Húsatóftir (bls. 10)
Þessar upplýsingar eru teknar úr tveimur mismunandi töflum í skýrslunni, sem sýna olíunotkun á mismunandi stöðum eða í mismunandi samhengi innan fyrirtækisins.</t>
  </si>
  <si>
    <t>fiskimjölsverksmiðja__skinney_þinganes</t>
  </si>
  <si>
    <t>Skinney Þinganes</t>
  </si>
  <si>
    <t>förgun</t>
  </si>
  <si>
    <t>Í grænu bókhaldi Fiskimjölsverksmiðju Skinneyjar-Þinganess hf. fyrir árið 2020 er eftirfarandi upplýsingar um olíunotkun fyrirtækisins:
### Olíunotkun (bls. 3)
- **Svartolía**: 0 lítrar (bæði 2019 og 2020)
- **Díselolía á lyftara**: 
  - 2019: 2.898 lítrar
  - 2020: 3.585 lítrar
### Losun efna í andrúmsloft (bls. 3)
- **Magn (CO₂) í útblæstri vegna bruna díselolíu**:
  - 2019: 8,3 tonn
  - 2020: 10,3 tonn
- **Magn (SO₂) í útblæstri vegna bruna díselolíu**:
  - 2019: 0,01 tonn
  - 2020: 0,01 tonn
### Spilliefni til förgunar (bls. 3)
- **Úrgangsolía**:
  - 2020: 6.500 lítrar
Þessar upplýsingar gefa til kynna að fyrirtækið notaði díselolíu á lyftara og losaði CO₂ og SO₂ vegna bruna díselolíu á árinu 2020. Einnig var úrgangsolía til förgunar skráð fyrir árið 2020.</t>
  </si>
  <si>
    <t>matfugl_hurðabaki</t>
  </si>
  <si>
    <t>Matfugl</t>
  </si>
  <si>
    <t>Þauelldi alifugla</t>
  </si>
  <si>
    <t>Hurðarbak</t>
  </si>
  <si>
    <t>Í grænu bókhaldi Matfugls ehf fyrir árið 2019 er eftirfarandi upplýsingar um olíunotkun fyrirtækisins:
- **Tegund olíu**: Ekki er tilgreint nákvæmlega hvaða tegund olíu er notuð, aðeins er talað um "olíunotkun".
- **Magn**: 6.485 lítrar.
- **Eining**: lítrar.
- **Staðsetning**: Hurðarbak.
Þessar upplýsingar eru að finna á blaðsíðu 3 í skýrslunni.
&gt; "2.5. Olíunotkun | Hurðarbak | 6.485 | | lítrar"
Engar aðrar upplýsingar um notkun á öðrum olíutengdum vörum eins og bensíni, dísilolíu, metanóli eða öðrum eru tilgreindar í skýrslunni fyrir árið 2019.</t>
  </si>
  <si>
    <t>lindarfiskur_ehf</t>
  </si>
  <si>
    <t>Lindarfiskur</t>
  </si>
  <si>
    <t>Mýrdalshreppur</t>
  </si>
  <si>
    <t>Bílar og vinnuvélar</t>
  </si>
  <si>
    <t>Í græna bókhaldi Lindarfiskur ehf. fyrir árið 2020 er eftirfarandi upplýsingar um olíunotkun fyrirtækisins:
- **Tegund olíu**: Olía notuð fyrir bíla og vinnuvélar.
- **Magn**: 6470 lítrar á árinu.
- **Eining**: Lítrar.
Þessar upplýsingar er að finna á blaðsíðu 2 í skýrslunni.
Tilvitnun:
&gt; "2.5. | Olíunotkun | Bílar og vinnuvélar í starfsstöð d | 6470 | | Lítrar á árinu"</t>
  </si>
  <si>
    <t>Aflþynnuverksmiðja</t>
  </si>
  <si>
    <t>Í skýrslunni um grænt bókhald TDK Foil Iceland fyrir árið 2018 er að finna eftirfarandi upplýsingar um notkun olíuafurða:
- **Dísel**: 6.073 lítrar
- **Bensín**: 613 lítrar
- **Dísel á tæki**: 558 lítrar
Þessar upplýsingar eru að finna á blaðsíðu 10 í skýrslunni undir kaflanum "Önnur efna notkun".
Tilvitnun:
&gt; "Jarðefnaeldsneyti [lítrar]      | Ökutæki/vélar                                 | Dísel: 6.810 Bensín: 552 Dísel á tæki: 711 | Dísel: 6.730 Bensín:731 Dísel á tæki: 358 | Dísel: 6.073 Bensín: 613 Dísel á tæki: 558 |"
Engar aðrar upplýsingar um notkun annarra olíuafurða eins og metanól eða aðrar tegundir olíuafurða fyrir árið 2018 eru tilgreindar í skýrslunni.</t>
  </si>
  <si>
    <t>Vararafstöð og vinnuvélar</t>
  </si>
  <si>
    <t>Í skýrslunni um grænt bókhald Silfurstjörnunnar hf. fyrir árið 2011 er að finna eftirfarandi upplýsingar um olíunotkun fyrirtækisins:
- **Tegund olíu**: Olía notuð fyrir vararafstöð og vinnuvélar.
- **Magn**: 5.763 lítrar.
- **Eining**: Lítrar.
- **Síða**: 4.
Tilvitnun í textann:
"2.5. Olíunotkun | Vararafstöð, vinnuvélar | 5.763 | lítrar |"
Engar aðrar upplýsingar um notkun annarra olíutengdra vara eins og bensín, dísilolíu eða metanól fundust í skýrslunni fyrir árið 2011.</t>
  </si>
  <si>
    <t>sveitarfélagið_hornafjörður__urðunarstaður_á_mel</t>
  </si>
  <si>
    <t>Hornafjörður</t>
  </si>
  <si>
    <t>Úrgangsstarfsemi</t>
  </si>
  <si>
    <t>vinnuvél við urðun</t>
  </si>
  <si>
    <t>Í skýrslunni um grænt bókhald Sveitarfélagsins Hornafjarðar fyrir árið 2019 er að finna eftirfarandi upplýsingar um notkun olíuafurða:
- **Tegund olíu**: Díselolía
- **Magn notað**: 5.707 lítrar
- **Einingar**: Lítrar
- **Síða**: 7
Tilvitnun úr textanum:
"Jarðefnaeldsneyti sem notað var við urðun árið 2019 var í formi díselolíu á vinnuvél. Vélin sem notuð er til að urða með eyðir samkvæmt mæli 16,4 lítrum af eldsneyti á klukkustund. Skráðir tímar á vél í verkinu árið 2019 voru 348 og því má áætla að 5.707 lítrar af díselolíu hafi verið nýttir árið 2019."
Engar aðrar upplýsingar um notkun annarra olíuafurða eins og bensín eða metanól fundust í skýrslunni.</t>
  </si>
  <si>
    <t>íslandslax_núpum</t>
  </si>
  <si>
    <t>Íslandslax</t>
  </si>
  <si>
    <t>Vinnuvélar og vinnubílar</t>
  </si>
  <si>
    <t>Í skýrslunni um grænt bókhald fyrir árið 2010 frá fyrirtækinu Íslands­lax, Núpum Ölfusi, er að finna eftirfarandi upplýsingar um olíunotkun fyrirtækisins:
- **Tegund olíu**: Olía notuð í vinnuvélar og vinnubíla.
- **Magn**: 5.606 lítrar.
- **Eining**: Lítrar.
- **Síða**: 4.
Tilvitnun úr textanum:
&gt; "2.5. Olíunotkun | Vinnuvélar og vinnubílar | 5.606 | lítrar |"
Engar aðrar upplýsingar um notkun annarra olíutengdra vara eins og bensín, dísilolíu, metanól eða annarra efna fyrir árið 2010 fundust í skýrslunni.</t>
  </si>
  <si>
    <t>Framleiðsla á álflynnun fyrir rafþéttta</t>
  </si>
  <si>
    <t>Í skýrslunni um grænt bókhald Becromal Iceland ehf. fyrir árið 2011 er að finna upplýsingar um notkun olíutengdra vara. Hér eru helstu atriði:
- **Jarðefnaeldsneyti (lítrar)**: 
  - Notkun árið 2010: 3.182 lítrar
  - Notkun árið 2011: 5.580 lítrar
  - Notkun: Ökutæki/vélar
  - Upplýsingar á blaðsíðu 8
- **Frostlögur (lítrar)**:
  - Notkun árið 2010: 4.510 lítrar
  - Notkun árið 2011: Engin notkun skráð
  - Notkun: Loftastikerfi/Snjóbræðsla eða frostvarnir á lögnum
  - Upplýsingar á blaðsíðu 8
- **Rauðspíritt (lítrar)**:
  - Notkun árið 2010: 111 lítrar
  - Notkun árið 2011: 120 lítrar
  - Notkun: Þrif
  - Upplýsingar á blaðsíðu 8
- **Olíuhreinsir (lítrar)**:
  - Notkun árið 2010: Engin notkun skráð
  - Notkun árið 2011: 31 lítrar
  - Notkun: Vélar/viðhald
  - Upplýsingar á blaðsíðu 8
- **Mótorolía (lítrar)**:
  - Notkun árið 2010: 140 lítrar
  - Notkun árið 2011: 93 lítrar
  - Notkun: Vélar/viðhald
  - Upplýsingar á blaðsíðu 8
Þessar upplýsingar gefa til kynna notkun mismunandi olíutengdra vara hjá Becromal Iceland ehf. á árinu 2011.</t>
  </si>
  <si>
    <t>tkd_foil_iceland</t>
  </si>
  <si>
    <t>Díselolía (fyrir ökutæki/vélar)</t>
  </si>
  <si>
    <t>### Upplýsingar um olíunotkun TDK Foil Iceland árið 2020
Í skýrslunni um grænt bókhald TDK Foil Iceland fyrir árið 2020 eru eftirfarandi upplýsingar um notkun olíuafurða:
#### Tegundir olíuafurða og magn notkunar árið 2020:
- **Díselolía (fyrir ökutæki/vélar)**: 5.511 lítrar
- **Bensín**: 274 lítrar
- **Díselolía (fyrir tæki)**: 450 lítrar
#### Aðrar olíuafurðir:
- **Rauðspíritt (fyrir þrif)**: 132 lítrar
- **Mótorolía (fyrir vélar/viðhald)**: 104 lítrar
- **Olíuhreinsir (fyrir vélar/viðhald)**: 0 lítrar (engin notkun árið 2020)
#### Heimild:
- Upplýsingarnar eru teknar úr töflu 4.2 á blaðsíðu 9 í skýrslunni.
#### Tilvísun í texta:
&gt; "Jarðefnaeldsneyti [lítrar] | Ökutæki/vélar | Dísel: 5.511 Bensín: 274 Dísel á tæki: 450"
Þessar upplýsingar gefa nákvæma mynd af notkun olíuafurða hjá TDK Foil Iceland árið 2020, þar á meðal tegundir olíu og magn í lítrum.</t>
  </si>
  <si>
    <t>ís_47_ehf_önundarfirði</t>
  </si>
  <si>
    <t>ÍS47</t>
  </si>
  <si>
    <t>á þjónustubát</t>
  </si>
  <si>
    <t>Í skýrslunni um grænt bókhald fyrir árið 2019 frá fyrirtækinu ÍS47 ehf eru eftirfarandi upplýsingar um notkun olíuafurða:
### Eldsneytisnotkun
- **Díselolía á þjónustubát**: 5.500 lítrar
- **Bensín á þjónustubát**: 1.100 lítrar
- **Bensín á þjónustubifreið**: 1.850 lítrar
- **Gasolía á lyftara**: 400 lítrar
Þessar upplýsingar eru að finna á blaðsíðu 4 í skýrslunni.
### Tilvísun
&gt; "## Eldsneytisnotkun
&gt; | Eldsneytisnotkun | Ltr. | Notkun |
&gt; |------------------|------|-------|
&gt; | 5.500            |      | Díselolía á þjónustubát |
&gt; | 1.100            |      | Bensín á þjónustubát |
&gt; | 1.850            |      | Bensín á þjónustubifreið |
&gt; | 400              |      | Gasolía á lyftara |"</t>
  </si>
  <si>
    <t>samherji_ehf_fiskeldi_grindavík</t>
  </si>
  <si>
    <t>Í græna bókhaldi Samherja fiskeldis ehf. fyrir árið 2018 er tilgreind olíunotkun fyrirtækisins á blaðsíðu 3. Þar kemur fram að olíunotkun á starfsstöðinni Staður var 4.894 lítrar.
Tilvitnun:
"2.5. Olíunotkun | Staður | 4,894 | lítrar"
Engar aðrar upplýsingar um notkun annarra olíutengdra vara eins og bensíns eða metanóls fyrir árið 2018 eru tilgreindar í skýrslunni.</t>
  </si>
  <si>
    <t>Í skýrslunni um grænt bókhald Carbon Recycling International ehf fyrir árið 2018 er að finna eftirfarandi upplýsingar um notkun olíuafurða:
- **Eldsneyti**: 2.864 lítrar, notað fyrir akstur starfsmanna (bls. 8).
- **Metanól**: 4.000 lítrar, notað fyrir tilraunaakstur og akstur starfsmanna (bls. 8).
Þessar upplýsingar eru teknar úr töflunni á blaðsíðu 8 sem inniheldur helstu tölulegar upplýsingar um efnavörur og notkun þeirra.</t>
  </si>
  <si>
    <t>íslandsbleikja_vatnsleysuströnd</t>
  </si>
  <si>
    <t>Í skýrslunni um grænt bókhald fyrir árið 2012 frá Íslandsbleikju Vatnsleysu er eftirfarandi upplýsingar um olíunotkun fyrirtækisins:
- **Tegund olíu**: Ekki er tilgreint nákvæmlega hvaða tegund olíu er notuð, en almennt er talað um "olíunotkun".
- **Magn**: 5.055 lítrar.
- **Eining**: Lítrar.
- **Síða**: 4.
Tilvitnun úr textanum:
"2.5. Olíunotkun | Vatnsleysa | 5.055 | lítrar |"
Engar aðrar upplýsingar um notkun annarra olíuafurða eins og bensín, dísilolíu, metanól eða aðrar tegundir olíuafurða fyrir árið 2012 fundust í skýrslunni.</t>
  </si>
  <si>
    <t>ís47_ehf_önundarfirði</t>
  </si>
  <si>
    <t>Í skýrslunni um grænt bókhald fyrir árið 2017 hjá ÍS47 ehf er að finna eftirfarandi upplýsingar um notkun á olíuafurðum:
### Eldsneytisnotkun (Page 4)
- **Díselolía á þjónustubát**: 5.000 lítrar
- **Bensín á þjónustubát**: 1.000 lítrar
- **Bensín á þjónustubifreið**: 2.000 lítrar
- **Gasolía á lyftara**: 400 lítrar
Þessar upplýsingar eru staðsettar á blaðsíðu 4 í skýrslunni.
Engar aðrar upplýsingar um notkun á olíuafurðum fyrir árið 2017 fundust í textanum.</t>
  </si>
  <si>
    <t>ís47_önundarfirði</t>
  </si>
  <si>
    <t>notað á þjónustubát</t>
  </si>
  <si>
    <t>Í skýrslunni fyrir árið 2018 kemur fram að fyrirtækið ÍS47 ehf notaði eftirfarandi olíuafurðir:
- **Díselolía**: 5.000 lítrar, notað á þjónustubát.
- **Bensín**: 1.000 lítrar, notað á þjónustubát.
- **Bensín**: 2.000 lítrar, notað á þjónustubifreið.
- **Gasolía**: 400 lítrar, notað á lyftara.
Þessar upplýsingar eru að finna á blaðsíðu 4 í skýrslunni.
Tilvitnun:
&gt; "Eldsneytisnotkun | Eining | Magn | Skýring |
&gt; |------------------|--------|------|---------|
&gt; | Eldsneytisnotkun | Ltr.   | 5.000 | Díselolía á þjónustubát |
&gt; |                  |        | 1.000 | Bensín á þjónustubát |
&gt; |                  |        | 2.000 | Bensín á þjónustubifreið |
&gt; |                  |        | 400   | Gasolía á lyftara |"</t>
  </si>
  <si>
    <t>síldarvinnslan_hf_neskaupstað</t>
  </si>
  <si>
    <t>2-3</t>
  </si>
  <si>
    <t>Í skýrslunni um grænt bókhald Síldarvinnslunnar hf. fyrir árið 2017 er að finna eftirfarandi upplýsingar um olíunotkun fyrirtækisins:
### Olíunotkun
- **Svartolía**
  - **Norðfjörður**: 10.660 lítrar
  - **Seyðisfjörður**: 1.381.077 lítrar
  - **Helguvík**: 575.575 lítrar
  - **Samtals**: 1.967.312 lítrar
- **Gasolía á vinnuvélar**
  - **Norðfjörður**: 5.261 lítrar
  - **Seyðisfjörður**: 2.767 lítrar
  - **Helguvík**: 2.983 lítrar
  - **Samtals**: 11.011 lítrar
Þessar upplýsingar eru að finna á blaðsíðu 2 og 3 í skýrslunni.</t>
  </si>
  <si>
    <t>matfulg_melavöllum</t>
  </si>
  <si>
    <t>Alifuglarækt</t>
  </si>
  <si>
    <t>Í grænu bókhaldi Matfugls ehf. fyrir árið 2018 er að finna eftirfarandi upplýsingar um olíunotkun fyrirtækisins:
- **Olíunotkun**:
  - **Melavellir**: 3.614 lítrar
  - **Hurðarbak**: 4.965 lítrar
  - **Ytra-Holt**: 1.600 lítrar
Þessar upplýsingar eru staðsettar á blaðsíðu 4 í skýrslunni.
Tilvitnun:
&gt; "2.5. Olíunotkun
&gt; Melavellir: 3.614 lítrar
&gt; Hurðarbak: 4.965 lítrar
&gt; Ytra-Holt: 1.600 lítrar"
Engar aðrar upplýsingar um notkun annarra olíutengdra vara eins og bensín, dísilolíu eða metanól fyrir árið 2018 fundust í skýrslunni.</t>
  </si>
  <si>
    <t>Í grænu bókhaldi Fiskimjölsverksmiðju Skinneyjar-Þinganess hf. fyrir árið 2016 kemur fram eftirfarandi upplýsingar um olíunotkun fyrirtækisins:
### Olíunotkun
- **Svartolía**: 0 lítrar (2016), 135.266 lítrar (2015)
- **Díselolía**: 4.958 lítrar (2016), 3.923 lítrar (2015)
Þessar upplýsingar eru að finna á blaðsíðu 4 í skýrslunni.
### Losun efna í andrúmsloft
- **Magn (CO₂) í útblæstri vegna bruna svartolíu**: 0 tonn (2016), 375 tonn (2015)
- **Magn (CO₂) í útblæstri vegna bruna díselolíu**: 14 tonn (2016), 12 tonn (2015)
- **Magn (SO₂) í útblæstri vegna bruna svartolíu**: 0 tonn (2016), 4,63 tonn (2015)
- **Magn (SO₂) í útblæstri vegna bruna díselolíu**: 0,17 tonn (2016), 0,14 tonn (2015)
Þessar upplýsingar eru að finna á blaðsíðu 4 í skýrslunni.
### Samantekt
Fyrirtækið notaði enga svartolíu árið 2016 en notaði 4.958 lítra af díselolíu. Þetta er minnkun frá fyrra ári þar sem notkun á svartolíu var 135.266 lítrar og díselolíu 3.923 lítrar. Losun koltvísýrings (CO₂) og brennisteinsoxíðs (SO₂) vegna bruna svartolíu var engin árið 2016, en losun vegna bruna díselolíu var 14 tonn af CO₂ og 0,17 tonn af SO₂.</t>
  </si>
  <si>
    <t>eldisstöðin_ísþór</t>
  </si>
  <si>
    <t>Eldisstoðin Ísþór</t>
  </si>
  <si>
    <t>Ljósavélar</t>
  </si>
  <si>
    <t>Í skýrslunni um grænt bókhald Eldisstöðvarinnar Ísþór hf. fyrir árið 2020 er að finna eftirfarandi upplýsingar um olíunotkun fyrirtækisins:
### Olíunotkun (bls. 6)
- **Bifreiðar**: 3670 lítrar
- **Traktorsgröf og Lyftari**: 493 lítrar
- **Ljósavélar**: 4917 lítrar
Engar upplýsingar eru gefnar um notkun á steinolíu eða glussaolíu.
Þessar upplýsingar eru teknar beint úr töflu á blaðsíðu 6 í skýrslunni.</t>
  </si>
  <si>
    <t>matorka_ehf_húsatóftum</t>
  </si>
  <si>
    <t>Í græna bókhaldi Matorku ehf fyrir árið 2018 er eftirfarandi upplýsingar um olíunotkun fyrirtækisins:
- **Tegund olíu**: Ótilgreind (almenn olíunotkun)
- **Magn**: 917 lítrar
- **Eining**: L (lítrar)
- **Síða**: 2
Tilvitnun úr textanum:
"2.5. Olíunotkun | Húsatóftir | 917 | | L"
Engar aðrar upplýsingar um notkun annarra olíutengdra vara eins og bensín, dísilolíu, metanól eða aðrar tegundir olíu eru tilgreindar í skýrslunni fyrir árið 2018.</t>
  </si>
  <si>
    <t>efnarás</t>
  </si>
  <si>
    <t>Móttaka og meðhöndlun spilliefna</t>
  </si>
  <si>
    <t>Díselolía (akstur Hringrás ehf.)</t>
  </si>
  <si>
    <t>Akstur sem er hluti af starfsemi Efnarásar, reiknað sem 5% af notkun Hringrásar</t>
  </si>
  <si>
    <t>Í skýrslunni um grænt bókhald Efnarásar ehf. fyrir árið 2019 er að finna eftirfarandi upplýsingar um notkun olíutengdra vara:
### Tegundir olíu og magn notkunar
- **Díselolía**:
  - **Magn**: 1.492 lítrar
  - **Notkun**: Tæki sem voru nýtt í starfseminni
  - **Heimild**: Tafla 8 – Orku- og vatnsnotkun fyrir árið 2019 (bls. 10)
- **Díselolía (akstur Hringrás ehf.)**:
  - **Magn**: 4.859 lítrar
  - **Notkun**: Akstur sem er hluti af starfsemi Efnarásar, reiknað sem 5% af notkun Hringrásar
  - **Heimild**: Tafla 8 – Orku- og vatnsnotkun fyrir árið 2019 (bls. 10)
### Losun gróðurhúsalofttegunda
- **Díselolía**:
  - **Losun**: 4.000 kg CO₂ ígildi
  - **Heimild**: Tafla 9 – Losun gróðurhúsalofttegunda frá starfseminni (bls. 11)
- **Díselolía (akstur Hringrás)**:
  - **Losun**: 13.300 kg CO₂ ígildi
  - **Heimild**: Tafla 9 – Losun gróðurhúsalofttegunda frá starfseminni (bls. 11)
### Samtals losun gróðurhúsalofttegunda frá díselolíu
- **Samtals**: 17.650 kg CO₂ ígildi
  - **Heimild**: Tafla 9 – Losun gróðurhúsalofttegunda frá starfseminni (bls. 11)
Þessar upplýsingar gefa til kynna notkun og losun tengda díselolíu í starfsemi Efnarásar ehf. á árinu 2019.</t>
  </si>
  <si>
    <t>Ekki tilgreint</t>
  </si>
  <si>
    <t>Í grænu bókhaldi Samherja fiskeldis ehf. fyrir árið 2017 er eftirfarandi upplýsingar um olíunotkun fyrirtækisins:
- **Tegund olíu**: Ekki tilgreint nákvæmlega hvaða tegund olíu er notuð.
- **Magn**: 6.819 lítrar.
- **Eining**: Lítrar.
- **Síða**: 3.
Til viðbótar er einnig minnst á olíugeyma og varaaflstöð:
- **Olíugeymar**: 3 tankar við varaaflstöð, hver með 2-3 þúsund lítra geymslugetu.
- **Síða**: 4.
Þessar upplýsingar gefa til kynna að fyrirtækið noti olíu í starfsemi sinni, en nánari upplýsingar um tegund olíu eru ekki tilgreindar.</t>
  </si>
  <si>
    <t>fjarðalax_ehf</t>
  </si>
  <si>
    <t>Í grænu bókhaldi Fjarðalax ehf. fyrir árið 2019 er tilgreind olíunotkun fyrirtækisins. Upplýsingarnar eru eftirfarandi:
- **Tegund olíu**: Olía notuð fyrir bíla, báta, pramma, vinnuvélar og ljósavélar.
- **Magn**: 4.825,02 lítrar.
- **Eining**: Lítrar.
- **Síða**: 6.
Tilvitnun úr textanum:
"2.5. Olíunotkun | Bílar, bátar, prammar, vinnuvélar og ljósavélar | 4.825,02 | ltrs"</t>
  </si>
  <si>
    <t>Í skýrslunni um grænt bókhald fyrir árið 2019 hjá Fiskeldinu Haukamýri ehf. er eftirfarandi upplýsingar um olíunotkun fyrirtækisins:
- **Olíunotkun**: 4.761 lítrar (L) (bls. 3)
- **Bensínnotkun**: 1.772 lítrar (L) (bls. 3)
- **Olía (OLÍS)**: 2.714 lítrar (L) (bls. 8)
Þessar upplýsingar eru teknar úr töflum á blaðsíðum 3 og 8 í skýrslunni.</t>
  </si>
  <si>
    <t>eldisstöðin_ísþór_hf</t>
  </si>
  <si>
    <t>Í skýrslunni um grænt bókhald fyrir árið 2018 frá Eldisstöðinni Ísþór hf. er að finna eftirfarandi upplýsingar um olíunotkun fyrirtækisins:
### Olíunotkun (Page 6)
- **Bifreiðar**: 4684 lítrar
- **Traktorsgrafa**: 1751 lítrar
- **Ljósavél**: 788 lítrar
- **Steinolía**: 685 lítrar
- **Glussaolía**: 100 lítrar
Þessar upplýsingar eru teknar af blaðsíðu 6 í skýrslunni.</t>
  </si>
  <si>
    <t>2.5</t>
  </si>
  <si>
    <t>Í skýrslunni um grænt bókhald fyrir árið 2020 frá Klausturbleikja ehf er eftirfarandi upplýsingar um olíunotkun fyrirtækisins:
- **Tegund olíu**: Olíunotkun
- **Magn**: 4650 litrar
- **Notkunarsvið**: Bifreiðar og vinnuvélar
- **Eining**: Litrar
- **Síða**: 2.5 (í töflu 2.0 Hráefnis og auðlindanotkun)
Þetta er eina tilgreinda olíunotkunin fyrir árið 2020 í skýrslunni.</t>
  </si>
  <si>
    <t>sagaplast_gufunesi</t>
  </si>
  <si>
    <t>Sagaplast</t>
  </si>
  <si>
    <t>Gufunes, 112 Reykjavik</t>
  </si>
  <si>
    <t>Spilliefnaþjónusta og endurvinnsla</t>
  </si>
  <si>
    <t>Í grænu bókhaldi Sagaplasts ehf. fyrir árið 2011 kemur fram eftirfarandi upplýsingar um notkun á olíutengdum vörum:
- **Bensín**: 653 lítrar
- **Díeselolía**: 4.600 lítrar
Þessar upplýsingar eru að finna á blaðsíðu 5 í skýrslunni undir kaflanum "Breytur um auðlindanotkun í grænu bókhaldi".
Tilvitnun:
"Breytur um auðlindanotkun í grænu bókhaldi
| Breyta            | Eining | 2011   | 2010   |
|-------------------|--------|--------|--------|
| Rafmagn           | kWh    | 108.880| 101.196|
| Heitt vatn        | m3     | 2.201  | 2.148  |
| Vír v/böggunar    | Kg     | 10.000 | 6.000  |
| Bensín            | Ltr.   | 653    | 771    |
| Díeselolía        | Ltr.   | 4.600  | 4.546  |"
Engar aðrar olíutengdar vörur eru nefndar í skýrslunni fyrir árið 2011.</t>
  </si>
  <si>
    <t>íslandsbleikja_vatnsleysa</t>
  </si>
  <si>
    <t>Í skýrslu Íslandsbleikju ehf. um grænt bókhald fyrir árið 2015 er eftirfarandi upplýsingar um olíunotkun fyrirtækisins:
- **Tegund olíu**: Ótilgreind
- **Magn**: 4,499 lítrar
- **Eining**: Lítrar
- **Síða**: 4
Tilvitnun úr textanum:
"2.5. Olíunotkun | Vatnsleysa | 4,499 | lítrar |"
Engar aðrar upplýsingar um notkun annarra olíuafurða eins og bensín, dísilolíu, metanól eða aðrar tegundir olíuafurða fyrir árið 2015 fundust í skýrslunni.</t>
  </si>
  <si>
    <t>samherji_ehf_fiskeldi_vatnsleysuströnd</t>
  </si>
  <si>
    <t>Í græna bókhaldi Samherja fiskeldis ehf. Vatnsleysu fyrir árið 2018 er eftirfarandi upplýsingar um olíunotkun fyrirtækisins:
- **Tegund olíu**: Ótilgreind
- **Magn**: 4.496 lítrar
- **Eining**: Lítrar
- **Síða**: 3
Tilvitnun úr textanum:
"2.5. Olíunotkun | Vatnsleysa | 4.496 | lítrar |"
Engar aðrar upplýsingar um notkun annarra olíuafurða eins og bensín, dísilolíu, metanól eða annarra eru tilgreindar í textanum fyrir árið 2018.</t>
  </si>
  <si>
    <t>síldarvinnslan_hf_seyðisfirði</t>
  </si>
  <si>
    <t>2 og 3</t>
  </si>
  <si>
    <t>### Upplýsingar um olíunotkun fyrirtækisins árið 2017
#### Svartolía
- **Norðfjörður**: 10.660 lítrar
- **Seyðisfjörður**: 1.381.077 lítrar
- **Helguvík**: 575.575 lítrar
- **Samtals**: 1.967.312 lítrar
#### Gasolía á vinnuvélar
- **Norðfjörður**: 5.261 lítrar
- **Seyðisfjörður**: 2.767 lítrar
- **Helguvík**: 2.983 lítrar
- **Samtals**: 11.011 lítrar
#### Heimild
- **Síða**: 2 og 3</t>
  </si>
  <si>
    <t>Í grænu bókhaldi Carbon Recycling International ehf fyrir árið 2017 kemur fram eftirfarandi um notkun olíuafurða:
- **Bensín**: 3.504 lítrar, notað fyrir akstur starfsmanna. (Page 7)
- **Díselolía**: 673 lítrar, notað fyrir akstur starfsmanna. (Page 7)
- **Metanól**: 8.000 lítrar, notað fyrir tilraunaakstur og akstur starfsmanna. (Page 7)
- **Smurolíur**: 1 lítri, notað í verksmiðju. (Page 7)
Þessar upplýsingar eru teknar úr töflu á blaðsíðu 7 í skýrslunni.</t>
  </si>
  <si>
    <t>rifós_hf_kelduhverfi</t>
  </si>
  <si>
    <t>Í grænu bókhaldi Rifós hf. fyrir árið 2017 er eftirfarandi upplýsingar um olíunotkun fyrirtækisins að finna á blaðsíðu 3:
### Olíunotkun
- **Bensín, hráolía**: 4184 lítrar
- **Heildarnotkun (bensín og hráolía)**: 12289 lítrar
- **Vökvaolíur, Hydraulic Oil HDZ 46**: 20 lítrar
- **Smurolíur, Ursa Super 15W-41**: 258 lítrar
- **Ísvari, frostlögur**: 21 lítrar
- **Tjöruhreinsir**: 1 lítri
- **Olíuhreinsir**: 20 lítrar
- **Ýmsar olíur**: 200 lítrar
Þessar upplýsingar gefa til kynna heildarnotkun á mismunandi tegundum olíu og olíutengdra vara á árinu 2017.</t>
  </si>
  <si>
    <t>Í skýrslunni um Grænt bókhald fyrir árið 2019 frá Eldisstöðinni Ísþór hf. er að finna eftirfarandi upplýsingar um olíunotkun fyrirtækisins:
### Olíunotkun (bls. 6)
- **Bifreiðar**: 4172 lítrar
- **Traktorsgröfa og Lyftari**: 1833 lítrar
- **Ljósavélar**: 3107 lítrar
- **Steinolía**: Magn ekki tilgreint
- **Glussaolía**: 40 lítrar
Þessar upplýsingar gefa til kynna notkun mismunandi olíutegunda og magn þeirra í lítrum fyrir árið 2019.</t>
  </si>
  <si>
    <t>Bensín 95 okt full þjónusta</t>
  </si>
  <si>
    <t>11-12</t>
  </si>
  <si>
    <t>sagaplast</t>
  </si>
  <si>
    <t>Í grænu bókhaldi Sagaplast ehf. fyrir árið 2012 er að finna upplýsingar um notkun á olíuafurðum. Hér eru nánari upplýsingar:
- **Bensín**: 
  - Magn: 1392 lítrar
  - Eining: Ltr.
  - Árið 2011: 771 lítrar
- **Dieselolía**:
  - Magn: 4098 lítrar
  - Eining: Ltr.
  - Árið 2011: 2658 lítrar
Þessar upplýsingar eru að finna á blaðsíðu 5 í skýrslunni.
Tilvitnun:
&gt; "Breytur um auðlindanotkun í grænu bókhaldi
&gt; 
&gt; | Breyta         | Eining | 2012    | 2011    |
&gt; |----------------|--------|---------|---------|
&gt; | Bensín         | Ltr.   | 1392    | 771     |
&gt; | Dieselolía     | Ltr.   | 4098    | 2.658   |"
Aukning í notkun bensíns er skýrð með tíðari heimsóknum til viðskiptavina.
Tilvitnun:
&gt; "Aukin notkun bensíns er vegna tíðari heimsókna til viðskiptavina."
Engar upplýsingar fundust um notkun annarra olíuafurða eins og metanól eða aðrar tegundir olíuafurða fyrir árið 2012.</t>
  </si>
  <si>
    <t>Díselolía ÓB</t>
  </si>
  <si>
    <t>Í græna bókhaldi Klausturbleikju ehf fyrir árið 2014 er að finna eftirfarandi upplýsingar um olíunotkun fyrirtækisins:
- **Tegund olíu**: Olía
- **Magn**: 4089 lítrar
- **Notkun**: Bifreiðar og vinnuvélar
- **Síða**: 3
Tilvitnun úr textanum:
"2.5. Olíunotkun | bifreiðar og vinnuvél | | 4089 | lítrar"</t>
  </si>
  <si>
    <t>Í skýrslunni um grænt bókhald fyrir árið 2011 hjá Íslandsbleikju Vatnsleysu kemur fram eftirfarandi upplýsingar um olíunotkun fyrirtækisins:
- **Tegund olíu**: Ótilgreind
- **Magn**: 4,087 lítrar
- **Eining**: Lítrar
- **Síða**: 4
Tilvitnun úr textanum:
"2.5. Olíunotkun | Vantsleysa | 4,087 | lítrar"
Engar aðrar upplýsingar um notkun annarra olíutengdra vara eins og bensín, dísilolíu, metanól eða annarra efna fyrir árið 2011 fundust í skýrslunni.</t>
  </si>
  <si>
    <t>Í skýrslunni um grænt bókhald fyrir árið 2013 frá Íslandsbleikju ehf. kemur fram eftirfarandi upplýsingar um olíunotkun fyrirtækisins:
- **Tegund olíu**: Ekki er tilgreind nákvæm tegund olíu, aðeins almennt sem "olíunotkun".
- **Magn**: 4.027 lítrar.
- **Eining**: Lítrar.
- **Síða**: 4.
Tilvitnun úr textanum:
"2.5. Olíunotkun | Vatnsleysa | 4.027 | lítrar |"
Engar aðrar upplýsingar um notkun annarra olíuafurða eins og bensín, dísilolíu, metanól eða aðrar tegundir olíuafurða fyrir árið 2013 fundust í skýrslunni.</t>
  </si>
  <si>
    <t>Í skýrslu Eldisstöðvarinnar Ísþórs hf. um grænt bókhald fyrir árið 2017 er að finna eftirfarandi upplýsingar um olíunotkun fyrirtækisins:
- **Olíunotkun**: 3945 lítrar (bls. 6)
- **Notkun á fjótandi súrefni**: 4624 lítrar (bls. 6)
- **Notkun á olíuhreinsi**: 10 lítrar (bls. 6)
- **Notkun á olíu fyrir ljósavél**: 679 lítrar (bls. 6)
Þessar upplýsingar eru teknar úr töflum á blaðsíðu 6 í skýrslunni.</t>
  </si>
  <si>
    <t>Diesellolía</t>
  </si>
  <si>
    <t>notuð á lyftara</t>
  </si>
  <si>
    <t>matfugl_hurðarbaki</t>
  </si>
  <si>
    <t>Þaueldi alifugla</t>
  </si>
  <si>
    <t>Í grænu bókhaldi Matfugls ehf. fyrir árið 2020 er eftirfarandi upplýsingar um olíunotkun fyrirtækisins:
- **Tegund olíu**: Ótilgreind
- **Magn**: 3.919 lítrar
- **Eining**: Lítrar
- **Staðsetning**: Hurðarbak
Þessar upplýsingar má finna á blaðsíðu 3 í skýrslunni undir liðnum "2. Hráefnis og auðlindanotkun".
&gt; "2.5. Olíunotkun | Hurðarbak | 3.919 | | lítrar"</t>
  </si>
  <si>
    <t>Í grænu bókhaldi Rifós hf. fyrir árið 2013 er að finna eftirfarandi upplýsingar um olíunotkun fyrirtækisins:
### Olíunotkun (bls. 3)
- **Bensín, hráolía**: 3836 lítrar
- **Smurolíur, Ursa Super 15W-40**: 80 lítrar
- **Ísvör, frostlögur**: 1,6 lítrar
- **Nótamálning**: 1000 lítrar
- **White sprit**: 200 lítrar
- **Ýmsar olíur**: 25 lítrar
### Viðbótarupplýsingar um olíunotkun (bls. 12-13)
- **Bensín 95 okt full þjónusta**: 1.000,00 lítrar
- **Bensín 95 okt sjálfsafgreiðsla**: 56,43 lítrar
- **Bensín 95 okt 0b**: 127,83 lítrar
- **Díeselolía sjálfsafgreiðsla**: 138,12 lítrar
- **Díeselolía 0b**: 1.932,38 lítrar
Þessar upplýsingar gefa heildarmynd af olíunotkun fyrirtækisins Rifós hf. á árinu 2013, þar sem bæði magn og tegundir olíu eru tilgreindar.</t>
  </si>
  <si>
    <t>Dísel (gasoil) og svartolía</t>
  </si>
  <si>
    <t>Í skýrslunni um grænt bókhald Orkugerðarinnar ehf. fyrir árið 2020 er að finna eftirfarandi upplýsingar um notkun á olíuafurðum:
- **Olía (Dísel (gasoil) og svartolía) og bensín**: 
  - Magn: 3.829 lítrar
  - (Page 10, Tafla 6.1)
- **Fita**:
  - Magn: 579.019 lítrar
  - (Page 10, Tafla 6.1)
- **Metanól**:
  - Magn: 1000 lítrar (til notkunar í tilraunum á framleiðslu á lífdísil)
  - (Page 10, Tafla 6.1)
Samkvæmt skýringum við tölulegar upplýsingar í grænu bókhaldi (Page 11), hefur notkun á olíu minnkað um 45% frá árinu 2019 til 2020. Þetta er að hluta til vegna minni framleiðslu árið 2020 en einnig vegna aukinnar notkunar á fitu til orkuframleiðslu í gufukötlum. Í dag er nær eingöngu notuð fita til orkuframleiðslu, sem hefur leitt til verulegrar minnkunar á olíunotkun.
Þessar upplýsingar gefa góða yfirsýn yfir notkun olíuafurða hjá Orkugerðinni ehf. á árinu 2020.</t>
  </si>
  <si>
    <t>Melavellir</t>
  </si>
  <si>
    <t>lyftara</t>
  </si>
  <si>
    <t>flokkun_eyjafjörður_ehf</t>
  </si>
  <si>
    <t>Í skýrslunni um grænt bókhald Flokkunar Eyjafjarðar ehf. fyrir árið 2011 er að finna upplýsingar um notkun á díselolíu. Samkvæmt skýrslunni var notkun díselolíu árið 2011 sem hér segir:
- **Díselolía**: 3.510 lítrar
Þessar upplýsingar eru að finna á blaðsíðu 8 í skýrslunni.
Tilvitnun:
&gt; "#### Magn aðfanga:
&gt; Díselolía um 3.510 L."
Engar aðrar upplýsingar um notkun annarra olíuafurða eins og bensíns eða metanóls fyrir árið 2011 eru tilgreindar í skýrslunni.</t>
  </si>
  <si>
    <t>matorka_ehf_grindavík</t>
  </si>
  <si>
    <t>Fiskeldisstöð</t>
  </si>
  <si>
    <t>1</t>
  </si>
  <si>
    <t>Í grænu bókhaldi Matorku ehf. fyrir árið 2017 er eftirfarandi upplýsingar um olíunotkun fyrirtækisins:
- **Olíunotkun**: 40 lítrar
- **Staðsetning**: Húsatóttir i5
- **Eining**: L (lítrar)
Þessar upplýsingar eru að finna á blaðsíðu 1 í skýrslunni undir lið 2.5.
Engar aðrar upplýsingar um notkun annarra olíutengdra vara eins og bensín, dísilolíu eða metanól fyrir árið 2017 eru til staðar í skýrslunni.
Tilvitnun:
&gt; "2.5. Olíunotkun | Húsatóttir i5 | 40 | | L |"</t>
  </si>
  <si>
    <t>Bensín 95 oktan full þjónusta</t>
  </si>
  <si>
    <t>carbon_recycling_international_ehf</t>
  </si>
  <si>
    <t>Akstur starfsmanna</t>
  </si>
  <si>
    <t>Í skýrslunni um grænt bókhald Carbon Recycling International ehf fyrir árið 2016 er að finna eftirfarandi upplýsingar um notkun olíutengdra vara:
1. **Bensín**:
   - Magn: 5.074 lítrar
   - Notkun: Akstur starfsmanna
   - (Page 8)
2. **Díselolía**:
   - Magn: 2.596 lítrar
   - Notkun: Akstur starfsmanna
   - (Page 8)
3. **Metanól**:
   - Magn: 11.024 lítrar
   - Notkun: Tilraunaakstur og akstur starfsmanna
   - (Page 8)
4. **Smurolíur**:
   - Magn: 6 lítrar
   - Notkun: Notkun í verksmiðju
   - (Page 8)
Þessar upplýsingar eru teknar úr töflu á blaðsíðu 8 í skýrslunni.</t>
  </si>
  <si>
    <t>alcan_hf</t>
  </si>
  <si>
    <t>Straumsvík</t>
  </si>
  <si>
    <t>Í skýrslunni um grænt bókhald fyrir Alcan á Íslandi hf. fyrir árið 2010 eru upplýsingar um notkun á olíutengdum vörum. Hér eru helstu atriði:
- **Svartolía**: 
  - Notkun: 3.305 tonn
  - Mælieining: tonn
  - Síða: 9
- **Díselolía**: 
  - Notkun: 375 tonn
  - Mælieining: tonn
  - Síða: 9
- **Própangas**: 
  - Notkun: 122 tonn
  - Mælieining: tonn
  - Síða: 9
Þessar upplýsingar gefa til kynna hversu mikið af hverri tegund olíutengdra vara var notað á árinu 2010.</t>
  </si>
  <si>
    <t>Framleiðsla á álflynnunum fyrir rafþéttta</t>
  </si>
  <si>
    <t>Í skýrslunni um grænt bókhald Becromal Iceland ehf. fyrir árið 2010 er að finna eftirfarandi upplýsingar um notkun olíuafurða:
1. **Jarðefnaeldsneyti**:
   - Notkun: 3.182 lítrar
   - Hlutverk: Ökutæki/vélar
   - Heimild: Tafla á blaðsíðu 8
2. **Mótorolía**:
   - Notkun: 140 lítrar
   - Hlutverk: Vélar/viðhald
   - Heimild: Tafla á blaðsíðu 8
3. **Olíuhreinsir**:
   - Notkun: Ekki notað árið 2010 (60 lítrar árið 2009)
   - Hlutverk: Vélar/viðhald
   - Heimild: Tafla á blaðsíðu 8
Þessar upplýsingar eru teknar úr töflu á blaðsíðu 8 í skýrslunni.</t>
  </si>
  <si>
    <t>skinneyþinganes_hf_höfn</t>
  </si>
  <si>
    <t>Á lyftara</t>
  </si>
  <si>
    <t>Í græna bókhaldi Skinney-Þinganess hf. fyrir árið 2017 er eftirfarandi upplýsingar um olíunotkun fyrirtækisins:
### Olíunotkun (bls. 2)
- **Svartolía**: 
  - Magn 2017: 0 lítrar
  - Magn 2016: 0 lítrar
- **Díselolía**:
  - Notkun: Á lyftara
  - Magn 2017: 3.168 lítrar
  - Magn 2016: 4.958 lítrar
### Losun efna í andrúmsloft (bls. 2)
- **Magn (CO₂) í útblæstri vegna bruna díselolíu**:
  - Magn 2017: 9 tonn
  - Magn 2016: 14 tonn
- **Magn (SO₂) í útblæstri vegna bruna díselolíu**:
  - Magn 2017: 0,11 tonn
  - Magn 2016: 0,17 tonn
Engar upplýsingar eru gefnar um notkun annarra olíutengdra vara eins og bensín eða metanól fyrir árið 2017.</t>
  </si>
  <si>
    <t>Diselolía</t>
  </si>
  <si>
    <t>Í grænu bókhaldi fyrir árið 2018 hjá Fiskimjölsverksmiðju Skinneyjar-Þinganess hf er að finna eftirfarandi upplýsingar um olíunotkun fyrirtækisins:
### Olíunotkun (Page 3)
- **Svartolia**: 
  - Magn: 0 lítrar (bæði fyrir árið 2017 og 2018)
- **Diselolía**:
  - Notkun: Á lyftara
  - Magn 2017: 3,168 lítrar
  - Magn 2018: 3,047 lítrar
### Losun efna í andrúmsloft (Page 3)
- **Magn (CO₂) í útblæstri vegna bruna diselolíu**:
  - Magn 2017: 9 tonn
  - Magn 2018: 8.7 tonn
- **Magn (SO₂) í útblæstri vegna bruna diselolíu**:
  - Magn 2017: 0.11 tonn
  - Magn 2018: 0.10 tonn
Þessar upplýsingar gefa til kynna að fyrirtækið notaði diselolíu á lyftara og að það hafi ekki notað svartolíu á árinu 2018. Einnig er tilgreind losun koltvísýrings (CO₂) og brennisteinsoxíðs (SO₂) vegna bruna diselolíu.</t>
  </si>
  <si>
    <t>matorka_ehf_húsatóftir</t>
  </si>
  <si>
    <t>Fellsmúli Landsveit</t>
  </si>
  <si>
    <t>Í grænu bókhaldi Matorka ehf fyrir árið 2016 er eftirfarandi upplýsingar um olíunotkun fyrirtækisins:
- **Tegund olíu:** Ótilgreind (almenn olíunotkun)
- **Magn:** 200 lítrar
- **Eining:** L (lítrar)
- **Staðsetning:** Fellsmúli Landsveit
- **Síða:** 2
Tilvitnun úr textanum:
"2.5. | Olíunotkun | Fellsmúli Landsveit | 200 | | L |"
Engar aðrar upplýsingar um notkun annarra olíuafurða eins og bensín, dísilolíu, metanól eða aðrar tegundir olíuafurða fyrir árið 2016 fundust í textanum.</t>
  </si>
  <si>
    <t>Þríhnjúkar</t>
  </si>
  <si>
    <t>### Upplýsingar um olíunotkun fyrirtækisins árið 2015
#### Tegundir olíu og magn
- **Olía**: 56.907 lítrar
  - **Staðir**: Bláfjöll, skíðasvæði; Elliðavatn, skíðagöngubraut; Þríhnjúkar; Jaðar
  - **Heildarmagn**: 56.907 lítrar
  - **Bláfjöll, skíðasvæði**: 54.219 lítrar
  - **Elliðavatn, skíðagöngubraut**: 2.688 lítrar
  - **Þríhnjúkar**: 3.000 lítrar
  - **Jaðar**: 2.488 lítrar
- **Bensín**: 2.951 lítrar
  - **Staðir**: Bláfjöll, skíðasvæði
  - **Heildarmagn**: 2.951 lítrar
- **Seyra**: 4.000 lítrar
  - **Staðir**: Gvendarbrunnar; Jaðar; Vatnsendakriki; Vatnsankar T-4
  - **Heildarmagn**: 4.000 lítrar
  - **Gvendarbrunnar**: 2.000 lítrar
  - **Jaðar**: 6.500 lítrar
  - **Vatnsendakriki**: 2.500 lítrar
  - **Vatnsankar T-4**: 2.000 lítrar
#### Heimild
- **Síða**: 17
- **Tafla 1**: Magn eldsneytis og seyru sem flutt var um vatnsverndarsvæði höfuðborgarsvæðisins í fylgd eftirlitsmanna á árunum 2011-2015.
#### Annað
- **Olía**: 2.028 lítrar
  - **Staðir**: Nesjavallavirkjun
  - **Heildarmagn**: 2.028 lítrar
- **Seyra**: 96.700 kg
  - **Staðir**: Hellisheiðarvirkjun; Nesjavellir; Vesturland
  - **Heildarmagn**: 96.700 kg
  - **Hellisheiðarvirkjun**: 16.000 kg
  - **Nesjavellir**: 51.940 kg
  - **Vesturland**: 28.760 kg
- **Klór**: 23.100 lítrar
  - **Staðir**: Hellisheiðarvirkjun; Nesjavallavirkjun
  - **Heildarmagn**: 23.100 lítrar
  - **Hellisheiðarvirkjun**: 13.420 lítrar
  - **Nesjavallavirkjun**: 9.680 lítrar
- **Asbest**: 18.260 kg
  - **Staðir**: Vesturland
  - **Heildarmagn**: 18.260 kg
#### Heimild
- **Síða**: 52
- **Tafla 7**: Magn asbests sem flutt var til urðunar í Fíflholt á Vesturlandi og seyru á vegum Veitna og magn eldsneytis, klórs og seyru sem flutt var vegna reksturs Orku náttúrunnar á Hengilssvæðinu.</t>
  </si>
  <si>
    <t>3-4</t>
  </si>
  <si>
    <t>Í skýrslunni um grænt bókhald Síldarvinnslunnar hf. fyrir árið 2018 er að finna eftirfarandi upplýsingar um olíunotkun fyrirtækisins:
### Olíunotkun
- **Svartolía**:
  - **Norðfjörður**: 11.996 lítrar (2018), 10.660 lítrar (2017)
  - **Seyðisfjörður**: 1.142.313 lítrar (2018), 1.381.077 lítrar (2017)
  - **Helguvík**: 362.857 lítrar (2018), 575.575 lítrar (2017)
  - **Samtals**: 1.517.166 lítrar (2018), 1.967.312 lítrar (2017)
### Notkun á gasolíu á vinnuvélar
- **Norðfjörður**: 1.937 lítrar (2018), 5.261 lítrar (2017)
- **Seyðisfjörður**: 4.727 lítrar (2018), 2.767 lítrar (2017)
- **Helguvík**: 2.000 lítrar (2018), 2.983 lítrar (2017)
- **Samtals**: 8.664 lítrar (2018), 11.011 lítrar (2017)
Þessar upplýsingar eru að finna á blaðsíðu 3 og 4 í skýrslunni.</t>
  </si>
  <si>
    <t>Bensín (GHG07, GHG08, GHG09)</t>
  </si>
  <si>
    <t>Í grænu bókhaldi Samherja fiskeldis ehf. fyrir árið 2017 er eftirfarandi upplýsingar um olíunotkun fyrirtækisins:
- **Tegund olíu:** Ótilgreind
- **Magn:** 2.969 lítrar
- **Eining:** Lítrar
- **Síða:** 3
Tilvitnun:
"2.5. Olíunotkun | Vatnsleysa | 2.969 | lítrar |"
Engar aðrar upplýsingar um notkun annarra olíuafurða eins og bensín, dísilolíu eða metanól fundust í skýrslunni.</t>
  </si>
  <si>
    <t>Bláfjöll, skíðasvæði</t>
  </si>
  <si>
    <t>Bílafloti, skólavæzi</t>
  </si>
  <si>
    <t>skinney_þinganes</t>
  </si>
  <si>
    <t>Notkun á lyftara</t>
  </si>
  <si>
    <t>### Upplýsingar um olíunotkun fyrirtækisins árið 2019
#### Tegundir olíu og magn notkunar
- **Svartolía**: 
  - Magn: 0 lítrar (2018: 0 lítrar)
  - Heimild: Síða 3, kafli 2.5
- **Díselolía**:
  - Notkun á lyftara: 2.898 lítrar (2018: 3.047 lítrar)
  - Heimild: Síða 3, kafli 2.5
#### Losun efna vegna bruna olíu
- **Koltvísýringur (CO₂) í útblæstri vegna bruna díselolíu**:
  - Magn: 8,3 tonn (2018: 8,7 tonn)
  - Heimild: Síða 3, kafli 3.1
- **Brennisteinsoxíð (SO₂) í útblæstri vegna bruna díselolíu**:
  - Magn: 0,10 tonn (2018: 0,10 tonn)
  - Heimild: Síða 3, kafli 3.1
Engin notkun á svartolíu var skráð árið 2019, og því engin losun efna vegna bruna svartolíu.
#### Olíugeymar og afgreiðslubúnaður
- **Olíugeymar**:
  - 6000 lítra dagtankur
  - Heimild: Síða 4, kafli 3.14
- **Olíu/bensínafgreiðslubúnaður**:
  - 1000 lítra dagtankur, díselolía
  - Heimild: Síða 4, kafli 3.13
Þessar upplýsingar gefa heildarmynd af olíunotkun og tengdum þáttum hjá Fiskimjölsverksmiðju Skinneyjar-Þinganess hf fyrir árið 2019.</t>
  </si>
  <si>
    <t>Í skýrslunni um grænt bókhald Carbon Recycling International ehf fyrir árið 2015 kemur fram eftirfarandi upplýsingar um notkun olíuafurða:
- **Bensín**: 
  - Magn: 9.080 lítrar
  - Notkun: Akstur starfsmanna
  - (Page 6)
- **Smurolíur**:
  - Magn: 6 lítrar
  - (Page 7)
Engar aðrar olíuafurðir eins og dísel eða metanól eru nefndar í sambandi við notkun fyrirtækisins á árinu 2015.
Þessar upplýsingar eru teknar úr töflunni á blaðsíðu 6 og 7 í skýrslunni.</t>
  </si>
  <si>
    <t>íslandsbleikja_vatnsleysu</t>
  </si>
  <si>
    <t>Ekki tilgreint nákvæmlega hvaða tegund olíu er notuð</t>
  </si>
  <si>
    <t>Í skýrslunni um grænt bókhald fyrir árið 2014 frá Íslandsbleikju Vatnsleysu er eftirfarandi upplýsingar um olíunotkun fyrirtækisins:
- **Tegund olíu**: Ekki tilgreint nákvæmlega hvaða tegund olíu er notuð.
- **Magn**: 2,818 lítrar.
- **Eining**: Lítrar.
- **Síða**: 4.
Tilvitnun í textann:
"2.5. Olíunotkun | Vatnsleysa | 2,818 | lítrar |"
Engar aðrar upplýsingar um notkun annarra olíutengdra vara eins og bensín, dísilolíu, metanól eða annarra efna fyrir árið 2014 fundust í skýrslunni.</t>
  </si>
  <si>
    <t>samherji_fiskeldi_vatnsleysuströnd</t>
  </si>
  <si>
    <t>Í græna bókhaldi Samherja fiskeldis ehf. Vatnsleysu fyrir árið 2020 er að finna upplýsingar um olíunotkun fyrirtækisins. 
### Olíunotkun
- **Tegund:** Olía
- **Magn:** 2.783 lítrar
- **Magn árið 2019:** 3.961 lítrar
- **Eining:** Lítrar
- **Síða:** 3
Tilvitnun úr texta:
&gt; "2.5. Olíunotkun | Vatnsleysa | 2.783 | 3.961 | lítrar"
Engar aðrar upplýsingar um notkun annarra olíuafurða eins og bensíns, dísils eða metanóls fundust í textanum fyrir árið 2020.</t>
  </si>
  <si>
    <t>sagaplast_ehf</t>
  </si>
  <si>
    <t>Gufunes, 112 Reykjavík</t>
  </si>
  <si>
    <t>Í grænu bókhaldi Sagaplast ehf. fyrir árið 2010 er að finna upplýsingar um notkun á olíutengdum vörum. Hér eru nánari upplýsingar:
- **Bensín**: 
  - Magn: 771 lítrar
  - Eining: Ltr.
  - Síða: 6
- **Díeselolía**: 
  - Magn: 2.658 lítrar
  - Eining: Ltr.
  - Síða: 6
Þessar upplýsingar eru teknar úr töflu á blaðsíðu 6 sem sýnir breytur um auðlindanotkun í grænu bókhaldi fyrir árin 2009 og 2010.</t>
  </si>
  <si>
    <t>Kranabíl og varaaflsstöð</t>
  </si>
  <si>
    <t>Í grænu bókhaldi Hólalax hf. fyrir árið 2012 er að finna upplýsingar um olíunotkun fyrirtækisins. Hér eru helstu atriði sem koma fram í skýrslunni:
- **Tegund olíu**: Olía
- **Magn**: 2.609 lítrar
- **Notkun**: Kranabíl og varaaflsstöð
- **Síða**: 4
Til viðbótar er einnig að finna sundurliðun á aðföngum þar sem olíunotkun er tilgreind:
- **Tegund olíu**: Olía
- **Magn**: 2.609 lítrar
- **Síða**: 10
Þessar upplýsingar gefa til kynna að fyrirtækið notaði 2.609 lítra af olíu á árinu 2012, bæði fyrir kranabíl og varaaflsstöð.</t>
  </si>
  <si>
    <t>íslandsbleikja_staður</t>
  </si>
  <si>
    <t>Í skýrslunni um grænt bókhald Íslandsbleikju ehf. fyrir árið 2015 er eftirfarandi upplýsingar um olíunotkun fyrirtækisins:
- **Tegund olíu**: Ótilgreind
- **Magn**: 4.352 lítrar
- **Eining**: Lítrar
- **Síða**: 4
Til viðbótar er getið um olíugeyma fyrirtækisins:
- **Olíugeymar**: 3 tankar við varaafstöð, hver með 2-3 þúsund lítra geymslugetu.
- **Síða**: 5
Þessar upplýsingar gefa til kynna að fyrirtækið notaði 4.352 lítra af olíu á árinu 2015 og að það hafi geymslugetu fyrir 2-3 þúsund lítra í hverjum af þremur tönkum sínum.</t>
  </si>
  <si>
    <t>Jaðar</t>
  </si>
  <si>
    <t>matfugl_melavöllum</t>
  </si>
  <si>
    <t>Pauleldi alifugla</t>
  </si>
  <si>
    <t>Í grænu bókhaldi Matfugls ehf fyrir árið 2020 er eftirfarandi upplýsingar um olíunotkun fyrirtækisins:
- **Tegund olíu:** Ótilgreind
- **Magn:** 2.386 lítrar
- **Staðsetning:** Melavellir
- **Síða:** 3
Tilvitnun:
&gt; "2.5. Olíunotkun | Melavellir | 2.386 | lítrar"
Engar aðrar upplýsingar um notkun annarra olíuafurða eins og bensín, dísilolíu, metanól eða aðrar tegundir olíuafurða fyrir árið 2020 fundust í skýrslunni.</t>
  </si>
  <si>
    <t>Notkun á bifreið</t>
  </si>
  <si>
    <t>Í grænu bókhaldi Matfugls ehf fyrir árið 2019 er eftirfarandi upplýsingar um olíunotkun fyrirtækisins:
- **Tegund olíu:** Ótilgreind
- **Magn:** 2.343 lítrar
- **Staðsetning:** Melavellir
- **Síða:** 3
Tilvitnun úr textanum:
&gt; "2.5. Olíunotkun | Melavellir | 2.343 | | lítrar"
Engar aðrar upplýsingar um notkun annarra olíutengdra vara eins og bensín, dísilolíu, metanól eða aðrar tegundir olíu eru tilgreindar í skýrslunni fyrir árið 2019.</t>
  </si>
  <si>
    <t>Á bifreið</t>
  </si>
  <si>
    <t>Bifreið</t>
  </si>
  <si>
    <t>rio_tinto_alcan</t>
  </si>
  <si>
    <t>Rio Tinto</t>
  </si>
  <si>
    <t>Í skýrslunni um sjálfbærni ISAL fyrir árið 2011 er að finna upplýsingar um notkun fyrirtækisins á olíuafurðum. Hér eru helstu atriði:
- **Díselolía**: Notkun á díselolíu var 505 tonn árið 2011. (Bls. 9)
- **Própangas**: Notkun á própangasi var 165 tonn árið 2011. (Bls. 9)
Þessar upplýsingar eru teknar úr kaflanum "Árangursvísar 2011" á blaðsíðu 9.</t>
  </si>
  <si>
    <t>3, 4, 5, 10, 11 og 12</t>
  </si>
  <si>
    <t>Í skýrslunni um grænt bókhald Síldarvinnslunnar hf. fyrir árið 2019 er eftirfarandi upplýsingar um olíunotkun fyrirtækisins:
### Olíunotkun árið 2019:
- **Norðfjörður**:
  - DMA olía: 5.638 lítrar (2018: 11.996 lítrar)
- **Seyðisfjörður**:
  - Svartolía: 868.319 lítrar (2018: 1.142.313 lítrar)
- **Helguvík**:
  - Svartolía: Engin notkun (2018: 362.857 lítrar)
**Samtals olíunotkun**: 873.957 lítrar (2018: 1.517.166 lítrar)
### Gasolíunotkun á vinnuvélar árið 2019:
- **Norðfjörður**: 2.188 lítrar (2018: 1.937 lítrar)
- **Seyðisfjörður**: 1.804 lítrar (2018: 4.727 lítrar)
- **Helguvík**: 2.000 lítrar (2018: Engin notkun)
**Samtals gasolíunotkun**: 3.992 lítrar (2018: 8.664 lítrar)
### Olíunotkun á hráefnistonni:
- **Norðfjörður**: 0,06 lítrar/hráefnistonni (2018: 0,072 lítrar/hráefnistonni)
- **Seyðisfjörður**: 23,6 lítrar/hráefnistonni (2018: 24,7 lítrar/hráefnistonni)
### Heildarlosun koltvísýrings (CO2) frá verksmiðjunum:
- **Norðfjörður**: 15.772 kg CO2
- **Seyðisfjörður**: 30.356 kg CO2
- **Helguvík**: 1.052.285 kg CO2
**Samtals CO2 losun**: 2.533.897 kg CO2 (2018: 4.399.871 kg CO2)
### Heildarlosun brennisteinsdíoxíðs (SO2) frá verksmiðjunum:
- **Norðfjörður**: 10 kg SO2
- **Seyðisfjörður**: 39.935 kg SO2
- **Helguvík**: 9.480 kg SO2
**Samtals SO2 losun**: 30.366 kg SO2 (2018: 49.834 kg SO2)
### Samantekt:
Síldarvinnslan hf. notaði DMA olíu og svartolíu árið 2019. Heildarolíunotkun fyrirtækisins var 873.957 lítrar, sem er veruleg lækkun frá 1.517.166 lítrum árið 2018. Gasolíunotkun á vinnuvélar var 3.992 lítrar árið 2019, samanborið við 8.664 lítra árið 2018. Olíunotkun á hráefnistonni var 0,06 lítrar í Norðfirði og 23,6 lítrar í Seyðisfirði. Heildarlosun CO2 var 2.533.897 kg og SO2 var 30.366 kg.
Upplýsingarnar eru teknar af blaðsíðum 3, 4, 5, 10, 11 og 12 í skýrslunni.</t>
  </si>
  <si>
    <t>Olíuúrgangur</t>
  </si>
  <si>
    <t>Própangas</t>
  </si>
  <si>
    <t>DMA olía</t>
  </si>
  <si>
    <t>Fiskimjölsverksmiðja FES</t>
  </si>
  <si>
    <t>Í skýrslunni um grænt bókhald fyrir rekstrarárið 2019 hjá Ísfélagi Vestmannaeyja hf. eru eftirfarandi upplýsingar um notkun olíuafurða:
### Tegundir olíuafurða og magn þeirra:
- **Díeselolía**:
  - Fiskimjölsverksmiðja FES: 11.241 lítrar (0,55 lítrar á hvert tonn hráefnis)
  - Fiskimjölsverksmiðja ÍVÞH: 8.554 lítrar (0,60 lítrar á hvert tonn hráefnis)
- **Verksmiðjuolía, endurnunnin**:
  - Fiskimjölsverksmiðja FES: 861.982 kg (42,33 kg á hvert tonn hráefnis)
  - Fiskimjölsverksmiðja ÍVÞH: 628.930 kg (44,08 kg á hvert tonn hráefnis)
### Magn SO² og CO² í útblæstri:
- **FES**:
  - Magn SO²: 8,1 tonn
  - Magn CO²: 2.619 tonn
- **ÍVÞH**:
  - Magn SO²: 5,9 tonn
  - Magn CO²: 1.910 tonn
Þessar upplýsingar eru að finna á blaðsíðum 9 og 10 í skýrslunni.</t>
  </si>
  <si>
    <t>Bláfjöllum</t>
  </si>
  <si>
    <t>vatnsverndarsvæði höfuðborgarsvæðisins</t>
  </si>
  <si>
    <t>Nesjavallavirkjun</t>
  </si>
  <si>
    <t>52</t>
  </si>
  <si>
    <t>Kranabíll og varaaflstöð</t>
  </si>
  <si>
    <t>Í grænu bókhaldi Hólalax hf. fyrir árið 2013 er eftirfarandi upplýsingar um olíunotkun fyrirtækisins:
- **Tegund olíu**: Olía
- **Magn**: 2.025 lítrar
- **Notkun**: Kranabíll og varaaflstöð
- **Síða**: 4
Til viðbótar er einnig nefnt í sundurlöðun á aðföngum:
- **Tegund olíu**: Olía
- **Magn**: 2025 lítrar
- **Síða**: 10
Þessar upplýsingar gefa til kynna að fyrirtækið notaði olíu bæði fyrir kranabíl og varaaflstöð, og heildarnotkunin var 2.025 lítrar á árinu 2013.</t>
  </si>
  <si>
    <t>bifreið</t>
  </si>
  <si>
    <t>Fiskimjölsverksmiðja ÍVÞH</t>
  </si>
  <si>
    <t>Í skýrslunni um grænt bókhald fyrir rekstrarárið 2019 hjá Ísfélagi Vestmannaeyja hf. eru eftirfarandi upplýsingar um notkun olíuafurða:
### Tegundir olíuafurða og magn notkunar:
- **Verksmiðjuolía, endurnunnin**:
  - Fiskimjölsverksmiðja FES: 861.982 kg (42,33 kg á hvert tonn hráefnis)
  - Fiskimjölsverksmiðja ÍVÞH: 628.930 kg (44,08 kg á hvert tonn hráefnis)
- **Díeselolía**:
  - Fiskimjölsverksmiðja FES: 11.241 lítrar (0,55 lítrar á hvert tonn hráefnis)
  - Fiskimjölsverksmiðja ÍVÞH: 8.554 lítrar (0,60 lítrar á hvert tonn hráefnis)
### Magn SO² og CO² í útblæstri:
- **Fiskimjölsverksmiðja FES**:
  - SO²: 8,1 tonn
  - CO²: 2.619 tonn
- **Fiskimjölsverksmiðja ÍVÞH**:
  - SO²: 5,9 tonn
  - CO²: 1.910 tonn
### Heimildir:
- Blaðsíða 9: Tafla 2 – Hráefni, hjálparefni og orku- og auðlindanotkun
- Blaðsíða 10: Tafla 3 – Magn SO² og CO² í útblæstri
Þessar upplýsingar gefa glögga mynd af notkun olíuafurða og útblæstri tengdum rekstri fiskimjölsverksmiðjanna hjá Ísfélagi Vestmannaeyja hf. á árinu 2019.</t>
  </si>
  <si>
    <t>á þjónustubifreið</t>
  </si>
  <si>
    <t>notað á þjónustubifreið</t>
  </si>
  <si>
    <t>Elliðavatn, skáðsavæði</t>
  </si>
  <si>
    <t>fiskimjölsverksmiðja__síldarvinnslan_neskaupstað</t>
  </si>
  <si>
    <t>Síldarvinnslan hf. notaði eftirfarandi olíuafurðir árið 2020:
1. **DMA olía**:
   - **Norðfjörður**: 70.789 lítrar
   - **Seyðisfjörður**: 403.037 lítrar
   - **Samtals**: 473.826 lítrar
2. **Gasolía á vinnuvélar**:
   - **Norðfjörður**: 2.390 lítrar
   - **Seyðisfjörður**: 1.302 lítrar
   - **Helguvík**: Engin notkun skráð fyrir 2020
   - **Samtals**: 3.692 lítrar
Upplýsingarnar eru teknar af blaðsíðu 3 og 4 í skýrslunni.</t>
  </si>
  <si>
    <t>Í skýrslunni eru upplýsingar um olíunotkun fyrirtækisins árið 2012. Hér eru helstu atriði:
- **Svartolía**: 1.740 tonn
- **Díselolía**: 480 tonn
- **Própangas**: 209 tonn
Þessar upplýsingar eru að finna á blaðsíðu 9 undir kaflanum "Árangursvísar 2012".
Tilvitnun:
&gt; | Svartolía | tonn | 3.322 | 3305 | 2.907 | | 1.740 | |
&gt; | Díselolía | tonn | 368 | 375 | 505 | | 480 | |
&gt; | Própangas | tonn | 122 | 122 | 165 | | 209 | |
Einnig er minnst á árlega svartolíunotkun steypuskála á blaðsíðu 17:
&gt; | Ár   | Tonn  |
&gt; |------|-------|
&gt; | 2005 | 5.821 |
&gt; | 2006 | 4.847 |
&gt; | 2007 | 4.261 |
&gt; | 2008 | 3.340 |
&gt; | 2009 | 3.522 |
&gt; | 2010 | 3.281 |
&gt; | 2011 | 2.880 |
&gt; | 2012 | 1.610 |
Þessar upplýsingar sýna að fyrirtækið hefur dregið verulega úr notkun svartolíu á undanförnum árum.
Niðurstaðan er að fyrirtækið notaði svartolíu, díselolíu og própangasi árið 2012, og magnið er gefið upp í tonnum.</t>
  </si>
  <si>
    <t>Díeselolía 0b</t>
  </si>
  <si>
    <t>hbgrandi_vopnafirði_tangi_hf</t>
  </si>
  <si>
    <t>Vopnafjarðarhreppur</t>
  </si>
  <si>
    <t>díselolía</t>
  </si>
  <si>
    <t>Í grænu bókhaldi HB Granda hf. fyrir árið 2010 er að finna eftirfarandi upplýsingar um olíunotkun fyrirtækisins:
1. **Olíunotkun (svartolía, 1.85%)**:
   - **Magn 2010**: 627 tonn
   - **Magn 2009**: 1.095 tonn
   - **Eining**: tonn
   - **Síða**: 4
2. **Olíu/bensínafgreiðslubúnaður**:
   - **Magn**: 1100 lítra dagtankur, díselolía á lyftara
   - **Ár**: 2003
   - **Ástand**: gott
   - **Síða**: 6
3. **Olufeygjar**:
   - **Magn**: 8m³ nýr daggeymslur v. brennslu á IFO 380 olíu
   - **Ár**: 2006
   - **Ástand**: gott
   - **Síða**: 6
Þessar upplýsingar gefa til kynna notkun á svartolíu og díselolíu hjá fyrirtækinu á árinu 2010.</t>
  </si>
  <si>
    <t>Traktorsgröfa og Lyftari</t>
  </si>
  <si>
    <t>Traktorsgrafa</t>
  </si>
  <si>
    <t>laxar_fiskeldi_bakka</t>
  </si>
  <si>
    <t>Ölfus</t>
  </si>
  <si>
    <t>bíl, lyftara og ljósavélar</t>
  </si>
  <si>
    <t>Í grænu bókhaldi Laxar fiskeldi ehf. fyrir árið 2020 er að finna eftirfarandi upplýsingar um olíunotkun fyrirtækisins:
- **Tegund olíu**: Olía notuð fyrir bíl, lyftara og ljósavélar.
- **Magn**: 1.703 lítrar.
- **Eining**: Lítrar.
- **Síða**: 4.
Til viðbótar er einnig minnst á olíutank:
- **Tegund**: 1 x 2500 lítra tvöfaldur olíutankur fyrir rafstöðvar.
- **Ástand**: Gott.
- **Ártal**: 2019.
- **Síða**: 5.
Engar aðrar upplýsingar um notkun annarra olíutengdra vara eins og bensín, dísil eða metanól fyrir árið 2020 fundust í skýrslunni.</t>
  </si>
  <si>
    <t>laxar_fiskeldi_fiskalóni</t>
  </si>
  <si>
    <t>Bill, lyftari, ljósavélar</t>
  </si>
  <si>
    <t>Í grænu bókhaldi Laxar fiskeldi ehf. fyrir árið 2020 er eftirfarandi upplýsingar um olíunotkun fyrirtækisins:
- **Tegund olíu**: Olía notuð fyrir bíl, lyftara og ljósavélar.
- **Magn**: 1.703 lítrar.
- **Eining**: Lítrar.
- **Síða**: 4.
Tilvísun í texta:
&gt; "## 2.5. Olíunotkun
&gt; | Bill, lyftari, ljósavélar | 1.703 lítrar |"
Engar aðrar upplýsingar um notkun á öðrum olíutengdum vörum eins og bensíni, dísil, metanóli eða öðrum tegundum olíu eru tilgreindar í textanum fyrir árið 2020.</t>
  </si>
  <si>
    <t>fiskimjölsverksmiðja_ísfélags_vestmannaeyja_vestmannaeyjum</t>
  </si>
  <si>
    <t>9-10</t>
  </si>
  <si>
    <t>Í skýrslunni um grænt bókhald fyrir rekstrarárið 2020 hjá Ísfélagi Vestmannaeyja hf. eru eftirfarandi upplýsingar um notkun olíuafurða:
### Tegundir olíuafurða og magn þeirra notað á árinu 2020:
- **Verksmiðjuolía, endurnýjunin**:
  - FES: 550.928 kg
  - ÍVÞH: 749.040 kg
- **Svartolía**:
  - FES: 97.936 kg
  - ÍVÞH: 97.936 kg
- **DMA olía**:
  - FES: 194.139 kg
  - ÍVÞH: 194.139 kg
- **Díeselolía**:
  - FES: 97.937 ltr
  - ÍVÞH: 97.937 ltr
- **Própangas**:
  - FES: 87 kg
  - ÍVÞH: 87 kg
### Magn SO² og CO² í útblæstri:
- **Magn SO² í útblæstri**:
  - FES: 5,2 tonn
  - ÍVÞH: 7,1 tonn
- **Magn CO² í útblæstri**:
  - FES: 2.542 tonn
  - ÍVÞH: 2.207 tonn
### Upplýsingar um notkun olíuafurða og útblástur eru að finna á blaðsíðum 9 og 10.
Þessar upplýsingar gefa glögga mynd af notkun olíuafurða hjá Ísfélagi Vestmannaeyja hf. á árinu 2020 og áhrifum þeirra á umhverfið.</t>
  </si>
  <si>
    <t>Í skýrslunni um sjálfbærni ISAL fyrir árið 2013 er að finna eftirfarandi upplýsingar um notkun fyrirtækisins á olíuafurðum:
- **Svartolía**: 1.937 tonn
- **Díselolía**: 593 tonn
- **Própan gas**: 245 tonn
Þessar upplýsingar eru að finna á blaðsíðu 9 í kaflanum "Árangursvísar 2013" undir undirkaflanum "Hráefna- og auðlindanotkun".
&gt; "Svartolía | tonn | 3.305 | 2.907 | 1.740 | | 1.937 |"
&gt; "Díselolía | tonn | 375 | 505 | 480 | | 593 |"
&gt; "Própan gas | tonn | 122 | 165 | 209 | | 245 |"
Þetta gefur til kynna að ISAL notaði þessar þrjár tegundir af olíuafurðum í mismunandi magni á árinu 2013.</t>
  </si>
  <si>
    <t>Ytra-Holt</t>
  </si>
  <si>
    <t>matorka_ehf_hellu</t>
  </si>
  <si>
    <t>Í grænu bókhaldi Matorku ehf fyrir árið 2018 er eftirfarandi upplýsingar um olíunotkun fyrirtækisins:
- **Tegund olíu**: Ótilgreind olía
- **Magn**: 1500 lítrar
- **Staðsetning**: Fellsmúli Landsveit
- **Síða**: 2
Tilvitnun úr textanum:
"## 2. Hráefnis og auðlindanotkun
|   | Hvar í fyrirtækinu? | Magn | Magn | Eining |
|---|----------------------|------|------|--------|
| 2.6. | Olíunotkun | Fellsmúli Landsveit | 1500 | L |"
Engar aðrar upplýsingar um notkun annarra olíutengdra vara eins og bensín, dísilolíu, metanól eða aðrar tegundir olíu eru tilgreindar í skýrslunni fyrir árið 2018.</t>
  </si>
  <si>
    <t>matorka_fiskeldi_fellsmúla</t>
  </si>
  <si>
    <t>Kópavogur</t>
  </si>
  <si>
    <t>Í grænu bókhaldi Matorku ehf fyrir árið 2019 er eftirfarandi upplýsingar um olíunotkun fyrirtækisins:
- **Tegund olíu**: Ótilgreind (almennt nefnt sem "olíunotkun")
- **Magn**: 1500 lítrar
- **Staðsetning**: Fellsmúli Landsveit
- **Síða**: 2
Til viðbótar er nefnt að varaaflsstöðin í Fellsmúla notar olíu, en olíunotkunin er lítil og aðallega tengd prufukeyrslu. Engin olía hefur safnast saman í olíugildru (síða 13).
Þetta eru allar upplýsingar sem fundust um olíunotkun fyrirtækisins fyrir árið 2019.</t>
  </si>
  <si>
    <t>Tæki sem voru nýtt í starfseminni</t>
  </si>
  <si>
    <t>Í grænu bókhaldi Carbon Recycling International ehf fyrir árið 2014 er eftirfarandi upplýsingar um notkun olíuafurða:
- **Bensín**: 6.660 lítrar, notað fyrir akstur starfsmanna (síða 7).
- **Smurolíur**: 225 lítrar (síða 7).
Engar aðrar olíuafurðir eins og dísel eða metanól eru nefndar í samhengi við notkun á árinu 2014 í þessum hluta skýrslunnar.</t>
  </si>
  <si>
    <t>fiskeldi_ehf_haukamýri</t>
  </si>
  <si>
    <t>Bleikjueldi</t>
  </si>
  <si>
    <t>Í skýrslunni um grænt bókhald fyrir árið 2017 hjá Fiskeldinu Haukamýri ehf. er að finna eftirfarandi upplýsingar um olíunotkun fyrirtækisins:
### Olíunotkun (bls. 5)
- **Bensínnotkun:** 1.486 lítrar
- **Ýmis önnur efni og olíur:** 60 lítrar
### Sundurliðun á notkun hættulegra efna (bls. 7)
- **Olía:** 1.150 lítrar
- **Formallin:** 440 kg
- **Ýmis efni og olíur:** 60 lítrar
- **Sápur, sótthreinsir og klór:** 166 lítrar
Þessar upplýsingar gefa til kynna notkun á ýmsum olíutengdum vörum á árinu 2017.</t>
  </si>
  <si>
    <t>Í skýrslunni um grænt bókhald fyrir Fiskeldið Haukamýri ehf. fyrir árið 2018, er eftirfarandi upplýsingar um notkun olíu og olíutengdra vara:
1. **Olía (OLÍS)**:
   - Magn: 1.452 lítrar
   - Eining: L
   - Síða: 5
2. **Ýmis efni og olíur**:
   - Magn: 366 lítrar
   - Eining: L
   - Síða: 5
3. **Bensínnotkun**:
   - Magn: 1.452 lítrar
   - Eining: L
   - Síða: 6
4. **Formalín**:
   - Magn: 440 kg
   - Eining: KG
   - Síða: 5
5. **Ýmis önnur efni og olíur**:
   - Magn: 366 lítrar
   - Eining: L
   - Síða: 6
Þessar upplýsingar gefa til kynna heildarnotkun á olíu og tengdum efnum fyrir árið 2018.</t>
  </si>
  <si>
    <t>Própan gas</t>
  </si>
  <si>
    <t>tíðari heimsóknum til viðskiptavina</t>
  </si>
  <si>
    <t>hólalax_hf</t>
  </si>
  <si>
    <t>4 og 10</t>
  </si>
  <si>
    <t>Í grænu bókhaldi Hólalax hf. fyrir árið 2010 er tilgreind olíunotkun fyrirtækisins. Hér eru upplýsingar um olíunotkunina:
- **Tegund olíu**: Olía
- **Magn**: 1.300 lítrar
- **Eining**: Lítrar
- **Síða**: 4 og 10
Tilvitnun úr textanum:
- "2.5. Olíunotkun | | | | 1.300 lítrar" (Síða 4)
- "6.5. Sundurliðun á aðföngum | Olía | 1300 l | | |" (Síða 10)
Engar aðrar tegundir olíu eða olíutengdra vara eru nefndar í skýrslunni fyrir árið 2010.</t>
  </si>
  <si>
    <t>hb_grandi__fiskeldi</t>
  </si>
  <si>
    <t>Bátar, bíll</t>
  </si>
  <si>
    <t>Í grænu bókhaldi HB Granda hf. fyrir árið 2011 er eftirfarandi upplýsingar um olíunotkun fyrirtækisins:
- **Tegund olíu**: Ótilgreind (almenn olíunotkun)
- **Magn**: 16.056 lítrar
- **Hvar í fyrirtækinu**: Bátar, bíll
- **Eining**: Lítrar
- **Síða**: 4
Tilvitnun úr textanum:
"2.5. Olíunotkun | Bátar, bíll | | 16056 | lítrar |"
Engar aðrar upplýsingar um notkun annarra olíutengdra vara eins og bensín, dísilolíu, metanól eða aðrar tegundir olíu eru tilgreindar í skýrslunni fyrir árið 2011.</t>
  </si>
  <si>
    <t>efnaeiming</t>
  </si>
  <si>
    <t>Efnaeiming</t>
  </si>
  <si>
    <t>Reykjanesbæ</t>
  </si>
  <si>
    <t>Endurvinnsla á spilliefnum</t>
  </si>
  <si>
    <t>Í skýrslu EfnaEimingar ehf. fyrir árið 2012 er að finna eftirfarandi upplýsingar um olíunotkun fyrirtækisins:
- **Olíunotkun**: 1236 lítrar (L)
Þessar upplýsingar eru staðsettar á blaðsíðu 6 í skýrslunni undir kaflanum "Breytur um auðlindanotkun í grænu bókhaldi".
Tilvitnun úr textanum:
"### Árið 2012
| Breyta      | Notkun | Eining    |
|-------------|--------|-----------|
| Rafmagn     | 1.850  | kWh       |
| Heitt vatn  | 4      | max L/sek |
| Kalt vatn   | 6      | max L/sek |
| Olíunotkun  | 1236   | L         |"</t>
  </si>
  <si>
    <t>Própan</t>
  </si>
  <si>
    <t>hb_grandi_akranesi</t>
  </si>
  <si>
    <t>Í skýrslunni um grænt bókhald HB Granda hf. fyrir árið 2011 er að finna eftirfarandi upplýsingar um notkun olíuafurða:
- **Svartolía (1.85%S)**:
  - Magn notað árið 2011: 1.298 tonn
  - Magn notað árið 2010: 1.451 tonn
  - Eining: tonn
  - Síða: 4
- **Díselolía**:
  - Olíu/bensínafgreiðslubúnaður: 1000 l. dagtankur, díselolía
  - Ástand: gott
  - Síða: 6
- **Úrgangsolía**:
  - Magn spilliefna til förgunar árið 2011: 560 kg
  - Magn spilliefna til förgunar árið 2010: 1.000 kg
  - Eining: kg
  - Síða: 5
Þessar upplýsingar gefa til kynna notkun á svartolíu og díselolíu, ásamt magni úrgangsolíu sem var fargað á árinu 2011.</t>
  </si>
  <si>
    <t>hb_grandi_vopnafirði</t>
  </si>
  <si>
    <t>Í skýrslunni um grænt bókhald HB Granda hf. fyrir árið 2011 er að finna eftirfarandi upplýsingar um olíunotkun fyrirtækisins:
- **Tegund olíu**: Svartolía (1.85%)
- **Magn**: 627 tonn
- **Eining**: tonn
- **Síða**: 4
Auk þess er nefnt að fyrirtækið noti diselolíu á lyftara með 1100 lítra dagtank (síða 6).
Þessar upplýsingar eru staðfestar í skýrslunni og endurskoðandi græns bókhalds staðfestir að magntölur séu réttar.</t>
  </si>
  <si>
    <t>dagtankur</t>
  </si>
  <si>
    <t>spilliefni til förgunar</t>
  </si>
  <si>
    <t>Í grænu bókhaldi HB Granda hf. fyrir árið 2012 er að finna eftirfarandi upplýsingar um olíunotkun fyrirtækisins:
- **Tegund olíu**: Svartolía (1.859%)
- **Magn notað**: 1.836 tonn
- **Magn notað árið 2011 til samanburðar**: 1.298 tonn
- **Eining**: tonn
- **Síða**: 4
Til viðbótar er einnig nefnt að varaafl var notað vegna bilana í dreifikerfi RARIK á Vopnafirði, þar sem verksmiðjan var keyrð á jarðefnaeldsneyti þann tíma (síða 3).
Þessar upplýsingar gefa til kynna að fyrirtækið hafi aukið olíunotkun sína frá fyrra ári.</t>
  </si>
  <si>
    <t>Diselolía á lyftara</t>
  </si>
  <si>
    <t>Í grænu bókhaldi HB Granda hf. fyrir árið 2012 er að finna eftirfarandi upplýsingar um notkun olíuafurða:
- **Svartolía (1.85%S)**: 92 tonn (bls. 4, lið 2.5)
- **Gasnotkun**: 30 kg (bls. 5, lið 2.6)
- **Diselolía á lyftara**: 1100 lítra dagtankur (bls. 6, lið 3.13)
- **IFO 380 olía**: 8m³ nýr daggeymir (bls. 6, lið 3.14)
Þessar upplýsingar gefa til kynna notkun mismunandi tegunda olíuafurða hjá fyrirtækinu á árinu 2012.</t>
  </si>
  <si>
    <t>Í grænu bókhaldi HB Granda hf. fyrir árið 2013 er eftirfarandi upplýsingar um olíunotkun fyrirtækisins:
- **Svartolía (1.85%S)**: 
  - Magn notað árið 2013: 1.116 tonn
  - Magn notað árið 2012: 1.836 tonn
  - Eining: tonn
  - Síða: 2
- **Úrgangsolía**:
  - Magn til förgunar árið 2013: 55 kg
  - Magn til förgunar árið 2012: 450 kg
  - Eining: kg
  - Síða: 3
Þessar upplýsingar gefa til kynna að fyrirtækið notaði svartolíu og úrgangsolíu á árinu 2013, með tilgreindum magni og einingum.</t>
  </si>
  <si>
    <t>diselolía</t>
  </si>
  <si>
    <t>á lyftara</t>
  </si>
  <si>
    <t>Í grænu bókhaldi HB Granda hf. fyrir árið 2013 kemur fram eftirfarandi upplýsingar um olíunotkun fyrirtækisins:
- **Olíunotkun (MGO)**: 140 tonn (á móti 92 tonnum árið 2012) (Page 2)
- **1100 l. dagtankur, diselolía á lyftara** (Page 4)
- **8m3 nýr daggeymir v. Brennslu á IFO 380 olíu** (Page 4)
Þessar upplýsingar gefa til kynna að fyrirtækið notaði mismunandi tegundir af olíu, þar á meðal MGO og IFO 380 olíu, og einnig diselolíu fyrir lyftara.</t>
  </si>
  <si>
    <t>Díeselolía B8</t>
  </si>
  <si>
    <t>Varaaflstöð</t>
  </si>
  <si>
    <t>Í græna bókhaldi Hólalax hf. fyrir árið 2011 er tilgreind olíunotkun fyrirtækisins. Hér eru upplýsingar um olíunotkunina:
- **Tegund olíu**: Olía
- **Magn**: 1.060 lítrar
- **Notkunarsvæði**: Varaaflstöð
- **Síða**: 5
Til viðbótar er einnig tilgreind sundurlíðun á aðföngum þar sem olíunotkun er nefnd:
- **Tegund olíu**: Olía
- **Magn**: 1.060 lítrar
- **Síða**: 11
Þessar upplýsingar gefa til kynna að fyrirtækið hafi notað 1.060 lítra af olíu á árinu 2011, bæði í varaaflstöð og almennt í starfsemi sinni.</t>
  </si>
  <si>
    <t>Í skýrslunni um grænt bókhald fyrir Rio Tinto Alcan á Íslandi fyrir árið 2014 er að finna eftirfarandi upplýsingar um notkun olíuafurða:
- **Svartolía**: 1.612 tonn
- **Díeselolía**: 585 tonn
- **Própan gas**: 137 tonn
Þessar upplýsingar eru að finna á blaðsíðu 8 í skýrslunni undir kaflanum "Árangursvísar 2011 til 2014" í töflunni sem sýnir hráefna og auðlindanotkun.
Tilvitnun:
&gt; | Svartolía | tonn | 2.907 | 1.740 | 1.937 | | 1.612 | |
&gt; | Díeselolía | tonn | 505 | 480 | 593 | | 585 | |
&gt; | Própan gas | tonn | 165 | 209 | 245 | | 137 | |
Þessar tölur gefa til kynna notkun mismunandi olíuafurða á árinu 2014.</t>
  </si>
  <si>
    <t>Gasolía/dísilolía (Reikningur Srn9576567)</t>
  </si>
  <si>
    <t>Gasolía/dísilolía (Reikningur Srn10059418)</t>
  </si>
  <si>
    <t>20</t>
  </si>
  <si>
    <t>MGO</t>
  </si>
  <si>
    <t>Varaaflsstöð</t>
  </si>
  <si>
    <t>nesbúegg_ehf</t>
  </si>
  <si>
    <t>Nesbúegg</t>
  </si>
  <si>
    <t>Eggjaframleiðsla</t>
  </si>
  <si>
    <t>Í skýrslunni um grænt bókhald Nesbúeggja ehf. vegna Hlíððuness fyrir árið 2019 er að finna eftirfarandi upplýsingar um olíunotkun fyrirtækisins:
- **Olíunotkun**: 1,008.28 lítrar
- **Gasnotkun**: 10,631.00 lítrar
Þessar upplýsingar eru staðsettar á blaðsíðu 3 í skýrslunni undir kaflanum "2. Hráefnis og auðlindanotkun".
Tilvitnun:
&gt; | 2.5. | Olíunotkun | BUPPS | 1,008.28 | Ltr |
&gt; | 2.6. | Gasnotkun | Hlíððunes Traktorar | 10,631.00 | Ltr |
Engar aðrar upplýsingar um notkun annarra olíutengdra vara eins og bensín eða metanól fyrir árið 2019 fundust í skýrslunni.</t>
  </si>
  <si>
    <t>hb_grandi_vopnafjörður</t>
  </si>
  <si>
    <t>Í grænu bókhaldi HB Granda hf. fyrir árið 2014 er að finna eftirfarandi upplýsingar um notkun olíuafurða:
- **Olíunotkun (MGO)**: 181 tonn (bls. 4)
- **Olíugeymar**: 8m³ daggeymir fyrir brennslu á IFO 380 olíu (bls. 6)
- **Olíu/bensínafgreiðslubúnaður**: 1100 l. dagtankur, díselolía á lyftara (bls. 6)
Þessar upplýsingar gefa til kynna notkun mismunandi tegunda olíuafurða, þar á meðal MGO (Marine Gas Oil) og IFO 380 olíu, ásamt díselolíu fyrir lyftara.</t>
  </si>
  <si>
    <t>hb_grandi_akranes</t>
  </si>
  <si>
    <t>Í grænu bókhaldi HB Granda hf. fyrir árið 2014 er að finna eftirfarandi upplýsingar um olíunotkun fyrirtækisins:
- **Tegund olíu:** Svartolía (1.85%S)
- **Magn notað árið 2014:** 824 tonn
- **Magn notað árið 2013:** 1.116 tonn
- **Eining:** tonn
- **Síða:** 4
Til viðbótar er einnig minnst á eftirfarandi olíutengdan búnað:
- **Olíu/bensínafgreiðslubúnaður:** 1000 l dagtankur, díselolía (síða 6)
- **Olíugeymar:** 20 tonna daggeymir (eign Olíudreifingar) (síða 6)
Þessar upplýsingar gefa til kynna að HB Grandi hf. notaði svartolíu í starfsemi sinni árið 2014 og að magn notkunar hafi minnkað frá fyrra ári.</t>
  </si>
  <si>
    <t>laxar_reyðarfirði</t>
  </si>
  <si>
    <t>Í skýrslunni um grænt bókhald fyrir árið 2017 frá Laxar Fiskeldi ehf. er eftirfarandi upplýsingar um notkun olíuafurða:
- **Eldsneyti**: 1.000 lítrar
Þessar upplýsingar eru staðsettar á blaðsíðu 3 undir kaflanum "1. Almennt um starfsemina" í lið 1.10 "Orkunotkun (rafmagn, hiti, eldsneyti)".
Engar aðrar upplýsingar um notkun annarra olíuafurða eins og bensín, dísilolíu eða metanól fyrir árið 2017 eru tilgreindar í skýrslunni.
Tilvitnun:
"1.10 Orkunotkun (rafmagn, hiti, eldsneyti) | Rafmagn: 5.000 MWh, Hiti: 2.000 MWh, Eldsneyti: 1.000 lítrar"</t>
  </si>
  <si>
    <t>Steinolía</t>
  </si>
  <si>
    <t>Gasolía/dísilolía (Reikningur Srn10470521)</t>
  </si>
  <si>
    <t>22</t>
  </si>
  <si>
    <t>Ótilgreind (merkt sem "Olíunotkun")</t>
  </si>
  <si>
    <t>Í grænu bókhaldi EfnaEimingar ehf. fyrir árið 2014 er eftirfarandi upplýsingar um olíunotkun fyrirtækisins:
- **Tegund olíu**: Ótilgreind (merkt sem "Olíunotkun")
- **Magn**: 940 lítrar
- **Eining**: L (lítrar)
- **Síða**: 6
Tilvitnun úr textanum:
"## Árið 2014
| Breyta      | Notkun | Eining    |
|-------------|--------|-----------|
| Rafmagn     | 1.850  | kWh       |
| Heitt vatn  | 2,8    | max L/sek |
| Kalt vatn   | 6,5    | max L/sek |
| Olíunotkun  | 940    | L         |"</t>
  </si>
  <si>
    <t>Gasolía/dísilolía (Reikningur Sm10783172)</t>
  </si>
  <si>
    <t>íslandsbleikja_grindavík</t>
  </si>
  <si>
    <t>Í skýrslunni um grænt bókhald fyrir árið 2014 frá Íslandsbleikju ehf. er eftirfarandi upplýsingar um olíunotkun fyrirtækisins:
- **Olíunotkun**: 4.849 lítrar (Page 4, 2.4. Raforkunotkun)
Engar aðrar upplýsingar um notkun á öðrum olíutengdum vörum eins og bensíni, dísilolíu eða metanóli fyrir árið 2014 eru til staðar í skýrslunni.
Þetta er eina tilgreinda olíunotkunin sem kemur fram í skýrslunni fyrir árið 2014.</t>
  </si>
  <si>
    <t>Í skýrslunni um grænt bókhald HB Granda hf. fyrir árið 2015 er eftirfarandi upplýsingar um olíunotkun fyrirtækisins:
- **Tegund olíu**: MGO (Marine Gas Oil)
- **Magn notað**: 184 tonn
- **Magn árið 2014**: 181 tonn
- **Eining**: tonn
- **Síða**: 4
Til viðbótar er einnig minnst á olíu/bensínafgreiðslubúnað og olíugeyma:
- **Olíu/bensínafgreiðslubúnaður**: 1100 l. dagtankur, díselolía á lyftara.
- **Ástand**: gott
- **Ár**: 2003
- **Síða**: 6
- **Olíugeymar**: 8m3 daggeymir v. brennslu á IFO 380 olíu
- **Ástand**: gott
- **Ár**: 2006
- **Síða**: 6
Þessar upplýsingar gefa góða yfirsýn yfir olíunotkun fyrirtækisins á árinu 2015.</t>
  </si>
  <si>
    <t>fjórhjól</t>
  </si>
  <si>
    <t>Í skýrslunni um grænt bókhald EfnaEimingar ehf. fyrir árið 2013 er að finna upplýsingar um olíunotkun fyrirtækisins. 
Á blaðsíðu 6 kemur fram eftirfarandi:
| Breyta       | Notkun | Eining     |
|--------------|--------|------------|
| Olíunotkun   | 860    | L          |
Þetta þýðir að fyrirtækið notaði 860 lítra af olíu á árinu 2013.
Engar aðrar upplýsingar um notkun á öðrum olíutengdum vörum eins og bensíni, dísilolíu eða metanóli eru tilgreindar í skýrslunni.
Þetta er eina tilgreinda olíutengda notkunin í skýrslunni fyrir árið 2013.</t>
  </si>
  <si>
    <t>Í skýrslunni um grænt bókhald HB Granda hf. fyrir árið 2015 er eftirfarandi upplýsingar um olíunotkun fyrirtækisins:
- **Tegund olíu**: Svartolía (1.85%S)
- **Magn notað árið 2015**: 907 tonn
- **Magn notað árið 2014**: 824 tonn
- **Eining**: tonn
- **Síða**: 4
Til viðbótar er einnig minnst á olíugeyma og olíu/bensínafgreiðslubúnað:
- **Olíugeymar**: 20 tonna daggeymir (eign Olíudreifingar)
- **Olíu/bensínafgreiðslubúnaður**: 1000 l. dagtankur, díselolía
- **Síða**: 6
Þessar upplýsingar gefa til kynna að fyrirtækið notaði svartolíu í starfsemi sinni árið 2015 og að það hafi einnig haft aðgang að díselolíu í minni mæli.</t>
  </si>
  <si>
    <t>Ljósavél</t>
  </si>
  <si>
    <t>Í skýrslunni um grænt bókhald Nesbúeggja ehf. fyrir árið 2020 er að finna eftirfarandi upplýsingar um olíunotkun fyrirtækisins:
1. **Olíunotkun**:
   - **Tegund olíu**: BUP88
   - **Magn**: 786,54 lítrar
   - **Síða**: 3
2. **Gasnotkun**:
   - **Tegund**: Gasnotkun fyrir traktora í Hlíðunes
   - **Magn**: 13.574,00 lítrar
   - **Síða**: 4
Þessar upplýsingar gefa til kynna notkun á olíu og gasi hjá fyrirtækinu á árinu 2020.</t>
  </si>
  <si>
    <t>Á fjórhjóli</t>
  </si>
  <si>
    <t>Fjórhjól</t>
  </si>
  <si>
    <t>Bensín 95 okt sjálfsafgreiðsla</t>
  </si>
  <si>
    <t>Gasolía/dísilolía (Reikningur Srn11057894)</t>
  </si>
  <si>
    <t>27</t>
  </si>
  <si>
    <t>Dísel á tæki</t>
  </si>
  <si>
    <t>Gasolía bioblanda ólituð með olíugjaldi</t>
  </si>
  <si>
    <t>Í Grænu bókhaldi ISAL fyrir árið 2015 er að finna eftirfarandi upplýsingar um notkun fyrirtækisins á olíuafurðum:
- **Svartolía**: 1.398 tonn
- **Díeselolía**: 646 tonn
- **Própangas**: 123 tonn
Þessar upplýsingar eru að finna á blaðsíðu 9 í skýrslunni undir kaflanum "Árangursvísar 2012-2015".
Tilvitnun:
&gt; | Hráefna og auðlindanotkun | | | | | |
&gt; |---------------------------|-----------|-----------|-----------|-----------|--------------|
&gt; | Svartolía | tonn | 1.740 | 1.937 | 1.612 | 1.398 | |
&gt; | Díeselolía | tonn | 480 | 593 | 585 | 646 | |
&gt; | Própangas | tonn | 209 | 245 | 137 | 123 | |
Engar upplýsingar fundust um notkun bensíns eða metanóls fyrir árið 2015 í skýrslunni.</t>
  </si>
  <si>
    <t>olíu fyrir ljósavél</t>
  </si>
  <si>
    <t>ljósavél</t>
  </si>
  <si>
    <t>carbon_recycling_international</t>
  </si>
  <si>
    <t>Í grænu bókhaldi Carbon Recycling International ehf. fyrir árið 2013 er að finna eftirfarandi upplýsingar um notkun olíutengdra vara:
1. **Bensín**:
   - **Magn**: 12.285 lítrar
   - **Notkun**: Akstur starfsmanna
   - **Síða**: 6
2. **Smurolíur**:
   - **Magn**: 278 lítrar
   - **Síða**: 6
Þessar upplýsingar eru teknar úr töflunni "Efnavörur" á blaðsíðu 6 í skýrslunni.</t>
  </si>
  <si>
    <t>Gasolía/dísilolía (Reikningur Srn110167302)</t>
  </si>
  <si>
    <t>21</t>
  </si>
  <si>
    <t>MGO (Marine Gas Oil)</t>
  </si>
  <si>
    <t>Gasolía/dísilolía (Reikningur Sm10968858)</t>
  </si>
  <si>
    <t>26</t>
  </si>
  <si>
    <t>Í skýrslunni "Grænt bókhald ISAL 2016" er að finna upplýsingar um notkun olíuafurða hjá fyrirtækinu árið 2016. Upplýsingarnar eru á blaðsíðu 5 undir kaflanum "Árangursvísar 2013-2016".
- **Díselolía**: 966 tonn
- **Própangas**: 1.049 tonn
Þessar upplýsingar eru settar fram í töflu sem sýnir notkun hráefna og aðflutningsnotkun fyrir árin 2013 til 2016.</t>
  </si>
  <si>
    <t>Notkun á fjórhjól</t>
  </si>
  <si>
    <t>Í skýrslunni um grænt bókhald HB Granda hf. fyrir árið 2016 er að finna eftirfarandi upplýsingar um olíunotkun fyrirtækisins:
1. **Tegund olíu**: Marine Diesel olía
   - **Notkun**: "Þann tíma sem þurfti að nota olíuketil til gufuframleiðslu vegna endurbóta á þríkefirkerfi bæjarins var eingöngu brennt Marine Diesel olíu."
   - **Staðsetning**: HB Grandi, Akranesi
   - **Síða**: 2
2. **Tegund olíu**: MGO (Marine Gas Oil)
   - **Magn**: 1.033 tonn
   - **Staðsetning**: Fiskimjölsverksmiðja á Vopnafirði
   - **Síða**: 4
3. **Tegund olíu**: IFO 380 olía
   - **Geymsla**: 8m³ daggeymir
   - **Staðsetning**: Fiskimjölsverksmiðja á Vopnafirði
   - **Síða**: 6
Þessar upplýsingar gefa til kynna að HB Grandi hf. hafi notað Marine Diesel olíu og MGO (Marine Gas Oil) á árinu 2016, með tilgreindum magntölum og geymsluupplýsingum.</t>
  </si>
  <si>
    <t>Þríhnúkar</t>
  </si>
  <si>
    <t>Gasolía/dísilolía (Reikningur Srn10592167)</t>
  </si>
  <si>
    <t>23</t>
  </si>
  <si>
    <t>rio_tinto_straumsvík</t>
  </si>
  <si>
    <t>Í Græna bókhaldi ISAL fyrir árið 2017 er að finna eftirfarandi upplýsingar um notkun olíuafurða:
- **Svartolía**: 2.210 tonn
- **Díselolía**: 616 tonn
- **Própan gas**: 52 tonn
Þessar upplýsingar eru að finna á blaðsíðu 9 í skýrslunni undir kaflanum "Árangursvísar 2014-2017".
&gt; "Svartolía | tonn | 1.612 | 1.398 | 1.538 | 2.210 |"
&gt; "Díselolía | tonn | 585 | 646 | 619 | 616 |"
&gt; "Própan gas | tonn | 137 | 123 | 61 | 52 |"
Þetta gefur til kynna notkun mismunandi tegunda olíuafurða á árinu 2017.</t>
  </si>
  <si>
    <t>Marine Diesel olía (0,4% SO2)</t>
  </si>
  <si>
    <t>Í skýrslunni um grænt bókhald HB Granda hf. fyrir árið 2016 er að finna eftirfarandi upplýsingar um olíunotkun fyrirtækisins:
1. **Tegund olíu**: Marine Diesel olía (0,4% SO2)
2. **Magn notað**: 205 tonn
3. **Magn notað árið 2015 til samanburðar**: 907 tonn
4. **Eining**: tonn
5. **Síða**: 4
Tilvitnun í textann:
&gt; "2.5. Olíunotkun (Marine Diesel olía 0,4% SO2) | | 205 | 907 | tonn"
Engar aðrar tegundir olíu eða olíutengdra vara eru nefndar í skýrslunni fyrir árið 2016.</t>
  </si>
  <si>
    <t>Mótorolía</t>
  </si>
  <si>
    <t>vélar og viðhald</t>
  </si>
  <si>
    <t>brim_hf_vopnafirði</t>
  </si>
  <si>
    <t>Í grænu bókhaldi HB Granda hf. fyrir árið 2018 er að finna upplýsingar um olíunotkun fyrirtækisins fyrir árið 2017. Upplýsingarnar eru á blaðsíðu 2 í skýrslunni:
- **Olíunotkun (MGO)**: 414 tonn
Til viðbótar er einnig minnst á olíugeyma og olíu/bensínafgreiðslubúnað á blaðsíðu 4:
- **Olíu/bensínafgreiðslubúnaður**: 1100 l. dagtankur, díselolía á lyftara.
- **Olíugeymar**: 8m³ daggeymir v. brennslu á IFO 380 olíu.
Þetta eru allar upplýsingar sem fundust um olíunotkun fyrirtækisins fyrir árið 2017 í skýrslunni.</t>
  </si>
  <si>
    <t>Í skýrslunni um grænt bókhald SORPU fyrir árið 2016 er að finna eftirfarandi upplýsingar um notkun olíuafurða:
1. **Bensín**:
   - Magn: 4.816 lítrar
   - Umhverfisáhrif: 0,03 l/t
   - Heimild: Tafla 5, bls. 7
2. **Díselolía**:
   - Magn: 255.692 lítrar
   - Umhverfisáhrif: 1,41 l/t
   - Heimild: Tafla 5, bls. 7
3. **Metan**:
   - Magn: 12.871 Nm³
   - Umhverfisáhrif: 0,07 m³/t
   - Heimild: Tafla 5, bls. 7
4. **Heildarorkunotkun**:
   - Bensín: 2,5 tonn (30.384 kWst)
   - Díselolía: 503,9 tonn (6.018.996 kWst)
   - Metan: 24,22 tonn (336.373 kWst)
   - Heimild: Tafla 7, bls. 8
5. **Gróðurhúsalofttegundir frá eldsneytisnotkun**:
   - Bensín: 2,5 tonn (0,04 kg CO₂/t)
   - Díselolía: 503,9 tonn (7,64 kg CO₂/t)
   - Metan: 24,2 tonn (0,32 kg CO₂/t)
   - Heimild: Tafla 8, bls. 8
6. **Heildarmagn notað af metani frá SORPU og sparaður útblástur**:
   - Ökutæki: 1.820.917 Nm³ (1.306 tonn)
   - Gróðurhúsaáhrif án notkunar: 32.640 tonn-CO₂
   - Heimild: Tafla 9, bls. 8
Þessar upplýsingar gefa góða yfirsýn yfir notkun olíuafurða hjá SORPU árið 2016.</t>
  </si>
  <si>
    <t>Í skýrslunni um grænt bókhald fyrir árið 2013 hjá Íslandsbleikju ehf. er að finna eftirfarandi upplýsingar um olíunotkun fyrirtækisins:
- **Tegund olíu**: Ekki er tilgreind sérstök tegund olíu, aðeins almennt talað um "olíunotkun".
- **Magn**: 3.036 lítrar.
- **Eining**: lítrar.
- **Síða**: 4.
Tilvitnun í textann:
"2.5. Olíunotkun | Staður | 3.036 | lítrar |"
Engar aðrar upplýsingar um notkun annarra olíutengdra vara eins og bensín, dísilolíu, metanól eða annarra eru tilgreindar í skýrslunni fyrir árið 2013.</t>
  </si>
  <si>
    <t>Traktorsgröf og Lyftari</t>
  </si>
  <si>
    <t>Gasolía/dísilolía (Reikningur Srn9657774)</t>
  </si>
  <si>
    <t>19</t>
  </si>
  <si>
    <t>25</t>
  </si>
  <si>
    <t>Í skýrslunni eru upplýsingar um notkun olíuafurða hjá ISAL árið 2018. Hér eru helstu atriði:
- **Svartolía**: 2.105 tonn
- **Díselolía**: 787 tonn
- **Própangas**: 73 tonn
Þessar upplýsingar er að finna á blaðsíðu 25 í skýrslunni undir kaflanum "Árangursvísar 2015-2018".
&gt; "Svartolía | tonn | 1.398 | 1.538 | 2.210 | 2.105 |"
&gt; "Díselolía | tonn | 646 | 619 | 616 | 787 |"
&gt; "Própan gas | tonn | 123 | 61 | 52 | 73 |"</t>
  </si>
  <si>
    <t>brim_hf_akranesi</t>
  </si>
  <si>
    <t>Marine Diesel olía 0,4% SO2</t>
  </si>
  <si>
    <t>Í græna bókhaldi HB Grandi hf. fyrir árið 2017 er eftirfarandi upplýsingar um olíunotkun fyrirtækisins:
- **Tegund olíu**: Marine Diesel olía 0,4% SO2
- **Magn notað árið 2017**: 478 tonn
- **Magn notað árið 2016**: 205 tonn
- **Eining**: tonn
- **Síða**: 1
Til viðbótar er einnig nefnt að fyrirtækið hefur 1000 lítra dagtankur fyrir díeselolíu, sem er í góðu ástandi frá árinu 1994 (síða 3).
Þessar upplýsingar eru teknar úr töflu í kafla 2.5 á síðu 1 og kafla 3.13 á síðu 3.</t>
  </si>
  <si>
    <t>Í grænu bókhaldi HB Granda hf. fyrir árið 2018 kemur fram eftirfarandi um notkun olíuafurða:
- **MGO (Marine Gas Oil)**: 
  - Magn: 516 tonn
  - Eining: tonn
  - Síða: 2
- **Díselolía**:
  - Notkun: á lyftara
  - Eining: 1100 lítra dagtankur
  - Síða: 4
- **IFO 380 olía**:
  - Notkun: brennsla
  - Eining: 8m³ daggeymir
  - Síða: 4
Þetta eru þær upplýsingar sem koma fram í skýrslunni um notkun olíuafurða hjá fyrirtækinu fyrir árið 2018.</t>
  </si>
  <si>
    <t>Í grænu bókhaldi HB Granda hf. fyrir árið 2018 er eftirfarandi upplýsingar um olíunotkun fyrirtækisins:
- **Tegund olíu**: Marine Diesel olía 0,4% SO2
- **Magn notað**: 452 tonn
- **Eining**: tonn
- **Síða**: 2
Til viðbótar er einnig minnst á olíugeyma og olíuafgreiðslubúnað:
- **Olíugeymar**: 20 tonna daggeymir (eign Olíudreifingar)
- **Olíu/bensínafgreiðslubúnaður**: 1000 l. dagtankur, díselolía
- **Síða**: 4
Þessar upplýsingar gefa góða yfirsýn yfir olíunotkun fyrirtækisins á árinu 2018.</t>
  </si>
  <si>
    <t>Díselolía (fyrir tæki)</t>
  </si>
  <si>
    <t>varaaflsstöð</t>
  </si>
  <si>
    <t>Í grænu bókhaldi Hólalax hf fyrir árið 2015 er eftirfarandi upplýsingar um olíunotkun fyrirtækisins:
1. **Olíunotkun í varaaflsstöð**:
   - **Magn**: 406 lítrar
   - **Eining**: lítrar
   - **Síða**: 2
2. **Sundurliðun á aðföngum - Olía**:
   - **Magn**: 406 lítrar
   - **Eining**: lítrar
   - **Síða**: 7
Þessar upplýsingar gefa til kynna að fyrirtækið notaði 406 lítra af olíu á árinu 2015, bæði í varaaflsstöð og almennt í starfsemi sinni.</t>
  </si>
  <si>
    <t>höndlun_ehf</t>
  </si>
  <si>
    <t xml:space="preserve">Höndlun </t>
  </si>
  <si>
    <t>Brautarholt, Kjalarnes</t>
  </si>
  <si>
    <t>Þaueldi svína</t>
  </si>
  <si>
    <t>Í skýrslunni um grænt bókhald Höndlunar ehf fyrir árið 2013 er að finna eftirfarandi upplýsingar um notkun olíu og olíutengdra vara:
- **Olía**: 400 lítrar (Page 5)
Engar aðrar upplýsingar um notkun annarra olíutengdra vara eins og bensín, dísilolíu eða metanól eru tilgreindar í skýrslunni fyrir árið 2013.
Tilvitnun:
&gt; "## AÐLINDIR
&gt;
&gt; | Þáttur      | Gildi        |
&gt; |-------------|--------------|
&gt; | Rafmagn     | 289.065 Kwh  |
&gt; | Olía        | 400 ltr      |
&gt; | Heitt vatn  | 36.700 m³    |" (Page 5)
Engar aðrar upplýsingar um olíunotkun fundust í skýrslunni.</t>
  </si>
  <si>
    <t>notað á lyftara</t>
  </si>
  <si>
    <t>efnaeiming_ehf</t>
  </si>
  <si>
    <t>Mosfellsbæ</t>
  </si>
  <si>
    <t>### Skýrsla um olíunotkun EfnaEimingar ehf. árið 2015
Í grænu bókhaldi EfnaEimingar ehf. fyrir árið 2015 er tilgreind olíunotkun fyrirtækisins. Upplýsingarnar eru að finna á blaðsíðu 6 í skýrslunni.
#### Tegund olíu og magn:
- **Olíunotkun**: 390 lítrar
#### Einingar:
- Magn olíu er gefið upp í lítrum (L).
#### Tilvísun:
- Upplýsingarnar eru staðsettar á blaðsíðu 6 undir kaflanum "Breytur um auðlindanotkun í grænu bókhaldi".
Engar aðrar upplýsingar um notkun annarra olíutengdra vara eins og bensín, dísil eða metanól fyrir árið 2015 eru tilgreindar í skýrslunni.
#### Tilvitnun:
&gt; "### Árið 2015
&gt;
&gt; | Breyta       | Notkun | Eining     |
&gt; |--------------|--------|------------|
&gt; | Rafmagn      | 865    | kWh        |
&gt; | Heitt vatn   | 2,1    | max L/sek  |
&gt; | Kalt vatn    | 5,9    | max L/sek  |
&gt; | Olíunotkun   | 390    | L          |"
Engar frekari upplýsingar um olíunotkun eða aðrar olíutengdar vörur fyrir árið 2015 eru að finna í skýrslunni.</t>
  </si>
  <si>
    <t>Notkun á fjórhjóli</t>
  </si>
  <si>
    <t>á tæki</t>
  </si>
  <si>
    <t>Kyndistöð</t>
  </si>
  <si>
    <t>kratus_ehf</t>
  </si>
  <si>
    <t>Kratus</t>
  </si>
  <si>
    <t>Grundartanga, Klafastaðavegi 4</t>
  </si>
  <si>
    <t>Endurvinnsla á gjalli</t>
  </si>
  <si>
    <t>Í grænu bókhaldi Kratusar ehf. fyrir árið 2016 er að finna upplýsingar um olíunotkun fyrirtækisins. Upplýsingarnar eru teknar úr töflu 5.1 á blaðsíðu 8.
### Olíunotkun Kratusar ehf. árið 2016:
- **Olía**: 277 tonn
Þessar upplýsingar eru settar fram í einingunni tonn.</t>
  </si>
  <si>
    <t>gámaþjónustan</t>
  </si>
  <si>
    <t>Hlíðarfjöll, Akureyri</t>
  </si>
  <si>
    <t>Í skýrslunni um grænt bókhald Gámaþjónustu Norðurlands ehf. fyrir árið 2014 er að finna eftirfarandi upplýsingar um notkun olíuafurða:
- **Díselolía (litluð og ólitluð)**: 275.652 lítrar
Þessar upplýsingar eru að finna á blaðsíðu 5 í skýrslunni.
Tilvitnun:
&gt; | Breyta                         | Eining | Árið 2014 |
&gt; |-------------------------------|--------|-----------|
&gt; | Díselolía (litluð og ólitluð) | l      | 275.652   |
Engar upplýsingar fundust um notkun annarra olíuafurða eins og bensíns eða metanóls fyrir árið 2014.</t>
  </si>
  <si>
    <t>Í skýrslunni um grænt bókhald fyrir árið 2012 hjá Carbon Recycling International ehf. (CRI) er að finna eftirfarandi upplýsingar um notkun olíuafurða:
1. **Bensínnotkun**:
   - **Magn**: 9.148 lítrar
   - **Notkun**: Akstur starfsmanna
   - **Magn**: 3.132 lítrar
   - **Notkun**: Aksturstilraunir
   - **Heildarmagn**: 12.280 lítrar
2. **Olíuvörur**:
   - **Magn**: 8,5 lítrar
   - **Notkun**: Smurolíur, fer til endurvinnslu
Þessar upplýsingar eru að finna á blaðsíðu 7 í skýrslunni.
Tilvitnun í textann:
&gt; "Bensínnotkun jókst mjög á árinu og stafar það af tvennu. Í fyrsta lagi voru umsvif við rekstur verksmiðju í Svartsengi mun meiri en á árinu 2011. Margir starfsmenn verksmiðjunnar búa á Reykjavíkur-svæðinu og hefur CRI tekið þátt í ferðakostnaði þeirra til og frá í formi kaupa á eldsneyti og/eða láti þeim til bíla.
&gt;
&gt; Er vonast til að bensínnotkun muni ekki aukast frekar svo nokkru nemi, miðað við núverandi umsvif félagsins.
&gt;
&gt; Í öðru lagi fóru fram allviðamiklar prófanir á rekstri og aksturshæfni svonefndra fjölblendisbíla á vegum CRI. Voru keyptir rúmlega 3.000 lítrar af bensíni í því skyni. Þessu bensíni var blandað til helminga við metanól, en sú blanda var notuð við prófanirnar.
&gt;
&gt; Einnig var keypt lítilræði af olíuvörum á árinu 2012 og er notaðri olíu safnað upp eins og söfnunarkerfi olíufélagana gerir ráð fyrir. Engin förgun var á árinu 2012."
Helstu tölulegar upplýsingar:
&gt; | Efnavörur           | Magn  | Eining | Notkun/afdrif                              |
&gt; |---------------------|-------|--------|--------------------------------------------|
&gt; | Bensín              | 9.148 | lítrar | Akstur starfsmanna                          |
&gt; | Bensín              | 3.132 | lítrar | Aksturstilraunir                            |
&gt; | Olíuvörur           | 8,5   | lítrar | Smurolíur/fer til endurvinnslu              |</t>
  </si>
  <si>
    <t>gmr_endurvinnsla_ehf</t>
  </si>
  <si>
    <t>GMR endurvinnsla</t>
  </si>
  <si>
    <t>Endurvinnsla á brotajárni</t>
  </si>
  <si>
    <t>Propan gas</t>
  </si>
  <si>
    <t>Hjálparefni</t>
  </si>
  <si>
    <t>Í græna bókhaldi GMR endurvinnsla ehf. fyrir árið 2014 er að finna upplýsingar um notkun á olíutengdum vörum. Hér eru helstu upplýsingar:
- **Propan gas**: 238 tonn
- **Súrefni**: 217 tonn
Þessar upplýsingar eru að finna á blaðsíðu 9 í töflu 5.1 undir liðnum "Hjálparefni".
Engar aðrar olíutengdar vörur eins og bensín, dísilolía eða metanól eru nefndar í skýrslunni fyrir árið 2014.</t>
  </si>
  <si>
    <t>pcc_bakkisilicon_hf</t>
  </si>
  <si>
    <t>PCC BakkiSilicon</t>
  </si>
  <si>
    <t>Kísilmálmframleiðsla</t>
  </si>
  <si>
    <t>Eldsneyti á bíla og vinnutæki</t>
  </si>
  <si>
    <t>Í skýrslunni um grænt bókhald PCC BakkiSilicon fyrir árið 2018 er að finna eftirfarandi upplýsingar um notkun olíutengdra vara:
### Eldsneyti á bíla og vinnutæki
- **Diesel**: 229,7 tonn
- **Bensín**: 0,9 tonn
- **LPG (fljótandi própan og bútan)**: 248,6 tonn
### Losun í andrúmsloft
- **Koldíoxíð (CO₂) vegna bruna á jarðefnaeldsneyti**: 50.402 tonn
- **Koldíoxíð (CO₂) frá lífmassa (viðarkurli)**: 45.221 tonn
### Umhverfisatvik
- Um 150 L af glussa lak frá vinnutæki á malbikað plan.
### Upplýsingar um notkun olíutengdra vara eru að finna á eftirfarandi síðum:
- **Síða 12**: Eldsneyti á bíla og vinnutæki
- **Síða 15**: Losun í andrúmsloft
- **Síða 14**: Umhverfisatvik
Þessar upplýsingar gefa nákvæma mynd af notkun olíutengdra vara hjá PCC BakkiSilicon árið 2018.</t>
  </si>
  <si>
    <t>alur_álvinnsla_ehf</t>
  </si>
  <si>
    <t>Í grænu bókhaldi Alur Álvinnslu ehf. fyrir árið 2019 er að finna upplýsingar um olíunotkun fyrirtækisins. Samkvæmt töflu 5.1 á blaðsíðu 8 er eftirfarandi olíunotkun skráð:
- **Olía:** 213 tonn
Þetta er eina olíutegundin sem er nefnd í skýrslunni fyrir árið 2019, og magn hennar er gefið upp í tonnum.</t>
  </si>
  <si>
    <t>malbikunarstöðin_hlaðbær_colas</t>
  </si>
  <si>
    <t>Colas Malbikun</t>
  </si>
  <si>
    <t>Framleiðsla og sala malbiks</t>
  </si>
  <si>
    <t>vísitala</t>
  </si>
  <si>
    <t>vélar og tæki</t>
  </si>
  <si>
    <t>Í grænu bókhaldi Malbikunarstöðvarinnar Hlaðbæjar-Colas hf. fyrir árið 2011 er að finna eftirfarandi upplýsingar um notkun olíuafurða:
1. **Skipagasolía**:
   - Notkun: Um það bil 8-10 lítrar af olíu þarf að brenna við framleiðslu á einu tonni af malbiki.
   - Heimild: Page 8
2. **Gasolía í tækjabílum**:
   - Notkun: 100 (grunnur 2003) -&gt; 107 (2011)
   - Heimild: Page 11
3. **Dieselolía**:
   - Notkun: 100 (grunnur 2003) -&gt; 354 (2011)
   - Heimild: Page 11
Þessar upplýsingar eru gefnar upp í vísitölum þar sem grunnár er 2003 = 100.
Engar upplýsingar um magn í tonnum, kg, eða lítrum fyrir árið 2011 eru gefnar upp beint í skýrslunni, nema fyrir skipagasolíu þar sem notkun er áætluð í lítrum á tonn af malbiki.</t>
  </si>
  <si>
    <t>Fiskmjölsverksmiðja</t>
  </si>
  <si>
    <t>Í grænu bókhaldi Brim hf. fyrir árið 2019 er eftirfarandi upplýsingar um olíunotkun fyrirtækisins:
- **Tegund olíu**: Marine Diesel olía 0,4% SO2
- **Magn notað árið 2019**: 452 tonn
- **Magn notað árið 2018**: Ekki tilgreint
- **Eining**: tonn
- **Síða**: 2
Til viðbótar er einnig minnst á olíugeyma og olíuafgreiðslubúnað:
- **Olíugeymar**: 20 tonna daggeymir (eign Olís)
- **Olíu/bensínafgreiðslubúnaður**: 1000 l. dagtankur, díselolía
- **Síða**: 4
Þessar upplýsingar gefa til kynna að Brim hf. notaði Marine Diesel olíu í starfsemi sinni árið 2019 og að þeir hafi geymslu- og afgreiðslubúnað fyrir díselolíu.</t>
  </si>
  <si>
    <t>Sexhjól</t>
  </si>
  <si>
    <t>Vélar/viðhald</t>
  </si>
  <si>
    <t>fellsmúli_fiskeldisstöð</t>
  </si>
  <si>
    <t>Í skýrslunni um grænt bókhald fyrir fiskeldisstöðina Fellsmúla Landsveit árið 2015 er eftirfarandi upplýsingar um olíunotkun fyrirtækisins:
- **Tegund olíu**: Ótilgreind olía
- **Magn**: 200 lítrar
- **Eining**: L (lítrar)
- **Staðsetning**: Fellsmúli Landsveit
- **Síða**: 2
Tilvitnun úr textanum:
"2.5. Olíunotkun | Fellsmúli Landsveit | 200 | | L"</t>
  </si>
  <si>
    <t>Í grænu bókhaldi Matorka ehf. fyrir árið 2017 er eftirfarandi upplýsingar um olíunotkun fyrirtækisins:
- **Olíunotkun**: 200 lítrar
- **Staðsetning**: Fellsmúli Landsveit
- **Síða**: 3
Tilvitnun úr textanum:
"2.5. Olíunotkun | Fellsmúli Landsveit | 200 | L"</t>
  </si>
  <si>
    <t>Í skýrslunni um grænt bókhald fyrir árið 2012 hjá Íslandsbleikju ehf. er að finna eftirfarandi upplýsingar um olíunotkun fyrirtækisins:
- **Tegund olíu**: Ótilgreind (almenn olíunotkun)
- **Magn**: 6.692 lítrar
- **Eining**: Lítrar
- **Síða**: 4
Til viðbótar er einnig minnst á olíugeyma fyrirtækisins:
- **Olíugeymar**: 3 tankar við varaafstöð, hver með 2-3 þúsund lítra geymslugetu.
- **Síða**: 5
Þessar upplýsingar gefa til kynna heildarnotkun olíu á árinu 2012 og geymslugetu olíugeyma fyrirtækisins.</t>
  </si>
  <si>
    <t>elkem</t>
  </si>
  <si>
    <t>Elkem</t>
  </si>
  <si>
    <t>Framleiðsla á kísilmálmi</t>
  </si>
  <si>
    <t>Skipa- og flotaolía</t>
  </si>
  <si>
    <t>Í skýrslunni um grænt bókhald Elkem Ísland ehf. fyrir árið 2010 er að finna eftirfarandi upplýsingar um notkun olíuafurða:
- **Skipa- og flotolía**: Notkunin er gefin upp sem vísitala, þar sem vísitölugrunnur er árið 2003. Vísitalan fyrir skipa- og flotolíu er 198,6 (bls. 6).
Engar aðrar upplýsingar um magn eða tegundir olíuafurða (s.s. bensín, dísilolíu, metanól) eru tilgreindar í skýrslunni fyrir árið 2010.
Þar af leiðandi eru einungis upplýsingar um notkun skipa- og flotolíu í formi vísitölu fyrir árið 2010.</t>
  </si>
  <si>
    <t>Aksturstilraunir</t>
  </si>
  <si>
    <t>framleiðsla</t>
  </si>
  <si>
    <t>hlaðbæ__colas_hf</t>
  </si>
  <si>
    <t>Í grænu bókhaldi Malbikunarstöðvarinnar Hlaðbæjar – Colas hf. fyrir árið 2012 er að finna upplýsingar um notkun olíu í framleiðsluferlinu. Hér eru helstu atriði sem koma fram:
- **Tegundir olíu**: 
  - Skipagasolía (notuð við þurrkun steinefna)
  - Olía fyrir framleiðslu
  - Olía fyrir vélar og tæki
- **Magn olíu**:
  - Skipagasolía: Um það bil 8-10 lítrar af olíu þarf að brenna við framleiðslu á einu tonni af malbiki (bls. 8).
  - Olía fyrir framleiðslu: Vísitala 72 (grunnár 2003 = 100) (bls. 12).
  - Olía fyrir vélar og tæki: Vísitala 126 (grunnár 2003 = 100) (bls. 12).
- **Einingar**:
  - Skipagasolía: Lítrar
  - Olía fyrir framleiðslu og vélar/tæki: Vísitala (grunnár 2003 = 100)
Þessar upplýsingar eru teknar af blaðsíðum 8 og 12 í skýrslunni.
Tilvitnanir:
- „Um það bil 8-10 lítra af olíu þarf að brenna við framleiðslu á einu tonni af malbik.“ (bls. 8)
- „Olía, framleiðsla: 72“ (bls. 12)
- „Olía, vélar og tæki: 126“ (bls. 12)
Þetta gefur til kynna að fyrirtækið noti skipagasolíu í framleiðsluferlinu og að það sé einnig notað olíu fyrir framleiðslu og vélar/tæki, mælt í vísitölum miðað við grunnárið 2003.</t>
  </si>
  <si>
    <t>Olíuhreinsir</t>
  </si>
  <si>
    <t>Smurolía</t>
  </si>
  <si>
    <t>Gasolía/dísilolía (Reikningur Sm10879625)</t>
  </si>
  <si>
    <t>Í grænu bókhaldi Brim hf. fyrir árið 2019 er eftirfarandi upplýsingar um olíunotkun fyrirtækisins:
1. **Olíunotkun (MGO)**:
   - **Magn 2019**: 348 tonn
   - **Magn 2018**: 516 tonn
   - **Eining**: tonn
   - **Síða**: 2
2. **Olíu/bensínafgreiðslubúnaður**:
   - **Magn**: 1100 lítrar
   - **Tegund**: díselolía á lyftara
   - **Ár**: 2003
   - **Ástand**: gott
   - **Síða**: 4
3. **Olíugeymar**:
   - **Magn**: 8 m³
   - **Tegund**: IFO 380 olía
   - **Ár**: 2006
   - **Ástand**: gott
   - **Síða**: 4
Þessar upplýsingar gefa til kynna notkun mismunandi tegunda olíu, þar á meðal MGO og IFO 380, ásamt magni og ástandi geyma og búnaðar sem notaður er til geymslu og afgreiðslu olíu.</t>
  </si>
  <si>
    <t>Olíuvörur</t>
  </si>
  <si>
    <t>Smurolíur, fer til endurvinnslu</t>
  </si>
  <si>
    <t>Bensíndrifið sexhjól</t>
  </si>
  <si>
    <t>Í Grænu bókhaldi Malbikunarstöðvarinnar Hlaðbæjar-Colas hf. fyrir árið 2013 er að finna upplýsingar um olíunotkun fyrirtækisins. Upplýsingarnar eru birtar sem vísitölur miðað við grunnárið 2003, þar sem grunnárið er sett sem 100.
- **Olía, framleiðsla**: vísitala 68
- **Olía, vélar og tæki**: vísitala 68 (grunnár 2011)
Þessar upplýsingar eru að finna á blaðsíðu 12 í skýrslunni.
Tilvitnun:
&gt; "## Umhverfisþáttur í malbikunarstöð MHC
&gt; Grunnár 2003 = 100
&gt;
&gt; |                        | 2013 |
&gt; |------------------------|------|
&gt; | **Orka**               |      |
&gt; | Olía, framleiðsla      | 68   |
&gt; | Olía, vélar og tæki    | 68 **|
&gt;
&gt; \*\* grunnár 2011"
Engar upplýsingar eru gefnar um nákvæmar magn- eða einingartölur fyrir olíunotkunina, aðeins vísitölur miðað við grunnárið 2003.</t>
  </si>
  <si>
    <t>rio_tinto_á_íslandi</t>
  </si>
  <si>
    <t>Í skýrslunni er að finna eftirfarandi upplýsingar um olíunotkun fyrirtækisins ISAL fyrir árið 2019:
- **Svartolía**: 1.803 tonn
- **Flotolía (DMA)**: 567 tonn
- **Díeselolía**: 622 tonn
- **Própangas**: 77 tonn
Þessar upplýsingar eru að finna á blaðsíðu 27 í kaflanum "Grænt bókhald 2016-2019".
Til viðbótar er einnig minnst á brennisteinsinnihald í olíum sem notaðar eru í rekstrinum:
- **Svartolía**: 0,58%
- **Flotolía**: 0,09%
Þessar upplýsingar eru að finna á blaðsíðu 19 í kaflanum "Losun í andrúmsloft".</t>
  </si>
  <si>
    <t>6 og 12</t>
  </si>
  <si>
    <t>Í grænu bókhaldi EfnaEimingar ehf. fyrir árið 2016 er eftirfarandi upplýsingar um olíunotkun fyrirtækisins:
- **Olíunotkun**: 160 lítrar (L)
- **Síða**: 6 og 12
Engar aðrar tegundir olíuafurða eins og bensín, dísilolía eða metanól eru nefndar í skýrslunni fyrir árið 2016.</t>
  </si>
  <si>
    <t>Í skýrslunni um grænt bókhald Elkem Ísland ehf. fyrir árið 2011 er eftirfarandi upplýsingar um notkun olíuafurða:
- **Skipa- og flotolía**: Notkun er gefin upp sem vísitala, 159,1 (vísitölugrunnur er árið 2003).
Þessar upplýsingar er að finna á blaðsíðu 5 í skýrslunni.
Engar upplýsingar fundust um notkun annarra olíuafurða eins og bensíns, dísils eða metanóls fyrir árið 2011.</t>
  </si>
  <si>
    <t>hlaðbær</t>
  </si>
  <si>
    <t>Vélar og tæki</t>
  </si>
  <si>
    <t>Í Grænu bókhaldi Malbikunarstöðvarinnar Hlaðbæjar – Colas hf. fyrir árið 2014 er að finna upplýsingar um olíunotkun fyrirtækisins. Upplýsingarnar eru birtar sem vísitölur miðað við grunnárið 2003, þar sem grunnárið er sett sem 100.
### Olíunotkun árið 2014:
- **Olía, framleiðsla**: Vísitala 80
- **Olía, vélar og tæki**: Vísitala 81
Þessar upplýsingar eru að finna á blaðsíðu 12 í skýrslunni.
Engar beinar upplýsingar um magn eða tegundir olíu (svo sem bensín, dísilolíu, metanól o.s.frv.) eru gefnar upp í tonnum, kg, lítrum eða öðrum einingum fyrir árið 2014.</t>
  </si>
  <si>
    <t>Bensín 95 oktan ÓB</t>
  </si>
  <si>
    <t>Brennsluolía</t>
  </si>
  <si>
    <t>malbikunarstöðvar, vélar og ökutæki</t>
  </si>
  <si>
    <t>sexhjóli</t>
  </si>
  <si>
    <t>pcc_bakksilicon</t>
  </si>
  <si>
    <t>vinnutæki og varafl</t>
  </si>
  <si>
    <t>15, 18</t>
  </si>
  <si>
    <t>Í skýrslunni um grænt bókhald PCC BakkiSilicon fyrir árið 2019 er að finna eftirfarandi upplýsingar um notkun olíuafurða:
1. **Fljótandi jarðolíugas (LPG)**:
   - Notað til að hita deiglur.
   - Magn: 402 tonn árið 2019 (samanborið við 248.6 tonn árið 2018).
   - Heimild: Síða 14 og Tafla 3 á síðu 18.
2. **Díselolía**:
   - Notuð á hin ýmsu vinnutæki fyrirtækisins og til að fylla á varafl fyrir mikilvægt stjórnerfi verksmiðjunnar.
   - Magn: 145.18 tonn árið 2019 (samanborið við 230.6 tonn árið 2018).
   - Heimild: Síða 15 og Tafla 3 á síðu 18.
3. **Rafskaut**:
   - Magn: 1860.7 tonn árið 2019 (samanborið við 1146.5 tonn árið 2018).
   - Heimild: Tafla 3 á síðu 18.
4. **Kol**:
   - Magn: 34616.7 tonn árið 2019 (samanborið við 17345.9 tonn árið 2018).
   - Heimild: Tafla 3 á síðu 18.
5. **Viðarkol**:
   - Magn: 352.1 tonn árið 2019 (ekki notað árið 2018).
   - Heimild: Tafla 3 á síðu 18.
6. **Viðarkurll**:
   - Magn: 48177.6 tonn árið 2019 (samanborið við 26259.7 tonn árið 2018).
   - Heimild: Tafla 3 á síðu 18.
7. **Kalksteinn**:
   - Magn: 624 tonn árið 2019 (samanborið við 338 tonn árið 2018).
   - Heimild: Tafla 3 á síðu 18.
Þessar upplýsingar gefa nákvæma mynd af notkun olíuafurða og annarra hráefna hjá PCC BakkiSilicon árið 2019.</t>
  </si>
  <si>
    <t>þurrkun</t>
  </si>
  <si>
    <t>Framleiðsla</t>
  </si>
  <si>
    <t>malbikunarstöðin_höfði</t>
  </si>
  <si>
    <t>Framleiðsla malbiks og notuð á bíla og tæki</t>
  </si>
  <si>
    <t>Í græna bókhaldi Malbikunarstöðvarinnar Höfða hf. fyrir árið 2019 er að finna eftirfarandi upplýsingar um olíunotkun fyrirtækisins:
- **Brennsluolía**: Notuð við framleiðslu malbiks til að kynda brennara við þurrkun steinefna í stöðinni. Einnig notuð á bíla og ýmis tæki. Heildarolíunotkun fyrirtækisins er gefin upp sem vísitala (stöðul) og var 141% árið 2019 miðað við grunnárið 2003.
- **Ýmsar olíur og smurefni**: Ýmsar olíur og smurefni voru notuð, og vísitalan fyrir árið 2019 var 136% miðað við grunnárið 2003. Magn í kg fyrir árið 2019 er ekki gefið upp.
- **Lífdísel**: Engin notkun á lífdísel var skráð árið 2019.
Upplýsingarnar eru að finna á blaðsíðu 11 í skýrslunni.
Tilvitnun:
&gt; "Olíunotkun: Fyrirtækið notar brennsluolíu við framleiðslu malbiks á þann hátt að olían kyndir brennara við þurrkun steinefna í stöðinni. Auk þess að nota brennsluolíu fyrir brennara malbikunarstöðva notar fyrirtækið olíu á bíla og ýmis tæki sem því tilheyra. Heildarolíunotkun fyrirtækisins á olíu er innifalin í stöðulinn, enda má segja að svo til öll olíunotkun fyrirtækisins speglist í olíueyslu, bæði í stöð og á bíla og tæki. Varnáoarmerki brennsluolíunnar skv. reglugerð 415/2014 er hættulegt umhverfinu, hættulegt heilsu og eldfimt."
&gt; "Ýmsar olíur eru notaðar, svo sem smurolíur og smurefni. Sumar eru ekki merkingarskyldar skv. reglugerð 415/2014 og eru þær undir þessum lið."
&gt; "Lífdísel (l): 83.284 | 43.550 | 0"</t>
  </si>
  <si>
    <t>fiskimjölsverksmiðja__brim_vopnafirði</t>
  </si>
  <si>
    <t>Í grænu bókhaldi Brim hf. fyrir árið 2020 er eftirfarandi upplýsingar um olíunotkun fyrirtækisins:
- **Tegund olíu:** MGO (Marine Gas Oil)
- **Magn notað árið 2020:** 464 tonn
- **Magn notað árið 2019:** 348 tonn
- **Eining:** tonn
- **Síða:** 2
Auk þess er nefnt á síðu 4 að fyrirtækið hefur 1100 lítra dagtankur fyrir díselolíu á lyftara og 8m³ daggeymir fyrir brennslu á IFO 380 olíu.
Tilvitnun:
&gt; "2.5. Olíunotkun (MGO) | | 464 | 348 | tonn"
&gt; "3.13. Olíu/bensínafgreiðslubúnaður (þar sem við á) | 1100 l. dagtankur, díselolía á lyftara. | 2003 | gott |"
&gt; "3.14. Olíugeymar (þar sem við á) | 8m3 daggeymir v. brennslu á IFO 380 olíu | 2006 | gott |"</t>
  </si>
  <si>
    <t>Díeselolía sjálfsafgreiðsla</t>
  </si>
  <si>
    <t>Í grænu bókhaldi Kratusar ehf. fyrir árið 2015 er að finna upplýsingar um notkun á olíu. Samkvæmt töflu 5.1 á blaðsíðu 8 er olíunotkun fyrirtækisins fyrir árið 2015 eftirfarandi:
- **Olía**: 137 tonn
Engar aðrar tegundir olíuafurða eins og bensín, dísilolía eða metanól eru nefndar í skýrslunni fyrir árið 2015.
Tilvitnun í viðeigandi hluta skýrslunnar:
&gt; "Orka:  
&gt; Olía: 137 tonn"
Þessar upplýsingar eru staðsettar á blaðsíðu 8 í skýrslunni.</t>
  </si>
  <si>
    <t>Í græna bókhaldi Efnaeimingar ehf. fyrir árið 2011 er aðeins ein tegund af olíu nefnd. Samkvæmt upplýsingum á blaðsíðu 6 var olíunotkun fyrirtækisins árið 2011 136 lítrar (L).
Tilvitnun:
"### Árið 2011
| Breyta      | Notkun | Eining    |
|-------------|--------|-----------|
| Rafmagn     | 920    | kWh       |
| Heitt vatn  | 4      | max L/sek |
| Kalt vatn   | 6      | max L/sek |
| Olíunotkun  | 136    | L         |"
Engar aðrar tegundir af olíu eða olíutengdum vörum eru nefndar í skýrslunni fyrir árið 2011.</t>
  </si>
  <si>
    <t>framleiðslu malbiks, véla og ökutækja</t>
  </si>
  <si>
    <t>Í skýrslunni um grænt bókhald Malbikunarstöðvarinnar Höfða hf. fyrir árið 2017 er að finna eftirfarandi upplýsingar um olíunotkun fyrirtækisins:
- **Brennsluolía**: Notuð við framleiðslu malbiks, véla og ökutækja. Heildarnotkun árið 2017 var 136 (stuðull).
- **Ýmsar olíur og smurefni**: Notkun árið 2017 var 101 (stuðull).
Upplýsingarnar eru að finna á blaðsíðu 12 í skýrslunni.
Tilvísun:
&gt; "Olíunotkun: Fyrirtækið notar brennsluolíu við framleiðslu malbiks á þann hátt að olían kyndir brennara við þurrkun steinefna í stöðinni. Auk þess að nota brennsluolíu fyrir brennara malbikunarstöðva notar fyrirtækið olíu á bíla og ýmis tæki sem því tilheyra. Heildarnotkun fyrirtækisins á olíu er innifalin í stuðlinum, enda má segja að umsvif fyrirtækisins segist í olíueyslu, bæði í stöð og á bíla og tæki. Varnaðarmerki brennsluolíunnar skv. reglugerð 415/2014 er hættulegt umhverfinu, hættulegt heilsu og eldfimt."
Einnig er minnst á notkun á lífrænni olíu (repjuolía og fiskolía) sem hjálparefni:
- **Repjuolía og fiskolía**: Notkun árið 2017 var 83.284 lítrar.
Tilvísun:
&gt; "Repjuolía og fiskolía: 55.630 l (2015), 29.160 l (2016), 83.284 l (2017)."
Þessar upplýsingar eru einnig að finna á blaðsíðu 12 í skýrslunni.
Engar upplýsingar fundust um notkun á bensíni eða metanóli fyrir árið 2017.</t>
  </si>
  <si>
    <t>malbikunarstöðin_hlaðbær__colas_hf</t>
  </si>
  <si>
    <t>Í grænu bókhaldi Malbikunarstöðvarinnar Hlaðbæjar – Colas hf. fyrir árið 2015 er að finna eftirfarandi upplýsingar um notkun olíuafurða:
### Tegundir olíuafurða og notkun þeirra árið 2015:
- **Skipagasolía**: Um það bil 8-10 lítrar af olíu þarf að brenna við framleiðslu á einu tonni af malbiki (Page 8).
- **Olía, framleiðsla**: Vísitala 105 (Page 12).
- **Olía, vélar og tæki**: Vísitala 93 (Page 12).
- **Olía, vélar og tæki (bikþeytistöð)**: Vísitala 102 (Page 12).
### Mælieiningar:
- Notkun skipagasolíu er gefin upp í lítrum á tonn af malbiki.
- Notkun olíu fyrir framleiðslu og vélar/tæki er gefin upp sem vísitölur miðað við grunnárið 2003.
### Bls. 8 og 12:
- Á bls. 8 er fjallað um brennslu skipagasolíu við þurrkun steinefna.
- Á bls. 12 eru vísitölur fyrir olíunotkun í framleiðslu og fyrir vélar og tæki.
Þessar upplýsingar gefa til kynna að fyrirtækið noti skipagasolíu við framleiðsluferlið og að olía sé einnig notuð fyrir vélar og tæki, bæði í malbikunarstöðinni og bikþeytistöðinni.</t>
  </si>
  <si>
    <t>Í grænu bókhaldi Malbikunarstöðvarinnar Höfða hf. fyrir árið 2015 er að finna eftirfarandi upplýsingar um notkun olíuafurða:
- **Brennsluolía**: Notuð við malbikunarstöðvar, vélar og ökutæki. Notkunin var 128 (stuðull).
- **Ýmsar olíur og smurefni**: Notkunin var 78 (stuðull).
Þessar upplýsingar eru að finna á blaðsíðu 12 í skýrslunni.
Til viðbótar er einnig nefnt að fyrirtækið notar brennsluolíu til að kynda þurrktromlur við framleiðslu malbiks og að olían er einnig notuð á bíla og ýmis tæki sem tilheyra fyrirtækinu (bls. 13-14).
Engar upplýsingar um notkun bensíns, metanóls eða annarra olíuafurða voru tilgreindar í skýrslunni fyrir árið 2015.</t>
  </si>
  <si>
    <t>Bensín 95 okt 0b</t>
  </si>
  <si>
    <t>Í skýrslunni um grænt bókhald Elkem Ísland ehf. fyrir árið 2014 er að finna eftirfarandi upplýsingar um notkun á olíuafurðum:
- **Skipa- og flotolía**: Vísitala 126,7 (bls. 7)
Ekki eru gefnar upp nákvæmar magnupplýsingar í tonnum, kg, eða lítrum, heldur eru notaðar vísitölur með grunnárið 2003.
Engar aðrar olíuafurðir eins og bensín, dísilolía eða metanól eru nefndar í skýrslunni fyrir árið 2014.
Þessar upplýsingar eru staðsettar á blaðsíðu 7 í skýrslunni.</t>
  </si>
  <si>
    <t>Hólar í Hjaltadal</t>
  </si>
  <si>
    <t>Flotolía (DMA)</t>
  </si>
  <si>
    <t>Vísitala</t>
  </si>
  <si>
    <t>Við malbikunarstöðvar, vélar og ökutæki</t>
  </si>
  <si>
    <t>### Skýrsla um olíunotkun Malbikunarstöðvarinnar Höfða hf. árið 2016
#### Tegundir olíu og magn notkunar:
1. **Brennsluolía**:
   - Notkun: Við malbikunarstöðvar, vélar og ökutæki.
   - Magn: 122 (einingar ekki tilgreindar).
   - Heimild: Bls. 12.
2. **Ýmsar olíur og smurefni**:
   - Magn: 89 (einingar ekki tilgreindar).
   - Heimild: Bls. 12.
3. **Repjuolía og fiskilolía**:
   - Magn: 29.160 lítrar.
   - Heimild: Bls. 12.
#### Skýringar:
- **Brennsluolía**: Notuð til að kynda brennara við þurrkun steinefna í malbikunarstöðvum. Einnig notuð á bíla og ýmis tæki.
- **Ýmsar olíur og smurefni**: Notaðar í viðhald og smurningu tækja.
- **Repjuolía og fiskilolía**: Notuð í framleiðslu á bíklböndu (þjábik) sem er notuð í klæðingar.
#### Umhverfisáhrif:
- Brennsluolía er merkt sem hættuleg umhverfinu, heilsu og eldfimt samkvæmt reglugerð 415/2014.
- Repjuolía og fiskilolía eru notaðar til að draga úr notkun á óendurnýjanlegum orkugjöfum.
#### Heimildir:
- Upplýsingar um olíunotkun eru teknar úr grænu bókhaldi fyrirtækisins fyrir árið 2016, sem er staðsett á blaðsíðu 12 í skýrslunni.
Engar aðrar upplýsingar um notkun annarra olíutegunda eins og bensín eða methanol fundust í skýrslunni.</t>
  </si>
  <si>
    <t>Í skýrslunni um grænt bókhald Elkem Ísland ehf. fyrir árið 2012 er að finna eftirfarandi upplýsingar um notkun olíuafurða:
- **Skipa- og flotolía**: Notkunin er gefin upp sem vísitala, þar sem vísitölugrunnur er árið 2003. Vísitalan fyrir skipa- og flotolíu árið 2012 er 119,2. (Síða 6)
Engar upplýsingar eru gefnar um magn annarra olíuafurða eins og bensín, dísilolíu eða metanól fyrir árið 2012.
Þetta er eina tilgreinda olíuafurðin í skýrslunni fyrir árið 2012.</t>
  </si>
  <si>
    <t>vélar/viðhald</t>
  </si>
  <si>
    <t>Olíumengaður úrgangur (brennsla spilliefna)</t>
  </si>
  <si>
    <t>Metanólframleiðsla</t>
  </si>
  <si>
    <t>Í grænu bókhaldi Carbon Recycling International ehf. fyrir árið 2011 er að finna eftirfarandi upplýsingar um notkun olíutengdra vara:
- **Bensín**: 3.860 lítrar, notað fyrir akstur starfsmanna.
- **Olíuvörur**: 254 lítrar, notaðar sem smurolíur og fara til endurvinnslu.
Þessar upplýsingar eru að finna á blaðsíðu 5 í skýrslunni.
Tilvitnun:
&gt; "## Efnavara
&gt; | Efnavara             | Magn 2011 | Eining | Notkun/afdrif |
&gt; |----------------------|-----------|--------|---------------|
&gt; | ...                  | ...       | ...    | ...           |
&gt; | Bensín               | 3.860     | lítrar | Akstur starfsmanna |
&gt; | Olíuvörur            | 254       | lítrar | Smurolíur/fer til endurvinnslu |"
Engar aðrar upplýsingar um notkun olíutengdra vara fyrir árið 2011 fundust í skýrslunni.</t>
  </si>
  <si>
    <t>Í umhverfisskýrslu Elkem Ísland fyrir árið 2017 er fjallað um notkun olíuafurða á nokkrum stöðum. Hér eru helstu upplýsingar um olíuafurðir sem fyrirtækið notaði árið 2017:
1. **Skip- og flotaolía**:
   - Notkun: 112,7 vísitala
   - Heimild: Blaðsíða 18
2. **Brennisteinsinnihald í hráefnum**:
   - Meðaltal brennisteins í kolum og koksi: 0,68% af heildarmokun
   - Meðaltal brennisteins í rafskautamassa: 0,22% af heildarmokun
   - Heildarmagn brennisteins í innfluttum hráefnum: 924,0 tonn
   - Heimild: Blaðsíða 18
3. **Orka og vatnsnotkun**:
   - Raforka: 95,9 vísitala
   - Kalt vatn: 725,300 tonn
   - Heimild: Blaðsíða 18
4. **Losun í andrúmsloft**:
   - Koldíoxíðlosun (CO₂) vegna bruna á jarðefnaeldsneyti: 402,031 tonn
   - Koldíoxíðlosun frá lífmassa: 54,216 tonn
   - Brennisteinsdíoxíð (SO₂): 16,2 kg/tonn 75% FeSi
   - Heildarlosun brennisteinsdíoxíðs (SO₂): 1847 tonn
   - Ryk magn: 1,03 kg/tonn
   - Heimild: Blaðsíða 18
Þessar upplýsingar gefa góða yfirsýn yfir notkun olíuafurða hjá Elkem Ísland árið 2017 og losun tengda þeim.</t>
  </si>
  <si>
    <t>### Skýrsla um olíunotkun Malbikunarstöðvarinnar HÖFÐA hf. árið 2014
Í grænu bókhaldi Malbikunarstöðvarinnar HÖFÐA hf. fyrir árið 2014 kemur fram eftirfarandi um olíunotkun fyrirtækisins:
- **Brennsluolía**: Notuð við malbikunarstöðvar, vélar og ökutæki. Heildarnotkun árið 2014 var 109 einingar (ekki tilgreint í hvaða einingum, líklega tonn eða lítrar).
- **Ýmsar olíur og smurefni**: Heildarnotkun árið 2014 var 36 einingar (ekki tilgreint í hvaða einingum, líklega tonn eða lítrar).
Þessar upplýsingar eru að finna á blaðsíðu 12 í skýrslunni.
Tilvitnun:
&gt; **Olíunotkun**: Fyrirtækið notar brennsluolíu við framleiðslu malbiks á þann hátt að olían kyndir brennara við þurrkun steinefna í stöðinni. Auk þess að nota brennsluolíu fyrir brennara malbikunarstöðva notar fyrirtækið olíu á bíla og ýmis tæki sem því tilheyra. Heildarnotkun fyrirtækisins á olíu er innifalin í stöðlunum, enda má segja að umsvif fyrirtækisins speglist í olíueyðslu, bæði í stöð og á bíla og tæki. Varnðarmerki brennsluolíunnar skv. reglugerð 236/1990 er Xn (hættuleg heilsu).
&gt; Ýmsar olíur eru notaðar, svo sem smurolíur og smurefni. Sumar eru ekki merkingarskyldar skv. reglugerð 236/1990 og eru þær undir þessum lið.
Þetta gefur til kynna að fyrirtækið hafi notað brennsluolíu og ýmsar olíur og smurefni í starfsemi sinni árið 2014, með tilgreindum magntölum fyrir bæði flokka.</t>
  </si>
  <si>
    <t>Í grænu bókhaldi Elkem Ísland ehf. fyrir árið 2013 er eftirfarandi upplýsingar um notkun olíuafurða:
- **Skipa- og flotolía**: Notkun er gefin sem vísitala, 107,7 (vísitölugrunnur er árið 2003).
Þessar upplýsingar eru að finna á blaðsíðu 6 í skýrslunni.
Engar upplýsingar um magn eða einingar (svo sem tonn, kg, eða lítrar) eru gefnar fyrir olíuafurðirnar, aðeins vísitölur.</t>
  </si>
  <si>
    <t>pcc_bakkisilicon</t>
  </si>
  <si>
    <t>Í grænu bókhaldi PCC BakkiSilicon hf. fyrir árið 2020 er að finna eftirfarandi upplýsingar um notkun olíutengdra vara:
1. **LPG (fljótandi jarðgas)**:
   - Magn: 203 tonn
   - Heimild: Tafla 2, Lykiltölur 2020 (Page 12)
2. **Eldsneyti á bíla og vinnutæki**:
   - Magn: 106 tonn
   - Heimild: Tafla 2, Lykiltölur 2020 (Page 12)
Þessar upplýsingar gefa til kynna notkun á LPG og eldsneyti á bíla og vinnutæki fyrir árið 2020. Engar aðrar olíutengdar vörur eins og bensín, dísil eða metanól eru nefndar í skýrslunni fyrir árið 2020.</t>
  </si>
  <si>
    <t>Í umhverfisskýrslu Elkem Ísland fyrir árið 2018 er að finna eftirfarandi upplýsingar um notkun olíutengdra vara:
1. **Skipa- og flotaolía**:
   - Notkun: vísitala 105,1 (bls. 18).
2. **Losun koldíoxíðs (CO₂)**:
   - Frá óendurnýtanlegum kolefnisgjöfum: 403.310 tonn (bls. 11).
   - Frá lífmassa: 59.544 tonn (bls. 11).
3. **Brennisteinsdíoxíð (SO₂)**:
   - Losun: 18 kg fyrir hvert framleitt tonn af 75% kísilmálmi (bls. 11).
4. **Endurvinnslutimbur frá SORPU**:
   - Notkun: tæp 10 þúsund tonn (bls. 11).
5. **Grisjunarviður frá Skógræktinni**:
   - Notkun: 677 tonn (bls. 10).
Þessar upplýsingar gefa til kynna notkun á olíutengdum vörum og lífrænum kolefnisgjöfum í framleiðsluferli Elkem Ísland árið 2018.</t>
  </si>
  <si>
    <t>Í Grænu bókhaldi Malbikunarstöðvarinnar Hlaðbæjar – Colas hf. fyrir árið 2016 er að finna eftirfarandi upplýsingar um notkun olíuafurða:
1. **Skipagasolía**:
   - Notkun: Um það bil 8-10 lítrar af olíu þarf að brenna við framleiðslu á einu tonni af malbiki.
   - Tilvísun: „Við þurrkunina er brennt skipagasolíu. Um það bil 8-10 lítra af olíu þarf að brenna við framleiðslu á einu tonni af malbik.“ (Page 8)
2. **Olía, framleiðsla**:
   - Vísitala: 134
   - Tilvísun: „Olía, framleiðsla“ (Page 12)
3. **Olía, vélar og tæki**:
   - Vísitala: 92
   - Tilvísun: „Olía, vélar og tæki“ (Page 12)
4. **Olía, vélar og tæki (bíkbyrgðastöð)**:
   - Vísitala: 77
   - Tilvísun: „Olía, vélar og tæki“ (Page 12)
Þessar upplýsingar gefa til kynna notkun mismunandi olíuafurða í framleiðsluferli fyrirtækisins á árinu 2016, mælt í vísitölum miðað við grunnárið 2003.</t>
  </si>
  <si>
    <t>Í skýrslunni um grænt bókhald Malbikunarstöðvarinnar HÖFÐA hf. fyrir árið 2010 er að finna eftirfarandi upplýsingar um olíunotkun fyrirtækisins:
- **Brennsluolía**: Notuð við malbikunarstöðvar, vélar og ökutæki. Heildarnotkun árið 2010 var 101 (einingar ekki tilgreindar).
- **Ýmsar olíur og smurefni**: Heildarnotkun árið 2010 var 47 (einingar ekki tilgreindar).
Upplýsingarnar eru að finna á blaðsíðu 11 í skýrslunni.
Til viðbótar er einnig nefnt að fyrirtækið gerði tilraunir með að blanda fiskolíu saman við brennsluolíu, en vegna verðlagsþróunar var það ekki fjárhagslega hagkvæmt. Fiskolían var þó notuð við framleiðslu á þunnbiki.
Þessar upplýsingar eru staðfestar í textanum:
&gt; "Fyrirtækið notar brennsluolíu við framleiðslu malbiks á þann hátt að olían kyndir svokallaðan brennara við þurrkun steinefna í stöðinni. Tilraunir voru gerðar með að blanda fiskolíu saman við brennsluolíuna og voru notuð allt að 30% af fiskolíu á móti vélaolíu án nokkurra vandræða. Því miður þróaðist verðið fiskolíunnar með þeim hætti að hún er ekki lengur fjárhagslegur kostur. Hins vegar er fiskolían notuð við framleiðslu á þunnbiki, eins og kemur fram hér fyrir framan. Auk þess að nota brennsluolíu fyrir brennara malbikunarstöðva notar fyrirtækið olíu á bíla og ýmis tæki."
Þessar upplýsingar eru staðfestar á blaðsíðu 12 í skýrslunni.
Ef frekari upplýsingar um olíunotkun eru nauðsynlegar, þá er mælt með að skoða nánar töfluna á blaðsíðu 11 og skýringar á blaðsíðu 12-13.</t>
  </si>
  <si>
    <t>Í skýrslunni um grænt bókhald EfnaEimingar ehf. fyrir árið 2020 er að finna upplýsingar um olíunotkun fyrirtækisins. 
Á blaðsíðu 6 kemur fram eftirfarandi:
- **Olíunotkun**: 97 lítrar (L)
Engar aðrar upplýsingar um notkun á öðrum olíutengdum vörum eins og bensíni, dísilolíu eða metanóli eru tilgreindar í skýrslunni fyrir árið 2020.
Tilvitnun:
&gt; "Árið 2020
&gt; 
&gt; | Breyta       | Notkun | Eining     |
&gt; |--------------|--------|------------|
&gt; | Rafmagn      | 46     | kWh        |
&gt; | Heitt vatn   | 1,9    | max L/sek  |
&gt; | Kalt vatn    | 6,2    | max L/sek  |
&gt; | Olíunotkun   | 97     | L          |"
Þetta er eina tilgreinda olíutengda notkunin í skýrslunni fyrir árið 2020.</t>
  </si>
  <si>
    <t>Malbikunarstöðvar, vélar og ökutæki</t>
  </si>
  <si>
    <t>11 og 13</t>
  </si>
  <si>
    <t>### Skýrsla um olíunotkun Malbikunarstöðvarinnar HÖFÐA hf. árið 2013
#### Tegundir olíu og magn notkunar
- **Brennsluolía**:
  - Notkun: 95 (stuðull)
  - Notkunarsvið: Malbikunarstöðvar, vélar og ökutæki
  - Varnarámerki: Xn (hættulet heilsa)
  - Heimild: Blaðsíða 11 og 13
- **Ýmsar olíur og smurefni**:
  - Notkun: 58 (stuðull)
  - Heimild: Blaðsíða 11 og 13
- **Repjuolía og fiskolía**:
  - Notkun: 70.000 lítrar
  - Heimild: Blaðsíða 11
#### Samantekt
Malbikunarstöðin HÖFÐI hf. notaði árið 2013 brennsluolíu og ýmsar olíur og smurefni í starfsemi sinni. Brennsluolía var notuð við framleiðslu malbiks, í brennara malbikunarstöðva, og á bíla og tæki. Heildarnotkun brennsluolíu var með stuðulinn 95. Ýmsar olíur og smurefni voru notaðar með stuðulinn 58. Einnig var notuð repjuolía og fiskolía í magni 70.000 lítra.
Þessar upplýsingar eru teknar úr grænu bókhaldi fyrirtækisins fyrir árið 2013, sem staðfestir að tölulegar upplýsingar séu í samræmi við niðurstöður fjárhagsbókhalds og vöktun fyrirtækisins á lykiltölum í umhverfismálum.
#### Heimildir
- Grænt bókhald 2011-2013, Blaðsíða 11
- Skýringar við grænt bókhald, Blaðsíða 13</t>
  </si>
  <si>
    <t>fiskimjölsverksmiðja__brim_akranesi</t>
  </si>
  <si>
    <t>Page 3, kafli 3.6</t>
  </si>
  <si>
    <t>### Skýrsla um olíunotkun Brim hf. árið 2020
#### Tegundir olíu og magn notkunar
1. **Marine Diesel olía 0,4% SO2**
   - **Magn 2020:** á ekki við
   - **Magn 2019:** á ekki við
   - **Eining:** tonn
   - **Heimild:** Page 2, kafli 2.5
2. **Gasnotkun**
   - **Magn 2020:** 33 kg
   - **Magn 2019:** á ekki við
   - **Eining:** kg
   - **Heimild:** Page 3, kafli 2.6
3. **Úrgangsolía**
   - **Magn 2020:** 600 kg
   - **Magn 2019:** 790 kg
   - **Eining:** kg
   - **Heimild:** Page 3, kafli 3.6
#### Olíugeymar og búnaður
1. **1000 l. dagtankur, díselolía**
   - **Ár:** 1994
   - **Ástand:** gott
   - **Heimild:** Page 4, kafli 3.13
2. **20 tonna daggeymir (eign Olís)**
   - **Ár:** 1997
   - **Ástand:** gott
   - **Heimild:** Page 4, kafli 3.14
#### Annað
- **Rafskautaketill:** Notaður á takmörkuðu afli til gufuframleiðslu eingöngu við vinnslu á afskurði og að hluta á loðnuvertíð.
  - **Heimild:** Page 6, kafli 5.6
Engar upplýsingar fundust um notkun á bensíni, metanóli eða öðrum olíutengdum vörum fyrir árið 2020.
#### Niðurstaða
Brim hf. notaði Marine Diesel olíu, gas og úrgangsolíu árið 2020. Magn Marine Diesel olíu var ekki tilgreint, en gasnotkun var 33 kg og úrgangsolía 600 kg. Fyrirtækið hefur einnig olíugeyma og búnað í góðu ástandi.</t>
  </si>
  <si>
    <t>malbikunarstöð_hlaðbærcolas_kvm</t>
  </si>
  <si>
    <t>Í Grænu bókhaldi Malbikunarstöðvarinnar Hlaðbæjar – Colas hf. fyrir árið 2017 er að finna upplýsingar um notkun olíuafurða. Hér eru helstu atriði:
### Olíunotkun árið 2017
- **Olía, framleiðsla**: vísitala 193 (grunnár 2003 = 100)
- **Olía, vélar og tæki (malbikunarstöð)**: vísitala 191 (grunnár 2003 = 100)
- **Olía, vélar og tæki (bíkþrögðastöð)**: vísitala 157 (grunnár 2003 = 100)
Þessar upplýsingar eru að finna á blaðsíðu 9 í skýrslunni.
### Aðrar olíuafurðir
- **Steinolía**: vísitala 75 (grunnár 2003 = 100)
- **Lífolía**: vísitala 76 (grunnár 2003 = 100)
- **Terpentína**: vísitala 324 (grunnár 2003 = 100)
Þessar upplýsingar eru einnig að finna á blaðsíðu 9 í skýrslunni.
### Samantekt
Þessar vísitölur gefa til kynna notkun mismunandi olíuafurða hjá fyrirtækinu árið 2017 miðað við grunnárið 2003. Engar beinar upplýsingar um magn í tonnum, kg, eða lítrum eru gefnar, aðeins vísitölur.</t>
  </si>
  <si>
    <t>Bensín 95 oktan sjálfsafgreiðsla</t>
  </si>
  <si>
    <t>### Upplýsingar um olíunotkun Malbikunarstöðvarinnar HÖFÐA hf. árið 2011
#### Tegundir olíu og magn notkunar:
1. **Brennsluolía**:
   - Notkun: Við malbikunarstöðvar, vélar og ökutæki.
   - Magn: 91 (stuðull).
2. **Ýmsar olíur og smurefni**:
   - Magn: 39 (stuðull).
3. **Repjuolía og fiskilía**:
   - Magn: 108.093 lítrar.
#### Skýringar:
- **Brennsluolía** er notuð til að kynda brennara við þurrkun steinefna í malbikunarstöðinni og einnig á bíla og tæki.
- **Repjuolía og fiskilía** eru notaðar í framleiðslu bikbundins slitlags, svokallað bunnbik. Árið 2011 var nær eingöngu notuð fiskilía sem þynnir í asfaltblöndur á Íslandi.
#### Heimild:
- Upplýsingarnar eru teknar úr ársskýrslu yfir grænt bókhald 2011, blaðsíður 11-13.</t>
  </si>
  <si>
    <t>### Upplýsingar um olíunotkun Malbikunarstöðvarinnar HÖFÐA hf. árið 2012
#### Tegundir olíu og magn notkunar:
- **Brennsluolía**: Notuð við malbikunarstöðvar, vélar og ökutæki.
  - Magn: 90 (stuðull)
  - Bls. 11
- **Ýmsar olíur og smurefni**: 
  - Magn: 78 (stuðull)
  - Bls. 11
- **Repjuolía og fiskilolía**: 
  - Magn: 78.777 lítrar
  - Bls. 11
#### Skýringar:
- **Brennsluolía**: Fyrirtækið notar brennsluolíu til að kynda brennara við þurrkun steinefna í malbikunarstöðinni. Einnig er brennsluolía notuð á bíla og ýmis tæki sem tilheyra fyrirtækinu. 
  - Bls. 13
- **Repjuolía og fiskilolía**: Lífrænar olíur, repjuolía og fiskilolía, eru notaðar í framleiðslu blikkbundinna slitolaga, svokallaðra þunnbik. Árið 2012 var eingöngu notuð fiskilolía í klæðningar.
  - Bls. 12
#### Aðrar upplýsingar:
- **Terpentína**: Notkun terpentínu hefur verið minnkuð og árið 2012 var eingöngu notuð fiskilolía sem þynni í asfaltblöndur.
  - Bls. 12
- **Gas**: Fyrirtækið notar acetylen og propangas til viðhalds og á verkstæði.
  - Acetylen: 15 kg
  - Propangas: 31 kg
  - Bls. 11
- **Rafmagn**: Heildarnotkun rafmagns var 89 (stuðull).
  - Bls. 11
- **Vatn**: 
  - Jarðhitavatn: 30.639 m³
  - Kalt vatn: 396 m³
  - Bls. 11
Þessar upplýsingar gefa heildarmynd af olíunotkun og tengdum efnum hjá Malbikunarstöðinni HÖFÐA hf. árið 2012.</t>
  </si>
  <si>
    <t>Í græna bókhaldi Efnaeimingar ehf. fyrir árið 2019 er tilgreind olíunotkun fyrirtækisins. Samkvæmt upplýsingum á blaðsíðu 6 var olíunotkunin árið 2019 sem hér segir:
- **Olíunotkun**: 89 lítrar (L)
Engar aðrar upplýsingar um notkun annarra olíutengdra vara eins og bensín, dísilolíu eða metanól eru tilgreindar í textanum.
Tilvitnun:
"Árið 2019
| Breyta      | Notkun | Eining     |
|-------------|--------|------------|
| Rafmagn     | 47     | kWh        |
| Heitt vatn  | 2,1    | max L/sek  |
| Kalt vatn   | 5,9    | max L/sek  |
| Olíunotkun  | 89     | L          |"</t>
  </si>
  <si>
    <t>Í Grænu bókhaldi Malbikunarstöðvarinnar Hlaðbæjar – Colas hf. fyrir árið 2018 er að finna eftirfarandi upplýsingar um notkun olíu og olíutengdra vara:
### Olíutengdar vörur notaðar árið 2018
- **Olía, framleiðsla**: vísitala 207
- **Olía, vélar og tæki**: vísitala 169
- **Olía, vélar og tæki (bikbirgðastöð)**: vísitala 116
### Aðrar olíutengdar vörur
- **Lífolía**: vísitala 119
- **Terpentína**: vísitala 445
- **Steinolía**: vísitala 36
### Orka
- **Rafmagn malbikunarstöð**: vísitala 140
- **Rafmagn bikbirgðastöð**: vísitala 139
### Úrgangur
- **Spillolía**: vísitala 177
Þessar upplýsingar eru að finna á blaðsíðu 10 í skýrslunni.
Það er mikilvægt að taka fram að tölulegar upplýsingar um framleiðslu byggja á grunnárinu 2003 nema annað sé tekið fram, og eru gefnar upp sem vísitölur.
Malbikunarstöðin Hlaðbær – Colas hf
Grænt bókhald 2018</t>
  </si>
  <si>
    <t>Í umhverfisskýrslu Elkem Ísland fyrir árið 2020 er að finna eftirfarandi upplýsingar um notkun olíutengdra vara:
- **Skipa- og flotaolía**: Notkun á skipa- og flotaolíu var 79,3 vísitölur (vistála) árið 2020. (Page 13)
- **Losun koltvísýrings (CO₂)**: Losun koltvísýrings frá óendurnýjanlegum kolefnisgjöfum var 357.741 tonn árið 2020. (Page 8)
- **Losun koltvísýrings (CO₂) frá lífmassa**: Hlutfall losunar vegna notkunar lífmassa var 67.254 tonn árið 2020. (Page 8)
Þessar upplýsingar gefa til kynna notkun á olíutengdum vörum og losun tengda þeim fyrir árið 2020.</t>
  </si>
  <si>
    <t>Hráefnanotkun (vísitala)</t>
  </si>
  <si>
    <t>Í umhverfisskýrslu Elkem Ísland fyrir árið 2019 er að finna eftirfarandi upplýsingar um notkun olíutengdra vara:
1. **Skipta- og flotaolía**:
   - Notkun: vísitala 76,0
   - Heimild: Page 15, Hráefnanotkun (vistálfur)
2. **Losun koltvísýrings (CO₂)**:
   - Frá bruna á jarðefnaeldsneyti: 332.149 tonn
   - Frá lífmassa: 63.671 tonn
   - Heimild: Page 15, Losun í andrúmsloft
3. **Brennisteinsinnihald í hráefnum**:
   - Meðaltal brennisteins í kolum og koksi: 0,77% af heildarnotkun
   - Heildarmagn af brennisteini í innfluttum hráefnum: 989,0 tonn
   - Heimild: Page 15, Brennisteinsinnihald í hráefnum
Þessar upplýsingar gefa til kynna notkun á olíutengdum vörum og losun tengda þeim fyrir árið 2019.</t>
  </si>
  <si>
    <t>Í græna bókhaldi Alur hf. fyrir árið 2015 er að finna upplýsingar um olíunotkun fyrirtækisins. Í töflu 5.1 á blaðsíðu 8 kemur fram að fyrirtækið notaði 76 tonn af olíu á árinu 2015.
### Tilvitnun:
"### Tafla 5.1: Lykiltölur – hráefni, orka og framleiðsluvörur
| Eining     | Magn |
|------------|------|
| **Framleiðsla:** |      |
| Ál         | Tonn | 600  |
| **Hráefni:** |      |
| Álgjall    | Tonn | 1800 |
| **Orka:** |      |
| Súr        | Tonn | 200  |
| Olía       | Tonn | 76   |
| **Aukaefni:** |      |
| Gjallsandur| Tonn | 1200 |"
Engar aðrar upplýsingar um notkun annarra olíuafurða eins og bensíns, dísils eða metanóls fyrir árið 2015 eru tilgreindar í textanum.</t>
  </si>
  <si>
    <t>Díselolía sjálfsafgreiðsla</t>
  </si>
  <si>
    <t>Í skýrslunni um grænt bókhald ISAL fyrir árið 2020 er að finna eftirfarandi upplýsingar um notkun olíuafurða:
1. **Svartolía**:
   - Notkun: Ekki tilgreind fyrir árið 2020.
   - Eining: tonn.
   - Heimild: Tafla á blaðsíðu 10.
2. **Flotolía (DMA)**:
   - Notkun: 1.510 tonn.
   - Eining: tonn.
   - Heimild: Tafla á blaðsíðu 10.
3. **Díselolía**:
   - Notkun: 696 tonn.
   - Eining: tonn.
   - Heimild: Tafla á blaðsíðu 10.
4. **Própangas**:
   - Notkun: 63 tonn.
   - Eining: tonn.
   - Heimild: Tafla á blaðsíðu 10.
Þessar upplýsingar eru teknar úr töflunni yfir hráefna og auðlindanotkun á blaðsíðu 10 í skýrslunni.</t>
  </si>
  <si>
    <t>efnaeyming_ehf</t>
  </si>
  <si>
    <t>Í grænu bókhaldi EfnaEimingar ehf. fyrir árið 2017 er eftirfarandi upplýsingar um olíunotkun fyrirtækisins:
- **Olíunotkun**: 72 lítrar
Þessar upplýsingar eru að finna á blaðsíðu 6 í skýrslunni.
&gt; "### Árið 2017
&gt; | Breyta      | Notkun | Eining     |
&gt; |-------------|--------|------------|
&gt; | Rafmagn     | 86     | kWh        |
&gt; | Heitt vatn  | 2,1    | max L/sek  |
&gt; | Kalt vatn   | 5,9    | max L/sek  |
&gt; | Olíunotkun  | 72     | L          |"
Engar aðrar upplýsingar um notkun annarra olíuafurða eins og bensín, dísil eða metanól fyrir árið 2017 eru til staðar í textanum.</t>
  </si>
  <si>
    <t>hlaðbærcolas_allar_stöðvar</t>
  </si>
  <si>
    <t>Í grænu bókhaldi Malbikunarstöðvarinnar Hlaðbæjar – Colas hf. fyrir árið 2019 er að finna eftirfarandi upplýsingar um notkun olíu og olíutengdra vara:
### Olíunotkun
- **Olía, framleiðsla**: vísitala 173
- **Olía, vélar og tæki**: vísitala 158
- **Olía, vélar og tæki (bikbyrgðastöð)**: vísitala 131
### Aðrar olíutengdar vörur
- **Lífolía**: vísitala 184
- **Terpentína**: vísitala 521
- **Steinolía**: vísitala 55
Þessar upplýsingar eru að finna á blaðsíðu 10 í skýrslunni.
Til viðbótar er einnig nefnt að fyrirtækið notar rafmagn í malbikunarstöð og bikbyrgðastöð, en það er ekki olíutengd vara.
### Tilvitnun í texta
&gt; "## Umhverfisþættir Bik og malb.stöð
&gt; ### Grunnár 2003 = 100
&gt; 
&gt; | **Orka**                                   |        |
&gt; |--------------------------------------------|--------|
&gt; | Rafmagn malbikunarstöð                     | 134    |
&gt; | Olía, framleiðsla                          | 173    |
&gt; | Olía, vélar og tæki                        | 158 ¹¹ |
&gt; | Rafmagn bikbyrgðastöð                      | 130 ¹⁴ |
&gt; | Olía, vélar og tæki                        | 131 ¹⁴ |
&gt; 
&gt; | **Hráefni í bikþeytur, þjálbik og þunnbik** |        |
&gt; |--------------------------------------------|--------|
&gt; | Bik                                        | 145    |
&gt; | Lífolía                                    | 184 ¹⁴ |
&gt; | Terpentína                                 | 521 ¹⁴ |
&gt; | Steinolía                                  | 55 ¹⁵  |
&gt; | Íblöndunarefni                             | 114 ¹⁴ |"
Þetta gefur til kynna að fyrirtækið noti mismunandi tegundir af olíu og olíutengdum vörum í starfsemi sinni, en magnið er gefið upp sem vísitölur miðað við grunnárið 2003.</t>
  </si>
  <si>
    <t>colas_malbikun__allar_stöðvar</t>
  </si>
  <si>
    <t>Í Grænu bókhaldi Malbikunarstöðvarinnar Hlaðbæjar – Colas hf. fyrir árið 2020 er að finna upplýsingar um notkun á olíu og tengdum vörum. Hér eru helstu atriði sem koma fram í skýrslunni:
### Olíunotkun
- **Olía, framleiðsla**: Vísitala 142 (Grunnár 2003 = 100)
- **Olía, vélar og tæki**: Vísitala 162 (Grunnár 2003 = 100)
- **Olía, vélar og tæki**: Vísitala 116 (Grunnár annað en 2003)
### Aðrar tengdar vörur
- **Lífolía**: Vísitala 290 (Grunnár 2003 = 100)
- **Terpentína**: Vísitala 273 (Grunnár 2003 = 100)
- **Steinolía**: Vísitala 40 (Grunnár 2003 = 100)
Þessar upplýsingar eru að finna á blaðsíðu 11 í skýrslunni.
Tilvitnun:
&gt; "Orka
&gt; - Olía, framleiðsla: 142
&gt; - Olía, vélar og tæki: 162 ¹¹
&gt; - Olía, vélar og tæki: 116 ¹⁴
&gt; 
&gt; Hráefni í bikþeytur, þjálbik og þunnbik
&gt; - Lífolía: 290 ¹⁴
&gt; - Terpentína: 273 ¹⁴
&gt; - Steinolía: 40 ¹⁵"
Þessar vísitölur gefa til kynna breytingar á notkun frá grunnárinu 2003, nema annað sé tekið fram.</t>
  </si>
  <si>
    <t>Olíu- og smurefni</t>
  </si>
  <si>
    <t>matorka__fellsmúla</t>
  </si>
  <si>
    <t>Í grænu bókhaldi Matorku ehf fyrir árið 2020 er eftirfarandi upplýsingar um olíunotkun fyrirtækisins:
- **Olíunotkun**: Fellsmúli Landsveit
  - **Magn**: 45
  - **Eining**: L (lítrar)
  - **Síða**: 2
Engar aðrar upplýsingar um notkun annarra olíuafurða eins og bensín, dísel, metanól eða aðrar tegundir olíuafurða eru tilgreindar í skýrslunni fyrir árið 2020.
Tilvitnun:
&gt; "2.5. Olíunotkun | Fellsmúli Landsveit | 45 | L |"
Engar frekari upplýsingar um olíunotkun fundust í skýrslunni.</t>
  </si>
  <si>
    <t>Í skýrslunni um grænt bókhald fyrir árið 2011 frá Íslandsbleikju ehf. er að finna upplýsingar um olíunotkun fyrirtækisins. Á blaðsíðu 4 kemur fram að olíunotkun fyrirtækisins á Stað var 3.317 lítrar. 
Tilvitnun:
"2.5. Olíunotkun | Staður | 3,317 | lítrar |"
Auk þess er á blaðsíðu 5 minnst á olíugeyma:
"3.14. Olíugeymar (þar sem við á)
3 tankar við varaafstöð, 2-3 þús lítrar á hverjum tíma."
Þetta gefur til kynna að fyrirtækið hafi þrjá olíutanka við varaafstöðina, hver með geymslugetu á bilinu 2-3 þúsund lítrar.
Engar aðrar upplýsingar um notkun annarra olíutengdra vara eins og bensín, dísel eða metanól fyrir árið 2011 fundust í skýrslunni.</t>
  </si>
  <si>
    <t>sameinað_sílikon</t>
  </si>
  <si>
    <t>United Silicon</t>
  </si>
  <si>
    <t>Í græna bókhaldi United Silicon fyrir árið 2016 er að finna eftirfarandi upplýsingar um notkun olíuafurða:
- **Díselolía og bensín**: 33,05 tonn
Þessar upplýsingar eru staðsettar á blaðsíðu 8 undir kaflanum "Lykiltölur" í undirflokknum "Orku- og vatnsnotkun".
Engar aðrar olíuafurðir eins og metanól eru nefndar í skýrslunni fyrir árið 2016.</t>
  </si>
  <si>
    <t>Smurolíur/fer til endurvinnslu</t>
  </si>
  <si>
    <t>þurrkunar</t>
  </si>
  <si>
    <t>fiskimjölsverkmiðja_ísfélag_vestmannaeyja_vestmannaeyjum_og_þórshöfn</t>
  </si>
  <si>
    <t>Í skýrslunni um grænt bókhald fyrir rekstrarárið 2020 hjá Ísfélagi Vestmannaeyja hf. er að finna eftirfarandi upplýsingar um notkun á olíu og olíutengdum vörum:
### Tegundir olíu og magn notkunar:
1. **Verksmiðjuolía, endurnunnin**:
   - FES: 550.928 kg (27,6 kg á hvert tonn hráefnis)
   - ÍVÞH: 749.040 kg (41,4 kg á hvert tonn hráefnis)
2. **Svartolía**:
   - FES: 97.936 kg (4,9 kg á hvert tonn hráefnis)
   - ÍVÞH: Engin notkun skráð
3. **DMA olía**:
   - FES: 194.139 kg (9,7 kg á hvert tonn hráefnis)
   - ÍVÞH: Engin notkun skráð
4. **Própangas**:
   - FES: 87 kg (0,0 kg á hvert tonn hráefnis)
   - ÍVÞH: Engin notkun skráð
5. **Díeselolía**:
   - FES: 97.937 ltr (4,9 ltr á hvert tonn hráefnis)
   - ÍVÞH: Engin notkun skráð
### Upplýsingar um útblástur:
- **Magn SO² í útblæstri**:
  - FES: 5,2 tonn
  - ÍVÞH: 7,1 tonn
- **Magn CO² í útblæstri**:
  - FES: 2.542 tonn
  - ÍVÞH: 2.207 tonn
Þessar upplýsingar eru að finna á blaðsíðum 9 og 10 í skýrslunni.</t>
  </si>
  <si>
    <t>til þurrkunar</t>
  </si>
  <si>
    <t>Til þurrkunar á kornuðum áburði</t>
  </si>
  <si>
    <t>Olíusíur (brennsla spilliefna)</t>
  </si>
  <si>
    <t>Í skýrslunni um grænt bókhald fyrir árið 2010 frá Íslandsbleikju ehf. er að finna eftirfarandi upplýsingar um olíunotkun fyrirtækisins:
- **Tegund olíu**: Ekki er tilgreind sérstök tegund olíu, aðeins almennt talað um "olíunotkun".
- **Magn**: 9,929 lítrar.
- **Eining**: Lítrar.
- **Síða**: 4.
Tilvitnun úr textanum:
"2.5. Olíunotkun | Staður | 9,929 | lítrar"
Engar aðrar upplýsingar um notkun annarra olíutengdra vara eins og bensín, dísilolíu, metanól eða annarra efna fyrir árið 2010 fundust í skýrslunni.</t>
  </si>
  <si>
    <t>ökutæki</t>
  </si>
  <si>
    <t>Gasolía til uppkveikju</t>
  </si>
  <si>
    <t>Til eftirþurrkunar á kornuðum áburði</t>
  </si>
  <si>
    <t>til uppkveikju</t>
  </si>
  <si>
    <t>Í skýrslunni um grænt bókhald Sementsverksmiðjunnar ehf. fyrir árið 2011 er að finna eftirfarandi upplýsingar um notkun á olíutengdum vörum:
1. **Gasolía til uppkveikju**:
   - Magn: 2 tonn
   - Bls. 5
2. **Orkuríkur fljótandi úrgangur**:
   - Magn: 190 tonn
   - Bls. 5
3. **Orkuríkur fljótandi úrgangur frá Efnamóttökunni ehf**:
   - Magn: 38.430 kg
   - Bls. 9
4. **Olíuleifar**:
   - Engar olíuleifar bárust frá olíufélögum á árinu 2011.
   - Bls. 9
5. **Orkuríkur fastur úrgangur**:
   - Ekki var tekið við neinum föstum orkuríkum úrgangi frá álverum til brennslu á árinu 2011.
   - Bls. 9
Þessar upplýsingar gefa til kynna notkun og móttöku á olíutengdum vörum hjá Sementsverksmiðjunni ehf. á árinu 2011.</t>
  </si>
  <si>
    <t>Smálöt &lt; 25 lítra (brennsla spilliefna)</t>
  </si>
  <si>
    <t>Leiðrétt sveitarfélag</t>
  </si>
  <si>
    <t>Seltjarnarnes</t>
  </si>
  <si>
    <t>Garðabær</t>
  </si>
  <si>
    <t>Hafnarfjarðarkaupstaður</t>
  </si>
  <si>
    <t>Garðabær (Álftanes)</t>
  </si>
  <si>
    <t>Suðurnesjabær</t>
  </si>
  <si>
    <t>Kjós</t>
  </si>
  <si>
    <t>Kjósarhreppur</t>
  </si>
  <si>
    <t>Hvalfjarðarsveit</t>
  </si>
  <si>
    <t>Borgarbyggð</t>
  </si>
  <si>
    <t>Reykholt í Borgarfirði</t>
  </si>
  <si>
    <t>Sveitarfélagið Stykkishólmur</t>
  </si>
  <si>
    <t>Eyja- og Miklaholtshreppur,Sveitarfélagið Stykkishólmur</t>
  </si>
  <si>
    <t>Eyja- og Miklaholtshreppur</t>
  </si>
  <si>
    <t>Flatey á Breiðafirði</t>
  </si>
  <si>
    <t>Reykhólahreppur</t>
  </si>
  <si>
    <t>Grundarfjarðarbær</t>
  </si>
  <si>
    <t>Snæfellsbær</t>
  </si>
  <si>
    <t>Dalabyggð</t>
  </si>
  <si>
    <t>Bolungarvíkurkaupstaður</t>
  </si>
  <si>
    <t>Súðavíkurhreppur</t>
  </si>
  <si>
    <t>Húnaþing vestra</t>
  </si>
  <si>
    <t>Strandabyggð</t>
  </si>
  <si>
    <t>Árneshreppur,Kaldraneshreppur,Strandabyggð</t>
  </si>
  <si>
    <t>Kaldrananeshreppur</t>
  </si>
  <si>
    <t>Árneshreppur</t>
  </si>
  <si>
    <t>Sveitarfélagið Skagaströnd</t>
  </si>
  <si>
    <t>Fljót</t>
  </si>
  <si>
    <t>Fjallabyggð</t>
  </si>
  <si>
    <t>Akureyrarbær</t>
  </si>
  <si>
    <t>Hörgársveit</t>
  </si>
  <si>
    <t>Svalbarðsstrandarhreppur</t>
  </si>
  <si>
    <t>Grýtubakkahreppur</t>
  </si>
  <si>
    <t>Dalvíkurbyggð</t>
  </si>
  <si>
    <t>Þingeyjarsveit</t>
  </si>
  <si>
    <t xml:space="preserve">Laugar </t>
  </si>
  <si>
    <t>Mývatn</t>
  </si>
  <si>
    <t>Múlaþing</t>
  </si>
  <si>
    <t>Borgarfjörður (eystri)</t>
  </si>
  <si>
    <t>Öræfi</t>
  </si>
  <si>
    <t>Sveitarfélagið Árborg</t>
  </si>
  <si>
    <t>Skeiða- og Gnúpverjahreppur</t>
  </si>
  <si>
    <t>Grímsnes- og Grafningshreppur</t>
  </si>
  <si>
    <t>Bláskógabyggð</t>
  </si>
  <si>
    <t>Hveragerðisbær</t>
  </si>
  <si>
    <t>Flúðir</t>
  </si>
  <si>
    <t>Hrunamannahreppur</t>
  </si>
  <si>
    <t>Rangárþing ytra</t>
  </si>
  <si>
    <t>Rangárþing eystra</t>
  </si>
  <si>
    <t>Vík</t>
  </si>
  <si>
    <t>Mannfjöldi eftir kyni, aldri og sveitarfélögum 1998-2024 - Sveitarfélagaskipan 1. janúar 2024</t>
  </si>
  <si>
    <t>2010</t>
  </si>
  <si>
    <t>2011</t>
  </si>
  <si>
    <t>2012</t>
  </si>
  <si>
    <t>2013</t>
  </si>
  <si>
    <t>2014</t>
  </si>
  <si>
    <t>2015</t>
  </si>
  <si>
    <t>2016</t>
  </si>
  <si>
    <t>2017</t>
  </si>
  <si>
    <t>2018</t>
  </si>
  <si>
    <t>2019</t>
  </si>
  <si>
    <t>2020</t>
  </si>
  <si>
    <t>Ásahreppur</t>
  </si>
  <si>
    <t>Eyjafjarðarsveit</t>
  </si>
  <si>
    <t>Fljótsdalshreppur</t>
  </si>
  <si>
    <t>Kópavogsbær</t>
  </si>
  <si>
    <t>Reykjavíkurborg</t>
  </si>
  <si>
    <t>Seltjarnarnesbær</t>
  </si>
  <si>
    <t>Skorradalshreppur</t>
  </si>
  <si>
    <t>Sveitarfélagið Vogar</t>
  </si>
  <si>
    <t>Tjörneshreppur</t>
  </si>
  <si>
    <t>Vestmannaeyjabær</t>
  </si>
  <si>
    <t>Leiðrétt sveitarfélög</t>
  </si>
  <si>
    <t>Total</t>
  </si>
  <si>
    <t>Jöfnunarsjóður (frá Eim)</t>
  </si>
  <si>
    <t>Orkustofnun</t>
  </si>
  <si>
    <t>Samanburður</t>
  </si>
  <si>
    <t>Orkustofnun flokkur</t>
  </si>
  <si>
    <t>Orkustofnun tölur</t>
  </si>
  <si>
    <t>Diff</t>
  </si>
  <si>
    <t>Flugvélabensín</t>
  </si>
  <si>
    <t>Þotueldsneyti</t>
  </si>
  <si>
    <t>Sjósamgöngur</t>
  </si>
  <si>
    <t>Flugsamgöngur</t>
  </si>
  <si>
    <t>Fiskiskip</t>
  </si>
  <si>
    <t>Iðnaður</t>
  </si>
  <si>
    <t>Húshitun og sundlaugar</t>
  </si>
  <si>
    <t>Orkuvinnsla</t>
  </si>
  <si>
    <t>Annað</t>
  </si>
  <si>
    <t>Samtals</t>
  </si>
  <si>
    <t>Heild</t>
  </si>
  <si>
    <t>Tonn</t>
  </si>
  <si>
    <t>Mismunur</t>
  </si>
  <si>
    <t>Absolute munur</t>
  </si>
  <si>
    <t>Efni/Subject:</t>
  </si>
  <si>
    <t>Talnaefni Orkustofnunar / Orkustofnun Data Repository</t>
  </si>
  <si>
    <t>Titill/Title:</t>
  </si>
  <si>
    <t>Þróun eldsneytissölu eftir eldsneytistegund á Íslandi 1982 - 2022 /  Development of fuel sales by fuel type in Iceland 1982 - 2022</t>
  </si>
  <si>
    <t>Lykilorð/Keyword:</t>
  </si>
  <si>
    <t>Olíusala, eldsneytistegund/ Fuel, sales, fuel type</t>
  </si>
  <si>
    <t>Auðkenni/Identifier:</t>
  </si>
  <si>
    <t>OS-2023-T005-02</t>
  </si>
  <si>
    <t>Útgáfudagur/Date:</t>
  </si>
  <si>
    <t>Síðast uppfært/Last edition</t>
  </si>
  <si>
    <t>Höfundur/Creator:</t>
  </si>
  <si>
    <t>Tímabil/Period:</t>
  </si>
  <si>
    <t>01.01.1982-31.12.2022</t>
  </si>
  <si>
    <t>Tilvísun:</t>
  </si>
  <si>
    <r>
      <t>Orkustofnun (</t>
    </r>
    <r>
      <rPr>
        <b/>
        <sz val="9"/>
        <color indexed="8"/>
        <rFont val="Calibri"/>
        <family val="2"/>
      </rPr>
      <t>2023).</t>
    </r>
    <r>
      <rPr>
        <b/>
        <i/>
        <sz val="9"/>
        <color indexed="8"/>
        <rFont val="Calibri"/>
        <family val="2"/>
      </rPr>
      <t xml:space="preserve"> OS-2023-T005-02: Þróun eldsneytissölu eftir eldsneytistegund á Íslandi 1982 - 2022.</t>
    </r>
  </si>
  <si>
    <t>Citation:</t>
  </si>
  <si>
    <r>
      <t xml:space="preserve">Orkustofnun (2023). </t>
    </r>
    <r>
      <rPr>
        <b/>
        <i/>
        <sz val="9"/>
        <color theme="1"/>
        <rFont val="Calibri"/>
        <family val="2"/>
        <scheme val="minor"/>
      </rPr>
      <t>OS-2023-T005-02:</t>
    </r>
    <r>
      <rPr>
        <b/>
        <sz val="9"/>
        <color indexed="8"/>
        <rFont val="Calibri"/>
        <family val="2"/>
      </rPr>
      <t xml:space="preserve"> </t>
    </r>
    <r>
      <rPr>
        <b/>
        <i/>
        <sz val="9"/>
        <color indexed="8"/>
        <rFont val="Calibri"/>
        <family val="2"/>
      </rPr>
      <t>Development of fuel sales by fuel type in Iceland 1982 - 2022</t>
    </r>
  </si>
  <si>
    <t>Tafla 1: Þróun eldsneytissölu eftir eldsneytistegund á Íslandi 1982 - 2022</t>
  </si>
  <si>
    <t>Table 1: Development of fuel sales by fuel type in Iceland 1982 - 2022</t>
  </si>
  <si>
    <t>Íblöndun í bensín</t>
  </si>
  <si>
    <t>Flotadísilolía</t>
  </si>
  <si>
    <t>Year</t>
  </si>
  <si>
    <t>Jet fuel</t>
  </si>
  <si>
    <t>Aviation fuel</t>
  </si>
  <si>
    <t>Other kerozene</t>
  </si>
  <si>
    <t>Gasoline</t>
  </si>
  <si>
    <t>Renewables in gasoline</t>
  </si>
  <si>
    <t>Marine diesel oil</t>
  </si>
  <si>
    <t>Marine gasoil</t>
  </si>
  <si>
    <t>Biodiesel</t>
  </si>
  <si>
    <t>Heavy fuel oil</t>
  </si>
  <si>
    <t>Númer</t>
  </si>
  <si>
    <t>Yfirnafn</t>
  </si>
  <si>
    <t>Póststöð</t>
  </si>
  <si>
    <t>Skeljungur hf.</t>
  </si>
  <si>
    <t>101Reykjavík</t>
  </si>
  <si>
    <t>Olíufélagið hf</t>
  </si>
  <si>
    <t>Olíuverslun Íslands hf.</t>
  </si>
  <si>
    <t>Reykjavíkurflugvöllur</t>
  </si>
  <si>
    <t>Álverið í Straumsvík</t>
  </si>
  <si>
    <t>Malik Supply AS</t>
  </si>
  <si>
    <t>Olísbúð</t>
  </si>
  <si>
    <t>Lager Vagnhöfði</t>
  </si>
  <si>
    <t>Smurolíulager</t>
  </si>
  <si>
    <t>Laugarnes dælur</t>
  </si>
  <si>
    <t>ÓB Egilssgötu</t>
  </si>
  <si>
    <t>Álfheimar</t>
  </si>
  <si>
    <t>Ánanaust</t>
  </si>
  <si>
    <t>Bíldshöfði</t>
  </si>
  <si>
    <t>Mjódd</t>
  </si>
  <si>
    <t>Fossháls</t>
  </si>
  <si>
    <t>Gullinbrú</t>
  </si>
  <si>
    <t>ÓB Fjarðarkaup</t>
  </si>
  <si>
    <t>ÓB Melabraut</t>
  </si>
  <si>
    <t>Hamraborg</t>
  </si>
  <si>
    <t>Kópavogur P.Sam</t>
  </si>
  <si>
    <t>Háaleiti</t>
  </si>
  <si>
    <t>Sendibílast.Borgartúni</t>
  </si>
  <si>
    <t>Suðurl.br.Bifr.og landb.</t>
  </si>
  <si>
    <t>Klöpp</t>
  </si>
  <si>
    <t>Nýja sendibílastöðin</t>
  </si>
  <si>
    <t>Seltjarnarnes Suðurströnd</t>
  </si>
  <si>
    <t>ÓB Áning</t>
  </si>
  <si>
    <t>ÓB Starengi</t>
  </si>
  <si>
    <t>ÓB Arnarsmári</t>
  </si>
  <si>
    <t>Sæbraut</t>
  </si>
  <si>
    <t>Umferðamiðstöðin</t>
  </si>
  <si>
    <t>Bókhaldsdeild</t>
  </si>
  <si>
    <t>Söludeild</t>
  </si>
  <si>
    <t>Reykjavíkurflugv.lykladæla</t>
  </si>
  <si>
    <t>ÓB Staðarhverfi</t>
  </si>
  <si>
    <t>Samskip Sundahöfn</t>
  </si>
  <si>
    <t>Bátadæla Grandagarði</t>
  </si>
  <si>
    <t>Bílaleiga Hertz</t>
  </si>
  <si>
    <t>Allra handa lykladæla</t>
  </si>
  <si>
    <t>Norðlingaholt</t>
  </si>
  <si>
    <t>110Reykjavík</t>
  </si>
  <si>
    <t>ÓB Grafarholti</t>
  </si>
  <si>
    <t>113Reykjavík</t>
  </si>
  <si>
    <t>190Vogar</t>
  </si>
  <si>
    <t>Atlantsolía ehf.</t>
  </si>
  <si>
    <t>220Hafnarfjörður</t>
  </si>
  <si>
    <t>Hafnarfjörður lykladæla</t>
  </si>
  <si>
    <t>ÓB Suðrurhella - Hafnarfjörður</t>
  </si>
  <si>
    <t>Helguvík SR mjöl</t>
  </si>
  <si>
    <t>230Keflavík</t>
  </si>
  <si>
    <t>Flugleiðir Keflavík</t>
  </si>
  <si>
    <t>Keflavíkurflugv. Arnarvöll</t>
  </si>
  <si>
    <t>Fálkavellir Keflavíkurflugvöll</t>
  </si>
  <si>
    <t>Keflavík lögreglufélag</t>
  </si>
  <si>
    <t>Keflav.flugv.sýslumaður</t>
  </si>
  <si>
    <t>240Grindavík</t>
  </si>
  <si>
    <t>Grindavík bátadæla</t>
  </si>
  <si>
    <t>245Sandgerði</t>
  </si>
  <si>
    <t>250Garður</t>
  </si>
  <si>
    <t>260Njarðvík</t>
  </si>
  <si>
    <t>Njarðvík Orkan</t>
  </si>
  <si>
    <t>ÓB Njarðvík</t>
  </si>
  <si>
    <t>Esju-skáli á Kjalarn.</t>
  </si>
  <si>
    <t>270Mosfellsbær</t>
  </si>
  <si>
    <t>Langitangi í Mosf.bæ</t>
  </si>
  <si>
    <t>Mosfellsbær flugafgr.</t>
  </si>
  <si>
    <t>Bjarkarholt í Mosf.bæ</t>
  </si>
  <si>
    <t>300Akranes</t>
  </si>
  <si>
    <t>Akranes, Orkan</t>
  </si>
  <si>
    <t>Akranes Suðurgata</t>
  </si>
  <si>
    <t>Akranes Esjubraut</t>
  </si>
  <si>
    <t>Akranes lykladæla</t>
  </si>
  <si>
    <t>ÓB Grundartanga</t>
  </si>
  <si>
    <t>Botnsskáli í Hvalfirði</t>
  </si>
  <si>
    <t>301Akranes</t>
  </si>
  <si>
    <t>Olíustöðin í Hvalfirði</t>
  </si>
  <si>
    <t>310Borgarnes</t>
  </si>
  <si>
    <t>Borgarnes Brúartorg 8</t>
  </si>
  <si>
    <t>Borgarverk lykladæla</t>
  </si>
  <si>
    <t>311Borgarnes</t>
  </si>
  <si>
    <t>Dalsmynni</t>
  </si>
  <si>
    <t>Hvítárskáli</t>
  </si>
  <si>
    <t>Kleppjárnsreykir</t>
  </si>
  <si>
    <t>Flatey</t>
  </si>
  <si>
    <t>340Stykkishólmur</t>
  </si>
  <si>
    <t>Stykkishólmur lykladæla</t>
  </si>
  <si>
    <t>350Grundarfjörður</t>
  </si>
  <si>
    <t>Grundarfjörður Orkan</t>
  </si>
  <si>
    <t>355Ólafsvík</t>
  </si>
  <si>
    <t>Arnarstapi lykladæla</t>
  </si>
  <si>
    <t>Ólafsvík lykladæla</t>
  </si>
  <si>
    <t>360Hellissandur</t>
  </si>
  <si>
    <t>370Búðardalur</t>
  </si>
  <si>
    <t>ÓB Búðardalur</t>
  </si>
  <si>
    <t>371Búðardalur</t>
  </si>
  <si>
    <t>Staðarfell</t>
  </si>
  <si>
    <t>Bær í Reykhólasveit</t>
  </si>
  <si>
    <t>380Króksfjarðarnes</t>
  </si>
  <si>
    <t>Reykhólar lykladæla</t>
  </si>
  <si>
    <t>Skálanes</t>
  </si>
  <si>
    <t>400Ísafjörður</t>
  </si>
  <si>
    <t>Ísafjörður Orkan</t>
  </si>
  <si>
    <t>Lykladæla Mávagarði</t>
  </si>
  <si>
    <t>Kirkjuból í Nauteyrarhr</t>
  </si>
  <si>
    <t>Rauðamýri</t>
  </si>
  <si>
    <t>401Ísafjörður</t>
  </si>
  <si>
    <t>415Bolungarvík</t>
  </si>
  <si>
    <t>Bolungravík lykladæla</t>
  </si>
  <si>
    <t>420Súðavík</t>
  </si>
  <si>
    <t>425Flateyri</t>
  </si>
  <si>
    <t>430Suðureyri</t>
  </si>
  <si>
    <t>Patreksfjarðarflugvöllur</t>
  </si>
  <si>
    <t>450Patreksfjörður</t>
  </si>
  <si>
    <t>Brjánslækur</t>
  </si>
  <si>
    <t>451Patreksfjörður</t>
  </si>
  <si>
    <t>460Tálknafjörður</t>
  </si>
  <si>
    <t>465Bíldudalur</t>
  </si>
  <si>
    <t>Hrafnseyri</t>
  </si>
  <si>
    <t>470Þingeyri</t>
  </si>
  <si>
    <t>Gil v/Dýrafjörð</t>
  </si>
  <si>
    <t>471Þingeyri</t>
  </si>
  <si>
    <t>Borðeyri</t>
  </si>
  <si>
    <t>500Brú</t>
  </si>
  <si>
    <t>Djúpavík á Ströndum</t>
  </si>
  <si>
    <t>510Hólmavík</t>
  </si>
  <si>
    <t>520Drangsnes</t>
  </si>
  <si>
    <t>530Hvammstangi</t>
  </si>
  <si>
    <t>Þorfinnsstaðir</t>
  </si>
  <si>
    <t>531Hvammstangi</t>
  </si>
  <si>
    <t>540Blönduós</t>
  </si>
  <si>
    <t>Húnaver</t>
  </si>
  <si>
    <t>541Blönduós</t>
  </si>
  <si>
    <t>545Skagaströnd</t>
  </si>
  <si>
    <t>Skagaströnd lykladæla</t>
  </si>
  <si>
    <t>550Sauðárkrókur</t>
  </si>
  <si>
    <t>Sauðárkrókur lykladæla</t>
  </si>
  <si>
    <t>Þverárfjall Lykladæla</t>
  </si>
  <si>
    <t>Kúskerpi í Blönduhl.hr.</t>
  </si>
  <si>
    <t>560Varmahlíð</t>
  </si>
  <si>
    <t>Varmilækur</t>
  </si>
  <si>
    <t>565Hofsós</t>
  </si>
  <si>
    <t>566Hofsós</t>
  </si>
  <si>
    <t>570Fljót</t>
  </si>
  <si>
    <t>580Siglufjörður</t>
  </si>
  <si>
    <t>Siglufjörður SR mjöl</t>
  </si>
  <si>
    <t>Siglufjörður lykladæla</t>
  </si>
  <si>
    <t>Siglufjörður lyklad. vinnuvéla</t>
  </si>
  <si>
    <t>600Akureyri</t>
  </si>
  <si>
    <t>Akureyri BSO</t>
  </si>
  <si>
    <t>Akureyri Mýrarvegur</t>
  </si>
  <si>
    <t>Akureyri Hörgárbraut</t>
  </si>
  <si>
    <t>Akureyri Orkan</t>
  </si>
  <si>
    <t>Akueyri Orkan Kjarnagötu</t>
  </si>
  <si>
    <t>ÓB Borgarbraut Akureyri</t>
  </si>
  <si>
    <t>ÓB Sjafnargata Akureyri</t>
  </si>
  <si>
    <t>Akureyri, lykladæla Sandg.bót</t>
  </si>
  <si>
    <t>Akureyri, lykladæla Óseyri</t>
  </si>
  <si>
    <t>Hertz bílaleiga Akureyri</t>
  </si>
  <si>
    <t>Garðyrkjust. Vín</t>
  </si>
  <si>
    <t>601Akureyri</t>
  </si>
  <si>
    <t>Steinhólaskáli</t>
  </si>
  <si>
    <t>Svalbarðseyri</t>
  </si>
  <si>
    <t>Tungunes</t>
  </si>
  <si>
    <t>610Grenivík</t>
  </si>
  <si>
    <t>620Dalvík</t>
  </si>
  <si>
    <t>Árskógssandur sjálfsafgreiðsla</t>
  </si>
  <si>
    <t>Dalvík lykladæla</t>
  </si>
  <si>
    <t>Hauganes</t>
  </si>
  <si>
    <t>Ólafsfj.lyklad.v/bryggju</t>
  </si>
  <si>
    <t>625Ólafsfjörður</t>
  </si>
  <si>
    <t>Ólafsfjörður, lykladæla</t>
  </si>
  <si>
    <t>Ólafsfjörður sjálfsafgreiðsla</t>
  </si>
  <si>
    <t>640Húsavík</t>
  </si>
  <si>
    <t>Húsavík lykladæla</t>
  </si>
  <si>
    <t>Húsavíkurflugvöllur</t>
  </si>
  <si>
    <t>641Húsavík</t>
  </si>
  <si>
    <t>Lækjavellir í Bárðard.</t>
  </si>
  <si>
    <t>Stóru - Tjarnir</t>
  </si>
  <si>
    <t>Gljúfrabú</t>
  </si>
  <si>
    <t>650Laugar</t>
  </si>
  <si>
    <t>Hóll í Reykjadal</t>
  </si>
  <si>
    <t>Grímsstaðir á Fjöllum</t>
  </si>
  <si>
    <t>660Reykjahlíð</t>
  </si>
  <si>
    <t>Kísiliðjan Mývatni</t>
  </si>
  <si>
    <t>Reynihlíð</t>
  </si>
  <si>
    <t>670Kópasker</t>
  </si>
  <si>
    <t>671Kópasker</t>
  </si>
  <si>
    <t>Leirhöfn á Melrakkasl.</t>
  </si>
  <si>
    <t>Sandfellshagi</t>
  </si>
  <si>
    <t>675Raufarhöfn</t>
  </si>
  <si>
    <t>Raufarhöfn SR mjöl</t>
  </si>
  <si>
    <t>Þórshöfn um Öxafj.</t>
  </si>
  <si>
    <t>680Þórshöfn</t>
  </si>
  <si>
    <t>Þórshöfn um Melr.sl.</t>
  </si>
  <si>
    <t>Þórshöfn lykladæla</t>
  </si>
  <si>
    <t>685Bakkafjörður</t>
  </si>
  <si>
    <t>690Vopnafjörður</t>
  </si>
  <si>
    <t>700Egilsstaðir</t>
  </si>
  <si>
    <t>Egilsstaðir Orkan</t>
  </si>
  <si>
    <t>701Egilsstaðir</t>
  </si>
  <si>
    <t>Brú í Jökuldal</t>
  </si>
  <si>
    <t>Fellabær lykladæla</t>
  </si>
  <si>
    <t>Hallfreðarstaðir</t>
  </si>
  <si>
    <t>Hallormsstaður sjálfsafgr.</t>
  </si>
  <si>
    <t>Skriðukl. í Fljótsdal</t>
  </si>
  <si>
    <t>707Hallormsstaður</t>
  </si>
  <si>
    <t>Kárahnjúkar stöðvarhús</t>
  </si>
  <si>
    <t>710Seyðisfjörður</t>
  </si>
  <si>
    <t>Seyðisfjörður sjálfsafgreiðsla</t>
  </si>
  <si>
    <t>Seyðisfjörður SR mjöl</t>
  </si>
  <si>
    <t>715Mjóifjörður</t>
  </si>
  <si>
    <t>720Borgarfjörður</t>
  </si>
  <si>
    <t>730Reyðarfjörður</t>
  </si>
  <si>
    <t>Reyðarfjörður SR mjöl</t>
  </si>
  <si>
    <t>735Eskifjörður</t>
  </si>
  <si>
    <t>740Neskaupsstaður</t>
  </si>
  <si>
    <t>Neskaupstaður lykladæla</t>
  </si>
  <si>
    <t>750Fáskrúðsfjörður</t>
  </si>
  <si>
    <t>755Stöðvarfjörður</t>
  </si>
  <si>
    <t>760Breiðdalsvík</t>
  </si>
  <si>
    <t>Berunes í Berufirði</t>
  </si>
  <si>
    <t>765Djúpivogur</t>
  </si>
  <si>
    <t>Starmýri</t>
  </si>
  <si>
    <t>780Höfn</t>
  </si>
  <si>
    <t>Hornafjörður lykladæla</t>
  </si>
  <si>
    <t>781Höfn</t>
  </si>
  <si>
    <t>Skaftafell</t>
  </si>
  <si>
    <t>Svínafell í Öræfum</t>
  </si>
  <si>
    <t>Tjörn í Mýrarhreppi</t>
  </si>
  <si>
    <t>785Fagurhólsmýri</t>
  </si>
  <si>
    <t>800Selfoss</t>
  </si>
  <si>
    <t>Selfoss lykladæla</t>
  </si>
  <si>
    <t>Selfoss Olís Heildsala</t>
  </si>
  <si>
    <t>Guðm.Tyrfingsson Lykladæla</t>
  </si>
  <si>
    <t>Selfoss Orkan</t>
  </si>
  <si>
    <t>801Selfoss</t>
  </si>
  <si>
    <t>Brautarholt á Skeiðum</t>
  </si>
  <si>
    <t>Laugarás í Biskupst.</t>
  </si>
  <si>
    <t>Syðri brú</t>
  </si>
  <si>
    <t>810Hveragerði</t>
  </si>
  <si>
    <t>Hveragerði Orkan</t>
  </si>
  <si>
    <t>815Þorlákshöfn</t>
  </si>
  <si>
    <t>Þorlákshöfn Lykladæla</t>
  </si>
  <si>
    <t>820Eyrarbakki</t>
  </si>
  <si>
    <t>825Stokkseyri</t>
  </si>
  <si>
    <t>840Laugarvatn</t>
  </si>
  <si>
    <t>Kerlingafjöll</t>
  </si>
  <si>
    <t>845Flúðir</t>
  </si>
  <si>
    <t>Lykladæla Flúðum</t>
  </si>
  <si>
    <t>Ægissíða við Hellu</t>
  </si>
  <si>
    <t>850Hella</t>
  </si>
  <si>
    <t>Lykladæla Andrésfjós</t>
  </si>
  <si>
    <t>851Hella</t>
  </si>
  <si>
    <t>Leirubakki í Landssv.</t>
  </si>
  <si>
    <t>Rauðilækur</t>
  </si>
  <si>
    <t>Sprengisandur</t>
  </si>
  <si>
    <t>Sultartangi</t>
  </si>
  <si>
    <t>Veiðivötn</t>
  </si>
  <si>
    <t>860Hvolsvöllur</t>
  </si>
  <si>
    <t>Kirkjulækjarkot</t>
  </si>
  <si>
    <t>861Hvolsvöllur</t>
  </si>
  <si>
    <t>Skarðshlíð</t>
  </si>
  <si>
    <t>870Vík</t>
  </si>
  <si>
    <t>ÓB Vík</t>
  </si>
  <si>
    <t>Herjólfsstaðir í Álftav.</t>
  </si>
  <si>
    <t>880Kirkjubæjarklaustur</t>
  </si>
  <si>
    <t>900Vestmannaeyjar</t>
  </si>
  <si>
    <t>Vestm.eyjar Græðisbraut</t>
  </si>
  <si>
    <t>Vestm.eyjar Klettur</t>
  </si>
  <si>
    <t>Vestm.eyjar lykladæla</t>
  </si>
  <si>
    <t>Undirtegund</t>
  </si>
  <si>
    <t>Eðlisþyngd</t>
  </si>
  <si>
    <t>Bensín 92 oct.</t>
  </si>
  <si>
    <t>Svartolía Kg E30</t>
  </si>
  <si>
    <t>Svartolía Kg E33</t>
  </si>
  <si>
    <t>SD Skipaolía</t>
  </si>
  <si>
    <t>Heimili</t>
  </si>
  <si>
    <t>Olíustöðin Hvalfirði</t>
  </si>
  <si>
    <t>Stykkishómur</t>
  </si>
  <si>
    <t>Rif</t>
  </si>
  <si>
    <t>Borgarfjörður Ey.</t>
  </si>
  <si>
    <t>Per höfuðtala</t>
  </si>
  <si>
    <t>Ísfélag Vestmannaeyja hf (ust.is)</t>
  </si>
  <si>
    <t>Norðurland eystra</t>
  </si>
  <si>
    <t>Landbúnaður</t>
  </si>
  <si>
    <t>Afgangur grænt bókhald</t>
  </si>
  <si>
    <t>Metin notkun [tonn]</t>
  </si>
  <si>
    <t>Byggingariðnaður</t>
  </si>
  <si>
    <t>Grand total</t>
  </si>
  <si>
    <t>Afgangur</t>
  </si>
  <si>
    <t>Grænt bókhald + metið</t>
  </si>
  <si>
    <t>Vantaði grænt bókhald - metið út frá tölum nærliggjandi ára og olíusölutölum</t>
  </si>
  <si>
    <t>Einni færslu skipt í tvennt til að geta flokkað betur</t>
  </si>
  <si>
    <t>5.1.	Ekkert úr grænu bókhaldi
5.2.	Íbúum hefur fækkað 2010-20 svo fremur lítið í byggingariðnað
5.3.	Það er landbúnaður á svæðinu svo lituð gasolía fer dálítið þangað
5.4.	Soldið af litaðri gasolíu var talin fara á smábáta og var færð þangað.</t>
  </si>
  <si>
    <t>Húshitun/Raforkuframleiðsla</t>
  </si>
  <si>
    <t>7.1.	Grímsey
7.1.1.	Fundust ágæt gögn um notkun þar árið 2000 og gert ráð fyrir að það sé svipuð skipting milli húshitunar, raforkuframleiðslu og báta (AR-2001-02.pdf (orkustofnun.is)
7.1.2.	Spurning um að hafa grímsey sér</t>
  </si>
  <si>
    <t>Landið allt</t>
  </si>
  <si>
    <t>Hlutfall</t>
  </si>
  <si>
    <t>Norðurland vestra</t>
  </si>
  <si>
    <t>kt</t>
  </si>
  <si>
    <t>Nautgripir alls</t>
  </si>
  <si>
    <t>Sauðfé alls</t>
  </si>
  <si>
    <t>Höfuðborgarsvæðið og suðurnes</t>
  </si>
  <si>
    <t>Mjólkurtonn</t>
  </si>
  <si>
    <t>Mjólkurlítrar</t>
  </si>
  <si>
    <t>Sauðfjé (ærgildi)</t>
  </si>
  <si>
    <t>Landbúnaðar sheet</t>
  </si>
  <si>
    <t>Metið</t>
  </si>
  <si>
    <t>Önnur notkun</t>
  </si>
  <si>
    <t>Akraneskaupstaður,Hvalfjarðarsveit,Kjósarhreppur</t>
  </si>
  <si>
    <t>Akureyrarbær,Eyjafjarðarsveit,Hörgársveit,Svalbarðsstrandarhreppur,Grýtubakkahreppur</t>
  </si>
  <si>
    <t>Flugvallarstarfsemi</t>
  </si>
  <si>
    <t>Hveragerðisbær,Sveitarfélagið Ölfus</t>
  </si>
  <si>
    <t>tegund_eldsneytis</t>
  </si>
  <si>
    <t>landshluti</t>
  </si>
  <si>
    <t>sveitarfelag</t>
  </si>
  <si>
    <t>stadur</t>
  </si>
  <si>
    <t>yfirtegund_eldsneytis</t>
  </si>
  <si>
    <t>skrad_magn</t>
  </si>
  <si>
    <t>eining</t>
  </si>
  <si>
    <t>ar</t>
  </si>
  <si>
    <t>athugasemd</t>
  </si>
  <si>
    <t>flokkun</t>
  </si>
  <si>
    <t>utsolustadur</t>
  </si>
  <si>
    <t>postnumer</t>
  </si>
  <si>
    <t>tegund</t>
  </si>
  <si>
    <t>yfirtegund</t>
  </si>
  <si>
    <t>notkun</t>
  </si>
  <si>
    <t>magn</t>
  </si>
  <si>
    <t>notkunarflokkun</t>
  </si>
  <si>
    <t>innanlands_millilanda</t>
  </si>
  <si>
    <t>fyrirtaeki</t>
  </si>
  <si>
    <t>nafn</t>
  </si>
  <si>
    <t>adalstadsetning</t>
  </si>
  <si>
    <t>postnr</t>
  </si>
  <si>
    <t>tegund_idnadar</t>
  </si>
  <si>
    <t>bls</t>
  </si>
  <si>
    <t>url</t>
  </si>
  <si>
    <t>oliufyrirspurn</t>
  </si>
  <si>
    <t>grunnar_visitolu</t>
  </si>
  <si>
    <t>us_flokkun</t>
  </si>
  <si>
    <t>Matvæla og drykkjarvöruiðnaður</t>
  </si>
  <si>
    <t>Norðurþing,Tjörneshreppur</t>
  </si>
  <si>
    <t>Bláskógabyggð,Grímsnes- og Grafningshreppur,Hrunamannahreppur,Skeiða- og Gnúpverjahreppur</t>
  </si>
  <si>
    <t>Húshitun / Raforkuframleiðsla</t>
  </si>
  <si>
    <t>Árneshreppur,Kaldrananeshreppur,Strandabyggð</t>
  </si>
  <si>
    <t>Garðabær,Hafnarfjarðarkaupstaður,Kópavogsbær,Reykjavíkurborg,Seltjarnarnesbær</t>
  </si>
  <si>
    <t>landssvaedi</t>
  </si>
  <si>
    <t>Önnur notkun - allt land</t>
  </si>
  <si>
    <t>skipaflokkun</t>
  </si>
  <si>
    <t>Litlir bátar</t>
  </si>
  <si>
    <t>Stærri skip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</si>
</sst>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_-;\-* #,##0_-;_-* &quot;-&quot;_-;_-@_-"/>
    <numFmt numFmtId="165" formatCode="_-* #,##0.00\ _k_r_-;\-* #,##0.00\ _k_r_-;_-* &quot;-&quot;??\ _k_r_-;_-@_-"/>
    <numFmt numFmtId="166" formatCode="0.0%"/>
    <numFmt numFmtId="167" formatCode="_-* #,##0.00_-;\-* #,##0.00_-;_-* &quot;-&quot;_-;_-@_-"/>
    <numFmt numFmtId="168" formatCode="0.0"/>
  </numFmts>
  <fonts count="18"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b/>
      <sz val="9"/>
      <color indexed="8"/>
      <name val="Calibri"/>
      <family val="2"/>
    </font>
    <font>
      <b/>
      <i/>
      <sz val="9"/>
      <color indexed="8"/>
      <name val="Calibri"/>
      <family val="2"/>
    </font>
    <font>
      <b/>
      <i/>
      <sz val="9"/>
      <color theme="1"/>
      <name val="Calibri"/>
      <family val="2"/>
      <scheme val="minor"/>
    </font>
    <font>
      <i/>
      <sz val="11"/>
      <color theme="1"/>
      <name val="Calibri"/>
      <family val="2"/>
      <scheme val="minor"/>
    </font>
    <font>
      <sz val="16"/>
      <color theme="1"/>
      <name val="Calibri"/>
      <family val="2"/>
      <scheme val="minor"/>
    </font>
    <font>
      <b/>
      <sz val="11"/>
      <color rgb="FFFFFFFF"/>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8"/>
      <name val="Calibri"/>
      <family val="2"/>
      <scheme val="minor"/>
    </font>
    <font>
      <sz val="11"/>
      <name val="Calibri"/>
      <family val="2"/>
      <scheme val="minor"/>
    </font>
    <font>
      <sz val="20"/>
      <color theme="1"/>
      <name val="Calibri"/>
      <family val="2"/>
      <scheme val="minor"/>
    </font>
  </fonts>
  <fills count="17">
    <fill>
      <patternFill patternType="none"/>
    </fill>
    <fill>
      <patternFill patternType="gray125"/>
    </fill>
    <fill>
      <patternFill patternType="solid">
        <fgColor theme="4" tint="0.79998168889431442"/>
        <bgColor theme="4" tint="0.79998168889431442"/>
      </patternFill>
    </fill>
    <fill>
      <patternFill patternType="solid">
        <fgColor theme="4" tint="-0.249977111117893"/>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rgb="FFFFFF00"/>
        <bgColor indexed="64"/>
      </patternFill>
    </fill>
    <fill>
      <patternFill patternType="solid">
        <fgColor rgb="FF2F75B5"/>
        <bgColor rgb="FF000000"/>
      </patternFill>
    </fill>
    <fill>
      <patternFill patternType="solid">
        <fgColor rgb="FF9BC2E6"/>
        <bgColor rgb="FF000000"/>
      </patternFill>
    </fill>
    <fill>
      <patternFill patternType="solid">
        <fgColor rgb="FFDDEBF7"/>
        <bgColor rgb="FFDDEBF7"/>
      </patternFill>
    </fill>
    <fill>
      <patternFill patternType="solid">
        <fgColor rgb="FF00B05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bgColor theme="4"/>
      </patternFill>
    </fill>
    <fill>
      <patternFill patternType="solid">
        <fgColor rgb="FF00B050"/>
        <bgColor theme="4" tint="0.79998168889431442"/>
      </patternFill>
    </fill>
  </fills>
  <borders count="25">
    <border>
      <left/>
      <right/>
      <top/>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diagonal/>
    </border>
    <border>
      <left style="medium">
        <color indexed="64"/>
      </left>
      <right style="medium">
        <color indexed="64"/>
      </right>
      <top/>
      <bottom/>
      <diagonal/>
    </border>
    <border>
      <left style="medium">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bottom/>
      <diagonal/>
    </border>
    <border>
      <left/>
      <right/>
      <top/>
      <bottom style="thin">
        <color theme="4" tint="0.39997558519241921"/>
      </bottom>
      <diagonal/>
    </border>
    <border>
      <left/>
      <right/>
      <top style="thin">
        <color theme="4" tint="0.39997558519241921"/>
      </top>
      <bottom/>
      <diagonal/>
    </border>
    <border>
      <left/>
      <right style="medium">
        <color indexed="64"/>
      </right>
      <top style="medium">
        <color indexed="64"/>
      </top>
      <bottom style="thin">
        <color indexed="64"/>
      </bottom>
      <diagonal/>
    </border>
    <border>
      <left/>
      <right style="thin">
        <color indexed="64"/>
      </right>
      <top/>
      <bottom/>
      <diagonal/>
    </border>
    <border>
      <left/>
      <right style="thin">
        <color theme="4" tint="0.39997558519241921"/>
      </right>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bottom/>
      <diagonal/>
    </border>
    <border>
      <left style="thin">
        <color theme="4" tint="0.39997558519241921"/>
      </left>
      <right/>
      <top style="thin">
        <color theme="4" tint="0.39997558519241921"/>
      </top>
      <bottom style="thin">
        <color theme="4" tint="0.39997558519241921"/>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146">
    <xf numFmtId="0" fontId="0" fillId="0" borderId="0" xfId="0"/>
    <xf numFmtId="3" fontId="0" fillId="0" borderId="0" xfId="0" applyNumberFormat="1"/>
    <xf numFmtId="4" fontId="0" fillId="0" borderId="0" xfId="0" applyNumberFormat="1"/>
    <xf numFmtId="0" fontId="0" fillId="0" borderId="0" xfId="0" applyAlignment="1">
      <alignment horizontal="left"/>
    </xf>
    <xf numFmtId="164" fontId="0" fillId="0" borderId="0" xfId="0" pivotButton="1" applyNumberFormat="1"/>
    <xf numFmtId="164" fontId="0" fillId="0" borderId="0" xfId="1" applyFont="1"/>
    <xf numFmtId="164" fontId="0" fillId="0" borderId="0" xfId="0" applyNumberFormat="1"/>
    <xf numFmtId="0" fontId="4" fillId="0" borderId="0" xfId="0" applyFont="1"/>
    <xf numFmtId="0" fontId="5" fillId="0" borderId="0" xfId="0" applyFont="1"/>
    <xf numFmtId="14" fontId="4" fillId="0" borderId="0" xfId="0" applyNumberFormat="1" applyFont="1" applyAlignment="1">
      <alignment horizontal="left"/>
    </xf>
    <xf numFmtId="0" fontId="9" fillId="0" borderId="0" xfId="0" applyFont="1"/>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wrapText="1"/>
    </xf>
    <xf numFmtId="0" fontId="3" fillId="4" borderId="3" xfId="0" applyFont="1" applyFill="1" applyBorder="1" applyAlignment="1">
      <alignment horizontal="center" vertical="center"/>
    </xf>
    <xf numFmtId="0" fontId="3" fillId="4" borderId="4"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3" fillId="4" borderId="7" xfId="0" applyFont="1" applyFill="1" applyBorder="1" applyAlignment="1">
      <alignment horizontal="center" vertical="center"/>
    </xf>
    <xf numFmtId="0" fontId="9" fillId="4" borderId="8"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9" fillId="4" borderId="10" xfId="0" applyFont="1" applyFill="1" applyBorder="1" applyAlignment="1">
      <alignment horizontal="center" vertical="center" wrapText="1"/>
    </xf>
    <xf numFmtId="0" fontId="0" fillId="2" borderId="11" xfId="0" applyFill="1" applyBorder="1"/>
    <xf numFmtId="164" fontId="0" fillId="2" borderId="11" xfId="1" applyFont="1" applyFill="1" applyBorder="1"/>
    <xf numFmtId="164" fontId="0" fillId="2" borderId="12" xfId="1" applyFont="1" applyFill="1" applyBorder="1"/>
    <xf numFmtId="0" fontId="0" fillId="0" borderId="8" xfId="0" applyBorder="1"/>
    <xf numFmtId="164" fontId="0" fillId="0" borderId="8" xfId="1" applyFont="1" applyBorder="1"/>
    <xf numFmtId="164" fontId="0" fillId="0" borderId="10" xfId="1" applyFont="1" applyBorder="1"/>
    <xf numFmtId="0" fontId="0" fillId="2" borderId="8" xfId="0" applyFill="1" applyBorder="1"/>
    <xf numFmtId="164" fontId="0" fillId="2" borderId="8" xfId="1" applyFont="1" applyFill="1" applyBorder="1"/>
    <xf numFmtId="164" fontId="0" fillId="2" borderId="10" xfId="1" applyFont="1" applyFill="1" applyBorder="1"/>
    <xf numFmtId="0" fontId="0" fillId="2" borderId="13" xfId="0" applyFill="1" applyBorder="1"/>
    <xf numFmtId="164" fontId="0" fillId="2" borderId="13" xfId="1" applyFont="1" applyFill="1" applyBorder="1"/>
    <xf numFmtId="164" fontId="0" fillId="2" borderId="14" xfId="1" applyFont="1" applyFill="1" applyBorder="1"/>
    <xf numFmtId="0" fontId="3" fillId="0" borderId="0" xfId="0" applyFont="1"/>
    <xf numFmtId="166" fontId="0" fillId="0" borderId="0" xfId="0" applyNumberFormat="1"/>
    <xf numFmtId="0" fontId="0" fillId="0" borderId="15" xfId="0" applyBorder="1"/>
    <xf numFmtId="164" fontId="3" fillId="0" borderId="0" xfId="0" applyNumberFormat="1" applyFont="1"/>
    <xf numFmtId="164" fontId="0" fillId="0" borderId="0" xfId="1" applyFont="1" applyBorder="1"/>
    <xf numFmtId="164" fontId="0" fillId="0" borderId="15" xfId="0" applyNumberFormat="1" applyBorder="1"/>
    <xf numFmtId="165" fontId="3" fillId="0" borderId="0" xfId="0" applyNumberFormat="1" applyFont="1"/>
    <xf numFmtId="166" fontId="0" fillId="0" borderId="0" xfId="2" applyNumberFormat="1" applyFont="1" applyBorder="1"/>
    <xf numFmtId="166" fontId="3" fillId="0" borderId="0" xfId="2" applyNumberFormat="1" applyFont="1" applyBorder="1"/>
    <xf numFmtId="9" fontId="0" fillId="0" borderId="0" xfId="2" applyFont="1" applyBorder="1"/>
    <xf numFmtId="0" fontId="0" fillId="0" borderId="0" xfId="0" pivotButton="1"/>
    <xf numFmtId="0" fontId="3" fillId="2" borderId="16" xfId="0" applyFont="1" applyFill="1" applyBorder="1"/>
    <xf numFmtId="0" fontId="11" fillId="8" borderId="1" xfId="0" applyFont="1" applyFill="1" applyBorder="1" applyAlignment="1">
      <alignment horizontal="center" vertical="center"/>
    </xf>
    <xf numFmtId="0" fontId="11" fillId="8" borderId="2" xfId="0" applyFont="1" applyFill="1" applyBorder="1" applyAlignment="1">
      <alignment horizontal="center" vertical="center" wrapText="1"/>
    </xf>
    <xf numFmtId="0" fontId="11" fillId="8" borderId="1" xfId="0" applyFont="1" applyFill="1" applyBorder="1" applyAlignment="1">
      <alignment horizontal="center" vertical="center" wrapText="1"/>
    </xf>
    <xf numFmtId="0" fontId="11" fillId="8" borderId="18" xfId="0" applyFont="1" applyFill="1" applyBorder="1" applyAlignment="1">
      <alignment horizontal="center" vertical="center" wrapText="1"/>
    </xf>
    <xf numFmtId="0" fontId="12" fillId="9" borderId="7" xfId="0" applyFont="1" applyFill="1" applyBorder="1" applyAlignment="1">
      <alignment horizontal="center" vertical="center"/>
    </xf>
    <xf numFmtId="0" fontId="12" fillId="9" borderId="8" xfId="0" applyFont="1" applyFill="1" applyBorder="1" applyAlignment="1">
      <alignment horizontal="center" vertical="center" wrapText="1"/>
    </xf>
    <xf numFmtId="0" fontId="12" fillId="9" borderId="9" xfId="0" applyFont="1" applyFill="1" applyBorder="1" applyAlignment="1">
      <alignment horizontal="center" vertical="center" wrapText="1"/>
    </xf>
    <xf numFmtId="0" fontId="13" fillId="9" borderId="10" xfId="0" applyFont="1" applyFill="1" applyBorder="1" applyAlignment="1">
      <alignment horizontal="center" vertical="center" wrapText="1"/>
    </xf>
    <xf numFmtId="0" fontId="14" fillId="9" borderId="8" xfId="0" applyFont="1" applyFill="1" applyBorder="1" applyAlignment="1">
      <alignment horizontal="center" vertical="center" wrapText="1"/>
    </xf>
    <xf numFmtId="0" fontId="14" fillId="9" borderId="9" xfId="0" applyFont="1" applyFill="1" applyBorder="1" applyAlignment="1">
      <alignment horizontal="center" vertical="center" wrapText="1"/>
    </xf>
    <xf numFmtId="0" fontId="14" fillId="9" borderId="10" xfId="0" applyFont="1" applyFill="1" applyBorder="1" applyAlignment="1">
      <alignment horizontal="center" vertical="center" wrapText="1"/>
    </xf>
    <xf numFmtId="0" fontId="13" fillId="0" borderId="7" xfId="0" applyFont="1" applyBorder="1"/>
    <xf numFmtId="3" fontId="13" fillId="0" borderId="8" xfId="0" applyNumberFormat="1" applyFont="1" applyBorder="1"/>
    <xf numFmtId="3" fontId="13" fillId="0" borderId="9" xfId="0" applyNumberFormat="1" applyFont="1" applyBorder="1"/>
    <xf numFmtId="0" fontId="13" fillId="0" borderId="8" xfId="0" applyFont="1" applyBorder="1"/>
    <xf numFmtId="3" fontId="12" fillId="0" borderId="10" xfId="0" applyNumberFormat="1" applyFont="1" applyBorder="1"/>
    <xf numFmtId="0" fontId="13" fillId="10" borderId="7" xfId="0" applyFont="1" applyFill="1" applyBorder="1"/>
    <xf numFmtId="3" fontId="13" fillId="10" borderId="8" xfId="0" applyNumberFormat="1" applyFont="1" applyFill="1" applyBorder="1"/>
    <xf numFmtId="3" fontId="13" fillId="10" borderId="9" xfId="0" applyNumberFormat="1" applyFont="1" applyFill="1" applyBorder="1"/>
    <xf numFmtId="0" fontId="13" fillId="10" borderId="8" xfId="0" applyFont="1" applyFill="1" applyBorder="1"/>
    <xf numFmtId="3" fontId="12" fillId="10" borderId="10" xfId="0" applyNumberFormat="1" applyFont="1" applyFill="1" applyBorder="1"/>
    <xf numFmtId="0" fontId="3" fillId="2" borderId="17" xfId="0" applyFont="1" applyFill="1" applyBorder="1" applyAlignment="1">
      <alignment horizontal="left"/>
    </xf>
    <xf numFmtId="164" fontId="3" fillId="2" borderId="17" xfId="0" applyNumberFormat="1" applyFont="1" applyFill="1" applyBorder="1"/>
    <xf numFmtId="0" fontId="0" fillId="11" borderId="0" xfId="0" applyFill="1"/>
    <xf numFmtId="0" fontId="0" fillId="12" borderId="0" xfId="0" applyFill="1"/>
    <xf numFmtId="164" fontId="0" fillId="13" borderId="0" xfId="1" applyFont="1" applyFill="1" applyBorder="1"/>
    <xf numFmtId="0" fontId="0" fillId="14" borderId="0" xfId="0" applyFill="1"/>
    <xf numFmtId="0" fontId="0" fillId="14" borderId="0" xfId="0" applyFill="1" applyAlignment="1">
      <alignment horizontal="left"/>
    </xf>
    <xf numFmtId="164" fontId="0" fillId="13" borderId="19" xfId="1" applyFont="1" applyFill="1" applyBorder="1"/>
    <xf numFmtId="164" fontId="0" fillId="14" borderId="0" xfId="1" applyFont="1" applyFill="1"/>
    <xf numFmtId="49" fontId="0" fillId="14" borderId="0" xfId="1" applyNumberFormat="1" applyFont="1" applyFill="1"/>
    <xf numFmtId="49" fontId="0" fillId="13" borderId="0" xfId="1" applyNumberFormat="1" applyFont="1" applyFill="1" applyBorder="1" applyAlignment="1">
      <alignment horizontal="left"/>
    </xf>
    <xf numFmtId="49" fontId="0" fillId="13" borderId="0" xfId="1" applyNumberFormat="1" applyFont="1" applyFill="1" applyBorder="1"/>
    <xf numFmtId="164" fontId="0" fillId="0" borderId="19" xfId="1" applyFont="1" applyBorder="1"/>
    <xf numFmtId="164" fontId="0" fillId="14" borderId="19" xfId="1" applyFont="1" applyFill="1" applyBorder="1"/>
    <xf numFmtId="1" fontId="0" fillId="0" borderId="0" xfId="1" applyNumberFormat="1" applyFont="1"/>
    <xf numFmtId="164" fontId="3" fillId="0" borderId="0" xfId="1" applyFont="1" applyAlignment="1"/>
    <xf numFmtId="49" fontId="0" fillId="14" borderId="0" xfId="0" applyNumberFormat="1" applyFill="1" applyAlignment="1">
      <alignment horizontal="left"/>
    </xf>
    <xf numFmtId="164" fontId="0" fillId="0" borderId="0" xfId="0" applyNumberFormat="1" applyAlignment="1">
      <alignment horizontal="left"/>
    </xf>
    <xf numFmtId="1" fontId="0" fillId="13" borderId="0" xfId="1" applyNumberFormat="1" applyFont="1" applyFill="1" applyBorder="1"/>
    <xf numFmtId="0" fontId="0" fillId="13" borderId="19" xfId="0" applyFill="1" applyBorder="1"/>
    <xf numFmtId="0" fontId="0" fillId="13" borderId="19" xfId="0" applyFill="1" applyBorder="1" applyAlignment="1">
      <alignment horizontal="left"/>
    </xf>
    <xf numFmtId="164" fontId="3" fillId="13" borderId="0" xfId="1" applyFont="1" applyFill="1" applyBorder="1"/>
    <xf numFmtId="167" fontId="0" fillId="13" borderId="0" xfId="1" applyNumberFormat="1" applyFont="1" applyFill="1" applyBorder="1"/>
    <xf numFmtId="9" fontId="0" fillId="0" borderId="0" xfId="0" applyNumberFormat="1"/>
    <xf numFmtId="1" fontId="0" fillId="0" borderId="19" xfId="1" applyNumberFormat="1" applyFont="1" applyBorder="1"/>
    <xf numFmtId="0" fontId="2" fillId="15" borderId="16" xfId="0" applyFont="1" applyFill="1" applyBorder="1"/>
    <xf numFmtId="0" fontId="2" fillId="15" borderId="20" xfId="0" applyFont="1" applyFill="1" applyBorder="1"/>
    <xf numFmtId="164" fontId="3" fillId="0" borderId="0" xfId="1" applyFont="1"/>
    <xf numFmtId="9" fontId="0" fillId="0" borderId="0" xfId="2" applyFont="1"/>
    <xf numFmtId="0" fontId="0" fillId="0" borderId="0" xfId="0" applyAlignment="1">
      <alignment wrapText="1"/>
    </xf>
    <xf numFmtId="10" fontId="0" fillId="0" borderId="0" xfId="0" applyNumberFormat="1"/>
    <xf numFmtId="168" fontId="0" fillId="0" borderId="0" xfId="0" applyNumberFormat="1"/>
    <xf numFmtId="0" fontId="2" fillId="15" borderId="21" xfId="0" applyFont="1" applyFill="1" applyBorder="1"/>
    <xf numFmtId="0" fontId="2" fillId="15" borderId="22" xfId="0" applyFont="1" applyFill="1" applyBorder="1"/>
    <xf numFmtId="164" fontId="0" fillId="11" borderId="0" xfId="1" applyFont="1" applyFill="1"/>
    <xf numFmtId="164" fontId="0" fillId="2" borderId="21" xfId="1" applyFont="1" applyFill="1" applyBorder="1"/>
    <xf numFmtId="164" fontId="0" fillId="2" borderId="22" xfId="1" applyFont="1" applyFill="1" applyBorder="1"/>
    <xf numFmtId="164" fontId="0" fillId="0" borderId="21" xfId="1" applyFont="1" applyBorder="1"/>
    <xf numFmtId="164" fontId="0" fillId="0" borderId="22" xfId="1" applyFont="1" applyBorder="1"/>
    <xf numFmtId="0" fontId="2" fillId="15" borderId="0" xfId="0" applyFont="1" applyFill="1"/>
    <xf numFmtId="0" fontId="2" fillId="15" borderId="23" xfId="0" applyFont="1" applyFill="1" applyBorder="1"/>
    <xf numFmtId="164" fontId="0" fillId="11" borderId="21" xfId="1" applyFont="1" applyFill="1" applyBorder="1"/>
    <xf numFmtId="164" fontId="0" fillId="16" borderId="21" xfId="1" applyFont="1" applyFill="1" applyBorder="1"/>
    <xf numFmtId="164" fontId="0" fillId="0" borderId="21" xfId="1" applyFont="1" applyFill="1" applyBorder="1"/>
    <xf numFmtId="164" fontId="0" fillId="0" borderId="24" xfId="1" applyFont="1" applyBorder="1"/>
    <xf numFmtId="164" fontId="0" fillId="0" borderId="0" xfId="1" applyFont="1" applyFill="1" applyBorder="1"/>
    <xf numFmtId="0" fontId="0" fillId="7" borderId="0" xfId="0" applyFill="1"/>
    <xf numFmtId="164" fontId="0" fillId="7" borderId="0" xfId="1" applyFont="1" applyFill="1"/>
    <xf numFmtId="164" fontId="16" fillId="11" borderId="21" xfId="1" applyFont="1" applyFill="1" applyBorder="1"/>
    <xf numFmtId="164" fontId="17" fillId="0" borderId="0" xfId="1" applyFont="1" applyBorder="1" applyAlignment="1">
      <alignment horizontal="center"/>
    </xf>
    <xf numFmtId="164" fontId="16" fillId="11" borderId="0" xfId="1" applyFont="1" applyFill="1"/>
    <xf numFmtId="164" fontId="16" fillId="16" borderId="21" xfId="1" applyFont="1" applyFill="1" applyBorder="1"/>
    <xf numFmtId="164" fontId="0" fillId="0" borderId="17" xfId="1" applyFont="1" applyFill="1" applyBorder="1"/>
    <xf numFmtId="164" fontId="0" fillId="0" borderId="0" xfId="1" applyFont="1" applyFill="1"/>
    <xf numFmtId="164" fontId="16" fillId="0" borderId="0" xfId="1" applyFont="1" applyFill="1"/>
    <xf numFmtId="164" fontId="16" fillId="7" borderId="0" xfId="1" applyFont="1" applyFill="1"/>
    <xf numFmtId="164" fontId="2" fillId="15" borderId="16" xfId="1" applyFont="1" applyFill="1" applyBorder="1"/>
    <xf numFmtId="0" fontId="0" fillId="13" borderId="0" xfId="0" applyFill="1"/>
    <xf numFmtId="0" fontId="0" fillId="13" borderId="0" xfId="0" applyFill="1" applyAlignment="1">
      <alignment horizontal="left"/>
    </xf>
    <xf numFmtId="0" fontId="0" fillId="2" borderId="24" xfId="0" applyFill="1" applyBorder="1"/>
    <xf numFmtId="164" fontId="0" fillId="2" borderId="24" xfId="1" applyFont="1" applyFill="1" applyBorder="1"/>
    <xf numFmtId="164" fontId="16" fillId="0" borderId="24" xfId="1" applyFont="1" applyBorder="1"/>
    <xf numFmtId="164" fontId="16" fillId="2" borderId="24" xfId="1" applyFont="1" applyFill="1" applyBorder="1"/>
    <xf numFmtId="0" fontId="0" fillId="0" borderId="0" xfId="0" applyAlignment="1">
      <alignment horizontal="left" indent="1"/>
    </xf>
    <xf numFmtId="164" fontId="17" fillId="13" borderId="0" xfId="1" applyFont="1" applyFill="1" applyBorder="1" applyAlignment="1">
      <alignment horizontal="center"/>
    </xf>
    <xf numFmtId="164" fontId="17" fillId="0" borderId="0" xfId="1" applyFont="1" applyBorder="1" applyAlignment="1">
      <alignment horizontal="center"/>
    </xf>
    <xf numFmtId="164" fontId="17" fillId="0" borderId="0" xfId="1" applyFont="1" applyAlignment="1">
      <alignment horizontal="center"/>
    </xf>
    <xf numFmtId="164" fontId="17" fillId="0" borderId="15" xfId="1" applyFont="1" applyBorder="1" applyAlignment="1">
      <alignment horizontal="center"/>
    </xf>
    <xf numFmtId="0" fontId="10" fillId="6" borderId="0" xfId="0" applyFont="1" applyFill="1" applyAlignment="1">
      <alignment horizontal="center"/>
    </xf>
    <xf numFmtId="0" fontId="10" fillId="5" borderId="15" xfId="0" applyFont="1" applyFill="1" applyBorder="1" applyAlignment="1">
      <alignment horizontal="center"/>
    </xf>
    <xf numFmtId="0" fontId="10" fillId="5" borderId="0" xfId="0" applyFont="1" applyFill="1" applyAlignment="1">
      <alignment horizontal="center"/>
    </xf>
    <xf numFmtId="0" fontId="10" fillId="7" borderId="15" xfId="0" applyFont="1" applyFill="1" applyBorder="1" applyAlignment="1">
      <alignment horizontal="center"/>
    </xf>
    <xf numFmtId="0" fontId="10" fillId="7" borderId="0" xfId="0" applyFont="1" applyFill="1" applyAlignment="1">
      <alignment horizontal="center"/>
    </xf>
    <xf numFmtId="0" fontId="0" fillId="0" borderId="17" xfId="0" applyBorder="1"/>
    <xf numFmtId="0" fontId="0" fillId="0" borderId="21" xfId="0" applyBorder="1"/>
    <xf numFmtId="164" fontId="0" fillId="0" borderId="24" xfId="1" applyFont="1" applyFill="1" applyBorder="1"/>
    <xf numFmtId="164" fontId="0" fillId="2" borderId="0" xfId="1" applyFont="1" applyFill="1" applyBorder="1"/>
    <xf numFmtId="0" fontId="0" fillId="0" borderId="24" xfId="0" applyBorder="1"/>
    <xf numFmtId="49" fontId="0" fillId="0" borderId="0" xfId="0" applyNumberFormat="1"/>
    <xf numFmtId="2" fontId="0" fillId="0" borderId="0" xfId="0" applyNumberFormat="1"/>
  </cellXfs>
  <cellStyles count="3">
    <cellStyle name="Comma [0]" xfId="1" builtinId="6"/>
    <cellStyle name="Normal" xfId="0" builtinId="0"/>
    <cellStyle name="Percent" xfId="2" builtinId="5"/>
  </cellStyles>
  <dxfs count="118">
    <dxf>
      <numFmt numFmtId="30" formatCode="@"/>
    </dxf>
    <dxf>
      <numFmt numFmtId="30" formatCode="@"/>
    </dxf>
    <dxf>
      <numFmt numFmtId="30" formatCode="@"/>
    </dxf>
    <dxf>
      <numFmt numFmtId="30" formatCode="@"/>
    </dxf>
    <dxf>
      <numFmt numFmtId="164" formatCode="_-* #,##0_-;\-* #,##0_-;_-* &quot;-&quot;_-;_-@_-"/>
    </dxf>
    <dxf>
      <numFmt numFmtId="164" formatCode="_-* #,##0_-;\-* #,##0_-;_-* &quot;-&quot;_-;_-@_-"/>
    </dxf>
    <dxf>
      <numFmt numFmtId="164" formatCode="_-* #,##0_-;\-* #,##0_-;_-* &quot;-&quot;_-;_-@_-"/>
    </dxf>
    <dxf>
      <numFmt numFmtId="164" formatCode="_-* #,##0_-;\-* #,##0_-;_-* &quot;-&quot;_-;_-@_-"/>
    </dxf>
    <dxf>
      <numFmt numFmtId="0" formatCode="General"/>
    </dxf>
    <dxf>
      <numFmt numFmtId="0" formatCode="General"/>
    </dxf>
    <dxf>
      <numFmt numFmtId="0" formatCode="General"/>
    </dxf>
    <dxf>
      <numFmt numFmtId="164" formatCode="_-* #,##0_-;\-* #,##0_-;_-* &quot;-&quot;_-;_-@_-"/>
    </dxf>
    <dxf>
      <numFmt numFmtId="164" formatCode="_-* #,##0_-;\-* #,##0_-;_-* &quot;-&quot;_-;_-@_-"/>
    </dxf>
    <dxf>
      <font>
        <b val="0"/>
        <i val="0"/>
        <strike val="0"/>
        <condense val="0"/>
        <extend val="0"/>
        <outline val="0"/>
        <shadow val="0"/>
        <u val="none"/>
        <vertAlign val="baseline"/>
        <sz val="11"/>
        <color theme="1"/>
        <name val="Calibri"/>
        <family val="2"/>
        <scheme val="minor"/>
      </font>
      <numFmt numFmtId="164" formatCode="_-* #,##0_-;\-* #,##0_-;_-* &quot;-&quot;_-;_-@_-"/>
      <fill>
        <patternFill patternType="solid">
          <fgColor theme="4" tint="0.79998168889431442"/>
          <bgColor theme="4" tint="0.79998168889431442"/>
        </patternFill>
      </fill>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64" formatCode="_-* #,##0_-;\-* #,##0_-;_-* &quot;-&quot;_-;_-@_-"/>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font>
        <b/>
        <i val="0"/>
        <strike val="0"/>
        <condense val="0"/>
        <extend val="0"/>
        <outline val="0"/>
        <shadow val="0"/>
        <u val="none"/>
        <vertAlign val="baseline"/>
        <sz val="11"/>
        <color theme="0"/>
        <name val="Calibri"/>
        <family val="2"/>
        <scheme val="minor"/>
      </font>
      <fill>
        <patternFill patternType="solid">
          <fgColor theme="4"/>
          <bgColor theme="4"/>
        </patternFill>
      </fill>
      <border diagonalUp="0" diagonalDown="0" outline="0">
        <left style="thin">
          <color theme="4" tint="0.39997558519241921"/>
        </left>
        <right style="thin">
          <color theme="4" tint="0.39997558519241921"/>
        </right>
        <top/>
        <bottom/>
      </border>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64" formatCode="_-* #,##0_-;\-* #,##0_-;_-* &quot;-&quot;_-;_-@_-"/>
      <border diagonalUp="0" diagonalDown="0">
        <left style="thin">
          <color theme="4" tint="0.39997558519241921"/>
        </left>
        <right/>
        <top style="thin">
          <color theme="4" tint="0.39997558519241921"/>
        </top>
        <bottom style="thin">
          <color theme="4" tint="0.39997558519241921"/>
        </bottom>
        <vertical/>
        <horizontal/>
      </border>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dxf>
    <dxf>
      <fill>
        <patternFill patternType="none">
          <fgColor indexed="64"/>
          <bgColor auto="1"/>
        </patternFill>
      </fill>
    </dxf>
    <dxf>
      <fill>
        <patternFill patternType="none">
          <fgColor indexed="64"/>
          <bgColor auto="1"/>
        </patternFill>
      </fill>
    </dxf>
    <dxf>
      <numFmt numFmtId="13" formatCode="0%"/>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4" formatCode="#,##0.00"/>
    </dxf>
    <dxf>
      <numFmt numFmtId="3" formatCode="#,##0"/>
    </dxf>
    <dxf>
      <numFmt numFmtId="0" formatCode="General"/>
    </dxf>
    <dxf>
      <numFmt numFmtId="0" formatCode="Genera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30" formatCode="@"/>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border>
        <right style="thin">
          <color indexed="64"/>
        </right>
      </border>
    </dxf>
    <dxf>
      <border>
        <right style="thin">
          <color indexed="64"/>
        </right>
      </border>
    </dxf>
    <dxf>
      <border>
        <right style="thin">
          <color indexed="64"/>
        </right>
      </bord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Grænt bókhald vs olíusölutölur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barChart>
        <c:barDir val="col"/>
        <c:grouping val="clustered"/>
        <c:varyColors val="0"/>
        <c:ser>
          <c:idx val="1"/>
          <c:order val="0"/>
          <c:tx>
            <c:v>Olíusölutölur-Ýmiss iðnaður</c:v>
          </c:tx>
          <c:spPr>
            <a:solidFill>
              <a:schemeClr val="tx1"/>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Mælaborð!$K$36:$K$46</c:f>
              <c:numCache>
                <c:formatCode>_-* #,##0_-;\-* #,##0_-;_-* "-"_-;_-@_-</c:formatCode>
                <c:ptCount val="11"/>
                <c:pt idx="0">
                  <c:v>331.01647000000003</c:v>
                </c:pt>
                <c:pt idx="1">
                  <c:v>350.05252499999995</c:v>
                </c:pt>
                <c:pt idx="2">
                  <c:v>424.94941500000004</c:v>
                </c:pt>
                <c:pt idx="3">
                  <c:v>464.42801500000002</c:v>
                </c:pt>
                <c:pt idx="4">
                  <c:v>390.69281999999998</c:v>
                </c:pt>
                <c:pt idx="5">
                  <c:v>395.80410499999994</c:v>
                </c:pt>
                <c:pt idx="6">
                  <c:v>488.75959999999998</c:v>
                </c:pt>
                <c:pt idx="7">
                  <c:v>424.07835999999998</c:v>
                </c:pt>
                <c:pt idx="8">
                  <c:v>291.50932499999999</c:v>
                </c:pt>
                <c:pt idx="9">
                  <c:v>331.11594500000001</c:v>
                </c:pt>
                <c:pt idx="10">
                  <c:v>344.89193500000005</c:v>
                </c:pt>
              </c:numCache>
            </c:numRef>
          </c:val>
          <c:extLst>
            <c:ext xmlns:c16="http://schemas.microsoft.com/office/drawing/2014/chart" uri="{C3380CC4-5D6E-409C-BE32-E72D297353CC}">
              <c16:uniqueId val="{00000001-4760-491B-B11C-76BF41113D6A}"/>
            </c:ext>
          </c:extLst>
        </c:ser>
        <c:ser>
          <c:idx val="3"/>
          <c:order val="1"/>
          <c:tx>
            <c:v>Grænt bókhald</c:v>
          </c:tx>
          <c:spPr>
            <a:solidFill>
              <a:schemeClr val="accent6"/>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Mælaborð!$AS$22:$AS$32</c:f>
              <c:numCache>
                <c:formatCode>_-* #,##0_-;\-* #,##0_-;_-* "-"_-;_-@_-</c:formatCode>
                <c:ptCount val="11"/>
                <c:pt idx="0">
                  <c:v>6708.2946499999998</c:v>
                </c:pt>
                <c:pt idx="1">
                  <c:v>5535.6404750000002</c:v>
                </c:pt>
                <c:pt idx="2">
                  <c:v>6432.5059350000001</c:v>
                </c:pt>
                <c:pt idx="3">
                  <c:v>3142.3668149999999</c:v>
                </c:pt>
                <c:pt idx="4">
                  <c:v>1356.12465</c:v>
                </c:pt>
                <c:pt idx="5">
                  <c:v>2540.0427250000002</c:v>
                </c:pt>
                <c:pt idx="6">
                  <c:v>2738.5932750000002</c:v>
                </c:pt>
                <c:pt idx="7">
                  <c:v>1122.26457</c:v>
                </c:pt>
                <c:pt idx="8">
                  <c:v>1227.2566899999999</c:v>
                </c:pt>
                <c:pt idx="9">
                  <c:v>1135.5781532100073</c:v>
                </c:pt>
                <c:pt idx="10">
                  <c:v>2221.3695749999997</c:v>
                </c:pt>
              </c:numCache>
            </c:numRef>
          </c:val>
          <c:extLst>
            <c:ext xmlns:c16="http://schemas.microsoft.com/office/drawing/2014/chart" uri="{C3380CC4-5D6E-409C-BE32-E72D297353CC}">
              <c16:uniqueId val="{00000003-4760-491B-B11C-76BF41113D6A}"/>
            </c:ext>
          </c:extLst>
        </c:ser>
        <c:dLbls>
          <c:showLegendKey val="0"/>
          <c:showVal val="0"/>
          <c:showCatName val="0"/>
          <c:showSerName val="0"/>
          <c:showPercent val="0"/>
          <c:showBubbleSize val="0"/>
        </c:dLbls>
        <c:gapWidth val="219"/>
        <c:overlap val="-27"/>
        <c:axId val="146581744"/>
        <c:axId val="146585584"/>
      </c:barChart>
      <c:catAx>
        <c:axId val="146581744"/>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46585584"/>
        <c:crosses val="autoZero"/>
        <c:auto val="1"/>
        <c:lblAlgn val="ctr"/>
        <c:lblOffset val="100"/>
        <c:noMultiLvlLbl val="0"/>
      </c:catAx>
      <c:valAx>
        <c:axId val="14658558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4658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Grænt bókhald brotið</a:t>
            </a:r>
            <a:r>
              <a:rPr lang="en-US" baseline="0"/>
              <a:t> niður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manualLayout>
          <c:layoutTarget val="inner"/>
          <c:xMode val="edge"/>
          <c:yMode val="edge"/>
          <c:x val="4.664305463215062E-2"/>
          <c:y val="8.7409698807365502E-2"/>
          <c:w val="0.65592744571581429"/>
          <c:h val="0.6484667585838324"/>
        </c:manualLayout>
      </c:layout>
      <c:barChart>
        <c:barDir val="col"/>
        <c:grouping val="stacked"/>
        <c:varyColors val="0"/>
        <c:ser>
          <c:idx val="0"/>
          <c:order val="0"/>
          <c:tx>
            <c:strRef>
              <c:f>Mælaborð!$AJ$21</c:f>
              <c:strCache>
                <c:ptCount val="1"/>
                <c:pt idx="0">
                  <c:v> Efnaiðnaður </c:v>
                </c:pt>
              </c:strCache>
            </c:strRef>
          </c:tx>
          <c:spPr>
            <a:solidFill>
              <a:schemeClr val="accent1"/>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Mælaborð!$AJ$22:$AJ$32</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7A7D-4C68-BAD8-BB542905354A}"/>
            </c:ext>
          </c:extLst>
        </c:ser>
        <c:ser>
          <c:idx val="1"/>
          <c:order val="1"/>
          <c:tx>
            <c:strRef>
              <c:f>Mælaborð!$AK$21</c:f>
              <c:strCache>
                <c:ptCount val="1"/>
                <c:pt idx="0">
                  <c:v> Eldi sjávar- og ferskvatnslífvera </c:v>
                </c:pt>
              </c:strCache>
            </c:strRef>
          </c:tx>
          <c:spPr>
            <a:solidFill>
              <a:schemeClr val="accent2"/>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Mælaborð!$AK$22:$AK$32</c:f>
              <c:numCache>
                <c:formatCode>_-* #,##0_-;\-* #,##0_-;_-* "-"_-;_-@_-</c:formatCode>
                <c:ptCount val="11"/>
                <c:pt idx="0">
                  <c:v>0</c:v>
                </c:pt>
                <c:pt idx="1">
                  <c:v>0</c:v>
                </c:pt>
                <c:pt idx="2">
                  <c:v>0</c:v>
                </c:pt>
                <c:pt idx="3">
                  <c:v>0</c:v>
                </c:pt>
                <c:pt idx="4">
                  <c:v>0</c:v>
                </c:pt>
                <c:pt idx="5">
                  <c:v>0</c:v>
                </c:pt>
                <c:pt idx="6">
                  <c:v>0</c:v>
                </c:pt>
                <c:pt idx="7">
                  <c:v>136.43464499999999</c:v>
                </c:pt>
                <c:pt idx="8">
                  <c:v>0</c:v>
                </c:pt>
                <c:pt idx="9">
                  <c:v>42.243669999999995</c:v>
                </c:pt>
                <c:pt idx="10">
                  <c:v>0</c:v>
                </c:pt>
              </c:numCache>
            </c:numRef>
          </c:val>
          <c:extLst>
            <c:ext xmlns:c16="http://schemas.microsoft.com/office/drawing/2014/chart" uri="{C3380CC4-5D6E-409C-BE32-E72D297353CC}">
              <c16:uniqueId val="{00000001-7A7D-4C68-BAD8-BB542905354A}"/>
            </c:ext>
          </c:extLst>
        </c:ser>
        <c:ser>
          <c:idx val="2"/>
          <c:order val="2"/>
          <c:tx>
            <c:strRef>
              <c:f>Mælaborð!$AL$21</c:f>
              <c:strCache>
                <c:ptCount val="1"/>
                <c:pt idx="0">
                  <c:v> Fiskimjölsverksmiðjur </c:v>
                </c:pt>
              </c:strCache>
            </c:strRef>
          </c:tx>
          <c:spPr>
            <a:solidFill>
              <a:schemeClr val="accent3"/>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Mælaborð!$AL$22:$AL$32</c:f>
              <c:numCache>
                <c:formatCode>_-* #,##0_-;\-* #,##0_-;_-* "-"_-;_-@_-</c:formatCode>
                <c:ptCount val="11"/>
                <c:pt idx="0">
                  <c:v>6251.8949999999995</c:v>
                </c:pt>
                <c:pt idx="1">
                  <c:v>5088.9449999999997</c:v>
                </c:pt>
                <c:pt idx="2">
                  <c:v>5606.6450000000004</c:v>
                </c:pt>
                <c:pt idx="3">
                  <c:v>2385.0180799999998</c:v>
                </c:pt>
                <c:pt idx="4">
                  <c:v>483.23136</c:v>
                </c:pt>
                <c:pt idx="5">
                  <c:v>2055.951955</c:v>
                </c:pt>
                <c:pt idx="6">
                  <c:v>2281.2150000000001</c:v>
                </c:pt>
                <c:pt idx="7">
                  <c:v>553.25276500000007</c:v>
                </c:pt>
                <c:pt idx="8">
                  <c:v>786.43150500000002</c:v>
                </c:pt>
                <c:pt idx="9">
                  <c:v>180.51982500000003</c:v>
                </c:pt>
                <c:pt idx="10">
                  <c:v>193.19663500000001</c:v>
                </c:pt>
              </c:numCache>
            </c:numRef>
          </c:val>
          <c:extLst>
            <c:ext xmlns:c16="http://schemas.microsoft.com/office/drawing/2014/chart" uri="{C3380CC4-5D6E-409C-BE32-E72D297353CC}">
              <c16:uniqueId val="{00000002-7A7D-4C68-BAD8-BB542905354A}"/>
            </c:ext>
          </c:extLst>
        </c:ser>
        <c:ser>
          <c:idx val="3"/>
          <c:order val="3"/>
          <c:tx>
            <c:strRef>
              <c:f>Mælaborð!$AM$21</c:f>
              <c:strCache>
                <c:ptCount val="1"/>
                <c:pt idx="0">
                  <c:v> Framleiðsla og vinnsla málma </c:v>
                </c:pt>
              </c:strCache>
            </c:strRef>
          </c:tx>
          <c:spPr>
            <a:solidFill>
              <a:schemeClr val="accent4"/>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Mælaborð!$AM$22:$AM$32</c:f>
              <c:numCache>
                <c:formatCode>_-* #,##0_-;\-* #,##0_-;_-* "-"_-;_-@_-</c:formatCode>
                <c:ptCount val="11"/>
                <c:pt idx="0">
                  <c:v>456.39965000000007</c:v>
                </c:pt>
                <c:pt idx="1">
                  <c:v>446.69547499999999</c:v>
                </c:pt>
                <c:pt idx="2">
                  <c:v>825.86093500000004</c:v>
                </c:pt>
                <c:pt idx="3">
                  <c:v>757.34873500000003</c:v>
                </c:pt>
                <c:pt idx="4">
                  <c:v>872.89328999999998</c:v>
                </c:pt>
                <c:pt idx="5">
                  <c:v>484.09077000000002</c:v>
                </c:pt>
                <c:pt idx="6">
                  <c:v>457.37827500000003</c:v>
                </c:pt>
                <c:pt idx="7">
                  <c:v>432.57715999999999</c:v>
                </c:pt>
                <c:pt idx="8">
                  <c:v>440.82518499999998</c:v>
                </c:pt>
                <c:pt idx="9">
                  <c:v>912.81465821000711</c:v>
                </c:pt>
                <c:pt idx="10">
                  <c:v>2028.1729399999999</c:v>
                </c:pt>
              </c:numCache>
            </c:numRef>
          </c:val>
          <c:extLst>
            <c:ext xmlns:c16="http://schemas.microsoft.com/office/drawing/2014/chart" uri="{C3380CC4-5D6E-409C-BE32-E72D297353CC}">
              <c16:uniqueId val="{00000003-7A7D-4C68-BAD8-BB542905354A}"/>
            </c:ext>
          </c:extLst>
        </c:ser>
        <c:ser>
          <c:idx val="4"/>
          <c:order val="4"/>
          <c:tx>
            <c:strRef>
              <c:f>Mælaborð!$AN$21</c:f>
              <c:strCache>
                <c:ptCount val="1"/>
                <c:pt idx="0">
                  <c:v> Malbikunarstöðvar </c:v>
                </c:pt>
              </c:strCache>
            </c:strRef>
          </c:tx>
          <c:spPr>
            <a:solidFill>
              <a:schemeClr val="accent5"/>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Mælaborð!$AN$22:$AN$32</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7A7D-4C68-BAD8-BB542905354A}"/>
            </c:ext>
          </c:extLst>
        </c:ser>
        <c:ser>
          <c:idx val="5"/>
          <c:order val="5"/>
          <c:tx>
            <c:strRef>
              <c:f>Mælaborð!$AO$21</c:f>
              <c:strCache>
                <c:ptCount val="1"/>
                <c:pt idx="0">
                  <c:v> Matvæla og drykkjarvöruiðnaður utan fiskimjölsiðnaðar </c:v>
                </c:pt>
              </c:strCache>
            </c:strRef>
          </c:tx>
          <c:spPr>
            <a:solidFill>
              <a:schemeClr val="accent6"/>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Mælaborð!$AO$22:$AO$32</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7A7D-4C68-BAD8-BB542905354A}"/>
            </c:ext>
          </c:extLst>
        </c:ser>
        <c:ser>
          <c:idx val="6"/>
          <c:order val="6"/>
          <c:tx>
            <c:strRef>
              <c:f>Mælaborð!$AP$21</c:f>
              <c:strCache>
                <c:ptCount val="1"/>
                <c:pt idx="0">
                  <c:v> Steinefnaiðnaður </c:v>
                </c:pt>
              </c:strCache>
            </c:strRef>
          </c:tx>
          <c:spPr>
            <a:solidFill>
              <a:schemeClr val="accent1">
                <a:lumMod val="60000"/>
              </a:schemeClr>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Mælaborð!$AP$22:$AP$32</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6-7A7D-4C68-BAD8-BB542905354A}"/>
            </c:ext>
          </c:extLst>
        </c:ser>
        <c:ser>
          <c:idx val="7"/>
          <c:order val="7"/>
          <c:tx>
            <c:strRef>
              <c:f>Mælaborð!$AQ$21</c:f>
              <c:strCache>
                <c:ptCount val="1"/>
                <c:pt idx="0">
                  <c:v> Úrgangur og efnamóttaka </c:v>
                </c:pt>
              </c:strCache>
            </c:strRef>
          </c:tx>
          <c:spPr>
            <a:solidFill>
              <a:schemeClr val="accent2">
                <a:lumMod val="60000"/>
              </a:schemeClr>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Mælaborð!$AQ$22:$AQ$32</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7-7A7D-4C68-BAD8-BB542905354A}"/>
            </c:ext>
          </c:extLst>
        </c:ser>
        <c:ser>
          <c:idx val="8"/>
          <c:order val="8"/>
          <c:tx>
            <c:strRef>
              <c:f>Mælaborð!$AR$21</c:f>
              <c:strCache>
                <c:ptCount val="1"/>
                <c:pt idx="0">
                  <c:v> Þauleldi </c:v>
                </c:pt>
              </c:strCache>
            </c:strRef>
          </c:tx>
          <c:spPr>
            <a:solidFill>
              <a:schemeClr val="accent3">
                <a:lumMod val="60000"/>
              </a:schemeClr>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Mælaborð!$AR$22:$AR$32</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8-7A7D-4C68-BAD8-BB542905354A}"/>
            </c:ext>
          </c:extLst>
        </c:ser>
        <c:dLbls>
          <c:showLegendKey val="0"/>
          <c:showVal val="0"/>
          <c:showCatName val="0"/>
          <c:showSerName val="0"/>
          <c:showPercent val="0"/>
          <c:showBubbleSize val="0"/>
        </c:dLbls>
        <c:gapWidth val="150"/>
        <c:overlap val="100"/>
        <c:axId val="507925696"/>
        <c:axId val="507929056"/>
      </c:barChart>
      <c:catAx>
        <c:axId val="507925696"/>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507929056"/>
        <c:crosses val="autoZero"/>
        <c:auto val="1"/>
        <c:lblAlgn val="ctr"/>
        <c:lblOffset val="100"/>
        <c:noMultiLvlLbl val="0"/>
      </c:catAx>
      <c:valAx>
        <c:axId val="50792905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507925696"/>
        <c:crosses val="autoZero"/>
        <c:crossBetween val="between"/>
      </c:valAx>
      <c:spPr>
        <a:noFill/>
        <a:ln>
          <a:noFill/>
        </a:ln>
        <a:effectLst/>
      </c:spPr>
    </c:plotArea>
    <c:legend>
      <c:legendPos val="b"/>
      <c:layout>
        <c:manualLayout>
          <c:xMode val="edge"/>
          <c:yMode val="edge"/>
          <c:x val="0.72239905966237961"/>
          <c:y val="1.2839331144888298E-2"/>
          <c:w val="0.24873417370273476"/>
          <c:h val="0.9871606688551116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is-I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Flug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lineChart>
        <c:grouping val="standard"/>
        <c:varyColors val="0"/>
        <c:ser>
          <c:idx val="0"/>
          <c:order val="0"/>
          <c:tx>
            <c:v>Allt land</c:v>
          </c:tx>
          <c:spPr>
            <a:ln w="28575" cap="rnd">
              <a:solidFill>
                <a:schemeClr val="accent6">
                  <a:alpha val="50000"/>
                </a:schemeClr>
              </a:solidFill>
              <a:round/>
            </a:ln>
            <a:effectLst/>
          </c:spPr>
          <c:marker>
            <c:symbol val="none"/>
          </c:marker>
          <c:cat>
            <c:numRef>
              <c:f>Mælaborð!$A$36:$A$46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Mælaborð!$B$36:$B$46</c:f>
              <c:numCache>
                <c:formatCode>_-* #,##0_-;\-* #,##0_-;_-* "-"_-;_-@_-</c:formatCode>
                <c:ptCount val="11"/>
                <c:pt idx="0">
                  <c:v>127051.52057100002</c:v>
                </c:pt>
                <c:pt idx="1">
                  <c:v>143933.49618299995</c:v>
                </c:pt>
                <c:pt idx="2">
                  <c:v>147190.83018299998</c:v>
                </c:pt>
                <c:pt idx="3">
                  <c:v>166605.03767699999</c:v>
                </c:pt>
                <c:pt idx="4">
                  <c:v>193570.96580999999</c:v>
                </c:pt>
                <c:pt idx="5">
                  <c:v>222767.04645000008</c:v>
                </c:pt>
                <c:pt idx="6">
                  <c:v>302924.98916100006</c:v>
                </c:pt>
                <c:pt idx="7">
                  <c:v>378373.50398699992</c:v>
                </c:pt>
                <c:pt idx="8">
                  <c:v>418714.20954900008</c:v>
                </c:pt>
                <c:pt idx="9">
                  <c:v>313979.67281700001</c:v>
                </c:pt>
                <c:pt idx="10">
                  <c:v>87990.404246999999</c:v>
                </c:pt>
              </c:numCache>
            </c:numRef>
          </c:val>
          <c:smooth val="0"/>
          <c:extLst>
            <c:ext xmlns:c16="http://schemas.microsoft.com/office/drawing/2014/chart" uri="{C3380CC4-5D6E-409C-BE32-E72D297353CC}">
              <c16:uniqueId val="{00000000-7A3E-440D-A6FB-D55EBB11C8FB}"/>
            </c:ext>
          </c:extLst>
        </c:ser>
        <c:dLbls>
          <c:showLegendKey val="0"/>
          <c:showVal val="0"/>
          <c:showCatName val="0"/>
          <c:showSerName val="0"/>
          <c:showPercent val="0"/>
          <c:showBubbleSize val="0"/>
        </c:dLbls>
        <c:marker val="1"/>
        <c:smooth val="0"/>
        <c:axId val="703632576"/>
        <c:axId val="703617216"/>
      </c:lineChart>
      <c:lineChart>
        <c:grouping val="standard"/>
        <c:varyColors val="0"/>
        <c:ser>
          <c:idx val="1"/>
          <c:order val="1"/>
          <c:tx>
            <c:strRef>
              <c:f>Mælaborð!$H$1</c:f>
              <c:strCache>
                <c:ptCount val="1"/>
                <c:pt idx="0">
                  <c:v>Árneshreppur,Kaldrananeshreppur,Strandabyggð</c:v>
                </c:pt>
              </c:strCache>
            </c:strRef>
          </c:tx>
          <c:spPr>
            <a:ln w="28575" cap="rnd">
              <a:solidFill>
                <a:schemeClr val="accent6"/>
              </a:solidFill>
              <a:round/>
            </a:ln>
            <a:effectLst/>
          </c:spPr>
          <c:marker>
            <c:symbol val="none"/>
          </c:marker>
          <c:cat>
            <c:numRef>
              <c:f>Mælaborð!$A$36:$A$46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Mælaborð!$H$36:$H$46</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1-7A3E-440D-A6FB-D55EBB11C8FB}"/>
            </c:ext>
          </c:extLst>
        </c:ser>
        <c:dLbls>
          <c:showLegendKey val="0"/>
          <c:showVal val="0"/>
          <c:showCatName val="0"/>
          <c:showSerName val="0"/>
          <c:showPercent val="0"/>
          <c:showBubbleSize val="0"/>
        </c:dLbls>
        <c:marker val="1"/>
        <c:smooth val="0"/>
        <c:axId val="661557552"/>
        <c:axId val="661564752"/>
      </c:lineChart>
      <c:catAx>
        <c:axId val="703632576"/>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703617216"/>
        <c:crosses val="autoZero"/>
        <c:auto val="1"/>
        <c:lblAlgn val="ctr"/>
        <c:lblOffset val="100"/>
        <c:noMultiLvlLbl val="0"/>
      </c:catAx>
      <c:valAx>
        <c:axId val="70361721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Tonn af olíu</a:t>
                </a:r>
                <a:r>
                  <a:rPr lang="en-US" baseline="0"/>
                  <a:t> allt land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703632576"/>
        <c:crosses val="autoZero"/>
        <c:crossBetween val="between"/>
      </c:valAx>
      <c:valAx>
        <c:axId val="661564752"/>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Tonn</a:t>
                </a:r>
                <a:r>
                  <a:rPr lang="en-US" baseline="0"/>
                  <a:t> af olíu Sveitarfélag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s-IS"/>
            </a:p>
          </c:txPr>
        </c:title>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661557552"/>
        <c:crosses val="max"/>
        <c:crossBetween val="between"/>
      </c:valAx>
      <c:catAx>
        <c:axId val="661557552"/>
        <c:scaling>
          <c:orientation val="minMax"/>
        </c:scaling>
        <c:delete val="1"/>
        <c:axPos val="b"/>
        <c:numFmt formatCode="@" sourceLinked="1"/>
        <c:majorTickMark val="out"/>
        <c:minorTickMark val="none"/>
        <c:tickLblPos val="nextTo"/>
        <c:crossAx val="6615647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Samgöngur á landi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lineChart>
        <c:grouping val="standard"/>
        <c:varyColors val="0"/>
        <c:ser>
          <c:idx val="0"/>
          <c:order val="0"/>
          <c:tx>
            <c:v>Allt land</c:v>
          </c:tx>
          <c:spPr>
            <a:ln w="28575" cap="rnd">
              <a:solidFill>
                <a:schemeClr val="accent1">
                  <a:alpha val="50000"/>
                </a:schemeClr>
              </a:solidFill>
              <a:round/>
            </a:ln>
            <a:effectLst/>
          </c:spPr>
          <c:marker>
            <c:symbol val="none"/>
          </c:marker>
          <c:cat>
            <c:numRef>
              <c:f>Mælaborð!$A$36:$A$46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Mælaborð!$C$36:$C$46</c:f>
              <c:numCache>
                <c:formatCode>_-* #,##0_-;\-* #,##0_-;_-* "-"_-;_-@_-</c:formatCode>
                <c:ptCount val="11"/>
                <c:pt idx="0">
                  <c:v>263564.76369249972</c:v>
                </c:pt>
                <c:pt idx="1">
                  <c:v>247878.73075750007</c:v>
                </c:pt>
                <c:pt idx="2">
                  <c:v>248920.00389449977</c:v>
                </c:pt>
                <c:pt idx="3">
                  <c:v>254323.89329749983</c:v>
                </c:pt>
                <c:pt idx="4">
                  <c:v>259625.73458249998</c:v>
                </c:pt>
                <c:pt idx="5">
                  <c:v>276301.99701500026</c:v>
                </c:pt>
                <c:pt idx="6">
                  <c:v>304206.93407249986</c:v>
                </c:pt>
                <c:pt idx="7">
                  <c:v>319733.30966000009</c:v>
                </c:pt>
                <c:pt idx="8">
                  <c:v>322696.93394250004</c:v>
                </c:pt>
                <c:pt idx="9">
                  <c:v>319945.44715249969</c:v>
                </c:pt>
                <c:pt idx="10">
                  <c:v>266183.80019249994</c:v>
                </c:pt>
              </c:numCache>
            </c:numRef>
          </c:val>
          <c:smooth val="0"/>
          <c:extLst>
            <c:ext xmlns:c16="http://schemas.microsoft.com/office/drawing/2014/chart" uri="{C3380CC4-5D6E-409C-BE32-E72D297353CC}">
              <c16:uniqueId val="{00000000-EA4F-49FB-81AE-0646F7B28254}"/>
            </c:ext>
          </c:extLst>
        </c:ser>
        <c:dLbls>
          <c:showLegendKey val="0"/>
          <c:showVal val="0"/>
          <c:showCatName val="0"/>
          <c:showSerName val="0"/>
          <c:showPercent val="0"/>
          <c:showBubbleSize val="0"/>
        </c:dLbls>
        <c:marker val="1"/>
        <c:smooth val="0"/>
        <c:axId val="1789042000"/>
        <c:axId val="1789030480"/>
      </c:lineChart>
      <c:lineChart>
        <c:grouping val="standard"/>
        <c:varyColors val="0"/>
        <c:ser>
          <c:idx val="1"/>
          <c:order val="1"/>
          <c:tx>
            <c:strRef>
              <c:f>Mælaborð!$H$1</c:f>
              <c:strCache>
                <c:ptCount val="1"/>
                <c:pt idx="0">
                  <c:v>Árneshreppur,Kaldrananeshreppur,Strandabyggð</c:v>
                </c:pt>
              </c:strCache>
            </c:strRef>
          </c:tx>
          <c:spPr>
            <a:ln w="28575" cap="rnd">
              <a:solidFill>
                <a:schemeClr val="accent1"/>
              </a:solidFill>
              <a:round/>
            </a:ln>
            <a:effectLst/>
          </c:spPr>
          <c:marker>
            <c:symbol val="none"/>
          </c:marker>
          <c:cat>
            <c:numRef>
              <c:f>Mælaborð!$A$36:$A$46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Mælaborð!$I$36:$I$46</c:f>
              <c:numCache>
                <c:formatCode>_-* #,##0_-;\-* #,##0_-;_-* "-"_-;_-@_-</c:formatCode>
                <c:ptCount val="11"/>
                <c:pt idx="0">
                  <c:v>1017.5214099999999</c:v>
                </c:pt>
                <c:pt idx="1">
                  <c:v>995.12018999999998</c:v>
                </c:pt>
                <c:pt idx="2">
                  <c:v>1033.7336499999999</c:v>
                </c:pt>
                <c:pt idx="3">
                  <c:v>1065.4175149999999</c:v>
                </c:pt>
                <c:pt idx="4">
                  <c:v>1122.5903249999999</c:v>
                </c:pt>
                <c:pt idx="5">
                  <c:v>1294.101715</c:v>
                </c:pt>
                <c:pt idx="6">
                  <c:v>1317.9045000000001</c:v>
                </c:pt>
                <c:pt idx="7">
                  <c:v>1367.171595</c:v>
                </c:pt>
                <c:pt idx="8">
                  <c:v>1332.1729700000001</c:v>
                </c:pt>
                <c:pt idx="9">
                  <c:v>1286.1388249999998</c:v>
                </c:pt>
                <c:pt idx="10">
                  <c:v>1163.07079</c:v>
                </c:pt>
              </c:numCache>
            </c:numRef>
          </c:val>
          <c:smooth val="0"/>
          <c:extLst>
            <c:ext xmlns:c16="http://schemas.microsoft.com/office/drawing/2014/chart" uri="{C3380CC4-5D6E-409C-BE32-E72D297353CC}">
              <c16:uniqueId val="{00000001-EA4F-49FB-81AE-0646F7B28254}"/>
            </c:ext>
          </c:extLst>
        </c:ser>
        <c:dLbls>
          <c:showLegendKey val="0"/>
          <c:showVal val="0"/>
          <c:showCatName val="0"/>
          <c:showSerName val="0"/>
          <c:showPercent val="0"/>
          <c:showBubbleSize val="0"/>
        </c:dLbls>
        <c:marker val="1"/>
        <c:smooth val="0"/>
        <c:axId val="692079024"/>
        <c:axId val="692084304"/>
      </c:lineChart>
      <c:catAx>
        <c:axId val="1789042000"/>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789030480"/>
        <c:crosses val="autoZero"/>
        <c:auto val="1"/>
        <c:lblAlgn val="ctr"/>
        <c:lblOffset val="100"/>
        <c:noMultiLvlLbl val="0"/>
      </c:catAx>
      <c:valAx>
        <c:axId val="178903048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Tonn af olíu allt land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s-I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789042000"/>
        <c:crosses val="autoZero"/>
        <c:crossBetween val="between"/>
      </c:valAx>
      <c:valAx>
        <c:axId val="692084304"/>
        <c:scaling>
          <c:orientation val="minMax"/>
          <c:min val="0"/>
        </c:scaling>
        <c:delete val="0"/>
        <c:axPos val="r"/>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Tonn af olíu sveitarfélag</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is-IS"/>
            </a:p>
          </c:txPr>
        </c:title>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692079024"/>
        <c:crosses val="max"/>
        <c:crossBetween val="between"/>
      </c:valAx>
      <c:catAx>
        <c:axId val="692079024"/>
        <c:scaling>
          <c:orientation val="minMax"/>
        </c:scaling>
        <c:delete val="1"/>
        <c:axPos val="b"/>
        <c:numFmt formatCode="@" sourceLinked="1"/>
        <c:majorTickMark val="out"/>
        <c:minorTickMark val="none"/>
        <c:tickLblPos val="nextTo"/>
        <c:crossAx val="6920843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Skip</a:t>
            </a:r>
            <a:r>
              <a:rPr lang="en-US" baseline="0"/>
              <a:t> og bátar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Allt land</c:v>
          </c:tx>
          <c:spPr>
            <a:ln w="28575" cap="rnd">
              <a:solidFill>
                <a:schemeClr val="accent2">
                  <a:alpha val="50000"/>
                </a:schemeClr>
              </a:solidFill>
              <a:round/>
            </a:ln>
            <a:effectLst/>
          </c:spPr>
          <c:marker>
            <c:symbol val="none"/>
          </c:marker>
          <c:cat>
            <c:numRef>
              <c:f>Mælaborð!$A$36:$A$46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Mælaborð!$D$36:$D$46</c:f>
              <c:numCache>
                <c:formatCode>_-* #,##0_-;\-* #,##0_-;_-* "-"_-;_-@_-</c:formatCode>
                <c:ptCount val="11"/>
                <c:pt idx="0">
                  <c:v>248124.25069766669</c:v>
                </c:pt>
                <c:pt idx="1">
                  <c:v>232624.04690883344</c:v>
                </c:pt>
                <c:pt idx="2">
                  <c:v>231859.38796233345</c:v>
                </c:pt>
                <c:pt idx="3">
                  <c:v>229316.79195533338</c:v>
                </c:pt>
                <c:pt idx="4">
                  <c:v>228471.98575733343</c:v>
                </c:pt>
                <c:pt idx="5">
                  <c:v>260440.35930599979</c:v>
                </c:pt>
                <c:pt idx="6">
                  <c:v>241949.38481374961</c:v>
                </c:pt>
                <c:pt idx="7">
                  <c:v>249677.13093500002</c:v>
                </c:pt>
                <c:pt idx="8">
                  <c:v>265010.81612850016</c:v>
                </c:pt>
                <c:pt idx="9">
                  <c:v>241182.71578916642</c:v>
                </c:pt>
                <c:pt idx="10">
                  <c:v>201668.05946750025</c:v>
                </c:pt>
              </c:numCache>
            </c:numRef>
          </c:val>
          <c:smooth val="0"/>
          <c:extLst>
            <c:ext xmlns:c16="http://schemas.microsoft.com/office/drawing/2014/chart" uri="{C3380CC4-5D6E-409C-BE32-E72D297353CC}">
              <c16:uniqueId val="{00000000-2116-4CC0-B26D-55CC6EEE24FC}"/>
            </c:ext>
          </c:extLst>
        </c:ser>
        <c:dLbls>
          <c:showLegendKey val="0"/>
          <c:showVal val="0"/>
          <c:showCatName val="0"/>
          <c:showSerName val="0"/>
          <c:showPercent val="0"/>
          <c:showBubbleSize val="0"/>
        </c:dLbls>
        <c:marker val="1"/>
        <c:smooth val="0"/>
        <c:axId val="505091328"/>
        <c:axId val="505089888"/>
      </c:lineChart>
      <c:lineChart>
        <c:grouping val="standard"/>
        <c:varyColors val="0"/>
        <c:ser>
          <c:idx val="1"/>
          <c:order val="1"/>
          <c:tx>
            <c:strRef>
              <c:f>Mælaborð!$H$1</c:f>
              <c:strCache>
                <c:ptCount val="1"/>
                <c:pt idx="0">
                  <c:v>Árneshreppur,Kaldrananeshreppur,Strandabyggð</c:v>
                </c:pt>
              </c:strCache>
            </c:strRef>
          </c:tx>
          <c:spPr>
            <a:ln w="28575" cap="rnd">
              <a:solidFill>
                <a:schemeClr val="accent2"/>
              </a:solidFill>
              <a:round/>
            </a:ln>
            <a:effectLst/>
          </c:spPr>
          <c:marker>
            <c:symbol val="none"/>
          </c:marker>
          <c:cat>
            <c:numRef>
              <c:f>Mælaborð!$A$36:$A$46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Mælaborð!$J$36:$J$46</c:f>
              <c:numCache>
                <c:formatCode>_-* #,##0_-;\-* #,##0_-;_-* "-"_-;_-@_-</c:formatCode>
                <c:ptCount val="11"/>
                <c:pt idx="0">
                  <c:v>622.91244999999992</c:v>
                </c:pt>
                <c:pt idx="1">
                  <c:v>308.94859000000002</c:v>
                </c:pt>
                <c:pt idx="2">
                  <c:v>532.22757999999999</c:v>
                </c:pt>
                <c:pt idx="3">
                  <c:v>426.774565</c:v>
                </c:pt>
                <c:pt idx="4">
                  <c:v>297.16901999999999</c:v>
                </c:pt>
                <c:pt idx="5">
                  <c:v>177.905415</c:v>
                </c:pt>
                <c:pt idx="6">
                  <c:v>229.5883</c:v>
                </c:pt>
                <c:pt idx="7">
                  <c:v>230.381505</c:v>
                </c:pt>
                <c:pt idx="8">
                  <c:v>287.51302499999997</c:v>
                </c:pt>
                <c:pt idx="9">
                  <c:v>117.69363</c:v>
                </c:pt>
                <c:pt idx="10">
                  <c:v>136.98226499999998</c:v>
                </c:pt>
              </c:numCache>
            </c:numRef>
          </c:val>
          <c:smooth val="0"/>
          <c:extLst>
            <c:ext xmlns:c16="http://schemas.microsoft.com/office/drawing/2014/chart" uri="{C3380CC4-5D6E-409C-BE32-E72D297353CC}">
              <c16:uniqueId val="{00000001-2116-4CC0-B26D-55CC6EEE24FC}"/>
            </c:ext>
          </c:extLst>
        </c:ser>
        <c:dLbls>
          <c:showLegendKey val="0"/>
          <c:showVal val="0"/>
          <c:showCatName val="0"/>
          <c:showSerName val="0"/>
          <c:showPercent val="0"/>
          <c:showBubbleSize val="0"/>
        </c:dLbls>
        <c:marker val="1"/>
        <c:smooth val="0"/>
        <c:axId val="567146704"/>
        <c:axId val="567145264"/>
      </c:lineChart>
      <c:catAx>
        <c:axId val="505091328"/>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505089888"/>
        <c:crosses val="autoZero"/>
        <c:auto val="1"/>
        <c:lblAlgn val="ctr"/>
        <c:lblOffset val="100"/>
        <c:noMultiLvlLbl val="0"/>
      </c:catAx>
      <c:valAx>
        <c:axId val="505089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Tonn af olíu allt land</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is-I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505091328"/>
        <c:crosses val="autoZero"/>
        <c:crossBetween val="between"/>
      </c:valAx>
      <c:valAx>
        <c:axId val="567145264"/>
        <c:scaling>
          <c:orientation val="minMax"/>
          <c:min val="0"/>
        </c:scaling>
        <c:delete val="0"/>
        <c:axPos val="r"/>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000" b="0" i="0" u="none" strike="noStrike" kern="1200" baseline="0">
                    <a:solidFill>
                      <a:sysClr val="windowText" lastClr="000000">
                        <a:lumMod val="65000"/>
                        <a:lumOff val="35000"/>
                      </a:sysClr>
                    </a:solidFill>
                  </a:rPr>
                  <a:t>Tonn af olíu sveitarfélag</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is-IS"/>
            </a:p>
          </c:txPr>
        </c:title>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567146704"/>
        <c:crosses val="max"/>
        <c:crossBetween val="between"/>
      </c:valAx>
      <c:catAx>
        <c:axId val="567146704"/>
        <c:scaling>
          <c:orientation val="minMax"/>
        </c:scaling>
        <c:delete val="1"/>
        <c:axPos val="b"/>
        <c:numFmt formatCode="@" sourceLinked="1"/>
        <c:majorTickMark val="out"/>
        <c:minorTickMark val="none"/>
        <c:tickLblPos val="nextTo"/>
        <c:crossAx val="5671452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Ýmiss iðnaður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lineChart>
        <c:grouping val="standard"/>
        <c:varyColors val="0"/>
        <c:ser>
          <c:idx val="0"/>
          <c:order val="0"/>
          <c:tx>
            <c:v>Allt land</c:v>
          </c:tx>
          <c:spPr>
            <a:ln w="28575" cap="rnd">
              <a:solidFill>
                <a:schemeClr val="accent4">
                  <a:alpha val="50000"/>
                </a:schemeClr>
              </a:solidFill>
              <a:round/>
            </a:ln>
            <a:effectLst/>
          </c:spPr>
          <c:marker>
            <c:symbol val="none"/>
          </c:marker>
          <c:cat>
            <c:numRef>
              <c:f>Mælaborð!$A$36:$A$46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Mælaborð!$E$36:$E$46</c:f>
              <c:numCache>
                <c:formatCode>_-* #,##0_-;\-* #,##0_-;_-* "-"_-;_-@_-</c:formatCode>
                <c:ptCount val="11"/>
                <c:pt idx="0">
                  <c:v>46372.267958833356</c:v>
                </c:pt>
                <c:pt idx="1">
                  <c:v>47457.620445666646</c:v>
                </c:pt>
                <c:pt idx="2">
                  <c:v>47683.656037166664</c:v>
                </c:pt>
                <c:pt idx="3">
                  <c:v>44396.500578166684</c:v>
                </c:pt>
                <c:pt idx="4">
                  <c:v>39561.469013166658</c:v>
                </c:pt>
                <c:pt idx="5">
                  <c:v>44019.263474000021</c:v>
                </c:pt>
                <c:pt idx="6">
                  <c:v>45715.461676750012</c:v>
                </c:pt>
                <c:pt idx="7">
                  <c:v>46956.399474000005</c:v>
                </c:pt>
                <c:pt idx="8">
                  <c:v>48645.269850000012</c:v>
                </c:pt>
                <c:pt idx="9">
                  <c:v>45722.665669333343</c:v>
                </c:pt>
                <c:pt idx="10">
                  <c:v>40184.491114999997</c:v>
                </c:pt>
              </c:numCache>
            </c:numRef>
          </c:val>
          <c:smooth val="0"/>
          <c:extLst>
            <c:ext xmlns:c16="http://schemas.microsoft.com/office/drawing/2014/chart" uri="{C3380CC4-5D6E-409C-BE32-E72D297353CC}">
              <c16:uniqueId val="{00000000-8DB5-4B2C-BA3B-B3C04A603B44}"/>
            </c:ext>
          </c:extLst>
        </c:ser>
        <c:dLbls>
          <c:showLegendKey val="0"/>
          <c:showVal val="0"/>
          <c:showCatName val="0"/>
          <c:showSerName val="0"/>
          <c:showPercent val="0"/>
          <c:showBubbleSize val="0"/>
        </c:dLbls>
        <c:marker val="1"/>
        <c:smooth val="0"/>
        <c:axId val="229773008"/>
        <c:axId val="229772048"/>
      </c:lineChart>
      <c:lineChart>
        <c:grouping val="standard"/>
        <c:varyColors val="0"/>
        <c:ser>
          <c:idx val="1"/>
          <c:order val="1"/>
          <c:tx>
            <c:strRef>
              <c:f>Mælaborð!$H$1</c:f>
              <c:strCache>
                <c:ptCount val="1"/>
                <c:pt idx="0">
                  <c:v>Árneshreppur,Kaldrananeshreppur,Strandabyggð</c:v>
                </c:pt>
              </c:strCache>
            </c:strRef>
          </c:tx>
          <c:spPr>
            <a:ln w="28575" cap="rnd">
              <a:solidFill>
                <a:schemeClr val="accent4"/>
              </a:solidFill>
              <a:round/>
            </a:ln>
            <a:effectLst/>
          </c:spPr>
          <c:marker>
            <c:symbol val="none"/>
          </c:marker>
          <c:cat>
            <c:numRef>
              <c:f>Mælaborð!$A$36:$A$46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Mælaborð!$K$36:$K$46</c:f>
              <c:numCache>
                <c:formatCode>_-* #,##0_-;\-* #,##0_-;_-* "-"_-;_-@_-</c:formatCode>
                <c:ptCount val="11"/>
                <c:pt idx="0">
                  <c:v>331.01647000000003</c:v>
                </c:pt>
                <c:pt idx="1">
                  <c:v>350.05252499999995</c:v>
                </c:pt>
                <c:pt idx="2">
                  <c:v>424.94941500000004</c:v>
                </c:pt>
                <c:pt idx="3">
                  <c:v>464.42801500000002</c:v>
                </c:pt>
                <c:pt idx="4">
                  <c:v>390.69281999999998</c:v>
                </c:pt>
                <c:pt idx="5">
                  <c:v>395.80410499999994</c:v>
                </c:pt>
                <c:pt idx="6">
                  <c:v>488.75959999999998</c:v>
                </c:pt>
                <c:pt idx="7">
                  <c:v>424.07835999999998</c:v>
                </c:pt>
                <c:pt idx="8">
                  <c:v>291.50932499999999</c:v>
                </c:pt>
                <c:pt idx="9">
                  <c:v>331.11594500000001</c:v>
                </c:pt>
                <c:pt idx="10">
                  <c:v>344.89193500000005</c:v>
                </c:pt>
              </c:numCache>
            </c:numRef>
          </c:val>
          <c:smooth val="0"/>
          <c:extLst>
            <c:ext xmlns:c16="http://schemas.microsoft.com/office/drawing/2014/chart" uri="{C3380CC4-5D6E-409C-BE32-E72D297353CC}">
              <c16:uniqueId val="{00000001-8DB5-4B2C-BA3B-B3C04A603B44}"/>
            </c:ext>
          </c:extLst>
        </c:ser>
        <c:dLbls>
          <c:showLegendKey val="0"/>
          <c:showVal val="0"/>
          <c:showCatName val="0"/>
          <c:showSerName val="0"/>
          <c:showPercent val="0"/>
          <c:showBubbleSize val="0"/>
        </c:dLbls>
        <c:marker val="1"/>
        <c:smooth val="0"/>
        <c:axId val="513677168"/>
        <c:axId val="513674768"/>
      </c:lineChart>
      <c:catAx>
        <c:axId val="229773008"/>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229772048"/>
        <c:crosses val="autoZero"/>
        <c:auto val="1"/>
        <c:lblAlgn val="ctr"/>
        <c:lblOffset val="100"/>
        <c:noMultiLvlLbl val="0"/>
      </c:catAx>
      <c:valAx>
        <c:axId val="22977204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Tonn af olíu allt land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s-I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229773008"/>
        <c:crosses val="autoZero"/>
        <c:crossBetween val="between"/>
      </c:valAx>
      <c:valAx>
        <c:axId val="513674768"/>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Tonn af olíu sveitarfélag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s-IS"/>
            </a:p>
          </c:txPr>
        </c:title>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513677168"/>
        <c:crosses val="max"/>
        <c:crossBetween val="between"/>
      </c:valAx>
      <c:catAx>
        <c:axId val="513677168"/>
        <c:scaling>
          <c:orientation val="minMax"/>
        </c:scaling>
        <c:delete val="1"/>
        <c:axPos val="b"/>
        <c:numFmt formatCode="@" sourceLinked="1"/>
        <c:majorTickMark val="out"/>
        <c:minorTickMark val="none"/>
        <c:tickLblPos val="nextTo"/>
        <c:crossAx val="5136747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lineChart>
        <c:grouping val="standard"/>
        <c:varyColors val="0"/>
        <c:ser>
          <c:idx val="0"/>
          <c:order val="0"/>
          <c:tx>
            <c:v>Allt land</c:v>
          </c:tx>
          <c:spPr>
            <a:ln w="28575" cap="rnd">
              <a:solidFill>
                <a:schemeClr val="tx1">
                  <a:lumMod val="95000"/>
                  <a:lumOff val="5000"/>
                  <a:alpha val="50000"/>
                </a:schemeClr>
              </a:solidFill>
              <a:round/>
            </a:ln>
            <a:effectLst/>
          </c:spPr>
          <c:marker>
            <c:symbol val="none"/>
          </c:marker>
          <c:cat>
            <c:numRef>
              <c:f>Mælaborð!$A$36:$A$46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Mælaborð!$F$36:$F$46</c:f>
              <c:numCache>
                <c:formatCode>_-* #,##0_-;\-* #,##0_-;_-* "-"_-;_-@_-</c:formatCode>
                <c:ptCount val="11"/>
                <c:pt idx="0">
                  <c:v>685112.80291999981</c:v>
                </c:pt>
                <c:pt idx="1">
                  <c:v>671893.89429500001</c:v>
                </c:pt>
                <c:pt idx="2">
                  <c:v>675653.87807699991</c:v>
                </c:pt>
                <c:pt idx="3">
                  <c:v>694642.22350799991</c:v>
                </c:pt>
                <c:pt idx="4">
                  <c:v>721230.15516299999</c:v>
                </c:pt>
                <c:pt idx="5">
                  <c:v>803528.6662450002</c:v>
                </c:pt>
                <c:pt idx="6">
                  <c:v>894796.76972399955</c:v>
                </c:pt>
                <c:pt idx="7">
                  <c:v>994740.344056</c:v>
                </c:pt>
                <c:pt idx="8">
                  <c:v>1055067.2294700001</c:v>
                </c:pt>
                <c:pt idx="9">
                  <c:v>920830.50142799946</c:v>
                </c:pt>
                <c:pt idx="10">
                  <c:v>596026.75502200017</c:v>
                </c:pt>
              </c:numCache>
            </c:numRef>
          </c:val>
          <c:smooth val="0"/>
          <c:extLst>
            <c:ext xmlns:c16="http://schemas.microsoft.com/office/drawing/2014/chart" uri="{C3380CC4-5D6E-409C-BE32-E72D297353CC}">
              <c16:uniqueId val="{00000000-723E-4568-A7DC-7CF4D3893FA2}"/>
            </c:ext>
          </c:extLst>
        </c:ser>
        <c:dLbls>
          <c:showLegendKey val="0"/>
          <c:showVal val="0"/>
          <c:showCatName val="0"/>
          <c:showSerName val="0"/>
          <c:showPercent val="0"/>
          <c:showBubbleSize val="0"/>
        </c:dLbls>
        <c:marker val="1"/>
        <c:smooth val="0"/>
        <c:axId val="692086704"/>
        <c:axId val="692090544"/>
      </c:lineChart>
      <c:lineChart>
        <c:grouping val="standard"/>
        <c:varyColors val="0"/>
        <c:ser>
          <c:idx val="1"/>
          <c:order val="1"/>
          <c:tx>
            <c:strRef>
              <c:f>Mælaborð!$H$1</c:f>
              <c:strCache>
                <c:ptCount val="1"/>
                <c:pt idx="0">
                  <c:v>Árneshreppur,Kaldrananeshreppur,Strandabyggð</c:v>
                </c:pt>
              </c:strCache>
            </c:strRef>
          </c:tx>
          <c:spPr>
            <a:ln w="28575" cap="rnd">
              <a:solidFill>
                <a:schemeClr val="tx1">
                  <a:lumMod val="95000"/>
                  <a:lumOff val="5000"/>
                </a:schemeClr>
              </a:solidFill>
              <a:round/>
            </a:ln>
            <a:effectLst/>
          </c:spPr>
          <c:marker>
            <c:symbol val="none"/>
          </c:marker>
          <c:cat>
            <c:numRef>
              <c:f>Mælaborð!$A$36:$A$46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Mælaborð!$L$36:$L$46</c:f>
              <c:numCache>
                <c:formatCode>_-* #,##0_-;\-* #,##0_-;_-* "-"_-;_-@_-</c:formatCode>
                <c:ptCount val="11"/>
                <c:pt idx="0">
                  <c:v>1971.4503299999999</c:v>
                </c:pt>
                <c:pt idx="1">
                  <c:v>1654.1213050000001</c:v>
                </c:pt>
                <c:pt idx="2">
                  <c:v>1990.9106449999999</c:v>
                </c:pt>
                <c:pt idx="3">
                  <c:v>1956.6200949999998</c:v>
                </c:pt>
                <c:pt idx="4">
                  <c:v>1810.4521649999999</c:v>
                </c:pt>
                <c:pt idx="5">
                  <c:v>1867.8112349999999</c:v>
                </c:pt>
                <c:pt idx="6">
                  <c:v>2036.2523999999999</c:v>
                </c:pt>
                <c:pt idx="7">
                  <c:v>2021.6314600000001</c:v>
                </c:pt>
                <c:pt idx="8">
                  <c:v>1911.19532</c:v>
                </c:pt>
                <c:pt idx="9">
                  <c:v>1734.9483999999998</c:v>
                </c:pt>
                <c:pt idx="10">
                  <c:v>1644.94499</c:v>
                </c:pt>
              </c:numCache>
            </c:numRef>
          </c:val>
          <c:smooth val="0"/>
          <c:extLst>
            <c:ext xmlns:c16="http://schemas.microsoft.com/office/drawing/2014/chart" uri="{C3380CC4-5D6E-409C-BE32-E72D297353CC}">
              <c16:uniqueId val="{00000001-723E-4568-A7DC-7CF4D3893FA2}"/>
            </c:ext>
          </c:extLst>
        </c:ser>
        <c:dLbls>
          <c:showLegendKey val="0"/>
          <c:showVal val="0"/>
          <c:showCatName val="0"/>
          <c:showSerName val="0"/>
          <c:showPercent val="0"/>
          <c:showBubbleSize val="0"/>
        </c:dLbls>
        <c:marker val="1"/>
        <c:smooth val="0"/>
        <c:axId val="703638816"/>
        <c:axId val="703630176"/>
      </c:lineChart>
      <c:catAx>
        <c:axId val="692086704"/>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692090544"/>
        <c:crosses val="autoZero"/>
        <c:auto val="1"/>
        <c:lblAlgn val="ctr"/>
        <c:lblOffset val="100"/>
        <c:noMultiLvlLbl val="0"/>
      </c:catAx>
      <c:valAx>
        <c:axId val="69209054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Tonn af olíu allt land</a:t>
                </a:r>
              </a:p>
            </c:rich>
          </c:tx>
          <c:layout>
            <c:manualLayout>
              <c:xMode val="edge"/>
              <c:yMode val="edge"/>
              <c:x val="3.0769230769230771E-2"/>
              <c:y val="0.2589695711392717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s-I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692086704"/>
        <c:crosses val="autoZero"/>
        <c:crossBetween val="between"/>
      </c:valAx>
      <c:valAx>
        <c:axId val="703630176"/>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Tonn af olíu sveitarfélag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s-IS"/>
            </a:p>
          </c:txPr>
        </c:title>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703638816"/>
        <c:crosses val="max"/>
        <c:crossBetween val="between"/>
      </c:valAx>
      <c:catAx>
        <c:axId val="703638816"/>
        <c:scaling>
          <c:orientation val="minMax"/>
        </c:scaling>
        <c:delete val="1"/>
        <c:axPos val="b"/>
        <c:numFmt formatCode="@" sourceLinked="1"/>
        <c:majorTickMark val="out"/>
        <c:minorTickMark val="none"/>
        <c:tickLblPos val="nextTo"/>
        <c:crossAx val="7036301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Mannfjöldi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lineChart>
        <c:grouping val="standard"/>
        <c:varyColors val="0"/>
        <c:ser>
          <c:idx val="0"/>
          <c:order val="0"/>
          <c:tx>
            <c:strRef>
              <c:f>Mælaborð!$BO$4</c:f>
              <c:strCache>
                <c:ptCount val="1"/>
                <c:pt idx="0">
                  <c:v> Allt land </c:v>
                </c:pt>
              </c:strCache>
            </c:strRef>
          </c:tx>
          <c:spPr>
            <a:ln w="28575" cap="rnd">
              <a:solidFill>
                <a:srgbClr val="7030A0">
                  <a:alpha val="50000"/>
                </a:srgbClr>
              </a:solidFill>
              <a:round/>
            </a:ln>
            <a:effectLst/>
          </c:spPr>
          <c:marker>
            <c:symbol val="none"/>
          </c:marker>
          <c:cat>
            <c:numRef>
              <c:f>Mælaborð!$BN$5:$BN$15</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Mælaborð!$BO$5:$BO$15</c:f>
              <c:numCache>
                <c:formatCode>_-* #,##0_-;\-* #,##0_-;_-* "-"_-;_-@_-</c:formatCode>
                <c:ptCount val="11"/>
                <c:pt idx="0">
                  <c:v>317630</c:v>
                </c:pt>
                <c:pt idx="1">
                  <c:v>311841</c:v>
                </c:pt>
                <c:pt idx="2">
                  <c:v>313182</c:v>
                </c:pt>
                <c:pt idx="3">
                  <c:v>315810</c:v>
                </c:pt>
                <c:pt idx="4">
                  <c:v>319718</c:v>
                </c:pt>
                <c:pt idx="5">
                  <c:v>323024</c:v>
                </c:pt>
                <c:pt idx="6">
                  <c:v>326036</c:v>
                </c:pt>
                <c:pt idx="7">
                  <c:v>332507</c:v>
                </c:pt>
                <c:pt idx="8">
                  <c:v>342183</c:v>
                </c:pt>
                <c:pt idx="9">
                  <c:v>349468</c:v>
                </c:pt>
                <c:pt idx="10">
                  <c:v>354042</c:v>
                </c:pt>
              </c:numCache>
            </c:numRef>
          </c:val>
          <c:smooth val="0"/>
          <c:extLst>
            <c:ext xmlns:c16="http://schemas.microsoft.com/office/drawing/2014/chart" uri="{C3380CC4-5D6E-409C-BE32-E72D297353CC}">
              <c16:uniqueId val="{00000000-233D-4876-B119-42C3CEB8670D}"/>
            </c:ext>
          </c:extLst>
        </c:ser>
        <c:dLbls>
          <c:showLegendKey val="0"/>
          <c:showVal val="0"/>
          <c:showCatName val="0"/>
          <c:showSerName val="0"/>
          <c:showPercent val="0"/>
          <c:showBubbleSize val="0"/>
        </c:dLbls>
        <c:marker val="1"/>
        <c:smooth val="0"/>
        <c:axId val="634433008"/>
        <c:axId val="229775408"/>
      </c:lineChart>
      <c:lineChart>
        <c:grouping val="standard"/>
        <c:varyColors val="0"/>
        <c:ser>
          <c:idx val="1"/>
          <c:order val="1"/>
          <c:tx>
            <c:strRef>
              <c:f>Mælaborð!$BP$4</c:f>
              <c:strCache>
                <c:ptCount val="1"/>
                <c:pt idx="0">
                  <c:v> Árneshreppur,Kaldrananeshreppur,Strandabyggð </c:v>
                </c:pt>
              </c:strCache>
            </c:strRef>
          </c:tx>
          <c:spPr>
            <a:ln w="28575" cap="rnd">
              <a:solidFill>
                <a:srgbClr val="7030A0"/>
              </a:solidFill>
              <a:round/>
            </a:ln>
            <a:effectLst/>
          </c:spPr>
          <c:marker>
            <c:symbol val="none"/>
          </c:marker>
          <c:cat>
            <c:numRef>
              <c:f>Mælaborð!$BN$5:$BN$15</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Mælaborð!$BP$5:$BP$15</c:f>
              <c:numCache>
                <c:formatCode>_-* #,##0_-;\-* #,##0_-;_-* "-"_-;_-@_-</c:formatCode>
                <c:ptCount val="11"/>
                <c:pt idx="0">
                  <c:v>19955</c:v>
                </c:pt>
                <c:pt idx="1">
                  <c:v>19948</c:v>
                </c:pt>
                <c:pt idx="2">
                  <c:v>20040</c:v>
                </c:pt>
                <c:pt idx="3">
                  <c:v>20136</c:v>
                </c:pt>
                <c:pt idx="4">
                  <c:v>20242</c:v>
                </c:pt>
                <c:pt idx="5">
                  <c:v>20379</c:v>
                </c:pt>
                <c:pt idx="6">
                  <c:v>20455</c:v>
                </c:pt>
                <c:pt idx="7">
                  <c:v>20673</c:v>
                </c:pt>
                <c:pt idx="8">
                  <c:v>21040</c:v>
                </c:pt>
                <c:pt idx="9">
                  <c:v>21199</c:v>
                </c:pt>
                <c:pt idx="10">
                  <c:v>21238</c:v>
                </c:pt>
              </c:numCache>
            </c:numRef>
          </c:val>
          <c:smooth val="0"/>
          <c:extLst>
            <c:ext xmlns:c16="http://schemas.microsoft.com/office/drawing/2014/chart" uri="{C3380CC4-5D6E-409C-BE32-E72D297353CC}">
              <c16:uniqueId val="{00000001-233D-4876-B119-42C3CEB8670D}"/>
            </c:ext>
          </c:extLst>
        </c:ser>
        <c:dLbls>
          <c:showLegendKey val="0"/>
          <c:showVal val="0"/>
          <c:showCatName val="0"/>
          <c:showSerName val="0"/>
          <c:showPercent val="0"/>
          <c:showBubbleSize val="0"/>
        </c:dLbls>
        <c:marker val="1"/>
        <c:smooth val="0"/>
        <c:axId val="661553712"/>
        <c:axId val="661557072"/>
      </c:lineChart>
      <c:catAx>
        <c:axId val="634433008"/>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229775408"/>
        <c:crosses val="autoZero"/>
        <c:auto val="1"/>
        <c:lblAlgn val="ctr"/>
        <c:lblOffset val="100"/>
        <c:noMultiLvlLbl val="0"/>
      </c:catAx>
      <c:valAx>
        <c:axId val="22977540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Fjöldi íbúa allt land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s-I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634433008"/>
        <c:crosses val="autoZero"/>
        <c:crossBetween val="between"/>
      </c:valAx>
      <c:valAx>
        <c:axId val="661557072"/>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Fjöldi íbúa sveitarfélag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s-IS"/>
            </a:p>
          </c:txPr>
        </c:title>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661553712"/>
        <c:crosses val="max"/>
        <c:crossBetween val="between"/>
      </c:valAx>
      <c:catAx>
        <c:axId val="661553712"/>
        <c:scaling>
          <c:orientation val="minMax"/>
        </c:scaling>
        <c:delete val="1"/>
        <c:axPos val="b"/>
        <c:numFmt formatCode="0" sourceLinked="1"/>
        <c:majorTickMark val="out"/>
        <c:minorTickMark val="none"/>
        <c:tickLblPos val="nextTo"/>
        <c:crossAx val="6615570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Olíutegundir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areaChart>
        <c:grouping val="percentStacked"/>
        <c:varyColors val="0"/>
        <c:ser>
          <c:idx val="0"/>
          <c:order val="0"/>
          <c:tx>
            <c:strRef>
              <c:f>Mælaborð!$P$37</c:f>
              <c:strCache>
                <c:ptCount val="1"/>
                <c:pt idx="0">
                  <c:v> Bensín </c:v>
                </c:pt>
              </c:strCache>
            </c:strRef>
          </c:tx>
          <c:spPr>
            <a:solidFill>
              <a:srgbClr val="92D050"/>
            </a:solidFill>
            <a:ln>
              <a:noFill/>
            </a:ln>
            <a:effectLst/>
          </c:spPr>
          <c:cat>
            <c:numRef>
              <c:f>Mælaborð!$O$38:$O$48</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Mælaborð!$P$38:$P$48</c:f>
              <c:numCache>
                <c:formatCode>_-* #,##0_-;\-* #,##0_-;_-* "-"_-;_-@_-</c:formatCode>
                <c:ptCount val="11"/>
                <c:pt idx="0">
                  <c:v>1649.1202499999999</c:v>
                </c:pt>
                <c:pt idx="1">
                  <c:v>1638.9585000000002</c:v>
                </c:pt>
                <c:pt idx="2">
                  <c:v>1626.90525</c:v>
                </c:pt>
                <c:pt idx="3">
                  <c:v>1661.8462500000001</c:v>
                </c:pt>
                <c:pt idx="4">
                  <c:v>1621.0687499999999</c:v>
                </c:pt>
                <c:pt idx="5">
                  <c:v>1597.9492500000001</c:v>
                </c:pt>
                <c:pt idx="6">
                  <c:v>1625.7292500000001</c:v>
                </c:pt>
                <c:pt idx="7">
                  <c:v>1521.95625</c:v>
                </c:pt>
                <c:pt idx="8">
                  <c:v>1502.7802500000003</c:v>
                </c:pt>
                <c:pt idx="9">
                  <c:v>1424.028</c:v>
                </c:pt>
                <c:pt idx="10">
                  <c:v>1260.6464999999998</c:v>
                </c:pt>
              </c:numCache>
            </c:numRef>
          </c:val>
          <c:extLst>
            <c:ext xmlns:c16="http://schemas.microsoft.com/office/drawing/2014/chart" uri="{C3380CC4-5D6E-409C-BE32-E72D297353CC}">
              <c16:uniqueId val="{00000000-3293-4D74-AE99-8BA91C5170A6}"/>
            </c:ext>
          </c:extLst>
        </c:ser>
        <c:ser>
          <c:idx val="1"/>
          <c:order val="1"/>
          <c:tx>
            <c:strRef>
              <c:f>Mælaborð!$Q$37</c:f>
              <c:strCache>
                <c:ptCount val="1"/>
                <c:pt idx="0">
                  <c:v> Flugeldsneyti </c:v>
                </c:pt>
              </c:strCache>
            </c:strRef>
          </c:tx>
          <c:spPr>
            <a:solidFill>
              <a:srgbClr val="7030A0"/>
            </a:solidFill>
            <a:ln>
              <a:noFill/>
            </a:ln>
            <a:effectLst/>
          </c:spPr>
          <c:cat>
            <c:numRef>
              <c:f>Mælaborð!$O$38:$O$48</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Mælaborð!$Q$38:$Q$48</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3293-4D74-AE99-8BA91C5170A6}"/>
            </c:ext>
          </c:extLst>
        </c:ser>
        <c:ser>
          <c:idx val="2"/>
          <c:order val="2"/>
          <c:tx>
            <c:strRef>
              <c:f>Mælaborð!$R$37</c:f>
              <c:strCache>
                <c:ptCount val="1"/>
                <c:pt idx="0">
                  <c:v> Gasolía </c:v>
                </c:pt>
              </c:strCache>
            </c:strRef>
          </c:tx>
          <c:spPr>
            <a:solidFill>
              <a:schemeClr val="accent3"/>
            </a:solidFill>
            <a:ln>
              <a:noFill/>
            </a:ln>
            <a:effectLst/>
          </c:spPr>
          <c:cat>
            <c:numRef>
              <c:f>Mælaborð!$O$38:$O$48</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Mælaborð!$R$38:$R$48</c:f>
              <c:numCache>
                <c:formatCode>_-* #,##0_-;\-* #,##0_-;_-* "-"_-;_-@_-</c:formatCode>
                <c:ptCount val="11"/>
                <c:pt idx="0">
                  <c:v>13765.263135000001</c:v>
                </c:pt>
                <c:pt idx="1">
                  <c:v>11837.944524999999</c:v>
                </c:pt>
                <c:pt idx="2">
                  <c:v>12111.554405000001</c:v>
                </c:pt>
                <c:pt idx="3">
                  <c:v>12515.87876</c:v>
                </c:pt>
                <c:pt idx="4">
                  <c:v>18361.382680000002</c:v>
                </c:pt>
                <c:pt idx="5">
                  <c:v>24815.49195</c:v>
                </c:pt>
                <c:pt idx="6">
                  <c:v>22694.677165000001</c:v>
                </c:pt>
                <c:pt idx="7">
                  <c:v>20370.923000000003</c:v>
                </c:pt>
                <c:pt idx="8">
                  <c:v>22443.695684999999</c:v>
                </c:pt>
                <c:pt idx="9">
                  <c:v>25014.698854999999</c:v>
                </c:pt>
                <c:pt idx="10">
                  <c:v>28040.748249999997</c:v>
                </c:pt>
              </c:numCache>
            </c:numRef>
          </c:val>
          <c:extLst>
            <c:ext xmlns:c16="http://schemas.microsoft.com/office/drawing/2014/chart" uri="{C3380CC4-5D6E-409C-BE32-E72D297353CC}">
              <c16:uniqueId val="{00000002-3293-4D74-AE99-8BA91C5170A6}"/>
            </c:ext>
          </c:extLst>
        </c:ser>
        <c:ser>
          <c:idx val="3"/>
          <c:order val="3"/>
          <c:tx>
            <c:strRef>
              <c:f>Mælaborð!$S$37</c:f>
              <c:strCache>
                <c:ptCount val="1"/>
                <c:pt idx="0">
                  <c:v> Ljósaolía </c:v>
                </c:pt>
              </c:strCache>
            </c:strRef>
          </c:tx>
          <c:spPr>
            <a:solidFill>
              <a:schemeClr val="accent4"/>
            </a:solidFill>
            <a:ln>
              <a:noFill/>
            </a:ln>
            <a:effectLst/>
          </c:spPr>
          <c:cat>
            <c:numRef>
              <c:f>Mælaborð!$O$38:$O$48</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Mælaborð!$S$38:$S$48</c:f>
              <c:numCache>
                <c:formatCode>_-* #,##0_-;\-* #,##0_-;_-* "-"_-;_-@_-</c:formatCode>
                <c:ptCount val="11"/>
                <c:pt idx="0">
                  <c:v>0</c:v>
                </c:pt>
                <c:pt idx="1">
                  <c:v>0</c:v>
                </c:pt>
                <c:pt idx="2">
                  <c:v>0</c:v>
                </c:pt>
                <c:pt idx="3">
                  <c:v>0</c:v>
                </c:pt>
                <c:pt idx="4">
                  <c:v>0</c:v>
                </c:pt>
                <c:pt idx="5">
                  <c:v>0</c:v>
                </c:pt>
                <c:pt idx="6">
                  <c:v>0.39366000000000001</c:v>
                </c:pt>
                <c:pt idx="7">
                  <c:v>1.04976</c:v>
                </c:pt>
                <c:pt idx="8">
                  <c:v>1.3121999999999998</c:v>
                </c:pt>
                <c:pt idx="9">
                  <c:v>1.83708</c:v>
                </c:pt>
                <c:pt idx="10">
                  <c:v>2.1861899999999999</c:v>
                </c:pt>
              </c:numCache>
            </c:numRef>
          </c:val>
          <c:extLst>
            <c:ext xmlns:c16="http://schemas.microsoft.com/office/drawing/2014/chart" uri="{C3380CC4-5D6E-409C-BE32-E72D297353CC}">
              <c16:uniqueId val="{00000003-3293-4D74-AE99-8BA91C5170A6}"/>
            </c:ext>
          </c:extLst>
        </c:ser>
        <c:ser>
          <c:idx val="4"/>
          <c:order val="4"/>
          <c:tx>
            <c:strRef>
              <c:f>Mælaborð!$T$37</c:f>
              <c:strCache>
                <c:ptCount val="1"/>
                <c:pt idx="0">
                  <c:v> Svartolía </c:v>
                </c:pt>
              </c:strCache>
            </c:strRef>
          </c:tx>
          <c:spPr>
            <a:solidFill>
              <a:schemeClr val="tx1"/>
            </a:solidFill>
            <a:ln>
              <a:noFill/>
            </a:ln>
            <a:effectLst/>
          </c:spPr>
          <c:cat>
            <c:numRef>
              <c:f>Mælaborð!$O$38:$O$48</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Mælaborð!$T$38:$T$48</c:f>
              <c:numCache>
                <c:formatCode>_-* #,##0_-;\-* #,##0_-;_-* "-"_-;_-@_-</c:formatCode>
                <c:ptCount val="11"/>
                <c:pt idx="0">
                  <c:v>29145.758425999997</c:v>
                </c:pt>
                <c:pt idx="1">
                  <c:v>29334.530306000001</c:v>
                </c:pt>
                <c:pt idx="2">
                  <c:v>27204.209414000001</c:v>
                </c:pt>
                <c:pt idx="3">
                  <c:v>22457.220209999999</c:v>
                </c:pt>
                <c:pt idx="4">
                  <c:v>13750.266532000001</c:v>
                </c:pt>
                <c:pt idx="5">
                  <c:v>11599.93383</c:v>
                </c:pt>
                <c:pt idx="6">
                  <c:v>10741.032524</c:v>
                </c:pt>
                <c:pt idx="7">
                  <c:v>11747.692301999999</c:v>
                </c:pt>
                <c:pt idx="8">
                  <c:v>7950.9863990000003</c:v>
                </c:pt>
                <c:pt idx="9">
                  <c:v>1644.9534389999999</c:v>
                </c:pt>
                <c:pt idx="10">
                  <c:v>0</c:v>
                </c:pt>
              </c:numCache>
            </c:numRef>
          </c:val>
          <c:extLst>
            <c:ext xmlns:c16="http://schemas.microsoft.com/office/drawing/2014/chart" uri="{C3380CC4-5D6E-409C-BE32-E72D297353CC}">
              <c16:uniqueId val="{00000004-3293-4D74-AE99-8BA91C5170A6}"/>
            </c:ext>
          </c:extLst>
        </c:ser>
        <c:dLbls>
          <c:showLegendKey val="0"/>
          <c:showVal val="0"/>
          <c:showCatName val="0"/>
          <c:showSerName val="0"/>
          <c:showPercent val="0"/>
          <c:showBubbleSize val="0"/>
        </c:dLbls>
        <c:axId val="1843033456"/>
        <c:axId val="1843033936"/>
      </c:areaChart>
      <c:catAx>
        <c:axId val="1843033456"/>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843033936"/>
        <c:crosses val="autoZero"/>
        <c:auto val="1"/>
        <c:lblAlgn val="ctr"/>
        <c:lblOffset val="100"/>
        <c:noMultiLvlLbl val="0"/>
      </c:catAx>
      <c:valAx>
        <c:axId val="18430339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8430334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is-I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Samgöngur</a:t>
            </a:r>
            <a:r>
              <a:rPr lang="en-US" baseline="0"/>
              <a:t> á landi per íbúa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Allt land</c:v>
          </c:tx>
          <c:spPr>
            <a:ln w="28575" cap="rnd">
              <a:solidFill>
                <a:schemeClr val="accent1">
                  <a:alpha val="50000"/>
                </a:schemeClr>
              </a:solidFill>
              <a:round/>
            </a:ln>
            <a:effectLst/>
          </c:spPr>
          <c:marker>
            <c:symbol val="none"/>
          </c:marker>
          <c:cat>
            <c:numRef>
              <c:f>Mælaborð!$A$21:$A$31</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Mælaborð!$C$21:$C$31</c:f>
              <c:numCache>
                <c:formatCode>_-* #,##0.00_-;\-* #,##0.00_-;_-* "-"_-;_-@_-</c:formatCode>
                <c:ptCount val="11"/>
                <c:pt idx="0">
                  <c:v>0.82978548528948692</c:v>
                </c:pt>
                <c:pt idx="1">
                  <c:v>0.79488819865732885</c:v>
                </c:pt>
                <c:pt idx="2">
                  <c:v>0.79480942038335467</c:v>
                </c:pt>
                <c:pt idx="3">
                  <c:v>0.80530665050979966</c:v>
                </c:pt>
                <c:pt idx="4">
                  <c:v>0.81204603613966053</c:v>
                </c:pt>
                <c:pt idx="5">
                  <c:v>0.85536058316100438</c:v>
                </c:pt>
                <c:pt idx="6">
                  <c:v>0.93304706864425968</c:v>
                </c:pt>
                <c:pt idx="7">
                  <c:v>0.96158369495980567</c:v>
                </c:pt>
                <c:pt idx="8">
                  <c:v>0.94305366994415285</c:v>
                </c:pt>
                <c:pt idx="9">
                  <c:v>0.91552144159837145</c:v>
                </c:pt>
                <c:pt idx="10">
                  <c:v>0.75184243731675882</c:v>
                </c:pt>
              </c:numCache>
            </c:numRef>
          </c:val>
          <c:smooth val="0"/>
          <c:extLst>
            <c:ext xmlns:c16="http://schemas.microsoft.com/office/drawing/2014/chart" uri="{C3380CC4-5D6E-409C-BE32-E72D297353CC}">
              <c16:uniqueId val="{00000000-5D3E-4AFC-AA39-D846944E8ECD}"/>
            </c:ext>
          </c:extLst>
        </c:ser>
        <c:ser>
          <c:idx val="1"/>
          <c:order val="1"/>
          <c:tx>
            <c:strRef>
              <c:f>Mælaborð!$H$1</c:f>
              <c:strCache>
                <c:ptCount val="1"/>
                <c:pt idx="0">
                  <c:v>Árneshreppur,Kaldrananeshreppur,Strandabyggð</c:v>
                </c:pt>
              </c:strCache>
            </c:strRef>
          </c:tx>
          <c:spPr>
            <a:ln w="28575" cap="rnd">
              <a:solidFill>
                <a:schemeClr val="accent1"/>
              </a:solidFill>
              <a:round/>
            </a:ln>
            <a:effectLst/>
          </c:spPr>
          <c:marker>
            <c:symbol val="none"/>
          </c:marker>
          <c:cat>
            <c:numRef>
              <c:f>Mælaborð!$A$21:$A$31</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Mælaborð!$I$21:$I$31</c:f>
              <c:numCache>
                <c:formatCode>_-* #,##0.00_-;\-* #,##0.00_-;_-* "-"_-;_-@_-</c:formatCode>
                <c:ptCount val="11"/>
                <c:pt idx="0">
                  <c:v>9.8794804810824352E-2</c:v>
                </c:pt>
                <c:pt idx="1">
                  <c:v>8.2921661570082225E-2</c:v>
                </c:pt>
                <c:pt idx="2">
                  <c:v>9.9346838572854285E-2</c:v>
                </c:pt>
                <c:pt idx="3">
                  <c:v>9.7170247069924498E-2</c:v>
                </c:pt>
                <c:pt idx="4">
                  <c:v>8.944037965616046E-2</c:v>
                </c:pt>
                <c:pt idx="5">
                  <c:v>9.1653723686147506E-2</c:v>
                </c:pt>
                <c:pt idx="6">
                  <c:v>9.9547905157663152E-2</c:v>
                </c:pt>
                <c:pt idx="7">
                  <c:v>9.7790908915009925E-2</c:v>
                </c:pt>
                <c:pt idx="8">
                  <c:v>9.0836279467680608E-2</c:v>
                </c:pt>
                <c:pt idx="9">
                  <c:v>8.18410491060899E-2</c:v>
                </c:pt>
                <c:pt idx="10">
                  <c:v>7.7452914116206792E-2</c:v>
                </c:pt>
              </c:numCache>
            </c:numRef>
          </c:val>
          <c:smooth val="0"/>
          <c:extLst>
            <c:ext xmlns:c16="http://schemas.microsoft.com/office/drawing/2014/chart" uri="{C3380CC4-5D6E-409C-BE32-E72D297353CC}">
              <c16:uniqueId val="{00000001-5D3E-4AFC-AA39-D846944E8ECD}"/>
            </c:ext>
          </c:extLst>
        </c:ser>
        <c:dLbls>
          <c:showLegendKey val="0"/>
          <c:showVal val="0"/>
          <c:showCatName val="0"/>
          <c:showSerName val="0"/>
          <c:showPercent val="0"/>
          <c:showBubbleSize val="0"/>
        </c:dLbls>
        <c:smooth val="0"/>
        <c:axId val="1077435775"/>
        <c:axId val="1077444415"/>
      </c:lineChart>
      <c:catAx>
        <c:axId val="1077435775"/>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077444415"/>
        <c:crosses val="autoZero"/>
        <c:auto val="1"/>
        <c:lblAlgn val="ctr"/>
        <c:lblOffset val="100"/>
        <c:noMultiLvlLbl val="0"/>
      </c:catAx>
      <c:valAx>
        <c:axId val="10774444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Tonn af olíu / íbúa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s-IS"/>
            </a:p>
          </c:txPr>
        </c:title>
        <c:numFmt formatCode="_-* #,##0.00_-;\-* #,##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077435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Notkunarflokkar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areaChart>
        <c:grouping val="percentStacked"/>
        <c:varyColors val="0"/>
        <c:ser>
          <c:idx val="0"/>
          <c:order val="0"/>
          <c:tx>
            <c:strRef>
              <c:f>Mælaborð!$H$35</c:f>
              <c:strCache>
                <c:ptCount val="1"/>
                <c:pt idx="0">
                  <c:v> Flug </c:v>
                </c:pt>
              </c:strCache>
            </c:strRef>
          </c:tx>
          <c:spPr>
            <a:solidFill>
              <a:schemeClr val="accent6"/>
            </a:solidFill>
            <a:ln>
              <a:noFill/>
            </a:ln>
            <a:effectLst/>
          </c:spPr>
          <c:cat>
            <c:numRef>
              <c:f>Mælaborð!$G$36:$G$46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Mælaborð!$H$36:$H$46</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2DD6-4EA5-B2E2-B6E6997787B8}"/>
            </c:ext>
          </c:extLst>
        </c:ser>
        <c:ser>
          <c:idx val="1"/>
          <c:order val="1"/>
          <c:tx>
            <c:strRef>
              <c:f>Mælaborð!$I$35</c:f>
              <c:strCache>
                <c:ptCount val="1"/>
                <c:pt idx="0">
                  <c:v> Samgöngur á landi </c:v>
                </c:pt>
              </c:strCache>
            </c:strRef>
          </c:tx>
          <c:spPr>
            <a:solidFill>
              <a:schemeClr val="accent1"/>
            </a:solidFill>
            <a:ln>
              <a:noFill/>
            </a:ln>
            <a:effectLst/>
          </c:spPr>
          <c:cat>
            <c:numRef>
              <c:f>Mælaborð!$G$36:$G$46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Mælaborð!$I$36:$I$46</c:f>
              <c:numCache>
                <c:formatCode>_-* #,##0_-;\-* #,##0_-;_-* "-"_-;_-@_-</c:formatCode>
                <c:ptCount val="11"/>
                <c:pt idx="0">
                  <c:v>1017.5214099999999</c:v>
                </c:pt>
                <c:pt idx="1">
                  <c:v>995.12018999999998</c:v>
                </c:pt>
                <c:pt idx="2">
                  <c:v>1033.7336499999999</c:v>
                </c:pt>
                <c:pt idx="3">
                  <c:v>1065.4175149999999</c:v>
                </c:pt>
                <c:pt idx="4">
                  <c:v>1122.5903249999999</c:v>
                </c:pt>
                <c:pt idx="5">
                  <c:v>1294.101715</c:v>
                </c:pt>
                <c:pt idx="6">
                  <c:v>1317.9045000000001</c:v>
                </c:pt>
                <c:pt idx="7">
                  <c:v>1367.171595</c:v>
                </c:pt>
                <c:pt idx="8">
                  <c:v>1332.1729700000001</c:v>
                </c:pt>
                <c:pt idx="9">
                  <c:v>1286.1388249999998</c:v>
                </c:pt>
                <c:pt idx="10">
                  <c:v>1163.07079</c:v>
                </c:pt>
              </c:numCache>
            </c:numRef>
          </c:val>
          <c:extLst>
            <c:ext xmlns:c16="http://schemas.microsoft.com/office/drawing/2014/chart" uri="{C3380CC4-5D6E-409C-BE32-E72D297353CC}">
              <c16:uniqueId val="{00000001-2DD6-4EA5-B2E2-B6E6997787B8}"/>
            </c:ext>
          </c:extLst>
        </c:ser>
        <c:ser>
          <c:idx val="2"/>
          <c:order val="2"/>
          <c:tx>
            <c:strRef>
              <c:f>Mælaborð!$J$35</c:f>
              <c:strCache>
                <c:ptCount val="1"/>
                <c:pt idx="0">
                  <c:v> Skip og bátar </c:v>
                </c:pt>
              </c:strCache>
            </c:strRef>
          </c:tx>
          <c:spPr>
            <a:solidFill>
              <a:schemeClr val="accent2"/>
            </a:solidFill>
            <a:ln>
              <a:noFill/>
            </a:ln>
            <a:effectLst/>
          </c:spPr>
          <c:cat>
            <c:numRef>
              <c:f>Mælaborð!$G$36:$G$46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Mælaborð!$J$36:$J$46</c:f>
              <c:numCache>
                <c:formatCode>_-* #,##0_-;\-* #,##0_-;_-* "-"_-;_-@_-</c:formatCode>
                <c:ptCount val="11"/>
                <c:pt idx="0">
                  <c:v>622.91244999999992</c:v>
                </c:pt>
                <c:pt idx="1">
                  <c:v>308.94859000000002</c:v>
                </c:pt>
                <c:pt idx="2">
                  <c:v>532.22757999999999</c:v>
                </c:pt>
                <c:pt idx="3">
                  <c:v>426.774565</c:v>
                </c:pt>
                <c:pt idx="4">
                  <c:v>297.16901999999999</c:v>
                </c:pt>
                <c:pt idx="5">
                  <c:v>177.905415</c:v>
                </c:pt>
                <c:pt idx="6">
                  <c:v>229.5883</c:v>
                </c:pt>
                <c:pt idx="7">
                  <c:v>230.381505</c:v>
                </c:pt>
                <c:pt idx="8">
                  <c:v>287.51302499999997</c:v>
                </c:pt>
                <c:pt idx="9">
                  <c:v>117.69363</c:v>
                </c:pt>
                <c:pt idx="10">
                  <c:v>136.98226499999998</c:v>
                </c:pt>
              </c:numCache>
            </c:numRef>
          </c:val>
          <c:extLst>
            <c:ext xmlns:c16="http://schemas.microsoft.com/office/drawing/2014/chart" uri="{C3380CC4-5D6E-409C-BE32-E72D297353CC}">
              <c16:uniqueId val="{00000002-2DD6-4EA5-B2E2-B6E6997787B8}"/>
            </c:ext>
          </c:extLst>
        </c:ser>
        <c:ser>
          <c:idx val="3"/>
          <c:order val="3"/>
          <c:tx>
            <c:strRef>
              <c:f>Mælaborð!$K$35</c:f>
              <c:strCache>
                <c:ptCount val="1"/>
                <c:pt idx="0">
                  <c:v> Önnur notkun </c:v>
                </c:pt>
              </c:strCache>
            </c:strRef>
          </c:tx>
          <c:spPr>
            <a:solidFill>
              <a:schemeClr val="accent4"/>
            </a:solidFill>
            <a:ln>
              <a:noFill/>
            </a:ln>
            <a:effectLst/>
          </c:spPr>
          <c:cat>
            <c:numRef>
              <c:f>Mælaborð!$G$36:$G$46</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Mælaborð!$K$36:$K$46</c:f>
              <c:numCache>
                <c:formatCode>_-* #,##0_-;\-* #,##0_-;_-* "-"_-;_-@_-</c:formatCode>
                <c:ptCount val="11"/>
                <c:pt idx="0">
                  <c:v>331.01647000000003</c:v>
                </c:pt>
                <c:pt idx="1">
                  <c:v>350.05252499999995</c:v>
                </c:pt>
                <c:pt idx="2">
                  <c:v>424.94941500000004</c:v>
                </c:pt>
                <c:pt idx="3">
                  <c:v>464.42801500000002</c:v>
                </c:pt>
                <c:pt idx="4">
                  <c:v>390.69281999999998</c:v>
                </c:pt>
                <c:pt idx="5">
                  <c:v>395.80410499999994</c:v>
                </c:pt>
                <c:pt idx="6">
                  <c:v>488.75959999999998</c:v>
                </c:pt>
                <c:pt idx="7">
                  <c:v>424.07835999999998</c:v>
                </c:pt>
                <c:pt idx="8">
                  <c:v>291.50932499999999</c:v>
                </c:pt>
                <c:pt idx="9">
                  <c:v>331.11594500000001</c:v>
                </c:pt>
                <c:pt idx="10">
                  <c:v>344.89193500000005</c:v>
                </c:pt>
              </c:numCache>
            </c:numRef>
          </c:val>
          <c:extLst>
            <c:ext xmlns:c16="http://schemas.microsoft.com/office/drawing/2014/chart" uri="{C3380CC4-5D6E-409C-BE32-E72D297353CC}">
              <c16:uniqueId val="{00000003-2DD6-4EA5-B2E2-B6E6997787B8}"/>
            </c:ext>
          </c:extLst>
        </c:ser>
        <c:dLbls>
          <c:showLegendKey val="0"/>
          <c:showVal val="0"/>
          <c:showCatName val="0"/>
          <c:showSerName val="0"/>
          <c:showPercent val="0"/>
          <c:showBubbleSize val="0"/>
        </c:dLbls>
        <c:axId val="146575024"/>
        <c:axId val="146575984"/>
      </c:areaChart>
      <c:catAx>
        <c:axId val="146575024"/>
        <c:scaling>
          <c:orientation val="minMax"/>
        </c:scaling>
        <c:delete val="0"/>
        <c:axPos val="b"/>
        <c:numFmt formatCode="@"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46575984"/>
        <c:crosses val="autoZero"/>
        <c:auto val="1"/>
        <c:lblAlgn val="ctr"/>
        <c:lblOffset val="100"/>
        <c:noMultiLvlLbl val="0"/>
      </c:catAx>
      <c:valAx>
        <c:axId val="14657598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465750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is-I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Tegundir svartolíu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areaChart>
        <c:grouping val="percentStacked"/>
        <c:varyColors val="0"/>
        <c:ser>
          <c:idx val="0"/>
          <c:order val="0"/>
          <c:tx>
            <c:strRef>
              <c:f>Mælaborð!$AC$22</c:f>
              <c:strCache>
                <c:ptCount val="1"/>
                <c:pt idx="0">
                  <c:v> Svartolía kg E30 </c:v>
                </c:pt>
              </c:strCache>
            </c:strRef>
          </c:tx>
          <c:spPr>
            <a:solidFill>
              <a:schemeClr val="bg2">
                <a:lumMod val="75000"/>
              </a:schemeClr>
            </a:solidFill>
            <a:ln>
              <a:noFill/>
            </a:ln>
            <a:effectLst/>
          </c:spPr>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Mælaborð!$AC$23:$AC$33</c:f>
              <c:numCache>
                <c:formatCode>_-* #,##0_-;\-* #,##0_-;_-* "-"_-;_-@_-</c:formatCode>
                <c:ptCount val="11"/>
                <c:pt idx="0">
                  <c:v>24281.311999999998</c:v>
                </c:pt>
                <c:pt idx="1">
                  <c:v>21804.153999999999</c:v>
                </c:pt>
                <c:pt idx="2">
                  <c:v>20334.403000000002</c:v>
                </c:pt>
                <c:pt idx="3">
                  <c:v>15785.625</c:v>
                </c:pt>
                <c:pt idx="4">
                  <c:v>13125.734</c:v>
                </c:pt>
                <c:pt idx="5">
                  <c:v>6810.9410000000007</c:v>
                </c:pt>
                <c:pt idx="6">
                  <c:v>2835.9490000000001</c:v>
                </c:pt>
                <c:pt idx="7">
                  <c:v>1081.1110000000001</c:v>
                </c:pt>
                <c:pt idx="8">
                  <c:v>422.61200000000002</c:v>
                </c:pt>
                <c:pt idx="9">
                  <c:v>196.821</c:v>
                </c:pt>
                <c:pt idx="10">
                  <c:v>0</c:v>
                </c:pt>
              </c:numCache>
            </c:numRef>
          </c:val>
          <c:extLst>
            <c:ext xmlns:c16="http://schemas.microsoft.com/office/drawing/2014/chart" uri="{C3380CC4-5D6E-409C-BE32-E72D297353CC}">
              <c16:uniqueId val="{00000000-CEE1-4E5C-BAFE-99B19070FCA3}"/>
            </c:ext>
          </c:extLst>
        </c:ser>
        <c:ser>
          <c:idx val="1"/>
          <c:order val="1"/>
          <c:tx>
            <c:strRef>
              <c:f>Mælaborð!$AD$22</c:f>
              <c:strCache>
                <c:ptCount val="1"/>
                <c:pt idx="0">
                  <c:v> Svartolía Kg E32 </c:v>
                </c:pt>
              </c:strCache>
            </c:strRef>
          </c:tx>
          <c:spPr>
            <a:solidFill>
              <a:schemeClr val="bg2">
                <a:lumMod val="50000"/>
              </a:schemeClr>
            </a:solidFill>
            <a:ln>
              <a:noFill/>
            </a:ln>
            <a:effectLst/>
          </c:spPr>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Mælaborð!$AD$23:$AD$33</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CEE1-4E5C-BAFE-99B19070FCA3}"/>
            </c:ext>
          </c:extLst>
        </c:ser>
        <c:ser>
          <c:idx val="2"/>
          <c:order val="2"/>
          <c:tx>
            <c:strRef>
              <c:f>Mælaborð!$AE$22</c:f>
              <c:strCache>
                <c:ptCount val="1"/>
                <c:pt idx="0">
                  <c:v> Svartolía Kg E34 </c:v>
                </c:pt>
              </c:strCache>
            </c:strRef>
          </c:tx>
          <c:spPr>
            <a:solidFill>
              <a:schemeClr val="tx1">
                <a:lumMod val="95000"/>
                <a:lumOff val="5000"/>
              </a:schemeClr>
            </a:solidFill>
            <a:ln>
              <a:noFill/>
            </a:ln>
            <a:effectLst/>
          </c:spPr>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Mælaborð!$AE$23:$AE$33</c:f>
              <c:numCache>
                <c:formatCode>_-* #,##0_-;\-* #,##0_-;_-* "-"_-;_-@_-</c:formatCode>
                <c:ptCount val="11"/>
                <c:pt idx="0">
                  <c:v>4692.68</c:v>
                </c:pt>
                <c:pt idx="1">
                  <c:v>6483.8819999999996</c:v>
                </c:pt>
                <c:pt idx="2">
                  <c:v>5350.0559999999996</c:v>
                </c:pt>
                <c:pt idx="3">
                  <c:v>4763.6610000000001</c:v>
                </c:pt>
                <c:pt idx="4">
                  <c:v>274.83300000000003</c:v>
                </c:pt>
                <c:pt idx="5">
                  <c:v>104.119</c:v>
                </c:pt>
                <c:pt idx="6">
                  <c:v>1010.9059999999999</c:v>
                </c:pt>
                <c:pt idx="7">
                  <c:v>0</c:v>
                </c:pt>
                <c:pt idx="8">
                  <c:v>0</c:v>
                </c:pt>
                <c:pt idx="9">
                  <c:v>0</c:v>
                </c:pt>
                <c:pt idx="10">
                  <c:v>0</c:v>
                </c:pt>
              </c:numCache>
            </c:numRef>
          </c:val>
          <c:extLst>
            <c:ext xmlns:c16="http://schemas.microsoft.com/office/drawing/2014/chart" uri="{C3380CC4-5D6E-409C-BE32-E72D297353CC}">
              <c16:uniqueId val="{00000002-CEE1-4E5C-BAFE-99B19070FCA3}"/>
            </c:ext>
          </c:extLst>
        </c:ser>
        <c:ser>
          <c:idx val="3"/>
          <c:order val="3"/>
          <c:tx>
            <c:v>SD skipaolía</c:v>
          </c:tx>
          <c:spPr>
            <a:solidFill>
              <a:schemeClr val="bg1"/>
            </a:solidFill>
            <a:ln w="3175">
              <a:solidFill>
                <a:schemeClr val="tx1"/>
              </a:solidFill>
            </a:ln>
            <a:effectLst/>
          </c:spPr>
          <c:val>
            <c:numRef>
              <c:f>Mælaborð!$Z$23:$Z$33</c:f>
              <c:numCache>
                <c:formatCode>_-* #,##0_-;\-* #,##0_-;_-* "-"_-;_-@_-</c:formatCode>
                <c:ptCount val="11"/>
                <c:pt idx="0">
                  <c:v>171.76642600000002</c:v>
                </c:pt>
                <c:pt idx="1">
                  <c:v>1046.4943060000001</c:v>
                </c:pt>
                <c:pt idx="2">
                  <c:v>1519.7504139999999</c:v>
                </c:pt>
                <c:pt idx="3">
                  <c:v>1907.9342099999999</c:v>
                </c:pt>
                <c:pt idx="4">
                  <c:v>349.69953199999998</c:v>
                </c:pt>
                <c:pt idx="5">
                  <c:v>4684.8738299999995</c:v>
                </c:pt>
                <c:pt idx="6">
                  <c:v>6894.1775239999997</c:v>
                </c:pt>
                <c:pt idx="7">
                  <c:v>10666.581301999999</c:v>
                </c:pt>
                <c:pt idx="8">
                  <c:v>7528.3743990000003</c:v>
                </c:pt>
                <c:pt idx="9">
                  <c:v>1448.132439</c:v>
                </c:pt>
                <c:pt idx="10">
                  <c:v>0</c:v>
                </c:pt>
              </c:numCache>
            </c:numRef>
          </c:val>
          <c:extLst>
            <c:ext xmlns:c16="http://schemas.microsoft.com/office/drawing/2014/chart" uri="{C3380CC4-5D6E-409C-BE32-E72D297353CC}">
              <c16:uniqueId val="{00000000-255D-49BC-82A5-4F5F56AD7836}"/>
            </c:ext>
          </c:extLst>
        </c:ser>
        <c:dLbls>
          <c:showLegendKey val="0"/>
          <c:showVal val="0"/>
          <c:showCatName val="0"/>
          <c:showSerName val="0"/>
          <c:showPercent val="0"/>
          <c:showBubbleSize val="0"/>
        </c:dLbls>
        <c:axId val="1167758079"/>
        <c:axId val="1167759519"/>
      </c:areaChart>
      <c:catAx>
        <c:axId val="1167758079"/>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167759519"/>
        <c:crosses val="autoZero"/>
        <c:auto val="1"/>
        <c:lblAlgn val="ctr"/>
        <c:lblOffset val="100"/>
        <c:noMultiLvlLbl val="0"/>
      </c:catAx>
      <c:valAx>
        <c:axId val="11677595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167758079"/>
        <c:crosses val="autoZero"/>
        <c:crossBetween val="midCat"/>
      </c:valAx>
      <c:spPr>
        <a:noFill/>
        <a:ln w="38100">
          <a:solidFill>
            <a:schemeClr val="tx1"/>
          </a:solidFill>
        </a:ln>
        <a:effectLst/>
      </c:spPr>
    </c:plotArea>
    <c:legend>
      <c:legendPos val="b"/>
      <c:overlay val="0"/>
      <c:spPr>
        <a:noFill/>
        <a:ln w="3175">
          <a:solidFill>
            <a:schemeClr val="tx1"/>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Tegundir</a:t>
            </a:r>
            <a:r>
              <a:rPr lang="en-US" baseline="0"/>
              <a:t> gasolía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percentStacked"/>
        <c:varyColors val="0"/>
        <c:ser>
          <c:idx val="0"/>
          <c:order val="0"/>
          <c:tx>
            <c:strRef>
              <c:f>Mælaborð!$V$22</c:f>
              <c:strCache>
                <c:ptCount val="1"/>
                <c:pt idx="0">
                  <c:v> Gasolía </c:v>
                </c:pt>
              </c:strCache>
            </c:strRef>
          </c:tx>
          <c:spPr>
            <a:solidFill>
              <a:schemeClr val="bg2">
                <a:lumMod val="2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is-I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Mælaborð!$V$23:$V$33</c:f>
              <c:numCache>
                <c:formatCode>_-* #,##0_-;\-* #,##0_-;_-* "-"_-;_-@_-</c:formatCode>
                <c:ptCount val="11"/>
                <c:pt idx="0">
                  <c:v>2661.0955150000004</c:v>
                </c:pt>
                <c:pt idx="1">
                  <c:v>2453.3112699999997</c:v>
                </c:pt>
                <c:pt idx="2">
                  <c:v>2432.71216</c:v>
                </c:pt>
                <c:pt idx="3">
                  <c:v>2598.2844049999994</c:v>
                </c:pt>
                <c:pt idx="4">
                  <c:v>2635.8228100000001</c:v>
                </c:pt>
                <c:pt idx="5">
                  <c:v>2657.7920800000002</c:v>
                </c:pt>
                <c:pt idx="6">
                  <c:v>2877.7235200000005</c:v>
                </c:pt>
                <c:pt idx="7">
                  <c:v>3050.4882399999997</c:v>
                </c:pt>
                <c:pt idx="8">
                  <c:v>3011.7604599999995</c:v>
                </c:pt>
                <c:pt idx="9">
                  <c:v>3034.8300099999997</c:v>
                </c:pt>
                <c:pt idx="10">
                  <c:v>3086.9946999999997</c:v>
                </c:pt>
              </c:numCache>
            </c:numRef>
          </c:val>
          <c:extLst>
            <c:ext xmlns:c16="http://schemas.microsoft.com/office/drawing/2014/chart" uri="{C3380CC4-5D6E-409C-BE32-E72D297353CC}">
              <c16:uniqueId val="{00000000-6787-413A-81D8-8F8D13EFE536}"/>
            </c:ext>
          </c:extLst>
        </c:ser>
        <c:ser>
          <c:idx val="1"/>
          <c:order val="1"/>
          <c:tx>
            <c:strRef>
              <c:f>Mælaborð!$W$22</c:f>
              <c:strCache>
                <c:ptCount val="1"/>
                <c:pt idx="0">
                  <c:v> Gasolía lituð </c:v>
                </c:pt>
              </c:strCache>
            </c:strRef>
          </c:tx>
          <c:spPr>
            <a:solidFill>
              <a:schemeClr val="accent6">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is-I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Mælaborð!$W$23:$W$33</c:f>
              <c:numCache>
                <c:formatCode>_-* #,##0_-;\-* #,##0_-;_-* "-"_-;_-@_-</c:formatCode>
                <c:ptCount val="11"/>
                <c:pt idx="0">
                  <c:v>812.27738499999987</c:v>
                </c:pt>
                <c:pt idx="1">
                  <c:v>1687.9462950000002</c:v>
                </c:pt>
                <c:pt idx="2">
                  <c:v>2038.0610999999997</c:v>
                </c:pt>
                <c:pt idx="3">
                  <c:v>2283.6320049999999</c:v>
                </c:pt>
                <c:pt idx="4">
                  <c:v>2700.8578349999998</c:v>
                </c:pt>
                <c:pt idx="5">
                  <c:v>2597.1953699999999</c:v>
                </c:pt>
                <c:pt idx="6">
                  <c:v>2585.8335950000005</c:v>
                </c:pt>
                <c:pt idx="7">
                  <c:v>2775.9000449999999</c:v>
                </c:pt>
                <c:pt idx="8">
                  <c:v>2587.4615249999997</c:v>
                </c:pt>
                <c:pt idx="9">
                  <c:v>2844.27916</c:v>
                </c:pt>
                <c:pt idx="10">
                  <c:v>2659.5558150000002</c:v>
                </c:pt>
              </c:numCache>
            </c:numRef>
          </c:val>
          <c:extLst>
            <c:ext xmlns:c16="http://schemas.microsoft.com/office/drawing/2014/chart" uri="{C3380CC4-5D6E-409C-BE32-E72D297353CC}">
              <c16:uniqueId val="{00000001-6787-413A-81D8-8F8D13EFE536}"/>
            </c:ext>
          </c:extLst>
        </c:ser>
        <c:ser>
          <c:idx val="2"/>
          <c:order val="2"/>
          <c:tx>
            <c:strRef>
              <c:f>Mælaborð!$Y$22</c:f>
              <c:strCache>
                <c:ptCount val="1"/>
                <c:pt idx="0">
                  <c:v> MD-olía </c:v>
                </c:pt>
              </c:strCache>
            </c:strRef>
          </c:tx>
          <c:spPr>
            <a:solidFill>
              <a:schemeClr val="bg2">
                <a:lumMod val="5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is-I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Mælaborð!$Y$23:$Y$33</c:f>
              <c:numCache>
                <c:formatCode>_-* #,##0_-;\-* #,##0_-;_-* "-"_-;_-@_-</c:formatCode>
                <c:ptCount val="11"/>
                <c:pt idx="0">
                  <c:v>4890.0015650000005</c:v>
                </c:pt>
                <c:pt idx="1">
                  <c:v>2883.2586549999996</c:v>
                </c:pt>
                <c:pt idx="2">
                  <c:v>1806.7125249999999</c:v>
                </c:pt>
                <c:pt idx="3">
                  <c:v>2478.3954049999998</c:v>
                </c:pt>
                <c:pt idx="4">
                  <c:v>1826.43193</c:v>
                </c:pt>
                <c:pt idx="5">
                  <c:v>1259.18742</c:v>
                </c:pt>
                <c:pt idx="6">
                  <c:v>3675.6436349999994</c:v>
                </c:pt>
                <c:pt idx="7">
                  <c:v>1711.1058050000001</c:v>
                </c:pt>
                <c:pt idx="8">
                  <c:v>2090.0207850000002</c:v>
                </c:pt>
                <c:pt idx="9">
                  <c:v>6345.0422850000004</c:v>
                </c:pt>
                <c:pt idx="10">
                  <c:v>7668.1281199999994</c:v>
                </c:pt>
              </c:numCache>
            </c:numRef>
          </c:val>
          <c:extLst>
            <c:ext xmlns:c16="http://schemas.microsoft.com/office/drawing/2014/chart" uri="{C3380CC4-5D6E-409C-BE32-E72D297353CC}">
              <c16:uniqueId val="{00000002-6787-413A-81D8-8F8D13EFE536}"/>
            </c:ext>
          </c:extLst>
        </c:ser>
        <c:ser>
          <c:idx val="4"/>
          <c:order val="3"/>
          <c:tx>
            <c:strRef>
              <c:f>Mælaborð!$AA$22</c:f>
              <c:strCache>
                <c:ptCount val="1"/>
                <c:pt idx="0">
                  <c:v> Skipagasolía </c:v>
                </c:pt>
              </c:strCache>
            </c:strRef>
          </c:tx>
          <c:spPr>
            <a:solidFill>
              <a:schemeClr val="bg2">
                <a:lumMod val="9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s-I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Mælaborð!$AA$23:$AA$33</c:f>
              <c:numCache>
                <c:formatCode>_-* #,##0_-;\-* #,##0_-;_-* "-"_-;_-@_-</c:formatCode>
                <c:ptCount val="11"/>
                <c:pt idx="0">
                  <c:v>5204.6833750000005</c:v>
                </c:pt>
                <c:pt idx="1">
                  <c:v>4535.9250600000005</c:v>
                </c:pt>
                <c:pt idx="2">
                  <c:v>5524.8043050000006</c:v>
                </c:pt>
                <c:pt idx="3">
                  <c:v>4901.7690250000005</c:v>
                </c:pt>
                <c:pt idx="4">
                  <c:v>11055.875535000001</c:v>
                </c:pt>
                <c:pt idx="5">
                  <c:v>18204.527904999999</c:v>
                </c:pt>
                <c:pt idx="6">
                  <c:v>13534.089289999998</c:v>
                </c:pt>
                <c:pt idx="7">
                  <c:v>12735.100900000001</c:v>
                </c:pt>
                <c:pt idx="8">
                  <c:v>14745.699114999999</c:v>
                </c:pt>
                <c:pt idx="9">
                  <c:v>12603.771410000001</c:v>
                </c:pt>
                <c:pt idx="10">
                  <c:v>14606.913325</c:v>
                </c:pt>
              </c:numCache>
            </c:numRef>
          </c:val>
          <c:extLst>
            <c:ext xmlns:c16="http://schemas.microsoft.com/office/drawing/2014/chart" uri="{C3380CC4-5D6E-409C-BE32-E72D297353CC}">
              <c16:uniqueId val="{00000004-6787-413A-81D8-8F8D13EFE536}"/>
            </c:ext>
          </c:extLst>
        </c:ser>
        <c:ser>
          <c:idx val="5"/>
          <c:order val="4"/>
          <c:tx>
            <c:strRef>
              <c:f>Mælaborð!$AB$22</c:f>
              <c:strCache>
                <c:ptCount val="1"/>
                <c:pt idx="0">
                  <c:v> Skipagasolía lituð </c:v>
                </c:pt>
              </c:strCache>
            </c:strRef>
          </c:tx>
          <c:spPr>
            <a:solidFill>
              <a:schemeClr val="accent6">
                <a:lumMod val="60000"/>
                <a:lumOff val="4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s-I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Mælaborð!$AB$23:$AB$33</c:f>
              <c:numCache>
                <c:formatCode>_-* #,##0_-;\-* #,##0_-;_-* "-"_-;_-@_-</c:formatCode>
                <c:ptCount val="11"/>
                <c:pt idx="0">
                  <c:v>197.20529500000004</c:v>
                </c:pt>
                <c:pt idx="1">
                  <c:v>277.50324499999999</c:v>
                </c:pt>
                <c:pt idx="2">
                  <c:v>309.26431500000001</c:v>
                </c:pt>
                <c:pt idx="3">
                  <c:v>253.79791999999998</c:v>
                </c:pt>
                <c:pt idx="4">
                  <c:v>142.39457000000002</c:v>
                </c:pt>
                <c:pt idx="5">
                  <c:v>96.789175000000014</c:v>
                </c:pt>
                <c:pt idx="6">
                  <c:v>21.387125000000001</c:v>
                </c:pt>
                <c:pt idx="7">
                  <c:v>98.328009999999992</c:v>
                </c:pt>
                <c:pt idx="8">
                  <c:v>8.7538</c:v>
                </c:pt>
                <c:pt idx="9">
                  <c:v>186.77598999999998</c:v>
                </c:pt>
                <c:pt idx="10">
                  <c:v>19.156289999999998</c:v>
                </c:pt>
              </c:numCache>
            </c:numRef>
          </c:val>
          <c:extLst>
            <c:ext xmlns:c16="http://schemas.microsoft.com/office/drawing/2014/chart" uri="{C3380CC4-5D6E-409C-BE32-E72D297353CC}">
              <c16:uniqueId val="{00000005-6787-413A-81D8-8F8D13EFE536}"/>
            </c:ext>
          </c:extLst>
        </c:ser>
        <c:dLbls>
          <c:showLegendKey val="0"/>
          <c:showVal val="1"/>
          <c:showCatName val="0"/>
          <c:showSerName val="0"/>
          <c:showPercent val="0"/>
          <c:showBubbleSize val="0"/>
        </c:dLbls>
        <c:axId val="1085565439"/>
        <c:axId val="1085563039"/>
      </c:areaChart>
      <c:catAx>
        <c:axId val="1085565439"/>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085563039"/>
        <c:crosses val="autoZero"/>
        <c:auto val="1"/>
        <c:lblAlgn val="ctr"/>
        <c:lblOffset val="100"/>
        <c:noMultiLvlLbl val="0"/>
      </c:catAx>
      <c:valAx>
        <c:axId val="10855630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08556543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Grænt bókhald + metið vs olíusölutölur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barChart>
        <c:barDir val="col"/>
        <c:grouping val="clustered"/>
        <c:varyColors val="0"/>
        <c:ser>
          <c:idx val="1"/>
          <c:order val="0"/>
          <c:tx>
            <c:strRef>
              <c:f>Mælaborð!$K$35</c:f>
              <c:strCache>
                <c:ptCount val="1"/>
                <c:pt idx="0">
                  <c:v> Önnur notkun </c:v>
                </c:pt>
              </c:strCache>
            </c:strRef>
          </c:tx>
          <c:spPr>
            <a:solidFill>
              <a:schemeClr val="tx1"/>
            </a:solidFill>
            <a:ln>
              <a:noFill/>
            </a:ln>
            <a:effectLst/>
          </c:spPr>
          <c:invertIfNegative val="0"/>
          <c:cat>
            <c:numRef>
              <c:f>Mælaborð!$AT$22:$AT$32</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Mælaborð!$K$36:$K$46</c:f>
              <c:numCache>
                <c:formatCode>_-* #,##0_-;\-* #,##0_-;_-* "-"_-;_-@_-</c:formatCode>
                <c:ptCount val="11"/>
                <c:pt idx="0">
                  <c:v>331.01647000000003</c:v>
                </c:pt>
                <c:pt idx="1">
                  <c:v>350.05252499999995</c:v>
                </c:pt>
                <c:pt idx="2">
                  <c:v>424.94941500000004</c:v>
                </c:pt>
                <c:pt idx="3">
                  <c:v>464.42801500000002</c:v>
                </c:pt>
                <c:pt idx="4">
                  <c:v>390.69281999999998</c:v>
                </c:pt>
                <c:pt idx="5">
                  <c:v>395.80410499999994</c:v>
                </c:pt>
                <c:pt idx="6">
                  <c:v>488.75959999999998</c:v>
                </c:pt>
                <c:pt idx="7">
                  <c:v>424.07835999999998</c:v>
                </c:pt>
                <c:pt idx="8">
                  <c:v>291.50932499999999</c:v>
                </c:pt>
                <c:pt idx="9">
                  <c:v>331.11594500000001</c:v>
                </c:pt>
                <c:pt idx="10">
                  <c:v>344.89193500000005</c:v>
                </c:pt>
              </c:numCache>
            </c:numRef>
          </c:val>
          <c:extLst>
            <c:ext xmlns:c16="http://schemas.microsoft.com/office/drawing/2014/chart" uri="{C3380CC4-5D6E-409C-BE32-E72D297353CC}">
              <c16:uniqueId val="{00000001-2C0F-4BE7-9126-7A808A4CCE87}"/>
            </c:ext>
          </c:extLst>
        </c:ser>
        <c:ser>
          <c:idx val="2"/>
          <c:order val="1"/>
          <c:tx>
            <c:strRef>
              <c:f>Mælaborð!$AZ$21</c:f>
              <c:strCache>
                <c:ptCount val="1"/>
                <c:pt idx="0">
                  <c:v> Grænt bókhald + metið </c:v>
                </c:pt>
              </c:strCache>
            </c:strRef>
          </c:tx>
          <c:spPr>
            <a:solidFill>
              <a:srgbClr val="00B0F0"/>
            </a:solidFill>
            <a:ln>
              <a:noFill/>
            </a:ln>
            <a:effectLst/>
          </c:spPr>
          <c:invertIfNegative val="0"/>
          <c:cat>
            <c:numRef>
              <c:f>Mælaborð!$AT$22:$AT$32</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Mælaborð!$AZ$22:$AZ$32</c:f>
              <c:numCache>
                <c:formatCode>_-* #,##0_-;\-* #,##0_-;_-* "-"_-;_-@_-</c:formatCode>
                <c:ptCount val="11"/>
                <c:pt idx="0">
                  <c:v>6956.0532324413507</c:v>
                </c:pt>
                <c:pt idx="1">
                  <c:v>5783.399057441351</c:v>
                </c:pt>
                <c:pt idx="2">
                  <c:v>6680.264517441351</c:v>
                </c:pt>
                <c:pt idx="3">
                  <c:v>3390.1253974413507</c:v>
                </c:pt>
                <c:pt idx="4">
                  <c:v>1603.8832324413511</c:v>
                </c:pt>
                <c:pt idx="5">
                  <c:v>2787.8013074413511</c:v>
                </c:pt>
                <c:pt idx="6">
                  <c:v>2986.3518574413511</c:v>
                </c:pt>
                <c:pt idx="7">
                  <c:v>1370.0231524413512</c:v>
                </c:pt>
                <c:pt idx="8">
                  <c:v>1475.015272441351</c:v>
                </c:pt>
                <c:pt idx="9">
                  <c:v>1383.3367356513584</c:v>
                </c:pt>
                <c:pt idx="10">
                  <c:v>2469.1281574413506</c:v>
                </c:pt>
              </c:numCache>
            </c:numRef>
          </c:val>
          <c:extLst>
            <c:ext xmlns:c16="http://schemas.microsoft.com/office/drawing/2014/chart" uri="{C3380CC4-5D6E-409C-BE32-E72D297353CC}">
              <c16:uniqueId val="{00000002-2C0F-4BE7-9126-7A808A4CCE87}"/>
            </c:ext>
          </c:extLst>
        </c:ser>
        <c:dLbls>
          <c:showLegendKey val="0"/>
          <c:showVal val="0"/>
          <c:showCatName val="0"/>
          <c:showSerName val="0"/>
          <c:showPercent val="0"/>
          <c:showBubbleSize val="0"/>
        </c:dLbls>
        <c:gapWidth val="219"/>
        <c:overlap val="-27"/>
        <c:axId val="421769567"/>
        <c:axId val="421779647"/>
      </c:barChart>
      <c:catAx>
        <c:axId val="421769567"/>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421779647"/>
        <c:crosses val="autoZero"/>
        <c:auto val="1"/>
        <c:lblAlgn val="ctr"/>
        <c:lblOffset val="100"/>
        <c:noMultiLvlLbl val="0"/>
      </c:catAx>
      <c:valAx>
        <c:axId val="42177964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421769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Grænt bókhald +</a:t>
            </a:r>
            <a:r>
              <a:rPr lang="en-US" baseline="0"/>
              <a:t> metið</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manualLayout>
          <c:layoutTarget val="inner"/>
          <c:xMode val="edge"/>
          <c:yMode val="edge"/>
          <c:x val="5.4803568315315958E-2"/>
          <c:y val="9.9246929946913004E-2"/>
          <c:w val="0.62833453411180173"/>
          <c:h val="0.81526270012970448"/>
        </c:manualLayout>
      </c:layout>
      <c:barChart>
        <c:barDir val="col"/>
        <c:grouping val="stacked"/>
        <c:varyColors val="0"/>
        <c:ser>
          <c:idx val="0"/>
          <c:order val="0"/>
          <c:tx>
            <c:strRef>
              <c:f>Mælaborð!$AJ$21</c:f>
              <c:strCache>
                <c:ptCount val="1"/>
                <c:pt idx="0">
                  <c:v> Efnaiðnaður </c:v>
                </c:pt>
              </c:strCache>
            </c:strRef>
          </c:tx>
          <c:spPr>
            <a:solidFill>
              <a:schemeClr val="accent1"/>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Mælaborð!$AJ$22:$AJ$32</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E751-4D60-8F8E-92C829E00AB1}"/>
            </c:ext>
          </c:extLst>
        </c:ser>
        <c:ser>
          <c:idx val="1"/>
          <c:order val="1"/>
          <c:tx>
            <c:strRef>
              <c:f>Mælaborð!$AK$21</c:f>
              <c:strCache>
                <c:ptCount val="1"/>
                <c:pt idx="0">
                  <c:v> Eldi sjávar- og ferskvatnslífvera </c:v>
                </c:pt>
              </c:strCache>
            </c:strRef>
          </c:tx>
          <c:spPr>
            <a:solidFill>
              <a:schemeClr val="accent2"/>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Mælaborð!$AK$22:$AK$32</c:f>
              <c:numCache>
                <c:formatCode>_-* #,##0_-;\-* #,##0_-;_-* "-"_-;_-@_-</c:formatCode>
                <c:ptCount val="11"/>
                <c:pt idx="0">
                  <c:v>0</c:v>
                </c:pt>
                <c:pt idx="1">
                  <c:v>0</c:v>
                </c:pt>
                <c:pt idx="2">
                  <c:v>0</c:v>
                </c:pt>
                <c:pt idx="3">
                  <c:v>0</c:v>
                </c:pt>
                <c:pt idx="4">
                  <c:v>0</c:v>
                </c:pt>
                <c:pt idx="5">
                  <c:v>0</c:v>
                </c:pt>
                <c:pt idx="6">
                  <c:v>0</c:v>
                </c:pt>
                <c:pt idx="7">
                  <c:v>136.43464499999999</c:v>
                </c:pt>
                <c:pt idx="8">
                  <c:v>0</c:v>
                </c:pt>
                <c:pt idx="9">
                  <c:v>42.243669999999995</c:v>
                </c:pt>
                <c:pt idx="10">
                  <c:v>0</c:v>
                </c:pt>
              </c:numCache>
            </c:numRef>
          </c:val>
          <c:extLst>
            <c:ext xmlns:c16="http://schemas.microsoft.com/office/drawing/2014/chart" uri="{C3380CC4-5D6E-409C-BE32-E72D297353CC}">
              <c16:uniqueId val="{00000001-E751-4D60-8F8E-92C829E00AB1}"/>
            </c:ext>
          </c:extLst>
        </c:ser>
        <c:ser>
          <c:idx val="2"/>
          <c:order val="2"/>
          <c:tx>
            <c:strRef>
              <c:f>Mælaborð!$AL$21</c:f>
              <c:strCache>
                <c:ptCount val="1"/>
                <c:pt idx="0">
                  <c:v> Fiskimjölsverksmiðjur </c:v>
                </c:pt>
              </c:strCache>
            </c:strRef>
          </c:tx>
          <c:spPr>
            <a:solidFill>
              <a:schemeClr val="accent3"/>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Mælaborð!$AL$22:$AL$32</c:f>
              <c:numCache>
                <c:formatCode>_-* #,##0_-;\-* #,##0_-;_-* "-"_-;_-@_-</c:formatCode>
                <c:ptCount val="11"/>
                <c:pt idx="0">
                  <c:v>6251.8949999999995</c:v>
                </c:pt>
                <c:pt idx="1">
                  <c:v>5088.9449999999997</c:v>
                </c:pt>
                <c:pt idx="2">
                  <c:v>5606.6450000000004</c:v>
                </c:pt>
                <c:pt idx="3">
                  <c:v>2385.0180799999998</c:v>
                </c:pt>
                <c:pt idx="4">
                  <c:v>483.23136</c:v>
                </c:pt>
                <c:pt idx="5">
                  <c:v>2055.951955</c:v>
                </c:pt>
                <c:pt idx="6">
                  <c:v>2281.2150000000001</c:v>
                </c:pt>
                <c:pt idx="7">
                  <c:v>553.25276500000007</c:v>
                </c:pt>
                <c:pt idx="8">
                  <c:v>786.43150500000002</c:v>
                </c:pt>
                <c:pt idx="9">
                  <c:v>180.51982500000003</c:v>
                </c:pt>
                <c:pt idx="10">
                  <c:v>193.19663500000001</c:v>
                </c:pt>
              </c:numCache>
            </c:numRef>
          </c:val>
          <c:extLst>
            <c:ext xmlns:c16="http://schemas.microsoft.com/office/drawing/2014/chart" uri="{C3380CC4-5D6E-409C-BE32-E72D297353CC}">
              <c16:uniqueId val="{00000002-E751-4D60-8F8E-92C829E00AB1}"/>
            </c:ext>
          </c:extLst>
        </c:ser>
        <c:ser>
          <c:idx val="3"/>
          <c:order val="3"/>
          <c:tx>
            <c:strRef>
              <c:f>Mælaborð!$AM$21</c:f>
              <c:strCache>
                <c:ptCount val="1"/>
                <c:pt idx="0">
                  <c:v> Framleiðsla og vinnsla málma </c:v>
                </c:pt>
              </c:strCache>
            </c:strRef>
          </c:tx>
          <c:spPr>
            <a:solidFill>
              <a:schemeClr val="accent4"/>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Mælaborð!$AM$22:$AM$32</c:f>
              <c:numCache>
                <c:formatCode>_-* #,##0_-;\-* #,##0_-;_-* "-"_-;_-@_-</c:formatCode>
                <c:ptCount val="11"/>
                <c:pt idx="0">
                  <c:v>456.39965000000007</c:v>
                </c:pt>
                <c:pt idx="1">
                  <c:v>446.69547499999999</c:v>
                </c:pt>
                <c:pt idx="2">
                  <c:v>825.86093500000004</c:v>
                </c:pt>
                <c:pt idx="3">
                  <c:v>757.34873500000003</c:v>
                </c:pt>
                <c:pt idx="4">
                  <c:v>872.89328999999998</c:v>
                </c:pt>
                <c:pt idx="5">
                  <c:v>484.09077000000002</c:v>
                </c:pt>
                <c:pt idx="6">
                  <c:v>457.37827500000003</c:v>
                </c:pt>
                <c:pt idx="7">
                  <c:v>432.57715999999999</c:v>
                </c:pt>
                <c:pt idx="8">
                  <c:v>440.82518499999998</c:v>
                </c:pt>
                <c:pt idx="9">
                  <c:v>912.81465821000711</c:v>
                </c:pt>
                <c:pt idx="10">
                  <c:v>2028.1729399999999</c:v>
                </c:pt>
              </c:numCache>
            </c:numRef>
          </c:val>
          <c:extLst>
            <c:ext xmlns:c16="http://schemas.microsoft.com/office/drawing/2014/chart" uri="{C3380CC4-5D6E-409C-BE32-E72D297353CC}">
              <c16:uniqueId val="{00000003-E751-4D60-8F8E-92C829E00AB1}"/>
            </c:ext>
          </c:extLst>
        </c:ser>
        <c:ser>
          <c:idx val="4"/>
          <c:order val="4"/>
          <c:tx>
            <c:strRef>
              <c:f>Mælaborð!$AN$21</c:f>
              <c:strCache>
                <c:ptCount val="1"/>
                <c:pt idx="0">
                  <c:v> Malbikunarstöðvar </c:v>
                </c:pt>
              </c:strCache>
            </c:strRef>
          </c:tx>
          <c:spPr>
            <a:solidFill>
              <a:schemeClr val="accent5"/>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Mælaborð!$AN$22:$AN$32</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751-4D60-8F8E-92C829E00AB1}"/>
            </c:ext>
          </c:extLst>
        </c:ser>
        <c:ser>
          <c:idx val="5"/>
          <c:order val="5"/>
          <c:tx>
            <c:strRef>
              <c:f>Mælaborð!$AO$21</c:f>
              <c:strCache>
                <c:ptCount val="1"/>
                <c:pt idx="0">
                  <c:v> Matvæla og drykkjarvöruiðnaður utan fiskimjölsiðnaðar </c:v>
                </c:pt>
              </c:strCache>
            </c:strRef>
          </c:tx>
          <c:spPr>
            <a:solidFill>
              <a:schemeClr val="accent6"/>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Mælaborð!$AO$22:$AO$32</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E751-4D60-8F8E-92C829E00AB1}"/>
            </c:ext>
          </c:extLst>
        </c:ser>
        <c:ser>
          <c:idx val="6"/>
          <c:order val="6"/>
          <c:tx>
            <c:strRef>
              <c:f>Mælaborð!$AP$21</c:f>
              <c:strCache>
                <c:ptCount val="1"/>
                <c:pt idx="0">
                  <c:v> Steinefnaiðnaður </c:v>
                </c:pt>
              </c:strCache>
            </c:strRef>
          </c:tx>
          <c:spPr>
            <a:solidFill>
              <a:schemeClr val="accent1">
                <a:lumMod val="60000"/>
              </a:schemeClr>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Mælaborð!$AP$22:$AP$32</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6-E751-4D60-8F8E-92C829E00AB1}"/>
            </c:ext>
          </c:extLst>
        </c:ser>
        <c:ser>
          <c:idx val="7"/>
          <c:order val="7"/>
          <c:tx>
            <c:strRef>
              <c:f>Mælaborð!$AQ$21</c:f>
              <c:strCache>
                <c:ptCount val="1"/>
                <c:pt idx="0">
                  <c:v> Úrgangur og efnamóttaka </c:v>
                </c:pt>
              </c:strCache>
            </c:strRef>
          </c:tx>
          <c:spPr>
            <a:solidFill>
              <a:schemeClr val="accent2">
                <a:lumMod val="60000"/>
              </a:schemeClr>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Mælaborð!$AQ$22:$AQ$32</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7-E751-4D60-8F8E-92C829E00AB1}"/>
            </c:ext>
          </c:extLst>
        </c:ser>
        <c:ser>
          <c:idx val="8"/>
          <c:order val="8"/>
          <c:tx>
            <c:strRef>
              <c:f>Mælaborð!$AR$21</c:f>
              <c:strCache>
                <c:ptCount val="1"/>
                <c:pt idx="0">
                  <c:v> Þauleldi </c:v>
                </c:pt>
              </c:strCache>
            </c:strRef>
          </c:tx>
          <c:spPr>
            <a:solidFill>
              <a:schemeClr val="accent3">
                <a:lumMod val="60000"/>
              </a:schemeClr>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Mælaborð!$AR$22:$AR$32</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8-E751-4D60-8F8E-92C829E00AB1}"/>
            </c:ext>
          </c:extLst>
        </c:ser>
        <c:ser>
          <c:idx val="9"/>
          <c:order val="9"/>
          <c:tx>
            <c:strRef>
              <c:f>Mælaborð!$AU$21</c:f>
              <c:strCache>
                <c:ptCount val="1"/>
                <c:pt idx="0">
                  <c:v> Landbúnaður </c:v>
                </c:pt>
              </c:strCache>
            </c:strRef>
          </c:tx>
          <c:spPr>
            <a:solidFill>
              <a:schemeClr val="accent4">
                <a:lumMod val="60000"/>
              </a:schemeClr>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Mælaborð!$AU$22:$AU$32</c:f>
              <c:numCache>
                <c:formatCode>_-* #,##0_-;\-* #,##0_-;_-* "-"_-;_-@_-</c:formatCode>
                <c:ptCount val="11"/>
                <c:pt idx="0">
                  <c:v>247.75858244135102</c:v>
                </c:pt>
                <c:pt idx="1">
                  <c:v>247.75858244135102</c:v>
                </c:pt>
                <c:pt idx="2">
                  <c:v>247.75858244135102</c:v>
                </c:pt>
                <c:pt idx="3">
                  <c:v>247.75858244135102</c:v>
                </c:pt>
                <c:pt idx="4">
                  <c:v>247.75858244135102</c:v>
                </c:pt>
                <c:pt idx="5">
                  <c:v>247.75858244135102</c:v>
                </c:pt>
                <c:pt idx="6">
                  <c:v>247.75858244135102</c:v>
                </c:pt>
                <c:pt idx="7">
                  <c:v>247.75858244135102</c:v>
                </c:pt>
                <c:pt idx="8">
                  <c:v>247.75858244135102</c:v>
                </c:pt>
                <c:pt idx="9">
                  <c:v>247.75858244135102</c:v>
                </c:pt>
                <c:pt idx="10">
                  <c:v>247.75858244135102</c:v>
                </c:pt>
              </c:numCache>
            </c:numRef>
          </c:val>
          <c:extLst>
            <c:ext xmlns:c16="http://schemas.microsoft.com/office/drawing/2014/chart" uri="{C3380CC4-5D6E-409C-BE32-E72D297353CC}">
              <c16:uniqueId val="{00000009-E751-4D60-8F8E-92C829E00AB1}"/>
            </c:ext>
          </c:extLst>
        </c:ser>
        <c:ser>
          <c:idx val="10"/>
          <c:order val="10"/>
          <c:tx>
            <c:strRef>
              <c:f>Mælaborð!$AV$21</c:f>
              <c:strCache>
                <c:ptCount val="1"/>
                <c:pt idx="0">
                  <c:v> Byggingariðnaður </c:v>
                </c:pt>
              </c:strCache>
            </c:strRef>
          </c:tx>
          <c:spPr>
            <a:solidFill>
              <a:schemeClr val="accent5">
                <a:lumMod val="60000"/>
              </a:schemeClr>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Mælaborð!$AV$22:$AV$32</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A-E751-4D60-8F8E-92C829E00AB1}"/>
            </c:ext>
          </c:extLst>
        </c:ser>
        <c:ser>
          <c:idx val="11"/>
          <c:order val="11"/>
          <c:tx>
            <c:strRef>
              <c:f>Mælaborð!$AW$21</c:f>
              <c:strCache>
                <c:ptCount val="1"/>
                <c:pt idx="0">
                  <c:v> Húshitun/Raforkuframleiðsla </c:v>
                </c:pt>
              </c:strCache>
            </c:strRef>
          </c:tx>
          <c:spPr>
            <a:solidFill>
              <a:schemeClr val="accent6">
                <a:lumMod val="60000"/>
              </a:schemeClr>
            </a:solidFill>
            <a:ln>
              <a:noFill/>
            </a:ln>
            <a:effectLst/>
          </c:spPr>
          <c:invertIfNegative val="0"/>
          <c:cat>
            <c:numRef>
              <c:f>Mælaborð!$AI$22:$AI$32</c:f>
              <c:numCache>
                <c:formatCode>@</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Mælaborð!$AW$22:$AW$32</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B-E751-4D60-8F8E-92C829E00AB1}"/>
            </c:ext>
          </c:extLst>
        </c:ser>
        <c:ser>
          <c:idx val="13"/>
          <c:order val="12"/>
          <c:tx>
            <c:strRef>
              <c:f>Mælaborð!$AX$21</c:f>
              <c:strCache>
                <c:ptCount val="1"/>
                <c:pt idx="0">
                  <c:v> Flugvallarstarfsemi </c:v>
                </c:pt>
              </c:strCache>
            </c:strRef>
          </c:tx>
          <c:spPr>
            <a:solidFill>
              <a:schemeClr val="accent2">
                <a:lumMod val="80000"/>
                <a:lumOff val="20000"/>
              </a:schemeClr>
            </a:solidFill>
            <a:ln>
              <a:noFill/>
            </a:ln>
            <a:effectLst/>
          </c:spPr>
          <c:invertIfNegative val="0"/>
          <c:val>
            <c:numRef>
              <c:f>Mælaborð!$AX$22:$AX$32</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2DA9-4048-B76B-AAC921BBE878}"/>
            </c:ext>
          </c:extLst>
        </c:ser>
        <c:ser>
          <c:idx val="12"/>
          <c:order val="13"/>
          <c:tx>
            <c:strRef>
              <c:f>Mælaborð!$BA$21</c:f>
              <c:strCache>
                <c:ptCount val="1"/>
                <c:pt idx="0">
                  <c:v> Önnur notkun </c:v>
                </c:pt>
              </c:strCache>
            </c:strRef>
          </c:tx>
          <c:spPr>
            <a:solidFill>
              <a:srgbClr val="FF0000"/>
            </a:solidFill>
            <a:ln>
              <a:noFill/>
            </a:ln>
            <a:effectLst/>
          </c:spPr>
          <c:invertIfNegative val="0"/>
          <c:val>
            <c:numRef>
              <c:f>Mælaborð!$BA$22:$BA$32</c:f>
              <c:numCache>
                <c:formatCode>_-* #,##0_-;\-* #,##0_-;_-* "-"_-;_-@_-</c:formatCode>
                <c:ptCount val="11"/>
                <c:pt idx="0">
                  <c:v>-6625.0367624413502</c:v>
                </c:pt>
                <c:pt idx="1">
                  <c:v>-5433.346532441351</c:v>
                </c:pt>
                <c:pt idx="2">
                  <c:v>-6255.315102441351</c:v>
                </c:pt>
                <c:pt idx="3">
                  <c:v>-2925.6973824413508</c:v>
                </c:pt>
                <c:pt idx="4">
                  <c:v>-1213.1904124413511</c:v>
                </c:pt>
                <c:pt idx="5">
                  <c:v>-2391.997202441351</c:v>
                </c:pt>
                <c:pt idx="6">
                  <c:v>-2497.5922574413512</c:v>
                </c:pt>
                <c:pt idx="7">
                  <c:v>-945.94479244135118</c:v>
                </c:pt>
                <c:pt idx="8">
                  <c:v>-1183.5059474413511</c:v>
                </c:pt>
                <c:pt idx="9">
                  <c:v>-1052.2207906513584</c:v>
                </c:pt>
                <c:pt idx="10">
                  <c:v>-2124.2362224413505</c:v>
                </c:pt>
              </c:numCache>
            </c:numRef>
          </c:val>
          <c:extLst>
            <c:ext xmlns:c16="http://schemas.microsoft.com/office/drawing/2014/chart" uri="{C3380CC4-5D6E-409C-BE32-E72D297353CC}">
              <c16:uniqueId val="{00000000-A56D-464A-9B4D-6905E5827D65}"/>
            </c:ext>
          </c:extLst>
        </c:ser>
        <c:dLbls>
          <c:showLegendKey val="0"/>
          <c:showVal val="0"/>
          <c:showCatName val="0"/>
          <c:showSerName val="0"/>
          <c:showPercent val="0"/>
          <c:showBubbleSize val="0"/>
        </c:dLbls>
        <c:gapWidth val="150"/>
        <c:overlap val="100"/>
        <c:axId val="564496383"/>
        <c:axId val="564504063"/>
      </c:barChart>
      <c:catAx>
        <c:axId val="564496383"/>
        <c:scaling>
          <c:orientation val="minMax"/>
        </c:scaling>
        <c:delete val="0"/>
        <c:axPos val="b"/>
        <c:numFmt formatCode="@"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564504063"/>
        <c:crosses val="autoZero"/>
        <c:auto val="1"/>
        <c:lblAlgn val="ctr"/>
        <c:lblOffset val="100"/>
        <c:noMultiLvlLbl val="0"/>
      </c:catAx>
      <c:valAx>
        <c:axId val="5645040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564496383"/>
        <c:crosses val="autoZero"/>
        <c:crossBetween val="between"/>
      </c:valAx>
      <c:spPr>
        <a:noFill/>
        <a:ln>
          <a:noFill/>
        </a:ln>
        <a:effectLst/>
      </c:spPr>
    </c:plotArea>
    <c:legend>
      <c:legendPos val="b"/>
      <c:layout>
        <c:manualLayout>
          <c:xMode val="edge"/>
          <c:yMode val="edge"/>
          <c:x val="0.68876679325944556"/>
          <c:y val="0"/>
          <c:w val="0.31123320674055444"/>
          <c:h val="0.9879873826012712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is-I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Olíutegundir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s-IS"/>
        </a:p>
      </c:txPr>
    </c:title>
    <c:autoTitleDeleted val="0"/>
    <c:plotArea>
      <c:layout/>
      <c:areaChart>
        <c:grouping val="stacked"/>
        <c:varyColors val="0"/>
        <c:ser>
          <c:idx val="0"/>
          <c:order val="0"/>
          <c:tx>
            <c:strRef>
              <c:f>Mælaborð!$P$37</c:f>
              <c:strCache>
                <c:ptCount val="1"/>
                <c:pt idx="0">
                  <c:v> Bensín </c:v>
                </c:pt>
              </c:strCache>
            </c:strRef>
          </c:tx>
          <c:spPr>
            <a:solidFill>
              <a:srgbClr val="92D050"/>
            </a:solidFill>
            <a:ln>
              <a:noFill/>
            </a:ln>
            <a:effectLst/>
          </c:spPr>
          <c:cat>
            <c:numRef>
              <c:f>Mælaborð!$O$38:$O$48</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Mælaborð!$P$38:$P$48</c:f>
              <c:numCache>
                <c:formatCode>_-* #,##0_-;\-* #,##0_-;_-* "-"_-;_-@_-</c:formatCode>
                <c:ptCount val="11"/>
                <c:pt idx="0">
                  <c:v>1649.1202499999999</c:v>
                </c:pt>
                <c:pt idx="1">
                  <c:v>1638.9585000000002</c:v>
                </c:pt>
                <c:pt idx="2">
                  <c:v>1626.90525</c:v>
                </c:pt>
                <c:pt idx="3">
                  <c:v>1661.8462500000001</c:v>
                </c:pt>
                <c:pt idx="4">
                  <c:v>1621.0687499999999</c:v>
                </c:pt>
                <c:pt idx="5">
                  <c:v>1597.9492500000001</c:v>
                </c:pt>
                <c:pt idx="6">
                  <c:v>1625.7292500000001</c:v>
                </c:pt>
                <c:pt idx="7">
                  <c:v>1521.95625</c:v>
                </c:pt>
                <c:pt idx="8">
                  <c:v>1502.7802500000003</c:v>
                </c:pt>
                <c:pt idx="9">
                  <c:v>1424.028</c:v>
                </c:pt>
                <c:pt idx="10">
                  <c:v>1260.6464999999998</c:v>
                </c:pt>
              </c:numCache>
            </c:numRef>
          </c:val>
          <c:extLst>
            <c:ext xmlns:c16="http://schemas.microsoft.com/office/drawing/2014/chart" uri="{C3380CC4-5D6E-409C-BE32-E72D297353CC}">
              <c16:uniqueId val="{00000000-A403-4C5F-9322-06D6F25E7152}"/>
            </c:ext>
          </c:extLst>
        </c:ser>
        <c:ser>
          <c:idx val="1"/>
          <c:order val="1"/>
          <c:tx>
            <c:strRef>
              <c:f>Mælaborð!$Q$37</c:f>
              <c:strCache>
                <c:ptCount val="1"/>
                <c:pt idx="0">
                  <c:v> Flugeldsneyti </c:v>
                </c:pt>
              </c:strCache>
            </c:strRef>
          </c:tx>
          <c:spPr>
            <a:solidFill>
              <a:srgbClr val="7030A0"/>
            </a:solidFill>
            <a:ln>
              <a:noFill/>
            </a:ln>
            <a:effectLst/>
          </c:spPr>
          <c:cat>
            <c:numRef>
              <c:f>Mælaborð!$O$38:$O$48</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Mælaborð!$Q$38:$Q$48</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A403-4C5F-9322-06D6F25E7152}"/>
            </c:ext>
          </c:extLst>
        </c:ser>
        <c:ser>
          <c:idx val="2"/>
          <c:order val="2"/>
          <c:tx>
            <c:strRef>
              <c:f>Mælaborð!$R$37</c:f>
              <c:strCache>
                <c:ptCount val="1"/>
                <c:pt idx="0">
                  <c:v> Gasolía </c:v>
                </c:pt>
              </c:strCache>
            </c:strRef>
          </c:tx>
          <c:spPr>
            <a:solidFill>
              <a:schemeClr val="accent3"/>
            </a:solidFill>
            <a:ln>
              <a:noFill/>
            </a:ln>
            <a:effectLst/>
          </c:spPr>
          <c:cat>
            <c:numRef>
              <c:f>Mælaborð!$O$38:$O$48</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Mælaborð!$R$38:$R$48</c:f>
              <c:numCache>
                <c:formatCode>_-* #,##0_-;\-* #,##0_-;_-* "-"_-;_-@_-</c:formatCode>
                <c:ptCount val="11"/>
                <c:pt idx="0">
                  <c:v>13765.263135000001</c:v>
                </c:pt>
                <c:pt idx="1">
                  <c:v>11837.944524999999</c:v>
                </c:pt>
                <c:pt idx="2">
                  <c:v>12111.554405000001</c:v>
                </c:pt>
                <c:pt idx="3">
                  <c:v>12515.87876</c:v>
                </c:pt>
                <c:pt idx="4">
                  <c:v>18361.382680000002</c:v>
                </c:pt>
                <c:pt idx="5">
                  <c:v>24815.49195</c:v>
                </c:pt>
                <c:pt idx="6">
                  <c:v>22694.677165000001</c:v>
                </c:pt>
                <c:pt idx="7">
                  <c:v>20370.923000000003</c:v>
                </c:pt>
                <c:pt idx="8">
                  <c:v>22443.695684999999</c:v>
                </c:pt>
                <c:pt idx="9">
                  <c:v>25014.698854999999</c:v>
                </c:pt>
                <c:pt idx="10">
                  <c:v>28040.748249999997</c:v>
                </c:pt>
              </c:numCache>
            </c:numRef>
          </c:val>
          <c:extLst>
            <c:ext xmlns:c16="http://schemas.microsoft.com/office/drawing/2014/chart" uri="{C3380CC4-5D6E-409C-BE32-E72D297353CC}">
              <c16:uniqueId val="{00000002-A403-4C5F-9322-06D6F25E7152}"/>
            </c:ext>
          </c:extLst>
        </c:ser>
        <c:ser>
          <c:idx val="3"/>
          <c:order val="3"/>
          <c:tx>
            <c:strRef>
              <c:f>Mælaborð!$S$37</c:f>
              <c:strCache>
                <c:ptCount val="1"/>
                <c:pt idx="0">
                  <c:v> Ljósaolía </c:v>
                </c:pt>
              </c:strCache>
            </c:strRef>
          </c:tx>
          <c:spPr>
            <a:solidFill>
              <a:schemeClr val="accent4"/>
            </a:solidFill>
            <a:ln>
              <a:noFill/>
            </a:ln>
            <a:effectLst/>
          </c:spPr>
          <c:cat>
            <c:numRef>
              <c:f>Mælaborð!$O$38:$O$48</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Mælaborð!$S$38:$S$48</c:f>
              <c:numCache>
                <c:formatCode>_-* #,##0_-;\-* #,##0_-;_-* "-"_-;_-@_-</c:formatCode>
                <c:ptCount val="11"/>
                <c:pt idx="0">
                  <c:v>0</c:v>
                </c:pt>
                <c:pt idx="1">
                  <c:v>0</c:v>
                </c:pt>
                <c:pt idx="2">
                  <c:v>0</c:v>
                </c:pt>
                <c:pt idx="3">
                  <c:v>0</c:v>
                </c:pt>
                <c:pt idx="4">
                  <c:v>0</c:v>
                </c:pt>
                <c:pt idx="5">
                  <c:v>0</c:v>
                </c:pt>
                <c:pt idx="6">
                  <c:v>0.39366000000000001</c:v>
                </c:pt>
                <c:pt idx="7">
                  <c:v>1.04976</c:v>
                </c:pt>
                <c:pt idx="8">
                  <c:v>1.3121999999999998</c:v>
                </c:pt>
                <c:pt idx="9">
                  <c:v>1.83708</c:v>
                </c:pt>
                <c:pt idx="10">
                  <c:v>2.1861899999999999</c:v>
                </c:pt>
              </c:numCache>
            </c:numRef>
          </c:val>
          <c:extLst>
            <c:ext xmlns:c16="http://schemas.microsoft.com/office/drawing/2014/chart" uri="{C3380CC4-5D6E-409C-BE32-E72D297353CC}">
              <c16:uniqueId val="{00000003-A403-4C5F-9322-06D6F25E7152}"/>
            </c:ext>
          </c:extLst>
        </c:ser>
        <c:ser>
          <c:idx val="4"/>
          <c:order val="4"/>
          <c:tx>
            <c:strRef>
              <c:f>Mælaborð!$T$37</c:f>
              <c:strCache>
                <c:ptCount val="1"/>
                <c:pt idx="0">
                  <c:v> Svartolía </c:v>
                </c:pt>
              </c:strCache>
            </c:strRef>
          </c:tx>
          <c:spPr>
            <a:solidFill>
              <a:schemeClr val="tx1"/>
            </a:solidFill>
            <a:ln>
              <a:noFill/>
            </a:ln>
            <a:effectLst/>
          </c:spPr>
          <c:cat>
            <c:numRef>
              <c:f>Mælaborð!$O$38:$O$48</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Mælaborð!$T$38:$T$48</c:f>
              <c:numCache>
                <c:formatCode>_-* #,##0_-;\-* #,##0_-;_-* "-"_-;_-@_-</c:formatCode>
                <c:ptCount val="11"/>
                <c:pt idx="0">
                  <c:v>29145.758425999997</c:v>
                </c:pt>
                <c:pt idx="1">
                  <c:v>29334.530306000001</c:v>
                </c:pt>
                <c:pt idx="2">
                  <c:v>27204.209414000001</c:v>
                </c:pt>
                <c:pt idx="3">
                  <c:v>22457.220209999999</c:v>
                </c:pt>
                <c:pt idx="4">
                  <c:v>13750.266532000001</c:v>
                </c:pt>
                <c:pt idx="5">
                  <c:v>11599.93383</c:v>
                </c:pt>
                <c:pt idx="6">
                  <c:v>10741.032524</c:v>
                </c:pt>
                <c:pt idx="7">
                  <c:v>11747.692301999999</c:v>
                </c:pt>
                <c:pt idx="8">
                  <c:v>7950.9863990000003</c:v>
                </c:pt>
                <c:pt idx="9">
                  <c:v>1644.9534389999999</c:v>
                </c:pt>
                <c:pt idx="10">
                  <c:v>0</c:v>
                </c:pt>
              </c:numCache>
            </c:numRef>
          </c:val>
          <c:extLst>
            <c:ext xmlns:c16="http://schemas.microsoft.com/office/drawing/2014/chart" uri="{C3380CC4-5D6E-409C-BE32-E72D297353CC}">
              <c16:uniqueId val="{00000004-A403-4C5F-9322-06D6F25E7152}"/>
            </c:ext>
          </c:extLst>
        </c:ser>
        <c:dLbls>
          <c:showLegendKey val="0"/>
          <c:showVal val="0"/>
          <c:showCatName val="0"/>
          <c:showSerName val="0"/>
          <c:showPercent val="0"/>
          <c:showBubbleSize val="0"/>
        </c:dLbls>
        <c:axId val="1843033456"/>
        <c:axId val="1843033936"/>
      </c:areaChart>
      <c:catAx>
        <c:axId val="1843033456"/>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843033936"/>
        <c:crosses val="autoZero"/>
        <c:auto val="1"/>
        <c:lblAlgn val="ctr"/>
        <c:lblOffset val="100"/>
        <c:noMultiLvlLbl val="0"/>
      </c:catAx>
      <c:valAx>
        <c:axId val="184303393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8430334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is-I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Tegundir</a:t>
            </a:r>
            <a:r>
              <a:rPr lang="en-US" baseline="0"/>
              <a:t> gasolía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Mælaborð!$V$22</c:f>
              <c:strCache>
                <c:ptCount val="1"/>
                <c:pt idx="0">
                  <c:v> Gasolía </c:v>
                </c:pt>
              </c:strCache>
            </c:strRef>
          </c:tx>
          <c:spPr>
            <a:solidFill>
              <a:schemeClr val="bg2">
                <a:lumMod val="2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is-I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Mælaborð!$V$23:$V$33</c:f>
              <c:numCache>
                <c:formatCode>_-* #,##0_-;\-* #,##0_-;_-* "-"_-;_-@_-</c:formatCode>
                <c:ptCount val="11"/>
                <c:pt idx="0">
                  <c:v>2661.0955150000004</c:v>
                </c:pt>
                <c:pt idx="1">
                  <c:v>2453.3112699999997</c:v>
                </c:pt>
                <c:pt idx="2">
                  <c:v>2432.71216</c:v>
                </c:pt>
                <c:pt idx="3">
                  <c:v>2598.2844049999994</c:v>
                </c:pt>
                <c:pt idx="4">
                  <c:v>2635.8228100000001</c:v>
                </c:pt>
                <c:pt idx="5">
                  <c:v>2657.7920800000002</c:v>
                </c:pt>
                <c:pt idx="6">
                  <c:v>2877.7235200000005</c:v>
                </c:pt>
                <c:pt idx="7">
                  <c:v>3050.4882399999997</c:v>
                </c:pt>
                <c:pt idx="8">
                  <c:v>3011.7604599999995</c:v>
                </c:pt>
                <c:pt idx="9">
                  <c:v>3034.8300099999997</c:v>
                </c:pt>
                <c:pt idx="10">
                  <c:v>3086.9946999999997</c:v>
                </c:pt>
              </c:numCache>
            </c:numRef>
          </c:val>
          <c:extLst>
            <c:ext xmlns:c16="http://schemas.microsoft.com/office/drawing/2014/chart" uri="{C3380CC4-5D6E-409C-BE32-E72D297353CC}">
              <c16:uniqueId val="{00000000-6787-413A-81D8-8F8D13EFE536}"/>
            </c:ext>
          </c:extLst>
        </c:ser>
        <c:ser>
          <c:idx val="1"/>
          <c:order val="1"/>
          <c:tx>
            <c:strRef>
              <c:f>Mælaborð!$W$22</c:f>
              <c:strCache>
                <c:ptCount val="1"/>
                <c:pt idx="0">
                  <c:v> Gasolía lituð </c:v>
                </c:pt>
              </c:strCache>
            </c:strRef>
          </c:tx>
          <c:spPr>
            <a:solidFill>
              <a:schemeClr val="accent6">
                <a:lumMod val="75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is-I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Mælaborð!$W$23:$W$33</c:f>
              <c:numCache>
                <c:formatCode>_-* #,##0_-;\-* #,##0_-;_-* "-"_-;_-@_-</c:formatCode>
                <c:ptCount val="11"/>
                <c:pt idx="0">
                  <c:v>812.27738499999987</c:v>
                </c:pt>
                <c:pt idx="1">
                  <c:v>1687.9462950000002</c:v>
                </c:pt>
                <c:pt idx="2">
                  <c:v>2038.0610999999997</c:v>
                </c:pt>
                <c:pt idx="3">
                  <c:v>2283.6320049999999</c:v>
                </c:pt>
                <c:pt idx="4">
                  <c:v>2700.8578349999998</c:v>
                </c:pt>
                <c:pt idx="5">
                  <c:v>2597.1953699999999</c:v>
                </c:pt>
                <c:pt idx="6">
                  <c:v>2585.8335950000005</c:v>
                </c:pt>
                <c:pt idx="7">
                  <c:v>2775.9000449999999</c:v>
                </c:pt>
                <c:pt idx="8">
                  <c:v>2587.4615249999997</c:v>
                </c:pt>
                <c:pt idx="9">
                  <c:v>2844.27916</c:v>
                </c:pt>
                <c:pt idx="10">
                  <c:v>2659.5558150000002</c:v>
                </c:pt>
              </c:numCache>
            </c:numRef>
          </c:val>
          <c:extLst>
            <c:ext xmlns:c16="http://schemas.microsoft.com/office/drawing/2014/chart" uri="{C3380CC4-5D6E-409C-BE32-E72D297353CC}">
              <c16:uniqueId val="{00000001-6787-413A-81D8-8F8D13EFE536}"/>
            </c:ext>
          </c:extLst>
        </c:ser>
        <c:ser>
          <c:idx val="2"/>
          <c:order val="2"/>
          <c:tx>
            <c:strRef>
              <c:f>Mælaborð!$Y$22</c:f>
              <c:strCache>
                <c:ptCount val="1"/>
                <c:pt idx="0">
                  <c:v> MD-olía </c:v>
                </c:pt>
              </c:strCache>
            </c:strRef>
          </c:tx>
          <c:spPr>
            <a:solidFill>
              <a:schemeClr val="bg2">
                <a:lumMod val="5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is-I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Mælaborð!$Y$23:$Y$33</c:f>
              <c:numCache>
                <c:formatCode>_-* #,##0_-;\-* #,##0_-;_-* "-"_-;_-@_-</c:formatCode>
                <c:ptCount val="11"/>
                <c:pt idx="0">
                  <c:v>4890.0015650000005</c:v>
                </c:pt>
                <c:pt idx="1">
                  <c:v>2883.2586549999996</c:v>
                </c:pt>
                <c:pt idx="2">
                  <c:v>1806.7125249999999</c:v>
                </c:pt>
                <c:pt idx="3">
                  <c:v>2478.3954049999998</c:v>
                </c:pt>
                <c:pt idx="4">
                  <c:v>1826.43193</c:v>
                </c:pt>
                <c:pt idx="5">
                  <c:v>1259.18742</c:v>
                </c:pt>
                <c:pt idx="6">
                  <c:v>3675.6436349999994</c:v>
                </c:pt>
                <c:pt idx="7">
                  <c:v>1711.1058050000001</c:v>
                </c:pt>
                <c:pt idx="8">
                  <c:v>2090.0207850000002</c:v>
                </c:pt>
                <c:pt idx="9">
                  <c:v>6345.0422850000004</c:v>
                </c:pt>
                <c:pt idx="10">
                  <c:v>7668.1281199999994</c:v>
                </c:pt>
              </c:numCache>
            </c:numRef>
          </c:val>
          <c:extLst>
            <c:ext xmlns:c16="http://schemas.microsoft.com/office/drawing/2014/chart" uri="{C3380CC4-5D6E-409C-BE32-E72D297353CC}">
              <c16:uniqueId val="{00000002-6787-413A-81D8-8F8D13EFE536}"/>
            </c:ext>
          </c:extLst>
        </c:ser>
        <c:ser>
          <c:idx val="4"/>
          <c:order val="3"/>
          <c:tx>
            <c:strRef>
              <c:f>Mælaborð!$AA$22</c:f>
              <c:strCache>
                <c:ptCount val="1"/>
                <c:pt idx="0">
                  <c:v> Skipagasolía </c:v>
                </c:pt>
              </c:strCache>
            </c:strRef>
          </c:tx>
          <c:spPr>
            <a:solidFill>
              <a:schemeClr val="bg2">
                <a:lumMod val="9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s-I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Mælaborð!$AA$23:$AA$33</c:f>
              <c:numCache>
                <c:formatCode>_-* #,##0_-;\-* #,##0_-;_-* "-"_-;_-@_-</c:formatCode>
                <c:ptCount val="11"/>
                <c:pt idx="0">
                  <c:v>5204.6833750000005</c:v>
                </c:pt>
                <c:pt idx="1">
                  <c:v>4535.9250600000005</c:v>
                </c:pt>
                <c:pt idx="2">
                  <c:v>5524.8043050000006</c:v>
                </c:pt>
                <c:pt idx="3">
                  <c:v>4901.7690250000005</c:v>
                </c:pt>
                <c:pt idx="4">
                  <c:v>11055.875535000001</c:v>
                </c:pt>
                <c:pt idx="5">
                  <c:v>18204.527904999999</c:v>
                </c:pt>
                <c:pt idx="6">
                  <c:v>13534.089289999998</c:v>
                </c:pt>
                <c:pt idx="7">
                  <c:v>12735.100900000001</c:v>
                </c:pt>
                <c:pt idx="8">
                  <c:v>14745.699114999999</c:v>
                </c:pt>
                <c:pt idx="9">
                  <c:v>12603.771410000001</c:v>
                </c:pt>
                <c:pt idx="10">
                  <c:v>14606.913325</c:v>
                </c:pt>
              </c:numCache>
            </c:numRef>
          </c:val>
          <c:extLst>
            <c:ext xmlns:c16="http://schemas.microsoft.com/office/drawing/2014/chart" uri="{C3380CC4-5D6E-409C-BE32-E72D297353CC}">
              <c16:uniqueId val="{00000004-6787-413A-81D8-8F8D13EFE536}"/>
            </c:ext>
          </c:extLst>
        </c:ser>
        <c:ser>
          <c:idx val="5"/>
          <c:order val="4"/>
          <c:tx>
            <c:strRef>
              <c:f>Mælaborð!$AB$22</c:f>
              <c:strCache>
                <c:ptCount val="1"/>
                <c:pt idx="0">
                  <c:v> Skipagasolía lituð </c:v>
                </c:pt>
              </c:strCache>
            </c:strRef>
          </c:tx>
          <c:spPr>
            <a:solidFill>
              <a:schemeClr val="accent6">
                <a:lumMod val="60000"/>
                <a:lumOff val="40000"/>
              </a:schemeClr>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s-IS"/>
              </a:p>
            </c:txP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Mælaborð!$O$23:$O$33</c:f>
              <c:numCache>
                <c:formatCode>0</c:formatCode>
                <c:ptCount val="11"/>
                <c:pt idx="0">
                  <c:v>2010</c:v>
                </c:pt>
                <c:pt idx="1">
                  <c:v>2011</c:v>
                </c:pt>
                <c:pt idx="2">
                  <c:v>2012</c:v>
                </c:pt>
                <c:pt idx="3">
                  <c:v>2013</c:v>
                </c:pt>
                <c:pt idx="4">
                  <c:v>2014</c:v>
                </c:pt>
                <c:pt idx="5">
                  <c:v>2015</c:v>
                </c:pt>
                <c:pt idx="6">
                  <c:v>2016</c:v>
                </c:pt>
                <c:pt idx="7">
                  <c:v>2017</c:v>
                </c:pt>
                <c:pt idx="8">
                  <c:v>2018</c:v>
                </c:pt>
                <c:pt idx="9">
                  <c:v>2019</c:v>
                </c:pt>
                <c:pt idx="10">
                  <c:v>2020</c:v>
                </c:pt>
              </c:numCache>
            </c:numRef>
          </c:cat>
          <c:val>
            <c:numRef>
              <c:f>Mælaborð!$AB$23:$AB$33</c:f>
              <c:numCache>
                <c:formatCode>_-* #,##0_-;\-* #,##0_-;_-* "-"_-;_-@_-</c:formatCode>
                <c:ptCount val="11"/>
                <c:pt idx="0">
                  <c:v>197.20529500000004</c:v>
                </c:pt>
                <c:pt idx="1">
                  <c:v>277.50324499999999</c:v>
                </c:pt>
                <c:pt idx="2">
                  <c:v>309.26431500000001</c:v>
                </c:pt>
                <c:pt idx="3">
                  <c:v>253.79791999999998</c:v>
                </c:pt>
                <c:pt idx="4">
                  <c:v>142.39457000000002</c:v>
                </c:pt>
                <c:pt idx="5">
                  <c:v>96.789175000000014</c:v>
                </c:pt>
                <c:pt idx="6">
                  <c:v>21.387125000000001</c:v>
                </c:pt>
                <c:pt idx="7">
                  <c:v>98.328009999999992</c:v>
                </c:pt>
                <c:pt idx="8">
                  <c:v>8.7538</c:v>
                </c:pt>
                <c:pt idx="9">
                  <c:v>186.77598999999998</c:v>
                </c:pt>
                <c:pt idx="10">
                  <c:v>19.156289999999998</c:v>
                </c:pt>
              </c:numCache>
            </c:numRef>
          </c:val>
          <c:extLst>
            <c:ext xmlns:c16="http://schemas.microsoft.com/office/drawing/2014/chart" uri="{C3380CC4-5D6E-409C-BE32-E72D297353CC}">
              <c16:uniqueId val="{00000005-6787-413A-81D8-8F8D13EFE536}"/>
            </c:ext>
          </c:extLst>
        </c:ser>
        <c:dLbls>
          <c:showLegendKey val="0"/>
          <c:showVal val="1"/>
          <c:showCatName val="0"/>
          <c:showSerName val="0"/>
          <c:showPercent val="0"/>
          <c:showBubbleSize val="0"/>
        </c:dLbls>
        <c:axId val="1085565439"/>
        <c:axId val="1085563039"/>
      </c:areaChart>
      <c:catAx>
        <c:axId val="1085565439"/>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085563039"/>
        <c:crosses val="autoZero"/>
        <c:auto val="1"/>
        <c:lblAlgn val="ctr"/>
        <c:lblOffset val="100"/>
        <c:noMultiLvlLbl val="0"/>
      </c:catAx>
      <c:valAx>
        <c:axId val="108556303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s-IS"/>
          </a:p>
        </c:txPr>
        <c:crossAx val="108556543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s-I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xdr:from>
      <xdr:col>33</xdr:col>
      <xdr:colOff>161059</xdr:colOff>
      <xdr:row>50</xdr:row>
      <xdr:rowOff>137730</xdr:rowOff>
    </xdr:from>
    <xdr:to>
      <xdr:col>38</xdr:col>
      <xdr:colOff>255495</xdr:colOff>
      <xdr:row>78</xdr:row>
      <xdr:rowOff>171348</xdr:rowOff>
    </xdr:to>
    <xdr:graphicFrame macro="">
      <xdr:nvGraphicFramePr>
        <xdr:cNvPr id="4" name="Chart 3">
          <a:extLst>
            <a:ext uri="{FF2B5EF4-FFF2-40B4-BE49-F238E27FC236}">
              <a16:creationId xmlns:a16="http://schemas.microsoft.com/office/drawing/2014/main" id="{C7326486-6D2A-E7E9-7D03-341E28F0CA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38</xdr:col>
      <xdr:colOff>588164</xdr:colOff>
      <xdr:row>52</xdr:row>
      <xdr:rowOff>73012</xdr:rowOff>
    </xdr:from>
    <xdr:to>
      <xdr:col>50</xdr:col>
      <xdr:colOff>108857</xdr:colOff>
      <xdr:row>80</xdr:row>
      <xdr:rowOff>108857</xdr:rowOff>
    </xdr:to>
    <xdr:graphicFrame macro="">
      <xdr:nvGraphicFramePr>
        <xdr:cNvPr id="6" name="Chart 5">
          <a:extLst>
            <a:ext uri="{FF2B5EF4-FFF2-40B4-BE49-F238E27FC236}">
              <a16:creationId xmlns:a16="http://schemas.microsoft.com/office/drawing/2014/main" id="{91B57ED8-C259-3244-93DF-93621E4E45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59390</xdr:colOff>
      <xdr:row>46</xdr:row>
      <xdr:rowOff>161926</xdr:rowOff>
    </xdr:from>
    <xdr:to>
      <xdr:col>4</xdr:col>
      <xdr:colOff>647699</xdr:colOff>
      <xdr:row>63</xdr:row>
      <xdr:rowOff>38100</xdr:rowOff>
    </xdr:to>
    <xdr:graphicFrame macro="">
      <xdr:nvGraphicFramePr>
        <xdr:cNvPr id="10" name="Chart 9">
          <a:extLst>
            <a:ext uri="{FF2B5EF4-FFF2-40B4-BE49-F238E27FC236}">
              <a16:creationId xmlns:a16="http://schemas.microsoft.com/office/drawing/2014/main" id="{0AB2A104-3923-C419-9C4E-A0D559C0CB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661987</xdr:colOff>
      <xdr:row>46</xdr:row>
      <xdr:rowOff>176211</xdr:rowOff>
    </xdr:from>
    <xdr:to>
      <xdr:col>9</xdr:col>
      <xdr:colOff>647700</xdr:colOff>
      <xdr:row>63</xdr:row>
      <xdr:rowOff>28574</xdr:rowOff>
    </xdr:to>
    <xdr:graphicFrame macro="">
      <xdr:nvGraphicFramePr>
        <xdr:cNvPr id="11" name="Chart 10">
          <a:extLst>
            <a:ext uri="{FF2B5EF4-FFF2-40B4-BE49-F238E27FC236}">
              <a16:creationId xmlns:a16="http://schemas.microsoft.com/office/drawing/2014/main" id="{C582512C-E199-5414-FFC8-F13FA1D7D5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90487</xdr:colOff>
      <xdr:row>63</xdr:row>
      <xdr:rowOff>42862</xdr:rowOff>
    </xdr:from>
    <xdr:to>
      <xdr:col>4</xdr:col>
      <xdr:colOff>657225</xdr:colOff>
      <xdr:row>78</xdr:row>
      <xdr:rowOff>76200</xdr:rowOff>
    </xdr:to>
    <xdr:graphicFrame macro="">
      <xdr:nvGraphicFramePr>
        <xdr:cNvPr id="12" name="Chart 11">
          <a:extLst>
            <a:ext uri="{FF2B5EF4-FFF2-40B4-BE49-F238E27FC236}">
              <a16:creationId xmlns:a16="http://schemas.microsoft.com/office/drawing/2014/main" id="{E6213646-1B41-A232-8CD1-C527AEE148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671511</xdr:colOff>
      <xdr:row>63</xdr:row>
      <xdr:rowOff>52386</xdr:rowOff>
    </xdr:from>
    <xdr:to>
      <xdr:col>9</xdr:col>
      <xdr:colOff>647699</xdr:colOff>
      <xdr:row>78</xdr:row>
      <xdr:rowOff>76199</xdr:rowOff>
    </xdr:to>
    <xdr:graphicFrame macro="">
      <xdr:nvGraphicFramePr>
        <xdr:cNvPr id="13" name="Chart 12">
          <a:extLst>
            <a:ext uri="{FF2B5EF4-FFF2-40B4-BE49-F238E27FC236}">
              <a16:creationId xmlns:a16="http://schemas.microsoft.com/office/drawing/2014/main" id="{82009E92-B143-91E0-6360-3D9F48E548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78441</xdr:colOff>
      <xdr:row>78</xdr:row>
      <xdr:rowOff>146796</xdr:rowOff>
    </xdr:from>
    <xdr:to>
      <xdr:col>4</xdr:col>
      <xdr:colOff>683559</xdr:colOff>
      <xdr:row>94</xdr:row>
      <xdr:rowOff>190499</xdr:rowOff>
    </xdr:to>
    <xdr:graphicFrame macro="">
      <xdr:nvGraphicFramePr>
        <xdr:cNvPr id="14" name="Chart 13">
          <a:extLst>
            <a:ext uri="{FF2B5EF4-FFF2-40B4-BE49-F238E27FC236}">
              <a16:creationId xmlns:a16="http://schemas.microsoft.com/office/drawing/2014/main" id="{4081B260-21D6-24A9-F350-60D2EF958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672353</xdr:colOff>
      <xdr:row>78</xdr:row>
      <xdr:rowOff>101973</xdr:rowOff>
    </xdr:from>
    <xdr:to>
      <xdr:col>9</xdr:col>
      <xdr:colOff>672353</xdr:colOff>
      <xdr:row>118</xdr:row>
      <xdr:rowOff>13607</xdr:rowOff>
    </xdr:to>
    <xdr:graphicFrame macro="">
      <xdr:nvGraphicFramePr>
        <xdr:cNvPr id="16" name="Chart 15">
          <a:extLst>
            <a:ext uri="{FF2B5EF4-FFF2-40B4-BE49-F238E27FC236}">
              <a16:creationId xmlns:a16="http://schemas.microsoft.com/office/drawing/2014/main" id="{26AB432C-424B-9255-53AB-CD29539B7C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286550</xdr:colOff>
      <xdr:row>48</xdr:row>
      <xdr:rowOff>65954</xdr:rowOff>
    </xdr:from>
    <xdr:to>
      <xdr:col>21</xdr:col>
      <xdr:colOff>616323</xdr:colOff>
      <xdr:row>68</xdr:row>
      <xdr:rowOff>76040</xdr:rowOff>
    </xdr:to>
    <xdr:graphicFrame macro="">
      <xdr:nvGraphicFramePr>
        <xdr:cNvPr id="17" name="Chart 16">
          <a:extLst>
            <a:ext uri="{FF2B5EF4-FFF2-40B4-BE49-F238E27FC236}">
              <a16:creationId xmlns:a16="http://schemas.microsoft.com/office/drawing/2014/main" id="{BBE8E512-99C3-CF84-7AE2-59A9016FE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700768</xdr:colOff>
      <xdr:row>48</xdr:row>
      <xdr:rowOff>111578</xdr:rowOff>
    </xdr:from>
    <xdr:to>
      <xdr:col>13</xdr:col>
      <xdr:colOff>704273</xdr:colOff>
      <xdr:row>74</xdr:row>
      <xdr:rowOff>167409</xdr:rowOff>
    </xdr:to>
    <xdr:graphicFrame macro="">
      <xdr:nvGraphicFramePr>
        <xdr:cNvPr id="2" name="Chart 1">
          <a:extLst>
            <a:ext uri="{FF2B5EF4-FFF2-40B4-BE49-F238E27FC236}">
              <a16:creationId xmlns:a16="http://schemas.microsoft.com/office/drawing/2014/main" id="{ACD73807-1167-2A11-5041-3836499E33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475062</xdr:colOff>
      <xdr:row>94</xdr:row>
      <xdr:rowOff>146382</xdr:rowOff>
    </xdr:from>
    <xdr:to>
      <xdr:col>7</xdr:col>
      <xdr:colOff>539460</xdr:colOff>
      <xdr:row>116</xdr:row>
      <xdr:rowOff>100076</xdr:rowOff>
    </xdr:to>
    <xdr:graphicFrame macro="">
      <xdr:nvGraphicFramePr>
        <xdr:cNvPr id="9" name="Chart 8">
          <a:extLst>
            <a:ext uri="{FF2B5EF4-FFF2-40B4-BE49-F238E27FC236}">
              <a16:creationId xmlns:a16="http://schemas.microsoft.com/office/drawing/2014/main" id="{1235059A-54D6-339B-497C-565E997C27A4}"/>
            </a:ext>
            <a:ext uri="{147F2762-F138-4A5C-976F-8EAC2B608ADB}">
              <a16:predDERef xmlns:a16="http://schemas.microsoft.com/office/drawing/2014/main" pred="{91B57ED8-C259-3244-93DF-93621E4E45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89648</xdr:colOff>
      <xdr:row>48</xdr:row>
      <xdr:rowOff>79561</xdr:rowOff>
    </xdr:from>
    <xdr:to>
      <xdr:col>27</xdr:col>
      <xdr:colOff>44824</xdr:colOff>
      <xdr:row>62</xdr:row>
      <xdr:rowOff>155761</xdr:rowOff>
    </xdr:to>
    <xdr:graphicFrame macro="">
      <xdr:nvGraphicFramePr>
        <xdr:cNvPr id="3" name="Chart 2">
          <a:extLst>
            <a:ext uri="{FF2B5EF4-FFF2-40B4-BE49-F238E27FC236}">
              <a16:creationId xmlns:a16="http://schemas.microsoft.com/office/drawing/2014/main" id="{2CC07319-FE61-498B-AAE2-FBAAAD0E72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56029</xdr:colOff>
      <xdr:row>63</xdr:row>
      <xdr:rowOff>57150</xdr:rowOff>
    </xdr:from>
    <xdr:to>
      <xdr:col>27</xdr:col>
      <xdr:colOff>661146</xdr:colOff>
      <xdr:row>82</xdr:row>
      <xdr:rowOff>156882</xdr:rowOff>
    </xdr:to>
    <xdr:graphicFrame macro="">
      <xdr:nvGraphicFramePr>
        <xdr:cNvPr id="5" name="Chart 4">
          <a:extLst>
            <a:ext uri="{FF2B5EF4-FFF2-40B4-BE49-F238E27FC236}">
              <a16:creationId xmlns:a16="http://schemas.microsoft.com/office/drawing/2014/main" id="{5740F4BC-6B49-65F8-EE9E-A0B68460EE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33</xdr:col>
      <xdr:colOff>136872</xdr:colOff>
      <xdr:row>83</xdr:row>
      <xdr:rowOff>108856</xdr:rowOff>
    </xdr:from>
    <xdr:to>
      <xdr:col>38</xdr:col>
      <xdr:colOff>244930</xdr:colOff>
      <xdr:row>105</xdr:row>
      <xdr:rowOff>144073</xdr:rowOff>
    </xdr:to>
    <xdr:graphicFrame macro="">
      <xdr:nvGraphicFramePr>
        <xdr:cNvPr id="15" name="Chart 14">
          <a:extLst>
            <a:ext uri="{FF2B5EF4-FFF2-40B4-BE49-F238E27FC236}">
              <a16:creationId xmlns:a16="http://schemas.microsoft.com/office/drawing/2014/main" id="{6CF4C042-D1A1-665E-4800-E4F884043D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38</xdr:col>
      <xdr:colOff>619124</xdr:colOff>
      <xdr:row>81</xdr:row>
      <xdr:rowOff>70757</xdr:rowOff>
    </xdr:from>
    <xdr:to>
      <xdr:col>51</xdr:col>
      <xdr:colOff>312964</xdr:colOff>
      <xdr:row>114</xdr:row>
      <xdr:rowOff>108857</xdr:rowOff>
    </xdr:to>
    <xdr:graphicFrame macro="">
      <xdr:nvGraphicFramePr>
        <xdr:cNvPr id="18" name="Chart 17">
          <a:extLst>
            <a:ext uri="{FF2B5EF4-FFF2-40B4-BE49-F238E27FC236}">
              <a16:creationId xmlns:a16="http://schemas.microsoft.com/office/drawing/2014/main" id="{5FF99331-553A-F2C1-3AE3-48093541ED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253175</xdr:colOff>
      <xdr:row>69</xdr:row>
      <xdr:rowOff>53605</xdr:rowOff>
    </xdr:from>
    <xdr:to>
      <xdr:col>21</xdr:col>
      <xdr:colOff>541673</xdr:colOff>
      <xdr:row>89</xdr:row>
      <xdr:rowOff>63690</xdr:rowOff>
    </xdr:to>
    <xdr:graphicFrame macro="">
      <xdr:nvGraphicFramePr>
        <xdr:cNvPr id="7" name="Chart 6">
          <a:extLst>
            <a:ext uri="{FF2B5EF4-FFF2-40B4-BE49-F238E27FC236}">
              <a16:creationId xmlns:a16="http://schemas.microsoft.com/office/drawing/2014/main" id="{1E391E18-CCAC-4687-9F3A-810B96824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21</xdr:col>
      <xdr:colOff>1211036</xdr:colOff>
      <xdr:row>83</xdr:row>
      <xdr:rowOff>95250</xdr:rowOff>
    </xdr:from>
    <xdr:to>
      <xdr:col>27</xdr:col>
      <xdr:colOff>591510</xdr:colOff>
      <xdr:row>103</xdr:row>
      <xdr:rowOff>4482</xdr:rowOff>
    </xdr:to>
    <xdr:graphicFrame macro="">
      <xdr:nvGraphicFramePr>
        <xdr:cNvPr id="8" name="Chart 7">
          <a:extLst>
            <a:ext uri="{FF2B5EF4-FFF2-40B4-BE49-F238E27FC236}">
              <a16:creationId xmlns:a16="http://schemas.microsoft.com/office/drawing/2014/main" id="{43C47309-26A1-4DED-9085-3A51C815E2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10</xdr:row>
      <xdr:rowOff>47625</xdr:rowOff>
    </xdr:from>
    <xdr:to>
      <xdr:col>6</xdr:col>
      <xdr:colOff>956565</xdr:colOff>
      <xdr:row>33</xdr:row>
      <xdr:rowOff>57150</xdr:rowOff>
    </xdr:to>
    <xdr:pic>
      <xdr:nvPicPr>
        <xdr:cNvPr id="2" name="Picture 1">
          <a:extLst>
            <a:ext uri="{FF2B5EF4-FFF2-40B4-BE49-F238E27FC236}">
              <a16:creationId xmlns:a16="http://schemas.microsoft.com/office/drawing/2014/main" id="{AA8B90B7-E468-7BEA-C3FD-A4823AF989CE}"/>
            </a:ext>
          </a:extLst>
        </xdr:cNvPr>
        <xdr:cNvPicPr>
          <a:picLocks noChangeAspect="1"/>
        </xdr:cNvPicPr>
      </xdr:nvPicPr>
      <xdr:blipFill>
        <a:blip xmlns:r="http://schemas.openxmlformats.org/officeDocument/2006/relationships" r:embed="rId1"/>
        <a:stretch>
          <a:fillRect/>
        </a:stretch>
      </xdr:blipFill>
      <xdr:spPr>
        <a:xfrm>
          <a:off x="0" y="2333625"/>
          <a:ext cx="7719315" cy="4391025"/>
        </a:xfrm>
        <a:prstGeom prst="rect">
          <a:avLst/>
        </a:prstGeom>
      </xdr:spPr>
    </xdr:pic>
    <xdr:clientData/>
  </xdr:twoCellAnchor>
  <xdr:twoCellAnchor editAs="oneCell">
    <xdr:from>
      <xdr:col>0</xdr:col>
      <xdr:colOff>0</xdr:colOff>
      <xdr:row>32</xdr:row>
      <xdr:rowOff>0</xdr:rowOff>
    </xdr:from>
    <xdr:to>
      <xdr:col>7</xdr:col>
      <xdr:colOff>925144</xdr:colOff>
      <xdr:row>36</xdr:row>
      <xdr:rowOff>28685</xdr:rowOff>
    </xdr:to>
    <xdr:pic>
      <xdr:nvPicPr>
        <xdr:cNvPr id="3" name="Picture 2">
          <a:extLst>
            <a:ext uri="{FF2B5EF4-FFF2-40B4-BE49-F238E27FC236}">
              <a16:creationId xmlns:a16="http://schemas.microsoft.com/office/drawing/2014/main" id="{4BFB6895-3D4F-0076-B470-06493B699761}"/>
            </a:ext>
          </a:extLst>
        </xdr:cNvPr>
        <xdr:cNvPicPr>
          <a:picLocks noChangeAspect="1"/>
        </xdr:cNvPicPr>
      </xdr:nvPicPr>
      <xdr:blipFill>
        <a:blip xmlns:r="http://schemas.openxmlformats.org/officeDocument/2006/relationships" r:embed="rId2"/>
        <a:stretch>
          <a:fillRect/>
        </a:stretch>
      </xdr:blipFill>
      <xdr:spPr>
        <a:xfrm>
          <a:off x="0" y="7048500"/>
          <a:ext cx="8735644" cy="790685"/>
        </a:xfrm>
        <a:prstGeom prst="rect">
          <a:avLst/>
        </a:prstGeom>
      </xdr:spPr>
    </xdr:pic>
    <xdr:clientData/>
  </xdr:twoCellAnchor>
  <xdr:twoCellAnchor editAs="oneCell">
    <xdr:from>
      <xdr:col>0</xdr:col>
      <xdr:colOff>260350</xdr:colOff>
      <xdr:row>37</xdr:row>
      <xdr:rowOff>0</xdr:rowOff>
    </xdr:from>
    <xdr:to>
      <xdr:col>5</xdr:col>
      <xdr:colOff>585043</xdr:colOff>
      <xdr:row>59</xdr:row>
      <xdr:rowOff>19638</xdr:rowOff>
    </xdr:to>
    <xdr:pic>
      <xdr:nvPicPr>
        <xdr:cNvPr id="4" name="Picture 3">
          <a:extLst>
            <a:ext uri="{FF2B5EF4-FFF2-40B4-BE49-F238E27FC236}">
              <a16:creationId xmlns:a16="http://schemas.microsoft.com/office/drawing/2014/main" id="{1FA45391-5DA8-8671-3CB4-5D5A846534FF}"/>
            </a:ext>
            <a:ext uri="{147F2762-F138-4A5C-976F-8EAC2B608ADB}">
              <a16:predDERef xmlns:a16="http://schemas.microsoft.com/office/drawing/2014/main" pred="{4BFB6895-3D4F-0076-B470-06493B699761}"/>
            </a:ext>
          </a:extLst>
        </xdr:cNvPr>
        <xdr:cNvPicPr>
          <a:picLocks noChangeAspect="1"/>
        </xdr:cNvPicPr>
      </xdr:nvPicPr>
      <xdr:blipFill>
        <a:blip xmlns:r="http://schemas.openxmlformats.org/officeDocument/2006/relationships" r:embed="rId3"/>
        <a:stretch>
          <a:fillRect/>
        </a:stretch>
      </xdr:blipFill>
      <xdr:spPr>
        <a:xfrm>
          <a:off x="260350" y="7076807"/>
          <a:ext cx="6404372" cy="4227470"/>
        </a:xfrm>
        <a:prstGeom prst="rect">
          <a:avLst/>
        </a:prstGeom>
      </xdr:spPr>
    </xdr:pic>
    <xdr:clientData/>
  </xdr:twoCellAnchor>
  <xdr:twoCellAnchor editAs="oneCell">
    <xdr:from>
      <xdr:col>0</xdr:col>
      <xdr:colOff>0</xdr:colOff>
      <xdr:row>59</xdr:row>
      <xdr:rowOff>0</xdr:rowOff>
    </xdr:from>
    <xdr:to>
      <xdr:col>4</xdr:col>
      <xdr:colOff>915179</xdr:colOff>
      <xdr:row>80</xdr:row>
      <xdr:rowOff>67243</xdr:rowOff>
    </xdr:to>
    <xdr:pic>
      <xdr:nvPicPr>
        <xdr:cNvPr id="5" name="Picture 4">
          <a:extLst>
            <a:ext uri="{FF2B5EF4-FFF2-40B4-BE49-F238E27FC236}">
              <a16:creationId xmlns:a16="http://schemas.microsoft.com/office/drawing/2014/main" id="{3C8AFC80-435F-9476-E0D3-F4247F065668}"/>
            </a:ext>
          </a:extLst>
        </xdr:cNvPr>
        <xdr:cNvPicPr>
          <a:picLocks noChangeAspect="1"/>
        </xdr:cNvPicPr>
      </xdr:nvPicPr>
      <xdr:blipFill>
        <a:blip xmlns:r="http://schemas.openxmlformats.org/officeDocument/2006/relationships" r:embed="rId4"/>
        <a:stretch>
          <a:fillRect/>
        </a:stretch>
      </xdr:blipFill>
      <xdr:spPr>
        <a:xfrm>
          <a:off x="0" y="12382500"/>
          <a:ext cx="5582429" cy="40677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289832</xdr:colOff>
      <xdr:row>0</xdr:row>
      <xdr:rowOff>99332</xdr:rowOff>
    </xdr:from>
    <xdr:to>
      <xdr:col>1</xdr:col>
      <xdr:colOff>338818</xdr:colOff>
      <xdr:row>2</xdr:row>
      <xdr:rowOff>51707</xdr:rowOff>
    </xdr:to>
    <xdr:pic>
      <xdr:nvPicPr>
        <xdr:cNvPr id="2" name="Picture 1" descr="orkustofnun-p287">
          <a:extLst>
            <a:ext uri="{FF2B5EF4-FFF2-40B4-BE49-F238E27FC236}">
              <a16:creationId xmlns:a16="http://schemas.microsoft.com/office/drawing/2014/main" id="{333E6E78-CE37-4DC5-BF2A-F4C067A7A9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9832" y="99332"/>
          <a:ext cx="2268311" cy="33337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dri Dagur Sindrason" refreshedDate="45510.571491550923" createdVersion="8" refreshedVersion="8" minRefreshableVersion="3" recordCount="905" xr:uid="{49F3D26B-0120-4708-826B-DE1D3B4E58D1}">
  <cacheSource type="worksheet">
    <worksheetSource name="combined_graent_bokhald"/>
  </cacheSource>
  <cacheFields count="20">
    <cacheField name="Fyrirtæki" numFmtId="0">
      <sharedItems containsBlank="1"/>
    </cacheField>
    <cacheField name="Nafn" numFmtId="0">
      <sharedItems/>
    </cacheField>
    <cacheField name="Aðalstaðsetning" numFmtId="0">
      <sharedItems/>
    </cacheField>
    <cacheField name="Póstnúmer" numFmtId="0">
      <sharedItems containsSemiMixedTypes="0" containsString="0" containsNumber="1" containsInteger="1" minValue="101" maxValue="900"/>
    </cacheField>
    <cacheField name="Sveitarfélag" numFmtId="0">
      <sharedItems count="29">
        <s v="Fjarðabyggð"/>
        <s v="Langanesbyggð"/>
        <s v="Fljótsdalshreppur,Múlaþing"/>
        <s v="Vestmannaeyjar"/>
        <s v="Reykjanesbær"/>
        <s v="Sveitarfélagið Hornafjörður"/>
        <s v="Garðabær,Hafnarfjarðarkaupstaður,Kópavogur,Reykjavíkurborg,Seltjarnarnes"/>
        <s v="Akraneskaupstaður,Hvalfjarðarsveit,Kjósarhreppur"/>
        <s v="Akureyrarbær,Eyjafjarðarsveit,Hörgársveit,Svalbarðsstrandarhreppur,Grýtubakkahreppur"/>
        <s v="Ísafjarðarbær"/>
        <s v="Skagafjörður"/>
        <s v="Vesturbyggð"/>
        <s v="Norðurþing"/>
        <s v="Borgarbyggð,Skorradalshreppur"/>
        <s v="Sveitarfélagið Vogar"/>
        <s v="Flóahreppur,Sveitarfélagið Árborg"/>
        <s v="Vopnafjarðarhreppur"/>
        <s v="Grindavíkurbær"/>
        <s v="Ásahreppur,Rangárþing ytra"/>
        <s v="Húnabyggð"/>
        <s v="Skaftárhreppur"/>
        <s v="Mosfellsbær"/>
        <s v="Hveragerðisbær,Sveitarfélagið Ölfus"/>
        <s v="Mýrdalshreppur"/>
        <s v="Sveitarfélagið Ölfus" u="1"/>
        <s v="Akureyrarbær,Eyjafjarðarsveit,Hörgársveit,Svalbarðsstrandarhreppur" u="1"/>
        <s v="Vogar" u="1"/>
        <s v="Hvalfjarðarsveit,Kjósarhreppur" u="1"/>
        <s v="Akraneskaupstaður" u="1"/>
      </sharedItems>
    </cacheField>
    <cacheField name="Landshluti" numFmtId="0">
      <sharedItems/>
    </cacheField>
    <cacheField name="Tegund iðnaðar" numFmtId="0">
      <sharedItems containsBlank="1"/>
    </cacheField>
    <cacheField name="Tegund eldsneytis" numFmtId="0">
      <sharedItems/>
    </cacheField>
    <cacheField name="Yfirtegund" numFmtId="0">
      <sharedItems/>
    </cacheField>
    <cacheField name="Skrad_magn" numFmtId="0">
      <sharedItems containsString="0" containsBlank="1" containsNumber="1" minValue="0.9" maxValue="3609842"/>
    </cacheField>
    <cacheField name="Eining" numFmtId="0">
      <sharedItems containsBlank="1"/>
    </cacheField>
    <cacheField name="magn_tonn" numFmtId="0">
      <sharedItems containsSemiMixedTypes="0" containsString="0" containsNumber="1" minValue="0" maxValue="3609.8420000000001"/>
    </cacheField>
    <cacheField name="Notkun" numFmtId="0">
      <sharedItems containsBlank="1"/>
    </cacheField>
    <cacheField name="Blaðsíða" numFmtId="0">
      <sharedItems containsBlank="1"/>
    </cacheField>
    <cacheField name="URL" numFmtId="0">
      <sharedItems containsBlank="1"/>
    </cacheField>
    <cacheField name="Ár" numFmtId="0">
      <sharedItems containsSemiMixedTypes="0" containsString="0" containsNumber="1" containsInteger="1" minValue="2010" maxValue="2020" count="11">
        <n v="2010"/>
        <n v="2011"/>
        <n v="2012"/>
        <n v="2013"/>
        <n v="2014"/>
        <n v="2015"/>
        <n v="2016"/>
        <n v="2017"/>
        <n v="2018"/>
        <n v="2019"/>
        <n v="2020"/>
      </sharedItems>
    </cacheField>
    <cacheField name="Olíufyrirspurn" numFmtId="0">
      <sharedItems containsBlank="1" longText="1"/>
    </cacheField>
    <cacheField name="Athugasemd" numFmtId="0">
      <sharedItems containsBlank="1"/>
    </cacheField>
    <cacheField name="Grunnár vísitölu" numFmtId="0">
      <sharedItems containsString="0" containsBlank="1" containsNumber="1" containsInteger="1" minValue="2003" maxValue="2011"/>
    </cacheField>
    <cacheField name="Flokkun umhverfisstofnun" numFmtId="0">
      <sharedItems count="9">
        <s v="Fiskimjölsverksmiðjur"/>
        <s v="Úrgangur og efnamóttaka"/>
        <s v="Framleiðsla og vinnsla málma"/>
        <s v="Efnaiðnaður"/>
        <s v="Eldi sjávar- og ferskvatnslífvera"/>
        <s v="Steinefnaiðnaður"/>
        <s v="Malbikunarstöðvar"/>
        <s v="Matvæla og drykkjarvöruiðnaður utan fiskimjölsiðnaðar"/>
        <s v="Þauleldi"/>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dri Dagur Sindrason" refreshedDate="45518.699302430556" createdVersion="8" refreshedVersion="8" minRefreshableVersion="3" recordCount="462" xr:uid="{8141D46B-8160-448B-A11B-9FE8DF55F039}">
  <cacheSource type="worksheet">
    <worksheetSource name="metin_notkun"/>
  </cacheSource>
  <cacheFields count="11">
    <cacheField name="stadur" numFmtId="0">
      <sharedItems containsBlank="1"/>
    </cacheField>
    <cacheField name="sveitarfelag" numFmtId="0">
      <sharedItems count="48">
        <s v="Langanesbyggð"/>
        <s v="Þingeyjarsveit"/>
        <s v="Norðurþing,Tjörneshreppur"/>
        <s v="Dalvíkurbyggð"/>
        <s v="Akureyrarbær,Eyjafjarðarsveit,Hörgársveit,Svalbarðsstrandarhreppur,Grýtubakkahreppur"/>
        <s v="Árneshreppur,Kaldrananeshreppur,Strandabyggð"/>
        <s v="Bolungarvíkurkaupstaður"/>
        <s v="Fjallabyggð"/>
        <s v="Ísafjarðarbær"/>
        <s v="Vesturbyggð"/>
        <s v="Súðavíkurhreppur"/>
        <s v="Reykhólahreppur"/>
        <s v="Dalabyggð"/>
        <s v="Borgarbyggð,Skorradalshreppur"/>
        <s v="Akraneskaupstaður,Hvalfjarðarsveit,Kjósarhreppur"/>
        <s v="Eyja- og Miklaholtshreppur,Sveitarfélagið Stykkishólmur"/>
        <s v="Grundarfjarðarbær"/>
        <s v="Snæfellsbær"/>
        <s v="Húnaþing vestra"/>
        <s v="Húnabyggð"/>
        <s v="Sveitarfélagið Skagaströnd"/>
        <s v="Skagafjörður"/>
        <s v="Vopnafjarðarhreppur"/>
        <s v="Fjarðabyggð"/>
        <s v="Mýrdalshreppur"/>
        <s v="Skaftárhreppur"/>
        <s v="Rangárþing eystra"/>
        <s v="Ásahreppur,Rangárþing ytra"/>
        <s v="Bláskógabyggð,Grímsnes- og Grafningshreppur,Hrunamannahreppur,Skeiða- og Gnúpverjahreppur"/>
        <s v="Hveragerðisbær,Sveitarfélagið Ölfus"/>
        <s v="Flóahreppur,Sveitarfélagið Árborg"/>
        <s v="Grindavíkurbær"/>
        <s v="Reykjanesbær"/>
        <s v="Suðurnesjabær"/>
        <s v="Sveitarfélagið Vogar"/>
        <s v="Mosfellsbær"/>
        <s v="Garðabær,Hafnarfjarðarkaupstaður,Kópavogsbær,Reykjavíkurborg,Seltjarnarnesbær"/>
        <s v="Sveitarfélagið Hornafjörður"/>
        <s v="Vestmannaeyjabær"/>
        <s v="Fljótsdalshreppur,Múlaþing"/>
        <s v="Norðurþing" u="1"/>
        <s v="Árneshreppur,Kaldraneshreppur,Strandabyggð" u="1"/>
        <s v="Garðabær,Hafnarfjarðarkaupstaður,Kópavogur,Reykjavíkurborg,Seltjarnarnes" u="1"/>
        <s v="Tjörneshreppur,Þingeyjarsveit" u="1"/>
        <s v="Hrunamannahreppur,Skeiða- og Gnúpverjahreppur" u="1"/>
        <s v="Bláskógabyggð,Grímsnes- og Grafningshreppur" u="1"/>
        <s v="Vestmannaeyjar" u="1"/>
        <s v="Akureyrarbær,Eyjafjarðarsveit,Hörgársveit,Svalbarðsstrandarhreppur" u="1"/>
      </sharedItems>
    </cacheField>
    <cacheField name="landshluti" numFmtId="0">
      <sharedItems/>
    </cacheField>
    <cacheField name="tegund_eldsneytis" numFmtId="0">
      <sharedItems/>
    </cacheField>
    <cacheField name="yfirtegund_eldsneytis" numFmtId="0">
      <sharedItems/>
    </cacheField>
    <cacheField name="skrad_magn" numFmtId="9">
      <sharedItems containsNonDate="0" containsString="0" containsBlank="1"/>
    </cacheField>
    <cacheField name="eining" numFmtId="0">
      <sharedItems containsNonDate="0" containsString="0" containsBlank="1"/>
    </cacheField>
    <cacheField name="magn_tonn" numFmtId="0">
      <sharedItems containsSemiMixedTypes="0" containsString="0" containsNumber="1" minValue="0" maxValue="1470.0872941045977"/>
    </cacheField>
    <cacheField name="ar" numFmtId="0">
      <sharedItems containsSemiMixedTypes="0" containsString="0" containsNumber="1" containsInteger="1" minValue="2010" maxValue="2020" count="11">
        <n v="2010"/>
        <n v="2011"/>
        <n v="2012"/>
        <n v="2013"/>
        <n v="2014"/>
        <n v="2015"/>
        <n v="2016"/>
        <n v="2017"/>
        <n v="2018"/>
        <n v="2019"/>
        <n v="2020"/>
      </sharedItems>
    </cacheField>
    <cacheField name="athugasemd" numFmtId="0">
      <sharedItems containsBlank="1"/>
    </cacheField>
    <cacheField name="flokkun" numFmtId="0">
      <sharedItems count="5">
        <s v="Landbúnaður"/>
        <s v="Húshitun / Raforkuframleiðsla"/>
        <s v="Flugvallarstarfsemi"/>
        <s v="Húshitun/Raforkuframleiðsla" u="1"/>
        <s v="Byggingariðnaður" u="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ndri Dagur Sindrason" refreshedDate="45518.699307407405" createdVersion="8" refreshedVersion="8" minRefreshableVersion="3" recordCount="13303" xr:uid="{03D36D5A-BE80-465C-8C85-54A6C2FE7221}">
  <cacheSource type="worksheet">
    <worksheetSource name="Oliusala"/>
  </cacheSource>
  <cacheFields count="14">
    <cacheField name="Birgðastöð" numFmtId="0">
      <sharedItems containsBlank="1"/>
    </cacheField>
    <cacheField name="utsolustadur" numFmtId="0">
      <sharedItems/>
    </cacheField>
    <cacheField name="postnumer" numFmtId="0">
      <sharedItems containsSemiMixedTypes="0" containsString="0" containsNumber="1" containsInteger="1" minValue="101" maxValue="900"/>
    </cacheField>
    <cacheField name="sveitarfelag" numFmtId="0">
      <sharedItems count="47">
        <s v="Garðabær,Hafnarfjarðarkaupstaður,Kópavogsbær,Reykjavíkurborg,Seltjarnarnesbær"/>
        <s v="Eyja- og Miklaholtshreppur,Sveitarfélagið Stykkishólmur"/>
        <s v="Sveitarfélagið Vogar"/>
        <s v="Bolungarvíkurkaupstaður"/>
        <s v="Súðavíkurhreppur"/>
        <s v="Reykjanesbær"/>
        <s v="Akureyrarbær,Eyjafjarðarsveit,Hörgársveit,Svalbarðsstrandarhreppur,Grýtubakkahreppur"/>
        <s v="Grindavíkurbær"/>
        <s v="Suðurnesjabær"/>
        <s v="Langanesbyggð"/>
        <s v="Mosfellsbær"/>
        <s v="Akraneskaupstaður,Hvalfjarðarsveit,Kjósarhreppur"/>
        <s v="Borgarbyggð,Skorradalshreppur"/>
        <s v="Vopnafjarðarhreppur"/>
        <s v="Grundarfjarðarbær"/>
        <s v="Snæfellsbær"/>
        <s v="Dalabyggð"/>
        <s v="Reykhólahreppur"/>
        <s v="Ísafjarðarbær"/>
        <s v="Vesturbyggð"/>
        <s v="Húnaþing vestra"/>
        <s v="Árneshreppur,Kaldrananeshreppur,Strandabyggð"/>
        <s v="Húnabyggð"/>
        <s v="Sveitarfélagið Skagaströnd"/>
        <s v="Skagafjörður"/>
        <s v="Fjallabyggð"/>
        <s v="Dalvíkurbyggð"/>
        <s v="Norðurþing,Tjörneshreppur"/>
        <s v="Þingeyjarsveit"/>
        <s v="Fljótsdalshreppur,Múlaþing"/>
        <s v="Fjarðabyggð"/>
        <s v="Sveitarfélagið Hornafjörður"/>
        <s v="Flóahreppur,Sveitarfélagið Árborg"/>
        <s v="Hveragerðisbær,Sveitarfélagið Ölfus"/>
        <s v="Bláskógabyggð,Grímsnes- og Grafningshreppur,Hrunamannahreppur,Skeiða- og Gnúpverjahreppur"/>
        <s v="Ásahreppur,Rangárþing ytra"/>
        <s v="Rangárþing eystra"/>
        <s v="Mýrdalshreppur"/>
        <s v="Skaftárhreppur"/>
        <s v="Vestmannaeyjabær"/>
        <s v="Garðabær,Hafnarfjarðarkaupstaður,Kópavogur,Reykjavíkurborg,Seltjarnarnes" u="1"/>
        <s v="Árneshreppur,Kaldraneshreppur,Strandabyggð" u="1"/>
        <s v="Norðurþing" u="1"/>
        <s v="Tjörneshreppur,Þingeyjarsveit" u="1"/>
        <s v="Bláskógabyggð,Grímsnes- og Grafningshreppur" u="1"/>
        <s v="Hrunamannahreppur,Skeiða- og Gnúpverjahreppur" u="1"/>
        <s v="Vestmannaeyjar" u="1"/>
      </sharedItems>
    </cacheField>
    <cacheField name="landshluti" numFmtId="0">
      <sharedItems/>
    </cacheField>
    <cacheField name="tegund" numFmtId="0">
      <sharedItems count="16">
        <s v="Bensín ET"/>
        <s v="Bensín 95 oct."/>
        <s v="Bensín 98 oct."/>
        <s v="Flugbensín"/>
        <s v="Flugsteinolía"/>
        <s v="Ljósaolía"/>
        <s v="Gasolía lituð"/>
        <s v="Gasolía"/>
        <s v="MD-olía"/>
        <s v="Skipagasolía"/>
        <s v="Skipagasolía lituð"/>
        <s v="Svartolía kg E30"/>
        <s v="SD skipaolía"/>
        <s v="Svartolía Kg E32"/>
        <s v="Svartolía Kg E34"/>
        <s v="Bensín V-power"/>
      </sharedItems>
    </cacheField>
    <cacheField name="yfirtegund" numFmtId="0">
      <sharedItems count="5">
        <s v="Bensín"/>
        <s v="Flugbensín"/>
        <s v="Flugsteinolía"/>
        <s v="Gasolía"/>
        <s v="Svartolía"/>
      </sharedItems>
    </cacheField>
    <cacheField name="notkun" numFmtId="0">
      <sharedItems/>
    </cacheField>
    <cacheField name="magn" numFmtId="3">
      <sharedItems containsSemiMixedTypes="0" containsString="0" containsNumber="1" minValue="-275251" maxValue="413111764"/>
    </cacheField>
    <cacheField name="magn_tonn" numFmtId="4">
      <sharedItems containsSemiMixedTypes="0" containsString="0" containsNumber="1" minValue="0" maxValue="334620.52884000004"/>
    </cacheField>
    <cacheField name="ar" numFmtId="0">
      <sharedItems containsSemiMixedTypes="0" containsString="0" containsNumber="1" containsInteger="1" minValue="2010" maxValue="2020" count="11">
        <n v="2020"/>
        <n v="2010"/>
        <n v="2011"/>
        <n v="2019"/>
        <n v="2012"/>
        <n v="2018"/>
        <n v="2013"/>
        <n v="2017"/>
        <n v="2014"/>
        <n v="2016"/>
        <n v="2015"/>
      </sharedItems>
    </cacheField>
    <cacheField name="notkunarflokkun" numFmtId="0">
      <sharedItems count="5">
        <s v="Samgöngur á landi"/>
        <s v="Flug"/>
        <s v="Skip og bátar"/>
        <s v="Önnur notkun"/>
        <s v="Ýmis iðnaður" u="1"/>
      </sharedItems>
    </cacheField>
    <cacheField name="innanlands_millilanda" numFmtId="0">
      <sharedItems/>
    </cacheField>
    <cacheField name="athugasemd"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5">
  <r>
    <s v="síldarvinnslan"/>
    <s v="Síldarvinnslan"/>
    <s v="Fjarðabyggð"/>
    <n v="740"/>
    <x v="0"/>
    <s v="Austurland"/>
    <s v="Fiskimjölsverksmiðja"/>
    <s v="Svartolía"/>
    <s v="Svartolía"/>
    <n v="3609842"/>
    <s v="l"/>
    <n v="3609.8420000000001"/>
    <s v="Norðfjörður"/>
    <s v="10-11"/>
    <s v="source"/>
    <x v="0"/>
    <s v="Í skýrslunni um grænt bókhald Síldarvinnslunnar fyrir árið 2010 er að finna eftirfarandi upplýsingar um olíunotkun fyrirtækisins:_x000a__x000a_### Tegundir olíu og magn notkunar:_x000a_- **Svartolía**:_x000a_  - Norðfjörður: 3.609.842 lítrar_x000a_  - Seyðisfjörður: 296.800 lítrar_x000a_  - Helguvík: 270.491 lítrar_x000a_  - **Samtals**: 4.177.133 lítrar_x000a__x000a_### Olíunotkun á hráefniston:_x000a_- Norðfjörður: 33,9 lítrar á hráefniston (aukning úr 24,4 lítrum árið 2009)_x000a_- Seyðisfjörður: 25,6 lítrar á hráefniston (aukning úr 23,7 lítrum árið 2009)_x000a_- Helguvík: 27,2 lítrar á hráefniston (lækkun úr 43,0 lítrum árið 2009)_x000a_- **Samtals**: 32,6 lítrar á hráefniston (aukning úr 25,2 lítrum árið 2009, sem nemur 29%)_x000a__x000a_### Rafmagnsnotkun:_x000a_- Norðfjörður: 410 kWh á hráefniston (lækkun úr 439 kWh árið 2009)_x000a_- Seyðisfjörður: 414 kWh á hráefniston (aukning úr 334 kWh árið 2009)_x000a_- Helguvík: 431 kWh á hráefniston (lækkun úr 563 kWh árið 2009)_x000a_- **Samtals**: 411 kWh á hráefniston (lækkun úr 422 kWh árið 2009, sem nemur 3%)_x000a__x000a_### Upplýsingar um olíunotkun og rafmagnsnotkun eru að finna á blaðsíðu 10-11 í skýrslunni._x000a__x000a_### Ástæður fyrir breytingum í olíunotkun:_x000a_- Aukning í olíunotkun á Norðfirði skýrist af meiri keyrslu á olíukötlum vegna viðgerða á rafskautakatli og aukinnar vökvavinnslu._x000a_- Aukning í olíunotkun á Seyðisfirði skýrist af litlu magni hráefnis sem gerir hlutfall uppstart og tömkeyrslu hærra._x000a_- Lækkun í olíunotkun á Helguvík skýrist af betri vinnslu á loðnu árið 2010 samanborið við gulldepluvinnslu árið 2009._x000a__x000a_### Áhrif á útblástur:_x000a_- CO2 útblástur á Norðfirði jókst úr 73,3 kg/hráefniston árið 2009 í 101,1 kg/hráefniston árið 2010._x000a_- SO2 útblástur á Norðfirði jókst úr 0,88 kg/hráefniston árið 2009 í 1,22 kg/hráefniston árið 2010._x000a_- CO2 útblástur á Seyðisfirði jókst úr 71,5 kg/hráefniston árið 2009 í 76,1 kg/hráefniston árið 2010._x000a_- SO2 útblástur á Seyðisfirði jókst úr 0,89 kg/hráefniston árið 2009 í 0,92 kg/hráefniston árið 2010._x000a_- CO2 útblástur á Helguvík lækkaði úr 129,5 kg/hráefniston árið 2009 í 81,1 kg/hráefniston árið 2010._x000a_- SO2 útblástur á Helguvík lækkaði úr 1,56 kg/hráefniston árið 2009 í 0,98 kg/hráefniston árið 2010._x000a__x000a_### Heildarútblástur:_x000a_- CO2 útblástur jókst úr 75,8 kg/hráefniston árið 2009 í 97,2 kg/hráefniston árið 2010._x000a_- SO2 útblástur jókst úr 0,91 kg/hráefniston árið 2009 í 1,17 kg/hráefniston árið 2010._x000a__x000a_Þessar upplýsingar eru teknar úr skýrslunni á blaðsíðum 10-12."/>
    <m/>
    <m/>
    <x v="0"/>
  </r>
  <r>
    <s v="hraðfrystistöð_þórshafnar"/>
    <s v="Ísfélag Vestmannaeyja"/>
    <s v="Þórshöfn"/>
    <n v="680"/>
    <x v="1"/>
    <s v="Norðurland Eystra"/>
    <s v="Fiskimjölsverksmiðja"/>
    <s v="Svartolía"/>
    <s v="Svartolía"/>
    <n v="750256"/>
    <s v="l"/>
    <n v="750.25599999999997"/>
    <s v="Ekki til staðar"/>
    <s v="10"/>
    <s v="source"/>
    <x v="0"/>
    <s v="Í skýrslunni um grænt bókhald fyrir rekstrarárið 2010 hjá Ísfélagi Vestmannaeyja hf. á Þórshöfn er að finna eftirfarandi upplýsingar um notkun olíuafurða:_x000a__x000a_- **Svartolía**: 750.256 lítrar_x000a_- **Dieselolía**: 13.182 lítrar_x000a__x000a_Þessar upplýsingar eru að finna á blaðsíðu 10 í töflu 2 undir &quot;Hráefni/Hjálparefni - Orku/auðlindanotkun&quot;._x000a__x000a_Til viðbótar er áætlað magn mengunarefna í útblæstri vegna bruna þessara olíuafurða:_x000a_- **Magn SO₂ í útblæstri vegna brennslu svartolíu**: 78,888 tonn_x000a_- **Magn SO₂ í útblæstri vegna brennslu MD dieselolíu**: 0,052 tonn_x000a_- **Magn CO₂ í útblæstri vegna bruna svartolíu**: 6.394 tonn_x000a_- **Magn CO₂ í útblæstri vegna bruna MD olíu**: 41 tonn_x000a__x000a_Þessar upplýsingar eru að finna á blaðsíðu 11 í töflu 3 undir &quot;Magn SO₂ og CO₂ í útblæstri&quot;._x000a__x000a_Engar upplýsingar fundust um notkun annarra olíuafurða eins og bensíns eða metanóls fyrir árið 2010."/>
    <m/>
    <m/>
    <x v="0"/>
  </r>
  <r>
    <s v="síldarvinnslan"/>
    <s v="Síldarvinnslan"/>
    <s v="Seyðisfjörður"/>
    <n v="710"/>
    <x v="2"/>
    <s v="Austurland"/>
    <s v="Fiskimjölsverksmiðja"/>
    <s v="Svartolía"/>
    <s v="Svartolía"/>
    <n v="296800"/>
    <s v="l"/>
    <n v="296.8"/>
    <s v="Seyðisfjörður"/>
    <s v="10-11"/>
    <s v="source"/>
    <x v="0"/>
    <s v="Í skýrslunni um grænt bókhald Síldarvinnslunnar fyrir árið 2010 er að finna eftirfarandi upplýsingar um olíunotkun fyrirtækisins:_x000a__x000a_### Tegundir olíu og magn notkunar:_x000a_- **Svartolía**:_x000a_  - Norðfjörður: 3.609.842 lítrar_x000a_  - Seyðisfjörður: 296.800 lítrar_x000a_  - Helguvík: 270.491 lítrar_x000a_  - **Samtals**: 4.177.133 lítrar_x000a__x000a_### Olíunotkun á hráefniston:_x000a_- Norðfjörður: 33,9 lítrar á hráefniston (aukning úr 24,4 lítrum árið 2009)_x000a_- Seyðisfjörður: 25,6 lítrar á hráefniston (aukning úr 23,7 lítrum árið 2009)_x000a_- Helguvík: 27,2 lítrar á hráefniston (lækkun úr 43,0 lítrum árið 2009)_x000a_- **Samtals**: 32,6 lítrar á hráefniston (aukning úr 25,2 lítrum árið 2009, sem nemur 29%)_x000a__x000a_### Rafmagnsnotkun:_x000a_- Norðfjörður: 410 kWh á hráefniston (lækkun úr 439 kWh árið 2009)_x000a_- Seyðisfjörður: 414 kWh á hráefniston (aukning úr 334 kWh árið 2009)_x000a_- Helguvík: 431 kWh á hráefniston (lækkun úr 563 kWh árið 2009)_x000a_- **Samtals**: 411 kWh á hráefniston (lækkun úr 422 kWh árið 2009, sem nemur 3%)_x000a__x000a_### Upplýsingar um olíunotkun og rafmagnsnotkun eru að finna á blaðsíðu 10-11 í skýrslunni._x000a__x000a_### Ástæður fyrir breytingum í olíunotkun:_x000a_- Aukning í olíunotkun á Norðfirði skýrist af meiri keyrslu á olíukötlum vegna viðgerða á rafskautakatli og aukinnar vökvavinnslu._x000a_- Aukning í olíunotkun á Seyðisfirði skýrist af litlu magni hráefnis sem gerir hlutfall uppstart og tömkeyrslu hærra._x000a_- Lækkun í olíunotkun á Helguvík skýrist af betri vinnslu á loðnu árið 2010 samanborið við gulldepluvinnslu árið 2009._x000a__x000a_### Áhrif á útblástur:_x000a_- CO2 útblástur á Norðfirði jókst úr 73,3 kg/hráefniston árið 2009 í 101,1 kg/hráefniston árið 2010._x000a_- SO2 útblástur á Norðfirði jókst úr 0,88 kg/hráefniston árið 2009 í 1,22 kg/hráefniston árið 2010._x000a_- CO2 útblástur á Seyðisfirði jókst úr 71,5 kg/hráefniston árið 2009 í 76,1 kg/hráefniston árið 2010._x000a_- SO2 útblástur á Seyðisfirði jókst úr 0,89 kg/hráefniston árið 2009 í 0,92 kg/hráefniston árið 2010._x000a_- CO2 útblástur á Helguvík lækkaði úr 129,5 kg/hráefniston árið 2009 í 81,1 kg/hráefniston árið 2010._x000a_- SO2 útblástur á Helguvík lækkaði úr 1,56 kg/hráefniston árið 2009 í 0,98 kg/hráefniston árið 2010._x000a__x000a_### Heildarútblástur:_x000a_- CO2 útblástur jókst úr 75,8 kg/hráefniston árið 2009 í 97,2 kg/hráefniston árið 2010._x000a_- SO2 útblástur jókst úr 0,91 kg/hráefniston árið 2009 í 1,17 kg/hráefniston árið 2010._x000a__x000a_Þessar upplýsingar eru teknar úr skýrslunni á blaðsíðum 10-12."/>
    <m/>
    <m/>
    <x v="0"/>
  </r>
  <r>
    <s v="ísfélag_vestmannaeyja_eyjum"/>
    <s v="Ísfélag Vestmannaeyja"/>
    <s v="Vestmannaeyjar"/>
    <n v="900"/>
    <x v="3"/>
    <s v="Suðurland"/>
    <s v="Fiskimjölsverksmiðja"/>
    <s v="Dieselolía"/>
    <s v="Gasolía"/>
    <n v="28863"/>
    <s v="l"/>
    <n v="24.966494999999998"/>
    <s v="starfsemi verksmiðjunnar"/>
    <s v="10-11"/>
    <s v="source"/>
    <x v="0"/>
    <s v="Í skýrslunni um grænt bókhald fyrir rekstrarárið 2010 hjá Ísfélagi Vestmannaeyja hf. er að finna eftirfarandi upplýsingar um notkun olíuafurða:_x000a__x000a_1. **Svartolía**:_x000a_   - Magn: 2.079 tonn_x000a_   - Eining: tonn_x000a_   - Notkun: Svartolía var notuð til gufuframleiðslu og þurrkunar._x000a_   - Útblástur: Við bruna svartolíu myndaðist 79,002 tonn af SO2 og 6.403 tonn af CO2._x000a_   - Síða: 10-11_x000a__x000a_2. **Dieselolía**:_x000a_   - Magn: 28.863 lítrar_x000a_   - Eining: lítrar_x000a_   - Notkun: Dieselolía var notuð í starfsemi verksmiðjunnar._x000a_   - Útblástur: Við bruna dieselolíu myndaðist 0,116 tonn af SO2 og 92 tonn af CO2._x000a_   - Síða: 10-11_x000a__x000a_3. **Smur- og gírolíur**:_x000a_   - Magn: 386 lítrar_x000a_   - Eining: lítrar_x000a_   - Notkun: Smurolía (glussi, gírolíur ofl.) var notuð í starfsemi verksmiðjunnar._x000a_   - Síða: 10_x000a__x000a_Þessar upplýsingar eru teknar úr töflu 2 á blaðsíðu 10 og töflu 3 á blaðsíðu 11 í skýrslunni."/>
    <m/>
    <m/>
    <x v="0"/>
  </r>
  <r>
    <s v="síldarvinnslan"/>
    <s v="Síldarvinnslan"/>
    <s v="Reykjanesbær"/>
    <n v="260"/>
    <x v="4"/>
    <s v="Suðurnes"/>
    <s v="Fiskimjölsverksmiðja"/>
    <s v="Svartolía"/>
    <s v="Svartolía"/>
    <n v="270491"/>
    <s v="l"/>
    <n v="270.49099999999999"/>
    <s v="Helguvík"/>
    <s v="10-11"/>
    <s v="source"/>
    <x v="0"/>
    <s v="Í skýrslunni um grænt bókhald Síldarvinnslunnar fyrir árið 2010 er að finna eftirfarandi upplýsingar um olíunotkun fyrirtækisins:_x000a__x000a_### Tegundir olíu og magn notkunar:_x000a_- **Svartolía**:_x000a_  - Norðfjörður: 3.609.842 lítrar_x000a_  - Seyðisfjörður: 296.800 lítrar_x000a_  - Helguvík: 270.491 lítrar_x000a_  - **Samtals**: 4.177.133 lítrar_x000a__x000a_### Olíunotkun á hráefniston:_x000a_- Norðfjörður: 33,9 lítrar á hráefniston (aukning úr 24,4 lítrum árið 2009)_x000a_- Seyðisfjörður: 25,6 lítrar á hráefniston (aukning úr 23,7 lítrum árið 2009)_x000a_- Helguvík: 27,2 lítrar á hráefniston (lækkun úr 43,0 lítrum árið 2009)_x000a_- **Samtals**: 32,6 lítrar á hráefniston (aukning úr 25,2 lítrum árið 2009, sem nemur 29%)_x000a__x000a_### Rafmagnsnotkun:_x000a_- Norðfjörður: 410 kWh á hráefniston (lækkun úr 439 kWh árið 2009)_x000a_- Seyðisfjörður: 414 kWh á hráefniston (aukning úr 334 kWh árið 2009)_x000a_- Helguvík: 431 kWh á hráefniston (lækkun úr 563 kWh árið 2009)_x000a_- **Samtals**: 411 kWh á hráefniston (lækkun úr 422 kWh árið 2009, sem nemur 3%)_x000a__x000a_### Upplýsingar um olíunotkun og rafmagnsnotkun eru að finna á blaðsíðu 10-11 í skýrslunni._x000a__x000a_### Ástæður fyrir breytingum í olíunotkun:_x000a_- Aukning í olíunotkun á Norðfirði skýrist af meiri keyrslu á olíukötlum vegna viðgerða á rafskautakatli og aukinnar vökvavinnslu._x000a_- Aukning í olíunotkun á Seyðisfirði skýrist af litlu magni hráefnis sem gerir hlutfall uppstart og tömkeyrslu hærra._x000a_- Lækkun í olíunotkun á Helguvík skýrist af betri vinnslu á loðnu árið 2010 samanborið við gulldepluvinnslu árið 2009._x000a__x000a_### Áhrif á útblástur:_x000a_- CO2 útblástur á Norðfirði jókst úr 73,3 kg/hráefniston árið 2009 í 101,1 kg/hráefniston árið 2010._x000a_- SO2 útblástur á Norðfirði jókst úr 0,88 kg/hráefniston árið 2009 í 1,22 kg/hráefniston árið 2010._x000a_- CO2 útblástur á Seyðisfirði jókst úr 71,5 kg/hráefniston árið 2009 í 76,1 kg/hráefniston árið 2010._x000a_- SO2 útblástur á Seyðisfirði jókst úr 0,89 kg/hráefniston árið 2009 í 0,92 kg/hráefniston árið 2010._x000a_- CO2 útblástur á Helguvík lækkaði úr 129,5 kg/hráefniston árið 2009 í 81,1 kg/hráefniston árið 2010._x000a_- SO2 útblástur á Helguvík lækkaði úr 1,56 kg/hráefniston árið 2009 í 0,98 kg/hráefniston árið 2010._x000a__x000a_### Heildarútblástur:_x000a_- CO2 útblástur jókst úr 75,8 kg/hráefniston árið 2009 í 97,2 kg/hráefniston árið 2010._x000a_- SO2 útblástur jókst úr 0,91 kg/hráefniston árið 2009 í 1,17 kg/hráefniston árið 2010._x000a__x000a_Þessar upplýsingar eru teknar úr skýrslunni á blaðsíðum 10-12."/>
    <m/>
    <m/>
    <x v="0"/>
  </r>
  <r>
    <s v="hraðfrystistöð_þórshafnar"/>
    <s v="Ísfélag Vestmannaeyja"/>
    <s v="Þórshöfn"/>
    <n v="680"/>
    <x v="1"/>
    <s v="Norðurland Eystra"/>
    <s v="Fiskimjölsverksmiðja"/>
    <s v="Dieselolía"/>
    <s v="Gasolía"/>
    <n v="13182"/>
    <s v="l"/>
    <n v="11.402430000000001"/>
    <s v="Ekki til staðar"/>
    <s v="10"/>
    <s v="source"/>
    <x v="0"/>
    <s v="Í skýrslunni um grænt bókhald fyrir rekstrarárið 2010 hjá Ísfélagi Vestmannaeyja hf. á Þórshöfn er að finna eftirfarandi upplýsingar um notkun olíuafurða:_x000a__x000a_- **Svartolía**: 750.256 lítrar_x000a_- **Dieselolía**: 13.182 lítrar_x000a__x000a_Þessar upplýsingar eru að finna á blaðsíðu 10 í töflu 2 undir &quot;Hráefni/Hjálparefni - Orku/auðlindanotkun&quot;._x000a__x000a_Til viðbótar er áætlað magn mengunarefna í útblæstri vegna bruna þessara olíuafurða:_x000a_- **Magn SO₂ í útblæstri vegna brennslu svartolíu**: 78,888 tonn_x000a_- **Magn SO₂ í útblæstri vegna brennslu MD dieselolíu**: 0,052 tonn_x000a_- **Magn CO₂ í útblæstri vegna bruna svartolíu**: 6.394 tonn_x000a_- **Magn CO₂ í útblæstri vegna bruna MD olíu**: 41 tonn_x000a__x000a_Þessar upplýsingar eru að finna á blaðsíðu 11 í töflu 3 undir &quot;Magn SO₂ og CO₂ í útblæstri&quot;._x000a__x000a_Engar upplýsingar fundust um notkun annarra olíuafurða eins og bensíns eða metanóls fyrir árið 2010."/>
    <m/>
    <m/>
    <x v="0"/>
  </r>
  <r>
    <s v="ísfélag_vestmannaeyja_eyjum"/>
    <s v="Ísfélag Vestmannaeyja"/>
    <s v="Vestmannaeyjar"/>
    <n v="900"/>
    <x v="3"/>
    <s v="Suðurland"/>
    <s v="Fiskimjölsverksmiðja"/>
    <s v="Svartolía"/>
    <s v="Svartolía"/>
    <n v="2079"/>
    <s v="tonn"/>
    <n v="2079"/>
    <s v="gufuframleiðslu og þurrkunar"/>
    <s v="10-11"/>
    <s v="source"/>
    <x v="0"/>
    <s v="Í skýrslunni um grænt bókhald fyrir rekstrarárið 2010 hjá Ísfélagi Vestmannaeyja hf. er að finna eftirfarandi upplýsingar um notkun olíuafurða:_x000a__x000a_1. **Svartolía**:_x000a_   - Magn: 2.079 tonn_x000a_   - Eining: tonn_x000a_   - Notkun: Svartolía var notuð til gufuframleiðslu og þurrkunar._x000a_   - Útblástur: Við bruna svartolíu myndaðist 79,002 tonn af SO2 og 6.403 tonn af CO2._x000a_   - Síða: 10-11_x000a__x000a_2. **Dieselolía**:_x000a_   - Magn: 28.863 lítrar_x000a_   - Eining: lítrar_x000a_   - Notkun: Dieselolía var notuð í starfsemi verksmiðjunnar._x000a_   - Útblástur: Við bruna dieselolíu myndaðist 0,116 tonn af SO2 og 92 tonn af CO2._x000a_   - Síða: 10-11_x000a__x000a_3. **Smur- og gírolíur**:_x000a_   - Magn: 386 lítrar_x000a_   - Eining: lítrar_x000a_   - Notkun: Smurolía (glussi, gírolíur ofl.) var notuð í starfsemi verksmiðjunnar._x000a_   - Síða: 10_x000a__x000a_Þessar upplýsingar eru teknar úr töflu 2 á blaðsíðu 10 og töflu 3 á blaðsíðu 11 í skýrslunni."/>
    <m/>
    <m/>
    <x v="0"/>
  </r>
  <r>
    <s v="vinnslustöðin"/>
    <s v="Vinnslustöðin"/>
    <s v="Vestmannaeyjar"/>
    <n v="900"/>
    <x v="3"/>
    <s v="Suðurland"/>
    <s v="Fiskimjölsverksmiðja"/>
    <s v="Svartolía"/>
    <s v="Svartolía"/>
    <n v="1007703"/>
    <s v="kg"/>
    <n v="1007.703"/>
    <s v="Brennsla"/>
    <s v="11, 12"/>
    <s v="source"/>
    <x v="0"/>
    <s v="Í skýrslunni um grænt bókhald fyrir árið 2010 frá Vinnslustöðinni hf. eru eftirfarandi upplýsingar um notkun olíuafurða:_x000a__x000a_1. **Svartolía**:_x000a_   - Notkun: 1.007.703 kg_x000a_   - Einingar: kg_x000a_   - Brennsla svartolíu myndaði 3.222 tonn af CO₂ og 38 tonn af SO₂ árið 2010._x000a_   - Heimild: Tafla 5 á blaðsíðu 11 og Tafla 7 á blaðsíðu 12._x000a__x000a_2. **Gasolía**:_x000a_   - Notkun: 5.567 lítrar_x000a_   - Einingar: lítrar_x000a_   - Heimild: Tafla 5 á blaðsíðu 11._x000a__x000a_3. **Smurolía**:_x000a_   - Notkun: 460 lítrar_x000a_   - Einingar: lítrar_x000a_   - Heimild: Tafla 5 á blaðsíðu 11._x000a__x000a_Þessar upplýsingar eru teknar úr töflum sem sýna notkun rafmagns, olíu og vatns árin 2009 og 2010, og loftmengun sem myndast vegna brennslu svartolíu."/>
    <m/>
    <m/>
    <x v="0"/>
  </r>
  <r>
    <s v="eskja"/>
    <s v="Eskja"/>
    <s v="Eskifjörður"/>
    <n v="735"/>
    <x v="0"/>
    <s v="Austurland"/>
    <s v="Mjöl- og lýsisvinnsla"/>
    <s v="Svartolía"/>
    <s v="Svartolía"/>
    <n v="1304291"/>
    <s v="kg"/>
    <n v="1304.2909999999999"/>
    <s v="Ekki til staðar"/>
    <s v="8"/>
    <s v="source"/>
    <x v="0"/>
    <s v="Í skýrslunni um grænt bókhald Eskju hf. fyrir árið 2010 er að finna eftirfarandi upplýsingar um notkun olíuafurða:_x000a__x000a_### Svartolía_x000a_- **Magn:** 1.304.291 kg_x000a_- **Eining:** kg_x000a_- **Síða:** 8_x000a__x000a_### Loftmengun vegna brennslu svartolíu_x000a_- **CO₂:** 4.174 tonn_x000a_- **SO₂:** 49 tonn_x000a_- **Síða:** 8_x000a__x000a_Þessar upplýsingar eru teknar úr töflu 5 og töflu 6 á blaðsíðu 8 í skýrslunni."/>
    <m/>
    <m/>
    <x v="0"/>
  </r>
  <r>
    <s v="loðnuvinnslan_hf"/>
    <s v="Loðnuvinnslan"/>
    <s v="Fáskrúðsfjörður"/>
    <n v="750"/>
    <x v="0"/>
    <s v="Austurland"/>
    <s v="Fiskimjölsverksmiðja"/>
    <s v="Svartolía"/>
    <s v="Svartolía"/>
    <n v="1170634"/>
    <s v="kg"/>
    <n v="1170.634"/>
    <s v="Ekki til staðar"/>
    <s v="10"/>
    <s v="source"/>
    <x v="0"/>
    <s v="Í skýrslunni um grænt bókhald fyrir árið 2010 frá Loðnuvinnslunni hf. er að finna eftirfarandi upplýsingar um notkun olíuafurða:_x000a__x000a_- **Svartolía**: 1.170.634 kg_x000a_- **Marine díeselolía (MD), flotaolía**: 167.128 kg_x000a_- **Smurolía (glussi, girolíur o.fl.)**: 1.260 kg_x000a__x000a_Þessar upplýsingar eru að finna á blaðsíðu 10 í skýrslunni._x000a__x000a_Til viðbótar er áætlað magn brunasasa (SO₂ og CO₂) í útblæstri vegna bruna svartolíu og MD-olíu árið 2010:_x000a__x000a_- **Magn SO₂ í útblæstri vegna brennslu svartolíu**: 44,5 tn_x000a_- **Magn SO₂ í útblæstri vegna brennslu díselolíu**: 0,7 tn_x000a_- **Magn CO₂ í útblæstri vegna bruna svartolíu**: 3.605,6 tn_x000a_- **Magn CO₂ í útblæstri vegna bruna dísel-/flotaolíu**: 531,5 tn_x000a__x000a_Þessar upplýsingar eru að finna á blaðsíðu 12 í skýrslunni._x000a__x000a_Engar upplýsingar fundust um notkun bensíns eða metanóls fyrir árið 2010."/>
    <m/>
    <m/>
    <x v="0"/>
  </r>
  <r>
    <s v="skeggey_skinney__þinganes_hf"/>
    <s v="Þinganes"/>
    <s v="Höfn"/>
    <n v="780"/>
    <x v="5"/>
    <s v="Suðurland"/>
    <s v="Fiskimjölsverksmiðja"/>
    <s v="Svartolía"/>
    <s v="Svartolía"/>
    <n v="998221"/>
    <s v="l"/>
    <n v="998.221"/>
    <s v="Ekki til staðar"/>
    <s v="11"/>
    <s v="source"/>
    <x v="0"/>
    <s v="Í skýrslunni um grænt bókhald fyrir árið 2010 hjá Fiskmjölsverksmiðju Skinneyjar - Þinganess hf. er að finna eftirfarandi upplýsingar um notkun olíuafurða:_x000a__x000a_- **Svartolía**: 998.221 lítrar (45,00 lítrar á tonn hráefnis)_x000a_- **Díselolía**: 35.346 lítrar (1,593 lítrar á tonn hráefnis)_x000a__x000a_Þessar upplýsingar eru að finna á blaðsíðu 11 í skýrslunni._x000a__x000a_Til viðbótar er áætlað magn brunaafurða vegna bruna svartolíu og díselolíu árið 2010, sem má sjá í töflu 3 á blaðsíðu 13:_x000a__x000a_- **Magn CO2 í útblæstri vegna bruna svartolíu**: 2.767 tonn (0,13 tonn = 125 kg á tonn hráefnis)_x000a_- **Magn CO2 í útblæstri vegna bruna díselolíu**: 101 tonn (0,0045 tonn = 4,5 kg á tonn hráefnis)_x000a_- **Magn SO2 í útblæstri vegna bruna svartolíu**: 34,1 tonn (0,0015 tonn = 1,5 kg á tonn hráefnis)_x000a_- **Magn SO2 í útblæstri vegna bruna díselolíu**: 0,128 tonn (5,76 x 10^-6 = 5,8 x 10^-3 kg á tonn hráefnis)_x000a__x000a_Þessar upplýsingar eru einnig að finna á blaðsíðu 13._x000a__x000a_Það er einnig tekið fram að notkun díselolíu var töluvert meiri árið 2010 en árið 2009 vegna vöntunar á svartolíu._x000a__x000a_Engar upplýsingar um notkun annarra olíuafurða eins og bensíns eða metanóls eru tilgreindar í skýrslunni fyrir árið 2010."/>
    <m/>
    <m/>
    <x v="0"/>
  </r>
  <r>
    <s v="íslenska_gámafélagið"/>
    <s v="Íslenska Gámafélagið"/>
    <s v="Gufunes, Reykjavík"/>
    <n v="112"/>
    <x v="6"/>
    <s v="Höfuðborgarsvæðið"/>
    <s v="Sorphirða og endurvinnsla"/>
    <s v="Díselolía"/>
    <s v="Gasolía"/>
    <n v="669527"/>
    <s v="l"/>
    <n v="579.14085499999999"/>
    <s v="Ekki til staðar"/>
    <s v="8"/>
    <s v="source"/>
    <x v="0"/>
    <s v="Í Grænu bókhaldi Íslenska Gámafélagsins fyrir árið 2010 er að finna upplýsingar um notkun mismunandi tegunda olíuafurða. Upplýsingarnar eru á blaðsíðu 8 og eru eftirfarandi:_x000a__x000a_### Eldsneytisnotkun_x000a_Eftirfarandi tafla sýnir heildarnotkun eldsneytis hjá Íslenska Gámafélaginu árið 2010:_x000a__x000a_| Tegund eldsneytis | Magn     |_x000a_|-------------------|----------|_x000a_| Bensín 95 okt (L) | 87.756   |_x000a_| Díselolía (L)     | 669.527  |_x000a_| Díselolía litlu (L) | 66.857 |_x000a_| Metan (m³)        | 70.206   |_x000a__x000a_Þessar upplýsingar sýna að fyrirtækið notaði fjórar tegundir eldsneytis árið 2010: bensín 95 oktan, díselolíu, díselolíu litlu og metan. Magn hvers eldsneytis er gefið upp í lítrum (L) fyrir bensín og díselolíu, og rúmmetrum (m³) fyrir metan."/>
    <m/>
    <m/>
    <x v="1"/>
  </r>
  <r>
    <s v="norðurál_hf"/>
    <s v="Norðurál"/>
    <s v="Grundartangi"/>
    <n v="301"/>
    <x v="7"/>
    <s v="Vesturland"/>
    <s v="Álframleiðsla"/>
    <s v="Gasolía (Dieselolía)"/>
    <s v="Gasolía"/>
    <n v="551000"/>
    <s v="l"/>
    <n v="476.61500000000001"/>
    <s v="Ekki til staðar"/>
    <s v="11"/>
    <s v="source"/>
    <x v="0"/>
    <s v="Í grænu bókhaldi Norðuráls Grundartanga ehf. fyrir árið 2010 er að finna eftirfarandi upplýsingar um notkun olíuafurða:_x000a__x000a_- **Olíunotkun:** 521.815 lítrar (bls. 10)_x000a_- **Gasonotkun:** 223,7 tonn (bls. 10)_x000a_- **Gasolía (Dieselolía):** 551 m³ (bls. 11)_x000a_- **Própan gas:** 244 m³ (bls. 11)_x000a_- **Flotala MDO:** 0 m³ (bls. 11)_x000a_- **Glussaoíla:** 17,0 tonn (bls. 11)_x000a_- **Kælioíla:** 3.692 lítrar (bls. 11)_x000a_- **Ýmis olíuhreinsiefni:** 642 lítrar (bls. 11)_x000a_- **Smurolía:** 3.490 lítrar (bls. 11)_x000a__x000a_Þessar upplýsingar eru teknar úr grænu bókhaldi Norðuráls Grundartanga ehf. fyrir árið 2010 og eru staðfestar á blaðsíðum 10 og 11."/>
    <m/>
    <m/>
    <x v="2"/>
  </r>
  <r>
    <s v="alur_hf"/>
    <s v="Alur"/>
    <s v="Grundartanga"/>
    <n v="301"/>
    <x v="7"/>
    <s v="Vesturland"/>
    <s v="Álver"/>
    <s v="Skipagasoila (MGO dieselolía)"/>
    <s v="Gasolía"/>
    <n v="163885"/>
    <s v="l"/>
    <n v="141.760525"/>
    <s v="Ekki til staðar"/>
    <s v="6"/>
    <s v="source"/>
    <x v="0"/>
    <s v="Í skýrslunni um grænt bókhald Alur hf. fyrir árið 2010 er að finna eftirfarandi upplýsingar um notkun olíuafurða:_x000a__x000a_1. **Skipagasoila (MGO dieselolía)**:_x000a_   - Magn: 163.885 lítrar / 147.496 kg_x000a_   - Eining: lítrar og kg_x000a_   - Síða: 6 og 7_x000a__x000a_2. **Propangas**:_x000a_   - Magn: 459 kg_x000a_   - Eining: kg_x000a_   - Síða: 7_x000a__x000a_Þessar upplýsingar eru teknar úr töflunni á síðu 6 og 7 sem sýnir framleiðslu og notkun hráefna og orku fyrir árið 2010._x000a__x000a_Tilvitnun:_x000a_&gt; &quot;Olía (skipagasoila) | ltr. | 163 885&quot; (Síða 6)_x000a_&gt; &quot;Skipaolia (MGO dieselolía) | ltr / kg | 163.885 / 147.496&quot; (Síða 7)_x000a_&gt; &quot;Propangas | kg | 459&quot; (Síða 7)_x000a__x000a_Þetta eru allar upplýsingar sem fundust um notkun olíuafurða hjá fyrirtækinu fyrir árið 2010."/>
    <m/>
    <m/>
    <x v="2"/>
  </r>
  <r>
    <s v="elkem"/>
    <s v="Elkem"/>
    <s v="Grundartangi"/>
    <n v="301"/>
    <x v="7"/>
    <s v="Vesturland"/>
    <s v="Framleiðsla á kísilmálmi"/>
    <s v="Skipa- og flotaolía"/>
    <s v="Gasolía"/>
    <n v="198.6"/>
    <s v="vísitala"/>
    <n v="1237.4144065396974"/>
    <s v="Ekki til staðar"/>
    <s v="6"/>
    <s v="source"/>
    <x v="0"/>
    <s v="Í skýrslunni um grænt bókhald Elkem Ísland ehf. fyrir árið 2010 er að finna eftirfarandi upplýsingar um notkun olíuafurða:_x000a__x000a_- **Skipa- og flotolía**: Notkunin er gefin upp sem vísitala, þar sem vísitölugrunnur er árið 2003. Vísitalan fyrir skipa- og flotolíu er 198,6 (bls. 6)._x000a__x000a_Engar aðrar upplýsingar um magn eða tegundir olíuafurða (s.s. bensín, dísilolíu, metanól) eru tilgreindar í skýrslunni fyrir árið 2010._x000a__x000a_Þar af leiðandi eru einungis upplýsingar um notkun skipa- og flotolíu í formi vísitölu fyrir árið 2010."/>
    <m/>
    <m/>
    <x v="2"/>
  </r>
  <r>
    <s v="alcoa_fjarðarál"/>
    <s v="Alcoa"/>
    <s v="Reyðarfjörður"/>
    <n v="730"/>
    <x v="0"/>
    <s v="Austurland"/>
    <s v="Álframleiðsla"/>
    <s v="Díselolía"/>
    <s v="Gasolía"/>
    <n v="499310"/>
    <s v="l"/>
    <n v="431.90315000000004"/>
    <s v="Rekstur bíla og vinnuvéla"/>
    <s v="10, 11"/>
    <s v="source"/>
    <x v="0"/>
    <s v="Í skýrslunni &quot;Grænt bókhald 2010&quot; frá Alcoa Fjarðaáli er að finna eftirfarandi upplýsingar um notkun olíuafurða á árinu 2010:_x000a__x000a_- **Bensín**: 32.662 lítrar_x000a_- **Díselolía**: 499.310 lítrar_x000a_  - Rúmlega 90% af þeirri díselolíu sem notuð var er bíó-dísel (B10), sem er díselolía með 10% innihald af lífrænu eldsneyti unnu úr jurtalífi sem er endurnýjanleg auðlind._x000a__x000a_Notkun bensíns og díesels hefur minnkað um 3% frá árinu áður, en þá voru notaðir 1,57 l/t áls. Þessar niðurstöður gefa til kynna að rekstur álversins hefur náð auknum stöðugleika miðað við fyrri starfsár._x000a__x000a_Upplýsingarnar eru að finna á blaðsíðu 10 og 11 í skýrslunni._x000a__x000a_Til stuðnings þessum upplýsingum er eftirfarandi tilvitnun tekin úr skýrslunni:_x000a__x000a_&gt; &quot;Við rekstur bíla og vinnuvéla voru notaðir 32.662 lítrar af bensíni og 499.310 lítrar af díselolíu. Rúmlega 90% af þeirri díselolíu sem notuð var er bíó-dísel (B10), sem er díselolía með 10% innihald af lífrænu eldsneyti unnu úr jurtalífi sem er endurnýjanleg auðlind. Notkunin er alls um 1,51 lítri á hvert framleitt tonn af áli. Notkun bensíns og díesels hefur minnkað um 3% frá árinu áður, en þá voru notaðir 1,57 l/t áls. Þessar niðurstöður gefa til kynna að rekstur álversins hefur náð auknum stöðugleika miðað við fyrri starfsár.&quot;_x000a__x000a_Einnig er tafla með yfirliti yfir notkun á hráefnum og auðlindum á blaðsíðu 11 sem staðfestir þessar tölur:_x000a__x000a_&gt; | Díselolía á ökutæki | 552.024 | 520.114 | 499.310 | l |_x000a_&gt; | Bensín á ökutæki | 33.051 | 28.065 | 32.662 | l |"/>
    <m/>
    <m/>
    <x v="2"/>
  </r>
  <r>
    <s v="sorpeyding_eyjafjardar__flokkun_eyjafjarðar"/>
    <s v="Flokkun Eyjafjörður"/>
    <s v="Akureyri"/>
    <n v="600"/>
    <x v="8"/>
    <s v="Norðurland Eystra"/>
    <s v="Urðun úrgangs"/>
    <s v="Díselolía"/>
    <s v="Gasolía"/>
    <n v="21862"/>
    <s v="l"/>
    <n v="18.910630000000001"/>
    <s v="Ekki til staðar"/>
    <s v="11"/>
    <s v="source"/>
    <x v="0"/>
    <s v="Í skýrslunni um grænt bókhald Flokkunar Eyjafjarðar ehf. fyrir árið 2010 er að finna eftirfarandi upplýsingar um notkun olíuafurða:_x000a__x000a_- **Díselolía**: Notkun var um 21.862 lítrar._x000a_- **Smurolía**: Notkun var um 40 lítrar. Fram kemur að þessi tala ætti að vera nokkuð hærri, en ekki eru til fleiri reikningar til að staðfesta nákvæmlega magn smurolíu._x000a_- **Koppafeiti**: Notkun var um 5 kg._x000a__x000a_Þessar upplýsingar eru að finna á blaðsíðu 11 í skýrslunni._x000a__x000a_Tilvitnun:_x000a_&gt; &quot;Magn aðfanga:_x000a_&gt; - Díselolía um 21.862 L._x000a_&gt; - Smurolía um 40 L. Þessi tala ætti að vera nokkuð hærri. Framkvæmdamiðstöð Akureyrarbæjar sá alfarið um öll olíuskipti á troðarann árið 2010 en ekki eru til fleiri reikningar þar sem hægt er að vísa í nákvæmt smurolíumagn. Samkvæmt þeim upplýsingum sem við höfum frá þeim má samt ætla að magnið sé mjög svipað og fyrir árið 2009._x000a_&gt; - Koppafeiti um 5 kg.&quot;"/>
    <m/>
    <m/>
    <x v="1"/>
  </r>
  <r>
    <s v="orkuveitan"/>
    <s v="Orkuveita Reykjavíkur"/>
    <s v="Reykjavík"/>
    <n v="110"/>
    <x v="6"/>
    <s v="Höfuðborgarsvæðið"/>
    <s v="Orkuveita"/>
    <s v="Díselolía"/>
    <s v="Gasolía"/>
    <n v="308835"/>
    <s v="l"/>
    <n v="267.14227500000004"/>
    <s v="Ekki til staðar"/>
    <s v="24"/>
    <s v="source"/>
    <x v="0"/>
    <s v="Í umhverfisskýrslu Orkuveitu Reykjavíkur fyrir árið 2010 er að finna eftirfarandi upplýsingar um notkun olíuafurða:_x000a__x000a_1. **Bensín**:_x000a_   - Notkun: 85.361 lítrar_x000a_   - Breyting frá fyrra ári: 2% aukning_x000a_   - Heimild: Blaðsíða 24_x000a__x000a_2. **Díselolía**:_x000a_   - Notkun: 308.835 lítrar_x000a_   - Breyting frá fyrra ári: 0% (engin breyting)_x000a_   - Heimild: Blaðsíða 24_x000a__x000a_3. **Svartolía**:_x000a_   - Notkun: 0 lítrar (ekki lengur notuð)_x000a_   - Breyting frá fyrra ári: -38%_x000a_   - Heimild: Blaðsíða 24_x000a__x000a_4. **Lituð vélolía**:_x000a_   - Notkun: 28.287 lítrar_x000a_   - Breyting frá fyrra ári: -38%_x000a_   - Heimild: Blaðsíða 24_x000a__x000a_5. **Vetni**:_x000a_   - Notkun: 476,36 m³_x000a_   - Breyting frá fyrra ári: 0% (engin breyting)_x000a_   - Heimild: Blaðsíða 24_x000a__x000a_6. **Metangas**:_x000a_   - Notkun: 27.838 m³_x000a_   - Breyting frá fyrra ári: 57% aukning_x000a_   - Heimild: Blaðsíða 24_x000a__x000a_7. **Kyndistöð**:_x000a_   - Notkun: 300 lítrar af díselolíu (Marine diesel) til prófunar_x000a_   - Heimild: Blaðsíða 24_x000a__x000a_Þessar upplýsingar gefa heildarmynd af notkun mismunandi olíuafurða hjá Orkuveitu Reykjavíkur árið 2010."/>
    <m/>
    <m/>
    <x v="3"/>
  </r>
  <r>
    <s v="hringrás"/>
    <s v="Hringrás"/>
    <s v="Reykjavík"/>
    <n v="104"/>
    <x v="6"/>
    <s v="Höfuðborgarsvæðið"/>
    <s v="Endurvinnsla og spilliefnamóttaka"/>
    <s v="Jarðefnaeldsneyti"/>
    <s v="Gasolía"/>
    <n v="300000"/>
    <s v="l"/>
    <n v="259.5"/>
    <s v="Ekki til staðar"/>
    <s v="7"/>
    <s v="source"/>
    <x v="0"/>
    <s v="Í græna bókhaldi Hringrásar hf. fyrir árið 2010 er að finna upplýsingar um notkun jarðefnaeldsneytis. Samkvæmt upplýsingum á blaðsíðu 7 er notkun jarðefnaeldsneytis á bókhaldstímabilinu eftirfarandi:_x000a__x000a_- **Jarðefnaeldsneyti**: 25.8846 lítrar/tonn_x000a__x000a_Ekki eru tilgreindar nánari upplýsingar um tegundir jarðefnaeldsneytis (svo sem bensín, dísilolíu, metanól o.s.frv.) eða heildarmagn í lítrum eða tonnum. Aðrar tegundir olíu eða olíutengdra vara eru ekki nefndar í textanum._x000a__x000a_Bls | 7"/>
    <s v="Áætlað"/>
    <m/>
    <x v="1"/>
  </r>
  <r>
    <s v="loðnuvinnslan_hf"/>
    <s v="Loðnuvinnslan"/>
    <s v="Fáskrúðsfjörður"/>
    <n v="750"/>
    <x v="0"/>
    <s v="Austurland"/>
    <s v="Fiskimjölsverksmiðja"/>
    <s v="Marine díeselolía (MD), flotaolía"/>
    <s v="Gasolía"/>
    <n v="167128"/>
    <s v="kg"/>
    <n v="167.12799999999999"/>
    <s v="Ekki til staðar"/>
    <s v="10"/>
    <s v="source"/>
    <x v="0"/>
    <s v="Í skýrslunni um grænt bókhald fyrir árið 2010 frá Loðnuvinnslunni hf. er að finna eftirfarandi upplýsingar um notkun olíuafurða:_x000a__x000a_- **Svartolía**: 1.170.634 kg_x000a_- **Marine díeselolía (MD), flotaolía**: 167.128 kg_x000a_- **Smurolía (glussi, girolíur o.fl.)**: 1.260 kg_x000a__x000a_Þessar upplýsingar eru að finna á blaðsíðu 10 í skýrslunni._x000a__x000a_Til viðbótar er áætlað magn brunasasa (SO₂ og CO₂) í útblæstri vegna bruna svartolíu og MD-olíu árið 2010:_x000a__x000a_- **Magn SO₂ í útblæstri vegna brennslu svartolíu**: 44,5 tn_x000a_- **Magn SO₂ í útblæstri vegna brennslu díselolíu**: 0,7 tn_x000a_- **Magn CO₂ í útblæstri vegna bruna svartolíu**: 3.605,6 tn_x000a_- **Magn CO₂ í útblæstri vegna bruna dísel-/flotaolíu**: 531,5 tn_x000a__x000a_Þessar upplýsingar eru að finna á blaðsíðu 12 í skýrslunni._x000a__x000a_Engar upplýsingar fundust um notkun bensíns eða metanóls fyrir árið 2010."/>
    <m/>
    <m/>
    <x v="0"/>
  </r>
  <r>
    <s v="hraðfrystihús_gunnvarar"/>
    <s v="Hraðfrystihúsið Gunnvör"/>
    <s v="Hnífsdalur"/>
    <n v="410"/>
    <x v="9"/>
    <s v="Vestfirðir"/>
    <s v="Sjávarútvegsfyrirtæki - Fiskeldi"/>
    <s v="Skipagasolía"/>
    <s v="Gasolía"/>
    <n v="105000"/>
    <s v="l"/>
    <n v="90.825000000000003"/>
    <s v="Bátar"/>
    <s v="3"/>
    <s v="source"/>
    <x v="0"/>
    <s v="Í skýrslunni um grænt bókhald fyrir árið 2010 frá Hraðfrystihúsinu - Gunnvör hf. er að finna eftirfarandi upplýsingar um olíunotkun fyrirtækisins:_x000a__x000a_- **Tegund olíu**: Olía á báta_x000a_- **Magn**: 105.000 lítrar_x000a_- **Eining**: Lítrar_x000a_- **Síða**: 3_x000a__x000a_Til viðbótar er einnig minnst á úrgangsolíu af bátum árið 2010, sem er lýst sem &quot;óverulegt&quot; magn á síðu 4._x000a__x000a_Þetta eru allar upplýsingar sem fundust um olíunotkun fyrirtækisins fyrir árið 2010 í skýrslunni."/>
    <m/>
    <m/>
    <x v="4"/>
  </r>
  <r>
    <s v="steinull_hf"/>
    <s v="Steinull"/>
    <s v="Sauðárkrókur"/>
    <n v="550"/>
    <x v="10"/>
    <s v="Norðurland Vestra"/>
    <s v="Framleiðsla á steinull"/>
    <s v="Olía og bensín"/>
    <s v="Bensín"/>
    <n v="98935"/>
    <s v="kg"/>
    <n v="98.935000000000002"/>
    <s v="Tæki, hráefnaþurrkun og hersluloftshitun"/>
    <s v="12"/>
    <s v="source"/>
    <x v="0"/>
    <s v="Í skýrslu Steinullar hf. um grænt bókhald fyrir rekstrarárið 2010 er að finna eftirfarandi upplýsingar um notkun olíuafurða:_x000a__x000a_### Smurolía_x000a_- **Tegund:** Ýmsar olíur til smurnings tækja og kælingar_x000a_- **Magn:** 1,95 tonn_x000a_- **Síða:** 6_x000a__x000a_### Dieselolía og bensín_x000a_- **Tegund:** Dieselolía og bensín fyrir farartæki_x000a_- **Magn:** _x000a_  - Dieselolía: 8.632 lítrar_x000a_  - Bensín: 3.820 lítrar_x000a_  - Dieselolía fyrir eina bifreið: 1.514 lítrar_x000a_- **Síða:** 9_x000a__x000a_### Flotadíeselolía_x000a_- **Tegund:** Flotadíeselolía til þurrkunar á sandi_x000a_- **Magn:** Ekki tilgreint nákvæmlega í tonnum, en hlutfall notkunar er 63% miðað við grunnár 2003_x000a_- **Síða:** 12_x000a__x000a_### Samtals olía og bensín_x000a_- **Magn:** 98.935 tonn_x000a_- **Síða:** 12_x000a__x000a_Þessar upplýsingar gefa heildarmynd af notkun olíuafurða hjá Steinull hf. á árinu 2010."/>
    <s v="Undirflokkar með ónothæfa vísitölu"/>
    <m/>
    <x v="5"/>
  </r>
  <r>
    <s v="íslenska_gámafélagið"/>
    <s v="Íslenska Gámafélagið"/>
    <s v="Gufunes, Reykjavík"/>
    <n v="112"/>
    <x v="6"/>
    <s v="Höfuðborgarsvæðið"/>
    <s v="Sorphirða og endurvinnsla"/>
    <s v="Bensín 95 okt"/>
    <s v="Bensín"/>
    <n v="87756"/>
    <s v="l"/>
    <n v="65.816999999999993"/>
    <s v="Ekki til staðar"/>
    <s v="8"/>
    <s v="source"/>
    <x v="0"/>
    <s v="Í Grænu bókhaldi Íslenska Gámafélagsins fyrir árið 2010 er að finna upplýsingar um notkun mismunandi tegunda olíuafurða. Upplýsingarnar eru á blaðsíðu 8 og eru eftirfarandi:_x000a__x000a_### Eldsneytisnotkun_x000a_Eftirfarandi tafla sýnir heildarnotkun eldsneytis hjá Íslenska Gámafélaginu árið 2010:_x000a__x000a_| Tegund eldsneytis | Magn     |_x000a_|-------------------|----------|_x000a_| Bensín 95 okt (L) | 87.756   |_x000a_| Díselolía (L)     | 669.527  |_x000a_| Díselolía litlu (L) | 66.857 |_x000a_| Metan (m³)        | 70.206   |_x000a__x000a_Þessar upplýsingar sýna að fyrirtækið notaði fjórar tegundir eldsneytis árið 2010: bensín 95 oktan, díselolíu, díselolíu litlu og metan. Magn hvers eldsneytis er gefið upp í lítrum (L) fyrir bensín og díselolíu, og rúmmetrum (m³) fyrir metan."/>
    <m/>
    <m/>
    <x v="1"/>
  </r>
  <r>
    <s v="orkuveitan"/>
    <s v="Orkuveita Reykjavíkur"/>
    <s v="Reykjavík"/>
    <n v="110"/>
    <x v="6"/>
    <s v="Höfuðborgarsvæðið"/>
    <s v="Orkuveita"/>
    <s v="Bensín"/>
    <s v="Bensín"/>
    <n v="85361"/>
    <s v="l"/>
    <n v="64.020750000000007"/>
    <s v="Ekki til staðar"/>
    <s v="24"/>
    <s v="source"/>
    <x v="0"/>
    <s v="Í umhverfisskýrslu Orkuveitu Reykjavíkur fyrir árið 2010 er að finna eftirfarandi upplýsingar um notkun olíuafurða:_x000a__x000a_1. **Bensín**:_x000a_   - Notkun: 85.361 lítrar_x000a_   - Breyting frá fyrra ári: 2% aukning_x000a_   - Heimild: Blaðsíða 24_x000a__x000a_2. **Díselolía**:_x000a_   - Notkun: 308.835 lítrar_x000a_   - Breyting frá fyrra ári: 0% (engin breyting)_x000a_   - Heimild: Blaðsíða 24_x000a__x000a_3. **Svartolía**:_x000a_   - Notkun: 0 lítrar (ekki lengur notuð)_x000a_   - Breyting frá fyrra ári: -38%_x000a_   - Heimild: Blaðsíða 24_x000a__x000a_4. **Lituð vélolía**:_x000a_   - Notkun: 28.287 lítrar_x000a_   - Breyting frá fyrra ári: -38%_x000a_   - Heimild: Blaðsíða 24_x000a__x000a_5. **Vetni**:_x000a_   - Notkun: 476,36 m³_x000a_   - Breyting frá fyrra ári: 0% (engin breyting)_x000a_   - Heimild: Blaðsíða 24_x000a__x000a_6. **Metangas**:_x000a_   - Notkun: 27.838 m³_x000a_   - Breyting frá fyrra ári: 57% aukning_x000a_   - Heimild: Blaðsíða 24_x000a__x000a_7. **Kyndistöð**:_x000a_   - Notkun: 300 lítrar af díselolíu (Marine diesel) til prófunar_x000a_   - Heimild: Blaðsíða 24_x000a__x000a_Þessar upplýsingar gefa heildarmynd af notkun mismunandi olíuafurða hjá Orkuveitu Reykjavíkur árið 2010."/>
    <m/>
    <m/>
    <x v="3"/>
  </r>
  <r>
    <s v="malbikunarstöð_akureyrar"/>
    <s v="Malbikunarstöð Akureyrarbæjar"/>
    <s v="Akureyri"/>
    <n v="600"/>
    <x v="8"/>
    <s v="Norðurland Eystra"/>
    <s v="Framleiðsla malbiks"/>
    <s v="Flotaolía"/>
    <s v="Gasolía"/>
    <n v="79843"/>
    <s v="l"/>
    <n v="69.064194999999998"/>
    <s v="Til þurrkunar og upphitunar steinefna"/>
    <s v="6"/>
    <s v="source"/>
    <x v="0"/>
    <s v="Í skýrslunni um grænt bókhald fyrir árið 2010 hjá Malbikunarstöð Akureyrarbæjar við Súluveg er að finna eftirfarandi upplýsingar um olíunotkun fyrirtækisins:_x000a__x000a_- **Tegund olíu**: Flotaolía_x000a_- **Magn olíu**: 79.843 lítrar_x000a_- **Einingar**: Lítrar_x000a_- **Notkun**: Til þurrkunar og upphitunar steinefna_x000a_- **Hlutfall**: Um 9,5 lítrar á hvert tonn af malbiki_x000a__x000a_Þessar upplýsingar eru að finna á blaðsíðu 6 í skýrslunni._x000a__x000a_Tilvitnun úr textanum:_x000a_&gt; &quot;Til þurrkunar og upphitunar steinefna er notuð flotaolía. Heildarmagn olíu á árinu 2010 varð 79.843 lítrar eða um 9,5 lítrar á hvert tonn af malbiki.&quot;_x000a__x000a_Engar aðrar upplýsingar um notkun annarra olíutengdra vara eins og bensín, dísilolíu eða metanól fyrir árið 2010 eru tilgreindar í skýrslunni."/>
    <m/>
    <m/>
    <x v="6"/>
  </r>
  <r>
    <s v="íslenska_gámafélagið"/>
    <s v="Íslenska Gámafélagið"/>
    <s v="Gufunes, Reykjavík"/>
    <n v="112"/>
    <x v="6"/>
    <s v="Höfuðborgarsvæðið"/>
    <s v="Sorphirða og endurvinnsla"/>
    <s v="Díselolía litlu"/>
    <s v="Gasolía"/>
    <n v="66857"/>
    <s v="l"/>
    <n v="57.831305"/>
    <s v="Ekki til staðar"/>
    <s v="8"/>
    <s v="source"/>
    <x v="0"/>
    <s v="Í Grænu bókhaldi Íslenska Gámafélagsins fyrir árið 2010 er að finna upplýsingar um notkun mismunandi tegunda olíuafurða. Upplýsingarnar eru á blaðsíðu 8 og eru eftirfarandi:_x000a__x000a_### Eldsneytisnotkun_x000a_Eftirfarandi tafla sýnir heildarnotkun eldsneytis hjá Íslenska Gámafélaginu árið 2010:_x000a__x000a_| Tegund eldsneytis | Magn     |_x000a_|-------------------|----------|_x000a_| Bensín 95 okt (L) | 87.756   |_x000a_| Díselolía (L)     | 669.527  |_x000a_| Díselolía litlu (L) | 66.857 |_x000a_| Metan (m³)        | 70.206   |_x000a__x000a_Þessar upplýsingar sýna að fyrirtækið notaði fjórar tegundir eldsneytis árið 2010: bensín 95 oktan, díselolíu, díselolíu litlu og metan. Magn hvers eldsneytis er gefið upp í lítrum (L) fyrir bensín og díselolíu, og rúmmetrum (m³) fyrir metan."/>
    <m/>
    <m/>
    <x v="1"/>
  </r>
  <r>
    <s v="skeggey_skinney__þinganes_hf"/>
    <s v="Þinganes"/>
    <s v="Höfn"/>
    <n v="780"/>
    <x v="5"/>
    <s v="Suðurland"/>
    <s v="Fiskimjölsverksmiðja"/>
    <s v="Díselolía"/>
    <s v="Gasolía"/>
    <n v="35446"/>
    <s v="l"/>
    <n v="30.660790000000002"/>
    <s v="Ekki til staðar"/>
    <s v="11"/>
    <s v="source"/>
    <x v="0"/>
    <s v="Í skýrslunni um grænt bókhald fyrir árið 2010 hjá Fiskmjölsverksmiðju Skinneyjar - Þinganess hf. er að finna eftirfarandi upplýsingar um notkun olíuafurða:_x000a__x000a_- **Svartolía**: 998.221 lítrar (45,00 lítrar á tonn hráefnis)_x000a_- **Díselolía**: 35.346 lítrar (1,593 lítrar á tonn hráefnis)_x000a__x000a_Þessar upplýsingar eru að finna á blaðsíðu 11 í skýrslunni._x000a__x000a_Til viðbótar er áætlað magn brunaafurða vegna bruna svartolíu og díselolíu árið 2010, sem má sjá í töflu 3 á blaðsíðu 13:_x000a__x000a_- **Magn CO2 í útblæstri vegna bruna svartolíu**: 2.767 tonn (0,13 tonn = 125 kg á tonn hráefnis)_x000a_- **Magn CO2 í útblæstri vegna bruna díselolíu**: 101 tonn (0,0045 tonn = 4,5 kg á tonn hráefnis)_x000a_- **Magn SO2 í útblæstri vegna bruna svartolíu**: 34,1 tonn (0,0015 tonn = 1,5 kg á tonn hráefnis)_x000a_- **Magn SO2 í útblæstri vegna bruna díselolíu**: 0,128 tonn (5,76 x 10^-6 = 5,8 x 10^-3 kg á tonn hráefnis)_x000a__x000a_Þessar upplýsingar eru einnig að finna á blaðsíðu 13._x000a__x000a_Það er einnig tekið fram að notkun díselolíu var töluvert meiri árið 2010 en árið 2009 vegna vöntunar á svartolíu._x000a__x000a_Engar upplýsingar um notkun annarra olíuafurða eins og bensíns eða metanóls eru tilgreindar í skýrslunni fyrir árið 2010."/>
    <m/>
    <m/>
    <x v="0"/>
  </r>
  <r>
    <s v="alcoa_fjarðarál"/>
    <s v="Alcoa"/>
    <s v="Reyðarfjörður"/>
    <n v="730"/>
    <x v="0"/>
    <s v="Austurland"/>
    <s v="Álframleiðsla"/>
    <s v="Bensín"/>
    <s v="Bensín"/>
    <n v="32662"/>
    <s v="l"/>
    <n v="24.496500000000001"/>
    <s v="Rekstur bíla og vinnuvéla"/>
    <s v="10, 11"/>
    <s v="source"/>
    <x v="0"/>
    <s v="Í skýrslunni &quot;Grænt bókhald 2010&quot; frá Alcoa Fjarðaáli er að finna eftirfarandi upplýsingar um notkun olíuafurða á árinu 2010:_x000a__x000a_- **Bensín**: 32.662 lítrar_x000a_- **Díselolía**: 499.310 lítrar_x000a_  - Rúmlega 90% af þeirri díselolíu sem notuð var er bíó-dísel (B10), sem er díselolía með 10% innihald af lífrænu eldsneyti unnu úr jurtalífi sem er endurnýjanleg auðlind._x000a__x000a_Notkun bensíns og díesels hefur minnkað um 3% frá árinu áður, en þá voru notaðir 1,57 l/t áls. Þessar niðurstöður gefa til kynna að rekstur álversins hefur náð auknum stöðugleika miðað við fyrri starfsár._x000a__x000a_Upplýsingarnar eru að finna á blaðsíðu 10 og 11 í skýrslunni._x000a__x000a_Til stuðnings þessum upplýsingum er eftirfarandi tilvitnun tekin úr skýrslunni:_x000a__x000a_&gt; &quot;Við rekstur bíla og vinnuvéla voru notaðir 32.662 lítrar af bensíni og 499.310 lítrar af díselolíu. Rúmlega 90% af þeirri díselolíu sem notuð var er bíó-dísel (B10), sem er díselolía með 10% innihald af lífrænu eldsneyti unnu úr jurtalífi sem er endurnýjanleg auðlind. Notkunin er alls um 1,51 lítri á hvert framleitt tonn af áli. Notkun bensíns og díesels hefur minnkað um 3% frá árinu áður, en þá voru notaðir 1,57 l/t áls. Þessar niðurstöður gefa til kynna að rekstur álversins hefur náð auknum stöðugleika miðað við fyrri starfsár.&quot;_x000a__x000a_Einnig er tafla með yfirliti yfir notkun á hráefnum og auðlindum á blaðsíðu 11 sem staðfestir þessar tölur:_x000a__x000a_&gt; | Díselolía á ökutæki | 552.024 | 520.114 | 499.310 | l |_x000a_&gt; | Bensín á ökutæki | 33.051 | 28.065 | 32.662 | l |"/>
    <m/>
    <m/>
    <x v="2"/>
  </r>
  <r>
    <s v="orkuveitan"/>
    <s v="Orkuveita Reykjavíkur"/>
    <s v="Reykjavík"/>
    <n v="110"/>
    <x v="6"/>
    <s v="Höfuðborgarsvæðið"/>
    <s v="Orkuveita"/>
    <s v="Lituð vélolía"/>
    <s v="Gasolía"/>
    <n v="28287"/>
    <s v="l"/>
    <n v="24.468255000000003"/>
    <s v="Ekki til staðar"/>
    <s v="24"/>
    <s v="source"/>
    <x v="0"/>
    <s v="Í umhverfisskýrslu Orkuveitu Reykjavíkur fyrir árið 2010 er að finna eftirfarandi upplýsingar um notkun olíuafurða:_x000a__x000a_1. **Bensín**:_x000a_   - Notkun: 85.361 lítrar_x000a_   - Breyting frá fyrra ári: 2% aukning_x000a_   - Heimild: Blaðsíða 24_x000a__x000a_2. **Díselolía**:_x000a_   - Notkun: 308.835 lítrar_x000a_   - Breyting frá fyrra ári: 0% (engin breyting)_x000a_   - Heimild: Blaðsíða 24_x000a__x000a_3. **Svartolía**:_x000a_   - Notkun: 0 lítrar (ekki lengur notuð)_x000a_   - Breyting frá fyrra ári: -38%_x000a_   - Heimild: Blaðsíða 24_x000a__x000a_4. **Lituð vélolía**:_x000a_   - Notkun: 28.287 lítrar_x000a_   - Breyting frá fyrra ári: -38%_x000a_   - Heimild: Blaðsíða 24_x000a__x000a_5. **Vetni**:_x000a_   - Notkun: 476,36 m³_x000a_   - Breyting frá fyrra ári: 0% (engin breyting)_x000a_   - Heimild: Blaðsíða 24_x000a__x000a_6. **Metangas**:_x000a_   - Notkun: 27.838 m³_x000a_   - Breyting frá fyrra ári: 57% aukning_x000a_   - Heimild: Blaðsíða 24_x000a__x000a_7. **Kyndistöð**:_x000a_   - Notkun: 300 lítrar af díselolíu (Marine diesel) til prófunar_x000a_   - Heimild: Blaðsíða 24_x000a__x000a_Þessar upplýsingar gefa heildarmynd af notkun mismunandi olíuafurða hjá Orkuveitu Reykjavíkur árið 2010."/>
    <m/>
    <m/>
    <x v="3"/>
  </r>
  <r>
    <s v="íslenska_kalkþörungafélagið"/>
    <s v="Íslenska Kalkþörungafélagið"/>
    <s v="Bíldudal"/>
    <n v="465"/>
    <x v="11"/>
    <s v="Vestfirðir"/>
    <s v="Framleiðsla og vinnsla kalkþörunga"/>
    <s v="Díselolía"/>
    <s v="Gasolía"/>
    <n v="26484"/>
    <s v="l"/>
    <n v="22.908660000000001"/>
    <s v="farartæki"/>
    <s v="14"/>
    <s v="source"/>
    <x v="0"/>
    <s v="Í skýrslu Íslenska kalkþörungafélagsins ehf. um grænt bókhald fyrir árið 2010 kemur fram eftirfarandi upplýsingar um notkun olíuafurða:_x000a__x000a_1. **Gas**:_x000a_   - Gas var notað sem orkugjafi við þurrkun kalkþörunganna þar til í júlí 2010 þegar skipt var yfir í rafmagn. Gas er áfram notað við eftirþurrkun á korniðnum áburði._x000a_   - Notkun á propangas til þurrkunar var 142 tonn (bls. 14)._x000a__x000a_2. **Olía**:_x000a_   - Olía er notuð á vinnuvélar._x000a_   - Notkun á dieselolíu á farartæki var 26.484 lítrar (bls. 14)._x000a__x000a_3. **Smurolía**:_x000a_   - Olíur eru notaðar til að smyrja ýmis tæki í verksmiðjunni._x000a_   - Notkun smurolíu árið 2010 var u.þ.b. 550 lítrar (bls. 12)._x000a__x000a_Þessar upplýsingar eru teknar úr skýrslunni á blaðsíðum 12 og 14."/>
    <m/>
    <m/>
    <x v="4"/>
  </r>
  <r>
    <s v="sorpeyðingarstöð_suðurnesja__kalka"/>
    <s v="Sorpeyðingarstöð Suðurnesja"/>
    <s v="Reykjanesbær"/>
    <n v="260"/>
    <x v="4"/>
    <s v="Suðurnes"/>
    <s v="Sorpeyðingarstöð"/>
    <s v="Gasolía"/>
    <s v="Gasolía"/>
    <n v="23356"/>
    <s v="l"/>
    <n v="20.202939999999998"/>
    <s v="Ekki til staðar"/>
    <s v="5"/>
    <s v="source"/>
    <x v="0"/>
    <s v="Í skýrslunni um grænt bókhald Sorpeyðingarstöðvar Suðurnesja fyrir árið 2010 er að finna eftirfarandi upplýsingar um notkun olíuafurða:_x000a__x000a_- **Gasolía (lítrar)**: 23.356 lítrar_x000a_- **Gas (kg)**: 22 kg_x000a_- **Smurolía (lítrar)**: 20 lítrar_x000a_- **Steinolía (lítrar)**: 200 lítrar_x000a_- **Bensín (lítrar)**: 5 lítrar_x000a_- **Olíuhreinsir (lítrar)**: 140 lítrar_x000a_- **Glussi (lítrar)**: 476 lítrar_x000a_- **Smurefni (lítrar)**: 14 lítrar_x000a_- **Hreinsiefni (lítrar)**: 46 lítrar_x000a_- **Frostlögur (lítrar)**: 310 lítrar_x000a_- **Ryðeyðir (lítrar)**: 0 lítrar_x000a_- **Lútur**: 300 lítrar_x000a_- **Saltsýra**: 359 lítrar_x000a__x000a_Þessar upplýsingar eru að finna á blaðsíðu 5 í skýrslunni."/>
    <m/>
    <m/>
    <x v="1"/>
  </r>
  <r>
    <s v="silfurstjarnan"/>
    <s v="Silfurstjarnan"/>
    <s v="Kópasker"/>
    <n v="671"/>
    <x v="12"/>
    <s v="Norðurland Eystra"/>
    <s v="Fiskeldi"/>
    <s v="Olía"/>
    <s v="Gasolía"/>
    <n v="20161"/>
    <s v="l"/>
    <n v="17.439264999999999"/>
    <s v="vöruflæði, bíla og önnur tæki"/>
    <s v="3"/>
    <s v="source"/>
    <x v="0"/>
    <s v="Í grænu bókhaldi Silfurstjörnunnar hf. fyrir árið 2010 er eftirfarandi upplýsingar um olíunotkun fyrirtækisins:_x000a__x000a_- **Tegund olíu**: Olía notuð fyrir vöruflæði, bíla og önnur tæki._x000a_- **Magn**: 20.161 lítrar._x000a_- **Eining**: Lítrar._x000a_- **Síða**: 3._x000a__x000a_Til viðbótar er einnig getið um heildarstærð olíugeyma fyrirtækisins:_x000a_- **Heildarstærð olíugeyma**: 10.000 lítrar._x000a_- **Síða**: 4._x000a__x000a_Þessar upplýsingar gefa til kynna að fyrirtækið hafi notað 20.161 lítra af olíu á árinu 2010 og að heildarstærð olíugeyma þeirra sé 10.000 lítrar."/>
    <m/>
    <m/>
    <x v="4"/>
  </r>
  <r>
    <s v="sorpurðun_vesturlands"/>
    <s v="Sorpurðun Vesturlands"/>
    <s v="Borgarnes"/>
    <n v="310"/>
    <x v="13"/>
    <s v="Vesturland"/>
    <s v="Urðun úrgangs"/>
    <s v="Gasolía"/>
    <s v="Gasolía"/>
    <n v="19091"/>
    <s v="l"/>
    <n v="16.513715000000001"/>
    <s v="notkun á tækjum, sem eru troðari, grafa og dráttarvél"/>
    <s v="8"/>
    <s v="source"/>
    <x v="0"/>
    <s v="Í skýrslunni &quot;Grænt bókhald 2010&quot; frá Sorpuðun Vesturlands hf. er að finna upplýsingar um olíunotkun fyrirtækisins á árinu 2010. Á blaðsíðu 8 er fjallað um orkunotkun fyrirtækisins og þar kemur fram eftirfarandi:_x000a__x000a_- **Gasolíunotkun**: Gasolíunotkun er bundin við notkun á tækjum, sem eru troðari, grafa og dráttarvél. Þau eru notuð til flutnings á jarðvegi og við undirbúning og frágang urðunarreina. Olíunotkun á tækin var samtals 19.091 lítrar á árinu 2010._x000a__x000a_Þetta er eina olíutegundin sem er nefnd í skýrslunni og magn hennar er gefið upp í lítrum._x000a__x000a_**Heimild:** Grænt bókhald 2010, bls. 8."/>
    <m/>
    <m/>
    <x v="1"/>
  </r>
  <r>
    <s v="sementsverksmiðjan"/>
    <s v="Sementsverksmiðjan"/>
    <s v="Akranes"/>
    <n v="300"/>
    <x v="7"/>
    <s v="Vesturland"/>
    <s v="Framleiðsla og vinnsla sements"/>
    <s v="Orkuríkur fljótandi úrgangur"/>
    <s v="Úrgangsolía"/>
    <n v="17540"/>
    <s v="kg"/>
    <n v="17.54"/>
    <s v="Orkuríkur fljótandi úrgangur"/>
    <s v="9"/>
    <s v="source"/>
    <x v="0"/>
    <s v="Í skýrslunni um grænt bókhald Sementsverksmiðjunnar hf. fyrir árið 2010 er að finna eftirfarandi upplýsingar um notkun olíutengdra vara:_x000a__x000a_### Tegundir olíu og magn notkunar árið 2010:_x000a_- **Kolanotkun**: 3.646 tonn (Bls. 5)_x000a_- **Olíukoks (Petcoke)**: 0 tonn (Bls. 5)_x000a_- **Olíuleifanotkun**: 0 tonn (Bls. 5)_x000a_- **Gasolía til uppkveikju**: 5 tonn (Bls. 5)_x000a_- **Orkuríkur fljótandi úrgangur**: 17.540 kg (Bls. 9)_x000a__x000a_### Samantekt:_x000a_- Engar olíuleifar bárust frá olíufélögum á árinu 2010 (Bls. 9)._x000a_- Ekki var tekið við neinum föstum orkuríkum úrgangi frá álverum til brennslu á árinu 2010 (Bls. 9)._x000a__x000a_Þessar upplýsingar gefa til kynna að Sementsverksmiðjan hf. hafi notað gasolíu til uppkveikju og tekið við orkuríkum fljótandi úrgangi til brennslu á árinu 2010, en ekki notað olíuleifar eða olíukoks."/>
    <m/>
    <m/>
    <x v="3"/>
  </r>
  <r>
    <s v="hbgrandi_djúpavogi"/>
    <s v="Brim"/>
    <s v="Djúpivogur"/>
    <n v="765"/>
    <x v="2"/>
    <s v="Austurland"/>
    <s v="Fiskeldi"/>
    <s v="Ótilgreind (almenn olíunotkun)"/>
    <s v="Gasolía"/>
    <n v="16281"/>
    <s v="l"/>
    <n v="14.083065000000001"/>
    <s v="Bátar, bíll, lyftari"/>
    <s v="4"/>
    <s v="source"/>
    <x v="0"/>
    <s v="Í grænu bókhaldi HB Granda hf. fyrir árið 2010 er eftirfarandi upplýsingar um olíunotkun fyrirtækisins:_x000a__x000a_- **Tegund olíu**: Ótilgreind (almenn olíunotkun)_x000a_- **Magn**: 16.281 lítrar_x000a_- **Notkunarsvæði**: Bátar, bíll, lyftari_x000a_- **Síða**: 4_x000a__x000a_Tilvitnun:_x000a_&gt; &quot;2.5. | Olíunotkun | Bátar, bíll, lyftari | | 16281 | lítrar |&quot;_x000a__x000a_Engar upplýsingar fundust um notkun annarra olíutengdra vara eins og bensín, dísilolíu eða metanól fyrir árið 2010."/>
    <s v="HB Grandi varð að brim"/>
    <m/>
    <x v="4"/>
  </r>
  <r>
    <s v="hbgrandi_akranesi"/>
    <s v="Brim"/>
    <s v="Akranesi"/>
    <n v="300"/>
    <x v="7"/>
    <s v="Vesturland"/>
    <s v="Fiskimjölsverksmiðja"/>
    <s v="Svartolía (1.85%S)"/>
    <s v="Svartolía"/>
    <n v="1451"/>
    <s v="tonn"/>
    <n v="1451"/>
    <s v="Ekki til staðar"/>
    <s v="5"/>
    <s v="source"/>
    <x v="0"/>
    <s v="Í grænu bókhaldi HB Granda hf. fyrir árið 2010 er að finna eftirfarandi upplýsingar um olíunotkun fyrirtækisins:_x000a__x000a_- **Tegund olíu**: Svartolía (1.85%S)_x000a_- **Magn notað**: 1.451 tonn_x000a_- **Magn notað árið 2009**: 1.875 tonn_x000a_- **Eining**: tonn_x000a_- **Síða**: 5_x000a__x000a_Auk þess er nefndur 1000 lítra dagtankur fyrir díselolíu og 20 tonna daggeymir (eign Olíudreifingar) á síðu 7._x000a__x000a_Engar aðrar upplýsingar um notkun annarra olíutengdra vara eins og bensíns eða metanóls fyrir árið 2010 fundust í textanum."/>
    <s v="HB Grandi varð að brim"/>
    <m/>
    <x v="0"/>
  </r>
  <r>
    <s v="íslandsbl_vatnsleysustr"/>
    <s v="Íslandsbleikja"/>
    <s v="Vatnsleysuströnd"/>
    <n v="190"/>
    <x v="14"/>
    <s v="Suðurnes"/>
    <s v="Fiskeldi"/>
    <s v="Olíunotkun"/>
    <s v="Gasolía"/>
    <n v="13000"/>
    <s v="l"/>
    <n v="11.244999999999999"/>
    <s v="Vatnsleysa"/>
    <s v="4"/>
    <s v="source"/>
    <x v="0"/>
    <s v="Í skýrslunni um grænt bókhald fyrir árið 2010 frá fyrirtækinu Íslandsbleikja Vatnsleysu er að finna upplýsingar um olíunotkun fyrirtækisins. _x000a__x000a_Á blaðsíðu 4 er eftirfarandi tafla:_x000a__x000a_| Hvar í fyrirtækinu? | Magn | Magn | Eining |_x000a_|---------------------|------|------|--------|_x000a_| 2.5. Olíunotkun     | Vatnsleysa | 13.000 | lítrar |_x000a__x000a_Þar kemur fram að olíunotkun fyrirtækisins á starfsstöðinni í Vatnsleysu var 13.000 lítrar á árinu 2010."/>
    <m/>
    <m/>
    <x v="4"/>
  </r>
  <r>
    <s v="rifós"/>
    <s v="Rifós"/>
    <s v="Kópasker"/>
    <n v="671"/>
    <x v="12"/>
    <s v="Norðurland Eystra"/>
    <s v="Laxeldi"/>
    <s v="Bensín, hráolía"/>
    <s v="Bensín"/>
    <n v="9165"/>
    <s v="l"/>
    <n v="6.8737500000000002"/>
    <s v="Ekki til staðar"/>
    <s v="4"/>
    <s v="source"/>
    <x v="0"/>
    <s v="### Upplýsingar um olíunotkun fyrirtækisins Rifós hf. árið 2010_x000a__x000a_#### Tegundir olíu og magn notkunar_x000a_- **Bensín, hráolía**: 9.165 lítrar (bókhaldsár), 8.093 lítrar (meðalár)_x000a_- **Smurolíur, Ursa Super 15W-40**: 60 lítrar_x000a_- **Ísvör, frostlögur**: 25 lítrar_x000a_- **Nótamálning**: 1.000 lítrar_x000a_- **White sprit**: 200 lítrar_x000a_- **Ýmsar olíur**: 20 lítrar_x000a__x000a_#### Heimild_x000a_- **Síða**: 4_x000a__x000a_Þessar upplýsingar eru teknar úr grænu bókhaldi Rifós hf. fyrir árið 2010 og sýna nákvæmlega hversu mikið magn af mismunandi olíutengdum vörum fyrirtækið notaði á því ári."/>
    <m/>
    <m/>
    <x v="4"/>
  </r>
  <r>
    <s v="sorpa"/>
    <s v="Sorpa"/>
    <s v="Reykjavík"/>
    <n v="112"/>
    <x v="6"/>
    <s v="Höfuðborgarsvæðið"/>
    <s v="Úrgangsmeðhöndlun"/>
    <s v="Bensín"/>
    <s v="Bensín"/>
    <n v="8828"/>
    <s v="l"/>
    <n v="6.6210000000000004"/>
    <s v="Ekki til staðar"/>
    <s v="6"/>
    <s v="source"/>
    <x v="0"/>
    <s v="Í skýrslunni um grænt bókhald SORPU bs. fyrir árið 2010 er að finna eftirfarandi upplýsingar um notkun olíuafurða:_x000a__x000a_- **Bensín**: _x000a_  - Magn: 8.828 lítrar_x000a_  - Umhverfisáhrif: 0,06 l/t_x000a_  - (Page 6)_x000a__x000a_- **Díselolía**:_x000a_  - Magn: 7.253 lítrar_x000a_  - Umhverfisáhrif: 0,05 l/t_x000a_  - (Page 6)_x000a__x000a_- **Metan**:_x000a_  - Magn: 30.194 Nm³_x000a_  - Umhverfisáhrif: 0,21 m³/t_x000a_  - (Page 6)_x000a__x000a_Til að átta sig á vægi mismunandi eldsneytistegunda er orkunnihald þeirra einnig gefið upp:_x000a__x000a_- **Bensín**:_x000a_  - Orkunnihald: 44,3 MJ/kg_x000a_  - (Page 6)_x000a__x000a_- **Díselolía**:_x000a_  - Orkunnihald: 43,0 MJ/kg_x000a_  - (Page 6)_x000a__x000a_- **Metan**:_x000a_  - Orkunnihald: 50,0 MJ/kg_x000a_  - (Page 6)_x000a__x000a_Samantekt á heildar orkunotkun innan SORPU fyrir árið 2010:_x000a__x000a_- **Bensín**:_x000a_  - Magn: 6,62 tonn_x000a_  - Orkunnihald: 81.475 kWh_x000a_  - Umhverfisáhrif: 0,57 kWh/t_x000a_  - (Page 7)_x000a__x000a_- **Díselolía**:_x000a_  - Magn: 5,44 tonn_x000a_  - Orkunnihald: 69.306 kWh_x000a_  - Umhverfisáhrif: 0,49 kWh/t_x000a_  - (Page 7)_x000a__x000a_- **Metan**:_x000a_  - Magn: 21,14 tonn_x000a_  - Orkunnihald: 293.553 kWh_x000a_  - Umhverfisáhrif: 2,06 kWh/t_x000a_  - (Page 7)_x000a__x000a_Þessar upplýsingar gefa góða mynd af notkun olíuafurða hjá SORPU bs. á árinu 2010."/>
    <m/>
    <m/>
    <x v="1"/>
  </r>
  <r>
    <s v="efnamóttakan"/>
    <s v="Efnamóttakan"/>
    <s v="Gufunesi, 112 Reykjavík"/>
    <n v="112"/>
    <x v="6"/>
    <s v="Höfuðborgarsvæðið"/>
    <s v="Endurvinnsla og eyðing"/>
    <s v="Dieselolía"/>
    <s v="Gasolía"/>
    <n v="8654"/>
    <s v="l"/>
    <n v="7.4857100000000001"/>
    <s v="Ekki til staðar"/>
    <s v="9"/>
    <s v="source"/>
    <x v="0"/>
    <s v="Í skýrslunni um grænt bókhald Efnamóttökunnar hf. fyrir árið 2010 er að finna eftirfarandi upplýsingar um notkun á olíutengdum vörum:_x000a__x000a_- **Bensín**: 645 lítrar (bls. 9)_x000a_- **Metangas**: 10.586 lítrar (bls. 9)_x000a_- **Dieselolía**: 8.654 lítrar (bls. 9)_x000a__x000a_Þessar upplýsingar eru settar fram í töflu á blaðsíðu 9 í skýrslunni."/>
    <m/>
    <m/>
    <x v="1"/>
  </r>
  <r>
    <s v="rifós"/>
    <s v="Rifós"/>
    <s v="Kópasker"/>
    <n v="671"/>
    <x v="12"/>
    <s v="Norðurland Eystra"/>
    <s v="Laxeldi"/>
    <s v="Bensín, hráolía"/>
    <s v="Bensín"/>
    <n v="8093"/>
    <s v="l"/>
    <n v="6.06975"/>
    <s v="Ekki til staðar"/>
    <s v="4"/>
    <s v="source"/>
    <x v="0"/>
    <s v="### Upplýsingar um olíunotkun fyrirtækisins Rifós hf. árið 2010_x000a__x000a_#### Tegundir olíu og magn notkunar_x000a_- **Bensín, hráolía**: 9.165 lítrar (bókhaldsár), 8.093 lítrar (meðalár)_x000a_- **Smurolíur, Ursa Super 15W-40**: 60 lítrar_x000a_- **Ísvör, frostlögur**: 25 lítrar_x000a_- **Nótamálning**: 1.000 lítrar_x000a_- **White sprit**: 200 lítrar_x000a_- **Ýmsar olíur**: 20 lítrar_x000a__x000a_#### Heimild_x000a_- **Síða**: 4_x000a__x000a_Þessar upplýsingar eru teknar úr grænu bókhaldi Rifós hf. fyrir árið 2010 og sýna nákvæmlega hversu mikið magn af mismunandi olíutengdum vörum fyrirtækið notaði á því ári."/>
    <m/>
    <m/>
    <x v="4"/>
  </r>
  <r>
    <s v="sorpa"/>
    <s v="Sorpa"/>
    <s v="Reykjavík"/>
    <n v="112"/>
    <x v="6"/>
    <s v="Höfuðborgarsvæðið"/>
    <s v="Úrgangsmeðhöndlun"/>
    <s v="Díselolía"/>
    <s v="Gasolía"/>
    <n v="7253"/>
    <s v="l"/>
    <n v="6.2738450000000006"/>
    <s v="Ekki til staðar"/>
    <s v="6"/>
    <s v="source"/>
    <x v="0"/>
    <s v="Í skýrslunni um grænt bókhald SORPU bs. fyrir árið 2010 er að finna eftirfarandi upplýsingar um notkun olíuafurða:_x000a__x000a_- **Bensín**: _x000a_  - Magn: 8.828 lítrar_x000a_  - Umhverfisáhrif: 0,06 l/t_x000a_  - (Page 6)_x000a__x000a_- **Díselolía**:_x000a_  - Magn: 7.253 lítrar_x000a_  - Umhverfisáhrif: 0,05 l/t_x000a_  - (Page 6)_x000a__x000a_- **Metan**:_x000a_  - Magn: 30.194 Nm³_x000a_  - Umhverfisáhrif: 0,21 m³/t_x000a_  - (Page 6)_x000a__x000a_Til að átta sig á vægi mismunandi eldsneytistegunda er orkunnihald þeirra einnig gefið upp:_x000a__x000a_- **Bensín**:_x000a_  - Orkunnihald: 44,3 MJ/kg_x000a_  - (Page 6)_x000a__x000a_- **Díselolía**:_x000a_  - Orkunnihald: 43,0 MJ/kg_x000a_  - (Page 6)_x000a__x000a_- **Metan**:_x000a_  - Orkunnihald: 50,0 MJ/kg_x000a_  - (Page 6)_x000a__x000a_Samantekt á heildar orkunotkun innan SORPU fyrir árið 2010:_x000a__x000a_- **Bensín**:_x000a_  - Magn: 6,62 tonn_x000a_  - Orkunnihald: 81.475 kWh_x000a_  - Umhverfisáhrif: 0,57 kWh/t_x000a_  - (Page 7)_x000a__x000a_- **Díselolía**:_x000a_  - Magn: 5,44 tonn_x000a_  - Orkunnihald: 69.306 kWh_x000a_  - Umhverfisáhrif: 0,49 kWh/t_x000a_  - (Page 7)_x000a__x000a_- **Metan**:_x000a_  - Magn: 21,14 tonn_x000a_  - Orkunnihald: 293.553 kWh_x000a_  - Umhverfisáhrif: 2,06 kWh/t_x000a_  - (Page 7)_x000a__x000a_Þessar upplýsingar gefa góða mynd af notkun olíuafurða hjá SORPU bs. á árinu 2010."/>
    <m/>
    <m/>
    <x v="1"/>
  </r>
  <r>
    <s v="íslandslax_núpum"/>
    <s v="Íslandslax"/>
    <s v="Núpar"/>
    <n v="801"/>
    <x v="15"/>
    <s v="Suðurland"/>
    <s v="Fiskeldi"/>
    <s v="Olía"/>
    <s v="Gasolía"/>
    <n v="5606"/>
    <s v="l"/>
    <n v="4.8491899999999992"/>
    <s v="Vinnuvélar og vinnubílar"/>
    <s v="4"/>
    <s v="source"/>
    <x v="0"/>
    <s v="Í skýrslunni um grænt bókhald fyrir árið 2010 frá fyrirtækinu Íslands­lax, Núpum Ölfusi, er að finna eftirfarandi upplýsingar um olíunotkun fyrirtækisins:_x000a__x000a_- **Tegund olíu**: Olía notuð í vinnuvélar og vinnubíla._x000a_- **Magn**: 5.606 lítrar._x000a_- **Eining**: Lítrar._x000a_- **Síða**: 4._x000a__x000a_Tilvitnun úr textanum:_x000a_&gt; &quot;2.5. Olíunotkun | Vinnuvélar og vinnubílar | 5.606 | lítrar |&quot;_x000a__x000a_Engar aðrar upplýsingar um notkun annarra olíutengdra vara eins og bensín, dísilolíu, metanól eða annarra efna fyrir árið 2010 fundust í skýrslunni."/>
    <m/>
    <m/>
    <x v="4"/>
  </r>
  <r>
    <s v="vinnslustöðin"/>
    <s v="Vinnslustöðin"/>
    <s v="Vestmannaeyjar"/>
    <n v="900"/>
    <x v="3"/>
    <s v="Suðurland"/>
    <s v="Fiskimjölsverksmiðja"/>
    <s v="Gasolía"/>
    <s v="Gasolía"/>
    <n v="5567"/>
    <s v="l"/>
    <n v="4.815455"/>
    <s v="Ekki til staðar"/>
    <s v="11"/>
    <s v="source"/>
    <x v="0"/>
    <s v="Í skýrslunni um grænt bókhald fyrir árið 2010 frá Vinnslustöðinni hf. eru eftirfarandi upplýsingar um notkun olíuafurða:_x000a__x000a_1. **Svartolía**:_x000a_   - Notkun: 1.007.703 kg_x000a_   - Einingar: kg_x000a_   - Brennsla svartolíu myndaði 3.222 tonn af CO₂ og 38 tonn af SO₂ árið 2010._x000a_   - Heimild: Tafla 5 á blaðsíðu 11 og Tafla 7 á blaðsíðu 12._x000a__x000a_2. **Gasolía**:_x000a_   - Notkun: 5.567 lítrar_x000a_   - Einingar: lítrar_x000a_   - Heimild: Tafla 5 á blaðsíðu 11._x000a__x000a_3. **Smurolía**:_x000a_   - Notkun: 460 lítrar_x000a_   - Einingar: lítrar_x000a_   - Heimild: Tafla 5 á blaðsíðu 11._x000a__x000a_Þessar upplýsingar eru teknar úr töflum sem sýna notkun rafmagns, olíu og vatns árin 2009 og 2010, og loftmengun sem myndast vegna brennslu svartolíu."/>
    <m/>
    <m/>
    <x v="0"/>
  </r>
  <r>
    <s v="alcan_hf"/>
    <s v="Rio Tinto"/>
    <s v="Straumsvík"/>
    <n v="220"/>
    <x v="6"/>
    <s v="Höfuðborgarsvæðið"/>
    <s v="Álframleiðsla"/>
    <s v="Svartolía"/>
    <s v="Svartolía"/>
    <n v="3305"/>
    <s v="tonn"/>
    <n v="3305"/>
    <s v="Ekki til staðar"/>
    <s v="9"/>
    <s v="source"/>
    <x v="0"/>
    <s v="Í skýrslunni um grænt bókhald fyrir Alcan á Íslandi hf. fyrir árið 2010 eru upplýsingar um notkun á olíutengdum vörum. Hér eru helstu atriði:_x000a__x000a_- **Svartolía**: _x000a_  - Notkun: 3.305 tonn_x000a_  - Mælieining: tonn_x000a_  - Síða: 9_x000a__x000a_- **Díselolía**: _x000a_  - Notkun: 375 tonn_x000a_  - Mælieining: tonn_x000a_  - Síða: 9_x000a__x000a_- **Própangas**: _x000a_  - Notkun: 122 tonn_x000a_  - Mælieining: tonn_x000a_  - Síða: 9_x000a__x000a_Þessar upplýsingar gefa til kynna hversu mikið af hverri tegund olíutengdra vara var notað á árinu 2010."/>
    <m/>
    <m/>
    <x v="2"/>
  </r>
  <r>
    <s v="becromal"/>
    <s v="TDK Foil Iceland "/>
    <s v="Akureyri"/>
    <n v="600"/>
    <x v="8"/>
    <s v="Norðurland Eystra"/>
    <s v="Framleiðsla á álflynnunum fyrir rafþéttta"/>
    <s v="Díselolía"/>
    <s v="Gasolía"/>
    <n v="3182"/>
    <s v="l"/>
    <n v="2.7524299999999999"/>
    <s v="Ökutæki/vélar"/>
    <s v="8"/>
    <s v="source"/>
    <x v="0"/>
    <s v="Í skýrslunni um grænt bókhald Becromal Iceland ehf. fyrir árið 2010 er að finna eftirfarandi upplýsingar um notkun olíuafurða:_x000a__x000a_1. **Jarðefnaeldsneyti**:_x000a_   - Notkun: 3.182 lítrar_x000a_   - Hlutverk: Ökutæki/vélar_x000a_   - Heimild: Tafla á blaðsíðu 8_x000a__x000a_2. **Mótorolía**:_x000a_   - Notkun: 140 lítrar_x000a_   - Hlutverk: Vélar/viðhald_x000a_   - Heimild: Tafla á blaðsíðu 8_x000a__x000a_3. **Olíuhreinsir**:_x000a_   - Notkun: Ekki notað árið 2010 (60 lítrar árið 2009)_x000a_   - Hlutverk: Vélar/viðhald_x000a_   - Heimild: Tafla á blaðsíðu 8_x000a__x000a_Þessar upplýsingar eru teknar úr töflu á blaðsíðu 8 í skýrslunni."/>
    <s v="Becromal varð TDK foil "/>
    <m/>
    <x v="2"/>
  </r>
  <r>
    <s v="sagaplast_ehf"/>
    <s v="Sagaplast"/>
    <s v="Gufunes, 112 Reykjavík"/>
    <n v="112"/>
    <x v="6"/>
    <s v="Höfuðborgarsvæðið"/>
    <s v="Spilliefnaþjónusta og endurvinnsla"/>
    <s v="Díeselolía"/>
    <s v="Gasolía"/>
    <n v="2658"/>
    <s v="l"/>
    <n v="2.2991700000000002"/>
    <s v="Ekki til staðar"/>
    <s v="6"/>
    <s v="source"/>
    <x v="0"/>
    <s v="Í grænu bókhaldi Sagaplast ehf. fyrir árið 2010 er að finna upplýsingar um notkun á olíutengdum vörum. Hér eru nánari upplýsingar:_x000a__x000a_- **Bensín**: _x000a_  - Magn: 771 lítrar_x000a_  - Eining: Ltr._x000a_  - Síða: 6_x000a__x000a_- **Díeselolía**: _x000a_  - Magn: 2.658 lítrar_x000a_  - Eining: Ltr._x000a_  - Síða: 6_x000a__x000a_Þessar upplýsingar eru teknar úr töflu á blaðsíðu 6 sem sýnir breytur um auðlindanotkun í grænu bókhaldi fyrir árin 2009 og 2010."/>
    <m/>
    <m/>
    <x v="1"/>
  </r>
  <r>
    <s v="alcan_hf"/>
    <s v="Rio Tinto"/>
    <s v="Straumsvík"/>
    <n v="220"/>
    <x v="6"/>
    <s v="Höfuðborgarsvæðið"/>
    <s v="Álframleiðsla"/>
    <s v="Díselolía"/>
    <s v="Gasolía"/>
    <n v="375"/>
    <s v="tonn"/>
    <n v="375"/>
    <s v="Ekki til staðar"/>
    <s v="9"/>
    <s v="source"/>
    <x v="0"/>
    <s v="Í skýrslunni um grænt bókhald fyrir Alcan á Íslandi hf. fyrir árið 2010 eru upplýsingar um notkun á olíutengdum vörum. Hér eru helstu atriði:_x000a__x000a_- **Svartolía**: _x000a_  - Notkun: 3.305 tonn_x000a_  - Mælieining: tonn_x000a_  - Síða: 9_x000a__x000a_- **Díselolía**: _x000a_  - Notkun: 375 tonn_x000a_  - Mælieining: tonn_x000a_  - Síða: 9_x000a__x000a_- **Própangas**: _x000a_  - Notkun: 122 tonn_x000a_  - Mælieining: tonn_x000a_  - Síða: 9_x000a__x000a_Þessar upplýsingar gefa til kynna hversu mikið af hverri tegund olíutengdra vara var notað á árinu 2010."/>
    <m/>
    <m/>
    <x v="2"/>
  </r>
  <r>
    <s v="alcan_hf"/>
    <s v="Rio Tinto"/>
    <s v="Straumsvík"/>
    <n v="220"/>
    <x v="6"/>
    <s v="Höfuðborgarsvæðið"/>
    <s v="Álver"/>
    <s v="Própangas"/>
    <s v="Gas"/>
    <n v="122"/>
    <s v="tonn"/>
    <n v="122"/>
    <s v="Ekki til staðar"/>
    <s v="9"/>
    <s v="source"/>
    <x v="0"/>
    <s v="Í skýrslunni um grænt bókhald fyrir Alcan á Íslandi hf. fyrir árið 2010 eru upplýsingar um notkun á olíutengdum vörum. Hér eru helstu atriði:_x000a__x000a_- **Svartolía**: _x000a_  - Notkun: 3.305 tonn_x000a_  - Mælieining: tonn_x000a_  - Síða: 9_x000a__x000a_- **Díselolía**: _x000a_  - Notkun: 375 tonn_x000a_  - Mælieining: tonn_x000a_  - Síða: 9_x000a__x000a_- **Própangas**: _x000a_  - Notkun: 122 tonn_x000a_  - Mælieining: tonn_x000a_  - Síða: 9_x000a__x000a_Þessar upplýsingar gefa til kynna hversu mikið af hverri tegund olíutengdra vara var notað á árinu 2010."/>
    <m/>
    <m/>
    <x v="2"/>
  </r>
  <r>
    <s v="malbikunarstöðin_höfði"/>
    <s v="Malbikunarstöðin Höfði"/>
    <s v="Reykjavík"/>
    <n v="110"/>
    <x v="6"/>
    <s v="Höfuðborgarsvæðið"/>
    <s v="Malbikunarstöð"/>
    <s v="Brennsluolía"/>
    <s v="Svartolía"/>
    <n v="101"/>
    <s v="vísitala"/>
    <n v="550"/>
    <s v="malbikunarstöðvar, vélar og ökutæki"/>
    <s v="11"/>
    <s v="source"/>
    <x v="0"/>
    <s v="Í skýrslunni um grænt bókhald Malbikunarstöðvarinnar HÖFÐA hf. fyrir árið 2010 er að finna eftirfarandi upplýsingar um olíunotkun fyrirtækisins:_x000a__x000a_- **Brennsluolía**: Notuð við malbikunarstöðvar, vélar og ökutæki. Heildarnotkun árið 2010 var 101 (einingar ekki tilgreindar)._x000a_- **Ýmsar olíur og smurefni**: Heildarnotkun árið 2010 var 47 (einingar ekki tilgreindar)._x000a__x000a_Upplýsingarnar eru að finna á blaðsíðu 11 í skýrslunni._x000a__x000a_Til viðbótar er einnig nefnt að fyrirtækið gerði tilraunir með að blanda fiskolíu saman við brennsluolíu, en vegna verðlagsþróunar var það ekki fjárhagslega hagkvæmt. Fiskolían var þó notuð við framleiðslu á þunnbiki._x000a__x000a_Þessar upplýsingar eru staðfestar í textanum:_x000a_&gt; &quot;Fyrirtækið notar brennsluolíu við framleiðslu malbiks á þann hátt að olían kyndir svokallaðan brennara við þurrkun steinefna í stöðinni. Tilraunir voru gerðar með að blanda fiskolíu saman við brennsluolíuna og voru notuð allt að 30% af fiskolíu á móti vélaolíu án nokkurra vandræða. Því miður þróaðist verðið fiskolíunnar með þeim hætti að hún er ekki lengur fjárhagslegur kostur. Hins vegar er fiskolían notuð við framleiðslu á þunnbiki, eins og kemur fram hér fyrir framan. Auk þess að nota brennsluolíu fyrir brennara malbikunarstöðva notar fyrirtækið olíu á bíla og ýmis tæki.&quot;_x000a__x000a_Þessar upplýsingar eru staðfestar á blaðsíðu 12 í skýrslunni._x000a__x000a_Ef frekari upplýsingar um olíunotkun eru nauðsynlegar, þá er mælt með að skoða nánar töfluna á blaðsíðu 11 og skýringar á blaðsíðu 12-13."/>
    <m/>
    <m/>
    <x v="6"/>
  </r>
  <r>
    <s v="hbgrandi_vopnafirði_tangi_hf"/>
    <s v="Brim"/>
    <s v="Vopnafjörður"/>
    <n v="690"/>
    <x v="16"/>
    <s v="Austurland"/>
    <s v="Fiskimjölsverksmiðja"/>
    <s v="Díselolía"/>
    <s v="Gasolía"/>
    <n v="1100"/>
    <s v="l"/>
    <n v="0.95150000000000001"/>
    <s v="lyftara"/>
    <s v="6"/>
    <s v="source"/>
    <x v="0"/>
    <s v="Í grænu bókhaldi HB Granda hf. fyrir árið 2010 er að finna eftirfarandi upplýsingar um olíunotkun fyrirtækisins:_x000a__x000a_1. **Olíunotkun (svartolía, 1.85%)**:_x000a_   - **Magn 2010**: 627 tonn_x000a_   - **Magn 2009**: 1.095 tonn_x000a_   - **Eining**: tonn_x000a_   - **Síða**: 4_x000a__x000a_2. **Olíu/bensínafgreiðslubúnaður**:_x000a_   - **Magn**: 1100 lítra dagtankur, díselolía á lyftara_x000a_   - **Ár**: 2003_x000a_   - **Ástand**: gott_x000a_   - **Síða**: 6_x000a__x000a_3. **Olufeygjar**:_x000a_   - **Magn**: 8m³ nýr daggeymslur v. brennslu á IFO 380 olíu_x000a_   - **Ár**: 2006_x000a_   - **Ástand**: gott_x000a_   - **Síða**: 6_x000a__x000a_Þessar upplýsingar gefa til kynna notkun á svartolíu og díselolíu hjá fyrirtækinu á árinu 2010."/>
    <s v="HB Grandi varð að brim"/>
    <m/>
    <x v="0"/>
  </r>
  <r>
    <s v="hbgrandi_vopnafirði_tangi_hf"/>
    <s v="Brim"/>
    <s v="Vopnafjörður"/>
    <n v="690"/>
    <x v="16"/>
    <s v="Austurland"/>
    <s v="Fiskimjölsverksmiðja"/>
    <s v="Svartolía"/>
    <s v="Svartolía"/>
    <n v="627"/>
    <s v="tonn"/>
    <n v="627"/>
    <s v="Ekki til staðar"/>
    <s v="4"/>
    <s v="source"/>
    <x v="0"/>
    <s v="Í grænu bókhaldi HB Granda hf. fyrir árið 2010 er að finna eftirfarandi upplýsingar um olíunotkun fyrirtækisins:_x000a__x000a_1. **Olíunotkun (svartolía, 1.85%)**:_x000a_   - **Magn 2010**: 627 tonn_x000a_   - **Magn 2009**: 1.095 tonn_x000a_   - **Eining**: tonn_x000a_   - **Síða**: 4_x000a__x000a_2. **Olíu/bensínafgreiðslubúnaður**:_x000a_   - **Magn**: 1100 lítra dagtankur, díselolía á lyftara_x000a_   - **Ár**: 2003_x000a_   - **Ástand**: gott_x000a_   - **Síða**: 6_x000a__x000a_3. **Olufeygjar**:_x000a_   - **Magn**: 8m³ nýr daggeymslur v. brennslu á IFO 380 olíu_x000a_   - **Ár**: 2006_x000a_   - **Ástand**: gott_x000a_   - **Síða**: 6_x000a__x000a_Þessar upplýsingar gefa til kynna notkun á svartolíu og díselolíu hjá fyrirtækinu á árinu 2010."/>
    <s v="HB Grandi varð að brim"/>
    <m/>
    <x v="0"/>
  </r>
  <r>
    <s v="hólalax_hf"/>
    <s v="Hólalax"/>
    <s v="Sauðárkrókur"/>
    <n v="551"/>
    <x v="10"/>
    <s v="Norðurland Vestra"/>
    <s v="Fiskeldi"/>
    <s v="Olía"/>
    <s v="Gasolía"/>
    <n v="1300"/>
    <s v="l"/>
    <n v="1.1245000000000001"/>
    <s v="Ekki til staðar"/>
    <s v="4 og 10"/>
    <s v="source"/>
    <x v="0"/>
    <s v="Í grænu bókhaldi Hólalax hf. fyrir árið 2010 er tilgreind olíunotkun fyrirtækisins. Hér eru upplýsingar um olíunotkunina:_x000a__x000a_- **Tegund olíu**: Olía_x000a_- **Magn**: 1.300 lítrar_x000a_- **Eining**: Lítrar_x000a_- **Síða**: 4 og 10_x000a__x000a_Tilvitnun úr textanum:_x000a_- &quot;2.5. Olíunotkun | | | | 1.300 lítrar&quot; (Síða 4)_x000a_- &quot;6.5. Sundurliðun á aðföngum | Olía | 1300 l | | |&quot; (Síða 10)_x000a__x000a_Engar aðrar tegundir olíu eða olíutengdra vara eru nefndar í skýrslunni fyrir árið 2010."/>
    <m/>
    <m/>
    <x v="4"/>
  </r>
  <r>
    <s v="sagaplast_ehf"/>
    <s v="Sagaplast"/>
    <s v="Gufunes, 112 Reykjavík"/>
    <n v="112"/>
    <x v="6"/>
    <s v="Höfuðborgarsvæðið"/>
    <s v="Spilliefnaþjónusta og endurvinnsla"/>
    <s v="Bensín"/>
    <s v="Bensín"/>
    <n v="771"/>
    <s v="l"/>
    <n v="0.57825000000000004"/>
    <s v="Ekki til staðar"/>
    <s v="6"/>
    <s v="source"/>
    <x v="0"/>
    <s v="Í grænu bókhaldi Sagaplast ehf. fyrir árið 2010 er að finna upplýsingar um notkun á olíutengdum vörum. Hér eru nánari upplýsingar:_x000a__x000a_- **Bensín**: _x000a_  - Magn: 771 lítrar_x000a_  - Eining: Ltr._x000a_  - Síða: 6_x000a__x000a_- **Díeselolía**: _x000a_  - Magn: 2.658 lítrar_x000a_  - Eining: Ltr._x000a_  - Síða: 6_x000a__x000a_Þessar upplýsingar eru teknar úr töflu á blaðsíðu 6 sem sýnir breytur um auðlindanotkun í grænu bókhaldi fyrir árin 2009 og 2010."/>
    <m/>
    <m/>
    <x v="1"/>
  </r>
  <r>
    <s v="efnamóttakan"/>
    <s v="Efnamóttakan"/>
    <s v="Gufunesi, 112 Reykjavík"/>
    <n v="112"/>
    <x v="6"/>
    <s v="Höfuðborgarsvæðið"/>
    <s v="Endurvinnsla og eyðing"/>
    <s v="Bensín"/>
    <s v="Bensín"/>
    <n v="645"/>
    <s v="l"/>
    <n v="0.48375000000000001"/>
    <s v="Ekki til staðar"/>
    <s v="9"/>
    <s v="source"/>
    <x v="0"/>
    <s v="Í skýrslunni um grænt bókhald Efnamóttökunnar hf. fyrir árið 2010 er að finna eftirfarandi upplýsingar um notkun á olíutengdum vörum:_x000a__x000a_- **Bensín**: 645 lítrar (bls. 9)_x000a_- **Metangas**: 10.586 lítrar (bls. 9)_x000a_- **Dieselolía**: 8.654 lítrar (bls. 9)_x000a__x000a_Þessar upplýsingar eru settar fram í töflu á blaðsíðu 9 í skýrslunni."/>
    <m/>
    <m/>
    <x v="1"/>
  </r>
  <r>
    <s v="orkuveitan"/>
    <s v="Orkuveita Reykjavíkur"/>
    <s v="Reykjavík"/>
    <n v="110"/>
    <x v="6"/>
    <s v="Höfuðborgarsvæðið"/>
    <s v="Orkuveita"/>
    <s v="Díselolía"/>
    <s v="Gasolía"/>
    <n v="300"/>
    <s v="l"/>
    <n v="0.25950000000000001"/>
    <s v="Kyndistöð"/>
    <s v="24"/>
    <s v="source"/>
    <x v="0"/>
    <s v="Í umhverfisskýrslu Orkuveitu Reykjavíkur fyrir árið 2010 er að finna eftirfarandi upplýsingar um notkun olíuafurða:_x000a__x000a_1. **Bensín**:_x000a_   - Notkun: 85.361 lítrar_x000a_   - Breyting frá fyrra ári: 2% aukning_x000a_   - Heimild: Blaðsíða 24_x000a__x000a_2. **Díselolía**:_x000a_   - Notkun: 308.835 lítrar_x000a_   - Breyting frá fyrra ári: 0% (engin breyting)_x000a_   - Heimild: Blaðsíða 24_x000a__x000a_3. **Svartolía**:_x000a_   - Notkun: 0 lítrar (ekki lengur notuð)_x000a_   - Breyting frá fyrra ári: -38%_x000a_   - Heimild: Blaðsíða 24_x000a__x000a_4. **Lituð vélolía**:_x000a_   - Notkun: 28.287 lítrar_x000a_   - Breyting frá fyrra ári: -38%_x000a_   - Heimild: Blaðsíða 24_x000a__x000a_5. **Vetni**:_x000a_   - Notkun: 476,36 m³_x000a_   - Breyting frá fyrra ári: 0% (engin breyting)_x000a_   - Heimild: Blaðsíða 24_x000a__x000a_6. **Metangas**:_x000a_   - Notkun: 27.838 m³_x000a_   - Breyting frá fyrra ári: 57% aukning_x000a_   - Heimild: Blaðsíða 24_x000a__x000a_7. **Kyndistöð**:_x000a_   - Notkun: 300 lítrar af díselolíu (Marine diesel) til prófunar_x000a_   - Heimild: Blaðsíða 24_x000a__x000a_Þessar upplýsingar gefa heildarmynd af notkun mismunandi olíuafurða hjá Orkuveitu Reykjavíkur árið 2010."/>
    <m/>
    <m/>
    <x v="3"/>
  </r>
  <r>
    <s v="sorpeyðingarstöð_suðurnesja__kalka"/>
    <s v="Sorpeyðingarstöð Suðurnesja"/>
    <s v="Reykjanesbær"/>
    <n v="260"/>
    <x v="4"/>
    <s v="Suðurnes"/>
    <s v="Sorpeyðingarstöð"/>
    <s v="Steinolía"/>
    <s v="Steinolía"/>
    <n v="200"/>
    <s v="l"/>
    <n v="0.17299999999999999"/>
    <s v="Ekki til staðar"/>
    <s v="5"/>
    <s v="source"/>
    <x v="0"/>
    <s v="Í skýrslunni um grænt bókhald Sorpeyðingarstöðvar Suðurnesja fyrir árið 2010 er að finna eftirfarandi upplýsingar um notkun olíuafurða:_x000a__x000a_- **Gasolía (lítrar)**: 23.356 lítrar_x000a_- **Gas (kg)**: 22 kg_x000a_- **Smurolía (lítrar)**: 20 lítrar_x000a_- **Steinolía (lítrar)**: 200 lítrar_x000a_- **Bensín (lítrar)**: 5 lítrar_x000a_- **Olíuhreinsir (lítrar)**: 140 lítrar_x000a_- **Glussi (lítrar)**: 476 lítrar_x000a_- **Smurefni (lítrar)**: 14 lítrar_x000a_- **Hreinsiefni (lítrar)**: 46 lítrar_x000a_- **Frostlögur (lítrar)**: 310 lítrar_x000a_- **Ryðeyðir (lítrar)**: 0 lítrar_x000a_- **Lútur**: 300 lítrar_x000a_- **Saltsýra**: 359 lítrar_x000a__x000a_Þessar upplýsingar eru að finna á blaðsíðu 5 í skýrslunni."/>
    <m/>
    <m/>
    <x v="1"/>
  </r>
  <r>
    <s v="íslenska_kalkþörungafélagið"/>
    <s v="Íslenska Kalkþörungafélagið"/>
    <s v="Bíldudal"/>
    <n v="465"/>
    <x v="11"/>
    <s v="Vestfirðir"/>
    <s v="Framleiðsla og vinnsla kalkþörunga"/>
    <s v="Própangas"/>
    <s v="Gas"/>
    <n v="142"/>
    <s v="tonn"/>
    <n v="142"/>
    <s v="þurrkun"/>
    <s v="14"/>
    <s v="source"/>
    <x v="0"/>
    <s v="Í skýrslu Íslenska kalkþörungafélagsins ehf. um grænt bókhald fyrir árið 2010 kemur fram eftirfarandi upplýsingar um notkun olíuafurða:_x000a__x000a_1. **Gas**:_x000a_   - Gas var notað sem orkugjafi við þurrkun kalkþörunganna þar til í júlí 2010 þegar skipt var yfir í rafmagn. Gas er áfram notað við eftirþurrkun á korniðnum áburði._x000a_   - Notkun á propangas til þurrkunar var 142 tonn (bls. 14)._x000a__x000a_2. **Olía**:_x000a_   - Olía er notuð á vinnuvélar._x000a_   - Notkun á dieselolíu á farartæki var 26.484 lítrar (bls. 14)._x000a__x000a_3. **Smurolía**:_x000a_   - Olíur eru notaðar til að smyrja ýmis tæki í verksmiðjunni._x000a_   - Notkun smurolíu árið 2010 var u.þ.b. 550 lítrar (bls. 12)._x000a__x000a_Þessar upplýsingar eru teknar úr skýrslunni á blaðsíðum 12 og 14."/>
    <m/>
    <m/>
    <x v="4"/>
  </r>
  <r>
    <s v="becromal"/>
    <s v="TDK Foil Iceland "/>
    <s v="Akureyri"/>
    <n v="600"/>
    <x v="8"/>
    <s v="Norðurland Eystra"/>
    <s v="Framleiðsla á álflynnunum fyrir rafþéttta"/>
    <s v="Mótorolía"/>
    <s v="Gasolía"/>
    <n v="140"/>
    <s v="l"/>
    <n v="0.1211"/>
    <s v="Vélar/viðhald"/>
    <s v="8"/>
    <s v="source"/>
    <x v="0"/>
    <s v="Í skýrslunni um grænt bókhald Becromal Iceland ehf. fyrir árið 2010 er að finna eftirfarandi upplýsingar um notkun olíuafurða:_x000a__x000a_1. **Jarðefnaeldsneyti**:_x000a_   - Notkun: 3.182 lítrar_x000a_   - Hlutverk: Ökutæki/vélar_x000a_   - Heimild: Tafla á blaðsíðu 8_x000a__x000a_2. **Mótorolía**:_x000a_   - Notkun: 140 lítrar_x000a_   - Hlutverk: Vélar/viðhald_x000a_   - Heimild: Tafla á blaðsíðu 8_x000a__x000a_3. **Olíuhreinsir**:_x000a_   - Notkun: Ekki notað árið 2010 (60 lítrar árið 2009)_x000a_   - Hlutverk: Vélar/viðhald_x000a_   - Heimild: Tafla á blaðsíðu 8_x000a__x000a_Þessar upplýsingar eru teknar úr töflu á blaðsíðu 8 í skýrslunni."/>
    <s v="Becromal varð TDK foil "/>
    <m/>
    <x v="2"/>
  </r>
  <r>
    <s v="íslandsbleikja_grindavík"/>
    <s v="Íslandsbleikja"/>
    <s v="Grindavík"/>
    <n v="240"/>
    <x v="17"/>
    <s v="Suðurnes"/>
    <s v="Fiskeldi"/>
    <s v="Olíunotkun"/>
    <s v="Gasolía"/>
    <n v="9929"/>
    <s v="l"/>
    <n v="8.5885849999999984"/>
    <s v="Ekki til staðar"/>
    <s v="4"/>
    <s v="source"/>
    <x v="0"/>
    <s v="Í skýrslunni um grænt bókhald fyrir árið 2010 frá Íslandsbleikju ehf. er að finna eftirfarandi upplýsingar um olíunotkun fyrirtækisins:_x000a__x000a_- **Tegund olíu**: Ekki er tilgreind sérstök tegund olíu, aðeins almennt talað um &quot;olíunotkun&quot;._x000a_- **Magn**: 9,929 lítrar._x000a_- **Eining**: Lítrar._x000a_- **Síða**: 4._x000a__x000a_Tilvitnun úr textanum:_x000a_&quot;2.5. Olíunotkun | Staður | 9,929 | lítrar&quot;_x000a__x000a_Engar aðrar upplýsingar um notkun annarra olíutengdra vara eins og bensín, dísilolíu, metanól eða annarra efna fyrir árið 2010 fundust í skýrslunni."/>
    <m/>
    <m/>
    <x v="4"/>
  </r>
  <r>
    <s v="sorpa"/>
    <s v="Sorpa"/>
    <s v="Reykjavík"/>
    <n v="112"/>
    <x v="6"/>
    <s v="Höfuðborgarsvæðið"/>
    <s v="Úrgangsmeðhöndlun"/>
    <s v="Bensín"/>
    <s v="Bensín"/>
    <n v="6.62"/>
    <s v="tonn"/>
    <n v="6.62"/>
    <s v="Ekki til staðar"/>
    <s v="7"/>
    <s v="source"/>
    <x v="0"/>
    <s v="Í skýrslunni um grænt bókhald SORPU bs. fyrir árið 2010 er að finna eftirfarandi upplýsingar um notkun olíuafurða:_x000a__x000a_- **Bensín**: _x000a_  - Magn: 8.828 lítrar_x000a_  - Umhverfisáhrif: 0,06 l/t_x000a_  - (Page 6)_x000a__x000a_- **Díselolía**:_x000a_  - Magn: 7.253 lítrar_x000a_  - Umhverfisáhrif: 0,05 l/t_x000a_  - (Page 6)_x000a__x000a_- **Metan**:_x000a_  - Magn: 30.194 Nm³_x000a_  - Umhverfisáhrif: 0,21 m³/t_x000a_  - (Page 6)_x000a__x000a_Til að átta sig á vægi mismunandi eldsneytistegunda er orkunnihald þeirra einnig gefið upp:_x000a__x000a_- **Bensín**:_x000a_  - Orkunnihald: 44,3 MJ/kg_x000a_  - (Page 6)_x000a__x000a_- **Díselolía**:_x000a_  - Orkunnihald: 43,0 MJ/kg_x000a_  - (Page 6)_x000a__x000a_- **Metan**:_x000a_  - Orkunnihald: 50,0 MJ/kg_x000a_  - (Page 6)_x000a__x000a_Samantekt á heildar orkunotkun innan SORPU fyrir árið 2010:_x000a__x000a_- **Bensín**:_x000a_  - Magn: 6,62 tonn_x000a_  - Orkunnihald: 81.475 kWh_x000a_  - Umhverfisáhrif: 0,57 kWh/t_x000a_  - (Page 7)_x000a__x000a_- **Díselolía**:_x000a_  - Magn: 5,44 tonn_x000a_  - Orkunnihald: 69.306 kWh_x000a_  - Umhverfisáhrif: 0,49 kWh/t_x000a_  - (Page 7)_x000a__x000a_- **Metan**:_x000a_  - Magn: 21,14 tonn_x000a_  - Orkunnihald: 293.553 kWh_x000a_  - Umhverfisáhrif: 2,06 kWh/t_x000a_  - (Page 7)_x000a__x000a_Þessar upplýsingar gefa góða mynd af notkun olíuafurða hjá SORPU bs. á árinu 2010."/>
    <m/>
    <m/>
    <x v="1"/>
  </r>
  <r>
    <s v="sorpa"/>
    <s v="Sorpa"/>
    <s v="Reykjavík"/>
    <n v="112"/>
    <x v="6"/>
    <s v="Höfuðborgarsvæðið"/>
    <s v="Úrgangsmeðhöndlun"/>
    <s v="Díselolía"/>
    <s v="Gasolía"/>
    <n v="5.44"/>
    <s v="tonn"/>
    <n v="5.44"/>
    <s v="Ekki til staðar"/>
    <s v="7"/>
    <s v="source"/>
    <x v="0"/>
    <s v="Í skýrslunni um grænt bókhald SORPU bs. fyrir árið 2010 er að finna eftirfarandi upplýsingar um notkun olíuafurða:_x000a__x000a_- **Bensín**: _x000a_  - Magn: 8.828 lítrar_x000a_  - Umhverfisáhrif: 0,06 l/t_x000a_  - (Page 6)_x000a__x000a_- **Díselolía**:_x000a_  - Magn: 7.253 lítrar_x000a_  - Umhverfisáhrif: 0,05 l/t_x000a_  - (Page 6)_x000a__x000a_- **Metan**:_x000a_  - Magn: 30.194 Nm³_x000a_  - Umhverfisáhrif: 0,21 m³/t_x000a_  - (Page 6)_x000a__x000a_Til að átta sig á vægi mismunandi eldsneytistegunda er orkunnihald þeirra einnig gefið upp:_x000a__x000a_- **Bensín**:_x000a_  - Orkunnihald: 44,3 MJ/kg_x000a_  - (Page 6)_x000a__x000a_- **Díselolía**:_x000a_  - Orkunnihald: 43,0 MJ/kg_x000a_  - (Page 6)_x000a__x000a_- **Metan**:_x000a_  - Orkunnihald: 50,0 MJ/kg_x000a_  - (Page 6)_x000a__x000a_Samantekt á heildar orkunotkun innan SORPU fyrir árið 2010:_x000a__x000a_- **Bensín**:_x000a_  - Magn: 6,62 tonn_x000a_  - Orkunnihald: 81.475 kWh_x000a_  - Umhverfisáhrif: 0,57 kWh/t_x000a_  - (Page 7)_x000a__x000a_- **Díselolía**:_x000a_  - Magn: 5,44 tonn_x000a_  - Orkunnihald: 69.306 kWh_x000a_  - Umhverfisáhrif: 0,49 kWh/t_x000a_  - (Page 7)_x000a__x000a_- **Metan**:_x000a_  - Magn: 21,14 tonn_x000a_  - Orkunnihald: 293.553 kWh_x000a_  - Umhverfisáhrif: 2,06 kWh/t_x000a_  - (Page 7)_x000a__x000a_Þessar upplýsingar gefa góða mynd af notkun olíuafurða hjá SORPU bs. á árinu 2010."/>
    <m/>
    <m/>
    <x v="1"/>
  </r>
  <r>
    <s v="sorpeyðingarstöð_suðurnesja__kalka"/>
    <s v="Sorpeyðingarstöð Suðurnesja"/>
    <s v="Reykjanesbær"/>
    <n v="260"/>
    <x v="4"/>
    <s v="Suðurnes"/>
    <s v="Sorpeyðingarstöð"/>
    <s v="Bensín"/>
    <s v="Bensín"/>
    <n v="5"/>
    <s v="l"/>
    <n v="3.7499999999999999E-3"/>
    <s v="Ekki til staðar"/>
    <s v="5"/>
    <s v="source"/>
    <x v="0"/>
    <s v="Í skýrslunni um grænt bókhald Sorpeyðingarstöðvar Suðurnesja fyrir árið 2010 er að finna eftirfarandi upplýsingar um notkun olíuafurða:_x000a__x000a_- **Gasolía (lítrar)**: 23.356 lítrar_x000a_- **Gas (kg)**: 22 kg_x000a_- **Smurolía (lítrar)**: 20 lítrar_x000a_- **Steinolía (lítrar)**: 200 lítrar_x000a_- **Bensín (lítrar)**: 5 lítrar_x000a_- **Olíuhreinsir (lítrar)**: 140 lítrar_x000a_- **Glussi (lítrar)**: 476 lítrar_x000a_- **Smurefni (lítrar)**: 14 lítrar_x000a_- **Hreinsiefni (lítrar)**: 46 lítrar_x000a_- **Frostlögur (lítrar)**: 310 lítrar_x000a_- **Ryðeyðir (lítrar)**: 0 lítrar_x000a_- **Lútur**: 300 lítrar_x000a_- **Saltsýra**: 359 lítrar_x000a__x000a_Þessar upplýsingar eru að finna á blaðsíðu 5 í skýrslunni."/>
    <m/>
    <m/>
    <x v="1"/>
  </r>
  <r>
    <s v="sementsverksmiðjan"/>
    <s v="Sementsverksmiðjan"/>
    <s v="Akranes"/>
    <n v="300"/>
    <x v="7"/>
    <s v="Vesturland"/>
    <s v="Framleiðsla og vinnsla sements"/>
    <s v="Gasolía til uppkveikju"/>
    <s v="Gasolía"/>
    <n v="5"/>
    <s v="tonn"/>
    <n v="5"/>
    <s v="Ekki til staðar"/>
    <s v="5"/>
    <s v="source"/>
    <x v="0"/>
    <s v="Í skýrslunni um grænt bókhald Sementsverksmiðjunnar hf. fyrir árið 2010 er að finna eftirfarandi upplýsingar um notkun olíutengdra vara:_x000a__x000a_### Tegundir olíu og magn notkunar árið 2010:_x000a_- **Kolanotkun**: 3.646 tonn (Bls. 5)_x000a_- **Olíukoks (Petcoke)**: 0 tonn (Bls. 5)_x000a_- **Olíuleifanotkun**: 0 tonn (Bls. 5)_x000a_- **Gasolía til uppkveikju**: 5 tonn (Bls. 5)_x000a_- **Orkuríkur fljótandi úrgangur**: 17.540 kg (Bls. 9)_x000a__x000a_### Samantekt:_x000a_- Engar olíuleifar bárust frá olíufélögum á árinu 2010 (Bls. 9)._x000a_- Ekki var tekið við neinum föstum orkuríkum úrgangi frá álverum til brennslu á árinu 2010 (Bls. 9)._x000a__x000a_Þessar upplýsingar gefa til kynna að Sementsverksmiðjan hf. hafi notað gasolíu til uppkveikju og tekið við orkuríkum fljótandi úrgangi til brennslu á árinu 2010, en ekki notað olíuleifar eða olíukoks."/>
    <m/>
    <m/>
    <x v="3"/>
  </r>
  <r>
    <m/>
    <s v="Colas Malbikun"/>
    <s v="Hafnarfjörður"/>
    <n v="221"/>
    <x v="6"/>
    <s v="Höfuðborgarsvæðið"/>
    <s v="Malbikunarstöð"/>
    <s v="Dieselolía"/>
    <s v="Gasolía"/>
    <m/>
    <m/>
    <n v="130"/>
    <s v="vélar og tæki"/>
    <m/>
    <m/>
    <x v="0"/>
    <m/>
    <s v="Vantaði grænt bókhald - metið út frá tölum nærliggjandi ára"/>
    <m/>
    <x v="6"/>
  </r>
  <r>
    <m/>
    <s v="Colas Malbikun"/>
    <s v="Hafnarfjörður"/>
    <n v="221"/>
    <x v="6"/>
    <s v="Höfuðborgarsvæðið"/>
    <s v="Malbikunarstöð"/>
    <s v="Skipagasolía"/>
    <s v="Gasolía"/>
    <m/>
    <m/>
    <n v="370"/>
    <s v="framleiðsla"/>
    <m/>
    <m/>
    <x v="0"/>
    <m/>
    <s v="Vantaði grænt bókhald - metið út frá tölum nærliggjandi ára"/>
    <m/>
    <x v="6"/>
  </r>
  <r>
    <m/>
    <s v="Terra Norðurland"/>
    <s v="Akureyri"/>
    <n v="603"/>
    <x v="8"/>
    <s v="Norðurland Eystra"/>
    <s v="Úrgangs og endurvinnsluþjónusta"/>
    <s v="Díselolía (lituð, ólituð og bensín)"/>
    <s v="Gasolía"/>
    <m/>
    <m/>
    <n v="180"/>
    <m/>
    <m/>
    <m/>
    <x v="0"/>
    <m/>
    <s v="Metið"/>
    <m/>
    <x v="1"/>
  </r>
  <r>
    <s v="ísfélag_vestmanneyja_hf__þórshöfn"/>
    <s v="Ísfélag Vestmannaeyja"/>
    <s v="Þórshöfn"/>
    <n v="680"/>
    <x v="1"/>
    <s v="Norðurland Eystra"/>
    <s v="Fiskimjölsverksmiðja"/>
    <s v="Svartolía"/>
    <s v="Svartolía"/>
    <n v="1809766"/>
    <s v="l"/>
    <n v="1809.7660000000001"/>
    <s v="gufuframleiðslu og þurrkunnar í framleiðsluferlinu"/>
    <s v="10 og 11"/>
    <s v="source"/>
    <x v="1"/>
    <s v="Í skýrslunni um grænt bókhald fyrir rekstrarárið 2011 hjá Ísfélagi Vestmannaeyja hf. á Þórshöfn er að finna eftirfarandi upplýsingar um notkun á olíuafurðum:_x000a__x000a_1. **Svartolía**:_x000a_   - Magn: 1.809.766 lítrar (1.810 tonn)_x000a_   - Notkun: Svartolía var notuð til gufuframleiðslu og þurrkunnar í framleiðsluferlinu._x000a_   - Útblástur: Við bruna svartolíu myndaðist 68,780 tonn af SO2 og 5.575 tonn af CO2._x000a__x000a_2. **MD olía (dieselolía)**:_x000a_   - Magn: 13 tonn_x000a_   - Útblástur: Við bruna MD olíu myndaðist 0,052 tonn af SO2 og 41 tonn af CO2._x000a__x000a_Upplýsingarnar eru að finna á blaðsíðu 10 og 11 í skýrslunni._x000a__x000a_Tilvitnun í texta:_x000a_&gt; &quot;### Tafla 3 – Magn SO2 og CO2 í útblæstri_x000a_&gt;_x000a_&gt; | Þáttur                        | Magn 2011      |_x000a_&gt; |------------------------------|----------------|_x000a_&gt; | Magn svartolíu               | 1.810 tonn     |_x000a_&gt; | Magn MD olíu                 | 13 tonn        |_x000a_&gt; | Hlutfalls S í svartolíu (hlutfall SO2) | 1,9% (3,8%)  |_x000a_&gt; | Hlutfall S í MD olíu (hlutfall SO2)     | 0,2% (0,4%)  |_x000a_&gt; | Magn SO2 í útblæstri         |                |_x000a_&gt; | - Vegna brennslu svartolíu   | 68,780 tonn    |_x000a_&gt; | - Vegna brennslu MD dieselolíu | 0,052 tonn   |_x000a_&gt; | Magn CO2 í útblæstri vegna bruna |                |_x000a_&gt; | - Svartolíu                  | 5.575 tonn     |_x000a_&gt; | - MD olíu                    | 41 tonn        |_x000a_&gt;_x000a_&gt; * 3,08 tonn af CO2 myndast við bruna 1 tonns svartolíu_x000a_&gt; * 3,18 tonn af CO2 myndast við bruna 1 tonns dieselolíu&quot;_x000a__x000a_Þessar upplýsingar gefa glögga mynd af notkun olíuafurða hjá fyrirtækinu á árinu 2011."/>
    <m/>
    <m/>
    <x v="0"/>
  </r>
  <r>
    <s v="síldarvinnslan"/>
    <s v="Síldarvinnslan"/>
    <s v="Fjarðabyggð"/>
    <n v="740"/>
    <x v="0"/>
    <s v="Austurland"/>
    <s v="Fiskimjölsverksmiðja"/>
    <s v="Svartolía"/>
    <s v="Svartolía"/>
    <n v="2358074"/>
    <s v="l"/>
    <n v="2358.0740000000001"/>
    <s v="Norðfjörður"/>
    <s v="5"/>
    <s v="source"/>
    <x v="1"/>
    <s v="Í skýrslunni um grænt bókhald Síldarvinnslunnar hf. fyrir árið 2011 er að finna eftirfarandi upplýsingar um olíunotkun fyrirtækisins:_x000a__x000a_1. **Svartolía**:_x000a_   - **Norðfjörður**: 2.358.074 lítrar_x000a_   - **Seyðisfjörður**: 769.617 lítrar_x000a_   - **Helguvík**: 599.201 lítrar_x000a_   - **Samtals**: 3.726.841 lítrar_x000a__x000a_   (Upplýsingar um svartolíu eru á blaðsíðu 5)_x000a__x000a_2. **Olíunotkun á hráefniston**:_x000a_   - **Norðfjörður**: 25,4 lítrar á hráefniston (2011) samanborið við 33,9 lítra (2010)_x000a_   - **Seyðisfjörður**: 22,1 lítrar á hráefniston (2011) samanborið við 25,6 lítra (2010)_x000a_   - **Helguvík**: 21,2 lítrar á hráefniston (2011) samanborið við 27,2 lítra (2010)_x000a_   - **Heildarolíunotkun**: 23,9 lítrar á hráefniston (2011) samanborið við 32,6 lítra (2010)_x000a__x000a_   (Upplýsingar um olíunotkun á hráefniston eru á blaðsíðu 12)_x000a__x000a_Þessar upplýsingar sýna að olíunotkun fyrirtækisins minnkaði verulega á milli áranna 2010 og 2011, bæði í heildarmagni og á hráefniston."/>
    <m/>
    <m/>
    <x v="0"/>
  </r>
  <r>
    <s v="eskja"/>
    <s v="Eskja"/>
    <s v="Eskifjörður"/>
    <n v="735"/>
    <x v="0"/>
    <s v="Austurland"/>
    <s v="Mjöl- og lýsisvinnsla"/>
    <s v="Svartolía"/>
    <s v="Svartolía"/>
    <n v="1615475"/>
    <s v="kg"/>
    <n v="1615.4749999999999"/>
    <s v="Ekki til staðar"/>
    <s v="8"/>
    <s v="source"/>
    <x v="1"/>
    <s v="Í skýrslunni um grænt bókhald Eskju hf. fyrir árið 2011 er að finna eftirfarandi upplýsingar um notkun olíu og olíutengdra vara:_x000a__x000a_### 3.5 Auðlindanotkun (Page 8)_x000a_- **Svartolía**: 1.615.475 kg (33.2 kg/tonn hráefni)_x000a__x000a_### 3.6 Loftmengun (Page 9)_x000a_- **CO₂**: 5.170 tonn (3,2 kg CO₂ / 1 kg svartolía)_x000a_- **SO₂**: 61 tonn (hlutfall S í svartolíu 1,875%)_x000a__x000a_Þessar upplýsingar gefa til kynna notkun svartolíu og tengda losun mengandi efna fyrir árið 2011."/>
    <m/>
    <m/>
    <x v="0"/>
  </r>
  <r>
    <s v="ísfélag_vestmanneyja_hf__fes"/>
    <s v="Ísfélag Vestmannaeyja"/>
    <s v="Vestmannaeyjar"/>
    <n v="900"/>
    <x v="3"/>
    <s v="Suðurland"/>
    <s v="Fiskimjölsverksmiðja"/>
    <s v="Svartolía"/>
    <s v="Svartolía"/>
    <n v="2011"/>
    <s v="tonn"/>
    <n v="2011"/>
    <s v="Ekki til staðar"/>
    <s v="10 og 11"/>
    <s v="source"/>
    <x v="1"/>
    <s v="Í skýrslunni um grænt bókhald fyrir rekstrarárið 2011 hjá Ísfélagi Vestmannaeyja hf. er að finna eftirfarandi upplýsingar um notkun olíuafurða:_x000a__x000a_- **Svartolía**: 2.011 tonn (40,37 kg/tonn hráefnis)_x000a_- **Díeselolía**: 0 lítrar (0,00 lítrar/tonn hráefnis)_x000a_- **MD olía**: 29 tonn_x000a__x000a_Þessar upplýsingar eru að finna á blaðsíðu 10 og 11 í skýrslunni._x000a__x000a_Til viðbótar er einnig gefið upp magn mengunarefna í útblæstri vegna bruna þessara olíuafurða:_x000a_- **Magn SO₂ í útblæstri**:_x000a_  - Vegna brennslu svartolíu: 76,418 tonn_x000a_  - Vegna brennslu MD dieselolíu: 0,116 tonn_x000a_- **Magn CO₂ í útblæstri vegna bruna**:_x000a_  - Svartolíu: 6.194 tonn_x000a_  - MD olíu: 92 tonn_x000a__x000a_Þessar upplýsingar eru að finna á blaðsíðu 11 í skýrslunni._x000a__x000a_Þetta sýnir að fyrirtækið notaði verulegt magn svartolíu og MD olíu á árinu 2011, en enga díeselolíu."/>
    <m/>
    <m/>
    <x v="0"/>
  </r>
  <r>
    <s v="vinnslustöðin"/>
    <s v="Vinnslustöðin"/>
    <s v="Vestmannaeyjar"/>
    <n v="900"/>
    <x v="3"/>
    <s v="Suðurland"/>
    <s v="Fiskimjölsverksmiðja"/>
    <s v="Svartolía"/>
    <s v="Svartolía"/>
    <n v="1365944"/>
    <s v="kg"/>
    <n v="1365.944"/>
    <s v="Brennsla"/>
    <s v="11, 12"/>
    <s v="source"/>
    <x v="1"/>
    <s v="Í skýrslunni um grænt bókhald fyrir árið 2011 frá Vinnslustöðinni hf. eru eftirfarandi upplýsingar um notkun olíuafurða:_x000a__x000a_1. **Svartolía**:_x000a_   - Notkun: 1.365.944 kg_x000a_   - Einingar: kg_x000a_   - Brennsla svartolíu myndaði 4.371 tonn af CO₂ og 51 tonn af SO₂._x000a_   - Heimild: Tafla 5 á blaðsíðu 11 og Tafla 7 á blaðsíðu 12._x000a__x000a_2. **Gasolía**:_x000a_   - Notkun: 9.328 lítrar_x000a_   - Einingar: lítrar_x000a_   - Heimild: Tafla 5 á blaðsíðu 11._x000a__x000a_3. **Smurolía**:_x000a_   - Notkun: 829 lítrar_x000a_   - Einingar: lítrar_x000a_   - Heimild: Tafla 5 á blaðsíðu 11._x000a__x000a_Þessar upplýsingar eru teknar úr töflum sem sýna notkun rafmagns, olíu og vatns árin 2010 og 2011, sem og loftmengun sem myndast vegna brennslu svartolíu."/>
    <m/>
    <m/>
    <x v="0"/>
  </r>
  <r>
    <s v="ísfélag_vestmanneyja_hf__fes"/>
    <s v="Ísfélag Vestmannaeyja"/>
    <s v="Vestmannaeyjar"/>
    <n v="900"/>
    <x v="3"/>
    <s v="Suðurland"/>
    <s v="Fiskimjölsverksmiðja"/>
    <s v="MD olía"/>
    <s v="Gasolía"/>
    <n v="29"/>
    <s v="tonn"/>
    <n v="29"/>
    <s v="Ekki til staðar"/>
    <s v="10 og 11"/>
    <s v="source"/>
    <x v="1"/>
    <s v="Í skýrslunni um grænt bókhald fyrir rekstrarárið 2011 hjá Ísfélagi Vestmannaeyja hf. er að finna eftirfarandi upplýsingar um notkun olíuafurða:_x000a__x000a_- **Svartolía**: 2.011 tonn (40,37 kg/tonn hráefnis)_x000a_- **Díeselolía**: 0 lítrar (0,00 lítrar/tonn hráefnis)_x000a_- **MD olía**: 29 tonn_x000a__x000a_Þessar upplýsingar eru að finna á blaðsíðu 10 og 11 í skýrslunni._x000a__x000a_Til viðbótar er einnig gefið upp magn mengunarefna í útblæstri vegna bruna þessara olíuafurða:_x000a_- **Magn SO₂ í útblæstri**:_x000a_  - Vegna brennslu svartolíu: 76,418 tonn_x000a_  - Vegna brennslu MD dieselolíu: 0,116 tonn_x000a_- **Magn CO₂ í útblæstri vegna bruna**:_x000a_  - Svartolíu: 6.194 tonn_x000a_  - MD olíu: 92 tonn_x000a__x000a_Þessar upplýsingar eru að finna á blaðsíðu 11 í skýrslunni._x000a__x000a_Þetta sýnir að fyrirtækið notaði verulegt magn svartolíu og MD olíu á árinu 2011, en enga díeselolíu."/>
    <m/>
    <m/>
    <x v="0"/>
  </r>
  <r>
    <s v="ísfélag_vestmanneyja_hf__þórshöfn"/>
    <s v="Ísfélag Vestmannaeyja"/>
    <s v="Þórshöfn"/>
    <n v="680"/>
    <x v="1"/>
    <s v="Norðurland Eystra"/>
    <s v="Fiskimjölsverksmiðja"/>
    <s v="MD olía (dieselolía)"/>
    <s v="Gasolía"/>
    <n v="13"/>
    <s v="tonn"/>
    <n v="13"/>
    <s v="Ekki til staðar"/>
    <s v="10 og 11"/>
    <s v="source"/>
    <x v="1"/>
    <s v="Í skýrslunni um grænt bókhald fyrir rekstrarárið 2011 hjá Ísfélagi Vestmannaeyja hf. á Þórshöfn er að finna eftirfarandi upplýsingar um notkun á olíuafurðum:_x000a__x000a_1. **Svartolía**:_x000a_   - Magn: 1.809.766 lítrar (1.810 tonn)_x000a_   - Notkun: Svartolía var notuð til gufuframleiðslu og þurrkunnar í framleiðsluferlinu._x000a_   - Útblástur: Við bruna svartolíu myndaðist 68,780 tonn af SO2 og 5.575 tonn af CO2._x000a__x000a_2. **MD olía (dieselolía)**:_x000a_   - Magn: 13 tonn_x000a_   - Útblástur: Við bruna MD olíu myndaðist 0,052 tonn af SO2 og 41 tonn af CO2._x000a__x000a_Upplýsingarnar eru að finna á blaðsíðu 10 og 11 í skýrslunni._x000a__x000a_Tilvitnun í texta:_x000a_&gt; &quot;### Tafla 3 – Magn SO2 og CO2 í útblæstri_x000a_&gt;_x000a_&gt; | Þáttur                        | Magn 2011      |_x000a_&gt; |------------------------------|----------------|_x000a_&gt; | Magn svartolíu               | 1.810 tonn     |_x000a_&gt; | Magn MD olíu                 | 13 tonn        |_x000a_&gt; | Hlutfalls S í svartolíu (hlutfall SO2) | 1,9% (3,8%)  |_x000a_&gt; | Hlutfall S í MD olíu (hlutfall SO2)     | 0,2% (0,4%)  |_x000a_&gt; | Magn SO2 í útblæstri         |                |_x000a_&gt; | - Vegna brennslu svartolíu   | 68,780 tonn    |_x000a_&gt; | - Vegna brennslu MD dieselolíu | 0,052 tonn   |_x000a_&gt; | Magn CO2 í útblæstri vegna bruna |                |_x000a_&gt; | - Svartolíu                  | 5.575 tonn     |_x000a_&gt; | - MD olíu                    | 41 tonn        |_x000a_&gt;_x000a_&gt; * 3,08 tonn af CO2 myndast við bruna 1 tonns svartolíu_x000a_&gt; * 3,18 tonn af CO2 myndast við bruna 1 tonns dieselolíu&quot;_x000a__x000a_Þessar upplýsingar gefa glögga mynd af notkun olíuafurða hjá fyrirtækinu á árinu 2011."/>
    <m/>
    <m/>
    <x v="0"/>
  </r>
  <r>
    <s v="skinney__þinganes"/>
    <s v="Þinganes"/>
    <s v="Höfn"/>
    <n v="780"/>
    <x v="5"/>
    <s v="Suðurland"/>
    <s v="Fiskimjölsverksmiðja"/>
    <s v="Svartolía"/>
    <s v="Svartolía"/>
    <n v="1405297"/>
    <s v="l"/>
    <n v="1405.297"/>
    <s v="Ekki til staðar"/>
    <s v="11"/>
    <s v="source"/>
    <x v="1"/>
    <s v="Í skýrslunni um grænt bókhald fyrir árið 2011 hjá Fiskmjölsverksmiðju Skinneyjar – Þinganess hf. er að finna eftirfarandi upplýsingar um notkun olíuafurða:_x000a__x000a_- **Svartolía**: 1.405.297 lítrar (43,35 lítrar á tonn hráefnis)_x000a_- **Díselolía**: 2.030 lítrar (0,626 lítrar á tonn hráefnis)_x000a__x000a_Þessar upplýsingar eru að finna á blaðsíðu 11 í töflu 2 og á blaðsíðu 13 í töflu 3._x000a__x000a_Til viðbótar er áætlað magn brunagasa í útblæstri vegna bruna þessara olíuafurða:_x000a_- **CO2 vegna bruna svartolíu**: 3.896 tonn (0,120 tonn = 120 kg á tonn hráefnis)_x000a_- **CO2 vegna bruna díselolíu**: 5,8 tonn (0,0031 tonn = 3,1 kg á tonn hráefnis)_x000a_- **SO2 vegna bruna svartolíu**: 48,07 tonn (0,0014 tonn = 1,4 kg á tonn hráefnis)_x000a_- **SO2 vegna bruna díselolíu**: 0,0073 tonn (2,25 x 10^-7 = 2,25 x 10^-4 kg á tonn hráefnis)_x000a__x000a_Þessar upplýsingar eru að finna á blaðsíðu 13 í töflu 3._x000a__x000a_Engar upplýsingar fundust um notkun annarra olíuafurða eins og bensíns eða metanóls fyrir árið 2011."/>
    <m/>
    <m/>
    <x v="0"/>
  </r>
  <r>
    <s v="síldarvinnslan"/>
    <s v="Síldarvinnslan"/>
    <s v="Seyðisfjörður"/>
    <n v="710"/>
    <x v="2"/>
    <s v="Austurland"/>
    <s v="Fiskimjölsverksmiðja"/>
    <s v="Svartolía"/>
    <s v="Svartolía"/>
    <n v="769617"/>
    <s v="l"/>
    <n v="769.61699999999996"/>
    <s v="Seyðisfjörður"/>
    <s v="5"/>
    <s v="source"/>
    <x v="1"/>
    <s v="Í skýrslunni um grænt bókhald Síldarvinnslunnar hf. fyrir árið 2011 er að finna eftirfarandi upplýsingar um olíunotkun fyrirtækisins:_x000a__x000a_1. **Svartolía**:_x000a_   - **Norðfjörður**: 2.358.074 lítrar_x000a_   - **Seyðisfjörður**: 769.617 lítrar_x000a_   - **Helguvík**: 599.201 lítrar_x000a_   - **Samtals**: 3.726.841 lítrar_x000a__x000a_   (Upplýsingar um svartolíu eru á blaðsíðu 5)_x000a__x000a_2. **Olíunotkun á hráefniston**:_x000a_   - **Norðfjörður**: 25,4 lítrar á hráefniston (2011) samanborið við 33,9 lítra (2010)_x000a_   - **Seyðisfjörður**: 22,1 lítrar á hráefniston (2011) samanborið við 25,6 lítra (2010)_x000a_   - **Helguvík**: 21,2 lítrar á hráefniston (2011) samanborið við 27,2 lítra (2010)_x000a_   - **Heildarolíunotkun**: 23,9 lítrar á hráefniston (2011) samanborið við 32,6 lítra (2010)_x000a__x000a_   (Upplýsingar um olíunotkun á hráefniston eru á blaðsíðu 12)_x000a__x000a_Þessar upplýsingar sýna að olíunotkun fyrirtækisins minnkaði verulega á milli áranna 2010 og 2011, bæði í heildarmagni og á hráefniston."/>
    <m/>
    <m/>
    <x v="0"/>
  </r>
  <r>
    <s v="síldarvinnslan"/>
    <s v="Síldarvinnslan"/>
    <s v="Reykjanesbær"/>
    <n v="260"/>
    <x v="4"/>
    <s v="Suðurnes"/>
    <s v="Fiskimjölsverksmiðja"/>
    <s v="Svartolía"/>
    <s v="Svartolía"/>
    <n v="599201"/>
    <s v="l"/>
    <n v="599.20100000000002"/>
    <s v="Helguvík"/>
    <s v="5"/>
    <s v="source"/>
    <x v="1"/>
    <s v="Í skýrslunni um grænt bókhald Síldarvinnslunnar hf. fyrir árið 2011 er að finna eftirfarandi upplýsingar um olíunotkun fyrirtækisins:_x000a__x000a_1. **Svartolía**:_x000a_   - **Norðfjörður**: 2.358.074 lítrar_x000a_   - **Seyðisfjörður**: 769.617 lítrar_x000a_   - **Helguvík**: 599.201 lítrar_x000a_   - **Samtals**: 3.726.841 lítrar_x000a__x000a_   (Upplýsingar um svartolíu eru á blaðsíðu 5)_x000a__x000a_2. **Olíunotkun á hráefniston**:_x000a_   - **Norðfjörður**: 25,4 lítrar á hráefniston (2011) samanborið við 33,9 lítra (2010)_x000a_   - **Seyðisfjörður**: 22,1 lítrar á hráefniston (2011) samanborið við 25,6 lítra (2010)_x000a_   - **Helguvík**: 21,2 lítrar á hráefniston (2011) samanborið við 27,2 lítra (2010)_x000a_   - **Heildarolíunotkun**: 23,9 lítrar á hráefniston (2011) samanborið við 32,6 lítra (2010)_x000a__x000a_   (Upplýsingar um olíunotkun á hráefniston eru á blaðsíðu 12)_x000a__x000a_Þessar upplýsingar sýna að olíunotkun fyrirtækisins minnkaði verulega á milli áranna 2010 og 2011, bæði í heildarmagni og á hráefniston."/>
    <m/>
    <m/>
    <x v="0"/>
  </r>
  <r>
    <s v="loðnuvinnslan"/>
    <s v="Loðnuvinnslan"/>
    <s v="Fáskrúðsfjörður"/>
    <n v="750"/>
    <x v="0"/>
    <s v="Austurland"/>
    <s v="Fiskimjölsverksmiðja"/>
    <s v="Svartolía"/>
    <s v="Svartolía"/>
    <n v="836866"/>
    <s v="kg"/>
    <n v="836.86599999999999"/>
    <s v="Ekki til staðar"/>
    <s v="11-13"/>
    <s v="source"/>
    <x v="1"/>
    <s v="Í skýrslunni um grænt bókhald Loðnuvinnslunnar hf. fyrir árið 2011 er að finna eftirfarandi upplýsingar um notkun olíuafurða:_x000a__x000a_### Tegundir olíuafurða og magn notkunar árið 2011:_x000a_- **Svartolía**: 836.866 kg_x000a_- **Marine díselolía (MD), flotaolía**: 278.530 kg_x000a_- **Smurolía (glússí, gírolíur o.fl.)**: 295 kg_x000a__x000a_### Magn brunaefna í útblæstri árið 2011 vegna bruna svartolíu og MD-olíu:_x000a_- **Magn svartolíu**: 836,9 tn_x000a_- **Magn dísel-/flotaolíu**: 278,5 tn_x000a_- **Hlutfall S í svartolíu (hlutfall SO₂)**: 1,9% (3,8%)_x000a_- **Hlutfall S í flotaolíu (hlutfall SO₂)**: 0,2% (0,4%)_x000a_- **Magn SO₂ í útblæstri vegna brennslu svartolíu**: 31,8 tn_x000a_- **Magn SO₂ í útblæstri vegna brennslu díselolíu**: 1,1 tn_x000a_- **Magn CO₂ í útblæstri vegna bruna svartolíu**: 2.577,7 tn_x000a_- **Magn CO₂ í útblæstri vegna bruna dísel-/flotaolíu**: 885,6 tn_x000a__x000a_Þessar upplýsingar eru að finna á blaðsíðum 11-13 í skýrslunni."/>
    <m/>
    <m/>
    <x v="0"/>
  </r>
  <r>
    <s v="íslenska_gámafélagið"/>
    <s v="Íslenska Gámafélagið"/>
    <s v="Reykjavík"/>
    <n v="108"/>
    <x v="6"/>
    <s v="Höfuðborgarsvæðið"/>
    <s v="Sorphirða og endurvinnsla"/>
    <s v="Díselolía"/>
    <s v="Gasolía"/>
    <n v="613000"/>
    <s v="l"/>
    <n v="530.245"/>
    <s v="Ekki til staðar"/>
    <s v="9"/>
    <s v="source"/>
    <x v="1"/>
    <s v="Í grænu bókhaldi Íslenska Gámafélagsins ehf. fyrir árið 2011 er að finna eftirfarandi upplýsingar um notkun á olíuafurðum:_x000a__x000a_- **Bensín 95 oktan**: 80.233 lítrar_x000a_- **Díselolía**: 613.000 lítrar_x000a_- **Díselolía litdú**: 67.412 lítrar_x000a_- **Metan**: 79.303 rúmmetrar_x000a_- **Lífdísel**: 52.000 lítrar_x000a__x000a_Þessar upplýsingar eru að finna á blaðsíðu 9 í skýrslunni._x000a__x000a_Tilvitnun:_x000a_&quot;Eldsneytisnotkun_x000a_Eftirfarandi tafla sýnir heildarnotkun eldsneytis hjá Íslenska Gámafélaginu árið 2011._x000a__x000a_| Eldsneytisnotkun | Magn    |_x000a_|------------------|---------|_x000a_| Bensín 95 okt (L)| 80.233  |_x000a_| Díselolía (L)    | 613.000 |_x000a_| Díselolía litdú (L) | 67.412 |_x000a_| Metan (m³)       | 79.303  |_x000a_| Lífdísel         | 52.000  |&quot;"/>
    <m/>
    <m/>
    <x v="1"/>
  </r>
  <r>
    <s v="norðurál_grundartanga"/>
    <s v="Norðurál"/>
    <s v="Grundartangi"/>
    <n v="301"/>
    <x v="7"/>
    <s v="Vesturland"/>
    <s v="Álframleiðsla"/>
    <s v="Gasolia (Dieselolia)"/>
    <s v="Gasolía"/>
    <n v="528580"/>
    <s v="l"/>
    <n v="457.2217"/>
    <s v="Ekki til staðar"/>
    <s v="11"/>
    <s v="source"/>
    <x v="1"/>
    <s v="Í grænu bókhaldi Norðuráls Grundartanga ehf. fyrir árið 2011 er að finna eftirfarandi upplýsingar um notkun á olíu og olíutengdum vörum:_x000a__x000a_1. **Olíunotkun**:_x000a_   - **Gasolia (Dieselolia)**: 528.580 lítrar (bls. 11)_x000a_   - **Flotaolia MDO**: 0 lítrar (bls. 12)_x000a_   - **Glussaoila**: 16.880 lítrar (bls. 12)_x000a_   - **Kælioila**: 3.770 lítrar (bls. 12)_x000a_   - **Ýmis olíuhreinsiefni**: 1.010 lítrar (bls. 12)_x000a_   - **Smurolia**: 5.413 lítrar (bls. 12)_x000a__x000a_2. **Gasnotkun**:_x000a_   - **Þrópangas**: 265 tonn (bls. 11)_x000a__x000a_Þessar upplýsingar eru staðfestar á blaðsíðum 11 og 12 í skýrslunni."/>
    <m/>
    <m/>
    <x v="2"/>
  </r>
  <r>
    <s v="alcoa_fjarðarál"/>
    <s v="Alcoa"/>
    <s v="Reyðarfjörður"/>
    <n v="730"/>
    <x v="0"/>
    <s v="Austurland"/>
    <s v="Álframleiðsla"/>
    <s v="Díselolía"/>
    <s v="Gasolía"/>
    <n v="486665"/>
    <s v="l"/>
    <n v="420.96522499999998"/>
    <s v="Rekstur bíla og vinnuvéla"/>
    <s v="10 og 11"/>
    <s v="source"/>
    <x v="1"/>
    <s v="Í skýrslunni &quot;Grænt bókhald 2011&quot; frá Alcoa Fjarðaáli er að finna eftirfarandi upplýsingar um notkun olíuafurða árið 2011:_x000a__x000a_- **Bensín**: 34.307 lítrar_x000a_- **Díselolía**: 486.665 lítrar (um 90% af þessari díselolíu er bio-dísel (B10), sem er díselolía með 10% innihald af lífrænu eldsneyti unnu úr jurtaolíum)_x000a__x000a_Þessar upplýsingar eru að finna á blaðsíðu 10 og 11 í skýrslunni._x000a__x000a_Tilvitnun:_x000a_&gt; &quot;Við rekstur bíla og vinnuvéla voru notaðir 34.307 lítrar af bensíni og 486.665 lítrar af díselolíu. Um 90% af þeirri díselolíu sem notuð var er bio-dísel (B10), sem er díselolía með 10% innihald af lífrænu eldsneyti unnu úr jurtaolíum sem er endurnýjanleg auðlind. Notkunin er alls um 1,53 lítrar á hvert framleitt tonn af áli, sem er svipuð notkun og árið áður þegar notaðir voru 1,51 l/t áls.&quot;_x000a__x000a_Einnig er að finna upplýsingar um notkun á hættulegum efnum, þar á meðal díselolíu og bensíni, á blaðsíðu 13 í töflu 2:_x000a__x000a_&gt; &quot;Díselolía (Xn, N): 486.665 l_x000a_&gt; Bensín (Fx, T, N): 34.307 l&quot;_x000a__x000a_Þessar upplýsingar gefa góða mynd af olíunotkun fyrirtækisins árið 2011."/>
    <m/>
    <m/>
    <x v="2"/>
  </r>
  <r>
    <s v="alur_álvinnsla"/>
    <s v="Alur"/>
    <s v="Grundartanga"/>
    <n v="301"/>
    <x v="7"/>
    <s v="Vesturland"/>
    <s v="Álvinnsla"/>
    <s v="Skipagasolía (MGO diseloil)"/>
    <s v="Gasolía"/>
    <n v="105514"/>
    <s v="l"/>
    <n v="91.26961"/>
    <s v="álgljalli"/>
    <s v="6 og 7"/>
    <s v="source"/>
    <x v="1"/>
    <s v="Í skýrslunni um grænt bókhald fyrir Alur hf. vegna ársins 2011 er að finna eftirfarandi upplýsingar um notkun olíuafurða:_x000a__x000a_1. **Skipagasolía (MGO diseloil)**:_x000a_   - Magn: 105.514 lítrar_x000a_   - Einnig gefið upp í kg: 94.962 kg_x000a_   - Notkunarstuðull: 43,9 lítrar MGO á hvert tonn af álgljalli_x000a_   - Upplýsingar staðsettar á blaðsíðu 6 og 7._x000a__x000a_2. **Propangas**:_x000a_   - Magn: 479 kg_x000a_   - Upplýsingar staðsettar á blaðsíðu 7._x000a__x000a_Þessar upplýsingar gefa til kynna nákvæma notkun á skipagasolíu og propangasi hjá fyrirtækinu á árinu 2011."/>
    <m/>
    <m/>
    <x v="2"/>
  </r>
  <r>
    <s v="elkem"/>
    <s v="Elkem"/>
    <s v="Grundartangi"/>
    <n v="301"/>
    <x v="7"/>
    <s v="Vesturland"/>
    <s v="Framleiðsla á kísilmálmi"/>
    <s v="Skipa- og flotaolía"/>
    <s v="Gasolía"/>
    <n v="159.1"/>
    <s v="vísitala"/>
    <n v="991.30227633668608"/>
    <s v="Ekki til staðar"/>
    <s v="5"/>
    <s v="source"/>
    <x v="1"/>
    <s v="Í skýrslunni um grænt bókhald Elkem Ísland ehf. fyrir árið 2011 er eftirfarandi upplýsingar um notkun olíuafurða:_x000a__x000a_- **Skipa- og flotolía**: Notkun er gefin upp sem vísitala, 159,1 (vísitölugrunnur er árið 2003)._x000a__x000a_Þessar upplýsingar er að finna á blaðsíðu 5 í skýrslunni._x000a__x000a_Engar upplýsingar fundust um notkun annarra olíuafurða eins og bensíns, dísils eða metanóls fyrir árið 2011."/>
    <m/>
    <m/>
    <x v="2"/>
  </r>
  <r>
    <s v="hringrás"/>
    <s v="Hringrás"/>
    <s v="Reykjavík"/>
    <n v="104"/>
    <x v="6"/>
    <s v="Höfuðborgarsvæðið"/>
    <s v="Endurvinnsla"/>
    <s v="Díselolía"/>
    <s v="Gasolía"/>
    <n v="324686"/>
    <s v="l"/>
    <n v="280.85338999999999"/>
    <s v="bílar og vélar"/>
    <s v="10"/>
    <s v="source"/>
    <x v="1"/>
    <s v="Í skýrslunni eru upplýsingar um notkun olíuafurða hjá Hringrás hf. fyrir árið 2011. Hér eru helstu atriði:_x000a__x000a_1. **Tegundir olíuafurða:**_x000a_   - Díselolía_x000a_   - Smurolía og glussi_x000a__x000a_2. **Magn notað:**_x000a_   - Díselolía: 324.686 lítrar_x000a_   - Smurolía og glussi: 5.390 lítrar_x000a__x000a_3. **Mælieiningar:**_x000a_   - Lítrar_x000a__x000a_4. **Upplýsingar um losun koltvísýrings (CO₂) vegna jarðefnaeldsneytis:**_x000a_   - Losun koltvísýrings (CO₂) vegna jarðefnaeldsneytis: 870 tonn_x000a__x000a_5. **Síða:**_x000a_   - Upplýsingar um díselolíu og smurolíu og glussa eru á síðu 10 og 11._x000a_   - Upplýsingar um losun koltvísýrings (CO₂) eru á síðu 11._x000a__x000a_Tilvitnanir úr textanum:_x000a_- &quot;Díselolía er nánast eina jarðefnaeldsneytið sem er brennt við starfsemi fyrirtækisins en nær allir bílar og vélar ganga fyrir díselolíu.&quot; (Síða 10)_x000a_- &quot;Tafla 1 – Orku- og vatnsnotkun: Jarðefnaeldsneyti (L): 324.686&quot; (Síða 10)_x000a_- &quot;Tafla 2 - Hráefnisnotkun: Smurolía og glussi: 5.390 lítrar&quot; (Síða 11)_x000a_- &quot;Tafla 3 – CO₂ mengun: Jarðefnaeldsneyti: 870 tonn&quot; (Síða 11)_x000a__x000a_Þessar upplýsingar gefa góða mynd af olíunotkun Hringrásar hf. á árinu 2011."/>
    <m/>
    <m/>
    <x v="1"/>
  </r>
  <r>
    <s v="orkuveita_reykjavíkur"/>
    <s v="Orkuveita Reykjavíkur"/>
    <s v="Reykjavík"/>
    <n v="110"/>
    <x v="6"/>
    <s v="Höfuðborgarsvæðið"/>
    <s v="Orkuveita"/>
    <s v="Díselolía"/>
    <s v="Gasolía"/>
    <n v="297644"/>
    <s v="l"/>
    <n v="257.46206000000001"/>
    <s v="Ekki til staðar"/>
    <s v="35"/>
    <s v="source"/>
    <x v="1"/>
    <s v="Í umhverfisskýrslu Orkuveitu Reykjavíkur fyrir árið 2011 er að finna upplýsingar um notkun á olíu og bensíni. Hér eru helstu atriði:_x000a__x000a_1. **Tafla 2. Magn eldsneytis, seyru og steypu sem flutt var um vatnsverndarsvæði höfuðborgarsvæðisins 2008-2011** (bls. 10):_x000a_   - **Bensín**: 3.006 lítrar_x000a_   - **Olía**: 42.136 lítrar_x000a__x000a_2. **Tafla 15. Eldsneytisnotkun OR 2007-2011** (bls. 35):_x000a_   - **Bensín**: 60.181 lítrar (29% minnkun frá fyrra ári)_x000a_   - **Díselolía**: 297.644 lítrar (4% minnkun frá fyrra ári)_x000a_   - **Lituð vélaolía**: 11.000 lítrar (61% minnkun frá fyrra ári)_x000a_   - **Vetni**: 68,31 m³ (63% minnkun frá fyrra ári)_x000a_   - **Metangas**: 28.000 m³ (1% aukning frá fyrra ári)_x000a__x000a_Þessar upplýsingar gefa til kynna notkun mismunandi tegunda olíu og bensíns hjá Orkuveitu Reykjavíkur árið 2011."/>
    <m/>
    <m/>
    <x v="3"/>
  </r>
  <r>
    <s v="flokkun_eyjafjörður_ehf"/>
    <s v="Flokkun Eyjafjörður"/>
    <s v="Akureyri"/>
    <n v="600"/>
    <x v="8"/>
    <s v="Norðurland Eystra"/>
    <s v="Urðun úrgangs"/>
    <s v="Díselolía"/>
    <s v="Gasolía"/>
    <n v="3510"/>
    <s v="l"/>
    <n v="3.0361500000000001"/>
    <s v="Ekki til staðar"/>
    <s v="8"/>
    <s v="source"/>
    <x v="1"/>
    <s v="Í skýrslunni um grænt bókhald Flokkunar Eyjafjarðar ehf. fyrir árið 2011 er að finna upplýsingar um notkun á díselolíu. Samkvæmt skýrslunni var notkun díselolíu árið 2011 sem hér segir:_x000a__x000a_- **Díselolía**: 3.510 lítrar_x000a__x000a_Þessar upplýsingar eru að finna á blaðsíðu 8 í skýrslunni._x000a__x000a_Tilvitnun:_x000a_&gt; &quot;#### Magn aðfanga:_x000a_&gt; Díselolía um 3.510 L.&quot;_x000a__x000a_Engar aðrar upplýsingar um notkun annarra olíuafurða eins og bensíns eða metanóls fyrir árið 2011 eru tilgreindar í skýrslunni."/>
    <m/>
    <m/>
    <x v="1"/>
  </r>
  <r>
    <s v="loðnuvinnslan"/>
    <s v="Loðnuvinnslan"/>
    <s v="Fáskrúðsfjörður"/>
    <n v="750"/>
    <x v="0"/>
    <s v="Austurland"/>
    <s v="Fiskimjölsverksmiðja"/>
    <s v="Marine díselolía (MD), flotaolía"/>
    <s v="Gasolía"/>
    <n v="278530"/>
    <s v="kg"/>
    <n v="278.52999999999997"/>
    <s v="Ekki til staðar"/>
    <s v="11-13"/>
    <s v="source"/>
    <x v="1"/>
    <s v="Í skýrslunni um grænt bókhald Loðnuvinnslunnar hf. fyrir árið 2011 er að finna eftirfarandi upplýsingar um notkun olíuafurða:_x000a__x000a_### Tegundir olíuafurða og magn notkunar árið 2011:_x000a_- **Svartolía**: 836.866 kg_x000a_- **Marine díselolía (MD), flotaolía**: 278.530 kg_x000a_- **Smurolía (glússí, gírolíur o.fl.)**: 295 kg_x000a__x000a_### Magn brunaefna í útblæstri árið 2011 vegna bruna svartolíu og MD-olíu:_x000a_- **Magn svartolíu**: 836,9 tn_x000a_- **Magn dísel-/flotaolíu**: 278,5 tn_x000a_- **Hlutfall S í svartolíu (hlutfall SO₂)**: 1,9% (3,8%)_x000a_- **Hlutfall S í flotaolíu (hlutfall SO₂)**: 0,2% (0,4%)_x000a_- **Magn SO₂ í útblæstri vegna brennslu svartolíu**: 31,8 tn_x000a_- **Magn SO₂ í útblæstri vegna brennslu díselolíu**: 1,1 tn_x000a_- **Magn CO₂ í útblæstri vegna bruna svartolíu**: 2.577,7 tn_x000a_- **Magn CO₂ í útblæstri vegna bruna dísel-/flotaolíu**: 885,6 tn_x000a__x000a_Þessar upplýsingar eru að finna á blaðsíðum 11-13 í skýrslunni."/>
    <m/>
    <m/>
    <x v="0"/>
  </r>
  <r>
    <s v="fjarðalax"/>
    <s v="Fjarðalax"/>
    <s v="Tálknafjörður"/>
    <n v="460"/>
    <x v="11"/>
    <s v="Vestfirðir"/>
    <s v="Fiskeldi"/>
    <s v="Gasolía"/>
    <s v="Gasolía"/>
    <n v="97445"/>
    <s v="l"/>
    <n v="84.289924999999997"/>
    <s v="Eldi Tálknafirði &amp; Fossfirði"/>
    <s v="3"/>
    <s v="source"/>
    <x v="1"/>
    <s v="Í skýrslunni um grænt bókhald fyrir árið 2011 hjá fyrirtækinu Fjarðalax ehf, er að finna eftirfarandi upplýsingar um notkun á olíuafurðum:_x000a__x000a_- **Gasolía**: 97.445 lítrar_x000a_- **Bensín**: 7.156 lítrar_x000a__x000a_Þessar upplýsingar eru staðsettar á blaðsíðu 3 í skýrslunni._x000a__x000a_Tilvitnun úr textanum:_x000a_```_x000a_| 5. Olíunotkun | Eldi Tálknafirði &amp; Fossfirði |   |   |_x000a_|   | Gasolía | Eldi Tálknafirði &amp; Fossfirði | 97445 | lítrar |_x000a_|   | Bensín | Eldi Tálknafirði &amp; Fossfirði | 7156 | lítrar |_x000a_```"/>
    <m/>
    <m/>
    <x v="4"/>
  </r>
  <r>
    <s v="malbikunarstöð_akureyrar"/>
    <s v="Malbikunarstöð Akureyrarbæjar"/>
    <s v="Akureyri"/>
    <n v="600"/>
    <x v="8"/>
    <s v="Norðurland Eystra"/>
    <s v="Framleiðsla malbiks"/>
    <s v="Flotaolía"/>
    <s v="Gasolía"/>
    <n v="96569"/>
    <s v="l"/>
    <n v="83.532184999999998"/>
    <s v="Til þurrkunar og upphitunar steinefna"/>
    <s v="6"/>
    <s v="source"/>
    <x v="1"/>
    <s v="Í skýrslunni um grænt bókhald fyrir árið 2011 hjá Malbikunarstöð Akureyrarbæjar við Súluveg er að finna eftirfarandi upplýsingar um olíunotkun fyrirtækisins:_x000a__x000a_- **Tegund olíu**: Flotaolía_x000a_- **Magn olíu**: 96.569 lítrar_x000a_- **Einingar**: Lítrar_x000a_- **Síða**: 6_x000a__x000a_Tilvitnun úr textanum:_x000a_&quot;### Olíunotkun_x000a_Til þurrkunar og upphitunar steinefna er notuð flotaolía. Heildarmagn olíu á árinu 2011 varð 96.569 lítrar eða um 10,0 lítrar á hvert tonn af malbiki.&quot;_x000a__x000a_Engar aðrar tegundir olíu eða olíutengdra vara eru nefndar í skýrslunni fyrir árið 2011."/>
    <m/>
    <m/>
    <x v="6"/>
  </r>
  <r>
    <s v="íslenska_gámafélagið"/>
    <s v="Íslenska Gámafélagið"/>
    <s v="Reykjavík"/>
    <n v="108"/>
    <x v="6"/>
    <s v="Höfuðborgarsvæðið"/>
    <s v="Sorphirða og endurvinnsla"/>
    <s v="Bensín 95 oktan"/>
    <s v="Bensín"/>
    <n v="80233"/>
    <s v="l"/>
    <n v="60.174750000000003"/>
    <s v="Ekki til staðar"/>
    <s v="9"/>
    <s v="source"/>
    <x v="1"/>
    <s v="Í grænu bókhaldi Íslenska Gámafélagsins ehf. fyrir árið 2011 er að finna eftirfarandi upplýsingar um notkun á olíuafurðum:_x000a__x000a_- **Bensín 95 oktan**: 80.233 lítrar_x000a_- **Díselolía**: 613.000 lítrar_x000a_- **Díselolía litdú**: 67.412 lítrar_x000a_- **Metan**: 79.303 rúmmetrar_x000a_- **Lífdísel**: 52.000 lítrar_x000a__x000a_Þessar upplýsingar eru að finna á blaðsíðu 9 í skýrslunni._x000a__x000a_Tilvitnun:_x000a_&quot;Eldsneytisnotkun_x000a_Eftirfarandi tafla sýnir heildarnotkun eldsneytis hjá Íslenska Gámafélaginu árið 2011._x000a__x000a_| Eldsneytisnotkun | Magn    |_x000a_|------------------|---------|_x000a_| Bensín 95 okt (L)| 80.233  |_x000a_| Díselolía (L)    | 613.000 |_x000a_| Díselolía litdú (L) | 67.412 |_x000a_| Metan (m³)       | 79.303  |_x000a_| Lífdísel         | 52.000  |&quot;"/>
    <m/>
    <m/>
    <x v="1"/>
  </r>
  <r>
    <s v="steinull"/>
    <s v="Steinull"/>
    <s v="Sauðárkrókur"/>
    <n v="550"/>
    <x v="10"/>
    <s v="Norðurland Vestra"/>
    <s v="Framleiðsla á steinull"/>
    <s v="Díeselolía"/>
    <s v="Gasolía"/>
    <n v="76580"/>
    <s v="kg"/>
    <n v="76.58"/>
    <s v="Tæki, hráefnaþurrkun og hersluloftshitun"/>
    <s v="9"/>
    <s v="source"/>
    <x v="1"/>
    <s v="Í skýrslu Steinullar hf. um grænt bókhald fyrir rekstrarárið 2011 er að finna eftirfarandi upplýsingar um notkun olíuafurða:_x000a__x000a_1. **Smurolía**:_x000a_   - Ýmsar olíur til smurnings tækja og kælingar voru notaðar í verksmiðjunni._x000a_   - Notkun ársins 2011 var um 0,77 tonn._x000a_   - (Page 7)_x000a__x000a_2. **Flotadíeselolía**:_x000a_   - Notuð til þurrkunar á sandi._x000a_   - (Page 6)_x000a__x000a_3. **Díeselolía og bensín**:_x000a_   - Fyrirtækið rekur díeselknúið ámoksturstæki, tvo díeselknúna lyftara og tvo rafmagnslyftara._x000a_   - Díeselolíunotkun þessara tækja árið 2011 var 6529 lítrar._x000a_   - Fyrirtækið rekur tvær bensínbifreiðar og var bensínnotkun þeirra 4240 lítrar._x000a_   - Eina díeselbifreið og nam notkun hennar 1196 lítrum._x000a_   - (Page 9)_x000a__x000a_4. **Olía- og bensín samtals**:_x000a_   - Olía- og bensínnotkun samtals var 76.580 tonn._x000a_   - (Page 12)_x000a__x000a_Þessar upplýsingar gefa heildarmynd af notkun olíuafurða hjá Steinull hf. á árinu 2011, þar sem bæði magn og tegundir olíuafurða eru tilgreindar."/>
    <s v="Undirflokkar með ónothæfa vísitölu"/>
    <m/>
    <x v="5"/>
  </r>
  <r>
    <s v="íslenska_gámafélagið"/>
    <s v="Íslenska Gámafélagið"/>
    <s v="Reykjavík"/>
    <n v="108"/>
    <x v="6"/>
    <s v="Höfuðborgarsvæðið"/>
    <s v="Sorphirða og endurvinnsla"/>
    <s v="Díselolía litdú"/>
    <s v="Gasolía"/>
    <n v="67412"/>
    <s v="l"/>
    <n v="58.31138"/>
    <s v="Ekki til staðar"/>
    <s v="9"/>
    <s v="source"/>
    <x v="1"/>
    <s v="Í grænu bókhaldi Íslenska Gámafélagsins ehf. fyrir árið 2011 er að finna eftirfarandi upplýsingar um notkun á olíuafurðum:_x000a__x000a_- **Bensín 95 oktan**: 80.233 lítrar_x000a_- **Díselolía**: 613.000 lítrar_x000a_- **Díselolía litdú**: 67.412 lítrar_x000a_- **Metan**: 79.303 rúmmetrar_x000a_- **Lífdísel**: 52.000 lítrar_x000a__x000a_Þessar upplýsingar eru að finna á blaðsíðu 9 í skýrslunni._x000a__x000a_Tilvitnun:_x000a_&quot;Eldsneytisnotkun_x000a_Eftirfarandi tafla sýnir heildarnotkun eldsneytis hjá Íslenska Gámafélaginu árið 2011._x000a__x000a_| Eldsneytisnotkun | Magn    |_x000a_|------------------|---------|_x000a_| Bensín 95 okt (L)| 80.233  |_x000a_| Díselolía (L)    | 613.000 |_x000a_| Díselolía litdú (L) | 67.412 |_x000a_| Metan (m³)       | 79.303  |_x000a_| Lífdísel         | 52.000  |&quot;"/>
    <m/>
    <m/>
    <x v="1"/>
  </r>
  <r>
    <s v="reykjagarður"/>
    <s v="Reykjagarður"/>
    <s v="Hella"/>
    <n v="851"/>
    <x v="18"/>
    <s v="Suðurland"/>
    <s v="Framleiðsla og sala á kjúklingi og kjúklingaafurðum"/>
    <s v="Olía"/>
    <s v="Gasolía"/>
    <n v="65906"/>
    <s v="l"/>
    <n v="57.008690000000001"/>
    <s v="Ekki til staðar"/>
    <s v="4"/>
    <s v="source"/>
    <x v="1"/>
    <s v="Í skýrslunni er að finna eftirfarandi upplýsingar um olíunotkun fyrirtækisins Reykjagarðs hf. fyrir árið 2011:_x000a__x000a_- **Olía**: 65.906 lítrar/ár_x000a__x000a_Þessar upplýsingar eru staðsettar á blaðsíðu 4 í skýrslunni undir kaflanum &quot;Grænt bókhald og lykiltölur 2011 fyrir Ásmundarstaði&quot; í undirkaflanum &quot;Orkugjafar&quot;._x000a__x000a_Engar aðrar upplýsingar um notkun annarra olíutengdra vara eins og bensín, dísilolíu eða metanól fyrir árið 2011 fundust í textanum."/>
    <m/>
    <m/>
    <x v="7"/>
  </r>
  <r>
    <s v="orkuveita_reykjavíkur"/>
    <s v="Orkuveita Reykjavíkur"/>
    <s v="Reykjavík"/>
    <n v="110"/>
    <x v="6"/>
    <s v="Höfuðborgarsvæðið"/>
    <s v="Orkuveita"/>
    <s v="Bensín"/>
    <s v="Bensín"/>
    <n v="60181"/>
    <s v="l"/>
    <n v="45.135750000000002"/>
    <s v="Ekki til staðar"/>
    <s v="35"/>
    <s v="source"/>
    <x v="1"/>
    <s v="Í umhverfisskýrslu Orkuveitu Reykjavíkur fyrir árið 2011 er að finna upplýsingar um notkun á olíu og bensíni. Hér eru helstu atriði:_x000a__x000a_1. **Tafla 2. Magn eldsneytis, seyru og steypu sem flutt var um vatnsverndarsvæði höfuðborgarsvæðisins 2008-2011** (bls. 10):_x000a_   - **Bensín**: 3.006 lítrar_x000a_   - **Olía**: 42.136 lítrar_x000a__x000a_2. **Tafla 15. Eldsneytisnotkun OR 2007-2011** (bls. 35):_x000a_   - **Bensín**: 60.181 lítrar (29% minnkun frá fyrra ári)_x000a_   - **Díselolía**: 297.644 lítrar (4% minnkun frá fyrra ári)_x000a_   - **Lituð vélaolía**: 11.000 lítrar (61% minnkun frá fyrra ári)_x000a_   - **Vetni**: 68,31 m³ (63% minnkun frá fyrra ári)_x000a_   - **Metangas**: 28.000 m³ (1% aukning frá fyrra ári)_x000a__x000a_Þessar upplýsingar gefa til kynna notkun mismunandi tegunda olíu og bensíns hjá Orkuveitu Reykjavíkur árið 2011."/>
    <m/>
    <m/>
    <x v="3"/>
  </r>
  <r>
    <s v="hraðfrystihúsið_gunnvör"/>
    <s v="Hraðfrystihúsið Gunnvör"/>
    <s v="Hnífsdalur"/>
    <n v="410"/>
    <x v="9"/>
    <s v="Vestfirðir"/>
    <s v="Sjávarútvegsfyrirtæki - Fiskeldi"/>
    <s v="Skipagasolía"/>
    <s v="Gasolía"/>
    <n v="40204"/>
    <s v="l"/>
    <n v="34.77646"/>
    <s v="Olía á báta (Rán og Papey)"/>
    <s v="3"/>
    <s v="source"/>
    <x v="1"/>
    <s v="Í skýrslunni um grænt bókhald Hraðfrystihússins - Gunnvarar hf. fyrir árið 2011 er eftirfarandi upplýsingar um olíunotkun fyrirtækisins:_x000a__x000a_- **Tegund olíu**: Olía á báta (Rán og Papey)_x000a_- **Magn**: 40.204 lítrar_x000a_- **Eining**: Lítrar_x000a_- **Síða**: 3_x000a__x000a_Auk þess er minnst á magn úrgangsolíu af bátum árið 2011, sem er talið óverulegt (síða 4)._x000a__x000a_Engar aðrar upplýsingar um notkun annarra olíutengdra vara eins og bensín, dísilolíu eða metanól fyrir árið 2011 fundust í skýrslunni."/>
    <m/>
    <m/>
    <x v="4"/>
  </r>
  <r>
    <s v="íslenska_kalkþörungafélagið"/>
    <s v="Íslenska Kalkþörungafélagið"/>
    <s v="Bíldudal"/>
    <n v="465"/>
    <x v="11"/>
    <s v="Vestfirðir"/>
    <s v="Framleiðsla og vinnsla kalkþörunga"/>
    <s v="Dieselolía"/>
    <s v="Gasolía"/>
    <n v="37423.26"/>
    <s v="l"/>
    <n v="32.371119900000004"/>
    <s v="Á farartæki"/>
    <s v="16"/>
    <s v="source"/>
    <x v="1"/>
    <s v="Í skýrslu Íslenska kalkþörungafélagsins ehf. fyrir árið 2011 er að finna eftirfarandi upplýsingar um notkun olíuafurða:_x000a__x000a_1. **Olía**:_x000a_   - **Tegund**: Dieselolía_x000a_   - **Magn**: 37.423,26 lítrar_x000a_   - **Notkun**: Á farartæki_x000a_   - **Síða**: 16_x000a__x000a_2. **Gas**:_x000a_   - **Tegund**: Propangas_x000a_   - **Magn**: 4 tonn_x000a_   - **Notkun**: Til eftirþurrkunar á kornuðum áburði_x000a_   - **Síða**: 16_x000a__x000a_3. **Smurolía**:_x000a_   - **Magn**: 333,6 lítrar_x000a_   - **Notkun**: Til að smyrja ýmis tæki í verksmiðjunni_x000a_   - **Síða**: 13_x000a__x000a_Þessar upplýsingar eru teknar úr kaflanum &quot;6.0 Aðföng og orka&quot; og &quot;13.3 Orkunotkun&quot; í skýrslunni."/>
    <m/>
    <m/>
    <x v="4"/>
  </r>
  <r>
    <s v="sorpeyðingarstöð_suðurnesja__kalka"/>
    <s v="Sorpeyðingarstöð Suðurnesja"/>
    <s v="Reykjanesbær"/>
    <n v="230"/>
    <x v="4"/>
    <s v="Suðurnes"/>
    <s v="Sorpeyðingarstöð"/>
    <s v="Gasolía"/>
    <s v="Gasolía"/>
    <n v="36971"/>
    <s v="l"/>
    <n v="31.979915000000002"/>
    <s v="Ekki til staðar"/>
    <s v="5"/>
    <s v="source"/>
    <x v="1"/>
    <s v="Í Græna bókhaldi Sorpeyðingarstöðvar Suðurnesja sf. fyrir árið 2011 er að finna eftirfarandi upplýsingar um notkun á olíutengdum vörum:_x000a__x000a_- **Gasolía (lítrar)**: 36.971 lítrar_x000a_- **Gas (kg)**: 11 kg_x000a_- **Smurolía (lítrar)**: 105 lítrar_x000a_- **Steinolía (lítrar)**: 1.000 lítrar_x000a_- **Bensín (lítrar)**: 0 lítrar_x000a_- **Olíuhreinsir (lítrar)**: 100 lítrar_x000a_- **Glussi (lítrar)**: 624 lítrar_x000a_- **Smurefni (lítrar)**: 29 lítrar_x000a_- **Hreinsiefni (lítrar)**: 123 lítrar_x000a_- **Frostlögur (lítrar)**: 40 lítrar_x000a_- **Ryðeyðir (lítrar)**: 0 lítrar_x000a_- **Lútur (lítrar)**: 1.180 lítrar_x000a_- **Saltsýra (lítrar)**: 1.800 lítrar_x000a__x000a_Þessar upplýsingar eru að finna á blaðsíðu 5 í skýrslunni._x000a__x000a_Tilvitnun:_x000a_&gt; &quot;## Orku-og hráefnanotkun_x000a_&gt; _x000a_&gt; |                         | 2011      | 2010      | 2009      | 2008      | 2007      |_x000a_&gt; |-------------------------|-----------|-----------|-----------|-----------|-----------|_x000a_&gt; | Gasolía (lítrar)        | 36.971    | 23.356    | 14.019    | 24.580    | 26.858    |_x000a_&gt; | Gas (kg)                | 11        | 22        | 123       | 450       | 60        |_x000a_&gt; | Smurolía (lítrar)       | 105       | 20        | 105       | 119       | 0         |_x000a_&gt; | Steinolía (lítrar)      | 1.000     | 200       | 400       | 334       | 0         |_x000a_&gt; | Bensín (lítrar)         | 0         | 5         | 14        | 0         | 24        |_x000a_&gt; | Olíuhreinsir (lítrar)   | 100       | 140       | 320       | 240       | 80        |_x000a_&gt; | Glussi (lítrar)         | 624       | 476       | 1.408     | 888       | 720       |_x000a_&gt; | Smurefni (lítrar)       | 29        | 14        | 57        | 34        | 199       |_x000a_&gt; | Hreinsiefni (lítrar)    | 123       | 46        | 20        | 35        | 470       |_x000a_&gt; | Frostlögur (lítrar)     | 40        | 310       | 620       | 100       | 420       |_x000a_&gt; | Ryðeyðir (lítrar)       | 0         | 0         | 0         | 0         | 20        |_x000a_&gt; | Lútur (lítrar)          | 1.180     | 300       | 0         | 0         | 0         |_x000a_&gt; | Saltsýra (lítrar)       | 1.800     | 359       | 0         | 0         | 0         |&quot;"/>
    <m/>
    <m/>
    <x v="1"/>
  </r>
  <r>
    <s v="alcoa_fjarðarál"/>
    <s v="Alcoa"/>
    <s v="Reyðarfjörður"/>
    <n v="730"/>
    <x v="0"/>
    <s v="Austurland"/>
    <s v="Álframleiðsla"/>
    <s v="Bensín"/>
    <s v="Bensín"/>
    <n v="34307"/>
    <s v="l"/>
    <n v="25.730250000000002"/>
    <s v="rekstur bíla og vinnuvéla"/>
    <s v="10 og 11"/>
    <s v="source"/>
    <x v="1"/>
    <s v="Í skýrslunni &quot;Grænt bókhald 2011&quot; frá Alcoa Fjarðaáli er að finna eftirfarandi upplýsingar um notkun olíuafurða árið 2011:_x000a__x000a_- **Bensín**: 34.307 lítrar_x000a_- **Díselolía**: 486.665 lítrar (um 90% af þessari díselolíu er bio-dísel (B10), sem er díselolía með 10% innihald af lífrænu eldsneyti unnu úr jurtaolíum)_x000a__x000a_Þessar upplýsingar eru að finna á blaðsíðu 10 og 11 í skýrslunni._x000a__x000a_Tilvitnun:_x000a_&gt; &quot;Við rekstur bíla og vinnuvéla voru notaðir 34.307 lítrar af bensíni og 486.665 lítrar af díselolíu. Um 90% af þeirri díselolíu sem notuð var er bio-dísel (B10), sem er díselolía með 10% innihald af lífrænu eldsneyti unnu úr jurtaolíum sem er endurnýjanleg auðlind. Notkunin er alls um 1,53 lítrar á hvert framleitt tonn af áli, sem er svipuð notkun og árið áður þegar notaðir voru 1,51 l/t áls.&quot;_x000a__x000a_Einnig er að finna upplýsingar um notkun á hættulegum efnum, þar á meðal díselolíu og bensíni, á blaðsíðu 13 í töflu 2:_x000a__x000a_&gt; &quot;Díselolía (Xn, N): 486.665 l_x000a_&gt; Bensín (Fx, T, N): 34.307 l&quot;_x000a__x000a_Þessar upplýsingar gefa góða mynd af olíunotkun fyrirtækisins árið 2011."/>
    <m/>
    <m/>
    <x v="2"/>
  </r>
  <r>
    <s v="orkugerðin_ehf"/>
    <s v="Orkugerðin"/>
    <s v="Flóahreppi"/>
    <n v="801"/>
    <x v="15"/>
    <s v="Suðurland"/>
    <s v="Framleiðsla á kjötmjöli og fitu"/>
    <s v="Olía"/>
    <s v="Gasolía"/>
    <n v="29000"/>
    <s v="l"/>
    <n v="25.085000000000001"/>
    <s v="Ekki til staðar"/>
    <s v="10"/>
    <s v="source"/>
    <x v="1"/>
    <s v="Í Grænu bókhaldi Orkugerðarinnar ehf. fyrir árið 2011, sem er að finna á blaðsíðu 10, eru upplýsingar um notkun á olíu- og smurefnum, fitu, olíu og gasi. Hér eru nánari upplýsingar:_x000a__x000a_- **Olíu- og smurefni**: _x000a_  - Notkun: 20 lítrar_x000a__x000a_- **Fita**:_x000a_  - Notkun: 422.000 lítrar_x000a__x000a_- **Olía**:_x000a_  - Notkun: 29.000 lítrar_x000a__x000a_- **Gas**:_x000a_  - Notkun: 60 kg_x000a__x000a_Þessar upplýsingar eru teknar úr töflu 6.1 í kaflanum &quot;Grænt bókhald og lykiltölur&quot; á blaðsíðu 10."/>
    <m/>
    <m/>
    <x v="7"/>
  </r>
  <r>
    <s v="norðurá_bs"/>
    <s v="Norðurá"/>
    <s v="Stekkjarvík, Blönduós"/>
    <n v="541"/>
    <x v="19"/>
    <s v="Norðurland Vestra"/>
    <s v="Urðun úrgangs"/>
    <s v="Gasolía"/>
    <s v="Gasolía"/>
    <n v="18875"/>
    <s v="l"/>
    <n v="16.326875000000001"/>
    <s v="Á tæki (troðari, jarðýta, hjólaskóflá og MMC pallbíll)"/>
    <s v="13"/>
    <s v="source"/>
    <x v="1"/>
    <s v="Í skýrslunni um grænt bókhald fyrir árið 2011 frá Norðurá bs. er að finna eftirfarandi upplýsingar um olíunotkun fyrirtækisins:_x000a__x000a_- **Tegund olíu**: Gasiolía_x000a_- **Magn notað**: _x000a_  - Á tæki (troðari, jarðýta, hjólaskóflá og MMC pallbíll): 18.875 lítrar_x000a_  - Á bifreið: 2.025 lítrar_x000a_  - Samtals: 20.900 lítrar_x000a_- **Einingar**: Lítrar_x000a_- **Síða**: 13_x000a__x000a_Tilvitnun úr textanum:_x000a_&gt; &quot;Gasiolíunotkun er bundin við notkun á tækjum, sem eru troðari, jarðýta, hjólaskóflá og MMC pallbíll. Þau eru notuð til færslu á jarðvegi og undirbúning og frágang urðunarhólfs. Olíunotkun á tækin var 18.875 lítrar og á bifreið 2.025 lítrar. Gasiolíunotkun var því samtals 20.900 lítrar.&quot;_x000a__x000a_Engar aðrar tegundir olíu eða olíutengdra vara eru nefndar í skýrslunni fyrir árið 2011."/>
    <m/>
    <m/>
    <x v="1"/>
  </r>
  <r>
    <s v="sorpstöð_vesturlands"/>
    <s v="Sorpurðun Vesturlands"/>
    <s v="Borgarnes"/>
    <n v="310"/>
    <x v="13"/>
    <s v="Vesturland"/>
    <s v="Urðun úrgangs"/>
    <s v="Gasolía"/>
    <s v="Gasolía"/>
    <n v="18557"/>
    <s v="l"/>
    <n v="16.051805000000002"/>
    <s v="troðari, grafa og dráttavél"/>
    <s v="8"/>
    <s v="source"/>
    <x v="1"/>
    <s v="Í skýrslunni &quot;Grænt bókhald 2011&quot; frá Sorpuðun Vesturlands hf. er að finna upplýsingar um olíunotkun fyrirtækisins á árinu 2011. Á blaðsíðu 8 kemur fram að gasolíunotkun fyrirtækisins var bundin við notkun á tækjum, sem eru troðari, grafa og dráttavél. Samtals var olíunotkun á tækjunum 18.557 lítrar á árinu 2011._x000a__x000a_Tilvitnun:_x000a_&quot;Gasolíunotkun er bundin við notkun á tækjum, sem eru troðari, grafa og dráttavél. Þau eru notuð til flutnings á jarðvegi og við undirbúning og frágang urðunarreina. Olíunotkun á tækjun var samtals 18.557 lítrar á árinu 2011.&quot;_x000a__x000a_Engar aðrar upplýsingar um notkun á öðrum tegundum olíu eða olíutengdum vörum (s.s. bensín, dísilolíu, metanól) fyrir árið 2011 fundust í skýrslunni._x000a__x000a_Blaðsíða: 8"/>
    <m/>
    <m/>
    <x v="1"/>
  </r>
  <r>
    <s v="sorpa_bs"/>
    <s v="Sorpa"/>
    <s v="Reykjavík"/>
    <n v="112"/>
    <x v="6"/>
    <s v="Höfuðborgarsvæðið"/>
    <s v="Úrgangsmeðhöndlun"/>
    <s v="Díselolía"/>
    <s v="Gasolía"/>
    <n v="11148"/>
    <s v="l"/>
    <n v="9.6430199999999999"/>
    <s v="Ekki til staðar"/>
    <s v="7"/>
    <s v="source"/>
    <x v="1"/>
    <s v="Í umhverfisskýrslu SORPU bs fyrir árið 2012, sem fjallar um árið 2011, er að finna eftirfarandi upplýsingar um notkun olíuafurða:_x000a__x000a_1. **Bensín**:_x000a_   - Magn: 11.025 lítrar_x000a_   - Umhverfisáhrif: 0,07 lítrar á hvert innvegið tonn úrgangs_x000a_   - Heimild: Tafla 9.5 á blaðsíðu 7_x000a__x000a_2. **Díselolía**:_x000a_   - Magn: 11.148 lítrar_x000a_   - Umhverfisáhrif: 0,08 lítrar á hvert innvegið tonn úrgangs_x000a_   - Heimild: Tafla 9.5 á blaðsíðu 7_x000a__x000a_3. **Metan**:_x000a_   - Magn: 25.256 Nm³_x000a_   - Umhverfisáhrif: 0,17 Nm³ á hvert innvegið tonn úrgangs_x000a_   - Heimild: Tafla 9.5 á blaðsíðu 7_x000a__x000a_4. **Orkunotkun (í kWh)**:_x000a_   - Bensín: 102.151 kWh_x000a_   - Díselolía: 113.387 kWh_x000a_   - Metan: 251.339 kWh_x000a_   - Heimild: Tafla 9.7 á blaðsíðu 7_x000a__x000a_5. **Losun gróðurhúsalofttegunda frá eldsneytisnotkun**:_x000a_   - Bensín: 8,3 tonn (0,17 kg-CO₂/t)_x000a_   - Díselolía: 8,9 tonn (0,19 kg-CO₂/t)_x000a_   - Metan: 18,1 tonn (0,34 kg-CO₂/t)_x000a_   - Heimild: Tafla 9.8 á blaðsíðu 8_x000a__x000a_Þessar upplýsingar gefa heildstæða mynd af notkun olíuafurða hjá SORPU á árinu 2011."/>
    <m/>
    <m/>
    <x v="1"/>
  </r>
  <r>
    <s v="sorpa_bs"/>
    <s v="Sorpa"/>
    <s v="Reykjavík"/>
    <n v="112"/>
    <x v="6"/>
    <s v="Höfuðborgarsvæðið"/>
    <s v="Úrgangsmeðhöndlun"/>
    <s v="Bensín"/>
    <s v="Bensín"/>
    <n v="11025"/>
    <s v="l"/>
    <n v="8.2687500000000007"/>
    <s v="Ekki til staðar"/>
    <s v="7"/>
    <s v="source"/>
    <x v="1"/>
    <s v="Í umhverfisskýrslu SORPU bs fyrir árið 2012, sem fjallar um árið 2011, er að finna eftirfarandi upplýsingar um notkun olíuafurða:_x000a__x000a_1. **Bensín**:_x000a_   - Magn: 11.025 lítrar_x000a_   - Umhverfisáhrif: 0,07 lítrar á hvert innvegið tonn úrgangs_x000a_   - Heimild: Tafla 9.5 á blaðsíðu 7_x000a__x000a_2. **Díselolía**:_x000a_   - Magn: 11.148 lítrar_x000a_   - Umhverfisáhrif: 0,08 lítrar á hvert innvegið tonn úrgangs_x000a_   - Heimild: Tafla 9.5 á blaðsíðu 7_x000a__x000a_3. **Metan**:_x000a_   - Magn: 25.256 Nm³_x000a_   - Umhverfisáhrif: 0,17 Nm³ á hvert innvegið tonn úrgangs_x000a_   - Heimild: Tafla 9.5 á blaðsíðu 7_x000a__x000a_4. **Orkunotkun (í kWh)**:_x000a_   - Bensín: 102.151 kWh_x000a_   - Díselolía: 113.387 kWh_x000a_   - Metan: 251.339 kWh_x000a_   - Heimild: Tafla 9.7 á blaðsíðu 7_x000a__x000a_5. **Losun gróðurhúsalofttegunda frá eldsneytisnotkun**:_x000a_   - Bensín: 8,3 tonn (0,17 kg-CO₂/t)_x000a_   - Díselolía: 8,9 tonn (0,19 kg-CO₂/t)_x000a_   - Metan: 18,1 tonn (0,34 kg-CO₂/t)_x000a_   - Heimild: Tafla 9.8 á blaðsíðu 8_x000a__x000a_Þessar upplýsingar gefa heildstæða mynd af notkun olíuafurða hjá SORPU á árinu 2011."/>
    <m/>
    <m/>
    <x v="1"/>
  </r>
  <r>
    <s v="orkuveita_reykjavíkur"/>
    <s v="Orkuveita Reykjavíkur"/>
    <s v="Reykjavík"/>
    <n v="110"/>
    <x v="6"/>
    <s v="Höfuðborgarsvæðið"/>
    <s v="Orkuveita"/>
    <s v="Lituð vélaolía"/>
    <s v="Gasolía"/>
    <n v="11000"/>
    <s v="l"/>
    <n v="9.5150000000000006"/>
    <s v="Ekki til staðar"/>
    <s v="35"/>
    <s v="source"/>
    <x v="1"/>
    <s v="Í umhverfisskýrslu Orkuveitu Reykjavíkur fyrir árið 2011 er að finna upplýsingar um notkun á olíu og bensíni. Hér eru helstu atriði:_x000a__x000a_1. **Tafla 2. Magn eldsneytis, seyru og steypu sem flutt var um vatnsverndarsvæði höfuðborgarsvæðisins 2008-2011** (bls. 10):_x000a_   - **Bensín**: 3.006 lítrar_x000a_   - **Olía**: 42.136 lítrar_x000a__x000a_2. **Tafla 15. Eldsneytisnotkun OR 2007-2011** (bls. 35):_x000a_   - **Bensín**: 60.181 lítrar (29% minnkun frá fyrra ári)_x000a_   - **Díselolía**: 297.644 lítrar (4% minnkun frá fyrra ári)_x000a_   - **Lituð vélaolía**: 11.000 lítrar (61% minnkun frá fyrra ári)_x000a_   - **Vetni**: 68,31 m³ (63% minnkun frá fyrra ári)_x000a_   - **Metangas**: 28.000 m³ (1% aukning frá fyrra ári)_x000a__x000a_Þessar upplýsingar gefa til kynna notkun mismunandi tegunda olíu og bensíns hjá Orkuveitu Reykjavíkur árið 2011."/>
    <m/>
    <m/>
    <x v="3"/>
  </r>
  <r>
    <s v="rifós"/>
    <s v="Rifós"/>
    <s v="Kópasker"/>
    <n v="671"/>
    <x v="12"/>
    <s v="Norðurland Eystra"/>
    <s v="Fiskeldi"/>
    <s v="Bensín, hrálóla"/>
    <s v="Bensín"/>
    <n v="9618"/>
    <s v="l"/>
    <n v="7.2134999999999998"/>
    <s v="Ekki til staðar"/>
    <s v="3"/>
    <s v="source"/>
    <x v="1"/>
    <s v="Í skýrslunni um grænt bókhald Rifós hf. fyrir árið 2011 er að finna eftirfarandi upplýsingar um olíunotkun fyrirtækisins:_x000a__x000a_### Olíunotkun (bls. 3)_x000a_- **Bensín, hrálóla**: 6803 lítrar og 9618 lítrar_x000a_- **Smurolíur, Ursa Super 15W-40**: 60 lítrar_x000a_- **Ísvari, frostlögur**: 4 lítrar_x000a_- **Nótamóning**: engin notkun árið 2011_x000a_- **White sprit**: 400 lítrar_x000a_- **Ýmsar olíur**: 16.8 lítrar_x000a__x000a_### Viðbótarupplýsingar (bls. 11-12)_x000a_- **Bensín 95 okt full þjónusta**: 4172 lítrar_x000a_- **Bensín 95 okt sjálfsafgreiðsla**: 769.21 lítrar_x000a_- **Bensín 95 okt**: 1481.71 lítrar_x000a_- **Díeselolía sjálfsafgreiðsla**: 97.72 lítrar_x000a_- **Díeselolía B8**: 1066.76 lítrar_x000a__x000a_Þessar upplýsingar gefa heildarmynd af olíunotkun fyrirtækisins á árinu 2011, þar sem mismunandi tegundir olíu og magn þeirra eru skráðar í lítrum."/>
    <m/>
    <m/>
    <x v="4"/>
  </r>
  <r>
    <s v="vinnslustöðin"/>
    <s v="Vinnslustöðin"/>
    <s v="Vestmannaeyjar"/>
    <n v="900"/>
    <x v="3"/>
    <s v="Suðurland"/>
    <s v="Fiskimjölsverksmiðja"/>
    <s v="Gasolía"/>
    <s v="Gasolía"/>
    <n v="9328"/>
    <s v="l"/>
    <n v="8.0687200000000008"/>
    <s v="Ekki til staðar"/>
    <s v="11"/>
    <s v="source"/>
    <x v="1"/>
    <s v="Í skýrslunni um grænt bókhald fyrir árið 2011 frá Vinnslustöðinni hf. eru eftirfarandi upplýsingar um notkun olíuafurða:_x000a__x000a_1. **Svartolía**:_x000a_   - Notkun: 1.365.944 kg_x000a_   - Einingar: kg_x000a_   - Brennsla svartolíu myndaði 4.371 tonn af CO₂ og 51 tonn af SO₂._x000a_   - Heimild: Tafla 5 á blaðsíðu 11 og Tafla 7 á blaðsíðu 12._x000a__x000a_2. **Gasolía**:_x000a_   - Notkun: 9.328 lítrar_x000a_   - Einingar: lítrar_x000a_   - Heimild: Tafla 5 á blaðsíðu 11._x000a__x000a_3. **Smurolía**:_x000a_   - Notkun: 829 lítrar_x000a_   - Einingar: lítrar_x000a_   - Heimild: Tafla 5 á blaðsíðu 11._x000a__x000a_Þessar upplýsingar eru teknar úr töflum sem sýna notkun rafmagns, olíu og vatns árin 2010 og 2011, sem og loftmengun sem myndast vegna brennslu svartolíu."/>
    <m/>
    <m/>
    <x v="0"/>
  </r>
  <r>
    <s v="efnamóttakan"/>
    <s v="Efnamóttakan"/>
    <s v="Reykjavík"/>
    <n v="112"/>
    <x v="6"/>
    <s v="Höfuðborgarsvæðið"/>
    <s v="Úrgangsmeðhöndlun og endurvinnsla"/>
    <s v="Dieselolía"/>
    <s v="Gasolía"/>
    <n v="8031"/>
    <s v="l"/>
    <n v="6.946815"/>
    <s v="Ekki til staðar"/>
    <s v="9"/>
    <s v="source"/>
    <x v="1"/>
    <s v="Í skýrslunni um grænt bókhald Efnamóttökunnar hf. fyrir árið 2011 er að finna eftirfarandi upplýsingar um notkun á olíuafurðum:_x000a__x000a_- **Bensín**: 934 lítrar_x000a_- **Metangas**: 11.732 lítrar_x000a_- **Dieselolía**: 8.031 lítrar_x000a__x000a_Þessar upplýsingar eru að finna á blaðsíðu 9 í skýrslunni._x000a__x000a_Tilvitnun:_x000a_&gt; | Breyta            | eining | 2011   | 2010   | 2009   |_x000a_&gt; |-------------------|--------|--------|--------|--------|_x000a_&gt; | Bensín            | l      | 934    | 645    | 1.250  |_x000a_&gt; | Metangas          | l      | 11.732 | 10.586 | 9.548  |_x000a_&gt; | Dieselolía        | l      | 8.031  | 8.654  | 9.967  |"/>
    <m/>
    <m/>
    <x v="1"/>
  </r>
  <r>
    <s v="fjarðalax"/>
    <s v="Fjarðalax"/>
    <s v="Tálknafjörður"/>
    <n v="460"/>
    <x v="11"/>
    <s v="Vestfirðir"/>
    <s v="Fiskeldi"/>
    <s v="Bensín"/>
    <s v="Bensín"/>
    <n v="7156"/>
    <s v="l"/>
    <n v="5.367"/>
    <s v="Eldi Tálknafirði &amp; Fossfirði"/>
    <s v="3"/>
    <s v="source"/>
    <x v="1"/>
    <s v="Í skýrslunni um grænt bókhald fyrir árið 2011 hjá fyrirtækinu Fjarðalax ehf, er að finna eftirfarandi upplýsingar um notkun á olíuafurðum:_x000a__x000a_- **Gasolía**: 97.445 lítrar_x000a_- **Bensín**: 7.156 lítrar_x000a__x000a_Þessar upplýsingar eru staðsettar á blaðsíðu 3 í skýrslunni._x000a__x000a_Tilvitnun úr textanum:_x000a_```_x000a_| 5. Olíunotkun | Eldi Tálknafirði &amp; Fossfirði |   |   |_x000a_|   | Gasolía | Eldi Tálknafirði &amp; Fossfirði | 97445 | lítrar |_x000a_|   | Bensín | Eldi Tálknafirði &amp; Fossfirði | 7156 | lítrar |_x000a_```"/>
    <m/>
    <m/>
    <x v="4"/>
  </r>
  <r>
    <s v="rifós"/>
    <s v="Rifós"/>
    <s v="Kópasker"/>
    <n v="671"/>
    <x v="12"/>
    <s v="Norðurland Eystra"/>
    <s v="Fiskeldi"/>
    <s v="Bensín, hrálóla"/>
    <s v="Bensín"/>
    <n v="6803"/>
    <s v="l"/>
    <n v="5.1022499999999997"/>
    <s v="Ekki til staðar"/>
    <s v="3"/>
    <s v="source"/>
    <x v="1"/>
    <s v="Í skýrslunni um grænt bókhald Rifós hf. fyrir árið 2011 er að finna eftirfarandi upplýsingar um olíunotkun fyrirtækisins:_x000a__x000a_### Olíunotkun (bls. 3)_x000a_- **Bensín, hrálóla**: 6803 lítrar og 9618 lítrar_x000a_- **Smurolíur, Ursa Super 15W-40**: 60 lítrar_x000a_- **Ísvari, frostlögur**: 4 lítrar_x000a_- **Nótamóning**: engin notkun árið 2011_x000a_- **White sprit**: 400 lítrar_x000a_- **Ýmsar olíur**: 16.8 lítrar_x000a__x000a_### Viðbótarupplýsingar (bls. 11-12)_x000a_- **Bensín 95 okt full þjónusta**: 4172 lítrar_x000a_- **Bensín 95 okt sjálfsafgreiðsla**: 769.21 lítrar_x000a_- **Bensín 95 okt**: 1481.71 lítrar_x000a_- **Díeselolía sjálfsafgreiðsla**: 97.72 lítrar_x000a_- **Díeselolía B8**: 1066.76 lítrar_x000a__x000a_Þessar upplýsingar gefa heildarmynd af olíunotkun fyrirtækisins á árinu 2011, þar sem mismunandi tegundir olíu og magn þeirra eru skráðar í lítrum."/>
    <m/>
    <m/>
    <x v="4"/>
  </r>
  <r>
    <s v="silfurstjarnan"/>
    <s v="Silfurstjarnan"/>
    <s v="Kópasker"/>
    <n v="671"/>
    <x v="12"/>
    <s v="Norðurland Eystra"/>
    <s v="Fiskeldi"/>
    <s v="Olía"/>
    <s v="Gasolía"/>
    <n v="5763"/>
    <s v="l"/>
    <n v="4.9849949999999996"/>
    <s v="Vararafstöð og vinnuvélar"/>
    <s v="4"/>
    <s v="source"/>
    <x v="1"/>
    <s v="Í skýrslunni um grænt bókhald Silfurstjörnunnar hf. fyrir árið 2011 er að finna eftirfarandi upplýsingar um olíunotkun fyrirtækisins:_x000a__x000a_- **Tegund olíu**: Olía notuð fyrir vararafstöð og vinnuvélar._x000a_- **Magn**: 5.763 lítrar._x000a_- **Eining**: Lítrar._x000a_- **Síða**: 4._x000a__x000a_Tilvitnun í textann:_x000a_&quot;2.5. Olíunotkun | Vararafstöð, vinnuvélar | 5.763 | lítrar |&quot;_x000a__x000a_Engar aðrar upplýsingar um notkun annarra olíutengdra vara eins og bensín, dísilolíu eða metanól fundust í skýrslunni fyrir árið 2011."/>
    <m/>
    <m/>
    <x v="4"/>
  </r>
  <r>
    <s v="becromal"/>
    <s v="TDK Foil Iceland "/>
    <s v="Akureyri"/>
    <n v="600"/>
    <x v="8"/>
    <s v="Norðurland Eystra"/>
    <s v="Framleiðsla á álflynnun fyrir rafþéttta"/>
    <s v="Díselolía"/>
    <s v="Gasolía"/>
    <n v="5580"/>
    <s v="l"/>
    <n v="4.8266999999999998"/>
    <s v="Ökutæki/vélar"/>
    <s v="8"/>
    <s v="source"/>
    <x v="1"/>
    <s v="Í skýrslunni um grænt bókhald Becromal Iceland ehf. fyrir árið 2011 er að finna upplýsingar um notkun olíutengdra vara. Hér eru helstu atriði:_x000a__x000a_- **Jarðefnaeldsneyti (lítrar)**: _x000a_  - Notkun árið 2010: 3.182 lítrar_x000a_  - Notkun árið 2011: 5.580 lítrar_x000a_  - Notkun: Ökutæki/vélar_x000a_  - Upplýsingar á blaðsíðu 8_x000a__x000a_- **Frostlögur (lítrar)**:_x000a_  - Notkun árið 2010: 4.510 lítrar_x000a_  - Notkun árið 2011: Engin notkun skráð_x000a_  - Notkun: Loftastikerfi/Snjóbræðsla eða frostvarnir á lögnum_x000a_  - Upplýsingar á blaðsíðu 8_x000a__x000a_- **Rauðspíritt (lítrar)**:_x000a_  - Notkun árið 2010: 111 lítrar_x000a_  - Notkun árið 2011: 120 lítrar_x000a_  - Notkun: Þrif_x000a_  - Upplýsingar á blaðsíðu 8_x000a__x000a_- **Olíuhreinsir (lítrar)**:_x000a_  - Notkun árið 2010: Engin notkun skráð_x000a_  - Notkun árið 2011: 31 lítrar_x000a_  - Notkun: Vélar/viðhald_x000a_  - Upplýsingar á blaðsíðu 8_x000a__x000a_- **Mótorolía (lítrar)**:_x000a_  - Notkun árið 2010: 140 lítrar_x000a_  - Notkun árið 2011: 93 lítrar_x000a_  - Notkun: Vélar/viðhald_x000a_  - Upplýsingar á blaðsíðu 8_x000a__x000a_Þessar upplýsingar gefa til kynna notkun mismunandi olíutengdra vara hjá Becromal Iceland ehf. á árinu 2011."/>
    <s v="Becromal varð TDK foil "/>
    <m/>
    <x v="2"/>
  </r>
  <r>
    <s v="sagaplast_gufunesi"/>
    <s v="Sagaplast"/>
    <s v="Gufunes, 112 Reykjavik"/>
    <n v="112"/>
    <x v="6"/>
    <s v="Höfuðborgarsvæðið"/>
    <s v="Spilliefnaþjónusta og endurvinnsla"/>
    <s v="Díeselolía"/>
    <s v="Gasolía"/>
    <n v="4600"/>
    <s v="l"/>
    <n v="3.9790000000000001"/>
    <s v="Ekki til staðar"/>
    <s v="5"/>
    <s v="source"/>
    <x v="1"/>
    <s v="Í grænu bókhaldi Sagaplasts ehf. fyrir árið 2011 kemur fram eftirfarandi upplýsingar um notkun á olíutengdum vörum:_x000a__x000a_- **Bensín**: 653 lítrar_x000a_- **Díeselolía**: 4.600 lítrar_x000a__x000a_Þessar upplýsingar eru að finna á blaðsíðu 5 í skýrslunni undir kaflanum &quot;Breytur um auðlindanotkun í grænu bókhaldi&quot;._x000a__x000a_Tilvitnun:_x000a_&quot;Breytur um auðlindanotkun í grænu bókhaldi_x000a__x000a_| Breyta            | Eining | 2011   | 2010   |_x000a_|-------------------|--------|--------|--------|_x000a_| Rafmagn           | kWh    | 108.880| 101.196|_x000a_| Heitt vatn        | m3     | 2.201  | 2.148  |_x000a_| Vír v/böggunar    | Kg     | 10.000 | 6.000  |_x000a_| Bensín            | Ltr.   | 653    | 771    |_x000a_| Díeselolía        | Ltr.   | 4.600  | 4.546  |&quot;_x000a__x000a_Engar aðrar olíutengdar vörur eru nefndar í skýrslunni fyrir árið 2011."/>
    <m/>
    <m/>
    <x v="1"/>
  </r>
  <r>
    <s v="rifós"/>
    <s v="Rifós"/>
    <s v="Kópasker"/>
    <n v="671"/>
    <x v="12"/>
    <s v="Norðurland Eystra"/>
    <s v="Fiskeldi"/>
    <s v="Bensín 95 okt full þjónusta"/>
    <s v="Bensín"/>
    <n v="4172"/>
    <s v="l"/>
    <n v="3.129"/>
    <s v="Ekki til staðar"/>
    <s v="11-12"/>
    <s v="source"/>
    <x v="1"/>
    <s v="Í skýrslunni um grænt bókhald Rifós hf. fyrir árið 2011 er að finna eftirfarandi upplýsingar um olíunotkun fyrirtækisins:_x000a__x000a_### Olíunotkun (bls. 3)_x000a_- **Bensín, hrálóla**: 6803 lítrar og 9618 lítrar_x000a_- **Smurolíur, Ursa Super 15W-40**: 60 lítrar_x000a_- **Ísvari, frostlögur**: 4 lítrar_x000a_- **Nótamóning**: engin notkun árið 2011_x000a_- **White sprit**: 400 lítrar_x000a_- **Ýmsar olíur**: 16.8 lítrar_x000a__x000a_### Viðbótarupplýsingar (bls. 11-12)_x000a_- **Bensín 95 okt full þjónusta**: 4172 lítrar_x000a_- **Bensín 95 okt sjálfsafgreiðsla**: 769.21 lítrar_x000a_- **Bensín 95 okt**: 1481.71 lítrar_x000a_- **Díeselolía sjálfsafgreiðsla**: 97.72 lítrar_x000a_- **Díeselolía B8**: 1066.76 lítrar_x000a__x000a_Þessar upplýsingar gefa heildarmynd af olíunotkun fyrirtækisins á árinu 2011, þar sem mismunandi tegundir olíu og magn þeirra eru skráðar í lítrum."/>
    <m/>
    <m/>
    <x v="4"/>
  </r>
  <r>
    <s v="íslandsbleikja_vatnsleysuströnd"/>
    <s v="Íslandsbleikja"/>
    <s v="Vatnsleysuströnd"/>
    <n v="190"/>
    <x v="14"/>
    <s v="Suðurnes"/>
    <s v="Fiskeldi"/>
    <s v="Ótilgreind"/>
    <s v="Gasolía"/>
    <n v="4087"/>
    <s v="l"/>
    <n v="3.5352550000000003"/>
    <s v="Ekki til staðar"/>
    <s v="4"/>
    <s v="source"/>
    <x v="1"/>
    <s v="Í skýrslunni um grænt bókhald fyrir árið 2011 hjá Íslandsbleikju Vatnsleysu kemur fram eftirfarandi upplýsingar um olíunotkun fyrirtækisins:_x000a__x000a_- **Tegund olíu**: Ótilgreind_x000a_- **Magn**: 4,087 lítrar_x000a_- **Eining**: Lítrar_x000a_- **Síða**: 4_x000a__x000a_Tilvitnun úr textanum:_x000a_&quot;2.5. Olíunotkun | Vantsleysa | 4,087 | lítrar&quot;_x000a__x000a_Engar aðrar upplýsingar um notkun annarra olíutengdra vara eins og bensín, dísilolíu, metanól eða annarra efna fyrir árið 2011 fundust í skýrslunni."/>
    <m/>
    <m/>
    <x v="4"/>
  </r>
  <r>
    <s v="orkuveita_reykjavíkur"/>
    <s v="Orkuveita Reykjavíkur"/>
    <s v="Reykjavík"/>
    <n v="110"/>
    <x v="6"/>
    <s v="Höfuðborgarsvæðið"/>
    <s v="Orkuveita"/>
    <s v="Bensín"/>
    <s v="Bensín"/>
    <n v="3006"/>
    <s v="l"/>
    <n v="2.2545000000000002"/>
    <s v="Ekki til staðar"/>
    <s v="10"/>
    <s v="source"/>
    <x v="1"/>
    <s v="Í umhverfisskýrslu Orkuveitu Reykjavíkur fyrir árið 2011 er að finna upplýsingar um notkun á olíu og bensíni. Hér eru helstu atriði:_x000a__x000a_1. **Tafla 2. Magn eldsneytis, seyru og steypu sem flutt var um vatnsverndarsvæði höfuðborgarsvæðisins 2008-2011** (bls. 10):_x000a_   - **Bensín**: 3.006 lítrar_x000a_   - **Olía**: 42.136 lítrar_x000a__x000a_2. **Tafla 15. Eldsneytisnotkun OR 2007-2011** (bls. 35):_x000a_   - **Bensín**: 60.181 lítrar (29% minnkun frá fyrra ári)_x000a_   - **Díselolía**: 297.644 lítrar (4% minnkun frá fyrra ári)_x000a_   - **Lituð vélaolía**: 11.000 lítrar (61% minnkun frá fyrra ári)_x000a_   - **Vetni**: 68,31 m³ (63% minnkun frá fyrra ári)_x000a_   - **Metangas**: 28.000 m³ (1% aukning frá fyrra ári)_x000a__x000a_Þessar upplýsingar gefa til kynna notkun mismunandi tegunda olíu og bensíns hjá Orkuveitu Reykjavíkur árið 2011."/>
    <m/>
    <m/>
    <x v="3"/>
  </r>
  <r>
    <s v="skinney__þinganes"/>
    <s v="Þinganes"/>
    <s v="Höfn"/>
    <n v="780"/>
    <x v="5"/>
    <s v="Suðurland"/>
    <s v="Fiskimjölsverksmiðja"/>
    <s v="Díselolía"/>
    <s v="Gasolía"/>
    <n v="2030"/>
    <s v="l"/>
    <n v="1.7559500000000001"/>
    <s v="Ekki til staðar"/>
    <s v="11"/>
    <s v="source"/>
    <x v="1"/>
    <s v="Í skýrslunni um grænt bókhald fyrir árið 2011 hjá Fiskmjölsverksmiðju Skinneyjar – Þinganess hf. er að finna eftirfarandi upplýsingar um notkun olíuafurða:_x000a__x000a_- **Svartolía**: 1.405.297 lítrar (43,35 lítrar á tonn hráefnis)_x000a_- **Díselolía**: 2.030 lítrar (0,626 lítrar á tonn hráefnis)_x000a__x000a_Þessar upplýsingar eru að finna á blaðsíðu 11 í töflu 2 og á blaðsíðu 13 í töflu 3._x000a__x000a_Til viðbótar er áætlað magn brunagasa í útblæstri vegna bruna þessara olíuafurða:_x000a_- **CO2 vegna bruna svartolíu**: 3.896 tonn (0,120 tonn = 120 kg á tonn hráefnis)_x000a_- **CO2 vegna bruna díselolíu**: 5,8 tonn (0,0031 tonn = 3,1 kg á tonn hráefnis)_x000a_- **SO2 vegna bruna svartolíu**: 48,07 tonn (0,0014 tonn = 1,4 kg á tonn hráefnis)_x000a_- **SO2 vegna bruna díselolíu**: 0,0073 tonn (2,25 x 10^-7 = 2,25 x 10^-4 kg á tonn hráefnis)_x000a__x000a_Þessar upplýsingar eru að finna á blaðsíðu 13 í töflu 3._x000a__x000a_Engar upplýsingar fundust um notkun annarra olíuafurða eins og bensíns eða metanóls fyrir árið 2011."/>
    <m/>
    <m/>
    <x v="0"/>
  </r>
  <r>
    <s v="norðurá_bs"/>
    <s v="Norðurá"/>
    <s v="Stekkjarvík, Blönduós"/>
    <n v="541"/>
    <x v="19"/>
    <s v="Norðurland Vestra"/>
    <s v="Urðun úrgangs"/>
    <s v="Gasolía"/>
    <s v="Gasolía"/>
    <n v="2025"/>
    <s v="l"/>
    <n v="1.751625"/>
    <s v="Á bifreið"/>
    <s v="13"/>
    <s v="source"/>
    <x v="1"/>
    <s v="Í skýrslunni um grænt bókhald fyrir árið 2011 frá Norðurá bs. er að finna eftirfarandi upplýsingar um olíunotkun fyrirtækisins:_x000a__x000a_- **Tegund olíu**: Gasiolía_x000a_- **Magn notað**: _x000a_  - Á tæki (troðari, jarðýta, hjólaskóflá og MMC pallbíll): 18.875 lítrar_x000a_  - Á bifreið: 2.025 lítrar_x000a_  - Samtals: 20.900 lítrar_x000a_- **Einingar**: Lítrar_x000a_- **Síða**: 13_x000a__x000a_Tilvitnun úr textanum:_x000a_&gt; &quot;Gasiolíunotkun er bundin við notkun á tækjum, sem eru troðari, jarðýta, hjólaskóflá og MMC pallbíll. Þau eru notuð til færslu á jarðvegi og undirbúning og frágang urðunarhólfs. Olíunotkun á tækin var 18.875 lítrar og á bifreið 2.025 lítrar. Gasiolíunotkun var því samtals 20.900 lítrar.&quot;_x000a__x000a_Engar aðrar tegundir olíu eða olíutengdra vara eru nefndar í skýrslunni fyrir árið 2011."/>
    <m/>
    <m/>
    <x v="1"/>
  </r>
  <r>
    <s v="rio_tinto_alcan"/>
    <s v="Rio Tinto"/>
    <s v="Straumsvík"/>
    <n v="222"/>
    <x v="6"/>
    <s v="Höfuðborgarsvæðið"/>
    <s v="Álframleiðsla"/>
    <s v="Svartolía"/>
    <s v="Svartolía"/>
    <n v="2907"/>
    <s v="tonn"/>
    <n v="2907"/>
    <s v="Ekki til staðar"/>
    <s v="9"/>
    <s v="source"/>
    <x v="1"/>
    <s v="Í skýrslunni um sjálfbærni ISAL fyrir árið 2011 er að finna upplýsingar um notkun fyrirtækisins á olíuafurðum. Hér eru helstu atriði:_x000a__x000a_- **Díselolía**: Notkun á díselolíu var 505 tonn árið 2011. (Bls. 9)_x000a_- **Própangas**: Notkun á própangasi var 165 tonn árið 2011. (Bls. 9)_x000a__x000a_Þessar upplýsingar eru teknar úr kaflanum &quot;Árangursvísar 2011&quot; á blaðsíðu 9."/>
    <m/>
    <m/>
    <x v="2"/>
  </r>
  <r>
    <s v="rio_tinto_alcan"/>
    <s v="Rio Tinto"/>
    <s v="Straumsvík"/>
    <n v="222"/>
    <x v="6"/>
    <s v="Höfuðborgarsvæðið"/>
    <s v="Álframleiðsla"/>
    <s v="Díselolía"/>
    <s v="Gasolía"/>
    <n v="505"/>
    <s v="tonn"/>
    <n v="505"/>
    <s v="Ekki til staðar"/>
    <s v="9"/>
    <s v="source"/>
    <x v="1"/>
    <s v="Í skýrslunni um sjálfbærni ISAL fyrir árið 2011 er að finna upplýsingar um notkun fyrirtækisins á olíuafurðum. Hér eru helstu atriði:_x000a__x000a_- **Díselolía**: Notkun á díselolíu var 505 tonn árið 2011. (Bls. 9)_x000a_- **Própangas**: Notkun á própangasi var 165 tonn árið 2011. (Bls. 9)_x000a__x000a_Þessar upplýsingar eru teknar úr kaflanum &quot;Árangursvísar 2011&quot; á blaðsíðu 9."/>
    <m/>
    <m/>
    <x v="2"/>
  </r>
  <r>
    <s v="rio_tinto_alcan"/>
    <s v="Rio Tinto"/>
    <s v="Straumsvík"/>
    <n v="222"/>
    <x v="6"/>
    <s v="Höfuðborgarsvæðið"/>
    <s v="Álver"/>
    <s v="Própangas"/>
    <s v="Gas"/>
    <n v="165"/>
    <s v="tonn"/>
    <n v="165"/>
    <s v="Ekki til staðar"/>
    <s v="9"/>
    <s v="source"/>
    <x v="1"/>
    <s v="Í skýrslunni um sjálfbærni ISAL fyrir árið 2011 er að finna upplýsingar um notkun fyrirtækisins á olíuafurðum. Hér eru helstu atriði:_x000a__x000a_- **Díselolía**: Notkun á díselolíu var 505 tonn árið 2011. (Bls. 9)_x000a_- **Própangas**: Notkun á própangasi var 165 tonn árið 2011. (Bls. 9)_x000a__x000a_Þessar upplýsingar eru teknar úr kaflanum &quot;Árangursvísar 2011&quot; á blaðsíðu 9."/>
    <m/>
    <m/>
    <x v="2"/>
  </r>
  <r>
    <s v="malbikunarstöðin_höfði"/>
    <s v="Malbikunarstöðin Höfði"/>
    <s v="Reykjavík"/>
    <n v="110"/>
    <x v="6"/>
    <s v="Höfuðborgarsvæðið"/>
    <s v="Malbikunarstöð"/>
    <s v="Brennsluolía"/>
    <s v="Svartolía"/>
    <n v="91"/>
    <s v="vísitala"/>
    <n v="490"/>
    <s v="Við malbikunarstöðvar, vélar og ökutæki"/>
    <s v="11-13"/>
    <s v="source"/>
    <x v="1"/>
    <s v="### Upplýsingar um olíunotkun Malbikunarstöðvarinnar HÖFÐA hf. árið 2011_x000a__x000a_#### Tegundir olíu og magn notkunar:_x000a_1. **Brennsluolía**:_x000a_   - Notkun: Við malbikunarstöðvar, vélar og ökutæki._x000a_   - Magn: 91 (stuðull)._x000a__x000a_2. **Ýmsar olíur og smurefni**:_x000a_   - Magn: 39 (stuðull)._x000a__x000a_3. **Repjuolía og fiskilía**:_x000a_   - Magn: 108.093 lítrar._x000a__x000a_#### Skýringar:_x000a_- **Brennsluolía** er notuð til að kynda brennara við þurrkun steinefna í malbikunarstöðinni og einnig á bíla og tæki._x000a_- **Repjuolía og fiskilía** eru notaðar í framleiðslu bikbundins slitlags, svokallað bunnbik. Árið 2011 var nær eingöngu notuð fiskilía sem þynnir í asfaltblöndur á Íslandi._x000a__x000a_#### Heimild:_x000a_- Upplýsingarnar eru teknar úr ársskýrslu yfir grænt bókhald 2011, blaðsíður 11-13."/>
    <m/>
    <m/>
    <x v="6"/>
  </r>
  <r>
    <s v="rifós"/>
    <s v="Rifós"/>
    <s v="Kópasker"/>
    <n v="671"/>
    <x v="12"/>
    <s v="Norðurland Eystra"/>
    <s v="Fiskeldi"/>
    <s v="Bensín 95 okt"/>
    <s v="Bensín"/>
    <n v="1481.71"/>
    <s v="l"/>
    <n v="1.1112825"/>
    <s v="Ekki til staðar"/>
    <s v="11-12"/>
    <s v="source"/>
    <x v="1"/>
    <s v="Í skýrslunni um grænt bókhald Rifós hf. fyrir árið 2011 er að finna eftirfarandi upplýsingar um olíunotkun fyrirtækisins:_x000a__x000a_### Olíunotkun (bls. 3)_x000a_- **Bensín, hrálóla**: 6803 lítrar og 9618 lítrar_x000a_- **Smurolíur, Ursa Super 15W-40**: 60 lítrar_x000a_- **Ísvari, frostlögur**: 4 lítrar_x000a_- **Nótamóning**: engin notkun árið 2011_x000a_- **White sprit**: 400 lítrar_x000a_- **Ýmsar olíur**: 16.8 lítrar_x000a__x000a_### Viðbótarupplýsingar (bls. 11-12)_x000a_- **Bensín 95 okt full þjónusta**: 4172 lítrar_x000a_- **Bensín 95 okt sjálfsafgreiðsla**: 769.21 lítrar_x000a_- **Bensín 95 okt**: 1481.71 lítrar_x000a_- **Díeselolía sjálfsafgreiðsla**: 97.72 lítrar_x000a_- **Díeselolía B8**: 1066.76 lítrar_x000a__x000a_Þessar upplýsingar gefa heildarmynd af olíunotkun fyrirtækisins á árinu 2011, þar sem mismunandi tegundir olíu og magn þeirra eru skráðar í lítrum."/>
    <m/>
    <m/>
    <x v="4"/>
  </r>
  <r>
    <s v="hb_grandi__fiskeldi"/>
    <s v="Brim"/>
    <s v="Djúpivogur"/>
    <n v="765"/>
    <x v="2"/>
    <s v="Austurland"/>
    <s v="Fiskeldi"/>
    <s v="Ótilgreind (almenn olíunotkun)"/>
    <s v="Gasolía"/>
    <n v="16056"/>
    <s v="l"/>
    <n v="13.888440000000001"/>
    <s v="Bátar, bíll"/>
    <s v="4"/>
    <s v="source"/>
    <x v="1"/>
    <s v="Í grænu bókhaldi HB Granda hf. fyrir árið 2011 er eftirfarandi upplýsingar um olíunotkun fyrirtækisins:_x000a__x000a_- **Tegund olíu**: Ótilgreind (almenn olíunotkun)_x000a_- **Magn**: 16.056 lítrar_x000a_- **Hvar í fyrirtækinu**: Bátar, bíll_x000a_- **Eining**: Lítrar_x000a_- **Síða**: 4_x000a__x000a_Tilvitnun úr textanum:_x000a_&quot;2.5. Olíunotkun | Bátar, bíll | | 16056 | lítrar |&quot;_x000a__x000a_Engar aðrar upplýsingar um notkun annarra olíutengdra vara eins og bensín, dísilolíu, metanól eða aðrar tegundir olíu eru tilgreindar í skýrslunni fyrir árið 2011."/>
    <s v="HB Grandi varð að brim"/>
    <m/>
    <x v="4"/>
  </r>
  <r>
    <s v="hb_grandi_akranesi"/>
    <s v="Brim"/>
    <s v="Akranes"/>
    <n v="300"/>
    <x v="7"/>
    <s v="Vesturland"/>
    <s v="Fiskimjölsverksmiðja"/>
    <s v="Svartolía (1.85%S)"/>
    <s v="Svartolía"/>
    <n v="1298"/>
    <s v="tonn"/>
    <n v="1298"/>
    <s v="Ekki til staðar"/>
    <s v="4"/>
    <s v="source"/>
    <x v="1"/>
    <s v="Í skýrslunni um grænt bókhald HB Granda hf. fyrir árið 2011 er að finna eftirfarandi upplýsingar um notkun olíuafurða:_x000a__x000a_- **Svartolía (1.85%S)**:_x000a_  - Magn notað árið 2011: 1.298 tonn_x000a_  - Magn notað árið 2010: 1.451 tonn_x000a_  - Eining: tonn_x000a_  - Síða: 4_x000a__x000a_- **Díselolía**:_x000a_  - Olíu/bensínafgreiðslubúnaður: 1000 l. dagtankur, díselolía_x000a_  - Ástand: gott_x000a_  - Síða: 6_x000a__x000a_- **Úrgangsolía**:_x000a_  - Magn spilliefna til förgunar árið 2011: 560 kg_x000a_  - Magn spilliefna til förgunar árið 2010: 1.000 kg_x000a_  - Eining: kg_x000a_  - Síða: 5_x000a__x000a_Þessar upplýsingar gefa til kynna notkun á svartolíu og díselolíu, ásamt magni úrgangsolíu sem var fargað á árinu 2011."/>
    <s v="HB Grandi varð að brim"/>
    <m/>
    <x v="0"/>
  </r>
  <r>
    <s v="hb_grandi_vopnafirði"/>
    <s v="Brim"/>
    <s v="Vopnafjörður"/>
    <n v="690"/>
    <x v="16"/>
    <s v="Austurland"/>
    <s v="Fiskimjölsverksmiðja"/>
    <s v="Díselolía"/>
    <s v="Gasolía"/>
    <n v="1100"/>
    <s v="l"/>
    <n v="0.95150000000000001"/>
    <s v="lyftara"/>
    <s v="6"/>
    <s v="source"/>
    <x v="1"/>
    <s v="Í skýrslunni um grænt bókhald HB Granda hf. fyrir árið 2011 er að finna eftirfarandi upplýsingar um olíunotkun fyrirtækisins:_x000a__x000a_- **Tegund olíu**: Svartolía (1.85%)_x000a_- **Magn**: 627 tonn_x000a_- **Eining**: tonn_x000a_- **Síða**: 4_x000a__x000a_Auk þess er nefnt að fyrirtækið noti diselolíu á lyftara með 1100 lítra dagtank (síða 6)._x000a__x000a_Þessar upplýsingar eru staðfestar í skýrslunni og endurskoðandi græns bókhalds staðfestir að magntölur séu réttar."/>
    <s v="HB Grandi varð að brim"/>
    <m/>
    <x v="0"/>
  </r>
  <r>
    <s v="hb_grandi_akranesi"/>
    <s v="Brim"/>
    <s v="Akranes"/>
    <n v="300"/>
    <x v="7"/>
    <s v="Vesturland"/>
    <s v="Fiskimjölsverksmiðja"/>
    <s v="Díselolía"/>
    <s v="Gasolía"/>
    <n v="1000"/>
    <s v="l"/>
    <n v="0.86499999999999999"/>
    <s v="dagtankur"/>
    <s v="6"/>
    <s v="source"/>
    <x v="1"/>
    <s v="Í skýrslunni um grænt bókhald HB Granda hf. fyrir árið 2011 er að finna eftirfarandi upplýsingar um notkun olíuafurða:_x000a__x000a_- **Svartolía (1.85%S)**:_x000a_  - Magn notað árið 2011: 1.298 tonn_x000a_  - Magn notað árið 2010: 1.451 tonn_x000a_  - Eining: tonn_x000a_  - Síða: 4_x000a__x000a_- **Díselolía**:_x000a_  - Olíu/bensínafgreiðslubúnaður: 1000 l. dagtankur, díselolía_x000a_  - Ástand: gott_x000a_  - Síða: 6_x000a__x000a_- **Úrgangsolía**:_x000a_  - Magn spilliefna til förgunar árið 2011: 560 kg_x000a_  - Magn spilliefna til förgunar árið 2010: 1.000 kg_x000a_  - Eining: kg_x000a_  - Síða: 5_x000a__x000a_Þessar upplýsingar gefa til kynna notkun á svartolíu og díselolíu, ásamt magni úrgangsolíu sem var fargað á árinu 2011."/>
    <s v="HB Grandi varð að brim"/>
    <m/>
    <x v="0"/>
  </r>
  <r>
    <s v="hb_grandi_vopnafirði"/>
    <s v="Brim"/>
    <s v="Vopnafjörður"/>
    <n v="690"/>
    <x v="16"/>
    <s v="Austurland"/>
    <s v="Fiskimjölsverksmiðja"/>
    <s v="Svartolía"/>
    <s v="Svartolía"/>
    <n v="627"/>
    <s v="tonn"/>
    <n v="627"/>
    <s v="Ekki til staðar"/>
    <s v="4"/>
    <s v="source"/>
    <x v="1"/>
    <s v="Í skýrslunni um grænt bókhald HB Granda hf. fyrir árið 2011 er að finna eftirfarandi upplýsingar um olíunotkun fyrirtækisins:_x000a__x000a_- **Tegund olíu**: Svartolía (1.85%)_x000a_- **Magn**: 627 tonn_x000a_- **Eining**: tonn_x000a_- **Síða**: 4_x000a__x000a_Auk þess er nefnt að fyrirtækið noti diselolíu á lyftara með 1100 lítra dagtank (síða 6)._x000a__x000a_Þessar upplýsingar eru staðfestar í skýrslunni og endurskoðandi græns bókhalds staðfestir að magntölur séu réttar."/>
    <s v="HB Grandi varð að brim"/>
    <m/>
    <x v="0"/>
  </r>
  <r>
    <s v="hb_grandi_akranesi"/>
    <s v="Brim"/>
    <s v="Akranes"/>
    <n v="300"/>
    <x v="7"/>
    <s v="Vesturland"/>
    <s v="Fiskimjölsverksmiðja"/>
    <s v="Úrgangsolía"/>
    <s v="Úrgangsolía"/>
    <n v="560"/>
    <s v="kg"/>
    <n v="0.56000000000000005"/>
    <s v="spilliefni til förgunar"/>
    <s v="5"/>
    <s v="source"/>
    <x v="1"/>
    <s v="Í skýrslunni um grænt bókhald HB Granda hf. fyrir árið 2011 er að finna eftirfarandi upplýsingar um notkun olíuafurða:_x000a__x000a_- **Svartolía (1.85%S)**:_x000a_  - Magn notað árið 2011: 1.298 tonn_x000a_  - Magn notað árið 2010: 1.451 tonn_x000a_  - Eining: tonn_x000a_  - Síða: 4_x000a__x000a_- **Díselolía**:_x000a_  - Olíu/bensínafgreiðslubúnaður: 1000 l. dagtankur, díselolía_x000a_  - Ástand: gott_x000a_  - Síða: 6_x000a__x000a_- **Úrgangsolía**:_x000a_  - Magn spilliefna til förgunar árið 2011: 560 kg_x000a_  - Magn spilliefna til förgunar árið 2010: 1.000 kg_x000a_  - Eining: kg_x000a_  - Síða: 5_x000a__x000a_Þessar upplýsingar gefa til kynna notkun á svartolíu og díselolíu, ásamt magni úrgangsolíu sem var fargað á árinu 2011."/>
    <s v="HB Grandi varð að brim"/>
    <m/>
    <x v="0"/>
  </r>
  <r>
    <s v="rifós"/>
    <s v="Rifós"/>
    <s v="Kópasker"/>
    <n v="671"/>
    <x v="12"/>
    <s v="Norðurland Eystra"/>
    <s v="Fiskeldi"/>
    <s v="Díeselolía B8"/>
    <s v="Gasolía"/>
    <n v="1066.76"/>
    <s v="l"/>
    <n v="0.9227474"/>
    <s v="Ekki til staðar"/>
    <s v="11-12"/>
    <s v="source"/>
    <x v="1"/>
    <s v="Í skýrslunni um grænt bókhald Rifós hf. fyrir árið 2011 er að finna eftirfarandi upplýsingar um olíunotkun fyrirtækisins:_x000a__x000a_### Olíunotkun (bls. 3)_x000a_- **Bensín, hrálóla**: 6803 lítrar og 9618 lítrar_x000a_- **Smurolíur, Ursa Super 15W-40**: 60 lítrar_x000a_- **Ísvari, frostlögur**: 4 lítrar_x000a_- **Nótamóning**: engin notkun árið 2011_x000a_- **White sprit**: 400 lítrar_x000a_- **Ýmsar olíur**: 16.8 lítrar_x000a__x000a_### Viðbótarupplýsingar (bls. 11-12)_x000a_- **Bensín 95 okt full þjónusta**: 4172 lítrar_x000a_- **Bensín 95 okt sjálfsafgreiðsla**: 769.21 lítrar_x000a_- **Bensín 95 okt**: 1481.71 lítrar_x000a_- **Díeselolía sjálfsafgreiðsla**: 97.72 lítrar_x000a_- **Díeselolía B8**: 1066.76 lítrar_x000a__x000a_Þessar upplýsingar gefa heildarmynd af olíunotkun fyrirtækisins á árinu 2011, þar sem mismunandi tegundir olíu og magn þeirra eru skráðar í lítrum."/>
    <m/>
    <m/>
    <x v="4"/>
  </r>
  <r>
    <s v="hólalax"/>
    <s v="Hólalax"/>
    <s v="Sauðárkrókur"/>
    <n v="551"/>
    <x v="10"/>
    <s v="Norðurland Vestra"/>
    <s v="Fiskeldi"/>
    <s v="Olía"/>
    <s v="Gasolía"/>
    <n v="1060"/>
    <s v="l"/>
    <n v="0.91689999999999994"/>
    <s v="Varaaflstöð"/>
    <s v="5"/>
    <s v="source"/>
    <x v="1"/>
    <s v="Í græna bókhaldi Hólalax hf. fyrir árið 2011 er tilgreind olíunotkun fyrirtækisins. Hér eru upplýsingar um olíunotkunina:_x000a__x000a_- **Tegund olíu**: Olía_x000a_- **Magn**: 1.060 lítrar_x000a_- **Notkunarsvæði**: Varaaflstöð_x000a_- **Síða**: 5_x000a__x000a_Til viðbótar er einnig tilgreind sundurlíðun á aðföngum þar sem olíunotkun er nefnd:_x000a__x000a_- **Tegund olíu**: Olía_x000a_- **Magn**: 1.060 lítrar_x000a_- **Síða**: 11_x000a__x000a_Þessar upplýsingar gefa til kynna að fyrirtækið hafi notað 1.060 lítra af olíu á árinu 2011, bæði í varaaflstöð og almennt í starfsemi sinni."/>
    <m/>
    <m/>
    <x v="4"/>
  </r>
  <r>
    <s v="sorpeyðingarstöð_suðurnesja__kalka"/>
    <s v="Sorpeyðingarstöð Suðurnesja"/>
    <s v="Reykjanesbær"/>
    <n v="230"/>
    <x v="4"/>
    <s v="Suðurnes"/>
    <s v="Sorpeyðingarstöð"/>
    <s v="Steinolía"/>
    <s v="Steinolía"/>
    <n v="1000"/>
    <s v="l"/>
    <n v="0.86499999999999999"/>
    <s v="Ekki til staðar"/>
    <s v="5"/>
    <s v="source"/>
    <x v="1"/>
    <s v="Í Græna bókhaldi Sorpeyðingarstöðvar Suðurnesja sf. fyrir árið 2011 er að finna eftirfarandi upplýsingar um notkun á olíutengdum vörum:_x000a__x000a_- **Gasolía (lítrar)**: 36.971 lítrar_x000a_- **Gas (kg)**: 11 kg_x000a_- **Smurolía (lítrar)**: 105 lítrar_x000a_- **Steinolía (lítrar)**: 1.000 lítrar_x000a_- **Bensín (lítrar)**: 0 lítrar_x000a_- **Olíuhreinsir (lítrar)**: 100 lítrar_x000a_- **Glussi (lítrar)**: 624 lítrar_x000a_- **Smurefni (lítrar)**: 29 lítrar_x000a_- **Hreinsiefni (lítrar)**: 123 lítrar_x000a_- **Frostlögur (lítrar)**: 40 lítrar_x000a_- **Ryðeyðir (lítrar)**: 0 lítrar_x000a_- **Lútur (lítrar)**: 1.180 lítrar_x000a_- **Saltsýra (lítrar)**: 1.800 lítrar_x000a__x000a_Þessar upplýsingar eru að finna á blaðsíðu 5 í skýrslunni._x000a__x000a_Tilvitnun:_x000a_&gt; &quot;## Orku-og hráefnanotkun_x000a_&gt; _x000a_&gt; |                         | 2011      | 2010      | 2009      | 2008      | 2007      |_x000a_&gt; |-------------------------|-----------|-----------|-----------|-----------|-----------|_x000a_&gt; | Gasolía (lítrar)        | 36.971    | 23.356    | 14.019    | 24.580    | 26.858    |_x000a_&gt; | Gas (kg)                | 11        | 22        | 123       | 450       | 60        |_x000a_&gt; | Smurolía (lítrar)       | 105       | 20        | 105       | 119       | 0         |_x000a_&gt; | Steinolía (lítrar)      | 1.000     | 200       | 400       | 334       | 0         |_x000a_&gt; | Bensín (lítrar)         | 0         | 5         | 14        | 0         | 24        |_x000a_&gt; | Olíuhreinsir (lítrar)   | 100       | 140       | 320       | 240       | 80        |_x000a_&gt; | Glussi (lítrar)         | 624       | 476       | 1.408     | 888       | 720       |_x000a_&gt; | Smurefni (lítrar)       | 29        | 14        | 57        | 34        | 199       |_x000a_&gt; | Hreinsiefni (lítrar)    | 123       | 46        | 20        | 35        | 470       |_x000a_&gt; | Frostlögur (lítrar)     | 40        | 310       | 620       | 100       | 420       |_x000a_&gt; | Ryðeyðir (lítrar)       | 0         | 0         | 0         | 0         | 20        |_x000a_&gt; | Lútur (lítrar)          | 1.180     | 300       | 0         | 0         | 0         |_x000a_&gt; | Saltsýra (lítrar)       | 1.800     | 359       | 0         | 0         | 0         |&quot;"/>
    <m/>
    <m/>
    <x v="1"/>
  </r>
  <r>
    <s v="efnamóttakan"/>
    <s v="Efnamóttakan"/>
    <s v="Reykjavík"/>
    <n v="112"/>
    <x v="6"/>
    <s v="Höfuðborgarsvæðið"/>
    <s v="Úrgangsmeðhöndlun og endurvinnsla"/>
    <s v="Bensín"/>
    <s v="Bensín"/>
    <n v="934"/>
    <s v="l"/>
    <n v="0.70050000000000001"/>
    <s v="Ekki til staðar"/>
    <s v="9"/>
    <s v="source"/>
    <x v="1"/>
    <s v="Í skýrslunni um grænt bókhald Efnamóttökunnar hf. fyrir árið 2011 er að finna eftirfarandi upplýsingar um notkun á olíuafurðum:_x000a__x000a_- **Bensín**: 934 lítrar_x000a_- **Metangas**: 11.732 lítrar_x000a_- **Dieselolía**: 8.031 lítrar_x000a__x000a_Þessar upplýsingar eru að finna á blaðsíðu 9 í skýrslunni._x000a__x000a_Tilvitnun:_x000a_&gt; | Breyta            | eining | 2011   | 2010   | 2009   |_x000a_&gt; |-------------------|--------|--------|--------|--------|_x000a_&gt; | Bensín            | l      | 934    | 645    | 1.250  |_x000a_&gt; | Metangas          | l      | 11.732 | 10.586 | 9.548  |_x000a_&gt; | Dieselolía        | l      | 8.031  | 8.654  | 9.967  |"/>
    <m/>
    <m/>
    <x v="1"/>
  </r>
  <r>
    <s v="rifós"/>
    <s v="Rifós"/>
    <s v="Kópasker"/>
    <n v="671"/>
    <x v="12"/>
    <s v="Norðurland Eystra"/>
    <s v="Fiskeldi"/>
    <s v="Bensín 95 okt sjálfsafgreiðsla"/>
    <s v="Bensín"/>
    <n v="769.21"/>
    <s v="l"/>
    <n v="0.57690750000000002"/>
    <s v="Ekki til staðar"/>
    <s v="11-12"/>
    <s v="source"/>
    <x v="1"/>
    <s v="Í skýrslunni um grænt bókhald Rifós hf. fyrir árið 2011 er að finna eftirfarandi upplýsingar um olíunotkun fyrirtækisins:_x000a__x000a_### Olíunotkun (bls. 3)_x000a_- **Bensín, hrálóla**: 6803 lítrar og 9618 lítrar_x000a_- **Smurolíur, Ursa Super 15W-40**: 60 lítrar_x000a_- **Ísvari, frostlögur**: 4 lítrar_x000a_- **Nótamóning**: engin notkun árið 2011_x000a_- **White sprit**: 400 lítrar_x000a_- **Ýmsar olíur**: 16.8 lítrar_x000a__x000a_### Viðbótarupplýsingar (bls. 11-12)_x000a_- **Bensín 95 okt full þjónusta**: 4172 lítrar_x000a_- **Bensín 95 okt sjálfsafgreiðsla**: 769.21 lítrar_x000a_- **Bensín 95 okt**: 1481.71 lítrar_x000a_- **Díeselolía sjálfsafgreiðsla**: 97.72 lítrar_x000a_- **Díeselolía B8**: 1066.76 lítrar_x000a__x000a_Þessar upplýsingar gefa heildarmynd af olíunotkun fyrirtækisins á árinu 2011, þar sem mismunandi tegundir olíu og magn þeirra eru skráðar í lítrum."/>
    <m/>
    <m/>
    <x v="4"/>
  </r>
  <r>
    <s v="sagaplast_gufunesi"/>
    <s v="Sagaplast"/>
    <s v="Gufunes, 112 Reykjavik"/>
    <n v="112"/>
    <x v="6"/>
    <s v="Höfuðborgarsvæðið"/>
    <s v="Spilliefnaþjónusta og endurvinnsla"/>
    <s v="Bensín"/>
    <s v="Bensín"/>
    <n v="653"/>
    <s v="l"/>
    <n v="0.48975000000000002"/>
    <s v="Ekki til staðar"/>
    <s v="5"/>
    <s v="source"/>
    <x v="1"/>
    <s v="Í grænu bókhaldi Sagaplasts ehf. fyrir árið 2011 kemur fram eftirfarandi upplýsingar um notkun á olíutengdum vörum:_x000a__x000a_- **Bensín**: 653 lítrar_x000a_- **Díeselolía**: 4.600 lítrar_x000a__x000a_Þessar upplýsingar eru að finna á blaðsíðu 5 í skýrslunni undir kaflanum &quot;Breytur um auðlindanotkun í grænu bókhaldi&quot;._x000a__x000a_Tilvitnun:_x000a_&quot;Breytur um auðlindanotkun í grænu bókhaldi_x000a__x000a_| Breyta            | Eining | 2011   | 2010   |_x000a_|-------------------|--------|--------|--------|_x000a_| Rafmagn           | kWh    | 108.880| 101.196|_x000a_| Heitt vatn        | m3     | 2.201  | 2.148  |_x000a_| Vír v/böggunar    | Kg     | 10.000 | 6.000  |_x000a_| Bensín            | Ltr.   | 653    | 771    |_x000a_| Díeselolía        | Ltr.   | 4.600  | 4.546  |&quot;_x000a__x000a_Engar aðrar olíutengdar vörur eru nefndar í skýrslunni fyrir árið 2011."/>
    <m/>
    <m/>
    <x v="1"/>
  </r>
  <r>
    <s v="malbikunarstöðin_hlaðbær_colas"/>
    <s v="Colas Malbikun"/>
    <s v="Hafnarfjörður"/>
    <n v="221"/>
    <x v="6"/>
    <s v="Höfuðborgarsvæðið"/>
    <s v="Framleiðsla og sala malbiks"/>
    <s v="Dieselolía"/>
    <s v="Gasolía"/>
    <n v="86"/>
    <s v="vísitala"/>
    <n v="149.94256692000002"/>
    <s v="vélar og tæki"/>
    <s v="11"/>
    <s v="source"/>
    <x v="1"/>
    <s v="Í grænu bókhaldi Malbikunarstöðvarinnar Hlaðbæjar-Colas hf. fyrir árið 2011 er að finna eftirfarandi upplýsingar um notkun olíuafurða:_x000a__x000a_1. **Skipagasolía**:_x000a_   - Notkun: Um það bil 8-10 lítrar af olíu þarf að brenna við framleiðslu á einu tonni af malbiki._x000a_   - Heimild: Page 8_x000a__x000a_2. **Gasolía í tækjabílum**:_x000a_   - Notkun: 100 (grunnur 2003) -&gt; 107 (2011)_x000a_   - Heimild: Page 11_x000a__x000a_3. **Dieselolía**:_x000a_   - Notkun: 100 (grunnur 2003) -&gt; 354 (2011)_x000a_   - Heimild: Page 11_x000a__x000a_Þessar upplýsingar eru gefnar upp í vísitölum þar sem grunnár er 2003 = 100._x000a__x000a_Engar upplýsingar um magn í tonnum, kg, eða lítrum fyrir árið 2011 eru gefnar upp beint í skýrslunni, nema fyrir skipagasolíu þar sem notkun er áætluð í lítrum á tonn af malbiki."/>
    <m/>
    <m/>
    <x v="6"/>
  </r>
  <r>
    <s v="malbikunarstöðin_hlaðbær_colas"/>
    <s v="Colas Malbikun"/>
    <s v="Hafnarfjörður"/>
    <n v="221"/>
    <x v="6"/>
    <s v="Höfuðborgarsvæðið"/>
    <s v="Framleiðsla og sala malbiks"/>
    <s v="Skipagasolía"/>
    <s v="Gasolía"/>
    <n v="64"/>
    <s v="vísitala"/>
    <n v="402.83091520000005"/>
    <s v="framleiðsla"/>
    <s v="11"/>
    <s v="source"/>
    <x v="1"/>
    <s v="Í grænu bókhaldi Malbikunarstöðvarinnar Hlaðbæjar-Colas hf. fyrir árið 2011 er að finna eftirfarandi upplýsingar um notkun olíuafurða:_x000a__x000a_1. **Skipagasolía**:_x000a_   - Notkun: Um það bil 8-10 lítrar af olíu þarf að brenna við framleiðslu á einu tonni af malbiki._x000a_   - Heimild: Page 8_x000a__x000a_2. **Gasolía í tækjabílum**:_x000a_   - Notkun: 100 (grunnur 2003) -&gt; 107 (2011)_x000a_   - Heimild: Page 11_x000a__x000a_3. **Dieselolía**:_x000a_   - Notkun: 100 (grunnur 2003) -&gt; 354 (2011)_x000a_   - Heimild: Page 11_x000a__x000a_Þessar upplýsingar eru gefnar upp í vísitölum þar sem grunnár er 2003 = 100._x000a__x000a_Engar upplýsingar um magn í tonnum, kg, eða lítrum fyrir árið 2011 eru gefnar upp beint í skýrslunni, nema fyrir skipagasolíu þar sem notkun er áætluð í lítrum á tonn af malbiki."/>
    <m/>
    <n v="2003"/>
    <x v="6"/>
  </r>
  <r>
    <s v="efnaeiming"/>
    <s v="Efnaeiming"/>
    <s v="Reykjanesbær"/>
    <n v="233"/>
    <x v="4"/>
    <s v="Suðurnes"/>
    <s v="Endurvinnsla á spilliefnum"/>
    <s v="Olíunotkun"/>
    <s v="Gasolía"/>
    <n v="136"/>
    <s v="l"/>
    <n v="0.11763999999999999"/>
    <s v="Ekki til staðar"/>
    <s v="6"/>
    <s v="source"/>
    <x v="1"/>
    <s v="Í græna bókhaldi Efnaeimingar ehf. fyrir árið 2011 er aðeins ein tegund af olíu nefnd. Samkvæmt upplýsingum á blaðsíðu 6 var olíunotkun fyrirtækisins árið 2011 136 lítrar (L)._x000a__x000a_Tilvitnun:_x000a_&quot;### Árið 2011_x000a_| Breyta      | Notkun | Eining    |_x000a_|-------------|--------|-----------|_x000a_| Rafmagn     | 920    | kWh       |_x000a_| Heitt vatn  | 4      | max L/sek |_x000a_| Kalt vatn   | 6      | max L/sek |_x000a_| Olíunotkun  | 136    | L         |&quot;_x000a__x000a_Engar aðrar tegundir af olíu eða olíutengdum vörum eru nefndar í skýrslunni fyrir árið 2011."/>
    <m/>
    <m/>
    <x v="1"/>
  </r>
  <r>
    <s v="carbon_recycling_international"/>
    <s v="Carbon Recycling International"/>
    <s v="Svartsengi"/>
    <n v="240"/>
    <x v="17"/>
    <s v="Suðurnes"/>
    <s v="Metanólframleiðsla"/>
    <s v="Bensín"/>
    <s v="Bensín"/>
    <n v="3860"/>
    <s v="l"/>
    <n v="2.895"/>
    <s v="Akstur starfsmanna"/>
    <s v="5"/>
    <s v="source"/>
    <x v="1"/>
    <s v="Í grænu bókhaldi Carbon Recycling International ehf. fyrir árið 2011 er að finna eftirfarandi upplýsingar um notkun olíutengdra vara:_x000a__x000a_- **Bensín**: 3.860 lítrar, notað fyrir akstur starfsmanna._x000a_- **Olíuvörur**: 254 lítrar, notaðar sem smurolíur og fara til endurvinnslu._x000a__x000a_Þessar upplýsingar eru að finna á blaðsíðu 5 í skýrslunni._x000a__x000a_Tilvitnun:_x000a_&gt; &quot;## Efnavara_x000a_&gt; | Efnavara             | Magn 2011 | Eining | Notkun/afdrif |_x000a_&gt; |----------------------|-----------|--------|---------------|_x000a_&gt; | ...                  | ...       | ...    | ...           |_x000a_&gt; | Bensín               | 3.860     | lítrar | Akstur starfsmanna |_x000a_&gt; | Olíuvörur            | 254       | lítrar | Smurolíur/fer til endurvinnslu |&quot;_x000a__x000a_Engar aðrar upplýsingar um notkun olíutengdra vara fyrir árið 2011 fundust í skýrslunni."/>
    <m/>
    <m/>
    <x v="3"/>
  </r>
  <r>
    <s v="becromal"/>
    <s v="TDK Foil Iceland "/>
    <s v="Akureyri"/>
    <n v="600"/>
    <x v="8"/>
    <s v="Norðurland Eystra"/>
    <s v="Framleiðsla á álflynnun fyrir rafþéttta"/>
    <s v="Mótorolía"/>
    <s v="Gasolía"/>
    <n v="93"/>
    <s v="l"/>
    <n v="8.0444999999999989E-2"/>
    <s v="Vélar/viðhald"/>
    <s v="8"/>
    <s v="source"/>
    <x v="1"/>
    <s v="Í skýrslunni um grænt bókhald Becromal Iceland ehf. fyrir árið 2011 er að finna upplýsingar um notkun olíutengdra vara. Hér eru helstu atriði:_x000a__x000a_- **Jarðefnaeldsneyti (lítrar)**: _x000a_  - Notkun árið 2010: 3.182 lítrar_x000a_  - Notkun árið 2011: 5.580 lítrar_x000a_  - Notkun: Ökutæki/vélar_x000a_  - Upplýsingar á blaðsíðu 8_x000a__x000a_- **Frostlögur (lítrar)**:_x000a_  - Notkun árið 2010: 4.510 lítrar_x000a_  - Notkun árið 2011: Engin notkun skráð_x000a_  - Notkun: Loftastikerfi/Snjóbræðsla eða frostvarnir á lögnum_x000a_  - Upplýsingar á blaðsíðu 8_x000a__x000a_- **Rauðspíritt (lítrar)**:_x000a_  - Notkun árið 2010: 111 lítrar_x000a_  - Notkun árið 2011: 120 lítrar_x000a_  - Notkun: Þrif_x000a_  - Upplýsingar á blaðsíðu 8_x000a__x000a_- **Olíuhreinsir (lítrar)**:_x000a_  - Notkun árið 2010: Engin notkun skráð_x000a_  - Notkun árið 2011: 31 lítrar_x000a_  - Notkun: Vélar/viðhald_x000a_  - Upplýsingar á blaðsíðu 8_x000a__x000a_- **Mótorolía (lítrar)**:_x000a_  - Notkun árið 2010: 140 lítrar_x000a_  - Notkun árið 2011: 93 lítrar_x000a_  - Notkun: Vélar/viðhald_x000a_  - Upplýsingar á blaðsíðu 8_x000a__x000a_Þessar upplýsingar gefa til kynna notkun mismunandi olíutengdra vara hjá Becromal Iceland ehf. á árinu 2011."/>
    <s v="Becromal varð TDK foil "/>
    <m/>
    <x v="2"/>
  </r>
  <r>
    <s v="íslandsbleikja_grindavík"/>
    <s v="Íslandsbleikja"/>
    <s v="Grindavík"/>
    <n v="240"/>
    <x v="17"/>
    <s v="Suðurnes"/>
    <s v="Fiskeldi"/>
    <s v="Olía"/>
    <s v="Gasolía"/>
    <n v="3317"/>
    <s v="l"/>
    <n v="2.869205"/>
    <s v="Staður"/>
    <s v="4"/>
    <s v="source"/>
    <x v="1"/>
    <s v="Í skýrslunni um grænt bókhald fyrir árið 2011 frá Íslandsbleikju ehf. er að finna upplýsingar um olíunotkun fyrirtækisins. Á blaðsíðu 4 kemur fram að olíunotkun fyrirtækisins á Stað var 3.317 lítrar. _x000a__x000a_Tilvitnun:_x000a_&quot;2.5. Olíunotkun | Staður | 3,317 | lítrar |&quot;_x000a__x000a_Auk þess er á blaðsíðu 5 minnst á olíugeyma:_x000a_&quot;3.14. Olíugeymar (þar sem við á)_x000a_3 tankar við varaafstöð, 2-3 þús lítrar á hverjum tíma.&quot;_x000a__x000a_Þetta gefur til kynna að fyrirtækið hafi þrjá olíutanka við varaafstöðina, hver með geymslugetu á bilinu 2-3 þúsund lítrar._x000a__x000a_Engar aðrar upplýsingar um notkun annarra olíutengdra vara eins og bensín, dísel eða metanól fyrir árið 2011 fundust í skýrslunni."/>
    <m/>
    <m/>
    <x v="4"/>
  </r>
  <r>
    <s v="carbon_recycling_international"/>
    <s v="Carbon Recycling International"/>
    <s v="Svartsengi"/>
    <n v="240"/>
    <x v="17"/>
    <s v="Suðurnes"/>
    <s v="Metanólframleiðsla"/>
    <s v="Olíuvörur"/>
    <s v="Smurolía"/>
    <n v="254"/>
    <s v="l"/>
    <n v="0.21971000000000002"/>
    <s v="Smurolíur/fer til endurvinnslu"/>
    <s v="5"/>
    <s v="source"/>
    <x v="1"/>
    <s v="Í grænu bókhaldi Carbon Recycling International ehf. fyrir árið 2011 er að finna eftirfarandi upplýsingar um notkun olíutengdra vara:_x000a__x000a_- **Bensín**: 3.860 lítrar, notað fyrir akstur starfsmanna._x000a_- **Olíuvörur**: 254 lítrar, notaðar sem smurolíur og fara til endurvinnslu._x000a__x000a_Þessar upplýsingar eru að finna á blaðsíðu 5 í skýrslunni._x000a__x000a_Tilvitnun:_x000a_&gt; &quot;## Efnavara_x000a_&gt; | Efnavara             | Magn 2011 | Eining | Notkun/afdrif |_x000a_&gt; |----------------------|-----------|--------|---------------|_x000a_&gt; | ...                  | ...       | ...    | ...           |_x000a_&gt; | Bensín               | 3.860     | lítrar | Akstur starfsmanna |_x000a_&gt; | Olíuvörur            | 254       | lítrar | Smurolíur/fer til endurvinnslu |&quot;_x000a__x000a_Engar aðrar upplýsingar um notkun olíutengdra vara fyrir árið 2011 fundust í skýrslunni."/>
    <m/>
    <m/>
    <x v="3"/>
  </r>
  <r>
    <s v="becromal"/>
    <s v="TDK Foil Iceland "/>
    <s v="Akureyri"/>
    <n v="600"/>
    <x v="8"/>
    <s v="Norðurland Eystra"/>
    <s v="Framleiðsla á álflynnun fyrir rafþéttta"/>
    <s v="Olíuhreinsir"/>
    <s v="Smurolía"/>
    <n v="31"/>
    <s v="l"/>
    <n v="2.6815000000000002E-2"/>
    <s v="Vélar/viðhald"/>
    <s v="8"/>
    <s v="source"/>
    <x v="1"/>
    <s v="Í skýrslunni um grænt bókhald Becromal Iceland ehf. fyrir árið 2011 er að finna upplýsingar um notkun olíutengdra vara. Hér eru helstu atriði:_x000a__x000a_- **Jarðefnaeldsneyti (lítrar)**: _x000a_  - Notkun árið 2010: 3.182 lítrar_x000a_  - Notkun árið 2011: 5.580 lítrar_x000a_  - Notkun: Ökutæki/vélar_x000a_  - Upplýsingar á blaðsíðu 8_x000a__x000a_- **Frostlögur (lítrar)**:_x000a_  - Notkun árið 2010: 4.510 lítrar_x000a_  - Notkun árið 2011: Engin notkun skráð_x000a_  - Notkun: Loftastikerfi/Snjóbræðsla eða frostvarnir á lögnum_x000a_  - Upplýsingar á blaðsíðu 8_x000a__x000a_- **Rauðspíritt (lítrar)**:_x000a_  - Notkun árið 2010: 111 lítrar_x000a_  - Notkun árið 2011: 120 lítrar_x000a_  - Notkun: Þrif_x000a_  - Upplýsingar á blaðsíðu 8_x000a__x000a_- **Olíuhreinsir (lítrar)**:_x000a_  - Notkun árið 2010: Engin notkun skráð_x000a_  - Notkun árið 2011: 31 lítrar_x000a_  - Notkun: Vélar/viðhald_x000a_  - Upplýsingar á blaðsíðu 8_x000a__x000a_- **Mótorolía (lítrar)**:_x000a_  - Notkun árið 2010: 140 lítrar_x000a_  - Notkun árið 2011: 93 lítrar_x000a_  - Notkun: Vélar/viðhald_x000a_  - Upplýsingar á blaðsíðu 8_x000a__x000a_Þessar upplýsingar gefa til kynna notkun mismunandi olíutengdra vara hjá Becromal Iceland ehf. á árinu 2011."/>
    <s v="Becromal varð TDK foil "/>
    <m/>
    <x v="2"/>
  </r>
  <r>
    <s v="orkugerðin_ehf"/>
    <s v="Orkugerðin"/>
    <s v="Flóahreppi"/>
    <n v="801"/>
    <x v="15"/>
    <s v="Suðurland"/>
    <s v="Framleiðsla á kjötmjöli og fitu"/>
    <s v="Olíu- og smurefni"/>
    <s v="Smurolía"/>
    <n v="20"/>
    <s v="l"/>
    <n v="1.7299999999999999E-2"/>
    <s v="Ekki til staðar"/>
    <s v="10"/>
    <s v="source"/>
    <x v="1"/>
    <s v="Í Grænu bókhaldi Orkugerðarinnar ehf. fyrir árið 2011, sem er að finna á blaðsíðu 10, eru upplýsingar um notkun á olíu- og smurefnum, fitu, olíu og gasi. Hér eru nánari upplýsingar:_x000a__x000a_- **Olíu- og smurefni**: _x000a_  - Notkun: 20 lítrar_x000a__x000a_- **Fita**:_x000a_  - Notkun: 422.000 lítrar_x000a__x000a_- **Olía**:_x000a_  - Notkun: 29.000 lítrar_x000a__x000a_- **Gas**:_x000a_  - Notkun: 60 kg_x000a__x000a_Þessar upplýsingar eru teknar úr töflu 6.1 í kaflanum &quot;Grænt bókhald og lykiltölur&quot; á blaðsíðu 10."/>
    <m/>
    <m/>
    <x v="7"/>
  </r>
  <r>
    <s v="íslenska_kalkþörungafélagið"/>
    <s v="Íslenska Kalkþörungafélagið"/>
    <s v="Bíldudal"/>
    <n v="465"/>
    <x v="11"/>
    <s v="Vestfirðir"/>
    <s v="Framleiðsla og vinnsla kalkþörunga"/>
    <s v="Própangas"/>
    <s v="Gas"/>
    <n v="4"/>
    <s v="tonn"/>
    <n v="4"/>
    <s v="Til eftirþurrkunar á kornuðum áburði"/>
    <s v="16"/>
    <s v="source"/>
    <x v="1"/>
    <s v="Í skýrslu Íslenska kalkþörungafélagsins ehf. fyrir árið 2011 er að finna eftirfarandi upplýsingar um notkun olíuafurða:_x000a__x000a_1. **Olía**:_x000a_   - **Tegund**: Dieselolía_x000a_   - **Magn**: 37.423,26 lítrar_x000a_   - **Notkun**: Á farartæki_x000a_   - **Síða**: 16_x000a__x000a_2. **Gas**:_x000a_   - **Tegund**: Propangas_x000a_   - **Magn**: 4 tonn_x000a_   - **Notkun**: Til eftirþurrkunar á kornuðum áburði_x000a_   - **Síða**: 16_x000a__x000a_3. **Smurolía**:_x000a_   - **Magn**: 333,6 lítrar_x000a_   - **Notkun**: Til að smyrja ýmis tæki í verksmiðjunni_x000a_   - **Síða**: 13_x000a__x000a_Þessar upplýsingar eru teknar úr kaflanum &quot;6.0 Aðföng og orka&quot; og &quot;13.3 Orkunotkun&quot; í skýrslunni."/>
    <m/>
    <m/>
    <x v="4"/>
  </r>
  <r>
    <s v="sementsverksmiðjan"/>
    <s v="Sementsverksmiðjan"/>
    <s v="Akranes"/>
    <n v="300"/>
    <x v="7"/>
    <s v="Vesturland"/>
    <s v="Framleiðsla og vinnsla málma"/>
    <s v="Gasolía"/>
    <s v="Gasolía"/>
    <n v="2"/>
    <s v="tonn"/>
    <n v="2"/>
    <s v="til uppkveikju"/>
    <s v="5"/>
    <s v="source"/>
    <x v="1"/>
    <s v="Í skýrslunni um grænt bókhald Sementsverksmiðjunnar ehf. fyrir árið 2011 er að finna eftirfarandi upplýsingar um notkun á olíutengdum vörum:_x000a__x000a_1. **Gasolía til uppkveikju**:_x000a_   - Magn: 2 tonn_x000a_   - Bls. 5_x000a__x000a_2. **Orkuríkur fljótandi úrgangur**:_x000a_   - Magn: 190 tonn_x000a_   - Bls. 5_x000a__x000a_3. **Orkuríkur fljótandi úrgangur frá Efnamóttökunni ehf**:_x000a_   - Magn: 38.430 kg_x000a_   - Bls. 9_x000a__x000a_4. **Olíuleifar**:_x000a_   - Engar olíuleifar bárust frá olíufélögum á árinu 2011._x000a_   - Bls. 9_x000a__x000a_5. **Orkuríkur fastur úrgangur**:_x000a_   - Ekki var tekið við neinum föstum orkuríkum úrgangi frá álverum til brennslu á árinu 2011._x000a_   - Bls. 9_x000a__x000a_Þessar upplýsingar gefa til kynna notkun og móttöku á olíutengdum vörum hjá Sementsverksmiðjunni ehf. á árinu 2011."/>
    <m/>
    <m/>
    <x v="2"/>
  </r>
  <r>
    <m/>
    <s v="Terra Norðurland"/>
    <s v="Akureyri"/>
    <n v="603"/>
    <x v="8"/>
    <s v="Norðurland Eystra"/>
    <s v="Úrgangs og endurvinnsluþjónusta"/>
    <s v="Díselolía (lituð, ólituð og bensín)"/>
    <s v="Gasolía"/>
    <m/>
    <m/>
    <n v="190"/>
    <m/>
    <m/>
    <m/>
    <x v="1"/>
    <m/>
    <s v="Metið"/>
    <m/>
    <x v="1"/>
  </r>
  <r>
    <s v="eskja"/>
    <s v="Eskja"/>
    <s v="Eskifjörður"/>
    <n v="735"/>
    <x v="0"/>
    <s v="Austurland"/>
    <s v="Mjöl- og lýsisvinnsla"/>
    <s v="Svartolía"/>
    <s v="Svartolía"/>
    <n v="1515972"/>
    <s v="kg"/>
    <n v="1515.972"/>
    <s v="vinnsla"/>
    <s v="8"/>
    <s v="source"/>
    <x v="2"/>
    <s v="Í skýrslunni um grænt bókhald Eskju hf. fyrir árið 2012 er að finna eftirfarandi upplýsingar um notkun olíu og olíutengdra vara:_x000a__x000a_### Svartolía_x000a_- **Magn:** 1.515.972 kg_x000a_- **Eining:** kg_x000a_- **Síða:** 8 (Tafla 5)_x000a__x000a_### Loftmengun vegna brennslu svartolíu_x000a_- **CO₂:** 4.851 tonn_x000a_- **SO₂:** 57 tonn_x000a_- **Síða:** 9 (Tafla 6)_x000a__x000a_Þessar upplýsingar gefa til kynna að Eskja hf. notaði svartolíu sem aðalorkugjafa í vinnslu sinni árið 2012 og að brennsla þessarar olíu leiddi til útblásturs mengandi lofttegunda._x000a__x000a_Engar aðrar olíutengdar vörur eins og bensín, dísilolía eða metanól eru nefndar í skýrslunni fyrir árið 2012."/>
    <m/>
    <m/>
    <x v="0"/>
  </r>
  <r>
    <m/>
    <s v="Þinganes"/>
    <s v="Höfn"/>
    <n v="780"/>
    <x v="5"/>
    <s v="Suðurland"/>
    <s v="Fiskimjölsverksmiðja"/>
    <s v="Svartolía"/>
    <s v="Svartolía"/>
    <n v="1500000"/>
    <s v="l"/>
    <n v="1500"/>
    <s v="Ekki til staðar"/>
    <m/>
    <m/>
    <x v="2"/>
    <m/>
    <s v="Vantaði grænt bókhald - metið út frá tölum nærliggjandi ára"/>
    <m/>
    <x v="0"/>
  </r>
  <r>
    <s v="ísfélag_vestmanneyja_hf__þórshöfn"/>
    <s v="Ísfélag Vestmannaeyja"/>
    <s v="Þórshöfn"/>
    <n v="680"/>
    <x v="1"/>
    <s v="Norðurland Eystra"/>
    <s v="Fiskimjölsverksmiðja"/>
    <s v="Svartolía"/>
    <s v="Svartolía"/>
    <n v="2383110"/>
    <s v="kg"/>
    <n v="2383.11"/>
    <s v="37,9 kg/tonn"/>
    <s v="10"/>
    <s v="source"/>
    <x v="2"/>
    <s v="Í skýrslunni um grænt bókhald fyrir rekstrarárið 2012 hjá Ísfélagi Vestmannaeyja hf. eru eftirfarandi upplýsingar um notkun olíuafurða:_x000a__x000a_1. **Svartolía**:_x000a_   - Magn: 2.383.110 kg_x000a_   - Eining: kg_x000a_   - Notkun: 37,9 kg/tonn_x000a_   - Blaðsíða: 10_x000a__x000a_2. **Dieselolía**:_x000a_   - Magn: 1.978 lítrar_x000a_   - Eining: lítrar_x000a_   - Notkun: 0,03 lítrar/tonn_x000a_   - Blaðsíða: 10_x000a__x000a_3. **Magn SO2 og CO2 í útblæstri**:_x000a_   - Magn svartolíu: 2.383 tonn_x000a_   - Magn MD olíu: 29 tonn_x000a_   - Hlutfall SO2 í svartolíu: 1,9%_x000a_   - Hlutfall SO2 í MD olíu: 0,2%_x000a_   - Magn SO2: 47,0 tonn_x000a_   - Magn CO2 vegna bruna svartolíu: 7.340 tonn_x000a_   - Magn CO2 vegna bruna MD olíu: 0 tonn_x000a_   - Blaðsíða: 11_x000a__x000a_Þessar upplýsingar gefa glögga mynd af notkun olíuafurða hjá fyrirtækinu árið 2012."/>
    <m/>
    <m/>
    <x v="0"/>
  </r>
  <r>
    <s v="vinnslustöðin"/>
    <s v="Vinnslustöðin"/>
    <s v="Vestmannaeyjar"/>
    <n v="900"/>
    <x v="3"/>
    <s v="Suðurland"/>
    <s v="Fiskimjölsverksmiðja"/>
    <s v="Svartolía"/>
    <s v="Svartolía"/>
    <n v="1403285"/>
    <s v="kg"/>
    <n v="1403.2850000000001"/>
    <s v="Ekki til staðar"/>
    <s v="11"/>
    <s v="source"/>
    <x v="2"/>
    <s v="Í skýrslunni um grænt bókhald fyrir árið 2012 frá Vinnslustöðinni hf. eru eftirfarandi upplýsingar um notkun olíu og olíutengdra vara:_x000a__x000a_1. **Svartolía**:_x000a_   - Notkun: 1.403.285 kg_x000a_   - Einingar: kg_x000a_   - Síða: 11 (Tafla 5)_x000a__x000a_2. **Gasolía**:_x000a_   - Notkun: 11.491 lítrar_x000a_   - Einingar: lítrar_x000a_   - Síða: 11 (Tafla 5)_x000a__x000a_3. **Smurolía**:_x000a_   - Notkun: 921 lítrar_x000a_   - Einingar: lítrar_x000a_   - Síða: 11 (Tafla 5)_x000a__x000a_4. **Loftmengun vegna brennslu svartolíu**:_x000a_   - CO₂: 4.490 tonn_x000a_   - SO₂: 52 tonn_x000a_   - Einingar: tonn_x000a_   - Síða: 12 (Tafla 7)_x000a__x000a_Þessar upplýsingar gefa til kynna notkun mismunandi tegunda olíu og tengdra vara ásamt loftmengun sem myndast við brennslu svartolíu árið 2012."/>
    <m/>
    <m/>
    <x v="0"/>
  </r>
  <r>
    <s v="ísfélag_vestmanneyja_hf__fes"/>
    <s v="Ísfélag Vestmannaeyja"/>
    <s v="Vestmannaeyjar"/>
    <n v="900"/>
    <x v="3"/>
    <s v="Suðurland"/>
    <s v="Fiskimjölsverksmiðja"/>
    <s v="Svartolía"/>
    <s v="Svartolía"/>
    <n v="2265826"/>
    <s v="kg"/>
    <n v="2265.826"/>
    <s v="Ekki til staðar"/>
    <s v="10"/>
    <s v="source"/>
    <x v="2"/>
    <s v="Í skýrslunni um grænt bókhald fyrir rekstrarárið 2012 hjá Ísfélagi Vestmannaeyja hf. eru upplýsingar um notkun olíuafurða sem hér segir:_x000a__x000a_1. **Svartolía**:_x000a_   - Magn: 2.265.826 kg_x000a_   - Magn á tonn: 34,1 kg/tonn_x000a_   - Blaðsíða: 10_x000a__x000a_2. **Dieselolía**:_x000a_   - Magn: 0 ltr._x000a_   - Magn á tonn: 0,00 ltr./tonn_x000a_   - Blaðsíða: 10_x000a__x000a_3. **Smurolía (glussi, grófurol ofl.)**:_x000a_   - Magn: 1.481 ltr._x000a_   - Magn á tonn: 0,02 ltr./tonn_x000a_   - Blaðsíða: 10_x000a__x000a_Í töflu 3 á blaðsíðu 11 er einnig tilgreint magn SO2 og CO2 í útblæstri vegna bruna svartolíu árið 2012:_x000a_- **Magn SO2 í útblæstri vegna brennslu svartolíu**: 86.108 tonn_x000a_- **Magn CO2 í útblæstri vegna brennslu svartolíu**: 6.979 tonn_x000a__x000a_Engin notkun á dieselolíu var skráð fyrir árið 2012._x000a__x000a_Þessar upplýsingar gefa glögga mynd af olíunotkun fyrirtækisins á árinu 2012."/>
    <m/>
    <m/>
    <x v="0"/>
  </r>
  <r>
    <s v="síldarvinnslan_helguvík"/>
    <s v="Síldarvinnslan"/>
    <s v="Fjarðabyggð"/>
    <n v="740"/>
    <x v="0"/>
    <s v="Austurland"/>
    <s v="Fiskimjölsverksmiðja"/>
    <s v="Svartolía"/>
    <s v="Svartolía"/>
    <n v="2459695"/>
    <s v="l"/>
    <n v="2459.6950000000002"/>
    <s v="Norðfjörður"/>
    <s v="4, 10, 11, 12"/>
    <s v="source"/>
    <x v="2"/>
    <s v="Í skýrslunni um grænt bókhald Síldarvinnslunnar hf. fyrir árið 2012 er að finna eftirfarandi upplýsingar um olíunotkun fyrirtækisins:_x000a__x000a_### Tegundir olíu og magn notkunar:_x000a_- **Svartolía**:_x000a_  - Norðfjörður: 2.459.695 lítrar_x000a_  - Seyðisfjörður: 1.368.289 lítrar_x000a_  - Helguvík: 1.093.197 lítrar_x000a_  - **Samtals**: 4.921.181 lítrar_x000a__x000a_### Olíunotkun á hráefniston:_x000a_- Norðfjörður: 20,3 lítrar/hráefniston (2011: 25,4 lítrar/hráefniston)_x000a_- Seyðisfjörður: 21,0 lítrar/hráefniston (2011: 22,1 lítrar/hráefniston)_x000a_- Helguvík: 22,1 lítrar/hráefniston (2011: 21,2 lítrar/hráefniston)_x000a_- **Samtals**: 20,9 lítrar/hráefniston (2011: 23,9 lítrar/hráefniston)_x000a__x000a_### Rafmagnsnotkun:_x000a_- Norðfjörður: 384 kWh/hráefniston (2011: 415 kWh/hráefniston)_x000a_- Seyðisfjörður: 311 kWh/hráefniston (2011: 323 kWh/hráefniston)_x000a_- Helguvík: 324 kWh/hráefniston (2011: 351 kWh/hráefniston)_x000a_- **Samtals**: 351 kWh/hráefniston (2011: 383 kWh/hráefniston)_x000a__x000a_### Útblástur CO2 og SO2:_x000a_- Norðfjörður:_x000a_  - CO2: 7.290.500 kg_x000a_  - SO2: 65.600 kg_x000a_- Seyðisfjörður:_x000a_  - CO2: 4.055.600 kg_x000a_  - SO2: 48.800 kg_x000a_- Helguvík:_x000a_  - CO2: 3.240.200 kg_x000a_  - SO2: 29.180 kg_x000a_- **Samtals CO2**: 14.586.300 kg_x000a_- **Samtals SO2**: 143.580 kg_x000a__x000a_### Samantekt:_x000a_- Olíunotkun fyrirtækisins var 4.921.181 lítrar árið 2012._x000a_- Olíunotkun á hráefniston var 20,9 lítrar árið 2012 samanborið við 23,9 lítrar árið 2011._x000a_- Rafmagnsnotkun á hráefniston var 351 kWh árið 2012 samanborið við 383 kWh árið 2011._x000a_- Útblástur CO2 var 14.586.300 kg og SO2 var 143.580 kg árið 2012._x000a__x000a_Þessar upplýsingar eru að finna á síðum 4, 10, 11 og 12 í skýrslunni."/>
    <m/>
    <m/>
    <x v="0"/>
  </r>
  <r>
    <s v="loðnuvinnslan"/>
    <s v="Loðnuvinnslan"/>
    <s v="Fáskrúðsfjörður"/>
    <n v="750"/>
    <x v="0"/>
    <s v="Austurland"/>
    <s v="Fiskimjölsverksmiðja"/>
    <s v="Svartolía"/>
    <s v="Svartolía"/>
    <n v="1162008"/>
    <s v="kg"/>
    <n v="1162.008"/>
    <s v="Ekki til staðar"/>
    <s v="10"/>
    <s v="source"/>
    <x v="2"/>
    <s v="Í skýrslunni um grænt bókhald Loðnuvinnslunnar hf. fyrir árið 2012 er að finna eftirfarandi upplýsingar um notkun olíuafurða:_x000a__x000a_- **Svartolía**: 1.162.008 kg_x000a_- **Marine díselolía (MD), flotaolía**: 468.970 kg_x000a_- **Smurolía (glussi, gírolíur o.fl.)**: 325 kg_x000a__x000a_Þessar upplýsingar eru að finna á blaðsíðu 10 í töflu 2 undir kaflanum &quot;2.3.2 Auðlindir&quot;._x000a__x000a_Auk þess er áætlað magn brunaefna í útblæstri vegna bruna svartolíu og MD-olíu fyrir árið 2012 í töflu 3 á blaðsíðu 12:_x000a_- **Magn svartolíu**: 1.162,0 tn_x000a_- **Magn dísels/-flotaolíu**: 476,0 tn_x000a_- **Magn SO₂ í útblæstri**:_x000a_  - vegna brennslu svartolíu: 44,2 tn_x000a_  - vegna brennslu díselsolíu: 1,9 tn_x000a_- **Magn CO₂ í útblæstri vegna bruna**:_x000a_  - svartolíu: 3.579,0 tn_x000a_  - dísels/-flotaolíu: 1.513,7 tn_x000a__x000a_Þessar upplýsingar eru mikilvægar til að skilja umfang og áhrif olíunotkunar fyrirtækisins á umhverfið árið 2012."/>
    <m/>
    <m/>
    <x v="0"/>
  </r>
  <r>
    <s v="síldarvinnslan_helguvík"/>
    <s v="Síldarvinnslan"/>
    <s v="Seyðisfjörður"/>
    <n v="710"/>
    <x v="2"/>
    <s v="Austurland"/>
    <s v="Fiskimjölsverksmiðja"/>
    <s v="Svartolía"/>
    <s v="Svartolía"/>
    <n v="1368289"/>
    <s v="l"/>
    <n v="1368.289"/>
    <s v="Seyðisfjörður"/>
    <s v="4, 10, 11, 12"/>
    <s v="source"/>
    <x v="2"/>
    <s v="Í skýrslunni um grænt bókhald Síldarvinnslunnar hf. fyrir árið 2012 er að finna eftirfarandi upplýsingar um olíunotkun fyrirtækisins:_x000a__x000a_### Tegundir olíu og magn notkunar:_x000a_- **Svartolía**:_x000a_  - Norðfjörður: 2.459.695 lítrar_x000a_  - Seyðisfjörður: 1.368.289 lítrar_x000a_  - Helguvík: 1.093.197 lítrar_x000a_  - **Samtals**: 4.921.181 lítrar_x000a__x000a_### Olíunotkun á hráefniston:_x000a_- Norðfjörður: 20,3 lítrar/hráefniston (2011: 25,4 lítrar/hráefniston)_x000a_- Seyðisfjörður: 21,0 lítrar/hráefniston (2011: 22,1 lítrar/hráefniston)_x000a_- Helguvík: 22,1 lítrar/hráefniston (2011: 21,2 lítrar/hráefniston)_x000a_- **Samtals**: 20,9 lítrar/hráefniston (2011: 23,9 lítrar/hráefniston)_x000a__x000a_### Rafmagnsnotkun:_x000a_- Norðfjörður: 384 kWh/hráefniston (2011: 415 kWh/hráefniston)_x000a_- Seyðisfjörður: 311 kWh/hráefniston (2011: 323 kWh/hráefniston)_x000a_- Helguvík: 324 kWh/hráefniston (2011: 351 kWh/hráefniston)_x000a_- **Samtals**: 351 kWh/hráefniston (2011: 383 kWh/hráefniston)_x000a__x000a_### Útblástur CO2 og SO2:_x000a_- Norðfjörður:_x000a_  - CO2: 7.290.500 kg_x000a_  - SO2: 65.600 kg_x000a_- Seyðisfjörður:_x000a_  - CO2: 4.055.600 kg_x000a_  - SO2: 48.800 kg_x000a_- Helguvík:_x000a_  - CO2: 3.240.200 kg_x000a_  - SO2: 29.180 kg_x000a_- **Samtals CO2**: 14.586.300 kg_x000a_- **Samtals SO2**: 143.580 kg_x000a__x000a_### Samantekt:_x000a_- Olíunotkun fyrirtækisins var 4.921.181 lítrar árið 2012._x000a_- Olíunotkun á hráefniston var 20,9 lítrar árið 2012 samanborið við 23,9 lítrar árið 2011._x000a_- Rafmagnsnotkun á hráefniston var 351 kWh árið 2012 samanborið við 383 kWh árið 2011._x000a_- Útblástur CO2 var 14.586.300 kg og SO2 var 143.580 kg árið 2012._x000a__x000a_Þessar upplýsingar eru að finna á síðum 4, 10, 11 og 12 í skýrslunni."/>
    <m/>
    <m/>
    <x v="0"/>
  </r>
  <r>
    <s v="síldarvinnslan_helguvík"/>
    <s v="Síldarvinnslan"/>
    <s v="Reykjanesbær"/>
    <n v="260"/>
    <x v="4"/>
    <s v="Suðurnes"/>
    <s v="Fiskimjölsverksmiðja"/>
    <s v="Svartolía"/>
    <s v="Svartolía"/>
    <n v="1093197"/>
    <s v="l"/>
    <n v="1093.1969999999999"/>
    <s v="Helguvík"/>
    <s v="4, 10, 11, 12"/>
    <s v="source"/>
    <x v="2"/>
    <s v="Í skýrslunni um grænt bókhald Síldarvinnslunnar hf. fyrir árið 2012 er að finna eftirfarandi upplýsingar um olíunotkun fyrirtækisins:_x000a__x000a_### Tegundir olíu og magn notkunar:_x000a_- **Svartolía**:_x000a_  - Norðfjörður: 2.459.695 lítrar_x000a_  - Seyðisfjörður: 1.368.289 lítrar_x000a_  - Helguvík: 1.093.197 lítrar_x000a_  - **Samtals**: 4.921.181 lítrar_x000a__x000a_### Olíunotkun á hráefniston:_x000a_- Norðfjörður: 20,3 lítrar/hráefniston (2011: 25,4 lítrar/hráefniston)_x000a_- Seyðisfjörður: 21,0 lítrar/hráefniston (2011: 22,1 lítrar/hráefniston)_x000a_- Helguvík: 22,1 lítrar/hráefniston (2011: 21,2 lítrar/hráefniston)_x000a_- **Samtals**: 20,9 lítrar/hráefniston (2011: 23,9 lítrar/hráefniston)_x000a__x000a_### Rafmagnsnotkun:_x000a_- Norðfjörður: 384 kWh/hráefniston (2011: 415 kWh/hráefniston)_x000a_- Seyðisfjörður: 311 kWh/hráefniston (2011: 323 kWh/hráefniston)_x000a_- Helguvík: 324 kWh/hráefniston (2011: 351 kWh/hráefniston)_x000a_- **Samtals**: 351 kWh/hráefniston (2011: 383 kWh/hráefniston)_x000a__x000a_### Útblástur CO2 og SO2:_x000a_- Norðfjörður:_x000a_  - CO2: 7.290.500 kg_x000a_  - SO2: 65.600 kg_x000a_- Seyðisfjörður:_x000a_  - CO2: 4.055.600 kg_x000a_  - SO2: 48.800 kg_x000a_- Helguvík:_x000a_  - CO2: 3.240.200 kg_x000a_  - SO2: 29.180 kg_x000a_- **Samtals CO2**: 14.586.300 kg_x000a_- **Samtals SO2**: 143.580 kg_x000a__x000a_### Samantekt:_x000a_- Olíunotkun fyrirtækisins var 4.921.181 lítrar árið 2012._x000a_- Olíunotkun á hráefniston var 20,9 lítrar árið 2012 samanborið við 23,9 lítrar árið 2011._x000a_- Rafmagnsnotkun á hráefniston var 351 kWh árið 2012 samanborið við 383 kWh árið 2011._x000a_- Útblástur CO2 var 14.586.300 kg og SO2 var 143.580 kg árið 2012._x000a__x000a_Þessar upplýsingar eru að finna á síðum 4, 10, 11 og 12 í skýrslunni."/>
    <m/>
    <m/>
    <x v="0"/>
  </r>
  <r>
    <s v="ísfélag_vestmanneyja_hf__þórshöfn"/>
    <s v="Ísfélag Vestmannaeyja"/>
    <s v="Þórshöfn"/>
    <n v="680"/>
    <x v="1"/>
    <s v="Norðurland Eystra"/>
    <s v="Fiskimjölsverksmiðja"/>
    <s v="Dieselolía"/>
    <s v="Gasolía"/>
    <n v="1978"/>
    <s v="l"/>
    <n v="1.7109700000000001"/>
    <s v="0,03 lítrar/tonn"/>
    <s v="10"/>
    <s v="source"/>
    <x v="2"/>
    <s v="Í skýrslunni um grænt bókhald fyrir rekstrarárið 2012 hjá Ísfélagi Vestmannaeyja hf. eru eftirfarandi upplýsingar um notkun olíuafurða:_x000a__x000a_1. **Svartolía**:_x000a_   - Magn: 2.383.110 kg_x000a_   - Eining: kg_x000a_   - Notkun: 37,9 kg/tonn_x000a_   - Blaðsíða: 10_x000a__x000a_2. **Dieselolía**:_x000a_   - Magn: 1.978 lítrar_x000a_   - Eining: lítrar_x000a_   - Notkun: 0,03 lítrar/tonn_x000a_   - Blaðsíða: 10_x000a__x000a_3. **Magn SO2 og CO2 í útblæstri**:_x000a_   - Magn svartolíu: 2.383 tonn_x000a_   - Magn MD olíu: 29 tonn_x000a_   - Hlutfall SO2 í svartolíu: 1,9%_x000a_   - Hlutfall SO2 í MD olíu: 0,2%_x000a_   - Magn SO2: 47,0 tonn_x000a_   - Magn CO2 vegna bruna svartolíu: 7.340 tonn_x000a_   - Magn CO2 vegna bruna MD olíu: 0 tonn_x000a_   - Blaðsíða: 11_x000a__x000a_Þessar upplýsingar gefa glögga mynd af notkun olíuafurða hjá fyrirtækinu árið 2012."/>
    <m/>
    <m/>
    <x v="0"/>
  </r>
  <r>
    <s v="ísfélag_vestmanneyja_hf__þórshöfn"/>
    <s v="Ísfélag Vestmannaeyja"/>
    <s v="Þórshöfn"/>
    <n v="680"/>
    <x v="1"/>
    <s v="Norðurland Eystra"/>
    <s v="Fiskimjölsverksmiðja"/>
    <s v="MD olía"/>
    <s v="Gasolía"/>
    <n v="29"/>
    <s v="tonn"/>
    <n v="29"/>
    <s v="Ekki til staðar"/>
    <s v="11"/>
    <s v="source"/>
    <x v="2"/>
    <s v="Í skýrslunni um grænt bókhald fyrir rekstrarárið 2012 hjá Ísfélagi Vestmannaeyja hf. eru eftirfarandi upplýsingar um notkun olíuafurða:_x000a__x000a_1. **Svartolía**:_x000a_   - Magn: 2.383.110 kg_x000a_   - Eining: kg_x000a_   - Notkun: 37,9 kg/tonn_x000a_   - Blaðsíða: 10_x000a__x000a_2. **Dieselolía**:_x000a_   - Magn: 1.978 lítrar_x000a_   - Eining: lítrar_x000a_   - Notkun: 0,03 lítrar/tonn_x000a_   - Blaðsíða: 10_x000a__x000a_3. **Magn SO2 og CO2 í útblæstri**:_x000a_   - Magn svartolíu: 2.383 tonn_x000a_   - Magn MD olíu: 29 tonn_x000a_   - Hlutfall SO2 í svartolíu: 1,9%_x000a_   - Hlutfall SO2 í MD olíu: 0,2%_x000a_   - Magn SO2: 47,0 tonn_x000a_   - Magn CO2 vegna bruna svartolíu: 7.340 tonn_x000a_   - Magn CO2 vegna bruna MD olíu: 0 tonn_x000a_   - Blaðsíða: 11_x000a__x000a_Þessar upplýsingar gefa glögga mynd af notkun olíuafurða hjá fyrirtækinu árið 2012."/>
    <m/>
    <m/>
    <x v="0"/>
  </r>
  <r>
    <s v="íslenska_gámafélagið"/>
    <s v="Íslenska Gámafélagið"/>
    <s v="Gufunes, Reykjavík"/>
    <n v="112"/>
    <x v="6"/>
    <s v="Höfuðborgarsvæðið"/>
    <s v="Sorphirða og umhverfisþjónusta"/>
    <s v="Díselolía"/>
    <s v="Gasolía"/>
    <n v="591646"/>
    <s v="l"/>
    <n v="511.77378999999996"/>
    <s v="Ekki til staðar"/>
    <s v="8"/>
    <s v="source"/>
    <x v="2"/>
    <s v="Í Grænu bókhaldi Íslenska Gámafélagsins fyrir árið 2012 er að finna eftirfarandi upplýsingar um notkun á olíuafurðum:_x000a__x000a_### Eldsneytisnotkun 2012_x000a__x000a_- **Bensín 95 okt (L)**: 65.880 lítrar_x000a_- **Díselolía (L)**: 591.646 lítrar_x000a_- **Díselolía lituð (L)**: 21.536 lítrar_x000a_- **Metan (m³)**: 82.402 rúmmetrar_x000a_- **Lífdísel**: 80.500 lítrar_x000a__x000a_Þessar upplýsingar eru að finna á blaðsíðu 8 í skýrslunni._x000a__x000a_Tilvitnun:_x000a_&gt; &quot;Eftirfarandi tafla sýnir heildarnotkun eldsneytis hjá Íslenska Gámafélaginu árið 2012._x000a_&gt; _x000a_&gt; | Eldsneyti          | Magn      |_x000a_&gt; |--------------------|-----------|_x000a_&gt; | Bensín 95 okt (L)  | 65.880    |_x000a_&gt; | Díselolía (L)      | 591.646   |_x000a_&gt; | Díselolía lituð (L)| 21.536    |_x000a_&gt; | Metan (m³)         | 82.402    |_x000a_&gt; | Lífdísel           | 80.500    |&quot;_x000a__x000a_Þetta gefur góða yfirsýn yfir notkun mismunandi tegunda eldsneytis hjá fyrirtækinu á árinu 2012."/>
    <m/>
    <m/>
    <x v="1"/>
  </r>
  <r>
    <s v="alcoa_fjarðarál"/>
    <s v="Alcoa"/>
    <s v="Reyðarfjörður"/>
    <n v="730"/>
    <x v="0"/>
    <s v="Austurland"/>
    <s v="Álframleiðsla"/>
    <s v="Dísilolía"/>
    <s v="Gasolía"/>
    <n v="524419"/>
    <s v="l"/>
    <n v="453.622435"/>
    <s v="rekstur bifreiða og vinnuvéla"/>
    <s v="11"/>
    <s v="source"/>
    <x v="2"/>
    <s v="### Upplýsingar um olíunotkun Alcoa Fjarðaáls árið 2012_x000a__x000a_#### Tegundir olíu og magn notkunar:_x000a_- **Bensín:** 25.566 lítrar_x000a_- **Dísilolía:** 524.419 lítrar_x000a_  - Þar af **lífdísil (B10):** 470.752 lítrar_x000a__x000a_#### Notkunareiningar:_x000a_- **Bensín:** lítrar_x000a_- **Dísilolía:** lítrar_x000a_- **Lífdísil (B10):** lítrar_x000a__x000a_#### Notkunarhlutfall:_x000a_- Notkun á olíu (bensín og dísilolía) var alls um 1,59 lítrar á hvert framleitt tonn af áli._x000a__x000a_#### Heimild:_x000a_- Upplýsingarnar eru teknar af blaðsíðu 11 í skýrslunni._x000a__x000a_#### Tilvísun í texta:_x000a_&gt; &quot;Við rekstur bifreiða og vinnuvéla voru notaðir 25.566 lítrar af bensíni og 524.419 af dísilolíu, þar af var notkun á Bío dísil (B10) 470.752 lítrar. Í en pað er dísilolía með 10% innihaldi af lífrænum eldsneyti sem unnið er úr jurtaolíu sem er endurnýjanleg auðlind. Notkun er alls um 1,59 lítrar á hvert framleitt tonn af áli, sem er hækkun frá árinu 2011 úr 1,53/l.&quot;_x000a__x000a_#### Tafla yfir notkun:_x000a_| Efni og varnaðarmerkingar | Magn 2010 | Magn 2011 | Magn 2012 | Eining |_x000a_|---------------------------|-----------|-----------|-----------|--------|_x000a_| Dísilolía (Xn, N)         | 499.310   | 486.665   | 524.119   | l      |_x000a_| Bensín (Fx, T, N)         | 32.662    | 34.307    | 25.566    | l      |_x000a__x000a_#### Athugasemdir:_x000a_- Notkun dísilolíu á ökutæki hefur aukist á síðasta ári á kostnað bensíns. Aukna notkun dísilolíu má rekja til mikilla framkvæmda á árinu í tengslum við umfangsmikil fjárfestingarverkefni._x000a__x000a_#### Samantekt:_x000a_Alcoa Fjarðaál notaði árið 2012 alls 25.566 lítra af bensíni og 524.419 lítra af dísilolíu, þar af 470.752 lítra af lífdísil (B10). Þetta samsvarar 1,59 lítrum af olíu á hvert framleitt tonn af áli, sem er hækkun frá fyrra ári."/>
    <m/>
    <m/>
    <x v="2"/>
  </r>
  <r>
    <s v="alcoa_fjarðarál"/>
    <s v="Alcoa"/>
    <s v="Reyðarfjörður"/>
    <n v="730"/>
    <x v="0"/>
    <s v="Austurland"/>
    <s v="Álver"/>
    <s v="lífdísil (B10)"/>
    <s v="Blandað"/>
    <n v="470752"/>
    <s v="l"/>
    <n v="353.06400000000002"/>
    <s v="rekstur bifreiða og vinnuvéla"/>
    <s v="11"/>
    <s v="source"/>
    <x v="2"/>
    <s v="### Upplýsingar um olíunotkun Alcoa Fjarðaáls árið 2012_x000a__x000a_#### Tegundir olíu og magn notkunar:_x000a_- **Bensín:** 25.566 lítrar_x000a_- **Dísilolía:** 524.419 lítrar_x000a_  - Þar af **lífdísil (B10):** 470.752 lítrar_x000a__x000a_#### Notkunareiningar:_x000a_- **Bensín:** lítrar_x000a_- **Dísilolía:** lítrar_x000a_- **Lífdísil (B10):** lítrar_x000a__x000a_#### Notkunarhlutfall:_x000a_- Notkun á olíu (bensín og dísilolía) var alls um 1,59 lítrar á hvert framleitt tonn af áli._x000a__x000a_#### Heimild:_x000a_- Upplýsingarnar eru teknar af blaðsíðu 11 í skýrslunni._x000a__x000a_#### Tilvísun í texta:_x000a_&gt; &quot;Við rekstur bifreiða og vinnuvéla voru notaðir 25.566 lítrar af bensíni og 524.419 af dísilolíu, þar af var notkun á Bío dísil (B10) 470.752 lítrar. Í en pað er dísilolía með 10% innihaldi af lífrænum eldsneyti sem unnið er úr jurtaolíu sem er endurnýjanleg auðlind. Notkun er alls um 1,59 lítrar á hvert framleitt tonn af áli, sem er hækkun frá árinu 2011 úr 1,53/l.&quot;_x000a__x000a_#### Tafla yfir notkun:_x000a_| Efni og varnaðarmerkingar | Magn 2010 | Magn 2011 | Magn 2012 | Eining |_x000a_|---------------------------|-----------|-----------|-----------|--------|_x000a_| Dísilolía (Xn, N)         | 499.310   | 486.665   | 524.119   | l      |_x000a_| Bensín (Fx, T, N)         | 32.662    | 34.307    | 25.566    | l      |_x000a__x000a_#### Athugasemdir:_x000a_- Notkun dísilolíu á ökutæki hefur aukist á síðasta ári á kostnað bensíns. Aukna notkun dísilolíu má rekja til mikilla framkvæmda á árinu í tengslum við umfangsmikil fjárfestingarverkefni._x000a__x000a_#### Samantekt:_x000a_Alcoa Fjarðaál notaði árið 2012 alls 25.566 lítra af bensíni og 524.419 lítra af dísilolíu, þar af 470.752 lítra af lífdísil (B10). Þetta samsvarar 1,59 lítrum af olíu á hvert framleitt tonn af áli, sem er hækkun frá fyrra ári."/>
    <m/>
    <m/>
    <x v="2"/>
  </r>
  <r>
    <s v="loðnuvinnslan"/>
    <s v="Loðnuvinnslan"/>
    <s v="Fáskrúðsfjörður"/>
    <n v="750"/>
    <x v="0"/>
    <s v="Austurland"/>
    <s v="Fiskimjölsverksmiðja"/>
    <s v="Marine díselolía (MD), flotaolía"/>
    <s v="Gasolía"/>
    <n v="468970"/>
    <s v="kg"/>
    <n v="468.97"/>
    <s v="Ekki til staðar"/>
    <s v="10"/>
    <s v="source"/>
    <x v="2"/>
    <s v="Í skýrslunni um grænt bókhald Loðnuvinnslunnar hf. fyrir árið 2012 er að finna eftirfarandi upplýsingar um notkun olíuafurða:_x000a__x000a_- **Svartolía**: 1.162.008 kg_x000a_- **Marine díselolía (MD), flotaolía**: 468.970 kg_x000a_- **Smurolía (glussi, gírolíur o.fl.)**: 325 kg_x000a__x000a_Þessar upplýsingar eru að finna á blaðsíðu 10 í töflu 2 undir kaflanum &quot;2.3.2 Auðlindir&quot;._x000a__x000a_Auk þess er áætlað magn brunaefna í útblæstri vegna bruna svartolíu og MD-olíu fyrir árið 2012 í töflu 3 á blaðsíðu 12:_x000a_- **Magn svartolíu**: 1.162,0 tn_x000a_- **Magn dísels/-flotaolíu**: 476,0 tn_x000a_- **Magn SO₂ í útblæstri**:_x000a_  - vegna brennslu svartolíu: 44,2 tn_x000a_  - vegna brennslu díselsolíu: 1,9 tn_x000a_- **Magn CO₂ í útblæstri vegna bruna**:_x000a_  - svartolíu: 3.579,0 tn_x000a_  - dísels/-flotaolíu: 1.513,7 tn_x000a__x000a_Þessar upplýsingar eru mikilvægar til að skilja umfang og áhrif olíunotkunar fyrirtækisins á umhverfið árið 2012."/>
    <m/>
    <m/>
    <x v="0"/>
  </r>
  <r>
    <s v="norðurál_grundartanga"/>
    <s v="Norðurál"/>
    <s v="Grundartangi"/>
    <n v="301"/>
    <x v="7"/>
    <s v="Vesturland"/>
    <s v="Framleiðsla á áli"/>
    <s v="Díselolía"/>
    <s v="Gasolía"/>
    <n v="525481"/>
    <s v="l"/>
    <n v="454.541065"/>
    <s v="Ekki til staðar"/>
    <s v="12"/>
    <s v="source"/>
    <x v="2"/>
    <s v="Í skýrslunni um grænt bókhald Norðuráls fyrir árið 2012 er að finna eftirfarandi upplýsingar um notkun olíuafurða:_x000a__x000a_- **Díselolía**: 525,481 tonn (bls. 12)_x000a_- **Gosolás (eldsneyti)**: 487,340 tonn (bls. 12)_x000a_- **Própangas**: 225 tonn (bls. 12)_x000a_- **Smurolía**: 5,420 lítrar (bls. 12)_x000a__x000a_Þessar upplýsingar eru teknar beint úr skýrslunni og sýna notkun mismunandi olíuafurða á árinu 2012."/>
    <m/>
    <m/>
    <x v="2"/>
  </r>
  <r>
    <s v="alur_álvinnsla"/>
    <s v="Alur"/>
    <s v="Grundartanga"/>
    <n v="301"/>
    <x v="7"/>
    <s v="Vesturland"/>
    <s v="Álvinnsla"/>
    <s v="Skipagasolía (MGO díeselolía)"/>
    <s v="Gasolía"/>
    <n v="103396"/>
    <s v="l"/>
    <n v="89.437539999999998"/>
    <s v="álgjalli"/>
    <s v="6 og 7"/>
    <s v="source"/>
    <x v="2"/>
    <s v="Í skýrslunni um grænt bókhald Als, álvinnslu hf. fyrir árið 2012, er að finna eftirfarandi upplýsingar um notkun olíu og eldsneytis:_x000a__x000a_1. **Skipagasolía (MGO díeselolía)**:_x000a_   - Magn: 103.396 lítrar_x000a_   - Magn á einingu: 93.056 kg_x000a_   - Notkun á einingu: 39,7 lítrar MGO á hvert tonn af álgjalli_x000a_   - Heimild: Síða 6 og 7_x000a__x000a_2. **Propangas**:_x000a_   - Engin notkun á própangasi_x000a_   - Heimild: Síða 7_x000a__x000a_Þessar upplýsingar eru teknar úr töflum á síðum 6 og 7 í skýrslunni._x000a__x000a_Tilvitnun:_x000a_&gt; &quot;Olía (skipagasolía) | ltr | 103.396&quot; (Síða 6)_x000a_&gt; &quot;Skipaolía (MGO díeselolía) | ltr / kg | 103 396 / 93 056  39.7 ltr MGO / t álgjalls&quot; (Síða 7)_x000a_&gt; &quot;Propangas | kg | 0  Engin notkun própangass&quot; (Síða 7)_x000a__x000a_Engar aðrar tegundir olíu eða eldsneytis eru nefndar í skýrslunni fyrir árið 2012."/>
    <m/>
    <m/>
    <x v="2"/>
  </r>
  <r>
    <s v="norðurál_grundartanga"/>
    <s v="Norðurál"/>
    <s v="Grundartangi"/>
    <n v="301"/>
    <x v="7"/>
    <s v="Vesturland"/>
    <s v="Framleiðsla á áli"/>
    <s v="Própangas"/>
    <s v="Gas"/>
    <n v="225"/>
    <s v="tonn"/>
    <n v="225"/>
    <s v="Ekki til staðar"/>
    <s v="12"/>
    <s v="source"/>
    <x v="2"/>
    <s v="Í skýrslunni um grænt bókhald Norðuráls fyrir árið 2012 er að finna eftirfarandi upplýsingar um notkun olíuafurða:_x000a__x000a_- **Díselolía**: 525,481 tonn (bls. 12)_x000a_- **Gosolás (eldsneyti)**: 487,340 tonn (bls. 12)_x000a_- **Própangas**: 225 tonn (bls. 12)_x000a_- **Smurolía**: 5,420 lítrar (bls. 12)_x000a__x000a_Þessar upplýsingar eru teknar beint úr skýrslunni og sýna notkun mismunandi olíuafurða á árinu 2012."/>
    <m/>
    <m/>
    <x v="2"/>
  </r>
  <r>
    <s v="elkem"/>
    <s v="Elkem"/>
    <s v="Grundartangi"/>
    <n v="301"/>
    <x v="7"/>
    <s v="Vesturland"/>
    <s v="Framleiðsla á kísilmálmi"/>
    <s v="Skipa- og flotaolía"/>
    <s v="Gasolía"/>
    <n v="119.2"/>
    <s v="vísitala"/>
    <n v="742.69787139744187"/>
    <s v="Ekki til staðar"/>
    <s v="6"/>
    <s v="source"/>
    <x v="2"/>
    <s v="Í skýrslunni um grænt bókhald Elkem Ísland ehf. fyrir árið 2012 er að finna eftirfarandi upplýsingar um notkun olíuafurða:_x000a__x000a_- **Skipa- og flotolía**: Notkunin er gefin upp sem vísitala, þar sem vísitölugrunnur er árið 2003. Vísitalan fyrir skipa- og flotolíu árið 2012 er 119,2. (Síða 6)_x000a__x000a_Engar upplýsingar eru gefnar um magn annarra olíuafurða eins og bensín, dísilolíu eða metanól fyrir árið 2012._x000a__x000a_Þetta er eina tilgreinda olíuafurðin í skýrslunni fyrir árið 2012."/>
    <m/>
    <m/>
    <x v="2"/>
  </r>
  <r>
    <s v="hringrás"/>
    <s v="Hringrás"/>
    <s v="Reykjavík"/>
    <n v="104"/>
    <x v="6"/>
    <s v="Höfuðborgarsvæðið"/>
    <s v="Endurvinnsla"/>
    <s v="Díselolía"/>
    <s v="Gasolía"/>
    <n v="359428"/>
    <s v="l"/>
    <n v="310.90521999999999"/>
    <s v="bílaflota og fleiri verkefni"/>
    <s v="10-12"/>
    <s v="source"/>
    <x v="2"/>
    <s v="Í skýrslunni um grænt bókhald Hringrásar hf. fyrir árið 2012 er að finna eftirfarandi upplýsingar um notkun olíuafurða:_x000a__x000a_### Tegundir olíuafurða og magn_x000a_1. **Díselolía**:_x000a_   - Notkun árið 2012: 359.428 lítrar_x000a_   - Notkun árið 2011: 304.976 lítrar_x000a_   - Aukning milli ára: 50.000 lítrar_x000a__x000a_2. **Bensín**:_x000a_   - Notkun árið 2012: 17.284 lítrar_x000a_   - Notkun árið 2011: 19.711 lítrar_x000a_   - Minnkun milli ára: 2.427 lítrar_x000a__x000a_### Orkueiningar_x000a_- Díselolía árið 2012: 3.588.290 kWh_x000a_- Díselolía árið 2011: 3.044.677 kWh_x000a_- Bensín árið 2012: 156.996 kWh_x000a_- Bensín árið 2011: 179.042 kWh_x000a__x000a_### CO₂ losun_x000a_- Losun koldíoxíðs (CO₂) vegna jarðefnaeldsneytis árið 2012: 1.010 tonn_x000a_- Losun koldíoxíðs (CO₂) vegna jarðefnaeldsneytis árið 2011: 870 tonn_x000a_- Aukning í CO₂ losun milli ára: 140 tonn_x000a__x000a_### Upplýsingar um notkun hráefna og orku_x000a_- „Díselolíu notkun hækkaði um 50.000 L milli ára, það má skýrast með fjölgun á bílaflota og fleiri verkefni hjá Hringrás.“_x000a_- „Díselolía er nánast eina jarðefnaeldsneytið sem er brennt við starfsemi fyrirtækisins en nær allir bílar og vélar ganga fyrir díselolíu.“_x000a__x000a_### Upplýsingar um losun mengunarefna_x000a_- „Þar sem Díselolíu notkun hækkaði um 50.000 L á árinu með að við 2011 gefur augaleið að koldíoxíð út í andrúmsloftið hækki líka. Koldíoxíð út í andrúmsloftið hækkaði um 140 tonn af CO₂.“_x000a__x000a_### Heimildir_x000a_- Upplýsingarnar eru að finna á blaðsíðum 10-12 í skýrslunni._x000a__x000a_Þessar upplýsingar gefa góða mynd af notkun olíuafurða hjá Hringrás hf. á árinu 2012 og áhrifum þess á umhverfið."/>
    <m/>
    <m/>
    <x v="1"/>
  </r>
  <r>
    <s v="sagaplast"/>
    <s v="Sagaplast"/>
    <s v="Akureyri"/>
    <n v="600"/>
    <x v="8"/>
    <s v="Norðurland Eystra"/>
    <s v="Spilliefnaþjónusta og endurvinnsla"/>
    <s v="Dieselolía"/>
    <s v="Gasolía"/>
    <n v="4098"/>
    <s v="l"/>
    <n v="3.5447700000000002"/>
    <s v="Ekki til staðar"/>
    <s v="5"/>
    <s v="source"/>
    <x v="2"/>
    <s v="Í grænu bókhaldi Sagaplast ehf. fyrir árið 2012 er að finna upplýsingar um notkun á olíuafurðum. Hér eru nánari upplýsingar:_x000a__x000a_- **Bensín**: _x000a_  - Magn: 1392 lítrar_x000a_  - Eining: Ltr._x000a_  - Árið 2011: 771 lítrar_x000a__x000a_- **Dieselolía**:_x000a_  - Magn: 4098 lítrar_x000a_  - Eining: Ltr._x000a_  - Árið 2011: 2658 lítrar_x000a__x000a_Þessar upplýsingar eru að finna á blaðsíðu 5 í skýrslunni._x000a__x000a_Tilvitnun:_x000a_&gt; &quot;Breytur um auðlindanotkun í grænu bókhaldi_x000a_&gt; _x000a_&gt; | Breyta         | Eining | 2012    | 2011    |_x000a_&gt; |----------------|--------|---------|---------|_x000a_&gt; | Bensín         | Ltr.   | 1392    | 771     |_x000a_&gt; | Dieselolía     | Ltr.   | 4098    | 2.658   |&quot;_x000a__x000a_Aukning í notkun bensíns er skýrð með tíðari heimsóknum til viðskiptavina._x000a__x000a_Tilvitnun:_x000a_&gt; &quot;Aukin notkun bensíns er vegna tíðari heimsókna til viðskiptavina.&quot;_x000a__x000a_Engar upplýsingar fundust um notkun annarra olíuafurða eins og metanól eða aðrar tegundir olíuafurða fyrir árið 2012."/>
    <m/>
    <m/>
    <x v="1"/>
  </r>
  <r>
    <s v="sagaplast"/>
    <s v="Sagaplast"/>
    <s v="Akureyri"/>
    <n v="600"/>
    <x v="8"/>
    <s v="Norðurland Eystra"/>
    <s v="Spilliefnaþjónusta og endurvinnsla"/>
    <s v="Bensín"/>
    <s v="Bensín"/>
    <n v="1392"/>
    <s v="l"/>
    <n v="1.044"/>
    <s v="tíðari heimsóknum til viðskiptavina"/>
    <s v="5"/>
    <s v="source"/>
    <x v="2"/>
    <s v="Í grænu bókhaldi Sagaplast ehf. fyrir árið 2012 er að finna upplýsingar um notkun á olíuafurðum. Hér eru nánari upplýsingar:_x000a__x000a_- **Bensín**: _x000a_  - Magn: 1392 lítrar_x000a_  - Eining: Ltr._x000a_  - Árið 2011: 771 lítrar_x000a__x000a_- **Dieselolía**:_x000a_  - Magn: 4098 lítrar_x000a_  - Eining: Ltr._x000a_  - Árið 2011: 2658 lítrar_x000a__x000a_Þessar upplýsingar eru að finna á blaðsíðu 5 í skýrslunni._x000a__x000a_Tilvitnun:_x000a_&gt; &quot;Breytur um auðlindanotkun í grænu bókhaldi_x000a_&gt; _x000a_&gt; | Breyta         | Eining | 2012    | 2011    |_x000a_&gt; |----------------|--------|---------|---------|_x000a_&gt; | Bensín         | Ltr.   | 1392    | 771     |_x000a_&gt; | Dieselolía     | Ltr.   | 4098    | 2.658   |&quot;_x000a__x000a_Aukning í notkun bensíns er skýrð með tíðari heimsóknum til viðskiptavina._x000a__x000a_Tilvitnun:_x000a_&gt; &quot;Aukin notkun bensíns er vegna tíðari heimsókna til viðskiptavina.&quot;_x000a__x000a_Engar upplýsingar fundust um notkun annarra olíuafurða eins og metanól eða aðrar tegundir olíuafurða fyrir árið 2012."/>
    <m/>
    <m/>
    <x v="1"/>
  </r>
  <r>
    <s v="orkuveita_reykjavíkur"/>
    <s v="Orkuveita Reykjavíkur"/>
    <s v="Reykjavík"/>
    <n v="110"/>
    <x v="6"/>
    <s v="Höfuðborgarsvæðið"/>
    <s v="Orkuveita"/>
    <s v="Díselolía"/>
    <s v="Gasolía"/>
    <n v="174164"/>
    <s v="l"/>
    <n v="150.65186"/>
    <s v="eigin bíla og leigubíla"/>
    <s v="35"/>
    <s v="source"/>
    <x v="2"/>
    <s v="Í skýrslunni eru upplýsingar um notkun olíutengdra vara fyrirtækisins árið 2012. Hér eru helstu atriði:_x000a__x000a_1. **Bensín og olía á Bláfjöllum**:_x000a_   - Bensín: 2,064 lítrar_x000a_   - Olía: 48,100 lítrar_x000a_   - (Bls. 11)_x000a__x000a_2. **Olía á Elliðavatni**:_x000a_   - Olía: 918 lítrar_x000a_   - (Bls. 11)_x000a__x000a_3. **Eldsneytisnotkun eigin bíla og leigubíla**:_x000a_   - Bensín: 44,499 lítrar_x000a_   - Díselolía: 174,164 lítrar_x000a_   - Litað vélolía: 28,821 lítrar_x000a_   - Metan: 0 m³_x000a_   - Vetni: 0 m³_x000a_   - (Bls. 35)_x000a__x000a_4. **Eldsneytisnotkun í varaaflstöðvar**:_x000a_   - Litað vélolía: 29,000 lítrar_x000a_   - (Bls. 35)_x000a__x000a_5. **Magn eldsneytis, seyru og steypu flutt um vatnsverndarsvæði höfuðborgarsvæðisins**:_x000a_   - Bensín: 2,064 lítrar_x000a_   - Olía: 48,100 lítrar_x000a_   - (Bls. 11)_x000a__x000a_Þessar upplýsingar gefa heildarmynd af notkun olíutengdra vara fyrirtækisins árið 2012."/>
    <m/>
    <m/>
    <x v="3"/>
  </r>
  <r>
    <s v="fjarðalax"/>
    <s v="Fjarðalax"/>
    <s v="Tálknafjörður"/>
    <n v="460"/>
    <x v="11"/>
    <s v="Vestfirðir"/>
    <s v="Fiskeldi"/>
    <s v="Gasolía"/>
    <s v="Gasolía"/>
    <n v="173742"/>
    <s v="l"/>
    <n v="150.28682999999998"/>
    <s v="Eldi Tálkna-, Arnar- og Patreksfjarðar"/>
    <s v="3"/>
    <s v="source"/>
    <x v="2"/>
    <s v="Í grænu bókhaldi Fjarðalax ehf fyrir árið 2012 er að finna eftirfarandi upplýsingar um olíunotkun fyrirtækisins:_x000a__x000a_- **Gasolía**: Eldi Tálkna-, Arnar- og Patreksfjarðar notaði 173.742 lítra af gasolíu._x000a_- **Bensín**: Eldi Tálkna-, Arnar- og Patreksfjarðar notaði 6.294 lítra af bensíni._x000a__x000a_Þessar upplýsingar eru staðsettar á blaðsíðu 3 í skýrslunni._x000a__x000a_Tilvitnun:_x000a_&gt; &quot;2.5. Olíunotkun_x000a_&gt; - Gasolía: Eldi Tálkna-&amp;Arnar-&amp;Patreksf. | 173742 | lítrar_x000a_&gt; - Bensín: Eldi Tálkna-&amp;Arnar-&amp;Patreksf. | 6294 | lítrar&quot;"/>
    <m/>
    <m/>
    <x v="4"/>
  </r>
  <r>
    <s v="steinull"/>
    <s v="Steinull"/>
    <s v="Sauðárkrókur"/>
    <n v="550"/>
    <x v="10"/>
    <s v="Norðurland Vestra"/>
    <s v="Framleiðsla á steinull"/>
    <s v="Dieselolía"/>
    <s v="Gasolía"/>
    <n v="87407"/>
    <s v="kg"/>
    <n v="87.406999999999996"/>
    <s v="Tæki, hráefnaþurrkun og hersluloftshitun"/>
    <s v="9"/>
    <s v="source"/>
    <x v="2"/>
    <s v="Í skýrslu Steinull hf. um grænt bókhald fyrir árið 2012 er að finna eftirfarandi upplýsingar um notkun olíuafurða:_x000a__x000a_1. **Flotadísellolía**:_x000a_   - Notuð til þurrkunar á sandi._x000a_   - Engin nákvæm magnupplýsingar gefnar._x000a__x000a_2. **Dieselolía og bensín (farartæki)**:_x000a_   - Dieselolíunotkun: 7.164 lítrar._x000a_   - Bensínnotkun: 4.114 lítrar._x000a_   - Dieselolíunotkun fyrir eina dieselbifreið: 1.077 lítrar._x000a__x000a_3. **Ýmsar olíur til smurnings tækja og kælingar**:_x000a_   - Notkun ársins 2012 var um 0,50 tonn._x000a__x000a_Þessar upplýsingar eru að finna á eftirfarandi síðum:_x000a_- Dieselolía og bensín (farartæki): Síða 9._x000a_- Ýmsar olíur til smurnings tækja og kælingar: Síða 7._x000a__x000a_Engar upplýsingar fundust um notkun annarra olíuafurða eins og metanól eða bensín fyrir önnur tæki en farartæki."/>
    <s v="Undirflokkar með ónothæfa vísitölu"/>
    <m/>
    <x v="5"/>
  </r>
  <r>
    <s v="hraðfrystihús_gunnvarar"/>
    <s v="Hraðfrystihúsið Gunnvör"/>
    <s v="Hnífsdalur"/>
    <n v="410"/>
    <x v="9"/>
    <s v="Vestfirðir"/>
    <s v="Framleiðsla og rekstur"/>
    <s v="Skipagasolía"/>
    <s v="Gasolía"/>
    <n v="84165"/>
    <s v="l"/>
    <n v="72.802725000000009"/>
    <s v="Olía á báta (Rán og Papey)"/>
    <s v="3"/>
    <s v="source"/>
    <x v="2"/>
    <s v="Í grænu bókhaldi Hraðfrystihússins - Gunnvarar hf. fyrir árið 2012 er eftirfarandi upplýsingar um olíunotkun fyrirtækisins:_x000a__x000a_- **Tegund olíu**: Olía á báta (Rán og Papey)_x000a_- **Magn**: 84.165 lítrar_x000a_- **Eining**: Lítrar_x000a_- **Síða**: 3_x000a__x000a_Auk þess er minnst á úrgangsolíu af bátum árið 2012, sem er talin óveruleg (síða 4)._x000a__x000a_Þetta eru allar upplýsingar sem fundust um olíunotkun fyrirtækisins fyrir árið 2012 í skýrslunni."/>
    <m/>
    <m/>
    <x v="4"/>
  </r>
  <r>
    <s v="íslenska_gámafélagið"/>
    <s v="Íslenska Gámafélagið"/>
    <s v="Gufunes, Reykjavík"/>
    <n v="112"/>
    <x v="6"/>
    <s v="Höfuðborgarsvæðið"/>
    <s v="Sorphirða og umhverfisþjónusta"/>
    <s v="Bensín 95 okt"/>
    <s v="Bensín"/>
    <n v="65880"/>
    <s v="l"/>
    <n v="49.41"/>
    <s v="Ekki til staðar"/>
    <s v="8"/>
    <s v="source"/>
    <x v="2"/>
    <s v="Í Grænu bókhaldi Íslenska Gámafélagsins fyrir árið 2012 er að finna eftirfarandi upplýsingar um notkun á olíuafurðum:_x000a__x000a_### Eldsneytisnotkun 2012_x000a__x000a_- **Bensín 95 okt (L)**: 65.880 lítrar_x000a_- **Díselolía (L)**: 591.646 lítrar_x000a_- **Díselolía lituð (L)**: 21.536 lítrar_x000a_- **Metan (m³)**: 82.402 rúmmetrar_x000a_- **Lífdísel**: 80.500 lítrar_x000a__x000a_Þessar upplýsingar eru að finna á blaðsíðu 8 í skýrslunni._x000a__x000a_Tilvitnun:_x000a_&gt; &quot;Eftirfarandi tafla sýnir heildarnotkun eldsneytis hjá Íslenska Gámafélaginu árið 2012._x000a_&gt; _x000a_&gt; | Eldsneyti          | Magn      |_x000a_&gt; |--------------------|-----------|_x000a_&gt; | Bensín 95 okt (L)  | 65.880    |_x000a_&gt; | Díselolía (L)      | 591.646   |_x000a_&gt; | Díselolía lituð (L)| 21.536    |_x000a_&gt; | Metan (m³)         | 82.402    |_x000a_&gt; | Lífdísel           | 80.500    |&quot;_x000a__x000a_Þetta gefur góða yfirsýn yfir notkun mismunandi tegunda eldsneytis hjá fyrirtækinu á árinu 2012."/>
    <m/>
    <m/>
    <x v="1"/>
  </r>
  <r>
    <s v="kalka"/>
    <s v="Kalka"/>
    <s v="Reykjanesbær"/>
    <n v="230"/>
    <x v="4"/>
    <s v="Suðurnes"/>
    <s v="Sorpeyðingarstöð"/>
    <s v="Gasolía"/>
    <s v="Gasolía"/>
    <n v="48125"/>
    <s v="l"/>
    <n v="41.628124999999997"/>
    <s v="Ekki til staðar"/>
    <s v="5"/>
    <s v="source"/>
    <x v="2"/>
    <s v="Í Græna bókhaldi Sorpeyðingarstöðvar Suðurnesja sf. fyrir árið 2012 er að finna eftirfarandi upplýsingar um notkun olíuafurða:_x000a__x000a_- **Gasolía (lítrar)**: 48.125 lítrar_x000a_- **Gas (kg)**: 101 kg_x000a_- **Smurolía (lítrar)**: 87 lítrar_x000a_- **Steinolía (lítrar)**: 260 lítrar_x000a_- **Bensín (lítrar)**: 0 lítrar_x000a_- **Olíuhreinsir (lítrar)**: 220 lítrar_x000a_- **Glussi (lítrar)**: 44 lítrar_x000a_- **Smurfeiti (lítrar)**: 19 lítrar_x000a_- **Hreinsiefni (lítrar)**: 45 lítrar_x000a_- **Frostlögur (lítrar)**: 320 lítrar_x000a_- **Ryðeyðir (lítrar)**: 6 lítrar_x000a_- **Lútur (lítrar)**: 940 lítrar_x000a_- **Saltsýra (lítrar)**: 2.038 lítrar_x000a__x000a_Þessar upplýsingar eru að finna á blaðsíðu 5 í skýrslunni."/>
    <m/>
    <m/>
    <x v="1"/>
  </r>
  <r>
    <s v="orkuveita_reykjavíkur"/>
    <s v="Orkuveita Reykjavíkur"/>
    <s v="Reykjavík"/>
    <n v="110"/>
    <x v="6"/>
    <s v="Höfuðborgarsvæðið"/>
    <s v="Orkuveita"/>
    <s v="Bensín"/>
    <s v="Bensín"/>
    <n v="44499"/>
    <s v="l"/>
    <n v="33.374250000000004"/>
    <s v="eigin bíla og leigubíla"/>
    <s v="35"/>
    <s v="source"/>
    <x v="2"/>
    <s v="Í skýrslunni eru upplýsingar um notkun olíutengdra vara fyrirtækisins árið 2012. Hér eru helstu atriði:_x000a__x000a_1. **Bensín og olía á Bláfjöllum**:_x000a_   - Bensín: 2,064 lítrar_x000a_   - Olía: 48,100 lítrar_x000a_   - (Bls. 11)_x000a__x000a_2. **Olía á Elliðavatni**:_x000a_   - Olía: 918 lítrar_x000a_   - (Bls. 11)_x000a__x000a_3. **Eldsneytisnotkun eigin bíla og leigubíla**:_x000a_   - Bensín: 44,499 lítrar_x000a_   - Díselolía: 174,164 lítrar_x000a_   - Litað vélolía: 28,821 lítrar_x000a_   - Metan: 0 m³_x000a_   - Vetni: 0 m³_x000a_   - (Bls. 35)_x000a__x000a_4. **Eldsneytisnotkun í varaaflstöðvar**:_x000a_   - Litað vélolía: 29,000 lítrar_x000a_   - (Bls. 35)_x000a__x000a_5. **Magn eldsneytis, seyru og steypu flutt um vatnsverndarsvæði höfuðborgarsvæðisins**:_x000a_   - Bensín: 2,064 lítrar_x000a_   - Olía: 48,100 lítrar_x000a_   - (Bls. 11)_x000a__x000a_Þessar upplýsingar gefa heildarmynd af notkun olíutengdra vara fyrirtækisins árið 2012."/>
    <m/>
    <m/>
    <x v="3"/>
  </r>
  <r>
    <s v="malbikunarstöð_akureyrar"/>
    <s v="Malbikunarstöð Akureyrarbæjar"/>
    <s v="Akureyri"/>
    <n v="600"/>
    <x v="8"/>
    <s v="Norðurland Eystra"/>
    <s v="Framleiðsla malbiks"/>
    <s v="Flotaolía"/>
    <s v="Gasolía"/>
    <n v="42041"/>
    <s v="l"/>
    <n v="36.365464999999993"/>
    <s v="Til þurrkunar og upphitunar steinefna"/>
    <s v="6"/>
    <s v="source"/>
    <x v="2"/>
    <s v="Í skýrslunni um grænt bókhald fyrir árið 2012 hjá Malbikunarstöð Akureyrarbæjar við Súluveg er að finna eftirfarandi upplýsingar um olíunotkun fyrirtækisins:_x000a__x000a_- **Tegund olíu**: Flotaolía_x000a_- **Magn olíu**: 42.041 lítrar_x000a_- **Einingar**: Lítrar_x000a_- **Notkun**: Til þurrkunar og upphitunar steinefna_x000a_- **Hlutfall**: Um 9,8 lítrar á hvert tonn af malbiki_x000a__x000a_Þessar upplýsingar eru að finna á blaðsíðu 6 í skýrslunni._x000a__x000a_Til viðbótar er einnig getið um raforkunotkun fyrirtækisins, sem er notuð til að halda asfalti heitu og til að knýja malbikunarstöðina, en það fellur ekki undir olíunotkun._x000a__x000a_Heimild: Skýrsla um grænt bókhald 2012: Malbikunarstöð Akureyrarbæjar við Súluveg, bls. 6."/>
    <m/>
    <m/>
    <x v="6"/>
  </r>
  <r>
    <s v="silfurstjarnan"/>
    <s v="Silfurstjarnan"/>
    <s v="Kópasker"/>
    <n v="671"/>
    <x v="12"/>
    <s v="Norðurland Eystra"/>
    <s v="Fiskeldi"/>
    <s v="Olía"/>
    <s v="Gasolía"/>
    <n v="35198"/>
    <s v="l"/>
    <n v="30.446270000000002"/>
    <s v="Vararafstöð, vinnutæki"/>
    <s v="4"/>
    <s v="source"/>
    <x v="2"/>
    <s v="Í skýrslunni um grænt bókhald Silfurstjörnunnar hf. fyrir árið 2012 er að finna upplýsingar um olíunotkun fyrirtækisins. Á blaðsíðu 4 er eftirfarandi tafla:_x000a__x000a_| Hvar í fyrirtækinu? | Magn | Magn | Eining |_x000a_|---------------------|------|------|--------|_x000a_| 2.5. Olíunotkun | Vararafstöð, vinnutæki | 35.198 | lítrar |_x000a__x000a_Þar kemur fram að olíunotkun fyrirtækisins fyrir vararafstöðvar og vinnutæki var 35.198 lítrar á árinu 2012."/>
    <m/>
    <m/>
    <x v="4"/>
  </r>
  <r>
    <s v="orkuveita_reykjavíkur"/>
    <s v="Orkuveita Reykjavíkur"/>
    <s v="Reykjavík"/>
    <n v="110"/>
    <x v="6"/>
    <s v="Höfuðborgarsvæðið"/>
    <s v="Orkuveita"/>
    <s v="Litað vélolía"/>
    <s v="Gasolía"/>
    <n v="29000"/>
    <s v="l"/>
    <n v="25.085000000000001"/>
    <s v="varaaflstöðvar"/>
    <s v="35"/>
    <s v="source"/>
    <x v="2"/>
    <s v="Í skýrslunni eru upplýsingar um notkun olíutengdra vara fyrirtækisins árið 2012. Hér eru helstu atriði:_x000a__x000a_1. **Bensín og olía á Bláfjöllum**:_x000a_   - Bensín: 2,064 lítrar_x000a_   - Olía: 48,100 lítrar_x000a_   - (Bls. 11)_x000a__x000a_2. **Olía á Elliðavatni**:_x000a_   - Olía: 918 lítrar_x000a_   - (Bls. 11)_x000a__x000a_3. **Eldsneytisnotkun eigin bíla og leigubíla**:_x000a_   - Bensín: 44,499 lítrar_x000a_   - Díselolía: 174,164 lítrar_x000a_   - Litað vélolía: 28,821 lítrar_x000a_   - Metan: 0 m³_x000a_   - Vetni: 0 m³_x000a_   - (Bls. 35)_x000a__x000a_4. **Eldsneytisnotkun í varaaflstöðvar**:_x000a_   - Litað vélolía: 29,000 lítrar_x000a_   - (Bls. 35)_x000a__x000a_5. **Magn eldsneytis, seyru og steypu flutt um vatnsverndarsvæði höfuðborgarsvæðisins**:_x000a_   - Bensín: 2,064 lítrar_x000a_   - Olía: 48,100 lítrar_x000a_   - (Bls. 11)_x000a__x000a_Þessar upplýsingar gefa heildarmynd af notkun olíutengdra vara fyrirtækisins árið 2012."/>
    <m/>
    <m/>
    <x v="3"/>
  </r>
  <r>
    <s v="orkuveita_reykjavíkur"/>
    <s v="Orkuveita Reykjavíkur"/>
    <s v="Reykjavík"/>
    <n v="110"/>
    <x v="6"/>
    <s v="Höfuðborgarsvæðið"/>
    <s v="Orkuveita"/>
    <s v="Litað vélolía"/>
    <s v="Gasolía"/>
    <n v="28821"/>
    <s v="l"/>
    <n v="24.930165000000002"/>
    <s v="eigin bíla og leigubíla"/>
    <s v="35"/>
    <s v="source"/>
    <x v="2"/>
    <s v="Í skýrslunni eru upplýsingar um notkun olíutengdra vara fyrirtækisins árið 2012. Hér eru helstu atriði:_x000a__x000a_1. **Bensín og olía á Bláfjöllum**:_x000a_   - Bensín: 2,064 lítrar_x000a_   - Olía: 48,100 lítrar_x000a_   - (Bls. 11)_x000a__x000a_2. **Olía á Elliðavatni**:_x000a_   - Olía: 918 lítrar_x000a_   - (Bls. 11)_x000a__x000a_3. **Eldsneytisnotkun eigin bíla og leigubíla**:_x000a_   - Bensín: 44,499 lítrar_x000a_   - Díselolía: 174,164 lítrar_x000a_   - Litað vélolía: 28,821 lítrar_x000a_   - Metan: 0 m³_x000a_   - Vetni: 0 m³_x000a_   - (Bls. 35)_x000a__x000a_4. **Eldsneytisnotkun í varaaflstöðvar**:_x000a_   - Litað vélolía: 29,000 lítrar_x000a_   - (Bls. 35)_x000a__x000a_5. **Magn eldsneytis, seyru og steypu flutt um vatnsverndarsvæði höfuðborgarsvæðisins**:_x000a_   - Bensín: 2,064 lítrar_x000a_   - Olía: 48,100 lítrar_x000a_   - (Bls. 11)_x000a__x000a_Þessar upplýsingar gefa heildarmynd af notkun olíutengdra vara fyrirtækisins árið 2012."/>
    <m/>
    <m/>
    <x v="3"/>
  </r>
  <r>
    <s v="íslenska_kalkþörungafélagið"/>
    <s v="Íslenska Kalkþörungafélagið"/>
    <s v="Bíldudalur"/>
    <n v="465"/>
    <x v="11"/>
    <s v="Vestfirðir"/>
    <s v="Framleiðsla og vinnsla kalkþörunga"/>
    <s v="Dieselolía"/>
    <s v="Gasolía"/>
    <n v="27008.655999999999"/>
    <s v="l"/>
    <n v="23.362487439999999"/>
    <s v="farartæki"/>
    <s v="16"/>
    <s v="source"/>
    <x v="2"/>
    <s v="### Skýrsla um olíunotkun Íslenska kalkþörungafélagsins ehf. árið 2012_x000a__x000a_Í skýrslu um grænt bókhald Íslenska kalkþörungafélagsins ehf. fyrir árið 2012 kemur fram eftirfarandi um notkun olíu og olíutengdra vara:_x000a__x000a_#### Tegundir olíu og magn notkunar:_x000a_1. **Dieselolía á farartæki**:_x000a_   - **Magn**: 27.008,656 lítrar_x000a_   - **Síða**: 16_x000a__x000a_2. **Propangas til þurrkunar**:_x000a_   - **Magn**: 18,5 tonn_x000a_   - **Síða**: 16_x000a__x000a_3. **Smurolía**:_x000a_   - **Magn**: u.þ.b. 798 lítrar_x000a_   - **Síða**: 13_x000a__x000a_#### Notkunarsvið:_x000a_- Dieselolía er notuð á farartæki._x000a_- Propangas er notað til eftirþurrkunar á kornuðum kalkáburði._x000a_- Smurolía er notuð til að smyrja ýmis tæki í verksmiðjunni._x000a__x000a_Þessar upplýsingar gefa góða innsýn í olíunotkun fyrirtækisins á árinu 2012 og sýna fram á mikilvægi þess að fylgjast með og stýra notkun orkugjafa til að draga úr umhverfisáhrifum."/>
    <m/>
    <m/>
    <x v="4"/>
  </r>
  <r>
    <s v="alcoa_fjarðarál"/>
    <s v="Alcoa"/>
    <s v="Reyðarfjörður"/>
    <n v="730"/>
    <x v="0"/>
    <s v="Austurland"/>
    <s v="Álframleiðsla"/>
    <s v="Bensín"/>
    <s v="Bensín"/>
    <n v="25566"/>
    <s v="l"/>
    <n v="19.174499999999998"/>
    <s v="rekstur bifreiða og vinnuvéla"/>
    <s v="11"/>
    <s v="source"/>
    <x v="2"/>
    <s v="### Upplýsingar um olíunotkun Alcoa Fjarðaáls árið 2012_x000a__x000a_#### Tegundir olíu og magn notkunar:_x000a_- **Bensín:** 25.566 lítrar_x000a_- **Dísilolía:** 524.419 lítrar_x000a_  - Þar af **lífdísil (B10):** 470.752 lítrar_x000a__x000a_#### Notkunareiningar:_x000a_- **Bensín:** lítrar_x000a_- **Dísilolía:** lítrar_x000a_- **Lífdísil (B10):** lítrar_x000a__x000a_#### Notkunarhlutfall:_x000a_- Notkun á olíu (bensín og dísilolía) var alls um 1,59 lítrar á hvert framleitt tonn af áli._x000a__x000a_#### Heimild:_x000a_- Upplýsingarnar eru teknar af blaðsíðu 11 í skýrslunni._x000a__x000a_#### Tilvísun í texta:_x000a_&gt; &quot;Við rekstur bifreiða og vinnuvéla voru notaðir 25.566 lítrar af bensíni og 524.419 af dísilolíu, þar af var notkun á Bío dísil (B10) 470.752 lítrar. Í en pað er dísilolía með 10% innihaldi af lífrænum eldsneyti sem unnið er úr jurtaolíu sem er endurnýjanleg auðlind. Notkun er alls um 1,59 lítrar á hvert framleitt tonn af áli, sem er hækkun frá árinu 2011 úr 1,53/l.&quot;_x000a__x000a_#### Tafla yfir notkun:_x000a_| Efni og varnaðarmerkingar | Magn 2010 | Magn 2011 | Magn 2012 | Eining |_x000a_|---------------------------|-----------|-----------|-----------|--------|_x000a_| Dísilolía (Xn, N)         | 499.310   | 486.665   | 524.119   | l      |_x000a_| Bensín (Fx, T, N)         | 32.662    | 34.307    | 25.566    | l      |_x000a__x000a_#### Athugasemdir:_x000a_- Notkun dísilolíu á ökutæki hefur aukist á síðasta ári á kostnað bensíns. Aukna notkun dísilolíu má rekja til mikilla framkvæmda á árinu í tengslum við umfangsmikil fjárfestingarverkefni._x000a__x000a_#### Samantekt:_x000a_Alcoa Fjarðaál notaði árið 2012 alls 25.566 lítra af bensíni og 524.419 lítra af dísilolíu, þar af 470.752 lítra af lífdísil (B10). Þetta samsvarar 1,59 lítrum af olíu á hvert framleitt tonn af áli, sem er hækkun frá fyrra ári."/>
    <m/>
    <m/>
    <x v="2"/>
  </r>
  <r>
    <s v="norðurá_bs"/>
    <s v="Norðurá"/>
    <s v="Stekkjarvík, Blönduós"/>
    <n v="541"/>
    <x v="19"/>
    <s v="Norðurland Vestra"/>
    <s v="Móttaka og urðun sorps"/>
    <s v="Gasolía"/>
    <s v="Gasolía"/>
    <n v="23533"/>
    <s v="l"/>
    <n v="20.356044999999998"/>
    <s v="Notkun á tækjum"/>
    <s v="11"/>
    <s v="source"/>
    <x v="2"/>
    <s v="Í skýrslunni um grænt bókhald Norðurár bs. fyrir árið 2012 er að finna eftirfarandi upplýsingar um notkun olíuafurða:_x000a__x000a_- **Gasolía**:_x000a_  - Notkun á tækjum (þrír troðarar, jarðýta, hjólaskólf, traktorgræfa, fjórhjól og MMC pallbíll): 23.533 lítrar_x000a_  - Notkun á bifreið: 2.366 lítrar_x000a_  - Notkun á fjórhjóli: 284 lítrar_x000a_  - Samtals gasolíunotkun: 25.899 lítrar_x000a__x000a_- **Bensín**:_x000a_  - Notkun á fjórhjóli: 284 lítrar_x000a__x000a_Þessar upplýsingar eru að finna á blaðsíðu 11 í skýrslunni._x000a__x000a_Tilvitnun:_x000a_&gt; &quot;Gasolíunotkun er bundin við notkun á tækjum, sem eru þrír troðarar, jarðýta, hjólaskólf, traktorgræfa, fjórhjól og MMC pallbíll. Þau eru notuð til færslu á jarðvegi og undirbúning og frágangur urðunarhlöðs og til aðstoðar við losun farartækja þegar á þarf að halda. Olíunotkun á tækin var 23.533 lítrar, á bifreið 2.366 lítrar og fjórhjól 284 lítrar. Gasolíunotkun var því samtals 25.899 lítrar og bensín 284 lítrar.&quot;"/>
    <m/>
    <m/>
    <x v="1"/>
  </r>
  <r>
    <s v="íslenska_gámafélagið"/>
    <s v="Íslenska Gámafélagið"/>
    <s v="Gufunes, Reykjavík"/>
    <n v="112"/>
    <x v="6"/>
    <s v="Höfuðborgarsvæðið"/>
    <s v="Sorphirða og umhverfisþjónusta"/>
    <s v="Díselolía lituð"/>
    <s v="Gasolía"/>
    <n v="21536"/>
    <s v="l"/>
    <n v="18.628640000000001"/>
    <s v="Ekki til staðar"/>
    <s v="8"/>
    <s v="source"/>
    <x v="2"/>
    <s v="Í Grænu bókhaldi Íslenska Gámafélagsins fyrir árið 2012 er að finna eftirfarandi upplýsingar um notkun á olíuafurðum:_x000a__x000a_### Eldsneytisnotkun 2012_x000a__x000a_- **Bensín 95 okt (L)**: 65.880 lítrar_x000a_- **Díselolía (L)**: 591.646 lítrar_x000a_- **Díselolía lituð (L)**: 21.536 lítrar_x000a_- **Metan (m³)**: 82.402 rúmmetrar_x000a_- **Lífdísel**: 80.500 lítrar_x000a__x000a_Þessar upplýsingar eru að finna á blaðsíðu 8 í skýrslunni._x000a__x000a_Tilvitnun:_x000a_&gt; &quot;Eftirfarandi tafla sýnir heildarnotkun eldsneytis hjá Íslenska Gámafélaginu árið 2012._x000a_&gt; _x000a_&gt; | Eldsneyti          | Magn      |_x000a_&gt; |--------------------|-----------|_x000a_&gt; | Bensín 95 okt (L)  | 65.880    |_x000a_&gt; | Díselolía (L)      | 591.646   |_x000a_&gt; | Díselolía lituð (L)| 21.536    |_x000a_&gt; | Metan (m³)         | 82.402    |_x000a_&gt; | Lífdísel           | 80.500    |&quot;_x000a__x000a_Þetta gefur góða yfirsýn yfir notkun mismunandi tegunda eldsneytis hjá fyrirtækinu á árinu 2012."/>
    <m/>
    <m/>
    <x v="1"/>
  </r>
  <r>
    <s v="sorpstöð_vesturlands"/>
    <s v="Sorpurðun Vesturlands"/>
    <s v="Borgarnes"/>
    <n v="310"/>
    <x v="13"/>
    <s v="Vesturland"/>
    <s v="Urðun úrgangs"/>
    <s v="Gasolía"/>
    <s v="Gasolía"/>
    <n v="18267"/>
    <s v="l"/>
    <n v="15.800955"/>
    <s v="notkun á tækjum, sem eru troðari, grafa og dráttavél"/>
    <s v="8"/>
    <s v="source"/>
    <x v="2"/>
    <s v="Í skýrslunni um grænt bókhald Sorpuðunar Vesturlands hf. fyrir árið 2012 er að finna upplýsingar um olíunotkun fyrirtækisins á blaðsíðu 8. Þar kemur fram að gasolíunotkun var bundin við notkun á tækjum, sem eru troðari, grafa og dráttavél. Þessi tæki eru notuð til flutnings á jarðvegi og við undirbúning og frágang urðunarreina. Olíunotkun á tækjunum var samtals 18.267 lítrar á árinu 2012._x000a__x000a_Tilvitnun:_x000a_&gt; &quot;Gasolíunotkun er bundin við notkun á tækjum, sem eru troðari, grafa og dráttavél. Þau eru notuð til flutnings á jarðvegi og við undirbúning og frágang urðunarreina. Olíunotkun á tækjun var samtals 18.267 lítrar á árinu 2012.&quot; (Page 8)_x000a__x000a_Engar aðrar upplýsingar um notkun á öðrum olíutengdum vörum eins og bensíni, dísilolíu eða metanóli fyrir árið 2012 fundust í skýrslunni."/>
    <m/>
    <m/>
    <x v="1"/>
  </r>
  <r>
    <s v="hringrás"/>
    <s v="Hringrás"/>
    <s v="Reykjavík"/>
    <n v="104"/>
    <x v="6"/>
    <s v="Höfuðborgarsvæðið"/>
    <s v="Endurvinnsla"/>
    <s v="Bensín"/>
    <s v="Bensín"/>
    <n v="17284"/>
    <s v="l"/>
    <n v="12.962999999999999"/>
    <s v="Ekki til staðar"/>
    <s v="10-12"/>
    <s v="source"/>
    <x v="2"/>
    <s v="Í skýrslunni um grænt bókhald Hringrásar hf. fyrir árið 2012 er að finna eftirfarandi upplýsingar um notkun olíuafurða:_x000a__x000a_### Tegundir olíuafurða og magn_x000a_1. **Díselolía**:_x000a_   - Notkun árið 2012: 359.428 lítrar_x000a_   - Notkun árið 2011: 304.976 lítrar_x000a_   - Aukning milli ára: 50.000 lítrar_x000a__x000a_2. **Bensín**:_x000a_   - Notkun árið 2012: 17.284 lítrar_x000a_   - Notkun árið 2011: 19.711 lítrar_x000a_   - Minnkun milli ára: 2.427 lítrar_x000a__x000a_### Orkueiningar_x000a_- Díselolía árið 2012: 3.588.290 kWh_x000a_- Díselolía árið 2011: 3.044.677 kWh_x000a_- Bensín árið 2012: 156.996 kWh_x000a_- Bensín árið 2011: 179.042 kWh_x000a__x000a_### CO₂ losun_x000a_- Losun koldíoxíðs (CO₂) vegna jarðefnaeldsneytis árið 2012: 1.010 tonn_x000a_- Losun koldíoxíðs (CO₂) vegna jarðefnaeldsneytis árið 2011: 870 tonn_x000a_- Aukning í CO₂ losun milli ára: 140 tonn_x000a__x000a_### Upplýsingar um notkun hráefna og orku_x000a_- „Díselolíu notkun hækkaði um 50.000 L milli ára, það má skýrast með fjölgun á bílaflota og fleiri verkefni hjá Hringrás.“_x000a_- „Díselolía er nánast eina jarðefnaeldsneytið sem er brennt við starfsemi fyrirtækisins en nær allir bílar og vélar ganga fyrir díselolíu.“_x000a__x000a_### Upplýsingar um losun mengunarefna_x000a_- „Þar sem Díselolíu notkun hækkaði um 50.000 L á árinu með að við 2011 gefur augaleið að koldíoxíð út í andrúmsloftið hækki líka. Koldíoxíð út í andrúmsloftið hækkaði um 140 tonn af CO₂.“_x000a__x000a_### Heimildir_x000a_- Upplýsingarnar eru að finna á blaðsíðum 10-12 í skýrslunni._x000a__x000a_Þessar upplýsingar gefa góða mynd af notkun olíuafurða hjá Hringrás hf. á árinu 2012 og áhrifum þess á umhverfið."/>
    <m/>
    <m/>
    <x v="1"/>
  </r>
  <r>
    <s v="efnamóttakan"/>
    <s v="Efnamóttakan"/>
    <s v="Gufunes"/>
    <n v="112"/>
    <x v="6"/>
    <s v="Höfuðborgarsvæðið"/>
    <s v="Endurvinnsla og eyðing"/>
    <s v="Díselolía"/>
    <s v="Gasolía"/>
    <n v="17072"/>
    <s v="l"/>
    <n v="14.767280000000001"/>
    <s v="Bílar og flutningur"/>
    <s v="9"/>
    <s v="source"/>
    <x v="2"/>
    <s v="Í skýrslunni um grænt bókhald Efnamóttökunnar hf. fyrir árið 2012 er að finna eftirfarandi upplýsingar um notkun á olíutengdum vörum:_x000a__x000a_- **Bensín**: 2.704 lítrar (bls. 9)_x000a_- **Metangas**: 9.652 lítrar (bls. 9)_x000a_- **Díselolía**: 17.072 lítrar (bls. 9)_x000a__x000a_Þessar upplýsingar eru settar fram í töflu á blaðsíðu 9 undir kaflanum &quot;Breytur um auðlindanotkun í grænu bókhaldi&quot;. Þar kemur einnig fram að aukning í bensíni skýrist af bilun í metanbúnaði, sem skýrir einnig minni notkun metans. Aukning í díselolíu skýrist af fjölgun á bílum og aukningu í eigin flutningi félagsins."/>
    <m/>
    <m/>
    <x v="1"/>
  </r>
  <r>
    <s v="vinnslustöðin"/>
    <s v="Vinnslustöðin"/>
    <s v="Vestmannaeyjar"/>
    <n v="900"/>
    <x v="3"/>
    <s v="Suðurland"/>
    <s v="Fiskimjölsverksmiðja"/>
    <s v="Gasolía"/>
    <s v="Gasolía"/>
    <n v="11491"/>
    <s v="l"/>
    <n v="9.9397149999999996"/>
    <s v="Ekki til staðar"/>
    <s v="11"/>
    <s v="source"/>
    <x v="2"/>
    <s v="Í skýrslunni um grænt bókhald fyrir árið 2012 frá Vinnslustöðinni hf. eru eftirfarandi upplýsingar um notkun olíu og olíutengdra vara:_x000a__x000a_1. **Svartolía**:_x000a_   - Notkun: 1.403.285 kg_x000a_   - Einingar: kg_x000a_   - Síða: 11 (Tafla 5)_x000a__x000a_2. **Gasolía**:_x000a_   - Notkun: 11.491 lítrar_x000a_   - Einingar: lítrar_x000a_   - Síða: 11 (Tafla 5)_x000a__x000a_3. **Smurolía**:_x000a_   - Notkun: 921 lítrar_x000a_   - Einingar: lítrar_x000a_   - Síða: 11 (Tafla 5)_x000a__x000a_4. **Loftmengun vegna brennslu svartolíu**:_x000a_   - CO₂: 4.490 tonn_x000a_   - SO₂: 52 tonn_x000a_   - Einingar: tonn_x000a_   - Síða: 12 (Tafla 7)_x000a__x000a_Þessar upplýsingar gefa til kynna notkun mismunandi tegunda olíu og tengdra vara ásamt loftmengun sem myndast við brennslu svartolíu árið 2012."/>
    <m/>
    <m/>
    <x v="0"/>
  </r>
  <r>
    <s v="sorpa_bs"/>
    <s v="Sorpa"/>
    <s v="Reykjavík"/>
    <n v="112"/>
    <x v="6"/>
    <s v="Höfuðborgarsvæðið"/>
    <s v="Úrgangsstjórnun"/>
    <s v="Díselolía"/>
    <s v="Gasolía"/>
    <n v="9218"/>
    <s v="l"/>
    <n v="7.9735699999999996"/>
    <s v="Ekki til staðar"/>
    <s v="7-9"/>
    <s v="source"/>
    <x v="2"/>
    <s v="Í ársskýrslu SORPU bs. fyrir árið 2012 er að finna upplýsingar um notkun mismunandi tegunda eldsneytis. Hér eru helstu atriði:_x000a__x000a_### Tegundir eldsneytis og magn notkunar árið 2012:_x000a_- **Bensín**: 7.474 lítrar (0,05 l/t)_x000a_- **Díselolía**: 9.218 lítrar (0,06 l/t)_x000a_- **Metan**: 13.266 Nm³ (0,09 m³/t)_x000a__x000a_### Tafla 9.5. Eldsneytisnotkun innan SORPU á hvert innvegið tonn úrgangs:_x000a_| Mælieining | 2011 | Umhverfisáhrif (notkun/t) | 2012 | Umhverfisáhrif (notkun/t) |_x000a_|------------|------|---------------------------|------|---------------------------|_x000a_| Bensín (l) | 11.025 | 0,07 l/t | 7.474 | 0,05 l/t |_x000a_| Díselolía (l) | 11.148 | 0,08 l/t | 9.218 | 0,06 l/t |_x000a_| Metan (Nm³) | 25.256 | 0,17 m³/t | 13.266 | 0,09 m³/t |_x000a__x000a_### Tafla 9.7. Samantekt á heildarorkunotkun innan SORPU á hvert innvegið tonn úrgangs:_x000a_| Mælieining | 2011 | Orkunninhald (kWh) | Umhverfisáhrif (kWh/t) | 2012 | Orkunninhald (kWh) | Umhverfisáhrif (kWh/t) |_x000a_|-------------|------|--------------------|------------------------|------|--------------------|------------------------|_x000a_| Bensín (tonn) | 8,3 | 102.151 | 0,9 | 5,6 | 68.982 | 0,4 |_x000a_| Díselolía (tonn) | 8,9 | 113.387 | 0,9 | 7,4 | 88.079 | 0,6 |_x000a_| Metan (tonn) | 18,1 | 251.339 | 1,7 | 9,3 | 128.890 | 0,8 |_x000a_| Rafmagn (kWh) | 2.673.155 | 2.673.155 | 21,1 | 2.236.891 | 3.236.891 | 21,0 |_x000a_| Heitt vatn (tonn) | 38.305 | 1.340.815 | 10,6 | 56.300 | 1.970.500 | 12,8 |_x000a__x000a_| Samtals | 4.480.847 | 35,2 | 5.493.431 | 35,7 |_x000a__x000a_### Tafla 9.8. Gróðurhúsalofttegundir frá eldsneytisnotkun á ökutæki SORPU miðað við hvert innvegið tonn úrgangs:_x000a_| Efni | 2011 (tonn) | Umhverfisáhrif (kg-CO₂/t) | 2012 (tonn) | Umhverfisáhrif (kg-CO₂/t) |_x000a_|------|-------------|--------------------------|-------------|--------------------------|_x000a_| Bensín | 8,3 | 0,17 kg-CO₂/t | 5,6 | 0,12 kg-CO₂/t |_x000a_| Díselolía | 8,9 | 0,19 kg-CO₂/t | 7,4 | 0,15 kg-CO₂/t |_x000a_| Samtals | | 0,36 kg-CO₂/t | | 0,27 kg-CO₂/t |_x000a_| Metan | (18,1)* | (0,34)* kg-CO₂/t | (9,3)* | (0,17)* kg-CO₂/t |_x000a__x000a_* CO₂ sem verður til við bruna á metani reiknast ekki því ekki er um koltvísýring frá jarðefnaeldsneyti að ræða og eykur bruni þessa metans því ekki magn gróðurhúsalofttegunda í andrúmsloftinu._x000a__x000a_### Tafla 9.9. Magn notað af metani og sparaður útblástur:_x000a_| 2011 (Nm³) | 2011 (tonn) án notkunar 2011 (tonn-CO₂) | Gróðurhúsaáhrif 2012 (Nm³) | 2012 (tonn) | Gróðurhúsaáhrif 2012 án notkunar 2012 (tonn-CO₂) |_x000a_|------------|----------------------------------------|---------------------------|-------------|------------------------------------------------|_x000a_| Ökutæki | 1.275.000 | 893 | 2.009.636 | 1.407 | 29.542 |_x000a_| Raforka | 0 | 0 | 0 | 0 | 0 |_x000a_| Alls sparað jarðefnaeldsneyti/CO₂ | | 893 | | 1.407 | 29.542 |_x000a__x000a_Þessar upplýsingar eru að finna á blaðsíðum 7-9 í skýrslunni."/>
    <m/>
    <m/>
    <x v="1"/>
  </r>
  <r>
    <s v="sorpa_bs"/>
    <s v="Sorpa"/>
    <s v="Reykjavík"/>
    <n v="112"/>
    <x v="6"/>
    <s v="Höfuðborgarsvæðið"/>
    <s v="Úrgangsstjórnun"/>
    <s v="Bensín"/>
    <s v="Bensín"/>
    <n v="7474"/>
    <s v="l"/>
    <n v="5.6055000000000001"/>
    <s v="Ekki til staðar"/>
    <s v="7-9"/>
    <s v="source"/>
    <x v="2"/>
    <s v="Í ársskýrslu SORPU bs. fyrir árið 2012 er að finna upplýsingar um notkun mismunandi tegunda eldsneytis. Hér eru helstu atriði:_x000a__x000a_### Tegundir eldsneytis og magn notkunar árið 2012:_x000a_- **Bensín**: 7.474 lítrar (0,05 l/t)_x000a_- **Díselolía**: 9.218 lítrar (0,06 l/t)_x000a_- **Metan**: 13.266 Nm³ (0,09 m³/t)_x000a__x000a_### Tafla 9.5. Eldsneytisnotkun innan SORPU á hvert innvegið tonn úrgangs:_x000a_| Mælieining | 2011 | Umhverfisáhrif (notkun/t) | 2012 | Umhverfisáhrif (notkun/t) |_x000a_|------------|------|---------------------------|------|---------------------------|_x000a_| Bensín (l) | 11.025 | 0,07 l/t | 7.474 | 0,05 l/t |_x000a_| Díselolía (l) | 11.148 | 0,08 l/t | 9.218 | 0,06 l/t |_x000a_| Metan (Nm³) | 25.256 | 0,17 m³/t | 13.266 | 0,09 m³/t |_x000a__x000a_### Tafla 9.7. Samantekt á heildarorkunotkun innan SORPU á hvert innvegið tonn úrgangs:_x000a_| Mælieining | 2011 | Orkunninhald (kWh) | Umhverfisáhrif (kWh/t) | 2012 | Orkunninhald (kWh) | Umhverfisáhrif (kWh/t) |_x000a_|-------------|------|--------------------|------------------------|------|--------------------|------------------------|_x000a_| Bensín (tonn) | 8,3 | 102.151 | 0,9 | 5,6 | 68.982 | 0,4 |_x000a_| Díselolía (tonn) | 8,9 | 113.387 | 0,9 | 7,4 | 88.079 | 0,6 |_x000a_| Metan (tonn) | 18,1 | 251.339 | 1,7 | 9,3 | 128.890 | 0,8 |_x000a_| Rafmagn (kWh) | 2.673.155 | 2.673.155 | 21,1 | 2.236.891 | 3.236.891 | 21,0 |_x000a_| Heitt vatn (tonn) | 38.305 | 1.340.815 | 10,6 | 56.300 | 1.970.500 | 12,8 |_x000a__x000a_| Samtals | 4.480.847 | 35,2 | 5.493.431 | 35,7 |_x000a__x000a_### Tafla 9.8. Gróðurhúsalofttegundir frá eldsneytisnotkun á ökutæki SORPU miðað við hvert innvegið tonn úrgangs:_x000a_| Efni | 2011 (tonn) | Umhverfisáhrif (kg-CO₂/t) | 2012 (tonn) | Umhverfisáhrif (kg-CO₂/t) |_x000a_|------|-------------|--------------------------|-------------|--------------------------|_x000a_| Bensín | 8,3 | 0,17 kg-CO₂/t | 5,6 | 0,12 kg-CO₂/t |_x000a_| Díselolía | 8,9 | 0,19 kg-CO₂/t | 7,4 | 0,15 kg-CO₂/t |_x000a_| Samtals | | 0,36 kg-CO₂/t | | 0,27 kg-CO₂/t |_x000a_| Metan | (18,1)* | (0,34)* kg-CO₂/t | (9,3)* | (0,17)* kg-CO₂/t |_x000a__x000a_* CO₂ sem verður til við bruna á metani reiknast ekki því ekki er um koltvísýring frá jarðefnaeldsneyti að ræða og eykur bruni þessa metans því ekki magn gróðurhúsalofttegunda í andrúmsloftinu._x000a__x000a_### Tafla 9.9. Magn notað af metani og sparaður útblástur:_x000a_| 2011 (Nm³) | 2011 (tonn) án notkunar 2011 (tonn-CO₂) | Gróðurhúsaáhrif 2012 (Nm³) | 2012 (tonn) | Gróðurhúsaáhrif 2012 án notkunar 2012 (tonn-CO₂) |_x000a_|------------|----------------------------------------|---------------------------|-------------|------------------------------------------------|_x000a_| Ökutæki | 1.275.000 | 893 | 2.009.636 | 1.407 | 29.542 |_x000a_| Raforka | 0 | 0 | 0 | 0 | 0 |_x000a_| Alls sparað jarðefnaeldsneyti/CO₂ | | 893 | | 1.407 | 29.542 |_x000a__x000a_Þessar upplýsingar eru að finna á blaðsíðum 7-9 í skýrslunni."/>
    <m/>
    <m/>
    <x v="1"/>
  </r>
  <r>
    <s v="becromal"/>
    <s v="TDK Foil Iceland "/>
    <s v="Akureyri"/>
    <n v="600"/>
    <x v="8"/>
    <s v="Norðurland Eystra"/>
    <s v="Framleiðsla á álfynnum"/>
    <s v="Díselolía"/>
    <s v="Gasolía"/>
    <n v="7274"/>
    <s v="l"/>
    <n v="6.2920100000000003"/>
    <s v="Ökutæki/vélar"/>
    <s v="8"/>
    <s v="source"/>
    <x v="2"/>
    <s v="Í skýrslunni um grænt bókhald Becromal Iceland ehf. fyrir árið 2012 er að finna eftirfarandi upplýsingar um notkun olíuafurða:_x000a__x000a_1. **Jarðefnaeldsneyti**:_x000a_   - Notkun: 7.274 lítrar_x000a_   - Hlutverk: Ökutæki/vélar_x000a_   - Heimild: Tafla á blaðsíðu 8_x000a__x000a_2. **Mótorolía**:_x000a_   - Notkun: 200 lítrar_x000a_   - Hlutverk: Vélar/viðhald_x000a_   - Heimild: Tafla á blaðsíðu 8_x000a__x000a_Þessar upplýsingar gefa til kynna notkun á jarðefnaeldsneyti og mótorolíu í starfsemi fyrirtækisins á árinu 2012."/>
    <s v="Becromal varð TDK foil "/>
    <m/>
    <x v="2"/>
  </r>
  <r>
    <s v="fjarðalax"/>
    <s v="Fjarðalax"/>
    <s v="Tálknafjörður"/>
    <n v="460"/>
    <x v="11"/>
    <s v="Vestfirðir"/>
    <s v="Fiskeldi"/>
    <s v="Bensín"/>
    <s v="Bensín"/>
    <n v="6294"/>
    <s v="l"/>
    <n v="4.7205000000000004"/>
    <s v="Eldi Tálkna-, Arnar- og Patreksfjarðar"/>
    <s v="3"/>
    <s v="source"/>
    <x v="2"/>
    <s v="Í grænu bókhaldi Fjarðalax ehf fyrir árið 2012 er að finna eftirfarandi upplýsingar um olíunotkun fyrirtækisins:_x000a__x000a_- **Gasolía**: Eldi Tálkna-, Arnar- og Patreksfjarðar notaði 173.742 lítra af gasolíu._x000a_- **Bensín**: Eldi Tálkna-, Arnar- og Patreksfjarðar notaði 6.294 lítra af bensíni._x000a__x000a_Þessar upplýsingar eru staðsettar á blaðsíðu 3 í skýrslunni._x000a__x000a_Tilvitnun:_x000a_&gt; &quot;2.5. Olíunotkun_x000a_&gt; - Gasolía: Eldi Tálkna-&amp;Arnar-&amp;Patreksf. | 173742 | lítrar_x000a_&gt; - Bensín: Eldi Tálkna-&amp;Arnar-&amp;Patreksf. | 6294 | lítrar&quot;"/>
    <m/>
    <m/>
    <x v="4"/>
  </r>
  <r>
    <s v="íslandsbleikja_vatnsleysuströnd"/>
    <s v="Íslandsbleikja"/>
    <s v="Vatnsleysuströnd"/>
    <n v="190"/>
    <x v="14"/>
    <s v="Suðurnes"/>
    <s v="Fiskeldi"/>
    <s v="olíunotkun"/>
    <s v="Gasolía"/>
    <n v="5055"/>
    <s v="l"/>
    <n v="4.3725749999999994"/>
    <s v="Ekki til staðar"/>
    <s v="4"/>
    <s v="source"/>
    <x v="2"/>
    <s v="Í skýrslunni um grænt bókhald fyrir árið 2012 frá Íslandsbleikju Vatnsleysu er eftirfarandi upplýsingar um olíunotkun fyrirtækisins:_x000a__x000a_- **Tegund olíu**: Ekki er tilgreint nákvæmlega hvaða tegund olíu er notuð, en almennt er talað um &quot;olíunotkun&quot;._x000a_- **Magn**: 5.055 lítrar._x000a_- **Eining**: Lítrar._x000a_- **Síða**: 4._x000a__x000a_Tilvitnun úr textanum:_x000a_&quot;2.5. Olíunotkun | Vatnsleysa | 5.055 | lítrar |&quot;_x000a__x000a_Engar aðrar upplýsingar um notkun annarra olíuafurða eins og bensín, dísilolíu, metanól eða aðrar tegundir olíuafurða fyrir árið 2012 fundust í skýrslunni."/>
    <m/>
    <m/>
    <x v="4"/>
  </r>
  <r>
    <s v="efnamóttakan"/>
    <s v="Efnamóttakan"/>
    <s v="Gufunes"/>
    <n v="112"/>
    <x v="6"/>
    <s v="Höfuðborgarsvæðið"/>
    <s v="Endurvinnsla og eyðing"/>
    <s v="Bensín"/>
    <s v="Bensín"/>
    <n v="2704"/>
    <s v="l"/>
    <n v="2.028"/>
    <s v="Bílar"/>
    <s v="9"/>
    <s v="source"/>
    <x v="2"/>
    <s v="Í skýrslunni um grænt bókhald Efnamóttökunnar hf. fyrir árið 2012 er að finna eftirfarandi upplýsingar um notkun á olíutengdum vörum:_x000a__x000a_- **Bensín**: 2.704 lítrar (bls. 9)_x000a_- **Metangas**: 9.652 lítrar (bls. 9)_x000a_- **Díselolía**: 17.072 lítrar (bls. 9)_x000a__x000a_Þessar upplýsingar eru settar fram í töflu á blaðsíðu 9 undir kaflanum &quot;Breytur um auðlindanotkun í grænu bókhaldi&quot;. Þar kemur einnig fram að aukning í bensíni skýrist af bilun í metanbúnaði, sem skýrir einnig minni notkun metans. Aukning í díselolíu skýrist af fjölgun á bílum og aukningu í eigin flutningi félagsins."/>
    <m/>
    <m/>
    <x v="1"/>
  </r>
  <r>
    <s v="hólalax"/>
    <s v="Hólalax"/>
    <s v="Sauðárkrókur"/>
    <n v="551"/>
    <x v="10"/>
    <s v="Norðurland Vestra"/>
    <s v="Fiskeldi"/>
    <s v="Olía"/>
    <s v="Gasolía"/>
    <n v="2609"/>
    <s v="l"/>
    <n v="2.2567849999999998"/>
    <s v="Kranabíl og varaaflsstöð"/>
    <s v="4"/>
    <s v="source"/>
    <x v="2"/>
    <s v="Í grænu bókhaldi Hólalax hf. fyrir árið 2012 er að finna upplýsingar um olíunotkun fyrirtækisins. Hér eru helstu atriði sem koma fram í skýrslunni:_x000a__x000a_- **Tegund olíu**: Olía_x000a_- **Magn**: 2.609 lítrar_x000a_- **Notkun**: Kranabíl og varaaflsstöð_x000a_- **Síða**: 4_x000a__x000a_Til viðbótar er einnig að finna sundurliðun á aðföngum þar sem olíunotkun er tilgreind:_x000a__x000a_- **Tegund olíu**: Olía_x000a_- **Magn**: 2.609 lítrar_x000a_- **Síða**: 10_x000a__x000a_Þessar upplýsingar gefa til kynna að fyrirtækið notaði 2.609 lítra af olíu á árinu 2012, bæði fyrir kranabíl og varaaflsstöð."/>
    <m/>
    <m/>
    <x v="4"/>
  </r>
  <r>
    <s v="norðurá_bs"/>
    <s v="Norðurá"/>
    <s v="Stekkjarvík, Blönduós"/>
    <n v="541"/>
    <x v="19"/>
    <s v="Norðurland Vestra"/>
    <s v="Móttaka og urðun sorps"/>
    <s v="Gasolía"/>
    <s v="Gasolía"/>
    <n v="2366"/>
    <s v="l"/>
    <n v="2.0465900000000001"/>
    <s v="Notkun á bifreið"/>
    <s v="11"/>
    <s v="source"/>
    <x v="2"/>
    <s v="Í skýrslunni um grænt bókhald Norðurár bs. fyrir árið 2012 er að finna eftirfarandi upplýsingar um notkun olíuafurða:_x000a__x000a_- **Gasolía**:_x000a_  - Notkun á tækjum (þrír troðarar, jarðýta, hjólaskólf, traktorgræfa, fjórhjól og MMC pallbíll): 23.533 lítrar_x000a_  - Notkun á bifreið: 2.366 lítrar_x000a_  - Notkun á fjórhjóli: 284 lítrar_x000a_  - Samtals gasolíunotkun: 25.899 lítrar_x000a__x000a_- **Bensín**:_x000a_  - Notkun á fjórhjóli: 284 lítrar_x000a__x000a_Þessar upplýsingar eru að finna á blaðsíðu 11 í skýrslunni._x000a__x000a_Tilvitnun:_x000a_&gt; &quot;Gasolíunotkun er bundin við notkun á tækjum, sem eru þrír troðarar, jarðýta, hjólaskólf, traktorgræfa, fjórhjól og MMC pallbíll. Þau eru notuð til færslu á jarðvegi og undirbúning og frágangur urðunarhlöðs og til aðstoðar við losun farartækja þegar á þarf að halda. Olíunotkun á tækin var 23.533 lítrar, á bifreið 2.366 lítrar og fjórhjól 284 lítrar. Gasolíunotkun var því samtals 25.899 lítrar og bensín 284 lítrar.&quot;"/>
    <m/>
    <m/>
    <x v="1"/>
  </r>
  <r>
    <s v="orkuveita_reykjavíkur"/>
    <s v="Orkuveita Reykjavíkur"/>
    <s v="Reykjavík"/>
    <n v="110"/>
    <x v="6"/>
    <s v="Höfuðborgarsvæðið"/>
    <s v="Orkuveita"/>
    <s v="Bensín"/>
    <s v="Bensín"/>
    <n v="2064"/>
    <s v="l"/>
    <n v="1.548"/>
    <s v="Bláfjöllum"/>
    <s v="11"/>
    <s v="source"/>
    <x v="2"/>
    <s v="Í skýrslunni eru upplýsingar um notkun olíutengdra vara fyrirtækisins árið 2012. Hér eru helstu atriði:_x000a__x000a_1. **Bensín og olía á Bláfjöllum**:_x000a_   - Bensín: 2,064 lítrar_x000a_   - Olía: 48,100 lítrar_x000a_   - (Bls. 11)_x000a__x000a_2. **Olía á Elliðavatni**:_x000a_   - Olía: 918 lítrar_x000a_   - (Bls. 11)_x000a__x000a_3. **Eldsneytisnotkun eigin bíla og leigubíla**:_x000a_   - Bensín: 44,499 lítrar_x000a_   - Díselolía: 174,164 lítrar_x000a_   - Litað vélolía: 28,821 lítrar_x000a_   - Metan: 0 m³_x000a_   - Vetni: 0 m³_x000a_   - (Bls. 35)_x000a__x000a_4. **Eldsneytisnotkun í varaaflstöðvar**:_x000a_   - Litað vélolía: 29,000 lítrar_x000a_   - (Bls. 35)_x000a__x000a_5. **Magn eldsneytis, seyru og steypu flutt um vatnsverndarsvæði höfuðborgarsvæðisins**:_x000a_   - Bensín: 2,064 lítrar_x000a_   - Olía: 48,100 lítrar_x000a_   - (Bls. 11)_x000a__x000a_Þessar upplýsingar gefa heildarmynd af notkun olíutengdra vara fyrirtækisins árið 2012."/>
    <m/>
    <m/>
    <x v="3"/>
  </r>
  <r>
    <s v="orkuveita_reykjavíkur"/>
    <s v="Orkuveita Reykjavíkur"/>
    <s v="Reykjavík"/>
    <n v="110"/>
    <x v="6"/>
    <s v="Höfuðborgarsvæðið"/>
    <s v="Orkuveita"/>
    <s v="Bensín"/>
    <s v="Bensín"/>
    <n v="2064"/>
    <s v="l"/>
    <n v="1.548"/>
    <s v="vatnsverndarsvæði höfuðborgarsvæðisins"/>
    <s v="11"/>
    <s v="source"/>
    <x v="2"/>
    <s v="Í skýrslunni eru upplýsingar um notkun olíutengdra vara fyrirtækisins árið 2012. Hér eru helstu atriði:_x000a__x000a_1. **Bensín og olía á Bláfjöllum**:_x000a_   - Bensín: 2,064 lítrar_x000a_   - Olía: 48,100 lítrar_x000a_   - (Bls. 11)_x000a__x000a_2. **Olía á Elliðavatni**:_x000a_   - Olía: 918 lítrar_x000a_   - (Bls. 11)_x000a__x000a_3. **Eldsneytisnotkun eigin bíla og leigubíla**:_x000a_   - Bensín: 44,499 lítrar_x000a_   - Díselolía: 174,164 lítrar_x000a_   - Litað vélolía: 28,821 lítrar_x000a_   - Metan: 0 m³_x000a_   - Vetni: 0 m³_x000a_   - (Bls. 35)_x000a__x000a_4. **Eldsneytisnotkun í varaaflstöðvar**:_x000a_   - Litað vélolía: 29,000 lítrar_x000a_   - (Bls. 35)_x000a__x000a_5. **Magn eldsneytis, seyru og steypu flutt um vatnsverndarsvæði höfuðborgarsvæðisins**:_x000a_   - Bensín: 2,064 lítrar_x000a_   - Olía: 48,100 lítrar_x000a_   - (Bls. 11)_x000a__x000a_Þessar upplýsingar gefa heildarmynd af notkun olíutengdra vara fyrirtækisins árið 2012."/>
    <m/>
    <m/>
    <x v="3"/>
  </r>
  <r>
    <s v="rio_tinto_alcan"/>
    <s v="Rio Tinto"/>
    <s v="Straumsvík"/>
    <n v="222"/>
    <x v="6"/>
    <s v="Höfuðborgarsvæðið"/>
    <s v="Álframleiðsla"/>
    <s v="Díselolía"/>
    <s v="Gasolía"/>
    <n v="480"/>
    <s v="tonn"/>
    <n v="480"/>
    <s v="Ekki til staðar"/>
    <s v="9"/>
    <s v="source"/>
    <x v="2"/>
    <s v="Í skýrslunni eru upplýsingar um olíunotkun fyrirtækisins árið 2012. Hér eru helstu atriði:_x000a__x000a_- **Svartolía**: 1.740 tonn_x000a_- **Díselolía**: 480 tonn_x000a_- **Própangas**: 209 tonn_x000a__x000a_Þessar upplýsingar eru að finna á blaðsíðu 9 undir kaflanum &quot;Árangursvísar 2012&quot;._x000a__x000a_Tilvitnun:_x000a_&gt; | Svartolía | tonn | 3.322 | 3305 | 2.907 | | 1.740 | |_x000a_&gt; | Díselolía | tonn | 368 | 375 | 505 | | 480 | |_x000a_&gt; | Própangas | tonn | 122 | 122 | 165 | | 209 | |_x000a__x000a_Einnig er minnst á árlega svartolíunotkun steypuskála á blaðsíðu 17:_x000a_&gt; | Ár   | Tonn  |_x000a_&gt; |------|-------|_x000a_&gt; | 2005 | 5.821 |_x000a_&gt; | 2006 | 4.847 |_x000a_&gt; | 2007 | 4.261 |_x000a_&gt; | 2008 | 3.340 |_x000a_&gt; | 2009 | 3.522 |_x000a_&gt; | 2010 | 3.281 |_x000a_&gt; | 2011 | 2.880 |_x000a_&gt; | 2012 | 1.610 |_x000a__x000a_Þessar upplýsingar sýna að fyrirtækið hefur dregið verulega úr notkun svartolíu á undanförnum árum._x000a__x000a_Niðurstaðan er að fyrirtækið notaði svartolíu, díselolíu og própangasi árið 2012, og magnið er gefið upp í tonnum."/>
    <m/>
    <m/>
    <x v="2"/>
  </r>
  <r>
    <s v="rio_tinto_alcan"/>
    <s v="Rio Tinto"/>
    <s v="Straumsvík"/>
    <n v="222"/>
    <x v="6"/>
    <s v="Höfuðborgarsvæðið"/>
    <s v="Álver"/>
    <s v="Própangas"/>
    <s v="Gas"/>
    <n v="209"/>
    <s v="tonn"/>
    <n v="209"/>
    <s v="Ekki til staðar"/>
    <s v="9"/>
    <s v="source"/>
    <x v="2"/>
    <s v="Í skýrslunni eru upplýsingar um olíunotkun fyrirtækisins árið 2012. Hér eru helstu atriði:_x000a__x000a_- **Svartolía**: 1.740 tonn_x000a_- **Díselolía**: 480 tonn_x000a_- **Própangas**: 209 tonn_x000a__x000a_Þessar upplýsingar eru að finna á blaðsíðu 9 undir kaflanum &quot;Árangursvísar 2012&quot;._x000a__x000a_Tilvitnun:_x000a_&gt; | Svartolía | tonn | 3.322 | 3305 | 2.907 | | 1.740 | |_x000a_&gt; | Díselolía | tonn | 368 | 375 | 505 | | 480 | |_x000a_&gt; | Própangas | tonn | 122 | 122 | 165 | | 209 | |_x000a__x000a_Einnig er minnst á árlega svartolíunotkun steypuskála á blaðsíðu 17:_x000a_&gt; | Ár   | Tonn  |_x000a_&gt; |------|-------|_x000a_&gt; | 2005 | 5.821 |_x000a_&gt; | 2006 | 4.847 |_x000a_&gt; | 2007 | 4.261 |_x000a_&gt; | 2008 | 3.340 |_x000a_&gt; | 2009 | 3.522 |_x000a_&gt; | 2010 | 3.281 |_x000a_&gt; | 2011 | 2.880 |_x000a_&gt; | 2012 | 1.610 |_x000a__x000a_Þessar upplýsingar sýna að fyrirtækið hefur dregið verulega úr notkun svartolíu á undanförnum árum._x000a__x000a_Niðurstaðan er að fyrirtækið notaði svartolíu, díselolíu og própangasi árið 2012, og magnið er gefið upp í tonnum."/>
    <m/>
    <m/>
    <x v="2"/>
  </r>
  <r>
    <s v="efnaeiming"/>
    <s v="Efnaeiming"/>
    <s v="Reykjanesbæ"/>
    <n v="233"/>
    <x v="4"/>
    <s v="Suðurnes"/>
    <s v="Endurvinnsla á spilliefnum"/>
    <s v="Olíunotkun"/>
    <s v="Gasolía"/>
    <n v="1236"/>
    <s v="l"/>
    <n v="1.0691400000000002"/>
    <s v="Ekki til staðar"/>
    <s v="6"/>
    <s v="source"/>
    <x v="2"/>
    <s v="Í skýrslu EfnaEimingar ehf. fyrir árið 2012 er að finna eftirfarandi upplýsingar um olíunotkun fyrirtækisins:_x000a__x000a_- **Olíunotkun**: 1236 lítrar (L)_x000a__x000a_Þessar upplýsingar eru staðsettar á blaðsíðu 6 í skýrslunni undir kaflanum &quot;Breytur um auðlindanotkun í grænu bókhaldi&quot;._x000a__x000a_Tilvitnun úr textanum:_x000a_&quot;### Árið 2012_x000a__x000a_| Breyta      | Notkun | Eining    |_x000a_|-------------|--------|-----------|_x000a_| Rafmagn     | 1.850  | kWh       |_x000a_| Heitt vatn  | 4      | max L/sek |_x000a_| Kalt vatn   | 6      | max L/sek |_x000a_| Olíunotkun  | 1236   | L         |&quot;"/>
    <m/>
    <m/>
    <x v="1"/>
  </r>
  <r>
    <s v="hb_grandi_akranesi"/>
    <s v="Brim"/>
    <s v="Akranesi"/>
    <n v="300"/>
    <x v="7"/>
    <s v="Vesturland"/>
    <s v="Fiskimjölsverksmiðja"/>
    <s v="Svartolía"/>
    <s v="Svartolía"/>
    <n v="1836"/>
    <s v="tonn"/>
    <n v="1836"/>
    <s v="Ekki til staðar"/>
    <s v="4"/>
    <s v="source"/>
    <x v="2"/>
    <s v="Í grænu bókhaldi HB Granda hf. fyrir árið 2012 er að finna eftirfarandi upplýsingar um olíunotkun fyrirtækisins:_x000a__x000a_- **Tegund olíu**: Svartolía (1.859%)_x000a_- **Magn notað**: 1.836 tonn_x000a_- **Magn notað árið 2011 til samanburðar**: 1.298 tonn_x000a_- **Eining**: tonn_x000a_- **Síða**: 4_x000a__x000a_Til viðbótar er einnig nefnt að varaafl var notað vegna bilana í dreifikerfi RARIK á Vopnafirði, þar sem verksmiðjan var keyrð á jarðefnaeldsneyti þann tíma (síða 3)._x000a__x000a_Þessar upplýsingar gefa til kynna að fyrirtækið hafi aukið olíunotkun sína frá fyrra ári."/>
    <s v="HB Grandi varð að brim"/>
    <m/>
    <x v="0"/>
  </r>
  <r>
    <s v="hb_grandi_vopnafirði"/>
    <s v="Brim"/>
    <s v="Vopnafjörður"/>
    <n v="690"/>
    <x v="16"/>
    <s v="Austurland"/>
    <s v="Fiskimjölsverksmiðja"/>
    <s v="Diselolía á lyftara"/>
    <s v="Gasolía"/>
    <n v="1100"/>
    <s v="l"/>
    <n v="0.95150000000000001"/>
    <s v="Ekki til staðar"/>
    <s v="6"/>
    <s v="source"/>
    <x v="2"/>
    <s v="Í grænu bókhaldi HB Granda hf. fyrir árið 2012 er að finna eftirfarandi upplýsingar um notkun olíuafurða:_x000a__x000a_- **Svartolía (1.85%S)**: 92 tonn (bls. 4, lið 2.5)_x000a_- **Gasnotkun**: 30 kg (bls. 5, lið 2.6)_x000a_- **Diselolía á lyftara**: 1100 lítra dagtankur (bls. 6, lið 3.13)_x000a_- **IFO 380 olía**: 8m³ nýr daggeymir (bls. 6, lið 3.14)_x000a__x000a_Þessar upplýsingar gefa til kynna notkun mismunandi tegunda olíuafurða hjá fyrirtækinu á árinu 2012."/>
    <s v="HB Grandi varð að brim"/>
    <m/>
    <x v="0"/>
  </r>
  <r>
    <s v="hb_grandi_vopnafirði"/>
    <s v="Brim"/>
    <s v="Vopnafjörður"/>
    <n v="690"/>
    <x v="16"/>
    <s v="Austurland"/>
    <s v="Fiskimjölsverksmiðja"/>
    <s v="Svartolía (1.85%S)"/>
    <s v="Svartolía"/>
    <n v="92"/>
    <s v="tonn"/>
    <n v="92"/>
    <s v="Ekki til staðar"/>
    <s v="4"/>
    <s v="source"/>
    <x v="2"/>
    <s v="Í grænu bókhaldi HB Granda hf. fyrir árið 2012 er að finna eftirfarandi upplýsingar um notkun olíuafurða:_x000a__x000a_- **Svartolía (1.85%S)**: 92 tonn (bls. 4, lið 2.5)_x000a_- **Gasnotkun**: 30 kg (bls. 5, lið 2.6)_x000a_- **Diselolía á lyftara**: 1100 lítra dagtankur (bls. 6, lið 3.13)_x000a_- **IFO 380 olía**: 8m³ nýr daggeymir (bls. 6, lið 3.14)_x000a__x000a_Þessar upplýsingar gefa til kynna notkun mismunandi tegunda olíuafurða hjá fyrirtækinu á árinu 2012."/>
    <s v="HB Grandi varð að brim"/>
    <m/>
    <x v="0"/>
  </r>
  <r>
    <s v="rio_tinto_alcan"/>
    <s v="Rio Tinto"/>
    <s v="Straumsvík"/>
    <n v="222"/>
    <x v="6"/>
    <s v="Höfuðborgarsvæðið"/>
    <s v="Álframleiðsla"/>
    <s v="Svartolía"/>
    <s v="Svartolía"/>
    <n v="1740"/>
    <s v="tonn"/>
    <n v="1740"/>
    <s v="Ekki til staðar"/>
    <s v="9"/>
    <s v="source"/>
    <x v="2"/>
    <s v="Í skýrslunni eru upplýsingar um olíunotkun fyrirtækisins árið 2012. Hér eru helstu atriði:_x000a__x000a_- **Svartolía**: 1.740 tonn_x000a_- **Díselolía**: 480 tonn_x000a_- **Própangas**: 209 tonn_x000a__x000a_Þessar upplýsingar eru að finna á blaðsíðu 9 undir kaflanum &quot;Árangursvísar 2012&quot;._x000a__x000a_Tilvitnun:_x000a_&gt; | Svartolía | tonn | 3.322 | 3305 | 2.907 | | 1.740 | |_x000a_&gt; | Díselolía | tonn | 368 | 375 | 505 | | 480 | |_x000a_&gt; | Própangas | tonn | 122 | 122 | 165 | | 209 | |_x000a__x000a_Einnig er minnst á árlega svartolíunotkun steypuskála á blaðsíðu 17:_x000a_&gt; | Ár   | Tonn  |_x000a_&gt; |------|-------|_x000a_&gt; | 2005 | 5.821 |_x000a_&gt; | 2006 | 4.847 |_x000a_&gt; | 2007 | 4.261 |_x000a_&gt; | 2008 | 3.340 |_x000a_&gt; | 2009 | 3.522 |_x000a_&gt; | 2010 | 3.281 |_x000a_&gt; | 2011 | 2.880 |_x000a_&gt; | 2012 | 1.610 |_x000a__x000a_Þessar upplýsingar sýna að fyrirtækið hefur dregið verulega úr notkun svartolíu á undanförnum árum._x000a__x000a_Niðurstaðan er að fyrirtækið notaði svartolíu, díselolíu og própangasi árið 2012, og magnið er gefið upp í tonnum."/>
    <m/>
    <m/>
    <x v="2"/>
  </r>
  <r>
    <s v="malbikunarstöðin_höfði"/>
    <s v="Malbikunarstöðin Höfði"/>
    <s v="Reykjavík"/>
    <n v="110"/>
    <x v="6"/>
    <s v="Höfuðborgarsvæðið"/>
    <s v="Malbikunarstöð"/>
    <s v="Brennsluolía"/>
    <s v="Svartolía"/>
    <n v="90"/>
    <s v="vísitala"/>
    <n v="490"/>
    <s v="malbikunarstöðvar, vélar og ökutæki"/>
    <s v="11"/>
    <s v="source"/>
    <x v="2"/>
    <s v="### Upplýsingar um olíunotkun Malbikunarstöðvarinnar HÖFÐA hf. árið 2012_x000a__x000a_#### Tegundir olíu og magn notkunar:_x000a_- **Brennsluolía**: Notuð við malbikunarstöðvar, vélar og ökutæki._x000a_  - Magn: 90 (stuðull)_x000a_  - Bls. 11_x000a__x000a_- **Ýmsar olíur og smurefni**: _x000a_  - Magn: 78 (stuðull)_x000a_  - Bls. 11_x000a__x000a_- **Repjuolía og fiskilolía**: _x000a_  - Magn: 78.777 lítrar_x000a_  - Bls. 11_x000a__x000a_#### Skýringar:_x000a_- **Brennsluolía**: Fyrirtækið notar brennsluolíu til að kynda brennara við þurrkun steinefna í malbikunarstöðinni. Einnig er brennsluolía notuð á bíla og ýmis tæki sem tilheyra fyrirtækinu. _x000a_  - Bls. 13_x000a__x000a_- **Repjuolía og fiskilolía**: Lífrænar olíur, repjuolía og fiskilolía, eru notaðar í framleiðslu blikkbundinna slitolaga, svokallaðra þunnbik. Árið 2012 var eingöngu notuð fiskilolía í klæðningar._x000a_  - Bls. 12_x000a__x000a_#### Aðrar upplýsingar:_x000a_- **Terpentína**: Notkun terpentínu hefur verið minnkuð og árið 2012 var eingöngu notuð fiskilolía sem þynni í asfaltblöndur._x000a_  - Bls. 12_x000a__x000a_- **Gas**: Fyrirtækið notar acetylen og propangas til viðhalds og á verkstæði._x000a_  - Acetylen: 15 kg_x000a_  - Propangas: 31 kg_x000a_  - Bls. 11_x000a__x000a_- **Rafmagn**: Heildarnotkun rafmagns var 89 (stuðull)._x000a_  - Bls. 11_x000a__x000a_- **Vatn**: _x000a_  - Jarðhitavatn: 30.639 m³_x000a_  - Kalt vatn: 396 m³_x000a_  - Bls. 11_x000a__x000a_Þessar upplýsingar gefa heildarmynd af olíunotkun og tengdum efnum hjá Malbikunarstöðinni HÖFÐA hf. árið 2012."/>
    <m/>
    <m/>
    <x v="6"/>
  </r>
  <r>
    <s v="norðurá_bs"/>
    <s v="Norðurá"/>
    <s v="Stekkjarvík, Blönduós"/>
    <n v="541"/>
    <x v="19"/>
    <s v="Norðurland Vestra"/>
    <s v="Móttaka og urðun sorps"/>
    <s v="Gasolía"/>
    <s v="Gasolía"/>
    <n v="284"/>
    <s v="l"/>
    <n v="0.24565999999999999"/>
    <s v="Notkun á fjórhjóli"/>
    <s v="11"/>
    <s v="source"/>
    <x v="2"/>
    <s v="Í skýrslunni um grænt bókhald Norðurár bs. fyrir árið 2012 er að finna eftirfarandi upplýsingar um notkun olíuafurða:_x000a__x000a_- **Gasolía**:_x000a_  - Notkun á tækjum (þrír troðarar, jarðýta, hjólaskólf, traktorgræfa, fjórhjól og MMC pallbíll): 23.533 lítrar_x000a_  - Notkun á bifreið: 2.366 lítrar_x000a_  - Notkun á fjórhjóli: 284 lítrar_x000a_  - Samtals gasolíunotkun: 25.899 lítrar_x000a__x000a_- **Bensín**:_x000a_  - Notkun á fjórhjóli: 284 lítrar_x000a__x000a_Þessar upplýsingar eru að finna á blaðsíðu 11 í skýrslunni._x000a__x000a_Tilvitnun:_x000a_&gt; &quot;Gasolíunotkun er bundin við notkun á tækjum, sem eru þrír troðarar, jarðýta, hjólaskólf, traktorgræfa, fjórhjól og MMC pallbíll. Þau eru notuð til færslu á jarðvegi og undirbúning og frágangur urðunarhlöðs og til aðstoðar við losun farartækja þegar á þarf að halda. Olíunotkun á tækin var 23.533 lítrar, á bifreið 2.366 lítrar og fjórhjól 284 lítrar. Gasolíunotkun var því samtals 25.899 lítrar og bensín 284 lítrar.&quot;"/>
    <m/>
    <m/>
    <x v="1"/>
  </r>
  <r>
    <s v="kalka"/>
    <s v="Kalka"/>
    <s v="Reykjanesbær"/>
    <n v="230"/>
    <x v="4"/>
    <s v="Suðurnes"/>
    <s v="Sorpeyðingarstöð"/>
    <s v="Steinolía"/>
    <s v="Steinolía"/>
    <n v="260"/>
    <s v="l"/>
    <n v="0.22490000000000002"/>
    <s v="Ekki til staðar"/>
    <s v="5"/>
    <s v="source"/>
    <x v="2"/>
    <s v="Í Græna bókhaldi Sorpeyðingarstöðvar Suðurnesja sf. fyrir árið 2012 er að finna eftirfarandi upplýsingar um notkun olíuafurða:_x000a__x000a_- **Gasolía (lítrar)**: 48.125 lítrar_x000a_- **Gas (kg)**: 101 kg_x000a_- **Smurolía (lítrar)**: 87 lítrar_x000a_- **Steinolía (lítrar)**: 260 lítrar_x000a_- **Bensín (lítrar)**: 0 lítrar_x000a_- **Olíuhreinsir (lítrar)**: 220 lítrar_x000a_- **Glussi (lítrar)**: 44 lítrar_x000a_- **Smurfeiti (lítrar)**: 19 lítrar_x000a_- **Hreinsiefni (lítrar)**: 45 lítrar_x000a_- **Frostlögur (lítrar)**: 320 lítrar_x000a_- **Ryðeyðir (lítrar)**: 6 lítrar_x000a_- **Lútur (lítrar)**: 940 lítrar_x000a_- **Saltsýra (lítrar)**: 2.038 lítrar_x000a__x000a_Þessar upplýsingar eru að finna á blaðsíðu 5 í skýrslunni."/>
    <m/>
    <m/>
    <x v="1"/>
  </r>
  <r>
    <s v="carbon_recycling_international_ehf"/>
    <s v="Carbon Recycling International"/>
    <s v="Svartsengi"/>
    <n v="240"/>
    <x v="17"/>
    <s v="Suðurnes"/>
    <s v="Efnaverksmiðja"/>
    <s v="Bensín"/>
    <s v="Bensín"/>
    <n v="9148"/>
    <s v="l"/>
    <n v="6.8609999999999998"/>
    <s v="Akstur starfsmanna"/>
    <s v="7"/>
    <s v="source"/>
    <x v="2"/>
    <s v="Í skýrslunni um grænt bókhald fyrir árið 2012 hjá Carbon Recycling International ehf. (CRI) er að finna eftirfarandi upplýsingar um notkun olíuafurða:_x000a__x000a_1. **Bensínnotkun**:_x000a_   - **Magn**: 9.148 lítrar_x000a_   - **Notkun**: Akstur starfsmanna_x000a_   - **Magn**: 3.132 lítrar_x000a_   - **Notkun**: Aksturstilraunir_x000a_   - **Heildarmagn**: 12.280 lítrar_x000a__x000a_2. **Olíuvörur**:_x000a_   - **Magn**: 8,5 lítrar_x000a_   - **Notkun**: Smurolíur, fer til endurvinnslu_x000a__x000a_Þessar upplýsingar eru að finna á blaðsíðu 7 í skýrslunni._x000a__x000a_Tilvitnun í textann:_x000a_&gt; &quot;Bensínnotkun jókst mjög á árinu og stafar það af tvennu. Í fyrsta lagi voru umsvif við rekstur verksmiðju í Svartsengi mun meiri en á árinu 2011. Margir starfsmenn verksmiðjunnar búa á Reykjavíkur-svæðinu og hefur CRI tekið þátt í ferðakostnaði þeirra til og frá í formi kaupa á eldsneyti og/eða láti þeim til bíla._x000a_&gt;_x000a_&gt; Er vonast til að bensínnotkun muni ekki aukast frekar svo nokkru nemi, miðað við núverandi umsvif félagsins._x000a_&gt;_x000a_&gt; Í öðru lagi fóru fram allviðamiklar prófanir á rekstri og aksturshæfni svonefndra fjölblendisbíla á vegum CRI. Voru keyptir rúmlega 3.000 lítrar af bensíni í því skyni. Þessu bensíni var blandað til helminga við metanól, en sú blanda var notuð við prófanirnar._x000a_&gt;_x000a_&gt; Einnig var keypt lítilræði af olíuvörum á árinu 2012 og er notaðri olíu safnað upp eins og söfnunarkerfi olíufélagana gerir ráð fyrir. Engin förgun var á árinu 2012.&quot;_x000a__x000a_Helstu tölulegar upplýsingar:_x000a_&gt; | Efnavörur           | Magn  | Eining | Notkun/afdrif                              |_x000a_&gt; |---------------------|-------|--------|--------------------------------------------|_x000a_&gt; | Bensín              | 9.148 | lítrar | Akstur starfsmanna                          |_x000a_&gt; | Bensín              | 3.132 | lítrar | Aksturstilraunir                            |_x000a_&gt; | Olíuvörur           | 8,5   | lítrar | Smurolíur/fer til endurvinnslu              |"/>
    <m/>
    <m/>
    <x v="3"/>
  </r>
  <r>
    <s v="becromal"/>
    <s v="TDK Foil Iceland "/>
    <s v="Akureyri"/>
    <n v="600"/>
    <x v="8"/>
    <s v="Norðurland Eystra"/>
    <s v="Framleiðsla á álfynnum"/>
    <s v="Mótorolía"/>
    <s v="Gasolía"/>
    <n v="200"/>
    <s v="l"/>
    <n v="0.17299999999999999"/>
    <s v="Vélar/viðhald"/>
    <s v="8"/>
    <s v="source"/>
    <x v="2"/>
    <s v="Í skýrslunni um grænt bókhald Becromal Iceland ehf. fyrir árið 2012 er að finna eftirfarandi upplýsingar um notkun olíuafurða:_x000a__x000a_1. **Jarðefnaeldsneyti**:_x000a_   - Notkun: 7.274 lítrar_x000a_   - Hlutverk: Ökutæki/vélar_x000a_   - Heimild: Tafla á blaðsíðu 8_x000a__x000a_2. **Mótorolía**:_x000a_   - Notkun: 200 lítrar_x000a_   - Hlutverk: Vélar/viðhald_x000a_   - Heimild: Tafla á blaðsíðu 8_x000a__x000a_Þessar upplýsingar gefa til kynna notkun á jarðefnaeldsneyti og mótorolíu í starfsemi fyrirtækisins á árinu 2012."/>
    <s v="Becromal varð TDK foil "/>
    <m/>
    <x v="2"/>
  </r>
  <r>
    <s v="íslandsbleikja_grindavík"/>
    <s v="Íslandsbleikja"/>
    <s v="Grindavík"/>
    <n v="240"/>
    <x v="17"/>
    <s v="Suðurnes"/>
    <s v="Fiskeldi"/>
    <s v="Ótilgreind (almenn olíunotkun)"/>
    <s v="Gasolía"/>
    <n v="6692"/>
    <s v="l"/>
    <n v="5.7885799999999996"/>
    <s v="Ekki til staðar"/>
    <s v="4"/>
    <s v="source"/>
    <x v="2"/>
    <s v="Í skýrslunni um grænt bókhald fyrir árið 2012 hjá Íslandsbleikju ehf. er að finna eftirfarandi upplýsingar um olíunotkun fyrirtækisins:_x000a__x000a_- **Tegund olíu**: Ótilgreind (almenn olíunotkun)_x000a_- **Magn**: 6.692 lítrar_x000a_- **Eining**: Lítrar_x000a_- **Síða**: 4_x000a__x000a_Til viðbótar er einnig minnst á olíugeyma fyrirtækisins:_x000a_- **Olíugeymar**: 3 tankar við varaafstöð, hver með 2-3 þúsund lítra geymslugetu._x000a_- **Síða**: 5_x000a__x000a_Þessar upplýsingar gefa til kynna heildarnotkun olíu á árinu 2012 og geymslugetu olíugeyma fyrirtækisins."/>
    <m/>
    <m/>
    <x v="4"/>
  </r>
  <r>
    <s v="carbon_recycling_international_ehf"/>
    <s v="Carbon Recycling International"/>
    <s v="Svartsengi"/>
    <n v="240"/>
    <x v="17"/>
    <s v="Suðurnes"/>
    <s v="Efnaverksmiðja"/>
    <s v="Bensín"/>
    <s v="Bensín"/>
    <n v="3132"/>
    <s v="l"/>
    <n v="2.3490000000000002"/>
    <s v="Aksturstilraunir"/>
    <s v="7"/>
    <s v="source"/>
    <x v="2"/>
    <s v="Í skýrslunni um grænt bókhald fyrir árið 2012 hjá Carbon Recycling International ehf. (CRI) er að finna eftirfarandi upplýsingar um notkun olíuafurða:_x000a__x000a_1. **Bensínnotkun**:_x000a_   - **Magn**: 9.148 lítrar_x000a_   - **Notkun**: Akstur starfsmanna_x000a_   - **Magn**: 3.132 lítrar_x000a_   - **Notkun**: Aksturstilraunir_x000a_   - **Heildarmagn**: 12.280 lítrar_x000a__x000a_2. **Olíuvörur**:_x000a_   - **Magn**: 8,5 lítrar_x000a_   - **Notkun**: Smurolíur, fer til endurvinnslu_x000a__x000a_Þessar upplýsingar eru að finna á blaðsíðu 7 í skýrslunni._x000a__x000a_Tilvitnun í textann:_x000a_&gt; &quot;Bensínnotkun jókst mjög á árinu og stafar það af tvennu. Í fyrsta lagi voru umsvif við rekstur verksmiðju í Svartsengi mun meiri en á árinu 2011. Margir starfsmenn verksmiðjunnar búa á Reykjavíkur-svæðinu og hefur CRI tekið þátt í ferðakostnaði þeirra til og frá í formi kaupa á eldsneyti og/eða láti þeim til bíla._x000a_&gt;_x000a_&gt; Er vonast til að bensínnotkun muni ekki aukast frekar svo nokkru nemi, miðað við núverandi umsvif félagsins._x000a_&gt;_x000a_&gt; Í öðru lagi fóru fram allviðamiklar prófanir á rekstri og aksturshæfni svonefndra fjölblendisbíla á vegum CRI. Voru keyptir rúmlega 3.000 lítrar af bensíni í því skyni. Þessu bensíni var blandað til helminga við metanól, en sú blanda var notuð við prófanirnar._x000a_&gt;_x000a_&gt; Einnig var keypt lítilræði af olíuvörum á árinu 2012 og er notaðri olíu safnað upp eins og söfnunarkerfi olíufélagana gerir ráð fyrir. Engin förgun var á árinu 2012.&quot;_x000a__x000a_Helstu tölulegar upplýsingar:_x000a_&gt; | Efnavörur           | Magn  | Eining | Notkun/afdrif                              |_x000a_&gt; |---------------------|-------|--------|--------------------------------------------|_x000a_&gt; | Bensín              | 9.148 | lítrar | Akstur starfsmanna                          |_x000a_&gt; | Bensín              | 3.132 | lítrar | Aksturstilraunir                            |_x000a_&gt; | Olíuvörur           | 8,5   | lítrar | Smurolíur/fer til endurvinnslu              |"/>
    <m/>
    <m/>
    <x v="3"/>
  </r>
  <r>
    <s v="hlaðbæ__colas_hf"/>
    <s v="Colas Malbikun"/>
    <s v="Hafnarfjörður"/>
    <n v="221"/>
    <x v="6"/>
    <s v="Höfuðborgarsvæðið"/>
    <s v="Framleiðsla og sala malbiks"/>
    <s v="Díselolía"/>
    <s v="Gasolía"/>
    <n v="126"/>
    <s v="vísitala"/>
    <n v="188.92763431920002"/>
    <s v="vélar og tæki"/>
    <s v="12"/>
    <s v="source"/>
    <x v="2"/>
    <s v="Í grænu bókhaldi Malbikunarstöðvarinnar Hlaðbæjar – Colas hf. fyrir árið 2012 er að finna upplýsingar um notkun olíu í framleiðsluferlinu. Hér eru helstu atriði sem koma fram:_x000a__x000a_- **Tegundir olíu**: _x000a_  - Skipagasolía (notuð við þurrkun steinefna)_x000a_  - Olía fyrir framleiðslu_x000a_  - Olía fyrir vélar og tæki_x000a__x000a_- **Magn olíu**:_x000a_  - Skipagasolía: Um það bil 8-10 lítrar af olíu þarf að brenna við framleiðslu á einu tonni af malbiki (bls. 8)._x000a_  - Olía fyrir framleiðslu: Vísitala 72 (grunnár 2003 = 100) (bls. 12)._x000a_  - Olía fyrir vélar og tæki: Vísitala 126 (grunnár 2003 = 100) (bls. 12)._x000a__x000a_- **Einingar**:_x000a_  - Skipagasolía: Lítrar_x000a_  - Olía fyrir framleiðslu og vélar/tæki: Vísitala (grunnár 2003 = 100)_x000a__x000a_Þessar upplýsingar eru teknar af blaðsíðum 8 og 12 í skýrslunni._x000a__x000a_Tilvitnanir:_x000a_- „Um það bil 8-10 lítra af olíu þarf að brenna við framleiðslu á einu tonni af malbik.“ (bls. 8)_x000a_- „Olía, framleiðsla: 72“ (bls. 12)_x000a_- „Olía, vélar og tæki: 126“ (bls. 12)_x000a__x000a_Þetta gefur til kynna að fyrirtækið noti skipagasolíu í framleiðsluferlinu og að það sé einnig notað olíu fyrir framleiðslu og vélar/tæki, mælt í vísitölum miðað við grunnárið 2003."/>
    <m/>
    <n v="2011"/>
    <x v="6"/>
  </r>
  <r>
    <s v="carbon_recycling_international_ehf"/>
    <s v="Carbon Recycling International"/>
    <s v="Svartsengi"/>
    <n v="240"/>
    <x v="17"/>
    <s v="Suðurnes"/>
    <s v="Efnaverksmiðja"/>
    <s v="Olíuvörur"/>
    <s v="Smurolía"/>
    <n v="8.5"/>
    <s v="l"/>
    <n v="7.3524999999999997E-3"/>
    <s v="Smurolíur, fer til endurvinnslu"/>
    <s v="7"/>
    <s v="source"/>
    <x v="2"/>
    <s v="Í skýrslunni um grænt bókhald fyrir árið 2012 hjá Carbon Recycling International ehf. (CRI) er að finna eftirfarandi upplýsingar um notkun olíuafurða:_x000a__x000a_1. **Bensínnotkun**:_x000a_   - **Magn**: 9.148 lítrar_x000a_   - **Notkun**: Akstur starfsmanna_x000a_   - **Magn**: 3.132 lítrar_x000a_   - **Notkun**: Aksturstilraunir_x000a_   - **Heildarmagn**: 12.280 lítrar_x000a__x000a_2. **Olíuvörur**:_x000a_   - **Magn**: 8,5 lítrar_x000a_   - **Notkun**: Smurolíur, fer til endurvinnslu_x000a__x000a_Þessar upplýsingar eru að finna á blaðsíðu 7 í skýrslunni._x000a__x000a_Tilvitnun í textann:_x000a_&gt; &quot;Bensínnotkun jókst mjög á árinu og stafar það af tvennu. Í fyrsta lagi voru umsvif við rekstur verksmiðju í Svartsengi mun meiri en á árinu 2011. Margir starfsmenn verksmiðjunnar búa á Reykjavíkur-svæðinu og hefur CRI tekið þátt í ferðakostnaði þeirra til og frá í formi kaupa á eldsneyti og/eða láti þeim til bíla._x000a_&gt;_x000a_&gt; Er vonast til að bensínnotkun muni ekki aukast frekar svo nokkru nemi, miðað við núverandi umsvif félagsins._x000a_&gt;_x000a_&gt; Í öðru lagi fóru fram allviðamiklar prófanir á rekstri og aksturshæfni svonefndra fjölblendisbíla á vegum CRI. Voru keyptir rúmlega 3.000 lítrar af bensíni í því skyni. Þessu bensíni var blandað til helminga við metanól, en sú blanda var notuð við prófanirnar._x000a_&gt;_x000a_&gt; Einnig var keypt lítilræði af olíuvörum á árinu 2012 og er notaðri olíu safnað upp eins og söfnunarkerfi olíufélagana gerir ráð fyrir. Engin förgun var á árinu 2012.&quot;_x000a__x000a_Helstu tölulegar upplýsingar:_x000a_&gt; | Efnavörur           | Magn  | Eining | Notkun/afdrif                              |_x000a_&gt; |---------------------|-------|--------|--------------------------------------------|_x000a_&gt; | Bensín              | 9.148 | lítrar | Akstur starfsmanna                          |_x000a_&gt; | Bensín              | 3.132 | lítrar | Aksturstilraunir                            |_x000a_&gt; | Olíuvörur           | 8,5   | lítrar | Smurolíur/fer til endurvinnslu              |"/>
    <m/>
    <m/>
    <x v="3"/>
  </r>
  <r>
    <s v="hlaðbæ__colas_hf"/>
    <s v="Colas Malbikun"/>
    <s v="Hafnarfjörður"/>
    <n v="221"/>
    <x v="6"/>
    <s v="Höfuðborgarsvæðið"/>
    <s v="Framleiðsla og sala malbiks"/>
    <s v="Skipagasolía"/>
    <s v="Gasolía"/>
    <n v="72"/>
    <s v="vísitala"/>
    <n v="453.18477960000001"/>
    <s v="framleiðsla"/>
    <s v="12"/>
    <s v="source"/>
    <x v="2"/>
    <s v="Í grænu bókhaldi Malbikunarstöðvarinnar Hlaðbæjar – Colas hf. fyrir árið 2012 er að finna upplýsingar um notkun olíu í framleiðsluferlinu. Hér eru helstu atriði sem koma fram:_x000a__x000a_- **Tegundir olíu**: _x000a_  - Skipagasolía (notuð við þurrkun steinefna)_x000a_  - Olía fyrir framleiðslu_x000a_  - Olía fyrir vélar og tæki_x000a__x000a_- **Magn olíu**:_x000a_  - Skipagasolía: Um það bil 8-10 lítrar af olíu þarf að brenna við framleiðslu á einu tonni af malbiki (bls. 8)._x000a_  - Olía fyrir framleiðslu: Vísitala 72 (grunnár 2003 = 100) (bls. 12)._x000a_  - Olía fyrir vélar og tæki: Vísitala 126 (grunnár 2003 = 100) (bls. 12)._x000a__x000a_- **Einingar**:_x000a_  - Skipagasolía: Lítrar_x000a_  - Olía fyrir framleiðslu og vélar/tæki: Vísitala (grunnár 2003 = 100)_x000a__x000a_Þessar upplýsingar eru teknar af blaðsíðum 8 og 12 í skýrslunni._x000a__x000a_Tilvitnanir:_x000a_- „Um það bil 8-10 lítra af olíu þarf að brenna við framleiðslu á einu tonni af malbik.“ (bls. 8)_x000a_- „Olía, framleiðsla: 72“ (bls. 12)_x000a_- „Olía, vélar og tæki: 126“ (bls. 12)_x000a__x000a_Þetta gefur til kynna að fyrirtækið noti skipagasolíu í framleiðsluferlinu og að það sé einnig notað olíu fyrir framleiðslu og vélar/tæki, mælt í vísitölum miðað við grunnárið 2003."/>
    <m/>
    <n v="2003"/>
    <x v="6"/>
  </r>
  <r>
    <s v="íslenska_kalkþörungafélagið"/>
    <s v="Íslenska Kalkþörungafélagið"/>
    <s v="Bíldudalur"/>
    <n v="465"/>
    <x v="11"/>
    <s v="Vestfirðir"/>
    <s v="Framleiðsla og vinnsla kalkþörunga"/>
    <s v="Própangas"/>
    <s v="Gas"/>
    <n v="18.5"/>
    <s v="tonn"/>
    <n v="18.5"/>
    <s v="þurrkunar"/>
    <s v="16"/>
    <s v="source"/>
    <x v="2"/>
    <s v="### Skýrsla um olíunotkun Íslenska kalkþörungafélagsins ehf. árið 2012_x000a__x000a_Í skýrslu um grænt bókhald Íslenska kalkþörungafélagsins ehf. fyrir árið 2012 kemur fram eftirfarandi um notkun olíu og olíutengdra vara:_x000a__x000a_#### Tegundir olíu og magn notkunar:_x000a_1. **Dieselolía á farartæki**:_x000a_   - **Magn**: 27.008,656 lítrar_x000a_   - **Síða**: 16_x000a__x000a_2. **Propangas til þurrkunar**:_x000a_   - **Magn**: 18,5 tonn_x000a_   - **Síða**: 16_x000a__x000a_3. **Smurolía**:_x000a_   - **Magn**: u.þ.b. 798 lítrar_x000a_   - **Síða**: 13_x000a__x000a_#### Notkunarsvið:_x000a_- Dieselolía er notuð á farartæki._x000a_- Propangas er notað til eftirþurrkunar á kornuðum kalkáburði._x000a_- Smurolía er notuð til að smyrja ýmis tæki í verksmiðjunni._x000a__x000a_Þessar upplýsingar gefa góða innsýn í olíunotkun fyrirtækisins á árinu 2012 og sýna fram á mikilvægi þess að fylgjast með og stýra notkun orkugjafa til að draga úr umhverfisáhrifum."/>
    <m/>
    <m/>
    <x v="4"/>
  </r>
  <r>
    <s v="sorpa_bs"/>
    <s v="Sorpa"/>
    <s v="Reykjavík"/>
    <n v="112"/>
    <x v="6"/>
    <s v="Höfuðborgarsvæðið"/>
    <s v="Úrgangsstjórnun"/>
    <s v="Díselolía"/>
    <s v="Gasolía"/>
    <n v="7.4"/>
    <s v="tonn"/>
    <n v="7.4"/>
    <s v="Ekki til staðar"/>
    <s v="7-9"/>
    <s v="source"/>
    <x v="2"/>
    <s v="Í ársskýrslu SORPU bs. fyrir árið 2012 er að finna upplýsingar um notkun mismunandi tegunda eldsneytis. Hér eru helstu atriði:_x000a__x000a_### Tegundir eldsneytis og magn notkunar árið 2012:_x000a_- **Bensín**: 7.474 lítrar (0,05 l/t)_x000a_- **Díselolía**: 9.218 lítrar (0,06 l/t)_x000a_- **Metan**: 13.266 Nm³ (0,09 m³/t)_x000a__x000a_### Tafla 9.5. Eldsneytisnotkun innan SORPU á hvert innvegið tonn úrgangs:_x000a_| Mælieining | 2011 | Umhverfisáhrif (notkun/t) | 2012 | Umhverfisáhrif (notkun/t) |_x000a_|------------|------|---------------------------|------|---------------------------|_x000a_| Bensín (l) | 11.025 | 0,07 l/t | 7.474 | 0,05 l/t |_x000a_| Díselolía (l) | 11.148 | 0,08 l/t | 9.218 | 0,06 l/t |_x000a_| Metan (Nm³) | 25.256 | 0,17 m³/t | 13.266 | 0,09 m³/t |_x000a__x000a_### Tafla 9.7. Samantekt á heildarorkunotkun innan SORPU á hvert innvegið tonn úrgangs:_x000a_| Mælieining | 2011 | Orkunninhald (kWh) | Umhverfisáhrif (kWh/t) | 2012 | Orkunninhald (kWh) | Umhverfisáhrif (kWh/t) |_x000a_|-------------|------|--------------------|------------------------|------|--------------------|------------------------|_x000a_| Bensín (tonn) | 8,3 | 102.151 | 0,9 | 5,6 | 68.982 | 0,4 |_x000a_| Díselolía (tonn) | 8,9 | 113.387 | 0,9 | 7,4 | 88.079 | 0,6 |_x000a_| Metan (tonn) | 18,1 | 251.339 | 1,7 | 9,3 | 128.890 | 0,8 |_x000a_| Rafmagn (kWh) | 2.673.155 | 2.673.155 | 21,1 | 2.236.891 | 3.236.891 | 21,0 |_x000a_| Heitt vatn (tonn) | 38.305 | 1.340.815 | 10,6 | 56.300 | 1.970.500 | 12,8 |_x000a__x000a_| Samtals | 4.480.847 | 35,2 | 5.493.431 | 35,7 |_x000a__x000a_### Tafla 9.8. Gróðurhúsalofttegundir frá eldsneytisnotkun á ökutæki SORPU miðað við hvert innvegið tonn úrgangs:_x000a_| Efni | 2011 (tonn) | Umhverfisáhrif (kg-CO₂/t) | 2012 (tonn) | Umhverfisáhrif (kg-CO₂/t) |_x000a_|------|-------------|--------------------------|-------------|--------------------------|_x000a_| Bensín | 8,3 | 0,17 kg-CO₂/t | 5,6 | 0,12 kg-CO₂/t |_x000a_| Díselolía | 8,9 | 0,19 kg-CO₂/t | 7,4 | 0,15 kg-CO₂/t |_x000a_| Samtals | | 0,36 kg-CO₂/t | | 0,27 kg-CO₂/t |_x000a_| Metan | (18,1)* | (0,34)* kg-CO₂/t | (9,3)* | (0,17)* kg-CO₂/t |_x000a__x000a_* CO₂ sem verður til við bruna á metani reiknast ekki því ekki er um koltvísýring frá jarðefnaeldsneyti að ræða og eykur bruni þessa metans því ekki magn gróðurhúsalofttegunda í andrúmsloftinu._x000a__x000a_### Tafla 9.9. Magn notað af metani og sparaður útblástur:_x000a_| 2011 (Nm³) | 2011 (tonn) án notkunar 2011 (tonn-CO₂) | Gróðurhúsaáhrif 2012 (Nm³) | 2012 (tonn) | Gróðurhúsaáhrif 2012 án notkunar 2012 (tonn-CO₂) |_x000a_|------------|----------------------------------------|---------------------------|-------------|------------------------------------------------|_x000a_| Ökutæki | 1.275.000 | 893 | 2.009.636 | 1.407 | 29.542 |_x000a_| Raforka | 0 | 0 | 0 | 0 | 0 |_x000a_| Alls sparað jarðefnaeldsneyti/CO₂ | | 893 | | 1.407 | 29.542 |_x000a__x000a_Þessar upplýsingar eru að finna á blaðsíðum 7-9 í skýrslunni."/>
    <m/>
    <m/>
    <x v="1"/>
  </r>
  <r>
    <s v="sorpa_bs"/>
    <s v="Sorpa"/>
    <s v="Reykjavík"/>
    <n v="112"/>
    <x v="6"/>
    <s v="Höfuðborgarsvæðið"/>
    <s v="Úrgangsstjórnun"/>
    <s v="Bensín"/>
    <s v="Bensín"/>
    <n v="5.6"/>
    <s v="tonn"/>
    <n v="5.6"/>
    <s v="Ekki til staðar"/>
    <s v="7-9"/>
    <s v="source"/>
    <x v="2"/>
    <s v="Í ársskýrslu SORPU bs. fyrir árið 2012 er að finna upplýsingar um notkun mismunandi tegunda eldsneytis. Hér eru helstu atriði:_x000a__x000a_### Tegundir eldsneytis og magn notkunar árið 2012:_x000a_- **Bensín**: 7.474 lítrar (0,05 l/t)_x000a_- **Díselolía**: 9.218 lítrar (0,06 l/t)_x000a_- **Metan**: 13.266 Nm³ (0,09 m³/t)_x000a__x000a_### Tafla 9.5. Eldsneytisnotkun innan SORPU á hvert innvegið tonn úrgangs:_x000a_| Mælieining | 2011 | Umhverfisáhrif (notkun/t) | 2012 | Umhverfisáhrif (notkun/t) |_x000a_|------------|------|---------------------------|------|---------------------------|_x000a_| Bensín (l) | 11.025 | 0,07 l/t | 7.474 | 0,05 l/t |_x000a_| Díselolía (l) | 11.148 | 0,08 l/t | 9.218 | 0,06 l/t |_x000a_| Metan (Nm³) | 25.256 | 0,17 m³/t | 13.266 | 0,09 m³/t |_x000a__x000a_### Tafla 9.7. Samantekt á heildarorkunotkun innan SORPU á hvert innvegið tonn úrgangs:_x000a_| Mælieining | 2011 | Orkunninhald (kWh) | Umhverfisáhrif (kWh/t) | 2012 | Orkunninhald (kWh) | Umhverfisáhrif (kWh/t) |_x000a_|-------------|------|--------------------|------------------------|------|--------------------|------------------------|_x000a_| Bensín (tonn) | 8,3 | 102.151 | 0,9 | 5,6 | 68.982 | 0,4 |_x000a_| Díselolía (tonn) | 8,9 | 113.387 | 0,9 | 7,4 | 88.079 | 0,6 |_x000a_| Metan (tonn) | 18,1 | 251.339 | 1,7 | 9,3 | 128.890 | 0,8 |_x000a_| Rafmagn (kWh) | 2.673.155 | 2.673.155 | 21,1 | 2.236.891 | 3.236.891 | 21,0 |_x000a_| Heitt vatn (tonn) | 38.305 | 1.340.815 | 10,6 | 56.300 | 1.970.500 | 12,8 |_x000a__x000a_| Samtals | 4.480.847 | 35,2 | 5.493.431 | 35,7 |_x000a__x000a_### Tafla 9.8. Gróðurhúsalofttegundir frá eldsneytisnotkun á ökutæki SORPU miðað við hvert innvegið tonn úrgangs:_x000a_| Efni | 2011 (tonn) | Umhverfisáhrif (kg-CO₂/t) | 2012 (tonn) | Umhverfisáhrif (kg-CO₂/t) |_x000a_|------|-------------|--------------------------|-------------|--------------------------|_x000a_| Bensín | 8,3 | 0,17 kg-CO₂/t | 5,6 | 0,12 kg-CO₂/t |_x000a_| Díselolía | 8,9 | 0,19 kg-CO₂/t | 7,4 | 0,15 kg-CO₂/t |_x000a_| Samtals | | 0,36 kg-CO₂/t | | 0,27 kg-CO₂/t |_x000a_| Metan | (18,1)* | (0,34)* kg-CO₂/t | (9,3)* | (0,17)* kg-CO₂/t |_x000a__x000a_* CO₂ sem verður til við bruna á metani reiknast ekki því ekki er um koltvísýring frá jarðefnaeldsneyti að ræða og eykur bruni þessa metans því ekki magn gróðurhúsalofttegunda í andrúmsloftinu._x000a__x000a_### Tafla 9.9. Magn notað af metani og sparaður útblástur:_x000a_| 2011 (Nm³) | 2011 (tonn) án notkunar 2011 (tonn-CO₂) | Gróðurhúsaáhrif 2012 (Nm³) | 2012 (tonn) | Gróðurhúsaáhrif 2012 án notkunar 2012 (tonn-CO₂) |_x000a_|------------|----------------------------------------|---------------------------|-------------|------------------------------------------------|_x000a_| Ökutæki | 1.275.000 | 893 | 2.009.636 | 1.407 | 29.542 |_x000a_| Raforka | 0 | 0 | 0 | 0 | 0 |_x000a_| Alls sparað jarðefnaeldsneyti/CO₂ | | 893 | | 1.407 | 29.542 |_x000a__x000a_Þessar upplýsingar eru að finna á blaðsíðum 7-9 í skýrslunni."/>
    <m/>
    <m/>
    <x v="1"/>
  </r>
  <r>
    <m/>
    <s v="Terra Norðurland"/>
    <s v="Akureyri"/>
    <n v="603"/>
    <x v="8"/>
    <s v="Norðurland Eystra"/>
    <s v="Úrgangs og endurvinnsluþjónusta"/>
    <s v="Díselolía (lituð, ólituð og bensín)"/>
    <s v="Gasolía"/>
    <m/>
    <m/>
    <n v="200"/>
    <m/>
    <m/>
    <m/>
    <x v="2"/>
    <m/>
    <s v="Metið"/>
    <m/>
    <x v="1"/>
  </r>
  <r>
    <s v="skinney__þinganes"/>
    <s v="Þinganes"/>
    <s v="Höfn"/>
    <n v="780"/>
    <x v="5"/>
    <s v="Suðurland"/>
    <s v="Fiskimjölsverksmiðja"/>
    <s v="Svartolía"/>
    <s v="Svartolía"/>
    <n v="1686395"/>
    <s v="l"/>
    <n v="1686.395"/>
    <s v="Ekki til staðar"/>
    <s v="4"/>
    <s v="source"/>
    <x v="3"/>
    <s v="Í skýrslunni um grænt bókhald fyrir árið 2013 frá Fiskimjölsverksmiðju Skinneyjar-Þinganess hf. er að finna eftirfarandi upplýsingar um olíunotkun fyrirtækisins:_x000a__x000a_### Olíunotkun árið 2013 (bls. 4)_x000a_- **Svartolía**: 1.686.395 lítrar_x000a_- **Diesellolía**: 3.934 lítrar_x000a__x000a_Þessar upplýsingar eru settar fram í töflu á blaðsíðu 4 í skýrslunni._x000a__x000a_### Losun efna í andrúmsloft vegna bruna olíu (bls. 4)_x000a_- **Koltvísýringur (CO₂) vegna bruna svartolíu**: 4675 tonn_x000a_- **Koltvísýringur (CO₂) vegna bruna diesellolíu**: 11,3 tonn_x000a_- **Brennisteinsoxíð (SO₂) vegna bruna svartolíu**: 57,7 tonn_x000a_- **Brennisteinsoxíð (SO₂) vegna bruna diesellolíu**: 0,13 tonn_x000a__x000a_Þessar upplýsingar eru einnig settar fram í töflu á blaðsíðu 4 í skýrslunni._x000a__x000a_### Úrgangsolía (bls. 4)_x000a_- **Úrgangsolía**: 380 lítrar_x000a__x000a_Þessar upplýsingar eru settar fram í töflu á blaðsíðu 4 í skýrslunni._x000a__x000a_### Athugasemdir_x000a_- Engin mengunaróhöpp urðu á árinu 2013._x000a_- Rafketill var tekinn í notkun í janúar 2014 og síðan hefur öll gufuframleiðsla verið með rafmagni og brennslu svartolíu að lang mestu leyti hætt (bls. 11)._x000a__x000a_Þessar upplýsingar gefa góða yfirsýn yfir olíunotkun fyrirtækisins á árinu 2013 og losun efna í andrúmsloft vegna bruna olíu."/>
    <m/>
    <m/>
    <x v="0"/>
  </r>
  <r>
    <s v="vinnslustöðin"/>
    <s v="Vinnslustöðin"/>
    <s v="Vestmannaeyjar"/>
    <n v="900"/>
    <x v="3"/>
    <s v="Suðurland"/>
    <s v="Fiskimjölsverksmiðja"/>
    <s v="Svartolía"/>
    <s v="Svartolía"/>
    <n v="1570083"/>
    <s v="kg"/>
    <n v="1570.0830000000001"/>
    <s v="Ekki til staðar"/>
    <s v="11"/>
    <s v="source"/>
    <x v="3"/>
    <s v="Í skýrslunni um grænt bókhald fyrir árið 2013 frá Vinnslustöðinni hf. eru eftirfarandi upplýsingar um notkun olíu og olíutengdra vara:_x000a__x000a_1. **Svartolía**:_x000a_   - Notkun: 1.570.083 kg_x000a_   - Einingar: kg_x000a_   - Síða: 11 (Tafla 5)_x000a__x000a_2. **Gasolía**:_x000a_   - Notkun: 8.739 lítrar_x000a_   - Einingar: lítrar_x000a_   - Síða: 11 (Tafla 5)_x000a__x000a_3. **Smurolía**:_x000a_   - Notkun: 565 lítrar_x000a_   - Einingar: lítrar_x000a_   - Síða: 11 (Tafla 5)_x000a__x000a_4. **Loftmengun vegna brennslu svartolíu**:_x000a_   - CO₂: 5.024 tonn_x000a_   - SO₂: 58 tonn_x000a_   - Einingar: tonn_x000a_   - Síða: 12 (Tafla 7)_x000a__x000a_Þessar upplýsingar gefa til kynna heildarnotkun á olíu og olíutengdum vörum hjá Vinnslustöðinni hf. á árinu 2013, ásamt magni loftmengunar sem myndast við brennslu svartolíu."/>
    <m/>
    <m/>
    <x v="0"/>
  </r>
  <r>
    <s v="síldarvinnslan"/>
    <s v="Síldarvinnslan"/>
    <s v="Seyðisfjörður"/>
    <n v="710"/>
    <x v="2"/>
    <s v="Austurland"/>
    <s v="Fiskimjölsverksmiðja"/>
    <s v="Svartolía"/>
    <s v="Svartolía"/>
    <n v="1010058"/>
    <s v="l"/>
    <n v="1010.058"/>
    <s v="Seyðisfjörður"/>
    <s v="2"/>
    <s v="source"/>
    <x v="3"/>
    <s v="Í græna bókhaldi Síldarvinnslunnar hf. fyrir árið 2013 er að finna eftirfarandi upplýsingar um olíunotkun fyrirtækisins:_x000a__x000a_### Olíunotkun (bls. 2)_x000a_- **Norðfjörður**: Svartolía - 492.104 lítrar_x000a_- **Seyðisfjörður**: Svartolía - 1.010.058 lítrar_x000a_- **Helguvík**: Svartolía - 719.764 lítrar_x000a_- **Samtals**: 2.221.926 lítrar_x000a__x000a_### Notkun gasolíu á vinnuvélar (bls. 3)_x000a_- **Norðfjörður**: 4.792 lítrar_x000a_- **Seyðisfjörður**: 1.500 lítrar_x000a_- **Helguvík**: 4.080 lítrar_x000a_- **Samtals**: 10.372 lítrar_x000a__x000a_Þessar upplýsingar gefa til kynna heildarnotkun á svartolíu og gasolíu fyrir árið 2013, mælt í lítrum."/>
    <m/>
    <m/>
    <x v="0"/>
  </r>
  <r>
    <s v="síldarvinnslan"/>
    <s v="Síldarvinnslan"/>
    <s v="Reykjanesbær"/>
    <n v="260"/>
    <x v="4"/>
    <s v="Suðurnes"/>
    <s v="Fiskimjölsverksmiðja"/>
    <s v="Svartolía"/>
    <s v="Svartolía"/>
    <n v="719764"/>
    <s v="l"/>
    <n v="719.76400000000001"/>
    <s v="Helguvík"/>
    <s v="2"/>
    <s v="source"/>
    <x v="3"/>
    <s v="Í græna bókhaldi Síldarvinnslunnar hf. fyrir árið 2013 er að finna eftirfarandi upplýsingar um olíunotkun fyrirtækisins:_x000a__x000a_### Olíunotkun (bls. 2)_x000a_- **Norðfjörður**: Svartolía - 492.104 lítrar_x000a_- **Seyðisfjörður**: Svartolía - 1.010.058 lítrar_x000a_- **Helguvík**: Svartolía - 719.764 lítrar_x000a_- **Samtals**: 2.221.926 lítrar_x000a__x000a_### Notkun gasolíu á vinnuvélar (bls. 3)_x000a_- **Norðfjörður**: 4.792 lítrar_x000a_- **Seyðisfjörður**: 1.500 lítrar_x000a_- **Helguvík**: 4.080 lítrar_x000a_- **Samtals**: 10.372 lítrar_x000a__x000a_Þessar upplýsingar gefa til kynna heildarnotkun á svartolíu og gasolíu fyrir árið 2013, mælt í lítrum."/>
    <m/>
    <m/>
    <x v="0"/>
  </r>
  <r>
    <s v="ísfélag_vestmanneyja_hf__fes"/>
    <s v="Ísfélag Vestmannaeyja"/>
    <s v="Vestmannaeyjar"/>
    <n v="900"/>
    <x v="3"/>
    <s v="Suðurland"/>
    <s v="Fiskimjölsverksmiðja"/>
    <s v="Svartolía"/>
    <s v="Svartolía"/>
    <n v="2615790"/>
    <s v="kg"/>
    <n v="2615.79"/>
    <s v="Ekki til staðar"/>
    <s v="8, 9, 10"/>
    <s v="source"/>
    <x v="3"/>
    <s v="Í skýrslunni um grænt bókhald fyrir rekstrarárið 2013 hjá Ísfélagi Vestmannaeyja hf. er að finna eftirfarandi upplýsingar um notkun olíuafurða:_x000a__x000a_1. **Svartolía**:_x000a_   - Heildarmagn: 2.615.790 kg_x000a_   - Magn á tonn hráefnis: 46,73 kg/tonn_x000a_   - Magn SO² í útblæstri vegna brennslu svartolíu: 99,4 tonn_x000a_   - Magn CO² í útblæstri vegna brennslu svartolíu: 8.057,3 tonn_x000a__x000a_2. **Dieselolía**:_x000a_   - Heildarmagn: 17.634 ltr._x000a_   - Magn á tonn hráefnis: 0,315 ltr./tonn_x000a_   - Magn SO² í útblæstri vegna brennslu dieselolíu: 0 tonn_x000a_   - Magn CO² í útblæstri vegna brennslu dieselolíu: 0 tonn_x000a__x000a_Þessar upplýsingar eru að finna á blaðsíðum 8, 9 og 10 í skýrslunni._x000a__x000a_Tilvitnun í texta:_x000a_- &quot;Svartolía (tonn): 2.615.790 kg, 46,73 kg/tonn&quot;_x000a_- &quot;Diesellolía (l): 17.634 ltr., 0,315 ltr./tonn&quot;_x000a_- &quot;Magn SO² í útblæstri: Vegna brennslu svartolíu: 99,4 tonn, Vegna brennslu MD dieselolíu: 0 tonn&quot;_x000a_- &quot;Magn CO² í útblæstri vegna bruna: Svartolíu: 8.057,3 tonn, MD olíu: 0 tonn&quot;_x000a__x000a_Þessar upplýsingar gefa glögga mynd af notkun olíuafurða hjá fyrirtækinu á árinu 2013."/>
    <m/>
    <m/>
    <x v="0"/>
  </r>
  <r>
    <s v="loðnuvinnslan"/>
    <s v="Loðnuvinnslan"/>
    <s v="Fáskrúðsfjörður"/>
    <n v="750"/>
    <x v="0"/>
    <s v="Austurland"/>
    <s v="Fiskimjölsverksmiðja"/>
    <s v="Marine dieselolía MD, flotaolía"/>
    <s v="Gasolía"/>
    <n v="993569"/>
    <s v="kg"/>
    <n v="993.56899999999996"/>
    <s v="Ekki til staðar"/>
    <s v="10"/>
    <s v="source"/>
    <x v="3"/>
    <s v="### Skýrsla um olíunotkun Loðnuvinnslunnar hf. árið 2013_x000a__x000a_Í skýrslunni um grænt bókhald Loðnuvinnslunnar hf. fyrir árið 2013 er að finna eftirfarandi upplýsingar um notkun olíuafurða:_x000a__x000a_#### Tegundir olíuafurða og magn notað árið 2013:_x000a_- **Smurolía (glussi, girolíur o.fl.)**: 1.065 kg_x000a_- **Marine dieselolía MD, flotaolía**: 993.569 kg_x000a__x000a_#### Magn brunagasa (SO₂ og CO₂) í útblæstri vegna bruna MD-olíu árið 2013:_x000a_- **Magn Marine Diesel-olíu**: 993,6 tn_x000a_- **Hlutfall S í MD-olíu (hlutfall SO₂)**: 0,2% (0,4%)_x000a_- **Magn SO₂ í útblæstri vegna brennslu MD-olíu**: 4,0 tn_x000a_- **Magn CO₂ í útblæstri vegna bruna MD-olíu**: 3.159,5 tn_x000a__x000a_#### Upplýsingar um olíunotkun:_x000a_- **Svartolía**: 0 kg_x000a__x000a_Þessar upplýsingar eru að finna á síðum 10-12 í skýrslunni._x000a__x000a_#### Tilvitnanir úr textanum:_x000a_- &quot;Marine dieselolía MD, flotaolía: 993.569 kg&quot; (síða 10)_x000a_- &quot;Smurolía (glussi, girolíur o.fl.): 1.065 kg&quot; (síða 10)_x000a_- &quot;Magn Marine Diesel-olíu: 993,6 tn&quot; (síða 12)_x000a_- &quot;Magn SO₂ í útblæstri vegna brennslu MD-olíu: 4,0 tn&quot; (síða 12)_x000a_- &quot;Magn CO₂ í útblæstri vegna bruna MD-olíu: 3.159,5 tn&quot; (síða 12)_x000a__x000a_Engar upplýsingar fundust um notkun bensíns eða metanóls árið 2013."/>
    <m/>
    <m/>
    <x v="0"/>
  </r>
  <r>
    <s v="eskja"/>
    <s v="Eskja"/>
    <s v="Eskifjörður"/>
    <n v="735"/>
    <x v="0"/>
    <s v="Austurland"/>
    <s v="Mjöl- og lýsisvinnsla"/>
    <s v="Svartolía"/>
    <s v="Svartolía"/>
    <n v="895200"/>
    <s v="kg"/>
    <n v="895.2"/>
    <s v="Ekki til staðar"/>
    <s v="8"/>
    <s v="source"/>
    <x v="3"/>
    <s v="Í skýrslunni um grænt bókhald Eskju hf. fyrir árið 2013 er að finna eftirfarandi upplýsingar um notkun olíuafurða:_x000a__x000a_### Svartolía_x000a_- **Magn:** 895.200 kg_x000a_- **Eining:** kg_x000a_- **x/tonn hráefni:** 10,7 kg/tonn hráefni_x000a_- **Síða:** 8_x000a__x000a_### Loftmengun vegna brennslu svartolíu_x000a_- **CO₂:** 2749 tonn (3,2 kg CO₂ / 1 kg svartolía)_x000a_- **SO₂:** 32 tonn (hlutfall S í svartolíu 1,875%)_x000a_- **Síða:** 9_x000a__x000a_Þessar upplýsingar eru teknar úr töflu 5 og töflu 6 í skýrslunni."/>
    <m/>
    <m/>
    <x v="0"/>
  </r>
  <r>
    <s v="síldarvinnslan"/>
    <s v="Síldarvinnslan"/>
    <s v="Fjarðabyggð"/>
    <n v="740"/>
    <x v="0"/>
    <s v="Austurland"/>
    <s v="Fiskimjölsverksmiðja"/>
    <s v="Svartolía"/>
    <s v="Svartolía"/>
    <n v="492104"/>
    <s v="l"/>
    <n v="492.10399999999998"/>
    <s v="Norðfjörður"/>
    <s v="2"/>
    <s v="source"/>
    <x v="3"/>
    <s v="Í græna bókhaldi Síldarvinnslunnar hf. fyrir árið 2013 er að finna eftirfarandi upplýsingar um olíunotkun fyrirtækisins:_x000a__x000a_### Olíunotkun (bls. 2)_x000a_- **Norðfjörður**: Svartolía - 492.104 lítrar_x000a_- **Seyðisfjörður**: Svartolía - 1.010.058 lítrar_x000a_- **Helguvík**: Svartolía - 719.764 lítrar_x000a_- **Samtals**: 2.221.926 lítrar_x000a__x000a_### Notkun gasolíu á vinnuvélar (bls. 3)_x000a_- **Norðfjörður**: 4.792 lítrar_x000a_- **Seyðisfjörður**: 1.500 lítrar_x000a_- **Helguvík**: 4.080 lítrar_x000a_- **Samtals**: 10.372 lítrar_x000a__x000a_Þessar upplýsingar gefa til kynna heildarnotkun á svartolíu og gasolíu fyrir árið 2013, mælt í lítrum."/>
    <m/>
    <m/>
    <x v="0"/>
  </r>
  <r>
    <m/>
    <s v="Íslenska Gámafélagið"/>
    <s v="Reykjavík"/>
    <n v="101"/>
    <x v="6"/>
    <s v="Höfuðborgarsvæðið"/>
    <s v="Umhverfisþjónusta"/>
    <s v="Gasolía"/>
    <s v="Gasolía"/>
    <n v="800000"/>
    <s v="l"/>
    <n v="692"/>
    <s v="Ekki til staðar"/>
    <m/>
    <m/>
    <x v="3"/>
    <m/>
    <s v="Vantaði grænt bókhald - metið út frá tölum nærliggjandi ára"/>
    <m/>
    <x v="1"/>
  </r>
  <r>
    <s v="síldarvinnslan"/>
    <s v="Síldarvinnslan"/>
    <s v="Fjarðabyggð"/>
    <n v="740"/>
    <x v="0"/>
    <s v="Austurland"/>
    <s v="Fiskimjölsverksmiðja"/>
    <s v="Gasolía"/>
    <s v="Gasolía"/>
    <n v="4792"/>
    <s v="l"/>
    <n v="4.1450800000000001"/>
    <s v="vinnuvélar Norðfjörður"/>
    <s v="3"/>
    <s v="source"/>
    <x v="3"/>
    <s v="Í græna bókhaldi Síldarvinnslunnar hf. fyrir árið 2013 er að finna eftirfarandi upplýsingar um olíunotkun fyrirtækisins:_x000a__x000a_### Olíunotkun (bls. 2)_x000a_- **Norðfjörður**: Svartolía - 492.104 lítrar_x000a_- **Seyðisfjörður**: Svartolía - 1.010.058 lítrar_x000a_- **Helguvík**: Svartolía - 719.764 lítrar_x000a_- **Samtals**: 2.221.926 lítrar_x000a__x000a_### Notkun gasolíu á vinnuvélar (bls. 3)_x000a_- **Norðfjörður**: 4.792 lítrar_x000a_- **Seyðisfjörður**: 1.500 lítrar_x000a_- **Helguvík**: 4.080 lítrar_x000a_- **Samtals**: 10.372 lítrar_x000a__x000a_Þessar upplýsingar gefa til kynna heildarnotkun á svartolíu og gasolíu fyrir árið 2013, mælt í lítrum."/>
    <m/>
    <m/>
    <x v="0"/>
  </r>
  <r>
    <s v="ísfélag_vestmanneyja_hf__þórshöfn"/>
    <s v="Ísfélag Vestmannaeyja"/>
    <s v="Þórshöfn"/>
    <n v="680"/>
    <x v="1"/>
    <s v="Norðurland Eystra"/>
    <s v="Fiskimjölsverksmiðja"/>
    <s v="Svartolía"/>
    <s v="Svartolía"/>
    <n v="1512888"/>
    <s v="kg"/>
    <n v="1512.8879999999999"/>
    <s v="Ekki til staðar"/>
    <s v="10"/>
    <s v="source"/>
    <x v="3"/>
    <s v="Í skýrslunni um grænt bókhald fyrir rekstrarárið 2013 hjá Ísfélagi Vestmannaeyja hf. eru eftirfarandi upplýsingar um notkun olíuafurða:_x000a__x000a_### Tegundir olíuafurða og magn þeirra árið 2013:_x000a_- **Svartolía**: 1.512.888 kg (1.513 tonn)_x000a_- **Dieselolía**: 7.184 lítrar_x000a__x000a_### Magn SO2 og CO2 í útblæstri vegna bruna olíu árið 2013:_x000a_- **Magn SO2 í útblæstri**:_x000a_  - Vegna brennslu svartolíu: 57,49 tonn_x000a_  - Vegna brennslu MD dieselolíu: 0,0 tonn_x000a_- **Magn CO2 í útblæstri vegna bruna**:_x000a_  - Svartolíu: 4.660 tonn_x000a_  - MD olíu: 0 tonn_x000a__x000a_Þessar upplýsingar eru að finna á blaðsíðum 10 og 11 í skýrslunni._x000a__x000a_### Tilvísanir í texta:_x000a_- &quot;Svartolía (tonn): 1.512.888 kg&quot; (Blaðsíða 10)_x000a_- &quot;Dieseloilía (l): 7.184 ltr.&quot; (Blaðsíða 10)_x000a_- &quot;Magn SO2 í útblæstri: Vegna brennslu svartolíu: 57,49 tonn&quot; (Blaðsíða 11)_x000a_- &quot;Magn CO2 í útblæstri vegna bruna: Svartolíu: 4.660 tonn&quot; (Blaðsíða 11)_x000a__x000a_Þessar upplýsingar gefa glögga mynd af notkun olíuafurða hjá fyrirtækinu árið 2013 og áhrifum þeirra á umhverfið."/>
    <m/>
    <m/>
    <x v="0"/>
  </r>
  <r>
    <s v="síldarvinnslan"/>
    <s v="Síldarvinnslan"/>
    <s v="Reykjanesbær"/>
    <n v="260"/>
    <x v="4"/>
    <s v="Suðurnes"/>
    <s v="Fiskimjölsverksmiðja"/>
    <s v="Gasolía"/>
    <s v="Gasolía"/>
    <n v="4080"/>
    <s v="l"/>
    <n v="3.5291999999999999"/>
    <s v="vinnuvélar Helguvík"/>
    <s v="3"/>
    <s v="source"/>
    <x v="3"/>
    <s v="Í græna bókhaldi Síldarvinnslunnar hf. fyrir árið 2013 er að finna eftirfarandi upplýsingar um olíunotkun fyrirtækisins:_x000a__x000a_### Olíunotkun (bls. 2)_x000a_- **Norðfjörður**: Svartolía - 492.104 lítrar_x000a_- **Seyðisfjörður**: Svartolía - 1.010.058 lítrar_x000a_- **Helguvík**: Svartolía - 719.764 lítrar_x000a_- **Samtals**: 2.221.926 lítrar_x000a__x000a_### Notkun gasolíu á vinnuvélar (bls. 3)_x000a_- **Norðfjörður**: 4.792 lítrar_x000a_- **Seyðisfjörður**: 1.500 lítrar_x000a_- **Helguvík**: 4.080 lítrar_x000a_- **Samtals**: 10.372 lítrar_x000a__x000a_Þessar upplýsingar gefa til kynna heildarnotkun á svartolíu og gasolíu fyrir árið 2013, mælt í lítrum."/>
    <m/>
    <m/>
    <x v="0"/>
  </r>
  <r>
    <s v="síldarvinnslan"/>
    <s v="Síldarvinnslan"/>
    <s v="Seyðisfjörður"/>
    <n v="710"/>
    <x v="2"/>
    <s v="Austurland"/>
    <s v="Fiskimjölsverksmiðja"/>
    <s v="Gasolía"/>
    <s v="Gasolía"/>
    <n v="1500"/>
    <s v="l"/>
    <n v="1.2975000000000001"/>
    <s v="vinnuvélar Seyðisfjörður"/>
    <s v="3"/>
    <s v="source"/>
    <x v="3"/>
    <s v="Í græna bókhaldi Síldarvinnslunnar hf. fyrir árið 2013 er að finna eftirfarandi upplýsingar um olíunotkun fyrirtækisins:_x000a__x000a_### Olíunotkun (bls. 2)_x000a_- **Norðfjörður**: Svartolía - 492.104 lítrar_x000a_- **Seyðisfjörður**: Svartolía - 1.010.058 lítrar_x000a_- **Helguvík**: Svartolía - 719.764 lítrar_x000a_- **Samtals**: 2.221.926 lítrar_x000a__x000a_### Notkun gasolíu á vinnuvélar (bls. 3)_x000a_- **Norðfjörður**: 4.792 lítrar_x000a_- **Seyðisfjörður**: 1.500 lítrar_x000a_- **Helguvík**: 4.080 lítrar_x000a_- **Samtals**: 10.372 lítrar_x000a__x000a_Þessar upplýsingar gefa til kynna heildarnotkun á svartolíu og gasolíu fyrir árið 2013, mælt í lítrum."/>
    <m/>
    <m/>
    <x v="0"/>
  </r>
  <r>
    <s v="ísfélag_vestmanneyja_hf__fes"/>
    <s v="Ísfélag Vestmannaeyja"/>
    <s v="Vestmannaeyjar"/>
    <n v="900"/>
    <x v="3"/>
    <s v="Suðurland"/>
    <s v="Fiskimjölsverksmiðja"/>
    <s v="Dieselolía"/>
    <s v="Gasolía"/>
    <n v="17634"/>
    <s v="l"/>
    <n v="15.253410000000001"/>
    <s v="Ekki til staðar"/>
    <s v="8, 9, 10"/>
    <s v="source"/>
    <x v="3"/>
    <s v="Í skýrslunni um grænt bókhald fyrir rekstrarárið 2013 hjá Ísfélagi Vestmannaeyja hf. er að finna eftirfarandi upplýsingar um notkun olíuafurða:_x000a__x000a_1. **Svartolía**:_x000a_   - Heildarmagn: 2.615.790 kg_x000a_   - Magn á tonn hráefnis: 46,73 kg/tonn_x000a_   - Magn SO² í útblæstri vegna brennslu svartolíu: 99,4 tonn_x000a_   - Magn CO² í útblæstri vegna brennslu svartolíu: 8.057,3 tonn_x000a__x000a_2. **Dieselolía**:_x000a_   - Heildarmagn: 17.634 ltr._x000a_   - Magn á tonn hráefnis: 0,315 ltr./tonn_x000a_   - Magn SO² í útblæstri vegna brennslu dieselolíu: 0 tonn_x000a_   - Magn CO² í útblæstri vegna brennslu dieselolíu: 0 tonn_x000a__x000a_Þessar upplýsingar eru að finna á blaðsíðum 8, 9 og 10 í skýrslunni._x000a__x000a_Tilvitnun í texta:_x000a_- &quot;Svartolía (tonn): 2.615.790 kg, 46,73 kg/tonn&quot;_x000a_- &quot;Diesellolía (l): 17.634 ltr., 0,315 ltr./tonn&quot;_x000a_- &quot;Magn SO² í útblæstri: Vegna brennslu svartolíu: 99,4 tonn, Vegna brennslu MD dieselolíu: 0 tonn&quot;_x000a_- &quot;Magn CO² í útblæstri vegna bruna: Svartolíu: 8.057,3 tonn, MD olíu: 0 tonn&quot;_x000a__x000a_Þessar upplýsingar gefa glögga mynd af notkun olíuafurða hjá fyrirtækinu á árinu 2013."/>
    <m/>
    <m/>
    <x v="0"/>
  </r>
  <r>
    <s v="ísfélag_vestmanneyja_hf__þórshöfn"/>
    <s v="Ísfélag Vestmannaeyja"/>
    <s v="Þórshöfn"/>
    <n v="680"/>
    <x v="1"/>
    <s v="Norðurland Eystra"/>
    <s v="Fiskimjölsverksmiðja"/>
    <s v="Dieselolía"/>
    <s v="Gasolía"/>
    <n v="7184"/>
    <s v="l"/>
    <n v="6.2141599999999997"/>
    <s v="Ekki til staðar"/>
    <s v="10"/>
    <s v="source"/>
    <x v="3"/>
    <s v="Í skýrslunni um grænt bókhald fyrir rekstrarárið 2013 hjá Ísfélagi Vestmannaeyja hf. eru eftirfarandi upplýsingar um notkun olíuafurða:_x000a__x000a_### Tegundir olíuafurða og magn þeirra árið 2013:_x000a_- **Svartolía**: 1.512.888 kg (1.513 tonn)_x000a_- **Dieselolía**: 7.184 lítrar_x000a__x000a_### Magn SO2 og CO2 í útblæstri vegna bruna olíu árið 2013:_x000a_- **Magn SO2 í útblæstri**:_x000a_  - Vegna brennslu svartolíu: 57,49 tonn_x000a_  - Vegna brennslu MD dieselolíu: 0,0 tonn_x000a_- **Magn CO2 í útblæstri vegna bruna**:_x000a_  - Svartolíu: 4.660 tonn_x000a_  - MD olíu: 0 tonn_x000a__x000a_Þessar upplýsingar eru að finna á blaðsíðum 10 og 11 í skýrslunni._x000a__x000a_### Tilvísanir í texta:_x000a_- &quot;Svartolía (tonn): 1.512.888 kg&quot; (Blaðsíða 10)_x000a_- &quot;Dieseloilía (l): 7.184 ltr.&quot; (Blaðsíða 10)_x000a_- &quot;Magn SO2 í útblæstri: Vegna brennslu svartolíu: 57,49 tonn&quot; (Blaðsíða 11)_x000a_- &quot;Magn CO2 í útblæstri vegna bruna: Svartolíu: 4.660 tonn&quot; (Blaðsíða 11)_x000a__x000a_Þessar upplýsingar gefa glögga mynd af notkun olíuafurða hjá fyrirtækinu árið 2013 og áhrifum þeirra á umhverfið."/>
    <m/>
    <m/>
    <x v="0"/>
  </r>
  <r>
    <s v="alcoa_fjarðarál"/>
    <s v="Alcoa"/>
    <s v="Reyðarfjörður"/>
    <n v="730"/>
    <x v="0"/>
    <s v="Austurland"/>
    <s v="Álver"/>
    <s v="Lífdísil - B10 (Xn,N)"/>
    <s v="Blandað"/>
    <n v="481264"/>
    <s v="l"/>
    <n v="360.94799999999998"/>
    <s v="Ekki til staðar"/>
    <s v="10"/>
    <s v="source"/>
    <x v="3"/>
    <s v="Í umhverfisskýrslu Alcoa Fjarðaáls fyrir árið 2013 er ítarlega fjallað um notkun olíuafurða. Hér eru helstu upplýsingar um olíunotkun fyrirtækisins árið 2013:_x000a__x000a_- **Própán (FX)**: 460.679 lítrar_x000a_- **Lífdísil - B10 (Xn,N)**: 481.264 lítrar_x000a_- **Dísilolía (Tn, N)**: 44.539 lítrar_x000a_- **Bensín (Fx, T, N)**: 16.487 lítrar_x000a__x000a_Þessar upplýsingar eru að finna á blaðsíðu 10 í skýrslunni._x000a__x000a_Til viðbótar er einnig minnst á notkun smurolíu og smurefna, sem var 37.252 lítrar, og kælivökva, sem var 1.065 kg, á blaðsíðu 10._x000a__x000a_Þessar tölur gefa góða mynd af olíunotkun fyrirtækisins á árinu 2013."/>
    <m/>
    <m/>
    <x v="2"/>
  </r>
  <r>
    <s v="alcoa_fjarðarál"/>
    <s v="Alcoa"/>
    <s v="Reyðarfjörður"/>
    <n v="730"/>
    <x v="0"/>
    <s v="Austurland"/>
    <s v="Álver"/>
    <s v="Própán (FX)"/>
    <s v="Gas"/>
    <n v="460679"/>
    <s v="l"/>
    <n v="345.50925000000001"/>
    <s v="Ekki til staðar"/>
    <s v="10"/>
    <s v="source"/>
    <x v="3"/>
    <s v="Í umhverfisskýrslu Alcoa Fjarðaáls fyrir árið 2013 er ítarlega fjallað um notkun olíuafurða. Hér eru helstu upplýsingar um olíunotkun fyrirtækisins árið 2013:_x000a__x000a_- **Própán (FX)**: 460.679 lítrar_x000a_- **Lífdísil - B10 (Xn,N)**: 481.264 lítrar_x000a_- **Dísilolía (Tn, N)**: 44.539 lítrar_x000a_- **Bensín (Fx, T, N)**: 16.487 lítrar_x000a__x000a_Þessar upplýsingar eru að finna á blaðsíðu 10 í skýrslunni._x000a__x000a_Til viðbótar er einnig minnst á notkun smurolíu og smurefna, sem var 37.252 lítrar, og kælivökva, sem var 1.065 kg, á blaðsíðu 10._x000a__x000a_Þessar tölur gefa góða mynd af olíunotkun fyrirtækisins á árinu 2013."/>
    <m/>
    <m/>
    <x v="2"/>
  </r>
  <r>
    <s v="hringrás"/>
    <s v="Hringrás"/>
    <s v="Reykjavík"/>
    <n v="104"/>
    <x v="6"/>
    <s v="Höfuðborgarsvæðið"/>
    <s v="Endurvinnsla"/>
    <s v="Díeselolía"/>
    <s v="Gasolía"/>
    <n v="342918"/>
    <s v="l"/>
    <n v="296.62407000000002"/>
    <s v="Ekki til staðar"/>
    <s v="10"/>
    <s v="source"/>
    <x v="3"/>
    <s v="Í skýrslunni um grænt bókhald Hringrásar hf. fyrir árið 2013 er að finna eftirfarandi upplýsingar um notkun olíuafurða:_x000a__x000a_### Tegundir olíuafurða og magn notkunar:_x000a_1. **Díeselolía**:_x000a_   - Notkun árið 2013: 342.918 lítrar_x000a_   - Notkun árið 2012: 359.428 lítrar_x000a_   - Minnkun milli ára: 16.500 lítrar (4,6%)_x000a__x000a_2. **Bensín**:_x000a_   - Notkun árið 2013: 20.394 lítrar_x000a_   - Notkun árið 2012: 17.284 lítrar_x000a__x000a_### Losun koldíoxíðs (CO₂) vegna jarðefnaeldsneytis:_x000a_- Losun árið 2013: 974 tonn af CO₂_x000a_- Losun árið 2012: 1.010 tonn af CO₂_x000a_- Minnkun milli ára: 36 tonn af CO₂_x000a__x000a_### Upplýsingar um notkun hráefna og orku:_x000a_- **Smurolía og glussi**:_x000a_  - Notkun árið 2013: 1.536 lítrar_x000a_  - Notkun árið 2012: 14.177 lítrar_x000a__x000a_### Heimildir:_x000a_- Upplýsingar um díeselolíu og bensín: Síða 10, Tafla 1_x000a_- Upplýsingar um losun koldíoxíðs: Síða 12, Tafla 4_x000a_- Upplýsingar um smurolíu og glussa: Síða 11, Tafla 2_x000a__x000a_Þessar upplýsingar gefa greinargóða mynd af notkun olíuafurða hjá Hringrás hf. á árinu 2013 og breytingum milli ára."/>
    <m/>
    <m/>
    <x v="1"/>
  </r>
  <r>
    <s v="fjarðarlax"/>
    <s v="Fjarðalax"/>
    <s v="Tálknafjörður"/>
    <n v="460"/>
    <x v="11"/>
    <s v="Vestfirðir"/>
    <s v="Fiskeldi"/>
    <s v="Gasolía"/>
    <s v="Gasolía"/>
    <n v="173742"/>
    <s v="l"/>
    <n v="150.28682999999998"/>
    <s v="Eldi Tálkna&amp;Arnar-&amp;Patreksf"/>
    <s v="3"/>
    <s v="source"/>
    <x v="3"/>
    <s v="Í skýrslunni um grænt bókhald Fjarðalax ehf. fyrir árið 2013 er að finna eftirfarandi upplýsingar um olíunotkun fyrirtækisins:_x000a__x000a_- **Gasolía**: 173.742 lítrar_x000a_- **Bensín**: 6.294 lítrar_x000a__x000a_Þessar upplýsingar eru að finna á blaðsíðu 3 í skýrslunni undir kaflanum &quot;2. Hráefnis og auðlindanotkun&quot;._x000a__x000a_Tilvitnun:_x000a_&quot;2.5. Olíunotkun_x000a_| Gasolía | Eldi Tálkna&amp;Arnar-&amp;Patreksf | 173742 | lítrar |_x000a_| Bensín | Eldi Tálkna&amp;Arnar-&amp;Patreksf | 6294 | lítrar |&quot;"/>
    <m/>
    <m/>
    <x v="4"/>
  </r>
  <r>
    <s v="orkuveita_reykjavíkur"/>
    <s v="Orkuveita Reykjavíkur"/>
    <s v="Reykjavík"/>
    <n v="110"/>
    <x v="6"/>
    <s v="Höfuðborgarsvæðið"/>
    <s v="Orkuveita"/>
    <s v="Díselolía"/>
    <s v="Gasolía"/>
    <n v="168526"/>
    <s v="l"/>
    <n v="145.77499"/>
    <s v="Ekki til staðar"/>
    <s v="54"/>
    <s v="source"/>
    <x v="3"/>
    <s v="Í umhverfisskýrslu Orkuveitu Reykjavíkur fyrir árið 2013 er að finna eftirfarandi upplýsingar um notkun olíutengdra vara:_x000a__x000a_1. **Díselolía**:_x000a_   - Magn: 45,744 lítrar_x000a_   - Staðsetning: Bílajöl, skáðsavæði_x000a_   - Heimild: Tafla 1 á bls. 18_x000a__x000a_2. **Bensín**:_x000a_   - Magn: 3,663 lítrar_x000a_   - Staðsetning: Bílajöl, skáðsavæði_x000a_   - Heimild: Tafla 1 á bls. 18_x000a__x000a_3. **Díselolía**:_x000a_   - Magn: 1,486 lítrar_x000a_   - Staðsetning: Elliðavatn, skáðsavæði_x000a_   - Heimild: Tafla 1 á bls. 18_x000a__x000a_4. **Bensín**:_x000a_   - Magn: 2,000 lítrar_x000a_   - Staðsetning: Elliðavatn, skáðsavæði_x000a_   - Heimild: Tafla 1 á bls. 18_x000a__x000a_5. **Díselolía**:_x000a_   - Magn: 600 lítrar_x000a_   - Staðsetning: Þríhnúkar_x000a_   - Heimild: Tafla 1 á bls. 18_x000a__x000a_6. **Díselolía**:_x000a_   - Magn: 168,526 lítrar_x000a_   - Heimild: Tafla 12 á bls. 54_x000a__x000a_7. **Bensín**:_x000a_   - Magn: 33,347 lítrar_x000a_   - Heimild: Tafla 12 á bls. 54_x000a__x000a_8. **Metan**:_x000a_   - Magn: 19,324 m³_x000a_   - Heimild: Tafla 12 á bls. 54_x000a__x000a_9. **Vetni**:_x000a_   - Magn: 0 m³_x000a_   - Heimild: Tafla 12 á bls. 54_x000a__x000a_Þessar upplýsingar gefa til kynna notkun mismunandi olíutengdra vara á árinu 2013, þar á meðal díselolíu, bensíns, metans og vetnis, ásamt tilgreindum magni og staðsetningum þar sem þær voru notaðar."/>
    <m/>
    <m/>
    <x v="3"/>
  </r>
  <r>
    <s v="norðurál_grundartanga"/>
    <s v="Norðurál"/>
    <s v="Grundartangi"/>
    <n v="301"/>
    <x v="7"/>
    <s v="Vesturland"/>
    <s v="Álver"/>
    <s v="Olíunotkun"/>
    <s v="Gasolía"/>
    <n v="465887"/>
    <s v="l"/>
    <n v="402.992255"/>
    <s v="Ekki til staðar"/>
    <s v="9"/>
    <s v="source"/>
    <x v="3"/>
    <s v="Í Grænu bókhaldi Norðuráls fyrir árið 2013 er að finna eftirfarandi upplýsingar um notkun olíuafurða:_x000a__x000a_- **Olíunotkun**: 465.887 lítrar_x000a_- **Gasmokun**: 93 tonn_x000a__x000a_Þessar upplýsingar eru staðsettar á blaðsíðu 9 í skýrslunni undir kaflanum &quot;HRÁEFNIS OG AÐFANGANOTKUN&quot;._x000a__x000a_Tilvitnun:_x000a_&gt; ### HRÁEFNIS OG AÐFANGANOTKUN_x000a_&gt; _x000a_&gt; | HRÁEFNIS OG AÐFANGANOTKUN | MAGN    | EINING  |_x000a_&gt; |---------------------------|---------|---------|_x000a_&gt; | Fjöldi starfsmanna        | 562     | aðj     |_x000a_&gt; | Raforkunotkun             | 4.364   | GWs     |_x000a_&gt; | Olíunotkun                | 465.887 | Lítrar  |_x000a_&gt; | Gasmokun                  | 93      | Ton     |_x000a_&gt; | Notkun á köldu vatni      | 142.330 | m3      |_x000a_&gt; | Notkun á sjó              | 7.840.000 | m3    |_x000a_&gt; | Heildarhráefnisnotkun     | 2,4     | þrt Al  |_x000a_&gt; | Innflutt hráefni          | 2,4     | þrt Al  |_x000a_&gt; | Eiturefni &amp; hættuleg efni (fast) | 574.925 | Ton  |_x000a_&gt; | Eiturefni &amp; hættuleg efni (fljótandi) | 496.840 | Lítrar |_x000a_&gt; | Notkun umbúða og pökkunarefnis | &lt;400 | Ton   |_x000a__x000a_Engar aðrar upplýsingar um notkun annarra olíuafurða eins og bensíns eða metanóls fyrir árið 2013 fundust í skýrslunni."/>
    <m/>
    <m/>
    <x v="2"/>
  </r>
  <r>
    <s v="alur_álvinnsla"/>
    <s v="Alur"/>
    <s v="Grundartanga"/>
    <n v="301"/>
    <x v="7"/>
    <s v="Vesturland"/>
    <s v="Álvinnsla"/>
    <s v="Skipagasolía (MGO díselolía)"/>
    <s v="Gasolía"/>
    <n v="86870"/>
    <s v="l"/>
    <n v="75.14255"/>
    <s v="Ekki til staðar"/>
    <s v="6 og 7"/>
    <s v="source"/>
    <x v="3"/>
    <s v="Í skýrslunni um grænt bókhald Als, álvinnsla hf. fyrir árið 2013 er að finna eftirfarandi upplýsingar um notkun olíu og eldsneytis:_x000a__x000a_1. **Skipagasolía (MGO díselolía)**:_x000a_   - Magn: 86.870 lítrar_x000a_   - Eining: lítrar (ltr)_x000a_   - Síða: 6 og 7_x000a__x000a_2. **Propangas**:_x000a_   - Magn: 0 kg_x000a_   - Eining: kílógrömm (kg)_x000a_   - Síða: 7_x000a__x000a_Þessar upplýsingar eru teknar úr töflum á síðum 6 og 7 í skýrslunni._x000a__x000a_Tilvitnun:_x000a_- &quot;Olía (skipagasolía) | ltr | 86.870&quot; (Síða 6)_x000a_- &quot;Skipaolía (MGO díselolía) | ltr/kg | 86.870 / 78.183 38.7 ltr MGO / t álgjalls&quot; (Síða 7)_x000a_- &quot;Propangas | kg | 0&quot; (Síða 7)_x000a__x000a_Engar aðrar upplýsingar um notkun annarra olíuafurða eins og bensíns eða metanóls fyrir árið 2013 fundust í skýrslunni."/>
    <m/>
    <m/>
    <x v="2"/>
  </r>
  <r>
    <s v="elkem"/>
    <s v="Elkem"/>
    <s v="Grundartangi"/>
    <n v="301"/>
    <x v="7"/>
    <s v="Vesturland"/>
    <s v="Framleiðsla á kísilmálmi"/>
    <s v="Skipa- og flotaolía"/>
    <s v="Gasolía"/>
    <n v="107.7"/>
    <s v="vísitala"/>
    <n v="671.0449727307423"/>
    <s v="Ekki til staðar"/>
    <s v="6"/>
    <s v="source"/>
    <x v="3"/>
    <s v="Í grænu bókhaldi Elkem Ísland ehf. fyrir árið 2013 er eftirfarandi upplýsingar um notkun olíuafurða:_x000a__x000a_- **Skipa- og flotolía**: Notkun er gefin sem vísitala, 107,7 (vísitölugrunnur er árið 2003)._x000a__x000a_Þessar upplýsingar eru að finna á blaðsíðu 6 í skýrslunni._x000a__x000a_Engar upplýsingar um magn eða einingar (svo sem tonn, kg, eða lítrar) eru gefnar fyrir olíuafurðirnar, aðeins vísitölur."/>
    <m/>
    <m/>
    <x v="2"/>
  </r>
  <r>
    <s v="steinull"/>
    <s v="Steinull"/>
    <s v="Sauðárkrókur"/>
    <n v="550"/>
    <x v="10"/>
    <s v="Norðurland Vestra"/>
    <s v="Framleiðsla á steinull"/>
    <s v="Flotadieselolía"/>
    <s v="Gasolía"/>
    <n v="99806"/>
    <s v="kg"/>
    <n v="99.805999999999997"/>
    <s v="Tæki, hráefnaþurrkun og hersluloftshitun"/>
    <s v="12"/>
    <s v="source"/>
    <x v="3"/>
    <s v="Í skýrslunni um grænt bókhald fyrir Steinull hf. árið 2013 er að finna eftirfarandi upplýsingar um notkun olíuafurða:_x000a__x000a_### Smurolía_x000a_- Ýmsar smur- og kæliolíur voru notaðar og var notkun ársins 2013 um 0,3 tonn. (Page 7)_x000a__x000a_### Dieselolía og bensín_x000a_- Dieselfolíunotkun ámoksturstækja, lyftara og bifreiða árið 2013 var 9553 lítrar._x000a_- Bensínnotkun tveggja bensínþrifiðra tækja var 3565 lítrar._x000a_- Dieselbifreið notaði 985 lítra af dieselolíu. (Page 9)_x000a__x000a_### Flotadieselolía_x000a_- Flotadieselolía var notuð til þurrkunar á sandi. (Page 6)_x000a__x000a_### Samtals olíunotkun_x000a_- Olía- og bensínnotkun samtals var 99.806 tonn. (Page 12)_x000a__x000a_Þessar upplýsingar gefa heildarmynd af notkun olíuafurða hjá Steinull hf. árið 2013, þar með talið smurolíu, dieselolíu og bensín."/>
    <s v="Undirflokkar með ónothæfa vísitölu"/>
    <m/>
    <x v="5"/>
  </r>
  <r>
    <s v="malbikunarstöð_akureyrar"/>
    <s v="Malbikunarstöð Akureyrarbæjar"/>
    <s v="Akureyri"/>
    <n v="600"/>
    <x v="8"/>
    <s v="Norðurland Eystra"/>
    <s v="Framleiðsla malbiks"/>
    <s v="Flotaolía"/>
    <s v="Gasolía"/>
    <n v="50123"/>
    <s v="l"/>
    <n v="43.356394999999999"/>
    <s v="Til þurrkunar og upphitunar steinefna"/>
    <s v="6"/>
    <s v="source"/>
    <x v="3"/>
    <s v="Í skýrslunni um grænt bókhald fyrir Malbikunarstöð Akureyrarbæjar við Súluveg fyrir árið 2013 er að finna eftirfarandi upplýsingar um olíunotkun fyrirtækisins:_x000a__x000a_- **Tegund olíu**: Flotaolía_x000a_- **Magn olíu**: 50.123 lítrar_x000a_- **Notkun**: Til þurrkunar og upphitunar steinefna_x000a_- **Magn á hvert tonn af malbiki**: Um 7,8 lítrar á hvert tonn af malbiki_x000a__x000a_Þessar upplýsingar eru að finna á blaðsíðu 6 í skýrslunni._x000a__x000a_Tilvitnun:_x000a_&gt; &quot;Til þurrkunar og upphitunar steinefna er notuð flotaolía. Heildarmagn olíu á árinu 2013 varð 50.123 lítrar eða um 7,8 lítrar á hvert tonn af malbiki.&quot;_x000a__x000a_Engar aðrar upplýsingar um notkun annarra olíutengdra vara (s.s. bensín, dísilolíu, metanól o.s.frv.) fyrir árið 2013 eru tilgreindar í skýrslunni."/>
    <m/>
    <m/>
    <x v="6"/>
  </r>
  <r>
    <m/>
    <s v="Íslenska Gámafélagið"/>
    <s v="Reykjavík"/>
    <n v="101"/>
    <x v="6"/>
    <s v="Höfuðborgarsvæðið"/>
    <s v="Umhverfisþjónusta"/>
    <s v="Bensín"/>
    <s v="Bensín"/>
    <n v="50000"/>
    <s v="l"/>
    <n v="37.5"/>
    <s v="Ekki til staðar"/>
    <m/>
    <m/>
    <x v="3"/>
    <m/>
    <s v="Vantaði grænt bókhald - metið út frá tölum nærliggjandi ára"/>
    <m/>
    <x v="1"/>
  </r>
  <r>
    <s v="orkuveita_reykjavíkur"/>
    <s v="Orkuveita Reykjavíkur"/>
    <s v="Reykjavík"/>
    <n v="110"/>
    <x v="6"/>
    <s v="Höfuðborgarsvæðið"/>
    <s v="Orkuveita"/>
    <s v="Díselolía"/>
    <s v="Gasolía"/>
    <n v="45744"/>
    <s v="l"/>
    <n v="39.568559999999998"/>
    <s v="Bílajöl, skáðsavæði"/>
    <s v="18"/>
    <s v="source"/>
    <x v="3"/>
    <s v="Í umhverfisskýrslu Orkuveitu Reykjavíkur fyrir árið 2013 er að finna eftirfarandi upplýsingar um notkun olíutengdra vara:_x000a__x000a_1. **Díselolía**:_x000a_   - Magn: 45,744 lítrar_x000a_   - Staðsetning: Bílajöl, skáðsavæði_x000a_   - Heimild: Tafla 1 á bls. 18_x000a__x000a_2. **Bensín**:_x000a_   - Magn: 3,663 lítrar_x000a_   - Staðsetning: Bílajöl, skáðsavæði_x000a_   - Heimild: Tafla 1 á bls. 18_x000a__x000a_3. **Díselolía**:_x000a_   - Magn: 1,486 lítrar_x000a_   - Staðsetning: Elliðavatn, skáðsavæði_x000a_   - Heimild: Tafla 1 á bls. 18_x000a__x000a_4. **Bensín**:_x000a_   - Magn: 2,000 lítrar_x000a_   - Staðsetning: Elliðavatn, skáðsavæði_x000a_   - Heimild: Tafla 1 á bls. 18_x000a__x000a_5. **Díselolía**:_x000a_   - Magn: 600 lítrar_x000a_   - Staðsetning: Þríhnúkar_x000a_   - Heimild: Tafla 1 á bls. 18_x000a__x000a_6. **Díselolía**:_x000a_   - Magn: 168,526 lítrar_x000a_   - Heimild: Tafla 12 á bls. 54_x000a__x000a_7. **Bensín**:_x000a_   - Magn: 33,347 lítrar_x000a_   - Heimild: Tafla 12 á bls. 54_x000a__x000a_8. **Metan**:_x000a_   - Magn: 19,324 m³_x000a_   - Heimild: Tafla 12 á bls. 54_x000a__x000a_9. **Vetni**:_x000a_   - Magn: 0 m³_x000a_   - Heimild: Tafla 12 á bls. 54_x000a__x000a_Þessar upplýsingar gefa til kynna notkun mismunandi olíutengdra vara á árinu 2013, þar á meðal díselolíu, bensíns, metans og vetnis, ásamt tilgreindum magni og staðsetningum þar sem þær voru notaðar."/>
    <m/>
    <m/>
    <x v="3"/>
  </r>
  <r>
    <s v="alcoa_fjarðarál"/>
    <s v="Alcoa"/>
    <s v="Reyðarfjörður"/>
    <n v="730"/>
    <x v="0"/>
    <s v="Austurland"/>
    <s v="Álframleiðsla"/>
    <s v="Dísilolía (Tn, N)"/>
    <s v="Gasolía"/>
    <n v="44539"/>
    <s v="l"/>
    <n v="38.526235"/>
    <s v="Ekki til staðar"/>
    <s v="10"/>
    <s v="source"/>
    <x v="3"/>
    <s v="Í umhverfisskýrslu Alcoa Fjarðaáls fyrir árið 2013 er ítarlega fjallað um notkun olíuafurða. Hér eru helstu upplýsingar um olíunotkun fyrirtækisins árið 2013:_x000a__x000a_- **Própán (FX)**: 460.679 lítrar_x000a_- **Lífdísil - B10 (Xn,N)**: 481.264 lítrar_x000a_- **Dísilolía (Tn, N)**: 44.539 lítrar_x000a_- **Bensín (Fx, T, N)**: 16.487 lítrar_x000a__x000a_Þessar upplýsingar eru að finna á blaðsíðu 10 í skýrslunni._x000a__x000a_Til viðbótar er einnig minnst á notkun smurolíu og smurefna, sem var 37.252 lítrar, og kælivökva, sem var 1.065 kg, á blaðsíðu 10._x000a__x000a_Þessar tölur gefa góða mynd af olíunotkun fyrirtækisins á árinu 2013."/>
    <m/>
    <m/>
    <x v="2"/>
  </r>
  <r>
    <s v="orkuveita_reykjavíkur"/>
    <s v="Orkuveita Reykjavíkur"/>
    <s v="Reykjavík"/>
    <n v="110"/>
    <x v="6"/>
    <s v="Höfuðborgarsvæðið"/>
    <s v="Orkuveita"/>
    <s v="Bensín"/>
    <s v="Bensín"/>
    <n v="33347"/>
    <s v="l"/>
    <n v="25.010249999999999"/>
    <s v="Ekki til staðar"/>
    <s v="54"/>
    <s v="source"/>
    <x v="3"/>
    <s v="Í umhverfisskýrslu Orkuveitu Reykjavíkur fyrir árið 2013 er að finna eftirfarandi upplýsingar um notkun olíutengdra vara:_x000a__x000a_1. **Díselolía**:_x000a_   - Magn: 45,744 lítrar_x000a_   - Staðsetning: Bílajöl, skáðsavæði_x000a_   - Heimild: Tafla 1 á bls. 18_x000a__x000a_2. **Bensín**:_x000a_   - Magn: 3,663 lítrar_x000a_   - Staðsetning: Bílajöl, skáðsavæði_x000a_   - Heimild: Tafla 1 á bls. 18_x000a__x000a_3. **Díselolía**:_x000a_   - Magn: 1,486 lítrar_x000a_   - Staðsetning: Elliðavatn, skáðsavæði_x000a_   - Heimild: Tafla 1 á bls. 18_x000a__x000a_4. **Bensín**:_x000a_   - Magn: 2,000 lítrar_x000a_   - Staðsetning: Elliðavatn, skáðsavæði_x000a_   - Heimild: Tafla 1 á bls. 18_x000a__x000a_5. **Díselolía**:_x000a_   - Magn: 600 lítrar_x000a_   - Staðsetning: Þríhnúkar_x000a_   - Heimild: Tafla 1 á bls. 18_x000a__x000a_6. **Díselolía**:_x000a_   - Magn: 168,526 lítrar_x000a_   - Heimild: Tafla 12 á bls. 54_x000a__x000a_7. **Bensín**:_x000a_   - Magn: 33,347 lítrar_x000a_   - Heimild: Tafla 12 á bls. 54_x000a__x000a_8. **Metan**:_x000a_   - Magn: 19,324 m³_x000a_   - Heimild: Tafla 12 á bls. 54_x000a__x000a_9. **Vetni**:_x000a_   - Magn: 0 m³_x000a_   - Heimild: Tafla 12 á bls. 54_x000a__x000a_Þessar upplýsingar gefa til kynna notkun mismunandi olíutengdra vara á árinu 2013, þar á meðal díselolíu, bensíns, metans og vetnis, ásamt tilgreindum magni og staðsetningum þar sem þær voru notaðar."/>
    <m/>
    <m/>
    <x v="3"/>
  </r>
  <r>
    <s v="íslenska_kalkþörungafélagið"/>
    <s v="Íslenska Kalkþörungafélagið"/>
    <s v="Bíldudal"/>
    <n v="465"/>
    <x v="11"/>
    <s v="Vestfirðir"/>
    <s v="Framleiðsla og vinnsla kalkþörunga"/>
    <s v="Dieselolía"/>
    <s v="Gasolía"/>
    <n v="29948"/>
    <s v="l"/>
    <n v="25.90502"/>
    <s v="á farartæki"/>
    <s v="16"/>
    <s v="source"/>
    <x v="3"/>
    <s v="### Skýrsla um olíunotkun Íslenska kalkþörungafélagsins ehf. árið 2013_x000a__x000a_#### Tegundir olíu og magn notkunar_x000a_- **Dieselolía á farartæki**: 29.948 lítrar (bls. 16)_x000a_- **Propangas til þurrkunar**: 12 tonn (bls. 16)_x000a_- **Smurolía**: 541,6 lítrar (bls. 13)_x000a__x000a_#### Samantekt_x000a_Í skýrslu um grænt bókhald fyrir árið 2013 kemur fram að Íslenska kalkþörungafélagið ehf. notaði þrjár tegundir af olíuafurðum. Dieselolía var notuð á farartæki í magni 29.948 lítra. Propangas var notað til þurrkunar á kornuðum áburði í magni 12 tonn. Að auki var smurolía notuð til að smyrja ýmis tæki í verksmiðjunni og nam notkunin 541,6 lítrum._x000a__x000a_Þessar upplýsingar eru staðsettar á blaðsíðum 13 og 16 í skýrslunni."/>
    <m/>
    <m/>
    <x v="4"/>
  </r>
  <r>
    <s v="kalka"/>
    <s v="Kalka"/>
    <s v="Reykjanesbær"/>
    <n v="230"/>
    <x v="4"/>
    <s v="Suðurnes"/>
    <s v="Sorpeyðing og endurvinnsla"/>
    <s v="Gasolía"/>
    <s v="Gasolía"/>
    <n v="25028"/>
    <s v="l"/>
    <n v="21.64922"/>
    <s v="Ekki til staðar"/>
    <s v="5"/>
    <s v="source"/>
    <x v="3"/>
    <s v="Í Grænu bókhaldi Sorpeyðingarstöðvar Suðurnesja sf. fyrir árið 2013 er að finna eftirfarandi upplýsingar um notkun á olíuafurðum:_x000a__x000a_- **Gasolía (lítrar)**: 25,028 lítrar_x000a_- **Gas (kg)**: 110 kg_x000a_- **Smurolía (lítrar)**: 149 lítrar_x000a_- **Steinolía (lítrar)**: 200 lítrar_x000a_- **Bensín (lítrar)**: 17 lítrar_x000a_- **Olíuhreinsir (lítrar)**: 245 lítrar_x000a_- **Glussi (lítrar)**: 308 lítrar_x000a_- **Smurefni (lítrar)**: 20 lítrar_x000a_- **Hreinsiefni (lítrar)**: 280 lítrar_x000a_- **Frostlögur (lítrar)**: 205 lítrar_x000a_- **Ryðeyðir (lítrar)**: 5 lítrar_x000a_- **Lútur (lítrar)**: 580 lítrar_x000a_- **Saltsyra (lítrar)**: 1,200 lítrar_x000a__x000a_Þessar upplýsingar eru að finna á blaðsíðu 5 í skýrslunni."/>
    <m/>
    <m/>
    <x v="1"/>
  </r>
  <r>
    <s v="dýrfiskur"/>
    <s v="Dýrfiskur"/>
    <s v="Flateyri"/>
    <n v="425"/>
    <x v="9"/>
    <s v="Vestfirðir"/>
    <s v="Sjókvíaeldi"/>
    <s v="Ótilgreind (almenn olíunotkun)"/>
    <s v="Gasolía"/>
    <n v="23585"/>
    <s v="l"/>
    <n v="20.401025000000001"/>
    <s v="Ekki til staðar"/>
    <s v="3"/>
    <s v="source"/>
    <x v="3"/>
    <s v="Í grænu bókhaldi Dýrfisks hf fyrir árið 2013 er eftirfarandi upplýsingar um olíunotkun fyrirtækisins:_x000a__x000a_- **Tegund olíu**: Ótilgreind (almenn olíunotkun)_x000a_- **Magn**: 23.585 lítrar_x000a_- **Eining**: Lítrar_x000a_- **Staðsetning**: Dýrafjörður_x000a_- **Síða**: 3_x000a__x000a_Tilvitnun úr textanum:_x000a_&quot;2.5. Olíunotkun | Dýrafjörður | 23.585 | lítrar |&quot;_x000a__x000a_Engar aðrar upplýsingar um notkun annarra olíuafurða eins og bensín, dísilolíu eða metanól fundust í textanum fyrir árið 2013."/>
    <m/>
    <m/>
    <x v="4"/>
  </r>
  <r>
    <s v="gámaþjónusta_norðurlands_ehf"/>
    <s v="Terra Norðurland"/>
    <s v="Akureyri"/>
    <n v="603"/>
    <x v="8"/>
    <s v="Norðurland Eystra"/>
    <s v="Úrgangs- og endurvinnsluþjónusta"/>
    <s v="Olía"/>
    <s v="Gasolía"/>
    <n v="240937"/>
    <s v="l"/>
    <n v="208.410505"/>
    <s v="Ekki til staðar"/>
    <s v="5"/>
    <s v="source"/>
    <x v="3"/>
    <s v="Í skýrslunni fyrir árið 2013 frá Gámaþjónustu Norðurlands ehf. er að finna eftirfarandi upplýsingar um notkun olíuafurða:_x000a__x000a_- **Olía**: 240.937 lítrar_x000a_- **Bensín**: 707 lítrar_x000a__x000a_Þessar upplýsingar eru að finna á blaðsíðu 5 í skýrslunni undir kaflanum &quot;Helstu þættir auðlindanotkunar sem varða grænt bókhald árið 2013 hjá Gámapjónustu Norðurlands.&quot;_x000a__x000a_Tilvitnun úr textanum:_x000a_&gt; &quot;## Helstu þættir auðlindanotkunar sem varða grænt bókhald árið 2013 hjá Gámapjónustu Norðurlands._x000a_&gt; _x000a_&gt; | Breyta     | eining | 2013    |_x000a_&gt; |------------|--------|---------|_x000a_&gt; | Rafmagn    | kWh    | 307.997 |_x000a_&gt; | Heitt vatn | m³     | 30.355  |_x000a_&gt; | Kalt vatn  | m³     | 3.127   |_x000a_&gt; | Olía       | l      | 240.937 |_x000a_&gt; | Bensín     | l      | 707     |&quot;_x000a__x000a_Engar upplýsingar um notkun annarra olíuafurða eins og dísellolíu eða metanóls eru tilgreindar í skýrslunni fyrir árið 2013."/>
    <m/>
    <m/>
    <x v="1"/>
  </r>
  <r>
    <s v="hraðfrystihús_gunnvarar"/>
    <s v="Hraðfrystihúsið Gunnvör"/>
    <s v="Hnífsdalur"/>
    <n v="410"/>
    <x v="9"/>
    <s v="Vestfirðir"/>
    <s v="Sjókvíeldi á þorski"/>
    <s v="Skipagasolía"/>
    <s v="Gasolía"/>
    <n v="21088"/>
    <s v="l"/>
    <n v="18.241119999999999"/>
    <s v="Olía á báta (Rán og Papey)"/>
    <s v="3"/>
    <s v="source"/>
    <x v="3"/>
    <s v="Í grænu bókhaldi Hraðfrystihússins - Gunnvar hf. fyrir árið 2013 er eftirfarandi upplýsingar um olíunotkun fyrirtækisins:_x000a__x000a_- **Tegund olíu**: Olía á báta (Rán og Papey)_x000a_- **Magn**: 21.088 lítrar_x000a_- **Eining**: Lítrar_x000a_- **Síða**: 3_x000a__x000a_Auk þess er minnst á úrgangsolíu af bátum:_x000a_- **Magn**: óverulegt_x000a_- **Síða**: 4_x000a__x000a_Engar aðrar upplýsingar um notkun annarra olíutengdra vara eins og bensín, dísilolíu eða metanól fyrir árið 2013 fundust í skýrslunni."/>
    <m/>
    <m/>
    <x v="4"/>
  </r>
  <r>
    <s v="hringrás"/>
    <s v="Hringrás"/>
    <s v="Reykjavík"/>
    <n v="104"/>
    <x v="6"/>
    <s v="Höfuðborgarsvæðið"/>
    <s v="Endurvinnsla"/>
    <s v="Bensín"/>
    <s v="Bensín"/>
    <n v="20394"/>
    <s v="l"/>
    <n v="15.295500000000001"/>
    <s v="Ekki til staðar"/>
    <s v="10"/>
    <s v="source"/>
    <x v="3"/>
    <s v="Í skýrslunni um grænt bókhald Hringrásar hf. fyrir árið 2013 er að finna eftirfarandi upplýsingar um notkun olíuafurða:_x000a__x000a_### Tegundir olíuafurða og magn notkunar:_x000a_1. **Díeselolía**:_x000a_   - Notkun árið 2013: 342.918 lítrar_x000a_   - Notkun árið 2012: 359.428 lítrar_x000a_   - Minnkun milli ára: 16.500 lítrar (4,6%)_x000a__x000a_2. **Bensín**:_x000a_   - Notkun árið 2013: 20.394 lítrar_x000a_   - Notkun árið 2012: 17.284 lítrar_x000a__x000a_### Losun koldíoxíðs (CO₂) vegna jarðefnaeldsneytis:_x000a_- Losun árið 2013: 974 tonn af CO₂_x000a_- Losun árið 2012: 1.010 tonn af CO₂_x000a_- Minnkun milli ára: 36 tonn af CO₂_x000a__x000a_### Upplýsingar um notkun hráefna og orku:_x000a_- **Smurolía og glussi**:_x000a_  - Notkun árið 2013: 1.536 lítrar_x000a_  - Notkun árið 2012: 14.177 lítrar_x000a__x000a_### Heimildir:_x000a_- Upplýsingar um díeselolíu og bensín: Síða 10, Tafla 1_x000a_- Upplýsingar um losun koldíoxíðs: Síða 12, Tafla 4_x000a_- Upplýsingar um smurolíu og glussa: Síða 11, Tafla 2_x000a__x000a_Þessar upplýsingar gefa greinargóða mynd af notkun olíuafurða hjá Hringrás hf. á árinu 2013 og breytingum milli ára."/>
    <m/>
    <m/>
    <x v="1"/>
  </r>
  <r>
    <s v="stolt_sea_farm"/>
    <s v="Stolt Sea Farm Iceland"/>
    <s v="Reykjanesbær"/>
    <n v="233"/>
    <x v="4"/>
    <s v="Suðurnes"/>
    <s v="Fiskeldi"/>
    <s v="Olía og bensín"/>
    <s v="Bensín"/>
    <n v="17927"/>
    <s v="l"/>
    <n v="13.44525"/>
    <s v="Eldi"/>
    <s v="4"/>
    <s v="source"/>
    <x v="3"/>
    <s v="Í skýrslunni um grænt bókhald Stolt Sea Farm Iceland hf. fyrir árið 2013 er að finna eftirfarandi upplýsingar um olíunotkun fyrirtækisins:_x000a__x000a_- **Olíunotkun**: 17,927 lítrar_x000a_- **Tegund**: Olía og bensín_x000a_- **Hvar**: Eldi_x000a__x000a_Þessar upplýsingar eru staðsettar á blaðsíðu 4 í skýrslunni._x000a__x000a_Tilvitnun:_x000a_&gt; &quot;2.5. | Olíunotkun | Olía og bensín - Eldi | 17,927 | L |&quot;_x000a__x000a_Engar aðrar upplýsingar um notkun annarra olíuafurða eins og dísel eða metanól fyrir árið 2013 eru tilgreindar í skýrslunni."/>
    <m/>
    <m/>
    <x v="4"/>
  </r>
  <r>
    <s v="sorpstöð_vesturlands"/>
    <s v="Sorpurðun Vesturlands"/>
    <s v="Borgarnes"/>
    <n v="310"/>
    <x v="13"/>
    <s v="Vesturland"/>
    <s v="Urðun úrgangs"/>
    <s v="Gasolía"/>
    <s v="Gasolía"/>
    <n v="17401"/>
    <s v="l"/>
    <n v="15.051864999999999"/>
    <s v="notkun á tækjum, sem eru troðari, grafa og dráttarvél"/>
    <s v="8"/>
    <s v="source"/>
    <x v="3"/>
    <s v="Í skýrslunni um grænt bókhald Sorpuðunar Vesturlands hf. fyrir árið 2013 er að finna upplýsingar um olíunotkun fyrirtækisins. Á blaðsíðu 8 kemur fram að gasolíunotkun fyrirtækisins var bundin við notkun á tækjum, sem eru troðari, grafa og dráttarvél. Olíunotkun á tækjunum var samtals 17.401 lítrar á árinu 2013._x000a__x000a_Hér er nákvæm tilvitnun úr textanum:_x000a_&quot;Gasolíunotkun er bundin við notkun á tækjum, sem eru troðari, grafa og drátt­arvél. Þau eru notuð til flutnings á jarðvegi og við undirbúning og frágang urðunarreina. Olíunotkun á tækjun var samtals 17.401 lítrar á árinu 2013.&quot;_x000a__x000a_Engar aðrar upplýsingar um notkun á öðrum olíutengdum vörum eins og bensíni, dísilolíu eða metanóli fyrir árið 2013 fundust í skýrslunni."/>
    <m/>
    <m/>
    <x v="1"/>
  </r>
  <r>
    <s v="alcoa_fjarðarál"/>
    <s v="Alcoa"/>
    <s v="Reyðarfjörður"/>
    <n v="730"/>
    <x v="0"/>
    <s v="Austurland"/>
    <s v="Álframleiðsla"/>
    <s v="Bensín (Fx, T, N)"/>
    <s v="Bensín"/>
    <n v="16487"/>
    <s v="l"/>
    <n v="12.36525"/>
    <s v="Ekki til staðar"/>
    <s v="10"/>
    <s v="source"/>
    <x v="3"/>
    <s v="Í umhverfisskýrslu Alcoa Fjarðaáls fyrir árið 2013 er ítarlega fjallað um notkun olíuafurða. Hér eru helstu upplýsingar um olíunotkun fyrirtækisins árið 2013:_x000a__x000a_- **Própán (FX)**: 460.679 lítrar_x000a_- **Lífdísil - B10 (Xn,N)**: 481.264 lítrar_x000a_- **Dísilolía (Tn, N)**: 44.539 lítrar_x000a_- **Bensín (Fx, T, N)**: 16.487 lítrar_x000a__x000a_Þessar upplýsingar eru að finna á blaðsíðu 10 í skýrslunni._x000a__x000a_Til viðbótar er einnig minnst á notkun smurolíu og smurefna, sem var 37.252 lítrar, og kælivökva, sem var 1.065 kg, á blaðsíðu 10._x000a__x000a_Þessar tölur gefa góða mynd af olíunotkun fyrirtækisins á árinu 2013."/>
    <m/>
    <m/>
    <x v="2"/>
  </r>
  <r>
    <s v="efnamóttakan"/>
    <s v="Efnamóttakan"/>
    <s v="Reykjavík"/>
    <n v="112"/>
    <x v="6"/>
    <s v="Höfuðborgarsvæðið"/>
    <s v="Efnaiðnaður"/>
    <s v="Díselolía"/>
    <s v="Gasolía"/>
    <n v="14412"/>
    <s v="l"/>
    <n v="12.466379999999999"/>
    <s v="Ekki til staðar"/>
    <s v="9"/>
    <s v="source"/>
    <x v="3"/>
    <s v="Í skýrslunni um grænt bókhald Efnamóttökunnar hf. fyrir árið 2013 er að finna eftirfarandi upplýsingar um notkun á olíutengdum vörum:_x000a__x000a_- **Bensín**: 5.596 lítrar_x000a_- **Metangas**: 8.512 lítrar_x000a_- **Díselolía**: 14.412 lítrar_x000a__x000a_Þessar upplýsingar eru að finna á blaðsíðu 9 í skýrslunni undir kaflanum &quot;Breytur um auðlindanotkun í grænu bókhaldi&quot;._x000a__x000a_Til viðbótar er útskýrt að magn metans er gefið upp í lítrum samkvæmt reiknireglu á heimasíðu Metans hf. um jafngildi orkuminnihalds: 1 Nm³ 100% metan = 1,12 L 95-oktán bensín._x000a__x000a_Þessar tölur eru unnar upp úr reikningum frá birgjum."/>
    <m/>
    <m/>
    <x v="1"/>
  </r>
  <r>
    <s v="gámaþjónusta_norðurlands_ehf"/>
    <s v="Terra Norðurland"/>
    <s v="Akureyri"/>
    <n v="603"/>
    <x v="8"/>
    <s v="Norðurland Eystra"/>
    <s v="Úrgangs- og endurvinnsluþjónusta"/>
    <s v="Bensín"/>
    <s v="Bensín"/>
    <n v="707"/>
    <s v="l"/>
    <n v="0.53025"/>
    <s v="Ekki til staðar"/>
    <s v="5"/>
    <s v="source"/>
    <x v="3"/>
    <s v="Í skýrslunni fyrir árið 2013 frá Gámaþjónustu Norðurlands ehf. er að finna eftirfarandi upplýsingar um notkun olíuafurða:_x000a__x000a_- **Olía**: 240.937 lítrar_x000a_- **Bensín**: 707 lítrar_x000a__x000a_Þessar upplýsingar eru að finna á blaðsíðu 5 í skýrslunni undir kaflanum &quot;Helstu þættir auðlindanotkunar sem varða grænt bókhald árið 2013 hjá Gámapjónustu Norðurlands.&quot;_x000a__x000a_Tilvitnun úr textanum:_x000a_&gt; &quot;## Helstu þættir auðlindanotkunar sem varða grænt bókhald árið 2013 hjá Gámapjónustu Norðurlands._x000a_&gt; _x000a_&gt; | Breyta     | eining | 2013    |_x000a_&gt; |------------|--------|---------|_x000a_&gt; | Rafmagn    | kWh    | 307.997 |_x000a_&gt; | Heitt vatn | m³     | 30.355  |_x000a_&gt; | Kalt vatn  | m³     | 3.127   |_x000a_&gt; | Olía       | l      | 240.937 |_x000a_&gt; | Bensín     | l      | 707     |&quot;_x000a__x000a_Engar upplýsingar um notkun annarra olíuafurða eins og dísellolíu eða metanóls eru tilgreindar í skýrslunni fyrir árið 2013."/>
    <m/>
    <m/>
    <x v="1"/>
  </r>
  <r>
    <s v="silfurstjarnan"/>
    <s v="Silfurstjarnan"/>
    <s v="Kópasker"/>
    <n v="671"/>
    <x v="12"/>
    <s v="Norðurland Eystra"/>
    <s v="Fiskeldi"/>
    <s v="Olíunotkun"/>
    <s v="Gasolía"/>
    <n v="12179"/>
    <s v="l"/>
    <n v="10.534834999999999"/>
    <s v="Vararafstöð, vinnutæki"/>
    <s v="4"/>
    <s v="source"/>
    <x v="3"/>
    <s v="Í grænu bókhaldi Silfurstjörnunnar hf. fyrir árið 2013 er að finna eftirfarandi upplýsingar um olíunotkun fyrirtækisins:_x000a__x000a_- **Olíunotkun**: Vararafstöð, vinnutæki_x000a_- **Magn**: 12.179 lítrar_x000a_- **Eining**: lítrar_x000a_- **Síða**: 4_x000a__x000a_Engar aðrar upplýsingar um notkun annarra olíutengdra vara eins og bensín, dísilolíu, metanól eða annarra efna fyrir árið 2013 eru tilgreindar í skýrslunni."/>
    <m/>
    <m/>
    <x v="4"/>
  </r>
  <r>
    <s v="vinnslustöðin"/>
    <s v="Vinnslustöðin"/>
    <s v="Vestmannaeyjar"/>
    <n v="900"/>
    <x v="3"/>
    <s v="Suðurland"/>
    <s v="Fiskimjölsverksmiðja"/>
    <s v="Gasolía"/>
    <s v="Gasolía"/>
    <n v="8739"/>
    <s v="l"/>
    <n v="7.5592349999999993"/>
    <s v="Ekki til staðar"/>
    <s v="11"/>
    <s v="source"/>
    <x v="3"/>
    <s v="Í skýrslunni um grænt bókhald fyrir árið 2013 frá Vinnslustöðinni hf. eru eftirfarandi upplýsingar um notkun olíu og olíutengdra vara:_x000a__x000a_1. **Svartolía**:_x000a_   - Notkun: 1.570.083 kg_x000a_   - Einingar: kg_x000a_   - Síða: 11 (Tafla 5)_x000a__x000a_2. **Gasolía**:_x000a_   - Notkun: 8.739 lítrar_x000a_   - Einingar: lítrar_x000a_   - Síða: 11 (Tafla 5)_x000a__x000a_3. **Smurolía**:_x000a_   - Notkun: 565 lítrar_x000a_   - Einingar: lítrar_x000a_   - Síða: 11 (Tafla 5)_x000a__x000a_4. **Loftmengun vegna brennslu svartolíu**:_x000a_   - CO₂: 5.024 tonn_x000a_   - SO₂: 58 tonn_x000a_   - Einingar: tonn_x000a_   - Síða: 12 (Tafla 7)_x000a__x000a_Þessar upplýsingar gefa til kynna heildarnotkun á olíu og olíutengdum vörum hjá Vinnslustöðinni hf. á árinu 2013, ásamt magni loftmengunar sem myndast við brennslu svartolíu."/>
    <m/>
    <m/>
    <x v="0"/>
  </r>
  <r>
    <s v="becromal"/>
    <s v="TDK Foil Iceland "/>
    <s v="Akureyri"/>
    <n v="600"/>
    <x v="8"/>
    <s v="Norðurland Eystra"/>
    <s v="Framleiðsla á álflynnun fyrir rafþétta"/>
    <s v="Díselolía"/>
    <s v="Gasolía"/>
    <n v="7408"/>
    <s v="l"/>
    <n v="6.4079199999999998"/>
    <s v="ökutæki og vélar"/>
    <s v="8"/>
    <s v="source"/>
    <x v="3"/>
    <s v="Í skýrslunni um grænt bókhald Becromal Iceland ehf. fyrir árið 2013 er að finna eftirfarandi upplýsingar um notkun olíutengdra vara:_x000a__x000a_- **Jarðefnaeldsneyti**: 7.408 lítrar, notað fyrir ökutæki og vélar (bls. 8)._x000a_- **Frostlögur**: 44 kg (R410 A) og 33 kg (R407 C), notað í loftæstikerfi/snjóbræðslu eða frostvarnir á lögnum (bls. 8)._x000a_- **Rauðspritt**: 30 lítrar, notað til þrifa (bls. 8)._x000a_- **Olíuhreinsir**: 36 lítrar, notað fyrir vélar og viðhald (bls. 8)._x000a_- **Mótorolía**: 544 lítrar, notað fyrir vélar og viðhald (bls. 8)._x000a__x000a_Þessar upplýsingar eru teknar úr töflu 4.2 á blaðsíðu 8 í skýrslunni."/>
    <s v="Becromal varð TDK foil "/>
    <m/>
    <x v="2"/>
  </r>
  <r>
    <s v="fjarðarlax"/>
    <s v="Fjarðalax"/>
    <s v="Tálknafjörður"/>
    <n v="460"/>
    <x v="11"/>
    <s v="Vestfirðir"/>
    <s v="Fiskeldi"/>
    <s v="Bensín"/>
    <s v="Bensín"/>
    <n v="6294"/>
    <s v="l"/>
    <n v="4.7205000000000004"/>
    <s v="Eldi Tálkna&amp;Arnar-&amp;Patreksf"/>
    <s v="3"/>
    <s v="source"/>
    <x v="3"/>
    <s v="Í skýrslunni um grænt bókhald Fjarðalax ehf. fyrir árið 2013 er að finna eftirfarandi upplýsingar um olíunotkun fyrirtækisins:_x000a__x000a_- **Gasolía**: 173.742 lítrar_x000a_- **Bensín**: 6.294 lítrar_x000a__x000a_Þessar upplýsingar eru að finna á blaðsíðu 3 í skýrslunni undir kaflanum &quot;2. Hráefnis og auðlindanotkun&quot;._x000a__x000a_Tilvitnun:_x000a_&quot;2.5. Olíunotkun_x000a_| Gasolía | Eldi Tálkna&amp;Arnar-&amp;Patreksf | 173742 | lítrar |_x000a_| Bensín | Eldi Tálkna&amp;Arnar-&amp;Patreksf | 6294 | lítrar |&quot;"/>
    <m/>
    <m/>
    <x v="4"/>
  </r>
  <r>
    <s v="efnamóttakan"/>
    <s v="Efnamóttakan"/>
    <s v="Reykjavík"/>
    <n v="112"/>
    <x v="6"/>
    <s v="Höfuðborgarsvæðið"/>
    <s v="Efnaiðnaður"/>
    <s v="Bensín"/>
    <s v="Bensín"/>
    <n v="5596"/>
    <s v="l"/>
    <n v="4.1970000000000001"/>
    <s v="Ekki til staðar"/>
    <s v="9"/>
    <s v="source"/>
    <x v="3"/>
    <s v="Í skýrslunni um grænt bókhald Efnamóttökunnar hf. fyrir árið 2013 er að finna eftirfarandi upplýsingar um notkun á olíutengdum vörum:_x000a__x000a_- **Bensín**: 5.596 lítrar_x000a_- **Metangas**: 8.512 lítrar_x000a_- **Díselolía**: 14.412 lítrar_x000a__x000a_Þessar upplýsingar eru að finna á blaðsíðu 9 í skýrslunni undir kaflanum &quot;Breytur um auðlindanotkun í grænu bókhaldi&quot;._x000a__x000a_Til viðbótar er útskýrt að magn metans er gefið upp í lítrum samkvæmt reiknireglu á heimasíðu Metans hf. um jafngildi orkuminnihalds: 1 Nm³ 100% metan = 1,12 L 95-oktán bensín._x000a__x000a_Þessar tölur eru unnar upp úr reikningum frá birgjum."/>
    <m/>
    <m/>
    <x v="1"/>
  </r>
  <r>
    <s v="íslandsbleikja_vatnsleysuströnd"/>
    <s v="Íslandsbleikja"/>
    <s v="Vatnsleysuströnd"/>
    <n v="190"/>
    <x v="14"/>
    <s v="Suðurnes"/>
    <s v="Fiskeldi"/>
    <s v="olíunotkun"/>
    <s v="Gasolía"/>
    <n v="4027"/>
    <s v="l"/>
    <n v="3.483355"/>
    <s v="Ekki til staðar"/>
    <s v="4"/>
    <s v="source"/>
    <x v="3"/>
    <s v="Í skýrslunni um grænt bókhald fyrir árið 2013 frá Íslandsbleikju ehf. kemur fram eftirfarandi upplýsingar um olíunotkun fyrirtækisins:_x000a__x000a_- **Tegund olíu**: Ekki er tilgreind nákvæm tegund olíu, aðeins almennt sem &quot;olíunotkun&quot;._x000a_- **Magn**: 4.027 lítrar._x000a_- **Eining**: Lítrar._x000a_- **Síða**: 4._x000a__x000a_Tilvitnun úr textanum:_x000a_&quot;2.5. Olíunotkun | Vatnsleysa | 4.027 | lítrar |&quot;_x000a__x000a_Engar aðrar upplýsingar um notkun annarra olíuafurða eins og bensín, dísilolíu, metanól eða aðrar tegundir olíuafurða fyrir árið 2013 fundust í skýrslunni."/>
    <m/>
    <m/>
    <x v="4"/>
  </r>
  <r>
    <s v="skinney__þinganes"/>
    <s v="Þinganes"/>
    <s v="Höfn"/>
    <n v="780"/>
    <x v="5"/>
    <s v="Suðurland"/>
    <s v="Fiskimjölsverksmiðja"/>
    <s v="Diesellolía"/>
    <s v="Gasolía"/>
    <n v="3934"/>
    <s v="l"/>
    <n v="3.4029099999999999"/>
    <s v="Ekki til staðar"/>
    <s v="4"/>
    <s v="source"/>
    <x v="3"/>
    <s v="Í skýrslunni um grænt bókhald fyrir árið 2013 frá Fiskimjölsverksmiðju Skinneyjar-Þinganess hf. er að finna eftirfarandi upplýsingar um olíunotkun fyrirtækisins:_x000a__x000a_### Olíunotkun árið 2013 (bls. 4)_x000a_- **Svartolía**: 1.686.395 lítrar_x000a_- **Diesellolía**: 3.934 lítrar_x000a__x000a_Þessar upplýsingar eru settar fram í töflu á blaðsíðu 4 í skýrslunni._x000a__x000a_### Losun efna í andrúmsloft vegna bruna olíu (bls. 4)_x000a_- **Koltvísýringur (CO₂) vegna bruna svartolíu**: 4675 tonn_x000a_- **Koltvísýringur (CO₂) vegna bruna diesellolíu**: 11,3 tonn_x000a_- **Brennisteinsoxíð (SO₂) vegna bruna svartolíu**: 57,7 tonn_x000a_- **Brennisteinsoxíð (SO₂) vegna bruna diesellolíu**: 0,13 tonn_x000a__x000a_Þessar upplýsingar eru einnig settar fram í töflu á blaðsíðu 4 í skýrslunni._x000a__x000a_### Úrgangsolía (bls. 4)_x000a_- **Úrgangsolía**: 380 lítrar_x000a__x000a_Þessar upplýsingar eru settar fram í töflu á blaðsíðu 4 í skýrslunni._x000a__x000a_### Athugasemdir_x000a_- Engin mengunaróhöpp urðu á árinu 2013._x000a_- Rafketill var tekinn í notkun í janúar 2014 og síðan hefur öll gufuframleiðsla verið með rafmagni og brennslu svartolíu að lang mestu leyti hætt (bls. 11)._x000a__x000a_Þessar upplýsingar gefa góða yfirsýn yfir olíunotkun fyrirtækisins á árinu 2013 og losun efna í andrúmsloft vegna bruna olíu."/>
    <m/>
    <m/>
    <x v="0"/>
  </r>
  <r>
    <s v="rifós_hf"/>
    <s v="Rifós"/>
    <s v="Kópasker"/>
    <n v="671"/>
    <x v="12"/>
    <s v="Norðurland Eystra"/>
    <s v="Fiskeldi"/>
    <s v="Bensín, hráolía"/>
    <s v="Bensín"/>
    <n v="3836"/>
    <s v="l"/>
    <n v="2.8769999999999998"/>
    <s v="Ekki til staðar"/>
    <s v="3"/>
    <s v="source"/>
    <x v="3"/>
    <s v="Í grænu bókhaldi Rifós hf. fyrir árið 2013 er að finna eftirfarandi upplýsingar um olíunotkun fyrirtækisins:_x000a__x000a_### Olíunotkun (bls. 3)_x000a_- **Bensín, hráolía**: 3836 lítrar_x000a_- **Smurolíur, Ursa Super 15W-40**: 80 lítrar_x000a_- **Ísvör, frostlögur**: 1,6 lítrar_x000a_- **Nótamálning**: 1000 lítrar_x000a_- **White sprit**: 200 lítrar_x000a_- **Ýmsar olíur**: 25 lítrar_x000a__x000a_### Viðbótarupplýsingar um olíunotkun (bls. 12-13)_x000a_- **Bensín 95 okt full þjónusta**: 1.000,00 lítrar_x000a_- **Bensín 95 okt sjálfsafgreiðsla**: 56,43 lítrar_x000a_- **Bensín 95 okt 0b**: 127,83 lítrar_x000a_- **Díeselolía sjálfsafgreiðsla**: 138,12 lítrar_x000a_- **Díeselolía 0b**: 1.932,38 lítrar_x000a__x000a_Þessar upplýsingar gefa heildarmynd af olíunotkun fyrirtækisins Rifós hf. á árinu 2013, þar sem bæði magn og tegundir olíu eru tilgreindar."/>
    <m/>
    <m/>
    <x v="4"/>
  </r>
  <r>
    <s v="orkuveita_reykjavíkur"/>
    <s v="Orkuveita Reykjavíkur"/>
    <s v="Reykjavík"/>
    <n v="110"/>
    <x v="6"/>
    <s v="Höfuðborgarsvæðið"/>
    <s v="Orkuveita"/>
    <s v="Bensín"/>
    <s v="Bensín"/>
    <n v="3663"/>
    <s v="l"/>
    <n v="2.7472500000000002"/>
    <s v="Bílajöl, skáðsavæði"/>
    <s v="18"/>
    <s v="source"/>
    <x v="3"/>
    <s v="Í umhverfisskýrslu Orkuveitu Reykjavíkur fyrir árið 2013 er að finna eftirfarandi upplýsingar um notkun olíutengdra vara:_x000a__x000a_1. **Díselolía**:_x000a_   - Magn: 45,744 lítrar_x000a_   - Staðsetning: Bílajöl, skáðsavæði_x000a_   - Heimild: Tafla 1 á bls. 18_x000a__x000a_2. **Bensín**:_x000a_   - Magn: 3,663 lítrar_x000a_   - Staðsetning: Bílajöl, skáðsavæði_x000a_   - Heimild: Tafla 1 á bls. 18_x000a__x000a_3. **Díselolía**:_x000a_   - Magn: 1,486 lítrar_x000a_   - Staðsetning: Elliðavatn, skáðsavæði_x000a_   - Heimild: Tafla 1 á bls. 18_x000a__x000a_4. **Bensín**:_x000a_   - Magn: 2,000 lítrar_x000a_   - Staðsetning: Elliðavatn, skáðsavæði_x000a_   - Heimild: Tafla 1 á bls. 18_x000a__x000a_5. **Díselolía**:_x000a_   - Magn: 600 lítrar_x000a_   - Staðsetning: Þríhnúkar_x000a_   - Heimild: Tafla 1 á bls. 18_x000a__x000a_6. **Díselolía**:_x000a_   - Magn: 168,526 lítrar_x000a_   - Heimild: Tafla 12 á bls. 54_x000a__x000a_7. **Bensín**:_x000a_   - Magn: 33,347 lítrar_x000a_   - Heimild: Tafla 12 á bls. 54_x000a__x000a_8. **Metan**:_x000a_   - Magn: 19,324 m³_x000a_   - Heimild: Tafla 12 á bls. 54_x000a__x000a_9. **Vetni**:_x000a_   - Magn: 0 m³_x000a_   - Heimild: Tafla 12 á bls. 54_x000a__x000a_Þessar upplýsingar gefa til kynna notkun mismunandi olíutengdra vara á árinu 2013, þar á meðal díselolíu, bensíns, metans og vetnis, ásamt tilgreindum magni og staðsetningum þar sem þær voru notaðar."/>
    <m/>
    <m/>
    <x v="3"/>
  </r>
  <r>
    <s v="hólalax"/>
    <s v="Hólalax"/>
    <s v="Sauðárkrókur"/>
    <n v="551"/>
    <x v="10"/>
    <s v="Norðurland Vestra"/>
    <s v="Fiskeldi"/>
    <s v="Olía"/>
    <s v="Gasolía"/>
    <n v="2025"/>
    <s v="l"/>
    <n v="1.751625"/>
    <s v="Kranabíll og varaaflstöð"/>
    <s v="4"/>
    <s v="source"/>
    <x v="3"/>
    <s v="Í grænu bókhaldi Hólalax hf. fyrir árið 2013 er eftirfarandi upplýsingar um olíunotkun fyrirtækisins:_x000a__x000a_- **Tegund olíu**: Olía_x000a_- **Magn**: 2.025 lítrar_x000a_- **Notkun**: Kranabíll og varaaflstöð_x000a_- **Síða**: 4_x000a__x000a_Til viðbótar er einnig nefnt í sundurlöðun á aðföngum:_x000a_- **Tegund olíu**: Olía_x000a_- **Magn**: 2025 lítrar_x000a_- **Síða**: 10_x000a__x000a_Þessar upplýsingar gefa til kynna að fyrirtækið notaði olíu bæði fyrir kranabíl og varaaflstöð, og heildarnotkunin var 2.025 lítrar á árinu 2013."/>
    <m/>
    <m/>
    <x v="4"/>
  </r>
  <r>
    <s v="orkuveita_reykjavíkur"/>
    <s v="Orkuveita Reykjavíkur"/>
    <s v="Reykjavík"/>
    <n v="110"/>
    <x v="6"/>
    <s v="Höfuðborgarsvæðið"/>
    <s v="Orkuveita"/>
    <s v="Bensín"/>
    <s v="Bensín"/>
    <n v="2000"/>
    <s v="l"/>
    <n v="1.5"/>
    <s v="Elliðavatn, skáðsavæði"/>
    <s v="18"/>
    <s v="source"/>
    <x v="3"/>
    <s v="Í umhverfisskýrslu Orkuveitu Reykjavíkur fyrir árið 2013 er að finna eftirfarandi upplýsingar um notkun olíutengdra vara:_x000a__x000a_1. **Díselolía**:_x000a_   - Magn: 45,744 lítrar_x000a_   - Staðsetning: Bílajöl, skáðsavæði_x000a_   - Heimild: Tafla 1 á bls. 18_x000a__x000a_2. **Bensín**:_x000a_   - Magn: 3,663 lítrar_x000a_   - Staðsetning: Bílajöl, skáðsavæði_x000a_   - Heimild: Tafla 1 á bls. 18_x000a__x000a_3. **Díselolía**:_x000a_   - Magn: 1,486 lítrar_x000a_   - Staðsetning: Elliðavatn, skáðsavæði_x000a_   - Heimild: Tafla 1 á bls. 18_x000a__x000a_4. **Bensín**:_x000a_   - Magn: 2,000 lítrar_x000a_   - Staðsetning: Elliðavatn, skáðsavæði_x000a_   - Heimild: Tafla 1 á bls. 18_x000a__x000a_5. **Díselolía**:_x000a_   - Magn: 600 lítrar_x000a_   - Staðsetning: Þríhnúkar_x000a_   - Heimild: Tafla 1 á bls. 18_x000a__x000a_6. **Díselolía**:_x000a_   - Magn: 168,526 lítrar_x000a_   - Heimild: Tafla 12 á bls. 54_x000a__x000a_7. **Bensín**:_x000a_   - Magn: 33,347 lítrar_x000a_   - Heimild: Tafla 12 á bls. 54_x000a__x000a_8. **Metan**:_x000a_   - Magn: 19,324 m³_x000a_   - Heimild: Tafla 12 á bls. 54_x000a__x000a_9. **Vetni**:_x000a_   - Magn: 0 m³_x000a_   - Heimild: Tafla 12 á bls. 54_x000a__x000a_Þessar upplýsingar gefa til kynna notkun mismunandi olíutengdra vara á árinu 2013, þar á meðal díselolíu, bensíns, metans og vetnis, ásamt tilgreindum magni og staðsetningum þar sem þær voru notaðar."/>
    <m/>
    <m/>
    <x v="3"/>
  </r>
  <r>
    <s v="rifós_hf"/>
    <s v="Rifós"/>
    <s v="Kópasker"/>
    <n v="671"/>
    <x v="12"/>
    <s v="Norðurland Eystra"/>
    <s v="Fiskeldi"/>
    <s v="Díeselolía 0b"/>
    <s v="Gasolía"/>
    <n v="1932.38"/>
    <s v="l"/>
    <n v="1.6715087000000002"/>
    <s v="Ekki til staðar"/>
    <s v="12-13"/>
    <s v="source"/>
    <x v="3"/>
    <s v="Í grænu bókhaldi Rifós hf. fyrir árið 2013 er að finna eftirfarandi upplýsingar um olíunotkun fyrirtækisins:_x000a__x000a_### Olíunotkun (bls. 3)_x000a_- **Bensín, hráolía**: 3836 lítrar_x000a_- **Smurolíur, Ursa Super 15W-40**: 80 lítrar_x000a_- **Ísvör, frostlögur**: 1,6 lítrar_x000a_- **Nótamálning**: 1000 lítrar_x000a_- **White sprit**: 200 lítrar_x000a_- **Ýmsar olíur**: 25 lítrar_x000a__x000a_### Viðbótarupplýsingar um olíunotkun (bls. 12-13)_x000a_- **Bensín 95 okt full þjónusta**: 1.000,00 lítrar_x000a_- **Bensín 95 okt sjálfsafgreiðsla**: 56,43 lítrar_x000a_- **Bensín 95 okt 0b**: 127,83 lítrar_x000a_- **Díeselolía sjálfsafgreiðsla**: 138,12 lítrar_x000a_- **Díeselolía 0b**: 1.932,38 lítrar_x000a__x000a_Þessar upplýsingar gefa heildarmynd af olíunotkun fyrirtækisins Rifós hf. á árinu 2013, þar sem bæði magn og tegundir olíu eru tilgreindar."/>
    <m/>
    <m/>
    <x v="4"/>
  </r>
  <r>
    <s v="orkuveita_reykjavíkur"/>
    <s v="Orkuveita Reykjavíkur"/>
    <s v="Reykjavík"/>
    <n v="110"/>
    <x v="6"/>
    <s v="Höfuðborgarsvæðið"/>
    <s v="Orkuveita"/>
    <s v="Díselolía"/>
    <s v="Gasolía"/>
    <n v="1486"/>
    <s v="l"/>
    <n v="1.28539"/>
    <s v="Elliðavatn, skáðsavæði"/>
    <s v="18"/>
    <s v="source"/>
    <x v="3"/>
    <s v="Í umhverfisskýrslu Orkuveitu Reykjavíkur fyrir árið 2013 er að finna eftirfarandi upplýsingar um notkun olíutengdra vara:_x000a__x000a_1. **Díselolía**:_x000a_   - Magn: 45,744 lítrar_x000a_   - Staðsetning: Bílajöl, skáðsavæði_x000a_   - Heimild: Tafla 1 á bls. 18_x000a__x000a_2. **Bensín**:_x000a_   - Magn: 3,663 lítrar_x000a_   - Staðsetning: Bílajöl, skáðsavæði_x000a_   - Heimild: Tafla 1 á bls. 18_x000a__x000a_3. **Díselolía**:_x000a_   - Magn: 1,486 lítrar_x000a_   - Staðsetning: Elliðavatn, skáðsavæði_x000a_   - Heimild: Tafla 1 á bls. 18_x000a__x000a_4. **Bensín**:_x000a_   - Magn: 2,000 lítrar_x000a_   - Staðsetning: Elliðavatn, skáðsavæði_x000a_   - Heimild: Tafla 1 á bls. 18_x000a__x000a_5. **Díselolía**:_x000a_   - Magn: 600 lítrar_x000a_   - Staðsetning: Þríhnúkar_x000a_   - Heimild: Tafla 1 á bls. 18_x000a__x000a_6. **Díselolía**:_x000a_   - Magn: 168,526 lítrar_x000a_   - Heimild: Tafla 12 á bls. 54_x000a__x000a_7. **Bensín**:_x000a_   - Magn: 33,347 lítrar_x000a_   - Heimild: Tafla 12 á bls. 54_x000a__x000a_8. **Metan**:_x000a_   - Magn: 19,324 m³_x000a_   - Heimild: Tafla 12 á bls. 54_x000a__x000a_9. **Vetni**:_x000a_   - Magn: 0 m³_x000a_   - Heimild: Tafla 12 á bls. 54_x000a__x000a_Þessar upplýsingar gefa til kynna notkun mismunandi olíutengdra vara á árinu 2013, þar á meðal díselolíu, bensíns, metans og vetnis, ásamt tilgreindum magni og staðsetningum þar sem þær voru notaðar."/>
    <m/>
    <m/>
    <x v="3"/>
  </r>
  <r>
    <s v="hb_grandi_akranesi"/>
    <s v="Brim"/>
    <s v="Akranesi"/>
    <n v="300"/>
    <x v="7"/>
    <s v="Vesturland"/>
    <s v="Fiskimjölsverksmiðja"/>
    <s v="Svartolía (1.85%S)"/>
    <s v="Svartolía"/>
    <n v="1116"/>
    <s v="tonn"/>
    <n v="1116"/>
    <s v="Ekki til staðar"/>
    <s v="2"/>
    <s v="source"/>
    <x v="3"/>
    <s v="Í grænu bókhaldi HB Granda hf. fyrir árið 2013 er eftirfarandi upplýsingar um olíunotkun fyrirtækisins:_x000a__x000a_- **Svartolía (1.85%S)**: _x000a_  - Magn notað árið 2013: 1.116 tonn_x000a_  - Magn notað árið 2012: 1.836 tonn_x000a_  - Eining: tonn_x000a_  - Síða: 2_x000a__x000a_- **Úrgangsolía**:_x000a_  - Magn til förgunar árið 2013: 55 kg_x000a_  - Magn til förgunar árið 2012: 450 kg_x000a_  - Eining: kg_x000a_  - Síða: 3_x000a__x000a_Þessar upplýsingar gefa til kynna að fyrirtækið notaði svartolíu og úrgangsolíu á árinu 2013, með tilgreindum magni og einingum."/>
    <s v="HB Grandi varð að brim"/>
    <m/>
    <x v="0"/>
  </r>
  <r>
    <s v="hb_grandi_vopnafirði"/>
    <s v="Brim"/>
    <s v="Vopnafjörður"/>
    <n v="690"/>
    <x v="16"/>
    <s v="Austurland"/>
    <s v="Fiskimjölsverksmiðja"/>
    <s v="diselolía"/>
    <s v="Gasolía"/>
    <n v="1100"/>
    <s v="l"/>
    <n v="0.95150000000000001"/>
    <s v="á lyftara"/>
    <s v="4"/>
    <s v="source"/>
    <x v="3"/>
    <s v="Í grænu bókhaldi HB Granda hf. fyrir árið 2013 kemur fram eftirfarandi upplýsingar um olíunotkun fyrirtækisins:_x000a__x000a_- **Olíunotkun (MGO)**: 140 tonn (á móti 92 tonnum árið 2012) (Page 2)_x000a_- **1100 l. dagtankur, diselolía á lyftara** (Page 4)_x000a_- **8m3 nýr daggeymir v. Brennslu á IFO 380 olíu** (Page 4)_x000a__x000a_Þessar upplýsingar gefa til kynna að fyrirtækið notaði mismunandi tegundir af olíu, þar á meðal MGO og IFO 380 olíu, og einnig diselolíu fyrir lyftara."/>
    <s v="HB Grandi varð að brim"/>
    <m/>
    <x v="0"/>
  </r>
  <r>
    <s v="hb_grandi_vopnafirði"/>
    <s v="Brim"/>
    <s v="Vopnafjörður"/>
    <n v="690"/>
    <x v="16"/>
    <s v="Austurland"/>
    <s v="Fiskimjölsverksmiðja"/>
    <s v="MGO"/>
    <s v="Gasolía"/>
    <n v="140"/>
    <s v="tonn"/>
    <n v="140"/>
    <s v="Ekki til staðar"/>
    <s v="2"/>
    <s v="source"/>
    <x v="3"/>
    <s v="Í grænu bókhaldi HB Granda hf. fyrir árið 2013 kemur fram eftirfarandi upplýsingar um olíunotkun fyrirtækisins:_x000a__x000a_- **Olíunotkun (MGO)**: 140 tonn (á móti 92 tonnum árið 2012) (Page 2)_x000a_- **1100 l. dagtankur, diselolía á lyftara** (Page 4)_x000a_- **8m3 nýr daggeymir v. Brennslu á IFO 380 olíu** (Page 4)_x000a__x000a_Þessar upplýsingar gefa til kynna að fyrirtækið notaði mismunandi tegundir af olíu, þar á meðal MGO og IFO 380 olíu, og einnig diselolíu fyrir lyftara."/>
    <s v="HB Grandi varð að brim"/>
    <m/>
    <x v="0"/>
  </r>
  <r>
    <s v="hb_grandi_akranesi"/>
    <s v="Brim"/>
    <s v="Akranesi"/>
    <n v="300"/>
    <x v="7"/>
    <s v="Vesturland"/>
    <s v="Fiskimjölsverksmiðja"/>
    <s v="Úrgangsolía"/>
    <s v="Úrgangsolía"/>
    <n v="55"/>
    <s v="kg"/>
    <n v="5.5E-2"/>
    <s v="Ekki til staðar"/>
    <s v="3"/>
    <s v="source"/>
    <x v="3"/>
    <s v="Í grænu bókhaldi HB Granda hf. fyrir árið 2013 er eftirfarandi upplýsingar um olíunotkun fyrirtækisins:_x000a__x000a_- **Svartolía (1.85%S)**: _x000a_  - Magn notað árið 2013: 1.116 tonn_x000a_  - Magn notað árið 2012: 1.836 tonn_x000a_  - Eining: tonn_x000a_  - Síða: 2_x000a__x000a_- **Úrgangsolía**:_x000a_  - Magn til förgunar árið 2013: 55 kg_x000a_  - Magn til förgunar árið 2012: 450 kg_x000a_  - Eining: kg_x000a_  - Síða: 3_x000a__x000a_Þessar upplýsingar gefa til kynna að fyrirtækið notaði svartolíu og úrgangsolíu á árinu 2013, með tilgreindum magni og einingum."/>
    <s v="HB Grandi varð að brim"/>
    <m/>
    <x v="0"/>
  </r>
  <r>
    <s v="rifós_hf"/>
    <s v="Rifós"/>
    <s v="Kópasker"/>
    <n v="671"/>
    <x v="12"/>
    <s v="Norðurland Eystra"/>
    <s v="Fiskeldi"/>
    <s v="Bensín 95 okt full þjónusta"/>
    <s v="Bensín"/>
    <n v="1000"/>
    <s v="l"/>
    <n v="0.75"/>
    <s v="Ekki til staðar"/>
    <s v="12-13"/>
    <s v="source"/>
    <x v="3"/>
    <s v="Í grænu bókhaldi Rifós hf. fyrir árið 2013 er að finna eftirfarandi upplýsingar um olíunotkun fyrirtækisins:_x000a__x000a_### Olíunotkun (bls. 3)_x000a_- **Bensín, hráolía**: 3836 lítrar_x000a_- **Smurolíur, Ursa Super 15W-40**: 80 lítrar_x000a_- **Ísvör, frostlögur**: 1,6 lítrar_x000a_- **Nótamálning**: 1000 lítrar_x000a_- **White sprit**: 200 lítrar_x000a_- **Ýmsar olíur**: 25 lítrar_x000a__x000a_### Viðbótarupplýsingar um olíunotkun (bls. 12-13)_x000a_- **Bensín 95 okt full þjónusta**: 1.000,00 lítrar_x000a_- **Bensín 95 okt sjálfsafgreiðsla**: 56,43 lítrar_x000a_- **Bensín 95 okt 0b**: 127,83 lítrar_x000a_- **Díeselolía sjálfsafgreiðsla**: 138,12 lítrar_x000a_- **Díeselolía 0b**: 1.932,38 lítrar_x000a__x000a_Þessar upplýsingar gefa heildarmynd af olíunotkun fyrirtækisins Rifós hf. á árinu 2013, þar sem bæði magn og tegundir olíu eru tilgreindar."/>
    <m/>
    <m/>
    <x v="4"/>
  </r>
  <r>
    <s v="rio_tinto_alcan"/>
    <s v="Rio Tinto"/>
    <s v="Straumsvík"/>
    <n v="222"/>
    <x v="6"/>
    <s v="Höfuðborgarsvæðið"/>
    <s v="Álframleiðsla"/>
    <s v="Díselolía"/>
    <s v="Gasolía"/>
    <n v="593"/>
    <s v="tonn"/>
    <n v="593"/>
    <s v="Ekki til staðar"/>
    <s v="9"/>
    <s v="source"/>
    <x v="3"/>
    <s v="Í skýrslunni um sjálfbærni ISAL fyrir árið 2013 er að finna eftirfarandi upplýsingar um notkun fyrirtækisins á olíuafurðum:_x000a__x000a_- **Svartolía**: 1.937 tonn_x000a_- **Díselolía**: 593 tonn_x000a_- **Própan gas**: 245 tonn_x000a__x000a_Þessar upplýsingar eru að finna á blaðsíðu 9 í kaflanum &quot;Árangursvísar 2013&quot; undir undirkaflanum &quot;Hráefna- og auðlindanotkun&quot;._x000a__x000a_&gt; &quot;Svartolía | tonn | 3.305 | 2.907 | 1.740 | | 1.937 |&quot;_x000a_&gt; &quot;Díselolía | tonn | 375 | 505 | 480 | | 593 |&quot;_x000a_&gt; &quot;Própan gas | tonn | 122 | 165 | 209 | | 245 |&quot;_x000a__x000a_Þetta gefur til kynna að ISAL notaði þessar þrjár tegundir af olíuafurðum í mismunandi magni á árinu 2013."/>
    <m/>
    <m/>
    <x v="2"/>
  </r>
  <r>
    <s v="efnaeiming"/>
    <s v="Efnaeiming"/>
    <s v="Reykjanesbær"/>
    <n v="233"/>
    <x v="4"/>
    <s v="Suðurnes"/>
    <s v="Endurvinnsla á spilliefnum"/>
    <s v="Olíunotkun"/>
    <s v="Gasolía"/>
    <n v="860"/>
    <s v="l"/>
    <n v="0.74390000000000001"/>
    <s v="Ekki til staðar"/>
    <s v="6"/>
    <s v="source"/>
    <x v="3"/>
    <s v="Í skýrslunni um grænt bókhald EfnaEimingar ehf. fyrir árið 2013 er að finna upplýsingar um olíunotkun fyrirtækisins. _x000a__x000a_Á blaðsíðu 6 kemur fram eftirfarandi:_x000a__x000a_| Breyta       | Notkun | Eining     |_x000a_|--------------|--------|------------|_x000a_| Olíunotkun   | 860    | L          |_x000a__x000a_Þetta þýðir að fyrirtækið notaði 860 lítra af olíu á árinu 2013._x000a__x000a_Engar aðrar upplýsingar um notkun á öðrum olíutengdum vörum eins og bensíni, dísilolíu eða metanóli eru tilgreindar í skýrslunni._x000a__x000a_Þetta er eina tilgreinda olíutengda notkunin í skýrslunni fyrir árið 2013."/>
    <m/>
    <m/>
    <x v="1"/>
  </r>
  <r>
    <s v="rio_tinto_alcan"/>
    <s v="Rio Tinto"/>
    <s v="Straumsvík"/>
    <n v="222"/>
    <x v="6"/>
    <s v="Höfuðborgarsvæðið"/>
    <s v="Álver"/>
    <s v="Própan gas"/>
    <s v="Gas"/>
    <n v="245"/>
    <s v="tonn"/>
    <n v="245"/>
    <s v="Ekki til staðar"/>
    <s v="9"/>
    <s v="source"/>
    <x v="3"/>
    <s v="Í skýrslunni um sjálfbærni ISAL fyrir árið 2013 er að finna eftirfarandi upplýsingar um notkun fyrirtækisins á olíuafurðum:_x000a__x000a_- **Svartolía**: 1.937 tonn_x000a_- **Díselolía**: 593 tonn_x000a_- **Própan gas**: 245 tonn_x000a__x000a_Þessar upplýsingar eru að finna á blaðsíðu 9 í kaflanum &quot;Árangursvísar 2013&quot; undir undirkaflanum &quot;Hráefna- og auðlindanotkun&quot;._x000a__x000a_&gt; &quot;Svartolía | tonn | 3.305 | 2.907 | 1.740 | | 1.937 |&quot;_x000a_&gt; &quot;Díselolía | tonn | 375 | 505 | 480 | | 593 |&quot;_x000a_&gt; &quot;Própan gas | tonn | 122 | 165 | 209 | | 245 |&quot;_x000a__x000a_Þetta gefur til kynna að ISAL notaði þessar þrjár tegundir af olíuafurðum í mismunandi magni á árinu 2013."/>
    <m/>
    <m/>
    <x v="2"/>
  </r>
  <r>
    <s v="carbon_recycling_international"/>
    <s v="Carbon Recycling International"/>
    <s v="Svartsengi"/>
    <n v="240"/>
    <x v="17"/>
    <s v="Suðurnes"/>
    <s v="Efnaverksmiðja"/>
    <s v="Bensín"/>
    <s v="Bensín"/>
    <n v="12285"/>
    <s v="l"/>
    <n v="9.2137499999999992"/>
    <s v="Akstur starfsmanna"/>
    <s v="6"/>
    <s v="source"/>
    <x v="3"/>
    <s v="Í grænu bókhaldi Carbon Recycling International ehf. fyrir árið 2013 er að finna eftirfarandi upplýsingar um notkun olíutengdra vara:_x000a__x000a_1. **Bensín**:_x000a_   - **Magn**: 12.285 lítrar_x000a_   - **Notkun**: Akstur starfsmanna_x000a_   - **Síða**: 6_x000a__x000a_2. **Smurolíur**:_x000a_   - **Magn**: 278 lítrar_x000a_   - **Síða**: 6_x000a__x000a_Þessar upplýsingar eru teknar úr töflunni &quot;Efnavörur&quot; á blaðsíðu 6 í skýrslunni."/>
    <m/>
    <m/>
    <x v="3"/>
  </r>
  <r>
    <s v="rio_tinto_alcan"/>
    <s v="Rio Tinto"/>
    <s v="Straumsvík"/>
    <n v="222"/>
    <x v="6"/>
    <s v="Höfuðborgarsvæðið"/>
    <s v="Álframleiðsla"/>
    <s v="Svartolía"/>
    <s v="Svartolía"/>
    <n v="1937"/>
    <s v="tonn"/>
    <n v="1937"/>
    <s v="Ekki til staðar"/>
    <s v="9"/>
    <s v="source"/>
    <x v="3"/>
    <s v="Í skýrslunni um sjálfbærni ISAL fyrir árið 2013 er að finna eftirfarandi upplýsingar um notkun fyrirtækisins á olíuafurðum:_x000a__x000a_- **Svartolía**: 1.937 tonn_x000a_- **Díselolía**: 593 tonn_x000a_- **Própan gas**: 245 tonn_x000a__x000a_Þessar upplýsingar eru að finna á blaðsíðu 9 í kaflanum &quot;Árangursvísar 2013&quot; undir undirkaflanum &quot;Hráefna- og auðlindanotkun&quot;._x000a__x000a_&gt; &quot;Svartolía | tonn | 3.305 | 2.907 | 1.740 | | 1.937 |&quot;_x000a_&gt; &quot;Díselolía | tonn | 375 | 505 | 480 | | 593 |&quot;_x000a_&gt; &quot;Própan gas | tonn | 122 | 165 | 209 | | 245 |&quot;_x000a__x000a_Þetta gefur til kynna að ISAL notaði þessar þrjár tegundir af olíuafurðum í mismunandi magni á árinu 2013."/>
    <m/>
    <m/>
    <x v="2"/>
  </r>
  <r>
    <s v="orkuveita_reykjavíkur"/>
    <s v="Orkuveita Reykjavíkur"/>
    <s v="Reykjavík"/>
    <n v="110"/>
    <x v="6"/>
    <s v="Höfuðborgarsvæðið"/>
    <s v="Orkuveita"/>
    <s v="Díselolía"/>
    <s v="Gasolía"/>
    <n v="600"/>
    <s v="l"/>
    <n v="0.51900000000000002"/>
    <s v="Þríhnúkar"/>
    <s v="18"/>
    <s v="source"/>
    <x v="3"/>
    <s v="Í umhverfisskýrslu Orkuveitu Reykjavíkur fyrir árið 2013 er að finna eftirfarandi upplýsingar um notkun olíutengdra vara:_x000a__x000a_1. **Díselolía**:_x000a_   - Magn: 45,744 lítrar_x000a_   - Staðsetning: Bílajöl, skáðsavæði_x000a_   - Heimild: Tafla 1 á bls. 18_x000a__x000a_2. **Bensín**:_x000a_   - Magn: 3,663 lítrar_x000a_   - Staðsetning: Bílajöl, skáðsavæði_x000a_   - Heimild: Tafla 1 á bls. 18_x000a__x000a_3. **Díselolía**:_x000a_   - Magn: 1,486 lítrar_x000a_   - Staðsetning: Elliðavatn, skáðsavæði_x000a_   - Heimild: Tafla 1 á bls. 18_x000a__x000a_4. **Bensín**:_x000a_   - Magn: 2,000 lítrar_x000a_   - Staðsetning: Elliðavatn, skáðsavæði_x000a_   - Heimild: Tafla 1 á bls. 18_x000a__x000a_5. **Díselolía**:_x000a_   - Magn: 600 lítrar_x000a_   - Staðsetning: Þríhnúkar_x000a_   - Heimild: Tafla 1 á bls. 18_x000a__x000a_6. **Díselolía**:_x000a_   - Magn: 168,526 lítrar_x000a_   - Heimild: Tafla 12 á bls. 54_x000a__x000a_7. **Bensín**:_x000a_   - Magn: 33,347 lítrar_x000a_   - Heimild: Tafla 12 á bls. 54_x000a__x000a_8. **Metan**:_x000a_   - Magn: 19,324 m³_x000a_   - Heimild: Tafla 12 á bls. 54_x000a__x000a_9. **Vetni**:_x000a_   - Magn: 0 m³_x000a_   - Heimild: Tafla 12 á bls. 54_x000a__x000a_Þessar upplýsingar gefa til kynna notkun mismunandi olíutengdra vara á árinu 2013, þar á meðal díselolíu, bensíns, metans og vetnis, ásamt tilgreindum magni og staðsetningum þar sem þær voru notaðar."/>
    <m/>
    <m/>
    <x v="3"/>
  </r>
  <r>
    <s v="becromal"/>
    <s v="TDK Foil Iceland "/>
    <s v="Akureyri"/>
    <n v="600"/>
    <x v="8"/>
    <s v="Norðurland Eystra"/>
    <s v="Framleiðsla á álflynnun fyrir rafþétta"/>
    <s v="Mótorolía"/>
    <s v="Gasolía"/>
    <n v="544"/>
    <s v="l"/>
    <n v="0.47055999999999998"/>
    <s v="vélar og viðhald"/>
    <s v="8"/>
    <s v="source"/>
    <x v="3"/>
    <s v="Í skýrslunni um grænt bókhald Becromal Iceland ehf. fyrir árið 2013 er að finna eftirfarandi upplýsingar um notkun olíutengdra vara:_x000a__x000a_- **Jarðefnaeldsneyti**: 7.408 lítrar, notað fyrir ökutæki og vélar (bls. 8)._x000a_- **Frostlögur**: 44 kg (R410 A) og 33 kg (R407 C), notað í loftæstikerfi/snjóbræðslu eða frostvarnir á lögnum (bls. 8)._x000a_- **Rauðspritt**: 30 lítrar, notað til þrifa (bls. 8)._x000a_- **Olíuhreinsir**: 36 lítrar, notað fyrir vélar og viðhald (bls. 8)._x000a_- **Mótorolía**: 544 lítrar, notað fyrir vélar og viðhald (bls. 8)._x000a__x000a_Þessar upplýsingar eru teknar úr töflu 4.2 á blaðsíðu 8 í skýrslunni."/>
    <s v="Becromal varð TDK foil "/>
    <m/>
    <x v="2"/>
  </r>
  <r>
    <s v="íslandsbleikja_grindavík"/>
    <s v="Íslandsbleikja"/>
    <s v="Grindavík"/>
    <n v="240"/>
    <x v="17"/>
    <s v="Suðurnes"/>
    <s v="Fiskeldi"/>
    <s v="olíunotkun"/>
    <s v="Gasolía"/>
    <n v="3036"/>
    <s v="l"/>
    <n v="2.6261399999999999"/>
    <s v="Ekki til staðar"/>
    <s v="4"/>
    <s v="source"/>
    <x v="3"/>
    <s v="Í skýrslunni um grænt bókhald fyrir árið 2013 hjá Íslandsbleikju ehf. er að finna eftirfarandi upplýsingar um olíunotkun fyrirtækisins:_x000a__x000a_- **Tegund olíu**: Ekki er tilgreind sérstök tegund olíu, aðeins almennt talað um &quot;olíunotkun&quot;._x000a_- **Magn**: 3.036 lítrar._x000a_- **Eining**: lítrar._x000a_- **Síða**: 4._x000a__x000a_Tilvitnun í textann:_x000a_&quot;2.5. Olíunotkun | Staður | 3.036 | lítrar |&quot;_x000a__x000a_Engar aðrar upplýsingar um notkun annarra olíutengdra vara eins og bensín, dísilolíu, metanól eða annarra eru tilgreindar í skýrslunni fyrir árið 2013."/>
    <m/>
    <m/>
    <x v="4"/>
  </r>
  <r>
    <s v="malbikunarstöðin_höfði"/>
    <s v="Malbikunarstöðin Höfði"/>
    <s v="Reykjavík"/>
    <n v="110"/>
    <x v="6"/>
    <s v="Höfuðborgarsvæðið"/>
    <s v="Malbikunarstöð"/>
    <s v="Brennsluolía"/>
    <s v="Svartolía"/>
    <n v="95"/>
    <s v="vísitala"/>
    <n v="520"/>
    <s v="Malbikunarstöðvar, vélar og ökutæki"/>
    <s v="11 og 13"/>
    <s v="source"/>
    <x v="3"/>
    <s v="### Skýrsla um olíunotkun Malbikunarstöðvarinnar HÖFÐA hf. árið 2013_x000a__x000a_#### Tegundir olíu og magn notkunar_x000a_- **Brennsluolía**:_x000a_  - Notkun: 95 (stuðull)_x000a_  - Notkunarsvið: Malbikunarstöðvar, vélar og ökutæki_x000a_  - Varnarámerki: Xn (hættulet heilsa)_x000a_  - Heimild: Blaðsíða 11 og 13_x000a__x000a_- **Ýmsar olíur og smurefni**:_x000a_  - Notkun: 58 (stuðull)_x000a_  - Heimild: Blaðsíða 11 og 13_x000a__x000a_- **Repjuolía og fiskolía**:_x000a_  - Notkun: 70.000 lítrar_x000a_  - Heimild: Blaðsíða 11_x000a__x000a_#### Samantekt_x000a_Malbikunarstöðin HÖFÐI hf. notaði árið 2013 brennsluolíu og ýmsar olíur og smurefni í starfsemi sinni. Brennsluolía var notuð við framleiðslu malbiks, í brennara malbikunarstöðva, og á bíla og tæki. Heildarnotkun brennsluolíu var með stuðulinn 95. Ýmsar olíur og smurefni voru notaðar með stuðulinn 58. Einnig var notuð repjuolía og fiskolía í magni 70.000 lítra._x000a__x000a_Þessar upplýsingar eru teknar úr grænu bókhaldi fyrirtækisins fyrir árið 2013, sem staðfestir að tölulegar upplýsingar séu í samræmi við niðurstöður fjárhagsbókhalds og vöktun fyrirtækisins á lykiltölum í umhverfismálum._x000a__x000a_#### Heimildir_x000a_- Grænt bókhald 2011-2013, Blaðsíða 11_x000a_- Skýringar við grænt bókhald, Blaðsíða 13"/>
    <m/>
    <m/>
    <x v="6"/>
  </r>
  <r>
    <s v="höndlun_ehf"/>
    <s v="Höndlun "/>
    <s v="Brautarholt, Kjalarnes"/>
    <n v="116"/>
    <x v="6"/>
    <s v="Höfuðborgarsvæðið"/>
    <s v="Þaueldi svína"/>
    <s v="Díselolía"/>
    <s v="Gasolía"/>
    <n v="400"/>
    <s v="l"/>
    <n v="0.34599999999999997"/>
    <s v="Ekki til staðar"/>
    <s v="5"/>
    <s v="source"/>
    <x v="3"/>
    <s v="Í skýrslunni um grænt bókhald Höndlunar ehf fyrir árið 2013 er að finna eftirfarandi upplýsingar um notkun olíu og olíutengdra vara:_x000a__x000a_- **Olía**: 400 lítrar (Page 5)_x000a__x000a_Engar aðrar upplýsingar um notkun annarra olíutengdra vara eins og bensín, dísilolíu eða metanól eru tilgreindar í skýrslunni fyrir árið 2013._x000a__x000a_Tilvitnun:_x000a_&gt; &quot;## AÐLINDIR_x000a_&gt;_x000a_&gt; | Þáttur      | Gildi        |_x000a_&gt; |-------------|--------------|_x000a_&gt; | Rafmagn     | 289.065 Kwh  |_x000a_&gt; | Olía        | 400 ltr      |_x000a_&gt; | Heitt vatn  | 36.700 m³    |&quot; (Page 5)_x000a__x000a_Engar aðrar upplýsingar um olíunotkun fundust í skýrslunni."/>
    <m/>
    <m/>
    <x v="8"/>
  </r>
  <r>
    <s v="skinney__þinganes"/>
    <s v="Þinganes"/>
    <s v="Höfn"/>
    <n v="780"/>
    <x v="5"/>
    <s v="Suðurland"/>
    <s v="Fiskimjölsverksmiðja"/>
    <s v="Úrgangsolía"/>
    <s v="Úrgangsolía"/>
    <n v="380"/>
    <s v="l"/>
    <n v="0.30780000000000002"/>
    <s v="Ekki til staðar"/>
    <s v="4"/>
    <s v="source"/>
    <x v="3"/>
    <s v="Í skýrslunni um grænt bókhald fyrir árið 2013 frá Fiskimjölsverksmiðju Skinneyjar-Þinganess hf. er að finna eftirfarandi upplýsingar um olíunotkun fyrirtækisins:_x000a__x000a_### Olíunotkun árið 2013 (bls. 4)_x000a_- **Svartolía**: 1.686.395 lítrar_x000a_- **Diesellolía**: 3.934 lítrar_x000a__x000a_Þessar upplýsingar eru settar fram í töflu á blaðsíðu 4 í skýrslunni._x000a__x000a_### Losun efna í andrúmsloft vegna bruna olíu (bls. 4)_x000a_- **Koltvísýringur (CO₂) vegna bruna svartolíu**: 4675 tonn_x000a_- **Koltvísýringur (CO₂) vegna bruna diesellolíu**: 11,3 tonn_x000a_- **Brennisteinsoxíð (SO₂) vegna bruna svartolíu**: 57,7 tonn_x000a_- **Brennisteinsoxíð (SO₂) vegna bruna diesellolíu**: 0,13 tonn_x000a__x000a_Þessar upplýsingar eru einnig settar fram í töflu á blaðsíðu 4 í skýrslunni._x000a__x000a_### Úrgangsolía (bls. 4)_x000a_- **Úrgangsolía**: 380 lítrar_x000a__x000a_Þessar upplýsingar eru settar fram í töflu á blaðsíðu 4 í skýrslunni._x000a__x000a_### Athugasemdir_x000a_- Engin mengunaróhöpp urðu á árinu 2013._x000a_- Rafketill var tekinn í notkun í janúar 2014 og síðan hefur öll gufuframleiðsla verið með rafmagni og brennslu svartolíu að lang mestu leyti hætt (bls. 11)._x000a__x000a_Þessar upplýsingar gefa góða yfirsýn yfir olíunotkun fyrirtækisins á árinu 2013 og losun efna í andrúmsloft vegna bruna olíu."/>
    <m/>
    <m/>
    <x v="0"/>
  </r>
  <r>
    <s v="kalka"/>
    <s v="Kalka"/>
    <s v="Reykjanesbær"/>
    <n v="230"/>
    <x v="4"/>
    <s v="Suðurnes"/>
    <s v="Sorpeyðing og endurvinnsla"/>
    <s v="Steinolía"/>
    <s v="Steinolía"/>
    <n v="200"/>
    <s v="l"/>
    <n v="0.17299999999999999"/>
    <s v="Ekki til staðar"/>
    <m/>
    <s v="source"/>
    <x v="3"/>
    <s v="Í Grænu bókhaldi Sorpeyðingarstöðvar Suðurnesja sf. fyrir árið 2013 er að finna eftirfarandi upplýsingar um notkun á olíuafurðum:_x000a__x000a_- **Gasolía (lítrar)**: 25,028 lítrar_x000a_- **Gas (kg)**: 110 kg_x000a_- **Smurolía (lítrar)**: 149 lítrar_x000a_- **Steinolía (lítrar)**: 200 lítrar_x000a_- **Bensín (lítrar)**: 17 lítrar_x000a_- **Olíuhreinsir (lítrar)**: 245 lítrar_x000a_- **Glussi (lítrar)**: 308 lítrar_x000a_- **Smurefni (lítrar)**: 20 lítrar_x000a_- **Hreinsiefni (lítrar)**: 280 lítrar_x000a_- **Frostlögur (lítrar)**: 205 lítrar_x000a_- **Ryðeyðir (lítrar)**: 5 lítrar_x000a_- **Lútur (lítrar)**: 580 lítrar_x000a_- **Saltsyra (lítrar)**: 1,200 lítrar_x000a__x000a_Þessar upplýsingar eru að finna á blaðsíðu 5 í skýrslunni."/>
    <m/>
    <m/>
    <x v="1"/>
  </r>
  <r>
    <s v="malbikunarstöðin_hlaðbær_colas"/>
    <s v="Colas Malbikun"/>
    <s v="Hafnarfjörður"/>
    <n v="221"/>
    <x v="6"/>
    <s v="Höfuðborgarsvæðið"/>
    <s v="Framleiðsla og sala malbiks"/>
    <s v="Skipagasolía"/>
    <s v="Gasolía"/>
    <n v="68"/>
    <s v="vísitala"/>
    <n v="428.00784740000006"/>
    <s v="framleiðsla"/>
    <s v="12"/>
    <s v="source"/>
    <x v="3"/>
    <s v="Í Grænu bókhaldi Malbikunarstöðvarinnar Hlaðbæjar-Colas hf. fyrir árið 2013 er að finna upplýsingar um olíunotkun fyrirtækisins. Upplýsingarnar eru birtar sem vísitölur miðað við grunnárið 2003, þar sem grunnárið er sett sem 100._x000a__x000a_- **Olía, framleiðsla**: vísitala 68_x000a_- **Olía, vélar og tæki**: vísitala 68 (grunnár 2011)_x000a__x000a_Þessar upplýsingar eru að finna á blaðsíðu 12 í skýrslunni._x000a__x000a_Tilvitnun:_x000a_&gt; &quot;## Umhverfisþáttur í malbikunarstöð MHC_x000a_&gt; Grunnár 2003 = 100_x000a_&gt;_x000a_&gt; |                        | 2013 |_x000a_&gt; |------------------------|------|_x000a_&gt; | **Orka**               |      |_x000a_&gt; | Olía, framleiðsla      | 68   |_x000a_&gt; | Olía, vélar og tæki    | 68 **|_x000a_&gt;_x000a_&gt; \*\* grunnár 2011&quot;_x000a__x000a_Engar upplýsingar eru gefnar um nákvæmar magn- eða einingartölur fyrir olíunotkunina, aðeins vísitölur miðað við grunnárið 2003."/>
    <m/>
    <n v="2003"/>
    <x v="6"/>
  </r>
  <r>
    <s v="malbikunarstöðin_hlaðbær_colas"/>
    <s v="Colas Malbikun"/>
    <s v="Hafnarfjörður"/>
    <n v="221"/>
    <x v="6"/>
    <s v="Höfuðborgarsvæðið"/>
    <s v="Framleiðsla og sala malbiks"/>
    <s v="Díselolía"/>
    <s v="Gasolía"/>
    <n v="68"/>
    <s v="vísitala"/>
    <n v="101.96094550560002"/>
    <s v="vélar og tæki"/>
    <s v="12"/>
    <s v="source"/>
    <x v="3"/>
    <s v="Í Grænu bókhaldi Malbikunarstöðvarinnar Hlaðbæjar-Colas hf. fyrir árið 2013 er að finna upplýsingar um olíunotkun fyrirtækisins. Upplýsingarnar eru birtar sem vísitölur miðað við grunnárið 2003, þar sem grunnárið er sett sem 100._x000a__x000a_- **Olía, framleiðsla**: vísitala 68_x000a_- **Olía, vélar og tæki**: vísitala 68 (grunnár 2011)_x000a__x000a_Þessar upplýsingar eru að finna á blaðsíðu 12 í skýrslunni._x000a__x000a_Tilvitnun:_x000a_&gt; &quot;## Umhverfisþáttur í malbikunarstöð MHC_x000a_&gt; Grunnár 2003 = 100_x000a_&gt;_x000a_&gt; |                        | 2013 |_x000a_&gt; |------------------------|------|_x000a_&gt; | **Orka**               |      |_x000a_&gt; | Olía, framleiðsla      | 68   |_x000a_&gt; | Olía, vélar og tæki    | 68 **|_x000a_&gt;_x000a_&gt; \*\* grunnár 2011&quot;_x000a__x000a_Engar upplýsingar eru gefnar um nákvæmar magn- eða einingartölur fyrir olíunotkunina, aðeins vísitölur miðað við grunnárið 2003."/>
    <m/>
    <n v="2011"/>
    <x v="6"/>
  </r>
  <r>
    <s v="rifós_hf"/>
    <s v="Rifós"/>
    <s v="Kópasker"/>
    <n v="671"/>
    <x v="12"/>
    <s v="Norðurland Eystra"/>
    <s v="Fiskeldi"/>
    <s v="Díeselolía sjálfsafgreiðsla"/>
    <s v="Gasolía"/>
    <n v="138.12"/>
    <s v="l"/>
    <n v="0.11947379999999999"/>
    <s v="Ekki til staðar"/>
    <s v="12-13"/>
    <s v="source"/>
    <x v="3"/>
    <s v="Í grænu bókhaldi Rifós hf. fyrir árið 2013 er að finna eftirfarandi upplýsingar um olíunotkun fyrirtækisins:_x000a__x000a_### Olíunotkun (bls. 3)_x000a_- **Bensín, hráolía**: 3836 lítrar_x000a_- **Smurolíur, Ursa Super 15W-40**: 80 lítrar_x000a_- **Ísvör, frostlögur**: 1,6 lítrar_x000a_- **Nótamálning**: 1000 lítrar_x000a_- **White sprit**: 200 lítrar_x000a_- **Ýmsar olíur**: 25 lítrar_x000a__x000a_### Viðbótarupplýsingar um olíunotkun (bls. 12-13)_x000a_- **Bensín 95 okt full þjónusta**: 1.000,00 lítrar_x000a_- **Bensín 95 okt sjálfsafgreiðsla**: 56,43 lítrar_x000a_- **Bensín 95 okt 0b**: 127,83 lítrar_x000a_- **Díeselolía sjálfsafgreiðsla**: 138,12 lítrar_x000a_- **Díeselolía 0b**: 1.932,38 lítrar_x000a__x000a_Þessar upplýsingar gefa heildarmynd af olíunotkun fyrirtækisins Rifós hf. á árinu 2013, þar sem bæði magn og tegundir olíu eru tilgreindar."/>
    <m/>
    <m/>
    <x v="4"/>
  </r>
  <r>
    <s v="rifós_hf"/>
    <s v="Rifós"/>
    <s v="Kópasker"/>
    <n v="671"/>
    <x v="12"/>
    <s v="Norðurland Eystra"/>
    <s v="Fiskeldi"/>
    <s v="Bensín 95 okt 0b"/>
    <s v="Bensín"/>
    <n v="127.83"/>
    <s v="l"/>
    <n v="9.5872499999999999E-2"/>
    <s v="Ekki til staðar"/>
    <s v="12-13"/>
    <s v="source"/>
    <x v="3"/>
    <s v="Í grænu bókhaldi Rifós hf. fyrir árið 2013 er að finna eftirfarandi upplýsingar um olíunotkun fyrirtækisins:_x000a__x000a_### Olíunotkun (bls. 3)_x000a_- **Bensín, hráolía**: 3836 lítrar_x000a_- **Smurolíur, Ursa Super 15W-40**: 80 lítrar_x000a_- **Ísvör, frostlögur**: 1,6 lítrar_x000a_- **Nótamálning**: 1000 lítrar_x000a_- **White sprit**: 200 lítrar_x000a_- **Ýmsar olíur**: 25 lítrar_x000a__x000a_### Viðbótarupplýsingar um olíunotkun (bls. 12-13)_x000a_- **Bensín 95 okt full þjónusta**: 1.000,00 lítrar_x000a_- **Bensín 95 okt sjálfsafgreiðsla**: 56,43 lítrar_x000a_- **Bensín 95 okt 0b**: 127,83 lítrar_x000a_- **Díeselolía sjálfsafgreiðsla**: 138,12 lítrar_x000a_- **Díeselolía 0b**: 1.932,38 lítrar_x000a__x000a_Þessar upplýsingar gefa heildarmynd af olíunotkun fyrirtækisins Rifós hf. á árinu 2013, þar sem bæði magn og tegundir olíu eru tilgreindar."/>
    <m/>
    <m/>
    <x v="4"/>
  </r>
  <r>
    <s v="rifós_hf"/>
    <s v="Rifós"/>
    <s v="Kópasker"/>
    <n v="671"/>
    <x v="12"/>
    <s v="Norðurland Eystra"/>
    <s v="Fiskeldi"/>
    <s v="Bensín 95 okt sjálfsafgreiðsla"/>
    <s v="Bensín"/>
    <n v="56.43"/>
    <s v="l"/>
    <n v="4.2322499999999999E-2"/>
    <s v="Ekki til staðar"/>
    <s v="12-13"/>
    <s v="source"/>
    <x v="3"/>
    <s v="Í grænu bókhaldi Rifós hf. fyrir árið 2013 er að finna eftirfarandi upplýsingar um olíunotkun fyrirtækisins:_x000a__x000a_### Olíunotkun (bls. 3)_x000a_- **Bensín, hráolía**: 3836 lítrar_x000a_- **Smurolíur, Ursa Super 15W-40**: 80 lítrar_x000a_- **Ísvör, frostlögur**: 1,6 lítrar_x000a_- **Nótamálning**: 1000 lítrar_x000a_- **White sprit**: 200 lítrar_x000a_- **Ýmsar olíur**: 25 lítrar_x000a__x000a_### Viðbótarupplýsingar um olíunotkun (bls. 12-13)_x000a_- **Bensín 95 okt full þjónusta**: 1.000,00 lítrar_x000a_- **Bensín 95 okt sjálfsafgreiðsla**: 56,43 lítrar_x000a_- **Bensín 95 okt 0b**: 127,83 lítrar_x000a_- **Díeselolía sjálfsafgreiðsla**: 138,12 lítrar_x000a_- **Díeselolía 0b**: 1.932,38 lítrar_x000a__x000a_Þessar upplýsingar gefa heildarmynd af olíunotkun fyrirtækisins Rifós hf. á árinu 2013, þar sem bæði magn og tegundir olíu eru tilgreindar."/>
    <m/>
    <m/>
    <x v="4"/>
  </r>
  <r>
    <s v="kalka"/>
    <s v="Kalka"/>
    <s v="Reykjanesbær"/>
    <n v="230"/>
    <x v="4"/>
    <s v="Suðurnes"/>
    <s v="Sorpeyðing og endurvinnsla"/>
    <s v="Bensín"/>
    <s v="Bensín"/>
    <n v="17"/>
    <s v="l"/>
    <n v="1.2749999999999999E-2"/>
    <s v="Ekki til staðar"/>
    <s v="5"/>
    <s v="source"/>
    <x v="3"/>
    <s v="Í Grænu bókhaldi Sorpeyðingarstöðvar Suðurnesja sf. fyrir árið 2013 er að finna eftirfarandi upplýsingar um notkun á olíuafurðum:_x000a__x000a_- **Gasolía (lítrar)**: 25,028 lítrar_x000a_- **Gas (kg)**: 110 kg_x000a_- **Smurolía (lítrar)**: 149 lítrar_x000a_- **Steinolía (lítrar)**: 200 lítrar_x000a_- **Bensín (lítrar)**: 17 lítrar_x000a_- **Olíuhreinsir (lítrar)**: 245 lítrar_x000a_- **Glussi (lítrar)**: 308 lítrar_x000a_- **Smurefni (lítrar)**: 20 lítrar_x000a_- **Hreinsiefni (lítrar)**: 280 lítrar_x000a_- **Frostlögur (lítrar)**: 205 lítrar_x000a_- **Ryðeyðir (lítrar)**: 5 lítrar_x000a_- **Lútur (lítrar)**: 580 lítrar_x000a_- **Saltsyra (lítrar)**: 1,200 lítrar_x000a__x000a_Þessar upplýsingar eru að finna á blaðsíðu 5 í skýrslunni."/>
    <m/>
    <m/>
    <x v="1"/>
  </r>
  <r>
    <s v="íslenska_kalkþörungafélagið"/>
    <s v="Íslenska Kalkþörungafélagið"/>
    <s v="Bíldudal"/>
    <n v="465"/>
    <x v="11"/>
    <s v="Vestfirðir"/>
    <s v="Framleiðsla og vinnsla kalkþörunga"/>
    <s v="Própangas"/>
    <s v="Gas"/>
    <n v="12"/>
    <s v="tonn"/>
    <n v="12"/>
    <s v="til þurrkunar"/>
    <s v="16"/>
    <s v="source"/>
    <x v="3"/>
    <s v="### Skýrsla um olíunotkun Íslenska kalkþörungafélagsins ehf. árið 2013_x000a__x000a_#### Tegundir olíu og magn notkunar_x000a_- **Dieselolía á farartæki**: 29.948 lítrar (bls. 16)_x000a_- **Propangas til þurrkunar**: 12 tonn (bls. 16)_x000a_- **Smurolía**: 541,6 lítrar (bls. 13)_x000a__x000a_#### Samantekt_x000a_Í skýrslu um grænt bókhald fyrir árið 2013 kemur fram að Íslenska kalkþörungafélagið ehf. notaði þrjár tegundir af olíuafurðum. Dieselolía var notuð á farartæki í magni 29.948 lítra. Propangas var notað til þurrkunar á kornuðum áburði í magni 12 tonn. Að auki var smurolía notuð til að smyrja ýmis tæki í verksmiðjunni og nam notkunin 541,6 lítrum._x000a__x000a_Þessar upplýsingar eru staðsettar á blaðsíðum 13 og 16 í skýrslunni."/>
    <m/>
    <m/>
    <x v="4"/>
  </r>
  <r>
    <s v="vinnslustöðin_hf"/>
    <s v="Vinnslustöðin"/>
    <s v="Vestmannaeyjar"/>
    <n v="900"/>
    <x v="3"/>
    <s v="Suðurland"/>
    <s v="Fiskimjölsverksmiðja"/>
    <s v="Svartolía"/>
    <s v="Svartolía"/>
    <n v="794450"/>
    <s v="kg"/>
    <n v="794.45"/>
    <s v="Ekki til staðar"/>
    <s v="11"/>
    <s v="source"/>
    <x v="4"/>
    <s v="Í skýrslunni um grænt bókhald fyrir árið 2014 frá Vinnslustöðinni hf. er að finna eftirfarandi upplýsingar um notkun olíu og olíutengdra vara:_x000a__x000a_1. **Svartolía**:_x000a_   - Notkun: 794.450 kg_x000a_   - Einingar: kg_x000a_   - Síða: 11_x000a__x000a_2. **Gasolía**:_x000a_   - Notkun: 4.205 lítrar_x000a_   - Einingar: lítrar_x000a_   - Síða: 11_x000a__x000a_3. **Smurolía**:_x000a_   - Notkun: 347 lítrar_x000a_   - Einingar: lítrar_x000a_   - Síða: 11_x000a__x000a_Í töflu 5 á blaðsíðu 11 er einnig að finna samanburð á notkun þessara vara árin 2013 og 2014. Þar kemur fram að notkun svartolíu minnkaði úr 1.570.083 kg árið 2013 í 794.450 kg árið 2014. Notkun gasolíu minnkaði úr 8.739 lítrum árið 2013 í 4.205 lítra árið 2014. Notkun smurolíu minnkaði úr 565 lítrum árið 2013 í 347 lítra árið 2014._x000a__x000a_Þessar upplýsingar gefa góða mynd af notkun olíu og olíutengdra vara hjá Vinnslustöðinni hf. á árinu 2014."/>
    <m/>
    <m/>
    <x v="0"/>
  </r>
  <r>
    <s v="ísfélag_vestmannaeyja"/>
    <s v="Ísfélag Vestmannaeyja"/>
    <s v="Vestmannaeyjar"/>
    <n v="900"/>
    <x v="3"/>
    <s v="Suðurland"/>
    <s v="Fiskimjölsverksmiðja"/>
    <s v="Svartolía"/>
    <s v="Svartolía"/>
    <n v="1569021"/>
    <s v="kg"/>
    <n v="1569.021"/>
    <s v="Ekki til staðar"/>
    <s v="9"/>
    <s v="source"/>
    <x v="4"/>
    <s v="Í skýrslunni um grænt bókhald fyrir rekstrarárið 2014 hjá Ísfélagi Vestmannaeyja hf. er að finna eftirfarandi upplýsingar um notkun olíuafurða:_x000a__x000a_1. **Svartolía**:_x000a_   - Magn: 1.569.021 kg_x000a_   - Magn á tonn hráefnis: 48,93 kg/tonn_x000a_   - Blaðsíða: 9_x000a__x000a_2. **Dieselolía**:_x000a_   - Magn: 7.549 ltr._x000a_   - Magn á tonn hráefnis: 0,2354 ltr./tonn_x000a_   - Blaðsíða: 9_x000a__x000a_3. **Smurolía (glussi, grófurolíur ofl.)**:_x000a_   - Magn: 844 ltr._x000a_   - Magn á tonn hráefnis: 0,0263 ltr./tonn_x000a_   - Blaðsíða: 9_x000a__x000a_4. **Magn SO2 í útblæstri vegna brennslu svartolíu**:_x000a_   - Magn: 59,6 tonn_x000a_   - Blaðsíða: 10_x000a__x000a_5. **Magn CO2 í útblæstri vegna brennslu svartolíu**:_x000a_   - Magn: 4.833 tonn_x000a_   - Blaðsíða: 10_x000a__x000a_Þessar upplýsingar gefa glögga mynd af notkun olíuafurða hjá Ísfélagi Vestmannaeyja hf. á árinu 2014."/>
    <m/>
    <m/>
    <x v="0"/>
  </r>
  <r>
    <s v="íslenska_gámafélagið"/>
    <s v="Íslenska Gámafélagið"/>
    <s v="Gufunes, Reykjavík"/>
    <n v="112"/>
    <x v="6"/>
    <s v="Höfuðborgarsvæðið"/>
    <s v="Sorphirða og endurvinnsla"/>
    <s v="Díselolía"/>
    <s v="Gasolía"/>
    <n v="760720"/>
    <s v="l"/>
    <n v="658.02280000000007"/>
    <s v="Ekki til staðar"/>
    <s v="8"/>
    <s v="source"/>
    <x v="4"/>
    <s v="Í Grænu bókhaldi Íslenska Gámafélagsins fyrir árið 2014 er að finna upplýsingar um notkun fyrirtækisins á mismunandi tegundum olíuafurða. Upplýsingarnar eru á blaðsíðu 8 og eru eftirfarandi:_x000a__x000a_### Eldsneytisnotkun 2014_x000a__x000a_| Tegund eldsneytis   | Magn      |_x000a_|---------------------|-----------|_x000a_| Bensín 95 okt (L)   | 41.900    |_x000a_| Díselolía (L)       | 760.720   |_x000a_| Díselolía lituð (L) | 272.327   |_x000a_| Metan (m³)          | 101.100   |_x000a_| Lífdísel            | 118.000   |_x000a__x000a_Þessar upplýsingar sýna heildarnotkun á bensíni, díselolíu, litaðri díselolíu, metani og lífdíseli hjá Íslenska Gámafélaginu árið 2014."/>
    <m/>
    <m/>
    <x v="1"/>
  </r>
  <r>
    <s v="síldarvinnslan_hf"/>
    <s v="Síldarvinnslan"/>
    <s v="Seyðisfjörður"/>
    <n v="710"/>
    <x v="2"/>
    <s v="Austurland"/>
    <s v="Fiskimjölsverksmiðja"/>
    <s v="Svartolía"/>
    <s v="Svartolía"/>
    <n v="550104"/>
    <s v="l"/>
    <n v="550.10400000000004"/>
    <s v="Seyðisfjörður"/>
    <s v="3, 4"/>
    <s v="source"/>
    <x v="4"/>
    <s v="Síldarvinnslan hf. notaði eftirfarandi olíuafurðir árið 2014:_x000a__x000a_1. **Svartolía**:_x000a_   - Norðfjörður: 204.788 lítrar_x000a_   - Seyðisfjörður: 550.104 lítrar_x000a_   - Helguvík: 469.146 lítrar_x000a_   - Samtals: 1.224.038 lítrar_x000a__x000a_2. **Gasolía á vinnuvélar**:_x000a_   - Norðfjörður: 5.064 lítrar_x000a_   - Seyðisfjörður: 2.000 lítrar_x000a_   - Helguvík: 4.198 lítrar_x000a_   - Samtals: 11.282 lítrar_x000a__x000a_Upplýsingarnar eru að finna á blaðsíðu 3 og 4 í skýrslunni."/>
    <m/>
    <m/>
    <x v="0"/>
  </r>
  <r>
    <s v="síldarvinnslan_hf"/>
    <s v="Síldarvinnslan"/>
    <s v="Reykjanesbær"/>
    <n v="260"/>
    <x v="4"/>
    <s v="Suðurnes"/>
    <s v="Fiskimjölsverksmiðja"/>
    <s v="Svartolía"/>
    <s v="Svartolía"/>
    <n v="469146"/>
    <s v="l"/>
    <n v="469.14600000000002"/>
    <s v="Helguvík"/>
    <s v="3, 4"/>
    <s v="source"/>
    <x v="4"/>
    <s v="Síldarvinnslan hf. notaði eftirfarandi olíuafurðir árið 2014:_x000a__x000a_1. **Svartolía**:_x000a_   - Norðfjörður: 204.788 lítrar_x000a_   - Seyðisfjörður: 550.104 lítrar_x000a_   - Helguvík: 469.146 lítrar_x000a_   - Samtals: 1.224.038 lítrar_x000a__x000a_2. **Gasolía á vinnuvélar**:_x000a_   - Norðfjörður: 5.064 lítrar_x000a_   - Seyðisfjörður: 2.000 lítrar_x000a_   - Helguvík: 4.198 lítrar_x000a_   - Samtals: 11.282 lítrar_x000a__x000a_Upplýsingarnar eru að finna á blaðsíðu 3 og 4 í skýrslunni."/>
    <m/>
    <m/>
    <x v="0"/>
  </r>
  <r>
    <s v="síldarvinnslan_hf"/>
    <s v="Síldarvinnslan"/>
    <s v="Fjarðabyggð"/>
    <n v="740"/>
    <x v="0"/>
    <s v="Austurland"/>
    <s v="Fiskimjölsverksmiðja"/>
    <s v="Svartolía"/>
    <s v="Svartolía"/>
    <n v="204788"/>
    <s v="l"/>
    <n v="204.78800000000001"/>
    <s v="Norðfjörður"/>
    <s v="3, 4"/>
    <s v="source"/>
    <x v="4"/>
    <s v="Síldarvinnslan hf. notaði eftirfarandi olíuafurðir árið 2014:_x000a__x000a_1. **Svartolía**:_x000a_   - Norðfjörður: 204.788 lítrar_x000a_   - Seyðisfjörður: 550.104 lítrar_x000a_   - Helguvík: 469.146 lítrar_x000a_   - Samtals: 1.224.038 lítrar_x000a__x000a_2. **Gasolía á vinnuvélar**:_x000a_   - Norðfjörður: 5.064 lítrar_x000a_   - Seyðisfjörður: 2.000 lítrar_x000a_   - Helguvík: 4.198 lítrar_x000a_   - Samtals: 11.282 lítrar_x000a__x000a_Upplýsingarnar eru að finna á blaðsíðu 3 og 4 í skýrslunni."/>
    <m/>
    <m/>
    <x v="0"/>
  </r>
  <r>
    <s v="síldarvinnslan_hf"/>
    <s v="Síldarvinnslan"/>
    <s v="Fjarðabyggð"/>
    <n v="740"/>
    <x v="0"/>
    <s v="Austurland"/>
    <s v="Fiskimjölsverksmiðja"/>
    <s v="Gasolía á vinnuvélar"/>
    <s v="Gasolía"/>
    <n v="5064"/>
    <s v="l"/>
    <n v="4.3803599999999996"/>
    <s v="Norðfjörður"/>
    <s v="3, 4"/>
    <s v="source"/>
    <x v="4"/>
    <s v="Síldarvinnslan hf. notaði eftirfarandi olíuafurðir árið 2014:_x000a__x000a_1. **Svartolía**:_x000a_   - Norðfjörður: 204.788 lítrar_x000a_   - Seyðisfjörður: 550.104 lítrar_x000a_   - Helguvík: 469.146 lítrar_x000a_   - Samtals: 1.224.038 lítrar_x000a__x000a_2. **Gasolía á vinnuvélar**:_x000a_   - Norðfjörður: 5.064 lítrar_x000a_   - Seyðisfjörður: 2.000 lítrar_x000a_   - Helguvík: 4.198 lítrar_x000a_   - Samtals: 11.282 lítrar_x000a__x000a_Upplýsingarnar eru að finna á blaðsíðu 3 og 4 í skýrslunni."/>
    <m/>
    <m/>
    <x v="0"/>
  </r>
  <r>
    <s v="alcoa_fjarðarál"/>
    <s v="Alcoa"/>
    <s v="Reyðarfjörður"/>
    <n v="730"/>
    <x v="0"/>
    <s v="Austurland"/>
    <s v="Álframleiðsla"/>
    <s v="Díselolía"/>
    <s v="Gasolía"/>
    <n v="504916"/>
    <s v="l"/>
    <n v="436.75233999999995"/>
    <s v="rekstur bifreiða og vinnuvéla"/>
    <s v="10"/>
    <s v="source"/>
    <x v="4"/>
    <s v="Í umhverfisskýrslu Alcoa Fjarðaáls fyrir árið 2014 er að finna eftirfarandi upplýsingar um notkun olíuafurða:_x000a__x000a_- **Dísillolía (F.X.,T.N.)**: 12.230 lítrar (síða 9)_x000a_- **Bensín (F.X.,T.N.)**: 12.230 lítrar (síða 9)_x000a_- **Própan (F.X.)**: 504.715 lítrar (síða 9)_x000a_- **Smurolíur og smurefni**: 37.930 lítrar (síða 9)_x000a__x000a_Auk þess er tilgreint að við rekstur bifreiða og vinnuvéla var notaður 555.387 lítrar af díselolíu, þar af 50.471 lítrar af lífdíseli (B10) (síða 10)._x000a__x000a_Þessar upplýsingar gefa góða mynd af olíunotkun fyrirtækisins á árinu 2014."/>
    <m/>
    <m/>
    <x v="2"/>
  </r>
  <r>
    <s v="alcoa_fjarðarál"/>
    <s v="Alcoa"/>
    <s v="Reyðarfjörður"/>
    <n v="730"/>
    <x v="0"/>
    <s v="Austurland"/>
    <s v="Álver"/>
    <s v="Própan (F.X.)"/>
    <s v="Gas"/>
    <n v="504715"/>
    <s v="l"/>
    <n v="378.53625"/>
    <s v="Ekki til staðar"/>
    <s v="9"/>
    <s v="source"/>
    <x v="4"/>
    <s v="Í umhverfisskýrslu Alcoa Fjarðaáls fyrir árið 2014 er að finna eftirfarandi upplýsingar um notkun olíuafurða:_x000a__x000a_- **Dísillolía (F.X.,T.N.)**: 12.230 lítrar (síða 9)_x000a_- **Bensín (F.X.,T.N.)**: 12.230 lítrar (síða 9)_x000a_- **Própan (F.X.)**: 504.715 lítrar (síða 9)_x000a_- **Smurolíur og smurefni**: 37.930 lítrar (síða 9)_x000a__x000a_Auk þess er tilgreint að við rekstur bifreiða og vinnuvéla var notaður 555.387 lítrar af díselolíu, þar af 50.471 lítrar af lífdíseli (B10) (síða 10)._x000a__x000a_Þessar upplýsingar gefa góða mynd af olíunotkun fyrirtækisins á árinu 2014."/>
    <m/>
    <m/>
    <x v="2"/>
  </r>
  <r>
    <s v="síldarvinnslan_hf"/>
    <s v="Síldarvinnslan"/>
    <s v="Reykjanesbær"/>
    <n v="260"/>
    <x v="4"/>
    <s v="Suðurnes"/>
    <s v="Fiskimjölsverksmiðja"/>
    <s v="Gasolía á vinnuvélar"/>
    <s v="Gasolía"/>
    <n v="4198"/>
    <s v="l"/>
    <n v="3.6312699999999998"/>
    <s v="Helguvík"/>
    <s v="3, 4"/>
    <s v="source"/>
    <x v="4"/>
    <s v="Síldarvinnslan hf. notaði eftirfarandi olíuafurðir árið 2014:_x000a__x000a_1. **Svartolía**:_x000a_   - Norðfjörður: 204.788 lítrar_x000a_   - Seyðisfjörður: 550.104 lítrar_x000a_   - Helguvík: 469.146 lítrar_x000a_   - Samtals: 1.224.038 lítrar_x000a__x000a_2. **Gasolía á vinnuvélar**:_x000a_   - Norðfjörður: 5.064 lítrar_x000a_   - Seyðisfjörður: 2.000 lítrar_x000a_   - Helguvík: 4.198 lítrar_x000a_   - Samtals: 11.282 lítrar_x000a__x000a_Upplýsingarnar eru að finna á blaðsíðu 3 og 4 í skýrslunni."/>
    <m/>
    <m/>
    <x v="0"/>
  </r>
  <r>
    <s v="síldarvinnslan_hf"/>
    <s v="Síldarvinnslan"/>
    <s v="Seyðisfjörður"/>
    <n v="710"/>
    <x v="2"/>
    <s v="Austurland"/>
    <s v="Fiskimjölsverksmiðja"/>
    <s v="Gasolía á vinnuvélar"/>
    <s v="Gasolía"/>
    <n v="2000"/>
    <s v="l"/>
    <n v="1.73"/>
    <s v="Seyðisfjörður"/>
    <s v="3, 4"/>
    <s v="source"/>
    <x v="4"/>
    <s v="Síldarvinnslan hf. notaði eftirfarandi olíuafurðir árið 2014:_x000a__x000a_1. **Svartolía**:_x000a_   - Norðfjörður: 204.788 lítrar_x000a_   - Seyðisfjörður: 550.104 lítrar_x000a_   - Helguvík: 469.146 lítrar_x000a_   - Samtals: 1.224.038 lítrar_x000a__x000a_2. **Gasolía á vinnuvélar**:_x000a_   - Norðfjörður: 5.064 lítrar_x000a_   - Seyðisfjörður: 2.000 lítrar_x000a_   - Helguvík: 4.198 lítrar_x000a_   - Samtals: 11.282 lítrar_x000a__x000a_Upplýsingarnar eru að finna á blaðsíðu 3 og 4 í skýrslunni."/>
    <m/>
    <m/>
    <x v="0"/>
  </r>
  <r>
    <s v="hringrás"/>
    <s v="Hringrás"/>
    <s v="Reykjavík"/>
    <n v="104"/>
    <x v="6"/>
    <s v="Höfuðborgarsvæðið"/>
    <s v="Endurvinnsla"/>
    <s v="Díselolía"/>
    <s v="Gasolía"/>
    <n v="342905"/>
    <s v="l"/>
    <n v="296.61282499999999"/>
    <s v="bílar og vélar"/>
    <s v="9"/>
    <s v="source"/>
    <x v="4"/>
    <s v="Í skýrslunni eru upplýsingar um notkun olíuafurða hjá Hringrás hf. fyrir árið 2014. Hér eru helstu atriði:_x000a__x000a_- **Díselolía**:_x000a_  - Notkun: 342.905 lítrar_x000a_  - Orkuinnihald: 3.423.335 kWh_x000a_  - (Samanburður við 2013: 359.428 lítrar, 3.588.290 kWh)_x000a__x000a_- **Bensín**:_x000a_  - Notkun: 27.745 lítrar_x000a_  - Orkuinnihald: 252.016 kWh_x000a_  - (Samanburður við 2013: 17.284 lítrar, 156.996 kWh)_x000a__x000a_Þessar upplýsingar eru að finna á blaðsíðu 9 í töflu 1._x000a__x000a_Einnig er tekið fram að díselolía er nánast eina jarðefnaeldsneytið sem er brennt við starfsemi fyrirtækisins og nær allir bílar og vélar ganga fyrir díselolíu._x000a__x000a_Á blaðsíðu 11 er einnig nefnt að losun koltvísýrings (CO₂) vegna jarðefnaeldsneytis var 993 tonn árið 2014, samanborið við 1.010 tonn árið 2013._x000a__x000a_Þessar upplýsingar gefa góða mynd af notkun olíuafurða hjá Hringrás hf. árið 2014."/>
    <m/>
    <m/>
    <x v="1"/>
  </r>
  <r>
    <s v="íslenska_gámafélagið"/>
    <s v="Íslenska Gámafélagið"/>
    <s v="Gufunes, Reykjavík"/>
    <n v="112"/>
    <x v="6"/>
    <s v="Höfuðborgarsvæðið"/>
    <s v="Sorphirða og endurvinnsla"/>
    <s v="Díselolía lituð"/>
    <s v="Gasolía"/>
    <n v="272327"/>
    <s v="l"/>
    <n v="235.56285500000001"/>
    <s v="Ekki til staðar"/>
    <s v="8"/>
    <s v="source"/>
    <x v="4"/>
    <s v="Í Grænu bókhaldi Íslenska Gámafélagsins fyrir árið 2014 er að finna upplýsingar um notkun fyrirtækisins á mismunandi tegundum olíuafurða. Upplýsingarnar eru á blaðsíðu 8 og eru eftirfarandi:_x000a__x000a_### Eldsneytisnotkun 2014_x000a__x000a_| Tegund eldsneytis   | Magn      |_x000a_|---------------------|-----------|_x000a_| Bensín 95 okt (L)   | 41.900    |_x000a_| Díselolía (L)       | 760.720   |_x000a_| Díselolía lituð (L) | 272.327   |_x000a_| Metan (m³)          | 101.100   |_x000a_| Lífdísel            | 118.000   |_x000a__x000a_Þessar upplýsingar sýna heildarnotkun á bensíni, díselolíu, litaðri díselolíu, metani og lífdíseli hjá Íslenska Gámafélaginu árið 2014."/>
    <m/>
    <m/>
    <x v="1"/>
  </r>
  <r>
    <s v="sorpa"/>
    <s v="Sorpa"/>
    <s v="Reykjavík"/>
    <n v="112"/>
    <x v="6"/>
    <s v="Höfuðborgarsvæðið"/>
    <s v="Úrgangsmeðhöndlun"/>
    <s v="Díeselolía"/>
    <s v="Gasolía"/>
    <n v="270353"/>
    <s v="l"/>
    <n v="233.855345"/>
    <s v="Ekki til staðar"/>
    <s v="5"/>
    <s v="source"/>
    <x v="4"/>
    <s v="Í skýrslunni um grænt bókhald SORPU fyrir árið 2014 er að finna eftirfarandi upplýsingar um notkun olíuafurða:_x000a__x000a_1. **Bensín**:_x000a_   - Magn: 6.953 lítrar_x000a_   - Umhverfisáhrif: 0,04 l/t_x000a_   - Heimild: Tafla 5, bls. 5_x000a__x000a_2. **Díeselolía**:_x000a_   - Magn: 270.353 lítrar_x000a_   - Umhverfisáhrif: 1,62 l/t_x000a_   - Heimild: Tafla 5, bls. 5_x000a__x000a_3. **Metan**:_x000a_   - Magn: 12.802 Nm³_x000a_   - Umhverfisáhrif: 0,08 Nm³/t_x000a_   - Heimild: Tafla 5, bls. 5_x000a__x000a_4. **Heildarorkunotkun**:_x000a_   - Bensín: 5,2 tonn (64.170 kWh)_x000a_   - Díeselolía: 216,3 tonn (2.583.373 kWh)_x000a_   - Metan: 9,2 tonn (127.487 kWh)_x000a_   - Heimild: Tafla 7, bls. 6_x000a__x000a_5. **Gróðurhúsalofttegundir frá eldsneytisnotkun**:_x000a_   - Bensín: 5,2 tonn (0,10 kg CO₂/t)_x000a_   - Díeselolía: 216,3 tonn (4,10 kg CO₂/t)_x000a_   - Metan: 9,0 tonn (0,15 kg CO₂/t)_x000a_   - Heimild: Tafla 8, bls. 6_x000a__x000a_6. **Magn notað af metani og sparaður útblástur**:_x000a_   - Metan: 1.917.951 Nm³ (1.375 tonn)_x000a_   - Sparaður útblástur: 28.879 tonn-CO₂_x000a_   - Heimild: Tafla 9, bls. 6_x000a__x000a_Þessar upplýsingar gefa góða yfirsýn yfir notkun olíuafurða hjá SORPU árið 2014."/>
    <m/>
    <m/>
    <x v="1"/>
  </r>
  <r>
    <s v="loðnuvinnslan"/>
    <s v="Loðnuvinnslan"/>
    <s v="Fáskrúðsfjörður"/>
    <n v="750"/>
    <x v="0"/>
    <s v="Austurland"/>
    <s v="Fiskimjölsverksmiðja"/>
    <s v="Marine díselolía MD, flotaolía"/>
    <s v="Gasolía"/>
    <n v="247618"/>
    <s v="kg"/>
    <n v="247.61799999999999"/>
    <s v="Ekki til staðar"/>
    <s v="11, 13"/>
    <s v="source"/>
    <x v="4"/>
    <s v="Í skýrslunni um grænt bókhald Loðnuvinnslunnar hf. fyrir árið 2014 er að finna eftirfarandi upplýsingar um notkun olíuafurða:_x000a__x000a_### Tegundir olíuafurða og magn þeirra árið 2014:_x000a_- **Smurolía (glussi, gírolíur o.fl.)**: 2.646 kg_x000a_- **Marine díselolía MD, flotaolía**: 247.618 kg_x000a__x000a_### Magn brunagasa (SO₂ og CO₂) í útblæstri árið 2014 vegna bruna olíu:_x000a_- **Magn dísel-/flotaolíu (MD-olíu)**: 247,6 tn_x000a_- **Hlutfall S í flotaolíu (hlutfall SO₂)**: 0,2% (0,4%)_x000a_- **Magn SO₂ í útblæstri vegna brennslu díselolíu**: 3,9 tn_x000a_- **Magn CO₂ í útblæstri vegna bruna dísel-/flotaolíu**: 702,2 tn_x000a__x000a_Þessar upplýsingar eru að finna á blaðsíðum 11 og 13 í skýrslunni."/>
    <m/>
    <m/>
    <x v="0"/>
  </r>
  <r>
    <s v="fjarðarlax"/>
    <s v="Fjarðalax"/>
    <s v="Tálknafjörður"/>
    <n v="460"/>
    <x v="11"/>
    <s v="Vestfirðir"/>
    <s v="Fiskeldi"/>
    <s v="Gasolía"/>
    <s v="Gasolía"/>
    <n v="167557"/>
    <s v="l"/>
    <n v="144.93680499999999"/>
    <s v="Eldi Tálkna-&amp;Arnar-&amp;Patreksf"/>
    <s v="3"/>
    <s v="source"/>
    <x v="4"/>
    <s v="Í skýrslu Fjarðalax ehf fyrir árið 2014 er að finna eftirfarandi upplýsingar um olíunotkun fyrirtækisins:_x000a__x000a_- **Gasolía**: 167.557 lítrar_x000a_- **Bensín**: 10.454 lítrar_x000a__x000a_Þessar upplýsingar eru staðsettar á blaðsíðu 3 í skýrslunni undir kaflanum &quot;Ráefnis og auðlindanotkun&quot;._x000a__x000a_Tilvitnun úr textanum:_x000a_&quot;5. Olíunotkun_x000a_   Gasolía | Eldi Tálkna-&amp;Arnar-&amp;Patreksf | 167557 | lítrar_x000a_   Bensín  | Eldi Tálkna-&amp;Arnar-&amp;Patreksf | 10454  | lítrar&quot;"/>
    <m/>
    <m/>
    <x v="4"/>
  </r>
  <r>
    <s v="norðurál"/>
    <s v="Norðurál"/>
    <s v="Grundartangi"/>
    <n v="301"/>
    <x v="7"/>
    <s v="Vesturland"/>
    <s v="Álver"/>
    <s v="Olíunotkun"/>
    <s v="Gasolía"/>
    <n v="455865"/>
    <s v="l"/>
    <n v="394.32322499999998"/>
    <s v="Ekki til staðar"/>
    <s v="10"/>
    <s v="source"/>
    <x v="4"/>
    <s v="Í skýrslunni um grænt bókhald Norðuráls fyrir árið 2014 er að finna eftirfarandi upplýsingar um notkun olíuafurða:_x000a__x000a_- **Olíunotkun**: 455,865 lítrar (bls. 10)_x000a_- **Gasmotkun**: 115 tonn (bls. 10)_x000a__x000a_Þessar upplýsingar eru teknar úr töflu á blaðsíðu 10 sem sýnir hráefnis- og auðlindanotkun fyrirtækisins fyrir árið 2014."/>
    <m/>
    <m/>
    <x v="2"/>
  </r>
  <r>
    <s v="gmr_endurvinnsla_ehf"/>
    <s v="GMR endurvinnsla"/>
    <s v="Grundartangi"/>
    <n v="301"/>
    <x v="7"/>
    <s v="Vesturland"/>
    <s v="Endurvinnsla á brotajárni"/>
    <s v="Propan gas"/>
    <s v="Gas"/>
    <n v="238"/>
    <s v="tonn"/>
    <n v="238"/>
    <s v="Hjálparefni"/>
    <s v="9"/>
    <s v="source"/>
    <x v="4"/>
    <s v="Í græna bókhaldi GMR endurvinnsla ehf. fyrir árið 2014 er að finna upplýsingar um notkun á olíutengdum vörum. Hér eru helstu upplýsingar:_x000a__x000a_- **Propan gas**: 238 tonn_x000a_- **Súrefni**: 217 tonn_x000a__x000a_Þessar upplýsingar eru að finna á blaðsíðu 9 í töflu 5.1 undir liðnum &quot;Hjálparefni&quot;._x000a__x000a_Engar aðrar olíutengdar vörur eins og bensín, dísilolía eða metanól eru nefndar í skýrslunni fyrir árið 2014."/>
    <m/>
    <m/>
    <x v="1"/>
  </r>
  <r>
    <s v="elkem"/>
    <s v="Elkem"/>
    <s v="Grundartangi"/>
    <n v="301"/>
    <x v="7"/>
    <s v="Vesturland"/>
    <s v="Framleiðsla á kísilmálmi"/>
    <s v="Skipa- og flotaolía"/>
    <s v="Gasolía"/>
    <n v="126.7"/>
    <s v="vísitala"/>
    <n v="789.42802270181096"/>
    <s v="Ekki til staðar"/>
    <s v="7"/>
    <s v="source"/>
    <x v="4"/>
    <s v="Í skýrslunni um grænt bókhald Elkem Ísland ehf. fyrir árið 2014 er að finna eftirfarandi upplýsingar um notkun á olíuafurðum:_x000a__x000a_- **Skipa- og flotolía**: Vísitala 126,7 (bls. 7)_x000a__x000a_Ekki eru gefnar upp nákvæmar magnupplýsingar í tonnum, kg, eða lítrum, heldur eru notaðar vísitölur með grunnárið 2003._x000a__x000a_Engar aðrar olíuafurðir eins og bensín, dísilolía eða metanól eru nefndar í skýrslunni fyrir árið 2014._x000a__x000a_Þessar upplýsingar eru staðsettar á blaðsíðu 7 í skýrslunni."/>
    <m/>
    <m/>
    <x v="2"/>
  </r>
  <r>
    <s v="ísfélag_vestmannaeyja_þórshöfn"/>
    <s v="Ísfélag Vestmannaeyja"/>
    <s v="Þórshöfn"/>
    <n v="680"/>
    <x v="1"/>
    <s v="Norðurland Eystra"/>
    <s v="Fiskimjölsverksmiðja"/>
    <s v="Svartolía"/>
    <s v="Svartolía"/>
    <n v="764642"/>
    <s v="kg"/>
    <n v="764.64200000000005"/>
    <s v="Ekki til staðar"/>
    <s v="10"/>
    <s v="source"/>
    <x v="4"/>
    <s v="Í skýrslunni um grænt bókhald fyrir rekstrarárið 2014 hjá Ísfélagi Vestmannaeyja hf. eru eftirfarandi upplýsingar um notkun olíuafurða:_x000a__x000a_1. **Svartolía**:_x000a_   - Magn: 764.642 kg_x000a_   - Eining: kg_x000a_   - Blaðsíða: 10_x000a__x000a_2. **Dieselolía**:_x000a_   - Magn: 7.496 lítrar_x000a_   - Eining: lítrar_x000a_   - Blaðsíða: 10_x000a__x000a_3. **Magn SO2 í útblæstri vegna brennslu svartolíu**:_x000a_   - Magn: 29,07 tonn_x000a_   - Eining: tonn_x000a_   - Blaðsíða: 11_x000a__x000a_4. **Magn CO2 í útblæstri vegna brennslu svartolíu**:_x000a_   - Magn: 89,54 tonn_x000a_   - Eining: tonn_x000a_   - Blaðsíða: 11_x000a__x000a_Engin notkun á methanóli eða bensíni er nefnd í skýrslunni fyrir árið 2014._x000a__x000a_Tilvitnanir:_x000a_- &quot;Svartolía (tonn): 764.642 kg&quot; (Blaðsíða 10)_x000a_- &quot;Diesolía (l): 7.496 ltr.&quot; (Blaðsíða 10)_x000a_- &quot;Magn SO2 í útblæstri: Vegna brennslu svartolíu: 29,07 tonn&quot; (Blaðsíða 11)_x000a_- &quot;Magn CO2 í útblæstri vegna bruna: Svartolíu: 89,54 tonn&quot; (Blaðsíða 11)_x000a__x000a_Þessar upplýsingar gefa glögga mynd af olíunotkun fyrirtækisins á árinu 2014."/>
    <m/>
    <m/>
    <x v="0"/>
  </r>
  <r>
    <s v="ísfélag_vestmannaeyja"/>
    <s v="Ísfélag Vestmannaeyja"/>
    <s v="Vestmannaeyjar"/>
    <n v="900"/>
    <x v="3"/>
    <s v="Suðurland"/>
    <s v="Fiskimjölsverksmiðja"/>
    <s v="Dieselolía"/>
    <s v="Gasolía"/>
    <n v="7549"/>
    <s v="l"/>
    <n v="6.5298850000000002"/>
    <s v="Ekki til staðar"/>
    <s v="9"/>
    <s v="source"/>
    <x v="4"/>
    <s v="Í skýrslunni um grænt bókhald fyrir rekstrarárið 2014 hjá Ísfélagi Vestmannaeyja hf. er að finna eftirfarandi upplýsingar um notkun olíuafurða:_x000a__x000a_1. **Svartolía**:_x000a_   - Magn: 1.569.021 kg_x000a_   - Magn á tonn hráefnis: 48,93 kg/tonn_x000a_   - Blaðsíða: 9_x000a__x000a_2. **Dieselolía**:_x000a_   - Magn: 7.549 ltr._x000a_   - Magn á tonn hráefnis: 0,2354 ltr./tonn_x000a_   - Blaðsíða: 9_x000a__x000a_3. **Smurolía (glussi, grófurolíur ofl.)**:_x000a_   - Magn: 844 ltr._x000a_   - Magn á tonn hráefnis: 0,0263 ltr./tonn_x000a_   - Blaðsíða: 9_x000a__x000a_4. **Magn SO2 í útblæstri vegna brennslu svartolíu**:_x000a_   - Magn: 59,6 tonn_x000a_   - Blaðsíða: 10_x000a__x000a_5. **Magn CO2 í útblæstri vegna brennslu svartolíu**:_x000a_   - Magn: 4.833 tonn_x000a_   - Blaðsíða: 10_x000a__x000a_Þessar upplýsingar gefa glögga mynd af notkun olíuafurða hjá Ísfélagi Vestmannaeyja hf. á árinu 2014."/>
    <m/>
    <m/>
    <x v="0"/>
  </r>
  <r>
    <s v="steinull_hf"/>
    <s v="Steinull"/>
    <s v="Sauðárkrókur"/>
    <n v="550"/>
    <x v="10"/>
    <s v="Norðurland Vestra"/>
    <s v="Framleiðsla á steinull"/>
    <s v="Díeselolía"/>
    <s v="Gasolía"/>
    <n v="87970"/>
    <s v="kg"/>
    <n v="87.97"/>
    <s v="Tæki, hráefnaþurrkun og hersluloftshitun"/>
    <s v="11"/>
    <s v="source"/>
    <x v="4"/>
    <s v="Í skýrslunni um grænt bókhald Steinullar hf. fyrir árið 2014 er að finna eftirfarandi upplýsingar um notkun olíuafurða:_x000a__x000a_1. **Flotadíeselolía**:_x000a_   - Notkun: Til þurrkunar á sandi._x000a_   - Magn: Ekki tilgreint nákvæmlega í tonnum, en hlutfallstala er gefin upp sem 65% miðað við grunnár (2003)._x000a__x000a_2. **Díeselolía og bensín (farartæki)**:_x000a_   - Notkun: Fyrirtækið rekur díeselknúið ámoksturstæki, þrjá díeselknúna lyftara og tvo rafmagnslyftara. Einnig rekur fyrirtækið tvær bensínbifreiðar og eina díeselbifreið._x000a_   - Magn díeselolíu: 8.242 lítrar._x000a_   - Magn bensíns: 4.089 lítrar._x000a_   - Magn díeselolíu fyrir díeselbifreið: 1.104 lítrar._x000a__x000a_3. **Smurolía**:_x000a_   - Notkun: Ýmsar smur- og kæliolíur._x000a_   - Magn: 0,6 tonn._x000a__x000a_4. **Olía og bensín samtals**:_x000a_   - Magn: 87.970 tonn (hlutfallstala miðað við grunnár 2003)._x000a__x000a_Þessar upplýsingar eru að finna á eftirfarandi síðum:_x000a_- Síða 8: Umfjöllun um flotadíeselolíu._x000a_- Síða 11: Umfjöllun um díeselolíu og bensín fyrir farartæki._x000a_- Síða 9: Umfjöllun um smurolíu._x000a_- Síða 14: Samantekt á olíu- og bensínnotkun."/>
    <s v="Undirflokkar með ónothæfa vísitölu"/>
    <m/>
    <x v="5"/>
  </r>
  <r>
    <s v="skinney_þinganes_hf"/>
    <s v="Þinganes"/>
    <s v="Höfn"/>
    <n v="780"/>
    <x v="5"/>
    <s v="Suðurland"/>
    <s v="Fiskimjölsverksmiðja"/>
    <s v="Svartolía"/>
    <s v="Svartolía"/>
    <n v="82545"/>
    <s v="l"/>
    <n v="82.545000000000002"/>
    <s v="Ekki til staðar"/>
    <s v="4"/>
    <s v="source"/>
    <x v="4"/>
    <s v="Í skýrslunni um grænt bókhald fyrir árið 2014 frá Fiskimjölsverksmiðju Skinneyjar-Þinganess hf. er að finna eftirfarandi upplýsingar um olíunotkun fyrirtækisins:_x000a__x000a_### Olíunotkun (Page 4)_x000a_- **Svartolía**: _x000a_  - Notkun 2014: 82.545 lítrar_x000a_  - Notkun 2013: 1.686.395 lítrar_x000a__x000a_- **Díeselolía**: _x000a_  - Notkun 2014: 4.172 lítrar_x000a_  - Notkun 2013: 3.934 lítrar_x000a__x000a_Þessar upplýsingar eru teknar úr töflu 2.5 á blaðsíðu 4 í skýrslunni."/>
    <m/>
    <m/>
    <x v="0"/>
  </r>
  <r>
    <s v="malbikunarstöð_akureyjarbæjar"/>
    <s v="Malbikunarstöð Akureyrarbæjar"/>
    <s v="Akureyri"/>
    <n v="600"/>
    <x v="8"/>
    <s v="Norðurland Eystra"/>
    <s v="Framleiðsla malbiks"/>
    <s v="Flotaolía"/>
    <s v="Gasolía"/>
    <n v="60346"/>
    <s v="l"/>
    <n v="52.199289999999998"/>
    <s v="Til þurrkunar og upphitunar steinefna"/>
    <s v="6"/>
    <s v="source"/>
    <x v="4"/>
    <s v="Í skýrslunni um grænt bókhald fyrir árið 2014 hjá Malbikunarstöð Akureyrarbæjar við Súluveg er að finna eftirfarandi upplýsingar um olíunotkun fyrirtækisins:_x000a__x000a_- **Tegund olíu**: Flotaolía_x000a_- **Magn olíu**: 60.346 lítrar_x000a_- **Einingar**: Lítrar_x000a_- **Notkun á hvert tonn af malbiki**: 7,6 lítrar á hvert tonn af malbiki_x000a__x000a_Þessar upplýsingar eru að finna á blaðsíðu 6 í skýrslunni._x000a__x000a_Tilvitnun úr textanum:_x000a_&gt; &quot;Til þurrkunar og upphitunar steinefna er notuð flotaolía. Heildarmagn olíu á árinu 2014 varð 60.346 lítrar eða um 7,6 lítrar á hvert tonn af malbiki.&quot;_x000a__x000a_Engar aðrar upplýsingar um notkun annarra olíutengdra vara eins og bensín, dísilolíu eða metanól fyrir árið 2014 eru tilgreindar í skýrslunni."/>
    <m/>
    <m/>
    <x v="6"/>
  </r>
  <r>
    <s v="alcoa_fjarðarál"/>
    <s v="Alcoa"/>
    <s v="Reyðarfjörður"/>
    <n v="730"/>
    <x v="0"/>
    <s v="Austurland"/>
    <s v="Álver"/>
    <s v="Lífdísel (B10)"/>
    <s v="Blandað"/>
    <n v="50471"/>
    <s v="l"/>
    <n v="37.853250000000003"/>
    <s v="rekstur bifreiða og vinnuvéla"/>
    <s v="10"/>
    <s v="source"/>
    <x v="4"/>
    <s v="Í umhverfisskýrslu Alcoa Fjarðaáls fyrir árið 2014 er að finna eftirfarandi upplýsingar um notkun olíuafurða:_x000a__x000a_- **Dísillolía (F.X.,T.N.)**: 12.230 lítrar (síða 9)_x000a_- **Bensín (F.X.,T.N.)**: 12.230 lítrar (síða 9)_x000a_- **Própan (F.X.)**: 504.715 lítrar (síða 9)_x000a_- **Smurolíur og smurefni**: 37.930 lítrar (síða 9)_x000a__x000a_Auk þess er tilgreint að við rekstur bifreiða og vinnuvéla var notaður 555.387 lítrar af díselolíu, þar af 50.471 lítrar af lífdíseli (B10) (síða 10)._x000a__x000a_Þessar upplýsingar gefa góða mynd af olíunotkun fyrirtækisins á árinu 2014."/>
    <m/>
    <m/>
    <x v="2"/>
  </r>
  <r>
    <s v="orkuveita_reykjavíkur"/>
    <s v="Orkuveita Reykjavíkur"/>
    <s v="Reykjavík"/>
    <n v="110"/>
    <x v="6"/>
    <s v="Höfuðborgarsvæðið"/>
    <s v="Orkuveita"/>
    <s v="Olía"/>
    <s v="Gasolía"/>
    <n v="44838"/>
    <s v="l"/>
    <n v="38.784870000000005"/>
    <s v="Bílafloti, skólavæzi; Eltilvagn, skógrækt; Þrýnihjól; Jaðar"/>
    <s v="15"/>
    <s v="source"/>
    <x v="4"/>
    <s v="Í umhverfisskýrslu Orkuveitu Reykjavíkur fyrir árið 2014 er að finna upplýsingar um notkun á olíu og bensíni. Hér eru helstu atriði:_x000a__x000a_### Olía_x000a_- **Magn**: 44.838 lítrar_x000a_- **Staðsetning**: Bílafloti, skólavæzi; Eltilvagn, skógrækt; Þrýnihjól; Jaðar_x000a_- **Blaðsíða**: 15_x000a__x000a_### Bensín_x000a_- **Magn**: 2.950 lítrar_x000a_- **Staðsetning**: Bílafloti, skólavæzi_x000a_- **Blaðsíða**: 15_x000a__x000a_### Seyra_x000a_- **Magn**: 2.500 lítrar_x000a_- **Staðsetning**: Vatnstankur T-4_x000a_- **Blaðsíða**: 15_x000a__x000a_Þessar upplýsingar eru teknar úr töflu á blaðsíðu 15 í skýrslunni, þar sem magn eldsneytis og seyru sem flutt var um vatnsverndarsvæði höfuðborgarsvæðisins í fylgd eftirlitsmanns á árunum 2010-2014 er skráð."/>
    <m/>
    <m/>
    <x v="3"/>
  </r>
  <r>
    <s v="íslenska_gámafélagið"/>
    <s v="Íslenska Gámafélagið"/>
    <s v="Gufunes, Reykjavík"/>
    <n v="112"/>
    <x v="6"/>
    <s v="Höfuðborgarsvæðið"/>
    <s v="Sorphirða og endurvinnsla"/>
    <s v="Bensín 95 okt"/>
    <s v="Bensín"/>
    <n v="41900"/>
    <s v="l"/>
    <n v="31.425000000000001"/>
    <s v="Ekki til staðar"/>
    <s v="8"/>
    <s v="source"/>
    <x v="4"/>
    <s v="Í Grænu bókhaldi Íslenska Gámafélagsins fyrir árið 2014 er að finna upplýsingar um notkun fyrirtækisins á mismunandi tegundum olíuafurða. Upplýsingarnar eru á blaðsíðu 8 og eru eftirfarandi:_x000a__x000a_### Eldsneytisnotkun 2014_x000a__x000a_| Tegund eldsneytis   | Magn      |_x000a_|---------------------|-----------|_x000a_| Bensín 95 okt (L)   | 41.900    |_x000a_| Díselolía (L)       | 760.720   |_x000a_| Díselolía lituð (L) | 272.327   |_x000a_| Metan (m³)          | 101.100   |_x000a_| Lífdísel            | 118.000   |_x000a__x000a_Þessar upplýsingar sýna heildarnotkun á bensíni, díselolíu, litaðri díselolíu, metani og lífdíseli hjá Íslenska Gámafélaginu árið 2014."/>
    <m/>
    <m/>
    <x v="1"/>
  </r>
  <r>
    <s v="íslenska_kalkþörungafélagið"/>
    <s v="Íslenska Kalkþörungafélagið"/>
    <s v="Bíldudalur"/>
    <n v="465"/>
    <x v="11"/>
    <s v="Vestfirðir"/>
    <s v="Framleiðsla og vinnsla kalkþörunga"/>
    <s v="Dieselolía"/>
    <s v="Gasolía"/>
    <n v="37308"/>
    <s v="l"/>
    <n v="32.271419999999999"/>
    <s v="Á farartæki"/>
    <s v="16"/>
    <s v="source"/>
    <x v="4"/>
    <s v="### Skýrsla um olíunotkun Íslenska kalkþörungafélagsins ehf. árið 2014_x000a__x000a_#### Tegundir olíu og magn notkunar_x000a_1. **Dieselolía**_x000a_   - **Magn:** 37.308 lítrar_x000a_   - **Notkun:** Á farartæki_x000a_   - **Heimild:** Síða 16_x000a__x000a_2. **Propangas (Gas)**_x000a_   - **Magn:** 10,2 tonn_x000a_   - **Notkun:** Til þurrkunar á kornuðum áburði (notkun hætt um mitt ár 2014)_x000a_   - **Heimild:** Síða 16_x000a__x000a_3. **Smurolía**_x000a_   - **Magn:** 300 lítrar_x000a_   - **Notkun:** Til að smyrja ýmis tæki í verksmiðjunni_x000a_   - **Heimild:** Síða 13_x000a__x000a_4. **Smurfeiti**_x000a_   - **Magn:** 160 lítrar_x000a_   - **Notkun:** Til að smyrja ýmis tæki í verksmiðjunni_x000a_   - **Heimild:** Síða 13_x000a__x000a_#### Samantekt_x000a_Íslenska kalkþörungafélagið ehf. notaði árið 2014 dieselolíu, propangas, smurolíu og smurfeiti í starfsemi sinni. Dieselolía var notuð á farartæki, propangas til þurrkunar á kornuðum áburði (notkun hætt um mitt ár 2014), og smurolía og smurfeiti til að smyrja ýmis tæki í verksmiðjunni._x000a__x000a_#### Heimildir_x000a_- **Dieselolía og propangas:** Síða 16_x000a_- **Smurolía og smurfeiti:** Síða 13"/>
    <m/>
    <m/>
    <x v="4"/>
  </r>
  <r>
    <s v="dýrfiskur_hf"/>
    <s v="Dýrfiskur"/>
    <s v="Flateyri"/>
    <n v="425"/>
    <x v="9"/>
    <s v="Vestfirðir"/>
    <s v="Sjókvíaeldi"/>
    <s v="Ótilgreind"/>
    <s v="Gasolía"/>
    <n v="30042"/>
    <s v="l"/>
    <n v="25.986329999999999"/>
    <s v="Ekki til staðar"/>
    <s v="3"/>
    <s v="source"/>
    <x v="4"/>
    <s v="Í grænu bókhaldi Dýrfisks hf. fyrir árið 2014 er að finna eftirfarandi upplýsingar um olíunotkun fyrirtækisins:_x000a__x000a_- **Tegund olíu**: Ótilgreind_x000a_- **Magn**: 30.042 lítrar_x000a_- **Staðsetning**: Dýrafjörður_x000a_- **Eining**: Lítrar_x000a_- **Síða**: 3_x000a__x000a_Tilvitnun úr textanum:_x000a_&quot;2.5. Olíunotkun | Dýrafjörður | 30.042 | lítrar |&quot;_x000a__x000a_Engar aðrar upplýsingar um notkun annarra olíutengdra vara eins og bensín, dísilolíu eða metanól fyrir árið 2014 fundust í skýrslunni."/>
    <m/>
    <m/>
    <x v="4"/>
  </r>
  <r>
    <s v="sorpeyðingastöð_suðurnesja_kalka"/>
    <s v="Sorpeyðingarstöð Suðurnesja"/>
    <s v="Reykjanesbær"/>
    <n v="230"/>
    <x v="4"/>
    <s v="Suðurnes"/>
    <s v="Sorpeyðingarstöð"/>
    <s v="Gasolía"/>
    <s v="Gasolía"/>
    <n v="29101"/>
    <s v="l"/>
    <n v="25.172364999999999"/>
    <s v="Ekki til staðar"/>
    <s v="5"/>
    <s v="source"/>
    <x v="4"/>
    <s v="Í Græna bókhaldinu fyrir árið 2014 frá Sorpeyðingarstöð Suðurnesja sf. er að finna eftirfarandi upplýsingar um notkun á olíuafurðum:_x000a__x000a_- **Gasólia (lítrar)**: 29.101 lítrar_x000a_- **Gas (kg)**: 253 kg_x000a_- **Smurolía (lítrar)**: 29 lítrar_x000a_- **Steinolía (lítrar)**: 0 lítrar_x000a_- **Bensín (lítrar)**: 0 lítrar_x000a_- **Olíuhreinsir (lítrar)**: 240 lítrar_x000a_- **Glussi (lítrar)**: 1.408 lítrar_x000a_- **Smurefni (lítrar)**: 34 lítrar_x000a_- **Hreinsiefni (lítrar)**: 233 lítrar_x000a_- **Frostlögur (lítrar)**: 80 lítrar_x000a_- **Ryðeyðir (lítrar)**: 5 lítrar_x000a_- **Litur (lítrar)**: 740 lítrar_x000a_- **Saltsyra (lítrar)**: 1.645 lítrar_x000a__x000a_Þessar upplýsingar eru að finna á blaðsíðu 5 í skýrslunni."/>
    <m/>
    <m/>
    <x v="1"/>
  </r>
  <r>
    <s v="ísfélag_vestmannaeyja_þórshöfn"/>
    <s v="Ísfélag Vestmannaeyja"/>
    <s v="Þórshöfn"/>
    <n v="680"/>
    <x v="1"/>
    <s v="Norðurland Eystra"/>
    <s v="Fiskimjölsverksmiðja"/>
    <s v="Dieselolía"/>
    <s v="Gasolía"/>
    <n v="7496"/>
    <s v="l"/>
    <n v="0"/>
    <s v="Ekki til staðar"/>
    <s v="10"/>
    <s v="source"/>
    <x v="4"/>
    <s v="Í skýrslunni um grænt bókhald fyrir rekstrarárið 2014 hjá Ísfélagi Vestmannaeyja hf. eru eftirfarandi upplýsingar um notkun olíuafurða:_x000a__x000a_1. **Svartolía**:_x000a_   - Magn: 764.642 kg_x000a_   - Eining: kg_x000a_   - Blaðsíða: 10_x000a__x000a_2. **Dieselolía**:_x000a_   - Magn: 7.496 lítrar_x000a_   - Eining: lítrar_x000a_   - Blaðsíða: 10_x000a__x000a_3. **Magn SO2 í útblæstri vegna brennslu svartolíu**:_x000a_   - Magn: 29,07 tonn_x000a_   - Eining: tonn_x000a_   - Blaðsíða: 11_x000a__x000a_4. **Magn CO2 í útblæstri vegna brennslu svartolíu**:_x000a_   - Magn: 89,54 tonn_x000a_   - Eining: tonn_x000a_   - Blaðsíða: 11_x000a__x000a_Engin notkun á methanóli eða bensíni er nefnd í skýrslunni fyrir árið 2014._x000a__x000a_Tilvitnanir:_x000a_- &quot;Svartolía (tonn): 764.642 kg&quot; (Blaðsíða 10)_x000a_- &quot;Diesolía (l): 7.496 ltr.&quot; (Blaðsíða 10)_x000a_- &quot;Magn SO2 í útblæstri: Vegna brennslu svartolíu: 29,07 tonn&quot; (Blaðsíða 11)_x000a_- &quot;Magn CO2 í útblæstri vegna bruna: Svartolíu: 89,54 tonn&quot; (Blaðsíða 11)_x000a__x000a_Þessar upplýsingar gefa glögga mynd af olíunotkun fyrirtækisins á árinu 2014."/>
    <m/>
    <m/>
    <x v="0"/>
  </r>
  <r>
    <s v="hringrás"/>
    <s v="Hringrás"/>
    <s v="Reykjavík"/>
    <n v="104"/>
    <x v="6"/>
    <s v="Höfuðborgarsvæðið"/>
    <s v="Endurvinnsla"/>
    <s v="Bensín"/>
    <s v="Bensín"/>
    <n v="27745"/>
    <s v="l"/>
    <n v="20.80875"/>
    <s v="Ekki til staðar"/>
    <s v="9"/>
    <s v="source"/>
    <x v="4"/>
    <s v="Í skýrslunni eru upplýsingar um notkun olíuafurða hjá Hringrás hf. fyrir árið 2014. Hér eru helstu atriði:_x000a__x000a_- **Díselolía**:_x000a_  - Notkun: 342.905 lítrar_x000a_  - Orkuinnihald: 3.423.335 kWh_x000a_  - (Samanburður við 2013: 359.428 lítrar, 3.588.290 kWh)_x000a__x000a_- **Bensín**:_x000a_  - Notkun: 27.745 lítrar_x000a_  - Orkuinnihald: 252.016 kWh_x000a_  - (Samanburður við 2013: 17.284 lítrar, 156.996 kWh)_x000a__x000a_Þessar upplýsingar eru að finna á blaðsíðu 9 í töflu 1._x000a__x000a_Einnig er tekið fram að díselolía er nánast eina jarðefnaeldsneytið sem er brennt við starfsemi fyrirtækisins og nær allir bílar og vélar ganga fyrir díselolíu._x000a__x000a_Á blaðsíðu 11 er einnig nefnt að losun koltvísýrings (CO₂) vegna jarðefnaeldsneytis var 993 tonn árið 2014, samanborið við 1.010 tonn árið 2013._x000a__x000a_Þessar upplýsingar gefa góða mynd af notkun olíuafurða hjá Hringrás hf. árið 2014."/>
    <m/>
    <m/>
    <x v="1"/>
  </r>
  <r>
    <s v="eskja"/>
    <s v="Eskja"/>
    <s v="Eskifjörður"/>
    <n v="735"/>
    <x v="0"/>
    <s v="Austurland"/>
    <s v="Mjöl- og lýsisvinnsla"/>
    <s v="Svartolía"/>
    <s v="Svartolía"/>
    <n v="26445"/>
    <s v="kg"/>
    <n v="26.445"/>
    <s v="Ekki til staðar"/>
    <s v="8"/>
    <s v="source"/>
    <x v="4"/>
    <s v="Í skýrslunni um grænt bókhald Eskju hf. fyrir árið 2014 er að finna eftirfarandi upplýsingar um notkun olíu og olíutengdra vara:_x000a__x000a_### 3.5 Auðlindanotkun (Page 8)_x000a_- **Svartolía**: 26.445 kg_x000a__x000a_### 3.6 Loftmengun (Page 9)_x000a_- **CO₂**: 81 tonn (miðað við brennslu á 26.445 kg af svartolíu)_x000a_- **SO₂**: 1 tonn (miðað við brennslu á 26.445 kg af svartolíu)_x000a__x000a_Þessar upplýsingar sýna að fyrirtækið notaði svartolíu og gefur einnig upp magn losaðra mengandi efna vegna brennslu svartolíu._x000a__x000a_Engar aðrar olíutengdar vörur eins og bensín, dísilolía eða metanól eru nefndar í skýrslunni fyrir árið 2014._x000a__x000a_### Tilvísanir:_x000a_- Page 8: Tafla 5 Auðlindanotkun vinnslu árið 2014_x000a_- Page 9: Tafla 6 Loftmengun miðað við brennslu á 26.445 kg af svartolíu árið 2014"/>
    <m/>
    <m/>
    <x v="0"/>
  </r>
  <r>
    <s v="norðurá"/>
    <s v="Norðurá"/>
    <s v="Stekkjarvík, Blönduós"/>
    <n v="541"/>
    <x v="19"/>
    <s v="Norðurland Vestra"/>
    <s v="Urðun úrgangs"/>
    <s v="Gasolía"/>
    <s v="Gasolía"/>
    <n v="25597"/>
    <s v="l"/>
    <n v="22.141404999999999"/>
    <s v="Notkun á tækjum"/>
    <s v="16"/>
    <s v="source"/>
    <x v="4"/>
    <s v="### Upplýsingar um olíunotkun Norðurá bs. árið 2014_x000a__x000a_Í skýrslunni um grænt bókhald fyrir árið 2014 kemur fram eftirfarandi um notkun á olíuafurðum hjá Norðurá bs.:_x000a__x000a_- **Gasolíunotkun**:_x000a_  - Notkun á tækjum (þrír troðarar, jarðýta, hjólaskólfa, traktorgröfa, fjórhjól og MMC pallbíll): 25.597 lítrar_x000a_  - Notkun á bifreið: 2.040 lítrar_x000a_  - Notkun á fjórhjóli: 386 lítrar_x000a_  - Samtals gasolíunotkun: 27.637 lítrar_x000a__x000a_- **Bensínnotkun**:_x000a_  - Notkun á fjórhjóli: 386 lítrar_x000a__x000a_Þessar upplýsingar eru að finna á blaðsíðu 16 í skýrslunni._x000a__x000a_Tilvitnun:_x000a_&gt; &quot;Gasolíunotkun er bundin við notkun á tækjum, sem eru þrír troðarar, jarðýta, hjólaskólfa, traktorgröfa, fjórhjól og MMC pallbíll. Þau eru notuð til færslu á jarðvegi og undirbúning og frágang urðunarháls og til aðstoðar við losun farartækja þegar á þarf að halda. Olíunotkun á tækjun var 25.597 lítrar, á bifreið 2.040 lítrar og fjórhjóli 386 lítrar. Gasolíunotkun var því samtals 27.637 lítrar og bensín 386 lítrar. Rafmagn og vatn tengist eingöngu notkun í þjónustuhúsi, starfsmannaaðstöðu og þvottaplani.&quot;"/>
    <m/>
    <m/>
    <x v="1"/>
  </r>
  <r>
    <s v="hraðfrystihúsið_gunnvör"/>
    <s v="Hraðfrystihúsið Gunnvör"/>
    <s v="Hnífsdalur"/>
    <n v="410"/>
    <x v="9"/>
    <s v="Vestfirðir"/>
    <s v="Sjókvíaleldi á þorski"/>
    <s v="Skipagasolía"/>
    <s v="Gasolía"/>
    <n v="22744"/>
    <s v="l"/>
    <n v="19.673560000000002"/>
    <s v="Olía á báta (Rán og Papey)"/>
    <s v="3"/>
    <s v="source"/>
    <x v="4"/>
    <s v="Í skýrslunni um grænt bókhald Hraðfrystihússins - Gunnvarar hf. fyrir árið 2014 er eftirfarandi upplýsingar um olíunotkun fyrirtækisins:_x000a__x000a_- **Tegund olíu**: Olía á báta (Rán og Papey)_x000a_- **Magn**: 22.744 lítrar_x000a_- **Eining**: Lítrar_x000a_- **Síða**: 3_x000a__x000a_Tilvitnun úr textanum:_x000a_&gt; &quot;2.5. Olíunotkun | Olía á báta: Rán og Papey | 22.744 | Lítrar |&quot;_x000a__x000a_Engar aðrar upplýsingar um notkun annarra olíutengdra vara eins og bensín, dísilolíu, metanól eða annarra efna fyrir árið 2014 fundust í skýrslunni."/>
    <m/>
    <m/>
    <x v="4"/>
  </r>
  <r>
    <s v="sorpurðun_vesturlands"/>
    <s v="Sorpurðun Vesturlands"/>
    <s v="Borgarnes"/>
    <n v="310"/>
    <x v="13"/>
    <s v="Vesturland"/>
    <s v="Urðun úrgangs"/>
    <s v="Gasolía"/>
    <s v="Gasolía"/>
    <n v="20142"/>
    <s v="l"/>
    <n v="17.422829999999998"/>
    <s v="troðari, grafa og dráttavél"/>
    <s v="11"/>
    <s v="source"/>
    <x v="4"/>
    <s v="Í skýrslunni um grænt bókhald Sorpuðunar Vesturlands hf. fyrir árið 2014 er að finna upplýsingar um olíunotkun fyrirtækisins. Á blaðsíðu 11 kemur fram að gasiolíunotkun fyrirtækisins á árinu 2014 var samtals 20.142 lítrar. Þessi olía var notuð á tækjum eins og troðara, gröfu og dráttavélum sem eru notuð til flutnings á jarðvegi og við undirbúning og frágang urðunarreina._x000a__x000a_Tilvitnun:_x000a_&quot;Gasiolíunotkun er bundin við notkun á tækjum, sem eru troðari, grafa og dráttavél. Þau eru notuð til flutnings á jarðvegi og við undirbúning og frágang urðunarreina. Olíunotkun á tækjun var samtals 20.142 lítrar á árinu 2014.&quot; (Bls. 11)_x000a__x000a_Engar aðrar upplýsingar um notkun annarra olíutengdra vara eins og bensíns eða metanóls fyrir árið 2014 fundust í skýrslunni."/>
    <m/>
    <m/>
    <x v="1"/>
  </r>
  <r>
    <s v="efnamóttakan"/>
    <s v="Efnamóttakan"/>
    <s v="Gufunes, Reykjavík"/>
    <n v="112"/>
    <x v="6"/>
    <s v="Höfuðborgarsvæðið"/>
    <s v="Móttaka og endurvinnsla úrgangs"/>
    <s v="Díselolía"/>
    <s v="Gasolía"/>
    <n v="18684"/>
    <s v="l"/>
    <n v="16.161660000000001"/>
    <s v="Ekki til staðar"/>
    <s v="9"/>
    <s v="source"/>
    <x v="4"/>
    <s v="Í skýrslunni um grænt bókhald Efnamóttökunnar hf. fyrir árið 2014 er að finna eftirfarandi upplýsingar um notkun olíuafurða:_x000a__x000a_- **Bensín**: 1.952 lítrar_x000a_- **Metangas**: 10.890 lítrar (magn af metani er gefið upp í lítrum samkvæmt reiknireglu á heimasíðu Metans hf. um jafngildi orkuinnihalds: 1 Nm³ 100% metan = 1,12 L 95-oktán bensín)_x000a_- **Díselolía**: 18.684 lítrar_x000a__x000a_Þessar upplýsingar eru að finna á blaðsíðu 9 í skýrslunni._x000a__x000a_Tilvitnun:_x000a_&gt; &quot;Breytur um auðlindanotkun í grænu bókhaldi_x000a_&gt; _x000a_&gt; | Breyta               | Eining | 2014   | 2013   | 2012   |_x000a_&gt; |----------------------|--------|--------|--------|--------|_x000a_&gt; | Rafmagn              | kWh    | 89.071 | 106.296| 102.753|_x000a_&gt; | Heitt vatn           | m³     | 15.556 | 11.068 | 10.322 |_x000a_&gt; | Bensín               | l      | 1.952  | 5.596  | 2.704  |_x000a_&gt; | Metangas *           | l      | 10.890 | 8.512  | 9.652  |_x000a_&gt; | Dieselolía           | l      | 18.684 | 14.412 | 17.072 |&quot;"/>
    <m/>
    <m/>
    <x v="1"/>
  </r>
  <r>
    <s v="stolt_sea_farm_iceland_hf"/>
    <s v="Stolt Sea Farm Iceland"/>
    <s v="Reykjanesbær"/>
    <n v="233"/>
    <x v="4"/>
    <s v="Suðurnes"/>
    <s v="Fiskeldi"/>
    <s v="Olía"/>
    <s v="Gasolía"/>
    <n v="13397"/>
    <s v="l"/>
    <n v="11.588405"/>
    <s v="Eldi"/>
    <s v="4"/>
    <s v="source"/>
    <x v="4"/>
    <s v="Í skýrslunni um grænt bókhald Stolt Sea Farm Iceland hf. fyrir árið 2014 er að finna eftirfarandi upplýsingar um notkun olíu og bensíns:_x000a__x000a_- **Olíunotkun**: 13,397 lítrar_x000a_- **Hvar í fyrirtækinu**: Eldi_x000a__x000a_Þessar upplýsingar eru staðsettar á blaðsíðu 4 í skýrslunni._x000a__x000a_Tilvitnun:_x000a_&quot;2.5. Olíunotkun | Olía og bensín - eldi | 13,397 | L&quot;"/>
    <m/>
    <m/>
    <x v="4"/>
  </r>
  <r>
    <s v="alcoa_fjarðarál"/>
    <s v="Alcoa"/>
    <s v="Reyðarfjörður"/>
    <n v="730"/>
    <x v="0"/>
    <s v="Austurland"/>
    <s v="Álframleiðsla"/>
    <s v="Bensín (F.X.,T.N.)"/>
    <s v="Bensín"/>
    <n v="12230"/>
    <s v="l"/>
    <n v="9.1724999999999994"/>
    <s v="Ekki til staðar"/>
    <s v="9"/>
    <s v="source"/>
    <x v="4"/>
    <s v="Í umhverfisskýrslu Alcoa Fjarðaáls fyrir árið 2014 er að finna eftirfarandi upplýsingar um notkun olíuafurða:_x000a__x000a_- **Dísillolía (F.X.,T.N.)**: 12.230 lítrar (síða 9)_x000a_- **Bensín (F.X.,T.N.)**: 12.230 lítrar (síða 9)_x000a_- **Própan (F.X.)**: 504.715 lítrar (síða 9)_x000a_- **Smurolíur og smurefni**: 37.930 lítrar (síða 9)_x000a__x000a_Auk þess er tilgreint að við rekstur bifreiða og vinnuvéla var notaður 555.387 lítrar af díselolíu, þar af 50.471 lítrar af lífdíseli (B10) (síða 10)._x000a__x000a_Þessar upplýsingar gefa góða mynd af olíunotkun fyrirtækisins á árinu 2014."/>
    <m/>
    <m/>
    <x v="2"/>
  </r>
  <r>
    <s v="alcoa_fjarðarál"/>
    <s v="Alcoa"/>
    <s v="Reyðarfjörður"/>
    <n v="730"/>
    <x v="0"/>
    <s v="Austurland"/>
    <s v="Álframleiðsla"/>
    <s v="Dísillolía (F.X.,T.N.)"/>
    <s v="Gasolía"/>
    <n v="12230"/>
    <s v="l"/>
    <n v="10.578950000000001"/>
    <s v="Ekki til staðar"/>
    <s v="9"/>
    <s v="source"/>
    <x v="4"/>
    <s v="Í umhverfisskýrslu Alcoa Fjarðaáls fyrir árið 2014 er að finna eftirfarandi upplýsingar um notkun olíuafurða:_x000a__x000a_- **Dísillolía (F.X.,T.N.)**: 12.230 lítrar (síða 9)_x000a_- **Bensín (F.X.,T.N.)**: 12.230 lítrar (síða 9)_x000a_- **Própan (F.X.)**: 504.715 lítrar (síða 9)_x000a_- **Smurolíur og smurefni**: 37.930 lítrar (síða 9)_x000a__x000a_Auk þess er tilgreint að við rekstur bifreiða og vinnuvéla var notaður 555.387 lítrar af díselolíu, þar af 50.471 lítrar af lífdíseli (B10) (síða 10)._x000a__x000a_Þessar upplýsingar gefa góða mynd af olíunotkun fyrirtækisins á árinu 2014."/>
    <m/>
    <m/>
    <x v="2"/>
  </r>
  <r>
    <s v="fjarðarlax"/>
    <s v="Fjarðalax"/>
    <s v="Tálknafjörður"/>
    <n v="460"/>
    <x v="11"/>
    <s v="Vestfirðir"/>
    <s v="Fiskeldi"/>
    <s v="Bensín"/>
    <s v="Bensín"/>
    <n v="10454"/>
    <s v="l"/>
    <n v="7.8404999999999996"/>
    <s v="Eldi Tálkna-&amp;Arnar-&amp;Patreksf"/>
    <s v="3"/>
    <s v="source"/>
    <x v="4"/>
    <s v="Í skýrslu Fjarðalax ehf fyrir árið 2014 er að finna eftirfarandi upplýsingar um olíunotkun fyrirtækisins:_x000a__x000a_- **Gasolía**: 167.557 lítrar_x000a_- **Bensín**: 10.454 lítrar_x000a__x000a_Þessar upplýsingar eru staðsettar á blaðsíðu 3 í skýrslunni undir kaflanum &quot;Ráefnis og auðlindanotkun&quot;._x000a__x000a_Tilvitnun úr textanum:_x000a_&quot;5. Olíunotkun_x000a_   Gasolía | Eldi Tálkna-&amp;Arnar-&amp;Patreksf | 167557 | lítrar_x000a_   Bensín  | Eldi Tálkna-&amp;Arnar-&amp;Patreksf | 10454  | lítrar&quot;"/>
    <m/>
    <m/>
    <x v="4"/>
  </r>
  <r>
    <s v="íslandsbleikja"/>
    <s v="Íslandsbleikja"/>
    <s v="Akureyri"/>
    <n v="600"/>
    <x v="8"/>
    <s v="Norðurland Eystra"/>
    <s v="Fiskeldi"/>
    <s v="Olía"/>
    <s v="Gasolía"/>
    <n v="10316"/>
    <s v="l"/>
    <n v="8.9233399999999996"/>
    <s v="Vararafstöð og vinnutæki"/>
    <s v="4"/>
    <s v="source"/>
    <x v="4"/>
    <s v="Í skýrslunni um grænt bókhald fyrir árið 2014 frá Íslandsbleikju ehf. er að finna eftirfarandi upplýsingar um olíunotkun fyrirtækisins:_x000a__x000a_- **Tegund olíu**: Olía notuð fyrir vararafstöð og vinnutæki._x000a_- **Magn**: 10.316 lítrar._x000a_- **Eining**: Lítrar._x000a_- **Síða**: 4._x000a__x000a_Tilvitnun úr textanum:_x000a_&quot;2.5. Olíunotkun | Vararafstöð, vinnutæki | 10.316 | lítrar |&quot;_x000a__x000a_Engar aðrar upplýsingar um notkun annarra olíutengdra vara eins og bensín, dísilolíu, metanól eða annarra efna fyrir árið 2014 fundust í skýrslunni."/>
    <m/>
    <m/>
    <x v="4"/>
  </r>
  <r>
    <s v="silfurstjarnan_hf"/>
    <s v="Silfurstjarnan"/>
    <s v="Kópasker"/>
    <n v="671"/>
    <x v="12"/>
    <s v="Norðurland Eystra"/>
    <s v="Fiskeldi"/>
    <s v="Olía notuð í varaafstöð og vinnutæki"/>
    <s v="Gasolía"/>
    <n v="10316"/>
    <s v="l"/>
    <n v="8.9233399999999996"/>
    <s v="Varaafstöð og vinnutæki"/>
    <s v="4"/>
    <s v="source"/>
    <x v="4"/>
    <s v="Í skýrslunni um grænt bókhald fyrir árið 2014 frá Íslandsbleikju ehf. er að finna eftirfarandi upplýsingar um olíunotkun fyrirtækisins:_x000a__x000a_- **Tegund olíu**: Olía notuð í varaafstöð og vinnutæki._x000a_- **Magn**: 10.316 lítrar._x000a_- **Eining**: Lítrar._x000a_- **Síða**: 4._x000a__x000a_Tilvitnun úr textanum:_x000a_&quot;2.5. Olíunotkun | Vörrarafstöð, vinnutæki | 10.316 | lítrar |&quot;_x000a__x000a_Engar aðrar upplýsingar um notkun annarra olíutengdra vara eins og bensín, dísilolíu, metanól eða annarra efna fyrir árið 2014 fundust í skýrslunni."/>
    <m/>
    <m/>
    <x v="4"/>
  </r>
  <r>
    <s v="hólalax"/>
    <s v="Hólalax"/>
    <s v="Sauðárkrókur"/>
    <n v="551"/>
    <x v="10"/>
    <s v="Norðurland Vestra"/>
    <s v="Fiskeldi"/>
    <s v="Olía"/>
    <s v="Gasolía"/>
    <n v="10106"/>
    <s v="l"/>
    <n v="8.7416900000000002"/>
    <s v="Almenn starfsemi"/>
    <s v="9"/>
    <s v="source"/>
    <x v="4"/>
    <s v="Í grænu bókhaldi Hólalax hf. fyrir árið 2014 er að finna eftirfarandi upplýsingar um olíunotkun fyrirtækisins:_x000a__x000a_1. Á blaðsíðu 3, í kafla 2. Hráefnis og auðlindanotkun, er tilgreind olíunotkun:_x000a_   - Varaaflsstöð: 1.010 lítrar_x000a__x000a_2. Á blaðsíðu 9, í kafla 6. Sértæk skráning fyrir eldisstöðvar fisks, alifugla eða svína, er tilgreind sundurlíðun á aðföngum:_x000a_   - Olía: 10.106 lítrar_x000a__x000a_Þessar upplýsingar gefa til kynna að fyrirtækið notaði olíu bæði fyrir varaaflsstöð og almenna starfsemi, samtals 11.116 lítra á árinu 2014."/>
    <m/>
    <m/>
    <x v="4"/>
  </r>
  <r>
    <s v="rifós_hf"/>
    <s v="Rifós"/>
    <s v="Kópasker"/>
    <n v="671"/>
    <x v="12"/>
    <s v="Norðurland Eystra"/>
    <s v="Eldisiðnaður"/>
    <s v="Hráolía"/>
    <s v="Svartolía"/>
    <n v="7747"/>
    <s v="l"/>
    <n v="7.7469999999999999"/>
    <s v="Ekki til staðar"/>
    <s v="2"/>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becromal"/>
    <s v="TDK Foil Iceland "/>
    <s v="Akureyri"/>
    <n v="600"/>
    <x v="8"/>
    <s v="Norðurland Eystra"/>
    <s v="Framleiðsla á álþynnum fyrir rafþétta"/>
    <s v="Díselolía"/>
    <s v="Gasolía"/>
    <n v="7290"/>
    <s v="l"/>
    <n v="6.3058500000000004"/>
    <s v="Ökutæki/vélar"/>
    <s v="9"/>
    <s v="source"/>
    <x v="4"/>
    <s v="Í skýrslunni um grænt bókhald Becromal Iceland ehf. fyrir árið 2014 er að finna upplýsingar um notkun á jarðefnaeldsneyti og mótorolíu. _x000a__x000a_1. **Jarðefnaeldsneyti**:_x000a_   - Notkun: 7.290 lítrar_x000a_   - Hlutverk: Ökutæki/vélar_x000a_   - Heimild: Tafla 4.2, blaðsíða 9_x000a__x000a_2. **Mótorolía**:_x000a_   - Notkun: 80 lítrar_x000a_   - Hlutverk: Vélar/viðhald_x000a_   - Heimild: Tafla 4.2, blaðsíða 9_x000a__x000a_Þessar upplýsingar gefa til kynna notkun á olíutengdum vörum hjá fyrirtækinu á árinu 2014."/>
    <s v="Becromal varð TDK foil "/>
    <m/>
    <x v="2"/>
  </r>
  <r>
    <s v="sorpa"/>
    <s v="Sorpa"/>
    <s v="Reykjavík"/>
    <n v="112"/>
    <x v="6"/>
    <s v="Höfuðborgarsvæðið"/>
    <s v="Úrgangsmeðhöndlun"/>
    <s v="Bensín"/>
    <s v="Bensín"/>
    <n v="6953"/>
    <s v="l"/>
    <n v="5.2147500000000004"/>
    <s v="Ekki til staðar"/>
    <s v="5"/>
    <s v="source"/>
    <x v="4"/>
    <s v="Í skýrslunni um grænt bókhald SORPU fyrir árið 2014 er að finna eftirfarandi upplýsingar um notkun olíuafurða:_x000a__x000a_1. **Bensín**:_x000a_   - Magn: 6.953 lítrar_x000a_   - Umhverfisáhrif: 0,04 l/t_x000a_   - Heimild: Tafla 5, bls. 5_x000a__x000a_2. **Díeselolía**:_x000a_   - Magn: 270.353 lítrar_x000a_   - Umhverfisáhrif: 1,62 l/t_x000a_   - Heimild: Tafla 5, bls. 5_x000a__x000a_3. **Metan**:_x000a_   - Magn: 12.802 Nm³_x000a_   - Umhverfisáhrif: 0,08 Nm³/t_x000a_   - Heimild: Tafla 5, bls. 5_x000a__x000a_4. **Heildarorkunotkun**:_x000a_   - Bensín: 5,2 tonn (64.170 kWh)_x000a_   - Díeselolía: 216,3 tonn (2.583.373 kWh)_x000a_   - Metan: 9,2 tonn (127.487 kWh)_x000a_   - Heimild: Tafla 7, bls. 6_x000a__x000a_5. **Gróðurhúsalofttegundir frá eldsneytisnotkun**:_x000a_   - Bensín: 5,2 tonn (0,10 kg CO₂/t)_x000a_   - Díeselolía: 216,3 tonn (4,10 kg CO₂/t)_x000a_   - Metan: 9,0 tonn (0,15 kg CO₂/t)_x000a_   - Heimild: Tafla 8, bls. 6_x000a__x000a_6. **Magn notað af metani og sparaður útblástur**:_x000a_   - Metan: 1.917.951 Nm³ (1.375 tonn)_x000a_   - Sparaður útblástur: 28.879 tonn-CO₂_x000a_   - Heimild: Tafla 9, bls. 6_x000a__x000a_Þessar upplýsingar gefa góða yfirsýn yfir notkun olíuafurða hjá SORPU árið 2014."/>
    <m/>
    <m/>
    <x v="1"/>
  </r>
  <r>
    <s v="gámaþjónustan"/>
    <s v="Terra Norðurland"/>
    <s v="Hlíðarfjöll, Akureyri"/>
    <n v="603"/>
    <x v="8"/>
    <s v="Norðurland Eystra"/>
    <s v="Úrgangs- og endurvinnsluiðnaður"/>
    <s v="Díselolía (litluð og ólitluð)"/>
    <s v="Gasolía"/>
    <n v="275.65199999999999"/>
    <s v="l"/>
    <n v="0.23843897999999999"/>
    <s v="Ekki til staðar"/>
    <s v="5"/>
    <s v="source"/>
    <x v="4"/>
    <s v="Í skýrslunni um grænt bókhald Gámaþjónustu Norðurlands ehf. fyrir árið 2014 er að finna eftirfarandi upplýsingar um notkun olíuafurða:_x000a__x000a_- **Díselolía (litluð og ólitluð)**: 275.652 lítrar_x000a__x000a_Þessar upplýsingar eru að finna á blaðsíðu 5 í skýrslunni._x000a__x000a_Tilvitnun:_x000a_&gt; | Breyta                         | Eining | Árið 2014 |_x000a_&gt; |-------------------------------|--------|-----------|_x000a_&gt; | Díselolía (litluð og ólitluð) | l      | 275.652   |_x000a__x000a_Engar upplýsingar fundust um notkun annarra olíuafurða eins og bensíns eða metanóls fyrir árið 2014."/>
    <m/>
    <m/>
    <x v="1"/>
  </r>
  <r>
    <s v="vinnslustöðin_hf"/>
    <s v="Vinnslustöðin"/>
    <s v="Vestmannaeyjar"/>
    <n v="900"/>
    <x v="3"/>
    <s v="Suðurland"/>
    <s v="Fiskimjölsverksmiðja"/>
    <s v="Gasolía"/>
    <s v="Gasolía"/>
    <n v="4205"/>
    <s v="l"/>
    <n v="3.6373249999999997"/>
    <s v="Ekki til staðar"/>
    <s v="11"/>
    <s v="source"/>
    <x v="4"/>
    <s v="Í skýrslunni um grænt bókhald fyrir árið 2014 frá Vinnslustöðinni hf. er að finna eftirfarandi upplýsingar um notkun olíu og olíutengdra vara:_x000a__x000a_1. **Svartolía**:_x000a_   - Notkun: 794.450 kg_x000a_   - Einingar: kg_x000a_   - Síða: 11_x000a__x000a_2. **Gasolía**:_x000a_   - Notkun: 4.205 lítrar_x000a_   - Einingar: lítrar_x000a_   - Síða: 11_x000a__x000a_3. **Smurolía**:_x000a_   - Notkun: 347 lítrar_x000a_   - Einingar: lítrar_x000a_   - Síða: 11_x000a__x000a_Í töflu 5 á blaðsíðu 11 er einnig að finna samanburð á notkun þessara vara árin 2013 og 2014. Þar kemur fram að notkun svartolíu minnkaði úr 1.570.083 kg árið 2013 í 794.450 kg árið 2014. Notkun gasolíu minnkaði úr 8.739 lítrum árið 2013 í 4.205 lítra árið 2014. Notkun smurolíu minnkaði úr 565 lítrum árið 2013 í 347 lítra árið 2014._x000a__x000a_Þessar upplýsingar gefa góða mynd af notkun olíu og olíutengdra vara hjá Vinnslustöðinni hf. á árinu 2014."/>
    <m/>
    <m/>
    <x v="0"/>
  </r>
  <r>
    <s v="skinney_þinganes_hf"/>
    <s v="Þinganes"/>
    <s v="Höfn"/>
    <n v="780"/>
    <x v="5"/>
    <s v="Suðurland"/>
    <s v="Fiskimjölsverksmiðja"/>
    <s v="Díeselolía"/>
    <s v="Gasolía"/>
    <n v="4172"/>
    <s v="l"/>
    <n v="3.6087799999999999"/>
    <s v="Ekki til staðar"/>
    <s v="4"/>
    <s v="source"/>
    <x v="4"/>
    <s v="Í skýrslunni um grænt bókhald fyrir árið 2014 frá Fiskimjölsverksmiðju Skinneyjar-Þinganess hf. er að finna eftirfarandi upplýsingar um olíunotkun fyrirtækisins:_x000a__x000a_### Olíunotkun (Page 4)_x000a_- **Svartolía**: _x000a_  - Notkun 2014: 82.545 lítrar_x000a_  - Notkun 2013: 1.686.395 lítrar_x000a__x000a_- **Díeselolía**: _x000a_  - Notkun 2014: 4.172 lítrar_x000a_  - Notkun 2013: 3.934 lítrar_x000a__x000a_Þessar upplýsingar eru teknar úr töflu 2.5 á blaðsíðu 4 í skýrslunni."/>
    <m/>
    <m/>
    <x v="0"/>
  </r>
  <r>
    <s v="rifós_hf"/>
    <s v="Rifós"/>
    <s v="Kópasker"/>
    <n v="671"/>
    <x v="12"/>
    <s v="Norðurland Eystra"/>
    <s v="Eldisiðnaður"/>
    <s v="Díselolía ÓB"/>
    <s v="Gasolía"/>
    <n v="4094.65"/>
    <s v="l"/>
    <n v="3.5418722499999999"/>
    <s v="Ekki til staðar"/>
    <s v="13"/>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klausturbleikja"/>
    <s v="Klausturbleikja"/>
    <s v="Kirkjubæjarklaustur"/>
    <n v="880"/>
    <x v="20"/>
    <s v="Suðurland"/>
    <s v="Fiskeldi"/>
    <s v="Olía"/>
    <s v="Gasolía"/>
    <n v="4089"/>
    <s v="l"/>
    <n v="3.536985"/>
    <s v="Bifreiðar og vinnuvélar"/>
    <s v="3"/>
    <s v="source"/>
    <x v="4"/>
    <s v="Í græna bókhaldi Klausturbleikju ehf fyrir árið 2014 er að finna eftirfarandi upplýsingar um olíunotkun fyrirtækisins:_x000a__x000a_- **Tegund olíu**: Olía_x000a_- **Magn**: 4089 lítrar_x000a_- **Notkun**: Bifreiðar og vinnuvélar_x000a_- **Síða**: 3_x000a__x000a_Tilvitnun úr textanum:_x000a_&quot;2.5. Olíunotkun | bifreiðar og vinnuvél | | 4089 | lítrar&quot;"/>
    <m/>
    <m/>
    <x v="4"/>
  </r>
  <r>
    <s v="rifós_hf"/>
    <s v="Rifós"/>
    <s v="Kópasker"/>
    <n v="671"/>
    <x v="12"/>
    <s v="Norðurland Eystra"/>
    <s v="Eldisiðnaður"/>
    <s v="Bensín"/>
    <s v="Bensín"/>
    <n v="3578"/>
    <s v="l"/>
    <n v="2.6835"/>
    <s v="Ekki til staðar"/>
    <s v="2"/>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rifós_hf"/>
    <s v="Rifós"/>
    <s v="Kópasker"/>
    <n v="671"/>
    <x v="12"/>
    <s v="Norðurland Eystra"/>
    <s v="Eldisiðnaður"/>
    <s v="Bensín 95 oktan full þjónusta"/>
    <s v="Bensín"/>
    <n v="3331"/>
    <s v="l"/>
    <n v="2.4982500000000001"/>
    <s v="Ekki til staðar"/>
    <s v="13"/>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orkuveita_reykjavíkur"/>
    <s v="Orkuveita Reykjavíkur"/>
    <s v="Reykjavík"/>
    <n v="110"/>
    <x v="6"/>
    <s v="Höfuðborgarsvæðið"/>
    <s v="Orkuveita"/>
    <s v="Bensín"/>
    <s v="Bensín"/>
    <n v="2950"/>
    <s v="l"/>
    <n v="2.2124999999999999"/>
    <s v="Bílafloti, skólavæzi"/>
    <s v="15"/>
    <s v="source"/>
    <x v="4"/>
    <s v="Í umhverfisskýrslu Orkuveitu Reykjavíkur fyrir árið 2014 er að finna upplýsingar um notkun á olíu og bensíni. Hér eru helstu atriði:_x000a__x000a_### Olía_x000a_- **Magn**: 44.838 lítrar_x000a_- **Staðsetning**: Bílafloti, skólavæzi; Eltilvagn, skógrækt; Þrýnihjól; Jaðar_x000a_- **Blaðsíða**: 15_x000a__x000a_### Bensín_x000a_- **Magn**: 2.950 lítrar_x000a_- **Staðsetning**: Bílafloti, skólavæzi_x000a_- **Blaðsíða**: 15_x000a__x000a_### Seyra_x000a_- **Magn**: 2.500 lítrar_x000a_- **Staðsetning**: Vatnstankur T-4_x000a_- **Blaðsíða**: 15_x000a__x000a_Þessar upplýsingar eru teknar úr töflu á blaðsíðu 15 í skýrslunni, þar sem magn eldsneytis og seyru sem flutt var um vatnsverndarsvæði höfuðborgarsvæðisins í fylgd eftirlitsmanns á árunum 2010-2014 er skráð."/>
    <m/>
    <m/>
    <x v="3"/>
  </r>
  <r>
    <s v="íslandsbleikja_vatnsleysu"/>
    <s v="Íslandsbleikja"/>
    <s v="Vatnsleysuströnd"/>
    <n v="190"/>
    <x v="14"/>
    <s v="Suðurnes"/>
    <s v="Fiskeldi"/>
    <s v="Ekki tilgreint nákvæmlega hvaða tegund olíu er notuð"/>
    <s v="Gasolía"/>
    <n v="2818"/>
    <s v="l"/>
    <n v="2.43757"/>
    <s v="Ekki til staðar"/>
    <s v="4"/>
    <s v="source"/>
    <x v="4"/>
    <s v="Í skýrslunni um grænt bókhald fyrir árið 2014 frá Íslandsbleikju Vatnsleysu er eftirfarandi upplýsingar um olíunotkun fyrirtækisins:_x000a__x000a_- **Tegund olíu**: Ekki tilgreint nákvæmlega hvaða tegund olíu er notuð._x000a_- **Magn**: 2,818 lítrar._x000a_- **Eining**: Lítrar._x000a_- **Síða**: 4._x000a__x000a_Tilvitnun í textann:_x000a_&quot;2.5. Olíunotkun | Vatnsleysa | 2,818 | lítrar |&quot;_x000a__x000a_Engar aðrar upplýsingar um notkun annarra olíutengdra vara eins og bensín, dísilolíu, metanól eða annarra efna fyrir árið 2014 fundust í skýrslunni."/>
    <m/>
    <m/>
    <x v="4"/>
  </r>
  <r>
    <s v="norðurá"/>
    <s v="Norðurá"/>
    <s v="Stekkjarvík, Blönduós"/>
    <n v="541"/>
    <x v="19"/>
    <s v="Norðurland Vestra"/>
    <s v="Urðun úrgangs"/>
    <s v="Gasolía"/>
    <s v="Gasolía"/>
    <n v="2040"/>
    <s v="l"/>
    <n v="1.7645999999999999"/>
    <s v="Notkun á bifreið"/>
    <s v="16"/>
    <s v="source"/>
    <x v="4"/>
    <s v="### Upplýsingar um olíunotkun Norðurá bs. árið 2014_x000a__x000a_Í skýrslunni um grænt bókhald fyrir árið 2014 kemur fram eftirfarandi um notkun á olíuafurðum hjá Norðurá bs.:_x000a__x000a_- **Gasolíunotkun**:_x000a_  - Notkun á tækjum (þrír troðarar, jarðýta, hjólaskólfa, traktorgröfa, fjórhjól og MMC pallbíll): 25.597 lítrar_x000a_  - Notkun á bifreið: 2.040 lítrar_x000a_  - Notkun á fjórhjóli: 386 lítrar_x000a_  - Samtals gasolíunotkun: 27.637 lítrar_x000a__x000a_- **Bensínnotkun**:_x000a_  - Notkun á fjórhjóli: 386 lítrar_x000a__x000a_Þessar upplýsingar eru að finna á blaðsíðu 16 í skýrslunni._x000a__x000a_Tilvitnun:_x000a_&gt; &quot;Gasolíunotkun er bundin við notkun á tækjum, sem eru þrír troðarar, jarðýta, hjólaskólfa, traktorgröfa, fjórhjól og MMC pallbíll. Þau eru notuð til færslu á jarðvegi og undirbúning og frágang urðunarháls og til aðstoðar við losun farartækja þegar á þarf að halda. Olíunotkun á tækjun var 25.597 lítrar, á bifreið 2.040 lítrar og fjórhjóli 386 lítrar. Gasolíunotkun var því samtals 27.637 lítrar og bensín 386 lítrar. Rafmagn og vatn tengist eingöngu notkun í þjónustuhúsi, starfsmannaaðstöðu og þvottaplani.&quot;"/>
    <m/>
    <m/>
    <x v="1"/>
  </r>
  <r>
    <s v="efnamóttakan"/>
    <s v="Efnamóttakan"/>
    <s v="Gufunes, Reykjavík"/>
    <n v="112"/>
    <x v="6"/>
    <s v="Höfuðborgarsvæðið"/>
    <s v="Móttaka og endurvinnsla úrgangs"/>
    <s v="Bensín"/>
    <s v="Bensín"/>
    <n v="1952"/>
    <s v="l"/>
    <n v="1.464"/>
    <s v="Ekki til staðar"/>
    <s v="9"/>
    <s v="source"/>
    <x v="4"/>
    <s v="Í skýrslunni um grænt bókhald Efnamóttökunnar hf. fyrir árið 2014 er að finna eftirfarandi upplýsingar um notkun olíuafurða:_x000a__x000a_- **Bensín**: 1.952 lítrar_x000a_- **Metangas**: 10.890 lítrar (magn af metani er gefið upp í lítrum samkvæmt reiknireglu á heimasíðu Metans hf. um jafngildi orkuinnihalds: 1 Nm³ 100% metan = 1,12 L 95-oktán bensín)_x000a_- **Díselolía**: 18.684 lítrar_x000a__x000a_Þessar upplýsingar eru að finna á blaðsíðu 9 í skýrslunni._x000a__x000a_Tilvitnun:_x000a_&gt; &quot;Breytur um auðlindanotkun í grænu bókhaldi_x000a_&gt; _x000a_&gt; | Breyta               | Eining | 2014   | 2013   | 2012   |_x000a_&gt; |----------------------|--------|--------|--------|--------|_x000a_&gt; | Rafmagn              | kWh    | 89.071 | 106.296| 102.753|_x000a_&gt; | Heitt vatn           | m³     | 15.556 | 11.068 | 10.322 |_x000a_&gt; | Bensín               | l      | 1.952  | 5.596  | 2.704  |_x000a_&gt; | Metangas *           | l      | 10.890 | 8.512  | 9.652  |_x000a_&gt; | Dieselolía           | l      | 18.684 | 14.412 | 17.072 |&quot;"/>
    <m/>
    <m/>
    <x v="1"/>
  </r>
  <r>
    <s v="carbon_recycling_international_ehf"/>
    <s v="Carbon Recycling International"/>
    <s v="Svartsengi"/>
    <n v="240"/>
    <x v="17"/>
    <s v="Suðurnes"/>
    <s v="Efnaverksmiðja"/>
    <s v="Bensín"/>
    <s v="Bensín"/>
    <n v="6660"/>
    <s v="l"/>
    <n v="4.9950000000000001"/>
    <s v="akstur starfsmanna"/>
    <s v="7"/>
    <s v="source"/>
    <x v="4"/>
    <s v="Í grænu bókhaldi Carbon Recycling International ehf fyrir árið 2014 er eftirfarandi upplýsingar um notkun olíuafurða:_x000a__x000a_- **Bensín**: 6.660 lítrar, notað fyrir akstur starfsmanna (síða 7)._x000a_- **Smurolíur**: 225 lítrar (síða 7)._x000a__x000a_Engar aðrar olíuafurðir eins og dísel eða metanól eru nefndar í samhengi við notkun á árinu 2014 í þessum hluta skýrslunnar."/>
    <m/>
    <m/>
    <x v="3"/>
  </r>
  <r>
    <s v="rifós_hf"/>
    <s v="Rifós"/>
    <s v="Kópasker"/>
    <n v="671"/>
    <x v="12"/>
    <s v="Norðurland Eystra"/>
    <s v="Eldisiðnaður"/>
    <s v="Gasolía/dísilolía (Reikningur Srn9576567)"/>
    <s v="Gasolía"/>
    <n v="1035"/>
    <s v="l"/>
    <n v="0.89527499999999993"/>
    <s v="Ekki til staðar"/>
    <s v="18"/>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rifós_hf"/>
    <s v="Rifós"/>
    <s v="Kópasker"/>
    <n v="671"/>
    <x v="12"/>
    <s v="Norðurland Eystra"/>
    <s v="Eldisiðnaður"/>
    <s v="Gasolía/dísilolía (Reikningur Srn10059418)"/>
    <s v="Gasolía"/>
    <n v="1034"/>
    <s v="l"/>
    <n v="0.89440999999999993"/>
    <s v="Ekki til staðar"/>
    <s v="20"/>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hólalax"/>
    <s v="Hólalax"/>
    <s v="Sauðárkrókur"/>
    <n v="551"/>
    <x v="10"/>
    <s v="Norðurland Vestra"/>
    <s v="Fiskeldi"/>
    <s v="Olía"/>
    <s v="Gasolía"/>
    <n v="1010"/>
    <s v="l"/>
    <n v="0.87364999999999993"/>
    <s v="Varaaflsstöð"/>
    <s v="3"/>
    <s v="source"/>
    <x v="4"/>
    <s v="Í grænu bókhaldi Hólalax hf. fyrir árið 2014 er að finna eftirfarandi upplýsingar um olíunotkun fyrirtækisins:_x000a__x000a_1. Á blaðsíðu 3, í kafla 2. Hráefnis og auðlindanotkun, er tilgreind olíunotkun:_x000a_   - Varaaflsstöð: 1.010 lítrar_x000a__x000a_2. Á blaðsíðu 9, í kafla 6. Sértæk skráning fyrir eldisstöðvar fisks, alifugla eða svína, er tilgreind sundurlíðun á aðföngum:_x000a_   - Olía: 10.106 lítrar_x000a__x000a_Þessar upplýsingar gefa til kynna að fyrirtækið notaði olíu bæði fyrir varaaflsstöð og almenna starfsemi, samtals 11.116 lítra á árinu 2014."/>
    <m/>
    <m/>
    <x v="4"/>
  </r>
  <r>
    <s v="hb_grandi_vopnafjörður"/>
    <s v="Brim"/>
    <s v="Vopnafjörður"/>
    <n v="690"/>
    <x v="16"/>
    <s v="Austurland"/>
    <s v="Fiskimjölsverksmiðja"/>
    <s v="díselolía"/>
    <s v="Gasolía"/>
    <n v="1100"/>
    <s v="l"/>
    <n v="0.95150000000000001"/>
    <s v="lyftara"/>
    <s v="6"/>
    <s v="source"/>
    <x v="4"/>
    <s v="Í grænu bókhaldi HB Granda hf. fyrir árið 2014 er að finna eftirfarandi upplýsingar um notkun olíuafurða:_x000a__x000a_- **Olíunotkun (MGO)**: 181 tonn (bls. 4)_x000a_- **Olíugeymar**: 8m³ daggeymir fyrir brennslu á IFO 380 olíu (bls. 6)_x000a_- **Olíu/bensínafgreiðslubúnaður**: 1100 l. dagtankur, díselolía á lyftara (bls. 6)_x000a__x000a_Þessar upplýsingar gefa til kynna notkun mismunandi tegunda olíuafurða, þar á meðal MGO (Marine Gas Oil) og IFO 380 olíu, ásamt díselolíu fyrir lyftara."/>
    <s v="HB Grandi varð að brim"/>
    <m/>
    <x v="0"/>
  </r>
  <r>
    <s v="hb_grandi_akranes"/>
    <s v="Brim"/>
    <s v="Akranes"/>
    <n v="300"/>
    <x v="7"/>
    <s v="Vesturland"/>
    <s v="Fiskimjölsverksmiðja"/>
    <s v="díselolía"/>
    <s v="Gasolía"/>
    <n v="1000"/>
    <s v="l"/>
    <n v="0.86499999999999999"/>
    <s v="dagtankur"/>
    <s v="6"/>
    <s v="source"/>
    <x v="4"/>
    <s v="Í grænu bókhaldi HB Granda hf. fyrir árið 2014 er að finna eftirfarandi upplýsingar um olíunotkun fyrirtækisins:_x000a__x000a_- **Tegund olíu:** Svartolía (1.85%S)_x000a_- **Magn notað árið 2014:** 824 tonn_x000a_- **Magn notað árið 2013:** 1.116 tonn_x000a_- **Eining:** tonn_x000a_- **Síða:** 4_x000a__x000a_Til viðbótar er einnig minnst á eftirfarandi olíutengdan búnað:_x000a_- **Olíu/bensínafgreiðslubúnaður:** 1000 l dagtankur, díselolía (síða 6)_x000a_- **Olíugeymar:** 20 tonna daggeymir (eign Olíudreifingar) (síða 6)_x000a__x000a_Þessar upplýsingar gefa til kynna að HB Grandi hf. notaði svartolíu í starfsemi sinni árið 2014 og að magn notkunar hafi minnkað frá fyrra ári."/>
    <s v="HB Grandi varð að brim"/>
    <m/>
    <x v="0"/>
  </r>
  <r>
    <s v="hb_grandi_akranes"/>
    <s v="Brim"/>
    <s v="Akranes"/>
    <n v="300"/>
    <x v="7"/>
    <s v="Vesturland"/>
    <s v="Fiskimjölsverksmiðja"/>
    <s v="Svartolía (1.85%S)"/>
    <s v="Svartolía"/>
    <n v="824"/>
    <s v="tonn"/>
    <n v="824"/>
    <s v="Ekki til staðar"/>
    <s v="4"/>
    <s v="source"/>
    <x v="4"/>
    <s v="Í grænu bókhaldi HB Granda hf. fyrir árið 2014 er að finna eftirfarandi upplýsingar um olíunotkun fyrirtækisins:_x000a__x000a_- **Tegund olíu:** Svartolía (1.85%S)_x000a_- **Magn notað árið 2014:** 824 tonn_x000a_- **Magn notað árið 2013:** 1.116 tonn_x000a_- **Eining:** tonn_x000a_- **Síða:** 4_x000a__x000a_Til viðbótar er einnig minnst á eftirfarandi olíutengdan búnað:_x000a_- **Olíu/bensínafgreiðslubúnaður:** 1000 l dagtankur, díselolía (síða 6)_x000a_- **Olíugeymar:** 20 tonna daggeymir (eign Olíudreifingar) (síða 6)_x000a__x000a_Þessar upplýsingar gefa til kynna að HB Grandi hf. notaði svartolíu í starfsemi sinni árið 2014 og að magn notkunar hafi minnkað frá fyrra ári."/>
    <s v="HB Grandi varð að brim"/>
    <m/>
    <x v="0"/>
  </r>
  <r>
    <s v="hb_grandi_vopnafjörður"/>
    <s v="Brim"/>
    <s v="Vopnafjörður"/>
    <n v="690"/>
    <x v="16"/>
    <s v="Austurland"/>
    <s v="Fiskimjölsverksmiðja"/>
    <s v="MGO"/>
    <s v="Gasolía"/>
    <n v="181"/>
    <s v="tonn"/>
    <n v="181"/>
    <s v="Ekki til staðar"/>
    <s v="4"/>
    <s v="source"/>
    <x v="4"/>
    <s v="Í grænu bókhaldi HB Granda hf. fyrir árið 2014 er að finna eftirfarandi upplýsingar um notkun olíuafurða:_x000a__x000a_- **Olíunotkun (MGO)**: 181 tonn (bls. 4)_x000a_- **Olíugeymar**: 8m³ daggeymir fyrir brennslu á IFO 380 olíu (bls. 6)_x000a_- **Olíu/bensínafgreiðslubúnaður**: 1100 l. dagtankur, díselolía á lyftara (bls. 6)_x000a__x000a_Þessar upplýsingar gefa til kynna notkun mismunandi tegunda olíuafurða, þar á meðal MGO (Marine Gas Oil) og IFO 380 olíu, ásamt díselolíu fyrir lyftara."/>
    <s v="HB Grandi varð að brim"/>
    <m/>
    <x v="0"/>
  </r>
  <r>
    <s v="rifós_hf"/>
    <s v="Rifós"/>
    <s v="Kópasker"/>
    <n v="671"/>
    <x v="12"/>
    <s v="Norðurland Eystra"/>
    <s v="Eldisiðnaður"/>
    <s v="Gasolía/dísilolía (Reikningur Srn10470521)"/>
    <s v="Gasolía"/>
    <n v="948"/>
    <s v="l"/>
    <n v="0.82001999999999997"/>
    <s v="Ekki til staðar"/>
    <s v="22"/>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efnaeiming"/>
    <s v="Efnaeiming"/>
    <s v="Reykjanesbær"/>
    <n v="233"/>
    <x v="4"/>
    <s v="Suðurnes"/>
    <s v="Endurvinnsla á spilliefnum"/>
    <s v="Ótilgreind (merkt sem &quot;Olíunotkun&quot;)"/>
    <s v="Gasolía"/>
    <n v="940"/>
    <s v="l"/>
    <n v="0.81310000000000004"/>
    <s v="Ekki til staðar"/>
    <s v="6"/>
    <s v="source"/>
    <x v="4"/>
    <s v="Í grænu bókhaldi EfnaEimingar ehf. fyrir árið 2014 er eftirfarandi upplýsingar um olíunotkun fyrirtækisins:_x000a__x000a_- **Tegund olíu**: Ótilgreind (merkt sem &quot;Olíunotkun&quot;)_x000a_- **Magn**: 940 lítrar_x000a_- **Eining**: L (lítrar)_x000a_- **Síða**: 6_x000a__x000a_Tilvitnun úr textanum:_x000a_&quot;## Árið 2014_x000a_| Breyta      | Notkun | Eining    |_x000a_|-------------|--------|-----------|_x000a_| Rafmagn     | 1.850  | kWh       |_x000a_| Heitt vatn  | 2,8    | max L/sek |_x000a_| Kalt vatn   | 6,5    | max L/sek |_x000a_| Olíunotkun  | 940    | L         |&quot;"/>
    <m/>
    <m/>
    <x v="1"/>
  </r>
  <r>
    <s v="rifós_hf"/>
    <s v="Rifós"/>
    <s v="Kópasker"/>
    <n v="671"/>
    <x v="12"/>
    <s v="Norðurland Eystra"/>
    <s v="Eldisiðnaður"/>
    <s v="Gasolía/dísilolía (Reikningur Sm10783172)"/>
    <s v="Gasolía"/>
    <n v="928"/>
    <s v="l"/>
    <n v="0.80271999999999999"/>
    <s v="Ekki til staðar"/>
    <s v="24"/>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íslandsbleikja_grindavík"/>
    <s v="Íslandsbleikja"/>
    <s v="Grindavík"/>
    <n v="240"/>
    <x v="17"/>
    <s v="Suðurnes"/>
    <s v="Fiskeldi"/>
    <s v="Olíunotkun"/>
    <s v="Gasolía"/>
    <n v="4849"/>
    <s v="l"/>
    <n v="4.1943850000000005"/>
    <s v="Ekki til staðar"/>
    <s v="4"/>
    <s v="source"/>
    <x v="4"/>
    <s v="Í skýrslunni um grænt bókhald fyrir árið 2014 frá Íslandsbleikju ehf. er eftirfarandi upplýsingar um olíunotkun fyrirtækisins:_x000a__x000a_- **Olíunotkun**: 4.849 lítrar (Page 4, 2.4. Raforkunotkun)_x000a__x000a_Engar aðrar upplýsingar um notkun á öðrum olíutengdum vörum eins og bensíni, dísilolíu eða metanóli fyrir árið 2014 eru til staðar í skýrslunni._x000a__x000a_Þetta er eina tilgreinda olíunotkunin sem kemur fram í skýrslunni fyrir árið 2014."/>
    <m/>
    <m/>
    <x v="4"/>
  </r>
  <r>
    <s v="rifós_hf"/>
    <s v="Rifós"/>
    <s v="Kópasker"/>
    <n v="671"/>
    <x v="12"/>
    <s v="Norðurland Eystra"/>
    <s v="Eldisiðnaður"/>
    <s v="Gasolía/dísilolía (Reikningur Srn11057894)"/>
    <s v="Gasolía"/>
    <n v="730"/>
    <s v="l"/>
    <n v="0.63145000000000007"/>
    <s v="Ekki til staðar"/>
    <s v="27"/>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rifós_hf"/>
    <s v="Rifós"/>
    <s v="Kópasker"/>
    <n v="671"/>
    <x v="12"/>
    <s v="Norðurland Eystra"/>
    <s v="Eldisiðnaður"/>
    <s v="Gasolía/dísilolía (Reikningur Srn110167302)"/>
    <s v="Gasolía"/>
    <n v="633"/>
    <s v="l"/>
    <n v="0.54754499999999995"/>
    <s v="Ekki til staðar"/>
    <s v="21"/>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rio_tinto_alcan"/>
    <s v="Rio Tinto"/>
    <s v="Straumsvík"/>
    <n v="220"/>
    <x v="6"/>
    <s v="Höfuðborgarsvæðið"/>
    <s v="Álframleiðsla"/>
    <s v="Díeselolía"/>
    <s v="Gasolía"/>
    <n v="585"/>
    <s v="tonn"/>
    <n v="585"/>
    <s v="Ekki til staðar"/>
    <s v="8"/>
    <s v="source"/>
    <x v="4"/>
    <s v="Í skýrslunni um grænt bókhald fyrir Rio Tinto Alcan á Íslandi fyrir árið 2014 er að finna eftirfarandi upplýsingar um notkun olíuafurða:_x000a__x000a_- **Svartolía**: 1.612 tonn_x000a_- **Díeselolía**: 585 tonn_x000a_- **Própan gas**: 137 tonn_x000a__x000a_Þessar upplýsingar eru að finna á blaðsíðu 8 í skýrslunni undir kaflanum &quot;Árangursvísar 2011 til 2014&quot; í töflunni sem sýnir hráefna og auðlindanotkun._x000a__x000a_Tilvitnun:_x000a_&gt; | Svartolía | tonn | 2.907 | 1.740 | 1.937 | | 1.612 | |_x000a_&gt; | Díeselolía | tonn | 505 | 480 | 593 | | 585 | |_x000a_&gt; | Própan gas | tonn | 165 | 209 | 245 | | 137 | |_x000a__x000a_Þessar tölur gefa til kynna notkun mismunandi olíuafurða á árinu 2014."/>
    <m/>
    <m/>
    <x v="2"/>
  </r>
  <r>
    <s v="rifós_hf"/>
    <s v="Rifós"/>
    <s v="Kópasker"/>
    <n v="671"/>
    <x v="12"/>
    <s v="Norðurland Eystra"/>
    <s v="Eldisiðnaður"/>
    <s v="Gasolía/dísilolía (Reikningur Sm10968858)"/>
    <s v="Gasolía"/>
    <n v="620"/>
    <s v="l"/>
    <n v="0.5363"/>
    <s v="Ekki til staðar"/>
    <s v="26"/>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rio_tinto_alcan"/>
    <s v="Rio Tinto"/>
    <s v="Straumsvík"/>
    <n v="220"/>
    <x v="6"/>
    <s v="Höfuðborgarsvæðið"/>
    <s v="Álver"/>
    <s v="Própan gas"/>
    <s v="Gas"/>
    <n v="137"/>
    <s v="tonn"/>
    <n v="137"/>
    <s v="Ekki til staðar"/>
    <s v="8"/>
    <s v="source"/>
    <x v="4"/>
    <s v="Í skýrslunni um grænt bókhald fyrir Rio Tinto Alcan á Íslandi fyrir árið 2014 er að finna eftirfarandi upplýsingar um notkun olíuafurða:_x000a__x000a_- **Svartolía**: 1.612 tonn_x000a_- **Díeselolía**: 585 tonn_x000a_- **Própan gas**: 137 tonn_x000a__x000a_Þessar upplýsingar eru að finna á blaðsíðu 8 í skýrslunni undir kaflanum &quot;Árangursvísar 2011 til 2014&quot; í töflunni sem sýnir hráefna og auðlindanotkun._x000a__x000a_Tilvitnun:_x000a_&gt; | Svartolía | tonn | 2.907 | 1.740 | 1.937 | | 1.612 | |_x000a_&gt; | Díeselolía | tonn | 505 | 480 | 593 | | 585 | |_x000a_&gt; | Própan gas | tonn | 165 | 209 | 245 | | 137 | |_x000a__x000a_Þessar tölur gefa til kynna notkun mismunandi olíuafurða á árinu 2014."/>
    <m/>
    <m/>
    <x v="2"/>
  </r>
  <r>
    <s v="rifós_hf"/>
    <s v="Rifós"/>
    <s v="Kópasker"/>
    <n v="671"/>
    <x v="12"/>
    <s v="Norðurland Eystra"/>
    <s v="Eldisiðnaður"/>
    <s v="Gasolía/dísilolía (Reikningur Srn10592167)"/>
    <s v="Gasolía"/>
    <n v="593"/>
    <s v="l"/>
    <n v="0.5129450000000001"/>
    <s v="Ekki til staðar"/>
    <s v="23"/>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rio_tinto_alcan"/>
    <s v="Rio Tinto"/>
    <s v="Straumsvík"/>
    <n v="220"/>
    <x v="6"/>
    <s v="Höfuðborgarsvæðið"/>
    <s v="Álframleiðsla"/>
    <s v="Svartolía"/>
    <s v="Svartolía"/>
    <n v="1612"/>
    <s v="tonn"/>
    <n v="1612"/>
    <s v="Ekki til staðar"/>
    <s v="8"/>
    <s v="source"/>
    <x v="4"/>
    <s v="Í skýrslunni um grænt bókhald fyrir Rio Tinto Alcan á Íslandi fyrir árið 2014 er að finna eftirfarandi upplýsingar um notkun olíuafurða:_x000a__x000a_- **Svartolía**: 1.612 tonn_x000a_- **Díeselolía**: 585 tonn_x000a_- **Própan gas**: 137 tonn_x000a__x000a_Þessar upplýsingar eru að finna á blaðsíðu 8 í skýrslunni undir kaflanum &quot;Árangursvísar 2011 til 2014&quot; í töflunni sem sýnir hráefna og auðlindanotkun._x000a__x000a_Tilvitnun:_x000a_&gt; | Svartolía | tonn | 2.907 | 1.740 | 1.937 | | 1.612 | |_x000a_&gt; | Díeselolía | tonn | 505 | 480 | 593 | | 585 | |_x000a_&gt; | Própan gas | tonn | 165 | 209 | 245 | | 137 | |_x000a__x000a_Þessar tölur gefa til kynna notkun mismunandi olíuafurða á árinu 2014."/>
    <m/>
    <m/>
    <x v="2"/>
  </r>
  <r>
    <s v="rifós_hf"/>
    <s v="Rifós"/>
    <s v="Kópasker"/>
    <n v="671"/>
    <x v="12"/>
    <s v="Norðurland Eystra"/>
    <s v="Eldisiðnaður"/>
    <s v="Gasolía/dísilolía (Reikningur Srn9657774)"/>
    <s v="Gasolía"/>
    <n v="493"/>
    <s v="l"/>
    <n v="0.42644500000000002"/>
    <s v="Ekki til staðar"/>
    <s v="19"/>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norðurá"/>
    <s v="Norðurá"/>
    <s v="Stekkjarvík, Blönduós"/>
    <n v="541"/>
    <x v="19"/>
    <s v="Norðurland Vestra"/>
    <s v="Urðun úrgangs"/>
    <s v="Gasolía"/>
    <s v="Gasolía"/>
    <n v="386"/>
    <s v="l"/>
    <n v="0.33388999999999996"/>
    <s v="Notkun á fjórhjóli"/>
    <s v="16"/>
    <s v="source"/>
    <x v="4"/>
    <s v="### Upplýsingar um olíunotkun Norðurá bs. árið 2014_x000a__x000a_Í skýrslunni um grænt bókhald fyrir árið 2014 kemur fram eftirfarandi um notkun á olíuafurðum hjá Norðurá bs.:_x000a__x000a_- **Gasolíunotkun**:_x000a_  - Notkun á tækjum (þrír troðarar, jarðýta, hjólaskólfa, traktorgröfa, fjórhjól og MMC pallbíll): 25.597 lítrar_x000a_  - Notkun á bifreið: 2.040 lítrar_x000a_  - Notkun á fjórhjóli: 386 lítrar_x000a_  - Samtals gasolíunotkun: 27.637 lítrar_x000a__x000a_- **Bensínnotkun**:_x000a_  - Notkun á fjórhjóli: 386 lítrar_x000a__x000a_Þessar upplýsingar eru að finna á blaðsíðu 16 í skýrslunni._x000a__x000a_Tilvitnun:_x000a_&gt; &quot;Gasolíunotkun er bundin við notkun á tækjum, sem eru þrír troðarar, jarðýta, hjólaskólfa, traktorgröfa, fjórhjól og MMC pallbíll. Þau eru notuð til færslu á jarðvegi og undirbúning og frágang urðunarháls og til aðstoðar við losun farartækja þegar á þarf að halda. Olíunotkun á tækjun var 25.597 lítrar, á bifreið 2.040 lítrar og fjórhjóli 386 lítrar. Gasolíunotkun var því samtals 27.637 lítrar og bensín 386 lítrar. Rafmagn og vatn tengist eingöngu notkun í þjónustuhúsi, starfsmannaaðstöðu og þvottaplani.&quot;"/>
    <m/>
    <m/>
    <x v="1"/>
  </r>
  <r>
    <s v="rifós_hf"/>
    <s v="Rifós"/>
    <s v="Kópasker"/>
    <n v="671"/>
    <x v="12"/>
    <s v="Norðurland Eystra"/>
    <s v="Eldisiðnaður"/>
    <s v="Úrgangsolía"/>
    <s v="Úrgangsolía"/>
    <n v="220"/>
    <s v="l"/>
    <n v="0.17820000000000003"/>
    <s v="Ekki til staðar"/>
    <s v="4"/>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sorpa"/>
    <s v="Sorpa"/>
    <s v="Reykjavík"/>
    <n v="112"/>
    <x v="6"/>
    <s v="Höfuðborgarsvæðið"/>
    <s v="Úrgangsmeðhöndlun"/>
    <s v="Díeselolía"/>
    <s v="Gasolía"/>
    <n v="216.3"/>
    <s v="tonn"/>
    <n v="216.3"/>
    <s v="Ekki til staðar"/>
    <s v="6"/>
    <s v="source"/>
    <x v="4"/>
    <s v="Í skýrslunni um grænt bókhald SORPU fyrir árið 2014 er að finna eftirfarandi upplýsingar um notkun olíuafurða:_x000a__x000a_1. **Bensín**:_x000a_   - Magn: 6.953 lítrar_x000a_   - Umhverfisáhrif: 0,04 l/t_x000a_   - Heimild: Tafla 5, bls. 5_x000a__x000a_2. **Díeselolía**:_x000a_   - Magn: 270.353 lítrar_x000a_   - Umhverfisáhrif: 1,62 l/t_x000a_   - Heimild: Tafla 5, bls. 5_x000a__x000a_3. **Metan**:_x000a_   - Magn: 12.802 Nm³_x000a_   - Umhverfisáhrif: 0,08 Nm³/t_x000a_   - Heimild: Tafla 5, bls. 5_x000a__x000a_4. **Heildarorkunotkun**:_x000a_   - Bensín: 5,2 tonn (64.170 kWh)_x000a_   - Díeselolía: 216,3 tonn (2.583.373 kWh)_x000a_   - Metan: 9,2 tonn (127.487 kWh)_x000a_   - Heimild: Tafla 7, bls. 6_x000a__x000a_5. **Gróðurhúsalofttegundir frá eldsneytisnotkun**:_x000a_   - Bensín: 5,2 tonn (0,10 kg CO₂/t)_x000a_   - Díeselolía: 216,3 tonn (4,10 kg CO₂/t)_x000a_   - Metan: 9,0 tonn (0,15 kg CO₂/t)_x000a_   - Heimild: Tafla 8, bls. 6_x000a__x000a_6. **Magn notað af metani og sparaður útblástur**:_x000a_   - Metan: 1.917.951 Nm³ (1.375 tonn)_x000a_   - Sparaður útblástur: 28.879 tonn-CO₂_x000a_   - Heimild: Tafla 9, bls. 6_x000a__x000a_Þessar upplýsingar gefa góða yfirsýn yfir notkun olíuafurða hjá SORPU árið 2014."/>
    <m/>
    <m/>
    <x v="1"/>
  </r>
  <r>
    <s v="rifós_hf"/>
    <s v="Rifós"/>
    <s v="Kópasker"/>
    <n v="671"/>
    <x v="12"/>
    <s v="Norðurland Eystra"/>
    <s v="Eldisiðnaður"/>
    <s v="Gasolía/dísilolía (Reikningur Sm10879625)"/>
    <s v="Gasolía"/>
    <n v="184"/>
    <s v="l"/>
    <n v="0.15916"/>
    <s v="Ekki til staðar"/>
    <s v="25"/>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hlaðbær"/>
    <s v="Colas Malbikun"/>
    <s v="Hafnarfjörður"/>
    <n v="221"/>
    <x v="6"/>
    <s v="Höfuðborgarsvæðið"/>
    <s v="Framleiðsla og sala malbiks"/>
    <s v="Díselolía"/>
    <s v="Gasolía"/>
    <n v="81"/>
    <s v="vísitala"/>
    <n v="121.45347920520003"/>
    <s v="Vélar og tæki"/>
    <s v="12"/>
    <s v="source"/>
    <x v="4"/>
    <s v="Í Grænu bókhaldi Malbikunarstöðvarinnar Hlaðbæjar – Colas hf. fyrir árið 2014 er að finna upplýsingar um olíunotkun fyrirtækisins. Upplýsingarnar eru birtar sem vísitölur miðað við grunnárið 2003, þar sem grunnárið er sett sem 100._x000a__x000a_### Olíunotkun árið 2014:_x000a_- **Olía, framleiðsla**: Vísitala 80_x000a_- **Olía, vélar og tæki**: Vísitala 81_x000a__x000a_Þessar upplýsingar eru að finna á blaðsíðu 12 í skýrslunni._x000a__x000a_Engar beinar upplýsingar um magn eða tegundir olíu (svo sem bensín, dísilolíu, metanól o.s.frv.) eru gefnar upp í tonnum, kg, lítrum eða öðrum einingum fyrir árið 2014."/>
    <m/>
    <n v="2011"/>
    <x v="6"/>
  </r>
  <r>
    <s v="rifós_hf"/>
    <s v="Rifós"/>
    <s v="Kópasker"/>
    <n v="671"/>
    <x v="12"/>
    <s v="Norðurland Eystra"/>
    <s v="Eldisiðnaður"/>
    <s v="Bensín 95 oktan ÓB"/>
    <s v="Bensín"/>
    <n v="155.82"/>
    <s v="l"/>
    <n v="0.116865"/>
    <s v="Ekki til staðar"/>
    <s v="13"/>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malbikunarstöðin_höfði"/>
    <s v="Malbikunarstöðin Höfði"/>
    <s v="Reykjavík"/>
    <n v="110"/>
    <x v="6"/>
    <s v="Höfuðborgarsvæðið"/>
    <s v="Malbikunarstöð"/>
    <s v="Brennsluolía"/>
    <s v="Svartolía"/>
    <n v="109"/>
    <s v="vísitala"/>
    <n v="590"/>
    <s v="malbikunarstöðvar, vélar og ökutæki"/>
    <s v="12"/>
    <s v="source"/>
    <x v="4"/>
    <s v="### Skýrsla um olíunotkun Malbikunarstöðvarinnar HÖFÐA hf. árið 2014_x000a__x000a_Í grænu bókhaldi Malbikunarstöðvarinnar HÖFÐA hf. fyrir árið 2014 kemur fram eftirfarandi um olíunotkun fyrirtækisins:_x000a__x000a_- **Brennsluolía**: Notuð við malbikunarstöðvar, vélar og ökutæki. Heildarnotkun árið 2014 var 109 einingar (ekki tilgreint í hvaða einingum, líklega tonn eða lítrar)._x000a_- **Ýmsar olíur og smurefni**: Heildarnotkun árið 2014 var 36 einingar (ekki tilgreint í hvaða einingum, líklega tonn eða lítrar)._x000a__x000a_Þessar upplýsingar eru að finna á blaðsíðu 12 í skýrslunni._x000a__x000a_Tilvitnun:_x000a_&gt; **Olíunotkun**: Fyrirtækið notar brennsluolíu við framleiðslu malbiks á þann hátt að olían kyndir brennara við þurrkun steinefna í stöðinni. Auk þess að nota brennsluolíu fyrir brennara malbikunarstöðva notar fyrirtækið olíu á bíla og ýmis tæki sem því tilheyra. Heildarnotkun fyrirtækisins á olíu er innifalin í stöðlunum, enda má segja að umsvif fyrirtækisins speglist í olíueyðslu, bæði í stöð og á bíla og tæki. Varnðarmerki brennsluolíunnar skv. reglugerð 236/1990 er Xn (hættuleg heilsu)._x000a__x000a_&gt; Ýmsar olíur eru notaðar, svo sem smurolíur og smurefni. Sumar eru ekki merkingarskyldar skv. reglugerð 236/1990 og eru þær undir þessum lið._x000a__x000a_Þetta gefur til kynna að fyrirtækið hafi notað brennsluolíu og ýmsar olíur og smurefni í starfsemi sinni árið 2014, með tilgreindum magntölum fyrir bæði flokka."/>
    <m/>
    <m/>
    <x v="6"/>
  </r>
  <r>
    <s v="hlaðbær"/>
    <s v="Colas Malbikun"/>
    <s v="Hafnarfjörður"/>
    <n v="221"/>
    <x v="6"/>
    <s v="Höfuðborgarsvæðið"/>
    <s v="Framleiðsla og sala malbiks"/>
    <s v="Skipagasolía"/>
    <s v="Gasolía"/>
    <n v="80"/>
    <s v="vísitala"/>
    <n v="503.53864400000003"/>
    <s v="Framleiðsla"/>
    <s v="12"/>
    <s v="source"/>
    <x v="4"/>
    <s v="Í Grænu bókhaldi Malbikunarstöðvarinnar Hlaðbæjar – Colas hf. fyrir árið 2014 er að finna upplýsingar um olíunotkun fyrirtækisins. Upplýsingarnar eru birtar sem vísitölur miðað við grunnárið 2003, þar sem grunnárið er sett sem 100._x000a__x000a_### Olíunotkun árið 2014:_x000a_- **Olía, framleiðsla**: Vísitala 80_x000a_- **Olía, vélar og tæki**: Vísitala 81_x000a__x000a_Þessar upplýsingar eru að finna á blaðsíðu 12 í skýrslunni._x000a__x000a_Engar beinar upplýsingar um magn eða tegundir olíu (svo sem bensín, dísilolíu, metanól o.s.frv.) eru gefnar upp í tonnum, kg, lítrum eða öðrum einingum fyrir árið 2014."/>
    <m/>
    <n v="2003"/>
    <x v="6"/>
  </r>
  <r>
    <s v="rifós_hf"/>
    <s v="Rifós"/>
    <s v="Kópasker"/>
    <n v="671"/>
    <x v="12"/>
    <s v="Norðurland Eystra"/>
    <s v="Eldisiðnaður"/>
    <s v="Bensín 95 oktan sjálfsafgreiðsla"/>
    <s v="Bensín"/>
    <n v="91.4"/>
    <s v="l"/>
    <n v="6.8550000000000014E-2"/>
    <s v="Ekki til staðar"/>
    <s v="13"/>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becromal"/>
    <s v="TDK Foil Iceland "/>
    <s v="Akureyri"/>
    <n v="600"/>
    <x v="8"/>
    <s v="Norðurland Eystra"/>
    <s v="Framleiðsla á álþynnum fyrir rafþétta"/>
    <s v="Mótorolía"/>
    <s v="Gasolía"/>
    <n v="80"/>
    <s v="l"/>
    <n v="6.9199999999999998E-2"/>
    <s v="Vélar/viðhald"/>
    <s v="9"/>
    <s v="source"/>
    <x v="4"/>
    <s v="Í skýrslunni um grænt bókhald Becromal Iceland ehf. fyrir árið 2014 er að finna upplýsingar um notkun á jarðefnaeldsneyti og mótorolíu. _x000a__x000a_1. **Jarðefnaeldsneyti**:_x000a_   - Notkun: 7.290 lítrar_x000a_   - Hlutverk: Ökutæki/vélar_x000a_   - Heimild: Tafla 4.2, blaðsíða 9_x000a__x000a_2. **Mótorolía**:_x000a_   - Notkun: 80 lítrar_x000a_   - Hlutverk: Vélar/viðhald_x000a_   - Heimild: Tafla 4.2, blaðsíða 9_x000a__x000a_Þessar upplýsingar gefa til kynna notkun á olíutengdum vörum hjá fyrirtækinu á árinu 2014."/>
    <s v="Becromal varð TDK foil "/>
    <m/>
    <x v="2"/>
  </r>
  <r>
    <s v="rifós_hf"/>
    <s v="Rifós"/>
    <s v="Kópasker"/>
    <n v="671"/>
    <x v="12"/>
    <s v="Norðurland Eystra"/>
    <s v="Eldisiðnaður"/>
    <s v="Díselolía sjálfsafgreiðsla"/>
    <s v="Gasolía"/>
    <n v="74.680000000000007"/>
    <s v="l"/>
    <n v="6.4598200000000008E-2"/>
    <s v="Ekki til staðar"/>
    <s v="13"/>
    <s v="source"/>
    <x v="4"/>
    <s v="### Upplýsingar um olíunotkun Rifós hf. árið 2014_x000a__x000a_#### Tegundir olíu og magn notkunar_x000a_1. **Bensín**_x000a_   - **Magn**: 3.578 lítrar_x000a_   - **Síða**: 2_x000a__x000a_2. **Hráolía**_x000a_   - **Magn**: 7.747 lítrar_x000a_   - **Síða**: 2_x000a__x000a_3. **Vökvaolíur (Hydraulic Oil HDZ 46)**_x000a_   - **Magn**: 208 lítrar_x000a_   - **Síða**: 3_x000a__x000a_4. **Smurolíur (Ursa Super 15W-40)**_x000a_   - **Magn**: 60 lítrar_x000a_   - **Síða**: 3_x000a__x000a_5. **Ýmsar olíur**_x000a_   - **Magn**: 213 lítrar_x000a_   - **Síða**: 3_x000a__x000a_6. **Úrgangsolía**_x000a_   - **Magn**: 220 lítrar_x000a_   - **Síða**: 4_x000a__x000a_#### Nánari upplýsingar um olíunotkun_x000a_- **Bensín 95 oktan full þjónusta**: 3.331 lítrar_x000a_  - **Síða**: 13_x000a_- **Bensín 95 oktan sjálfsafgreiðsla**: 91,4 lítrar_x000a_  - **Síða**: 13_x000a_- **Bensín 95 oktan ÓB**: 155,82 lítrar_x000a_  - **Síða**: 13_x000a_- **Díselolía sjálfsafgreiðsla**: 74,68 lítrar_x000a_  - **Síða**: 13_x000a_- **Díselolía ÓB**: 4.094,65 lítrar_x000a_  - **Síða**: 13_x000a__x000a_#### Reikningar fyrir gasolíu/dísilolíu_x000a_- **Reikningur Srn9576567**: 1.035 lítrar_x000a_  - **Síða**: 18_x000a_- **Reikningur Srn9657774**: 493 lítrar_x000a_  - **Síða**: 19_x000a_- **Reikningur Srn10059418**: 1.034 lítrar_x000a_  - **Síða**: 20_x000a_- **Reikningur Srn110167302**: 633 lítrar_x000a_  - **Síða**: 21_x000a_- **Reikningur Srn10470521**: 948 lítrar_x000a_  - **Síða**: 22_x000a_- **Reikningur Srn10592167**: 593 lítrar_x000a_  - **Síða**: 23_x000a_- **Reikningur Sm10783172**: 928 lítrar_x000a_  - **Síða**: 24_x000a_- **Reikningur Sm10879625**: 184 lítrar_x000a_  - **Síða**: 25_x000a_- **Reikningur Sm10968858**: 620 lítrar_x000a_  - **Síða**: 26_x000a_- **Reikningur Srn11057894**: 730 lítrar_x000a_  - **Síða**: 27_x000a__x000a_#### Samantekt_x000a_Rifós hf. notaði árið 2014 ýmsar tegundir olíu, þar á meðal bensín, hráolíu, vökvaolíur, smurolíur og ýmsar aðrar olíur. Heildarnotkun bensíns og hráolíu var 11.325 lítrar. Einnig var notkun á vökvaolíum, smurolíum og ýmsum öðrum olíum skráð í minni mæli. Úrgangsolía til förgunar var 220 lítrar."/>
    <m/>
    <m/>
    <x v="4"/>
  </r>
  <r>
    <s v="íslenska_kalkþörungafélagið"/>
    <s v="Íslenska Kalkþörungafélagið"/>
    <s v="Bíldudalur"/>
    <n v="465"/>
    <x v="11"/>
    <s v="Vestfirðir"/>
    <s v="Framleiðsla og vinnsla kalkþörunga"/>
    <s v="Própangas"/>
    <s v="Gas"/>
    <n v="10.199999999999999"/>
    <s v="tonn"/>
    <n v="10.199999999999999"/>
    <s v="Til þurrkunar á kornuðum áburði"/>
    <s v="16"/>
    <s v="source"/>
    <x v="4"/>
    <s v="### Skýrsla um olíunotkun Íslenska kalkþörungafélagsins ehf. árið 2014_x000a__x000a_#### Tegundir olíu og magn notkunar_x000a_1. **Dieselolía**_x000a_   - **Magn:** 37.308 lítrar_x000a_   - **Notkun:** Á farartæki_x000a_   - **Heimild:** Síða 16_x000a__x000a_2. **Propangas (Gas)**_x000a_   - **Magn:** 10,2 tonn_x000a_   - **Notkun:** Til þurrkunar á kornuðum áburði (notkun hætt um mitt ár 2014)_x000a_   - **Heimild:** Síða 16_x000a__x000a_3. **Smurolía**_x000a_   - **Magn:** 300 lítrar_x000a_   - **Notkun:** Til að smyrja ýmis tæki í verksmiðjunni_x000a_   - **Heimild:** Síða 13_x000a__x000a_4. **Smurfeiti**_x000a_   - **Magn:** 160 lítrar_x000a_   - **Notkun:** Til að smyrja ýmis tæki í verksmiðjunni_x000a_   - **Heimild:** Síða 13_x000a__x000a_#### Samantekt_x000a_Íslenska kalkþörungafélagið ehf. notaði árið 2014 dieselolíu, propangas, smurolíu og smurfeiti í starfsemi sinni. Dieselolía var notuð á farartæki, propangas til þurrkunar á kornuðum áburði (notkun hætt um mitt ár 2014), og smurolía og smurfeiti til að smyrja ýmis tæki í verksmiðjunni._x000a__x000a_#### Heimildir_x000a_- **Dieselolía og propangas:** Síða 16_x000a_- **Smurolía og smurfeiti:** Síða 13"/>
    <m/>
    <m/>
    <x v="4"/>
  </r>
  <r>
    <s v="sorpa"/>
    <s v="Sorpa"/>
    <s v="Reykjavík"/>
    <n v="112"/>
    <x v="6"/>
    <s v="Höfuðborgarsvæðið"/>
    <s v="Úrgangsmeðhöndlun"/>
    <s v="Bensín"/>
    <s v="Bensín"/>
    <n v="5.2"/>
    <s v="tonn"/>
    <n v="5.2"/>
    <s v="Ekki til staðar"/>
    <s v="6"/>
    <s v="source"/>
    <x v="4"/>
    <s v="Í skýrslunni um grænt bókhald SORPU fyrir árið 2014 er að finna eftirfarandi upplýsingar um notkun olíuafurða:_x000a__x000a_1. **Bensín**:_x000a_   - Magn: 6.953 lítrar_x000a_   - Umhverfisáhrif: 0,04 l/t_x000a_   - Heimild: Tafla 5, bls. 5_x000a__x000a_2. **Díeselolía**:_x000a_   - Magn: 270.353 lítrar_x000a_   - Umhverfisáhrif: 1,62 l/t_x000a_   - Heimild: Tafla 5, bls. 5_x000a__x000a_3. **Metan**:_x000a_   - Magn: 12.802 Nm³_x000a_   - Umhverfisáhrif: 0,08 Nm³/t_x000a_   - Heimild: Tafla 5, bls. 5_x000a__x000a_4. **Heildarorkunotkun**:_x000a_   - Bensín: 5,2 tonn (64.170 kWh)_x000a_   - Díeselolía: 216,3 tonn (2.583.373 kWh)_x000a_   - Metan: 9,2 tonn (127.487 kWh)_x000a_   - Heimild: Tafla 7, bls. 6_x000a__x000a_5. **Gróðurhúsalofttegundir frá eldsneytisnotkun**:_x000a_   - Bensín: 5,2 tonn (0,10 kg CO₂/t)_x000a_   - Díeselolía: 216,3 tonn (4,10 kg CO₂/t)_x000a_   - Metan: 9,0 tonn (0,15 kg CO₂/t)_x000a_   - Heimild: Tafla 8, bls. 6_x000a__x000a_6. **Magn notað af metani og sparaður útblástur**:_x000a_   - Metan: 1.917.951 Nm³ (1.375 tonn)_x000a_   - Sparaður útblástur: 28.879 tonn-CO₂_x000a_   - Heimild: Tafla 9, bls. 6_x000a__x000a_Þessar upplýsingar gefa góða yfirsýn yfir notkun olíuafurða hjá SORPU árið 2014."/>
    <m/>
    <m/>
    <x v="1"/>
  </r>
  <r>
    <m/>
    <s v="Terra Norðurland"/>
    <s v="Akureyri"/>
    <n v="603"/>
    <x v="8"/>
    <s v="Norðurland Eystra"/>
    <s v="Úrgangs og endurvinnsluþjónusta"/>
    <s v="Díselolía (lituð, ólituð og bensín)"/>
    <s v="Gasolía"/>
    <m/>
    <m/>
    <n v="220"/>
    <m/>
    <m/>
    <m/>
    <x v="4"/>
    <m/>
    <s v="Metið"/>
    <m/>
    <x v="1"/>
  </r>
  <r>
    <m/>
    <s v="Loðnuvinnslan"/>
    <s v="Fáskrúðsfjörður"/>
    <n v="750"/>
    <x v="0"/>
    <s v="Austurland"/>
    <s v="Fiskimjölsverksmiðja"/>
    <s v="Marine díselolía MD, flotaolía"/>
    <s v="Gasolía"/>
    <n v="1000000"/>
    <s v="kg"/>
    <n v="1000"/>
    <s v="Ekki til staðar"/>
    <m/>
    <m/>
    <x v="5"/>
    <s v="Vantaði grænt bókhald - metið út frá tölum nærliggjandi ára"/>
    <m/>
    <m/>
    <x v="0"/>
  </r>
  <r>
    <s v="vinnslustöðin_hf"/>
    <s v="Vinnslustöðin"/>
    <s v="Vestmannaeyjar"/>
    <n v="900"/>
    <x v="3"/>
    <s v="Suðurland"/>
    <s v="Fiskimjölsverksmiðja"/>
    <s v="Svartolía"/>
    <s v="Svartolía"/>
    <n v="1827185"/>
    <s v="kg"/>
    <n v="1827.1849999999999"/>
    <s v="Brennsla olíu"/>
    <s v="11"/>
    <s v="source"/>
    <x v="5"/>
    <s v="### Skýrsla um olíunotkun Vinnslustöðvarinnar hf. árið 2015_x000a__x000a_#### Brennsla olíu_x000a_- **Svartolía**: 1.827.185 kg (2015)_x000a_- **Gasolía**: 6.986 lítrar (2015)_x000a_- **Smurolía**: 929 lítrar (2015)_x000a__x000a_#### Loftmengun vegna brennslu svartolíu_x000a_- **CO₂**: 5.846 tonn (2015)_x000a_- **SO₂**: 58 tonn (2015)_x000a__x000a_#### Heimild_x000a_- Upplýsingarnar eru teknar úr töflu 5 og töflu 7 á blaðsíðu 11 í skýrslunni._x000a__x000a_#### Notkun rafmagns og vatns_x000a_- **Rafmagn**: 3.304.874 kWh (2015)_x000a_- **Rafskautaketill**: 10.218.045 kWh (2015)_x000a_- **Vatn**: 34.340 m³ (2015)_x000a__x000a_#### Heimild_x000a_- Upplýsingarnar eru teknar úr töflu 5 á blaðsíðu 11 í skýrslunni._x000a__x000a_#### Notkun hjálparefna_x000a_- **Edikssýra (Softacid Aqua)**: 75.600 lítrar (2015)_x000a_- **Þráavarnarefni í lýsi**: 850 kg (2015)_x000a_- **Þráavarnarefni í mjöl**: 2.150 lítrar (2015)_x000a__x000a_#### Heimild_x000a_- Upplýsingarnar eru teknar úr töflu 4 á blaðsíðu 10 í skýrslunni._x000a__x000a_#### Notkun sýru og basa til hreinsunar_x000a_- **Saltpéturssýra**: 3.930 kg (2015)_x000a_- **Saltsýra**: 2.400 kg (2015)_x000a_- **Basalausn (Brite CIP-30)**: 3.990 kg (2015)_x000a_- **Vítissódi (NaOH)**: 3.875 kg (2015)_x000a__x000a_#### Heimild_x000a_- Upplýsingarnar eru teknar úr töflu 6 á blaðsíðu 12 í skýrslunni._x000a__x000a_### Niðurstaða_x000a_Vinnslustöðin hf. notaði árið 2015 verulegt magn af svartolíu, gasolíu og smurolíu í starfsemi sinni. Notkun þessara olíutegunda leiddi til losunar á CO₂ og SO₂. Einnig var notað rafmagn og vatn í miklu magni, auk ýmissa hjálparefna og hreinsiefna."/>
    <m/>
    <m/>
    <x v="0"/>
  </r>
  <r>
    <s v="ísfélag_vestmannaeyja"/>
    <s v="Ísfélag Vestmannaeyja"/>
    <s v="Vestmannaeyjar"/>
    <n v="900"/>
    <x v="3"/>
    <s v="Suðurland"/>
    <s v="Fiskimjölsverksmiðja"/>
    <s v="Svartolía"/>
    <s v="Svartolía"/>
    <n v="1600000"/>
    <s v="kg"/>
    <n v="1600"/>
    <s v="Ekki til staðar"/>
    <m/>
    <m/>
    <x v="5"/>
    <m/>
    <s v="Vantaði grænt bókhald - metið út frá tölum nærliggjandi ára"/>
    <m/>
    <x v="0"/>
  </r>
  <r>
    <s v="íslenska_gámafélagið"/>
    <s v="Íslenska Gámafélagið"/>
    <s v="Reykjavík"/>
    <n v="101"/>
    <x v="6"/>
    <s v="Höfuðborgarsvæðið"/>
    <s v="Sorphirða og endurvinnsla"/>
    <s v="Díselolía"/>
    <s v="Gasolía"/>
    <n v="772018"/>
    <s v="l"/>
    <n v="667.79557"/>
    <s v="Ekki til staðar"/>
    <s v="8"/>
    <s v="source"/>
    <x v="5"/>
    <s v="Í skýrslunni um grænt bókhald fyrir árið 2015 hjá Íslenska Gámafélaginu kemur fram eftirfarandi upplýsingar um eldsneytisnotkun fyrirtækisins:_x000a__x000a_### Eldsneytisnotkun 2015_x000a__x000a_- **Bensín 95 okt (L)**: 37.245 lítrar_x000a_- **Díselolía (L)**: 772.018 lítrar_x000a_- **Díselolía lituð (L)**: 204.067 lítrar_x000a_- **Metan (m³)**: 129.882 rúmmetrar_x000a_- **Lífdísel**: 111.000 lítrar_x000a__x000a_Þessar upplýsingar eru að finna á blaðsíðu 8 í skýrslunni."/>
    <m/>
    <m/>
    <x v="1"/>
  </r>
  <r>
    <s v="alcoa_fjarðarál"/>
    <s v="Alcoa"/>
    <s v="Reyðarfjörður"/>
    <n v="730"/>
    <x v="0"/>
    <s v="Austurland"/>
    <s v="Álframleiðsla"/>
    <s v="Díselolía"/>
    <s v="Gasolía"/>
    <n v="556848"/>
    <s v="l"/>
    <n v="481.67352"/>
    <s v="rekstur bílfleða og vinnuvéla"/>
    <s v="10"/>
    <s v="source"/>
    <x v="5"/>
    <s v="### Upplýsingar um olíunotkun Alcoa Fjarðaáls árið 2015_x000a__x000a_#### Tegundir olíu og magn notkunar_x000a_- **Díselolía**: 556.848 lítrar (þar af 498.324 lítrar af lífdísil (B10))_x000a_- **Bensín**: 3.223 lítrar_x000a__x000a_#### Heimildir_x000a_- Síða 10: &quot;Við rekstur bílfleða og vinnuvéla voru notaðar 3.223 lítrar af bensíni og 556.848 lítrar af dísilolíu. Þar af var notkun á lífdísil (B10) 498.324 lítrar.&quot;"/>
    <m/>
    <m/>
    <x v="2"/>
  </r>
  <r>
    <s v="síldarvinnslan_hf"/>
    <s v="Síldarvinnslan"/>
    <s v="Seyðisfjörður"/>
    <n v="710"/>
    <x v="2"/>
    <s v="Austurland"/>
    <s v="Fiskimjölsverksmiðja"/>
    <s v="Olía"/>
    <s v="Svartolía"/>
    <n v="1653493"/>
    <s v="l"/>
    <n v="1653.4929999999999"/>
    <s v="Olíunotkun verksmiðjanna Seyðisfjörður"/>
    <s v="1, 5, 11-13"/>
    <s v="source"/>
    <x v="5"/>
    <s v="### Upplýsingar um olíunotkun Síldarvinnslunnar árið 2015_x000a__x000a_#### Tegundir olíu og magn notkunar_x000a_- **Olíunotkun verksmiðjanna**:_x000a_  - **Norðfjörður**: 1.052.088 lítrar (2015) samanborið við 204.788 lítrar (2014)_x000a_  - **Seyðisfjörður**: 1.653.493 lítrar (2015) samanborið við 550.104 lítrar (2014)_x000a_  - **Helguvík**: 725.793 lítrar (2015) samanborið við 469.146 lítrar (2014)_x000a_  - **Samtals**: 3.431.374 lítrar (2015) samanborið við 1.224.038 lítrar (2014)_x000a__x000a_#### Olíunotkun á hráefniston_x000a_- **Norðfjörður**: 17,1 lítrar/hráefniston (2015) samanborið við 1,4 lítrar/hráefniston (2014)_x000a_- **Seyðisfjörður**: 22,4 lítrar/hráefniston (2015) samanborið við 22,7 lítrar/hráefniston (2014)_x000a_- **Helguvík**: 16,6 lítrar/hráefniston (2015) samanborið við 17,2 lítrar/hráefniston (2014)_x000a__x000a_#### Gasolíunotkun á vinnuvélar_x000a_- **Norðfjörður**: 4.467 lítrar (2015) samanborið við 5.084 lítrar (2014)_x000a_- **Seyðisfjörður**: 2.757 lítrar (2015) samanborið við 2.000 lítrar (2014)_x000a_- **Helguvík**: 2.081 lítrar (2015) samanborið við 4.198 lítrar (2014)_x000a_- **Samtals**: 9.305 lítrar (2015) samanborið við 11.282 lítrar (2014)_x000a__x000a_#### Áhrif á útblástur_x000a_- **Norðfjörður**: CO2 útblástur jókst úr 5,4 kg/hráefniston (2014) í 20,9 kg/hráefniston (2015)_x000a_- **Seyðisfjörður**: CO2 útblástur minnkaði úr 65,7 kg/hráefniston (2014) í 64,9 kg/hráefniston (2015)_x000a_- **Helguvík**: CO2 útblástur minnkaði úr 49,9 kg/hráefniston (2014) í 48,2 kg/hráefniston (2015)_x000a__x000a_#### Samantekt_x000a_- Olíunotkun verksmiðjanna jókst verulega árið 2015 samanborið við árið 2014, sérstaklega í Norðfirði vegna skerðingar á raforku._x000a_- Heildarolíunotkun fyrirtækisins var 13 lítrar á hráefniston árið 2015 samanborið við 7,6 lítrar á hráefniston árið 2014._x000a__x000a_#### Heimildir_x000a_- Síldarvinnslan hf. Grænt bókhald fyrir árið 2015, bls. 1, 5, 11-13."/>
    <m/>
    <m/>
    <x v="0"/>
  </r>
  <r>
    <s v="síldarvinnslan_hf"/>
    <s v="Síldarvinnslan"/>
    <s v="Fjarðabyggð"/>
    <n v="740"/>
    <x v="0"/>
    <s v="Austurland"/>
    <s v="Fiskimjölsverksmiðja"/>
    <s v="Olía"/>
    <s v="Svartolía"/>
    <n v="1052088"/>
    <s v="l"/>
    <n v="1052.088"/>
    <s v="Olíunotkun verksmiðjanna Norðfjörður"/>
    <s v="1, 5, 11-13"/>
    <s v="source"/>
    <x v="5"/>
    <s v="### Upplýsingar um olíunotkun Síldarvinnslunnar árið 2015_x000a__x000a_#### Tegundir olíu og magn notkunar_x000a_- **Olíunotkun verksmiðjanna**:_x000a_  - **Norðfjörður**: 1.052.088 lítrar (2015) samanborið við 204.788 lítrar (2014)_x000a_  - **Seyðisfjörður**: 1.653.493 lítrar (2015) samanborið við 550.104 lítrar (2014)_x000a_  - **Helguvík**: 725.793 lítrar (2015) samanborið við 469.146 lítrar (2014)_x000a_  - **Samtals**: 3.431.374 lítrar (2015) samanborið við 1.224.038 lítrar (2014)_x000a__x000a_#### Olíunotkun á hráefniston_x000a_- **Norðfjörður**: 17,1 lítrar/hráefniston (2015) samanborið við 1,4 lítrar/hráefniston (2014)_x000a_- **Seyðisfjörður**: 22,4 lítrar/hráefniston (2015) samanborið við 22,7 lítrar/hráefniston (2014)_x000a_- **Helguvík**: 16,6 lítrar/hráefniston (2015) samanborið við 17,2 lítrar/hráefniston (2014)_x000a__x000a_#### Gasolíunotkun á vinnuvélar_x000a_- **Norðfjörður**: 4.467 lítrar (2015) samanborið við 5.084 lítrar (2014)_x000a_- **Seyðisfjörður**: 2.757 lítrar (2015) samanborið við 2.000 lítrar (2014)_x000a_- **Helguvík**: 2.081 lítrar (2015) samanborið við 4.198 lítrar (2014)_x000a_- **Samtals**: 9.305 lítrar (2015) samanborið við 11.282 lítrar (2014)_x000a__x000a_#### Áhrif á útblástur_x000a_- **Norðfjörður**: CO2 útblástur jókst úr 5,4 kg/hráefniston (2014) í 20,9 kg/hráefniston (2015)_x000a_- **Seyðisfjörður**: CO2 útblástur minnkaði úr 65,7 kg/hráefniston (2014) í 64,9 kg/hráefniston (2015)_x000a_- **Helguvík**: CO2 útblástur minnkaði úr 49,9 kg/hráefniston (2014) í 48,2 kg/hráefniston (2015)_x000a__x000a_#### Samantekt_x000a_- Olíunotkun verksmiðjanna jókst verulega árið 2015 samanborið við árið 2014, sérstaklega í Norðfirði vegna skerðingar á raforku._x000a_- Heildarolíunotkun fyrirtækisins var 13 lítrar á hráefniston árið 2015 samanborið við 7,6 lítrar á hráefniston árið 2014._x000a__x000a_#### Heimildir_x000a_- Síldarvinnslan hf. Grænt bókhald fyrir árið 2015, bls. 1, 5, 11-13."/>
    <m/>
    <m/>
    <x v="0"/>
  </r>
  <r>
    <s v="síldarvinnslan_hf"/>
    <s v="Síldarvinnslan"/>
    <s v="Reykjanesbær"/>
    <n v="260"/>
    <x v="4"/>
    <s v="Suðurnes"/>
    <s v="Fiskimjölsverksmiðja"/>
    <s v="Svartolía"/>
    <s v="Svartolía"/>
    <n v="725793"/>
    <s v="l"/>
    <n v="725.79300000000001"/>
    <s v="Olíunotkun verksmiðjanna Helguvík"/>
    <s v="1, 5, 11-13"/>
    <s v="source"/>
    <x v="5"/>
    <s v="### Upplýsingar um olíunotkun Síldarvinnslunnar árið 2015_x000a__x000a_#### Tegundir olíu og magn notkunar_x000a_- **Olíunotkun verksmiðjanna**:_x000a_  - **Norðfjörður**: 1.052.088 lítrar (2015) samanborið við 204.788 lítrar (2014)_x000a_  - **Seyðisfjörður**: 1.653.493 lítrar (2015) samanborið við 550.104 lítrar (2014)_x000a_  - **Helguvík**: 725.793 lítrar (2015) samanborið við 469.146 lítrar (2014)_x000a_  - **Samtals**: 3.431.374 lítrar (2015) samanborið við 1.224.038 lítrar (2014)_x000a__x000a_#### Olíunotkun á hráefniston_x000a_- **Norðfjörður**: 17,1 lítrar/hráefniston (2015) samanborið við 1,4 lítrar/hráefniston (2014)_x000a_- **Seyðisfjörður**: 22,4 lítrar/hráefniston (2015) samanborið við 22,7 lítrar/hráefniston (2014)_x000a_- **Helguvík**: 16,6 lítrar/hráefniston (2015) samanborið við 17,2 lítrar/hráefniston (2014)_x000a__x000a_#### Gasolíunotkun á vinnuvélar_x000a_- **Norðfjörður**: 4.467 lítrar (2015) samanborið við 5.084 lítrar (2014)_x000a_- **Seyðisfjörður**: 2.757 lítrar (2015) samanborið við 2.000 lítrar (2014)_x000a_- **Helguvík**: 2.081 lítrar (2015) samanborið við 4.198 lítrar (2014)_x000a_- **Samtals**: 9.305 lítrar (2015) samanborið við 11.282 lítrar (2014)_x000a__x000a_#### Áhrif á útblástur_x000a_- **Norðfjörður**: CO2 útblástur jókst úr 5,4 kg/hráefniston (2014) í 20,9 kg/hráefniston (2015)_x000a_- **Seyðisfjörður**: CO2 útblástur minnkaði úr 65,7 kg/hráefniston (2014) í 64,9 kg/hráefniston (2015)_x000a_- **Helguvík**: CO2 útblástur minnkaði úr 49,9 kg/hráefniston (2014) í 48,2 kg/hráefniston (2015)_x000a__x000a_#### Samantekt_x000a_- Olíunotkun verksmiðjanna jókst verulega árið 2015 samanborið við árið 2014, sérstaklega í Norðfirði vegna skerðingar á raforku._x000a_- Heildarolíunotkun fyrirtækisins var 13 lítrar á hráefniston árið 2015 samanborið við 7,6 lítrar á hráefniston árið 2014._x000a__x000a_#### Heimildir_x000a_- Síldarvinnslan hf. Grænt bókhald fyrir árið 2015, bls. 1, 5, 11-13."/>
    <m/>
    <m/>
    <x v="0"/>
  </r>
  <r>
    <m/>
    <s v="Hringrás"/>
    <s v="Reykjavík"/>
    <n v="104"/>
    <x v="6"/>
    <s v="Höfuðborgarsvæðið"/>
    <s v="Endurvinnsla"/>
    <s v="Díselolía"/>
    <s v="Gasolía"/>
    <n v="320000"/>
    <s v="l"/>
    <n v="276.8"/>
    <s v="Ekki til staðar"/>
    <m/>
    <m/>
    <x v="5"/>
    <m/>
    <s v="Vantaði grænt bókhald - metið út frá tölum nærliggjandi ára"/>
    <m/>
    <x v="1"/>
  </r>
  <r>
    <s v="síldarvinnslan_hf"/>
    <s v="Síldarvinnslan"/>
    <s v="Fjarðabyggð"/>
    <n v="740"/>
    <x v="0"/>
    <s v="Austurland"/>
    <s v="Fiskimjölsverksmiðja"/>
    <s v="Gasolía"/>
    <s v="Gasolía"/>
    <n v="4467"/>
    <s v="l"/>
    <n v="3.8639549999999998"/>
    <s v="Gasolíunotkun á vinnuvélar Norðfjörður"/>
    <s v="1, 5, 11-13"/>
    <s v="source"/>
    <x v="5"/>
    <s v="### Upplýsingar um olíunotkun Síldarvinnslunnar árið 2015_x000a__x000a_#### Tegundir olíu og magn notkunar_x000a_- **Olíunotkun verksmiðjanna**:_x000a_  - **Norðfjörður**: 1.052.088 lítrar (2015) samanborið við 204.788 lítrar (2014)_x000a_  - **Seyðisfjörður**: 1.653.493 lítrar (2015) samanborið við 550.104 lítrar (2014)_x000a_  - **Helguvík**: 725.793 lítrar (2015) samanborið við 469.146 lítrar (2014)_x000a_  - **Samtals**: 3.431.374 lítrar (2015) samanborið við 1.224.038 lítrar (2014)_x000a__x000a_#### Olíunotkun á hráefniston_x000a_- **Norðfjörður**: 17,1 lítrar/hráefniston (2015) samanborið við 1,4 lítrar/hráefniston (2014)_x000a_- **Seyðisfjörður**: 22,4 lítrar/hráefniston (2015) samanborið við 22,7 lítrar/hráefniston (2014)_x000a_- **Helguvík**: 16,6 lítrar/hráefniston (2015) samanborið við 17,2 lítrar/hráefniston (2014)_x000a__x000a_#### Gasolíunotkun á vinnuvélar_x000a_- **Norðfjörður**: 4.467 lítrar (2015) samanborið við 5.084 lítrar (2014)_x000a_- **Seyðisfjörður**: 2.757 lítrar (2015) samanborið við 2.000 lítrar (2014)_x000a_- **Helguvík**: 2.081 lítrar (2015) samanborið við 4.198 lítrar (2014)_x000a_- **Samtals**: 9.305 lítrar (2015) samanborið við 11.282 lítrar (2014)_x000a__x000a_#### Áhrif á útblástur_x000a_- **Norðfjörður**: CO2 útblástur jókst úr 5,4 kg/hráefniston (2014) í 20,9 kg/hráefniston (2015)_x000a_- **Seyðisfjörður**: CO2 útblástur minnkaði úr 65,7 kg/hráefniston (2014) í 64,9 kg/hráefniston (2015)_x000a_- **Helguvík**: CO2 útblástur minnkaði úr 49,9 kg/hráefniston (2014) í 48,2 kg/hráefniston (2015)_x000a__x000a_#### Samantekt_x000a_- Olíunotkun verksmiðjanna jókst verulega árið 2015 samanborið við árið 2014, sérstaklega í Norðfirði vegna skerðingar á raforku._x000a_- Heildarolíunotkun fyrirtækisins var 13 lítrar á hráefniston árið 2015 samanborið við 7,6 lítrar á hráefniston árið 2014._x000a__x000a_#### Heimildir_x000a_- Síldarvinnslan hf. Grænt bókhald fyrir árið 2015, bls. 1, 5, 11-13."/>
    <m/>
    <m/>
    <x v="0"/>
  </r>
  <r>
    <s v="arctic_sea_farm_hf"/>
    <s v="Arctic Sea Farm"/>
    <s v="Flateyri"/>
    <n v="425"/>
    <x v="9"/>
    <s v="Vestfirðir"/>
    <s v="Sjókvíeldi - silungur"/>
    <s v="olíunotkun"/>
    <s v="Gasolía"/>
    <n v="51497"/>
    <s v="l"/>
    <n v="44.544905"/>
    <s v="Ekki til staðar"/>
    <s v="3"/>
    <s v="source"/>
    <x v="5"/>
    <s v="Í skýrslunni um grænt bókhald fyrir árið 2015 frá fyrirtækinu Dýrfiskur hf er eftirfarandi upplýsingar um olíunotkun:_x000a__x000a_- **Tegund olíu**: Ekki er tilgreint nákvæmlega hvaða tegund olíu er notuð, aðeins er talað um &quot;olíunotkun&quot;._x000a_- **Magn**: 51.497 lítrar._x000a_- **Eining**: Lítrar._x000a_- **Síða**: 3._x000a__x000a_Tilvitnun úr textanum:_x000a_&quot;2.5. Olíunotkun | Dýrafjörður | 51.497 | lítrar |&quot;_x000a__x000a_Engar aðrar upplýsingar um notkun á öðrum olíutengdum vörum eins og bensíni, dísilolíu, metanóli eða öðrum eru tilgreindar í skýrslunni fyrir árið 2015."/>
    <m/>
    <m/>
    <x v="4"/>
  </r>
  <r>
    <s v="síldarvinnslan_hf"/>
    <s v="Síldarvinnslan"/>
    <s v="Seyðisfjörður"/>
    <n v="710"/>
    <x v="2"/>
    <s v="Austurland"/>
    <s v="Fiskimjölsverksmiðja"/>
    <s v="Gasolía"/>
    <s v="Gasolía"/>
    <n v="2757"/>
    <s v="l"/>
    <n v="2.3848049999999996"/>
    <s v="Gasolíunotkun á vinnuvélar Seyðisfjörður"/>
    <s v="1, 5, 11-13"/>
    <s v="source"/>
    <x v="5"/>
    <s v="### Upplýsingar um olíunotkun Síldarvinnslunnar árið 2015_x000a__x000a_#### Tegundir olíu og magn notkunar_x000a_- **Olíunotkun verksmiðjanna**:_x000a_  - **Norðfjörður**: 1.052.088 lítrar (2015) samanborið við 204.788 lítrar (2014)_x000a_  - **Seyðisfjörður**: 1.653.493 lítrar (2015) samanborið við 550.104 lítrar (2014)_x000a_  - **Helguvík**: 725.793 lítrar (2015) samanborið við 469.146 lítrar (2014)_x000a_  - **Samtals**: 3.431.374 lítrar (2015) samanborið við 1.224.038 lítrar (2014)_x000a__x000a_#### Olíunotkun á hráefniston_x000a_- **Norðfjörður**: 17,1 lítrar/hráefniston (2015) samanborið við 1,4 lítrar/hráefniston (2014)_x000a_- **Seyðisfjörður**: 22,4 lítrar/hráefniston (2015) samanborið við 22,7 lítrar/hráefniston (2014)_x000a_- **Helguvík**: 16,6 lítrar/hráefniston (2015) samanborið við 17,2 lítrar/hráefniston (2014)_x000a__x000a_#### Gasolíunotkun á vinnuvélar_x000a_- **Norðfjörður**: 4.467 lítrar (2015) samanborið við 5.084 lítrar (2014)_x000a_- **Seyðisfjörður**: 2.757 lítrar (2015) samanborið við 2.000 lítrar (2014)_x000a_- **Helguvík**: 2.081 lítrar (2015) samanborið við 4.198 lítrar (2014)_x000a_- **Samtals**: 9.305 lítrar (2015) samanborið við 11.282 lítrar (2014)_x000a__x000a_#### Áhrif á útblástur_x000a_- **Norðfjörður**: CO2 útblástur jókst úr 5,4 kg/hráefniston (2014) í 20,9 kg/hráefniston (2015)_x000a_- **Seyðisfjörður**: CO2 útblástur minnkaði úr 65,7 kg/hráefniston (2014) í 64,9 kg/hráefniston (2015)_x000a_- **Helguvík**: CO2 útblástur minnkaði úr 49,9 kg/hráefniston (2014) í 48,2 kg/hráefniston (2015)_x000a__x000a_#### Samantekt_x000a_- Olíunotkun verksmiðjanna jókst verulega árið 2015 samanborið við árið 2014, sérstaklega í Norðfirði vegna skerðingar á raforku._x000a_- Heildarolíunotkun fyrirtækisins var 13 lítrar á hráefniston árið 2015 samanborið við 7,6 lítrar á hráefniston árið 2014._x000a__x000a_#### Heimildir_x000a_- Síldarvinnslan hf. Grænt bókhald fyrir árið 2015, bls. 1, 5, 11-13."/>
    <m/>
    <m/>
    <x v="0"/>
  </r>
  <r>
    <s v="sorpa_bs"/>
    <s v="Sorpa"/>
    <s v="Reykjavík"/>
    <n v="112"/>
    <x v="6"/>
    <s v="Höfuðborgarsvæðið"/>
    <s v="Úrgangsmeðhöndlun"/>
    <s v="Díselolía"/>
    <s v="Gasolía"/>
    <n v="255692"/>
    <s v="l"/>
    <n v="221.17357999999999"/>
    <s v="Eldsneytisnotkun"/>
    <s v="5"/>
    <s v="source"/>
    <x v="5"/>
    <s v="Í skýrslunni um grænt bókhald SORPU fyrir árið 2015 er að finna eftirfarandi upplýsingar um notkun olíuafurða:_x000a__x000a_### Eldsneytisnotkun árið 2015 (bls. 5)_x000a_- **Bensín**: 4.816 lítrar (0,03 l/t)_x000a_- **Díselolía**: 255.692 lítrar (1,41 l/t)_x000a_- **Metan**: 12.871 Nm³ (0,07 m³/t)_x000a__x000a_### Tafla 6. Orkuefni (bls. 6)_x000a_- **Bensín**: 750 kg/m³, orkuinnihald 44,3 MJ/kg, 3,17 kg CO₂/kg_x000a_- **Díselolía**: 800 kg/m³, orkuinnihald 43,0 MJ/kg, 3,17 kg CO₂/kg_x000a_- **Metan**: 0,717 kg/m³, orkuinnihald 50,0 MJ/kg, 2,73 kg CO₂/kg_x000a__x000a_### Tafla 7. Heildarorkunotkun hjá SORPU á hvert inntak tonn úrgangs (bls. 6)_x000a_- **Bensín**: 44.448 kWst (0,2 kWst/t)_x000a_- **Díselolía**: 3.054.099 kWst (16,9 kWst/t)_x000a_- **Metan**: 128.174 kWst (0,7 kWst/t)_x000a__x000a_### Tafla 8. Gróðurhúsalofttegundir frá eldsneytisnotkun á ökutæki SORPU miðað við hvert inntak tonn úrgangs (bls. 6)_x000a_- **Bensín**: 3,6 tonn (0,06 kg CO₂/t)_x000a_- **Díselolía**: 204,6 tonn (3,58 kg CO₂/t)_x000a_- **Metan**: 9,23 tonn (0,14 kg CO₂/t)_x000a__x000a_### Tafla 9. Heildarmagn notað af metani frá SORPU og sparaður útblástur (bls. 6)_x000a_- **Metan**: 1.836.009 Nm³ (1.316 tonn), gróðurhúsáhrif án notkunar 2015: 32.910 tonn-CO₂_x000a__x000a_Þessar upplýsingar gefa góða yfirsýn yfir notkun olíuafurða hjá SORPU árið 2015, þar á meðal magn og umhverfisáhrif þeirra."/>
    <m/>
    <m/>
    <x v="1"/>
  </r>
  <r>
    <s v="síldarvinnslan_hf"/>
    <s v="Síldarvinnslan"/>
    <s v="Reykjanesbær"/>
    <n v="260"/>
    <x v="4"/>
    <s v="Suðurnes"/>
    <s v="Fiskimjölsverksmiðja"/>
    <s v="Gasolía"/>
    <s v="Gasolía"/>
    <n v="2081"/>
    <s v="l"/>
    <n v="1.800065"/>
    <s v="Gasolíunotkun á vinnuvélar Helguvík"/>
    <s v="1, 5, 11-13"/>
    <s v="source"/>
    <x v="5"/>
    <s v="### Upplýsingar um olíunotkun Síldarvinnslunnar árið 2015_x000a__x000a_#### Tegundir olíu og magn notkunar_x000a_- **Olíunotkun verksmiðjanna**:_x000a_  - **Norðfjörður**: 1.052.088 lítrar (2015) samanborið við 204.788 lítrar (2014)_x000a_  - **Seyðisfjörður**: 1.653.493 lítrar (2015) samanborið við 550.104 lítrar (2014)_x000a_  - **Helguvík**: 725.793 lítrar (2015) samanborið við 469.146 lítrar (2014)_x000a_  - **Samtals**: 3.431.374 lítrar (2015) samanborið við 1.224.038 lítrar (2014)_x000a__x000a_#### Olíunotkun á hráefniston_x000a_- **Norðfjörður**: 17,1 lítrar/hráefniston (2015) samanborið við 1,4 lítrar/hráefniston (2014)_x000a_- **Seyðisfjörður**: 22,4 lítrar/hráefniston (2015) samanborið við 22,7 lítrar/hráefniston (2014)_x000a_- **Helguvík**: 16,6 lítrar/hráefniston (2015) samanborið við 17,2 lítrar/hráefniston (2014)_x000a__x000a_#### Gasolíunotkun á vinnuvélar_x000a_- **Norðfjörður**: 4.467 lítrar (2015) samanborið við 5.084 lítrar (2014)_x000a_- **Seyðisfjörður**: 2.757 lítrar (2015) samanborið við 2.000 lítrar (2014)_x000a_- **Helguvík**: 2.081 lítrar (2015) samanborið við 4.198 lítrar (2014)_x000a_- **Samtals**: 9.305 lítrar (2015) samanborið við 11.282 lítrar (2014)_x000a__x000a_#### Áhrif á útblástur_x000a_- **Norðfjörður**: CO2 útblástur jókst úr 5,4 kg/hráefniston (2014) í 20,9 kg/hráefniston (2015)_x000a_- **Seyðisfjörður**: CO2 útblástur minnkaði úr 65,7 kg/hráefniston (2014) í 64,9 kg/hráefniston (2015)_x000a_- **Helguvík**: CO2 útblástur minnkaði úr 49,9 kg/hráefniston (2014) í 48,2 kg/hráefniston (2015)_x000a__x000a_#### Samantekt_x000a_- Olíunotkun verksmiðjanna jókst verulega árið 2015 samanborið við árið 2014, sérstaklega í Norðfirði vegna skerðingar á raforku._x000a_- Heildarolíunotkun fyrirtækisins var 13 lítrar á hráefniston árið 2015 samanborið við 7,6 lítrar á hráefniston árið 2014._x000a__x000a_#### Heimildir_x000a_- Síldarvinnslan hf. Grænt bókhald fyrir árið 2015, bls. 1, 5, 11-13."/>
    <m/>
    <m/>
    <x v="0"/>
  </r>
  <r>
    <s v="íslenska_gámafélagið"/>
    <s v="Íslenska Gámafélagið"/>
    <s v="Reykjavík"/>
    <n v="101"/>
    <x v="6"/>
    <s v="Höfuðborgarsvæðið"/>
    <s v="Sorphirða og endurvinnsla"/>
    <s v="Díselolía lituð"/>
    <s v="Gasolía"/>
    <n v="204067"/>
    <s v="l"/>
    <n v="176.517955"/>
    <s v="Ekki til staðar"/>
    <s v="8"/>
    <s v="source"/>
    <x v="5"/>
    <s v="Í skýrslunni um grænt bókhald fyrir árið 2015 hjá Íslenska Gámafélaginu kemur fram eftirfarandi upplýsingar um eldsneytisnotkun fyrirtækisins:_x000a__x000a_### Eldsneytisnotkun 2015_x000a__x000a_- **Bensín 95 okt (L)**: 37.245 lítrar_x000a_- **Díselolía (L)**: 772.018 lítrar_x000a_- **Díselolía lituð (L)**: 204.067 lítrar_x000a_- **Metan (m³)**: 129.882 rúmmetrar_x000a_- **Lífdísel**: 111.000 lítrar_x000a__x000a_Þessar upplýsingar eru að finna á blaðsíðu 8 í skýrslunni."/>
    <m/>
    <m/>
    <x v="1"/>
  </r>
  <r>
    <s v="skinney__þinganes_hf"/>
    <s v="Þinganes"/>
    <s v="Höfn"/>
    <n v="780"/>
    <x v="5"/>
    <s v="Suðurland"/>
    <s v="Fiskimjölsverksmiðja"/>
    <s v="Svartolía"/>
    <s v="Svartolía"/>
    <n v="135266"/>
    <s v="l"/>
    <n v="135.26599999999999"/>
    <s v="Ekki til staðar"/>
    <s v="4"/>
    <s v="source"/>
    <x v="5"/>
    <s v="Í skýrslunni um grænt bókhald fyrir árið 2015 frá Fiskimjölsverksmiðju Skinneyjar-Þinganess hf. er eftirfarandi upplýsingar um olíunotkun fyrirtækisins:_x000a__x000a_### Olíunotkun árið 2015_x000a_- **Svartolía**: 135.266 lítrar (bls. 4)_x000a_- **Dieselolía**: 3.923 lítrar, notuð á lyftara (bls. 4)_x000a__x000a_### Losun efna vegna olíunotkunar árið 2015_x000a_- **Koltvísýringur (CO₂) í útblæstri vegna bruna svartolíu**: 375 tonn (bls. 4)_x000a_- **Koltvísýringur (CO₂) í útblæstri vegna bruna díselolíu**: 12 tonn (bls. 4)_x000a_- **Brennisteinsoxíð (SO₂) í útblæstri vegna bruna svartolíu**: 4,63 tonn (bls. 4)_x000a_- **Brennisteinsoxíð (SO₂) í útblæstri vegna bruna díselolíu**: 0,14 tonn (bls. 4)_x000a__x000a_Þessar upplýsingar gefa til kynna magn og tegundir olíu sem fyrirtækið notaði á árinu 2015, ásamt losun mengandi efna vegna bruna þessara olíutegunda."/>
    <m/>
    <m/>
    <x v="0"/>
  </r>
  <r>
    <s v="steinull_hf"/>
    <s v="Steinull"/>
    <s v="Sauðárkrókur"/>
    <n v="550"/>
    <x v="10"/>
    <s v="Norðurland Vestra"/>
    <s v="Framleiðsla á steinull"/>
    <s v="Flotadíeselolía"/>
    <s v="Gasolía"/>
    <n v="121935"/>
    <s v="kg"/>
    <n v="121.935"/>
    <s v="Tæki, hráefnaþurrkun og hersluloftshitun"/>
    <s v="12"/>
    <s v="source"/>
    <x v="5"/>
    <s v="### Upplýsingar um olíunotkun Steinullar hf. árið 2015_x000a__x000a_#### Tegundir olíu og magn notkunar:_x000a_1. **Smurolía**:_x000a_   - Notkun: 0,7 tonn_x000a_   - Heimild: Blaðsíða 7, kafli 8.6_x000a__x000a_2. **Díeselolía**:_x000a_   - Notkun: 11.676 lítrar_x000a_   - Heimild: Blaðsíða 9, kafli &quot;Flutningar hráefna og afurða&quot;_x000a__x000a_3. **Bensín**:_x000a_   - Notkun: 4.616 lítrar_x000a_   - Heimild: Blaðsíða 9, kafli &quot;Flutningar hráefna og afurða&quot;_x000a__x000a_4. **Díeselolía (önnur notkun)**:_x000a_   - Notkun: 1.088 lítrar_x000a_   - Heimild: Blaðsíða 9, kafli &quot;Flutningar hráefna og afurða&quot;_x000a__x000a_#### Samtals olíunotkun:_x000a_- **Olía og bensín samtals**: 121.935 kg_x000a_- Heimild: Blaðsíða 12, kafli 15.3_x000a__x000a_#### Notkun flotadíeselolíu:_x000a_- Notkun: 91 (hlutfallstala miðað við árið 2003)_x000a_- Heimild: Blaðsíða 12, kafli 15.3_x000a__x000a_### Samantekt:_x000a_Steinull hf. notaði ýmsar tegundir olíu árið 2015, þar á meðal smurolíu, díeselolíu og bensín. Heildarnotkun olíu og bensíns var 121.935 kg. Nánari upplýsingar um notkun einstakra tegunda olíu eru tilgreindar í skýrslunni, þar á meðal 0,7 tonn af smurolíu, 11.676 lítrar af díeselolíu, 4.616 lítrar af bensíni og 1.088 lítrar af díeselolíu fyrir sérstaka notkun."/>
    <s v="Undirflokkar með ónothæfa vísitölu"/>
    <m/>
    <x v="5"/>
  </r>
  <r>
    <s v="arnarlax_hf"/>
    <s v="Arnarlax"/>
    <s v="Bíldudalur"/>
    <n v="465"/>
    <x v="11"/>
    <s v="Vestfirðir"/>
    <s v="Sjókvíeldi - Lax"/>
    <s v="Olía"/>
    <s v="Gasolía"/>
    <n v="100643"/>
    <s v="l"/>
    <n v="87.056194999999988"/>
    <s v="bílar, báta, lyftara og ljósavél"/>
    <s v="4"/>
    <s v="source"/>
    <x v="5"/>
    <s v="Í skýrslunni um grænt bókhald fyrir Arnarlax hf. fyrir árið 2015 er eftirfarandi upplýsingar um olíunotkun fyrirtækisins:_x000a__x000a_- **Tegund olíu**: Olía notuð fyrir bíla, báta, lyftara og ljósavél._x000a_- **Magn**: 100.643 lítrar._x000a_- **Eining**: Lítrar._x000a_- **Síða**: 4._x000a__x000a_Tilvitnun úr textanum:_x000a_&quot;2.5. Olíunotkun | Bílar, bátar, lyftara og ljósavél | 100.643 | Lítrar |&quot;"/>
    <m/>
    <m/>
    <x v="4"/>
  </r>
  <r>
    <s v="norðurál"/>
    <s v="Norðurál"/>
    <s v="Grundartangi"/>
    <n v="301"/>
    <x v="7"/>
    <s v="Vesturland"/>
    <s v="Álframleiðsla"/>
    <s v="Gasolía (Dieselolía)"/>
    <s v="Gasolía"/>
    <n v="467280"/>
    <s v="l"/>
    <n v="404.19720000000001"/>
    <s v="Ekki til staðar"/>
    <s v="25, 27"/>
    <s v="source"/>
    <x v="5"/>
    <s v="Í skýrslunni er að finna eftirfarandi upplýsingar um olíunotkun fyrirtækisins Norðuráls árið 2015:_x000a__x000a_- **Olíunotkun**: 46.280 lítrar_x000a_- **Gasolía (Dieselolía)**: 467.280 lítrar_x000a_- **Própan gas**: 114 tonn_x000a__x000a_Þessar upplýsingar er að finna á blaðsíðu 25 og 27 í skýrslunni._x000a__x000a_Tilvitnun:_x000a_&gt; **HRÁEFNIS- OG AÐLINDANOTKUN**_x000a_&gt; _x000a_&gt; | 2015                          | MAGN      | EINING  |_x000a_&gt; |-------------------------------|-----------|---------|_x000a_&gt; | Olíunotkun                    | 46.280    | Lítrar  |_x000a_&gt; | Gasonotkun                    | 114       | Tonn    |_x000a__x000a_&gt; **Framleiðsla og hráefnanotkun**_x000a_&gt; _x000a_&gt; | Efni                          | 2011   | 2012   | 2013  | 2014    | 2015    | Eining  |_x000a_&gt; |-------------------------------|--------|--------|-------|---------|---------|---------|_x000a_&gt; | Gasolía (Dieselolía)          | 528.580| 565.601| 466.387| 454.685 | 467.280 | Lítrar  |_x000a_&gt; | Própan gas                    | 265    | 170    | 93    | 115     | 114     | Tonn    |"/>
    <m/>
    <m/>
    <x v="2"/>
  </r>
  <r>
    <s v="fjarðarlax"/>
    <s v="Fjarðalax"/>
    <s v="Bíldudalur"/>
    <n v="465"/>
    <x v="11"/>
    <s v="Vestfirðir"/>
    <s v="Fiskeldi"/>
    <s v="Gasolía"/>
    <s v="Gasolía"/>
    <n v="70851"/>
    <s v="l"/>
    <n v="61.286114999999995"/>
    <s v="Eldi Tálkna-&amp;Arnar-&amp;Patreksfj"/>
    <s v="4"/>
    <s v="source"/>
    <x v="5"/>
    <s v="Í skýrslunni um grænt bókhald Fjarðalax ehf. fyrir árið 2015 er að finna eftirfarandi upplýsingar um olíunotkun fyrirtækisins:_x000a__x000a_- **Gasolía**: 70.851 lítrar_x000a_- **Bensín**: 6.675 lítrar_x000a__x000a_Þessar upplýsingar eru staðsettar á blaðsíðu 4 í skýrslunni undir liðnum &quot;2. Hráefnis og auðlindanotkun&quot;._x000a__x000a_Tilvitnun úr textanum:_x000a_&gt; &quot;Olíunotkun  _x000a_&gt; Gasolía: Eldi Tálkna-&amp;Arnar-&amp;Patreksfj 70.851 lítrar  _x000a_&gt; Bensín: Eldi Tálkna-&amp;Arnar-&amp;Patreksfj 6.675 lítrar&quot;"/>
    <m/>
    <m/>
    <x v="4"/>
  </r>
  <r>
    <s v="malbikunarstöð_akureyrarbæjar"/>
    <s v="Malbikunarstöð Akureyrarbæjar"/>
    <s v="Akureyri"/>
    <n v="600"/>
    <x v="8"/>
    <s v="Norðurland Eystra"/>
    <s v="Framleiðsla malbiks"/>
    <s v="Flotaolía"/>
    <s v="Gasolía"/>
    <n v="58866"/>
    <s v="l"/>
    <n v="50.919089999999997"/>
    <s v="Til þurrkunar og upphitunar steinefna"/>
    <s v="6"/>
    <s v="source"/>
    <x v="5"/>
    <s v="Í skýrslunni um grænt bókhald fyrir árið 2015 frá Malbikunarstöð Akureyrarbæjar við Súluveg er eftirfarandi upplýsingar um olíunotkun fyrirtækisins:_x000a__x000a_### Olíunotkun_x000a_- **Tegund olíu**: Flotaolía_x000a_- **Magn**: 58.866 lítrar_x000a_- **Einingar**: Lítrar_x000a_- **Notkun per tonn af malbiki**: 11,3 lítrar á hvert tonn af malbiki_x000a__x000a_Þessar upplýsingar eru að finna á blaðsíðu 6 í skýrslunni._x000a__x000a_Tilvísun:_x000a_&gt; &quot;Til þurrkunar og upphitunar steinefna er notuð flotaolía. Heildarmagn olíu á árinu 2015 varð 58.866 lítrar eða um 11,3 lítrar á hvert tonn af malbiki.&quot; (Page 6)"/>
    <m/>
    <m/>
    <x v="6"/>
  </r>
  <r>
    <s v="íslenska_kalþörungafélagið_ehf"/>
    <s v="Íslenska Kalkþörungafélagið"/>
    <s v="Bíldudalur"/>
    <n v="465"/>
    <x v="11"/>
    <s v="Vestfirðir"/>
    <s v="Framleiðsla og vinnsla kalkþörunga"/>
    <s v="Dieselolía"/>
    <s v="Gasolía"/>
    <n v="50779"/>
    <s v="l"/>
    <n v="43.923834999999997"/>
    <s v="farartæki"/>
    <s v="16"/>
    <s v="source"/>
    <x v="5"/>
    <s v="### Skýrsla um olíunotkun Íslenska kalkþörungafélagsins ehf. árið 2015_x000a__x000a_#### Tegundir olíu og magn notkunar_x000a_- **Olía**: Dieselolía á farartæki_x000a_  - **Magn**: 50.779 lítrar_x000a_  - **Síða**: 16_x000a__x000a_#### Smurolía_x000a_- **Smurolía**: _x000a_  - **Magn**: 880 lítrar_x000a_  - **Síða**: 13_x000a__x000a_- **Smurfeiti**:_x000a_  - **Magn**: 154 kg_x000a_  - **Síða**: 13_x000a__x000a_#### Orkunotkun_x000a_- **Raforka**: _x000a_  - **Magn**: 24.383.239 Kwh_x000a_  - **Síða**: 16_x000a__x000a_#### Samantekt_x000a_Íslenska kalkþörungafélagið ehf. notaði dieselolíu á farartæki í magni 50.779 lítra árið 2015. Auk þess var notuð smurolía í magni 880 lítra og smurfeiti í magni 154 kg. Raforka notkun fyrirtækisins var 24.383.239 Kwh._x000a__x000a_#### Tilvísanir_x000a_- Upplýsingar um olíunotkun má finna á síðu 16 í skýrslunni._x000a_- Upplýsingar um smurolíu og smurfeiti má finna á síðu 13 í skýrslunni."/>
    <m/>
    <m/>
    <x v="4"/>
  </r>
  <r>
    <s v="íslenska_gámafélagið"/>
    <s v="Íslenska Gámafélagið"/>
    <s v="Reykjavík"/>
    <n v="101"/>
    <x v="6"/>
    <s v="Höfuðborgarsvæðið"/>
    <s v="Sorphirða og endurvinnsla"/>
    <s v="Bensín 95 okt"/>
    <s v="Bensín"/>
    <n v="37245"/>
    <s v="l"/>
    <n v="27.93375"/>
    <s v="Ekki til staðar"/>
    <s v="8"/>
    <s v="source"/>
    <x v="5"/>
    <s v="Í skýrslunni um grænt bókhald fyrir árið 2015 hjá Íslenska Gámafélaginu kemur fram eftirfarandi upplýsingar um eldsneytisnotkun fyrirtækisins:_x000a__x000a_### Eldsneytisnotkun 2015_x000a__x000a_- **Bensín 95 okt (L)**: 37.245 lítrar_x000a_- **Díselolía (L)**: 772.018 lítrar_x000a_- **Díselolía lituð (L)**: 204.067 lítrar_x000a_- **Metan (m³)**: 129.882 rúmmetrar_x000a_- **Lífdísel**: 111.000 lítrar_x000a__x000a_Þessar upplýsingar eru að finna á blaðsíðu 8 í skýrslunni."/>
    <m/>
    <m/>
    <x v="1"/>
  </r>
  <r>
    <s v="norðurá_bs"/>
    <s v="Norðurá"/>
    <s v="Stekkjarvík, Blönduós"/>
    <n v="541"/>
    <x v="19"/>
    <s v="Norðurland Vestra"/>
    <s v="Urðun úrgangs"/>
    <s v="Gasolía"/>
    <s v="Gasolía"/>
    <n v="31525"/>
    <s v="l"/>
    <n v="27.269124999999999"/>
    <s v="Notkun á tækjum"/>
    <s v="13"/>
    <s v="source"/>
    <x v="5"/>
    <s v="### Upplýsingar um olíunotkun Norðurár bs. árið 2015_x000a__x000a_#### Tegundir olíu og magn notað_x000a_- **Gasolía**:_x000a_  - Notkun á tækjum (troðara, jarðýta, hjólaskólfa, traktorgröfa, fjórhjól og MMC pallbíll): 31.525 lítrar_x000a_  - Notkun á bifreið: 2.209 lítrar_x000a_  - Notkun á fjórhjól: 609 lítrar_x000a_  - **Samtals gasolíunotkun**: 33.734 lítrar_x000a__x000a_- **Bensín**:_x000a_  - Notkun á fjórhjól: 609 lítrar_x000a__x000a_#### Heildarnotkun_x000a_- **Heildarolíunotkun**: 34.343 lítrar (33.734 lítrar gasolía + 609 lítrar bensín)_x000a__x000a_#### Heimild_x000a_- Upplýsingarnar eru teknar af blaðsíðu 13 í skýrslunni._x000a__x000a_#### Tilvísun í texta_x000a_&gt; &quot;Gasolíunotkun er bundin við notkun á tækjum, sem eru þrír troðara, jarðýta, hjólaskólfa, traktorgröfa, fjórhjól og MMC pallbíll. Þau eru notuð til færslu á jarðvegi og undirbúning og frágang urðunarháls og til aðstoðar við losun farartækja þegar á þarf að halda. Olíunotkun á tækjum var 31.525 lítrar, á bifreið 2.209 lítrar og fjórhjól 609 lítrar. Gasolíunotkun var því samtals 33.734 lítrar og bensín 609 lítrar.&quot;"/>
    <m/>
    <m/>
    <x v="1"/>
  </r>
  <r>
    <s v="hraðfrystihúsið__gunnvör_hf"/>
    <s v="Hraðfrystihúsið Gunnvör"/>
    <s v="Hnífsdalur"/>
    <n v="410"/>
    <x v="9"/>
    <s v="Vestfirðir"/>
    <s v="Sjókvíeldi á þorski og regnbogasilungi"/>
    <s v="Skipagasolía"/>
    <s v="Gasolía"/>
    <n v="24248"/>
    <s v="l"/>
    <n v="20.974520000000002"/>
    <s v="Olía á báta (Rán og Papey)"/>
    <s v="4"/>
    <s v="source"/>
    <x v="5"/>
    <s v="Í grænu bókhaldi Hraðfrystihússins - Gunnvarar hf. fyrir árið 2015 er eftirfarandi upplýsingar um olíunotkun fyrirtækisins:_x000a__x000a_- **Tegund olíu:** Olía á báta (Rán og Papey)_x000a_- **Magn:** 24.248 lítrar_x000a_- **Eining:** Lítrar_x000a_- **Síða:** 4_x000a__x000a_Auk þess er minnst á úrgangsolíu af bátum:_x000a_- **Magn úrgangsolíu:** Óverulegt_x000a_- **Síða:** 5_x000a__x000a_Engar aðrar upplýsingar um notkun annarra olíutengdra vara eins og bensín, dísilolíu, metanól eða annarra efna fyrir árið 2015 eru til staðar í textanum."/>
    <m/>
    <m/>
    <x v="4"/>
  </r>
  <r>
    <s v="efnamóttakan_hf"/>
    <s v="Efnamóttakan"/>
    <s v="Hafnarfjörður"/>
    <n v="221"/>
    <x v="6"/>
    <s v="Höfuðborgarsvæðið"/>
    <s v="Úrgangsmeðhöndlun"/>
    <s v="Dieselolía"/>
    <s v="Gasolía"/>
    <n v="23839"/>
    <s v="l"/>
    <n v="20.620735"/>
    <s v="Ekki til staðar"/>
    <s v="9"/>
    <s v="source"/>
    <x v="5"/>
    <s v="Í skýrslunni um grænt bókhald Efnamóttökunnar hf. fyrir árið 2015 er að finna upplýsingar um notkun olíuafurða fyrirtækisins á blaðsíðu 9. Þar kemur fram að fyrirtækið notaði eftirfarandi magn af olíuafurðum:_x000a__x000a_- **Bensín**: 2.262 lítrar_x000a_- **Metangas**: 7.919 lítrar (magn af metani er gefið upp í lítrum samkvæmt reiknireglu á vefsíðu Metans hf. um jafngildi orkuefnis: 1 Nm³ 100% metan = 1,12 L 95-oktán bensín)_x000a_- **Dieselolía**: 23.839 lítrar_x000a__x000a_Þessar upplýsingar eru settar fram í töflu sem sýnir einnig notkun þessara efna árin 2014 og 2013 til samanburðar."/>
    <m/>
    <m/>
    <x v="1"/>
  </r>
  <r>
    <s v="sorpurðun_vesturlands"/>
    <s v="Sorpurðun Vesturlands"/>
    <s v="Borgarnes"/>
    <n v="310"/>
    <x v="13"/>
    <s v="Vesturland"/>
    <s v="Sorpuðrun"/>
    <s v="Gasolía"/>
    <s v="Gasolía"/>
    <n v="20523"/>
    <s v="l"/>
    <n v="17.752395"/>
    <s v="troðari, grafa og dráttavél"/>
    <s v="11"/>
    <s v="source"/>
    <x v="5"/>
    <s v="### Upplýsingar um olíunotkun Sorpuðunar Vesturlands hf. árið 2015_x000a__x000a_Í skýrslunni &quot;Grænt bókhald 2015&quot; frá Sorpuðun Vesturlands hf. er að finna upplýsingar um notkun á olíu og bensíni fyrir árið 2015. Hér eru helstu atriði:_x000a__x000a_- **Gasolíunotkun**: 20.523 lítrar_x000a_- **Bensínnotkun**: 151 lítrar_x000a__x000a_Þessar upplýsingar eru staðsettar á blaðsíðu 11 í skýrslunni._x000a__x000a_#### Tilvitnun:_x000a_&gt; &quot;Gasolíunotkun er bundin við notkun á tækjum, sem eru troðari, grafa og dráttavél. Tækin eru notuð til flutnings á jarðvegi og við undirbúning og frágang urðunarreina. Á árinu var keypt sexhjóli sem nýttist vel í ferðum innan urðunarveiðis. Gasolíunotkun á tækin var samtals 20.523 lítrar og 151 lítrar af bensíni sem tengist sexhjólinu.&quot;_x000a__x000a_Engar upplýsingar fundust um notkun annarra olíutengdra vara eins og metanól eða aðrar tegundir olíu fyrir árið 2015 í þessari skýrslu."/>
    <m/>
    <m/>
    <x v="1"/>
  </r>
  <r>
    <m/>
    <s v="Hringrás"/>
    <s v="Reykjavík"/>
    <n v="104"/>
    <x v="6"/>
    <s v="Höfuðborgarsvæðið"/>
    <s v="Endurvinnsla"/>
    <s v="Bensín"/>
    <s v="Bensín"/>
    <n v="15000"/>
    <s v="l"/>
    <n v="11.25"/>
    <s v="Ekki til staðar"/>
    <m/>
    <m/>
    <x v="5"/>
    <m/>
    <s v="Vantaði grænt bókhald - metið út frá tölum nærliggjandi ára"/>
    <m/>
    <x v="1"/>
  </r>
  <r>
    <s v="ísfélag_vestmannaeyja_þórshöfn"/>
    <s v="Ísfélag Vestmannaeyja"/>
    <s v="Þórshöfn"/>
    <n v="680"/>
    <x v="1"/>
    <s v="Norðurland Eystra"/>
    <s v="Fiskimjölsverksmiðja"/>
    <s v="Svartolía"/>
    <s v="Svartolía"/>
    <n v="2000000"/>
    <s v="kg"/>
    <n v="2000"/>
    <s v="Ekki til staðar"/>
    <m/>
    <m/>
    <x v="5"/>
    <m/>
    <s v="Vantaði grænt bókhald - metið út frá tölum nærliggjandi ára og olíusölutölum"/>
    <m/>
    <x v="0"/>
  </r>
  <r>
    <s v="ísfélag_vestmannaeyja"/>
    <s v="Ísfélag Vestmannaeyja"/>
    <s v="Vestmannaeyjar"/>
    <n v="900"/>
    <x v="3"/>
    <s v="Suðurland"/>
    <s v="Fiskimjölsverksmiðja"/>
    <s v="Dieselolía"/>
    <s v="Gasolía"/>
    <n v="7549"/>
    <s v="l"/>
    <n v="6.5298850000000002"/>
    <s v="Ekki til staðar"/>
    <m/>
    <m/>
    <x v="5"/>
    <m/>
    <s v="Vantaði grænt bókhald - metið út frá tölum nærliggjandi ára"/>
    <m/>
    <x v="0"/>
  </r>
  <r>
    <s v="ísfélag_vestmannaeyja_þórshöfn"/>
    <s v="Ísfélag Vestmannaeyja"/>
    <s v="Þórshöfn"/>
    <n v="680"/>
    <x v="1"/>
    <s v="Norðurland Eystra"/>
    <s v="Fiskimjölsverksmiðja"/>
    <s v="Dieselolía"/>
    <s v="Gasolía"/>
    <n v="7496"/>
    <s v="l"/>
    <n v="6.4840400000000002"/>
    <s v="Ekki til staðar"/>
    <m/>
    <m/>
    <x v="5"/>
    <m/>
    <s v="Vantaði grænt bókhald - metið út frá tölum nærliggjandi ára og olíusölutölum"/>
    <m/>
    <x v="0"/>
  </r>
  <r>
    <s v="becromal_hf"/>
    <s v="TDK Foil Iceland "/>
    <s v="Akureyri"/>
    <n v="600"/>
    <x v="8"/>
    <s v="Norðurland Eystra"/>
    <s v="Framleiðsla á álþynnum"/>
    <s v="Diesel"/>
    <s v="Gasolía"/>
    <n v="8176"/>
    <s v="l"/>
    <n v="7.0722399999999999"/>
    <s v="Ökutæki/vélar"/>
    <s v="9"/>
    <s v="source"/>
    <x v="5"/>
    <s v="Í skýrslunni um grænt bókhald Becromal Iceland ehf. fyrir árið 2015 er að finna eftirfarandi upplýsingar um notkun olíutengdra vara:_x000a__x000a_### Tegundir olíu og magn notkunar árið 2015:_x000a_- **Jarðefnaeldsneyti (Diesel og Bensín)**: _x000a_  - **Heildarmagn**: 8.176 lítrar_x000a_  - **Diesel**: 8.176 lítrar_x000a_  - **Bensín**: 488 lítrar_x000a_  - **Síða**: 9_x000a__x000a_- **Mótorolía**:_x000a_  - **Magn**: 148 lítrar_x000a_  - **Síða**: 9_x000a__x000a_- **Olíuhreinsir**:_x000a_  - **Magn**: 190 lítrar_x000a_  - **Síða**: 9_x000a__x000a_- **Olíuúrgangur**:_x000a_  - **Magn**: 2.150 lítrar (1.868 kg)_x000a_  - **Síða**: 11_x000a__x000a_- **Umbúðir með olíumengun**:_x000a_  - **Magn**: 20 kg_x000a_  - **Síða**: 12_x000a__x000a_### Tilvísanir í texta:_x000a_- „Jarðefnaeldsneyti [lítrar] Ökutæki/vélar 7.290 8.176 Disel 488 Bensín“ (Síða 9)_x000a_- „Mótorolía [lítrar] Vélar/viðhald 80 148“ (Síða 9)_x000a_- „Olíuhreinsir [lítrar] Vélar/viðhald 61 190“ (Síða 9)_x000a_- „Olíuúrgangur [l] 13 01 07 * 6.750¹ (5.832 kg) 2.150 (1.868 kg)“ (Síða 11)_x000a_- „Umbúðir með olíumengun [kg] 15 02 10* 25 20“ (Síða 12)_x000a__x000a_Þessar upplýsingar gefa nákvæma mynd af notkun olíutengdra vara hjá Becromal Iceland ehf. á árinu 2015."/>
    <s v="Becromal varð TDK foil "/>
    <m/>
    <x v="2"/>
  </r>
  <r>
    <s v="becromal_hf"/>
    <s v="TDK Foil Iceland "/>
    <s v="Akureyri"/>
    <n v="600"/>
    <x v="8"/>
    <s v="Norðurland Eystra"/>
    <s v="Framleiðsla á álþynnum"/>
    <s v="Jarðefnaeldsneyti (Diesel og Bensín)"/>
    <s v="Bensín"/>
    <n v="8176"/>
    <s v="l"/>
    <n v="6.1319999999999997"/>
    <s v="Ökutæki/vélar"/>
    <s v="9"/>
    <s v="source"/>
    <x v="5"/>
    <s v="Í skýrslunni um grænt bókhald Becromal Iceland ehf. fyrir árið 2015 er að finna eftirfarandi upplýsingar um notkun olíutengdra vara:_x000a__x000a_### Tegundir olíu og magn notkunar árið 2015:_x000a_- **Jarðefnaeldsneyti (Diesel og Bensín)**: _x000a_  - **Heildarmagn**: 8.176 lítrar_x000a_  - **Diesel**: 8.176 lítrar_x000a_  - **Bensín**: 488 lítrar_x000a_  - **Síða**: 9_x000a__x000a_- **Mótorolía**:_x000a_  - **Magn**: 148 lítrar_x000a_  - **Síða**: 9_x000a__x000a_- **Olíuhreinsir**:_x000a_  - **Magn**: 190 lítrar_x000a_  - **Síða**: 9_x000a__x000a_- **Olíuúrgangur**:_x000a_  - **Magn**: 2.150 lítrar (1.868 kg)_x000a_  - **Síða**: 11_x000a__x000a_- **Umbúðir með olíumengun**:_x000a_  - **Magn**: 20 kg_x000a_  - **Síða**: 12_x000a__x000a_### Tilvísanir í texta:_x000a_- „Jarðefnaeldsneyti [lítrar] Ökutæki/vélar 7.290 8.176 Disel 488 Bensín“ (Síða 9)_x000a_- „Mótorolía [lítrar] Vélar/viðhald 80 148“ (Síða 9)_x000a_- „Olíuhreinsir [lítrar] Vélar/viðhald 61 190“ (Síða 9)_x000a_- „Olíuúrgangur [l] 13 01 07 * 6.750¹ (5.832 kg) 2.150 (1.868 kg)“ (Síða 11)_x000a_- „Umbúðir með olíumengun [kg] 15 02 10* 25 20“ (Síða 12)_x000a__x000a_Þessar upplýsingar gefa nákvæma mynd af notkun olíutengdra vara hjá Becromal Iceland ehf. á árinu 2015."/>
    <s v="Becromal varð TDK foil "/>
    <m/>
    <x v="2"/>
  </r>
  <r>
    <s v="vinnslustöðin_hf"/>
    <s v="Vinnslustöðin"/>
    <s v="Vestmannaeyjar"/>
    <n v="900"/>
    <x v="3"/>
    <s v="Suðurland"/>
    <s v="Fiskimjölsverksmiðja"/>
    <s v="Gasolía"/>
    <s v="Gasolía"/>
    <n v="6986"/>
    <s v="l"/>
    <n v="6.0428900000000008"/>
    <s v="Brennsla olíu"/>
    <s v="11"/>
    <s v="source"/>
    <x v="5"/>
    <s v="### Skýrsla um olíunotkun Vinnslustöðvarinnar hf. árið 2015_x000a__x000a_#### Brennsla olíu_x000a_- **Svartolía**: 1.827.185 kg (2015)_x000a_- **Gasolía**: 6.986 lítrar (2015)_x000a_- **Smurolía**: 929 lítrar (2015)_x000a__x000a_#### Loftmengun vegna brennslu svartolíu_x000a_- **CO₂**: 5.846 tonn (2015)_x000a_- **SO₂**: 58 tonn (2015)_x000a__x000a_#### Heimild_x000a_- Upplýsingarnar eru teknar úr töflu 5 og töflu 7 á blaðsíðu 11 í skýrslunni._x000a__x000a_#### Notkun rafmagns og vatns_x000a_- **Rafmagn**: 3.304.874 kWh (2015)_x000a_- **Rafskautaketill**: 10.218.045 kWh (2015)_x000a_- **Vatn**: 34.340 m³ (2015)_x000a__x000a_#### Heimild_x000a_- Upplýsingarnar eru teknar úr töflu 5 á blaðsíðu 11 í skýrslunni._x000a__x000a_#### Notkun hjálparefna_x000a_- **Edikssýra (Softacid Aqua)**: 75.600 lítrar (2015)_x000a_- **Þráavarnarefni í lýsi**: 850 kg (2015)_x000a_- **Þráavarnarefni í mjöl**: 2.150 lítrar (2015)_x000a__x000a_#### Heimild_x000a_- Upplýsingarnar eru teknar úr töflu 4 á blaðsíðu 10 í skýrslunni._x000a__x000a_#### Notkun sýru og basa til hreinsunar_x000a_- **Saltpéturssýra**: 3.930 kg (2015)_x000a_- **Saltsýra**: 2.400 kg (2015)_x000a_- **Basalausn (Brite CIP-30)**: 3.990 kg (2015)_x000a_- **Vítissódi (NaOH)**: 3.875 kg (2015)_x000a__x000a_#### Heimild_x000a_- Upplýsingarnar eru teknar úr töflu 6 á blaðsíðu 12 í skýrslunni._x000a__x000a_### Niðurstaða_x000a_Vinnslustöðin hf. notaði árið 2015 verulegt magn af svartolíu, gasolíu og smurolíu í starfsemi sinni. Notkun þessara olíutegunda leiddi til losunar á CO₂ og SO₂. Einnig var notað rafmagn og vatn í miklu magni, auk ýmissa hjálparefna og hreinsiefna."/>
    <m/>
    <m/>
    <x v="0"/>
  </r>
  <r>
    <s v="fjarðarlax"/>
    <s v="Fjarðalax"/>
    <s v="Bíldudalur"/>
    <n v="465"/>
    <x v="11"/>
    <s v="Vestfirðir"/>
    <s v="Fiskeldi"/>
    <s v="Bensín"/>
    <s v="Bensín"/>
    <n v="6675"/>
    <s v="l"/>
    <n v="5.0062499999999996"/>
    <s v="Eldi Tálkna-&amp;Arnar-&amp;Patreksfj"/>
    <s v="4"/>
    <s v="source"/>
    <x v="5"/>
    <s v="Í skýrslunni um grænt bókhald Fjarðalax ehf. fyrir árið 2015 er að finna eftirfarandi upplýsingar um olíunotkun fyrirtækisins:_x000a__x000a_- **Gasolía**: 70.851 lítrar_x000a_- **Bensín**: 6.675 lítrar_x000a__x000a_Þessar upplýsingar eru staðsettar á blaðsíðu 4 í skýrslunni undir liðnum &quot;2. Hráefnis og auðlindanotkun&quot;._x000a__x000a_Tilvitnun úr textanum:_x000a_&gt; &quot;Olíunotkun  _x000a_&gt; Gasolía: Eldi Tálkna-&amp;Arnar-&amp;Patreksfj 70.851 lítrar  _x000a_&gt; Bensín: Eldi Tálkna-&amp;Arnar-&amp;Patreksfj 6.675 lítrar&quot;"/>
    <m/>
    <m/>
    <x v="4"/>
  </r>
  <r>
    <s v="kratus_ehf"/>
    <s v="Kratus"/>
    <s v="Grundartanga, Klafastaðavegi 4"/>
    <n v="301"/>
    <x v="7"/>
    <s v="Vesturland"/>
    <s v="Endurvinnsla á gjalli"/>
    <s v="Olía"/>
    <s v="Gasolía"/>
    <n v="137"/>
    <s v="tonn"/>
    <n v="137"/>
    <s v="Ekki til staðar"/>
    <s v="8"/>
    <s v="source"/>
    <x v="5"/>
    <s v="Í grænu bókhaldi Kratusar ehf. fyrir árið 2015 er að finna upplýsingar um notkun á olíu. Samkvæmt töflu 5.1 á blaðsíðu 8 er olíunotkun fyrirtækisins fyrir árið 2015 eftirfarandi:_x000a__x000a_- **Olía**: 137 tonn_x000a__x000a_Engar aðrar tegundir olíuafurða eins og bensín, dísilolía eða metanól eru nefndar í skýrslunni fyrir árið 2015._x000a__x000a_Tilvitnun í viðeigandi hluta skýrslunnar:_x000a_&gt; &quot;Orka:  _x000a_&gt; Olía: 137 tonn&quot;_x000a__x000a_Þessar upplýsingar eru staðsettar á blaðsíðu 8 í skýrslunni."/>
    <m/>
    <m/>
    <x v="1"/>
  </r>
  <r>
    <s v="norðurál"/>
    <s v="Norðurál"/>
    <s v="Grundartangi"/>
    <n v="301"/>
    <x v="7"/>
    <s v="Vesturland"/>
    <s v="Álver"/>
    <s v="Própan gas"/>
    <s v="Gas"/>
    <n v="114"/>
    <s v="tonn"/>
    <n v="114"/>
    <s v="Ekki til staðar"/>
    <s v="25, 27"/>
    <s v="source"/>
    <x v="5"/>
    <s v="Í skýrslunni er að finna eftirfarandi upplýsingar um olíunotkun fyrirtækisins Norðuráls árið 2015:_x000a__x000a_- **Olíunotkun**: 46.280 lítrar_x000a_- **Gasolía (Dieselolía)**: 467.280 lítrar_x000a_- **Própan gas**: 114 tonn_x000a__x000a_Þessar upplýsingar er að finna á blaðsíðu 25 og 27 í skýrslunni._x000a__x000a_Tilvitnun:_x000a_&gt; **HRÁEFNIS- OG AÐLINDANOTKUN**_x000a_&gt; _x000a_&gt; | 2015                          | MAGN      | EINING  |_x000a_&gt; |-------------------------------|-----------|---------|_x000a_&gt; | Olíunotkun                    | 46.280    | Lítrar  |_x000a_&gt; | Gasonotkun                    | 114       | Tonn    |_x000a__x000a_&gt; **Framleiðsla og hráefnanotkun**_x000a_&gt; _x000a_&gt; | Efni                          | 2011   | 2012   | 2013  | 2014    | 2015    | Eining  |_x000a_&gt; |-------------------------------|--------|--------|-------|---------|---------|---------|_x000a_&gt; | Gasolía (Dieselolía)          | 528.580| 565.601| 466.387| 454.685 | 467.280 | Lítrar  |_x000a_&gt; | Própan gas                    | 265    | 170    | 93    | 115     | 114     | Tonn    |"/>
    <m/>
    <m/>
    <x v="2"/>
  </r>
  <r>
    <s v="sorpa_bs"/>
    <s v="Sorpa"/>
    <s v="Reykjavík"/>
    <n v="112"/>
    <x v="6"/>
    <s v="Höfuðborgarsvæðið"/>
    <s v="Úrgangsmeðhöndlun"/>
    <s v="Bensín"/>
    <s v="Bensín"/>
    <n v="4816"/>
    <s v="l"/>
    <n v="3.6120000000000001"/>
    <s v="Eldsneytisnotkun"/>
    <s v="5"/>
    <s v="source"/>
    <x v="5"/>
    <s v="Í skýrslunni um grænt bókhald SORPU fyrir árið 2015 er að finna eftirfarandi upplýsingar um notkun olíuafurða:_x000a__x000a_### Eldsneytisnotkun árið 2015 (bls. 5)_x000a_- **Bensín**: 4.816 lítrar (0,03 l/t)_x000a_- **Díselolía**: 255.692 lítrar (1,41 l/t)_x000a_- **Metan**: 12.871 Nm³ (0,07 m³/t)_x000a__x000a_### Tafla 6. Orkuefni (bls. 6)_x000a_- **Bensín**: 750 kg/m³, orkuinnihald 44,3 MJ/kg, 3,17 kg CO₂/kg_x000a_- **Díselolía**: 800 kg/m³, orkuinnihald 43,0 MJ/kg, 3,17 kg CO₂/kg_x000a_- **Metan**: 0,717 kg/m³, orkuinnihald 50,0 MJ/kg, 2,73 kg CO₂/kg_x000a__x000a_### Tafla 7. Heildarorkunotkun hjá SORPU á hvert inntak tonn úrgangs (bls. 6)_x000a_- **Bensín**: 44.448 kWst (0,2 kWst/t)_x000a_- **Díselolía**: 3.054.099 kWst (16,9 kWst/t)_x000a_- **Metan**: 128.174 kWst (0,7 kWst/t)_x000a__x000a_### Tafla 8. Gróðurhúsalofttegundir frá eldsneytisnotkun á ökutæki SORPU miðað við hvert inntak tonn úrgangs (bls. 6)_x000a_- **Bensín**: 3,6 tonn (0,06 kg CO₂/t)_x000a_- **Díselolía**: 204,6 tonn (3,58 kg CO₂/t)_x000a_- **Metan**: 9,23 tonn (0,14 kg CO₂/t)_x000a__x000a_### Tafla 9. Heildarmagn notað af metani frá SORPU og sparaður útblástur (bls. 6)_x000a_- **Metan**: 1.836.009 Nm³ (1.316 tonn), gróðurhúsáhrif án notkunar 2015: 32.910 tonn-CO₂_x000a__x000a_Þessar upplýsingar gefa góða yfirsýn yfir notkun olíuafurða hjá SORPU árið 2015, þar á meðal magn og umhverfisáhrif þeirra."/>
    <m/>
    <m/>
    <x v="1"/>
  </r>
  <r>
    <s v="íslandsbleikja_vatnsleysa"/>
    <s v="Íslandsbleikja"/>
    <s v="Vatnsleysuströnd"/>
    <n v="190"/>
    <x v="14"/>
    <s v="Suðurnes"/>
    <s v="Fiskeldi"/>
    <s v="Ótilgreind"/>
    <s v="Gasolía"/>
    <n v="4499"/>
    <s v="l"/>
    <n v="3.891635"/>
    <s v="Vatnsleysa"/>
    <s v="4"/>
    <s v="source"/>
    <x v="5"/>
    <s v="Í skýrslu Íslandsbleikju ehf. um grænt bókhald fyrir árið 2015 er eftirfarandi upplýsingar um olíunotkun fyrirtækisins:_x000a__x000a_- **Tegund olíu**: Ótilgreind_x000a_- **Magn**: 4,499 lítrar_x000a_- **Eining**: Lítrar_x000a_- **Síða**: 4_x000a__x000a_Tilvitnun úr textanum:_x000a_&quot;2.5. Olíunotkun | Vatnsleysa | 4,499 | lítrar |&quot;_x000a__x000a_Engar aðrar upplýsingar um notkun annarra olíuafurða eins og bensín, dísilolíu, metanól eða aðrar tegundir olíuafurða fyrir árið 2015 fundust í skýrslunni."/>
    <m/>
    <m/>
    <x v="4"/>
  </r>
  <r>
    <s v="skinney__þinganes_hf"/>
    <s v="Þinganes"/>
    <s v="Höfn"/>
    <n v="780"/>
    <x v="5"/>
    <s v="Suðurland"/>
    <s v="Fiskimjölsverksmiðja"/>
    <s v="Dieselolía"/>
    <s v="Gasolía"/>
    <n v="3923"/>
    <s v="l"/>
    <n v="3.3933949999999999"/>
    <s v="notuð á lyftara"/>
    <s v="4"/>
    <s v="source"/>
    <x v="5"/>
    <s v="Í skýrslunni um grænt bókhald fyrir árið 2015 frá Fiskimjölsverksmiðju Skinneyjar-Þinganess hf. er eftirfarandi upplýsingar um olíunotkun fyrirtækisins:_x000a__x000a_### Olíunotkun árið 2015_x000a_- **Svartolía**: 135.266 lítrar (bls. 4)_x000a_- **Dieselolía**: 3.923 lítrar, notuð á lyftara (bls. 4)_x000a__x000a_### Losun efna vegna olíunotkunar árið 2015_x000a_- **Koltvísýringur (CO₂) í útblæstri vegna bruna svartolíu**: 375 tonn (bls. 4)_x000a_- **Koltvísýringur (CO₂) í útblæstri vegna bruna díselolíu**: 12 tonn (bls. 4)_x000a_- **Brennisteinsoxíð (SO₂) í útblæstri vegna bruna svartolíu**: 4,63 tonn (bls. 4)_x000a_- **Brennisteinsoxíð (SO₂) í útblæstri vegna bruna díselolíu**: 0,14 tonn (bls. 4)_x000a__x000a_Þessar upplýsingar gefa til kynna magn og tegundir olíu sem fyrirtækið notaði á árinu 2015, ásamt losun mengandi efna vegna bruna þessara olíutegunda."/>
    <m/>
    <m/>
    <x v="0"/>
  </r>
  <r>
    <s v="alur_hf"/>
    <s v="Alur"/>
    <s v="Grundartanga"/>
    <n v="301"/>
    <x v="7"/>
    <s v="Vesturland"/>
    <s v="Endurvinnsla á gjalli"/>
    <s v="Olía"/>
    <s v="Gasolía"/>
    <n v="76"/>
    <s v="tonn"/>
    <n v="76"/>
    <s v="Ekki til staðar"/>
    <s v="8"/>
    <s v="source"/>
    <x v="5"/>
    <s v="Í græna bókhaldi Alur hf. fyrir árið 2015 er að finna upplýsingar um olíunotkun fyrirtækisins. Í töflu 5.1 á blaðsíðu 8 kemur fram að fyrirtækið notaði 76 tonn af olíu á árinu 2015._x000a__x000a_### Tilvitnun:_x000a_&quot;### Tafla 5.1: Lykiltölur – hráefni, orka og framleiðsluvörur_x000a__x000a_| Eining     | Magn |_x000a_|------------|------|_x000a_| **Framleiðsla:** |      |_x000a_| Ál         | Tonn | 600  |_x000a_| **Hráefni:** |      |_x000a_| Álgjall    | Tonn | 1800 |_x000a_| **Orka:** |      |_x000a_| Súr        | Tonn | 200  |_x000a_| Olía       | Tonn | 76   |_x000a_| **Aukaefni:** |      |_x000a_| Gjallsandur| Tonn | 1200 |&quot;_x000a__x000a_Engar aðrar upplýsingar um notkun annarra olíuafurða eins og bensíns, dísils eða metanóls fyrir árið 2015 eru tilgreindar í textanum."/>
    <m/>
    <m/>
    <x v="1"/>
  </r>
  <r>
    <s v="alcoa_fjarðarál"/>
    <s v="Alcoa"/>
    <s v="Reyðarfjörður"/>
    <n v="730"/>
    <x v="0"/>
    <s v="Austurland"/>
    <s v="Álframleiðsla"/>
    <s v="Bensín"/>
    <s v="Bensín"/>
    <n v="3223"/>
    <s v="l"/>
    <n v="2.4172500000000001"/>
    <s v="rekstur bílfleða og vinnuvéla"/>
    <s v="10"/>
    <s v="source"/>
    <x v="5"/>
    <s v="### Upplýsingar um olíunotkun Alcoa Fjarðaáls árið 2015_x000a__x000a_#### Tegundir olíu og magn notkunar_x000a_- **Díselolía**: 556.848 lítrar (þar af 498.324 lítrar af lífdísil (B10))_x000a_- **Bensín**: 3.223 lítrar_x000a__x000a_#### Heimildir_x000a_- Síða 10: &quot;Við rekstur bílfleða og vinnuvéla voru notaðar 3.223 lítrar af bensíni og 556.848 lítrar af dísilolíu. Þar af var notkun á lífdísil (B10) 498.324 lítrar.&quot;"/>
    <m/>
    <m/>
    <x v="2"/>
  </r>
  <r>
    <s v="orkuveita_reykjavíkur"/>
    <s v="Orkuveita Reykjavíkur"/>
    <s v="Reykjavík"/>
    <n v="110"/>
    <x v="6"/>
    <s v="Höfuðborgarsvæðið"/>
    <s v="Orkuveita"/>
    <s v="Olía"/>
    <s v="Gasolía"/>
    <n v="3000"/>
    <s v="l"/>
    <n v="2.5950000000000002"/>
    <s v="Þríhnjúkar"/>
    <s v="17"/>
    <s v="source"/>
    <x v="5"/>
    <s v="### Upplýsingar um olíunotkun fyrirtækisins árið 2015_x000a__x000a_#### Tegundir olíu og magn_x000a_- **Olía**: 56.907 lítrar_x000a_  - **Staðir**: Bláfjöll, skíðasvæði; Elliðavatn, skíðagöngubraut; Þríhnjúkar; Jaðar_x000a_  - **Heildarmagn**: 56.907 lítrar_x000a_  - **Bláfjöll, skíðasvæði**: 54.219 lítrar_x000a_  - **Elliðavatn, skíðagöngubraut**: 2.688 lítrar_x000a_  - **Þríhnjúkar**: 3.000 lítrar_x000a_  - **Jaðar**: 2.488 lítrar_x000a__x000a_- **Bensín**: 2.951 lítrar_x000a_  - **Staðir**: Bláfjöll, skíðasvæði_x000a_  - **Heildarmagn**: 2.951 lítrar_x000a__x000a_- **Seyra**: 4.000 lítrar_x000a_  - **Staðir**: Gvendarbrunnar; Jaðar; Vatnsendakriki; Vatnsankar T-4_x000a_  - **Heildarmagn**: 4.000 lítrar_x000a_  - **Gvendarbrunnar**: 2.000 lítrar_x000a_  - **Jaðar**: 6.500 lítrar_x000a_  - **Vatnsendakriki**: 2.500 lítrar_x000a_  - **Vatnsankar T-4**: 2.000 lítrar_x000a__x000a_#### Heimild_x000a_- **Síða**: 17_x000a_- **Tafla 1**: Magn eldsneytis og seyru sem flutt var um vatnsverndarsvæði höfuðborgarsvæðisins í fylgd eftirlitsmanna á árunum 2011-2015._x000a__x000a_#### Annað_x000a_- **Olía**: 2.028 lítrar_x000a_  - **Staðir**: Nesjavallavirkjun_x000a_  - **Heildarmagn**: 2.028 lítrar_x000a__x000a_- **Seyra**: 96.700 kg_x000a_  - **Staðir**: Hellisheiðarvirkjun; Nesjavellir; Vesturland_x000a_  - **Heildarmagn**: 96.700 kg_x000a_  - **Hellisheiðarvirkjun**: 16.000 kg_x000a_  - **Nesjavellir**: 51.940 kg_x000a_  - **Vesturland**: 28.760 kg_x000a__x000a_- **Klór**: 23.100 lítrar_x000a_  - **Staðir**: Hellisheiðarvirkjun; Nesjavallavirkjun_x000a_  - **Heildarmagn**: 23.100 lítrar_x000a_  - **Hellisheiðarvirkjun**: 13.420 lítrar_x000a_  - **Nesjavallavirkjun**: 9.680 lítrar_x000a__x000a_- **Asbest**: 18.260 kg_x000a_  - **Staðir**: Vesturland_x000a_  - **Heildarmagn**: 18.260 kg_x000a__x000a_#### Heimild_x000a_- **Síða**: 52_x000a_- **Tafla 7**: Magn asbests sem flutt var til urðunar í Fíflholt á Vesturlandi og seyru á vegum Veitna og magn eldsneytis, klórs og seyru sem flutt var vegna reksturs Orku náttúrunnar á Hengilssvæðinu."/>
    <m/>
    <m/>
    <x v="3"/>
  </r>
  <r>
    <s v="orkuveita_reykjavíkur"/>
    <s v="Orkuveita Reykjavíkur"/>
    <s v="Reykjavík"/>
    <n v="110"/>
    <x v="6"/>
    <s v="Höfuðborgarsvæðið"/>
    <s v="Orkuveita"/>
    <s v="Bensín"/>
    <s v="Bensín"/>
    <n v="2951"/>
    <s v="l"/>
    <n v="2.2132499999999999"/>
    <s v="Bláfjöll, skíðasvæði"/>
    <s v="17"/>
    <s v="source"/>
    <x v="5"/>
    <s v="### Upplýsingar um olíunotkun fyrirtækisins árið 2015_x000a__x000a_#### Tegundir olíu og magn_x000a_- **Olía**: 56.907 lítrar_x000a_  - **Staðir**: Bláfjöll, skíðasvæði; Elliðavatn, skíðagöngubraut; Þríhnjúkar; Jaðar_x000a_  - **Heildarmagn**: 56.907 lítrar_x000a_  - **Bláfjöll, skíðasvæði**: 54.219 lítrar_x000a_  - **Elliðavatn, skíðagöngubraut**: 2.688 lítrar_x000a_  - **Þríhnjúkar**: 3.000 lítrar_x000a_  - **Jaðar**: 2.488 lítrar_x000a__x000a_- **Bensín**: 2.951 lítrar_x000a_  - **Staðir**: Bláfjöll, skíðasvæði_x000a_  - **Heildarmagn**: 2.951 lítrar_x000a__x000a_- **Seyra**: 4.000 lítrar_x000a_  - **Staðir**: Gvendarbrunnar; Jaðar; Vatnsendakriki; Vatnsankar T-4_x000a_  - **Heildarmagn**: 4.000 lítrar_x000a_  - **Gvendarbrunnar**: 2.000 lítrar_x000a_  - **Jaðar**: 6.500 lítrar_x000a_  - **Vatnsendakriki**: 2.500 lítrar_x000a_  - **Vatnsankar T-4**: 2.000 lítrar_x000a__x000a_#### Heimild_x000a_- **Síða**: 17_x000a_- **Tafla 1**: Magn eldsneytis og seyru sem flutt var um vatnsverndarsvæði höfuðborgarsvæðisins í fylgd eftirlitsmanna á árunum 2011-2015._x000a__x000a_#### Annað_x000a_- **Olía**: 2.028 lítrar_x000a_  - **Staðir**: Nesjavallavirkjun_x000a_  - **Heildarmagn**: 2.028 lítrar_x000a__x000a_- **Seyra**: 96.700 kg_x000a_  - **Staðir**: Hellisheiðarvirkjun; Nesjavellir; Vesturland_x000a_  - **Heildarmagn**: 96.700 kg_x000a_  - **Hellisheiðarvirkjun**: 16.000 kg_x000a_  - **Nesjavellir**: 51.940 kg_x000a_  - **Vesturland**: 28.760 kg_x000a__x000a_- **Klór**: 23.100 lítrar_x000a_  - **Staðir**: Hellisheiðarvirkjun; Nesjavallavirkjun_x000a_  - **Heildarmagn**: 23.100 lítrar_x000a_  - **Hellisheiðarvirkjun**: 13.420 lítrar_x000a_  - **Nesjavallavirkjun**: 9.680 lítrar_x000a__x000a_- **Asbest**: 18.260 kg_x000a_  - **Staðir**: Vesturland_x000a_  - **Heildarmagn**: 18.260 kg_x000a__x000a_#### Heimild_x000a_- **Síða**: 52_x000a_- **Tafla 7**: Magn asbests sem flutt var til urðunar í Fíflholt á Vesturlandi og seyru á vegum Veitna og magn eldsneytis, klórs og seyru sem flutt var vegna reksturs Orku náttúrunnar á Hengilssvæðinu."/>
    <m/>
    <m/>
    <x v="3"/>
  </r>
  <r>
    <s v="carbon_recycling_international_ehf"/>
    <s v="Carbon Recycling International"/>
    <s v="Svartsengi"/>
    <n v="240"/>
    <x v="17"/>
    <s v="Suðurnes"/>
    <s v="Efnaverksmiðja"/>
    <s v="Bensín"/>
    <s v="Bensín"/>
    <n v="9080"/>
    <s v="l"/>
    <n v="6.81"/>
    <s v="Akstur starfsmanna"/>
    <s v="6"/>
    <s v="source"/>
    <x v="5"/>
    <s v="Í skýrslunni um grænt bókhald Carbon Recycling International ehf fyrir árið 2015 kemur fram eftirfarandi upplýsingar um notkun olíuafurða:_x000a__x000a_- **Bensín**: _x000a_  - Magn: 9.080 lítrar_x000a_  - Notkun: Akstur starfsmanna_x000a_  - (Page 6)_x000a__x000a_- **Smurolíur**:_x000a_  - Magn: 6 lítrar_x000a_  - (Page 7)_x000a__x000a_Engar aðrar olíuafurðir eins og dísel eða metanól eru nefndar í sambandi við notkun fyrirtækisins á árinu 2015._x000a__x000a_Þessar upplýsingar eru teknar úr töflunni á blaðsíðu 6 og 7 í skýrslunni."/>
    <m/>
    <m/>
    <x v="3"/>
  </r>
  <r>
    <s v="íslandsbleikja_staður"/>
    <s v="Íslandsbleikja"/>
    <s v="Staður"/>
    <n v="240"/>
    <x v="17"/>
    <s v="Suðurnes"/>
    <s v="Fiskeldi"/>
    <s v="Ótilgreind"/>
    <s v="Gasolía"/>
    <n v="4352"/>
    <s v="l"/>
    <n v="3.7644799999999998"/>
    <s v="Ekki til staðar"/>
    <s v="4"/>
    <s v="source"/>
    <x v="5"/>
    <s v="Í skýrslunni um grænt bókhald Íslandsbleikju ehf. fyrir árið 2015 er eftirfarandi upplýsingar um olíunotkun fyrirtækisins:_x000a__x000a_- **Tegund olíu**: Ótilgreind_x000a_- **Magn**: 4.352 lítrar_x000a_- **Eining**: Lítrar_x000a_- **Síða**: 4_x000a__x000a_Til viðbótar er getið um olíugeyma fyrirtækisins:_x000a_- **Olíugeymar**: 3 tankar við varaafstöð, hver með 2-3 þúsund lítra geymslugetu._x000a_- **Síða**: 5_x000a__x000a_Þessar upplýsingar gefa til kynna að fyrirtækið notaði 4.352 lítra af olíu á árinu 2015 og að það hafi geymslugetu fyrir 2-3 þúsund lítra í hverjum af þremur tönkum sínum."/>
    <m/>
    <m/>
    <x v="4"/>
  </r>
  <r>
    <s v="orkuveita_reykjavíkur"/>
    <s v="Orkuveita Reykjavíkur"/>
    <s v="Reykjavík"/>
    <n v="110"/>
    <x v="6"/>
    <s v="Höfuðborgarsvæðið"/>
    <s v="Orkuveita"/>
    <s v="Olía"/>
    <s v="Gasolía"/>
    <n v="2488"/>
    <s v="l"/>
    <n v="2.15212"/>
    <s v="Jaðar"/>
    <s v="17"/>
    <s v="source"/>
    <x v="5"/>
    <s v="### Upplýsingar um olíunotkun fyrirtækisins árið 2015_x000a__x000a_#### Tegundir olíu og magn_x000a_- **Olía**: 56.907 lítrar_x000a_  - **Staðir**: Bláfjöll, skíðasvæði; Elliðavatn, skíðagöngubraut; Þríhnjúkar; Jaðar_x000a_  - **Heildarmagn**: 56.907 lítrar_x000a_  - **Bláfjöll, skíðasvæði**: 54.219 lítrar_x000a_  - **Elliðavatn, skíðagöngubraut**: 2.688 lítrar_x000a_  - **Þríhnjúkar**: 3.000 lítrar_x000a_  - **Jaðar**: 2.488 lítrar_x000a__x000a_- **Bensín**: 2.951 lítrar_x000a_  - **Staðir**: Bláfjöll, skíðasvæði_x000a_  - **Heildarmagn**: 2.951 lítrar_x000a__x000a_- **Seyra**: 4.000 lítrar_x000a_  - **Staðir**: Gvendarbrunnar; Jaðar; Vatnsendakriki; Vatnsankar T-4_x000a_  - **Heildarmagn**: 4.000 lítrar_x000a_  - **Gvendarbrunnar**: 2.000 lítrar_x000a_  - **Jaðar**: 6.500 lítrar_x000a_  - **Vatnsendakriki**: 2.500 lítrar_x000a_  - **Vatnsankar T-4**: 2.000 lítrar_x000a__x000a_#### Heimild_x000a_- **Síða**: 17_x000a_- **Tafla 1**: Magn eldsneytis og seyru sem flutt var um vatnsverndarsvæði höfuðborgarsvæðisins í fylgd eftirlitsmanna á árunum 2011-2015._x000a__x000a_#### Annað_x000a_- **Olía**: 2.028 lítrar_x000a_  - **Staðir**: Nesjavallavirkjun_x000a_  - **Heildarmagn**: 2.028 lítrar_x000a__x000a_- **Seyra**: 96.700 kg_x000a_  - **Staðir**: Hellisheiðarvirkjun; Nesjavellir; Vesturland_x000a_  - **Heildarmagn**: 96.700 kg_x000a_  - **Hellisheiðarvirkjun**: 16.000 kg_x000a_  - **Nesjavellir**: 51.940 kg_x000a_  - **Vesturland**: 28.760 kg_x000a__x000a_- **Klór**: 23.100 lítrar_x000a_  - **Staðir**: Hellisheiðarvirkjun; Nesjavallavirkjun_x000a_  - **Heildarmagn**: 23.100 lítrar_x000a_  - **Hellisheiðarvirkjun**: 13.420 lítrar_x000a_  - **Nesjavallavirkjun**: 9.680 lítrar_x000a__x000a_- **Asbest**: 18.260 kg_x000a_  - **Staðir**: Vesturland_x000a_  - **Heildarmagn**: 18.260 kg_x000a__x000a_#### Heimild_x000a_- **Síða**: 52_x000a_- **Tafla 7**: Magn asbests sem flutt var til urðunar í Fíflholt á Vesturlandi og seyru á vegum Veitna og magn eldsneytis, klórs og seyru sem flutt var vegna reksturs Orku náttúrunnar á Hengilssvæðinu."/>
    <m/>
    <m/>
    <x v="3"/>
  </r>
  <r>
    <s v="efnamóttakan_hf"/>
    <s v="Efnamóttakan"/>
    <s v="Hafnarfjörður"/>
    <n v="221"/>
    <x v="6"/>
    <s v="Höfuðborgarsvæðið"/>
    <s v="Úrgangsmeðhöndlun"/>
    <s v="Bensín"/>
    <s v="Bensín"/>
    <n v="2262"/>
    <s v="l"/>
    <n v="1.6964999999999999"/>
    <s v="Ekki til staðar"/>
    <s v="9"/>
    <s v="source"/>
    <x v="5"/>
    <s v="Í skýrslunni um grænt bókhald Efnamóttökunnar hf. fyrir árið 2015 er að finna upplýsingar um notkun olíuafurða fyrirtækisins á blaðsíðu 9. Þar kemur fram að fyrirtækið notaði eftirfarandi magn af olíuafurðum:_x000a__x000a_- **Bensín**: 2.262 lítrar_x000a_- **Metangas**: 7.919 lítrar (magn af metani er gefið upp í lítrum samkvæmt reiknireglu á vefsíðu Metans hf. um jafngildi orkuefnis: 1 Nm³ 100% metan = 1,12 L 95-oktán bensín)_x000a_- **Dieselolía**: 23.839 lítrar_x000a__x000a_Þessar upplýsingar eru settar fram í töflu sem sýnir einnig notkun þessara efna árin 2014 og 2013 til samanburðar."/>
    <m/>
    <m/>
    <x v="1"/>
  </r>
  <r>
    <s v="norðurá_bs"/>
    <s v="Norðurá"/>
    <s v="Stekkjarvík, Blönduós"/>
    <n v="541"/>
    <x v="19"/>
    <s v="Norðurland Vestra"/>
    <s v="Urðun úrgangs"/>
    <s v="Gasolía"/>
    <s v="Gasolía"/>
    <n v="2209"/>
    <s v="l"/>
    <n v="1.9107850000000002"/>
    <s v="Notkun á bifreið"/>
    <s v="13"/>
    <s v="source"/>
    <x v="5"/>
    <s v="### Upplýsingar um olíunotkun Norðurár bs. árið 2015_x000a__x000a_#### Tegundir olíu og magn notað_x000a_- **Gasolía**:_x000a_  - Notkun á tækjum (troðara, jarðýta, hjólaskólfa, traktorgröfa, fjórhjól og MMC pallbíll): 31.525 lítrar_x000a_  - Notkun á bifreið: 2.209 lítrar_x000a_  - Notkun á fjórhjól: 609 lítrar_x000a_  - **Samtals gasolíunotkun**: 33.734 lítrar_x000a__x000a_- **Bensín**:_x000a_  - Notkun á fjórhjól: 609 lítrar_x000a__x000a_#### Heildarnotkun_x000a_- **Heildarolíunotkun**: 34.343 lítrar (33.734 lítrar gasolía + 609 lítrar bensín)_x000a__x000a_#### Heimild_x000a_- Upplýsingarnar eru teknar af blaðsíðu 13 í skýrslunni._x000a__x000a_#### Tilvísun í texta_x000a_&gt; &quot;Gasolíunotkun er bundin við notkun á tækjum, sem eru þrír troðara, jarðýta, hjólaskólfa, traktorgröfa, fjórhjól og MMC pallbíll. Þau eru notuð til færslu á jarðvegi og undirbúning og frágang urðunarháls og til aðstoðar við losun farartækja þegar á þarf að halda. Olíunotkun á tækjum var 31.525 lítrar, á bifreið 2.209 lítrar og fjórhjól 609 lítrar. Gasolíunotkun var því samtals 33.734 lítrar og bensín 609 lítrar.&quot;"/>
    <m/>
    <m/>
    <x v="1"/>
  </r>
  <r>
    <s v="becromal_hf"/>
    <s v="TDK Foil Iceland "/>
    <s v="Akureyri"/>
    <n v="600"/>
    <x v="8"/>
    <s v="Norðurland Eystra"/>
    <s v="Framleiðsla á álþynnum"/>
    <s v="Olíuúrgangur"/>
    <s v="Úrgangsolía"/>
    <n v="2150"/>
    <s v="l"/>
    <n v="1.7415000000000003"/>
    <s v="Ekki til staðar"/>
    <s v="11"/>
    <s v="source"/>
    <x v="5"/>
    <s v="Í skýrslunni um grænt bókhald Becromal Iceland ehf. fyrir árið 2015 er að finna eftirfarandi upplýsingar um notkun olíutengdra vara:_x000a__x000a_### Tegundir olíu og magn notkunar árið 2015:_x000a_- **Jarðefnaeldsneyti (Diesel og Bensín)**: _x000a_  - **Heildarmagn**: 8.176 lítrar_x000a_  - **Diesel**: 8.176 lítrar_x000a_  - **Bensín**: 488 lítrar_x000a_  - **Síða**: 9_x000a__x000a_- **Mótorolía**:_x000a_  - **Magn**: 148 lítrar_x000a_  - **Síða**: 9_x000a__x000a_- **Olíuhreinsir**:_x000a_  - **Magn**: 190 lítrar_x000a_  - **Síða**: 9_x000a__x000a_- **Olíuúrgangur**:_x000a_  - **Magn**: 2.150 lítrar (1.868 kg)_x000a_  - **Síða**: 11_x000a__x000a_- **Umbúðir með olíumengun**:_x000a_  - **Magn**: 20 kg_x000a_  - **Síða**: 12_x000a__x000a_### Tilvísanir í texta:_x000a_- „Jarðefnaeldsneyti [lítrar] Ökutæki/vélar 7.290 8.176 Disel 488 Bensín“ (Síða 9)_x000a_- „Mótorolía [lítrar] Vélar/viðhald 80 148“ (Síða 9)_x000a_- „Olíuhreinsir [lítrar] Vélar/viðhald 61 190“ (Síða 9)_x000a_- „Olíuúrgangur [l] 13 01 07 * 6.750¹ (5.832 kg) 2.150 (1.868 kg)“ (Síða 11)_x000a_- „Umbúðir með olíumengun [kg] 15 02 10* 25 20“ (Síða 12)_x000a__x000a_Þessar upplýsingar gefa nákvæma mynd af notkun olíutengdra vara hjá Becromal Iceland ehf. á árinu 2015."/>
    <s v="Becromal varð TDK foil "/>
    <m/>
    <x v="2"/>
  </r>
  <r>
    <s v="orkuveita_reykjavíkur"/>
    <s v="Orkuveita Reykjavíkur"/>
    <s v="Reykjavík"/>
    <n v="110"/>
    <x v="6"/>
    <s v="Höfuðborgarsvæðið"/>
    <s v="Orkuveita"/>
    <s v="Olía"/>
    <s v="Gasolía"/>
    <n v="2028"/>
    <s v="l"/>
    <n v="1.7542200000000001"/>
    <s v="Nesjavallavirkjun"/>
    <s v="52"/>
    <s v="source"/>
    <x v="5"/>
    <s v="### Upplýsingar um olíunotkun fyrirtækisins árið 2015_x000a__x000a_#### Tegundir olíu og magn_x000a_- **Olía**: 56.907 lítrar_x000a_  - **Staðir**: Bláfjöll, skíðasvæði; Elliðavatn, skíðagöngubraut; Þríhnjúkar; Jaðar_x000a_  - **Heildarmagn**: 56.907 lítrar_x000a_  - **Bláfjöll, skíðasvæði**: 54.219 lítrar_x000a_  - **Elliðavatn, skíðagöngubraut**: 2.688 lítrar_x000a_  - **Þríhnjúkar**: 3.000 lítrar_x000a_  - **Jaðar**: 2.488 lítrar_x000a__x000a_- **Bensín**: 2.951 lítrar_x000a_  - **Staðir**: Bláfjöll, skíðasvæði_x000a_  - **Heildarmagn**: 2.951 lítrar_x000a__x000a_- **Seyra**: 4.000 lítrar_x000a_  - **Staðir**: Gvendarbrunnar; Jaðar; Vatnsendakriki; Vatnsankar T-4_x000a_  - **Heildarmagn**: 4.000 lítrar_x000a_  - **Gvendarbrunnar**: 2.000 lítrar_x000a_  - **Jaðar**: 6.500 lítrar_x000a_  - **Vatnsendakriki**: 2.500 lítrar_x000a_  - **Vatnsankar T-4**: 2.000 lítrar_x000a__x000a_#### Heimild_x000a_- **Síða**: 17_x000a_- **Tafla 1**: Magn eldsneytis og seyru sem flutt var um vatnsverndarsvæði höfuðborgarsvæðisins í fylgd eftirlitsmanna á árunum 2011-2015._x000a__x000a_#### Annað_x000a_- **Olía**: 2.028 lítrar_x000a_  - **Staðir**: Nesjavallavirkjun_x000a_  - **Heildarmagn**: 2.028 lítrar_x000a__x000a_- **Seyra**: 96.700 kg_x000a_  - **Staðir**: Hellisheiðarvirkjun; Nesjavellir; Vesturland_x000a_  - **Heildarmagn**: 96.700 kg_x000a_  - **Hellisheiðarvirkjun**: 16.000 kg_x000a_  - **Nesjavellir**: 51.940 kg_x000a_  - **Vesturland**: 28.760 kg_x000a__x000a_- **Klór**: 23.100 lítrar_x000a_  - **Staðir**: Hellisheiðarvirkjun; Nesjavallavirkjun_x000a_  - **Heildarmagn**: 23.100 lítrar_x000a_  - **Hellisheiðarvirkjun**: 13.420 lítrar_x000a_  - **Nesjavallavirkjun**: 9.680 lítrar_x000a__x000a_- **Asbest**: 18.260 kg_x000a_  - **Staðir**: Vesturland_x000a_  - **Heildarmagn**: 18.260 kg_x000a__x000a_#### Heimild_x000a_- **Síða**: 52_x000a_- **Tafla 7**: Magn asbests sem flutt var til urðunar í Fíflholt á Vesturlandi og seyru á vegum Veitna og magn eldsneytis, klórs og seyru sem flutt var vegna reksturs Orku náttúrunnar á Hengilssvæðinu."/>
    <m/>
    <m/>
    <x v="3"/>
  </r>
  <r>
    <s v="hb_grandi_vopnafjörður"/>
    <s v="Brim"/>
    <s v="Vopnafjörður"/>
    <n v="690"/>
    <x v="16"/>
    <s v="Austurland"/>
    <s v="Fiskimjölsverksmiðja"/>
    <s v="díselolía"/>
    <s v="Gasolía"/>
    <n v="1100"/>
    <s v="l"/>
    <n v="0.95150000000000001"/>
    <s v="lyftara"/>
    <s v="6"/>
    <s v="source"/>
    <x v="5"/>
    <s v="Í skýrslunni um grænt bókhald HB Granda hf. fyrir árið 2015 er eftirfarandi upplýsingar um olíunotkun fyrirtækisins:_x000a__x000a_- **Tegund olíu**: MGO (Marine Gas Oil)_x000a_- **Magn notað**: 184 tonn_x000a_- **Magn árið 2014**: 181 tonn_x000a_- **Eining**: tonn_x000a_- **Síða**: 4_x000a__x000a_Til viðbótar er einnig minnst á olíu/bensínafgreiðslubúnað og olíugeyma:_x000a__x000a_- **Olíu/bensínafgreiðslubúnaður**: 1100 l. dagtankur, díselolía á lyftara._x000a_- **Ástand**: gott_x000a_- **Ár**: 2003_x000a_- **Síða**: 6_x000a__x000a_- **Olíugeymar**: 8m3 daggeymir v. brennslu á IFO 380 olíu_x000a_- **Ástand**: gott_x000a_- **Ár**: 2006_x000a_- **Síða**: 6_x000a__x000a_Þessar upplýsingar gefa góða yfirsýn yfir olíunotkun fyrirtækisins á árinu 2015."/>
    <s v="HB Grandi varð að brim"/>
    <m/>
    <x v="0"/>
  </r>
  <r>
    <s v="hb_grandi_akranes"/>
    <s v="Brim"/>
    <s v="Akranesi"/>
    <n v="300"/>
    <x v="7"/>
    <s v="Vesturland"/>
    <s v="Fiskimjölsverksmiðja"/>
    <s v="díselolía"/>
    <s v="Gasolía"/>
    <n v="1000"/>
    <s v="l"/>
    <n v="0.86499999999999999"/>
    <s v="Ekki til staðar"/>
    <s v="6"/>
    <s v="source"/>
    <x v="5"/>
    <s v="Í skýrslunni um grænt bókhald HB Granda hf. fyrir árið 2015 er eftirfarandi upplýsingar um olíunotkun fyrirtækisins:_x000a__x000a_- **Tegund olíu**: Svartolía (1.85%S)_x000a_- **Magn notað árið 2015**: 907 tonn_x000a_- **Magn notað árið 2014**: 824 tonn_x000a_- **Eining**: tonn_x000a_- **Síða**: 4_x000a__x000a_Til viðbótar er einnig minnst á olíugeyma og olíu/bensínafgreiðslubúnað:_x000a__x000a_- **Olíugeymar**: 20 tonna daggeymir (eign Olíudreifingar)_x000a_- **Olíu/bensínafgreiðslubúnaður**: 1000 l. dagtankur, díselolía_x000a_- **Síða**: 6_x000a__x000a_Þessar upplýsingar gefa til kynna að fyrirtækið notaði svartolíu í starfsemi sinni árið 2015 og að það hafi einnig haft aðgang að díselolíu í minni mæli."/>
    <s v="HB Grandi varð að brim"/>
    <m/>
    <x v="0"/>
  </r>
  <r>
    <s v="hb_grandi_akranes"/>
    <s v="Brim"/>
    <s v="Akranesi"/>
    <n v="300"/>
    <x v="7"/>
    <s v="Vesturland"/>
    <s v="Fiskimjölsverksmiðja"/>
    <s v="Svartolía (1.85%S)"/>
    <s v="Svartolía"/>
    <n v="907"/>
    <s v="tonn"/>
    <n v="907"/>
    <s v="Ekki til staðar"/>
    <s v="4"/>
    <s v="source"/>
    <x v="5"/>
    <s v="Í skýrslunni um grænt bókhald HB Granda hf. fyrir árið 2015 er eftirfarandi upplýsingar um olíunotkun fyrirtækisins:_x000a__x000a_- **Tegund olíu**: Svartolía (1.85%S)_x000a_- **Magn notað árið 2015**: 907 tonn_x000a_- **Magn notað árið 2014**: 824 tonn_x000a_- **Eining**: tonn_x000a_- **Síða**: 4_x000a__x000a_Til viðbótar er einnig minnst á olíugeyma og olíu/bensínafgreiðslubúnað:_x000a__x000a_- **Olíugeymar**: 20 tonna daggeymir (eign Olíudreifingar)_x000a_- **Olíu/bensínafgreiðslubúnaður**: 1000 l. dagtankur, díselolía_x000a_- **Síða**: 6_x000a__x000a_Þessar upplýsingar gefa til kynna að fyrirtækið notaði svartolíu í starfsemi sinni árið 2015 og að það hafi einnig haft aðgang að díselolíu í minni mæli."/>
    <s v="HB Grandi varð að brim"/>
    <m/>
    <x v="0"/>
  </r>
  <r>
    <s v="hb_grandi_vopnafjörður"/>
    <s v="Brim"/>
    <s v="Vopnafjörður"/>
    <n v="690"/>
    <x v="16"/>
    <s v="Austurland"/>
    <s v="Fiskimjölsverksmiðja"/>
    <s v="MGO (Marine Gas Oil)"/>
    <s v="Gasolía"/>
    <n v="184"/>
    <s v="tonn"/>
    <n v="184"/>
    <s v="Ekki til staðar"/>
    <s v="4"/>
    <s v="source"/>
    <x v="5"/>
    <s v="Í skýrslunni um grænt bókhald HB Granda hf. fyrir árið 2015 er eftirfarandi upplýsingar um olíunotkun fyrirtækisins:_x000a__x000a_- **Tegund olíu**: MGO (Marine Gas Oil)_x000a_- **Magn notað**: 184 tonn_x000a_- **Magn árið 2014**: 181 tonn_x000a_- **Eining**: tonn_x000a_- **Síða**: 4_x000a__x000a_Til viðbótar er einnig minnst á olíu/bensínafgreiðslubúnað og olíugeyma:_x000a__x000a_- **Olíu/bensínafgreiðslubúnaður**: 1100 l. dagtankur, díselolía á lyftara._x000a_- **Ástand**: gott_x000a_- **Ár**: 2003_x000a_- **Síða**: 6_x000a__x000a_- **Olíugeymar**: 8m3 daggeymir v. brennslu á IFO 380 olíu_x000a_- **Ástand**: gott_x000a_- **Ár**: 2006_x000a_- **Síða**: 6_x000a__x000a_Þessar upplýsingar gefa góða yfirsýn yfir olíunotkun fyrirtækisins á árinu 2015."/>
    <s v="HB Grandi varð að brim"/>
    <m/>
    <x v="0"/>
  </r>
  <r>
    <s v="norðurá_bs"/>
    <s v="Norðurá"/>
    <s v="Stekkjarvík, Blönduós"/>
    <n v="541"/>
    <x v="19"/>
    <s v="Norðurland Vestra"/>
    <s v="Urðun úrgangs"/>
    <s v="Bensín"/>
    <s v="Bensín"/>
    <n v="609"/>
    <s v="l"/>
    <n v="0.45674999999999999"/>
    <s v="Notkun á fjórhjól"/>
    <s v="13"/>
    <s v="source"/>
    <x v="5"/>
    <s v="### Upplýsingar um olíunotkun Norðurár bs. árið 2015_x000a__x000a_#### Tegundir olíu og magn notað_x000a_- **Gasolía**:_x000a_  - Notkun á tækjum (troðara, jarðýta, hjólaskólfa, traktorgröfa, fjórhjól og MMC pallbíll): 31.525 lítrar_x000a_  - Notkun á bifreið: 2.209 lítrar_x000a_  - Notkun á fjórhjól: 609 lítrar_x000a_  - **Samtals gasolíunotkun**: 33.734 lítrar_x000a__x000a_- **Bensín**:_x000a_  - Notkun á fjórhjól: 609 lítrar_x000a__x000a_#### Heildarnotkun_x000a_- **Heildarolíunotkun**: 34.343 lítrar (33.734 lítrar gasolía + 609 lítrar bensín)_x000a__x000a_#### Heimild_x000a_- Upplýsingarnar eru teknar af blaðsíðu 13 í skýrslunni._x000a__x000a_#### Tilvísun í texta_x000a_&gt; &quot;Gasolíunotkun er bundin við notkun á tækjum, sem eru þrír troðara, jarðýta, hjólaskólfa, traktorgröfa, fjórhjól og MMC pallbíll. Þau eru notuð til færslu á jarðvegi og undirbúning og frágang urðunarháls og til aðstoðar við losun farartækja þegar á þarf að halda. Olíunotkun á tækjum var 31.525 lítrar, á bifreið 2.209 lítrar og fjórhjól 609 lítrar. Gasolíunotkun var því samtals 33.734 lítrar og bensín 609 lítrar.&quot;"/>
    <m/>
    <m/>
    <x v="1"/>
  </r>
  <r>
    <s v="rio_tinto_alcan"/>
    <s v="Rio Tinto"/>
    <s v="Straumsvík"/>
    <n v="222"/>
    <x v="6"/>
    <s v="Höfuðborgarsvæðið"/>
    <s v="Álframleiðsla"/>
    <s v="Díeselolía"/>
    <s v="Gasolía"/>
    <n v="646"/>
    <s v="tonn"/>
    <n v="646"/>
    <s v="Ekki til staðar"/>
    <s v="9"/>
    <s v="source"/>
    <x v="5"/>
    <s v="Í Grænu bókhaldi ISAL fyrir árið 2015 er að finna eftirfarandi upplýsingar um notkun fyrirtækisins á olíuafurðum:_x000a__x000a_- **Svartolía**: 1.398 tonn_x000a_- **Díeselolía**: 646 tonn_x000a_- **Própangas**: 123 tonn_x000a__x000a_Þessar upplýsingar eru að finna á blaðsíðu 9 í skýrslunni undir kaflanum &quot;Árangursvísar 2012-2015&quot;._x000a__x000a_Tilvitnun:_x000a_&gt; | Hráefna og auðlindanotkun | | | | | |_x000a_&gt; |---------------------------|-----------|-----------|-----------|-----------|--------------|_x000a_&gt; | Svartolía | tonn | 1.740 | 1.937 | 1.612 | 1.398 | |_x000a_&gt; | Díeselolía | tonn | 480 | 593 | 585 | 646 | |_x000a_&gt; | Própangas | tonn | 209 | 245 | 137 | 123 | |_x000a__x000a_Engar upplýsingar fundust um notkun bensíns eða metanóls fyrir árið 2015 í skýrslunni."/>
    <m/>
    <m/>
    <x v="2"/>
  </r>
  <r>
    <s v="rio_tinto_alcan"/>
    <s v="Rio Tinto"/>
    <s v="Straumsvík"/>
    <n v="222"/>
    <x v="6"/>
    <s v="Höfuðborgarsvæðið"/>
    <s v="Álver"/>
    <s v="Própangas"/>
    <s v="Gas"/>
    <n v="123"/>
    <s v="tonn"/>
    <n v="123"/>
    <s v="Ekki til staðar"/>
    <s v="9"/>
    <s v="source"/>
    <x v="5"/>
    <s v="Í Grænu bókhaldi ISAL fyrir árið 2015 er að finna eftirfarandi upplýsingar um notkun fyrirtækisins á olíuafurðum:_x000a__x000a_- **Svartolía**: 1.398 tonn_x000a_- **Díeselolía**: 646 tonn_x000a_- **Própangas**: 123 tonn_x000a__x000a_Þessar upplýsingar eru að finna á blaðsíðu 9 í skýrslunni undir kaflanum &quot;Árangursvísar 2012-2015&quot;._x000a__x000a_Tilvitnun:_x000a_&gt; | Hráefna og auðlindanotkun | | | | | |_x000a_&gt; |---------------------------|-----------|-----------|-----------|-----------|--------------|_x000a_&gt; | Svartolía | tonn | 1.740 | 1.937 | 1.612 | 1.398 | |_x000a_&gt; | Díeselolía | tonn | 480 | 593 | 585 | 646 | |_x000a_&gt; | Própangas | tonn | 209 | 245 | 137 | 123 | |_x000a__x000a_Engar upplýsingar fundust um notkun bensíns eða metanóls fyrir árið 2015 í skýrslunni."/>
    <m/>
    <m/>
    <x v="2"/>
  </r>
  <r>
    <s v="rio_tinto_alcan"/>
    <s v="Rio Tinto"/>
    <s v="Straumsvík"/>
    <n v="222"/>
    <x v="6"/>
    <s v="Höfuðborgarsvæðið"/>
    <s v="Álframleiðsla"/>
    <s v="Svartolía"/>
    <s v="Svartolía"/>
    <n v="1398"/>
    <s v="tonn"/>
    <n v="1398"/>
    <s v="Ekki til staðar"/>
    <s v="9"/>
    <s v="source"/>
    <x v="5"/>
    <s v="Í Grænu bókhaldi ISAL fyrir árið 2015 er að finna eftirfarandi upplýsingar um notkun fyrirtækisins á olíuafurðum:_x000a__x000a_- **Svartolía**: 1.398 tonn_x000a_- **Díeselolía**: 646 tonn_x000a_- **Própangas**: 123 tonn_x000a__x000a_Þessar upplýsingar eru að finna á blaðsíðu 9 í skýrslunni undir kaflanum &quot;Árangursvísar 2012-2015&quot;._x000a__x000a_Tilvitnun:_x000a_&gt; | Hráefna og auðlindanotkun | | | | | |_x000a_&gt; |---------------------------|-----------|-----------|-----------|-----------|--------------|_x000a_&gt; | Svartolía | tonn | 1.740 | 1.937 | 1.612 | 1.398 | |_x000a_&gt; | Díeselolía | tonn | 480 | 593 | 585 | 646 | |_x000a_&gt; | Própangas | tonn | 209 | 245 | 137 | 123 | |_x000a__x000a_Engar upplýsingar fundust um notkun bensíns eða metanóls fyrir árið 2015 í skýrslunni."/>
    <m/>
    <m/>
    <x v="2"/>
  </r>
  <r>
    <s v="becromal_hf"/>
    <s v="TDK Foil Iceland "/>
    <s v="Akureyri"/>
    <n v="600"/>
    <x v="8"/>
    <s v="Norðurland Eystra"/>
    <s v="Framleiðsla á álþynnum"/>
    <s v="Bensín"/>
    <s v="Bensín"/>
    <n v="488"/>
    <s v="l"/>
    <n v="0.36599999999999999"/>
    <s v="Ökutæki/vélar"/>
    <s v="9"/>
    <s v="source"/>
    <x v="5"/>
    <s v="Í skýrslunni um grænt bókhald Becromal Iceland ehf. fyrir árið 2015 er að finna eftirfarandi upplýsingar um notkun olíutengdra vara:_x000a__x000a_### Tegundir olíu og magn notkunar árið 2015:_x000a_- **Jarðefnaeldsneyti (Diesel og Bensín)**: _x000a_  - **Heildarmagn**: 8.176 lítrar_x000a_  - **Diesel**: 8.176 lítrar_x000a_  - **Bensín**: 488 lítrar_x000a_  - **Síða**: 9_x000a__x000a_- **Mótorolía**:_x000a_  - **Magn**: 148 lítrar_x000a_  - **Síða**: 9_x000a__x000a_- **Olíuhreinsir**:_x000a_  - **Magn**: 190 lítrar_x000a_  - **Síða**: 9_x000a__x000a_- **Olíuúrgangur**:_x000a_  - **Magn**: 2.150 lítrar (1.868 kg)_x000a_  - **Síða**: 11_x000a__x000a_- **Umbúðir með olíumengun**:_x000a_  - **Magn**: 20 kg_x000a_  - **Síða**: 12_x000a__x000a_### Tilvísanir í texta:_x000a_- „Jarðefnaeldsneyti [lítrar] Ökutæki/vélar 7.290 8.176 Disel 488 Bensín“ (Síða 9)_x000a_- „Mótorolía [lítrar] Vélar/viðhald 80 148“ (Síða 9)_x000a_- „Olíuhreinsir [lítrar] Vélar/viðhald 61 190“ (Síða 9)_x000a_- „Olíuúrgangur [l] 13 01 07 * 6.750¹ (5.832 kg) 2.150 (1.868 kg)“ (Síða 11)_x000a_- „Umbúðir með olíumengun [kg] 15 02 10* 25 20“ (Síða 12)_x000a__x000a_Þessar upplýsingar gefa nákvæma mynd af notkun olíutengdra vara hjá Becromal Iceland ehf. á árinu 2015."/>
    <s v="Becromal varð TDK foil "/>
    <m/>
    <x v="2"/>
  </r>
  <r>
    <s v="hólalax_hf"/>
    <s v="Hólalax"/>
    <s v="Sauðárkrókur"/>
    <n v="551"/>
    <x v="10"/>
    <s v="Norðurland Vestra"/>
    <s v="Fiskeldi"/>
    <s v="Olía"/>
    <s v="Gasolía"/>
    <n v="406"/>
    <s v="l"/>
    <n v="0.35119"/>
    <s v="varaaflsstöð"/>
    <s v="2"/>
    <s v="source"/>
    <x v="5"/>
    <s v="Í grænu bókhaldi Hólalax hf fyrir árið 2015 er eftirfarandi upplýsingar um olíunotkun fyrirtækisins:_x000a__x000a_1. **Olíunotkun í varaaflsstöð**:_x000a_   - **Magn**: 406 lítrar_x000a_   - **Eining**: lítrar_x000a_   - **Síða**: 2_x000a__x000a_2. **Sundurliðun á aðföngum - Olía**:_x000a_   - **Magn**: 406 lítrar_x000a_   - **Eining**: lítrar_x000a_   - **Síða**: 7_x000a__x000a_Þessar upplýsingar gefa til kynna að fyrirtækið notaði 406 lítra af olíu á árinu 2015, bæði í varaaflsstöð og almennt í starfsemi sinni."/>
    <m/>
    <m/>
    <x v="4"/>
  </r>
  <r>
    <s v="efnaeiming_ehf"/>
    <s v="Efnaeiming"/>
    <s v="Mosfellsbæ"/>
    <n v="270"/>
    <x v="21"/>
    <s v="Höfuðborgarsvæðið"/>
    <s v="Endurvinnsla á spilliefnum"/>
    <s v="Olíunotkun"/>
    <s v="Gasolía"/>
    <n v="390"/>
    <s v="l"/>
    <n v="0.33735000000000004"/>
    <s v="Ekki til staðar"/>
    <s v="6"/>
    <s v="source"/>
    <x v="5"/>
    <s v="### Skýrsla um olíunotkun EfnaEimingar ehf. árið 2015_x000a__x000a_Í grænu bókhaldi EfnaEimingar ehf. fyrir árið 2015 er tilgreind olíunotkun fyrirtækisins. Upplýsingarnar eru að finna á blaðsíðu 6 í skýrslunni._x000a__x000a_#### Tegund olíu og magn:_x000a_- **Olíunotkun**: 390 lítrar_x000a__x000a_#### Einingar:_x000a_- Magn olíu er gefið upp í lítrum (L)._x000a__x000a_#### Tilvísun:_x000a_- Upplýsingarnar eru staðsettar á blaðsíðu 6 undir kaflanum &quot;Breytur um auðlindanotkun í grænu bókhaldi&quot;._x000a__x000a_Engar aðrar upplýsingar um notkun annarra olíutengdra vara eins og bensín, dísil eða metanól fyrir árið 2015 eru tilgreindar í skýrslunni._x000a__x000a_#### Tilvitnun:_x000a_&gt; &quot;### Árið 2015_x000a_&gt;_x000a_&gt; | Breyta       | Notkun | Eining     |_x000a_&gt; |--------------|--------|------------|_x000a_&gt; | Rafmagn      | 865    | kWh        |_x000a_&gt; | Heitt vatn   | 2,1    | max L/sek  |_x000a_&gt; | Kalt vatn    | 5,9    | max L/sek  |_x000a_&gt; | Olíunotkun   | 390    | L          |&quot;_x000a__x000a_Engar frekari upplýsingar um olíunotkun eða aðrar olíutengdar vörur fyrir árið 2015 eru að finna í skýrslunni."/>
    <m/>
    <m/>
    <x v="1"/>
  </r>
  <r>
    <m/>
    <s v="Elkem"/>
    <s v="Grundartangi"/>
    <n v="301"/>
    <x v="7"/>
    <s v="Vesturland"/>
    <s v="Framleiðsla á kísilmálmi"/>
    <s v="Skipa- og flotaolía"/>
    <s v="Gasolía"/>
    <m/>
    <m/>
    <n v="760"/>
    <m/>
    <m/>
    <m/>
    <x v="5"/>
    <m/>
    <s v="Vantaði grænt bókhald - metið út frá tölum nærliggjandi ára"/>
    <m/>
    <x v="2"/>
  </r>
  <r>
    <s v="fellsmúli_fiskeldisstöð"/>
    <s v="Matorka"/>
    <s v="Kópavogur"/>
    <n v="201"/>
    <x v="6"/>
    <s v="Höfuðborgarsvæðið"/>
    <s v="Seiðaeldisstöð"/>
    <s v="Ótilgreind olía"/>
    <s v="Gasolía"/>
    <n v="200"/>
    <s v="l"/>
    <n v="0.17299999999999999"/>
    <s v="Ekki til staðar"/>
    <s v="2"/>
    <s v="source"/>
    <x v="5"/>
    <s v="Í skýrslunni um grænt bókhald fyrir fiskeldisstöðina Fellsmúla Landsveit árið 2015 er eftirfarandi upplýsingar um olíunotkun fyrirtækisins:_x000a__x000a_- **Tegund olíu**: Ótilgreind olía_x000a_- **Magn**: 200 lítrar_x000a_- **Eining**: L (lítrar)_x000a_- **Staðsetning**: Fellsmúli Landsveit_x000a_- **Síða**: 2_x000a__x000a_Tilvitnun úr textanum:_x000a_&quot;2.5. Olíunotkun | Fellsmúli Landsveit | 200 | | L&quot;"/>
    <m/>
    <m/>
    <x v="4"/>
  </r>
  <r>
    <s v="becromal_hf"/>
    <s v="TDK Foil Iceland "/>
    <s v="Akureyri"/>
    <n v="600"/>
    <x v="8"/>
    <s v="Norðurland Eystra"/>
    <s v="Framleiðsla á álþynnum"/>
    <s v="Olíuhreinsir"/>
    <s v="Smurolía"/>
    <n v="190"/>
    <s v="l"/>
    <n v="0.16435"/>
    <s v="Vélar/viðhald"/>
    <s v="9"/>
    <s v="source"/>
    <x v="5"/>
    <s v="Í skýrslunni um grænt bókhald Becromal Iceland ehf. fyrir árið 2015 er að finna eftirfarandi upplýsingar um notkun olíutengdra vara:_x000a__x000a_### Tegundir olíu og magn notkunar árið 2015:_x000a_- **Jarðefnaeldsneyti (Diesel og Bensín)**: _x000a_  - **Heildarmagn**: 8.176 lítrar_x000a_  - **Diesel**: 8.176 lítrar_x000a_  - **Bensín**: 488 lítrar_x000a_  - **Síða**: 9_x000a__x000a_- **Mótorolía**:_x000a_  - **Magn**: 148 lítrar_x000a_  - **Síða**: 9_x000a__x000a_- **Olíuhreinsir**:_x000a_  - **Magn**: 190 lítrar_x000a_  - **Síða**: 9_x000a__x000a_- **Olíuúrgangur**:_x000a_  - **Magn**: 2.150 lítrar (1.868 kg)_x000a_  - **Síða**: 11_x000a__x000a_- **Umbúðir með olíumengun**:_x000a_  - **Magn**: 20 kg_x000a_  - **Síða**: 12_x000a__x000a_### Tilvísanir í texta:_x000a_- „Jarðefnaeldsneyti [lítrar] Ökutæki/vélar 7.290 8.176 Disel 488 Bensín“ (Síða 9)_x000a_- „Mótorolía [lítrar] Vélar/viðhald 80 148“ (Síða 9)_x000a_- „Olíuhreinsir [lítrar] Vélar/viðhald 61 190“ (Síða 9)_x000a_- „Olíuúrgangur [l] 13 01 07 * 6.750¹ (5.832 kg) 2.150 (1.868 kg)“ (Síða 11)_x000a_- „Umbúðir með olíumengun [kg] 15 02 10* 25 20“ (Síða 12)_x000a__x000a_Þessar upplýsingar gefa nákvæma mynd af notkun olíutengdra vara hjá Becromal Iceland ehf. á árinu 2015."/>
    <s v="Becromal varð TDK foil "/>
    <m/>
    <x v="2"/>
  </r>
  <r>
    <s v="sorpurðun_vesturlands"/>
    <s v="Sorpurðun Vesturlands"/>
    <s v="Borgarnes"/>
    <n v="310"/>
    <x v="13"/>
    <s v="Vesturland"/>
    <s v="Sorpuðrun"/>
    <s v="Bensín"/>
    <s v="Bensín"/>
    <n v="151"/>
    <s v="l"/>
    <n v="0.11325"/>
    <s v="sexhjóli"/>
    <s v="11"/>
    <s v="source"/>
    <x v="5"/>
    <s v="### Upplýsingar um olíunotkun Sorpuðunar Vesturlands hf. árið 2015_x000a__x000a_Í skýrslunni &quot;Grænt bókhald 2015&quot; frá Sorpuðun Vesturlands hf. er að finna upplýsingar um notkun á olíu og bensíni fyrir árið 2015. Hér eru helstu atriði:_x000a__x000a_- **Gasolíunotkun**: 20.523 lítrar_x000a_- **Bensínnotkun**: 151 lítrar_x000a__x000a_Þessar upplýsingar eru staðsettar á blaðsíðu 11 í skýrslunni._x000a__x000a_#### Tilvitnun:_x000a_&gt; &quot;Gasolíunotkun er bundin við notkun á tækjum, sem eru troðari, grafa og dráttavél. Tækin eru notuð til flutnings á jarðvegi og við undirbúning og frágang urðunarreina. Á árinu var keypt sexhjóli sem nýttist vel í ferðum innan urðunarveiðis. Gasolíunotkun á tækin var samtals 20.523 lítrar og 151 lítrar af bensíni sem tengist sexhjólinu.&quot;_x000a__x000a_Engar upplýsingar fundust um notkun annarra olíutengdra vara eins og metanól eða aðrar tegundir olíu fyrir árið 2015 í þessari skýrslu."/>
    <m/>
    <m/>
    <x v="1"/>
  </r>
  <r>
    <s v="becromal_hf"/>
    <s v="TDK Foil Iceland "/>
    <s v="Akureyri"/>
    <n v="600"/>
    <x v="8"/>
    <s v="Norðurland Eystra"/>
    <s v="Framleiðsla á álþynnum"/>
    <s v="Mótorolía"/>
    <s v="Gasolía"/>
    <n v="148"/>
    <s v="l"/>
    <n v="0.12802000000000002"/>
    <s v="Vélar/viðhald"/>
    <s v="9"/>
    <s v="source"/>
    <x v="5"/>
    <s v="Í skýrslunni um grænt bókhald Becromal Iceland ehf. fyrir árið 2015 er að finna eftirfarandi upplýsingar um notkun olíutengdra vara:_x000a__x000a_### Tegundir olíu og magn notkunar árið 2015:_x000a_- **Jarðefnaeldsneyti (Diesel og Bensín)**: _x000a_  - **Heildarmagn**: 8.176 lítrar_x000a_  - **Diesel**: 8.176 lítrar_x000a_  - **Bensín**: 488 lítrar_x000a_  - **Síða**: 9_x000a__x000a_- **Mótorolía**:_x000a_  - **Magn**: 148 lítrar_x000a_  - **Síða**: 9_x000a__x000a_- **Olíuhreinsir**:_x000a_  - **Magn**: 190 lítrar_x000a_  - **Síða**: 9_x000a__x000a_- **Olíuúrgangur**:_x000a_  - **Magn**: 2.150 lítrar (1.868 kg)_x000a_  - **Síða**: 11_x000a__x000a_- **Umbúðir með olíumengun**:_x000a_  - **Magn**: 20 kg_x000a_  - **Síða**: 12_x000a__x000a_### Tilvísanir í texta:_x000a_- „Jarðefnaeldsneyti [lítrar] Ökutæki/vélar 7.290 8.176 Disel 488 Bensín“ (Síða 9)_x000a_- „Mótorolía [lítrar] Vélar/viðhald 80 148“ (Síða 9)_x000a_- „Olíuhreinsir [lítrar] Vélar/viðhald 61 190“ (Síða 9)_x000a_- „Olíuúrgangur [l] 13 01 07 * 6.750¹ (5.832 kg) 2.150 (1.868 kg)“ (Síða 11)_x000a_- „Umbúðir með olíumengun [kg] 15 02 10* 25 20“ (Síða 12)_x000a__x000a_Þessar upplýsingar gefa nákvæma mynd af notkun olíutengdra vara hjá Becromal Iceland ehf. á árinu 2015."/>
    <s v="Becromal varð TDK foil "/>
    <m/>
    <x v="2"/>
  </r>
  <r>
    <s v="malbikunarstöðin_höfði_hf"/>
    <s v="Malbikunarstöðin Höfði"/>
    <s v="Reykjavík"/>
    <n v="110"/>
    <x v="6"/>
    <s v="Höfuðborgarsvæðið"/>
    <s v="Malbikunarstöð"/>
    <s v="Brennsluolía"/>
    <s v="Svartolía"/>
    <n v="128"/>
    <s v="vísitala"/>
    <n v="700"/>
    <s v="malbikunarstöðvar, vélar og ökutæki"/>
    <s v="12"/>
    <s v="source"/>
    <x v="5"/>
    <s v="Í grænu bókhaldi Malbikunarstöðvarinnar Höfða hf. fyrir árið 2015 er að finna eftirfarandi upplýsingar um notkun olíuafurða:_x000a__x000a_- **Brennsluolía**: Notuð við malbikunarstöðvar, vélar og ökutæki. Notkunin var 128 (stuðull)._x000a_- **Ýmsar olíur og smurefni**: Notkunin var 78 (stuðull)._x000a__x000a_Þessar upplýsingar eru að finna á blaðsíðu 12 í skýrslunni._x000a__x000a_Til viðbótar er einnig nefnt að fyrirtækið notar brennsluolíu til að kynda þurrktromlur við framleiðslu malbiks og að olían er einnig notuð á bíla og ýmis tæki sem tilheyra fyrirtækinu (bls. 13-14)._x000a__x000a_Engar upplýsingar um notkun bensíns, metanóls eða annarra olíuafurða voru tilgreindar í skýrslunni fyrir árið 2015."/>
    <m/>
    <m/>
    <x v="6"/>
  </r>
  <r>
    <s v="malbikunarstöðin_hlaðbær__colas_hf"/>
    <s v="Colas Malbikun"/>
    <s v="Hafnarfjörður"/>
    <n v="221"/>
    <x v="6"/>
    <s v="Höfuðborgarsvæðið"/>
    <s v="Framleiðsla og sala malbiks"/>
    <s v="Skipagasolía"/>
    <s v="Gasolía"/>
    <n v="105"/>
    <s v="vísitala"/>
    <n v="660.89447025000004"/>
    <s v="framleiðsla"/>
    <s v="12"/>
    <s v="source"/>
    <x v="5"/>
    <s v="Í grænu bókhaldi Malbikunarstöðvarinnar Hlaðbæjar – Colas hf. fyrir árið 2015 er að finna eftirfarandi upplýsingar um notkun olíuafurða:_x000a__x000a_### Tegundir olíuafurða og notkun þeirra árið 2015:_x000a_- **Skipagasolía**: Um það bil 8-10 lítrar af olíu þarf að brenna við framleiðslu á einu tonni af malbiki (Page 8)._x000a_- **Olía, framleiðsla**: Vísitala 105 (Page 12)._x000a_- **Olía, vélar og tæki**: Vísitala 93 (Page 12)._x000a_- **Olía, vélar og tæki (bikþeytistöð)**: Vísitala 102 (Page 12)._x000a__x000a_### Mælieiningar:_x000a_- Notkun skipagasolíu er gefin upp í lítrum á tonn af malbiki._x000a_- Notkun olíu fyrir framleiðslu og vélar/tæki er gefin upp sem vísitölur miðað við grunnárið 2003._x000a__x000a_### Bls. 8 og 12:_x000a_- Á bls. 8 er fjallað um brennslu skipagasolíu við þurrkun steinefna._x000a_- Á bls. 12 eru vísitölur fyrir olíunotkun í framleiðslu og fyrir vélar og tæki._x000a__x000a_Þessar upplýsingar gefa til kynna að fyrirtækið noti skipagasolíu við framleiðsluferlið og að olía sé einnig notuð fyrir vélar og tæki, bæði í malbikunarstöðinni og bikþeytistöðinni."/>
    <m/>
    <n v="2003"/>
    <x v="6"/>
  </r>
  <r>
    <s v="malbikunarstöðin_hlaðbær__colas_hf"/>
    <s v="Colas Malbikun"/>
    <s v="Hafnarfjörður"/>
    <n v="221"/>
    <x v="6"/>
    <s v="Höfuðborgarsvæðið"/>
    <s v="Framleiðsla og sala malbiks"/>
    <s v="Skipagasolía"/>
    <s v="Gasolía"/>
    <n v="93"/>
    <s v="vísitala"/>
    <n v="139.44658723560002"/>
    <s v="vélar og tæki"/>
    <s v="12"/>
    <s v="source"/>
    <x v="5"/>
    <s v="Í grænu bókhaldi Malbikunarstöðvarinnar Hlaðbæjar – Colas hf. fyrir árið 2015 er að finna eftirfarandi upplýsingar um notkun olíuafurða:_x000a__x000a_### Tegundir olíuafurða og notkun þeirra árið 2015:_x000a_- **Skipagasolía**: Um það bil 8-10 lítrar af olíu þarf að brenna við framleiðslu á einu tonni af malbiki (Page 8)._x000a_- **Olía, framleiðsla**: Vísitala 105 (Page 12)._x000a_- **Olía, vélar og tæki**: Vísitala 93 (Page 12)._x000a_- **Olía, vélar og tæki (bikþeytistöð)**: Vísitala 102 (Page 12)._x000a__x000a_### Mælieiningar:_x000a_- Notkun skipagasolíu er gefin upp í lítrum á tonn af malbiki._x000a_- Notkun olíu fyrir framleiðslu og vélar/tæki er gefin upp sem vísitölur miðað við grunnárið 2003._x000a__x000a_### Bls. 8 og 12:_x000a_- Á bls. 8 er fjallað um brennslu skipagasolíu við þurrkun steinefna._x000a_- Á bls. 12 eru vísitölur fyrir olíunotkun í framleiðslu og fyrir vélar og tæki._x000a__x000a_Þessar upplýsingar gefa til kynna að fyrirtækið noti skipagasolíu við framleiðsluferlið og að olía sé einnig notuð fyrir vélar og tæki, bæði í malbikunarstöðinni og bikþeytistöðinni."/>
    <m/>
    <n v="2011"/>
    <x v="6"/>
  </r>
  <r>
    <m/>
    <s v="Terra Norðurland"/>
    <s v="Akureyri"/>
    <n v="603"/>
    <x v="8"/>
    <s v="Norðurland Eystra"/>
    <s v="Úrgangs og endurvinnsluþjónusta"/>
    <s v="Díselolía (lituð, ólituð og bensín)"/>
    <s v="Gasolía"/>
    <m/>
    <m/>
    <n v="230"/>
    <m/>
    <m/>
    <m/>
    <x v="5"/>
    <m/>
    <s v="Metið"/>
    <m/>
    <x v="1"/>
  </r>
  <r>
    <s v="lonuvinnslan_hf"/>
    <s v="Loðnuvinnslan"/>
    <s v="Fáskrúðsfjörður"/>
    <n v="750"/>
    <x v="0"/>
    <s v="Austurland"/>
    <s v="Fiskimjölsverksmiðja"/>
    <s v="Marine díselolía MD, flotaolía"/>
    <s v="Gasolía"/>
    <n v="1776890"/>
    <s v="kg"/>
    <n v="1776.89"/>
    <s v="Ekki til staðar"/>
    <s v="11-13"/>
    <s v="source"/>
    <x v="6"/>
    <s v="### Skýrsla um olíunotkun Loðnuvinnslunnar hf. árið 2016_x000a__x000a_#### Tegundir olíu og magn notkunar_x000a_Í skýrslunni um grænt bókhald Loðnuvinnslunnar hf. fyrir árið 2016 eru eftirfarandi upplýsingar um notkun olíu:_x000a__x000a_- **Smurolía (glussi, gírolíur o.fl.)**: 660 kg_x000a_- **Marine díselolía MD, flotaolía**: 1.776.890 kg_x000a__x000a_#### Magn bruna gasa í útblæstri vegna bruna olíu_x000a_- **Magn dísel-/flotaolíu (MD-olíu)**: 1.776,9 tn_x000a_- **Magn SO₂ í útblæstri vegna brennslu díselolíu**: 22,6 tn_x000a_- **Magn CO₂ í útblæstri vegna bruna dísel-/flotaolíu**: 5.662 tn_x000a__x000a_#### Mæling á ryki í útblæstri olíukatla_x000a_- **Ketill 2**: 28,6 mg/Nm3, 8.900 Nm3/klst, 0,18 kg/klst, 9 m/sek, 225,1 °C_x000a_- **Ketill 3**: 22,9 mg/Nm3, 17.000 Nm3/klst, 0,31 kg/klst, 19 m/sek, 290,1 °C_x000a__x000a_#### Upplýsingar um olíunotkun og mengunarefni_x000a_- Notkun olíu hefur snarminkað undanfarin ár og er í raun aðeins varaafl núorðið._x000a_- Rafskautaketill framleiðir langstærstan hluta þeirrar gufu sem notuð er við suðu og þurrkun hráefnisins, en olíukatlar eru sem varaafl._x000a__x000a_#### Heimild_x000a_- Upplýsingarnar eru teknar úr skýrslunni á blaðsíðum 11-13."/>
    <m/>
    <m/>
    <x v="0"/>
  </r>
  <r>
    <m/>
    <s v="Íslenska Gámafélagið"/>
    <s v="Reykjavík"/>
    <n v="101"/>
    <x v="6"/>
    <s v="Höfuðborgarsvæðið"/>
    <s v="Umhverfisþjónusta"/>
    <s v="Gasolía"/>
    <s v="Gasolía"/>
    <n v="1250000"/>
    <s v="l"/>
    <n v="1081.25"/>
    <s v="Ekki til staðar"/>
    <m/>
    <m/>
    <x v="6"/>
    <m/>
    <s v="Vantaði grænt bókhald - metið út frá tölum nærliggjandi ára"/>
    <m/>
    <x v="1"/>
  </r>
  <r>
    <s v="vinnslustöðin_hf"/>
    <s v="Vinnslustöðin"/>
    <s v="Vestmannaeyjar"/>
    <n v="900"/>
    <x v="3"/>
    <s v="Suðurland"/>
    <s v="Fiskimjölsverksmiðja"/>
    <s v="Svartolía"/>
    <s v="Svartolía"/>
    <n v="980513"/>
    <s v="kg"/>
    <n v="980.51300000000003"/>
    <s v="Brennsla olíu"/>
    <s v="11"/>
    <s v="source"/>
    <x v="6"/>
    <s v="Í skýrslunni um grænt bókhald Vinnslustöðvarinnar hf. fyrir árið 2016 er að finna eftirfarandi upplýsingar um notkun olíu og annarra olíutengdra vara:_x000a__x000a_### Brennsla olíu_x000a_- **Svartolía**: 980.513 kg (33,1 kg/tonn hráefnis)_x000a_- **Gasolía**: 6.787 lítrar (0,22 lítrar/tonn hráefnis)_x000a_- **Smurolía**: 876 lítrar (0,02 lítrar/tonn hráefnis)_x000a__x000a_### Loftmengun vegna brennslu olíu_x000a_- **CO₂**: 3.139 tonn_x000a_- **SO₂**: 37 tonn_x000a__x000a_Þessar upplýsingar eru að finna á blaðsíðu 11 í skýrslunni._x000a__x000a_### Tafla 5. Notkun rafmagns, olíu og vatns árin 2015 og 2016._x000a_|                | 2015       | x/tonn hráefni | 2016       | Einingar | x/tonn hráefni |_x000a_|----------------|------------|----------------|------------|----------|----------------|_x000a_| Rafmagn        | 3.304.874  | kWh            | 46,6       | 2.697.500| kWh            | 91,08 |_x000a_| Rafskautaketill| 10.218.045 | kWh            | 144,0      | 3.580.589| kWh            | 120,91|_x000a_| Svartolía      | 1.827.185  | Kg             | 25,8       | 980.513  | Kg             | 33,1  |_x000a_| Gasolía        | 6.986      | Lítrar         | 0,09       | 6.787    | Lítrar         | 0,22  |_x000a_| Smurolía*      | 929        | Lítrar         | 0,01       | 876      | Lítrar         | 0,02  |_x000a_| Vatn           | 34.340     | m³             | 0,5        | 27.250   | m³             | 0,92  |_x000a__x000a_*Glussi, girolíur o.fl._x000a__x000a_### Tafla 7. Loftmengun sem myndast vegna brennslu á 1827 (árið 2015) og 981 (árið 2016) tonnum af svartolíu._x000a_|                    | 2015  | 2016  | Einingar |_x000a_|--------------------|-------|-------|----------|_x000a_| CO₂                | 5.846 | 3.139 | Tonn     |_x000a_| SO₂**              | 58    | 37    | Tonn     |_x000a__x000a_\* 3,2 kg CO₂ í einu kg af svartolíu.  _x000a_\** 3,75% SO₂ í svartolíu (hlutfall S (brennisteinn) í svartolíu er 1,875%)._x000a__x000a_Þessar upplýsingar eru að finna á blaðsíðu 12 í skýrslunni._x000a__x000a_Engar upplýsingar fundust um notkun bensíns eða metanóls árið 2016."/>
    <m/>
    <m/>
    <x v="0"/>
  </r>
  <r>
    <s v="alcoa_fjarðarál"/>
    <s v="Alcoa"/>
    <s v="Reyðarfjörður"/>
    <n v="730"/>
    <x v="0"/>
    <s v="Austurland"/>
    <s v="Álframleiðsla"/>
    <s v="Díselolía (GHG07, GHG08, GHG09)"/>
    <s v="Gasolía"/>
    <n v="526185"/>
    <s v="l"/>
    <n v="455.15002500000003"/>
    <s v="Ekki til staðar"/>
    <s v="9"/>
    <s v="source"/>
    <x v="6"/>
    <s v="Í samfélagsskýrslu Alcoa Fjarðaáls fyrir árið 2016 er að finna eftirfarandi upplýsingar um notkun olíutengdra vara:_x000a__x000a_- **Própán (PG)**: 285.662 lítrar_x000a_- **Díselolía (GHG07, GHG08, GHG09)**: 143.438 lítrar_x000a_- **Bensín (GHG07, GHG08, GHG09)**: 2.971 lítrar_x000a__x000a_Þessar upplýsingar eru að finna á blaðsíðu 9 í skýrslunni._x000a__x000a_Til viðbótar er einnig minnst á notkun brennisteinshexaflúoríðs (SF6) sem var 13 kg árið 2016, sem samsvarar 0.95 kg CO₂ ígildi. Þessi losun jafngildir um 313 tonnum CO₂ ígilda. Þessar upplýsingar eru að finna á blaðsíðu 11._x000a__x000a_Þessar upplýsingar gefa góða mynd af notkun olíutengdra vara hjá Alcoa Fjarðaáli árið 2016."/>
    <m/>
    <m/>
    <x v="2"/>
  </r>
  <r>
    <s v="hringrás_hf"/>
    <s v="Hringrás"/>
    <s v="Reykjavík"/>
    <n v="104"/>
    <x v="6"/>
    <s v="Höfuðborgarsvæðið"/>
    <s v="Endurvinnsla"/>
    <s v="Díselolía"/>
    <s v="Gasolía"/>
    <n v="291882"/>
    <s v="l"/>
    <n v="252.47792999999999"/>
    <s v="bílar og vélar"/>
    <s v="9 og 10"/>
    <s v="source"/>
    <x v="6"/>
    <s v="Í skýrslunni eru upplýsingar um olíunotkun fyrirtækisins Hringrás hf. fyrir árið 2016. Hér eru helstu atriði:_x000a__x000a_- **Díselolía**: _x000a_  - Notkun: 291,882 lítrar_x000a_  - Orkueinnihhald: 2,831,254 kWh_x000a__x000a_- **Bensín**:_x000a_  - Notkun: 5,744 lítrar_x000a_  - Orkueinnihhald: 51,122 kWh_x000a__x000a_Þessar upplýsingar eru að finna á blaðsíðu 9 og 10 í skýrslunni._x000a__x000a_Til viðbótar er tekið fram að díselolía er nánast eina jarðefnaeldsneytið sem er brennt við starfsemi fyrirtækisins og nær allir bílar og vélar ganga fyrir díselolíu. Notkun jarðefnaeldsneyta lækkaði um næstum 80,000 lítra frá fyrra ári vegna sölu á óvistvænum tækjum og minni aksturs út á land._x000a__x000a_Einnig er tekið fram að notkun díeselolíu og bensíns hækkaði örlítið milli ára, sem leiddi til aukningar á koltvísýringsmengun um 17 tonn. Tafla 3 á blaðsíðu 11 sýnir að jarðefnaeldsneyti losaði 798 tonn af CO₂ árið 2016 samanborið við 1,008 tonn árið 2015._x000a__x000a_Þessar upplýsingar gefa góða mynd af olíunotkun fyrirtækisins fyrir árið 2016."/>
    <m/>
    <m/>
    <x v="1"/>
  </r>
  <r>
    <s v="arctic_sea_farm"/>
    <s v="Arctic Sea Farm"/>
    <s v="Ísafjörður"/>
    <n v="400"/>
    <x v="9"/>
    <s v="Vestfirðir"/>
    <s v="Sjókvíeldi"/>
    <s v="Ótilgreind (almennt nefnd sem &quot;olíunotkun&quot;)"/>
    <s v="Gasolía"/>
    <n v="31650.48"/>
    <s v="l"/>
    <n v="27.377665199999999"/>
    <s v="Dýrafjörður"/>
    <s v="3"/>
    <s v="source"/>
    <x v="6"/>
    <s v="Í skýrslunni um grænt bókhald Arctic Sea Farm fyrir árið 2016 er eftirfarandi upplýsingar um olíunotkun fyrirtækisins:_x000a__x000a_- **Tegund olíu:** Ótilgreind (almennt nefnd sem &quot;olíunotkun&quot;)_x000a_- **Magn:** 31.650,48 lítrar_x000a_- **Eining:** Lítrar_x000a_- **Staðsetning:** Dýrafjörður_x000a_- **Síða:** 3_x000a__x000a_Tilvitnun úr textanum:_x000a_&quot;2.5. Olíunotkun | Dýrafjörður | 31650,48 | lítrar&quot;_x000a__x000a_Engar aðrar upplýsingar um notkun annarra olíutengdra vara eins og bensín, dísilolíu, metanól eða aðrar tegundir olíu eru tilgreindar í skýrslunni fyrir árið 2016."/>
    <m/>
    <m/>
    <x v="4"/>
  </r>
  <r>
    <m/>
    <s v="Ísfélag Vestmannaeyja"/>
    <s v="Vestmannaeyjar"/>
    <n v="900"/>
    <x v="3"/>
    <s v="Suðurland"/>
    <s v="Fiskimjölsverksmiðja"/>
    <s v="Svartolía"/>
    <s v="Svartolía"/>
    <n v="1600000"/>
    <s v="kg"/>
    <n v="1600"/>
    <s v="Ekki til staðar"/>
    <m/>
    <m/>
    <x v="6"/>
    <m/>
    <s v="Vantaði grænt bókhald - metið út frá tölum nærliggjandi ára"/>
    <m/>
    <x v="0"/>
  </r>
  <r>
    <s v="orkuveita_reykjavík"/>
    <s v="Orkuveita Reykjavíkur"/>
    <s v="Reykjavík"/>
    <n v="110"/>
    <x v="6"/>
    <s v="Höfuðborgarsvæðið"/>
    <s v="Orkuveita"/>
    <s v="Díselolía"/>
    <s v="Gasolía"/>
    <n v="190565"/>
    <s v="l"/>
    <n v="164.83872500000001"/>
    <s v="Bifreiðar"/>
    <s v="93"/>
    <s v="source"/>
    <x v="6"/>
    <s v="Í umhverfisskýrslu Orkuveitu Reykjavíkur (OR) fyrir árið 2016 er fjallað um notkun mismunandi olíutengdra vara. Hér eru helstu upplýsingar sem varða olíunotkun fyrirtækisins á árinu 2016:_x000a__x000a_1. **Bensín og díselolía**:_x000a_   - **Bensín**: 17.349 lítrar_x000a_   - **Díselolía**: 190.565 lítrar_x000a_   - Heimild: Viðauki 28, blaðsíða 93_x000a__x000a_2. **Metan**:_x000a_   - **Metan**: 9.305 m³_x000a_   - Heimild: Viðauki 28, blaðsíða 93_x000a__x000a_3. **Rafmagnsbílar og tengiltvinnbílar**:_x000a_   - **Rafmagnsbílar**: 21 bílar_x000a_   - **Tengiltvinnbílar**: 2 bílar_x000a_   - Heimild: Viðauki 27, blaðsíða 93_x000a__x000a_4. **Eldsneytisnotkun bifreiða**:_x000a_   - **Bensín**: 17.349 lítrar_x000a_   - **Díselolía**: 190.565 lítrar_x000a_   - **Metan**: 9.305 m³_x000a_   - Heimild: Viðauki 28, blaðsíða 93_x000a__x000a_5. **Losun gróðurhúsalofttegunda frá biflota**:_x000a_   - **CO₂ ígildi**: 551 tonn_x000a_   - Heimild: Viðauki 30, blaðsíða 94_x000a__x000a_Þessar upplýsingar sýna að OR notaði bæði bensín og díselolíu í talsverðu magni árið 2016, auk þess að nota metan sem eldsneyti fyrir bifreiðar. Einnig er áberandi að fyrirtækið hefur verið að auka hlut rafmagnsbíla í bílaflota sínum."/>
    <m/>
    <m/>
    <x v="3"/>
  </r>
  <r>
    <s v="fiskeldi_austfjarða"/>
    <s v="Fiskeldi Austfjarða"/>
    <s v="Seyðisfjörður"/>
    <n v="710"/>
    <x v="2"/>
    <s v="Austurland"/>
    <s v="Fiskeldi"/>
    <s v="Diesel/Flotaolía"/>
    <s v="Gasolía"/>
    <n v="152051"/>
    <s v="l"/>
    <n v="131.52411499999999"/>
    <s v="Ekki til staðar"/>
    <s v="2"/>
    <s v="source"/>
    <x v="6"/>
    <s v="Í grænu bókhaldi Fiskeldis Austfjarða fyrir árið 2016 er að finna eftirfarandi upplýsingar um notkun olíuafurða:_x000a__x000a_- **Diesel/Flotaolía**: 152.051 lítrar_x000a_- **Bensín**: 20.973 lítrar_x000a__x000a_Þessar upplýsingar eru staðsettar á blaðsíðu 2 í skýrslunni._x000a__x000a_Tilvitnun:_x000a_&quot;6.6. Sundurliðun á notkun hættulegra efna_x000a_Olía | Diesel/Flotaolía | 152.051 | lítri_x000a_Ýmis efni og olíur | Bensín | 20.973 | lítri&quot;_x000a__x000a_Einnig er þetta staðfest á blaðsíðu 3 undir hráefnis og auðlindanotkun:_x000a_&quot;2.5. Olíunotkun | 152.051 | lítrar_x000a_2.6. Bensínnotkun (lítrar) | 20.973 | lítrar&quot;"/>
    <m/>
    <m/>
    <x v="4"/>
  </r>
  <r>
    <s v="steinull_hf"/>
    <s v="Steinull"/>
    <s v="Sauðárkrókur"/>
    <n v="550"/>
    <x v="10"/>
    <s v="Norðurland Vestra"/>
    <s v="Framleiðsla á steinull"/>
    <s v="Olía og bensín samtals"/>
    <s v="Bensín"/>
    <n v="119596"/>
    <s v="kg"/>
    <n v="119.596"/>
    <s v="Tæki, hráefnaþurrkun og hersluloftshitun"/>
    <s v="11"/>
    <s v="source"/>
    <x v="6"/>
    <s v="Í skýrslu Steinullar hf. um grænt bókhald fyrir rekstrarárið 2016 er að finna eftirfarandi upplýsingar um notkun olíuafurða:_x000a__x000a_1. **Flotadíseloía**:_x000a_   - Notkun: Til þurrkunar á sandi._x000a_   - Magn: Ekki tilgreint nákvæmlega í skýrslunni._x000a__x000a_2. **Dísilolía**:_x000a_   - Notkun: Fyrir ámoksturstæki, lyftara og bifreiðar._x000a_   - Magn: 11.424 lítrar._x000a__x000a_3. **Bensín**:_x000a_   - Notkun: Fyrir eina bifreið._x000a_   - Magn: 287 lítrar._x000a__x000a_4. **Dísilolía** (fyrir tvær bifreiðar):_x000a_   - Magn: 4.748 lítrar._x000a__x000a_5. **Olía og bensín samtals**:_x000a_   - Magn: 119.596 kg (blanda af flotadíseloíu, dísilolíu og bensíni)._x000a__x000a_Þessar upplýsingar eru að finna á blaðsíðu 10 og 11 í skýrslunni._x000a__x000a_Tilvitnun í texta:_x000a_&quot;Vegna innflutningar hráefnis, heildslu flutningatekja og gámaflutninga rekur fyrirtækið dieselknúið ámoksturstæki, þrjá dieselknúna lyftara og tvo rafmagnslyftara. Dieselolíunotkun þessara tækja árið 2016 var 11.424 lítrar. Þá rak fyrirtækið eina bifreið sem notaði 287 lítra af bensíni og tvær bifreiðar sem notuðu samanlagt 4748 lítra af dieselolíu.&quot;_x000a__x000a_&quot;### Olía:_x000a_| Notkunarflokkur | 2016 |_x000a_|-----------------|------|_x000a_| Flotadieselolía (hráefnaþurrkun) og herslulofthitun | 88 * |_x000a_| Dieselolía og bensín (farratæki) | 96 * |_x000a_| Olía- og bensín samtals | 119.596 kg |&quot;_x000a__x000a_Engar upplýsingar fundust um notkun annarra olíuafurða eins og metanól eða aðrar tegundir olíuafurða fyrir árið 2016."/>
    <s v="Undirflokkar með ónothæfa vísitölu"/>
    <m/>
    <x v="5"/>
  </r>
  <r>
    <s v="arnarlax_hf"/>
    <s v="Arnarlax"/>
    <s v="Bíldudal"/>
    <n v="465"/>
    <x v="11"/>
    <s v="Vestfirðir"/>
    <s v="Sjókvíaeldi - Lax"/>
    <s v="Olía"/>
    <s v="Gasolía"/>
    <n v="118414"/>
    <s v="l"/>
    <n v="102.42811"/>
    <s v="bíla, báta, lyftara og ljósavél"/>
    <s v="4"/>
    <s v="source"/>
    <x v="6"/>
    <s v="Í græna bókhaldi Arnarlax hf. fyrir árið 2016 er eftirfarandi upplýsingar um olíunotkun fyrirtækisins:_x000a__x000a_- **Tegund olíu**: Olía notuð fyrir bíla, báta, lyftara og ljósavél._x000a_- **Magn**: 118,414 lítrar._x000a_- **Eining**: Lítrar._x000a_- **Síða**: 4._x000a__x000a_Tilvitnun úr textanum:_x000a_&quot;2.5. Olíunotkun | Bílar, bátar, lyftarar og ljósavél | 118,414 | Lítrar |&quot;"/>
    <m/>
    <m/>
    <x v="4"/>
  </r>
  <r>
    <s v="fjarðarlax"/>
    <s v="Fjarðalax"/>
    <s v="Bíldudalur"/>
    <n v="465"/>
    <x v="11"/>
    <s v="Vestfirðir"/>
    <s v="Fiskeldi"/>
    <s v="Bensín"/>
    <s v="Bensín"/>
    <n v="105540"/>
    <s v="l"/>
    <n v="79.155000000000001"/>
    <s v="Eldi Tálkna-&amp;Arnar-&amp;Patreksfirði"/>
    <s v="4"/>
    <s v="source"/>
    <x v="6"/>
    <s v="Í skýrslu Fjarðalax ehf. fyrir árið 2016 er að finna eftirfarandi upplýsingar um olíunotkun fyrirtækisins:_x000a__x000a_### Olíunotkun_x000a_- **Gasolía**: Eldi Tálkna-&amp;Arnar-&amp;Patreksfirði: 2,149 lítrar_x000a_- **Bensín**: Eldi Tálkna-&amp;Arnar-&amp;Patreksfirði: 105,540 lítrar_x000a__x000a_Þessar upplýsingar eru staðsettar á blaðsíðu 4 í skýrslunni._x000a__x000a_Tilvitnun:_x000a_&gt; ## 2.5. Olíunotkun_x000a_&gt; | Hvar í fyrirtækinu?                     | Magn   | Magn | Eining |_x000a_&gt; |-----------------------------------------|--------|------|--------|_x000a_&gt; | Gasolía: Eldi Tálkna-&amp;Arnar-&amp;Patreksfirði| 2,149  |      | lítrar |_x000a_&gt; | Bensín: Eldi Tálkna-&amp;Arnar-&amp;Patreksfirði | 105,540|      | lítrar |"/>
    <m/>
    <m/>
    <x v="4"/>
  </r>
  <r>
    <m/>
    <s v="Síldarvinnslan"/>
    <s v="Seyðisfjörður"/>
    <n v="711"/>
    <x v="2"/>
    <s v="Austurland"/>
    <s v="Fiskimjölsverksmiðja"/>
    <s v="Svartolía"/>
    <s v="Svartolía"/>
    <n v="1400000"/>
    <s v="l"/>
    <n v="1400"/>
    <s v="Seyðisfjörður"/>
    <m/>
    <m/>
    <x v="6"/>
    <m/>
    <s v="Vantaði grænt bókhald - metið út frá tölum nærliggjandi ára"/>
    <m/>
    <x v="0"/>
  </r>
  <r>
    <m/>
    <s v="Íslenska Kalkþörungafélagið"/>
    <s v="Bíldudalur"/>
    <n v="465"/>
    <x v="11"/>
    <s v="Vestfirðir"/>
    <s v="Framleiðsla og vinnsla kalkþörunga"/>
    <s v="Dieselolía"/>
    <s v="Gasolía"/>
    <n v="60000"/>
    <s v="l"/>
    <n v="51.9"/>
    <s v="Vinnuvélar"/>
    <m/>
    <m/>
    <x v="6"/>
    <s v="Vantaði grænt bókhald - metið út frá tölum nærliggjandi ára"/>
    <m/>
    <m/>
    <x v="4"/>
  </r>
  <r>
    <s v="malbikunarstöð_akureyrarbæjar"/>
    <s v="Malbikunarstöð Akureyrarbæjar"/>
    <s v="Akureyri"/>
    <n v="600"/>
    <x v="8"/>
    <s v="Norðurland Eystra"/>
    <s v="Framleiðsla malbiks"/>
    <s v="Flotaolía"/>
    <s v="Gasolía"/>
    <n v="38516"/>
    <s v="l"/>
    <n v="33.316339999999997"/>
    <s v="Til þurrkunar og upphitunar steinefna"/>
    <s v="6"/>
    <s v="source"/>
    <x v="6"/>
    <s v="Í skýrslunni um grænt bókhald fyrir árið 2016 hjá Malbikunarstöð Akureyrarbæjar við Súluveg er að finna eftirfarandi upplýsingar um olíunotkun fyrirtækisins:_x000a__x000a_### Olíunotkun_x000a_- **Tegund olíu**: Flotaolía_x000a_- **Heildarmagn olíu á árinu 2016**: 38.516 lítrar_x000a_- **Magn olíu á hvert tonn af malbiki**: Um 8,0 lítrar_x000a__x000a_Þessar upplýsingar eru að finna á blaðsíðu 6 í skýrslunni._x000a__x000a_Tilvísun:_x000a_&gt; &quot;Til þurrkunar og upphitunar steinefna er notuð flotaolía. Heildarmagn olíu á árinu 2016 varð 38.516 lítrar eða um 8,0 lítrar á hvert tonn af malbiki.&quot; (Page 6)_x000a__x000a_Engar aðrar upplýsingar um notkun annarra olíutengdra vara eins og bensíns, dísils eða metanóls fyrir árið 2016 eru til staðar í skýrslunni."/>
    <m/>
    <m/>
    <x v="6"/>
  </r>
  <r>
    <s v="sorpeyðingastöð_suðurnesja"/>
    <s v="Sorpeyðingarstöð Suðurnesja"/>
    <s v="Reykjanesbær"/>
    <n v="230"/>
    <x v="4"/>
    <s v="Suðurnes"/>
    <s v="Sorpeyðingarstöð"/>
    <s v="Gasoil"/>
    <s v="Gasolía"/>
    <n v="33691"/>
    <s v="l"/>
    <n v="29.142714999999999"/>
    <s v="Ekki til staðar"/>
    <s v="5"/>
    <s v="source"/>
    <x v="6"/>
    <s v="Í Grænu bókhaldi Sorpeyðingarstöðvar Suðurnesja sf. fyrir árið 2016 er að finna eftirfarandi upplýsingar um notkun olíuafurða:_x000a__x000a_- **Gasoil (lítrar)**: 33.691 lítrar_x000a_- **Gas (kg)**: 88 kg_x000a_- **Smurolía (lítrar)**: 44 lítrar_x000a_- **Steinolía (lítrar)**: 0 lítrar_x000a_- **Bensín (lítrar)**: 0 lítrar_x000a_- **Olíuhreinsir (lítrar)**: 420 lítrar_x000a_- **Glussi (lítrar)**: 836 lítrar_x000a_- **Smurefni (lítrar)**: 29 lítrar_x000a_- **Hreinsiefni (lítrar)**: 392 lítrar_x000a_- **Frostlögur (lítrar)**: 60 lítrar_x000a__x000a_Þessar upplýsingar eru að finna á blaðsíðu 5 í skýrslunni."/>
    <m/>
    <m/>
    <x v="1"/>
  </r>
  <r>
    <s v="norðurá"/>
    <s v="Norðurá"/>
    <s v="Stekkjarvík, Blönduós"/>
    <n v="541"/>
    <x v="19"/>
    <s v="Norðurland Vestra"/>
    <s v="Urðun úrgangs"/>
    <s v="Gasolía"/>
    <s v="Gasolía"/>
    <n v="31332"/>
    <s v="l"/>
    <n v="27.102180000000001"/>
    <s v="Tæki"/>
    <s v="13"/>
    <s v="source"/>
    <x v="6"/>
    <s v="Í skýrslunni um grænt bókhald Norðurár bs. fyrir árið 2016 er að finna upplýsingar um olíunotkun fyrirtækisins. Hér eru helstu atriði:_x000a__x000a_- **Gasolíunotkun**:_x000a_  - Tæki: 31.332 lítrar_x000a_  - Bifreið: 2.209 lítrar_x000a_  - Fjórhjól: 609 lítrar_x000a_  - Samtals: 33.461 lítrar_x000a__x000a_- **Bensínnotkun**:_x000a_  - Fjórhjól: 609 lítrar_x000a__x000a_Þessar upplýsingar eru að finna á blaðsíðu 13 og 14 í skýrslunni._x000a__x000a_Tilvitnun:_x000a_&gt; &quot;Gasolíunotkun er bundin við notkun á tækjum, sem eru þrír troðarar, beltavél, hjólaskólfa, traktorsgrafa, fjórhjól og MMC pallbíll. Þau eru notuð til færslu á jarðvegi og undirbúning og frágang urðunarhólfs og til aðstoðar við losun farartækja þegar á þarf að halda. Olíunotkun á tækjun var 31.332 lítrar, á bifreið 2.209 lítrar og fjórhjól 609 lítrar. Gasolíunotkun var því samtals 33.461 lítrar og bensín 609 lítrar.&quot; (bls. 13)_x000a__x000a_&gt; &quot;Sundurliðun á orkunotkun í lítrum er hér að neðan ásamt vinnutímaskiptingu einstakra tækja:_x000a_&gt; _x000a_&gt; Norðurá bs Stekkjarvík 2016_x000a_&gt; Sorpmagn, vélatímar, orkunotkun og yfirlag á svæði Norðurár bs. í Stekkjarvík_x000a_&gt; _x000a_&gt; |       | BOMAG hróliða | hróliða | Volvo hróliða | Enis-yfirlag | CAT436B hróliða | FH300 hróliða | hróliða | Olía eftir mánuðum | Sorpagn eftir mánuðum |_x000a_&gt; |-------|---------------|---------|---------------|--------------|----------------|--------------|---------|--------------------|-----------------------|_x000a_&gt; |       | log klst      | lítrar  | klst          | lítrar       | m³             | klst         | lítrar  | klst               | lítrar                |_x000a_&gt; | jan   | 98,0          | 1.345,0 | 92,5          | 920,0        | 920,0          | 30,5         | 170,0   | 14,0               | 189,0                 | 2.624,0 | 1.493.920 |_x000a_&gt; | feb   | 86,0          | 1.206,0 | 85,5          | 620,0        | 620,0          | 32,5         | 212,0   | 15,5               | 379,0                 | 2.417,0 | 1.160.670 |_x000a_&gt; | mars  | 88,5          | 1.687,0 | 101,0         | 717,0        | 884,0          | 29,0         | 200,0   | 25,5               | 850,0                 | 3.454,0 | 1.272.680 |_x000a_&gt; | apríl | 89,5          | 1.572,0 | 76,5          | 801,0        | 782,0          | 11,0         | 100,0   | 19,5               | 143,0                 | 2.616,0 | 1.329.540 |_x000a_&gt; | maí   | 95,5          | 1.400,0 | 84,0          | 837,0        | 1.088,0        | 13,0         | 50,0    | 14,5               | 183,0                 | 2.470,0 | 1.479.960 |_x000a_&gt; | júní  | 102,0         | 1.963,0 | 83,0          | 846,0        | 1.186,0        | 3,5          | 85,0    | 14,0               | 140,0                 | 2.894,0 | 1.720.550 |_x000a_&gt; | júlí  | 99,5          | 1.428,0 | 61,0          | 587,0        | 1.228,0        | 8,5          | 6,5     |                    |                       | 2.015,0 | 1.714.090 |_x000a_&gt; | ágúst | 111,0         | 2.000,0 | 54,0          | 400,0        | 1.155,0        | 9,5          | 171,0   | 14,5               | 172,0                 | 2.743,0 | 1.926.360 |_x000a_&gt; | sept  | 101,0         | 1.349,0 | 90,5          | 592,0        | 1.250,0        | 28,5         | 100,0   | 44,0               | 150,0                 | 2.191,0 | 2.448.990 |_x000a_&gt; | okt   | 84,0          | 2.048,0 | 68,0          | 744,0        | 1.310,0        | 3,5          | 120,0   | 80,0               | 680,0                 | 3.592,0 | 2.521.050 |_x000a_&gt; | nóv   | 78,0          | 881,0   | 74,0          | 628,0        | 989,0          | 14,0         | 80,0    | 43,5               | 243,0                 | 1.832,0 | 1.772.820 |_x000a_&gt; | des   | 72,0          | 1.475,0 | 72,0          | 640,0        | 780,0          | 7,0          | 18,5    | 369,0              |                       | 2.484,0 | 1.400.496 |_x000a_&gt; _x000a_&gt; |       | 1.105,0       | 18.354,0| 942,0         | 8.332,0      | 12.192,0       | 190,5        | 1.288,0 | 310,0              | 3.585,0               | 31.332,0 | 20.241.126 |_x000a_&gt; _x000a_&gt; - Samtals olía: 18.354 lítrar_x000a_&gt; - Samtals olía á L200 bíl: 8.332 lítrar_x000a_&gt; - Samtals bensín á fjórhjól: 609 lítrar_x000a_&gt; - Heild: 34.070 lítrar&quot; (bls. 14)_x000a__x000a_Þetta sýnir að fyrirtækið notaði bæði gasolíu og bensín á árinu 2016, með heildarnotkun upp á 34.070 lítra."/>
    <m/>
    <m/>
    <x v="1"/>
  </r>
  <r>
    <m/>
    <s v="Íslenska Gámafélagið"/>
    <s v="Reykjavík"/>
    <n v="101"/>
    <x v="6"/>
    <s v="Höfuðborgarsvæðið"/>
    <s v="Umhverfisþjónusta"/>
    <s v="Bensín"/>
    <s v="Bensín"/>
    <n v="30000"/>
    <s v="l"/>
    <n v="22.5"/>
    <s v="Ekki til staðar"/>
    <m/>
    <m/>
    <x v="6"/>
    <m/>
    <s v="Vantaði grænt bókhald - metið út frá tölum nærliggjandi ára"/>
    <m/>
    <x v="1"/>
  </r>
  <r>
    <s v="sorpurðun_vesturlands"/>
    <s v="Sorpurðun Vesturlands"/>
    <s v="Borgarnes"/>
    <n v="310"/>
    <x v="13"/>
    <s v="Vesturland"/>
    <s v="Urðun úrgangs"/>
    <s v="Gasolía"/>
    <s v="Gasolía"/>
    <n v="24137"/>
    <s v="l"/>
    <n v="20.878505000000001"/>
    <s v="Notkun á tækjum"/>
    <s v="9"/>
    <s v="source"/>
    <x v="6"/>
    <s v="Í skýrslunni um grænt bókhald Sorpuðunar Vesturlands hf. fyrir árið 2016 er að finna upplýsingar um notkun á olíuafurðum. Á blaðsíðu 9 kemur fram að gasolíunotkun fyrirtækisins var 24.137 lítrar og bensínnotkun var 204 lítrar. _x000a__x000a_Hér er viðeigandi texti úr skýrslunni:_x000a_&quot;Gasolíunotkun er bundin við notkun á tækjum, sem eru troðari, grafa, drátt­arvél, sexhjól og beltagrafa en sú síðastnefnda var keypt á árinu. Tækin eru notuð til flutnings á jarðvegi og við undirbúning og frágang urðunarreina. Sexhjól nýtist vel í ferðum innan urðunar­svæðis. Gasolíunotkun á tækin var samtals 24.137 lítrar og 204 lítrar af bensíni sem tengist sexhjól­inu.&quot;_x000a__x000a_Þetta eru einu upplýsingarnar um olíuafurðir sem notaðar voru árið 2016 í skýrslunni."/>
    <m/>
    <m/>
    <x v="1"/>
  </r>
  <r>
    <s v="efnamóttakan_hf"/>
    <s v="Efnamóttakan"/>
    <s v="Hafnarfjörður"/>
    <n v="221"/>
    <x v="6"/>
    <s v="Höfuðborgarsvæðið"/>
    <s v="Söfnunarþjónusta og úrgangsstjórnun"/>
    <s v="Díselolía"/>
    <s v="Gasolía"/>
    <n v="23453"/>
    <s v="l"/>
    <n v="20.286845"/>
    <s v="Ekki til staðar"/>
    <s v="9"/>
    <s v="source"/>
    <x v="6"/>
    <s v="Í skýrslu um grænt bókhald Efnamóttökunnar hf. fyrir árið 2016 er að finna eftirfarandi upplýsingar um notkun olíuafurða:_x000a__x000a_- **Bensín**: 1.494 lítrar_x000a_- **Metangas**: 7.919 lítrar_x000a_- **Díselolía**: 23.453 lítrar_x000a__x000a_Þessar upplýsingar eru að finna á blaðsíðu 9 í skýrslunni._x000a__x000a_Tilvitnun:_x000a_&gt; &quot;Bensín | L | 1.494 | 2.262 | 1.952  _x000a_&gt; Metangas * | L | 7.919 | 10.890 |  _x000a_&gt; Díselolía | L | 23.453 | 23.839 | 18.684&quot;_x000a__x000a_Þar er einnig tekið fram að magn af metani er gefið upp í lítrum samkvæmt reiknireglu á vefsíðu Metans hf. um jafngildi orkuninhalds: 1 Nm3 100% metan = 1,12 L 95-oktán bensín._x000a__x000a_Engar upplýsingar um notkun annarra olíuafurða eins og metanóls eru til staðar í skýrslunni fyrir árið 2016."/>
    <m/>
    <m/>
    <x v="1"/>
  </r>
  <r>
    <s v="fiskeldi_austfjarða"/>
    <s v="Fiskeldi Austfjarða"/>
    <s v="Seyðisfjörður"/>
    <n v="710"/>
    <x v="2"/>
    <s v="Austurland"/>
    <s v="Fiskeldi"/>
    <s v="Bensín"/>
    <s v="Bensín"/>
    <n v="20973"/>
    <s v="l"/>
    <n v="15.729749999999999"/>
    <s v="Ekki til staðar"/>
    <s v="2"/>
    <s v="source"/>
    <x v="6"/>
    <s v="Í grænu bókhaldi Fiskeldis Austfjarða fyrir árið 2016 er að finna eftirfarandi upplýsingar um notkun olíuafurða:_x000a__x000a_- **Diesel/Flotaolía**: 152.051 lítrar_x000a_- **Bensín**: 20.973 lítrar_x000a__x000a_Þessar upplýsingar eru staðsettar á blaðsíðu 2 í skýrslunni._x000a__x000a_Tilvitnun:_x000a_&quot;6.6. Sundurliðun á notkun hættulegra efna_x000a_Olía | Diesel/Flotaolía | 152.051 | lítri_x000a_Ýmis efni og olíur | Bensín | 20.973 | lítri&quot;_x000a__x000a_Einnig er þetta staðfest á blaðsíðu 3 undir hráefnis og auðlindanotkun:_x000a_&quot;2.5. Olíunotkun | 152.051 | lítrar_x000a_2.6. Bensínnotkun (lítrar) | 20.973 | lítrar&quot;"/>
    <m/>
    <m/>
    <x v="4"/>
  </r>
  <r>
    <s v="háafell_ehf"/>
    <s v="Háafell "/>
    <s v="Hnífsdalur"/>
    <n v="410"/>
    <x v="9"/>
    <s v="Vestfirðir"/>
    <s v="Sjókvíeldi á þorski og regnbogasilungi"/>
    <s v="Skipagasolía"/>
    <s v="Gasolía"/>
    <n v="19140"/>
    <s v="l"/>
    <n v="16.556099999999997"/>
    <s v="Olía á báta (Rán og Papey)"/>
    <s v="3"/>
    <s v="source"/>
    <x v="6"/>
    <s v="Í grænu bókhaldi Háafells ehf. fyrir árið 2016 er eftirfarandi upplýsingar um olíunotkun fyrirtækisins:_x000a__x000a_- **Tegund olíu**: Olía á báta (Rán og Papey)_x000a_- **Magn**: 19.140 lítrar_x000a_- **Eining**: Lítrar_x000a_- **Síða**: 3_x000a__x000a_Til viðbótar er einnig minnst á magn úrgangsolíu af bátum, sem er talið óverulegt fyrir árið 2016 (síða 4)._x000a__x000a_Þetta eru allar upplýsingar sem fundust um olíunotkun fyrirtækisins fyrir árið 2016."/>
    <m/>
    <m/>
    <x v="4"/>
  </r>
  <r>
    <s v="norðurá"/>
    <s v="Norðurá"/>
    <s v="Stekkjarvík, Blönduós"/>
    <n v="541"/>
    <x v="19"/>
    <s v="Norðurland Vestra"/>
    <s v="Urðun úrgangs"/>
    <s v="Díselolía"/>
    <s v="Gasolía"/>
    <n v="18354"/>
    <s v="l"/>
    <n v="15.876209999999999"/>
    <s v="Ekki til staðar"/>
    <s v="14"/>
    <s v="source"/>
    <x v="6"/>
    <s v="Í skýrslunni um grænt bókhald Norðurár bs. fyrir árið 2016 er að finna upplýsingar um olíunotkun fyrirtækisins. Hér eru helstu atriði:_x000a__x000a_- **Gasolíunotkun**:_x000a_  - Tæki: 31.332 lítrar_x000a_  - Bifreið: 2.209 lítrar_x000a_  - Fjórhjól: 609 lítrar_x000a_  - Samtals: 33.461 lítrar_x000a__x000a_- **Bensínnotkun**:_x000a_  - Fjórhjól: 609 lítrar_x000a__x000a_Þessar upplýsingar eru að finna á blaðsíðu 13 og 14 í skýrslunni._x000a__x000a_Tilvitnun:_x000a_&gt; &quot;Gasolíunotkun er bundin við notkun á tækjum, sem eru þrír troðarar, beltavél, hjólaskólfa, traktorsgrafa, fjórhjól og MMC pallbíll. Þau eru notuð til færslu á jarðvegi og undirbúning og frágang urðunarhólfs og til aðstoðar við losun farartækja þegar á þarf að halda. Olíunotkun á tækjun var 31.332 lítrar, á bifreið 2.209 lítrar og fjórhjól 609 lítrar. Gasolíunotkun var því samtals 33.461 lítrar og bensín 609 lítrar.&quot; (bls. 13)_x000a__x000a_&gt; &quot;Sundurliðun á orkunotkun í lítrum er hér að neðan ásamt vinnutímaskiptingu einstakra tækja:_x000a_&gt; _x000a_&gt; Norðurá bs Stekkjarvík 2016_x000a_&gt; Sorpmagn, vélatímar, orkunotkun og yfirlag á svæði Norðurár bs. í Stekkjarvík_x000a_&gt; _x000a_&gt; |       | BOMAG hróliða | hróliða | Volvo hróliða | Enis-yfirlag | CAT436B hróliða | FH300 hróliða | hróliða | Olía eftir mánuðum | Sorpagn eftir mánuðum |_x000a_&gt; |-------|---------------|---------|---------------|--------------|----------------|--------------|---------|--------------------|-----------------------|_x000a_&gt; |       | log klst      | lítrar  | klst          | lítrar       | m³             | klst         | lítrar  | klst               | lítrar                |_x000a_&gt; | jan   | 98,0          | 1.345,0 | 92,5          | 920,0        | 920,0          | 30,5         | 170,0   | 14,0               | 189,0                 | 2.624,0 | 1.493.920 |_x000a_&gt; | feb   | 86,0          | 1.206,0 | 85,5          | 620,0        | 620,0          | 32,5         | 212,0   | 15,5               | 379,0                 | 2.417,0 | 1.160.670 |_x000a_&gt; | mars  | 88,5          | 1.687,0 | 101,0         | 717,0        | 884,0          | 29,0         | 200,0   | 25,5               | 850,0                 | 3.454,0 | 1.272.680 |_x000a_&gt; | apríl | 89,5          | 1.572,0 | 76,5          | 801,0        | 782,0          | 11,0         | 100,0   | 19,5               | 143,0                 | 2.616,0 | 1.329.540 |_x000a_&gt; | maí   | 95,5          | 1.400,0 | 84,0          | 837,0        | 1.088,0        | 13,0         | 50,0    | 14,5               | 183,0                 | 2.470,0 | 1.479.960 |_x000a_&gt; | júní  | 102,0         | 1.963,0 | 83,0          | 846,0        | 1.186,0        | 3,5          | 85,0    | 14,0               | 140,0                 | 2.894,0 | 1.720.550 |_x000a_&gt; | júlí  | 99,5          | 1.428,0 | 61,0          | 587,0        | 1.228,0        | 8,5          | 6,5     |                    |                       | 2.015,0 | 1.714.090 |_x000a_&gt; | ágúst | 111,0         | 2.000,0 | 54,0          | 400,0        | 1.155,0        | 9,5          | 171,0   | 14,5               | 172,0                 | 2.743,0 | 1.926.360 |_x000a_&gt; | sept  | 101,0         | 1.349,0 | 90,5          | 592,0        | 1.250,0        | 28,5         | 100,0   | 44,0               | 150,0                 | 2.191,0 | 2.448.990 |_x000a_&gt; | okt   | 84,0          | 2.048,0 | 68,0          | 744,0        | 1.310,0        | 3,5          | 120,0   | 80,0               | 680,0                 | 3.592,0 | 2.521.050 |_x000a_&gt; | nóv   | 78,0          | 881,0   | 74,0          | 628,0        | 989,0          | 14,0         | 80,0    | 43,5               | 243,0                 | 1.832,0 | 1.772.820 |_x000a_&gt; | des   | 72,0          | 1.475,0 | 72,0          | 640,0        | 780,0          | 7,0          | 18,5    | 369,0              |                       | 2.484,0 | 1.400.496 |_x000a_&gt; _x000a_&gt; |       | 1.105,0       | 18.354,0| 942,0         | 8.332,0      | 12.192,0       | 190,5        | 1.288,0 | 310,0              | 3.585,0               | 31.332,0 | 20.241.126 |_x000a_&gt; _x000a_&gt; - Samtals olía: 18.354 lítrar_x000a_&gt; - Samtals olía á L200 bíl: 8.332 lítrar_x000a_&gt; - Samtals bensín á fjórhjól: 609 lítrar_x000a_&gt; - Heild: 34.070 lítrar&quot; (bls. 14)_x000a__x000a_Þetta sýnir að fyrirtækið notaði bæði gasolíu og bensín á árinu 2016, með heildarnotkun upp á 34.070 lítra."/>
    <m/>
    <m/>
    <x v="1"/>
  </r>
  <r>
    <s v="orkuveita_reykjavík"/>
    <s v="Orkuveita Reykjavíkur"/>
    <s v="Reykjavík"/>
    <n v="110"/>
    <x v="6"/>
    <s v="Höfuðborgarsvæðið"/>
    <s v="Orkuveita"/>
    <s v="Bensín"/>
    <s v="Bensín"/>
    <n v="17349"/>
    <s v="l"/>
    <n v="13.011749999999999"/>
    <s v="Bifreiðar"/>
    <s v="93"/>
    <s v="source"/>
    <x v="6"/>
    <s v="Í umhverfisskýrslu Orkuveitu Reykjavíkur (OR) fyrir árið 2016 er fjallað um notkun mismunandi olíutengdra vara. Hér eru helstu upplýsingar sem varða olíunotkun fyrirtækisins á árinu 2016:_x000a__x000a_1. **Bensín og díselolía**:_x000a_   - **Bensín**: 17.349 lítrar_x000a_   - **Díselolía**: 190.565 lítrar_x000a_   - Heimild: Viðauki 28, blaðsíða 93_x000a__x000a_2. **Metan**:_x000a_   - **Metan**: 9.305 m³_x000a_   - Heimild: Viðauki 28, blaðsíða 93_x000a__x000a_3. **Rafmagnsbílar og tengiltvinnbílar**:_x000a_   - **Rafmagnsbílar**: 21 bílar_x000a_   - **Tengiltvinnbílar**: 2 bílar_x000a_   - Heimild: Viðauki 27, blaðsíða 93_x000a__x000a_4. **Eldsneytisnotkun bifreiða**:_x000a_   - **Bensín**: 17.349 lítrar_x000a_   - **Díselolía**: 190.565 lítrar_x000a_   - **Metan**: 9.305 m³_x000a_   - Heimild: Viðauki 28, blaðsíða 93_x000a__x000a_5. **Losun gróðurhúsalofttegunda frá biflota**:_x000a_   - **CO₂ ígildi**: 551 tonn_x000a_   - Heimild: Viðauki 30, blaðsíða 94_x000a__x000a_Þessar upplýsingar sýna að OR notaði bæði bensín og díselolíu í talsverðu magni árið 2016, auk þess að nota metan sem eldsneyti fyrir bifreiðar. Einnig er áberandi að fyrirtækið hefur verið að auka hlut rafmagnsbíla í bílaflota sínum."/>
    <m/>
    <m/>
    <x v="3"/>
  </r>
  <r>
    <s v="stolt_sea_farm_hf"/>
    <s v="Stolt Sea Farm Iceland"/>
    <s v="Reykjanesbær"/>
    <n v="233"/>
    <x v="4"/>
    <s v="Suðurnes"/>
    <s v="Fiskeldi"/>
    <s v="Olía og bensín"/>
    <s v="Bensín"/>
    <n v="14890"/>
    <s v="l"/>
    <n v="11.1675"/>
    <s v="eldi"/>
    <s v="4"/>
    <s v="source"/>
    <x v="6"/>
    <s v="Í skýrslunni um grænt bókhald Stolt Sea Farm Iceland hf. fyrir árið 2016 er eftirfarandi upplýsingar um olíunotkun fyrirtækisins:_x000a__x000a_- **Olíunotkun**: Olía og bensín - eldi_x000a_- **Magn**: 14,890 lítrar_x000a_- **Eining**: Lítrar_x000a_- **Síða**: 4_x000a__x000a_Þetta er eina tilgreinda olíunotkunin í skýrslunni fyrir árið 2016."/>
    <m/>
    <m/>
    <x v="4"/>
  </r>
  <r>
    <s v="orkugerðin_ehf"/>
    <s v="Orkugerðin"/>
    <s v="Flóahreppi"/>
    <n v="801"/>
    <x v="15"/>
    <s v="Suðurland"/>
    <s v="Framleiðsla á próteinmjöli og fitu úr dýraafurðum"/>
    <s v="Dísel (gasoil)"/>
    <s v="Gasolía"/>
    <n v="14101"/>
    <s v="l"/>
    <n v="12.197365"/>
    <s v="Ekki til staðar"/>
    <s v="9"/>
    <s v="source"/>
    <x v="6"/>
    <s v="Í grænu bókhaldi Orkugerðarinnar ehf. fyrir árið 2016 er að finna eftirfarandi upplýsingar um notkun olíuafurða:_x000a__x000a_- **Olíu- og smurefni**: 39 lítrar_x000a_- **Olía (Dísel (gasoil) og svartolía)**: 14.101 lítrar_x000a_- **Gas**: Engin notkun skráð fyrir árið 2016_x000a_- **Bensín**: Engin notkun skráð fyrir árið 2016_x000a__x000a_Þessar upplýsingar eru að finna á blaðsíðu 9 í töflu 6.1 sem sýnir notkun áranna 2011-2016._x000a__x000a_Til viðbótar er á blaðsíðu 10 tekið fram að notkun á svart- og gasolíu jókst frá árinu 2015 vegna viðgerða á katli._x000a__x000a_Heimild: Grænt bókhald 2016, Orkugerðin ehf., bls. 9-10."/>
    <m/>
    <m/>
    <x v="7"/>
  </r>
  <r>
    <s v="orkugerðin_ehf"/>
    <s v="Orkugerðin"/>
    <s v="Flóahreppi"/>
    <n v="801"/>
    <x v="15"/>
    <s v="Suðurland"/>
    <s v="Framleiðsla á próteinmjöli og fitu úr dýraafurðum"/>
    <s v="svartolía"/>
    <s v="Svartolía"/>
    <n v="14101"/>
    <s v="l"/>
    <n v="14.101000000000001"/>
    <s v="Ekki til staðar"/>
    <s v="9"/>
    <s v="source"/>
    <x v="6"/>
    <s v="Í grænu bókhaldi Orkugerðarinnar ehf. fyrir árið 2016 er að finna eftirfarandi upplýsingar um notkun olíuafurða:_x000a__x000a_- **Olíu- og smurefni**: 39 lítrar_x000a_- **Olía (Dísel (gasoil) og svartolía)**: 14.101 lítrar_x000a_- **Gas**: Engin notkun skráð fyrir árið 2016_x000a_- **Bensín**: Engin notkun skráð fyrir árið 2016_x000a__x000a_Þessar upplýsingar eru að finna á blaðsíðu 9 í töflu 6.1 sem sýnir notkun áranna 2011-2016._x000a__x000a_Til viðbótar er á blaðsíðu 10 tekið fram að notkun á svart- og gasolíu jókst frá árinu 2015 vegna viðgerða á katli._x000a__x000a_Heimild: Grænt bókhald 2016, Orkugerðin ehf., bls. 9-10."/>
    <m/>
    <m/>
    <x v="7"/>
  </r>
  <r>
    <s v="klausturbleikja_ehf"/>
    <s v="Klausturbleikja"/>
    <s v="Kirkjubæjarklaustur"/>
    <n v="880"/>
    <x v="20"/>
    <s v="Suðurland"/>
    <s v="Fiskeldi"/>
    <s v="Ótilgreind"/>
    <s v="Gasolía"/>
    <n v="13781"/>
    <s v="l"/>
    <n v="11.920565"/>
    <s v="bifreiðar og vinnuvélar"/>
    <s v="3"/>
    <s v="source"/>
    <x v="6"/>
    <s v="Í grænu bókhaldi Klausturbleikju ehf. fyrir árið 2016 er eftirfarandi upplýsingar um olíunotkun fyrirtækisins:_x000a__x000a_- **Tegund olíu:** Ótilgreind (notuð í bifreiðar og vinnuvélar)_x000a_- **Magn:** 13.781 lítrar_x000a_- **Eining:** Lítrar_x000a_- **Síða:** 3_x000a__x000a_Tilvitnun úr textanum:_x000a_&quot;2.4. Raforkunotkun | í starfsmannahúsi | 26718 | kwh |_x000a_2.5. Olíunotkun | bifreiðar og vinnuvél | 13781 | lítrar |&quot;"/>
    <m/>
    <m/>
    <x v="4"/>
  </r>
  <r>
    <m/>
    <s v="Síldarvinnslan"/>
    <s v="Reykjanesbær"/>
    <n v="260"/>
    <x v="4"/>
    <s v="Suðurnes"/>
    <s v="Fiskimjölsverksmiðja"/>
    <s v="Svartolía"/>
    <s v="Svartolía"/>
    <n v="268800"/>
    <s v="l"/>
    <n v="268.8"/>
    <s v="Helguvík"/>
    <m/>
    <m/>
    <x v="6"/>
    <m/>
    <s v="Vantaði grænt bókhald - metið út frá tölum nærliggjandi ára"/>
    <m/>
    <x v="0"/>
  </r>
  <r>
    <m/>
    <s v="Síldarvinnslan"/>
    <s v="Fjarðabyggð"/>
    <n v="740"/>
    <x v="0"/>
    <s v="Austurland"/>
    <s v="Fiskimjölsverksmiðja"/>
    <s v="Svartolía"/>
    <s v="Svartolía"/>
    <n v="500000"/>
    <s v="l"/>
    <n v="500"/>
    <s v="Norðfjörður"/>
    <m/>
    <m/>
    <x v="6"/>
    <m/>
    <s v="Vantaði grænt bókhald - metið út frá tölum nærliggjandi ára"/>
    <m/>
    <x v="0"/>
  </r>
  <r>
    <s v="efnarás_ehf"/>
    <s v="Efnarás"/>
    <s v="Reykjavík"/>
    <n v="104"/>
    <x v="6"/>
    <s v="Höfuðborgarsvæðið"/>
    <s v="Meðhöndlun, förgun eða endurnýting spilliefna"/>
    <s v="Díselolía"/>
    <s v="Gasolía"/>
    <n v="9323"/>
    <s v="l"/>
    <n v="8.0643949999999993"/>
    <s v="Díesellyftarar og díeselknúinn bíll"/>
    <s v="8-10"/>
    <s v="source"/>
    <x v="6"/>
    <s v="Í skýrslunni eru upplýsingar um olíunotkun fyrirtækisins Efnarás ehf. fyrir árið 2016. Hér eru helstu atriði:_x000a__x000a_- **Tegundir olíu**: _x000a_  - Díselolía (dísilolía)_x000a_  - Bensín_x000a__x000a_- **Magn notað**:_x000a_  - Díselolía: 9,323 lítrar_x000a_  - Bensín: 5,744 lítrar_x000a__x000a_- **Orkueiningar**:_x000a_  - Díselolía: 90,440 kWh_x000a_  - Bensín: 51,122 kWh_x000a__x000a_- **Heildarorkueiningar**:_x000a_  - Samtals orkueiningar fyrir árið 2016: 170,660 kWh_x000a__x000a_- **Losun koldíoxíðs (CO₂)**:_x000a_  - Áætluð losun koldíoxíðs vegna jarðefnaeldsneytis: 46 tonn_x000a__x000a_Þessar upplýsingar eru að finna á blaðsíðum 8-10 í skýrslunni._x000a__x000a_Tilvitnun:_x000a_&quot;Notaðir eru díesellyftarar á öllum starfsstöðvum Efnarásar auk þess sem einn díeselknúinn bíll er nánast aðeins nýtur fyrir Efnarás. Hringrás rekur svo fjóra bíla sem m.a. eru nýttir til að sækja spilliefni fyrir Efnarás.&quot; (Bls. 8)_x000a__x000a_&quot;Tafla 1 – Orku- og vatnsnotkun fyrir árin 2015 og 2016_x000a_| Orku- og vatnsnotkun | Magn 2016 | Orkueinnihhald [kWh] 2016 | Magn 2015 | Orkueinnihhald [kWh] 2015 |_x000a_|----------------------|-----------|---------------------------|-----------|---------------------------|_x000a_| Bensín [L]           | 5,744     | 51,122                    | 0         | 0                         |_x000a_| Díesilolía [L]       | 9,323     | 90,440                    | 17,084    | 165,710                   |_x000a_| Samtals orkueinnihhald | 170,660 | 203,738 |&quot; (Bls. 8)_x000a__x000a_&quot;Ef við nýtum okkur þá áætlun sem liggur fyrir í töflu 1 þá má gera ráð fyrir að starfsemi Efnarásar losi frá sér 46 tonn af koldíoxíð út í andrúmsloftið árlega.&quot; (Bls. 10)"/>
    <m/>
    <m/>
    <x v="1"/>
  </r>
  <r>
    <m/>
    <s v="Ísfélag Vestmannaeyja"/>
    <s v="Þórshöfn"/>
    <n v="680"/>
    <x v="1"/>
    <s v="Norðurland Eystra"/>
    <s v="Fiskimjölsverksmiðja"/>
    <s v="Svartolía"/>
    <s v="Svartolía"/>
    <n v="1000000"/>
    <s v="kg"/>
    <n v="1000"/>
    <s v="Ekki til staðar"/>
    <m/>
    <m/>
    <x v="6"/>
    <m/>
    <s v="Vantaði grænt bókhald - metið út frá tölum nærliggjandi ára og olíusölutölum"/>
    <m/>
    <x v="0"/>
  </r>
  <r>
    <s v="norðurá"/>
    <s v="Norðurá"/>
    <s v="0"/>
    <n v="541"/>
    <x v="19"/>
    <s v="Norðurland Vestra"/>
    <s v="Urðun úrgangs"/>
    <s v="Díselolía"/>
    <s v="Gasolía"/>
    <n v="8332"/>
    <s v="l"/>
    <n v="7.2071800000000001"/>
    <s v="L200 bíl"/>
    <s v="14"/>
    <s v="source"/>
    <x v="6"/>
    <s v="Í skýrslunni um grænt bókhald Norðurár bs. fyrir árið 2016 er að finna upplýsingar um olíunotkun fyrirtækisins. Hér eru helstu atriði:_x000a__x000a_- **Gasolíunotkun**:_x000a_  - Tæki: 31.332 lítrar_x000a_  - Bifreið: 2.209 lítrar_x000a_  - Fjórhjól: 609 lítrar_x000a_  - Samtals: 33.461 lítrar_x000a__x000a_- **Bensínnotkun**:_x000a_  - Fjórhjól: 609 lítrar_x000a__x000a_Þessar upplýsingar eru að finna á blaðsíðu 13 og 14 í skýrslunni._x000a__x000a_Tilvitnun:_x000a_&gt; &quot;Gasolíunotkun er bundin við notkun á tækjum, sem eru þrír troðarar, beltavél, hjólaskólfa, traktorsgrafa, fjórhjól og MMC pallbíll. Þau eru notuð til færslu á jarðvegi og undirbúning og frágang urðunarhólfs og til aðstoðar við losun farartækja þegar á þarf að halda. Olíunotkun á tækjun var 31.332 lítrar, á bifreið 2.209 lítrar og fjórhjól 609 lítrar. Gasolíunotkun var því samtals 33.461 lítrar og bensín 609 lítrar.&quot; (bls. 13)_x000a__x000a_&gt; &quot;Sundurliðun á orkunotkun í lítrum er hér að neðan ásamt vinnutímaskiptingu einstakra tækja:_x000a_&gt; _x000a_&gt; Norðurá bs Stekkjarvík 2016_x000a_&gt; Sorpmagn, vélatímar, orkunotkun og yfirlag á svæði Norðurár bs. í Stekkjarvík_x000a_&gt; _x000a_&gt; |       | BOMAG hróliða | hróliða | Volvo hróliða | Enis-yfirlag | CAT436B hróliða | FH300 hróliða | hróliða | Olía eftir mánuðum | Sorpagn eftir mánuðum |_x000a_&gt; |-------|---------------|---------|---------------|--------------|----------------|--------------|---------|--------------------|-----------------------|_x000a_&gt; |       | log klst      | lítrar  | klst          | lítrar       | m³             | klst         | lítrar  | klst               | lítrar                |_x000a_&gt; | jan   | 98,0          | 1.345,0 | 92,5          | 920,0        | 920,0          | 30,5         | 170,0   | 14,0               | 189,0                 | 2.624,0 | 1.493.920 |_x000a_&gt; | feb   | 86,0          | 1.206,0 | 85,5          | 620,0        | 620,0          | 32,5         | 212,0   | 15,5               | 379,0                 | 2.417,0 | 1.160.670 |_x000a_&gt; | mars  | 88,5          | 1.687,0 | 101,0         | 717,0        | 884,0          | 29,0         | 200,0   | 25,5               | 850,0                 | 3.454,0 | 1.272.680 |_x000a_&gt; | apríl | 89,5          | 1.572,0 | 76,5          | 801,0        | 782,0          | 11,0         | 100,0   | 19,5               | 143,0                 | 2.616,0 | 1.329.540 |_x000a_&gt; | maí   | 95,5          | 1.400,0 | 84,0          | 837,0        | 1.088,0        | 13,0         | 50,0    | 14,5               | 183,0                 | 2.470,0 | 1.479.960 |_x000a_&gt; | júní  | 102,0         | 1.963,0 | 83,0          | 846,0        | 1.186,0        | 3,5          | 85,0    | 14,0               | 140,0                 | 2.894,0 | 1.720.550 |_x000a_&gt; | júlí  | 99,5          | 1.428,0 | 61,0          | 587,0        | 1.228,0        | 8,5          | 6,5     |                    |                       | 2.015,0 | 1.714.090 |_x000a_&gt; | ágúst | 111,0         | 2.000,0 | 54,0          | 400,0        | 1.155,0        | 9,5          | 171,0   | 14,5               | 172,0                 | 2.743,0 | 1.926.360 |_x000a_&gt; | sept  | 101,0         | 1.349,0 | 90,5          | 592,0        | 1.250,0        | 28,5         | 100,0   | 44,0               | 150,0                 | 2.191,0 | 2.448.990 |_x000a_&gt; | okt   | 84,0          | 2.048,0 | 68,0          | 744,0        | 1.310,0        | 3,5          | 120,0   | 80,0               | 680,0                 | 3.592,0 | 2.521.050 |_x000a_&gt; | nóv   | 78,0          | 881,0   | 74,0          | 628,0        | 989,0          | 14,0         | 80,0    | 43,5               | 243,0                 | 1.832,0 | 1.772.820 |_x000a_&gt; | des   | 72,0          | 1.475,0 | 72,0          | 640,0        | 780,0          | 7,0          | 18,5    | 369,0              |                       | 2.484,0 | 1.400.496 |_x000a_&gt; _x000a_&gt; |       | 1.105,0       | 18.354,0| 942,0         | 8.332,0      | 12.192,0       | 190,5        | 1.288,0 | 310,0              | 3.585,0               | 31.332,0 | 20.241.126 |_x000a_&gt; _x000a_&gt; - Samtals olía: 18.354 lítrar_x000a_&gt; - Samtals olía á L200 bíl: 8.332 lítrar_x000a_&gt; - Samtals bensín á fjórhjól: 609 lítrar_x000a_&gt; - Heild: 34.070 lítrar&quot; (bls. 14)_x000a__x000a_Þetta sýnir að fyrirtækið notaði bæði gasolíu og bensín á árinu 2016, með heildarnotkun upp á 34.070 lítra."/>
    <m/>
    <m/>
    <x v="1"/>
  </r>
  <r>
    <m/>
    <s v="Ísfélag Vestmannaeyja"/>
    <s v="Vestmannaeyjar"/>
    <n v="900"/>
    <x v="3"/>
    <s v="Suðurland"/>
    <s v="Fiskimjölsverksmiðja"/>
    <s v="Dieselolía"/>
    <s v="Gasolía"/>
    <n v="7549"/>
    <s v="l"/>
    <n v="6.5298850000000002"/>
    <s v="Ekki til staðar"/>
    <m/>
    <m/>
    <x v="6"/>
    <m/>
    <s v="Vantaði grænt bókhald - metið út frá tölum nærliggjandi ára"/>
    <m/>
    <x v="0"/>
  </r>
  <r>
    <m/>
    <s v="Ísfélag Vestmannaeyja"/>
    <s v="Þórshöfn"/>
    <n v="680"/>
    <x v="1"/>
    <s v="Norðurland Eystra"/>
    <s v="Fiskimjölsverksmiðja"/>
    <s v="Dieselolía"/>
    <s v="Gasolía"/>
    <n v="7496"/>
    <s v="l"/>
    <n v="6.4840400000000002"/>
    <s v="Ekki til staðar"/>
    <m/>
    <m/>
    <x v="6"/>
    <m/>
    <s v="Vantaði grænt bókhald - metið út frá tölum nærliggjandi ára og olíusölutölum"/>
    <m/>
    <x v="0"/>
  </r>
  <r>
    <s v="becromal_hf"/>
    <s v="TDK Foil Iceland "/>
    <s v="Akureyri"/>
    <n v="600"/>
    <x v="8"/>
    <s v="Norðurland Eystra"/>
    <s v="Framleiðsla og vinnsla málma"/>
    <s v="Dísel"/>
    <s v="Gasolía"/>
    <n v="6810"/>
    <s v="l"/>
    <n v="5.8906499999999999"/>
    <s v="Önnur efnanotkun"/>
    <s v="9"/>
    <s v="source"/>
    <x v="6"/>
    <s v="Í skýrslunni um grænt bókhald Becromal Iceland ehf. fyrir árið 2016 er að finna eftirfarandi upplýsingar um notkun olíuafurða:_x000a__x000a_1. **Jarðefnaeldsneyti**:_x000a_   - **Dísel**: 6.810 lítrar_x000a_   - **Bensín**: 552 lítrar_x000a_   - **Dísel á tæki**: 711 lítrar_x000a__x000a_Þessar upplýsingar eru að finna á blaðsíðu 9 í töflu 4.2 undir &quot;Önnur efnanotkun&quot;._x000a__x000a_2. **Mótorolía**:_x000a_   - **Mótorolía**: 9 lítrar_x000a__x000a_Þessar upplýsingar eru einnig að finna á blaðsíðu 9 í töflu 4.2 undir &quot;Önnur efnanotkun&quot;._x000a__x000a_3. **Olíuhreinsir**:_x000a_   - **Olíuhreinsir**: 233 lítrar_x000a__x000a_Þessar upplýsingar eru að finna á blaðsíðu 9 í töflu 4.2 undir &quot;Önnur efnanotkun&quot;._x000a__x000a_4. **Olíuúrgangur**:_x000a_   - **Olíuúrgangur**: 1.750 lítrar_x000a__x000a_Þessar upplýsingar eru að finna á blaðsíðu 10 í töflu 4.2 frh. undir &quot;Spilliefni&quot;._x000a__x000a_Þessar upplýsingar gefa nákvæma mynd af notkun olíuafurða hjá Becromal Iceland ehf. á árinu 2016."/>
    <s v="Becromal varð TDK foil "/>
    <m/>
    <x v="2"/>
  </r>
  <r>
    <s v="vinnslustöðin_hf"/>
    <s v="Vinnslustöðin"/>
    <s v="Vestmannaeyjar"/>
    <n v="900"/>
    <x v="3"/>
    <s v="Suðurland"/>
    <s v="Fiskimjölsverksmiðja"/>
    <s v="Gasolía"/>
    <s v="Gasolía"/>
    <n v="6787"/>
    <s v="l"/>
    <n v="5.8707549999999999"/>
    <s v="Brennsla olíu"/>
    <s v="11"/>
    <s v="source"/>
    <x v="6"/>
    <s v="Í skýrslunni um grænt bókhald Vinnslustöðvarinnar hf. fyrir árið 2016 er að finna eftirfarandi upplýsingar um notkun olíu og annarra olíutengdra vara:_x000a__x000a_### Brennsla olíu_x000a_- **Svartolía**: 980.513 kg (33,1 kg/tonn hráefnis)_x000a_- **Gasolía**: 6.787 lítrar (0,22 lítrar/tonn hráefnis)_x000a_- **Smurolía**: 876 lítrar (0,02 lítrar/tonn hráefnis)_x000a__x000a_### Loftmengun vegna brennslu olíu_x000a_- **CO₂**: 3.139 tonn_x000a_- **SO₂**: 37 tonn_x000a__x000a_Þessar upplýsingar eru að finna á blaðsíðu 11 í skýrslunni._x000a__x000a_### Tafla 5. Notkun rafmagns, olíu og vatns árin 2015 og 2016._x000a_|                | 2015       | x/tonn hráefni | 2016       | Einingar | x/tonn hráefni |_x000a_|----------------|------------|----------------|------------|----------|----------------|_x000a_| Rafmagn        | 3.304.874  | kWh            | 46,6       | 2.697.500| kWh            | 91,08 |_x000a_| Rafskautaketill| 10.218.045 | kWh            | 144,0      | 3.580.589| kWh            | 120,91|_x000a_| Svartolía      | 1.827.185  | Kg             | 25,8       | 980.513  | Kg             | 33,1  |_x000a_| Gasolía        | 6.986      | Lítrar         | 0,09       | 6.787    | Lítrar         | 0,22  |_x000a_| Smurolía*      | 929        | Lítrar         | 0,01       | 876      | Lítrar         | 0,02  |_x000a_| Vatn           | 34.340     | m³             | 0,5        | 27.250   | m³             | 0,92  |_x000a__x000a_*Glussi, girolíur o.fl._x000a__x000a_### Tafla 7. Loftmengun sem myndast vegna brennslu á 1827 (árið 2015) og 981 (árið 2016) tonnum af svartolíu._x000a_|                    | 2015  | 2016  | Einingar |_x000a_|--------------------|-------|-------|----------|_x000a_| CO₂                | 5.846 | 3.139 | Tonn     |_x000a_| SO₂**              | 58    | 37    | Tonn     |_x000a__x000a_\* 3,2 kg CO₂ í einu kg af svartolíu.  _x000a_\** 3,75% SO₂ í svartolíu (hlutfall S (brennisteinn) í svartolíu er 1,875%)._x000a__x000a_Þessar upplýsingar eru að finna á blaðsíðu 12 í skýrslunni._x000a__x000a_Engar upplýsingar fundust um notkun bensíns eða metanóls árið 2016."/>
    <m/>
    <m/>
    <x v="0"/>
  </r>
  <r>
    <s v="hringrás_hf"/>
    <s v="Hringrás"/>
    <s v="Reykjavík"/>
    <n v="104"/>
    <x v="6"/>
    <s v="Höfuðborgarsvæðið"/>
    <s v="Endurvinnsla"/>
    <s v="Bensín"/>
    <s v="Bensín"/>
    <n v="5744"/>
    <s v="l"/>
    <n v="4.3079999999999998"/>
    <s v="bílar og vélar"/>
    <s v="9 og 10"/>
    <s v="source"/>
    <x v="6"/>
    <s v="Í skýrslunni eru upplýsingar um olíunotkun fyrirtækisins Hringrás hf. fyrir árið 2016. Hér eru helstu atriði:_x000a__x000a_- **Díselolía**: _x000a_  - Notkun: 291,882 lítrar_x000a_  - Orkueinnihhald: 2,831,254 kWh_x000a__x000a_- **Bensín**:_x000a_  - Notkun: 5,744 lítrar_x000a_  - Orkueinnihhald: 51,122 kWh_x000a__x000a_Þessar upplýsingar eru að finna á blaðsíðu 9 og 10 í skýrslunni._x000a__x000a_Til viðbótar er tekið fram að díselolía er nánast eina jarðefnaeldsneytið sem er brennt við starfsemi fyrirtækisins og nær allir bílar og vélar ganga fyrir díselolíu. Notkun jarðefnaeldsneyta lækkaði um næstum 80,000 lítra frá fyrra ári vegna sölu á óvistvænum tækjum og minni aksturs út á land._x000a__x000a_Einnig er tekið fram að notkun díeselolíu og bensíns hækkaði örlítið milli ára, sem leiddi til aukningar á koltvísýringsmengun um 17 tonn. Tafla 3 á blaðsíðu 11 sýnir að jarðefnaeldsneyti losaði 798 tonn af CO₂ árið 2016 samanborið við 1,008 tonn árið 2015._x000a__x000a_Þessar upplýsingar gefa góða mynd af olíunotkun fyrirtækisins fyrir árið 2016."/>
    <m/>
    <m/>
    <x v="1"/>
  </r>
  <r>
    <s v="efnarás_ehf"/>
    <s v="Efnarás"/>
    <s v="Reykjavík"/>
    <n v="104"/>
    <x v="6"/>
    <s v="Höfuðborgarsvæðið"/>
    <s v="Meðhöndlun, förgun eða endurnýting spilliefna"/>
    <s v="Bensín"/>
    <s v="Bensín"/>
    <n v="5744"/>
    <s v="l"/>
    <n v="4.3079999999999998"/>
    <s v="Ekki til staðar"/>
    <s v="8-10"/>
    <s v="source"/>
    <x v="6"/>
    <s v="Í skýrslunni eru upplýsingar um olíunotkun fyrirtækisins Efnarás ehf. fyrir árið 2016. Hér eru helstu atriði:_x000a__x000a_- **Tegundir olíu**: _x000a_  - Díselolía (dísilolía)_x000a_  - Bensín_x000a__x000a_- **Magn notað**:_x000a_  - Díselolía: 9,323 lítrar_x000a_  - Bensín: 5,744 lítrar_x000a__x000a_- **Orkueiningar**:_x000a_  - Díselolía: 90,440 kWh_x000a_  - Bensín: 51,122 kWh_x000a__x000a_- **Heildarorkueiningar**:_x000a_  - Samtals orkueiningar fyrir árið 2016: 170,660 kWh_x000a__x000a_- **Losun koldíoxíðs (CO₂)**:_x000a_  - Áætluð losun koldíoxíðs vegna jarðefnaeldsneytis: 46 tonn_x000a__x000a_Þessar upplýsingar eru að finna á blaðsíðum 8-10 í skýrslunni._x000a__x000a_Tilvitnun:_x000a_&quot;Notaðir eru díesellyftarar á öllum starfsstöðvum Efnarásar auk þess sem einn díeselknúinn bíll er nánast aðeins nýtur fyrir Efnarás. Hringrás rekur svo fjóra bíla sem m.a. eru nýttir til að sækja spilliefni fyrir Efnarás.&quot; (Bls. 8)_x000a__x000a_&quot;Tafla 1 – Orku- og vatnsnotkun fyrir árin 2015 og 2016_x000a_| Orku- og vatnsnotkun | Magn 2016 | Orkueinnihhald [kWh] 2016 | Magn 2015 | Orkueinnihhald [kWh] 2015 |_x000a_|----------------------|-----------|---------------------------|-----------|---------------------------|_x000a_| Bensín [L]           | 5,744     | 51,122                    | 0         | 0                         |_x000a_| Díesilolía [L]       | 9,323     | 90,440                    | 17,084    | 165,710                   |_x000a_| Samtals orkueinnihhald | 170,660 | 203,738 |&quot; (Bls. 8)_x000a__x000a_&quot;Ef við nýtum okkur þá áætlun sem liggur fyrir í töflu 1 þá má gera ráð fyrir að starfsemi Efnarásar losi frá sér 46 tonn af koldíoxíð út í andrúmsloftið árlega.&quot; (Bls. 10)"/>
    <m/>
    <m/>
    <x v="1"/>
  </r>
  <r>
    <m/>
    <s v="Síldarvinnslan"/>
    <s v="Fjarðabyggð"/>
    <n v="740"/>
    <x v="0"/>
    <s v="Austurland"/>
    <s v="Fiskimjölsverksmiðja"/>
    <s v="Gasolía"/>
    <s v="Gasolía"/>
    <n v="5000"/>
    <s v="l"/>
    <n v="4.3250000000000002"/>
    <s v="Norðfjörður"/>
    <m/>
    <m/>
    <x v="6"/>
    <m/>
    <s v="Vantaði grænt bókhald - metið út frá tölum nærliggjandi ára"/>
    <m/>
    <x v="0"/>
  </r>
  <r>
    <m/>
    <s v="Síldarvinnslan"/>
    <s v="Seyðisfjörður"/>
    <n v="711"/>
    <x v="2"/>
    <s v="Austurland"/>
    <s v="Fiskimjölsverksmiðja"/>
    <s v="Gasolía"/>
    <s v="Gasolía"/>
    <n v="2500"/>
    <s v="l"/>
    <n v="2.1625000000000001"/>
    <s v="Seyðisfjörður"/>
    <m/>
    <m/>
    <x v="6"/>
    <m/>
    <s v="Vantaði grænt bókhald - metið út frá tölum nærliggjandi ára"/>
    <m/>
    <x v="0"/>
  </r>
  <r>
    <m/>
    <s v="Síldarvinnslan"/>
    <s v="Reykjanesbær"/>
    <n v="260"/>
    <x v="4"/>
    <s v="Suðurnes"/>
    <s v="Fiskimjölsverksmiðja"/>
    <s v="Gasolía"/>
    <s v="Gasolía"/>
    <n v="2500"/>
    <s v="l"/>
    <n v="2.1625000000000001"/>
    <s v="Helguvík"/>
    <m/>
    <m/>
    <x v="6"/>
    <m/>
    <s v="Vantaði grænt bókhald - metið út frá tölum nærliggjandi ára"/>
    <m/>
    <x v="0"/>
  </r>
  <r>
    <s v="skinney__þinganes_hf"/>
    <s v="Þinganes"/>
    <s v="Höfn"/>
    <n v="780"/>
    <x v="5"/>
    <s v="Suðurland"/>
    <s v="Fiskimjölsverksmiðja"/>
    <s v="Díselolía"/>
    <s v="Gasolía"/>
    <n v="4958"/>
    <s v="l"/>
    <n v="4.2886699999999998"/>
    <s v="Ekki til staðar"/>
    <s v="4"/>
    <s v="source"/>
    <x v="6"/>
    <s v="Í grænu bókhaldi Fiskimjölsverksmiðju Skinneyjar-Þinganess hf. fyrir árið 2016 kemur fram eftirfarandi upplýsingar um olíunotkun fyrirtækisins:_x000a__x000a_### Olíunotkun_x000a_- **Svartolía**: 0 lítrar (2016), 135.266 lítrar (2015)_x000a_- **Díselolía**: 4.958 lítrar (2016), 3.923 lítrar (2015)_x000a__x000a_Þessar upplýsingar eru að finna á blaðsíðu 4 í skýrslunni._x000a__x000a_### Losun efna í andrúmsloft_x000a_- **Magn (CO₂) í útblæstri vegna bruna svartolíu**: 0 tonn (2016), 375 tonn (2015)_x000a_- **Magn (CO₂) í útblæstri vegna bruna díselolíu**: 14 tonn (2016), 12 tonn (2015)_x000a_- **Magn (SO₂) í útblæstri vegna bruna svartolíu**: 0 tonn (2016), 4,63 tonn (2015)_x000a_- **Magn (SO₂) í útblæstri vegna bruna díselolíu**: 0,17 tonn (2016), 0,14 tonn (2015)_x000a__x000a_Þessar upplýsingar eru að finna á blaðsíðu 4 í skýrslunni._x000a__x000a_### Samantekt_x000a_Fyrirtækið notaði enga svartolíu árið 2016 en notaði 4.958 lítra af díselolíu. Þetta er minnkun frá fyrra ári þar sem notkun á svartolíu var 135.266 lítrar og díselolíu 3.923 lítrar. Losun koltvísýrings (CO₂) og brennisteinsoxíðs (SO₂) vegna bruna svartolíu var engin árið 2016, en losun vegna bruna díselolíu var 14 tonn af CO₂ og 0,17 tonn af SO₂."/>
    <m/>
    <m/>
    <x v="0"/>
  </r>
  <r>
    <s v="gámaþjónusta_norðurlands_ehf"/>
    <s v="Terra Norðurland"/>
    <s v="Akureyri"/>
    <n v="603"/>
    <x v="8"/>
    <s v="Norðurland Eystra"/>
    <s v="Úrgangs- og endurvinnsluiðnaður"/>
    <s v="Díselolía (lituð og ólituð)"/>
    <s v="Gasolía"/>
    <n v="281486"/>
    <s v="l"/>
    <n v="243.48539"/>
    <s v="Ekki til staðar"/>
    <s v="5"/>
    <s v="source"/>
    <x v="6"/>
    <s v="Í skýrslunni um grænt bókhald Gámaþjónustu Norðurlands ehf. fyrir árið 2016 er eftirfarandi upplýsingar um notkun olíuafurða:_x000a__x000a_- **Tegundir olíu**: Díselolía (lituð og ólituð) og bensín._x000a_- **Magn**: 281.486 lítrar._x000a_- **Einingar**: Lítrar._x000a_- **Síða**: 5._x000a__x000a_Tilvitnun úr textanum:_x000a_&quot;Helstu þættir auðlindanotkunar sem varða grænt bókhald árið 2016 hjá Gámaþjónustu Norðurlands að Hlíðarfjöllum Akureyri._x000a_..._x000a_| Díselolía (lituð og ólituð) og bensín | l      | 281.486   |&quot;"/>
    <m/>
    <m/>
    <x v="1"/>
  </r>
  <r>
    <s v="carbon_recycling_international_ehf"/>
    <s v="Carbon Recycling International"/>
    <s v="Svartsengi"/>
    <n v="240"/>
    <x v="17"/>
    <s v="Suðurnes"/>
    <s v="Efnaverksmiðja"/>
    <s v="Bensín"/>
    <s v="Bensín"/>
    <n v="5074"/>
    <s v="l"/>
    <n v="3.8054999999999999"/>
    <s v="Akstur starfsmanna"/>
    <s v="8"/>
    <s v="source"/>
    <x v="6"/>
    <s v="Í skýrslunni um grænt bókhald Carbon Recycling International ehf fyrir árið 2016 er að finna eftirfarandi upplýsingar um notkun olíutengdra vara:_x000a__x000a_1. **Bensín**:_x000a_   - Magn: 5.074 lítrar_x000a_   - Notkun: Akstur starfsmanna_x000a_   - (Page 8)_x000a__x000a_2. **Díselolía**:_x000a_   - Magn: 2.596 lítrar_x000a_   - Notkun: Akstur starfsmanna_x000a_   - (Page 8)_x000a__x000a_3. **Metanól**:_x000a_   - Magn: 11.024 lítrar_x000a_   - Notkun: Tilraunaakstur og akstur starfsmanna_x000a_   - (Page 8)_x000a__x000a_4. **Smurolíur**:_x000a_   - Magn: 6 lítrar_x000a_   - Notkun: Notkun í verksmiðju_x000a_   - (Page 8)_x000a__x000a_Þessar upplýsingar eru teknar úr töflu á blaðsíðu 8 í skýrslunni."/>
    <m/>
    <m/>
    <x v="3"/>
  </r>
  <r>
    <s v="carbon_recycling_international_ehf"/>
    <s v="Carbon Recycling International"/>
    <s v="Svartsengi"/>
    <n v="240"/>
    <x v="17"/>
    <s v="Suðurnes"/>
    <s v="Efnaverksmiðja"/>
    <s v="Díselolía"/>
    <s v="Gasolía"/>
    <n v="2596"/>
    <s v="l"/>
    <n v="2.2455400000000001"/>
    <s v="Akstur starfsmanna"/>
    <s v="8"/>
    <s v="source"/>
    <x v="6"/>
    <s v="Í skýrslunni um grænt bókhald Carbon Recycling International ehf fyrir árið 2016 er að finna eftirfarandi upplýsingar um notkun olíutengdra vara:_x000a__x000a_1. **Bensín**:_x000a_   - Magn: 5.074 lítrar_x000a_   - Notkun: Akstur starfsmanna_x000a_   - (Page 8)_x000a__x000a_2. **Díselolía**:_x000a_   - Magn: 2.596 lítrar_x000a_   - Notkun: Akstur starfsmanna_x000a_   - (Page 8)_x000a__x000a_3. **Metanól**:_x000a_   - Magn: 11.024 lítrar_x000a_   - Notkun: Tilraunaakstur og akstur starfsmanna_x000a_   - (Page 8)_x000a__x000a_4. **Smurolíur**:_x000a_   - Magn: 6 lítrar_x000a_   - Notkun: Notkun í verksmiðju_x000a_   - (Page 8)_x000a__x000a_Þessar upplýsingar eru teknar úr töflu á blaðsíðu 8 í skýrslunni."/>
    <m/>
    <m/>
    <x v="3"/>
  </r>
  <r>
    <s v="matorka_ehf_húsatóftir"/>
    <s v="Matorka"/>
    <s v="Grindavík"/>
    <n v="240"/>
    <x v="17"/>
    <s v="Suðurnes"/>
    <s v="Seiðaeldisstöð"/>
    <s v="Ótilgreind (almenn olíunotkun)"/>
    <s v="Gasolía"/>
    <n v="200"/>
    <s v="l"/>
    <n v="0.17299999999999999"/>
    <s v="Fellsmúli Landsveit"/>
    <s v="2"/>
    <s v="source"/>
    <x v="6"/>
    <s v="Í grænu bókhaldi Matorka ehf fyrir árið 2016 er eftirfarandi upplýsingar um olíunotkun fyrirtækisins:_x000a__x000a_- **Tegund olíu:** Ótilgreind (almenn olíunotkun)_x000a_- **Magn:** 200 lítrar_x000a_- **Eining:** L (lítrar)_x000a_- **Staðsetning:** Fellsmúli Landsveit_x000a_- **Síða:** 2_x000a__x000a_Tilvitnun úr textanum:_x000a_&quot;2.5. | Olíunotkun | Fellsmúli Landsveit | 200 | | L |&quot;_x000a__x000a_Engar aðrar upplýsingar um notkun annarra olíuafurða eins og bensín, dísilolíu, metanól eða aðrar tegundir olíuafurða fyrir árið 2016 fundust í textanum."/>
    <m/>
    <m/>
    <x v="4"/>
  </r>
  <r>
    <s v="alcoa_fjarðarál"/>
    <s v="Alcoa"/>
    <s v="Reyðarfjörður"/>
    <n v="730"/>
    <x v="0"/>
    <s v="Austurland"/>
    <s v="Álframleiðsla"/>
    <s v="Bensín (GHG07, GHG08, GHG09)"/>
    <s v="Bensín"/>
    <n v="2971"/>
    <s v="l"/>
    <n v="2.2282500000000001"/>
    <s v="Ekki til staðar"/>
    <s v="9"/>
    <s v="source"/>
    <x v="6"/>
    <s v="Í samfélagsskýrslu Alcoa Fjarðaáls fyrir árið 2016 er að finna eftirfarandi upplýsingar um notkun olíutengdra vara:_x000a__x000a_- **Própán (PG)**: 285.662 lítrar_x000a_- **Díselolía (GHG07, GHG08, GHG09)**: 143.438 lítrar_x000a_- **Bensín (GHG07, GHG08, GHG09)**: 2.971 lítrar_x000a__x000a_Þessar upplýsingar eru að finna á blaðsíðu 9 í skýrslunni._x000a__x000a_Til viðbótar er einnig minnst á notkun brennisteinshexaflúoríðs (SF6) sem var 13 kg árið 2016, sem samsvarar 0.95 kg CO₂ ígildi. Þessi losun jafngildir um 313 tonnum CO₂ ígilda. Þessar upplýsingar eru að finna á blaðsíðu 11._x000a__x000a_Þessar upplýsingar gefa góða mynd af notkun olíutengdra vara hjá Alcoa Fjarðaáli árið 2016."/>
    <m/>
    <m/>
    <x v="2"/>
  </r>
  <r>
    <s v="norðurá"/>
    <s v="Norðurá"/>
    <s v="Stekkjarvík, Blönduós"/>
    <n v="541"/>
    <x v="19"/>
    <s v="Norðurland Vestra"/>
    <s v="Urðun úrgangs"/>
    <s v="Gasolía"/>
    <s v="Gasolía"/>
    <n v="2209"/>
    <s v="l"/>
    <n v="1.9107850000000002"/>
    <s v="Bifreið"/>
    <s v="13"/>
    <s v="source"/>
    <x v="6"/>
    <s v="Í skýrslunni um grænt bókhald Norðurár bs. fyrir árið 2016 er að finna upplýsingar um olíunotkun fyrirtækisins. Hér eru helstu atriði:_x000a__x000a_- **Gasolíunotkun**:_x000a_  - Tæki: 31.332 lítrar_x000a_  - Bifreið: 2.209 lítrar_x000a_  - Fjórhjól: 609 lítrar_x000a_  - Samtals: 33.461 lítrar_x000a__x000a_- **Bensínnotkun**:_x000a_  - Fjórhjól: 609 lítrar_x000a__x000a_Þessar upplýsingar eru að finna á blaðsíðu 13 og 14 í skýrslunni._x000a__x000a_Tilvitnun:_x000a_&gt; &quot;Gasolíunotkun er bundin við notkun á tækjum, sem eru þrír troðarar, beltavél, hjólaskólfa, traktorsgrafa, fjórhjól og MMC pallbíll. Þau eru notuð til færslu á jarðvegi og undirbúning og frágang urðunarhólfs og til aðstoðar við losun farartækja þegar á þarf að halda. Olíunotkun á tækjun var 31.332 lítrar, á bifreið 2.209 lítrar og fjórhjól 609 lítrar. Gasolíunotkun var því samtals 33.461 lítrar og bensín 609 lítrar.&quot; (bls. 13)_x000a__x000a_&gt; &quot;Sundurliðun á orkunotkun í lítrum er hér að neðan ásamt vinnutímaskiptingu einstakra tækja:_x000a_&gt; _x000a_&gt; Norðurá bs Stekkjarvík 2016_x000a_&gt; Sorpmagn, vélatímar, orkunotkun og yfirlag á svæði Norðurár bs. í Stekkjarvík_x000a_&gt; _x000a_&gt; |       | BOMAG hróliða | hróliða | Volvo hróliða | Enis-yfirlag | CAT436B hróliða | FH300 hróliða | hróliða | Olía eftir mánuðum | Sorpagn eftir mánuðum |_x000a_&gt; |-------|---------------|---------|---------------|--------------|----------------|--------------|---------|--------------------|-----------------------|_x000a_&gt; |       | log klst      | lítrar  | klst          | lítrar       | m³             | klst         | lítrar  | klst               | lítrar                |_x000a_&gt; | jan   | 98,0          | 1.345,0 | 92,5          | 920,0        | 920,0          | 30,5         | 170,0   | 14,0               | 189,0                 | 2.624,0 | 1.493.920 |_x000a_&gt; | feb   | 86,0          | 1.206,0 | 85,5          | 620,0        | 620,0          | 32,5         | 212,0   | 15,5               | 379,0                 | 2.417,0 | 1.160.670 |_x000a_&gt; | mars  | 88,5          | 1.687,0 | 101,0         | 717,0        | 884,0          | 29,0         | 200,0   | 25,5               | 850,0                 | 3.454,0 | 1.272.680 |_x000a_&gt; | apríl | 89,5          | 1.572,0 | 76,5          | 801,0        | 782,0          | 11,0         | 100,0   | 19,5               | 143,0                 | 2.616,0 | 1.329.540 |_x000a_&gt; | maí   | 95,5          | 1.400,0 | 84,0          | 837,0        | 1.088,0        | 13,0         | 50,0    | 14,5               | 183,0                 | 2.470,0 | 1.479.960 |_x000a_&gt; | júní  | 102,0         | 1.963,0 | 83,0          | 846,0        | 1.186,0        | 3,5          | 85,0    | 14,0               | 140,0                 | 2.894,0 | 1.720.550 |_x000a_&gt; | júlí  | 99,5          | 1.428,0 | 61,0          | 587,0        | 1.228,0        | 8,5          | 6,5     |                    |                       | 2.015,0 | 1.714.090 |_x000a_&gt; | ágúst | 111,0         | 2.000,0 | 54,0          | 400,0        | 1.155,0        | 9,5          | 171,0   | 14,5               | 172,0                 | 2.743,0 | 1.926.360 |_x000a_&gt; | sept  | 101,0         | 1.349,0 | 90,5          | 592,0        | 1.250,0        | 28,5         | 100,0   | 44,0               | 150,0                 | 2.191,0 | 2.448.990 |_x000a_&gt; | okt   | 84,0          | 2.048,0 | 68,0          | 744,0        | 1.310,0        | 3,5          | 120,0   | 80,0               | 680,0                 | 3.592,0 | 2.521.050 |_x000a_&gt; | nóv   | 78,0          | 881,0   | 74,0          | 628,0        | 989,0          | 14,0         | 80,0    | 43,5               | 243,0                 | 1.832,0 | 1.772.820 |_x000a_&gt; | des   | 72,0          | 1.475,0 | 72,0          | 640,0        | 780,0          | 7,0          | 18,5    | 369,0              |                       | 2.484,0 | 1.400.496 |_x000a_&gt; _x000a_&gt; |       | 1.105,0       | 18.354,0| 942,0         | 8.332,0      | 12.192,0       | 190,5        | 1.288,0 | 310,0              | 3.585,0               | 31.332,0 | 20.241.126 |_x000a_&gt; _x000a_&gt; - Samtals olía: 18.354 lítrar_x000a_&gt; - Samtals olía á L200 bíl: 8.332 lítrar_x000a_&gt; - Samtals bensín á fjórhjól: 609 lítrar_x000a_&gt; - Heild: 34.070 lítrar&quot; (bls. 14)_x000a__x000a_Þetta sýnir að fyrirtækið notaði bæði gasolíu og bensín á árinu 2016, með heildarnotkun upp á 34.070 lítra."/>
    <m/>
    <m/>
    <x v="1"/>
  </r>
  <r>
    <s v="fjarðarlax"/>
    <s v="Fjarðalax"/>
    <s v="Bíldudalur"/>
    <n v="465"/>
    <x v="11"/>
    <s v="Vestfirðir"/>
    <s v="Fiskeldi"/>
    <s v="Gasolía"/>
    <s v="Gasolía"/>
    <n v="2149"/>
    <s v="l"/>
    <n v="1.8588849999999999"/>
    <s v="Eldi Tálkna-&amp;Arnar-&amp;Patreksfirði"/>
    <s v="4"/>
    <s v="source"/>
    <x v="6"/>
    <s v="Í skýrslu Fjarðalax ehf. fyrir árið 2016 er að finna eftirfarandi upplýsingar um olíunotkun fyrirtækisins:_x000a__x000a_### Olíunotkun_x000a_- **Gasolía**: Eldi Tálkna-&amp;Arnar-&amp;Patreksfirði: 2,149 lítrar_x000a_- **Bensín**: Eldi Tálkna-&amp;Arnar-&amp;Patreksfirði: 105,540 lítrar_x000a__x000a_Þessar upplýsingar eru staðsettar á blaðsíðu 4 í skýrslunni._x000a__x000a_Tilvitnun:_x000a_&gt; ## 2.5. Olíunotkun_x000a_&gt; | Hvar í fyrirtækinu?                     | Magn   | Magn | Eining |_x000a_&gt; |-----------------------------------------|--------|------|--------|_x000a_&gt; | Gasolía: Eldi Tálkna-&amp;Arnar-&amp;Patreksfirði| 2,149  |      | lítrar |_x000a_&gt; | Bensín: Eldi Tálkna-&amp;Arnar-&amp;Patreksfirði | 105,540|      | lítrar |"/>
    <m/>
    <m/>
    <x v="4"/>
  </r>
  <r>
    <s v="efnamóttakan_hf"/>
    <s v="Efnamóttakan"/>
    <s v="Hafnarfjörður"/>
    <n v="221"/>
    <x v="6"/>
    <s v="Höfuðborgarsvæðið"/>
    <s v="Söfnunarþjónusta og úrgangsstjórnun"/>
    <s v="Bensín"/>
    <s v="Bensín"/>
    <n v="1494"/>
    <s v="l"/>
    <n v="1.1205000000000001"/>
    <s v="Ekki til staðar"/>
    <s v="9"/>
    <s v="source"/>
    <x v="6"/>
    <s v="Í skýrslu um grænt bókhald Efnamóttökunnar hf. fyrir árið 2016 er að finna eftirfarandi upplýsingar um notkun olíuafurða:_x000a__x000a_- **Bensín**: 1.494 lítrar_x000a_- **Metangas**: 7.919 lítrar_x000a_- **Díselolía**: 23.453 lítrar_x000a__x000a_Þessar upplýsingar eru að finna á blaðsíðu 9 í skýrslunni._x000a__x000a_Tilvitnun:_x000a_&gt; &quot;Bensín | L | 1.494 | 2.262 | 1.952  _x000a_&gt; Metangas * | L | 7.919 | 10.890 |  _x000a_&gt; Díselolía | L | 23.453 | 23.839 | 18.684&quot;_x000a__x000a_Þar er einnig tekið fram að magn af metani er gefið upp í lítrum samkvæmt reiknireglu á vefsíðu Metans hf. um jafngildi orkuninhalds: 1 Nm3 100% metan = 1,12 L 95-oktán bensín._x000a__x000a_Engar upplýsingar um notkun annarra olíuafurða eins og metanóls eru til staðar í skýrslunni fyrir árið 2016."/>
    <m/>
    <m/>
    <x v="1"/>
  </r>
  <r>
    <s v="becromal_hf"/>
    <s v="TDK Foil Iceland "/>
    <s v="Akureyri"/>
    <n v="600"/>
    <x v="8"/>
    <s v="Norðurland Eystra"/>
    <s v="Framleiðsla og vinnsla málma"/>
    <s v="Dísel á tæki"/>
    <s v="Gasolía"/>
    <n v="711"/>
    <s v="l"/>
    <n v="0.61501499999999998"/>
    <s v="Önnur efnanotkun"/>
    <s v="9"/>
    <s v="source"/>
    <x v="6"/>
    <s v="Í skýrslunni um grænt bókhald Becromal Iceland ehf. fyrir árið 2016 er að finna eftirfarandi upplýsingar um notkun olíuafurða:_x000a__x000a_1. **Jarðefnaeldsneyti**:_x000a_   - **Dísel**: 6.810 lítrar_x000a_   - **Bensín**: 552 lítrar_x000a_   - **Dísel á tæki**: 711 lítrar_x000a__x000a_Þessar upplýsingar eru að finna á blaðsíðu 9 í töflu 4.2 undir &quot;Önnur efnanotkun&quot;._x000a__x000a_2. **Mótorolía**:_x000a_   - **Mótorolía**: 9 lítrar_x000a__x000a_Þessar upplýsingar eru einnig að finna á blaðsíðu 9 í töflu 4.2 undir &quot;Önnur efnanotkun&quot;._x000a__x000a_3. **Olíuhreinsir**:_x000a_   - **Olíuhreinsir**: 233 lítrar_x000a__x000a_Þessar upplýsingar eru að finna á blaðsíðu 9 í töflu 4.2 undir &quot;Önnur efnanotkun&quot;._x000a__x000a_4. **Olíuúrgangur**:_x000a_   - **Olíuúrgangur**: 1.750 lítrar_x000a__x000a_Þessar upplýsingar eru að finna á blaðsíðu 10 í töflu 4.2 frh. undir &quot;Spilliefni&quot;._x000a__x000a_Þessar upplýsingar gefa nákvæma mynd af notkun olíuafurða hjá Becromal Iceland ehf. á árinu 2016."/>
    <s v="Becromal varð TDK foil "/>
    <m/>
    <x v="2"/>
  </r>
  <r>
    <s v="norðurá"/>
    <s v="Norðurá"/>
    <s v="Stekkjarvík, Blönduós"/>
    <n v="541"/>
    <x v="19"/>
    <s v="Norðurland Vestra"/>
    <s v="Urðun úrgangs"/>
    <s v="Gasolía"/>
    <s v="Gasolía"/>
    <n v="609"/>
    <s v="l"/>
    <n v="0.52678499999999995"/>
    <s v="Fjórhjól"/>
    <s v="13"/>
    <s v="source"/>
    <x v="6"/>
    <s v="Í skýrslunni um grænt bókhald Norðurár bs. fyrir árið 2016 er að finna upplýsingar um olíunotkun fyrirtækisins. Hér eru helstu atriði:_x000a__x000a_- **Gasolíunotkun**:_x000a_  - Tæki: 31.332 lítrar_x000a_  - Bifreið: 2.209 lítrar_x000a_  - Fjórhjól: 609 lítrar_x000a_  - Samtals: 33.461 lítrar_x000a__x000a_- **Bensínnotkun**:_x000a_  - Fjórhjól: 609 lítrar_x000a__x000a_Þessar upplýsingar eru að finna á blaðsíðu 13 og 14 í skýrslunni._x000a__x000a_Tilvitnun:_x000a_&gt; &quot;Gasolíunotkun er bundin við notkun á tækjum, sem eru þrír troðarar, beltavél, hjólaskólfa, traktorsgrafa, fjórhjól og MMC pallbíll. Þau eru notuð til færslu á jarðvegi og undirbúning og frágang urðunarhólfs og til aðstoðar við losun farartækja þegar á þarf að halda. Olíunotkun á tækjun var 31.332 lítrar, á bifreið 2.209 lítrar og fjórhjól 609 lítrar. Gasolíunotkun var því samtals 33.461 lítrar og bensín 609 lítrar.&quot; (bls. 13)_x000a__x000a_&gt; &quot;Sundurliðun á orkunotkun í lítrum er hér að neðan ásamt vinnutímaskiptingu einstakra tækja:_x000a_&gt; _x000a_&gt; Norðurá bs Stekkjarvík 2016_x000a_&gt; Sorpmagn, vélatímar, orkunotkun og yfirlag á svæði Norðurár bs. í Stekkjarvík_x000a_&gt; _x000a_&gt; |       | BOMAG hróliða | hróliða | Volvo hróliða | Enis-yfirlag | CAT436B hróliða | FH300 hróliða | hróliða | Olía eftir mánuðum | Sorpagn eftir mánuðum |_x000a_&gt; |-------|---------------|---------|---------------|--------------|----------------|--------------|---------|--------------------|-----------------------|_x000a_&gt; |       | log klst      | lítrar  | klst          | lítrar       | m³             | klst         | lítrar  | klst               | lítrar                |_x000a_&gt; | jan   | 98,0          | 1.345,0 | 92,5          | 920,0        | 920,0          | 30,5         | 170,0   | 14,0               | 189,0                 | 2.624,0 | 1.493.920 |_x000a_&gt; | feb   | 86,0          | 1.206,0 | 85,5          | 620,0        | 620,0          | 32,5         | 212,0   | 15,5               | 379,0                 | 2.417,0 | 1.160.670 |_x000a_&gt; | mars  | 88,5          | 1.687,0 | 101,0         | 717,0        | 884,0          | 29,0         | 200,0   | 25,5               | 850,0                 | 3.454,0 | 1.272.680 |_x000a_&gt; | apríl | 89,5          | 1.572,0 | 76,5          | 801,0        | 782,0          | 11,0         | 100,0   | 19,5               | 143,0                 | 2.616,0 | 1.329.540 |_x000a_&gt; | maí   | 95,5          | 1.400,0 | 84,0          | 837,0        | 1.088,0        | 13,0         | 50,0    | 14,5               | 183,0                 | 2.470,0 | 1.479.960 |_x000a_&gt; | júní  | 102,0         | 1.963,0 | 83,0          | 846,0        | 1.186,0        | 3,5          | 85,0    | 14,0               | 140,0                 | 2.894,0 | 1.720.550 |_x000a_&gt; | júlí  | 99,5          | 1.428,0 | 61,0          | 587,0        | 1.228,0        | 8,5          | 6,5     |                    |                       | 2.015,0 | 1.714.090 |_x000a_&gt; | ágúst | 111,0         | 2.000,0 | 54,0          | 400,0        | 1.155,0        | 9,5          | 171,0   | 14,5               | 172,0                 | 2.743,0 | 1.926.360 |_x000a_&gt; | sept  | 101,0         | 1.349,0 | 90,5          | 592,0        | 1.250,0        | 28,5         | 100,0   | 44,0               | 150,0                 | 2.191,0 | 2.448.990 |_x000a_&gt; | okt   | 84,0          | 2.048,0 | 68,0          | 744,0        | 1.310,0        | 3,5          | 120,0   | 80,0               | 680,0                 | 3.592,0 | 2.521.050 |_x000a_&gt; | nóv   | 78,0          | 881,0   | 74,0          | 628,0        | 989,0          | 14,0         | 80,0    | 43,5               | 243,0                 | 1.832,0 | 1.772.820 |_x000a_&gt; | des   | 72,0          | 1.475,0 | 72,0          | 640,0        | 780,0          | 7,0          | 18,5    | 369,0              |                       | 2.484,0 | 1.400.496 |_x000a_&gt; _x000a_&gt; |       | 1.105,0       | 18.354,0| 942,0         | 8.332,0      | 12.192,0       | 190,5        | 1.288,0 | 310,0              | 3.585,0               | 31.332,0 | 20.241.126 |_x000a_&gt; _x000a_&gt; - Samtals olía: 18.354 lítrar_x000a_&gt; - Samtals olía á L200 bíl: 8.332 lítrar_x000a_&gt; - Samtals bensín á fjórhjól: 609 lítrar_x000a_&gt; - Heild: 34.070 lítrar&quot; (bls. 14)_x000a__x000a_Þetta sýnir að fyrirtækið notaði bæði gasolíu og bensín á árinu 2016, með heildarnotkun upp á 34.070 lítra."/>
    <m/>
    <m/>
    <x v="1"/>
  </r>
  <r>
    <s v="hb_grandi_vopnafjörður"/>
    <s v="Brim"/>
    <s v="Vopnafjörður"/>
    <n v="690"/>
    <x v="16"/>
    <s v="Austurland"/>
    <s v="Fiskimjölsverksmiðja"/>
    <s v="MGO (Marine Gas Oil)"/>
    <s v="Gasolía"/>
    <n v="1033"/>
    <s v="tonn"/>
    <n v="1033"/>
    <s v="Ekki til staðar"/>
    <s v="4"/>
    <s v="source"/>
    <x v="6"/>
    <s v="Í skýrslunni um grænt bókhald HB Granda hf. fyrir árið 2016 er að finna eftirfarandi upplýsingar um olíunotkun fyrirtækisins:_x000a__x000a_1. **Tegund olíu**: Marine Diesel olía_x000a_   - **Notkun**: &quot;Þann tíma sem þurfti að nota olíuketil til gufuframleiðslu vegna endurbóta á þríkefirkerfi bæjarins var eingöngu brennt Marine Diesel olíu.&quot;_x000a_   - **Staðsetning**: HB Grandi, Akranesi_x000a_   - **Síða**: 2_x000a__x000a_2. **Tegund olíu**: MGO (Marine Gas Oil)_x000a_   - **Magn**: 1.033 tonn_x000a_   - **Staðsetning**: Fiskimjölsverksmiðja á Vopnafirði_x000a_   - **Síða**: 4_x000a__x000a_3. **Tegund olíu**: IFO 380 olía_x000a_   - **Geymsla**: 8m³ daggeymir_x000a_   - **Staðsetning**: Fiskimjölsverksmiðja á Vopnafirði_x000a_   - **Síða**: 6_x000a__x000a_Þessar upplýsingar gefa til kynna að HB Grandi hf. hafi notað Marine Diesel olíu og MGO (Marine Gas Oil) á árinu 2016, með tilgreindum magntölum og geymsluupplýsingum."/>
    <s v="HB Grandi varð að brim"/>
    <m/>
    <x v="0"/>
  </r>
  <r>
    <s v="hb_grandi_akranes"/>
    <s v="Brim"/>
    <s v="Akranes"/>
    <n v="300"/>
    <x v="7"/>
    <s v="Vesturland"/>
    <s v="Fiskimjölsverksmiðja"/>
    <s v="Marine Diesel olía (0,4% SO2)"/>
    <s v="Gasolía"/>
    <n v="205"/>
    <s v="tonn"/>
    <n v="205"/>
    <s v="Ekki til staðar"/>
    <s v="4"/>
    <s v="source"/>
    <x v="6"/>
    <s v="Í skýrslunni um grænt bókhald HB Granda hf. fyrir árið 2016 er að finna eftirfarandi upplýsingar um olíunotkun fyrirtækisins:_x000a__x000a_1. **Tegund olíu**: Marine Diesel olía (0,4% SO2)_x000a_2. **Magn notað**: 205 tonn_x000a_3. **Magn notað árið 2015 til samanburðar**: 907 tonn_x000a_4. **Eining**: tonn_x000a_5. **Síða**: 4_x000a__x000a_Tilvitnun í textann:_x000a_&gt; &quot;2.5. Olíunotkun (Marine Diesel olía 0,4% SO2) | | 205 | 907 | tonn&quot;_x000a__x000a_Engar aðrar tegundir olíu eða olíutengdra vara eru nefndar í skýrslunni fyrir árið 2016."/>
    <s v="HB Grandi varð að brim"/>
    <m/>
    <x v="0"/>
  </r>
  <r>
    <s v="becromal_hf"/>
    <s v="TDK Foil Iceland "/>
    <s v="Akureyri"/>
    <n v="600"/>
    <x v="8"/>
    <s v="Norðurland Eystra"/>
    <s v="Framleiðsla og vinnsla málma"/>
    <s v="Bensín"/>
    <s v="Bensín"/>
    <n v="552"/>
    <s v="l"/>
    <n v="0.41399999999999998"/>
    <s v="Önnur efnanotkun"/>
    <s v="9"/>
    <s v="source"/>
    <x v="6"/>
    <s v="Í skýrslunni um grænt bókhald Becromal Iceland ehf. fyrir árið 2016 er að finna eftirfarandi upplýsingar um notkun olíuafurða:_x000a__x000a_1. **Jarðefnaeldsneyti**:_x000a_   - **Dísel**: 6.810 lítrar_x000a_   - **Bensín**: 552 lítrar_x000a_   - **Dísel á tæki**: 711 lítrar_x000a__x000a_Þessar upplýsingar eru að finna á blaðsíðu 9 í töflu 4.2 undir &quot;Önnur efnanotkun&quot;._x000a__x000a_2. **Mótorolía**:_x000a_   - **Mótorolía**: 9 lítrar_x000a__x000a_Þessar upplýsingar eru einnig að finna á blaðsíðu 9 í töflu 4.2 undir &quot;Önnur efnanotkun&quot;._x000a__x000a_3. **Olíuhreinsir**:_x000a_   - **Olíuhreinsir**: 233 lítrar_x000a__x000a_Þessar upplýsingar eru að finna á blaðsíðu 9 í töflu 4.2 undir &quot;Önnur efnanotkun&quot;._x000a__x000a_4. **Olíuúrgangur**:_x000a_   - **Olíuúrgangur**: 1.750 lítrar_x000a__x000a_Þessar upplýsingar eru að finna á blaðsíðu 10 í töflu 4.2 frh. undir &quot;Spilliefni&quot;._x000a__x000a_Þessar upplýsingar gefa nákvæma mynd af notkun olíuafurða hjá Becromal Iceland ehf. á árinu 2016."/>
    <s v="Becromal varð TDK foil "/>
    <m/>
    <x v="2"/>
  </r>
  <r>
    <s v="sorpa_bs"/>
    <s v="Sorpa"/>
    <s v="Reykjavík"/>
    <n v="112"/>
    <x v="6"/>
    <s v="Höfuðborgarsvæðið"/>
    <s v="Úrgangsmeðhöndlun"/>
    <s v="Díselolía"/>
    <s v="Gasolía"/>
    <n v="503.9"/>
    <s v="tonn"/>
    <n v="503.9"/>
    <s v="Ekki til staðar"/>
    <s v="8"/>
    <s v="source"/>
    <x v="6"/>
    <s v="Í skýrslunni um grænt bókhald SORPU fyrir árið 2016 er að finna eftirfarandi upplýsingar um notkun olíuafurða:_x000a__x000a_1. **Bensín**:_x000a_   - Magn: 4.816 lítrar_x000a_   - Umhverfisáhrif: 0,03 l/t_x000a_   - Heimild: Tafla 5, bls. 7_x000a__x000a_2. **Díselolía**:_x000a_   - Magn: 255.692 lítrar_x000a_   - Umhverfisáhrif: 1,41 l/t_x000a_   - Heimild: Tafla 5, bls. 7_x000a__x000a_3. **Metan**:_x000a_   - Magn: 12.871 Nm³_x000a_   - Umhverfisáhrif: 0,07 m³/t_x000a_   - Heimild: Tafla 5, bls. 7_x000a__x000a_4. **Heildarorkunotkun**:_x000a_   - Bensín: 2,5 tonn (30.384 kWst)_x000a_   - Díselolía: 503,9 tonn (6.018.996 kWst)_x000a_   - Metan: 24,22 tonn (336.373 kWst)_x000a_   - Heimild: Tafla 7, bls. 8_x000a__x000a_5. **Gróðurhúsalofttegundir frá eldsneytisnotkun**:_x000a_   - Bensín: 2,5 tonn (0,04 kg CO₂/t)_x000a_   - Díselolía: 503,9 tonn (7,64 kg CO₂/t)_x000a_   - Metan: 24,2 tonn (0,32 kg CO₂/t)_x000a_   - Heimild: Tafla 8, bls. 8_x000a__x000a_6. **Heildarmagn notað af metani frá SORPU og sparaður útblástur**:_x000a_   - Ökutæki: 1.820.917 Nm³ (1.306 tonn)_x000a_   - Gróðurhúsaáhrif án notkunar: 32.640 tonn-CO₂_x000a_   - Heimild: Tafla 9, bls. 8_x000a__x000a_Þessar upplýsingar gefa góða yfirsýn yfir notkun olíuafurða hjá SORPU árið 2016."/>
    <m/>
    <m/>
    <x v="1"/>
  </r>
  <r>
    <s v="rio_tinto_alcan"/>
    <s v="Rio Tinto"/>
    <s v="Straumsvík"/>
    <n v="222"/>
    <x v="6"/>
    <s v="Höfuðborgarsvæðið"/>
    <s v="Álver"/>
    <s v="Própangas"/>
    <s v="Gas"/>
    <n v="1049"/>
    <s v="tonn"/>
    <n v="1049"/>
    <s v="Ekki til staðar"/>
    <s v="5"/>
    <s v="source"/>
    <x v="6"/>
    <s v="Í skýrslunni &quot;Grænt bókhald ISAL 2016&quot; er að finna upplýsingar um notkun olíuafurða hjá fyrirtækinu árið 2016. Upplýsingarnar eru á blaðsíðu 5 undir kaflanum &quot;Árangursvísar 2013-2016&quot;._x000a__x000a_- **Díselolía**: 966 tonn_x000a_- **Própangas**: 1.049 tonn_x000a__x000a_Þessar upplýsingar eru settar fram í töflu sem sýnir notkun hráefna og aðflutningsnotkun fyrir árin 2013 til 2016."/>
    <m/>
    <m/>
    <x v="2"/>
  </r>
  <r>
    <s v="rio_tinto_alcan"/>
    <s v="Rio Tinto"/>
    <s v="Straumsvík"/>
    <n v="222"/>
    <x v="6"/>
    <s v="Höfuðborgarsvæðið"/>
    <s v="Álframleiðsla"/>
    <s v="Díselolía"/>
    <s v="Gasolía"/>
    <n v="966"/>
    <s v="tonn"/>
    <n v="966"/>
    <s v="Ekki til staðar"/>
    <s v="5"/>
    <s v="source"/>
    <x v="6"/>
    <s v="Í skýrslunni &quot;Grænt bókhald ISAL 2016&quot; er að finna upplýsingar um notkun olíuafurða hjá fyrirtækinu árið 2016. Upplýsingarnar eru á blaðsíðu 5 undir kaflanum &quot;Árangursvísar 2013-2016&quot;._x000a__x000a_- **Díselolía**: 966 tonn_x000a_- **Própangas**: 1.049 tonn_x000a__x000a_Þessar upplýsingar eru settar fram í töflu sem sýnir notkun hráefna og aðflutningsnotkun fyrir árin 2013 til 2016."/>
    <m/>
    <m/>
    <x v="2"/>
  </r>
  <r>
    <m/>
    <s v="Norðurál"/>
    <s v="Grundartangi"/>
    <n v="301"/>
    <x v="7"/>
    <s v="Vesturland"/>
    <s v="Álver"/>
    <s v="Dieselolía"/>
    <s v="Gasolía"/>
    <n v="480000"/>
    <s v="l"/>
    <n v="415.2"/>
    <s v="Ekki til staðar"/>
    <m/>
    <m/>
    <x v="6"/>
    <m/>
    <s v="Vantaði grænt bókhald - metið út frá tölum nærliggjandi ára"/>
    <m/>
    <x v="2"/>
  </r>
  <r>
    <s v="kratus_ehf"/>
    <s v="Kratus"/>
    <s v="Grundartanga, Klafastaðavegi 4"/>
    <n v="301"/>
    <x v="7"/>
    <s v="Vesturland"/>
    <s v="Endurvinnsla á gjalli"/>
    <s v="Olía"/>
    <s v="Gasolía"/>
    <n v="277"/>
    <s v="tonn"/>
    <n v="277"/>
    <s v="Ekki til staðar"/>
    <s v="8"/>
    <s v="source"/>
    <x v="6"/>
    <s v="Í grænu bókhaldi Kratusar ehf. fyrir árið 2016 er að finna upplýsingar um olíunotkun fyrirtækisins. Upplýsingarnar eru teknar úr töflu 5.1 á blaðsíðu 8._x000a__x000a_### Olíunotkun Kratusar ehf. árið 2016:_x000a_- **Olía**: 277 tonn_x000a__x000a_Þessar upplýsingar eru settar fram í einingunni tonn."/>
    <m/>
    <m/>
    <x v="1"/>
  </r>
  <r>
    <m/>
    <s v="Elkem"/>
    <s v="Grundartangi"/>
    <n v="301"/>
    <x v="7"/>
    <s v="Vesturland"/>
    <s v="Framleiðsla á kísilmálmi"/>
    <s v="Skipa- og flotaolía"/>
    <s v="Gasolía"/>
    <m/>
    <m/>
    <n v="730"/>
    <m/>
    <m/>
    <m/>
    <x v="6"/>
    <m/>
    <s v="Vantaði grænt bókhald - metið út frá tölum nærliggjandi ára"/>
    <m/>
    <x v="2"/>
  </r>
  <r>
    <s v="rio_tinto_alcan"/>
    <s v="Rio Tinto"/>
    <s v="Straumsvík"/>
    <n v="222"/>
    <x v="6"/>
    <s v="Höfuðborgarsvæðið"/>
    <s v="Álver"/>
    <s v="Svartolía"/>
    <s v="Svartolía"/>
    <n v="1538"/>
    <s v="tonn"/>
    <n v="1538"/>
    <s v="Ekki til staðar"/>
    <s v="5"/>
    <s v="source"/>
    <x v="6"/>
    <s v="Í skýrslunni &quot;Grænt bókhald ISAL 2016&quot; er að finna upplýsingar um notkun olíuafurða hjá fyrirtækinu árið 2016. Upplýsingarnar eru á blaðsíðu 5 undir kaflanum &quot;Árangursvísar 2013-2016&quot;._x000a__x000a_- **Díselolía**: 966 tonn_x000a_- **Própangas**: 1.049 tonn_x000a__x000a_Þessar upplýsingar eru settar fram í töflu sem sýnir notkun hráefna og aðflutningsnotkun fyrir árin 2013 til 2016."/>
    <m/>
    <m/>
    <x v="2"/>
  </r>
  <r>
    <s v="sorpurðun_vesturlands"/>
    <s v="Sorpurðun Vesturlands"/>
    <s v="Borgarnes"/>
    <n v="310"/>
    <x v="13"/>
    <s v="Vesturland"/>
    <s v="Urðun úrgangs"/>
    <s v="Bensín"/>
    <s v="Bensín"/>
    <n v="204"/>
    <s v="l"/>
    <n v="0.153"/>
    <s v="Sexhjól"/>
    <s v="9"/>
    <s v="source"/>
    <x v="6"/>
    <s v="Í skýrslunni um grænt bókhald Sorpuðunar Vesturlands hf. fyrir árið 2016 er að finna upplýsingar um notkun á olíuafurðum. Á blaðsíðu 9 kemur fram að gasolíunotkun fyrirtækisins var 24.137 lítrar og bensínnotkun var 204 lítrar. _x000a__x000a_Hér er viðeigandi texti úr skýrslunni:_x000a_&quot;Gasolíunotkun er bundin við notkun á tækjum, sem eru troðari, grafa, drátt­arvél, sexhjól og beltagrafa en sú síðastnefnda var keypt á árinu. Tækin eru notuð til flutnings á jarðvegi og við undirbúning og frágang urðunarreina. Sexhjól nýtist vel í ferðum innan urðunar­svæðis. Gasolíunotkun á tækin var samtals 24.137 lítrar og 204 lítrar af bensíni sem tengist sexhjól­inu.&quot;_x000a__x000a_Þetta eru einu upplýsingarnar um olíuafurðir sem notaðar voru árið 2016 í skýrslunni."/>
    <m/>
    <m/>
    <x v="1"/>
  </r>
  <r>
    <s v="efnaeiming_ehf"/>
    <s v="Efnaeiming"/>
    <s v="Mosfellsbær"/>
    <n v="270"/>
    <x v="21"/>
    <s v="Höfuðborgarsvæðið"/>
    <s v="Endurvinnsla á spilliefnum"/>
    <s v="Olíunotkun"/>
    <s v="Gasolía"/>
    <n v="160"/>
    <s v="l"/>
    <n v="0.1384"/>
    <s v="Ekki til staðar"/>
    <s v="6 og 12"/>
    <s v="source"/>
    <x v="6"/>
    <s v="Í grænu bókhaldi EfnaEimingar ehf. fyrir árið 2016 er eftirfarandi upplýsingar um olíunotkun fyrirtækisins:_x000a__x000a_- **Olíunotkun**: 160 lítrar (L)_x000a_- **Síða**: 6 og 12_x000a__x000a_Engar aðrar tegundir olíuafurða eins og bensín, dísilolía eða metanól eru nefndar í skýrslunni fyrir árið 2016."/>
    <m/>
    <m/>
    <x v="1"/>
  </r>
  <r>
    <s v="malbikunarstöðin_höfði_hf"/>
    <s v="Malbikunarstöðin Höfði"/>
    <s v="Reykjavík"/>
    <n v="110"/>
    <x v="6"/>
    <s v="Höfuðborgarsvæðið"/>
    <s v="Malbikunarstöð"/>
    <s v="Brennsluolía"/>
    <s v="Svartolía"/>
    <n v="122"/>
    <s v="vísitala"/>
    <n v="660"/>
    <s v="Við malbikunarstöðvar, vélar og ökutæki"/>
    <s v="12"/>
    <s v="source"/>
    <x v="6"/>
    <s v="### Skýrsla um olíunotkun Malbikunarstöðvarinnar Höfða hf. árið 2016_x000a__x000a_#### Tegundir olíu og magn notkunar:_x000a_1. **Brennsluolía**:_x000a_   - Notkun: Við malbikunarstöðvar, vélar og ökutæki._x000a_   - Magn: 122 (einingar ekki tilgreindar)._x000a_   - Heimild: Bls. 12._x000a__x000a_2. **Ýmsar olíur og smurefni**:_x000a_   - Magn: 89 (einingar ekki tilgreindar)._x000a_   - Heimild: Bls. 12._x000a__x000a_3. **Repjuolía og fiskilolía**:_x000a_   - Magn: 29.160 lítrar._x000a_   - Heimild: Bls. 12._x000a__x000a_#### Skýringar:_x000a_- **Brennsluolía**: Notuð til að kynda brennara við þurrkun steinefna í malbikunarstöðvum. Einnig notuð á bíla og ýmis tæki._x000a_- **Ýmsar olíur og smurefni**: Notaðar í viðhald og smurningu tækja._x000a_- **Repjuolía og fiskilolía**: Notuð í framleiðslu á bíklböndu (þjábik) sem er notuð í klæðingar._x000a__x000a_#### Umhverfisáhrif:_x000a_- Brennsluolía er merkt sem hættuleg umhverfinu, heilsu og eldfimt samkvæmt reglugerð 415/2014._x000a_- Repjuolía og fiskilolía eru notaðar til að draga úr notkun á óendurnýjanlegum orkugjöfum._x000a__x000a_#### Heimildir:_x000a_- Upplýsingar um olíunotkun eru teknar úr grænu bókhaldi fyrirtækisins fyrir árið 2016, sem er staðsett á blaðsíðu 12 í skýrslunni._x000a__x000a_Engar aðrar upplýsingar um notkun annarra olíutegunda eins og bensín eða methanol fundust í skýrslunni."/>
    <m/>
    <m/>
    <x v="6"/>
  </r>
  <r>
    <s v="malbikunarstöðin_hlaðbær__colas_hf"/>
    <s v="Colas Malbikun"/>
    <s v="Hafnarfjörður"/>
    <n v="221"/>
    <x v="6"/>
    <s v="Höfuðborgarsvæðið"/>
    <s v="Framleiðsla og sala malbiks"/>
    <s v="Skipagasolía"/>
    <s v="Gasolía"/>
    <n v="134"/>
    <s v="vísitala"/>
    <n v="843.42722870000011"/>
    <s v="framleiðsla"/>
    <s v="12"/>
    <s v="source"/>
    <x v="6"/>
    <s v="Í Grænu bókhaldi Malbikunarstöðvarinnar Hlaðbæjar – Colas hf. fyrir árið 2016 er að finna eftirfarandi upplýsingar um notkun olíuafurða:_x000a__x000a_1. **Skipagasolía**:_x000a_   - Notkun: Um það bil 8-10 lítrar af olíu þarf að brenna við framleiðslu á einu tonni af malbiki._x000a_   - Tilvísun: „Við þurrkunina er brennt skipagasolíu. Um það bil 8-10 lítra af olíu þarf að brenna við framleiðslu á einu tonni af malbik.“ (Page 8)_x000a__x000a_2. **Olía, framleiðsla**:_x000a_   - Vísitala: 134_x000a_   - Tilvísun: „Olía, framleiðsla“ (Page 12)_x000a__x000a_3. **Olía, vélar og tæki**:_x000a_   - Vísitala: 92_x000a_   - Tilvísun: „Olía, vélar og tæki“ (Page 12)_x000a__x000a_4. **Olía, vélar og tæki (bíkbyrgðastöð)**:_x000a_   - Vísitala: 77_x000a_   - Tilvísun: „Olía, vélar og tæki“ (Page 12)_x000a__x000a_Þessar upplýsingar gefa til kynna notkun mismunandi olíuafurða í framleiðsluferli fyrirtækisins á árinu 2016, mælt í vísitölum miðað við grunnárið 2003."/>
    <m/>
    <n v="2003"/>
    <x v="6"/>
  </r>
  <r>
    <s v="malbikunarstöðin_hlaðbær__colas_hf"/>
    <s v="Colas Malbikun"/>
    <s v="Hafnarfjörður"/>
    <n v="221"/>
    <x v="6"/>
    <s v="Höfuðborgarsvæðið"/>
    <s v="Framleiðsla og sala malbiks"/>
    <s v="Díselolía"/>
    <s v="Gasolía"/>
    <n v="92"/>
    <s v="vísitala"/>
    <n v="137.94716156640001"/>
    <s v="vélar og tæki"/>
    <s v="12"/>
    <s v="source"/>
    <x v="6"/>
    <s v="Í Grænu bókhaldi Malbikunarstöðvarinnar Hlaðbæjar – Colas hf. fyrir árið 2016 er að finna eftirfarandi upplýsingar um notkun olíuafurða:_x000a__x000a_1. **Skipagasolía**:_x000a_   - Notkun: Um það bil 8-10 lítrar af olíu þarf að brenna við framleiðslu á einu tonni af malbiki._x000a_   - Tilvísun: „Við þurrkunina er brennt skipagasolíu. Um það bil 8-10 lítra af olíu þarf að brenna við framleiðslu á einu tonni af malbik.“ (Page 8)_x000a__x000a_2. **Olía, framleiðsla**:_x000a_   - Vísitala: 134_x000a_   - Tilvísun: „Olía, framleiðsla“ (Page 12)_x000a__x000a_3. **Olía, vélar og tæki**:_x000a_   - Vísitala: 92_x000a_   - Tilvísun: „Olía, vélar og tæki“ (Page 12)_x000a__x000a_4. **Olía, vélar og tæki (bíkbyrgðastöð)**:_x000a_   - Vísitala: 77_x000a_   - Tilvísun: „Olía, vélar og tæki“ (Page 12)_x000a__x000a_Þessar upplýsingar gefa til kynna notkun mismunandi olíuafurða í framleiðsluferli fyrirtækisins á árinu 2016, mælt í vísitölum miðað við grunnárið 2003."/>
    <m/>
    <n v="2011"/>
    <x v="6"/>
  </r>
  <r>
    <s v="orkugerðin_ehf"/>
    <s v="Orkugerðin"/>
    <s v="Flóahreppi"/>
    <n v="801"/>
    <x v="15"/>
    <s v="Suðurland"/>
    <s v="Framleiðsla á próteinmjöli og fitu úr dýraafurðum"/>
    <s v="Olíu- og smurefni"/>
    <s v="Smurolía"/>
    <n v="39"/>
    <s v="l"/>
    <n v="3.3735000000000001E-2"/>
    <s v="Ekki til staðar"/>
    <s v="9"/>
    <s v="source"/>
    <x v="6"/>
    <s v="Í grænu bókhaldi Orkugerðarinnar ehf. fyrir árið 2016 er að finna eftirfarandi upplýsingar um notkun olíuafurða:_x000a__x000a_- **Olíu- og smurefni**: 39 lítrar_x000a_- **Olía (Dísel (gasoil) og svartolía)**: 14.101 lítrar_x000a_- **Gas**: Engin notkun skráð fyrir árið 2016_x000a_- **Bensín**: Engin notkun skráð fyrir árið 2016_x000a__x000a_Þessar upplýsingar eru að finna á blaðsíðu 9 í töflu 6.1 sem sýnir notkun áranna 2011-2016._x000a__x000a_Til viðbótar er á blaðsíðu 10 tekið fram að notkun á svart- og gasolíu jókst frá árinu 2015 vegna viðgerða á katli._x000a__x000a_Heimild: Grænt bókhald 2016, Orkugerðin ehf., bls. 9-10."/>
    <m/>
    <m/>
    <x v="7"/>
  </r>
  <r>
    <s v="sameinað_sílikon"/>
    <s v="United Silicon"/>
    <s v="Reykjanesbæ"/>
    <n v="260"/>
    <x v="4"/>
    <s v="Suðurnes"/>
    <s v="Kísilmálmframleiðsla"/>
    <s v="Díselolía og bensín"/>
    <s v="Gasolía"/>
    <n v="33.049999999999997"/>
    <s v="tonn"/>
    <n v="33.049999999999997"/>
    <s v="Ekki til staðar"/>
    <s v="8"/>
    <s v="source"/>
    <x v="6"/>
    <s v="Í græna bókhaldi United Silicon fyrir árið 2016 er að finna eftirfarandi upplýsingar um notkun olíuafurða:_x000a__x000a_- **Díselolía og bensín**: 33,05 tonn_x000a__x000a_Þessar upplýsingar eru staðsettar á blaðsíðu 8 undir kaflanum &quot;Lykiltölur&quot; í undirflokknum &quot;Orku- og vatnsnotkun&quot;._x000a__x000a_Engar aðrar olíuafurðir eins og metanól eru nefndar í skýrslunni fyrir árið 2016."/>
    <m/>
    <m/>
    <x v="2"/>
  </r>
  <r>
    <s v="becromal_hf"/>
    <s v="TDK Foil Iceland "/>
    <s v="Akureyri"/>
    <n v="600"/>
    <x v="8"/>
    <s v="Norðurland Eystra"/>
    <s v="Framleiðsla og vinnsla málma"/>
    <s v="Mótorolía"/>
    <s v="Gasolía"/>
    <n v="9"/>
    <s v="l"/>
    <n v="7.7850000000000003E-3"/>
    <s v="Önnur efnanotkun"/>
    <s v="9"/>
    <s v="source"/>
    <x v="6"/>
    <s v="Í skýrslunni um grænt bókhald Becromal Iceland ehf. fyrir árið 2016 er að finna eftirfarandi upplýsingar um notkun olíuafurða:_x000a__x000a_1. **Jarðefnaeldsneyti**:_x000a_   - **Dísel**: 6.810 lítrar_x000a_   - **Bensín**: 552 lítrar_x000a_   - **Dísel á tæki**: 711 lítrar_x000a__x000a_Þessar upplýsingar eru að finna á blaðsíðu 9 í töflu 4.2 undir &quot;Önnur efnanotkun&quot;._x000a__x000a_2. **Mótorolía**:_x000a_   - **Mótorolía**: 9 lítrar_x000a__x000a_Þessar upplýsingar eru einnig að finna á blaðsíðu 9 í töflu 4.2 undir &quot;Önnur efnanotkun&quot;._x000a__x000a_3. **Olíuhreinsir**:_x000a_   - **Olíuhreinsir**: 233 lítrar_x000a__x000a_Þessar upplýsingar eru að finna á blaðsíðu 9 í töflu 4.2 undir &quot;Önnur efnanotkun&quot;._x000a__x000a_4. **Olíuúrgangur**:_x000a_   - **Olíuúrgangur**: 1.750 lítrar_x000a__x000a_Þessar upplýsingar eru að finna á blaðsíðu 10 í töflu 4.2 frh. undir &quot;Spilliefni&quot;._x000a__x000a_Þessar upplýsingar gefa nákvæma mynd af notkun olíuafurða hjá Becromal Iceland ehf. á árinu 2016."/>
    <s v="Becromal varð TDK foil "/>
    <m/>
    <x v="2"/>
  </r>
  <r>
    <s v="sorpa_bs"/>
    <s v="Sorpa"/>
    <s v="Reykjavík"/>
    <n v="112"/>
    <x v="6"/>
    <s v="Höfuðborgarsvæðið"/>
    <s v="Úrgangsmeðhöndlun"/>
    <s v="Bensín"/>
    <s v="Bensín"/>
    <n v="2.5"/>
    <s v="tonn"/>
    <n v="2.5"/>
    <s v="Ekki til staðar"/>
    <s v="8"/>
    <s v="source"/>
    <x v="6"/>
    <s v="Í skýrslunni um grænt bókhald SORPU fyrir árið 2016 er að finna eftirfarandi upplýsingar um notkun olíuafurða:_x000a__x000a_1. **Bensín**:_x000a_   - Magn: 4.816 lítrar_x000a_   - Umhverfisáhrif: 0,03 l/t_x000a_   - Heimild: Tafla 5, bls. 7_x000a__x000a_2. **Díselolía**:_x000a_   - Magn: 255.692 lítrar_x000a_   - Umhverfisáhrif: 1,41 l/t_x000a_   - Heimild: Tafla 5, bls. 7_x000a__x000a_3. **Metan**:_x000a_   - Magn: 12.871 Nm³_x000a_   - Umhverfisáhrif: 0,07 m³/t_x000a_   - Heimild: Tafla 5, bls. 7_x000a__x000a_4. **Heildarorkunotkun**:_x000a_   - Bensín: 2,5 tonn (30.384 kWst)_x000a_   - Díselolía: 503,9 tonn (6.018.996 kWst)_x000a_   - Metan: 24,22 tonn (336.373 kWst)_x000a_   - Heimild: Tafla 7, bls. 8_x000a__x000a_5. **Gróðurhúsalofttegundir frá eldsneytisnotkun**:_x000a_   - Bensín: 2,5 tonn (0,04 kg CO₂/t)_x000a_   - Díselolía: 503,9 tonn (7,64 kg CO₂/t)_x000a_   - Metan: 24,2 tonn (0,32 kg CO₂/t)_x000a_   - Heimild: Tafla 8, bls. 8_x000a__x000a_6. **Heildarmagn notað af metani frá SORPU og sparaður útblástur**:_x000a_   - Ökutæki: 1.820.917 Nm³ (1.306 tonn)_x000a_   - Gróðurhúsaáhrif án notkunar: 32.640 tonn-CO₂_x000a_   - Heimild: Tafla 9, bls. 8_x000a__x000a_Þessar upplýsingar gefa góða yfirsýn yfir notkun olíuafurða hjá SORPU árið 2016."/>
    <m/>
    <m/>
    <x v="1"/>
  </r>
  <r>
    <s v="íslenska_gámafélagið_ehf"/>
    <s v="Íslenska Gámafélagið"/>
    <s v="Reykjavík"/>
    <n v="101"/>
    <x v="6"/>
    <s v="Höfuðborgarsvæðið"/>
    <s v="Umhverfisþjónusta"/>
    <s v="Díselolía"/>
    <s v="Gasolía"/>
    <n v="1321500"/>
    <s v="l"/>
    <n v="1143.0975000000001"/>
    <s v="Ekki til staðar"/>
    <s v="8"/>
    <s v="source"/>
    <x v="7"/>
    <s v="Í Grænu bókhaldi Íslenska Gámafélagsins fyrir árið 2017 er að finna eftirfarandi upplýsingar um notkun á olíuafurðum:_x000a__x000a_### Eldsneytisnotkun 2017_x000a_- **Metan (m³)**: 100.573_x000a_- **Bensín (l)**: 28.253_x000a_- **Díselolía (l)**: 1.321.500_x000a_- **Lituð díselolía (l)**: 170.556_x000a_- **Lífdísel (l)**: 47.400_x000a__x000a_Þessar upplýsingar eru að finna á blaðsíðu 8 í skýrslunni._x000a__x000a_### Tilvísun_x000a_&gt; &quot;## Eldsneytisnotkun 2017_x000a_&gt;_x000a_&gt; | Eldsneyti            | Magn       |_x000a_&gt; |----------------------|------------|_x000a_&gt; | Metan (m³)           | 100.573    |_x000a_&gt; | Bensín (l)           | 28.253     |_x000a_&gt; | Díselolía (l)        | 1.321.500  |_x000a_&gt; | Lituð díselolía (l)  | 170.556    |_x000a_&gt; | Lífdísel (l)         | 47.400     |&quot; (Page 8)_x000a__x000a_Þetta gefur greinargóða mynd af notkun mismunandi tegunda eldsneytis hjá fyrirtækinu á árinu 2017."/>
    <m/>
    <m/>
    <x v="1"/>
  </r>
  <r>
    <s v="sorpa_álfsnesi"/>
    <s v="Sorpa"/>
    <s v="Reykjavík"/>
    <n v="112"/>
    <x v="6"/>
    <s v="Höfuðborgarsvæðið"/>
    <s v="Úrgangsstjórnun"/>
    <s v="Díselolía"/>
    <s v="Gasolía"/>
    <n v="1041774"/>
    <s v="l"/>
    <n v="901.13450999999998"/>
    <s v="Ekki til staðar"/>
    <s v="7"/>
    <s v="source"/>
    <x v="7"/>
    <s v="Í skýrslunni um grænt bókhald SORPU fyrir árið 2017 er að finna eftirfarandi upplýsingar um notkun olíuafurða:_x000a__x000a_1. **Bensín**:_x000a_   - Magn: 4.116 lítrar_x000a_   - Umhverfisáhrif: 0,02 l/t_x000a_   - Heimild: Tafla 5, bls. 7_x000a__x000a_2. **Díselolía**:_x000a_   - Magn: 1.041.774 lítrar_x000a_   - Umhverfisáhrif: 4,47 l/t_x000a_   - Heimild: Tafla 5, bls. 7_x000a__x000a_3. **Metan**:_x000a_   - Magn: 42.338 Nm³_x000a_   - Umhverfisáhrif: 0,18 m³/t_x000a_   - Heimild: Tafla 5, bls. 7_x000a__x000a_4. **Lífdísill**:_x000a_   - Magn: 9.552 lítrar_x000a_   - Umhverfisáhrif: 0,04 l/t_x000a_   - Heimild: Tafla 5, bls. 7_x000a__x000a_5. **Orkuminnihald**:_x000a_   - Bensín: 44,3 MJ/kg_x000a_   - Díselolía: 43,0 MJ/kg_x000a_   - Metan: 50,0 MJ/kg_x000a_   - Lífdísill: 38,0 MJ/kg_x000a_   - Heimild: Tafla 6, bls. 8_x000a__x000a_6. **Heildarorkunotkun**:_x000a_   - Bensín: 37.984 kWst_x000a_   - Díselolía: 9.954.727 kWst_x000a_   - Metan: 421.616 kWst_x000a_   - Lífdísill: 88.727 kWst_x000a_   - Heimild: Tafla 7, bls. 8_x000a__x000a_7. **Gróðurhúsalofttegundir frá eldsneytisnotkun**:_x000a_   - Bensín: 0,04 kg CO₂/t_x000a_   - Díselolía: 11,33 kg CO₂/t_x000a_   - Lífdísill: 0,01 kg CO₂/t_x000a_   - Heimild: Tafla 8, bls. 8_x000a__x000a_8. **Heildarmagn notað af metani frá SORPU og sparaður útblástur**:_x000a_   - Ökutæki: 1.861.444 Nm³_x000a_   - Gróðurhúsaáhrif án notkunar: 33.366 tonn-CO₂_x000a_   - Heimild: Tafla 9, bls. 9_x000a__x000a_Þessar upplýsingar gefa góða yfirsýn yfir notkun olíuafurða hjá SORPU árið 2017."/>
    <m/>
    <m/>
    <x v="1"/>
  </r>
  <r>
    <s v="arnarlax_ehf_arnarfirði"/>
    <s v="Arnarlax"/>
    <s v="Bíldudalur"/>
    <n v="465"/>
    <x v="11"/>
    <s v="Vestfirðir"/>
    <s v="Sjókvíaeldi - Lax"/>
    <s v="olía"/>
    <s v="Gasolía"/>
    <n v="797116"/>
    <s v="l"/>
    <n v="689.50533999999993"/>
    <s v="Bílar, bátar, þrammar, vinnuvélar og ljósavélar"/>
    <s v="6"/>
    <s v="source"/>
    <x v="7"/>
    <s v="Í skýrslunni um grænt bókhald Arnarlax hf. fyrir árið 2017 er að finna upplýsingar um olíunotkun fyrirtækisins. Á blaðsíðu 6 kemur fram að fyrirtækið notaði 797,116 lítra af olíu fyrir bíla, báta, þramma, vinnuvélar og ljósavélar._x000a__x000a_Hér er nákvæmlega tilvitnunin úr textanum:_x000a_&quot;## 2.5. Olíunotkun_x000a_| Bílar, bátar, þrammar, vinnuvélar og ljósavélar | 797,116 | Lítrar |&quot;_x000a__x000a_Engar aðrar upplýsingar um notkun annarra olíutengdra vara eins og bensín, dísilolíu eða metanól fyrir árið 2017 eru til staðar í textanum._x000a__x000a_Niðurstaða: Fyrirtækið Arnarlax hf. notaði 797,116 lítra af olíu árið 2017."/>
    <m/>
    <m/>
    <x v="4"/>
  </r>
  <r>
    <s v="loðnuvinnslan_hf_fáskrúðsfirði"/>
    <s v="Loðnuvinnslan"/>
    <s v="Fáskrúðsfjörður"/>
    <n v="750"/>
    <x v="0"/>
    <s v="Austurland"/>
    <s v="Fiskimjölsverksmiðja"/>
    <s v="Marine dieselolía (MD-olía)"/>
    <s v="Gasolía"/>
    <n v="538042"/>
    <s v="kg"/>
    <n v="538.04200000000003"/>
    <s v="Ekki til staðar"/>
    <s v="11, 12, 13"/>
    <s v="source"/>
    <x v="7"/>
    <s v="Í skýrslunni um grænt bókhald Loðnuvinnslunnar hf. fyrir árið 2017 er að finna eftirfarandi upplýsingar um notkun olíuafurða:_x000a__x000a_1. **Tegundir olíuafurða:**_x000a_   - Smurolía (glussi, gírolíur o.fl.)_x000a_   - Marine dieselolía (MD-olía), einnig nefnd flotaolía_x000a__x000a_2. **Magn olíuafurða:**_x000a_   - Smurolía: 850 kg_x000a_   - Marine dieselolía (MD-olía): 538.042 kg_x000a__x000a_3. **Einingar:**_x000a_   - Magn er gefið upp í kílógrömmum (kg)._x000a__x000a_4. **Upplýsingar um útblástur vegna bruna olíu:**_x000a_   - Magn dísel-/flotaolíu (MD-olíu): 538,0 tn_x000a_   - Magn SO₂ í útblæstri vegna brennslu díselolíu: 2,2 tn_x000a_   - Magn CO₂ í útblæstri vegna bruna dísel-/flotaolíu: 1.717 tn_x000a__x000a_5. **Upplýsingar um ryk í útblæstri olíukatla:**_x000a_   - Ketill 2: 28,6 mg/Nm³, 8.900 Nm³/klst, 0,18 kg/klst, 9 m/sek, 225,1 °C_x000a_   - Ketill 3: 22,9 mg/Nm³, 17.000 Nm³/klst, 0,31 kg/klst, 19 m/sek, 290,1 °C_x000a__x000a_6. **Síða:**_x000a_   - Upplýsingarnar eru að finna á síðum 11, 12 og 13 í skýrslunni._x000a__x000a_Tilvitnanir úr textanum:_x000a_- „Marine dieselolía MD, flotaolía: 538.042 kg“_x000a_- „Smurolía (glussi, gírolíur o.fl.): 850 kg“_x000a_- „Magn dísel-/flotaolíu (MD-olíu): 538,0 tn“_x000a_- „Magn SO₂ í útblæstri vegna brennslu díselolíu: 2,2 tn“_x000a_- „Magn CO₂ í útblæstri vegna bruna dísel-/flotaolíu: 1.717 tn“_x000a__x000a_Þessar upplýsingar gefa góða yfirsýn yfir notkun olíuafurða hjá Loðnuvinnslunni hf. árið 2017."/>
    <m/>
    <m/>
    <x v="0"/>
  </r>
  <r>
    <s v="alcoafjarðarál_reyðarfirði"/>
    <s v="Alcoa"/>
    <s v="Reyðarfjörður"/>
    <n v="730"/>
    <x v="0"/>
    <s v="Austurland"/>
    <s v="Álframleiðsla"/>
    <s v="Dísilolía"/>
    <s v="Gasolía"/>
    <n v="495434"/>
    <s v="l"/>
    <n v="428.55041"/>
    <s v="Ekki til staðar"/>
    <s v="9"/>
    <s v="source"/>
    <x v="7"/>
    <s v="Í samfélagsskýrslu Alcoa Fjarðaáls fyrir árið 2017 er að finna eftirfarandi upplýsingar um notkun olíuafurða:_x000a__x000a_1. **Dísilolía**:_x000a_   - Notkun: 53.434 tonn_x000a_   - Eining: tonn_x000a_   - Síða: 9_x000a__x000a_2. **Bensín**:_x000a_   - Notkun: 3.659 tonn_x000a_   - Eining: tonn_x000a_   - Síða: 9_x000a__x000a_3. **Própán**:_x000a_   - Notkun: 155.991 GWh_x000a_   - Eining: GWh_x000a_   - Síða: 9_x000a__x000a_Þessar upplýsingar eru teknar úr grænu bókhaldi fyrirtækisins sem er hluti af umhverfisskýrslu þeirra."/>
    <m/>
    <m/>
    <x v="2"/>
  </r>
  <r>
    <m/>
    <s v="Hringrás"/>
    <s v="Reykjavík"/>
    <n v="104"/>
    <x v="6"/>
    <s v="Höfuðborgarsvæðið"/>
    <s v="Endurvinnsla"/>
    <s v="Gasolía"/>
    <s v="Gasolía"/>
    <n v="300000"/>
    <s v="l"/>
    <n v="259.5"/>
    <s v="Ekki til staðar"/>
    <m/>
    <m/>
    <x v="7"/>
    <m/>
    <s v="Vantaði grænt bókhald - metið út frá tölum nærliggjandi ára"/>
    <m/>
    <x v="1"/>
  </r>
  <r>
    <s v="íslenska_gámafélagið_ehf"/>
    <s v="Íslenska Gámafélagið"/>
    <s v="Reykjavík"/>
    <n v="101"/>
    <x v="6"/>
    <s v="Höfuðborgarsvæðið"/>
    <s v="Umhverfisþjónusta"/>
    <s v="Lituð díselolía"/>
    <s v="Gasolía"/>
    <n v="170556"/>
    <s v="l"/>
    <n v="147.53094000000002"/>
    <s v="Ekki til staðar"/>
    <s v="8"/>
    <s v="source"/>
    <x v="7"/>
    <s v="Í Grænu bókhaldi Íslenska Gámafélagsins fyrir árið 2017 er að finna eftirfarandi upplýsingar um notkun á olíuafurðum:_x000a__x000a_### Eldsneytisnotkun 2017_x000a_- **Metan (m³)**: 100.573_x000a_- **Bensín (l)**: 28.253_x000a_- **Díselolía (l)**: 1.321.500_x000a_- **Lituð díselolía (l)**: 170.556_x000a_- **Lífdísel (l)**: 47.400_x000a__x000a_Þessar upplýsingar eru að finna á blaðsíðu 8 í skýrslunni._x000a__x000a_### Tilvísun_x000a_&gt; &quot;## Eldsneytisnotkun 2017_x000a_&gt;_x000a_&gt; | Eldsneyti            | Magn       |_x000a_&gt; |----------------------|------------|_x000a_&gt; | Metan (m³)           | 100.573    |_x000a_&gt; | Bensín (l)           | 28.253     |_x000a_&gt; | Díselolía (l)        | 1.321.500  |_x000a_&gt; | Lituð díselolía (l)  | 170.556    |_x000a_&gt; | Lífdísel (l)         | 47.400     |&quot; (Page 8)_x000a__x000a_Þetta gefur greinargóða mynd af notkun mismunandi tegunda eldsneytis hjá fyrirtækinu á árinu 2017."/>
    <m/>
    <m/>
    <x v="1"/>
  </r>
  <r>
    <s v="fiskeldi_austfjarða_hf_fáskrúðsfirði"/>
    <s v="Fiskeldi Austfjarða"/>
    <s v="Fáskrúðsfjörður"/>
    <n v="751"/>
    <x v="0"/>
    <s v="Austurland"/>
    <s v="Fiskiðja"/>
    <s v="Diesel/Flotaolía"/>
    <s v="Gasolía"/>
    <n v="141573"/>
    <s v="l"/>
    <n v="122.460645"/>
    <s v="Ekki til staðar"/>
    <s v="2"/>
    <s v="source"/>
    <x v="7"/>
    <s v="Í skýrslunni um grænt bókhald fyrir árið 2017 frá Fiskeldi Austfjarða kemur fram eftirfarandi upplýsingar um notkun olíuafurða:_x000a__x000a_- **Diesel/Flotaolía**: 141.573 lítrar_x000a_- **Bensín**: 17.632 lítrar_x000a__x000a_Þessar upplýsingar eru að finna á blaðsíðu 2 í skýrslunni undir liðnum &quot;6.6. Sundurliðun á notkun hættulegra efna&quot;._x000a__x000a_Til viðbótar kemur fram á blaðsíðu 3 undir liðnum &quot;2.5. Olíunotkun&quot; að bensínnotkun var 17.632 lítrar._x000a__x000a_Þetta eru allar upplýsingar sem fundust um notkun olíuafurða fyrir árið 2017 í skýrslunni."/>
    <m/>
    <m/>
    <x v="4"/>
  </r>
  <r>
    <s v="steinull_hf"/>
    <s v="Steinull"/>
    <s v="Sauðárkrókur"/>
    <n v="550"/>
    <x v="10"/>
    <s v="Norðurland Vestra"/>
    <s v="Framleiðsla á steinull"/>
    <s v="Flotadieselolía"/>
    <s v="Gasolía"/>
    <n v="137813"/>
    <s v="kg"/>
    <n v="137.81299999999999"/>
    <s v="Tæki, hráefnaþurrkun og hersluloftshitun"/>
    <s v="13"/>
    <s v="source"/>
    <x v="7"/>
    <s v="Í skýrslu Steinullar hf. um grænt bókhald fyrir rekstrarárið 2017 er að finna eftirfarandi upplýsingar um notkun olíuafurða:_x000a__x000a_1. **Smurolía**:_x000a_   - Notkun smur- og kæliolíu var 816 kg árið 2017. (Page 6)_x000a__x000a_2. **Dieselolía**:_x000a_   - Dieselolíunotkun ámoksturstækis, þriggja dieselknúinna lyftara og tveggja rafmagnslyftara var 11.974 lítrar árið 2017. (Page 10)_x000a_   - Tvær bifreiðar notuðu samanlagt 4.740 lítra af dieselolíu árið 2017. (Page 10)_x000a__x000a_3. **Bensín**:_x000a_   - Ein bifreið notaði 285 lítra af bensíni árið 2017. (Page 10)_x000a__x000a_4. **Flotadieselolía**:_x000a_   - Flotadieselolía notuð til þurrkunar á sandi og hersluloftshitiun var 105 einingar (vísitala) árið 2017. (Page 13)_x000a__x000a_5. **Heildarnotkun olíu og bensíns**:_x000a_   - Olía- og bensínnotkun samtals var 137.813 kg árið 2017. (Page 13)_x000a__x000a_Þessar upplýsingar eru teknar úr skýrslunni á síðum 6, 10 og 13."/>
    <s v="Undirflokkar með ónothæfa vísitölu"/>
    <m/>
    <x v="5"/>
  </r>
  <r>
    <s v="arctic_sea_farm_hf_dýrafirði"/>
    <s v="Arctic Sea Farm"/>
    <s v="Ísafjörður"/>
    <n v="400"/>
    <x v="9"/>
    <s v="Vestfirðir"/>
    <s v="Sjávarútvegur"/>
    <s v="Ótilgreind (almennt nefnt sem &quot;olíunotkun&quot;)"/>
    <s v="Gasolía"/>
    <n v="45459.32"/>
    <s v="l"/>
    <n v="39.322311799999994"/>
    <s v="Dýrafjörður"/>
    <s v="3"/>
    <s v="source"/>
    <x v="7"/>
    <s v="Í grænu bókhaldi Arctic Sea Farm fyrir árið 2017 er eftirfarandi upplýsingar um olíunotkun fyrirtækisins:_x000a__x000a_- **Tegund olíu**: Ótilgreind (almennt nefnt sem &quot;olíunotkun&quot;)_x000a_- **Magn**: 45.459,32 lítrar_x000a_- **Eining**: Lítrar_x000a_- **Staðsetning**: Dýrafjörður_x000a_- **Síða**: 3_x000a__x000a_Tilvitnun:_x000a_&quot;2.5. Olíunotkun | Dýrafjörður | 45.459,32 | lítrar |&quot;_x000a__x000a_Engar aðrar tegundir olíu eða olíutengdra vara eru nefndar í skýrslunni fyrir árið 2017."/>
    <m/>
    <m/>
    <x v="4"/>
  </r>
  <r>
    <s v="íslenska_kalkþörungafélagið_ehf"/>
    <s v="Íslenska Kalkþörungafélagið"/>
    <s v="Bíldudal"/>
    <n v="465"/>
    <x v="11"/>
    <s v="Vestfirðir"/>
    <s v="Framleiðsla og vinnsla kalkþörunga"/>
    <s v="Dieselolía"/>
    <s v="Gasolía"/>
    <n v="71873"/>
    <s v="l"/>
    <n v="62.170144999999998"/>
    <s v="vinnuvélar"/>
    <s v="15"/>
    <s v="source"/>
    <x v="7"/>
    <s v="Í skýrslu Íslenska kalkþörungafélagsins ehf. um grænt bókhald fyrir árið 2017 er eftirfarandi upplýsingar um notkun olíuafurða:_x000a__x000a_- **Tegund olíu**: Dieselolía_x000a_- **Magn**: 71.873 lítrar_x000a_- **Notkun**: Dieselolía er notuð á vinnuvélar._x000a_- **Síða**: 15_x000a__x000a_Til viðbótar er einnig minnst á smurolíur:_x000a_- **Tegund olíu**: Smurolíur og gírolíur_x000a_- **Magn**: 981 kg_x000a_- **Notkun**: Til að smyrja ýmis tæki í verksmiðjunni._x000a_- **Síða**: 12_x000a__x000a_Þessar upplýsingar eru teknar úr kaflanum &quot;6.0 Aðföng og orka&quot; og &quot;13.3 Orkunotkun&quot; í skýrslunni."/>
    <m/>
    <m/>
    <x v="4"/>
  </r>
  <r>
    <s v="malbikunarstöð_akureyrar"/>
    <s v="Malbikunarstöð Akureyrarbæjar"/>
    <s v="Akureyri"/>
    <n v="600"/>
    <x v="8"/>
    <s v="Norðurland Eystra"/>
    <s v="Framleiðsla malbiks"/>
    <s v="Flotaolía"/>
    <s v="Gasolía"/>
    <n v="63179"/>
    <s v="l"/>
    <n v="54.649834999999996"/>
    <s v="Til þurrkunar og upphitunar steinefna"/>
    <s v="8"/>
    <s v="source"/>
    <x v="7"/>
    <s v="Í skýrslunni um grænt bókhald Malbikunarstöðvar Akureyrarbæjar fyrir árið 2017 er að finna eftirfarandi upplýsingar um olíunotkun fyrirtækisins:_x000a__x000a_### Olíunotkun_x000a_- **Flotaolía**: Heildarmagn flotaolíu á árinu 2017 var 63.179 lítrar._x000a_- **Lífdísilolía**: Heildarmagn lífdísilolíu á árinu 2017 var 7.000 lítrar._x000a__x000a_Þessar upplýsingar eru að finna á blaðsíðu 8 í skýrslunni._x000a__x000a_Til viðbótar er tekið fram að olíunotkunin var um 9,7 lítrar á hvert tonn af malbiki._x000a__x000a_### Tilvísun í texta_x000a_&gt; &quot;Til þurrkunar og upphitunar steinefna hefur verið notuð flotaolía, en nú var ákveðið að gera tilraun með að blanda hana með lífdísilolíu. Heildarmagn flotaolíu á árinu 2017 var 63.179 lítrar og 7.000 lítrar af lífdísil, eða um 9,7 lítrar á hvert tonn af malbiki.&quot; (Bls. 8)_x000a__x000a_Engar aðrar upplýsingar um notkun annarra olíutengdra vara eins og bensíns eða metanóls eru til staðar í skýrslunni fyrir árið 2017."/>
    <m/>
    <m/>
    <x v="6"/>
  </r>
  <r>
    <s v="íslenska_gámafélagið_ehf"/>
    <s v="Íslenska Gámafélagið"/>
    <s v="Reykjavík"/>
    <n v="101"/>
    <x v="6"/>
    <s v="Höfuðborgarsvæðið"/>
    <s v="Umhverfisþjónusta"/>
    <s v="Lífdísel"/>
    <s v="Lífdíselolía"/>
    <n v="47400"/>
    <s v="l"/>
    <n v="41.000999999999998"/>
    <s v="Ekki til staðar"/>
    <s v="8"/>
    <s v="source"/>
    <x v="7"/>
    <s v="Í Grænu bókhaldi Íslenska Gámafélagsins fyrir árið 2017 er að finna eftirfarandi upplýsingar um notkun á olíuafurðum:_x000a__x000a_### Eldsneytisnotkun 2017_x000a_- **Metan (m³)**: 100.573_x000a_- **Bensín (l)**: 28.253_x000a_- **Díselolía (l)**: 1.321.500_x000a_- **Lituð díselolía (l)**: 170.556_x000a_- **Lífdísel (l)**: 47.400_x000a__x000a_Þessar upplýsingar eru að finna á blaðsíðu 8 í skýrslunni._x000a__x000a_### Tilvísun_x000a_&gt; &quot;## Eldsneytisnotkun 2017_x000a_&gt;_x000a_&gt; | Eldsneyti            | Magn       |_x000a_&gt; |----------------------|------------|_x000a_&gt; | Metan (m³)           | 100.573    |_x000a_&gt; | Bensín (l)           | 28.253     |_x000a_&gt; | Díselolía (l)        | 1.321.500  |_x000a_&gt; | Lituð díselolía (l)  | 170.556    |_x000a_&gt; | Lífdísel (l)         | 47.400     |&quot; (Page 8)_x000a__x000a_Þetta gefur greinargóða mynd af notkun mismunandi tegunda eldsneytis hjá fyrirtækinu á árinu 2017."/>
    <m/>
    <m/>
    <x v="1"/>
  </r>
  <r>
    <s v="háafell_nauteyri_i"/>
    <s v="Háafell "/>
    <s v="Hnífsdalur"/>
    <n v="410"/>
    <x v="9"/>
    <s v="Vestfirðir"/>
    <s v="Fiskeldi"/>
    <s v="Skipagasolía"/>
    <s v="Gasolía"/>
    <n v="45824"/>
    <s v="l"/>
    <n v="39.63776"/>
    <s v="Olía á báta (Rán og Papey)"/>
    <s v="3"/>
    <s v="source"/>
    <x v="7"/>
    <s v="Í Grænu bókhaldi Háafells ehf. fyrir árið 2017 er eftirfarandi upplýsingar um olíunotkun fyrirtækisins:_x000a__x000a_- **Tegund olíu**: Olía á báta (Rán og Papey)_x000a_- **Magn**: 45.824 lítrar_x000a_- **Eining**: Lítrar_x000a_- **Síða**: 3_x000a__x000a_Til viðbótar er einnig minnst á úrgangsolíu af bátum, en magn hennar er talið óverulegt fyrir árið 2017._x000a__x000a_- **Tegund olíu**: Úrgangsolía af bátum_x000a_- **Magn**: Óverulegt_x000a_- **Síða**: 3"/>
    <m/>
    <m/>
    <x v="4"/>
  </r>
  <r>
    <s v="norðurá_bs"/>
    <s v="Norðurá"/>
    <s v="Stekkjarvík, Blönduós"/>
    <n v="541"/>
    <x v="19"/>
    <s v="Norðurland Vestra"/>
    <s v="Urðun úrgangs"/>
    <s v="Gasolía"/>
    <s v="Gasolía"/>
    <n v="35017"/>
    <s v="l"/>
    <n v="30.289704999999998"/>
    <s v="tæki"/>
    <s v="12-13"/>
    <s v="source"/>
    <x v="7"/>
    <s v="Í skýrslunni um grænt bókhald Norðurár bs. fyrir árið 2017 er að finna eftirfarandi upplýsingar um olíunotkun fyrirtækisins:_x000a__x000a_- **Gasolíunotkun**:_x000a_  - Notkun á tækjum (þrír troðara, beltavél, hjólaskólfa, traktorgröfu, fjórhjól og MMC pallbíll): 35.017 lítrar_x000a_  - Notkun á bifreið: 2.013 lítrar_x000a_  - Notkun á fjórhjól: 766 lítrar_x000a_  - Samtals gasolíunotkun: 37.030 lítrar_x000a__x000a_- **Bensínnotkun**:_x000a_  - Notkun á fjórhjól: 766 lítrar_x000a__x000a_Þessar upplýsingar eru að finna á blaðsíðu 12 og 13 í skýrslunni._x000a__x000a_Tilvitnun:_x000a_&quot;Gasolíunotkun er bundin við notkun á tækjum, sem eru þrír troðara, beltavél, hjólaskólfa, traktorgröfu, fjórhjól og MMC pallbíll. Þau eru notuð til færslu á jarðvegi og undirbúning og frágang urðunarháfls og til aðstoðar við losun farartækja þegar á þarf að halda. Olíunotkun á tækín var 35.017 lítrar, á bifreið 2.013 lítrar og fjórhjól 766 lítrar. Gasolíunotkun var því samtals 37.030 lítrar og bensín 766 lítrar. Rafmagn og vatn tengist eingöngu notkun í þjónustuhúsi, starfsmannaaðstöðu og þvottaplani.&quot;_x000a__x000a_&quot;Norðura bs. Stekkjarvík 2017_x000a_Sorpamagn, vélatímar, orkuþörf og yfirlag á svæði Norðura bs. í Stekkjarvík_x000a_..._x000a_Samtals olía: 18.354 lítrar_x000a_Samtals olía á L200 bíl: 8.332 lítrar_x000a_Samtals bensín á fjórhjól: 864 lítrar_x000a_Heild: 37.796 lítrar&quot;"/>
    <m/>
    <m/>
    <x v="1"/>
  </r>
  <r>
    <s v="orkugerðin_ehf"/>
    <s v="Orkugerðin"/>
    <s v="Flóahreppi"/>
    <n v="801"/>
    <x v="15"/>
    <s v="Suðurland"/>
    <s v="Framleiðsla á kjötmjöli og fitu"/>
    <s v="Dísel (gasolía)"/>
    <s v="Gasolía"/>
    <n v="32068"/>
    <s v="l"/>
    <n v="27.73882"/>
    <s v="Ekki til staðar"/>
    <s v="15"/>
    <s v="source"/>
    <x v="7"/>
    <s v="Í Grænu bókhaldi Orkugerðarinnar ehf. fyrir árið 2017 er að finna eftirfarandi upplýsingar um notkun olíuafurða:_x000a__x000a_- **Olía (Dísel (gasolía) og svartolía)**: 32.068 lítrar (bls. 15, Tafla 6.1)_x000a_- **Fita**: 482.498 lítrar (bls. 15, Tafla 6.1)_x000a_- **Gas**: 20 kg (bls. 15, Tafla 6.1)_x000a__x000a_Auk þess er tekið fram að magn fitu sem orkugjafa í framleiðslunni minnkaði frá árinu 2016 um tæplega 20% og að notkun á svart- og gasolíu jókst frá 2016 vegna bilana (bls. 17)._x000a__x000a_Þessar upplýsingar eru staðsettar á blaðsíðum 15 og 17 í skýrslunni."/>
    <m/>
    <m/>
    <x v="7"/>
  </r>
  <r>
    <s v="samherji_ehf_fiskeldi_öxarfirði"/>
    <s v="Samherji"/>
    <s v="Kópasker"/>
    <n v="671"/>
    <x v="12"/>
    <s v="Norðurland Eystra"/>
    <s v="Fiskeldi"/>
    <s v="Olía"/>
    <s v="Gasolía"/>
    <n v="31818"/>
    <s v="l"/>
    <n v="27.522569999999998"/>
    <s v="Varaaflstöð og vinnutæki"/>
    <s v="3"/>
    <s v="source"/>
    <x v="7"/>
    <s v="Í skýrslunni um grænt bókhald Samherja fiskeldis ehf. fyrir árið 2017 er eftirfarandi upplýsingar um olíunotkun fyrirtækisins:_x000a__x000a_- **Tegund olíu**: Olía notuð í varaaflstöð og vinnutæki._x000a_- **Magn**: 31.818 lítrar._x000a_- **Eining**: Lítrar._x000a_- **Síða**: 3._x000a__x000a_Tilvitnun:_x000a_&quot;2.5. Olíunotkun | Varaaflstöð, vinnutæki | 31.818 | lítrar |&quot;_x000a__x000a_Engar aðrar upplýsingar um notkun annarra olíutengdra vara (svo sem bensín, dísilolíu, metanól o.s.frv.) fyrir árið 2017 fundust í skýrslunni."/>
    <m/>
    <m/>
    <x v="4"/>
  </r>
  <r>
    <s v="íslenska_gámafélagið_ehf"/>
    <s v="Íslenska Gámafélagið"/>
    <s v="Reykjavík"/>
    <n v="101"/>
    <x v="6"/>
    <s v="Höfuðborgarsvæðið"/>
    <s v="Umhverfisþjónusta"/>
    <s v="Bensín"/>
    <s v="Bensín"/>
    <n v="28253"/>
    <s v="l"/>
    <n v="21.18975"/>
    <s v="Ekki til staðar"/>
    <s v="8"/>
    <s v="source"/>
    <x v="7"/>
    <s v="Í Grænu bókhaldi Íslenska Gámafélagsins fyrir árið 2017 er að finna eftirfarandi upplýsingar um notkun á olíuafurðum:_x000a__x000a_### Eldsneytisnotkun 2017_x000a_- **Metan (m³)**: 100.573_x000a_- **Bensín (l)**: 28.253_x000a_- **Díselolía (l)**: 1.321.500_x000a_- **Lituð díselolía (l)**: 170.556_x000a_- **Lífdísel (l)**: 47.400_x000a__x000a_Þessar upplýsingar eru að finna á blaðsíðu 8 í skýrslunni._x000a__x000a_### Tilvísun_x000a_&gt; &quot;## Eldsneytisnotkun 2017_x000a_&gt;_x000a_&gt; | Eldsneyti            | Magn       |_x000a_&gt; |----------------------|------------|_x000a_&gt; | Metan (m³)           | 100.573    |_x000a_&gt; | Bensín (l)           | 28.253     |_x000a_&gt; | Díselolía (l)        | 1.321.500  |_x000a_&gt; | Lituð díselolía (l)  | 170.556    |_x000a_&gt; | Lífdísel (l)         | 47.400     |&quot; (Page 8)_x000a__x000a_Þetta gefur greinargóða mynd af notkun mismunandi tegunda eldsneytis hjá fyrirtækinu á árinu 2017."/>
    <m/>
    <m/>
    <x v="1"/>
  </r>
  <r>
    <s v="sorpurðun_vesturlands_hf"/>
    <s v="Sorpurðun Vesturlands"/>
    <s v="Borgarnes"/>
    <n v="310"/>
    <x v="13"/>
    <s v="Vesturland"/>
    <s v="Sorpuðunarþjónusta"/>
    <s v="Gasolía"/>
    <s v="Gasolía"/>
    <n v="25831"/>
    <s v="l"/>
    <n v="22.343814999999999"/>
    <s v="Tæki eins og troðari, hjólagrafa, dráttarvél og beltagrafa"/>
    <s v="7"/>
    <s v="source"/>
    <x v="7"/>
    <s v="Í skýrslunni um grænt bókhald Sorpuðunar Vesturlands hf. fyrir árið 2017 er að finna eftirfarandi upplýsingar um notkun olíuafurða:_x000a__x000a_1. **Gasolía**:_x000a_   - Notkun: 25.831 lítrar_x000a_   - Notkunarsvið: Tæki eins og troðari, hjólagrafa, dráttarvél og beltagrafa, sem eru notuð til flutnings á jarðvegi og við undirbúning og frágang urðunarreina._x000a__x000a_2. **Bensín**:_x000a_   - Notkun: 169 lítrar_x000a_   - Notkunarsvið: Bensíndrifið sexhjól sem er nýtt til ferða innan urðunar­svæðisins._x000a__x000a_Þessar upplýsingar eru að finna á blaðsíðu 7 í skýrslunni._x000a__x000a_Tilvitnun:_x000a_&gt; &quot;Gasolíunotkun er bundin við notkun á tækjum, sem eru troðari, hjólagrafa, dráttarvél og beltagrafa. Tækin eru notuð til flutnings á jarðvegi og við undirbúning og frágang urðunarreina. Einnig er bensíndrifið sexhjól nýtt til ferða innan urðunar­svæðisins. Eldsneytisnotkun á árinu 2017 nam samtals 25.831 lítra af gasolíu og 169 lítrum af bensíni.&quot; (Bls. 7)_x000a__x000a_Engar aðrar olíuafurðir eins og metanól eða aðrar tegundir voru nefndar í skýrslunni fyrir árið 2017."/>
    <m/>
    <m/>
    <x v="1"/>
  </r>
  <r>
    <s v="terra_efnaeyðing"/>
    <s v="Efnamóttakan"/>
    <s v="Hafnarfjörður"/>
    <n v="221"/>
    <x v="6"/>
    <s v="Höfuðborgarsvæðið"/>
    <s v="Efnaiðnaður"/>
    <s v="Dísilolía"/>
    <s v="Gasolía"/>
    <n v="23428"/>
    <s v="l"/>
    <n v="20.265220000000003"/>
    <s v="Ekki til staðar"/>
    <s v="9"/>
    <s v="source"/>
    <x v="7"/>
    <s v="Í skýrslunni um grænt bókhald Efnamóttökunnar hf. fyrir árið 2017 er að finna eftirfarandi upplýsingar um notkun á olíuafurðum:_x000a__x000a_- **Bensín**: 3.819 lítrar_x000a_- **Dísilolía**: 23.428 lítrar_x000a_- **Metangas**: 0 lítrar_x000a__x000a_Þessar upplýsingar eru að finna á blaðsíðu 9 í skýrslunni undir kaflanum &quot;Breytur um auðlindanotkun í grænu bókhaldi&quot;._x000a__x000a_Tilvitnun:_x000a_&gt; | Breyta           | Eining | 2017  | 2016  | 2015   |_x000a_&gt; |------------------|--------|-------|-------|--------|_x000a_&gt; | Bensín           | ltr.   | 3,819 | 1,494 | 2,262  |_x000a_&gt; | Metangas *       | ltr.   | 0     | 0     | 7,919  |_x000a_&gt; | Dísilolía        | ltr.   | 23,428| 23,453| 23,839 |_x000a__x000a_Þetta sýnir að fyrirtækið notaði bæði bensín og dísilolíu á árinu 2017, en engin notkun var á metangasi það ár."/>
    <m/>
    <m/>
    <x v="1"/>
  </r>
  <r>
    <s v="norðurá_bs"/>
    <s v="Norðurá"/>
    <s v="Stekkjarvík, Blönduós"/>
    <n v="541"/>
    <x v="19"/>
    <s v="Norðurland Vestra"/>
    <s v="Urðun úrgangs"/>
    <s v="Díselolía"/>
    <s v="Gasolía"/>
    <n v="18354"/>
    <s v="l"/>
    <n v="15.876209999999999"/>
    <s v="Ekki til staðar"/>
    <s v="Ekki til staðar"/>
    <s v="source"/>
    <x v="7"/>
    <s v="Í skýrslunni um grænt bókhald Norðurár bs. fyrir árið 2017 er að finna eftirfarandi upplýsingar um olíunotkun fyrirtækisins:_x000a__x000a_- **Gasolíunotkun**:_x000a_  - Notkun á tækjum (þrír troðara, beltavél, hjólaskólfa, traktorgröfu, fjórhjól og MMC pallbíll): 35.017 lítrar_x000a_  - Notkun á bifreið: 2.013 lítrar_x000a_  - Notkun á fjórhjól: 766 lítrar_x000a_  - Samtals gasolíunotkun: 37.030 lítrar_x000a__x000a_- **Bensínnotkun**:_x000a_  - Notkun á fjórhjól: 766 lítrar_x000a__x000a_Þessar upplýsingar eru að finna á blaðsíðu 12 og 13 í skýrslunni._x000a__x000a_Tilvitnun:_x000a_&quot;Gasolíunotkun er bundin við notkun á tækjum, sem eru þrír troðara, beltavél, hjólaskólfa, traktorgröfu, fjórhjól og MMC pallbíll. Þau eru notuð til færslu á jarðvegi og undirbúning og frágang urðunarháfls og til aðstoðar við losun farartækja þegar á þarf að halda. Olíunotkun á tækín var 35.017 lítrar, á bifreið 2.013 lítrar og fjórhjól 766 lítrar. Gasolíunotkun var því samtals 37.030 lítrar og bensín 766 lítrar. Rafmagn og vatn tengist eingöngu notkun í þjónustuhúsi, starfsmannaaðstöðu og þvottaplani.&quot;_x000a__x000a_&quot;Norðura bs. Stekkjarvík 2017_x000a_Sorpamagn, vélatímar, orkuþörf og yfirlag á svæði Norðura bs. í Stekkjarvík_x000a_..._x000a_Samtals olía: 18.354 lítrar_x000a_Samtals olía á L200 bíl: 8.332 lítrar_x000a_Samtals bensín á fjórhjól: 864 lítrar_x000a_Heild: 37.796 lítrar&quot;"/>
    <m/>
    <m/>
    <x v="1"/>
  </r>
  <r>
    <s v="stolt_sea_farm_hf"/>
    <s v="Stolt Sea Farm Iceland"/>
    <s v="Reykjanesbær"/>
    <n v="233"/>
    <x v="4"/>
    <s v="Suðurnes"/>
    <s v="Fiskeldi"/>
    <s v="Olía og bensín"/>
    <s v="Bensín"/>
    <n v="18097"/>
    <s v="l"/>
    <n v="13.572749999999999"/>
    <s v="Eldi"/>
    <s v="4"/>
    <s v="source"/>
    <x v="7"/>
    <s v="Í skýrslunni um grænt bókhald fyrir árið 2017 hjá Stolt Sea Farm Iceland hf. er eftirfarandi upplýsingar um olíunotkun fyrirtækisins:_x000a__x000a_- **Tegund olíu**: Olía og bensín_x000a_- **Magn**: 18.097 lítrar_x000a_- **Hvar í fyrirtækinu**: Eldi_x000a_- **Síða**: 4_x000a__x000a_Tilvitnun úr textanum:_x000a_&quot;2.5 | Olíunotkun | Olía og bensín - eldi | 18.097 | | L |&quot;_x000a__x000a_Þetta er eina tilgreinda olíunotkunin fyrir árið 2017 í skýrslunni."/>
    <m/>
    <m/>
    <x v="4"/>
  </r>
  <r>
    <s v="vinnslustöðin_hf_vestmannaeyjum"/>
    <s v="Vinnslustöðin"/>
    <s v="Vestmannaeyjar"/>
    <n v="900"/>
    <x v="3"/>
    <s v="Suðurland"/>
    <s v="Fiskimjölsverksmiðja"/>
    <s v="Svartolía"/>
    <s v="Svartolía"/>
    <n v="1443682"/>
    <s v="kg"/>
    <n v="1443.682"/>
    <s v="Ekki til staðar"/>
    <s v="11"/>
    <s v="source"/>
    <x v="7"/>
    <s v="Í skýrslunni um grænt bókhald fyrir árið 2017 frá Vinnslustöðinni hf. eru eftirfarandi upplýsingar um notkun olíu og olíutengdra vara:_x000a__x000a_1. **Svartolía**:_x000a_   - Notkun: 1.443.682 kg_x000a_   - Einingar: kg_x000a_   - Síða: 11_x000a__x000a_2. **Gasolía**:_x000a_   - Notkun: 12.072 lítrar_x000a_   - Einingar: lítrar_x000a_   - Síða: 11_x000a__x000a_3. **Smurolía**:_x000a_   - Notkun: 871 lítrar_x000a_   - Einingar: lítrar_x000a_   - Síða: 11_x000a__x000a_4. **Loftmengun vegna brennslu svartolíu**:_x000a_   - CO₂: 4.621 tonn_x000a_   - SO₂: 54 tonn_x000a_   - Einingar: tonn_x000a_   - Síða: 12_x000a__x000a_Þessar upplýsingar eru teknar úr töflu 5 og töflu 7 í skýrslunni."/>
    <m/>
    <m/>
    <x v="0"/>
  </r>
  <r>
    <s v="fiskeldi_austfjarða_hf_fáskrúðsfirði"/>
    <s v="Fiskeldi Austfjarða"/>
    <s v="Fáskrúðsfjörður"/>
    <n v="751"/>
    <x v="0"/>
    <s v="Austurland"/>
    <s v="Fiskiðja"/>
    <s v="Bensín"/>
    <s v="Bensín"/>
    <n v="17632"/>
    <s v="l"/>
    <n v="13.224"/>
    <s v="Ekki til staðar"/>
    <s v="2"/>
    <s v="source"/>
    <x v="7"/>
    <s v="Í skýrslunni um grænt bókhald fyrir árið 2017 frá Fiskeldi Austfjarða kemur fram eftirfarandi upplýsingar um notkun olíuafurða:_x000a__x000a_- **Diesel/Flotaolía**: 141.573 lítrar_x000a_- **Bensín**: 17.632 lítrar_x000a__x000a_Þessar upplýsingar eru að finna á blaðsíðu 2 í skýrslunni undir liðnum &quot;6.6. Sundurliðun á notkun hættulegra efna&quot;._x000a__x000a_Til viðbótar kemur fram á blaðsíðu 3 undir liðnum &quot;2.5. Olíunotkun&quot; að bensínnotkun var 17.632 lítrar._x000a__x000a_Þetta eru allar upplýsingar sem fundust um notkun olíuafurða fyrir árið 2017 í skýrslunni."/>
    <m/>
    <m/>
    <x v="4"/>
  </r>
  <r>
    <s v="vinnslustöðin_hf_vestmannaeyjum"/>
    <s v="Vinnslustöðin"/>
    <s v="Vestmannaeyjar"/>
    <n v="900"/>
    <x v="3"/>
    <s v="Suðurland"/>
    <s v="Fiskimjölsverksmiðja"/>
    <s v="Gasolía"/>
    <s v="Gasolía"/>
    <n v="12072"/>
    <s v="l"/>
    <n v="10.44228"/>
    <s v="Ekki til staðar"/>
    <s v="11"/>
    <s v="source"/>
    <x v="7"/>
    <s v="Í skýrslunni um grænt bókhald fyrir árið 2017 frá Vinnslustöðinni hf. eru eftirfarandi upplýsingar um notkun olíu og olíutengdra vara:_x000a__x000a_1. **Svartolía**:_x000a_   - Notkun: 1.443.682 kg_x000a_   - Einingar: kg_x000a_   - Síða: 11_x000a__x000a_2. **Gasolía**:_x000a_   - Notkun: 12.072 lítrar_x000a_   - Einingar: lítrar_x000a_   - Síða: 11_x000a__x000a_3. **Smurolía**:_x000a_   - Notkun: 871 lítrar_x000a_   - Einingar: lítrar_x000a_   - Síða: 11_x000a__x000a_4. **Loftmengun vegna brennslu svartolíu**:_x000a_   - CO₂: 4.621 tonn_x000a_   - SO₂: 54 tonn_x000a_   - Einingar: tonn_x000a_   - Síða: 12_x000a__x000a_Þessar upplýsingar eru teknar úr töflu 5 og töflu 7 í skýrslunni."/>
    <m/>
    <m/>
    <x v="0"/>
  </r>
  <r>
    <s v="klausturbleikja"/>
    <s v="Klausturbleikja"/>
    <s v="Kirkjubæjarklaustur"/>
    <n v="880"/>
    <x v="20"/>
    <s v="Suðurland"/>
    <s v="Fiskeldi"/>
    <s v="Olía"/>
    <s v="Gasolía"/>
    <n v="11233"/>
    <s v="l"/>
    <n v="9.716545"/>
    <s v="Bifreiðar og vinnuvélar"/>
    <s v="3"/>
    <s v="source"/>
    <x v="7"/>
    <s v="Í grænu bókhaldi Klausturbleikju ehf. fyrir árið 2017 er eftirfarandi upplýsingar um olíunotkun fyrirtækisins:_x000a__x000a_- **Tegund olíu**: Olía_x000a_- **Magn**: 11.233 lítrar_x000a_- **Notkun**: Bifreiðar og vinnuvélar_x000a_- **Síða**: 3_x000a__x000a_Tilvitnun úr textanum:_x000a_&quot;2.5. | Olíunotkun | bifreiðar og vinnuvél | | 11.233 | lítrar |&quot;_x000a__x000a_Engar aðrar upplýsingar um notkun annarra olíutengdra vara eins og bensín, dísel, metanól eða annað fyrir árið 2017 fundust í skýrslunni."/>
    <m/>
    <m/>
    <x v="4"/>
  </r>
  <r>
    <s v="ísfélag_vestmannaeyja_hf_vestmannaeyjum"/>
    <s v="Ísfélag Vestmannaeyja"/>
    <s v="Vestmannaeyjar"/>
    <n v="900"/>
    <x v="3"/>
    <s v="Suðurland"/>
    <s v="Fiskimjölsverksmiðja"/>
    <s v="Svartolía"/>
    <s v="Svartolía"/>
    <n v="1626"/>
    <s v="tonn"/>
    <n v="1626"/>
    <s v="Ekki til staðar"/>
    <s v="9"/>
    <s v="source"/>
    <x v="7"/>
    <s v="Í skýrslunni um grænt bókhald fyrir rekstrarárið 2017 hjá Ísfélagi Vestmannaeyja hf. er að finna eftirfarandi upplýsingar um notkun olíuafurða:_x000a__x000a_1. **Svartolía**:_x000a_   - Magn: 1.626 tonn_x000a_   - Magn SO₂ í útblæstri vegna brennslu svartolíu: 61,79 tonn_x000a_   - Magn CO₂ í útblæstri vegna brennslu svartolíu: 5.008 tonn_x000a__x000a_2. **Dieselolía**:_x000a_   - Magn: 0,29 lítrar á tonn hráefnis_x000a_   - Magn MD olíu: 0 tonn_x000a_   - Magn SO₂ í útblæstri vegna brennslu MD dieselolíu: 0 tonn_x000a_   - Magn CO₂ í útblæstri vegna brennslu MD olíu: 0 tonn_x000a__x000a_Upplýsingarnar eru að finna á blaðsíðum 9 og 10 í skýrslunni._x000a__x000a_Tilvitnun í texta:_x000a_- &quot;Magn SO2 sem myndaðist við bruna svartolíu árið 2017 er ætlað í töflu 3 á heildarmagn hráefnis. Í töflunni er magn gróðurhúsalofttegundarinnar CO2 sem myndaðist við bruna olíu árið 2017 ætlað út frá upplýsingum frá Umhverfisstofnun.&quot; (Bls. 10)_x000a_- &quot;Tafla 3 - Magn SO2 og CO2 í útblæstri&quot; (Bls. 10)_x000a__x000a_Þessar upplýsingar gefa glögga mynd af notkun olíuafurða hjá fyrirtækinu árið 2017."/>
    <m/>
    <m/>
    <x v="0"/>
  </r>
  <r>
    <s v="sorpa_álfsnesi"/>
    <s v="Sorpa"/>
    <s v="Reykjavík"/>
    <n v="112"/>
    <x v="6"/>
    <s v="Höfuðborgarsvæðið"/>
    <s v="Úrgangsstjórnun"/>
    <s v="Lífdísill"/>
    <s v="Lífdíselolía"/>
    <n v="9552"/>
    <s v="l"/>
    <n v="8.26248"/>
    <s v="Ekki til staðar"/>
    <s v="7"/>
    <s v="source"/>
    <x v="7"/>
    <s v="Í skýrslunni um grænt bókhald SORPU fyrir árið 2017 er að finna eftirfarandi upplýsingar um notkun olíuafurða:_x000a__x000a_1. **Bensín**:_x000a_   - Magn: 4.116 lítrar_x000a_   - Umhverfisáhrif: 0,02 l/t_x000a_   - Heimild: Tafla 5, bls. 7_x000a__x000a_2. **Díselolía**:_x000a_   - Magn: 1.041.774 lítrar_x000a_   - Umhverfisáhrif: 4,47 l/t_x000a_   - Heimild: Tafla 5, bls. 7_x000a__x000a_3. **Metan**:_x000a_   - Magn: 42.338 Nm³_x000a_   - Umhverfisáhrif: 0,18 m³/t_x000a_   - Heimild: Tafla 5, bls. 7_x000a__x000a_4. **Lífdísill**:_x000a_   - Magn: 9.552 lítrar_x000a_   - Umhverfisáhrif: 0,04 l/t_x000a_   - Heimild: Tafla 5, bls. 7_x000a__x000a_5. **Orkuminnihald**:_x000a_   - Bensín: 44,3 MJ/kg_x000a_   - Díselolía: 43,0 MJ/kg_x000a_   - Metan: 50,0 MJ/kg_x000a_   - Lífdísill: 38,0 MJ/kg_x000a_   - Heimild: Tafla 6, bls. 8_x000a__x000a_6. **Heildarorkunotkun**:_x000a_   - Bensín: 37.984 kWst_x000a_   - Díselolía: 9.954.727 kWst_x000a_   - Metan: 421.616 kWst_x000a_   - Lífdísill: 88.727 kWst_x000a_   - Heimild: Tafla 7, bls. 8_x000a__x000a_7. **Gróðurhúsalofttegundir frá eldsneytisnotkun**:_x000a_   - Bensín: 0,04 kg CO₂/t_x000a_   - Díselolía: 11,33 kg CO₂/t_x000a_   - Lífdísill: 0,01 kg CO₂/t_x000a_   - Heimild: Tafla 8, bls. 8_x000a__x000a_8. **Heildarmagn notað af metani frá SORPU og sparaður útblástur**:_x000a_   - Ökutæki: 1.861.444 Nm³_x000a_   - Gróðurhúsaáhrif án notkunar: 33.366 tonn-CO₂_x000a_   - Heimild: Tafla 9, bls. 9_x000a__x000a_Þessar upplýsingar gefa góða yfirsýn yfir notkun olíuafurða hjá SORPU árið 2017."/>
    <m/>
    <m/>
    <x v="1"/>
  </r>
  <r>
    <s v="norðurá_bs"/>
    <s v="Norðurá"/>
    <s v="Stekkjarvík, Blönduós"/>
    <n v="541"/>
    <x v="19"/>
    <s v="Norðurland Vestra"/>
    <s v="Urðun úrgangs"/>
    <s v="Díselolía"/>
    <s v="Gasolía"/>
    <n v="8332"/>
    <s v="l"/>
    <n v="7.2071800000000001"/>
    <s v="L200 bíl"/>
    <s v="Ekki til staðar"/>
    <s v="source"/>
    <x v="7"/>
    <s v="Í skýrslunni um grænt bókhald Norðurár bs. fyrir árið 2017 er að finna eftirfarandi upplýsingar um olíunotkun fyrirtækisins:_x000a__x000a_- **Gasolíunotkun**:_x000a_  - Notkun á tækjum (þrír troðara, beltavél, hjólaskólfa, traktorgröfu, fjórhjól og MMC pallbíll): 35.017 lítrar_x000a_  - Notkun á bifreið: 2.013 lítrar_x000a_  - Notkun á fjórhjól: 766 lítrar_x000a_  - Samtals gasolíunotkun: 37.030 lítrar_x000a__x000a_- **Bensínnotkun**:_x000a_  - Notkun á fjórhjól: 766 lítrar_x000a__x000a_Þessar upplýsingar eru að finna á blaðsíðu 12 og 13 í skýrslunni._x000a__x000a_Tilvitnun:_x000a_&quot;Gasolíunotkun er bundin við notkun á tækjum, sem eru þrír troðara, beltavél, hjólaskólfa, traktorgröfu, fjórhjól og MMC pallbíll. Þau eru notuð til færslu á jarðvegi og undirbúning og frágang urðunarháfls og til aðstoðar við losun farartækja þegar á þarf að halda. Olíunotkun á tækín var 35.017 lítrar, á bifreið 2.013 lítrar og fjórhjól 766 lítrar. Gasolíunotkun var því samtals 37.030 lítrar og bensín 766 lítrar. Rafmagn og vatn tengist eingöngu notkun í þjónustuhúsi, starfsmannaaðstöðu og þvottaplani.&quot;_x000a__x000a_&quot;Norðura bs. Stekkjarvík 2017_x000a_Sorpamagn, vélatímar, orkuþörf og yfirlag á svæði Norðura bs. í Stekkjarvík_x000a_..._x000a_Samtals olía: 18.354 lítrar_x000a_Samtals olía á L200 bíl: 8.332 lítrar_x000a_Samtals bensín á fjórhjól: 864 lítrar_x000a_Heild: 37.796 lítrar&quot;"/>
    <m/>
    <m/>
    <x v="1"/>
  </r>
  <r>
    <s v="ísfélag_vestmannaeyja_hf_þórshöfn"/>
    <s v="Ísfélag Vestmannaeyja"/>
    <s v="Þórshöfn"/>
    <n v="680"/>
    <x v="1"/>
    <s v="Norðurland Eystra"/>
    <s v="Fiskimjölsverksmiðja"/>
    <s v="Svartolía"/>
    <s v="Svartolía"/>
    <n v="842202"/>
    <s v="kg"/>
    <n v="842.202"/>
    <s v="Ekki til staðar"/>
    <s v="10"/>
    <s v="source"/>
    <x v="7"/>
    <s v="Í skýrslunni um grænt bókhald fyrir rekstrarárið 2017 hjá Ísfélagi Vestmannaeyja hf. eru eftirfarandi upplýsingar um notkun olíuafurða:_x000a__x000a_### Svartolía_x000a_- **Magn**: 842.202 kg_x000a_- **Magn á tonn hráefnis**: 39,8 kg/tonn_x000a_- **Útblástur SO2 vegna brennslu svartolíu**: 31,9 tonn_x000a_- **Útblástur CO2 vegna brennslu svartolíu**: 2.593 tonn_x000a__x000a_### Dieselolía_x000a_- **Magn**: 6.280 ltr._x000a_- **Magn á tonn hráefnis**: 0,29 ltr./tonn_x000a_- **Útblástur SO2 vegna brennslu MD dieselolíu**: 0,0 tonn_x000a_- **Útblástur CO2 vegna brennslu MD dieselolíu**: 0 tonn_x000a__x000a_Þessar upplýsingar eru að finna á blaðsíðum 10 og 11 í skýrslunni._x000a__x000a_Tilvitnanir úr textanum:_x000a_- &quot;Svartolía (tonn): 842.202 kg | 39,8 kg/tonn&quot; (Bls. 10)_x000a_- &quot;Dieselolía (l): 6.280 ltr. | 0,29 ltr./tonn&quot; (Bls. 10)_x000a_- &quot;Magn SO2 í útblæstri: - Vegna brennslu svartolíu: 31,9 tonn - Vegna brennslu MD dieselolíu: 0,0 tonn&quot; (Bls. 11)_x000a_- &quot;Magn CO2 í útblæstri vegna bruna: - Svartolíu: 2.593 tonn - MD olíu: 0 tonn&quot; (Bls. 11)_x000a__x000a_Engar upplýsingar fundust um notkun annarra olíuafurða eins og bensíns eða metanóls fyrir árið 2017."/>
    <m/>
    <m/>
    <x v="0"/>
  </r>
  <r>
    <s v="ísfélag_vestmannaeyja_hf_þórshöfn"/>
    <s v="Ísfélag Vestmannaeyja"/>
    <s v="Þórshöfn"/>
    <n v="680"/>
    <x v="1"/>
    <s v="Norðurland Eystra"/>
    <s v="Fiskimjölsverksmiðja"/>
    <s v="Dieselolía"/>
    <s v="Gasolía"/>
    <n v="6280"/>
    <s v="l"/>
    <n v="5.4321999999999999"/>
    <s v="Ekki til staðar"/>
    <s v="10"/>
    <s v="source"/>
    <x v="7"/>
    <s v="Í skýrslunni um grænt bókhald fyrir rekstrarárið 2017 hjá Ísfélagi Vestmannaeyja hf. eru eftirfarandi upplýsingar um notkun olíuafurða:_x000a__x000a_### Svartolía_x000a_- **Magn**: 842.202 kg_x000a_- **Magn á tonn hráefnis**: 39,8 kg/tonn_x000a_- **Útblástur SO2 vegna brennslu svartolíu**: 31,9 tonn_x000a_- **Útblástur CO2 vegna brennslu svartolíu**: 2.593 tonn_x000a__x000a_### Dieselolía_x000a_- **Magn**: 6.280 ltr._x000a_- **Magn á tonn hráefnis**: 0,29 ltr./tonn_x000a_- **Útblástur SO2 vegna brennslu MD dieselolíu**: 0,0 tonn_x000a_- **Útblástur CO2 vegna brennslu MD dieselolíu**: 0 tonn_x000a__x000a_Þessar upplýsingar eru að finna á blaðsíðum 10 og 11 í skýrslunni._x000a__x000a_Tilvitnanir úr textanum:_x000a_- &quot;Svartolía (tonn): 842.202 kg | 39,8 kg/tonn&quot; (Bls. 10)_x000a_- &quot;Dieselolía (l): 6.280 ltr. | 0,29 ltr./tonn&quot; (Bls. 10)_x000a_- &quot;Magn SO2 í útblæstri: - Vegna brennslu svartolíu: 31,9 tonn - Vegna brennslu MD dieselolíu: 0,0 tonn&quot; (Bls. 11)_x000a_- &quot;Magn CO2 í útblæstri vegna bruna: - Svartolíu: 2.593 tonn - MD olíu: 0 tonn&quot; (Bls. 11)_x000a__x000a_Engar upplýsingar fundust um notkun annarra olíuafurða eins og bensíns eða metanóls fyrir árið 2017."/>
    <m/>
    <m/>
    <x v="0"/>
  </r>
  <r>
    <s v="malbikunarstöð_akureyrar"/>
    <s v="Malbikunarstöð Akureyrarbæjar"/>
    <s v="Akureyri"/>
    <n v="600"/>
    <x v="8"/>
    <s v="Norðurland Eystra"/>
    <s v="Framleiðsla malbiks"/>
    <s v="Lífdísilolía"/>
    <s v="Lífdíselolía"/>
    <n v="7000"/>
    <s v="l"/>
    <n v="6.0549999999999997"/>
    <s v="Til þurrkunar og upphitunar steinefna"/>
    <s v="8"/>
    <s v="source"/>
    <x v="7"/>
    <s v="Í skýrslunni um grænt bókhald Malbikunarstöðvar Akureyrarbæjar fyrir árið 2017 er að finna eftirfarandi upplýsingar um olíunotkun fyrirtækisins:_x000a__x000a_### Olíunotkun_x000a_- **Flotaolía**: Heildarmagn flotaolíu á árinu 2017 var 63.179 lítrar._x000a_- **Lífdísilolía**: Heildarmagn lífdísilolíu á árinu 2017 var 7.000 lítrar._x000a__x000a_Þessar upplýsingar eru að finna á blaðsíðu 8 í skýrslunni._x000a__x000a_Til viðbótar er tekið fram að olíunotkunin var um 9,7 lítrar á hvert tonn af malbiki._x000a__x000a_### Tilvísun í texta_x000a_&gt; &quot;Til þurrkunar og upphitunar steinefna hefur verið notuð flotaolía, en nú var ákveðið að gera tilraun með að blanda hana með lífdísilolíu. Heildarmagn flotaolíu á árinu 2017 var 63.179 lítrar og 7.000 lítrar af lífdísil, eða um 9,7 lítrar á hvert tonn af malbiki.&quot; (Bls. 8)_x000a__x000a_Engar aðrar upplýsingar um notkun annarra olíutengdra vara eins og bensíns eða metanóls eru til staðar í skýrslunni fyrir árið 2017."/>
    <m/>
    <m/>
    <x v="6"/>
  </r>
  <r>
    <s v="tdk_foil_iceland"/>
    <s v="TDK Foil Iceland "/>
    <s v="Akureyri"/>
    <n v="600"/>
    <x v="8"/>
    <s v="Norðurland Eystra"/>
    <s v="Framleiðsla á álþynnum"/>
    <s v="Díselolía"/>
    <s v="Gasolía"/>
    <n v="6730"/>
    <s v="l"/>
    <n v="5.8214499999999996"/>
    <s v="Ekki til staðar"/>
    <s v="10"/>
    <s v="source"/>
    <x v="7"/>
    <s v="Í skýrslunni um grænt bókhald Becromal Iceland ehf. fyrir árið 2017 er að finna eftirfarandi upplýsingar um notkun olíuafurða:_x000a__x000a_- **Díselolía**: _x000a_  - Notkun: 6.730 lítrar_x000a_  - Notkun á tæki: 358 lítrar_x000a_  - Heildarnotkun: 7.088 lítrar_x000a__x000a_- **Bensín**:_x000a_  - Notkun: 731 lítrar_x000a__x000a_Þessar upplýsingar eru að finna á blaðsíðu 10 í töflu 4.2 sem sýnir efnanotkun árin 2015, 2016 og 2017._x000a__x000a_Tilvitnun:_x000a_&gt; &quot;Jarðefnaeldsneyti [lítrar]          | Ökutæki/vélar                                     | Dísel: 8.176 Bensín: 488 | Dísel: 6.810 Bensín: 552 Dísel á tæki: 711 | Dísel: 6.730 Bensín: 731 Dísel á tæki: 358 |&quot;_x000a__x000a_Engar upplýsingar fundust um notkun annarra olíuafurða eins og metanól eða aðrar tegundir olíuafurða fyrir árið 2017."/>
    <m/>
    <m/>
    <x v="2"/>
  </r>
  <r>
    <s v="alcoafjarðarál_reyðarfirði"/>
    <s v="Alcoa"/>
    <s v="Reyðarfjörður"/>
    <n v="730"/>
    <x v="0"/>
    <s v="Austurland"/>
    <s v="Álframleiðsla"/>
    <s v="Bensín"/>
    <s v="Bensín"/>
    <n v="5369"/>
    <s v="l"/>
    <n v="4.0267499999999998"/>
    <s v="Ekki til staðar"/>
    <s v="9"/>
    <s v="source"/>
    <x v="7"/>
    <s v="Í samfélagsskýrslu Alcoa Fjarðaáls fyrir árið 2017 er að finna eftirfarandi upplýsingar um notkun olíuafurða:_x000a__x000a_1. **Dísilolía**:_x000a_   - Notkun: 53.434 tonn_x000a_   - Eining: tonn_x000a_   - Síða: 9_x000a__x000a_2. **Bensín**:_x000a_   - Notkun: 3.659 tonn_x000a_   - Eining: tonn_x000a_   - Síða: 9_x000a__x000a_3. **Própán**:_x000a_   - Notkun: 155.991 GWh_x000a_   - Eining: GWh_x000a_   - Síða: 9_x000a__x000a_Þessar upplýsingar eru teknar úr grænu bókhaldi fyrirtækisins sem er hluti af umhverfisskýrslu þeirra."/>
    <m/>
    <m/>
    <x v="2"/>
  </r>
  <r>
    <s v="ís47_ehf_önundarfirði"/>
    <s v="ÍS47"/>
    <s v="Flateyri"/>
    <n v="425"/>
    <x v="9"/>
    <s v="Vestfirðir"/>
    <s v="Fiskeldi"/>
    <s v="Díselolía"/>
    <s v="Gasolía"/>
    <n v="5000"/>
    <s v="l"/>
    <n v="4.3250000000000002"/>
    <s v="á þjónustubát"/>
    <s v="4"/>
    <s v="source"/>
    <x v="7"/>
    <s v="Í skýrslunni um grænt bókhald fyrir árið 2017 hjá ÍS47 ehf er að finna eftirfarandi upplýsingar um notkun á olíuafurðum:_x000a__x000a_### Eldsneytisnotkun (Page 4)_x000a_- **Díselolía á þjónustubát**: 5.000 lítrar_x000a_- **Bensín á þjónustubát**: 1.000 lítrar_x000a_- **Bensín á þjónustubifreið**: 2.000 lítrar_x000a_- **Gasolía á lyftara**: 400 lítrar_x000a__x000a_Þessar upplýsingar eru staðsettar á blaðsíðu 4 í skýrslunni._x000a__x000a_Engar aðrar upplýsingar um notkun á olíuafurðum fyrir árið 2017 fundust í textanum."/>
    <m/>
    <m/>
    <x v="4"/>
  </r>
  <r>
    <s v="síldarvinnslan_hf_neskaupstað"/>
    <s v="Síldarvinnslan"/>
    <s v="Seyðisfjörður"/>
    <n v="710"/>
    <x v="2"/>
    <s v="Austurland"/>
    <s v="Fiskimjölsverksmiðja"/>
    <s v="Svartolía"/>
    <s v="Svartolía"/>
    <n v="1381077"/>
    <s v="l"/>
    <n v="1381.077"/>
    <s v="Seyðisfjörður"/>
    <s v="2-3"/>
    <s v="source"/>
    <x v="7"/>
    <s v="Í skýrslunni um grænt bókhald Síldarvinnslunnar hf. fyrir árið 2017 er að finna eftirfarandi upplýsingar um olíunotkun fyrirtækisins:_x000a__x000a_### Olíunotkun_x000a_- **Svartolía**_x000a_  - **Norðfjörður**: 10.660 lítrar_x000a_  - **Seyðisfjörður**: 1.381.077 lítrar_x000a_  - **Helguvík**: 575.575 lítrar_x000a_  - **Samtals**: 1.967.312 lítrar_x000a__x000a_- **Gasolía á vinnuvélar**_x000a_  - **Norðfjörður**: 5.261 lítrar_x000a_  - **Seyðisfjörður**: 2.767 lítrar_x000a_  - **Helguvík**: 2.983 lítrar_x000a_  - **Samtals**: 11.011 lítrar_x000a__x000a_Þessar upplýsingar eru að finna á blaðsíðu 2 og 3 í skýrslunni."/>
    <m/>
    <m/>
    <x v="0"/>
  </r>
  <r>
    <s v="samherji_ehf_fiskeldi_grindavík"/>
    <s v="Samherji"/>
    <s v="Grindavík"/>
    <n v="240"/>
    <x v="17"/>
    <s v="Suðurnes"/>
    <s v="Fiskeldi"/>
    <s v="Ekki tilgreint"/>
    <s v="Gasolía"/>
    <n v="6819"/>
    <s v="l"/>
    <n v="5.8984349999999992"/>
    <s v="Ekki til staðar"/>
    <s v="3"/>
    <s v="source"/>
    <x v="7"/>
    <s v="Í grænu bókhaldi Samherja fiskeldis ehf. fyrir árið 2017 er eftirfarandi upplýsingar um olíunotkun fyrirtækisins:_x000a__x000a_- **Tegund olíu**: Ekki tilgreint nákvæmlega hvaða tegund olíu er notuð._x000a_- **Magn**: 6.819 lítrar._x000a_- **Eining**: Lítrar._x000a_- **Síða**: 3._x000a__x000a_Til viðbótar er einnig minnst á olíugeyma og varaaflstöð:_x000a_- **Olíugeymar**: 3 tankar við varaaflstöð, hver með 2-3 þúsund lítra geymslugetu._x000a_- **Síða**: 4._x000a__x000a_Þessar upplýsingar gefa til kynna að fyrirtækið noti olíu í starfsemi sinni, en nánari upplýsingar um tegund olíu eru ekki tilgreindar."/>
    <m/>
    <m/>
    <x v="4"/>
  </r>
  <r>
    <s v="síldarvinnslan_hf_neskaupstað"/>
    <s v="Síldarvinnslan"/>
    <s v="Reykjanesbær"/>
    <n v="260"/>
    <x v="4"/>
    <s v="Suðurnes"/>
    <s v="Fiskimjölsverksmiðja"/>
    <s v="Svartolía"/>
    <s v="Svartolía"/>
    <n v="575575"/>
    <s v="l"/>
    <n v="575.57500000000005"/>
    <s v="Helguvík"/>
    <s v="2-3"/>
    <s v="source"/>
    <x v="7"/>
    <s v="Í skýrslunni um grænt bókhald Síldarvinnslunnar hf. fyrir árið 2017 er að finna eftirfarandi upplýsingar um olíunotkun fyrirtækisins:_x000a__x000a_### Olíunotkun_x000a_- **Svartolía**_x000a_  - **Norðfjörður**: 10.660 lítrar_x000a_  - **Seyðisfjörður**: 1.381.077 lítrar_x000a_  - **Helguvík**: 575.575 lítrar_x000a_  - **Samtals**: 1.967.312 lítrar_x000a__x000a_- **Gasolía á vinnuvélar**_x000a_  - **Norðfjörður**: 5.261 lítrar_x000a_  - **Seyðisfjörður**: 2.767 lítrar_x000a_  - **Helguvík**: 2.983 lítrar_x000a_  - **Samtals**: 11.011 lítrar_x000a__x000a_Þessar upplýsingar eru að finna á blaðsíðu 2 og 3 í skýrslunni."/>
    <m/>
    <m/>
    <x v="0"/>
  </r>
  <r>
    <s v="síldarvinnslan_hf_neskaupstað"/>
    <s v="Síldarvinnslan"/>
    <s v="Fjarðabyggð"/>
    <n v="740"/>
    <x v="0"/>
    <s v="Austurland"/>
    <s v="Fiskimjölsverksmiðja"/>
    <s v="Svartolía"/>
    <s v="Svartolía"/>
    <n v="10660"/>
    <s v="l"/>
    <n v="10.66"/>
    <s v="Norðfjörður"/>
    <s v="2-3"/>
    <s v="source"/>
    <x v="7"/>
    <s v="Í skýrslunni um grænt bókhald Síldarvinnslunnar hf. fyrir árið 2017 er að finna eftirfarandi upplýsingar um olíunotkun fyrirtækisins:_x000a__x000a_### Olíunotkun_x000a_- **Svartolía**_x000a_  - **Norðfjörður**: 10.660 lítrar_x000a_  - **Seyðisfjörður**: 1.381.077 lítrar_x000a_  - **Helguvík**: 575.575 lítrar_x000a_  - **Samtals**: 1.967.312 lítrar_x000a__x000a_- **Gasolía á vinnuvélar**_x000a_  - **Norðfjörður**: 5.261 lítrar_x000a_  - **Seyðisfjörður**: 2.767 lítrar_x000a_  - **Helguvík**: 2.983 lítrar_x000a_  - **Samtals**: 11.011 lítrar_x000a__x000a_Þessar upplýsingar eru að finna á blaðsíðu 2 og 3 í skýrslunni."/>
    <m/>
    <m/>
    <x v="0"/>
  </r>
  <r>
    <s v="síldarvinnslan_hf_seyðisfirði"/>
    <s v="Síldarvinnslan"/>
    <s v="Fjarðabyggð"/>
    <n v="740"/>
    <x v="0"/>
    <s v="Austurland"/>
    <s v="Fiskimjölsverksmiðja"/>
    <s v="Gasolía"/>
    <s v="Gasolía"/>
    <n v="5261"/>
    <s v="l"/>
    <n v="4.5507650000000002"/>
    <s v="Norðfjörður"/>
    <s v="2 og 3"/>
    <s v="source"/>
    <x v="7"/>
    <s v="### Upplýsingar um olíunotkun fyrirtækisins árið 2017_x000a__x000a_#### Svartolía_x000a_- **Norðfjörður**: 10.660 lítrar_x000a_- **Seyðisfjörður**: 1.381.077 lítrar_x000a_- **Helguvík**: 575.575 lítrar_x000a_- **Samtals**: 1.967.312 lítrar_x000a__x000a_#### Gasolía á vinnuvélar_x000a_- **Norðfjörður**: 5.261 lítrar_x000a_- **Seyðisfjörður**: 2.767 lítrar_x000a_- **Helguvík**: 2.983 lítrar_x000a_- **Samtals**: 11.011 lítrar_x000a__x000a_#### Heimild_x000a_- **Síða**: 2 og 3"/>
    <m/>
    <m/>
    <x v="0"/>
  </r>
  <r>
    <s v="cri_svartsengi"/>
    <s v="Carbon Recycling International"/>
    <s v="Svartsengi"/>
    <n v="240"/>
    <x v="17"/>
    <s v="Suðurnes"/>
    <s v="Efnaverksmiðja"/>
    <s v="Bensín"/>
    <s v="Bensín"/>
    <n v="3504"/>
    <s v="l"/>
    <n v="2.6280000000000001"/>
    <s v="akstur starfsmanna"/>
    <s v="7"/>
    <s v="source"/>
    <x v="7"/>
    <s v="Í grænu bókhaldi Carbon Recycling International ehf fyrir árið 2017 kemur fram eftirfarandi um notkun olíuafurða:_x000a__x000a_- **Bensín**: 3.504 lítrar, notað fyrir akstur starfsmanna. (Page 7)_x000a_- **Díselolía**: 673 lítrar, notað fyrir akstur starfsmanna. (Page 7)_x000a_- **Metanól**: 8.000 lítrar, notað fyrir tilraunaakstur og akstur starfsmanna. (Page 7)_x000a_- **Smurolíur**: 1 lítri, notað í verksmiðju. (Page 7)_x000a__x000a_Þessar upplýsingar eru teknar úr töflu á blaðsíðu 7 í skýrslunni."/>
    <m/>
    <m/>
    <x v="3"/>
  </r>
  <r>
    <s v="síldarvinnslan_hf_neskaupstað"/>
    <s v="Síldarvinnslan"/>
    <s v="Reykjanesbær"/>
    <n v="260"/>
    <x v="4"/>
    <s v="Suðurnes"/>
    <s v="Fiskimjölsverksmiðja"/>
    <s v="Gasolía á vinnuvélar"/>
    <s v="Gasolía"/>
    <n v="2983"/>
    <s v="l"/>
    <n v="2.580295"/>
    <s v="Helguvík"/>
    <s v="2-3"/>
    <s v="source"/>
    <x v="7"/>
    <s v="Í skýrslunni um grænt bókhald Síldarvinnslunnar hf. fyrir árið 2017 er að finna eftirfarandi upplýsingar um olíunotkun fyrirtækisins:_x000a__x000a_### Olíunotkun_x000a_- **Svartolía**_x000a_  - **Norðfjörður**: 10.660 lítrar_x000a_  - **Seyðisfjörður**: 1.381.077 lítrar_x000a_  - **Helguvík**: 575.575 lítrar_x000a_  - **Samtals**: 1.967.312 lítrar_x000a__x000a_- **Gasolía á vinnuvélar**_x000a_  - **Norðfjörður**: 5.261 lítrar_x000a_  - **Seyðisfjörður**: 2.767 lítrar_x000a_  - **Helguvík**: 2.983 lítrar_x000a_  - **Samtals**: 11.011 lítrar_x000a__x000a_Þessar upplýsingar eru að finna á blaðsíðu 2 og 3 í skýrslunni."/>
    <m/>
    <m/>
    <x v="0"/>
  </r>
  <r>
    <s v="rifós_hf_kelduhverfi"/>
    <s v="Rifós"/>
    <s v="Kópasker"/>
    <n v="671"/>
    <x v="12"/>
    <s v="Norðurland Eystra"/>
    <s v="Fiskeldi"/>
    <s v="Bensín, hráolía"/>
    <s v="Bensín"/>
    <n v="4184"/>
    <s v="l"/>
    <n v="3.1379999999999999"/>
    <s v="Ekki til staðar"/>
    <s v="3"/>
    <s v="source"/>
    <x v="7"/>
    <s v="Í grænu bókhaldi Rifós hf. fyrir árið 2017 er eftirfarandi upplýsingar um olíunotkun fyrirtækisins að finna á blaðsíðu 3:_x000a__x000a_### Olíunotkun_x000a_- **Bensín, hráolía**: 4184 lítrar_x000a_- **Heildarnotkun (bensín og hráolía)**: 12289 lítrar_x000a_- **Vökvaolíur, Hydraulic Oil HDZ 46**: 20 lítrar_x000a_- **Smurolíur, Ursa Super 15W-41**: 258 lítrar_x000a_- **Ísvari, frostlögur**: 21 lítrar_x000a_- **Tjöruhreinsir**: 1 lítri_x000a_- **Olíuhreinsir**: 20 lítrar_x000a_- **Ýmsar olíur**: 200 lítrar_x000a__x000a_Þessar upplýsingar gefa til kynna heildarnotkun á mismunandi tegundum olíu og olíutengdra vara á árinu 2017."/>
    <m/>
    <m/>
    <x v="4"/>
  </r>
  <r>
    <s v="sorpa_álfsnesi"/>
    <s v="Sorpa"/>
    <s v="Reykjavík"/>
    <n v="112"/>
    <x v="6"/>
    <s v="Höfuðborgarsvæðið"/>
    <s v="Úrgangsstjórnun"/>
    <s v="Bensín"/>
    <s v="Bensín"/>
    <n v="4116"/>
    <s v="l"/>
    <n v="3.0870000000000002"/>
    <s v="Ekki til staðar"/>
    <s v="7"/>
    <s v="source"/>
    <x v="7"/>
    <s v="Í skýrslunni um grænt bókhald SORPU fyrir árið 2017 er að finna eftirfarandi upplýsingar um notkun olíuafurða:_x000a__x000a_1. **Bensín**:_x000a_   - Magn: 4.116 lítrar_x000a_   - Umhverfisáhrif: 0,02 l/t_x000a_   - Heimild: Tafla 5, bls. 7_x000a__x000a_2. **Díselolía**:_x000a_   - Magn: 1.041.774 lítrar_x000a_   - Umhverfisáhrif: 4,47 l/t_x000a_   - Heimild: Tafla 5, bls. 7_x000a__x000a_3. **Metan**:_x000a_   - Magn: 42.338 Nm³_x000a_   - Umhverfisáhrif: 0,18 m³/t_x000a_   - Heimild: Tafla 5, bls. 7_x000a__x000a_4. **Lífdísill**:_x000a_   - Magn: 9.552 lítrar_x000a_   - Umhverfisáhrif: 0,04 l/t_x000a_   - Heimild: Tafla 5, bls. 7_x000a__x000a_5. **Orkuminnihald**:_x000a_   - Bensín: 44,3 MJ/kg_x000a_   - Díselolía: 43,0 MJ/kg_x000a_   - Metan: 50,0 MJ/kg_x000a_   - Lífdísill: 38,0 MJ/kg_x000a_   - Heimild: Tafla 6, bls. 8_x000a__x000a_6. **Heildarorkunotkun**:_x000a_   - Bensín: 37.984 kWst_x000a_   - Díselolía: 9.954.727 kWst_x000a_   - Metan: 421.616 kWst_x000a_   - Lífdísill: 88.727 kWst_x000a_   - Heimild: Tafla 7, bls. 8_x000a__x000a_7. **Gróðurhúsalofttegundir frá eldsneytisnotkun**:_x000a_   - Bensín: 0,04 kg CO₂/t_x000a_   - Díselolía: 11,33 kg CO₂/t_x000a_   - Lífdísill: 0,01 kg CO₂/t_x000a_   - Heimild: Tafla 8, bls. 8_x000a__x000a_8. **Heildarmagn notað af metani frá SORPU og sparaður útblástur**:_x000a_   - Ökutæki: 1.861.444 Nm³_x000a_   - Gróðurhúsaáhrif án notkunar: 33.366 tonn-CO₂_x000a_   - Heimild: Tafla 9, bls. 9_x000a__x000a_Þessar upplýsingar gefa góða yfirsýn yfir notkun olíuafurða hjá SORPU árið 2017."/>
    <m/>
    <m/>
    <x v="1"/>
  </r>
  <r>
    <s v="síldarvinnslan_hf_neskaupstað"/>
    <s v="Síldarvinnslan"/>
    <s v="Seyðisfjörður"/>
    <n v="710"/>
    <x v="2"/>
    <s v="Austurland"/>
    <s v="Fiskimjölsverksmiðja"/>
    <s v="Gasolía á vinnuvélar"/>
    <s v="Gasolía"/>
    <n v="2767"/>
    <s v="l"/>
    <n v="2.3934549999999999"/>
    <s v="Seyðisfjörður"/>
    <s v="2-3"/>
    <s v="source"/>
    <x v="7"/>
    <s v="Í skýrslunni um grænt bókhald Síldarvinnslunnar hf. fyrir árið 2017 er að finna eftirfarandi upplýsingar um olíunotkun fyrirtækisins:_x000a__x000a_### Olíunotkun_x000a_- **Svartolía**_x000a_  - **Norðfjörður**: 10.660 lítrar_x000a_  - **Seyðisfjörður**: 1.381.077 lítrar_x000a_  - **Helguvík**: 575.575 lítrar_x000a_  - **Samtals**: 1.967.312 lítrar_x000a__x000a_- **Gasolía á vinnuvélar**_x000a_  - **Norðfjörður**: 5.261 lítrar_x000a_  - **Seyðisfjörður**: 2.767 lítrar_x000a_  - **Helguvík**: 2.983 lítrar_x000a_  - **Samtals**: 11.011 lítrar_x000a__x000a_Þessar upplýsingar eru að finna á blaðsíðu 2 og 3 í skýrslunni."/>
    <m/>
    <m/>
    <x v="0"/>
  </r>
  <r>
    <s v="eldisstöðin_ísþór_hf"/>
    <s v="Eldisstoðin Ísþór"/>
    <s v="Þorlákshöfn"/>
    <n v="815"/>
    <x v="22"/>
    <s v="Suðurland"/>
    <s v="Fiskeldi"/>
    <s v="Olíunotkun"/>
    <s v="Gasolía"/>
    <n v="3945"/>
    <s v="l"/>
    <n v="3.4124250000000003"/>
    <s v="Ekki til staðar"/>
    <s v="6"/>
    <s v="source"/>
    <x v="7"/>
    <s v="Í skýrslu Eldisstöðvarinnar Ísþórs hf. um grænt bókhald fyrir árið 2017 er að finna eftirfarandi upplýsingar um olíunotkun fyrirtækisins:_x000a__x000a_- **Olíunotkun**: 3945 lítrar (bls. 6)_x000a_- **Notkun á fjótandi súrefni**: 4624 lítrar (bls. 6)_x000a_- **Notkun á olíuhreinsi**: 10 lítrar (bls. 6)_x000a_- **Notkun á olíu fyrir ljósavél**: 679 lítrar (bls. 6)_x000a__x000a_Þessar upplýsingar eru teknar úr töflum á blaðsíðu 6 í skýrslunni."/>
    <m/>
    <m/>
    <x v="4"/>
  </r>
  <r>
    <s v="cri_svartsengi"/>
    <s v="Carbon Recycling International"/>
    <s v="Svartsengi"/>
    <n v="240"/>
    <x v="17"/>
    <s v="Suðurnes"/>
    <s v="Efnaverksmiðja"/>
    <s v="Díselolía"/>
    <s v="Gasolía"/>
    <n v="673"/>
    <s v="l"/>
    <n v="0.58214500000000002"/>
    <s v="akstur starfsmanna"/>
    <s v="7"/>
    <s v="source"/>
    <x v="7"/>
    <s v="Í grænu bókhaldi Carbon Recycling International ehf fyrir árið 2017 kemur fram eftirfarandi um notkun olíuafurða:_x000a__x000a_- **Bensín**: 3.504 lítrar, notað fyrir akstur starfsmanna. (Page 7)_x000a_- **Díselolía**: 673 lítrar, notað fyrir akstur starfsmanna. (Page 7)_x000a_- **Metanól**: 8.000 lítrar, notað fyrir tilraunaakstur og akstur starfsmanna. (Page 7)_x000a_- **Smurolíur**: 1 lítri, notað í verksmiðju. (Page 7)_x000a__x000a_Þessar upplýsingar eru teknar úr töflu á blaðsíðu 7 í skýrslunni."/>
    <m/>
    <m/>
    <x v="3"/>
  </r>
  <r>
    <s v="terra_efnaeyðing"/>
    <s v="Efnamóttakan"/>
    <s v="Hafnarfjörður"/>
    <n v="221"/>
    <x v="6"/>
    <s v="Höfuðborgarsvæðið"/>
    <s v="Efnaiðnaður"/>
    <s v="Bensín"/>
    <s v="Bensín"/>
    <n v="3819"/>
    <s v="l"/>
    <n v="2.8642500000000002"/>
    <s v="Ekki til staðar"/>
    <s v="9"/>
    <s v="source"/>
    <x v="7"/>
    <s v="Í skýrslunni um grænt bókhald Efnamóttökunnar hf. fyrir árið 2017 er að finna eftirfarandi upplýsingar um notkun á olíuafurðum:_x000a__x000a_- **Bensín**: 3.819 lítrar_x000a_- **Dísilolía**: 23.428 lítrar_x000a_- **Metangas**: 0 lítrar_x000a__x000a_Þessar upplýsingar eru að finna á blaðsíðu 9 í skýrslunni undir kaflanum &quot;Breytur um auðlindanotkun í grænu bókhaldi&quot;._x000a__x000a_Tilvitnun:_x000a_&gt; | Breyta           | Eining | 2017  | 2016  | 2015   |_x000a_&gt; |------------------|--------|-------|-------|--------|_x000a_&gt; | Bensín           | ltr.   | 3,819 | 1,494 | 2,262  |_x000a_&gt; | Metangas *       | ltr.   | 0     | 0     | 7,919  |_x000a_&gt; | Dísilolía        | ltr.   | 23,428| 23,453| 23,839 |_x000a__x000a_Þetta sýnir að fyrirtækið notaði bæði bensín og dísilolíu á árinu 2017, en engin notkun var á metangasi það ár."/>
    <m/>
    <m/>
    <x v="1"/>
  </r>
  <r>
    <s v="matorka_ehf_grindavík"/>
    <s v="Matorka"/>
    <s v="Grindavík"/>
    <n v="240"/>
    <x v="17"/>
    <s v="Suðurnes"/>
    <s v="Fiskeldisstöð"/>
    <s v="Olíunotkun"/>
    <s v="Gasolía"/>
    <n v="40"/>
    <s v="l"/>
    <n v="3.4599999999999999E-2"/>
    <s v="Ekki til staðar"/>
    <s v="1"/>
    <s v="source"/>
    <x v="7"/>
    <s v="Í grænu bókhaldi Matorku ehf. fyrir árið 2017 er eftirfarandi upplýsingar um olíunotkun fyrirtækisins:_x000a__x000a_- **Olíunotkun**: 40 lítrar_x000a_- **Staðsetning**: Húsatóttir i5_x000a_- **Eining**: L (lítrar)_x000a__x000a_Þessar upplýsingar eru að finna á blaðsíðu 1 í skýrslunni undir lið 2.5._x000a__x000a_Engar aðrar upplýsingar um notkun annarra olíutengdra vara eins og bensín, dísilolíu eða metanól fyrir árið 2017 eru til staðar í skýrslunni._x000a__x000a_Tilvitnun:_x000a_&gt; &quot;2.5. Olíunotkun | Húsatóttir i5 | 40 | | L |&quot;"/>
    <m/>
    <m/>
    <x v="4"/>
  </r>
  <r>
    <s v="skinneyþinganes_hf_höfn"/>
    <s v="Þinganes"/>
    <s v="Höfn"/>
    <n v="780"/>
    <x v="5"/>
    <s v="Suðurland"/>
    <s v="Fiskimjölsverksmiðja"/>
    <s v="Díselolía"/>
    <s v="Gasolía"/>
    <n v="3168"/>
    <s v="l"/>
    <n v="2.7403200000000001"/>
    <s v="Á lyftara"/>
    <s v="2"/>
    <s v="source"/>
    <x v="7"/>
    <s v="Í græna bókhaldi Skinney-Þinganess hf. fyrir árið 2017 er eftirfarandi upplýsingar um olíunotkun fyrirtækisins:_x000a__x000a_### Olíunotkun (bls. 2)_x000a_- **Svartolía**: _x000a_  - Magn 2017: 0 lítrar_x000a_  - Magn 2016: 0 lítrar_x000a__x000a_- **Díselolía**:_x000a_  - Notkun: Á lyftara_x000a_  - Magn 2017: 3.168 lítrar_x000a_  - Magn 2016: 4.958 lítrar_x000a__x000a_### Losun efna í andrúmsloft (bls. 2)_x000a_- **Magn (CO₂) í útblæstri vegna bruna díselolíu**:_x000a_  - Magn 2017: 9 tonn_x000a_  - Magn 2016: 14 tonn_x000a__x000a_- **Magn (SO₂) í útblæstri vegna bruna díselolíu**:_x000a_  - Magn 2017: 0,11 tonn_x000a_  - Magn 2016: 0,17 tonn_x000a__x000a_Engar upplýsingar eru gefnar um notkun annarra olíutengdra vara eins og bensín eða metanól fyrir árið 2017."/>
    <m/>
    <m/>
    <x v="0"/>
  </r>
  <r>
    <m/>
    <s v="Hringrás"/>
    <s v="Reykjavík"/>
    <n v="104"/>
    <x v="6"/>
    <s v="Höfuðborgarsvæðið"/>
    <s v="Endurvinnsla"/>
    <s v="Bensín"/>
    <s v="Bensín"/>
    <n v="3000"/>
    <s v="l"/>
    <n v="2.25"/>
    <s v="Ekki til staðar"/>
    <m/>
    <m/>
    <x v="7"/>
    <m/>
    <s v="Vantaði grænt bókhald - metið út frá tölum nærliggjandi ára"/>
    <m/>
    <x v="1"/>
  </r>
  <r>
    <s v="samherji_ehf_fiskeldi_vatnsleysuströnd"/>
    <s v="Samherji"/>
    <s v="Vogar"/>
    <n v="190"/>
    <x v="14"/>
    <s v="Suðurnes"/>
    <s v="Fiskeldi"/>
    <s v="Ótilgreind"/>
    <s v="Gasolía"/>
    <n v="2969"/>
    <s v="l"/>
    <n v="2.5681850000000002"/>
    <s v="Vatnsleysa"/>
    <s v="3"/>
    <s v="source"/>
    <x v="7"/>
    <s v="Í grænu bókhaldi Samherja fiskeldis ehf. fyrir árið 2017 er eftirfarandi upplýsingar um olíunotkun fyrirtækisins:_x000a__x000a_- **Tegund olíu:** Ótilgreind_x000a_- **Magn:** 2.969 lítrar_x000a_- **Eining:** Lítrar_x000a_- **Síða:** 3_x000a__x000a_Tilvitnun:_x000a_&quot;2.5. Olíunotkun | Vatnsleysa | 2.969 | lítrar |&quot;_x000a__x000a_Engar aðrar upplýsingar um notkun annarra olíuafurða eins og bensín, dísilolíu eða metanól fundust í skýrslunni."/>
    <m/>
    <m/>
    <x v="4"/>
  </r>
  <r>
    <s v="norðurá_bs"/>
    <s v="Norðurá"/>
    <s v="Stekkjarvík, Blönduós"/>
    <n v="541"/>
    <x v="19"/>
    <s v="Norðurland Vestra"/>
    <s v="Urðun úrgangs"/>
    <s v="Gasolía"/>
    <s v="Gasolía"/>
    <n v="2013"/>
    <s v="l"/>
    <n v="1.7412449999999999"/>
    <s v="bifreið"/>
    <s v="12-13"/>
    <s v="source"/>
    <x v="7"/>
    <s v="Í skýrslunni um grænt bókhald Norðurár bs. fyrir árið 2017 er að finna eftirfarandi upplýsingar um olíunotkun fyrirtækisins:_x000a__x000a_- **Gasolíunotkun**:_x000a_  - Notkun á tækjum (þrír troðara, beltavél, hjólaskólfa, traktorgröfu, fjórhjól og MMC pallbíll): 35.017 lítrar_x000a_  - Notkun á bifreið: 2.013 lítrar_x000a_  - Notkun á fjórhjól: 766 lítrar_x000a_  - Samtals gasolíunotkun: 37.030 lítrar_x000a__x000a_- **Bensínnotkun**:_x000a_  - Notkun á fjórhjól: 766 lítrar_x000a__x000a_Þessar upplýsingar eru að finna á blaðsíðu 12 og 13 í skýrslunni._x000a__x000a_Tilvitnun:_x000a_&quot;Gasolíunotkun er bundin við notkun á tækjum, sem eru þrír troðara, beltavél, hjólaskólfa, traktorgröfu, fjórhjól og MMC pallbíll. Þau eru notuð til færslu á jarðvegi og undirbúning og frágang urðunarháfls og til aðstoðar við losun farartækja þegar á þarf að halda. Olíunotkun á tækín var 35.017 lítrar, á bifreið 2.013 lítrar og fjórhjól 766 lítrar. Gasolíunotkun var því samtals 37.030 lítrar og bensín 766 lítrar. Rafmagn og vatn tengist eingöngu notkun í þjónustuhúsi, starfsmannaaðstöðu og þvottaplani.&quot;_x000a__x000a_&quot;Norðura bs. Stekkjarvík 2017_x000a_Sorpamagn, vélatímar, orkuþörf og yfirlag á svæði Norðura bs. í Stekkjarvík_x000a_..._x000a_Samtals olía: 18.354 lítrar_x000a_Samtals olía á L200 bíl: 8.332 lítrar_x000a_Samtals bensín á fjórhjól: 864 lítrar_x000a_Heild: 37.796 lítrar&quot;"/>
    <m/>
    <m/>
    <x v="1"/>
  </r>
  <r>
    <s v="ís47_ehf_önundarfirði"/>
    <s v="ÍS47"/>
    <s v="Flateyri"/>
    <n v="425"/>
    <x v="9"/>
    <s v="Vestfirðir"/>
    <s v="Fiskeldi"/>
    <s v="Bensín"/>
    <s v="Bensín"/>
    <n v="2000"/>
    <s v="l"/>
    <n v="1.5"/>
    <s v="á þjónustubifreið"/>
    <s v="4"/>
    <s v="source"/>
    <x v="7"/>
    <s v="Í skýrslunni um grænt bókhald fyrir árið 2017 hjá ÍS47 ehf er að finna eftirfarandi upplýsingar um notkun á olíuafurðum:_x000a__x000a_### Eldsneytisnotkun (Page 4)_x000a_- **Díselolía á þjónustubát**: 5.000 lítrar_x000a_- **Bensín á þjónustubát**: 1.000 lítrar_x000a_- **Bensín á þjónustubifreið**: 2.000 lítrar_x000a_- **Gasolía á lyftara**: 400 lítrar_x000a__x000a_Þessar upplýsingar eru staðsettar á blaðsíðu 4 í skýrslunni._x000a__x000a_Engar aðrar upplýsingar um notkun á olíuafurðum fyrir árið 2017 fundust í textanum."/>
    <m/>
    <m/>
    <x v="4"/>
  </r>
  <r>
    <s v="fiskeldi_ehf_haukamýri"/>
    <s v="Fiskeldið Haukamýri"/>
    <s v="Húsavík"/>
    <n v="640"/>
    <x v="12"/>
    <s v="Norðurland Eystra"/>
    <s v="Bleikjueldi"/>
    <s v="Bensín"/>
    <s v="Bensín"/>
    <n v="1486"/>
    <s v="l"/>
    <n v="1.1145"/>
    <s v="Ekki til staðar"/>
    <s v="5"/>
    <s v="source"/>
    <x v="7"/>
    <s v="Í skýrslunni um grænt bókhald fyrir árið 2017 hjá Fiskeldinu Haukamýri ehf. er að finna eftirfarandi upplýsingar um olíunotkun fyrirtækisins:_x000a__x000a_### Olíunotkun (bls. 5)_x000a_- **Bensínnotkun:** 1.486 lítrar_x000a_- **Ýmis önnur efni og olíur:** 60 lítrar_x000a__x000a_### Sundurliðun á notkun hættulegra efna (bls. 7)_x000a_- **Olía:** 1.150 lítrar_x000a_- **Formallin:** 440 kg_x000a_- **Ýmis efni og olíur:** 60 lítrar_x000a_- **Sápur, sótthreinsir og klór:** 166 lítrar_x000a__x000a_Þessar upplýsingar gefa til kynna notkun á ýmsum olíutengdum vörum á árinu 2017."/>
    <m/>
    <m/>
    <x v="4"/>
  </r>
  <r>
    <s v="fiskeldi_ehf_haukamýri"/>
    <s v="Fiskeldið Haukamýri"/>
    <s v="Húsavík"/>
    <n v="640"/>
    <x v="12"/>
    <s v="Norðurland Eystra"/>
    <s v="Bleikjueldi"/>
    <s v="Olía"/>
    <s v="Gasolía"/>
    <n v="1150"/>
    <s v="l"/>
    <n v="0.99475000000000002"/>
    <s v="Ekki til staðar"/>
    <s v="7"/>
    <s v="source"/>
    <x v="7"/>
    <s v="Í skýrslunni um grænt bókhald fyrir árið 2017 hjá Fiskeldinu Haukamýri ehf. er að finna eftirfarandi upplýsingar um olíunotkun fyrirtækisins:_x000a__x000a_### Olíunotkun (bls. 5)_x000a_- **Bensínnotkun:** 1.486 lítrar_x000a_- **Ýmis önnur efni og olíur:** 60 lítrar_x000a__x000a_### Sundurliðun á notkun hættulegra efna (bls. 7)_x000a_- **Olía:** 1.150 lítrar_x000a_- **Formallin:** 440 kg_x000a_- **Ýmis efni og olíur:** 60 lítrar_x000a_- **Sápur, sótthreinsir og klór:** 166 lítrar_x000a__x000a_Þessar upplýsingar gefa til kynna notkun á ýmsum olíutengdum vörum á árinu 2017."/>
    <m/>
    <m/>
    <x v="4"/>
  </r>
  <r>
    <s v="ís47_ehf_önundarfirði"/>
    <s v="ÍS47"/>
    <s v="Flateyri"/>
    <n v="425"/>
    <x v="9"/>
    <s v="Vestfirðir"/>
    <s v="Fiskeldi"/>
    <s v="Bensín"/>
    <s v="Bensín"/>
    <n v="1000"/>
    <s v="l"/>
    <n v="0.75"/>
    <s v="á þjónustubát"/>
    <s v="4"/>
    <s v="source"/>
    <x v="7"/>
    <s v="Í skýrslunni um grænt bókhald fyrir árið 2017 hjá ÍS47 ehf er að finna eftirfarandi upplýsingar um notkun á olíuafurðum:_x000a__x000a_### Eldsneytisnotkun (Page 4)_x000a_- **Díselolía á þjónustubát**: 5.000 lítrar_x000a_- **Bensín á þjónustubát**: 1.000 lítrar_x000a_- **Bensín á þjónustubifreið**: 2.000 lítrar_x000a_- **Gasolía á lyftara**: 400 lítrar_x000a__x000a_Þessar upplýsingar eru staðsettar á blaðsíðu 4 í skýrslunni._x000a__x000a_Engar aðrar upplýsingar um notkun á olíuafurðum fyrir árið 2017 fundust í textanum."/>
    <m/>
    <m/>
    <x v="4"/>
  </r>
  <r>
    <s v="laxar_reyðarfirði"/>
    <s v="Laxar fiskeldi"/>
    <s v="Eskifjörður"/>
    <n v="735"/>
    <x v="0"/>
    <s v="Austurland"/>
    <s v="Fiskeldi"/>
    <s v="Eldsneyti"/>
    <s v="Bensín"/>
    <n v="1000"/>
    <s v="l"/>
    <n v="0.75"/>
    <s v="Ekki til staðar"/>
    <s v="3"/>
    <s v="source"/>
    <x v="7"/>
    <s v="Í skýrslunni um grænt bókhald fyrir árið 2017 frá Laxar Fiskeldi ehf. er eftirfarandi upplýsingar um notkun olíuafurða:_x000a__x000a_- **Eldsneyti**: 1.000 lítrar_x000a__x000a_Þessar upplýsingar eru staðsettar á blaðsíðu 3 undir kaflanum &quot;1. Almennt um starfsemina&quot; í lið 1.10 &quot;Orkunotkun (rafmagn, hiti, eldsneyti)&quot;._x000a__x000a_Engar aðrar upplýsingar um notkun annarra olíuafurða eins og bensín, dísilolíu eða metanól fyrir árið 2017 eru tilgreindar í skýrslunni._x000a__x000a_Tilvitnun:_x000a_&quot;1.10 Orkunotkun (rafmagn, hiti, eldsneyti) | Rafmagn: 5.000 MWh, Hiti: 2.000 MWh, Eldsneyti: 1.000 lítrar&quot;"/>
    <m/>
    <m/>
    <x v="4"/>
  </r>
  <r>
    <s v="norðurá_bs"/>
    <s v="Norðurá"/>
    <s v="Stekkjarvík, Blönduós"/>
    <n v="541"/>
    <x v="19"/>
    <s v="Norðurland Vestra"/>
    <s v="Urðun úrgangs"/>
    <s v="Bensín"/>
    <s v="Bensín"/>
    <n v="864"/>
    <s v="l"/>
    <n v="0.64800000000000002"/>
    <s v="fjórhjól"/>
    <s v="Ekki til staðar"/>
    <s v="source"/>
    <x v="7"/>
    <s v="Í skýrslunni um grænt bókhald Norðurár bs. fyrir árið 2017 er að finna eftirfarandi upplýsingar um olíunotkun fyrirtækisins:_x000a__x000a_- **Gasolíunotkun**:_x000a_  - Notkun á tækjum (þrír troðara, beltavél, hjólaskólfa, traktorgröfu, fjórhjól og MMC pallbíll): 35.017 lítrar_x000a_  - Notkun á bifreið: 2.013 lítrar_x000a_  - Notkun á fjórhjól: 766 lítrar_x000a_  - Samtals gasolíunotkun: 37.030 lítrar_x000a__x000a_- **Bensínnotkun**:_x000a_  - Notkun á fjórhjól: 766 lítrar_x000a__x000a_Þessar upplýsingar eru að finna á blaðsíðu 12 og 13 í skýrslunni._x000a__x000a_Tilvitnun:_x000a_&quot;Gasolíunotkun er bundin við notkun á tækjum, sem eru þrír troðara, beltavél, hjólaskólfa, traktorgröfu, fjórhjól og MMC pallbíll. Þau eru notuð til færslu á jarðvegi og undirbúning og frágang urðunarháfls og til aðstoðar við losun farartækja þegar á þarf að halda. Olíunotkun á tækín var 35.017 lítrar, á bifreið 2.013 lítrar og fjórhjól 766 lítrar. Gasolíunotkun var því samtals 37.030 lítrar og bensín 766 lítrar. Rafmagn og vatn tengist eingöngu notkun í þjónustuhúsi, starfsmannaaðstöðu og þvottaplani.&quot;_x000a__x000a_&quot;Norðura bs. Stekkjarvík 2017_x000a_Sorpamagn, vélatímar, orkuþörf og yfirlag á svæði Norðura bs. í Stekkjarvík_x000a_..._x000a_Samtals olía: 18.354 lítrar_x000a_Samtals olía á L200 bíl: 8.332 lítrar_x000a_Samtals bensín á fjórhjól: 864 lítrar_x000a_Heild: 37.796 lítrar&quot;"/>
    <m/>
    <m/>
    <x v="1"/>
  </r>
  <r>
    <s v="norðurá_bs"/>
    <s v="Norðurá"/>
    <s v="Stekkjarvík, Blönduós"/>
    <n v="541"/>
    <x v="19"/>
    <s v="Norðurland Vestra"/>
    <s v="Urðun úrgangs"/>
    <s v="Gasolía"/>
    <s v="Gasolía"/>
    <n v="766"/>
    <s v="l"/>
    <n v="0.66259000000000001"/>
    <s v="fjórhjól"/>
    <s v="12-13"/>
    <s v="source"/>
    <x v="7"/>
    <s v="Í skýrslunni um grænt bókhald Norðurár bs. fyrir árið 2017 er að finna eftirfarandi upplýsingar um olíunotkun fyrirtækisins:_x000a__x000a_- **Gasolíunotkun**:_x000a_  - Notkun á tækjum (þrír troðara, beltavél, hjólaskólfa, traktorgröfu, fjórhjól og MMC pallbíll): 35.017 lítrar_x000a_  - Notkun á bifreið: 2.013 lítrar_x000a_  - Notkun á fjórhjól: 766 lítrar_x000a_  - Samtals gasolíunotkun: 37.030 lítrar_x000a__x000a_- **Bensínnotkun**:_x000a_  - Notkun á fjórhjól: 766 lítrar_x000a__x000a_Þessar upplýsingar eru að finna á blaðsíðu 12 og 13 í skýrslunni._x000a__x000a_Tilvitnun:_x000a_&quot;Gasolíunotkun er bundin við notkun á tækjum, sem eru þrír troðara, beltavél, hjólaskólfa, traktorgröfu, fjórhjól og MMC pallbíll. Þau eru notuð til færslu á jarðvegi og undirbúning og frágang urðunarháfls og til aðstoðar við losun farartækja þegar á þarf að halda. Olíunotkun á tækín var 35.017 lítrar, á bifreið 2.013 lítrar og fjórhjól 766 lítrar. Gasolíunotkun var því samtals 37.030 lítrar og bensín 766 lítrar. Rafmagn og vatn tengist eingöngu notkun í þjónustuhúsi, starfsmannaaðstöðu og þvottaplani.&quot;_x000a__x000a_&quot;Norðura bs. Stekkjarvík 2017_x000a_Sorpamagn, vélatímar, orkuþörf og yfirlag á svæði Norðura bs. í Stekkjarvík_x000a_..._x000a_Samtals olía: 18.354 lítrar_x000a_Samtals olía á L200 bíl: 8.332 lítrar_x000a_Samtals bensín á fjórhjól: 864 lítrar_x000a_Heild: 37.796 lítrar&quot;"/>
    <m/>
    <m/>
    <x v="1"/>
  </r>
  <r>
    <s v="tdk_foil_iceland"/>
    <s v="TDK Foil Iceland "/>
    <s v="Akureyri"/>
    <n v="600"/>
    <x v="8"/>
    <s v="Norðurland Eystra"/>
    <s v="Framleiðsla á álþynnum"/>
    <s v="Bensín"/>
    <s v="Bensín"/>
    <n v="731"/>
    <s v="l"/>
    <n v="0.54825000000000002"/>
    <s v="Ekki til staðar"/>
    <s v="10"/>
    <s v="source"/>
    <x v="7"/>
    <s v="Í skýrslunni um grænt bókhald Becromal Iceland ehf. fyrir árið 2017 er að finna eftirfarandi upplýsingar um notkun olíuafurða:_x000a__x000a_- **Díselolía**: _x000a_  - Notkun: 6.730 lítrar_x000a_  - Notkun á tæki: 358 lítrar_x000a_  - Heildarnotkun: 7.088 lítrar_x000a__x000a_- **Bensín**:_x000a_  - Notkun: 731 lítrar_x000a__x000a_Þessar upplýsingar eru að finna á blaðsíðu 10 í töflu 4.2 sem sýnir efnanotkun árin 2015, 2016 og 2017._x000a__x000a_Tilvitnun:_x000a_&gt; &quot;Jarðefnaeldsneyti [lítrar]          | Ökutæki/vélar                                     | Dísel: 8.176 Bensín: 488 | Dísel: 6.810 Bensín: 552 Dísel á tæki: 711 | Dísel: 6.730 Bensín: 731 Dísel á tæki: 358 |&quot;_x000a__x000a_Engar upplýsingar fundust um notkun annarra olíuafurða eins og metanól eða aðrar tegundir olíuafurða fyrir árið 2017."/>
    <m/>
    <m/>
    <x v="2"/>
  </r>
  <r>
    <s v="eldisstöðin_ísþór_hf"/>
    <s v="Eldisstoðin Ísþór"/>
    <s v="Þorlákshöfn"/>
    <n v="815"/>
    <x v="22"/>
    <s v="Suðurland"/>
    <s v="Fiskeldi"/>
    <s v="olíu fyrir ljósavél"/>
    <s v="Gasolía"/>
    <n v="679"/>
    <s v="l"/>
    <n v="0.58733500000000005"/>
    <s v="ljósavél"/>
    <s v="6"/>
    <s v="source"/>
    <x v="7"/>
    <s v="Í skýrslu Eldisstöðvarinnar Ísþórs hf. um grænt bókhald fyrir árið 2017 er að finna eftirfarandi upplýsingar um olíunotkun fyrirtækisins:_x000a__x000a_- **Olíunotkun**: 3945 lítrar (bls. 6)_x000a_- **Notkun á fjótandi súrefni**: 4624 lítrar (bls. 6)_x000a_- **Notkun á olíuhreinsi**: 10 lítrar (bls. 6)_x000a_- **Notkun á olíu fyrir ljósavél**: 679 lítrar (bls. 6)_x000a__x000a_Þessar upplýsingar eru teknar úr töflum á blaðsíðu 6 í skýrslunni."/>
    <m/>
    <m/>
    <x v="4"/>
  </r>
  <r>
    <s v="brim_hf_vopnafirði"/>
    <s v="Brim"/>
    <s v="Vopnafjörður"/>
    <n v="690"/>
    <x v="16"/>
    <s v="Austurland"/>
    <s v="Fiskimjölsverksmiðja"/>
    <s v="díselolía"/>
    <s v="Gasolía"/>
    <n v="1100"/>
    <s v="l"/>
    <n v="0.95150000000000001"/>
    <s v="lyftara"/>
    <s v="4"/>
    <s v="source"/>
    <x v="7"/>
    <s v="Í grænu bókhaldi HB Granda hf. fyrir árið 2018 er að finna upplýsingar um olíunotkun fyrirtækisins fyrir árið 2017. Upplýsingarnar eru á blaðsíðu 2 í skýrslunni:_x000a__x000a_- **Olíunotkun (MGO)**: 414 tonn_x000a__x000a_Til viðbótar er einnig minnst á olíugeyma og olíu/bensínafgreiðslubúnað á blaðsíðu 4:_x000a__x000a_- **Olíu/bensínafgreiðslubúnaður**: 1100 l. dagtankur, díselolía á lyftara._x000a_- **Olíugeymar**: 8m³ daggeymir v. brennslu á IFO 380 olíu._x000a__x000a_Þetta eru allar upplýsingar sem fundust um olíunotkun fyrirtækisins fyrir árið 2017 í skýrslunni."/>
    <m/>
    <m/>
    <x v="0"/>
  </r>
  <r>
    <s v="brim_hf_akranesi"/>
    <s v="Brim"/>
    <s v="Akranes"/>
    <n v="300"/>
    <x v="7"/>
    <s v="Vesturland"/>
    <s v="Fiskimjölsverksmiðja"/>
    <s v="Marine Diesel olía 0,4% SO2"/>
    <s v="Gasolía"/>
    <n v="478"/>
    <s v="tonn"/>
    <n v="478"/>
    <s v="Ekki til staðar"/>
    <s v="1"/>
    <s v="source"/>
    <x v="7"/>
    <s v="Í græna bókhaldi HB Grandi hf. fyrir árið 2017 er eftirfarandi upplýsingar um olíunotkun fyrirtækisins:_x000a__x000a_- **Tegund olíu**: Marine Diesel olía 0,4% SO2_x000a_- **Magn notað árið 2017**: 478 tonn_x000a_- **Magn notað árið 2016**: 205 tonn_x000a_- **Eining**: tonn_x000a_- **Síða**: 1_x000a__x000a_Til viðbótar er einnig nefnt að fyrirtækið hefur 1000 lítra dagtankur fyrir díeselolíu, sem er í góðu ástandi frá árinu 1994 (síða 3)._x000a__x000a_Þessar upplýsingar eru teknar úr töflu í kafla 2.5 á síðu 1 og kafla 3.13 á síðu 3."/>
    <m/>
    <m/>
    <x v="0"/>
  </r>
  <r>
    <s v="brim_hf_vopnafirði"/>
    <s v="Brim"/>
    <s v="Vopnafjörður"/>
    <n v="690"/>
    <x v="16"/>
    <s v="Austurland"/>
    <s v="Fiskimjölsverksmiðja"/>
    <s v="MGO"/>
    <s v="Gasolía"/>
    <n v="414"/>
    <s v="tonn"/>
    <n v="414"/>
    <s v="Ekki til staðar"/>
    <s v="2"/>
    <s v="source"/>
    <x v="7"/>
    <s v="Í grænu bókhaldi HB Granda hf. fyrir árið 2018 er að finna upplýsingar um olíunotkun fyrirtækisins fyrir árið 2017. Upplýsingarnar eru á blaðsíðu 2 í skýrslunni:_x000a__x000a_- **Olíunotkun (MGO)**: 414 tonn_x000a__x000a_Til viðbótar er einnig minnst á olíugeyma og olíu/bensínafgreiðslubúnað á blaðsíðu 4:_x000a__x000a_- **Olíu/bensínafgreiðslubúnaður**: 1100 l. dagtankur, díselolía á lyftara._x000a_- **Olíugeymar**: 8m³ daggeymir v. brennslu á IFO 380 olíu._x000a__x000a_Þetta eru allar upplýsingar sem fundust um olíunotkun fyrirtækisins fyrir árið 2017 í skýrslunni."/>
    <m/>
    <m/>
    <x v="0"/>
  </r>
  <r>
    <s v="ís47_ehf_önundarfirði"/>
    <s v="ÍS47"/>
    <s v="Flateyri"/>
    <n v="425"/>
    <x v="9"/>
    <s v="Vestfirðir"/>
    <s v="Fiskeldi"/>
    <s v="Gasolía"/>
    <s v="Gasolía"/>
    <n v="400"/>
    <s v="l"/>
    <n v="0.34599999999999997"/>
    <s v="á lyftara"/>
    <s v="4"/>
    <s v="source"/>
    <x v="7"/>
    <s v="Í skýrslunni um grænt bókhald fyrir árið 2017 hjá ÍS47 ehf er að finna eftirfarandi upplýsingar um notkun á olíuafurðum:_x000a__x000a_### Eldsneytisnotkun (Page 4)_x000a_- **Díselolía á þjónustubát**: 5.000 lítrar_x000a_- **Bensín á þjónustubát**: 1.000 lítrar_x000a_- **Bensín á þjónustubifreið**: 2.000 lítrar_x000a_- **Gasolía á lyftara**: 400 lítrar_x000a__x000a_Þessar upplýsingar eru staðsettar á blaðsíðu 4 í skýrslunni._x000a__x000a_Engar aðrar upplýsingar um notkun á olíuafurðum fyrir árið 2017 fundust í textanum."/>
    <m/>
    <m/>
    <x v="4"/>
  </r>
  <r>
    <s v="tdk_foil_iceland"/>
    <s v="TDK Foil Iceland "/>
    <s v="Akureyri"/>
    <n v="600"/>
    <x v="8"/>
    <s v="Norðurland Eystra"/>
    <s v="Framleiðsla á álþynnum"/>
    <s v="Díselolía"/>
    <s v="Gasolía"/>
    <n v="358"/>
    <s v="l"/>
    <n v="0.30967"/>
    <s v="á tæki"/>
    <s v="10"/>
    <s v="source"/>
    <x v="7"/>
    <s v="Í skýrslunni um grænt bókhald Becromal Iceland ehf. fyrir árið 2017 er að finna eftirfarandi upplýsingar um notkun olíuafurða:_x000a__x000a_- **Díselolía**: _x000a_  - Notkun: 6.730 lítrar_x000a_  - Notkun á tæki: 358 lítrar_x000a_  - Heildarnotkun: 7.088 lítrar_x000a__x000a_- **Bensín**:_x000a_  - Notkun: 731 lítrar_x000a__x000a_Þessar upplýsingar eru að finna á blaðsíðu 10 í töflu 4.2 sem sýnir efnanotkun árin 2015, 2016 og 2017._x000a__x000a_Tilvitnun:_x000a_&gt; &quot;Jarðefnaeldsneyti [lítrar]          | Ökutæki/vélar                                     | Dísel: 8.176 Bensín: 488 | Dísel: 6.810 Bensín: 552 Dísel á tæki: 711 | Dísel: 6.730 Bensín: 731 Dísel á tæki: 358 |&quot;_x000a__x000a_Engar upplýsingar fundust um notkun annarra olíuafurða eins og metanól eða aðrar tegundir olíuafurða fyrir árið 2017."/>
    <m/>
    <m/>
    <x v="2"/>
  </r>
  <r>
    <s v="matorka_ehf_hellu"/>
    <s v="Matorka"/>
    <s v="Hella"/>
    <n v="851"/>
    <x v="18"/>
    <s v="Suðurland"/>
    <s v="Seiðaeldisstöð"/>
    <s v="Olíunotkun"/>
    <s v="Gasolía"/>
    <n v="200"/>
    <s v="l"/>
    <n v="0.17299999999999999"/>
    <s v="Ekki til staðar"/>
    <s v="3"/>
    <s v="source"/>
    <x v="7"/>
    <s v="Í grænu bókhaldi Matorka ehf. fyrir árið 2017 er eftirfarandi upplýsingar um olíunotkun fyrirtækisins:_x000a__x000a_- **Olíunotkun**: 200 lítrar_x000a_- **Staðsetning**: Fellsmúli Landsveit_x000a_- **Síða**: 3_x000a__x000a_Tilvitnun úr textanum:_x000a_&quot;2.5. Olíunotkun | Fellsmúli Landsveit | 200 | L&quot;"/>
    <m/>
    <m/>
    <x v="4"/>
  </r>
  <r>
    <s v="norðurál_grundartanga"/>
    <s v="Norðurál"/>
    <s v="Grundartanga"/>
    <n v="301"/>
    <x v="7"/>
    <s v="Vesturland"/>
    <s v="Framleiðsla og vinnsla málma"/>
    <s v="Gasolia (Dieselolia)"/>
    <s v="Gasolía"/>
    <n v="503410"/>
    <s v="l"/>
    <n v="435.44965000000002"/>
    <s v="Ekki til staðar"/>
    <s v="5"/>
    <s v="source"/>
    <x v="7"/>
    <s v="Í skýrslunni eru upplýsingar um olíunotkun fyrirtækisins fyrir árið 2017. Hér eru helstu atriði:_x000a__x000a_- **Olíunotkun**: 503.410 lítrar (bls. 2)_x000a_- **Gasolia (Dieselolia)**: 503.410 lítrar (bls. 5)_x000a_- **Glussaolía**: 1.684 lítrar (bls. 5)_x000a_- **Kæliolia**: 4.101 lítrar (bls. 6)_x000a_- **Ýmis olíuhreinsiefni**: 940 lítrar (bls. 6)_x000a_- **Smurolia**: 4.547 lítrar (bls. 6)_x000a__x000a_Þessar upplýsingar eru teknar af blaðsíðum 2, 5 og 6 í skýrslunni."/>
    <m/>
    <m/>
    <x v="2"/>
  </r>
  <r>
    <s v="elkem"/>
    <s v="Elkem"/>
    <s v="Grundartangi"/>
    <n v="301"/>
    <x v="7"/>
    <s v="Vesturland"/>
    <s v="Framleiðsla á kísilmálmi"/>
    <s v="Skipa- og flotaolía"/>
    <s v="Gasolía"/>
    <n v="112.7"/>
    <s v="vísitala"/>
    <n v="702.19840693365506"/>
    <s v="Ekki til staðar"/>
    <s v="18"/>
    <s v="source"/>
    <x v="7"/>
    <s v="Í umhverfisskýrslu Elkem Ísland fyrir árið 2017 er fjallað um notkun olíuafurða á nokkrum stöðum. Hér eru helstu upplýsingar um olíuafurðir sem fyrirtækið notaði árið 2017:_x000a__x000a_1. **Skip- og flotaolía**:_x000a_   - Notkun: 112,7 vísitala_x000a_   - Heimild: Blaðsíða 18_x000a__x000a_2. **Brennisteinsinnihald í hráefnum**:_x000a_   - Meðaltal brennisteins í kolum og koksi: 0,68% af heildarmokun_x000a_   - Meðaltal brennisteins í rafskautamassa: 0,22% af heildarmokun_x000a_   - Heildarmagn brennisteins í innfluttum hráefnum: 924,0 tonn_x000a_   - Heimild: Blaðsíða 18_x000a__x000a_3. **Orka og vatnsnotkun**:_x000a_   - Raforka: 95,9 vísitala_x000a_   - Kalt vatn: 725,300 tonn_x000a_   - Heimild: Blaðsíða 18_x000a__x000a_4. **Losun í andrúmsloft**:_x000a_   - Koldíoxíðlosun (CO₂) vegna bruna á jarðefnaeldsneyti: 402,031 tonn_x000a_   - Koldíoxíðlosun frá lífmassa: 54,216 tonn_x000a_   - Brennisteinsdíoxíð (SO₂): 16,2 kg/tonn 75% FeSi_x000a_   - Heildarlosun brennisteinsdíoxíðs (SO₂): 1847 tonn_x000a_   - Ryk magn: 1,03 kg/tonn_x000a_   - Heimild: Blaðsíða 18_x000a__x000a_Þessar upplýsingar gefa góða yfirsýn yfir notkun olíuafurða hjá Elkem Ísland árið 2017 og losun tengda þeim."/>
    <m/>
    <m/>
    <x v="2"/>
  </r>
  <r>
    <s v="sorpurðun_vesturlands_hf"/>
    <s v="Sorpurðun Vesturlands"/>
    <s v="Borgarnes"/>
    <n v="310"/>
    <x v="13"/>
    <s v="Vesturland"/>
    <s v="Sorpuðunarþjónusta"/>
    <s v="Bensín"/>
    <s v="Bensín"/>
    <n v="169"/>
    <s v="l"/>
    <n v="0.12675"/>
    <s v="Bensíndrifið sexhjól"/>
    <s v="7"/>
    <s v="source"/>
    <x v="7"/>
    <s v="Í skýrslunni um grænt bókhald Sorpuðunar Vesturlands hf. fyrir árið 2017 er að finna eftirfarandi upplýsingar um notkun olíuafurða:_x000a__x000a_1. **Gasolía**:_x000a_   - Notkun: 25.831 lítrar_x000a_   - Notkunarsvið: Tæki eins og troðari, hjólagrafa, dráttarvél og beltagrafa, sem eru notuð til flutnings á jarðvegi og við undirbúning og frágang urðunarreina._x000a__x000a_2. **Bensín**:_x000a_   - Notkun: 169 lítrar_x000a_   - Notkunarsvið: Bensíndrifið sexhjól sem er nýtt til ferða innan urðunar­svæðisins._x000a__x000a_Þessar upplýsingar eru að finna á blaðsíðu 7 í skýrslunni._x000a__x000a_Tilvitnun:_x000a_&gt; &quot;Gasolíunotkun er bundin við notkun á tækjum, sem eru troðari, hjólagrafa, dráttarvél og beltagrafa. Tækin eru notuð til flutnings á jarðvegi og við undirbúning og frágang urðunarreina. Einnig er bensíndrifið sexhjól nýtt til ferða innan urðunar­svæðisins. Eldsneytisnotkun á árinu 2017 nam samtals 25.831 lítra af gasolíu og 169 lítrum af bensíni.&quot; (Bls. 7)_x000a__x000a_Engar aðrar olíuafurðir eins og metanól eða aðrar tegundir voru nefndar í skýrslunni fyrir árið 2017."/>
    <m/>
    <m/>
    <x v="1"/>
  </r>
  <r>
    <s v="rio_tinto_straumsvík"/>
    <s v="Rio Tinto"/>
    <s v="Straumsvík"/>
    <n v="222"/>
    <x v="6"/>
    <s v="Höfuðborgarsvæðið"/>
    <s v="Álframleiðsla"/>
    <s v="Díselolía"/>
    <s v="Gasolía"/>
    <n v="616"/>
    <s v="tonn"/>
    <n v="616"/>
    <s v="Ekki til staðar"/>
    <s v="9"/>
    <s v="source"/>
    <x v="7"/>
    <s v="Í Græna bókhaldi ISAL fyrir árið 2017 er að finna eftirfarandi upplýsingar um notkun olíuafurða:_x000a__x000a_- **Svartolía**: 2.210 tonn_x000a_- **Díselolía**: 616 tonn_x000a_- **Própan gas**: 52 tonn_x000a__x000a_Þessar upplýsingar eru að finna á blaðsíðu 9 í skýrslunni undir kaflanum &quot;Árangursvísar 2014-2017&quot;._x000a__x000a_&gt; &quot;Svartolía | tonn | 1.612 | 1.398 | 1.538 | 2.210 |&quot;_x000a_&gt; &quot;Díselolía | tonn | 585 | 646 | 619 | 616 |&quot;_x000a_&gt; &quot;Própan gas | tonn | 137 | 123 | 61 | 52 |&quot;_x000a__x000a_Þetta gefur til kynna notkun mismunandi tegunda olíuafurða á árinu 2017."/>
    <m/>
    <m/>
    <x v="2"/>
  </r>
  <r>
    <s v="rio_tinto_straumsvík"/>
    <s v="Rio Tinto"/>
    <s v="Straumsvík"/>
    <n v="222"/>
    <x v="6"/>
    <s v="Höfuðborgarsvæðið"/>
    <s v="Álver"/>
    <s v="Própan gas"/>
    <s v="Gas"/>
    <n v="52"/>
    <s v="tonn"/>
    <n v="52"/>
    <s v="Ekki til staðar"/>
    <s v="9"/>
    <s v="source"/>
    <x v="7"/>
    <s v="Í Græna bókhaldi ISAL fyrir árið 2017 er að finna eftirfarandi upplýsingar um notkun olíuafurða:_x000a__x000a_- **Svartolía**: 2.210 tonn_x000a_- **Díselolía**: 616 tonn_x000a_- **Própan gas**: 52 tonn_x000a__x000a_Þessar upplýsingar eru að finna á blaðsíðu 9 í skýrslunni undir kaflanum &quot;Árangursvísar 2014-2017&quot;._x000a__x000a_&gt; &quot;Svartolía | tonn | 1.612 | 1.398 | 1.538 | 2.210 |&quot;_x000a_&gt; &quot;Díselolía | tonn | 585 | 646 | 619 | 616 |&quot;_x000a_&gt; &quot;Própan gas | tonn | 137 | 123 | 61 | 52 |&quot;_x000a__x000a_Þetta gefur til kynna notkun mismunandi tegunda olíuafurða á árinu 2017."/>
    <m/>
    <m/>
    <x v="2"/>
  </r>
  <r>
    <s v="rio_tinto_straumsvík"/>
    <s v="Rio Tinto"/>
    <s v="Straumsvík"/>
    <n v="222"/>
    <x v="6"/>
    <s v="Höfuðborgarsvæðið"/>
    <s v="Álframleiðsla"/>
    <s v="Svartolía"/>
    <s v="Svartolía"/>
    <n v="2210"/>
    <s v="tonn"/>
    <n v="2210"/>
    <s v="Ekki til staðar"/>
    <s v="9"/>
    <s v="source"/>
    <x v="7"/>
    <s v="Í Græna bókhaldi ISAL fyrir árið 2017 er að finna eftirfarandi upplýsingar um notkun olíuafurða:_x000a__x000a_- **Svartolía**: 2.210 tonn_x000a_- **Díselolía**: 616 tonn_x000a_- **Própan gas**: 52 tonn_x000a__x000a_Þessar upplýsingar eru að finna á blaðsíðu 9 í skýrslunni undir kaflanum &quot;Árangursvísar 2014-2017&quot;._x000a__x000a_&gt; &quot;Svartolía | tonn | 1.612 | 1.398 | 1.538 | 2.210 |&quot;_x000a_&gt; &quot;Díselolía | tonn | 585 | 646 | 619 | 616 |&quot;_x000a_&gt; &quot;Própan gas | tonn | 137 | 123 | 61 | 52 |&quot;_x000a__x000a_Þetta gefur til kynna notkun mismunandi tegunda olíuafurða á árinu 2017."/>
    <m/>
    <m/>
    <x v="2"/>
  </r>
  <r>
    <s v="malbikunarstöðin_höfði_hf"/>
    <s v="Malbikunarstöðin Höfði"/>
    <s v="Reykjavík"/>
    <n v="110"/>
    <x v="6"/>
    <s v="Höfuðborgarsvæðið"/>
    <s v="Malbikunarstöð"/>
    <s v="Brennsluolía"/>
    <s v="Svartolía"/>
    <n v="136"/>
    <s v="vísitala"/>
    <n v="740"/>
    <s v="framleiðslu malbiks, véla og ökutækja"/>
    <s v="12"/>
    <s v="source"/>
    <x v="7"/>
    <s v="Í skýrslunni um grænt bókhald Malbikunarstöðvarinnar Höfða hf. fyrir árið 2017 er að finna eftirfarandi upplýsingar um olíunotkun fyrirtækisins:_x000a__x000a_- **Brennsluolía**: Notuð við framleiðslu malbiks, véla og ökutækja. Heildarnotkun árið 2017 var 136 (stuðull)._x000a_- **Ýmsar olíur og smurefni**: Notkun árið 2017 var 101 (stuðull)._x000a__x000a_Upplýsingarnar eru að finna á blaðsíðu 12 í skýrslunni._x000a__x000a_Tilvísun:_x000a_&gt; &quot;Olíunotkun: Fyrirtækið notar brennsluolíu við framleiðslu malbiks á þann hátt að olían kyndir brennara við þurrkun steinefna í stöðinni. Auk þess að nota brennsluolíu fyrir brennara malbikunarstöðva notar fyrirtækið olíu á bíla og ýmis tæki sem því tilheyra. Heildarnotkun fyrirtækisins á olíu er innifalin í stuðlinum, enda má segja að umsvif fyrirtækisins segist í olíueyslu, bæði í stöð og á bíla og tæki. Varnaðarmerki brennsluolíunnar skv. reglugerð 415/2014 er hættulegt umhverfinu, hættulegt heilsu og eldfimt.&quot;_x000a__x000a_Einnig er minnst á notkun á lífrænni olíu (repjuolía og fiskolía) sem hjálparefni:_x000a_- **Repjuolía og fiskolía**: Notkun árið 2017 var 83.284 lítrar._x000a__x000a_Tilvísun:_x000a_&gt; &quot;Repjuolía og fiskolía: 55.630 l (2015), 29.160 l (2016), 83.284 l (2017).&quot;_x000a__x000a_Þessar upplýsingar eru einnig að finna á blaðsíðu 12 í skýrslunni._x000a__x000a_Engar upplýsingar fundust um notkun á bensíni eða metanóli fyrir árið 2017."/>
    <m/>
    <m/>
    <x v="6"/>
  </r>
  <r>
    <s v="malbikunarstöð_hlaðbærcolas_kvm"/>
    <s v="Colas Malbikun"/>
    <s v="Hafnarfjörður"/>
    <n v="221"/>
    <x v="6"/>
    <s v="Höfuðborgarsvæðið"/>
    <s v="Malbikunarstöð"/>
    <s v="Skipagasolía"/>
    <s v="Gasolía"/>
    <n v="193"/>
    <s v="vísitala"/>
    <n v="1214.78697865"/>
    <s v="framleiðsla"/>
    <s v="9"/>
    <s v="source"/>
    <x v="7"/>
    <s v="Í Grænu bókhaldi Malbikunarstöðvarinnar Hlaðbæjar – Colas hf. fyrir árið 2017 er að finna upplýsingar um notkun olíuafurða. Hér eru helstu atriði:_x000a__x000a_### Olíunotkun árið 2017_x000a_- **Olía, framleiðsla**: vísitala 193 (grunnár 2003 = 100)_x000a_- **Olía, vélar og tæki (malbikunarstöð)**: vísitala 191 (grunnár 2003 = 100)_x000a_- **Olía, vélar og tæki (bíkþrögðastöð)**: vísitala 157 (grunnár 2003 = 100)_x000a__x000a_Þessar upplýsingar eru að finna á blaðsíðu 9 í skýrslunni._x000a__x000a_### Aðrar olíuafurðir_x000a_- **Steinolía**: vísitala 75 (grunnár 2003 = 100)_x000a_- **Lífolía**: vísitala 76 (grunnár 2003 = 100)_x000a_- **Terpentína**: vísitala 324 (grunnár 2003 = 100)_x000a__x000a_Þessar upplýsingar eru einnig að finna á blaðsíðu 9 í skýrslunni._x000a__x000a_### Samantekt_x000a_Þessar vísitölur gefa til kynna notkun mismunandi olíuafurða hjá fyrirtækinu árið 2017 miðað við grunnárið 2003. Engar beinar upplýsingar um magn í tonnum, kg, eða lítrum eru gefnar, aðeins vísitölur."/>
    <m/>
    <n v="2003"/>
    <x v="6"/>
  </r>
  <r>
    <s v="malbikunarstöð_hlaðbærcolas_kvm"/>
    <s v="Colas Malbikun"/>
    <s v="Hafnarfjörður"/>
    <n v="221"/>
    <x v="6"/>
    <s v="Höfuðborgarsvæðið"/>
    <s v="Malbikunarstöð"/>
    <s v="Díselolía"/>
    <s v="Gasolía"/>
    <n v="191"/>
    <s v="vísitala"/>
    <n v="286.39030281720005"/>
    <s v="vélar og tæki"/>
    <s v="9"/>
    <s v="source"/>
    <x v="7"/>
    <s v="Í Grænu bókhaldi Malbikunarstöðvarinnar Hlaðbæjar – Colas hf. fyrir árið 2017 er að finna upplýsingar um notkun olíuafurða. Hér eru helstu atriði:_x000a__x000a_### Olíunotkun árið 2017_x000a_- **Olía, framleiðsla**: vísitala 193 (grunnár 2003 = 100)_x000a_- **Olía, vélar og tæki (malbikunarstöð)**: vísitala 191 (grunnár 2003 = 100)_x000a_- **Olía, vélar og tæki (bíkþrögðastöð)**: vísitala 157 (grunnár 2003 = 100)_x000a__x000a_Þessar upplýsingar eru að finna á blaðsíðu 9 í skýrslunni._x000a__x000a_### Aðrar olíuafurðir_x000a_- **Steinolía**: vísitala 75 (grunnár 2003 = 100)_x000a_- **Lífolía**: vísitala 76 (grunnár 2003 = 100)_x000a_- **Terpentína**: vísitala 324 (grunnár 2003 = 100)_x000a__x000a_Þessar upplýsingar eru einnig að finna á blaðsíðu 9 í skýrslunni._x000a__x000a_### Samantekt_x000a_Þessar vísitölur gefa til kynna notkun mismunandi olíuafurða hjá fyrirtækinu árið 2017 miðað við grunnárið 2003. Engar beinar upplýsingar um magn í tonnum, kg, eða lítrum eru gefnar, aðeins vísitölur."/>
    <m/>
    <n v="2011"/>
    <x v="6"/>
  </r>
  <r>
    <s v="efnaeyming_ehf"/>
    <s v="Efnaeiming"/>
    <s v="Mosfellsbæ"/>
    <n v="270"/>
    <x v="21"/>
    <s v="Höfuðborgarsvæðið"/>
    <s v="Endurvinnsla á spilliefnum"/>
    <s v="Olíunotkun"/>
    <s v="Gasolía"/>
    <n v="72"/>
    <s v="l"/>
    <n v="6.2280000000000002E-2"/>
    <s v="Ekki til staðar"/>
    <s v="6"/>
    <s v="source"/>
    <x v="7"/>
    <s v="Í grænu bókhaldi EfnaEimingar ehf. fyrir árið 2017 er eftirfarandi upplýsingar um olíunotkun fyrirtækisins:_x000a__x000a_- **Olíunotkun**: 72 lítrar_x000a__x000a_Þessar upplýsingar eru að finna á blaðsíðu 6 í skýrslunni._x000a__x000a_&gt; &quot;### Árið 2017_x000a_&gt; | Breyta      | Notkun | Eining     |_x000a_&gt; |-------------|--------|------------|_x000a_&gt; | Rafmagn     | 86     | kWh        |_x000a_&gt; | Heitt vatn  | 2,1    | max L/sek  |_x000a_&gt; | Kalt vatn   | 5,9    | max L/sek  |_x000a_&gt; | Olíunotkun  | 72     | L          |&quot;_x000a__x000a_Engar aðrar upplýsingar um notkun annarra olíuafurða eins og bensín, dísil eða metanól fyrir árið 2017 eru til staðar í textanum."/>
    <m/>
    <m/>
    <x v="1"/>
  </r>
  <r>
    <m/>
    <s v="Terra Norðurland"/>
    <s v="Akureyri"/>
    <n v="603"/>
    <x v="8"/>
    <s v="Norðurland Eystra"/>
    <s v="Úrgangs og endurvinnsluþjónusta"/>
    <s v="Díselolía (lituð, ólituð og bensín)"/>
    <s v="Gasolía"/>
    <m/>
    <m/>
    <n v="250"/>
    <m/>
    <m/>
    <m/>
    <x v="7"/>
    <m/>
    <s v="Metið"/>
    <m/>
    <x v="1"/>
  </r>
  <r>
    <s v="íslenska_gámafélagið_ehf"/>
    <s v="Íslenska Gámafélagið"/>
    <s v="Reykjavík"/>
    <n v="105"/>
    <x v="6"/>
    <s v="Höfuðborgarsvæðið"/>
    <s v="Umhverfisþjónusta"/>
    <s v="Díselolía"/>
    <s v="Gasolía"/>
    <n v="1352617"/>
    <s v="l"/>
    <n v="1170.0137050000001"/>
    <s v="Ekki til staðar"/>
    <s v="8"/>
    <s v="source"/>
    <x v="8"/>
    <s v="Í skýrslunni um grænt bókhald fyrir árið 2018 frá Íslenska Gámafélaginu er að finna eftirfarandi upplýsingar um notkun á olíuafurðum:_x000a__x000a_### Eldsneytisnotkun 2018_x000a_- **Metan (m³)**: 67.325_x000a_- **Bensín (l)**: 29.234_x000a_- **Díselolía (l)**: 1.352.617_x000a_- **Lituð díselolía (l)**: 209.421_x000a_- **Lífdísell (l)**: 34.000_x000a__x000a_Þessar upplýsingar eru að finna á blaðsíðu 8 í skýrslunni._x000a__x000a_Tilvitnun:_x000a_&gt; &quot;## Eldsneytisnotkun 2018_x000a_&gt;_x000a_&gt; | Eldsneyti         | Magn     |_x000a_&gt; |-------------------|----------|_x000a_&gt; | Metan (m³)        | 67.325   |_x000a_&gt; | Bensín (l)        | 29.234   |_x000a_&gt; | Díselolía (l)     | 1.352.617|_x000a_&gt; | Lituð díselolía (l)| 209.421 |_x000a_&gt; | Lífdísell (l)     | 34.000   |&quot;"/>
    <m/>
    <m/>
    <x v="1"/>
  </r>
  <r>
    <s v="arnarlax_ehf_arnarfirði"/>
    <s v="Arnarlax"/>
    <s v="Bíldudalur"/>
    <n v="465"/>
    <x v="11"/>
    <s v="Vestfirðir"/>
    <s v="Sjókvíaeldi - Lax"/>
    <s v="Olía"/>
    <s v="Gasolía"/>
    <n v="872973"/>
    <s v="l"/>
    <n v="755.12164500000006"/>
    <s v="Bílar, bátar, prammar, vinnuvélar og ljósavélar"/>
    <s v="7"/>
    <s v="source"/>
    <x v="8"/>
    <s v="Í umhverfisskýrslu Arnarlax ehf. og Fjarðalax ehf. fyrir árið 2018 er að finna eftirfarandi upplýsingar um olíunotkun fyrirtækisins:_x000a__x000a_- **Tegund olíu**: Olía notuð fyrir bíla, báta, pramma, vinnuvélar og ljósavélar._x000a_- **Magn**: 872.973,0 lítrar._x000a_- **Eining**: Lítrar._x000a_- **Síða**: 7._x000a__x000a_Tilvitnun úr textanum:_x000a_&quot;2.5. Olíunotkun | Bílar, bátar, prammar, vinnuvélar og ljósavélar | | | | | 872.973,0 | Lítrar |&quot;_x000a__x000a_Engar aðrar upplýsingar um notkun annarra olíutengdra vara eins og bensín, dísilolíu eða metanól fyrir árið 2018 fundust í skýrslunni."/>
    <m/>
    <m/>
    <x v="4"/>
  </r>
  <r>
    <s v="loðnuvinnslan_hf_fáskrúðsfirði"/>
    <s v="Loðnuvinnslan"/>
    <s v="Fáskrúðsfjörður"/>
    <n v="750"/>
    <x v="0"/>
    <s v="Austurland"/>
    <s v="Fiskimjölsverksmiðja"/>
    <s v="Flotaolía"/>
    <s v="Gasolía"/>
    <n v="767900"/>
    <s v="kg"/>
    <n v="767.9"/>
    <s v="Ekki til staðar"/>
    <s v="7"/>
    <s v="source"/>
    <x v="8"/>
    <s v="Í skýrslunni um grænt bókhald Loðnuvinnslunnar hf. fyrir árið 2018 er að finna eftirfarandi upplýsingar um notkun olíuafurða:_x000a__x000a_1. **Tegundir olíuafurða:**_x000a_   - Dísilolía (MD-olía)_x000a_   - Flotaolía_x000a_   - Smurolía (glussi, gírolíur o.fl.)_x000a__x000a_2. **Magn notað:**_x000a_   - Marine díselolía (MD-olía) og flotaolía: 767.900 kg (767,9 tn)_x000a_   - Smurolía: 799 kg_x000a__x000a_3. **Magn útblásturs vegna brennslu dísilolíu:**_x000a_   - Magn SO₂ í útblæstri: 3,1 tn_x000a_   - Magn CO₂ í útblæstri: 2.467 tn_x000a__x000a_4. **Einingar:**_x000a_   - Magn olíuafurða er gefið upp í kílógrömmum (kg) og tonnum (tn)._x000a_   - Magn útblásturs er gefið upp í tonnum (tn)._x000a__x000a_5. **Upplýsingar um olíuúrgang:**_x000a_   - Úrgangsolía: 6.000 lítrar (ltr)_x000a__x000a_6. **Síða:**_x000a_   - Upplýsingarnar eru að finna á síðum 5, 7 og 8._x000a__x000a_Tilvitnanir úr textanum:_x000a_- „Magn dísels/-flotaolíu (MD-olíu): 767,9 tn“ (síða 5)_x000a_- „Marine díselolía MD, flotaolía: 767.900 kg“ (síða 7)_x000a_- „Smurolía (glussi, gírolíur o.fl.): 799 kg“ (síða 7)_x000a_- „Úrgangsolía: 6.000 ltr“ (síða 3)_x000a__x000a_Þessar upplýsingar gefa góða yfirsýn yfir notkun og útblástur olíuafurða hjá Loðnuvinnslunni hf. árið 2018."/>
    <m/>
    <m/>
    <x v="0"/>
  </r>
  <r>
    <s v="sorpa_álfsnesi"/>
    <s v="Sorpa"/>
    <s v="Reykjavík"/>
    <n v="112"/>
    <x v="6"/>
    <s v="Höfuðborgarsvæðið"/>
    <s v="Úrgangsmeðhöndlun"/>
    <s v="Díselolía"/>
    <s v="Gasolía"/>
    <n v="662756"/>
    <s v="l"/>
    <n v="573.28393999999992"/>
    <s v="Ekki til staðar"/>
    <s v="5"/>
    <s v="source"/>
    <x v="8"/>
    <s v="Í skýrslunni um grænt bókhald SORPU fyrir árið 2018 er að finna eftirfarandi upplýsingar um notkun olíuafurða:_x000a__x000a_1. **Bensín**:_x000a_   - Magn: 3.784 lítrar_x000a_   - Umhverfisáhrif: 0,01 l/t_x000a_   - Breyting frá 2017: 4.116 lítrar (0,02 l/t)_x000a_   - (Síða 5, Tafla 5)_x000a__x000a_2. **Díselolía**:_x000a_   - Magn: 662.756 lítrar_x000a_   - Umhverfisáhrif: 2,52 l/t_x000a_   - Breyting frá 2017: 1.041.774 lítrar (4,47 l/t)_x000a_   - (Síða 5, Tafla 5)_x000a__x000a_3. **Metan**:_x000a_   - Magn: 46.490 Nm³_x000a_   - Umhverfisáhrif: 0,18 Nm³/t_x000a_   - Breyting frá 2017: 42.338 Nm³ (0,18 Nm³/t)_x000a_   - (Síða 5, Tafla 5)_x000a__x000a_4. **Lífdísill**:_x000a_   - Magn: 10.138 lítrar_x000a_   - Umhverfisáhrif: 0,04 l/t_x000a_   - Breyting frá 2017: 9.552 lítrar (0,04 l/t)_x000a_   - (Síða 5, Tafla 5)_x000a__x000a_5. **Heildarorkunotkun**:_x000a_   - Bensín: 2,8 tonn (34.923 kWst)_x000a_   - Díselolía: 530,2 tonn (6.333.005 kWst)_x000a_   - Metan: 33,33 tonn (462.965 kWst)_x000a_   - Lífdísill: 8,92 tonn (94.169 kWst)_x000a_   - (Síða 8, Tafla 8)_x000a__x000a_6. **Gróðurhúsalofttegundir frá eldsneytisnotkun**:_x000a_   - Bensín: 2,8 tonn (0,03 kg CO₂/t)_x000a_   - Díselolía: 530,2 tonn (6,39 kg CO₂/t)_x000a_   - Lífdísill: 8,9 tonn (0,01 kg CO₂/t)_x000a_   - (Síða 9, Tafla 9)_x000a__x000a_7. **Heildarmagn notað af metani frá SORPU og sparaður útblástur**:_x000a_   - Ökutæki: 1.693.277 Nm³ (1.214 tonn)_x000a_   - Metan til eigin nota: 60.000 Nm³ (43 tonn)_x000a_   - Metan í brennara: 360.000 Nm³ (258 tonn)_x000a_   - (Síða 9, Tafla 10)_x000a__x000a_Þessar upplýsingar gefa heildarmynd af notkun olíuafurða hjá SORPU árið 2018, þar með talið magn, umhverfisáhrif og breytingar frá fyrra ári."/>
    <m/>
    <m/>
    <x v="1"/>
  </r>
  <r>
    <s v="alcoafjarðarál_reyðarfirði"/>
    <s v="Alcoa"/>
    <s v="Reyðarfjörður"/>
    <n v="730"/>
    <x v="0"/>
    <s v="Austurland"/>
    <s v="Álframleiðsla"/>
    <s v="Díselolía"/>
    <s v="Gasolía"/>
    <n v="503119"/>
    <s v="l"/>
    <n v="435.19793499999997"/>
    <s v="Ekki til staðar"/>
    <s v="10"/>
    <s v="source"/>
    <x v="8"/>
    <s v="### Upplýsingar um olíunotkun Alcoa Fjarðaáls árið 2018_x000a__x000a_#### Tegundir olíu og magn notkunar_x000a_- **Própan**: 150.196 tonn_x000a_- **Díselolía**: 53.495 tonn_x000a_- **Bensín**: 5.303 tonn_x000a__x000a_#### Heimild_x000a_- **Síða**: 10 (Grænt bókhald)_x000a__x000a_#### Tilvísun í texta_x000a_&gt; &quot;Própan (GHS202, GHS208) | 292.872 | 286.657 | 159.911 | 150.196 | t&quot;_x000a_&gt; &quot;Díselolía (GHS07, GHS08, GHS09) | 52.855 | 52.138 | 53.495 | 53.495 | t&quot;_x000a_&gt; &quot;Bensín (GHS07, GHS08, GHS09) | 3.223 | 2.971 | 5.369 | 5.303 | t&quot;_x000a__x000a_#### Orkunotkun í gigajoulum_x000a_- **Díselolía**: 19.420 GJ_x000a_- **Bensín**: 2.257 GJ_x000a_- **Própan**: 14.107 GJ_x000a__x000a_#### Heimild_x000a_- **Síða**: 11 (Orkunotkun er eldsneyti í gigajoulum)_x000a__x000a_#### Tilvísun í texta_x000a_&gt; &quot;Orkunotkun er eldsneyti í gigajoulum | 2016 | 2017 | 2018 | Hlutfallsleg breyting milli ára |&quot;_x000a_&gt; &quot;Diesel | 20.311 | 19.124 | 19.420 | 1.55% |&quot;_x000a_&gt; &quot;Bensín | 1.852 | 1.844 | 2.257 | 22.39% |&quot;_x000a_&gt; &quot;Própan | 26.653 | 14.554 | 14.107 | -3.07% |&quot;_x000a__x000a_### Niðurstaða_x000a_Alcoa Fjarðaál notaði árið 2018 eftirfarandi magn af olíu:_x000a_- 150.196 tonn af própan_x000a_- 53.495 tonn af díselolíu_x000a_- 5.303 tonn af bensíni_x000a__x000a_Orkunotkun þessara eldsneytistegunda var:_x000a_- 19.420 GJ fyrir díselolíu_x000a_- 2.257 GJ fyrir bensín_x000a_- 14.107 GJ fyrir própan"/>
    <m/>
    <m/>
    <x v="2"/>
  </r>
  <r>
    <m/>
    <s v="Hringrás"/>
    <s v="Reykjavík"/>
    <n v="104"/>
    <x v="6"/>
    <s v="Höfuðborgarsvæðið"/>
    <s v="Endurvinnsla"/>
    <s v="Gasolía"/>
    <s v="Gasolía"/>
    <n v="310000"/>
    <s v="l"/>
    <n v="268.14999999999998"/>
    <s v="Ekki til staðar"/>
    <m/>
    <m/>
    <x v="8"/>
    <m/>
    <s v="Vantaði grænt bókhald - metið út frá tölum nærliggjandi ára"/>
    <m/>
    <x v="1"/>
  </r>
  <r>
    <s v="fiskeldi_austfjarða_hf_berufirði"/>
    <s v="Fiskeldi Austfjarða"/>
    <s v="Djúpivogur"/>
    <n v="765"/>
    <x v="2"/>
    <s v="Austurland"/>
    <s v="Fiskeldi"/>
    <s v="Olíunotkun"/>
    <s v="Gasolía"/>
    <n v="284586"/>
    <s v="l"/>
    <n v="246.16689"/>
    <s v="Ekki til staðar"/>
    <s v="2"/>
    <s v="source"/>
    <x v="8"/>
    <s v="Í grænu bókhaldi Fiskeldis Austfjarða fyrir árið 2018 er að finna eftirfarandi upplýsingar um notkun olíuafurða:_x000a__x000a_- **Olíunotkun**: 284.586 lítrar (bls. 2)_x000a_- **Bensínnotkun**: 10.103 lítrar (bls. 2)_x000a_- **Lofþpressu olía Cetus**: 60 lítrar (bls. 2)_x000a_- **Smurolía**: 1.916 lítrar (bls. 2)_x000a_- **Diesel/Flotaolía**: 284.586 lítrar (bls. 5)_x000a_- **Bensín**: 10.103 lítrar (bls. 5)_x000a__x000a_Þessar upplýsingar eru staðsettar á blaðsíðum 2 og 5 í skýrslunni."/>
    <m/>
    <m/>
    <x v="4"/>
  </r>
  <r>
    <s v="íslenska_gámafélagið_ehf"/>
    <s v="Íslenska Gámafélagið"/>
    <s v="Reykjavík"/>
    <n v="105"/>
    <x v="6"/>
    <s v="Höfuðborgarsvæðið"/>
    <s v="Umhverfisþjónusta"/>
    <s v="Lituð díselolía"/>
    <s v="Gasolía"/>
    <n v="209421"/>
    <s v="l"/>
    <n v="181.14916500000001"/>
    <s v="Ekki til staðar"/>
    <s v="8"/>
    <s v="source"/>
    <x v="8"/>
    <s v="Í skýrslunni um grænt bókhald fyrir árið 2018 frá Íslenska Gámafélaginu er að finna eftirfarandi upplýsingar um notkun á olíuafurðum:_x000a__x000a_### Eldsneytisnotkun 2018_x000a_- **Metan (m³)**: 67.325_x000a_- **Bensín (l)**: 29.234_x000a_- **Díselolía (l)**: 1.352.617_x000a_- **Lituð díselolía (l)**: 209.421_x000a_- **Lífdísell (l)**: 34.000_x000a__x000a_Þessar upplýsingar eru að finna á blaðsíðu 8 í skýrslunni._x000a__x000a_Tilvitnun:_x000a_&gt; &quot;## Eldsneytisnotkun 2018_x000a_&gt;_x000a_&gt; | Eldsneyti         | Magn     |_x000a_&gt; |-------------------|----------|_x000a_&gt; | Metan (m³)        | 67.325   |_x000a_&gt; | Bensín (l)        | 29.234   |_x000a_&gt; | Díselolía (l)     | 1.352.617|_x000a_&gt; | Lituð díselolía (l)| 209.421 |_x000a_&gt; | Lífdísell (l)     | 34.000   |&quot;"/>
    <m/>
    <m/>
    <x v="1"/>
  </r>
  <r>
    <s v="steinull_hf"/>
    <s v="Steinull"/>
    <s v="Sauðárkrókur"/>
    <n v="550"/>
    <x v="10"/>
    <s v="Norðurland Vestra"/>
    <s v="Framleiðsla á steinull"/>
    <s v="Díselolía"/>
    <s v="Gasolía"/>
    <n v="132233"/>
    <s v="kg"/>
    <n v="132.233"/>
    <s v="Tæki, hráefnaþurrkun og hersluloftshitun"/>
    <s v="10"/>
    <s v="source"/>
    <x v="8"/>
    <s v="### Skýrsla um olíunotkun Steinullar hf. árið 2018_x000a__x000a_Í skýrslu Steinullar hf. um grænt bókhald fyrir rekstrarárið 2018 er að finna eftirfarandi upplýsingar um notkun olíuafurða:_x000a__x000a_#### Tegundir olíuafurða og magn:_x000a_1. **Flotadíselolía**:_x000a_   - Notkun: Til þurrkunar á sandi._x000a_   - Magn: Ekki tilgreint nákvæmlega í kg eða lítrum, en hlutfallstala er gefin sem 102 miðað við grunnár 2003._x000a__x000a_2. **Díselolía og bensín (farartæki)**:_x000a_   - Notkun: Fyrir ámoksturstæki, lyftara og bifreiðar._x000a_   - Magn: 11.108 lítrar af díeselolíu fyrir ámoksturstæki og lyftara._x000a_   - Magn: 166 lítrar af bensíni fyrir eina bifreið._x000a_   - Magn: 3.162 lítrar af díeselolíu fyrir tvær bifreiðar._x000a__x000a_3. **Smurolía**:_x000a_   - Notkun: Til smurningar á vélbúnaði._x000a_   - Magn: 971 kg._x000a__x000a_#### Samtals olíunotkun:_x000a_- **Olía- og bensín samtals**: 132.233 kg (blanda af flotadíselolíu, díeselolíu og bensíni)._x000a__x000a_#### Upplýsingar um notkun:_x000a_- **Flotadíselolía**: Notuð til þurrkunar á sandi._x000a_- **Díselolía og bensín**: Notuð fyrir ámoksturstæki, lyftara og bifreiðar._x000a_- **Smurolía**: Notuð til smurningar á vélbúnaði._x000a__x000a_#### Heimildir:_x000a_- Upplýsingar um olíunotkun eru að finna á blaðsíðu 7 (smurolía) og blaðsíðu 10 (díselolía og bensín) í skýrslunni._x000a__x000a_Þessar upplýsingar gefa góða yfirsýn yfir notkun olíuafurða hjá Steinull hf. árið 2018 og sýna fram á umfang og tegundir olíuafurða sem fyrirtækið notar í starfsemi sinni."/>
    <s v="Undirflokkar með ónothæfa vísitölu"/>
    <m/>
    <x v="5"/>
  </r>
  <r>
    <s v="íslenska_kalkþörungafélagið_ehf"/>
    <s v="Íslenska Kalkþörungafélagið"/>
    <s v="Bíldudal"/>
    <n v="465"/>
    <x v="11"/>
    <s v="Vestfirðir"/>
    <s v="Framleiðsla og vinnsla kalkþörunga"/>
    <s v="Dieselolía"/>
    <s v="Gasolía"/>
    <n v="99023"/>
    <s v="l"/>
    <n v="85.65489500000001"/>
    <s v="vinnuvélar"/>
    <s v="13"/>
    <s v="source"/>
    <x v="8"/>
    <s v="### Skýrsla um olíunotkun Íslenska kalkþörungafélagsins ehf. árið 2018_x000a__x000a_#### Tegundir olíu og magn notkunar_x000a_- **Olía**: Dieselolía á vinnuvélar_x000a_  - **Magn**: 99.023 lítrar_x000a_  - **Síða**: 13_x000a__x000a_#### Smurolía_x000a_- **Smurolíur og gírfeiti**: _x000a_  - **Magn**: 906 kg_x000a_  - **Síða**: 11_x000a__x000a_- **Smurfeiti**:_x000a_  - **Magn**: 357 kg_x000a_  - **Síða**: 11_x000a__x000a_#### Samantekt_x000a_Íslenska kalkþörungafélagið ehf. notaði árið 2018 dieselolíu á vinnuvélar í magni 99.023 lítra. Auk þess voru notaðar smurolíur og gírfeiti í magni 906 kg og smurfeiti í magni 357 kg._x000a__x000a_#### Tilvísanir_x000a_- **Síða 11**: Upplýsingar um smurolíur og smurfeiti._x000a_- **Síða 13**: Upplýsingar um dieselolíu."/>
    <m/>
    <m/>
    <x v="4"/>
  </r>
  <r>
    <s v="arctic_sea_farm_hf_dýrafirði"/>
    <s v="Arctic Sea Farm"/>
    <s v="Ísafjörður"/>
    <n v="400"/>
    <x v="9"/>
    <s v="Vestfirðir"/>
    <s v="Sjókvíeldi"/>
    <s v="Ekki tilgreind nákvæm tegund olíu"/>
    <s v="Gasolía"/>
    <n v="95110.02"/>
    <s v="l"/>
    <n v="82.270167299999997"/>
    <s v="Ekki til staðar"/>
    <s v="3"/>
    <s v="source"/>
    <x v="8"/>
    <s v="Í grænu bókhaldi Arctic Sea Farm fyrir árið 2018 er eftirfarandi upplýsingar um olíunotkun fyrirtækisins:_x000a__x000a_- **Tegund olíu**: Ekki er tilgreind nákvæm tegund olíu._x000a_- **Magn olíu**: 95.110,02 lítrar._x000a_- **Eining**: Lítrar._x000a_- **Síða**: 3._x000a__x000a_Tilvitnun:_x000a_&gt; **2.5. Olíunotkun** | Dýrafjörður | 95.110,02 | | lítrar |_x000a__x000a_Engar aðrar upplýsingar um notkun annarra olíutengdra vara eins og bensín, dísilolíu, metanól eða annarra efna fyrir árið 2018 fundust í textanum."/>
    <m/>
    <m/>
    <x v="4"/>
  </r>
  <r>
    <s v="reykjagarður_ásmundarstöðum"/>
    <s v="Reykjagarður"/>
    <s v="Hella"/>
    <n v="851"/>
    <x v="18"/>
    <s v="Suðurland"/>
    <s v="Framleiðsla á kjúklingi og kjúklingaafurðum"/>
    <s v="Olíunotkun"/>
    <s v="Gasolía"/>
    <n v="61327"/>
    <s v="l"/>
    <n v="53.047854999999998"/>
    <s v="Ekki til staðar"/>
    <s v="4"/>
    <s v="source"/>
    <x v="8"/>
    <s v="Í skýrslunni um grænt bókhald fyrir Reykjagarð hf. á Ásmundarstöðum fyrir árið 2018 er eftirfarandi upplýsingar um olíunotkun fyrirtækisins:_x000a__x000a_- **Olíunotkun**: _x000a_  - Staðsetning: Ásmundarstaðir, 851 Hella_x000a_  - Magn: 61.327 lítrar_x000a__x000a_Þessar upplýsingar eru að finna á blaðsíðu 4 í skýrslunni._x000a__x000a_Engar upplýsingar fundust um notkun annarra olíuafurða eins og bensín, dísilolíu eða metanól fyrir árið 2018."/>
    <m/>
    <m/>
    <x v="7"/>
  </r>
  <r>
    <s v="malbikunarstöð_akureyrar"/>
    <s v="Malbikunarstöð Akureyrarbæjar"/>
    <s v="Akureyri"/>
    <n v="600"/>
    <x v="8"/>
    <s v="Norðurland Eystra"/>
    <s v="Framleiðsla malbiks"/>
    <s v="Skipaolía"/>
    <s v="Gasolía"/>
    <n v="48260"/>
    <s v="l"/>
    <n v="41.744900000000001"/>
    <s v="Til þurrkunar og upphitunar steinefna"/>
    <s v="7"/>
    <s v="source"/>
    <x v="8"/>
    <s v="Í skýrslunni um grænt bókhald fyrir Malbikunarstöð Akureyrarbæjar árið 2018 er að finna eftirfarandi upplýsingar um olíunotkun fyrirtækisins:_x000a__x000a_- **Skipaolía**: Heildarmagn skipaolíu sem notað var á árinu 2018 var 48.260 lítrar._x000a_- **Lífdísill**: Heildarmagn lífdísils sem notað var á árinu 2018 var 12.000 lítrar._x000a__x000a_Þessar upplýsingar eru staðsettar á blaðsíðu 7 í skýrslunni._x000a__x000a_Tilvitnun úr textanum:_x000a_&gt; &quot;Til þurrkunar og upphitunar steinefna hefur verið notuð skipaolía blönduð með lífdísli. Heildarmagn skipaolíu á árinu 2018 var 48.260 lítrar og 12.000 lítrar af lífdísli, eða um 10,4 lítrar á hvert tonn af malbiki.&quot;_x000a__x000a_Engar aðrar upplýsingar um notkun annarra olíutengdra vara eins og bensín eða metanól fyrir árið 2018 fundust í textanum."/>
    <m/>
    <m/>
    <x v="6"/>
  </r>
  <r>
    <s v="norðurá_bs"/>
    <s v="Norðurá"/>
    <s v="Stekkjarvík"/>
    <n v="541"/>
    <x v="19"/>
    <s v="Norðurland Vestra"/>
    <s v="Móttaka og urðun sorps"/>
    <s v="Gasolía"/>
    <s v="Gasolía"/>
    <n v="44354"/>
    <s v="l"/>
    <n v="38.366210000000002"/>
    <s v="tæki"/>
    <s v="16"/>
    <s v="source"/>
    <x v="8"/>
    <s v="Í skýrslunni um grænt bókhald Norðurár bs. fyrir árið 2018 er að finna eftirfarandi upplýsingar um olíunotkun fyrirtækisins:_x000a__x000a_### Tegundir olíu og magn notkunar_x000a_- **Gasolía**:_x000a_  - Notkun á tækjum (troðarar, beltavél, hjólaskóflar, traktorsgröfu, fjórhjól og MMC pallbíll): 44.354 lítrar_x000a_  - Notkun á bifreið: 1.725 lítrar_x000a_  - Notkun á fjórhjóli: 808 lítrar_x000a_  - **Samtals gasolíunotkun**: 46.079 lítrar_x000a__x000a_- **Bensín**:_x000a_  - Notkun á fjórhjóli: 808 lítrar_x000a__x000a_### Heildarnotkun_x000a_- **Heildarolíunotkun**: 46.887 lítrar_x000a__x000a_### Upplýsingar um orkunotkun_x000a_- Sundurliðun á orkunotkun í lítrum ásamt vinnútímaskiptingu einstakra tækja er sýnd í töflu á blaðsíðu 16._x000a__x000a_### Tilvísun_x000a_- Upplýsingarnar eru að finna á blaðsíðu 16 í skýrslunni._x000a__x000a_### Tilvitnun_x000a_&gt; &quot;Gasolíunotkun er bundin við notkun á tækjum, sem eru troðarar, beltavél, hjólaskóflar, traktorsgröfu, fjórhjól og MMC pallbíll. Þau eru notuð til flutnings á jarðvegi og undirbúning og frágang urðunarhólfs og til aðstoðar við losun farartækja þegar á þarf að halda. Olíunotkun á tækjum var 44.354 lítrar, á bifreið 1.725 lítrar og fjórhjóli 808 lítrar. Gasolíunotkun var því samtals 46.079 lítrar og bensín 808 lítrar.&quot;_x000a__x000a_Þetta eru allar upplýsingar sem fundust um olíunotkun fyrirtækisins fyrir árið 2018 í skýrslunni."/>
    <m/>
    <m/>
    <x v="1"/>
  </r>
  <r>
    <s v="malbikunarstöðin_höfði_hf"/>
    <s v="Malbikunarstöðin Höfði"/>
    <s v="Reykjavík"/>
    <n v="110"/>
    <x v="6"/>
    <s v="Höfuðborgarsvæðið"/>
    <s v="Malbikunarstöð"/>
    <s v="Lífdísel"/>
    <s v="Lífdíselolía"/>
    <n v="43550"/>
    <s v="l"/>
    <n v="37.670749999999998"/>
    <s v="Ekki til staðar"/>
    <s v="11"/>
    <s v="source"/>
    <x v="8"/>
    <s v="Í græna bókhaldi Malbikunarstöðvarinnar Höfða hf. fyrir árið 2018 er að finna eftirfarandi upplýsingar um notkun olíuafurða:_x000a__x000a_- **Lífdísel**: 43.550 lítrar_x000a_- **Brennsluolía** (notuð við malbikunarstöðvar, vélar og ökutæki): vísitala 152_x000a_- **Ýmsar olíur og smurefni**: vísitala 221_x000a_- **Ýmsar olíur og smurefni**: 402 kg_x000a__x000a_Þessar upplýsingar eru að finna á blaðsíðu 11 í skýrslunni._x000a__x000a_Tilvitnun:_x000a_&quot;Olíunotkun: Fyrirtækið notar brennsluolíu við framleiðslu malbiks á þann hátt að olían kyndir brennara við þurrkun steinefna í stöðinni. Auk þess að nota brennsluolíu fyrir brennara malbikunarstöðva notar fyrirtækið olíu á bíla og ýmis tæki sem því tilheyra. Heildarnotkun fyrirtækisins á olíu er innifalin í stuðlinum, enda má segja að umsvif fyrirtækisins speglast í olíueyslu, bæði í stöð og á bíla og tæki.&quot; (Bls. 12-13)_x000a__x000a_Ef frekari upplýsingar eru nauðsynlegar, þá er hægt að skoða nánar í skýrslunni á blaðsíðum 11-13."/>
    <m/>
    <m/>
    <x v="6"/>
  </r>
  <r>
    <s v="sorpurðun_vesturlands_hf"/>
    <s v="Sorpurðun Vesturlands"/>
    <s v="Borgarnes"/>
    <n v="310"/>
    <x v="13"/>
    <s v="Vesturland"/>
    <s v="Urðun úrgangs"/>
    <s v="Gasolía"/>
    <s v="Gasolía"/>
    <n v="41350"/>
    <s v="l"/>
    <n v="35.767749999999999"/>
    <s v="Tæki eins og troðari, hjólagrafa, dráttavél og beltagrafa"/>
    <s v="7"/>
    <s v="source"/>
    <x v="8"/>
    <s v="Í skýrslunni um grænt bókhald Sorpuðunar Vesturlands hf. fyrir árið 2018 er að finna eftirfarandi upplýsingar um notkun olíuafurða:_x000a__x000a_1. **Gasolía**:_x000a_   - Notkun: 41.350 lítrar_x000a_   - Notkunarsvið: Tæki eins og troðari, hjólagrafa, dráttavél og beltagrafa, sem eru notuð til flutnings á jarðvegi og við undirbúning og frágang urðunarreina._x000a__x000a_2. **Bensín**:_x000a_   - Notkun: 152 lítrar_x000a_   - Notkunarsvið: Bensíndrifið sexhjól sem er nýtt til ferða innan urðunarvæðisins._x000a__x000a_Þessar upplýsingar eru að finna á blaðsíðu 7 í skýrslunni._x000a__x000a_Tilvitnun:_x000a_&gt; &quot;Gasolíunotkun er bundin við notkun á tækjum, sem eru troðari, hjólagrafa, dráttavél og beltagrafa. Tækin eru notuð til flutnings á jarðvegi og við undirbúning og frágang urðunarreina. Einnig er bensíndrifið sexhjól nýtt til ferða innan urðunarvæðisins. Eldsneytisnotkun á árinu 2018 nam samtals 41.350 lítra af gasolíu og 152 lítrum af bensíni.&quot;"/>
    <m/>
    <m/>
    <x v="1"/>
  </r>
  <r>
    <s v="íslenska_gámafélagið_ehf"/>
    <s v="Íslenska Gámafélagið"/>
    <s v="Reykjavík"/>
    <n v="105"/>
    <x v="6"/>
    <s v="Höfuðborgarsvæðið"/>
    <s v="Umhverfisþjónusta"/>
    <s v="Lífdísell"/>
    <s v="Lífdíselolía"/>
    <n v="34000"/>
    <s v="l"/>
    <n v="29.41"/>
    <s v="Ekki til staðar"/>
    <s v="8"/>
    <s v="source"/>
    <x v="8"/>
    <s v="Í skýrslunni um grænt bókhald fyrir árið 2018 frá Íslenska Gámafélaginu er að finna eftirfarandi upplýsingar um notkun á olíuafurðum:_x000a__x000a_### Eldsneytisnotkun 2018_x000a_- **Metan (m³)**: 67.325_x000a_- **Bensín (l)**: 29.234_x000a_- **Díselolía (l)**: 1.352.617_x000a_- **Lituð díselolía (l)**: 209.421_x000a_- **Lífdísell (l)**: 34.000_x000a__x000a_Þessar upplýsingar eru að finna á blaðsíðu 8 í skýrslunni._x000a__x000a_Tilvitnun:_x000a_&gt; &quot;## Eldsneytisnotkun 2018_x000a_&gt;_x000a_&gt; | Eldsneyti         | Magn     |_x000a_&gt; |-------------------|----------|_x000a_&gt; | Metan (m³)        | 67.325   |_x000a_&gt; | Bensín (l)        | 29.234   |_x000a_&gt; | Díselolía (l)     | 1.352.617|_x000a_&gt; | Lituð díselolía (l)| 209.421 |_x000a_&gt; | Lífdísell (l)     | 34.000   |&quot;"/>
    <m/>
    <m/>
    <x v="1"/>
  </r>
  <r>
    <s v="kalka_sorpeyðingarstöð_sf"/>
    <s v="Kalka"/>
    <s v="Reykjanesbær"/>
    <n v="230"/>
    <x v="4"/>
    <s v="Suðurnes"/>
    <s v="Sorpeyðingarstöð"/>
    <s v="Gasolía"/>
    <s v="Gasolía"/>
    <n v="33501"/>
    <s v="l"/>
    <n v="28.978364999999997"/>
    <s v="Ekki til staðar"/>
    <s v="5"/>
    <s v="source"/>
    <x v="8"/>
    <s v="Í Grænu bókhaldi Kölku sorpeyðingarstöðvar sf. fyrir árið 2018 er að finna eftirfarandi upplýsingar um notkun olíuafurða:_x000a__x000a_- **Gasolía (lítrar)**: 33.501 lítrar_x000a_- **AdBlue**: 310 lítrar_x000a_- **Gas (kg)**: 33 kg_x000a_- **Smurolía (lítrar)**: 65 lítrar_x000a_- **Olíuhreinsiefni (lítrar)**: 165 lítrar_x000a_- **Glussi (lítrar)**: 1.040 lítrar_x000a_- **Smurefni (lítrar)**: 20 lítrar_x000a_- **Hreinsiefni (lítrar)**: 520 lítrar_x000a_- **Lútur (lítrar)**: 960 lítrar_x000a_- **Sáltsýra (lítrar)**: 960 lítrar_x000a__x000a_Þessar upplýsingar eru að finna á blaðsíðu 5 í skýrslunni."/>
    <m/>
    <m/>
    <x v="1"/>
  </r>
  <r>
    <s v="íslenska_gámafélagið_ehf"/>
    <s v="Íslenska Gámafélagið"/>
    <s v="Reykjavík"/>
    <n v="105"/>
    <x v="6"/>
    <s v="Höfuðborgarsvæðið"/>
    <s v="Umhverfisþjónusta"/>
    <s v="Bensín"/>
    <s v="Bensín"/>
    <n v="29234"/>
    <s v="l"/>
    <n v="21.9255"/>
    <s v="Ekki til staðar"/>
    <s v="8"/>
    <s v="source"/>
    <x v="8"/>
    <s v="Í skýrslunni um grænt bókhald fyrir árið 2018 frá Íslenska Gámafélaginu er að finna eftirfarandi upplýsingar um notkun á olíuafurðum:_x000a__x000a_### Eldsneytisnotkun 2018_x000a_- **Metan (m³)**: 67.325_x000a_- **Bensín (l)**: 29.234_x000a_- **Díselolía (l)**: 1.352.617_x000a_- **Lituð díselolía (l)**: 209.421_x000a_- **Lífdísell (l)**: 34.000_x000a__x000a_Þessar upplýsingar eru að finna á blaðsíðu 8 í skýrslunni._x000a__x000a_Tilvitnun:_x000a_&gt; &quot;## Eldsneytisnotkun 2018_x000a_&gt;_x000a_&gt; | Eldsneyti         | Magn     |_x000a_&gt; |-------------------|----------|_x000a_&gt; | Metan (m³)        | 67.325   |_x000a_&gt; | Bensín (l)        | 29.234   |_x000a_&gt; | Díselolía (l)     | 1.352.617|_x000a_&gt; | Lituð díselolía (l)| 209.421 |_x000a_&gt; | Lífdísell (l)     | 34.000   |&quot;"/>
    <m/>
    <m/>
    <x v="1"/>
  </r>
  <r>
    <s v="terra_efnaeyðing"/>
    <s v="Efnamóttakan"/>
    <s v="Hafnarfjörður"/>
    <n v="221"/>
    <x v="6"/>
    <s v="Höfuðborgarsvæðið"/>
    <s v="Efnaiðnaður"/>
    <s v="Díselolía"/>
    <s v="Gasolía"/>
    <n v="22338"/>
    <s v="l"/>
    <n v="19.322369999999999"/>
    <s v="Ekki til staðar"/>
    <s v="8"/>
    <s v="source"/>
    <x v="8"/>
    <s v="Í skýrslu Efnamóttökunnar hf. um grænt bókhald fyrir árið 2018 er að finna eftirfarandi upplýsingar um notkun olíuafurða:_x000a__x000a_- **Bensín**: 1.657 lítrar_x000a_- **Díselolía**: 22.338 lítrar_x000a__x000a_Þessar upplýsingar eru að finna á blaðsíðu 8 í skýrslunni undir kaflanum &quot;Breytur um auðlindanotkun í grænu bókhaldi&quot;._x000a__x000a_Tilvitnun:_x000a_&gt; | Breyta               | Eining | 2018   | 2017   | 2016   |_x000a_&gt; |----------------------|--------|--------|--------|--------|_x000a_&gt; | Bensín               | L      | 1.657  | 3.819  | 1.494  |_x000a_&gt; | Díselolía            | L      | 22.338 | 23.428 | 23.453 |_x000a__x000a_Þessar tölur sýna notkun bensíns og díselolíu á árinu 2018 í lítrum."/>
    <m/>
    <m/>
    <x v="1"/>
  </r>
  <r>
    <s v="stolt_sea_farm_hf"/>
    <s v="Stolt Sea Farm Iceland"/>
    <s v="Reykjanesbær"/>
    <n v="233"/>
    <x v="4"/>
    <s v="Suðurnes"/>
    <s v="Fiskeldi"/>
    <s v="Olía og bensín"/>
    <s v="Bensín"/>
    <n v="17634"/>
    <s v="l"/>
    <n v="13.2255"/>
    <s v="eldi"/>
    <s v="4"/>
    <s v="source"/>
    <x v="8"/>
    <s v="Í skýrslunni um grænt bókhald Stolt Sea Farm Iceland hf. fyrir árið 2018 er að finna eftirfarandi upplýsingar um olíunotkun fyrirtækisins:_x000a__x000a_- **Olíunotkun**: Olía og bensín - eldi_x000a_  - **Magn**: 17,634 lítrar_x000a_  - **Síða**: 4_x000a__x000a_Þetta er eina tilvikið þar sem olíunotkun er sérstaklega nefnd fyrir árið 2018."/>
    <m/>
    <m/>
    <x v="4"/>
  </r>
  <r>
    <s v="malbikunarstöð_akureyrar"/>
    <s v="Malbikunarstöð Akureyrarbæjar"/>
    <s v="Akureyri"/>
    <n v="600"/>
    <x v="8"/>
    <s v="Norðurland Eystra"/>
    <s v="Framleiðsla malbiks"/>
    <s v="Lífdísill"/>
    <s v="Lífdíselolía"/>
    <n v="12000"/>
    <s v="l"/>
    <n v="10.38"/>
    <s v="Til þurrkunar og upphitunar steinefna"/>
    <s v="7"/>
    <s v="source"/>
    <x v="8"/>
    <s v="Í skýrslunni um grænt bókhald fyrir Malbikunarstöð Akureyrarbæjar árið 2018 er að finna eftirfarandi upplýsingar um olíunotkun fyrirtækisins:_x000a__x000a_- **Skipaolía**: Heildarmagn skipaolíu sem notað var á árinu 2018 var 48.260 lítrar._x000a_- **Lífdísill**: Heildarmagn lífdísils sem notað var á árinu 2018 var 12.000 lítrar._x000a__x000a_Þessar upplýsingar eru staðsettar á blaðsíðu 7 í skýrslunni._x000a__x000a_Tilvitnun úr textanum:_x000a_&gt; &quot;Til þurrkunar og upphitunar steinefna hefur verið notuð skipaolía blönduð með lífdísli. Heildarmagn skipaolíu á árinu 2018 var 48.260 lítrar og 12.000 lítrar af lífdísli, eða um 10,4 lítrar á hvert tonn af malbiki.&quot;_x000a__x000a_Engar aðrar upplýsingar um notkun annarra olíutengdra vara eins og bensín eða metanól fyrir árið 2018 fundust í textanum."/>
    <m/>
    <m/>
    <x v="6"/>
  </r>
  <r>
    <s v="vinnslustöðin_hf_vestmannaeyjum"/>
    <s v="Vinnslustöðin"/>
    <s v="Vestmannaeyjar"/>
    <n v="900"/>
    <x v="3"/>
    <s v="Suðurland"/>
    <s v="Fiskimjölsverksmiðja"/>
    <s v="Gasolía"/>
    <s v="Gasolía"/>
    <n v="11707"/>
    <s v="l"/>
    <n v="10.126555"/>
    <s v="Fiskimjölsverksmiðju"/>
    <s v="10-12"/>
    <s v="source"/>
    <x v="8"/>
    <s v="### Skýrsla um olíunotkun Vinnslustöðvarinnar hf. árið 2018_x000a__x000a_Í skýrslunni um grænt bókhald fyrir árið 2018 eru eftirfarandi upplýsingar um olíunotkun Vinnslustöðvarinnar hf. Fiskimjölsverksmiðju:_x000a__x000a_#### Tegundir olíu og magn notkunar árið 2018_x000a_- **Svartolía**: 886.042 kg_x000a_- **Gasolía**: 11.707 lítrar_x000a__x000a_#### Tafla 5. Notkun rafmagns, olíu og vatns árin 2017 og 2018_x000a_|                | 2017       | Eining | x/tonn hráefni | 2018       | Eining | x/tonn hráefni |_x000a_|----------------|------------|--------|----------------|------------|--------|----------------|_x000a_| Rafmagn        | 2.220.558  | kWh    | 50,96          | 2.347.656  | kWh    | 50,11          |_x000a_| Rafskautaketill| 4.038.918  | kWh    | 92,70          | 11.204.802 | kWh    | 239,2          |_x000a_| Svartolía      | 1.443.682  | Kg     | 33,1           | 886.042    | Kg     | 18,9           |_x000a_| Gasolía        | 12.072     | Lítrar | 0,28           | 11.707     | Lítrar | 0,25           |_x000a_| Vatn           | 31.328     | m³     | 0,72           | 32.097     | m³     | 0,69           |_x000a__x000a_#### Loftmengun vegna brennslu svartolíu_x000a_- **CO₂**: 2.835 tonn_x000a_- **SO₂**: 33 tonn_x000a__x000a_### Heimildir_x000a_- Skýrsla um grænt bókhald 2018, bls. 10-12_x000a__x000a_Þessar upplýsingar sýna að Vinnslustöðin hf. notaði bæði svartolíu og gasolíu í starfsemi sinni árið 2018, og gefa einnig til kynna magn loftmengunar sem myndaðist við brennslu svartolíu."/>
    <m/>
    <m/>
    <x v="0"/>
  </r>
  <r>
    <s v="sorpa_álfsnesi"/>
    <s v="Sorpa"/>
    <s v="Reykjavík"/>
    <n v="112"/>
    <x v="6"/>
    <s v="Höfuðborgarsvæðið"/>
    <s v="Úrgangsmeðhöndlun"/>
    <s v="Lífdísill"/>
    <s v="Lífdíselolía"/>
    <n v="10138"/>
    <s v="l"/>
    <n v="8.7693700000000003"/>
    <s v="Ekki til staðar"/>
    <s v="5"/>
    <s v="source"/>
    <x v="8"/>
    <s v="Í skýrslunni um grænt bókhald SORPU fyrir árið 2018 er að finna eftirfarandi upplýsingar um notkun olíuafurða:_x000a__x000a_1. **Bensín**:_x000a_   - Magn: 3.784 lítrar_x000a_   - Umhverfisáhrif: 0,01 l/t_x000a_   - Breyting frá 2017: 4.116 lítrar (0,02 l/t)_x000a_   - (Síða 5, Tafla 5)_x000a__x000a_2. **Díselolía**:_x000a_   - Magn: 662.756 lítrar_x000a_   - Umhverfisáhrif: 2,52 l/t_x000a_   - Breyting frá 2017: 1.041.774 lítrar (4,47 l/t)_x000a_   - (Síða 5, Tafla 5)_x000a__x000a_3. **Metan**:_x000a_   - Magn: 46.490 Nm³_x000a_   - Umhverfisáhrif: 0,18 Nm³/t_x000a_   - Breyting frá 2017: 42.338 Nm³ (0,18 Nm³/t)_x000a_   - (Síða 5, Tafla 5)_x000a__x000a_4. **Lífdísill**:_x000a_   - Magn: 10.138 lítrar_x000a_   - Umhverfisáhrif: 0,04 l/t_x000a_   - Breyting frá 2017: 9.552 lítrar (0,04 l/t)_x000a_   - (Síða 5, Tafla 5)_x000a__x000a_5. **Heildarorkunotkun**:_x000a_   - Bensín: 2,8 tonn (34.923 kWst)_x000a_   - Díselolía: 530,2 tonn (6.333.005 kWst)_x000a_   - Metan: 33,33 tonn (462.965 kWst)_x000a_   - Lífdísill: 8,92 tonn (94.169 kWst)_x000a_   - (Síða 8, Tafla 8)_x000a__x000a_6. **Gróðurhúsalofttegundir frá eldsneytisnotkun**:_x000a_   - Bensín: 2,8 tonn (0,03 kg CO₂/t)_x000a_   - Díselolía: 530,2 tonn (6,39 kg CO₂/t)_x000a_   - Lífdísill: 8,9 tonn (0,01 kg CO₂/t)_x000a_   - (Síða 9, Tafla 9)_x000a__x000a_7. **Heildarmagn notað af metani frá SORPU og sparaður útblástur**:_x000a_   - Ökutæki: 1.693.277 Nm³ (1.214 tonn)_x000a_   - Metan til eigin nota: 60.000 Nm³ (43 tonn)_x000a_   - Metan í brennara: 360.000 Nm³ (258 tonn)_x000a_   - (Síða 9, Tafla 10)_x000a__x000a_Þessar upplýsingar gefa heildarmynd af notkun olíuafurða hjá SORPU árið 2018, þar með talið magn, umhverfisáhrif og breytingar frá fyrra ári."/>
    <m/>
    <m/>
    <x v="1"/>
  </r>
  <r>
    <s v="fiskeldi_austfjarða_hf_berufirði"/>
    <s v="Fiskeldi Austfjarða"/>
    <s v="Djúpivogur"/>
    <n v="765"/>
    <x v="2"/>
    <s v="Austurland"/>
    <s v="Fiskeldi"/>
    <s v="Bensínnotkun"/>
    <s v="Bensín"/>
    <n v="10103"/>
    <s v="l"/>
    <n v="7.5772500000000003"/>
    <s v="Ekki til staðar"/>
    <s v="2"/>
    <s v="source"/>
    <x v="8"/>
    <s v="Í grænu bókhaldi Fiskeldis Austfjarða fyrir árið 2018 er að finna eftirfarandi upplýsingar um notkun olíuafurða:_x000a__x000a_- **Olíunotkun**: 284.586 lítrar (bls. 2)_x000a_- **Bensínnotkun**: 10.103 lítrar (bls. 2)_x000a_- **Lofþpressu olía Cetus**: 60 lítrar (bls. 2)_x000a_- **Smurolía**: 1.916 lítrar (bls. 2)_x000a_- **Diesel/Flotaolía**: 284.586 lítrar (bls. 5)_x000a_- **Bensín**: 10.103 lítrar (bls. 5)_x000a__x000a_Þessar upplýsingar eru staðsettar á blaðsíðum 2 og 5 í skýrslunni."/>
    <m/>
    <m/>
    <x v="4"/>
  </r>
  <r>
    <s v="samherji_ehf_fiskeldi_öxarfirði"/>
    <s v="Samherji"/>
    <s v="Kópasker"/>
    <n v="671"/>
    <x v="12"/>
    <s v="Norðurland Eystra"/>
    <s v="Fiskeldi"/>
    <s v="Olía"/>
    <s v="Gasolía"/>
    <n v="10047"/>
    <s v="l"/>
    <n v="8.6906550000000014"/>
    <s v="Varaaflstöð og vinnutæki"/>
    <s v="3"/>
    <s v="source"/>
    <x v="8"/>
    <s v="Í græna bókhaldi Samherja fiskeldis ehf fyrir árið 2018 er að finna eftirfarandi upplýsingar um olíunotkun fyrirtækisins:_x000a__x000a_- **Tegund olíu**: Olía notuð í varaaflstöð og vinnutæki._x000a_- **Magn**: 10.047 lítrar._x000a_- **Eining**: Lítrar._x000a_- **Síða**: 3._x000a__x000a_Tilvitnun úr textanum:_x000a_&quot;2.5. Olíunotkun | Varaaflstöð, vinnutæki | 10.047 | lítrar |&quot;"/>
    <m/>
    <m/>
    <x v="4"/>
  </r>
  <r>
    <s v="orkugerðin_ehf"/>
    <s v="Orkugerðin"/>
    <s v="Flóahreppur"/>
    <n v="801"/>
    <x v="15"/>
    <s v="Suðurland"/>
    <s v="Framleiðsla á kjötmjöli og fitu"/>
    <s v="Olía (Dísel (gasoil) og svartolía)"/>
    <s v="Svartolía"/>
    <n v="8610"/>
    <s v="l"/>
    <n v="8.61"/>
    <s v="Ekki til staðar"/>
    <s v="9"/>
    <s v="source"/>
    <x v="8"/>
    <s v="Í grænu bókhaldi Orkugerðarinnar ehf. fyrir árið 2018 kemur fram eftirfarandi upplýsingar um notkun olíuafurða:_x000a__x000a_- **Olíu- og smurefni**: 52 lítrar (bls. 9, Tafla 6.1)_x000a_- **Olía (Dísel (gasoil) og svartolía)**: 8.610 lítrar (bls. 9, Tafla 6.1)_x000a_- **Metanól**: 1.000 lítrar (bls. 9, Tafla 6.1)_x000a__x000a_Þessar upplýsingar eru staðsettar á blaðsíðu 9 í skýrslunni._x000a__x000a_Til viðbótar er tekið fram að minnkun í magni olíu má rekja til aukinnar notkunar á fitu sem orkugjafa (bls. 10)._x000a__x000a_Þetta eru allar upplýsingar sem fundust um notkun olíuafurða hjá Orkugerðinni ehf. fyrir árið 2018."/>
    <m/>
    <m/>
    <x v="7"/>
  </r>
  <r>
    <s v="vinnslustöðin_hf_vestmannaeyjum"/>
    <s v="Vinnslustöðin"/>
    <s v="Vestmannaeyjar"/>
    <n v="900"/>
    <x v="3"/>
    <s v="Suðurland"/>
    <s v="Fiskimjölsverksmiðja"/>
    <s v="Svartolía"/>
    <s v="Svartolía"/>
    <n v="886042"/>
    <s v="kg"/>
    <n v="886.04200000000003"/>
    <s v="Fiskimjölsverksmiðju"/>
    <s v="10-12"/>
    <s v="source"/>
    <x v="8"/>
    <s v="### Skýrsla um olíunotkun Vinnslustöðvarinnar hf. árið 2018_x000a__x000a_Í skýrslunni um grænt bókhald fyrir árið 2018 eru eftirfarandi upplýsingar um olíunotkun Vinnslustöðvarinnar hf. Fiskimjölsverksmiðju:_x000a__x000a_#### Tegundir olíu og magn notkunar árið 2018_x000a_- **Svartolía**: 886.042 kg_x000a_- **Gasolía**: 11.707 lítrar_x000a__x000a_#### Tafla 5. Notkun rafmagns, olíu og vatns árin 2017 og 2018_x000a_|                | 2017       | Eining | x/tonn hráefni | 2018       | Eining | x/tonn hráefni |_x000a_|----------------|------------|--------|----------------|------------|--------|----------------|_x000a_| Rafmagn        | 2.220.558  | kWh    | 50,96          | 2.347.656  | kWh    | 50,11          |_x000a_| Rafskautaketill| 4.038.918  | kWh    | 92,70          | 11.204.802 | kWh    | 239,2          |_x000a_| Svartolía      | 1.443.682  | Kg     | 33,1           | 886.042    | Kg     | 18,9           |_x000a_| Gasolía        | 12.072     | Lítrar | 0,28           | 11.707     | Lítrar | 0,25           |_x000a_| Vatn           | 31.328     | m³     | 0,72           | 32.097     | m³     | 0,69           |_x000a__x000a_#### Loftmengun vegna brennslu svartolíu_x000a_- **CO₂**: 2.835 tonn_x000a_- **SO₂**: 33 tonn_x000a__x000a_### Heimildir_x000a_- Skýrsla um grænt bókhald 2018, bls. 10-12_x000a__x000a_Þessar upplýsingar sýna að Vinnslustöðin hf. notaði bæði svartolíu og gasolíu í starfsemi sinni árið 2018, og gefa einnig til kynna magn loftmengunar sem myndaðist við brennslu svartolíu."/>
    <m/>
    <m/>
    <x v="0"/>
  </r>
  <r>
    <s v="klausturbleikja"/>
    <s v="Klausturbleikja"/>
    <s v="Kirkjubæjarklaustur"/>
    <n v="880"/>
    <x v="20"/>
    <s v="Suðurland"/>
    <s v="Fiskeldi"/>
    <s v="Ótilgreind"/>
    <s v="Gasolía"/>
    <n v="7852"/>
    <s v="l"/>
    <n v="6.7919799999999997"/>
    <s v="bifreiðar og vinnuvélar"/>
    <s v="5"/>
    <s v="source"/>
    <x v="8"/>
    <s v="Í grænu bókhaldi Klausturbleikju ehf. fyrir árið 2018 er eftirfarandi upplýsingar um olíunotkun fyrirtækisins:_x000a__x000a_- **Tegund olíu:** Ótilgreind (notuð fyrir bifreiðar og vinnuvélar)_x000a_- **Magn:** 7.852 lítrar_x000a_- **Eining:** Lítrar_x000a_- **Síða:** 5_x000a__x000a_Til viðbótar er einnig getið um stærð olíugeymis fyrirtækisins:_x000a_- **Stærð olíugeymis:** ca. 2000 lítrar_x000a_- **Síða:** 7_x000a__x000a_Engar aðrar upplýsingar um notkun annarra olíutengdra vara eins og bensín, dísilolíu, metanól eða aðrar tegundir olíu eru tilgreindar í skýrslunni fyrir árið 2018."/>
    <m/>
    <m/>
    <x v="4"/>
  </r>
  <r>
    <s v="alcoafjarðarál_reyðarfirði"/>
    <s v="Alcoa"/>
    <s v="Reyðarfjörður"/>
    <n v="730"/>
    <x v="0"/>
    <s v="Austurland"/>
    <s v="Álframleiðsla"/>
    <s v="Bensín"/>
    <s v="Bensín"/>
    <n v="7503"/>
    <s v="l"/>
    <n v="5.6272500000000001"/>
    <s v="Ekki til staðar"/>
    <s v="10"/>
    <s v="source"/>
    <x v="8"/>
    <s v="### Upplýsingar um olíunotkun Alcoa Fjarðaáls árið 2018_x000a__x000a_#### Tegundir olíu og magn notkunar_x000a_- **Própan**: 150.196 tonn_x000a_- **Díselolía**: 53.495 tonn_x000a_- **Bensín**: 5.303 tonn_x000a__x000a_#### Heimild_x000a_- **Síða**: 10 (Grænt bókhald)_x000a__x000a_#### Tilvísun í texta_x000a_&gt; &quot;Própan (GHS202, GHS208) | 292.872 | 286.657 | 159.911 | 150.196 | t&quot;_x000a_&gt; &quot;Díselolía (GHS07, GHS08, GHS09) | 52.855 | 52.138 | 53.495 | 53.495 | t&quot;_x000a_&gt; &quot;Bensín (GHS07, GHS08, GHS09) | 3.223 | 2.971 | 5.369 | 5.303 | t&quot;_x000a__x000a_#### Orkunotkun í gigajoulum_x000a_- **Díselolía**: 19.420 GJ_x000a_- **Bensín**: 2.257 GJ_x000a_- **Própan**: 14.107 GJ_x000a__x000a_#### Heimild_x000a_- **Síða**: 11 (Orkunotkun er eldsneyti í gigajoulum)_x000a__x000a_#### Tilvísun í texta_x000a_&gt; &quot;Orkunotkun er eldsneyti í gigajoulum | 2016 | 2017 | 2018 | Hlutfallsleg breyting milli ára |&quot;_x000a_&gt; &quot;Diesel | 20.311 | 19.124 | 19.420 | 1.55% |&quot;_x000a_&gt; &quot;Bensín | 1.852 | 1.844 | 2.257 | 22.39% |&quot;_x000a_&gt; &quot;Própan | 26.653 | 14.554 | 14.107 | -3.07% |&quot;_x000a__x000a_### Niðurstaða_x000a_Alcoa Fjarðaál notaði árið 2018 eftirfarandi magn af olíu:_x000a_- 150.196 tonn af própan_x000a_- 53.495 tonn af díselolíu_x000a_- 5.303 tonn af bensíni_x000a__x000a_Orkunotkun þessara eldsneytistegunda var:_x000a_- 19.420 GJ fyrir díselolíu_x000a_- 2.257 GJ fyrir bensín_x000a_- 14.107 GJ fyrir própan"/>
    <m/>
    <m/>
    <x v="2"/>
  </r>
  <r>
    <s v="ísfélag_vestmannaeyja_hf_vestmannaeyjum_og_þórshöfn"/>
    <s v="Ísfélag Vestmannaeyja"/>
    <s v="Vestmannaeyjar"/>
    <n v="900"/>
    <x v="3"/>
    <s v="Suðurland"/>
    <s v="Fiskimjölsverksmiðja"/>
    <s v="Svartolía"/>
    <s v="Svartolía"/>
    <n v="1848030"/>
    <s v="kg"/>
    <n v="1848.03"/>
    <s v="Ekki til staðar"/>
    <s v="9"/>
    <s v="source"/>
    <x v="8"/>
    <s v="Í skýrslunni um grænt bókhald fyrir rekstrarárið 2018 hjá Ísfélagi Vestmannaeyja hf. er að finna eftirfarandi upplýsingar um notkun olíuafurða:_x000a__x000a_### Tegundir olíuafurða og magn notkunar árið 2018:_x000a_- **Verksmiðjuolía, endurnunnin (kg)**:_x000a_  - FES: 1.848.030 kg_x000a_  - ÍVÞH: 1.452.722 kg_x000a__x000a_- **Díeselolía (ltr)**:_x000a_  - FES: 13.065 ltr_x000a_  - ÍVÞH: 8.362 ltr_x000a__x000a_- **Smurolía (ltr)**:_x000a_  - FES: 114 ltr_x000a_  - ÍVÞH: 1.343 ltr_x000a__x000a_- **Própangas (kg)**:_x000a_  - FES: 330 kg_x000a_  - ÍVÞH: Engin notkun skráð_x000a__x000a_### Magn SO2 og CO2 í útblæstri árið 2018:_x000a_- **Magn SO2 í útblæstri (tonn)**:_x000a_  - FES: 17,4 tonn_x000a_  - ÍVÞH: 13,7 tonn_x000a__x000a_- **Magn CO2 í útblæstri (tonn)**:_x000a_  - FES: 5.646 tonn_x000a_  - ÍVÞH: 4.438 tonn_x000a__x000a_### Upplýsingar um notkun olíuafurða og útblástur má finna á eftirfarandi síðum:_x000a_- Blaðsíða 9: Tafla 2 – Hráefni, hjálparefni og orku- og auðlindanotkun_x000a_- Blaðsíða 10: Tafla 3 – Magn SO2 og CO2 í útblæstri_x000a__x000a_Þessar upplýsingar gefa glögga mynd af notkun olíuafurða hjá Ísfélagi Vestmannaeyja hf. á árinu 2018 og útblæstri tengdum þeirri notkun."/>
    <m/>
    <m/>
    <x v="0"/>
  </r>
  <r>
    <s v="ísfélag_vestmannaeyja_hf_vestmannaeyjum_og_þórshöfn"/>
    <s v="Ísfélag Vestmannaeyja"/>
    <s v="Vestmannaeyjar"/>
    <n v="900"/>
    <x v="3"/>
    <s v="Suðurland"/>
    <s v="Fiskimjölsverksmiðja"/>
    <s v="Díeselolía"/>
    <s v="Gasolía"/>
    <n v="13065"/>
    <s v="l"/>
    <n v="11.301225000000001"/>
    <s v="Ekki til staðar"/>
    <s v="9"/>
    <s v="source"/>
    <x v="8"/>
    <s v="Í skýrslunni um grænt bókhald fyrir rekstrarárið 2018 hjá Ísfélagi Vestmannaeyja hf. er að finna eftirfarandi upplýsingar um notkun olíuafurða:_x000a__x000a_### Tegundir olíuafurða og magn notkunar árið 2018:_x000a_- **Verksmiðjuolía, endurnunnin (kg)**:_x000a_  - FES: 1.848.030 kg_x000a_  - ÍVÞH: 1.452.722 kg_x000a__x000a_- **Díeselolía (ltr)**:_x000a_  - FES: 13.065 ltr_x000a_  - ÍVÞH: 8.362 ltr_x000a__x000a_- **Smurolía (ltr)**:_x000a_  - FES: 114 ltr_x000a_  - ÍVÞH: 1.343 ltr_x000a__x000a_- **Própangas (kg)**:_x000a_  - FES: 330 kg_x000a_  - ÍVÞH: Engin notkun skráð_x000a__x000a_### Magn SO2 og CO2 í útblæstri árið 2018:_x000a_- **Magn SO2 í útblæstri (tonn)**:_x000a_  - FES: 17,4 tonn_x000a_  - ÍVÞH: 13,7 tonn_x000a__x000a_- **Magn CO2 í útblæstri (tonn)**:_x000a_  - FES: 5.646 tonn_x000a_  - ÍVÞH: 4.438 tonn_x000a__x000a_### Upplýsingar um notkun olíuafurða og útblástur má finna á eftirfarandi síðum:_x000a_- Blaðsíða 9: Tafla 2 – Hráefni, hjálparefni og orku- og auðlindanotkun_x000a_- Blaðsíða 10: Tafla 3 – Magn SO2 og CO2 í útblæstri_x000a__x000a_Þessar upplýsingar gefa glögga mynd af notkun olíuafurða hjá Ísfélagi Vestmannaeyja hf. á árinu 2018 og útblæstri tengdum þeirri notkun."/>
    <m/>
    <m/>
    <x v="0"/>
  </r>
  <r>
    <s v="tdk_foil_iceland"/>
    <s v="TDK Foil Iceland "/>
    <s v="Akureyri"/>
    <n v="600"/>
    <x v="8"/>
    <s v="Norðurland Eystra"/>
    <s v="Aflþynnuverksmiðja"/>
    <s v="Dísel"/>
    <s v="Gasolía"/>
    <n v="6073"/>
    <s v="l"/>
    <n v="5.253145"/>
    <s v="Ökutæki/vélar"/>
    <s v="10"/>
    <s v="source"/>
    <x v="8"/>
    <s v="Í skýrslunni um grænt bókhald TDK Foil Iceland fyrir árið 2018 er að finna eftirfarandi upplýsingar um notkun olíuafurða:_x000a__x000a_- **Dísel**: 6.073 lítrar_x000a_- **Bensín**: 613 lítrar_x000a_- **Dísel á tæki**: 558 lítrar_x000a__x000a_Þessar upplýsingar eru að finna á blaðsíðu 10 í skýrslunni undir kaflanum &quot;Önnur efna notkun&quot;._x000a__x000a_Tilvitnun:_x000a_&gt; &quot;Jarðefnaeldsneyti [lítrar]      | Ökutæki/vélar                                 | Dísel: 6.810 Bensín: 552 Dísel á tæki: 711 | Dísel: 6.730 Bensín:731 Dísel á tæki: 358 | Dísel: 6.073 Bensín: 613 Dísel á tæki: 558 |&quot;_x000a__x000a_Engar aðrar upplýsingar um notkun annarra olíuafurða eins og metanól eða aðrar tegundir olíuafurða fyrir árið 2018 eru tilgreindar í skýrslunni."/>
    <m/>
    <m/>
    <x v="2"/>
  </r>
  <r>
    <s v="loðnuvinnslan_hf_fáskrúðsfirði"/>
    <s v="Loðnuvinnslan"/>
    <s v="Fáskrúðsfjörður"/>
    <n v="750"/>
    <x v="0"/>
    <s v="Austurland"/>
    <s v="Fiskimjölsverksmiðja"/>
    <s v="Úrgangsolía"/>
    <s v="Úrgangsolía"/>
    <n v="6000"/>
    <s v="l"/>
    <n v="4.8600000000000003"/>
    <s v="Ekki til staðar"/>
    <s v="3"/>
    <s v="source"/>
    <x v="8"/>
    <s v="Í skýrslunni um grænt bókhald Loðnuvinnslunnar hf. fyrir árið 2018 er að finna eftirfarandi upplýsingar um notkun olíuafurða:_x000a__x000a_1. **Tegundir olíuafurða:**_x000a_   - Dísilolía (MD-olía)_x000a_   - Flotaolía_x000a_   - Smurolía (glussi, gírolíur o.fl.)_x000a__x000a_2. **Magn notað:**_x000a_   - Marine díselolía (MD-olía) og flotaolía: 767.900 kg (767,9 tn)_x000a_   - Smurolía: 799 kg_x000a__x000a_3. **Magn útblásturs vegna brennslu dísilolíu:**_x000a_   - Magn SO₂ í útblæstri: 3,1 tn_x000a_   - Magn CO₂ í útblæstri: 2.467 tn_x000a__x000a_4. **Einingar:**_x000a_   - Magn olíuafurða er gefið upp í kílógrömmum (kg) og tonnum (tn)._x000a_   - Magn útblásturs er gefið upp í tonnum (tn)._x000a__x000a_5. **Upplýsingar um olíuúrgang:**_x000a_   - Úrgangsolía: 6.000 lítrar (ltr)_x000a__x000a_6. **Síða:**_x000a_   - Upplýsingarnar eru að finna á síðum 5, 7 og 8._x000a__x000a_Tilvitnanir úr textanum:_x000a_- „Magn dísels/-flotaolíu (MD-olíu): 767,9 tn“ (síða 5)_x000a_- „Marine díselolía MD, flotaolía: 767.900 kg“ (síða 7)_x000a_- „Smurolía (glussi, gírolíur o.fl.): 799 kg“ (síða 7)_x000a_- „Úrgangsolía: 6.000 ltr“ (síða 3)_x000a__x000a_Þessar upplýsingar gefa góða yfirsýn yfir notkun og útblástur olíuafurða hjá Loðnuvinnslunni hf. árið 2018."/>
    <m/>
    <m/>
    <x v="0"/>
  </r>
  <r>
    <s v="samherji_ehf_fiskeldi_grindavík"/>
    <s v="Samherji"/>
    <s v="Grindavík"/>
    <n v="240"/>
    <x v="17"/>
    <s v="Suðurnes"/>
    <s v="Fiskeldi"/>
    <s v="Olía"/>
    <s v="Gasolía"/>
    <n v="4894"/>
    <s v="l"/>
    <n v="4.2333100000000004"/>
    <s v="Ekki til staðar"/>
    <s v="3"/>
    <s v="source"/>
    <x v="8"/>
    <s v="Í græna bókhaldi Samherja fiskeldis ehf. fyrir árið 2018 er tilgreind olíunotkun fyrirtækisins á blaðsíðu 3. Þar kemur fram að olíunotkun á starfsstöðinni Staður var 4.894 lítrar._x000a__x000a_Tilvitnun:_x000a_&quot;2.5. Olíunotkun | Staður | 4,894 | lítrar&quot;_x000a__x000a_Engar aðrar upplýsingar um notkun annarra olíutengdra vara eins og bensíns eða metanóls fyrir árið 2018 eru tilgreindar í skýrslunni."/>
    <m/>
    <m/>
    <x v="4"/>
  </r>
  <r>
    <s v="cri_svartsengi"/>
    <s v="Carbon Recycling International"/>
    <s v="Svartsengi"/>
    <n v="240"/>
    <x v="17"/>
    <s v="Suðurnes"/>
    <s v="Efnaverksmiðja"/>
    <s v="Eldsneyti"/>
    <s v="Bensín"/>
    <n v="2864"/>
    <s v="l"/>
    <n v="2.1480000000000001"/>
    <s v="akstur starfsmanna"/>
    <s v="8"/>
    <s v="source"/>
    <x v="8"/>
    <s v="Í skýrslunni um grænt bókhald Carbon Recycling International ehf fyrir árið 2018 er að finna eftirfarandi upplýsingar um notkun olíuafurða:_x000a__x000a_- **Eldsneyti**: 2.864 lítrar, notað fyrir akstur starfsmanna (bls. 8)._x000a_- **Metanól**: 4.000 lítrar, notað fyrir tilraunaakstur og akstur starfsmanna (bls. 8)._x000a__x000a_Þessar upplýsingar eru teknar úr töflunni á blaðsíðu 8 sem inniheldur helstu tölulegar upplýsingar um efnavörur og notkun þeirra."/>
    <m/>
    <m/>
    <x v="3"/>
  </r>
  <r>
    <s v="ís47_önundarfirði"/>
    <s v="ÍS47"/>
    <s v="Flateyri"/>
    <n v="425"/>
    <x v="9"/>
    <s v="Vestfirðir"/>
    <s v="Fiskeldi"/>
    <s v="Díselolía"/>
    <s v="Gasolía"/>
    <n v="5000"/>
    <s v="l"/>
    <n v="4.3250000000000002"/>
    <s v="notað á þjónustubát"/>
    <s v="4"/>
    <s v="source"/>
    <x v="8"/>
    <s v="Í skýrslunni fyrir árið 2018 kemur fram að fyrirtækið ÍS47 ehf notaði eftirfarandi olíuafurðir:_x000a__x000a_- **Díselolía**: 5.000 lítrar, notað á þjónustubát._x000a_- **Bensín**: 1.000 lítrar, notað á þjónustubát._x000a_- **Bensín**: 2.000 lítrar, notað á þjónustubifreið._x000a_- **Gasolía**: 400 lítrar, notað á lyftara._x000a__x000a_Þessar upplýsingar eru að finna á blaðsíðu 4 í skýrslunni._x000a__x000a_Tilvitnun:_x000a_&gt; &quot;Eldsneytisnotkun | Eining | Magn | Skýring |_x000a_&gt; |------------------|--------|------|---------|_x000a_&gt; | Eldsneytisnotkun | Ltr.   | 5.000 | Díselolía á þjónustubát |_x000a_&gt; |                  |        | 1.000 | Bensín á þjónustubát |_x000a_&gt; |                  |        | 2.000 | Bensín á þjónustubifreið |_x000a_&gt; |                  |        | 400   | Gasolía á lyftara |&quot;"/>
    <m/>
    <m/>
    <x v="4"/>
  </r>
  <r>
    <s v="matorka_ehf_húsatóftum"/>
    <s v="Matorka"/>
    <s v="Grindavík"/>
    <n v="240"/>
    <x v="17"/>
    <s v="Suðurnes"/>
    <s v="Seiðaeldisstöð"/>
    <s v="Ótilgreind (almenn olíunotkun)"/>
    <s v="Gasolía"/>
    <n v="917"/>
    <s v="l"/>
    <n v="0.79320500000000005"/>
    <s v="Ekki til staðar"/>
    <s v="2"/>
    <s v="source"/>
    <x v="8"/>
    <s v="Í græna bókhaldi Matorku ehf fyrir árið 2018 er eftirfarandi upplýsingar um olíunotkun fyrirtækisins:_x000a__x000a_- **Tegund olíu**: Ótilgreind (almenn olíunotkun)_x000a_- **Magn**: 917 lítrar_x000a_- **Eining**: L (lítrar)_x000a_- **Síða**: 2_x000a__x000a_Tilvitnun úr textanum:_x000a_&quot;2.5. Olíunotkun | Húsatóftir | 917 | | L&quot;_x000a__x000a_Engar aðrar upplýsingar um notkun annarra olíutengdra vara eins og bensín, dísilolíu, metanól eða aðrar tegundir olíu eru tilgreindar í skýrslunni fyrir árið 2018."/>
    <m/>
    <m/>
    <x v="4"/>
  </r>
  <r>
    <s v="eldisstöðin_ísþór_hf"/>
    <s v="Eldisstoðin Ísþór"/>
    <s v="Þorlákshöfn"/>
    <n v="815"/>
    <x v="22"/>
    <s v="Suðurland"/>
    <s v="Eldisiðnaður"/>
    <s v="Bensín"/>
    <s v="Bensín"/>
    <n v="4684"/>
    <s v="l"/>
    <n v="3.5129999999999999"/>
    <s v="Bifreiðar"/>
    <s v="6"/>
    <s v="source"/>
    <x v="8"/>
    <s v="Í skýrslunni um grænt bókhald fyrir árið 2018 frá Eldisstöðinni Ísþór hf. er að finna eftirfarandi upplýsingar um olíunotkun fyrirtækisins:_x000a__x000a_### Olíunotkun (Page 6)_x000a_- **Bifreiðar**: 4684 lítrar_x000a_- **Traktorsgrafa**: 1751 lítrar_x000a_- **Ljósavél**: 788 lítrar_x000a_- **Steinolía**: 685 lítrar_x000a_- **Glussaolía**: 100 lítrar_x000a__x000a_Þessar upplýsingar eru teknar af blaðsíðu 6 í skýrslunni."/>
    <m/>
    <m/>
    <x v="4"/>
  </r>
  <r>
    <s v="samherji_ehf_fiskeldi_vatnsleysuströnd"/>
    <s v="Samherji"/>
    <s v="Vogar"/>
    <n v="190"/>
    <x v="14"/>
    <s v="Suðurnes"/>
    <s v="Fiskeldi"/>
    <s v="Ótilgreind"/>
    <s v="Gasolía"/>
    <n v="4496"/>
    <s v="l"/>
    <n v="3.8890400000000001"/>
    <s v="Ekki til staðar"/>
    <s v="3"/>
    <s v="source"/>
    <x v="8"/>
    <s v="Í græna bókhaldi Samherja fiskeldis ehf. Vatnsleysu fyrir árið 2018 er eftirfarandi upplýsingar um olíunotkun fyrirtækisins:_x000a__x000a_- **Tegund olíu**: Ótilgreind_x000a_- **Magn**: 4.496 lítrar_x000a_- **Eining**: Lítrar_x000a_- **Síða**: 3_x000a__x000a_Tilvitnun úr textanum:_x000a_&quot;2.5. Olíunotkun | Vatnsleysa | 4.496 | lítrar |&quot;_x000a__x000a_Engar aðrar upplýsingar um notkun annarra olíuafurða eins og bensín, dísilolíu, metanól eða annarra eru tilgreindar í textanum fyrir árið 2018."/>
    <m/>
    <m/>
    <x v="4"/>
  </r>
  <r>
    <s v="sorpa_álfsnesi"/>
    <s v="Sorpa"/>
    <s v="Reykjavík"/>
    <n v="112"/>
    <x v="6"/>
    <s v="Höfuðborgarsvæðið"/>
    <s v="Úrgangsmeðhöndlun"/>
    <s v="Bensín"/>
    <s v="Bensín"/>
    <n v="3784"/>
    <s v="l"/>
    <n v="2.8380000000000001"/>
    <s v="Ekki til staðar"/>
    <s v="5"/>
    <s v="source"/>
    <x v="8"/>
    <s v="Í skýrslunni um grænt bókhald SORPU fyrir árið 2018 er að finna eftirfarandi upplýsingar um notkun olíuafurða:_x000a__x000a_1. **Bensín**:_x000a_   - Magn: 3.784 lítrar_x000a_   - Umhverfisáhrif: 0,01 l/t_x000a_   - Breyting frá 2017: 4.116 lítrar (0,02 l/t)_x000a_   - (Síða 5, Tafla 5)_x000a__x000a_2. **Díselolía**:_x000a_   - Magn: 662.756 lítrar_x000a_   - Umhverfisáhrif: 2,52 l/t_x000a_   - Breyting frá 2017: 1.041.774 lítrar (4,47 l/t)_x000a_   - (Síða 5, Tafla 5)_x000a__x000a_3. **Metan**:_x000a_   - Magn: 46.490 Nm³_x000a_   - Umhverfisáhrif: 0,18 Nm³/t_x000a_   - Breyting frá 2017: 42.338 Nm³ (0,18 Nm³/t)_x000a_   - (Síða 5, Tafla 5)_x000a__x000a_4. **Lífdísill**:_x000a_   - Magn: 10.138 lítrar_x000a_   - Umhverfisáhrif: 0,04 l/t_x000a_   - Breyting frá 2017: 9.552 lítrar (0,04 l/t)_x000a_   - (Síða 5, Tafla 5)_x000a__x000a_5. **Heildarorkunotkun**:_x000a_   - Bensín: 2,8 tonn (34.923 kWst)_x000a_   - Díselolía: 530,2 tonn (6.333.005 kWst)_x000a_   - Metan: 33,33 tonn (462.965 kWst)_x000a_   - Lífdísill: 8,92 tonn (94.169 kWst)_x000a_   - (Síða 8, Tafla 8)_x000a__x000a_6. **Gróðurhúsalofttegundir frá eldsneytisnotkun**:_x000a_   - Bensín: 2,8 tonn (0,03 kg CO₂/t)_x000a_   - Díselolía: 530,2 tonn (6,39 kg CO₂/t)_x000a_   - Lífdísill: 8,9 tonn (0,01 kg CO₂/t)_x000a_   - (Síða 9, Tafla 9)_x000a__x000a_7. **Heildarmagn notað af metani frá SORPU og sparaður útblástur**:_x000a_   - Ökutæki: 1.693.277 Nm³ (1.214 tonn)_x000a_   - Metan til eigin nota: 60.000 Nm³ (43 tonn)_x000a_   - Metan í brennara: 360.000 Nm³ (258 tonn)_x000a_   - (Síða 9, Tafla 10)_x000a__x000a_Þessar upplýsingar gefa heildarmynd af notkun olíuafurða hjá SORPU árið 2018, þar með talið magn, umhverfisáhrif og breytingar frá fyrra ári."/>
    <m/>
    <m/>
    <x v="1"/>
  </r>
  <r>
    <s v="matfulg_melavöllum"/>
    <s v="Matfugl"/>
    <s v="Reykjavík"/>
    <n v="162"/>
    <x v="6"/>
    <s v="Höfuðborgarsvæðið"/>
    <s v="Alifuglarækt"/>
    <s v="Díselolía"/>
    <s v="Gasolía"/>
    <n v="3614"/>
    <s v="l"/>
    <n v="3.1261100000000002"/>
    <s v="Melavellir"/>
    <s v="4"/>
    <s v="source"/>
    <x v="8"/>
    <s v="Í grænu bókhaldi Matfugls ehf. fyrir árið 2018 er að finna eftirfarandi upplýsingar um olíunotkun fyrirtækisins:_x000a__x000a_- **Olíunotkun**:_x000a_  - **Melavellir**: 3.614 lítrar_x000a_  - **Hurðarbak**: 4.965 lítrar_x000a_  - **Ytra-Holt**: 1.600 lítrar_x000a__x000a_Þessar upplýsingar eru staðsettar á blaðsíðu 4 í skýrslunni._x000a__x000a_Tilvitnun:_x000a_&gt; &quot;2.5. Olíunotkun_x000a_&gt; Melavellir: 3.614 lítrar_x000a_&gt; Hurðarbak: 4.965 lítrar_x000a_&gt; Ytra-Holt: 1.600 lítrar&quot;_x000a__x000a_Engar aðrar upplýsingar um notkun annarra olíutengdra vara eins og bensín, dísilolíu eða metanól fyrir árið 2018 fundust í skýrslunni."/>
    <m/>
    <m/>
    <x v="8"/>
  </r>
  <r>
    <s v="terra_akureyri"/>
    <s v="Terra Norðurland"/>
    <s v="Akureyri"/>
    <n v="603"/>
    <x v="8"/>
    <s v="Norðurland Eystra"/>
    <s v="Úrgangs- og endurvinnsluþjónusta"/>
    <s v="Díselolía (lítið, ólítið og bensín)"/>
    <s v="Gasolía"/>
    <n v="295874"/>
    <s v="l"/>
    <n v="255.93101000000001"/>
    <s v="Ekki til staðar"/>
    <s v="4"/>
    <s v="source"/>
    <x v="8"/>
    <s v="Í skýrslu Gámaþjónustu Norðurlands ehf. fyrir árið 2018 er að finna eftirfarandi upplýsingar um notkun olíuafurða:_x000a__x000a_- **Tegund olíu:** Díselolía (lítið, ólítið og bensín)_x000a_- **Magn notað:** 295.874 lítrar_x000a_- **Eining:** Lítrar_x000a_- **Síða:** 4_x000a__x000a_Tilvitnun úr textanum:_x000a_&quot;## Helstu þættir auðlindanotkunar sem varða grænt bókhald árið 2018 hjá Gámaþjónustu Norðurlands ehf. að Hlíðarfjöllum Akureyri._x000a_Grænt bókhald hefur sama uppgjörstímabil og ársreikningur félagsins, frá 1. janúar til 31. desember ár hvert._x000a__x000a_| Breyta                        | Eining | Árið 2018 | Árið 2017 |_x000a_|------------------------------|--------|-----------|-----------|_x000a_| Rafmagn                      | kWh    | 291.358   | 293.333   |_x000a_| Heitt vatn                   | M³     | 29.674    | 29.246    |_x000a_| Kalt vatn                    | KWh    | 4.186     | 3.850     |_x000a_| Diselolía (lítið, ólítið og bensín) | l      | 295.874   | 338.628   |_x000a_| Umhverfisslys                |        | 0         | 0         |&quot;_x000a__x000a_Þetta sýnir að fyrirtækið notaði 295.874 lítra af díselolíu (lítið, ólítið og bensín) á árinu 2018."/>
    <m/>
    <m/>
    <x v="1"/>
  </r>
  <r>
    <s v="skinneyþinganes_hf_höfn"/>
    <s v="Þinganes"/>
    <s v="Höfn"/>
    <n v="780"/>
    <x v="5"/>
    <s v="Suðurland"/>
    <s v="Fiskimjölsverksmiðja"/>
    <s v="Diselolía"/>
    <s v="Gasolía"/>
    <n v="3047"/>
    <s v="l"/>
    <n v="2.6356550000000003"/>
    <s v="Á lyftara"/>
    <s v="3"/>
    <s v="source"/>
    <x v="8"/>
    <s v="Í grænu bókhaldi fyrir árið 2018 hjá Fiskimjölsverksmiðju Skinneyjar-Þinganess hf er að finna eftirfarandi upplýsingar um olíunotkun fyrirtækisins:_x000a__x000a_### Olíunotkun (Page 3)_x000a_- **Svartolia**: _x000a_  - Magn: 0 lítrar (bæði fyrir árið 2017 og 2018)_x000a__x000a_- **Diselolía**:_x000a_  - Notkun: Á lyftara_x000a_  - Magn 2017: 3,168 lítrar_x000a_  - Magn 2018: 3,047 lítrar_x000a__x000a_### Losun efna í andrúmsloft (Page 3)_x000a_- **Magn (CO₂) í útblæstri vegna bruna diselolíu**:_x000a_  - Magn 2017: 9 tonn_x000a_  - Magn 2018: 8.7 tonn_x000a__x000a_- **Magn (SO₂) í útblæstri vegna bruna diselolíu**:_x000a_  - Magn 2017: 0.11 tonn_x000a_  - Magn 2018: 0.10 tonn_x000a__x000a_Þessar upplýsingar gefa til kynna að fyrirtækið notaði diselolíu á lyftara og að það hafi ekki notað svartolíu á árinu 2018. Einnig er tilgreind losun koltvísýrings (CO₂) og brennisteinsoxíðs (SO₂) vegna bruna diselolíu."/>
    <m/>
    <m/>
    <x v="0"/>
  </r>
  <r>
    <s v="síldarvinnslan_hf_seyðisfirði"/>
    <s v="Síldarvinnslan"/>
    <s v="Seyðisfjörður"/>
    <n v="710"/>
    <x v="2"/>
    <s v="Austurland"/>
    <s v="Fiskimjölsverksmiðja"/>
    <s v="Svartolía"/>
    <s v="Svartolía"/>
    <n v="1142313"/>
    <s v="l"/>
    <n v="1142.3130000000001"/>
    <s v="Seyðisfjörður"/>
    <s v="3-4"/>
    <s v="source"/>
    <x v="8"/>
    <s v="Í skýrslunni um grænt bókhald Síldarvinnslunnar hf. fyrir árið 2018 er að finna eftirfarandi upplýsingar um olíunotkun fyrirtækisins:_x000a__x000a_### Olíunotkun_x000a_- **Svartolía**:_x000a_  - **Norðfjörður**: 11.996 lítrar (2018), 10.660 lítrar (2017)_x000a_  - **Seyðisfjörður**: 1.142.313 lítrar (2018), 1.381.077 lítrar (2017)_x000a_  - **Helguvík**: 362.857 lítrar (2018), 575.575 lítrar (2017)_x000a_  - **Samtals**: 1.517.166 lítrar (2018), 1.967.312 lítrar (2017)_x000a__x000a_### Notkun á gasolíu á vinnuvélar_x000a_- **Norðfjörður**: 1.937 lítrar (2018), 5.261 lítrar (2017)_x000a_- **Seyðisfjörður**: 4.727 lítrar (2018), 2.767 lítrar (2017)_x000a_- **Helguvík**: 2.000 lítrar (2018), 2.983 lítrar (2017)_x000a_- **Samtals**: 8.664 lítrar (2018), 11.011 lítrar (2017)_x000a__x000a_Þessar upplýsingar eru að finna á blaðsíðu 3 og 4 í skýrslunni."/>
    <m/>
    <m/>
    <x v="0"/>
  </r>
  <r>
    <s v="síldarvinnslan_hf_seyðisfirði"/>
    <s v="Síldarvinnslan"/>
    <s v="Reykjanesbær"/>
    <n v="260"/>
    <x v="4"/>
    <s v="Suðurnes"/>
    <s v="Fiskimjölsverksmiðja"/>
    <s v="Svartolía"/>
    <s v="Svartolía"/>
    <n v="362857"/>
    <s v="l"/>
    <n v="362.85700000000003"/>
    <s v="Helguvík"/>
    <s v="3-4"/>
    <s v="source"/>
    <x v="8"/>
    <s v="Í skýrslunni um grænt bókhald Síldarvinnslunnar hf. fyrir árið 2018 er að finna eftirfarandi upplýsingar um olíunotkun fyrirtækisins:_x000a__x000a_### Olíunotkun_x000a_- **Svartolía**:_x000a_  - **Norðfjörður**: 11.996 lítrar (2018), 10.660 lítrar (2017)_x000a_  - **Seyðisfjörður**: 1.142.313 lítrar (2018), 1.381.077 lítrar (2017)_x000a_  - **Helguvík**: 362.857 lítrar (2018), 575.575 lítrar (2017)_x000a_  - **Samtals**: 1.517.166 lítrar (2018), 1.967.312 lítrar (2017)_x000a__x000a_### Notkun á gasolíu á vinnuvélar_x000a_- **Norðfjörður**: 1.937 lítrar (2018), 5.261 lítrar (2017)_x000a_- **Seyðisfjörður**: 4.727 lítrar (2018), 2.767 lítrar (2017)_x000a_- **Helguvík**: 2.000 lítrar (2018), 2.983 lítrar (2017)_x000a_- **Samtals**: 8.664 lítrar (2018), 11.011 lítrar (2017)_x000a__x000a_Þessar upplýsingar eru að finna á blaðsíðu 3 og 4 í skýrslunni."/>
    <m/>
    <m/>
    <x v="0"/>
  </r>
  <r>
    <s v="síldarvinnslan_hf_seyðisfirði"/>
    <s v="Síldarvinnslan"/>
    <s v="Fjarðabyggð"/>
    <n v="740"/>
    <x v="0"/>
    <s v="Austurland"/>
    <s v="Fiskimjölsverksmiðja"/>
    <s v="Svartolía"/>
    <s v="Svartolía"/>
    <n v="11996"/>
    <s v="l"/>
    <n v="11.996"/>
    <s v="Norðfjörður"/>
    <s v="3-4"/>
    <s v="source"/>
    <x v="8"/>
    <s v="Í skýrslunni um grænt bókhald Síldarvinnslunnar hf. fyrir árið 2018 er að finna eftirfarandi upplýsingar um olíunotkun fyrirtækisins:_x000a__x000a_### Olíunotkun_x000a_- **Svartolía**:_x000a_  - **Norðfjörður**: 11.996 lítrar (2018), 10.660 lítrar (2017)_x000a_  - **Seyðisfjörður**: 1.142.313 lítrar (2018), 1.381.077 lítrar (2017)_x000a_  - **Helguvík**: 362.857 lítrar (2018), 575.575 lítrar (2017)_x000a_  - **Samtals**: 1.517.166 lítrar (2018), 1.967.312 lítrar (2017)_x000a__x000a_### Notkun á gasolíu á vinnuvélar_x000a_- **Norðfjörður**: 1.937 lítrar (2018), 5.261 lítrar (2017)_x000a_- **Seyðisfjörður**: 4.727 lítrar (2018), 2.767 lítrar (2017)_x000a_- **Helguvík**: 2.000 lítrar (2018), 2.983 lítrar (2017)_x000a_- **Samtals**: 8.664 lítrar (2018), 11.011 lítrar (2017)_x000a__x000a_Þessar upplýsingar eru að finna á blaðsíðu 3 og 4 í skýrslunni."/>
    <m/>
    <m/>
    <x v="0"/>
  </r>
  <r>
    <s v="síldarvinnslan_hf_seyðisfirði"/>
    <s v="Síldarvinnslan"/>
    <s v="Seyðisfjörður"/>
    <n v="710"/>
    <x v="2"/>
    <s v="Austurland"/>
    <s v="Fiskimjölsverksmiðja"/>
    <s v="Gasolía"/>
    <s v="Gasolía"/>
    <n v="4727"/>
    <s v="l"/>
    <n v="4.0888549999999997"/>
    <s v="Seyðisfjörður"/>
    <s v="3-4"/>
    <s v="source"/>
    <x v="8"/>
    <s v="Í skýrslunni um grænt bókhald Síldarvinnslunnar hf. fyrir árið 2018 er að finna eftirfarandi upplýsingar um olíunotkun fyrirtækisins:_x000a__x000a_### Olíunotkun_x000a_- **Svartolía**:_x000a_  - **Norðfjörður**: 11.996 lítrar (2018), 10.660 lítrar (2017)_x000a_  - **Seyðisfjörður**: 1.142.313 lítrar (2018), 1.381.077 lítrar (2017)_x000a_  - **Helguvík**: 362.857 lítrar (2018), 575.575 lítrar (2017)_x000a_  - **Samtals**: 1.517.166 lítrar (2018), 1.967.312 lítrar (2017)_x000a__x000a_### Notkun á gasolíu á vinnuvélar_x000a_- **Norðfjörður**: 1.937 lítrar (2018), 5.261 lítrar (2017)_x000a_- **Seyðisfjörður**: 4.727 lítrar (2018), 2.767 lítrar (2017)_x000a_- **Helguvík**: 2.000 lítrar (2018), 2.983 lítrar (2017)_x000a_- **Samtals**: 8.664 lítrar (2018), 11.011 lítrar (2017)_x000a__x000a_Þessar upplýsingar eru að finna á blaðsíðu 3 og 4 í skýrslunni."/>
    <m/>
    <m/>
    <x v="0"/>
  </r>
  <r>
    <s v="síldarvinnslan_hf_seyðisfirði"/>
    <s v="Síldarvinnslan"/>
    <s v="Reykjanesbær"/>
    <n v="260"/>
    <x v="4"/>
    <s v="Suðurnes"/>
    <s v="Fiskimjölsverksmiðja"/>
    <s v="Gasolía"/>
    <s v="Gasolía"/>
    <n v="2000"/>
    <s v="l"/>
    <n v="1.73"/>
    <s v="Helguvík"/>
    <s v="3-4"/>
    <s v="source"/>
    <x v="8"/>
    <s v="Í skýrslunni um grænt bókhald Síldarvinnslunnar hf. fyrir árið 2018 er að finna eftirfarandi upplýsingar um olíunotkun fyrirtækisins:_x000a__x000a_### Olíunotkun_x000a_- **Svartolía**:_x000a_  - **Norðfjörður**: 11.996 lítrar (2018), 10.660 lítrar (2017)_x000a_  - **Seyðisfjörður**: 1.142.313 lítrar (2018), 1.381.077 lítrar (2017)_x000a_  - **Helguvík**: 362.857 lítrar (2018), 575.575 lítrar (2017)_x000a_  - **Samtals**: 1.517.166 lítrar (2018), 1.967.312 lítrar (2017)_x000a__x000a_### Notkun á gasolíu á vinnuvélar_x000a_- **Norðfjörður**: 1.937 lítrar (2018), 5.261 lítrar (2017)_x000a_- **Seyðisfjörður**: 4.727 lítrar (2018), 2.767 lítrar (2017)_x000a_- **Helguvík**: 2.000 lítrar (2018), 2.983 lítrar (2017)_x000a_- **Samtals**: 8.664 lítrar (2018), 11.011 lítrar (2017)_x000a__x000a_Þessar upplýsingar eru að finna á blaðsíðu 3 og 4 í skýrslunni."/>
    <m/>
    <m/>
    <x v="0"/>
  </r>
  <r>
    <s v="síldarvinnslan_hf_seyðisfirði"/>
    <s v="Síldarvinnslan"/>
    <s v="Fjarðabyggð"/>
    <n v="740"/>
    <x v="0"/>
    <s v="Austurland"/>
    <s v="Fiskimjölsverksmiðja"/>
    <s v="Gasolía"/>
    <s v="Gasolía"/>
    <n v="1937"/>
    <s v="l"/>
    <n v="1.6755049999999998"/>
    <s v="Norðfjörður"/>
    <s v="3-4"/>
    <s v="source"/>
    <x v="8"/>
    <s v="Í skýrslunni um grænt bókhald Síldarvinnslunnar hf. fyrir árið 2018 er að finna eftirfarandi upplýsingar um olíunotkun fyrirtækisins:_x000a__x000a_### Olíunotkun_x000a_- **Svartolía**:_x000a_  - **Norðfjörður**: 11.996 lítrar (2018), 10.660 lítrar (2017)_x000a_  - **Seyðisfjörður**: 1.142.313 lítrar (2018), 1.381.077 lítrar (2017)_x000a_  - **Helguvík**: 362.857 lítrar (2018), 575.575 lítrar (2017)_x000a_  - **Samtals**: 1.517.166 lítrar (2018), 1.967.312 lítrar (2017)_x000a__x000a_### Notkun á gasolíu á vinnuvélar_x000a_- **Norðfjörður**: 1.937 lítrar (2018), 5.261 lítrar (2017)_x000a_- **Seyðisfjörður**: 4.727 lítrar (2018), 2.767 lítrar (2017)_x000a_- **Helguvík**: 2.000 lítrar (2018), 2.983 lítrar (2017)_x000a_- **Samtals**: 8.664 lítrar (2018), 11.011 lítrar (2017)_x000a__x000a_Þessar upplýsingar eru að finna á blaðsíðu 3 og 4 í skýrslunni."/>
    <m/>
    <m/>
    <x v="0"/>
  </r>
  <r>
    <s v="ísfélag_vestmannaeyja_hf_vestmannaeyjum_og_þórshöfn"/>
    <s v="Ísfélag Vestmannaeyja"/>
    <s v="Vestmannaeyjar"/>
    <n v="900"/>
    <x v="3"/>
    <s v="Suðurland"/>
    <s v="Fiskimjölsverksmiðja"/>
    <s v="Díeselolía"/>
    <s v="Gasolía"/>
    <n v="8362"/>
    <s v="l"/>
    <n v="7.2331300000000001"/>
    <s v="Ekki til staðar"/>
    <s v="9"/>
    <s v="source"/>
    <x v="8"/>
    <s v="Í skýrslunni um grænt bókhald fyrir rekstrarárið 2018 hjá Ísfélagi Vestmannaeyja hf. er að finna eftirfarandi upplýsingar um notkun olíuafurða:_x000a__x000a_### Tegundir olíuafurða og magn notkunar árið 2018:_x000a_- **Verksmiðjuolía, endurnunnin (kg)**:_x000a_  - FES: 1.848.030 kg_x000a_  - ÍVÞH: 1.452.722 kg_x000a__x000a_- **Díeselolía (ltr)**:_x000a_  - FES: 13.065 ltr_x000a_  - ÍVÞH: 8.362 ltr_x000a__x000a_- **Smurolía (ltr)**:_x000a_  - FES: 114 ltr_x000a_  - ÍVÞH: 1.343 ltr_x000a__x000a_- **Própangas (kg)**:_x000a_  - FES: 330 kg_x000a_  - ÍVÞH: Engin notkun skráð_x000a__x000a_### Magn SO2 og CO2 í útblæstri árið 2018:_x000a_- **Magn SO2 í útblæstri (tonn)**:_x000a_  - FES: 17,4 tonn_x000a_  - ÍVÞH: 13,7 tonn_x000a__x000a_- **Magn CO2 í útblæstri (tonn)**:_x000a_  - FES: 5.646 tonn_x000a_  - ÍVÞH: 4.438 tonn_x000a__x000a_### Upplýsingar um notkun olíuafurða og útblástur má finna á eftirfarandi síðum:_x000a_- Blaðsíða 9: Tafla 2 – Hráefni, hjálparefni og orku- og auðlindanotkun_x000a_- Blaðsíða 10: Tafla 3 – Magn SO2 og CO2 í útblæstri_x000a__x000a_Þessar upplýsingar gefa glögga mynd af notkun olíuafurða hjá Ísfélagi Vestmannaeyja hf. á árinu 2018 og útblæstri tengdum þeirri notkun."/>
    <m/>
    <m/>
    <x v="0"/>
  </r>
  <r>
    <m/>
    <s v="Ísfélag Vestmannaeyja"/>
    <s v="Þórshöfn"/>
    <n v="680"/>
    <x v="1"/>
    <s v="Norðurland Eystra"/>
    <m/>
    <s v="Svartolía"/>
    <s v="Svartolía"/>
    <n v="1452722"/>
    <s v="l"/>
    <n v="1452.722"/>
    <m/>
    <m/>
    <s v="Ísfélag Vestmannaeyja hf (ust.is)"/>
    <x v="8"/>
    <m/>
    <m/>
    <m/>
    <x v="0"/>
  </r>
  <r>
    <s v="ís47_önundarfirði"/>
    <s v="ÍS47"/>
    <s v="Flateyri"/>
    <n v="425"/>
    <x v="9"/>
    <s v="Vestfirðir"/>
    <s v="Fiskeldi"/>
    <s v="Bensín"/>
    <s v="Bensín"/>
    <n v="2000"/>
    <s v="l"/>
    <n v="1.5"/>
    <s v="notað á þjónustubifreið"/>
    <s v="4"/>
    <s v="source"/>
    <x v="8"/>
    <s v="Í skýrslunni fyrir árið 2018 kemur fram að fyrirtækið ÍS47 ehf notaði eftirfarandi olíuafurðir:_x000a__x000a_- **Díselolía**: 5.000 lítrar, notað á þjónustubát._x000a_- **Bensín**: 1.000 lítrar, notað á þjónustubát._x000a_- **Bensín**: 2.000 lítrar, notað á þjónustubifreið._x000a_- **Gasolía**: 400 lítrar, notað á lyftara._x000a__x000a_Þessar upplýsingar eru að finna á blaðsíðu 4 í skýrslunni._x000a__x000a_Tilvitnun:_x000a_&gt; &quot;Eldsneytisnotkun | Eining | Magn | Skýring |_x000a_&gt; |------------------|--------|------|---------|_x000a_&gt; | Eldsneytisnotkun | Ltr.   | 5.000 | Díselolía á þjónustubát |_x000a_&gt; |                  |        | 1.000 | Bensín á þjónustubát |_x000a_&gt; |                  |        | 2.000 | Bensín á þjónustubifreið |_x000a_&gt; |                  |        | 400   | Gasolía á lyftara |&quot;"/>
    <m/>
    <m/>
    <x v="4"/>
  </r>
  <r>
    <m/>
    <s v="Hringrás"/>
    <s v="Reykjavík"/>
    <n v="104"/>
    <x v="6"/>
    <s v="Höfuðborgarsvæðið"/>
    <s v="Endurvinnsla"/>
    <s v="Bensín"/>
    <s v="Bensín"/>
    <n v="2000"/>
    <s v="l"/>
    <n v="1.5"/>
    <s v="Ekki til staðar"/>
    <m/>
    <m/>
    <x v="8"/>
    <m/>
    <s v="Vantaði grænt bókhald - metið út frá tölum nærliggjandi ára"/>
    <m/>
    <x v="1"/>
  </r>
  <r>
    <s v="eldisstöðin_ísþór_hf"/>
    <s v="Eldisstoðin Ísþór"/>
    <s v="Þorlákshöfn"/>
    <n v="815"/>
    <x v="22"/>
    <s v="Suðurland"/>
    <s v="Eldisiðnaður"/>
    <s v="Díselolía"/>
    <s v="Gasolía"/>
    <n v="1751"/>
    <s v="l"/>
    <n v="1.514615"/>
    <s v="Traktorsgrafa"/>
    <s v="6"/>
    <s v="source"/>
    <x v="8"/>
    <s v="Í skýrslunni um grænt bókhald fyrir árið 2018 frá Eldisstöðinni Ísþór hf. er að finna eftirfarandi upplýsingar um olíunotkun fyrirtækisins:_x000a__x000a_### Olíunotkun (Page 6)_x000a_- **Bifreiðar**: 4684 lítrar_x000a_- **Traktorsgrafa**: 1751 lítrar_x000a_- **Ljósavél**: 788 lítrar_x000a_- **Steinolía**: 685 lítrar_x000a_- **Glussaolía**: 100 lítrar_x000a__x000a_Þessar upplýsingar eru teknar af blaðsíðu 6 í skýrslunni."/>
    <m/>
    <m/>
    <x v="4"/>
  </r>
  <r>
    <s v="norðurá_bs"/>
    <s v="Norðurá"/>
    <s v="Stekkjarvík"/>
    <n v="541"/>
    <x v="19"/>
    <s v="Norðurland Vestra"/>
    <s v="Móttaka og urðun sorps"/>
    <s v="Gasolía"/>
    <s v="Gasolía"/>
    <n v="1725"/>
    <s v="l"/>
    <n v="1.4921249999999999"/>
    <s v="bifreið"/>
    <s v="16"/>
    <s v="source"/>
    <x v="8"/>
    <s v="Í skýrslunni um grænt bókhald Norðurár bs. fyrir árið 2018 er að finna eftirfarandi upplýsingar um olíunotkun fyrirtækisins:_x000a__x000a_### Tegundir olíu og magn notkunar_x000a_- **Gasolía**:_x000a_  - Notkun á tækjum (troðarar, beltavél, hjólaskóflar, traktorsgröfu, fjórhjól og MMC pallbíll): 44.354 lítrar_x000a_  - Notkun á bifreið: 1.725 lítrar_x000a_  - Notkun á fjórhjóli: 808 lítrar_x000a_  - **Samtals gasolíunotkun**: 46.079 lítrar_x000a__x000a_- **Bensín**:_x000a_  - Notkun á fjórhjóli: 808 lítrar_x000a__x000a_### Heildarnotkun_x000a_- **Heildarolíunotkun**: 46.887 lítrar_x000a__x000a_### Upplýsingar um orkunotkun_x000a_- Sundurliðun á orkunotkun í lítrum ásamt vinnútímaskiptingu einstakra tækja er sýnd í töflu á blaðsíðu 16._x000a__x000a_### Tilvísun_x000a_- Upplýsingarnar eru að finna á blaðsíðu 16 í skýrslunni._x000a__x000a_### Tilvitnun_x000a_&gt; &quot;Gasolíunotkun er bundin við notkun á tækjum, sem eru troðarar, beltavél, hjólaskóflar, traktorsgröfu, fjórhjól og MMC pallbíll. Þau eru notuð til flutnings á jarðvegi og undirbúning og frágang urðunarhólfs og til aðstoðar við losun farartækja þegar á þarf að halda. Olíunotkun á tækjum var 44.354 lítrar, á bifreið 1.725 lítrar og fjórhjóli 808 lítrar. Gasolíunotkun var því samtals 46.079 lítrar og bensín 808 lítrar.&quot;_x000a__x000a_Þetta eru allar upplýsingar sem fundust um olíunotkun fyrirtækisins fyrir árið 2018 í skýrslunni."/>
    <m/>
    <m/>
    <x v="1"/>
  </r>
  <r>
    <s v="terra_efnaeyðing"/>
    <s v="Efnamóttakan"/>
    <s v="Hafnarfjörður"/>
    <n v="221"/>
    <x v="6"/>
    <s v="Höfuðborgarsvæðið"/>
    <s v="Efnaiðnaður"/>
    <s v="Bensín"/>
    <s v="Bensín"/>
    <n v="1657"/>
    <s v="l"/>
    <n v="1.24275"/>
    <s v="Ekki til staðar"/>
    <s v="8"/>
    <s v="source"/>
    <x v="8"/>
    <s v="Í skýrslu Efnamóttökunnar hf. um grænt bókhald fyrir árið 2018 er að finna eftirfarandi upplýsingar um notkun olíuafurða:_x000a__x000a_- **Bensín**: 1.657 lítrar_x000a_- **Díselolía**: 22.338 lítrar_x000a__x000a_Þessar upplýsingar eru að finna á blaðsíðu 8 í skýrslunni undir kaflanum &quot;Breytur um auðlindanotkun í grænu bókhaldi&quot;._x000a__x000a_Tilvitnun:_x000a_&gt; | Breyta               | Eining | 2018   | 2017   | 2016   |_x000a_&gt; |----------------------|--------|--------|--------|--------|_x000a_&gt; | Bensín               | L      | 1.657  | 3.819  | 1.494  |_x000a_&gt; | Díselolía            | L      | 22.338 | 23.428 | 23.453 |_x000a__x000a_Þessar tölur sýna notkun bensíns og díselolíu á árinu 2018 í lítrum."/>
    <m/>
    <m/>
    <x v="1"/>
  </r>
  <r>
    <s v="matfulg_melavöllum"/>
    <s v="Matfugl"/>
    <s v="Reykjavík"/>
    <n v="162"/>
    <x v="6"/>
    <s v="Höfuðborgarsvæðið"/>
    <s v="Alifuglarækt"/>
    <s v="Díselolía"/>
    <s v="Gasolía"/>
    <n v="1600"/>
    <s v="l"/>
    <n v="1.3839999999999999"/>
    <s v="Ytra-Holt"/>
    <s v="4"/>
    <s v="source"/>
    <x v="8"/>
    <s v="Í grænu bókhaldi Matfugls ehf. fyrir árið 2018 er að finna eftirfarandi upplýsingar um olíunotkun fyrirtækisins:_x000a__x000a_- **Olíunotkun**:_x000a_  - **Melavellir**: 3.614 lítrar_x000a_  - **Hurðarbak**: 4.965 lítrar_x000a_  - **Ytra-Holt**: 1.600 lítrar_x000a__x000a_Þessar upplýsingar eru staðsettar á blaðsíðu 4 í skýrslunni._x000a__x000a_Tilvitnun:_x000a_&gt; &quot;2.5. Olíunotkun_x000a_&gt; Melavellir: 3.614 lítrar_x000a_&gt; Hurðarbak: 4.965 lítrar_x000a_&gt; Ytra-Holt: 1.600 lítrar&quot;_x000a__x000a_Engar aðrar upplýsingar um notkun annarra olíutengdra vara eins og bensín, dísilolíu eða metanól fyrir árið 2018 fundust í skýrslunni."/>
    <m/>
    <m/>
    <x v="8"/>
  </r>
  <r>
    <s v="matorka_ehf_hellu"/>
    <s v="Matorka"/>
    <s v="Hella"/>
    <n v="851"/>
    <x v="18"/>
    <s v="Suðurland"/>
    <s v="Seiðaeldisstöð"/>
    <s v="Ótilgreind olía"/>
    <s v="Gasolía"/>
    <n v="1500"/>
    <s v="l"/>
    <n v="1.2975000000000001"/>
    <s v="Fellsmúli Landsveit"/>
    <s v="2"/>
    <s v="source"/>
    <x v="8"/>
    <s v="Í grænu bókhaldi Matorku ehf fyrir árið 2018 er eftirfarandi upplýsingar um olíunotkun fyrirtækisins:_x000a__x000a_- **Tegund olíu**: Ótilgreind olía_x000a_- **Magn**: 1500 lítrar_x000a_- **Staðsetning**: Fellsmúli Landsveit_x000a_- **Síða**: 2_x000a__x000a_Tilvitnun úr textanum:_x000a_&quot;## 2. Hráefnis og auðlindanotkun_x000a_|   | Hvar í fyrirtækinu? | Magn | Magn | Eining |_x000a_|---|----------------------|------|------|--------|_x000a_| 2.6. | Olíunotkun | Fellsmúli Landsveit | 1500 | L |&quot;_x000a__x000a_Engar aðrar upplýsingar um notkun annarra olíutengdra vara eins og bensín, dísilolíu, metanól eða aðrar tegundir olíu eru tilgreindar í skýrslunni fyrir árið 2018."/>
    <m/>
    <m/>
    <x v="4"/>
  </r>
  <r>
    <s v="fiskeldi_ehf_haukamýri"/>
    <s v="Fiskeldið Haukamýri"/>
    <s v="Húsavík"/>
    <n v="640"/>
    <x v="12"/>
    <s v="Norðurland Eystra"/>
    <s v="Fiskeldi"/>
    <s v="Bensínnotkun"/>
    <s v="Bensín"/>
    <n v="1452"/>
    <s v="l"/>
    <n v="1.089"/>
    <s v="Ekki til staðar"/>
    <s v="6"/>
    <s v="source"/>
    <x v="8"/>
    <s v="Í skýrslunni um grænt bókhald fyrir Fiskeldið Haukamýri ehf. fyrir árið 2018, er eftirfarandi upplýsingar um notkun olíu og olíutengdra vara:_x000a__x000a_1. **Olía (OLÍS)**:_x000a_   - Magn: 1.452 lítrar_x000a_   - Eining: L_x000a_   - Síða: 5_x000a__x000a_2. **Ýmis efni og olíur**:_x000a_   - Magn: 366 lítrar_x000a_   - Eining: L_x000a_   - Síða: 5_x000a__x000a_3. **Bensínnotkun**:_x000a_   - Magn: 1.452 lítrar_x000a_   - Eining: L_x000a_   - Síða: 6_x000a__x000a_4. **Formalín**:_x000a_   - Magn: 440 kg_x000a_   - Eining: KG_x000a_   - Síða: 5_x000a__x000a_5. **Ýmis önnur efni og olíur**:_x000a_   - Magn: 366 lítrar_x000a_   - Eining: L_x000a_   - Síða: 6_x000a__x000a_Þessar upplýsingar gefa til kynna heildarnotkun á olíu og tengdum efnum fyrir árið 2018."/>
    <m/>
    <m/>
    <x v="4"/>
  </r>
  <r>
    <s v="fiskeldi_ehf_haukamýri"/>
    <s v="Fiskeldið Haukamýri"/>
    <s v="Húsavík"/>
    <n v="640"/>
    <x v="12"/>
    <s v="Norðurland Eystra"/>
    <s v="Fiskeldi"/>
    <s v="Díselolía"/>
    <s v="Gasolía"/>
    <n v="1452"/>
    <s v="l"/>
    <n v="1.2559800000000001"/>
    <s v="Ekki til staðar"/>
    <s v="5"/>
    <s v="source"/>
    <x v="8"/>
    <s v="Í skýrslunni um grænt bókhald fyrir Fiskeldið Haukamýri ehf. fyrir árið 2018, er eftirfarandi upplýsingar um notkun olíu og olíutengdra vara:_x000a__x000a_1. **Olía (OLÍS)**:_x000a_   - Magn: 1.452 lítrar_x000a_   - Eining: L_x000a_   - Síða: 5_x000a__x000a_2. **Ýmis efni og olíur**:_x000a_   - Magn: 366 lítrar_x000a_   - Eining: L_x000a_   - Síða: 5_x000a__x000a_3. **Bensínnotkun**:_x000a_   - Magn: 1.452 lítrar_x000a_   - Eining: L_x000a_   - Síða: 6_x000a__x000a_4. **Formalín**:_x000a_   - Magn: 440 kg_x000a_   - Eining: KG_x000a_   - Síða: 5_x000a__x000a_5. **Ýmis önnur efni og olíur**:_x000a_   - Magn: 366 lítrar_x000a_   - Eining: L_x000a_   - Síða: 6_x000a__x000a_Þessar upplýsingar gefa til kynna heildarnotkun á olíu og tengdum efnum fyrir árið 2018."/>
    <m/>
    <m/>
    <x v="4"/>
  </r>
  <r>
    <s v="molta_ehf_jarðgerðarstöð"/>
    <s v="Molta"/>
    <s v="Akureyri"/>
    <n v="601"/>
    <x v="8"/>
    <s v="Norðurland Eystra"/>
    <s v="Jarðgerðarstöð"/>
    <s v="Díselolía (litluð og ólitluð)"/>
    <s v="Gasolía"/>
    <n v="6765"/>
    <s v="l"/>
    <n v="5.8517250000000001"/>
    <s v="Ekki til staðar"/>
    <s v="3"/>
    <s v="source"/>
    <x v="8"/>
    <s v="Í skýrslunni fyrir árið 2018 kemur fram að Molta ehf. notaði eftirfarandi olíuafurðir:_x000a__x000a_- **Díselolía (litluð og ólitluð)**: 6.765 lítrar_x000a__x000a_Þessi upplýsingar eru að finna á blaðsíðu 3 undir kaflanum &quot;Auðlindanotkun&quot;._x000a__x000a_&gt; &quot;Díselolía (litluð og ólitluð) | ltr | 6.765&quot;"/>
    <m/>
    <m/>
    <x v="1"/>
  </r>
  <r>
    <s v="ís47_önundarfirði"/>
    <s v="ÍS47"/>
    <s v="Flateyri"/>
    <n v="425"/>
    <x v="9"/>
    <s v="Vestfirðir"/>
    <s v="Fiskeldi"/>
    <s v="Bensín"/>
    <s v="Bensín"/>
    <n v="1000"/>
    <s v="l"/>
    <n v="0.75"/>
    <s v="notað á þjónustubát"/>
    <s v="4"/>
    <s v="source"/>
    <x v="8"/>
    <s v="Í skýrslunni fyrir árið 2018 kemur fram að fyrirtækið ÍS47 ehf notaði eftirfarandi olíuafurðir:_x000a__x000a_- **Díselolía**: 5.000 lítrar, notað á þjónustubát._x000a_- **Bensín**: 1.000 lítrar, notað á þjónustubát._x000a_- **Bensín**: 2.000 lítrar, notað á þjónustubifreið._x000a_- **Gasolía**: 400 lítrar, notað á lyftara._x000a__x000a_Þessar upplýsingar eru að finna á blaðsíðu 4 í skýrslunni._x000a__x000a_Tilvitnun:_x000a_&gt; &quot;Eldsneytisnotkun | Eining | Magn | Skýring |_x000a_&gt; |------------------|--------|------|---------|_x000a_&gt; | Eldsneytisnotkun | Ltr.   | 5.000 | Díselolía á þjónustubát |_x000a_&gt; |                  |        | 1.000 | Bensín á þjónustubát |_x000a_&gt; |                  |        | 2.000 | Bensín á þjónustubifreið |_x000a_&gt; |                  |        | 400   | Gasolía á lyftara |&quot;"/>
    <m/>
    <m/>
    <x v="4"/>
  </r>
  <r>
    <s v="norðurá_bs"/>
    <s v="Norðurá"/>
    <s v="Stekkjarvík"/>
    <n v="541"/>
    <x v="19"/>
    <s v="Norðurland Vestra"/>
    <s v="Móttaka og urðun sorps"/>
    <s v="Gasolía"/>
    <s v="Gasolía"/>
    <n v="808"/>
    <s v="l"/>
    <n v="0.69891999999999999"/>
    <s v="fjórhjól"/>
    <s v="16"/>
    <s v="source"/>
    <x v="8"/>
    <s v="Í skýrslunni um grænt bókhald Norðurár bs. fyrir árið 2018 er að finna eftirfarandi upplýsingar um olíunotkun fyrirtækisins:_x000a__x000a_### Tegundir olíu og magn notkunar_x000a_- **Gasolía**:_x000a_  - Notkun á tækjum (troðarar, beltavél, hjólaskóflar, traktorsgröfu, fjórhjól og MMC pallbíll): 44.354 lítrar_x000a_  - Notkun á bifreið: 1.725 lítrar_x000a_  - Notkun á fjórhjóli: 808 lítrar_x000a_  - **Samtals gasolíunotkun**: 46.079 lítrar_x000a__x000a_- **Bensín**:_x000a_  - Notkun á fjórhjóli: 808 lítrar_x000a__x000a_### Heildarnotkun_x000a_- **Heildarolíunotkun**: 46.887 lítrar_x000a__x000a_### Upplýsingar um orkunotkun_x000a_- Sundurliðun á orkunotkun í lítrum ásamt vinnútímaskiptingu einstakra tækja er sýnd í töflu á blaðsíðu 16._x000a__x000a_### Tilvísun_x000a_- Upplýsingarnar eru að finna á blaðsíðu 16 í skýrslunni._x000a__x000a_### Tilvitnun_x000a_&gt; &quot;Gasolíunotkun er bundin við notkun á tækjum, sem eru troðarar, beltavél, hjólaskóflar, traktorsgröfu, fjórhjól og MMC pallbíll. Þau eru notuð til flutnings á jarðvegi og undirbúning og frágang urðunarhólfs og til aðstoðar við losun farartækja þegar á þarf að halda. Olíunotkun á tækjum var 44.354 lítrar, á bifreið 1.725 lítrar og fjórhjóli 808 lítrar. Gasolíunotkun var því samtals 46.079 lítrar og bensín 808 lítrar.&quot;_x000a__x000a_Þetta eru allar upplýsingar sem fundust um olíunotkun fyrirtækisins fyrir árið 2018 í skýrslunni."/>
    <m/>
    <m/>
    <x v="1"/>
  </r>
  <r>
    <s v="eldisstöðin_ísþór_hf"/>
    <s v="Eldisstoðin Ísþór"/>
    <s v="Þorlákshöfn"/>
    <n v="815"/>
    <x v="22"/>
    <s v="Suðurland"/>
    <s v="Eldisiðnaður"/>
    <s v="Ljósavél"/>
    <s v="Gasolía"/>
    <n v="788"/>
    <s v="l"/>
    <n v="0.68162"/>
    <s v="Ljósavél"/>
    <s v="6"/>
    <s v="source"/>
    <x v="8"/>
    <s v="Í skýrslunni um grænt bókhald fyrir árið 2018 frá Eldisstöðinni Ísþór hf. er að finna eftirfarandi upplýsingar um olíunotkun fyrirtækisins:_x000a__x000a_### Olíunotkun (Page 6)_x000a_- **Bifreiðar**: 4684 lítrar_x000a_- **Traktorsgrafa**: 1751 lítrar_x000a_- **Ljósavél**: 788 lítrar_x000a_- **Steinolía**: 685 lítrar_x000a_- **Glussaolía**: 100 lítrar_x000a__x000a_Þessar upplýsingar eru teknar af blaðsíðu 6 í skýrslunni."/>
    <m/>
    <m/>
    <x v="4"/>
  </r>
  <r>
    <s v="eldisstöðin_ísþór_hf"/>
    <s v="Eldisstoðin Ísþór"/>
    <s v="Þorlákshöfn"/>
    <n v="815"/>
    <x v="22"/>
    <s v="Suðurland"/>
    <s v="Eldisiðnaður"/>
    <s v="Steinolía"/>
    <s v="Steinolía"/>
    <n v="685"/>
    <s v="l"/>
    <n v="0.59252499999999997"/>
    <s v="Ekki til staðar"/>
    <s v="6"/>
    <s v="source"/>
    <x v="8"/>
    <s v="Í skýrslunni um grænt bókhald fyrir árið 2018 frá Eldisstöðinni Ísþór hf. er að finna eftirfarandi upplýsingar um olíunotkun fyrirtækisins:_x000a__x000a_### Olíunotkun (Page 6)_x000a_- **Bifreiðar**: 4684 lítrar_x000a_- **Traktorsgrafa**: 1751 lítrar_x000a_- **Ljósavél**: 788 lítrar_x000a_- **Steinolía**: 685 lítrar_x000a_- **Glussaolía**: 100 lítrar_x000a__x000a_Þessar upplýsingar eru teknar af blaðsíðu 6 í skýrslunni."/>
    <m/>
    <m/>
    <x v="4"/>
  </r>
  <r>
    <s v="tdk_foil_iceland"/>
    <s v="TDK Foil Iceland "/>
    <s v="Akureyri"/>
    <n v="600"/>
    <x v="8"/>
    <s v="Norðurland Eystra"/>
    <s v="Aflþynnuverksmiðja"/>
    <s v="Bensín"/>
    <s v="Bensín"/>
    <n v="613"/>
    <s v="l"/>
    <n v="0.45974999999999999"/>
    <s v="Ökutæki/vélar"/>
    <s v="10"/>
    <s v="source"/>
    <x v="8"/>
    <s v="Í skýrslunni um grænt bókhald TDK Foil Iceland fyrir árið 2018 er að finna eftirfarandi upplýsingar um notkun olíuafurða:_x000a__x000a_- **Dísel**: 6.073 lítrar_x000a_- **Bensín**: 613 lítrar_x000a_- **Dísel á tæki**: 558 lítrar_x000a__x000a_Þessar upplýsingar eru að finna á blaðsíðu 10 í skýrslunni undir kaflanum &quot;Önnur efna notkun&quot;._x000a__x000a_Tilvitnun:_x000a_&gt; &quot;Jarðefnaeldsneyti [lítrar]      | Ökutæki/vélar                                 | Dísel: 6.810 Bensín: 552 Dísel á tæki: 711 | Dísel: 6.730 Bensín:731 Dísel á tæki: 358 | Dísel: 6.073 Bensín: 613 Dísel á tæki: 558 |&quot;_x000a__x000a_Engar aðrar upplýsingar um notkun annarra olíuafurða eins og metanól eða aðrar tegundir olíuafurða fyrir árið 2018 eru tilgreindar í skýrslunni."/>
    <m/>
    <m/>
    <x v="2"/>
  </r>
  <r>
    <s v="tdk_foil_iceland"/>
    <s v="TDK Foil Iceland "/>
    <s v="Akureyri"/>
    <n v="600"/>
    <x v="8"/>
    <s v="Norðurland Eystra"/>
    <s v="Aflþynnuverksmiðja"/>
    <s v="Dísel á tæki"/>
    <s v="Gasolía"/>
    <n v="558"/>
    <s v="l"/>
    <n v="0.48267000000000004"/>
    <s v="Ökutæki/vélar"/>
    <s v="10"/>
    <s v="source"/>
    <x v="8"/>
    <s v="Í skýrslunni um grænt bókhald TDK Foil Iceland fyrir árið 2018 er að finna eftirfarandi upplýsingar um notkun olíuafurða:_x000a__x000a_- **Dísel**: 6.073 lítrar_x000a_- **Bensín**: 613 lítrar_x000a_- **Dísel á tæki**: 558 lítrar_x000a__x000a_Þessar upplýsingar eru að finna á blaðsíðu 10 í skýrslunni undir kaflanum &quot;Önnur efna notkun&quot;._x000a__x000a_Tilvitnun:_x000a_&gt; &quot;Jarðefnaeldsneyti [lítrar]      | Ökutæki/vélar                                 | Dísel: 6.810 Bensín: 552 Dísel á tæki: 711 | Dísel: 6.730 Bensín:731 Dísel á tæki: 358 | Dísel: 6.073 Bensín: 613 Dísel á tæki: 558 |&quot;_x000a__x000a_Engar aðrar upplýsingar um notkun annarra olíuafurða eins og metanól eða aðrar tegundir olíuafurða fyrir árið 2018 eru tilgreindar í skýrslunni."/>
    <m/>
    <m/>
    <x v="2"/>
  </r>
  <r>
    <s v="sorpa_álfsnesi"/>
    <s v="Sorpa"/>
    <s v="Reykjavík"/>
    <n v="112"/>
    <x v="6"/>
    <s v="Höfuðborgarsvæðið"/>
    <s v="Úrgangsmeðhöndlun"/>
    <s v="Díselolía"/>
    <s v="Gasolía"/>
    <n v="530.20000000000005"/>
    <s v="tonn"/>
    <n v="530.20000000000005"/>
    <s v="Ekki til staðar"/>
    <s v="8"/>
    <s v="source"/>
    <x v="8"/>
    <s v="Í skýrslunni um grænt bókhald SORPU fyrir árið 2018 er að finna eftirfarandi upplýsingar um notkun olíuafurða:_x000a__x000a_1. **Bensín**:_x000a_   - Magn: 3.784 lítrar_x000a_   - Umhverfisáhrif: 0,01 l/t_x000a_   - Breyting frá 2017: 4.116 lítrar (0,02 l/t)_x000a_   - (Síða 5, Tafla 5)_x000a__x000a_2. **Díselolía**:_x000a_   - Magn: 662.756 lítrar_x000a_   - Umhverfisáhrif: 2,52 l/t_x000a_   - Breyting frá 2017: 1.041.774 lítrar (4,47 l/t)_x000a_   - (Síða 5, Tafla 5)_x000a__x000a_3. **Metan**:_x000a_   - Magn: 46.490 Nm³_x000a_   - Umhverfisáhrif: 0,18 Nm³/t_x000a_   - Breyting frá 2017: 42.338 Nm³ (0,18 Nm³/t)_x000a_   - (Síða 5, Tafla 5)_x000a__x000a_4. **Lífdísill**:_x000a_   - Magn: 10.138 lítrar_x000a_   - Umhverfisáhrif: 0,04 l/t_x000a_   - Breyting frá 2017: 9.552 lítrar (0,04 l/t)_x000a_   - (Síða 5, Tafla 5)_x000a__x000a_5. **Heildarorkunotkun**:_x000a_   - Bensín: 2,8 tonn (34.923 kWst)_x000a_   - Díselolía: 530,2 tonn (6.333.005 kWst)_x000a_   - Metan: 33,33 tonn (462.965 kWst)_x000a_   - Lífdísill: 8,92 tonn (94.169 kWst)_x000a_   - (Síða 8, Tafla 8)_x000a__x000a_6. **Gróðurhúsalofttegundir frá eldsneytisnotkun**:_x000a_   - Bensín: 2,8 tonn (0,03 kg CO₂/t)_x000a_   - Díselolía: 530,2 tonn (6,39 kg CO₂/t)_x000a_   - Lífdísill: 8,9 tonn (0,01 kg CO₂/t)_x000a_   - (Síða 9, Tafla 9)_x000a__x000a_7. **Heildarmagn notað af metani frá SORPU og sparaður útblástur**:_x000a_   - Ökutæki: 1.693.277 Nm³ (1.214 tonn)_x000a_   - Metan til eigin nota: 60.000 Nm³ (43 tonn)_x000a_   - Metan í brennara: 360.000 Nm³ (258 tonn)_x000a_   - (Síða 9, Tafla 10)_x000a__x000a_Þessar upplýsingar gefa heildarmynd af notkun olíuafurða hjá SORPU árið 2018, þar með talið magn, umhverfisáhrif og breytingar frá fyrra ári."/>
    <m/>
    <m/>
    <x v="1"/>
  </r>
  <r>
    <s v="brim_hf_vopnafirði"/>
    <s v="Brim"/>
    <s v="Vopnafjörður"/>
    <n v="690"/>
    <x v="16"/>
    <s v="Austurland"/>
    <s v="Fiskimjölsverksmiðja"/>
    <s v="Díselolía"/>
    <s v="Gasolía"/>
    <n v="1100"/>
    <s v="l"/>
    <n v="0.95150000000000001"/>
    <s v="á lyftara"/>
    <s v="4"/>
    <s v="source"/>
    <x v="8"/>
    <s v="Í grænu bókhaldi HB Granda hf. fyrir árið 2018 kemur fram eftirfarandi um notkun olíuafurða:_x000a__x000a_- **MGO (Marine Gas Oil)**: _x000a_  - Magn: 516 tonn_x000a_  - Eining: tonn_x000a_  - Síða: 2_x000a__x000a_- **Díselolía**:_x000a_  - Notkun: á lyftara_x000a_  - Eining: 1100 lítra dagtankur_x000a_  - Síða: 4_x000a__x000a_- **IFO 380 olía**:_x000a_  - Notkun: brennsla_x000a_  - Eining: 8m³ daggeymir_x000a_  - Síða: 4_x000a__x000a_Þetta eru þær upplýsingar sem koma fram í skýrslunni um notkun olíuafurða hjá fyrirtækinu fyrir árið 2018."/>
    <m/>
    <m/>
    <x v="0"/>
  </r>
  <r>
    <s v="brim_hf_akranesi"/>
    <s v="Brim"/>
    <s v="Akranesi"/>
    <n v="300"/>
    <x v="7"/>
    <s v="Vesturland"/>
    <s v="Fiskimjölsverksmiðja"/>
    <s v="díselolía"/>
    <s v="Gasolía"/>
    <n v="1000"/>
    <s v="l"/>
    <n v="0.86499999999999999"/>
    <s v="Ekki til staðar"/>
    <s v="4"/>
    <s v="source"/>
    <x v="8"/>
    <s v="Í grænu bókhaldi HB Granda hf. fyrir árið 2018 er eftirfarandi upplýsingar um olíunotkun fyrirtækisins:_x000a__x000a_- **Tegund olíu**: Marine Diesel olía 0,4% SO2_x000a_- **Magn notað**: 452 tonn_x000a_- **Eining**: tonn_x000a_- **Síða**: 2_x000a__x000a_Til viðbótar er einnig minnst á olíugeyma og olíuafgreiðslubúnað:_x000a__x000a_- **Olíugeymar**: 20 tonna daggeymir (eign Olíudreifingar)_x000a_- **Olíu/bensínafgreiðslubúnaður**: 1000 l. dagtankur, díselolía_x000a_- **Síða**: 4_x000a__x000a_Þessar upplýsingar gefa góða yfirsýn yfir olíunotkun fyrirtækisins á árinu 2018."/>
    <m/>
    <m/>
    <x v="0"/>
  </r>
  <r>
    <s v="brim_hf_vopnafirði"/>
    <s v="Brim"/>
    <s v="Vopnafjörður"/>
    <n v="690"/>
    <x v="16"/>
    <s v="Austurland"/>
    <s v="Fiskimjölsverksmiðja"/>
    <s v="MGO (Marine Gas Oil)"/>
    <s v="Gasolía"/>
    <n v="516"/>
    <s v="tonn"/>
    <n v="516"/>
    <s v="Ekki til staðar"/>
    <s v="2"/>
    <s v="source"/>
    <x v="8"/>
    <s v="Í grænu bókhaldi HB Granda hf. fyrir árið 2018 kemur fram eftirfarandi um notkun olíuafurða:_x000a__x000a_- **MGO (Marine Gas Oil)**: _x000a_  - Magn: 516 tonn_x000a_  - Eining: tonn_x000a_  - Síða: 2_x000a__x000a_- **Díselolía**:_x000a_  - Notkun: á lyftara_x000a_  - Eining: 1100 lítra dagtankur_x000a_  - Síða: 4_x000a__x000a_- **IFO 380 olía**:_x000a_  - Notkun: brennsla_x000a_  - Eining: 8m³ daggeymir_x000a_  - Síða: 4_x000a__x000a_Þetta eru þær upplýsingar sem koma fram í skýrslunni um notkun olíuafurða hjá fyrirtækinu fyrir árið 2018."/>
    <m/>
    <m/>
    <x v="0"/>
  </r>
  <r>
    <s v="ís47_önundarfirði"/>
    <s v="ÍS47"/>
    <s v="Flateyri"/>
    <n v="425"/>
    <x v="9"/>
    <s v="Vestfirðir"/>
    <s v="Fiskeldi"/>
    <s v="Gasolía"/>
    <s v="Gasolía"/>
    <n v="400"/>
    <s v="l"/>
    <n v="0.34599999999999997"/>
    <s v="notað á lyftara"/>
    <s v="4"/>
    <s v="source"/>
    <x v="8"/>
    <s v="Í skýrslunni fyrir árið 2018 kemur fram að fyrirtækið ÍS47 ehf notaði eftirfarandi olíuafurðir:_x000a__x000a_- **Díselolía**: 5.000 lítrar, notað á þjónustubát._x000a_- **Bensín**: 1.000 lítrar, notað á þjónustubát._x000a_- **Bensín**: 2.000 lítrar, notað á þjónustubifreið._x000a_- **Gasolía**: 400 lítrar, notað á lyftara._x000a__x000a_Þessar upplýsingar eru að finna á blaðsíðu 4 í skýrslunni._x000a__x000a_Tilvitnun:_x000a_&gt; &quot;Eldsneytisnotkun | Eining | Magn | Skýring |_x000a_&gt; |------------------|--------|------|---------|_x000a_&gt; | Eldsneytisnotkun | Ltr.   | 5.000 | Díselolía á þjónustubát |_x000a_&gt; |                  |        | 1.000 | Bensín á þjónustubát |_x000a_&gt; |                  |        | 2.000 | Bensín á þjónustubifreið |_x000a_&gt; |                  |        | 400   | Gasolía á lyftara |&quot;"/>
    <m/>
    <m/>
    <x v="4"/>
  </r>
  <r>
    <s v="brim_hf_akranesi"/>
    <s v="Brim"/>
    <s v="Akranesi"/>
    <n v="300"/>
    <x v="7"/>
    <s v="Vesturland"/>
    <s v="Fiskimjölsverksmiðja"/>
    <s v="Marine Diesel olía 0,4% SO2"/>
    <s v="Gasolía"/>
    <n v="452"/>
    <s v="tonn"/>
    <n v="452"/>
    <s v="Ekki til staðar"/>
    <s v="2"/>
    <s v="source"/>
    <x v="8"/>
    <s v="Í grænu bókhaldi HB Granda hf. fyrir árið 2018 er eftirfarandi upplýsingar um olíunotkun fyrirtækisins:_x000a__x000a_- **Tegund olíu**: Marine Diesel olía 0,4% SO2_x000a_- **Magn notað**: 452 tonn_x000a_- **Eining**: tonn_x000a_- **Síða**: 2_x000a__x000a_Til viðbótar er einnig minnst á olíugeyma og olíuafgreiðslubúnað:_x000a__x000a_- **Olíugeymar**: 20 tonna daggeymir (eign Olíudreifingar)_x000a_- **Olíu/bensínafgreiðslubúnaður**: 1000 l. dagtankur, díselolía_x000a_- **Síða**: 4_x000a__x000a_Þessar upplýsingar gefa góða yfirsýn yfir olíunotkun fyrirtækisins á árinu 2018."/>
    <m/>
    <m/>
    <x v="0"/>
  </r>
  <r>
    <s v="pcc_bakkisilicon_hf"/>
    <s v="PCC BakkiSilicon"/>
    <s v="Húsavík"/>
    <n v="640"/>
    <x v="12"/>
    <s v="Norðurland Eystra"/>
    <s v="Kísilmálmframleiðsla"/>
    <s v="Diesel"/>
    <s v="Gasolía"/>
    <n v="229.7"/>
    <s v="tonn"/>
    <n v="229.7"/>
    <s v="Eldsneyti á bíla og vinnutæki"/>
    <s v="12"/>
    <s v="source"/>
    <x v="8"/>
    <s v="Í skýrslunni um grænt bókhald PCC BakkiSilicon fyrir árið 2018 er að finna eftirfarandi upplýsingar um notkun olíutengdra vara:_x000a__x000a_### Eldsneyti á bíla og vinnutæki_x000a_- **Diesel**: 229,7 tonn_x000a_- **Bensín**: 0,9 tonn_x000a_- **LPG (fljótandi própan og bútan)**: 248,6 tonn_x000a__x000a_### Losun í andrúmsloft_x000a_- **Koldíoxíð (CO₂) vegna bruna á jarðefnaeldsneyti**: 50.402 tonn_x000a_- **Koldíoxíð (CO₂) frá lífmassa (viðarkurli)**: 45.221 tonn_x000a__x000a_### Umhverfisatvik_x000a_- Um 150 L af glussa lak frá vinnutæki á malbikað plan._x000a__x000a_### Upplýsingar um notkun olíutengdra vara eru að finna á eftirfarandi síðum:_x000a_- **Síða 12**: Eldsneyti á bíla og vinnutæki_x000a_- **Síða 15**: Losun í andrúmsloft_x000a_- **Síða 14**: Umhverfisatvik_x000a__x000a_Þessar upplýsingar gefa nákvæma mynd af notkun olíutengdra vara hjá PCC BakkiSilicon árið 2018."/>
    <m/>
    <m/>
    <x v="2"/>
  </r>
  <r>
    <s v="pcc_bakkisilicon_hf"/>
    <s v="PCC BakkiSilicon"/>
    <s v="Húsavík"/>
    <n v="640"/>
    <x v="12"/>
    <s v="Norðurland Eystra"/>
    <s v="Kísilmálmframleiðsla"/>
    <s v="Diesel"/>
    <s v="Gasolía"/>
    <n v="229.7"/>
    <s v="tonn"/>
    <n v="229.7"/>
    <s v="Eldsneyti á bíla og vinnutæki"/>
    <s v="12"/>
    <s v="source"/>
    <x v="8"/>
    <s v="Í skýrslunni um grænt bókhald PCC BakkiSilicon fyrir árið 2018 er að finna eftirfarandi upplýsingar um notkun olíutengdra vara:_x000a__x000a_### Eldsneyti á bíla og vinnutæki_x000a_- **Diesel**: 229,7 tonn_x000a_- **Bensín**: 0,9 tonn_x000a_- **LPG (fljótandi própan og bútan)**: 248,6 tonn_x000a__x000a_### Losun í andrúmsloft_x000a_- **Koldíoxíð (CO₂) vegna bruna á jarðefnaeldsneyti**: 50.402 tonn_x000a_- **Koldíoxíð (CO₂) frá lífmassa (viðarkurli)**: 45.221 tonn_x000a__x000a_### Umhverfisatvik_x000a_- Um 150 L af glussa lak frá vinnutæki á malbikað plan._x000a__x000a_### Upplýsingar um notkun olíutengdra vara eru að finna á eftirfarandi síðum:_x000a_- **Síða 12**: Eldsneyti á bíla og vinnutæki_x000a_- **Síða 15**: Losun í andrúmsloft_x000a_- **Síða 14**: Umhverfisatvik_x000a__x000a_Þessar upplýsingar gefa nákvæma mynd af notkun olíutengdra vara hjá PCC BakkiSilicon árið 2018."/>
    <m/>
    <m/>
    <x v="2"/>
  </r>
  <r>
    <s v="norðurál_grundartanga"/>
    <s v="Norðurál"/>
    <s v="Grundartanga"/>
    <n v="301"/>
    <x v="7"/>
    <s v="Vesturland"/>
    <s v="Framleiðsla á áli"/>
    <s v="Gasolia (Dieselolia)"/>
    <s v="Gasolía"/>
    <n v="565413"/>
    <s v="l"/>
    <n v="489.082245"/>
    <s v="Ekki til staðar"/>
    <s v="9"/>
    <s v="source"/>
    <x v="8"/>
    <s v="Í skýrslunni er að finna eftirfarandi upplýsingar um olíunotkun fyrirtækisins Norðurál Grundartanga ehf. fyrir árið 2018:_x000a__x000a_- **Gasolia (Dieselolia)**: 565,413 lítrar (bls. 9)_x000a_- **Glussaolia**: 6,797 lítrar (bls. 9)_x000a__x000a_Þessar upplýsingar eru staðfestar á blaðsíðu 9 í skýrslunni."/>
    <m/>
    <m/>
    <x v="2"/>
  </r>
  <r>
    <s v="sorpurðun_vesturlands_hf"/>
    <s v="Sorpurðun Vesturlands"/>
    <s v="Borgarnes"/>
    <n v="310"/>
    <x v="13"/>
    <s v="Vesturland"/>
    <s v="Urðun úrgangs"/>
    <s v="Bensín"/>
    <s v="Bensín"/>
    <n v="152"/>
    <s v="l"/>
    <n v="0.114"/>
    <s v="Bensíndrifið sexhjól"/>
    <s v="7"/>
    <s v="source"/>
    <x v="8"/>
    <s v="Í skýrslunni um grænt bókhald Sorpuðunar Vesturlands hf. fyrir árið 2018 er að finna eftirfarandi upplýsingar um notkun olíuafurða:_x000a__x000a_1. **Gasolía**:_x000a_   - Notkun: 41.350 lítrar_x000a_   - Notkunarsvið: Tæki eins og troðari, hjólagrafa, dráttavél og beltagrafa, sem eru notuð til flutnings á jarðvegi og við undirbúning og frágang urðunarreina._x000a__x000a_2. **Bensín**:_x000a_   - Notkun: 152 lítrar_x000a_   - Notkunarsvið: Bensíndrifið sexhjól sem er nýtt til ferða innan urðunarvæðisins._x000a__x000a_Þessar upplýsingar eru að finna á blaðsíðu 7 í skýrslunni._x000a__x000a_Tilvitnun:_x000a_&gt; &quot;Gasolíunotkun er bundin við notkun á tækjum, sem eru troðari, hjólagrafa, dráttavél og beltagrafa. Tækin eru notuð til flutnings á jarðvegi og við undirbúning og frágang urðunarreina. Einnig er bensíndrifið sexhjól nýtt til ferða innan urðunarvæðisins. Eldsneytisnotkun á árinu 2018 nam samtals 41.350 lítra af gasolíu og 152 lítrum af bensíni.&quot;"/>
    <m/>
    <m/>
    <x v="1"/>
  </r>
  <r>
    <s v="stjörnugrís_hf_melum"/>
    <s v="Stjörnugrís"/>
    <s v="Melar, Hvalfjarðarsveit"/>
    <n v="301"/>
    <x v="7"/>
    <s v="Vesturland"/>
    <s v="Svínarækt"/>
    <s v="Olíunotkun"/>
    <s v="Gasolía"/>
    <n v="109751"/>
    <s v="l"/>
    <n v="94.934615000000008"/>
    <s v="Ekki til staðar"/>
    <s v="7"/>
    <s v="source"/>
    <x v="8"/>
    <s v="Í skýrslunni um &quot;Grænt bókhald&quot; hjá Stjörnugrís hf. fyrir árið 2018 er að finna eftirfarandi upplýsingar um olíunotkun fyrirtækisins:_x000a__x000a_- **Olíunotkun**: _x000a_  - Árið 2017: 85.808 lítrar_x000a_  - Árið 2018: 109.751 lítrar_x000a__x000a_Þessar upplýsingar eru að finna á blaðsíðu 7 í skýrslunni undir kaflanum &quot;Lykiltölur um umhverfismál – Hráefnis- og auðlindanotkun&quot;._x000a__x000a_Tilvitnun úr textanum:_x000a_&gt; |                       | 2017        | 2018        |_x000a_&gt; |-----------------------|-------------|-------------|_x000a_&gt; | Olíunotkun            | Lítrar      | 85.808      | 109.751     |_x000a__x000a_Engar aðrar tegundir olíuafurða eins og bensín, dísilolía eða metanól eru nefndar í skýrslunni fyrir árið 2018."/>
    <m/>
    <m/>
    <x v="8"/>
  </r>
  <r>
    <s v="rio_tinto_straumsvík"/>
    <s v="Rio Tinto"/>
    <s v="Straumsvík"/>
    <n v="222"/>
    <x v="6"/>
    <s v="Höfuðborgarsvæðið"/>
    <s v="Álframleiðsla"/>
    <s v="Díselolía"/>
    <s v="Gasolía"/>
    <n v="787"/>
    <s v="tonn"/>
    <n v="787"/>
    <s v="Ekki til staðar"/>
    <s v="25"/>
    <s v="source"/>
    <x v="8"/>
    <s v="Í skýrslunni eru upplýsingar um notkun olíuafurða hjá ISAL árið 2018. Hér eru helstu atriði:_x000a__x000a_- **Svartolía**: 2.105 tonn_x000a_- **Díselolía**: 787 tonn_x000a_- **Própangas**: 73 tonn_x000a__x000a_Þessar upplýsingar er að finna á blaðsíðu 25 í skýrslunni undir kaflanum &quot;Árangursvísar 2015-2018&quot;._x000a__x000a_&gt; &quot;Svartolía | tonn | 1.398 | 1.538 | 2.210 | 2.105 |&quot;_x000a_&gt; &quot;Díselolía | tonn | 646 | 619 | 616 | 787 |&quot;_x000a_&gt; &quot;Própan gas | tonn | 123 | 61 | 52 | 73 |&quot;"/>
    <m/>
    <m/>
    <x v="2"/>
  </r>
  <r>
    <s v="matfulg_melavöllum"/>
    <s v="Matfugl"/>
    <s v="Akranes"/>
    <n v="301"/>
    <x v="7"/>
    <s v="Vesturland"/>
    <s v="Alifuglarækt"/>
    <s v="Olía"/>
    <s v="Gasolía"/>
    <n v="4965"/>
    <s v="l"/>
    <n v="4.2947250000000006"/>
    <s v="Hurðarbak"/>
    <s v="4"/>
    <s v="source"/>
    <x v="8"/>
    <s v="Í grænu bókhaldi Matfugls ehf. fyrir árið 2018 er að finna eftirfarandi upplýsingar um olíunotkun fyrirtækisins:_x000a__x000a_- **Olíunotkun**:_x000a_  - **Melavellir**: 3.614 lítrar_x000a_  - **Hurðarbak**: 4.965 lítrar_x000a_  - **Ytra-Holt**: 1.600 lítrar_x000a__x000a_Þessar upplýsingar eru staðsettar á blaðsíðu 4 í skýrslunni._x000a__x000a_Tilvitnun:_x000a_&gt; &quot;2.5. Olíunotkun_x000a_&gt; Melavellir: 3.614 lítrar_x000a_&gt; Hurðarbak: 4.965 lítrar_x000a_&gt; Ytra-Holt: 1.600 lítrar&quot;_x000a__x000a_Engar aðrar upplýsingar um notkun annarra olíutengdra vara eins og bensín, dísilolíu eða metanól fyrir árið 2018 fundust í skýrslunni."/>
    <m/>
    <m/>
    <x v="8"/>
  </r>
  <r>
    <s v="rio_tinto_straumsvík"/>
    <s v="Rio Tinto"/>
    <s v="Straumsvík"/>
    <n v="222"/>
    <x v="6"/>
    <s v="Höfuðborgarsvæðið"/>
    <s v="Álver"/>
    <s v="Própangas"/>
    <s v="Gas"/>
    <n v="73"/>
    <s v="tonn"/>
    <n v="73"/>
    <s v="Ekki til staðar"/>
    <s v="25"/>
    <s v="source"/>
    <x v="8"/>
    <s v="Í skýrslunni eru upplýsingar um notkun olíuafurða hjá ISAL árið 2018. Hér eru helstu atriði:_x000a__x000a_- **Svartolía**: 2.105 tonn_x000a_- **Díselolía**: 787 tonn_x000a_- **Própangas**: 73 tonn_x000a__x000a_Þessar upplýsingar er að finna á blaðsíðu 25 í skýrslunni undir kaflanum &quot;Árangursvísar 2015-2018&quot;._x000a__x000a_&gt; &quot;Svartolía | tonn | 1.398 | 1.538 | 2.210 | 2.105 |&quot;_x000a_&gt; &quot;Díselolía | tonn | 646 | 619 | 616 | 787 |&quot;_x000a_&gt; &quot;Própan gas | tonn | 123 | 61 | 52 | 73 |&quot;"/>
    <m/>
    <m/>
    <x v="2"/>
  </r>
  <r>
    <s v="rio_tinto_straumsvík"/>
    <s v="Rio Tinto"/>
    <s v="Straumsvík"/>
    <n v="222"/>
    <x v="6"/>
    <s v="Höfuðborgarsvæðið"/>
    <s v="Álframleiðsla"/>
    <s v="Svartolía"/>
    <s v="Svartolía"/>
    <n v="2105"/>
    <s v="tonn"/>
    <n v="2105"/>
    <s v="Ekki til staðar"/>
    <s v="25"/>
    <s v="source"/>
    <x v="8"/>
    <s v="Í skýrslunni eru upplýsingar um notkun olíuafurða hjá ISAL árið 2018. Hér eru helstu atriði:_x000a__x000a_- **Svartolía**: 2.105 tonn_x000a_- **Díselolía**: 787 tonn_x000a_- **Própangas**: 73 tonn_x000a__x000a_Þessar upplýsingar er að finna á blaðsíðu 25 í skýrslunni undir kaflanum &quot;Árangursvísar 2015-2018&quot;._x000a__x000a_&gt; &quot;Svartolía | tonn | 1.398 | 1.538 | 2.210 | 2.105 |&quot;_x000a_&gt; &quot;Díselolía | tonn | 646 | 619 | 616 | 787 |&quot;_x000a_&gt; &quot;Própan gas | tonn | 123 | 61 | 52 | 73 |&quot;"/>
    <m/>
    <m/>
    <x v="2"/>
  </r>
  <r>
    <s v="elkem"/>
    <s v="Elkem"/>
    <s v="Grundartangi"/>
    <n v="301"/>
    <x v="7"/>
    <s v="Vesturland"/>
    <s v="Framleiðsla á kísilmálmi"/>
    <s v="Skipa- og flotaolía"/>
    <s v="Gasolía"/>
    <n v="105.1"/>
    <s v="vísitala"/>
    <n v="654.84518694522751"/>
    <s v="Ekki til staðar"/>
    <s v="18"/>
    <s v="source"/>
    <x v="8"/>
    <s v="Í umhverfisskýrslu Elkem Ísland fyrir árið 2018 er að finna eftirfarandi upplýsingar um notkun olíutengdra vara:_x000a__x000a_1. **Skipa- og flotaolía**:_x000a_   - Notkun: vísitala 105,1 (bls. 18)._x000a__x000a_2. **Losun koldíoxíðs (CO₂)**:_x000a_   - Frá óendurnýtanlegum kolefnisgjöfum: 403.310 tonn (bls. 11)._x000a_   - Frá lífmassa: 59.544 tonn (bls. 11)._x000a__x000a_3. **Brennisteinsdíoxíð (SO₂)**:_x000a_   - Losun: 18 kg fyrir hvert framleitt tonn af 75% kísilmálmi (bls. 11)._x000a__x000a_4. **Endurvinnslutimbur frá SORPU**:_x000a_   - Notkun: tæp 10 þúsund tonn (bls. 11)._x000a__x000a_5. **Grisjunarviður frá Skógræktinni**:_x000a_   - Notkun: 677 tonn (bls. 10)._x000a__x000a_Þessar upplýsingar gefa til kynna notkun á olíutengdum vörum og lífrænum kolefnisgjöfum í framleiðsluferli Elkem Ísland árið 2018."/>
    <m/>
    <m/>
    <x v="2"/>
  </r>
  <r>
    <s v="malbikunarstöðin_höfði_hf"/>
    <s v="Malbikunarstöðin Höfði"/>
    <s v="Reykjavík"/>
    <n v="110"/>
    <x v="6"/>
    <s v="Höfuðborgarsvæðið"/>
    <s v="Malbikunarstöð"/>
    <s v="Brennsluolía"/>
    <s v="Svartolía"/>
    <n v="152"/>
    <s v="vísitala"/>
    <n v="830"/>
    <s v="malbikunarstöðvar, vélar og ökutæki"/>
    <s v="11"/>
    <s v="source"/>
    <x v="8"/>
    <s v="Í græna bókhaldi Malbikunarstöðvarinnar Höfða hf. fyrir árið 2018 er að finna eftirfarandi upplýsingar um notkun olíuafurða:_x000a__x000a_- **Lífdísel**: 43.550 lítrar_x000a_- **Brennsluolía** (notuð við malbikunarstöðvar, vélar og ökutæki): vísitala 152_x000a_- **Ýmsar olíur og smurefni**: vísitala 221_x000a_- **Ýmsar olíur og smurefni**: 402 kg_x000a__x000a_Þessar upplýsingar eru að finna á blaðsíðu 11 í skýrslunni._x000a__x000a_Tilvitnun:_x000a_&quot;Olíunotkun: Fyrirtækið notar brennsluolíu við framleiðslu malbiks á þann hátt að olían kyndir brennara við þurrkun steinefna í stöðinni. Auk þess að nota brennsluolíu fyrir brennara malbikunarstöðva notar fyrirtækið olíu á bíla og ýmis tæki sem því tilheyra. Heildarnotkun fyrirtækisins á olíu er innifalin í stuðlinum, enda má segja að umsvif fyrirtækisins speglast í olíueyslu, bæði í stöð og á bíla og tæki.&quot; (Bls. 12-13)_x000a__x000a_Ef frekari upplýsingar eru nauðsynlegar, þá er hægt að skoða nánar í skýrslunni á blaðsíðum 11-13."/>
    <m/>
    <m/>
    <x v="6"/>
  </r>
  <r>
    <s v="malbikunarstöð_hlaðbærcolas_kvm"/>
    <s v="Colas Malbikun"/>
    <s v="Hafnarfjörður"/>
    <n v="221"/>
    <x v="6"/>
    <s v="Höfuðborgarsvæðið"/>
    <s v="Malbikunarstöð"/>
    <s v="Skipagasolía"/>
    <s v="Gasolía"/>
    <n v="207"/>
    <s v="vísitala"/>
    <n v="1302.9062413499998"/>
    <s v="framleiðsla"/>
    <s v="10"/>
    <s v="source"/>
    <x v="8"/>
    <s v="Í Grænu bókhaldi Malbikunarstöðvarinnar Hlaðbæjar – Colas hf. fyrir árið 2018 er að finna eftirfarandi upplýsingar um notkun olíu og olíutengdra vara:_x000a__x000a_### Olíutengdar vörur notaðar árið 2018_x000a_- **Olía, framleiðsla**: vísitala 207_x000a_- **Olía, vélar og tæki**: vísitala 169_x000a_- **Olía, vélar og tæki (bikbirgðastöð)**: vísitala 116_x000a__x000a_### Aðrar olíutengdar vörur_x000a_- **Lífolía**: vísitala 119_x000a_- **Terpentína**: vísitala 445_x000a_- **Steinolía**: vísitala 36_x000a__x000a_### Orka_x000a_- **Rafmagn malbikunarstöð**: vísitala 140_x000a_- **Rafmagn bikbirgðastöð**: vísitala 139_x000a__x000a_### Úrgangur_x000a_- **Spillolía**: vísitala 177_x000a__x000a_Þessar upplýsingar eru að finna á blaðsíðu 10 í skýrslunni._x000a__x000a_Það er mikilvægt að taka fram að tölulegar upplýsingar um framleiðslu byggja á grunnárinu 2003 nema annað sé tekið fram, og eru gefnar upp sem vísitölur._x000a__x000a_Malbikunarstöðin Hlaðbær – Colas hf_x000a_Grænt bókhald 2018"/>
    <m/>
    <n v="2003"/>
    <x v="6"/>
  </r>
  <r>
    <s v="malbikunarstöð_hlaðbærcolas_kvm"/>
    <s v="Colas Malbikun"/>
    <s v="Hafnarfjörður"/>
    <n v="221"/>
    <x v="6"/>
    <s v="Höfuðborgarsvæðið"/>
    <s v="Malbikunarstöð"/>
    <s v="Díselolía"/>
    <s v="Gasolía"/>
    <n v="169"/>
    <s v="vísitala"/>
    <n v="253.40293809480002"/>
    <s v="vélar og tæki"/>
    <s v="10"/>
    <s v="source"/>
    <x v="8"/>
    <s v="Í Grænu bókhaldi Malbikunarstöðvarinnar Hlaðbæjar – Colas hf. fyrir árið 2018 er að finna eftirfarandi upplýsingar um notkun olíu og olíutengdra vara:_x000a__x000a_### Olíutengdar vörur notaðar árið 2018_x000a_- **Olía, framleiðsla**: vísitala 207_x000a_- **Olía, vélar og tæki**: vísitala 169_x000a_- **Olía, vélar og tæki (bikbirgðastöð)**: vísitala 116_x000a__x000a_### Aðrar olíutengdar vörur_x000a_- **Lífolía**: vísitala 119_x000a_- **Terpentína**: vísitala 445_x000a_- **Steinolía**: vísitala 36_x000a__x000a_### Orka_x000a_- **Rafmagn malbikunarstöð**: vísitala 140_x000a_- **Rafmagn bikbirgðastöð**: vísitala 139_x000a__x000a_### Úrgangur_x000a_- **Spillolía**: vísitala 177_x000a__x000a_Þessar upplýsingar eru að finna á blaðsíðu 10 í skýrslunni._x000a__x000a_Það er mikilvægt að taka fram að tölulegar upplýsingar um framleiðslu byggja á grunnárinu 2003 nema annað sé tekið fram, og eru gefnar upp sem vísitölur._x000a__x000a_Malbikunarstöðin Hlaðbær – Colas hf_x000a_Grænt bókhald 2018"/>
    <m/>
    <n v="2011"/>
    <x v="6"/>
  </r>
  <r>
    <s v="orkugerðin_ehf"/>
    <s v="Orkugerðin"/>
    <s v="Flóahreppur"/>
    <n v="801"/>
    <x v="15"/>
    <s v="Suðurland"/>
    <s v="Framleiðsla á kjötmjöli og fitu"/>
    <s v="Olíu- og smurefni"/>
    <s v="Smurolía"/>
    <n v="52"/>
    <s v="l"/>
    <n v="4.4979999999999999E-2"/>
    <s v="Ekki til staðar"/>
    <s v="9"/>
    <s v="source"/>
    <x v="8"/>
    <s v="Í grænu bókhaldi Orkugerðarinnar ehf. fyrir árið 2018 kemur fram eftirfarandi upplýsingar um notkun olíuafurða:_x000a__x000a_- **Olíu- og smurefni**: 52 lítrar (bls. 9, Tafla 6.1)_x000a_- **Olía (Dísel (gasoil) og svartolía)**: 8.610 lítrar (bls. 9, Tafla 6.1)_x000a_- **Metanól**: 1.000 lítrar (bls. 9, Tafla 6.1)_x000a__x000a_Þessar upplýsingar eru staðsettar á blaðsíðu 9 í skýrslunni._x000a__x000a_Til viðbótar er tekið fram að minnkun í magni olíu má rekja til aukinnar notkunar á fitu sem orkugjafa (bls. 10)._x000a__x000a_Þetta eru allar upplýsingar sem fundust um notkun olíuafurða hjá Orkugerðinni ehf. fyrir árið 2018."/>
    <m/>
    <m/>
    <x v="7"/>
  </r>
  <r>
    <s v="sorpa_álfsnesi"/>
    <s v="Sorpa"/>
    <s v="Reykjavík"/>
    <n v="112"/>
    <x v="6"/>
    <s v="Höfuðborgarsvæðið"/>
    <s v="Úrgangsmeðhöndlun"/>
    <s v="Lífdísill"/>
    <s v="Lífdíselolía"/>
    <n v="8.92"/>
    <s v="tonn"/>
    <n v="8.92"/>
    <s v="Ekki til staðar"/>
    <s v="8"/>
    <s v="source"/>
    <x v="8"/>
    <s v="Í skýrslunni um grænt bókhald SORPU fyrir árið 2018 er að finna eftirfarandi upplýsingar um notkun olíuafurða:_x000a__x000a_1. **Bensín**:_x000a_   - Magn: 3.784 lítrar_x000a_   - Umhverfisáhrif: 0,01 l/t_x000a_   - Breyting frá 2017: 4.116 lítrar (0,02 l/t)_x000a_   - (Síða 5, Tafla 5)_x000a__x000a_2. **Díselolía**:_x000a_   - Magn: 662.756 lítrar_x000a_   - Umhverfisáhrif: 2,52 l/t_x000a_   - Breyting frá 2017: 1.041.774 lítrar (4,47 l/t)_x000a_   - (Síða 5, Tafla 5)_x000a__x000a_3. **Metan**:_x000a_   - Magn: 46.490 Nm³_x000a_   - Umhverfisáhrif: 0,18 Nm³/t_x000a_   - Breyting frá 2017: 42.338 Nm³ (0,18 Nm³/t)_x000a_   - (Síða 5, Tafla 5)_x000a__x000a_4. **Lífdísill**:_x000a_   - Magn: 10.138 lítrar_x000a_   - Umhverfisáhrif: 0,04 l/t_x000a_   - Breyting frá 2017: 9.552 lítrar (0,04 l/t)_x000a_   - (Síða 5, Tafla 5)_x000a__x000a_5. **Heildarorkunotkun**:_x000a_   - Bensín: 2,8 tonn (34.923 kWst)_x000a_   - Díselolía: 530,2 tonn (6.333.005 kWst)_x000a_   - Metan: 33,33 tonn (462.965 kWst)_x000a_   - Lífdísill: 8,92 tonn (94.169 kWst)_x000a_   - (Síða 8, Tafla 8)_x000a__x000a_6. **Gróðurhúsalofttegundir frá eldsneytisnotkun**:_x000a_   - Bensín: 2,8 tonn (0,03 kg CO₂/t)_x000a_   - Díselolía: 530,2 tonn (6,39 kg CO₂/t)_x000a_   - Lífdísill: 8,9 tonn (0,01 kg CO₂/t)_x000a_   - (Síða 9, Tafla 9)_x000a__x000a_7. **Heildarmagn notað af metani frá SORPU og sparaður útblástur**:_x000a_   - Ökutæki: 1.693.277 Nm³ (1.214 tonn)_x000a_   - Metan til eigin nota: 60.000 Nm³ (43 tonn)_x000a_   - Metan í brennara: 360.000 Nm³ (258 tonn)_x000a_   - (Síða 9, Tafla 10)_x000a__x000a_Þessar upplýsingar gefa heildarmynd af notkun olíuafurða hjá SORPU árið 2018, þar með talið magn, umhverfisáhrif og breytingar frá fyrra ári."/>
    <m/>
    <m/>
    <x v="1"/>
  </r>
  <r>
    <s v="sorpa_álfsnesi"/>
    <s v="Sorpa"/>
    <s v="Reykjavík"/>
    <n v="112"/>
    <x v="6"/>
    <s v="Höfuðborgarsvæðið"/>
    <s v="Úrgangsmeðhöndlun"/>
    <s v="Bensín"/>
    <s v="Bensín"/>
    <n v="2.8"/>
    <s v="tonn"/>
    <n v="2.8"/>
    <s v="Ekki til staðar"/>
    <s v="8"/>
    <s v="source"/>
    <x v="8"/>
    <s v="Í skýrslunni um grænt bókhald SORPU fyrir árið 2018 er að finna eftirfarandi upplýsingar um notkun olíuafurða:_x000a__x000a_1. **Bensín**:_x000a_   - Magn: 3.784 lítrar_x000a_   - Umhverfisáhrif: 0,01 l/t_x000a_   - Breyting frá 2017: 4.116 lítrar (0,02 l/t)_x000a_   - (Síða 5, Tafla 5)_x000a__x000a_2. **Díselolía**:_x000a_   - Magn: 662.756 lítrar_x000a_   - Umhverfisáhrif: 2,52 l/t_x000a_   - Breyting frá 2017: 1.041.774 lítrar (4,47 l/t)_x000a_   - (Síða 5, Tafla 5)_x000a__x000a_3. **Metan**:_x000a_   - Magn: 46.490 Nm³_x000a_   - Umhverfisáhrif: 0,18 Nm³/t_x000a_   - Breyting frá 2017: 42.338 Nm³ (0,18 Nm³/t)_x000a_   - (Síða 5, Tafla 5)_x000a__x000a_4. **Lífdísill**:_x000a_   - Magn: 10.138 lítrar_x000a_   - Umhverfisáhrif: 0,04 l/t_x000a_   - Breyting frá 2017: 9.552 lítrar (0,04 l/t)_x000a_   - (Síða 5, Tafla 5)_x000a__x000a_5. **Heildarorkunotkun**:_x000a_   - Bensín: 2,8 tonn (34.923 kWst)_x000a_   - Díselolía: 530,2 tonn (6.333.005 kWst)_x000a_   - Metan: 33,33 tonn (462.965 kWst)_x000a_   - Lífdísill: 8,92 tonn (94.169 kWst)_x000a_   - (Síða 8, Tafla 8)_x000a__x000a_6. **Gróðurhúsalofttegundir frá eldsneytisnotkun**:_x000a_   - Bensín: 2,8 tonn (0,03 kg CO₂/t)_x000a_   - Díselolía: 530,2 tonn (6,39 kg CO₂/t)_x000a_   - Lífdísill: 8,9 tonn (0,01 kg CO₂/t)_x000a_   - (Síða 9, Tafla 9)_x000a__x000a_7. **Heildarmagn notað af metani frá SORPU og sparaður útblástur**:_x000a_   - Ökutæki: 1.693.277 Nm³ (1.214 tonn)_x000a_   - Metan til eigin nota: 60.000 Nm³ (43 tonn)_x000a_   - Metan í brennara: 360.000 Nm³ (258 tonn)_x000a_   - (Síða 9, Tafla 10)_x000a__x000a_Þessar upplýsingar gefa heildarmynd af notkun olíuafurða hjá SORPU árið 2018, þar með talið magn, umhverfisáhrif og breytingar frá fyrra ári."/>
    <m/>
    <m/>
    <x v="1"/>
  </r>
  <r>
    <s v="pcc_bakkisilicon_hf"/>
    <s v="PCC BakkiSilicon"/>
    <s v="Húsavík"/>
    <n v="640"/>
    <x v="12"/>
    <s v="Norðurland Eystra"/>
    <s v="Kísilmálmframleiðsla"/>
    <s v="Bensín"/>
    <s v="Bensín"/>
    <n v="0.9"/>
    <s v="tonn"/>
    <n v="0.9"/>
    <s v="Eldsneyti á bíla og vinnutæki"/>
    <s v="12"/>
    <s v="source"/>
    <x v="8"/>
    <s v="Í skýrslunni um grænt bókhald PCC BakkiSilicon fyrir árið 2018 er að finna eftirfarandi upplýsingar um notkun olíutengdra vara:_x000a__x000a_### Eldsneyti á bíla og vinnutæki_x000a_- **Diesel**: 229,7 tonn_x000a_- **Bensín**: 0,9 tonn_x000a_- **LPG (fljótandi própan og bútan)**: 248,6 tonn_x000a__x000a_### Losun í andrúmsloft_x000a_- **Koldíoxíð (CO₂) vegna bruna á jarðefnaeldsneyti**: 50.402 tonn_x000a_- **Koldíoxíð (CO₂) frá lífmassa (viðarkurli)**: 45.221 tonn_x000a__x000a_### Umhverfisatvik_x000a_- Um 150 L af glussa lak frá vinnutæki á malbikað plan._x000a__x000a_### Upplýsingar um notkun olíutengdra vara eru að finna á eftirfarandi síðum:_x000a_- **Síða 12**: Eldsneyti á bíla og vinnutæki_x000a_- **Síða 15**: Losun í andrúmsloft_x000a_- **Síða 14**: Umhverfisatvik_x000a__x000a_Þessar upplýsingar gefa nákvæma mynd af notkun olíutengdra vara hjá PCC BakkiSilicon árið 2018."/>
    <m/>
    <m/>
    <x v="2"/>
  </r>
  <r>
    <s v="íslenska_gámafélagið_hf"/>
    <s v="Íslenska Gámafélagið"/>
    <s v="Reykjavík"/>
    <n v="101"/>
    <x v="6"/>
    <s v="Höfuðborgarsvæðið"/>
    <s v="Umhverfisþjónusta"/>
    <s v="Díselolía"/>
    <s v="Gasolía"/>
    <n v="1426092"/>
    <s v="l"/>
    <n v="1233.5695800000001"/>
    <s v="Ekki til staðar"/>
    <s v="7"/>
    <s v="source"/>
    <x v="9"/>
    <s v="Í skýrslunni um grænt bókhald Íslenska Gámafélagsins fyrir árið 2019 er að finna eftirfarandi upplýsingar um notkun olíuafurða:_x000a__x000a_### Eldsneytisnotkun 2019_x000a_- **Metan**: 35.670 m³_x000a_- **Bensín**: 27.974 lítrar_x000a_- **Díselolía**: 1.426.092 lítrar_x000a_- **Litað díselolía**: 290.710 lítrar_x000a_- **Lífdísel**: 32.000 lítrar_x000a__x000a_Þessar upplýsingar eru að finna á blaðsíðu 7 í skýrslunni."/>
    <m/>
    <m/>
    <x v="1"/>
  </r>
  <r>
    <s v="arnarlax_ehf"/>
    <s v="Arnarlax"/>
    <s v="Bíldudalur"/>
    <n v="465"/>
    <x v="11"/>
    <s v="Vestfirðir"/>
    <s v="Fiskeldi"/>
    <s v="Olía"/>
    <s v="Gasolía"/>
    <n v="953624.62"/>
    <s v="l"/>
    <n v="824.88529630000005"/>
    <s v="Bílar, bátar, prammar, vinnuvélar og ljósavélar"/>
    <s v="7"/>
    <s v="source"/>
    <x v="9"/>
    <s v="Í skýrslunni um grænt bókhald Arnarlax ehf. fyrir árið 2019 er að finna eftirfarandi upplýsingar um olíunotkun fyrirtækisins:_x000a__x000a_### Olíunotkun_x000a_- **Notkunarstaður:** Bílar, bátar, prammar, vinnuvélar og ljósavélar_x000a_- **Magn:** 953.624,62 lítrar_x000a_- **Síða:** 7_x000a__x000a_### Eldsneyti_x000a_- **Bensín:** 1.000 lítrar (34,2 GJ)_x000a_- **Dísilolía:** 1.000 lítrar (36,0 GJ)_x000a_- **Síða:** 12_x000a__x000a_Þessar upplýsingar gefa til kynna að fyrirtækið notaði bæði bensín og dísilolíu á árinu 2019, auk þess að nota olíu fyrir bíla, báta, pramma, vinnuvélar og ljósavélar."/>
    <m/>
    <m/>
    <x v="4"/>
  </r>
  <r>
    <s v="sorpa"/>
    <s v="Sorpa"/>
    <s v="Reykjavík"/>
    <n v="112"/>
    <x v="6"/>
    <s v="Höfuðborgarsvæðið"/>
    <s v="Úrgangsmeðhöndlun"/>
    <s v="Dísilolía"/>
    <s v="Gasolía"/>
    <n v="519556"/>
    <s v="l"/>
    <n v="449.41593999999998"/>
    <s v="Ekki til staðar"/>
    <s v="5"/>
    <s v="source"/>
    <x v="9"/>
    <s v="Í skýrslunni um grænt bókhald SORPU fyrir árið 2019 er að finna eftirfarandi upplýsingar um notkun olíuafurða:_x000a__x000a_### Eldsneytisnotkun árið 2019 (bls. 5)_x000a_- **Bensín**: 3.055 lítrar, 0,01 l/t_x000a_- **Dísilolía**: 519.556 lítrar, 2,31 l/t_x000a_- **Metan**: 43.762 Nm³, 0,19 Nm³/t_x000a_- **Lífdísill**: 8.268 lítrar, 0,04 l/t_x000a__x000a_### Heildarorkunotkun árið 2019 (bls. 8)_x000a_- **Bensín**: 2,3 tonn, 28.199 kWst_x000a_- **Dísilolía**: 415,6 tonn, 4.964.646 kWst_x000a_- **Metan**: 31,38 tonn, 435.801 kWst_x000a_- **Lífdísill**: 7,28 tonn, 76.804 kWst_x000a__x000a_### Gróðurhúsalofttegundir frá eldsneytisnotkun á ökutæki SORPU (bls. 9)_x000a_- **Bensín**: 2,3 tonn, 0,03 tonn CO₂/tonn_x000a_- **Dísilolía**: 415,6 tonn, 5,86 tonn CO₂/tonn_x000a_- **Lífdísill**: 7,3 tonn, 0,01 tonn CO₂/tonn_x000a__x000a_### Heildarmagn notað af metani frá SORPU og sparaður útblástur (bls. 10)_x000a_- **Ökutæki**: 1.753.117 Nm³, 1.257 tonn, 31.425 tonn CO₂_x000a_- **Metan til eigin nota**: 121.300 Nm³, 87 tonn, 2.174 tonn CO₂_x000a_- **Metan í brennara**: 1.694.000 Nm³, 1.215 tonn, 30.365 tonn CO₂_x000a__x000a_Þessar upplýsingar sýna notkun mismunandi tegunda olíuafurða hjá SORPU árið 2019, ásamt magni og umhverfisáhrifum þeirra."/>
    <m/>
    <m/>
    <x v="1"/>
  </r>
  <r>
    <s v="fiskeldi_austfjarða_berufirði_seyðisfirði_og_fáskrúðsfirði"/>
    <s v="Fiskeldi Austfjarða"/>
    <s v="Djúpivogur"/>
    <n v="765"/>
    <x v="2"/>
    <s v="Austurland"/>
    <s v="Fiskeldi"/>
    <s v="Diesel / Flotaolía"/>
    <s v="Gasolía"/>
    <n v="390477"/>
    <s v="l"/>
    <n v="337.76260500000001"/>
    <s v="Bílar og flugvélar"/>
    <s v="5"/>
    <s v="source"/>
    <x v="9"/>
    <s v="Í skýrslunni um grænt bókhald og ársskýrslu Fiskeldis Austfjarða fyrir rekstrarárið 2019 er að finna eftirfarandi upplýsingar um olíunotkun fyrirtækisins:_x000a__x000a_1. **Olíunotkun**:_x000a_   - **Tegund**: Diesel / Flotaolía_x000a_   - **Magn**: 390477 lítrar_x000a_   - **Notkun**: Bílar og flugvélar_x000a_   - **Síða**: 5_x000a__x000a_2. **Bensínnotkun**:_x000a_   - **Tegund**: Bensín_x000a_   - **Magn**: 15807 lítrar_x000a_   - **Notkun**: Bílar_x000a_   - **Síða**: 5_x000a__x000a_3. **Olíunotkun (Sjókvíaleldi)**:_x000a_   - **Tegund**: Diesel / Flotaolía_x000a_   - **Magn**: 390477 lítrar_x000a_   - **Síða**: 9_x000a__x000a_4. **Bensínnotkun (Sjókvíaleldi)**:_x000a_   - **Tegund**: Bensín_x000a_   - **Magn**: 7692 lítrar_x000a_   - **Síða**: 9_x000a__x000a_5. **Olíunotkun (Fagverpi og Eskeset)**:_x000a_   - **Tegund**: Diesel / Flotaolía_x000a_   - **Magn**: 2397 lítrar_x000a_   - **Notkun**: Bílar og Fiskigeymsla_x000a_   - **Síða**: 11_x000a__x000a_6. **Bensínnotkun (Fagverpi og Eskeset)**:_x000a_   - **Tegund**: Bensín_x000a_   - **Magn**: 1763 lítrar_x000a_   - **Notkun**: Bílar_x000a_   - **Síða**: 11_x000a__x000a_7. **Mótorolía (Fagverpi og Eskeset)**:_x000a_   - **Tegund**: Mótorolía_x000a_   - **Magn**: 1090 lítrar_x000a_   - **Notkun**: Fiskigeymsla_x000a_   - **Síða**: 11_x000a__x000a_8. **Olíunotkun (Sjókvíaleldi)**:_x000a_   - **Tegund**: Diesel / Flotaolía_x000a_   - **Magn**: 47308 lítrar_x000a_   - **Síða**: 15_x000a__x000a_9. **Bensínnotkun (Sjókvíaleldi)**:_x000a_   - **Tegund**: Bensín_x000a_   - **Magn**: 854 lítrar_x000a_   - **Síða**: 15_x000a__x000a_Þessar upplýsingar gefa heildarmynd af olíunotkun fyrirtækisins á árinu 2019, þar á meðal magn og tegundir olíu sem notaðar voru í mismunandi starfsemi fyrirtækisins."/>
    <m/>
    <m/>
    <x v="4"/>
  </r>
  <r>
    <s v="vinnslustöðin_hf_vestmannaeyjum"/>
    <s v="Vinnslustöðin"/>
    <s v="Vestmannaeyjar"/>
    <n v="900"/>
    <x v="3"/>
    <s v="Suðurland"/>
    <s v="Fiskimjölsverksmiðja"/>
    <s v="DMA-olía"/>
    <s v="Gasolía"/>
    <n v="377744"/>
    <s v="l"/>
    <n v="326.74856"/>
    <s v="Ekki til staðar"/>
    <s v="12"/>
    <s v="source"/>
    <x v="9"/>
    <s v="Í skýrslunni um grænt bókhald fyrir árið 2019 frá Vinnslustöðinni hf. eru eftirfarandi upplýsingar um notkun olíuafurða:_x000a__x000a_1. **Svartolía/DMA/Skipagasolía**:_x000a_   - **Svartolía**: 9.860 kg_x000a_   - **DMA-olía**: 377.744 lítrar_x000a_   - **Skipagasolía**: 178.374 lítrar_x000a__x000a_   Þessar upplýsingar eru að finna í töflu 6 á blaðsíðu 12:_x000a_   &gt; &quot;### Tafla 6. Skipting olíutegunda í brennslu._x000a_   &gt; | Efni        | 2018     | 2019     | Einingar |_x000a_   &gt; |-------------|----------|----------|----------|_x000a_   &gt; | Svartolía   | 889.517  | 9.860    | Kg       |_x000a_   &gt; | DMA-olía    | 0        | 377.744  | Lítrar   |_x000a_   &gt; | Skipagasolía| 0        | 178.374  | Lítrar   |&quot;_x000a__x000a_2. **Gasolía**:_x000a_   - **Gasolía**: 5.792 lítrar_x000a__x000a_   Þessar upplýsingar eru að finna í töflu 4 á blaðsíðu 11:_x000a_   &gt; &quot;### Tafla 4. Notkun rafmagns, olíu og vatns árin 2018 og 2019._x000a_   &gt; |                      | 2018       | x/tonn hráefni | 2019       | x/tonn hráefni |_x000a_   &gt; |----------------------|------------|----------------|------------|----------------|_x000a_   &gt; | Rafmagn              | 2.347.656 kWh | 50,11          | 2.001.320 kWh | 73,3          |_x000a_   &gt; | Rafskautaketill      | 11.204.802 kWh | 239,2          | 7.458.168 kWh | 273,2         |_x000a_   &gt; | Svartolía/DMA/       |              |                |            |                |_x000a_   &gt; | Skipagasolía         | 886.042 Kg  | 18,9           | 555.871 Kg | 20,3           |_x000a_   &gt; | Gasolía              | 11.707 Lítrar | 0,25           | 5.792 Lítrar | 0,21          |_x000a_   &gt; | Vatn                 | 32.097 m³   | 0,69           | 20.905 m³  | 0,86           |&quot;_x000a__x000a_Þessar upplýsingar gefa góða yfirsýn yfir notkun mismunandi olíuafurða hjá Vinnslustöðinni hf. á árinu 2019."/>
    <m/>
    <m/>
    <x v="0"/>
  </r>
  <r>
    <s v="íslenska_gámafélagið_hf"/>
    <s v="Íslenska Gámafélagið"/>
    <s v="Reykjavík"/>
    <n v="101"/>
    <x v="6"/>
    <s v="Höfuðborgarsvæðið"/>
    <s v="Umhverfisþjónusta"/>
    <s v="Litað díselolía"/>
    <s v="Gasolía"/>
    <n v="290710"/>
    <s v="l"/>
    <n v="251.46414999999999"/>
    <s v="Ekki til staðar"/>
    <s v="7"/>
    <s v="source"/>
    <x v="9"/>
    <s v="Í skýrslunni um grænt bókhald Íslenska Gámafélagsins fyrir árið 2019 er að finna eftirfarandi upplýsingar um notkun olíuafurða:_x000a__x000a_### Eldsneytisnotkun 2019_x000a_- **Metan**: 35.670 m³_x000a_- **Bensín**: 27.974 lítrar_x000a_- **Díselolía**: 1.426.092 lítrar_x000a_- **Litað díselolía**: 290.710 lítrar_x000a_- **Lífdísel**: 32.000 lítrar_x000a__x000a_Þessar upplýsingar eru að finna á blaðsíðu 7 í skýrslunni."/>
    <m/>
    <m/>
    <x v="1"/>
  </r>
  <r>
    <s v="hringrás_ehf"/>
    <s v="Hringrás"/>
    <s v="Reykjavík"/>
    <n v="104"/>
    <x v="6"/>
    <s v="Höfuðborgarsvæðið"/>
    <s v="Endurvinnsla"/>
    <s v="Díselolía (lituð)"/>
    <s v="Gasolía"/>
    <n v="212834"/>
    <s v="l"/>
    <n v="184.10141000000002"/>
    <s v="Ekki til staðar"/>
    <s v="8-12"/>
    <s v="source"/>
    <x v="9"/>
    <s v="Í skýrslunni um grænt bókhald Hringrásar hf. fyrir árið 2019 er að finna eftirfarandi upplýsingar um notkun olíutengdra vara:_x000a__x000a_### Tegundir olíu og magn notkunar:_x000a_1. **Bensín**:_x000a_   - Notkun árið 2019: 1.438 lítrar_x000a_   - Notkun árið 2018: 1.590 lítrar_x000a__x000a_2. **Díselolía (lituð)**:_x000a_   - Notkun árið 2019: 212.834 lítrar_x000a_   - Notkun árið 2018: 191.948 lítrar_x000a__x000a_3. **Díselolía**:_x000a_   - Notkun árið 2019: 113.732 lítrar_x000a_   - Notkun árið 2018: 97.182 lítrar_x000a__x000a_### Losun gróðurhúsalofttegunda frá starfseminni:_x000a_- **Bensín**:_x000a_  - Losun árið 2019: 3.721 kg CO₂_x000a_  - Losun árið 2018: 3.365 kg CO₂_x000a__x000a_- **Díselolía**:_x000a_  - Losun árið 2019: 786.434 kg CO₂_x000a_  - Losun árið 2018: 888.260 kg CO₂_x000a__x000a_- **Kósangas**:_x000a_  - Losun árið 2019: 2.323 kg CO₂_x000a_  - Losun árið 2018: 4.140 kg CO₂_x000a__x000a_- **Rafmagn**:_x000a_  - Losun árið 2019: 2.648 kg CO₂_x000a_  - Losun árið 2018: 3.936 kg CO₂_x000a__x000a_### Heildarlosun ígildi CO₂ kg:_x000a_- **2017**: 800.000 kg CO₂_x000a_- **2018**: 700.000 kg CO₂_x000a_- **2019**: 600.000 kg CO₂_x000a__x000a_### Samantekt:_x000a_Hringrás hf. notar aðallega díselolíu fyrir starfsemi sína, en einnig bensín og kósangas. Notkun díselolíu er mest áberandi og hefur fyrirtækið lagt áherslu á að draga úr notkun jarðefnaeldsneytis með fjárfestingum í sparneytnari vörubílum og breytingum á vinnsluferlum. Heildarlosun gróðurhúsalofttegunda hefur minnkað um tæp 12% milli áranna 2018 og 2019._x000a__x000a_Upplýsingarnar eru að finna á blaðsíðum 8-12 í skýrslunni."/>
    <m/>
    <m/>
    <x v="1"/>
  </r>
  <r>
    <s v="vinnslustöðin_hf_vestmannaeyjum"/>
    <s v="Vinnslustöðin"/>
    <s v="Vestmannaeyjar"/>
    <n v="900"/>
    <x v="3"/>
    <s v="Suðurland"/>
    <s v="Fiskimjölsverksmiðja"/>
    <s v="Skipagasolía"/>
    <s v="Gasolía"/>
    <n v="178374"/>
    <s v="l"/>
    <n v="154.29351"/>
    <s v="Ekki til staðar"/>
    <s v="12"/>
    <s v="source"/>
    <x v="9"/>
    <s v="Í skýrslunni um grænt bókhald fyrir árið 2019 frá Vinnslustöðinni hf. eru eftirfarandi upplýsingar um notkun olíuafurða:_x000a__x000a_1. **Svartolía/DMA/Skipagasolía**:_x000a_   - **Svartolía**: 9.860 kg_x000a_   - **DMA-olía**: 377.744 lítrar_x000a_   - **Skipagasolía**: 178.374 lítrar_x000a__x000a_   Þessar upplýsingar eru að finna í töflu 6 á blaðsíðu 12:_x000a_   &gt; &quot;### Tafla 6. Skipting olíutegunda í brennslu._x000a_   &gt; | Efni        | 2018     | 2019     | Einingar |_x000a_   &gt; |-------------|----------|----------|----------|_x000a_   &gt; | Svartolía   | 889.517  | 9.860    | Kg       |_x000a_   &gt; | DMA-olía    | 0        | 377.744  | Lítrar   |_x000a_   &gt; | Skipagasolía| 0        | 178.374  | Lítrar   |&quot;_x000a__x000a_2. **Gasolía**:_x000a_   - **Gasolía**: 5.792 lítrar_x000a__x000a_   Þessar upplýsingar eru að finna í töflu 4 á blaðsíðu 11:_x000a_   &gt; &quot;### Tafla 4. Notkun rafmagns, olíu og vatns árin 2018 og 2019._x000a_   &gt; |                      | 2018       | x/tonn hráefni | 2019       | x/tonn hráefni |_x000a_   &gt; |----------------------|------------|----------------|------------|----------------|_x000a_   &gt; | Rafmagn              | 2.347.656 kWh | 50,11          | 2.001.320 kWh | 73,3          |_x000a_   &gt; | Rafskautaketill      | 11.204.802 kWh | 239,2          | 7.458.168 kWh | 273,2         |_x000a_   &gt; | Svartolía/DMA/       |              |                |            |                |_x000a_   &gt; | Skipagasolía         | 886.042 Kg  | 18,9           | 555.871 Kg | 20,3           |_x000a_   &gt; | Gasolía              | 11.707 Lítrar | 0,25           | 5.792 Lítrar | 0,21          |_x000a_   &gt; | Vatn                 | 32.097 m³   | 0,69           | 20.905 m³  | 0,86           |&quot;_x000a__x000a_Þessar upplýsingar gefa góða yfirsýn yfir notkun mismunandi olíuafurða hjá Vinnslustöðinni hf. á árinu 2019."/>
    <m/>
    <m/>
    <x v="0"/>
  </r>
  <r>
    <s v="loðnuvinnslan_fáskrúðsfirði"/>
    <s v="Loðnuvinnslan"/>
    <s v="Fáskrúðsfjörður"/>
    <n v="750"/>
    <x v="0"/>
    <s v="Austurland"/>
    <s v="Fiskimjölsverksmiðja"/>
    <s v="Díselolía (MDO og DMA)"/>
    <s v="Gasolía"/>
    <n v="167800"/>
    <s v="kg"/>
    <n v="167.8"/>
    <s v="Ekki til staðar"/>
    <s v="10"/>
    <s v="source"/>
    <x v="9"/>
    <s v="Í skýrslunni um grænt bókhald Loðnuvinnslunnar hf. fyrir árið 2019 er að finna eftirfarandi upplýsingar um notkun olíuafurða:_x000a__x000a_1. **Tegundir olíuafurða:**_x000a_   - Díselolía (MDO og DMA)_x000a__x000a_2. **Magn notað:**_x000a_   - 167.800 kg af díselolíu_x000a__x000a_3. **Magn brunaögsa í útblæstri vegna brennslu díselolíu:**_x000a_   - Magn SO₂: 0,7 tonn_x000a_   - Magn CO₂: 534,6 tonn_x000a__x000a_4. **Notkun olíuafurða í tengslum við orku- og auðlindanotkun:**_x000a_   - Díselolía MDO og DMA: 167.800 kg_x000a__x000a_5. **Mælingar á ryki í útblæstri olíukatla:**_x000a_   - Mest var keyrt á rafmagni árið 2019. Olíunotkun 2019 var tæp 22% af notkuninni 2018._x000a__x000a_Upplýsingarnar eru að finna á blaðsíðum 10 og 11 í skýrslunni._x000a__x000a_Tilvitnanir:_x000a_- &quot;Díselolía MDO og DMA: 167.800 kg&quot; (Bls. 10)_x000a_- &quot;Magn diselolíu (MDO og DMA): 167,8 tn&quot; (Bls. 11)_x000a_- &quot;Magn SO₂ í útblæstri vegna brennslu diselolíu: 0,7 tn&quot; (Bls. 11)_x000a_- &quot;Magn CO₂ í útblæstri vegna bruna diselolíu: 534,6 tn&quot; (Bls. 11)_x000a_- &quot;Mest var keyrt á rafmagni árið 2019. Olíunotkun 2019 var tæp 22% af notkuninni 2018.&quot; (Bls. 11)"/>
    <m/>
    <m/>
    <x v="0"/>
  </r>
  <r>
    <s v="steinull_hf"/>
    <s v="Steinull"/>
    <s v="Sauðárkrókur"/>
    <n v="550"/>
    <x v="10"/>
    <s v="Norðurland Vestra"/>
    <s v="Framleiðsla á steinull"/>
    <s v="Olía og bensín"/>
    <s v="Bensín"/>
    <n v="141394"/>
    <s v="kg"/>
    <n v="141.39400000000001"/>
    <s v="Tæki, hráefnaþurrkun og hersluloftshitun"/>
    <s v="13"/>
    <s v="source"/>
    <x v="9"/>
    <s v="Í skýrslunni um grænt bókhald Steinullar hf. fyrir árið 2019 er að finna eftirfarandi upplýsingar um notkun olíuafurða:_x000a__x000a_1. **Smurolía**:_x000a_   - &quot;Alls voru notuð 1222 kg af feiti og smurolíu árið 2019.&quot; (Page 7)_x000a__x000a_2. **Dieselolía og bensín**:_x000a_   - &quot;Árið 2019 var diesololíunotkun þessara tækja 10.153 lítrar. Þá rak fyrirtækið eina bifreið sem notaði 311 lítra af bensíni og tvær bifreiðar sem notuðu samanlagt 2344 lítra af dieselolíu.&quot; (Page 10)_x000a__x000a_3. **Olía**:_x000a_   - &quot;Flotadíeselolía (hráefnapurkun) og herslulofthitun: 111&quot;_x000a_   - &quot;Díeselolía og bensín (farartæki): 67&quot;_x000a_   - &quot;Olía- og bensín samtals: 141.394 kg&quot; (Page 13)_x000a__x000a_Þessar upplýsingar gefa til kynna notkun mismunandi tegunda olíuafurða, þar á meðal smurolíu, dieselolíu og bensíns, ásamt tilgreindum magni í kílógrömmum og lítrum fyrir árið 2019."/>
    <s v="Undirflokkar með ónothæfa vísitölu"/>
    <m/>
    <x v="5"/>
  </r>
  <r>
    <s v="hringrás_ehf"/>
    <s v="Hringrás"/>
    <s v="Reykjavík"/>
    <n v="104"/>
    <x v="6"/>
    <s v="Höfuðborgarsvæðið"/>
    <s v="Endurvinnsla"/>
    <s v="Díselolía"/>
    <s v="Gasolía"/>
    <n v="113732"/>
    <s v="l"/>
    <n v="98.378179999999986"/>
    <s v="Ekki til staðar"/>
    <s v="8-12"/>
    <s v="source"/>
    <x v="9"/>
    <s v="Í skýrslunni um grænt bókhald Hringrásar hf. fyrir árið 2019 er að finna eftirfarandi upplýsingar um notkun olíutengdra vara:_x000a__x000a_### Tegundir olíu og magn notkunar:_x000a_1. **Bensín**:_x000a_   - Notkun árið 2019: 1.438 lítrar_x000a_   - Notkun árið 2018: 1.590 lítrar_x000a__x000a_2. **Díselolía (lituð)**:_x000a_   - Notkun árið 2019: 212.834 lítrar_x000a_   - Notkun árið 2018: 191.948 lítrar_x000a__x000a_3. **Díselolía**:_x000a_   - Notkun árið 2019: 113.732 lítrar_x000a_   - Notkun árið 2018: 97.182 lítrar_x000a__x000a_### Losun gróðurhúsalofttegunda frá starfseminni:_x000a_- **Bensín**:_x000a_  - Losun árið 2019: 3.721 kg CO₂_x000a_  - Losun árið 2018: 3.365 kg CO₂_x000a__x000a_- **Díselolía**:_x000a_  - Losun árið 2019: 786.434 kg CO₂_x000a_  - Losun árið 2018: 888.260 kg CO₂_x000a__x000a_- **Kósangas**:_x000a_  - Losun árið 2019: 2.323 kg CO₂_x000a_  - Losun árið 2018: 4.140 kg CO₂_x000a__x000a_- **Rafmagn**:_x000a_  - Losun árið 2019: 2.648 kg CO₂_x000a_  - Losun árið 2018: 3.936 kg CO₂_x000a__x000a_### Heildarlosun ígildi CO₂ kg:_x000a_- **2017**: 800.000 kg CO₂_x000a_- **2018**: 700.000 kg CO₂_x000a_- **2019**: 600.000 kg CO₂_x000a__x000a_### Samantekt:_x000a_Hringrás hf. notar aðallega díselolíu fyrir starfsemi sína, en einnig bensín og kósangas. Notkun díselolíu er mest áberandi og hefur fyrirtækið lagt áherslu á að draga úr notkun jarðefnaeldsneytis með fjárfestingum í sparneytnari vörubílum og breytingum á vinnsluferlum. Heildarlosun gróðurhúsalofttegunda hefur minnkað um tæp 12% milli áranna 2018 og 2019._x000a__x000a_Upplýsingarnar eru að finna á blaðsíðum 8-12 í skýrslunni."/>
    <m/>
    <m/>
    <x v="1"/>
  </r>
  <r>
    <s v="íslenska_kalkþörungafélagið_ehf"/>
    <s v="Íslenska Kalkþörungafélagið"/>
    <s v="Bíldudalur"/>
    <n v="465"/>
    <x v="11"/>
    <s v="Vestfirðir"/>
    <s v="Framleiðsla og vinnsla kalkþörunga"/>
    <s v="Dieselolía"/>
    <s v="Gasolía"/>
    <n v="107328"/>
    <s v="l"/>
    <n v="92.838719999999995"/>
    <s v="vinnuvélar"/>
    <s v="14"/>
    <s v="source"/>
    <x v="9"/>
    <s v="Í skýrslu Íslenska kalkþörungafélagsins ehf. um grænt bókhald fyrir árið 2019 er að finna eftirfarandi upplýsingar um notkun olíu og olíutengdra vara:_x000a__x000a_1. **Olía á vinnuvélar**:_x000a_   - Tegund: Dieselolía_x000a_   - Magn: 107.328 lítrar_x000a_   - Síða: 14_x000a__x000a_2. **Smurolía**:_x000a_   - Tegundir: Smurefni og gírfeiti_x000a_   - Magn: _x000a_     - Smurefni: 257 kg_x000a_     - Aðrar smurolíur og gírfeiti: 1.702 kg_x000a_   - Síða: 12_x000a__x000a_Þessar upplýsingar gefa til kynna notkun á dieselolíu fyrir vinnuvélar og smurolíur fyrir ýmis tæki í verksmiðjunni á árinu 2019."/>
    <m/>
    <m/>
    <x v="4"/>
  </r>
  <r>
    <s v="arctic_sea_farm_patreks_og_tálknafirði"/>
    <s v="Arctic Sea Farm"/>
    <s v="Ísafjörður"/>
    <n v="460"/>
    <x v="11"/>
    <s v="Vestfirðir"/>
    <s v="Fiskeldi"/>
    <s v="Ótilgreind (sameiginleg olíunotkun)"/>
    <s v="Gasolía"/>
    <n v="116036.56"/>
    <s v="l"/>
    <n v="100.3716244"/>
    <s v="Ekki til staðar"/>
    <s v="5"/>
    <s v="source"/>
    <x v="9"/>
    <s v="### Skýrsla um olíunotkun Arctic Sea Farm árið 2019_x000a__x000a_#### Olíunotkun_x000a_- **Tegund olíu**: Ótilgreind (sameiginleg olíunotkun)_x000a_- **Magn**: 116.036,56 lítrar_x000a_- **Eining**: Lítrar_x000a_- **Síða**: 5_x000a__x000a_#### Notkun á hættulegum efnum_x000a_- **Tegund efnis**: Maurasýra_x000a_- **Magn**: 1000 lítrar_x000a_- **Eining**: Lítrar_x000a_- **Síða**: 5_x000a__x000a_#### Magn spilliefna til förgunar_x000a_- **Tegund efnis**: Affalsolía_x000a_- **Magn**: Ótilgreint (yfirleitt)_x000a_- **Eining**: Tankar á bryggjum_x000a_- **Síða**: 6_x000a__x000a_Þessar upplýsingar gefa til kynna að Arctic Sea Farm notaði 116.036,56 lítra af olíu árið 2019. Einnig var notað 1000 lítrar af maurasýru og affalsolía var yfirleitt geymd í tönkum á bryggjum."/>
    <m/>
    <m/>
    <x v="4"/>
  </r>
  <r>
    <s v="arctic_sea_farm_dýrafirði"/>
    <s v="Arctic Sea Farm"/>
    <s v="Ísafjörður"/>
    <n v="400"/>
    <x v="9"/>
    <s v="Vestfirðir"/>
    <s v="Fiskeldi"/>
    <s v="Ótilgreind (almenn olíunotkun)"/>
    <s v="Gasolía"/>
    <n v="80050"/>
    <s v="l"/>
    <n v="69.243250000000003"/>
    <s v="Ekki til staðar"/>
    <s v="5"/>
    <s v="source"/>
    <x v="9"/>
    <s v="Í grænu bókhaldi Arctic Sea Farm fyrir árið 2019 er eftirfarandi upplýsingar um olíunotkun fyrirtækisins:_x000a__x000a_- **Tegund olíu**: Ótilgreind (almenn olíunotkun)_x000a_- **Magn**: 80.050 lítrar_x000a_- **Staðsetning**: Dýrafjörður_x000a_- **Síða**: 5_x000a__x000a_Til viðbótar er einnig getið um notkun á maurasýru:_x000a_- **Tegund efnis**: Maurasýra_x000a_- **Magn**: 1000 lítrar_x000a_- **Síða**: 5_x000a__x000a_Þessar upplýsingar eru teknar úr töflu 2.5 og 2.12 í skýrslunni."/>
    <m/>
    <m/>
    <x v="4"/>
  </r>
  <r>
    <s v="reykjagarður_hf_ásmundarstöðum"/>
    <s v="Reykjagarður"/>
    <s v="Hella"/>
    <n v="851"/>
    <x v="18"/>
    <s v="Suðurland"/>
    <s v="Framleiðsla á kjúklingi og kjúklingaafurðum"/>
    <s v="Ótilgreind (almennt nefnd sem &quot;olíunotkun&quot;)"/>
    <s v="Gasolía"/>
    <n v="48558"/>
    <s v="l"/>
    <n v="42.002669999999995"/>
    <s v="Ekki til staðar"/>
    <s v="4"/>
    <s v="source"/>
    <x v="9"/>
    <s v="Í græna bókhaldinu fyrir Reykjargarð hf. vegna ársins 2019 er eftirfarandi upplýsingar um olíunotkun fyrirtækisins:_x000a__x000a_- **Tegund olíu:** Ótilgreind (almennt nefnd sem &quot;olíunotkun&quot;)_x000a_- **Magn:** 48.558 lítrar_x000a_- **Staðsetning:** Ásmundarstaðir, 851 Hella_x000a_- **Eining:** Lítrar_x000a_- **Síða:** 4_x000a__x000a_Tilvitnun úr textanum:_x000a_&quot;2.5. | Olíunotkun | Ásmundarstaðir, 851 Hella | 48.558 | lítrar |&quot;"/>
    <m/>
    <m/>
    <x v="7"/>
  </r>
  <r>
    <s v="fiskeldi_austfjarða_berufirði_seyðisfirði_og_fáskrúðsfirði"/>
    <s v="Fiskeldi Austfjarða"/>
    <s v="Neskaupstaður"/>
    <n v="740"/>
    <x v="0"/>
    <s v="Austurland"/>
    <s v="Fiskeldi"/>
    <s v="Diesel / Flotaolía"/>
    <s v="Gasolía"/>
    <n v="47308"/>
    <s v="l"/>
    <n v="40.921419999999998"/>
    <s v="Bílar og Fiskigeymsla"/>
    <s v="11"/>
    <s v="source"/>
    <x v="9"/>
    <s v="Í skýrslunni um grænt bókhald og ársskýrslu Fiskeldis Austfjarða fyrir rekstrarárið 2019 er að finna eftirfarandi upplýsingar um olíunotkun fyrirtækisins:_x000a__x000a_1. **Olíunotkun**:_x000a_   - **Tegund**: Diesel / Flotaolía_x000a_   - **Magn**: 390477 lítrar_x000a_   - **Notkun**: Bílar og flugvélar_x000a_   - **Síða**: 5_x000a__x000a_2. **Bensínnotkun**:_x000a_   - **Tegund**: Bensín_x000a_   - **Magn**: 15807 lítrar_x000a_   - **Notkun**: Bílar_x000a_   - **Síða**: 5_x000a__x000a_3. **Olíunotkun (Sjókvíaleldi)**:_x000a_   - **Tegund**: Diesel / Flotaolía_x000a_   - **Magn**: 390477 lítrar_x000a_   - **Síða**: 9_x000a__x000a_4. **Bensínnotkun (Sjókvíaleldi)**:_x000a_   - **Tegund**: Bensín_x000a_   - **Magn**: 7692 lítrar_x000a_   - **Síða**: 9_x000a__x000a_5. **Olíunotkun (Fagverpi og Eskeset)**:_x000a_   - **Tegund**: Diesel / Flotaolía_x000a_   - **Magn**: 2397 lítrar_x000a_   - **Notkun**: Bílar og Fiskigeymsla_x000a_   - **Síða**: 11_x000a__x000a_6. **Bensínnotkun (Fagverpi og Eskeset)**:_x000a_   - **Tegund**: Bensín_x000a_   - **Magn**: 1763 lítrar_x000a_   - **Notkun**: Bílar_x000a_   - **Síða**: 11_x000a__x000a_7. **Mótorolía (Fagverpi og Eskeset)**:_x000a_   - **Tegund**: Mótorolía_x000a_   - **Magn**: 1090 lítrar_x000a_   - **Notkun**: Fiskigeymsla_x000a_   - **Síða**: 11_x000a__x000a_8. **Olíunotkun (Sjókvíaleldi)**:_x000a_   - **Tegund**: Diesel / Flotaolía_x000a_   - **Magn**: 47308 lítrar_x000a_   - **Síða**: 15_x000a__x000a_9. **Bensínnotkun (Sjókvíaleldi)**:_x000a_   - **Tegund**: Bensín_x000a_   - **Magn**: 854 lítrar_x000a_   - **Síða**: 15_x000a__x000a_Þessar upplýsingar gefa heildarmynd af olíunotkun fyrirtækisins á árinu 2019, þar á meðal magn og tegundir olíu sem notaðar voru í mismunandi starfsemi fyrirtækisins."/>
    <m/>
    <m/>
    <x v="4"/>
  </r>
  <r>
    <s v="sorpurðun_vesturlands"/>
    <s v="Sorpurðun Vesturlands"/>
    <s v="Borgarnes"/>
    <n v="310"/>
    <x v="13"/>
    <s v="Vesturland"/>
    <s v="Urðun úrgangs"/>
    <s v="Dísilolía"/>
    <s v="Gasolía"/>
    <n v="45914"/>
    <s v="l"/>
    <n v="39.715609999999998"/>
    <s v="tæki urðunarstaðarins"/>
    <s v="9"/>
    <s v="source"/>
    <x v="9"/>
    <s v="Í skýrslunni um grænt bókhald Sorpuðunar Vesturlands hf. fyrir árið 2019 er að finna upplýsingar um notkun olíuafurða fyrirtækisins á blaðsíðu 9. Þar kemur fram að dísilolía og bensín voru notuð á tæki urðunarstaðarins. Nánar tiltekið var notkunin eftirfarandi:_x000a__x000a_- **Dísilolía**: 45.914 lítrar_x000a_- **Bensín**: 208 lítrar_x000a__x000a_Þessi eldsneyti voru notuð á tæki eins og troðara, hjólagrafu, dráttavél og beltagrafu, sem eru notuð til flutnings á jarðvegi og við undirbúning og frágang urðunarreina. Einnig var bensíndrifið sexhjól nýtt til ferða innan urðunarsvæðisins."/>
    <m/>
    <m/>
    <x v="1"/>
  </r>
  <r>
    <s v="arctic_smolt"/>
    <s v="Arctic Sea Farm"/>
    <s v="Ísafjörður"/>
    <n v="460"/>
    <x v="11"/>
    <s v="Vestfirðir"/>
    <s v="Fiskeldi"/>
    <s v="Olíunotkun"/>
    <s v="Gasolía"/>
    <n v="10070"/>
    <s v="l"/>
    <n v="8.7105499999999996"/>
    <s v="Norðurbotni"/>
    <s v="5"/>
    <s v="source"/>
    <x v="9"/>
    <s v="Í grænu bókhaldi Arctic Smolt fyrir árið 2019 er eftirfarandi upplýsingar um olíunotkun fyrirtækisins:_x000a__x000a_- **Olíunotkun**: _x000a_  - **Staðsetning**: Norðurbotni_x000a_  - **Magn**: 10.070 lítrar_x000a__x000a_Þessar upplýsingar eru að finna á blaðsíðu 5 í skýrslunni._x000a__x000a_Engar aðrar upplýsingar um notkun annarra olíuafurða eins og bensín, dísilolíu, metanól eða annarra olíuafurða fyrir árið 2019 eru tilgreindar í textanum."/>
    <m/>
    <m/>
    <x v="4"/>
  </r>
  <r>
    <s v="norðurá_bs"/>
    <s v="Norðurá"/>
    <s v="Stekkjarvík, Blönduós"/>
    <n v="541"/>
    <x v="19"/>
    <s v="Norðurland Vestra"/>
    <s v="Móttaka og urðun sorps"/>
    <s v="Gasolía"/>
    <s v="Gasolía"/>
    <n v="43777"/>
    <s v="l"/>
    <n v="37.867105000000002"/>
    <s v="Á tækjum (troðara, beltavél, hjólaskóflar, traktorsgrafa, fjórhjól og MMC pallbíll)"/>
    <s v="16"/>
    <s v="source"/>
    <x v="9"/>
    <s v="Í skýrslunni um grænt bókhald Norðurár bs. fyrir árið 2019 er að finna eftirfarandi upplýsingar um olíunotkun fyrirtækisins:_x000a__x000a_- **Gasolíunotkun**:_x000a_  - Á tækjum (troðara, beltavél, hjólaskóflar, traktorsgrafa, fjórhjól og MMC pallbíll): 43.777 lítrar_x000a_  - Á bifreið: 2.211 lítrar_x000a_  - Á fjórhjóli: 783 lítrar_x000a_  - Samtals gasolíunotkun: 45.988 lítrar_x000a__x000a_- **Bensínnotkun**:_x000a_  - Á fjórhjóli: 783 lítrar_x000a__x000a_- **AdBlue**:_x000a_  - Notað magn: 800 lítrar_x000a__x000a_Samtals olíunotkun var því 47.571 lítrar._x000a__x000a_Þessar upplýsingar eru að finna á blaðsíðu 16 í skýrslunni._x000a__x000a_Tilvitnun:_x000a_&gt; &quot;Gasolíunotkun er bundin við notkun á tækjum, sem eru troðara, beltavél, hjólaskóflar, traktorsgrafa, fjórhjól og MMC pallbíll. Þau eru notuð til færslu á jarðvegi og undirbúning og frágang urðunarhólfs og til aðstoðar við losun farartækja þegar á þarf að halda. Olíunotkun á tækjun var 43.777 lítrar, á bifreið 2.211 lítrar, fjórhjól 783 lítrar og notað AdBlue voru 800 lítrar. Gasolíunotkun var því samtals 45.988 lítrar og bensín 783 lítrar. Rafmagn og vatn tengist eingöngu notkun í þjónustuhúsi, starfsmannaaðstöðu og þvottaplani.&quot;"/>
    <m/>
    <m/>
    <x v="1"/>
  </r>
  <r>
    <s v="íslenska_gámafélagið_hf"/>
    <s v="Íslenska Gámafélagið"/>
    <s v="Reykjavík"/>
    <n v="101"/>
    <x v="6"/>
    <s v="Höfuðborgarsvæðið"/>
    <s v="Umhverfisþjónusta"/>
    <s v="Lífdísel"/>
    <s v="Lífdíselolía"/>
    <n v="32000"/>
    <s v="l"/>
    <n v="27.68"/>
    <s v="Ekki til staðar"/>
    <s v="7"/>
    <s v="source"/>
    <x v="9"/>
    <s v="Í skýrslunni um grænt bókhald Íslenska Gámafélagsins fyrir árið 2019 er að finna eftirfarandi upplýsingar um notkun olíuafurða:_x000a__x000a_### Eldsneytisnotkun 2019_x000a_- **Metan**: 35.670 m³_x000a_- **Bensín**: 27.974 lítrar_x000a_- **Díselolía**: 1.426.092 lítrar_x000a_- **Litað díselolía**: 290.710 lítrar_x000a_- **Lífdísel**: 32.000 lítrar_x000a__x000a_Þessar upplýsingar eru að finna á blaðsíðu 7 í skýrslunni."/>
    <m/>
    <m/>
    <x v="1"/>
  </r>
  <r>
    <s v="malbikunarstöð_akureyrar"/>
    <s v="Malbikunarstöð Akureyrarbæjar"/>
    <s v="Akureyri"/>
    <n v="600"/>
    <x v="8"/>
    <s v="Norðurland Eystra"/>
    <s v="Framleiðsla malbiks"/>
    <s v="Skipaolía"/>
    <s v="Gasolía"/>
    <n v="29216"/>
    <s v="l"/>
    <n v="25.271840000000001"/>
    <s v="Til þurrkunar og upphitunar steinefna"/>
    <s v="6"/>
    <s v="source"/>
    <x v="9"/>
    <s v="Í skýrslunni um grænt bókhald fyrir Malbikunarstöð Akureyrarbæjar árið 2019 er að finna eftirfarandi upplýsingar um olíunotkun fyrirtækisins:_x000a__x000a_- **Tegundir olíu**: Skipaolía blönduð með lífdísli._x000a_- **Magn skipaolíu**: 29.216 lítrar._x000a_- **Magn lífdísils**: 18.000 lítrar._x000a_- **Heildarnotkun olíu**: Um 7,7 lítrar af olíu á hvert framleitt tonn af malbiki._x000a__x000a_Þessar upplýsingar eru að finna á blaðsíðu 6 í skýrslunni._x000a__x000a_Tilvitnun úr textanum:_x000a_&gt; &quot;Til þurrkunar og upphitunar steinefna hefur verið notuð skipaolía blönduð með lífdísli. Heildarmagn skipaolíu á árinu 2019 var 29.216 lítrar og 18.000 lítrar af lífdísli, eða um 7,7 lítrar af olíu á hvert framleitt tonn af malbiki.&quot;"/>
    <m/>
    <m/>
    <x v="6"/>
  </r>
  <r>
    <s v="íslenska_gámafélagið_hf"/>
    <s v="Íslenska Gámafélagið"/>
    <s v="Reykjavík"/>
    <n v="101"/>
    <x v="6"/>
    <s v="Höfuðborgarsvæðið"/>
    <s v="Umhverfisþjónusta"/>
    <s v="Bensín"/>
    <s v="Bensín"/>
    <n v="27974"/>
    <s v="l"/>
    <n v="20.980499999999999"/>
    <s v="Ekki til staðar"/>
    <s v="7"/>
    <s v="source"/>
    <x v="9"/>
    <s v="Í skýrslunni um grænt bókhald Íslenska Gámafélagsins fyrir árið 2019 er að finna eftirfarandi upplýsingar um notkun olíuafurða:_x000a__x000a_### Eldsneytisnotkun 2019_x000a_- **Metan**: 35.670 m³_x000a_- **Bensín**: 27.974 lítrar_x000a_- **Díselolía**: 1.426.092 lítrar_x000a_- **Litað díselolía**: 290.710 lítrar_x000a_- **Lífdísel**: 32.000 lítrar_x000a__x000a_Þessar upplýsingar eru að finna á blaðsíðu 7 í skýrslunni."/>
    <m/>
    <m/>
    <x v="1"/>
  </r>
  <r>
    <s v="samherji_fiskeldi_núpsmýri"/>
    <s v="Samherji"/>
    <s v="Núpar"/>
    <n v="801"/>
    <x v="15"/>
    <s v="Suðurland"/>
    <s v="Fiskeldi"/>
    <s v="Olía"/>
    <s v="Gasolía"/>
    <n v="27723"/>
    <s v="l"/>
    <n v="23.980395000000001"/>
    <s v="varaafstöð og vinnutæki"/>
    <s v="3, 10"/>
    <s v="source"/>
    <x v="9"/>
    <s v="Í grænu bókhaldi Samherja fiskeldis ehf fyrir árið 2019 er eftirfarandi upplýsingar um olíunotkun fyrirtækisins:_x000a__x000a_- **Tegund olíu**: Olía notuð fyrir varaafstöð og vinnutæki._x000a_- **Magn**: 27.723 lítrar._x000a_- **Eining**: Lítrar._x000a_- **Síða**: 3 (og 10)._x000a__x000a_Til viðbótar er einnig getið um heildarstærð olíugeyma fyrirtækisins:_x000a_- **Heildarstærð olíugeyma**: 23.800 lítrar._x000a_- **Síða**: 4 (og 11)._x000a__x000a_Þessar upplýsingar gefa til kynna heildarnotkun olíu og geymslugetu fyrirtækisins fyrir árið 2019."/>
    <m/>
    <m/>
    <x v="4"/>
  </r>
  <r>
    <s v="laxar_fiskeldi_ehf_laxabraut_þorlákshöfn"/>
    <s v="Laxar fiskeldi"/>
    <s v="Þorlákshöfn"/>
    <n v="815"/>
    <x v="22"/>
    <s v="Suðurland"/>
    <s v="Fiskvinnsla, framleiðsla á laxi"/>
    <s v="Olía"/>
    <s v="Gasolía"/>
    <n v="22000"/>
    <s v="l"/>
    <n v="19.03"/>
    <s v="Ekki til staðar"/>
    <s v="2"/>
    <s v="source"/>
    <x v="9"/>
    <s v="Í skýrslunni um grænt bókhald fyrir árið 2019 hjá Laxar eignarhaldsfélag ehf - Laxabraut, er að finna upplýsingar um olíunotkun fyrirtækisins. _x000a__x000a_### Olíunotkun árið 2019:_x000a_- **Tegund olíu:** Olía_x000a_- **Magn:** 22,000 lítrar_x000a_- **Eining:** lítrar_x000a_- **Síða:** 2_x000a__x000a_Tilvitnun úr textanum:_x000a_```_x000a_| 2.4 | Olía | lítrar | 20,000 | 21,000 | 22,000 |_x000a_```_x000a__x000a_Engar aðrar tegundir olíu eða olíutengdra vara eru nefndar í skýrslunni fyrir árið 2019."/>
    <m/>
    <m/>
    <x v="4"/>
  </r>
  <r>
    <s v="stolt_sea_farm"/>
    <s v="Stolt Sea Farm Iceland"/>
    <s v="Reykjanesbær"/>
    <n v="233"/>
    <x v="4"/>
    <s v="Suðurnes"/>
    <s v="Fiskeldi"/>
    <s v="Olía og bensín"/>
    <s v="Bensín"/>
    <n v="20730"/>
    <s v="l"/>
    <n v="15.547499999999999"/>
    <s v="eldi"/>
    <s v="4"/>
    <s v="source"/>
    <x v="9"/>
    <s v="Í grænu bókhaldi Stolt Sea Farm Iceland hf fyrir árið 2019 er eftirfarandi upplýsingar um olíunotkun fyrirtækisins:_x000a__x000a_- **Olíunotkun**: Olía og bensín - eldi_x000a_- **Magn**: 20,730 lítrar_x000a_- **Eining**: Lítrar_x000a_- **Síða**: 4_x000a__x000a_Þetta eru einu upplýsingar um olíunotkun fyrirtækisins sem koma fram í skýrslunni fyrir árið 2019."/>
    <m/>
    <m/>
    <x v="4"/>
  </r>
  <r>
    <s v="rifós_hf"/>
    <s v="Rifós"/>
    <s v="Kópasker"/>
    <n v="671"/>
    <x v="12"/>
    <s v="Norðurland Eystra"/>
    <s v="Fiskeldi"/>
    <s v="Hráolía"/>
    <s v="Svartolía"/>
    <n v="20571"/>
    <s v="l"/>
    <n v="20.571000000000002"/>
    <s v="Ekki til staðar"/>
    <s v="6"/>
    <s v="source"/>
    <x v="9"/>
    <s v="Í ársskýrslu Rifóss hf. fyrir árið 2019 er að finna eftirfarandi upplýsingar um olíunotkun fyrirtækisins:_x000a__x000a_### Olíunotkun (bls. 6)_x000a_- **Bensín**: 2015 lítrar_x000a_- **Hráolía**: 20571 lítrar_x000a_- **Vökvaolíur, Hydraulic Oil HDZ 46**: 388 lítrar_x000a_- **Smurolíur, Delo Gold Ultra E 15W-40**: 80 lítrar_x000a_- **Ísvari, frostlögur**: 20 lítrar_x000a_- **Tjörhreinsir**: 5 lítrar_x000a_- **Málning Flugger, Hempels**: 360 lítrar_x000a_- **Olíuhreinsir Færeyingur**: 20 lítrar_x000a_- **Ýmsar olíur**: 1 lítri_x000a__x000a_Þessar upplýsingar eru teknar úr grænu bókhaldi fyrirtækisins fyrir árið 2019 og gefa heildarmynd af notkun olíu og olíutengdra vara á árinu."/>
    <m/>
    <m/>
    <x v="4"/>
  </r>
  <r>
    <s v="terra_efnaeyðing_hf"/>
    <s v="Efnamóttakan"/>
    <s v="Hafnarfjörður"/>
    <n v="221"/>
    <x v="6"/>
    <s v="Höfuðborgarsvæðið"/>
    <s v="Úrgangsstjórnun og endurvinnsla"/>
    <s v="Díselolía"/>
    <s v="Gasolía"/>
    <n v="20399"/>
    <s v="l"/>
    <n v="17.645135"/>
    <s v="Ekki til staðar"/>
    <s v="8"/>
    <s v="source"/>
    <x v="9"/>
    <s v="Í skýrslu Terra Efnaeyðingar hf. um grænt bókhald fyrir árið 2019 er að finna eftirfarandi upplýsingar um notkun olíuafurða:_x000a__x000a_- **Bensín**: 1.231 lítrar_x000a_- **Díselolía**: 20.399 lítrar_x000a__x000a_Þessar upplýsingar eru að finna á blaðsíðu 8 í skýrslunni._x000a__x000a_&gt; &quot;Bensín | L | 1.231 | 1.657 | 3.819  _x000a_&gt; Díselolía | L | 20.399 | 22.338 | 23.428&quot;_x000a__x000a_Þessar tölur sýna notkun bensíns og díselolíu árin 2019, 2018 og 2017."/>
    <m/>
    <m/>
    <x v="1"/>
  </r>
  <r>
    <s v="alcoa_fjarðaál_reyðarfirði"/>
    <s v="Alcoa"/>
    <s v="Reyðarfjörður"/>
    <n v="730"/>
    <x v="0"/>
    <s v="Austurland"/>
    <s v="Álvinnsla"/>
    <s v="Diesel"/>
    <s v="Gasolía"/>
    <n v="18952"/>
    <s v="gigajoul"/>
    <n v="574.30303030303037"/>
    <s v="Ekki til staðar"/>
    <s v="11"/>
    <s v="source"/>
    <x v="9"/>
    <s v="Í samfélagsskýrslu Alcoa Fjarðaáls fyrir árið 2019 er að finna eftirfarandi upplýsingar um notkun olíuafurða:_x000a__x000a_1. **Tegundir olíuafurða**:_x000a_   - Diesel_x000a_   - Bensín_x000a_   - Própán_x000a__x000a_2. **Magn notkunar**:_x000a_   - Diesel: 18,952 gigajoul (GJ)_x000a_   - Bensín: 14,556 gigajoul (GJ)_x000a_   - Própán: 39,403 gigajoul (GJ)_x000a__x000a_3. **Hlutfallsleg breyting milli ára**:_x000a_   - Diesel: 2.4% minnkun frá fyrra ári_x000a_   - Bensín: 3.2% aukning frá fyrra ári_x000a_   - Própán: 16.6% aukning frá fyrra ári_x000a__x000a_4. **Upplýsingar um akstursmíla ökutækja**:_x000a_   - Lyftarar: 23,000 mílur_x000a_   - Deiglutbilar: 9,000 mílur_x000a_   - Skautbilar: 17,000 mílur_x000a_   - Babbilar: 3,500 mílur_x000a_   - Rýksugubíll: 2,800 mílur_x000a_   - Moksturstæki: 1,600 mílur_x000a_   - Sópabílar: 55,614 mílur_x000a__x000a_Þessar upplýsingar eru að finna á blaðsíðu 11 í skýrslunni._x000a__x000a_Heimild: Samfélagsskýrslan Alcoa Fjarðaáls 2019, bls. 11."/>
    <s v="Orkustuðlar notaðir"/>
    <m/>
    <x v="2"/>
  </r>
  <r>
    <s v="fiskeldi_austfjarða_berufirði_seyðisfirði_og_fáskrúðsfirði"/>
    <s v="Fiskeldi Austfjarða"/>
    <s v="Djúpivogur"/>
    <n v="765"/>
    <x v="2"/>
    <s v="Austurland"/>
    <s v="Fiskeldi"/>
    <s v="Bensín"/>
    <s v="Bensín"/>
    <n v="15807"/>
    <s v="l"/>
    <n v="11.85525"/>
    <s v="Bílar"/>
    <s v="5"/>
    <s v="source"/>
    <x v="9"/>
    <s v="Í skýrslunni um grænt bókhald og ársskýrslu Fiskeldis Austfjarða fyrir rekstrarárið 2019 er að finna eftirfarandi upplýsingar um olíunotkun fyrirtækisins:_x000a__x000a_1. **Olíunotkun**:_x000a_   - **Tegund**: Diesel / Flotaolía_x000a_   - **Magn**: 390477 lítrar_x000a_   - **Notkun**: Bílar og flugvélar_x000a_   - **Síða**: 5_x000a__x000a_2. **Bensínnotkun**:_x000a_   - **Tegund**: Bensín_x000a_   - **Magn**: 15807 lítrar_x000a_   - **Notkun**: Bílar_x000a_   - **Síða**: 5_x000a__x000a_3. **Olíunotkun (Sjókvíaleldi)**:_x000a_   - **Tegund**: Diesel / Flotaolía_x000a_   - **Magn**: 390477 lítrar_x000a_   - **Síða**: 9_x000a__x000a_4. **Bensínnotkun (Sjókvíaleldi)**:_x000a_   - **Tegund**: Bensín_x000a_   - **Magn**: 7692 lítrar_x000a_   - **Síða**: 9_x000a__x000a_5. **Olíunotkun (Fagverpi og Eskeset)**:_x000a_   - **Tegund**: Diesel / Flotaolía_x000a_   - **Magn**: 2397 lítrar_x000a_   - **Notkun**: Bílar og Fiskigeymsla_x000a_   - **Síða**: 11_x000a__x000a_6. **Bensínnotkun (Fagverpi og Eskeset)**:_x000a_   - **Tegund**: Bensín_x000a_   - **Magn**: 1763 lítrar_x000a_   - **Notkun**: Bílar_x000a_   - **Síða**: 11_x000a__x000a_7. **Mótorolía (Fagverpi og Eskeset)**:_x000a_   - **Tegund**: Mótorolía_x000a_   - **Magn**: 1090 lítrar_x000a_   - **Notkun**: Fiskigeymsla_x000a_   - **Síða**: 11_x000a__x000a_8. **Olíunotkun (Sjókvíaleldi)**:_x000a_   - **Tegund**: Diesel / Flotaolía_x000a_   - **Magn**: 47308 lítrar_x000a_   - **Síða**: 15_x000a__x000a_9. **Bensínnotkun (Sjókvíaleldi)**:_x000a_   - **Tegund**: Bensín_x000a_   - **Magn**: 854 lítrar_x000a_   - **Síða**: 15_x000a__x000a_Þessar upplýsingar gefa heildarmynd af olíunotkun fyrirtækisins á árinu 2019, þar á meðal magn og tegundir olíu sem notaðar voru í mismunandi starfsemi fyrirtækisins."/>
    <m/>
    <m/>
    <x v="4"/>
  </r>
  <r>
    <s v="alcoa_fjarðaál_reyðarfirði"/>
    <s v="Alcoa"/>
    <s v="Reyðarfjörður"/>
    <n v="730"/>
    <x v="0"/>
    <s v="Austurland"/>
    <s v="Álvinnsla"/>
    <s v="Bensín"/>
    <s v="Bensín"/>
    <n v="14556"/>
    <s v="gigajoul"/>
    <n v="338.51162790697674"/>
    <s v="Ekki til staðar"/>
    <s v="11"/>
    <s v="source"/>
    <x v="9"/>
    <s v="Í samfélagsskýrslu Alcoa Fjarðaáls fyrir árið 2019 er að finna eftirfarandi upplýsingar um notkun olíuafurða:_x000a__x000a_1. **Tegundir olíuafurða**:_x000a_   - Diesel_x000a_   - Bensín_x000a_   - Própán_x000a__x000a_2. **Magn notkunar**:_x000a_   - Diesel: 18,952 gigajoul (GJ)_x000a_   - Bensín: 14,556 gigajoul (GJ)_x000a_   - Própán: 39,403 gigajoul (GJ)_x000a__x000a_3. **Hlutfallsleg breyting milli ára**:_x000a_   - Diesel: 2.4% minnkun frá fyrra ári_x000a_   - Bensín: 3.2% aukning frá fyrra ári_x000a_   - Própán: 16.6% aukning frá fyrra ári_x000a__x000a_4. **Upplýsingar um akstursmíla ökutækja**:_x000a_   - Lyftarar: 23,000 mílur_x000a_   - Deiglutbilar: 9,000 mílur_x000a_   - Skautbilar: 17,000 mílur_x000a_   - Babbilar: 3,500 mílur_x000a_   - Rýksugubíll: 2,800 mílur_x000a_   - Moksturstæki: 1,600 mílur_x000a_   - Sópabílar: 55,614 mílur_x000a__x000a_Þessar upplýsingar eru að finna á blaðsíðu 11 í skýrslunni._x000a__x000a_Heimild: Samfélagsskýrslan Alcoa Fjarðaáls 2019, bls. 11."/>
    <s v="Orkustuðlar notaðir"/>
    <m/>
    <x v="2"/>
  </r>
  <r>
    <s v="reykjagarður_hf_jarlsstöðum"/>
    <s v="Reykjagarður"/>
    <s v="Hella"/>
    <n v="851"/>
    <x v="18"/>
    <s v="Suðurland"/>
    <s v="Framleiðsla á kjúklingi og kjúklingaafurðum"/>
    <s v="Ótilgreind olía"/>
    <s v="Gasolía"/>
    <n v="9638"/>
    <s v="l"/>
    <n v="8.3368700000000011"/>
    <s v="Ekki til staðar"/>
    <s v="4"/>
    <s v="source"/>
    <x v="9"/>
    <s v="Í skýrslunni um grænt bókhald fyrir Reykjagarð hf. vegna ársins 2019 er eftirfarandi upplýsingar um olíunotkun fyrirtækisins:_x000a__x000a_- **Tegund olíu**: Ótilgreind olía_x000a_- **Magn**: 9.638 lítrar_x000a_- **Eining**: Lítrar_x000a_- **Síða**: 4_x000a__x000a_Tilvitnun úr textanum:_x000a_&quot;2.5. Olíunotkun | Jarlstaðir | 9.638 | | lítrar&quot;"/>
    <m/>
    <m/>
    <x v="7"/>
  </r>
  <r>
    <s v="samherji_stað_grindavík"/>
    <s v="Samherji"/>
    <s v="Grindavík"/>
    <n v="240"/>
    <x v="17"/>
    <s v="Suðurnes"/>
    <s v="Fiskeldi"/>
    <s v="Olíunotkun"/>
    <s v="Gasolía"/>
    <n v="5116"/>
    <s v="l"/>
    <n v="4.4253400000000003"/>
    <s v="Staður"/>
    <s v="3"/>
    <s v="source"/>
    <x v="9"/>
    <s v="Í græna bókhaldi Samherja fiskeldis ehf. fyrir árið 2019 er tilgreind olíunotkun fyrirtækisins á blaðsíðu 3. Þar kemur fram að olíunotkun á starfsstöðinni Staður var 5.116 lítrar._x000a__x000a_Tilvitnun:_x000a_&quot;2.5. Olíunotkun | Staður | 5.116 | lítrar&quot;_x000a__x000a_Engar aðrar upplýsingar um notkun annarra olíuafurða eins og bensíns, dísils eða metanóls fyrir árið 2019 eru tilgreindar í textanum."/>
    <m/>
    <m/>
    <x v="4"/>
  </r>
  <r>
    <s v="sorpa"/>
    <s v="Sorpa"/>
    <s v="Reykjavík"/>
    <n v="112"/>
    <x v="6"/>
    <s v="Höfuðborgarsvæðið"/>
    <s v="Úrgangsmeðhöndlun"/>
    <s v="Lífdísill"/>
    <s v="Lífdíselolía"/>
    <n v="8268"/>
    <s v="l"/>
    <n v="7.1518199999999998"/>
    <s v="Ekki til staðar"/>
    <s v="5"/>
    <s v="source"/>
    <x v="9"/>
    <s v="Í skýrslunni um grænt bókhald SORPU fyrir árið 2019 er að finna eftirfarandi upplýsingar um notkun olíuafurða:_x000a__x000a_### Eldsneytisnotkun árið 2019 (bls. 5)_x000a_- **Bensín**: 3.055 lítrar, 0,01 l/t_x000a_- **Dísilolía**: 519.556 lítrar, 2,31 l/t_x000a_- **Metan**: 43.762 Nm³, 0,19 Nm³/t_x000a_- **Lífdísill**: 8.268 lítrar, 0,04 l/t_x000a__x000a_### Heildarorkunotkun árið 2019 (bls. 8)_x000a_- **Bensín**: 2,3 tonn, 28.199 kWst_x000a_- **Dísilolía**: 415,6 tonn, 4.964.646 kWst_x000a_- **Metan**: 31,38 tonn, 435.801 kWst_x000a_- **Lífdísill**: 7,28 tonn, 76.804 kWst_x000a__x000a_### Gróðurhúsalofttegundir frá eldsneytisnotkun á ökutæki SORPU (bls. 9)_x000a_- **Bensín**: 2,3 tonn, 0,03 tonn CO₂/tonn_x000a_- **Dísilolía**: 415,6 tonn, 5,86 tonn CO₂/tonn_x000a_- **Lífdísill**: 7,3 tonn, 0,01 tonn CO₂/tonn_x000a__x000a_### Heildarmagn notað af metani frá SORPU og sparaður útblástur (bls. 10)_x000a_- **Ökutæki**: 1.753.117 Nm³, 1.257 tonn, 31.425 tonn CO₂_x000a_- **Metan til eigin nota**: 121.300 Nm³, 87 tonn, 2.174 tonn CO₂_x000a_- **Metan í brennara**: 1.694.000 Nm³, 1.215 tonn, 30.365 tonn CO₂_x000a__x000a_Þessar upplýsingar sýna notkun mismunandi tegunda olíuafurða hjá SORPU árið 2019, ásamt magni og umhverfisáhrifum þeirra."/>
    <m/>
    <m/>
    <x v="1"/>
  </r>
  <r>
    <s v="vinnslustöðin_hf_vestmannaeyjum"/>
    <s v="Vinnslustöðin"/>
    <s v="Vestmannaeyjar"/>
    <n v="900"/>
    <x v="3"/>
    <s v="Suðurland"/>
    <s v="Fiskimjölsverksmiðja"/>
    <s v="Svartolía"/>
    <s v="Svartolía"/>
    <n v="555876"/>
    <s v="kg"/>
    <n v="555.87599999999998"/>
    <s v="Ekki til staðar"/>
    <s v="12"/>
    <s v="source"/>
    <x v="9"/>
    <s v="Í skýrslunni um grænt bókhald fyrir árið 2019 frá Vinnslustöðinni hf. eru eftirfarandi upplýsingar um notkun olíuafurða:_x000a__x000a_1. **Svartolía/DMA/Skipagasolía**:_x000a_   - **Svartolía**: 9.860 kg_x000a_   - **DMA-olía**: 377.744 lítrar_x000a_   - **Skipagasolía**: 178.374 lítrar_x000a__x000a_   Þessar upplýsingar eru að finna í töflu 6 á blaðsíðu 12:_x000a_   &gt; &quot;### Tafla 6. Skipting olíutegunda í brennslu._x000a_   &gt; | Efni        | 2018     | 2019     | Einingar |_x000a_   &gt; |-------------|----------|----------|----------|_x000a_   &gt; | Svartolía   | 889.517  | 9.860    | Kg       |_x000a_   &gt; | DMA-olía    | 0        | 377.744  | Lítrar   |_x000a_   &gt; | Skipagasolía| 0        | 178.374  | Lítrar   |&quot;_x000a__x000a_2. **Gasolía**:_x000a_   - **Gasolía**: 5.792 lítrar_x000a__x000a_   Þessar upplýsingar eru að finna í töflu 4 á blaðsíðu 11:_x000a_   &gt; &quot;### Tafla 4. Notkun rafmagns, olíu og vatns árin 2018 og 2019._x000a_   &gt; |                      | 2018       | x/tonn hráefni | 2019       | x/tonn hráefni |_x000a_   &gt; |----------------------|------------|----------------|------------|----------------|_x000a_   &gt; | Rafmagn              | 2.347.656 kWh | 50,11          | 2.001.320 kWh | 73,3          |_x000a_   &gt; | Rafskautaketill      | 11.204.802 kWh | 239,2          | 7.458.168 kWh | 273,2         |_x000a_   &gt; | Svartolía/DMA/       |              |                |            |                |_x000a_   &gt; | Skipagasolía         | 886.042 Kg  | 18,9           | 555.871 Kg | 20,3           |_x000a_   &gt; | Gasolía              | 11.707 Lítrar | 0,25           | 5.792 Lítrar | 0,21          |_x000a_   &gt; | Vatn                 | 32.097 m³   | 0,69           | 20.905 m³  | 0,86           |&quot;_x000a__x000a_Þessar upplýsingar gefa góða yfirsýn yfir notkun mismunandi olíuafurða hjá Vinnslustöðinni hf. á árinu 2019."/>
    <m/>
    <m/>
    <x v="0"/>
  </r>
  <r>
    <s v="klausturbleikja_ehf"/>
    <s v="Klausturbleikja"/>
    <s v="Kirkjubæjarklaustur"/>
    <n v="880"/>
    <x v="20"/>
    <s v="Suðurland"/>
    <s v="Fiskeldi"/>
    <s v="Olía"/>
    <s v="Gasolía"/>
    <n v="7200"/>
    <s v="l"/>
    <n v="6.2279999999999998"/>
    <s v="Bifreiðar og vinnuvélar"/>
    <s v="3"/>
    <s v="source"/>
    <x v="9"/>
    <s v="Í grænu bókhaldi Klausturbleikju ehf. fyrir árið 2019 er eftirfarandi upplýsingar um olíunotkun fyrirtækisins:_x000a__x000a_- **Tegund olíu**: Olía_x000a_- **Magn**: 7.200 lítrar_x000a_- **Notkun**: Bifreiðar og vinnuvélar_x000a_- **Síða**: 3_x000a__x000a_Engar aðrar upplýsingar um notkun annarra olíuafurða eins og bensín, dísilolíu, metanól eða annarra eru tilgreindar í textanum fyrir árið 2019."/>
    <m/>
    <m/>
    <x v="4"/>
  </r>
  <r>
    <s v="tdk_foil_iceland"/>
    <s v="TDK Foil Iceland "/>
    <s v="Akureyri"/>
    <n v="600"/>
    <x v="8"/>
    <s v="Norðurland Eystra"/>
    <s v="Framleiðsla og vinnsla málma"/>
    <s v="Díselolía"/>
    <s v="Gasolía"/>
    <n v="7070"/>
    <s v="l"/>
    <n v="6.1155499999999998"/>
    <s v="Ökutæki/vélar"/>
    <s v="10"/>
    <s v="source"/>
    <x v="9"/>
    <s v="Í skýrslunni um grænt bókhald TDK Foil Iceland fyrir árið 2019 er að finna upplýsingar um notkun olíutengdra vara. Hér eru helstu atriði:_x000a__x000a_- **Díselolía**:_x000a_  - Notkun á ökutæki/vélar: 7.070 lítrar_x000a_  - Notkun á tæki: 447 lítrar_x000a__x000a_- **Bensín**:_x000a_  - Notkun á ökutæki/vélar: 642 lítrar_x000a__x000a_- **Mótorolía**:_x000a_  - Notkun á vélar/viðhald: 116 lítrar_x000a__x000a_- **Olíuhreinsir**:_x000a_  - Notkun á vélar/viðhald: 0 lítrar (engin notkun árið 2019)_x000a__x000a_Þessar upplýsingar eru að finna á blaðsíðu 10 í skýrslunni._x000a__x000a_Tilvitnun:_x000a_&gt; &quot;Jarðefnaeldsneyti [lítrar] | Ökutæki/vélar | Dísel: 7.070 Bensín: 642 Dísel á tæki: 447&quot;_x000a__x000a_&gt; &quot;Mótorolía [lítrar] | Vélar/viðhald | 116&quot;_x000a__x000a_&gt; &quot;Olíuhreinsir [lítrar] | Vélar/viðhald | 0&quot;_x000a__x000a_Þetta gefur nákvæma mynd af notkun olíutengdra vara hjá TDK Foil Iceland árið 2019."/>
    <m/>
    <m/>
    <x v="2"/>
  </r>
  <r>
    <s v="eskja_hf"/>
    <s v="Eskja"/>
    <s v="Eskifjörður"/>
    <n v="735"/>
    <x v="0"/>
    <s v="Austurland"/>
    <s v="Mjöl- og lýsisvinnsla"/>
    <s v="Díselolía"/>
    <s v="Gasolía"/>
    <n v="6879"/>
    <s v="l"/>
    <n v="5.9503349999999999"/>
    <s v="fyrir lyftara og tæki"/>
    <s v="9"/>
    <s v="source"/>
    <x v="9"/>
    <s v="Í skýrslunni um grænt bókhald Eskju hf. fyrir árið 2019 er að finna eftirfarandi upplýsingar um notkun olíuafurða:_x000a__x000a_1. **Vélaolía fyrir lyftara og tæki**:_x000a_   - Magn: 6.879 lítrar_x000a_   - Eining: Lítrar_x000a_   - Síða: 9 (Tafla 5)_x000a__x000a_2. **Svartolía**:_x000a_   - Magn: 0 kg_x000a_   - Eining: kg_x000a_   - Síða: 9 (Tafla 5)_x000a__x000a_3. **Loftmengun vegna brennslu á svartolíu**:_x000a_   - CO2: 0 tonn_x000a_   - SO2: 0 tonn_x000a_   - Síða: 10 (Tafla 6)_x000a__x000a_Samkvæmt skýrslunni er verksmiðjan nú að fullu rafvædd og jarðefnaeldsneyti er eingöngu notað sem varaafl. Þetta kemur fram á síðu 4 þar sem segir: &quot;verksmiðjan nú að fullu rafvædd og er jarðefnaeldsneyti eingöngu notað sem varaafl.&quot;_x000a__x000a_Engar upplýsingar eru um notkun annarra olíuafurða eins og bensíns eða metanóls fyrir árið 2019."/>
    <m/>
    <m/>
    <x v="0"/>
  </r>
  <r>
    <s v="cri_svartsengi"/>
    <s v="Carbon Recycling International"/>
    <s v="Svartsengi"/>
    <n v="240"/>
    <x v="17"/>
    <s v="Suðurnes"/>
    <s v="Efnaverksmiðja"/>
    <s v="Eldsneyti"/>
    <s v="Bensín"/>
    <n v="1487"/>
    <s v="l"/>
    <n v="1.1152500000000001"/>
    <s v="akstur starfsmanna"/>
    <s v="8"/>
    <s v="source"/>
    <x v="9"/>
    <s v="Í grænu bókhaldi Carbon Recycling International hf. fyrir árið 2019 er að finna eftirfarandi upplýsingar um notkun olíutengdra vara:_x000a__x000a_- **Eldsneyti**: 1.487 lítrar. Þetta eldsneyti var notað fyrir akstur starfsmanna (Page 8)._x000a_- **Metanól**: 3.000 lítrar. Þetta metanól var notað fyrir tilraunaakstur og akstur starfsmanna (Page 8)._x000a__x000a_Engar upplýsingar fundust um notkun annarra olíutengdra vara eins og bensín eða dísilolíu fyrir árið 2019._x000a__x000a_Þessar upplýsingar eru staðsettar á blaðsíðu 8 í skýrslunni."/>
    <m/>
    <m/>
    <x v="3"/>
  </r>
  <r>
    <s v="matorka_fiskeldi_húsatóftum"/>
    <s v="Matorka"/>
    <s v="Grindavík"/>
    <n v="240"/>
    <x v="17"/>
    <s v="Suðurnes"/>
    <s v="Áframeldi á bleikju og regnboga"/>
    <s v="Olíunotkun"/>
    <s v="Gasolía"/>
    <n v="502"/>
    <s v="l"/>
    <n v="0.43423"/>
    <s v="á Húsatóftir"/>
    <s v="2"/>
    <s v="source"/>
    <x v="9"/>
    <s v="Í grænu bókhaldi Matorku ehf fyrir árið 2019 er eftirfarandi upplýsingar um olíunotkun fyrirtækisins:_x000a__x000a_- **Olíunotkun**: 502 lítrar (L) á Húsatóftir (bls. 2)_x000a_- **Olíunotkun**: 174 lítrar (L) á Húsatóftir (bls. 10)_x000a__x000a_Þessar upplýsingar eru teknar úr tveimur mismunandi töflum í skýrslunni, sem sýna olíunotkun á mismunandi stöðum eða í mismunandi samhengi innan fyrirtækisins."/>
    <m/>
    <m/>
    <x v="4"/>
  </r>
  <r>
    <s v="matorka_fiskeldi_húsatóftum"/>
    <s v="Matorka"/>
    <s v="Grindavík"/>
    <n v="240"/>
    <x v="17"/>
    <s v="Suðurnes"/>
    <s v="Áframeldi á bleikju og regnboga"/>
    <s v="Olíunotkun"/>
    <s v="Gasolía"/>
    <n v="174"/>
    <s v="l"/>
    <n v="0.15050999999999998"/>
    <s v="á Húsatóftir"/>
    <s v="10"/>
    <s v="source"/>
    <x v="9"/>
    <s v="Í grænu bókhaldi Matorku ehf fyrir árið 2019 er eftirfarandi upplýsingar um olíunotkun fyrirtækisins:_x000a__x000a_- **Olíunotkun**: 502 lítrar (L) á Húsatóftir (bls. 2)_x000a_- **Olíunotkun**: 174 lítrar (L) á Húsatóftir (bls. 10)_x000a__x000a_Þessar upplýsingar eru teknar úr tveimur mismunandi töflum í skýrslunni, sem sýna olíunotkun á mismunandi stöðum eða í mismunandi samhengi innan fyrirtækisins."/>
    <m/>
    <m/>
    <x v="4"/>
  </r>
  <r>
    <s v="vinnslustöðin_hf_vestmannaeyjum"/>
    <s v="Vinnslustöðin"/>
    <s v="Vestmannaeyjar"/>
    <n v="900"/>
    <x v="3"/>
    <s v="Suðurland"/>
    <s v="Fiskimjölsverksmiðja"/>
    <s v="Gasolía"/>
    <s v="Gasolía"/>
    <n v="5792"/>
    <s v="l"/>
    <n v="5.0100800000000003"/>
    <s v="Ekki til staðar"/>
    <s v="11"/>
    <s v="source"/>
    <x v="9"/>
    <s v="Í skýrslunni um grænt bókhald fyrir árið 2019 frá Vinnslustöðinni hf. eru eftirfarandi upplýsingar um notkun olíuafurða:_x000a__x000a_1. **Svartolía/DMA/Skipagasolía**:_x000a_   - **Svartolía**: 9.860 kg_x000a_   - **DMA-olía**: 377.744 lítrar_x000a_   - **Skipagasolía**: 178.374 lítrar_x000a__x000a_   Þessar upplýsingar eru að finna í töflu 6 á blaðsíðu 12:_x000a_   &gt; &quot;### Tafla 6. Skipting olíutegunda í brennslu._x000a_   &gt; | Efni        | 2018     | 2019     | Einingar |_x000a_   &gt; |-------------|----------|----------|----------|_x000a_   &gt; | Svartolía   | 889.517  | 9.860    | Kg       |_x000a_   &gt; | DMA-olía    | 0        | 377.744  | Lítrar   |_x000a_   &gt; | Skipagasolía| 0        | 178.374  | Lítrar   |&quot;_x000a__x000a_2. **Gasolía**:_x000a_   - **Gasolía**: 5.792 lítrar_x000a__x000a_   Þessar upplýsingar eru að finna í töflu 4 á blaðsíðu 11:_x000a_   &gt; &quot;### Tafla 4. Notkun rafmagns, olíu og vatns árin 2018 og 2019._x000a_   &gt; |                      | 2018       | x/tonn hráefni | 2019       | x/tonn hráefni |_x000a_   &gt; |----------------------|------------|----------------|------------|----------------|_x000a_   &gt; | Rafmagn              | 2.347.656 kWh | 50,11          | 2.001.320 kWh | 73,3          |_x000a_   &gt; | Rafskautaketill      | 11.204.802 kWh | 239,2          | 7.458.168 kWh | 273,2         |_x000a_   &gt; | Svartolía/DMA/       |              |                |            |                |_x000a_   &gt; | Skipagasolía         | 886.042 Kg  | 18,9           | 555.871 Kg | 20,3           |_x000a_   &gt; | Gasolía              | 11.707 Lítrar | 0,25           | 5.792 Lítrar | 0,21          |_x000a_   &gt; | Vatn                 | 32.097 m³   | 0,69           | 20.905 m³  | 0,86           |&quot;_x000a__x000a_Þessar upplýsingar gefa góða yfirsýn yfir notkun mismunandi olíuafurða hjá Vinnslustöðinni hf. á árinu 2019."/>
    <m/>
    <m/>
    <x v="0"/>
  </r>
  <r>
    <s v="sveitarfélagið_hornafjörður__urðunarstaður_á_mel"/>
    <s v="Sveitarfélagið Hornafjörður"/>
    <s v="Hornafjörður"/>
    <n v="780"/>
    <x v="5"/>
    <s v="Suðurland"/>
    <s v="Úrgangsstarfsemi"/>
    <s v="Díselolía"/>
    <s v="Gasolía"/>
    <n v="5707"/>
    <s v="l"/>
    <n v="4.9365550000000002"/>
    <s v="vinnuvél við urðun"/>
    <s v="7"/>
    <s v="source"/>
    <x v="9"/>
    <s v="Í skýrslunni um grænt bókhald Sveitarfélagsins Hornafjarðar fyrir árið 2019 er að finna eftirfarandi upplýsingar um notkun olíuafurða:_x000a__x000a_- **Tegund olíu**: Díselolía_x000a_- **Magn notað**: 5.707 lítrar_x000a_- **Einingar**: Lítrar_x000a_- **Síða**: 7_x000a__x000a_Tilvitnun úr textanum:_x000a_&quot;Jarðefnaeldsneyti sem notað var við urðun árið 2019 var í formi díselolíu á vinnuvél. Vélin sem notuð er til að urða með eyðir samkvæmt mæli 16,4 lítrum af eldsneyti á klukkustund. Skráðir tímar á vél í verkinu árið 2019 voru 348 og því má áætla að 5.707 lítrar af díselolíu hafi verið nýttir árið 2019.&quot;_x000a__x000a_Engar aðrar upplýsingar um notkun annarra olíuafurða eins og bensín eða metanól fundust í skýrslunni."/>
    <m/>
    <m/>
    <x v="1"/>
  </r>
  <r>
    <s v="ís_47_ehf_önundarfirði"/>
    <s v="ÍS47"/>
    <s v="Flateyri"/>
    <n v="425"/>
    <x v="9"/>
    <s v="Vestfirðir"/>
    <s v="Fiskeldi"/>
    <s v="Díselolía"/>
    <s v="Gasolía"/>
    <n v="5500"/>
    <s v="l"/>
    <n v="4.7575000000000003"/>
    <s v="á þjónustubát"/>
    <s v="4"/>
    <s v="source"/>
    <x v="9"/>
    <s v="Í skýrslunni um grænt bókhald fyrir árið 2019 frá fyrirtækinu ÍS47 ehf eru eftirfarandi upplýsingar um notkun olíuafurða:_x000a__x000a_### Eldsneytisnotkun_x000a_- **Díselolía á þjónustubát**: 5.500 lítrar_x000a_- **Bensín á þjónustubát**: 1.100 lítrar_x000a_- **Bensín á þjónustubifreið**: 1.850 lítrar_x000a_- **Gasolía á lyftara**: 400 lítrar_x000a__x000a_Þessar upplýsingar eru að finna á blaðsíðu 4 í skýrslunni._x000a__x000a_### Tilvísun_x000a_&gt; &quot;## Eldsneytisnotkun_x000a_&gt; | Eldsneytisnotkun | Ltr. | Notkun |_x000a_&gt; |------------------|------|-------|_x000a_&gt; | 5.500            |      | Díselolía á þjónustubát |_x000a_&gt; | 1.100            |      | Bensín á þjónustubát |_x000a_&gt; | 1.850            |      | Bensín á þjónustubifreið |_x000a_&gt; | 400              |      | Gasolía á lyftara |&quot;"/>
    <m/>
    <m/>
    <x v="4"/>
  </r>
  <r>
    <s v="efnarás"/>
    <s v="Efnarás"/>
    <s v="Reykjavík"/>
    <n v="104"/>
    <x v="6"/>
    <s v="Höfuðborgarsvæðið"/>
    <s v="Móttaka og meðhöndlun spilliefna"/>
    <s v="Díselolía (akstur Hringrás ehf.)"/>
    <s v="Gasolía"/>
    <n v="4859"/>
    <s v="l"/>
    <n v="4.2030349999999999"/>
    <s v="Akstur sem er hluti af starfsemi Efnarásar, reiknað sem 5% af notkun Hringrásar"/>
    <s v="10"/>
    <s v="source"/>
    <x v="9"/>
    <s v="Í skýrslunni um grænt bókhald Efnarásar ehf. fyrir árið 2019 er að finna eftirfarandi upplýsingar um notkun olíutengdra vara:_x000a__x000a_### Tegundir olíu og magn notkunar_x000a_- **Díselolía**:_x000a_  - **Magn**: 1.492 lítrar_x000a_  - **Notkun**: Tæki sem voru nýtt í starfseminni_x000a_  - **Heimild**: Tafla 8 – Orku- og vatnsnotkun fyrir árið 2019 (bls. 10)_x000a__x000a_- **Díselolía (akstur Hringrás ehf.)**:_x000a_  - **Magn**: 4.859 lítrar_x000a_  - **Notkun**: Akstur sem er hluti af starfsemi Efnarásar, reiknað sem 5% af notkun Hringrásar_x000a_  - **Heimild**: Tafla 8 – Orku- og vatnsnotkun fyrir árið 2019 (bls. 10)_x000a__x000a_### Losun gróðurhúsalofttegunda_x000a_- **Díselolía**:_x000a_  - **Losun**: 4.000 kg CO₂ ígildi_x000a_  - **Heimild**: Tafla 9 – Losun gróðurhúsalofttegunda frá starfseminni (bls. 11)_x000a__x000a_- **Díselolía (akstur Hringrás)**:_x000a_  - **Losun**: 13.300 kg CO₂ ígildi_x000a_  - **Heimild**: Tafla 9 – Losun gróðurhúsalofttegunda frá starfseminni (bls. 11)_x000a__x000a_### Samtals losun gróðurhúsalofttegunda frá díselolíu_x000a_- **Samtals**: 17.650 kg CO₂ ígildi_x000a_  - **Heimild**: Tafla 9 – Losun gróðurhúsalofttegunda frá starfseminni (bls. 11)_x000a__x000a_Þessar upplýsingar gefa til kynna notkun og losun tengda díselolíu í starfsemi Efnarásar ehf. á árinu 2019."/>
    <m/>
    <m/>
    <x v="1"/>
  </r>
  <r>
    <s v="fjarðalax_ehf"/>
    <s v="Fjarðalax"/>
    <s v="Tálknafjörður"/>
    <n v="460"/>
    <x v="11"/>
    <s v="Vestfirðir"/>
    <s v="Fiskeldi"/>
    <s v="Olía"/>
    <s v="Gasolía"/>
    <n v="4825.0200000000004"/>
    <s v="l"/>
    <n v="4.1736423"/>
    <s v="Bílar, bátar, prammar, vinnuvélar og ljósavélar"/>
    <s v="6"/>
    <s v="source"/>
    <x v="9"/>
    <s v="Í grænu bókhaldi Fjarðalax ehf. fyrir árið 2019 er tilgreind olíunotkun fyrirtækisins. Upplýsingarnar eru eftirfarandi:_x000a__x000a_- **Tegund olíu**: Olía notuð fyrir bíla, báta, pramma, vinnuvélar og ljósavélar._x000a_- **Magn**: 4.825,02 lítrar._x000a_- **Eining**: Lítrar._x000a_- **Síða**: 6._x000a__x000a_Tilvitnun úr textanum:_x000a_&quot;2.5. Olíunotkun | Bílar, bátar, prammar, vinnuvélar og ljósavélar | 4.825,02 | ltrs&quot;"/>
    <m/>
    <m/>
    <x v="4"/>
  </r>
  <r>
    <s v="fiskeldið_haukamýri"/>
    <s v="Fiskeldið Haukamýri"/>
    <s v="Húsavík"/>
    <n v="640"/>
    <x v="12"/>
    <s v="Norðurland Eystra"/>
    <s v="Fiskeldi"/>
    <s v="Olíunotkun"/>
    <s v="Gasolía"/>
    <n v="4761"/>
    <s v="l"/>
    <n v="4.1182650000000001"/>
    <s v="Ekki til staðar"/>
    <s v="3"/>
    <s v="source"/>
    <x v="9"/>
    <s v="Í skýrslunni um grænt bókhald fyrir árið 2019 hjá Fiskeldinu Haukamýri ehf. er eftirfarandi upplýsingar um olíunotkun fyrirtækisins:_x000a__x000a_- **Olíunotkun**: 4.761 lítrar (L) (bls. 3)_x000a_- **Bensínnotkun**: 1.772 lítrar (L) (bls. 3)_x000a_- **Olía (OLÍS)**: 2.714 lítrar (L) (bls. 8)_x000a__x000a_Þessar upplýsingar eru teknar úr töflum á blaðsíðum 3 og 8 í skýrslunni."/>
    <m/>
    <m/>
    <x v="4"/>
  </r>
  <r>
    <s v="eldisstöðin_ísþór"/>
    <s v="Eldisstoðin Ísþór"/>
    <s v="Þorlákshöfn"/>
    <n v="815"/>
    <x v="22"/>
    <s v="Suðurland"/>
    <s v="Eldisiðnaður"/>
    <s v="Bensín"/>
    <s v="Bensín"/>
    <n v="4172"/>
    <s v="l"/>
    <n v="3.129"/>
    <s v="Bifreiðar"/>
    <s v="6"/>
    <s v="source"/>
    <x v="9"/>
    <s v="Í skýrslunni um Grænt bókhald fyrir árið 2019 frá Eldisstöðinni Ísþór hf. er að finna eftirfarandi upplýsingar um olíunotkun fyrirtækisins:_x000a__x000a_### Olíunotkun (bls. 6)_x000a_- **Bifreiðar**: 4172 lítrar_x000a_- **Traktorsgröfa og Lyftari**: 1833 lítrar_x000a_- **Ljósavélar**: 3107 lítrar_x000a_- **Steinolía**: Magn ekki tilgreint_x000a_- **Glussaolía**: 40 lítrar_x000a__x000a_Þessar upplýsingar gefa til kynna notkun mismunandi olíutegunda og magn þeirra í lítrum fyrir árið 2019."/>
    <m/>
    <m/>
    <x v="4"/>
  </r>
  <r>
    <s v="eldisstöðin_ísþór"/>
    <s v="Eldisstoðin Ísþór"/>
    <s v="Þorlákshöfn"/>
    <n v="815"/>
    <x v="22"/>
    <s v="Suðurland"/>
    <s v="Eldisiðnaður"/>
    <s v="Ljósavélar"/>
    <s v="Gasolía"/>
    <n v="3107"/>
    <s v="l"/>
    <n v="2.6875549999999997"/>
    <s v="Ljósavélar"/>
    <s v="6"/>
    <s v="source"/>
    <x v="9"/>
    <s v="Í skýrslunni um Grænt bókhald fyrir árið 2019 frá Eldisstöðinni Ísþór hf. er að finna eftirfarandi upplýsingar um olíunotkun fyrirtækisins:_x000a__x000a_### Olíunotkun (bls. 6)_x000a_- **Bifreiðar**: 4172 lítrar_x000a_- **Traktorsgröfa og Lyftari**: 1833 lítrar_x000a_- **Ljósavélar**: 3107 lítrar_x000a_- **Steinolía**: Magn ekki tilgreint_x000a_- **Glussaolía**: 40 lítrar_x000a__x000a_Þessar upplýsingar gefa til kynna notkun mismunandi olíutegunda og magn þeirra í lítrum fyrir árið 2019."/>
    <m/>
    <m/>
    <x v="4"/>
  </r>
  <r>
    <s v="sorpa"/>
    <s v="Sorpa"/>
    <s v="Reykjavík"/>
    <n v="112"/>
    <x v="6"/>
    <s v="Höfuðborgarsvæðið"/>
    <s v="Úrgangsmeðhöndlun"/>
    <s v="Bensín"/>
    <s v="Bensín"/>
    <n v="3055"/>
    <s v="l"/>
    <n v="2.2912499999999998"/>
    <s v="Ekki til staðar"/>
    <s v="5"/>
    <s v="source"/>
    <x v="9"/>
    <s v="Í skýrslunni um grænt bókhald SORPU fyrir árið 2019 er að finna eftirfarandi upplýsingar um notkun olíuafurða:_x000a__x000a_### Eldsneytisnotkun árið 2019 (bls. 5)_x000a_- **Bensín**: 3.055 lítrar, 0,01 l/t_x000a_- **Dísilolía**: 519.556 lítrar, 2,31 l/t_x000a_- **Metan**: 43.762 Nm³, 0,19 Nm³/t_x000a_- **Lífdísill**: 8.268 lítrar, 0,04 l/t_x000a__x000a_### Heildarorkunotkun árið 2019 (bls. 8)_x000a_- **Bensín**: 2,3 tonn, 28.199 kWst_x000a_- **Dísilolía**: 415,6 tonn, 4.964.646 kWst_x000a_- **Metan**: 31,38 tonn, 435.801 kWst_x000a_- **Lífdísill**: 7,28 tonn, 76.804 kWst_x000a__x000a_### Gróðurhúsalofttegundir frá eldsneytisnotkun á ökutæki SORPU (bls. 9)_x000a_- **Bensín**: 2,3 tonn, 0,03 tonn CO₂/tonn_x000a_- **Dísilolía**: 415,6 tonn, 5,86 tonn CO₂/tonn_x000a_- **Lífdísill**: 7,3 tonn, 0,01 tonn CO₂/tonn_x000a__x000a_### Heildarmagn notað af metani frá SORPU og sparaður útblástur (bls. 10)_x000a_- **Ökutæki**: 1.753.117 Nm³, 1.257 tonn, 31.425 tonn CO₂_x000a_- **Metan til eigin nota**: 121.300 Nm³, 87 tonn, 2.174 tonn CO₂_x000a_- **Metan í brennara**: 1.694.000 Nm³, 1.215 tonn, 30.365 tonn CO₂_x000a__x000a_Þessar upplýsingar sýna notkun mismunandi tegunda olíuafurða hjá SORPU árið 2019, ásamt magni og umhverfisáhrifum þeirra."/>
    <m/>
    <m/>
    <x v="1"/>
  </r>
  <r>
    <s v="skinney_þinganes"/>
    <s v="Þinganes"/>
    <s v="Höfn"/>
    <n v="780"/>
    <x v="5"/>
    <s v="Suðurland"/>
    <s v="Fiskimjölsverksmiðja"/>
    <s v="Díselolía"/>
    <s v="Gasolía"/>
    <n v="2898"/>
    <s v="l"/>
    <n v="2.5067699999999999"/>
    <s v="Notkun á lyftara"/>
    <s v="3"/>
    <s v="source"/>
    <x v="9"/>
    <s v="### Upplýsingar um olíunotkun fyrirtækisins árið 2019_x000a__x000a_#### Tegundir olíu og magn notkunar_x000a_- **Svartolía**: _x000a_  - Magn: 0 lítrar (2018: 0 lítrar)_x000a_  - Heimild: Síða 3, kafli 2.5_x000a__x000a_- **Díselolía**:_x000a_  - Notkun á lyftara: 2.898 lítrar (2018: 3.047 lítrar)_x000a_  - Heimild: Síða 3, kafli 2.5_x000a__x000a_#### Losun efna vegna bruna olíu_x000a_- **Koltvísýringur (CO₂) í útblæstri vegna bruna díselolíu**:_x000a_  - Magn: 8,3 tonn (2018: 8,7 tonn)_x000a_  - Heimild: Síða 3, kafli 3.1_x000a__x000a_- **Brennisteinsoxíð (SO₂) í útblæstri vegna bruna díselolíu**:_x000a_  - Magn: 0,10 tonn (2018: 0,10 tonn)_x000a_  - Heimild: Síða 3, kafli 3.1_x000a__x000a_Engin notkun á svartolíu var skráð árið 2019, og því engin losun efna vegna bruna svartolíu._x000a__x000a_#### Olíugeymar og afgreiðslubúnaður_x000a_- **Olíugeymar**:_x000a_  - 6000 lítra dagtankur_x000a_  - Heimild: Síða 4, kafli 3.14_x000a__x000a_- **Olíu/bensínafgreiðslubúnaður**:_x000a_  - 1000 lítra dagtankur, díselolía_x000a_  - Heimild: Síða 4, kafli 3.13_x000a__x000a_Þessar upplýsingar gefa heildarmynd af olíunotkun og tengdum þáttum hjá Fiskimjölsverksmiðju Skinneyjar-Þinganess hf fyrir árið 2019."/>
    <m/>
    <m/>
    <x v="0"/>
  </r>
  <r>
    <s v="fiskeldið_haukamýri"/>
    <s v="Fiskeldið Haukamýri"/>
    <s v="Húsavík"/>
    <n v="640"/>
    <x v="12"/>
    <s v="Norðurland Eystra"/>
    <s v="Fiskeldi"/>
    <s v="Díselolía"/>
    <s v="Gasolía"/>
    <n v="2714"/>
    <s v="l"/>
    <n v="2.34761"/>
    <s v="Ekki til staðar"/>
    <s v="8"/>
    <s v="source"/>
    <x v="9"/>
    <s v="Í skýrslunni um grænt bókhald fyrir árið 2019 hjá Fiskeldinu Haukamýri ehf. er eftirfarandi upplýsingar um olíunotkun fyrirtækisins:_x000a__x000a_- **Olíunotkun**: 4.761 lítrar (L) (bls. 3)_x000a_- **Bensínnotkun**: 1.772 lítrar (L) (bls. 3)_x000a_- **Olía (OLÍS)**: 2.714 lítrar (L) (bls. 8)_x000a__x000a_Þessar upplýsingar eru teknar úr töflum á blaðsíðum 3 og 8 í skýrslunni."/>
    <m/>
    <m/>
    <x v="4"/>
  </r>
  <r>
    <s v="matfugl_melavöllum"/>
    <s v="Matfugl"/>
    <s v="Reykjavík"/>
    <n v="162"/>
    <x v="6"/>
    <s v="Höfuðborgarsvæðið"/>
    <s v="Þaueldi alifugla"/>
    <s v="Ótilgreind"/>
    <s v="Gasolía"/>
    <n v="2343"/>
    <s v="l"/>
    <n v="2.0266950000000001"/>
    <s v="Melavellir"/>
    <s v="3"/>
    <s v="source"/>
    <x v="9"/>
    <s v="Í grænu bókhaldi Matfugls ehf fyrir árið 2019 er eftirfarandi upplýsingar um olíunotkun fyrirtækisins:_x000a__x000a_- **Tegund olíu:** Ótilgreind_x000a_- **Magn:** 2.343 lítrar_x000a_- **Staðsetning:** Melavellir_x000a_- **Síða:** 3_x000a__x000a_Tilvitnun úr textanum:_x000a_&gt; &quot;2.5. Olíunotkun | Melavellir | 2.343 | | lítrar&quot;_x000a__x000a_Engar aðrar upplýsingar um notkun annarra olíutengdra vara eins og bensín, dísilolíu, metanól eða aðrar tegundir olíu eru tilgreindar í skýrslunni fyrir árið 2019."/>
    <m/>
    <m/>
    <x v="8"/>
  </r>
  <r>
    <s v="norðurá_bs"/>
    <s v="Norðurá"/>
    <s v="Stekkjarvík, Blönduós"/>
    <n v="541"/>
    <x v="19"/>
    <s v="Norðurland Vestra"/>
    <s v="Móttaka og urðun sorps"/>
    <s v="Gasolía"/>
    <s v="Gasolía"/>
    <n v="2211"/>
    <s v="l"/>
    <n v="1.912515"/>
    <s v="Á bifreið"/>
    <s v="16"/>
    <s v="source"/>
    <x v="9"/>
    <s v="Í skýrslunni um grænt bókhald Norðurár bs. fyrir árið 2019 er að finna eftirfarandi upplýsingar um olíunotkun fyrirtækisins:_x000a__x000a_- **Gasolíunotkun**:_x000a_  - Á tækjum (troðara, beltavél, hjólaskóflar, traktorsgrafa, fjórhjól og MMC pallbíll): 43.777 lítrar_x000a_  - Á bifreið: 2.211 lítrar_x000a_  - Á fjórhjóli: 783 lítrar_x000a_  - Samtals gasolíunotkun: 45.988 lítrar_x000a__x000a_- **Bensínnotkun**:_x000a_  - Á fjórhjóli: 783 lítrar_x000a__x000a_- **AdBlue**:_x000a_  - Notað magn: 800 lítrar_x000a__x000a_Samtals olíunotkun var því 47.571 lítrar._x000a__x000a_Þessar upplýsingar eru að finna á blaðsíðu 16 í skýrslunni._x000a__x000a_Tilvitnun:_x000a_&gt; &quot;Gasolíunotkun er bundin við notkun á tækjum, sem eru troðara, beltavél, hjólaskóflar, traktorsgrafa, fjórhjól og MMC pallbíll. Þau eru notuð til færslu á jarðvegi og undirbúning og frágang urðunarhólfs og til aðstoðar við losun farartækja þegar á þarf að halda. Olíunotkun á tækjun var 43.777 lítrar, á bifreið 2.211 lítrar, fjórhjól 783 lítrar og notað AdBlue voru 800 lítrar. Gasolíunotkun var því samtals 45.988 lítrar og bensín 783 lítrar. Rafmagn og vatn tengist eingöngu notkun í þjónustuhúsi, starfsmannaaðstöðu og þvottaplani.&quot;"/>
    <m/>
    <m/>
    <x v="1"/>
  </r>
  <r>
    <s v="síldarvinnslan_hf"/>
    <s v="Síldarvinnslan"/>
    <s v="Seyðisfjörður"/>
    <n v="710"/>
    <x v="2"/>
    <s v="Austurland"/>
    <s v="Fiskimjölsverksmiðja"/>
    <s v="Svartolía"/>
    <s v="Svartolía"/>
    <n v="868319"/>
    <s v="l"/>
    <n v="868.31899999999996"/>
    <s v="Seyðisfjörður"/>
    <s v="3, 4, 5, 10, 11 og 12"/>
    <s v="source"/>
    <x v="9"/>
    <s v="Í skýrslunni um grænt bókhald Síldarvinnslunnar hf. fyrir árið 2019 er eftirfarandi upplýsingar um olíunotkun fyrirtækisins:_x000a__x000a_### Olíunotkun árið 2019:_x000a_- **Norðfjörður**:_x000a_  - DMA olía: 5.638 lítrar (2018: 11.996 lítrar)_x000a_- **Seyðisfjörður**:_x000a_  - Svartolía: 868.319 lítrar (2018: 1.142.313 lítrar)_x000a_- **Helguvík**:_x000a_  - Svartolía: Engin notkun (2018: 362.857 lítrar)_x000a__x000a_**Samtals olíunotkun**: 873.957 lítrar (2018: 1.517.166 lítrar)_x000a__x000a_### Gasolíunotkun á vinnuvélar árið 2019:_x000a_- **Norðfjörður**: 2.188 lítrar (2018: 1.937 lítrar)_x000a_- **Seyðisfjörður**: 1.804 lítrar (2018: 4.727 lítrar)_x000a_- **Helguvík**: 2.000 lítrar (2018: Engin notkun)_x000a__x000a_**Samtals gasolíunotkun**: 3.992 lítrar (2018: 8.664 lítrar)_x000a__x000a_### Olíunotkun á hráefnistonni:_x000a_- **Norðfjörður**: 0,06 lítrar/hráefnistonni (2018: 0,072 lítrar/hráefnistonni)_x000a_- **Seyðisfjörður**: 23,6 lítrar/hráefnistonni (2018: 24,7 lítrar/hráefnistonni)_x000a__x000a_### Heildarlosun koltvísýrings (CO2) frá verksmiðjunum:_x000a_- **Norðfjörður**: 15.772 kg CO2_x000a_- **Seyðisfjörður**: 30.356 kg CO2_x000a_- **Helguvík**: 1.052.285 kg CO2_x000a__x000a_**Samtals CO2 losun**: 2.533.897 kg CO2 (2018: 4.399.871 kg CO2)_x000a__x000a_### Heildarlosun brennisteinsdíoxíðs (SO2) frá verksmiðjunum:_x000a_- **Norðfjörður**: 10 kg SO2_x000a_- **Seyðisfjörður**: 39.935 kg SO2_x000a_- **Helguvík**: 9.480 kg SO2_x000a__x000a_**Samtals SO2 losun**: 30.366 kg SO2 (2018: 49.834 kg SO2)_x000a__x000a_### Samantekt:_x000a_Síldarvinnslan hf. notaði DMA olíu og svartolíu árið 2019. Heildarolíunotkun fyrirtækisins var 873.957 lítrar, sem er veruleg lækkun frá 1.517.166 lítrum árið 2018. Gasolíunotkun á vinnuvélar var 3.992 lítrar árið 2019, samanborið við 8.664 lítra árið 2018. Olíunotkun á hráefnistonni var 0,06 lítrar í Norðfirði og 23,6 lítrar í Seyðisfirði. Heildarlosun CO2 var 2.533.897 kg og SO2 var 30.366 kg._x000a__x000a_Upplýsingarnar eru teknar af blaðsíðum 3, 4, 5, 10, 11 og 12 í skýrslunni."/>
    <m/>
    <m/>
    <x v="0"/>
  </r>
  <r>
    <s v="síldarvinnslan_hf"/>
    <s v="Síldarvinnslan"/>
    <s v="Fjarðabyggð"/>
    <n v="740"/>
    <x v="0"/>
    <s v="Austurland"/>
    <s v="Fiskimjölsverksmiðja"/>
    <s v="DMA olía"/>
    <s v="Gasolía"/>
    <n v="5638"/>
    <s v="l"/>
    <n v="4.8768700000000003"/>
    <s v="Norðfjörður"/>
    <s v="3, 4, 5, 10, 11 og 12"/>
    <s v="source"/>
    <x v="9"/>
    <s v="Í skýrslunni um grænt bókhald Síldarvinnslunnar hf. fyrir árið 2019 er eftirfarandi upplýsingar um olíunotkun fyrirtækisins:_x000a__x000a_### Olíunotkun árið 2019:_x000a_- **Norðfjörður**:_x000a_  - DMA olía: 5.638 lítrar (2018: 11.996 lítrar)_x000a_- **Seyðisfjörður**:_x000a_  - Svartolía: 868.319 lítrar (2018: 1.142.313 lítrar)_x000a_- **Helguvík**:_x000a_  - Svartolía: Engin notkun (2018: 362.857 lítrar)_x000a__x000a_**Samtals olíunotkun**: 873.957 lítrar (2018: 1.517.166 lítrar)_x000a__x000a_### Gasolíunotkun á vinnuvélar árið 2019:_x000a_- **Norðfjörður**: 2.188 lítrar (2018: 1.937 lítrar)_x000a_- **Seyðisfjörður**: 1.804 lítrar (2018: 4.727 lítrar)_x000a_- **Helguvík**: 2.000 lítrar (2018: Engin notkun)_x000a__x000a_**Samtals gasolíunotkun**: 3.992 lítrar (2018: 8.664 lítrar)_x000a__x000a_### Olíunotkun á hráefnistonni:_x000a_- **Norðfjörður**: 0,06 lítrar/hráefnistonni (2018: 0,072 lítrar/hráefnistonni)_x000a_- **Seyðisfjörður**: 23,6 lítrar/hráefnistonni (2018: 24,7 lítrar/hráefnistonni)_x000a__x000a_### Heildarlosun koltvísýrings (CO2) frá verksmiðjunum:_x000a_- **Norðfjörður**: 15.772 kg CO2_x000a_- **Seyðisfjörður**: 30.356 kg CO2_x000a_- **Helguvík**: 1.052.285 kg CO2_x000a__x000a_**Samtals CO2 losun**: 2.533.897 kg CO2 (2018: 4.399.871 kg CO2)_x000a__x000a_### Heildarlosun brennisteinsdíoxíðs (SO2) frá verksmiðjunum:_x000a_- **Norðfjörður**: 10 kg SO2_x000a_- **Seyðisfjörður**: 39.935 kg SO2_x000a_- **Helguvík**: 9.480 kg SO2_x000a__x000a_**Samtals SO2 losun**: 30.366 kg SO2 (2018: 49.834 kg SO2)_x000a__x000a_### Samantekt:_x000a_Síldarvinnslan hf. notaði DMA olíu og svartolíu árið 2019. Heildarolíunotkun fyrirtækisins var 873.957 lítrar, sem er veruleg lækkun frá 1.517.166 lítrum árið 2018. Gasolíunotkun á vinnuvélar var 3.992 lítrar árið 2019, samanborið við 8.664 lítra árið 2018. Olíunotkun á hráefnistonni var 0,06 lítrar í Norðfirði og 23,6 lítrar í Seyðisfirði. Heildarlosun CO2 var 2.533.897 kg og SO2 var 30.366 kg._x000a__x000a_Upplýsingarnar eru teknar af blaðsíðum 3, 4, 5, 10, 11 og 12 í skýrslunni."/>
    <m/>
    <m/>
    <x v="0"/>
  </r>
  <r>
    <s v="ísfélag_vestmannaeyja_hf_þórshöfn"/>
    <s v="Ísfélag Vestmannaeyja"/>
    <s v="Þórshöfn"/>
    <n v="680"/>
    <x v="1"/>
    <s v="Norðurland Eystra"/>
    <s v="Fiskimjölsverksmiðja"/>
    <s v="Svartolía"/>
    <s v="Svartolía"/>
    <n v="861982"/>
    <s v="kg"/>
    <n v="861.98199999999997"/>
    <s v="Fiskimjölsverksmiðja FES"/>
    <s v="9"/>
    <s v="source"/>
    <x v="9"/>
    <s v="Í skýrslunni um grænt bókhald fyrir rekstrarárið 2019 hjá Ísfélagi Vestmannaeyja hf. eru eftirfarandi upplýsingar um notkun olíuafurða:_x000a__x000a_### Tegundir olíuafurða og magn þeirra:_x000a_- **Díeselolía**:_x000a_  - Fiskimjölsverksmiðja FES: 11.241 lítrar (0,55 lítrar á hvert tonn hráefnis)_x000a_  - Fiskimjölsverksmiðja ÍVÞH: 8.554 lítrar (0,60 lítrar á hvert tonn hráefnis)_x000a__x000a_- **Verksmiðjuolía, endurnunnin**:_x000a_  - Fiskimjölsverksmiðja FES: 861.982 kg (42,33 kg á hvert tonn hráefnis)_x000a_  - Fiskimjölsverksmiðja ÍVÞH: 628.930 kg (44,08 kg á hvert tonn hráefnis)_x000a__x000a_### Magn SO² og CO² í útblæstri:_x000a_- **FES**:_x000a_  - Magn SO²: 8,1 tonn_x000a_  - Magn CO²: 2.619 tonn_x000a__x000a_- **ÍVÞH**:_x000a_  - Magn SO²: 5,9 tonn_x000a_  - Magn CO²: 1.910 tonn_x000a__x000a_Þessar upplýsingar eru að finna á blaðsíðum 9 og 10 í skýrslunni."/>
    <m/>
    <m/>
    <x v="0"/>
  </r>
  <r>
    <s v="rifós_hf"/>
    <s v="Rifós"/>
    <s v="Kópasker"/>
    <n v="671"/>
    <x v="12"/>
    <s v="Norðurland Eystra"/>
    <s v="Fiskeldi"/>
    <s v="Bensín"/>
    <s v="Bensín"/>
    <n v="2015"/>
    <s v="l"/>
    <n v="1.51125"/>
    <s v="Ekki til staðar"/>
    <s v="6"/>
    <s v="source"/>
    <x v="9"/>
    <s v="Í ársskýrslu Rifóss hf. fyrir árið 2019 er að finna eftirfarandi upplýsingar um olíunotkun fyrirtækisins:_x000a__x000a_### Olíunotkun (bls. 6)_x000a_- **Bensín**: 2015 lítrar_x000a_- **Hráolía**: 20571 lítrar_x000a_- **Vökvaolíur, Hydraulic Oil HDZ 46**: 388 lítrar_x000a_- **Smurolíur, Delo Gold Ultra E 15W-40**: 80 lítrar_x000a_- **Ísvari, frostlögur**: 20 lítrar_x000a_- **Tjörhreinsir**: 5 lítrar_x000a_- **Málning Flugger, Hempels**: 360 lítrar_x000a_- **Olíuhreinsir Færeyingur**: 20 lítrar_x000a_- **Ýmsar olíur**: 1 lítri_x000a__x000a_Þessar upplýsingar eru teknar úr grænu bókhaldi fyrirtækisins fyrir árið 2019 og gefa heildarmynd af notkun olíu og olíutengdra vara á árinu."/>
    <m/>
    <m/>
    <x v="4"/>
  </r>
  <r>
    <s v="ísfélag_vestmannaeyja_hf_vestmannaeyjum"/>
    <s v="Ísfélag Vestmannaeyja"/>
    <s v="Vestmannaeyjar"/>
    <n v="900"/>
    <x v="3"/>
    <s v="Suðurland"/>
    <s v="Fiskimjölsverksmiðja"/>
    <s v="Svartolía"/>
    <s v="Svartolía"/>
    <n v="628930"/>
    <s v="kg"/>
    <n v="628.92999999999995"/>
    <s v="Fiskimjölsverksmiðja ÍVÞH"/>
    <s v="9"/>
    <s v="source"/>
    <x v="9"/>
    <s v="Í skýrslunni um grænt bókhald fyrir rekstrarárið 2019 hjá Ísfélagi Vestmannaeyja hf. eru eftirfarandi upplýsingar um notkun olíuafurða:_x000a__x000a_### Tegundir olíuafurða og magn notkunar:_x000a_- **Verksmiðjuolía, endurnunnin**:_x000a_  - Fiskimjölsverksmiðja FES: 861.982 kg (42,33 kg á hvert tonn hráefnis)_x000a_  - Fiskimjölsverksmiðja ÍVÞH: 628.930 kg (44,08 kg á hvert tonn hráefnis)_x000a__x000a_- **Díeselolía**:_x000a_  - Fiskimjölsverksmiðja FES: 11.241 lítrar (0,55 lítrar á hvert tonn hráefnis)_x000a_  - Fiskimjölsverksmiðja ÍVÞH: 8.554 lítrar (0,60 lítrar á hvert tonn hráefnis)_x000a__x000a_### Magn SO² og CO² í útblæstri:_x000a_- **Fiskimjölsverksmiðja FES**:_x000a_  - SO²: 8,1 tonn_x000a_  - CO²: 2.619 tonn_x000a__x000a_- **Fiskimjölsverksmiðja ÍVÞH**:_x000a_  - SO²: 5,9 tonn_x000a_  - CO²: 1.910 tonn_x000a__x000a_### Heimildir:_x000a_- Blaðsíða 9: Tafla 2 – Hráefni, hjálparefni og orku- og auðlindanotkun_x000a_- Blaðsíða 10: Tafla 3 – Magn SO² og CO² í útblæstri_x000a__x000a_Þessar upplýsingar gefa glögga mynd af notkun olíuafurða og útblæstri tengdum rekstri fiskimjölsverksmiðjanna hjá Ísfélagi Vestmannaeyja hf. á árinu 2019."/>
    <m/>
    <m/>
    <x v="0"/>
  </r>
  <r>
    <s v="síldarvinnslan_hf"/>
    <s v="Síldarvinnslan"/>
    <s v="Fjarðabyggð"/>
    <n v="740"/>
    <x v="0"/>
    <s v="Austurland"/>
    <s v="Fiskimjölsverksmiðja"/>
    <s v="Gasolía"/>
    <s v="Gasolía"/>
    <n v="2188"/>
    <s v="l"/>
    <n v="1.89262"/>
    <s v="vinnuvélar Norðfjörður"/>
    <s v="3, 4, 5, 10, 11 og 12"/>
    <s v="source"/>
    <x v="9"/>
    <s v="Í skýrslunni um grænt bókhald Síldarvinnslunnar hf. fyrir árið 2019 er eftirfarandi upplýsingar um olíunotkun fyrirtækisins:_x000a__x000a_### Olíunotkun árið 2019:_x000a_- **Norðfjörður**:_x000a_  - DMA olía: 5.638 lítrar (2018: 11.996 lítrar)_x000a_- **Seyðisfjörður**:_x000a_  - Svartolía: 868.319 lítrar (2018: 1.142.313 lítrar)_x000a_- **Helguvík**:_x000a_  - Svartolía: Engin notkun (2018: 362.857 lítrar)_x000a__x000a_**Samtals olíunotkun**: 873.957 lítrar (2018: 1.517.166 lítrar)_x000a__x000a_### Gasolíunotkun á vinnuvélar árið 2019:_x000a_- **Norðfjörður**: 2.188 lítrar (2018: 1.937 lítrar)_x000a_- **Seyðisfjörður**: 1.804 lítrar (2018: 4.727 lítrar)_x000a_- **Helguvík**: 2.000 lítrar (2018: Engin notkun)_x000a__x000a_**Samtals gasolíunotkun**: 3.992 lítrar (2018: 8.664 lítrar)_x000a__x000a_### Olíunotkun á hráefnistonni:_x000a_- **Norðfjörður**: 0,06 lítrar/hráefnistonni (2018: 0,072 lítrar/hráefnistonni)_x000a_- **Seyðisfjörður**: 23,6 lítrar/hráefnistonni (2018: 24,7 lítrar/hráefnistonni)_x000a__x000a_### Heildarlosun koltvísýrings (CO2) frá verksmiðjunum:_x000a_- **Norðfjörður**: 15.772 kg CO2_x000a_- **Seyðisfjörður**: 30.356 kg CO2_x000a_- **Helguvík**: 1.052.285 kg CO2_x000a__x000a_**Samtals CO2 losun**: 2.533.897 kg CO2 (2018: 4.399.871 kg CO2)_x000a__x000a_### Heildarlosun brennisteinsdíoxíðs (SO2) frá verksmiðjunum:_x000a_- **Norðfjörður**: 10 kg SO2_x000a_- **Seyðisfjörður**: 39.935 kg SO2_x000a_- **Helguvík**: 9.480 kg SO2_x000a__x000a_**Samtals SO2 losun**: 30.366 kg SO2 (2018: 49.834 kg SO2)_x000a__x000a_### Samantekt:_x000a_Síldarvinnslan hf. notaði DMA olíu og svartolíu árið 2019. Heildarolíunotkun fyrirtækisins var 873.957 lítrar, sem er veruleg lækkun frá 1.517.166 lítrum árið 2018. Gasolíunotkun á vinnuvélar var 3.992 lítrar árið 2019, samanborið við 8.664 lítra árið 2018. Olíunotkun á hráefnistonni var 0,06 lítrar í Norðfirði og 23,6 lítrar í Seyðisfirði. Heildarlosun CO2 var 2.533.897 kg og SO2 var 30.366 kg._x000a__x000a_Upplýsingarnar eru teknar af blaðsíðum 3, 4, 5, 10, 11 og 12 í skýrslunni."/>
    <m/>
    <m/>
    <x v="0"/>
  </r>
  <r>
    <s v="síldarvinnslan_hf"/>
    <s v="Síldarvinnslan"/>
    <s v="Reykjanesbær"/>
    <n v="260"/>
    <x v="4"/>
    <s v="Suðurnes"/>
    <s v="Fiskimjölsverksmiðja"/>
    <s v="Gasolía"/>
    <s v="Gasolía"/>
    <n v="2000"/>
    <s v="l"/>
    <n v="1.73"/>
    <s v="vinnuvélar Helguvík"/>
    <s v="3, 4, 5, 10, 11 og 12"/>
    <s v="source"/>
    <x v="9"/>
    <s v="Í skýrslunni um grænt bókhald Síldarvinnslunnar hf. fyrir árið 2019 er eftirfarandi upplýsingar um olíunotkun fyrirtækisins:_x000a__x000a_### Olíunotkun árið 2019:_x000a_- **Norðfjörður**:_x000a_  - DMA olía: 5.638 lítrar (2018: 11.996 lítrar)_x000a_- **Seyðisfjörður**:_x000a_  - Svartolía: 868.319 lítrar (2018: 1.142.313 lítrar)_x000a_- **Helguvík**:_x000a_  - Svartolía: Engin notkun (2018: 362.857 lítrar)_x000a__x000a_**Samtals olíunotkun**: 873.957 lítrar (2018: 1.517.166 lítrar)_x000a__x000a_### Gasolíunotkun á vinnuvélar árið 2019:_x000a_- **Norðfjörður**: 2.188 lítrar (2018: 1.937 lítrar)_x000a_- **Seyðisfjörður**: 1.804 lítrar (2018: 4.727 lítrar)_x000a_- **Helguvík**: 2.000 lítrar (2018: Engin notkun)_x000a__x000a_**Samtals gasolíunotkun**: 3.992 lítrar (2018: 8.664 lítrar)_x000a__x000a_### Olíunotkun á hráefnistonni:_x000a_- **Norðfjörður**: 0,06 lítrar/hráefnistonni (2018: 0,072 lítrar/hráefnistonni)_x000a_- **Seyðisfjörður**: 23,6 lítrar/hráefnistonni (2018: 24,7 lítrar/hráefnistonni)_x000a__x000a_### Heildarlosun koltvísýrings (CO2) frá verksmiðjunum:_x000a_- **Norðfjörður**: 15.772 kg CO2_x000a_- **Seyðisfjörður**: 30.356 kg CO2_x000a_- **Helguvík**: 1.052.285 kg CO2_x000a__x000a_**Samtals CO2 losun**: 2.533.897 kg CO2 (2018: 4.399.871 kg CO2)_x000a__x000a_### Heildarlosun brennisteinsdíoxíðs (SO2) frá verksmiðjunum:_x000a_- **Norðfjörður**: 10 kg SO2_x000a_- **Seyðisfjörður**: 39.935 kg SO2_x000a_- **Helguvík**: 9.480 kg SO2_x000a__x000a_**Samtals SO2 losun**: 30.366 kg SO2 (2018: 49.834 kg SO2)_x000a__x000a_### Samantekt:_x000a_Síldarvinnslan hf. notaði DMA olíu og svartolíu árið 2019. Heildarolíunotkun fyrirtækisins var 873.957 lítrar, sem er veruleg lækkun frá 1.517.166 lítrum árið 2018. Gasolíunotkun á vinnuvélar var 3.992 lítrar árið 2019, samanborið við 8.664 lítra árið 2018. Olíunotkun á hráefnistonni var 0,06 lítrar í Norðfirði og 23,6 lítrar í Seyðisfirði. Heildarlosun CO2 var 2.533.897 kg og SO2 var 30.366 kg._x000a__x000a_Upplýsingarnar eru teknar af blaðsíðum 3, 4, 5, 10, 11 og 12 í skýrslunni."/>
    <m/>
    <m/>
    <x v="0"/>
  </r>
  <r>
    <s v="síldarvinnslan_hf"/>
    <s v="Síldarvinnslan"/>
    <s v="Seyðisfjörður"/>
    <n v="710"/>
    <x v="2"/>
    <s v="Austurland"/>
    <s v="Fiskimjölsverksmiðja"/>
    <s v="Gasolía"/>
    <s v="Gasolía"/>
    <n v="1804"/>
    <s v="l"/>
    <n v="1.56046"/>
    <s v="vinnuvélar Seyðisfjörður"/>
    <s v="3, 4, 5, 10, 11 og 12"/>
    <s v="source"/>
    <x v="9"/>
    <s v="Í skýrslunni um grænt bókhald Síldarvinnslunnar hf. fyrir árið 2019 er eftirfarandi upplýsingar um olíunotkun fyrirtækisins:_x000a__x000a_### Olíunotkun árið 2019:_x000a_- **Norðfjörður**:_x000a_  - DMA olía: 5.638 lítrar (2018: 11.996 lítrar)_x000a_- **Seyðisfjörður**:_x000a_  - Svartolía: 868.319 lítrar (2018: 1.142.313 lítrar)_x000a_- **Helguvík**:_x000a_  - Svartolía: Engin notkun (2018: 362.857 lítrar)_x000a__x000a_**Samtals olíunotkun**: 873.957 lítrar (2018: 1.517.166 lítrar)_x000a__x000a_### Gasolíunotkun á vinnuvélar árið 2019:_x000a_- **Norðfjörður**: 2.188 lítrar (2018: 1.937 lítrar)_x000a_- **Seyðisfjörður**: 1.804 lítrar (2018: 4.727 lítrar)_x000a_- **Helguvík**: 2.000 lítrar (2018: Engin notkun)_x000a__x000a_**Samtals gasolíunotkun**: 3.992 lítrar (2018: 8.664 lítrar)_x000a__x000a_### Olíunotkun á hráefnistonni:_x000a_- **Norðfjörður**: 0,06 lítrar/hráefnistonni (2018: 0,072 lítrar/hráefnistonni)_x000a_- **Seyðisfjörður**: 23,6 lítrar/hráefnistonni (2018: 24,7 lítrar/hráefnistonni)_x000a__x000a_### Heildarlosun koltvísýrings (CO2) frá verksmiðjunum:_x000a_- **Norðfjörður**: 15.772 kg CO2_x000a_- **Seyðisfjörður**: 30.356 kg CO2_x000a_- **Helguvík**: 1.052.285 kg CO2_x000a__x000a_**Samtals CO2 losun**: 2.533.897 kg CO2 (2018: 4.399.871 kg CO2)_x000a__x000a_### Heildarlosun brennisteinsdíoxíðs (SO2) frá verksmiðjunum:_x000a_- **Norðfjörður**: 10 kg SO2_x000a_- **Seyðisfjörður**: 39.935 kg SO2_x000a_- **Helguvík**: 9.480 kg SO2_x000a__x000a_**Samtals SO2 losun**: 30.366 kg SO2 (2018: 49.834 kg SO2)_x000a__x000a_### Samantekt:_x000a_Síldarvinnslan hf. notaði DMA olíu og svartolíu árið 2019. Heildarolíunotkun fyrirtækisins var 873.957 lítrar, sem er veruleg lækkun frá 1.517.166 lítrum árið 2018. Gasolíunotkun á vinnuvélar var 3.992 lítrar árið 2019, samanborið við 8.664 lítra árið 2018. Olíunotkun á hráefnistonni var 0,06 lítrar í Norðfirði og 23,6 lítrar í Seyðisfirði. Heildarlosun CO2 var 2.533.897 kg og SO2 var 30.366 kg._x000a__x000a_Upplýsingarnar eru teknar af blaðsíðum 3, 4, 5, 10, 11 og 12 í skýrslunni."/>
    <m/>
    <m/>
    <x v="0"/>
  </r>
  <r>
    <s v="ísfélag_vestmannaeyja_hf_þórshöfn"/>
    <s v="Ísfélag Vestmannaeyja"/>
    <s v="Þórshöfn"/>
    <n v="680"/>
    <x v="1"/>
    <s v="Norðurland Eystra"/>
    <s v="Fiskimjölsverksmiðja"/>
    <s v="Díeselolía"/>
    <s v="Gasolía"/>
    <n v="11241"/>
    <s v="l"/>
    <n v="9.7234650000000009"/>
    <s v="Fiskimjölsverksmiðja FES"/>
    <s v="9"/>
    <s v="source"/>
    <x v="9"/>
    <s v="Í skýrslunni um grænt bókhald fyrir rekstrarárið 2019 hjá Ísfélagi Vestmannaeyja hf. eru eftirfarandi upplýsingar um notkun olíuafurða:_x000a__x000a_### Tegundir olíuafurða og magn þeirra:_x000a_- **Díeselolía**:_x000a_  - Fiskimjölsverksmiðja FES: 11.241 lítrar (0,55 lítrar á hvert tonn hráefnis)_x000a_  - Fiskimjölsverksmiðja ÍVÞH: 8.554 lítrar (0,60 lítrar á hvert tonn hráefnis)_x000a__x000a_- **Verksmiðjuolía, endurnunnin**:_x000a_  - Fiskimjölsverksmiðja FES: 861.982 kg (42,33 kg á hvert tonn hráefnis)_x000a_  - Fiskimjölsverksmiðja ÍVÞH: 628.930 kg (44,08 kg á hvert tonn hráefnis)_x000a__x000a_### Magn SO² og CO² í útblæstri:_x000a_- **FES**:_x000a_  - Magn SO²: 8,1 tonn_x000a_  - Magn CO²: 2.619 tonn_x000a__x000a_- **ÍVÞH**:_x000a_  - Magn SO²: 5,9 tonn_x000a_  - Magn CO²: 1.910 tonn_x000a__x000a_Þessar upplýsingar eru að finna á blaðsíðum 9 og 10 í skýrslunni."/>
    <m/>
    <m/>
    <x v="0"/>
  </r>
  <r>
    <s v="ís_47_ehf_önundarfirði"/>
    <s v="ÍS47"/>
    <s v="Flateyri"/>
    <n v="425"/>
    <x v="9"/>
    <s v="Vestfirðir"/>
    <s v="Fiskeldi"/>
    <s v="Bensín"/>
    <s v="Bensín"/>
    <n v="1850"/>
    <s v="l"/>
    <n v="1.3875"/>
    <s v="á þjónustubifreið"/>
    <s v="4"/>
    <s v="source"/>
    <x v="9"/>
    <s v="Í skýrslunni um grænt bókhald fyrir árið 2019 frá fyrirtækinu ÍS47 ehf eru eftirfarandi upplýsingar um notkun olíuafurða:_x000a__x000a_### Eldsneytisnotkun_x000a_- **Díselolía á þjónustubát**: 5.500 lítrar_x000a_- **Bensín á þjónustubát**: 1.100 lítrar_x000a_- **Bensín á þjónustubifreið**: 1.850 lítrar_x000a_- **Gasolía á lyftara**: 400 lítrar_x000a__x000a_Þessar upplýsingar eru að finna á blaðsíðu 4 í skýrslunni._x000a__x000a_### Tilvísun_x000a_&gt; &quot;## Eldsneytisnotkun_x000a_&gt; | Eldsneytisnotkun | Ltr. | Notkun |_x000a_&gt; |------------------|------|-------|_x000a_&gt; | 5.500            |      | Díselolía á þjónustubát |_x000a_&gt; | 1.100            |      | Bensín á þjónustubát |_x000a_&gt; | 1.850            |      | Bensín á þjónustubifreið |_x000a_&gt; | 400              |      | Gasolía á lyftara |&quot;"/>
    <m/>
    <m/>
    <x v="4"/>
  </r>
  <r>
    <s v="eldisstöðin_ísþór"/>
    <s v="Eldisstoðin Ísþór"/>
    <s v="Þorlákshöfn"/>
    <n v="815"/>
    <x v="22"/>
    <s v="Suðurland"/>
    <s v="Eldisiðnaður"/>
    <s v="Díselolía"/>
    <s v="Gasolía"/>
    <n v="1833"/>
    <s v="l"/>
    <n v="1.585545"/>
    <s v="Traktorsgröfa og Lyftari"/>
    <s v="6"/>
    <s v="source"/>
    <x v="9"/>
    <s v="Í skýrslunni um Grænt bókhald fyrir árið 2019 frá Eldisstöðinni Ísþór hf. er að finna eftirfarandi upplýsingar um olíunotkun fyrirtækisins:_x000a__x000a_### Olíunotkun (bls. 6)_x000a_- **Bifreiðar**: 4172 lítrar_x000a_- **Traktorsgröfa og Lyftari**: 1833 lítrar_x000a_- **Ljósavélar**: 3107 lítrar_x000a_- **Steinolía**: Magn ekki tilgreint_x000a_- **Glussaolía**: 40 lítrar_x000a__x000a_Þessar upplýsingar gefa til kynna notkun mismunandi olíutegunda og magn þeirra í lítrum fyrir árið 2019."/>
    <m/>
    <m/>
    <x v="4"/>
  </r>
  <r>
    <s v="ísfélag_vestmannaeyja_hf_þórshöfn"/>
    <s v="Ísfélag Vestmannaeyja"/>
    <s v="Þórshöfn"/>
    <n v="680"/>
    <x v="1"/>
    <s v="Norðurland Eystra"/>
    <s v="Fiskimjölsverksmiðja"/>
    <s v="Díeselolía"/>
    <s v="Gasolía"/>
    <n v="8554"/>
    <s v="l"/>
    <n v="7.3992100000000001"/>
    <s v="Fiskimjölsverksmiðja ÍVÞH"/>
    <s v="9"/>
    <s v="source"/>
    <x v="9"/>
    <s v="Í skýrslunni um grænt bókhald fyrir rekstrarárið 2019 hjá Ísfélagi Vestmannaeyja hf. eru eftirfarandi upplýsingar um notkun olíuafurða:_x000a__x000a_### Tegundir olíuafurða og magn þeirra:_x000a_- **Díeselolía**:_x000a_  - Fiskimjölsverksmiðja FES: 11.241 lítrar (0,55 lítrar á hvert tonn hráefnis)_x000a_  - Fiskimjölsverksmiðja ÍVÞH: 8.554 lítrar (0,60 lítrar á hvert tonn hráefnis)_x000a__x000a_- **Verksmiðjuolía, endurnunnin**:_x000a_  - Fiskimjölsverksmiðja FES: 861.982 kg (42,33 kg á hvert tonn hráefnis)_x000a_  - Fiskimjölsverksmiðja ÍVÞH: 628.930 kg (44,08 kg á hvert tonn hráefnis)_x000a__x000a_### Magn SO² og CO² í útblæstri:_x000a_- **FES**:_x000a_  - Magn SO²: 8,1 tonn_x000a_  - Magn CO²: 2.619 tonn_x000a__x000a_- **ÍVÞH**:_x000a_  - Magn SO²: 5,9 tonn_x000a_  - Magn CO²: 1.910 tonn_x000a__x000a_Þessar upplýsingar eru að finna á blaðsíðum 9 og 10 í skýrslunni."/>
    <m/>
    <m/>
    <x v="0"/>
  </r>
  <r>
    <s v="fiskeldið_haukamýri"/>
    <s v="Fiskeldið Haukamýri"/>
    <s v="Húsavík"/>
    <n v="640"/>
    <x v="12"/>
    <s v="Norðurland Eystra"/>
    <s v="Fiskeldi"/>
    <s v="Bensínnotkun"/>
    <s v="Bensín"/>
    <n v="1772"/>
    <s v="l"/>
    <n v="1.329"/>
    <s v="Ekki til staðar"/>
    <s v="3"/>
    <s v="source"/>
    <x v="9"/>
    <s v="Í skýrslunni um grænt bókhald fyrir árið 2019 hjá Fiskeldinu Haukamýri ehf. er eftirfarandi upplýsingar um olíunotkun fyrirtækisins:_x000a__x000a_- **Olíunotkun**: 4.761 lítrar (L) (bls. 3)_x000a_- **Bensínnotkun**: 1.772 lítrar (L) (bls. 3)_x000a_- **Olía (OLÍS)**: 2.714 lítrar (L) (bls. 8)_x000a__x000a_Þessar upplýsingar eru teknar úr töflum á blaðsíðum 3 og 8 í skýrslunni."/>
    <m/>
    <m/>
    <x v="4"/>
  </r>
  <r>
    <s v="fiskeldi_austfjarða_berufirði_seyðisfirði_og_fáskrúðsfirði"/>
    <s v="Fiskeldi Austfjarða"/>
    <s v="Neskaupstaður"/>
    <n v="740"/>
    <x v="0"/>
    <s v="Austurland"/>
    <s v="Fiskeldi"/>
    <s v="Bensín"/>
    <s v="Bensín"/>
    <n v="1763"/>
    <s v="l"/>
    <n v="1.3222499999999999"/>
    <s v="Bílar"/>
    <s v="11"/>
    <s v="source"/>
    <x v="9"/>
    <s v="Í skýrslunni um grænt bókhald og ársskýrslu Fiskeldis Austfjarða fyrir rekstrarárið 2019 er að finna eftirfarandi upplýsingar um olíunotkun fyrirtækisins:_x000a__x000a_1. **Olíunotkun**:_x000a_   - **Tegund**: Diesel / Flotaolía_x000a_   - **Magn**: 390477 lítrar_x000a_   - **Notkun**: Bílar og flugvélar_x000a_   - **Síða**: 5_x000a__x000a_2. **Bensínnotkun**:_x000a_   - **Tegund**: Bensín_x000a_   - **Magn**: 15807 lítrar_x000a_   - **Notkun**: Bílar_x000a_   - **Síða**: 5_x000a__x000a_3. **Olíunotkun (Sjókvíaleldi)**:_x000a_   - **Tegund**: Diesel / Flotaolía_x000a_   - **Magn**: 390477 lítrar_x000a_   - **Síða**: 9_x000a__x000a_4. **Bensínnotkun (Sjókvíaleldi)**:_x000a_   - **Tegund**: Bensín_x000a_   - **Magn**: 7692 lítrar_x000a_   - **Síða**: 9_x000a__x000a_5. **Olíunotkun (Fagverpi og Eskeset)**:_x000a_   - **Tegund**: Diesel / Flotaolía_x000a_   - **Magn**: 2397 lítrar_x000a_   - **Notkun**: Bílar og Fiskigeymsla_x000a_   - **Síða**: 11_x000a__x000a_6. **Bensínnotkun (Fagverpi og Eskeset)**:_x000a_   - **Tegund**: Bensín_x000a_   - **Magn**: 1763 lítrar_x000a_   - **Notkun**: Bílar_x000a_   - **Síða**: 11_x000a__x000a_7. **Mótorolía (Fagverpi og Eskeset)**:_x000a_   - **Tegund**: Mótorolía_x000a_   - **Magn**: 1090 lítrar_x000a_   - **Notkun**: Fiskigeymsla_x000a_   - **Síða**: 11_x000a__x000a_8. **Olíunotkun (Sjókvíaleldi)**:_x000a_   - **Tegund**: Diesel / Flotaolía_x000a_   - **Magn**: 47308 lítrar_x000a_   - **Síða**: 15_x000a__x000a_9. **Bensínnotkun (Sjókvíaleldi)**:_x000a_   - **Tegund**: Bensín_x000a_   - **Magn**: 854 lítrar_x000a_   - **Síða**: 15_x000a__x000a_Þessar upplýsingar gefa heildarmynd af olíunotkun fyrirtækisins á árinu 2019, þar á meðal magn og tegundir olíu sem notaðar voru í mismunandi starfsemi fyrirtækisins."/>
    <m/>
    <m/>
    <x v="4"/>
  </r>
  <r>
    <s v="matorka_fiskeldi_fellsmúla"/>
    <s v="Matorka"/>
    <s v="Kópavogur"/>
    <n v="201"/>
    <x v="6"/>
    <s v="Höfuðborgarsvæðið"/>
    <s v="Seiðaeldisstöð"/>
    <s v="Ótilgreind (almennt nefnt sem &quot;olíunotkun&quot;)"/>
    <s v="Gasolía"/>
    <n v="1500"/>
    <s v="l"/>
    <n v="1.2975000000000001"/>
    <s v="Fellsmúli Landsveit"/>
    <s v="2"/>
    <s v="source"/>
    <x v="9"/>
    <s v="Í grænu bókhaldi Matorku ehf fyrir árið 2019 er eftirfarandi upplýsingar um olíunotkun fyrirtækisins:_x000a__x000a_- **Tegund olíu**: Ótilgreind (almennt nefnt sem &quot;olíunotkun&quot;)_x000a_- **Magn**: 1500 lítrar_x000a_- **Staðsetning**: Fellsmúli Landsveit_x000a_- **Síða**: 2_x000a__x000a_Til viðbótar er nefnt að varaaflsstöðin í Fellsmúla notar olíu, en olíunotkunin er lítil og aðallega tengd prufukeyrslu. Engin olía hefur safnast saman í olíugildru (síða 13)._x000a__x000a_Þetta eru allar upplýsingar sem fundust um olíunotkun fyrirtækisins fyrir árið 2019."/>
    <m/>
    <m/>
    <x v="4"/>
  </r>
  <r>
    <s v="efnarás"/>
    <s v="Efnarás"/>
    <s v="Reykjavík"/>
    <n v="104"/>
    <x v="6"/>
    <s v="Höfuðborgarsvæðið"/>
    <s v="Móttaka og meðhöndlun spilliefna"/>
    <s v="Díselolía"/>
    <s v="Gasolía"/>
    <n v="1492"/>
    <s v="l"/>
    <n v="1.2905799999999998"/>
    <s v="Tæki sem voru nýtt í starfseminni"/>
    <s v="10"/>
    <s v="source"/>
    <x v="9"/>
    <s v="Í skýrslunni um grænt bókhald Efnarásar ehf. fyrir árið 2019 er að finna eftirfarandi upplýsingar um notkun olíutengdra vara:_x000a__x000a_### Tegundir olíu og magn notkunar_x000a_- **Díselolía**:_x000a_  - **Magn**: 1.492 lítrar_x000a_  - **Notkun**: Tæki sem voru nýtt í starfseminni_x000a_  - **Heimild**: Tafla 8 – Orku- og vatnsnotkun fyrir árið 2019 (bls. 10)_x000a__x000a_- **Díselolía (akstur Hringrás ehf.)**:_x000a_  - **Magn**: 4.859 lítrar_x000a_  - **Notkun**: Akstur sem er hluti af starfsemi Efnarásar, reiknað sem 5% af notkun Hringrásar_x000a_  - **Heimild**: Tafla 8 – Orku- og vatnsnotkun fyrir árið 2019 (bls. 10)_x000a__x000a_### Losun gróðurhúsalofttegunda_x000a_- **Díselolía**:_x000a_  - **Losun**: 4.000 kg CO₂ ígildi_x000a_  - **Heimild**: Tafla 9 – Losun gróðurhúsalofttegunda frá starfseminni (bls. 11)_x000a__x000a_- **Díselolía (akstur Hringrás)**:_x000a_  - **Losun**: 13.300 kg CO₂ ígildi_x000a_  - **Heimild**: Tafla 9 – Losun gróðurhúsalofttegunda frá starfseminni (bls. 11)_x000a__x000a_### Samtals losun gróðurhúsalofttegunda frá díselolíu_x000a_- **Samtals**: 17.650 kg CO₂ ígildi_x000a_  - **Heimild**: Tafla 9 – Losun gróðurhúsalofttegunda frá starfseminni (bls. 11)_x000a__x000a_Þessar upplýsingar gefa til kynna notkun og losun tengda díselolíu í starfsemi Efnarásar ehf. á árinu 2019."/>
    <m/>
    <m/>
    <x v="1"/>
  </r>
  <r>
    <s v="hringrás_ehf"/>
    <s v="Hringrás"/>
    <s v="Reykjavík"/>
    <n v="104"/>
    <x v="6"/>
    <s v="Höfuðborgarsvæðið"/>
    <s v="Endurvinnsla"/>
    <s v="Bensín"/>
    <s v="Bensín"/>
    <n v="1438"/>
    <s v="l"/>
    <n v="1.0785"/>
    <s v="Ekki til staðar"/>
    <s v="8-12"/>
    <s v="source"/>
    <x v="9"/>
    <s v="Í skýrslunni um grænt bókhald Hringrásar hf. fyrir árið 2019 er að finna eftirfarandi upplýsingar um notkun olíutengdra vara:_x000a__x000a_### Tegundir olíu og magn notkunar:_x000a_1. **Bensín**:_x000a_   - Notkun árið 2019: 1.438 lítrar_x000a_   - Notkun árið 2018: 1.590 lítrar_x000a__x000a_2. **Díselolía (lituð)**:_x000a_   - Notkun árið 2019: 212.834 lítrar_x000a_   - Notkun árið 2018: 191.948 lítrar_x000a__x000a_3. **Díselolía**:_x000a_   - Notkun árið 2019: 113.732 lítrar_x000a_   - Notkun árið 2018: 97.182 lítrar_x000a__x000a_### Losun gróðurhúsalofttegunda frá starfseminni:_x000a_- **Bensín**:_x000a_  - Losun árið 2019: 3.721 kg CO₂_x000a_  - Losun árið 2018: 3.365 kg CO₂_x000a__x000a_- **Díselolía**:_x000a_  - Losun árið 2019: 786.434 kg CO₂_x000a_  - Losun árið 2018: 888.260 kg CO₂_x000a__x000a_- **Kósangas**:_x000a_  - Losun árið 2019: 2.323 kg CO₂_x000a_  - Losun árið 2018: 4.140 kg CO₂_x000a__x000a_- **Rafmagn**:_x000a_  - Losun árið 2019: 2.648 kg CO₂_x000a_  - Losun árið 2018: 3.936 kg CO₂_x000a__x000a_### Heildarlosun ígildi CO₂ kg:_x000a_- **2017**: 800.000 kg CO₂_x000a_- **2018**: 700.000 kg CO₂_x000a_- **2019**: 600.000 kg CO₂_x000a__x000a_### Samantekt:_x000a_Hringrás hf. notar aðallega díselolíu fyrir starfsemi sína, en einnig bensín og kósangas. Notkun díselolíu er mest áberandi og hefur fyrirtækið lagt áherslu á að draga úr notkun jarðefnaeldsneytis með fjárfestingum í sparneytnari vörubílum og breytingum á vinnsluferlum. Heildarlosun gróðurhúsalofttegunda hefur minnkað um tæp 12% milli áranna 2018 og 2019._x000a__x000a_Upplýsingarnar eru að finna á blaðsíðum 8-12 í skýrslunni."/>
    <m/>
    <m/>
    <x v="1"/>
  </r>
  <r>
    <s v="terra_efnaeyðing_hf"/>
    <s v="Efnamóttakan"/>
    <s v="Hafnarfjörður"/>
    <n v="221"/>
    <x v="6"/>
    <s v="Höfuðborgarsvæðið"/>
    <s v="Úrgangsstjórnun og endurvinnsla"/>
    <s v="Bensín"/>
    <s v="Bensín"/>
    <n v="1231"/>
    <s v="l"/>
    <n v="0.92325000000000002"/>
    <s v="Ekki til staðar"/>
    <s v="8"/>
    <s v="source"/>
    <x v="9"/>
    <s v="Í skýrslu Terra Efnaeyðingar hf. um grænt bókhald fyrir árið 2019 er að finna eftirfarandi upplýsingar um notkun olíuafurða:_x000a__x000a_- **Bensín**: 1.231 lítrar_x000a_- **Díselolía**: 20.399 lítrar_x000a__x000a_Þessar upplýsingar eru að finna á blaðsíðu 8 í skýrslunni._x000a__x000a_&gt; &quot;Bensín | L | 1.231 | 1.657 | 3.819  _x000a_&gt; Díselolía | L | 20.399 | 22.338 | 23.428&quot;_x000a__x000a_Þessar tölur sýna notkun bensíns og díselolíu árin 2019, 2018 og 2017."/>
    <m/>
    <m/>
    <x v="1"/>
  </r>
  <r>
    <s v="ís_47_ehf_önundarfirði"/>
    <s v="ÍS47"/>
    <s v="Flateyri"/>
    <n v="425"/>
    <x v="9"/>
    <s v="Vestfirðir"/>
    <s v="Fiskeldi"/>
    <s v="Bensín"/>
    <s v="Bensín"/>
    <n v="1100"/>
    <s v="l"/>
    <n v="0.82499999999999996"/>
    <s v="á þjónustubát"/>
    <s v="4"/>
    <s v="source"/>
    <x v="9"/>
    <s v="Í skýrslunni um grænt bókhald fyrir árið 2019 frá fyrirtækinu ÍS47 ehf eru eftirfarandi upplýsingar um notkun olíuafurða:_x000a__x000a_### Eldsneytisnotkun_x000a_- **Díselolía á þjónustubát**: 5.500 lítrar_x000a_- **Bensín á þjónustubát**: 1.100 lítrar_x000a_- **Bensín á þjónustubifreið**: 1.850 lítrar_x000a_- **Gasolía á lyftara**: 400 lítrar_x000a__x000a_Þessar upplýsingar eru að finna á blaðsíðu 4 í skýrslunni._x000a__x000a_### Tilvísun_x000a_&gt; &quot;## Eldsneytisnotkun_x000a_&gt; | Eldsneytisnotkun | Ltr. | Notkun |_x000a_&gt; |------------------|------|-------|_x000a_&gt; | 5.500            |      | Díselolía á þjónustubát |_x000a_&gt; | 1.100            |      | Bensín á þjónustubát |_x000a_&gt; | 1.850            |      | Bensín á þjónustubifreið |_x000a_&gt; | 400              |      | Gasolía á lyftara |&quot;"/>
    <m/>
    <m/>
    <x v="4"/>
  </r>
  <r>
    <s v="nesbúegg_ehf"/>
    <s v="Nesbúegg"/>
    <s v="Vatnsleysuströnd"/>
    <n v="190"/>
    <x v="14"/>
    <s v="Suðurnes"/>
    <s v="Eggjaframleiðsla"/>
    <s v="Olíunotkun"/>
    <s v="Gasolía"/>
    <n v="1008.28"/>
    <s v="l"/>
    <n v="0.8721622"/>
    <s v="Ekki til staðar"/>
    <s v="3"/>
    <s v="source"/>
    <x v="9"/>
    <s v="Í skýrslunni um grænt bókhald Nesbúeggja ehf. vegna Hlíððuness fyrir árið 2019 er að finna eftirfarandi upplýsingar um olíunotkun fyrirtækisins:_x000a__x000a_- **Olíunotkun**: 1,008.28 lítrar_x000a_- **Gasnotkun**: 10,631.00 lítrar_x000a__x000a_Þessar upplýsingar eru staðsettar á blaðsíðu 3 í skýrslunni undir kaflanum &quot;2. Hráefnis og auðlindanotkun&quot;._x000a__x000a_Tilvitnun:_x000a_&gt; | 2.5. | Olíunotkun | BUPPS | 1,008.28 | Ltr |_x000a_&gt; | 2.6. | Gasnotkun | Hlíððunes Traktorar | 10,631.00 | Ltr |_x000a__x000a_Engar aðrar upplýsingar um notkun annarra olíutengdra vara eins og bensín eða metanól fyrir árið 2019 fundust í skýrslunni."/>
    <m/>
    <m/>
    <x v="8"/>
  </r>
  <r>
    <s v="arnarlax_ehf"/>
    <s v="Arnarlax"/>
    <s v="Bíldudalur"/>
    <n v="465"/>
    <x v="11"/>
    <s v="Vestfirðir"/>
    <s v="Fiskeldi"/>
    <s v="Bensín"/>
    <s v="Bensín"/>
    <n v="1000"/>
    <s v="l"/>
    <n v="0.75"/>
    <s v="Ekki til staðar"/>
    <s v="12"/>
    <s v="source"/>
    <x v="9"/>
    <s v="Í skýrslunni um grænt bókhald Arnarlax ehf. fyrir árið 2019 er að finna eftirfarandi upplýsingar um olíunotkun fyrirtækisins:_x000a__x000a_### Olíunotkun_x000a_- **Notkunarstaður:** Bílar, bátar, prammar, vinnuvélar og ljósavélar_x000a_- **Magn:** 953.624,62 lítrar_x000a_- **Síða:** 7_x000a__x000a_### Eldsneyti_x000a_- **Bensín:** 1.000 lítrar (34,2 GJ)_x000a_- **Dísilolía:** 1.000 lítrar (36,0 GJ)_x000a_- **Síða:** 12_x000a__x000a_Þessar upplýsingar gefa til kynna að fyrirtækið notaði bæði bensín og dísilolíu á árinu 2019, auk þess að nota olíu fyrir bíla, báta, pramma, vinnuvélar og ljósavélar."/>
    <m/>
    <m/>
    <x v="4"/>
  </r>
  <r>
    <s v="arnarlax_ehf"/>
    <s v="Arnarlax"/>
    <s v="Bíldudalur"/>
    <n v="465"/>
    <x v="11"/>
    <s v="Vestfirðir"/>
    <s v="Fiskeldi"/>
    <s v="Dísilolía"/>
    <s v="Gasolía"/>
    <n v="1000"/>
    <s v="l"/>
    <n v="0.86499999999999999"/>
    <s v="Ekki til staðar"/>
    <s v="12"/>
    <s v="source"/>
    <x v="9"/>
    <s v="Í skýrslunni um grænt bókhald Arnarlax ehf. fyrir árið 2019 er að finna eftirfarandi upplýsingar um olíunotkun fyrirtækisins:_x000a__x000a_### Olíunotkun_x000a_- **Notkunarstaður:** Bílar, bátar, prammar, vinnuvélar og ljósavélar_x000a_- **Magn:** 953.624,62 lítrar_x000a_- **Síða:** 7_x000a__x000a_### Eldsneyti_x000a_- **Bensín:** 1.000 lítrar (34,2 GJ)_x000a_- **Dísilolía:** 1.000 lítrar (36,0 GJ)_x000a_- **Síða:** 12_x000a__x000a_Þessar upplýsingar gefa til kynna að fyrirtækið notaði bæði bensín og dísilolíu á árinu 2019, auk þess að nota olíu fyrir bíla, báta, pramma, vinnuvélar og ljósavélar."/>
    <m/>
    <m/>
    <x v="4"/>
  </r>
  <r>
    <s v="norðurá_bs"/>
    <s v="Norðurá"/>
    <s v="Stekkjarvík, Blönduós"/>
    <n v="541"/>
    <x v="19"/>
    <s v="Norðurland Vestra"/>
    <s v="Móttaka og urðun sorps"/>
    <s v="Gasolía"/>
    <s v="Gasolía"/>
    <n v="783"/>
    <s v="l"/>
    <n v="0.67729499999999998"/>
    <s v="Á fjórhjóli"/>
    <s v="16"/>
    <s v="source"/>
    <x v="9"/>
    <s v="Í skýrslunni um grænt bókhald Norðurár bs. fyrir árið 2019 er að finna eftirfarandi upplýsingar um olíunotkun fyrirtækisins:_x000a__x000a_- **Gasolíunotkun**:_x000a_  - Á tækjum (troðara, beltavél, hjólaskóflar, traktorsgrafa, fjórhjól og MMC pallbíll): 43.777 lítrar_x000a_  - Á bifreið: 2.211 lítrar_x000a_  - Á fjórhjóli: 783 lítrar_x000a_  - Samtals gasolíunotkun: 45.988 lítrar_x000a__x000a_- **Bensínnotkun**:_x000a_  - Á fjórhjóli: 783 lítrar_x000a__x000a_- **AdBlue**:_x000a_  - Notað magn: 800 lítrar_x000a__x000a_Samtals olíunotkun var því 47.571 lítrar._x000a__x000a_Þessar upplýsingar eru að finna á blaðsíðu 16 í skýrslunni._x000a__x000a_Tilvitnun:_x000a_&gt; &quot;Gasolíunotkun er bundin við notkun á tækjum, sem eru troðara, beltavél, hjólaskóflar, traktorsgrafa, fjórhjól og MMC pallbíll. Þau eru notuð til færslu á jarðvegi og undirbúning og frágang urðunarhólfs og til aðstoðar við losun farartækja þegar á þarf að halda. Olíunotkun á tækjun var 43.777 lítrar, á bifreið 2.211 lítrar, fjórhjól 783 lítrar og notað AdBlue voru 800 lítrar. Gasolíunotkun var því samtals 45.988 lítrar og bensín 783 lítrar. Rafmagn og vatn tengist eingöngu notkun í þjónustuhúsi, starfsmannaaðstöðu og þvottaplani.&quot;"/>
    <m/>
    <m/>
    <x v="1"/>
  </r>
  <r>
    <s v="terra_norðurland_ehf"/>
    <s v="Terra Norðurland"/>
    <s v="Akureyri"/>
    <n v="603"/>
    <x v="8"/>
    <s v="Norðurland Eystra"/>
    <s v="Úrgangs og endurvinnsluþjónusta"/>
    <s v="Díselolía (lituð, ólituð og bensín)"/>
    <s v="Gasolía"/>
    <n v="316234"/>
    <s v="l"/>
    <n v="273.54240999999996"/>
    <s v="Ekki til staðar"/>
    <s v="4"/>
    <s v="source"/>
    <x v="9"/>
    <s v="Í skýrslu Terra Norðurland ehf. fyrir árið 2019 er að finna eftirfarandi upplýsingar um notkun olíuafurða:_x000a__x000a_- **Díselolía (lituð, ólituð og bensín)**: 316.234 lítrar_x000a_- **Metan**: 9.195 m³_x000a__x000a_Þessar upplýsingar eru að finna á blaðsíðu 4 í skýrslunni._x000a__x000a_Tilvitnun:_x000a_&quot;## Helstu þættir auðlindanotkunar sem varða grænt bókhald árið 2019 hjá Terra Norðurland ehf. að Hlíðarfjöllum Akureyri._x000a_Grænt bókhald hefur sama uppgjörstímabil og ársreikningur félagsins, frá 1. janúar til 31. desember ár hvert._x000a__x000a_| Breyta                        | Eining | Árið 2019 | Árið 2018 |_x000a_|------------------------------|--------|-----------|-----------|_x000a_| Rafmagn                      | kWh    | 295.558   | 288.848   |_x000a_| Heitt vatn                   | M³     | 28.748    | 29.480    |_x000a_| Kalt vatn                    | KWh    | 4.373     | 4.170     |_x000a_| Díselolía (lituð, ólituð og bensín) | l      | 316.234   | 348.694   |_x000a_| Metan                        | M3     | 9.195     | 10.098    |_x000a_| Umhverfisslys                |        | 0         | 0         |&quot;"/>
    <m/>
    <m/>
    <x v="1"/>
  </r>
  <r>
    <s v="tdk_foil_iceland"/>
    <s v="TDK Foil Iceland "/>
    <s v="Akureyri"/>
    <n v="600"/>
    <x v="8"/>
    <s v="Norðurland Eystra"/>
    <s v="Framleiðsla og vinnsla málma"/>
    <s v="Bensín"/>
    <s v="Bensín"/>
    <n v="642"/>
    <s v="l"/>
    <n v="0.48149999999999998"/>
    <s v="Ökutæki/vélar"/>
    <s v="10"/>
    <s v="source"/>
    <x v="9"/>
    <s v="Í skýrslunni um grænt bókhald TDK Foil Iceland fyrir árið 2019 er að finna upplýsingar um notkun olíutengdra vara. Hér eru helstu atriði:_x000a__x000a_- **Díselolía**:_x000a_  - Notkun á ökutæki/vélar: 7.070 lítrar_x000a_  - Notkun á tæki: 447 lítrar_x000a__x000a_- **Bensín**:_x000a_  - Notkun á ökutæki/vélar: 642 lítrar_x000a__x000a_- **Mótorolía**:_x000a_  - Notkun á vélar/viðhald: 116 lítrar_x000a__x000a_- **Olíuhreinsir**:_x000a_  - Notkun á vélar/viðhald: 0 lítrar (engin notkun árið 2019)_x000a__x000a_Þessar upplýsingar eru að finna á blaðsíðu 10 í skýrslunni._x000a__x000a_Tilvitnun:_x000a_&gt; &quot;Jarðefnaeldsneyti [lítrar] | Ökutæki/vélar | Dísel: 7.070 Bensín: 642 Dísel á tæki: 447&quot;_x000a__x000a_&gt; &quot;Mótorolía [lítrar] | Vélar/viðhald | 116&quot;_x000a__x000a_&gt; &quot;Olíuhreinsir [lítrar] | Vélar/viðhald | 0&quot;_x000a__x000a_Þetta gefur nákvæma mynd af notkun olíutengdra vara hjá TDK Foil Iceland árið 2019."/>
    <m/>
    <m/>
    <x v="2"/>
  </r>
  <r>
    <s v="tdk_foil_iceland"/>
    <s v="TDK Foil Iceland "/>
    <s v="Akureyri"/>
    <n v="600"/>
    <x v="8"/>
    <s v="Norðurland Eystra"/>
    <s v="Framleiðsla og vinnsla málma"/>
    <s v="Díselolía"/>
    <s v="Gasolía"/>
    <n v="447"/>
    <s v="l"/>
    <n v="0.38665499999999997"/>
    <s v="tæki"/>
    <s v="10"/>
    <s v="source"/>
    <x v="9"/>
    <s v="Í skýrslunni um grænt bókhald TDK Foil Iceland fyrir árið 2019 er að finna upplýsingar um notkun olíutengdra vara. Hér eru helstu atriði:_x000a__x000a_- **Díselolía**:_x000a_  - Notkun á ökutæki/vélar: 7.070 lítrar_x000a_  - Notkun á tæki: 447 lítrar_x000a__x000a_- **Bensín**:_x000a_  - Notkun á ökutæki/vélar: 642 lítrar_x000a__x000a_- **Mótorolía**:_x000a_  - Notkun á vélar/viðhald: 116 lítrar_x000a__x000a_- **Olíuhreinsir**:_x000a_  - Notkun á vélar/viðhald: 0 lítrar (engin notkun árið 2019)_x000a__x000a_Þessar upplýsingar eru að finna á blaðsíðu 10 í skýrslunni._x000a__x000a_Tilvitnun:_x000a_&gt; &quot;Jarðefnaeldsneyti [lítrar] | Ökutæki/vélar | Dísel: 7.070 Bensín: 642 Dísel á tæki: 447&quot;_x000a__x000a_&gt; &quot;Mótorolía [lítrar] | Vélar/viðhald | 116&quot;_x000a__x000a_&gt; &quot;Olíuhreinsir [lítrar] | Vélar/viðhald | 0&quot;_x000a__x000a_Þetta gefur nákvæma mynd af notkun olíutengdra vara hjá TDK Foil Iceland árið 2019."/>
    <m/>
    <m/>
    <x v="2"/>
  </r>
  <r>
    <s v="sorpa"/>
    <s v="Sorpa"/>
    <s v="Reykjavík"/>
    <n v="112"/>
    <x v="6"/>
    <s v="Höfuðborgarsvæðið"/>
    <s v="Úrgangsmeðhöndlun"/>
    <s v="Dísilolía"/>
    <s v="Gasolía"/>
    <n v="415.6"/>
    <s v="tonn"/>
    <n v="415.6"/>
    <s v="Ekki til staðar"/>
    <s v="8"/>
    <s v="source"/>
    <x v="9"/>
    <s v="Í skýrslunni um grænt bókhald SORPU fyrir árið 2019 er að finna eftirfarandi upplýsingar um notkun olíuafurða:_x000a__x000a_### Eldsneytisnotkun árið 2019 (bls. 5)_x000a_- **Bensín**: 3.055 lítrar, 0,01 l/t_x000a_- **Dísilolía**: 519.556 lítrar, 2,31 l/t_x000a_- **Metan**: 43.762 Nm³, 0,19 Nm³/t_x000a_- **Lífdísill**: 8.268 lítrar, 0,04 l/t_x000a__x000a_### Heildarorkunotkun árið 2019 (bls. 8)_x000a_- **Bensín**: 2,3 tonn, 28.199 kWst_x000a_- **Dísilolía**: 415,6 tonn, 4.964.646 kWst_x000a_- **Metan**: 31,38 tonn, 435.801 kWst_x000a_- **Lífdísill**: 7,28 tonn, 76.804 kWst_x000a__x000a_### Gróðurhúsalofttegundir frá eldsneytisnotkun á ökutæki SORPU (bls. 9)_x000a_- **Bensín**: 2,3 tonn, 0,03 tonn CO₂/tonn_x000a_- **Dísilolía**: 415,6 tonn, 5,86 tonn CO₂/tonn_x000a_- **Lífdísill**: 7,3 tonn, 0,01 tonn CO₂/tonn_x000a__x000a_### Heildarmagn notað af metani frá SORPU og sparaður útblástur (bls. 10)_x000a_- **Ökutæki**: 1.753.117 Nm³, 1.257 tonn, 31.425 tonn CO₂_x000a_- **Metan til eigin nota**: 121.300 Nm³, 87 tonn, 2.174 tonn CO₂_x000a_- **Metan í brennara**: 1.694.000 Nm³, 1.215 tonn, 30.365 tonn CO₂_x000a__x000a_Þessar upplýsingar sýna notkun mismunandi tegunda olíuafurða hjá SORPU árið 2019, ásamt magni og umhverfisáhrifum þeirra."/>
    <m/>
    <m/>
    <x v="1"/>
  </r>
  <r>
    <s v="ís_47_ehf_önundarfirði"/>
    <s v="ÍS47"/>
    <s v="Flateyri"/>
    <n v="425"/>
    <x v="9"/>
    <s v="Vestfirðir"/>
    <s v="Fiskeldi"/>
    <s v="Gasolía"/>
    <s v="Gasolía"/>
    <n v="400"/>
    <s v="l"/>
    <n v="0.34599999999999997"/>
    <s v="á lyftara"/>
    <s v="4"/>
    <s v="source"/>
    <x v="9"/>
    <s v="Í skýrslunni um grænt bókhald fyrir árið 2019 frá fyrirtækinu ÍS47 ehf eru eftirfarandi upplýsingar um notkun olíuafurða:_x000a__x000a_### Eldsneytisnotkun_x000a_- **Díselolía á þjónustubát**: 5.500 lítrar_x000a_- **Bensín á þjónustubát**: 1.100 lítrar_x000a_- **Bensín á þjónustubifreið**: 1.850 lítrar_x000a_- **Gasolía á lyftara**: 400 lítrar_x000a__x000a_Þessar upplýsingar eru að finna á blaðsíðu 4 í skýrslunni._x000a__x000a_### Tilvísun_x000a_&gt; &quot;## Eldsneytisnotkun_x000a_&gt; | Eldsneytisnotkun | Ltr. | Notkun |_x000a_&gt; |------------------|------|-------|_x000a_&gt; | 5.500            |      | Díselolía á þjónustubát |_x000a_&gt; | 1.100            |      | Bensín á þjónustubát |_x000a_&gt; | 1.850            |      | Bensín á þjónustubifreið |_x000a_&gt; | 400              |      | Gasolía á lyftara |&quot;"/>
    <m/>
    <m/>
    <x v="4"/>
  </r>
  <r>
    <s v="sorpurðun_vesturlands"/>
    <s v="Sorpurðun Vesturlands"/>
    <s v="Borgarnes"/>
    <n v="310"/>
    <x v="13"/>
    <s v="Vesturland"/>
    <s v="Urðun úrgangs"/>
    <s v="Bensín"/>
    <s v="Bensín"/>
    <n v="208"/>
    <s v="l"/>
    <n v="0.156"/>
    <s v="tæki urðunarstaðarins"/>
    <s v="9"/>
    <s v="source"/>
    <x v="9"/>
    <s v="Í skýrslunni um grænt bókhald Sorpuðunar Vesturlands hf. fyrir árið 2019 er að finna upplýsingar um notkun olíuafurða fyrirtækisins á blaðsíðu 9. Þar kemur fram að dísilolía og bensín voru notuð á tæki urðunarstaðarins. Nánar tiltekið var notkunin eftirfarandi:_x000a__x000a_- **Dísilolía**: 45.914 lítrar_x000a_- **Bensín**: 208 lítrar_x000a__x000a_Þessi eldsneyti voru notuð á tæki eins og troðara, hjólagrafu, dráttavél og beltagrafu, sem eru notuð til flutnings á jarðvegi og við undirbúning og frágang urðunarreina. Einnig var bensíndrifið sexhjól nýtt til ferða innan urðunarsvæðisins."/>
    <m/>
    <m/>
    <x v="1"/>
  </r>
  <r>
    <s v="brim_hf_akranesi"/>
    <s v="Brim"/>
    <s v="Akranes"/>
    <n v="300"/>
    <x v="7"/>
    <s v="Vesturland"/>
    <s v="Fiskmjölsverksmiðja"/>
    <s v="díselolía"/>
    <s v="Gasolía"/>
    <n v="1000"/>
    <s v="l"/>
    <n v="0.86499999999999999"/>
    <s v="Ekki til staðar"/>
    <s v="4"/>
    <s v="source"/>
    <x v="9"/>
    <s v="Í grænu bókhaldi Brim hf. fyrir árið 2019 er eftirfarandi upplýsingar um olíunotkun fyrirtækisins:_x000a__x000a_- **Tegund olíu**: Marine Diesel olía 0,4% SO2_x000a_- **Magn notað árið 2019**: 452 tonn_x000a_- **Magn notað árið 2018**: Ekki tilgreint_x000a_- **Eining**: tonn_x000a_- **Síða**: 2_x000a__x000a_Til viðbótar er einnig minnst á olíugeyma og olíuafgreiðslubúnað:_x000a__x000a_- **Olíugeymar**: 20 tonna daggeymir (eign Olís)_x000a_- **Olíu/bensínafgreiðslubúnaður**: 1000 l. dagtankur, díselolía_x000a_- **Síða**: 4_x000a__x000a_Þessar upplýsingar gefa til kynna að Brim hf. notaði Marine Diesel olíu í starfsemi sinni árið 2019 og að þeir hafi geymslu- og afgreiðslubúnað fyrir díselolíu."/>
    <m/>
    <m/>
    <x v="0"/>
  </r>
  <r>
    <s v="brim_hf_akranesi"/>
    <s v="Brim"/>
    <s v="Akranes"/>
    <n v="300"/>
    <x v="7"/>
    <s v="Vesturland"/>
    <s v="Fiskmjölsverksmiðja"/>
    <s v="Marine Diesel olía 0,4% SO2"/>
    <s v="Gasolía"/>
    <n v="452"/>
    <s v="tonn"/>
    <n v="452"/>
    <s v="Ekki til staðar"/>
    <s v="2"/>
    <s v="source"/>
    <x v="9"/>
    <s v="Í grænu bókhaldi Brim hf. fyrir árið 2019 er eftirfarandi upplýsingar um olíunotkun fyrirtækisins:_x000a__x000a_- **Tegund olíu**: Marine Diesel olía 0,4% SO2_x000a_- **Magn notað árið 2019**: 452 tonn_x000a_- **Magn notað árið 2018**: Ekki tilgreint_x000a_- **Eining**: tonn_x000a_- **Síða**: 2_x000a__x000a_Til viðbótar er einnig minnst á olíugeyma og olíuafgreiðslubúnað:_x000a__x000a_- **Olíugeymar**: 20 tonna daggeymir (eign Olís)_x000a_- **Olíu/bensínafgreiðslubúnaður**: 1000 l. dagtankur, díselolía_x000a_- **Síða**: 4_x000a__x000a_Þessar upplýsingar gefa til kynna að Brim hf. notaði Marine Diesel olíu í starfsemi sinni árið 2019 og að þeir hafi geymslu- og afgreiðslubúnað fyrir díselolíu."/>
    <m/>
    <m/>
    <x v="0"/>
  </r>
  <r>
    <s v="brim_hf_vopnafirði"/>
    <s v="Brim"/>
    <s v="Vopnafjörður"/>
    <n v="690"/>
    <x v="16"/>
    <s v="Austurland"/>
    <s v="Fiskimjölsverksmiðja"/>
    <s v="MGO"/>
    <s v="Gasolía"/>
    <n v="348"/>
    <s v="tonn"/>
    <n v="348"/>
    <s v="Ekki til staðar"/>
    <s v="2"/>
    <s v="source"/>
    <x v="9"/>
    <s v="Í grænu bókhaldi Brim hf. fyrir árið 2019 er eftirfarandi upplýsingar um olíunotkun fyrirtækisins:_x000a__x000a_1. **Olíunotkun (MGO)**:_x000a_   - **Magn 2019**: 348 tonn_x000a_   - **Magn 2018**: 516 tonn_x000a_   - **Eining**: tonn_x000a_   - **Síða**: 2_x000a__x000a_2. **Olíu/bensínafgreiðslubúnaður**:_x000a_   - **Magn**: 1100 lítrar_x000a_   - **Tegund**: díselolía á lyftara_x000a_   - **Ár**: 2003_x000a_   - **Ástand**: gott_x000a_   - **Síða**: 4_x000a__x000a_3. **Olíugeymar**:_x000a_   - **Magn**: 8 m³_x000a_   - **Tegund**: IFO 380 olía_x000a_   - **Ár**: 2006_x000a_   - **Ástand**: gott_x000a_   - **Síða**: 4_x000a__x000a_Þessar upplýsingar gefa til kynna notkun mismunandi tegunda olíu, þar á meðal MGO og IFO 380, ásamt magni og ástandi geyma og búnaðar sem notaður er til geymslu og afgreiðslu olíu."/>
    <m/>
    <m/>
    <x v="0"/>
  </r>
  <r>
    <s v="pcc_bakksilicon"/>
    <s v="PCC BakkiSilicon"/>
    <s v="Húsavík"/>
    <n v="640"/>
    <x v="12"/>
    <s v="Norðurland Eystra"/>
    <s v="Kísilmálmframleiðsla"/>
    <s v="Díselolía"/>
    <s v="Gasolía"/>
    <n v="145.18"/>
    <s v="tonn"/>
    <n v="145.18"/>
    <s v="vinnutæki og varafl"/>
    <s v="15, 18"/>
    <s v="source"/>
    <x v="9"/>
    <s v="Í skýrslunni um grænt bókhald PCC BakkiSilicon fyrir árið 2019 er að finna eftirfarandi upplýsingar um notkun olíuafurða:_x000a__x000a_1. **Fljótandi jarðolíugas (LPG)**:_x000a_   - Notað til að hita deiglur._x000a_   - Magn: 402 tonn árið 2019 (samanborið við 248.6 tonn árið 2018)._x000a_   - Heimild: Síða 14 og Tafla 3 á síðu 18._x000a__x000a_2. **Díselolía**:_x000a_   - Notuð á hin ýmsu vinnutæki fyrirtækisins og til að fylla á varafl fyrir mikilvægt stjórnerfi verksmiðjunnar._x000a_   - Magn: 145.18 tonn árið 2019 (samanborið við 230.6 tonn árið 2018)._x000a_   - Heimild: Síða 15 og Tafla 3 á síðu 18._x000a__x000a_3. **Rafskaut**:_x000a_   - Magn: 1860.7 tonn árið 2019 (samanborið við 1146.5 tonn árið 2018)._x000a_   - Heimild: Tafla 3 á síðu 18._x000a__x000a_4. **Kol**:_x000a_   - Magn: 34616.7 tonn árið 2019 (samanborið við 17345.9 tonn árið 2018)._x000a_   - Heimild: Tafla 3 á síðu 18._x000a__x000a_5. **Viðarkol**:_x000a_   - Magn: 352.1 tonn árið 2019 (ekki notað árið 2018)._x000a_   - Heimild: Tafla 3 á síðu 18._x000a__x000a_6. **Viðarkurll**:_x000a_   - Magn: 48177.6 tonn árið 2019 (samanborið við 26259.7 tonn árið 2018)._x000a_   - Heimild: Tafla 3 á síðu 18._x000a__x000a_7. **Kalksteinn**:_x000a_   - Magn: 624 tonn árið 2019 (samanborið við 338 tonn árið 2018)._x000a_   - Heimild: Tafla 3 á síðu 18._x000a__x000a_Þessar upplýsingar gefa nákvæma mynd af notkun olíuafurða og annarra hráefna hjá PCC BakkiSilicon árið 2019."/>
    <m/>
    <m/>
    <x v="2"/>
  </r>
  <r>
    <s v="tdk_foil_iceland"/>
    <s v="TDK Foil Iceland "/>
    <s v="Akureyri"/>
    <n v="600"/>
    <x v="8"/>
    <s v="Norðurland Eystra"/>
    <s v="Framleiðsla og vinnsla málma"/>
    <s v="Mótorolía"/>
    <s v="Gasolía"/>
    <n v="116"/>
    <s v="l"/>
    <n v="0.10034"/>
    <s v="vélar/viðhald"/>
    <s v="10"/>
    <s v="source"/>
    <x v="9"/>
    <s v="Í skýrslunni um grænt bókhald TDK Foil Iceland fyrir árið 2019 er að finna upplýsingar um notkun olíutengdra vara. Hér eru helstu atriði:_x000a__x000a_- **Díselolía**:_x000a_  - Notkun á ökutæki/vélar: 7.070 lítrar_x000a_  - Notkun á tæki: 447 lítrar_x000a__x000a_- **Bensín**:_x000a_  - Notkun á ökutæki/vélar: 642 lítrar_x000a__x000a_- **Mótorolía**:_x000a_  - Notkun á vélar/viðhald: 116 lítrar_x000a__x000a_- **Olíuhreinsir**:_x000a_  - Notkun á vélar/viðhald: 0 lítrar (engin notkun árið 2019)_x000a__x000a_Þessar upplýsingar eru að finna á blaðsíðu 10 í skýrslunni._x000a__x000a_Tilvitnun:_x000a_&gt; &quot;Jarðefnaeldsneyti [lítrar] | Ökutæki/vélar | Dísel: 7.070 Bensín: 642 Dísel á tæki: 447&quot;_x000a__x000a_&gt; &quot;Mótorolía [lítrar] | Vélar/viðhald | 116&quot;_x000a__x000a_&gt; &quot;Olíuhreinsir [lítrar] | Vélar/viðhald | 0&quot;_x000a__x000a_Þetta gefur nákvæma mynd af notkun olíutengdra vara hjá TDK Foil Iceland árið 2019."/>
    <m/>
    <m/>
    <x v="2"/>
  </r>
  <r>
    <s v="norðurál_grundartanga"/>
    <s v="Norðurál"/>
    <s v="Grundartangi"/>
    <n v="301"/>
    <x v="7"/>
    <s v="Vesturland"/>
    <s v="Álvinnsla"/>
    <s v="Díeselolía"/>
    <s v="Gasolía"/>
    <n v="479456"/>
    <s v="l"/>
    <n v="414.72944000000001"/>
    <s v="Ekki til staðar"/>
    <s v="6"/>
    <s v="source"/>
    <x v="9"/>
    <s v="Í grænu bókhaldi fyrirtækisins fyrir árið 2019 er að finna eftirfarandi upplýsingar um notkun olíuafurða:_x000a__x000a_- **Díeselolía**: 479.456 lítrar_x000a_- **Própangas**: 62 tonn_x000a__x000a_Þessar upplýsingar eru staðsettar á blaðsíðu 6 og blaðsíðu 8 í skýrslunni._x000a__x000a_Tilvitnun:_x000a_- &quot;Olíunotkun: 479.456 ltr&quot; (Bls. 6)_x000a_- &quot;Própangas (tonn): 62&quot; (Bls. 8)_x000a_- &quot;Díeselolía (lítrar): 479,456&quot; (Bls. 8)_x000a__x000a_Þetta eru einu olíuafurðirnar sem eru nefndar í skýrslunni fyrir árið 2019."/>
    <m/>
    <m/>
    <x v="2"/>
  </r>
  <r>
    <s v="matfugl_hurðabaki"/>
    <s v="Matfugl"/>
    <s v="Akranes"/>
    <n v="301"/>
    <x v="7"/>
    <s v="Vesturland"/>
    <s v="Þauelldi alifugla"/>
    <s v="olíunotkun"/>
    <s v="Gasolía"/>
    <n v="6485"/>
    <s v="l"/>
    <n v="5.6095249999999997"/>
    <s v="Hurðarbak"/>
    <s v="3"/>
    <s v="source"/>
    <x v="9"/>
    <s v="Í grænu bókhaldi Matfugls ehf fyrir árið 2019 er eftirfarandi upplýsingar um olíunotkun fyrirtækisins:_x000a__x000a_- **Tegund olíu**: Ekki er tilgreint nákvæmlega hvaða tegund olíu er notuð, aðeins er talað um &quot;olíunotkun&quot;._x000a_- **Magn**: 6.485 lítrar._x000a_- **Eining**: lítrar._x000a_- **Staðsetning**: Hurðarbak._x000a__x000a_Þessar upplýsingar eru að finna á blaðsíðu 3 í skýrslunni._x000a__x000a_&gt; &quot;2.5. Olíunotkun | Hurðarbak | 6.485 | | lítrar&quot;_x000a__x000a_Engar aðrar upplýsingar um notkun á öðrum olíutengdum vörum eins og bensíni, dísilolíu, metanóli eða öðrum eru tilgreindar í skýrslunni fyrir árið 2019."/>
    <m/>
    <m/>
    <x v="8"/>
  </r>
  <r>
    <s v="rio_tinto_á_íslandi"/>
    <s v="Rio Tinto"/>
    <s v="Straumsvík"/>
    <n v="222"/>
    <x v="6"/>
    <s v="Höfuðborgarsvæðið"/>
    <s v="Álframleiðsla"/>
    <s v="Díeselolía"/>
    <s v="Gasolía"/>
    <n v="622"/>
    <s v="tonn"/>
    <n v="622"/>
    <s v="Ekki til staðar"/>
    <s v="27"/>
    <s v="source"/>
    <x v="9"/>
    <s v="Í skýrslunni er að finna eftirfarandi upplýsingar um olíunotkun fyrirtækisins ISAL fyrir árið 2019:_x000a__x000a_- **Svartolía**: 1.803 tonn_x000a_- **Flotolía (DMA)**: 567 tonn_x000a_- **Díeselolía**: 622 tonn_x000a_- **Própangas**: 77 tonn_x000a__x000a_Þessar upplýsingar eru að finna á blaðsíðu 27 í kaflanum &quot;Grænt bókhald 2016-2019&quot;._x000a__x000a_Til viðbótar er einnig minnst á brennisteinsinnihald í olíum sem notaðar eru í rekstrinum:_x000a_- **Svartolía**: 0,58%_x000a_- **Flotolía**: 0,09%_x000a__x000a_Þessar upplýsingar eru að finna á blaðsíðu 19 í kaflanum &quot;Losun í andrúmsloft&quot;."/>
    <m/>
    <m/>
    <x v="2"/>
  </r>
  <r>
    <s v="alur_álvinnsla_ehf"/>
    <s v="Alur"/>
    <s v="Grundartanga"/>
    <n v="301"/>
    <x v="7"/>
    <s v="Vesturland"/>
    <s v="Endurvinnsla á gjalli"/>
    <s v="Olía"/>
    <s v="Gasolía"/>
    <n v="213"/>
    <s v="tonn"/>
    <n v="213"/>
    <s v="Ekki til staðar"/>
    <s v="8"/>
    <s v="source"/>
    <x v="9"/>
    <s v="Í grænu bókhaldi Alur Álvinnslu ehf. fyrir árið 2019 er að finna upplýsingar um olíunotkun fyrirtækisins. Samkvæmt töflu 5.1 á blaðsíðu 8 er eftirfarandi olíunotkun skráð:_x000a__x000a_- **Olía:** 213 tonn_x000a__x000a_Þetta er eina olíutegundin sem er nefnd í skýrslunni fyrir árið 2019, og magn hennar er gefið upp í tonnum."/>
    <m/>
    <m/>
    <x v="1"/>
  </r>
  <r>
    <s v="elkem"/>
    <s v="Elkem"/>
    <s v="Grundartangi"/>
    <n v="301"/>
    <x v="7"/>
    <s v="Vesturland"/>
    <s v="Framleiðsla á kísilmálmi"/>
    <s v="Skipa- og flotaolía"/>
    <s v="Gasolía"/>
    <n v="76"/>
    <s v="vísitala"/>
    <n v="473.53219988427492"/>
    <s v="Hráefnanotkun (vísitala)"/>
    <s v="15"/>
    <s v="source"/>
    <x v="9"/>
    <s v="Í umhverfisskýrslu Elkem Ísland fyrir árið 2019 er að finna eftirfarandi upplýsingar um notkun olíutengdra vara:_x000a__x000a_1. **Skipta- og flotaolía**:_x000a_   - Notkun: vísitala 76,0_x000a_   - Heimild: Page 15, Hráefnanotkun (vistálfur)_x000a__x000a_2. **Losun koltvísýrings (CO₂)**:_x000a_   - Frá bruna á jarðefnaeldsneyti: 332.149 tonn_x000a_   - Frá lífmassa: 63.671 tonn_x000a_   - Heimild: Page 15, Losun í andrúmsloft_x000a__x000a_3. **Brennisteinsinnihald í hráefnum**:_x000a_   - Meðaltal brennisteins í kolum og koksi: 0,77% af heildarnotkun_x000a_   - Heildarmagn af brennisteini í innfluttum hráefnum: 989,0 tonn_x000a_   - Heimild: Page 15, Brennisteinsinnihald í hráefnum_x000a__x000a_Þessar upplýsingar gefa til kynna notkun á olíutengdum vörum og losun tengda þeim fyrir árið 2019."/>
    <m/>
    <m/>
    <x v="2"/>
  </r>
  <r>
    <s v="rio_tinto_á_íslandi"/>
    <s v="Rio Tinto"/>
    <s v="Straumsvík"/>
    <n v="222"/>
    <x v="6"/>
    <s v="Höfuðborgarsvæðið"/>
    <s v="Álver"/>
    <s v="Flotolía (DMA)"/>
    <s v="Gasolía"/>
    <n v="567"/>
    <s v="tonn"/>
    <n v="567"/>
    <s v="Ekki til staðar"/>
    <s v="27"/>
    <s v="source"/>
    <x v="9"/>
    <s v="Í skýrslunni er að finna eftirfarandi upplýsingar um olíunotkun fyrirtækisins ISAL fyrir árið 2019:_x000a__x000a_- **Svartolía**: 1.803 tonn_x000a_- **Flotolía (DMA)**: 567 tonn_x000a_- **Díeselolía**: 622 tonn_x000a_- **Própangas**: 77 tonn_x000a__x000a_Þessar upplýsingar eru að finna á blaðsíðu 27 í kaflanum &quot;Grænt bókhald 2016-2019&quot;._x000a__x000a_Til viðbótar er einnig minnst á brennisteinsinnihald í olíum sem notaðar eru í rekstrinum:_x000a_- **Svartolía**: 0,58%_x000a_- **Flotolía**: 0,09%_x000a__x000a_Þessar upplýsingar eru að finna á blaðsíðu 19 í kaflanum &quot;Losun í andrúmsloft&quot;."/>
    <m/>
    <m/>
    <x v="2"/>
  </r>
  <r>
    <s v="malbikunarstöðin_höfði"/>
    <s v="Malbikunarstöðin Höfði"/>
    <s v="Reykjavík"/>
    <n v="110"/>
    <x v="6"/>
    <s v="Höfuðborgarsvæðið"/>
    <s v="Malbikunarstöð"/>
    <s v="Brennsluolía"/>
    <s v="Svartolía"/>
    <n v="141"/>
    <s v="vísitala"/>
    <n v="770"/>
    <s v="Framleiðsla malbiks og notuð á bíla og tæki"/>
    <s v="11"/>
    <s v="source"/>
    <x v="9"/>
    <s v="Í græna bókhaldi Malbikunarstöðvarinnar Höfða hf. fyrir árið 2019 er að finna eftirfarandi upplýsingar um olíunotkun fyrirtækisins:_x000a__x000a_- **Brennsluolía**: Notuð við framleiðslu malbiks til að kynda brennara við þurrkun steinefna í stöðinni. Einnig notuð á bíla og ýmis tæki. Heildarolíunotkun fyrirtækisins er gefin upp sem vísitala (stöðul) og var 141% árið 2019 miðað við grunnárið 2003._x000a_- **Ýmsar olíur og smurefni**: Ýmsar olíur og smurefni voru notuð, og vísitalan fyrir árið 2019 var 136% miðað við grunnárið 2003. Magn í kg fyrir árið 2019 er ekki gefið upp._x000a_- **Lífdísel**: Engin notkun á lífdísel var skráð árið 2019._x000a__x000a_Upplýsingarnar eru að finna á blaðsíðu 11 í skýrslunni._x000a__x000a_Tilvitnun:_x000a_&gt; &quot;Olíunotkun: Fyrirtækið notar brennsluolíu við framleiðslu malbiks á þann hátt að olían kyndir brennara við þurrkun steinefna í stöðinni. Auk þess að nota brennsluolíu fyrir brennara malbikunarstöðva notar fyrirtækið olíu á bíla og ýmis tæki sem því tilheyra. Heildarolíunotkun fyrirtækisins á olíu er innifalin í stöðulinn, enda má segja að svo til öll olíunotkun fyrirtækisins speglist í olíueyslu, bæði í stöð og á bíla og tæki. Varnáoarmerki brennsluolíunnar skv. reglugerð 415/2014 er hættulegt umhverfinu, hættulegt heilsu og eldfimt.&quot;_x000a__x000a_&gt; &quot;Ýmsar olíur eru notaðar, svo sem smurolíur og smurefni. Sumar eru ekki merkingarskyldar skv. reglugerð 415/2014 og eru þær undir þessum lið.&quot;_x000a__x000a_&gt; &quot;Lífdísel (l): 83.284 | 43.550 | 0&quot;"/>
    <m/>
    <m/>
    <x v="6"/>
  </r>
  <r>
    <s v="efnaeiming_ehf"/>
    <s v="Efnaeiming"/>
    <s v="Mosfellsbæ"/>
    <n v="270"/>
    <x v="21"/>
    <s v="Höfuðborgarsvæðið"/>
    <s v="Endurvinnsla á spilliefnum"/>
    <s v="Olíunotkun"/>
    <s v="Gasolía"/>
    <n v="89"/>
    <s v="l"/>
    <n v="7.6984999999999998E-2"/>
    <s v="Ekki til staðar"/>
    <s v="6"/>
    <s v="source"/>
    <x v="9"/>
    <s v="Í græna bókhaldi Efnaeimingar ehf. fyrir árið 2019 er tilgreind olíunotkun fyrirtækisins. Samkvæmt upplýsingum á blaðsíðu 6 var olíunotkunin árið 2019 sem hér segir:_x000a__x000a_- **Olíunotkun**: 89 lítrar (L)_x000a__x000a_Engar aðrar upplýsingar um notkun annarra olíutengdra vara eins og bensín, dísilolíu eða metanól eru tilgreindar í textanum._x000a__x000a_Tilvitnun:_x000a_&quot;Árið 2019_x000a_| Breyta      | Notkun | Eining     |_x000a_|-------------|--------|------------|_x000a_| Rafmagn     | 47     | kWh        |_x000a_| Heitt vatn  | 2,1    | max L/sek  |_x000a_| Kalt vatn   | 5,9    | max L/sek  |_x000a_| Olíunotkun  | 89     | L          |&quot;"/>
    <m/>
    <m/>
    <x v="1"/>
  </r>
  <r>
    <s v="norðurál_grundartanga"/>
    <s v="Norðurál"/>
    <s v="Grundartangi"/>
    <n v="301"/>
    <x v="7"/>
    <s v="Vesturland"/>
    <s v="Álver"/>
    <s v="Própangas"/>
    <s v="Gas"/>
    <n v="62"/>
    <s v="tonn"/>
    <n v="62"/>
    <s v="Ekki til staðar"/>
    <s v="8"/>
    <s v="source"/>
    <x v="9"/>
    <s v="Í grænu bókhaldi fyrirtækisins fyrir árið 2019 er að finna eftirfarandi upplýsingar um notkun olíuafurða:_x000a__x000a_- **Díeselolía**: 479.456 lítrar_x000a_- **Própangas**: 62 tonn_x000a__x000a_Þessar upplýsingar eru staðsettar á blaðsíðu 6 og blaðsíðu 8 í skýrslunni._x000a__x000a_Tilvitnun:_x000a_- &quot;Olíunotkun: 479.456 ltr&quot; (Bls. 6)_x000a_- &quot;Própangas (tonn): 62&quot; (Bls. 8)_x000a_- &quot;Díeselolía (lítrar): 479,456&quot; (Bls. 8)_x000a__x000a_Þetta eru einu olíuafurðirnar sem eru nefndar í skýrslunni fyrir árið 2019."/>
    <m/>
    <m/>
    <x v="2"/>
  </r>
  <r>
    <s v="rio_tinto_á_íslandi"/>
    <s v="Rio Tinto"/>
    <s v="Straumsvík"/>
    <n v="222"/>
    <x v="6"/>
    <s v="Höfuðborgarsvæðið"/>
    <s v="Álver"/>
    <s v="Própangas"/>
    <s v="Gas"/>
    <n v="77"/>
    <s v="tonn"/>
    <n v="77"/>
    <s v="Ekki til staðar"/>
    <s v="27"/>
    <s v="source"/>
    <x v="9"/>
    <s v="Í skýrslunni er að finna eftirfarandi upplýsingar um olíunotkun fyrirtækisins ISAL fyrir árið 2019:_x000a__x000a_- **Svartolía**: 1.803 tonn_x000a_- **Flotolía (DMA)**: 567 tonn_x000a_- **Díeselolía**: 622 tonn_x000a_- **Própangas**: 77 tonn_x000a__x000a_Þessar upplýsingar eru að finna á blaðsíðu 27 í kaflanum &quot;Grænt bókhald 2016-2019&quot;._x000a__x000a_Til viðbótar er einnig minnst á brennisteinsinnihald í olíum sem notaðar eru í rekstrinum:_x000a_- **Svartolía**: 0,58%_x000a_- **Flotolía**: 0,09%_x000a__x000a_Þessar upplýsingar eru að finna á blaðsíðu 19 í kaflanum &quot;Losun í andrúmsloft&quot;."/>
    <m/>
    <m/>
    <x v="2"/>
  </r>
  <r>
    <s v="rio_tinto_á_íslandi"/>
    <s v="Rio Tinto"/>
    <s v="Straumsvík"/>
    <n v="222"/>
    <x v="6"/>
    <s v="Höfuðborgarsvæðið"/>
    <s v="Álframleiðsla"/>
    <s v="Svartolía"/>
    <s v="Svartolía"/>
    <n v="1803"/>
    <s v="tonn"/>
    <n v="1803"/>
    <s v="Ekki til staðar"/>
    <s v="27"/>
    <s v="source"/>
    <x v="9"/>
    <s v="Í skýrslunni er að finna eftirfarandi upplýsingar um olíunotkun fyrirtækisins ISAL fyrir árið 2019:_x000a__x000a_- **Svartolía**: 1.803 tonn_x000a_- **Flotolía (DMA)**: 567 tonn_x000a_- **Díeselolía**: 622 tonn_x000a_- **Própangas**: 77 tonn_x000a__x000a_Þessar upplýsingar eru að finna á blaðsíðu 27 í kaflanum &quot;Grænt bókhald 2016-2019&quot;._x000a__x000a_Til viðbótar er einnig minnst á brennisteinsinnihald í olíum sem notaðar eru í rekstrinum:_x000a_- **Svartolía**: 0,58%_x000a_- **Flotolía**: 0,09%_x000a__x000a_Þessar upplýsingar eru að finna á blaðsíðu 19 í kaflanum &quot;Losun í andrúmsloft&quot;."/>
    <m/>
    <m/>
    <x v="2"/>
  </r>
  <r>
    <s v="hlaðbærcolas_allar_stöðvar"/>
    <s v="Colas Malbikun"/>
    <s v="Hafnarfjörður"/>
    <n v="221"/>
    <x v="6"/>
    <s v="Höfuðborgarsvæðið"/>
    <s v="Malbikunarstöð"/>
    <s v="Skipagasolía"/>
    <s v="Gasolía"/>
    <n v="173"/>
    <s v="vísitala"/>
    <n v="1088.90231765"/>
    <s v="framleiðsla"/>
    <s v="10"/>
    <s v="source"/>
    <x v="9"/>
    <s v="Í grænu bókhaldi Malbikunarstöðvarinnar Hlaðbæjar – Colas hf. fyrir árið 2019 er að finna eftirfarandi upplýsingar um notkun olíu og olíutengdra vara:_x000a__x000a_### Olíunotkun_x000a_- **Olía, framleiðsla**: vísitala 173_x000a_- **Olía, vélar og tæki**: vísitala 158_x000a_- **Olía, vélar og tæki (bikbyrgðastöð)**: vísitala 131_x000a__x000a_### Aðrar olíutengdar vörur_x000a_- **Lífolía**: vísitala 184_x000a_- **Terpentína**: vísitala 521_x000a_- **Steinolía**: vísitala 55_x000a__x000a_Þessar upplýsingar eru að finna á blaðsíðu 10 í skýrslunni._x000a__x000a_Til viðbótar er einnig nefnt að fyrirtækið notar rafmagn í malbikunarstöð og bikbyrgðastöð, en það er ekki olíutengd vara._x000a__x000a_### Tilvitnun í texta_x000a_&gt; &quot;## Umhverfisþættir Bik og malb.stöð_x000a_&gt; ### Grunnár 2003 = 100_x000a_&gt; _x000a_&gt; | **Orka**                                   |        |_x000a_&gt; |--------------------------------------------|--------|_x000a_&gt; | Rafmagn malbikunarstöð                     | 134    |_x000a_&gt; | Olía, framleiðsla                          | 173    |_x000a_&gt; | Olía, vélar og tæki                        | 158 ¹¹ |_x000a_&gt; | Rafmagn bikbyrgðastöð                      | 130 ¹⁴ |_x000a_&gt; | Olía, vélar og tæki                        | 131 ¹⁴ |_x000a_&gt; _x000a_&gt; | **Hráefni í bikþeytur, þjálbik og þunnbik** |        |_x000a_&gt; |--------------------------------------------|--------|_x000a_&gt; | Bik                                        | 145    |_x000a_&gt; | Lífolía                                    | 184 ¹⁴ |_x000a_&gt; | Terpentína                                 | 521 ¹⁴ |_x000a_&gt; | Steinolía                                  | 55 ¹⁵  |_x000a_&gt; | Íblöndunarefni                             | 114 ¹⁴ |&quot;_x000a__x000a_Þetta gefur til kynna að fyrirtækið noti mismunandi tegundir af olíu og olíutengdum vörum í starfsemi sinni, en magnið er gefið upp sem vísitölur miðað við grunnárið 2003."/>
    <m/>
    <n v="2003"/>
    <x v="6"/>
  </r>
  <r>
    <s v="hlaðbærcolas_allar_stöðvar"/>
    <s v="Colas Malbikun"/>
    <s v="Hafnarfjörður"/>
    <n v="221"/>
    <x v="6"/>
    <s v="Höfuðborgarsvæðið"/>
    <s v="Malbikunarstöð"/>
    <s v="Díselolía"/>
    <s v="Gasolía"/>
    <n v="158"/>
    <s v="vísitala"/>
    <n v="236.90925573360005"/>
    <s v="vélar og tæki"/>
    <s v="10"/>
    <s v="source"/>
    <x v="9"/>
    <s v="Í grænu bókhaldi Malbikunarstöðvarinnar Hlaðbæjar – Colas hf. fyrir árið 2019 er að finna eftirfarandi upplýsingar um notkun olíu og olíutengdra vara:_x000a__x000a_### Olíunotkun_x000a_- **Olía, framleiðsla**: vísitala 173_x000a_- **Olía, vélar og tæki**: vísitala 158_x000a_- **Olía, vélar og tæki (bikbyrgðastöð)**: vísitala 131_x000a__x000a_### Aðrar olíutengdar vörur_x000a_- **Lífolía**: vísitala 184_x000a_- **Terpentína**: vísitala 521_x000a_- **Steinolía**: vísitala 55_x000a__x000a_Þessar upplýsingar eru að finna á blaðsíðu 10 í skýrslunni._x000a__x000a_Til viðbótar er einnig nefnt að fyrirtækið notar rafmagn í malbikunarstöð og bikbyrgðastöð, en það er ekki olíutengd vara._x000a__x000a_### Tilvitnun í texta_x000a_&gt; &quot;## Umhverfisþættir Bik og malb.stöð_x000a_&gt; ### Grunnár 2003 = 100_x000a_&gt; _x000a_&gt; | **Orka**                                   |        |_x000a_&gt; |--------------------------------------------|--------|_x000a_&gt; | Rafmagn malbikunarstöð                     | 134    |_x000a_&gt; | Olía, framleiðsla                          | 173    |_x000a_&gt; | Olía, vélar og tæki                        | 158 ¹¹ |_x000a_&gt; | Rafmagn bikbyrgðastöð                      | 130 ¹⁴ |_x000a_&gt; | Olía, vélar og tæki                        | 131 ¹⁴ |_x000a_&gt; _x000a_&gt; | **Hráefni í bikþeytur, þjálbik og þunnbik** |        |_x000a_&gt; |--------------------------------------------|--------|_x000a_&gt; | Bik                                        | 145    |_x000a_&gt; | Lífolía                                    | 184 ¹⁴ |_x000a_&gt; | Terpentína                                 | 521 ¹⁴ |_x000a_&gt; | Steinolía                                  | 55 ¹⁵  |_x000a_&gt; | Íblöndunarefni                             | 114 ¹⁴ |&quot;_x000a__x000a_Þetta gefur til kynna að fyrirtækið noti mismunandi tegundir af olíu og olíutengdum vörum í starfsemi sinni, en magnið er gefið upp sem vísitölur miðað við grunnárið 2003."/>
    <m/>
    <n v="2011"/>
    <x v="6"/>
  </r>
  <r>
    <s v="sorpa"/>
    <s v="Sorpa"/>
    <s v="Reykjavík"/>
    <n v="112"/>
    <x v="6"/>
    <s v="Höfuðborgarsvæðið"/>
    <s v="Úrgangsmeðhöndlun"/>
    <s v="Lífdísill"/>
    <s v="Lífdíselolía"/>
    <n v="7.3"/>
    <s v="tonn"/>
    <n v="7.3"/>
    <s v="ökutæki"/>
    <s v="9"/>
    <s v="source"/>
    <x v="9"/>
    <s v="Í skýrslunni um grænt bókhald SORPU fyrir árið 2019 er að finna eftirfarandi upplýsingar um notkun olíuafurða:_x000a__x000a_### Eldsneytisnotkun árið 2019 (bls. 5)_x000a_- **Bensín**: 3.055 lítrar, 0,01 l/t_x000a_- **Dísilolía**: 519.556 lítrar, 2,31 l/t_x000a_- **Metan**: 43.762 Nm³, 0,19 Nm³/t_x000a_- **Lífdísill**: 8.268 lítrar, 0,04 l/t_x000a__x000a_### Heildarorkunotkun árið 2019 (bls. 8)_x000a_- **Bensín**: 2,3 tonn, 28.199 kWst_x000a_- **Dísilolía**: 415,6 tonn, 4.964.646 kWst_x000a_- **Metan**: 31,38 tonn, 435.801 kWst_x000a_- **Lífdísill**: 7,28 tonn, 76.804 kWst_x000a__x000a_### Gróðurhúsalofttegundir frá eldsneytisnotkun á ökutæki SORPU (bls. 9)_x000a_- **Bensín**: 2,3 tonn, 0,03 tonn CO₂/tonn_x000a_- **Dísilolía**: 415,6 tonn, 5,86 tonn CO₂/tonn_x000a_- **Lífdísill**: 7,3 tonn, 0,01 tonn CO₂/tonn_x000a__x000a_### Heildarmagn notað af metani frá SORPU og sparaður útblástur (bls. 10)_x000a_- **Ökutæki**: 1.753.117 Nm³, 1.257 tonn, 31.425 tonn CO₂_x000a_- **Metan til eigin nota**: 121.300 Nm³, 87 tonn, 2.174 tonn CO₂_x000a_- **Metan í brennara**: 1.694.000 Nm³, 1.215 tonn, 30.365 tonn CO₂_x000a__x000a_Þessar upplýsingar sýna notkun mismunandi tegunda olíuafurða hjá SORPU árið 2019, ásamt magni og umhverfisáhrifum þeirra."/>
    <m/>
    <m/>
    <x v="1"/>
  </r>
  <r>
    <s v="sorpa"/>
    <s v="Sorpa"/>
    <s v="Reykjavík"/>
    <n v="112"/>
    <x v="6"/>
    <s v="Höfuðborgarsvæðið"/>
    <s v="Úrgangsmeðhöndlun"/>
    <s v="Lífdísill"/>
    <s v="Lífdíselolía"/>
    <n v="7.28"/>
    <s v="tonn"/>
    <n v="7.28"/>
    <s v="Ekki til staðar"/>
    <s v="8"/>
    <s v="source"/>
    <x v="9"/>
    <s v="Í skýrslunni um grænt bókhald SORPU fyrir árið 2019 er að finna eftirfarandi upplýsingar um notkun olíuafurða:_x000a__x000a_### Eldsneytisnotkun árið 2019 (bls. 5)_x000a_- **Bensín**: 3.055 lítrar, 0,01 l/t_x000a_- **Dísilolía**: 519.556 lítrar, 2,31 l/t_x000a_- **Metan**: 43.762 Nm³, 0,19 Nm³/t_x000a_- **Lífdísill**: 8.268 lítrar, 0,04 l/t_x000a__x000a_### Heildarorkunotkun árið 2019 (bls. 8)_x000a_- **Bensín**: 2,3 tonn, 28.199 kWst_x000a_- **Dísilolía**: 415,6 tonn, 4.964.646 kWst_x000a_- **Metan**: 31,38 tonn, 435.801 kWst_x000a_- **Lífdísill**: 7,28 tonn, 76.804 kWst_x000a__x000a_### Gróðurhúsalofttegundir frá eldsneytisnotkun á ökutæki SORPU (bls. 9)_x000a_- **Bensín**: 2,3 tonn, 0,03 tonn CO₂/tonn_x000a_- **Dísilolía**: 415,6 tonn, 5,86 tonn CO₂/tonn_x000a_- **Lífdísill**: 7,3 tonn, 0,01 tonn CO₂/tonn_x000a__x000a_### Heildarmagn notað af metani frá SORPU og sparaður útblástur (bls. 10)_x000a_- **Ökutæki**: 1.753.117 Nm³, 1.257 tonn, 31.425 tonn CO₂_x000a_- **Metan til eigin nota**: 121.300 Nm³, 87 tonn, 2.174 tonn CO₂_x000a_- **Metan í brennara**: 1.694.000 Nm³, 1.215 tonn, 30.365 tonn CO₂_x000a__x000a_Þessar upplýsingar sýna notkun mismunandi tegunda olíuafurða hjá SORPU árið 2019, ásamt magni og umhverfisáhrifum þeirra."/>
    <m/>
    <m/>
    <x v="1"/>
  </r>
  <r>
    <s v="sorpa"/>
    <s v="Sorpa"/>
    <s v="Reykjavík"/>
    <n v="112"/>
    <x v="6"/>
    <s v="Höfuðborgarsvæðið"/>
    <s v="Úrgangsmeðhöndlun"/>
    <s v="Bensín"/>
    <s v="Bensín"/>
    <n v="2.2999999999999998"/>
    <s v="tonn"/>
    <n v="2.2999999999999998"/>
    <s v="ökutæki"/>
    <s v="9"/>
    <s v="source"/>
    <x v="9"/>
    <s v="Í skýrslunni um grænt bókhald SORPU fyrir árið 2019 er að finna eftirfarandi upplýsingar um notkun olíuafurða:_x000a__x000a_### Eldsneytisnotkun árið 2019 (bls. 5)_x000a_- **Bensín**: 3.055 lítrar, 0,01 l/t_x000a_- **Dísilolía**: 519.556 lítrar, 2,31 l/t_x000a_- **Metan**: 43.762 Nm³, 0,19 Nm³/t_x000a_- **Lífdísill**: 8.268 lítrar, 0,04 l/t_x000a__x000a_### Heildarorkunotkun árið 2019 (bls. 8)_x000a_- **Bensín**: 2,3 tonn, 28.199 kWst_x000a_- **Dísilolía**: 415,6 tonn, 4.964.646 kWst_x000a_- **Metan**: 31,38 tonn, 435.801 kWst_x000a_- **Lífdísill**: 7,28 tonn, 76.804 kWst_x000a__x000a_### Gróðurhúsalofttegundir frá eldsneytisnotkun á ökutæki SORPU (bls. 9)_x000a_- **Bensín**: 2,3 tonn, 0,03 tonn CO₂/tonn_x000a_- **Dísilolía**: 415,6 tonn, 5,86 tonn CO₂/tonn_x000a_- **Lífdísill**: 7,3 tonn, 0,01 tonn CO₂/tonn_x000a__x000a_### Heildarmagn notað af metani frá SORPU og sparaður útblástur (bls. 10)_x000a_- **Ökutæki**: 1.753.117 Nm³, 1.257 tonn, 31.425 tonn CO₂_x000a_- **Metan til eigin nota**: 121.300 Nm³, 87 tonn, 2.174 tonn CO₂_x000a_- **Metan í brennara**: 1.694.000 Nm³, 1.215 tonn, 30.365 tonn CO₂_x000a__x000a_Þessar upplýsingar sýna notkun mismunandi tegunda olíuafurða hjá SORPU árið 2019, ásamt magni og umhverfisáhrifum þeirra."/>
    <m/>
    <m/>
    <x v="1"/>
  </r>
  <r>
    <s v="íslenska_gámafélagið"/>
    <s v="Íslenska Gámafélagið"/>
    <s v="Reykjavík"/>
    <n v="101"/>
    <x v="6"/>
    <s v="Höfuðborgarsvæðið"/>
    <s v="Umhverfisþjónusta"/>
    <s v="Díselolía"/>
    <s v="Gasolía"/>
    <n v="1459258"/>
    <s v="l"/>
    <n v="1262.2581699999998"/>
    <s v="Ekki til staðar"/>
    <s v="8"/>
    <s v="source"/>
    <x v="10"/>
    <s v="Í Grænu bókhaldi Íslenska Gámafélagsins fyrir árið 2020 er að finna eftirfarandi upplýsingar um notkun á olíuafurðum:_x000a__x000a_### Eldsneytisnotkun 2020_x000a_Íslenska Gámafélagið notaði um 250 tæki sem ganga fyrir eldsneyti vegna starfsemi sinnar á árinu. Með því að auka hlut rafmagnstækja og innkaupa á sparneytnari bílum stefnir fyrirtækið að því að draga úr notkun á jarðefnaeldsneyti. Hér má sjá magn eldsneytis sem Íslenska Gámafélagið notaði árið 2020:_x000a__x000a_| Eldsneyti           | Magn       |_x000a_|---------------------|------------|_x000a_| Metan (m³)          | 33.198     |_x000a_| Bensín (l)          | 34.262     |_x000a_| Díselolía (l)       | 1.459.258  |_x000a_| Litað díselolía (l) | 273.581    |_x000a__x000a_Þessar upplýsingar eru að finna á blaðsíðu 8 í skýrslunni."/>
    <m/>
    <m/>
    <x v="1"/>
  </r>
  <r>
    <s v="arnarlax__allar_stöðvar"/>
    <s v="Arnarlax"/>
    <s v="Bíldudalur"/>
    <n v="465"/>
    <x v="11"/>
    <s v="Vestfirðir"/>
    <s v="Fiskeldi"/>
    <s v="Olíunotkun"/>
    <s v="Gasolía"/>
    <n v="931794"/>
    <s v="l"/>
    <n v="806.00180999999998"/>
    <s v="Bílar, bátar, prammar, vinnuvélar og ljósavélar"/>
    <s v="7"/>
    <s v="source"/>
    <x v="10"/>
    <s v="Í grænu bókhaldi Arnarlax ehf. fyrir árið 2020 er að finna upplýsingar um olíunotkun fyrirtækisins. Á blaðsíðu 7 kemur fram eftirfarandi:_x000a__x000a_- **Olíunotkun**: 931.794,00 lítrar_x000a_- **Notkunarsvið**: Bílar, bátar, prammar, vinnuvélar og ljósavélar_x000a__x000a_Þetta eru einu upplýsingarnar sem tengjast olíunotkun fyrirtækisins fyrir árið 2020."/>
    <m/>
    <m/>
    <x v="4"/>
  </r>
  <r>
    <m/>
    <s v="Vinnslustöðin"/>
    <s v="Vestmannaeyjar"/>
    <n v="900"/>
    <x v="3"/>
    <s v="Suðurland"/>
    <s v="Fiskimjölsverksmiðja"/>
    <s v="Gasolía"/>
    <s v="Gasolía"/>
    <n v="500000"/>
    <s v="l"/>
    <n v="432.5"/>
    <s v="Ekki til staðar"/>
    <m/>
    <m/>
    <x v="10"/>
    <m/>
    <s v="Vantaði grænt bókhald - metið út frá tölum nærliggjandi ára"/>
    <m/>
    <x v="0"/>
  </r>
  <r>
    <s v="sorpa"/>
    <s v="Sorpa"/>
    <s v="Reykjavík"/>
    <n v="112"/>
    <x v="6"/>
    <s v="Höfuðborgarsvæðið"/>
    <s v="Úrgangsmeðhöndlun"/>
    <s v="Dísilolía"/>
    <s v="Gasolía"/>
    <n v="492119"/>
    <s v="l"/>
    <n v="425.68293499999999"/>
    <s v="Ekki til staðar"/>
    <s v="5"/>
    <s v="source"/>
    <x v="10"/>
    <s v="Í skýrslunni um grænt bókhald SORPU fyrir árið 2020 er að finna eftirfarandi upplýsingar um notkun olíuafurða:_x000a__x000a_1. **Bensín**:_x000a_   - Notkun: 2.557 lítrar_x000a_   - Umhverfisáhrif: 0,01 l/t_x000a_   - (Tafla 5, bls. 5)_x000a__x000a_2. **Dísilolía**:_x000a_   - Notkun: 492.119 lítrar_x000a_   - Umhverfisáhrif: 2,32 l/t_x000a_   - (Tafla 5, bls. 5)_x000a__x000a_3. **Metan**:_x000a_   - Notkun: 77.690 Nm³_x000a_   - Umhverfisáhrif: 0,37 Nm³/t_x000a_   - (Tafla 5, bls. 5)_x000a__x000a_4. **Heildarorkunotkun**:_x000a_   - Bensín: 1,9 tonn_x000a_   - Dísilolía: 393,7 tonn_x000a_   - Metan: 55,70 tonn_x000a_   - (Tafla 7, bls. 6)_x000a__x000a_5. **Gróðurhúsalofttegundir frá eldsneytisnotkun**:_x000a_   - Bensín: 1,9 tonn (0,03 kg CO₂/t)_x000a_   - Dísilolía: 393,7 tonn (6,02 kg CO₂/t)_x000a_   - (Tafla 8, bls. 6)_x000a__x000a_6. **Hlutfall metans af heildareldsneytisnotkun**:_x000a_   - Hlutfall metans af heildareldsneytisnotkun SORPU fór úr 8% í 14% árið 2020._x000a_   - (bls. 7)_x000a__x000a_7. **Heildarlosun CO₂ vegna eldsneytisnotkunar**:_x000a_   - Heildarlosun CO₂ vegna eldsneytisnotkunar var um 1.282 tonn (1.325 tonn 2019)._x000a_   - (bls. 7)_x000a__x000a_Þessar upplýsingar gefa góða yfirsýn yfir notkun olíuafurða hjá SORPU árið 2020."/>
    <m/>
    <m/>
    <x v="1"/>
  </r>
  <r>
    <s v="alcoa"/>
    <s v="Alcoa"/>
    <s v="Reyðarfjörður"/>
    <n v="731"/>
    <x v="0"/>
    <s v="Austurland"/>
    <s v="Álframleiðsla"/>
    <s v="Díselolía"/>
    <s v="Gasolía"/>
    <n v="490605"/>
    <s v="l"/>
    <n v="424.37332500000002"/>
    <s v="Ekki til staðar"/>
    <s v="11"/>
    <s v="source"/>
    <x v="10"/>
    <s v="### Upplýsingar um olíunotkun Alcoa Fjarðaáls árið 2020_x000a__x000a_#### Tegundir olíu og magn_x000a_- **Díselolía**: 490.605 lítrar (bls. 11)_x000a_- **Bensín**: 49.605 lítrar (bls. 11)_x000a_- **Própan**: 1.157 tonn (bls. 11)_x000a__x000a_#### Orkunotkun í gigajoulum_x000a_- **Díselolía**: 17.432 GJ (bls. 12)_x000a_- **Bensín**: 257 GJ (bls. 12)_x000a_- **Própan**: 14.107 GJ (bls. 12)_x000a__x000a_#### Hlutfallsleg breyting milli ára_x000a_- **Díselolía**: -5.84% (bls. 12)_x000a_- **Bensín**: -18.67% (bls. 12)_x000a_- **Própan**: 0.00% (bls. 12)_x000a__x000a_#### Samantekt_x000a_- Samtals var innri notkun jarðefnaeldsneytis á farartækjum 34.377 lítrar minni árið 2020 samanborið við árið 2019 (bls. 12)._x000a_- Notkun á díselolíu lækkaði úr 490.980 lítrum í 465.501 lítra milli ára 2019 og 2020 (bls. 12)._x000a_- Notkun á bensíni jókst úr 9.254 lítrum í 9.250 lítra (bls. 12)._x000a__x000a_Þessar upplýsingar gefa góða mynd af olíunotkun Alcoa Fjarðaáls árið 2020 og sýna hvernig fyrirtækið hefur reynt að draga úr notkun jarðefnaeldsneytis."/>
    <m/>
    <m/>
    <x v="2"/>
  </r>
  <r>
    <s v="alcoa"/>
    <s v="Alcoa"/>
    <s v="Reyðarfjörður"/>
    <n v="731"/>
    <x v="0"/>
    <s v="Austurland"/>
    <s v="Álframleiðsla"/>
    <s v="Díselolía"/>
    <s v="Gasolía"/>
    <n v="465501"/>
    <s v="l"/>
    <n v="402.658365"/>
    <s v="Ekki til staðar"/>
    <s v="12"/>
    <s v="source"/>
    <x v="10"/>
    <s v="### Upplýsingar um olíunotkun Alcoa Fjarðaáls árið 2020_x000a__x000a_#### Tegundir olíu og magn_x000a_- **Díselolía**: 490.605 lítrar (bls. 11)_x000a_- **Bensín**: 49.605 lítrar (bls. 11)_x000a_- **Própan**: 1.157 tonn (bls. 11)_x000a__x000a_#### Orkunotkun í gigajoulum_x000a_- **Díselolía**: 17.432 GJ (bls. 12)_x000a_- **Bensín**: 257 GJ (bls. 12)_x000a_- **Própan**: 14.107 GJ (bls. 12)_x000a__x000a_#### Hlutfallsleg breyting milli ára_x000a_- **Díselolía**: -5.84% (bls. 12)_x000a_- **Bensín**: -18.67% (bls. 12)_x000a_- **Própan**: 0.00% (bls. 12)_x000a__x000a_#### Samantekt_x000a_- Samtals var innri notkun jarðefnaeldsneytis á farartækjum 34.377 lítrar minni árið 2020 samanborið við árið 2019 (bls. 12)._x000a_- Notkun á díselolíu lækkaði úr 490.980 lítrum í 465.501 lítra milli ára 2019 og 2020 (bls. 12)._x000a_- Notkun á bensíni jókst úr 9.254 lítrum í 9.250 lítra (bls. 12)._x000a__x000a_Þessar upplýsingar gefa góða mynd af olíunotkun Alcoa Fjarðaáls árið 2020 og sýna hvernig fyrirtækið hefur reynt að draga úr notkun jarðefnaeldsneytis."/>
    <m/>
    <m/>
    <x v="2"/>
  </r>
  <r>
    <m/>
    <s v="Hringrás"/>
    <s v="Reykjavík"/>
    <n v="104"/>
    <x v="6"/>
    <s v="Höfuðborgarsvæðið"/>
    <s v="Endurvinnsla"/>
    <s v="Gasolía"/>
    <s v="Gasolía"/>
    <n v="320000"/>
    <s v="l"/>
    <n v="276.8"/>
    <s v="Ekki til staðar"/>
    <m/>
    <m/>
    <x v="10"/>
    <m/>
    <s v="Vantaði grænt bókhald - metið út frá tölum nærliggjandi ára"/>
    <m/>
    <x v="1"/>
  </r>
  <r>
    <s v="malbiksstöðin_esjumelum"/>
    <s v="Malbikstöðin"/>
    <s v="Reykjavík"/>
    <n v="162"/>
    <x v="6"/>
    <s v="Höfuðborgarsvæðið"/>
    <s v="Framleiðsla á öðrum ótöldum vörum úr málmlausum steinefnum"/>
    <s v="Díselolía"/>
    <s v="Gasolía"/>
    <n v="318031"/>
    <s v="l"/>
    <n v="275.09681499999999"/>
    <s v="Steinefnaþurrkari"/>
    <s v="10 og 13"/>
    <s v="source"/>
    <x v="10"/>
    <s v="### Skýrsla um olíunotkun Malbikstöðvarinnar árið 2020_x000a__x000a_Í grænu bókhaldi Malbikstöðvarinnar fyrir árið 2020 er að finna upplýsingar um notkun olíuafurða. Hér eru helstu atriði sem fram koma í skýrslunni:_x000a__x000a_#### Tegundir olíuafurða og magn_x000a_- **Vélaolía**: Notuð á steinefnaþurrkara._x000a_  - **Magn**: 318.031 lítrar._x000a_  - **Heimild**: Bls. 10 og 13._x000a__x000a_#### Samantekt_x000a_- **Tegund olíu**: Vélaolía._x000a_- **Magn**: 318.031 lítrar._x000a_- **Notkunarsvæði**: Steinefnaþurrkari._x000a_- **Heimild**: Bls. 10 og 13._x000a__x000a_Þessar upplýsingar eru teknar úr bókhaldi Malbikstöðvarinnar fyrir starfsárið 2020 og staðfestar í grænu bókhaldi fyrirtækisins."/>
    <m/>
    <m/>
    <x v="6"/>
  </r>
  <r>
    <s v="íslenska_gámafélagið"/>
    <s v="Íslenska Gámafélagið"/>
    <s v="Reykjavík"/>
    <n v="101"/>
    <x v="6"/>
    <s v="Höfuðborgarsvæðið"/>
    <s v="Umhverfisþjónusta"/>
    <s v="Litað díselolía"/>
    <s v="Gasolía"/>
    <n v="273581"/>
    <s v="l"/>
    <n v="236.64756500000001"/>
    <s v="Ekki til staðar"/>
    <s v="8"/>
    <s v="source"/>
    <x v="10"/>
    <s v="Í Grænu bókhaldi Íslenska Gámafélagsins fyrir árið 2020 er að finna eftirfarandi upplýsingar um notkun á olíuafurðum:_x000a__x000a_### Eldsneytisnotkun 2020_x000a_Íslenska Gámafélagið notaði um 250 tæki sem ganga fyrir eldsneyti vegna starfsemi sinnar á árinu. Með því að auka hlut rafmagnstækja og innkaupa á sparneytnari bílum stefnir fyrirtækið að því að draga úr notkun á jarðefnaeldsneyti. Hér má sjá magn eldsneytis sem Íslenska Gámafélagið notaði árið 2020:_x000a__x000a_| Eldsneyti           | Magn       |_x000a_|---------------------|------------|_x000a_| Metan (m³)          | 33.198     |_x000a_| Bensín (l)          | 34.262     |_x000a_| Díselolía (l)       | 1.459.258  |_x000a_| Litað díselolía (l) | 273.581    |_x000a__x000a_Þessar upplýsingar eru að finna á blaðsíðu 8 í skýrslunni."/>
    <m/>
    <m/>
    <x v="1"/>
  </r>
  <r>
    <s v="steinull"/>
    <s v="Steinull"/>
    <s v="Sauðárkrókur"/>
    <n v="550"/>
    <x v="10"/>
    <s v="Norðurland Vestra"/>
    <s v="Framleiðsla á steinull"/>
    <s v="Olía og bensín"/>
    <s v="Bensín"/>
    <n v="139225"/>
    <s v="kg"/>
    <n v="139.22499999999999"/>
    <s v="Tæki, hráefnaþurrkun og hersluloftshitun"/>
    <s v="13"/>
    <s v="source"/>
    <x v="10"/>
    <s v="Í skýrslunni um grænt bókhald Steinullar hf. fyrir árið 2020 er að finna eftirfarandi upplýsingar um notkun olíuafurða:_x000a__x000a_### Tegundir olíuafurða og magn notkunar árið 2020:_x000a_1. **Díselolía til sandþurrkunar**:_x000a_   - Notkun: Ótilgreint magn (nefnt í kafla 8.2, bls. 6)._x000a__x000a_2. **Díselolía og bensín fyrir farartæki**:_x000a_   - Notkun díselolíu: 10.256 lítrar (kafli 14, bls. 10)._x000a_   - Notkun bensíns: 214 lítrar (kafli 14, bls. 10)._x000a_   - Notkun díselolíu fyrir tvær bifreiðar: 1.835 lítrar (kafli 14, bls. 10)._x000a__x000a_3. **Olía og bensín samtals**:_x000a_   - Magn: 139.225 kg (kafli 15.3, bls. 13)._x000a__x000a_4. **Smurolía**:_x000a_   - Notkun: 1409 kg (kafli 8.6, bls. 7)._x000a__x000a_### Samantekt:_x000a_- **Díselolía**: 10.256 lítrar + 1.835 lítrar = 12.091 lítrar._x000a_- **Bensín**: 214 lítrar._x000a_- **Smurolía**: 1409 kg._x000a_- **Olía og bensín samtals**: 139.225 kg._x000a__x000a_Þessar upplýsingar eru teknar úr skýrslunni á blaðsíðum 6, 7, 10 og 13."/>
    <s v="Undirflokkar með ónothæfa vísitölu"/>
    <m/>
    <x v="5"/>
  </r>
  <r>
    <s v="fiskimjölsverksmiðja__loðnuvinnslan"/>
    <s v="Loðnuvinnslan"/>
    <s v="Fáskrúðsfjörður"/>
    <n v="750"/>
    <x v="0"/>
    <s v="Austurland"/>
    <s v="Fiskimjölsverksmiðja"/>
    <s v="Díselolía (MDO og DMA)"/>
    <s v="Gasolía"/>
    <n v="122181"/>
    <s v="kg"/>
    <n v="122.181"/>
    <s v="Ekki til staðar"/>
    <s v="11"/>
    <s v="source"/>
    <x v="10"/>
    <s v="Í skýrslunni um grænt bókhald Loðnuvinnslunnar hf. fyrir árið 2020 er að finna eftirfarandi upplýsingar um notkun olíuafurða:_x000a__x000a_1. **Tegundir olíuafurða:**_x000a_   - Díselolía (MDO og DMA)_x000a__x000a_2. **Magn olíuafurða:**_x000a_   - Heildarnotkun díselolíu: 122.181 kg (bls. 11)_x000a_   - Magn díselolíu í útblæstri: 122,2 tn (bls. 12)_x000a__x000a_3. **Einingar:**_x000a_   - Magn olíuafurða er gefið upp í kílógrömmum (kg) og tonnum (tn)._x000a__x000a_4. **Útblástur vegna brennslu díselolíu:**_x000a_   - Magn SO₂ í útblæstri: 0,5 tn_x000a_   - Magn CO₂ í útblæstri: 389,3 tn (bls. 12)_x000a__x000a_5. **Minnkun á olíunotkun:**_x000a_   - Olíunotkun minnkaði úr 2,9 kg í 2,5 kg á hráefniston (bls. 10)_x000a_   - Minnkun á olíunotkun frá 2019 var 27% (bls. 12)_x000a__x000a_Þessar upplýsingar eru teknar úr skýrslunni á blaðsíðum 10, 11 og 12."/>
    <m/>
    <m/>
    <x v="0"/>
  </r>
  <r>
    <s v="íslenska_kalkþörungafélagið"/>
    <s v="Íslenska Kalkþörungafélagið"/>
    <s v="Bíldudalur"/>
    <n v="465"/>
    <x v="11"/>
    <s v="Vestfirðir"/>
    <s v="Framleiðsla og vinnsla kalkþörunga"/>
    <s v="Dieselolía"/>
    <s v="Gasolía"/>
    <n v="112789"/>
    <s v="l"/>
    <n v="97.562484999999995"/>
    <s v="vinnuvélar"/>
    <s v="13"/>
    <s v="source"/>
    <x v="10"/>
    <s v="### Notkun olíuafurða hjá Íslenska kalkþörungafélaginu ehf. árið 2020_x000a__x000a_#### Tegundir olíuafurða og magn þeirra:_x000a_- **Olía (Dieselolía á vinnuvélar)**: 112.789 lítrar (bls. 13)_x000a_- **Smurolía**: _x000a_  - Smurefiti: 344 kg (bls. 11)_x000a_  - Aðrar smurolíur og gírfeiti: 177 kg (bls. 11)_x000a__x000a_#### Notkun:_x000a_- **Olía**: Notuð á vinnuvélar (bls. 11)_x000a_- **Smurolía**: Notuð til að smyrja ýmis tæki í verksmiðjunni (bls. 11)_x000a__x000a_Þessar upplýsingar eru teknar úr grænu bókhaldi Íslenska kalkþörungafélagsins ehf. fyrir árið 2020."/>
    <m/>
    <m/>
    <x v="4"/>
  </r>
  <r>
    <s v="kalka_sorpeyðingarstöð_sf"/>
    <s v="Kalka"/>
    <s v="Reykjanesbær"/>
    <n v="230"/>
    <x v="4"/>
    <s v="Suðurnes"/>
    <s v="Sorpeyðingarstöð"/>
    <s v="Gasolía"/>
    <s v="Gasolía"/>
    <n v="58766"/>
    <s v="l"/>
    <n v="50.832589999999996"/>
    <s v="Ekki til staðar"/>
    <s v="6"/>
    <s v="source"/>
    <x v="10"/>
    <s v="Í Grænu bókhaldi Kölku sorpeyðingarstöðvar sf. fyrir árið 2020, sem er að finna á blaðsíðu 6, eru eftirfarandi upplýsingar um notkun olíuafurða:_x000a__x000a_- **Gásolía (lítrar)**: 58.766 lítrar_x000a_- **AdBlue**: 250 lítrar_x000a_- **Steinolía (lítrar)**: 440 lítrar_x000a_- **Gas (kg)**: 33 kg_x000a_- **Smurolía (lítrar)**: 65 lítrar_x000a_- **Olíuhreinsiefni (lítrar)**: 220 lítrar_x000a_- **Glussi (lítrar)**: 228 lítrar_x000a_- **Smurefni (lítrar)**: 20 lítrar_x000a_- **Hreinsiefni (lítrar)**: 400 lítrar_x000a_- **Hreinsiefni (lítrar)**: 30 lítrar_x000a_- **Bætiefni í ketilvatn**: 225 lítrar_x000a_- **Lútur (lítrar)**: 880 lítrar_x000a_- **Saltsýra (lítrar)**: 1.680 lítrar_x000a__x000a_Þessar upplýsingar eru teknar úr töflunni sem sýnir orku- og brennslunotkun fyrir árið 2020."/>
    <m/>
    <m/>
    <x v="1"/>
  </r>
  <r>
    <s v="alcoa"/>
    <s v="Alcoa"/>
    <s v="Reyðarfjörður"/>
    <n v="731"/>
    <x v="0"/>
    <s v="Austurland"/>
    <s v="Álframleiðsla"/>
    <s v="Bensín"/>
    <s v="Bensín"/>
    <n v="49605"/>
    <s v="l"/>
    <n v="37.203749999999999"/>
    <s v="Ekki til staðar"/>
    <s v="11"/>
    <s v="source"/>
    <x v="10"/>
    <s v="### Upplýsingar um olíunotkun Alcoa Fjarðaáls árið 2020_x000a__x000a_#### Tegundir olíu og magn_x000a_- **Díselolía**: 490.605 lítrar (bls. 11)_x000a_- **Bensín**: 49.605 lítrar (bls. 11)_x000a_- **Própan**: 1.157 tonn (bls. 11)_x000a__x000a_#### Orkunotkun í gigajoulum_x000a_- **Díselolía**: 17.432 GJ (bls. 12)_x000a_- **Bensín**: 257 GJ (bls. 12)_x000a_- **Própan**: 14.107 GJ (bls. 12)_x000a__x000a_#### Hlutfallsleg breyting milli ára_x000a_- **Díselolía**: -5.84% (bls. 12)_x000a_- **Bensín**: -18.67% (bls. 12)_x000a_- **Própan**: 0.00% (bls. 12)_x000a__x000a_#### Samantekt_x000a_- Samtals var innri notkun jarðefnaeldsneytis á farartækjum 34.377 lítrar minni árið 2020 samanborið við árið 2019 (bls. 12)._x000a_- Notkun á díselolíu lækkaði úr 490.980 lítrum í 465.501 lítra milli ára 2019 og 2020 (bls. 12)._x000a_- Notkun á bensíni jókst úr 9.254 lítrum í 9.250 lítra (bls. 12)._x000a__x000a_Þessar upplýsingar gefa góða mynd af olíunotkun Alcoa Fjarðaáls árið 2020 og sýna hvernig fyrirtækið hefur reynt að draga úr notkun jarðefnaeldsneytis."/>
    <m/>
    <m/>
    <x v="2"/>
  </r>
  <r>
    <s v="reykjagarður_ásmundarstöðum"/>
    <s v="Reykjagarður"/>
    <s v="Hella"/>
    <n v="851"/>
    <x v="18"/>
    <s v="Suðurland"/>
    <s v="Framleiðsla á kjúklingi og kjúklingaafurðum"/>
    <s v="Ótilgreind olía"/>
    <s v="Gasolía"/>
    <n v="49325"/>
    <s v="l"/>
    <n v="42.666125000000001"/>
    <s v="Ásundarstaðir, 851 Hella"/>
    <s v="4"/>
    <s v="source"/>
    <x v="10"/>
    <s v="Í skýrslunni um grænt bókhald Reykjargarðs hf. fyrir árið 2020 er eftirfarandi upplýsingar um olíunotkun fyrirtækisins:_x000a__x000a_- **Tegund olíu**: Ótilgreind olía_x000a_- **Magn**: 49.325 lítrar_x000a_- **Staðsetning**: Ásundarstaðir, 851 Hella_x000a_- **Síða**: 4_x000a__x000a_Tilvitnun úr textanum:_x000a_&quot;2.5. | Olíunotkun | Ásundarstaðir, 851 Hella | 49.325 | lítrar |&quot;_x000a__x000a_Engar aðrar upplýsingar um notkun annarra olíutengdra vara eins og bensín, dísilolíu eða metanól fyrir árið 2020 fundust í skýrslunni."/>
    <m/>
    <m/>
    <x v="7"/>
  </r>
  <r>
    <s v="norðurá_bs"/>
    <s v="Norðurá"/>
    <s v="Stekkjarvík, Blönduós"/>
    <n v="541"/>
    <x v="19"/>
    <s v="Norðurland Vestra"/>
    <s v="Urðun úrgangs"/>
    <s v="Gasoílunotkun"/>
    <s v="Gasolía"/>
    <n v="48117"/>
    <s v="l"/>
    <n v="41.621205000000003"/>
    <s v="Tæki (troðari, beltavél, hjólaskóflu, traktorgröfu, fjórhjól og MMC pallbíll)"/>
    <s v="17"/>
    <s v="source"/>
    <x v="10"/>
    <s v="Í skýrslunni um grænt bókhald Norðurár bs. fyrir árið 2020 er að finna eftirfarandi upplýsingar um olíunotkun fyrirtækisins:_x000a__x000a_- **Gasoílunotkun**:_x000a_  - Tæki (troðari, beltavél, hjólaskóflu, traktorgröfu, fjórhjól og MMC pallbíll): 48.117 lítrar_x000a_  - Bifreið: 2.211 lítrar_x000a_  - Fjórhjól: 783 lítrar_x000a_  - AdBlue: 1.090 lítrar_x000a_  - Samtals gasoílunotkun: 50.328 lítrar_x000a__x000a_- **Bensínnotkun**:_x000a_  - Fjórhjól: 783 lítrar_x000a__x000a_Þessar upplýsingar eru að finna á blaðsíðu 17 í skýrslunni._x000a__x000a_Tilvitnun:_x000a_&quot;Gasoílunotkun er bundin við notkun á tækjum, sem eru troðara, beltavél, hjólaskóflu, traktorgröfu, fjórhjól og MMC pallbíll. Þau eru notuð til færslu á jarðvegi og undirbúning og frágang urðunarhólfs og til aðstoðar við losun farartækja þegar á þarf að halda. Olíunotkun á tækjun var 48.117 lítrar, á bifreið 2.211 lítrar, fjórhjól 783 lítrar og notað AdBlue voru 1.090 lítrar. Gasoílunotkun var því samtals 50.328 lítrar og bensín 783 lítrar.&quot;"/>
    <m/>
    <m/>
    <x v="1"/>
  </r>
  <r>
    <s v="malbikunarstöð_akureyrar"/>
    <s v="Malbikunarstöð Akureyrarbæjar"/>
    <s v="Akureyri"/>
    <n v="600"/>
    <x v="8"/>
    <s v="Norðurland Eystra"/>
    <s v="Framleiðsla malbiks"/>
    <s v="Skipaolía"/>
    <s v="Gasolía"/>
    <n v="35940"/>
    <s v="l"/>
    <n v="31.088099999999997"/>
    <s v="Til þurrkunar og upphitunar steinefna"/>
    <s v="6"/>
    <s v="source"/>
    <x v="10"/>
    <s v="Í skýrslunni um grænt bókhald fyrir Malbikunarstöð Akureyrarbæjar árið 2020 er að finna eftirfarandi upplýsingar um olíunotkun fyrirtækisins:_x000a__x000a_- **Tegundir olíu**: Skipaolía blönduð með lífdísli._x000a_- **Magn skipaolíu**: 35.940 lítrar._x000a_- **Magn lífdísils**: 20.000 lítrar._x000a_- **Heildarnotkun olíu**: Um 8,1 lítrar af olíu á hvert framleitt tonn af malbiki._x000a__x000a_Þessar upplýsingar eru staðsettar á blaðsíðu 6 í skýrslunni._x000a__x000a_Tilvitnun úr textanum:_x000a_&gt; &quot;Til þurrkunar og upphitunar steinefna hefur verið notuð skipaolía blönduð með lífdísli. Heildarmagn skipaolíu á árinu 2020 var 35.940 lítrar og 20.000 lítrar af lífdísil, eða um 8,1 lítrar af olíu á hvert framleitt tonn af malbiki.&quot;_x000a__x000a_Engar aðrar upplýsingar um notkun annarra olíutengdra vara eins og bensíns eða metanóls fyrir árið 2020 fundust í skýrslunni."/>
    <m/>
    <m/>
    <x v="6"/>
  </r>
  <r>
    <s v="íslenska_gámafélagið"/>
    <s v="Íslenska Gámafélagið"/>
    <s v="Reykjavík"/>
    <n v="101"/>
    <x v="6"/>
    <s v="Höfuðborgarsvæðið"/>
    <s v="Umhverfisþjónusta"/>
    <s v="Bensín"/>
    <s v="Bensín"/>
    <n v="34262"/>
    <s v="l"/>
    <n v="25.6965"/>
    <s v="Ekki til staðar"/>
    <s v="8"/>
    <s v="source"/>
    <x v="10"/>
    <s v="Í Grænu bókhaldi Íslenska Gámafélagsins fyrir árið 2020 er að finna eftirfarandi upplýsingar um notkun á olíuafurðum:_x000a__x000a_### Eldsneytisnotkun 2020_x000a_Íslenska Gámafélagið notaði um 250 tæki sem ganga fyrir eldsneyti vegna starfsemi sinnar á árinu. Með því að auka hlut rafmagnstækja og innkaupa á sparneytnari bílum stefnir fyrirtækið að því að draga úr notkun á jarðefnaeldsneyti. Hér má sjá magn eldsneytis sem Íslenska Gámafélagið notaði árið 2020:_x000a__x000a_| Eldsneyti           | Magn       |_x000a_|---------------------|------------|_x000a_| Metan (m³)          | 33.198     |_x000a_| Bensín (l)          | 34.262     |_x000a_| Díselolía (l)       | 1.459.258  |_x000a_| Litað díselolía (l) | 273.581    |_x000a__x000a_Þessar upplýsingar eru að finna á blaðsíðu 8 í skýrslunni."/>
    <m/>
    <m/>
    <x v="1"/>
  </r>
  <r>
    <s v="arctic_sea_farm_patreks_og_tálknafirði"/>
    <s v="Arctic Sea Farm"/>
    <s v="Patreksfjörður og Tálknafjörður"/>
    <n v="460"/>
    <x v="11"/>
    <s v="Vestfirðir"/>
    <s v="Eldisiðnaður"/>
    <s v="Olía"/>
    <s v="Gasolía"/>
    <n v="291890"/>
    <s v="l"/>
    <n v="252.48484999999999"/>
    <s v="Ekki til staðar"/>
    <s v="5"/>
    <s v="source"/>
    <x v="10"/>
    <s v="### Upplýsingar um olíunotkun Arctic Sea Farm árið 2020_x000a__x000a_#### Tegund olíu_x000a_- Olía_x000a__x000a_#### Magn notað_x000a_- 291.890,00 lítrar_x000a__x000a_#### Staðsetning_x000a_- Arctic Sea Farm Patreks- og Tálknafirði_x000a__x000a_#### Upplýsingar fundnar á blaðsíðu_x000a_- Blaðsíða 5_x000a__x000a_#### Tilvísun í texta_x000a_&gt; &quot;## 2.5. Olíunotkun_x000a_&gt; | Arctic Sea Farm Patreks og Tálknafiroði ætlað 60% af heildarmagni | 291.890,00 | lítrar |&quot;"/>
    <m/>
    <m/>
    <x v="4"/>
  </r>
  <r>
    <s v="reykjagarður_jarlsstöðum"/>
    <s v="Reykjagarður"/>
    <s v="Hella"/>
    <n v="851"/>
    <x v="18"/>
    <s v="Suðurland"/>
    <s v="Framleiðsla á kjúklingi og kjúklingaafurðum"/>
    <s v="Olía"/>
    <s v="Gasolía"/>
    <n v="25000"/>
    <s v="l"/>
    <n v="21.625"/>
    <s v="Áætlað magn"/>
    <s v="4"/>
    <s v="source"/>
    <x v="10"/>
    <s v="Í skýrslunni um grænt bókhald vegna Jarlstaða 2020 er að finna upplýsingar um olíunotkun fyrirtækisins fyrir árið 2020. Upplýsingarnar eru á blaðsíðu 4 í kaflanum &quot;2. Hráefnis og auðlindanotkun&quot;._x000a__x000a_### Olíunotkun_x000a_- **Staðsetning:** Jarlstaðir_x000a_- **Magn:** 24.579 lítrar_x000a_- **Eining:** lítrar_x000a__x000a_Til viðbótar er einnig gefið upp áætlað magn olíunotkunar sem er 25.000 lítrar._x000a__x000a_### Tilvísun_x000a_- **Blaðsíða:** 4_x000a_- **Tafla:** 2.5_x000a__x000a_Engar aðrar upplýsingar um notkun annarra olíuafurða eins og bensín, dísilolíu eða metanól eru tilgreindar í skýrslunni fyrir árið 2020."/>
    <m/>
    <m/>
    <x v="7"/>
  </r>
  <r>
    <s v="reykjagarður_jarlsstöðum"/>
    <s v="Reykjagarður"/>
    <s v="Hella"/>
    <n v="851"/>
    <x v="18"/>
    <s v="Suðurland"/>
    <s v="Framleiðsla á kjúklingi og kjúklingaafurðum"/>
    <s v="Olía"/>
    <s v="Gasolía"/>
    <n v="24579"/>
    <s v="l"/>
    <n v="21.260835"/>
    <s v="Ekki til staðar"/>
    <s v="4"/>
    <s v="source"/>
    <x v="10"/>
    <s v="Í skýrslunni um grænt bókhald vegna Jarlstaða 2020 er að finna upplýsingar um olíunotkun fyrirtækisins fyrir árið 2020. Upplýsingarnar eru á blaðsíðu 4 í kaflanum &quot;2. Hráefnis og auðlindanotkun&quot;._x000a__x000a_### Olíunotkun_x000a_- **Staðsetning:** Jarlstaðir_x000a_- **Magn:** 24.579 lítrar_x000a_- **Eining:** lítrar_x000a__x000a_Til viðbótar er einnig gefið upp áætlað magn olíunotkunar sem er 25.000 lítrar._x000a__x000a_### Tilvísun_x000a_- **Blaðsíða:** 4_x000a_- **Tafla:** 2.5_x000a__x000a_Engar aðrar upplýsingar um notkun annarra olíuafurða eins og bensín, dísilolíu eða metanól eru tilgreindar í skýrslunni fyrir árið 2020."/>
    <m/>
    <m/>
    <x v="7"/>
  </r>
  <r>
    <s v="stolt_sea_farm"/>
    <s v="Stolt Sea Farm Iceland"/>
    <s v="Reykjanesbær"/>
    <n v="233"/>
    <x v="4"/>
    <s v="Suðurnes"/>
    <s v="Fiskeldi"/>
    <s v="Olía og bensín"/>
    <s v="Bensín"/>
    <n v="22466"/>
    <s v="l"/>
    <n v="16.849499999999999"/>
    <s v="eldi"/>
    <s v="3"/>
    <s v="source"/>
    <x v="10"/>
    <s v="Í grænu bókhaldi Stolt Sea Farm Iceland hf. fyrir árið 2020 er eftirfarandi upplýsingar um olíunotkun fyrirtækisins:_x000a__x000a_- **Olíunotkun**: Olía og bensín - eldi_x000a_- **Magn**: 22,466 lítrar_x000a_- **Eining**: L_x000a__x000a_Þessar upplýsingar eru að finna á blaðsíðu 3 í skýrslunni._x000a__x000a_Tilvitnun:_x000a_&quot;2.5. Olíunotkun | Olía og bensín - eldi | 22,466 | L |&quot;"/>
    <m/>
    <m/>
    <x v="4"/>
  </r>
  <r>
    <s v="samherji_fiskeldi_núpsmýri"/>
    <s v="Samherji"/>
    <s v="Núpar"/>
    <n v="801"/>
    <x v="15"/>
    <s v="Suðurland"/>
    <s v="Fiskeldi"/>
    <s v="Olía"/>
    <s v="Gasolía"/>
    <n v="19133"/>
    <s v="l"/>
    <n v="16.550044999999997"/>
    <s v="Vararafstöð og vinnutæki"/>
    <s v="3"/>
    <s v="source"/>
    <x v="10"/>
    <s v="Í græna bókhaldi Samherja fiskeldis ehf fyrir árið 2020 er að finna eftirfarandi upplýsingar um olíunotkun fyrirtækisins:_x000a__x000a_- **Tegund olíu**: Olía notuð í vararafstöð og vinnutæki._x000a_- **Magn notað**: 19.133 lítrar._x000a_- **Magn árið 2019**: 27.723 lítrar._x000a_- **Eining**: Lítrar._x000a_- **Síða**: 3._x000a__x000a_Tilvitnun úr textanum:_x000a_&quot;2.5. Olíunotkun | Vararafstöð, vinnutæki | 19.133 | 27723 | lítrar |&quot;_x000a__x000a_Engar aðrar upplýsingar um notkun annarra olíutengdra vara eins og bensín, dísilolíu eða metanól fundust í textanum fyrir árið 2020."/>
    <m/>
    <m/>
    <x v="4"/>
  </r>
  <r>
    <s v="arctic_sea_farm_dýrafirði"/>
    <s v="Arctic Sea Farm"/>
    <s v="Dýrafjörður"/>
    <n v="470"/>
    <x v="9"/>
    <s v="Vestfirðir"/>
    <s v="Eldisiðnaður"/>
    <s v="olíunotkun"/>
    <s v="Gasolía"/>
    <n v="194594"/>
    <s v="l"/>
    <n v="168.32381000000001"/>
    <s v="Ekki til staðar"/>
    <s v="5"/>
    <s v="source"/>
    <x v="10"/>
    <s v="Í grænu bókhaldi Arctic Sea Farm fyrir árið 2020 er eftirfarandi upplýsingar um olíunotkun fyrirtækisins:_x000a__x000a_- **Tegund olíu:** Ekki er tilgreind nákvæm tegund olíu, aðeins er talað um &quot;olíunotkun&quot;._x000a_- **Magn:** 194.594 lítrar._x000a_- **Eining:** Lítrar._x000a_- **Staðsetning:** Arctic Sea Farm Dýrafirði._x000a_- **Hlutfall:** Arctic Sea Farm Dýrafirði ætlað 40% af heildarnotkun._x000a__x000a_Þessar upplýsingar er að finna á blaðsíðu 5 í skýrslunni._x000a__x000a_Tilvitnun:_x000a_&gt; &quot;2.5. Olíunotkun | Arctic Sea Farm Dýrafirði ætlað 40% af | 194.594 | Lítrar |&quot;"/>
    <m/>
    <m/>
    <x v="4"/>
  </r>
  <r>
    <s v="laxar_fiskeldi_laxabraut_þorlákshöfn"/>
    <s v="Laxar fiskeldi"/>
    <s v="Þorlákshöfn"/>
    <n v="815"/>
    <x v="22"/>
    <s v="Suðurland"/>
    <s v="Eldisiðnaður"/>
    <s v="Olía"/>
    <s v="Gasolía"/>
    <n v="17492"/>
    <s v="l"/>
    <n v="15.13058"/>
    <s v="Bíll, lyftari, ljósavélar"/>
    <s v="3"/>
    <s v="source"/>
    <x v="10"/>
    <s v="Í grænu bókhaldi Laxar fiskeldi ehf. fyrir árið 2020 er eftirfarandi upplýsingar um olíunotkun fyrirtækisins:_x000a__x000a_- **Tegund olíu**: Olía notuð fyrir bíl, lyftara og ljósavélar._x000a_- **Magn**: 17.492 lítrar._x000a_- **Eining**: Lítrar._x000a_- **Síða**: 3._x000a__x000a_Tilvitnun úr textanum:_x000a_&gt; &quot;2.5. Olíunotkun | Bíll, lyftari, ljósavélar | 17.492 | | Lítrar&quot;_x000a__x000a_Engar aðrar upplýsingar um notkun annarra olíutengdra vara eins og bensín, dísil eða metanól fundust í textanum fyrir árið 2020."/>
    <m/>
    <m/>
    <x v="4"/>
  </r>
  <r>
    <s v="rifós_fiskeldi__lónum"/>
    <s v="Rifós"/>
    <s v="Kópasker"/>
    <n v="671"/>
    <x v="12"/>
    <s v="Norðurland Eystra"/>
    <s v="Fiskeldi"/>
    <s v="Dieselolía"/>
    <s v="Gasolía"/>
    <n v="15072"/>
    <s v="l"/>
    <n v="13.037280000000001"/>
    <s v="allar stöðvar"/>
    <s v="3"/>
    <s v="source"/>
    <x v="10"/>
    <s v="Í grænu bókhaldi Rifós hf. fyrir árið 2020 kemur fram eftirfarandi upplýsingar um olíunotkun fyrirtækisins:_x000a__x000a_- **Bensín**: 1,036 lítrar (allar stöðvar) (bls. 3)_x000a_- **Dieselolía**: 15,072 lítrar (allar stöðvar) (bls. 3)_x000a_- **Olíuhreinsir**: 20 lítrar (allar stöðvar) (bls. 3)_x000a_- **Glussaolía**: 80 lítrar (allar stöðvar) (bls. 4)_x000a__x000a_Þessar upplýsingar eru staðsettar á blaðsíðum 3 og 4 í skýrslunni."/>
    <m/>
    <m/>
    <x v="4"/>
  </r>
  <r>
    <s v="samherji_fiskeldi_grindavík"/>
    <s v="Samherji"/>
    <s v="Grindavík"/>
    <n v="240"/>
    <x v="17"/>
    <s v="Suðurnes"/>
    <s v="Fiskeldi"/>
    <s v="Olíunotkun"/>
    <s v="Gasolía"/>
    <n v="9539"/>
    <s v="l"/>
    <n v="8.2512350000000012"/>
    <s v="Ekki til staðar"/>
    <s v="3"/>
    <s v="source"/>
    <x v="10"/>
    <s v="Í grænu bókhaldi Samherja fiskeldis ehf. fyrir árið 2020 er að finna upplýsingar um olíunotkun fyrirtækisins. _x000a__x000a_Á blaðsíðu 3 er eftirfarandi tafla sem sýnir olíunotkun:_x000a__x000a_| Hvar í fyrirtækinu? | Magn | Magn 2019 | Eining |_x000a_|---------------------|------|-----------|--------|_x000a_| 2.4. Raforkunotkun | Staður | 9.539 | 5.116 | lítrar |_x000a_| 2.5. Olíunotkun | Staður | | | |_x000a__x000a_Þar kemur fram að olíunotkun fyrirtækisins á staðnum var 9.539 lítrar árið 2020, samanborið við 5.116 lítra árið 2019._x000a__x000a_Engar aðrar upplýsingar um notkun annarra olíutengdra vara eins og bensín, dísilolíu eða metanól eru tilgreindar í textanum._x000a__x000a_Þetta er eina tilgreinda olíunotkunin sem finnst í skýrslunni fyrir árið 2020."/>
    <m/>
    <m/>
    <x v="4"/>
  </r>
  <r>
    <s v="atctic_smolt_fiskeldi"/>
    <s v="Arctic Sea Farm"/>
    <s v="Ísafjörður"/>
    <n v="400"/>
    <x v="9"/>
    <s v="Vestfirðir"/>
    <s v="Fiskeldi"/>
    <s v="Gasolía/Dísilolía, lituð án olíugjalds"/>
    <s v="Gasolía"/>
    <n v="17929.25"/>
    <s v="l"/>
    <n v="15.508801250000001"/>
    <s v="Ekki til staðar"/>
    <s v="5"/>
    <s v="source"/>
    <x v="10"/>
    <s v="### Upplýsingar um olíunotkun Arctic Smolt árið 2020_x000a__x000a_#### Tegundir olíu og magn notkunar_x000a_- **Bensín ET**: 3.356,96 lítrar_x000a_- **Gasolía/Dísilolía, lituð án olíugjalds**: 17.929,25 lítrar_x000a_- **Gasolía/Dísilolía, ólituð með olíugjaldi**: 6.757,89 lítrar_x000a_- **Gasolía bioblanda ólituð með olíugjaldi**: 699,23 lítrar_x000a__x000a_#### Heildarolíunotkun_x000a_- **Heildarolíunotkun**: 28.743 lítrar_x000a__x000a_#### Heimild_x000a_- **Síða**: 5_x000a__x000a_Þessar upplýsingar eru teknar úr grænu bókhaldi Arctic Smolt fyrir árið 2020 og sýna sundurliðun á olíunotkun fyrirtækisins á Norðurbotni starfsstöðinni."/>
    <m/>
    <m/>
    <x v="4"/>
  </r>
  <r>
    <s v="samherji_stað_grindavík"/>
    <s v="Samherji"/>
    <s v="Grindavík"/>
    <n v="240"/>
    <x v="17"/>
    <s v="Suðurnes"/>
    <s v="Fiskeldi"/>
    <s v="Olíunotkun"/>
    <s v="Gasolía"/>
    <n v="9539"/>
    <s v="l"/>
    <n v="8.2512350000000012"/>
    <s v="Ekki til staðar"/>
    <s v="3"/>
    <s v="source"/>
    <x v="10"/>
    <s v="Í græna bókhaldinu fyrir árið 2020 hjá Samherji fiskeldi ehf. er eftirfarandi upplýsingar um olíunotkun fyrirtækisins:_x000a__x000a_- **Olíunotkun**: 9.539 lítrar_x000a_- **Staður**: Staður_x000a_- **Magn 2019**: 5.116 lítrar_x000a__x000a_Þessar upplýsingar eru að finna á blaðsíðu 3 í skýrslunni undir kaflanum &quot;2. Hráefnis og auðlindanotkun&quot;._x000a__x000a_Tilvitnun:_x000a_&quot;2.4. Raforkunotkun | Staður | 9.539 | 5.116 | lítrar&quot;"/>
    <m/>
    <m/>
    <x v="4"/>
  </r>
  <r>
    <s v="cri__carbon_recycling_intl"/>
    <s v="Carbon Recycling International"/>
    <s v="Svartsengi"/>
    <n v="240"/>
    <x v="17"/>
    <s v="Suðurnes"/>
    <s v="Efnaverksmiðja"/>
    <s v="Eldsneyti"/>
    <s v="Bensín"/>
    <n v="196"/>
    <s v="l"/>
    <n v="0.14699999999999999"/>
    <s v="akstur starfsmanna"/>
    <s v="7"/>
    <s v="source"/>
    <x v="10"/>
    <s v="Í skýrslunni um grænt bókhald Carbon Recycling International hf. fyrir árið 2020 er eftirfarandi upplýsingar um notkun olíuafurða:_x000a__x000a_- **Eldsneyti**: 196 lítrar, notað fyrir akstur starfsmanna (Page 7)._x000a_- **Metanól**: 3.000 lítrar, notað fyrir tilraunaakstur og akstur starfsmanna (Page 7)._x000a__x000a_Engar aðrar upplýsingar um notkun olíuafurða eins og bensín, dísilolíu eða aðrar tegundir olíuafurða fyrir árið 2020 eru tilgreindar í skýrslunni."/>
    <m/>
    <m/>
    <x v="3"/>
  </r>
  <r>
    <s v="matorka__grindavík"/>
    <s v="Matorka"/>
    <s v="Grindavík"/>
    <n v="240"/>
    <x v="17"/>
    <s v="Suðurnes"/>
    <s v="Áframeldi"/>
    <s v="Olíunotkun"/>
    <s v="Gasolía"/>
    <n v="114"/>
    <s v="l"/>
    <n v="9.8610000000000003E-2"/>
    <s v="Ekki til staðar"/>
    <s v="2"/>
    <s v="source"/>
    <x v="10"/>
    <s v="Í grænu bókhaldi Matorka ehf fyrir árið 2020 er eftirfarandi upplýsingar um olíunotkun fyrirtækisins:_x000a__x000a_- **Olíunotkun**: 114 lítrar_x000a_- **Staðsetning**: Húsatóftir_x000a_- **Eining**: L (lítrar)_x000a__x000a_Þessar upplýsingar eru að finna á blaðsíðu 2 í skýrslunni undir liðnum &quot;2. Hráefnis og auðlindanotkun&quot;._x000a__x000a_Tilvitnun:_x000a_&gt; &quot;2.5. | Olíunotkun | Húsatóftir | 114 | L |&quot;_x000a__x000a_Engar aðrar upplýsingar um notkun annarra olíutengdra vara eins og bensín, dísil eða metanól fyrir árið 2020 eru til staðar í textanum."/>
    <m/>
    <m/>
    <x v="8"/>
  </r>
  <r>
    <s v="alcoa"/>
    <s v="Alcoa"/>
    <s v="Reyðarfjörður"/>
    <n v="731"/>
    <x v="0"/>
    <s v="Austurland"/>
    <s v="Álframleiðsla"/>
    <s v="Bensín"/>
    <s v="Bensín"/>
    <n v="9250"/>
    <s v="l"/>
    <n v="6.9375"/>
    <s v="Ekki til staðar"/>
    <s v="12"/>
    <s v="source"/>
    <x v="10"/>
    <s v="### Upplýsingar um olíunotkun Alcoa Fjarðaáls árið 2020_x000a__x000a_#### Tegundir olíu og magn_x000a_- **Díselolía**: 490.605 lítrar (bls. 11)_x000a_- **Bensín**: 49.605 lítrar (bls. 11)_x000a_- **Própan**: 1.157 tonn (bls. 11)_x000a__x000a_#### Orkunotkun í gigajoulum_x000a_- **Díselolía**: 17.432 GJ (bls. 12)_x000a_- **Bensín**: 257 GJ (bls. 12)_x000a_- **Própan**: 14.107 GJ (bls. 12)_x000a__x000a_#### Hlutfallsleg breyting milli ára_x000a_- **Díselolía**: -5.84% (bls. 12)_x000a_- **Bensín**: -18.67% (bls. 12)_x000a_- **Própan**: 0.00% (bls. 12)_x000a__x000a_#### Samantekt_x000a_- Samtals var innri notkun jarðefnaeldsneytis á farartækjum 34.377 lítrar minni árið 2020 samanborið við árið 2019 (bls. 12)._x000a_- Notkun á díselolíu lækkaði úr 490.980 lítrum í 465.501 lítra milli ára 2019 og 2020 (bls. 12)._x000a_- Notkun á bensíni jókst úr 9.254 lítrum í 9.250 lítra (bls. 12)._x000a__x000a_Þessar upplýsingar gefa góða mynd af olíunotkun Alcoa Fjarðaáls árið 2020 og sýna hvernig fyrirtækið hefur reynt að draga úr notkun jarðefnaeldsneytis."/>
    <m/>
    <m/>
    <x v="2"/>
  </r>
  <r>
    <s v="matorka__húsatóftum"/>
    <s v="Matorka"/>
    <s v="Grindavík"/>
    <n v="240"/>
    <x v="17"/>
    <s v="Suðurnes"/>
    <s v="Seiðaeldisstöð"/>
    <s v="olíunotkun"/>
    <s v="Gasolía"/>
    <n v="32"/>
    <s v="l"/>
    <n v="2.768E-2"/>
    <s v="Ekki til staðar"/>
    <s v="2"/>
    <s v="source"/>
    <x v="10"/>
    <s v="Í grænu bókhaldi Matorka ehf fyrir árið 2020 er eftirfarandi upplýsingar um olíunotkun fyrirtækisins:_x000a__x000a_- **Tegund olíu**: Ekki er tilgreind nákvæm tegund olíu, aðeins almennt talað um &quot;olíunotkun&quot;._x000a_- **Magn**: 32 lítrar._x000a_- **Eining**: L (lítrar)._x000a_- **Staðsetning**: Húsatóftir._x000a_- **Síða**: 2._x000a__x000a_Tilvitnun úr textanum:_x000a_&quot;2.5. | Olíunotkun | Húsatóftir | 32 | | L |&quot;_x000a__x000a_Engar aðrar upplýsingar um notkun annarra olíutengdra vara eins og bensín, dísilolíu eða metanól eru tilgreindar í textanum fyrir árið 2020."/>
    <m/>
    <m/>
    <x v="4"/>
  </r>
  <r>
    <s v="fiskimjölsverksmiðja__eskja"/>
    <s v="Eskja"/>
    <s v="Eskifjörður"/>
    <n v="735"/>
    <x v="0"/>
    <s v="Austurland"/>
    <s v="Mjöl- og lýsisvinnsla"/>
    <s v="Díselolía"/>
    <s v="Gasolía"/>
    <n v="8920"/>
    <s v="l"/>
    <n v="7.7157999999999998"/>
    <s v="lyftara og tæki"/>
    <s v="9"/>
    <s v="source"/>
    <x v="10"/>
    <s v="Í skýrslunni um grænt bókhald Eskju hf. fyrir árið 2020 er að finna eftirfarandi upplýsingar um notkun olíu og olíutengdra vara:_x000a__x000a_1. **Vélaolía fyrir lyftara og tæki**:_x000a_   - Magn: 8.920 lítrar_x000a_   - Eining: Lítrar_x000a_   - Heimild: Tafla 5 Auðlindanotkun vinnslu árið 2020 (Page 9)_x000a__x000a_2. **Svartolía**:_x000a_   - Magn: 0 kg_x000a_   - Eining: kg_x000a_   - Heimild: Tafla 5 Auðlindanotkun vinnslu árið 2020 (Page 9)_x000a__x000a_3. **Loftmengun vegna brennslu á svartolíu**:_x000a_   - CO₂: 0 tonn_x000a_   - SO₂: 0 tonn_x000a_   - Heimild: Tafla 6 Loftmengun miðað við brennslu á 0.000 kg af Svartolíu árið 2020 (Page 10)_x000a__x000a_Það er einnig tekið fram að ef rafmagn frá veitu skerðist, brennir vinnslan svartolíu sem gefur frá sér mengandi lofttegundirnar CO₂ og SO₂ (Page 10)._x000a__x000a_Engar upplýsingar fundust um notkun á bensíni, dísilolíu, metanóli eða öðrum olíutengdum vörum fyrir árið 2020."/>
    <m/>
    <m/>
    <x v="0"/>
  </r>
  <r>
    <s v="fisk_seafood"/>
    <s v="Fisk Seafood"/>
    <s v="Sauðárkrókur"/>
    <n v="550"/>
    <x v="10"/>
    <s v="Norðurland Vestra"/>
    <s v="Fiskeldi"/>
    <s v="Ótilgreind"/>
    <s v="Gasolía"/>
    <n v="7390"/>
    <s v="l"/>
    <n v="6.3923500000000004"/>
    <s v="Þorlákshöfn"/>
    <s v="12"/>
    <s v="source"/>
    <x v="10"/>
    <s v="Í grænu bókhaldi Fisk Seafood ehf. fyrir árið 2020 er eftirfarandi upplýsingar um olíunotkun fyrirtækisins:_x000a__x000a_1. **Olíunotkun á Hólum í Hjaltadal**:_x000a_   - **Tegund olíu**: Ótilgreind_x000a_   - **Magn**: 125 lítrar_x000a_   - **Eining**: Lítrar_x000a_   - **Síða**: 4_x000a__x000a_2. **Olíunotkun í Þorlákshöfn**:_x000a_   - **Tegund olíu**: Ótilgreind_x000a_   - **Magn**: 1300 lítrar_x000a_   - **Eining**: Lítrar_x000a_   - **Síða**: 12_x000a__x000a_3. **Gasmotkun**:_x000a_   - **Tegund**: Ótilgreind_x000a_   - **Magn**: 40 lítrar (Hólar í Hjaltadal)_x000a_   - **Magn**: 7390 lítrar (Þorlákshöfn)_x000a_   - **Eining**: Lítrar_x000a_   - **Síður**: 4, 12_x000a__x000a_4. **Olíugeymar**:_x000a_   - **Staðsetning**: Hólar í Hjaltadal_x000a_   - **Magn**: 120 lítrar_x000a_   - **Eining**: Lítrar_x000a_   - **Síða**: 5_x000a__x000a_5. **Olíugeymar**:_x000a_   - **Staðsetning**: Þorlákshöfn_x000a_   - **Magn**: 2000 lítrar_x000a_   - **Eining**: Lítrar_x000a_   - **Síða**: 13_x000a__x000a_Þessar upplýsingar gefa til kynna notkun á olíu og gasi á tveimur starfsstöðvum fyrirtækisins, Hólum í Hjaltadal og Þorlákshöfn, fyrir árið 2020."/>
    <m/>
    <m/>
    <x v="4"/>
  </r>
  <r>
    <s v="fiskeldið_haukamýri"/>
    <s v="Fiskeldið Haukamýri"/>
    <s v="Húsavík"/>
    <n v="640"/>
    <x v="12"/>
    <s v="Norðurland Eystra"/>
    <s v="Fiskeldi"/>
    <s v="Bensín"/>
    <s v="Bensín"/>
    <n v="6772"/>
    <s v="l"/>
    <n v="5.0789999999999997"/>
    <s v="Ekki til staðar"/>
    <s v="4"/>
    <s v="source"/>
    <x v="10"/>
    <s v="Í skýrslunni um umhverfisáhrif Fiskeldisins Haukamýri ehf. fyrir árið 2020 er að finna eftirfarandi upplýsingar um notkun olíuafurða:_x000a__x000a_- **Bensínnotkun**: 6.772 lítrar (meðaltal: 3.341 lítrar) (bls. 4)_x000a_- **Olía**: 494 lítrar (meðaltal: 1.710 lítrar) (bls. 4)_x000a_- **Smurolíur og önnur efni**: 20 lítrar (meðaltal: 106 lítrar) (bls. 4)_x000a_- **Smurefiti og önnur efni**: 2 kg (bls. 4)_x000a__x000a_Þessar upplýsingar eru staðfestar á blaðsíðu 4 í skýrslunni."/>
    <m/>
    <m/>
    <x v="4"/>
  </r>
  <r>
    <s v="atctic_smolt_fiskeldi"/>
    <s v="Arctic Sea Farm"/>
    <s v="Ísafjörður"/>
    <n v="400"/>
    <x v="9"/>
    <s v="Vestfirðir"/>
    <s v="Fiskeldi"/>
    <s v="Gasolía/Dísilolía, ólituð með olíugjaldi"/>
    <s v="Gasolía"/>
    <n v="6757.89"/>
    <s v="l"/>
    <n v="5.8455748500000002"/>
    <s v="Ekki til staðar"/>
    <s v="5"/>
    <s v="source"/>
    <x v="10"/>
    <s v="### Upplýsingar um olíunotkun Arctic Smolt árið 2020_x000a__x000a_#### Tegundir olíu og magn notkunar_x000a_- **Bensín ET**: 3.356,96 lítrar_x000a_- **Gasolía/Dísilolía, lituð án olíugjalds**: 17.929,25 lítrar_x000a_- **Gasolía/Dísilolía, ólituð með olíugjaldi**: 6.757,89 lítrar_x000a_- **Gasolía bioblanda ólituð með olíugjaldi**: 699,23 lítrar_x000a__x000a_#### Heildarolíunotkun_x000a_- **Heildarolíunotkun**: 28.743 lítrar_x000a__x000a_#### Heimild_x000a_- **Síða**: 5_x000a__x000a_Þessar upplýsingar eru teknar úr grænu bókhaldi Arctic Smolt fyrir árið 2020 og sýna sundurliðun á olíunotkun fyrirtækisins á Norðurbotni starfsstöðinni."/>
    <m/>
    <m/>
    <x v="4"/>
  </r>
  <r>
    <s v="fiskimjölsverksmiðja__skinney_þinganes"/>
    <s v="Skinney Þinganes"/>
    <s v="Höfn"/>
    <n v="780"/>
    <x v="5"/>
    <s v="Suðurland"/>
    <s v="Fiskimjölsverksmiðja"/>
    <s v="Úrgangsolía"/>
    <s v="Úrgangsolía"/>
    <n v="6500"/>
    <s v="l"/>
    <n v="5.2649999999999997"/>
    <s v="förgun"/>
    <s v="3"/>
    <s v="source"/>
    <x v="10"/>
    <s v="Í grænu bókhaldi Fiskimjölsverksmiðju Skinneyjar-Þinganess hf. fyrir árið 2020 er eftirfarandi upplýsingar um olíunotkun fyrirtækisins:_x000a__x000a_### Olíunotkun (bls. 3)_x000a_- **Svartolía**: 0 lítrar (bæði 2019 og 2020)_x000a_- **Díselolía á lyftara**: _x000a_  - 2019: 2.898 lítrar_x000a_  - 2020: 3.585 lítrar_x000a__x000a_### Losun efna í andrúmsloft (bls. 3)_x000a_- **Magn (CO₂) í útblæstri vegna bruna díselolíu**:_x000a_  - 2019: 8,3 tonn_x000a_  - 2020: 10,3 tonn_x000a_- **Magn (SO₂) í útblæstri vegna bruna díselolíu**:_x000a_  - 2019: 0,01 tonn_x000a_  - 2020: 0,01 tonn_x000a__x000a_### Spilliefni til förgunar (bls. 3)_x000a_- **Úrgangsolía**:_x000a_  - 2020: 6.500 lítrar_x000a__x000a_Þessar upplýsingar gefa til kynna að fyrirtækið notaði díselolíu á lyftara og losaði CO₂ og SO₂ vegna bruna díselolíu á árinu 2020. Einnig var úrgangsolía til förgunar skráð fyrir árið 2020."/>
    <m/>
    <m/>
    <x v="0"/>
  </r>
  <r>
    <s v="lindarfiskur_ehf"/>
    <s v="Lindarfiskur"/>
    <s v="Vík í Mýrdal"/>
    <n v="870"/>
    <x v="23"/>
    <s v="Suðurland"/>
    <s v="Fiskeldi"/>
    <s v="Díselolía"/>
    <s v="Gasolía"/>
    <n v="6470"/>
    <s v="l"/>
    <n v="5.5965500000000006"/>
    <s v="Bílar og vinnuvélar"/>
    <s v="2"/>
    <s v="source"/>
    <x v="10"/>
    <s v="Í græna bókhaldi Lindarfiskur ehf. fyrir árið 2020 er eftirfarandi upplýsingar um olíunotkun fyrirtækisins:_x000a__x000a_- **Tegund olíu**: Olía notuð fyrir bíla og vinnuvélar._x000a_- **Magn**: 6470 lítrar á árinu._x000a_- **Eining**: Lítrar._x000a__x000a_Þessar upplýsingar er að finna á blaðsíðu 2 í skýrslunni._x000a__x000a_Tilvitnun:_x000a_&gt; &quot;2.5. | Olíunotkun | Bílar og vinnuvélar í starfsstöð d | 6470 | | Lítrar á árinu&quot;"/>
    <m/>
    <m/>
    <x v="4"/>
  </r>
  <r>
    <s v="tkd_foil_iceland"/>
    <s v="TDK Foil Iceland "/>
    <s v="Akureyri"/>
    <n v="600"/>
    <x v="8"/>
    <s v="Norðurland Eystra"/>
    <s v="Framleiðsla og vinnsla málma"/>
    <s v="Díselolía (fyrir ökutæki/vélar)"/>
    <s v="Gasolía"/>
    <n v="5511"/>
    <s v="l"/>
    <n v="4.7670150000000007"/>
    <s v="Ökutæki/vélar"/>
    <s v="9"/>
    <s v="source"/>
    <x v="10"/>
    <s v="### Upplýsingar um olíunotkun TDK Foil Iceland árið 2020_x000a__x000a_Í skýrslunni um grænt bókhald TDK Foil Iceland fyrir árið 2020 eru eftirfarandi upplýsingar um notkun olíuafurða:_x000a__x000a_#### Tegundir olíuafurða og magn notkunar árið 2020:_x000a_- **Díselolía (fyrir ökutæki/vélar)**: 5.511 lítrar_x000a_- **Bensín**: 274 lítrar_x000a_- **Díselolía (fyrir tæki)**: 450 lítrar_x000a__x000a_#### Aðrar olíuafurðir:_x000a_- **Rauðspíritt (fyrir þrif)**: 132 lítrar_x000a_- **Mótorolía (fyrir vélar/viðhald)**: 104 lítrar_x000a_- **Olíuhreinsir (fyrir vélar/viðhald)**: 0 lítrar (engin notkun árið 2020)_x000a__x000a_#### Heimild:_x000a_- Upplýsingarnar eru teknar úr töflu 4.2 á blaðsíðu 9 í skýrslunni._x000a__x000a_#### Tilvísun í texta:_x000a_&gt; &quot;Jarðefnaeldsneyti [lítrar] | Ökutæki/vélar | Dísel: 5.511 Bensín: 274 Dísel á tæki: 450&quot;_x000a__x000a_Þessar upplýsingar gefa nákvæma mynd af notkun olíuafurða hjá TDK Foil Iceland árið 2020, þar á meðal tegundir olíu og magn í lítrum."/>
    <m/>
    <m/>
    <x v="2"/>
  </r>
  <r>
    <s v="eldisstöðin_ísþór"/>
    <s v="Eldisstoðin Ísþór"/>
    <s v="Þorlákshöfn"/>
    <n v="815"/>
    <x v="22"/>
    <s v="Suðurland"/>
    <s v="Eldisiðnaður"/>
    <s v="Díselolía"/>
    <s v="Gasolía"/>
    <n v="4917"/>
    <s v="l"/>
    <n v="4.2532050000000003"/>
    <s v="Ljósavélar"/>
    <s v="6"/>
    <s v="source"/>
    <x v="10"/>
    <s v="Í skýrslunni um grænt bókhald Eldisstöðvarinnar Ísþór hf. fyrir árið 2020 er að finna eftirfarandi upplýsingar um olíunotkun fyrirtækisins:_x000a__x000a_### Olíunotkun (bls. 6)_x000a_- **Bifreiðar**: 3670 lítrar_x000a_- **Traktorsgröf og Lyftari**: 493 lítrar_x000a_- **Ljósavélar**: 4917 lítrar_x000a__x000a_Engar upplýsingar eru gefnar um notkun á steinolíu eða glussaolíu._x000a__x000a_Þessar upplýsingar eru teknar beint úr töflu á blaðsíðu 6 í skýrslunni."/>
    <m/>
    <m/>
    <x v="4"/>
  </r>
  <r>
    <s v="klausturbleikja"/>
    <s v="Klausturbleikja"/>
    <s v="Kirkjubæjarklaustur"/>
    <n v="880"/>
    <x v="20"/>
    <s v="Suðurland"/>
    <s v="Fiskeldi"/>
    <s v="Olíunotkun"/>
    <s v="Gasolía"/>
    <n v="4650"/>
    <s v="l"/>
    <n v="4.0222499999999997"/>
    <s v="Bifreiðar og vinnuvélar"/>
    <s v="2.5"/>
    <s v="source"/>
    <x v="10"/>
    <s v="Í skýrslunni um grænt bókhald fyrir árið 2020 frá Klausturbleikja ehf er eftirfarandi upplýsingar um olíunotkun fyrirtækisins:_x000a__x000a_- **Tegund olíu**: Olíunotkun_x000a_- **Magn**: 4650 litrar_x000a_- **Notkunarsvið**: Bifreiðar og vinnuvélar_x000a_- **Eining**: Litrar_x000a_- **Síða**: 2.5 (í töflu 2.0 Hráefnis og auðlindanotkun)_x000a__x000a_Þetta er eina tilgreinda olíunotkunin fyrir árið 2020 í skýrslunni."/>
    <m/>
    <m/>
    <x v="4"/>
  </r>
  <r>
    <s v="orkugerðin_ehf"/>
    <s v="Orkugerðin"/>
    <s v="Flóahreppi"/>
    <n v="803"/>
    <x v="15"/>
    <s v="Suðurland"/>
    <s v="Framleiðsla á próteinmjöli og fitu úr dýraafurðum"/>
    <s v="Dísel (gasoil) og svartolía"/>
    <s v="Gasolía"/>
    <n v="3829"/>
    <s v="l"/>
    <n v="3.3120850000000002"/>
    <s v="Ekki til staðar"/>
    <s v="10"/>
    <s v="source"/>
    <x v="10"/>
    <s v="Í skýrslunni um grænt bókhald Orkugerðarinnar ehf. fyrir árið 2020 er að finna eftirfarandi upplýsingar um notkun á olíuafurðum:_x000a__x000a_- **Olía (Dísel (gasoil) og svartolía) og bensín**: _x000a_  - Magn: 3.829 lítrar_x000a_  - (Page 10, Tafla 6.1)_x000a__x000a_- **Fita**:_x000a_  - Magn: 579.019 lítrar_x000a_  - (Page 10, Tafla 6.1)_x000a__x000a_- **Metanól**:_x000a_  - Magn: 1000 lítrar (til notkunar í tilraunum á framleiðslu á lífdísil)_x000a_  - (Page 10, Tafla 6.1)_x000a__x000a_Samkvæmt skýringum við tölulegar upplýsingar í grænu bókhaldi (Page 11), hefur notkun á olíu minnkað um 45% frá árinu 2019 til 2020. Þetta er að hluta til vegna minni framleiðslu árið 2020 en einnig vegna aukinnar notkunar á fitu til orkuframleiðslu í gufukötlum. Í dag er nær eingöngu notuð fita til orkuframleiðslu, sem hefur leitt til verulegrar minnkunar á olíunotkun._x000a__x000a_Þessar upplýsingar gefa góða yfirsýn yfir notkun olíuafurða hjá Orkugerðinni ehf. á árinu 2020."/>
    <m/>
    <m/>
    <x v="7"/>
  </r>
  <r>
    <s v="eldisstöðin_ísþór"/>
    <s v="Eldisstoðin Ísþór"/>
    <s v="Þorlákshöfn"/>
    <n v="815"/>
    <x v="22"/>
    <s v="Suðurland"/>
    <s v="Eldisiðnaður"/>
    <s v="Díselolía"/>
    <s v="Gasolía"/>
    <n v="3670"/>
    <s v="l"/>
    <n v="3.17455"/>
    <s v="Bifreiðar"/>
    <s v="6"/>
    <s v="source"/>
    <x v="10"/>
    <s v="Í skýrslunni um grænt bókhald Eldisstöðvarinnar Ísþór hf. fyrir árið 2020 er að finna eftirfarandi upplýsingar um olíunotkun fyrirtækisins:_x000a__x000a_### Olíunotkun (bls. 6)_x000a_- **Bifreiðar**: 3670 lítrar_x000a_- **Traktorsgröf og Lyftari**: 493 lítrar_x000a_- **Ljósavélar**: 4917 lítrar_x000a__x000a_Engar upplýsingar eru gefnar um notkun á steinolíu eða glussaolíu._x000a__x000a_Þessar upplýsingar eru teknar beint úr töflu á blaðsíðu 6 í skýrslunni."/>
    <m/>
    <m/>
    <x v="4"/>
  </r>
  <r>
    <s v="fiskimjölsverksmiðja__skinney_þinganes"/>
    <s v="Skinney Þinganes"/>
    <s v="Höfn"/>
    <n v="780"/>
    <x v="5"/>
    <s v="Suðurland"/>
    <s v="Fiskimjölsverksmiðja"/>
    <s v="Díselolía"/>
    <s v="Gasolía"/>
    <n v="3585"/>
    <s v="l"/>
    <n v="3.1010249999999999"/>
    <s v="lyftara"/>
    <s v="3"/>
    <s v="source"/>
    <x v="10"/>
    <s v="Í grænu bókhaldi Fiskimjölsverksmiðju Skinneyjar-Þinganess hf. fyrir árið 2020 er eftirfarandi upplýsingar um olíunotkun fyrirtækisins:_x000a__x000a_### Olíunotkun (bls. 3)_x000a_- **Svartolía**: 0 lítrar (bæði 2019 og 2020)_x000a_- **Díselolía á lyftara**: _x000a_  - 2019: 2.898 lítrar_x000a_  - 2020: 3.585 lítrar_x000a__x000a_### Losun efna í andrúmsloft (bls. 3)_x000a_- **Magn (CO₂) í útblæstri vegna bruna díselolíu**:_x000a_  - 2019: 8,3 tonn_x000a_  - 2020: 10,3 tonn_x000a_- **Magn (SO₂) í útblæstri vegna bruna díselolíu**:_x000a_  - 2019: 0,01 tonn_x000a_  - 2020: 0,01 tonn_x000a__x000a_### Spilliefni til förgunar (bls. 3)_x000a_- **Úrgangsolía**:_x000a_  - 2020: 6.500 lítrar_x000a__x000a_Þessar upplýsingar gefa til kynna að fyrirtækið notaði díselolíu á lyftara og losaði CO₂ og SO₂ vegna bruna díselolíu á árinu 2020. Einnig var úrgangsolía til förgunar skráð fyrir árið 2020."/>
    <m/>
    <m/>
    <x v="0"/>
  </r>
  <r>
    <s v="atctic_smolt_fiskeldi"/>
    <s v="Arctic Sea Farm"/>
    <s v="Ísafjörður"/>
    <n v="400"/>
    <x v="9"/>
    <s v="Vestfirðir"/>
    <s v="Fiskeldi"/>
    <s v="Bensín ET"/>
    <s v="Bensín"/>
    <n v="3356.96"/>
    <s v="l"/>
    <n v="2.5177200000000002"/>
    <s v="Ekki til staðar"/>
    <s v="5"/>
    <s v="source"/>
    <x v="10"/>
    <s v="### Upplýsingar um olíunotkun Arctic Smolt árið 2020_x000a__x000a_#### Tegundir olíu og magn notkunar_x000a_- **Bensín ET**: 3.356,96 lítrar_x000a_- **Gasolía/Dísilolía, lituð án olíugjalds**: 17.929,25 lítrar_x000a_- **Gasolía/Dísilolía, ólituð með olíugjaldi**: 6.757,89 lítrar_x000a_- **Gasolía bioblanda ólituð með olíugjaldi**: 699,23 lítrar_x000a__x000a_#### Heildarolíunotkun_x000a_- **Heildarolíunotkun**: 28.743 lítrar_x000a__x000a_#### Heimild_x000a_- **Síða**: 5_x000a__x000a_Þessar upplýsingar eru teknar úr grænu bókhaldi Arctic Smolt fyrir árið 2020 og sýna sundurliðun á olíunotkun fyrirtækisins á Norðurbotni starfsstöðinni."/>
    <m/>
    <m/>
    <x v="4"/>
  </r>
  <r>
    <s v="samherji_fiskeldi_vatnsleysuströnd"/>
    <s v="Samherji"/>
    <s v="Vogar"/>
    <n v="190"/>
    <x v="14"/>
    <s v="Suðurnes"/>
    <s v="Fiskeldi"/>
    <s v="Díselolía"/>
    <s v="Gasolía"/>
    <n v="2783"/>
    <s v="l"/>
    <n v="2.407295"/>
    <s v="Ekki til staðar"/>
    <s v="3"/>
    <s v="source"/>
    <x v="10"/>
    <s v="Í græna bókhaldi Samherja fiskeldis ehf. Vatnsleysu fyrir árið 2020 er að finna upplýsingar um olíunotkun fyrirtækisins. _x000a__x000a_### Olíunotkun_x000a_- **Tegund:** Olía_x000a_- **Magn:** 2.783 lítrar_x000a_- **Magn árið 2019:** 3.961 lítrar_x000a_- **Eining:** Lítrar_x000a_- **Síða:** 3_x000a__x000a_Tilvitnun úr texta:_x000a_&gt; &quot;2.5. Olíunotkun | Vatnsleysa | 2.783 | 3.961 | lítrar&quot;_x000a__x000a_Engar aðrar upplýsingar um notkun annarra olíuafurða eins og bensíns, dísils eða metanóls fundust í textanum fyrir árið 2020."/>
    <m/>
    <m/>
    <x v="4"/>
  </r>
  <r>
    <s v="sorpa"/>
    <s v="Sorpa"/>
    <s v="Reykjavík"/>
    <n v="112"/>
    <x v="6"/>
    <s v="Höfuðborgarsvæðið"/>
    <s v="Úrgangsmeðhöndlun"/>
    <s v="Bensín"/>
    <s v="Bensín"/>
    <n v="2557"/>
    <s v="l"/>
    <n v="1.9177500000000001"/>
    <s v="Ekki til staðar"/>
    <s v="5"/>
    <s v="source"/>
    <x v="10"/>
    <s v="Í skýrslunni um grænt bókhald SORPU fyrir árið 2020 er að finna eftirfarandi upplýsingar um notkun olíuafurða:_x000a__x000a_1. **Bensín**:_x000a_   - Notkun: 2.557 lítrar_x000a_   - Umhverfisáhrif: 0,01 l/t_x000a_   - (Tafla 5, bls. 5)_x000a__x000a_2. **Dísilolía**:_x000a_   - Notkun: 492.119 lítrar_x000a_   - Umhverfisáhrif: 2,32 l/t_x000a_   - (Tafla 5, bls. 5)_x000a__x000a_3. **Metan**:_x000a_   - Notkun: 77.690 Nm³_x000a_   - Umhverfisáhrif: 0,37 Nm³/t_x000a_   - (Tafla 5, bls. 5)_x000a__x000a_4. **Heildarorkunotkun**:_x000a_   - Bensín: 1,9 tonn_x000a_   - Dísilolía: 393,7 tonn_x000a_   - Metan: 55,70 tonn_x000a_   - (Tafla 7, bls. 6)_x000a__x000a_5. **Gróðurhúsalofttegundir frá eldsneytisnotkun**:_x000a_   - Bensín: 1,9 tonn (0,03 kg CO₂/t)_x000a_   - Dísilolía: 393,7 tonn (6,02 kg CO₂/t)_x000a_   - (Tafla 8, bls. 6)_x000a__x000a_6. **Hlutfall metans af heildareldsneytisnotkun**:_x000a_   - Hlutfall metans af heildareldsneytisnotkun SORPU fór úr 8% í 14% árið 2020._x000a_   - (bls. 7)_x000a__x000a_7. **Heildarlosun CO₂ vegna eldsneytisnotkunar**:_x000a_   - Heildarlosun CO₂ vegna eldsneytisnotkunar var um 1.282 tonn (1.325 tonn 2019)._x000a_   - (bls. 7)_x000a__x000a_Þessar upplýsingar gefa góða yfirsýn yfir notkun olíuafurða hjá SORPU árið 2020."/>
    <m/>
    <m/>
    <x v="1"/>
  </r>
  <r>
    <s v="matfugl_melavöllum"/>
    <s v="Matfugl"/>
    <s v="Reykjavík"/>
    <n v="162"/>
    <x v="6"/>
    <s v="Höfuðborgarsvæðið"/>
    <s v="Pauleldi alifugla"/>
    <s v="Ótilgreind"/>
    <s v="Gasolía"/>
    <n v="2386"/>
    <s v="l"/>
    <n v="2.0638899999999998"/>
    <s v="Ekki til staðar"/>
    <s v="3"/>
    <s v="source"/>
    <x v="10"/>
    <s v="Í grænu bókhaldi Matfugls ehf fyrir árið 2020 er eftirfarandi upplýsingar um olíunotkun fyrirtækisins:_x000a__x000a_- **Tegund olíu:** Ótilgreind_x000a_- **Magn:** 2.386 lítrar_x000a_- **Staðsetning:** Melavellir_x000a_- **Síða:** 3_x000a__x000a_Tilvitnun:_x000a_&gt; &quot;2.5. Olíunotkun | Melavellir | 2.386 | lítrar&quot;_x000a__x000a_Engar aðrar upplýsingar um notkun annarra olíuafurða eins og bensín, dísilolíu, metanól eða aðrar tegundir olíuafurða fyrir árið 2020 fundust í skýrslunni."/>
    <m/>
    <m/>
    <x v="8"/>
  </r>
  <r>
    <s v="norðurá_bs"/>
    <s v="Norðurá"/>
    <s v="Stekkjarvík, Blönduós"/>
    <n v="541"/>
    <x v="19"/>
    <s v="Norðurland Vestra"/>
    <s v="Urðun úrgangs"/>
    <s v="Gasoílunotkun"/>
    <s v="Gasolía"/>
    <n v="2211"/>
    <s v="l"/>
    <n v="1.912515"/>
    <s v="Bifreið"/>
    <s v="17"/>
    <s v="source"/>
    <x v="10"/>
    <s v="Í skýrslunni um grænt bókhald Norðurár bs. fyrir árið 2020 er að finna eftirfarandi upplýsingar um olíunotkun fyrirtækisins:_x000a__x000a_- **Gasoílunotkun**:_x000a_  - Tæki (troðari, beltavél, hjólaskóflu, traktorgröfu, fjórhjól og MMC pallbíll): 48.117 lítrar_x000a_  - Bifreið: 2.211 lítrar_x000a_  - Fjórhjól: 783 lítrar_x000a_  - AdBlue: 1.090 lítrar_x000a_  - Samtals gasoílunotkun: 50.328 lítrar_x000a__x000a_- **Bensínnotkun**:_x000a_  - Fjórhjól: 783 lítrar_x000a__x000a_Þessar upplýsingar eru að finna á blaðsíðu 17 í skýrslunni._x000a__x000a_Tilvitnun:_x000a_&quot;Gasoílunotkun er bundin við notkun á tækjum, sem eru troðara, beltavél, hjólaskóflu, traktorgröfu, fjórhjól og MMC pallbíll. Þau eru notuð til færslu á jarðvegi og undirbúning og frágang urðunarhólfs og til aðstoðar við losun farartækja þegar á þarf að halda. Olíunotkun á tækjun var 48.117 lítrar, á bifreið 2.211 lítrar, fjórhjól 783 lítrar og notað AdBlue voru 1.090 lítrar. Gasoílunotkun var því samtals 50.328 lítrar og bensín 783 lítrar.&quot;"/>
    <m/>
    <m/>
    <x v="1"/>
  </r>
  <r>
    <s v="fisk_seafood"/>
    <s v="Fisk Seafood"/>
    <s v="Sauðárkrókur"/>
    <n v="550"/>
    <x v="10"/>
    <s v="Norðurland Vestra"/>
    <s v="Fiskeldi"/>
    <s v="Ótilgreind"/>
    <s v="Gasolía"/>
    <n v="2000"/>
    <s v="l"/>
    <n v="1.73"/>
    <s v="Þorlákshöfn"/>
    <s v="13"/>
    <s v="source"/>
    <x v="10"/>
    <s v="Í grænu bókhaldi Fisk Seafood ehf. fyrir árið 2020 er eftirfarandi upplýsingar um olíunotkun fyrirtækisins:_x000a__x000a_1. **Olíunotkun á Hólum í Hjaltadal**:_x000a_   - **Tegund olíu**: Ótilgreind_x000a_   - **Magn**: 125 lítrar_x000a_   - **Eining**: Lítrar_x000a_   - **Síða**: 4_x000a__x000a_2. **Olíunotkun í Þorlákshöfn**:_x000a_   - **Tegund olíu**: Ótilgreind_x000a_   - **Magn**: 1300 lítrar_x000a_   - **Eining**: Lítrar_x000a_   - **Síða**: 12_x000a__x000a_3. **Gasmotkun**:_x000a_   - **Tegund**: Ótilgreind_x000a_   - **Magn**: 40 lítrar (Hólar í Hjaltadal)_x000a_   - **Magn**: 7390 lítrar (Þorlákshöfn)_x000a_   - **Eining**: Lítrar_x000a_   - **Síður**: 4, 12_x000a__x000a_4. **Olíugeymar**:_x000a_   - **Staðsetning**: Hólar í Hjaltadal_x000a_   - **Magn**: 120 lítrar_x000a_   - **Eining**: Lítrar_x000a_   - **Síða**: 5_x000a__x000a_5. **Olíugeymar**:_x000a_   - **Staðsetning**: Þorlákshöfn_x000a_   - **Magn**: 2000 lítrar_x000a_   - **Eining**: Lítrar_x000a_   - **Síða**: 13_x000a__x000a_Þessar upplýsingar gefa til kynna notkun á olíu og gasi á tveimur starfsstöðvum fyrirtækisins, Hólum í Hjaltadal og Þorlákshöfn, fyrir árið 2020."/>
    <m/>
    <m/>
    <x v="4"/>
  </r>
  <r>
    <s v="fiskimjölsverksmiðja__síldarvinnslan_neskaupstað"/>
    <s v="Síldarvinnslan"/>
    <s v="Seyðisfjörður"/>
    <n v="711"/>
    <x v="2"/>
    <s v="Austurland"/>
    <s v="Fiskimjölsverksmiðja"/>
    <s v="DMA olía"/>
    <s v="Gasolía"/>
    <n v="403037"/>
    <s v="l"/>
    <n v="348.627005"/>
    <s v="Seyðisfjörður"/>
    <s v="3"/>
    <s v="source"/>
    <x v="10"/>
    <s v="Síldarvinnslan hf. notaði eftirfarandi olíuafurðir árið 2020:_x000a__x000a_1. **DMA olía**:_x000a_   - **Norðfjörður**: 70.789 lítrar_x000a_   - **Seyðisfjörður**: 403.037 lítrar_x000a_   - **Samtals**: 473.826 lítrar_x000a__x000a_2. **Gasolía á vinnuvélar**:_x000a_   - **Norðfjörður**: 2.390 lítrar_x000a_   - **Seyðisfjörður**: 1.302 lítrar_x000a_   - **Helguvík**: Engin notkun skráð fyrir 2020_x000a_   - **Samtals**: 3.692 lítrar_x000a__x000a_Upplýsingarnar eru teknar af blaðsíðu 3 og 4 í skýrslunni."/>
    <m/>
    <m/>
    <x v="0"/>
  </r>
  <r>
    <s v="fiskimjölsverksmiðja__síldarvinnslan_neskaupstað"/>
    <s v="Síldarvinnslan"/>
    <s v="Fjarðabyggð"/>
    <n v="740"/>
    <x v="0"/>
    <s v="Austurland"/>
    <s v="Fiskimjölsverksmiðja"/>
    <s v="DMA olía"/>
    <s v="Gasolía"/>
    <n v="70789"/>
    <s v="l"/>
    <n v="61.232485000000004"/>
    <s v="Norðfjörður"/>
    <s v="3"/>
    <s v="source"/>
    <x v="10"/>
    <s v="Síldarvinnslan hf. notaði eftirfarandi olíuafurðir árið 2020:_x000a__x000a_1. **DMA olía**:_x000a_   - **Norðfjörður**: 70.789 lítrar_x000a_   - **Seyðisfjörður**: 403.037 lítrar_x000a_   - **Samtals**: 473.826 lítrar_x000a__x000a_2. **Gasolía á vinnuvélar**:_x000a_   - **Norðfjörður**: 2.390 lítrar_x000a_   - **Seyðisfjörður**: 1.302 lítrar_x000a_   - **Helguvík**: Engin notkun skráð fyrir 2020_x000a_   - **Samtals**: 3.692 lítrar_x000a__x000a_Upplýsingarnar eru teknar af blaðsíðu 3 og 4 í skýrslunni."/>
    <m/>
    <m/>
    <x v="0"/>
  </r>
  <r>
    <s v="laxar_fiskeldi_bakka"/>
    <s v="Laxar fiskeldi"/>
    <s v="Ölfus"/>
    <n v="816"/>
    <x v="22"/>
    <s v="Suðurland"/>
    <s v="Fiskeldi"/>
    <s v="Olía"/>
    <s v="Gasolía"/>
    <n v="1703"/>
    <s v="l"/>
    <n v="1.473095"/>
    <s v="bíl, lyftara og ljósavélar"/>
    <s v="4"/>
    <s v="source"/>
    <x v="10"/>
    <s v="Í grænu bókhaldi Laxar fiskeldi ehf. fyrir árið 2020 er að finna eftirfarandi upplýsingar um olíunotkun fyrirtækisins:_x000a__x000a_- **Tegund olíu**: Olía notuð fyrir bíl, lyftara og ljósavélar._x000a_- **Magn**: 1.703 lítrar._x000a_- **Eining**: Lítrar._x000a_- **Síða**: 4._x000a__x000a_Til viðbótar er einnig minnst á olíutank:_x000a_- **Tegund**: 1 x 2500 lítra tvöfaldur olíutankur fyrir rafstöðvar._x000a_- **Ástand**: Gott._x000a_- **Ártal**: 2019._x000a_- **Síða**: 5._x000a__x000a_Engar aðrar upplýsingar um notkun annarra olíutengdra vara eins og bensín, dísil eða metanól fyrir árið 2020 fundust í skýrslunni."/>
    <m/>
    <m/>
    <x v="4"/>
  </r>
  <r>
    <s v="laxar_fiskeldi_fiskalóni"/>
    <s v="Laxar fiskeldi"/>
    <s v="Ölfus"/>
    <n v="816"/>
    <x v="22"/>
    <s v="Suðurland"/>
    <s v="Eldisiðnaður"/>
    <s v="Díselolía"/>
    <s v="Gasolía"/>
    <n v="1703"/>
    <s v="l"/>
    <n v="1.473095"/>
    <s v="Bill, lyftari, ljósavélar"/>
    <s v="4"/>
    <s v="source"/>
    <x v="10"/>
    <s v="Í grænu bókhaldi Laxar fiskeldi ehf. fyrir árið 2020 er eftirfarandi upplýsingar um olíunotkun fyrirtækisins:_x000a__x000a_- **Tegund olíu**: Olía notuð fyrir bíl, lyftara og ljósavélar._x000a_- **Magn**: 1.703 lítrar._x000a_- **Eining**: Lítrar._x000a_- **Síða**: 4._x000a__x000a_Tilvísun í texta:_x000a_&gt; &quot;## 2.5. Olíunotkun_x000a_&gt; | Bill, lyftari, ljósavélar | 1.703 lítrar |&quot;_x000a__x000a_Engar aðrar upplýsingar um notkun á öðrum olíutengdum vörum eins og bensíni, dísil, metanóli eða öðrum tegundum olíu eru tilgreindar í textanum fyrir árið 2020."/>
    <m/>
    <m/>
    <x v="4"/>
  </r>
  <r>
    <s v="fiskimjölsverksmiðja_ísfélags_vestmannaeyja_vestmannaeyjum"/>
    <s v="Ísfélag Vestmannaeyja"/>
    <s v="Vestmannaeyjar"/>
    <n v="900"/>
    <x v="3"/>
    <s v="Suðurland"/>
    <s v="Fiskimjölsverksmiðja"/>
    <s v="Svartolía"/>
    <s v="Svartolía"/>
    <n v="550928"/>
    <s v="kg"/>
    <n v="550.928"/>
    <s v="Ekki til staðar"/>
    <s v="9-10"/>
    <s v="source"/>
    <x v="10"/>
    <s v="Í skýrslunni um grænt bókhald fyrir rekstrarárið 2020 hjá Ísfélagi Vestmannaeyja hf. eru eftirfarandi upplýsingar um notkun olíuafurða:_x000a__x000a_### Tegundir olíuafurða og magn þeirra notað á árinu 2020:_x000a__x000a_- **Verksmiðjuolía, endurnýjunin**:_x000a_  - FES: 550.928 kg_x000a_  - ÍVÞH: 749.040 kg_x000a__x000a_- **Svartolía**:_x000a_  - FES: 97.936 kg_x000a_  - ÍVÞH: 97.936 kg_x000a__x000a_- **DMA olía**:_x000a_  - FES: 194.139 kg_x000a_  - ÍVÞH: 194.139 kg_x000a__x000a_- **Díeselolía**:_x000a_  - FES: 97.937 ltr_x000a_  - ÍVÞH: 97.937 ltr_x000a__x000a_- **Própangas**:_x000a_  - FES: 87 kg_x000a_  - ÍVÞH: 87 kg_x000a__x000a_### Magn SO² og CO² í útblæstri:_x000a__x000a_- **Magn SO² í útblæstri**:_x000a_  - FES: 5,2 tonn_x000a_  - ÍVÞH: 7,1 tonn_x000a__x000a_- **Magn CO² í útblæstri**:_x000a_  - FES: 2.542 tonn_x000a_  - ÍVÞH: 2.207 tonn_x000a__x000a_### Upplýsingar um notkun olíuafurða og útblástur eru að finna á blaðsíðum 9 og 10._x000a__x000a_Þessar upplýsingar gefa glögga mynd af notkun olíuafurða hjá Ísfélagi Vestmannaeyja hf. á árinu 2020 og áhrifum þeirra á umhverfið."/>
    <m/>
    <m/>
    <x v="0"/>
  </r>
  <r>
    <s v="fiskimjölsverksmiðja__síldarvinnslan_neskaupstað"/>
    <s v="Síldarvinnslan"/>
    <s v="Fjarðabyggð"/>
    <n v="740"/>
    <x v="0"/>
    <s v="Austurland"/>
    <s v="Fiskimjölsverksmiðja"/>
    <s v="Gasolía á vinnuvélar"/>
    <s v="Gasolía"/>
    <n v="2390"/>
    <s v="l"/>
    <n v="2.0673499999999998"/>
    <s v="Norðfjörður"/>
    <s v="4"/>
    <s v="source"/>
    <x v="10"/>
    <s v="Síldarvinnslan hf. notaði eftirfarandi olíuafurðir árið 2020:_x000a__x000a_1. **DMA olía**:_x000a_   - **Norðfjörður**: 70.789 lítrar_x000a_   - **Seyðisfjörður**: 403.037 lítrar_x000a_   - **Samtals**: 473.826 lítrar_x000a__x000a_2. **Gasolía á vinnuvélar**:_x000a_   - **Norðfjörður**: 2.390 lítrar_x000a_   - **Seyðisfjörður**: 1.302 lítrar_x000a_   - **Helguvík**: Engin notkun skráð fyrir 2020_x000a_   - **Samtals**: 3.692 lítrar_x000a__x000a_Upplýsingarnar eru teknar af blaðsíðu 3 og 4 í skýrslunni."/>
    <m/>
    <m/>
    <x v="0"/>
  </r>
  <r>
    <s v="fiskimjölsverksmiðja__síldarvinnslan_neskaupstað"/>
    <s v="Síldarvinnslan"/>
    <s v="Seyðisfjörður"/>
    <n v="711"/>
    <x v="2"/>
    <s v="Austurland"/>
    <s v="Fiskimjölsverksmiðja"/>
    <s v="Gasolía á vinnuvélar"/>
    <s v="Gasolía"/>
    <n v="1302"/>
    <s v="l"/>
    <n v="1.1262300000000001"/>
    <s v="Seyðisfjörður"/>
    <s v="4"/>
    <s v="source"/>
    <x v="10"/>
    <s v="Síldarvinnslan hf. notaði eftirfarandi olíuafurðir árið 2020:_x000a__x000a_1. **DMA olía**:_x000a_   - **Norðfjörður**: 70.789 lítrar_x000a_   - **Seyðisfjörður**: 403.037 lítrar_x000a_   - **Samtals**: 473.826 lítrar_x000a__x000a_2. **Gasolía á vinnuvélar**:_x000a_   - **Norðfjörður**: 2.390 lítrar_x000a_   - **Seyðisfjörður**: 1.302 lítrar_x000a_   - **Helguvík**: Engin notkun skráð fyrir 2020_x000a_   - **Samtals**: 3.692 lítrar_x000a__x000a_Upplýsingarnar eru teknar af blaðsíðu 3 og 4 í skýrslunni."/>
    <m/>
    <m/>
    <x v="0"/>
  </r>
  <r>
    <s v="fisk_seafood"/>
    <s v="Fisk Seafood"/>
    <s v="Sauðárkrókur"/>
    <n v="550"/>
    <x v="10"/>
    <s v="Norðurland Vestra"/>
    <s v="Fiskeldi"/>
    <s v="Ótilgreind"/>
    <s v="Gasolía"/>
    <n v="1300"/>
    <s v="l"/>
    <n v="1.1245000000000001"/>
    <s v="Þorlákshöfn"/>
    <s v="12"/>
    <s v="source"/>
    <x v="10"/>
    <s v="Í grænu bókhaldi Fisk Seafood ehf. fyrir árið 2020 er eftirfarandi upplýsingar um olíunotkun fyrirtækisins:_x000a__x000a_1. **Olíunotkun á Hólum í Hjaltadal**:_x000a_   - **Tegund olíu**: Ótilgreind_x000a_   - **Magn**: 125 lítrar_x000a_   - **Eining**: Lítrar_x000a_   - **Síða**: 4_x000a__x000a_2. **Olíunotkun í Þorlákshöfn**:_x000a_   - **Tegund olíu**: Ótilgreind_x000a_   - **Magn**: 1300 lítrar_x000a_   - **Eining**: Lítrar_x000a_   - **Síða**: 12_x000a__x000a_3. **Gasmotkun**:_x000a_   - **Tegund**: Ótilgreind_x000a_   - **Magn**: 40 lítrar (Hólar í Hjaltadal)_x000a_   - **Magn**: 7390 lítrar (Þorlákshöfn)_x000a_   - **Eining**: Lítrar_x000a_   - **Síður**: 4, 12_x000a__x000a_4. **Olíugeymar**:_x000a_   - **Staðsetning**: Hólar í Hjaltadal_x000a_   - **Magn**: 120 lítrar_x000a_   - **Eining**: Lítrar_x000a_   - **Síða**: 5_x000a__x000a_5. **Olíugeymar**:_x000a_   - **Staðsetning**: Þorlákshöfn_x000a_   - **Magn**: 2000 lítrar_x000a_   - **Eining**: Lítrar_x000a_   - **Síða**: 13_x000a__x000a_Þessar upplýsingar gefa til kynna notkun á olíu og gasi á tveimur starfsstöðvum fyrirtækisins, Hólum í Hjaltadal og Þorlákshöfn, fyrir árið 2020."/>
    <m/>
    <m/>
    <x v="4"/>
  </r>
  <r>
    <s v="alcoa"/>
    <s v="Alcoa"/>
    <s v="Reyðarfjörður"/>
    <n v="731"/>
    <x v="0"/>
    <s v="Austurland"/>
    <s v="Álver"/>
    <s v="Própan"/>
    <s v="Gas"/>
    <n v="1157"/>
    <s v="tonn"/>
    <n v="1157"/>
    <s v="Ekki til staðar"/>
    <s v="11"/>
    <s v="source"/>
    <x v="10"/>
    <s v="### Upplýsingar um olíunotkun Alcoa Fjarðaáls árið 2020_x000a__x000a_#### Tegundir olíu og magn_x000a_- **Díselolía**: 490.605 lítrar (bls. 11)_x000a_- **Bensín**: 49.605 lítrar (bls. 11)_x000a_- **Própan**: 1.157 tonn (bls. 11)_x000a__x000a_#### Orkunotkun í gigajoulum_x000a_- **Díselolía**: 17.432 GJ (bls. 12)_x000a_- **Bensín**: 257 GJ (bls. 12)_x000a_- **Própan**: 14.107 GJ (bls. 12)_x000a__x000a_#### Hlutfallsleg breyting milli ára_x000a_- **Díselolía**: -5.84% (bls. 12)_x000a_- **Bensín**: -18.67% (bls. 12)_x000a_- **Própan**: 0.00% (bls. 12)_x000a__x000a_#### Samantekt_x000a_- Samtals var innri notkun jarðefnaeldsneytis á farartækjum 34.377 lítrar minni árið 2020 samanborið við árið 2019 (bls. 12)._x000a_- Notkun á díselolíu lækkaði úr 490.980 lítrum í 465.501 lítra milli ára 2019 og 2020 (bls. 12)._x000a_- Notkun á bensíni jókst úr 9.254 lítrum í 9.250 lítra (bls. 12)._x000a__x000a_Þessar upplýsingar gefa góða mynd af olíunotkun Alcoa Fjarðaáls árið 2020 og sýna hvernig fyrirtækið hefur reynt að draga úr notkun jarðefnaeldsneytis."/>
    <m/>
    <m/>
    <x v="2"/>
  </r>
  <r>
    <s v="rifós_fiskeldi__lónum"/>
    <s v="Rifós"/>
    <s v="Kópasker"/>
    <n v="671"/>
    <x v="12"/>
    <s v="Norðurland Eystra"/>
    <s v="Fiskeldi"/>
    <s v="Bensín"/>
    <s v="Bensín"/>
    <n v="1036"/>
    <s v="l"/>
    <n v="0.77700000000000002"/>
    <s v="allar stöðvar"/>
    <s v="3"/>
    <s v="source"/>
    <x v="10"/>
    <s v="Í grænu bókhaldi Rifós hf. fyrir árið 2020 kemur fram eftirfarandi upplýsingar um olíunotkun fyrirtækisins:_x000a__x000a_- **Bensín**: 1,036 lítrar (allar stöðvar) (bls. 3)_x000a_- **Dieselolía**: 15,072 lítrar (allar stöðvar) (bls. 3)_x000a_- **Olíuhreinsir**: 20 lítrar (allar stöðvar) (bls. 3)_x000a_- **Glussaolía**: 80 lítrar (allar stöðvar) (bls. 4)_x000a__x000a_Þessar upplýsingar eru staðsettar á blaðsíðum 3 og 4 í skýrslunni."/>
    <m/>
    <m/>
    <x v="4"/>
  </r>
  <r>
    <m/>
    <s v="Hringrás"/>
    <s v="Reykjavík"/>
    <n v="104"/>
    <x v="6"/>
    <s v="Höfuðborgarsvæðið"/>
    <s v="Endurvinnsla"/>
    <s v="Bensín"/>
    <s v="Bensín"/>
    <n v="1000"/>
    <s v="l"/>
    <n v="0.75"/>
    <s v="Ekki til staðar"/>
    <m/>
    <m/>
    <x v="10"/>
    <m/>
    <s v="Vantaði grænt bókhald - metið út frá tölum nærliggjandi ára"/>
    <m/>
    <x v="1"/>
  </r>
  <r>
    <s v="nesbúegg_ehf"/>
    <s v="Nesbúegg"/>
    <s v="Vatnsleysuströnd"/>
    <n v="190"/>
    <x v="14"/>
    <s v="Suðurnes"/>
    <s v="Eggjaframleiðsla"/>
    <s v="Bensín"/>
    <s v="Bensín"/>
    <n v="786.54"/>
    <s v="l"/>
    <n v="0.58990500000000001"/>
    <s v="Ekki til staðar"/>
    <s v="3"/>
    <s v="source"/>
    <x v="10"/>
    <s v="Í skýrslunni um grænt bókhald Nesbúeggja ehf. fyrir árið 2020 er að finna eftirfarandi upplýsingar um olíunotkun fyrirtækisins:_x000a__x000a_1. **Olíunotkun**:_x000a_   - **Tegund olíu**: BUP88_x000a_   - **Magn**: 786,54 lítrar_x000a_   - **Síða**: 3_x000a__x000a_2. **Gasnotkun**:_x000a_   - **Tegund**: Gasnotkun fyrir traktora í Hlíðunes_x000a_   - **Magn**: 13.574,00 lítrar_x000a_   - **Síða**: 4_x000a__x000a_Þessar upplýsingar gefa til kynna notkun á olíu og gasi hjá fyrirtækinu á árinu 2020."/>
    <m/>
    <m/>
    <x v="8"/>
  </r>
  <r>
    <s v="norðurá_bs"/>
    <s v="Norðurá"/>
    <s v="Stekkjarvík, Blönduós"/>
    <n v="541"/>
    <x v="19"/>
    <s v="Norðurland Vestra"/>
    <s v="Urðun úrgangs"/>
    <s v="Gasoílunotkun"/>
    <s v="Gasolía"/>
    <n v="783"/>
    <s v="l"/>
    <n v="0.67729499999999998"/>
    <s v="Fjórhjól"/>
    <s v="17"/>
    <s v="source"/>
    <x v="10"/>
    <s v="Í skýrslunni um grænt bókhald Norðurár bs. fyrir árið 2020 er að finna eftirfarandi upplýsingar um olíunotkun fyrirtækisins:_x000a__x000a_- **Gasoílunotkun**:_x000a_  - Tæki (troðari, beltavél, hjólaskóflu, traktorgröfu, fjórhjól og MMC pallbíll): 48.117 lítrar_x000a_  - Bifreið: 2.211 lítrar_x000a_  - Fjórhjól: 783 lítrar_x000a_  - AdBlue: 1.090 lítrar_x000a_  - Samtals gasoílunotkun: 50.328 lítrar_x000a__x000a_- **Bensínnotkun**:_x000a_  - Fjórhjól: 783 lítrar_x000a__x000a_Þessar upplýsingar eru að finna á blaðsíðu 17 í skýrslunni._x000a__x000a_Tilvitnun:_x000a_&quot;Gasoílunotkun er bundin við notkun á tækjum, sem eru troðara, beltavél, hjólaskóflu, traktorgröfu, fjórhjól og MMC pallbíll. Þau eru notuð til færslu á jarðvegi og undirbúning og frágang urðunarhólfs og til aðstoðar við losun farartækja þegar á þarf að halda. Olíunotkun á tækjun var 48.117 lítrar, á bifreið 2.211 lítrar, fjórhjól 783 lítrar og notað AdBlue voru 1.090 lítrar. Gasoílunotkun var því samtals 50.328 lítrar og bensín 783 lítrar.&quot;"/>
    <m/>
    <m/>
    <x v="1"/>
  </r>
  <r>
    <s v="fiskimjölsverksmiðja_ísfélags_vestmannaeyja_vestmannaeyjum"/>
    <s v="Ísfélag Vestmannaeyja"/>
    <s v="Vestmannaeyjar"/>
    <n v="900"/>
    <x v="3"/>
    <s v="Suðurland"/>
    <s v="Fiskimjölsverksmiðja"/>
    <s v="DMA olía"/>
    <s v="Gasolía"/>
    <n v="194139"/>
    <s v="kg"/>
    <n v="194.13900000000001"/>
    <s v="Ekki til staðar"/>
    <s v="9-10"/>
    <s v="source"/>
    <x v="10"/>
    <s v="Í skýrslunni um grænt bókhald fyrir rekstrarárið 2020 hjá Ísfélagi Vestmannaeyja hf. eru eftirfarandi upplýsingar um notkun olíuafurða:_x000a__x000a_### Tegundir olíuafurða og magn þeirra notað á árinu 2020:_x000a__x000a_- **Verksmiðjuolía, endurnýjunin**:_x000a_  - FES: 550.928 kg_x000a_  - ÍVÞH: 749.040 kg_x000a__x000a_- **Svartolía**:_x000a_  - FES: 97.936 kg_x000a_  - ÍVÞH: 97.936 kg_x000a__x000a_- **DMA olía**:_x000a_  - FES: 194.139 kg_x000a_  - ÍVÞH: 194.139 kg_x000a__x000a_- **Díeselolía**:_x000a_  - FES: 97.937 ltr_x000a_  - ÍVÞH: 97.937 ltr_x000a__x000a_- **Própangas**:_x000a_  - FES: 87 kg_x000a_  - ÍVÞH: 87 kg_x000a__x000a_### Magn SO² og CO² í útblæstri:_x000a__x000a_- **Magn SO² í útblæstri**:_x000a_  - FES: 5,2 tonn_x000a_  - ÍVÞH: 7,1 tonn_x000a__x000a_- **Magn CO² í útblæstri**:_x000a_  - FES: 2.542 tonn_x000a_  - ÍVÞH: 2.207 tonn_x000a__x000a_### Upplýsingar um notkun olíuafurða og útblástur eru að finna á blaðsíðum 9 og 10._x000a__x000a_Þessar upplýsingar gefa glögga mynd af notkun olíuafurða hjá Ísfélagi Vestmannaeyja hf. á árinu 2020 og áhrifum þeirra á umhverfið."/>
    <m/>
    <m/>
    <x v="0"/>
  </r>
  <r>
    <s v="atctic_smolt_fiskeldi"/>
    <s v="Arctic Sea Farm"/>
    <s v="Ísafjörður"/>
    <n v="400"/>
    <x v="9"/>
    <s v="Vestfirðir"/>
    <s v="Fiskeldi"/>
    <s v="Gasolía bioblanda ólituð með olíugjaldi"/>
    <s v="Gasolía"/>
    <n v="699.23"/>
    <s v="l"/>
    <n v="0.60483394999999995"/>
    <s v="Ekki til staðar"/>
    <s v="5"/>
    <s v="source"/>
    <x v="10"/>
    <s v="### Upplýsingar um olíunotkun Arctic Smolt árið 2020_x000a__x000a_#### Tegundir olíu og magn notkunar_x000a_- **Bensín ET**: 3.356,96 lítrar_x000a_- **Gasolía/Dísilolía, lituð án olíugjalds**: 17.929,25 lítrar_x000a_- **Gasolía/Dísilolía, ólituð með olíugjaldi**: 6.757,89 lítrar_x000a_- **Gasolía bioblanda ólituð með olíugjaldi**: 699,23 lítrar_x000a__x000a_#### Heildarolíunotkun_x000a_- **Heildarolíunotkun**: 28.743 lítrar_x000a__x000a_#### Heimild_x000a_- **Síða**: 5_x000a__x000a_Þessar upplýsingar eru teknar úr grænu bókhaldi Arctic Smolt fyrir árið 2020 og sýna sundurliðun á olíunotkun fyrirtækisins á Norðurbotni starfsstöðinni."/>
    <m/>
    <m/>
    <x v="4"/>
  </r>
  <r>
    <s v="fiskeldið_haukamýri"/>
    <s v="Fiskeldið Haukamýri"/>
    <s v="Húsavík"/>
    <n v="640"/>
    <x v="12"/>
    <s v="Norðurland Eystra"/>
    <s v="Fiskeldi"/>
    <s v="Olía"/>
    <s v="Gasolía"/>
    <n v="494"/>
    <s v="l"/>
    <n v="0.42731000000000002"/>
    <s v="Ekki til staðar"/>
    <s v="4"/>
    <s v="source"/>
    <x v="10"/>
    <s v="Í skýrslunni um umhverfisáhrif Fiskeldisins Haukamýri ehf. fyrir árið 2020 er að finna eftirfarandi upplýsingar um notkun olíuafurða:_x000a__x000a_- **Bensínnotkun**: 6.772 lítrar (meðaltal: 3.341 lítrar) (bls. 4)_x000a_- **Olía**: 494 lítrar (meðaltal: 1.710 lítrar) (bls. 4)_x000a_- **Smurolíur og önnur efni**: 20 lítrar (meðaltal: 106 lítrar) (bls. 4)_x000a_- **Smurefiti og önnur efni**: 2 kg (bls. 4)_x000a__x000a_Þessar upplýsingar eru staðfestar á blaðsíðu 4 í skýrslunni."/>
    <m/>
    <m/>
    <x v="4"/>
  </r>
  <r>
    <s v="eldisstöðin_ísþór"/>
    <s v="Eldisstoðin Ísþór"/>
    <s v="Þorlákshöfn"/>
    <n v="815"/>
    <x v="22"/>
    <s v="Suðurland"/>
    <s v="Eldisiðnaður"/>
    <s v="Díselolía"/>
    <s v="Gasolía"/>
    <n v="493"/>
    <s v="l"/>
    <n v="0.42644500000000002"/>
    <s v="Traktorsgröf og Lyftari"/>
    <s v="6"/>
    <s v="source"/>
    <x v="10"/>
    <s v="Í skýrslunni um grænt bókhald Eldisstöðvarinnar Ísþór hf. fyrir árið 2020 er að finna eftirfarandi upplýsingar um olíunotkun fyrirtækisins:_x000a__x000a_### Olíunotkun (bls. 6)_x000a_- **Bifreiðar**: 3670 lítrar_x000a_- **Traktorsgröf og Lyftari**: 493 lítrar_x000a_- **Ljósavélar**: 4917 lítrar_x000a__x000a_Engar upplýsingar eru gefnar um notkun á steinolíu eða glussaolíu._x000a__x000a_Þessar upplýsingar eru teknar beint úr töflu á blaðsíðu 6 í skýrslunni."/>
    <m/>
    <m/>
    <x v="4"/>
  </r>
  <r>
    <s v="tkd_foil_iceland"/>
    <s v="TDK Foil Iceland "/>
    <s v="Akureyri"/>
    <n v="600"/>
    <x v="8"/>
    <s v="Norðurland Eystra"/>
    <s v="Framleiðsla og vinnsla málma"/>
    <s v="Díselolía (fyrir tæki)"/>
    <s v="Gasolía"/>
    <n v="450"/>
    <s v="l"/>
    <n v="0.38924999999999998"/>
    <s v="Tæki"/>
    <s v="9"/>
    <s v="source"/>
    <x v="10"/>
    <s v="### Upplýsingar um olíunotkun TDK Foil Iceland árið 2020_x000a__x000a_Í skýrslunni um grænt bókhald TDK Foil Iceland fyrir árið 2020 eru eftirfarandi upplýsingar um notkun olíuafurða:_x000a__x000a_#### Tegundir olíuafurða og magn notkunar árið 2020:_x000a_- **Díselolía (fyrir ökutæki/vélar)**: 5.511 lítrar_x000a_- **Bensín**: 274 lítrar_x000a_- **Díselolía (fyrir tæki)**: 450 lítrar_x000a__x000a_#### Aðrar olíuafurðir:_x000a_- **Rauðspíritt (fyrir þrif)**: 132 lítrar_x000a_- **Mótorolía (fyrir vélar/viðhald)**: 104 lítrar_x000a_- **Olíuhreinsir (fyrir vélar/viðhald)**: 0 lítrar (engin notkun árið 2020)_x000a__x000a_#### Heimild:_x000a_- Upplýsingarnar eru teknar úr töflu 4.2 á blaðsíðu 9 í skýrslunni._x000a__x000a_#### Tilvísun í texta:_x000a_&gt; &quot;Jarðefnaeldsneyti [lítrar] | Ökutæki/vélar | Dísel: 5.511 Bensín: 274 Dísel á tæki: 450&quot;_x000a__x000a_Þessar upplýsingar gefa nákvæma mynd af notkun olíuafurða hjá TDK Foil Iceland árið 2020, þar á meðal tegundir olíu og magn í lítrum."/>
    <m/>
    <m/>
    <x v="2"/>
  </r>
  <r>
    <s v="kalka_sorpeyðingarstöð_sf"/>
    <s v="Kalka"/>
    <s v="Reykjanesbær"/>
    <n v="230"/>
    <x v="4"/>
    <s v="Suðurnes"/>
    <s v="Sorpeyðingarstöð"/>
    <s v="Steinolía"/>
    <s v="Steinolía"/>
    <n v="440"/>
    <s v="l"/>
    <n v="0.38060000000000005"/>
    <s v="Ekki til staðar"/>
    <s v="6"/>
    <s v="source"/>
    <x v="10"/>
    <s v="Í Grænu bókhaldi Kölku sorpeyðingarstöðvar sf. fyrir árið 2020, sem er að finna á blaðsíðu 6, eru eftirfarandi upplýsingar um notkun olíuafurða:_x000a__x000a_- **Gásolía (lítrar)**: 58.766 lítrar_x000a_- **AdBlue**: 250 lítrar_x000a_- **Steinolía (lítrar)**: 440 lítrar_x000a_- **Gas (kg)**: 33 kg_x000a_- **Smurolía (lítrar)**: 65 lítrar_x000a_- **Olíuhreinsiefni (lítrar)**: 220 lítrar_x000a_- **Glussi (lítrar)**: 228 lítrar_x000a_- **Smurefni (lítrar)**: 20 lítrar_x000a_- **Hreinsiefni (lítrar)**: 400 lítrar_x000a_- **Hreinsiefni (lítrar)**: 30 lítrar_x000a_- **Bætiefni í ketilvatn**: 225 lítrar_x000a_- **Lútur (lítrar)**: 880 lítrar_x000a_- **Saltsýra (lítrar)**: 1.680 lítrar_x000a__x000a_Þessar upplýsingar eru teknar úr töflunni sem sýnir orku- og brennslunotkun fyrir árið 2020."/>
    <m/>
    <m/>
    <x v="1"/>
  </r>
  <r>
    <s v="sorpa"/>
    <s v="Sorpa"/>
    <s v="Reykjavík"/>
    <n v="112"/>
    <x v="6"/>
    <s v="Höfuðborgarsvæðið"/>
    <s v="Úrgangsmeðhöndlun"/>
    <s v="Dísilolía"/>
    <s v="Gasolía"/>
    <n v="393.7"/>
    <s v="tonn"/>
    <n v="393.7"/>
    <s v="Ekki til staðar"/>
    <s v="6"/>
    <s v="source"/>
    <x v="10"/>
    <s v="Í skýrslunni um grænt bókhald SORPU fyrir árið 2020 er að finna eftirfarandi upplýsingar um notkun olíuafurða:_x000a__x000a_1. **Bensín**:_x000a_   - Notkun: 2.557 lítrar_x000a_   - Umhverfisáhrif: 0,01 l/t_x000a_   - (Tafla 5, bls. 5)_x000a__x000a_2. **Dísilolía**:_x000a_   - Notkun: 492.119 lítrar_x000a_   - Umhverfisáhrif: 2,32 l/t_x000a_   - (Tafla 5, bls. 5)_x000a__x000a_3. **Metan**:_x000a_   - Notkun: 77.690 Nm³_x000a_   - Umhverfisáhrif: 0,37 Nm³/t_x000a_   - (Tafla 5, bls. 5)_x000a__x000a_4. **Heildarorkunotkun**:_x000a_   - Bensín: 1,9 tonn_x000a_   - Dísilolía: 393,7 tonn_x000a_   - Metan: 55,70 tonn_x000a_   - (Tafla 7, bls. 6)_x000a__x000a_5. **Gróðurhúsalofttegundir frá eldsneytisnotkun**:_x000a_   - Bensín: 1,9 tonn (0,03 kg CO₂/t)_x000a_   - Dísilolía: 393,7 tonn (6,02 kg CO₂/t)_x000a_   - (Tafla 8, bls. 6)_x000a__x000a_6. **Hlutfall metans af heildareldsneytisnotkun**:_x000a_   - Hlutfall metans af heildareldsneytisnotkun SORPU fór úr 8% í 14% árið 2020._x000a_   - (bls. 7)_x000a__x000a_7. **Heildarlosun CO₂ vegna eldsneytisnotkunar**:_x000a_   - Heildarlosun CO₂ vegna eldsneytisnotkunar var um 1.282 tonn (1.325 tonn 2019)._x000a_   - (bls. 7)_x000a__x000a_Þessar upplýsingar gefa góða yfirsýn yfir notkun olíuafurða hjá SORPU árið 2020."/>
    <m/>
    <m/>
    <x v="1"/>
  </r>
  <r>
    <s v="molta_ehf"/>
    <s v="Molta"/>
    <s v="Akureyri"/>
    <n v="601"/>
    <x v="8"/>
    <s v="Norðurland Eystra"/>
    <s v="Endurnýting úrgangs"/>
    <s v="Díselolía og bensín"/>
    <s v="Gasolía"/>
    <n v="13414"/>
    <s v="l"/>
    <n v="11.603110000000001"/>
    <s v="Ekki til staðar"/>
    <s v="5"/>
    <s v="source"/>
    <x v="10"/>
    <s v="Í skýrslunni um grænt bókhald Moltu ehf. fyrir árið 2020 er að finna eftirfarandi upplýsingar um notkun olíutengdra vara:_x000a__x000a_- **Díselolía og bensín**:_x000a_  - Notkun: 13.414 lítrar_x000a_  - Losunarstuðull: 3,09 kg CO2/lítra_x000a_  - Losun: 41 tonn CO2 íg_x000a_  - Síða: 5_x000a__x000a_- **Metan**:_x000a_  - Notkun: 2.554 Nm³_x000a_  - Losunarstuðull: 0,11 kg CO2 íg/Nm³_x000a_  - Losun: 0 tonn CO2 íg_x000a_  - Síða: 5_x000a__x000a_- **Olíumengaður úrgangur (brennsla spilliefna)**:_x000a_  - Notkun: 114 kg_x000a_  - Losunarstuðull: 0,54 kg CO2/g/kg_x000a_  - Losun: 0 tonn CO2 íg_x000a_  - Síða: 5_x000a__x000a_- **Olíusíur (brennsla spilliefna)**:_x000a_  - Notkun: 9 kg_x000a_  - Losunarstuðull: 0,54 kg CO2/g/kg_x000a_  - Losun: 0 tonn CO2 íg_x000a_  - Síða: 5_x000a__x000a_- **Smálöt &lt; 25 lítra (brennsla spilliefna)**:_x000a_  - Notkun: 1 kg_x000a_  - Losunarstuðull: 0,54 kg CO2/g/kg_x000a_  - Losun: 0 tonn CO2 íg_x000a_  - Síða: 5_x000a__x000a_Þessar upplýsingar gefa góða mynd af notkun og losun olíutengdra vara hjá Moltu ehf. á árinu 2020."/>
    <m/>
    <m/>
    <x v="1"/>
  </r>
  <r>
    <s v="tkd_foil_iceland"/>
    <s v="TDK Foil Iceland "/>
    <s v="Akureyri"/>
    <n v="600"/>
    <x v="8"/>
    <s v="Norðurland Eystra"/>
    <s v="Framleiðsla og vinnsla málma"/>
    <s v="Bensín"/>
    <s v="Bensín"/>
    <n v="274"/>
    <s v="l"/>
    <n v="0.20549999999999999"/>
    <s v="Ökutæki/vélar"/>
    <s v="9"/>
    <s v="source"/>
    <x v="10"/>
    <s v="### Upplýsingar um olíunotkun TDK Foil Iceland árið 2020_x000a__x000a_Í skýrslunni um grænt bókhald TDK Foil Iceland fyrir árið 2020 eru eftirfarandi upplýsingar um notkun olíuafurða:_x000a__x000a_#### Tegundir olíuafurða og magn notkunar árið 2020:_x000a_- **Díselolía (fyrir ökutæki/vélar)**: 5.511 lítrar_x000a_- **Bensín**: 274 lítrar_x000a_- **Díselolía (fyrir tæki)**: 450 lítrar_x000a__x000a_#### Aðrar olíuafurðir:_x000a_- **Rauðspíritt (fyrir þrif)**: 132 lítrar_x000a_- **Mótorolía (fyrir vélar/viðhald)**: 104 lítrar_x000a_- **Olíuhreinsir (fyrir vélar/viðhald)**: 0 lítrar (engin notkun árið 2020)_x000a__x000a_#### Heimild:_x000a_- Upplýsingarnar eru teknar úr töflu 4.2 á blaðsíðu 9 í skýrslunni._x000a__x000a_#### Tilvísun í texta:_x000a_&gt; &quot;Jarðefnaeldsneyti [lítrar] | Ökutæki/vélar | Dísel: 5.511 Bensín: 274 Dísel á tæki: 450&quot;_x000a__x000a_Þessar upplýsingar gefa nákvæma mynd af notkun olíuafurða hjá TDK Foil Iceland árið 2020, þar á meðal tegundir olíu og magn í lítrum."/>
    <m/>
    <m/>
    <x v="2"/>
  </r>
  <r>
    <s v="fiskimjölsverksmiðja__brim_vopnafirði"/>
    <s v="Brim"/>
    <s v="Vopnafjörður"/>
    <n v="690"/>
    <x v="16"/>
    <s v="Austurland"/>
    <s v="Fiskimjölsverksmiðja"/>
    <s v="díselolía"/>
    <s v="Gasolía"/>
    <n v="1100"/>
    <s v="l"/>
    <n v="0.95150000000000001"/>
    <s v="lyftara"/>
    <s v="4"/>
    <s v="source"/>
    <x v="10"/>
    <s v="Í grænu bókhaldi Brim hf. fyrir árið 2020 er eftirfarandi upplýsingar um olíunotkun fyrirtækisins:_x000a__x000a_- **Tegund olíu:** MGO (Marine Gas Oil)_x000a_- **Magn notað árið 2020:** 464 tonn_x000a_- **Magn notað árið 2019:** 348 tonn_x000a_- **Eining:** tonn_x000a_- **Síða:** 2_x000a__x000a_Auk þess er nefnt á síðu 4 að fyrirtækið hefur 1100 lítra dagtankur fyrir díselolíu á lyftara og 8m³ daggeymir fyrir brennslu á IFO 380 olíu._x000a__x000a_Tilvitnun:_x000a_&gt; &quot;2.5. Olíunotkun (MGO) | | 464 | 348 | tonn&quot;_x000a__x000a_&gt; &quot;3.13. Olíu/bensínafgreiðslubúnaður (þar sem við á) | 1100 l. dagtankur, díselolía á lyftara. | 2003 | gott |&quot;_x000a_&gt; &quot;3.14. Olíugeymar (þar sem við á) | 8m3 daggeymir v. brennslu á IFO 380 olíu | 2006 | gott |&quot;"/>
    <m/>
    <m/>
    <x v="0"/>
  </r>
  <r>
    <s v="fisk_seafood"/>
    <s v="Fisk Seafood"/>
    <s v="Sauðárkrókur"/>
    <n v="550"/>
    <x v="10"/>
    <s v="Norðurland Vestra"/>
    <s v="Fiskeldi"/>
    <s v="Ótilgreind"/>
    <s v="Gasolía"/>
    <n v="125"/>
    <s v="l"/>
    <n v="0.108125"/>
    <s v="Hólar í Hjaltadal"/>
    <s v="4"/>
    <s v="source"/>
    <x v="10"/>
    <s v="Í grænu bókhaldi Fisk Seafood ehf. fyrir árið 2020 er eftirfarandi upplýsingar um olíunotkun fyrirtækisins:_x000a__x000a_1. **Olíunotkun á Hólum í Hjaltadal**:_x000a_   - **Tegund olíu**: Ótilgreind_x000a_   - **Magn**: 125 lítrar_x000a_   - **Eining**: Lítrar_x000a_   - **Síða**: 4_x000a__x000a_2. **Olíunotkun í Þorlákshöfn**:_x000a_   - **Tegund olíu**: Ótilgreind_x000a_   - **Magn**: 1300 lítrar_x000a_   - **Eining**: Lítrar_x000a_   - **Síða**: 12_x000a__x000a_3. **Gasmotkun**:_x000a_   - **Tegund**: Ótilgreind_x000a_   - **Magn**: 40 lítrar (Hólar í Hjaltadal)_x000a_   - **Magn**: 7390 lítrar (Þorlákshöfn)_x000a_   - **Eining**: Lítrar_x000a_   - **Síður**: 4, 12_x000a__x000a_4. **Olíugeymar**:_x000a_   - **Staðsetning**: Hólar í Hjaltadal_x000a_   - **Magn**: 120 lítrar_x000a_   - **Eining**: Lítrar_x000a_   - **Síða**: 5_x000a__x000a_5. **Olíugeymar**:_x000a_   - **Staðsetning**: Þorlákshöfn_x000a_   - **Magn**: 2000 lítrar_x000a_   - **Eining**: Lítrar_x000a_   - **Síða**: 13_x000a__x000a_Þessar upplýsingar gefa til kynna notkun á olíu og gasi á tveimur starfsstöðvum fyrirtækisins, Hólum í Hjaltadal og Þorlákshöfn, fyrir árið 2020."/>
    <m/>
    <m/>
    <x v="4"/>
  </r>
  <r>
    <s v="fisk_seafood"/>
    <s v="Fisk Seafood"/>
    <s v="Sauðárkrókur"/>
    <n v="550"/>
    <x v="10"/>
    <s v="Norðurland Vestra"/>
    <s v="Fiskeldi"/>
    <s v="Ótilgreind"/>
    <s v="Gasolía"/>
    <n v="120"/>
    <s v="l"/>
    <n v="0.1038"/>
    <s v="Hólar í Hjaltadal"/>
    <s v="5"/>
    <s v="source"/>
    <x v="10"/>
    <s v="Í grænu bókhaldi Fisk Seafood ehf. fyrir árið 2020 er eftirfarandi upplýsingar um olíunotkun fyrirtækisins:_x000a__x000a_1. **Olíunotkun á Hólum í Hjaltadal**:_x000a_   - **Tegund olíu**: Ótilgreind_x000a_   - **Magn**: 125 lítrar_x000a_   - **Eining**: Lítrar_x000a_   - **Síða**: 4_x000a__x000a_2. **Olíunotkun í Þorlákshöfn**:_x000a_   - **Tegund olíu**: Ótilgreind_x000a_   - **Magn**: 1300 lítrar_x000a_   - **Eining**: Lítrar_x000a_   - **Síða**: 12_x000a__x000a_3. **Gasmotkun**:_x000a_   - **Tegund**: Ótilgreind_x000a_   - **Magn**: 40 lítrar (Hólar í Hjaltadal)_x000a_   - **Magn**: 7390 lítrar (Þorlákshöfn)_x000a_   - **Eining**: Lítrar_x000a_   - **Síður**: 4, 12_x000a__x000a_4. **Olíugeymar**:_x000a_   - **Staðsetning**: Hólar í Hjaltadal_x000a_   - **Magn**: 120 lítrar_x000a_   - **Eining**: Lítrar_x000a_   - **Síða**: 5_x000a__x000a_5. **Olíugeymar**:_x000a_   - **Staðsetning**: Þorlákshöfn_x000a_   - **Magn**: 2000 lítrar_x000a_   - **Eining**: Lítrar_x000a_   - **Síða**: 13_x000a__x000a_Þessar upplýsingar gefa til kynna notkun á olíu og gasi á tveimur starfsstöðvum fyrirtækisins, Hólum í Hjaltadal og Þorlákshöfn, fyrir árið 2020."/>
    <m/>
    <m/>
    <x v="4"/>
  </r>
  <r>
    <s v="molta_ehf"/>
    <s v="Molta"/>
    <s v="Akureyri"/>
    <n v="601"/>
    <x v="8"/>
    <s v="Norðurland Eystra"/>
    <s v="Endurnýting úrgangs"/>
    <s v="Olíumengaður úrgangur (brennsla spilliefna)"/>
    <s v="Úrgangsolía"/>
    <n v="114"/>
    <s v="kg"/>
    <n v="0.114"/>
    <s v="Ekki til staðar"/>
    <s v="5"/>
    <s v="source"/>
    <x v="10"/>
    <s v="Í skýrslunni um grænt bókhald Moltu ehf. fyrir árið 2020 er að finna eftirfarandi upplýsingar um notkun olíutengdra vara:_x000a__x000a_- **Díselolía og bensín**:_x000a_  - Notkun: 13.414 lítrar_x000a_  - Losunarstuðull: 3,09 kg CO2/lítra_x000a_  - Losun: 41 tonn CO2 íg_x000a_  - Síða: 5_x000a__x000a_- **Metan**:_x000a_  - Notkun: 2.554 Nm³_x000a_  - Losunarstuðull: 0,11 kg CO2 íg/Nm³_x000a_  - Losun: 0 tonn CO2 íg_x000a_  - Síða: 5_x000a__x000a_- **Olíumengaður úrgangur (brennsla spilliefna)**:_x000a_  - Notkun: 114 kg_x000a_  - Losunarstuðull: 0,54 kg CO2/g/kg_x000a_  - Losun: 0 tonn CO2 íg_x000a_  - Síða: 5_x000a__x000a_- **Olíusíur (brennsla spilliefna)**:_x000a_  - Notkun: 9 kg_x000a_  - Losunarstuðull: 0,54 kg CO2/g/kg_x000a_  - Losun: 0 tonn CO2 íg_x000a_  - Síða: 5_x000a__x000a_- **Smálöt &lt; 25 lítra (brennsla spilliefna)**:_x000a_  - Notkun: 1 kg_x000a_  - Losunarstuðull: 0,54 kg CO2/g/kg_x000a_  - Losun: 0 tonn CO2 íg_x000a_  - Síða: 5_x000a__x000a_Þessar upplýsingar gefa góða mynd af notkun og losun olíutengdra vara hjá Moltu ehf. á árinu 2020."/>
    <m/>
    <m/>
    <x v="1"/>
  </r>
  <r>
    <s v="pcc_bakkisilicon"/>
    <s v="PCC BakkiSilicon"/>
    <s v="Húsavík"/>
    <n v="640"/>
    <x v="12"/>
    <s v="Norðurland Eystra"/>
    <s v="Framleiðsla á kísilmálmi"/>
    <s v="Diesel"/>
    <s v="Gasolía"/>
    <n v="106"/>
    <s v="tonn"/>
    <n v="106"/>
    <s v="Eldsneyti á bíla og vinnutæki"/>
    <s v="12"/>
    <s v="source"/>
    <x v="10"/>
    <s v="Í grænu bókhaldi PCC BakkiSilicon hf. fyrir árið 2020 er að finna eftirfarandi upplýsingar um notkun olíutengdra vara:_x000a__x000a_1. **LPG (fljótandi jarðgas)**:_x000a_   - Magn: 203 tonn_x000a_   - Heimild: Tafla 2, Lykiltölur 2020 (Page 12)_x000a__x000a_2. **Eldsneyti á bíla og vinnutæki**:_x000a_   - Magn: 106 tonn_x000a_   - Heimild: Tafla 2, Lykiltölur 2020 (Page 12)_x000a__x000a_Þessar upplýsingar gefa til kynna notkun á LPG og eldsneyti á bíla og vinnutæki fyrir árið 2020. Engar aðrar olíutengdar vörur eins og bensín, dísil eða metanól eru nefndar í skýrslunni fyrir árið 2020."/>
    <m/>
    <m/>
    <x v="2"/>
  </r>
  <r>
    <s v="efnaeiming"/>
    <s v="Efnaeiming"/>
    <s v="Mosfellsbæ"/>
    <n v="270"/>
    <x v="21"/>
    <s v="Höfuðborgarsvæðið"/>
    <s v="Endurvinnsla á spilliefnum"/>
    <s v="Olíunotkun"/>
    <s v="Gasolía"/>
    <n v="97"/>
    <s v="l"/>
    <n v="8.3905000000000007E-2"/>
    <s v="Ekki til staðar"/>
    <s v="6"/>
    <s v="source"/>
    <x v="10"/>
    <s v="Í skýrslunni um grænt bókhald EfnaEimingar ehf. fyrir árið 2020 er að finna upplýsingar um olíunotkun fyrirtækisins. _x000a__x000a_Á blaðsíðu 6 kemur fram eftirfarandi:_x000a__x000a_- **Olíunotkun**: 97 lítrar (L)_x000a__x000a_Engar aðrar upplýsingar um notkun á öðrum olíutengdum vörum eins og bensíni, dísilolíu eða metanóli eru tilgreindar í skýrslunni fyrir árið 2020._x000a__x000a_Tilvitnun:_x000a_&gt; &quot;Árið 2020_x000a_&gt; _x000a_&gt; | Breyta       | Notkun | Eining     |_x000a_&gt; |--------------|--------|------------|_x000a_&gt; | Rafmagn      | 46     | kWh        |_x000a_&gt; | Heitt vatn   | 1,9    | max L/sek  |_x000a_&gt; | Kalt vatn    | 6,2    | max L/sek  |_x000a_&gt; | Olíunotkun   | 97     | L          |&quot;_x000a__x000a_Þetta er eina tilgreinda olíutengda notkunin í skýrslunni fyrir árið 2020."/>
    <m/>
    <m/>
    <x v="1"/>
  </r>
  <r>
    <s v="fiskimjölsverksmiðja__brim_akranesi"/>
    <s v="Brim"/>
    <s v="Akranes"/>
    <n v="300"/>
    <x v="7"/>
    <s v="Vesturland"/>
    <s v="Fiskimjölsverksmiðja"/>
    <s v="Úrgangsolía"/>
    <s v="Úrgangsolía"/>
    <n v="600"/>
    <s v="kg"/>
    <n v="0.6"/>
    <s v="Ekki til staðar"/>
    <s v="Page 3, kafli 3.6"/>
    <s v="source"/>
    <x v="10"/>
    <s v="### Skýrsla um olíunotkun Brim hf. árið 2020_x000a__x000a_#### Tegundir olíu og magn notkunar_x000a_1. **Marine Diesel olía 0,4% SO2**_x000a_   - **Magn 2020:** á ekki við_x000a_   - **Magn 2019:** á ekki við_x000a_   - **Eining:** tonn_x000a_   - **Heimild:** Page 2, kafli 2.5_x000a__x000a_2. **Gasnotkun**_x000a_   - **Magn 2020:** 33 kg_x000a_   - **Magn 2019:** á ekki við_x000a_   - **Eining:** kg_x000a_   - **Heimild:** Page 3, kafli 2.6_x000a__x000a_3. **Úrgangsolía**_x000a_   - **Magn 2020:** 600 kg_x000a_   - **Magn 2019:** 790 kg_x000a_   - **Eining:** kg_x000a_   - **Heimild:** Page 3, kafli 3.6_x000a__x000a_#### Olíugeymar og búnaður_x000a_1. **1000 l. dagtankur, díselolía**_x000a_   - **Ár:** 1994_x000a_   - **Ástand:** gott_x000a_   - **Heimild:** Page 4, kafli 3.13_x000a__x000a_2. **20 tonna daggeymir (eign Olís)**_x000a_   - **Ár:** 1997_x000a_   - **Ástand:** gott_x000a_   - **Heimild:** Page 4, kafli 3.14_x000a__x000a_#### Annað_x000a_- **Rafskautaketill:** Notaður á takmörkuðu afli til gufuframleiðslu eingöngu við vinnslu á afskurði og að hluta á loðnuvertíð._x000a_  - **Heimild:** Page 6, kafli 5.6_x000a__x000a_Engar upplýsingar fundust um notkun á bensíni, metanóli eða öðrum olíutengdum vörum fyrir árið 2020._x000a__x000a_#### Niðurstaða_x000a_Brim hf. notaði Marine Diesel olíu, gas og úrgangsolíu árið 2020. Magn Marine Diesel olíu var ekki tilgreint, en gasnotkun var 33 kg og úrgangsolía 600 kg. Fyrirtækið hefur einnig olíugeyma og búnað í góðu ástandi."/>
    <m/>
    <m/>
    <x v="0"/>
  </r>
  <r>
    <s v="norðurál__grundartanga"/>
    <s v="Norðurál"/>
    <s v="Grundartangi"/>
    <n v="301"/>
    <x v="7"/>
    <s v="Vesturland"/>
    <s v="Álframleiðsla"/>
    <s v="Gasolía (Dísilolía)"/>
    <s v="Gasolía"/>
    <n v="466822"/>
    <s v="l"/>
    <n v="403.80102999999997"/>
    <s v="Ekki til staðar"/>
    <s v="12"/>
    <s v="source"/>
    <x v="10"/>
    <s v="Í Grænu bókhaldi Norðuráls fyrir árið 2020 er að finna eftirfarandi upplýsingar um notkun olíuafurða:_x000a__x000a_1. **Olíunotkun**:_x000a_   - **Magn**: 466.822 lítrar_x000a_   - **Eining**: Lítrar_x000a_   - **Síða**: 7_x000a__x000a_2. **Gasonotkun**:_x000a_   - **Magn**: 33 tonn_x000a_   - **Eining**: Tonn_x000a_   - **Síða**: 7_x000a__x000a_3. **Gasolía (Dísilolía)**:_x000a_   - **Magn**: 466.822 lítrar_x000a_   - **Eining**: Lítrar_x000a_   - **Síða**: 12_x000a__x000a_4. **Própangas**:_x000a_   - **Magn**: 33 tonn_x000a_   - **Eining**: Tonn_x000a_   - **Síða**: 12_x000a__x000a_5. **Glussaoía**:_x000a_   - **Magn**: 7.628 lítrar_x000a_   - **Eining**: Lítrar_x000a_   - **Síða**: 12_x000a__x000a_6. **Kæliolía**:_x000a_   - **Magn**: 2.804 lítrar_x000a_   - **Eining**: Lítrar_x000a_   - **Síða**: 13_x000a__x000a_7. **Ýmis olíuhreinsiefni**:_x000a_   - **Magn**: 1.970 lítrar_x000a_   - **Eining**: Lítrar_x000a_   - **Síða**: 13_x000a__x000a_8. **Smurolía**:_x000a_   - **Magn**: 6.997 lítrar_x000a_   - **Eining**: Lítrar_x000a_   - **Síða**: 13_x000a__x000a_Þessar upplýsingar gefa góða mynd af notkun olíuafurða hjá Norðuráli árið 2020."/>
    <m/>
    <m/>
    <x v="2"/>
  </r>
  <r>
    <s v="stjörnugrís_melum"/>
    <s v="Stjörnugrís"/>
    <s v="Melar, Hvalfjarðarsveit"/>
    <n v="301"/>
    <x v="7"/>
    <s v="Vesturland"/>
    <s v="Svínarækt"/>
    <s v="Flotolía"/>
    <s v="Gasolía"/>
    <n v="130000"/>
    <s v="l"/>
    <n v="112.45"/>
    <s v="upphitun á Melum"/>
    <s v="3"/>
    <s v="source"/>
    <x v="10"/>
    <s v="Í skýrslunni um &quot;Grænt bókhald&quot; hjá Stjörnugrís hf. fyrir árið 2020 er að finna eftirfarandi upplýsingar um notkun olíuafurða:_x000a__x000a_- **Flotolía**: Í yfirlýsingu stjórnar kemur fram að árleg brennsla 130.000 lítra af flotolíu til upphitunar á Melum hættir með aðgangi að heitu vatni frá Orkuveitunni. Þetta mun minnka kolefnisfótspor fyrirtækisins um 340 tonn á ári. (Page 3)_x000a_  _x000a_- **Olíunotkun**: Í kaflanum um lykiltölur um umhverfismál er tilgreint að olíunotkun fyrirtækisins árið 2020 var 128.259 lítrar. (Page 8)_x000a__x000a_Þessar upplýsingar gefa til kynna að fyrirtækið hafi notað flotolíu til upphitunar og að heildarolíunotkun þess árið 2020 hafi verið 128.259 lítrar."/>
    <m/>
    <m/>
    <x v="8"/>
  </r>
  <r>
    <s v="colas_malbikun__allar_stöðvar"/>
    <s v="Colas Malbikun"/>
    <s v="Hafnarfjörður"/>
    <n v="221"/>
    <x v="6"/>
    <s v="Höfuðborgarsvæðið"/>
    <s v="Malbikunarstöð"/>
    <s v="Díselolía"/>
    <s v="Gasolía"/>
    <n v="162"/>
    <s v="vísitala"/>
    <n v="242.90695841040005"/>
    <s v="vélar og tæki"/>
    <s v="11"/>
    <s v="source"/>
    <x v="10"/>
    <s v="Í Grænu bókhaldi Malbikunarstöðvarinnar Hlaðbæjar – Colas hf. fyrir árið 2020 er að finna upplýsingar um notkun á olíu og tengdum vörum. Hér eru helstu atriði sem koma fram í skýrslunni:_x000a__x000a_### Olíunotkun_x000a_- **Olía, framleiðsla**: Vísitala 142 (Grunnár 2003 = 100)_x000a_- **Olía, vélar og tæki**: Vísitala 162 (Grunnár 2003 = 100)_x000a_- **Olía, vélar og tæki**: Vísitala 116 (Grunnár annað en 2003)_x000a__x000a_### Aðrar tengdar vörur_x000a_- **Lífolía**: Vísitala 290 (Grunnár 2003 = 100)_x000a_- **Terpentína**: Vísitala 273 (Grunnár 2003 = 100)_x000a_- **Steinolía**: Vísitala 40 (Grunnár 2003 = 100)_x000a__x000a_Þessar upplýsingar eru að finna á blaðsíðu 11 í skýrslunni._x000a__x000a_Tilvitnun:_x000a_&gt; &quot;Orka_x000a_&gt; - Olía, framleiðsla: 142_x000a_&gt; - Olía, vélar og tæki: 162 ¹¹_x000a_&gt; - Olía, vélar og tæki: 116 ¹⁴_x000a_&gt; _x000a_&gt; Hráefni í bikþeytur, þjálbik og þunnbik_x000a_&gt; - Lífolía: 290 ¹⁴_x000a_&gt; - Terpentína: 273 ¹⁴_x000a_&gt; - Steinolía: 40 ¹⁵&quot;_x000a__x000a_Þessar vísitölur gefa til kynna breytingar á notkun frá grunnárinu 2003, nema annað sé tekið fram."/>
    <m/>
    <n v="2011"/>
    <x v="6"/>
  </r>
  <r>
    <s v="colas_malbikun__allar_stöðvar"/>
    <s v="Colas Malbikun"/>
    <s v="Hafnarfjörður"/>
    <n v="221"/>
    <x v="6"/>
    <s v="Höfuðborgarsvæðið"/>
    <s v="Malbikunarstöð"/>
    <s v="Skipagasolía"/>
    <s v="Gasolía"/>
    <n v="142"/>
    <s v="vísitala"/>
    <n v="893.78109310000002"/>
    <s v="framleiðsla"/>
    <s v="11"/>
    <s v="source"/>
    <x v="10"/>
    <s v="Í Grænu bókhaldi Malbikunarstöðvarinnar Hlaðbæjar – Colas hf. fyrir árið 2020 er að finna upplýsingar um notkun á olíu og tengdum vörum. Hér eru helstu atriði sem koma fram í skýrslunni:_x000a__x000a_### Olíunotkun_x000a_- **Olía, framleiðsla**: Vísitala 142 (Grunnár 2003 = 100)_x000a_- **Olía, vélar og tæki**: Vísitala 162 (Grunnár 2003 = 100)_x000a_- **Olía, vélar og tæki**: Vísitala 116 (Grunnár annað en 2003)_x000a__x000a_### Aðrar tengdar vörur_x000a_- **Lífolía**: Vísitala 290 (Grunnár 2003 = 100)_x000a_- **Terpentína**: Vísitala 273 (Grunnár 2003 = 100)_x000a_- **Steinolía**: Vísitala 40 (Grunnár 2003 = 100)_x000a__x000a_Þessar upplýsingar eru að finna á blaðsíðu 11 í skýrslunni._x000a__x000a_Tilvitnun:_x000a_&gt; &quot;Orka_x000a_&gt; - Olía, framleiðsla: 142_x000a_&gt; - Olía, vélar og tæki: 162 ¹¹_x000a_&gt; - Olía, vélar og tæki: 116 ¹⁴_x000a_&gt; _x000a_&gt; Hráefni í bikþeytur, þjálbik og þunnbik_x000a_&gt; - Lífolía: 290 ¹⁴_x000a_&gt; - Terpentína: 273 ¹⁴_x000a_&gt; - Steinolía: 40 ¹⁵&quot;_x000a__x000a_Þessar vísitölur gefa til kynna breytingar á notkun frá grunnárinu 2003, nema annað sé tekið fram."/>
    <m/>
    <n v="2003"/>
    <x v="6"/>
  </r>
  <r>
    <s v="rio_tinto_á_íslandi"/>
    <s v="Rio Tinto"/>
    <s v="Straumsvík"/>
    <n v="222"/>
    <x v="6"/>
    <s v="Höfuðborgarsvæðið"/>
    <s v="Framleiðsla á áli"/>
    <s v="Flotolía (DMA)"/>
    <s v="Gasolía"/>
    <n v="1510"/>
    <s v="tonn"/>
    <n v="1510"/>
    <s v="Ekki til staðar"/>
    <s v="10"/>
    <s v="source"/>
    <x v="10"/>
    <s v="Í skýrslunni um grænt bókhald ISAL fyrir árið 2020 er að finna eftirfarandi upplýsingar um notkun olíuafurða:_x000a__x000a_1. **Svartolía**:_x000a_   - Notkun: Ekki tilgreind fyrir árið 2020._x000a_   - Eining: tonn._x000a_   - Heimild: Tafla á blaðsíðu 10._x000a__x000a_2. **Flotolía (DMA)**:_x000a_   - Notkun: 1.510 tonn._x000a_   - Eining: tonn._x000a_   - Heimild: Tafla á blaðsíðu 10._x000a__x000a_3. **Díselolía**:_x000a_   - Notkun: 696 tonn._x000a_   - Eining: tonn._x000a_   - Heimild: Tafla á blaðsíðu 10._x000a__x000a_4. **Própangas**:_x000a_   - Notkun: 63 tonn._x000a_   - Eining: tonn._x000a_   - Heimild: Tafla á blaðsíðu 10._x000a__x000a_Þessar upplýsingar eru teknar úr töflunni yfir hráefna og auðlindanotkun á blaðsíðu 10 í skýrslunni."/>
    <m/>
    <m/>
    <x v="2"/>
  </r>
  <r>
    <s v="stjörnugrís_melum"/>
    <s v="Stjörnugrís"/>
    <s v="Melar, Hvalfjarðarsveit"/>
    <n v="301"/>
    <x v="7"/>
    <s v="Vesturland"/>
    <s v="Svínarækt"/>
    <s v="Olía"/>
    <s v="Gasolía"/>
    <n v="128259"/>
    <s v="l"/>
    <n v="110.944035"/>
    <s v="Ekki til staðar"/>
    <s v="8"/>
    <s v="source"/>
    <x v="10"/>
    <s v="Í skýrslunni um &quot;Grænt bókhald&quot; hjá Stjörnugrís hf. fyrir árið 2020 er að finna eftirfarandi upplýsingar um notkun olíuafurða:_x000a__x000a_- **Flotolía**: Í yfirlýsingu stjórnar kemur fram að árleg brennsla 130.000 lítra af flotolíu til upphitunar á Melum hættir með aðgangi að heitu vatni frá Orkuveitunni. Þetta mun minnka kolefnisfótspor fyrirtækisins um 340 tonn á ári. (Page 3)_x000a_  _x000a_- **Olíunotkun**: Í kaflanum um lykiltölur um umhverfismál er tilgreint að olíunotkun fyrirtækisins árið 2020 var 128.259 lítrar. (Page 8)_x000a__x000a_Þessar upplýsingar gefa til kynna að fyrirtækið hafi notað flotolíu til upphitunar og að heildarolíunotkun þess árið 2020 hafi verið 128.259 lítrar."/>
    <m/>
    <m/>
    <x v="8"/>
  </r>
  <r>
    <s v="fiskimjölsverksmiðja__brim_vopnafirði"/>
    <s v="Brim"/>
    <s v="Vopnafjörður"/>
    <n v="690"/>
    <x v="16"/>
    <s v="Austurland"/>
    <s v="Fiskimjölsverksmiðja"/>
    <s v="MGO (Marine Gas Oil)"/>
    <s v="Gasolía"/>
    <n v="464"/>
    <s v="tonn"/>
    <n v="464"/>
    <s v="Ekki til staðar"/>
    <s v="2"/>
    <s v="source"/>
    <x v="10"/>
    <s v="Í grænu bókhaldi Brim hf. fyrir árið 2020 er eftirfarandi upplýsingar um olíunotkun fyrirtækisins:_x000a__x000a_- **Tegund olíu:** MGO (Marine Gas Oil)_x000a_- **Magn notað árið 2020:** 464 tonn_x000a_- **Magn notað árið 2019:** 348 tonn_x000a_- **Eining:** tonn_x000a_- **Síða:** 2_x000a__x000a_Auk þess er nefnt á síðu 4 að fyrirtækið hefur 1100 lítra dagtankur fyrir díselolíu á lyftara og 8m³ daggeymir fyrir brennslu á IFO 380 olíu._x000a__x000a_Tilvitnun:_x000a_&gt; &quot;2.5. Olíunotkun (MGO) | | 464 | 348 | tonn&quot;_x000a__x000a_&gt; &quot;3.13. Olíu/bensínafgreiðslubúnaður (þar sem við á) | 1100 l. dagtankur, díselolía á lyftara. | 2003 | gott |&quot;_x000a_&gt; &quot;3.14. Olíugeymar (þar sem við á) | 8m3 daggeymir v. brennslu á IFO 380 olíu | 2006 | gott |&quot;"/>
    <m/>
    <m/>
    <x v="0"/>
  </r>
  <r>
    <s v="rio_tinto_á_íslandi"/>
    <s v="Rio Tinto"/>
    <s v="Straumsvík"/>
    <n v="222"/>
    <x v="6"/>
    <s v="Höfuðborgarsvæðið"/>
    <s v="Framleiðsla á áli"/>
    <s v="Díselolía"/>
    <s v="Gasolía"/>
    <n v="696"/>
    <s v="tonn"/>
    <n v="696"/>
    <s v="Ekki til staðar"/>
    <s v="10"/>
    <s v="source"/>
    <x v="10"/>
    <s v="Í skýrslunni um grænt bókhald ISAL fyrir árið 2020 er að finna eftirfarandi upplýsingar um notkun olíuafurða:_x000a__x000a_1. **Svartolía**:_x000a_   - Notkun: Ekki tilgreind fyrir árið 2020._x000a_   - Eining: tonn._x000a_   - Heimild: Tafla á blaðsíðu 10._x000a__x000a_2. **Flotolía (DMA)**:_x000a_   - Notkun: 1.510 tonn._x000a_   - Eining: tonn._x000a_   - Heimild: Tafla á blaðsíðu 10._x000a__x000a_3. **Díselolía**:_x000a_   - Notkun: 696 tonn._x000a_   - Eining: tonn._x000a_   - Heimild: Tafla á blaðsíðu 10._x000a__x000a_4. **Própangas**:_x000a_   - Notkun: 63 tonn._x000a_   - Eining: tonn._x000a_   - Heimild: Tafla á blaðsíðu 10._x000a__x000a_Þessar upplýsingar eru teknar úr töflunni yfir hráefna og auðlindanotkun á blaðsíðu 10 í skýrslunni."/>
    <m/>
    <m/>
    <x v="2"/>
  </r>
  <r>
    <s v="matorka__fellsmúla"/>
    <s v="Matorka"/>
    <s v="Kópavogur"/>
    <n v="201"/>
    <x v="6"/>
    <s v="Höfuðborgarsvæðið"/>
    <s v="Seiðaeldisstöð"/>
    <s v="Olíunotkun"/>
    <s v="Gasolía"/>
    <n v="45"/>
    <s v="l"/>
    <n v="3.8924999999999994E-2"/>
    <s v="Fellsmúli Landsveit"/>
    <s v="2"/>
    <s v="source"/>
    <x v="10"/>
    <s v="Í grænu bókhaldi Matorku ehf fyrir árið 2020 er eftirfarandi upplýsingar um olíunotkun fyrirtækisins:_x000a__x000a_- **Olíunotkun**: Fellsmúli Landsveit_x000a_  - **Magn**: 45_x000a_  - **Eining**: L (lítrar)_x000a_  - **Síða**: 2_x000a__x000a_Engar aðrar upplýsingar um notkun annarra olíuafurða eins og bensín, dísel, metanól eða aðrar tegundir olíuafurða eru tilgreindar í skýrslunni fyrir árið 2020._x000a__x000a_Tilvitnun:_x000a_&gt; &quot;2.5. Olíunotkun | Fellsmúli Landsveit | 45 | L |&quot;_x000a__x000a_Engar frekari upplýsingar um olíunotkun fundust í skýrslunni."/>
    <m/>
    <m/>
    <x v="4"/>
  </r>
  <r>
    <s v="fisk_seafood"/>
    <s v="Fisk Seafood"/>
    <s v="Sauðárkrókur"/>
    <n v="550"/>
    <x v="10"/>
    <s v="Norðurland Vestra"/>
    <s v="Fiskeldi"/>
    <s v="Ótilgreind"/>
    <s v="Gasolía"/>
    <n v="40"/>
    <s v="l"/>
    <n v="3.4599999999999999E-2"/>
    <s v="Hólar í Hjaltadal"/>
    <s v="4"/>
    <s v="source"/>
    <x v="10"/>
    <s v="Í grænu bókhaldi Fisk Seafood ehf. fyrir árið 2020 er eftirfarandi upplýsingar um olíunotkun fyrirtækisins:_x000a__x000a_1. **Olíunotkun á Hólum í Hjaltadal**:_x000a_   - **Tegund olíu**: Ótilgreind_x000a_   - **Magn**: 125 lítrar_x000a_   - **Eining**: Lítrar_x000a_   - **Síða**: 4_x000a__x000a_2. **Olíunotkun í Þorlákshöfn**:_x000a_   - **Tegund olíu**: Ótilgreind_x000a_   - **Magn**: 1300 lítrar_x000a_   - **Eining**: Lítrar_x000a_   - **Síða**: 12_x000a__x000a_3. **Gasmotkun**:_x000a_   - **Tegund**: Ótilgreind_x000a_   - **Magn**: 40 lítrar (Hólar í Hjaltadal)_x000a_   - **Magn**: 7390 lítrar (Þorlákshöfn)_x000a_   - **Eining**: Lítrar_x000a_   - **Síður**: 4, 12_x000a__x000a_4. **Olíugeymar**:_x000a_   - **Staðsetning**: Hólar í Hjaltadal_x000a_   - **Magn**: 120 lítrar_x000a_   - **Eining**: Lítrar_x000a_   - **Síða**: 5_x000a__x000a_5. **Olíugeymar**:_x000a_   - **Staðsetning**: Þorlákshöfn_x000a_   - **Magn**: 2000 lítrar_x000a_   - **Eining**: Lítrar_x000a_   - **Síða**: 13_x000a__x000a_Þessar upplýsingar gefa til kynna notkun á olíu og gasi á tveimur starfsstöðvum fyrirtækisins, Hólum í Hjaltadal og Þorlákshöfn, fyrir árið 2020."/>
    <m/>
    <m/>
    <x v="4"/>
  </r>
  <r>
    <s v="matfugl_hurðarbaki"/>
    <s v="Matfugl"/>
    <s v="Akranes"/>
    <n v="301"/>
    <x v="7"/>
    <s v="Vesturland"/>
    <s v="Þaueldi alifugla"/>
    <s v="Ótilgreind"/>
    <s v="Gasolía"/>
    <n v="3919"/>
    <s v="l"/>
    <n v="3.3899349999999999"/>
    <s v="Hurðarbak"/>
    <s v="3"/>
    <s v="source"/>
    <x v="10"/>
    <s v="Í grænu bókhaldi Matfugls ehf. fyrir árið 2020 er eftirfarandi upplýsingar um olíunotkun fyrirtækisins:_x000a__x000a_- **Tegund olíu**: Ótilgreind_x000a_- **Magn**: 3.919 lítrar_x000a_- **Eining**: Lítrar_x000a_- **Staðsetning**: Hurðarbak_x000a__x000a_Þessar upplýsingar má finna á blaðsíðu 3 í skýrslunni undir liðnum &quot;2. Hráefnis og auðlindanotkun&quot;._x000a__x000a_&gt; &quot;2.5. Olíunotkun | Hurðarbak | 3.919 | | lítrar&quot;"/>
    <m/>
    <m/>
    <x v="8"/>
  </r>
  <r>
    <s v="fiskimjölsverksmiðja_ísfélags_vestmannaeyja_vestmannaeyjum"/>
    <s v="Ísfélag Vestmannaeyja"/>
    <s v="Vestmannaeyjar"/>
    <n v="900"/>
    <x v="3"/>
    <s v="Suðurland"/>
    <s v="Fiskimjölsverksmiðja"/>
    <s v="Díeselolía"/>
    <s v="Gasolía"/>
    <n v="97937"/>
    <s v="l"/>
    <n v="84.715505000000007"/>
    <s v="Ekki til staðar"/>
    <s v="9-10"/>
    <s v="source"/>
    <x v="10"/>
    <s v="Í skýrslunni um grænt bókhald fyrir rekstrarárið 2020 hjá Ísfélagi Vestmannaeyja hf. eru eftirfarandi upplýsingar um notkun olíuafurða:_x000a__x000a_### Tegundir olíuafurða og magn þeirra notað á árinu 2020:_x000a__x000a_- **Verksmiðjuolía, endurnýjunin**:_x000a_  - FES: 550.928 kg_x000a_  - ÍVÞH: 749.040 kg_x000a__x000a_- **Svartolía**:_x000a_  - FES: 97.936 kg_x000a_  - ÍVÞH: 97.936 kg_x000a__x000a_- **DMA olía**:_x000a_  - FES: 194.139 kg_x000a_  - ÍVÞH: 194.139 kg_x000a__x000a_- **Díeselolía**:_x000a_  - FES: 97.937 ltr_x000a_  - ÍVÞH: 97.937 ltr_x000a__x000a_- **Própangas**:_x000a_  - FES: 87 kg_x000a_  - ÍVÞH: 87 kg_x000a__x000a_### Magn SO² og CO² í útblæstri:_x000a__x000a_- **Magn SO² í útblæstri**:_x000a_  - FES: 5,2 tonn_x000a_  - ÍVÞH: 7,1 tonn_x000a__x000a_- **Magn CO² í útblæstri**:_x000a_  - FES: 2.542 tonn_x000a_  - ÍVÞH: 2.207 tonn_x000a__x000a_### Upplýsingar um notkun olíuafurða og útblástur eru að finna á blaðsíðum 9 og 10._x000a__x000a_Þessar upplýsingar gefa glögga mynd af notkun olíuafurða hjá Ísfélagi Vestmannaeyja hf. á árinu 2020 og áhrifum þeirra á umhverfið."/>
    <m/>
    <m/>
    <x v="0"/>
  </r>
  <r>
    <s v="fiskimjölsverksmiðja_ísfélags_vestmannaeyja_vestmannaeyjum"/>
    <s v="Ísfélag Vestmannaeyja"/>
    <s v="Vestmannaeyjar"/>
    <n v="900"/>
    <x v="3"/>
    <s v="Suðurland"/>
    <s v="Fiskimjölsverksmiðja"/>
    <s v="Svartolía"/>
    <s v="Svartolía"/>
    <n v="97936"/>
    <s v="kg"/>
    <n v="97.936000000000007"/>
    <s v="Ekki til staðar"/>
    <s v="9-10"/>
    <s v="source"/>
    <x v="10"/>
    <s v="Í skýrslunni um grænt bókhald fyrir rekstrarárið 2020 hjá Ísfélagi Vestmannaeyja hf. eru eftirfarandi upplýsingar um notkun olíuafurða:_x000a__x000a_### Tegundir olíuafurða og magn þeirra notað á árinu 2020:_x000a__x000a_- **Verksmiðjuolía, endurnýjunin**:_x000a_  - FES: 550.928 kg_x000a_  - ÍVÞH: 749.040 kg_x000a__x000a_- **Svartolía**:_x000a_  - FES: 97.936 kg_x000a_  - ÍVÞH: 97.936 kg_x000a__x000a_- **DMA olía**:_x000a_  - FES: 194.139 kg_x000a_  - ÍVÞH: 194.139 kg_x000a__x000a_- **Díeselolía**:_x000a_  - FES: 97.937 ltr_x000a_  - ÍVÞH: 97.937 ltr_x000a__x000a_- **Própangas**:_x000a_  - FES: 87 kg_x000a_  - ÍVÞH: 87 kg_x000a__x000a_### Magn SO² og CO² í útblæstri:_x000a__x000a_- **Magn SO² í útblæstri**:_x000a_  - FES: 5,2 tonn_x000a_  - ÍVÞH: 7,1 tonn_x000a__x000a_- **Magn CO² í útblæstri**:_x000a_  - FES: 2.542 tonn_x000a_  - ÍVÞH: 2.207 tonn_x000a__x000a_### Upplýsingar um notkun olíuafurða og útblástur eru að finna á blaðsíðum 9 og 10._x000a__x000a_Þessar upplýsingar gefa glögga mynd af notkun olíuafurða hjá Ísfélagi Vestmannaeyja hf. á árinu 2020 og áhrifum þeirra á umhverfið."/>
    <m/>
    <m/>
    <x v="0"/>
  </r>
  <r>
    <s v="fiskimjölsverkmiðja_ísfélag_vestmannaeyja_vestmannaeyjum_og_þórshöfn"/>
    <s v="Ísfélag Vestmannaeyja"/>
    <s v="Þórshöfn"/>
    <n v="680"/>
    <x v="1"/>
    <s v="Norðurland Eystra"/>
    <s v="Fiskimjölsverksmiðja"/>
    <s v="Svartolía"/>
    <s v="Svartolía"/>
    <n v="749040"/>
    <s v="kg"/>
    <n v="749.04"/>
    <s v="Ekki til staðar"/>
    <s v="9"/>
    <s v="source"/>
    <x v="10"/>
    <s v="Í skýrslunni um grænt bókhald fyrir rekstrarárið 2020 hjá Ísfélagi Vestmannaeyja hf. er að finna eftirfarandi upplýsingar um notkun á olíu og olíutengdum vörum:_x000a__x000a_### Tegundir olíu og magn notkunar:_x000a_1. **Verksmiðjuolía, endurnunnin**:_x000a_   - FES: 550.928 kg (27,6 kg á hvert tonn hráefnis)_x000a_   - ÍVÞH: 749.040 kg (41,4 kg á hvert tonn hráefnis)_x000a__x000a_2. **Svartolía**:_x000a_   - FES: 97.936 kg (4,9 kg á hvert tonn hráefnis)_x000a_   - ÍVÞH: Engin notkun skráð_x000a__x000a_3. **DMA olía**:_x000a_   - FES: 194.139 kg (9,7 kg á hvert tonn hráefnis)_x000a_   - ÍVÞH: Engin notkun skráð_x000a__x000a_4. **Própangas**:_x000a_   - FES: 87 kg (0,0 kg á hvert tonn hráefnis)_x000a_   - ÍVÞH: Engin notkun skráð_x000a__x000a_5. **Díeselolía**:_x000a_   - FES: 97.937 ltr (4,9 ltr á hvert tonn hráefnis)_x000a_   - ÍVÞH: Engin notkun skráð_x000a__x000a_### Upplýsingar um útblástur:_x000a_- **Magn SO² í útblæstri**:_x000a_  - FES: 5,2 tonn_x000a_  - ÍVÞH: 7,1 tonn_x000a__x000a_- **Magn CO² í útblæstri**:_x000a_  - FES: 2.542 tonn_x000a_  - ÍVÞH: 2.207 tonn_x000a__x000a_Þessar upplýsingar eru að finna á blaðsíðum 9 og 10 í skýrslunni."/>
    <m/>
    <m/>
    <x v="0"/>
  </r>
  <r>
    <s v="molta_ehf"/>
    <s v="Molta"/>
    <s v="Akureyri"/>
    <n v="601"/>
    <x v="8"/>
    <s v="Norðurland Eystra"/>
    <s v="Endurnýting úrgangs"/>
    <s v="Olíusíur (brennsla spilliefna)"/>
    <s v="Gasolía"/>
    <n v="9"/>
    <s v="kg"/>
    <n v="8.9999999999999993E-3"/>
    <s v="Ekki til staðar"/>
    <s v="5"/>
    <s v="source"/>
    <x v="10"/>
    <s v="Í skýrslunni um grænt bókhald Moltu ehf. fyrir árið 2020 er að finna eftirfarandi upplýsingar um notkun olíutengdra vara:_x000a__x000a_- **Díselolía og bensín**:_x000a_  - Notkun: 13.414 lítrar_x000a_  - Losunarstuðull: 3,09 kg CO2/lítra_x000a_  - Losun: 41 tonn CO2 íg_x000a_  - Síða: 5_x000a__x000a_- **Metan**:_x000a_  - Notkun: 2.554 Nm³_x000a_  - Losunarstuðull: 0,11 kg CO2 íg/Nm³_x000a_  - Losun: 0 tonn CO2 íg_x000a_  - Síða: 5_x000a__x000a_- **Olíumengaður úrgangur (brennsla spilliefna)**:_x000a_  - Notkun: 114 kg_x000a_  - Losunarstuðull: 0,54 kg CO2/g/kg_x000a_  - Losun: 0 tonn CO2 íg_x000a_  - Síða: 5_x000a__x000a_- **Olíusíur (brennsla spilliefna)**:_x000a_  - Notkun: 9 kg_x000a_  - Losunarstuðull: 0,54 kg CO2/g/kg_x000a_  - Losun: 0 tonn CO2 íg_x000a_  - Síða: 5_x000a__x000a_- **Smálöt &lt; 25 lítra (brennsla spilliefna)**:_x000a_  - Notkun: 1 kg_x000a_  - Losunarstuðull: 0,54 kg CO2/g/kg_x000a_  - Losun: 0 tonn CO2 íg_x000a_  - Síða: 5_x000a__x000a_Þessar upplýsingar gefa góða mynd af notkun og losun olíutengdra vara hjá Moltu ehf. á árinu 2020."/>
    <m/>
    <m/>
    <x v="1"/>
  </r>
  <r>
    <s v="sorpa"/>
    <s v="Sorpa"/>
    <s v="Reykjavík"/>
    <n v="112"/>
    <x v="6"/>
    <s v="Höfuðborgarsvæðið"/>
    <s v="Úrgangsmeðhöndlun"/>
    <s v="Bensín"/>
    <s v="Bensín"/>
    <n v="1.9"/>
    <s v="tonn"/>
    <n v="1.9"/>
    <s v="Ekki til staðar"/>
    <s v="6"/>
    <s v="source"/>
    <x v="10"/>
    <s v="Í skýrslunni um grænt bókhald SORPU fyrir árið 2020 er að finna eftirfarandi upplýsingar um notkun olíuafurða:_x000a__x000a_1. **Bensín**:_x000a_   - Notkun: 2.557 lítrar_x000a_   - Umhverfisáhrif: 0,01 l/t_x000a_   - (Tafla 5, bls. 5)_x000a__x000a_2. **Dísilolía**:_x000a_   - Notkun: 492.119 lítrar_x000a_   - Umhverfisáhrif: 2,32 l/t_x000a_   - (Tafla 5, bls. 5)_x000a__x000a_3. **Metan**:_x000a_   - Notkun: 77.690 Nm³_x000a_   - Umhverfisáhrif: 0,37 Nm³/t_x000a_   - (Tafla 5, bls. 5)_x000a__x000a_4. **Heildarorkunotkun**:_x000a_   - Bensín: 1,9 tonn_x000a_   - Dísilolía: 393,7 tonn_x000a_   - Metan: 55,70 tonn_x000a_   - (Tafla 7, bls. 6)_x000a__x000a_5. **Gróðurhúsalofttegundir frá eldsneytisnotkun**:_x000a_   - Bensín: 1,9 tonn (0,03 kg CO₂/t)_x000a_   - Dísilolía: 393,7 tonn (6,02 kg CO₂/t)_x000a_   - (Tafla 8, bls. 6)_x000a__x000a_6. **Hlutfall metans af heildareldsneytisnotkun**:_x000a_   - Hlutfall metans af heildareldsneytisnotkun SORPU fór úr 8% í 14% árið 2020._x000a_   - (bls. 7)_x000a__x000a_7. **Heildarlosun CO₂ vegna eldsneytisnotkunar**:_x000a_   - Heildarlosun CO₂ vegna eldsneytisnotkunar var um 1.282 tonn (1.325 tonn 2019)._x000a_   - (bls. 7)_x000a__x000a_Þessar upplýsingar gefa góða yfirsýn yfir notkun olíuafurða hjá SORPU árið 2020."/>
    <m/>
    <m/>
    <x v="1"/>
  </r>
  <r>
    <s v="molta_ehf"/>
    <s v="Molta"/>
    <s v="Akureyri"/>
    <n v="601"/>
    <x v="8"/>
    <s v="Norðurland Eystra"/>
    <s v="Endurnýting úrgangs"/>
    <s v="Díselolía"/>
    <s v="Gasolía"/>
    <n v="1"/>
    <s v="kg"/>
    <n v="1E-3"/>
    <s v="Smálöt &lt; 25 lítra (brennsla spilliefna)"/>
    <s v="5"/>
    <s v="source"/>
    <x v="10"/>
    <s v="Í skýrslunni um grænt bókhald Moltu ehf. fyrir árið 2020 er að finna eftirfarandi upplýsingar um notkun olíutengdra vara:_x000a__x000a_- **Díselolía og bensín**:_x000a_  - Notkun: 13.414 lítrar_x000a_  - Losunarstuðull: 3,09 kg CO2/lítra_x000a_  - Losun: 41 tonn CO2 íg_x000a_  - Síða: 5_x000a__x000a_- **Metan**:_x000a_  - Notkun: 2.554 Nm³_x000a_  - Losunarstuðull: 0,11 kg CO2 íg/Nm³_x000a_  - Losun: 0 tonn CO2 íg_x000a_  - Síða: 5_x000a__x000a_- **Olíumengaður úrgangur (brennsla spilliefna)**:_x000a_  - Notkun: 114 kg_x000a_  - Losunarstuðull: 0,54 kg CO2/g/kg_x000a_  - Losun: 0 tonn CO2 íg_x000a_  - Síða: 5_x000a__x000a_- **Olíusíur (brennsla spilliefna)**:_x000a_  - Notkun: 9 kg_x000a_  - Losunarstuðull: 0,54 kg CO2/g/kg_x000a_  - Losun: 0 tonn CO2 íg_x000a_  - Síða: 5_x000a__x000a_- **Smálöt &lt; 25 lítra (brennsla spilliefna)**:_x000a_  - Notkun: 1 kg_x000a_  - Losunarstuðull: 0,54 kg CO2/g/kg_x000a_  - Losun: 0 tonn CO2 íg_x000a_  - Síða: 5_x000a__x000a_Þessar upplýsingar gefa góða mynd af notkun og losun olíutengdra vara hjá Moltu ehf. á árinu 2020."/>
    <m/>
    <m/>
    <x v="1"/>
  </r>
  <r>
    <s v="elkem"/>
    <s v="Elkem"/>
    <s v="Grundartangi"/>
    <n v="301"/>
    <x v="7"/>
    <s v="Vesturland"/>
    <s v="Framleiðsla á kísilmálmi"/>
    <s v="Skipa- og flotaolía"/>
    <s v="Gasolía"/>
    <n v="79.3"/>
    <s v="vísitala"/>
    <n v="494.09346645819733"/>
    <s v="Ekki til staðar"/>
    <s v="13"/>
    <s v="source"/>
    <x v="10"/>
    <s v="Í umhverfisskýrslu Elkem Ísland fyrir árið 2020 er að finna eftirfarandi upplýsingar um notkun olíutengdra vara:_x000a__x000a_- **Skipa- og flotaolía**: Notkun á skipa- og flotaolíu var 79,3 vísitölur (vistála) árið 2020. (Page 13)_x000a__x000a_- **Losun koltvísýrings (CO₂)**: Losun koltvísýrings frá óendurnýjanlegum kolefnisgjöfum var 357.741 tonn árið 2020. (Page 8)_x000a__x000a_- **Losun koltvísýrings (CO₂) frá lífmassa**: Hlutfall losunar vegna notkunar lífmassa var 67.254 tonn árið 2020. (Page 8)_x000a__x000a_Þessar upplýsingar gefa til kynna notkun á olíutengdum vörum og losun tengda þeim fyrir árið 2020."/>
    <m/>
    <m/>
    <x v="2"/>
  </r>
  <r>
    <s v="norðurál__grundartanga"/>
    <s v="Norðurál"/>
    <s v="Grundartangi"/>
    <n v="301"/>
    <x v="7"/>
    <s v="Vesturland"/>
    <s v="Álver"/>
    <s v="Própangas"/>
    <s v="Gas"/>
    <n v="33"/>
    <s v="tonn"/>
    <n v="33"/>
    <s v="Ekki til staðar"/>
    <s v="12"/>
    <s v="source"/>
    <x v="10"/>
    <s v="Í Grænu bókhaldi Norðuráls fyrir árið 2020 er að finna eftirfarandi upplýsingar um notkun olíuafurða:_x000a__x000a_1. **Olíunotkun**:_x000a_   - **Magn**: 466.822 lítrar_x000a_   - **Eining**: Lítrar_x000a_   - **Síða**: 7_x000a__x000a_2. **Gasonotkun**:_x000a_   - **Magn**: 33 tonn_x000a_   - **Eining**: Tonn_x000a_   - **Síða**: 7_x000a__x000a_3. **Gasolía (Dísilolía)**:_x000a_   - **Magn**: 466.822 lítrar_x000a_   - **Eining**: Lítrar_x000a_   - **Síða**: 12_x000a__x000a_4. **Própangas**:_x000a_   - **Magn**: 33 tonn_x000a_   - **Eining**: Tonn_x000a_   - **Síða**: 12_x000a__x000a_5. **Glussaoía**:_x000a_   - **Magn**: 7.628 lítrar_x000a_   - **Eining**: Lítrar_x000a_   - **Síða**: 12_x000a__x000a_6. **Kæliolía**:_x000a_   - **Magn**: 2.804 lítrar_x000a_   - **Eining**: Lítrar_x000a_   - **Síða**: 13_x000a__x000a_7. **Ýmis olíuhreinsiefni**:_x000a_   - **Magn**: 1.970 lítrar_x000a_   - **Eining**: Lítrar_x000a_   - **Síða**: 13_x000a__x000a_8. **Smurolía**:_x000a_   - **Magn**: 6.997 lítrar_x000a_   - **Eining**: Lítrar_x000a_   - **Síða**: 13_x000a__x000a_Þessar upplýsingar gefa góða mynd af notkun olíuafurða hjá Norðuráli árið 2020."/>
    <m/>
    <m/>
    <x v="2"/>
  </r>
  <r>
    <s v="rio_tinto_á_íslandi"/>
    <s v="Rio Tinto"/>
    <s v="Straumsvík"/>
    <n v="222"/>
    <x v="6"/>
    <s v="Höfuðborgarsvæðið"/>
    <s v="Framleiðsla á áli"/>
    <s v="Própangas"/>
    <s v="Gas"/>
    <n v="63"/>
    <s v="tonn"/>
    <n v="63"/>
    <s v="Ekki til staðar"/>
    <s v="10"/>
    <s v="source"/>
    <x v="10"/>
    <s v="Í skýrslunni um grænt bókhald ISAL fyrir árið 2020 er að finna eftirfarandi upplýsingar um notkun olíuafurða:_x000a__x000a_1. **Svartolía**:_x000a_   - Notkun: Ekki tilgreind fyrir árið 2020._x000a_   - Eining: tonn._x000a_   - Heimild: Tafla á blaðsíðu 10._x000a__x000a_2. **Flotolía (DMA)**:_x000a_   - Notkun: 1.510 tonn._x000a_   - Eining: tonn._x000a_   - Heimild: Tafla á blaðsíðu 10._x000a__x000a_3. **Díselolía**:_x000a_   - Notkun: 696 tonn._x000a_   - Eining: tonn._x000a_   - Heimild: Tafla á blaðsíðu 10._x000a__x000a_4. **Própangas**:_x000a_   - Notkun: 63 tonn._x000a_   - Eining: tonn._x000a_   - Heimild: Tafla á blaðsíðu 10._x000a__x000a_Þessar upplýsingar eru teknar úr töflunni yfir hráefna og auðlindanotkun á blaðsíðu 10 í skýrslunni."/>
    <m/>
    <m/>
    <x v="2"/>
  </r>
  <r>
    <m/>
    <s v="Malbikunarstöðin Höfði"/>
    <s v="Reykjavík"/>
    <n v="110"/>
    <x v="6"/>
    <s v="Höfuðborgarsvæðið"/>
    <s v="Malbikunarstöð"/>
    <s v="Brennsluolía"/>
    <s v="Svartolía"/>
    <m/>
    <m/>
    <n v="800"/>
    <s v="malbikunarstöðvar, vélar og ökutæki"/>
    <m/>
    <m/>
    <x v="10"/>
    <m/>
    <s v="Vantaði grænt bókhald - metið út frá tölum nærliggjandi ára"/>
    <m/>
    <x v="6"/>
  </r>
  <r>
    <m/>
    <s v="Terra Norðurland"/>
    <s v="Akureyri"/>
    <n v="603"/>
    <x v="8"/>
    <s v="Norðurland Eystra"/>
    <s v="Úrgangs og endurvinnsluþjónusta"/>
    <s v="Díselolía (lituð, ólituð og bensín)"/>
    <s v="Gasolía"/>
    <m/>
    <m/>
    <n v="280"/>
    <m/>
    <m/>
    <m/>
    <x v="10"/>
    <m/>
    <s v="Metið"/>
    <m/>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2">
  <r>
    <m/>
    <x v="0"/>
    <s v="Norðurland eystra"/>
    <s v="Gasolía lituð"/>
    <s v="Gasolía"/>
    <m/>
    <m/>
    <n v="351.64383561643837"/>
    <x v="0"/>
    <s v="Landbúnaðar sheet"/>
    <x v="0"/>
  </r>
  <r>
    <m/>
    <x v="0"/>
    <s v="Norðurland eystra"/>
    <s v="Gasolía lituð"/>
    <s v="Gasolía"/>
    <m/>
    <m/>
    <n v="351.64383561643837"/>
    <x v="1"/>
    <s v="Landbúnaðar sheet"/>
    <x v="0"/>
  </r>
  <r>
    <m/>
    <x v="0"/>
    <s v="Norðurland eystra"/>
    <s v="Gasolía lituð"/>
    <s v="Gasolía"/>
    <m/>
    <m/>
    <n v="351.64383561643837"/>
    <x v="2"/>
    <s v="Landbúnaðar sheet"/>
    <x v="0"/>
  </r>
  <r>
    <m/>
    <x v="0"/>
    <s v="Norðurland eystra"/>
    <s v="Gasolía lituð"/>
    <s v="Gasolía"/>
    <m/>
    <m/>
    <n v="351.64383561643837"/>
    <x v="3"/>
    <s v="Landbúnaðar sheet"/>
    <x v="0"/>
  </r>
  <r>
    <m/>
    <x v="0"/>
    <s v="Norðurland eystra"/>
    <s v="Gasolía lituð"/>
    <s v="Gasolía"/>
    <m/>
    <m/>
    <n v="351.64383561643837"/>
    <x v="4"/>
    <s v="Landbúnaðar sheet"/>
    <x v="0"/>
  </r>
  <r>
    <m/>
    <x v="0"/>
    <s v="Norðurland eystra"/>
    <s v="Gasolía lituð"/>
    <s v="Gasolía"/>
    <m/>
    <m/>
    <n v="351.64383561643837"/>
    <x v="5"/>
    <s v="Landbúnaðar sheet"/>
    <x v="0"/>
  </r>
  <r>
    <m/>
    <x v="0"/>
    <s v="Norðurland eystra"/>
    <s v="Gasolía lituð"/>
    <s v="Gasolía"/>
    <m/>
    <m/>
    <n v="351.64383561643837"/>
    <x v="6"/>
    <s v="Landbúnaðar sheet"/>
    <x v="0"/>
  </r>
  <r>
    <m/>
    <x v="0"/>
    <s v="Norðurland eystra"/>
    <s v="Gasolía lituð"/>
    <s v="Gasolía"/>
    <m/>
    <m/>
    <n v="351.64383561643837"/>
    <x v="7"/>
    <s v="Landbúnaðar sheet"/>
    <x v="0"/>
  </r>
  <r>
    <m/>
    <x v="0"/>
    <s v="Norðurland eystra"/>
    <s v="Gasolía lituð"/>
    <s v="Gasolía"/>
    <m/>
    <m/>
    <n v="351.64383561643837"/>
    <x v="8"/>
    <s v="Landbúnaðar sheet"/>
    <x v="0"/>
  </r>
  <r>
    <m/>
    <x v="0"/>
    <s v="Norðurland eystra"/>
    <s v="Gasolía lituð"/>
    <s v="Gasolía"/>
    <m/>
    <m/>
    <n v="351.64383561643837"/>
    <x v="9"/>
    <s v="Landbúnaðar sheet"/>
    <x v="0"/>
  </r>
  <r>
    <m/>
    <x v="0"/>
    <s v="Norðurland eystra"/>
    <s v="Gasolía lituð"/>
    <s v="Gasolía"/>
    <m/>
    <m/>
    <n v="351.64383561643837"/>
    <x v="10"/>
    <s v="Landbúnaðar sheet"/>
    <x v="0"/>
  </r>
  <r>
    <m/>
    <x v="1"/>
    <s v="Norðurland eystra"/>
    <s v="Gasolía lituð"/>
    <s v="Gasolía"/>
    <m/>
    <m/>
    <n v="722.92579446508796"/>
    <x v="0"/>
    <s v="Landbúnaðar sheet"/>
    <x v="0"/>
  </r>
  <r>
    <m/>
    <x v="1"/>
    <s v="Norðurland eystra"/>
    <s v="Gasolía lituð"/>
    <s v="Gasolía"/>
    <m/>
    <m/>
    <n v="722.92579446508796"/>
    <x v="1"/>
    <s v="Landbúnaðar sheet"/>
    <x v="0"/>
  </r>
  <r>
    <m/>
    <x v="1"/>
    <s v="Norðurland eystra"/>
    <s v="Gasolía lituð"/>
    <s v="Gasolía"/>
    <m/>
    <m/>
    <n v="722.92579446508796"/>
    <x v="2"/>
    <s v="Landbúnaðar sheet"/>
    <x v="0"/>
  </r>
  <r>
    <m/>
    <x v="1"/>
    <s v="Norðurland eystra"/>
    <s v="Gasolía lituð"/>
    <s v="Gasolía"/>
    <m/>
    <m/>
    <n v="722.92579446508796"/>
    <x v="3"/>
    <s v="Landbúnaðar sheet"/>
    <x v="0"/>
  </r>
  <r>
    <m/>
    <x v="1"/>
    <s v="Norðurland eystra"/>
    <s v="Gasolía lituð"/>
    <s v="Gasolía"/>
    <m/>
    <m/>
    <n v="722.92579446508796"/>
    <x v="4"/>
    <s v="Landbúnaðar sheet"/>
    <x v="0"/>
  </r>
  <r>
    <m/>
    <x v="1"/>
    <s v="Norðurland eystra"/>
    <s v="Gasolía lituð"/>
    <s v="Gasolía"/>
    <m/>
    <m/>
    <n v="722.92579446508796"/>
    <x v="5"/>
    <s v="Landbúnaðar sheet"/>
    <x v="0"/>
  </r>
  <r>
    <m/>
    <x v="1"/>
    <s v="Norðurland eystra"/>
    <s v="Gasolía lituð"/>
    <s v="Gasolía"/>
    <m/>
    <m/>
    <n v="722.92579446508796"/>
    <x v="6"/>
    <s v="Landbúnaðar sheet"/>
    <x v="0"/>
  </r>
  <r>
    <m/>
    <x v="1"/>
    <s v="Norðurland eystra"/>
    <s v="Gasolía lituð"/>
    <s v="Gasolía"/>
    <m/>
    <m/>
    <n v="722.92579446508796"/>
    <x v="7"/>
    <s v="Landbúnaðar sheet"/>
    <x v="0"/>
  </r>
  <r>
    <m/>
    <x v="1"/>
    <s v="Norðurland eystra"/>
    <s v="Gasolía lituð"/>
    <s v="Gasolía"/>
    <m/>
    <m/>
    <n v="722.92579446508796"/>
    <x v="8"/>
    <s v="Landbúnaðar sheet"/>
    <x v="0"/>
  </r>
  <r>
    <m/>
    <x v="1"/>
    <s v="Norðurland eystra"/>
    <s v="Gasolía lituð"/>
    <s v="Gasolía"/>
    <m/>
    <m/>
    <n v="722.92579446508796"/>
    <x v="9"/>
    <s v="Landbúnaðar sheet"/>
    <x v="0"/>
  </r>
  <r>
    <m/>
    <x v="1"/>
    <s v="Norðurland eystra"/>
    <s v="Gasolía lituð"/>
    <s v="Gasolía"/>
    <m/>
    <m/>
    <n v="722.92579446508796"/>
    <x v="10"/>
    <s v="Landbúnaðar sheet"/>
    <x v="0"/>
  </r>
  <r>
    <m/>
    <x v="2"/>
    <s v="Norðurland eystra"/>
    <s v="Gasolía lituð"/>
    <s v="Gasolía"/>
    <m/>
    <m/>
    <n v="363.91940731702806"/>
    <x v="0"/>
    <s v="Landbúnaðar sheet"/>
    <x v="0"/>
  </r>
  <r>
    <m/>
    <x v="2"/>
    <s v="Norðurland eystra"/>
    <s v="Gasolía lituð"/>
    <s v="Gasolía"/>
    <m/>
    <m/>
    <n v="363.91940731702806"/>
    <x v="1"/>
    <s v="Landbúnaðar sheet"/>
    <x v="0"/>
  </r>
  <r>
    <m/>
    <x v="2"/>
    <s v="Norðurland eystra"/>
    <s v="Gasolía lituð"/>
    <s v="Gasolía"/>
    <m/>
    <m/>
    <n v="363.91940731702806"/>
    <x v="2"/>
    <s v="Landbúnaðar sheet"/>
    <x v="0"/>
  </r>
  <r>
    <m/>
    <x v="2"/>
    <s v="Norðurland eystra"/>
    <s v="Gasolía lituð"/>
    <s v="Gasolía"/>
    <m/>
    <m/>
    <n v="363.91940731702806"/>
    <x v="3"/>
    <s v="Landbúnaðar sheet"/>
    <x v="0"/>
  </r>
  <r>
    <m/>
    <x v="2"/>
    <s v="Norðurland eystra"/>
    <s v="Gasolía lituð"/>
    <s v="Gasolía"/>
    <m/>
    <m/>
    <n v="363.91940731702806"/>
    <x v="4"/>
    <s v="Landbúnaðar sheet"/>
    <x v="0"/>
  </r>
  <r>
    <m/>
    <x v="2"/>
    <s v="Norðurland eystra"/>
    <s v="Gasolía lituð"/>
    <s v="Gasolía"/>
    <m/>
    <m/>
    <n v="363.91940731702806"/>
    <x v="5"/>
    <s v="Landbúnaðar sheet"/>
    <x v="0"/>
  </r>
  <r>
    <m/>
    <x v="2"/>
    <s v="Norðurland eystra"/>
    <s v="Gasolía lituð"/>
    <s v="Gasolía"/>
    <m/>
    <m/>
    <n v="363.91940731702806"/>
    <x v="6"/>
    <s v="Landbúnaðar sheet"/>
    <x v="0"/>
  </r>
  <r>
    <m/>
    <x v="2"/>
    <s v="Norðurland eystra"/>
    <s v="Gasolía lituð"/>
    <s v="Gasolía"/>
    <m/>
    <m/>
    <n v="363.91940731702806"/>
    <x v="7"/>
    <s v="Landbúnaðar sheet"/>
    <x v="0"/>
  </r>
  <r>
    <m/>
    <x v="2"/>
    <s v="Norðurland eystra"/>
    <s v="Gasolía lituð"/>
    <s v="Gasolía"/>
    <m/>
    <m/>
    <n v="363.91940731702806"/>
    <x v="8"/>
    <s v="Landbúnaðar sheet"/>
    <x v="0"/>
  </r>
  <r>
    <m/>
    <x v="2"/>
    <s v="Norðurland eystra"/>
    <s v="Gasolía lituð"/>
    <s v="Gasolía"/>
    <m/>
    <m/>
    <n v="363.91940731702806"/>
    <x v="9"/>
    <s v="Landbúnaðar sheet"/>
    <x v="0"/>
  </r>
  <r>
    <m/>
    <x v="2"/>
    <s v="Norðurland eystra"/>
    <s v="Gasolía lituð"/>
    <s v="Gasolía"/>
    <m/>
    <m/>
    <n v="363.91940731702806"/>
    <x v="10"/>
    <s v="Landbúnaðar sheet"/>
    <x v="0"/>
  </r>
  <r>
    <m/>
    <x v="3"/>
    <s v="Norðurland eystra"/>
    <s v="Gasolía lituð"/>
    <s v="Gasolía"/>
    <m/>
    <m/>
    <n v="326.81354334202211"/>
    <x v="0"/>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m/>
    <x v="3"/>
    <s v="Norðurland eystra"/>
    <s v="Gasolía lituð"/>
    <s v="Gasolía"/>
    <m/>
    <m/>
    <n v="326.81354334202211"/>
    <x v="1"/>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m/>
    <x v="3"/>
    <s v="Norðurland eystra"/>
    <s v="Gasolía lituð"/>
    <s v="Gasolía"/>
    <m/>
    <m/>
    <n v="326.81354334202211"/>
    <x v="2"/>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m/>
    <x v="3"/>
    <s v="Norðurland eystra"/>
    <s v="Gasolía lituð"/>
    <s v="Gasolía"/>
    <m/>
    <m/>
    <n v="326.81354334202211"/>
    <x v="3"/>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m/>
    <x v="3"/>
    <s v="Norðurland eystra"/>
    <s v="Gasolía lituð"/>
    <s v="Gasolía"/>
    <m/>
    <m/>
    <n v="326.81354334202211"/>
    <x v="4"/>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m/>
    <x v="3"/>
    <s v="Norðurland eystra"/>
    <s v="Gasolía lituð"/>
    <s v="Gasolía"/>
    <m/>
    <m/>
    <n v="326.81354334202211"/>
    <x v="5"/>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m/>
    <x v="3"/>
    <s v="Norðurland eystra"/>
    <s v="Gasolía lituð"/>
    <s v="Gasolía"/>
    <m/>
    <m/>
    <n v="326.81354334202211"/>
    <x v="6"/>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m/>
    <x v="3"/>
    <s v="Norðurland eystra"/>
    <s v="Gasolía lituð"/>
    <s v="Gasolía"/>
    <m/>
    <m/>
    <n v="326.81354334202211"/>
    <x v="7"/>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m/>
    <x v="3"/>
    <s v="Norðurland eystra"/>
    <s v="Gasolía lituð"/>
    <s v="Gasolía"/>
    <m/>
    <m/>
    <n v="326.81354334202211"/>
    <x v="8"/>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m/>
    <x v="3"/>
    <s v="Norðurland eystra"/>
    <s v="Gasolía lituð"/>
    <s v="Gasolía"/>
    <m/>
    <m/>
    <n v="326.81354334202211"/>
    <x v="9"/>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m/>
    <x v="3"/>
    <s v="Norðurland eystra"/>
    <s v="Gasolía lituð"/>
    <s v="Gasolía"/>
    <m/>
    <m/>
    <n v="326.81354334202211"/>
    <x v="10"/>
    <s v="5.1._x0009_Ekkert úr grænu bókhaldi_x000a_5.2._x0009_Íbúum hefur fækkað 2010-20 svo fremur lítið í byggingariðnað_x000a_5.3._x0009_Það er landbúnaður á svæðinu svo lituð gasolía fer dálítið þangað_x000a_5.4._x0009_Soldið af litaðri gasolíu var talin fara á smábáta og var færð þangað."/>
    <x v="0"/>
  </r>
  <r>
    <s v="Grímsey"/>
    <x v="4"/>
    <s v="Norðurland eystra"/>
    <s v="Gasolía lituð"/>
    <s v="Gasolía"/>
    <m/>
    <m/>
    <n v="360"/>
    <x v="0"/>
    <s v="7.1._x0009_Grímsey_x000a_7.1.1._x0009_Fundust ágæt gögn um notkun þar árið 2000 og gert ráð fyrir að það sé svipuð skipting milli húshitunar, raforkuframleiðslu og báta (AR-2001-02.pdf (orkustofnun.is)_x000a_7.1.2._x0009_Spurning um að hafa grímsey sér"/>
    <x v="1"/>
  </r>
  <r>
    <s v="Grímsey"/>
    <x v="4"/>
    <s v="Norðurland eystra"/>
    <s v="Gasolía lituð"/>
    <s v="Gasolía"/>
    <m/>
    <m/>
    <n v="370"/>
    <x v="1"/>
    <s v="7.1._x0009_Grímsey_x000a_7.1.1._x0009_Fundust ágæt gögn um notkun þar árið 2000 og gert ráð fyrir að það sé svipuð skipting milli húshitunar, raforkuframleiðslu og báta (AR-2001-02.pdf (orkustofnun.is)_x000a_7.1.2._x0009_Spurning um að hafa grímsey sér"/>
    <x v="1"/>
  </r>
  <r>
    <s v="Grímsey"/>
    <x v="4"/>
    <s v="Norðurland eystra"/>
    <s v="Gasolía lituð"/>
    <s v="Gasolía"/>
    <m/>
    <m/>
    <n v="375"/>
    <x v="2"/>
    <s v="7.1._x0009_Grímsey_x000a_7.1.1._x0009_Fundust ágæt gögn um notkun þar árið 2000 og gert ráð fyrir að það sé svipuð skipting milli húshitunar, raforkuframleiðslu og báta (AR-2001-02.pdf (orkustofnun.is)_x000a_7.1.2._x0009_Spurning um að hafa grímsey sér"/>
    <x v="1"/>
  </r>
  <r>
    <s v="Grímsey"/>
    <x v="4"/>
    <s v="Norðurland eystra"/>
    <s v="Gasolía lituð"/>
    <s v="Gasolía"/>
    <m/>
    <m/>
    <n v="355"/>
    <x v="3"/>
    <s v="7.1._x0009_Grímsey_x000a_7.1.1._x0009_Fundust ágæt gögn um notkun þar árið 2000 og gert ráð fyrir að það sé svipuð skipting milli húshitunar, raforkuframleiðslu og báta (AR-2001-02.pdf (orkustofnun.is)_x000a_7.1.2._x0009_Spurning um að hafa grímsey sér"/>
    <x v="1"/>
  </r>
  <r>
    <s v="Grímsey"/>
    <x v="4"/>
    <s v="Norðurland eystra"/>
    <s v="Gasolía lituð"/>
    <s v="Gasolía"/>
    <m/>
    <m/>
    <n v="305"/>
    <x v="4"/>
    <s v="7.1._x0009_Grímsey_x000a_7.1.1._x0009_Fundust ágæt gögn um notkun þar árið 2000 og gert ráð fyrir að það sé svipuð skipting milli húshitunar, raforkuframleiðslu og báta (AR-2001-02.pdf (orkustofnun.is)_x000a_7.1.2._x0009_Spurning um að hafa grímsey sér"/>
    <x v="1"/>
  </r>
  <r>
    <s v="Grímsey"/>
    <x v="4"/>
    <s v="Norðurland eystra"/>
    <s v="Gasolía lituð"/>
    <s v="Gasolía"/>
    <m/>
    <m/>
    <n v="320"/>
    <x v="5"/>
    <s v="7.1._x0009_Grímsey_x000a_7.1.1._x0009_Fundust ágæt gögn um notkun þar árið 2000 og gert ráð fyrir að það sé svipuð skipting milli húshitunar, raforkuframleiðslu og báta (AR-2001-02.pdf (orkustofnun.is)_x000a_7.1.2._x0009_Spurning um að hafa grímsey sér"/>
    <x v="1"/>
  </r>
  <r>
    <s v="Grímsey"/>
    <x v="4"/>
    <s v="Norðurland eystra"/>
    <s v="Gasolía lituð"/>
    <s v="Gasolía"/>
    <m/>
    <m/>
    <n v="300"/>
    <x v="6"/>
    <s v="7.1._x0009_Grímsey_x000a_7.1.1._x0009_Fundust ágæt gögn um notkun þar árið 2000 og gert ráð fyrir að það sé svipuð skipting milli húshitunar, raforkuframleiðslu og báta (AR-2001-02.pdf (orkustofnun.is)_x000a_7.1.2._x0009_Spurning um að hafa grímsey sér"/>
    <x v="1"/>
  </r>
  <r>
    <s v="Grímsey"/>
    <x v="4"/>
    <s v="Norðurland eystra"/>
    <s v="Gasolía lituð"/>
    <s v="Gasolía"/>
    <m/>
    <m/>
    <n v="280"/>
    <x v="7"/>
    <s v="7.1._x0009_Grímsey_x000a_7.1.1._x0009_Fundust ágæt gögn um notkun þar árið 2000 og gert ráð fyrir að það sé svipuð skipting milli húshitunar, raforkuframleiðslu og báta (AR-2001-02.pdf (orkustofnun.is)_x000a_7.1.2._x0009_Spurning um að hafa grímsey sér"/>
    <x v="1"/>
  </r>
  <r>
    <s v="Grímsey"/>
    <x v="4"/>
    <s v="Norðurland eystra"/>
    <s v="Gasolía lituð"/>
    <s v="Gasolía"/>
    <m/>
    <m/>
    <n v="280"/>
    <x v="8"/>
    <s v="7.1._x0009_Grímsey_x000a_7.1.1._x0009_Fundust ágæt gögn um notkun þar árið 2000 og gert ráð fyrir að það sé svipuð skipting milli húshitunar, raforkuframleiðslu og báta (AR-2001-02.pdf (orkustofnun.is)_x000a_7.1.2._x0009_Spurning um að hafa grímsey sér"/>
    <x v="1"/>
  </r>
  <r>
    <s v="Grímsey"/>
    <x v="4"/>
    <s v="Norðurland eystra"/>
    <s v="Gasolía lituð"/>
    <s v="Gasolía"/>
    <m/>
    <m/>
    <n v="290"/>
    <x v="9"/>
    <s v="7.1._x0009_Grímsey_x000a_7.1.1._x0009_Fundust ágæt gögn um notkun þar árið 2000 og gert ráð fyrir að það sé svipuð skipting milli húshitunar, raforkuframleiðslu og báta (AR-2001-02.pdf (orkustofnun.is)_x000a_7.1.2._x0009_Spurning um að hafa grímsey sér"/>
    <x v="1"/>
  </r>
  <r>
    <s v="Grímsey"/>
    <x v="4"/>
    <s v="Norðurland eystra"/>
    <s v="Gasolía lituð"/>
    <s v="Gasolía"/>
    <m/>
    <m/>
    <n v="290"/>
    <x v="10"/>
    <s v="7.1._x0009_Grímsey_x000a_7.1.1._x0009_Fundust ágæt gögn um notkun þar árið 2000 og gert ráð fyrir að það sé svipuð skipting milli húshitunar, raforkuframleiðslu og báta (AR-2001-02.pdf (orkustofnun.is)_x000a_7.1.2._x0009_Spurning um að hafa grímsey sér"/>
    <x v="1"/>
  </r>
  <r>
    <m/>
    <x v="4"/>
    <s v="Norðurland eystra"/>
    <s v="Gasolía lituð"/>
    <s v="Gasolía"/>
    <m/>
    <m/>
    <n v="1470.0872941045977"/>
    <x v="0"/>
    <s v="Landbúnaðar sheet"/>
    <x v="0"/>
  </r>
  <r>
    <m/>
    <x v="4"/>
    <s v="Norðurland eystra"/>
    <s v="Gasolía lituð"/>
    <s v="Gasolía"/>
    <m/>
    <m/>
    <n v="1470.0872941045977"/>
    <x v="1"/>
    <s v="Landbúnaðar sheet"/>
    <x v="0"/>
  </r>
  <r>
    <m/>
    <x v="4"/>
    <s v="Norðurland eystra"/>
    <s v="Gasolía lituð"/>
    <s v="Gasolía"/>
    <m/>
    <m/>
    <n v="1470.0872941045977"/>
    <x v="2"/>
    <s v="Landbúnaðar sheet"/>
    <x v="0"/>
  </r>
  <r>
    <m/>
    <x v="4"/>
    <s v="Norðurland eystra"/>
    <s v="Gasolía lituð"/>
    <s v="Gasolía"/>
    <m/>
    <m/>
    <n v="1470.0872941045977"/>
    <x v="3"/>
    <s v="Landbúnaðar sheet"/>
    <x v="0"/>
  </r>
  <r>
    <m/>
    <x v="4"/>
    <s v="Norðurland eystra"/>
    <s v="Gasolía lituð"/>
    <s v="Gasolía"/>
    <m/>
    <m/>
    <n v="1470.0872941045977"/>
    <x v="4"/>
    <s v="Landbúnaðar sheet"/>
    <x v="0"/>
  </r>
  <r>
    <m/>
    <x v="4"/>
    <s v="Norðurland eystra"/>
    <s v="Gasolía lituð"/>
    <s v="Gasolía"/>
    <m/>
    <m/>
    <n v="1470.0872941045977"/>
    <x v="5"/>
    <s v="Landbúnaðar sheet"/>
    <x v="0"/>
  </r>
  <r>
    <m/>
    <x v="4"/>
    <s v="Norðurland eystra"/>
    <s v="Gasolía lituð"/>
    <s v="Gasolía"/>
    <m/>
    <m/>
    <n v="1470.0872941045977"/>
    <x v="6"/>
    <s v="Landbúnaðar sheet"/>
    <x v="0"/>
  </r>
  <r>
    <m/>
    <x v="4"/>
    <s v="Norðurland eystra"/>
    <s v="Gasolía lituð"/>
    <s v="Gasolía"/>
    <m/>
    <m/>
    <n v="1470.0872941045977"/>
    <x v="7"/>
    <s v="Landbúnaðar sheet"/>
    <x v="0"/>
  </r>
  <r>
    <m/>
    <x v="4"/>
    <s v="Norðurland eystra"/>
    <s v="Gasolía lituð"/>
    <s v="Gasolía"/>
    <m/>
    <m/>
    <n v="1470.0872941045977"/>
    <x v="8"/>
    <s v="Landbúnaðar sheet"/>
    <x v="0"/>
  </r>
  <r>
    <m/>
    <x v="4"/>
    <s v="Norðurland eystra"/>
    <s v="Gasolía lituð"/>
    <s v="Gasolía"/>
    <m/>
    <m/>
    <n v="1470.0872941045977"/>
    <x v="9"/>
    <s v="Landbúnaðar sheet"/>
    <x v="0"/>
  </r>
  <r>
    <m/>
    <x v="4"/>
    <s v="Norðurland eystra"/>
    <s v="Gasolía lituð"/>
    <s v="Gasolía"/>
    <m/>
    <m/>
    <n v="1470.0872941045977"/>
    <x v="10"/>
    <s v="Landbúnaðar sheet"/>
    <x v="0"/>
  </r>
  <r>
    <m/>
    <x v="5"/>
    <s v="Vestfirðir"/>
    <s v="Gasolía lituð"/>
    <s v="Gasolía"/>
    <m/>
    <m/>
    <n v="264.76712328767121"/>
    <x v="0"/>
    <s v="Landbúnaðar sheet"/>
    <x v="0"/>
  </r>
  <r>
    <m/>
    <x v="5"/>
    <s v="Vestfirðir"/>
    <s v="Gasolía lituð"/>
    <s v="Gasolía"/>
    <m/>
    <m/>
    <n v="264.76712328767121"/>
    <x v="1"/>
    <s v="Landbúnaðar sheet"/>
    <x v="0"/>
  </r>
  <r>
    <m/>
    <x v="5"/>
    <s v="Vestfirðir"/>
    <s v="Gasolía lituð"/>
    <s v="Gasolía"/>
    <m/>
    <m/>
    <n v="264.76712328767121"/>
    <x v="2"/>
    <s v="Landbúnaðar sheet"/>
    <x v="0"/>
  </r>
  <r>
    <m/>
    <x v="5"/>
    <s v="Vestfirðir"/>
    <s v="Gasolía lituð"/>
    <s v="Gasolía"/>
    <m/>
    <m/>
    <n v="264.76712328767121"/>
    <x v="3"/>
    <s v="Landbúnaðar sheet"/>
    <x v="0"/>
  </r>
  <r>
    <m/>
    <x v="5"/>
    <s v="Vestfirðir"/>
    <s v="Gasolía lituð"/>
    <s v="Gasolía"/>
    <m/>
    <m/>
    <n v="264.76712328767121"/>
    <x v="4"/>
    <s v="Landbúnaðar sheet"/>
    <x v="0"/>
  </r>
  <r>
    <m/>
    <x v="5"/>
    <s v="Vestfirðir"/>
    <s v="Gasolía lituð"/>
    <s v="Gasolía"/>
    <m/>
    <m/>
    <n v="264.76712328767121"/>
    <x v="5"/>
    <s v="Landbúnaðar sheet"/>
    <x v="0"/>
  </r>
  <r>
    <m/>
    <x v="5"/>
    <s v="Vestfirðir"/>
    <s v="Gasolía lituð"/>
    <s v="Gasolía"/>
    <m/>
    <m/>
    <n v="264.76712328767121"/>
    <x v="6"/>
    <s v="Landbúnaðar sheet"/>
    <x v="0"/>
  </r>
  <r>
    <m/>
    <x v="5"/>
    <s v="Vestfirðir"/>
    <s v="Gasolía lituð"/>
    <s v="Gasolía"/>
    <m/>
    <m/>
    <n v="264.76712328767121"/>
    <x v="7"/>
    <s v="Landbúnaðar sheet"/>
    <x v="0"/>
  </r>
  <r>
    <m/>
    <x v="5"/>
    <s v="Vestfirðir"/>
    <s v="Gasolía lituð"/>
    <s v="Gasolía"/>
    <m/>
    <m/>
    <n v="264.76712328767121"/>
    <x v="8"/>
    <s v="Landbúnaðar sheet"/>
    <x v="0"/>
  </r>
  <r>
    <m/>
    <x v="5"/>
    <s v="Vestfirðir"/>
    <s v="Gasolía lituð"/>
    <s v="Gasolía"/>
    <m/>
    <m/>
    <n v="264.76712328767121"/>
    <x v="9"/>
    <s v="Landbúnaðar sheet"/>
    <x v="0"/>
  </r>
  <r>
    <m/>
    <x v="5"/>
    <s v="Vestfirðir"/>
    <s v="Gasolía lituð"/>
    <s v="Gasolía"/>
    <m/>
    <m/>
    <n v="264.76712328767121"/>
    <x v="10"/>
    <s v="Landbúnaðar sheet"/>
    <x v="0"/>
  </r>
  <r>
    <m/>
    <x v="6"/>
    <s v="Vestfirðir"/>
    <s v="Gasolía lituð"/>
    <s v="Gasolía"/>
    <m/>
    <m/>
    <n v="19.975893368827762"/>
    <x v="0"/>
    <s v="Landbúnaðar sheet"/>
    <x v="0"/>
  </r>
  <r>
    <m/>
    <x v="6"/>
    <s v="Vestfirðir"/>
    <s v="Gasolía lituð"/>
    <s v="Gasolía"/>
    <m/>
    <m/>
    <n v="19.975893368827762"/>
    <x v="1"/>
    <s v="Landbúnaðar sheet"/>
    <x v="0"/>
  </r>
  <r>
    <m/>
    <x v="6"/>
    <s v="Vestfirðir"/>
    <s v="Gasolía lituð"/>
    <s v="Gasolía"/>
    <m/>
    <m/>
    <n v="19.975893368827762"/>
    <x v="2"/>
    <s v="Landbúnaðar sheet"/>
    <x v="0"/>
  </r>
  <r>
    <m/>
    <x v="6"/>
    <s v="Vestfirðir"/>
    <s v="Gasolía lituð"/>
    <s v="Gasolía"/>
    <m/>
    <m/>
    <n v="19.975893368827762"/>
    <x v="3"/>
    <s v="Landbúnaðar sheet"/>
    <x v="0"/>
  </r>
  <r>
    <m/>
    <x v="6"/>
    <s v="Vestfirðir"/>
    <s v="Gasolía lituð"/>
    <s v="Gasolía"/>
    <m/>
    <m/>
    <n v="19.975893368827762"/>
    <x v="4"/>
    <s v="Landbúnaðar sheet"/>
    <x v="0"/>
  </r>
  <r>
    <m/>
    <x v="6"/>
    <s v="Vestfirðir"/>
    <s v="Gasolía lituð"/>
    <s v="Gasolía"/>
    <m/>
    <m/>
    <n v="19.975893368827762"/>
    <x v="5"/>
    <s v="Landbúnaðar sheet"/>
    <x v="0"/>
  </r>
  <r>
    <m/>
    <x v="6"/>
    <s v="Vestfirðir"/>
    <s v="Gasolía lituð"/>
    <s v="Gasolía"/>
    <m/>
    <m/>
    <n v="19.975893368827762"/>
    <x v="6"/>
    <s v="Landbúnaðar sheet"/>
    <x v="0"/>
  </r>
  <r>
    <m/>
    <x v="6"/>
    <s v="Vestfirðir"/>
    <s v="Gasolía lituð"/>
    <s v="Gasolía"/>
    <m/>
    <m/>
    <n v="19.975893368827762"/>
    <x v="7"/>
    <s v="Landbúnaðar sheet"/>
    <x v="0"/>
  </r>
  <r>
    <m/>
    <x v="6"/>
    <s v="Vestfirðir"/>
    <s v="Gasolía lituð"/>
    <s v="Gasolía"/>
    <m/>
    <m/>
    <n v="19.975893368827762"/>
    <x v="8"/>
    <s v="Landbúnaðar sheet"/>
    <x v="0"/>
  </r>
  <r>
    <m/>
    <x v="6"/>
    <s v="Vestfirðir"/>
    <s v="Gasolía lituð"/>
    <s v="Gasolía"/>
    <m/>
    <m/>
    <n v="19.975893368827762"/>
    <x v="9"/>
    <s v="Landbúnaðar sheet"/>
    <x v="0"/>
  </r>
  <r>
    <m/>
    <x v="6"/>
    <s v="Vestfirðir"/>
    <s v="Gasolía lituð"/>
    <s v="Gasolía"/>
    <m/>
    <m/>
    <n v="19.975893368827762"/>
    <x v="10"/>
    <s v="Landbúnaðar sheet"/>
    <x v="0"/>
  </r>
  <r>
    <m/>
    <x v="7"/>
    <s v="Norðurland eystra"/>
    <s v="Gasolía lituð"/>
    <s v="Gasolía"/>
    <m/>
    <m/>
    <n v="7.2397260273972597"/>
    <x v="0"/>
    <s v="Landbúnaðar sheet"/>
    <x v="0"/>
  </r>
  <r>
    <m/>
    <x v="7"/>
    <s v="Norðurland eystra"/>
    <s v="Gasolía lituð"/>
    <s v="Gasolía"/>
    <m/>
    <m/>
    <n v="7.2397260273972597"/>
    <x v="1"/>
    <s v="Landbúnaðar sheet"/>
    <x v="0"/>
  </r>
  <r>
    <m/>
    <x v="7"/>
    <s v="Norðurland eystra"/>
    <s v="Gasolía lituð"/>
    <s v="Gasolía"/>
    <m/>
    <m/>
    <n v="7.2397260273972597"/>
    <x v="2"/>
    <s v="Landbúnaðar sheet"/>
    <x v="0"/>
  </r>
  <r>
    <m/>
    <x v="7"/>
    <s v="Norðurland eystra"/>
    <s v="Gasolía lituð"/>
    <s v="Gasolía"/>
    <m/>
    <m/>
    <n v="7.2397260273972597"/>
    <x v="3"/>
    <s v="Landbúnaðar sheet"/>
    <x v="0"/>
  </r>
  <r>
    <m/>
    <x v="7"/>
    <s v="Norðurland eystra"/>
    <s v="Gasolía lituð"/>
    <s v="Gasolía"/>
    <m/>
    <m/>
    <n v="7.2397260273972597"/>
    <x v="4"/>
    <s v="Landbúnaðar sheet"/>
    <x v="0"/>
  </r>
  <r>
    <m/>
    <x v="7"/>
    <s v="Norðurland eystra"/>
    <s v="Gasolía lituð"/>
    <s v="Gasolía"/>
    <m/>
    <m/>
    <n v="7.2397260273972597"/>
    <x v="5"/>
    <s v="Landbúnaðar sheet"/>
    <x v="0"/>
  </r>
  <r>
    <m/>
    <x v="7"/>
    <s v="Norðurland eystra"/>
    <s v="Gasolía lituð"/>
    <s v="Gasolía"/>
    <m/>
    <m/>
    <n v="7.2397260273972597"/>
    <x v="6"/>
    <s v="Landbúnaðar sheet"/>
    <x v="0"/>
  </r>
  <r>
    <m/>
    <x v="7"/>
    <s v="Norðurland eystra"/>
    <s v="Gasolía lituð"/>
    <s v="Gasolía"/>
    <m/>
    <m/>
    <n v="7.2397260273972597"/>
    <x v="7"/>
    <s v="Landbúnaðar sheet"/>
    <x v="0"/>
  </r>
  <r>
    <m/>
    <x v="7"/>
    <s v="Norðurland eystra"/>
    <s v="Gasolía lituð"/>
    <s v="Gasolía"/>
    <m/>
    <m/>
    <n v="7.2397260273972597"/>
    <x v="8"/>
    <s v="Landbúnaðar sheet"/>
    <x v="0"/>
  </r>
  <r>
    <m/>
    <x v="7"/>
    <s v="Norðurland eystra"/>
    <s v="Gasolía lituð"/>
    <s v="Gasolía"/>
    <m/>
    <m/>
    <n v="7.2397260273972597"/>
    <x v="9"/>
    <s v="Landbúnaðar sheet"/>
    <x v="0"/>
  </r>
  <r>
    <m/>
    <x v="7"/>
    <s v="Norðurland eystra"/>
    <s v="Gasolía lituð"/>
    <s v="Gasolía"/>
    <m/>
    <m/>
    <n v="7.2397260273972597"/>
    <x v="10"/>
    <s v="Landbúnaðar sheet"/>
    <x v="0"/>
  </r>
  <r>
    <m/>
    <x v="8"/>
    <s v="Vestfirðir"/>
    <s v="Gasolía lituð"/>
    <s v="Gasolía"/>
    <m/>
    <m/>
    <n v="215.96352577967576"/>
    <x v="0"/>
    <s v="Landbúnaðar sheet"/>
    <x v="0"/>
  </r>
  <r>
    <m/>
    <x v="8"/>
    <s v="Vestfirðir"/>
    <s v="Gasolía lituð"/>
    <s v="Gasolía"/>
    <m/>
    <m/>
    <n v="215.96352577967576"/>
    <x v="1"/>
    <s v="Landbúnaðar sheet"/>
    <x v="0"/>
  </r>
  <r>
    <m/>
    <x v="8"/>
    <s v="Vestfirðir"/>
    <s v="Gasolía lituð"/>
    <s v="Gasolía"/>
    <m/>
    <m/>
    <n v="215.96352577967576"/>
    <x v="2"/>
    <s v="Landbúnaðar sheet"/>
    <x v="0"/>
  </r>
  <r>
    <m/>
    <x v="8"/>
    <s v="Vestfirðir"/>
    <s v="Gasolía lituð"/>
    <s v="Gasolía"/>
    <m/>
    <m/>
    <n v="215.96352577967576"/>
    <x v="3"/>
    <s v="Landbúnaðar sheet"/>
    <x v="0"/>
  </r>
  <r>
    <m/>
    <x v="8"/>
    <s v="Vestfirðir"/>
    <s v="Gasolía lituð"/>
    <s v="Gasolía"/>
    <m/>
    <m/>
    <n v="215.96352577967576"/>
    <x v="4"/>
    <s v="Landbúnaðar sheet"/>
    <x v="0"/>
  </r>
  <r>
    <m/>
    <x v="8"/>
    <s v="Vestfirðir"/>
    <s v="Gasolía lituð"/>
    <s v="Gasolía"/>
    <m/>
    <m/>
    <n v="215.96352577967576"/>
    <x v="5"/>
    <s v="Landbúnaðar sheet"/>
    <x v="0"/>
  </r>
  <r>
    <m/>
    <x v="8"/>
    <s v="Vestfirðir"/>
    <s v="Gasolía lituð"/>
    <s v="Gasolía"/>
    <m/>
    <m/>
    <n v="215.96352577967576"/>
    <x v="6"/>
    <s v="Landbúnaðar sheet"/>
    <x v="0"/>
  </r>
  <r>
    <m/>
    <x v="8"/>
    <s v="Vestfirðir"/>
    <s v="Gasolía lituð"/>
    <s v="Gasolía"/>
    <m/>
    <m/>
    <n v="215.96352577967576"/>
    <x v="7"/>
    <s v="Landbúnaðar sheet"/>
    <x v="0"/>
  </r>
  <r>
    <m/>
    <x v="8"/>
    <s v="Vestfirðir"/>
    <s v="Gasolía lituð"/>
    <s v="Gasolía"/>
    <m/>
    <m/>
    <n v="215.96352577967576"/>
    <x v="8"/>
    <s v="Landbúnaðar sheet"/>
    <x v="0"/>
  </r>
  <r>
    <m/>
    <x v="8"/>
    <s v="Vestfirðir"/>
    <s v="Gasolía lituð"/>
    <s v="Gasolía"/>
    <m/>
    <m/>
    <n v="215.96352577967576"/>
    <x v="9"/>
    <s v="Landbúnaðar sheet"/>
    <x v="0"/>
  </r>
  <r>
    <m/>
    <x v="8"/>
    <s v="Vestfirðir"/>
    <s v="Gasolía lituð"/>
    <s v="Gasolía"/>
    <m/>
    <m/>
    <n v="215.96352577967576"/>
    <x v="10"/>
    <s v="Landbúnaðar sheet"/>
    <x v="0"/>
  </r>
  <r>
    <m/>
    <x v="9"/>
    <s v="Vestfirðir"/>
    <s v="Gasolía lituð"/>
    <s v="Gasolía"/>
    <m/>
    <m/>
    <n v="136.23162886140537"/>
    <x v="0"/>
    <s v="Landbúnaðar sheet"/>
    <x v="0"/>
  </r>
  <r>
    <m/>
    <x v="9"/>
    <s v="Vestfirðir"/>
    <s v="Gasolía lituð"/>
    <s v="Gasolía"/>
    <m/>
    <m/>
    <n v="136.23162886140537"/>
    <x v="1"/>
    <s v="Landbúnaðar sheet"/>
    <x v="0"/>
  </r>
  <r>
    <m/>
    <x v="9"/>
    <s v="Vestfirðir"/>
    <s v="Gasolía lituð"/>
    <s v="Gasolía"/>
    <m/>
    <m/>
    <n v="136.23162886140537"/>
    <x v="2"/>
    <s v="Landbúnaðar sheet"/>
    <x v="0"/>
  </r>
  <r>
    <m/>
    <x v="9"/>
    <s v="Vestfirðir"/>
    <s v="Gasolía lituð"/>
    <s v="Gasolía"/>
    <m/>
    <m/>
    <n v="136.23162886140537"/>
    <x v="3"/>
    <s v="Landbúnaðar sheet"/>
    <x v="0"/>
  </r>
  <r>
    <m/>
    <x v="9"/>
    <s v="Vestfirðir"/>
    <s v="Gasolía lituð"/>
    <s v="Gasolía"/>
    <m/>
    <m/>
    <n v="136.23162886140537"/>
    <x v="4"/>
    <s v="Landbúnaðar sheet"/>
    <x v="0"/>
  </r>
  <r>
    <m/>
    <x v="9"/>
    <s v="Vestfirðir"/>
    <s v="Gasolía lituð"/>
    <s v="Gasolía"/>
    <m/>
    <m/>
    <n v="136.23162886140537"/>
    <x v="5"/>
    <s v="Landbúnaðar sheet"/>
    <x v="0"/>
  </r>
  <r>
    <m/>
    <x v="9"/>
    <s v="Vestfirðir"/>
    <s v="Gasolía lituð"/>
    <s v="Gasolía"/>
    <m/>
    <m/>
    <n v="136.23162886140537"/>
    <x v="6"/>
    <s v="Landbúnaðar sheet"/>
    <x v="0"/>
  </r>
  <r>
    <m/>
    <x v="9"/>
    <s v="Vestfirðir"/>
    <s v="Gasolía lituð"/>
    <s v="Gasolía"/>
    <m/>
    <m/>
    <n v="136.23162886140537"/>
    <x v="7"/>
    <s v="Landbúnaðar sheet"/>
    <x v="0"/>
  </r>
  <r>
    <m/>
    <x v="9"/>
    <s v="Vestfirðir"/>
    <s v="Gasolía lituð"/>
    <s v="Gasolía"/>
    <m/>
    <m/>
    <n v="136.23162886140537"/>
    <x v="8"/>
    <s v="Landbúnaðar sheet"/>
    <x v="0"/>
  </r>
  <r>
    <m/>
    <x v="9"/>
    <s v="Vestfirðir"/>
    <s v="Gasolía lituð"/>
    <s v="Gasolía"/>
    <m/>
    <m/>
    <n v="136.23162886140537"/>
    <x v="9"/>
    <s v="Landbúnaðar sheet"/>
    <x v="0"/>
  </r>
  <r>
    <m/>
    <x v="9"/>
    <s v="Vestfirðir"/>
    <s v="Gasolía lituð"/>
    <s v="Gasolía"/>
    <m/>
    <m/>
    <n v="136.23162886140537"/>
    <x v="10"/>
    <s v="Landbúnaðar sheet"/>
    <x v="0"/>
  </r>
  <r>
    <m/>
    <x v="10"/>
    <s v="Vestfirðir"/>
    <s v="Gasolía lituð"/>
    <s v="Gasolía"/>
    <m/>
    <m/>
    <n v="31.50613757787514"/>
    <x v="0"/>
    <s v="Landbúnaðar sheet"/>
    <x v="0"/>
  </r>
  <r>
    <m/>
    <x v="10"/>
    <s v="Vestfirðir"/>
    <s v="Gasolía lituð"/>
    <s v="Gasolía"/>
    <m/>
    <m/>
    <n v="31.50613757787514"/>
    <x v="1"/>
    <s v="Landbúnaðar sheet"/>
    <x v="0"/>
  </r>
  <r>
    <m/>
    <x v="10"/>
    <s v="Vestfirðir"/>
    <s v="Gasolía lituð"/>
    <s v="Gasolía"/>
    <m/>
    <m/>
    <n v="31.50613757787514"/>
    <x v="2"/>
    <s v="Landbúnaðar sheet"/>
    <x v="0"/>
  </r>
  <r>
    <m/>
    <x v="10"/>
    <s v="Vestfirðir"/>
    <s v="Gasolía lituð"/>
    <s v="Gasolía"/>
    <m/>
    <m/>
    <n v="31.50613757787514"/>
    <x v="3"/>
    <s v="Landbúnaðar sheet"/>
    <x v="0"/>
  </r>
  <r>
    <m/>
    <x v="10"/>
    <s v="Vestfirðir"/>
    <s v="Gasolía lituð"/>
    <s v="Gasolía"/>
    <m/>
    <m/>
    <n v="31.50613757787514"/>
    <x v="4"/>
    <s v="Landbúnaðar sheet"/>
    <x v="0"/>
  </r>
  <r>
    <m/>
    <x v="10"/>
    <s v="Vestfirðir"/>
    <s v="Gasolía lituð"/>
    <s v="Gasolía"/>
    <m/>
    <m/>
    <n v="31.50613757787514"/>
    <x v="5"/>
    <s v="Landbúnaðar sheet"/>
    <x v="0"/>
  </r>
  <r>
    <m/>
    <x v="10"/>
    <s v="Vestfirðir"/>
    <s v="Gasolía lituð"/>
    <s v="Gasolía"/>
    <m/>
    <m/>
    <n v="31.50613757787514"/>
    <x v="6"/>
    <s v="Landbúnaðar sheet"/>
    <x v="0"/>
  </r>
  <r>
    <m/>
    <x v="10"/>
    <s v="Vestfirðir"/>
    <s v="Gasolía lituð"/>
    <s v="Gasolía"/>
    <m/>
    <m/>
    <n v="31.50613757787514"/>
    <x v="7"/>
    <s v="Landbúnaðar sheet"/>
    <x v="0"/>
  </r>
  <r>
    <m/>
    <x v="10"/>
    <s v="Vestfirðir"/>
    <s v="Gasolía lituð"/>
    <s v="Gasolía"/>
    <m/>
    <m/>
    <n v="31.50613757787514"/>
    <x v="8"/>
    <s v="Landbúnaðar sheet"/>
    <x v="0"/>
  </r>
  <r>
    <m/>
    <x v="10"/>
    <s v="Vestfirðir"/>
    <s v="Gasolía lituð"/>
    <s v="Gasolía"/>
    <m/>
    <m/>
    <n v="31.50613757787514"/>
    <x v="9"/>
    <s v="Landbúnaðar sheet"/>
    <x v="0"/>
  </r>
  <r>
    <m/>
    <x v="10"/>
    <s v="Vestfirðir"/>
    <s v="Gasolía lituð"/>
    <s v="Gasolía"/>
    <m/>
    <m/>
    <n v="31.50613757787514"/>
    <x v="10"/>
    <s v="Landbúnaðar sheet"/>
    <x v="0"/>
  </r>
  <r>
    <m/>
    <x v="11"/>
    <s v="Vestfirðir"/>
    <s v="Gasolía lituð"/>
    <s v="Gasolía"/>
    <m/>
    <m/>
    <n v="165.01885641395376"/>
    <x v="0"/>
    <s v="Landbúnaðar sheet"/>
    <x v="0"/>
  </r>
  <r>
    <m/>
    <x v="11"/>
    <s v="Vestfirðir"/>
    <s v="Gasolía lituð"/>
    <s v="Gasolía"/>
    <m/>
    <m/>
    <n v="165.01885641395376"/>
    <x v="1"/>
    <s v="Landbúnaðar sheet"/>
    <x v="0"/>
  </r>
  <r>
    <m/>
    <x v="11"/>
    <s v="Vestfirðir"/>
    <s v="Gasolía lituð"/>
    <s v="Gasolía"/>
    <m/>
    <m/>
    <n v="165.01885641395376"/>
    <x v="2"/>
    <s v="Landbúnaðar sheet"/>
    <x v="0"/>
  </r>
  <r>
    <m/>
    <x v="11"/>
    <s v="Vestfirðir"/>
    <s v="Gasolía lituð"/>
    <s v="Gasolía"/>
    <m/>
    <m/>
    <n v="165.01885641395376"/>
    <x v="3"/>
    <s v="Landbúnaðar sheet"/>
    <x v="0"/>
  </r>
  <r>
    <m/>
    <x v="11"/>
    <s v="Vestfirðir"/>
    <s v="Gasolía lituð"/>
    <s v="Gasolía"/>
    <m/>
    <m/>
    <n v="165.01885641395376"/>
    <x v="4"/>
    <s v="Landbúnaðar sheet"/>
    <x v="0"/>
  </r>
  <r>
    <m/>
    <x v="11"/>
    <s v="Vestfirðir"/>
    <s v="Gasolía lituð"/>
    <s v="Gasolía"/>
    <m/>
    <m/>
    <n v="165.01885641395376"/>
    <x v="5"/>
    <s v="Landbúnaðar sheet"/>
    <x v="0"/>
  </r>
  <r>
    <m/>
    <x v="11"/>
    <s v="Vestfirðir"/>
    <s v="Gasolía lituð"/>
    <s v="Gasolía"/>
    <m/>
    <m/>
    <n v="165.01885641395376"/>
    <x v="6"/>
    <s v="Landbúnaðar sheet"/>
    <x v="0"/>
  </r>
  <r>
    <m/>
    <x v="11"/>
    <s v="Vestfirðir"/>
    <s v="Gasolía lituð"/>
    <s v="Gasolía"/>
    <m/>
    <m/>
    <n v="165.01885641395376"/>
    <x v="7"/>
    <s v="Landbúnaðar sheet"/>
    <x v="0"/>
  </r>
  <r>
    <m/>
    <x v="11"/>
    <s v="Vestfirðir"/>
    <s v="Gasolía lituð"/>
    <s v="Gasolía"/>
    <m/>
    <m/>
    <n v="165.01885641395376"/>
    <x v="8"/>
    <s v="Landbúnaðar sheet"/>
    <x v="0"/>
  </r>
  <r>
    <m/>
    <x v="11"/>
    <s v="Vestfirðir"/>
    <s v="Gasolía lituð"/>
    <s v="Gasolía"/>
    <m/>
    <m/>
    <n v="165.01885641395376"/>
    <x v="9"/>
    <s v="Landbúnaðar sheet"/>
    <x v="0"/>
  </r>
  <r>
    <m/>
    <x v="11"/>
    <s v="Vestfirðir"/>
    <s v="Gasolía lituð"/>
    <s v="Gasolía"/>
    <m/>
    <m/>
    <n v="165.01885641395376"/>
    <x v="10"/>
    <s v="Landbúnaðar sheet"/>
    <x v="0"/>
  </r>
  <r>
    <m/>
    <x v="12"/>
    <s v="Vesturland"/>
    <s v="Gasolía lituð"/>
    <s v="Gasolía"/>
    <m/>
    <m/>
    <n v="448.43870741131019"/>
    <x v="0"/>
    <s v="Landbúnaðar sheet"/>
    <x v="0"/>
  </r>
  <r>
    <m/>
    <x v="12"/>
    <s v="Vesturland"/>
    <s v="Gasolía lituð"/>
    <s v="Gasolía"/>
    <m/>
    <m/>
    <n v="448.43870741131019"/>
    <x v="1"/>
    <s v="Landbúnaðar sheet"/>
    <x v="0"/>
  </r>
  <r>
    <m/>
    <x v="12"/>
    <s v="Vesturland"/>
    <s v="Gasolía lituð"/>
    <s v="Gasolía"/>
    <m/>
    <m/>
    <n v="448.43870741131019"/>
    <x v="2"/>
    <s v="Landbúnaðar sheet"/>
    <x v="0"/>
  </r>
  <r>
    <m/>
    <x v="12"/>
    <s v="Vesturland"/>
    <s v="Gasolía lituð"/>
    <s v="Gasolía"/>
    <m/>
    <m/>
    <n v="448.43870741131019"/>
    <x v="3"/>
    <s v="Landbúnaðar sheet"/>
    <x v="0"/>
  </r>
  <r>
    <m/>
    <x v="12"/>
    <s v="Vesturland"/>
    <s v="Gasolía lituð"/>
    <s v="Gasolía"/>
    <m/>
    <m/>
    <n v="448.43870741131019"/>
    <x v="4"/>
    <s v="Landbúnaðar sheet"/>
    <x v="0"/>
  </r>
  <r>
    <m/>
    <x v="12"/>
    <s v="Vesturland"/>
    <s v="Gasolía lituð"/>
    <s v="Gasolía"/>
    <m/>
    <m/>
    <n v="448.43870741131019"/>
    <x v="5"/>
    <s v="Landbúnaðar sheet"/>
    <x v="0"/>
  </r>
  <r>
    <m/>
    <x v="12"/>
    <s v="Vesturland"/>
    <s v="Gasolía lituð"/>
    <s v="Gasolía"/>
    <m/>
    <m/>
    <n v="448.43870741131019"/>
    <x v="6"/>
    <s v="Landbúnaðar sheet"/>
    <x v="0"/>
  </r>
  <r>
    <m/>
    <x v="12"/>
    <s v="Vesturland"/>
    <s v="Gasolía lituð"/>
    <s v="Gasolía"/>
    <m/>
    <m/>
    <n v="448.43870741131019"/>
    <x v="7"/>
    <s v="Landbúnaðar sheet"/>
    <x v="0"/>
  </r>
  <r>
    <m/>
    <x v="12"/>
    <s v="Vesturland"/>
    <s v="Gasolía lituð"/>
    <s v="Gasolía"/>
    <m/>
    <m/>
    <n v="448.43870741131019"/>
    <x v="8"/>
    <s v="Landbúnaðar sheet"/>
    <x v="0"/>
  </r>
  <r>
    <m/>
    <x v="12"/>
    <s v="Vesturland"/>
    <s v="Gasolía lituð"/>
    <s v="Gasolía"/>
    <m/>
    <m/>
    <n v="448.43870741131019"/>
    <x v="9"/>
    <s v="Landbúnaðar sheet"/>
    <x v="0"/>
  </r>
  <r>
    <m/>
    <x v="12"/>
    <s v="Vesturland"/>
    <s v="Gasolía lituð"/>
    <s v="Gasolía"/>
    <m/>
    <m/>
    <n v="448.43870741131019"/>
    <x v="10"/>
    <s v="Landbúnaðar sheet"/>
    <x v="0"/>
  </r>
  <r>
    <m/>
    <x v="13"/>
    <s v="Vesturland"/>
    <s v="Gasolía lituð"/>
    <s v="Gasolía"/>
    <m/>
    <m/>
    <n v="1050.8726822324516"/>
    <x v="0"/>
    <s v="Landbúnaðar sheet"/>
    <x v="0"/>
  </r>
  <r>
    <m/>
    <x v="13"/>
    <s v="Vesturland"/>
    <s v="Gasolía lituð"/>
    <s v="Gasolía"/>
    <m/>
    <m/>
    <n v="1050.8726822324516"/>
    <x v="1"/>
    <s v="Landbúnaðar sheet"/>
    <x v="0"/>
  </r>
  <r>
    <m/>
    <x v="13"/>
    <s v="Vesturland"/>
    <s v="Gasolía lituð"/>
    <s v="Gasolía"/>
    <m/>
    <m/>
    <n v="1050.8726822324516"/>
    <x v="2"/>
    <s v="Landbúnaðar sheet"/>
    <x v="0"/>
  </r>
  <r>
    <m/>
    <x v="13"/>
    <s v="Vesturland"/>
    <s v="Gasolía lituð"/>
    <s v="Gasolía"/>
    <m/>
    <m/>
    <n v="1050.8726822324516"/>
    <x v="3"/>
    <s v="Landbúnaðar sheet"/>
    <x v="0"/>
  </r>
  <r>
    <m/>
    <x v="13"/>
    <s v="Vesturland"/>
    <s v="Gasolía lituð"/>
    <s v="Gasolía"/>
    <m/>
    <m/>
    <n v="1050.8726822324516"/>
    <x v="4"/>
    <s v="Landbúnaðar sheet"/>
    <x v="0"/>
  </r>
  <r>
    <m/>
    <x v="13"/>
    <s v="Vesturland"/>
    <s v="Gasolía lituð"/>
    <s v="Gasolía"/>
    <m/>
    <m/>
    <n v="1050.8726822324516"/>
    <x v="5"/>
    <s v="Landbúnaðar sheet"/>
    <x v="0"/>
  </r>
  <r>
    <m/>
    <x v="13"/>
    <s v="Vesturland"/>
    <s v="Gasolía lituð"/>
    <s v="Gasolía"/>
    <m/>
    <m/>
    <n v="1050.8726822324516"/>
    <x v="6"/>
    <s v="Landbúnaðar sheet"/>
    <x v="0"/>
  </r>
  <r>
    <m/>
    <x v="13"/>
    <s v="Vesturland"/>
    <s v="Gasolía lituð"/>
    <s v="Gasolía"/>
    <m/>
    <m/>
    <n v="1050.8726822324516"/>
    <x v="7"/>
    <s v="Landbúnaðar sheet"/>
    <x v="0"/>
  </r>
  <r>
    <m/>
    <x v="13"/>
    <s v="Vesturland"/>
    <s v="Gasolía lituð"/>
    <s v="Gasolía"/>
    <m/>
    <m/>
    <n v="1050.8726822324516"/>
    <x v="8"/>
    <s v="Landbúnaðar sheet"/>
    <x v="0"/>
  </r>
  <r>
    <m/>
    <x v="13"/>
    <s v="Vesturland"/>
    <s v="Gasolía lituð"/>
    <s v="Gasolía"/>
    <m/>
    <m/>
    <n v="1050.8726822324516"/>
    <x v="9"/>
    <s v="Landbúnaðar sheet"/>
    <x v="0"/>
  </r>
  <r>
    <m/>
    <x v="13"/>
    <s v="Vesturland"/>
    <s v="Gasolía lituð"/>
    <s v="Gasolía"/>
    <m/>
    <m/>
    <n v="1050.8726822324516"/>
    <x v="10"/>
    <s v="Landbúnaðar sheet"/>
    <x v="0"/>
  </r>
  <r>
    <m/>
    <x v="14"/>
    <s v="Vesturland"/>
    <s v="Gasolía lituð"/>
    <s v="Gasolía"/>
    <m/>
    <m/>
    <n v="199.60540180799731"/>
    <x v="0"/>
    <s v="Landbúnaðar sheet"/>
    <x v="0"/>
  </r>
  <r>
    <m/>
    <x v="14"/>
    <s v="Vesturland"/>
    <s v="Gasolía lituð"/>
    <s v="Gasolía"/>
    <m/>
    <m/>
    <n v="199.60540180799731"/>
    <x v="1"/>
    <s v="Landbúnaðar sheet"/>
    <x v="0"/>
  </r>
  <r>
    <m/>
    <x v="14"/>
    <s v="Vesturland"/>
    <s v="Gasolía lituð"/>
    <s v="Gasolía"/>
    <m/>
    <m/>
    <n v="199.60540180799731"/>
    <x v="2"/>
    <s v="Landbúnaðar sheet"/>
    <x v="0"/>
  </r>
  <r>
    <m/>
    <x v="14"/>
    <s v="Vesturland"/>
    <s v="Gasolía lituð"/>
    <s v="Gasolía"/>
    <m/>
    <m/>
    <n v="199.60540180799731"/>
    <x v="3"/>
    <s v="Landbúnaðar sheet"/>
    <x v="0"/>
  </r>
  <r>
    <m/>
    <x v="14"/>
    <s v="Vesturland"/>
    <s v="Gasolía lituð"/>
    <s v="Gasolía"/>
    <m/>
    <m/>
    <n v="199.60540180799731"/>
    <x v="4"/>
    <s v="Landbúnaðar sheet"/>
    <x v="0"/>
  </r>
  <r>
    <m/>
    <x v="14"/>
    <s v="Vesturland"/>
    <s v="Gasolía lituð"/>
    <s v="Gasolía"/>
    <m/>
    <m/>
    <n v="199.60540180799731"/>
    <x v="5"/>
    <s v="Landbúnaðar sheet"/>
    <x v="0"/>
  </r>
  <r>
    <m/>
    <x v="14"/>
    <s v="Vesturland"/>
    <s v="Gasolía lituð"/>
    <s v="Gasolía"/>
    <m/>
    <m/>
    <n v="199.60540180799731"/>
    <x v="6"/>
    <s v="Landbúnaðar sheet"/>
    <x v="0"/>
  </r>
  <r>
    <m/>
    <x v="14"/>
    <s v="Vesturland"/>
    <s v="Gasolía lituð"/>
    <s v="Gasolía"/>
    <m/>
    <m/>
    <n v="199.60540180799731"/>
    <x v="7"/>
    <s v="Landbúnaðar sheet"/>
    <x v="0"/>
  </r>
  <r>
    <m/>
    <x v="14"/>
    <s v="Vesturland"/>
    <s v="Gasolía lituð"/>
    <s v="Gasolía"/>
    <m/>
    <m/>
    <n v="199.60540180799731"/>
    <x v="8"/>
    <s v="Landbúnaðar sheet"/>
    <x v="0"/>
  </r>
  <r>
    <m/>
    <x v="14"/>
    <s v="Vesturland"/>
    <s v="Gasolía lituð"/>
    <s v="Gasolía"/>
    <m/>
    <m/>
    <n v="199.60540180799731"/>
    <x v="9"/>
    <s v="Landbúnaðar sheet"/>
    <x v="0"/>
  </r>
  <r>
    <m/>
    <x v="14"/>
    <s v="Vesturland"/>
    <s v="Gasolía lituð"/>
    <s v="Gasolía"/>
    <m/>
    <m/>
    <n v="199.60540180799731"/>
    <x v="10"/>
    <s v="Landbúnaðar sheet"/>
    <x v="0"/>
  </r>
  <r>
    <m/>
    <x v="15"/>
    <s v="Vesturland"/>
    <s v="Gasolía lituð"/>
    <s v="Gasolía"/>
    <m/>
    <m/>
    <n v="124.14587839461669"/>
    <x v="0"/>
    <s v="Landbúnaðar sheet"/>
    <x v="0"/>
  </r>
  <r>
    <m/>
    <x v="15"/>
    <s v="Vesturland"/>
    <s v="Gasolía lituð"/>
    <s v="Gasolía"/>
    <m/>
    <m/>
    <n v="124.14587839461669"/>
    <x v="1"/>
    <s v="Landbúnaðar sheet"/>
    <x v="0"/>
  </r>
  <r>
    <m/>
    <x v="15"/>
    <s v="Vesturland"/>
    <s v="Gasolía lituð"/>
    <s v="Gasolía"/>
    <m/>
    <m/>
    <n v="124.14587839461669"/>
    <x v="2"/>
    <s v="Landbúnaðar sheet"/>
    <x v="0"/>
  </r>
  <r>
    <m/>
    <x v="15"/>
    <s v="Vesturland"/>
    <s v="Gasolía lituð"/>
    <s v="Gasolía"/>
    <m/>
    <m/>
    <n v="124.14587839461669"/>
    <x v="3"/>
    <s v="Landbúnaðar sheet"/>
    <x v="0"/>
  </r>
  <r>
    <m/>
    <x v="15"/>
    <s v="Vesturland"/>
    <s v="Gasolía lituð"/>
    <s v="Gasolía"/>
    <m/>
    <m/>
    <n v="124.14587839461669"/>
    <x v="4"/>
    <s v="Landbúnaðar sheet"/>
    <x v="0"/>
  </r>
  <r>
    <m/>
    <x v="15"/>
    <s v="Vesturland"/>
    <s v="Gasolía lituð"/>
    <s v="Gasolía"/>
    <m/>
    <m/>
    <n v="124.14587839461669"/>
    <x v="5"/>
    <s v="Landbúnaðar sheet"/>
    <x v="0"/>
  </r>
  <r>
    <m/>
    <x v="15"/>
    <s v="Vesturland"/>
    <s v="Gasolía lituð"/>
    <s v="Gasolía"/>
    <m/>
    <m/>
    <n v="124.14587839461669"/>
    <x v="6"/>
    <s v="Landbúnaðar sheet"/>
    <x v="0"/>
  </r>
  <r>
    <m/>
    <x v="15"/>
    <s v="Vesturland"/>
    <s v="Gasolía lituð"/>
    <s v="Gasolía"/>
    <m/>
    <m/>
    <n v="124.14587839461669"/>
    <x v="7"/>
    <s v="Landbúnaðar sheet"/>
    <x v="0"/>
  </r>
  <r>
    <m/>
    <x v="15"/>
    <s v="Vesturland"/>
    <s v="Gasolía lituð"/>
    <s v="Gasolía"/>
    <m/>
    <m/>
    <n v="124.14587839461669"/>
    <x v="8"/>
    <s v="Landbúnaðar sheet"/>
    <x v="0"/>
  </r>
  <r>
    <m/>
    <x v="15"/>
    <s v="Vesturland"/>
    <s v="Gasolía lituð"/>
    <s v="Gasolía"/>
    <m/>
    <m/>
    <n v="124.14587839461669"/>
    <x v="9"/>
    <s v="Landbúnaðar sheet"/>
    <x v="0"/>
  </r>
  <r>
    <m/>
    <x v="15"/>
    <s v="Vesturland"/>
    <s v="Gasolía lituð"/>
    <s v="Gasolía"/>
    <m/>
    <m/>
    <n v="124.14587839461669"/>
    <x v="10"/>
    <s v="Landbúnaðar sheet"/>
    <x v="0"/>
  </r>
  <r>
    <m/>
    <x v="16"/>
    <s v="Vesturland"/>
    <s v="Gasolía lituð"/>
    <s v="Gasolía"/>
    <m/>
    <m/>
    <n v="19.975893368827762"/>
    <x v="0"/>
    <s v="Landbúnaðar sheet"/>
    <x v="0"/>
  </r>
  <r>
    <m/>
    <x v="16"/>
    <s v="Vesturland"/>
    <s v="Gasolía lituð"/>
    <s v="Gasolía"/>
    <m/>
    <m/>
    <n v="19.975893368827762"/>
    <x v="1"/>
    <s v="Landbúnaðar sheet"/>
    <x v="0"/>
  </r>
  <r>
    <m/>
    <x v="16"/>
    <s v="Vesturland"/>
    <s v="Gasolía lituð"/>
    <s v="Gasolía"/>
    <m/>
    <m/>
    <n v="19.975893368827762"/>
    <x v="2"/>
    <s v="Landbúnaðar sheet"/>
    <x v="0"/>
  </r>
  <r>
    <m/>
    <x v="16"/>
    <s v="Vesturland"/>
    <s v="Gasolía lituð"/>
    <s v="Gasolía"/>
    <m/>
    <m/>
    <n v="19.975893368827762"/>
    <x v="3"/>
    <s v="Landbúnaðar sheet"/>
    <x v="0"/>
  </r>
  <r>
    <m/>
    <x v="16"/>
    <s v="Vesturland"/>
    <s v="Gasolía lituð"/>
    <s v="Gasolía"/>
    <m/>
    <m/>
    <n v="19.975893368827762"/>
    <x v="4"/>
    <s v="Landbúnaðar sheet"/>
    <x v="0"/>
  </r>
  <r>
    <m/>
    <x v="16"/>
    <s v="Vesturland"/>
    <s v="Gasolía lituð"/>
    <s v="Gasolía"/>
    <m/>
    <m/>
    <n v="19.975893368827762"/>
    <x v="5"/>
    <s v="Landbúnaðar sheet"/>
    <x v="0"/>
  </r>
  <r>
    <m/>
    <x v="16"/>
    <s v="Vesturland"/>
    <s v="Gasolía lituð"/>
    <s v="Gasolía"/>
    <m/>
    <m/>
    <n v="19.975893368827762"/>
    <x v="6"/>
    <s v="Landbúnaðar sheet"/>
    <x v="0"/>
  </r>
  <r>
    <m/>
    <x v="16"/>
    <s v="Vesturland"/>
    <s v="Gasolía lituð"/>
    <s v="Gasolía"/>
    <m/>
    <m/>
    <n v="19.975893368827762"/>
    <x v="7"/>
    <s v="Landbúnaðar sheet"/>
    <x v="0"/>
  </r>
  <r>
    <m/>
    <x v="16"/>
    <s v="Vesturland"/>
    <s v="Gasolía lituð"/>
    <s v="Gasolía"/>
    <m/>
    <m/>
    <n v="19.975893368827762"/>
    <x v="8"/>
    <s v="Landbúnaðar sheet"/>
    <x v="0"/>
  </r>
  <r>
    <m/>
    <x v="16"/>
    <s v="Vesturland"/>
    <s v="Gasolía lituð"/>
    <s v="Gasolía"/>
    <m/>
    <m/>
    <n v="19.975893368827762"/>
    <x v="9"/>
    <s v="Landbúnaðar sheet"/>
    <x v="0"/>
  </r>
  <r>
    <m/>
    <x v="16"/>
    <s v="Vesturland"/>
    <s v="Gasolía lituð"/>
    <s v="Gasolía"/>
    <m/>
    <m/>
    <n v="19.975893368827762"/>
    <x v="10"/>
    <s v="Landbúnaðar sheet"/>
    <x v="0"/>
  </r>
  <r>
    <m/>
    <x v="17"/>
    <s v="Vesturland"/>
    <s v="Gasolía lituð"/>
    <s v="Gasolía"/>
    <m/>
    <m/>
    <n v="82.450806943597144"/>
    <x v="0"/>
    <s v="Landbúnaðar sheet"/>
    <x v="0"/>
  </r>
  <r>
    <m/>
    <x v="17"/>
    <s v="Vesturland"/>
    <s v="Gasolía lituð"/>
    <s v="Gasolía"/>
    <m/>
    <m/>
    <n v="82.450806943597144"/>
    <x v="1"/>
    <s v="Landbúnaðar sheet"/>
    <x v="0"/>
  </r>
  <r>
    <m/>
    <x v="17"/>
    <s v="Vesturland"/>
    <s v="Gasolía lituð"/>
    <s v="Gasolía"/>
    <m/>
    <m/>
    <n v="82.450806943597144"/>
    <x v="2"/>
    <s v="Landbúnaðar sheet"/>
    <x v="0"/>
  </r>
  <r>
    <m/>
    <x v="17"/>
    <s v="Vesturland"/>
    <s v="Gasolía lituð"/>
    <s v="Gasolía"/>
    <m/>
    <m/>
    <n v="82.450806943597144"/>
    <x v="3"/>
    <s v="Landbúnaðar sheet"/>
    <x v="0"/>
  </r>
  <r>
    <m/>
    <x v="17"/>
    <s v="Vesturland"/>
    <s v="Gasolía lituð"/>
    <s v="Gasolía"/>
    <m/>
    <m/>
    <n v="82.450806943597144"/>
    <x v="4"/>
    <s v="Landbúnaðar sheet"/>
    <x v="0"/>
  </r>
  <r>
    <m/>
    <x v="17"/>
    <s v="Vesturland"/>
    <s v="Gasolía lituð"/>
    <s v="Gasolía"/>
    <m/>
    <m/>
    <n v="82.450806943597144"/>
    <x v="5"/>
    <s v="Landbúnaðar sheet"/>
    <x v="0"/>
  </r>
  <r>
    <m/>
    <x v="17"/>
    <s v="Vesturland"/>
    <s v="Gasolía lituð"/>
    <s v="Gasolía"/>
    <m/>
    <m/>
    <n v="82.450806943597144"/>
    <x v="6"/>
    <s v="Landbúnaðar sheet"/>
    <x v="0"/>
  </r>
  <r>
    <m/>
    <x v="17"/>
    <s v="Vesturland"/>
    <s v="Gasolía lituð"/>
    <s v="Gasolía"/>
    <m/>
    <m/>
    <n v="82.450806943597144"/>
    <x v="7"/>
    <s v="Landbúnaðar sheet"/>
    <x v="0"/>
  </r>
  <r>
    <m/>
    <x v="17"/>
    <s v="Vesturland"/>
    <s v="Gasolía lituð"/>
    <s v="Gasolía"/>
    <m/>
    <m/>
    <n v="82.450806943597144"/>
    <x v="8"/>
    <s v="Landbúnaðar sheet"/>
    <x v="0"/>
  </r>
  <r>
    <m/>
    <x v="17"/>
    <s v="Vesturland"/>
    <s v="Gasolía lituð"/>
    <s v="Gasolía"/>
    <m/>
    <m/>
    <n v="82.450806943597144"/>
    <x v="9"/>
    <s v="Landbúnaðar sheet"/>
    <x v="0"/>
  </r>
  <r>
    <m/>
    <x v="17"/>
    <s v="Vesturland"/>
    <s v="Gasolía lituð"/>
    <s v="Gasolía"/>
    <m/>
    <m/>
    <n v="82.450806943597144"/>
    <x v="10"/>
    <s v="Landbúnaðar sheet"/>
    <x v="0"/>
  </r>
  <r>
    <m/>
    <x v="18"/>
    <s v="Norðurland vestra"/>
    <s v="Gasolía lituð"/>
    <s v="Gasolía"/>
    <m/>
    <m/>
    <n v="633.52836781099222"/>
    <x v="0"/>
    <s v="Landbúnaðar sheet"/>
    <x v="0"/>
  </r>
  <r>
    <m/>
    <x v="18"/>
    <s v="Norðurland vestra"/>
    <s v="Gasolía lituð"/>
    <s v="Gasolía"/>
    <m/>
    <m/>
    <n v="633.52836781099222"/>
    <x v="1"/>
    <s v="Landbúnaðar sheet"/>
    <x v="0"/>
  </r>
  <r>
    <m/>
    <x v="18"/>
    <s v="Norðurland vestra"/>
    <s v="Gasolía lituð"/>
    <s v="Gasolía"/>
    <m/>
    <m/>
    <n v="633.52836781099222"/>
    <x v="2"/>
    <s v="Landbúnaðar sheet"/>
    <x v="0"/>
  </r>
  <r>
    <m/>
    <x v="18"/>
    <s v="Norðurland vestra"/>
    <s v="Gasolía lituð"/>
    <s v="Gasolía"/>
    <m/>
    <m/>
    <n v="633.52836781099222"/>
    <x v="3"/>
    <s v="Landbúnaðar sheet"/>
    <x v="0"/>
  </r>
  <r>
    <m/>
    <x v="18"/>
    <s v="Norðurland vestra"/>
    <s v="Gasolía lituð"/>
    <s v="Gasolía"/>
    <m/>
    <m/>
    <n v="633.52836781099222"/>
    <x v="4"/>
    <s v="Landbúnaðar sheet"/>
    <x v="0"/>
  </r>
  <r>
    <m/>
    <x v="18"/>
    <s v="Norðurland vestra"/>
    <s v="Gasolía lituð"/>
    <s v="Gasolía"/>
    <m/>
    <m/>
    <n v="633.52836781099222"/>
    <x v="5"/>
    <s v="Landbúnaðar sheet"/>
    <x v="0"/>
  </r>
  <r>
    <m/>
    <x v="18"/>
    <s v="Norðurland vestra"/>
    <s v="Gasolía lituð"/>
    <s v="Gasolía"/>
    <m/>
    <m/>
    <n v="633.52836781099222"/>
    <x v="6"/>
    <s v="Landbúnaðar sheet"/>
    <x v="0"/>
  </r>
  <r>
    <m/>
    <x v="18"/>
    <s v="Norðurland vestra"/>
    <s v="Gasolía lituð"/>
    <s v="Gasolía"/>
    <m/>
    <m/>
    <n v="633.52836781099222"/>
    <x v="7"/>
    <s v="Landbúnaðar sheet"/>
    <x v="0"/>
  </r>
  <r>
    <m/>
    <x v="18"/>
    <s v="Norðurland vestra"/>
    <s v="Gasolía lituð"/>
    <s v="Gasolía"/>
    <m/>
    <m/>
    <n v="633.52836781099222"/>
    <x v="8"/>
    <s v="Landbúnaðar sheet"/>
    <x v="0"/>
  </r>
  <r>
    <m/>
    <x v="18"/>
    <s v="Norðurland vestra"/>
    <s v="Gasolía lituð"/>
    <s v="Gasolía"/>
    <m/>
    <m/>
    <n v="633.52836781099222"/>
    <x v="9"/>
    <s v="Landbúnaðar sheet"/>
    <x v="0"/>
  </r>
  <r>
    <m/>
    <x v="18"/>
    <s v="Norðurland vestra"/>
    <s v="Gasolía lituð"/>
    <s v="Gasolía"/>
    <m/>
    <m/>
    <n v="633.52836781099222"/>
    <x v="10"/>
    <s v="Landbúnaðar sheet"/>
    <x v="0"/>
  </r>
  <r>
    <m/>
    <x v="19"/>
    <s v="Norðurland vestra"/>
    <s v="Gasolía lituð"/>
    <s v="Gasolía"/>
    <m/>
    <m/>
    <n v="819.09676852827545"/>
    <x v="0"/>
    <s v="Landbúnaðar sheet"/>
    <x v="0"/>
  </r>
  <r>
    <m/>
    <x v="19"/>
    <s v="Norðurland vestra"/>
    <s v="Gasolía lituð"/>
    <s v="Gasolía"/>
    <m/>
    <m/>
    <n v="819.09676852827545"/>
    <x v="1"/>
    <s v="Landbúnaðar sheet"/>
    <x v="0"/>
  </r>
  <r>
    <m/>
    <x v="19"/>
    <s v="Norðurland vestra"/>
    <s v="Gasolía lituð"/>
    <s v="Gasolía"/>
    <m/>
    <m/>
    <n v="819.09676852827545"/>
    <x v="2"/>
    <s v="Landbúnaðar sheet"/>
    <x v="0"/>
  </r>
  <r>
    <m/>
    <x v="19"/>
    <s v="Norðurland vestra"/>
    <s v="Gasolía lituð"/>
    <s v="Gasolía"/>
    <m/>
    <m/>
    <n v="819.09676852827545"/>
    <x v="3"/>
    <s v="Landbúnaðar sheet"/>
    <x v="0"/>
  </r>
  <r>
    <m/>
    <x v="19"/>
    <s v="Norðurland vestra"/>
    <s v="Gasolía lituð"/>
    <s v="Gasolía"/>
    <m/>
    <m/>
    <n v="819.09676852827545"/>
    <x v="4"/>
    <s v="Landbúnaðar sheet"/>
    <x v="0"/>
  </r>
  <r>
    <m/>
    <x v="19"/>
    <s v="Norðurland vestra"/>
    <s v="Gasolía lituð"/>
    <s v="Gasolía"/>
    <m/>
    <m/>
    <n v="819.09676852827545"/>
    <x v="5"/>
    <s v="Landbúnaðar sheet"/>
    <x v="0"/>
  </r>
  <r>
    <m/>
    <x v="19"/>
    <s v="Norðurland vestra"/>
    <s v="Gasolía lituð"/>
    <s v="Gasolía"/>
    <m/>
    <m/>
    <n v="819.09676852827545"/>
    <x v="6"/>
    <s v="Landbúnaðar sheet"/>
    <x v="0"/>
  </r>
  <r>
    <m/>
    <x v="19"/>
    <s v="Norðurland vestra"/>
    <s v="Gasolía lituð"/>
    <s v="Gasolía"/>
    <m/>
    <m/>
    <n v="819.09676852827545"/>
    <x v="7"/>
    <s v="Landbúnaðar sheet"/>
    <x v="0"/>
  </r>
  <r>
    <m/>
    <x v="19"/>
    <s v="Norðurland vestra"/>
    <s v="Gasolía lituð"/>
    <s v="Gasolía"/>
    <m/>
    <m/>
    <n v="819.09676852827545"/>
    <x v="8"/>
    <s v="Landbúnaðar sheet"/>
    <x v="0"/>
  </r>
  <r>
    <m/>
    <x v="19"/>
    <s v="Norðurland vestra"/>
    <s v="Gasolía lituð"/>
    <s v="Gasolía"/>
    <m/>
    <m/>
    <n v="819.09676852827545"/>
    <x v="9"/>
    <s v="Landbúnaðar sheet"/>
    <x v="0"/>
  </r>
  <r>
    <m/>
    <x v="19"/>
    <s v="Norðurland vestra"/>
    <s v="Gasolía lituð"/>
    <s v="Gasolía"/>
    <m/>
    <m/>
    <n v="819.09676852827545"/>
    <x v="10"/>
    <s v="Landbúnaðar sheet"/>
    <x v="0"/>
  </r>
  <r>
    <m/>
    <x v="20"/>
    <s v="Norðurland vestra"/>
    <s v="Gasolía lituð"/>
    <s v="Gasolía"/>
    <m/>
    <m/>
    <n v="7.2397260273972597"/>
    <x v="0"/>
    <s v="Landbúnaðar sheet"/>
    <x v="0"/>
  </r>
  <r>
    <m/>
    <x v="20"/>
    <s v="Norðurland vestra"/>
    <s v="Gasolía lituð"/>
    <s v="Gasolía"/>
    <m/>
    <m/>
    <n v="7.2397260273972597"/>
    <x v="1"/>
    <s v="Landbúnaðar sheet"/>
    <x v="0"/>
  </r>
  <r>
    <m/>
    <x v="20"/>
    <s v="Norðurland vestra"/>
    <s v="Gasolía lituð"/>
    <s v="Gasolía"/>
    <m/>
    <m/>
    <n v="7.2397260273972597"/>
    <x v="2"/>
    <s v="Landbúnaðar sheet"/>
    <x v="0"/>
  </r>
  <r>
    <m/>
    <x v="20"/>
    <s v="Norðurland vestra"/>
    <s v="Gasolía lituð"/>
    <s v="Gasolía"/>
    <m/>
    <m/>
    <n v="7.2397260273972597"/>
    <x v="3"/>
    <s v="Landbúnaðar sheet"/>
    <x v="0"/>
  </r>
  <r>
    <m/>
    <x v="20"/>
    <s v="Norðurland vestra"/>
    <s v="Gasolía lituð"/>
    <s v="Gasolía"/>
    <m/>
    <m/>
    <n v="7.2397260273972597"/>
    <x v="4"/>
    <s v="Landbúnaðar sheet"/>
    <x v="0"/>
  </r>
  <r>
    <m/>
    <x v="20"/>
    <s v="Norðurland vestra"/>
    <s v="Gasolía lituð"/>
    <s v="Gasolía"/>
    <m/>
    <m/>
    <n v="7.2397260273972597"/>
    <x v="5"/>
    <s v="Landbúnaðar sheet"/>
    <x v="0"/>
  </r>
  <r>
    <m/>
    <x v="20"/>
    <s v="Norðurland vestra"/>
    <s v="Gasolía lituð"/>
    <s v="Gasolía"/>
    <m/>
    <m/>
    <n v="7.2397260273972597"/>
    <x v="6"/>
    <s v="Landbúnaðar sheet"/>
    <x v="0"/>
  </r>
  <r>
    <m/>
    <x v="20"/>
    <s v="Norðurland vestra"/>
    <s v="Gasolía lituð"/>
    <s v="Gasolía"/>
    <m/>
    <m/>
    <n v="7.2397260273972597"/>
    <x v="7"/>
    <s v="Landbúnaðar sheet"/>
    <x v="0"/>
  </r>
  <r>
    <m/>
    <x v="20"/>
    <s v="Norðurland vestra"/>
    <s v="Gasolía lituð"/>
    <s v="Gasolía"/>
    <m/>
    <m/>
    <n v="7.2397260273972597"/>
    <x v="8"/>
    <s v="Landbúnaðar sheet"/>
    <x v="0"/>
  </r>
  <r>
    <m/>
    <x v="20"/>
    <s v="Norðurland vestra"/>
    <s v="Gasolía lituð"/>
    <s v="Gasolía"/>
    <m/>
    <m/>
    <n v="7.2397260273972597"/>
    <x v="9"/>
    <s v="Landbúnaðar sheet"/>
    <x v="0"/>
  </r>
  <r>
    <m/>
    <x v="20"/>
    <s v="Norðurland vestra"/>
    <s v="Gasolía lituð"/>
    <s v="Gasolía"/>
    <m/>
    <m/>
    <n v="7.2397260273972597"/>
    <x v="10"/>
    <s v="Landbúnaðar sheet"/>
    <x v="0"/>
  </r>
  <r>
    <m/>
    <x v="21"/>
    <s v="Norðurland vestra"/>
    <s v="Gasolía lituð"/>
    <s v="Gasolía"/>
    <m/>
    <m/>
    <n v="1418.2926164198698"/>
    <x v="0"/>
    <s v="Landbúnaðar sheet"/>
    <x v="0"/>
  </r>
  <r>
    <m/>
    <x v="21"/>
    <s v="Norðurland vestra"/>
    <s v="Gasolía lituð"/>
    <s v="Gasolía"/>
    <m/>
    <m/>
    <n v="1418.2926164198698"/>
    <x v="1"/>
    <s v="Landbúnaðar sheet"/>
    <x v="0"/>
  </r>
  <r>
    <m/>
    <x v="21"/>
    <s v="Norðurland vestra"/>
    <s v="Gasolía lituð"/>
    <s v="Gasolía"/>
    <m/>
    <m/>
    <n v="1418.2926164198698"/>
    <x v="2"/>
    <s v="Landbúnaðar sheet"/>
    <x v="0"/>
  </r>
  <r>
    <m/>
    <x v="21"/>
    <s v="Norðurland vestra"/>
    <s v="Gasolía lituð"/>
    <s v="Gasolía"/>
    <m/>
    <m/>
    <n v="1418.2926164198698"/>
    <x v="3"/>
    <s v="Landbúnaðar sheet"/>
    <x v="0"/>
  </r>
  <r>
    <m/>
    <x v="21"/>
    <s v="Norðurland vestra"/>
    <s v="Gasolía lituð"/>
    <s v="Gasolía"/>
    <m/>
    <m/>
    <n v="1418.2926164198698"/>
    <x v="4"/>
    <s v="Landbúnaðar sheet"/>
    <x v="0"/>
  </r>
  <r>
    <m/>
    <x v="21"/>
    <s v="Norðurland vestra"/>
    <s v="Gasolía lituð"/>
    <s v="Gasolía"/>
    <m/>
    <m/>
    <n v="1418.2926164198698"/>
    <x v="5"/>
    <s v="Landbúnaðar sheet"/>
    <x v="0"/>
  </r>
  <r>
    <m/>
    <x v="21"/>
    <s v="Norðurland vestra"/>
    <s v="Gasolía lituð"/>
    <s v="Gasolía"/>
    <m/>
    <m/>
    <n v="1418.2926164198698"/>
    <x v="6"/>
    <s v="Landbúnaðar sheet"/>
    <x v="0"/>
  </r>
  <r>
    <m/>
    <x v="21"/>
    <s v="Norðurland vestra"/>
    <s v="Gasolía lituð"/>
    <s v="Gasolía"/>
    <m/>
    <m/>
    <n v="1418.2926164198698"/>
    <x v="7"/>
    <s v="Landbúnaðar sheet"/>
    <x v="0"/>
  </r>
  <r>
    <m/>
    <x v="21"/>
    <s v="Norðurland vestra"/>
    <s v="Gasolía lituð"/>
    <s v="Gasolía"/>
    <m/>
    <m/>
    <n v="1418.2926164198698"/>
    <x v="8"/>
    <s v="Landbúnaðar sheet"/>
    <x v="0"/>
  </r>
  <r>
    <m/>
    <x v="21"/>
    <s v="Norðurland vestra"/>
    <s v="Gasolía lituð"/>
    <s v="Gasolía"/>
    <m/>
    <m/>
    <n v="1418.2926164198698"/>
    <x v="9"/>
    <s v="Landbúnaðar sheet"/>
    <x v="0"/>
  </r>
  <r>
    <m/>
    <x v="21"/>
    <s v="Norðurland vestra"/>
    <s v="Gasolía lituð"/>
    <s v="Gasolía"/>
    <m/>
    <m/>
    <n v="1418.2926164198698"/>
    <x v="10"/>
    <s v="Landbúnaðar sheet"/>
    <x v="0"/>
  </r>
  <r>
    <m/>
    <x v="22"/>
    <s v="Austurland"/>
    <s v="Gasolía lituð"/>
    <s v="Gasolía"/>
    <m/>
    <m/>
    <n v="165.01885641395376"/>
    <x v="0"/>
    <s v="Landbúnaðar sheet"/>
    <x v="0"/>
  </r>
  <r>
    <m/>
    <x v="22"/>
    <s v="Austurland"/>
    <s v="Gasolía lituð"/>
    <s v="Gasolía"/>
    <m/>
    <m/>
    <n v="165.01885641395376"/>
    <x v="1"/>
    <s v="Landbúnaðar sheet"/>
    <x v="0"/>
  </r>
  <r>
    <m/>
    <x v="22"/>
    <s v="Austurland"/>
    <s v="Gasolía lituð"/>
    <s v="Gasolía"/>
    <m/>
    <m/>
    <n v="165.01885641395376"/>
    <x v="2"/>
    <s v="Landbúnaðar sheet"/>
    <x v="0"/>
  </r>
  <r>
    <m/>
    <x v="22"/>
    <s v="Austurland"/>
    <s v="Gasolía lituð"/>
    <s v="Gasolía"/>
    <m/>
    <m/>
    <n v="165.01885641395376"/>
    <x v="3"/>
    <s v="Landbúnaðar sheet"/>
    <x v="0"/>
  </r>
  <r>
    <m/>
    <x v="22"/>
    <s v="Austurland"/>
    <s v="Gasolía lituð"/>
    <s v="Gasolía"/>
    <m/>
    <m/>
    <n v="165.01885641395376"/>
    <x v="4"/>
    <s v="Landbúnaðar sheet"/>
    <x v="0"/>
  </r>
  <r>
    <m/>
    <x v="22"/>
    <s v="Austurland"/>
    <s v="Gasolía lituð"/>
    <s v="Gasolía"/>
    <m/>
    <m/>
    <n v="165.01885641395376"/>
    <x v="5"/>
    <s v="Landbúnaðar sheet"/>
    <x v="0"/>
  </r>
  <r>
    <m/>
    <x v="22"/>
    <s v="Austurland"/>
    <s v="Gasolía lituð"/>
    <s v="Gasolía"/>
    <m/>
    <m/>
    <n v="165.01885641395376"/>
    <x v="6"/>
    <s v="Landbúnaðar sheet"/>
    <x v="0"/>
  </r>
  <r>
    <m/>
    <x v="22"/>
    <s v="Austurland"/>
    <s v="Gasolía lituð"/>
    <s v="Gasolía"/>
    <m/>
    <m/>
    <n v="165.01885641395376"/>
    <x v="7"/>
    <s v="Landbúnaðar sheet"/>
    <x v="0"/>
  </r>
  <r>
    <m/>
    <x v="22"/>
    <s v="Austurland"/>
    <s v="Gasolía lituð"/>
    <s v="Gasolía"/>
    <m/>
    <m/>
    <n v="165.01885641395376"/>
    <x v="8"/>
    <s v="Landbúnaðar sheet"/>
    <x v="0"/>
  </r>
  <r>
    <m/>
    <x v="22"/>
    <s v="Austurland"/>
    <s v="Gasolía lituð"/>
    <s v="Gasolía"/>
    <m/>
    <m/>
    <n v="165.01885641395376"/>
    <x v="9"/>
    <s v="Landbúnaðar sheet"/>
    <x v="0"/>
  </r>
  <r>
    <m/>
    <x v="22"/>
    <s v="Austurland"/>
    <s v="Gasolía lituð"/>
    <s v="Gasolía"/>
    <m/>
    <m/>
    <n v="165.01885641395376"/>
    <x v="10"/>
    <s v="Landbúnaðar sheet"/>
    <x v="0"/>
  </r>
  <r>
    <m/>
    <x v="23"/>
    <s v="Austurland"/>
    <s v="Gasolía lituð"/>
    <s v="Gasolía"/>
    <m/>
    <m/>
    <n v="247.75858244135102"/>
    <x v="0"/>
    <s v="Landbúnaðar sheet"/>
    <x v="0"/>
  </r>
  <r>
    <m/>
    <x v="23"/>
    <s v="Austurland"/>
    <s v="Gasolía lituð"/>
    <s v="Gasolía"/>
    <m/>
    <m/>
    <n v="247.75858244135102"/>
    <x v="1"/>
    <s v="Landbúnaðar sheet"/>
    <x v="0"/>
  </r>
  <r>
    <m/>
    <x v="23"/>
    <s v="Austurland"/>
    <s v="Gasolía lituð"/>
    <s v="Gasolía"/>
    <m/>
    <m/>
    <n v="247.75858244135102"/>
    <x v="2"/>
    <s v="Landbúnaðar sheet"/>
    <x v="0"/>
  </r>
  <r>
    <m/>
    <x v="23"/>
    <s v="Austurland"/>
    <s v="Gasolía lituð"/>
    <s v="Gasolía"/>
    <m/>
    <m/>
    <n v="247.75858244135102"/>
    <x v="3"/>
    <s v="Landbúnaðar sheet"/>
    <x v="0"/>
  </r>
  <r>
    <m/>
    <x v="23"/>
    <s v="Austurland"/>
    <s v="Gasolía lituð"/>
    <s v="Gasolía"/>
    <m/>
    <m/>
    <n v="247.75858244135102"/>
    <x v="4"/>
    <s v="Landbúnaðar sheet"/>
    <x v="0"/>
  </r>
  <r>
    <m/>
    <x v="23"/>
    <s v="Austurland"/>
    <s v="Gasolía lituð"/>
    <s v="Gasolía"/>
    <m/>
    <m/>
    <n v="247.75858244135102"/>
    <x v="5"/>
    <s v="Landbúnaðar sheet"/>
    <x v="0"/>
  </r>
  <r>
    <m/>
    <x v="23"/>
    <s v="Austurland"/>
    <s v="Gasolía lituð"/>
    <s v="Gasolía"/>
    <m/>
    <m/>
    <n v="247.75858244135102"/>
    <x v="6"/>
    <s v="Landbúnaðar sheet"/>
    <x v="0"/>
  </r>
  <r>
    <m/>
    <x v="23"/>
    <s v="Austurland"/>
    <s v="Gasolía lituð"/>
    <s v="Gasolía"/>
    <m/>
    <m/>
    <n v="247.75858244135102"/>
    <x v="7"/>
    <s v="Landbúnaðar sheet"/>
    <x v="0"/>
  </r>
  <r>
    <m/>
    <x v="23"/>
    <s v="Austurland"/>
    <s v="Gasolía lituð"/>
    <s v="Gasolía"/>
    <m/>
    <m/>
    <n v="247.75858244135102"/>
    <x v="8"/>
    <s v="Landbúnaðar sheet"/>
    <x v="0"/>
  </r>
  <r>
    <m/>
    <x v="23"/>
    <s v="Austurland"/>
    <s v="Gasolía lituð"/>
    <s v="Gasolía"/>
    <m/>
    <m/>
    <n v="247.75858244135102"/>
    <x v="9"/>
    <s v="Landbúnaðar sheet"/>
    <x v="0"/>
  </r>
  <r>
    <m/>
    <x v="23"/>
    <s v="Austurland"/>
    <s v="Gasolía lituð"/>
    <s v="Gasolía"/>
    <m/>
    <m/>
    <n v="247.75858244135102"/>
    <x v="10"/>
    <s v="Landbúnaðar sheet"/>
    <x v="0"/>
  </r>
  <r>
    <m/>
    <x v="24"/>
    <s v="Suðurland"/>
    <s v="Gasolía lituð"/>
    <s v="Gasolía"/>
    <m/>
    <m/>
    <n v="164.25119701255247"/>
    <x v="0"/>
    <s v="Landbúnaðar sheet"/>
    <x v="0"/>
  </r>
  <r>
    <m/>
    <x v="24"/>
    <s v="Suðurland"/>
    <s v="Gasolía lituð"/>
    <s v="Gasolía"/>
    <m/>
    <m/>
    <n v="164.25119701255247"/>
    <x v="1"/>
    <s v="Landbúnaðar sheet"/>
    <x v="0"/>
  </r>
  <r>
    <m/>
    <x v="24"/>
    <s v="Suðurland"/>
    <s v="Gasolía lituð"/>
    <s v="Gasolía"/>
    <m/>
    <m/>
    <n v="164.25119701255247"/>
    <x v="2"/>
    <s v="Landbúnaðar sheet"/>
    <x v="0"/>
  </r>
  <r>
    <m/>
    <x v="24"/>
    <s v="Suðurland"/>
    <s v="Gasolía lituð"/>
    <s v="Gasolía"/>
    <m/>
    <m/>
    <n v="164.25119701255247"/>
    <x v="3"/>
    <s v="Landbúnaðar sheet"/>
    <x v="0"/>
  </r>
  <r>
    <m/>
    <x v="24"/>
    <s v="Suðurland"/>
    <s v="Gasolía lituð"/>
    <s v="Gasolía"/>
    <m/>
    <m/>
    <n v="164.25119701255247"/>
    <x v="4"/>
    <s v="Landbúnaðar sheet"/>
    <x v="0"/>
  </r>
  <r>
    <m/>
    <x v="24"/>
    <s v="Suðurland"/>
    <s v="Gasolía lituð"/>
    <s v="Gasolía"/>
    <m/>
    <m/>
    <n v="164.25119701255247"/>
    <x v="5"/>
    <s v="Landbúnaðar sheet"/>
    <x v="0"/>
  </r>
  <r>
    <m/>
    <x v="24"/>
    <s v="Suðurland"/>
    <s v="Gasolía lituð"/>
    <s v="Gasolía"/>
    <m/>
    <m/>
    <n v="164.25119701255247"/>
    <x v="6"/>
    <s v="Landbúnaðar sheet"/>
    <x v="0"/>
  </r>
  <r>
    <m/>
    <x v="24"/>
    <s v="Suðurland"/>
    <s v="Gasolía lituð"/>
    <s v="Gasolía"/>
    <m/>
    <m/>
    <n v="164.25119701255247"/>
    <x v="7"/>
    <s v="Landbúnaðar sheet"/>
    <x v="0"/>
  </r>
  <r>
    <m/>
    <x v="24"/>
    <s v="Suðurland"/>
    <s v="Gasolía lituð"/>
    <s v="Gasolía"/>
    <m/>
    <m/>
    <n v="164.25119701255247"/>
    <x v="8"/>
    <s v="Landbúnaðar sheet"/>
    <x v="0"/>
  </r>
  <r>
    <m/>
    <x v="24"/>
    <s v="Suðurland"/>
    <s v="Gasolía lituð"/>
    <s v="Gasolía"/>
    <m/>
    <m/>
    <n v="164.25119701255247"/>
    <x v="9"/>
    <s v="Landbúnaðar sheet"/>
    <x v="0"/>
  </r>
  <r>
    <m/>
    <x v="24"/>
    <s v="Suðurland"/>
    <s v="Gasolía lituð"/>
    <s v="Gasolía"/>
    <m/>
    <m/>
    <n v="164.25119701255247"/>
    <x v="10"/>
    <s v="Landbúnaðar sheet"/>
    <x v="0"/>
  </r>
  <r>
    <m/>
    <x v="25"/>
    <s v="Suðurland"/>
    <s v="Gasolía lituð"/>
    <s v="Gasolía"/>
    <m/>
    <m/>
    <n v="440.18287948533077"/>
    <x v="0"/>
    <s v="Landbúnaðar sheet"/>
    <x v="0"/>
  </r>
  <r>
    <m/>
    <x v="25"/>
    <s v="Suðurland"/>
    <s v="Gasolía lituð"/>
    <s v="Gasolía"/>
    <m/>
    <m/>
    <n v="440.18287948533077"/>
    <x v="1"/>
    <s v="Landbúnaðar sheet"/>
    <x v="0"/>
  </r>
  <r>
    <m/>
    <x v="25"/>
    <s v="Suðurland"/>
    <s v="Gasolía lituð"/>
    <s v="Gasolía"/>
    <m/>
    <m/>
    <n v="440.18287948533077"/>
    <x v="2"/>
    <s v="Landbúnaðar sheet"/>
    <x v="0"/>
  </r>
  <r>
    <m/>
    <x v="25"/>
    <s v="Suðurland"/>
    <s v="Gasolía lituð"/>
    <s v="Gasolía"/>
    <m/>
    <m/>
    <n v="440.18287948533077"/>
    <x v="3"/>
    <s v="Landbúnaðar sheet"/>
    <x v="0"/>
  </r>
  <r>
    <m/>
    <x v="25"/>
    <s v="Suðurland"/>
    <s v="Gasolía lituð"/>
    <s v="Gasolía"/>
    <m/>
    <m/>
    <n v="440.18287948533077"/>
    <x v="4"/>
    <s v="Landbúnaðar sheet"/>
    <x v="0"/>
  </r>
  <r>
    <m/>
    <x v="25"/>
    <s v="Suðurland"/>
    <s v="Gasolía lituð"/>
    <s v="Gasolía"/>
    <m/>
    <m/>
    <n v="440.18287948533077"/>
    <x v="5"/>
    <s v="Landbúnaðar sheet"/>
    <x v="0"/>
  </r>
  <r>
    <m/>
    <x v="25"/>
    <s v="Suðurland"/>
    <s v="Gasolía lituð"/>
    <s v="Gasolía"/>
    <m/>
    <m/>
    <n v="440.18287948533077"/>
    <x v="6"/>
    <s v="Landbúnaðar sheet"/>
    <x v="0"/>
  </r>
  <r>
    <m/>
    <x v="25"/>
    <s v="Suðurland"/>
    <s v="Gasolía lituð"/>
    <s v="Gasolía"/>
    <m/>
    <m/>
    <n v="440.18287948533077"/>
    <x v="7"/>
    <s v="Landbúnaðar sheet"/>
    <x v="0"/>
  </r>
  <r>
    <m/>
    <x v="25"/>
    <s v="Suðurland"/>
    <s v="Gasolía lituð"/>
    <s v="Gasolía"/>
    <m/>
    <m/>
    <n v="440.18287948533077"/>
    <x v="8"/>
    <s v="Landbúnaðar sheet"/>
    <x v="0"/>
  </r>
  <r>
    <m/>
    <x v="25"/>
    <s v="Suðurland"/>
    <s v="Gasolía lituð"/>
    <s v="Gasolía"/>
    <m/>
    <m/>
    <n v="440.18287948533077"/>
    <x v="9"/>
    <s v="Landbúnaðar sheet"/>
    <x v="0"/>
  </r>
  <r>
    <m/>
    <x v="25"/>
    <s v="Suðurland"/>
    <s v="Gasolía lituð"/>
    <s v="Gasolía"/>
    <m/>
    <m/>
    <n v="440.18287948533077"/>
    <x v="10"/>
    <s v="Landbúnaðar sheet"/>
    <x v="0"/>
  </r>
  <r>
    <m/>
    <x v="26"/>
    <s v="Suðurland"/>
    <s v="Gasolía lituð"/>
    <s v="Gasolía"/>
    <m/>
    <m/>
    <n v="879.47248257630383"/>
    <x v="0"/>
    <s v="Landbúnaðar sheet"/>
    <x v="0"/>
  </r>
  <r>
    <m/>
    <x v="26"/>
    <s v="Suðurland"/>
    <s v="Gasolía lituð"/>
    <s v="Gasolía"/>
    <m/>
    <m/>
    <n v="879.47248257630383"/>
    <x v="1"/>
    <s v="Landbúnaðar sheet"/>
    <x v="0"/>
  </r>
  <r>
    <m/>
    <x v="26"/>
    <s v="Suðurland"/>
    <s v="Gasolía lituð"/>
    <s v="Gasolía"/>
    <m/>
    <m/>
    <n v="879.47248257630383"/>
    <x v="2"/>
    <s v="Landbúnaðar sheet"/>
    <x v="0"/>
  </r>
  <r>
    <m/>
    <x v="26"/>
    <s v="Suðurland"/>
    <s v="Gasolía lituð"/>
    <s v="Gasolía"/>
    <m/>
    <m/>
    <n v="879.47248257630383"/>
    <x v="3"/>
    <s v="Landbúnaðar sheet"/>
    <x v="0"/>
  </r>
  <r>
    <m/>
    <x v="26"/>
    <s v="Suðurland"/>
    <s v="Gasolía lituð"/>
    <s v="Gasolía"/>
    <m/>
    <m/>
    <n v="879.47248257630383"/>
    <x v="4"/>
    <s v="Landbúnaðar sheet"/>
    <x v="0"/>
  </r>
  <r>
    <m/>
    <x v="26"/>
    <s v="Suðurland"/>
    <s v="Gasolía lituð"/>
    <s v="Gasolía"/>
    <m/>
    <m/>
    <n v="879.47248257630383"/>
    <x v="5"/>
    <s v="Landbúnaðar sheet"/>
    <x v="0"/>
  </r>
  <r>
    <m/>
    <x v="26"/>
    <s v="Suðurland"/>
    <s v="Gasolía lituð"/>
    <s v="Gasolía"/>
    <m/>
    <m/>
    <n v="879.47248257630383"/>
    <x v="6"/>
    <s v="Landbúnaðar sheet"/>
    <x v="0"/>
  </r>
  <r>
    <m/>
    <x v="26"/>
    <s v="Suðurland"/>
    <s v="Gasolía lituð"/>
    <s v="Gasolía"/>
    <m/>
    <m/>
    <n v="879.47248257630383"/>
    <x v="7"/>
    <s v="Landbúnaðar sheet"/>
    <x v="0"/>
  </r>
  <r>
    <m/>
    <x v="26"/>
    <s v="Suðurland"/>
    <s v="Gasolía lituð"/>
    <s v="Gasolía"/>
    <m/>
    <m/>
    <n v="879.47248257630383"/>
    <x v="8"/>
    <s v="Landbúnaðar sheet"/>
    <x v="0"/>
  </r>
  <r>
    <m/>
    <x v="26"/>
    <s v="Suðurland"/>
    <s v="Gasolía lituð"/>
    <s v="Gasolía"/>
    <m/>
    <m/>
    <n v="879.47248257630383"/>
    <x v="9"/>
    <s v="Landbúnaðar sheet"/>
    <x v="0"/>
  </r>
  <r>
    <m/>
    <x v="26"/>
    <s v="Suðurland"/>
    <s v="Gasolía lituð"/>
    <s v="Gasolía"/>
    <m/>
    <m/>
    <n v="879.47248257630383"/>
    <x v="10"/>
    <s v="Landbúnaðar sheet"/>
    <x v="0"/>
  </r>
  <r>
    <m/>
    <x v="27"/>
    <s v="Suðurland"/>
    <s v="Gasolía lituð"/>
    <s v="Gasolía"/>
    <m/>
    <m/>
    <n v="458.736509345017"/>
    <x v="0"/>
    <s v="Landbúnaðar sheet"/>
    <x v="0"/>
  </r>
  <r>
    <m/>
    <x v="27"/>
    <s v="Suðurland"/>
    <s v="Gasolía lituð"/>
    <s v="Gasolía"/>
    <m/>
    <m/>
    <n v="458.736509345017"/>
    <x v="1"/>
    <s v="Landbúnaðar sheet"/>
    <x v="0"/>
  </r>
  <r>
    <m/>
    <x v="27"/>
    <s v="Suðurland"/>
    <s v="Gasolía lituð"/>
    <s v="Gasolía"/>
    <m/>
    <m/>
    <n v="458.736509345017"/>
    <x v="2"/>
    <s v="Landbúnaðar sheet"/>
    <x v="0"/>
  </r>
  <r>
    <m/>
    <x v="27"/>
    <s v="Suðurland"/>
    <s v="Gasolía lituð"/>
    <s v="Gasolía"/>
    <m/>
    <m/>
    <n v="458.736509345017"/>
    <x v="3"/>
    <s v="Landbúnaðar sheet"/>
    <x v="0"/>
  </r>
  <r>
    <m/>
    <x v="27"/>
    <s v="Suðurland"/>
    <s v="Gasolía lituð"/>
    <s v="Gasolía"/>
    <m/>
    <m/>
    <n v="458.736509345017"/>
    <x v="4"/>
    <s v="Landbúnaðar sheet"/>
    <x v="0"/>
  </r>
  <r>
    <m/>
    <x v="27"/>
    <s v="Suðurland"/>
    <s v="Gasolía lituð"/>
    <s v="Gasolía"/>
    <m/>
    <m/>
    <n v="458.736509345017"/>
    <x v="5"/>
    <s v="Landbúnaðar sheet"/>
    <x v="0"/>
  </r>
  <r>
    <m/>
    <x v="27"/>
    <s v="Suðurland"/>
    <s v="Gasolía lituð"/>
    <s v="Gasolía"/>
    <m/>
    <m/>
    <n v="458.736509345017"/>
    <x v="6"/>
    <s v="Landbúnaðar sheet"/>
    <x v="0"/>
  </r>
  <r>
    <m/>
    <x v="27"/>
    <s v="Suðurland"/>
    <s v="Gasolía lituð"/>
    <s v="Gasolía"/>
    <m/>
    <m/>
    <n v="458.736509345017"/>
    <x v="7"/>
    <s v="Landbúnaðar sheet"/>
    <x v="0"/>
  </r>
  <r>
    <m/>
    <x v="27"/>
    <s v="Suðurland"/>
    <s v="Gasolía lituð"/>
    <s v="Gasolía"/>
    <m/>
    <m/>
    <n v="458.736509345017"/>
    <x v="8"/>
    <s v="Landbúnaðar sheet"/>
    <x v="0"/>
  </r>
  <r>
    <m/>
    <x v="27"/>
    <s v="Suðurland"/>
    <s v="Gasolía lituð"/>
    <s v="Gasolía"/>
    <m/>
    <m/>
    <n v="458.736509345017"/>
    <x v="9"/>
    <s v="Landbúnaðar sheet"/>
    <x v="0"/>
  </r>
  <r>
    <m/>
    <x v="27"/>
    <s v="Suðurland"/>
    <s v="Gasolía lituð"/>
    <s v="Gasolía"/>
    <m/>
    <m/>
    <n v="458.736509345017"/>
    <x v="10"/>
    <s v="Landbúnaðar sheet"/>
    <x v="0"/>
  </r>
  <r>
    <m/>
    <x v="28"/>
    <s v="Suðurland"/>
    <s v="Gasolía lituð"/>
    <s v="Gasolía"/>
    <m/>
    <m/>
    <n v="888.58669328748658"/>
    <x v="0"/>
    <s v="Landbúnaðar sheet"/>
    <x v="0"/>
  </r>
  <r>
    <m/>
    <x v="28"/>
    <s v="Suðurland"/>
    <s v="Gasolía lituð"/>
    <s v="Gasolía"/>
    <m/>
    <m/>
    <n v="888.58669328748658"/>
    <x v="1"/>
    <s v="Landbúnaðar sheet"/>
    <x v="0"/>
  </r>
  <r>
    <m/>
    <x v="28"/>
    <s v="Suðurland"/>
    <s v="Gasolía lituð"/>
    <s v="Gasolía"/>
    <m/>
    <m/>
    <n v="888.58669328748658"/>
    <x v="2"/>
    <s v="Landbúnaðar sheet"/>
    <x v="0"/>
  </r>
  <r>
    <m/>
    <x v="28"/>
    <s v="Suðurland"/>
    <s v="Gasolía lituð"/>
    <s v="Gasolía"/>
    <m/>
    <m/>
    <n v="888.58669328748658"/>
    <x v="3"/>
    <s v="Landbúnaðar sheet"/>
    <x v="0"/>
  </r>
  <r>
    <m/>
    <x v="28"/>
    <s v="Suðurland"/>
    <s v="Gasolía lituð"/>
    <s v="Gasolía"/>
    <m/>
    <m/>
    <n v="888.58669328748658"/>
    <x v="4"/>
    <s v="Landbúnaðar sheet"/>
    <x v="0"/>
  </r>
  <r>
    <m/>
    <x v="28"/>
    <s v="Suðurland"/>
    <s v="Gasolía lituð"/>
    <s v="Gasolía"/>
    <m/>
    <m/>
    <n v="888.58669328748658"/>
    <x v="5"/>
    <s v="Landbúnaðar sheet"/>
    <x v="0"/>
  </r>
  <r>
    <m/>
    <x v="28"/>
    <s v="Suðurland"/>
    <s v="Gasolía lituð"/>
    <s v="Gasolía"/>
    <m/>
    <m/>
    <n v="888.58669328748658"/>
    <x v="6"/>
    <s v="Landbúnaðar sheet"/>
    <x v="0"/>
  </r>
  <r>
    <m/>
    <x v="28"/>
    <s v="Suðurland"/>
    <s v="Gasolía lituð"/>
    <s v="Gasolía"/>
    <m/>
    <m/>
    <n v="888.58669328748658"/>
    <x v="7"/>
    <s v="Landbúnaðar sheet"/>
    <x v="0"/>
  </r>
  <r>
    <m/>
    <x v="28"/>
    <s v="Suðurland"/>
    <s v="Gasolía lituð"/>
    <s v="Gasolía"/>
    <m/>
    <m/>
    <n v="888.58669328748658"/>
    <x v="8"/>
    <s v="Landbúnaðar sheet"/>
    <x v="0"/>
  </r>
  <r>
    <m/>
    <x v="28"/>
    <s v="Suðurland"/>
    <s v="Gasolía lituð"/>
    <s v="Gasolía"/>
    <m/>
    <m/>
    <n v="888.58669328748658"/>
    <x v="9"/>
    <s v="Landbúnaðar sheet"/>
    <x v="0"/>
  </r>
  <r>
    <m/>
    <x v="28"/>
    <s v="Suðurland"/>
    <s v="Gasolía lituð"/>
    <s v="Gasolía"/>
    <m/>
    <m/>
    <n v="888.58669328748658"/>
    <x v="10"/>
    <s v="Landbúnaðar sheet"/>
    <x v="0"/>
  </r>
  <r>
    <m/>
    <x v="29"/>
    <s v="Suðurland"/>
    <s v="Gasolía lituð"/>
    <s v="Gasolía"/>
    <m/>
    <m/>
    <n v="49.969044053759262"/>
    <x v="0"/>
    <s v="Landbúnaðar sheet"/>
    <x v="0"/>
  </r>
  <r>
    <m/>
    <x v="29"/>
    <s v="Suðurland"/>
    <s v="Gasolía lituð"/>
    <s v="Gasolía"/>
    <m/>
    <m/>
    <n v="49.969044053759262"/>
    <x v="1"/>
    <s v="Landbúnaðar sheet"/>
    <x v="0"/>
  </r>
  <r>
    <m/>
    <x v="29"/>
    <s v="Suðurland"/>
    <s v="Gasolía lituð"/>
    <s v="Gasolía"/>
    <m/>
    <m/>
    <n v="49.969044053759262"/>
    <x v="2"/>
    <s v="Landbúnaðar sheet"/>
    <x v="0"/>
  </r>
  <r>
    <m/>
    <x v="29"/>
    <s v="Suðurland"/>
    <s v="Gasolía lituð"/>
    <s v="Gasolía"/>
    <m/>
    <m/>
    <n v="49.969044053759262"/>
    <x v="3"/>
    <s v="Landbúnaðar sheet"/>
    <x v="0"/>
  </r>
  <r>
    <m/>
    <x v="29"/>
    <s v="Suðurland"/>
    <s v="Gasolía lituð"/>
    <s v="Gasolía"/>
    <m/>
    <m/>
    <n v="49.969044053759262"/>
    <x v="4"/>
    <s v="Landbúnaðar sheet"/>
    <x v="0"/>
  </r>
  <r>
    <m/>
    <x v="29"/>
    <s v="Suðurland"/>
    <s v="Gasolía lituð"/>
    <s v="Gasolía"/>
    <m/>
    <m/>
    <n v="49.969044053759262"/>
    <x v="5"/>
    <s v="Landbúnaðar sheet"/>
    <x v="0"/>
  </r>
  <r>
    <m/>
    <x v="29"/>
    <s v="Suðurland"/>
    <s v="Gasolía lituð"/>
    <s v="Gasolía"/>
    <m/>
    <m/>
    <n v="49.969044053759262"/>
    <x v="6"/>
    <s v="Landbúnaðar sheet"/>
    <x v="0"/>
  </r>
  <r>
    <m/>
    <x v="29"/>
    <s v="Suðurland"/>
    <s v="Gasolía lituð"/>
    <s v="Gasolía"/>
    <m/>
    <m/>
    <n v="49.969044053759262"/>
    <x v="7"/>
    <s v="Landbúnaðar sheet"/>
    <x v="0"/>
  </r>
  <r>
    <m/>
    <x v="29"/>
    <s v="Suðurland"/>
    <s v="Gasolía lituð"/>
    <s v="Gasolía"/>
    <m/>
    <m/>
    <n v="49.969044053759262"/>
    <x v="8"/>
    <s v="Landbúnaðar sheet"/>
    <x v="0"/>
  </r>
  <r>
    <m/>
    <x v="29"/>
    <s v="Suðurland"/>
    <s v="Gasolía lituð"/>
    <s v="Gasolía"/>
    <m/>
    <m/>
    <n v="49.969044053759262"/>
    <x v="9"/>
    <s v="Landbúnaðar sheet"/>
    <x v="0"/>
  </r>
  <r>
    <m/>
    <x v="29"/>
    <s v="Suðurland"/>
    <s v="Gasolía lituð"/>
    <s v="Gasolía"/>
    <m/>
    <m/>
    <n v="49.969044053759262"/>
    <x v="10"/>
    <s v="Landbúnaðar sheet"/>
    <x v="0"/>
  </r>
  <r>
    <m/>
    <x v="30"/>
    <s v="Suðurland"/>
    <s v="Gasolía lituð"/>
    <s v="Gasolía"/>
    <m/>
    <m/>
    <n v="673.69789066977239"/>
    <x v="0"/>
    <s v="Landbúnaðar sheet"/>
    <x v="0"/>
  </r>
  <r>
    <m/>
    <x v="30"/>
    <s v="Suðurland"/>
    <s v="Gasolía lituð"/>
    <s v="Gasolía"/>
    <m/>
    <m/>
    <n v="673.69789066977239"/>
    <x v="1"/>
    <s v="Landbúnaðar sheet"/>
    <x v="0"/>
  </r>
  <r>
    <m/>
    <x v="30"/>
    <s v="Suðurland"/>
    <s v="Gasolía lituð"/>
    <s v="Gasolía"/>
    <m/>
    <m/>
    <n v="673.69789066977239"/>
    <x v="2"/>
    <s v="Landbúnaðar sheet"/>
    <x v="0"/>
  </r>
  <r>
    <m/>
    <x v="30"/>
    <s v="Suðurland"/>
    <s v="Gasolía lituð"/>
    <s v="Gasolía"/>
    <m/>
    <m/>
    <n v="673.69789066977239"/>
    <x v="3"/>
    <s v="Landbúnaðar sheet"/>
    <x v="0"/>
  </r>
  <r>
    <m/>
    <x v="30"/>
    <s v="Suðurland"/>
    <s v="Gasolía lituð"/>
    <s v="Gasolía"/>
    <m/>
    <m/>
    <n v="673.69789066977239"/>
    <x v="4"/>
    <s v="Landbúnaðar sheet"/>
    <x v="0"/>
  </r>
  <r>
    <m/>
    <x v="30"/>
    <s v="Suðurland"/>
    <s v="Gasolía lituð"/>
    <s v="Gasolía"/>
    <m/>
    <m/>
    <n v="673.69789066977239"/>
    <x v="5"/>
    <s v="Landbúnaðar sheet"/>
    <x v="0"/>
  </r>
  <r>
    <m/>
    <x v="30"/>
    <s v="Suðurland"/>
    <s v="Gasolía lituð"/>
    <s v="Gasolía"/>
    <m/>
    <m/>
    <n v="673.69789066977239"/>
    <x v="6"/>
    <s v="Landbúnaðar sheet"/>
    <x v="0"/>
  </r>
  <r>
    <m/>
    <x v="30"/>
    <s v="Suðurland"/>
    <s v="Gasolía lituð"/>
    <s v="Gasolía"/>
    <m/>
    <m/>
    <n v="673.69789066977239"/>
    <x v="7"/>
    <s v="Landbúnaðar sheet"/>
    <x v="0"/>
  </r>
  <r>
    <m/>
    <x v="30"/>
    <s v="Suðurland"/>
    <s v="Gasolía lituð"/>
    <s v="Gasolía"/>
    <m/>
    <m/>
    <n v="673.69789066977239"/>
    <x v="8"/>
    <s v="Landbúnaðar sheet"/>
    <x v="0"/>
  </r>
  <r>
    <m/>
    <x v="30"/>
    <s v="Suðurland"/>
    <s v="Gasolía lituð"/>
    <s v="Gasolía"/>
    <m/>
    <m/>
    <n v="673.69789066977239"/>
    <x v="9"/>
    <s v="Landbúnaðar sheet"/>
    <x v="0"/>
  </r>
  <r>
    <m/>
    <x v="30"/>
    <s v="Suðurland"/>
    <s v="Gasolía lituð"/>
    <s v="Gasolía"/>
    <m/>
    <m/>
    <n v="673.69789066977239"/>
    <x v="10"/>
    <s v="Landbúnaðar sheet"/>
    <x v="0"/>
  </r>
  <r>
    <m/>
    <x v="31"/>
    <s v="Suðurnes"/>
    <s v="Gasolía lituð"/>
    <s v="Gasolía"/>
    <m/>
    <m/>
    <n v="7.2397260273972597"/>
    <x v="0"/>
    <s v="Landbúnaðar sheet"/>
    <x v="0"/>
  </r>
  <r>
    <m/>
    <x v="30"/>
    <s v="Suðurland"/>
    <s v="Gasolía lituð"/>
    <s v="Gasolía"/>
    <m/>
    <m/>
    <n v="673.69789066977239"/>
    <x v="1"/>
    <s v="Landbúnaðar sheet"/>
    <x v="0"/>
  </r>
  <r>
    <m/>
    <x v="30"/>
    <s v="Suðurland"/>
    <s v="Gasolía lituð"/>
    <s v="Gasolía"/>
    <m/>
    <m/>
    <n v="673.69789066977239"/>
    <x v="2"/>
    <s v="Landbúnaðar sheet"/>
    <x v="0"/>
  </r>
  <r>
    <m/>
    <x v="30"/>
    <s v="Suðurland"/>
    <s v="Gasolía lituð"/>
    <s v="Gasolía"/>
    <m/>
    <m/>
    <n v="673.69789066977239"/>
    <x v="3"/>
    <s v="Landbúnaðar sheet"/>
    <x v="0"/>
  </r>
  <r>
    <m/>
    <x v="30"/>
    <s v="Suðurland"/>
    <s v="Gasolía lituð"/>
    <s v="Gasolía"/>
    <m/>
    <m/>
    <n v="673.69789066977239"/>
    <x v="4"/>
    <s v="Landbúnaðar sheet"/>
    <x v="0"/>
  </r>
  <r>
    <m/>
    <x v="30"/>
    <s v="Suðurland"/>
    <s v="Gasolía lituð"/>
    <s v="Gasolía"/>
    <m/>
    <m/>
    <n v="673.69789066977239"/>
    <x v="5"/>
    <s v="Landbúnaðar sheet"/>
    <x v="0"/>
  </r>
  <r>
    <m/>
    <x v="30"/>
    <s v="Suðurland"/>
    <s v="Gasolía lituð"/>
    <s v="Gasolía"/>
    <m/>
    <m/>
    <n v="673.69789066977239"/>
    <x v="6"/>
    <s v="Landbúnaðar sheet"/>
    <x v="0"/>
  </r>
  <r>
    <m/>
    <x v="30"/>
    <s v="Suðurland"/>
    <s v="Gasolía lituð"/>
    <s v="Gasolía"/>
    <m/>
    <m/>
    <n v="673.69789066977239"/>
    <x v="7"/>
    <s v="Landbúnaðar sheet"/>
    <x v="0"/>
  </r>
  <r>
    <m/>
    <x v="30"/>
    <s v="Suðurland"/>
    <s v="Gasolía lituð"/>
    <s v="Gasolía"/>
    <m/>
    <m/>
    <n v="673.69789066977239"/>
    <x v="8"/>
    <s v="Landbúnaðar sheet"/>
    <x v="0"/>
  </r>
  <r>
    <m/>
    <x v="30"/>
    <s v="Suðurland"/>
    <s v="Gasolía lituð"/>
    <s v="Gasolía"/>
    <m/>
    <m/>
    <n v="673.69789066977239"/>
    <x v="9"/>
    <s v="Landbúnaðar sheet"/>
    <x v="0"/>
  </r>
  <r>
    <m/>
    <x v="30"/>
    <s v="Suðurland"/>
    <s v="Gasolía lituð"/>
    <s v="Gasolía"/>
    <m/>
    <m/>
    <n v="673.69789066977239"/>
    <x v="10"/>
    <s v="Landbúnaðar sheet"/>
    <x v="0"/>
  </r>
  <r>
    <m/>
    <x v="32"/>
    <s v="Suðurnes"/>
    <s v="Gasolía lituð"/>
    <s v="Gasolía"/>
    <m/>
    <m/>
    <n v="0"/>
    <x v="0"/>
    <s v="Landbúnaðar sheet"/>
    <x v="0"/>
  </r>
  <r>
    <m/>
    <x v="32"/>
    <s v="Suðurnes"/>
    <s v="Gasolía lituð"/>
    <s v="Gasolía"/>
    <m/>
    <m/>
    <n v="0"/>
    <x v="1"/>
    <s v="Landbúnaðar sheet"/>
    <x v="0"/>
  </r>
  <r>
    <m/>
    <x v="32"/>
    <s v="Suðurnes"/>
    <s v="Gasolía lituð"/>
    <s v="Gasolía"/>
    <m/>
    <m/>
    <n v="0"/>
    <x v="2"/>
    <s v="Landbúnaðar sheet"/>
    <x v="0"/>
  </r>
  <r>
    <m/>
    <x v="32"/>
    <s v="Suðurnes"/>
    <s v="Gasolía lituð"/>
    <s v="Gasolía"/>
    <m/>
    <m/>
    <n v="0"/>
    <x v="3"/>
    <s v="Landbúnaðar sheet"/>
    <x v="0"/>
  </r>
  <r>
    <m/>
    <x v="32"/>
    <s v="Suðurnes"/>
    <s v="Gasolía lituð"/>
    <s v="Gasolía"/>
    <m/>
    <m/>
    <n v="0"/>
    <x v="4"/>
    <s v="Landbúnaðar sheet"/>
    <x v="0"/>
  </r>
  <r>
    <m/>
    <x v="32"/>
    <s v="Suðurnes"/>
    <s v="Gasolía lituð"/>
    <s v="Gasolía"/>
    <m/>
    <m/>
    <n v="0"/>
    <x v="5"/>
    <s v="Landbúnaðar sheet"/>
    <x v="0"/>
  </r>
  <r>
    <m/>
    <x v="32"/>
    <s v="Suðurnes"/>
    <s v="Gasolía lituð"/>
    <s v="Gasolía"/>
    <m/>
    <m/>
    <n v="0"/>
    <x v="6"/>
    <s v="Landbúnaðar sheet"/>
    <x v="0"/>
  </r>
  <r>
    <m/>
    <x v="32"/>
    <s v="Suðurnes"/>
    <s v="Gasolía lituð"/>
    <s v="Gasolía"/>
    <m/>
    <m/>
    <n v="0"/>
    <x v="7"/>
    <s v="Landbúnaðar sheet"/>
    <x v="0"/>
  </r>
  <r>
    <m/>
    <x v="32"/>
    <s v="Suðurnes"/>
    <s v="Gasolía lituð"/>
    <s v="Gasolía"/>
    <m/>
    <m/>
    <n v="0"/>
    <x v="8"/>
    <s v="Landbúnaðar sheet"/>
    <x v="0"/>
  </r>
  <r>
    <m/>
    <x v="32"/>
    <s v="Suðurnes"/>
    <s v="Gasolía lituð"/>
    <s v="Gasolía"/>
    <m/>
    <m/>
    <n v="0"/>
    <x v="9"/>
    <s v="Landbúnaðar sheet"/>
    <x v="0"/>
  </r>
  <r>
    <m/>
    <x v="32"/>
    <s v="Suðurnes"/>
    <s v="Gasolía lituð"/>
    <s v="Gasolía"/>
    <m/>
    <m/>
    <n v="0"/>
    <x v="10"/>
    <s v="Landbúnaðar sheet"/>
    <x v="0"/>
  </r>
  <r>
    <m/>
    <x v="32"/>
    <s v="Suðurnes"/>
    <s v="Gasolía lituð"/>
    <s v="Gasolía"/>
    <m/>
    <m/>
    <n v="170"/>
    <x v="0"/>
    <m/>
    <x v="2"/>
  </r>
  <r>
    <m/>
    <x v="32"/>
    <s v="Suðurnes"/>
    <s v="Gasolía lituð"/>
    <s v="Gasolía"/>
    <m/>
    <m/>
    <n v="350"/>
    <x v="1"/>
    <m/>
    <x v="2"/>
  </r>
  <r>
    <m/>
    <x v="32"/>
    <s v="Suðurnes"/>
    <s v="Gasolía lituð"/>
    <s v="Gasolía"/>
    <m/>
    <m/>
    <n v="370"/>
    <x v="2"/>
    <m/>
    <x v="2"/>
  </r>
  <r>
    <m/>
    <x v="32"/>
    <s v="Suðurnes"/>
    <s v="Gasolía lituð"/>
    <s v="Gasolía"/>
    <m/>
    <m/>
    <n v="390"/>
    <x v="3"/>
    <m/>
    <x v="2"/>
  </r>
  <r>
    <m/>
    <x v="32"/>
    <s v="Suðurnes"/>
    <s v="Gasolía lituð"/>
    <s v="Gasolía"/>
    <m/>
    <m/>
    <n v="420"/>
    <x v="4"/>
    <m/>
    <x v="2"/>
  </r>
  <r>
    <m/>
    <x v="32"/>
    <s v="Suðurnes"/>
    <s v="Gasolía lituð"/>
    <s v="Gasolía"/>
    <m/>
    <m/>
    <n v="440"/>
    <x v="5"/>
    <m/>
    <x v="2"/>
  </r>
  <r>
    <m/>
    <x v="32"/>
    <s v="Suðurnes"/>
    <s v="Gasolía lituð"/>
    <s v="Gasolía"/>
    <m/>
    <m/>
    <n v="700"/>
    <x v="6"/>
    <m/>
    <x v="2"/>
  </r>
  <r>
    <m/>
    <x v="32"/>
    <s v="Suðurnes"/>
    <s v="Gasolía lituð"/>
    <s v="Gasolía"/>
    <m/>
    <m/>
    <n v="820"/>
    <x v="7"/>
    <m/>
    <x v="2"/>
  </r>
  <r>
    <m/>
    <x v="32"/>
    <s v="Suðurnes"/>
    <s v="Gasolía lituð"/>
    <s v="Gasolía"/>
    <m/>
    <m/>
    <n v="940"/>
    <x v="8"/>
    <m/>
    <x v="2"/>
  </r>
  <r>
    <m/>
    <x v="32"/>
    <s v="Suðurnes"/>
    <s v="Gasolía lituð"/>
    <s v="Gasolía"/>
    <m/>
    <m/>
    <n v="550"/>
    <x v="9"/>
    <m/>
    <x v="2"/>
  </r>
  <r>
    <m/>
    <x v="32"/>
    <s v="Suðurnes"/>
    <s v="Gasolía lituð"/>
    <s v="Gasolía"/>
    <m/>
    <m/>
    <n v="100"/>
    <x v="10"/>
    <m/>
    <x v="2"/>
  </r>
  <r>
    <m/>
    <x v="33"/>
    <s v="Suðurnes"/>
    <s v="Gasolía lituð"/>
    <s v="Gasolía"/>
    <m/>
    <m/>
    <n v="7.2397260273972597"/>
    <x v="0"/>
    <s v="Landbúnaðar sheet"/>
    <x v="0"/>
  </r>
  <r>
    <m/>
    <x v="33"/>
    <s v="Suðurnes"/>
    <s v="Gasolía lituð"/>
    <s v="Gasolía"/>
    <m/>
    <m/>
    <n v="7.2397260273972597"/>
    <x v="1"/>
    <s v="Landbúnaðar sheet"/>
    <x v="0"/>
  </r>
  <r>
    <m/>
    <x v="33"/>
    <s v="Suðurnes"/>
    <s v="Gasolía lituð"/>
    <s v="Gasolía"/>
    <m/>
    <m/>
    <n v="7.2397260273972597"/>
    <x v="2"/>
    <s v="Landbúnaðar sheet"/>
    <x v="0"/>
  </r>
  <r>
    <m/>
    <x v="33"/>
    <s v="Suðurnes"/>
    <s v="Gasolía lituð"/>
    <s v="Gasolía"/>
    <m/>
    <m/>
    <n v="7.2397260273972597"/>
    <x v="3"/>
    <s v="Landbúnaðar sheet"/>
    <x v="0"/>
  </r>
  <r>
    <m/>
    <x v="33"/>
    <s v="Suðurnes"/>
    <s v="Gasolía lituð"/>
    <s v="Gasolía"/>
    <m/>
    <m/>
    <n v="7.2397260273972597"/>
    <x v="4"/>
    <s v="Landbúnaðar sheet"/>
    <x v="0"/>
  </r>
  <r>
    <m/>
    <x v="33"/>
    <s v="Suðurnes"/>
    <s v="Gasolía lituð"/>
    <s v="Gasolía"/>
    <m/>
    <m/>
    <n v="7.2397260273972597"/>
    <x v="5"/>
    <s v="Landbúnaðar sheet"/>
    <x v="0"/>
  </r>
  <r>
    <m/>
    <x v="33"/>
    <s v="Suðurnes"/>
    <s v="Gasolía lituð"/>
    <s v="Gasolía"/>
    <m/>
    <m/>
    <n v="7.2397260273972597"/>
    <x v="6"/>
    <s v="Landbúnaðar sheet"/>
    <x v="0"/>
  </r>
  <r>
    <m/>
    <x v="33"/>
    <s v="Suðurnes"/>
    <s v="Gasolía lituð"/>
    <s v="Gasolía"/>
    <m/>
    <m/>
    <n v="7.2397260273972597"/>
    <x v="7"/>
    <s v="Landbúnaðar sheet"/>
    <x v="0"/>
  </r>
  <r>
    <m/>
    <x v="33"/>
    <s v="Suðurnes"/>
    <s v="Gasolía lituð"/>
    <s v="Gasolía"/>
    <m/>
    <m/>
    <n v="7.2397260273972597"/>
    <x v="8"/>
    <s v="Landbúnaðar sheet"/>
    <x v="0"/>
  </r>
  <r>
    <m/>
    <x v="33"/>
    <s v="Suðurnes"/>
    <s v="Gasolía lituð"/>
    <s v="Gasolía"/>
    <m/>
    <m/>
    <n v="7.2397260273972597"/>
    <x v="9"/>
    <s v="Landbúnaðar sheet"/>
    <x v="0"/>
  </r>
  <r>
    <m/>
    <x v="33"/>
    <s v="Suðurnes"/>
    <s v="Gasolía lituð"/>
    <s v="Gasolía"/>
    <m/>
    <m/>
    <n v="7.2397260273972597"/>
    <x v="10"/>
    <s v="Landbúnaðar sheet"/>
    <x v="0"/>
  </r>
  <r>
    <m/>
    <x v="34"/>
    <s v="Suðurnes"/>
    <s v="Gasolía lituð"/>
    <s v="Gasolía"/>
    <m/>
    <m/>
    <n v="7.2397260273972597"/>
    <x v="0"/>
    <s v="Landbúnaðar sheet"/>
    <x v="0"/>
  </r>
  <r>
    <m/>
    <x v="34"/>
    <s v="Suðurnes"/>
    <s v="Gasolía lituð"/>
    <s v="Gasolía"/>
    <m/>
    <m/>
    <n v="7.2397260273972597"/>
    <x v="1"/>
    <s v="Landbúnaðar sheet"/>
    <x v="0"/>
  </r>
  <r>
    <m/>
    <x v="34"/>
    <s v="Suðurnes"/>
    <s v="Gasolía lituð"/>
    <s v="Gasolía"/>
    <m/>
    <m/>
    <n v="7.2397260273972597"/>
    <x v="2"/>
    <s v="Landbúnaðar sheet"/>
    <x v="0"/>
  </r>
  <r>
    <m/>
    <x v="34"/>
    <s v="Suðurnes"/>
    <s v="Gasolía lituð"/>
    <s v="Gasolía"/>
    <m/>
    <m/>
    <n v="7.2397260273972597"/>
    <x v="3"/>
    <s v="Landbúnaðar sheet"/>
    <x v="0"/>
  </r>
  <r>
    <m/>
    <x v="34"/>
    <s v="Suðurnes"/>
    <s v="Gasolía lituð"/>
    <s v="Gasolía"/>
    <m/>
    <m/>
    <n v="7.2397260273972597"/>
    <x v="4"/>
    <s v="Landbúnaðar sheet"/>
    <x v="0"/>
  </r>
  <r>
    <m/>
    <x v="34"/>
    <s v="Suðurnes"/>
    <s v="Gasolía lituð"/>
    <s v="Gasolía"/>
    <m/>
    <m/>
    <n v="7.2397260273972597"/>
    <x v="5"/>
    <s v="Landbúnaðar sheet"/>
    <x v="0"/>
  </r>
  <r>
    <m/>
    <x v="34"/>
    <s v="Suðurnes"/>
    <s v="Gasolía lituð"/>
    <s v="Gasolía"/>
    <m/>
    <m/>
    <n v="7.2397260273972597"/>
    <x v="6"/>
    <s v="Landbúnaðar sheet"/>
    <x v="0"/>
  </r>
  <r>
    <m/>
    <x v="34"/>
    <s v="Suðurnes"/>
    <s v="Gasolía lituð"/>
    <s v="Gasolía"/>
    <m/>
    <m/>
    <n v="7.2397260273972597"/>
    <x v="7"/>
    <s v="Landbúnaðar sheet"/>
    <x v="0"/>
  </r>
  <r>
    <m/>
    <x v="34"/>
    <s v="Suðurnes"/>
    <s v="Gasolía lituð"/>
    <s v="Gasolía"/>
    <m/>
    <m/>
    <n v="7.2397260273972597"/>
    <x v="8"/>
    <s v="Landbúnaðar sheet"/>
    <x v="0"/>
  </r>
  <r>
    <m/>
    <x v="34"/>
    <s v="Suðurnes"/>
    <s v="Gasolía lituð"/>
    <s v="Gasolía"/>
    <m/>
    <m/>
    <n v="7.2397260273972597"/>
    <x v="9"/>
    <s v="Landbúnaðar sheet"/>
    <x v="0"/>
  </r>
  <r>
    <m/>
    <x v="34"/>
    <s v="Suðurnes"/>
    <s v="Gasolía lituð"/>
    <s v="Gasolía"/>
    <m/>
    <m/>
    <n v="7.2397260273972597"/>
    <x v="10"/>
    <s v="Landbúnaðar sheet"/>
    <x v="0"/>
  </r>
  <r>
    <m/>
    <x v="35"/>
    <s v="Höfuðborgarsvæðið"/>
    <s v="Gasolía lituð"/>
    <s v="Gasolía"/>
    <m/>
    <m/>
    <n v="19.975893368827762"/>
    <x v="0"/>
    <s v="Landbúnaðar sheet"/>
    <x v="0"/>
  </r>
  <r>
    <m/>
    <x v="35"/>
    <s v="Höfuðborgarsvæðið"/>
    <s v="Gasolía lituð"/>
    <s v="Gasolía"/>
    <m/>
    <m/>
    <n v="19.975893368827762"/>
    <x v="1"/>
    <s v="Landbúnaðar sheet"/>
    <x v="0"/>
  </r>
  <r>
    <m/>
    <x v="35"/>
    <s v="Höfuðborgarsvæðið"/>
    <s v="Gasolía lituð"/>
    <s v="Gasolía"/>
    <m/>
    <m/>
    <n v="19.975893368827762"/>
    <x v="2"/>
    <s v="Landbúnaðar sheet"/>
    <x v="0"/>
  </r>
  <r>
    <m/>
    <x v="35"/>
    <s v="Höfuðborgarsvæðið"/>
    <s v="Gasolía lituð"/>
    <s v="Gasolía"/>
    <m/>
    <m/>
    <n v="19.975893368827762"/>
    <x v="3"/>
    <s v="Landbúnaðar sheet"/>
    <x v="0"/>
  </r>
  <r>
    <m/>
    <x v="35"/>
    <s v="Höfuðborgarsvæðið"/>
    <s v="Gasolía lituð"/>
    <s v="Gasolía"/>
    <m/>
    <m/>
    <n v="19.975893368827762"/>
    <x v="4"/>
    <s v="Landbúnaðar sheet"/>
    <x v="0"/>
  </r>
  <r>
    <m/>
    <x v="35"/>
    <s v="Höfuðborgarsvæðið"/>
    <s v="Gasolía lituð"/>
    <s v="Gasolía"/>
    <m/>
    <m/>
    <n v="19.975893368827762"/>
    <x v="5"/>
    <s v="Landbúnaðar sheet"/>
    <x v="0"/>
  </r>
  <r>
    <m/>
    <x v="35"/>
    <s v="Höfuðborgarsvæðið"/>
    <s v="Gasolía lituð"/>
    <s v="Gasolía"/>
    <m/>
    <m/>
    <n v="19.975893368827762"/>
    <x v="6"/>
    <s v="Landbúnaðar sheet"/>
    <x v="0"/>
  </r>
  <r>
    <m/>
    <x v="35"/>
    <s v="Höfuðborgarsvæðið"/>
    <s v="Gasolía lituð"/>
    <s v="Gasolía"/>
    <m/>
    <m/>
    <n v="19.975893368827762"/>
    <x v="7"/>
    <s v="Landbúnaðar sheet"/>
    <x v="0"/>
  </r>
  <r>
    <m/>
    <x v="35"/>
    <s v="Höfuðborgarsvæðið"/>
    <s v="Gasolía lituð"/>
    <s v="Gasolía"/>
    <m/>
    <m/>
    <n v="19.975893368827762"/>
    <x v="8"/>
    <s v="Landbúnaðar sheet"/>
    <x v="0"/>
  </r>
  <r>
    <m/>
    <x v="35"/>
    <s v="Höfuðborgarsvæðið"/>
    <s v="Gasolía lituð"/>
    <s v="Gasolía"/>
    <m/>
    <m/>
    <n v="19.975893368827762"/>
    <x v="9"/>
    <s v="Landbúnaðar sheet"/>
    <x v="0"/>
  </r>
  <r>
    <m/>
    <x v="35"/>
    <s v="Höfuðborgarsvæðið"/>
    <s v="Gasolía lituð"/>
    <s v="Gasolía"/>
    <m/>
    <m/>
    <n v="19.975893368827762"/>
    <x v="10"/>
    <s v="Landbúnaðar sheet"/>
    <x v="0"/>
  </r>
  <r>
    <m/>
    <x v="36"/>
    <s v="Höfuðborgarsvæðið"/>
    <s v="Gasolía lituð"/>
    <s v="Gasolía"/>
    <m/>
    <m/>
    <n v="48.934797478416804"/>
    <x v="0"/>
    <s v="Landbúnaðar sheet"/>
    <x v="0"/>
  </r>
  <r>
    <m/>
    <x v="36"/>
    <s v="Höfuðborgarsvæðið"/>
    <s v="Gasolía lituð"/>
    <s v="Gasolía"/>
    <m/>
    <m/>
    <n v="48.934797478416804"/>
    <x v="1"/>
    <s v="Landbúnaðar sheet"/>
    <x v="0"/>
  </r>
  <r>
    <m/>
    <x v="36"/>
    <s v="Höfuðborgarsvæðið"/>
    <s v="Gasolía lituð"/>
    <s v="Gasolía"/>
    <m/>
    <m/>
    <n v="48.934797478416804"/>
    <x v="2"/>
    <s v="Landbúnaðar sheet"/>
    <x v="0"/>
  </r>
  <r>
    <m/>
    <x v="36"/>
    <s v="Höfuðborgarsvæðið"/>
    <s v="Gasolía lituð"/>
    <s v="Gasolía"/>
    <m/>
    <m/>
    <n v="48.934797478416804"/>
    <x v="3"/>
    <s v="Landbúnaðar sheet"/>
    <x v="0"/>
  </r>
  <r>
    <m/>
    <x v="36"/>
    <s v="Höfuðborgarsvæðið"/>
    <s v="Gasolía lituð"/>
    <s v="Gasolía"/>
    <m/>
    <m/>
    <n v="48.934797478416804"/>
    <x v="4"/>
    <s v="Landbúnaðar sheet"/>
    <x v="0"/>
  </r>
  <r>
    <m/>
    <x v="36"/>
    <s v="Höfuðborgarsvæðið"/>
    <s v="Gasolía lituð"/>
    <s v="Gasolía"/>
    <m/>
    <m/>
    <n v="48.934797478416804"/>
    <x v="5"/>
    <s v="Landbúnaðar sheet"/>
    <x v="0"/>
  </r>
  <r>
    <m/>
    <x v="36"/>
    <s v="Höfuðborgarsvæðið"/>
    <s v="Gasolía lituð"/>
    <s v="Gasolía"/>
    <m/>
    <m/>
    <n v="48.934797478416804"/>
    <x v="6"/>
    <s v="Landbúnaðar sheet"/>
    <x v="0"/>
  </r>
  <r>
    <m/>
    <x v="36"/>
    <s v="Höfuðborgarsvæðið"/>
    <s v="Gasolía lituð"/>
    <s v="Gasolía"/>
    <m/>
    <m/>
    <n v="48.934797478416804"/>
    <x v="7"/>
    <s v="Landbúnaðar sheet"/>
    <x v="0"/>
  </r>
  <r>
    <m/>
    <x v="36"/>
    <s v="Höfuðborgarsvæðið"/>
    <s v="Gasolía lituð"/>
    <s v="Gasolía"/>
    <m/>
    <m/>
    <n v="48.934797478416804"/>
    <x v="8"/>
    <s v="Landbúnaðar sheet"/>
    <x v="0"/>
  </r>
  <r>
    <m/>
    <x v="36"/>
    <s v="Höfuðborgarsvæðið"/>
    <s v="Gasolía lituð"/>
    <s v="Gasolía"/>
    <m/>
    <m/>
    <n v="48.934797478416804"/>
    <x v="9"/>
    <s v="Landbúnaðar sheet"/>
    <x v="0"/>
  </r>
  <r>
    <m/>
    <x v="36"/>
    <s v="Höfuðborgarsvæðið"/>
    <s v="Gasolía lituð"/>
    <s v="Gasolía"/>
    <m/>
    <m/>
    <n v="48.934797478416804"/>
    <x v="10"/>
    <s v="Landbúnaðar sheet"/>
    <x v="0"/>
  </r>
  <r>
    <m/>
    <x v="37"/>
    <s v="Suðurland"/>
    <s v="Gasolía lituð"/>
    <s v="Gasolía"/>
    <m/>
    <m/>
    <n v="440.18287948533077"/>
    <x v="0"/>
    <s v="Landbúnaðar sheet"/>
    <x v="0"/>
  </r>
  <r>
    <m/>
    <x v="37"/>
    <s v="Suðurland"/>
    <s v="Gasolía lituð"/>
    <s v="Gasolía"/>
    <m/>
    <m/>
    <n v="440.18287948533077"/>
    <x v="1"/>
    <s v="Landbúnaðar sheet"/>
    <x v="0"/>
  </r>
  <r>
    <m/>
    <x v="37"/>
    <s v="Suðurland"/>
    <s v="Gasolía lituð"/>
    <s v="Gasolía"/>
    <m/>
    <m/>
    <n v="440.18287948533077"/>
    <x v="2"/>
    <s v="Landbúnaðar sheet"/>
    <x v="0"/>
  </r>
  <r>
    <m/>
    <x v="37"/>
    <s v="Suðurland"/>
    <s v="Gasolía lituð"/>
    <s v="Gasolía"/>
    <m/>
    <m/>
    <n v="440.18287948533077"/>
    <x v="3"/>
    <s v="Landbúnaðar sheet"/>
    <x v="0"/>
  </r>
  <r>
    <m/>
    <x v="37"/>
    <s v="Suðurland"/>
    <s v="Gasolía lituð"/>
    <s v="Gasolía"/>
    <m/>
    <m/>
    <n v="440.18287948533077"/>
    <x v="4"/>
    <s v="Landbúnaðar sheet"/>
    <x v="0"/>
  </r>
  <r>
    <m/>
    <x v="37"/>
    <s v="Suðurland"/>
    <s v="Gasolía lituð"/>
    <s v="Gasolía"/>
    <m/>
    <m/>
    <n v="440.18287948533077"/>
    <x v="5"/>
    <s v="Landbúnaðar sheet"/>
    <x v="0"/>
  </r>
  <r>
    <m/>
    <x v="37"/>
    <s v="Suðurland"/>
    <s v="Gasolía lituð"/>
    <s v="Gasolía"/>
    <m/>
    <m/>
    <n v="440.18287948533077"/>
    <x v="6"/>
    <s v="Landbúnaðar sheet"/>
    <x v="0"/>
  </r>
  <r>
    <m/>
    <x v="37"/>
    <s v="Suðurland"/>
    <s v="Gasolía lituð"/>
    <s v="Gasolía"/>
    <m/>
    <m/>
    <n v="440.18287948533077"/>
    <x v="7"/>
    <s v="Landbúnaðar sheet"/>
    <x v="0"/>
  </r>
  <r>
    <m/>
    <x v="37"/>
    <s v="Suðurland"/>
    <s v="Gasolía lituð"/>
    <s v="Gasolía"/>
    <m/>
    <m/>
    <n v="440.18287948533077"/>
    <x v="8"/>
    <s v="Landbúnaðar sheet"/>
    <x v="0"/>
  </r>
  <r>
    <m/>
    <x v="37"/>
    <s v="Suðurland"/>
    <s v="Gasolía lituð"/>
    <s v="Gasolía"/>
    <m/>
    <m/>
    <n v="440.18287948533077"/>
    <x v="9"/>
    <s v="Landbúnaðar sheet"/>
    <x v="0"/>
  </r>
  <r>
    <m/>
    <x v="37"/>
    <s v="Suðurland"/>
    <s v="Gasolía lituð"/>
    <s v="Gasolía"/>
    <m/>
    <m/>
    <n v="440.18287948533077"/>
    <x v="10"/>
    <s v="Landbúnaðar sheet"/>
    <x v="0"/>
  </r>
  <r>
    <m/>
    <x v="38"/>
    <s v="Suðurland"/>
    <s v="Gasolía lituð"/>
    <s v="Gasolía"/>
    <m/>
    <m/>
    <n v="0"/>
    <x v="0"/>
    <s v="Landbúnaðar sheet"/>
    <x v="0"/>
  </r>
  <r>
    <m/>
    <x v="38"/>
    <s v="Suðurland"/>
    <s v="Gasolía lituð"/>
    <s v="Gasolía"/>
    <m/>
    <m/>
    <n v="0"/>
    <x v="1"/>
    <s v="Landbúnaðar sheet"/>
    <x v="0"/>
  </r>
  <r>
    <m/>
    <x v="38"/>
    <s v="Suðurland"/>
    <s v="Gasolía lituð"/>
    <s v="Gasolía"/>
    <m/>
    <m/>
    <n v="0"/>
    <x v="2"/>
    <s v="Landbúnaðar sheet"/>
    <x v="0"/>
  </r>
  <r>
    <m/>
    <x v="38"/>
    <s v="Suðurland"/>
    <s v="Gasolía lituð"/>
    <s v="Gasolía"/>
    <m/>
    <m/>
    <n v="0"/>
    <x v="3"/>
    <s v="Landbúnaðar sheet"/>
    <x v="0"/>
  </r>
  <r>
    <m/>
    <x v="38"/>
    <s v="Suðurland"/>
    <s v="Gasolía lituð"/>
    <s v="Gasolía"/>
    <m/>
    <m/>
    <n v="0"/>
    <x v="4"/>
    <s v="Landbúnaðar sheet"/>
    <x v="0"/>
  </r>
  <r>
    <m/>
    <x v="38"/>
    <s v="Suðurland"/>
    <s v="Gasolía lituð"/>
    <s v="Gasolía"/>
    <m/>
    <m/>
    <n v="0"/>
    <x v="5"/>
    <s v="Landbúnaðar sheet"/>
    <x v="0"/>
  </r>
  <r>
    <m/>
    <x v="38"/>
    <s v="Suðurland"/>
    <s v="Gasolía lituð"/>
    <s v="Gasolía"/>
    <m/>
    <m/>
    <n v="0"/>
    <x v="6"/>
    <s v="Landbúnaðar sheet"/>
    <x v="0"/>
  </r>
  <r>
    <m/>
    <x v="38"/>
    <s v="Suðurland"/>
    <s v="Gasolía lituð"/>
    <s v="Gasolía"/>
    <m/>
    <m/>
    <n v="0"/>
    <x v="7"/>
    <s v="Landbúnaðar sheet"/>
    <x v="0"/>
  </r>
  <r>
    <m/>
    <x v="38"/>
    <s v="Suðurland"/>
    <s v="Gasolía lituð"/>
    <s v="Gasolía"/>
    <m/>
    <m/>
    <n v="0"/>
    <x v="8"/>
    <s v="Landbúnaðar sheet"/>
    <x v="0"/>
  </r>
  <r>
    <m/>
    <x v="38"/>
    <s v="Suðurland"/>
    <s v="Gasolía lituð"/>
    <s v="Gasolía"/>
    <m/>
    <m/>
    <n v="0"/>
    <x v="9"/>
    <s v="Landbúnaðar sheet"/>
    <x v="0"/>
  </r>
  <r>
    <m/>
    <x v="38"/>
    <s v="Suðurland"/>
    <s v="Gasolía lituð"/>
    <s v="Gasolía"/>
    <m/>
    <m/>
    <n v="0"/>
    <x v="10"/>
    <s v="Landbúnaðar sheet"/>
    <x v="0"/>
  </r>
  <r>
    <m/>
    <x v="39"/>
    <s v="Austurland"/>
    <s v="Gasolía lituð"/>
    <s v="Gasolía"/>
    <m/>
    <m/>
    <n v="1102.2500323516906"/>
    <x v="0"/>
    <s v="Landbúnaðar sheet"/>
    <x v="0"/>
  </r>
  <r>
    <m/>
    <x v="39"/>
    <s v="Austurland"/>
    <s v="Gasolía lituð"/>
    <s v="Gasolía"/>
    <m/>
    <m/>
    <n v="1102.2500323516906"/>
    <x v="1"/>
    <s v="Landbúnaðar sheet"/>
    <x v="0"/>
  </r>
  <r>
    <m/>
    <x v="39"/>
    <s v="Austurland"/>
    <s v="Gasolía lituð"/>
    <s v="Gasolía"/>
    <m/>
    <m/>
    <n v="1102.2500323516906"/>
    <x v="2"/>
    <s v="Landbúnaðar sheet"/>
    <x v="0"/>
  </r>
  <r>
    <m/>
    <x v="39"/>
    <s v="Austurland"/>
    <s v="Gasolía lituð"/>
    <s v="Gasolía"/>
    <m/>
    <m/>
    <n v="1102.2500323516906"/>
    <x v="3"/>
    <s v="Landbúnaðar sheet"/>
    <x v="0"/>
  </r>
  <r>
    <m/>
    <x v="39"/>
    <s v="Austurland"/>
    <s v="Gasolía lituð"/>
    <s v="Gasolía"/>
    <m/>
    <m/>
    <n v="1102.2500323516906"/>
    <x v="4"/>
    <s v="Landbúnaðar sheet"/>
    <x v="0"/>
  </r>
  <r>
    <m/>
    <x v="39"/>
    <s v="Austurland"/>
    <s v="Gasolía lituð"/>
    <s v="Gasolía"/>
    <m/>
    <m/>
    <n v="1102.2500323516906"/>
    <x v="5"/>
    <s v="Landbúnaðar sheet"/>
    <x v="0"/>
  </r>
  <r>
    <m/>
    <x v="39"/>
    <s v="Austurland"/>
    <s v="Gasolía lituð"/>
    <s v="Gasolía"/>
    <m/>
    <m/>
    <n v="1102.2500323516906"/>
    <x v="6"/>
    <s v="Landbúnaðar sheet"/>
    <x v="0"/>
  </r>
  <r>
    <m/>
    <x v="39"/>
    <s v="Austurland"/>
    <s v="Gasolía lituð"/>
    <s v="Gasolía"/>
    <m/>
    <m/>
    <n v="1102.2500323516906"/>
    <x v="7"/>
    <s v="Landbúnaðar sheet"/>
    <x v="0"/>
  </r>
  <r>
    <m/>
    <x v="39"/>
    <s v="Austurland"/>
    <s v="Gasolía lituð"/>
    <s v="Gasolía"/>
    <m/>
    <m/>
    <n v="1102.2500323516906"/>
    <x v="8"/>
    <s v="Landbúnaðar sheet"/>
    <x v="0"/>
  </r>
  <r>
    <m/>
    <x v="39"/>
    <s v="Austurland"/>
    <s v="Gasolía lituð"/>
    <s v="Gasolía"/>
    <m/>
    <m/>
    <n v="1102.2500323516906"/>
    <x v="9"/>
    <s v="Landbúnaðar sheet"/>
    <x v="0"/>
  </r>
  <r>
    <m/>
    <x v="39"/>
    <s v="Austurland"/>
    <s v="Gasolía lituð"/>
    <s v="Gasolía"/>
    <m/>
    <m/>
    <n v="1102.2500323516906"/>
    <x v="10"/>
    <s v="Landbúnaðar sheet"/>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03">
  <r>
    <s v="Reykjavík"/>
    <s v="Höfuðborgarsvæðið"/>
    <n v="101"/>
    <x v="0"/>
    <s v="Höfuðborgarsvæðið"/>
    <x v="0"/>
    <x v="0"/>
    <s v="Sala innan svæðis - flj."/>
    <n v="1175972"/>
    <n v="881.97900000000004"/>
    <x v="0"/>
    <x v="0"/>
    <s v="Innanlands"/>
    <m/>
  </r>
  <r>
    <s v="Reykjavík"/>
    <s v="Höfuðborgarsvæðið"/>
    <n v="101"/>
    <x v="0"/>
    <s v="Höfuðborgarsvæðið"/>
    <x v="0"/>
    <x v="0"/>
    <s v="Sala utan svæðis - flj."/>
    <n v="1289"/>
    <n v="0.96675"/>
    <x v="0"/>
    <x v="0"/>
    <s v="Innanlands"/>
    <m/>
  </r>
  <r>
    <s v="Reykjavík"/>
    <s v="Höfuðborgarsvæðið"/>
    <n v="101"/>
    <x v="0"/>
    <s v="Höfuðborgarsvæðið"/>
    <x v="1"/>
    <x v="0"/>
    <s v="Sala ekki flutningsjöfnuð"/>
    <n v="454208"/>
    <n v="340.65600000000001"/>
    <x v="0"/>
    <x v="0"/>
    <s v="Millilanda"/>
    <m/>
  </r>
  <r>
    <s v="Reykjavík"/>
    <s v="Höfuðborgarsvæðið"/>
    <n v="101"/>
    <x v="0"/>
    <s v="Höfuðborgarsvæðið"/>
    <x v="1"/>
    <x v="0"/>
    <s v="Sala innan svæðis - flj."/>
    <n v="16530805"/>
    <n v="12398.10375"/>
    <x v="0"/>
    <x v="0"/>
    <s v="Innanlands"/>
    <m/>
  </r>
  <r>
    <s v="Söludælur"/>
    <s v="Höfuðborgarsvæðið"/>
    <n v="101"/>
    <x v="0"/>
    <s v="Höfuðborgarsvæðið"/>
    <x v="1"/>
    <x v="0"/>
    <s v="Sala innan svæðis - flj."/>
    <n v="19319270"/>
    <n v="14489.452499999999"/>
    <x v="0"/>
    <x v="0"/>
    <s v="Innanlands"/>
    <m/>
  </r>
  <r>
    <s v="Söludælur"/>
    <s v="Höfuðborgarsvæðið"/>
    <n v="101"/>
    <x v="0"/>
    <s v="Höfuðborgarsvæðið"/>
    <x v="1"/>
    <x v="0"/>
    <s v="Sala innan svæðis - flj."/>
    <n v="1585121"/>
    <n v="1188.8407500000001"/>
    <x v="0"/>
    <x v="0"/>
    <s v="Innanlands"/>
    <m/>
  </r>
  <r>
    <s v="Söludælur"/>
    <s v="Höfuðborgarsvæðið"/>
    <n v="101"/>
    <x v="0"/>
    <s v="Höfuðborgarsvæðið"/>
    <x v="2"/>
    <x v="0"/>
    <s v="Sala innan svæðis - flj."/>
    <n v="15986"/>
    <n v="11.9895"/>
    <x v="0"/>
    <x v="0"/>
    <s v="Innanlands"/>
    <m/>
  </r>
  <r>
    <s v="Söludælur"/>
    <s v="Höfuðborgarsvæðið"/>
    <n v="101"/>
    <x v="0"/>
    <s v="Höfuðborgarsvæðið"/>
    <x v="1"/>
    <x v="0"/>
    <s v="Sala innan svæðis - flj."/>
    <n v="791467"/>
    <n v="593.60024999999996"/>
    <x v="0"/>
    <x v="0"/>
    <s v="Innanlands"/>
    <m/>
  </r>
  <r>
    <s v="Söludælur"/>
    <s v="Höfuðborgarsvæðið"/>
    <n v="101"/>
    <x v="0"/>
    <s v="Höfuðborgarsvæðið"/>
    <x v="1"/>
    <x v="0"/>
    <s v="Sala innan svæðis - flj."/>
    <n v="138680"/>
    <n v="104.01"/>
    <x v="0"/>
    <x v="0"/>
    <s v="Innanlands"/>
    <m/>
  </r>
  <r>
    <s v="Söludælur"/>
    <s v="Höfuðborgarsvæðið"/>
    <n v="101"/>
    <x v="0"/>
    <s v="Höfuðborgarsvæðið"/>
    <x v="1"/>
    <x v="0"/>
    <s v="Sala innan svæðis - flj."/>
    <n v="1081895"/>
    <n v="811.42124999999999"/>
    <x v="0"/>
    <x v="0"/>
    <s v="Innanlands"/>
    <m/>
  </r>
  <r>
    <s v="Söludælur"/>
    <s v="Höfuðborgarsvæðið"/>
    <n v="101"/>
    <x v="0"/>
    <s v="Höfuðborgarsvæðið"/>
    <x v="1"/>
    <x v="0"/>
    <s v="Sala innan svæðis - flj."/>
    <n v="713678"/>
    <n v="535.25850000000003"/>
    <x v="0"/>
    <x v="0"/>
    <s v="Innanlands"/>
    <m/>
  </r>
  <r>
    <s v="Söludælur"/>
    <s v="Höfuðborgarsvæðið"/>
    <n v="101"/>
    <x v="0"/>
    <s v="Höfuðborgarsvæðið"/>
    <x v="1"/>
    <x v="0"/>
    <s v="Sala innan svæðis - flj."/>
    <n v="522713"/>
    <n v="392.03474999999997"/>
    <x v="0"/>
    <x v="0"/>
    <s v="Innanlands"/>
    <m/>
  </r>
  <r>
    <s v="Söludælur"/>
    <s v="Höfuðborgarsvæðið"/>
    <n v="101"/>
    <x v="0"/>
    <s v="Höfuðborgarsvæðið"/>
    <x v="1"/>
    <x v="0"/>
    <s v="Sala innan svæðis - flj."/>
    <n v="416536"/>
    <n v="312.40199999999999"/>
    <x v="0"/>
    <x v="0"/>
    <s v="Innanlands"/>
    <m/>
  </r>
  <r>
    <s v="Söludælur"/>
    <s v="Höfuðborgarsvæðið"/>
    <n v="101"/>
    <x v="0"/>
    <s v="Höfuðborgarsvæðið"/>
    <x v="1"/>
    <x v="0"/>
    <s v="Sala innan svæðis - flj."/>
    <n v="893375"/>
    <n v="670.03125"/>
    <x v="0"/>
    <x v="0"/>
    <s v="Innanlands"/>
    <m/>
  </r>
  <r>
    <s v="Söludælur"/>
    <s v="Höfuðborgarsvæðið"/>
    <n v="101"/>
    <x v="0"/>
    <s v="Höfuðborgarsvæðið"/>
    <x v="2"/>
    <x v="0"/>
    <s v="Sala innan svæðis - flj."/>
    <n v="5919"/>
    <n v="4.4392500000000004"/>
    <x v="0"/>
    <x v="0"/>
    <s v="Innanlands"/>
    <m/>
  </r>
  <r>
    <s v="Söludælur"/>
    <s v="Höfuðborgarsvæðið"/>
    <n v="101"/>
    <x v="0"/>
    <s v="Höfuðborgarsvæðið"/>
    <x v="1"/>
    <x v="0"/>
    <s v="Sala innan svæðis - flj."/>
    <n v="1382627"/>
    <n v="1036.9702500000001"/>
    <x v="0"/>
    <x v="0"/>
    <s v="Innanlands"/>
    <m/>
  </r>
  <r>
    <s v="Söludælur"/>
    <s v="Höfuðborgarsvæðið"/>
    <n v="101"/>
    <x v="0"/>
    <s v="Höfuðborgarsvæðið"/>
    <x v="2"/>
    <x v="0"/>
    <s v="Sala innan svæðis - flj."/>
    <n v="144384"/>
    <n v="108.288"/>
    <x v="0"/>
    <x v="0"/>
    <s v="Innanlands"/>
    <m/>
  </r>
  <r>
    <s v="Söludælur"/>
    <s v="Höfuðborgarsvæðið"/>
    <n v="101"/>
    <x v="0"/>
    <s v="Höfuðborgarsvæðið"/>
    <x v="0"/>
    <x v="0"/>
    <s v="Sala innan svæðis - flj."/>
    <n v="13300240"/>
    <n v="9975.18"/>
    <x v="0"/>
    <x v="0"/>
    <s v="Innanlands"/>
    <m/>
  </r>
  <r>
    <s v="Söludælur"/>
    <s v="Höfuðborgarsvæðið"/>
    <n v="101"/>
    <x v="0"/>
    <s v="Höfuðborgarsvæðið"/>
    <x v="1"/>
    <x v="0"/>
    <s v="Sala innan svæðis - flj."/>
    <n v="211706"/>
    <n v="158.77950000000001"/>
    <x v="0"/>
    <x v="0"/>
    <s v="Innanlands"/>
    <m/>
  </r>
  <r>
    <s v="Söludælur"/>
    <s v="Höfuðborgarsvæðið"/>
    <n v="101"/>
    <x v="0"/>
    <s v="Höfuðborgarsvæðið"/>
    <x v="1"/>
    <x v="0"/>
    <s v="Sala innan svæðis - flj."/>
    <n v="2337188"/>
    <n v="1752.8910000000001"/>
    <x v="0"/>
    <x v="0"/>
    <s v="Innanlands"/>
    <m/>
  </r>
  <r>
    <s v="Söludælur"/>
    <s v="Höfuðborgarsvæðið"/>
    <n v="101"/>
    <x v="0"/>
    <s v="Höfuðborgarsvæðið"/>
    <x v="1"/>
    <x v="0"/>
    <s v="Sala innan svæðis - flj."/>
    <n v="495385"/>
    <n v="371.53874999999999"/>
    <x v="0"/>
    <x v="0"/>
    <s v="Innanlands"/>
    <m/>
  </r>
  <r>
    <s v="Söludælur"/>
    <s v="Höfuðborgarsvæðið"/>
    <n v="101"/>
    <x v="0"/>
    <s v="Höfuðborgarsvæðið"/>
    <x v="1"/>
    <x v="0"/>
    <s v="Sala innan svæðis - flj."/>
    <n v="1296996"/>
    <n v="972.74699999999996"/>
    <x v="0"/>
    <x v="0"/>
    <s v="Innanlands"/>
    <m/>
  </r>
  <r>
    <s v="Söludælur"/>
    <s v="Höfuðborgarsvæðið"/>
    <n v="101"/>
    <x v="0"/>
    <s v="Höfuðborgarsvæðið"/>
    <x v="1"/>
    <x v="0"/>
    <s v="Sala innan svæðis - flj."/>
    <n v="171032"/>
    <n v="128.274"/>
    <x v="0"/>
    <x v="0"/>
    <s v="Innanlands"/>
    <m/>
  </r>
  <r>
    <s v="Söludælur"/>
    <s v="Höfuðborgarsvæðið"/>
    <n v="101"/>
    <x v="0"/>
    <s v="Höfuðborgarsvæðið"/>
    <x v="1"/>
    <x v="0"/>
    <s v="Sala innan svæðis - flj."/>
    <n v="286908"/>
    <n v="215.18100000000001"/>
    <x v="0"/>
    <x v="0"/>
    <s v="Innanlands"/>
    <m/>
  </r>
  <r>
    <s v="Söludælur"/>
    <s v="Höfuðborgarsvæðið"/>
    <n v="101"/>
    <x v="0"/>
    <s v="Höfuðborgarsvæðið"/>
    <x v="1"/>
    <x v="0"/>
    <s v="Sala innan svæðis - flj."/>
    <n v="343804"/>
    <n v="257.85300000000001"/>
    <x v="0"/>
    <x v="0"/>
    <s v="Innanlands"/>
    <m/>
  </r>
  <r>
    <s v="Söludælur"/>
    <s v="Höfuðborgarsvæðið"/>
    <n v="101"/>
    <x v="0"/>
    <s v="Höfuðborgarsvæðið"/>
    <x v="1"/>
    <x v="0"/>
    <s v="Sala innan svæðis - flj."/>
    <n v="17353730"/>
    <n v="13015.297500000001"/>
    <x v="0"/>
    <x v="0"/>
    <s v="Innanlands"/>
    <m/>
  </r>
  <r>
    <s v="Söludælur"/>
    <s v="Höfuðborgarsvæðið"/>
    <n v="101"/>
    <x v="0"/>
    <s v="Höfuðborgarsvæðið"/>
    <x v="2"/>
    <x v="0"/>
    <s v="Sala innan svæðis - flj."/>
    <n v="28580"/>
    <n v="21.434999999999999"/>
    <x v="0"/>
    <x v="0"/>
    <s v="Innanlands"/>
    <m/>
  </r>
  <r>
    <s v="Söludælur"/>
    <s v="Höfuðborgarsvæðið"/>
    <n v="101"/>
    <x v="0"/>
    <s v="Höfuðborgarsvæðið"/>
    <x v="1"/>
    <x v="0"/>
    <s v="Sala innan svæðis - flj."/>
    <n v="451245"/>
    <n v="338.43374999999997"/>
    <x v="0"/>
    <x v="0"/>
    <s v="Innanlands"/>
    <m/>
  </r>
  <r>
    <s v="Söludælur"/>
    <s v="Höfuðborgarsvæðið"/>
    <n v="101"/>
    <x v="0"/>
    <s v="Höfuðborgarsvæðið"/>
    <x v="1"/>
    <x v="0"/>
    <s v="Sala innan svæðis - flj."/>
    <n v="147289"/>
    <n v="110.46675"/>
    <x v="0"/>
    <x v="0"/>
    <s v="Innanlands"/>
    <m/>
  </r>
  <r>
    <s v="Söludælur"/>
    <s v="Höfuðborgarsvæðið"/>
    <n v="101"/>
    <x v="0"/>
    <s v="Höfuðborgarsvæðið"/>
    <x v="2"/>
    <x v="0"/>
    <s v="Sala innan svæðis - flj."/>
    <n v="24630"/>
    <n v="18.4725"/>
    <x v="0"/>
    <x v="0"/>
    <s v="Innanlands"/>
    <m/>
  </r>
  <r>
    <s v="Reykjavík"/>
    <s v="Höfuðborgarsvæðið"/>
    <n v="101"/>
    <x v="0"/>
    <s v="Höfuðborgarsvæðið"/>
    <x v="3"/>
    <x v="1"/>
    <s v="Sala innan svæðis - flj."/>
    <n v="40005"/>
    <n v="29.163644999999999"/>
    <x v="0"/>
    <x v="1"/>
    <s v="Innanlands"/>
    <m/>
  </r>
  <r>
    <s v="Söludælur"/>
    <s v="Höfuðborgarsvæðið"/>
    <n v="101"/>
    <x v="0"/>
    <s v="Höfuðborgarsvæðið"/>
    <x v="3"/>
    <x v="1"/>
    <s v="Sala innan svæðis - flj."/>
    <n v="166655"/>
    <n v="121.491495"/>
    <x v="0"/>
    <x v="1"/>
    <s v="Innanlands"/>
    <m/>
  </r>
  <r>
    <s v="Söludælur"/>
    <s v="Höfuðborgarsvæðið"/>
    <n v="101"/>
    <x v="0"/>
    <s v="Höfuðborgarsvæðið"/>
    <x v="3"/>
    <x v="1"/>
    <s v="Sala innan svæðis - flj."/>
    <n v="313"/>
    <n v="0.22817699999999999"/>
    <x v="0"/>
    <x v="1"/>
    <s v="Innanlands"/>
    <m/>
  </r>
  <r>
    <s v="Reykjavík"/>
    <s v="Höfuðborgarsvæðið"/>
    <n v="101"/>
    <x v="0"/>
    <s v="Höfuðborgarsvæðið"/>
    <x v="4"/>
    <x v="2"/>
    <s v="Sala ekki flutningsjöfnuð"/>
    <n v="855807"/>
    <n v="693.20366999999999"/>
    <x v="0"/>
    <x v="1"/>
    <s v="Millilanda"/>
    <m/>
  </r>
  <r>
    <s v="Reykjavík"/>
    <s v="Höfuðborgarsvæðið"/>
    <n v="101"/>
    <x v="0"/>
    <s v="Höfuðborgarsvæðið"/>
    <x v="4"/>
    <x v="2"/>
    <s v="Sala ekki flutningsjöfnuð"/>
    <n v="12254"/>
    <n v="9.9257399999999993"/>
    <x v="0"/>
    <x v="1"/>
    <s v="Millilanda"/>
    <m/>
  </r>
  <r>
    <s v="Reykjavík"/>
    <s v="Höfuðborgarsvæðið"/>
    <n v="101"/>
    <x v="0"/>
    <s v="Höfuðborgarsvæðið"/>
    <x v="4"/>
    <x v="2"/>
    <s v="Sala innan svæðis - flj."/>
    <n v="355006"/>
    <n v="287.55486000000002"/>
    <x v="0"/>
    <x v="1"/>
    <s v="Innanlands"/>
    <m/>
  </r>
  <r>
    <s v="Söludælur"/>
    <s v="Höfuðborgarsvæðið"/>
    <n v="101"/>
    <x v="0"/>
    <s v="Höfuðborgarsvæðið"/>
    <x v="5"/>
    <x v="2"/>
    <s v="Sala innan svæðis - flj."/>
    <n v="-1"/>
    <n v="0"/>
    <x v="0"/>
    <x v="1"/>
    <s v="Innanlands"/>
    <m/>
  </r>
  <r>
    <s v="Söludælur"/>
    <s v="Höfuðborgarsvæðið"/>
    <n v="101"/>
    <x v="0"/>
    <s v="Höfuðborgarsvæðið"/>
    <x v="5"/>
    <x v="2"/>
    <s v="Sala innan svæðis - flj."/>
    <n v="1182"/>
    <n v="0.95742000000000005"/>
    <x v="0"/>
    <x v="1"/>
    <s v="Innanlands"/>
    <m/>
  </r>
  <r>
    <s v="Söludælur"/>
    <s v="Höfuðborgarsvæðið"/>
    <n v="101"/>
    <x v="0"/>
    <s v="Höfuðborgarsvæðið"/>
    <x v="4"/>
    <x v="2"/>
    <s v="Sala ekki flutningsjöfnuð"/>
    <n v="701640"/>
    <n v="568.32839999999999"/>
    <x v="0"/>
    <x v="1"/>
    <s v="Millilanda"/>
    <m/>
  </r>
  <r>
    <s v="Söludælur"/>
    <s v="Höfuðborgarsvæðið"/>
    <n v="101"/>
    <x v="0"/>
    <s v="Höfuðborgarsvæðið"/>
    <x v="4"/>
    <x v="2"/>
    <s v="Sala innan svæðis - flj."/>
    <n v="4450967"/>
    <n v="3605.2832699999999"/>
    <x v="0"/>
    <x v="1"/>
    <s v="Innanlands"/>
    <m/>
  </r>
  <r>
    <s v="Söludælur"/>
    <s v="Höfuðborgarsvæðið"/>
    <n v="101"/>
    <x v="0"/>
    <s v="Höfuðborgarsvæðið"/>
    <x v="4"/>
    <x v="2"/>
    <s v="Sala innan svæðis - flj."/>
    <n v="2342"/>
    <n v="1.8970200000000002"/>
    <x v="0"/>
    <x v="1"/>
    <s v="Innanlands"/>
    <m/>
  </r>
  <r>
    <s v="Söludælur"/>
    <s v="Höfuðborgarsvæðið"/>
    <n v="101"/>
    <x v="0"/>
    <s v="Höfuðborgarsvæðið"/>
    <x v="4"/>
    <x v="2"/>
    <s v="Sala innan svæðis - flj."/>
    <n v="17056"/>
    <n v="13.81536"/>
    <x v="0"/>
    <x v="1"/>
    <s v="Innanlands"/>
    <m/>
  </r>
  <r>
    <s v="Söludælur"/>
    <s v="Höfuðborgarsvæðið"/>
    <n v="101"/>
    <x v="0"/>
    <s v="Höfuðborgarsvæðið"/>
    <x v="5"/>
    <x v="2"/>
    <s v="Sala innan svæðis - flj."/>
    <n v="15491"/>
    <n v="12.54771"/>
    <x v="0"/>
    <x v="1"/>
    <s v="Innanlands"/>
    <m/>
  </r>
  <r>
    <s v="Söludælur"/>
    <s v="Höfuðborgarsvæðið"/>
    <n v="101"/>
    <x v="0"/>
    <s v="Höfuðborgarsvæðið"/>
    <x v="6"/>
    <x v="3"/>
    <s v="Sala innan svæðis - flj."/>
    <n v="31205"/>
    <n v="26.992325000000001"/>
    <x v="1"/>
    <x v="2"/>
    <s v="Innanlands"/>
    <m/>
  </r>
  <r>
    <s v="Söludælur"/>
    <s v="Höfuðborgarsvæðið"/>
    <n v="101"/>
    <x v="0"/>
    <s v="Höfuðborgarsvæðið"/>
    <x v="6"/>
    <x v="3"/>
    <s v="Sala innan svæðis - flj."/>
    <n v="187089"/>
    <n v="161.83198499999997"/>
    <x v="1"/>
    <x v="2"/>
    <s v="Innanlands"/>
    <m/>
  </r>
  <r>
    <s v="Söludælur"/>
    <s v="Höfuðborgarsvæðið"/>
    <n v="101"/>
    <x v="0"/>
    <s v="Höfuðborgarsvæðið"/>
    <x v="6"/>
    <x v="3"/>
    <s v="Sala innan svæðis - flj."/>
    <n v="1010752"/>
    <n v="874.30047999999999"/>
    <x v="1"/>
    <x v="2"/>
    <s v="Innanlands"/>
    <m/>
  </r>
  <r>
    <s v="Reykjavík"/>
    <s v="Höfuðborgarsvæðið"/>
    <n v="101"/>
    <x v="0"/>
    <s v="Höfuðborgarsvæðið"/>
    <x v="6"/>
    <x v="3"/>
    <s v="Sala ekki flutningsjöfnuð"/>
    <n v="2743"/>
    <n v="2.3726950000000002"/>
    <x v="1"/>
    <x v="2"/>
    <s v="Millilanda"/>
    <m/>
  </r>
  <r>
    <s v="Reykjavík"/>
    <s v="Höfuðborgarsvæðið"/>
    <n v="101"/>
    <x v="0"/>
    <s v="Höfuðborgarsvæðið"/>
    <x v="6"/>
    <x v="3"/>
    <s v="Sala ekki flutningsjöfnuð"/>
    <n v="456752"/>
    <n v="395.09047999999996"/>
    <x v="1"/>
    <x v="2"/>
    <s v="Millilanda"/>
    <m/>
  </r>
  <r>
    <s v="Reykjavík"/>
    <s v="Höfuðborgarsvæðið"/>
    <n v="101"/>
    <x v="0"/>
    <s v="Höfuðborgarsvæðið"/>
    <x v="7"/>
    <x v="3"/>
    <s v="Sala utan svæðis - flj."/>
    <n v="21109"/>
    <n v="18.259284999999998"/>
    <x v="0"/>
    <x v="0"/>
    <s v="Innanlands"/>
    <m/>
  </r>
  <r>
    <s v="Reykjavík"/>
    <s v="Höfuðborgarsvæðið"/>
    <n v="101"/>
    <x v="0"/>
    <s v="Höfuðborgarsvæðið"/>
    <x v="6"/>
    <x v="3"/>
    <s v="Sala innan svæðis - flj."/>
    <n v="229892"/>
    <n v="198.85657999999998"/>
    <x v="1"/>
    <x v="3"/>
    <s v="Innanlands"/>
    <m/>
  </r>
  <r>
    <s v="Reykjavík"/>
    <s v="Höfuðborgarsvæðið"/>
    <n v="101"/>
    <x v="0"/>
    <s v="Höfuðborgarsvæðið"/>
    <x v="6"/>
    <x v="3"/>
    <s v="Sala utan svæðis - flj."/>
    <n v="204750"/>
    <n v="177.10874999999999"/>
    <x v="1"/>
    <x v="3"/>
    <s v="Innanlands"/>
    <m/>
  </r>
  <r>
    <s v="Reykjavík"/>
    <s v="Höfuðborgarsvæðið"/>
    <n v="101"/>
    <x v="0"/>
    <s v="Höfuðborgarsvæðið"/>
    <x v="7"/>
    <x v="3"/>
    <s v="Sala innan svæðis - flj."/>
    <n v="3454311"/>
    <n v="2987.9790150000003"/>
    <x v="0"/>
    <x v="0"/>
    <s v="Innanlands"/>
    <m/>
  </r>
  <r>
    <s v="Reykjavík"/>
    <s v="Höfuðborgarsvæðið"/>
    <n v="101"/>
    <x v="0"/>
    <s v="Höfuðborgarsvæðið"/>
    <x v="8"/>
    <x v="3"/>
    <s v="Sala innan svæðis - flj."/>
    <n v="15185225"/>
    <n v="13135.219625"/>
    <x v="0"/>
    <x v="2"/>
    <s v="Innanlands"/>
    <m/>
  </r>
  <r>
    <s v="Reykjavík"/>
    <s v="Höfuðborgarsvæðið"/>
    <n v="101"/>
    <x v="0"/>
    <s v="Höfuðborgarsvæðið"/>
    <x v="9"/>
    <x v="3"/>
    <s v="Sala innan svæðis - flj."/>
    <n v="1501446"/>
    <n v="1298.7507900000001"/>
    <x v="0"/>
    <x v="2"/>
    <s v="Innanlands"/>
    <m/>
  </r>
  <r>
    <s v="Reykjavík"/>
    <s v="Höfuðborgarsvæðið"/>
    <n v="101"/>
    <x v="0"/>
    <s v="Höfuðborgarsvæðið"/>
    <x v="10"/>
    <x v="3"/>
    <s v="Sala innan svæðis - flj."/>
    <n v="84833"/>
    <n v="73.380544999999998"/>
    <x v="0"/>
    <x v="2"/>
    <s v="Innanlands"/>
    <m/>
  </r>
  <r>
    <s v="Reykjavík"/>
    <s v="Höfuðborgarsvæðið"/>
    <n v="101"/>
    <x v="0"/>
    <s v="Höfuðborgarsvæðið"/>
    <x v="7"/>
    <x v="3"/>
    <s v="Sala innan svæðis - flj."/>
    <n v="1576379"/>
    <n v="1363.5678350000001"/>
    <x v="0"/>
    <x v="0"/>
    <s v="Innanlands"/>
    <m/>
  </r>
  <r>
    <s v="Reykjavík"/>
    <s v="Höfuðborgarsvæðið"/>
    <n v="101"/>
    <x v="0"/>
    <s v="Höfuðborgarsvæðið"/>
    <x v="8"/>
    <x v="3"/>
    <s v="Sala innan svæðis - flj."/>
    <n v="14212850"/>
    <n v="12294.115250000001"/>
    <x v="0"/>
    <x v="2"/>
    <s v="Innanlands"/>
    <m/>
  </r>
  <r>
    <s v="Reykjavík"/>
    <s v="Höfuðborgarsvæðið"/>
    <n v="101"/>
    <x v="0"/>
    <s v="Höfuðborgarsvæðið"/>
    <x v="9"/>
    <x v="3"/>
    <s v="Sala innan svæðis - flj."/>
    <n v="3147341"/>
    <n v="2722.4499649999998"/>
    <x v="0"/>
    <x v="2"/>
    <s v="Innanlands"/>
    <m/>
  </r>
  <r>
    <s v="Reykjavík"/>
    <s v="Höfuðborgarsvæðið"/>
    <n v="101"/>
    <x v="0"/>
    <s v="Höfuðborgarsvæðið"/>
    <x v="10"/>
    <x v="3"/>
    <s v="Sala innan svæðis - flj."/>
    <n v="10018"/>
    <n v="8.6655699999999989"/>
    <x v="0"/>
    <x v="2"/>
    <s v="Innanlands"/>
    <m/>
  </r>
  <r>
    <s v="Reykjavík"/>
    <s v="Höfuðborgarsvæðið"/>
    <n v="101"/>
    <x v="0"/>
    <s v="Höfuðborgarsvæðið"/>
    <x v="6"/>
    <x v="3"/>
    <s v="Sala innan svæðis - flj."/>
    <n v="2557704"/>
    <n v="2212.4139599999999"/>
    <x v="1"/>
    <x v="3"/>
    <s v="Innanlands"/>
    <m/>
  </r>
  <r>
    <s v="Reykjavík"/>
    <s v="Höfuðborgarsvæðið"/>
    <n v="101"/>
    <x v="0"/>
    <s v="Höfuðborgarsvæðið"/>
    <x v="7"/>
    <x v="3"/>
    <s v="Sala innan svæðis - flj."/>
    <n v="16425055"/>
    <n v="14207.672574999999"/>
    <x v="0"/>
    <x v="0"/>
    <s v="Innanlands"/>
    <m/>
  </r>
  <r>
    <s v="Reykjavík"/>
    <s v="Höfuðborgarsvæðið"/>
    <n v="101"/>
    <x v="0"/>
    <s v="Höfuðborgarsvæðið"/>
    <x v="8"/>
    <x v="3"/>
    <s v="Sala innan svæðis - flj."/>
    <n v="1838920"/>
    <n v="1590.6658"/>
    <x v="0"/>
    <x v="2"/>
    <s v="Innanlands"/>
    <m/>
  </r>
  <r>
    <s v="Reykjavík"/>
    <s v="Höfuðborgarsvæðið"/>
    <n v="101"/>
    <x v="0"/>
    <s v="Höfuðborgarsvæðið"/>
    <x v="9"/>
    <x v="3"/>
    <s v="Sala innan svæðis - flj."/>
    <n v="7603317"/>
    <n v="6576.869205"/>
    <x v="0"/>
    <x v="2"/>
    <s v="Innanlands"/>
    <m/>
  </r>
  <r>
    <s v="Reykjavík"/>
    <s v="Höfuðborgarsvæðið"/>
    <n v="101"/>
    <x v="0"/>
    <s v="Höfuðborgarsvæðið"/>
    <x v="10"/>
    <x v="3"/>
    <s v="Sala innan svæðis - flj."/>
    <n v="1116614"/>
    <n v="965.87110999999993"/>
    <x v="0"/>
    <x v="2"/>
    <s v="Innanlands"/>
    <m/>
  </r>
  <r>
    <s v="Reykjavík"/>
    <s v="Höfuðborgarsvæðið"/>
    <n v="101"/>
    <x v="0"/>
    <s v="Höfuðborgarsvæðið"/>
    <x v="6"/>
    <x v="3"/>
    <s v="Sala innan svæðis - flj."/>
    <n v="1723918"/>
    <n v="1491.1890700000001"/>
    <x v="1"/>
    <x v="2"/>
    <s v="Innanlands"/>
    <m/>
  </r>
  <r>
    <s v="Norðfjörður"/>
    <s v="Höfuðborgarsvæðið"/>
    <n v="101"/>
    <x v="0"/>
    <s v="Höfuðborgarsvæðið"/>
    <x v="9"/>
    <x v="3"/>
    <s v="Sala ekki flutningsjöfnuð"/>
    <n v="30031"/>
    <n v="25.976814999999998"/>
    <x v="1"/>
    <x v="2"/>
    <s v="Millilanda"/>
    <m/>
  </r>
  <r>
    <s v="Söludælur"/>
    <s v="Höfuðborgarsvæðið"/>
    <n v="101"/>
    <x v="0"/>
    <s v="Höfuðborgarsvæðið"/>
    <x v="6"/>
    <x v="3"/>
    <s v="Sala innan svæðis - flj."/>
    <n v="55549"/>
    <n v="48.049885000000003"/>
    <x v="2"/>
    <x v="2"/>
    <s v="Innanlands"/>
    <m/>
  </r>
  <r>
    <s v="Söludælur"/>
    <s v="Höfuðborgarsvæðið"/>
    <n v="101"/>
    <x v="0"/>
    <s v="Höfuðborgarsvæðið"/>
    <x v="6"/>
    <x v="3"/>
    <s v="Sala innan svæðis - flj."/>
    <n v="2199"/>
    <n v="1.9021349999999999"/>
    <x v="2"/>
    <x v="2"/>
    <s v="Innanlands"/>
    <m/>
  </r>
  <r>
    <s v="Söludælur"/>
    <s v="Höfuðborgarsvæðið"/>
    <n v="101"/>
    <x v="0"/>
    <s v="Höfuðborgarsvæðið"/>
    <x v="7"/>
    <x v="3"/>
    <s v="Sala innan svæðis - flj."/>
    <n v="13853554"/>
    <n v="11983.324209999999"/>
    <x v="0"/>
    <x v="0"/>
    <s v="Innanlands"/>
    <m/>
  </r>
  <r>
    <s v="Söludælur"/>
    <s v="Höfuðborgarsvæðið"/>
    <n v="101"/>
    <x v="0"/>
    <s v="Höfuðborgarsvæðið"/>
    <x v="7"/>
    <x v="3"/>
    <s v="Sala innan svæðis - flj."/>
    <n v="1159747"/>
    <n v="1003.181155"/>
    <x v="0"/>
    <x v="0"/>
    <s v="Innanlands"/>
    <m/>
  </r>
  <r>
    <s v="Söludælur"/>
    <s v="Höfuðborgarsvæðið"/>
    <n v="101"/>
    <x v="0"/>
    <s v="Höfuðborgarsvæðið"/>
    <x v="7"/>
    <x v="3"/>
    <s v="Sala innan svæðis - flj."/>
    <n v="571826"/>
    <n v="494.62948999999998"/>
    <x v="0"/>
    <x v="0"/>
    <s v="Innanlands"/>
    <m/>
  </r>
  <r>
    <s v="Söludælur"/>
    <s v="Höfuðborgarsvæðið"/>
    <n v="101"/>
    <x v="0"/>
    <s v="Höfuðborgarsvæðið"/>
    <x v="7"/>
    <x v="3"/>
    <s v="Sala innan svæðis - flj."/>
    <n v="137287"/>
    <n v="118.75325500000001"/>
    <x v="0"/>
    <x v="0"/>
    <s v="Innanlands"/>
    <m/>
  </r>
  <r>
    <s v="Söludælur"/>
    <s v="Höfuðborgarsvæðið"/>
    <n v="101"/>
    <x v="0"/>
    <s v="Höfuðborgarsvæðið"/>
    <x v="6"/>
    <x v="3"/>
    <s v="Sala innan svæðis - flj."/>
    <n v="49051"/>
    <n v="42.429114999999996"/>
    <x v="2"/>
    <x v="2"/>
    <s v="Innanlands"/>
    <m/>
  </r>
  <r>
    <s v="Söludælur"/>
    <s v="Höfuðborgarsvæðið"/>
    <n v="101"/>
    <x v="0"/>
    <s v="Höfuðborgarsvæðið"/>
    <x v="6"/>
    <x v="3"/>
    <s v="Sala innan svæðis - flj."/>
    <n v="21417"/>
    <n v="18.525704999999999"/>
    <x v="2"/>
    <x v="2"/>
    <s v="Innanlands"/>
    <m/>
  </r>
  <r>
    <s v="Söludælur"/>
    <s v="Höfuðborgarsvæðið"/>
    <n v="101"/>
    <x v="0"/>
    <s v="Höfuðborgarsvæðið"/>
    <x v="6"/>
    <x v="3"/>
    <s v="Sala innan svæðis - flj."/>
    <n v="1882"/>
    <n v="1.6279300000000001"/>
    <x v="2"/>
    <x v="2"/>
    <s v="Innanlands"/>
    <m/>
  </r>
  <r>
    <s v="Söludælur"/>
    <s v="Höfuðborgarsvæðið"/>
    <n v="101"/>
    <x v="0"/>
    <s v="Höfuðborgarsvæðið"/>
    <x v="7"/>
    <x v="3"/>
    <s v="Sala innan svæðis - flj."/>
    <n v="1242900"/>
    <n v="1075.1085"/>
    <x v="0"/>
    <x v="0"/>
    <s v="Innanlands"/>
    <m/>
  </r>
  <r>
    <s v="Söludælur"/>
    <s v="Höfuðborgarsvæðið"/>
    <n v="101"/>
    <x v="0"/>
    <s v="Höfuðborgarsvæðið"/>
    <x v="7"/>
    <x v="3"/>
    <s v="Sala innan svæðis - flj."/>
    <n v="751522"/>
    <n v="650.06653000000006"/>
    <x v="0"/>
    <x v="0"/>
    <s v="Innanlands"/>
    <m/>
  </r>
  <r>
    <s v="Söludælur"/>
    <s v="Höfuðborgarsvæðið"/>
    <n v="101"/>
    <x v="0"/>
    <s v="Höfuðborgarsvæðið"/>
    <x v="7"/>
    <x v="3"/>
    <s v="Sala innan svæðis - flj."/>
    <n v="297692"/>
    <n v="257.50358"/>
    <x v="0"/>
    <x v="0"/>
    <s v="Innanlands"/>
    <m/>
  </r>
  <r>
    <s v="Söludælur"/>
    <s v="Höfuðborgarsvæðið"/>
    <n v="101"/>
    <x v="0"/>
    <s v="Höfuðborgarsvæðið"/>
    <x v="6"/>
    <x v="3"/>
    <s v="Sala innan svæðis - flj."/>
    <n v="19479"/>
    <n v="16.849335"/>
    <x v="2"/>
    <x v="2"/>
    <s v="Innanlands"/>
    <m/>
  </r>
  <r>
    <s v="Söludælur"/>
    <s v="Höfuðborgarsvæðið"/>
    <n v="101"/>
    <x v="0"/>
    <s v="Höfuðborgarsvæðið"/>
    <x v="7"/>
    <x v="3"/>
    <s v="Sala innan svæðis - flj."/>
    <n v="270530"/>
    <n v="234.00845000000001"/>
    <x v="0"/>
    <x v="0"/>
    <s v="Innanlands"/>
    <m/>
  </r>
  <r>
    <s v="Söludælur"/>
    <s v="Höfuðborgarsvæðið"/>
    <n v="101"/>
    <x v="0"/>
    <s v="Höfuðborgarsvæðið"/>
    <x v="6"/>
    <x v="3"/>
    <s v="Sala innan svæðis - flj."/>
    <n v="49299"/>
    <n v="42.643635000000003"/>
    <x v="2"/>
    <x v="2"/>
    <s v="Innanlands"/>
    <m/>
  </r>
  <r>
    <s v="Söludælur"/>
    <s v="Höfuðborgarsvæðið"/>
    <n v="101"/>
    <x v="0"/>
    <s v="Höfuðborgarsvæðið"/>
    <x v="7"/>
    <x v="3"/>
    <s v="Sala innan svæðis - flj."/>
    <n v="1078407"/>
    <n v="932.82205499999998"/>
    <x v="0"/>
    <x v="0"/>
    <s v="Innanlands"/>
    <m/>
  </r>
  <r>
    <s v="Söludælur"/>
    <s v="Höfuðborgarsvæðið"/>
    <n v="101"/>
    <x v="0"/>
    <s v="Höfuðborgarsvæðið"/>
    <x v="6"/>
    <x v="3"/>
    <s v="Sala innan svæðis - flj."/>
    <n v="591412"/>
    <n v="511.57137999999998"/>
    <x v="2"/>
    <x v="2"/>
    <s v="Innanlands"/>
    <m/>
  </r>
  <r>
    <s v="Söludælur"/>
    <s v="Höfuðborgarsvæðið"/>
    <n v="101"/>
    <x v="0"/>
    <s v="Höfuðborgarsvæðið"/>
    <x v="6"/>
    <x v="3"/>
    <s v="Sala innan svæðis - flj."/>
    <n v="1077"/>
    <n v="0.93160500000000002"/>
    <x v="2"/>
    <x v="2"/>
    <s v="Innanlands"/>
    <m/>
  </r>
  <r>
    <s v="Söludælur"/>
    <s v="Höfuðborgarsvæðið"/>
    <n v="101"/>
    <x v="0"/>
    <s v="Höfuðborgarsvæðið"/>
    <x v="7"/>
    <x v="3"/>
    <s v="Sala innan svæðis - flj."/>
    <n v="2408617"/>
    <n v="2083.4537049999999"/>
    <x v="0"/>
    <x v="0"/>
    <s v="Innanlands"/>
    <m/>
  </r>
  <r>
    <s v="Söludælur"/>
    <s v="Höfuðborgarsvæðið"/>
    <n v="101"/>
    <x v="0"/>
    <s v="Höfuðborgarsvæðið"/>
    <x v="6"/>
    <x v="3"/>
    <s v="Sala innan svæðis - flj."/>
    <n v="19502"/>
    <n v="16.869229999999998"/>
    <x v="2"/>
    <x v="2"/>
    <s v="Innanlands"/>
    <m/>
  </r>
  <r>
    <s v="Söludælur"/>
    <s v="Höfuðborgarsvæðið"/>
    <n v="101"/>
    <x v="0"/>
    <s v="Höfuðborgarsvæðið"/>
    <x v="7"/>
    <x v="3"/>
    <s v="Sala innan svæðis - flj."/>
    <n v="16678769"/>
    <n v="14427.135185000001"/>
    <x v="0"/>
    <x v="0"/>
    <s v="Innanlands"/>
    <m/>
  </r>
  <r>
    <s v="Söludælur"/>
    <s v="Höfuðborgarsvæðið"/>
    <n v="101"/>
    <x v="0"/>
    <s v="Höfuðborgarsvæðið"/>
    <x v="7"/>
    <x v="3"/>
    <s v="Sala innan svæðis - flj."/>
    <n v="128071"/>
    <n v="110.781415"/>
    <x v="0"/>
    <x v="0"/>
    <s v="Innanlands"/>
    <m/>
  </r>
  <r>
    <s v="Söludælur"/>
    <s v="Höfuðborgarsvæðið"/>
    <n v="101"/>
    <x v="0"/>
    <s v="Höfuðborgarsvæðið"/>
    <x v="7"/>
    <x v="3"/>
    <s v="Sala innan svæðis - flj."/>
    <n v="2168126"/>
    <n v="1875.4289899999999"/>
    <x v="0"/>
    <x v="0"/>
    <s v="Innanlands"/>
    <m/>
  </r>
  <r>
    <s v="Söludælur"/>
    <s v="Höfuðborgarsvæðið"/>
    <n v="101"/>
    <x v="0"/>
    <s v="Höfuðborgarsvæðið"/>
    <x v="7"/>
    <x v="3"/>
    <s v="Sala innan svæðis - flj."/>
    <n v="273533"/>
    <n v="236.60604499999999"/>
    <x v="0"/>
    <x v="0"/>
    <s v="Innanlands"/>
    <m/>
  </r>
  <r>
    <s v="Söludælur"/>
    <s v="Höfuðborgarsvæðið"/>
    <n v="101"/>
    <x v="0"/>
    <s v="Höfuðborgarsvæðið"/>
    <x v="7"/>
    <x v="3"/>
    <s v="Sala innan svæðis - flj."/>
    <n v="1155624"/>
    <n v="999.61476000000005"/>
    <x v="0"/>
    <x v="0"/>
    <s v="Innanlands"/>
    <m/>
  </r>
  <r>
    <s v="Söludælur"/>
    <s v="Höfuðborgarsvæðið"/>
    <n v="101"/>
    <x v="0"/>
    <s v="Höfuðborgarsvæðið"/>
    <x v="7"/>
    <x v="3"/>
    <s v="Sala innan svæðis - flj."/>
    <n v="114423"/>
    <n v="98.975895000000008"/>
    <x v="0"/>
    <x v="0"/>
    <s v="Innanlands"/>
    <m/>
  </r>
  <r>
    <s v="Söludælur"/>
    <s v="Höfuðborgarsvæðið"/>
    <n v="101"/>
    <x v="0"/>
    <s v="Höfuðborgarsvæðið"/>
    <x v="7"/>
    <x v="3"/>
    <s v="Sala innan svæðis - flj."/>
    <n v="239149"/>
    <n v="206.86388500000001"/>
    <x v="0"/>
    <x v="0"/>
    <s v="Innanlands"/>
    <m/>
  </r>
  <r>
    <s v="Söludælur"/>
    <s v="Höfuðborgarsvæðið"/>
    <n v="101"/>
    <x v="0"/>
    <s v="Höfuðborgarsvæðið"/>
    <x v="7"/>
    <x v="3"/>
    <s v="Sala innan svæðis - flj."/>
    <n v="635443"/>
    <n v="549.65819499999998"/>
    <x v="0"/>
    <x v="0"/>
    <s v="Innanlands"/>
    <m/>
  </r>
  <r>
    <s v="Söludælur"/>
    <s v="Höfuðborgarsvæðið"/>
    <n v="101"/>
    <x v="0"/>
    <s v="Höfuðborgarsvæðið"/>
    <x v="6"/>
    <x v="3"/>
    <s v="Sala innan svæðis - flj."/>
    <n v="989357"/>
    <n v="855.79380499999991"/>
    <x v="2"/>
    <x v="2"/>
    <s v="Innanlands"/>
    <m/>
  </r>
  <r>
    <s v="Söludælur"/>
    <s v="Höfuðborgarsvæðið"/>
    <n v="101"/>
    <x v="0"/>
    <s v="Höfuðborgarsvæðið"/>
    <x v="7"/>
    <x v="3"/>
    <s v="Sala innan svæðis - flj."/>
    <n v="20204396"/>
    <n v="17476.802540000001"/>
    <x v="0"/>
    <x v="0"/>
    <s v="Innanlands"/>
    <m/>
  </r>
  <r>
    <s v="Söludælur"/>
    <s v="Höfuðborgarsvæðið"/>
    <n v="101"/>
    <x v="0"/>
    <s v="Höfuðborgarsvæðið"/>
    <x v="6"/>
    <x v="3"/>
    <s v="Sala innan svæðis - flj."/>
    <n v="38565"/>
    <n v="33.358725"/>
    <x v="2"/>
    <x v="2"/>
    <s v="Innanlands"/>
    <m/>
  </r>
  <r>
    <s v="Söludælur"/>
    <s v="Höfuðborgarsvæðið"/>
    <n v="101"/>
    <x v="0"/>
    <s v="Höfuðborgarsvæðið"/>
    <x v="6"/>
    <x v="3"/>
    <s v="Sala innan svæðis - flj."/>
    <n v="16738"/>
    <n v="14.478369999999998"/>
    <x v="2"/>
    <x v="2"/>
    <s v="Innanlands"/>
    <m/>
  </r>
  <r>
    <s v="Söludælur"/>
    <s v="Höfuðborgarsvæðið"/>
    <n v="101"/>
    <x v="0"/>
    <s v="Höfuðborgarsvæðið"/>
    <x v="7"/>
    <x v="3"/>
    <s v="Sala innan svæðis - flj."/>
    <n v="1939863"/>
    <n v="1677.9814949999998"/>
    <x v="0"/>
    <x v="0"/>
    <s v="Innanlands"/>
    <m/>
  </r>
  <r>
    <s v="Söludælur"/>
    <s v="Höfuðborgarsvæðið"/>
    <n v="101"/>
    <x v="0"/>
    <s v="Höfuðborgarsvæðið"/>
    <x v="7"/>
    <x v="3"/>
    <s v="Sala innan svæðis - flj."/>
    <n v="722512"/>
    <n v="624.97288000000003"/>
    <x v="0"/>
    <x v="0"/>
    <s v="Innanlands"/>
    <m/>
  </r>
  <r>
    <s v="Vestmannaeyjar"/>
    <s v="Höfuðborgarsvæðið"/>
    <n v="101"/>
    <x v="0"/>
    <s v="Höfuðborgarsvæðið"/>
    <x v="9"/>
    <x v="3"/>
    <s v="Sala innan svæðis - flj."/>
    <n v="361458"/>
    <n v="312.66116999999997"/>
    <x v="0"/>
    <x v="2"/>
    <s v="Innanlands"/>
    <m/>
  </r>
  <r>
    <s v="Reykjavík"/>
    <s v="Höfuðborgarsvæðið"/>
    <n v="101"/>
    <x v="0"/>
    <s v="Höfuðborgarsvæðið"/>
    <x v="7"/>
    <x v="3"/>
    <s v="Sala ekki flutningsjöfnuð"/>
    <n v="-2173"/>
    <n v="0"/>
    <x v="1"/>
    <x v="0"/>
    <s v="Millilanda"/>
    <m/>
  </r>
  <r>
    <s v="Reykjavík"/>
    <s v="Höfuðborgarsvæðið"/>
    <n v="101"/>
    <x v="0"/>
    <s v="Höfuðborgarsvæðið"/>
    <x v="11"/>
    <x v="4"/>
    <s v="Sala ekki flutningsjöfnuð"/>
    <n v="8252879"/>
    <n v="8252.8790000000008"/>
    <x v="1"/>
    <x v="2"/>
    <s v="Millilanda"/>
    <m/>
  </r>
  <r>
    <s v="Reykjavík"/>
    <s v="Höfuðborgarsvæðið"/>
    <n v="101"/>
    <x v="0"/>
    <s v="Höfuðborgarsvæðið"/>
    <x v="8"/>
    <x v="3"/>
    <s v="Sala ekki flutningsjöfnuð"/>
    <n v="2305438"/>
    <n v="1994.2038699999998"/>
    <x v="1"/>
    <x v="2"/>
    <s v="Millilanda"/>
    <m/>
  </r>
  <r>
    <s v="Reykjavík"/>
    <s v="Höfuðborgarsvæðið"/>
    <n v="101"/>
    <x v="0"/>
    <s v="Höfuðborgarsvæðið"/>
    <x v="11"/>
    <x v="4"/>
    <s v="Sala ekki flutningsjöfnuð"/>
    <n v="6368549"/>
    <n v="6368.549"/>
    <x v="1"/>
    <x v="2"/>
    <s v="Millilanda"/>
    <m/>
  </r>
  <r>
    <s v="Reykjavík"/>
    <s v="Höfuðborgarsvæðið"/>
    <n v="101"/>
    <x v="0"/>
    <s v="Höfuðborgarsvæðið"/>
    <x v="9"/>
    <x v="3"/>
    <s v="Sala ekki flutningsjöfnuð"/>
    <n v="12884706"/>
    <n v="11145.270689999999"/>
    <x v="1"/>
    <x v="2"/>
    <s v="Millilanda"/>
    <m/>
  </r>
  <r>
    <s v="Reykjavík"/>
    <s v="Höfuðborgarsvæðið"/>
    <n v="101"/>
    <x v="0"/>
    <s v="Höfuðborgarsvæðið"/>
    <x v="10"/>
    <x v="3"/>
    <s v="Sala ekki flutningsjöfnuð"/>
    <n v="0"/>
    <n v="0"/>
    <x v="1"/>
    <x v="2"/>
    <s v="Millilanda"/>
    <m/>
  </r>
  <r>
    <s v="Reykjavík"/>
    <s v="Höfuðborgarsvæðið"/>
    <n v="101"/>
    <x v="0"/>
    <s v="Höfuðborgarsvæðið"/>
    <x v="12"/>
    <x v="4"/>
    <s v="Sala ekki flutningsjöfnuð"/>
    <n v="2092550"/>
    <n v="1822.61105"/>
    <x v="1"/>
    <x v="2"/>
    <s v="Millilanda"/>
    <m/>
  </r>
  <r>
    <s v="Reykjavík"/>
    <s v="Höfuðborgarsvæðið"/>
    <n v="101"/>
    <x v="0"/>
    <s v="Höfuðborgarsvæðið"/>
    <x v="7"/>
    <x v="3"/>
    <s v="Sala ekki flutningsjöfnuð"/>
    <n v="1724"/>
    <n v="1.49126"/>
    <x v="1"/>
    <x v="0"/>
    <s v="Millilanda"/>
    <m/>
  </r>
  <r>
    <s v="Reykjavík"/>
    <s v="Höfuðborgarsvæðið"/>
    <n v="101"/>
    <x v="0"/>
    <s v="Höfuðborgarsvæðið"/>
    <x v="8"/>
    <x v="3"/>
    <s v="Sala ekki flutningsjöfnuð"/>
    <n v="652098"/>
    <n v="564.06477000000007"/>
    <x v="1"/>
    <x v="2"/>
    <s v="Millilanda"/>
    <m/>
  </r>
  <r>
    <s v="Reykjavík"/>
    <s v="Höfuðborgarsvæðið"/>
    <n v="101"/>
    <x v="0"/>
    <s v="Höfuðborgarsvæðið"/>
    <x v="9"/>
    <x v="3"/>
    <s v="Sala ekki flutningsjöfnuð"/>
    <n v="5571948"/>
    <n v="4819.7350199999992"/>
    <x v="1"/>
    <x v="2"/>
    <s v="Millilanda"/>
    <m/>
  </r>
  <r>
    <s v="Reykjavík"/>
    <s v="Höfuðborgarsvæðið"/>
    <n v="101"/>
    <x v="0"/>
    <s v="Höfuðborgarsvæðið"/>
    <x v="11"/>
    <x v="4"/>
    <s v="Sala ekki flutningsjöfnuð"/>
    <n v="3975639"/>
    <n v="3975.6390000000001"/>
    <x v="1"/>
    <x v="2"/>
    <s v="Millilanda"/>
    <m/>
  </r>
  <r>
    <s v="Reykjavík"/>
    <s v="Höfuðborgarsvæðið"/>
    <n v="101"/>
    <x v="0"/>
    <s v="Höfuðborgarsvæðið"/>
    <x v="13"/>
    <x v="4"/>
    <s v="Sala ekki flutningsjöfnuð"/>
    <n v="1183282"/>
    <n v="1183.2819999999999"/>
    <x v="1"/>
    <x v="2"/>
    <s v="Millilanda"/>
    <m/>
  </r>
  <r>
    <s v="Reykjavík"/>
    <s v="Höfuðborgarsvæðið"/>
    <n v="101"/>
    <x v="0"/>
    <s v="Höfuðborgarsvæðið"/>
    <x v="9"/>
    <x v="3"/>
    <s v="Sala ekki flutningsjöfnuð"/>
    <n v="9682941"/>
    <n v="8375.7439649999997"/>
    <x v="1"/>
    <x v="2"/>
    <s v="Millilanda"/>
    <m/>
  </r>
  <r>
    <s v="Reykjavík"/>
    <s v="Höfuðborgarsvæðið"/>
    <n v="101"/>
    <x v="0"/>
    <s v="Höfuðborgarsvæðið"/>
    <x v="14"/>
    <x v="4"/>
    <s v="Sala ekki flutningsjöfnuð"/>
    <n v="3160076"/>
    <n v="3160.076"/>
    <x v="1"/>
    <x v="2"/>
    <s v="Millilanda"/>
    <m/>
  </r>
  <r>
    <s v="Fáskrúðsfjörður"/>
    <s v="Höfuðborgarsvæðið"/>
    <n v="101"/>
    <x v="0"/>
    <s v="Höfuðborgarsvæðið"/>
    <x v="11"/>
    <x v="4"/>
    <s v="Sala innan svæðis - flj."/>
    <n v="24652"/>
    <n v="24.652000000000001"/>
    <x v="1"/>
    <x v="2"/>
    <s v="Innanlands"/>
    <m/>
  </r>
  <r>
    <s v="Reyðarfjörður"/>
    <s v="Höfuðborgarsvæðið"/>
    <n v="101"/>
    <x v="0"/>
    <s v="Höfuðborgarsvæðið"/>
    <x v="11"/>
    <x v="4"/>
    <s v="Sala innan svæðis - flj."/>
    <n v="246084"/>
    <n v="246.084"/>
    <x v="1"/>
    <x v="2"/>
    <s v="Innanlands"/>
    <m/>
  </r>
  <r>
    <s v="Reykjavík"/>
    <s v="Höfuðborgarsvæðið"/>
    <n v="101"/>
    <x v="0"/>
    <s v="Höfuðborgarsvæðið"/>
    <x v="6"/>
    <x v="3"/>
    <s v="Sala utan svæðis - flj."/>
    <n v="317014"/>
    <n v="274.21710999999999"/>
    <x v="2"/>
    <x v="3"/>
    <s v="Innanlands"/>
    <m/>
  </r>
  <r>
    <s v="Reykjavík"/>
    <s v="Höfuðborgarsvæðið"/>
    <n v="101"/>
    <x v="0"/>
    <s v="Höfuðborgarsvæðið"/>
    <x v="11"/>
    <x v="4"/>
    <s v="Sala innan svæðis - flj."/>
    <n v="13870221"/>
    <n v="13870.221"/>
    <x v="1"/>
    <x v="2"/>
    <s v="Innanlands"/>
    <m/>
  </r>
  <r>
    <s v="Reykjavík"/>
    <s v="Höfuðborgarsvæðið"/>
    <n v="101"/>
    <x v="0"/>
    <s v="Höfuðborgarsvæðið"/>
    <x v="7"/>
    <x v="3"/>
    <s v="Sala utan svæðis - flj."/>
    <n v="331599"/>
    <n v="286.83313500000003"/>
    <x v="3"/>
    <x v="0"/>
    <s v="Innanlands"/>
    <m/>
  </r>
  <r>
    <s v="Reykjavík"/>
    <s v="Höfuðborgarsvæðið"/>
    <n v="101"/>
    <x v="0"/>
    <s v="Höfuðborgarsvæðið"/>
    <x v="6"/>
    <x v="3"/>
    <s v="Sala innan svæðis - flj."/>
    <n v="1558706"/>
    <n v="1348.28069"/>
    <x v="2"/>
    <x v="3"/>
    <s v="Innanlands"/>
    <m/>
  </r>
  <r>
    <s v="Reykjavík"/>
    <s v="Höfuðborgarsvæðið"/>
    <n v="101"/>
    <x v="0"/>
    <s v="Höfuðborgarsvæðið"/>
    <x v="6"/>
    <x v="3"/>
    <s v="Sala innan svæðis - flj."/>
    <n v="662446"/>
    <n v="573.01579000000004"/>
    <x v="2"/>
    <x v="2"/>
    <s v="Innanlands"/>
    <m/>
  </r>
  <r>
    <s v="Reykjavík"/>
    <s v="Höfuðborgarsvæðið"/>
    <n v="101"/>
    <x v="0"/>
    <s v="Höfuðborgarsvæðið"/>
    <x v="0"/>
    <x v="0"/>
    <s v="Sala innan svæðis - flj."/>
    <n v="1254314"/>
    <n v="940.7355"/>
    <x v="3"/>
    <x v="0"/>
    <s v="Innanlands"/>
    <m/>
  </r>
  <r>
    <s v="Reykjavík"/>
    <s v="Höfuðborgarsvæðið"/>
    <n v="101"/>
    <x v="0"/>
    <s v="Höfuðborgarsvæðið"/>
    <x v="0"/>
    <x v="0"/>
    <s v="Sala utan svæðis - flj."/>
    <n v="850"/>
    <n v="0.63749999999999996"/>
    <x v="3"/>
    <x v="0"/>
    <s v="Innanlands"/>
    <m/>
  </r>
  <r>
    <s v="Reykjavík"/>
    <s v="Höfuðborgarsvæðið"/>
    <n v="101"/>
    <x v="0"/>
    <s v="Höfuðborgarsvæðið"/>
    <x v="3"/>
    <x v="1"/>
    <s v="Sala ekki flutningsjöfnuð"/>
    <n v="77667"/>
    <n v="56.619242999999997"/>
    <x v="3"/>
    <x v="1"/>
    <s v="Millilanda"/>
    <m/>
  </r>
  <r>
    <s v="Reykjavík"/>
    <s v="Höfuðborgarsvæðið"/>
    <n v="101"/>
    <x v="0"/>
    <s v="Höfuðborgarsvæðið"/>
    <x v="4"/>
    <x v="2"/>
    <s v="Sala ekki flutningsjöfnuð"/>
    <n v="388386"/>
    <n v="314.59266000000002"/>
    <x v="3"/>
    <x v="1"/>
    <s v="Millilanda"/>
    <m/>
  </r>
  <r>
    <s v="Reykjavík"/>
    <s v="Höfuðborgarsvæðið"/>
    <n v="101"/>
    <x v="0"/>
    <s v="Höfuðborgarsvæðið"/>
    <x v="7"/>
    <x v="3"/>
    <s v="Sala innan svæðis - flj."/>
    <n v="5490010"/>
    <n v="4748.8586500000001"/>
    <x v="3"/>
    <x v="0"/>
    <s v="Innanlands"/>
    <m/>
  </r>
  <r>
    <s v="Reykjavík"/>
    <s v="Höfuðborgarsvæðið"/>
    <n v="101"/>
    <x v="0"/>
    <s v="Höfuðborgarsvæðið"/>
    <x v="8"/>
    <x v="3"/>
    <s v="Sala innan svæðis - flj."/>
    <n v="11539002"/>
    <n v="9981.2367300000005"/>
    <x v="3"/>
    <x v="2"/>
    <s v="Innanlands"/>
    <m/>
  </r>
  <r>
    <s v="Reykjavík"/>
    <s v="Höfuðborgarsvæðið"/>
    <n v="101"/>
    <x v="0"/>
    <s v="Höfuðborgarsvæðið"/>
    <x v="8"/>
    <x v="3"/>
    <s v="Sala utan svæðis - flj."/>
    <n v="465282"/>
    <n v="402.46893"/>
    <x v="3"/>
    <x v="2"/>
    <s v="Innanlands"/>
    <m/>
  </r>
  <r>
    <s v="Reykjavík"/>
    <s v="Höfuðborgarsvæðið"/>
    <n v="101"/>
    <x v="0"/>
    <s v="Höfuðborgarsvæðið"/>
    <x v="9"/>
    <x v="3"/>
    <s v="Sala innan svæðis - flj."/>
    <n v="2252744"/>
    <n v="1948.62356"/>
    <x v="3"/>
    <x v="2"/>
    <s v="Innanlands"/>
    <m/>
  </r>
  <r>
    <s v="Reykjavík"/>
    <s v="Höfuðborgarsvæðið"/>
    <n v="101"/>
    <x v="0"/>
    <s v="Höfuðborgarsvæðið"/>
    <x v="9"/>
    <x v="3"/>
    <s v="Sala utan svæðis - flj."/>
    <n v="295778"/>
    <n v="255.84797"/>
    <x v="3"/>
    <x v="2"/>
    <s v="Innanlands"/>
    <m/>
  </r>
  <r>
    <s v="Reykjavík"/>
    <s v="Höfuðborgarsvæðið"/>
    <n v="101"/>
    <x v="0"/>
    <s v="Höfuðborgarsvæðið"/>
    <x v="10"/>
    <x v="3"/>
    <s v="Sala innan svæðis - flj."/>
    <n v="1174283"/>
    <n v="1015.7547950000001"/>
    <x v="3"/>
    <x v="2"/>
    <s v="Innanlands"/>
    <m/>
  </r>
  <r>
    <s v="Reykjavík"/>
    <s v="Höfuðborgarsvæðið"/>
    <n v="101"/>
    <x v="0"/>
    <s v="Höfuðborgarsvæðið"/>
    <x v="11"/>
    <x v="4"/>
    <s v="Sala innan svæðis - flj."/>
    <n v="3628117"/>
    <n v="3628.1170000000002"/>
    <x v="1"/>
    <x v="2"/>
    <s v="Innanlands"/>
    <m/>
  </r>
  <r>
    <s v="Reykjavík"/>
    <s v="Höfuðborgarsvæðið"/>
    <n v="101"/>
    <x v="0"/>
    <s v="Höfuðborgarsvæðið"/>
    <x v="12"/>
    <x v="4"/>
    <s v="Sala innan svæðis - flj."/>
    <n v="5784031"/>
    <n v="5037.891001"/>
    <x v="1"/>
    <x v="3"/>
    <s v="Innanlands"/>
    <m/>
  </r>
  <r>
    <s v="Reykjavík"/>
    <s v="Höfuðborgarsvæðið"/>
    <n v="101"/>
    <x v="0"/>
    <s v="Höfuðborgarsvæðið"/>
    <x v="7"/>
    <x v="3"/>
    <s v="Sala innan svæðis - flj."/>
    <n v="2499949"/>
    <n v="2162.4558849999999"/>
    <x v="3"/>
    <x v="0"/>
    <s v="Innanlands"/>
    <m/>
  </r>
  <r>
    <s v="Reykjavík"/>
    <s v="Höfuðborgarsvæðið"/>
    <n v="101"/>
    <x v="0"/>
    <s v="Höfuðborgarsvæðið"/>
    <x v="8"/>
    <x v="3"/>
    <s v="Sala innan svæðis - flj."/>
    <n v="5471833"/>
    <n v="4733.1355450000001"/>
    <x v="3"/>
    <x v="2"/>
    <s v="Innanlands"/>
    <m/>
  </r>
  <r>
    <s v="Reykjavík"/>
    <s v="Höfuðborgarsvæðið"/>
    <n v="101"/>
    <x v="0"/>
    <s v="Höfuðborgarsvæðið"/>
    <x v="14"/>
    <x v="4"/>
    <s v="Sala innan svæðis - flj."/>
    <n v="332105"/>
    <n v="332.10500000000002"/>
    <x v="1"/>
    <x v="2"/>
    <s v="Innanlands"/>
    <m/>
  </r>
  <r>
    <s v="Reykjavík"/>
    <s v="Höfuðborgarsvæðið"/>
    <n v="101"/>
    <x v="0"/>
    <s v="Höfuðborgarsvæðið"/>
    <x v="9"/>
    <x v="3"/>
    <s v="Sala innan svæðis - flj."/>
    <n v="2721317"/>
    <n v="2353.9392050000001"/>
    <x v="3"/>
    <x v="2"/>
    <s v="Innanlands"/>
    <m/>
  </r>
  <r>
    <s v="Reykjavík"/>
    <s v="Höfuðborgarsvæðið"/>
    <n v="101"/>
    <x v="0"/>
    <s v="Höfuðborgarsvæðið"/>
    <x v="10"/>
    <x v="3"/>
    <s v="Sala innan svæðis - flj."/>
    <n v="12878"/>
    <n v="11.139469999999999"/>
    <x v="3"/>
    <x v="2"/>
    <s v="Innanlands"/>
    <m/>
  </r>
  <r>
    <s v="Reykjavík"/>
    <s v="Höfuðborgarsvæðið"/>
    <n v="101"/>
    <x v="0"/>
    <s v="Höfuðborgarsvæðið"/>
    <x v="11"/>
    <x v="4"/>
    <s v="Sala ekki flutningsjöfnuð"/>
    <n v="15255897"/>
    <n v="15255.897000000001"/>
    <x v="2"/>
    <x v="2"/>
    <s v="Millilanda"/>
    <m/>
  </r>
  <r>
    <s v="Reykjavík"/>
    <s v="Höfuðborgarsvæðið"/>
    <n v="101"/>
    <x v="0"/>
    <s v="Höfuðborgarsvæðið"/>
    <x v="6"/>
    <x v="3"/>
    <s v="Sala innan svæðis - flj."/>
    <n v="1878198"/>
    <n v="1624.6412700000001"/>
    <x v="2"/>
    <x v="3"/>
    <s v="Innanlands"/>
    <m/>
  </r>
  <r>
    <s v="Reykjavík"/>
    <s v="Höfuðborgarsvæðið"/>
    <n v="101"/>
    <x v="0"/>
    <s v="Höfuðborgarsvæðið"/>
    <x v="1"/>
    <x v="0"/>
    <s v="Sala ekki flutningsjöfnuð"/>
    <n v="1782241"/>
    <n v="1336.68075"/>
    <x v="3"/>
    <x v="0"/>
    <s v="Millilanda"/>
    <m/>
  </r>
  <r>
    <s v="Reykjavík"/>
    <s v="Höfuðborgarsvæðið"/>
    <n v="101"/>
    <x v="0"/>
    <s v="Höfuðborgarsvæðið"/>
    <x v="1"/>
    <x v="0"/>
    <s v="Sala innan svæðis - flj."/>
    <n v="19507050"/>
    <n v="14630.2875"/>
    <x v="3"/>
    <x v="0"/>
    <s v="Innanlands"/>
    <m/>
  </r>
  <r>
    <s v="Reykjavík"/>
    <s v="Höfuðborgarsvæðið"/>
    <n v="101"/>
    <x v="0"/>
    <s v="Höfuðborgarsvæðið"/>
    <x v="3"/>
    <x v="1"/>
    <s v="Sala innan svæðis - flj."/>
    <n v="72721"/>
    <n v="53.013608999999995"/>
    <x v="3"/>
    <x v="1"/>
    <s v="Innanlands"/>
    <m/>
  </r>
  <r>
    <s v="Reykjavík"/>
    <s v="Höfuðborgarsvæðið"/>
    <n v="101"/>
    <x v="0"/>
    <s v="Höfuðborgarsvæðið"/>
    <x v="4"/>
    <x v="2"/>
    <s v="Sala innan svæðis - flj."/>
    <n v="446989"/>
    <n v="362.06109000000004"/>
    <x v="3"/>
    <x v="1"/>
    <s v="Innanlands"/>
    <m/>
  </r>
  <r>
    <s v="Reykjavík"/>
    <s v="Höfuðborgarsvæðið"/>
    <n v="101"/>
    <x v="0"/>
    <s v="Höfuðborgarsvæðið"/>
    <x v="7"/>
    <x v="3"/>
    <s v="Sala innan svæðis - flj."/>
    <n v="17009124"/>
    <n v="14712.892260000001"/>
    <x v="3"/>
    <x v="0"/>
    <s v="Innanlands"/>
    <m/>
  </r>
  <r>
    <s v="Reykjavík"/>
    <s v="Höfuðborgarsvæðið"/>
    <n v="101"/>
    <x v="0"/>
    <s v="Höfuðborgarsvæðið"/>
    <x v="8"/>
    <x v="3"/>
    <s v="Sala innan svæðis - flj."/>
    <n v="3371878"/>
    <n v="2916.6744699999999"/>
    <x v="3"/>
    <x v="2"/>
    <s v="Innanlands"/>
    <m/>
  </r>
  <r>
    <s v="Reykjavík"/>
    <s v="Höfuðborgarsvæðið"/>
    <n v="101"/>
    <x v="0"/>
    <s v="Höfuðborgarsvæðið"/>
    <x v="12"/>
    <x v="4"/>
    <s v="Sala ekki flutningsjöfnuð"/>
    <n v="400063"/>
    <n v="348.45487300000002"/>
    <x v="2"/>
    <x v="2"/>
    <s v="Millilanda"/>
    <m/>
  </r>
  <r>
    <s v="Reykjavík"/>
    <s v="Höfuðborgarsvæðið"/>
    <n v="101"/>
    <x v="0"/>
    <s v="Höfuðborgarsvæðið"/>
    <x v="9"/>
    <x v="3"/>
    <s v="Sala innan svæðis - flj."/>
    <n v="2687171"/>
    <n v="2324.4029150000001"/>
    <x v="3"/>
    <x v="2"/>
    <s v="Innanlands"/>
    <m/>
  </r>
  <r>
    <s v="Reykjavík"/>
    <s v="Höfuðborgarsvæðið"/>
    <n v="101"/>
    <x v="0"/>
    <s v="Höfuðborgarsvæðið"/>
    <x v="10"/>
    <x v="3"/>
    <s v="Sala innan svæðis - flj."/>
    <n v="1360550"/>
    <n v="1176.8757499999999"/>
    <x v="3"/>
    <x v="2"/>
    <s v="Innanlands"/>
    <m/>
  </r>
  <r>
    <s v="Reykjavík"/>
    <s v="Höfuðborgarsvæðið"/>
    <n v="101"/>
    <x v="0"/>
    <s v="Höfuðborgarsvæðið"/>
    <x v="11"/>
    <x v="4"/>
    <s v="Sala ekki flutningsjöfnuð"/>
    <n v="6218798"/>
    <n v="6218.7979999999998"/>
    <x v="2"/>
    <x v="2"/>
    <s v="Millilanda"/>
    <m/>
  </r>
  <r>
    <s v="Söludælur"/>
    <s v="Höfuðborgarsvæðið"/>
    <n v="101"/>
    <x v="0"/>
    <s v="Höfuðborgarsvæðið"/>
    <x v="6"/>
    <x v="3"/>
    <s v="Sala innan svæðis - flj."/>
    <n v="56894"/>
    <n v="49.21331"/>
    <x v="4"/>
    <x v="2"/>
    <s v="Innanlands"/>
    <m/>
  </r>
  <r>
    <s v="Söludælur"/>
    <s v="Höfuðborgarsvæðið"/>
    <n v="101"/>
    <x v="0"/>
    <s v="Höfuðborgarsvæðið"/>
    <x v="1"/>
    <x v="0"/>
    <s v="Sala innan svæðis - flj."/>
    <n v="19169792"/>
    <n v="14377.343999999999"/>
    <x v="3"/>
    <x v="0"/>
    <s v="Innanlands"/>
    <m/>
  </r>
  <r>
    <s v="Söludælur"/>
    <s v="Höfuðborgarsvæðið"/>
    <n v="101"/>
    <x v="0"/>
    <s v="Höfuðborgarsvæðið"/>
    <x v="7"/>
    <x v="3"/>
    <s v="Sala innan svæðis - flj."/>
    <n v="13618846"/>
    <n v="11780.30179"/>
    <x v="3"/>
    <x v="0"/>
    <s v="Innanlands"/>
    <m/>
  </r>
  <r>
    <s v="Söludælur"/>
    <s v="Höfuðborgarsvæðið"/>
    <n v="101"/>
    <x v="0"/>
    <s v="Höfuðborgarsvæðið"/>
    <x v="6"/>
    <x v="3"/>
    <s v="Sala innan svæðis - flj."/>
    <n v="3416"/>
    <n v="2.9548400000000004"/>
    <x v="4"/>
    <x v="2"/>
    <s v="Innanlands"/>
    <m/>
  </r>
  <r>
    <s v="Söludælur"/>
    <s v="Höfuðborgarsvæðið"/>
    <n v="101"/>
    <x v="0"/>
    <s v="Höfuðborgarsvæðið"/>
    <x v="1"/>
    <x v="0"/>
    <s v="Sala innan svæðis - flj."/>
    <n v="2115031"/>
    <n v="1586.27325"/>
    <x v="3"/>
    <x v="0"/>
    <s v="Innanlands"/>
    <m/>
  </r>
  <r>
    <s v="Söludælur"/>
    <s v="Höfuðborgarsvæðið"/>
    <n v="101"/>
    <x v="0"/>
    <s v="Höfuðborgarsvæðið"/>
    <x v="2"/>
    <x v="0"/>
    <s v="Sala innan svæðis - flj."/>
    <n v="22547"/>
    <n v="16.910250000000001"/>
    <x v="3"/>
    <x v="0"/>
    <s v="Innanlands"/>
    <m/>
  </r>
  <r>
    <s v="Söludælur"/>
    <s v="Höfuðborgarsvæðið"/>
    <n v="101"/>
    <x v="0"/>
    <s v="Höfuðborgarsvæðið"/>
    <x v="7"/>
    <x v="3"/>
    <s v="Sala innan svæðis - flj."/>
    <n v="1474352"/>
    <n v="1275.31448"/>
    <x v="3"/>
    <x v="0"/>
    <s v="Innanlands"/>
    <m/>
  </r>
  <r>
    <s v="Söludælur"/>
    <s v="Höfuðborgarsvæðið"/>
    <n v="101"/>
    <x v="0"/>
    <s v="Höfuðborgarsvæðið"/>
    <x v="1"/>
    <x v="0"/>
    <s v="Sala innan svæðis - flj."/>
    <n v="1122295"/>
    <n v="841.72125000000005"/>
    <x v="3"/>
    <x v="0"/>
    <s v="Innanlands"/>
    <m/>
  </r>
  <r>
    <s v="Söludælur"/>
    <s v="Höfuðborgarsvæðið"/>
    <n v="101"/>
    <x v="0"/>
    <s v="Höfuðborgarsvæðið"/>
    <x v="7"/>
    <x v="3"/>
    <s v="Sala innan svæðis - flj."/>
    <n v="821362"/>
    <n v="710.47812999999996"/>
    <x v="3"/>
    <x v="0"/>
    <s v="Innanlands"/>
    <m/>
  </r>
  <r>
    <s v="Söludælur"/>
    <s v="Höfuðborgarsvæðið"/>
    <n v="101"/>
    <x v="0"/>
    <s v="Höfuðborgarsvæðið"/>
    <x v="1"/>
    <x v="0"/>
    <s v="Sala innan svæðis - flj."/>
    <n v="208343"/>
    <n v="156.25725"/>
    <x v="3"/>
    <x v="0"/>
    <s v="Innanlands"/>
    <m/>
  </r>
  <r>
    <s v="Söludælur"/>
    <s v="Höfuðborgarsvæðið"/>
    <n v="101"/>
    <x v="0"/>
    <s v="Höfuðborgarsvæðið"/>
    <x v="7"/>
    <x v="3"/>
    <s v="Sala innan svæðis - flj."/>
    <n v="216654"/>
    <n v="187.40571"/>
    <x v="3"/>
    <x v="0"/>
    <s v="Innanlands"/>
    <m/>
  </r>
  <r>
    <s v="Söludælur"/>
    <s v="Höfuðborgarsvæðið"/>
    <n v="101"/>
    <x v="0"/>
    <s v="Höfuðborgarsvæðið"/>
    <x v="6"/>
    <x v="3"/>
    <s v="Sala innan svæðis - flj."/>
    <n v="49277"/>
    <n v="42.624604999999995"/>
    <x v="4"/>
    <x v="2"/>
    <s v="Innanlands"/>
    <m/>
  </r>
  <r>
    <s v="Söludælur"/>
    <s v="Höfuðborgarsvæðið"/>
    <n v="101"/>
    <x v="0"/>
    <s v="Höfuðborgarsvæðið"/>
    <x v="1"/>
    <x v="0"/>
    <s v="Sala innan svæðis - flj."/>
    <n v="1568840"/>
    <n v="1176.6300000000001"/>
    <x v="3"/>
    <x v="0"/>
    <s v="Innanlands"/>
    <m/>
  </r>
  <r>
    <s v="Söludælur"/>
    <s v="Höfuðborgarsvæðið"/>
    <n v="101"/>
    <x v="0"/>
    <s v="Höfuðborgarsvæðið"/>
    <x v="7"/>
    <x v="3"/>
    <s v="Sala innan svæðis - flj."/>
    <n v="1794752"/>
    <n v="1552.46048"/>
    <x v="3"/>
    <x v="0"/>
    <s v="Innanlands"/>
    <m/>
  </r>
  <r>
    <s v="Söludælur"/>
    <s v="Höfuðborgarsvæðið"/>
    <n v="101"/>
    <x v="0"/>
    <s v="Höfuðborgarsvæðið"/>
    <x v="6"/>
    <x v="3"/>
    <s v="Sala innan svæðis - flj."/>
    <n v="20493"/>
    <n v="17.726444999999998"/>
    <x v="4"/>
    <x v="2"/>
    <s v="Innanlands"/>
    <m/>
  </r>
  <r>
    <s v="Söludælur"/>
    <s v="Höfuðborgarsvæðið"/>
    <n v="101"/>
    <x v="0"/>
    <s v="Höfuðborgarsvæðið"/>
    <x v="1"/>
    <x v="0"/>
    <s v="Sala innan svæðis - flj."/>
    <n v="953388"/>
    <n v="715.04100000000005"/>
    <x v="3"/>
    <x v="0"/>
    <s v="Innanlands"/>
    <m/>
  </r>
  <r>
    <s v="Söludælur"/>
    <s v="Höfuðborgarsvæðið"/>
    <n v="101"/>
    <x v="0"/>
    <s v="Höfuðborgarsvæðið"/>
    <x v="7"/>
    <x v="3"/>
    <s v="Sala innan svæðis - flj."/>
    <n v="901746"/>
    <n v="780.01029000000005"/>
    <x v="3"/>
    <x v="0"/>
    <s v="Innanlands"/>
    <m/>
  </r>
  <r>
    <s v="Söludælur"/>
    <s v="Höfuðborgarsvæðið"/>
    <n v="101"/>
    <x v="0"/>
    <s v="Höfuðborgarsvæðið"/>
    <x v="6"/>
    <x v="3"/>
    <s v="Sala innan svæðis - flj."/>
    <n v="1589"/>
    <n v="1.374485"/>
    <x v="4"/>
    <x v="2"/>
    <s v="Innanlands"/>
    <m/>
  </r>
  <r>
    <s v="Söludælur"/>
    <s v="Höfuðborgarsvæðið"/>
    <n v="101"/>
    <x v="0"/>
    <s v="Höfuðborgarsvæðið"/>
    <x v="1"/>
    <x v="0"/>
    <s v="Sala innan svæðis - flj."/>
    <n v="714836"/>
    <n v="536.12699999999995"/>
    <x v="3"/>
    <x v="0"/>
    <s v="Innanlands"/>
    <m/>
  </r>
  <r>
    <s v="Söludælur"/>
    <s v="Höfuðborgarsvæðið"/>
    <n v="101"/>
    <x v="0"/>
    <s v="Höfuðborgarsvæðið"/>
    <x v="7"/>
    <x v="3"/>
    <s v="Sala innan svæðis - flj."/>
    <n v="378992"/>
    <n v="327.82808"/>
    <x v="3"/>
    <x v="0"/>
    <s v="Innanlands"/>
    <m/>
  </r>
  <r>
    <s v="Söludælur"/>
    <s v="Höfuðborgarsvæðið"/>
    <n v="101"/>
    <x v="0"/>
    <s v="Höfuðborgarsvæðið"/>
    <x v="1"/>
    <x v="0"/>
    <s v="Sala innan svæðis - flj."/>
    <n v="260725"/>
    <n v="195.54374999999999"/>
    <x v="3"/>
    <x v="0"/>
    <s v="Innanlands"/>
    <m/>
  </r>
  <r>
    <s v="Söludælur"/>
    <s v="Höfuðborgarsvæðið"/>
    <n v="101"/>
    <x v="0"/>
    <s v="Höfuðborgarsvæðið"/>
    <x v="7"/>
    <x v="3"/>
    <s v="Sala innan svæðis - flj."/>
    <n v="127575"/>
    <n v="110.35237499999999"/>
    <x v="3"/>
    <x v="0"/>
    <s v="Innanlands"/>
    <m/>
  </r>
  <r>
    <s v="Söludælur"/>
    <s v="Höfuðborgarsvæðið"/>
    <n v="101"/>
    <x v="0"/>
    <s v="Höfuðborgarsvæðið"/>
    <x v="1"/>
    <x v="0"/>
    <s v="Sala innan svæðis - flj."/>
    <n v="688246"/>
    <n v="516.18449999999996"/>
    <x v="3"/>
    <x v="0"/>
    <s v="Innanlands"/>
    <m/>
  </r>
  <r>
    <s v="Söludælur"/>
    <s v="Höfuðborgarsvæðið"/>
    <n v="101"/>
    <x v="0"/>
    <s v="Höfuðborgarsvæðið"/>
    <x v="7"/>
    <x v="3"/>
    <s v="Sala innan svæðis - flj."/>
    <n v="464487"/>
    <n v="401.78125499999999"/>
    <x v="3"/>
    <x v="0"/>
    <s v="Innanlands"/>
    <m/>
  </r>
  <r>
    <s v="Söludælur"/>
    <s v="Höfuðborgarsvæðið"/>
    <n v="101"/>
    <x v="0"/>
    <s v="Höfuðborgarsvæðið"/>
    <x v="6"/>
    <x v="3"/>
    <s v="Sala innan svæðis - flj."/>
    <n v="19614"/>
    <n v="16.96611"/>
    <x v="4"/>
    <x v="2"/>
    <s v="Innanlands"/>
    <m/>
  </r>
  <r>
    <s v="Söludælur"/>
    <s v="Höfuðborgarsvæðið"/>
    <n v="101"/>
    <x v="0"/>
    <s v="Höfuðborgarsvæðið"/>
    <x v="1"/>
    <x v="0"/>
    <s v="Sala innan svæðis - flj."/>
    <n v="1344160"/>
    <n v="1008.12"/>
    <x v="3"/>
    <x v="0"/>
    <s v="Innanlands"/>
    <m/>
  </r>
  <r>
    <s v="Söludælur"/>
    <s v="Höfuðborgarsvæðið"/>
    <n v="101"/>
    <x v="0"/>
    <s v="Höfuðborgarsvæðið"/>
    <x v="2"/>
    <x v="0"/>
    <s v="Sala innan svæðis - flj."/>
    <n v="6295"/>
    <n v="4.7212500000000004"/>
    <x v="3"/>
    <x v="0"/>
    <s v="Innanlands"/>
    <m/>
  </r>
  <r>
    <s v="Söludælur"/>
    <s v="Höfuðborgarsvæðið"/>
    <n v="101"/>
    <x v="0"/>
    <s v="Höfuðborgarsvæðið"/>
    <x v="7"/>
    <x v="3"/>
    <s v="Sala innan svæðis - flj."/>
    <n v="1436073"/>
    <n v="1242.2031449999999"/>
    <x v="3"/>
    <x v="0"/>
    <s v="Innanlands"/>
    <m/>
  </r>
  <r>
    <s v="Söludælur"/>
    <s v="Höfuðborgarsvæðið"/>
    <n v="101"/>
    <x v="0"/>
    <s v="Höfuðborgarsvæðið"/>
    <x v="6"/>
    <x v="3"/>
    <s v="Sala innan svæðis - flj."/>
    <n v="65169"/>
    <n v="56.371184999999997"/>
    <x v="4"/>
    <x v="2"/>
    <s v="Innanlands"/>
    <m/>
  </r>
  <r>
    <s v="Söludælur"/>
    <s v="Höfuðborgarsvæðið"/>
    <n v="101"/>
    <x v="0"/>
    <s v="Höfuðborgarsvæðið"/>
    <x v="1"/>
    <x v="0"/>
    <s v="Sala innan svæðis - flj."/>
    <n v="1776400"/>
    <n v="1332.3"/>
    <x v="3"/>
    <x v="0"/>
    <s v="Innanlands"/>
    <m/>
  </r>
  <r>
    <s v="Söludælur"/>
    <s v="Höfuðborgarsvæðið"/>
    <n v="101"/>
    <x v="0"/>
    <s v="Höfuðborgarsvæðið"/>
    <x v="7"/>
    <x v="3"/>
    <s v="Sala innan svæðis - flj."/>
    <n v="2733778"/>
    <n v="2364.7179700000002"/>
    <x v="3"/>
    <x v="0"/>
    <s v="Innanlands"/>
    <m/>
  </r>
  <r>
    <s v="Söludælur"/>
    <s v="Höfuðborgarsvæðið"/>
    <n v="101"/>
    <x v="0"/>
    <s v="Höfuðborgarsvæðið"/>
    <x v="5"/>
    <x v="2"/>
    <s v="Sala innan svæðis - flj."/>
    <n v="3155"/>
    <n v="2.5555500000000002"/>
    <x v="3"/>
    <x v="1"/>
    <s v="Innanlands"/>
    <m/>
  </r>
  <r>
    <s v="Söludælur"/>
    <s v="Höfuðborgarsvæðið"/>
    <n v="101"/>
    <x v="0"/>
    <s v="Höfuðborgarsvæðið"/>
    <x v="1"/>
    <x v="0"/>
    <s v="Sala innan svæðis - flj."/>
    <n v="48212"/>
    <n v="36.158999999999999"/>
    <x v="3"/>
    <x v="0"/>
    <s v="Innanlands"/>
    <m/>
  </r>
  <r>
    <s v="Söludælur"/>
    <s v="Höfuðborgarsvæðið"/>
    <n v="101"/>
    <x v="0"/>
    <s v="Höfuðborgarsvæðið"/>
    <x v="7"/>
    <x v="3"/>
    <s v="Sala innan svæðis - flj."/>
    <n v="64273"/>
    <n v="55.596145"/>
    <x v="3"/>
    <x v="0"/>
    <s v="Innanlands"/>
    <m/>
  </r>
  <r>
    <s v="Söludælur"/>
    <s v="Höfuðborgarsvæðið"/>
    <n v="101"/>
    <x v="0"/>
    <s v="Höfuðborgarsvæðið"/>
    <x v="2"/>
    <x v="0"/>
    <s v="Sala innan svæðis - flj."/>
    <n v="119021"/>
    <n v="89.265749999999997"/>
    <x v="3"/>
    <x v="0"/>
    <s v="Innanlands"/>
    <m/>
  </r>
  <r>
    <s v="Söludælur"/>
    <s v="Höfuðborgarsvæðið"/>
    <n v="101"/>
    <x v="0"/>
    <s v="Höfuðborgarsvæðið"/>
    <x v="0"/>
    <x v="0"/>
    <s v="Sala innan svæðis - flj."/>
    <n v="17285829"/>
    <n v="12964.37175"/>
    <x v="3"/>
    <x v="0"/>
    <s v="Innanlands"/>
    <m/>
  </r>
  <r>
    <s v="Söludælur"/>
    <s v="Höfuðborgarsvæðið"/>
    <n v="101"/>
    <x v="0"/>
    <s v="Höfuðborgarsvæðið"/>
    <x v="7"/>
    <x v="3"/>
    <s v="Sala innan svæðis - flj."/>
    <n v="21322038"/>
    <n v="18443.562870000002"/>
    <x v="3"/>
    <x v="0"/>
    <s v="Innanlands"/>
    <m/>
  </r>
  <r>
    <s v="Söludælur"/>
    <s v="Höfuðborgarsvæðið"/>
    <n v="101"/>
    <x v="0"/>
    <s v="Höfuðborgarsvæðið"/>
    <x v="1"/>
    <x v="0"/>
    <s v="Sala innan svæðis - flj."/>
    <n v="179940"/>
    <n v="134.95500000000001"/>
    <x v="3"/>
    <x v="0"/>
    <s v="Innanlands"/>
    <m/>
  </r>
  <r>
    <s v="Söludælur"/>
    <s v="Höfuðborgarsvæðið"/>
    <n v="101"/>
    <x v="0"/>
    <s v="Höfuðborgarsvæðið"/>
    <x v="7"/>
    <x v="3"/>
    <s v="Sala innan svæðis - flj."/>
    <n v="97392"/>
    <n v="84.244079999999997"/>
    <x v="3"/>
    <x v="0"/>
    <s v="Innanlands"/>
    <m/>
  </r>
  <r>
    <s v="Söludælur"/>
    <s v="Höfuðborgarsvæðið"/>
    <n v="101"/>
    <x v="0"/>
    <s v="Höfuðborgarsvæðið"/>
    <x v="1"/>
    <x v="0"/>
    <s v="Sala innan svæðis - flj."/>
    <n v="1627340"/>
    <n v="1220.5050000000001"/>
    <x v="3"/>
    <x v="0"/>
    <s v="Innanlands"/>
    <m/>
  </r>
  <r>
    <s v="Söludælur"/>
    <s v="Höfuðborgarsvæðið"/>
    <n v="101"/>
    <x v="0"/>
    <s v="Höfuðborgarsvæðið"/>
    <x v="7"/>
    <x v="3"/>
    <s v="Sala innan svæðis - flj."/>
    <n v="1363768"/>
    <n v="1179.65932"/>
    <x v="3"/>
    <x v="0"/>
    <s v="Innanlands"/>
    <m/>
  </r>
  <r>
    <s v="Söludælur"/>
    <s v="Höfuðborgarsvæðið"/>
    <n v="101"/>
    <x v="0"/>
    <s v="Höfuðborgarsvæðið"/>
    <x v="6"/>
    <x v="3"/>
    <s v="Sala innan svæðis - flj."/>
    <n v="613407"/>
    <n v="530.59705500000007"/>
    <x v="4"/>
    <x v="2"/>
    <s v="Innanlands"/>
    <m/>
  </r>
  <r>
    <s v="Söludælur"/>
    <s v="Höfuðborgarsvæðið"/>
    <n v="101"/>
    <x v="0"/>
    <s v="Höfuðborgarsvæðið"/>
    <x v="1"/>
    <x v="0"/>
    <s v="Sala innan svæðis - flj."/>
    <n v="830889"/>
    <n v="623.16674999999998"/>
    <x v="3"/>
    <x v="0"/>
    <s v="Innanlands"/>
    <m/>
  </r>
  <r>
    <s v="Söludælur"/>
    <s v="Höfuðborgarsvæðið"/>
    <n v="101"/>
    <x v="0"/>
    <s v="Höfuðborgarsvæðið"/>
    <x v="7"/>
    <x v="3"/>
    <s v="Sala innan svæðis - flj."/>
    <n v="449164"/>
    <n v="388.52686"/>
    <x v="3"/>
    <x v="0"/>
    <s v="Innanlands"/>
    <m/>
  </r>
  <r>
    <s v="Söludælur"/>
    <s v="Höfuðborgarsvæðið"/>
    <n v="101"/>
    <x v="0"/>
    <s v="Höfuðborgarsvæðið"/>
    <x v="1"/>
    <x v="0"/>
    <s v="Sala innan svæðis - flj."/>
    <n v="960624"/>
    <n v="720.46799999999996"/>
    <x v="3"/>
    <x v="0"/>
    <s v="Innanlands"/>
    <m/>
  </r>
  <r>
    <s v="Söludælur"/>
    <s v="Höfuðborgarsvæðið"/>
    <n v="101"/>
    <x v="0"/>
    <s v="Höfuðborgarsvæðið"/>
    <x v="7"/>
    <x v="3"/>
    <s v="Sala innan svæðis - flj."/>
    <n v="845186"/>
    <n v="731.08589000000006"/>
    <x v="3"/>
    <x v="0"/>
    <s v="Innanlands"/>
    <m/>
  </r>
  <r>
    <s v="Söludælur"/>
    <s v="Höfuðborgarsvæðið"/>
    <n v="101"/>
    <x v="0"/>
    <s v="Höfuðborgarsvæðið"/>
    <x v="1"/>
    <x v="0"/>
    <s v="Sala innan svæðis - flj."/>
    <n v="123798"/>
    <n v="92.848500000000001"/>
    <x v="3"/>
    <x v="0"/>
    <s v="Innanlands"/>
    <m/>
  </r>
  <r>
    <s v="Söludælur"/>
    <s v="Höfuðborgarsvæðið"/>
    <n v="101"/>
    <x v="0"/>
    <s v="Höfuðborgarsvæðið"/>
    <x v="7"/>
    <x v="3"/>
    <s v="Sala innan svæðis - flj."/>
    <n v="65821"/>
    <n v="56.935164999999998"/>
    <x v="3"/>
    <x v="0"/>
    <s v="Innanlands"/>
    <m/>
  </r>
  <r>
    <s v="Söludælur"/>
    <s v="Höfuðborgarsvæðið"/>
    <n v="101"/>
    <x v="0"/>
    <s v="Höfuðborgarsvæðið"/>
    <x v="6"/>
    <x v="3"/>
    <s v="Sala innan svæðis - flj."/>
    <n v="1350"/>
    <n v="1.1677500000000001"/>
    <x v="4"/>
    <x v="2"/>
    <s v="Innanlands"/>
    <m/>
  </r>
  <r>
    <s v="Söludælur"/>
    <s v="Höfuðborgarsvæðið"/>
    <n v="101"/>
    <x v="0"/>
    <s v="Höfuðborgarsvæðið"/>
    <x v="1"/>
    <x v="0"/>
    <s v="Sala innan svæðis - flj."/>
    <n v="278325"/>
    <n v="208.74375000000001"/>
    <x v="3"/>
    <x v="0"/>
    <s v="Innanlands"/>
    <m/>
  </r>
  <r>
    <s v="Söludælur"/>
    <s v="Höfuðborgarsvæðið"/>
    <n v="101"/>
    <x v="0"/>
    <s v="Höfuðborgarsvæðið"/>
    <x v="7"/>
    <x v="3"/>
    <s v="Sala innan svæðis - flj."/>
    <n v="167483"/>
    <n v="144.87279500000002"/>
    <x v="3"/>
    <x v="0"/>
    <s v="Innanlands"/>
    <m/>
  </r>
  <r>
    <s v="Söludælur"/>
    <s v="Höfuðborgarsvæðið"/>
    <n v="101"/>
    <x v="0"/>
    <s v="Höfuðborgarsvæðið"/>
    <x v="1"/>
    <x v="0"/>
    <s v="Sala innan svæðis - flj."/>
    <n v="389363"/>
    <n v="292.02224999999999"/>
    <x v="3"/>
    <x v="0"/>
    <s v="Innanlands"/>
    <m/>
  </r>
  <r>
    <s v="Söludælur"/>
    <s v="Höfuðborgarsvæðið"/>
    <n v="101"/>
    <x v="0"/>
    <s v="Höfuðborgarsvæðið"/>
    <x v="7"/>
    <x v="3"/>
    <s v="Sala innan svæðis - flj."/>
    <n v="296992"/>
    <n v="256.89807999999999"/>
    <x v="3"/>
    <x v="0"/>
    <s v="Innanlands"/>
    <m/>
  </r>
  <r>
    <s v="Söludælur"/>
    <s v="Höfuðborgarsvæðið"/>
    <n v="101"/>
    <x v="0"/>
    <s v="Höfuðborgarsvæðið"/>
    <x v="1"/>
    <x v="0"/>
    <s v="Sala innan svæðis - flj."/>
    <n v="62370"/>
    <n v="46.777500000000003"/>
    <x v="3"/>
    <x v="0"/>
    <s v="Innanlands"/>
    <m/>
  </r>
  <r>
    <s v="Söludælur"/>
    <s v="Höfuðborgarsvæðið"/>
    <n v="101"/>
    <x v="0"/>
    <s v="Höfuðborgarsvæðið"/>
    <x v="7"/>
    <x v="3"/>
    <s v="Sala innan svæðis - flj."/>
    <n v="33582"/>
    <n v="29.04843"/>
    <x v="3"/>
    <x v="0"/>
    <s v="Innanlands"/>
    <m/>
  </r>
  <r>
    <s v="Söludælur"/>
    <s v="Höfuðborgarsvæðið"/>
    <n v="101"/>
    <x v="0"/>
    <s v="Höfuðborgarsvæðið"/>
    <x v="1"/>
    <x v="0"/>
    <s v="Sala innan svæðis - flj."/>
    <n v="479377"/>
    <n v="359.53275000000002"/>
    <x v="3"/>
    <x v="0"/>
    <s v="Innanlands"/>
    <m/>
  </r>
  <r>
    <s v="Söludælur"/>
    <s v="Höfuðborgarsvæðið"/>
    <n v="101"/>
    <x v="0"/>
    <s v="Höfuðborgarsvæðið"/>
    <x v="7"/>
    <x v="3"/>
    <s v="Sala innan svæðis - flj."/>
    <n v="649565"/>
    <n v="561.87372499999992"/>
    <x v="3"/>
    <x v="0"/>
    <s v="Innanlands"/>
    <m/>
  </r>
  <r>
    <s v="Söludælur"/>
    <s v="Höfuðborgarsvæðið"/>
    <n v="101"/>
    <x v="0"/>
    <s v="Höfuðborgarsvæðið"/>
    <x v="6"/>
    <x v="3"/>
    <s v="Sala innan svæðis - flj."/>
    <n v="1866"/>
    <n v="1.61409"/>
    <x v="4"/>
    <x v="2"/>
    <s v="Innanlands"/>
    <m/>
  </r>
  <r>
    <s v="Söludælur"/>
    <s v="Höfuðborgarsvæðið"/>
    <n v="101"/>
    <x v="0"/>
    <s v="Höfuðborgarsvæðið"/>
    <x v="6"/>
    <x v="3"/>
    <s v="Sala innan svæðis - flj."/>
    <n v="22677"/>
    <n v="19.615604999999999"/>
    <x v="4"/>
    <x v="2"/>
    <s v="Innanlands"/>
    <m/>
  </r>
  <r>
    <s v="Söludælur"/>
    <s v="Höfuðborgarsvæðið"/>
    <n v="101"/>
    <x v="0"/>
    <s v="Höfuðborgarsvæðið"/>
    <x v="3"/>
    <x v="1"/>
    <s v="Sala ekki flutningsjöfnuð"/>
    <n v="17391"/>
    <n v="12.678038999999998"/>
    <x v="3"/>
    <x v="1"/>
    <s v="Millilanda"/>
    <m/>
  </r>
  <r>
    <s v="Söludælur"/>
    <s v="Höfuðborgarsvæðið"/>
    <n v="101"/>
    <x v="0"/>
    <s v="Höfuðborgarsvæðið"/>
    <x v="3"/>
    <x v="1"/>
    <s v="Sala innan svæðis - flj."/>
    <n v="307542"/>
    <n v="224.19811799999999"/>
    <x v="3"/>
    <x v="1"/>
    <s v="Innanlands"/>
    <m/>
  </r>
  <r>
    <s v="Söludælur"/>
    <s v="Höfuðborgarsvæðið"/>
    <n v="101"/>
    <x v="0"/>
    <s v="Höfuðborgarsvæðið"/>
    <x v="4"/>
    <x v="2"/>
    <s v="Sala ekki flutningsjöfnuð"/>
    <n v="1541032"/>
    <n v="1248.2359200000001"/>
    <x v="3"/>
    <x v="1"/>
    <s v="Millilanda"/>
    <m/>
  </r>
  <r>
    <s v="Söludælur"/>
    <s v="Höfuðborgarsvæðið"/>
    <n v="101"/>
    <x v="0"/>
    <s v="Höfuðborgarsvæðið"/>
    <x v="4"/>
    <x v="2"/>
    <s v="Sala innan svæðis - flj."/>
    <n v="8520606"/>
    <n v="6901.6908600000006"/>
    <x v="3"/>
    <x v="1"/>
    <s v="Innanlands"/>
    <m/>
  </r>
  <r>
    <s v="Söludælur"/>
    <s v="Höfuðborgarsvæðið"/>
    <n v="101"/>
    <x v="0"/>
    <s v="Höfuðborgarsvæðið"/>
    <x v="1"/>
    <x v="0"/>
    <s v="Sala innan svæðis - flj."/>
    <n v="19103009"/>
    <n v="14327.25675"/>
    <x v="3"/>
    <x v="0"/>
    <s v="Innanlands"/>
    <m/>
  </r>
  <r>
    <s v="Söludælur"/>
    <s v="Höfuðborgarsvæðið"/>
    <n v="101"/>
    <x v="0"/>
    <s v="Höfuðborgarsvæðið"/>
    <x v="2"/>
    <x v="0"/>
    <s v="Sala innan svæðis - flj."/>
    <n v="39436"/>
    <n v="29.577000000000002"/>
    <x v="3"/>
    <x v="0"/>
    <s v="Innanlands"/>
    <m/>
  </r>
  <r>
    <s v="Söludælur"/>
    <s v="Höfuðborgarsvæðið"/>
    <n v="101"/>
    <x v="0"/>
    <s v="Höfuðborgarsvæðið"/>
    <x v="3"/>
    <x v="1"/>
    <s v="Sala innan svæðis - flj."/>
    <n v="4869"/>
    <n v="3.5495009999999998"/>
    <x v="3"/>
    <x v="1"/>
    <s v="Innanlands"/>
    <m/>
  </r>
  <r>
    <s v="Söludælur"/>
    <s v="Höfuðborgarsvæðið"/>
    <n v="101"/>
    <x v="0"/>
    <s v="Höfuðborgarsvæðið"/>
    <x v="4"/>
    <x v="2"/>
    <s v="Sala innan svæðis - flj."/>
    <n v="3158"/>
    <n v="2.5579800000000001"/>
    <x v="3"/>
    <x v="1"/>
    <s v="Innanlands"/>
    <m/>
  </r>
  <r>
    <s v="Söludælur"/>
    <s v="Höfuðborgarsvæðið"/>
    <n v="101"/>
    <x v="0"/>
    <s v="Höfuðborgarsvæðið"/>
    <x v="7"/>
    <x v="3"/>
    <s v="Sala innan svæðis - flj."/>
    <n v="22840526"/>
    <n v="19757.054989999997"/>
    <x v="3"/>
    <x v="0"/>
    <s v="Innanlands"/>
    <m/>
  </r>
  <r>
    <s v="Söludælur"/>
    <s v="Höfuðborgarsvæðið"/>
    <n v="101"/>
    <x v="0"/>
    <s v="Höfuðborgarsvæðið"/>
    <x v="6"/>
    <x v="3"/>
    <s v="Sala innan svæðis - flj."/>
    <n v="972373"/>
    <n v="841.10264500000005"/>
    <x v="4"/>
    <x v="2"/>
    <s v="Innanlands"/>
    <m/>
  </r>
  <r>
    <s v="Söludælur"/>
    <s v="Höfuðborgarsvæðið"/>
    <n v="101"/>
    <x v="0"/>
    <s v="Höfuðborgarsvæðið"/>
    <x v="1"/>
    <x v="0"/>
    <s v="Sala innan svæðis - flj."/>
    <n v="680578"/>
    <n v="510.43349999999998"/>
    <x v="3"/>
    <x v="0"/>
    <s v="Innanlands"/>
    <m/>
  </r>
  <r>
    <s v="Söludælur"/>
    <s v="Höfuðborgarsvæðið"/>
    <n v="101"/>
    <x v="0"/>
    <s v="Höfuðborgarsvæðið"/>
    <x v="7"/>
    <x v="3"/>
    <s v="Sala innan svæðis - flj."/>
    <n v="2026658"/>
    <n v="1753.05917"/>
    <x v="3"/>
    <x v="0"/>
    <s v="Innanlands"/>
    <m/>
  </r>
  <r>
    <s v="Söludælur"/>
    <s v="Höfuðborgarsvæðið"/>
    <n v="101"/>
    <x v="0"/>
    <s v="Höfuðborgarsvæðið"/>
    <x v="1"/>
    <x v="0"/>
    <s v="Sala innan svæðis - flj."/>
    <n v="192765"/>
    <n v="144.57374999999999"/>
    <x v="3"/>
    <x v="0"/>
    <s v="Innanlands"/>
    <m/>
  </r>
  <r>
    <s v="Söludælur"/>
    <s v="Höfuðborgarsvæðið"/>
    <n v="101"/>
    <x v="0"/>
    <s v="Höfuðborgarsvæðið"/>
    <x v="2"/>
    <x v="0"/>
    <s v="Sala innan svæðis - flj."/>
    <n v="11087"/>
    <n v="8.3152500000000007"/>
    <x v="3"/>
    <x v="0"/>
    <s v="Innanlands"/>
    <m/>
  </r>
  <r>
    <s v="Söludælur"/>
    <s v="Höfuðborgarsvæðið"/>
    <n v="101"/>
    <x v="0"/>
    <s v="Höfuðborgarsvæðið"/>
    <x v="7"/>
    <x v="3"/>
    <s v="Sala innan svæðis - flj."/>
    <n v="841297"/>
    <n v="727.72190499999999"/>
    <x v="3"/>
    <x v="0"/>
    <s v="Innanlands"/>
    <m/>
  </r>
  <r>
    <s v="Söludælur"/>
    <s v="Höfuðborgarsvæðið"/>
    <n v="101"/>
    <x v="0"/>
    <s v="Höfuðborgarsvæðið"/>
    <x v="5"/>
    <x v="2"/>
    <s v="Sala innan svæðis - flj."/>
    <n v="19280"/>
    <n v="15.616800000000001"/>
    <x v="3"/>
    <x v="1"/>
    <s v="Innanlands"/>
    <m/>
  </r>
  <r>
    <s v="Söludælur"/>
    <s v="Höfuðborgarsvæðið"/>
    <n v="101"/>
    <x v="0"/>
    <s v="Höfuðborgarsvæðið"/>
    <x v="6"/>
    <x v="3"/>
    <s v="Sala innan svæðis - flj."/>
    <n v="42849"/>
    <n v="37.064385000000001"/>
    <x v="4"/>
    <x v="2"/>
    <s v="Innanlands"/>
    <m/>
  </r>
  <r>
    <s v="Söludælur"/>
    <s v="Höfuðborgarsvæðið"/>
    <n v="101"/>
    <x v="0"/>
    <s v="Höfuðborgarsvæðið"/>
    <x v="6"/>
    <x v="3"/>
    <s v="Sala innan svæðis - flj."/>
    <n v="950"/>
    <n v="0.82174999999999998"/>
    <x v="4"/>
    <x v="2"/>
    <s v="Innanlands"/>
    <m/>
  </r>
  <r>
    <s v="Ólafsvík"/>
    <s v="Höfuðborgarsvæðið"/>
    <n v="101"/>
    <x v="0"/>
    <s v="Höfuðborgarsvæðið"/>
    <x v="9"/>
    <x v="3"/>
    <s v="Sala innan svæðis - flj."/>
    <n v="39938"/>
    <n v="34.546370000000003"/>
    <x v="5"/>
    <x v="2"/>
    <s v="Innanlands"/>
    <m/>
  </r>
  <r>
    <s v="Söludælur"/>
    <s v="Höfuðborgarsvæðið"/>
    <n v="101"/>
    <x v="0"/>
    <s v="Höfuðborgarsvæðið"/>
    <x v="7"/>
    <x v="3"/>
    <s v="Sala ekki flutningsjöfnuð"/>
    <n v="2"/>
    <n v="1.73E-3"/>
    <x v="1"/>
    <x v="0"/>
    <s v="Millilanda"/>
    <m/>
  </r>
  <r>
    <s v="Reyðarfjörður"/>
    <s v="Höfuðborgarsvæðið"/>
    <n v="101"/>
    <x v="0"/>
    <s v="Höfuðborgarsvæðið"/>
    <x v="7"/>
    <x v="3"/>
    <s v="Sala innan svæðis - flj."/>
    <n v="218208"/>
    <n v="188.74991999999997"/>
    <x v="5"/>
    <x v="0"/>
    <s v="Innanlands"/>
    <m/>
  </r>
  <r>
    <s v="Reyðarfjörður"/>
    <s v="Höfuðborgarsvæðið"/>
    <n v="101"/>
    <x v="0"/>
    <s v="Höfuðborgarsvæðið"/>
    <x v="10"/>
    <x v="3"/>
    <s v="Sala innan svæðis - flj."/>
    <n v="5159"/>
    <n v="4.4625349999999999"/>
    <x v="5"/>
    <x v="2"/>
    <s v="Innanlands"/>
    <m/>
  </r>
  <r>
    <s v="Reykjavík"/>
    <s v="Höfuðborgarsvæðið"/>
    <n v="101"/>
    <x v="0"/>
    <s v="Höfuðborgarsvæðið"/>
    <x v="7"/>
    <x v="3"/>
    <s v="Sala utan svæðis - flj."/>
    <n v="277835"/>
    <n v="240.32727499999999"/>
    <x v="5"/>
    <x v="0"/>
    <s v="Innanlands"/>
    <m/>
  </r>
  <r>
    <s v="Reykjavík"/>
    <s v="Höfuðborgarsvæðið"/>
    <n v="101"/>
    <x v="0"/>
    <s v="Höfuðborgarsvæðið"/>
    <x v="6"/>
    <x v="3"/>
    <s v="Sala innan svæðis - flj."/>
    <n v="4931"/>
    <n v="4.2653149999999993"/>
    <x v="4"/>
    <x v="3"/>
    <s v="Innanlands"/>
    <m/>
  </r>
  <r>
    <s v="Reykjavík"/>
    <s v="Höfuðborgarsvæðið"/>
    <n v="101"/>
    <x v="0"/>
    <s v="Höfuðborgarsvæðið"/>
    <x v="6"/>
    <x v="3"/>
    <s v="Sala utan svæðis - flj."/>
    <n v="323745"/>
    <n v="280.03942499999999"/>
    <x v="4"/>
    <x v="3"/>
    <s v="Innanlands"/>
    <m/>
  </r>
  <r>
    <s v="Reykjavík"/>
    <s v="Höfuðborgarsvæðið"/>
    <n v="101"/>
    <x v="0"/>
    <s v="Höfuðborgarsvæðið"/>
    <x v="6"/>
    <x v="3"/>
    <s v="Sala innan svæðis - flj."/>
    <n v="1865734"/>
    <n v="1613.8599099999999"/>
    <x v="4"/>
    <x v="3"/>
    <s v="Innanlands"/>
    <m/>
  </r>
  <r>
    <s v="Reykjavík"/>
    <s v="Höfuðborgarsvæðið"/>
    <n v="101"/>
    <x v="0"/>
    <s v="Höfuðborgarsvæðið"/>
    <x v="6"/>
    <x v="3"/>
    <s v="Sala innan svæðis - flj."/>
    <n v="782063"/>
    <n v="676.48449500000004"/>
    <x v="4"/>
    <x v="2"/>
    <s v="Innanlands"/>
    <m/>
  </r>
  <r>
    <s v="Reykjavík"/>
    <s v="Höfuðborgarsvæðið"/>
    <n v="101"/>
    <x v="0"/>
    <s v="Höfuðborgarsvæðið"/>
    <x v="1"/>
    <x v="0"/>
    <s v="Sala innan svæðis - flj."/>
    <n v="971"/>
    <n v="0.72824999999999995"/>
    <x v="5"/>
    <x v="0"/>
    <s v="Innanlands"/>
    <m/>
  </r>
  <r>
    <s v="Reykjavík"/>
    <s v="Höfuðborgarsvæðið"/>
    <n v="101"/>
    <x v="0"/>
    <s v="Höfuðborgarsvæðið"/>
    <x v="0"/>
    <x v="0"/>
    <s v="Sala innan svæðis - flj."/>
    <n v="23228"/>
    <n v="17.420999999999999"/>
    <x v="5"/>
    <x v="0"/>
    <s v="Innanlands"/>
    <m/>
  </r>
  <r>
    <s v="Reykjavík"/>
    <s v="Höfuðborgarsvæðið"/>
    <n v="101"/>
    <x v="0"/>
    <s v="Höfuðborgarsvæðið"/>
    <x v="4"/>
    <x v="2"/>
    <s v="Sala ekki flutningsjöfnuð"/>
    <n v="536506"/>
    <n v="434.56986000000006"/>
    <x v="5"/>
    <x v="1"/>
    <s v="Millilanda"/>
    <m/>
  </r>
  <r>
    <s v="Reykjavík"/>
    <s v="Höfuðborgarsvæðið"/>
    <n v="101"/>
    <x v="0"/>
    <s v="Höfuðborgarsvæðið"/>
    <x v="4"/>
    <x v="2"/>
    <s v="Sala innan svæðis - flj."/>
    <n v="164601"/>
    <n v="133.32680999999999"/>
    <x v="5"/>
    <x v="1"/>
    <s v="Innanlands"/>
    <m/>
  </r>
  <r>
    <s v="Reykjavík"/>
    <s v="Höfuðborgarsvæðið"/>
    <n v="101"/>
    <x v="0"/>
    <s v="Höfuðborgarsvæðið"/>
    <x v="7"/>
    <x v="3"/>
    <s v="Sala innan svæðis - flj."/>
    <n v="3771146"/>
    <n v="3262.0412900000001"/>
    <x v="5"/>
    <x v="0"/>
    <s v="Innanlands"/>
    <m/>
  </r>
  <r>
    <s v="Reykjavík"/>
    <s v="Höfuðborgarsvæðið"/>
    <n v="101"/>
    <x v="0"/>
    <s v="Höfuðborgarsvæðið"/>
    <x v="8"/>
    <x v="3"/>
    <s v="Sala innan svæðis - flj."/>
    <n v="11308901"/>
    <n v="9782.1993650000004"/>
    <x v="5"/>
    <x v="2"/>
    <s v="Innanlands"/>
    <m/>
  </r>
  <r>
    <s v="Reykjavík"/>
    <s v="Höfuðborgarsvæðið"/>
    <n v="101"/>
    <x v="0"/>
    <s v="Höfuðborgarsvæðið"/>
    <x v="9"/>
    <x v="3"/>
    <s v="Sala innan svæðis - flj."/>
    <n v="2036044"/>
    <n v="1761.17806"/>
    <x v="5"/>
    <x v="2"/>
    <s v="Innanlands"/>
    <m/>
  </r>
  <r>
    <s v="Reykjavík"/>
    <s v="Höfuðborgarsvæðið"/>
    <n v="101"/>
    <x v="0"/>
    <s v="Höfuðborgarsvæðið"/>
    <x v="10"/>
    <x v="3"/>
    <s v="Sala innan svæðis - flj."/>
    <n v="456391"/>
    <n v="394.77821499999999"/>
    <x v="5"/>
    <x v="2"/>
    <s v="Innanlands"/>
    <m/>
  </r>
  <r>
    <s v="Reykjavík"/>
    <s v="Höfuðborgarsvæðið"/>
    <n v="101"/>
    <x v="0"/>
    <s v="Höfuðborgarsvæðið"/>
    <x v="12"/>
    <x v="4"/>
    <s v="Sala ekki flutningsjöfnuð"/>
    <n v="174683"/>
    <n v="152.14889300000002"/>
    <x v="2"/>
    <x v="2"/>
    <s v="Millilanda"/>
    <m/>
  </r>
  <r>
    <s v="Reykjavík"/>
    <s v="Höfuðborgarsvæðið"/>
    <n v="101"/>
    <x v="0"/>
    <s v="Höfuðborgarsvæðið"/>
    <x v="7"/>
    <x v="3"/>
    <s v="Sala innan svæðis - flj."/>
    <n v="2135705"/>
    <n v="1847.3848249999999"/>
    <x v="5"/>
    <x v="0"/>
    <s v="Innanlands"/>
    <m/>
  </r>
  <r>
    <s v="Reykjavík"/>
    <s v="Höfuðborgarsvæðið"/>
    <n v="101"/>
    <x v="0"/>
    <s v="Höfuðborgarsvæðið"/>
    <x v="11"/>
    <x v="4"/>
    <s v="Sala ekki flutningsjöfnuð"/>
    <n v="3348716"/>
    <n v="3348.7159999999999"/>
    <x v="2"/>
    <x v="2"/>
    <s v="Millilanda"/>
    <m/>
  </r>
  <r>
    <s v="Reykjavík"/>
    <s v="Höfuðborgarsvæðið"/>
    <n v="101"/>
    <x v="0"/>
    <s v="Höfuðborgarsvæðið"/>
    <x v="9"/>
    <x v="3"/>
    <s v="Sala innan svæðis - flj."/>
    <n v="6709934"/>
    <n v="5804.0929100000003"/>
    <x v="5"/>
    <x v="2"/>
    <s v="Innanlands"/>
    <m/>
  </r>
  <r>
    <s v="Reykjavík"/>
    <s v="Höfuðborgarsvæðið"/>
    <n v="101"/>
    <x v="0"/>
    <s v="Höfuðborgarsvæðið"/>
    <x v="10"/>
    <x v="3"/>
    <s v="Sala innan svæðis - flj."/>
    <n v="43453"/>
    <n v="37.586845000000004"/>
    <x v="5"/>
    <x v="2"/>
    <s v="Innanlands"/>
    <m/>
  </r>
  <r>
    <s v="Reykjavík"/>
    <s v="Höfuðborgarsvæðið"/>
    <n v="101"/>
    <x v="0"/>
    <s v="Höfuðborgarsvæðið"/>
    <x v="13"/>
    <x v="4"/>
    <s v="Sala ekki flutningsjöfnuð"/>
    <n v="95595"/>
    <n v="95.594999999999999"/>
    <x v="2"/>
    <x v="2"/>
    <s v="Millilanda"/>
    <m/>
  </r>
  <r>
    <s v="Reykjavík"/>
    <s v="Höfuðborgarsvæðið"/>
    <n v="101"/>
    <x v="0"/>
    <s v="Höfuðborgarsvæðið"/>
    <x v="6"/>
    <x v="3"/>
    <s v="Sala innan svæðis - flj."/>
    <n v="2134882"/>
    <n v="1846.67293"/>
    <x v="4"/>
    <x v="3"/>
    <s v="Innanlands"/>
    <m/>
  </r>
  <r>
    <s v="Reykjavík"/>
    <s v="Höfuðborgarsvæðið"/>
    <n v="101"/>
    <x v="0"/>
    <s v="Höfuðborgarsvæðið"/>
    <x v="1"/>
    <x v="0"/>
    <s v="Sala ekki flutningsjöfnuð"/>
    <n v="1627967"/>
    <n v="1220.97525"/>
    <x v="5"/>
    <x v="0"/>
    <s v="Millilanda"/>
    <m/>
  </r>
  <r>
    <s v="Reykjavík"/>
    <s v="Höfuðborgarsvæðið"/>
    <n v="101"/>
    <x v="0"/>
    <s v="Höfuðborgarsvæðið"/>
    <x v="1"/>
    <x v="0"/>
    <s v="Sala innan svæðis - flj."/>
    <n v="21292122"/>
    <n v="15969.0915"/>
    <x v="5"/>
    <x v="0"/>
    <s v="Innanlands"/>
    <m/>
  </r>
  <r>
    <s v="Reykjavík"/>
    <s v="Höfuðborgarsvæðið"/>
    <n v="101"/>
    <x v="0"/>
    <s v="Höfuðborgarsvæðið"/>
    <x v="3"/>
    <x v="1"/>
    <s v="Sala innan svæðis - flj."/>
    <n v="44504"/>
    <n v="32.443415999999999"/>
    <x v="5"/>
    <x v="1"/>
    <s v="Innanlands"/>
    <m/>
  </r>
  <r>
    <s v="Reykjavík"/>
    <s v="Höfuðborgarsvæðið"/>
    <n v="101"/>
    <x v="0"/>
    <s v="Höfuðborgarsvæðið"/>
    <x v="4"/>
    <x v="2"/>
    <s v="Sala innan svæðis - flj."/>
    <n v="288249"/>
    <n v="233.48169000000001"/>
    <x v="5"/>
    <x v="1"/>
    <s v="Innanlands"/>
    <m/>
  </r>
  <r>
    <s v="Reykjavík"/>
    <s v="Höfuðborgarsvæðið"/>
    <n v="101"/>
    <x v="0"/>
    <s v="Höfuðborgarsvæðið"/>
    <x v="7"/>
    <x v="3"/>
    <s v="Sala innan svæðis - flj."/>
    <n v="16560808"/>
    <n v="14325.09892"/>
    <x v="5"/>
    <x v="0"/>
    <s v="Innanlands"/>
    <m/>
  </r>
  <r>
    <s v="Reykjavík"/>
    <s v="Höfuðborgarsvæðið"/>
    <n v="101"/>
    <x v="0"/>
    <s v="Höfuðborgarsvæðið"/>
    <x v="14"/>
    <x v="4"/>
    <s v="Sala ekki flutningsjöfnuð"/>
    <n v="1565166"/>
    <n v="1565.1659999999999"/>
    <x v="2"/>
    <x v="2"/>
    <s v="Millilanda"/>
    <m/>
  </r>
  <r>
    <s v="Reykjavík"/>
    <s v="Höfuðborgarsvæðið"/>
    <n v="101"/>
    <x v="0"/>
    <s v="Höfuðborgarsvæðið"/>
    <x v="9"/>
    <x v="3"/>
    <s v="Sala innan svæðis - flj."/>
    <n v="1825066"/>
    <n v="1578.68209"/>
    <x v="5"/>
    <x v="2"/>
    <s v="Innanlands"/>
    <m/>
  </r>
  <r>
    <s v="Reykjavík"/>
    <s v="Höfuðborgarsvæðið"/>
    <n v="101"/>
    <x v="0"/>
    <s v="Höfuðborgarsvæðið"/>
    <x v="10"/>
    <x v="3"/>
    <s v="Sala innan svæðis - flj."/>
    <n v="1424608"/>
    <n v="1232.28592"/>
    <x v="5"/>
    <x v="2"/>
    <s v="Innanlands"/>
    <m/>
  </r>
  <r>
    <s v="Reykjavík"/>
    <s v="Höfuðborgarsvæðið"/>
    <n v="101"/>
    <x v="0"/>
    <s v="Höfuðborgarsvæðið"/>
    <x v="11"/>
    <x v="4"/>
    <s v="Sala innan svæðis - flj."/>
    <n v="10649094"/>
    <n v="10649.093999999999"/>
    <x v="2"/>
    <x v="2"/>
    <s v="Innanlands"/>
    <m/>
  </r>
  <r>
    <s v="Reykjavík"/>
    <s v="Höfuðborgarsvæðið"/>
    <n v="101"/>
    <x v="0"/>
    <s v="Höfuðborgarsvæðið"/>
    <x v="12"/>
    <x v="4"/>
    <s v="Sala innan svæðis - flj."/>
    <n v="2254229"/>
    <n v="1963.4334590000001"/>
    <x v="2"/>
    <x v="2"/>
    <s v="Innanlands"/>
    <m/>
  </r>
  <r>
    <s v="Reykjavík"/>
    <s v="Höfuðborgarsvæðið"/>
    <n v="101"/>
    <x v="0"/>
    <s v="Höfuðborgarsvæðið"/>
    <x v="11"/>
    <x v="4"/>
    <s v="Sala innan svæðis - flj."/>
    <n v="3742650"/>
    <n v="3742.65"/>
    <x v="2"/>
    <x v="3"/>
    <s v="Innanlands"/>
    <m/>
  </r>
  <r>
    <s v="Söludælur"/>
    <s v="Höfuðborgarsvæðið"/>
    <n v="101"/>
    <x v="0"/>
    <s v="Höfuðborgarsvæðið"/>
    <x v="1"/>
    <x v="0"/>
    <s v="Sala innan svæðis - flj."/>
    <n v="13633530"/>
    <n v="10225.147499999999"/>
    <x v="5"/>
    <x v="0"/>
    <s v="Innanlands"/>
    <m/>
  </r>
  <r>
    <s v="Söludælur"/>
    <s v="Höfuðborgarsvæðið"/>
    <n v="101"/>
    <x v="0"/>
    <s v="Höfuðborgarsvæðið"/>
    <x v="7"/>
    <x v="3"/>
    <s v="Sala innan svæðis - flj."/>
    <n v="9619140"/>
    <n v="8320.5560999999998"/>
    <x v="5"/>
    <x v="0"/>
    <s v="Innanlands"/>
    <m/>
  </r>
  <r>
    <s v="Söludælur"/>
    <s v="Höfuðborgarsvæðið"/>
    <n v="101"/>
    <x v="0"/>
    <s v="Höfuðborgarsvæðið"/>
    <x v="1"/>
    <x v="0"/>
    <s v="Sala innan svæðis - flj."/>
    <n v="2224849"/>
    <n v="1668.6367499999999"/>
    <x v="5"/>
    <x v="0"/>
    <s v="Innanlands"/>
    <m/>
  </r>
  <r>
    <s v="Söludælur"/>
    <s v="Höfuðborgarsvæðið"/>
    <n v="101"/>
    <x v="0"/>
    <s v="Höfuðborgarsvæðið"/>
    <x v="2"/>
    <x v="0"/>
    <s v="Sala innan svæðis - flj."/>
    <n v="19870"/>
    <n v="14.9025"/>
    <x v="5"/>
    <x v="0"/>
    <s v="Innanlands"/>
    <m/>
  </r>
  <r>
    <s v="Söludælur"/>
    <s v="Höfuðborgarsvæðið"/>
    <n v="101"/>
    <x v="0"/>
    <s v="Höfuðborgarsvæðið"/>
    <x v="7"/>
    <x v="3"/>
    <s v="Sala innan svæðis - flj."/>
    <n v="1527900"/>
    <n v="1321.6334999999999"/>
    <x v="5"/>
    <x v="0"/>
    <s v="Innanlands"/>
    <m/>
  </r>
  <r>
    <s v="Söludælur"/>
    <s v="Höfuðborgarsvæðið"/>
    <n v="101"/>
    <x v="0"/>
    <s v="Höfuðborgarsvæðið"/>
    <x v="6"/>
    <x v="3"/>
    <s v="Sala innan svæðis - flj."/>
    <n v="69159"/>
    <n v="59.822534999999995"/>
    <x v="6"/>
    <x v="2"/>
    <s v="Innanlands"/>
    <m/>
  </r>
  <r>
    <s v="Söludælur"/>
    <s v="Höfuðborgarsvæðið"/>
    <n v="101"/>
    <x v="0"/>
    <s v="Höfuðborgarsvæðið"/>
    <x v="1"/>
    <x v="0"/>
    <s v="Sala innan svæðis - flj."/>
    <n v="1241990"/>
    <n v="931.49249999999995"/>
    <x v="5"/>
    <x v="0"/>
    <s v="Innanlands"/>
    <m/>
  </r>
  <r>
    <s v="Söludælur"/>
    <s v="Höfuðborgarsvæðið"/>
    <n v="101"/>
    <x v="0"/>
    <s v="Höfuðborgarsvæðið"/>
    <x v="7"/>
    <x v="3"/>
    <s v="Sala innan svæðis - flj."/>
    <n v="989314"/>
    <n v="855.75661000000002"/>
    <x v="5"/>
    <x v="0"/>
    <s v="Innanlands"/>
    <m/>
  </r>
  <r>
    <s v="Söludælur"/>
    <s v="Höfuðborgarsvæðið"/>
    <n v="101"/>
    <x v="0"/>
    <s v="Höfuðborgarsvæðið"/>
    <x v="1"/>
    <x v="0"/>
    <s v="Sala innan svæðis - flj."/>
    <n v="241947"/>
    <n v="181.46025"/>
    <x v="5"/>
    <x v="0"/>
    <s v="Innanlands"/>
    <m/>
  </r>
  <r>
    <s v="Söludælur"/>
    <s v="Höfuðborgarsvæðið"/>
    <n v="101"/>
    <x v="0"/>
    <s v="Höfuðborgarsvæðið"/>
    <x v="2"/>
    <x v="0"/>
    <s v="Sala innan svæðis - flj."/>
    <n v="2238"/>
    <n v="1.6785000000000001"/>
    <x v="5"/>
    <x v="0"/>
    <s v="Innanlands"/>
    <m/>
  </r>
  <r>
    <s v="Söludælur"/>
    <s v="Höfuðborgarsvæðið"/>
    <n v="101"/>
    <x v="0"/>
    <s v="Höfuðborgarsvæðið"/>
    <x v="7"/>
    <x v="3"/>
    <s v="Sala innan svæðis - flj."/>
    <n v="183635"/>
    <n v="158.84427499999998"/>
    <x v="5"/>
    <x v="0"/>
    <s v="Innanlands"/>
    <m/>
  </r>
  <r>
    <s v="Söludælur"/>
    <s v="Höfuðborgarsvæðið"/>
    <n v="101"/>
    <x v="0"/>
    <s v="Höfuðborgarsvæðið"/>
    <x v="6"/>
    <x v="3"/>
    <s v="Sala innan svæðis - flj."/>
    <n v="55721"/>
    <n v="48.198664999999998"/>
    <x v="6"/>
    <x v="2"/>
    <s v="Innanlands"/>
    <m/>
  </r>
  <r>
    <s v="Söludælur"/>
    <s v="Höfuðborgarsvæðið"/>
    <n v="101"/>
    <x v="0"/>
    <s v="Höfuðborgarsvæðið"/>
    <x v="6"/>
    <x v="3"/>
    <s v="Sala innan svæðis - flj."/>
    <n v="18720"/>
    <n v="16.192799999999998"/>
    <x v="6"/>
    <x v="2"/>
    <s v="Innanlands"/>
    <m/>
  </r>
  <r>
    <s v="Söludælur"/>
    <s v="Höfuðborgarsvæðið"/>
    <n v="101"/>
    <x v="0"/>
    <s v="Höfuðborgarsvæðið"/>
    <x v="1"/>
    <x v="0"/>
    <s v="Sala innan svæðis - flj."/>
    <n v="1875019"/>
    <n v="1406.2642499999999"/>
    <x v="5"/>
    <x v="0"/>
    <s v="Innanlands"/>
    <m/>
  </r>
  <r>
    <s v="Söludælur"/>
    <s v="Höfuðborgarsvæðið"/>
    <n v="101"/>
    <x v="0"/>
    <s v="Höfuðborgarsvæðið"/>
    <x v="7"/>
    <x v="3"/>
    <s v="Sala innan svæðis - flj."/>
    <n v="2032670"/>
    <n v="1758.25955"/>
    <x v="5"/>
    <x v="0"/>
    <s v="Innanlands"/>
    <m/>
  </r>
  <r>
    <s v="Söludælur"/>
    <s v="Höfuðborgarsvæðið"/>
    <n v="101"/>
    <x v="0"/>
    <s v="Höfuðborgarsvæðið"/>
    <x v="5"/>
    <x v="2"/>
    <s v="Sala innan svæðis - flj."/>
    <n v="17"/>
    <n v="1.3770000000000001E-2"/>
    <x v="5"/>
    <x v="1"/>
    <s v="Innanlands"/>
    <m/>
  </r>
  <r>
    <s v="Söludælur"/>
    <s v="Höfuðborgarsvæðið"/>
    <n v="101"/>
    <x v="0"/>
    <s v="Höfuðborgarsvæðið"/>
    <x v="1"/>
    <x v="0"/>
    <s v="Sala innan svæðis - flj."/>
    <n v="1051460"/>
    <n v="788.59500000000003"/>
    <x v="5"/>
    <x v="0"/>
    <s v="Innanlands"/>
    <m/>
  </r>
  <r>
    <s v="Söludælur"/>
    <s v="Höfuðborgarsvæðið"/>
    <n v="101"/>
    <x v="0"/>
    <s v="Höfuðborgarsvæðið"/>
    <x v="7"/>
    <x v="3"/>
    <s v="Sala innan svæðis - flj."/>
    <n v="965733"/>
    <n v="835.35904500000004"/>
    <x v="5"/>
    <x v="0"/>
    <s v="Innanlands"/>
    <m/>
  </r>
  <r>
    <s v="Söludælur"/>
    <s v="Höfuðborgarsvæðið"/>
    <n v="101"/>
    <x v="0"/>
    <s v="Höfuðborgarsvæðið"/>
    <x v="1"/>
    <x v="0"/>
    <s v="Sala innan svæðis - flj."/>
    <n v="850382"/>
    <n v="637.78650000000005"/>
    <x v="5"/>
    <x v="0"/>
    <s v="Innanlands"/>
    <m/>
  </r>
  <r>
    <s v="Söludælur"/>
    <s v="Höfuðborgarsvæðið"/>
    <n v="101"/>
    <x v="0"/>
    <s v="Höfuðborgarsvæðið"/>
    <x v="7"/>
    <x v="3"/>
    <s v="Sala innan svæðis - flj."/>
    <n v="405813"/>
    <n v="351.02824499999997"/>
    <x v="5"/>
    <x v="0"/>
    <s v="Innanlands"/>
    <m/>
  </r>
  <r>
    <s v="Söludælur"/>
    <s v="Höfuðborgarsvæðið"/>
    <n v="101"/>
    <x v="0"/>
    <s v="Höfuðborgarsvæðið"/>
    <x v="1"/>
    <x v="0"/>
    <s v="Sala innan svæðis - flj."/>
    <n v="678069"/>
    <n v="508.55175000000003"/>
    <x v="5"/>
    <x v="0"/>
    <s v="Innanlands"/>
    <m/>
  </r>
  <r>
    <s v="Söludælur"/>
    <s v="Höfuðborgarsvæðið"/>
    <n v="101"/>
    <x v="0"/>
    <s v="Höfuðborgarsvæðið"/>
    <x v="7"/>
    <x v="3"/>
    <s v="Sala innan svæðis - flj."/>
    <n v="343935"/>
    <n v="297.50377500000002"/>
    <x v="5"/>
    <x v="0"/>
    <s v="Innanlands"/>
    <m/>
  </r>
  <r>
    <s v="Söludælur"/>
    <s v="Höfuðborgarsvæðið"/>
    <n v="101"/>
    <x v="0"/>
    <s v="Höfuðborgarsvæðið"/>
    <x v="6"/>
    <x v="3"/>
    <s v="Sala innan svæðis - flj."/>
    <n v="20776"/>
    <n v="17.971240000000002"/>
    <x v="6"/>
    <x v="2"/>
    <s v="Innanlands"/>
    <m/>
  </r>
  <r>
    <s v="Söludælur"/>
    <s v="Höfuðborgarsvæðið"/>
    <n v="101"/>
    <x v="0"/>
    <s v="Höfuðborgarsvæðið"/>
    <x v="6"/>
    <x v="3"/>
    <s v="Sala innan svæðis - flj."/>
    <n v="37278"/>
    <n v="32.245470000000005"/>
    <x v="6"/>
    <x v="2"/>
    <s v="Innanlands"/>
    <m/>
  </r>
  <r>
    <s v="Söludælur"/>
    <s v="Höfuðborgarsvæðið"/>
    <n v="101"/>
    <x v="0"/>
    <s v="Höfuðborgarsvæðið"/>
    <x v="6"/>
    <x v="3"/>
    <s v="Sala innan svæðis - flj."/>
    <n v="20859"/>
    <n v="18.043035"/>
    <x v="6"/>
    <x v="2"/>
    <s v="Innanlands"/>
    <m/>
  </r>
  <r>
    <s v="Söludælur"/>
    <s v="Höfuðborgarsvæðið"/>
    <n v="101"/>
    <x v="0"/>
    <s v="Höfuðborgarsvæðið"/>
    <x v="6"/>
    <x v="3"/>
    <s v="Sala innan svæðis - flj."/>
    <n v="624785"/>
    <n v="540.43902500000002"/>
    <x v="6"/>
    <x v="2"/>
    <s v="Innanlands"/>
    <m/>
  </r>
  <r>
    <s v="Söludælur"/>
    <s v="Höfuðborgarsvæðið"/>
    <n v="101"/>
    <x v="0"/>
    <s v="Höfuðborgarsvæðið"/>
    <x v="1"/>
    <x v="0"/>
    <s v="Sala innan svæðis - flj."/>
    <n v="829597"/>
    <n v="622.19775000000004"/>
    <x v="5"/>
    <x v="0"/>
    <s v="Innanlands"/>
    <m/>
  </r>
  <r>
    <s v="Söludælur"/>
    <s v="Höfuðborgarsvæðið"/>
    <n v="101"/>
    <x v="0"/>
    <s v="Höfuðborgarsvæðið"/>
    <x v="7"/>
    <x v="3"/>
    <s v="Sala innan svæðis - flj."/>
    <n v="564075"/>
    <n v="487.92487499999999"/>
    <x v="5"/>
    <x v="0"/>
    <s v="Innanlands"/>
    <m/>
  </r>
  <r>
    <s v="Söludælur"/>
    <s v="Höfuðborgarsvæðið"/>
    <n v="101"/>
    <x v="0"/>
    <s v="Höfuðborgarsvæðið"/>
    <x v="6"/>
    <x v="3"/>
    <s v="Sala innan svæðis - flj."/>
    <n v="3564"/>
    <n v="3.0828600000000002"/>
    <x v="6"/>
    <x v="2"/>
    <s v="Innanlands"/>
    <m/>
  </r>
  <r>
    <s v="Söludælur"/>
    <s v="Höfuðborgarsvæðið"/>
    <n v="101"/>
    <x v="0"/>
    <s v="Höfuðborgarsvæðið"/>
    <x v="6"/>
    <x v="3"/>
    <s v="Sala innan svæðis - flj."/>
    <n v="26026"/>
    <n v="22.51249"/>
    <x v="6"/>
    <x v="2"/>
    <s v="Innanlands"/>
    <m/>
  </r>
  <r>
    <s v="Söludælur"/>
    <s v="Höfuðborgarsvæðið"/>
    <n v="101"/>
    <x v="0"/>
    <s v="Höfuðborgarsvæðið"/>
    <x v="1"/>
    <x v="0"/>
    <s v="Sala innan svæðis - flj."/>
    <n v="1611521"/>
    <n v="1208.64075"/>
    <x v="5"/>
    <x v="0"/>
    <s v="Innanlands"/>
    <m/>
  </r>
  <r>
    <s v="Söludælur"/>
    <s v="Höfuðborgarsvæðið"/>
    <n v="101"/>
    <x v="0"/>
    <s v="Höfuðborgarsvæðið"/>
    <x v="2"/>
    <x v="0"/>
    <s v="Sala innan svæðis - flj."/>
    <n v="6024"/>
    <n v="4.5179999999999998"/>
    <x v="5"/>
    <x v="0"/>
    <s v="Innanlands"/>
    <m/>
  </r>
  <r>
    <s v="Söludælur"/>
    <s v="Höfuðborgarsvæðið"/>
    <n v="101"/>
    <x v="0"/>
    <s v="Höfuðborgarsvæðið"/>
    <x v="7"/>
    <x v="3"/>
    <s v="Sala innan svæðis - flj."/>
    <n v="1639145"/>
    <n v="1417.8604250000001"/>
    <x v="5"/>
    <x v="0"/>
    <s v="Innanlands"/>
    <m/>
  </r>
  <r>
    <s v="Söludælur"/>
    <s v="Höfuðborgarsvæðið"/>
    <n v="101"/>
    <x v="0"/>
    <s v="Höfuðborgarsvæðið"/>
    <x v="5"/>
    <x v="2"/>
    <s v="Sala innan svæðis - flj."/>
    <n v="123"/>
    <n v="9.963000000000001E-2"/>
    <x v="5"/>
    <x v="1"/>
    <s v="Innanlands"/>
    <m/>
  </r>
  <r>
    <s v="Söludælur"/>
    <s v="Höfuðborgarsvæðið"/>
    <n v="101"/>
    <x v="0"/>
    <s v="Höfuðborgarsvæðið"/>
    <x v="1"/>
    <x v="0"/>
    <s v="Sala innan svæðis - flj."/>
    <n v="1957340"/>
    <n v="1468.0050000000001"/>
    <x v="5"/>
    <x v="0"/>
    <s v="Innanlands"/>
    <m/>
  </r>
  <r>
    <s v="Söludælur"/>
    <s v="Höfuðborgarsvæðið"/>
    <n v="101"/>
    <x v="0"/>
    <s v="Höfuðborgarsvæðið"/>
    <x v="2"/>
    <x v="0"/>
    <s v="Sala innan svæðis - flj."/>
    <n v="690"/>
    <n v="0.51749999999999996"/>
    <x v="5"/>
    <x v="0"/>
    <s v="Innanlands"/>
    <m/>
  </r>
  <r>
    <s v="Söludælur"/>
    <s v="Höfuðborgarsvæðið"/>
    <n v="101"/>
    <x v="0"/>
    <s v="Höfuðborgarsvæðið"/>
    <x v="7"/>
    <x v="3"/>
    <s v="Sala innan svæðis - flj."/>
    <n v="3095077"/>
    <n v="2677.2416050000002"/>
    <x v="5"/>
    <x v="0"/>
    <s v="Innanlands"/>
    <m/>
  </r>
  <r>
    <s v="Söludælur"/>
    <s v="Höfuðborgarsvæðið"/>
    <n v="101"/>
    <x v="0"/>
    <s v="Höfuðborgarsvæðið"/>
    <x v="6"/>
    <x v="3"/>
    <s v="Sala innan svæðis - flj."/>
    <n v="1060267"/>
    <n v="917.13095499999997"/>
    <x v="6"/>
    <x v="2"/>
    <s v="Innanlands"/>
    <m/>
  </r>
  <r>
    <s v="Söludælur"/>
    <s v="Höfuðborgarsvæðið"/>
    <n v="101"/>
    <x v="0"/>
    <s v="Höfuðborgarsvæðið"/>
    <x v="5"/>
    <x v="2"/>
    <s v="Sala innan svæðis - flj."/>
    <n v="1266"/>
    <n v="1.02546"/>
    <x v="5"/>
    <x v="1"/>
    <s v="Innanlands"/>
    <m/>
  </r>
  <r>
    <s v="Söludælur"/>
    <s v="Höfuðborgarsvæðið"/>
    <n v="101"/>
    <x v="0"/>
    <s v="Höfuðborgarsvæðið"/>
    <x v="1"/>
    <x v="0"/>
    <s v="Sala innan svæðis - flj."/>
    <n v="251342"/>
    <n v="188.50649999999999"/>
    <x v="5"/>
    <x v="0"/>
    <s v="Innanlands"/>
    <m/>
  </r>
  <r>
    <s v="Söludælur"/>
    <s v="Höfuðborgarsvæðið"/>
    <n v="101"/>
    <x v="0"/>
    <s v="Höfuðborgarsvæðið"/>
    <x v="7"/>
    <x v="3"/>
    <s v="Sala innan svæðis - flj."/>
    <n v="306813"/>
    <n v="265.39324499999998"/>
    <x v="5"/>
    <x v="0"/>
    <s v="Innanlands"/>
    <m/>
  </r>
  <r>
    <s v="Söludælur"/>
    <s v="Höfuðborgarsvæðið"/>
    <n v="101"/>
    <x v="0"/>
    <s v="Höfuðborgarsvæðið"/>
    <x v="1"/>
    <x v="0"/>
    <s v="Sala innan svæðis - flj."/>
    <n v="3418722"/>
    <n v="2564.0414999999998"/>
    <x v="5"/>
    <x v="0"/>
    <s v="Innanlands"/>
    <m/>
  </r>
  <r>
    <s v="Söludælur"/>
    <s v="Höfuðborgarsvæðið"/>
    <n v="101"/>
    <x v="0"/>
    <s v="Höfuðborgarsvæðið"/>
    <x v="2"/>
    <x v="0"/>
    <s v="Sala innan svæðis - flj."/>
    <n v="128969"/>
    <n v="96.726749999999996"/>
    <x v="5"/>
    <x v="0"/>
    <s v="Innanlands"/>
    <m/>
  </r>
  <r>
    <s v="Söludælur"/>
    <s v="Höfuðborgarsvæðið"/>
    <n v="101"/>
    <x v="0"/>
    <s v="Höfuðborgarsvæðið"/>
    <x v="0"/>
    <x v="0"/>
    <s v="Sala innan svæðis - flj."/>
    <n v="17574541"/>
    <n v="13180.90575"/>
    <x v="5"/>
    <x v="0"/>
    <s v="Innanlands"/>
    <m/>
  </r>
  <r>
    <s v="Söludælur"/>
    <s v="Höfuðborgarsvæðið"/>
    <n v="101"/>
    <x v="0"/>
    <s v="Höfuðborgarsvæðið"/>
    <x v="7"/>
    <x v="3"/>
    <s v="Sala innan svæðis - flj."/>
    <n v="23957143"/>
    <n v="20722.928694999999"/>
    <x v="5"/>
    <x v="0"/>
    <s v="Innanlands"/>
    <m/>
  </r>
  <r>
    <s v="Söludælur"/>
    <s v="Höfuðborgarsvæðið"/>
    <n v="101"/>
    <x v="0"/>
    <s v="Höfuðborgarsvæðið"/>
    <x v="5"/>
    <x v="2"/>
    <s v="Sala innan svæðis - flj."/>
    <n v="4887"/>
    <n v="3.9584700000000002"/>
    <x v="5"/>
    <x v="1"/>
    <s v="Innanlands"/>
    <m/>
  </r>
  <r>
    <s v="Söludælur"/>
    <s v="Höfuðborgarsvæðið"/>
    <n v="101"/>
    <x v="0"/>
    <s v="Höfuðborgarsvæðið"/>
    <x v="1"/>
    <x v="0"/>
    <s v="Sala innan svæðis - flj."/>
    <n v="155369"/>
    <n v="116.52675000000001"/>
    <x v="5"/>
    <x v="0"/>
    <s v="Innanlands"/>
    <m/>
  </r>
  <r>
    <s v="Söludælur"/>
    <s v="Höfuðborgarsvæðið"/>
    <n v="101"/>
    <x v="0"/>
    <s v="Höfuðborgarsvæðið"/>
    <x v="7"/>
    <x v="3"/>
    <s v="Sala innan svæðis - flj."/>
    <n v="75760"/>
    <n v="65.532399999999996"/>
    <x v="5"/>
    <x v="0"/>
    <s v="Innanlands"/>
    <m/>
  </r>
  <r>
    <s v="Söludælur"/>
    <s v="Höfuðborgarsvæðið"/>
    <n v="101"/>
    <x v="0"/>
    <s v="Höfuðborgarsvæðið"/>
    <x v="1"/>
    <x v="0"/>
    <s v="Sala innan svæðis - flj."/>
    <n v="1087594"/>
    <n v="815.69550000000004"/>
    <x v="5"/>
    <x v="0"/>
    <s v="Innanlands"/>
    <m/>
  </r>
  <r>
    <s v="Söludælur"/>
    <s v="Höfuðborgarsvæðið"/>
    <n v="101"/>
    <x v="0"/>
    <s v="Höfuðborgarsvæðið"/>
    <x v="7"/>
    <x v="3"/>
    <s v="Sala innan svæðis - flj."/>
    <n v="811693"/>
    <n v="702.11444499999993"/>
    <x v="5"/>
    <x v="0"/>
    <s v="Innanlands"/>
    <m/>
  </r>
  <r>
    <s v="Söludælur"/>
    <s v="Höfuðborgarsvæðið"/>
    <n v="101"/>
    <x v="0"/>
    <s v="Höfuðborgarsvæðið"/>
    <x v="1"/>
    <x v="0"/>
    <s v="Sala innan svæðis - flj."/>
    <n v="1047214"/>
    <n v="785.41049999999996"/>
    <x v="5"/>
    <x v="0"/>
    <s v="Innanlands"/>
    <m/>
  </r>
  <r>
    <s v="Söludælur"/>
    <s v="Höfuðborgarsvæðið"/>
    <n v="101"/>
    <x v="0"/>
    <s v="Höfuðborgarsvæðið"/>
    <x v="7"/>
    <x v="3"/>
    <s v="Sala innan svæðis - flj."/>
    <n v="510798"/>
    <n v="441.84027000000003"/>
    <x v="5"/>
    <x v="0"/>
    <s v="Innanlands"/>
    <m/>
  </r>
  <r>
    <s v="Söludælur"/>
    <s v="Höfuðborgarsvæðið"/>
    <n v="101"/>
    <x v="0"/>
    <s v="Höfuðborgarsvæðið"/>
    <x v="1"/>
    <x v="0"/>
    <s v="Sala innan svæðis - flj."/>
    <n v="761248"/>
    <n v="570.93600000000004"/>
    <x v="5"/>
    <x v="0"/>
    <s v="Innanlands"/>
    <m/>
  </r>
  <r>
    <s v="Söludælur"/>
    <s v="Höfuðborgarsvæðið"/>
    <n v="101"/>
    <x v="0"/>
    <s v="Höfuðborgarsvæðið"/>
    <x v="7"/>
    <x v="3"/>
    <s v="Sala innan svæðis - flj."/>
    <n v="587919"/>
    <n v="508.549935"/>
    <x v="5"/>
    <x v="0"/>
    <s v="Innanlands"/>
    <m/>
  </r>
  <r>
    <s v="Söludælur"/>
    <s v="Höfuðborgarsvæðið"/>
    <n v="101"/>
    <x v="0"/>
    <s v="Höfuðborgarsvæðið"/>
    <x v="1"/>
    <x v="0"/>
    <s v="Sala innan svæðis - flj."/>
    <n v="536275"/>
    <n v="402.20625000000001"/>
    <x v="5"/>
    <x v="0"/>
    <s v="Innanlands"/>
    <m/>
  </r>
  <r>
    <s v="Söludælur"/>
    <s v="Höfuðborgarsvæðið"/>
    <n v="101"/>
    <x v="0"/>
    <s v="Höfuðborgarsvæðið"/>
    <x v="7"/>
    <x v="3"/>
    <s v="Sala innan svæðis - flj."/>
    <n v="292718"/>
    <n v="253.20107000000002"/>
    <x v="5"/>
    <x v="0"/>
    <s v="Innanlands"/>
    <m/>
  </r>
  <r>
    <s v="Söludælur"/>
    <s v="Höfuðborgarsvæðið"/>
    <n v="101"/>
    <x v="0"/>
    <s v="Höfuðborgarsvæðið"/>
    <x v="1"/>
    <x v="0"/>
    <s v="Sala innan svæðis - flj."/>
    <n v="390764"/>
    <n v="293.07299999999998"/>
    <x v="5"/>
    <x v="0"/>
    <s v="Innanlands"/>
    <m/>
  </r>
  <r>
    <s v="Söludælur"/>
    <s v="Höfuðborgarsvæðið"/>
    <n v="101"/>
    <x v="0"/>
    <s v="Höfuðborgarsvæðið"/>
    <x v="7"/>
    <x v="3"/>
    <s v="Sala innan svæðis - flj."/>
    <n v="182631"/>
    <n v="157.97581500000001"/>
    <x v="5"/>
    <x v="0"/>
    <s v="Innanlands"/>
    <m/>
  </r>
  <r>
    <s v="Söludælur"/>
    <s v="Höfuðborgarsvæðið"/>
    <n v="101"/>
    <x v="0"/>
    <s v="Höfuðborgarsvæðið"/>
    <x v="1"/>
    <x v="0"/>
    <s v="Sala innan svæðis - flj."/>
    <n v="361702"/>
    <n v="271.2765"/>
    <x v="5"/>
    <x v="0"/>
    <s v="Innanlands"/>
    <m/>
  </r>
  <r>
    <s v="Söludælur"/>
    <s v="Höfuðborgarsvæðið"/>
    <n v="101"/>
    <x v="0"/>
    <s v="Höfuðborgarsvæðið"/>
    <x v="7"/>
    <x v="3"/>
    <s v="Sala innan svæðis - flj."/>
    <n v="233627"/>
    <n v="202.087355"/>
    <x v="5"/>
    <x v="0"/>
    <s v="Innanlands"/>
    <m/>
  </r>
  <r>
    <s v="Söludælur"/>
    <s v="Höfuðborgarsvæðið"/>
    <n v="101"/>
    <x v="0"/>
    <s v="Höfuðborgarsvæðið"/>
    <x v="1"/>
    <x v="0"/>
    <s v="Sala innan svæðis - flj."/>
    <n v="319803"/>
    <n v="239.85225"/>
    <x v="5"/>
    <x v="0"/>
    <s v="Innanlands"/>
    <m/>
  </r>
  <r>
    <s v="Söludælur"/>
    <s v="Höfuðborgarsvæðið"/>
    <n v="101"/>
    <x v="0"/>
    <s v="Höfuðborgarsvæðið"/>
    <x v="7"/>
    <x v="3"/>
    <s v="Sala innan svæðis - flj."/>
    <n v="177226"/>
    <n v="153.30049"/>
    <x v="5"/>
    <x v="0"/>
    <s v="Innanlands"/>
    <m/>
  </r>
  <r>
    <s v="Söludælur"/>
    <s v="Höfuðborgarsvæðið"/>
    <n v="101"/>
    <x v="0"/>
    <s v="Höfuðborgarsvæðið"/>
    <x v="1"/>
    <x v="0"/>
    <s v="Sala innan svæðis - flj."/>
    <n v="558443"/>
    <n v="418.83224999999999"/>
    <x v="5"/>
    <x v="0"/>
    <s v="Innanlands"/>
    <m/>
  </r>
  <r>
    <s v="Söludælur"/>
    <s v="Höfuðborgarsvæðið"/>
    <n v="101"/>
    <x v="0"/>
    <s v="Höfuðborgarsvæðið"/>
    <x v="7"/>
    <x v="3"/>
    <s v="Sala innan svæðis - flj."/>
    <n v="727938"/>
    <n v="629.66637000000003"/>
    <x v="5"/>
    <x v="0"/>
    <s v="Innanlands"/>
    <m/>
  </r>
  <r>
    <s v="Söludælur"/>
    <s v="Höfuðborgarsvæðið"/>
    <n v="101"/>
    <x v="0"/>
    <s v="Höfuðborgarsvæðið"/>
    <x v="6"/>
    <x v="3"/>
    <s v="Sala innan svæðis - flj."/>
    <n v="27965"/>
    <n v="24.189724999999999"/>
    <x v="6"/>
    <x v="2"/>
    <s v="Innanlands"/>
    <m/>
  </r>
  <r>
    <s v="Söludælur"/>
    <s v="Höfuðborgarsvæðið"/>
    <n v="101"/>
    <x v="0"/>
    <s v="Höfuðborgarsvæðið"/>
    <x v="6"/>
    <x v="3"/>
    <s v="Sala innan svæðis - flj."/>
    <n v="3255"/>
    <n v="2.8155749999999999"/>
    <x v="6"/>
    <x v="2"/>
    <s v="Innanlands"/>
    <m/>
  </r>
  <r>
    <s v="Söludælur"/>
    <s v="Höfuðborgarsvæðið"/>
    <n v="101"/>
    <x v="0"/>
    <s v="Höfuðborgarsvæðið"/>
    <x v="3"/>
    <x v="1"/>
    <s v="Sala innan svæðis - flj."/>
    <n v="269097"/>
    <n v="196.17171299999998"/>
    <x v="5"/>
    <x v="1"/>
    <s v="Innanlands"/>
    <m/>
  </r>
  <r>
    <s v="Söludælur"/>
    <s v="Höfuðborgarsvæðið"/>
    <n v="101"/>
    <x v="0"/>
    <s v="Höfuðborgarsvæðið"/>
    <x v="4"/>
    <x v="2"/>
    <s v="Sala ekki flutningsjöfnuð"/>
    <n v="3463765"/>
    <n v="2805.6496500000003"/>
    <x v="5"/>
    <x v="1"/>
    <s v="Millilanda"/>
    <m/>
  </r>
  <r>
    <s v="Söludælur"/>
    <s v="Höfuðborgarsvæðið"/>
    <n v="101"/>
    <x v="0"/>
    <s v="Höfuðborgarsvæðið"/>
    <x v="4"/>
    <x v="2"/>
    <s v="Sala innan svæðis - flj."/>
    <n v="7828551"/>
    <n v="6341.1263100000006"/>
    <x v="5"/>
    <x v="1"/>
    <s v="Innanlands"/>
    <m/>
  </r>
  <r>
    <s v="Söludælur"/>
    <s v="Höfuðborgarsvæðið"/>
    <n v="101"/>
    <x v="0"/>
    <s v="Höfuðborgarsvæðið"/>
    <x v="4"/>
    <x v="2"/>
    <s v="Sala utan svæðis - flj."/>
    <n v="2484"/>
    <n v="2.0120400000000003"/>
    <x v="5"/>
    <x v="1"/>
    <s v="Innanlands"/>
    <m/>
  </r>
  <r>
    <s v="Söludælur"/>
    <s v="Höfuðborgarsvæðið"/>
    <n v="101"/>
    <x v="0"/>
    <s v="Höfuðborgarsvæðið"/>
    <x v="1"/>
    <x v="0"/>
    <s v="Sala innan svæðis - flj."/>
    <n v="21300517"/>
    <n v="15975.38775"/>
    <x v="5"/>
    <x v="0"/>
    <s v="Innanlands"/>
    <m/>
  </r>
  <r>
    <s v="Söludælur"/>
    <s v="Höfuðborgarsvæðið"/>
    <n v="101"/>
    <x v="0"/>
    <s v="Höfuðborgarsvæðið"/>
    <x v="2"/>
    <x v="0"/>
    <s v="Sala innan svæðis - flj."/>
    <n v="23464"/>
    <n v="17.597999999999999"/>
    <x v="5"/>
    <x v="0"/>
    <s v="Innanlands"/>
    <m/>
  </r>
  <r>
    <s v="Söludælur"/>
    <s v="Höfuðborgarsvæðið"/>
    <n v="101"/>
    <x v="0"/>
    <s v="Höfuðborgarsvæðið"/>
    <x v="15"/>
    <x v="0"/>
    <s v="Sala innan svæðis - flj."/>
    <n v="2467"/>
    <n v="1.85025"/>
    <x v="5"/>
    <x v="0"/>
    <s v="Innanlands"/>
    <m/>
  </r>
  <r>
    <s v="Söludælur"/>
    <s v="Höfuðborgarsvæðið"/>
    <n v="101"/>
    <x v="0"/>
    <s v="Höfuðborgarsvæðið"/>
    <x v="3"/>
    <x v="1"/>
    <s v="Sala innan svæðis - flj."/>
    <n v="1209"/>
    <n v="0.88136099999999995"/>
    <x v="5"/>
    <x v="1"/>
    <s v="Innanlands"/>
    <m/>
  </r>
  <r>
    <s v="Söludælur"/>
    <s v="Höfuðborgarsvæðið"/>
    <n v="101"/>
    <x v="0"/>
    <s v="Höfuðborgarsvæðið"/>
    <x v="4"/>
    <x v="2"/>
    <s v="Sala innan svæðis - flj."/>
    <n v="3164"/>
    <n v="2.56284"/>
    <x v="5"/>
    <x v="1"/>
    <s v="Innanlands"/>
    <m/>
  </r>
  <r>
    <s v="Söludælur"/>
    <s v="Höfuðborgarsvæðið"/>
    <n v="101"/>
    <x v="0"/>
    <s v="Höfuðborgarsvæðið"/>
    <x v="7"/>
    <x v="3"/>
    <s v="Sala innan svæðis - flj."/>
    <n v="23857600"/>
    <n v="20636.824000000001"/>
    <x v="5"/>
    <x v="0"/>
    <s v="Innanlands"/>
    <m/>
  </r>
  <r>
    <s v="Söludælur"/>
    <s v="Höfuðborgarsvæðið"/>
    <n v="101"/>
    <x v="0"/>
    <s v="Höfuðborgarsvæðið"/>
    <x v="1"/>
    <x v="0"/>
    <s v="Sala innan svæðis - flj."/>
    <n v="742875"/>
    <n v="557.15625"/>
    <x v="5"/>
    <x v="0"/>
    <s v="Innanlands"/>
    <m/>
  </r>
  <r>
    <s v="Söludælur"/>
    <s v="Höfuðborgarsvæðið"/>
    <n v="101"/>
    <x v="0"/>
    <s v="Höfuðborgarsvæðið"/>
    <x v="7"/>
    <x v="3"/>
    <s v="Sala innan svæðis - flj."/>
    <n v="1843049"/>
    <n v="1594.2373849999999"/>
    <x v="5"/>
    <x v="0"/>
    <s v="Innanlands"/>
    <m/>
  </r>
  <r>
    <s v="Söludælur"/>
    <s v="Höfuðborgarsvæðið"/>
    <n v="101"/>
    <x v="0"/>
    <s v="Höfuðborgarsvæðið"/>
    <x v="1"/>
    <x v="0"/>
    <s v="Sala innan svæðis - flj."/>
    <n v="249207"/>
    <n v="186.90525"/>
    <x v="5"/>
    <x v="0"/>
    <s v="Innanlands"/>
    <m/>
  </r>
  <r>
    <s v="Söludælur"/>
    <s v="Höfuðborgarsvæðið"/>
    <n v="101"/>
    <x v="0"/>
    <s v="Höfuðborgarsvæðið"/>
    <x v="2"/>
    <x v="0"/>
    <s v="Sala innan svæðis - flj."/>
    <n v="27133"/>
    <n v="20.34975"/>
    <x v="5"/>
    <x v="0"/>
    <s v="Innanlands"/>
    <m/>
  </r>
  <r>
    <s v="Söludælur"/>
    <s v="Höfuðborgarsvæðið"/>
    <n v="101"/>
    <x v="0"/>
    <s v="Höfuðborgarsvæðið"/>
    <x v="4"/>
    <x v="2"/>
    <s v="Sala innan svæðis - flj."/>
    <n v="51586"/>
    <n v="41.784660000000002"/>
    <x v="5"/>
    <x v="1"/>
    <s v="Innanlands"/>
    <m/>
  </r>
  <r>
    <s v="Söludælur"/>
    <s v="Höfuðborgarsvæðið"/>
    <n v="101"/>
    <x v="0"/>
    <s v="Höfuðborgarsvæðið"/>
    <x v="7"/>
    <x v="3"/>
    <s v="Sala innan svæðis - flj."/>
    <n v="800451"/>
    <n v="692.39011500000004"/>
    <x v="5"/>
    <x v="0"/>
    <s v="Innanlands"/>
    <m/>
  </r>
  <r>
    <s v="Söludælur"/>
    <s v="Höfuðborgarsvæðið"/>
    <n v="101"/>
    <x v="0"/>
    <s v="Höfuðborgarsvæðið"/>
    <x v="5"/>
    <x v="2"/>
    <s v="Sala innan svæðis - flj."/>
    <n v="18968"/>
    <n v="15.364080000000001"/>
    <x v="5"/>
    <x v="1"/>
    <s v="Innanlands"/>
    <m/>
  </r>
  <r>
    <s v="Reyðarfjörður"/>
    <s v="Höfuðborgarsvæðið"/>
    <n v="101"/>
    <x v="0"/>
    <s v="Höfuðborgarsvæðið"/>
    <x v="6"/>
    <x v="3"/>
    <s v="Sala ekki flutningsjöfnuð"/>
    <n v="2917"/>
    <n v="2.5232049999999999"/>
    <x v="2"/>
    <x v="2"/>
    <s v="Millilanda"/>
    <m/>
  </r>
  <r>
    <s v="Reykjavík"/>
    <s v="Höfuðborgarsvæðið"/>
    <n v="101"/>
    <x v="0"/>
    <s v="Höfuðborgarsvæðið"/>
    <x v="6"/>
    <x v="3"/>
    <s v="Sala ekki flutningsjöfnuð"/>
    <n v="20002"/>
    <n v="17.301729999999999"/>
    <x v="2"/>
    <x v="2"/>
    <s v="Millilanda"/>
    <m/>
  </r>
  <r>
    <s v="Reykjavík"/>
    <s v="Höfuðborgarsvæðið"/>
    <n v="101"/>
    <x v="0"/>
    <s v="Höfuðborgarsvæðið"/>
    <x v="6"/>
    <x v="3"/>
    <s v="Sala ekki flutningsjöfnuð"/>
    <n v="1165"/>
    <n v="1.007725"/>
    <x v="2"/>
    <x v="2"/>
    <s v="Millilanda"/>
    <m/>
  </r>
  <r>
    <s v="Reykjavík"/>
    <s v="Höfuðborgarsvæðið"/>
    <n v="101"/>
    <x v="0"/>
    <s v="Höfuðborgarsvæðið"/>
    <x v="6"/>
    <x v="3"/>
    <s v="Sala ekki flutningsjöfnuð"/>
    <n v="523889"/>
    <n v="453.16398499999997"/>
    <x v="2"/>
    <x v="2"/>
    <s v="Millilanda"/>
    <m/>
  </r>
  <r>
    <s v="Reykjavík"/>
    <s v="Höfuðborgarsvæðið"/>
    <n v="101"/>
    <x v="0"/>
    <s v="Höfuðborgarsvæðið"/>
    <x v="6"/>
    <x v="3"/>
    <s v="Sala innan svæðis - flj."/>
    <n v="3548"/>
    <n v="3.0690200000000001"/>
    <x v="6"/>
    <x v="3"/>
    <s v="Innanlands"/>
    <m/>
  </r>
  <r>
    <s v="Reykjavík"/>
    <s v="Höfuðborgarsvæðið"/>
    <n v="101"/>
    <x v="0"/>
    <s v="Höfuðborgarsvæðið"/>
    <x v="6"/>
    <x v="3"/>
    <s v="Sala utan svæðis - flj."/>
    <n v="303623"/>
    <n v="262.633895"/>
    <x v="6"/>
    <x v="3"/>
    <s v="Innanlands"/>
    <m/>
  </r>
  <r>
    <s v="Reykjavík"/>
    <s v="Höfuðborgarsvæðið"/>
    <n v="101"/>
    <x v="0"/>
    <s v="Höfuðborgarsvæðið"/>
    <x v="7"/>
    <x v="3"/>
    <s v="Sala utan svæðis - flj."/>
    <n v="111069"/>
    <n v="96.074685000000002"/>
    <x v="7"/>
    <x v="0"/>
    <s v="Innanlands"/>
    <m/>
  </r>
  <r>
    <s v="Reykjavík"/>
    <s v="Höfuðborgarsvæðið"/>
    <n v="101"/>
    <x v="0"/>
    <s v="Höfuðborgarsvæðið"/>
    <x v="1"/>
    <x v="0"/>
    <s v="Sala innan svæðis - flj."/>
    <n v="9336"/>
    <n v="7.0019999999999998"/>
    <x v="7"/>
    <x v="0"/>
    <s v="Innanlands"/>
    <m/>
  </r>
  <r>
    <s v="Reykjavík"/>
    <s v="Höfuðborgarsvæðið"/>
    <n v="101"/>
    <x v="0"/>
    <s v="Höfuðborgarsvæðið"/>
    <x v="0"/>
    <x v="0"/>
    <s v="Sala innan svæðis - flj."/>
    <n v="26544"/>
    <n v="19.908000000000001"/>
    <x v="7"/>
    <x v="0"/>
    <s v="Innanlands"/>
    <m/>
  </r>
  <r>
    <s v="Reykjavík"/>
    <s v="Höfuðborgarsvæðið"/>
    <n v="101"/>
    <x v="0"/>
    <s v="Höfuðborgarsvæðið"/>
    <x v="3"/>
    <x v="1"/>
    <s v="Sala innan svæðis - flj."/>
    <n v="0"/>
    <n v="0"/>
    <x v="7"/>
    <x v="1"/>
    <s v="Innanlands"/>
    <m/>
  </r>
  <r>
    <s v="Reykjavík"/>
    <s v="Höfuðborgarsvæðið"/>
    <n v="101"/>
    <x v="0"/>
    <s v="Höfuðborgarsvæðið"/>
    <x v="4"/>
    <x v="2"/>
    <s v="Sala ekki flutningsjöfnuð"/>
    <n v="750239"/>
    <n v="607.69359000000009"/>
    <x v="7"/>
    <x v="1"/>
    <s v="Millilanda"/>
    <m/>
  </r>
  <r>
    <s v="Reykjavík"/>
    <s v="Höfuðborgarsvæðið"/>
    <n v="101"/>
    <x v="0"/>
    <s v="Höfuðborgarsvæðið"/>
    <x v="4"/>
    <x v="2"/>
    <s v="Sala innan svæðis - flj."/>
    <n v="218557"/>
    <n v="177.03117"/>
    <x v="7"/>
    <x v="1"/>
    <s v="Innanlands"/>
    <m/>
  </r>
  <r>
    <s v="Reykjavík"/>
    <s v="Höfuðborgarsvæðið"/>
    <n v="101"/>
    <x v="0"/>
    <s v="Höfuðborgarsvæðið"/>
    <x v="7"/>
    <x v="3"/>
    <s v="Sala innan svæðis - flj."/>
    <n v="2677043"/>
    <n v="2315.6421949999999"/>
    <x v="7"/>
    <x v="0"/>
    <s v="Innanlands"/>
    <m/>
  </r>
  <r>
    <s v="Reykjavík"/>
    <s v="Höfuðborgarsvæðið"/>
    <n v="101"/>
    <x v="0"/>
    <s v="Höfuðborgarsvæðið"/>
    <x v="6"/>
    <x v="3"/>
    <s v="Sala innan svæðis - flj."/>
    <n v="2006028"/>
    <n v="1735.2142200000001"/>
    <x v="6"/>
    <x v="3"/>
    <s v="Innanlands"/>
    <m/>
  </r>
  <r>
    <s v="Reykjavík"/>
    <s v="Höfuðborgarsvæðið"/>
    <n v="101"/>
    <x v="0"/>
    <s v="Höfuðborgarsvæðið"/>
    <x v="8"/>
    <x v="3"/>
    <s v="Sala innan svæðis - flj."/>
    <n v="9627175"/>
    <n v="8327.5063750000008"/>
    <x v="7"/>
    <x v="2"/>
    <s v="Innanlands"/>
    <m/>
  </r>
  <r>
    <s v="Reykjavík"/>
    <s v="Höfuðborgarsvæðið"/>
    <n v="101"/>
    <x v="0"/>
    <s v="Höfuðborgarsvæðið"/>
    <x v="9"/>
    <x v="3"/>
    <s v="Sala innan svæðis - flj."/>
    <n v="2816127"/>
    <n v="2435.9498549999998"/>
    <x v="7"/>
    <x v="2"/>
    <s v="Innanlands"/>
    <m/>
  </r>
  <r>
    <s v="Reykjavík"/>
    <s v="Höfuðborgarsvæðið"/>
    <n v="101"/>
    <x v="0"/>
    <s v="Höfuðborgarsvæðið"/>
    <x v="10"/>
    <x v="3"/>
    <s v="Sala innan svæðis - flj."/>
    <n v="748411"/>
    <n v="647.37551500000006"/>
    <x v="7"/>
    <x v="2"/>
    <s v="Innanlands"/>
    <m/>
  </r>
  <r>
    <s v="Reykjavík"/>
    <s v="Höfuðborgarsvæðið"/>
    <n v="101"/>
    <x v="0"/>
    <s v="Höfuðborgarsvæðið"/>
    <x v="11"/>
    <x v="4"/>
    <s v="Sala utan svæðis - flj."/>
    <n v="0"/>
    <n v="0"/>
    <x v="2"/>
    <x v="2"/>
    <s v="Innanlands"/>
    <m/>
  </r>
  <r>
    <s v="Reykjavík"/>
    <s v="Höfuðborgarsvæðið"/>
    <n v="101"/>
    <x v="0"/>
    <s v="Höfuðborgarsvæðið"/>
    <x v="7"/>
    <x v="3"/>
    <s v="Sala innan svæðis - flj."/>
    <n v="2736494"/>
    <n v="2367.0673099999999"/>
    <x v="7"/>
    <x v="0"/>
    <s v="Innanlands"/>
    <m/>
  </r>
  <r>
    <s v="Reykjavík"/>
    <s v="Höfuðborgarsvæðið"/>
    <n v="101"/>
    <x v="0"/>
    <s v="Höfuðborgarsvæðið"/>
    <x v="12"/>
    <x v="4"/>
    <s v="Sala innan svæðis - flj."/>
    <n v="2760045"/>
    <n v="2403.9991949999999"/>
    <x v="2"/>
    <x v="2"/>
    <s v="Innanlands"/>
    <m/>
  </r>
  <r>
    <s v="Reykjavík"/>
    <s v="Höfuðborgarsvæðið"/>
    <n v="101"/>
    <x v="0"/>
    <s v="Höfuðborgarsvæðið"/>
    <x v="9"/>
    <x v="3"/>
    <s v="Sala innan svæðis - flj."/>
    <n v="3297890"/>
    <n v="2852.6748499999999"/>
    <x v="7"/>
    <x v="2"/>
    <s v="Innanlands"/>
    <m/>
  </r>
  <r>
    <s v="Reykjavík"/>
    <s v="Höfuðborgarsvæðið"/>
    <n v="101"/>
    <x v="0"/>
    <s v="Höfuðborgarsvæðið"/>
    <x v="10"/>
    <x v="3"/>
    <s v="Sala innan svæðis - flj."/>
    <n v="72020"/>
    <n v="62.2973"/>
    <x v="7"/>
    <x v="2"/>
    <s v="Innanlands"/>
    <m/>
  </r>
  <r>
    <s v="Reykjavík"/>
    <s v="Höfuðborgarsvæðið"/>
    <n v="101"/>
    <x v="0"/>
    <s v="Höfuðborgarsvæðið"/>
    <x v="11"/>
    <x v="4"/>
    <s v="Sala innan svæðis - flj."/>
    <n v="2201506"/>
    <n v="2201.5059999999999"/>
    <x v="2"/>
    <x v="2"/>
    <s v="Innanlands"/>
    <m/>
  </r>
  <r>
    <s v="Reykjavík"/>
    <s v="Höfuðborgarsvæðið"/>
    <n v="101"/>
    <x v="0"/>
    <s v="Höfuðborgarsvæðið"/>
    <x v="6"/>
    <x v="3"/>
    <s v="Sala innan svæðis - flj."/>
    <n v="1449946"/>
    <n v="1254.2032899999999"/>
    <x v="6"/>
    <x v="2"/>
    <s v="Innanlands"/>
    <m/>
  </r>
  <r>
    <s v="Reykjavík"/>
    <s v="Höfuðborgarsvæðið"/>
    <n v="101"/>
    <x v="0"/>
    <s v="Höfuðborgarsvæðið"/>
    <x v="1"/>
    <x v="0"/>
    <s v="Sala ekki flutningsjöfnuð"/>
    <n v="1779006"/>
    <n v="1334.2545"/>
    <x v="7"/>
    <x v="0"/>
    <s v="Millilanda"/>
    <m/>
  </r>
  <r>
    <s v="Reykjavík"/>
    <s v="Höfuðborgarsvæðið"/>
    <n v="101"/>
    <x v="0"/>
    <s v="Höfuðborgarsvæðið"/>
    <x v="1"/>
    <x v="0"/>
    <s v="Sala innan svæðis - flj."/>
    <n v="14851609"/>
    <n v="11138.706749999999"/>
    <x v="7"/>
    <x v="0"/>
    <s v="Innanlands"/>
    <m/>
  </r>
  <r>
    <s v="Reykjavík"/>
    <s v="Höfuðborgarsvæðið"/>
    <n v="101"/>
    <x v="0"/>
    <s v="Höfuðborgarsvæðið"/>
    <x v="3"/>
    <x v="1"/>
    <s v="Sala innan svæðis - flj."/>
    <n v="109992"/>
    <n v="80.184168"/>
    <x v="7"/>
    <x v="1"/>
    <s v="Innanlands"/>
    <m/>
  </r>
  <r>
    <s v="Reykjavík"/>
    <s v="Höfuðborgarsvæðið"/>
    <n v="101"/>
    <x v="0"/>
    <s v="Höfuðborgarsvæðið"/>
    <x v="4"/>
    <x v="2"/>
    <s v="Sala innan svæðis - flj."/>
    <n v="301149"/>
    <n v="243.93069"/>
    <x v="7"/>
    <x v="1"/>
    <s v="Innanlands"/>
    <m/>
  </r>
  <r>
    <s v="Reykjavík"/>
    <s v="Höfuðborgarsvæðið"/>
    <n v="101"/>
    <x v="0"/>
    <s v="Höfuðborgarsvæðið"/>
    <x v="8"/>
    <x v="3"/>
    <s v="Sala ekki flutningsjöfnuð"/>
    <n v="1578973"/>
    <n v="1365.811645"/>
    <x v="2"/>
    <x v="2"/>
    <s v="Millilanda"/>
    <m/>
  </r>
  <r>
    <s v="Reykjavík"/>
    <s v="Höfuðborgarsvæðið"/>
    <n v="101"/>
    <x v="0"/>
    <s v="Höfuðborgarsvæðið"/>
    <x v="7"/>
    <x v="3"/>
    <s v="Sala innan svæðis - flj."/>
    <n v="9902697"/>
    <n v="8565.8329049999993"/>
    <x v="7"/>
    <x v="0"/>
    <s v="Innanlands"/>
    <m/>
  </r>
  <r>
    <s v="Reykjavík"/>
    <s v="Höfuðborgarsvæðið"/>
    <n v="101"/>
    <x v="0"/>
    <s v="Höfuðborgarsvæðið"/>
    <x v="9"/>
    <x v="3"/>
    <s v="Sala ekki flutningsjöfnuð"/>
    <n v="15697083"/>
    <n v="13577.976795"/>
    <x v="2"/>
    <x v="2"/>
    <s v="Millilanda"/>
    <m/>
  </r>
  <r>
    <s v="Reykjavík"/>
    <s v="Höfuðborgarsvæðið"/>
    <n v="101"/>
    <x v="0"/>
    <s v="Höfuðborgarsvæðið"/>
    <x v="14"/>
    <x v="4"/>
    <s v="Sala innan svæðis - flj."/>
    <n v="58836"/>
    <n v="58.835999999999999"/>
    <x v="2"/>
    <x v="2"/>
    <s v="Innanlands"/>
    <m/>
  </r>
  <r>
    <s v="Reykjavík"/>
    <s v="Höfuðborgarsvæðið"/>
    <n v="101"/>
    <x v="0"/>
    <s v="Höfuðborgarsvæðið"/>
    <x v="11"/>
    <x v="4"/>
    <s v="Sala ekki flutningsjöfnuð"/>
    <n v="19500732"/>
    <n v="19500.732"/>
    <x v="4"/>
    <x v="2"/>
    <s v="Millilanda"/>
    <m/>
  </r>
  <r>
    <s v="Reykjavík"/>
    <s v="Höfuðborgarsvæðið"/>
    <n v="101"/>
    <x v="0"/>
    <s v="Höfuðborgarsvæðið"/>
    <x v="9"/>
    <x v="3"/>
    <s v="Sala innan svæðis - flj."/>
    <n v="3577803"/>
    <n v="3094.799595"/>
    <x v="7"/>
    <x v="2"/>
    <s v="Innanlands"/>
    <m/>
  </r>
  <r>
    <s v="Reykjavík"/>
    <s v="Höfuðborgarsvæðið"/>
    <n v="101"/>
    <x v="0"/>
    <s v="Höfuðborgarsvæðið"/>
    <x v="10"/>
    <x v="3"/>
    <s v="Sala innan svæðis - flj."/>
    <n v="1217480"/>
    <n v="1053.1201999999998"/>
    <x v="7"/>
    <x v="2"/>
    <s v="Innanlands"/>
    <m/>
  </r>
  <r>
    <s v="Reykjavík"/>
    <s v="Höfuðborgarsvæðið"/>
    <n v="101"/>
    <x v="0"/>
    <s v="Höfuðborgarsvæðið"/>
    <x v="8"/>
    <x v="3"/>
    <s v="Sala ekki flutningsjöfnuð"/>
    <n v="199491"/>
    <n v="172.55971499999998"/>
    <x v="2"/>
    <x v="2"/>
    <s v="Millilanda"/>
    <m/>
  </r>
  <r>
    <s v="Reykjavík"/>
    <s v="Höfuðborgarsvæðið"/>
    <n v="101"/>
    <x v="0"/>
    <s v="Höfuðborgarsvæðið"/>
    <x v="12"/>
    <x v="4"/>
    <s v="Sala ekki flutningsjöfnuð"/>
    <n v="32240"/>
    <n v="28.081040000000002"/>
    <x v="4"/>
    <x v="2"/>
    <s v="Millilanda"/>
    <m/>
  </r>
  <r>
    <s v="Reykjavík"/>
    <s v="Höfuðborgarsvæðið"/>
    <n v="101"/>
    <x v="0"/>
    <s v="Höfuðborgarsvæðið"/>
    <x v="11"/>
    <x v="4"/>
    <s v="Sala ekki flutningsjöfnuð"/>
    <n v="3052430"/>
    <n v="3052.43"/>
    <x v="4"/>
    <x v="2"/>
    <s v="Millilanda"/>
    <m/>
  </r>
  <r>
    <s v="Reykjavík"/>
    <s v="Höfuðborgarsvæðið"/>
    <n v="101"/>
    <x v="0"/>
    <s v="Höfuðborgarsvæðið"/>
    <x v="9"/>
    <x v="3"/>
    <s v="Sala ekki flutningsjöfnuð"/>
    <n v="1798032"/>
    <n v="1555.2976799999999"/>
    <x v="2"/>
    <x v="2"/>
    <s v="Millilanda"/>
    <m/>
  </r>
  <r>
    <s v="Reykjavík"/>
    <s v="Höfuðborgarsvæðið"/>
    <n v="101"/>
    <x v="0"/>
    <s v="Höfuðborgarsvæðið"/>
    <x v="6"/>
    <x v="3"/>
    <s v="Sala innan svæðis - flj."/>
    <n v="1791510"/>
    <n v="1549.6561499999998"/>
    <x v="6"/>
    <x v="3"/>
    <s v="Innanlands"/>
    <m/>
  </r>
  <r>
    <s v="Reykjavík"/>
    <s v="Höfuðborgarsvæðið"/>
    <n v="101"/>
    <x v="0"/>
    <s v="Höfuðborgarsvæðið"/>
    <x v="10"/>
    <x v="3"/>
    <s v="Sala ekki flutningsjöfnuð"/>
    <n v="2562011"/>
    <n v="2216.1395150000003"/>
    <x v="2"/>
    <x v="2"/>
    <s v="Millilanda"/>
    <m/>
  </r>
  <r>
    <s v="Reykjavík"/>
    <s v="Höfuðborgarsvæðið"/>
    <n v="101"/>
    <x v="0"/>
    <s v="Höfuðborgarsvæðið"/>
    <x v="12"/>
    <x v="4"/>
    <s v="Sala ekki flutningsjöfnuð"/>
    <n v="1244872"/>
    <n v="1084.2835120000002"/>
    <x v="4"/>
    <x v="2"/>
    <s v="Millilanda"/>
    <m/>
  </r>
  <r>
    <s v="Reykjavík"/>
    <s v="Höfuðborgarsvæðið"/>
    <n v="101"/>
    <x v="0"/>
    <s v="Höfuðborgarsvæðið"/>
    <x v="7"/>
    <x v="3"/>
    <s v="Sala ekki flutningsjöfnuð"/>
    <n v="12215"/>
    <n v="10.565975"/>
    <x v="2"/>
    <x v="0"/>
    <s v="Millilanda"/>
    <m/>
  </r>
  <r>
    <s v="Reykjavík"/>
    <s v="Höfuðborgarsvæðið"/>
    <n v="101"/>
    <x v="0"/>
    <s v="Höfuðborgarsvæðið"/>
    <x v="11"/>
    <x v="4"/>
    <s v="Sala ekki flutningsjöfnuð"/>
    <n v="2476718"/>
    <n v="2476.7179999999998"/>
    <x v="4"/>
    <x v="2"/>
    <s v="Millilanda"/>
    <m/>
  </r>
  <r>
    <s v="Söludælur"/>
    <s v="Höfuðborgarsvæðið"/>
    <n v="101"/>
    <x v="0"/>
    <s v="Höfuðborgarsvæðið"/>
    <x v="1"/>
    <x v="0"/>
    <s v="Sala innan svæðis - flj."/>
    <n v="12276481"/>
    <n v="9207.3607499999998"/>
    <x v="7"/>
    <x v="0"/>
    <s v="Innanlands"/>
    <m/>
  </r>
  <r>
    <s v="Söludælur"/>
    <s v="Höfuðborgarsvæðið"/>
    <n v="101"/>
    <x v="0"/>
    <s v="Höfuðborgarsvæðið"/>
    <x v="7"/>
    <x v="3"/>
    <s v="Sala innan svæðis - flj."/>
    <n v="8065054"/>
    <n v="6976.27171"/>
    <x v="7"/>
    <x v="0"/>
    <s v="Innanlands"/>
    <m/>
  </r>
  <r>
    <s v="Reykjavík"/>
    <s v="Höfuðborgarsvæðið"/>
    <n v="101"/>
    <x v="0"/>
    <s v="Höfuðborgarsvæðið"/>
    <x v="9"/>
    <x v="3"/>
    <s v="Sala ekki flutningsjöfnuð"/>
    <n v="6536211"/>
    <n v="5653.8225149999998"/>
    <x v="2"/>
    <x v="2"/>
    <s v="Millilanda"/>
    <m/>
  </r>
  <r>
    <s v="Söludælur"/>
    <s v="Höfuðborgarsvæðið"/>
    <n v="101"/>
    <x v="0"/>
    <s v="Höfuðborgarsvæðið"/>
    <x v="1"/>
    <x v="0"/>
    <s v="Sala innan svæðis - flj."/>
    <n v="2508354"/>
    <n v="1881.2655"/>
    <x v="7"/>
    <x v="0"/>
    <s v="Innanlands"/>
    <m/>
  </r>
  <r>
    <s v="Söludælur"/>
    <s v="Höfuðborgarsvæðið"/>
    <n v="101"/>
    <x v="0"/>
    <s v="Höfuðborgarsvæðið"/>
    <x v="2"/>
    <x v="0"/>
    <s v="Sala innan svæðis - flj."/>
    <n v="18581"/>
    <n v="13.935750000000001"/>
    <x v="7"/>
    <x v="0"/>
    <s v="Innanlands"/>
    <m/>
  </r>
  <r>
    <s v="Söludælur"/>
    <s v="Höfuðborgarsvæðið"/>
    <n v="101"/>
    <x v="0"/>
    <s v="Höfuðborgarsvæðið"/>
    <x v="7"/>
    <x v="3"/>
    <s v="Sala innan svæðis - flj."/>
    <n v="1571525"/>
    <n v="1359.3691249999999"/>
    <x v="7"/>
    <x v="0"/>
    <s v="Innanlands"/>
    <m/>
  </r>
  <r>
    <s v="Söludælur"/>
    <s v="Höfuðborgarsvæðið"/>
    <n v="101"/>
    <x v="0"/>
    <s v="Höfuðborgarsvæðið"/>
    <x v="1"/>
    <x v="0"/>
    <s v="Sala innan svæðis - flj."/>
    <n v="1447199"/>
    <n v="1085.3992499999999"/>
    <x v="7"/>
    <x v="0"/>
    <s v="Innanlands"/>
    <m/>
  </r>
  <r>
    <s v="Söludælur"/>
    <s v="Höfuðborgarsvæðið"/>
    <n v="101"/>
    <x v="0"/>
    <s v="Höfuðborgarsvæðið"/>
    <x v="7"/>
    <x v="3"/>
    <s v="Sala innan svæðis - flj."/>
    <n v="1198054"/>
    <n v="1036.3167100000001"/>
    <x v="7"/>
    <x v="0"/>
    <s v="Innanlands"/>
    <m/>
  </r>
  <r>
    <s v="Söludælur"/>
    <s v="Höfuðborgarsvæðið"/>
    <n v="101"/>
    <x v="0"/>
    <s v="Höfuðborgarsvæðið"/>
    <x v="1"/>
    <x v="0"/>
    <s v="Sala innan svæðis - flj."/>
    <n v="281101"/>
    <n v="210.82575"/>
    <x v="7"/>
    <x v="0"/>
    <s v="Innanlands"/>
    <m/>
  </r>
  <r>
    <s v="Söludælur"/>
    <s v="Höfuðborgarsvæðið"/>
    <n v="101"/>
    <x v="0"/>
    <s v="Höfuðborgarsvæðið"/>
    <x v="2"/>
    <x v="0"/>
    <s v="Sala innan svæðis - flj."/>
    <n v="5571"/>
    <n v="4.1782500000000002"/>
    <x v="7"/>
    <x v="0"/>
    <s v="Innanlands"/>
    <m/>
  </r>
  <r>
    <s v="Söludælur"/>
    <s v="Höfuðborgarsvæðið"/>
    <n v="101"/>
    <x v="0"/>
    <s v="Höfuðborgarsvæðið"/>
    <x v="7"/>
    <x v="3"/>
    <s v="Sala innan svæðis - flj."/>
    <n v="204079"/>
    <n v="176.528335"/>
    <x v="7"/>
    <x v="0"/>
    <s v="Innanlands"/>
    <m/>
  </r>
  <r>
    <s v="Söludælur"/>
    <s v="Höfuðborgarsvæðið"/>
    <n v="101"/>
    <x v="0"/>
    <s v="Höfuðborgarsvæðið"/>
    <x v="6"/>
    <x v="3"/>
    <s v="Sala innan svæðis - flj."/>
    <n v="87089"/>
    <n v="75.331985000000003"/>
    <x v="8"/>
    <x v="2"/>
    <s v="Innanlands"/>
    <m/>
  </r>
  <r>
    <s v="Söludælur"/>
    <s v="Höfuðborgarsvæðið"/>
    <n v="101"/>
    <x v="0"/>
    <s v="Höfuðborgarsvæðið"/>
    <x v="6"/>
    <x v="3"/>
    <s v="Sala innan svæðis - flj."/>
    <n v="7968"/>
    <n v="6.8923199999999998"/>
    <x v="8"/>
    <x v="2"/>
    <s v="Innanlands"/>
    <m/>
  </r>
  <r>
    <s v="Söludælur"/>
    <s v="Höfuðborgarsvæðið"/>
    <n v="101"/>
    <x v="0"/>
    <s v="Höfuðborgarsvæðið"/>
    <x v="1"/>
    <x v="0"/>
    <s v="Sala innan svæðis - flj."/>
    <n v="2304567"/>
    <n v="1728.42525"/>
    <x v="7"/>
    <x v="0"/>
    <s v="Innanlands"/>
    <m/>
  </r>
  <r>
    <s v="Söludælur"/>
    <s v="Höfuðborgarsvæðið"/>
    <n v="101"/>
    <x v="0"/>
    <s v="Höfuðborgarsvæðið"/>
    <x v="7"/>
    <x v="3"/>
    <s v="Sala innan svæðis - flj."/>
    <n v="2252577"/>
    <n v="1948.4791049999999"/>
    <x v="7"/>
    <x v="0"/>
    <s v="Innanlands"/>
    <m/>
  </r>
  <r>
    <s v="Söludælur"/>
    <s v="Höfuðborgarsvæðið"/>
    <n v="101"/>
    <x v="0"/>
    <s v="Höfuðborgarsvæðið"/>
    <x v="1"/>
    <x v="0"/>
    <s v="Sala innan svæðis - flj."/>
    <n v="1298332"/>
    <n v="973.74900000000002"/>
    <x v="7"/>
    <x v="0"/>
    <s v="Innanlands"/>
    <m/>
  </r>
  <r>
    <s v="Söludælur"/>
    <s v="Höfuðborgarsvæðið"/>
    <n v="101"/>
    <x v="0"/>
    <s v="Höfuðborgarsvæðið"/>
    <x v="7"/>
    <x v="3"/>
    <s v="Sala innan svæðis - flj."/>
    <n v="1045667"/>
    <n v="904.50195499999995"/>
    <x v="7"/>
    <x v="0"/>
    <s v="Innanlands"/>
    <m/>
  </r>
  <r>
    <s v="Söludælur"/>
    <s v="Höfuðborgarsvæðið"/>
    <n v="101"/>
    <x v="0"/>
    <s v="Höfuðborgarsvæðið"/>
    <x v="1"/>
    <x v="0"/>
    <s v="Sala innan svæðis - flj."/>
    <n v="931706"/>
    <n v="698.77949999999998"/>
    <x v="7"/>
    <x v="0"/>
    <s v="Innanlands"/>
    <m/>
  </r>
  <r>
    <s v="Söludælur"/>
    <s v="Höfuðborgarsvæðið"/>
    <n v="101"/>
    <x v="0"/>
    <s v="Höfuðborgarsvæðið"/>
    <x v="7"/>
    <x v="3"/>
    <s v="Sala innan svæðis - flj."/>
    <n v="417322"/>
    <n v="360.98352999999997"/>
    <x v="7"/>
    <x v="0"/>
    <s v="Innanlands"/>
    <m/>
  </r>
  <r>
    <s v="Söludælur"/>
    <s v="Höfuðborgarsvæðið"/>
    <n v="101"/>
    <x v="0"/>
    <s v="Höfuðborgarsvæðið"/>
    <x v="1"/>
    <x v="0"/>
    <s v="Sala innan svæðis - flj."/>
    <n v="778585"/>
    <n v="583.93875000000003"/>
    <x v="7"/>
    <x v="0"/>
    <s v="Innanlands"/>
    <m/>
  </r>
  <r>
    <s v="Söludælur"/>
    <s v="Höfuðborgarsvæðið"/>
    <n v="101"/>
    <x v="0"/>
    <s v="Höfuðborgarsvæðið"/>
    <x v="7"/>
    <x v="3"/>
    <s v="Sala innan svæðis - flj."/>
    <n v="377199"/>
    <n v="326.27713499999999"/>
    <x v="7"/>
    <x v="0"/>
    <s v="Innanlands"/>
    <m/>
  </r>
  <r>
    <s v="Söludælur"/>
    <s v="Höfuðborgarsvæðið"/>
    <n v="101"/>
    <x v="0"/>
    <s v="Höfuðborgarsvæðið"/>
    <x v="6"/>
    <x v="3"/>
    <s v="Sala innan svæðis - flj."/>
    <n v="54347"/>
    <n v="47.010154999999997"/>
    <x v="8"/>
    <x v="2"/>
    <s v="Innanlands"/>
    <m/>
  </r>
  <r>
    <s v="Söludælur"/>
    <s v="Höfuðborgarsvæðið"/>
    <n v="101"/>
    <x v="0"/>
    <s v="Höfuðborgarsvæðið"/>
    <x v="6"/>
    <x v="3"/>
    <s v="Sala innan svæðis - flj."/>
    <n v="21247"/>
    <n v="18.378654999999998"/>
    <x v="8"/>
    <x v="2"/>
    <s v="Innanlands"/>
    <m/>
  </r>
  <r>
    <s v="Söludælur"/>
    <s v="Höfuðborgarsvæðið"/>
    <n v="101"/>
    <x v="0"/>
    <s v="Höfuðborgarsvæðið"/>
    <x v="1"/>
    <x v="0"/>
    <s v="Sala innan svæðis - flj."/>
    <n v="928621"/>
    <n v="696.46574999999996"/>
    <x v="7"/>
    <x v="0"/>
    <s v="Innanlands"/>
    <m/>
  </r>
  <r>
    <s v="Söludælur"/>
    <s v="Höfuðborgarsvæðið"/>
    <n v="101"/>
    <x v="0"/>
    <s v="Höfuðborgarsvæðið"/>
    <x v="7"/>
    <x v="3"/>
    <s v="Sala innan svæðis - flj."/>
    <n v="675347"/>
    <n v="584.17515500000002"/>
    <x v="7"/>
    <x v="0"/>
    <s v="Innanlands"/>
    <m/>
  </r>
  <r>
    <s v="Söludælur"/>
    <s v="Höfuðborgarsvæðið"/>
    <n v="101"/>
    <x v="0"/>
    <s v="Höfuðborgarsvæðið"/>
    <x v="1"/>
    <x v="0"/>
    <s v="Sala innan svæðis - flj."/>
    <n v="1944030"/>
    <n v="1458.0225"/>
    <x v="7"/>
    <x v="0"/>
    <s v="Innanlands"/>
    <m/>
  </r>
  <r>
    <s v="Söludælur"/>
    <s v="Höfuðborgarsvæðið"/>
    <n v="101"/>
    <x v="0"/>
    <s v="Höfuðborgarsvæðið"/>
    <x v="2"/>
    <x v="0"/>
    <s v="Sala innan svæðis - flj."/>
    <n v="9990"/>
    <n v="7.4924999999999997"/>
    <x v="7"/>
    <x v="0"/>
    <s v="Innanlands"/>
    <m/>
  </r>
  <r>
    <s v="Söludælur"/>
    <s v="Höfuðborgarsvæðið"/>
    <n v="101"/>
    <x v="0"/>
    <s v="Höfuðborgarsvæðið"/>
    <x v="7"/>
    <x v="3"/>
    <s v="Sala innan svæðis - flj."/>
    <n v="1688863"/>
    <n v="1460.866495"/>
    <x v="7"/>
    <x v="0"/>
    <s v="Innanlands"/>
    <m/>
  </r>
  <r>
    <s v="Söludælur"/>
    <s v="Höfuðborgarsvæðið"/>
    <n v="101"/>
    <x v="0"/>
    <s v="Höfuðborgarsvæðið"/>
    <x v="1"/>
    <x v="0"/>
    <s v="Sala innan svæðis - flj."/>
    <n v="2152540"/>
    <n v="1614.405"/>
    <x v="7"/>
    <x v="0"/>
    <s v="Innanlands"/>
    <m/>
  </r>
  <r>
    <s v="Söludælur"/>
    <s v="Höfuðborgarsvæðið"/>
    <n v="101"/>
    <x v="0"/>
    <s v="Höfuðborgarsvæðið"/>
    <x v="7"/>
    <x v="3"/>
    <s v="Sala innan svæðis - flj."/>
    <n v="2997625"/>
    <n v="2592.9456249999998"/>
    <x v="7"/>
    <x v="0"/>
    <s v="Innanlands"/>
    <m/>
  </r>
  <r>
    <s v="Söludælur"/>
    <s v="Höfuðborgarsvæðið"/>
    <n v="101"/>
    <x v="0"/>
    <s v="Höfuðborgarsvæðið"/>
    <x v="5"/>
    <x v="2"/>
    <s v="Sala innan svæðis - flj."/>
    <n v="2197"/>
    <n v="1.7795700000000001"/>
    <x v="7"/>
    <x v="1"/>
    <s v="Innanlands"/>
    <m/>
  </r>
  <r>
    <s v="Söludælur"/>
    <s v="Höfuðborgarsvæðið"/>
    <n v="101"/>
    <x v="0"/>
    <s v="Höfuðborgarsvæðið"/>
    <x v="1"/>
    <x v="0"/>
    <s v="Sala innan svæðis - flj."/>
    <n v="357381"/>
    <n v="268.03575000000001"/>
    <x v="7"/>
    <x v="0"/>
    <s v="Innanlands"/>
    <m/>
  </r>
  <r>
    <s v="Söludælur"/>
    <s v="Höfuðborgarsvæðið"/>
    <n v="101"/>
    <x v="0"/>
    <s v="Höfuðborgarsvæðið"/>
    <x v="7"/>
    <x v="3"/>
    <s v="Sala innan svæðis - flj."/>
    <n v="313234"/>
    <n v="270.94740999999999"/>
    <x v="7"/>
    <x v="0"/>
    <s v="Innanlands"/>
    <m/>
  </r>
  <r>
    <s v="Söludælur"/>
    <s v="Höfuðborgarsvæðið"/>
    <n v="101"/>
    <x v="0"/>
    <s v="Höfuðborgarsvæðið"/>
    <x v="2"/>
    <x v="0"/>
    <s v="Sala innan svæðis - flj."/>
    <n v="132559"/>
    <n v="99.419250000000005"/>
    <x v="7"/>
    <x v="0"/>
    <s v="Innanlands"/>
    <m/>
  </r>
  <r>
    <s v="Söludælur"/>
    <s v="Höfuðborgarsvæðið"/>
    <n v="101"/>
    <x v="0"/>
    <s v="Höfuðborgarsvæðið"/>
    <x v="0"/>
    <x v="0"/>
    <s v="Sala innan svæðis - flj."/>
    <n v="24397020"/>
    <n v="18297.764999999999"/>
    <x v="7"/>
    <x v="0"/>
    <s v="Innanlands"/>
    <m/>
  </r>
  <r>
    <s v="Söludælur"/>
    <s v="Höfuðborgarsvæðið"/>
    <n v="101"/>
    <x v="0"/>
    <s v="Höfuðborgarsvæðið"/>
    <x v="7"/>
    <x v="3"/>
    <s v="Sala innan svæðis - flj."/>
    <n v="24062121"/>
    <n v="20813.734665"/>
    <x v="7"/>
    <x v="0"/>
    <s v="Innanlands"/>
    <m/>
  </r>
  <r>
    <s v="Söludælur"/>
    <s v="Höfuðborgarsvæðið"/>
    <n v="101"/>
    <x v="0"/>
    <s v="Höfuðborgarsvæðið"/>
    <x v="6"/>
    <x v="3"/>
    <s v="Sala innan svæðis - flj."/>
    <n v="16080"/>
    <n v="13.9092"/>
    <x v="8"/>
    <x v="2"/>
    <s v="Innanlands"/>
    <m/>
  </r>
  <r>
    <s v="Söludælur"/>
    <s v="Höfuðborgarsvæðið"/>
    <n v="101"/>
    <x v="0"/>
    <s v="Höfuðborgarsvæðið"/>
    <x v="5"/>
    <x v="2"/>
    <s v="Sala innan svæðis - flj."/>
    <n v="6260"/>
    <n v="5.0706000000000007"/>
    <x v="7"/>
    <x v="1"/>
    <s v="Innanlands"/>
    <m/>
  </r>
  <r>
    <s v="Söludælur"/>
    <s v="Höfuðborgarsvæðið"/>
    <n v="101"/>
    <x v="0"/>
    <s v="Höfuðborgarsvæðið"/>
    <x v="1"/>
    <x v="0"/>
    <s v="Sala innan svæðis - flj."/>
    <n v="223635"/>
    <n v="167.72624999999999"/>
    <x v="7"/>
    <x v="0"/>
    <s v="Innanlands"/>
    <m/>
  </r>
  <r>
    <s v="Söludælur"/>
    <s v="Höfuðborgarsvæðið"/>
    <n v="101"/>
    <x v="0"/>
    <s v="Höfuðborgarsvæðið"/>
    <x v="7"/>
    <x v="3"/>
    <s v="Sala innan svæðis - flj."/>
    <n v="98560"/>
    <n v="85.25439999999999"/>
    <x v="7"/>
    <x v="0"/>
    <s v="Innanlands"/>
    <m/>
  </r>
  <r>
    <s v="Söludælur"/>
    <s v="Höfuðborgarsvæðið"/>
    <n v="101"/>
    <x v="0"/>
    <s v="Höfuðborgarsvæðið"/>
    <x v="1"/>
    <x v="0"/>
    <s v="Sala innan svæðis - flj."/>
    <n v="1433009"/>
    <n v="1074.75675"/>
    <x v="7"/>
    <x v="0"/>
    <s v="Innanlands"/>
    <m/>
  </r>
  <r>
    <s v="Söludælur"/>
    <s v="Höfuðborgarsvæðið"/>
    <n v="101"/>
    <x v="0"/>
    <s v="Höfuðborgarsvæðið"/>
    <x v="7"/>
    <x v="3"/>
    <s v="Sala innan svæðis - flj."/>
    <n v="927527"/>
    <n v="802.31085499999995"/>
    <x v="7"/>
    <x v="0"/>
    <s v="Innanlands"/>
    <m/>
  </r>
  <r>
    <s v="Söludælur"/>
    <s v="Höfuðborgarsvæðið"/>
    <n v="101"/>
    <x v="0"/>
    <s v="Höfuðborgarsvæðið"/>
    <x v="1"/>
    <x v="0"/>
    <s v="Sala innan svæðis - flj."/>
    <n v="1163559"/>
    <n v="872.66925000000003"/>
    <x v="7"/>
    <x v="0"/>
    <s v="Innanlands"/>
    <m/>
  </r>
  <r>
    <s v="Söludælur"/>
    <s v="Höfuðborgarsvæðið"/>
    <n v="101"/>
    <x v="0"/>
    <s v="Höfuðborgarsvæðið"/>
    <x v="7"/>
    <x v="3"/>
    <s v="Sala innan svæðis - flj."/>
    <n v="505263"/>
    <n v="437.05249500000002"/>
    <x v="7"/>
    <x v="0"/>
    <s v="Innanlands"/>
    <m/>
  </r>
  <r>
    <s v="Söludælur"/>
    <s v="Höfuðborgarsvæðið"/>
    <n v="101"/>
    <x v="0"/>
    <s v="Höfuðborgarsvæðið"/>
    <x v="5"/>
    <x v="2"/>
    <s v="Sala innan svæðis - flj."/>
    <n v="-30"/>
    <n v="0"/>
    <x v="7"/>
    <x v="1"/>
    <s v="Innanlands"/>
    <m/>
  </r>
  <r>
    <s v="Söludælur"/>
    <s v="Höfuðborgarsvæðið"/>
    <n v="101"/>
    <x v="0"/>
    <s v="Höfuðborgarsvæðið"/>
    <x v="1"/>
    <x v="0"/>
    <s v="Sala innan svæðis - flj."/>
    <n v="1139395"/>
    <n v="854.54624999999999"/>
    <x v="7"/>
    <x v="0"/>
    <s v="Innanlands"/>
    <m/>
  </r>
  <r>
    <s v="Söludælur"/>
    <s v="Höfuðborgarsvæðið"/>
    <n v="101"/>
    <x v="0"/>
    <s v="Höfuðborgarsvæðið"/>
    <x v="7"/>
    <x v="3"/>
    <s v="Sala innan svæðis - flj."/>
    <n v="716189"/>
    <n v="619.50348499999996"/>
    <x v="7"/>
    <x v="0"/>
    <s v="Innanlands"/>
    <m/>
  </r>
  <r>
    <s v="Söludælur"/>
    <s v="Höfuðborgarsvæðið"/>
    <n v="101"/>
    <x v="0"/>
    <s v="Höfuðborgarsvæðið"/>
    <x v="1"/>
    <x v="0"/>
    <s v="Sala innan svæðis - flj."/>
    <n v="642490"/>
    <n v="481.86750000000001"/>
    <x v="7"/>
    <x v="0"/>
    <s v="Innanlands"/>
    <m/>
  </r>
  <r>
    <s v="Söludælur"/>
    <s v="Höfuðborgarsvæðið"/>
    <n v="101"/>
    <x v="0"/>
    <s v="Höfuðborgarsvæðið"/>
    <x v="7"/>
    <x v="3"/>
    <s v="Sala innan svæðis - flj."/>
    <n v="294283"/>
    <n v="254.55479499999998"/>
    <x v="7"/>
    <x v="0"/>
    <s v="Innanlands"/>
    <m/>
  </r>
  <r>
    <s v="Söludælur"/>
    <s v="Höfuðborgarsvæðið"/>
    <n v="101"/>
    <x v="0"/>
    <s v="Höfuðborgarsvæðið"/>
    <x v="1"/>
    <x v="0"/>
    <s v="Sala innan svæðis - flj."/>
    <n v="537250"/>
    <n v="402.9375"/>
    <x v="7"/>
    <x v="0"/>
    <s v="Innanlands"/>
    <m/>
  </r>
  <r>
    <s v="Söludælur"/>
    <s v="Höfuðborgarsvæðið"/>
    <n v="101"/>
    <x v="0"/>
    <s v="Höfuðborgarsvæðið"/>
    <x v="7"/>
    <x v="3"/>
    <s v="Sala innan svæðis - flj."/>
    <n v="207422"/>
    <n v="179.42003"/>
    <x v="7"/>
    <x v="0"/>
    <s v="Innanlands"/>
    <m/>
  </r>
  <r>
    <s v="Söludælur"/>
    <s v="Höfuðborgarsvæðið"/>
    <n v="101"/>
    <x v="0"/>
    <s v="Höfuðborgarsvæðið"/>
    <x v="1"/>
    <x v="0"/>
    <s v="Sala innan svæðis - flj."/>
    <n v="406980"/>
    <n v="305.23500000000001"/>
    <x v="7"/>
    <x v="0"/>
    <s v="Innanlands"/>
    <m/>
  </r>
  <r>
    <s v="Söludælur"/>
    <s v="Höfuðborgarsvæðið"/>
    <n v="101"/>
    <x v="0"/>
    <s v="Höfuðborgarsvæðið"/>
    <x v="7"/>
    <x v="3"/>
    <s v="Sala innan svæðis - flj."/>
    <n v="223533"/>
    <n v="193.35604499999999"/>
    <x v="7"/>
    <x v="0"/>
    <s v="Innanlands"/>
    <m/>
  </r>
  <r>
    <s v="Söludælur"/>
    <s v="Höfuðborgarsvæðið"/>
    <n v="101"/>
    <x v="0"/>
    <s v="Höfuðborgarsvæðið"/>
    <x v="1"/>
    <x v="0"/>
    <s v="Sala innan svæðis - flj."/>
    <n v="369070"/>
    <n v="276.80250000000001"/>
    <x v="7"/>
    <x v="0"/>
    <s v="Innanlands"/>
    <m/>
  </r>
  <r>
    <s v="Söludælur"/>
    <s v="Höfuðborgarsvæðið"/>
    <n v="101"/>
    <x v="0"/>
    <s v="Höfuðborgarsvæðið"/>
    <x v="7"/>
    <x v="3"/>
    <s v="Sala innan svæðis - flj."/>
    <n v="189931"/>
    <n v="164.29031499999999"/>
    <x v="7"/>
    <x v="0"/>
    <s v="Innanlands"/>
    <m/>
  </r>
  <r>
    <s v="Söludælur"/>
    <s v="Höfuðborgarsvæðið"/>
    <n v="101"/>
    <x v="0"/>
    <s v="Höfuðborgarsvæðið"/>
    <x v="1"/>
    <x v="0"/>
    <s v="Sala innan svæðis - flj."/>
    <n v="646677"/>
    <n v="485.00774999999999"/>
    <x v="7"/>
    <x v="0"/>
    <s v="Innanlands"/>
    <m/>
  </r>
  <r>
    <s v="Söludælur"/>
    <s v="Höfuðborgarsvæðið"/>
    <n v="101"/>
    <x v="0"/>
    <s v="Höfuðborgarsvæðið"/>
    <x v="7"/>
    <x v="3"/>
    <s v="Sala innan svæðis - flj."/>
    <n v="616338"/>
    <n v="533.13237000000004"/>
    <x v="7"/>
    <x v="0"/>
    <s v="Innanlands"/>
    <m/>
  </r>
  <r>
    <s v="Söludælur"/>
    <s v="Höfuðborgarsvæðið"/>
    <n v="101"/>
    <x v="0"/>
    <s v="Höfuðborgarsvæðið"/>
    <x v="6"/>
    <x v="3"/>
    <s v="Sala innan svæðis - flj."/>
    <n v="22628"/>
    <n v="19.573220000000003"/>
    <x v="8"/>
    <x v="2"/>
    <s v="Innanlands"/>
    <m/>
  </r>
  <r>
    <s v="Söludælur"/>
    <s v="Höfuðborgarsvæðið"/>
    <n v="101"/>
    <x v="0"/>
    <s v="Höfuðborgarsvæðið"/>
    <x v="3"/>
    <x v="1"/>
    <s v="Sala innan svæðis - flj."/>
    <n v="4413"/>
    <n v="3.2170769999999997"/>
    <x v="7"/>
    <x v="1"/>
    <s v="Innanlands"/>
    <m/>
  </r>
  <r>
    <s v="Söludælur"/>
    <s v="Höfuðborgarsvæðið"/>
    <n v="101"/>
    <x v="0"/>
    <s v="Höfuðborgarsvæðið"/>
    <x v="3"/>
    <x v="1"/>
    <s v="Sala ekki flutningsjöfnuð"/>
    <n v="4117"/>
    <n v="3.001293"/>
    <x v="7"/>
    <x v="1"/>
    <s v="Millilanda"/>
    <m/>
  </r>
  <r>
    <s v="Söludælur"/>
    <s v="Höfuðborgarsvæðið"/>
    <n v="101"/>
    <x v="0"/>
    <s v="Höfuðborgarsvæðið"/>
    <x v="3"/>
    <x v="1"/>
    <s v="Sala innan svæðis - flj."/>
    <n v="255257"/>
    <n v="186.08235300000001"/>
    <x v="7"/>
    <x v="1"/>
    <s v="Innanlands"/>
    <m/>
  </r>
  <r>
    <s v="Söludælur"/>
    <s v="Höfuðborgarsvæðið"/>
    <n v="101"/>
    <x v="0"/>
    <s v="Höfuðborgarsvæðið"/>
    <x v="4"/>
    <x v="2"/>
    <s v="Sala ekki flutningsjöfnuð"/>
    <n v="3398973"/>
    <n v="2753.1681300000005"/>
    <x v="7"/>
    <x v="1"/>
    <s v="Millilanda"/>
    <m/>
  </r>
  <r>
    <s v="Söludælur"/>
    <s v="Höfuðborgarsvæðið"/>
    <n v="101"/>
    <x v="0"/>
    <s v="Höfuðborgarsvæðið"/>
    <x v="4"/>
    <x v="2"/>
    <s v="Sala innan svæðis - flj."/>
    <n v="7723965"/>
    <n v="6256.41165"/>
    <x v="7"/>
    <x v="1"/>
    <s v="Innanlands"/>
    <m/>
  </r>
  <r>
    <s v="Söludælur"/>
    <s v="Höfuðborgarsvæðið"/>
    <n v="101"/>
    <x v="0"/>
    <s v="Höfuðborgarsvæðið"/>
    <x v="4"/>
    <x v="2"/>
    <s v="Sala utan svæðis - flj."/>
    <n v="69141"/>
    <n v="56.004210000000008"/>
    <x v="7"/>
    <x v="1"/>
    <s v="Innanlands"/>
    <m/>
  </r>
  <r>
    <s v="Söludælur"/>
    <s v="Höfuðborgarsvæðið"/>
    <n v="101"/>
    <x v="0"/>
    <s v="Höfuðborgarsvæðið"/>
    <x v="6"/>
    <x v="3"/>
    <s v="Sala innan svæðis - flj."/>
    <n v="42725"/>
    <n v="36.957124999999998"/>
    <x v="8"/>
    <x v="2"/>
    <s v="Innanlands"/>
    <m/>
  </r>
  <r>
    <s v="Söludælur"/>
    <s v="Höfuðborgarsvæðið"/>
    <n v="101"/>
    <x v="0"/>
    <s v="Höfuðborgarsvæðið"/>
    <x v="6"/>
    <x v="3"/>
    <s v="Sala innan svæðis - flj."/>
    <n v="692052"/>
    <n v="598.62497999999994"/>
    <x v="8"/>
    <x v="2"/>
    <s v="Innanlands"/>
    <m/>
  </r>
  <r>
    <s v="Söludælur"/>
    <s v="Höfuðborgarsvæðið"/>
    <n v="101"/>
    <x v="0"/>
    <s v="Höfuðborgarsvæðið"/>
    <x v="6"/>
    <x v="3"/>
    <s v="Sala innan svæðis - flj."/>
    <n v="37735"/>
    <n v="32.640775000000005"/>
    <x v="8"/>
    <x v="2"/>
    <s v="Innanlands"/>
    <m/>
  </r>
  <r>
    <s v="Söludælur"/>
    <s v="Höfuðborgarsvæðið"/>
    <n v="101"/>
    <x v="0"/>
    <s v="Höfuðborgarsvæðið"/>
    <x v="1"/>
    <x v="0"/>
    <s v="Sala innan svæðis - flj."/>
    <n v="26780907"/>
    <n v="20085.680250000001"/>
    <x v="7"/>
    <x v="0"/>
    <s v="Innanlands"/>
    <m/>
  </r>
  <r>
    <s v="Söludælur"/>
    <s v="Höfuðborgarsvæðið"/>
    <n v="101"/>
    <x v="0"/>
    <s v="Höfuðborgarsvæðið"/>
    <x v="2"/>
    <x v="0"/>
    <s v="Sala innan svæðis - flj."/>
    <n v="42352"/>
    <n v="31.763999999999999"/>
    <x v="7"/>
    <x v="0"/>
    <s v="Innanlands"/>
    <m/>
  </r>
  <r>
    <s v="Söludælur"/>
    <s v="Höfuðborgarsvæðið"/>
    <n v="101"/>
    <x v="0"/>
    <s v="Höfuðborgarsvæðið"/>
    <x v="3"/>
    <x v="1"/>
    <s v="Sala innan svæðis - flj."/>
    <n v="744"/>
    <n v="0.54237599999999997"/>
    <x v="7"/>
    <x v="1"/>
    <s v="Innanlands"/>
    <m/>
  </r>
  <r>
    <s v="Söludælur"/>
    <s v="Höfuðborgarsvæðið"/>
    <n v="101"/>
    <x v="0"/>
    <s v="Höfuðborgarsvæðið"/>
    <x v="4"/>
    <x v="2"/>
    <s v="Sala innan svæðis - flj."/>
    <n v="3718"/>
    <n v="3.0115800000000004"/>
    <x v="7"/>
    <x v="1"/>
    <s v="Innanlands"/>
    <m/>
  </r>
  <r>
    <s v="Söludælur"/>
    <s v="Höfuðborgarsvæðið"/>
    <n v="101"/>
    <x v="0"/>
    <s v="Höfuðborgarsvæðið"/>
    <x v="7"/>
    <x v="3"/>
    <s v="Sala innan svæðis - flj."/>
    <n v="26360047"/>
    <n v="22801.440655000002"/>
    <x v="7"/>
    <x v="0"/>
    <s v="Innanlands"/>
    <m/>
  </r>
  <r>
    <s v="Söludælur"/>
    <s v="Höfuðborgarsvæðið"/>
    <n v="101"/>
    <x v="0"/>
    <s v="Höfuðborgarsvæðið"/>
    <x v="1"/>
    <x v="0"/>
    <s v="Sala innan svæðis - flj."/>
    <n v="906588"/>
    <n v="679.94100000000003"/>
    <x v="7"/>
    <x v="0"/>
    <s v="Innanlands"/>
    <m/>
  </r>
  <r>
    <s v="Söludælur"/>
    <s v="Höfuðborgarsvæðið"/>
    <n v="101"/>
    <x v="0"/>
    <s v="Höfuðborgarsvæðið"/>
    <x v="7"/>
    <x v="3"/>
    <s v="Sala innan svæðis - flj."/>
    <n v="1634346"/>
    <n v="1413.70929"/>
    <x v="7"/>
    <x v="0"/>
    <s v="Innanlands"/>
    <m/>
  </r>
  <r>
    <s v="Söludælur"/>
    <s v="Höfuðborgarsvæðið"/>
    <n v="101"/>
    <x v="0"/>
    <s v="Höfuðborgarsvæðið"/>
    <x v="1"/>
    <x v="0"/>
    <s v="Sala innan svæðis - flj."/>
    <n v="262195"/>
    <n v="196.64625000000001"/>
    <x v="7"/>
    <x v="0"/>
    <s v="Innanlands"/>
    <m/>
  </r>
  <r>
    <s v="Söludælur"/>
    <s v="Höfuðborgarsvæðið"/>
    <n v="101"/>
    <x v="0"/>
    <s v="Höfuðborgarsvæðið"/>
    <x v="2"/>
    <x v="0"/>
    <s v="Sala innan svæðis - flj."/>
    <n v="36000"/>
    <n v="27"/>
    <x v="7"/>
    <x v="0"/>
    <s v="Innanlands"/>
    <m/>
  </r>
  <r>
    <s v="Söludælur"/>
    <s v="Höfuðborgarsvæðið"/>
    <n v="101"/>
    <x v="0"/>
    <s v="Höfuðborgarsvæðið"/>
    <x v="4"/>
    <x v="2"/>
    <s v="Sala innan svæðis - flj."/>
    <n v="379477"/>
    <n v="307.37637000000001"/>
    <x v="7"/>
    <x v="1"/>
    <s v="Innanlands"/>
    <m/>
  </r>
  <r>
    <s v="Söludælur"/>
    <s v="Höfuðborgarsvæðið"/>
    <n v="101"/>
    <x v="0"/>
    <s v="Höfuðborgarsvæðið"/>
    <x v="7"/>
    <x v="3"/>
    <s v="Sala innan svæðis - flj."/>
    <n v="747220"/>
    <n v="646.34530000000007"/>
    <x v="7"/>
    <x v="0"/>
    <s v="Innanlands"/>
    <m/>
  </r>
  <r>
    <s v="Söludælur"/>
    <s v="Höfuðborgarsvæðið"/>
    <n v="101"/>
    <x v="0"/>
    <s v="Höfuðborgarsvæðið"/>
    <x v="5"/>
    <x v="2"/>
    <s v="Sala innan svæðis - flj."/>
    <n v="30614"/>
    <n v="24.797339999999998"/>
    <x v="7"/>
    <x v="1"/>
    <s v="Innanlands"/>
    <m/>
  </r>
  <r>
    <s v="Söludælur"/>
    <s v="Höfuðborgarsvæðið"/>
    <n v="101"/>
    <x v="0"/>
    <s v="Höfuðborgarsvæðið"/>
    <x v="6"/>
    <x v="3"/>
    <s v="Sala innan svæðis - flj."/>
    <n v="1202956"/>
    <n v="1040.5569399999999"/>
    <x v="8"/>
    <x v="2"/>
    <s v="Innanlands"/>
    <m/>
  </r>
  <r>
    <s v="Söludælur"/>
    <s v="Höfuðborgarsvæðið"/>
    <n v="101"/>
    <x v="0"/>
    <s v="Höfuðborgarsvæðið"/>
    <x v="6"/>
    <x v="3"/>
    <s v="Sala innan svæðis - flj."/>
    <n v="33475"/>
    <n v="28.955874999999999"/>
    <x v="8"/>
    <x v="2"/>
    <s v="Innanlands"/>
    <m/>
  </r>
  <r>
    <s v="Reykjavík"/>
    <s v="Höfuðborgarsvæðið"/>
    <n v="101"/>
    <x v="0"/>
    <s v="Höfuðborgarsvæðið"/>
    <x v="13"/>
    <x v="4"/>
    <s v="Sala ekki flutningsjöfnuð"/>
    <n v="216265"/>
    <n v="216.26499999999999"/>
    <x v="4"/>
    <x v="2"/>
    <s v="Millilanda"/>
    <m/>
  </r>
  <r>
    <s v="Reykjavík"/>
    <s v="Höfuðborgarsvæðið"/>
    <n v="101"/>
    <x v="0"/>
    <s v="Höfuðborgarsvæðið"/>
    <x v="14"/>
    <x v="4"/>
    <s v="Sala ekki flutningsjöfnuð"/>
    <n v="2052322"/>
    <n v="2052.3220000000001"/>
    <x v="4"/>
    <x v="2"/>
    <s v="Millilanda"/>
    <m/>
  </r>
  <r>
    <s v="Söludælur"/>
    <s v="Höfuðborgarsvæðið"/>
    <n v="101"/>
    <x v="0"/>
    <s v="Höfuðborgarsvæðið"/>
    <x v="6"/>
    <x v="3"/>
    <s v="Sala innan svæðis - flj."/>
    <n v="15866"/>
    <n v="13.72409"/>
    <x v="8"/>
    <x v="2"/>
    <s v="Innanlands"/>
    <m/>
  </r>
  <r>
    <s v="Reykjavík"/>
    <s v="Höfuðborgarsvæðið"/>
    <n v="101"/>
    <x v="0"/>
    <s v="Höfuðborgarsvæðið"/>
    <x v="11"/>
    <x v="4"/>
    <s v="Sala innan svæðis - flj."/>
    <n v="11585077"/>
    <n v="11585.076999999999"/>
    <x v="4"/>
    <x v="2"/>
    <s v="Innanlands"/>
    <m/>
  </r>
  <r>
    <s v="Reykjavík"/>
    <s v="Höfuðborgarsvæðið"/>
    <n v="101"/>
    <x v="0"/>
    <s v="Höfuðborgarsvæðið"/>
    <x v="6"/>
    <x v="3"/>
    <s v="Sala ekki flutningsjöfnuð"/>
    <n v="625586"/>
    <n v="541.13189"/>
    <x v="4"/>
    <x v="2"/>
    <s v="Millilanda"/>
    <m/>
  </r>
  <r>
    <s v="Reykjavík"/>
    <s v="Höfuðborgarsvæðið"/>
    <n v="101"/>
    <x v="0"/>
    <s v="Höfuðborgarsvæðið"/>
    <x v="6"/>
    <x v="3"/>
    <s v="Sala ekki flutningsjöfnuð"/>
    <n v="7461"/>
    <n v="6.4537650000000006"/>
    <x v="4"/>
    <x v="2"/>
    <s v="Millilanda"/>
    <m/>
  </r>
  <r>
    <s v="Reykjavík"/>
    <s v="Höfuðborgarsvæðið"/>
    <n v="101"/>
    <x v="0"/>
    <s v="Höfuðborgarsvæðið"/>
    <x v="6"/>
    <x v="3"/>
    <s v="Sala ekki flutningsjöfnuð"/>
    <n v="633307"/>
    <n v="547.81055500000002"/>
    <x v="4"/>
    <x v="2"/>
    <s v="Millilanda"/>
    <m/>
  </r>
  <r>
    <s v="Reykjavík"/>
    <s v="Höfuðborgarsvæðið"/>
    <n v="101"/>
    <x v="0"/>
    <s v="Höfuðborgarsvæðið"/>
    <x v="7"/>
    <x v="3"/>
    <s v="Sala utan svæðis - flj."/>
    <n v="45546"/>
    <n v="39.397289999999998"/>
    <x v="9"/>
    <x v="0"/>
    <s v="Innanlands"/>
    <m/>
  </r>
  <r>
    <s v="Reykjavík"/>
    <s v="Höfuðborgarsvæðið"/>
    <n v="101"/>
    <x v="0"/>
    <s v="Höfuðborgarsvæðið"/>
    <x v="9"/>
    <x v="3"/>
    <s v="Sala utan svæðis - flj."/>
    <n v="35141"/>
    <n v="30.396965000000002"/>
    <x v="9"/>
    <x v="2"/>
    <s v="Innanlands"/>
    <m/>
  </r>
  <r>
    <s v="Reykjavík"/>
    <s v="Höfuðborgarsvæðið"/>
    <n v="101"/>
    <x v="0"/>
    <s v="Höfuðborgarsvæðið"/>
    <x v="6"/>
    <x v="3"/>
    <s v="Sala utan svæðis - flj."/>
    <n v="337860"/>
    <n v="292.24890000000005"/>
    <x v="8"/>
    <x v="3"/>
    <s v="Innanlands"/>
    <m/>
  </r>
  <r>
    <s v="Reykjavík"/>
    <s v="Höfuðborgarsvæðið"/>
    <n v="101"/>
    <x v="0"/>
    <s v="Höfuðborgarsvæðið"/>
    <x v="1"/>
    <x v="0"/>
    <s v="Sala innan svæðis - flj."/>
    <n v="-1534"/>
    <n v="0"/>
    <x v="9"/>
    <x v="0"/>
    <s v="Innanlands"/>
    <m/>
  </r>
  <r>
    <s v="Reykjavík"/>
    <s v="Höfuðborgarsvæðið"/>
    <n v="101"/>
    <x v="0"/>
    <s v="Höfuðborgarsvæðið"/>
    <x v="0"/>
    <x v="0"/>
    <s v="Sala innan svæðis - flj."/>
    <n v="29400"/>
    <n v="22.05"/>
    <x v="9"/>
    <x v="0"/>
    <s v="Innanlands"/>
    <m/>
  </r>
  <r>
    <s v="Reykjavík"/>
    <s v="Höfuðborgarsvæðið"/>
    <n v="101"/>
    <x v="0"/>
    <s v="Höfuðborgarsvæðið"/>
    <x v="4"/>
    <x v="2"/>
    <s v="Sala ekki flutningsjöfnuð"/>
    <n v="580718"/>
    <n v="470.38158000000004"/>
    <x v="9"/>
    <x v="1"/>
    <s v="Millilanda"/>
    <m/>
  </r>
  <r>
    <s v="Reykjavík"/>
    <s v="Höfuðborgarsvæðið"/>
    <n v="101"/>
    <x v="0"/>
    <s v="Höfuðborgarsvæðið"/>
    <x v="4"/>
    <x v="2"/>
    <s v="Sala innan svæðis - flj."/>
    <n v="131488"/>
    <n v="106.50528000000001"/>
    <x v="9"/>
    <x v="1"/>
    <s v="Innanlands"/>
    <m/>
  </r>
  <r>
    <s v="Reykjavík"/>
    <s v="Höfuðborgarsvæðið"/>
    <n v="101"/>
    <x v="0"/>
    <s v="Höfuðborgarsvæðið"/>
    <x v="7"/>
    <x v="3"/>
    <s v="Sala innan svæðis - flj."/>
    <n v="3057223"/>
    <n v="2644.497895"/>
    <x v="9"/>
    <x v="0"/>
    <s v="Innanlands"/>
    <m/>
  </r>
  <r>
    <s v="Reykjavík"/>
    <s v="Höfuðborgarsvæðið"/>
    <n v="101"/>
    <x v="0"/>
    <s v="Höfuðborgarsvæðið"/>
    <x v="8"/>
    <x v="3"/>
    <s v="Sala innan svæðis - flj."/>
    <n v="12624439"/>
    <n v="10920.139734999999"/>
    <x v="9"/>
    <x v="2"/>
    <s v="Innanlands"/>
    <m/>
  </r>
  <r>
    <s v="Reykjavík"/>
    <s v="Höfuðborgarsvæðið"/>
    <n v="101"/>
    <x v="0"/>
    <s v="Höfuðborgarsvæðið"/>
    <x v="9"/>
    <x v="3"/>
    <s v="Sala innan svæðis - flj."/>
    <n v="5206253"/>
    <n v="4503.4088449999999"/>
    <x v="9"/>
    <x v="2"/>
    <s v="Innanlands"/>
    <m/>
  </r>
  <r>
    <s v="Reykjavík"/>
    <s v="Höfuðborgarsvæðið"/>
    <n v="101"/>
    <x v="0"/>
    <s v="Höfuðborgarsvæðið"/>
    <x v="10"/>
    <x v="3"/>
    <s v="Sala innan svæðis - flj."/>
    <n v="894267"/>
    <n v="773.54095499999994"/>
    <x v="9"/>
    <x v="2"/>
    <s v="Innanlands"/>
    <m/>
  </r>
  <r>
    <s v="Reykjavík"/>
    <s v="Höfuðborgarsvæðið"/>
    <n v="101"/>
    <x v="0"/>
    <s v="Höfuðborgarsvæðið"/>
    <x v="12"/>
    <x v="4"/>
    <s v="Sala innan svæðis - flj."/>
    <n v="4852635"/>
    <n v="4226.6450850000001"/>
    <x v="4"/>
    <x v="2"/>
    <s v="Innanlands"/>
    <m/>
  </r>
  <r>
    <s v="Reykjavík"/>
    <s v="Höfuðborgarsvæðið"/>
    <n v="101"/>
    <x v="0"/>
    <s v="Höfuðborgarsvæðið"/>
    <x v="7"/>
    <x v="3"/>
    <s v="Sala innan svæðis - flj."/>
    <n v="3101613"/>
    <n v="2682.8952450000002"/>
    <x v="9"/>
    <x v="0"/>
    <s v="Innanlands"/>
    <m/>
  </r>
  <r>
    <s v="Reykjavík"/>
    <s v="Höfuðborgarsvæðið"/>
    <n v="101"/>
    <x v="0"/>
    <s v="Höfuðborgarsvæðið"/>
    <x v="8"/>
    <x v="3"/>
    <s v="Sala innan svæðis - flj."/>
    <n v="317230"/>
    <n v="274.40395000000001"/>
    <x v="9"/>
    <x v="2"/>
    <s v="Innanlands"/>
    <m/>
  </r>
  <r>
    <s v="Reykjavík"/>
    <s v="Höfuðborgarsvæðið"/>
    <n v="101"/>
    <x v="0"/>
    <s v="Höfuðborgarsvæðið"/>
    <x v="11"/>
    <x v="4"/>
    <s v="Sala innan svæðis - flj."/>
    <n v="2716709"/>
    <n v="2716.7089999999998"/>
    <x v="4"/>
    <x v="3"/>
    <s v="Innanlands"/>
    <m/>
  </r>
  <r>
    <s v="Reykjavík"/>
    <s v="Höfuðborgarsvæðið"/>
    <n v="101"/>
    <x v="0"/>
    <s v="Höfuðborgarsvæðið"/>
    <x v="9"/>
    <x v="3"/>
    <s v="Sala innan svæðis - flj."/>
    <n v="3548527"/>
    <n v="3069.4758550000001"/>
    <x v="9"/>
    <x v="2"/>
    <s v="Innanlands"/>
    <m/>
  </r>
  <r>
    <s v="Reykjavík"/>
    <s v="Höfuðborgarsvæðið"/>
    <n v="101"/>
    <x v="0"/>
    <s v="Höfuðborgarsvæðið"/>
    <x v="10"/>
    <x v="3"/>
    <s v="Sala innan svæðis - flj."/>
    <n v="74102"/>
    <n v="64.098230000000001"/>
    <x v="9"/>
    <x v="2"/>
    <s v="Innanlands"/>
    <m/>
  </r>
  <r>
    <s v="Reykjavík"/>
    <s v="Höfuðborgarsvæðið"/>
    <n v="101"/>
    <x v="0"/>
    <s v="Höfuðborgarsvæðið"/>
    <x v="12"/>
    <x v="4"/>
    <s v="Sala innan svæðis - flj."/>
    <n v="2690547"/>
    <n v="2343.466437"/>
    <x v="4"/>
    <x v="2"/>
    <s v="Innanlands"/>
    <m/>
  </r>
  <r>
    <s v="Reykjavík"/>
    <s v="Höfuðborgarsvæðið"/>
    <n v="101"/>
    <x v="0"/>
    <s v="Höfuðborgarsvæðið"/>
    <x v="11"/>
    <x v="4"/>
    <s v="Sala innan svæðis - flj."/>
    <n v="3307763"/>
    <n v="3307.7629999999999"/>
    <x v="4"/>
    <x v="2"/>
    <s v="Innanlands"/>
    <m/>
  </r>
  <r>
    <s v="Reykjavík"/>
    <s v="Höfuðborgarsvæðið"/>
    <n v="101"/>
    <x v="0"/>
    <s v="Höfuðborgarsvæðið"/>
    <x v="1"/>
    <x v="0"/>
    <s v="Sala ekki flutningsjöfnuð"/>
    <n v="1284741"/>
    <n v="963.55574999999999"/>
    <x v="9"/>
    <x v="0"/>
    <s v="Millilanda"/>
    <m/>
  </r>
  <r>
    <s v="Reykjavík"/>
    <s v="Höfuðborgarsvæðið"/>
    <n v="101"/>
    <x v="0"/>
    <s v="Höfuðborgarsvæðið"/>
    <x v="1"/>
    <x v="0"/>
    <s v="Sala innan svæðis - flj."/>
    <n v="133799"/>
    <n v="100.34925"/>
    <x v="9"/>
    <x v="0"/>
    <s v="Innanlands"/>
    <m/>
  </r>
  <r>
    <s v="Reykjavík"/>
    <s v="Höfuðborgarsvæðið"/>
    <n v="101"/>
    <x v="0"/>
    <s v="Höfuðborgarsvæðið"/>
    <x v="3"/>
    <x v="1"/>
    <s v="Sala innan svæðis - flj."/>
    <n v="8561"/>
    <n v="6.2409689999999998"/>
    <x v="9"/>
    <x v="1"/>
    <s v="Innanlands"/>
    <m/>
  </r>
  <r>
    <s v="Reykjavík"/>
    <s v="Höfuðborgarsvæðið"/>
    <n v="101"/>
    <x v="0"/>
    <s v="Höfuðborgarsvæðið"/>
    <x v="4"/>
    <x v="2"/>
    <s v="Sala innan svæðis - flj."/>
    <n v="383307"/>
    <n v="310.47867000000002"/>
    <x v="9"/>
    <x v="1"/>
    <s v="Innanlands"/>
    <m/>
  </r>
  <r>
    <s v="Reykjavík"/>
    <s v="Höfuðborgarsvæðið"/>
    <n v="101"/>
    <x v="0"/>
    <s v="Höfuðborgarsvæðið"/>
    <x v="7"/>
    <x v="3"/>
    <s v="Sala innan svæðis - flj."/>
    <n v="323388"/>
    <n v="279.73061999999999"/>
    <x v="9"/>
    <x v="0"/>
    <s v="Innanlands"/>
    <m/>
  </r>
  <r>
    <s v="Reykjavík"/>
    <s v="Höfuðborgarsvæðið"/>
    <n v="101"/>
    <x v="0"/>
    <s v="Höfuðborgarsvæðið"/>
    <x v="14"/>
    <x v="4"/>
    <s v="Sala innan svæðis - flj."/>
    <n v="9897"/>
    <n v="9.8970000000000002"/>
    <x v="4"/>
    <x v="2"/>
    <s v="Innanlands"/>
    <m/>
  </r>
  <r>
    <s v="Norðfjörður"/>
    <s v="Höfuðborgarsvæðið"/>
    <n v="101"/>
    <x v="0"/>
    <s v="Höfuðborgarsvæðið"/>
    <x v="9"/>
    <x v="3"/>
    <s v="Sala ekki flutningsjöfnuð"/>
    <n v="90000"/>
    <n v="77.849999999999994"/>
    <x v="4"/>
    <x v="2"/>
    <s v="Millilanda"/>
    <m/>
  </r>
  <r>
    <s v="Reykjavík"/>
    <s v="Höfuðborgarsvæðið"/>
    <n v="101"/>
    <x v="0"/>
    <s v="Höfuðborgarsvæðið"/>
    <x v="9"/>
    <x v="3"/>
    <s v="Sala innan svæðis - flj."/>
    <n v="1963089"/>
    <n v="1698.0719849999998"/>
    <x v="9"/>
    <x v="2"/>
    <s v="Innanlands"/>
    <m/>
  </r>
  <r>
    <s v="Reykjavík"/>
    <s v="Höfuðborgarsvæðið"/>
    <n v="101"/>
    <x v="0"/>
    <s v="Höfuðborgarsvæðið"/>
    <x v="10"/>
    <x v="3"/>
    <s v="Sala innan svæðis - flj."/>
    <n v="895236"/>
    <n v="774.37914000000001"/>
    <x v="9"/>
    <x v="2"/>
    <s v="Innanlands"/>
    <m/>
  </r>
  <r>
    <s v="Reykjavík"/>
    <s v="Höfuðborgarsvæðið"/>
    <n v="101"/>
    <x v="0"/>
    <s v="Höfuðborgarsvæðið"/>
    <x v="11"/>
    <x v="4"/>
    <s v="Sala ekki flutningsjöfnuð"/>
    <n v="19279030"/>
    <n v="19279.03"/>
    <x v="6"/>
    <x v="2"/>
    <s v="Millilanda"/>
    <m/>
  </r>
  <r>
    <s v="Stykkishólmur"/>
    <s v="Stykkishólmur"/>
    <n v="340"/>
    <x v="1"/>
    <s v="Vesturland"/>
    <x v="6"/>
    <x v="3"/>
    <s v="Sala innan svæðis - flj."/>
    <n v="120000"/>
    <n v="103.8"/>
    <x v="2"/>
    <x v="2"/>
    <s v="Innanlands"/>
    <s v="Einni færslu skipt í tvennt til að geta flokkað betur"/>
  </r>
  <r>
    <s v="Stykkishólmur"/>
    <s v="Stykkishólmur"/>
    <n v="340"/>
    <x v="1"/>
    <s v="Vesturland"/>
    <x v="6"/>
    <x v="3"/>
    <s v="Sala innan svæðis - flj."/>
    <n v="255810"/>
    <n v="221.27564999999998"/>
    <x v="2"/>
    <x v="3"/>
    <s v="Innanlands"/>
    <s v="Einni færslu skipt í tvennt til að geta flokkað betur"/>
  </r>
  <r>
    <s v="Reykjavík"/>
    <s v="Höfuðborgarsvæðið"/>
    <n v="101"/>
    <x v="0"/>
    <s v="Höfuðborgarsvæðið"/>
    <x v="6"/>
    <x v="3"/>
    <s v="Sala innan svæðis - flj."/>
    <n v="1743622"/>
    <n v="1508.2330300000001"/>
    <x v="8"/>
    <x v="3"/>
    <s v="Innanlands"/>
    <m/>
  </r>
  <r>
    <s v="Reykjavík"/>
    <s v="Höfuðborgarsvæðið"/>
    <n v="101"/>
    <x v="0"/>
    <s v="Höfuðborgarsvæðið"/>
    <x v="8"/>
    <x v="3"/>
    <s v="Sala ekki flutningsjöfnuð"/>
    <n v="433689"/>
    <n v="375.140985"/>
    <x v="4"/>
    <x v="2"/>
    <s v="Millilanda"/>
    <m/>
  </r>
  <r>
    <s v="Reykjavík"/>
    <s v="Höfuðborgarsvæðið"/>
    <n v="101"/>
    <x v="0"/>
    <s v="Höfuðborgarsvæðið"/>
    <x v="9"/>
    <x v="3"/>
    <s v="Sala ekki flutningsjöfnuð"/>
    <n v="15248570"/>
    <n v="13190.013050000001"/>
    <x v="4"/>
    <x v="2"/>
    <s v="Millilanda"/>
    <m/>
  </r>
  <r>
    <s v="Reykjavík"/>
    <s v="Höfuðborgarsvæðið"/>
    <n v="101"/>
    <x v="0"/>
    <s v="Höfuðborgarsvæðið"/>
    <x v="6"/>
    <x v="3"/>
    <s v="Sala innan svæðis - flj."/>
    <n v="2473887"/>
    <n v="2139.9122549999997"/>
    <x v="8"/>
    <x v="3"/>
    <s v="Innanlands"/>
    <m/>
  </r>
  <r>
    <s v="Reykjavík"/>
    <s v="Höfuðborgarsvæðið"/>
    <n v="101"/>
    <x v="0"/>
    <s v="Höfuðborgarsvæðið"/>
    <x v="12"/>
    <x v="4"/>
    <s v="Sala ekki flutningsjöfnuð"/>
    <n v="670248"/>
    <n v="583.78600800000004"/>
    <x v="6"/>
    <x v="2"/>
    <s v="Millilanda"/>
    <m/>
  </r>
  <r>
    <s v="Reykjavík"/>
    <s v="Höfuðborgarsvæðið"/>
    <n v="101"/>
    <x v="0"/>
    <s v="Höfuðborgarsvæðið"/>
    <x v="7"/>
    <x v="3"/>
    <s v="Sala ekki flutningsjöfnuð"/>
    <n v="85003"/>
    <n v="73.527595000000005"/>
    <x v="4"/>
    <x v="0"/>
    <s v="Millilanda"/>
    <m/>
  </r>
  <r>
    <s v="Reykjavík"/>
    <s v="Höfuðborgarsvæðið"/>
    <n v="101"/>
    <x v="0"/>
    <s v="Höfuðborgarsvæðið"/>
    <x v="11"/>
    <x v="4"/>
    <s v="Sala ekki flutningsjöfnuð"/>
    <n v="5027358"/>
    <n v="5027.3580000000002"/>
    <x v="6"/>
    <x v="2"/>
    <s v="Millilanda"/>
    <m/>
  </r>
  <r>
    <s v="Söludælur"/>
    <s v="Höfuðborgarsvæðið"/>
    <n v="101"/>
    <x v="0"/>
    <s v="Höfuðborgarsvæðið"/>
    <x v="1"/>
    <x v="0"/>
    <s v="Sala innan svæðis - flj."/>
    <n v="15551544"/>
    <n v="11663.657999999999"/>
    <x v="9"/>
    <x v="0"/>
    <s v="Innanlands"/>
    <m/>
  </r>
  <r>
    <s v="Söludælur"/>
    <s v="Höfuðborgarsvæðið"/>
    <n v="101"/>
    <x v="0"/>
    <s v="Höfuðborgarsvæðið"/>
    <x v="7"/>
    <x v="3"/>
    <s v="Sala innan svæðis - flj."/>
    <n v="8629652"/>
    <n v="7464.6489799999999"/>
    <x v="9"/>
    <x v="0"/>
    <s v="Innanlands"/>
    <m/>
  </r>
  <r>
    <s v="Söludælur"/>
    <s v="Höfuðborgarsvæðið"/>
    <n v="101"/>
    <x v="0"/>
    <s v="Höfuðborgarsvæðið"/>
    <x v="1"/>
    <x v="0"/>
    <s v="Sala innan svæðis - flj."/>
    <n v="2980056"/>
    <n v="2235.0419999999999"/>
    <x v="9"/>
    <x v="0"/>
    <s v="Innanlands"/>
    <m/>
  </r>
  <r>
    <s v="Söludælur"/>
    <s v="Höfuðborgarsvæðið"/>
    <n v="101"/>
    <x v="0"/>
    <s v="Höfuðborgarsvæðið"/>
    <x v="2"/>
    <x v="0"/>
    <s v="Sala innan svæðis - flj."/>
    <n v="24129"/>
    <n v="18.09675"/>
    <x v="9"/>
    <x v="0"/>
    <s v="Innanlands"/>
    <m/>
  </r>
  <r>
    <s v="Söludælur"/>
    <s v="Höfuðborgarsvæðið"/>
    <n v="101"/>
    <x v="0"/>
    <s v="Höfuðborgarsvæðið"/>
    <x v="7"/>
    <x v="3"/>
    <s v="Sala innan svæðis - flj."/>
    <n v="1650842"/>
    <n v="1427.9783300000001"/>
    <x v="9"/>
    <x v="0"/>
    <s v="Innanlands"/>
    <m/>
  </r>
  <r>
    <s v="Söludælur"/>
    <s v="Höfuðborgarsvæðið"/>
    <n v="101"/>
    <x v="0"/>
    <s v="Höfuðborgarsvæðið"/>
    <x v="1"/>
    <x v="0"/>
    <s v="Sala innan svæðis - flj."/>
    <n v="1644736"/>
    <n v="1233.5519999999999"/>
    <x v="9"/>
    <x v="0"/>
    <s v="Innanlands"/>
    <m/>
  </r>
  <r>
    <s v="Söludælur"/>
    <s v="Höfuðborgarsvæðið"/>
    <n v="101"/>
    <x v="0"/>
    <s v="Höfuðborgarsvæðið"/>
    <x v="7"/>
    <x v="3"/>
    <s v="Sala innan svæðis - flj."/>
    <n v="944639"/>
    <n v="817.11273499999993"/>
    <x v="9"/>
    <x v="0"/>
    <s v="Innanlands"/>
    <m/>
  </r>
  <r>
    <s v="Söludælur"/>
    <s v="Höfuðborgarsvæðið"/>
    <n v="101"/>
    <x v="0"/>
    <s v="Höfuðborgarsvæðið"/>
    <x v="1"/>
    <x v="0"/>
    <s v="Sala innan svæðis - flj."/>
    <n v="339191"/>
    <n v="254.39324999999999"/>
    <x v="9"/>
    <x v="0"/>
    <s v="Innanlands"/>
    <m/>
  </r>
  <r>
    <s v="Söludælur"/>
    <s v="Höfuðborgarsvæðið"/>
    <n v="101"/>
    <x v="0"/>
    <s v="Höfuðborgarsvæðið"/>
    <x v="2"/>
    <x v="0"/>
    <s v="Sala innan svæðis - flj."/>
    <n v="4878"/>
    <n v="3.6585000000000001"/>
    <x v="9"/>
    <x v="0"/>
    <s v="Innanlands"/>
    <m/>
  </r>
  <r>
    <s v="Söludælur"/>
    <s v="Höfuðborgarsvæðið"/>
    <n v="101"/>
    <x v="0"/>
    <s v="Höfuðborgarsvæðið"/>
    <x v="7"/>
    <x v="3"/>
    <s v="Sala innan svæðis - flj."/>
    <n v="253087"/>
    <n v="218.920255"/>
    <x v="9"/>
    <x v="0"/>
    <s v="Innanlands"/>
    <m/>
  </r>
  <r>
    <s v="Söludælur"/>
    <s v="Höfuðborgarsvæðið"/>
    <n v="101"/>
    <x v="0"/>
    <s v="Höfuðborgarsvæðið"/>
    <x v="1"/>
    <x v="0"/>
    <s v="Sala innan svæðis - flj."/>
    <n v="2763606"/>
    <n v="2072.7044999999998"/>
    <x v="9"/>
    <x v="0"/>
    <s v="Innanlands"/>
    <m/>
  </r>
  <r>
    <s v="Söludælur"/>
    <s v="Höfuðborgarsvæðið"/>
    <n v="101"/>
    <x v="0"/>
    <s v="Höfuðborgarsvæðið"/>
    <x v="7"/>
    <x v="3"/>
    <s v="Sala innan svæðis - flj."/>
    <n v="2339986"/>
    <n v="2024.0878899999998"/>
    <x v="9"/>
    <x v="0"/>
    <s v="Innanlands"/>
    <m/>
  </r>
  <r>
    <s v="Söludælur"/>
    <s v="Höfuðborgarsvæðið"/>
    <n v="101"/>
    <x v="0"/>
    <s v="Höfuðborgarsvæðið"/>
    <x v="1"/>
    <x v="0"/>
    <s v="Sala innan svæðis - flj."/>
    <n v="1622074"/>
    <n v="1216.5554999999999"/>
    <x v="9"/>
    <x v="0"/>
    <s v="Innanlands"/>
    <m/>
  </r>
  <r>
    <s v="Söludælur"/>
    <s v="Höfuðborgarsvæðið"/>
    <n v="101"/>
    <x v="0"/>
    <s v="Höfuðborgarsvæðið"/>
    <x v="7"/>
    <x v="3"/>
    <s v="Sala innan svæðis - flj."/>
    <n v="1116764"/>
    <n v="966.00085999999999"/>
    <x v="9"/>
    <x v="0"/>
    <s v="Innanlands"/>
    <m/>
  </r>
  <r>
    <s v="Reykjavík"/>
    <s v="Höfuðborgarsvæðið"/>
    <n v="101"/>
    <x v="0"/>
    <s v="Höfuðborgarsvæðið"/>
    <x v="9"/>
    <x v="3"/>
    <s v="Sala ekki flutningsjöfnuð"/>
    <n v="1142833"/>
    <n v="988.55054500000006"/>
    <x v="4"/>
    <x v="2"/>
    <s v="Millilanda"/>
    <m/>
  </r>
  <r>
    <s v="Söludælur"/>
    <s v="Höfuðborgarsvæðið"/>
    <n v="101"/>
    <x v="0"/>
    <s v="Höfuðborgarsvæðið"/>
    <x v="1"/>
    <x v="0"/>
    <s v="Sala innan svæðis - flj."/>
    <n v="1091942"/>
    <n v="818.95650000000001"/>
    <x v="9"/>
    <x v="0"/>
    <s v="Innanlands"/>
    <m/>
  </r>
  <r>
    <s v="Söludælur"/>
    <s v="Höfuðborgarsvæðið"/>
    <n v="101"/>
    <x v="0"/>
    <s v="Höfuðborgarsvæðið"/>
    <x v="7"/>
    <x v="3"/>
    <s v="Sala innan svæðis - flj."/>
    <n v="454780"/>
    <n v="393.38470000000001"/>
    <x v="9"/>
    <x v="0"/>
    <s v="Innanlands"/>
    <m/>
  </r>
  <r>
    <s v="Söludælur"/>
    <s v="Höfuðborgarsvæðið"/>
    <n v="101"/>
    <x v="0"/>
    <s v="Höfuðborgarsvæðið"/>
    <x v="1"/>
    <x v="0"/>
    <s v="Sala innan svæðis - flj."/>
    <n v="871153"/>
    <n v="653.36474999999996"/>
    <x v="9"/>
    <x v="0"/>
    <s v="Innanlands"/>
    <m/>
  </r>
  <r>
    <s v="Söludælur"/>
    <s v="Höfuðborgarsvæðið"/>
    <n v="101"/>
    <x v="0"/>
    <s v="Höfuðborgarsvæðið"/>
    <x v="7"/>
    <x v="3"/>
    <s v="Sala innan svæðis - flj."/>
    <n v="373925"/>
    <n v="323.44512500000002"/>
    <x v="9"/>
    <x v="0"/>
    <s v="Innanlands"/>
    <m/>
  </r>
  <r>
    <s v="Söludælur"/>
    <s v="Höfuðborgarsvæðið"/>
    <n v="101"/>
    <x v="0"/>
    <s v="Höfuðborgarsvæðið"/>
    <x v="6"/>
    <x v="3"/>
    <s v="Sala innan svæðis - flj."/>
    <n v="121146"/>
    <n v="104.79128999999999"/>
    <x v="10"/>
    <x v="2"/>
    <s v="Innanlands"/>
    <m/>
  </r>
  <r>
    <s v="Söludælur"/>
    <s v="Höfuðborgarsvæðið"/>
    <n v="101"/>
    <x v="0"/>
    <s v="Höfuðborgarsvæðið"/>
    <x v="6"/>
    <x v="3"/>
    <s v="Sala innan svæðis - flj."/>
    <n v="14809"/>
    <n v="12.809785"/>
    <x v="10"/>
    <x v="2"/>
    <s v="Innanlands"/>
    <m/>
  </r>
  <r>
    <s v="Söludælur"/>
    <s v="Höfuðborgarsvæðið"/>
    <n v="101"/>
    <x v="0"/>
    <s v="Höfuðborgarsvæðið"/>
    <x v="1"/>
    <x v="0"/>
    <s v="Sala innan svæðis - flj."/>
    <n v="1073789"/>
    <n v="805.34175000000005"/>
    <x v="9"/>
    <x v="0"/>
    <s v="Innanlands"/>
    <m/>
  </r>
  <r>
    <s v="Söludælur"/>
    <s v="Höfuðborgarsvæðið"/>
    <n v="101"/>
    <x v="0"/>
    <s v="Höfuðborgarsvæðið"/>
    <x v="7"/>
    <x v="3"/>
    <s v="Sala innan svæðis - flj."/>
    <n v="704313"/>
    <n v="609.23074499999996"/>
    <x v="9"/>
    <x v="0"/>
    <s v="Innanlands"/>
    <m/>
  </r>
  <r>
    <s v="Söludælur"/>
    <s v="Höfuðborgarsvæðið"/>
    <n v="101"/>
    <x v="0"/>
    <s v="Höfuðborgarsvæðið"/>
    <x v="1"/>
    <x v="0"/>
    <s v="Sala innan svæðis - flj."/>
    <n v="2326886"/>
    <n v="1745.1645000000001"/>
    <x v="9"/>
    <x v="0"/>
    <s v="Innanlands"/>
    <m/>
  </r>
  <r>
    <s v="Söludælur"/>
    <s v="Höfuðborgarsvæðið"/>
    <n v="101"/>
    <x v="0"/>
    <s v="Höfuðborgarsvæðið"/>
    <x v="2"/>
    <x v="0"/>
    <s v="Sala innan svæðis - flj."/>
    <n v="13158"/>
    <n v="9.8684999999999992"/>
    <x v="9"/>
    <x v="0"/>
    <s v="Innanlands"/>
    <m/>
  </r>
  <r>
    <s v="Söludælur"/>
    <s v="Höfuðborgarsvæðið"/>
    <n v="101"/>
    <x v="0"/>
    <s v="Höfuðborgarsvæðið"/>
    <x v="7"/>
    <x v="3"/>
    <s v="Sala innan svæðis - flj."/>
    <n v="1565425"/>
    <n v="1354.092625"/>
    <x v="9"/>
    <x v="0"/>
    <s v="Innanlands"/>
    <m/>
  </r>
  <r>
    <s v="Söludælur"/>
    <s v="Höfuðborgarsvæðið"/>
    <n v="101"/>
    <x v="0"/>
    <s v="Höfuðborgarsvæðið"/>
    <x v="1"/>
    <x v="0"/>
    <s v="Sala innan svæðis - flj."/>
    <n v="2408648"/>
    <n v="1806.4860000000001"/>
    <x v="9"/>
    <x v="0"/>
    <s v="Innanlands"/>
    <m/>
  </r>
  <r>
    <s v="Söludælur"/>
    <s v="Höfuðborgarsvæðið"/>
    <n v="101"/>
    <x v="0"/>
    <s v="Höfuðborgarsvæðið"/>
    <x v="7"/>
    <x v="3"/>
    <s v="Sala innan svæðis - flj."/>
    <n v="2761002"/>
    <n v="2388.2667299999998"/>
    <x v="9"/>
    <x v="0"/>
    <s v="Innanlands"/>
    <m/>
  </r>
  <r>
    <s v="Söludælur"/>
    <s v="Höfuðborgarsvæðið"/>
    <n v="101"/>
    <x v="0"/>
    <s v="Höfuðborgarsvæðið"/>
    <x v="5"/>
    <x v="2"/>
    <s v="Sala innan svæðis - flj."/>
    <n v="2404"/>
    <n v="1.9472400000000003"/>
    <x v="9"/>
    <x v="1"/>
    <s v="Innanlands"/>
    <m/>
  </r>
  <r>
    <s v="Söludælur"/>
    <s v="Höfuðborgarsvæðið"/>
    <n v="101"/>
    <x v="0"/>
    <s v="Höfuðborgarsvæðið"/>
    <x v="1"/>
    <x v="0"/>
    <s v="Sala innan svæðis - flj."/>
    <n v="486106"/>
    <n v="364.5795"/>
    <x v="9"/>
    <x v="0"/>
    <s v="Innanlands"/>
    <m/>
  </r>
  <r>
    <s v="Söludælur"/>
    <s v="Höfuðborgarsvæðið"/>
    <n v="101"/>
    <x v="0"/>
    <s v="Höfuðborgarsvæðið"/>
    <x v="7"/>
    <x v="3"/>
    <s v="Sala innan svæðis - flj."/>
    <n v="348009"/>
    <n v="301.02778499999999"/>
    <x v="9"/>
    <x v="0"/>
    <s v="Innanlands"/>
    <m/>
  </r>
  <r>
    <s v="Söludælur"/>
    <s v="Höfuðborgarsvæðið"/>
    <n v="101"/>
    <x v="0"/>
    <s v="Höfuðborgarsvæðið"/>
    <x v="1"/>
    <x v="0"/>
    <s v="Sala innan svæðis - flj."/>
    <n v="20231"/>
    <n v="15.173249999999999"/>
    <x v="9"/>
    <x v="0"/>
    <s v="Innanlands"/>
    <m/>
  </r>
  <r>
    <s v="Söludælur"/>
    <s v="Höfuðborgarsvæðið"/>
    <n v="101"/>
    <x v="0"/>
    <s v="Höfuðborgarsvæðið"/>
    <x v="2"/>
    <x v="0"/>
    <s v="Sala innan svæðis - flj."/>
    <n v="147287"/>
    <n v="110.46525"/>
    <x v="9"/>
    <x v="0"/>
    <s v="Innanlands"/>
    <m/>
  </r>
  <r>
    <s v="Söludælur"/>
    <s v="Höfuðborgarsvæðið"/>
    <n v="101"/>
    <x v="0"/>
    <s v="Höfuðborgarsvæðið"/>
    <x v="0"/>
    <x v="0"/>
    <s v="Sala innan svæðis - flj."/>
    <n v="27227435"/>
    <n v="20420.576249999998"/>
    <x v="9"/>
    <x v="0"/>
    <s v="Innanlands"/>
    <m/>
  </r>
  <r>
    <s v="Söludælur"/>
    <s v="Höfuðborgarsvæðið"/>
    <n v="101"/>
    <x v="0"/>
    <s v="Höfuðborgarsvæðið"/>
    <x v="7"/>
    <x v="3"/>
    <s v="Sala innan svæðis - flj."/>
    <n v="21635721"/>
    <n v="18714.898665000001"/>
    <x v="9"/>
    <x v="0"/>
    <s v="Innanlands"/>
    <m/>
  </r>
  <r>
    <s v="Söludælur"/>
    <s v="Höfuðborgarsvæðið"/>
    <n v="101"/>
    <x v="0"/>
    <s v="Höfuðborgarsvæðið"/>
    <x v="5"/>
    <x v="2"/>
    <s v="Sala innan svæðis - flj."/>
    <n v="4926"/>
    <n v="3.9900600000000006"/>
    <x v="9"/>
    <x v="1"/>
    <s v="Innanlands"/>
    <m/>
  </r>
  <r>
    <s v="Söludælur"/>
    <s v="Höfuðborgarsvæðið"/>
    <n v="101"/>
    <x v="0"/>
    <s v="Höfuðborgarsvæðið"/>
    <x v="1"/>
    <x v="0"/>
    <s v="Sala innan svæðis - flj."/>
    <n v="291643"/>
    <n v="218.73224999999999"/>
    <x v="9"/>
    <x v="0"/>
    <s v="Innanlands"/>
    <m/>
  </r>
  <r>
    <s v="Söludælur"/>
    <s v="Höfuðborgarsvæðið"/>
    <n v="101"/>
    <x v="0"/>
    <s v="Höfuðborgarsvæðið"/>
    <x v="7"/>
    <x v="3"/>
    <s v="Sala innan svæðis - flj."/>
    <n v="114332"/>
    <n v="98.897179999999992"/>
    <x v="9"/>
    <x v="0"/>
    <s v="Innanlands"/>
    <m/>
  </r>
  <r>
    <s v="Söludælur"/>
    <s v="Höfuðborgarsvæðið"/>
    <n v="101"/>
    <x v="0"/>
    <s v="Höfuðborgarsvæðið"/>
    <x v="1"/>
    <x v="0"/>
    <s v="Sala innan svæðis - flj."/>
    <n v="1767466"/>
    <n v="1325.5995"/>
    <x v="9"/>
    <x v="0"/>
    <s v="Innanlands"/>
    <m/>
  </r>
  <r>
    <s v="Söludælur"/>
    <s v="Höfuðborgarsvæðið"/>
    <n v="101"/>
    <x v="0"/>
    <s v="Höfuðborgarsvæðið"/>
    <x v="7"/>
    <x v="3"/>
    <s v="Sala innan svæðis - flj."/>
    <n v="1036594"/>
    <n v="896.65380999999991"/>
    <x v="9"/>
    <x v="0"/>
    <s v="Innanlands"/>
    <m/>
  </r>
  <r>
    <s v="Söludælur"/>
    <s v="Höfuðborgarsvæðið"/>
    <n v="101"/>
    <x v="0"/>
    <s v="Höfuðborgarsvæðið"/>
    <x v="1"/>
    <x v="0"/>
    <s v="Sala innan svæðis - flj."/>
    <n v="1389736"/>
    <n v="1042.3019999999999"/>
    <x v="9"/>
    <x v="0"/>
    <s v="Innanlands"/>
    <m/>
  </r>
  <r>
    <s v="Söludælur"/>
    <s v="Höfuðborgarsvæðið"/>
    <n v="101"/>
    <x v="0"/>
    <s v="Höfuðborgarsvæðið"/>
    <x v="7"/>
    <x v="3"/>
    <s v="Sala innan svæðis - flj."/>
    <n v="501679"/>
    <n v="433.95233500000001"/>
    <x v="9"/>
    <x v="0"/>
    <s v="Innanlands"/>
    <m/>
  </r>
  <r>
    <s v="Söludælur"/>
    <s v="Höfuðborgarsvæðið"/>
    <n v="101"/>
    <x v="0"/>
    <s v="Höfuðborgarsvæðið"/>
    <x v="1"/>
    <x v="0"/>
    <s v="Sala innan svæðis - flj."/>
    <n v="1537137"/>
    <n v="1152.85275"/>
    <x v="9"/>
    <x v="0"/>
    <s v="Innanlands"/>
    <m/>
  </r>
  <r>
    <s v="Söludælur"/>
    <s v="Höfuðborgarsvæðið"/>
    <n v="101"/>
    <x v="0"/>
    <s v="Höfuðborgarsvæðið"/>
    <x v="7"/>
    <x v="3"/>
    <s v="Sala innan svæðis - flj."/>
    <n v="799669"/>
    <n v="691.71368499999994"/>
    <x v="9"/>
    <x v="0"/>
    <s v="Innanlands"/>
    <m/>
  </r>
  <r>
    <s v="Söludælur"/>
    <s v="Höfuðborgarsvæðið"/>
    <n v="101"/>
    <x v="0"/>
    <s v="Höfuðborgarsvæðið"/>
    <x v="1"/>
    <x v="0"/>
    <s v="Sala innan svæðis - flj."/>
    <n v="814020"/>
    <n v="610.51499999999999"/>
    <x v="9"/>
    <x v="0"/>
    <s v="Innanlands"/>
    <m/>
  </r>
  <r>
    <s v="Söludælur"/>
    <s v="Höfuðborgarsvæðið"/>
    <n v="101"/>
    <x v="0"/>
    <s v="Höfuðborgarsvæðið"/>
    <x v="7"/>
    <x v="3"/>
    <s v="Sala innan svæðis - flj."/>
    <n v="292468"/>
    <n v="252.98482000000001"/>
    <x v="9"/>
    <x v="0"/>
    <s v="Innanlands"/>
    <m/>
  </r>
  <r>
    <s v="Söludælur"/>
    <s v="Höfuðborgarsvæðið"/>
    <n v="101"/>
    <x v="0"/>
    <s v="Höfuðborgarsvæðið"/>
    <x v="1"/>
    <x v="0"/>
    <s v="Sala innan svæðis - flj."/>
    <n v="697855"/>
    <n v="523.39125000000001"/>
    <x v="9"/>
    <x v="0"/>
    <s v="Innanlands"/>
    <m/>
  </r>
  <r>
    <s v="Söludælur"/>
    <s v="Höfuðborgarsvæðið"/>
    <n v="101"/>
    <x v="0"/>
    <s v="Höfuðborgarsvæðið"/>
    <x v="7"/>
    <x v="3"/>
    <s v="Sala innan svæðis - flj."/>
    <n v="213935"/>
    <n v="185.053775"/>
    <x v="9"/>
    <x v="0"/>
    <s v="Innanlands"/>
    <m/>
  </r>
  <r>
    <s v="Söludælur"/>
    <s v="Höfuðborgarsvæðið"/>
    <n v="101"/>
    <x v="0"/>
    <s v="Höfuðborgarsvæðið"/>
    <x v="1"/>
    <x v="0"/>
    <s v="Sala innan svæðis - flj."/>
    <n v="498819"/>
    <n v="374.11425000000003"/>
    <x v="9"/>
    <x v="0"/>
    <s v="Innanlands"/>
    <m/>
  </r>
  <r>
    <s v="Söludælur"/>
    <s v="Höfuðborgarsvæðið"/>
    <n v="101"/>
    <x v="0"/>
    <s v="Höfuðborgarsvæðið"/>
    <x v="7"/>
    <x v="3"/>
    <s v="Sala innan svæðis - flj."/>
    <n v="270808"/>
    <n v="234.24891999999997"/>
    <x v="9"/>
    <x v="0"/>
    <s v="Innanlands"/>
    <m/>
  </r>
  <r>
    <s v="Söludælur"/>
    <s v="Höfuðborgarsvæðið"/>
    <n v="101"/>
    <x v="0"/>
    <s v="Höfuðborgarsvæðið"/>
    <x v="1"/>
    <x v="0"/>
    <s v="Sala innan svæðis - flj."/>
    <n v="483413"/>
    <n v="362.55975000000001"/>
    <x v="9"/>
    <x v="0"/>
    <s v="Innanlands"/>
    <m/>
  </r>
  <r>
    <s v="Söludælur"/>
    <s v="Höfuðborgarsvæðið"/>
    <n v="101"/>
    <x v="0"/>
    <s v="Höfuðborgarsvæðið"/>
    <x v="7"/>
    <x v="3"/>
    <s v="Sala innan svæðis - flj."/>
    <n v="181606"/>
    <n v="157.08919"/>
    <x v="9"/>
    <x v="0"/>
    <s v="Innanlands"/>
    <m/>
  </r>
  <r>
    <s v="Söludælur"/>
    <s v="Höfuðborgarsvæðið"/>
    <n v="101"/>
    <x v="0"/>
    <s v="Höfuðborgarsvæðið"/>
    <x v="1"/>
    <x v="0"/>
    <s v="Sala innan svæðis - flj."/>
    <n v="821428"/>
    <n v="616.07100000000003"/>
    <x v="9"/>
    <x v="0"/>
    <s v="Innanlands"/>
    <m/>
  </r>
  <r>
    <s v="Söludælur"/>
    <s v="Höfuðborgarsvæðið"/>
    <n v="101"/>
    <x v="0"/>
    <s v="Höfuðborgarsvæðið"/>
    <x v="7"/>
    <x v="3"/>
    <s v="Sala innan svæðis - flj."/>
    <n v="638084"/>
    <n v="551.94266000000005"/>
    <x v="9"/>
    <x v="0"/>
    <s v="Innanlands"/>
    <m/>
  </r>
  <r>
    <s v="Söludælur"/>
    <s v="Höfuðborgarsvæðið"/>
    <n v="101"/>
    <x v="0"/>
    <s v="Höfuðborgarsvæðið"/>
    <x v="6"/>
    <x v="3"/>
    <s v="Sala innan svæðis - flj."/>
    <n v="59765"/>
    <n v="51.696725000000001"/>
    <x v="10"/>
    <x v="2"/>
    <s v="Innanlands"/>
    <m/>
  </r>
  <r>
    <s v="Söludælur"/>
    <s v="Höfuðborgarsvæðið"/>
    <n v="101"/>
    <x v="0"/>
    <s v="Höfuðborgarsvæðið"/>
    <x v="3"/>
    <x v="1"/>
    <s v="Sala innan svæðis - flj."/>
    <n v="67417"/>
    <n v="49.146993000000002"/>
    <x v="9"/>
    <x v="1"/>
    <s v="Innanlands"/>
    <m/>
  </r>
  <r>
    <s v="Söludælur"/>
    <s v="Höfuðborgarsvæðið"/>
    <n v="101"/>
    <x v="0"/>
    <s v="Höfuðborgarsvæðið"/>
    <x v="3"/>
    <x v="1"/>
    <s v="Sala ekki flutningsjöfnuð"/>
    <n v="489"/>
    <n v="0.35648099999999999"/>
    <x v="9"/>
    <x v="1"/>
    <s v="Millilanda"/>
    <m/>
  </r>
  <r>
    <s v="Söludælur"/>
    <s v="Höfuðborgarsvæðið"/>
    <n v="101"/>
    <x v="0"/>
    <s v="Höfuðborgarsvæðið"/>
    <x v="3"/>
    <x v="1"/>
    <s v="Sala innan svæðis - flj."/>
    <n v="171343"/>
    <n v="124.90904699999999"/>
    <x v="9"/>
    <x v="1"/>
    <s v="Innanlands"/>
    <m/>
  </r>
  <r>
    <s v="Söludælur"/>
    <s v="Höfuðborgarsvæðið"/>
    <n v="101"/>
    <x v="0"/>
    <s v="Höfuðborgarsvæðið"/>
    <x v="4"/>
    <x v="2"/>
    <s v="Sala ekki flutningsjöfnuð"/>
    <n v="3570112"/>
    <n v="2891.7907200000004"/>
    <x v="9"/>
    <x v="1"/>
    <s v="Millilanda"/>
    <m/>
  </r>
  <r>
    <s v="Söludælur"/>
    <s v="Höfuðborgarsvæðið"/>
    <n v="101"/>
    <x v="0"/>
    <s v="Höfuðborgarsvæðið"/>
    <x v="4"/>
    <x v="2"/>
    <s v="Sala innan svæðis - flj."/>
    <n v="7335723"/>
    <n v="5941.9356300000009"/>
    <x v="9"/>
    <x v="1"/>
    <s v="Innanlands"/>
    <m/>
  </r>
  <r>
    <s v="Söludælur"/>
    <s v="Höfuðborgarsvæðið"/>
    <n v="101"/>
    <x v="0"/>
    <s v="Höfuðborgarsvæðið"/>
    <x v="1"/>
    <x v="0"/>
    <s v="Sala innan svæðis - flj."/>
    <n v="31701886"/>
    <n v="23776.414499999999"/>
    <x v="9"/>
    <x v="0"/>
    <s v="Innanlands"/>
    <m/>
  </r>
  <r>
    <s v="Söludælur"/>
    <s v="Höfuðborgarsvæðið"/>
    <n v="101"/>
    <x v="0"/>
    <s v="Höfuðborgarsvæðið"/>
    <x v="2"/>
    <x v="0"/>
    <s v="Sala innan svæðis - flj."/>
    <n v="71612"/>
    <n v="53.709000000000003"/>
    <x v="9"/>
    <x v="0"/>
    <s v="Innanlands"/>
    <m/>
  </r>
  <r>
    <s v="Söludælur"/>
    <s v="Höfuðborgarsvæðið"/>
    <n v="101"/>
    <x v="0"/>
    <s v="Höfuðborgarsvæðið"/>
    <x v="3"/>
    <x v="1"/>
    <s v="Sala innan svæðis - flj."/>
    <n v="1350"/>
    <n v="0.98414999999999997"/>
    <x v="9"/>
    <x v="1"/>
    <s v="Innanlands"/>
    <m/>
  </r>
  <r>
    <s v="Söludælur"/>
    <s v="Höfuðborgarsvæðið"/>
    <n v="101"/>
    <x v="0"/>
    <s v="Höfuðborgarsvæðið"/>
    <x v="4"/>
    <x v="2"/>
    <s v="Sala ekki flutningsjöfnuð"/>
    <n v="1"/>
    <n v="8.1000000000000006E-4"/>
    <x v="9"/>
    <x v="1"/>
    <s v="Millilanda"/>
    <m/>
  </r>
  <r>
    <s v="Söludælur"/>
    <s v="Höfuðborgarsvæðið"/>
    <n v="101"/>
    <x v="0"/>
    <s v="Höfuðborgarsvæðið"/>
    <x v="4"/>
    <x v="2"/>
    <s v="Sala innan svæðis - flj."/>
    <n v="3277"/>
    <n v="2.6543700000000006"/>
    <x v="9"/>
    <x v="1"/>
    <s v="Innanlands"/>
    <m/>
  </r>
  <r>
    <s v="Söludælur"/>
    <s v="Höfuðborgarsvæðið"/>
    <n v="101"/>
    <x v="0"/>
    <s v="Höfuðborgarsvæðið"/>
    <x v="7"/>
    <x v="3"/>
    <s v="Sala innan svæðis - flj."/>
    <n v="26169942"/>
    <n v="22636.999829999997"/>
    <x v="9"/>
    <x v="0"/>
    <s v="Innanlands"/>
    <m/>
  </r>
  <r>
    <s v="Söludælur"/>
    <s v="Höfuðborgarsvæðið"/>
    <n v="101"/>
    <x v="0"/>
    <s v="Höfuðborgarsvæðið"/>
    <x v="1"/>
    <x v="0"/>
    <s v="Sala innan svæðis - flj."/>
    <n v="1041673"/>
    <n v="781.25474999999994"/>
    <x v="9"/>
    <x v="0"/>
    <s v="Innanlands"/>
    <m/>
  </r>
  <r>
    <s v="Söludælur"/>
    <s v="Höfuðborgarsvæðið"/>
    <n v="101"/>
    <x v="0"/>
    <s v="Höfuðborgarsvæðið"/>
    <x v="7"/>
    <x v="3"/>
    <s v="Sala innan svæðis - flj."/>
    <n v="1616817"/>
    <n v="1398.546705"/>
    <x v="9"/>
    <x v="0"/>
    <s v="Innanlands"/>
    <m/>
  </r>
  <r>
    <s v="Söludælur"/>
    <s v="Höfuðborgarsvæðið"/>
    <n v="101"/>
    <x v="0"/>
    <s v="Höfuðborgarsvæðið"/>
    <x v="1"/>
    <x v="0"/>
    <s v="Sala innan svæðis - flj."/>
    <n v="251748"/>
    <n v="188.81100000000001"/>
    <x v="9"/>
    <x v="0"/>
    <s v="Innanlands"/>
    <m/>
  </r>
  <r>
    <s v="Söludælur"/>
    <s v="Höfuðborgarsvæðið"/>
    <n v="101"/>
    <x v="0"/>
    <s v="Höfuðborgarsvæðið"/>
    <x v="3"/>
    <x v="1"/>
    <s v="Sala innan svæðis - flj."/>
    <n v="27527"/>
    <n v="20.067183"/>
    <x v="9"/>
    <x v="1"/>
    <s v="Innanlands"/>
    <m/>
  </r>
  <r>
    <s v="Söludælur"/>
    <s v="Höfuðborgarsvæðið"/>
    <n v="101"/>
    <x v="0"/>
    <s v="Höfuðborgarsvæðið"/>
    <x v="4"/>
    <x v="2"/>
    <s v="Sala ekki flutningsjöfnuð"/>
    <n v="0"/>
    <n v="0"/>
    <x v="9"/>
    <x v="1"/>
    <s v="Millilanda"/>
    <m/>
  </r>
  <r>
    <s v="Söludælur"/>
    <s v="Höfuðborgarsvæðið"/>
    <n v="101"/>
    <x v="0"/>
    <s v="Höfuðborgarsvæðið"/>
    <x v="4"/>
    <x v="2"/>
    <s v="Sala innan svæðis - flj."/>
    <n v="79990"/>
    <n v="64.791899999999998"/>
    <x v="9"/>
    <x v="1"/>
    <s v="Innanlands"/>
    <m/>
  </r>
  <r>
    <s v="Söludælur"/>
    <s v="Höfuðborgarsvæðið"/>
    <n v="101"/>
    <x v="0"/>
    <s v="Höfuðborgarsvæðið"/>
    <x v="7"/>
    <x v="3"/>
    <s v="Sala innan svæðis - flj."/>
    <n v="1291285"/>
    <n v="1116.9615249999999"/>
    <x v="9"/>
    <x v="0"/>
    <s v="Innanlands"/>
    <m/>
  </r>
  <r>
    <s v="Söludælur"/>
    <s v="Höfuðborgarsvæðið"/>
    <n v="101"/>
    <x v="0"/>
    <s v="Höfuðborgarsvæðið"/>
    <x v="5"/>
    <x v="2"/>
    <s v="Sala innan svæðis - flj."/>
    <n v="20340"/>
    <n v="16.4754"/>
    <x v="9"/>
    <x v="1"/>
    <s v="Innanlands"/>
    <m/>
  </r>
  <r>
    <s v="Reykjavík"/>
    <s v="Höfuðborgarsvæðið"/>
    <n v="101"/>
    <x v="0"/>
    <s v="Höfuðborgarsvæðið"/>
    <x v="10"/>
    <x v="3"/>
    <s v="Sala ekki flutningsjöfnuð"/>
    <n v="5638148"/>
    <n v="4876.99802"/>
    <x v="4"/>
    <x v="2"/>
    <s v="Millilanda"/>
    <m/>
  </r>
  <r>
    <s v="Reykjavík"/>
    <s v="Höfuðborgarsvæðið"/>
    <n v="101"/>
    <x v="0"/>
    <s v="Höfuðborgarsvæðið"/>
    <x v="12"/>
    <x v="4"/>
    <s v="Sala ekki flutningsjöfnuð"/>
    <n v="2716997"/>
    <n v="2366.504387"/>
    <x v="6"/>
    <x v="2"/>
    <s v="Millilanda"/>
    <m/>
  </r>
  <r>
    <s v="Reykjavík"/>
    <s v="Höfuðborgarsvæðið"/>
    <n v="101"/>
    <x v="0"/>
    <s v="Höfuðborgarsvæðið"/>
    <x v="7"/>
    <x v="3"/>
    <s v="Sala ekki flutningsjöfnuð"/>
    <n v="799"/>
    <n v="0.69113499999999994"/>
    <x v="4"/>
    <x v="0"/>
    <s v="Millilanda"/>
    <m/>
  </r>
  <r>
    <s v="Reykjavík"/>
    <s v="Höfuðborgarsvæðið"/>
    <n v="101"/>
    <x v="0"/>
    <s v="Höfuðborgarsvæðið"/>
    <x v="11"/>
    <x v="4"/>
    <s v="Sala ekki flutningsjöfnuð"/>
    <n v="1700886"/>
    <n v="1700.886"/>
    <x v="6"/>
    <x v="2"/>
    <s v="Millilanda"/>
    <m/>
  </r>
  <r>
    <s v="Reykjavík"/>
    <s v="Höfuðborgarsvæðið"/>
    <n v="101"/>
    <x v="0"/>
    <s v="Höfuðborgarsvæðið"/>
    <x v="9"/>
    <x v="3"/>
    <s v="Sala ekki flutningsjöfnuð"/>
    <n v="8723688"/>
    <n v="7545.9901200000004"/>
    <x v="4"/>
    <x v="2"/>
    <s v="Millilanda"/>
    <m/>
  </r>
  <r>
    <s v="Reykjavík"/>
    <s v="Höfuðborgarsvæðið"/>
    <n v="101"/>
    <x v="0"/>
    <s v="Höfuðborgarsvæðið"/>
    <x v="13"/>
    <x v="4"/>
    <s v="Sala ekki flutningsjöfnuð"/>
    <n v="270022"/>
    <n v="270.02199999999999"/>
    <x v="6"/>
    <x v="2"/>
    <s v="Millilanda"/>
    <m/>
  </r>
  <r>
    <s v="Reykjavík"/>
    <s v="Höfuðborgarsvæðið"/>
    <n v="101"/>
    <x v="0"/>
    <s v="Höfuðborgarsvæðið"/>
    <x v="14"/>
    <x v="4"/>
    <s v="Sala ekki flutningsjöfnuð"/>
    <n v="929374"/>
    <n v="929.37400000000002"/>
    <x v="6"/>
    <x v="2"/>
    <s v="Millilanda"/>
    <m/>
  </r>
  <r>
    <s v="Reykjavík"/>
    <s v="Höfuðborgarsvæðið"/>
    <n v="101"/>
    <x v="0"/>
    <s v="Höfuðborgarsvæðið"/>
    <x v="11"/>
    <x v="4"/>
    <s v="Sala innan svæðis - flj."/>
    <n v="10691030"/>
    <n v="10691.03"/>
    <x v="6"/>
    <x v="2"/>
    <s v="Innanlands"/>
    <m/>
  </r>
  <r>
    <s v="Reykjavík"/>
    <s v="Höfuðborgarsvæðið"/>
    <n v="101"/>
    <x v="0"/>
    <s v="Höfuðborgarsvæðið"/>
    <x v="12"/>
    <x v="4"/>
    <s v="Sala innan svæðis - flj."/>
    <n v="5355176"/>
    <n v="4664.3582960000003"/>
    <x v="6"/>
    <x v="2"/>
    <s v="Innanlands"/>
    <m/>
  </r>
  <r>
    <s v="Reykjavík"/>
    <s v="Höfuðborgarsvæðið"/>
    <n v="101"/>
    <x v="0"/>
    <s v="Höfuðborgarsvæðið"/>
    <x v="6"/>
    <x v="3"/>
    <s v="Sala utan svæðis - flj."/>
    <n v="503477"/>
    <n v="435.50760499999996"/>
    <x v="10"/>
    <x v="3"/>
    <s v="Innanlands"/>
    <m/>
  </r>
  <r>
    <s v="Reykjavík"/>
    <s v="Höfuðborgarsvæðið"/>
    <n v="101"/>
    <x v="0"/>
    <s v="Höfuðborgarsvæðið"/>
    <x v="6"/>
    <x v="3"/>
    <s v="Sala ekki flutningsjöfnuð"/>
    <n v="9877"/>
    <n v="8.5436049999999994"/>
    <x v="6"/>
    <x v="2"/>
    <s v="Millilanda"/>
    <m/>
  </r>
  <r>
    <s v="Reykjavík"/>
    <s v="Höfuðborgarsvæðið"/>
    <n v="101"/>
    <x v="0"/>
    <s v="Höfuðborgarsvæðið"/>
    <x v="6"/>
    <x v="3"/>
    <s v="Sala ekki flutningsjöfnuð"/>
    <n v="23007"/>
    <n v="19.901054999999999"/>
    <x v="6"/>
    <x v="2"/>
    <s v="Millilanda"/>
    <m/>
  </r>
  <r>
    <s v="Reykjavík"/>
    <s v="Höfuðborgarsvæðið"/>
    <n v="101"/>
    <x v="0"/>
    <s v="Höfuðborgarsvæðið"/>
    <x v="7"/>
    <x v="3"/>
    <s v="Sala utan svæðis - flj."/>
    <n v="77767"/>
    <n v="67.268455000000003"/>
    <x v="10"/>
    <x v="0"/>
    <s v="Innanlands"/>
    <m/>
  </r>
  <r>
    <s v="Reykjavík"/>
    <s v="Höfuðborgarsvæðið"/>
    <n v="101"/>
    <x v="0"/>
    <s v="Höfuðborgarsvæðið"/>
    <x v="9"/>
    <x v="3"/>
    <s v="Sala utan svæðis - flj."/>
    <n v="170915"/>
    <n v="147.841475"/>
    <x v="10"/>
    <x v="2"/>
    <s v="Innanlands"/>
    <m/>
  </r>
  <r>
    <s v="Reykjavík"/>
    <s v="Höfuðborgarsvæðið"/>
    <n v="101"/>
    <x v="0"/>
    <s v="Höfuðborgarsvæðið"/>
    <x v="6"/>
    <x v="3"/>
    <s v="Sala ekki flutningsjöfnuð"/>
    <n v="744174"/>
    <n v="643.71051"/>
    <x v="6"/>
    <x v="2"/>
    <s v="Millilanda"/>
    <m/>
  </r>
  <r>
    <s v="Stykkishólmur"/>
    <s v="Stykkishólmur"/>
    <n v="340"/>
    <x v="1"/>
    <s v="Vesturland"/>
    <x v="6"/>
    <x v="3"/>
    <s v="Sala innan svæðis - flj."/>
    <n v="130000"/>
    <n v="112.45"/>
    <x v="4"/>
    <x v="2"/>
    <s v="Innanlands"/>
    <s v="Einni færslu skipt í tvennt til að geta flokkað betur"/>
  </r>
  <r>
    <s v="Stykkishólmur"/>
    <s v="Stykkishólmur"/>
    <n v="340"/>
    <x v="1"/>
    <s v="Vesturland"/>
    <x v="6"/>
    <x v="3"/>
    <s v="Sala innan svæðis - flj."/>
    <n v="296318"/>
    <n v="256.31506999999999"/>
    <x v="4"/>
    <x v="3"/>
    <s v="Innanlands"/>
    <s v="Einni færslu skipt í tvennt til að geta flokkað betur"/>
  </r>
  <r>
    <s v="Reykjavík"/>
    <s v="Höfuðborgarsvæðið"/>
    <n v="101"/>
    <x v="0"/>
    <s v="Höfuðborgarsvæðið"/>
    <x v="6"/>
    <x v="3"/>
    <s v="Sala innan svæðis - flj."/>
    <n v="2147786"/>
    <n v="1857.8348899999999"/>
    <x v="10"/>
    <x v="3"/>
    <s v="Innanlands"/>
    <m/>
  </r>
  <r>
    <s v="Reykjavík"/>
    <s v="Höfuðborgarsvæðið"/>
    <n v="101"/>
    <x v="0"/>
    <s v="Höfuðborgarsvæðið"/>
    <x v="6"/>
    <x v="3"/>
    <s v="Sala innan svæðis - flj."/>
    <n v="2512941"/>
    <n v="2173.6939649999999"/>
    <x v="10"/>
    <x v="3"/>
    <s v="Innanlands"/>
    <m/>
  </r>
  <r>
    <s v="Reykjavík"/>
    <s v="Höfuðborgarsvæðið"/>
    <n v="101"/>
    <x v="0"/>
    <s v="Höfuðborgarsvæðið"/>
    <x v="1"/>
    <x v="0"/>
    <s v="Sala innan svæðis - flj."/>
    <n v="6560"/>
    <n v="4.92"/>
    <x v="10"/>
    <x v="0"/>
    <s v="Innanlands"/>
    <m/>
  </r>
  <r>
    <s v="Reykjavík"/>
    <s v="Höfuðborgarsvæðið"/>
    <n v="101"/>
    <x v="0"/>
    <s v="Höfuðborgarsvæðið"/>
    <x v="0"/>
    <x v="0"/>
    <s v="Sala innan svæðis - flj."/>
    <n v="-66"/>
    <n v="0"/>
    <x v="10"/>
    <x v="0"/>
    <s v="Innanlands"/>
    <m/>
  </r>
  <r>
    <s v="Reykjavík"/>
    <s v="Höfuðborgarsvæðið"/>
    <n v="101"/>
    <x v="0"/>
    <s v="Höfuðborgarsvæðið"/>
    <x v="4"/>
    <x v="2"/>
    <s v="Sala ekki flutningsjöfnuð"/>
    <n v="561307"/>
    <n v="454.65867000000003"/>
    <x v="10"/>
    <x v="1"/>
    <s v="Millilanda"/>
    <m/>
  </r>
  <r>
    <s v="Reykjavík"/>
    <s v="Höfuðborgarsvæðið"/>
    <n v="101"/>
    <x v="0"/>
    <s v="Höfuðborgarsvæðið"/>
    <x v="4"/>
    <x v="2"/>
    <s v="Sala innan svæðis - flj."/>
    <n v="792760"/>
    <n v="642.13560000000007"/>
    <x v="10"/>
    <x v="1"/>
    <s v="Innanlands"/>
    <m/>
  </r>
  <r>
    <s v="Reykjavík"/>
    <s v="Höfuðborgarsvæðið"/>
    <n v="101"/>
    <x v="0"/>
    <s v="Höfuðborgarsvæðið"/>
    <x v="7"/>
    <x v="3"/>
    <s v="Sala innan svæðis - flj."/>
    <n v="2944463"/>
    <n v="2546.9604950000003"/>
    <x v="10"/>
    <x v="0"/>
    <s v="Innanlands"/>
    <m/>
  </r>
  <r>
    <s v="Reykjavík"/>
    <s v="Höfuðborgarsvæðið"/>
    <n v="101"/>
    <x v="0"/>
    <s v="Höfuðborgarsvæðið"/>
    <x v="8"/>
    <x v="3"/>
    <s v="Sala innan svæðis - flj."/>
    <n v="10846549"/>
    <n v="9382.2648850000005"/>
    <x v="10"/>
    <x v="2"/>
    <s v="Innanlands"/>
    <m/>
  </r>
  <r>
    <s v="Reykjavík"/>
    <s v="Höfuðborgarsvæðið"/>
    <n v="101"/>
    <x v="0"/>
    <s v="Höfuðborgarsvæðið"/>
    <x v="9"/>
    <x v="3"/>
    <s v="Sala innan svæðis - flj."/>
    <n v="4529178"/>
    <n v="3917.7389699999999"/>
    <x v="10"/>
    <x v="2"/>
    <s v="Innanlands"/>
    <m/>
  </r>
  <r>
    <s v="Reykjavík"/>
    <s v="Höfuðborgarsvæðið"/>
    <n v="101"/>
    <x v="0"/>
    <s v="Höfuðborgarsvæðið"/>
    <x v="10"/>
    <x v="3"/>
    <s v="Sala innan svæðis - flj."/>
    <n v="1612193"/>
    <n v="1394.5469450000001"/>
    <x v="10"/>
    <x v="2"/>
    <s v="Innanlands"/>
    <m/>
  </r>
  <r>
    <s v="Reykjavík"/>
    <s v="Höfuðborgarsvæðið"/>
    <n v="101"/>
    <x v="0"/>
    <s v="Höfuðborgarsvæðið"/>
    <x v="11"/>
    <x v="4"/>
    <s v="Sala innan svæðis - flj."/>
    <n v="1633986"/>
    <n v="1633.9860000000001"/>
    <x v="6"/>
    <x v="3"/>
    <s v="Innanlands"/>
    <m/>
  </r>
  <r>
    <s v="Reykjavík"/>
    <s v="Höfuðborgarsvæðið"/>
    <n v="101"/>
    <x v="0"/>
    <s v="Höfuðborgarsvæðið"/>
    <x v="7"/>
    <x v="3"/>
    <s v="Sala innan svæðis - flj."/>
    <n v="3310920"/>
    <n v="2863.9458"/>
    <x v="10"/>
    <x v="0"/>
    <s v="Innanlands"/>
    <m/>
  </r>
  <r>
    <s v="Reykjavík"/>
    <s v="Höfuðborgarsvæðið"/>
    <n v="101"/>
    <x v="0"/>
    <s v="Höfuðborgarsvæðið"/>
    <x v="12"/>
    <x v="4"/>
    <s v="Sala innan svæðis - flj."/>
    <n v="1573705"/>
    <n v="1370.6970549999999"/>
    <x v="6"/>
    <x v="3"/>
    <s v="Innanlands"/>
    <m/>
  </r>
  <r>
    <s v="Reykjavík"/>
    <s v="Höfuðborgarsvæðið"/>
    <n v="101"/>
    <x v="0"/>
    <s v="Höfuðborgarsvæðið"/>
    <x v="9"/>
    <x v="3"/>
    <s v="Sala innan svæðis - flj."/>
    <n v="3031528"/>
    <n v="2622.2717200000002"/>
    <x v="10"/>
    <x v="2"/>
    <s v="Innanlands"/>
    <m/>
  </r>
  <r>
    <s v="Reykjavík"/>
    <s v="Höfuðborgarsvæðið"/>
    <n v="101"/>
    <x v="0"/>
    <s v="Höfuðborgarsvæðið"/>
    <x v="10"/>
    <x v="3"/>
    <s v="Sala innan svæðis - flj."/>
    <n v="261924"/>
    <n v="226.56426000000002"/>
    <x v="10"/>
    <x v="2"/>
    <s v="Innanlands"/>
    <m/>
  </r>
  <r>
    <s v="Reykjavík"/>
    <s v="Höfuðborgarsvæðið"/>
    <n v="101"/>
    <x v="0"/>
    <s v="Höfuðborgarsvæðið"/>
    <x v="11"/>
    <x v="4"/>
    <s v="Sala innan svæðis - flj."/>
    <n v="5343110"/>
    <n v="5343.11"/>
    <x v="6"/>
    <x v="2"/>
    <s v="Innanlands"/>
    <m/>
  </r>
  <r>
    <s v="Reykjavík"/>
    <s v="Höfuðborgarsvæðið"/>
    <n v="101"/>
    <x v="0"/>
    <s v="Höfuðborgarsvæðið"/>
    <x v="1"/>
    <x v="0"/>
    <s v="Sala ekki flutningsjöfnuð"/>
    <n v="1563"/>
    <n v="1.17225"/>
    <x v="10"/>
    <x v="0"/>
    <s v="Millilanda"/>
    <m/>
  </r>
  <r>
    <s v="Reykjavík"/>
    <s v="Höfuðborgarsvæðið"/>
    <n v="101"/>
    <x v="0"/>
    <s v="Höfuðborgarsvæðið"/>
    <x v="1"/>
    <x v="0"/>
    <s v="Sala innan svæðis - flj."/>
    <n v="87789"/>
    <n v="65.841750000000005"/>
    <x v="10"/>
    <x v="0"/>
    <s v="Innanlands"/>
    <m/>
  </r>
  <r>
    <s v="Reykjavík"/>
    <s v="Höfuðborgarsvæðið"/>
    <n v="101"/>
    <x v="0"/>
    <s v="Höfuðborgarsvæðið"/>
    <x v="3"/>
    <x v="1"/>
    <s v="Sala innan svæðis - flj."/>
    <n v="18561"/>
    <n v="13.530968999999999"/>
    <x v="10"/>
    <x v="1"/>
    <s v="Innanlands"/>
    <m/>
  </r>
  <r>
    <s v="Reykjavík"/>
    <s v="Höfuðborgarsvæðið"/>
    <n v="101"/>
    <x v="0"/>
    <s v="Höfuðborgarsvæðið"/>
    <x v="4"/>
    <x v="2"/>
    <s v="Sala innan svæðis - flj."/>
    <n v="223416"/>
    <n v="180.96696000000003"/>
    <x v="10"/>
    <x v="1"/>
    <s v="Innanlands"/>
    <m/>
  </r>
  <r>
    <s v="Reykjavík"/>
    <s v="Höfuðborgarsvæðið"/>
    <n v="101"/>
    <x v="0"/>
    <s v="Höfuðborgarsvæðið"/>
    <x v="7"/>
    <x v="3"/>
    <s v="Sala innan svæðis - flj."/>
    <n v="189870"/>
    <n v="164.23755"/>
    <x v="10"/>
    <x v="0"/>
    <s v="Innanlands"/>
    <m/>
  </r>
  <r>
    <s v="Reykjavík"/>
    <s v="Höfuðborgarsvæðið"/>
    <n v="101"/>
    <x v="0"/>
    <s v="Höfuðborgarsvæðið"/>
    <x v="14"/>
    <x v="4"/>
    <s v="Sala innan svæðis - flj."/>
    <n v="239742"/>
    <n v="239.74199999999999"/>
    <x v="6"/>
    <x v="2"/>
    <s v="Innanlands"/>
    <m/>
  </r>
  <r>
    <s v="Reykjavík"/>
    <s v="Höfuðborgarsvæðið"/>
    <n v="101"/>
    <x v="0"/>
    <s v="Höfuðborgarsvæðið"/>
    <x v="9"/>
    <x v="3"/>
    <s v="Sala innan svæðis - flj."/>
    <n v="1982470"/>
    <n v="1714.83655"/>
    <x v="10"/>
    <x v="2"/>
    <s v="Innanlands"/>
    <m/>
  </r>
  <r>
    <s v="Reykjavík"/>
    <s v="Höfuðborgarsvæðið"/>
    <n v="101"/>
    <x v="0"/>
    <s v="Höfuðborgarsvæðið"/>
    <x v="9"/>
    <x v="3"/>
    <s v="Sala utan svæðis - flj."/>
    <n v="49062"/>
    <n v="42.438629999999996"/>
    <x v="10"/>
    <x v="2"/>
    <s v="Innanlands"/>
    <m/>
  </r>
  <r>
    <s v="Reykjavík"/>
    <s v="Höfuðborgarsvæðið"/>
    <n v="101"/>
    <x v="0"/>
    <s v="Höfuðborgarsvæðið"/>
    <x v="10"/>
    <x v="3"/>
    <s v="Sala innan svæðis - flj."/>
    <n v="179081"/>
    <n v="154.90506500000001"/>
    <x v="10"/>
    <x v="2"/>
    <s v="Innanlands"/>
    <m/>
  </r>
  <r>
    <s v="Reykjavík"/>
    <s v="Höfuðborgarsvæðið"/>
    <n v="101"/>
    <x v="0"/>
    <s v="Höfuðborgarsvæðið"/>
    <x v="11"/>
    <x v="4"/>
    <s v="Sala innan svæðis - flj."/>
    <n v="9859602"/>
    <n v="9859.6020000000008"/>
    <x v="8"/>
    <x v="2"/>
    <s v="Innanlands"/>
    <m/>
  </r>
  <r>
    <s v="Reykjavík"/>
    <s v="Höfuðborgarsvæðið"/>
    <n v="101"/>
    <x v="0"/>
    <s v="Höfuðborgarsvæðið"/>
    <x v="9"/>
    <x v="3"/>
    <s v="Sala ekki flutningsjöfnuð"/>
    <n v="29974"/>
    <n v="25.927509999999998"/>
    <x v="6"/>
    <x v="2"/>
    <s v="Millilanda"/>
    <m/>
  </r>
  <r>
    <s v="Söludælur"/>
    <s v="Höfuðborgarsvæðið"/>
    <n v="101"/>
    <x v="0"/>
    <s v="Höfuðborgarsvæðið"/>
    <x v="6"/>
    <x v="3"/>
    <s v="Sala innan svæðis - flj."/>
    <n v="21289"/>
    <n v="18.414985000000001"/>
    <x v="10"/>
    <x v="2"/>
    <s v="Innanlands"/>
    <m/>
  </r>
  <r>
    <s v="Reykjavík"/>
    <s v="Höfuðborgarsvæðið"/>
    <n v="101"/>
    <x v="0"/>
    <s v="Höfuðborgarsvæðið"/>
    <x v="8"/>
    <x v="3"/>
    <s v="Sala ekki flutningsjöfnuð"/>
    <n v="447466"/>
    <n v="387.05808999999999"/>
    <x v="6"/>
    <x v="2"/>
    <s v="Millilanda"/>
    <m/>
  </r>
  <r>
    <s v="Söludælur"/>
    <s v="Höfuðborgarsvæðið"/>
    <n v="101"/>
    <x v="0"/>
    <s v="Höfuðborgarsvæðið"/>
    <x v="6"/>
    <x v="3"/>
    <s v="Sala innan svæðis - flj."/>
    <n v="15522"/>
    <n v="13.426530000000001"/>
    <x v="10"/>
    <x v="2"/>
    <s v="Innanlands"/>
    <m/>
  </r>
  <r>
    <s v="Söludælur"/>
    <s v="Höfuðborgarsvæðið"/>
    <n v="101"/>
    <x v="0"/>
    <s v="Höfuðborgarsvæðið"/>
    <x v="6"/>
    <x v="3"/>
    <s v="Sala innan svæðis - flj."/>
    <n v="24987"/>
    <n v="21.613755000000001"/>
    <x v="10"/>
    <x v="2"/>
    <s v="Innanlands"/>
    <m/>
  </r>
  <r>
    <s v="Söludælur"/>
    <s v="Höfuðborgarsvæðið"/>
    <n v="101"/>
    <x v="0"/>
    <s v="Höfuðborgarsvæðið"/>
    <x v="6"/>
    <x v="3"/>
    <s v="Sala innan svæðis - flj."/>
    <n v="47120"/>
    <n v="40.758800000000001"/>
    <x v="10"/>
    <x v="2"/>
    <s v="Innanlands"/>
    <m/>
  </r>
  <r>
    <s v="Söludælur"/>
    <s v="Höfuðborgarsvæðið"/>
    <n v="101"/>
    <x v="0"/>
    <s v="Höfuðborgarsvæðið"/>
    <x v="6"/>
    <x v="3"/>
    <s v="Sala innan svæðis - flj."/>
    <n v="686077"/>
    <n v="593.45660499999997"/>
    <x v="10"/>
    <x v="2"/>
    <s v="Innanlands"/>
    <m/>
  </r>
  <r>
    <s v="Söludælur"/>
    <s v="Höfuðborgarsvæðið"/>
    <n v="101"/>
    <x v="0"/>
    <s v="Höfuðborgarsvæðið"/>
    <x v="6"/>
    <x v="3"/>
    <s v="Sala innan svæðis - flj."/>
    <n v="3493"/>
    <n v="3.0214450000000004"/>
    <x v="10"/>
    <x v="2"/>
    <s v="Innanlands"/>
    <m/>
  </r>
  <r>
    <s v="Söludælur"/>
    <s v="Höfuðborgarsvæðið"/>
    <n v="101"/>
    <x v="0"/>
    <s v="Höfuðborgarsvæðið"/>
    <x v="1"/>
    <x v="0"/>
    <s v="Sala innan svæðis - flj."/>
    <n v="16190252"/>
    <n v="12142.689"/>
    <x v="10"/>
    <x v="0"/>
    <s v="Innanlands"/>
    <m/>
  </r>
  <r>
    <s v="Söludælur"/>
    <s v="Höfuðborgarsvæðið"/>
    <n v="101"/>
    <x v="0"/>
    <s v="Höfuðborgarsvæðið"/>
    <x v="7"/>
    <x v="3"/>
    <s v="Sala innan svæðis - flj."/>
    <n v="7953764"/>
    <n v="6880.0058600000002"/>
    <x v="10"/>
    <x v="0"/>
    <s v="Innanlands"/>
    <m/>
  </r>
  <r>
    <s v="Söludælur"/>
    <s v="Höfuðborgarsvæðið"/>
    <n v="101"/>
    <x v="0"/>
    <s v="Höfuðborgarsvæðið"/>
    <x v="6"/>
    <x v="3"/>
    <s v="Sala innan svæðis - flj."/>
    <n v="39215"/>
    <n v="33.920974999999999"/>
    <x v="10"/>
    <x v="2"/>
    <s v="Innanlands"/>
    <m/>
  </r>
  <r>
    <s v="Söludælur"/>
    <s v="Höfuðborgarsvæðið"/>
    <n v="101"/>
    <x v="0"/>
    <s v="Höfuðborgarsvæðið"/>
    <x v="1"/>
    <x v="0"/>
    <s v="Sala innan svæðis - flj."/>
    <n v="3049588"/>
    <n v="2287.1909999999998"/>
    <x v="10"/>
    <x v="0"/>
    <s v="Innanlands"/>
    <m/>
  </r>
  <r>
    <s v="Söludælur"/>
    <s v="Höfuðborgarsvæðið"/>
    <n v="101"/>
    <x v="0"/>
    <s v="Höfuðborgarsvæðið"/>
    <x v="2"/>
    <x v="0"/>
    <s v="Sala innan svæðis - flj."/>
    <n v="21762"/>
    <n v="16.3215"/>
    <x v="10"/>
    <x v="0"/>
    <s v="Innanlands"/>
    <m/>
  </r>
  <r>
    <s v="Söludælur"/>
    <s v="Höfuðborgarsvæðið"/>
    <n v="101"/>
    <x v="0"/>
    <s v="Höfuðborgarsvæðið"/>
    <x v="7"/>
    <x v="3"/>
    <s v="Sala innan svæðis - flj."/>
    <n v="1531540"/>
    <n v="1324.7821000000001"/>
    <x v="10"/>
    <x v="0"/>
    <s v="Innanlands"/>
    <m/>
  </r>
  <r>
    <s v="Söludælur"/>
    <s v="Höfuðborgarsvæðið"/>
    <n v="101"/>
    <x v="0"/>
    <s v="Höfuðborgarsvæðið"/>
    <x v="1"/>
    <x v="0"/>
    <s v="Sala innan svæðis - flj."/>
    <n v="1483686"/>
    <n v="1112.7645"/>
    <x v="10"/>
    <x v="0"/>
    <s v="Innanlands"/>
    <m/>
  </r>
  <r>
    <s v="Söludælur"/>
    <s v="Höfuðborgarsvæðið"/>
    <n v="101"/>
    <x v="0"/>
    <s v="Höfuðborgarsvæðið"/>
    <x v="7"/>
    <x v="3"/>
    <s v="Sala innan svæðis - flj."/>
    <n v="752203"/>
    <n v="650.65559499999995"/>
    <x v="10"/>
    <x v="0"/>
    <s v="Innanlands"/>
    <m/>
  </r>
  <r>
    <s v="Söludælur"/>
    <s v="Höfuðborgarsvæðið"/>
    <n v="101"/>
    <x v="0"/>
    <s v="Höfuðborgarsvæðið"/>
    <x v="1"/>
    <x v="0"/>
    <s v="Sala innan svæðis - flj."/>
    <n v="294255"/>
    <n v="220.69125"/>
    <x v="10"/>
    <x v="0"/>
    <s v="Innanlands"/>
    <m/>
  </r>
  <r>
    <s v="Söludælur"/>
    <s v="Höfuðborgarsvæðið"/>
    <n v="101"/>
    <x v="0"/>
    <s v="Höfuðborgarsvæðið"/>
    <x v="2"/>
    <x v="0"/>
    <s v="Sala innan svæðis - flj."/>
    <n v="7274"/>
    <n v="5.4554999999999998"/>
    <x v="10"/>
    <x v="0"/>
    <s v="Innanlands"/>
    <m/>
  </r>
  <r>
    <s v="Söludælur"/>
    <s v="Höfuðborgarsvæðið"/>
    <n v="101"/>
    <x v="0"/>
    <s v="Höfuðborgarsvæðið"/>
    <x v="7"/>
    <x v="3"/>
    <s v="Sala innan svæðis - flj."/>
    <n v="164628"/>
    <n v="142.40322"/>
    <x v="10"/>
    <x v="0"/>
    <s v="Innanlands"/>
    <m/>
  </r>
  <r>
    <s v="Söludælur"/>
    <s v="Höfuðborgarsvæðið"/>
    <n v="101"/>
    <x v="0"/>
    <s v="Höfuðborgarsvæðið"/>
    <x v="6"/>
    <x v="3"/>
    <s v="Sala innan svæðis - flj."/>
    <n v="1285769"/>
    <n v="1112.1901850000002"/>
    <x v="10"/>
    <x v="2"/>
    <s v="Innanlands"/>
    <m/>
  </r>
  <r>
    <s v="Söludælur"/>
    <s v="Höfuðborgarsvæðið"/>
    <n v="101"/>
    <x v="0"/>
    <s v="Höfuðborgarsvæðið"/>
    <x v="6"/>
    <x v="3"/>
    <s v="Sala innan svæðis - flj."/>
    <n v="27414"/>
    <n v="23.71311"/>
    <x v="10"/>
    <x v="2"/>
    <s v="Innanlands"/>
    <m/>
  </r>
  <r>
    <s v="Söludælur"/>
    <s v="Höfuðborgarsvæðið"/>
    <n v="101"/>
    <x v="0"/>
    <s v="Höfuðborgarsvæðið"/>
    <x v="6"/>
    <x v="3"/>
    <s v="Sala innan svæðis - flj."/>
    <n v="-56"/>
    <n v="0"/>
    <x v="10"/>
    <x v="2"/>
    <s v="Innanlands"/>
    <m/>
  </r>
  <r>
    <s v="Söludælur"/>
    <s v="Höfuðborgarsvæðið"/>
    <n v="101"/>
    <x v="0"/>
    <s v="Höfuðborgarsvæðið"/>
    <x v="1"/>
    <x v="0"/>
    <s v="Sala innan svæðis - flj."/>
    <n v="2698199"/>
    <n v="2023.6492499999999"/>
    <x v="10"/>
    <x v="0"/>
    <s v="Innanlands"/>
    <m/>
  </r>
  <r>
    <s v="Söludælur"/>
    <s v="Höfuðborgarsvæðið"/>
    <n v="101"/>
    <x v="0"/>
    <s v="Höfuðborgarsvæðið"/>
    <x v="7"/>
    <x v="3"/>
    <s v="Sala innan svæðis - flj."/>
    <n v="1872887"/>
    <n v="1620.047255"/>
    <x v="10"/>
    <x v="0"/>
    <s v="Innanlands"/>
    <m/>
  </r>
  <r>
    <s v="Reykjavík"/>
    <s v="Höfuðborgarsvæðið"/>
    <n v="101"/>
    <x v="0"/>
    <s v="Höfuðborgarsvæðið"/>
    <x v="9"/>
    <x v="3"/>
    <s v="Sala ekki flutningsjöfnuð"/>
    <n v="10901384"/>
    <n v="9429.6971599999997"/>
    <x v="6"/>
    <x v="2"/>
    <s v="Millilanda"/>
    <m/>
  </r>
  <r>
    <s v="Reykjavík"/>
    <s v="Höfuðborgarsvæðið"/>
    <n v="101"/>
    <x v="0"/>
    <s v="Höfuðborgarsvæðið"/>
    <x v="10"/>
    <x v="3"/>
    <s v="Sala ekki flutningsjöfnuð"/>
    <n v="0"/>
    <n v="0"/>
    <x v="6"/>
    <x v="2"/>
    <s v="Millilanda"/>
    <m/>
  </r>
  <r>
    <s v="Söludælur"/>
    <s v="Höfuðborgarsvæðið"/>
    <n v="101"/>
    <x v="0"/>
    <s v="Höfuðborgarsvæðið"/>
    <x v="1"/>
    <x v="0"/>
    <s v="Sala innan svæðis - flj."/>
    <n v="1675408"/>
    <n v="1256.556"/>
    <x v="10"/>
    <x v="0"/>
    <s v="Innanlands"/>
    <m/>
  </r>
  <r>
    <s v="Söludælur"/>
    <s v="Höfuðborgarsvæðið"/>
    <n v="101"/>
    <x v="0"/>
    <s v="Höfuðborgarsvæðið"/>
    <x v="7"/>
    <x v="3"/>
    <s v="Sala innan svæðis - flj."/>
    <n v="1032215"/>
    <n v="892.86597499999993"/>
    <x v="10"/>
    <x v="0"/>
    <s v="Innanlands"/>
    <m/>
  </r>
  <r>
    <s v="Söludælur"/>
    <s v="Höfuðborgarsvæðið"/>
    <n v="101"/>
    <x v="0"/>
    <s v="Höfuðborgarsvæðið"/>
    <x v="1"/>
    <x v="0"/>
    <s v="Sala innan svæðis - flj."/>
    <n v="1024321"/>
    <n v="768.24075000000005"/>
    <x v="10"/>
    <x v="0"/>
    <s v="Innanlands"/>
    <m/>
  </r>
  <r>
    <s v="Söludælur"/>
    <s v="Höfuðborgarsvæðið"/>
    <n v="101"/>
    <x v="0"/>
    <s v="Höfuðborgarsvæðið"/>
    <x v="7"/>
    <x v="3"/>
    <s v="Sala innan svæðis - flj."/>
    <n v="405647"/>
    <n v="350.88465499999995"/>
    <x v="10"/>
    <x v="0"/>
    <s v="Innanlands"/>
    <m/>
  </r>
  <r>
    <s v="Söludælur"/>
    <s v="Höfuðborgarsvæðið"/>
    <n v="101"/>
    <x v="0"/>
    <s v="Höfuðborgarsvæðið"/>
    <x v="1"/>
    <x v="0"/>
    <s v="Sala innan svæðis - flj."/>
    <n v="831093"/>
    <n v="623.31975"/>
    <x v="10"/>
    <x v="0"/>
    <s v="Innanlands"/>
    <m/>
  </r>
  <r>
    <s v="Söludælur"/>
    <s v="Höfuðborgarsvæðið"/>
    <n v="101"/>
    <x v="0"/>
    <s v="Höfuðborgarsvæðið"/>
    <x v="7"/>
    <x v="3"/>
    <s v="Sala innan svæðis - flj."/>
    <n v="305341"/>
    <n v="264.11996500000004"/>
    <x v="10"/>
    <x v="0"/>
    <s v="Innanlands"/>
    <m/>
  </r>
  <r>
    <s v="Söludælur"/>
    <s v="Höfuðborgarsvæðið"/>
    <n v="101"/>
    <x v="0"/>
    <s v="Höfuðborgarsvæðið"/>
    <x v="1"/>
    <x v="0"/>
    <s v="Sala innan svæðis - flj."/>
    <n v="931871"/>
    <n v="698.90324999999996"/>
    <x v="10"/>
    <x v="0"/>
    <s v="Innanlands"/>
    <m/>
  </r>
  <r>
    <s v="Söludælur"/>
    <s v="Höfuðborgarsvæðið"/>
    <n v="101"/>
    <x v="0"/>
    <s v="Höfuðborgarsvæðið"/>
    <x v="7"/>
    <x v="3"/>
    <s v="Sala innan svæðis - flj."/>
    <n v="496526"/>
    <n v="429.49498999999997"/>
    <x v="10"/>
    <x v="0"/>
    <s v="Innanlands"/>
    <m/>
  </r>
  <r>
    <s v="Stykkishólmur"/>
    <s v="Stykkishólmur"/>
    <n v="340"/>
    <x v="1"/>
    <s v="Vesturland"/>
    <x v="6"/>
    <x v="3"/>
    <s v="Sala innan svæðis - flj."/>
    <n v="110000"/>
    <n v="95.15"/>
    <x v="6"/>
    <x v="3"/>
    <s v="Innanlands"/>
    <s v="Einni færslu skipt í tvennt til að geta flokkað betur"/>
  </r>
  <r>
    <s v="Stykkishólmur"/>
    <s v="Stykkishólmur"/>
    <n v="340"/>
    <x v="1"/>
    <s v="Vesturland"/>
    <x v="6"/>
    <x v="3"/>
    <s v="Sala innan svæðis - flj."/>
    <n v="238976"/>
    <n v="206.71423999999999"/>
    <x v="6"/>
    <x v="2"/>
    <s v="Innanlands"/>
    <s v="Einni færslu skipt í tvennt til að geta flokkað betur"/>
  </r>
  <r>
    <s v="Söludælur"/>
    <s v="Höfuðborgarsvæðið"/>
    <n v="101"/>
    <x v="0"/>
    <s v="Höfuðborgarsvæðið"/>
    <x v="1"/>
    <x v="0"/>
    <s v="Sala innan svæðis - flj."/>
    <n v="2276241"/>
    <n v="1707.18075"/>
    <x v="10"/>
    <x v="0"/>
    <s v="Innanlands"/>
    <m/>
  </r>
  <r>
    <s v="Söludælur"/>
    <s v="Höfuðborgarsvæðið"/>
    <n v="101"/>
    <x v="0"/>
    <s v="Höfuðborgarsvæðið"/>
    <x v="2"/>
    <x v="0"/>
    <s v="Sala innan svæðis - flj."/>
    <n v="10919"/>
    <n v="8.1892499999999995"/>
    <x v="10"/>
    <x v="0"/>
    <s v="Innanlands"/>
    <m/>
  </r>
  <r>
    <s v="Söludælur"/>
    <s v="Höfuðborgarsvæðið"/>
    <n v="101"/>
    <x v="0"/>
    <s v="Höfuðborgarsvæðið"/>
    <x v="7"/>
    <x v="3"/>
    <s v="Sala innan svæðis - flj."/>
    <n v="1309888"/>
    <n v="1133.0531199999998"/>
    <x v="10"/>
    <x v="0"/>
    <s v="Innanlands"/>
    <m/>
  </r>
  <r>
    <s v="Söludælur"/>
    <s v="Höfuðborgarsvæðið"/>
    <n v="101"/>
    <x v="0"/>
    <s v="Höfuðborgarsvæðið"/>
    <x v="5"/>
    <x v="2"/>
    <s v="Sala innan svæðis - flj."/>
    <n v="241"/>
    <n v="0.19520999999999999"/>
    <x v="10"/>
    <x v="1"/>
    <s v="Innanlands"/>
    <m/>
  </r>
  <r>
    <s v="Söludælur"/>
    <s v="Höfuðborgarsvæðið"/>
    <n v="101"/>
    <x v="0"/>
    <s v="Höfuðborgarsvæðið"/>
    <x v="1"/>
    <x v="0"/>
    <s v="Sala innan svæðis - flj."/>
    <n v="2310855"/>
    <n v="1733.1412499999999"/>
    <x v="10"/>
    <x v="0"/>
    <s v="Innanlands"/>
    <m/>
  </r>
  <r>
    <s v="Söludælur"/>
    <s v="Höfuðborgarsvæðið"/>
    <n v="101"/>
    <x v="0"/>
    <s v="Höfuðborgarsvæðið"/>
    <x v="7"/>
    <x v="3"/>
    <s v="Sala innan svæðis - flj."/>
    <n v="2370785"/>
    <n v="2050.7290250000001"/>
    <x v="10"/>
    <x v="0"/>
    <s v="Innanlands"/>
    <m/>
  </r>
  <r>
    <s v="Söludælur"/>
    <s v="Höfuðborgarsvæðið"/>
    <n v="101"/>
    <x v="0"/>
    <s v="Höfuðborgarsvæðið"/>
    <x v="5"/>
    <x v="2"/>
    <s v="Sala innan svæðis - flj."/>
    <n v="4697"/>
    <n v="3.80457"/>
    <x v="10"/>
    <x v="1"/>
    <s v="Innanlands"/>
    <m/>
  </r>
  <r>
    <s v="Söludælur"/>
    <s v="Höfuðborgarsvæðið"/>
    <n v="101"/>
    <x v="0"/>
    <s v="Höfuðborgarsvæðið"/>
    <x v="1"/>
    <x v="0"/>
    <s v="Sala innan svæðis - flj."/>
    <n v="492911"/>
    <n v="369.68324999999999"/>
    <x v="10"/>
    <x v="0"/>
    <s v="Innanlands"/>
    <m/>
  </r>
  <r>
    <s v="Söludælur"/>
    <s v="Höfuðborgarsvæðið"/>
    <n v="101"/>
    <x v="0"/>
    <s v="Höfuðborgarsvæðið"/>
    <x v="7"/>
    <x v="3"/>
    <s v="Sala innan svæðis - flj."/>
    <n v="339209"/>
    <n v="293.41578499999997"/>
    <x v="10"/>
    <x v="0"/>
    <s v="Innanlands"/>
    <m/>
  </r>
  <r>
    <s v="Söludælur"/>
    <s v="Höfuðborgarsvæðið"/>
    <n v="101"/>
    <x v="0"/>
    <s v="Höfuðborgarsvæðið"/>
    <x v="1"/>
    <x v="0"/>
    <s v="Sala innan svæðis - flj."/>
    <n v="9708357"/>
    <n v="7281.26775"/>
    <x v="10"/>
    <x v="0"/>
    <s v="Innanlands"/>
    <m/>
  </r>
  <r>
    <s v="Söludælur"/>
    <s v="Höfuðborgarsvæðið"/>
    <n v="101"/>
    <x v="0"/>
    <s v="Höfuðborgarsvæðið"/>
    <x v="2"/>
    <x v="0"/>
    <s v="Sala innan svæðis - flj."/>
    <n v="149654"/>
    <n v="112.2405"/>
    <x v="10"/>
    <x v="0"/>
    <s v="Innanlands"/>
    <m/>
  </r>
  <r>
    <s v="Söludælur"/>
    <s v="Höfuðborgarsvæðið"/>
    <n v="101"/>
    <x v="0"/>
    <s v="Höfuðborgarsvæðið"/>
    <x v="0"/>
    <x v="0"/>
    <s v="Sala innan svæðis - flj."/>
    <n v="17250377"/>
    <n v="12937.78275"/>
    <x v="10"/>
    <x v="0"/>
    <s v="Innanlands"/>
    <m/>
  </r>
  <r>
    <s v="Söludælur"/>
    <s v="Höfuðborgarsvæðið"/>
    <n v="101"/>
    <x v="0"/>
    <s v="Höfuðborgarsvæðið"/>
    <x v="7"/>
    <x v="3"/>
    <s v="Sala innan svæðis - flj."/>
    <n v="18461354"/>
    <n v="15969.071209999998"/>
    <x v="10"/>
    <x v="0"/>
    <s v="Innanlands"/>
    <m/>
  </r>
  <r>
    <s v="Söludælur"/>
    <s v="Höfuðborgarsvæðið"/>
    <n v="101"/>
    <x v="0"/>
    <s v="Höfuðborgarsvæðið"/>
    <x v="5"/>
    <x v="2"/>
    <s v="Sala innan svæðis - flj."/>
    <n v="9072"/>
    <n v="7.3483200000000002"/>
    <x v="10"/>
    <x v="1"/>
    <s v="Innanlands"/>
    <m/>
  </r>
  <r>
    <s v="Söludælur"/>
    <s v="Höfuðborgarsvæðið"/>
    <n v="101"/>
    <x v="0"/>
    <s v="Höfuðborgarsvæðið"/>
    <x v="4"/>
    <x v="2"/>
    <s v="Sala innan svæðis - flj."/>
    <n v="8995"/>
    <n v="7.2859500000000006"/>
    <x v="10"/>
    <x v="1"/>
    <s v="Innanlands"/>
    <m/>
  </r>
  <r>
    <s v="Söludælur"/>
    <s v="Höfuðborgarsvæðið"/>
    <n v="101"/>
    <x v="0"/>
    <s v="Höfuðborgarsvæðið"/>
    <x v="1"/>
    <x v="0"/>
    <s v="Sala innan svæðis - flj."/>
    <n v="286021"/>
    <n v="214.51575"/>
    <x v="10"/>
    <x v="0"/>
    <s v="Innanlands"/>
    <m/>
  </r>
  <r>
    <s v="Söludælur"/>
    <s v="Höfuðborgarsvæðið"/>
    <n v="101"/>
    <x v="0"/>
    <s v="Höfuðborgarsvæðið"/>
    <x v="7"/>
    <x v="3"/>
    <s v="Sala innan svæðis - flj."/>
    <n v="101010"/>
    <n v="87.373649999999998"/>
    <x v="10"/>
    <x v="0"/>
    <s v="Innanlands"/>
    <m/>
  </r>
  <r>
    <s v="Söludælur"/>
    <s v="Höfuðborgarsvæðið"/>
    <n v="101"/>
    <x v="0"/>
    <s v="Höfuðborgarsvæðið"/>
    <x v="1"/>
    <x v="0"/>
    <s v="Sala innan svæðis - flj."/>
    <n v="1753490"/>
    <n v="1315.1175000000001"/>
    <x v="10"/>
    <x v="0"/>
    <s v="Innanlands"/>
    <m/>
  </r>
  <r>
    <s v="Söludælur"/>
    <s v="Höfuðborgarsvæðið"/>
    <n v="101"/>
    <x v="0"/>
    <s v="Höfuðborgarsvæðið"/>
    <x v="7"/>
    <x v="3"/>
    <s v="Sala innan svæðis - flj."/>
    <n v="866634"/>
    <n v="749.63841000000002"/>
    <x v="10"/>
    <x v="0"/>
    <s v="Innanlands"/>
    <m/>
  </r>
  <r>
    <s v="Söludælur"/>
    <s v="Höfuðborgarsvæðið"/>
    <n v="101"/>
    <x v="0"/>
    <s v="Höfuðborgarsvæðið"/>
    <x v="1"/>
    <x v="0"/>
    <s v="Sala innan svæðis - flj."/>
    <n v="1351431"/>
    <n v="1013.57325"/>
    <x v="10"/>
    <x v="0"/>
    <s v="Innanlands"/>
    <m/>
  </r>
  <r>
    <s v="Söludælur"/>
    <s v="Höfuðborgarsvæðið"/>
    <n v="101"/>
    <x v="0"/>
    <s v="Höfuðborgarsvæðið"/>
    <x v="7"/>
    <x v="3"/>
    <s v="Sala innan svæðis - flj."/>
    <n v="424393"/>
    <n v="367.09994499999999"/>
    <x v="10"/>
    <x v="0"/>
    <s v="Innanlands"/>
    <m/>
  </r>
  <r>
    <s v="Söludælur"/>
    <s v="Höfuðborgarsvæðið"/>
    <n v="101"/>
    <x v="0"/>
    <s v="Höfuðborgarsvæðið"/>
    <x v="1"/>
    <x v="0"/>
    <s v="Sala innan svæðis - flj."/>
    <n v="1542605"/>
    <n v="1156.9537499999999"/>
    <x v="10"/>
    <x v="0"/>
    <s v="Innanlands"/>
    <m/>
  </r>
  <r>
    <s v="Söludælur"/>
    <s v="Höfuðborgarsvæðið"/>
    <n v="101"/>
    <x v="0"/>
    <s v="Höfuðborgarsvæðið"/>
    <x v="7"/>
    <x v="3"/>
    <s v="Sala innan svæðis - flj."/>
    <n v="693444"/>
    <n v="599.82905999999991"/>
    <x v="10"/>
    <x v="0"/>
    <s v="Innanlands"/>
    <m/>
  </r>
  <r>
    <s v="Söludælur"/>
    <s v="Höfuðborgarsvæðið"/>
    <n v="101"/>
    <x v="0"/>
    <s v="Höfuðborgarsvæðið"/>
    <x v="1"/>
    <x v="0"/>
    <s v="Sala innan svæðis - flj."/>
    <n v="801858"/>
    <n v="601.39350000000002"/>
    <x v="10"/>
    <x v="0"/>
    <s v="Innanlands"/>
    <m/>
  </r>
  <r>
    <s v="Söludælur"/>
    <s v="Höfuðborgarsvæðið"/>
    <n v="101"/>
    <x v="0"/>
    <s v="Höfuðborgarsvæðið"/>
    <x v="7"/>
    <x v="3"/>
    <s v="Sala innan svæðis - flj."/>
    <n v="236140"/>
    <n v="204.2611"/>
    <x v="10"/>
    <x v="0"/>
    <s v="Innanlands"/>
    <m/>
  </r>
  <r>
    <s v="Söludælur"/>
    <s v="Höfuðborgarsvæðið"/>
    <n v="101"/>
    <x v="0"/>
    <s v="Höfuðborgarsvæðið"/>
    <x v="1"/>
    <x v="0"/>
    <s v="Sala innan svæðis - flj."/>
    <n v="685348"/>
    <n v="514.01099999999997"/>
    <x v="10"/>
    <x v="0"/>
    <s v="Innanlands"/>
    <m/>
  </r>
  <r>
    <s v="Söludælur"/>
    <s v="Höfuðborgarsvæðið"/>
    <n v="101"/>
    <x v="0"/>
    <s v="Höfuðborgarsvæðið"/>
    <x v="7"/>
    <x v="3"/>
    <s v="Sala innan svæðis - flj."/>
    <n v="195643"/>
    <n v="169.23119500000001"/>
    <x v="10"/>
    <x v="0"/>
    <s v="Innanlands"/>
    <m/>
  </r>
  <r>
    <s v="Söludælur"/>
    <s v="Höfuðborgarsvæðið"/>
    <n v="101"/>
    <x v="0"/>
    <s v="Höfuðborgarsvæðið"/>
    <x v="1"/>
    <x v="0"/>
    <s v="Sala innan svæðis - flj."/>
    <n v="479486"/>
    <n v="359.61450000000002"/>
    <x v="10"/>
    <x v="0"/>
    <s v="Innanlands"/>
    <m/>
  </r>
  <r>
    <s v="Söludælur"/>
    <s v="Höfuðborgarsvæðið"/>
    <n v="101"/>
    <x v="0"/>
    <s v="Höfuðborgarsvæðið"/>
    <x v="7"/>
    <x v="3"/>
    <s v="Sala innan svæðis - flj."/>
    <n v="229272"/>
    <n v="198.32028"/>
    <x v="10"/>
    <x v="0"/>
    <s v="Innanlands"/>
    <m/>
  </r>
  <r>
    <s v="Söludælur"/>
    <s v="Höfuðborgarsvæðið"/>
    <n v="101"/>
    <x v="0"/>
    <s v="Höfuðborgarsvæðið"/>
    <x v="1"/>
    <x v="0"/>
    <s v="Sala innan svæðis - flj."/>
    <n v="459634"/>
    <n v="344.72550000000001"/>
    <x v="10"/>
    <x v="0"/>
    <s v="Innanlands"/>
    <m/>
  </r>
  <r>
    <s v="Söludælur"/>
    <s v="Höfuðborgarsvæðið"/>
    <n v="101"/>
    <x v="0"/>
    <s v="Höfuðborgarsvæðið"/>
    <x v="7"/>
    <x v="3"/>
    <s v="Sala innan svæðis - flj."/>
    <n v="148994"/>
    <n v="128.87980999999999"/>
    <x v="10"/>
    <x v="0"/>
    <s v="Innanlands"/>
    <m/>
  </r>
  <r>
    <s v="Söludælur"/>
    <s v="Höfuðborgarsvæðið"/>
    <n v="101"/>
    <x v="0"/>
    <s v="Höfuðborgarsvæðið"/>
    <x v="1"/>
    <x v="0"/>
    <s v="Sala innan svæðis - flj."/>
    <n v="749368"/>
    <n v="562.02599999999995"/>
    <x v="10"/>
    <x v="0"/>
    <s v="Innanlands"/>
    <m/>
  </r>
  <r>
    <s v="Söludælur"/>
    <s v="Höfuðborgarsvæðið"/>
    <n v="101"/>
    <x v="0"/>
    <s v="Höfuðborgarsvæðið"/>
    <x v="7"/>
    <x v="3"/>
    <s v="Sala innan svæðis - flj."/>
    <n v="512400"/>
    <n v="443.226"/>
    <x v="10"/>
    <x v="0"/>
    <s v="Innanlands"/>
    <m/>
  </r>
  <r>
    <s v="Söludælur"/>
    <s v="Höfuðborgarsvæðið"/>
    <n v="101"/>
    <x v="0"/>
    <s v="Höfuðborgarsvæðið"/>
    <x v="3"/>
    <x v="1"/>
    <s v="Sala innan svæðis - flj."/>
    <n v="149037"/>
    <n v="108.64797299999999"/>
    <x v="10"/>
    <x v="1"/>
    <s v="Innanlands"/>
    <m/>
  </r>
  <r>
    <s v="Söludælur"/>
    <s v="Höfuðborgarsvæðið"/>
    <n v="101"/>
    <x v="0"/>
    <s v="Höfuðborgarsvæðið"/>
    <x v="3"/>
    <x v="1"/>
    <s v="Sala ekki flutningsjöfnuð"/>
    <n v="2771"/>
    <n v="2.0200589999999998"/>
    <x v="10"/>
    <x v="1"/>
    <s v="Millilanda"/>
    <m/>
  </r>
  <r>
    <s v="Söludælur"/>
    <s v="Höfuðborgarsvæðið"/>
    <n v="101"/>
    <x v="0"/>
    <s v="Höfuðborgarsvæðið"/>
    <x v="3"/>
    <x v="1"/>
    <s v="Sala innan svæðis - flj."/>
    <n v="188023"/>
    <n v="137.06876699999998"/>
    <x v="10"/>
    <x v="1"/>
    <s v="Innanlands"/>
    <m/>
  </r>
  <r>
    <s v="Söludælur"/>
    <s v="Höfuðborgarsvæðið"/>
    <n v="101"/>
    <x v="0"/>
    <s v="Höfuðborgarsvæðið"/>
    <x v="4"/>
    <x v="2"/>
    <s v="Sala ekki flutningsjöfnuð"/>
    <n v="3472550"/>
    <n v="2812.7655"/>
    <x v="10"/>
    <x v="1"/>
    <s v="Millilanda"/>
    <m/>
  </r>
  <r>
    <s v="Söludælur"/>
    <s v="Höfuðborgarsvæðið"/>
    <n v="101"/>
    <x v="0"/>
    <s v="Höfuðborgarsvæðið"/>
    <x v="4"/>
    <x v="2"/>
    <s v="Sala innan svæðis - flj."/>
    <n v="5989725"/>
    <n v="4851.6772499999997"/>
    <x v="10"/>
    <x v="1"/>
    <s v="Innanlands"/>
    <m/>
  </r>
  <r>
    <s v="Söludælur"/>
    <s v="Höfuðborgarsvæðið"/>
    <n v="101"/>
    <x v="0"/>
    <s v="Höfuðborgarsvæðið"/>
    <x v="1"/>
    <x v="0"/>
    <s v="Sala innan svæðis - flj."/>
    <n v="31852172"/>
    <n v="23889.129000000001"/>
    <x v="10"/>
    <x v="0"/>
    <s v="Innanlands"/>
    <m/>
  </r>
  <r>
    <s v="Söludælur"/>
    <s v="Höfuðborgarsvæðið"/>
    <n v="101"/>
    <x v="0"/>
    <s v="Höfuðborgarsvæðið"/>
    <x v="2"/>
    <x v="0"/>
    <s v="Sala innan svæðis - flj."/>
    <n v="101760"/>
    <n v="76.319999999999993"/>
    <x v="10"/>
    <x v="0"/>
    <s v="Innanlands"/>
    <m/>
  </r>
  <r>
    <s v="Söludælur"/>
    <s v="Höfuðborgarsvæðið"/>
    <n v="101"/>
    <x v="0"/>
    <s v="Höfuðborgarsvæðið"/>
    <x v="3"/>
    <x v="1"/>
    <s v="Sala innan svæðis - flj."/>
    <n v="1188"/>
    <n v="0.86605200000000004"/>
    <x v="10"/>
    <x v="1"/>
    <s v="Innanlands"/>
    <m/>
  </r>
  <r>
    <s v="Söludælur"/>
    <s v="Höfuðborgarsvæðið"/>
    <n v="101"/>
    <x v="0"/>
    <s v="Höfuðborgarsvæðið"/>
    <x v="4"/>
    <x v="2"/>
    <s v="Sala innan svæðis - flj."/>
    <n v="5102"/>
    <n v="4.1326200000000002"/>
    <x v="10"/>
    <x v="1"/>
    <s v="Innanlands"/>
    <m/>
  </r>
  <r>
    <s v="Söludælur"/>
    <s v="Höfuðborgarsvæðið"/>
    <n v="101"/>
    <x v="0"/>
    <s v="Höfuðborgarsvæðið"/>
    <x v="7"/>
    <x v="3"/>
    <s v="Sala innan svæðis - flj."/>
    <n v="22979417"/>
    <n v="19877.195704999998"/>
    <x v="10"/>
    <x v="0"/>
    <s v="Innanlands"/>
    <m/>
  </r>
  <r>
    <s v="Söludælur"/>
    <s v="Höfuðborgarsvæðið"/>
    <n v="101"/>
    <x v="0"/>
    <s v="Höfuðborgarsvæðið"/>
    <x v="1"/>
    <x v="0"/>
    <s v="Sala innan svæðis - flj."/>
    <n v="963429"/>
    <n v="722.57174999999995"/>
    <x v="10"/>
    <x v="0"/>
    <s v="Innanlands"/>
    <m/>
  </r>
  <r>
    <s v="Söludælur"/>
    <s v="Höfuðborgarsvæðið"/>
    <n v="101"/>
    <x v="0"/>
    <s v="Höfuðborgarsvæðið"/>
    <x v="7"/>
    <x v="3"/>
    <s v="Sala innan svæðis - flj."/>
    <n v="1404085"/>
    <n v="1214.5335249999998"/>
    <x v="10"/>
    <x v="0"/>
    <s v="Innanlands"/>
    <m/>
  </r>
  <r>
    <s v="Söludælur"/>
    <s v="Höfuðborgarsvæðið"/>
    <n v="101"/>
    <x v="0"/>
    <s v="Höfuðborgarsvæðið"/>
    <x v="1"/>
    <x v="0"/>
    <s v="Sala innan svæðis - flj."/>
    <n v="173300"/>
    <n v="129.97499999999999"/>
    <x v="10"/>
    <x v="0"/>
    <s v="Innanlands"/>
    <m/>
  </r>
  <r>
    <s v="Söludælur"/>
    <s v="Höfuðborgarsvæðið"/>
    <n v="101"/>
    <x v="0"/>
    <s v="Höfuðborgarsvæðið"/>
    <x v="2"/>
    <x v="0"/>
    <s v="Sala innan svæðis - flj."/>
    <n v="4303"/>
    <n v="3.2272500000000002"/>
    <x v="10"/>
    <x v="0"/>
    <s v="Innanlands"/>
    <m/>
  </r>
  <r>
    <s v="Söludælur"/>
    <s v="Höfuðborgarsvæðið"/>
    <n v="101"/>
    <x v="0"/>
    <s v="Höfuðborgarsvæðið"/>
    <x v="3"/>
    <x v="1"/>
    <s v="Sala ekki flutningsjöfnuð"/>
    <n v="10290"/>
    <n v="7.5014099999999999"/>
    <x v="10"/>
    <x v="1"/>
    <s v="Millilanda"/>
    <m/>
  </r>
  <r>
    <s v="Söludælur"/>
    <s v="Höfuðborgarsvæðið"/>
    <n v="101"/>
    <x v="0"/>
    <s v="Höfuðborgarsvæðið"/>
    <x v="3"/>
    <x v="1"/>
    <s v="Sala innan svæðis - flj."/>
    <n v="28527"/>
    <n v="20.796182999999999"/>
    <x v="10"/>
    <x v="1"/>
    <s v="Innanlands"/>
    <m/>
  </r>
  <r>
    <s v="Söludælur"/>
    <s v="Höfuðborgarsvæðið"/>
    <n v="101"/>
    <x v="0"/>
    <s v="Höfuðborgarsvæðið"/>
    <x v="4"/>
    <x v="2"/>
    <s v="Sala ekki flutningsjöfnuð"/>
    <n v="33029"/>
    <n v="26.753490000000003"/>
    <x v="10"/>
    <x v="1"/>
    <s v="Millilanda"/>
    <m/>
  </r>
  <r>
    <s v="Söludælur"/>
    <s v="Höfuðborgarsvæðið"/>
    <n v="101"/>
    <x v="0"/>
    <s v="Höfuðborgarsvæðið"/>
    <x v="4"/>
    <x v="2"/>
    <s v="Sala innan svæðis - flj."/>
    <n v="66610"/>
    <n v="53.954100000000004"/>
    <x v="10"/>
    <x v="1"/>
    <s v="Innanlands"/>
    <m/>
  </r>
  <r>
    <s v="Söludælur"/>
    <s v="Höfuðborgarsvæðið"/>
    <n v="101"/>
    <x v="0"/>
    <s v="Höfuðborgarsvæðið"/>
    <x v="7"/>
    <x v="3"/>
    <s v="Sala innan svæðis - flj."/>
    <n v="1670224"/>
    <n v="1444.7437600000001"/>
    <x v="10"/>
    <x v="0"/>
    <s v="Innanlands"/>
    <m/>
  </r>
  <r>
    <s v="Söludælur"/>
    <s v="Höfuðborgarsvæðið"/>
    <n v="101"/>
    <x v="0"/>
    <s v="Höfuðborgarsvæðið"/>
    <x v="5"/>
    <x v="2"/>
    <s v="Sala innan svæðis - flj."/>
    <n v="40401"/>
    <n v="32.724809999999998"/>
    <x v="10"/>
    <x v="1"/>
    <s v="Innanlands"/>
    <m/>
  </r>
  <r>
    <s v="Reykjavík"/>
    <s v="Höfuðborgarsvæðið"/>
    <n v="101"/>
    <x v="0"/>
    <s v="Höfuðborgarsvæðið"/>
    <x v="11"/>
    <x v="4"/>
    <s v="Sala innan svæðis - flj."/>
    <n v="5263133"/>
    <n v="5263.1329999999998"/>
    <x v="8"/>
    <x v="2"/>
    <s v="Innanlands"/>
    <m/>
  </r>
  <r>
    <s v="Reykjavík"/>
    <s v="Höfuðborgarsvæðið"/>
    <n v="101"/>
    <x v="0"/>
    <s v="Höfuðborgarsvæðið"/>
    <x v="9"/>
    <x v="3"/>
    <s v="Sala ekki flutningsjöfnuð"/>
    <n v="7382157"/>
    <n v="6385.5658049999993"/>
    <x v="6"/>
    <x v="2"/>
    <s v="Millilanda"/>
    <m/>
  </r>
  <r>
    <s v="Reykjavík"/>
    <s v="Höfuðborgarsvæðið"/>
    <n v="101"/>
    <x v="0"/>
    <s v="Höfuðborgarsvæðið"/>
    <x v="10"/>
    <x v="3"/>
    <s v="Sala ekki flutningsjöfnuð"/>
    <n v="52200"/>
    <n v="45.152999999999999"/>
    <x v="6"/>
    <x v="2"/>
    <s v="Millilanda"/>
    <m/>
  </r>
  <r>
    <s v="Reykjavík"/>
    <s v="Höfuðborgarsvæðið"/>
    <n v="101"/>
    <x v="0"/>
    <s v="Höfuðborgarsvæðið"/>
    <x v="12"/>
    <x v="4"/>
    <s v="Sala innan svæðis - flj."/>
    <n v="677635"/>
    <n v="590.22008499999993"/>
    <x v="8"/>
    <x v="2"/>
    <s v="Innanlands"/>
    <m/>
  </r>
  <r>
    <s v="Reykjavík"/>
    <s v="Höfuðborgarsvæðið"/>
    <n v="101"/>
    <x v="0"/>
    <s v="Höfuðborgarsvæðið"/>
    <x v="11"/>
    <x v="4"/>
    <s v="Sala innan svæðis - flj."/>
    <n v="5533498"/>
    <n v="5533.4979999999996"/>
    <x v="8"/>
    <x v="2"/>
    <s v="Innanlands"/>
    <m/>
  </r>
  <r>
    <s v="Reykjavík"/>
    <s v="Höfuðborgarsvæðið"/>
    <n v="101"/>
    <x v="0"/>
    <s v="Höfuðborgarsvæðið"/>
    <x v="9"/>
    <x v="3"/>
    <s v="Sala ekki flutningsjöfnuð"/>
    <n v="11267413"/>
    <n v="9746.3122449999992"/>
    <x v="6"/>
    <x v="2"/>
    <s v="Millilanda"/>
    <m/>
  </r>
  <r>
    <s v="Reykjavík"/>
    <s v="Höfuðborgarsvæðið"/>
    <n v="101"/>
    <x v="0"/>
    <s v="Höfuðborgarsvæðið"/>
    <x v="11"/>
    <x v="4"/>
    <s v="Sala ekki flutningsjöfnuð"/>
    <n v="16792052"/>
    <n v="16792.052"/>
    <x v="8"/>
    <x v="2"/>
    <s v="Millilanda"/>
    <m/>
  </r>
  <r>
    <s v="Reykjavík"/>
    <s v="Höfuðborgarsvæðið"/>
    <n v="101"/>
    <x v="0"/>
    <s v="Höfuðborgarsvæðið"/>
    <x v="12"/>
    <x v="4"/>
    <s v="Sala ekki flutningsjöfnuð"/>
    <n v="466231"/>
    <n v="406.08720099999999"/>
    <x v="8"/>
    <x v="2"/>
    <s v="Millilanda"/>
    <m/>
  </r>
  <r>
    <s v="Reykjavík"/>
    <s v="Höfuðborgarsvæðið"/>
    <n v="101"/>
    <x v="0"/>
    <s v="Höfuðborgarsvæðið"/>
    <x v="11"/>
    <x v="4"/>
    <s v="Sala ekki flutningsjöfnuð"/>
    <n v="6722265"/>
    <n v="6722.2650000000003"/>
    <x v="8"/>
    <x v="2"/>
    <s v="Millilanda"/>
    <m/>
  </r>
  <r>
    <s v="Reykjavík"/>
    <s v="Höfuðborgarsvæðið"/>
    <n v="101"/>
    <x v="0"/>
    <s v="Höfuðborgarsvæðið"/>
    <x v="6"/>
    <x v="3"/>
    <s v="Sala utan svæðis - flj."/>
    <n v="569915"/>
    <n v="492.97647499999999"/>
    <x v="9"/>
    <x v="3"/>
    <s v="Innanlands"/>
    <m/>
  </r>
  <r>
    <s v="Reykjavík"/>
    <s v="Höfuðborgarsvæðið"/>
    <n v="101"/>
    <x v="0"/>
    <s v="Höfuðborgarsvæðið"/>
    <x v="6"/>
    <x v="3"/>
    <s v="Sala ekki flutningsjöfnuð"/>
    <n v="657"/>
    <n v="0.56830499999999995"/>
    <x v="8"/>
    <x v="2"/>
    <s v="Millilanda"/>
    <m/>
  </r>
  <r>
    <s v="Reykjavík"/>
    <s v="Höfuðborgarsvæðið"/>
    <n v="101"/>
    <x v="0"/>
    <s v="Höfuðborgarsvæðið"/>
    <x v="6"/>
    <x v="3"/>
    <s v="Sala ekki flutningsjöfnuð"/>
    <n v="14201"/>
    <n v="12.283865"/>
    <x v="8"/>
    <x v="2"/>
    <s v="Millilanda"/>
    <m/>
  </r>
  <r>
    <s v="Reykjavík"/>
    <s v="Höfuðborgarsvæðið"/>
    <n v="101"/>
    <x v="0"/>
    <s v="Höfuðborgarsvæðið"/>
    <x v="6"/>
    <x v="3"/>
    <s v="Sala ekki flutningsjöfnuð"/>
    <n v="745719"/>
    <n v="645.04693499999996"/>
    <x v="8"/>
    <x v="2"/>
    <s v="Millilanda"/>
    <m/>
  </r>
  <r>
    <s v="Reykjavík"/>
    <s v="Höfuðborgarsvæðið"/>
    <n v="101"/>
    <x v="0"/>
    <s v="Höfuðborgarsvæðið"/>
    <x v="7"/>
    <x v="3"/>
    <s v="Sala utan svæðis - flj."/>
    <n v="33007"/>
    <n v="28.551055000000002"/>
    <x v="8"/>
    <x v="0"/>
    <s v="Innanlands"/>
    <m/>
  </r>
  <r>
    <s v="Reykjavík"/>
    <s v="Höfuðborgarsvæðið"/>
    <n v="101"/>
    <x v="0"/>
    <s v="Höfuðborgarsvæðið"/>
    <x v="9"/>
    <x v="3"/>
    <s v="Sala utan svæðis - flj."/>
    <n v="134693"/>
    <n v="116.509445"/>
    <x v="8"/>
    <x v="2"/>
    <s v="Innanlands"/>
    <m/>
  </r>
  <r>
    <s v="Reykjavík"/>
    <s v="Höfuðborgarsvæðið"/>
    <n v="101"/>
    <x v="0"/>
    <s v="Höfuðborgarsvæðið"/>
    <x v="6"/>
    <x v="3"/>
    <s v="Sala innan svæðis - flj."/>
    <n v="3046640"/>
    <n v="2635.3436000000002"/>
    <x v="9"/>
    <x v="3"/>
    <s v="Innanlands"/>
    <m/>
  </r>
  <r>
    <s v="Stykkishólmur"/>
    <s v="Stykkishólmur"/>
    <n v="340"/>
    <x v="1"/>
    <s v="Vesturland"/>
    <x v="6"/>
    <x v="3"/>
    <s v="Sala innan svæðis - flj."/>
    <n v="105000"/>
    <n v="90.825000000000003"/>
    <x v="8"/>
    <x v="2"/>
    <s v="Innanlands"/>
    <s v="Einni færslu skipt í tvennt til að geta flokkað betur"/>
  </r>
  <r>
    <s v="Stykkishólmur"/>
    <s v="Stykkishólmur"/>
    <n v="340"/>
    <x v="1"/>
    <s v="Vesturland"/>
    <x v="6"/>
    <x v="3"/>
    <s v="Sala innan svæðis - flj."/>
    <n v="227191"/>
    <n v="196.52021500000001"/>
    <x v="8"/>
    <x v="3"/>
    <s v="Innanlands"/>
    <s v="Einni færslu skipt í tvennt til að geta flokkað betur"/>
  </r>
  <r>
    <s v="Reykjavík"/>
    <s v="Höfuðborgarsvæðið"/>
    <n v="101"/>
    <x v="0"/>
    <s v="Höfuðborgarsvæðið"/>
    <x v="6"/>
    <x v="3"/>
    <s v="Sala utan svæðis - flj."/>
    <n v="231"/>
    <n v="0.19981499999999999"/>
    <x v="9"/>
    <x v="3"/>
    <s v="Innanlands"/>
    <m/>
  </r>
  <r>
    <s v="Reykjavík"/>
    <s v="Höfuðborgarsvæðið"/>
    <n v="101"/>
    <x v="0"/>
    <s v="Höfuðborgarsvæðið"/>
    <x v="6"/>
    <x v="3"/>
    <s v="Sala innan svæðis - flj."/>
    <n v="2779668"/>
    <n v="2404.41282"/>
    <x v="9"/>
    <x v="3"/>
    <s v="Innanlands"/>
    <m/>
  </r>
  <r>
    <s v="Reykjavík"/>
    <s v="Höfuðborgarsvæðið"/>
    <n v="101"/>
    <x v="0"/>
    <s v="Höfuðborgarsvæðið"/>
    <x v="1"/>
    <x v="0"/>
    <s v="Sala innan svæðis - flj."/>
    <n v="27089"/>
    <n v="20.316749999999999"/>
    <x v="8"/>
    <x v="0"/>
    <s v="Innanlands"/>
    <m/>
  </r>
  <r>
    <s v="Reykjavík"/>
    <s v="Höfuðborgarsvæðið"/>
    <n v="101"/>
    <x v="0"/>
    <s v="Höfuðborgarsvæðið"/>
    <x v="2"/>
    <x v="0"/>
    <s v="Sala innan svæðis - flj."/>
    <n v="281"/>
    <n v="0.21074999999999999"/>
    <x v="8"/>
    <x v="0"/>
    <s v="Innanlands"/>
    <m/>
  </r>
  <r>
    <s v="Reykjavík"/>
    <s v="Höfuðborgarsvæðið"/>
    <n v="101"/>
    <x v="0"/>
    <s v="Höfuðborgarsvæðið"/>
    <x v="4"/>
    <x v="2"/>
    <s v="Sala ekki flutningsjöfnuð"/>
    <n v="632789"/>
    <n v="512.55908999999997"/>
    <x v="8"/>
    <x v="1"/>
    <s v="Millilanda"/>
    <m/>
  </r>
  <r>
    <s v="Reykjavík"/>
    <s v="Höfuðborgarsvæðið"/>
    <n v="101"/>
    <x v="0"/>
    <s v="Höfuðborgarsvæðið"/>
    <x v="4"/>
    <x v="2"/>
    <s v="Sala innan svæðis - flj."/>
    <n v="1095096"/>
    <n v="887.02776000000006"/>
    <x v="8"/>
    <x v="1"/>
    <s v="Innanlands"/>
    <m/>
  </r>
  <r>
    <s v="Reykjavík"/>
    <s v="Höfuðborgarsvæðið"/>
    <n v="101"/>
    <x v="0"/>
    <s v="Höfuðborgarsvæðið"/>
    <x v="7"/>
    <x v="3"/>
    <s v="Sala innan svæðis - flj."/>
    <n v="2873465"/>
    <n v="2485.5472250000003"/>
    <x v="8"/>
    <x v="0"/>
    <s v="Innanlands"/>
    <m/>
  </r>
  <r>
    <s v="Reykjavík"/>
    <s v="Höfuðborgarsvæðið"/>
    <n v="101"/>
    <x v="0"/>
    <s v="Höfuðborgarsvæðið"/>
    <x v="5"/>
    <x v="2"/>
    <s v="Sala innan svæðis - flj."/>
    <n v="0"/>
    <n v="0"/>
    <x v="8"/>
    <x v="1"/>
    <s v="Innanlands"/>
    <m/>
  </r>
  <r>
    <s v="Reykjavík"/>
    <s v="Höfuðborgarsvæðið"/>
    <n v="101"/>
    <x v="0"/>
    <s v="Höfuðborgarsvæðið"/>
    <x v="8"/>
    <x v="3"/>
    <s v="Sala innan svæðis - flj."/>
    <n v="10038156"/>
    <n v="8683.0049399999989"/>
    <x v="8"/>
    <x v="2"/>
    <s v="Innanlands"/>
    <m/>
  </r>
  <r>
    <s v="Reykjavík"/>
    <s v="Höfuðborgarsvæðið"/>
    <n v="101"/>
    <x v="0"/>
    <s v="Höfuðborgarsvæðið"/>
    <x v="9"/>
    <x v="3"/>
    <s v="Sala innan svæðis - flj."/>
    <n v="3516956"/>
    <n v="3042.1669400000001"/>
    <x v="8"/>
    <x v="2"/>
    <s v="Innanlands"/>
    <m/>
  </r>
  <r>
    <s v="Reykjavík"/>
    <s v="Höfuðborgarsvæðið"/>
    <n v="101"/>
    <x v="0"/>
    <s v="Höfuðborgarsvæðið"/>
    <x v="10"/>
    <x v="3"/>
    <s v="Sala innan svæðis - flj."/>
    <n v="986768"/>
    <n v="853.55431999999996"/>
    <x v="8"/>
    <x v="2"/>
    <s v="Innanlands"/>
    <m/>
  </r>
  <r>
    <s v="Reykjavík"/>
    <s v="Höfuðborgarsvæðið"/>
    <n v="101"/>
    <x v="0"/>
    <s v="Höfuðborgarsvæðið"/>
    <x v="12"/>
    <x v="4"/>
    <s v="Sala ekki flutningsjöfnuð"/>
    <n v="1777001"/>
    <n v="1547.767871"/>
    <x v="8"/>
    <x v="2"/>
    <s v="Millilanda"/>
    <m/>
  </r>
  <r>
    <s v="Reykjavík"/>
    <s v="Höfuðborgarsvæðið"/>
    <n v="101"/>
    <x v="0"/>
    <s v="Höfuðborgarsvæðið"/>
    <x v="7"/>
    <x v="3"/>
    <s v="Sala innan svæðis - flj."/>
    <n v="3121005"/>
    <n v="2699.6693250000003"/>
    <x v="8"/>
    <x v="0"/>
    <s v="Innanlands"/>
    <m/>
  </r>
  <r>
    <s v="Reykjavík"/>
    <s v="Höfuðborgarsvæðið"/>
    <n v="101"/>
    <x v="0"/>
    <s v="Höfuðborgarsvæðið"/>
    <x v="11"/>
    <x v="4"/>
    <s v="Sala ekki flutningsjöfnuð"/>
    <n v="2790126"/>
    <n v="2790.1260000000002"/>
    <x v="8"/>
    <x v="2"/>
    <s v="Millilanda"/>
    <m/>
  </r>
  <r>
    <s v="Reykjavík"/>
    <s v="Höfuðborgarsvæðið"/>
    <n v="101"/>
    <x v="0"/>
    <s v="Höfuðborgarsvæðið"/>
    <x v="9"/>
    <x v="3"/>
    <s v="Sala innan svæðis - flj."/>
    <n v="2218389"/>
    <n v="1918.906485"/>
    <x v="8"/>
    <x v="2"/>
    <s v="Innanlands"/>
    <m/>
  </r>
  <r>
    <s v="Reykjavík"/>
    <s v="Höfuðborgarsvæðið"/>
    <n v="101"/>
    <x v="0"/>
    <s v="Höfuðborgarsvæðið"/>
    <x v="10"/>
    <x v="3"/>
    <s v="Sala innan svæðis - flj."/>
    <n v="112295"/>
    <n v="97.135175000000004"/>
    <x v="8"/>
    <x v="2"/>
    <s v="Innanlands"/>
    <m/>
  </r>
  <r>
    <s v="Reykjavík"/>
    <s v="Höfuðborgarsvæðið"/>
    <n v="101"/>
    <x v="0"/>
    <s v="Höfuðborgarsvæðið"/>
    <x v="14"/>
    <x v="4"/>
    <s v="Sala ekki flutningsjöfnuð"/>
    <n v="2063851"/>
    <n v="2063.8510000000001"/>
    <x v="8"/>
    <x v="2"/>
    <s v="Millilanda"/>
    <m/>
  </r>
  <r>
    <s v="Söludælur"/>
    <s v="Höfuðborgarsvæðið"/>
    <n v="101"/>
    <x v="0"/>
    <s v="Höfuðborgarsvæðið"/>
    <x v="6"/>
    <x v="3"/>
    <s v="Sala innan svæðis - flj."/>
    <n v="118731"/>
    <n v="102.702315"/>
    <x v="9"/>
    <x v="2"/>
    <s v="Innanlands"/>
    <m/>
  </r>
  <r>
    <s v="Söludælur"/>
    <s v="Höfuðborgarsvæðið"/>
    <n v="101"/>
    <x v="0"/>
    <s v="Höfuðborgarsvæðið"/>
    <x v="6"/>
    <x v="3"/>
    <s v="Sala innan svæðis - flj."/>
    <n v="12897"/>
    <n v="11.155905000000001"/>
    <x v="9"/>
    <x v="2"/>
    <s v="Innanlands"/>
    <m/>
  </r>
  <r>
    <s v="Reykjavík"/>
    <s v="Höfuðborgarsvæðið"/>
    <n v="101"/>
    <x v="0"/>
    <s v="Höfuðborgarsvæðið"/>
    <x v="1"/>
    <x v="0"/>
    <s v="Sala ekki flutningsjöfnuð"/>
    <n v="2386"/>
    <n v="1.7895000000000001"/>
    <x v="8"/>
    <x v="0"/>
    <s v="Millilanda"/>
    <m/>
  </r>
  <r>
    <s v="Reykjavík"/>
    <s v="Höfuðborgarsvæðið"/>
    <n v="101"/>
    <x v="0"/>
    <s v="Höfuðborgarsvæðið"/>
    <x v="1"/>
    <x v="0"/>
    <s v="Sala innan svæðis - flj."/>
    <n v="40852"/>
    <n v="30.638999999999999"/>
    <x v="8"/>
    <x v="0"/>
    <s v="Innanlands"/>
    <m/>
  </r>
  <r>
    <s v="Reykjavík"/>
    <s v="Höfuðborgarsvæðið"/>
    <n v="101"/>
    <x v="0"/>
    <s v="Höfuðborgarsvæðið"/>
    <x v="4"/>
    <x v="2"/>
    <s v="Sala ekki flutningsjöfnuð"/>
    <n v="800"/>
    <n v="0.64800000000000002"/>
    <x v="8"/>
    <x v="1"/>
    <s v="Millilanda"/>
    <m/>
  </r>
  <r>
    <s v="Reykjavík"/>
    <s v="Höfuðborgarsvæðið"/>
    <n v="101"/>
    <x v="0"/>
    <s v="Höfuðborgarsvæðið"/>
    <x v="4"/>
    <x v="2"/>
    <s v="Sala innan svæðis - flj."/>
    <n v="184280"/>
    <n v="149.26680000000002"/>
    <x v="8"/>
    <x v="1"/>
    <s v="Innanlands"/>
    <m/>
  </r>
  <r>
    <s v="Reykjavík"/>
    <s v="Höfuðborgarsvæðið"/>
    <n v="101"/>
    <x v="0"/>
    <s v="Höfuðborgarsvæðið"/>
    <x v="7"/>
    <x v="3"/>
    <s v="Sala innan svæðis - flj."/>
    <n v="162928"/>
    <n v="140.93271999999999"/>
    <x v="8"/>
    <x v="0"/>
    <s v="Innanlands"/>
    <m/>
  </r>
  <r>
    <s v="Akureyri"/>
    <s v="Höfuðborgarsvæðið"/>
    <n v="101"/>
    <x v="0"/>
    <s v="Höfuðborgarsvæðið"/>
    <x v="12"/>
    <x v="4"/>
    <s v="Sala innan svæðis - flj."/>
    <n v="23607"/>
    <n v="20.561696999999999"/>
    <x v="10"/>
    <x v="2"/>
    <s v="Innanlands"/>
    <m/>
  </r>
  <r>
    <s v="Reykjavík"/>
    <s v="Höfuðborgarsvæðið"/>
    <n v="101"/>
    <x v="0"/>
    <s v="Höfuðborgarsvæðið"/>
    <x v="9"/>
    <x v="3"/>
    <s v="Sala innan svæðis - flj."/>
    <n v="1667605"/>
    <n v="1442.478325"/>
    <x v="8"/>
    <x v="2"/>
    <s v="Innanlands"/>
    <m/>
  </r>
  <r>
    <s v="Reykjavík"/>
    <s v="Höfuðborgarsvæðið"/>
    <n v="101"/>
    <x v="0"/>
    <s v="Höfuðborgarsvæðið"/>
    <x v="10"/>
    <x v="3"/>
    <s v="Sala innan svæðis - flj."/>
    <n v="430361"/>
    <n v="372.26226500000001"/>
    <x v="8"/>
    <x v="2"/>
    <s v="Innanlands"/>
    <m/>
  </r>
  <r>
    <s v="Reykjavík"/>
    <s v="Höfuðborgarsvæðið"/>
    <n v="101"/>
    <x v="0"/>
    <s v="Höfuðborgarsvæðið"/>
    <x v="11"/>
    <x v="4"/>
    <s v="Sala innan svæðis - flj."/>
    <n v="7989729"/>
    <n v="7989.7290000000003"/>
    <x v="10"/>
    <x v="2"/>
    <s v="Innanlands"/>
    <m/>
  </r>
  <r>
    <s v="Söludælur"/>
    <s v="Höfuðborgarsvæðið"/>
    <n v="101"/>
    <x v="0"/>
    <s v="Höfuðborgarsvæðið"/>
    <x v="6"/>
    <x v="3"/>
    <s v="Sala innan svæðis - flj."/>
    <n v="53619"/>
    <n v="46.380434999999999"/>
    <x v="9"/>
    <x v="2"/>
    <s v="Innanlands"/>
    <m/>
  </r>
  <r>
    <s v="Söludælur"/>
    <s v="Höfuðborgarsvæðið"/>
    <n v="101"/>
    <x v="0"/>
    <s v="Höfuðborgarsvæðið"/>
    <x v="6"/>
    <x v="3"/>
    <s v="Sala innan svæðis - flj."/>
    <n v="30483"/>
    <n v="26.367794999999997"/>
    <x v="9"/>
    <x v="2"/>
    <s v="Innanlands"/>
    <m/>
  </r>
  <r>
    <s v="Söludælur"/>
    <s v="Höfuðborgarsvæðið"/>
    <n v="101"/>
    <x v="0"/>
    <s v="Höfuðborgarsvæðið"/>
    <x v="6"/>
    <x v="3"/>
    <s v="Sala innan svæðis - flj."/>
    <n v="12109"/>
    <n v="10.474285"/>
    <x v="9"/>
    <x v="2"/>
    <s v="Innanlands"/>
    <m/>
  </r>
  <r>
    <s v="Söludælur"/>
    <s v="Höfuðborgarsvæðið"/>
    <n v="101"/>
    <x v="0"/>
    <s v="Höfuðborgarsvæðið"/>
    <x v="6"/>
    <x v="3"/>
    <s v="Sala innan svæðis - flj."/>
    <n v="37403"/>
    <n v="32.353594999999999"/>
    <x v="9"/>
    <x v="2"/>
    <s v="Innanlands"/>
    <m/>
  </r>
  <r>
    <s v="Söludælur"/>
    <s v="Höfuðborgarsvæðið"/>
    <n v="101"/>
    <x v="0"/>
    <s v="Höfuðborgarsvæðið"/>
    <x v="6"/>
    <x v="3"/>
    <s v="Sala innan svæðis - flj."/>
    <n v="50308"/>
    <n v="43.516419999999997"/>
    <x v="9"/>
    <x v="2"/>
    <s v="Innanlands"/>
    <m/>
  </r>
  <r>
    <s v="Söludælur"/>
    <s v="Höfuðborgarsvæðið"/>
    <n v="101"/>
    <x v="0"/>
    <s v="Höfuðborgarsvæðið"/>
    <x v="6"/>
    <x v="3"/>
    <s v="Sala innan svæðis - flj."/>
    <n v="755029"/>
    <n v="653.10008499999992"/>
    <x v="9"/>
    <x v="2"/>
    <s v="Innanlands"/>
    <m/>
  </r>
  <r>
    <s v="Söludælur"/>
    <s v="Höfuðborgarsvæðið"/>
    <n v="101"/>
    <x v="0"/>
    <s v="Höfuðborgarsvæðið"/>
    <x v="6"/>
    <x v="3"/>
    <s v="Sala innan svæðis - flj."/>
    <n v="50537"/>
    <n v="43.714504999999996"/>
    <x v="9"/>
    <x v="2"/>
    <s v="Innanlands"/>
    <m/>
  </r>
  <r>
    <s v="Söludælur"/>
    <s v="Höfuðborgarsvæðið"/>
    <n v="101"/>
    <x v="0"/>
    <s v="Höfuðborgarsvæðið"/>
    <x v="6"/>
    <x v="3"/>
    <s v="Sala innan svæðis - flj."/>
    <n v="1278173"/>
    <n v="1105.619645"/>
    <x v="9"/>
    <x v="2"/>
    <s v="Innanlands"/>
    <m/>
  </r>
  <r>
    <s v="Söludælur"/>
    <s v="Höfuðborgarsvæðið"/>
    <n v="101"/>
    <x v="0"/>
    <s v="Höfuðborgarsvæðið"/>
    <x v="6"/>
    <x v="3"/>
    <s v="Sala innan svæðis - flj."/>
    <n v="31752"/>
    <n v="27.465479999999999"/>
    <x v="9"/>
    <x v="2"/>
    <s v="Innanlands"/>
    <m/>
  </r>
  <r>
    <s v="Söludælur"/>
    <s v="Höfuðborgarsvæðið"/>
    <n v="101"/>
    <x v="0"/>
    <s v="Höfuðborgarsvæðið"/>
    <x v="6"/>
    <x v="3"/>
    <s v="Sala innan svæðis - flj."/>
    <n v="4146"/>
    <n v="3.58629"/>
    <x v="9"/>
    <x v="2"/>
    <s v="Innanlands"/>
    <m/>
  </r>
  <r>
    <s v="Söludælur"/>
    <s v="Höfuðborgarsvæðið"/>
    <n v="101"/>
    <x v="0"/>
    <s v="Höfuðborgarsvæðið"/>
    <x v="1"/>
    <x v="0"/>
    <s v="Sala innan svæðis - flj."/>
    <n v="16870586"/>
    <n v="12652.9395"/>
    <x v="8"/>
    <x v="0"/>
    <s v="Innanlands"/>
    <m/>
  </r>
  <r>
    <s v="Söludælur"/>
    <s v="Höfuðborgarsvæðið"/>
    <n v="101"/>
    <x v="0"/>
    <s v="Höfuðborgarsvæðið"/>
    <x v="7"/>
    <x v="3"/>
    <s v="Sala innan svæðis - flj."/>
    <n v="7288005"/>
    <n v="6304.1243249999998"/>
    <x v="8"/>
    <x v="0"/>
    <s v="Innanlands"/>
    <m/>
  </r>
  <r>
    <s v="Söludælur"/>
    <s v="Höfuðborgarsvæðið"/>
    <n v="101"/>
    <x v="0"/>
    <s v="Höfuðborgarsvæðið"/>
    <x v="1"/>
    <x v="0"/>
    <s v="Sala innan svæðis - flj."/>
    <n v="2966871"/>
    <n v="2225.1532499999998"/>
    <x v="8"/>
    <x v="0"/>
    <s v="Innanlands"/>
    <m/>
  </r>
  <r>
    <s v="Söludælur"/>
    <s v="Höfuðborgarsvæðið"/>
    <n v="101"/>
    <x v="0"/>
    <s v="Höfuðborgarsvæðið"/>
    <x v="2"/>
    <x v="0"/>
    <s v="Sala innan svæðis - flj."/>
    <n v="17365"/>
    <n v="13.02375"/>
    <x v="8"/>
    <x v="0"/>
    <s v="Innanlands"/>
    <m/>
  </r>
  <r>
    <s v="Söludælur"/>
    <s v="Höfuðborgarsvæðið"/>
    <n v="101"/>
    <x v="0"/>
    <s v="Höfuðborgarsvæðið"/>
    <x v="7"/>
    <x v="3"/>
    <s v="Sala innan svæðis - flj."/>
    <n v="1287015"/>
    <n v="1113.2679750000002"/>
    <x v="8"/>
    <x v="0"/>
    <s v="Innanlands"/>
    <m/>
  </r>
  <r>
    <s v="Söludælur"/>
    <s v="Höfuðborgarsvæðið"/>
    <n v="101"/>
    <x v="0"/>
    <s v="Höfuðborgarsvæðið"/>
    <x v="5"/>
    <x v="2"/>
    <s v="Sala innan svæðis - flj."/>
    <n v="86"/>
    <n v="6.9660000000000014E-2"/>
    <x v="8"/>
    <x v="1"/>
    <s v="Innanlands"/>
    <m/>
  </r>
  <r>
    <s v="Söludælur"/>
    <s v="Höfuðborgarsvæðið"/>
    <n v="101"/>
    <x v="0"/>
    <s v="Höfuðborgarsvæðið"/>
    <x v="1"/>
    <x v="0"/>
    <s v="Sala innan svæðis - flj."/>
    <n v="1517026"/>
    <n v="1137.7695000000001"/>
    <x v="8"/>
    <x v="0"/>
    <s v="Innanlands"/>
    <m/>
  </r>
  <r>
    <s v="Söludælur"/>
    <s v="Höfuðborgarsvæðið"/>
    <n v="101"/>
    <x v="0"/>
    <s v="Höfuðborgarsvæðið"/>
    <x v="2"/>
    <x v="0"/>
    <s v="Sala innan svæðis - flj."/>
    <n v="1338"/>
    <n v="1.0035000000000001"/>
    <x v="8"/>
    <x v="0"/>
    <s v="Innanlands"/>
    <m/>
  </r>
  <r>
    <s v="Söludælur"/>
    <s v="Höfuðborgarsvæðið"/>
    <n v="101"/>
    <x v="0"/>
    <s v="Höfuðborgarsvæðið"/>
    <x v="7"/>
    <x v="3"/>
    <s v="Sala innan svæðis - flj."/>
    <n v="698765"/>
    <n v="604.43172500000003"/>
    <x v="8"/>
    <x v="0"/>
    <s v="Innanlands"/>
    <m/>
  </r>
  <r>
    <s v="Söludælur"/>
    <s v="Höfuðborgarsvæðið"/>
    <n v="101"/>
    <x v="0"/>
    <s v="Höfuðborgarsvæðið"/>
    <x v="1"/>
    <x v="0"/>
    <s v="Sala innan svæðis - flj."/>
    <n v="252998"/>
    <n v="189.74850000000001"/>
    <x v="8"/>
    <x v="0"/>
    <s v="Innanlands"/>
    <m/>
  </r>
  <r>
    <s v="Söludælur"/>
    <s v="Höfuðborgarsvæðið"/>
    <n v="101"/>
    <x v="0"/>
    <s v="Höfuðborgarsvæðið"/>
    <x v="2"/>
    <x v="0"/>
    <s v="Sala innan svæðis - flj."/>
    <n v="17243"/>
    <n v="12.93225"/>
    <x v="8"/>
    <x v="0"/>
    <s v="Innanlands"/>
    <m/>
  </r>
  <r>
    <s v="Söludælur"/>
    <s v="Höfuðborgarsvæðið"/>
    <n v="101"/>
    <x v="0"/>
    <s v="Höfuðborgarsvæðið"/>
    <x v="7"/>
    <x v="3"/>
    <s v="Sala innan svæðis - flj."/>
    <n v="138716"/>
    <n v="119.98934"/>
    <x v="8"/>
    <x v="0"/>
    <s v="Innanlands"/>
    <m/>
  </r>
  <r>
    <s v="Söludælur"/>
    <s v="Höfuðborgarsvæðið"/>
    <n v="101"/>
    <x v="0"/>
    <s v="Höfuðborgarsvæðið"/>
    <x v="1"/>
    <x v="0"/>
    <s v="Sala innan svæðis - flj."/>
    <n v="2695428"/>
    <n v="2021.5709999999999"/>
    <x v="8"/>
    <x v="0"/>
    <s v="Innanlands"/>
    <m/>
  </r>
  <r>
    <s v="Söludælur"/>
    <s v="Höfuðborgarsvæðið"/>
    <n v="101"/>
    <x v="0"/>
    <s v="Höfuðborgarsvæðið"/>
    <x v="7"/>
    <x v="3"/>
    <s v="Sala innan svæðis - flj."/>
    <n v="1657278"/>
    <n v="1433.54547"/>
    <x v="8"/>
    <x v="0"/>
    <s v="Innanlands"/>
    <m/>
  </r>
  <r>
    <s v="Söludælur"/>
    <s v="Höfuðborgarsvæðið"/>
    <n v="101"/>
    <x v="0"/>
    <s v="Höfuðborgarsvæðið"/>
    <x v="1"/>
    <x v="0"/>
    <s v="Sala innan svæðis - flj."/>
    <n v="1671643"/>
    <n v="1253.73225"/>
    <x v="8"/>
    <x v="0"/>
    <s v="Innanlands"/>
    <m/>
  </r>
  <r>
    <s v="Söludælur"/>
    <s v="Höfuðborgarsvæðið"/>
    <n v="101"/>
    <x v="0"/>
    <s v="Höfuðborgarsvæðið"/>
    <x v="7"/>
    <x v="3"/>
    <s v="Sala innan svæðis - flj."/>
    <n v="893464"/>
    <n v="772.84636"/>
    <x v="8"/>
    <x v="0"/>
    <s v="Innanlands"/>
    <m/>
  </r>
  <r>
    <s v="Söludælur"/>
    <s v="Höfuðborgarsvæðið"/>
    <n v="101"/>
    <x v="0"/>
    <s v="Höfuðborgarsvæðið"/>
    <x v="1"/>
    <x v="0"/>
    <s v="Sala innan svæðis - flj."/>
    <n v="1008358"/>
    <n v="756.26850000000002"/>
    <x v="8"/>
    <x v="0"/>
    <s v="Innanlands"/>
    <m/>
  </r>
  <r>
    <s v="Söludælur"/>
    <s v="Höfuðborgarsvæðið"/>
    <n v="101"/>
    <x v="0"/>
    <s v="Höfuðborgarsvæðið"/>
    <x v="7"/>
    <x v="3"/>
    <s v="Sala innan svæðis - flj."/>
    <n v="382257"/>
    <n v="330.65230500000001"/>
    <x v="8"/>
    <x v="0"/>
    <s v="Innanlands"/>
    <m/>
  </r>
  <r>
    <s v="Söludælur"/>
    <s v="Höfuðborgarsvæðið"/>
    <n v="101"/>
    <x v="0"/>
    <s v="Höfuðborgarsvæðið"/>
    <x v="1"/>
    <x v="0"/>
    <s v="Sala innan svæðis - flj."/>
    <n v="774684"/>
    <n v="581.01300000000003"/>
    <x v="8"/>
    <x v="0"/>
    <s v="Innanlands"/>
    <m/>
  </r>
  <r>
    <s v="Söludælur"/>
    <s v="Höfuðborgarsvæðið"/>
    <n v="101"/>
    <x v="0"/>
    <s v="Höfuðborgarsvæðið"/>
    <x v="7"/>
    <x v="3"/>
    <s v="Sala innan svæðis - flj."/>
    <n v="264957"/>
    <n v="229.187805"/>
    <x v="8"/>
    <x v="0"/>
    <s v="Innanlands"/>
    <m/>
  </r>
  <r>
    <s v="Söludælur"/>
    <s v="Höfuðborgarsvæðið"/>
    <n v="101"/>
    <x v="0"/>
    <s v="Höfuðborgarsvæðið"/>
    <x v="1"/>
    <x v="0"/>
    <s v="Sala innan svæðis - flj."/>
    <n v="1052572"/>
    <n v="789.42899999999997"/>
    <x v="8"/>
    <x v="0"/>
    <s v="Innanlands"/>
    <m/>
  </r>
  <r>
    <s v="Söludælur"/>
    <s v="Höfuðborgarsvæðið"/>
    <n v="101"/>
    <x v="0"/>
    <s v="Höfuðborgarsvæðið"/>
    <x v="7"/>
    <x v="3"/>
    <s v="Sala innan svæðis - flj."/>
    <n v="437665"/>
    <n v="378.58022499999998"/>
    <x v="8"/>
    <x v="0"/>
    <s v="Innanlands"/>
    <m/>
  </r>
  <r>
    <s v="Söludælur"/>
    <s v="Höfuðborgarsvæðið"/>
    <n v="101"/>
    <x v="0"/>
    <s v="Höfuðborgarsvæðið"/>
    <x v="1"/>
    <x v="0"/>
    <s v="Sala innan svæðis - flj."/>
    <n v="2225694"/>
    <n v="1669.2705000000001"/>
    <x v="8"/>
    <x v="0"/>
    <s v="Innanlands"/>
    <m/>
  </r>
  <r>
    <s v="Söludælur"/>
    <s v="Höfuðborgarsvæðið"/>
    <n v="101"/>
    <x v="0"/>
    <s v="Höfuðborgarsvæðið"/>
    <x v="2"/>
    <x v="0"/>
    <s v="Sala innan svæðis - flj."/>
    <n v="9913"/>
    <n v="7.4347500000000002"/>
    <x v="8"/>
    <x v="0"/>
    <s v="Innanlands"/>
    <m/>
  </r>
  <r>
    <s v="Söludælur"/>
    <s v="Höfuðborgarsvæðið"/>
    <n v="101"/>
    <x v="0"/>
    <s v="Höfuðborgarsvæðið"/>
    <x v="7"/>
    <x v="3"/>
    <s v="Sala innan svæðis - flj."/>
    <n v="1147097"/>
    <n v="992.23890500000005"/>
    <x v="8"/>
    <x v="0"/>
    <s v="Innanlands"/>
    <m/>
  </r>
  <r>
    <s v="Söludælur"/>
    <s v="Höfuðborgarsvæðið"/>
    <n v="101"/>
    <x v="0"/>
    <s v="Höfuðborgarsvæðið"/>
    <x v="1"/>
    <x v="0"/>
    <s v="Sala innan svæðis - flj."/>
    <n v="2228457"/>
    <n v="1671.34275"/>
    <x v="8"/>
    <x v="0"/>
    <s v="Innanlands"/>
    <m/>
  </r>
  <r>
    <s v="Söludælur"/>
    <s v="Höfuðborgarsvæðið"/>
    <n v="101"/>
    <x v="0"/>
    <s v="Höfuðborgarsvæðið"/>
    <x v="7"/>
    <x v="3"/>
    <s v="Sala innan svæðis - flj."/>
    <n v="2097330"/>
    <n v="1814.1904500000001"/>
    <x v="8"/>
    <x v="0"/>
    <s v="Innanlands"/>
    <m/>
  </r>
  <r>
    <s v="Söludælur"/>
    <s v="Höfuðborgarsvæðið"/>
    <n v="101"/>
    <x v="0"/>
    <s v="Höfuðborgarsvæðið"/>
    <x v="5"/>
    <x v="2"/>
    <s v="Sala innan svæðis - flj."/>
    <n v="3270"/>
    <n v="2.6487000000000003"/>
    <x v="8"/>
    <x v="1"/>
    <s v="Innanlands"/>
    <m/>
  </r>
  <r>
    <s v="Söludælur"/>
    <s v="Höfuðborgarsvæðið"/>
    <n v="101"/>
    <x v="0"/>
    <s v="Höfuðborgarsvæðið"/>
    <x v="1"/>
    <x v="0"/>
    <s v="Sala innan svæðis - flj."/>
    <n v="590651"/>
    <n v="442.98824999999999"/>
    <x v="8"/>
    <x v="0"/>
    <s v="Innanlands"/>
    <m/>
  </r>
  <r>
    <s v="Söludælur"/>
    <s v="Höfuðborgarsvæðið"/>
    <n v="101"/>
    <x v="0"/>
    <s v="Höfuðborgarsvæðið"/>
    <x v="7"/>
    <x v="3"/>
    <s v="Sala innan svæðis - flj."/>
    <n v="372510"/>
    <n v="322.22115000000002"/>
    <x v="8"/>
    <x v="0"/>
    <s v="Innanlands"/>
    <m/>
  </r>
  <r>
    <s v="Söludælur"/>
    <s v="Höfuðborgarsvæðið"/>
    <n v="101"/>
    <x v="0"/>
    <s v="Höfuðborgarsvæðið"/>
    <x v="1"/>
    <x v="0"/>
    <s v="Sala innan svæðis - flj."/>
    <n v="26495254"/>
    <n v="19871.440500000001"/>
    <x v="8"/>
    <x v="0"/>
    <s v="Innanlands"/>
    <m/>
  </r>
  <r>
    <s v="Söludælur"/>
    <s v="Höfuðborgarsvæðið"/>
    <n v="101"/>
    <x v="0"/>
    <s v="Höfuðborgarsvæðið"/>
    <x v="2"/>
    <x v="0"/>
    <s v="Sala innan svæðis - flj."/>
    <n v="176485"/>
    <n v="132.36375000000001"/>
    <x v="8"/>
    <x v="0"/>
    <s v="Innanlands"/>
    <m/>
  </r>
  <r>
    <s v="Söludælur"/>
    <s v="Höfuðborgarsvæðið"/>
    <n v="101"/>
    <x v="0"/>
    <s v="Höfuðborgarsvæðið"/>
    <x v="7"/>
    <x v="3"/>
    <s v="Sala innan svæðis - flj."/>
    <n v="17731545"/>
    <n v="15337.786425"/>
    <x v="8"/>
    <x v="0"/>
    <s v="Innanlands"/>
    <m/>
  </r>
  <r>
    <s v="Söludælur"/>
    <s v="Höfuðborgarsvæðið"/>
    <n v="101"/>
    <x v="0"/>
    <s v="Höfuðborgarsvæðið"/>
    <x v="5"/>
    <x v="2"/>
    <s v="Sala innan svæðis - flj."/>
    <n v="7230"/>
    <n v="5.8563000000000001"/>
    <x v="8"/>
    <x v="1"/>
    <s v="Innanlands"/>
    <m/>
  </r>
  <r>
    <s v="Söludælur"/>
    <s v="Höfuðborgarsvæðið"/>
    <n v="101"/>
    <x v="0"/>
    <s v="Höfuðborgarsvæðið"/>
    <x v="3"/>
    <x v="1"/>
    <s v="Sala innan svæðis - flj."/>
    <n v="3115"/>
    <n v="2.2708349999999999"/>
    <x v="8"/>
    <x v="1"/>
    <s v="Innanlands"/>
    <m/>
  </r>
  <r>
    <s v="Söludælur"/>
    <s v="Höfuðborgarsvæðið"/>
    <n v="101"/>
    <x v="0"/>
    <s v="Höfuðborgarsvæðið"/>
    <x v="1"/>
    <x v="0"/>
    <s v="Sala innan svæðis - flj."/>
    <n v="300895"/>
    <n v="225.67124999999999"/>
    <x v="8"/>
    <x v="0"/>
    <s v="Innanlands"/>
    <m/>
  </r>
  <r>
    <s v="Söludælur"/>
    <s v="Höfuðborgarsvæðið"/>
    <n v="101"/>
    <x v="0"/>
    <s v="Höfuðborgarsvæðið"/>
    <x v="7"/>
    <x v="3"/>
    <s v="Sala innan svæðis - flj."/>
    <n v="99420"/>
    <n v="85.9983"/>
    <x v="8"/>
    <x v="0"/>
    <s v="Innanlands"/>
    <m/>
  </r>
  <r>
    <s v="Söludælur"/>
    <s v="Höfuðborgarsvæðið"/>
    <n v="101"/>
    <x v="0"/>
    <s v="Höfuðborgarsvæðið"/>
    <x v="1"/>
    <x v="0"/>
    <s v="Sala innan svæðis - flj."/>
    <n v="1752470"/>
    <n v="1314.3525"/>
    <x v="8"/>
    <x v="0"/>
    <s v="Innanlands"/>
    <m/>
  </r>
  <r>
    <s v="Söludælur"/>
    <s v="Höfuðborgarsvæðið"/>
    <n v="101"/>
    <x v="0"/>
    <s v="Höfuðborgarsvæðið"/>
    <x v="7"/>
    <x v="3"/>
    <s v="Sala innan svæðis - flj."/>
    <n v="770678"/>
    <n v="666.63646999999992"/>
    <x v="8"/>
    <x v="0"/>
    <s v="Innanlands"/>
    <m/>
  </r>
  <r>
    <s v="Söludælur"/>
    <s v="Höfuðborgarsvæðið"/>
    <n v="101"/>
    <x v="0"/>
    <s v="Höfuðborgarsvæðið"/>
    <x v="1"/>
    <x v="0"/>
    <s v="Sala innan svæðis - flj."/>
    <n v="1424975"/>
    <n v="1068.73125"/>
    <x v="8"/>
    <x v="0"/>
    <s v="Innanlands"/>
    <m/>
  </r>
  <r>
    <s v="Söludælur"/>
    <s v="Höfuðborgarsvæðið"/>
    <n v="101"/>
    <x v="0"/>
    <s v="Höfuðborgarsvæðið"/>
    <x v="7"/>
    <x v="3"/>
    <s v="Sala innan svæðis - flj."/>
    <n v="369363"/>
    <n v="319.49899499999998"/>
    <x v="8"/>
    <x v="0"/>
    <s v="Innanlands"/>
    <m/>
  </r>
  <r>
    <s v="Söludælur"/>
    <s v="Höfuðborgarsvæðið"/>
    <n v="101"/>
    <x v="0"/>
    <s v="Höfuðborgarsvæðið"/>
    <x v="1"/>
    <x v="0"/>
    <s v="Sala innan svæðis - flj."/>
    <n v="1614597"/>
    <n v="1210.94775"/>
    <x v="8"/>
    <x v="0"/>
    <s v="Innanlands"/>
    <m/>
  </r>
  <r>
    <s v="Söludælur"/>
    <s v="Höfuðborgarsvæðið"/>
    <n v="101"/>
    <x v="0"/>
    <s v="Höfuðborgarsvæðið"/>
    <x v="7"/>
    <x v="3"/>
    <s v="Sala innan svæðis - flj."/>
    <n v="648523"/>
    <n v="560.97239500000001"/>
    <x v="8"/>
    <x v="0"/>
    <s v="Innanlands"/>
    <m/>
  </r>
  <r>
    <s v="Söludælur"/>
    <s v="Höfuðborgarsvæðið"/>
    <n v="101"/>
    <x v="0"/>
    <s v="Höfuðborgarsvæðið"/>
    <x v="1"/>
    <x v="0"/>
    <s v="Sala innan svæðis - flj."/>
    <n v="797038"/>
    <n v="597.77850000000001"/>
    <x v="8"/>
    <x v="0"/>
    <s v="Innanlands"/>
    <m/>
  </r>
  <r>
    <s v="Söludælur"/>
    <s v="Höfuðborgarsvæðið"/>
    <n v="101"/>
    <x v="0"/>
    <s v="Höfuðborgarsvæðið"/>
    <x v="7"/>
    <x v="3"/>
    <s v="Sala innan svæðis - flj."/>
    <n v="203410"/>
    <n v="175.94964999999999"/>
    <x v="8"/>
    <x v="0"/>
    <s v="Innanlands"/>
    <m/>
  </r>
  <r>
    <s v="Söludælur"/>
    <s v="Höfuðborgarsvæðið"/>
    <n v="101"/>
    <x v="0"/>
    <s v="Höfuðborgarsvæðið"/>
    <x v="1"/>
    <x v="0"/>
    <s v="Sala innan svæðis - flj."/>
    <n v="646728"/>
    <n v="485.04599999999999"/>
    <x v="8"/>
    <x v="0"/>
    <s v="Innanlands"/>
    <m/>
  </r>
  <r>
    <s v="Söludælur"/>
    <s v="Höfuðborgarsvæðið"/>
    <n v="101"/>
    <x v="0"/>
    <s v="Höfuðborgarsvæðið"/>
    <x v="7"/>
    <x v="3"/>
    <s v="Sala innan svæðis - flj."/>
    <n v="164745"/>
    <n v="142.504425"/>
    <x v="8"/>
    <x v="0"/>
    <s v="Innanlands"/>
    <m/>
  </r>
  <r>
    <s v="Söludælur"/>
    <s v="Höfuðborgarsvæðið"/>
    <n v="101"/>
    <x v="0"/>
    <s v="Höfuðborgarsvæðið"/>
    <x v="1"/>
    <x v="0"/>
    <s v="Sala innan svæðis - flj."/>
    <n v="496241"/>
    <n v="372.18074999999999"/>
    <x v="8"/>
    <x v="0"/>
    <s v="Innanlands"/>
    <m/>
  </r>
  <r>
    <s v="Söludælur"/>
    <s v="Höfuðborgarsvæðið"/>
    <n v="101"/>
    <x v="0"/>
    <s v="Höfuðborgarsvæðið"/>
    <x v="7"/>
    <x v="3"/>
    <s v="Sala innan svæðis - flj."/>
    <n v="203842"/>
    <n v="176.32333"/>
    <x v="8"/>
    <x v="0"/>
    <s v="Innanlands"/>
    <m/>
  </r>
  <r>
    <s v="Söludælur"/>
    <s v="Höfuðborgarsvæðið"/>
    <n v="101"/>
    <x v="0"/>
    <s v="Höfuðborgarsvæðið"/>
    <x v="1"/>
    <x v="0"/>
    <s v="Sala innan svæðis - flj."/>
    <n v="483382"/>
    <n v="362.53649999999999"/>
    <x v="8"/>
    <x v="0"/>
    <s v="Innanlands"/>
    <m/>
  </r>
  <r>
    <s v="Söludælur"/>
    <s v="Höfuðborgarsvæðið"/>
    <n v="101"/>
    <x v="0"/>
    <s v="Höfuðborgarsvæðið"/>
    <x v="7"/>
    <x v="3"/>
    <s v="Sala innan svæðis - flj."/>
    <n v="145324"/>
    <n v="125.70526"/>
    <x v="8"/>
    <x v="0"/>
    <s v="Innanlands"/>
    <m/>
  </r>
  <r>
    <s v="Söludælur"/>
    <s v="Höfuðborgarsvæðið"/>
    <n v="101"/>
    <x v="0"/>
    <s v="Höfuðborgarsvæðið"/>
    <x v="1"/>
    <x v="0"/>
    <s v="Sala innan svæðis - flj."/>
    <n v="721155"/>
    <n v="540.86625000000004"/>
    <x v="8"/>
    <x v="0"/>
    <s v="Innanlands"/>
    <m/>
  </r>
  <r>
    <s v="Söludælur"/>
    <s v="Höfuðborgarsvæðið"/>
    <n v="101"/>
    <x v="0"/>
    <s v="Höfuðborgarsvæðið"/>
    <x v="7"/>
    <x v="3"/>
    <s v="Sala innan svæðis - flj."/>
    <n v="427562"/>
    <n v="369.84113000000002"/>
    <x v="8"/>
    <x v="0"/>
    <s v="Innanlands"/>
    <m/>
  </r>
  <r>
    <s v="Söludælur"/>
    <s v="Höfuðborgarsvæðið"/>
    <n v="101"/>
    <x v="0"/>
    <s v="Höfuðborgarsvæðið"/>
    <x v="3"/>
    <x v="1"/>
    <s v="Sala innan svæðis - flj."/>
    <n v="161757"/>
    <n v="117.92085300000001"/>
    <x v="8"/>
    <x v="1"/>
    <s v="Innanlands"/>
    <m/>
  </r>
  <r>
    <s v="Söludælur"/>
    <s v="Höfuðborgarsvæðið"/>
    <n v="101"/>
    <x v="0"/>
    <s v="Höfuðborgarsvæðið"/>
    <x v="3"/>
    <x v="1"/>
    <s v="Sala ekki flutningsjöfnuð"/>
    <n v="3254"/>
    <n v="2.3721659999999996"/>
    <x v="8"/>
    <x v="1"/>
    <s v="Millilanda"/>
    <m/>
  </r>
  <r>
    <s v="Söludælur"/>
    <s v="Höfuðborgarsvæðið"/>
    <n v="101"/>
    <x v="0"/>
    <s v="Höfuðborgarsvæðið"/>
    <x v="3"/>
    <x v="1"/>
    <s v="Sala innan svæðis - flj."/>
    <n v="255944"/>
    <n v="186.58317600000001"/>
    <x v="8"/>
    <x v="1"/>
    <s v="Innanlands"/>
    <m/>
  </r>
  <r>
    <s v="Söludælur"/>
    <s v="Höfuðborgarsvæðið"/>
    <n v="101"/>
    <x v="0"/>
    <s v="Höfuðborgarsvæðið"/>
    <x v="4"/>
    <x v="2"/>
    <s v="Sala ekki flutningsjöfnuð"/>
    <n v="3107361"/>
    <n v="2516.9624100000001"/>
    <x v="8"/>
    <x v="1"/>
    <s v="Millilanda"/>
    <m/>
  </r>
  <r>
    <s v="Söludælur"/>
    <s v="Höfuðborgarsvæðið"/>
    <n v="101"/>
    <x v="0"/>
    <s v="Höfuðborgarsvæðið"/>
    <x v="4"/>
    <x v="2"/>
    <s v="Sala innan svæðis - flj."/>
    <n v="6584836"/>
    <n v="5333.7171600000001"/>
    <x v="8"/>
    <x v="1"/>
    <s v="Innanlands"/>
    <m/>
  </r>
  <r>
    <s v="Söludælur"/>
    <s v="Höfuðborgarsvæðið"/>
    <n v="101"/>
    <x v="0"/>
    <s v="Höfuðborgarsvæðið"/>
    <x v="1"/>
    <x v="0"/>
    <s v="Sala innan svæðis - flj."/>
    <n v="31685358"/>
    <n v="23764.018499999998"/>
    <x v="8"/>
    <x v="0"/>
    <s v="Innanlands"/>
    <m/>
  </r>
  <r>
    <s v="Söludælur"/>
    <s v="Höfuðborgarsvæðið"/>
    <n v="101"/>
    <x v="0"/>
    <s v="Höfuðborgarsvæðið"/>
    <x v="2"/>
    <x v="0"/>
    <s v="Sala innan svæðis - flj."/>
    <n v="109434"/>
    <n v="82.075500000000005"/>
    <x v="8"/>
    <x v="0"/>
    <s v="Innanlands"/>
    <m/>
  </r>
  <r>
    <s v="Söludælur"/>
    <s v="Höfuðborgarsvæðið"/>
    <n v="101"/>
    <x v="0"/>
    <s v="Höfuðborgarsvæðið"/>
    <x v="3"/>
    <x v="1"/>
    <s v="Sala innan svæðis - flj."/>
    <n v="2011"/>
    <n v="1.466019"/>
    <x v="8"/>
    <x v="1"/>
    <s v="Innanlands"/>
    <m/>
  </r>
  <r>
    <s v="Söludælur"/>
    <s v="Höfuðborgarsvæðið"/>
    <n v="101"/>
    <x v="0"/>
    <s v="Höfuðborgarsvæðið"/>
    <x v="4"/>
    <x v="2"/>
    <s v="Sala innan svæðis - flj."/>
    <n v="7297"/>
    <n v="5.9105700000000008"/>
    <x v="8"/>
    <x v="1"/>
    <s v="Innanlands"/>
    <m/>
  </r>
  <r>
    <s v="Söludælur"/>
    <s v="Höfuðborgarsvæðið"/>
    <n v="101"/>
    <x v="0"/>
    <s v="Höfuðborgarsvæðið"/>
    <x v="7"/>
    <x v="3"/>
    <s v="Sala innan svæðis - flj."/>
    <n v="18760627"/>
    <n v="16227.942355000001"/>
    <x v="8"/>
    <x v="0"/>
    <s v="Innanlands"/>
    <m/>
  </r>
  <r>
    <s v="Söludælur"/>
    <s v="Höfuðborgarsvæðið"/>
    <n v="101"/>
    <x v="0"/>
    <s v="Höfuðborgarsvæðið"/>
    <x v="1"/>
    <x v="0"/>
    <s v="Sala innan svæðis - flj."/>
    <n v="1001824"/>
    <n v="751.36800000000005"/>
    <x v="8"/>
    <x v="0"/>
    <s v="Innanlands"/>
    <m/>
  </r>
  <r>
    <s v="Söludælur"/>
    <s v="Höfuðborgarsvæðið"/>
    <n v="101"/>
    <x v="0"/>
    <s v="Höfuðborgarsvæðið"/>
    <x v="7"/>
    <x v="3"/>
    <s v="Sala innan svæðis - flj."/>
    <n v="1185426"/>
    <n v="1025.3934899999999"/>
    <x v="8"/>
    <x v="0"/>
    <s v="Innanlands"/>
    <m/>
  </r>
  <r>
    <s v="Eskifjörður"/>
    <s v="Höfuðborgarsvæðið"/>
    <n v="101"/>
    <x v="0"/>
    <s v="Höfuðborgarsvæðið"/>
    <x v="6"/>
    <x v="3"/>
    <s v="Sala innan svæðis - flj."/>
    <n v="6547"/>
    <n v="5.6631549999999997"/>
    <x v="7"/>
    <x v="3"/>
    <s v="Innanlands"/>
    <m/>
  </r>
  <r>
    <s v="Söludælur"/>
    <s v="Höfuðborgarsvæðið"/>
    <n v="101"/>
    <x v="0"/>
    <s v="Höfuðborgarsvæðið"/>
    <x v="1"/>
    <x v="0"/>
    <s v="Sala innan svæðis - flj."/>
    <n v="117739"/>
    <n v="88.304249999999996"/>
    <x v="8"/>
    <x v="0"/>
    <s v="Innanlands"/>
    <m/>
  </r>
  <r>
    <s v="Söludælur"/>
    <s v="Höfuðborgarsvæðið"/>
    <n v="101"/>
    <x v="0"/>
    <s v="Höfuðborgarsvæðið"/>
    <x v="2"/>
    <x v="0"/>
    <s v="Sala innan svæðis - flj."/>
    <n v="65699"/>
    <n v="49.274250000000002"/>
    <x v="8"/>
    <x v="0"/>
    <s v="Innanlands"/>
    <m/>
  </r>
  <r>
    <s v="Söludælur"/>
    <s v="Höfuðborgarsvæðið"/>
    <n v="101"/>
    <x v="0"/>
    <s v="Höfuðborgarsvæðið"/>
    <x v="3"/>
    <x v="1"/>
    <s v="Sala innan svæðis - flj."/>
    <n v="27136"/>
    <n v="19.782143999999999"/>
    <x v="8"/>
    <x v="1"/>
    <s v="Innanlands"/>
    <m/>
  </r>
  <r>
    <s v="Söludælur"/>
    <s v="Höfuðborgarsvæðið"/>
    <n v="101"/>
    <x v="0"/>
    <s v="Höfuðborgarsvæðið"/>
    <x v="4"/>
    <x v="2"/>
    <s v="Sala innan svæðis - flj."/>
    <n v="23134"/>
    <n v="18.73854"/>
    <x v="8"/>
    <x v="1"/>
    <s v="Innanlands"/>
    <m/>
  </r>
  <r>
    <s v="Söludælur"/>
    <s v="Höfuðborgarsvæðið"/>
    <n v="101"/>
    <x v="0"/>
    <s v="Höfuðborgarsvæðið"/>
    <x v="7"/>
    <x v="3"/>
    <s v="Sala innan svæðis - flj."/>
    <n v="1534329"/>
    <n v="1327.194585"/>
    <x v="8"/>
    <x v="0"/>
    <s v="Innanlands"/>
    <m/>
  </r>
  <r>
    <s v="Söludælur"/>
    <s v="Höfuðborgarsvæðið"/>
    <n v="101"/>
    <x v="0"/>
    <s v="Höfuðborgarsvæðið"/>
    <x v="5"/>
    <x v="2"/>
    <s v="Sala innan svæðis - flj."/>
    <n v="34182"/>
    <n v="27.687420000000003"/>
    <x v="8"/>
    <x v="1"/>
    <s v="Innanlands"/>
    <m/>
  </r>
  <r>
    <s v="Reykjavík"/>
    <s v="Höfuðborgarsvæðið"/>
    <n v="101"/>
    <x v="0"/>
    <s v="Höfuðborgarsvæðið"/>
    <x v="8"/>
    <x v="3"/>
    <s v="Sala ekki flutningsjöfnuð"/>
    <n v="1084752"/>
    <n v="938.31047999999998"/>
    <x v="8"/>
    <x v="2"/>
    <s v="Millilanda"/>
    <m/>
  </r>
  <r>
    <s v="Reykjavík"/>
    <s v="Höfuðborgarsvæðið"/>
    <n v="101"/>
    <x v="0"/>
    <s v="Höfuðborgarsvæðið"/>
    <x v="9"/>
    <x v="3"/>
    <s v="Sala ekki flutningsjöfnuð"/>
    <n v="14161387"/>
    <n v="12249.599754999999"/>
    <x v="8"/>
    <x v="2"/>
    <s v="Millilanda"/>
    <m/>
  </r>
  <r>
    <s v="Reykjavík"/>
    <s v="Höfuðborgarsvæðið"/>
    <n v="101"/>
    <x v="0"/>
    <s v="Höfuðborgarsvæðið"/>
    <x v="12"/>
    <x v="4"/>
    <s v="Sala innan svæðis - flj."/>
    <n v="5317105"/>
    <n v="4631.1984549999997"/>
    <x v="10"/>
    <x v="2"/>
    <s v="Innanlands"/>
    <m/>
  </r>
  <r>
    <s v="Reykjavík"/>
    <s v="Höfuðborgarsvæðið"/>
    <n v="101"/>
    <x v="0"/>
    <s v="Höfuðborgarsvæðið"/>
    <x v="11"/>
    <x v="4"/>
    <s v="Sala innan svæðis - flj."/>
    <n v="6041851"/>
    <n v="6041.8509999999997"/>
    <x v="10"/>
    <x v="2"/>
    <s v="Innanlands"/>
    <m/>
  </r>
  <r>
    <s v="Reykjavík"/>
    <s v="Höfuðborgarsvæðið"/>
    <n v="101"/>
    <x v="0"/>
    <s v="Höfuðborgarsvæðið"/>
    <x v="9"/>
    <x v="3"/>
    <s v="Sala ekki flutningsjöfnuð"/>
    <n v="7102489"/>
    <n v="6143.6529850000006"/>
    <x v="8"/>
    <x v="2"/>
    <s v="Millilanda"/>
    <m/>
  </r>
  <r>
    <s v="Reykjavík"/>
    <s v="Höfuðborgarsvæðið"/>
    <n v="101"/>
    <x v="0"/>
    <s v="Höfuðborgarsvæðið"/>
    <x v="6"/>
    <x v="3"/>
    <s v="Sala utan svæðis - flj."/>
    <n v="729289"/>
    <n v="630.83498499999996"/>
    <x v="7"/>
    <x v="3"/>
    <s v="Innanlands"/>
    <m/>
  </r>
  <r>
    <s v="Reykjavík"/>
    <s v="Höfuðborgarsvæðið"/>
    <n v="101"/>
    <x v="0"/>
    <s v="Höfuðborgarsvæðið"/>
    <x v="12"/>
    <x v="4"/>
    <s v="Sala innan svæðis - flj."/>
    <n v="2449749"/>
    <n v="2133.7313790000003"/>
    <x v="10"/>
    <x v="3"/>
    <s v="Innanlands"/>
    <m/>
  </r>
  <r>
    <s v="Reykjavík"/>
    <s v="Höfuðborgarsvæðið"/>
    <n v="101"/>
    <x v="0"/>
    <s v="Höfuðborgarsvæðið"/>
    <x v="11"/>
    <x v="4"/>
    <s v="Sala innan svæðis - flj."/>
    <n v="6401440"/>
    <n v="6401.44"/>
    <x v="10"/>
    <x v="2"/>
    <s v="Innanlands"/>
    <m/>
  </r>
  <r>
    <s v="Reykjavík"/>
    <s v="Höfuðborgarsvæðið"/>
    <n v="101"/>
    <x v="0"/>
    <s v="Höfuðborgarsvæðið"/>
    <x v="9"/>
    <x v="3"/>
    <s v="Sala ekki flutningsjöfnuð"/>
    <n v="11873722"/>
    <n v="10270.76953"/>
    <x v="8"/>
    <x v="2"/>
    <s v="Millilanda"/>
    <m/>
  </r>
  <r>
    <s v="Reykjavík"/>
    <s v="Höfuðborgarsvæðið"/>
    <n v="101"/>
    <x v="0"/>
    <s v="Höfuðborgarsvæðið"/>
    <x v="10"/>
    <x v="3"/>
    <s v="Sala ekki flutningsjöfnuð"/>
    <n v="-21905"/>
    <n v="0"/>
    <x v="8"/>
    <x v="2"/>
    <s v="Millilanda"/>
    <m/>
  </r>
  <r>
    <s v="Reykjavík"/>
    <s v="Höfuðborgarsvæðið"/>
    <n v="101"/>
    <x v="0"/>
    <s v="Höfuðborgarsvæðið"/>
    <x v="11"/>
    <x v="4"/>
    <s v="Sala ekki flutningsjöfnuð"/>
    <n v="17770270"/>
    <n v="17770.27"/>
    <x v="10"/>
    <x v="2"/>
    <s v="Millilanda"/>
    <m/>
  </r>
  <r>
    <s v="Reykjavík"/>
    <s v="Höfuðborgarsvæðið"/>
    <n v="101"/>
    <x v="0"/>
    <s v="Höfuðborgarsvæðið"/>
    <x v="12"/>
    <x v="4"/>
    <s v="Sala ekki flutningsjöfnuð"/>
    <n v="396358"/>
    <n v="345.22781799999996"/>
    <x v="10"/>
    <x v="2"/>
    <s v="Millilanda"/>
    <m/>
  </r>
  <r>
    <s v="Reykjavík"/>
    <s v="Höfuðborgarsvæðið"/>
    <n v="101"/>
    <x v="0"/>
    <s v="Höfuðborgarsvæðið"/>
    <x v="6"/>
    <x v="3"/>
    <s v="Sala innan svæðis - flj."/>
    <n v="3262385"/>
    <n v="2821.963025"/>
    <x v="7"/>
    <x v="3"/>
    <s v="Innanlands"/>
    <m/>
  </r>
  <r>
    <s v="Reykjavík"/>
    <s v="Höfuðborgarsvæðið"/>
    <n v="101"/>
    <x v="0"/>
    <s v="Höfuðborgarsvæðið"/>
    <x v="6"/>
    <x v="3"/>
    <s v="Sala innan svæðis - flj."/>
    <n v="3474628"/>
    <n v="3005.5532199999998"/>
    <x v="7"/>
    <x v="3"/>
    <s v="Innanlands"/>
    <m/>
  </r>
  <r>
    <s v="Stykkishólmur"/>
    <s v="Stykkishólmur"/>
    <n v="340"/>
    <x v="1"/>
    <s v="Vesturland"/>
    <x v="6"/>
    <x v="3"/>
    <s v="Sala innan svæðis - flj."/>
    <n v="95000"/>
    <n v="82.174999999999997"/>
    <x v="10"/>
    <x v="2"/>
    <s v="Innanlands"/>
    <s v="Einni færslu skipt í tvennt til að geta flokkað betur"/>
  </r>
  <r>
    <s v="Stykkishólmur"/>
    <s v="Stykkishólmur"/>
    <n v="340"/>
    <x v="1"/>
    <s v="Vesturland"/>
    <x v="6"/>
    <x v="3"/>
    <s v="Sala innan svæðis - flj."/>
    <n v="198194"/>
    <n v="171.43780999999998"/>
    <x v="10"/>
    <x v="3"/>
    <s v="Innanlands"/>
    <s v="Einni færslu skipt í tvennt til að geta flokkað betur"/>
  </r>
  <r>
    <s v="Reykjavík"/>
    <s v="Höfuðborgarsvæðið"/>
    <n v="101"/>
    <x v="0"/>
    <s v="Höfuðborgarsvæðið"/>
    <x v="1"/>
    <x v="0"/>
    <s v="Sala innan svæðis - flj."/>
    <n v="1493378"/>
    <n v="1120.0335"/>
    <x v="6"/>
    <x v="0"/>
    <s v="Innanlands"/>
    <m/>
  </r>
  <r>
    <s v="Reykjavík"/>
    <s v="Höfuðborgarsvæðið"/>
    <n v="101"/>
    <x v="0"/>
    <s v="Höfuðborgarsvæðið"/>
    <x v="7"/>
    <x v="3"/>
    <s v="Sala innan svæðis - flj."/>
    <n v="532270"/>
    <n v="460.41354999999999"/>
    <x v="6"/>
    <x v="0"/>
    <s v="Innanlands"/>
    <m/>
  </r>
  <r>
    <s v="Reykjavík"/>
    <s v="Höfuðborgarsvæðið"/>
    <n v="101"/>
    <x v="0"/>
    <s v="Höfuðborgarsvæðið"/>
    <x v="7"/>
    <x v="3"/>
    <s v="Sala utan svæðis - flj."/>
    <n v="46619"/>
    <n v="40.325434999999999"/>
    <x v="6"/>
    <x v="0"/>
    <s v="Innanlands"/>
    <m/>
  </r>
  <r>
    <s v="Reykjavík"/>
    <s v="Höfuðborgarsvæðið"/>
    <n v="101"/>
    <x v="0"/>
    <s v="Höfuðborgarsvæðið"/>
    <x v="9"/>
    <x v="3"/>
    <s v="Sala utan svæðis - flj."/>
    <n v="19600"/>
    <n v="16.954000000000001"/>
    <x v="6"/>
    <x v="2"/>
    <s v="Innanlands"/>
    <m/>
  </r>
  <r>
    <s v="Söludælur"/>
    <s v="Höfuðborgarsvæðið"/>
    <n v="101"/>
    <x v="0"/>
    <s v="Höfuðborgarsvæðið"/>
    <x v="6"/>
    <x v="3"/>
    <s v="Sala innan svæðis - flj."/>
    <n v="128555"/>
    <n v="111.200075"/>
    <x v="7"/>
    <x v="2"/>
    <s v="Innanlands"/>
    <m/>
  </r>
  <r>
    <s v="Söludælur"/>
    <s v="Höfuðborgarsvæðið"/>
    <n v="101"/>
    <x v="0"/>
    <s v="Höfuðborgarsvæðið"/>
    <x v="6"/>
    <x v="3"/>
    <s v="Sala innan svæðis - flj."/>
    <n v="15788"/>
    <n v="13.656619999999998"/>
    <x v="7"/>
    <x v="2"/>
    <s v="Innanlands"/>
    <m/>
  </r>
  <r>
    <s v="Söludælur"/>
    <s v="Höfuðborgarsvæðið"/>
    <n v="101"/>
    <x v="0"/>
    <s v="Höfuðborgarsvæðið"/>
    <x v="6"/>
    <x v="3"/>
    <s v="Sala innan svæðis - flj."/>
    <n v="922"/>
    <n v="0.79752999999999996"/>
    <x v="7"/>
    <x v="2"/>
    <s v="Innanlands"/>
    <m/>
  </r>
  <r>
    <s v="Söludælur"/>
    <s v="Höfuðborgarsvæðið"/>
    <n v="101"/>
    <x v="0"/>
    <s v="Höfuðborgarsvæðið"/>
    <x v="6"/>
    <x v="3"/>
    <s v="Sala innan svæðis - flj."/>
    <n v="69863"/>
    <n v="60.431495000000005"/>
    <x v="7"/>
    <x v="2"/>
    <s v="Innanlands"/>
    <m/>
  </r>
  <r>
    <s v="Reykjavík"/>
    <s v="Höfuðborgarsvæðið"/>
    <n v="101"/>
    <x v="0"/>
    <s v="Höfuðborgarsvæðið"/>
    <x v="1"/>
    <x v="0"/>
    <s v="Sala innan svæðis - flj."/>
    <n v="22791"/>
    <n v="17.093250000000001"/>
    <x v="6"/>
    <x v="0"/>
    <s v="Innanlands"/>
    <m/>
  </r>
  <r>
    <s v="Reykjavík"/>
    <s v="Höfuðborgarsvæðið"/>
    <n v="101"/>
    <x v="0"/>
    <s v="Höfuðborgarsvæðið"/>
    <x v="2"/>
    <x v="0"/>
    <s v="Sala innan svæðis - flj."/>
    <n v="2"/>
    <n v="1.5E-3"/>
    <x v="6"/>
    <x v="0"/>
    <s v="Innanlands"/>
    <m/>
  </r>
  <r>
    <s v="Reykjavík"/>
    <s v="Höfuðborgarsvæðið"/>
    <n v="101"/>
    <x v="0"/>
    <s v="Höfuðborgarsvæðið"/>
    <x v="4"/>
    <x v="2"/>
    <s v="Sala ekki flutningsjöfnuð"/>
    <n v="311744"/>
    <n v="252.51264"/>
    <x v="6"/>
    <x v="1"/>
    <s v="Millilanda"/>
    <m/>
  </r>
  <r>
    <s v="Reykjavík"/>
    <s v="Höfuðborgarsvæðið"/>
    <n v="101"/>
    <x v="0"/>
    <s v="Höfuðborgarsvæðið"/>
    <x v="4"/>
    <x v="2"/>
    <s v="Sala innan svæðis - flj."/>
    <n v="533760"/>
    <n v="432.34560000000005"/>
    <x v="6"/>
    <x v="1"/>
    <s v="Innanlands"/>
    <m/>
  </r>
  <r>
    <s v="Reykjavík"/>
    <s v="Höfuðborgarsvæðið"/>
    <n v="101"/>
    <x v="0"/>
    <s v="Höfuðborgarsvæðið"/>
    <x v="7"/>
    <x v="3"/>
    <s v="Sala innan svæðis - flj."/>
    <n v="4127932"/>
    <n v="3570.6611800000001"/>
    <x v="6"/>
    <x v="0"/>
    <s v="Innanlands"/>
    <m/>
  </r>
  <r>
    <s v="Reykjavík"/>
    <s v="Höfuðborgarsvæðið"/>
    <n v="101"/>
    <x v="0"/>
    <s v="Höfuðborgarsvæðið"/>
    <x v="5"/>
    <x v="2"/>
    <s v="Sala innan svæðis - flj."/>
    <n v="1057"/>
    <n v="0.8561700000000001"/>
    <x v="6"/>
    <x v="1"/>
    <s v="Innanlands"/>
    <m/>
  </r>
  <r>
    <s v="Reykjavík"/>
    <s v="Höfuðborgarsvæðið"/>
    <n v="101"/>
    <x v="0"/>
    <s v="Höfuðborgarsvæðið"/>
    <x v="8"/>
    <x v="3"/>
    <s v="Sala innan svæðis - flj."/>
    <n v="11630282"/>
    <n v="10060.193929999999"/>
    <x v="6"/>
    <x v="2"/>
    <s v="Innanlands"/>
    <m/>
  </r>
  <r>
    <s v="Reykjavík"/>
    <s v="Höfuðborgarsvæðið"/>
    <n v="101"/>
    <x v="0"/>
    <s v="Höfuðborgarsvæðið"/>
    <x v="9"/>
    <x v="3"/>
    <s v="Sala innan svæðis - flj."/>
    <n v="2148236"/>
    <n v="1858.2241399999998"/>
    <x v="6"/>
    <x v="2"/>
    <s v="Innanlands"/>
    <m/>
  </r>
  <r>
    <s v="Reykjavík"/>
    <s v="Höfuðborgarsvæðið"/>
    <n v="101"/>
    <x v="0"/>
    <s v="Höfuðborgarsvæðið"/>
    <x v="10"/>
    <x v="3"/>
    <s v="Sala innan svæðis - flj."/>
    <n v="871350"/>
    <n v="753.71775000000002"/>
    <x v="6"/>
    <x v="2"/>
    <s v="Innanlands"/>
    <m/>
  </r>
  <r>
    <s v="Reykjavík"/>
    <s v="Höfuðborgarsvæðið"/>
    <n v="101"/>
    <x v="0"/>
    <s v="Höfuðborgarsvæðið"/>
    <x v="11"/>
    <x v="4"/>
    <s v="Sala ekki flutningsjöfnuð"/>
    <n v="4058901"/>
    <n v="4058.9009999999998"/>
    <x v="10"/>
    <x v="2"/>
    <s v="Millilanda"/>
    <m/>
  </r>
  <r>
    <s v="Reykjavík"/>
    <s v="Höfuðborgarsvæðið"/>
    <n v="101"/>
    <x v="0"/>
    <s v="Höfuðborgarsvæðið"/>
    <x v="1"/>
    <x v="0"/>
    <s v="Sala ekki flutningsjöfnuð"/>
    <n v="16400"/>
    <n v="12.3"/>
    <x v="6"/>
    <x v="0"/>
    <s v="Millilanda"/>
    <m/>
  </r>
  <r>
    <s v="Reykjavík"/>
    <s v="Höfuðborgarsvæðið"/>
    <n v="101"/>
    <x v="0"/>
    <s v="Höfuðborgarsvæðið"/>
    <x v="7"/>
    <x v="3"/>
    <s v="Sala innan svæðis - flj."/>
    <n v="3522376"/>
    <n v="3046.8552399999999"/>
    <x v="6"/>
    <x v="0"/>
    <s v="Innanlands"/>
    <m/>
  </r>
  <r>
    <s v="Söludælur"/>
    <s v="Höfuðborgarsvæðið"/>
    <n v="101"/>
    <x v="0"/>
    <s v="Höfuðborgarsvæðið"/>
    <x v="6"/>
    <x v="3"/>
    <s v="Sala innan svæðis - flj."/>
    <n v="33891"/>
    <n v="29.315715000000001"/>
    <x v="7"/>
    <x v="2"/>
    <s v="Innanlands"/>
    <m/>
  </r>
  <r>
    <s v="Reykjavík"/>
    <s v="Höfuðborgarsvæðið"/>
    <n v="101"/>
    <x v="0"/>
    <s v="Höfuðborgarsvæðið"/>
    <x v="12"/>
    <x v="4"/>
    <s v="Sala ekki flutningsjöfnuð"/>
    <n v="1434399"/>
    <n v="1249.361529"/>
    <x v="10"/>
    <x v="2"/>
    <s v="Millilanda"/>
    <m/>
  </r>
  <r>
    <s v="Reykjavík"/>
    <s v="Höfuðborgarsvæðið"/>
    <n v="101"/>
    <x v="0"/>
    <s v="Höfuðborgarsvæðið"/>
    <x v="9"/>
    <x v="3"/>
    <s v="Sala innan svæðis - flj."/>
    <n v="2367837"/>
    <n v="2048.179005"/>
    <x v="6"/>
    <x v="2"/>
    <s v="Innanlands"/>
    <m/>
  </r>
  <r>
    <s v="Reykjavík"/>
    <s v="Höfuðborgarsvæðið"/>
    <n v="101"/>
    <x v="0"/>
    <s v="Höfuðborgarsvæðið"/>
    <x v="10"/>
    <x v="3"/>
    <s v="Sala innan svæðis - flj."/>
    <n v="265630"/>
    <n v="229.76995000000002"/>
    <x v="6"/>
    <x v="2"/>
    <s v="Innanlands"/>
    <m/>
  </r>
  <r>
    <s v="Reykjavík"/>
    <s v="Höfuðborgarsvæðið"/>
    <n v="101"/>
    <x v="0"/>
    <s v="Höfuðborgarsvæðið"/>
    <x v="11"/>
    <x v="4"/>
    <s v="Sala ekki flutningsjöfnuð"/>
    <n v="2900627"/>
    <n v="2900.627"/>
    <x v="10"/>
    <x v="2"/>
    <s v="Millilanda"/>
    <m/>
  </r>
  <r>
    <s v="Söludælur"/>
    <s v="Höfuðborgarsvæðið"/>
    <n v="101"/>
    <x v="0"/>
    <s v="Höfuðborgarsvæðið"/>
    <x v="6"/>
    <x v="3"/>
    <s v="Sala innan svæðis - flj."/>
    <n v="6191"/>
    <n v="5.3552150000000003"/>
    <x v="7"/>
    <x v="2"/>
    <s v="Innanlands"/>
    <m/>
  </r>
  <r>
    <s v="Reykjavík"/>
    <s v="Höfuðborgarsvæðið"/>
    <n v="101"/>
    <x v="0"/>
    <s v="Höfuðborgarsvæðið"/>
    <x v="1"/>
    <x v="0"/>
    <s v="Sala ekki flutningsjöfnuð"/>
    <n v="1109"/>
    <n v="0.83174999999999999"/>
    <x v="6"/>
    <x v="0"/>
    <s v="Millilanda"/>
    <m/>
  </r>
  <r>
    <s v="Reykjavík"/>
    <s v="Höfuðborgarsvæðið"/>
    <n v="101"/>
    <x v="0"/>
    <s v="Höfuðborgarsvæðið"/>
    <x v="1"/>
    <x v="0"/>
    <s v="Sala innan svæðis - flj."/>
    <n v="29133"/>
    <n v="21.84975"/>
    <x v="6"/>
    <x v="0"/>
    <s v="Innanlands"/>
    <m/>
  </r>
  <r>
    <s v="Reykjavík"/>
    <s v="Höfuðborgarsvæðið"/>
    <n v="101"/>
    <x v="0"/>
    <s v="Höfuðborgarsvæðið"/>
    <x v="1"/>
    <x v="0"/>
    <s v="Sala utan svæðis - flj."/>
    <n v="685"/>
    <n v="0.51375000000000004"/>
    <x v="6"/>
    <x v="0"/>
    <s v="Innanlands"/>
    <m/>
  </r>
  <r>
    <s v="Reykjavík"/>
    <s v="Höfuðborgarsvæðið"/>
    <n v="101"/>
    <x v="0"/>
    <s v="Höfuðborgarsvæðið"/>
    <x v="3"/>
    <x v="1"/>
    <s v="Sala innan svæðis - flj."/>
    <n v="150000"/>
    <n v="109.35"/>
    <x v="6"/>
    <x v="1"/>
    <s v="Innanlands"/>
    <m/>
  </r>
  <r>
    <s v="Reykjavík"/>
    <s v="Höfuðborgarsvæðið"/>
    <n v="101"/>
    <x v="0"/>
    <s v="Höfuðborgarsvæðið"/>
    <x v="4"/>
    <x v="2"/>
    <s v="Sala innan svæðis - flj."/>
    <n v="58463"/>
    <n v="47.355030000000006"/>
    <x v="6"/>
    <x v="1"/>
    <s v="Innanlands"/>
    <m/>
  </r>
  <r>
    <s v="Reykjavík"/>
    <s v="Höfuðborgarsvæðið"/>
    <n v="101"/>
    <x v="0"/>
    <s v="Höfuðborgarsvæðið"/>
    <x v="7"/>
    <x v="3"/>
    <s v="Sala innan svæðis - flj."/>
    <n v="326246"/>
    <n v="282.20278999999999"/>
    <x v="6"/>
    <x v="0"/>
    <s v="Innanlands"/>
    <m/>
  </r>
  <r>
    <s v="Reykjavík"/>
    <s v="Höfuðborgarsvæðið"/>
    <n v="101"/>
    <x v="0"/>
    <s v="Höfuðborgarsvæðið"/>
    <x v="14"/>
    <x v="4"/>
    <s v="Sala ekki flutningsjöfnuð"/>
    <n v="3750159"/>
    <n v="3750.1590000000001"/>
    <x v="10"/>
    <x v="2"/>
    <s v="Millilanda"/>
    <m/>
  </r>
  <r>
    <s v="Reykjavík"/>
    <s v="Höfuðborgarsvæðið"/>
    <n v="101"/>
    <x v="0"/>
    <s v="Höfuðborgarsvæðið"/>
    <x v="9"/>
    <x v="3"/>
    <s v="Sala innan svæðis - flj."/>
    <n v="2393113"/>
    <n v="2070.0427449999997"/>
    <x v="6"/>
    <x v="2"/>
    <s v="Innanlands"/>
    <m/>
  </r>
  <r>
    <s v="Reykjavík"/>
    <s v="Höfuðborgarsvæðið"/>
    <n v="101"/>
    <x v="0"/>
    <s v="Höfuðborgarsvæðið"/>
    <x v="10"/>
    <x v="3"/>
    <s v="Sala innan svæðis - flj."/>
    <n v="357388"/>
    <n v="309.14062000000001"/>
    <x v="6"/>
    <x v="2"/>
    <s v="Innanlands"/>
    <m/>
  </r>
  <r>
    <s v="Reykjavík"/>
    <s v="Höfuðborgarsvæðið"/>
    <n v="101"/>
    <x v="0"/>
    <s v="Höfuðborgarsvæðið"/>
    <x v="6"/>
    <x v="3"/>
    <s v="Sala ekki flutningsjöfnuð"/>
    <n v="-7019"/>
    <n v="0"/>
    <x v="10"/>
    <x v="2"/>
    <s v="Millilanda"/>
    <m/>
  </r>
  <r>
    <s v="Reykjavík"/>
    <s v="Höfuðborgarsvæðið"/>
    <n v="101"/>
    <x v="0"/>
    <s v="Höfuðborgarsvæðið"/>
    <x v="11"/>
    <x v="4"/>
    <s v="Sala innan svæðis - flj."/>
    <n v="4767211"/>
    <n v="4767.2110000000002"/>
    <x v="9"/>
    <x v="2"/>
    <s v="Innanlands"/>
    <m/>
  </r>
  <r>
    <s v="Reykjavík"/>
    <s v="Höfuðborgarsvæðið"/>
    <n v="101"/>
    <x v="0"/>
    <s v="Höfuðborgarsvæðið"/>
    <x v="12"/>
    <x v="4"/>
    <s v="Sala innan svæðis - flj."/>
    <n v="5386934"/>
    <n v="4692.0195140000005"/>
    <x v="9"/>
    <x v="2"/>
    <s v="Innanlands"/>
    <m/>
  </r>
  <r>
    <s v="Söludælur"/>
    <s v="Höfuðborgarsvæðið"/>
    <n v="101"/>
    <x v="0"/>
    <s v="Höfuðborgarsvæðið"/>
    <x v="6"/>
    <x v="3"/>
    <s v="Sala innan svæðis - flj."/>
    <n v="56023"/>
    <n v="48.459894999999996"/>
    <x v="7"/>
    <x v="2"/>
    <s v="Innanlands"/>
    <m/>
  </r>
  <r>
    <s v="Söludælur"/>
    <s v="Höfuðborgarsvæðið"/>
    <n v="101"/>
    <x v="0"/>
    <s v="Höfuðborgarsvæðið"/>
    <x v="6"/>
    <x v="3"/>
    <s v="Sala innan svæðis - flj."/>
    <n v="53851"/>
    <n v="46.581114999999997"/>
    <x v="7"/>
    <x v="2"/>
    <s v="Innanlands"/>
    <m/>
  </r>
  <r>
    <s v="Söludælur"/>
    <s v="Höfuðborgarsvæðið"/>
    <n v="101"/>
    <x v="0"/>
    <s v="Höfuðborgarsvæðið"/>
    <x v="6"/>
    <x v="3"/>
    <s v="Sala innan svæðis - flj."/>
    <n v="874146"/>
    <n v="756.13629000000003"/>
    <x v="7"/>
    <x v="2"/>
    <s v="Innanlands"/>
    <m/>
  </r>
  <r>
    <s v="Söludælur"/>
    <s v="Höfuðborgarsvæðið"/>
    <n v="101"/>
    <x v="0"/>
    <s v="Höfuðborgarsvæðið"/>
    <x v="6"/>
    <x v="3"/>
    <s v="Sala innan svæðis - flj."/>
    <n v="53647"/>
    <n v="46.404654999999998"/>
    <x v="7"/>
    <x v="2"/>
    <s v="Innanlands"/>
    <m/>
  </r>
  <r>
    <s v="Söludælur"/>
    <s v="Höfuðborgarsvæðið"/>
    <n v="101"/>
    <x v="0"/>
    <s v="Höfuðborgarsvæðið"/>
    <x v="6"/>
    <x v="3"/>
    <s v="Sala innan svæðis - flj."/>
    <n v="1351652"/>
    <n v="1169.1789799999999"/>
    <x v="7"/>
    <x v="2"/>
    <s v="Innanlands"/>
    <m/>
  </r>
  <r>
    <s v="Söludælur"/>
    <s v="Höfuðborgarsvæðið"/>
    <n v="101"/>
    <x v="0"/>
    <s v="Höfuðborgarsvæðið"/>
    <x v="6"/>
    <x v="3"/>
    <s v="Sala innan svæðis - flj."/>
    <n v="34893"/>
    <n v="30.182445000000001"/>
    <x v="7"/>
    <x v="2"/>
    <s v="Innanlands"/>
    <m/>
  </r>
  <r>
    <s v="Söludælur"/>
    <s v="Höfuðborgarsvæðið"/>
    <n v="101"/>
    <x v="0"/>
    <s v="Höfuðborgarsvæðið"/>
    <x v="6"/>
    <x v="3"/>
    <s v="Sala innan svæðis - flj."/>
    <n v="0"/>
    <n v="0"/>
    <x v="7"/>
    <x v="2"/>
    <s v="Innanlands"/>
    <m/>
  </r>
  <r>
    <s v="Söludælur"/>
    <s v="Höfuðborgarsvæðið"/>
    <n v="101"/>
    <x v="0"/>
    <s v="Höfuðborgarsvæðið"/>
    <x v="1"/>
    <x v="0"/>
    <s v="Sala innan svæðis - flj."/>
    <n v="16668355"/>
    <n v="12501.266250000001"/>
    <x v="6"/>
    <x v="0"/>
    <s v="Innanlands"/>
    <m/>
  </r>
  <r>
    <s v="Söludælur"/>
    <s v="Höfuðborgarsvæðið"/>
    <n v="101"/>
    <x v="0"/>
    <s v="Höfuðborgarsvæðið"/>
    <x v="7"/>
    <x v="3"/>
    <s v="Sala innan svæðis - flj."/>
    <n v="6467743"/>
    <n v="5594.5976950000004"/>
    <x v="6"/>
    <x v="0"/>
    <s v="Innanlands"/>
    <m/>
  </r>
  <r>
    <s v="Söludælur"/>
    <s v="Höfuðborgarsvæðið"/>
    <n v="101"/>
    <x v="0"/>
    <s v="Höfuðborgarsvæðið"/>
    <x v="1"/>
    <x v="0"/>
    <s v="Sala innan svæðis - flj."/>
    <n v="3015312"/>
    <n v="2261.4839999999999"/>
    <x v="6"/>
    <x v="0"/>
    <s v="Innanlands"/>
    <m/>
  </r>
  <r>
    <s v="Söludælur"/>
    <s v="Höfuðborgarsvæðið"/>
    <n v="101"/>
    <x v="0"/>
    <s v="Höfuðborgarsvæðið"/>
    <x v="2"/>
    <x v="0"/>
    <s v="Sala innan svæðis - flj."/>
    <n v="23906"/>
    <n v="17.929500000000001"/>
    <x v="6"/>
    <x v="0"/>
    <s v="Innanlands"/>
    <m/>
  </r>
  <r>
    <s v="Söludælur"/>
    <s v="Höfuðborgarsvæðið"/>
    <n v="101"/>
    <x v="0"/>
    <s v="Höfuðborgarsvæðið"/>
    <x v="7"/>
    <x v="3"/>
    <s v="Sala innan svæðis - flj."/>
    <n v="1228830"/>
    <n v="1062.93795"/>
    <x v="6"/>
    <x v="0"/>
    <s v="Innanlands"/>
    <m/>
  </r>
  <r>
    <s v="Söludælur"/>
    <s v="Höfuðborgarsvæðið"/>
    <n v="101"/>
    <x v="0"/>
    <s v="Höfuðborgarsvæðið"/>
    <x v="5"/>
    <x v="2"/>
    <s v="Sala innan svæðis - flj."/>
    <n v="1746"/>
    <n v="1.4142600000000001"/>
    <x v="6"/>
    <x v="1"/>
    <s v="Innanlands"/>
    <m/>
  </r>
  <r>
    <s v="Söludælur"/>
    <s v="Höfuðborgarsvæðið"/>
    <n v="101"/>
    <x v="0"/>
    <s v="Höfuðborgarsvæðið"/>
    <x v="1"/>
    <x v="0"/>
    <s v="Sala innan svæðis - flj."/>
    <n v="1520814"/>
    <n v="1140.6105"/>
    <x v="6"/>
    <x v="0"/>
    <s v="Innanlands"/>
    <m/>
  </r>
  <r>
    <s v="Söludælur"/>
    <s v="Höfuðborgarsvæðið"/>
    <n v="101"/>
    <x v="0"/>
    <s v="Höfuðborgarsvæðið"/>
    <x v="2"/>
    <x v="0"/>
    <s v="Sala innan svæðis - flj."/>
    <n v="5170"/>
    <n v="3.8774999999999999"/>
    <x v="6"/>
    <x v="0"/>
    <s v="Innanlands"/>
    <m/>
  </r>
  <r>
    <s v="Söludælur"/>
    <s v="Höfuðborgarsvæðið"/>
    <n v="101"/>
    <x v="0"/>
    <s v="Höfuðborgarsvæðið"/>
    <x v="7"/>
    <x v="3"/>
    <s v="Sala innan svæðis - flj."/>
    <n v="634199"/>
    <n v="548.58213499999999"/>
    <x v="6"/>
    <x v="0"/>
    <s v="Innanlands"/>
    <m/>
  </r>
  <r>
    <s v="Söludælur"/>
    <s v="Höfuðborgarsvæðið"/>
    <n v="101"/>
    <x v="0"/>
    <s v="Höfuðborgarsvæðið"/>
    <x v="1"/>
    <x v="0"/>
    <s v="Sala innan svæðis - flj."/>
    <n v="243879"/>
    <n v="182.90924999999999"/>
    <x v="6"/>
    <x v="0"/>
    <s v="Innanlands"/>
    <m/>
  </r>
  <r>
    <s v="Söludælur"/>
    <s v="Höfuðborgarsvæðið"/>
    <n v="101"/>
    <x v="0"/>
    <s v="Höfuðborgarsvæðið"/>
    <x v="2"/>
    <x v="0"/>
    <s v="Sala innan svæðis - flj."/>
    <n v="16303"/>
    <n v="12.22725"/>
    <x v="6"/>
    <x v="0"/>
    <s v="Innanlands"/>
    <m/>
  </r>
  <r>
    <s v="Söludælur"/>
    <s v="Höfuðborgarsvæðið"/>
    <n v="101"/>
    <x v="0"/>
    <s v="Höfuðborgarsvæðið"/>
    <x v="7"/>
    <x v="3"/>
    <s v="Sala innan svæðis - flj."/>
    <n v="101499"/>
    <n v="87.796634999999995"/>
    <x v="6"/>
    <x v="0"/>
    <s v="Innanlands"/>
    <m/>
  </r>
  <r>
    <s v="Söludælur"/>
    <s v="Höfuðborgarsvæðið"/>
    <n v="101"/>
    <x v="0"/>
    <s v="Höfuðborgarsvæðið"/>
    <x v="1"/>
    <x v="0"/>
    <s v="Sala innan svæðis - flj."/>
    <n v="2718933"/>
    <n v="2039.19975"/>
    <x v="6"/>
    <x v="0"/>
    <s v="Innanlands"/>
    <m/>
  </r>
  <r>
    <s v="Söludælur"/>
    <s v="Höfuðborgarsvæðið"/>
    <n v="101"/>
    <x v="0"/>
    <s v="Höfuðborgarsvæðið"/>
    <x v="7"/>
    <x v="3"/>
    <s v="Sala innan svæðis - flj."/>
    <n v="1560514"/>
    <n v="1349.8446100000001"/>
    <x v="6"/>
    <x v="0"/>
    <s v="Innanlands"/>
    <m/>
  </r>
  <r>
    <s v="Söludælur"/>
    <s v="Höfuðborgarsvæðið"/>
    <n v="101"/>
    <x v="0"/>
    <s v="Höfuðborgarsvæðið"/>
    <x v="1"/>
    <x v="0"/>
    <s v="Sala innan svæðis - flj."/>
    <n v="1889393"/>
    <n v="1417.04475"/>
    <x v="6"/>
    <x v="0"/>
    <s v="Innanlands"/>
    <m/>
  </r>
  <r>
    <s v="Söludælur"/>
    <s v="Höfuðborgarsvæðið"/>
    <n v="101"/>
    <x v="0"/>
    <s v="Höfuðborgarsvæðið"/>
    <x v="2"/>
    <x v="0"/>
    <s v="Sala innan svæðis - flj."/>
    <n v="10882"/>
    <n v="8.1615000000000002"/>
    <x v="6"/>
    <x v="0"/>
    <s v="Innanlands"/>
    <m/>
  </r>
  <r>
    <s v="Söludælur"/>
    <s v="Höfuðborgarsvæðið"/>
    <n v="101"/>
    <x v="0"/>
    <s v="Höfuðborgarsvæðið"/>
    <x v="7"/>
    <x v="3"/>
    <s v="Sala innan svæðis - flj."/>
    <n v="910415"/>
    <n v="787.50897499999996"/>
    <x v="6"/>
    <x v="0"/>
    <s v="Innanlands"/>
    <m/>
  </r>
  <r>
    <s v="Söludælur"/>
    <s v="Höfuðborgarsvæðið"/>
    <n v="101"/>
    <x v="0"/>
    <s v="Höfuðborgarsvæðið"/>
    <x v="1"/>
    <x v="0"/>
    <s v="Sala innan svæðis - flj."/>
    <n v="1030099"/>
    <n v="772.57425000000001"/>
    <x v="6"/>
    <x v="0"/>
    <s v="Innanlands"/>
    <m/>
  </r>
  <r>
    <s v="Söludælur"/>
    <s v="Höfuðborgarsvæðið"/>
    <n v="101"/>
    <x v="0"/>
    <s v="Höfuðborgarsvæðið"/>
    <x v="7"/>
    <x v="3"/>
    <s v="Sala innan svæðis - flj."/>
    <n v="346751"/>
    <n v="299.939615"/>
    <x v="6"/>
    <x v="0"/>
    <s v="Innanlands"/>
    <m/>
  </r>
  <r>
    <s v="Söludælur"/>
    <s v="Höfuðborgarsvæðið"/>
    <n v="101"/>
    <x v="0"/>
    <s v="Höfuðborgarsvæðið"/>
    <x v="1"/>
    <x v="0"/>
    <s v="Sala innan svæðis - flj."/>
    <n v="801667"/>
    <n v="601.25025000000005"/>
    <x v="6"/>
    <x v="0"/>
    <s v="Innanlands"/>
    <m/>
  </r>
  <r>
    <s v="Söludælur"/>
    <s v="Höfuðborgarsvæðið"/>
    <n v="101"/>
    <x v="0"/>
    <s v="Höfuðborgarsvæðið"/>
    <x v="7"/>
    <x v="3"/>
    <s v="Sala innan svæðis - flj."/>
    <n v="261387"/>
    <n v="226.09975500000002"/>
    <x v="6"/>
    <x v="0"/>
    <s v="Innanlands"/>
    <m/>
  </r>
  <r>
    <s v="Söludælur"/>
    <s v="Höfuðborgarsvæðið"/>
    <n v="101"/>
    <x v="0"/>
    <s v="Höfuðborgarsvæðið"/>
    <x v="1"/>
    <x v="0"/>
    <s v="Sala innan svæðis - flj."/>
    <n v="1121198"/>
    <n v="840.89850000000001"/>
    <x v="6"/>
    <x v="0"/>
    <s v="Innanlands"/>
    <m/>
  </r>
  <r>
    <s v="Söludælur"/>
    <s v="Höfuðborgarsvæðið"/>
    <n v="101"/>
    <x v="0"/>
    <s v="Höfuðborgarsvæðið"/>
    <x v="7"/>
    <x v="3"/>
    <s v="Sala innan svæðis - flj."/>
    <n v="420802"/>
    <n v="363.99372999999997"/>
    <x v="6"/>
    <x v="0"/>
    <s v="Innanlands"/>
    <m/>
  </r>
  <r>
    <s v="Söludælur"/>
    <s v="Höfuðborgarsvæðið"/>
    <n v="101"/>
    <x v="0"/>
    <s v="Höfuðborgarsvæðið"/>
    <x v="1"/>
    <x v="0"/>
    <s v="Sala innan svæðis - flj."/>
    <n v="2478261"/>
    <n v="1858.6957500000001"/>
    <x v="6"/>
    <x v="0"/>
    <s v="Innanlands"/>
    <m/>
  </r>
  <r>
    <s v="Söludælur"/>
    <s v="Höfuðborgarsvæðið"/>
    <n v="101"/>
    <x v="0"/>
    <s v="Höfuðborgarsvæðið"/>
    <x v="2"/>
    <x v="0"/>
    <s v="Sala innan svæðis - flj."/>
    <n v="144833"/>
    <n v="108.62475000000001"/>
    <x v="6"/>
    <x v="0"/>
    <s v="Innanlands"/>
    <m/>
  </r>
  <r>
    <s v="Söludælur"/>
    <s v="Höfuðborgarsvæðið"/>
    <n v="101"/>
    <x v="0"/>
    <s v="Höfuðborgarsvæðið"/>
    <x v="7"/>
    <x v="3"/>
    <s v="Sala innan svæðis - flj."/>
    <n v="1389432"/>
    <n v="1201.8586799999998"/>
    <x v="6"/>
    <x v="0"/>
    <s v="Innanlands"/>
    <m/>
  </r>
  <r>
    <s v="Söludælur"/>
    <s v="Höfuðborgarsvæðið"/>
    <n v="101"/>
    <x v="0"/>
    <s v="Höfuðborgarsvæðið"/>
    <x v="5"/>
    <x v="2"/>
    <s v="Sala innan svæðis - flj."/>
    <n v="416"/>
    <n v="0.33696000000000004"/>
    <x v="6"/>
    <x v="1"/>
    <s v="Innanlands"/>
    <m/>
  </r>
  <r>
    <s v="Söludælur"/>
    <s v="Höfuðborgarsvæðið"/>
    <n v="101"/>
    <x v="0"/>
    <s v="Höfuðborgarsvæðið"/>
    <x v="1"/>
    <x v="0"/>
    <s v="Sala innan svæðis - flj."/>
    <n v="1908713"/>
    <n v="1431.53475"/>
    <x v="6"/>
    <x v="0"/>
    <s v="Innanlands"/>
    <m/>
  </r>
  <r>
    <s v="Söludælur"/>
    <s v="Höfuðborgarsvæðið"/>
    <n v="101"/>
    <x v="0"/>
    <s v="Höfuðborgarsvæðið"/>
    <x v="2"/>
    <x v="0"/>
    <s v="Sala innan svæðis - flj."/>
    <n v="6143"/>
    <n v="4.6072499999999996"/>
    <x v="6"/>
    <x v="0"/>
    <s v="Innanlands"/>
    <m/>
  </r>
  <r>
    <s v="Söludælur"/>
    <s v="Höfuðborgarsvæðið"/>
    <n v="101"/>
    <x v="0"/>
    <s v="Höfuðborgarsvæðið"/>
    <x v="7"/>
    <x v="3"/>
    <s v="Sala innan svæðis - flj."/>
    <n v="1729058"/>
    <n v="1495.63517"/>
    <x v="6"/>
    <x v="0"/>
    <s v="Innanlands"/>
    <m/>
  </r>
  <r>
    <s v="Söludælur"/>
    <s v="Höfuðborgarsvæðið"/>
    <n v="101"/>
    <x v="0"/>
    <s v="Höfuðborgarsvæðið"/>
    <x v="5"/>
    <x v="2"/>
    <s v="Sala innan svæðis - flj."/>
    <n v="3799"/>
    <n v="3.0771899999999999"/>
    <x v="6"/>
    <x v="1"/>
    <s v="Innanlands"/>
    <m/>
  </r>
  <r>
    <s v="Söludælur"/>
    <s v="Höfuðborgarsvæðið"/>
    <n v="101"/>
    <x v="0"/>
    <s v="Höfuðborgarsvæðið"/>
    <x v="1"/>
    <x v="0"/>
    <s v="Sala innan svæðis - flj."/>
    <n v="668328"/>
    <n v="501.24599999999998"/>
    <x v="6"/>
    <x v="0"/>
    <s v="Innanlands"/>
    <m/>
  </r>
  <r>
    <s v="Söludælur"/>
    <s v="Höfuðborgarsvæðið"/>
    <n v="101"/>
    <x v="0"/>
    <s v="Höfuðborgarsvæðið"/>
    <x v="7"/>
    <x v="3"/>
    <s v="Sala innan svæðis - flj."/>
    <n v="378694"/>
    <n v="327.57031000000001"/>
    <x v="6"/>
    <x v="0"/>
    <s v="Innanlands"/>
    <m/>
  </r>
  <r>
    <s v="Söludælur"/>
    <s v="Höfuðborgarsvæðið"/>
    <n v="101"/>
    <x v="0"/>
    <s v="Höfuðborgarsvæðið"/>
    <x v="1"/>
    <x v="0"/>
    <s v="Sala innan svæðis - flj."/>
    <n v="27244414"/>
    <n v="20433.3105"/>
    <x v="6"/>
    <x v="0"/>
    <s v="Innanlands"/>
    <m/>
  </r>
  <r>
    <s v="Söludælur"/>
    <s v="Höfuðborgarsvæðið"/>
    <n v="101"/>
    <x v="0"/>
    <s v="Höfuðborgarsvæðið"/>
    <x v="2"/>
    <x v="0"/>
    <s v="Sala innan svæðis - flj."/>
    <n v="291620"/>
    <n v="218.715"/>
    <x v="6"/>
    <x v="0"/>
    <s v="Innanlands"/>
    <m/>
  </r>
  <r>
    <s v="Söludælur"/>
    <s v="Höfuðborgarsvæðið"/>
    <n v="101"/>
    <x v="0"/>
    <s v="Höfuðborgarsvæðið"/>
    <x v="7"/>
    <x v="3"/>
    <s v="Sala innan svæðis - flj."/>
    <n v="15969522"/>
    <n v="13813.63653"/>
    <x v="6"/>
    <x v="0"/>
    <s v="Innanlands"/>
    <m/>
  </r>
  <r>
    <s v="Söludælur"/>
    <s v="Höfuðborgarsvæðið"/>
    <n v="101"/>
    <x v="0"/>
    <s v="Höfuðborgarsvæðið"/>
    <x v="5"/>
    <x v="2"/>
    <s v="Sala innan svæðis - flj."/>
    <n v="8589"/>
    <n v="6.95709"/>
    <x v="6"/>
    <x v="1"/>
    <s v="Innanlands"/>
    <m/>
  </r>
  <r>
    <s v="Söludælur"/>
    <s v="Höfuðborgarsvæðið"/>
    <n v="101"/>
    <x v="0"/>
    <s v="Höfuðborgarsvæðið"/>
    <x v="1"/>
    <x v="0"/>
    <s v="Sala innan svæðis - flj."/>
    <n v="310354"/>
    <n v="232.7655"/>
    <x v="6"/>
    <x v="0"/>
    <s v="Innanlands"/>
    <m/>
  </r>
  <r>
    <s v="Söludælur"/>
    <s v="Höfuðborgarsvæðið"/>
    <n v="101"/>
    <x v="0"/>
    <s v="Höfuðborgarsvæðið"/>
    <x v="7"/>
    <x v="3"/>
    <s v="Sala innan svæðis - flj."/>
    <n v="98351"/>
    <n v="85.073615000000004"/>
    <x v="6"/>
    <x v="0"/>
    <s v="Innanlands"/>
    <m/>
  </r>
  <r>
    <s v="Söludælur"/>
    <s v="Höfuðborgarsvæðið"/>
    <n v="101"/>
    <x v="0"/>
    <s v="Höfuðborgarsvæðið"/>
    <x v="1"/>
    <x v="0"/>
    <s v="Sala innan svæðis - flj."/>
    <n v="1804292"/>
    <n v="1353.2190000000001"/>
    <x v="6"/>
    <x v="0"/>
    <s v="Innanlands"/>
    <m/>
  </r>
  <r>
    <s v="Söludælur"/>
    <s v="Höfuðborgarsvæðið"/>
    <n v="101"/>
    <x v="0"/>
    <s v="Höfuðborgarsvæðið"/>
    <x v="7"/>
    <x v="3"/>
    <s v="Sala innan svæðis - flj."/>
    <n v="708198"/>
    <n v="612.59127000000001"/>
    <x v="6"/>
    <x v="0"/>
    <s v="Innanlands"/>
    <m/>
  </r>
  <r>
    <s v="Söludælur"/>
    <s v="Höfuðborgarsvæðið"/>
    <n v="101"/>
    <x v="0"/>
    <s v="Höfuðborgarsvæðið"/>
    <x v="1"/>
    <x v="0"/>
    <s v="Sala innan svæðis - flj."/>
    <n v="1672905"/>
    <n v="1254.67875"/>
    <x v="6"/>
    <x v="0"/>
    <s v="Innanlands"/>
    <m/>
  </r>
  <r>
    <s v="Söludælur"/>
    <s v="Höfuðborgarsvæðið"/>
    <n v="101"/>
    <x v="0"/>
    <s v="Höfuðborgarsvæðið"/>
    <x v="7"/>
    <x v="3"/>
    <s v="Sala innan svæðis - flj."/>
    <n v="389860"/>
    <n v="337.22890000000001"/>
    <x v="6"/>
    <x v="0"/>
    <s v="Innanlands"/>
    <m/>
  </r>
  <r>
    <s v="Söludælur"/>
    <s v="Höfuðborgarsvæðið"/>
    <n v="101"/>
    <x v="0"/>
    <s v="Höfuðborgarsvæðið"/>
    <x v="1"/>
    <x v="0"/>
    <s v="Sala innan svæðis - flj."/>
    <n v="1779028"/>
    <n v="1334.271"/>
    <x v="6"/>
    <x v="0"/>
    <s v="Innanlands"/>
    <m/>
  </r>
  <r>
    <s v="Söludælur"/>
    <s v="Höfuðborgarsvæðið"/>
    <n v="101"/>
    <x v="0"/>
    <s v="Höfuðborgarsvæðið"/>
    <x v="7"/>
    <x v="3"/>
    <s v="Sala innan svæðis - flj."/>
    <n v="666531"/>
    <n v="576.54931499999998"/>
    <x v="6"/>
    <x v="0"/>
    <s v="Innanlands"/>
    <m/>
  </r>
  <r>
    <s v="Söludælur"/>
    <s v="Höfuðborgarsvæðið"/>
    <n v="101"/>
    <x v="0"/>
    <s v="Höfuðborgarsvæðið"/>
    <x v="1"/>
    <x v="0"/>
    <s v="Sala innan svæðis - flj."/>
    <n v="701851"/>
    <n v="526.38824999999997"/>
    <x v="6"/>
    <x v="0"/>
    <s v="Innanlands"/>
    <m/>
  </r>
  <r>
    <s v="Söludælur"/>
    <s v="Höfuðborgarsvæðið"/>
    <n v="101"/>
    <x v="0"/>
    <s v="Höfuðborgarsvæðið"/>
    <x v="7"/>
    <x v="3"/>
    <s v="Sala innan svæðis - flj."/>
    <n v="169388"/>
    <n v="146.52062000000001"/>
    <x v="6"/>
    <x v="0"/>
    <s v="Innanlands"/>
    <m/>
  </r>
  <r>
    <s v="Söludælur"/>
    <s v="Höfuðborgarsvæðið"/>
    <n v="101"/>
    <x v="0"/>
    <s v="Höfuðborgarsvæðið"/>
    <x v="1"/>
    <x v="0"/>
    <s v="Sala innan svæðis - flj."/>
    <n v="774115"/>
    <n v="580.58624999999995"/>
    <x v="6"/>
    <x v="0"/>
    <s v="Innanlands"/>
    <m/>
  </r>
  <r>
    <s v="Söludælur"/>
    <s v="Höfuðborgarsvæðið"/>
    <n v="101"/>
    <x v="0"/>
    <s v="Höfuðborgarsvæðið"/>
    <x v="7"/>
    <x v="3"/>
    <s v="Sala innan svæðis - flj."/>
    <n v="224778"/>
    <n v="194.43297000000001"/>
    <x v="6"/>
    <x v="0"/>
    <s v="Innanlands"/>
    <m/>
  </r>
  <r>
    <s v="Reykjavík"/>
    <s v="Höfuðborgarsvæðið"/>
    <n v="101"/>
    <x v="0"/>
    <s v="Höfuðborgarsvæðið"/>
    <x v="6"/>
    <x v="3"/>
    <s v="Sala ekki flutningsjöfnuð"/>
    <n v="829609"/>
    <n v="717.61178500000005"/>
    <x v="10"/>
    <x v="2"/>
    <s v="Millilanda"/>
    <m/>
  </r>
  <r>
    <s v="Söludælur"/>
    <s v="Höfuðborgarsvæðið"/>
    <n v="101"/>
    <x v="0"/>
    <s v="Höfuðborgarsvæðið"/>
    <x v="1"/>
    <x v="0"/>
    <s v="Sala innan svæðis - flj."/>
    <n v="523101"/>
    <n v="392.32575000000003"/>
    <x v="6"/>
    <x v="0"/>
    <s v="Innanlands"/>
    <m/>
  </r>
  <r>
    <s v="Söludælur"/>
    <s v="Höfuðborgarsvæðið"/>
    <n v="101"/>
    <x v="0"/>
    <s v="Höfuðborgarsvæðið"/>
    <x v="7"/>
    <x v="3"/>
    <s v="Sala innan svæðis - flj."/>
    <n v="202290"/>
    <n v="174.98085"/>
    <x v="6"/>
    <x v="0"/>
    <s v="Innanlands"/>
    <m/>
  </r>
  <r>
    <s v="Söludælur"/>
    <s v="Höfuðborgarsvæðið"/>
    <n v="101"/>
    <x v="0"/>
    <s v="Höfuðborgarsvæðið"/>
    <x v="1"/>
    <x v="0"/>
    <s v="Sala innan svæðis - flj."/>
    <n v="525471"/>
    <n v="394.10325"/>
    <x v="6"/>
    <x v="0"/>
    <s v="Innanlands"/>
    <m/>
  </r>
  <r>
    <s v="Söludælur"/>
    <s v="Höfuðborgarsvæðið"/>
    <n v="101"/>
    <x v="0"/>
    <s v="Höfuðborgarsvæðið"/>
    <x v="7"/>
    <x v="3"/>
    <s v="Sala innan svæðis - flj."/>
    <n v="147605"/>
    <n v="127.678325"/>
    <x v="6"/>
    <x v="0"/>
    <s v="Innanlands"/>
    <m/>
  </r>
  <r>
    <s v="Söludælur"/>
    <s v="Höfuðborgarsvæðið"/>
    <n v="101"/>
    <x v="0"/>
    <s v="Höfuðborgarsvæðið"/>
    <x v="1"/>
    <x v="0"/>
    <s v="Sala innan svæðis - flj."/>
    <n v="624564"/>
    <n v="468.423"/>
    <x v="6"/>
    <x v="0"/>
    <s v="Innanlands"/>
    <m/>
  </r>
  <r>
    <s v="Söludælur"/>
    <s v="Höfuðborgarsvæðið"/>
    <n v="101"/>
    <x v="0"/>
    <s v="Höfuðborgarsvæðið"/>
    <x v="7"/>
    <x v="3"/>
    <s v="Sala innan svæðis - flj."/>
    <n v="360496"/>
    <n v="311.82903999999996"/>
    <x v="6"/>
    <x v="0"/>
    <s v="Innanlands"/>
    <m/>
  </r>
  <r>
    <s v="Söludælur"/>
    <s v="Höfuðborgarsvæðið"/>
    <n v="101"/>
    <x v="0"/>
    <s v="Höfuðborgarsvæðið"/>
    <x v="3"/>
    <x v="1"/>
    <s v="Sala innan svæðis - flj."/>
    <n v="143641"/>
    <n v="104.71428900000001"/>
    <x v="6"/>
    <x v="1"/>
    <s v="Innanlands"/>
    <m/>
  </r>
  <r>
    <s v="Söludælur"/>
    <s v="Höfuðborgarsvæðið"/>
    <n v="101"/>
    <x v="0"/>
    <s v="Höfuðborgarsvæðið"/>
    <x v="3"/>
    <x v="1"/>
    <s v="Sala ekki flutningsjöfnuð"/>
    <n v="7312"/>
    <n v="5.3304479999999996"/>
    <x v="6"/>
    <x v="1"/>
    <s v="Millilanda"/>
    <m/>
  </r>
  <r>
    <s v="Söludælur"/>
    <s v="Höfuðborgarsvæðið"/>
    <n v="101"/>
    <x v="0"/>
    <s v="Höfuðborgarsvæðið"/>
    <x v="3"/>
    <x v="1"/>
    <s v="Sala innan svæðis - flj."/>
    <n v="272955"/>
    <n v="198.984195"/>
    <x v="6"/>
    <x v="1"/>
    <s v="Innanlands"/>
    <m/>
  </r>
  <r>
    <s v="Söludælur"/>
    <s v="Höfuðborgarsvæðið"/>
    <n v="101"/>
    <x v="0"/>
    <s v="Höfuðborgarsvæðið"/>
    <x v="4"/>
    <x v="2"/>
    <s v="Sala ekki flutningsjöfnuð"/>
    <n v="3462183"/>
    <n v="2804.36823"/>
    <x v="6"/>
    <x v="1"/>
    <s v="Millilanda"/>
    <m/>
  </r>
  <r>
    <s v="Söludælur"/>
    <s v="Höfuðborgarsvæðið"/>
    <n v="101"/>
    <x v="0"/>
    <s v="Höfuðborgarsvæðið"/>
    <x v="4"/>
    <x v="2"/>
    <s v="Sala innan svæðis - flj."/>
    <n v="6652701"/>
    <n v="5388.6878100000004"/>
    <x v="6"/>
    <x v="1"/>
    <s v="Innanlands"/>
    <m/>
  </r>
  <r>
    <s v="Söludælur"/>
    <s v="Höfuðborgarsvæðið"/>
    <n v="101"/>
    <x v="0"/>
    <s v="Höfuðborgarsvæðið"/>
    <x v="1"/>
    <x v="0"/>
    <s v="Sala innan svæðis - flj."/>
    <n v="32577823"/>
    <n v="24433.367249999999"/>
    <x v="6"/>
    <x v="0"/>
    <s v="Innanlands"/>
    <m/>
  </r>
  <r>
    <s v="Söludælur"/>
    <s v="Höfuðborgarsvæðið"/>
    <n v="101"/>
    <x v="0"/>
    <s v="Höfuðborgarsvæðið"/>
    <x v="2"/>
    <x v="0"/>
    <s v="Sala innan svæðis - flj."/>
    <n v="82651"/>
    <n v="61.988250000000001"/>
    <x v="6"/>
    <x v="0"/>
    <s v="Innanlands"/>
    <m/>
  </r>
  <r>
    <s v="Söludælur"/>
    <s v="Höfuðborgarsvæðið"/>
    <n v="101"/>
    <x v="0"/>
    <s v="Höfuðborgarsvæðið"/>
    <x v="3"/>
    <x v="1"/>
    <s v="Sala innan svæðis - flj."/>
    <n v="3944"/>
    <n v="2.8751759999999997"/>
    <x v="6"/>
    <x v="1"/>
    <s v="Innanlands"/>
    <m/>
  </r>
  <r>
    <s v="Söludælur"/>
    <s v="Höfuðborgarsvæðið"/>
    <n v="101"/>
    <x v="0"/>
    <s v="Höfuðborgarsvæðið"/>
    <x v="4"/>
    <x v="2"/>
    <s v="Sala innan svæðis - flj."/>
    <n v="6789"/>
    <n v="5.4990899999999998"/>
    <x v="6"/>
    <x v="1"/>
    <s v="Innanlands"/>
    <m/>
  </r>
  <r>
    <s v="Söludælur"/>
    <s v="Höfuðborgarsvæðið"/>
    <n v="101"/>
    <x v="0"/>
    <s v="Höfuðborgarsvæðið"/>
    <x v="7"/>
    <x v="3"/>
    <s v="Sala innan svæðis - flj."/>
    <n v="16890677"/>
    <n v="14610.435605000001"/>
    <x v="6"/>
    <x v="0"/>
    <s v="Innanlands"/>
    <m/>
  </r>
  <r>
    <s v="Söludælur"/>
    <s v="Höfuðborgarsvæðið"/>
    <n v="101"/>
    <x v="0"/>
    <s v="Höfuðborgarsvæðið"/>
    <x v="1"/>
    <x v="0"/>
    <s v="Sala innan svæðis - flj."/>
    <n v="1022067"/>
    <n v="766.55025000000001"/>
    <x v="6"/>
    <x v="0"/>
    <s v="Innanlands"/>
    <m/>
  </r>
  <r>
    <s v="Söludælur"/>
    <s v="Höfuðborgarsvæðið"/>
    <n v="101"/>
    <x v="0"/>
    <s v="Höfuðborgarsvæðið"/>
    <x v="2"/>
    <x v="0"/>
    <s v="Sala innan svæðis - flj."/>
    <n v="7964"/>
    <n v="5.9729999999999999"/>
    <x v="6"/>
    <x v="0"/>
    <s v="Innanlands"/>
    <m/>
  </r>
  <r>
    <s v="Söludælur"/>
    <s v="Höfuðborgarsvæðið"/>
    <n v="101"/>
    <x v="0"/>
    <s v="Höfuðborgarsvæðið"/>
    <x v="7"/>
    <x v="3"/>
    <s v="Sala innan svæðis - flj."/>
    <n v="1123226"/>
    <n v="971.59049000000005"/>
    <x v="6"/>
    <x v="0"/>
    <s v="Innanlands"/>
    <m/>
  </r>
  <r>
    <s v="Söludælur"/>
    <s v="Höfuðborgarsvæðið"/>
    <n v="101"/>
    <x v="0"/>
    <s v="Höfuðborgarsvæðið"/>
    <x v="1"/>
    <x v="0"/>
    <s v="Sala innan svæðis - flj."/>
    <n v="53343"/>
    <n v="40.007249999999999"/>
    <x v="6"/>
    <x v="0"/>
    <s v="Innanlands"/>
    <m/>
  </r>
  <r>
    <s v="Söludælur"/>
    <s v="Höfuðborgarsvæðið"/>
    <n v="101"/>
    <x v="0"/>
    <s v="Höfuðborgarsvæðið"/>
    <x v="2"/>
    <x v="0"/>
    <s v="Sala innan svæðis - flj."/>
    <n v="-275251"/>
    <n v="0"/>
    <x v="6"/>
    <x v="0"/>
    <s v="Innanlands"/>
    <m/>
  </r>
  <r>
    <s v="Söludælur"/>
    <s v="Höfuðborgarsvæðið"/>
    <n v="101"/>
    <x v="0"/>
    <s v="Höfuðborgarsvæðið"/>
    <x v="3"/>
    <x v="1"/>
    <s v="Sala innan svæðis - flj."/>
    <n v="27345"/>
    <n v="19.934505000000001"/>
    <x v="6"/>
    <x v="1"/>
    <s v="Innanlands"/>
    <m/>
  </r>
  <r>
    <s v="Söludælur"/>
    <s v="Höfuðborgarsvæðið"/>
    <n v="101"/>
    <x v="0"/>
    <s v="Höfuðborgarsvæðið"/>
    <x v="7"/>
    <x v="3"/>
    <s v="Sala innan svæðis - flj."/>
    <n v="640660"/>
    <n v="554.17090000000007"/>
    <x v="6"/>
    <x v="0"/>
    <s v="Innanlands"/>
    <m/>
  </r>
  <r>
    <s v="Söludælur"/>
    <s v="Höfuðborgarsvæðið"/>
    <n v="101"/>
    <x v="0"/>
    <s v="Höfuðborgarsvæðið"/>
    <x v="5"/>
    <x v="2"/>
    <s v="Sala innan svæðis - flj."/>
    <n v="25788"/>
    <n v="20.888280000000002"/>
    <x v="6"/>
    <x v="1"/>
    <s v="Innanlands"/>
    <m/>
  </r>
  <r>
    <s v="Reykjavík"/>
    <s v="Höfuðborgarsvæðið"/>
    <n v="101"/>
    <x v="0"/>
    <s v="Höfuðborgarsvæðið"/>
    <x v="8"/>
    <x v="3"/>
    <s v="Sala ekki flutningsjöfnuð"/>
    <n v="2062595"/>
    <n v="1784.144675"/>
    <x v="10"/>
    <x v="2"/>
    <s v="Millilanda"/>
    <m/>
  </r>
  <r>
    <s v="Reykjavík"/>
    <s v="Höfuðborgarsvæðið"/>
    <n v="101"/>
    <x v="0"/>
    <s v="Höfuðborgarsvæðið"/>
    <x v="9"/>
    <x v="3"/>
    <s v="Sala ekki flutningsjöfnuð"/>
    <n v="18635833"/>
    <n v="16119.995545"/>
    <x v="10"/>
    <x v="2"/>
    <s v="Millilanda"/>
    <m/>
  </r>
  <r>
    <s v="Reykjavík"/>
    <s v="Höfuðborgarsvæðið"/>
    <n v="101"/>
    <x v="0"/>
    <s v="Höfuðborgarsvæðið"/>
    <x v="10"/>
    <x v="3"/>
    <s v="Sala ekki flutningsjöfnuð"/>
    <n v="86844"/>
    <n v="75.120059999999995"/>
    <x v="10"/>
    <x v="2"/>
    <s v="Millilanda"/>
    <m/>
  </r>
  <r>
    <s v="Reykjavík"/>
    <s v="Höfuðborgarsvæðið"/>
    <n v="101"/>
    <x v="0"/>
    <s v="Höfuðborgarsvæðið"/>
    <x v="6"/>
    <x v="3"/>
    <s v="Sala utan svæðis - flj."/>
    <n v="884613"/>
    <n v="765.190245"/>
    <x v="5"/>
    <x v="3"/>
    <s v="Innanlands"/>
    <m/>
  </r>
  <r>
    <s v="Reykjavík"/>
    <s v="Höfuðborgarsvæðið"/>
    <n v="101"/>
    <x v="0"/>
    <s v="Höfuðborgarsvæðið"/>
    <x v="11"/>
    <x v="4"/>
    <s v="Sala innan svæðis - flj."/>
    <n v="2382104"/>
    <n v="2382.1039999999998"/>
    <x v="9"/>
    <x v="3"/>
    <s v="Innanlands"/>
    <m/>
  </r>
  <r>
    <s v="Reykjavík"/>
    <s v="Höfuðborgarsvæðið"/>
    <n v="101"/>
    <x v="0"/>
    <s v="Höfuðborgarsvæðið"/>
    <x v="11"/>
    <x v="4"/>
    <s v="Sala utan svæðis - flj."/>
    <n v="0"/>
    <n v="0"/>
    <x v="9"/>
    <x v="2"/>
    <s v="Innanlands"/>
    <m/>
  </r>
  <r>
    <s v="Reykjavík"/>
    <s v="Höfuðborgarsvæðið"/>
    <n v="101"/>
    <x v="0"/>
    <s v="Höfuðborgarsvæðið"/>
    <x v="9"/>
    <x v="3"/>
    <s v="Sala ekki flutningsjöfnuð"/>
    <n v="10691944"/>
    <n v="9248.5315600000013"/>
    <x v="10"/>
    <x v="2"/>
    <s v="Millilanda"/>
    <m/>
  </r>
  <r>
    <s v="Reykjavík"/>
    <s v="Höfuðborgarsvæðið"/>
    <n v="101"/>
    <x v="0"/>
    <s v="Höfuðborgarsvæðið"/>
    <x v="10"/>
    <x v="3"/>
    <s v="Sala ekki flutningsjöfnuð"/>
    <n v="95672"/>
    <n v="82.756280000000004"/>
    <x v="10"/>
    <x v="2"/>
    <s v="Millilanda"/>
    <m/>
  </r>
  <r>
    <s v="Reykjavík"/>
    <s v="Höfuðborgarsvæðið"/>
    <n v="101"/>
    <x v="0"/>
    <s v="Höfuðborgarsvæðið"/>
    <x v="12"/>
    <x v="4"/>
    <s v="Sala innan svæðis - flj."/>
    <n v="2689327"/>
    <n v="2342.4038169999999"/>
    <x v="9"/>
    <x v="2"/>
    <s v="Innanlands"/>
    <m/>
  </r>
  <r>
    <s v="Reykjavík"/>
    <s v="Höfuðborgarsvæðið"/>
    <n v="101"/>
    <x v="0"/>
    <s v="Höfuðborgarsvæðið"/>
    <x v="11"/>
    <x v="4"/>
    <s v="Sala innan svæðis - flj."/>
    <n v="6785876"/>
    <n v="6785.8760000000002"/>
    <x v="9"/>
    <x v="2"/>
    <s v="Innanlands"/>
    <m/>
  </r>
  <r>
    <s v="Reykjavík"/>
    <s v="Höfuðborgarsvæðið"/>
    <n v="101"/>
    <x v="0"/>
    <s v="Höfuðborgarsvæðið"/>
    <x v="9"/>
    <x v="3"/>
    <s v="Sala ekki flutningsjöfnuð"/>
    <n v="22481427"/>
    <n v="19446.434355000001"/>
    <x v="10"/>
    <x v="2"/>
    <s v="Millilanda"/>
    <m/>
  </r>
  <r>
    <s v="Reykjavík"/>
    <s v="Höfuðborgarsvæðið"/>
    <n v="101"/>
    <x v="0"/>
    <s v="Höfuðborgarsvæðið"/>
    <x v="11"/>
    <x v="4"/>
    <s v="Sala ekki flutningsjöfnuð"/>
    <n v="4019188"/>
    <n v="4019.1880000000001"/>
    <x v="9"/>
    <x v="2"/>
    <s v="Millilanda"/>
    <m/>
  </r>
  <r>
    <s v="Reykjavík"/>
    <s v="Höfuðborgarsvæðið"/>
    <n v="101"/>
    <x v="0"/>
    <s v="Höfuðborgarsvæðið"/>
    <x v="12"/>
    <x v="4"/>
    <s v="Sala ekki flutningsjöfnuð"/>
    <n v="61154"/>
    <n v="53.265133999999996"/>
    <x v="9"/>
    <x v="2"/>
    <s v="Millilanda"/>
    <m/>
  </r>
  <r>
    <s v="Stykkishólmur"/>
    <s v="Stykkishólmur"/>
    <n v="340"/>
    <x v="1"/>
    <s v="Vesturland"/>
    <x v="6"/>
    <x v="3"/>
    <s v="Sala innan svæðis - flj."/>
    <n v="110000"/>
    <n v="95.15"/>
    <x v="9"/>
    <x v="2"/>
    <s v="Innanlands"/>
    <s v="Einni færslu skipt í tvennt til að geta flokkað betur"/>
  </r>
  <r>
    <s v="Stykkishólmur"/>
    <s v="Stykkishólmur"/>
    <n v="340"/>
    <x v="1"/>
    <s v="Vesturland"/>
    <x v="6"/>
    <x v="3"/>
    <s v="Sala innan svæðis - flj."/>
    <n v="201607"/>
    <n v="174.39005499999999"/>
    <x v="9"/>
    <x v="3"/>
    <s v="Innanlands"/>
    <s v="Einni færslu skipt í tvennt til að geta flokkað betur"/>
  </r>
  <r>
    <s v="Reykjavík"/>
    <s v="Höfuðborgarsvæðið"/>
    <n v="101"/>
    <x v="0"/>
    <s v="Höfuðborgarsvæðið"/>
    <x v="6"/>
    <x v="3"/>
    <s v="Sala innan svæðis - flj."/>
    <n v="3399348"/>
    <n v="2940.4360200000001"/>
    <x v="5"/>
    <x v="3"/>
    <s v="Innanlands"/>
    <m/>
  </r>
  <r>
    <s v="Reykjavík"/>
    <s v="Höfuðborgarsvæðið"/>
    <n v="101"/>
    <x v="0"/>
    <s v="Höfuðborgarsvæðið"/>
    <x v="6"/>
    <x v="3"/>
    <s v="Sala innan svæðis - flj."/>
    <n v="3598272"/>
    <n v="3112.5052799999999"/>
    <x v="5"/>
    <x v="3"/>
    <s v="Innanlands"/>
    <m/>
  </r>
  <r>
    <s v="Reykjavík"/>
    <s v="Höfuðborgarsvæðið"/>
    <n v="101"/>
    <x v="0"/>
    <s v="Höfuðborgarsvæðið"/>
    <x v="6"/>
    <x v="3"/>
    <s v="Sala utan svæðis - flj."/>
    <n v="54606"/>
    <n v="47.234190000000005"/>
    <x v="5"/>
    <x v="3"/>
    <s v="Innanlands"/>
    <m/>
  </r>
  <r>
    <s v="Reykjavík"/>
    <s v="Höfuðborgarsvæðið"/>
    <n v="101"/>
    <x v="0"/>
    <s v="Höfuðborgarsvæðið"/>
    <x v="1"/>
    <x v="0"/>
    <s v="Sala innan svæðis - flj."/>
    <n v="1576177"/>
    <n v="1182.13275"/>
    <x v="4"/>
    <x v="0"/>
    <s v="Innanlands"/>
    <m/>
  </r>
  <r>
    <s v="Reykjavík"/>
    <s v="Höfuðborgarsvæðið"/>
    <n v="101"/>
    <x v="0"/>
    <s v="Höfuðborgarsvæðið"/>
    <x v="7"/>
    <x v="3"/>
    <s v="Sala innan svæðis - flj."/>
    <n v="562661"/>
    <n v="486.70176500000002"/>
    <x v="4"/>
    <x v="0"/>
    <s v="Innanlands"/>
    <m/>
  </r>
  <r>
    <s v="Reykjavík"/>
    <s v="Höfuðborgarsvæðið"/>
    <n v="101"/>
    <x v="0"/>
    <s v="Höfuðborgarsvæðið"/>
    <x v="7"/>
    <x v="3"/>
    <s v="Sala utan svæðis - flj."/>
    <n v="44641"/>
    <n v="38.614464999999996"/>
    <x v="4"/>
    <x v="0"/>
    <s v="Innanlands"/>
    <m/>
  </r>
  <r>
    <s v="Reykjavík"/>
    <s v="Höfuðborgarsvæðið"/>
    <n v="101"/>
    <x v="0"/>
    <s v="Höfuðborgarsvæðið"/>
    <x v="9"/>
    <x v="3"/>
    <s v="Sala utan svæðis - flj."/>
    <n v="17967"/>
    <n v="15.541454999999999"/>
    <x v="4"/>
    <x v="2"/>
    <s v="Innanlands"/>
    <m/>
  </r>
  <r>
    <s v="Söludælur"/>
    <s v="Höfuðborgarsvæðið"/>
    <n v="101"/>
    <x v="0"/>
    <s v="Höfuðborgarsvæðið"/>
    <x v="6"/>
    <x v="3"/>
    <s v="Sala innan svæðis - flj."/>
    <n v="146953"/>
    <n v="127.114345"/>
    <x v="5"/>
    <x v="2"/>
    <s v="Innanlands"/>
    <m/>
  </r>
  <r>
    <s v="Söludælur"/>
    <s v="Höfuðborgarsvæðið"/>
    <n v="101"/>
    <x v="0"/>
    <s v="Höfuðborgarsvæðið"/>
    <x v="6"/>
    <x v="3"/>
    <s v="Sala innan svæðis - flj."/>
    <n v="29953"/>
    <n v="25.909345000000002"/>
    <x v="5"/>
    <x v="2"/>
    <s v="Innanlands"/>
    <m/>
  </r>
  <r>
    <s v="Söludælur"/>
    <s v="Höfuðborgarsvæðið"/>
    <n v="101"/>
    <x v="0"/>
    <s v="Höfuðborgarsvæðið"/>
    <x v="6"/>
    <x v="3"/>
    <s v="Sala innan svæðis - flj."/>
    <n v="4517"/>
    <n v="3.9072049999999998"/>
    <x v="5"/>
    <x v="2"/>
    <s v="Innanlands"/>
    <m/>
  </r>
  <r>
    <s v="Söludælur"/>
    <s v="Höfuðborgarsvæðið"/>
    <n v="101"/>
    <x v="0"/>
    <s v="Höfuðborgarsvæðið"/>
    <x v="6"/>
    <x v="3"/>
    <s v="Sala innan svæðis - flj."/>
    <n v="89661"/>
    <n v="77.556764999999999"/>
    <x v="5"/>
    <x v="2"/>
    <s v="Innanlands"/>
    <m/>
  </r>
  <r>
    <s v="Reykjavík"/>
    <s v="Höfuðborgarsvæðið"/>
    <n v="101"/>
    <x v="0"/>
    <s v="Höfuðborgarsvæðið"/>
    <x v="1"/>
    <x v="0"/>
    <s v="Sala innan svæðis - flj."/>
    <n v="15155"/>
    <n v="11.366250000000001"/>
    <x v="4"/>
    <x v="0"/>
    <s v="Innanlands"/>
    <m/>
  </r>
  <r>
    <s v="Reykjavík"/>
    <s v="Höfuðborgarsvæðið"/>
    <n v="101"/>
    <x v="0"/>
    <s v="Höfuðborgarsvæðið"/>
    <x v="2"/>
    <x v="0"/>
    <s v="Sala innan svæðis - flj."/>
    <n v="-3"/>
    <n v="0"/>
    <x v="4"/>
    <x v="0"/>
    <s v="Innanlands"/>
    <m/>
  </r>
  <r>
    <s v="Reykjavík"/>
    <s v="Höfuðborgarsvæðið"/>
    <n v="101"/>
    <x v="0"/>
    <s v="Höfuðborgarsvæðið"/>
    <x v="4"/>
    <x v="2"/>
    <s v="Sala ekki flutningsjöfnuð"/>
    <n v="291565"/>
    <n v="236.16765000000004"/>
    <x v="4"/>
    <x v="1"/>
    <s v="Millilanda"/>
    <m/>
  </r>
  <r>
    <s v="Reykjavík"/>
    <s v="Höfuðborgarsvæðið"/>
    <n v="101"/>
    <x v="0"/>
    <s v="Höfuðborgarsvæðið"/>
    <x v="4"/>
    <x v="2"/>
    <s v="Sala innan svæðis - flj."/>
    <n v="588294"/>
    <n v="476.51814000000002"/>
    <x v="4"/>
    <x v="1"/>
    <s v="Innanlands"/>
    <m/>
  </r>
  <r>
    <s v="Reykjavík"/>
    <s v="Höfuðborgarsvæðið"/>
    <n v="101"/>
    <x v="0"/>
    <s v="Höfuðborgarsvæðið"/>
    <x v="4"/>
    <x v="2"/>
    <s v="Sala utan svæðis - flj."/>
    <n v="6257"/>
    <n v="5.0681700000000003"/>
    <x v="4"/>
    <x v="1"/>
    <s v="Innanlands"/>
    <m/>
  </r>
  <r>
    <s v="Reykjavík"/>
    <s v="Höfuðborgarsvæðið"/>
    <n v="101"/>
    <x v="0"/>
    <s v="Höfuðborgarsvæðið"/>
    <x v="7"/>
    <x v="3"/>
    <s v="Sala innan svæðis - flj."/>
    <n v="2463934"/>
    <n v="2131.3029100000003"/>
    <x v="4"/>
    <x v="0"/>
    <s v="Innanlands"/>
    <m/>
  </r>
  <r>
    <s v="Reykjavík"/>
    <s v="Höfuðborgarsvæðið"/>
    <n v="101"/>
    <x v="0"/>
    <s v="Höfuðborgarsvæðið"/>
    <x v="5"/>
    <x v="2"/>
    <s v="Sala innan svæðis - flj."/>
    <n v="11190"/>
    <n v="9.0639000000000021"/>
    <x v="4"/>
    <x v="1"/>
    <s v="Innanlands"/>
    <m/>
  </r>
  <r>
    <s v="Reykjavík"/>
    <s v="Höfuðborgarsvæðið"/>
    <n v="101"/>
    <x v="0"/>
    <s v="Höfuðborgarsvæðið"/>
    <x v="8"/>
    <x v="3"/>
    <s v="Sala innan svæðis - flj."/>
    <n v="12018828"/>
    <n v="10396.28622"/>
    <x v="4"/>
    <x v="2"/>
    <s v="Innanlands"/>
    <m/>
  </r>
  <r>
    <s v="Reykjavík"/>
    <s v="Höfuðborgarsvæðið"/>
    <n v="101"/>
    <x v="0"/>
    <s v="Höfuðborgarsvæðið"/>
    <x v="9"/>
    <x v="3"/>
    <s v="Sala innan svæðis - flj."/>
    <n v="3073319"/>
    <n v="2658.4209350000001"/>
    <x v="4"/>
    <x v="2"/>
    <s v="Innanlands"/>
    <m/>
  </r>
  <r>
    <s v="Reykjavík"/>
    <s v="Höfuðborgarsvæðið"/>
    <n v="101"/>
    <x v="0"/>
    <s v="Höfuðborgarsvæðið"/>
    <x v="10"/>
    <x v="3"/>
    <s v="Sala innan svæðis - flj."/>
    <n v="978859"/>
    <n v="846.71303499999999"/>
    <x v="4"/>
    <x v="2"/>
    <s v="Innanlands"/>
    <m/>
  </r>
  <r>
    <s v="Reykjavík"/>
    <s v="Höfuðborgarsvæðið"/>
    <n v="101"/>
    <x v="0"/>
    <s v="Höfuðborgarsvæðið"/>
    <x v="11"/>
    <x v="4"/>
    <s v="Sala ekki flutningsjöfnuð"/>
    <n v="7732382"/>
    <n v="7732.3819999999996"/>
    <x v="9"/>
    <x v="2"/>
    <s v="Millilanda"/>
    <m/>
  </r>
  <r>
    <s v="Reykjavík"/>
    <s v="Höfuðborgarsvæðið"/>
    <n v="101"/>
    <x v="0"/>
    <s v="Höfuðborgarsvæðið"/>
    <x v="7"/>
    <x v="3"/>
    <s v="Sala innan svæðis - flj."/>
    <n v="1687564"/>
    <n v="1459.7428599999998"/>
    <x v="4"/>
    <x v="0"/>
    <s v="Innanlands"/>
    <m/>
  </r>
  <r>
    <s v="Söludælur"/>
    <s v="Höfuðborgarsvæðið"/>
    <n v="101"/>
    <x v="0"/>
    <s v="Höfuðborgarsvæðið"/>
    <x v="6"/>
    <x v="3"/>
    <s v="Sala innan svæðis - flj."/>
    <n v="25626"/>
    <n v="22.16649"/>
    <x v="5"/>
    <x v="2"/>
    <s v="Innanlands"/>
    <m/>
  </r>
  <r>
    <s v="Reykjavík"/>
    <s v="Höfuðborgarsvæðið"/>
    <n v="101"/>
    <x v="0"/>
    <s v="Höfuðborgarsvæðið"/>
    <x v="8"/>
    <x v="3"/>
    <s v="Sala innan svæðis - flj."/>
    <n v="0"/>
    <n v="0"/>
    <x v="4"/>
    <x v="2"/>
    <s v="Innanlands"/>
    <m/>
  </r>
  <r>
    <s v="Reykjavík"/>
    <s v="Höfuðborgarsvæðið"/>
    <n v="101"/>
    <x v="0"/>
    <s v="Höfuðborgarsvæðið"/>
    <x v="11"/>
    <x v="4"/>
    <s v="Sala ekki flutningsjöfnuð"/>
    <n v="4523125"/>
    <n v="4523.125"/>
    <x v="9"/>
    <x v="2"/>
    <s v="Millilanda"/>
    <m/>
  </r>
  <r>
    <s v="Reykjavík"/>
    <s v="Höfuðborgarsvæðið"/>
    <n v="101"/>
    <x v="0"/>
    <s v="Höfuðborgarsvæðið"/>
    <x v="9"/>
    <x v="3"/>
    <s v="Sala innan svæðis - flj."/>
    <n v="1564809"/>
    <n v="1353.5597849999999"/>
    <x v="4"/>
    <x v="2"/>
    <s v="Innanlands"/>
    <m/>
  </r>
  <r>
    <s v="Reykjavík"/>
    <s v="Höfuðborgarsvæðið"/>
    <n v="101"/>
    <x v="0"/>
    <s v="Höfuðborgarsvæðið"/>
    <x v="10"/>
    <x v="3"/>
    <s v="Sala innan svæðis - flj."/>
    <n v="213285"/>
    <n v="184.491525"/>
    <x v="4"/>
    <x v="2"/>
    <s v="Innanlands"/>
    <m/>
  </r>
  <r>
    <s v="Reykjavík"/>
    <s v="Höfuðborgarsvæðið"/>
    <n v="101"/>
    <x v="0"/>
    <s v="Höfuðborgarsvæðið"/>
    <x v="14"/>
    <x v="4"/>
    <s v="Sala ekki flutningsjöfnuð"/>
    <n v="15009394"/>
    <n v="15009.394"/>
    <x v="9"/>
    <x v="2"/>
    <s v="Millilanda"/>
    <m/>
  </r>
  <r>
    <s v="Reykjavík"/>
    <s v="Höfuðborgarsvæðið"/>
    <n v="101"/>
    <x v="0"/>
    <s v="Höfuðborgarsvæðið"/>
    <x v="1"/>
    <x v="0"/>
    <s v="Sala ekki flutningsjöfnuð"/>
    <n v="613"/>
    <n v="0.45974999999999999"/>
    <x v="4"/>
    <x v="0"/>
    <s v="Millilanda"/>
    <m/>
  </r>
  <r>
    <s v="Reykjavík"/>
    <s v="Höfuðborgarsvæðið"/>
    <n v="101"/>
    <x v="0"/>
    <s v="Höfuðborgarsvæðið"/>
    <x v="1"/>
    <x v="0"/>
    <s v="Sala innan svæðis - flj."/>
    <n v="25272"/>
    <n v="18.954000000000001"/>
    <x v="4"/>
    <x v="0"/>
    <s v="Innanlands"/>
    <m/>
  </r>
  <r>
    <s v="Reykjavík"/>
    <s v="Höfuðborgarsvæðið"/>
    <n v="101"/>
    <x v="0"/>
    <s v="Höfuðborgarsvæðið"/>
    <x v="3"/>
    <x v="1"/>
    <s v="Sala innan svæðis - flj."/>
    <n v="10000"/>
    <n v="7.29"/>
    <x v="4"/>
    <x v="1"/>
    <s v="Innanlands"/>
    <m/>
  </r>
  <r>
    <s v="Reykjavík"/>
    <s v="Höfuðborgarsvæðið"/>
    <n v="101"/>
    <x v="0"/>
    <s v="Höfuðborgarsvæðið"/>
    <x v="4"/>
    <x v="2"/>
    <s v="Sala ekki flutningsjöfnuð"/>
    <n v="20042"/>
    <n v="16.234020000000001"/>
    <x v="4"/>
    <x v="1"/>
    <s v="Millilanda"/>
    <m/>
  </r>
  <r>
    <s v="Reykjavík"/>
    <s v="Höfuðborgarsvæðið"/>
    <n v="101"/>
    <x v="0"/>
    <s v="Höfuðborgarsvæðið"/>
    <x v="4"/>
    <x v="2"/>
    <s v="Sala innan svæðis - flj."/>
    <n v="50576"/>
    <n v="40.966560000000008"/>
    <x v="4"/>
    <x v="1"/>
    <s v="Innanlands"/>
    <m/>
  </r>
  <r>
    <s v="Reykjavík"/>
    <s v="Höfuðborgarsvæðið"/>
    <n v="101"/>
    <x v="0"/>
    <s v="Höfuðborgarsvæðið"/>
    <x v="7"/>
    <x v="3"/>
    <s v="Sala innan svæðis - flj."/>
    <n v="1185231"/>
    <n v="1025.224815"/>
    <x v="4"/>
    <x v="0"/>
    <s v="Innanlands"/>
    <m/>
  </r>
  <r>
    <s v="Reykjavík"/>
    <s v="Höfuðborgarsvæðið"/>
    <n v="101"/>
    <x v="0"/>
    <s v="Höfuðborgarsvæðið"/>
    <x v="11"/>
    <x v="4"/>
    <s v="Sala innan svæðis - flj."/>
    <n v="3925115"/>
    <n v="3925.1149999999998"/>
    <x v="7"/>
    <x v="2"/>
    <s v="Innanlands"/>
    <m/>
  </r>
  <r>
    <s v="Reykjavík"/>
    <s v="Höfuðborgarsvæðið"/>
    <n v="101"/>
    <x v="0"/>
    <s v="Höfuðborgarsvæðið"/>
    <x v="8"/>
    <x v="3"/>
    <s v="Sala ekki flutningsjöfnuð"/>
    <n v="3628426"/>
    <n v="3138.5884899999996"/>
    <x v="9"/>
    <x v="2"/>
    <s v="Millilanda"/>
    <m/>
  </r>
  <r>
    <s v="Reykjavík"/>
    <s v="Höfuðborgarsvæðið"/>
    <n v="101"/>
    <x v="0"/>
    <s v="Höfuðborgarsvæðið"/>
    <x v="9"/>
    <x v="3"/>
    <s v="Sala innan svæðis - flj."/>
    <n v="3396620"/>
    <n v="2938.0762999999997"/>
    <x v="4"/>
    <x v="2"/>
    <s v="Innanlands"/>
    <m/>
  </r>
  <r>
    <s v="Reykjavík"/>
    <s v="Höfuðborgarsvæðið"/>
    <n v="101"/>
    <x v="0"/>
    <s v="Höfuðborgarsvæðið"/>
    <x v="10"/>
    <x v="3"/>
    <s v="Sala innan svæðis - flj."/>
    <n v="219471"/>
    <n v="189.84241500000002"/>
    <x v="4"/>
    <x v="2"/>
    <s v="Innanlands"/>
    <m/>
  </r>
  <r>
    <s v="Reykjavík"/>
    <s v="Höfuðborgarsvæðið"/>
    <n v="101"/>
    <x v="0"/>
    <s v="Höfuðborgarsvæðið"/>
    <x v="9"/>
    <x v="3"/>
    <s v="Sala ekki flutningsjöfnuð"/>
    <n v="10777138"/>
    <n v="9322.2243699999999"/>
    <x v="9"/>
    <x v="2"/>
    <s v="Millilanda"/>
    <m/>
  </r>
  <r>
    <s v="Reykjavík"/>
    <s v="Höfuðborgarsvæðið"/>
    <n v="101"/>
    <x v="0"/>
    <s v="Höfuðborgarsvæðið"/>
    <x v="12"/>
    <x v="4"/>
    <s v="Sala innan svæðis - flj."/>
    <n v="4151335"/>
    <n v="3615.8127850000001"/>
    <x v="7"/>
    <x v="3"/>
    <s v="Innanlands"/>
    <m/>
  </r>
  <r>
    <s v="Reykjavík"/>
    <s v="Höfuðborgarsvæðið"/>
    <n v="101"/>
    <x v="0"/>
    <s v="Höfuðborgarsvæðið"/>
    <x v="10"/>
    <x v="3"/>
    <s v="Sala ekki flutningsjöfnuð"/>
    <n v="25034"/>
    <n v="21.654409999999999"/>
    <x v="9"/>
    <x v="2"/>
    <s v="Millilanda"/>
    <m/>
  </r>
  <r>
    <s v="Reykjavík"/>
    <s v="Höfuðborgarsvæðið"/>
    <n v="101"/>
    <x v="0"/>
    <s v="Höfuðborgarsvæðið"/>
    <x v="11"/>
    <x v="4"/>
    <s v="Sala innan svæðis - flj."/>
    <n v="1227675"/>
    <n v="1227.675"/>
    <x v="7"/>
    <x v="2"/>
    <s v="Innanlands"/>
    <m/>
  </r>
  <r>
    <s v="Reykjavík"/>
    <s v="Höfuðborgarsvæðið"/>
    <n v="101"/>
    <x v="0"/>
    <s v="Höfuðborgarsvæðið"/>
    <x v="12"/>
    <x v="4"/>
    <s v="Sala innan svæðis - flj."/>
    <n v="2980748"/>
    <n v="2596.2315079999998"/>
    <x v="7"/>
    <x v="2"/>
    <s v="Innanlands"/>
    <m/>
  </r>
  <r>
    <s v="Söludælur"/>
    <s v="Höfuðborgarsvæðið"/>
    <n v="101"/>
    <x v="0"/>
    <s v="Höfuðborgarsvæðið"/>
    <x v="6"/>
    <x v="3"/>
    <s v="Sala innan svæðis - flj."/>
    <n v="11148"/>
    <n v="9.6430199999999999"/>
    <x v="5"/>
    <x v="2"/>
    <s v="Innanlands"/>
    <m/>
  </r>
  <r>
    <s v="Söludælur"/>
    <s v="Höfuðborgarsvæðið"/>
    <n v="101"/>
    <x v="0"/>
    <s v="Höfuðborgarsvæðið"/>
    <x v="6"/>
    <x v="3"/>
    <s v="Sala innan svæðis - flj."/>
    <n v="74376"/>
    <n v="64.335239999999999"/>
    <x v="5"/>
    <x v="2"/>
    <s v="Innanlands"/>
    <m/>
  </r>
  <r>
    <s v="Söludælur"/>
    <s v="Höfuðborgarsvæðið"/>
    <n v="101"/>
    <x v="0"/>
    <s v="Höfuðborgarsvæðið"/>
    <x v="6"/>
    <x v="3"/>
    <s v="Sala innan svæðis - flj."/>
    <n v="74492"/>
    <n v="64.435580000000002"/>
    <x v="5"/>
    <x v="2"/>
    <s v="Innanlands"/>
    <m/>
  </r>
  <r>
    <s v="Söludælur"/>
    <s v="Höfuðborgarsvæðið"/>
    <n v="101"/>
    <x v="0"/>
    <s v="Höfuðborgarsvæðið"/>
    <x v="6"/>
    <x v="3"/>
    <s v="Sala innan svæðis - flj."/>
    <n v="1781494"/>
    <n v="1540.9923100000001"/>
    <x v="5"/>
    <x v="2"/>
    <s v="Innanlands"/>
    <m/>
  </r>
  <r>
    <s v="Söludælur"/>
    <s v="Höfuðborgarsvæðið"/>
    <n v="101"/>
    <x v="0"/>
    <s v="Höfuðborgarsvæðið"/>
    <x v="6"/>
    <x v="3"/>
    <s v="Sala innan svæðis - flj."/>
    <n v="62216"/>
    <n v="53.816839999999999"/>
    <x v="5"/>
    <x v="2"/>
    <s v="Innanlands"/>
    <m/>
  </r>
  <r>
    <s v="Reykjavík"/>
    <s v="Höfuðborgarsvæðið"/>
    <n v="101"/>
    <x v="0"/>
    <s v="Höfuðborgarsvæðið"/>
    <x v="11"/>
    <x v="4"/>
    <s v="Sala innan svæðis - flj."/>
    <n v="6844900"/>
    <n v="6844.9"/>
    <x v="7"/>
    <x v="2"/>
    <s v="Innanlands"/>
    <m/>
  </r>
  <r>
    <s v="Reykjavík"/>
    <s v="Höfuðborgarsvæðið"/>
    <n v="101"/>
    <x v="0"/>
    <s v="Höfuðborgarsvæðið"/>
    <x v="9"/>
    <x v="3"/>
    <s v="Sala ekki flutningsjöfnuð"/>
    <n v="11825342"/>
    <n v="10228.920830000001"/>
    <x v="9"/>
    <x v="2"/>
    <s v="Millilanda"/>
    <m/>
  </r>
  <r>
    <s v="Söludælur"/>
    <s v="Höfuðborgarsvæðið"/>
    <n v="101"/>
    <x v="0"/>
    <s v="Höfuðborgarsvæðið"/>
    <x v="6"/>
    <x v="3"/>
    <s v="Sala innan svæðis - flj."/>
    <n v="1434058"/>
    <n v="1240.4601699999998"/>
    <x v="5"/>
    <x v="2"/>
    <s v="Innanlands"/>
    <m/>
  </r>
  <r>
    <s v="Selfoss"/>
    <s v="Höfuðborgarsvæðið"/>
    <n v="101"/>
    <x v="0"/>
    <s v="Höfuðborgarsvæðið"/>
    <x v="7"/>
    <x v="3"/>
    <s v="Sala utan svæðis - flj."/>
    <n v="829"/>
    <n v="0.71708500000000008"/>
    <x v="4"/>
    <x v="0"/>
    <s v="Innanlands"/>
    <m/>
  </r>
  <r>
    <s v="Söludælur"/>
    <s v="Höfuðborgarsvæðið"/>
    <n v="101"/>
    <x v="0"/>
    <s v="Höfuðborgarsvæðið"/>
    <x v="6"/>
    <x v="3"/>
    <s v="Sala innan svæðis - flj."/>
    <n v="56565"/>
    <n v="48.928725"/>
    <x v="5"/>
    <x v="2"/>
    <s v="Innanlands"/>
    <m/>
  </r>
  <r>
    <s v="Reykjavík"/>
    <s v="Höfuðborgarsvæðið"/>
    <n v="101"/>
    <x v="0"/>
    <s v="Höfuðborgarsvæðið"/>
    <x v="11"/>
    <x v="4"/>
    <s v="Sala ekki flutningsjöfnuð"/>
    <n v="6690577"/>
    <n v="6690.5770000000002"/>
    <x v="7"/>
    <x v="2"/>
    <s v="Millilanda"/>
    <m/>
  </r>
  <r>
    <s v="Söludælur"/>
    <s v="Höfuðborgarsvæðið"/>
    <n v="101"/>
    <x v="0"/>
    <s v="Höfuðborgarsvæðið"/>
    <x v="1"/>
    <x v="0"/>
    <s v="Sala innan svæðis - flj."/>
    <n v="18586599"/>
    <n v="13939.94925"/>
    <x v="4"/>
    <x v="0"/>
    <s v="Innanlands"/>
    <m/>
  </r>
  <r>
    <s v="Söludælur"/>
    <s v="Höfuðborgarsvæðið"/>
    <n v="101"/>
    <x v="0"/>
    <s v="Höfuðborgarsvæðið"/>
    <x v="7"/>
    <x v="3"/>
    <s v="Sala innan svæðis - flj."/>
    <n v="6477599"/>
    <n v="5603.1231349999998"/>
    <x v="4"/>
    <x v="0"/>
    <s v="Innanlands"/>
    <m/>
  </r>
  <r>
    <s v="Söludælur"/>
    <s v="Höfuðborgarsvæðið"/>
    <n v="101"/>
    <x v="0"/>
    <s v="Höfuðborgarsvæðið"/>
    <x v="10"/>
    <x v="3"/>
    <s v="Sala innan svæðis - flj."/>
    <n v="4916"/>
    <n v="4.2523400000000002"/>
    <x v="4"/>
    <x v="2"/>
    <s v="Innanlands"/>
    <m/>
  </r>
  <r>
    <s v="Söludælur"/>
    <s v="Höfuðborgarsvæðið"/>
    <n v="101"/>
    <x v="0"/>
    <s v="Höfuðborgarsvæðið"/>
    <x v="1"/>
    <x v="0"/>
    <s v="Sala innan svæðis - flj."/>
    <n v="3068617"/>
    <n v="2301.4627500000001"/>
    <x v="4"/>
    <x v="0"/>
    <s v="Innanlands"/>
    <m/>
  </r>
  <r>
    <s v="Söludælur"/>
    <s v="Höfuðborgarsvæðið"/>
    <n v="101"/>
    <x v="0"/>
    <s v="Höfuðborgarsvæðið"/>
    <x v="2"/>
    <x v="0"/>
    <s v="Sala innan svæðis - flj."/>
    <n v="22459"/>
    <n v="16.844249999999999"/>
    <x v="4"/>
    <x v="0"/>
    <s v="Innanlands"/>
    <m/>
  </r>
  <r>
    <s v="Söludælur"/>
    <s v="Höfuðborgarsvæðið"/>
    <n v="101"/>
    <x v="0"/>
    <s v="Höfuðborgarsvæðið"/>
    <x v="7"/>
    <x v="3"/>
    <s v="Sala innan svæðis - flj."/>
    <n v="1144066"/>
    <n v="989.61708999999996"/>
    <x v="4"/>
    <x v="0"/>
    <s v="Innanlands"/>
    <m/>
  </r>
  <r>
    <s v="Söludælur"/>
    <s v="Höfuðborgarsvæðið"/>
    <n v="101"/>
    <x v="0"/>
    <s v="Höfuðborgarsvæðið"/>
    <x v="5"/>
    <x v="2"/>
    <s v="Sala innan svæðis - flj."/>
    <n v="1137"/>
    <n v="0.92097000000000007"/>
    <x v="4"/>
    <x v="1"/>
    <s v="Innanlands"/>
    <m/>
  </r>
  <r>
    <s v="Söludælur"/>
    <s v="Höfuðborgarsvæðið"/>
    <n v="101"/>
    <x v="0"/>
    <s v="Höfuðborgarsvæðið"/>
    <x v="1"/>
    <x v="0"/>
    <s v="Sala innan svæðis - flj."/>
    <n v="1502433"/>
    <n v="1126.82475"/>
    <x v="4"/>
    <x v="0"/>
    <s v="Innanlands"/>
    <m/>
  </r>
  <r>
    <s v="Söludælur"/>
    <s v="Höfuðborgarsvæðið"/>
    <n v="101"/>
    <x v="0"/>
    <s v="Höfuðborgarsvæðið"/>
    <x v="2"/>
    <x v="0"/>
    <s v="Sala innan svæðis - flj."/>
    <n v="3431"/>
    <n v="2.5732499999999998"/>
    <x v="4"/>
    <x v="0"/>
    <s v="Innanlands"/>
    <m/>
  </r>
  <r>
    <s v="Söludælur"/>
    <s v="Höfuðborgarsvæðið"/>
    <n v="101"/>
    <x v="0"/>
    <s v="Höfuðborgarsvæðið"/>
    <x v="7"/>
    <x v="3"/>
    <s v="Sala innan svæðis - flj."/>
    <n v="594161"/>
    <n v="513.94926499999997"/>
    <x v="4"/>
    <x v="0"/>
    <s v="Innanlands"/>
    <m/>
  </r>
  <r>
    <s v="Söludælur"/>
    <s v="Höfuðborgarsvæðið"/>
    <n v="101"/>
    <x v="0"/>
    <s v="Höfuðborgarsvæðið"/>
    <x v="1"/>
    <x v="0"/>
    <s v="Sala innan svæðis - flj."/>
    <n v="167902"/>
    <n v="125.9265"/>
    <x v="4"/>
    <x v="0"/>
    <s v="Innanlands"/>
    <m/>
  </r>
  <r>
    <s v="Söludælur"/>
    <s v="Höfuðborgarsvæðið"/>
    <n v="101"/>
    <x v="0"/>
    <s v="Höfuðborgarsvæðið"/>
    <x v="2"/>
    <x v="0"/>
    <s v="Sala innan svæðis - flj."/>
    <n v="10767"/>
    <n v="8.0752500000000005"/>
    <x v="4"/>
    <x v="0"/>
    <s v="Innanlands"/>
    <m/>
  </r>
  <r>
    <s v="Söludælur"/>
    <s v="Höfuðborgarsvæðið"/>
    <n v="101"/>
    <x v="0"/>
    <s v="Höfuðborgarsvæðið"/>
    <x v="7"/>
    <x v="3"/>
    <s v="Sala innan svæðis - flj."/>
    <n v="87222"/>
    <n v="75.447029999999998"/>
    <x v="4"/>
    <x v="0"/>
    <s v="Innanlands"/>
    <m/>
  </r>
  <r>
    <s v="Reykjavík"/>
    <s v="Höfuðborgarsvæðið"/>
    <n v="101"/>
    <x v="0"/>
    <s v="Höfuðborgarsvæðið"/>
    <x v="7"/>
    <x v="3"/>
    <s v="Sala ekki flutningsjöfnuð"/>
    <n v="1012759"/>
    <n v="876.03653500000007"/>
    <x v="9"/>
    <x v="0"/>
    <s v="Millilanda"/>
    <m/>
  </r>
  <r>
    <s v="Söludælur"/>
    <s v="Höfuðborgarsvæðið"/>
    <n v="101"/>
    <x v="0"/>
    <s v="Höfuðborgarsvæðið"/>
    <x v="1"/>
    <x v="0"/>
    <s v="Sala innan svæðis - flj."/>
    <n v="2722441"/>
    <n v="2041.8307500000001"/>
    <x v="4"/>
    <x v="0"/>
    <s v="Innanlands"/>
    <m/>
  </r>
  <r>
    <s v="Söludælur"/>
    <s v="Höfuðborgarsvæðið"/>
    <n v="101"/>
    <x v="0"/>
    <s v="Höfuðborgarsvæðið"/>
    <x v="7"/>
    <x v="3"/>
    <s v="Sala innan svæðis - flj."/>
    <n v="1393302"/>
    <n v="1205.20623"/>
    <x v="4"/>
    <x v="0"/>
    <s v="Innanlands"/>
    <m/>
  </r>
  <r>
    <s v="Söludælur"/>
    <s v="Höfuðborgarsvæðið"/>
    <n v="101"/>
    <x v="0"/>
    <s v="Höfuðborgarsvæðið"/>
    <x v="1"/>
    <x v="0"/>
    <s v="Sala innan svæðis - flj."/>
    <n v="2575000"/>
    <n v="1931.25"/>
    <x v="4"/>
    <x v="0"/>
    <s v="Innanlands"/>
    <m/>
  </r>
  <r>
    <s v="Söludælur"/>
    <s v="Höfuðborgarsvæðið"/>
    <n v="101"/>
    <x v="0"/>
    <s v="Höfuðborgarsvæðið"/>
    <x v="2"/>
    <x v="0"/>
    <s v="Sala innan svæðis - flj."/>
    <n v="10617"/>
    <n v="7.9627499999999998"/>
    <x v="4"/>
    <x v="0"/>
    <s v="Innanlands"/>
    <m/>
  </r>
  <r>
    <s v="Söludælur"/>
    <s v="Höfuðborgarsvæðið"/>
    <n v="101"/>
    <x v="0"/>
    <s v="Höfuðborgarsvæðið"/>
    <x v="7"/>
    <x v="3"/>
    <s v="Sala innan svæðis - flj."/>
    <n v="990201"/>
    <n v="856.523865"/>
    <x v="4"/>
    <x v="0"/>
    <s v="Innanlands"/>
    <m/>
  </r>
  <r>
    <s v="Söludælur"/>
    <s v="Höfuðborgarsvæðið"/>
    <n v="101"/>
    <x v="0"/>
    <s v="Höfuðborgarsvæðið"/>
    <x v="5"/>
    <x v="2"/>
    <s v="Sala innan svæðis - flj."/>
    <n v="430"/>
    <n v="0.3483"/>
    <x v="4"/>
    <x v="1"/>
    <s v="Innanlands"/>
    <m/>
  </r>
  <r>
    <s v="Söludælur"/>
    <s v="Höfuðborgarsvæðið"/>
    <n v="101"/>
    <x v="0"/>
    <s v="Höfuðborgarsvæðið"/>
    <x v="1"/>
    <x v="0"/>
    <s v="Sala innan svæðis - flj."/>
    <n v="1027451"/>
    <n v="770.58825000000002"/>
    <x v="4"/>
    <x v="0"/>
    <s v="Innanlands"/>
    <m/>
  </r>
  <r>
    <s v="Söludælur"/>
    <s v="Höfuðborgarsvæðið"/>
    <n v="101"/>
    <x v="0"/>
    <s v="Höfuðborgarsvæðið"/>
    <x v="7"/>
    <x v="3"/>
    <s v="Sala innan svæðis - flj."/>
    <n v="317667"/>
    <n v="274.78195500000004"/>
    <x v="4"/>
    <x v="0"/>
    <s v="Innanlands"/>
    <m/>
  </r>
  <r>
    <s v="Söludælur"/>
    <s v="Höfuðborgarsvæðið"/>
    <n v="101"/>
    <x v="0"/>
    <s v="Höfuðborgarsvæðið"/>
    <x v="1"/>
    <x v="0"/>
    <s v="Sala innan svæðis - flj."/>
    <n v="781105"/>
    <n v="585.82875000000001"/>
    <x v="4"/>
    <x v="0"/>
    <s v="Innanlands"/>
    <m/>
  </r>
  <r>
    <s v="Söludælur"/>
    <s v="Höfuðborgarsvæðið"/>
    <n v="101"/>
    <x v="0"/>
    <s v="Höfuðborgarsvæðið"/>
    <x v="7"/>
    <x v="3"/>
    <s v="Sala innan svæðis - flj."/>
    <n v="227467"/>
    <n v="196.75895499999999"/>
    <x v="4"/>
    <x v="0"/>
    <s v="Innanlands"/>
    <m/>
  </r>
  <r>
    <s v="Söludælur"/>
    <s v="Höfuðborgarsvæðið"/>
    <n v="101"/>
    <x v="0"/>
    <s v="Höfuðborgarsvæðið"/>
    <x v="1"/>
    <x v="0"/>
    <s v="Sala innan svæðis - flj."/>
    <n v="1175591"/>
    <n v="881.69325000000003"/>
    <x v="4"/>
    <x v="0"/>
    <s v="Innanlands"/>
    <m/>
  </r>
  <r>
    <s v="Söludælur"/>
    <s v="Höfuðborgarsvæðið"/>
    <n v="101"/>
    <x v="0"/>
    <s v="Höfuðborgarsvæðið"/>
    <x v="7"/>
    <x v="3"/>
    <s v="Sala innan svæðis - flj."/>
    <n v="397475"/>
    <n v="343.81587500000001"/>
    <x v="4"/>
    <x v="0"/>
    <s v="Innanlands"/>
    <m/>
  </r>
  <r>
    <s v="Söludælur"/>
    <s v="Höfuðborgarsvæðið"/>
    <n v="101"/>
    <x v="0"/>
    <s v="Höfuðborgarsvæðið"/>
    <x v="1"/>
    <x v="0"/>
    <s v="Sala innan svæðis - flj."/>
    <n v="4263917"/>
    <n v="3197.9377500000001"/>
    <x v="4"/>
    <x v="0"/>
    <s v="Innanlands"/>
    <m/>
  </r>
  <r>
    <s v="Söludælur"/>
    <s v="Höfuðborgarsvæðið"/>
    <n v="101"/>
    <x v="0"/>
    <s v="Höfuðborgarsvæðið"/>
    <x v="2"/>
    <x v="0"/>
    <s v="Sala innan svæðis - flj."/>
    <n v="24807"/>
    <n v="18.605250000000002"/>
    <x v="4"/>
    <x v="0"/>
    <s v="Innanlands"/>
    <m/>
  </r>
  <r>
    <s v="Söludælur"/>
    <s v="Höfuðborgarsvæðið"/>
    <n v="101"/>
    <x v="0"/>
    <s v="Höfuðborgarsvæðið"/>
    <x v="7"/>
    <x v="3"/>
    <s v="Sala innan svæðis - flj."/>
    <n v="2859066"/>
    <n v="2473.0920899999996"/>
    <x v="4"/>
    <x v="0"/>
    <s v="Innanlands"/>
    <m/>
  </r>
  <r>
    <s v="Söludælur"/>
    <s v="Höfuðborgarsvæðið"/>
    <n v="101"/>
    <x v="0"/>
    <s v="Höfuðborgarsvæðið"/>
    <x v="5"/>
    <x v="2"/>
    <s v="Sala innan svæðis - flj."/>
    <n v="3596"/>
    <n v="2.91276"/>
    <x v="4"/>
    <x v="1"/>
    <s v="Innanlands"/>
    <m/>
  </r>
  <r>
    <s v="Söludælur"/>
    <s v="Höfuðborgarsvæðið"/>
    <n v="101"/>
    <x v="0"/>
    <s v="Höfuðborgarsvæðið"/>
    <x v="1"/>
    <x v="0"/>
    <s v="Sala innan svæðis - flj."/>
    <n v="608138"/>
    <n v="456.1035"/>
    <x v="4"/>
    <x v="0"/>
    <s v="Innanlands"/>
    <m/>
  </r>
  <r>
    <s v="Söludælur"/>
    <s v="Höfuðborgarsvæðið"/>
    <n v="101"/>
    <x v="0"/>
    <s v="Höfuðborgarsvæðið"/>
    <x v="7"/>
    <x v="3"/>
    <s v="Sala innan svæðis - flj."/>
    <n v="358653"/>
    <n v="310.23484499999995"/>
    <x v="4"/>
    <x v="0"/>
    <s v="Innanlands"/>
    <m/>
  </r>
  <r>
    <s v="Söludælur"/>
    <s v="Höfuðborgarsvæðið"/>
    <n v="101"/>
    <x v="0"/>
    <s v="Höfuðborgarsvæðið"/>
    <x v="1"/>
    <x v="0"/>
    <s v="Sala innan svæðis - flj."/>
    <n v="28216455"/>
    <n v="21162.341250000001"/>
    <x v="4"/>
    <x v="0"/>
    <s v="Innanlands"/>
    <m/>
  </r>
  <r>
    <s v="Söludælur"/>
    <s v="Höfuðborgarsvæðið"/>
    <n v="101"/>
    <x v="0"/>
    <s v="Höfuðborgarsvæðið"/>
    <x v="2"/>
    <x v="0"/>
    <s v="Sala innan svæðis - flj."/>
    <n v="360900"/>
    <n v="270.67500000000001"/>
    <x v="4"/>
    <x v="0"/>
    <s v="Innanlands"/>
    <m/>
  </r>
  <r>
    <s v="Söludælur"/>
    <s v="Höfuðborgarsvæðið"/>
    <n v="101"/>
    <x v="0"/>
    <s v="Höfuðborgarsvæðið"/>
    <x v="4"/>
    <x v="2"/>
    <s v="Sala innan svæðis - flj."/>
    <n v="1190"/>
    <n v="0.96390000000000009"/>
    <x v="4"/>
    <x v="1"/>
    <s v="Innanlands"/>
    <m/>
  </r>
  <r>
    <s v="Söludælur"/>
    <s v="Höfuðborgarsvæðið"/>
    <n v="101"/>
    <x v="0"/>
    <s v="Höfuðborgarsvæðið"/>
    <x v="7"/>
    <x v="3"/>
    <s v="Sala innan svæðis - flj."/>
    <n v="16396149"/>
    <n v="14182.668884999999"/>
    <x v="4"/>
    <x v="0"/>
    <s v="Innanlands"/>
    <m/>
  </r>
  <r>
    <s v="Söludælur"/>
    <s v="Höfuðborgarsvæðið"/>
    <n v="101"/>
    <x v="0"/>
    <s v="Höfuðborgarsvæðið"/>
    <x v="5"/>
    <x v="2"/>
    <s v="Sala innan svæðis - flj."/>
    <n v="12675"/>
    <n v="10.26675"/>
    <x v="4"/>
    <x v="1"/>
    <s v="Innanlands"/>
    <m/>
  </r>
  <r>
    <s v="Söludælur"/>
    <s v="Höfuðborgarsvæðið"/>
    <n v="101"/>
    <x v="0"/>
    <s v="Höfuðborgarsvæðið"/>
    <x v="3"/>
    <x v="1"/>
    <s v="Sala innan svæðis - flj."/>
    <n v="1800"/>
    <n v="1.3122"/>
    <x v="4"/>
    <x v="1"/>
    <s v="Innanlands"/>
    <m/>
  </r>
  <r>
    <s v="Söludælur"/>
    <s v="Höfuðborgarsvæðið"/>
    <n v="101"/>
    <x v="0"/>
    <s v="Höfuðborgarsvæðið"/>
    <x v="1"/>
    <x v="0"/>
    <s v="Sala innan svæðis - flj."/>
    <n v="358965"/>
    <n v="269.22375"/>
    <x v="4"/>
    <x v="0"/>
    <s v="Innanlands"/>
    <m/>
  </r>
  <r>
    <s v="Söludælur"/>
    <s v="Höfuðborgarsvæðið"/>
    <n v="101"/>
    <x v="0"/>
    <s v="Höfuðborgarsvæðið"/>
    <x v="7"/>
    <x v="3"/>
    <s v="Sala innan svæðis - flj."/>
    <n v="113568"/>
    <n v="98.236319999999992"/>
    <x v="4"/>
    <x v="0"/>
    <s v="Innanlands"/>
    <m/>
  </r>
  <r>
    <s v="Söludælur"/>
    <s v="Höfuðborgarsvæðið"/>
    <n v="101"/>
    <x v="0"/>
    <s v="Höfuðborgarsvæðið"/>
    <x v="1"/>
    <x v="0"/>
    <s v="Sala innan svæðis - flj."/>
    <n v="1592305"/>
    <n v="1194.22875"/>
    <x v="4"/>
    <x v="0"/>
    <s v="Innanlands"/>
    <m/>
  </r>
  <r>
    <s v="Söludælur"/>
    <s v="Höfuðborgarsvæðið"/>
    <n v="101"/>
    <x v="0"/>
    <s v="Höfuðborgarsvæðið"/>
    <x v="7"/>
    <x v="3"/>
    <s v="Sala innan svæðis - flj."/>
    <n v="575851"/>
    <n v="498.11111499999998"/>
    <x v="4"/>
    <x v="0"/>
    <s v="Innanlands"/>
    <m/>
  </r>
  <r>
    <s v="Söludælur"/>
    <s v="Höfuðborgarsvæðið"/>
    <n v="101"/>
    <x v="0"/>
    <s v="Höfuðborgarsvæðið"/>
    <x v="1"/>
    <x v="0"/>
    <s v="Sala innan svæðis - flj."/>
    <n v="1543498"/>
    <n v="1157.6234999999999"/>
    <x v="4"/>
    <x v="0"/>
    <s v="Innanlands"/>
    <m/>
  </r>
  <r>
    <s v="Söludælur"/>
    <s v="Höfuðborgarsvæðið"/>
    <n v="101"/>
    <x v="0"/>
    <s v="Höfuðborgarsvæðið"/>
    <x v="7"/>
    <x v="3"/>
    <s v="Sala innan svæðis - flj."/>
    <n v="352193"/>
    <n v="304.64694500000002"/>
    <x v="4"/>
    <x v="0"/>
    <s v="Innanlands"/>
    <m/>
  </r>
  <r>
    <s v="Söludælur"/>
    <s v="Höfuðborgarsvæðið"/>
    <n v="101"/>
    <x v="0"/>
    <s v="Höfuðborgarsvæðið"/>
    <x v="1"/>
    <x v="0"/>
    <s v="Sala innan svæðis - flj."/>
    <n v="1719249"/>
    <n v="1289.4367500000001"/>
    <x v="4"/>
    <x v="0"/>
    <s v="Innanlands"/>
    <m/>
  </r>
  <r>
    <s v="Söludælur"/>
    <s v="Höfuðborgarsvæðið"/>
    <n v="101"/>
    <x v="0"/>
    <s v="Höfuðborgarsvæðið"/>
    <x v="7"/>
    <x v="3"/>
    <s v="Sala innan svæðis - flj."/>
    <n v="563249"/>
    <n v="487.21038500000003"/>
    <x v="4"/>
    <x v="0"/>
    <s v="Innanlands"/>
    <m/>
  </r>
  <r>
    <s v="Söludælur"/>
    <s v="Höfuðborgarsvæðið"/>
    <n v="101"/>
    <x v="0"/>
    <s v="Höfuðborgarsvæðið"/>
    <x v="1"/>
    <x v="0"/>
    <s v="Sala innan svæðis - flj."/>
    <n v="1199782"/>
    <n v="899.8365"/>
    <x v="4"/>
    <x v="0"/>
    <s v="Innanlands"/>
    <m/>
  </r>
  <r>
    <s v="Söludælur"/>
    <s v="Höfuðborgarsvæðið"/>
    <n v="101"/>
    <x v="0"/>
    <s v="Höfuðborgarsvæðið"/>
    <x v="7"/>
    <x v="3"/>
    <s v="Sala innan svæðis - flj."/>
    <n v="469444"/>
    <n v="406.06905999999998"/>
    <x v="4"/>
    <x v="0"/>
    <s v="Innanlands"/>
    <m/>
  </r>
  <r>
    <s v="Söludælur"/>
    <s v="Höfuðborgarsvæðið"/>
    <n v="101"/>
    <x v="0"/>
    <s v="Höfuðborgarsvæðið"/>
    <x v="1"/>
    <x v="0"/>
    <s v="Sala innan svæðis - flj."/>
    <n v="477445"/>
    <n v="358.08375000000001"/>
    <x v="4"/>
    <x v="0"/>
    <s v="Innanlands"/>
    <m/>
  </r>
  <r>
    <s v="Söludælur"/>
    <s v="Höfuðborgarsvæðið"/>
    <n v="101"/>
    <x v="0"/>
    <s v="Höfuðborgarsvæðið"/>
    <x v="7"/>
    <x v="3"/>
    <s v="Sala innan svæðis - flj."/>
    <n v="170372"/>
    <n v="147.37178"/>
    <x v="4"/>
    <x v="0"/>
    <s v="Innanlands"/>
    <m/>
  </r>
  <r>
    <s v="Söludælur"/>
    <s v="Höfuðborgarsvæðið"/>
    <n v="101"/>
    <x v="0"/>
    <s v="Höfuðborgarsvæðið"/>
    <x v="1"/>
    <x v="0"/>
    <s v="Sala innan svæðis - flj."/>
    <n v="459774"/>
    <n v="344.83049999999997"/>
    <x v="4"/>
    <x v="0"/>
    <s v="Innanlands"/>
    <m/>
  </r>
  <r>
    <s v="Söludælur"/>
    <s v="Höfuðborgarsvæðið"/>
    <n v="101"/>
    <x v="0"/>
    <s v="Höfuðborgarsvæðið"/>
    <x v="7"/>
    <x v="3"/>
    <s v="Sala innan svæðis - flj."/>
    <n v="120148"/>
    <n v="103.92802"/>
    <x v="4"/>
    <x v="0"/>
    <s v="Innanlands"/>
    <m/>
  </r>
  <r>
    <s v="Söludælur"/>
    <s v="Höfuðborgarsvæðið"/>
    <n v="101"/>
    <x v="0"/>
    <s v="Höfuðborgarsvæðið"/>
    <x v="3"/>
    <x v="1"/>
    <s v="Sala ekki flutningsjöfnuð"/>
    <n v="472"/>
    <n v="0.34408799999999995"/>
    <x v="4"/>
    <x v="1"/>
    <s v="Millilanda"/>
    <m/>
  </r>
  <r>
    <s v="Söludælur"/>
    <s v="Höfuðborgarsvæðið"/>
    <n v="101"/>
    <x v="0"/>
    <s v="Höfuðborgarsvæðið"/>
    <x v="3"/>
    <x v="1"/>
    <s v="Sala innan svæðis - flj."/>
    <n v="176547"/>
    <n v="128.702763"/>
    <x v="4"/>
    <x v="1"/>
    <s v="Innanlands"/>
    <m/>
  </r>
  <r>
    <s v="Söludælur"/>
    <s v="Höfuðborgarsvæðið"/>
    <n v="101"/>
    <x v="0"/>
    <s v="Höfuðborgarsvæðið"/>
    <x v="3"/>
    <x v="1"/>
    <s v="Sala ekki flutningsjöfnuð"/>
    <n v="5508"/>
    <n v="4.0153319999999999"/>
    <x v="4"/>
    <x v="1"/>
    <s v="Millilanda"/>
    <m/>
  </r>
  <r>
    <s v="Söludælur"/>
    <s v="Höfuðborgarsvæðið"/>
    <n v="101"/>
    <x v="0"/>
    <s v="Höfuðborgarsvæðið"/>
    <x v="3"/>
    <x v="1"/>
    <s v="Sala innan svæðis - flj."/>
    <n v="290993"/>
    <n v="212.13389699999999"/>
    <x v="4"/>
    <x v="1"/>
    <s v="Innanlands"/>
    <m/>
  </r>
  <r>
    <s v="Söludælur"/>
    <s v="Höfuðborgarsvæðið"/>
    <n v="101"/>
    <x v="0"/>
    <s v="Höfuðborgarsvæðið"/>
    <x v="4"/>
    <x v="2"/>
    <s v="Sala ekki flutningsjöfnuð"/>
    <n v="3993667"/>
    <n v="3234.8702699999999"/>
    <x v="4"/>
    <x v="1"/>
    <s v="Millilanda"/>
    <m/>
  </r>
  <r>
    <s v="Söludælur"/>
    <s v="Höfuðborgarsvæðið"/>
    <n v="101"/>
    <x v="0"/>
    <s v="Höfuðborgarsvæðið"/>
    <x v="4"/>
    <x v="2"/>
    <s v="Sala innan svæðis - flj."/>
    <n v="7158566"/>
    <n v="5798.4384600000003"/>
    <x v="4"/>
    <x v="1"/>
    <s v="Innanlands"/>
    <m/>
  </r>
  <r>
    <s v="Söludælur"/>
    <s v="Höfuðborgarsvæðið"/>
    <n v="101"/>
    <x v="0"/>
    <s v="Höfuðborgarsvæðið"/>
    <x v="1"/>
    <x v="0"/>
    <s v="Sala innan svæðis - flj."/>
    <n v="56405"/>
    <n v="42.303750000000001"/>
    <x v="4"/>
    <x v="0"/>
    <s v="Innanlands"/>
    <m/>
  </r>
  <r>
    <s v="Söludælur"/>
    <s v="Höfuðborgarsvæðið"/>
    <n v="101"/>
    <x v="0"/>
    <s v="Höfuðborgarsvæðið"/>
    <x v="1"/>
    <x v="0"/>
    <s v="Sala innan svæðis - flj."/>
    <n v="32786393"/>
    <n v="24589.794750000001"/>
    <x v="4"/>
    <x v="0"/>
    <s v="Innanlands"/>
    <m/>
  </r>
  <r>
    <s v="Söludælur"/>
    <s v="Höfuðborgarsvæðið"/>
    <n v="101"/>
    <x v="0"/>
    <s v="Höfuðborgarsvæðið"/>
    <x v="2"/>
    <x v="0"/>
    <s v="Sala innan svæðis - flj."/>
    <n v="153481"/>
    <n v="115.11075"/>
    <x v="4"/>
    <x v="0"/>
    <s v="Innanlands"/>
    <m/>
  </r>
  <r>
    <s v="Söludælur"/>
    <s v="Höfuðborgarsvæðið"/>
    <n v="101"/>
    <x v="0"/>
    <s v="Höfuðborgarsvæðið"/>
    <x v="15"/>
    <x v="0"/>
    <s v="Sala innan svæðis - flj."/>
    <n v="78"/>
    <n v="5.8500000000000003E-2"/>
    <x v="4"/>
    <x v="0"/>
    <s v="Innanlands"/>
    <m/>
  </r>
  <r>
    <s v="Söludælur"/>
    <s v="Höfuðborgarsvæðið"/>
    <n v="101"/>
    <x v="0"/>
    <s v="Höfuðborgarsvæðið"/>
    <x v="3"/>
    <x v="1"/>
    <s v="Sala innan svæðis - flj."/>
    <n v="3415"/>
    <n v="2.4895350000000001"/>
    <x v="4"/>
    <x v="1"/>
    <s v="Innanlands"/>
    <m/>
  </r>
  <r>
    <s v="Söludælur"/>
    <s v="Höfuðborgarsvæðið"/>
    <n v="101"/>
    <x v="0"/>
    <s v="Höfuðborgarsvæðið"/>
    <x v="4"/>
    <x v="2"/>
    <s v="Sala innan svæðis - flj."/>
    <n v="17639"/>
    <n v="14.28759"/>
    <x v="4"/>
    <x v="1"/>
    <s v="Innanlands"/>
    <m/>
  </r>
  <r>
    <s v="Söludælur"/>
    <s v="Höfuðborgarsvæðið"/>
    <n v="101"/>
    <x v="0"/>
    <s v="Höfuðborgarsvæðið"/>
    <x v="7"/>
    <x v="3"/>
    <s v="Sala innan svæðis - flj."/>
    <n v="15704538"/>
    <n v="13584.425369999999"/>
    <x v="4"/>
    <x v="0"/>
    <s v="Innanlands"/>
    <m/>
  </r>
  <r>
    <s v="Söludælur"/>
    <s v="Höfuðborgarsvæðið"/>
    <n v="101"/>
    <x v="0"/>
    <s v="Höfuðborgarsvæðið"/>
    <x v="1"/>
    <x v="0"/>
    <s v="Sala innan svæðis - flj."/>
    <n v="1040593"/>
    <n v="780.44475"/>
    <x v="4"/>
    <x v="0"/>
    <s v="Innanlands"/>
    <m/>
  </r>
  <r>
    <s v="Söludælur"/>
    <s v="Höfuðborgarsvæðið"/>
    <n v="101"/>
    <x v="0"/>
    <s v="Höfuðborgarsvæðið"/>
    <x v="2"/>
    <x v="0"/>
    <s v="Sala innan svæðis - flj."/>
    <n v="12928"/>
    <n v="9.6959999999999997"/>
    <x v="4"/>
    <x v="0"/>
    <s v="Innanlands"/>
    <m/>
  </r>
  <r>
    <s v="Söludælur"/>
    <s v="Höfuðborgarsvæðið"/>
    <n v="101"/>
    <x v="0"/>
    <s v="Höfuðborgarsvæðið"/>
    <x v="7"/>
    <x v="3"/>
    <s v="Sala innan svæðis - flj."/>
    <n v="1216643"/>
    <n v="1052.396195"/>
    <x v="4"/>
    <x v="0"/>
    <s v="Innanlands"/>
    <m/>
  </r>
  <r>
    <s v="Söludælur"/>
    <s v="Höfuðborgarsvæðið"/>
    <n v="101"/>
    <x v="0"/>
    <s v="Höfuðborgarsvæðið"/>
    <x v="1"/>
    <x v="0"/>
    <s v="Sala innan svæðis - flj."/>
    <n v="86203"/>
    <n v="64.652249999999995"/>
    <x v="4"/>
    <x v="0"/>
    <s v="Innanlands"/>
    <m/>
  </r>
  <r>
    <s v="Söludælur"/>
    <s v="Höfuðborgarsvæðið"/>
    <n v="101"/>
    <x v="0"/>
    <s v="Höfuðborgarsvæðið"/>
    <x v="2"/>
    <x v="0"/>
    <s v="Sala innan svæðis - flj."/>
    <n v="15867"/>
    <n v="11.90025"/>
    <x v="4"/>
    <x v="0"/>
    <s v="Innanlands"/>
    <m/>
  </r>
  <r>
    <s v="Söludælur"/>
    <s v="Höfuðborgarsvæðið"/>
    <n v="101"/>
    <x v="0"/>
    <s v="Höfuðborgarsvæðið"/>
    <x v="3"/>
    <x v="1"/>
    <s v="Sala innan svæðis - flj."/>
    <n v="78458"/>
    <n v="57.195881999999997"/>
    <x v="4"/>
    <x v="1"/>
    <s v="Innanlands"/>
    <m/>
  </r>
  <r>
    <s v="Söludælur"/>
    <s v="Höfuðborgarsvæðið"/>
    <n v="101"/>
    <x v="0"/>
    <s v="Höfuðborgarsvæðið"/>
    <x v="7"/>
    <x v="3"/>
    <s v="Sala innan svæðis - flj."/>
    <n v="319809"/>
    <n v="276.63478499999997"/>
    <x v="4"/>
    <x v="0"/>
    <s v="Innanlands"/>
    <m/>
  </r>
  <r>
    <s v="Söludælur"/>
    <s v="Höfuðborgarsvæðið"/>
    <n v="101"/>
    <x v="0"/>
    <s v="Höfuðborgarsvæðið"/>
    <x v="5"/>
    <x v="2"/>
    <s v="Sala innan svæðis - flj."/>
    <n v="13946"/>
    <n v="11.29626"/>
    <x v="4"/>
    <x v="1"/>
    <s v="Innanlands"/>
    <m/>
  </r>
  <r>
    <s v="Reykjavík"/>
    <s v="Höfuðborgarsvæðið"/>
    <n v="101"/>
    <x v="0"/>
    <s v="Höfuðborgarsvæðið"/>
    <x v="9"/>
    <x v="3"/>
    <s v="Sala ekki flutningsjöfnuð"/>
    <n v="27096724"/>
    <n v="23438.666259999998"/>
    <x v="9"/>
    <x v="2"/>
    <s v="Millilanda"/>
    <m/>
  </r>
  <r>
    <s v="Reykjavík"/>
    <s v="Höfuðborgarsvæðið"/>
    <n v="101"/>
    <x v="0"/>
    <s v="Höfuðborgarsvæðið"/>
    <x v="12"/>
    <x v="4"/>
    <s v="Sala ekki flutningsjöfnuð"/>
    <n v="709862"/>
    <n v="618.28980200000001"/>
    <x v="7"/>
    <x v="2"/>
    <s v="Millilanda"/>
    <m/>
  </r>
  <r>
    <s v="Reykjavík"/>
    <s v="Höfuðborgarsvæðið"/>
    <n v="101"/>
    <x v="0"/>
    <s v="Höfuðborgarsvæðið"/>
    <x v="11"/>
    <x v="4"/>
    <s v="Sala ekki flutningsjöfnuð"/>
    <n v="8179103"/>
    <n v="8179.1030000000001"/>
    <x v="7"/>
    <x v="2"/>
    <s v="Millilanda"/>
    <m/>
  </r>
  <r>
    <s v="Reykjavík"/>
    <s v="Höfuðborgarsvæðið"/>
    <n v="101"/>
    <x v="0"/>
    <s v="Höfuðborgarsvæðið"/>
    <x v="6"/>
    <x v="3"/>
    <s v="Sala utan svæðis - flj."/>
    <n v="871606"/>
    <n v="753.93918999999994"/>
    <x v="3"/>
    <x v="3"/>
    <s v="Innanlands"/>
    <m/>
  </r>
  <r>
    <s v="Reykjavík"/>
    <s v="Höfuðborgarsvæðið"/>
    <n v="101"/>
    <x v="0"/>
    <s v="Höfuðborgarsvæðið"/>
    <x v="6"/>
    <x v="3"/>
    <s v="Sala ekki flutningsjöfnuð"/>
    <n v="1827"/>
    <n v="1.580355"/>
    <x v="9"/>
    <x v="2"/>
    <s v="Millilanda"/>
    <m/>
  </r>
  <r>
    <s v="Reykjavík"/>
    <s v="Höfuðborgarsvæðið"/>
    <n v="101"/>
    <x v="0"/>
    <s v="Höfuðborgarsvæðið"/>
    <x v="6"/>
    <x v="3"/>
    <s v="Sala ekki flutningsjöfnuð"/>
    <n v="1010860"/>
    <n v="874.39390000000003"/>
    <x v="9"/>
    <x v="2"/>
    <s v="Millilanda"/>
    <m/>
  </r>
  <r>
    <s v="Reykjavík"/>
    <s v="Höfuðborgarsvæðið"/>
    <n v="101"/>
    <x v="0"/>
    <s v="Höfuðborgarsvæðið"/>
    <x v="6"/>
    <x v="3"/>
    <s v="Sala innan svæðis - flj."/>
    <n v="4443063"/>
    <n v="3843.249495"/>
    <x v="3"/>
    <x v="3"/>
    <s v="Innanlands"/>
    <m/>
  </r>
  <r>
    <s v="Reykjavík"/>
    <s v="Höfuðborgarsvæðið"/>
    <n v="101"/>
    <x v="0"/>
    <s v="Höfuðborgarsvæðið"/>
    <x v="6"/>
    <x v="3"/>
    <s v="Sala utan svæðis - flj."/>
    <n v="26871"/>
    <n v="23.243415000000002"/>
    <x v="3"/>
    <x v="3"/>
    <s v="Innanlands"/>
    <m/>
  </r>
  <r>
    <s v="Stykkishólmur"/>
    <s v="Stykkishólmur"/>
    <n v="340"/>
    <x v="1"/>
    <s v="Vesturland"/>
    <x v="6"/>
    <x v="3"/>
    <s v="Sala innan svæðis - flj."/>
    <n v="120000"/>
    <n v="103.8"/>
    <x v="7"/>
    <x v="2"/>
    <s v="Innanlands"/>
    <s v="Einni færslu skipt í tvennt til að geta flokkað betur"/>
  </r>
  <r>
    <s v="Stykkishólmur"/>
    <s v="Stykkishólmur"/>
    <n v="340"/>
    <x v="1"/>
    <s v="Vesturland"/>
    <x v="6"/>
    <x v="3"/>
    <s v="Sala innan svæðis - flj."/>
    <n v="196879"/>
    <n v="170.30033499999999"/>
    <x v="7"/>
    <x v="3"/>
    <s v="Innanlands"/>
    <s v="Einni færslu skipt í tvennt til að geta flokkað betur"/>
  </r>
  <r>
    <s v="Reykjavík"/>
    <s v="Höfuðborgarsvæðið"/>
    <n v="101"/>
    <x v="0"/>
    <s v="Höfuðborgarsvæðið"/>
    <x v="6"/>
    <x v="3"/>
    <s v="Sala innan svæðis - flj."/>
    <n v="3974826"/>
    <n v="3438.2244899999996"/>
    <x v="3"/>
    <x v="3"/>
    <s v="Innanlands"/>
    <m/>
  </r>
  <r>
    <s v="Reykjavík"/>
    <s v="Höfuðborgarsvæðið"/>
    <n v="101"/>
    <x v="0"/>
    <s v="Höfuðborgarsvæðið"/>
    <x v="6"/>
    <x v="3"/>
    <s v="Sala utan svæðis - flj."/>
    <n v="26417"/>
    <n v="22.850704999999998"/>
    <x v="3"/>
    <x v="3"/>
    <s v="Innanlands"/>
    <m/>
  </r>
  <r>
    <s v="Reykjavík"/>
    <s v="Höfuðborgarsvæðið"/>
    <n v="101"/>
    <x v="0"/>
    <s v="Höfuðborgarsvæðið"/>
    <x v="7"/>
    <x v="3"/>
    <s v="Sala utan svæðis - flj."/>
    <n v="46649"/>
    <n v="40.351385000000001"/>
    <x v="2"/>
    <x v="0"/>
    <s v="Innanlands"/>
    <m/>
  </r>
  <r>
    <s v="Reykjavík"/>
    <s v="Höfuðborgarsvæðið"/>
    <n v="101"/>
    <x v="0"/>
    <s v="Höfuðborgarsvæðið"/>
    <x v="9"/>
    <x v="3"/>
    <s v="Sala utan svæðis - flj."/>
    <n v="363222"/>
    <n v="314.18702999999999"/>
    <x v="2"/>
    <x v="2"/>
    <s v="Innanlands"/>
    <m/>
  </r>
  <r>
    <s v="Söludælur"/>
    <s v="Höfuðborgarsvæðið"/>
    <n v="101"/>
    <x v="0"/>
    <s v="Höfuðborgarsvæðið"/>
    <x v="6"/>
    <x v="3"/>
    <s v="Sala innan svæðis - flj."/>
    <n v="171889"/>
    <n v="148.68398499999998"/>
    <x v="3"/>
    <x v="2"/>
    <s v="Innanlands"/>
    <m/>
  </r>
  <r>
    <s v="Söludælur"/>
    <s v="Höfuðborgarsvæðið"/>
    <n v="101"/>
    <x v="0"/>
    <s v="Höfuðborgarsvæðið"/>
    <x v="6"/>
    <x v="3"/>
    <s v="Sala innan svæðis - flj."/>
    <n v="26923"/>
    <n v="23.288395000000001"/>
    <x v="3"/>
    <x v="2"/>
    <s v="Innanlands"/>
    <m/>
  </r>
  <r>
    <s v="Reykjavík"/>
    <s v="Höfuðborgarsvæðið"/>
    <n v="101"/>
    <x v="0"/>
    <s v="Höfuðborgarsvæðið"/>
    <x v="1"/>
    <x v="0"/>
    <s v="Sala innan svæðis - flj."/>
    <n v="35911"/>
    <n v="26.933250000000001"/>
    <x v="2"/>
    <x v="0"/>
    <s v="Innanlands"/>
    <m/>
  </r>
  <r>
    <s v="Reykjavík"/>
    <s v="Höfuðborgarsvæðið"/>
    <n v="101"/>
    <x v="0"/>
    <s v="Höfuðborgarsvæðið"/>
    <x v="2"/>
    <x v="0"/>
    <s v="Sala innan svæðis - flj."/>
    <n v="-2"/>
    <n v="0"/>
    <x v="2"/>
    <x v="0"/>
    <s v="Innanlands"/>
    <m/>
  </r>
  <r>
    <s v="Reykjavík"/>
    <s v="Höfuðborgarsvæðið"/>
    <n v="101"/>
    <x v="0"/>
    <s v="Höfuðborgarsvæðið"/>
    <x v="4"/>
    <x v="2"/>
    <s v="Sala ekki flutningsjöfnuð"/>
    <n v="299201"/>
    <n v="242.35281000000003"/>
    <x v="2"/>
    <x v="1"/>
    <s v="Millilanda"/>
    <m/>
  </r>
  <r>
    <s v="Reykjavík"/>
    <s v="Höfuðborgarsvæðið"/>
    <n v="101"/>
    <x v="0"/>
    <s v="Höfuðborgarsvæðið"/>
    <x v="4"/>
    <x v="2"/>
    <s v="Sala innan svæðis - flj."/>
    <n v="756711"/>
    <n v="612.93591000000004"/>
    <x v="2"/>
    <x v="1"/>
    <s v="Innanlands"/>
    <m/>
  </r>
  <r>
    <s v="Reykjavík"/>
    <s v="Höfuðborgarsvæðið"/>
    <n v="101"/>
    <x v="0"/>
    <s v="Höfuðborgarsvæðið"/>
    <x v="7"/>
    <x v="3"/>
    <s v="Sala innan svæðis - flj."/>
    <n v="1933077"/>
    <n v="1672.1116050000001"/>
    <x v="2"/>
    <x v="0"/>
    <s v="Innanlands"/>
    <m/>
  </r>
  <r>
    <s v="Reykjavík"/>
    <s v="Höfuðborgarsvæðið"/>
    <n v="101"/>
    <x v="0"/>
    <s v="Höfuðborgarsvæðið"/>
    <x v="5"/>
    <x v="2"/>
    <s v="Sala innan svæðis - flj."/>
    <n v="298215"/>
    <n v="241.55415000000002"/>
    <x v="2"/>
    <x v="1"/>
    <s v="Innanlands"/>
    <m/>
  </r>
  <r>
    <s v="Reykjavík"/>
    <s v="Höfuðborgarsvæðið"/>
    <n v="101"/>
    <x v="0"/>
    <s v="Höfuðborgarsvæðið"/>
    <x v="8"/>
    <x v="3"/>
    <s v="Sala innan svæðis - flj."/>
    <n v="11857161"/>
    <n v="10256.444265"/>
    <x v="2"/>
    <x v="2"/>
    <s v="Innanlands"/>
    <m/>
  </r>
  <r>
    <s v="Reykjavík"/>
    <s v="Höfuðborgarsvæðið"/>
    <n v="101"/>
    <x v="0"/>
    <s v="Höfuðborgarsvæðið"/>
    <x v="9"/>
    <x v="3"/>
    <s v="Sala innan svæðis - flj."/>
    <n v="4304132"/>
    <n v="3723.0741800000001"/>
    <x v="2"/>
    <x v="2"/>
    <s v="Innanlands"/>
    <m/>
  </r>
  <r>
    <s v="Reykjavík"/>
    <s v="Höfuðborgarsvæðið"/>
    <n v="101"/>
    <x v="0"/>
    <s v="Höfuðborgarsvæðið"/>
    <x v="10"/>
    <x v="3"/>
    <s v="Sala innan svæðis - flj."/>
    <n v="789443"/>
    <n v="682.8681949999999"/>
    <x v="2"/>
    <x v="2"/>
    <s v="Innanlands"/>
    <m/>
  </r>
  <r>
    <s v="Reykjavík"/>
    <s v="Höfuðborgarsvæðið"/>
    <n v="101"/>
    <x v="0"/>
    <s v="Höfuðborgarsvæðið"/>
    <x v="8"/>
    <x v="3"/>
    <s v="Sala ekki flutningsjöfnuð"/>
    <n v="738443"/>
    <n v="638.75319500000001"/>
    <x v="7"/>
    <x v="2"/>
    <s v="Millilanda"/>
    <m/>
  </r>
  <r>
    <s v="Reykjavík"/>
    <s v="Höfuðborgarsvæðið"/>
    <n v="101"/>
    <x v="0"/>
    <s v="Höfuðborgarsvæðið"/>
    <x v="12"/>
    <x v="4"/>
    <s v="Sala ekki flutningsjöfnuð"/>
    <n v="1662425"/>
    <n v="1447.9721750000001"/>
    <x v="7"/>
    <x v="2"/>
    <s v="Millilanda"/>
    <m/>
  </r>
  <r>
    <s v="Reykjavík"/>
    <s v="Höfuðborgarsvæðið"/>
    <n v="101"/>
    <x v="0"/>
    <s v="Höfuðborgarsvæðið"/>
    <x v="7"/>
    <x v="3"/>
    <s v="Sala innan svæðis - flj."/>
    <n v="848197"/>
    <n v="733.69040500000006"/>
    <x v="2"/>
    <x v="0"/>
    <s v="Innanlands"/>
    <m/>
  </r>
  <r>
    <s v="Reykjavík"/>
    <s v="Höfuðborgarsvæðið"/>
    <n v="101"/>
    <x v="0"/>
    <s v="Höfuðborgarsvæðið"/>
    <x v="9"/>
    <x v="3"/>
    <s v="Sala ekki flutningsjöfnuð"/>
    <n v="18845434"/>
    <n v="16301.30041"/>
    <x v="7"/>
    <x v="2"/>
    <s v="Millilanda"/>
    <m/>
  </r>
  <r>
    <s v="Reykjavík"/>
    <s v="Höfuðborgarsvæðið"/>
    <n v="101"/>
    <x v="0"/>
    <s v="Höfuðborgarsvæðið"/>
    <x v="8"/>
    <x v="3"/>
    <s v="Sala innan svæðis - flj."/>
    <n v="4335754"/>
    <n v="3750.4272099999998"/>
    <x v="2"/>
    <x v="2"/>
    <s v="Innanlands"/>
    <m/>
  </r>
  <r>
    <s v="Reykjavík"/>
    <s v="Höfuðborgarsvæðið"/>
    <n v="101"/>
    <x v="0"/>
    <s v="Höfuðborgarsvæðið"/>
    <x v="11"/>
    <x v="4"/>
    <s v="Sala ekki flutningsjöfnuð"/>
    <n v="7408561"/>
    <n v="7408.5609999999997"/>
    <x v="7"/>
    <x v="2"/>
    <s v="Millilanda"/>
    <m/>
  </r>
  <r>
    <s v="Reykjavík"/>
    <s v="Höfuðborgarsvæðið"/>
    <n v="101"/>
    <x v="0"/>
    <s v="Höfuðborgarsvæðið"/>
    <x v="14"/>
    <x v="4"/>
    <s v="Sala ekki flutningsjöfnuð"/>
    <n v="21982546"/>
    <n v="21982.545999999998"/>
    <x v="7"/>
    <x v="2"/>
    <s v="Millilanda"/>
    <m/>
  </r>
  <r>
    <s v="Reykjavík"/>
    <s v="Höfuðborgarsvæðið"/>
    <n v="101"/>
    <x v="0"/>
    <s v="Höfuðborgarsvæðið"/>
    <x v="11"/>
    <x v="4"/>
    <s v="Sala innan svæðis - flj."/>
    <n v="5594304"/>
    <n v="5594.3040000000001"/>
    <x v="5"/>
    <x v="2"/>
    <s v="Innanlands"/>
    <m/>
  </r>
  <r>
    <s v="Reykjavík"/>
    <s v="Höfuðborgarsvæðið"/>
    <n v="101"/>
    <x v="0"/>
    <s v="Höfuðborgarsvæðið"/>
    <x v="9"/>
    <x v="3"/>
    <s v="Sala innan svæðis - flj."/>
    <n v="2843015"/>
    <n v="2459.2079750000003"/>
    <x v="2"/>
    <x v="2"/>
    <s v="Innanlands"/>
    <m/>
  </r>
  <r>
    <s v="Reykjavík"/>
    <s v="Höfuðborgarsvæðið"/>
    <n v="101"/>
    <x v="0"/>
    <s v="Höfuðborgarsvæðið"/>
    <x v="9"/>
    <x v="3"/>
    <s v="Sala ekki flutningsjöfnuð"/>
    <n v="10723861"/>
    <n v="9276.1397649999999"/>
    <x v="7"/>
    <x v="2"/>
    <s v="Millilanda"/>
    <m/>
  </r>
  <r>
    <s v="Reykjavík"/>
    <s v="Höfuðborgarsvæðið"/>
    <n v="101"/>
    <x v="0"/>
    <s v="Höfuðborgarsvæðið"/>
    <x v="10"/>
    <x v="3"/>
    <s v="Sala innan svæðis - flj."/>
    <n v="274707"/>
    <n v="237.621555"/>
    <x v="2"/>
    <x v="2"/>
    <s v="Innanlands"/>
    <m/>
  </r>
  <r>
    <s v="Reykjavík"/>
    <s v="Höfuðborgarsvæðið"/>
    <n v="101"/>
    <x v="0"/>
    <s v="Höfuðborgarsvæðið"/>
    <x v="12"/>
    <x v="4"/>
    <s v="Sala innan svæðis - flj."/>
    <n v="5448142"/>
    <n v="4745.331682"/>
    <x v="5"/>
    <x v="2"/>
    <s v="Innanlands"/>
    <m/>
  </r>
  <r>
    <s v="Reykjavík"/>
    <s v="Höfuðborgarsvæðið"/>
    <n v="101"/>
    <x v="0"/>
    <s v="Höfuðborgarsvæðið"/>
    <x v="11"/>
    <x v="4"/>
    <s v="Sala innan svæðis - flj."/>
    <n v="5666004"/>
    <n v="5666.0039999999999"/>
    <x v="5"/>
    <x v="2"/>
    <s v="Innanlands"/>
    <m/>
  </r>
  <r>
    <s v="Reykjavík"/>
    <s v="Höfuðborgarsvæðið"/>
    <n v="101"/>
    <x v="0"/>
    <s v="Höfuðborgarsvæðið"/>
    <x v="12"/>
    <x v="4"/>
    <s v="Sala innan svæðis - flj."/>
    <n v="1768286"/>
    <n v="1540.1771059999999"/>
    <x v="5"/>
    <x v="2"/>
    <s v="Innanlands"/>
    <m/>
  </r>
  <r>
    <s v="Söludælur"/>
    <s v="Höfuðborgarsvæðið"/>
    <n v="101"/>
    <x v="0"/>
    <s v="Höfuðborgarsvæðið"/>
    <x v="6"/>
    <x v="3"/>
    <s v="Sala innan svæðis - flj."/>
    <n v="80989"/>
    <n v="70.055485000000004"/>
    <x v="3"/>
    <x v="2"/>
    <s v="Innanlands"/>
    <m/>
  </r>
  <r>
    <s v="Söludælur"/>
    <s v="Höfuðborgarsvæðið"/>
    <n v="101"/>
    <x v="0"/>
    <s v="Höfuðborgarsvæðið"/>
    <x v="6"/>
    <x v="3"/>
    <s v="Sala innan svæðis - flj."/>
    <n v="21261"/>
    <n v="18.390764999999998"/>
    <x v="3"/>
    <x v="2"/>
    <s v="Innanlands"/>
    <m/>
  </r>
  <r>
    <s v="Reykjavík"/>
    <s v="Höfuðborgarsvæðið"/>
    <n v="101"/>
    <x v="0"/>
    <s v="Höfuðborgarsvæðið"/>
    <x v="1"/>
    <x v="0"/>
    <s v="Sala ekki flutningsjöfnuð"/>
    <n v="1544"/>
    <n v="1.1579999999999999"/>
    <x v="2"/>
    <x v="0"/>
    <s v="Millilanda"/>
    <m/>
  </r>
  <r>
    <s v="Reykjavík"/>
    <s v="Höfuðborgarsvæðið"/>
    <n v="101"/>
    <x v="0"/>
    <s v="Höfuðborgarsvæðið"/>
    <x v="1"/>
    <x v="0"/>
    <s v="Sala innan svæðis - flj."/>
    <n v="31266"/>
    <n v="23.4495"/>
    <x v="2"/>
    <x v="0"/>
    <s v="Innanlands"/>
    <m/>
  </r>
  <r>
    <s v="Reykjavík"/>
    <s v="Höfuðborgarsvæðið"/>
    <n v="101"/>
    <x v="0"/>
    <s v="Höfuðborgarsvæðið"/>
    <x v="4"/>
    <x v="2"/>
    <s v="Sala innan svæðis - flj."/>
    <n v="101283"/>
    <n v="82.039230000000003"/>
    <x v="2"/>
    <x v="1"/>
    <s v="Innanlands"/>
    <m/>
  </r>
  <r>
    <s v="Reykjavík"/>
    <s v="Höfuðborgarsvæðið"/>
    <n v="101"/>
    <x v="0"/>
    <s v="Höfuðborgarsvæðið"/>
    <x v="4"/>
    <x v="2"/>
    <s v="Sala utan svæðis - flj."/>
    <n v="2493"/>
    <n v="2.0193300000000001"/>
    <x v="2"/>
    <x v="1"/>
    <s v="Innanlands"/>
    <m/>
  </r>
  <r>
    <s v="Reykjavík"/>
    <s v="Höfuðborgarsvæðið"/>
    <n v="101"/>
    <x v="0"/>
    <s v="Höfuðborgarsvæðið"/>
    <x v="7"/>
    <x v="3"/>
    <s v="Sala ekki flutningsjöfnuð"/>
    <n v="41556"/>
    <n v="35.94594"/>
    <x v="7"/>
    <x v="0"/>
    <s v="Millilanda"/>
    <m/>
  </r>
  <r>
    <s v="Reykjavík"/>
    <s v="Höfuðborgarsvæðið"/>
    <n v="101"/>
    <x v="0"/>
    <s v="Höfuðborgarsvæðið"/>
    <x v="7"/>
    <x v="3"/>
    <s v="Sala innan svæðis - flj."/>
    <n v="2002126"/>
    <n v="1731.83899"/>
    <x v="2"/>
    <x v="0"/>
    <s v="Innanlands"/>
    <m/>
  </r>
  <r>
    <s v="Stykkishólmur"/>
    <s v="Stykkishólmur"/>
    <n v="340"/>
    <x v="1"/>
    <s v="Vesturland"/>
    <x v="6"/>
    <x v="3"/>
    <s v="Sala innan svæðis - flj."/>
    <n v="140000"/>
    <n v="121.1"/>
    <x v="5"/>
    <x v="2"/>
    <s v="Innanlands"/>
    <s v="Einni færslu skipt í tvennt til að geta flokkað betur"/>
  </r>
  <r>
    <s v="Stykkishólmur"/>
    <s v="Stykkishólmur"/>
    <n v="340"/>
    <x v="1"/>
    <s v="Vesturland"/>
    <x v="6"/>
    <x v="3"/>
    <s v="Sala innan svæðis - flj."/>
    <n v="223073"/>
    <n v="192.958145"/>
    <x v="5"/>
    <x v="3"/>
    <s v="Innanlands"/>
    <s v="Einni færslu skipt í tvennt til að geta flokkað betur"/>
  </r>
  <r>
    <s v="Reykjavík"/>
    <s v="Höfuðborgarsvæðið"/>
    <n v="101"/>
    <x v="0"/>
    <s v="Höfuðborgarsvæðið"/>
    <x v="11"/>
    <x v="4"/>
    <s v="Sala utan svæðis - flj."/>
    <n v="222998"/>
    <n v="222.99799999999999"/>
    <x v="5"/>
    <x v="2"/>
    <s v="Innanlands"/>
    <m/>
  </r>
  <r>
    <s v="Reykjavík"/>
    <s v="Höfuðborgarsvæðið"/>
    <n v="101"/>
    <x v="0"/>
    <s v="Höfuðborgarsvæðið"/>
    <x v="9"/>
    <x v="3"/>
    <s v="Sala ekki flutningsjöfnuð"/>
    <n v="24666764"/>
    <n v="21336.75086"/>
    <x v="7"/>
    <x v="2"/>
    <s v="Millilanda"/>
    <m/>
  </r>
  <r>
    <s v="Reykjavík"/>
    <s v="Höfuðborgarsvæðið"/>
    <n v="101"/>
    <x v="0"/>
    <s v="Höfuðborgarsvæðið"/>
    <x v="9"/>
    <x v="3"/>
    <s v="Sala innan svæðis - flj."/>
    <n v="3444297"/>
    <n v="2979.3169049999997"/>
    <x v="2"/>
    <x v="2"/>
    <s v="Innanlands"/>
    <m/>
  </r>
  <r>
    <s v="Reykjavík"/>
    <s v="Höfuðborgarsvæðið"/>
    <n v="101"/>
    <x v="0"/>
    <s v="Höfuðborgarsvæðið"/>
    <x v="10"/>
    <x v="3"/>
    <s v="Sala innan svæðis - flj."/>
    <n v="224380"/>
    <n v="194.08870000000002"/>
    <x v="2"/>
    <x v="2"/>
    <s v="Innanlands"/>
    <m/>
  </r>
  <r>
    <s v="Reykjavík"/>
    <s v="Höfuðborgarsvæðið"/>
    <n v="101"/>
    <x v="0"/>
    <s v="Höfuðborgarsvæðið"/>
    <x v="14"/>
    <x v="4"/>
    <s v="Sala innan svæðis - flj."/>
    <n v="75351"/>
    <n v="75.350999999999999"/>
    <x v="5"/>
    <x v="2"/>
    <s v="Innanlands"/>
    <m/>
  </r>
  <r>
    <s v="Reykjavík"/>
    <s v="Höfuðborgarsvæðið"/>
    <n v="101"/>
    <x v="0"/>
    <s v="Höfuðborgarsvæðið"/>
    <x v="11"/>
    <x v="4"/>
    <s v="Sala ekki flutningsjöfnuð"/>
    <n v="1675050"/>
    <n v="1675.05"/>
    <x v="5"/>
    <x v="2"/>
    <s v="Millilanda"/>
    <m/>
  </r>
  <r>
    <s v="Reykjavík"/>
    <s v="Höfuðborgarsvæðið"/>
    <n v="101"/>
    <x v="0"/>
    <s v="Höfuðborgarsvæðið"/>
    <x v="12"/>
    <x v="4"/>
    <s v="Sala ekki flutningsjöfnuð"/>
    <n v="1465545"/>
    <n v="1276.489695"/>
    <x v="5"/>
    <x v="2"/>
    <s v="Millilanda"/>
    <m/>
  </r>
  <r>
    <s v="Reykjavík"/>
    <s v="Höfuðborgarsvæðið"/>
    <n v="101"/>
    <x v="0"/>
    <s v="Höfuðborgarsvæðið"/>
    <x v="11"/>
    <x v="4"/>
    <s v="Sala ekki flutningsjöfnuð"/>
    <n v="5959058"/>
    <n v="5959.058"/>
    <x v="5"/>
    <x v="2"/>
    <s v="Millilanda"/>
    <m/>
  </r>
  <r>
    <s v="Söludælur"/>
    <s v="Höfuðborgarsvæðið"/>
    <n v="101"/>
    <x v="0"/>
    <s v="Höfuðborgarsvæðið"/>
    <x v="6"/>
    <x v="3"/>
    <s v="Sala innan svæðis - flj."/>
    <n v="9888"/>
    <n v="8.5531200000000016"/>
    <x v="3"/>
    <x v="2"/>
    <s v="Innanlands"/>
    <m/>
  </r>
  <r>
    <s v="Söludælur"/>
    <s v="Höfuðborgarsvæðið"/>
    <n v="101"/>
    <x v="0"/>
    <s v="Höfuðborgarsvæðið"/>
    <x v="6"/>
    <x v="3"/>
    <s v="Sala innan svæðis - flj."/>
    <n v="75834"/>
    <n v="65.596410000000006"/>
    <x v="3"/>
    <x v="2"/>
    <s v="Innanlands"/>
    <m/>
  </r>
  <r>
    <s v="Söludælur"/>
    <s v="Höfuðborgarsvæðið"/>
    <n v="101"/>
    <x v="0"/>
    <s v="Höfuðborgarsvæðið"/>
    <x v="6"/>
    <x v="3"/>
    <s v="Sala innan svæðis - flj."/>
    <n v="66786"/>
    <n v="57.769889999999997"/>
    <x v="3"/>
    <x v="2"/>
    <s v="Innanlands"/>
    <m/>
  </r>
  <r>
    <s v="Söludælur"/>
    <s v="Höfuðborgarsvæðið"/>
    <n v="101"/>
    <x v="0"/>
    <s v="Höfuðborgarsvæðið"/>
    <x v="6"/>
    <x v="3"/>
    <s v="Sala innan svæðis - flj."/>
    <n v="935485"/>
    <n v="809.194525"/>
    <x v="3"/>
    <x v="2"/>
    <s v="Innanlands"/>
    <m/>
  </r>
  <r>
    <s v="Söludælur"/>
    <s v="Höfuðborgarsvæðið"/>
    <n v="101"/>
    <x v="0"/>
    <s v="Höfuðborgarsvæðið"/>
    <x v="6"/>
    <x v="3"/>
    <s v="Sala innan svæðis - flj."/>
    <n v="81579"/>
    <n v="70.565835000000007"/>
    <x v="3"/>
    <x v="2"/>
    <s v="Innanlands"/>
    <m/>
  </r>
  <r>
    <s v="Söludælur"/>
    <s v="Höfuðborgarsvæðið"/>
    <n v="101"/>
    <x v="0"/>
    <s v="Höfuðborgarsvæðið"/>
    <x v="6"/>
    <x v="3"/>
    <s v="Sala innan svæðis - flj."/>
    <n v="1397683"/>
    <n v="1208.9957949999998"/>
    <x v="3"/>
    <x v="2"/>
    <s v="Innanlands"/>
    <m/>
  </r>
  <r>
    <s v="Söludælur"/>
    <s v="Höfuðborgarsvæðið"/>
    <n v="101"/>
    <x v="0"/>
    <s v="Höfuðborgarsvæðið"/>
    <x v="6"/>
    <x v="3"/>
    <s v="Sala innan svæðis - flj."/>
    <n v="48432"/>
    <n v="41.893680000000003"/>
    <x v="3"/>
    <x v="2"/>
    <s v="Innanlands"/>
    <m/>
  </r>
  <r>
    <s v="Söludælur"/>
    <s v="Höfuðborgarsvæðið"/>
    <n v="101"/>
    <x v="0"/>
    <s v="Höfuðborgarsvæðið"/>
    <x v="6"/>
    <x v="3"/>
    <s v="Sala innan svæðis - flj."/>
    <n v="9444"/>
    <n v="8.16906"/>
    <x v="3"/>
    <x v="2"/>
    <s v="Innanlands"/>
    <m/>
  </r>
  <r>
    <s v="Söludælur"/>
    <s v="Höfuðborgarsvæðið"/>
    <n v="101"/>
    <x v="0"/>
    <s v="Höfuðborgarsvæðið"/>
    <x v="1"/>
    <x v="0"/>
    <s v="Sala innan svæðis - flj."/>
    <n v="22238719"/>
    <n v="16679.039250000002"/>
    <x v="2"/>
    <x v="0"/>
    <s v="Innanlands"/>
    <m/>
  </r>
  <r>
    <s v="Söludælur"/>
    <s v="Höfuðborgarsvæðið"/>
    <n v="101"/>
    <x v="0"/>
    <s v="Höfuðborgarsvæðið"/>
    <x v="7"/>
    <x v="3"/>
    <s v="Sala innan svæðis - flj."/>
    <n v="7125163"/>
    <n v="6163.2659949999997"/>
    <x v="2"/>
    <x v="0"/>
    <s v="Innanlands"/>
    <m/>
  </r>
  <r>
    <s v="Söludælur"/>
    <s v="Höfuðborgarsvæðið"/>
    <n v="101"/>
    <x v="0"/>
    <s v="Höfuðborgarsvæðið"/>
    <x v="10"/>
    <x v="3"/>
    <s v="Sala innan svæðis - flj."/>
    <n v="2777"/>
    <n v="2.4021050000000002"/>
    <x v="2"/>
    <x v="2"/>
    <s v="Innanlands"/>
    <m/>
  </r>
  <r>
    <s v="Söludælur"/>
    <s v="Höfuðborgarsvæðið"/>
    <n v="101"/>
    <x v="0"/>
    <s v="Höfuðborgarsvæðið"/>
    <x v="1"/>
    <x v="0"/>
    <s v="Sala innan svæðis - flj."/>
    <n v="3172337"/>
    <n v="2379.2527500000001"/>
    <x v="2"/>
    <x v="0"/>
    <s v="Innanlands"/>
    <m/>
  </r>
  <r>
    <s v="Söludælur"/>
    <s v="Höfuðborgarsvæðið"/>
    <n v="101"/>
    <x v="0"/>
    <s v="Höfuðborgarsvæðið"/>
    <x v="2"/>
    <x v="0"/>
    <s v="Sala innan svæðis - flj."/>
    <n v="23713"/>
    <n v="17.784749999999999"/>
    <x v="2"/>
    <x v="0"/>
    <s v="Innanlands"/>
    <m/>
  </r>
  <r>
    <s v="Söludælur"/>
    <s v="Höfuðborgarsvæðið"/>
    <n v="101"/>
    <x v="0"/>
    <s v="Höfuðborgarsvæðið"/>
    <x v="7"/>
    <x v="3"/>
    <s v="Sala innan svæðis - flj."/>
    <n v="1095141"/>
    <n v="947.296965"/>
    <x v="2"/>
    <x v="0"/>
    <s v="Innanlands"/>
    <m/>
  </r>
  <r>
    <s v="Söludælur"/>
    <s v="Höfuðborgarsvæðið"/>
    <n v="101"/>
    <x v="0"/>
    <s v="Höfuðborgarsvæðið"/>
    <x v="5"/>
    <x v="2"/>
    <s v="Sala innan svæðis - flj."/>
    <n v="11818"/>
    <n v="9.5725800000000003"/>
    <x v="2"/>
    <x v="1"/>
    <s v="Innanlands"/>
    <m/>
  </r>
  <r>
    <s v="Söludælur"/>
    <s v="Höfuðborgarsvæðið"/>
    <n v="101"/>
    <x v="0"/>
    <s v="Höfuðborgarsvæðið"/>
    <x v="1"/>
    <x v="0"/>
    <s v="Sala innan svæðis - flj."/>
    <n v="1468365"/>
    <n v="1101.2737500000001"/>
    <x v="2"/>
    <x v="0"/>
    <s v="Innanlands"/>
    <m/>
  </r>
  <r>
    <s v="Söludælur"/>
    <s v="Höfuðborgarsvæðið"/>
    <n v="101"/>
    <x v="0"/>
    <s v="Höfuðborgarsvæðið"/>
    <x v="2"/>
    <x v="0"/>
    <s v="Sala innan svæðis - flj."/>
    <n v="4777"/>
    <n v="3.5827499999999999"/>
    <x v="2"/>
    <x v="0"/>
    <s v="Innanlands"/>
    <m/>
  </r>
  <r>
    <s v="Söludælur"/>
    <s v="Höfuðborgarsvæðið"/>
    <n v="101"/>
    <x v="0"/>
    <s v="Höfuðborgarsvæðið"/>
    <x v="7"/>
    <x v="3"/>
    <s v="Sala innan svæðis - flj."/>
    <n v="499616"/>
    <n v="432.16783999999996"/>
    <x v="2"/>
    <x v="0"/>
    <s v="Innanlands"/>
    <m/>
  </r>
  <r>
    <s v="Söludælur"/>
    <s v="Höfuðborgarsvæðið"/>
    <n v="101"/>
    <x v="0"/>
    <s v="Höfuðborgarsvæðið"/>
    <x v="1"/>
    <x v="0"/>
    <s v="Sala innan svæðis - flj."/>
    <n v="111063"/>
    <n v="83.297250000000005"/>
    <x v="2"/>
    <x v="0"/>
    <s v="Innanlands"/>
    <m/>
  </r>
  <r>
    <s v="Söludælur"/>
    <s v="Höfuðborgarsvæðið"/>
    <n v="101"/>
    <x v="0"/>
    <s v="Höfuðborgarsvæðið"/>
    <x v="2"/>
    <x v="0"/>
    <s v="Sala innan svæðis - flj."/>
    <n v="15914"/>
    <n v="11.935499999999999"/>
    <x v="2"/>
    <x v="0"/>
    <s v="Innanlands"/>
    <m/>
  </r>
  <r>
    <s v="Söludælur"/>
    <s v="Höfuðborgarsvæðið"/>
    <n v="101"/>
    <x v="0"/>
    <s v="Höfuðborgarsvæðið"/>
    <x v="7"/>
    <x v="3"/>
    <s v="Sala innan svæðis - flj."/>
    <n v="59716"/>
    <n v="51.654339999999998"/>
    <x v="2"/>
    <x v="0"/>
    <s v="Innanlands"/>
    <m/>
  </r>
  <r>
    <s v="Söludælur"/>
    <s v="Höfuðborgarsvæðið"/>
    <n v="101"/>
    <x v="0"/>
    <s v="Höfuðborgarsvæðið"/>
    <x v="1"/>
    <x v="0"/>
    <s v="Sala innan svæðis - flj."/>
    <n v="2599374"/>
    <n v="1949.5305000000001"/>
    <x v="2"/>
    <x v="0"/>
    <s v="Innanlands"/>
    <m/>
  </r>
  <r>
    <s v="Söludælur"/>
    <s v="Höfuðborgarsvæðið"/>
    <n v="101"/>
    <x v="0"/>
    <s v="Höfuðborgarsvæðið"/>
    <x v="7"/>
    <x v="3"/>
    <s v="Sala innan svæðis - flj."/>
    <n v="1150124"/>
    <n v="994.85726"/>
    <x v="2"/>
    <x v="0"/>
    <s v="Innanlands"/>
    <m/>
  </r>
  <r>
    <s v="Söludælur"/>
    <s v="Höfuðborgarsvæðið"/>
    <n v="101"/>
    <x v="0"/>
    <s v="Höfuðborgarsvæðið"/>
    <x v="1"/>
    <x v="0"/>
    <s v="Sala innan svæðis - flj."/>
    <n v="2452066"/>
    <n v="1839.0495000000001"/>
    <x v="2"/>
    <x v="0"/>
    <s v="Innanlands"/>
    <m/>
  </r>
  <r>
    <s v="Söludælur"/>
    <s v="Höfuðborgarsvæðið"/>
    <n v="101"/>
    <x v="0"/>
    <s v="Höfuðborgarsvæðið"/>
    <x v="2"/>
    <x v="0"/>
    <s v="Sala innan svæðis - flj."/>
    <n v="13829"/>
    <n v="10.37175"/>
    <x v="2"/>
    <x v="0"/>
    <s v="Innanlands"/>
    <m/>
  </r>
  <r>
    <s v="Söludælur"/>
    <s v="Höfuðborgarsvæðið"/>
    <n v="101"/>
    <x v="0"/>
    <s v="Höfuðborgarsvæðið"/>
    <x v="7"/>
    <x v="3"/>
    <s v="Sala innan svæðis - flj."/>
    <n v="890913"/>
    <n v="770.63974499999995"/>
    <x v="2"/>
    <x v="0"/>
    <s v="Innanlands"/>
    <m/>
  </r>
  <r>
    <s v="Söludælur"/>
    <s v="Höfuðborgarsvæðið"/>
    <n v="101"/>
    <x v="0"/>
    <s v="Höfuðborgarsvæðið"/>
    <x v="1"/>
    <x v="0"/>
    <s v="Sala innan svæðis - flj."/>
    <n v="1078254"/>
    <n v="808.69050000000004"/>
    <x v="2"/>
    <x v="0"/>
    <s v="Innanlands"/>
    <m/>
  </r>
  <r>
    <s v="Söludælur"/>
    <s v="Höfuðborgarsvæðið"/>
    <n v="101"/>
    <x v="0"/>
    <s v="Höfuðborgarsvæðið"/>
    <x v="7"/>
    <x v="3"/>
    <s v="Sala innan svæðis - flj."/>
    <n v="312494"/>
    <n v="270.30730999999997"/>
    <x v="2"/>
    <x v="0"/>
    <s v="Innanlands"/>
    <m/>
  </r>
  <r>
    <s v="Söludælur"/>
    <s v="Höfuðborgarsvæðið"/>
    <n v="101"/>
    <x v="0"/>
    <s v="Höfuðborgarsvæðið"/>
    <x v="1"/>
    <x v="0"/>
    <s v="Sala innan svæðis - flj."/>
    <n v="781012"/>
    <n v="585.75900000000001"/>
    <x v="2"/>
    <x v="0"/>
    <s v="Innanlands"/>
    <m/>
  </r>
  <r>
    <s v="Söludælur"/>
    <s v="Höfuðborgarsvæðið"/>
    <n v="101"/>
    <x v="0"/>
    <s v="Höfuðborgarsvæðið"/>
    <x v="7"/>
    <x v="3"/>
    <s v="Sala innan svæðis - flj."/>
    <n v="196959"/>
    <n v="170.36953500000001"/>
    <x v="2"/>
    <x v="0"/>
    <s v="Innanlands"/>
    <m/>
  </r>
  <r>
    <s v="Söludælur"/>
    <s v="Höfuðborgarsvæðið"/>
    <n v="101"/>
    <x v="0"/>
    <s v="Höfuðborgarsvæðið"/>
    <x v="1"/>
    <x v="0"/>
    <s v="Sala innan svæðis - flj."/>
    <n v="1202445"/>
    <n v="901.83375000000001"/>
    <x v="2"/>
    <x v="0"/>
    <s v="Innanlands"/>
    <m/>
  </r>
  <r>
    <s v="Söludælur"/>
    <s v="Höfuðborgarsvæðið"/>
    <n v="101"/>
    <x v="0"/>
    <s v="Höfuðborgarsvæðið"/>
    <x v="7"/>
    <x v="3"/>
    <s v="Sala innan svæðis - flj."/>
    <n v="382037"/>
    <n v="330.46200499999998"/>
    <x v="2"/>
    <x v="0"/>
    <s v="Innanlands"/>
    <m/>
  </r>
  <r>
    <s v="Söludælur"/>
    <s v="Höfuðborgarsvæðið"/>
    <n v="101"/>
    <x v="0"/>
    <s v="Höfuðborgarsvæðið"/>
    <x v="1"/>
    <x v="0"/>
    <s v="Sala innan svæðis - flj."/>
    <n v="4097597"/>
    <n v="3073.1977499999998"/>
    <x v="2"/>
    <x v="0"/>
    <s v="Innanlands"/>
    <m/>
  </r>
  <r>
    <s v="Söludælur"/>
    <s v="Höfuðborgarsvæðið"/>
    <n v="101"/>
    <x v="0"/>
    <s v="Höfuðborgarsvæðið"/>
    <x v="2"/>
    <x v="0"/>
    <s v="Sala innan svæðis - flj."/>
    <n v="44779"/>
    <n v="33.584249999999997"/>
    <x v="2"/>
    <x v="0"/>
    <s v="Innanlands"/>
    <m/>
  </r>
  <r>
    <s v="Söludælur"/>
    <s v="Höfuðborgarsvæðið"/>
    <n v="101"/>
    <x v="0"/>
    <s v="Höfuðborgarsvæðið"/>
    <x v="7"/>
    <x v="3"/>
    <s v="Sala innan svæðis - flj."/>
    <n v="2532442"/>
    <n v="2190.5623300000002"/>
    <x v="2"/>
    <x v="0"/>
    <s v="Innanlands"/>
    <m/>
  </r>
  <r>
    <s v="Söludælur"/>
    <s v="Höfuðborgarsvæðið"/>
    <n v="101"/>
    <x v="0"/>
    <s v="Höfuðborgarsvæðið"/>
    <x v="5"/>
    <x v="2"/>
    <s v="Sala innan svæðis - flj."/>
    <n v="242064"/>
    <n v="196.07184000000004"/>
    <x v="2"/>
    <x v="1"/>
    <s v="Innanlands"/>
    <m/>
  </r>
  <r>
    <s v="Söludælur"/>
    <s v="Höfuðborgarsvæðið"/>
    <n v="101"/>
    <x v="0"/>
    <s v="Höfuðborgarsvæðið"/>
    <x v="1"/>
    <x v="0"/>
    <s v="Sala innan svæðis - flj."/>
    <n v="591239"/>
    <n v="443.42925000000002"/>
    <x v="2"/>
    <x v="0"/>
    <s v="Innanlands"/>
    <m/>
  </r>
  <r>
    <s v="Söludælur"/>
    <s v="Höfuðborgarsvæðið"/>
    <n v="101"/>
    <x v="0"/>
    <s v="Höfuðborgarsvæðið"/>
    <x v="7"/>
    <x v="3"/>
    <s v="Sala innan svæðis - flj."/>
    <n v="324227"/>
    <n v="280.45635499999997"/>
    <x v="2"/>
    <x v="0"/>
    <s v="Innanlands"/>
    <m/>
  </r>
  <r>
    <s v="Söludælur"/>
    <s v="Höfuðborgarsvæðið"/>
    <n v="101"/>
    <x v="0"/>
    <s v="Höfuðborgarsvæðið"/>
    <x v="1"/>
    <x v="0"/>
    <s v="Sala innan svæðis - flj."/>
    <n v="29369640"/>
    <n v="22027.23"/>
    <x v="2"/>
    <x v="0"/>
    <s v="Innanlands"/>
    <m/>
  </r>
  <r>
    <s v="Söludælur"/>
    <s v="Höfuðborgarsvæðið"/>
    <n v="101"/>
    <x v="0"/>
    <s v="Höfuðborgarsvæðið"/>
    <x v="2"/>
    <x v="0"/>
    <s v="Sala innan svæðis - flj."/>
    <n v="408115"/>
    <n v="306.08625000000001"/>
    <x v="2"/>
    <x v="0"/>
    <s v="Innanlands"/>
    <m/>
  </r>
  <r>
    <s v="Söludælur"/>
    <s v="Höfuðborgarsvæðið"/>
    <n v="101"/>
    <x v="0"/>
    <s v="Höfuðborgarsvæðið"/>
    <x v="7"/>
    <x v="3"/>
    <s v="Sala innan svæðis - flj."/>
    <n v="15036287"/>
    <n v="13006.388255"/>
    <x v="2"/>
    <x v="0"/>
    <s v="Innanlands"/>
    <m/>
  </r>
  <r>
    <s v="Söludælur"/>
    <s v="Höfuðborgarsvæðið"/>
    <n v="101"/>
    <x v="0"/>
    <s v="Höfuðborgarsvæðið"/>
    <x v="5"/>
    <x v="2"/>
    <s v="Sala innan svæðis - flj."/>
    <n v="812377"/>
    <n v="658.02536999999995"/>
    <x v="2"/>
    <x v="1"/>
    <s v="Innanlands"/>
    <m/>
  </r>
  <r>
    <s v="Söludælur"/>
    <s v="Höfuðborgarsvæðið"/>
    <n v="101"/>
    <x v="0"/>
    <s v="Höfuðborgarsvæðið"/>
    <x v="2"/>
    <x v="0"/>
    <s v="Sala innan svæðis - flj."/>
    <n v="1295"/>
    <n v="0.97124999999999995"/>
    <x v="2"/>
    <x v="0"/>
    <s v="Innanlands"/>
    <m/>
  </r>
  <r>
    <s v="Söludælur"/>
    <s v="Höfuðborgarsvæðið"/>
    <n v="101"/>
    <x v="0"/>
    <s v="Höfuðborgarsvæðið"/>
    <x v="1"/>
    <x v="0"/>
    <s v="Sala innan svæðis - flj."/>
    <n v="269074"/>
    <n v="201.80549999999999"/>
    <x v="2"/>
    <x v="0"/>
    <s v="Innanlands"/>
    <m/>
  </r>
  <r>
    <s v="Söludælur"/>
    <s v="Höfuðborgarsvæðið"/>
    <n v="101"/>
    <x v="0"/>
    <s v="Höfuðborgarsvæðið"/>
    <x v="7"/>
    <x v="3"/>
    <s v="Sala innan svæðis - flj."/>
    <n v="68924"/>
    <n v="59.619260000000004"/>
    <x v="2"/>
    <x v="0"/>
    <s v="Innanlands"/>
    <m/>
  </r>
  <r>
    <s v="Söludælur"/>
    <s v="Höfuðborgarsvæðið"/>
    <n v="101"/>
    <x v="0"/>
    <s v="Höfuðborgarsvæðið"/>
    <x v="1"/>
    <x v="0"/>
    <s v="Sala innan svæðis - flj."/>
    <n v="1396931"/>
    <n v="1047.6982499999999"/>
    <x v="2"/>
    <x v="0"/>
    <s v="Innanlands"/>
    <m/>
  </r>
  <r>
    <s v="Söludælur"/>
    <s v="Höfuðborgarsvæðið"/>
    <n v="101"/>
    <x v="0"/>
    <s v="Höfuðborgarsvæðið"/>
    <x v="7"/>
    <x v="3"/>
    <s v="Sala innan svæðis - flj."/>
    <n v="492223"/>
    <n v="425.77289500000001"/>
    <x v="2"/>
    <x v="0"/>
    <s v="Innanlands"/>
    <m/>
  </r>
  <r>
    <s v="Söludælur"/>
    <s v="Höfuðborgarsvæðið"/>
    <n v="101"/>
    <x v="0"/>
    <s v="Höfuðborgarsvæðið"/>
    <x v="1"/>
    <x v="0"/>
    <s v="Sala innan svæðis - flj."/>
    <n v="1446892"/>
    <n v="1085.1690000000001"/>
    <x v="2"/>
    <x v="0"/>
    <s v="Innanlands"/>
    <m/>
  </r>
  <r>
    <s v="Söludælur"/>
    <s v="Höfuðborgarsvæðið"/>
    <n v="101"/>
    <x v="0"/>
    <s v="Höfuðborgarsvæðið"/>
    <x v="7"/>
    <x v="3"/>
    <s v="Sala innan svæðis - flj."/>
    <n v="317385"/>
    <n v="274.538025"/>
    <x v="2"/>
    <x v="0"/>
    <s v="Innanlands"/>
    <m/>
  </r>
  <r>
    <s v="Söludælur"/>
    <s v="Höfuðborgarsvæðið"/>
    <n v="101"/>
    <x v="0"/>
    <s v="Höfuðborgarsvæðið"/>
    <x v="1"/>
    <x v="0"/>
    <s v="Sala innan svæðis - flj."/>
    <n v="1639299"/>
    <n v="1229.47425"/>
    <x v="2"/>
    <x v="0"/>
    <s v="Innanlands"/>
    <m/>
  </r>
  <r>
    <s v="Söludælur"/>
    <s v="Höfuðborgarsvæðið"/>
    <n v="101"/>
    <x v="0"/>
    <s v="Höfuðborgarsvæðið"/>
    <x v="7"/>
    <x v="3"/>
    <s v="Sala innan svæðis - flj."/>
    <n v="496695"/>
    <n v="429.64117499999998"/>
    <x v="2"/>
    <x v="0"/>
    <s v="Innanlands"/>
    <m/>
  </r>
  <r>
    <s v="Söludælur"/>
    <s v="Höfuðborgarsvæðið"/>
    <n v="101"/>
    <x v="0"/>
    <s v="Höfuðborgarsvæðið"/>
    <x v="1"/>
    <x v="0"/>
    <s v="Sala innan svæðis - flj."/>
    <n v="1210662"/>
    <n v="907.99649999999997"/>
    <x v="2"/>
    <x v="0"/>
    <s v="Innanlands"/>
    <m/>
  </r>
  <r>
    <s v="Söludælur"/>
    <s v="Höfuðborgarsvæðið"/>
    <n v="101"/>
    <x v="0"/>
    <s v="Höfuðborgarsvæðið"/>
    <x v="7"/>
    <x v="3"/>
    <s v="Sala innan svæðis - flj."/>
    <n v="454325"/>
    <n v="392.99112500000001"/>
    <x v="2"/>
    <x v="0"/>
    <s v="Innanlands"/>
    <m/>
  </r>
  <r>
    <s v="Söludælur"/>
    <s v="Höfuðborgarsvæðið"/>
    <n v="101"/>
    <x v="0"/>
    <s v="Höfuðborgarsvæðið"/>
    <x v="1"/>
    <x v="0"/>
    <s v="Sala innan svæðis - flj."/>
    <n v="424729"/>
    <n v="318.54674999999997"/>
    <x v="2"/>
    <x v="0"/>
    <s v="Innanlands"/>
    <m/>
  </r>
  <r>
    <s v="Söludælur"/>
    <s v="Höfuðborgarsvæðið"/>
    <n v="101"/>
    <x v="0"/>
    <s v="Höfuðborgarsvæðið"/>
    <x v="7"/>
    <x v="3"/>
    <s v="Sala innan svæðis - flj."/>
    <n v="146741"/>
    <n v="126.930965"/>
    <x v="2"/>
    <x v="0"/>
    <s v="Innanlands"/>
    <m/>
  </r>
  <r>
    <s v="Söludælur"/>
    <s v="Höfuðborgarsvæðið"/>
    <n v="101"/>
    <x v="0"/>
    <s v="Höfuðborgarsvæðið"/>
    <x v="1"/>
    <x v="0"/>
    <s v="Sala innan svæðis - flj."/>
    <n v="372435"/>
    <n v="279.32625000000002"/>
    <x v="2"/>
    <x v="0"/>
    <s v="Innanlands"/>
    <m/>
  </r>
  <r>
    <s v="Söludælur"/>
    <s v="Höfuðborgarsvæðið"/>
    <n v="101"/>
    <x v="0"/>
    <s v="Höfuðborgarsvæðið"/>
    <x v="7"/>
    <x v="3"/>
    <s v="Sala innan svæðis - flj."/>
    <n v="87281"/>
    <n v="75.498064999999997"/>
    <x v="2"/>
    <x v="0"/>
    <s v="Innanlands"/>
    <m/>
  </r>
  <r>
    <s v="Söludælur"/>
    <s v="Höfuðborgarsvæðið"/>
    <n v="101"/>
    <x v="0"/>
    <s v="Höfuðborgarsvæðið"/>
    <x v="3"/>
    <x v="1"/>
    <s v="Sala innan svæðis - flj."/>
    <n v="162746"/>
    <n v="118.641834"/>
    <x v="2"/>
    <x v="1"/>
    <s v="Innanlands"/>
    <m/>
  </r>
  <r>
    <s v="Söludælur"/>
    <s v="Höfuðborgarsvæðið"/>
    <n v="101"/>
    <x v="0"/>
    <s v="Höfuðborgarsvæðið"/>
    <x v="3"/>
    <x v="1"/>
    <s v="Sala ekki flutningsjöfnuð"/>
    <n v="5228"/>
    <n v="3.8112119999999998"/>
    <x v="2"/>
    <x v="1"/>
    <s v="Millilanda"/>
    <m/>
  </r>
  <r>
    <s v="Söludælur"/>
    <s v="Höfuðborgarsvæðið"/>
    <n v="101"/>
    <x v="0"/>
    <s v="Höfuðborgarsvæðið"/>
    <x v="3"/>
    <x v="1"/>
    <s v="Sala innan svæðis - flj."/>
    <n v="243485"/>
    <n v="177.50056499999999"/>
    <x v="2"/>
    <x v="1"/>
    <s v="Innanlands"/>
    <m/>
  </r>
  <r>
    <s v="Söludælur"/>
    <s v="Höfuðborgarsvæðið"/>
    <n v="101"/>
    <x v="0"/>
    <s v="Höfuðborgarsvæðið"/>
    <x v="4"/>
    <x v="2"/>
    <s v="Sala ekki flutningsjöfnuð"/>
    <n v="3573698"/>
    <n v="2894.6953800000006"/>
    <x v="2"/>
    <x v="1"/>
    <s v="Millilanda"/>
    <m/>
  </r>
  <r>
    <s v="Söludælur"/>
    <s v="Höfuðborgarsvæðið"/>
    <n v="101"/>
    <x v="0"/>
    <s v="Höfuðborgarsvæðið"/>
    <x v="4"/>
    <x v="2"/>
    <s v="Sala innan svæðis - flj."/>
    <n v="7029824"/>
    <n v="5694.1574400000009"/>
    <x v="2"/>
    <x v="1"/>
    <s v="Innanlands"/>
    <m/>
  </r>
  <r>
    <s v="Söludælur"/>
    <s v="Höfuðborgarsvæðið"/>
    <n v="101"/>
    <x v="0"/>
    <s v="Höfuðborgarsvæðið"/>
    <x v="1"/>
    <x v="0"/>
    <s v="Sala innan svæðis - flj."/>
    <n v="33959844"/>
    <n v="25469.883000000002"/>
    <x v="2"/>
    <x v="0"/>
    <s v="Innanlands"/>
    <m/>
  </r>
  <r>
    <s v="Söludælur"/>
    <s v="Höfuðborgarsvæðið"/>
    <n v="101"/>
    <x v="0"/>
    <s v="Höfuðborgarsvæðið"/>
    <x v="2"/>
    <x v="0"/>
    <s v="Sala innan svæðis - flj."/>
    <n v="251954"/>
    <n v="188.96549999999999"/>
    <x v="2"/>
    <x v="0"/>
    <s v="Innanlands"/>
    <m/>
  </r>
  <r>
    <s v="Söludælur"/>
    <s v="Höfuðborgarsvæðið"/>
    <n v="101"/>
    <x v="0"/>
    <s v="Höfuðborgarsvæðið"/>
    <x v="15"/>
    <x v="0"/>
    <s v="Sala innan svæðis - flj."/>
    <n v="-12"/>
    <n v="0"/>
    <x v="2"/>
    <x v="0"/>
    <s v="Innanlands"/>
    <m/>
  </r>
  <r>
    <s v="Söludælur"/>
    <s v="Höfuðborgarsvæðið"/>
    <n v="101"/>
    <x v="0"/>
    <s v="Höfuðborgarsvæðið"/>
    <x v="3"/>
    <x v="1"/>
    <s v="Sala innan svæðis - flj."/>
    <n v="3287"/>
    <n v="2.396223"/>
    <x v="2"/>
    <x v="1"/>
    <s v="Innanlands"/>
    <m/>
  </r>
  <r>
    <s v="Söludælur"/>
    <s v="Höfuðborgarsvæðið"/>
    <n v="101"/>
    <x v="0"/>
    <s v="Höfuðborgarsvæðið"/>
    <x v="4"/>
    <x v="2"/>
    <s v="Sala ekki flutningsjöfnuð"/>
    <n v="12331"/>
    <n v="9.9881100000000007"/>
    <x v="2"/>
    <x v="1"/>
    <s v="Millilanda"/>
    <m/>
  </r>
  <r>
    <s v="Söludælur"/>
    <s v="Höfuðborgarsvæðið"/>
    <n v="101"/>
    <x v="0"/>
    <s v="Höfuðborgarsvæðið"/>
    <x v="4"/>
    <x v="2"/>
    <s v="Sala innan svæðis - flj."/>
    <n v="887386"/>
    <n v="718.78266000000008"/>
    <x v="2"/>
    <x v="1"/>
    <s v="Innanlands"/>
    <m/>
  </r>
  <r>
    <s v="Söludælur"/>
    <s v="Höfuðborgarsvæðið"/>
    <n v="101"/>
    <x v="0"/>
    <s v="Höfuðborgarsvæðið"/>
    <x v="7"/>
    <x v="3"/>
    <s v="Sala innan svæðis - flj."/>
    <n v="15039502"/>
    <n v="13009.169230000001"/>
    <x v="2"/>
    <x v="0"/>
    <s v="Innanlands"/>
    <m/>
  </r>
  <r>
    <s v="Söludælur"/>
    <s v="Höfuðborgarsvæðið"/>
    <n v="101"/>
    <x v="0"/>
    <s v="Höfuðborgarsvæðið"/>
    <x v="1"/>
    <x v="0"/>
    <s v="Sala innan svæðis - flj."/>
    <n v="1006170"/>
    <n v="754.62750000000005"/>
    <x v="2"/>
    <x v="0"/>
    <s v="Innanlands"/>
    <m/>
  </r>
  <r>
    <s v="Söludælur"/>
    <s v="Höfuðborgarsvæðið"/>
    <n v="101"/>
    <x v="0"/>
    <s v="Höfuðborgarsvæðið"/>
    <x v="2"/>
    <x v="0"/>
    <s v="Sala innan svæðis - flj."/>
    <n v="10783"/>
    <n v="8.0872499999999992"/>
    <x v="2"/>
    <x v="0"/>
    <s v="Innanlands"/>
    <m/>
  </r>
  <r>
    <s v="Söludælur"/>
    <s v="Höfuðborgarsvæðið"/>
    <n v="101"/>
    <x v="0"/>
    <s v="Höfuðborgarsvæðið"/>
    <x v="7"/>
    <x v="3"/>
    <s v="Sala innan svæðis - flj."/>
    <n v="961775"/>
    <n v="831.93537500000002"/>
    <x v="2"/>
    <x v="0"/>
    <s v="Innanlands"/>
    <m/>
  </r>
  <r>
    <s v="Söludælur"/>
    <s v="Höfuðborgarsvæðið"/>
    <n v="101"/>
    <x v="0"/>
    <s v="Höfuðborgarsvæðið"/>
    <x v="1"/>
    <x v="0"/>
    <s v="Sala innan svæðis - flj."/>
    <n v="60896"/>
    <n v="45.671999999999997"/>
    <x v="2"/>
    <x v="0"/>
    <s v="Innanlands"/>
    <m/>
  </r>
  <r>
    <s v="Söludælur"/>
    <s v="Höfuðborgarsvæðið"/>
    <n v="101"/>
    <x v="0"/>
    <s v="Höfuðborgarsvæðið"/>
    <x v="2"/>
    <x v="0"/>
    <s v="Sala innan svæðis - flj."/>
    <n v="1336"/>
    <n v="1.002"/>
    <x v="2"/>
    <x v="0"/>
    <s v="Innanlands"/>
    <m/>
  </r>
  <r>
    <s v="Söludælur"/>
    <s v="Höfuðborgarsvæðið"/>
    <n v="101"/>
    <x v="0"/>
    <s v="Höfuðborgarsvæðið"/>
    <x v="3"/>
    <x v="1"/>
    <s v="Sala innan svæðis - flj."/>
    <n v="356506"/>
    <n v="259.89287400000001"/>
    <x v="2"/>
    <x v="1"/>
    <s v="Innanlands"/>
    <m/>
  </r>
  <r>
    <s v="Söludælur"/>
    <s v="Höfuðborgarsvæðið"/>
    <n v="101"/>
    <x v="0"/>
    <s v="Höfuðborgarsvæðið"/>
    <x v="4"/>
    <x v="2"/>
    <s v="Sala ekki flutningsjöfnuð"/>
    <n v="-60"/>
    <n v="0"/>
    <x v="2"/>
    <x v="1"/>
    <s v="Millilanda"/>
    <m/>
  </r>
  <r>
    <s v="Söludælur"/>
    <s v="Höfuðborgarsvæðið"/>
    <n v="101"/>
    <x v="0"/>
    <s v="Höfuðborgarsvæðið"/>
    <x v="4"/>
    <x v="2"/>
    <s v="Sala innan svæðis - flj."/>
    <n v="60"/>
    <n v="4.8600000000000004E-2"/>
    <x v="2"/>
    <x v="1"/>
    <s v="Innanlands"/>
    <m/>
  </r>
  <r>
    <s v="Söludælur"/>
    <s v="Höfuðborgarsvæðið"/>
    <n v="101"/>
    <x v="0"/>
    <s v="Höfuðborgarsvæðið"/>
    <x v="7"/>
    <x v="3"/>
    <s v="Sala innan svæðis - flj."/>
    <n v="110309"/>
    <n v="95.417285000000007"/>
    <x v="2"/>
    <x v="0"/>
    <s v="Innanlands"/>
    <m/>
  </r>
  <r>
    <s v="Söludælur"/>
    <s v="Höfuðborgarsvæðið"/>
    <n v="101"/>
    <x v="0"/>
    <s v="Höfuðborgarsvæðið"/>
    <x v="5"/>
    <x v="2"/>
    <s v="Sala innan svæðis - flj."/>
    <n v="213171"/>
    <n v="172.66851"/>
    <x v="2"/>
    <x v="1"/>
    <s v="Innanlands"/>
    <m/>
  </r>
  <r>
    <s v="Reykjavík"/>
    <s v="Höfuðborgarsvæðið"/>
    <n v="101"/>
    <x v="0"/>
    <s v="Höfuðborgarsvæðið"/>
    <x v="6"/>
    <x v="3"/>
    <s v="Sala ekki flutningsjöfnuð"/>
    <n v="11470"/>
    <n v="9.9215499999999999"/>
    <x v="7"/>
    <x v="2"/>
    <s v="Millilanda"/>
    <m/>
  </r>
  <r>
    <s v="Reykjavík"/>
    <s v="Höfuðborgarsvæðið"/>
    <n v="101"/>
    <x v="0"/>
    <s v="Höfuðborgarsvæðið"/>
    <x v="6"/>
    <x v="3"/>
    <s v="Sala ekki flutningsjöfnuð"/>
    <n v="815875"/>
    <n v="705.73187499999995"/>
    <x v="7"/>
    <x v="2"/>
    <s v="Millilanda"/>
    <m/>
  </r>
  <r>
    <s v="Reykjavík"/>
    <s v="Höfuðborgarsvæðið"/>
    <n v="101"/>
    <x v="0"/>
    <s v="Höfuðborgarsvæðið"/>
    <x v="6"/>
    <x v="3"/>
    <s v="Sala utan svæðis - flj."/>
    <n v="512154"/>
    <n v="443.01321000000002"/>
    <x v="0"/>
    <x v="3"/>
    <s v="Innanlands"/>
    <m/>
  </r>
  <r>
    <s v="Reykjavík"/>
    <s v="Höfuðborgarsvæðið"/>
    <n v="101"/>
    <x v="0"/>
    <s v="Höfuðborgarsvæðið"/>
    <x v="12"/>
    <x v="4"/>
    <s v="Sala ekki flutningsjöfnuð"/>
    <n v="426686"/>
    <n v="371.643506"/>
    <x v="5"/>
    <x v="2"/>
    <s v="Millilanda"/>
    <m/>
  </r>
  <r>
    <s v="Reykjavík"/>
    <s v="Höfuðborgarsvæðið"/>
    <n v="101"/>
    <x v="0"/>
    <s v="Höfuðborgarsvæðið"/>
    <x v="8"/>
    <x v="3"/>
    <s v="Sala ekki flutningsjöfnuð"/>
    <n v="877947"/>
    <n v="759.42415500000004"/>
    <x v="5"/>
    <x v="2"/>
    <s v="Millilanda"/>
    <m/>
  </r>
  <r>
    <s v="Reykjavík"/>
    <s v="Höfuðborgarsvæðið"/>
    <n v="101"/>
    <x v="0"/>
    <s v="Höfuðborgarsvæðið"/>
    <x v="9"/>
    <x v="3"/>
    <s v="Sala ekki flutningsjöfnuð"/>
    <n v="8694197"/>
    <n v="7520.4804050000002"/>
    <x v="5"/>
    <x v="2"/>
    <s v="Millilanda"/>
    <m/>
  </r>
  <r>
    <s v="Reykjavík"/>
    <s v="Höfuðborgarsvæðið"/>
    <n v="101"/>
    <x v="0"/>
    <s v="Höfuðborgarsvæðið"/>
    <x v="10"/>
    <x v="3"/>
    <s v="Sala ekki flutningsjöfnuð"/>
    <n v="67462"/>
    <n v="58.35463"/>
    <x v="5"/>
    <x v="2"/>
    <s v="Millilanda"/>
    <m/>
  </r>
  <r>
    <s v="Reykjavík"/>
    <s v="Höfuðborgarsvæðið"/>
    <n v="101"/>
    <x v="0"/>
    <s v="Höfuðborgarsvæðið"/>
    <x v="11"/>
    <x v="4"/>
    <s v="Sala ekki flutningsjöfnuð"/>
    <n v="5305749"/>
    <n v="5305.7489999999998"/>
    <x v="5"/>
    <x v="2"/>
    <s v="Millilanda"/>
    <m/>
  </r>
  <r>
    <s v="Reykjavík"/>
    <s v="Höfuðborgarsvæðið"/>
    <n v="101"/>
    <x v="0"/>
    <s v="Höfuðborgarsvæðið"/>
    <x v="14"/>
    <x v="4"/>
    <s v="Sala ekki flutningsjöfnuð"/>
    <n v="28194403"/>
    <n v="28194.402999999998"/>
    <x v="5"/>
    <x v="2"/>
    <s v="Millilanda"/>
    <m/>
  </r>
  <r>
    <s v="Reykjavík"/>
    <s v="Höfuðborgarsvæðið"/>
    <n v="101"/>
    <x v="0"/>
    <s v="Höfuðborgarsvæðið"/>
    <x v="9"/>
    <x v="3"/>
    <s v="Sala ekki flutningsjöfnuð"/>
    <n v="12748514"/>
    <n v="11027.464609999999"/>
    <x v="5"/>
    <x v="2"/>
    <s v="Millilanda"/>
    <m/>
  </r>
  <r>
    <s v="Reyðarfjörður"/>
    <s v="Höfuðborgarsvæðið"/>
    <n v="101"/>
    <x v="0"/>
    <s v="Höfuðborgarsvæðið"/>
    <x v="12"/>
    <x v="4"/>
    <s v="Sala innan svæðis - flj."/>
    <n v="-1"/>
    <n v="0"/>
    <x v="3"/>
    <x v="2"/>
    <s v="Innanlands"/>
    <m/>
  </r>
  <r>
    <s v="Reykjavík"/>
    <s v="Höfuðborgarsvæðið"/>
    <n v="101"/>
    <x v="0"/>
    <s v="Höfuðborgarsvæðið"/>
    <x v="11"/>
    <x v="4"/>
    <s v="Sala innan svæðis - flj."/>
    <n v="3219003"/>
    <n v="3219.0030000000002"/>
    <x v="3"/>
    <x v="2"/>
    <s v="Innanlands"/>
    <m/>
  </r>
  <r>
    <s v="Reykjavík"/>
    <s v="Höfuðborgarsvæðið"/>
    <n v="101"/>
    <x v="0"/>
    <s v="Höfuðborgarsvæðið"/>
    <x v="1"/>
    <x v="0"/>
    <s v="Sala innan svæðis - flj."/>
    <n v="2103815"/>
    <n v="1577.8612499999999"/>
    <x v="1"/>
    <x v="0"/>
    <s v="Innanlands"/>
    <m/>
  </r>
  <r>
    <s v="Reykjavík"/>
    <s v="Höfuðborgarsvæðið"/>
    <n v="101"/>
    <x v="0"/>
    <s v="Höfuðborgarsvæðið"/>
    <x v="1"/>
    <x v="0"/>
    <s v="Sala utan svæðis - flj."/>
    <n v="24124"/>
    <n v="18.093"/>
    <x v="1"/>
    <x v="0"/>
    <s v="Innanlands"/>
    <m/>
  </r>
  <r>
    <s v="Reykjavík"/>
    <s v="Höfuðborgarsvæðið"/>
    <n v="101"/>
    <x v="0"/>
    <s v="Höfuðborgarsvæðið"/>
    <x v="7"/>
    <x v="3"/>
    <s v="Sala innan svæðis - flj."/>
    <n v="714242"/>
    <n v="617.81932999999992"/>
    <x v="1"/>
    <x v="0"/>
    <s v="Innanlands"/>
    <m/>
  </r>
  <r>
    <s v="Reykjavík"/>
    <s v="Höfuðborgarsvæðið"/>
    <n v="101"/>
    <x v="0"/>
    <s v="Höfuðborgarsvæðið"/>
    <x v="7"/>
    <x v="3"/>
    <s v="Sala utan svæðis - flj."/>
    <n v="72615"/>
    <n v="62.811974999999997"/>
    <x v="1"/>
    <x v="0"/>
    <s v="Innanlands"/>
    <m/>
  </r>
  <r>
    <s v="Reykjavík"/>
    <s v="Höfuðborgarsvæðið"/>
    <n v="101"/>
    <x v="0"/>
    <s v="Höfuðborgarsvæðið"/>
    <x v="9"/>
    <x v="3"/>
    <s v="Sala innan svæðis - flj."/>
    <n v="6369"/>
    <n v="5.5091849999999996"/>
    <x v="1"/>
    <x v="2"/>
    <s v="Innanlands"/>
    <m/>
  </r>
  <r>
    <s v="Reykjavík"/>
    <s v="Höfuðborgarsvæðið"/>
    <n v="101"/>
    <x v="0"/>
    <s v="Höfuðborgarsvæðið"/>
    <x v="9"/>
    <x v="3"/>
    <s v="Sala utan svæðis - flj."/>
    <n v="24940"/>
    <n v="21.5731"/>
    <x v="1"/>
    <x v="2"/>
    <s v="Innanlands"/>
    <m/>
  </r>
  <r>
    <s v="Reykjavík"/>
    <s v="Höfuðborgarsvæðið"/>
    <n v="101"/>
    <x v="0"/>
    <s v="Höfuðborgarsvæðið"/>
    <x v="7"/>
    <x v="3"/>
    <s v="Sala ekki flutningsjöfnuð"/>
    <n v="1701045"/>
    <n v="1471.4039250000001"/>
    <x v="5"/>
    <x v="0"/>
    <s v="Millilanda"/>
    <m/>
  </r>
  <r>
    <s v="Reykjavík"/>
    <s v="Höfuðborgarsvæðið"/>
    <n v="101"/>
    <x v="0"/>
    <s v="Höfuðborgarsvæðið"/>
    <x v="11"/>
    <x v="4"/>
    <s v="Sala utan svæðis - flj."/>
    <n v="248180"/>
    <n v="248.18"/>
    <x v="3"/>
    <x v="2"/>
    <s v="Innanlands"/>
    <m/>
  </r>
  <r>
    <s v="Reykjavík"/>
    <s v="Höfuðborgarsvæðið"/>
    <n v="101"/>
    <x v="0"/>
    <s v="Höfuðborgarsvæðið"/>
    <x v="9"/>
    <x v="3"/>
    <s v="Sala ekki flutningsjöfnuð"/>
    <n v="39484830"/>
    <n v="34154.377950000002"/>
    <x v="5"/>
    <x v="2"/>
    <s v="Millilanda"/>
    <m/>
  </r>
  <r>
    <s v="Reykjavík"/>
    <s v="Höfuðborgarsvæðið"/>
    <n v="101"/>
    <x v="0"/>
    <s v="Höfuðborgarsvæðið"/>
    <x v="6"/>
    <x v="3"/>
    <s v="Sala innan svæðis - flj."/>
    <n v="3943130"/>
    <n v="3410.8074500000002"/>
    <x v="0"/>
    <x v="3"/>
    <s v="Innanlands"/>
    <m/>
  </r>
  <r>
    <s v="Reykjavík"/>
    <s v="Höfuðborgarsvæðið"/>
    <n v="101"/>
    <x v="0"/>
    <s v="Höfuðborgarsvæðið"/>
    <x v="12"/>
    <x v="4"/>
    <s v="Sala innan svæðis - flj."/>
    <n v="611010"/>
    <n v="532.18970999999999"/>
    <x v="3"/>
    <x v="2"/>
    <s v="Innanlands"/>
    <m/>
  </r>
  <r>
    <s v="Stykkishólmur"/>
    <s v="Stykkishólmur"/>
    <n v="340"/>
    <x v="1"/>
    <s v="Vesturland"/>
    <x v="6"/>
    <x v="3"/>
    <s v="Sala innan svæðis - flj."/>
    <n v="145000"/>
    <n v="125.425"/>
    <x v="3"/>
    <x v="2"/>
    <s v="Innanlands"/>
    <s v="Einni færslu skipt í tvennt til að geta flokkað betur"/>
  </r>
  <r>
    <s v="Stykkishólmur"/>
    <s v="Stykkishólmur"/>
    <n v="340"/>
    <x v="1"/>
    <s v="Vesturland"/>
    <x v="6"/>
    <x v="3"/>
    <s v="Sala innan svæðis - flj."/>
    <n v="228258"/>
    <n v="197.44316999999998"/>
    <x v="3"/>
    <x v="3"/>
    <s v="Innanlands"/>
    <s v="Einni færslu skipt í tvennt til að geta flokkað betur"/>
  </r>
  <r>
    <s v="Reykjavík"/>
    <s v="Höfuðborgarsvæðið"/>
    <n v="101"/>
    <x v="0"/>
    <s v="Höfuðborgarsvæðið"/>
    <x v="6"/>
    <x v="3"/>
    <s v="Sala innan svæðis - flj."/>
    <n v="3533583"/>
    <n v="3056.5492949999998"/>
    <x v="0"/>
    <x v="3"/>
    <s v="Innanlands"/>
    <m/>
  </r>
  <r>
    <s v="Reykjavík"/>
    <s v="Höfuðborgarsvæðið"/>
    <n v="101"/>
    <x v="0"/>
    <s v="Höfuðborgarsvæðið"/>
    <x v="11"/>
    <x v="4"/>
    <s v="Sala innan svæðis - flj."/>
    <n v="1798246"/>
    <n v="1798.2460000000001"/>
    <x v="3"/>
    <x v="3"/>
    <s v="Innanlands"/>
    <m/>
  </r>
  <r>
    <s v="Reykjavík"/>
    <s v="Höfuðborgarsvæðið"/>
    <n v="101"/>
    <x v="0"/>
    <s v="Höfuðborgarsvæðið"/>
    <x v="1"/>
    <x v="0"/>
    <s v="Sala ekki flutningsjöfnuð"/>
    <n v="-2193"/>
    <n v="0"/>
    <x v="1"/>
    <x v="0"/>
    <s v="Millilanda"/>
    <m/>
  </r>
  <r>
    <s v="Reykjavík"/>
    <s v="Höfuðborgarsvæðið"/>
    <n v="101"/>
    <x v="0"/>
    <s v="Höfuðborgarsvæðið"/>
    <x v="1"/>
    <x v="0"/>
    <s v="Sala innan svæðis - flj."/>
    <n v="9330539"/>
    <n v="6997.9042499999996"/>
    <x v="1"/>
    <x v="0"/>
    <s v="Innanlands"/>
    <m/>
  </r>
  <r>
    <s v="Reykjavík"/>
    <s v="Höfuðborgarsvæðið"/>
    <n v="101"/>
    <x v="0"/>
    <s v="Höfuðborgarsvæðið"/>
    <x v="2"/>
    <x v="0"/>
    <s v="Sala ekki flutningsjöfnuð"/>
    <n v="-476"/>
    <n v="0"/>
    <x v="1"/>
    <x v="0"/>
    <s v="Millilanda"/>
    <m/>
  </r>
  <r>
    <s v="Reykjavík"/>
    <s v="Höfuðborgarsvæðið"/>
    <n v="101"/>
    <x v="0"/>
    <s v="Höfuðborgarsvæðið"/>
    <x v="2"/>
    <x v="0"/>
    <s v="Sala innan svæðis - flj."/>
    <n v="197918"/>
    <n v="148.4385"/>
    <x v="1"/>
    <x v="0"/>
    <s v="Innanlands"/>
    <m/>
  </r>
  <r>
    <s v="Reykjavík"/>
    <s v="Höfuðborgarsvæðið"/>
    <n v="101"/>
    <x v="0"/>
    <s v="Höfuðborgarsvæðið"/>
    <x v="3"/>
    <x v="1"/>
    <s v="Sala innan svæðis - flj."/>
    <n v="79"/>
    <n v="5.7591000000000003E-2"/>
    <x v="1"/>
    <x v="1"/>
    <s v="Innanlands"/>
    <m/>
  </r>
  <r>
    <s v="Reykjavík"/>
    <s v="Höfuðborgarsvæðið"/>
    <n v="101"/>
    <x v="0"/>
    <s v="Höfuðborgarsvæðið"/>
    <x v="4"/>
    <x v="2"/>
    <s v="Sala ekki flutningsjöfnuð"/>
    <n v="142392"/>
    <n v="115.33752"/>
    <x v="1"/>
    <x v="1"/>
    <s v="Millilanda"/>
    <m/>
  </r>
  <r>
    <s v="Reykjavík"/>
    <s v="Höfuðborgarsvæðið"/>
    <n v="101"/>
    <x v="0"/>
    <s v="Höfuðborgarsvæðið"/>
    <x v="4"/>
    <x v="2"/>
    <s v="Sala innan svæðis - flj."/>
    <n v="449023"/>
    <n v="363.70863000000003"/>
    <x v="1"/>
    <x v="1"/>
    <s v="Innanlands"/>
    <m/>
  </r>
  <r>
    <s v="Reykjavík"/>
    <s v="Höfuðborgarsvæðið"/>
    <n v="101"/>
    <x v="0"/>
    <s v="Höfuðborgarsvæðið"/>
    <x v="7"/>
    <x v="3"/>
    <s v="Sala innan svæðis - flj."/>
    <n v="11953358"/>
    <n v="10339.65467"/>
    <x v="1"/>
    <x v="0"/>
    <s v="Innanlands"/>
    <m/>
  </r>
  <r>
    <s v="Reykjavík"/>
    <s v="Höfuðborgarsvæðið"/>
    <n v="101"/>
    <x v="0"/>
    <s v="Höfuðborgarsvæðið"/>
    <x v="5"/>
    <x v="2"/>
    <s v="Sala innan svæðis - flj."/>
    <n v="186689"/>
    <n v="151.21808999999999"/>
    <x v="1"/>
    <x v="1"/>
    <s v="Innanlands"/>
    <m/>
  </r>
  <r>
    <s v="Reykjavík"/>
    <s v="Höfuðborgarsvæðið"/>
    <n v="101"/>
    <x v="0"/>
    <s v="Höfuðborgarsvæðið"/>
    <x v="8"/>
    <x v="3"/>
    <s v="Sala innan svæðis - flj."/>
    <n v="9267982"/>
    <n v="8016.8044300000001"/>
    <x v="1"/>
    <x v="2"/>
    <s v="Innanlands"/>
    <m/>
  </r>
  <r>
    <s v="Reykjavík"/>
    <s v="Höfuðborgarsvæðið"/>
    <n v="101"/>
    <x v="0"/>
    <s v="Höfuðborgarsvæðið"/>
    <x v="9"/>
    <x v="3"/>
    <s v="Sala innan svæðis - flj."/>
    <n v="13626516"/>
    <n v="11786.93634"/>
    <x v="1"/>
    <x v="2"/>
    <s v="Innanlands"/>
    <m/>
  </r>
  <r>
    <s v="Reykjavík"/>
    <s v="Höfuðborgarsvæðið"/>
    <n v="101"/>
    <x v="0"/>
    <s v="Höfuðborgarsvæðið"/>
    <x v="10"/>
    <x v="3"/>
    <s v="Sala innan svæðis - flj."/>
    <n v="1280136"/>
    <n v="1107.31764"/>
    <x v="1"/>
    <x v="2"/>
    <s v="Innanlands"/>
    <m/>
  </r>
  <r>
    <s v="Reykjavík"/>
    <s v="Höfuðborgarsvæðið"/>
    <n v="101"/>
    <x v="0"/>
    <s v="Höfuðborgarsvæðið"/>
    <x v="12"/>
    <x v="4"/>
    <s v="Sala innan svæðis - flj."/>
    <n v="486722"/>
    <n v="423.93486200000001"/>
    <x v="3"/>
    <x v="2"/>
    <s v="Innanlands"/>
    <m/>
  </r>
  <r>
    <s v="Reykjavík"/>
    <s v="Höfuðborgarsvæðið"/>
    <n v="101"/>
    <x v="0"/>
    <s v="Höfuðborgarsvæðið"/>
    <x v="7"/>
    <x v="3"/>
    <s v="Sala innan svæðis - flj."/>
    <n v="1532568"/>
    <n v="1325.6713200000002"/>
    <x v="1"/>
    <x v="0"/>
    <s v="Innanlands"/>
    <m/>
  </r>
  <r>
    <s v="Reykjavík"/>
    <s v="Höfuðborgarsvæðið"/>
    <n v="101"/>
    <x v="0"/>
    <s v="Höfuðborgarsvæðið"/>
    <x v="8"/>
    <x v="3"/>
    <s v="Sala innan svæðis - flj."/>
    <n v="9177059"/>
    <n v="7938.156035"/>
    <x v="1"/>
    <x v="2"/>
    <s v="Innanlands"/>
    <m/>
  </r>
  <r>
    <s v="Reykjavík"/>
    <s v="Höfuðborgarsvæðið"/>
    <n v="101"/>
    <x v="0"/>
    <s v="Höfuðborgarsvæðið"/>
    <x v="6"/>
    <x v="3"/>
    <s v="Sala ekki flutningsjöfnuð"/>
    <n v="86167"/>
    <n v="74.534455000000008"/>
    <x v="5"/>
    <x v="2"/>
    <s v="Millilanda"/>
    <m/>
  </r>
  <r>
    <s v="Reykjavík"/>
    <s v="Höfuðborgarsvæðið"/>
    <n v="101"/>
    <x v="0"/>
    <s v="Höfuðborgarsvæðið"/>
    <x v="9"/>
    <x v="3"/>
    <s v="Sala innan svæðis - flj."/>
    <n v="3832054"/>
    <n v="3314.7267099999999"/>
    <x v="1"/>
    <x v="2"/>
    <s v="Innanlands"/>
    <m/>
  </r>
  <r>
    <s v="Reykjavík"/>
    <s v="Höfuðborgarsvæðið"/>
    <n v="101"/>
    <x v="0"/>
    <s v="Höfuðborgarsvæðið"/>
    <x v="6"/>
    <x v="3"/>
    <s v="Sala ekki flutningsjöfnuð"/>
    <n v="132043"/>
    <n v="114.21719499999999"/>
    <x v="5"/>
    <x v="2"/>
    <s v="Millilanda"/>
    <m/>
  </r>
  <r>
    <s v="Reykjavík"/>
    <s v="Höfuðborgarsvæðið"/>
    <n v="101"/>
    <x v="0"/>
    <s v="Höfuðborgarsvæðið"/>
    <x v="11"/>
    <x v="4"/>
    <s v="Sala innan svæðis - flj."/>
    <n v="995239"/>
    <n v="995.23900000000003"/>
    <x v="3"/>
    <x v="3"/>
    <s v="Innanlands"/>
    <m/>
  </r>
  <r>
    <s v="Reykjavík"/>
    <s v="Höfuðborgarsvæðið"/>
    <n v="101"/>
    <x v="0"/>
    <s v="Höfuðborgarsvæðið"/>
    <x v="1"/>
    <x v="0"/>
    <s v="Sala ekki flutningsjöfnuð"/>
    <n v="1806"/>
    <n v="1.3545"/>
    <x v="1"/>
    <x v="0"/>
    <s v="Millilanda"/>
    <m/>
  </r>
  <r>
    <s v="Reykjavík"/>
    <s v="Höfuðborgarsvæðið"/>
    <n v="101"/>
    <x v="0"/>
    <s v="Höfuðborgarsvæðið"/>
    <x v="1"/>
    <x v="0"/>
    <s v="Sala innan svæðis - flj."/>
    <n v="34686"/>
    <n v="26.014500000000002"/>
    <x v="1"/>
    <x v="0"/>
    <s v="Innanlands"/>
    <m/>
  </r>
  <r>
    <s v="Reykjavík"/>
    <s v="Höfuðborgarsvæðið"/>
    <n v="101"/>
    <x v="0"/>
    <s v="Höfuðborgarsvæðið"/>
    <x v="3"/>
    <x v="1"/>
    <s v="Sala innan svæðis - flj."/>
    <n v="90000"/>
    <n v="65.61"/>
    <x v="1"/>
    <x v="1"/>
    <s v="Innanlands"/>
    <m/>
  </r>
  <r>
    <s v="Reykjavík"/>
    <s v="Höfuðborgarsvæðið"/>
    <n v="101"/>
    <x v="0"/>
    <s v="Höfuðborgarsvæðið"/>
    <x v="4"/>
    <x v="2"/>
    <s v="Sala innan svæðis - flj."/>
    <n v="274178"/>
    <n v="222.08418000000003"/>
    <x v="1"/>
    <x v="1"/>
    <s v="Innanlands"/>
    <m/>
  </r>
  <r>
    <s v="Reykjavík"/>
    <s v="Höfuðborgarsvæðið"/>
    <n v="101"/>
    <x v="0"/>
    <s v="Höfuðborgarsvæðið"/>
    <x v="7"/>
    <x v="3"/>
    <s v="Sala innan svæðis - flj."/>
    <n v="1959616"/>
    <n v="1695.0678400000002"/>
    <x v="1"/>
    <x v="0"/>
    <s v="Innanlands"/>
    <m/>
  </r>
  <r>
    <s v="Eskifjörður"/>
    <s v="Höfuðborgarsvæðið"/>
    <n v="101"/>
    <x v="0"/>
    <s v="Höfuðborgarsvæðið"/>
    <x v="14"/>
    <x v="4"/>
    <s v="Sala ekki flutningsjöfnuð"/>
    <n v="1250583"/>
    <n v="1250.5830000000001"/>
    <x v="3"/>
    <x v="2"/>
    <s v="Millilanda"/>
    <m/>
  </r>
  <r>
    <s v="Reykjavík"/>
    <s v="Höfuðborgarsvæðið"/>
    <n v="101"/>
    <x v="0"/>
    <s v="Höfuðborgarsvæðið"/>
    <x v="9"/>
    <x v="3"/>
    <s v="Sala innan svæðis - flj."/>
    <n v="3848010"/>
    <n v="3328.5286499999997"/>
    <x v="1"/>
    <x v="2"/>
    <s v="Innanlands"/>
    <m/>
  </r>
  <r>
    <s v="Reykjavík"/>
    <s v="Höfuðborgarsvæðið"/>
    <n v="101"/>
    <x v="0"/>
    <s v="Höfuðborgarsvæðið"/>
    <x v="10"/>
    <x v="3"/>
    <s v="Sala innan svæðis - flj."/>
    <n v="240643"/>
    <n v="208.156195"/>
    <x v="1"/>
    <x v="2"/>
    <s v="Innanlands"/>
    <m/>
  </r>
  <r>
    <s v="Reyðarfjörður"/>
    <s v="Höfuðborgarsvæðið"/>
    <n v="101"/>
    <x v="0"/>
    <s v="Höfuðborgarsvæðið"/>
    <x v="12"/>
    <x v="4"/>
    <s v="Sala ekki flutningsjöfnuð"/>
    <n v="304096"/>
    <n v="264.867616"/>
    <x v="3"/>
    <x v="2"/>
    <s v="Millilanda"/>
    <m/>
  </r>
  <r>
    <s v="Söludælur"/>
    <s v="Höfuðborgarsvæðið"/>
    <n v="101"/>
    <x v="0"/>
    <s v="Höfuðborgarsvæðið"/>
    <x v="6"/>
    <x v="3"/>
    <s v="Sala innan svæðis - flj."/>
    <n v="186796"/>
    <n v="161.57854"/>
    <x v="0"/>
    <x v="2"/>
    <s v="Innanlands"/>
    <m/>
  </r>
  <r>
    <s v="Söludælur"/>
    <s v="Höfuðborgarsvæðið"/>
    <n v="101"/>
    <x v="0"/>
    <s v="Höfuðborgarsvæðið"/>
    <x v="6"/>
    <x v="3"/>
    <s v="Sala innan svæðis - flj."/>
    <n v="27430"/>
    <n v="23.726950000000002"/>
    <x v="0"/>
    <x v="2"/>
    <s v="Innanlands"/>
    <m/>
  </r>
  <r>
    <s v="Söludælur"/>
    <s v="Höfuðborgarsvæðið"/>
    <n v="101"/>
    <x v="0"/>
    <s v="Höfuðborgarsvæðið"/>
    <x v="6"/>
    <x v="3"/>
    <s v="Sala innan svæðis - flj."/>
    <n v="8363"/>
    <n v="7.2339950000000002"/>
    <x v="0"/>
    <x v="2"/>
    <s v="Innanlands"/>
    <m/>
  </r>
  <r>
    <s v="Reykjavík"/>
    <s v="Höfuðborgarsvæðið"/>
    <n v="101"/>
    <x v="0"/>
    <s v="Höfuðborgarsvæðið"/>
    <x v="11"/>
    <x v="4"/>
    <s v="Sala ekki flutningsjöfnuð"/>
    <n v="1399428"/>
    <n v="1399.4280000000001"/>
    <x v="3"/>
    <x v="2"/>
    <s v="Millilanda"/>
    <m/>
  </r>
  <r>
    <s v="Söludælur"/>
    <s v="Höfuðborgarsvæðið"/>
    <n v="101"/>
    <x v="0"/>
    <s v="Höfuðborgarsvæðið"/>
    <x v="1"/>
    <x v="0"/>
    <s v="Sala innan svæðis - flj."/>
    <n v="21744885"/>
    <n v="16308.66375"/>
    <x v="1"/>
    <x v="0"/>
    <s v="Innanlands"/>
    <m/>
  </r>
  <r>
    <s v="Söludælur"/>
    <s v="Höfuðborgarsvæðið"/>
    <n v="101"/>
    <x v="0"/>
    <s v="Höfuðborgarsvæðið"/>
    <x v="7"/>
    <x v="3"/>
    <s v="Sala innan svæðis - flj."/>
    <n v="7058836"/>
    <n v="6105.8931399999992"/>
    <x v="1"/>
    <x v="0"/>
    <s v="Innanlands"/>
    <m/>
  </r>
  <r>
    <s v="Söludælur"/>
    <s v="Höfuðborgarsvæðið"/>
    <n v="101"/>
    <x v="0"/>
    <s v="Höfuðborgarsvæðið"/>
    <x v="1"/>
    <x v="0"/>
    <s v="Sala innan svæðis - flj."/>
    <n v="3145894"/>
    <n v="2359.4205000000002"/>
    <x v="1"/>
    <x v="0"/>
    <s v="Innanlands"/>
    <m/>
  </r>
  <r>
    <s v="Söludælur"/>
    <s v="Höfuðborgarsvæðið"/>
    <n v="101"/>
    <x v="0"/>
    <s v="Höfuðborgarsvæðið"/>
    <x v="2"/>
    <x v="0"/>
    <s v="Sala innan svæðis - flj."/>
    <n v="30401"/>
    <n v="22.800750000000001"/>
    <x v="1"/>
    <x v="0"/>
    <s v="Innanlands"/>
    <m/>
  </r>
  <r>
    <s v="Söludælur"/>
    <s v="Höfuðborgarsvæðið"/>
    <n v="101"/>
    <x v="0"/>
    <s v="Höfuðborgarsvæðið"/>
    <x v="7"/>
    <x v="3"/>
    <s v="Sala innan svæðis - flj."/>
    <n v="966598"/>
    <n v="836.10726999999997"/>
    <x v="1"/>
    <x v="0"/>
    <s v="Innanlands"/>
    <m/>
  </r>
  <r>
    <s v="Söludælur"/>
    <s v="Höfuðborgarsvæðið"/>
    <n v="101"/>
    <x v="0"/>
    <s v="Höfuðborgarsvæðið"/>
    <x v="1"/>
    <x v="0"/>
    <s v="Sala innan svæðis - flj."/>
    <n v="1506572"/>
    <n v="1129.9290000000001"/>
    <x v="1"/>
    <x v="0"/>
    <s v="Innanlands"/>
    <m/>
  </r>
  <r>
    <s v="Söludælur"/>
    <s v="Höfuðborgarsvæðið"/>
    <n v="101"/>
    <x v="0"/>
    <s v="Höfuðborgarsvæðið"/>
    <x v="2"/>
    <x v="0"/>
    <s v="Sala innan svæðis - flj."/>
    <n v="8666"/>
    <n v="6.4995000000000003"/>
    <x v="1"/>
    <x v="0"/>
    <s v="Innanlands"/>
    <m/>
  </r>
  <r>
    <s v="Söludælur"/>
    <s v="Höfuðborgarsvæðið"/>
    <n v="101"/>
    <x v="0"/>
    <s v="Höfuðborgarsvæðið"/>
    <x v="7"/>
    <x v="3"/>
    <s v="Sala innan svæðis - flj."/>
    <n v="477334"/>
    <n v="412.89390999999995"/>
    <x v="1"/>
    <x v="0"/>
    <s v="Innanlands"/>
    <m/>
  </r>
  <r>
    <s v="Reyðarfjörður"/>
    <s v="Höfuðborgarsvæðið"/>
    <n v="101"/>
    <x v="0"/>
    <s v="Höfuðborgarsvæðið"/>
    <x v="8"/>
    <x v="3"/>
    <s v="Sala ekki flutningsjöfnuð"/>
    <n v="47715"/>
    <n v="41.273474999999998"/>
    <x v="3"/>
    <x v="2"/>
    <s v="Millilanda"/>
    <m/>
  </r>
  <r>
    <s v="Reykjavík"/>
    <s v="Höfuðborgarsvæðið"/>
    <n v="101"/>
    <x v="0"/>
    <s v="Höfuðborgarsvæðið"/>
    <x v="12"/>
    <x v="4"/>
    <s v="Sala ekki flutningsjöfnuð"/>
    <n v="0"/>
    <n v="0"/>
    <x v="3"/>
    <x v="2"/>
    <s v="Millilanda"/>
    <m/>
  </r>
  <r>
    <s v="Söludælur"/>
    <s v="Höfuðborgarsvæðið"/>
    <n v="101"/>
    <x v="0"/>
    <s v="Höfuðborgarsvæðið"/>
    <x v="1"/>
    <x v="0"/>
    <s v="Sala innan svæðis - flj."/>
    <n v="86873"/>
    <n v="65.154750000000007"/>
    <x v="1"/>
    <x v="0"/>
    <s v="Innanlands"/>
    <m/>
  </r>
  <r>
    <s v="Söludælur"/>
    <s v="Höfuðborgarsvæðið"/>
    <n v="101"/>
    <x v="0"/>
    <s v="Höfuðborgarsvæðið"/>
    <x v="2"/>
    <x v="0"/>
    <s v="Sala innan svæðis - flj."/>
    <n v="11400"/>
    <n v="8.5500000000000007"/>
    <x v="1"/>
    <x v="0"/>
    <s v="Innanlands"/>
    <m/>
  </r>
  <r>
    <s v="Söludælur"/>
    <s v="Höfuðborgarsvæðið"/>
    <n v="101"/>
    <x v="0"/>
    <s v="Höfuðborgarsvæðið"/>
    <x v="7"/>
    <x v="3"/>
    <s v="Sala innan svæðis - flj."/>
    <n v="32556"/>
    <n v="28.16094"/>
    <x v="1"/>
    <x v="0"/>
    <s v="Innanlands"/>
    <m/>
  </r>
  <r>
    <s v="Reykjavík"/>
    <s v="Höfuðborgarsvæðið"/>
    <n v="101"/>
    <x v="0"/>
    <s v="Höfuðborgarsvæðið"/>
    <x v="8"/>
    <x v="3"/>
    <s v="Sala ekki flutningsjöfnuð"/>
    <n v="1924818"/>
    <n v="1664.96757"/>
    <x v="3"/>
    <x v="2"/>
    <s v="Millilanda"/>
    <m/>
  </r>
  <r>
    <s v="Reykjavík"/>
    <s v="Höfuðborgarsvæðið"/>
    <n v="101"/>
    <x v="0"/>
    <s v="Höfuðborgarsvæðið"/>
    <x v="9"/>
    <x v="3"/>
    <s v="Sala ekki flutningsjöfnuð"/>
    <n v="4009784"/>
    <n v="3468.4631600000002"/>
    <x v="3"/>
    <x v="2"/>
    <s v="Millilanda"/>
    <m/>
  </r>
  <r>
    <s v="Söludælur"/>
    <s v="Höfuðborgarsvæðið"/>
    <n v="101"/>
    <x v="0"/>
    <s v="Höfuðborgarsvæðið"/>
    <x v="6"/>
    <x v="3"/>
    <s v="Sala innan svæðis - flj."/>
    <n v="81107"/>
    <n v="70.157554999999988"/>
    <x v="0"/>
    <x v="2"/>
    <s v="Innanlands"/>
    <m/>
  </r>
  <r>
    <s v="Reykjavík"/>
    <s v="Höfuðborgarsvæðið"/>
    <n v="101"/>
    <x v="0"/>
    <s v="Höfuðborgarsvæðið"/>
    <x v="11"/>
    <x v="4"/>
    <s v="Sala ekki flutningsjöfnuð"/>
    <n v="8126779"/>
    <n v="8126.7790000000005"/>
    <x v="3"/>
    <x v="2"/>
    <s v="Millilanda"/>
    <m/>
  </r>
  <r>
    <s v="Reykjavík"/>
    <s v="Höfuðborgarsvæðið"/>
    <n v="101"/>
    <x v="0"/>
    <s v="Höfuðborgarsvæðið"/>
    <x v="8"/>
    <x v="3"/>
    <s v="Sala ekki flutningsjöfnuð"/>
    <n v="7569322"/>
    <n v="6547.46353"/>
    <x v="3"/>
    <x v="2"/>
    <s v="Millilanda"/>
    <m/>
  </r>
  <r>
    <s v="Reykjavík"/>
    <s v="Höfuðborgarsvæðið"/>
    <n v="101"/>
    <x v="0"/>
    <s v="Höfuðborgarsvæðið"/>
    <x v="12"/>
    <x v="4"/>
    <s v="Sala ekki flutningsjöfnuð"/>
    <n v="316805"/>
    <n v="275.93715500000002"/>
    <x v="3"/>
    <x v="2"/>
    <s v="Millilanda"/>
    <m/>
  </r>
  <r>
    <s v="Reykjavík"/>
    <s v="Höfuðborgarsvæðið"/>
    <n v="101"/>
    <x v="0"/>
    <s v="Höfuðborgarsvæðið"/>
    <x v="9"/>
    <x v="3"/>
    <s v="Sala ekki flutningsjöfnuð"/>
    <n v="9765349"/>
    <n v="8447.0268849999993"/>
    <x v="3"/>
    <x v="2"/>
    <s v="Millilanda"/>
    <m/>
  </r>
  <r>
    <s v="Söludælur"/>
    <s v="Höfuðborgarsvæðið"/>
    <n v="101"/>
    <x v="0"/>
    <s v="Höfuðborgarsvæðið"/>
    <x v="6"/>
    <x v="3"/>
    <s v="Sala innan svæðis - flj."/>
    <n v="19036"/>
    <n v="16.466139999999999"/>
    <x v="0"/>
    <x v="2"/>
    <s v="Innanlands"/>
    <m/>
  </r>
  <r>
    <s v="Reykjavík"/>
    <s v="Höfuðborgarsvæðið"/>
    <n v="101"/>
    <x v="0"/>
    <s v="Höfuðborgarsvæðið"/>
    <x v="11"/>
    <x v="4"/>
    <s v="Sala ekki flutningsjöfnuð"/>
    <n v="5977912"/>
    <n v="5977.9120000000003"/>
    <x v="3"/>
    <x v="2"/>
    <s v="Millilanda"/>
    <m/>
  </r>
  <r>
    <s v="Reykjavík"/>
    <s v="Höfuðborgarsvæðið"/>
    <n v="101"/>
    <x v="0"/>
    <s v="Höfuðborgarsvæðið"/>
    <x v="7"/>
    <x v="3"/>
    <s v="Sala ekki flutningsjöfnuð"/>
    <n v="6797324"/>
    <n v="5879.6852600000002"/>
    <x v="3"/>
    <x v="0"/>
    <s v="Millilanda"/>
    <m/>
  </r>
  <r>
    <s v="Reykjavík"/>
    <s v="Höfuðborgarsvæðið"/>
    <n v="101"/>
    <x v="0"/>
    <s v="Höfuðborgarsvæðið"/>
    <x v="8"/>
    <x v="3"/>
    <s v="Sala ekki flutningsjöfnuð"/>
    <n v="21872802"/>
    <n v="18919.973730000002"/>
    <x v="3"/>
    <x v="2"/>
    <s v="Millilanda"/>
    <m/>
  </r>
  <r>
    <s v="Reykjavík"/>
    <s v="Höfuðborgarsvæðið"/>
    <n v="101"/>
    <x v="0"/>
    <s v="Höfuðborgarsvæðið"/>
    <x v="14"/>
    <x v="4"/>
    <s v="Sala ekki flutningsjöfnuð"/>
    <n v="15965350"/>
    <n v="15965.35"/>
    <x v="3"/>
    <x v="2"/>
    <s v="Millilanda"/>
    <m/>
  </r>
  <r>
    <s v="Reykjavík"/>
    <s v="Höfuðborgarsvæðið"/>
    <n v="101"/>
    <x v="0"/>
    <s v="Höfuðborgarsvæðið"/>
    <x v="9"/>
    <x v="3"/>
    <s v="Sala ekki flutningsjöfnuð"/>
    <n v="23480351"/>
    <n v="20310.503614999998"/>
    <x v="3"/>
    <x v="2"/>
    <s v="Millilanda"/>
    <m/>
  </r>
  <r>
    <s v="Reykjavík"/>
    <s v="Höfuðborgarsvæðið"/>
    <n v="101"/>
    <x v="0"/>
    <s v="Höfuðborgarsvæðið"/>
    <x v="10"/>
    <x v="3"/>
    <s v="Sala ekki flutningsjöfnuð"/>
    <n v="10004"/>
    <n v="8.653459999999999"/>
    <x v="3"/>
    <x v="2"/>
    <s v="Millilanda"/>
    <m/>
  </r>
  <r>
    <s v="Reykjavík"/>
    <s v="Höfuðborgarsvæðið"/>
    <n v="101"/>
    <x v="0"/>
    <s v="Höfuðborgarsvæðið"/>
    <x v="12"/>
    <x v="4"/>
    <s v="Sala innan svæðis - flj."/>
    <n v="0"/>
    <n v="0"/>
    <x v="0"/>
    <x v="2"/>
    <s v="Innanlands"/>
    <m/>
  </r>
  <r>
    <s v="Reykjavík"/>
    <s v="Höfuðborgarsvæðið"/>
    <n v="101"/>
    <x v="0"/>
    <s v="Höfuðborgarsvæðið"/>
    <x v="12"/>
    <x v="4"/>
    <s v="Sala innan svæðis - flj."/>
    <n v="0"/>
    <n v="0"/>
    <x v="0"/>
    <x v="2"/>
    <s v="Innanlands"/>
    <m/>
  </r>
  <r>
    <s v="Söludælur"/>
    <s v="Höfuðborgarsvæðið"/>
    <n v="101"/>
    <x v="0"/>
    <s v="Höfuðborgarsvæðið"/>
    <x v="1"/>
    <x v="0"/>
    <s v="Sala innan svæðis - flj."/>
    <n v="2421735"/>
    <n v="1816.30125"/>
    <x v="1"/>
    <x v="0"/>
    <s v="Innanlands"/>
    <m/>
  </r>
  <r>
    <s v="Söludælur"/>
    <s v="Höfuðborgarsvæðið"/>
    <n v="101"/>
    <x v="0"/>
    <s v="Höfuðborgarsvæðið"/>
    <x v="7"/>
    <x v="3"/>
    <s v="Sala innan svæðis - flj."/>
    <n v="1113586"/>
    <n v="963.25189"/>
    <x v="1"/>
    <x v="0"/>
    <s v="Innanlands"/>
    <m/>
  </r>
  <r>
    <s v="Söludælur"/>
    <s v="Höfuðborgarsvæðið"/>
    <n v="101"/>
    <x v="0"/>
    <s v="Höfuðborgarsvæðið"/>
    <x v="1"/>
    <x v="0"/>
    <s v="Sala innan svæðis - flj."/>
    <n v="2469586"/>
    <n v="1852.1895"/>
    <x v="1"/>
    <x v="0"/>
    <s v="Innanlands"/>
    <m/>
  </r>
  <r>
    <s v="Söludælur"/>
    <s v="Höfuðborgarsvæðið"/>
    <n v="101"/>
    <x v="0"/>
    <s v="Höfuðborgarsvæðið"/>
    <x v="2"/>
    <x v="0"/>
    <s v="Sala innan svæðis - flj."/>
    <n v="18817"/>
    <n v="14.11275"/>
    <x v="1"/>
    <x v="0"/>
    <s v="Innanlands"/>
    <m/>
  </r>
  <r>
    <s v="Söludælur"/>
    <s v="Höfuðborgarsvæðið"/>
    <n v="101"/>
    <x v="0"/>
    <s v="Höfuðborgarsvæðið"/>
    <x v="7"/>
    <x v="3"/>
    <s v="Sala innan svæðis - flj."/>
    <n v="925617"/>
    <n v="800.65870499999994"/>
    <x v="1"/>
    <x v="0"/>
    <s v="Innanlands"/>
    <m/>
  </r>
  <r>
    <s v="Söludælur"/>
    <s v="Höfuðborgarsvæðið"/>
    <n v="101"/>
    <x v="0"/>
    <s v="Höfuðborgarsvæðið"/>
    <x v="5"/>
    <x v="2"/>
    <s v="Sala innan svæðis - flj."/>
    <n v="11871"/>
    <n v="9.6155100000000004"/>
    <x v="1"/>
    <x v="1"/>
    <s v="Innanlands"/>
    <m/>
  </r>
  <r>
    <s v="Söludælur"/>
    <s v="Höfuðborgarsvæðið"/>
    <n v="101"/>
    <x v="0"/>
    <s v="Höfuðborgarsvæðið"/>
    <x v="1"/>
    <x v="0"/>
    <s v="Sala innan svæðis - flj."/>
    <n v="1135645"/>
    <n v="851.73374999999999"/>
    <x v="1"/>
    <x v="0"/>
    <s v="Innanlands"/>
    <m/>
  </r>
  <r>
    <s v="Söludælur"/>
    <s v="Höfuðborgarsvæðið"/>
    <n v="101"/>
    <x v="0"/>
    <s v="Höfuðborgarsvæðið"/>
    <x v="7"/>
    <x v="3"/>
    <s v="Sala innan svæðis - flj."/>
    <n v="315210"/>
    <n v="272.65665000000001"/>
    <x v="1"/>
    <x v="0"/>
    <s v="Innanlands"/>
    <m/>
  </r>
  <r>
    <s v="Söludælur"/>
    <s v="Höfuðborgarsvæðið"/>
    <n v="101"/>
    <x v="0"/>
    <s v="Höfuðborgarsvæðið"/>
    <x v="1"/>
    <x v="0"/>
    <s v="Sala innan svæðis - flj."/>
    <n v="749356"/>
    <n v="562.01700000000005"/>
    <x v="1"/>
    <x v="0"/>
    <s v="Innanlands"/>
    <m/>
  </r>
  <r>
    <s v="Söludælur"/>
    <s v="Höfuðborgarsvæðið"/>
    <n v="101"/>
    <x v="0"/>
    <s v="Höfuðborgarsvæðið"/>
    <x v="7"/>
    <x v="3"/>
    <s v="Sala innan svæðis - flj."/>
    <n v="186304"/>
    <n v="161.15295999999998"/>
    <x v="1"/>
    <x v="0"/>
    <s v="Innanlands"/>
    <m/>
  </r>
  <r>
    <s v="Reykjavík"/>
    <s v="Höfuðborgarsvæðið"/>
    <n v="101"/>
    <x v="0"/>
    <s v="Höfuðborgarsvæðið"/>
    <x v="6"/>
    <x v="3"/>
    <s v="Sala ekki flutningsjöfnuð"/>
    <n v="70741"/>
    <n v="61.190964999999998"/>
    <x v="3"/>
    <x v="2"/>
    <s v="Millilanda"/>
    <m/>
  </r>
  <r>
    <s v="Söludælur"/>
    <s v="Höfuðborgarsvæðið"/>
    <n v="101"/>
    <x v="0"/>
    <s v="Höfuðborgarsvæðið"/>
    <x v="6"/>
    <x v="3"/>
    <s v="Sala innan svæðis - flj."/>
    <n v="5893"/>
    <n v="5.0974449999999996"/>
    <x v="0"/>
    <x v="2"/>
    <s v="Innanlands"/>
    <m/>
  </r>
  <r>
    <s v="Reykjavík"/>
    <s v="Höfuðborgarsvæðið"/>
    <n v="101"/>
    <x v="0"/>
    <s v="Höfuðborgarsvæðið"/>
    <x v="6"/>
    <x v="3"/>
    <s v="Sala ekki flutningsjöfnuð"/>
    <n v="1130"/>
    <n v="0.97745000000000004"/>
    <x v="3"/>
    <x v="2"/>
    <s v="Millilanda"/>
    <m/>
  </r>
  <r>
    <s v="Reykjavík"/>
    <s v="Höfuðborgarsvæðið"/>
    <n v="101"/>
    <x v="0"/>
    <s v="Höfuðborgarsvæðið"/>
    <x v="6"/>
    <x v="3"/>
    <s v="Sala ekki flutningsjöfnuð"/>
    <n v="20492"/>
    <n v="17.725579999999997"/>
    <x v="3"/>
    <x v="2"/>
    <s v="Millilanda"/>
    <m/>
  </r>
  <r>
    <s v="Söludælur"/>
    <s v="Höfuðborgarsvæðið"/>
    <n v="101"/>
    <x v="0"/>
    <s v="Höfuðborgarsvæðið"/>
    <x v="6"/>
    <x v="3"/>
    <s v="Sala innan svæðis - flj."/>
    <n v="78209"/>
    <n v="67.650784999999999"/>
    <x v="0"/>
    <x v="2"/>
    <s v="Innanlands"/>
    <m/>
  </r>
  <r>
    <s v="Söludælur"/>
    <s v="Höfuðborgarsvæðið"/>
    <n v="101"/>
    <x v="0"/>
    <s v="Höfuðborgarsvæðið"/>
    <x v="1"/>
    <x v="0"/>
    <s v="Sala innan svæðis - flj."/>
    <n v="1271399"/>
    <n v="953.54925000000003"/>
    <x v="1"/>
    <x v="0"/>
    <s v="Innanlands"/>
    <m/>
  </r>
  <r>
    <s v="Söludælur"/>
    <s v="Höfuðborgarsvæðið"/>
    <n v="101"/>
    <x v="0"/>
    <s v="Höfuðborgarsvæðið"/>
    <x v="7"/>
    <x v="3"/>
    <s v="Sala innan svæðis - flj."/>
    <n v="392358"/>
    <n v="339.38966999999997"/>
    <x v="1"/>
    <x v="0"/>
    <s v="Innanlands"/>
    <m/>
  </r>
  <r>
    <s v="Söludælur"/>
    <s v="Höfuðborgarsvæðið"/>
    <n v="101"/>
    <x v="0"/>
    <s v="Höfuðborgarsvæðið"/>
    <x v="6"/>
    <x v="3"/>
    <s v="Sala innan svæðis - flj."/>
    <n v="56454"/>
    <n v="48.832709999999999"/>
    <x v="0"/>
    <x v="2"/>
    <s v="Innanlands"/>
    <m/>
  </r>
  <r>
    <s v="Söludælur"/>
    <s v="Höfuðborgarsvæðið"/>
    <n v="101"/>
    <x v="0"/>
    <s v="Höfuðborgarsvæðið"/>
    <x v="1"/>
    <x v="0"/>
    <s v="Sala innan svæðis - flj."/>
    <n v="4101841"/>
    <n v="3076.3807499999998"/>
    <x v="1"/>
    <x v="0"/>
    <s v="Innanlands"/>
    <m/>
  </r>
  <r>
    <s v="Söludælur"/>
    <s v="Höfuðborgarsvæðið"/>
    <n v="101"/>
    <x v="0"/>
    <s v="Höfuðborgarsvæðið"/>
    <x v="2"/>
    <x v="0"/>
    <s v="Sala innan svæðis - flj."/>
    <n v="28969"/>
    <n v="21.726749999999999"/>
    <x v="1"/>
    <x v="0"/>
    <s v="Innanlands"/>
    <m/>
  </r>
  <r>
    <s v="Söludælur"/>
    <s v="Höfuðborgarsvæðið"/>
    <n v="101"/>
    <x v="0"/>
    <s v="Höfuðborgarsvæðið"/>
    <x v="7"/>
    <x v="3"/>
    <s v="Sala innan svæðis - flj."/>
    <n v="2476014"/>
    <n v="2141.7521099999999"/>
    <x v="1"/>
    <x v="0"/>
    <s v="Innanlands"/>
    <m/>
  </r>
  <r>
    <s v="Söludælur"/>
    <s v="Höfuðborgarsvæðið"/>
    <n v="101"/>
    <x v="0"/>
    <s v="Höfuðborgarsvæðið"/>
    <x v="5"/>
    <x v="2"/>
    <s v="Sala innan svæðis - flj."/>
    <n v="109868"/>
    <n v="88.993080000000006"/>
    <x v="1"/>
    <x v="1"/>
    <s v="Innanlands"/>
    <m/>
  </r>
  <r>
    <s v="Söludælur"/>
    <s v="Höfuðborgarsvæðið"/>
    <n v="101"/>
    <x v="0"/>
    <s v="Höfuðborgarsvæðið"/>
    <x v="6"/>
    <x v="3"/>
    <s v="Sala innan svæðis - flj."/>
    <n v="864312"/>
    <n v="747.62987999999996"/>
    <x v="0"/>
    <x v="2"/>
    <s v="Innanlands"/>
    <m/>
  </r>
  <r>
    <s v="Söludælur"/>
    <s v="Höfuðborgarsvæðið"/>
    <n v="101"/>
    <x v="0"/>
    <s v="Höfuðborgarsvæðið"/>
    <x v="6"/>
    <x v="3"/>
    <s v="Sala innan svæðis - flj."/>
    <n v="2651"/>
    <n v="2.2931149999999998"/>
    <x v="0"/>
    <x v="2"/>
    <s v="Innanlands"/>
    <m/>
  </r>
  <r>
    <s v="Söludælur"/>
    <s v="Höfuðborgarsvæðið"/>
    <n v="101"/>
    <x v="0"/>
    <s v="Höfuðborgarsvæðið"/>
    <x v="6"/>
    <x v="3"/>
    <s v="Sala innan svæðis - flj."/>
    <n v="96339"/>
    <n v="83.333235000000002"/>
    <x v="0"/>
    <x v="2"/>
    <s v="Innanlands"/>
    <m/>
  </r>
  <r>
    <s v="Söludælur"/>
    <s v="Höfuðborgarsvæðið"/>
    <n v="101"/>
    <x v="0"/>
    <s v="Höfuðborgarsvæðið"/>
    <x v="1"/>
    <x v="0"/>
    <s v="Sala innan svæðis - flj."/>
    <n v="802221"/>
    <n v="601.66575"/>
    <x v="1"/>
    <x v="0"/>
    <s v="Innanlands"/>
    <m/>
  </r>
  <r>
    <s v="Söludælur"/>
    <s v="Höfuðborgarsvæðið"/>
    <n v="101"/>
    <x v="0"/>
    <s v="Höfuðborgarsvæðið"/>
    <x v="7"/>
    <x v="3"/>
    <s v="Sala innan svæðis - flj."/>
    <n v="388355"/>
    <n v="335.927075"/>
    <x v="1"/>
    <x v="0"/>
    <s v="Innanlands"/>
    <m/>
  </r>
  <r>
    <s v="Söludælur"/>
    <s v="Höfuðborgarsvæðið"/>
    <n v="101"/>
    <x v="0"/>
    <s v="Höfuðborgarsvæðið"/>
    <x v="1"/>
    <x v="0"/>
    <s v="Sala innan svæðis - flj."/>
    <n v="22180857"/>
    <n v="16635.642749999999"/>
    <x v="1"/>
    <x v="0"/>
    <s v="Innanlands"/>
    <m/>
  </r>
  <r>
    <s v="Söludælur"/>
    <s v="Höfuðborgarsvæðið"/>
    <n v="101"/>
    <x v="0"/>
    <s v="Höfuðborgarsvæðið"/>
    <x v="2"/>
    <x v="0"/>
    <s v="Sala innan svæðis - flj."/>
    <n v="217745"/>
    <n v="163.30875"/>
    <x v="1"/>
    <x v="0"/>
    <s v="Innanlands"/>
    <m/>
  </r>
  <r>
    <s v="Söludælur"/>
    <s v="Höfuðborgarsvæðið"/>
    <n v="101"/>
    <x v="0"/>
    <s v="Höfuðborgarsvæðið"/>
    <x v="7"/>
    <x v="3"/>
    <s v="Sala innan svæðis - flj."/>
    <n v="6337962"/>
    <n v="5482.3371299999999"/>
    <x v="1"/>
    <x v="0"/>
    <s v="Innanlands"/>
    <m/>
  </r>
  <r>
    <s v="Söludælur"/>
    <s v="Höfuðborgarsvæðið"/>
    <n v="101"/>
    <x v="0"/>
    <s v="Höfuðborgarsvæðið"/>
    <x v="5"/>
    <x v="2"/>
    <s v="Sala innan svæðis - flj."/>
    <n v="331310"/>
    <n v="268.36110000000002"/>
    <x v="1"/>
    <x v="1"/>
    <s v="Innanlands"/>
    <m/>
  </r>
  <r>
    <s v="Söludælur"/>
    <s v="Höfuðborgarsvæðið"/>
    <n v="101"/>
    <x v="0"/>
    <s v="Höfuðborgarsvæðið"/>
    <x v="10"/>
    <x v="3"/>
    <s v="Sala innan svæðis - flj."/>
    <n v="8723"/>
    <n v="7.5453949999999992"/>
    <x v="1"/>
    <x v="2"/>
    <s v="Innanlands"/>
    <m/>
  </r>
  <r>
    <s v="Söludælur"/>
    <s v="Höfuðborgarsvæðið"/>
    <n v="101"/>
    <x v="0"/>
    <s v="Höfuðborgarsvæðið"/>
    <x v="1"/>
    <x v="0"/>
    <s v="Sala innan svæðis - flj."/>
    <n v="317093"/>
    <n v="237.81975"/>
    <x v="1"/>
    <x v="0"/>
    <s v="Innanlands"/>
    <m/>
  </r>
  <r>
    <s v="Söludælur"/>
    <s v="Höfuðborgarsvæðið"/>
    <n v="101"/>
    <x v="0"/>
    <s v="Höfuðborgarsvæðið"/>
    <x v="7"/>
    <x v="3"/>
    <s v="Sala innan svæðis - flj."/>
    <n v="65480"/>
    <n v="56.6402"/>
    <x v="1"/>
    <x v="0"/>
    <s v="Innanlands"/>
    <m/>
  </r>
  <r>
    <s v="Söludælur"/>
    <s v="Höfuðborgarsvæðið"/>
    <n v="101"/>
    <x v="0"/>
    <s v="Höfuðborgarsvæðið"/>
    <x v="1"/>
    <x v="0"/>
    <s v="Sala innan svæðis - flj."/>
    <n v="1735493"/>
    <n v="1301.6197500000001"/>
    <x v="1"/>
    <x v="0"/>
    <s v="Innanlands"/>
    <m/>
  </r>
  <r>
    <s v="Söludælur"/>
    <s v="Höfuðborgarsvæðið"/>
    <n v="101"/>
    <x v="0"/>
    <s v="Höfuðborgarsvæðið"/>
    <x v="7"/>
    <x v="3"/>
    <s v="Sala innan svæðis - flj."/>
    <n v="606111"/>
    <n v="524.28601500000002"/>
    <x v="1"/>
    <x v="0"/>
    <s v="Innanlands"/>
    <m/>
  </r>
  <r>
    <s v="Söludælur"/>
    <s v="Höfuðborgarsvæðið"/>
    <n v="101"/>
    <x v="0"/>
    <s v="Höfuðborgarsvæðið"/>
    <x v="1"/>
    <x v="0"/>
    <s v="Sala innan svæðis - flj."/>
    <n v="1658052"/>
    <n v="1243.539"/>
    <x v="1"/>
    <x v="0"/>
    <s v="Innanlands"/>
    <m/>
  </r>
  <r>
    <s v="Söludælur"/>
    <s v="Höfuðborgarsvæðið"/>
    <n v="101"/>
    <x v="0"/>
    <s v="Höfuðborgarsvæðið"/>
    <x v="7"/>
    <x v="3"/>
    <s v="Sala innan svæðis - flj."/>
    <n v="334434"/>
    <n v="289.28540999999996"/>
    <x v="1"/>
    <x v="0"/>
    <s v="Innanlands"/>
    <m/>
  </r>
  <r>
    <s v="Söludælur"/>
    <s v="Höfuðborgarsvæðið"/>
    <n v="101"/>
    <x v="0"/>
    <s v="Höfuðborgarsvæðið"/>
    <x v="1"/>
    <x v="0"/>
    <s v="Sala innan svæðis - flj."/>
    <n v="2125175"/>
    <n v="1593.8812499999999"/>
    <x v="1"/>
    <x v="0"/>
    <s v="Innanlands"/>
    <m/>
  </r>
  <r>
    <s v="Söludælur"/>
    <s v="Höfuðborgarsvæðið"/>
    <n v="101"/>
    <x v="0"/>
    <s v="Höfuðborgarsvæðið"/>
    <x v="7"/>
    <x v="3"/>
    <s v="Sala innan svæðis - flj."/>
    <n v="599226"/>
    <n v="518.33048999999994"/>
    <x v="1"/>
    <x v="0"/>
    <s v="Innanlands"/>
    <m/>
  </r>
  <r>
    <s v="Söludælur"/>
    <s v="Höfuðborgarsvæðið"/>
    <n v="101"/>
    <x v="0"/>
    <s v="Höfuðborgarsvæðið"/>
    <x v="1"/>
    <x v="0"/>
    <s v="Sala innan svæðis - flj."/>
    <n v="1293116"/>
    <n v="969.83699999999999"/>
    <x v="1"/>
    <x v="0"/>
    <s v="Innanlands"/>
    <m/>
  </r>
  <r>
    <s v="Söludælur"/>
    <s v="Höfuðborgarsvæðið"/>
    <n v="101"/>
    <x v="0"/>
    <s v="Höfuðborgarsvæðið"/>
    <x v="7"/>
    <x v="3"/>
    <s v="Sala innan svæðis - flj."/>
    <n v="491812"/>
    <n v="425.41737999999998"/>
    <x v="1"/>
    <x v="0"/>
    <s v="Innanlands"/>
    <m/>
  </r>
  <r>
    <s v="Söludælur"/>
    <s v="Höfuðborgarsvæðið"/>
    <n v="101"/>
    <x v="0"/>
    <s v="Höfuðborgarsvæðið"/>
    <x v="1"/>
    <x v="0"/>
    <s v="Sala innan svæðis - flj."/>
    <n v="485312"/>
    <n v="363.98399999999998"/>
    <x v="1"/>
    <x v="0"/>
    <s v="Innanlands"/>
    <m/>
  </r>
  <r>
    <s v="Söludælur"/>
    <s v="Höfuðborgarsvæðið"/>
    <n v="101"/>
    <x v="0"/>
    <s v="Höfuðborgarsvæðið"/>
    <x v="7"/>
    <x v="3"/>
    <s v="Sala innan svæðis - flj."/>
    <n v="154073"/>
    <n v="133.273145"/>
    <x v="1"/>
    <x v="0"/>
    <s v="Innanlands"/>
    <m/>
  </r>
  <r>
    <s v="Söludælur"/>
    <s v="Höfuðborgarsvæðið"/>
    <n v="101"/>
    <x v="0"/>
    <s v="Höfuðborgarsvæðið"/>
    <x v="1"/>
    <x v="0"/>
    <s v="Sala innan svæðis - flj."/>
    <n v="426005"/>
    <n v="319.50375000000003"/>
    <x v="1"/>
    <x v="0"/>
    <s v="Innanlands"/>
    <m/>
  </r>
  <r>
    <s v="Söludælur"/>
    <s v="Höfuðborgarsvæðið"/>
    <n v="101"/>
    <x v="0"/>
    <s v="Höfuðborgarsvæðið"/>
    <x v="7"/>
    <x v="3"/>
    <s v="Sala innan svæðis - flj."/>
    <n v="104005"/>
    <n v="89.964325000000002"/>
    <x v="1"/>
    <x v="0"/>
    <s v="Innanlands"/>
    <m/>
  </r>
  <r>
    <s v="Reykjavík"/>
    <s v="Höfuðborgarsvæðið"/>
    <n v="101"/>
    <x v="0"/>
    <s v="Höfuðborgarsvæðið"/>
    <x v="8"/>
    <x v="3"/>
    <s v="Sala ekki flutningsjöfnuð"/>
    <n v="1662962"/>
    <n v="1438.4621299999999"/>
    <x v="0"/>
    <x v="2"/>
    <s v="Millilanda"/>
    <m/>
  </r>
  <r>
    <s v="Reykjavík"/>
    <s v="Höfuðborgarsvæðið"/>
    <n v="101"/>
    <x v="0"/>
    <s v="Höfuðborgarsvæðið"/>
    <x v="9"/>
    <x v="3"/>
    <s v="Sala ekki flutningsjöfnuð"/>
    <n v="1147796"/>
    <n v="992.84354000000008"/>
    <x v="0"/>
    <x v="2"/>
    <s v="Millilanda"/>
    <m/>
  </r>
  <r>
    <s v="Reykjavík"/>
    <s v="Höfuðborgarsvæðið"/>
    <n v="101"/>
    <x v="0"/>
    <s v="Höfuðborgarsvæðið"/>
    <x v="7"/>
    <x v="3"/>
    <s v="Sala ekki flutningsjöfnuð"/>
    <n v="1055664"/>
    <n v="913.14936"/>
    <x v="0"/>
    <x v="0"/>
    <s v="Millilanda"/>
    <m/>
  </r>
  <r>
    <s v="Reykjavík"/>
    <s v="Höfuðborgarsvæðið"/>
    <n v="101"/>
    <x v="0"/>
    <s v="Höfuðborgarsvæðið"/>
    <x v="8"/>
    <x v="3"/>
    <s v="Sala ekki flutningsjöfnuð"/>
    <n v="3679782"/>
    <n v="3183.01143"/>
    <x v="0"/>
    <x v="2"/>
    <s v="Millilanda"/>
    <m/>
  </r>
  <r>
    <s v="Reykjavík"/>
    <s v="Höfuðborgarsvæðið"/>
    <n v="101"/>
    <x v="0"/>
    <s v="Höfuðborgarsvæðið"/>
    <x v="9"/>
    <x v="3"/>
    <s v="Sala ekki flutningsjöfnuð"/>
    <n v="7535021"/>
    <n v="6517.793165"/>
    <x v="0"/>
    <x v="2"/>
    <s v="Millilanda"/>
    <m/>
  </r>
  <r>
    <s v="Söludælur"/>
    <s v="Höfuðborgarsvæðið"/>
    <n v="101"/>
    <x v="0"/>
    <s v="Höfuðborgarsvæðið"/>
    <x v="3"/>
    <x v="1"/>
    <s v="Sala innan svæðis - flj."/>
    <n v="215827"/>
    <n v="157.33788300000001"/>
    <x v="1"/>
    <x v="1"/>
    <s v="Innanlands"/>
    <m/>
  </r>
  <r>
    <s v="Söludælur"/>
    <s v="Höfuðborgarsvæðið"/>
    <n v="101"/>
    <x v="0"/>
    <s v="Höfuðborgarsvæðið"/>
    <x v="3"/>
    <x v="1"/>
    <s v="Sala ekki flutningsjöfnuð"/>
    <n v="4471"/>
    <n v="3.2593589999999999"/>
    <x v="1"/>
    <x v="1"/>
    <s v="Millilanda"/>
    <m/>
  </r>
  <r>
    <s v="Söludælur"/>
    <s v="Höfuðborgarsvæðið"/>
    <n v="101"/>
    <x v="0"/>
    <s v="Höfuðborgarsvæðið"/>
    <x v="3"/>
    <x v="1"/>
    <s v="Sala innan svæðis - flj."/>
    <n v="317482"/>
    <n v="231.444378"/>
    <x v="1"/>
    <x v="1"/>
    <s v="Innanlands"/>
    <m/>
  </r>
  <r>
    <s v="Söludælur"/>
    <s v="Höfuðborgarsvæðið"/>
    <n v="101"/>
    <x v="0"/>
    <s v="Höfuðborgarsvæðið"/>
    <x v="4"/>
    <x v="2"/>
    <s v="Sala ekki flutningsjöfnuð"/>
    <n v="2981159"/>
    <n v="2414.7387899999999"/>
    <x v="1"/>
    <x v="1"/>
    <s v="Millilanda"/>
    <m/>
  </r>
  <r>
    <s v="Söludælur"/>
    <s v="Höfuðborgarsvæðið"/>
    <n v="101"/>
    <x v="0"/>
    <s v="Höfuðborgarsvæðið"/>
    <x v="4"/>
    <x v="2"/>
    <s v="Sala innan svæðis - flj."/>
    <n v="6782312"/>
    <n v="5493.6727200000005"/>
    <x v="1"/>
    <x v="1"/>
    <s v="Innanlands"/>
    <m/>
  </r>
  <r>
    <s v="Reykjavík"/>
    <s v="Höfuðborgarsvæðið"/>
    <n v="101"/>
    <x v="0"/>
    <s v="Höfuðborgarsvæðið"/>
    <x v="7"/>
    <x v="3"/>
    <s v="Sala ekki flutningsjöfnuð"/>
    <n v="3928836"/>
    <n v="3398.4431400000003"/>
    <x v="0"/>
    <x v="0"/>
    <s v="Millilanda"/>
    <m/>
  </r>
  <r>
    <s v="Reykjavík"/>
    <s v="Höfuðborgarsvæðið"/>
    <n v="101"/>
    <x v="0"/>
    <s v="Höfuðborgarsvæðið"/>
    <x v="8"/>
    <x v="3"/>
    <s v="Sala ekki flutningsjöfnuð"/>
    <n v="21263521"/>
    <n v="18392.945664999999"/>
    <x v="0"/>
    <x v="2"/>
    <s v="Millilanda"/>
    <m/>
  </r>
  <r>
    <s v="Söludælur"/>
    <s v="Höfuðborgarsvæðið"/>
    <n v="101"/>
    <x v="0"/>
    <s v="Höfuðborgarsvæðið"/>
    <x v="1"/>
    <x v="0"/>
    <s v="Sala innan svæðis - flj."/>
    <n v="33924761"/>
    <n v="25443.570749999999"/>
    <x v="1"/>
    <x v="0"/>
    <s v="Innanlands"/>
    <m/>
  </r>
  <r>
    <s v="Söludælur"/>
    <s v="Höfuðborgarsvæðið"/>
    <n v="101"/>
    <x v="0"/>
    <s v="Höfuðborgarsvæðið"/>
    <x v="2"/>
    <x v="0"/>
    <s v="Sala innan svæðis - flj."/>
    <n v="128947"/>
    <n v="96.710250000000002"/>
    <x v="1"/>
    <x v="0"/>
    <s v="Innanlands"/>
    <m/>
  </r>
  <r>
    <s v="Söludælur"/>
    <s v="Höfuðborgarsvæðið"/>
    <n v="101"/>
    <x v="0"/>
    <s v="Höfuðborgarsvæðið"/>
    <x v="15"/>
    <x v="0"/>
    <s v="Sala innan svæðis - flj."/>
    <n v="109460"/>
    <n v="82.094999999999999"/>
    <x v="1"/>
    <x v="0"/>
    <s v="Innanlands"/>
    <m/>
  </r>
  <r>
    <s v="Söludælur"/>
    <s v="Höfuðborgarsvæðið"/>
    <n v="101"/>
    <x v="0"/>
    <s v="Höfuðborgarsvæðið"/>
    <x v="3"/>
    <x v="1"/>
    <s v="Sala innan svæðis - flj."/>
    <n v="4852"/>
    <n v="3.5371079999999999"/>
    <x v="1"/>
    <x v="1"/>
    <s v="Innanlands"/>
    <m/>
  </r>
  <r>
    <s v="Söludælur"/>
    <s v="Höfuðborgarsvæðið"/>
    <n v="101"/>
    <x v="0"/>
    <s v="Höfuðborgarsvæðið"/>
    <x v="4"/>
    <x v="2"/>
    <s v="Sala ekki flutningsjöfnuð"/>
    <n v="151611"/>
    <n v="122.80491000000001"/>
    <x v="1"/>
    <x v="1"/>
    <s v="Millilanda"/>
    <m/>
  </r>
  <r>
    <s v="Söludælur"/>
    <s v="Höfuðborgarsvæðið"/>
    <n v="101"/>
    <x v="0"/>
    <s v="Höfuðborgarsvæðið"/>
    <x v="4"/>
    <x v="2"/>
    <s v="Sala innan svæðis - flj."/>
    <n v="341533"/>
    <n v="276.64173000000005"/>
    <x v="1"/>
    <x v="1"/>
    <s v="Innanlands"/>
    <m/>
  </r>
  <r>
    <s v="Söludælur"/>
    <s v="Höfuðborgarsvæðið"/>
    <n v="101"/>
    <x v="0"/>
    <s v="Höfuðborgarsvæðið"/>
    <x v="7"/>
    <x v="3"/>
    <s v="Sala innan svæðis - flj."/>
    <n v="14888514"/>
    <n v="12878.564609999999"/>
    <x v="1"/>
    <x v="0"/>
    <s v="Innanlands"/>
    <m/>
  </r>
  <r>
    <s v="Söludælur"/>
    <s v="Höfuðborgarsvæðið"/>
    <n v="101"/>
    <x v="0"/>
    <s v="Höfuðborgarsvæðið"/>
    <x v="6"/>
    <x v="3"/>
    <s v="Sala innan svæðis - flj."/>
    <n v="1466198"/>
    <n v="1268.26127"/>
    <x v="0"/>
    <x v="2"/>
    <s v="Innanlands"/>
    <m/>
  </r>
  <r>
    <s v="Reykjavík"/>
    <s v="Höfuðborgarsvæðið"/>
    <n v="101"/>
    <x v="0"/>
    <s v="Höfuðborgarsvæðið"/>
    <x v="9"/>
    <x v="3"/>
    <s v="Sala ekki flutningsjöfnuð"/>
    <n v="16045808"/>
    <n v="13879.62392"/>
    <x v="0"/>
    <x v="2"/>
    <s v="Millilanda"/>
    <m/>
  </r>
  <r>
    <s v="Söludælur"/>
    <s v="Höfuðborgarsvæðið"/>
    <n v="101"/>
    <x v="0"/>
    <s v="Höfuðborgarsvæðið"/>
    <x v="6"/>
    <x v="3"/>
    <s v="Sala innan svæðis - flj."/>
    <n v="53785"/>
    <n v="46.524025000000002"/>
    <x v="0"/>
    <x v="2"/>
    <s v="Innanlands"/>
    <m/>
  </r>
  <r>
    <s v="Söludælur"/>
    <s v="Höfuðborgarsvæðið"/>
    <n v="101"/>
    <x v="0"/>
    <s v="Höfuðborgarsvæðið"/>
    <x v="1"/>
    <x v="0"/>
    <s v="Sala innan svæðis - flj."/>
    <n v="1016828"/>
    <n v="762.62099999999998"/>
    <x v="1"/>
    <x v="0"/>
    <s v="Innanlands"/>
    <m/>
  </r>
  <r>
    <s v="Söludælur"/>
    <s v="Höfuðborgarsvæðið"/>
    <n v="101"/>
    <x v="0"/>
    <s v="Höfuðborgarsvæðið"/>
    <x v="2"/>
    <x v="0"/>
    <s v="Sala innan svæðis - flj."/>
    <n v="17382"/>
    <n v="13.0365"/>
    <x v="1"/>
    <x v="0"/>
    <s v="Innanlands"/>
    <m/>
  </r>
  <r>
    <s v="Söludælur"/>
    <s v="Höfuðborgarsvæðið"/>
    <n v="101"/>
    <x v="0"/>
    <s v="Höfuðborgarsvæðið"/>
    <x v="7"/>
    <x v="3"/>
    <s v="Sala innan svæðis - flj."/>
    <n v="901321"/>
    <n v="779.64266500000008"/>
    <x v="1"/>
    <x v="0"/>
    <s v="Innanlands"/>
    <m/>
  </r>
  <r>
    <s v="Söludælur"/>
    <s v="Höfuðborgarsvæðið"/>
    <n v="101"/>
    <x v="0"/>
    <s v="Höfuðborgarsvæðið"/>
    <x v="1"/>
    <x v="0"/>
    <s v="Sala innan svæðis - flj."/>
    <n v="62899"/>
    <n v="47.174250000000001"/>
    <x v="1"/>
    <x v="0"/>
    <s v="Innanlands"/>
    <m/>
  </r>
  <r>
    <s v="Söludælur"/>
    <s v="Höfuðborgarsvæðið"/>
    <n v="101"/>
    <x v="0"/>
    <s v="Höfuðborgarsvæðið"/>
    <x v="2"/>
    <x v="0"/>
    <s v="Sala innan svæðis - flj."/>
    <n v="10073"/>
    <n v="7.5547500000000003"/>
    <x v="1"/>
    <x v="0"/>
    <s v="Innanlands"/>
    <m/>
  </r>
  <r>
    <s v="Söludælur"/>
    <s v="Höfuðborgarsvæðið"/>
    <n v="101"/>
    <x v="0"/>
    <s v="Höfuðborgarsvæðið"/>
    <x v="3"/>
    <x v="1"/>
    <s v="Sala innan svæðis - flj."/>
    <n v="55712"/>
    <n v="40.614048000000004"/>
    <x v="1"/>
    <x v="1"/>
    <s v="Innanlands"/>
    <m/>
  </r>
  <r>
    <s v="Söludælur"/>
    <s v="Höfuðborgarsvæðið"/>
    <n v="101"/>
    <x v="0"/>
    <s v="Höfuðborgarsvæðið"/>
    <x v="4"/>
    <x v="2"/>
    <s v="Sala innan svæðis - flj."/>
    <n v="61082"/>
    <n v="49.476420000000005"/>
    <x v="1"/>
    <x v="1"/>
    <s v="Innanlands"/>
    <m/>
  </r>
  <r>
    <s v="Söludælur"/>
    <s v="Höfuðborgarsvæðið"/>
    <n v="101"/>
    <x v="0"/>
    <s v="Höfuðborgarsvæðið"/>
    <x v="7"/>
    <x v="3"/>
    <s v="Sala innan svæðis - flj."/>
    <n v="98811"/>
    <n v="85.471514999999997"/>
    <x v="1"/>
    <x v="0"/>
    <s v="Innanlands"/>
    <m/>
  </r>
  <r>
    <s v="Söludælur"/>
    <s v="Höfuðborgarsvæðið"/>
    <n v="101"/>
    <x v="0"/>
    <s v="Höfuðborgarsvæðið"/>
    <x v="5"/>
    <x v="2"/>
    <s v="Sala innan svæðis - flj."/>
    <n v="54331"/>
    <n v="44.008110000000002"/>
    <x v="1"/>
    <x v="1"/>
    <s v="Innanlands"/>
    <m/>
  </r>
  <r>
    <s v="Reykjavík"/>
    <s v="Höfuðborgarsvæðið"/>
    <n v="101"/>
    <x v="0"/>
    <s v="Höfuðborgarsvæðið"/>
    <x v="12"/>
    <x v="4"/>
    <s v="Sala ekki flutningsjöfnuð"/>
    <n v="0"/>
    <n v="0"/>
    <x v="0"/>
    <x v="2"/>
    <s v="Millilanda"/>
    <m/>
  </r>
  <r>
    <s v="Reykjavík"/>
    <s v="Höfuðborgarsvæðið"/>
    <n v="101"/>
    <x v="0"/>
    <s v="Höfuðborgarsvæðið"/>
    <x v="12"/>
    <x v="4"/>
    <s v="Sala ekki flutningsjöfnuð"/>
    <n v="0"/>
    <n v="0"/>
    <x v="0"/>
    <x v="2"/>
    <s v="Millilanda"/>
    <m/>
  </r>
  <r>
    <s v="Reykjavík"/>
    <s v="Höfuðborgarsvæðið"/>
    <n v="101"/>
    <x v="0"/>
    <s v="Höfuðborgarsvæðið"/>
    <x v="6"/>
    <x v="3"/>
    <s v="Sala ekki flutningsjöfnuð"/>
    <n v="46202"/>
    <n v="39.964730000000003"/>
    <x v="0"/>
    <x v="2"/>
    <s v="Millilanda"/>
    <m/>
  </r>
  <r>
    <s v="Reykjavík"/>
    <s v="Höfuðborgarsvæðið"/>
    <n v="101"/>
    <x v="0"/>
    <s v="Höfuðborgarsvæðið"/>
    <x v="6"/>
    <x v="3"/>
    <s v="Sala ekki flutningsjöfnuð"/>
    <n v="7631"/>
    <n v="6.6008149999999999"/>
    <x v="0"/>
    <x v="2"/>
    <s v="Millilanda"/>
    <m/>
  </r>
  <r>
    <s v="Söludælur"/>
    <s v="Vogar"/>
    <n v="190"/>
    <x v="2"/>
    <s v="Suðurnes"/>
    <x v="0"/>
    <x v="0"/>
    <s v="Sala innan svæðis - flj."/>
    <n v="136990"/>
    <n v="102.74250000000001"/>
    <x v="0"/>
    <x v="0"/>
    <s v="Innanlands"/>
    <m/>
  </r>
  <r>
    <s v="Stykkishólmur"/>
    <s v="Stykkishólmur"/>
    <n v="340"/>
    <x v="1"/>
    <s v="Vesturland"/>
    <x v="6"/>
    <x v="3"/>
    <s v="Sala innan svæðis - flj."/>
    <n v="115000"/>
    <n v="99.474999999999994"/>
    <x v="0"/>
    <x v="2"/>
    <s v="Innanlands"/>
    <s v="Einni færslu skipt í tvennt til að geta flokkað betur"/>
  </r>
  <r>
    <s v="Stykkishólmur"/>
    <s v="Stykkishólmur"/>
    <n v="340"/>
    <x v="1"/>
    <s v="Vesturland"/>
    <x v="6"/>
    <x v="3"/>
    <s v="Sala innan svæðis - flj."/>
    <n v="188695"/>
    <n v="163.22117499999999"/>
    <x v="0"/>
    <x v="3"/>
    <s v="Innanlands"/>
    <s v="Einni færslu skipt í tvennt til að geta flokkað betur"/>
  </r>
  <r>
    <s v="Söludælur"/>
    <s v="Vogar"/>
    <n v="190"/>
    <x v="2"/>
    <s v="Suðurnes"/>
    <x v="7"/>
    <x v="3"/>
    <s v="Sala innan svæðis - flj."/>
    <n v="134272"/>
    <n v="116.14528"/>
    <x v="0"/>
    <x v="0"/>
    <s v="Innanlands"/>
    <m/>
  </r>
  <r>
    <s v="Reykjavík"/>
    <s v="Vogar"/>
    <n v="190"/>
    <x v="2"/>
    <s v="Suðurnes"/>
    <x v="6"/>
    <x v="3"/>
    <s v="Sala utan svæðis - flj."/>
    <n v="33872"/>
    <n v="29.29928"/>
    <x v="2"/>
    <x v="3"/>
    <s v="Innanlands"/>
    <m/>
  </r>
  <r>
    <s v="Söludælur"/>
    <s v="Vogar"/>
    <n v="190"/>
    <x v="2"/>
    <s v="Suðurnes"/>
    <x v="0"/>
    <x v="0"/>
    <s v="Sala innan svæðis - flj."/>
    <n v="207255"/>
    <n v="155.44125"/>
    <x v="3"/>
    <x v="0"/>
    <s v="Innanlands"/>
    <m/>
  </r>
  <r>
    <s v="Söludælur"/>
    <s v="Vogar"/>
    <n v="190"/>
    <x v="2"/>
    <s v="Suðurnes"/>
    <x v="7"/>
    <x v="3"/>
    <s v="Sala innan svæðis - flj."/>
    <n v="180115"/>
    <n v="155.799475"/>
    <x v="3"/>
    <x v="0"/>
    <s v="Innanlands"/>
    <m/>
  </r>
  <r>
    <s v="Söludælur"/>
    <s v="Vogar"/>
    <n v="190"/>
    <x v="2"/>
    <s v="Suðurnes"/>
    <x v="7"/>
    <x v="3"/>
    <s v="Sala ekki flutningsjöfnuð"/>
    <n v="0"/>
    <n v="0"/>
    <x v="1"/>
    <x v="0"/>
    <s v="Millilanda"/>
    <m/>
  </r>
  <r>
    <s v="Ísafjörður"/>
    <s v="Bolungarvík"/>
    <n v="415"/>
    <x v="3"/>
    <s v="Vestfirðir"/>
    <x v="6"/>
    <x v="3"/>
    <s v="Sala utan svæðis - flj."/>
    <n v="250441"/>
    <n v="216.63146499999999"/>
    <x v="6"/>
    <x v="3"/>
    <s v="Innanlands"/>
    <s v="Einni færslu skipt í tvennt til að geta flokkað betur"/>
  </r>
  <r>
    <s v="Ísafjörður"/>
    <s v="Bolungarvík"/>
    <n v="415"/>
    <x v="3"/>
    <s v="Vestfirðir"/>
    <x v="6"/>
    <x v="3"/>
    <s v="Sala utan svæðis - flj."/>
    <n v="250000"/>
    <n v="216.25"/>
    <x v="6"/>
    <x v="2"/>
    <s v="Innanlands"/>
    <s v="Einni færslu skipt í tvennt til að geta flokkað betur"/>
  </r>
  <r>
    <s v="Söludælur"/>
    <s v="Vogar"/>
    <n v="190"/>
    <x v="2"/>
    <s v="Suðurnes"/>
    <x v="1"/>
    <x v="0"/>
    <s v="Sala innan svæðis - flj."/>
    <n v="42339"/>
    <n v="31.754249999999999"/>
    <x v="5"/>
    <x v="0"/>
    <s v="Innanlands"/>
    <m/>
  </r>
  <r>
    <s v="Söludælur"/>
    <s v="Vogar"/>
    <n v="190"/>
    <x v="2"/>
    <s v="Suðurnes"/>
    <x v="0"/>
    <x v="0"/>
    <s v="Sala innan svæðis - flj."/>
    <n v="193978"/>
    <n v="145.48349999999999"/>
    <x v="5"/>
    <x v="0"/>
    <s v="Innanlands"/>
    <m/>
  </r>
  <r>
    <s v="Söludælur"/>
    <s v="Vogar"/>
    <n v="190"/>
    <x v="2"/>
    <s v="Suðurnes"/>
    <x v="7"/>
    <x v="3"/>
    <s v="Sala innan svæðis - flj."/>
    <n v="194378"/>
    <n v="168.13696999999999"/>
    <x v="5"/>
    <x v="0"/>
    <s v="Innanlands"/>
    <m/>
  </r>
  <r>
    <s v="Reykjavík"/>
    <s v="Vogar"/>
    <n v="190"/>
    <x v="2"/>
    <s v="Suðurnes"/>
    <x v="7"/>
    <x v="3"/>
    <s v="Sala utan svæðis - flj."/>
    <n v="575"/>
    <n v="0.49737500000000001"/>
    <x v="7"/>
    <x v="0"/>
    <s v="Innanlands"/>
    <m/>
  </r>
  <r>
    <s v="Reykjavík"/>
    <s v="Vogar"/>
    <n v="190"/>
    <x v="2"/>
    <s v="Suðurnes"/>
    <x v="6"/>
    <x v="3"/>
    <s v="Sala innan svæðis - flj."/>
    <n v="2625"/>
    <n v="2.2706249999999999"/>
    <x v="6"/>
    <x v="3"/>
    <s v="Innanlands"/>
    <m/>
  </r>
  <r>
    <s v="Ísafjörður"/>
    <s v="Bolungarvík"/>
    <n v="415"/>
    <x v="3"/>
    <s v="Vestfirðir"/>
    <x v="6"/>
    <x v="3"/>
    <s v="Sala utan svæðis - flj."/>
    <n v="270000"/>
    <n v="233.55"/>
    <x v="8"/>
    <x v="3"/>
    <s v="Innanlands"/>
    <s v="Einni færslu skipt í tvennt til að geta flokkað betur"/>
  </r>
  <r>
    <s v="Ísafjörður"/>
    <s v="Bolungarvík"/>
    <n v="415"/>
    <x v="3"/>
    <s v="Vestfirðir"/>
    <x v="6"/>
    <x v="3"/>
    <s v="Sala utan svæðis - flj."/>
    <n v="409295"/>
    <n v="354.04017499999998"/>
    <x v="8"/>
    <x v="2"/>
    <s v="Innanlands"/>
    <s v="Einni færslu skipt í tvennt til að geta flokkað betur"/>
  </r>
  <r>
    <s v="Söludælur"/>
    <s v="Vogar"/>
    <n v="190"/>
    <x v="2"/>
    <s v="Suðurnes"/>
    <x v="0"/>
    <x v="0"/>
    <s v="Sala innan svæðis - flj."/>
    <n v="259926"/>
    <n v="194.94450000000001"/>
    <x v="7"/>
    <x v="0"/>
    <s v="Innanlands"/>
    <m/>
  </r>
  <r>
    <s v="Söludælur"/>
    <s v="Vogar"/>
    <n v="190"/>
    <x v="2"/>
    <s v="Suðurnes"/>
    <x v="7"/>
    <x v="3"/>
    <s v="Sala innan svæðis - flj."/>
    <n v="203215"/>
    <n v="175.78097500000001"/>
    <x v="7"/>
    <x v="0"/>
    <s v="Innanlands"/>
    <m/>
  </r>
  <r>
    <s v="Reykjavík"/>
    <s v="Vogar"/>
    <n v="190"/>
    <x v="2"/>
    <s v="Suðurnes"/>
    <x v="10"/>
    <x v="3"/>
    <s v="Sala utan svæðis - flj."/>
    <n v="6743"/>
    <n v="5.8326949999999993"/>
    <x v="9"/>
    <x v="2"/>
    <s v="Innanlands"/>
    <m/>
  </r>
  <r>
    <s v="Ísafjörður"/>
    <s v="Bolungarvík"/>
    <n v="415"/>
    <x v="3"/>
    <s v="Vestfirðir"/>
    <x v="6"/>
    <x v="3"/>
    <s v="Sala utan svæðis - flj."/>
    <n v="220000"/>
    <n v="190.3"/>
    <x v="3"/>
    <x v="3"/>
    <s v="Innanlands"/>
    <s v="Einni færslu skipt í tvennt til að geta flokkað betur"/>
  </r>
  <r>
    <s v="Ísafjörður"/>
    <s v="Bolungarvík"/>
    <n v="415"/>
    <x v="3"/>
    <s v="Vestfirðir"/>
    <x v="6"/>
    <x v="3"/>
    <s v="Sala utan svæðis - flj."/>
    <n v="1207850"/>
    <n v="1044.79025"/>
    <x v="3"/>
    <x v="2"/>
    <s v="Innanlands"/>
    <s v="Einni færslu skipt í tvennt til að geta flokkað betur"/>
  </r>
  <r>
    <s v="Söludælur"/>
    <s v="Vogar"/>
    <n v="190"/>
    <x v="2"/>
    <s v="Suðurnes"/>
    <x v="0"/>
    <x v="0"/>
    <s v="Sala innan svæðis - flj."/>
    <n v="277553"/>
    <n v="208.16475"/>
    <x v="9"/>
    <x v="0"/>
    <s v="Innanlands"/>
    <m/>
  </r>
  <r>
    <s v="Söludælur"/>
    <s v="Vogar"/>
    <n v="190"/>
    <x v="2"/>
    <s v="Suðurnes"/>
    <x v="7"/>
    <x v="3"/>
    <s v="Sala innan svæðis - flj."/>
    <n v="160394"/>
    <n v="138.74081000000001"/>
    <x v="9"/>
    <x v="0"/>
    <s v="Innanlands"/>
    <m/>
  </r>
  <r>
    <s v="Ísafjörður"/>
    <s v="Bolungarvík"/>
    <n v="415"/>
    <x v="3"/>
    <s v="Vestfirðir"/>
    <x v="6"/>
    <x v="3"/>
    <s v="Sala utan svæðis - flj."/>
    <n v="250000"/>
    <n v="216.25"/>
    <x v="0"/>
    <x v="3"/>
    <s v="Innanlands"/>
    <s v="Einni færslu skipt í tvennt til að geta flokkað betur"/>
  </r>
  <r>
    <s v="Ísafjörður"/>
    <s v="Bolungarvík"/>
    <n v="415"/>
    <x v="3"/>
    <s v="Vestfirðir"/>
    <x v="6"/>
    <x v="3"/>
    <s v="Sala utan svæðis - flj."/>
    <n v="1009389"/>
    <n v="873.12148500000001"/>
    <x v="0"/>
    <x v="2"/>
    <s v="Innanlands"/>
    <s v="Einni færslu skipt í tvennt til að geta flokkað betur"/>
  </r>
  <r>
    <s v="Reykjavík"/>
    <s v="Vogar"/>
    <n v="190"/>
    <x v="2"/>
    <s v="Suðurnes"/>
    <x v="10"/>
    <x v="3"/>
    <s v="Sala utan svæðis - flj."/>
    <n v="9263"/>
    <n v="8.0124949999999995"/>
    <x v="10"/>
    <x v="2"/>
    <s v="Innanlands"/>
    <m/>
  </r>
  <r>
    <s v="Söludælur"/>
    <s v="Vogar"/>
    <n v="190"/>
    <x v="2"/>
    <s v="Suðurnes"/>
    <x v="1"/>
    <x v="0"/>
    <s v="Sala innan svæðis - flj."/>
    <n v="103872"/>
    <n v="77.903999999999996"/>
    <x v="10"/>
    <x v="0"/>
    <s v="Innanlands"/>
    <m/>
  </r>
  <r>
    <s v="Söludælur"/>
    <s v="Vogar"/>
    <n v="190"/>
    <x v="2"/>
    <s v="Suðurnes"/>
    <x v="0"/>
    <x v="0"/>
    <s v="Sala innan svæðis - flj."/>
    <n v="162970"/>
    <n v="122.22750000000001"/>
    <x v="10"/>
    <x v="0"/>
    <s v="Innanlands"/>
    <m/>
  </r>
  <r>
    <s v="Söludælur"/>
    <s v="Vogar"/>
    <n v="190"/>
    <x v="2"/>
    <s v="Suðurnes"/>
    <x v="7"/>
    <x v="3"/>
    <s v="Sala innan svæðis - flj."/>
    <n v="125807"/>
    <n v="108.823055"/>
    <x v="10"/>
    <x v="0"/>
    <s v="Innanlands"/>
    <m/>
  </r>
  <r>
    <s v="Ísafjörður"/>
    <s v="Súðavík"/>
    <n v="420"/>
    <x v="4"/>
    <s v="Vestfirðir"/>
    <x v="6"/>
    <x v="3"/>
    <s v="Sala utan svæðis - flj."/>
    <n v="58752"/>
    <n v="50.820479999999996"/>
    <x v="10"/>
    <x v="2"/>
    <s v="Innanlands"/>
    <s v="Einni færslu skipt í tvennt til að geta flokkað betur"/>
  </r>
  <r>
    <s v="Ísafjörður"/>
    <s v="Súðavík"/>
    <n v="420"/>
    <x v="4"/>
    <s v="Vestfirðir"/>
    <x v="6"/>
    <x v="3"/>
    <s v="Sala utan svæðis - flj."/>
    <n v="58752"/>
    <n v="50.820479999999996"/>
    <x v="10"/>
    <x v="3"/>
    <s v="Innanlands"/>
    <s v="Einni færslu skipt í tvennt til að geta flokkað betur"/>
  </r>
  <r>
    <s v="Reykjavík"/>
    <s v="Vogar"/>
    <n v="190"/>
    <x v="2"/>
    <s v="Suðurnes"/>
    <x v="10"/>
    <x v="3"/>
    <s v="Sala utan svæðis - flj."/>
    <n v="5152"/>
    <n v="4.45648"/>
    <x v="8"/>
    <x v="2"/>
    <s v="Innanlands"/>
    <m/>
  </r>
  <r>
    <s v="Söludælur"/>
    <s v="Vogar"/>
    <n v="190"/>
    <x v="2"/>
    <s v="Suðurnes"/>
    <x v="1"/>
    <x v="0"/>
    <s v="Sala innan svæðis - flj."/>
    <n v="259137"/>
    <n v="194.35274999999999"/>
    <x v="8"/>
    <x v="0"/>
    <s v="Innanlands"/>
    <m/>
  </r>
  <r>
    <s v="Söludælur"/>
    <s v="Vogar"/>
    <n v="190"/>
    <x v="2"/>
    <s v="Suðurnes"/>
    <x v="7"/>
    <x v="3"/>
    <s v="Sala innan svæðis - flj."/>
    <n v="98543"/>
    <n v="85.239694999999998"/>
    <x v="8"/>
    <x v="0"/>
    <s v="Innanlands"/>
    <m/>
  </r>
  <r>
    <s v="Ísafjörður"/>
    <s v="Súðavík"/>
    <n v="420"/>
    <x v="4"/>
    <s v="Vestfirðir"/>
    <x v="6"/>
    <x v="3"/>
    <s v="Sala utan svæðis - flj."/>
    <n v="91339.5"/>
    <n v="79.008667500000001"/>
    <x v="9"/>
    <x v="3"/>
    <s v="Innanlands"/>
    <s v="Einni færslu skipt í tvennt til að geta flokkað betur"/>
  </r>
  <r>
    <s v="Ísafjörður"/>
    <s v="Súðavík"/>
    <n v="420"/>
    <x v="4"/>
    <s v="Vestfirðir"/>
    <x v="6"/>
    <x v="3"/>
    <s v="Sala utan svæðis - flj."/>
    <n v="91339.5"/>
    <n v="79.008667500000001"/>
    <x v="9"/>
    <x v="2"/>
    <s v="Innanlands"/>
    <s v="Einni færslu skipt í tvennt til að geta flokkað betur"/>
  </r>
  <r>
    <s v="Reykjavík"/>
    <s v="Vogar"/>
    <n v="190"/>
    <x v="2"/>
    <s v="Suðurnes"/>
    <x v="7"/>
    <x v="3"/>
    <s v="Sala innan svæðis - flj."/>
    <n v="9375"/>
    <n v="8.109375"/>
    <x v="6"/>
    <x v="0"/>
    <s v="Innanlands"/>
    <m/>
  </r>
  <r>
    <s v="Reykjavík"/>
    <s v="Vogar"/>
    <n v="190"/>
    <x v="2"/>
    <s v="Suðurnes"/>
    <x v="10"/>
    <x v="3"/>
    <s v="Sala utan svæðis - flj."/>
    <n v="7756"/>
    <n v="6.7089399999999992"/>
    <x v="6"/>
    <x v="2"/>
    <s v="Innanlands"/>
    <m/>
  </r>
  <r>
    <s v="Söludælur"/>
    <s v="Vogar"/>
    <n v="190"/>
    <x v="2"/>
    <s v="Suðurnes"/>
    <x v="1"/>
    <x v="0"/>
    <s v="Sala innan svæðis - flj."/>
    <n v="242524"/>
    <n v="181.893"/>
    <x v="6"/>
    <x v="0"/>
    <s v="Innanlands"/>
    <m/>
  </r>
  <r>
    <s v="Söludælur"/>
    <s v="Vogar"/>
    <n v="190"/>
    <x v="2"/>
    <s v="Suðurnes"/>
    <x v="7"/>
    <x v="3"/>
    <s v="Sala innan svæðis - flj."/>
    <n v="103368"/>
    <n v="89.413319999999999"/>
    <x v="6"/>
    <x v="0"/>
    <s v="Innanlands"/>
    <m/>
  </r>
  <r>
    <s v="Ísafjörður"/>
    <s v="Súðavík"/>
    <n v="420"/>
    <x v="4"/>
    <s v="Vestfirðir"/>
    <x v="6"/>
    <x v="3"/>
    <s v="Sala utan svæðis - flj."/>
    <n v="71921.5"/>
    <n v="62.212097499999999"/>
    <x v="7"/>
    <x v="3"/>
    <s v="Innanlands"/>
    <s v="Einni færslu skipt í tvennt til að geta flokkað betur"/>
  </r>
  <r>
    <s v="Ísafjörður"/>
    <s v="Súðavík"/>
    <n v="420"/>
    <x v="4"/>
    <s v="Vestfirðir"/>
    <x v="6"/>
    <x v="3"/>
    <s v="Sala utan svæðis - flj."/>
    <n v="71921.5"/>
    <n v="62.212097499999999"/>
    <x v="7"/>
    <x v="2"/>
    <s v="Innanlands"/>
    <s v="Einni færslu skipt í tvennt til að geta flokkað betur"/>
  </r>
  <r>
    <s v="Reykjavík"/>
    <s v="Vogar"/>
    <n v="190"/>
    <x v="2"/>
    <s v="Suðurnes"/>
    <x v="7"/>
    <x v="3"/>
    <s v="Sala utan svæðis - flj."/>
    <n v="2467"/>
    <n v="2.1339549999999998"/>
    <x v="4"/>
    <x v="0"/>
    <s v="Innanlands"/>
    <m/>
  </r>
  <r>
    <s v="Reykjavík"/>
    <s v="Vogar"/>
    <n v="190"/>
    <x v="2"/>
    <s v="Suðurnes"/>
    <x v="10"/>
    <x v="3"/>
    <s v="Sala utan svæðis - flj."/>
    <n v="5822"/>
    <n v="5.0360299999999993"/>
    <x v="4"/>
    <x v="2"/>
    <s v="Innanlands"/>
    <m/>
  </r>
  <r>
    <s v="Söludælur"/>
    <s v="Vogar"/>
    <n v="190"/>
    <x v="2"/>
    <s v="Suðurnes"/>
    <x v="1"/>
    <x v="0"/>
    <s v="Sala innan svæðis - flj."/>
    <n v="215185"/>
    <n v="161.38874999999999"/>
    <x v="4"/>
    <x v="0"/>
    <s v="Innanlands"/>
    <m/>
  </r>
  <r>
    <s v="Söludælur"/>
    <s v="Vogar"/>
    <n v="190"/>
    <x v="2"/>
    <s v="Suðurnes"/>
    <x v="7"/>
    <x v="3"/>
    <s v="Sala innan svæðis - flj."/>
    <n v="96837"/>
    <n v="83.764005000000012"/>
    <x v="4"/>
    <x v="0"/>
    <s v="Innanlands"/>
    <m/>
  </r>
  <r>
    <s v="Ísafjörður"/>
    <s v="Súðavík"/>
    <n v="420"/>
    <x v="4"/>
    <s v="Vestfirðir"/>
    <x v="6"/>
    <x v="3"/>
    <s v="Sala utan svæðis - flj."/>
    <n v="67512.5"/>
    <n v="58.398312500000003"/>
    <x v="5"/>
    <x v="2"/>
    <s v="Innanlands"/>
    <s v="Einni færslu skipt í tvennt til að geta flokkað betur"/>
  </r>
  <r>
    <s v="Ísafjörður"/>
    <s v="Súðavík"/>
    <n v="420"/>
    <x v="4"/>
    <s v="Vestfirðir"/>
    <x v="6"/>
    <x v="3"/>
    <s v="Sala utan svæðis - flj."/>
    <n v="67512.5"/>
    <n v="58.398312500000003"/>
    <x v="5"/>
    <x v="3"/>
    <s v="Innanlands"/>
    <s v="Einni færslu skipt í tvennt til að geta flokkað betur"/>
  </r>
  <r>
    <s v="Reykjavík"/>
    <s v="Vogar"/>
    <n v="190"/>
    <x v="2"/>
    <s v="Suðurnes"/>
    <x v="7"/>
    <x v="3"/>
    <s v="Sala innan svæðis - flj."/>
    <n v="0"/>
    <n v="0"/>
    <x v="2"/>
    <x v="0"/>
    <s v="Innanlands"/>
    <m/>
  </r>
  <r>
    <s v="Reykjavík"/>
    <s v="Vogar"/>
    <n v="190"/>
    <x v="2"/>
    <s v="Suðurnes"/>
    <x v="7"/>
    <x v="3"/>
    <s v="Sala utan svæðis - flj."/>
    <n v="2869"/>
    <n v="2.4816850000000001"/>
    <x v="2"/>
    <x v="0"/>
    <s v="Innanlands"/>
    <m/>
  </r>
  <r>
    <s v="Reykjavík"/>
    <s v="Vogar"/>
    <n v="190"/>
    <x v="2"/>
    <s v="Suðurnes"/>
    <x v="9"/>
    <x v="3"/>
    <s v="Sala utan svæðis - flj."/>
    <n v="0"/>
    <n v="0"/>
    <x v="2"/>
    <x v="2"/>
    <s v="Innanlands"/>
    <m/>
  </r>
  <r>
    <s v="Reykjavík"/>
    <s v="Vogar"/>
    <n v="190"/>
    <x v="2"/>
    <s v="Suðurnes"/>
    <x v="10"/>
    <x v="3"/>
    <s v="Sala utan svæðis - flj."/>
    <n v="15817"/>
    <n v="13.681704999999999"/>
    <x v="2"/>
    <x v="2"/>
    <s v="Innanlands"/>
    <m/>
  </r>
  <r>
    <s v="Söludælur"/>
    <s v="Vogar"/>
    <n v="190"/>
    <x v="2"/>
    <s v="Suðurnes"/>
    <x v="1"/>
    <x v="0"/>
    <s v="Sala innan svæðis - flj."/>
    <n v="212769"/>
    <n v="159.57675"/>
    <x v="2"/>
    <x v="0"/>
    <s v="Innanlands"/>
    <m/>
  </r>
  <r>
    <s v="Söludælur"/>
    <s v="Vogar"/>
    <n v="190"/>
    <x v="2"/>
    <s v="Suðurnes"/>
    <x v="7"/>
    <x v="3"/>
    <s v="Sala innan svæðis - flj."/>
    <n v="88580"/>
    <n v="76.621700000000004"/>
    <x v="2"/>
    <x v="0"/>
    <s v="Innanlands"/>
    <m/>
  </r>
  <r>
    <s v="Patreksfjörður"/>
    <s v="Vogar"/>
    <n v="190"/>
    <x v="2"/>
    <s v="Suðurnes"/>
    <x v="6"/>
    <x v="3"/>
    <s v="Sala utan svæðis - flj."/>
    <n v="225"/>
    <n v="0.19462499999999999"/>
    <x v="0"/>
    <x v="3"/>
    <s v="Innanlands"/>
    <m/>
  </r>
  <r>
    <s v="Ísafjörður"/>
    <s v="Súðavík"/>
    <n v="420"/>
    <x v="4"/>
    <s v="Vestfirðir"/>
    <x v="6"/>
    <x v="3"/>
    <s v="Sala utan svæðis - flj."/>
    <n v="89960"/>
    <n v="77.815399999999997"/>
    <x v="3"/>
    <x v="3"/>
    <s v="Innanlands"/>
    <s v="Einni færslu skipt í tvennt til að geta flokkað betur"/>
  </r>
  <r>
    <s v="Ísafjörður"/>
    <s v="Súðavík"/>
    <n v="420"/>
    <x v="4"/>
    <s v="Vestfirðir"/>
    <x v="6"/>
    <x v="3"/>
    <s v="Sala utan svæðis - flj."/>
    <n v="89960"/>
    <n v="77.815399999999997"/>
    <x v="3"/>
    <x v="2"/>
    <s v="Innanlands"/>
    <s v="Einni færslu skipt í tvennt til að geta flokkað betur"/>
  </r>
  <r>
    <s v="Reykjavík"/>
    <s v="Vogar"/>
    <n v="190"/>
    <x v="2"/>
    <s v="Suðurnes"/>
    <x v="1"/>
    <x v="0"/>
    <s v="Sala innan svæðis - flj."/>
    <n v="0"/>
    <n v="0"/>
    <x v="1"/>
    <x v="0"/>
    <s v="Innanlands"/>
    <m/>
  </r>
  <r>
    <s v="Reykjavík"/>
    <s v="Vogar"/>
    <n v="190"/>
    <x v="2"/>
    <s v="Suðurnes"/>
    <x v="7"/>
    <x v="3"/>
    <s v="Sala utan svæðis - flj."/>
    <n v="39349"/>
    <n v="34.036885000000005"/>
    <x v="1"/>
    <x v="0"/>
    <s v="Innanlands"/>
    <m/>
  </r>
  <r>
    <s v="Reykjavík"/>
    <s v="Vogar"/>
    <n v="190"/>
    <x v="2"/>
    <s v="Suðurnes"/>
    <x v="9"/>
    <x v="3"/>
    <s v="Sala utan svæðis - flj."/>
    <n v="199"/>
    <n v="0.17213499999999998"/>
    <x v="1"/>
    <x v="2"/>
    <s v="Innanlands"/>
    <m/>
  </r>
  <r>
    <s v="Reykjavík"/>
    <s v="Vogar"/>
    <n v="190"/>
    <x v="2"/>
    <s v="Suðurnes"/>
    <x v="10"/>
    <x v="3"/>
    <s v="Sala utan svæðis - flj."/>
    <n v="23200"/>
    <n v="20.068000000000001"/>
    <x v="1"/>
    <x v="2"/>
    <s v="Innanlands"/>
    <m/>
  </r>
  <r>
    <s v="Söludælur"/>
    <s v="Vogar"/>
    <n v="190"/>
    <x v="2"/>
    <s v="Suðurnes"/>
    <x v="1"/>
    <x v="0"/>
    <s v="Sala innan svæðis - flj."/>
    <n v="252112"/>
    <n v="189.084"/>
    <x v="1"/>
    <x v="0"/>
    <s v="Innanlands"/>
    <m/>
  </r>
  <r>
    <s v="Söludælur"/>
    <s v="Vogar"/>
    <n v="190"/>
    <x v="2"/>
    <s v="Suðurnes"/>
    <x v="7"/>
    <x v="3"/>
    <s v="Sala innan svæðis - flj."/>
    <n v="102553"/>
    <n v="88.708344999999994"/>
    <x v="1"/>
    <x v="0"/>
    <s v="Innanlands"/>
    <m/>
  </r>
  <r>
    <s v="Söludælur"/>
    <s v="Keflavíkurflugvöllur"/>
    <n v="230"/>
    <x v="5"/>
    <s v="Suðurnes"/>
    <x v="6"/>
    <x v="3"/>
    <s v="Sala innan svæðis - flj."/>
    <n v="8034"/>
    <n v="6.9494099999999994"/>
    <x v="1"/>
    <x v="3"/>
    <s v="Innanlands"/>
    <s v="Flugvallarstarfsemi"/>
  </r>
  <r>
    <s v="Söludælur"/>
    <s v="Keflavík"/>
    <n v="230"/>
    <x v="5"/>
    <s v="Suðurnes"/>
    <x v="1"/>
    <x v="0"/>
    <s v="Sala innan svæðis - flj."/>
    <n v="1023368"/>
    <n v="767.52599999999995"/>
    <x v="0"/>
    <x v="0"/>
    <s v="Innanlands"/>
    <m/>
  </r>
  <r>
    <s v="Söludælur"/>
    <s v="Keflavík"/>
    <n v="230"/>
    <x v="5"/>
    <s v="Suðurnes"/>
    <x v="2"/>
    <x v="0"/>
    <s v="Sala innan svæðis - flj."/>
    <n v="9381"/>
    <n v="7.0357500000000002"/>
    <x v="0"/>
    <x v="0"/>
    <s v="Innanlands"/>
    <m/>
  </r>
  <r>
    <s v="Söludælur"/>
    <s v="Keflavík"/>
    <n v="230"/>
    <x v="5"/>
    <s v="Suðurnes"/>
    <x v="0"/>
    <x v="0"/>
    <s v="Sala innan svæðis - flj."/>
    <n v="662389"/>
    <n v="496.79174999999998"/>
    <x v="0"/>
    <x v="0"/>
    <s v="Innanlands"/>
    <m/>
  </r>
  <r>
    <s v="Reykjavík"/>
    <s v="Keflavíkurflugvöllur"/>
    <n v="230"/>
    <x v="5"/>
    <s v="Suðurnes"/>
    <x v="6"/>
    <x v="3"/>
    <s v="Sala ekki flutningsjöfnuð"/>
    <n v="-327"/>
    <n v="0"/>
    <x v="1"/>
    <x v="3"/>
    <s v="Millilanda"/>
    <s v="Flugvallarstarfsemi"/>
  </r>
  <r>
    <s v="Reykjavík"/>
    <s v="Keflavíkurflugvöllur"/>
    <n v="230"/>
    <x v="5"/>
    <s v="Suðurnes"/>
    <x v="6"/>
    <x v="3"/>
    <s v="Sala innan svæðis - flj."/>
    <n v="327"/>
    <n v="0.28285500000000002"/>
    <x v="1"/>
    <x v="3"/>
    <s v="Innanlands"/>
    <s v="Flugvallarstarfsemi"/>
  </r>
  <r>
    <s v="Reykjavík"/>
    <s v="Keflavíkurflugvöllur"/>
    <n v="230"/>
    <x v="5"/>
    <s v="Suðurnes"/>
    <x v="6"/>
    <x v="3"/>
    <s v="Sala utan svæðis - flj."/>
    <n v="32185"/>
    <n v="27.840025000000001"/>
    <x v="1"/>
    <x v="3"/>
    <s v="Innanlands"/>
    <s v="Flugvallarstarfsemi"/>
  </r>
  <r>
    <s v="Söludælur"/>
    <s v="Keflavíkurflugvöllur"/>
    <n v="230"/>
    <x v="5"/>
    <s v="Suðurnes"/>
    <x v="4"/>
    <x v="2"/>
    <s v="Sala ekki flutningsjöfnuð"/>
    <n v="413111764"/>
    <n v="334620.52884000004"/>
    <x v="7"/>
    <x v="1"/>
    <s v="Millilanda"/>
    <m/>
  </r>
  <r>
    <s v="Söludælur"/>
    <s v="Keflavíkurflugvöllur"/>
    <n v="230"/>
    <x v="5"/>
    <s v="Suðurnes"/>
    <x v="4"/>
    <x v="2"/>
    <s v="Sala ekki flutningsjöfnuð"/>
    <n v="389875992"/>
    <n v="315799.55352000002"/>
    <x v="5"/>
    <x v="1"/>
    <s v="Millilanda"/>
    <m/>
  </r>
  <r>
    <s v="Söludælur"/>
    <s v="Keflavíkurflugvöllur"/>
    <n v="230"/>
    <x v="5"/>
    <s v="Suðurnes"/>
    <x v="4"/>
    <x v="2"/>
    <s v="Sala ekki flutningsjöfnuð"/>
    <n v="340540175"/>
    <n v="275837.54174999997"/>
    <x v="3"/>
    <x v="1"/>
    <s v="Millilanda"/>
    <m/>
  </r>
  <r>
    <s v="Söludælur"/>
    <s v="Keflavíkurflugvöllur"/>
    <n v="230"/>
    <x v="5"/>
    <s v="Suðurnes"/>
    <x v="4"/>
    <x v="2"/>
    <s v="Sala ekki flutningsjöfnuð"/>
    <n v="330098280"/>
    <n v="267379.60680000001"/>
    <x v="9"/>
    <x v="1"/>
    <s v="Millilanda"/>
    <m/>
  </r>
  <r>
    <s v="Reykjavík"/>
    <s v="Keflavíkurflugvöllur"/>
    <n v="230"/>
    <x v="5"/>
    <s v="Suðurnes"/>
    <x v="4"/>
    <x v="2"/>
    <s v="Sala ekki flutningsjöfnuð"/>
    <n v="204907306"/>
    <n v="165974.91786000002"/>
    <x v="10"/>
    <x v="1"/>
    <s v="Millilanda"/>
    <m/>
  </r>
  <r>
    <s v="Reykjavík"/>
    <s v="Keflavíkurflugvöllur"/>
    <n v="230"/>
    <x v="5"/>
    <s v="Suðurnes"/>
    <x v="4"/>
    <x v="2"/>
    <s v="Sala ekki flutningsjöfnuð"/>
    <n v="183509269"/>
    <n v="148642.50789000001"/>
    <x v="8"/>
    <x v="1"/>
    <s v="Millilanda"/>
    <m/>
  </r>
  <r>
    <s v="Söludælur"/>
    <s v="Keflavík"/>
    <n v="230"/>
    <x v="5"/>
    <s v="Suðurnes"/>
    <x v="6"/>
    <x v="3"/>
    <s v="Sala innan svæðis - flj."/>
    <n v="36233"/>
    <n v="31.341545"/>
    <x v="1"/>
    <x v="2"/>
    <s v="Innanlands"/>
    <m/>
  </r>
  <r>
    <s v="Reykjavík"/>
    <s v="Keflavíkurflugvöllur"/>
    <n v="230"/>
    <x v="5"/>
    <s v="Suðurnes"/>
    <x v="7"/>
    <x v="3"/>
    <s v="Sala ekki flutningsjöfnuð"/>
    <n v="-2029"/>
    <n v="0"/>
    <x v="1"/>
    <x v="3"/>
    <s v="Millilanda"/>
    <s v="Flugvallarstarfsemi"/>
  </r>
  <r>
    <s v="Reykjavík"/>
    <s v="Keflavík"/>
    <n v="230"/>
    <x v="5"/>
    <s v="Suðurnes"/>
    <x v="6"/>
    <x v="3"/>
    <s v="Sala ekki flutningsjöfnuð"/>
    <n v="-387"/>
    <n v="0"/>
    <x v="1"/>
    <x v="3"/>
    <s v="Millilanda"/>
    <m/>
  </r>
  <r>
    <s v="Söludælur"/>
    <s v="Keflavíkurflugvöllur"/>
    <n v="230"/>
    <x v="5"/>
    <s v="Suðurnes"/>
    <x v="7"/>
    <x v="3"/>
    <s v="Sala ekki flutningsjöfnuð"/>
    <n v="0"/>
    <n v="0"/>
    <x v="1"/>
    <x v="0"/>
    <s v="Millilanda"/>
    <m/>
  </r>
  <r>
    <s v="Reykjavík"/>
    <s v="Keflavík"/>
    <n v="230"/>
    <x v="5"/>
    <s v="Suðurnes"/>
    <x v="7"/>
    <x v="3"/>
    <s v="Sala utan svæðis - flj."/>
    <n v="265316"/>
    <n v="229.49833999999998"/>
    <x v="0"/>
    <x v="0"/>
    <s v="Innanlands"/>
    <m/>
  </r>
  <r>
    <s v="Reykjavík"/>
    <s v="Keflavík"/>
    <n v="230"/>
    <x v="5"/>
    <s v="Suðurnes"/>
    <x v="9"/>
    <x v="3"/>
    <s v="Sala utan svæðis - flj."/>
    <n v="127693"/>
    <n v="110.45444499999999"/>
    <x v="0"/>
    <x v="2"/>
    <s v="Innanlands"/>
    <m/>
  </r>
  <r>
    <s v="Reykjavík"/>
    <s v="Keflavík"/>
    <n v="230"/>
    <x v="5"/>
    <s v="Suðurnes"/>
    <x v="6"/>
    <x v="3"/>
    <s v="Sala utan svæðis - flj."/>
    <n v="665310"/>
    <n v="575.49315000000001"/>
    <x v="1"/>
    <x v="3"/>
    <s v="Innanlands"/>
    <m/>
  </r>
  <r>
    <s v="Reykjavík"/>
    <s v="Keflavíkurflugvöllur"/>
    <n v="230"/>
    <x v="5"/>
    <s v="Suðurnes"/>
    <x v="1"/>
    <x v="0"/>
    <s v="Sala innan svæðis - flj."/>
    <n v="0"/>
    <n v="0"/>
    <x v="1"/>
    <x v="0"/>
    <s v="Innanlands"/>
    <m/>
  </r>
  <r>
    <s v="Reykjavík"/>
    <s v="Keflavíkurflugvöllur"/>
    <n v="230"/>
    <x v="5"/>
    <s v="Suðurnes"/>
    <x v="1"/>
    <x v="0"/>
    <s v="Sala utan svæðis - flj."/>
    <n v="18780"/>
    <n v="14.085000000000001"/>
    <x v="1"/>
    <x v="0"/>
    <s v="Innanlands"/>
    <m/>
  </r>
  <r>
    <s v="Reykjavík"/>
    <s v="Keflavík"/>
    <n v="230"/>
    <x v="5"/>
    <s v="Suðurnes"/>
    <x v="7"/>
    <x v="3"/>
    <s v="Sala ekki flutningsjöfnuð"/>
    <n v="2605"/>
    <n v="2.2533249999999998"/>
    <x v="1"/>
    <x v="0"/>
    <s v="Millilanda"/>
    <m/>
  </r>
  <r>
    <s v="Reykjavík"/>
    <s v="Keflavík"/>
    <n v="230"/>
    <x v="5"/>
    <s v="Suðurnes"/>
    <x v="9"/>
    <x v="3"/>
    <s v="Sala ekki flutningsjöfnuð"/>
    <n v="193813"/>
    <n v="167.648245"/>
    <x v="1"/>
    <x v="2"/>
    <s v="Millilanda"/>
    <m/>
  </r>
  <r>
    <s v="Reykjavík"/>
    <s v="Keflavíkurflugvöllur"/>
    <n v="230"/>
    <x v="5"/>
    <s v="Suðurnes"/>
    <x v="7"/>
    <x v="3"/>
    <s v="Sala utan svæðis - flj."/>
    <n v="327"/>
    <n v="0.28285500000000002"/>
    <x v="1"/>
    <x v="3"/>
    <s v="Innanlands"/>
    <s v="Flugvallarstarfsemi"/>
  </r>
  <r>
    <s v="Söludælur"/>
    <s v="Keflavíkurflugvöllur"/>
    <n v="230"/>
    <x v="5"/>
    <s v="Suðurnes"/>
    <x v="1"/>
    <x v="0"/>
    <s v="Sala innan svæðis - flj."/>
    <n v="83427"/>
    <n v="62.570250000000001"/>
    <x v="1"/>
    <x v="0"/>
    <s v="Innanlands"/>
    <m/>
  </r>
  <r>
    <s v="Söludælur"/>
    <s v="Njarðvík"/>
    <n v="260"/>
    <x v="5"/>
    <s v="Suðurnes"/>
    <x v="6"/>
    <x v="3"/>
    <s v="Sala innan svæðis - flj."/>
    <n v="2327"/>
    <n v="2.0128550000000001"/>
    <x v="1"/>
    <x v="2"/>
    <s v="Innanlands"/>
    <m/>
  </r>
  <r>
    <s v="Söludælur"/>
    <s v="Njarðvík"/>
    <n v="260"/>
    <x v="5"/>
    <s v="Suðurnes"/>
    <x v="6"/>
    <x v="3"/>
    <s v="Sala innan svæðis - flj."/>
    <n v="77974"/>
    <n v="67.447509999999994"/>
    <x v="1"/>
    <x v="2"/>
    <s v="Innanlands"/>
    <m/>
  </r>
  <r>
    <s v="Söludælur"/>
    <s v="Keflavík"/>
    <n v="230"/>
    <x v="5"/>
    <s v="Suðurnes"/>
    <x v="7"/>
    <x v="3"/>
    <s v="Sala innan svæðis - flj."/>
    <n v="1860430"/>
    <n v="1609.2719500000001"/>
    <x v="0"/>
    <x v="0"/>
    <s v="Innanlands"/>
    <m/>
  </r>
  <r>
    <s v="Söludælur"/>
    <s v="Keflavíkurflugvöllur"/>
    <n v="230"/>
    <x v="5"/>
    <s v="Suðurnes"/>
    <x v="7"/>
    <x v="3"/>
    <s v="Sala innan svæðis - flj."/>
    <n v="26644"/>
    <n v="23.047060000000002"/>
    <x v="1"/>
    <x v="0"/>
    <s v="Innanlands"/>
    <m/>
  </r>
  <r>
    <s v="Reykjavík"/>
    <s v="Keflavíkurflugvöllur"/>
    <n v="230"/>
    <x v="5"/>
    <s v="Suðurnes"/>
    <x v="6"/>
    <x v="3"/>
    <s v="Sala utan svæðis - flj."/>
    <n v="284624"/>
    <n v="246.19976"/>
    <x v="2"/>
    <x v="3"/>
    <s v="Innanlands"/>
    <s v="Flugvallarstarfsemi"/>
  </r>
  <r>
    <s v="Söludælur"/>
    <s v="Keflavíkurflugvöllur"/>
    <n v="230"/>
    <x v="5"/>
    <s v="Suðurnes"/>
    <x v="6"/>
    <x v="3"/>
    <s v="Sala innan svæðis - flj."/>
    <n v="23838"/>
    <n v="20.619869999999999"/>
    <x v="2"/>
    <x v="3"/>
    <s v="Innanlands"/>
    <s v="Flugvallarstarfsemi"/>
  </r>
  <r>
    <s v="Reyðarfjörður"/>
    <s v="Keflavík"/>
    <n v="230"/>
    <x v="5"/>
    <s v="Suðurnes"/>
    <x v="9"/>
    <x v="3"/>
    <s v="Sala utan svæðis - flj."/>
    <n v="951"/>
    <n v="0.82261499999999999"/>
    <x v="3"/>
    <x v="2"/>
    <s v="Innanlands"/>
    <m/>
  </r>
  <r>
    <s v="Reykjavík"/>
    <s v="Njarðvík"/>
    <n v="260"/>
    <x v="5"/>
    <s v="Suðurnes"/>
    <x v="6"/>
    <x v="3"/>
    <s v="Sala utan svæðis - flj."/>
    <n v="196370"/>
    <n v="169.86005"/>
    <x v="1"/>
    <x v="2"/>
    <s v="Innanlands"/>
    <m/>
  </r>
  <r>
    <s v="Reykjavík"/>
    <s v="Keflavíkurflugvöllur"/>
    <n v="230"/>
    <x v="5"/>
    <s v="Suðurnes"/>
    <x v="1"/>
    <x v="0"/>
    <s v="Sala utan svæðis - flj."/>
    <n v="2929"/>
    <n v="2.1967500000000002"/>
    <x v="2"/>
    <x v="0"/>
    <s v="Innanlands"/>
    <m/>
  </r>
  <r>
    <s v="Reykjavík"/>
    <s v="Keflavíkurflugvöllur"/>
    <n v="230"/>
    <x v="5"/>
    <s v="Suðurnes"/>
    <x v="4"/>
    <x v="2"/>
    <s v="Sala ekki flutningsjöfnuð"/>
    <n v="160646720"/>
    <n v="130123.8432"/>
    <x v="6"/>
    <x v="1"/>
    <s v="Millilanda"/>
    <m/>
  </r>
  <r>
    <s v="Reykjavík"/>
    <s v="Keflavík"/>
    <n v="230"/>
    <x v="5"/>
    <s v="Suðurnes"/>
    <x v="7"/>
    <x v="3"/>
    <s v="Sala utan svæðis - flj."/>
    <n v="288732"/>
    <n v="249.75317999999999"/>
    <x v="3"/>
    <x v="0"/>
    <s v="Innanlands"/>
    <m/>
  </r>
  <r>
    <s v="Reykjavík"/>
    <s v="Keflavík"/>
    <n v="230"/>
    <x v="5"/>
    <s v="Suðurnes"/>
    <x v="9"/>
    <x v="3"/>
    <s v="Sala utan svæðis - flj."/>
    <n v="67919"/>
    <n v="58.749935000000001"/>
    <x v="3"/>
    <x v="2"/>
    <s v="Innanlands"/>
    <m/>
  </r>
  <r>
    <s v="Reykjavík"/>
    <s v="Keflavík"/>
    <n v="230"/>
    <x v="5"/>
    <s v="Suðurnes"/>
    <x v="10"/>
    <x v="3"/>
    <s v="Sala utan svæðis - flj."/>
    <n v="34914"/>
    <n v="30.200610000000001"/>
    <x v="3"/>
    <x v="2"/>
    <s v="Innanlands"/>
    <m/>
  </r>
  <r>
    <s v="Reykjavík"/>
    <s v="Keflavík"/>
    <n v="230"/>
    <x v="5"/>
    <s v="Suðurnes"/>
    <x v="11"/>
    <x v="4"/>
    <s v="Sala utan svæðis - flj."/>
    <n v="243412"/>
    <n v="243.41200000000001"/>
    <x v="3"/>
    <x v="3"/>
    <s v="Innanlands"/>
    <m/>
  </r>
  <r>
    <s v="Reykjavík"/>
    <s v="Keflavíkurflugvöllur"/>
    <n v="230"/>
    <x v="5"/>
    <s v="Suðurnes"/>
    <x v="4"/>
    <x v="2"/>
    <s v="Sala ekki flutningsjöfnuð"/>
    <n v="138443672"/>
    <n v="112139.37432"/>
    <x v="4"/>
    <x v="1"/>
    <s v="Millilanda"/>
    <m/>
  </r>
  <r>
    <s v="Reykjavík"/>
    <s v="Keflavíkurflugvöllur"/>
    <n v="230"/>
    <x v="5"/>
    <s v="Suðurnes"/>
    <x v="4"/>
    <x v="2"/>
    <s v="Sala ekki flutningsjöfnuð"/>
    <n v="127947384"/>
    <n v="103637.38104000001"/>
    <x v="2"/>
    <x v="1"/>
    <s v="Millilanda"/>
    <m/>
  </r>
  <r>
    <s v="Reykjavík"/>
    <s v="Keflavíkurflugvöllur"/>
    <n v="230"/>
    <x v="5"/>
    <s v="Suðurnes"/>
    <x v="7"/>
    <x v="3"/>
    <s v="Sala innan svæðis - flj."/>
    <n v="0"/>
    <n v="0"/>
    <x v="2"/>
    <x v="3"/>
    <s v="Innanlands"/>
    <s v="Flugvallarstarfsemi"/>
  </r>
  <r>
    <s v="Reykjavík"/>
    <s v="Keflavíkurflugvöllur"/>
    <n v="230"/>
    <x v="5"/>
    <s v="Suðurnes"/>
    <x v="7"/>
    <x v="3"/>
    <s v="Sala utan svæðis - flj."/>
    <n v="97259"/>
    <n v="84.129035000000002"/>
    <x v="2"/>
    <x v="3"/>
    <s v="Innanlands"/>
    <s v="Flugvallarstarfsemi"/>
  </r>
  <r>
    <s v="Söludælur"/>
    <s v="Keflavíkurflugvöllur"/>
    <n v="230"/>
    <x v="5"/>
    <s v="Suðurnes"/>
    <x v="1"/>
    <x v="0"/>
    <s v="Sala innan svæðis - flj."/>
    <n v="152803"/>
    <n v="114.60225"/>
    <x v="2"/>
    <x v="0"/>
    <s v="Innanlands"/>
    <m/>
  </r>
  <r>
    <s v="Söludælur"/>
    <s v="Keflavík"/>
    <n v="230"/>
    <x v="5"/>
    <s v="Suðurnes"/>
    <x v="1"/>
    <x v="0"/>
    <s v="Sala innan svæðis - flj."/>
    <n v="1620713"/>
    <n v="1215.53475"/>
    <x v="3"/>
    <x v="0"/>
    <s v="Innanlands"/>
    <m/>
  </r>
  <r>
    <s v="Söludælur"/>
    <s v="Keflavík"/>
    <n v="230"/>
    <x v="5"/>
    <s v="Suðurnes"/>
    <x v="2"/>
    <x v="0"/>
    <s v="Sala innan svæðis - flj."/>
    <n v="11239"/>
    <n v="8.4292499999999997"/>
    <x v="3"/>
    <x v="0"/>
    <s v="Innanlands"/>
    <m/>
  </r>
  <r>
    <s v="Söludælur"/>
    <s v="Keflavík"/>
    <n v="230"/>
    <x v="5"/>
    <s v="Suðurnes"/>
    <x v="0"/>
    <x v="0"/>
    <s v="Sala innan svæðis - flj."/>
    <n v="1049576"/>
    <n v="787.18200000000002"/>
    <x v="3"/>
    <x v="0"/>
    <s v="Innanlands"/>
    <m/>
  </r>
  <r>
    <s v="Söludælur"/>
    <s v="Keflavík"/>
    <n v="230"/>
    <x v="5"/>
    <s v="Suðurnes"/>
    <x v="7"/>
    <x v="3"/>
    <s v="Sala innan svæðis - flj."/>
    <n v="2782338"/>
    <n v="2406.72237"/>
    <x v="3"/>
    <x v="0"/>
    <s v="Innanlands"/>
    <m/>
  </r>
  <r>
    <s v="Söludælur"/>
    <s v="Keflavíkurflugvöllur"/>
    <n v="230"/>
    <x v="5"/>
    <s v="Suðurnes"/>
    <x v="7"/>
    <x v="3"/>
    <s v="Sala innan svæðis - flj."/>
    <n v="301358"/>
    <n v="260.67466999999999"/>
    <x v="2"/>
    <x v="0"/>
    <s v="Innanlands"/>
    <m/>
  </r>
  <r>
    <s v="Söludælur"/>
    <s v="Keflavíkurflugvöllur"/>
    <n v="230"/>
    <x v="5"/>
    <s v="Suðurnes"/>
    <x v="6"/>
    <x v="3"/>
    <s v="Sala innan svæðis - flj."/>
    <n v="18809"/>
    <n v="16.269784999999999"/>
    <x v="4"/>
    <x v="3"/>
    <s v="Innanlands"/>
    <s v="Flugvallarstarfsemi"/>
  </r>
  <r>
    <s v="Söludælur"/>
    <s v="Keflavíkurflugvöllur"/>
    <n v="230"/>
    <x v="5"/>
    <s v="Suðurnes"/>
    <x v="1"/>
    <x v="0"/>
    <s v="Sala innan svæðis - flj."/>
    <n v="194776"/>
    <n v="146.08199999999999"/>
    <x v="4"/>
    <x v="0"/>
    <s v="Innanlands"/>
    <m/>
  </r>
  <r>
    <s v="Reykjavík"/>
    <s v="Keflavíkurflugvöllur"/>
    <n v="230"/>
    <x v="5"/>
    <s v="Suðurnes"/>
    <x v="4"/>
    <x v="2"/>
    <s v="Sala ekki flutningsjöfnuð"/>
    <n v="113716381"/>
    <n v="92110.268609999999"/>
    <x v="1"/>
    <x v="1"/>
    <s v="Millilanda"/>
    <m/>
  </r>
  <r>
    <s v="Reykjavík"/>
    <s v="Keflavíkurflugvöllur"/>
    <n v="230"/>
    <x v="5"/>
    <s v="Suðurnes"/>
    <x v="4"/>
    <x v="2"/>
    <s v="Sala ekki flutningsjöfnuð"/>
    <n v="110204139"/>
    <n v="89265.35259000001"/>
    <x v="5"/>
    <x v="1"/>
    <s v="Millilanda"/>
    <m/>
  </r>
  <r>
    <s v="Söludælur"/>
    <s v="Keflavíkurflugvöllur"/>
    <n v="230"/>
    <x v="5"/>
    <s v="Suðurnes"/>
    <x v="7"/>
    <x v="3"/>
    <s v="Sala innan svæðis - flj."/>
    <n v="274996"/>
    <n v="237.87154000000001"/>
    <x v="4"/>
    <x v="0"/>
    <s v="Innanlands"/>
    <m/>
  </r>
  <r>
    <s v="Reykjavík"/>
    <s v="Keflavík"/>
    <n v="230"/>
    <x v="5"/>
    <s v="Suðurnes"/>
    <x v="6"/>
    <x v="3"/>
    <s v="Sala utan svæðis - flj."/>
    <n v="545058"/>
    <n v="471.47516999999999"/>
    <x v="2"/>
    <x v="2"/>
    <s v="Innanlands"/>
    <m/>
  </r>
  <r>
    <s v="Söludælur"/>
    <s v="Keflavíkurflugvöllur"/>
    <n v="230"/>
    <x v="5"/>
    <s v="Suðurnes"/>
    <x v="6"/>
    <x v="3"/>
    <s v="Sala innan svæðis - flj."/>
    <n v="19483"/>
    <n v="16.852794999999997"/>
    <x v="6"/>
    <x v="3"/>
    <s v="Innanlands"/>
    <s v="Flugvallarstarfsemi"/>
  </r>
  <r>
    <s v="Söludælur"/>
    <s v="Keflavíkurflugvöllur"/>
    <n v="230"/>
    <x v="5"/>
    <s v="Suðurnes"/>
    <x v="4"/>
    <x v="2"/>
    <s v="Sala ekki flutningsjöfnuð"/>
    <n v="89053063"/>
    <n v="72132.981029999995"/>
    <x v="0"/>
    <x v="1"/>
    <s v="Millilanda"/>
    <m/>
  </r>
  <r>
    <s v="Söludælur"/>
    <s v="Keflavíkurflugvöllur"/>
    <n v="230"/>
    <x v="5"/>
    <s v="Suðurnes"/>
    <x v="4"/>
    <x v="2"/>
    <s v="Sala ekki flutningsjöfnuð"/>
    <n v="56595603"/>
    <n v="45842.438430000002"/>
    <x v="10"/>
    <x v="1"/>
    <s v="Millilanda"/>
    <m/>
  </r>
  <r>
    <s v="Söludælur"/>
    <s v="Keflavík"/>
    <n v="230"/>
    <x v="5"/>
    <s v="Suðurnes"/>
    <x v="7"/>
    <x v="3"/>
    <s v="Sala ekki flutningsjöfnuð"/>
    <n v="0"/>
    <n v="0"/>
    <x v="1"/>
    <x v="0"/>
    <s v="Millilanda"/>
    <m/>
  </r>
  <r>
    <s v="Söludælur"/>
    <s v="Keflavíkurflugvöllur"/>
    <n v="230"/>
    <x v="5"/>
    <s v="Suðurnes"/>
    <x v="1"/>
    <x v="0"/>
    <s v="Sala innan svæðis - flj."/>
    <n v="63863"/>
    <n v="47.89725"/>
    <x v="6"/>
    <x v="0"/>
    <s v="Innanlands"/>
    <m/>
  </r>
  <r>
    <s v="Söludælur"/>
    <s v="Keflavík"/>
    <n v="230"/>
    <x v="5"/>
    <s v="Suðurnes"/>
    <x v="6"/>
    <x v="3"/>
    <s v="Sala innan svæðis - flj."/>
    <n v="66844"/>
    <n v="57.820059999999998"/>
    <x v="2"/>
    <x v="2"/>
    <s v="Innanlands"/>
    <m/>
  </r>
  <r>
    <s v="Reykjavík"/>
    <s v="Keflavík"/>
    <n v="230"/>
    <x v="5"/>
    <s v="Suðurnes"/>
    <x v="7"/>
    <x v="3"/>
    <s v="Sala utan svæðis - flj."/>
    <n v="527292"/>
    <n v="456.10758000000004"/>
    <x v="5"/>
    <x v="0"/>
    <s v="Innanlands"/>
    <m/>
  </r>
  <r>
    <s v="Reykjavík"/>
    <s v="Keflavík"/>
    <n v="230"/>
    <x v="5"/>
    <s v="Suðurnes"/>
    <x v="9"/>
    <x v="3"/>
    <s v="Sala utan svæðis - flj."/>
    <n v="311524"/>
    <n v="269.46825999999999"/>
    <x v="5"/>
    <x v="2"/>
    <s v="Innanlands"/>
    <m/>
  </r>
  <r>
    <s v="Reykjavík"/>
    <s v="Keflavík"/>
    <n v="230"/>
    <x v="5"/>
    <s v="Suðurnes"/>
    <x v="11"/>
    <x v="4"/>
    <s v="Sala utan svæðis - flj."/>
    <n v="337375"/>
    <n v="337.375"/>
    <x v="5"/>
    <x v="3"/>
    <s v="Innanlands"/>
    <m/>
  </r>
  <r>
    <s v="Söludælur"/>
    <s v="Keflavíkurflugvöllur"/>
    <n v="230"/>
    <x v="5"/>
    <s v="Suðurnes"/>
    <x v="4"/>
    <x v="2"/>
    <s v="Sala ekki flutningsjöfnuð"/>
    <n v="42090012"/>
    <n v="34092.909719999996"/>
    <x v="8"/>
    <x v="1"/>
    <s v="Millilanda"/>
    <m/>
  </r>
  <r>
    <s v="Reykjavík"/>
    <s v="Keflavíkurflugvöllur"/>
    <n v="230"/>
    <x v="5"/>
    <s v="Suðurnes"/>
    <x v="4"/>
    <x v="2"/>
    <s v="Sala ekki flutningsjöfnuð"/>
    <n v="37082306"/>
    <n v="30036.667860000001"/>
    <x v="7"/>
    <x v="1"/>
    <s v="Millilanda"/>
    <m/>
  </r>
  <r>
    <s v="Söludælur"/>
    <s v="Keflavíkurflugvöllur"/>
    <n v="230"/>
    <x v="5"/>
    <s v="Suðurnes"/>
    <x v="4"/>
    <x v="2"/>
    <s v="Sala ekki flutningsjöfnuð"/>
    <n v="32718650"/>
    <n v="26502.106500000002"/>
    <x v="2"/>
    <x v="1"/>
    <s v="Millilanda"/>
    <m/>
  </r>
  <r>
    <s v="Söludælur"/>
    <s v="Keflavíkurflugvöllur"/>
    <n v="230"/>
    <x v="5"/>
    <s v="Suðurnes"/>
    <x v="7"/>
    <x v="3"/>
    <s v="Sala innan svæðis - flj."/>
    <n v="53838"/>
    <n v="46.569870000000002"/>
    <x v="6"/>
    <x v="0"/>
    <s v="Innanlands"/>
    <m/>
  </r>
  <r>
    <s v="Söludælur"/>
    <s v="Keflavíkurflugvöllur"/>
    <n v="230"/>
    <x v="5"/>
    <s v="Suðurnes"/>
    <x v="1"/>
    <x v="0"/>
    <s v="Sala innan svæðis - flj."/>
    <n v="182099"/>
    <n v="136.57425000000001"/>
    <x v="6"/>
    <x v="0"/>
    <s v="Innanlands"/>
    <m/>
  </r>
  <r>
    <s v="Söludælur"/>
    <s v="Njarðvík"/>
    <n v="260"/>
    <x v="5"/>
    <s v="Suðurnes"/>
    <x v="6"/>
    <x v="3"/>
    <s v="Sala innan svæðis - flj."/>
    <n v="24033"/>
    <n v="20.788544999999999"/>
    <x v="2"/>
    <x v="2"/>
    <s v="Innanlands"/>
    <m/>
  </r>
  <r>
    <s v="Reykjavík"/>
    <s v="Njarðvík"/>
    <n v="260"/>
    <x v="5"/>
    <s v="Suðurnes"/>
    <x v="6"/>
    <x v="3"/>
    <s v="Sala utan svæðis - flj."/>
    <n v="180866"/>
    <n v="156.44908999999998"/>
    <x v="2"/>
    <x v="3"/>
    <s v="Innanlands"/>
    <m/>
  </r>
  <r>
    <s v="Söludælur"/>
    <s v="Keflavík"/>
    <n v="230"/>
    <x v="5"/>
    <s v="Suðurnes"/>
    <x v="1"/>
    <x v="0"/>
    <s v="Sala innan svæðis - flj."/>
    <n v="1808472"/>
    <n v="1356.354"/>
    <x v="5"/>
    <x v="0"/>
    <s v="Innanlands"/>
    <m/>
  </r>
  <r>
    <s v="Söludælur"/>
    <s v="Keflavík"/>
    <n v="230"/>
    <x v="5"/>
    <s v="Suðurnes"/>
    <x v="2"/>
    <x v="0"/>
    <s v="Sala innan svæðis - flj."/>
    <n v="13409"/>
    <n v="10.056749999999999"/>
    <x v="5"/>
    <x v="0"/>
    <s v="Innanlands"/>
    <m/>
  </r>
  <r>
    <s v="Söludælur"/>
    <s v="Keflavík"/>
    <n v="230"/>
    <x v="5"/>
    <s v="Suðurnes"/>
    <x v="0"/>
    <x v="0"/>
    <s v="Sala innan svæðis - flj."/>
    <n v="1164778"/>
    <n v="873.58349999999996"/>
    <x v="5"/>
    <x v="0"/>
    <s v="Innanlands"/>
    <m/>
  </r>
  <r>
    <s v="Söludælur"/>
    <s v="Keflavík"/>
    <n v="230"/>
    <x v="5"/>
    <s v="Suðurnes"/>
    <x v="7"/>
    <x v="3"/>
    <s v="Sala innan svæðis - flj."/>
    <n v="3082860"/>
    <n v="2666.6738999999998"/>
    <x v="5"/>
    <x v="0"/>
    <s v="Innanlands"/>
    <m/>
  </r>
  <r>
    <s v="Söludælur"/>
    <s v="Keflavíkurflugvöllur"/>
    <n v="230"/>
    <x v="5"/>
    <s v="Suðurnes"/>
    <x v="7"/>
    <x v="3"/>
    <s v="Sala innan svæðis - flj."/>
    <n v="285625"/>
    <n v="247.06562500000001"/>
    <x v="6"/>
    <x v="0"/>
    <s v="Innanlands"/>
    <m/>
  </r>
  <r>
    <s v="Reykjavík"/>
    <s v="Keflavíkurflugvöllur"/>
    <n v="230"/>
    <x v="5"/>
    <s v="Suðurnes"/>
    <x v="1"/>
    <x v="0"/>
    <s v="Sala innan svæðis - flj."/>
    <n v="21476"/>
    <n v="16.106999999999999"/>
    <x v="8"/>
    <x v="0"/>
    <s v="Innanlands"/>
    <m/>
  </r>
  <r>
    <s v="Söludælur"/>
    <s v="Keflavíkurflugvöllur"/>
    <n v="230"/>
    <x v="5"/>
    <s v="Suðurnes"/>
    <x v="6"/>
    <x v="3"/>
    <s v="Sala innan svæðis - flj."/>
    <n v="56688"/>
    <n v="49.035119999999999"/>
    <x v="8"/>
    <x v="3"/>
    <s v="Innanlands"/>
    <s v="Flugvallarstarfsemi"/>
  </r>
  <r>
    <s v="Söludælur"/>
    <s v="Keflavíkurflugvöllur"/>
    <n v="230"/>
    <x v="5"/>
    <s v="Suðurnes"/>
    <x v="1"/>
    <x v="0"/>
    <s v="Sala innan svæðis - flj."/>
    <n v="75187"/>
    <n v="56.390250000000002"/>
    <x v="8"/>
    <x v="0"/>
    <s v="Innanlands"/>
    <m/>
  </r>
  <r>
    <s v="Söludælur"/>
    <s v="Keflavíkurflugvöllur"/>
    <n v="230"/>
    <x v="5"/>
    <s v="Suðurnes"/>
    <x v="7"/>
    <x v="3"/>
    <s v="Sala innan svæðis - flj."/>
    <n v="82411"/>
    <n v="71.285515000000004"/>
    <x v="8"/>
    <x v="0"/>
    <s v="Innanlands"/>
    <m/>
  </r>
  <r>
    <s v="Söludælur"/>
    <s v="Keflavíkurflugvöllur"/>
    <n v="230"/>
    <x v="5"/>
    <s v="Suðurnes"/>
    <x v="4"/>
    <x v="2"/>
    <s v="Sala ekki flutningsjöfnuð"/>
    <n v="32143797"/>
    <n v="26036.475569999999"/>
    <x v="6"/>
    <x v="1"/>
    <s v="Millilanda"/>
    <m/>
  </r>
  <r>
    <s v="Reykjavík"/>
    <s v="Keflavíkurflugvöllur"/>
    <n v="230"/>
    <x v="5"/>
    <s v="Suðurnes"/>
    <x v="4"/>
    <x v="2"/>
    <s v="Sala ekki flutningsjöfnuð"/>
    <n v="29837948"/>
    <n v="24168.737880000004"/>
    <x v="9"/>
    <x v="1"/>
    <s v="Millilanda"/>
    <m/>
  </r>
  <r>
    <s v="Söludælur"/>
    <s v="Keflavíkurflugvöllur"/>
    <n v="230"/>
    <x v="5"/>
    <s v="Suðurnes"/>
    <x v="4"/>
    <x v="2"/>
    <s v="Sala ekki flutningsjöfnuð"/>
    <n v="29200879"/>
    <n v="23652.711990000003"/>
    <x v="4"/>
    <x v="1"/>
    <s v="Millilanda"/>
    <m/>
  </r>
  <r>
    <s v="Söludælur"/>
    <s v="Keflavíkurflugvöllur"/>
    <n v="230"/>
    <x v="5"/>
    <s v="Suðurnes"/>
    <x v="1"/>
    <x v="0"/>
    <s v="Sala innan svæðis - flj."/>
    <n v="250912"/>
    <n v="188.184"/>
    <x v="8"/>
    <x v="0"/>
    <s v="Innanlands"/>
    <m/>
  </r>
  <r>
    <s v="Reykjavík"/>
    <s v="Keflavík"/>
    <n v="230"/>
    <x v="5"/>
    <s v="Suðurnes"/>
    <x v="6"/>
    <x v="3"/>
    <s v="Sala utan svæðis - flj."/>
    <n v="808999"/>
    <n v="699.78413499999999"/>
    <x v="4"/>
    <x v="3"/>
    <s v="Innanlands"/>
    <m/>
  </r>
  <r>
    <s v="Reykjavík"/>
    <s v="Keflavík"/>
    <n v="230"/>
    <x v="5"/>
    <s v="Suðurnes"/>
    <x v="7"/>
    <x v="3"/>
    <s v="Sala utan svæðis - flj."/>
    <n v="988433"/>
    <n v="854.99454500000002"/>
    <x v="7"/>
    <x v="0"/>
    <s v="Innanlands"/>
    <m/>
  </r>
  <r>
    <s v="Reykjavík"/>
    <s v="Keflavík"/>
    <n v="230"/>
    <x v="5"/>
    <s v="Suðurnes"/>
    <x v="12"/>
    <x v="4"/>
    <s v="Sala utan svæðis - flj."/>
    <n v="31288"/>
    <n v="27.251847999999999"/>
    <x v="7"/>
    <x v="3"/>
    <s v="Innanlands"/>
    <m/>
  </r>
  <r>
    <s v="Reykjavík"/>
    <s v="Keflavík"/>
    <n v="230"/>
    <x v="5"/>
    <s v="Suðurnes"/>
    <x v="9"/>
    <x v="3"/>
    <s v="Sala utan svæðis - flj."/>
    <n v="230600"/>
    <n v="199.46899999999999"/>
    <x v="7"/>
    <x v="2"/>
    <s v="Innanlands"/>
    <m/>
  </r>
  <r>
    <s v="Reykjavík"/>
    <s v="Keflavík"/>
    <n v="230"/>
    <x v="5"/>
    <s v="Suðurnes"/>
    <x v="10"/>
    <x v="3"/>
    <s v="Sala utan svæðis - flj."/>
    <n v="5281"/>
    <n v="4.5680649999999998"/>
    <x v="7"/>
    <x v="2"/>
    <s v="Innanlands"/>
    <m/>
  </r>
  <r>
    <s v="Reykjavík"/>
    <s v="Keflavík"/>
    <n v="230"/>
    <x v="5"/>
    <s v="Suðurnes"/>
    <x v="11"/>
    <x v="4"/>
    <s v="Sala utan svæðis - flj."/>
    <n v="561830"/>
    <n v="561.83000000000004"/>
    <x v="7"/>
    <x v="3"/>
    <s v="Innanlands"/>
    <m/>
  </r>
  <r>
    <s v="Söludælur"/>
    <s v="Keflavíkurflugvöllur"/>
    <n v="230"/>
    <x v="5"/>
    <s v="Suðurnes"/>
    <x v="4"/>
    <x v="2"/>
    <s v="Sala ekki flutningsjöfnuð"/>
    <n v="28890815"/>
    <n v="23401.560150000001"/>
    <x v="1"/>
    <x v="1"/>
    <s v="Millilanda"/>
    <m/>
  </r>
  <r>
    <s v="Reykjavík"/>
    <s v="Keflavíkurflugvöllur"/>
    <n v="230"/>
    <x v="5"/>
    <s v="Suðurnes"/>
    <x v="4"/>
    <x v="2"/>
    <s v="Sala ekki flutningsjöfnuð"/>
    <n v="26867697"/>
    <n v="21762.834569999999"/>
    <x v="3"/>
    <x v="1"/>
    <s v="Millilanda"/>
    <m/>
  </r>
  <r>
    <s v="Reykjavík"/>
    <s v="Keflavíkurflugvöllur"/>
    <n v="230"/>
    <x v="5"/>
    <s v="Suðurnes"/>
    <x v="4"/>
    <x v="2"/>
    <s v="Sala ekki flutningsjöfnuð"/>
    <n v="8253162"/>
    <n v="6685.0612200000005"/>
    <x v="0"/>
    <x v="1"/>
    <s v="Millilanda"/>
    <m/>
  </r>
  <r>
    <s v="Reykjavík"/>
    <s v="Keflavík"/>
    <n v="230"/>
    <x v="5"/>
    <s v="Suðurnes"/>
    <x v="9"/>
    <x v="3"/>
    <s v="Sala ekki flutningsjöfnuð"/>
    <n v="76022"/>
    <n v="65.759029999999996"/>
    <x v="2"/>
    <x v="2"/>
    <s v="Millilanda"/>
    <m/>
  </r>
  <r>
    <s v="Reykjavík"/>
    <s v="Keflavík"/>
    <n v="230"/>
    <x v="5"/>
    <s v="Suðurnes"/>
    <x v="11"/>
    <x v="4"/>
    <s v="Sala ekki flutningsjöfnuð"/>
    <n v="328710"/>
    <n v="328.71"/>
    <x v="2"/>
    <x v="3"/>
    <s v="Millilanda"/>
    <m/>
  </r>
  <r>
    <s v="Söludælur"/>
    <s v="Keflavíkurflugvöllur"/>
    <n v="230"/>
    <x v="5"/>
    <s v="Suðurnes"/>
    <x v="7"/>
    <x v="3"/>
    <s v="Sala innan svæðis - flj."/>
    <n v="248155"/>
    <n v="214.65407500000001"/>
    <x v="8"/>
    <x v="0"/>
    <s v="Innanlands"/>
    <m/>
  </r>
  <r>
    <s v="Reykjavík"/>
    <s v="Keflavíkurflugvöllur"/>
    <n v="230"/>
    <x v="5"/>
    <s v="Suðurnes"/>
    <x v="1"/>
    <x v="0"/>
    <s v="Sala utan svæðis - flj."/>
    <n v="-1008"/>
    <n v="0"/>
    <x v="10"/>
    <x v="0"/>
    <s v="Innanlands"/>
    <m/>
  </r>
  <r>
    <s v="Söludælur"/>
    <s v="Keflavík"/>
    <n v="230"/>
    <x v="5"/>
    <s v="Suðurnes"/>
    <x v="1"/>
    <x v="0"/>
    <s v="Sala innan svæðis - flj."/>
    <n v="2350574"/>
    <n v="1762.9304999999999"/>
    <x v="7"/>
    <x v="0"/>
    <s v="Innanlands"/>
    <m/>
  </r>
  <r>
    <s v="Söludælur"/>
    <s v="Keflavík"/>
    <n v="230"/>
    <x v="5"/>
    <s v="Suðurnes"/>
    <x v="2"/>
    <x v="0"/>
    <s v="Sala innan svæðis - flj."/>
    <n v="12490"/>
    <n v="9.3674999999999997"/>
    <x v="7"/>
    <x v="0"/>
    <s v="Innanlands"/>
    <m/>
  </r>
  <r>
    <s v="Söludælur"/>
    <s v="Keflavík"/>
    <n v="230"/>
    <x v="5"/>
    <s v="Suðurnes"/>
    <x v="0"/>
    <x v="0"/>
    <s v="Sala innan svæðis - flj."/>
    <n v="1923938"/>
    <n v="1442.9535000000001"/>
    <x v="7"/>
    <x v="0"/>
    <s v="Innanlands"/>
    <m/>
  </r>
  <r>
    <s v="Söludælur"/>
    <s v="Keflavík"/>
    <n v="230"/>
    <x v="5"/>
    <s v="Suðurnes"/>
    <x v="7"/>
    <x v="3"/>
    <s v="Sala innan svæðis - flj."/>
    <n v="3760068"/>
    <n v="3252.4588199999998"/>
    <x v="7"/>
    <x v="0"/>
    <s v="Innanlands"/>
    <m/>
  </r>
  <r>
    <s v="Söludælur"/>
    <s v="Keflavíkurflugvöllur"/>
    <n v="230"/>
    <x v="5"/>
    <s v="Suðurnes"/>
    <x v="4"/>
    <x v="2"/>
    <s v="Sala innan svæðis - flj."/>
    <n v="3591962"/>
    <n v="2909.4892200000004"/>
    <x v="0"/>
    <x v="1"/>
    <s v="Innanlands"/>
    <m/>
  </r>
  <r>
    <s v="Reykjavík"/>
    <s v="Keflavíkurflugvöllur"/>
    <n v="230"/>
    <x v="5"/>
    <s v="Suðurnes"/>
    <x v="0"/>
    <x v="0"/>
    <s v="Sala utan svæðis - flj."/>
    <n v="11561"/>
    <n v="8.67075"/>
    <x v="10"/>
    <x v="0"/>
    <s v="Innanlands"/>
    <m/>
  </r>
  <r>
    <s v="Söludælur"/>
    <s v="Keflavíkurflugvöllur"/>
    <n v="230"/>
    <x v="5"/>
    <s v="Suðurnes"/>
    <x v="1"/>
    <x v="0"/>
    <s v="Sala innan svæðis - flj."/>
    <n v="133971"/>
    <n v="100.47825"/>
    <x v="10"/>
    <x v="0"/>
    <s v="Innanlands"/>
    <m/>
  </r>
  <r>
    <s v="Söludælur"/>
    <s v="Keflavíkurflugvöllur"/>
    <n v="230"/>
    <x v="5"/>
    <s v="Suðurnes"/>
    <x v="7"/>
    <x v="3"/>
    <s v="Sala innan svæðis - flj."/>
    <n v="156643"/>
    <n v="135.496195"/>
    <x v="10"/>
    <x v="0"/>
    <s v="Innanlands"/>
    <m/>
  </r>
  <r>
    <s v="Söludælur"/>
    <s v="Keflavíkurflugvöllur"/>
    <n v="230"/>
    <x v="5"/>
    <s v="Suðurnes"/>
    <x v="1"/>
    <x v="0"/>
    <s v="Sala innan svæðis - flj."/>
    <n v="108222"/>
    <n v="81.166499999999999"/>
    <x v="10"/>
    <x v="0"/>
    <s v="Innanlands"/>
    <m/>
  </r>
  <r>
    <s v="Söludælur"/>
    <s v="Keflavíkurflugvöllur"/>
    <n v="230"/>
    <x v="5"/>
    <s v="Suðurnes"/>
    <x v="4"/>
    <x v="2"/>
    <s v="Sala innan svæðis - flj."/>
    <n v="3304099"/>
    <n v="2676.3201899999999"/>
    <x v="3"/>
    <x v="1"/>
    <s v="Innanlands"/>
    <m/>
  </r>
  <r>
    <s v="Reykjavík"/>
    <s v="Keflavík"/>
    <n v="230"/>
    <x v="5"/>
    <s v="Suðurnes"/>
    <x v="4"/>
    <x v="2"/>
    <s v="Sala ekki flutningsjöfnuð"/>
    <n v="2212623"/>
    <n v="1792.2246300000002"/>
    <x v="3"/>
    <x v="1"/>
    <s v="Millilanda"/>
    <m/>
  </r>
  <r>
    <s v="Söludælur"/>
    <s v="Keflavíkurflugvöllur"/>
    <n v="230"/>
    <x v="5"/>
    <s v="Suðurnes"/>
    <x v="4"/>
    <x v="2"/>
    <s v="Sala innan svæðis - flj."/>
    <n v="1558621"/>
    <n v="1262.4830099999999"/>
    <x v="5"/>
    <x v="1"/>
    <s v="Innanlands"/>
    <m/>
  </r>
  <r>
    <s v="Söludælur"/>
    <s v="Keflavíkurflugvöllur"/>
    <n v="230"/>
    <x v="5"/>
    <s v="Suðurnes"/>
    <x v="0"/>
    <x v="0"/>
    <s v="Sala innan svæðis - flj."/>
    <n v="192500"/>
    <n v="144.375"/>
    <x v="10"/>
    <x v="0"/>
    <s v="Innanlands"/>
    <m/>
  </r>
  <r>
    <s v="Söludælur"/>
    <s v="Keflavíkurflugvöllur"/>
    <n v="230"/>
    <x v="5"/>
    <s v="Suðurnes"/>
    <x v="7"/>
    <x v="3"/>
    <s v="Sala innan svæðis - flj."/>
    <n v="217716"/>
    <n v="188.32434000000001"/>
    <x v="10"/>
    <x v="0"/>
    <s v="Innanlands"/>
    <m/>
  </r>
  <r>
    <s v="Söludælur"/>
    <s v="Keflavík"/>
    <n v="230"/>
    <x v="5"/>
    <s v="Suðurnes"/>
    <x v="6"/>
    <x v="3"/>
    <s v="Sala innan svæðis - flj."/>
    <n v="71906"/>
    <n v="62.198689999999999"/>
    <x v="4"/>
    <x v="2"/>
    <s v="Innanlands"/>
    <m/>
  </r>
  <r>
    <s v="Reykjavík"/>
    <s v="Keflavík"/>
    <n v="230"/>
    <x v="5"/>
    <s v="Suðurnes"/>
    <x v="0"/>
    <x v="0"/>
    <s v="Sala utan svæðis - flj."/>
    <n v="21960"/>
    <n v="16.47"/>
    <x v="9"/>
    <x v="0"/>
    <s v="Innanlands"/>
    <m/>
  </r>
  <r>
    <s v="Reykjavík"/>
    <s v="Keflavík"/>
    <n v="230"/>
    <x v="5"/>
    <s v="Suðurnes"/>
    <x v="7"/>
    <x v="3"/>
    <s v="Sala utan svæðis - flj."/>
    <n v="947840"/>
    <n v="819.88159999999993"/>
    <x v="9"/>
    <x v="0"/>
    <s v="Innanlands"/>
    <m/>
  </r>
  <r>
    <s v="Reykjavík"/>
    <s v="Keflavík"/>
    <n v="230"/>
    <x v="5"/>
    <s v="Suðurnes"/>
    <x v="9"/>
    <x v="3"/>
    <s v="Sala utan svæðis - flj."/>
    <n v="619786"/>
    <n v="536.11489000000006"/>
    <x v="9"/>
    <x v="2"/>
    <s v="Innanlands"/>
    <m/>
  </r>
  <r>
    <s v="Reykjavík"/>
    <s v="Keflavík"/>
    <n v="230"/>
    <x v="5"/>
    <s v="Suðurnes"/>
    <x v="10"/>
    <x v="3"/>
    <s v="Sala utan svæðis - flj."/>
    <n v="13014"/>
    <n v="11.257110000000001"/>
    <x v="9"/>
    <x v="2"/>
    <s v="Innanlands"/>
    <m/>
  </r>
  <r>
    <s v="Reykjavík"/>
    <s v="Keflavík"/>
    <n v="230"/>
    <x v="5"/>
    <s v="Suðurnes"/>
    <x v="11"/>
    <x v="4"/>
    <s v="Sala utan svæðis - flj."/>
    <n v="484115"/>
    <n v="484.11500000000001"/>
    <x v="9"/>
    <x v="3"/>
    <s v="Innanlands"/>
    <m/>
  </r>
  <r>
    <s v="Söludælur"/>
    <s v="Keflavíkurflugvöllur"/>
    <n v="230"/>
    <x v="5"/>
    <s v="Suðurnes"/>
    <x v="6"/>
    <x v="3"/>
    <s v="Sala innan svæðis - flj."/>
    <n v="49223"/>
    <n v="42.577894999999998"/>
    <x v="10"/>
    <x v="3"/>
    <s v="Innanlands"/>
    <s v="Flugvallarstarfsemi"/>
  </r>
  <r>
    <s v="Reykjavík"/>
    <s v="Keflavíkurflugvöllur"/>
    <n v="230"/>
    <x v="5"/>
    <s v="Suðurnes"/>
    <x v="3"/>
    <x v="1"/>
    <s v="Sala ekki flutningsjöfnuð"/>
    <n v="1605268"/>
    <n v="1170.240372"/>
    <x v="3"/>
    <x v="1"/>
    <s v="Millilanda"/>
    <m/>
  </r>
  <r>
    <s v="Söludælur"/>
    <s v="Keflavíkurflugvöllur"/>
    <n v="230"/>
    <x v="5"/>
    <s v="Suðurnes"/>
    <x v="4"/>
    <x v="2"/>
    <s v="Sala utan svæðis - flj."/>
    <n v="1330263"/>
    <n v="1077.5130300000001"/>
    <x v="7"/>
    <x v="1"/>
    <s v="Innanlands"/>
    <m/>
  </r>
  <r>
    <s v="Reykjavík"/>
    <s v="Keflavíkurflugvöllur"/>
    <n v="230"/>
    <x v="5"/>
    <s v="Suðurnes"/>
    <x v="9"/>
    <x v="3"/>
    <s v="Sala ekki flutningsjöfnuð"/>
    <n v="142125"/>
    <n v="122.938125"/>
    <x v="10"/>
    <x v="3"/>
    <s v="Millilanda"/>
    <s v="Flugvallarstarfsemi"/>
  </r>
  <r>
    <s v="Söludælur"/>
    <s v="Njarðvík"/>
    <n v="260"/>
    <x v="5"/>
    <s v="Suðurnes"/>
    <x v="6"/>
    <x v="3"/>
    <s v="Sala innan svæðis - flj."/>
    <n v="36678"/>
    <n v="31.726470000000003"/>
    <x v="4"/>
    <x v="2"/>
    <s v="Innanlands"/>
    <m/>
  </r>
  <r>
    <s v="Reykjavík"/>
    <s v="Keflavík"/>
    <n v="230"/>
    <x v="5"/>
    <s v="Suðurnes"/>
    <x v="9"/>
    <x v="3"/>
    <s v="Sala ekki flutningsjöfnuð"/>
    <n v="17500"/>
    <n v="15.137499999999999"/>
    <x v="4"/>
    <x v="2"/>
    <s v="Millilanda"/>
    <m/>
  </r>
  <r>
    <s v="Reykjavík"/>
    <s v="Keflavík"/>
    <n v="230"/>
    <x v="5"/>
    <s v="Suðurnes"/>
    <x v="11"/>
    <x v="4"/>
    <s v="Sala ekki flutningsjöfnuð"/>
    <n v="98979"/>
    <n v="98.978999999999999"/>
    <x v="4"/>
    <x v="3"/>
    <s v="Millilanda"/>
    <m/>
  </r>
  <r>
    <s v="Reykjavík"/>
    <s v="Njarðvík"/>
    <n v="260"/>
    <x v="5"/>
    <s v="Suðurnes"/>
    <x v="6"/>
    <x v="3"/>
    <s v="Sala utan svæðis - flj."/>
    <n v="255307"/>
    <n v="220.84055499999999"/>
    <x v="4"/>
    <x v="2"/>
    <s v="Innanlands"/>
    <m/>
  </r>
  <r>
    <s v="Söludælur"/>
    <s v="Keflavík"/>
    <n v="230"/>
    <x v="5"/>
    <s v="Suðurnes"/>
    <x v="1"/>
    <x v="0"/>
    <s v="Sala innan svæðis - flj."/>
    <n v="2414068"/>
    <n v="1810.5509999999999"/>
    <x v="9"/>
    <x v="0"/>
    <s v="Innanlands"/>
    <m/>
  </r>
  <r>
    <s v="Söludælur"/>
    <s v="Keflavík"/>
    <n v="230"/>
    <x v="5"/>
    <s v="Suðurnes"/>
    <x v="2"/>
    <x v="0"/>
    <s v="Sala innan svæðis - flj."/>
    <n v="21795"/>
    <n v="16.346250000000001"/>
    <x v="9"/>
    <x v="0"/>
    <s v="Innanlands"/>
    <m/>
  </r>
  <r>
    <s v="Söludælur"/>
    <s v="Keflavík"/>
    <n v="230"/>
    <x v="5"/>
    <s v="Suðurnes"/>
    <x v="0"/>
    <x v="0"/>
    <s v="Sala innan svæðis - flj."/>
    <n v="1939414"/>
    <n v="1454.5605"/>
    <x v="9"/>
    <x v="0"/>
    <s v="Innanlands"/>
    <m/>
  </r>
  <r>
    <s v="Söludælur"/>
    <s v="Keflavík"/>
    <n v="230"/>
    <x v="5"/>
    <s v="Suðurnes"/>
    <x v="7"/>
    <x v="3"/>
    <s v="Sala innan svæðis - flj."/>
    <n v="3335437"/>
    <n v="2885.1530049999997"/>
    <x v="9"/>
    <x v="0"/>
    <s v="Innanlands"/>
    <m/>
  </r>
  <r>
    <s v="Reykjavík"/>
    <s v="Keflavíkurflugvöllur"/>
    <n v="230"/>
    <x v="5"/>
    <s v="Suðurnes"/>
    <x v="0"/>
    <x v="0"/>
    <s v="Sala utan svæðis - flj."/>
    <n v="2304"/>
    <n v="1.728"/>
    <x v="9"/>
    <x v="0"/>
    <s v="Innanlands"/>
    <m/>
  </r>
  <r>
    <s v="Reykjavík"/>
    <s v="Keflavíkurflugvöllur"/>
    <n v="230"/>
    <x v="5"/>
    <s v="Suðurnes"/>
    <x v="7"/>
    <x v="3"/>
    <s v="Sala utan svæðis - flj."/>
    <n v="11722"/>
    <n v="10.139530000000001"/>
    <x v="9"/>
    <x v="3"/>
    <s v="Innanlands"/>
    <s v="Flugvallarstarfsemi"/>
  </r>
  <r>
    <s v="Söludælur"/>
    <s v="Keflavíkurflugvöllur"/>
    <n v="230"/>
    <x v="5"/>
    <s v="Suðurnes"/>
    <x v="1"/>
    <x v="0"/>
    <s v="Sala innan svæðis - flj."/>
    <n v="210099"/>
    <n v="157.57425000000001"/>
    <x v="9"/>
    <x v="0"/>
    <s v="Innanlands"/>
    <m/>
  </r>
  <r>
    <s v="Söludælur"/>
    <s v="Keflavíkurflugvöllur"/>
    <n v="230"/>
    <x v="5"/>
    <s v="Suðurnes"/>
    <x v="4"/>
    <x v="2"/>
    <s v="Sala utan svæðis - flj."/>
    <n v="808350"/>
    <n v="654.76350000000002"/>
    <x v="5"/>
    <x v="1"/>
    <s v="Innanlands"/>
    <m/>
  </r>
  <r>
    <s v="Söludælur"/>
    <s v="Keflavíkurflugvöllur"/>
    <n v="230"/>
    <x v="5"/>
    <s v="Suðurnes"/>
    <x v="7"/>
    <x v="3"/>
    <s v="Sala innan svæðis - flj."/>
    <n v="208859"/>
    <n v="180.66303500000001"/>
    <x v="9"/>
    <x v="0"/>
    <s v="Innanlands"/>
    <m/>
  </r>
  <r>
    <s v="Reykjavík"/>
    <s v="Keflavík"/>
    <n v="230"/>
    <x v="5"/>
    <s v="Suðurnes"/>
    <x v="6"/>
    <x v="3"/>
    <s v="Sala utan svæðis - flj."/>
    <n v="800080"/>
    <n v="692.06919999999991"/>
    <x v="6"/>
    <x v="3"/>
    <s v="Innanlands"/>
    <m/>
  </r>
  <r>
    <s v="Reykjavík"/>
    <s v="Keflavík"/>
    <n v="230"/>
    <x v="5"/>
    <s v="Suðurnes"/>
    <x v="1"/>
    <x v="0"/>
    <s v="Sala utan svæðis - flj."/>
    <n v="2836"/>
    <n v="2.1269999999999998"/>
    <x v="10"/>
    <x v="0"/>
    <s v="Innanlands"/>
    <m/>
  </r>
  <r>
    <s v="Reykjavík"/>
    <s v="Keflavík"/>
    <n v="230"/>
    <x v="5"/>
    <s v="Suðurnes"/>
    <x v="0"/>
    <x v="0"/>
    <s v="Sala utan svæðis - flj."/>
    <n v="304"/>
    <n v="0.22800000000000001"/>
    <x v="10"/>
    <x v="0"/>
    <s v="Innanlands"/>
    <m/>
  </r>
  <r>
    <s v="Reykjavík"/>
    <s v="Keflavík"/>
    <n v="230"/>
    <x v="5"/>
    <s v="Suðurnes"/>
    <x v="7"/>
    <x v="3"/>
    <s v="Sala utan svæðis - flj."/>
    <n v="847669"/>
    <n v="733.23368499999992"/>
    <x v="10"/>
    <x v="0"/>
    <s v="Innanlands"/>
    <m/>
  </r>
  <r>
    <s v="Reykjavík"/>
    <s v="Keflavík"/>
    <n v="230"/>
    <x v="5"/>
    <s v="Suðurnes"/>
    <x v="9"/>
    <x v="3"/>
    <s v="Sala utan svæðis - flj."/>
    <n v="351624"/>
    <n v="304.15476000000001"/>
    <x v="10"/>
    <x v="2"/>
    <s v="Innanlands"/>
    <m/>
  </r>
  <r>
    <s v="Reykjavík"/>
    <s v="Keflavík"/>
    <n v="230"/>
    <x v="5"/>
    <s v="Suðurnes"/>
    <x v="10"/>
    <x v="3"/>
    <s v="Sala utan svæðis - flj."/>
    <n v="92756"/>
    <n v="80.233940000000004"/>
    <x v="10"/>
    <x v="2"/>
    <s v="Innanlands"/>
    <m/>
  </r>
  <r>
    <s v="Reykjavík"/>
    <s v="Keflavík"/>
    <n v="230"/>
    <x v="5"/>
    <s v="Suðurnes"/>
    <x v="11"/>
    <x v="4"/>
    <s v="Sala utan svæðis - flj."/>
    <n v="1036643"/>
    <n v="1036.643"/>
    <x v="10"/>
    <x v="3"/>
    <s v="Innanlands"/>
    <m/>
  </r>
  <r>
    <s v="Söludælur"/>
    <s v="Keflavíkurflugvöllur"/>
    <n v="230"/>
    <x v="5"/>
    <s v="Suðurnes"/>
    <x v="0"/>
    <x v="0"/>
    <s v="Sala innan svæðis - flj."/>
    <n v="341516"/>
    <n v="256.137"/>
    <x v="9"/>
    <x v="0"/>
    <s v="Innanlands"/>
    <m/>
  </r>
  <r>
    <s v="Söludælur"/>
    <s v="Keflavíkurflugvöllur"/>
    <n v="230"/>
    <x v="5"/>
    <s v="Suðurnes"/>
    <x v="7"/>
    <x v="3"/>
    <s v="Sala innan svæðis - flj."/>
    <n v="348410"/>
    <n v="301.37465000000003"/>
    <x v="9"/>
    <x v="0"/>
    <s v="Innanlands"/>
    <m/>
  </r>
  <r>
    <s v="Söludælur"/>
    <s v="Keflavíkurflugvöllur"/>
    <n v="230"/>
    <x v="5"/>
    <s v="Suðurnes"/>
    <x v="4"/>
    <x v="2"/>
    <s v="Sala innan svæðis - flj."/>
    <n v="659363"/>
    <n v="534.08402999999998"/>
    <x v="7"/>
    <x v="1"/>
    <s v="Innanlands"/>
    <m/>
  </r>
  <r>
    <s v="Söludælur"/>
    <s v="Keflavíkurflugvöllur"/>
    <n v="230"/>
    <x v="5"/>
    <s v="Suðurnes"/>
    <x v="4"/>
    <x v="2"/>
    <s v="Sala innan svæðis - flj."/>
    <n v="560078"/>
    <n v="453.66318000000007"/>
    <x v="10"/>
    <x v="1"/>
    <s v="Innanlands"/>
    <m/>
  </r>
  <r>
    <s v="Söludælur"/>
    <s v="Keflavíkurflugvöllur"/>
    <n v="230"/>
    <x v="5"/>
    <s v="Suðurnes"/>
    <x v="4"/>
    <x v="2"/>
    <s v="Sala innan svæðis - flj."/>
    <n v="256283"/>
    <n v="207.58923000000001"/>
    <x v="9"/>
    <x v="1"/>
    <s v="Innanlands"/>
    <m/>
  </r>
  <r>
    <s v="Söludælur"/>
    <s v="Keflavík"/>
    <n v="230"/>
    <x v="5"/>
    <s v="Suðurnes"/>
    <x v="6"/>
    <x v="3"/>
    <s v="Sala innan svæðis - flj."/>
    <n v="84034"/>
    <n v="72.689410000000009"/>
    <x v="6"/>
    <x v="2"/>
    <s v="Innanlands"/>
    <m/>
  </r>
  <r>
    <s v="Reykjavík"/>
    <s v="Keflavíkurflugvöllur"/>
    <n v="230"/>
    <x v="5"/>
    <s v="Suðurnes"/>
    <x v="6"/>
    <x v="3"/>
    <s v="Sala utan svæðis - flj."/>
    <n v="77024"/>
    <n v="66.62576"/>
    <x v="9"/>
    <x v="3"/>
    <s v="Innanlands"/>
    <s v="Flugvallarstarfsemi"/>
  </r>
  <r>
    <s v="Söludælur"/>
    <s v="Keflavík"/>
    <n v="230"/>
    <x v="5"/>
    <s v="Suðurnes"/>
    <x v="1"/>
    <x v="0"/>
    <s v="Sala innan svæðis - flj."/>
    <n v="2642380"/>
    <n v="1981.7850000000001"/>
    <x v="10"/>
    <x v="0"/>
    <s v="Innanlands"/>
    <m/>
  </r>
  <r>
    <s v="Söludælur"/>
    <s v="Keflavík"/>
    <n v="230"/>
    <x v="5"/>
    <s v="Suðurnes"/>
    <x v="2"/>
    <x v="0"/>
    <s v="Sala innan svæðis - flj."/>
    <n v="14831"/>
    <n v="11.123250000000001"/>
    <x v="10"/>
    <x v="0"/>
    <s v="Innanlands"/>
    <m/>
  </r>
  <r>
    <s v="Söludælur"/>
    <s v="Keflavík"/>
    <n v="230"/>
    <x v="5"/>
    <s v="Suðurnes"/>
    <x v="0"/>
    <x v="0"/>
    <s v="Sala innan svæðis - flj."/>
    <n v="1138786"/>
    <n v="854.08950000000004"/>
    <x v="10"/>
    <x v="0"/>
    <s v="Innanlands"/>
    <m/>
  </r>
  <r>
    <s v="Söludælur"/>
    <s v="Keflavík"/>
    <n v="230"/>
    <x v="5"/>
    <s v="Suðurnes"/>
    <x v="7"/>
    <x v="3"/>
    <s v="Sala innan svæðis - flj."/>
    <n v="2665400"/>
    <n v="2305.5709999999999"/>
    <x v="10"/>
    <x v="0"/>
    <s v="Innanlands"/>
    <m/>
  </r>
  <r>
    <s v="Söludælur"/>
    <s v="Keflavíkurflugvöllur"/>
    <n v="230"/>
    <x v="5"/>
    <s v="Suðurnes"/>
    <x v="6"/>
    <x v="3"/>
    <s v="Sala innan svæðis - flj."/>
    <n v="11183"/>
    <n v="9.6732949999999995"/>
    <x v="9"/>
    <x v="3"/>
    <s v="Innanlands"/>
    <s v="Flugvallarstarfsemi"/>
  </r>
  <r>
    <s v="Söludælur"/>
    <s v="Keflavíkurflugvöllur"/>
    <n v="230"/>
    <x v="5"/>
    <s v="Suðurnes"/>
    <x v="6"/>
    <x v="3"/>
    <s v="Sala innan svæðis - flj."/>
    <n v="88008"/>
    <n v="76.126919999999998"/>
    <x v="9"/>
    <x v="3"/>
    <s v="Innanlands"/>
    <s v="Flugvallarstarfsemi"/>
  </r>
  <r>
    <s v="Söludælur"/>
    <s v="Keflavíkurflugvöllur"/>
    <n v="230"/>
    <x v="5"/>
    <s v="Suðurnes"/>
    <x v="1"/>
    <x v="0"/>
    <s v="Sala innan svæðis - flj."/>
    <n v="362904"/>
    <n v="272.178"/>
    <x v="7"/>
    <x v="0"/>
    <s v="Innanlands"/>
    <m/>
  </r>
  <r>
    <s v="Söludælur"/>
    <s v="Keflavíkurflugvöllur"/>
    <n v="230"/>
    <x v="5"/>
    <s v="Suðurnes"/>
    <x v="7"/>
    <x v="3"/>
    <s v="Sala innan svæðis - flj."/>
    <n v="454499"/>
    <n v="393.14163500000001"/>
    <x v="7"/>
    <x v="0"/>
    <s v="Innanlands"/>
    <m/>
  </r>
  <r>
    <s v="Reykjavík"/>
    <s v="Keflavíkurflugvöllur"/>
    <n v="230"/>
    <x v="5"/>
    <s v="Suðurnes"/>
    <x v="4"/>
    <x v="2"/>
    <s v="Sala utan svæðis - flj."/>
    <n v="97475"/>
    <n v="78.954750000000004"/>
    <x v="9"/>
    <x v="1"/>
    <s v="Innanlands"/>
    <m/>
  </r>
  <r>
    <s v="Söludælur"/>
    <s v="Keflavíkurflugvöllur"/>
    <n v="230"/>
    <x v="5"/>
    <s v="Suðurnes"/>
    <x v="1"/>
    <x v="0"/>
    <s v="Sala innan svæðis - flj."/>
    <n v="212933"/>
    <n v="159.69974999999999"/>
    <x v="7"/>
    <x v="0"/>
    <s v="Innanlands"/>
    <m/>
  </r>
  <r>
    <s v="Söludælur"/>
    <s v="Njarðvík"/>
    <n v="260"/>
    <x v="5"/>
    <s v="Suðurnes"/>
    <x v="6"/>
    <x v="3"/>
    <s v="Sala innan svæðis - flj."/>
    <n v="48147"/>
    <n v="41.647154999999998"/>
    <x v="6"/>
    <x v="2"/>
    <s v="Innanlands"/>
    <m/>
  </r>
  <r>
    <s v="Söludælur"/>
    <s v="Keflavíkurflugvöllur"/>
    <n v="230"/>
    <x v="5"/>
    <s v="Suðurnes"/>
    <x v="7"/>
    <x v="3"/>
    <s v="Sala innan svæðis - flj."/>
    <n v="213237"/>
    <n v="184.450005"/>
    <x v="7"/>
    <x v="0"/>
    <s v="Innanlands"/>
    <m/>
  </r>
  <r>
    <s v="Reykjavík"/>
    <s v="Keflavík"/>
    <n v="230"/>
    <x v="5"/>
    <s v="Suðurnes"/>
    <x v="1"/>
    <x v="0"/>
    <s v="Sala utan svæðis - flj."/>
    <n v="7210"/>
    <n v="5.4074999999999998"/>
    <x v="8"/>
    <x v="0"/>
    <s v="Innanlands"/>
    <m/>
  </r>
  <r>
    <s v="Reykjavík"/>
    <s v="Keflavík"/>
    <n v="230"/>
    <x v="5"/>
    <s v="Suðurnes"/>
    <x v="7"/>
    <x v="3"/>
    <s v="Sala utan svæðis - flj."/>
    <n v="623727"/>
    <n v="539.52385500000003"/>
    <x v="8"/>
    <x v="0"/>
    <s v="Innanlands"/>
    <m/>
  </r>
  <r>
    <s v="Reykjavík"/>
    <s v="Keflavík"/>
    <n v="230"/>
    <x v="5"/>
    <s v="Suðurnes"/>
    <x v="9"/>
    <x v="3"/>
    <s v="Sala utan svæðis - flj."/>
    <n v="852775"/>
    <n v="737.65037500000005"/>
    <x v="8"/>
    <x v="2"/>
    <s v="Innanlands"/>
    <m/>
  </r>
  <r>
    <s v="Reykjavík"/>
    <s v="Keflavík"/>
    <n v="230"/>
    <x v="5"/>
    <s v="Suðurnes"/>
    <x v="10"/>
    <x v="3"/>
    <s v="Sala utan svæðis - flj."/>
    <n v="157636"/>
    <n v="136.35513999999998"/>
    <x v="8"/>
    <x v="2"/>
    <s v="Innanlands"/>
    <m/>
  </r>
  <r>
    <s v="Reykjavík"/>
    <s v="Keflavík"/>
    <n v="230"/>
    <x v="5"/>
    <s v="Suðurnes"/>
    <x v="11"/>
    <x v="4"/>
    <s v="Sala utan svæðis - flj."/>
    <n v="1039933"/>
    <n v="1039.933"/>
    <x v="8"/>
    <x v="3"/>
    <s v="Innanlands"/>
    <m/>
  </r>
  <r>
    <s v="Söludælur"/>
    <s v="Keflavíkurflugvöllur"/>
    <n v="230"/>
    <x v="5"/>
    <s v="Suðurnes"/>
    <x v="2"/>
    <x v="0"/>
    <s v="Sala innan svæðis - flj."/>
    <n v="1790"/>
    <n v="1.3425"/>
    <x v="7"/>
    <x v="0"/>
    <s v="Innanlands"/>
    <m/>
  </r>
  <r>
    <s v="Reykjavík"/>
    <s v="Keflavíkurflugvöllur"/>
    <n v="230"/>
    <x v="5"/>
    <s v="Suðurnes"/>
    <x v="4"/>
    <x v="2"/>
    <s v="Sala utan svæðis - flj."/>
    <n v="88555"/>
    <n v="71.729550000000003"/>
    <x v="7"/>
    <x v="1"/>
    <s v="Innanlands"/>
    <m/>
  </r>
  <r>
    <s v="Reykjavík"/>
    <s v="Keflavíkurflugvöllur"/>
    <n v="230"/>
    <x v="5"/>
    <s v="Suðurnes"/>
    <x v="4"/>
    <x v="2"/>
    <s v="Sala utan svæðis - flj."/>
    <n v="85770"/>
    <n v="69.473700000000008"/>
    <x v="6"/>
    <x v="1"/>
    <s v="Innanlands"/>
    <m/>
  </r>
  <r>
    <s v="Reykjavík"/>
    <s v="Keflavíkurflugvöllur"/>
    <n v="230"/>
    <x v="5"/>
    <s v="Suðurnes"/>
    <x v="3"/>
    <x v="1"/>
    <s v="Sala utan svæðis - flj."/>
    <n v="88348"/>
    <n v="64.405692000000002"/>
    <x v="8"/>
    <x v="1"/>
    <s v="Innanlands"/>
    <m/>
  </r>
  <r>
    <s v="Reykjavík"/>
    <s v="Njarðvík"/>
    <n v="260"/>
    <x v="5"/>
    <s v="Suðurnes"/>
    <x v="6"/>
    <x v="3"/>
    <s v="Sala utan svæðis - flj."/>
    <n v="196085"/>
    <n v="169.61352499999998"/>
    <x v="6"/>
    <x v="2"/>
    <s v="Innanlands"/>
    <m/>
  </r>
  <r>
    <s v="Ísafjörður"/>
    <s v="Súðavík"/>
    <n v="420"/>
    <x v="4"/>
    <s v="Vestfirðir"/>
    <x v="6"/>
    <x v="3"/>
    <s v="Sala utan svæðis - flj."/>
    <n v="113605.5"/>
    <n v="98.268757499999992"/>
    <x v="0"/>
    <x v="2"/>
    <s v="Innanlands"/>
    <s v="Einni færslu skipt í tvennt til að geta flokkað betur"/>
  </r>
  <r>
    <s v="Ísafjörður"/>
    <s v="Súðavík"/>
    <n v="420"/>
    <x v="4"/>
    <s v="Vestfirðir"/>
    <x v="6"/>
    <x v="3"/>
    <s v="Sala utan svæðis - flj."/>
    <n v="113605.5"/>
    <n v="98.268757499999992"/>
    <x v="0"/>
    <x v="3"/>
    <s v="Innanlands"/>
    <s v="Einni færslu skipt í tvennt til að geta flokkað betur"/>
  </r>
  <r>
    <s v="Söludælur"/>
    <s v="Keflavíkurflugvöllur"/>
    <n v="230"/>
    <x v="5"/>
    <s v="Suðurnes"/>
    <x v="0"/>
    <x v="0"/>
    <s v="Sala innan svæðis - flj."/>
    <n v="412719"/>
    <n v="309.53924999999998"/>
    <x v="7"/>
    <x v="0"/>
    <s v="Innanlands"/>
    <m/>
  </r>
  <r>
    <s v="Söludælur"/>
    <s v="Keflavík"/>
    <n v="230"/>
    <x v="5"/>
    <s v="Suðurnes"/>
    <x v="1"/>
    <x v="0"/>
    <s v="Sala innan svæðis - flj."/>
    <n v="3487518"/>
    <n v="2615.6385"/>
    <x v="8"/>
    <x v="0"/>
    <s v="Innanlands"/>
    <m/>
  </r>
  <r>
    <s v="Söludælur"/>
    <s v="Keflavík"/>
    <n v="230"/>
    <x v="5"/>
    <s v="Suðurnes"/>
    <x v="2"/>
    <x v="0"/>
    <s v="Sala innan svæðis - flj."/>
    <n v="12683"/>
    <n v="9.5122499999999999"/>
    <x v="8"/>
    <x v="0"/>
    <s v="Innanlands"/>
    <m/>
  </r>
  <r>
    <s v="Söludælur"/>
    <s v="Keflavík"/>
    <n v="230"/>
    <x v="5"/>
    <s v="Suðurnes"/>
    <x v="7"/>
    <x v="3"/>
    <s v="Sala innan svæðis - flj."/>
    <n v="2134966"/>
    <n v="1846.74559"/>
    <x v="8"/>
    <x v="0"/>
    <s v="Innanlands"/>
    <m/>
  </r>
  <r>
    <s v="Söludælur"/>
    <s v="Keflavíkurflugvöllur"/>
    <n v="230"/>
    <x v="5"/>
    <s v="Suðurnes"/>
    <x v="7"/>
    <x v="3"/>
    <s v="Sala innan svæðis - flj."/>
    <n v="525969"/>
    <n v="454.96318500000001"/>
    <x v="7"/>
    <x v="0"/>
    <s v="Innanlands"/>
    <m/>
  </r>
  <r>
    <s v="Söludælur"/>
    <s v="Keflavíkurflugvöllur"/>
    <n v="230"/>
    <x v="5"/>
    <s v="Suðurnes"/>
    <x v="6"/>
    <x v="3"/>
    <s v="Sala innan svæðis - flj."/>
    <n v="147167"/>
    <n v="127.29945499999999"/>
    <x v="7"/>
    <x v="3"/>
    <s v="Innanlands"/>
    <s v="Flugvallarstarfsemi"/>
  </r>
  <r>
    <s v="Söludælur"/>
    <s v="Keflavíkurflugvöllur"/>
    <n v="230"/>
    <x v="5"/>
    <s v="Suðurnes"/>
    <x v="6"/>
    <x v="3"/>
    <s v="Sala innan svæðis - flj."/>
    <n v="217460"/>
    <n v="188.10290000000001"/>
    <x v="7"/>
    <x v="3"/>
    <s v="Innanlands"/>
    <s v="Flugvallarstarfsemi"/>
  </r>
  <r>
    <s v="Reykjavík"/>
    <s v="Keflavíkurflugvöllur"/>
    <n v="230"/>
    <x v="5"/>
    <s v="Suðurnes"/>
    <x v="3"/>
    <x v="1"/>
    <s v="Sala utan svæðis - flj."/>
    <n v="77247"/>
    <n v="56.313063"/>
    <x v="5"/>
    <x v="1"/>
    <s v="Innanlands"/>
    <m/>
  </r>
  <r>
    <s v="Reykjavík"/>
    <s v="Keflavíkurflugvöllur"/>
    <n v="230"/>
    <x v="5"/>
    <s v="Suðurnes"/>
    <x v="3"/>
    <x v="1"/>
    <s v="Sala utan svæðis - flj."/>
    <n v="77125"/>
    <n v="56.224125000000001"/>
    <x v="10"/>
    <x v="1"/>
    <s v="Innanlands"/>
    <m/>
  </r>
  <r>
    <s v="Söludælur"/>
    <s v="Keflavíkurflugvöllur"/>
    <n v="230"/>
    <x v="5"/>
    <s v="Suðurnes"/>
    <x v="1"/>
    <x v="0"/>
    <s v="Sala innan svæðis - flj."/>
    <n v="1938192"/>
    <n v="1453.644"/>
    <x v="5"/>
    <x v="0"/>
    <s v="Innanlands"/>
    <m/>
  </r>
  <r>
    <s v="Stykkishólmur"/>
    <s v="Keflavík"/>
    <n v="230"/>
    <x v="5"/>
    <s v="Suðurnes"/>
    <x v="6"/>
    <x v="3"/>
    <s v="Sala utan svæðis - flj."/>
    <n v="16000"/>
    <n v="13.84"/>
    <x v="8"/>
    <x v="2"/>
    <s v="Innanlands"/>
    <m/>
  </r>
  <r>
    <s v="Reykjavík"/>
    <s v="Keflavík"/>
    <n v="230"/>
    <x v="5"/>
    <s v="Suðurnes"/>
    <x v="1"/>
    <x v="0"/>
    <s v="Sala utan svæðis - flj."/>
    <n v="6318"/>
    <n v="4.7385000000000002"/>
    <x v="6"/>
    <x v="0"/>
    <s v="Innanlands"/>
    <m/>
  </r>
  <r>
    <s v="Reykjavík"/>
    <s v="Keflavík"/>
    <n v="230"/>
    <x v="5"/>
    <s v="Suðurnes"/>
    <x v="7"/>
    <x v="3"/>
    <s v="Sala innan svæðis - flj."/>
    <n v="106679"/>
    <n v="92.277334999999994"/>
    <x v="6"/>
    <x v="0"/>
    <s v="Innanlands"/>
    <m/>
  </r>
  <r>
    <s v="Reykjavík"/>
    <s v="Keflavík"/>
    <n v="230"/>
    <x v="5"/>
    <s v="Suðurnes"/>
    <x v="7"/>
    <x v="3"/>
    <s v="Sala utan svæðis - flj."/>
    <n v="475574"/>
    <n v="411.37151"/>
    <x v="6"/>
    <x v="0"/>
    <s v="Innanlands"/>
    <m/>
  </r>
  <r>
    <s v="Reykjavík"/>
    <s v="Keflavík"/>
    <n v="230"/>
    <x v="5"/>
    <s v="Suðurnes"/>
    <x v="9"/>
    <x v="3"/>
    <s v="Sala utan svæðis - flj."/>
    <n v="386299"/>
    <n v="334.14863500000001"/>
    <x v="6"/>
    <x v="2"/>
    <s v="Innanlands"/>
    <m/>
  </r>
  <r>
    <s v="Reykjavík"/>
    <s v="Keflavík"/>
    <n v="230"/>
    <x v="5"/>
    <s v="Suðurnes"/>
    <x v="10"/>
    <x v="3"/>
    <s v="Sala utan svæðis - flj."/>
    <n v="593975"/>
    <n v="513.78837499999997"/>
    <x v="6"/>
    <x v="2"/>
    <s v="Innanlands"/>
    <m/>
  </r>
  <r>
    <s v="Reykjavík"/>
    <s v="Keflavík"/>
    <n v="230"/>
    <x v="5"/>
    <s v="Suðurnes"/>
    <x v="11"/>
    <x v="4"/>
    <s v="Sala utan svæðis - flj."/>
    <n v="654092"/>
    <n v="654.09199999999998"/>
    <x v="6"/>
    <x v="3"/>
    <s v="Innanlands"/>
    <m/>
  </r>
  <r>
    <s v="Reykjavík"/>
    <s v="Keflavíkurflugvöllur"/>
    <n v="230"/>
    <x v="5"/>
    <s v="Suðurnes"/>
    <x v="3"/>
    <x v="1"/>
    <s v="Sala utan svæðis - flj."/>
    <n v="76211"/>
    <n v="55.557818999999995"/>
    <x v="7"/>
    <x v="1"/>
    <s v="Innanlands"/>
    <m/>
  </r>
  <r>
    <s v="Reykjavík"/>
    <s v="Keflavíkurflugvöllur"/>
    <n v="230"/>
    <x v="5"/>
    <s v="Suðurnes"/>
    <x v="4"/>
    <x v="2"/>
    <s v="Sala utan svæðis - flj."/>
    <n v="67205"/>
    <n v="54.436050000000002"/>
    <x v="1"/>
    <x v="1"/>
    <s v="Innanlands"/>
    <m/>
  </r>
  <r>
    <s v="Reykjavík"/>
    <s v="Keflavíkurflugvöllur"/>
    <n v="230"/>
    <x v="5"/>
    <s v="Suðurnes"/>
    <x v="4"/>
    <x v="2"/>
    <s v="Sala utan svæðis - flj."/>
    <n v="58089"/>
    <n v="47.052090000000007"/>
    <x v="10"/>
    <x v="1"/>
    <s v="Innanlands"/>
    <m/>
  </r>
  <r>
    <s v="Söludælur"/>
    <s v="Keflavík"/>
    <n v="230"/>
    <x v="5"/>
    <s v="Suðurnes"/>
    <x v="6"/>
    <x v="3"/>
    <s v="Sala innan svæðis - flj."/>
    <n v="97456"/>
    <n v="84.299440000000004"/>
    <x v="8"/>
    <x v="2"/>
    <s v="Innanlands"/>
    <m/>
  </r>
  <r>
    <s v="Söludælur"/>
    <s v="Njarðvík"/>
    <n v="260"/>
    <x v="5"/>
    <s v="Suðurnes"/>
    <x v="6"/>
    <x v="3"/>
    <s v="Sala innan svæðis - flj."/>
    <n v="38642"/>
    <n v="33.425330000000002"/>
    <x v="8"/>
    <x v="2"/>
    <s v="Innanlands"/>
    <m/>
  </r>
  <r>
    <s v="Söludælur"/>
    <s v="Keflavíkurflugvöllur"/>
    <n v="230"/>
    <x v="5"/>
    <s v="Suðurnes"/>
    <x v="7"/>
    <x v="3"/>
    <s v="Sala innan svæðis - flj."/>
    <n v="2198193"/>
    <n v="1901.4369450000002"/>
    <x v="5"/>
    <x v="0"/>
    <s v="Innanlands"/>
    <m/>
  </r>
  <r>
    <s v="Reykjavík"/>
    <s v="Keflavík"/>
    <n v="230"/>
    <x v="5"/>
    <s v="Suðurnes"/>
    <x v="9"/>
    <x v="3"/>
    <s v="Sala ekki flutningsjöfnuð"/>
    <n v="42606"/>
    <n v="36.854190000000003"/>
    <x v="10"/>
    <x v="2"/>
    <s v="Millilanda"/>
    <m/>
  </r>
  <r>
    <s v="Reykjavík"/>
    <s v="Keflavík"/>
    <n v="230"/>
    <x v="5"/>
    <s v="Suðurnes"/>
    <x v="11"/>
    <x v="4"/>
    <s v="Sala ekki flutningsjöfnuð"/>
    <n v="47056"/>
    <n v="47.055999999999997"/>
    <x v="10"/>
    <x v="3"/>
    <s v="Millilanda"/>
    <m/>
  </r>
  <r>
    <s v="Söludælur"/>
    <s v="Keflavíkurflugvöllur"/>
    <n v="230"/>
    <x v="5"/>
    <s v="Suðurnes"/>
    <x v="1"/>
    <x v="0"/>
    <s v="Sala innan svæðis - flj."/>
    <n v="347566"/>
    <n v="260.67450000000002"/>
    <x v="5"/>
    <x v="0"/>
    <s v="Innanlands"/>
    <m/>
  </r>
  <r>
    <s v="Söludælur"/>
    <s v="Keflavík"/>
    <n v="230"/>
    <x v="5"/>
    <s v="Suðurnes"/>
    <x v="1"/>
    <x v="0"/>
    <s v="Sala innan svæðis - flj."/>
    <n v="3535152"/>
    <n v="2651.364"/>
    <x v="6"/>
    <x v="0"/>
    <s v="Innanlands"/>
    <m/>
  </r>
  <r>
    <s v="Söludælur"/>
    <s v="Keflavík"/>
    <n v="230"/>
    <x v="5"/>
    <s v="Suðurnes"/>
    <x v="2"/>
    <x v="0"/>
    <s v="Sala innan svæðis - flj."/>
    <n v="33651"/>
    <n v="25.238250000000001"/>
    <x v="6"/>
    <x v="0"/>
    <s v="Innanlands"/>
    <m/>
  </r>
  <r>
    <s v="Söludælur"/>
    <s v="Keflavík"/>
    <n v="230"/>
    <x v="5"/>
    <s v="Suðurnes"/>
    <x v="7"/>
    <x v="3"/>
    <s v="Sala innan svæðis - flj."/>
    <n v="1911981"/>
    <n v="1653.8635649999999"/>
    <x v="6"/>
    <x v="0"/>
    <s v="Innanlands"/>
    <m/>
  </r>
  <r>
    <s v="Söludælur"/>
    <s v="Keflavíkurflugvöllur"/>
    <n v="230"/>
    <x v="5"/>
    <s v="Suðurnes"/>
    <x v="7"/>
    <x v="3"/>
    <s v="Sala innan svæðis - flj."/>
    <n v="287165"/>
    <n v="248.39772500000001"/>
    <x v="5"/>
    <x v="0"/>
    <s v="Innanlands"/>
    <m/>
  </r>
  <r>
    <s v="Söludælur"/>
    <s v="Keflavíkurflugvöllur"/>
    <n v="230"/>
    <x v="5"/>
    <s v="Suðurnes"/>
    <x v="1"/>
    <x v="0"/>
    <s v="Sala innan svæðis - flj."/>
    <n v="82340"/>
    <n v="61.755000000000003"/>
    <x v="5"/>
    <x v="0"/>
    <s v="Innanlands"/>
    <m/>
  </r>
  <r>
    <s v="Söludælur"/>
    <s v="Keflavíkurflugvöllur"/>
    <n v="230"/>
    <x v="5"/>
    <s v="Suðurnes"/>
    <x v="2"/>
    <x v="0"/>
    <s v="Sala innan svæðis - flj."/>
    <n v="670"/>
    <n v="0.50249999999999995"/>
    <x v="5"/>
    <x v="0"/>
    <s v="Innanlands"/>
    <m/>
  </r>
  <r>
    <s v="Reykjavík"/>
    <s v="Keflavíkurflugvöllur"/>
    <n v="230"/>
    <x v="5"/>
    <s v="Suðurnes"/>
    <x v="3"/>
    <x v="1"/>
    <s v="Sala utan svæðis - flj."/>
    <n v="60095"/>
    <n v="43.809255"/>
    <x v="9"/>
    <x v="1"/>
    <s v="Innanlands"/>
    <m/>
  </r>
  <r>
    <s v="Reykjavík"/>
    <s v="Keflavíkurflugvöllur"/>
    <n v="230"/>
    <x v="5"/>
    <s v="Suðurnes"/>
    <x v="4"/>
    <x v="2"/>
    <s v="Sala utan svæðis - flj."/>
    <n v="53366"/>
    <n v="43.226460000000003"/>
    <x v="2"/>
    <x v="1"/>
    <s v="Innanlands"/>
    <m/>
  </r>
  <r>
    <s v="Reykjavík"/>
    <s v="Keflavíkurflugvöllur"/>
    <n v="230"/>
    <x v="5"/>
    <s v="Suðurnes"/>
    <x v="3"/>
    <x v="1"/>
    <s v="Sala utan svæðis - flj."/>
    <n v="56464"/>
    <n v="41.162255999999999"/>
    <x v="6"/>
    <x v="1"/>
    <s v="Innanlands"/>
    <m/>
  </r>
  <r>
    <s v="Söludælur"/>
    <s v="Keflavíkurflugvöllur"/>
    <n v="230"/>
    <x v="5"/>
    <s v="Suðurnes"/>
    <x v="0"/>
    <x v="0"/>
    <s v="Sala innan svæðis - flj."/>
    <n v="290024"/>
    <n v="217.518"/>
    <x v="5"/>
    <x v="0"/>
    <s v="Innanlands"/>
    <m/>
  </r>
  <r>
    <s v="Reykjavík"/>
    <s v="Njarðvík"/>
    <n v="260"/>
    <x v="5"/>
    <s v="Suðurnes"/>
    <x v="6"/>
    <x v="3"/>
    <s v="Sala utan svæðis - flj."/>
    <n v="356338"/>
    <n v="308.23237"/>
    <x v="8"/>
    <x v="2"/>
    <s v="Innanlands"/>
    <m/>
  </r>
  <r>
    <s v="Reykjavík"/>
    <s v="Keflavík"/>
    <n v="230"/>
    <x v="5"/>
    <s v="Suðurnes"/>
    <x v="1"/>
    <x v="0"/>
    <s v="Sala utan svæðis - flj."/>
    <n v="8014"/>
    <n v="6.0105000000000004"/>
    <x v="4"/>
    <x v="0"/>
    <s v="Innanlands"/>
    <m/>
  </r>
  <r>
    <s v="Reykjavík"/>
    <s v="Keflavík"/>
    <n v="230"/>
    <x v="5"/>
    <s v="Suðurnes"/>
    <x v="7"/>
    <x v="3"/>
    <s v="Sala utan svæðis - flj."/>
    <n v="452490"/>
    <n v="391.40384999999998"/>
    <x v="4"/>
    <x v="0"/>
    <s v="Innanlands"/>
    <m/>
  </r>
  <r>
    <s v="Reykjavík"/>
    <s v="Keflavík"/>
    <n v="230"/>
    <x v="5"/>
    <s v="Suðurnes"/>
    <x v="12"/>
    <x v="4"/>
    <s v="Sala utan svæðis - flj."/>
    <n v="59347"/>
    <n v="51.691237000000001"/>
    <x v="4"/>
    <x v="3"/>
    <s v="Innanlands"/>
    <m/>
  </r>
  <r>
    <s v="Reykjavík"/>
    <s v="Keflavík"/>
    <n v="230"/>
    <x v="5"/>
    <s v="Suðurnes"/>
    <x v="9"/>
    <x v="3"/>
    <s v="Sala utan svæðis - flj."/>
    <n v="104258"/>
    <n v="90.183170000000004"/>
    <x v="4"/>
    <x v="2"/>
    <s v="Innanlands"/>
    <m/>
  </r>
  <r>
    <s v="Reykjavík"/>
    <s v="Keflavík"/>
    <n v="230"/>
    <x v="5"/>
    <s v="Suðurnes"/>
    <x v="10"/>
    <x v="3"/>
    <s v="Sala utan svæðis - flj."/>
    <n v="735475"/>
    <n v="636.18587500000001"/>
    <x v="4"/>
    <x v="2"/>
    <s v="Innanlands"/>
    <m/>
  </r>
  <r>
    <s v="Reykjavík"/>
    <s v="Keflavík"/>
    <n v="230"/>
    <x v="5"/>
    <s v="Suðurnes"/>
    <x v="11"/>
    <x v="4"/>
    <s v="Sala utan svæðis - flj."/>
    <n v="828202"/>
    <n v="828.202"/>
    <x v="4"/>
    <x v="3"/>
    <s v="Innanlands"/>
    <m/>
  </r>
  <r>
    <s v="Söludælur"/>
    <s v="Keflavíkurflugvöllur"/>
    <n v="230"/>
    <x v="5"/>
    <s v="Suðurnes"/>
    <x v="4"/>
    <x v="2"/>
    <s v="Sala innan svæðis - flj."/>
    <n v="48455"/>
    <n v="39.248550000000002"/>
    <x v="2"/>
    <x v="1"/>
    <s v="Innanlands"/>
    <m/>
  </r>
  <r>
    <s v="Reykjavík"/>
    <s v="Keflavíkurflugvöllur"/>
    <n v="230"/>
    <x v="5"/>
    <s v="Suðurnes"/>
    <x v="4"/>
    <x v="2"/>
    <s v="Sala utan svæðis - flj."/>
    <n v="44234"/>
    <n v="35.829540000000001"/>
    <x v="5"/>
    <x v="1"/>
    <s v="Innanlands"/>
    <m/>
  </r>
  <r>
    <s v="Reykjavík"/>
    <s v="Keflavíkurflugvöllur"/>
    <n v="230"/>
    <x v="5"/>
    <s v="Suðurnes"/>
    <x v="4"/>
    <x v="2"/>
    <s v="Sala utan svæðis - flj."/>
    <n v="43549"/>
    <n v="35.27469"/>
    <x v="4"/>
    <x v="1"/>
    <s v="Innanlands"/>
    <m/>
  </r>
  <r>
    <s v="Reykjavík"/>
    <s v="Keflavík"/>
    <n v="230"/>
    <x v="5"/>
    <s v="Suðurnes"/>
    <x v="6"/>
    <x v="3"/>
    <s v="Sala utan svæðis - flj."/>
    <n v="1269504"/>
    <n v="1098.12096"/>
    <x v="10"/>
    <x v="2"/>
    <s v="Innanlands"/>
    <m/>
  </r>
  <r>
    <s v="Reykjavík"/>
    <s v="Keflavík"/>
    <n v="230"/>
    <x v="5"/>
    <s v="Suðurnes"/>
    <x v="9"/>
    <x v="3"/>
    <s v="Sala ekki flutningsjöfnuð"/>
    <n v="170596"/>
    <n v="147.56554"/>
    <x v="9"/>
    <x v="2"/>
    <s v="Millilanda"/>
    <m/>
  </r>
  <r>
    <s v="Söludælur"/>
    <s v="Keflavík"/>
    <n v="230"/>
    <x v="5"/>
    <s v="Suðurnes"/>
    <x v="6"/>
    <x v="3"/>
    <s v="Sala innan svæðis - flj."/>
    <n v="90569"/>
    <n v="78.342185000000001"/>
    <x v="10"/>
    <x v="2"/>
    <s v="Innanlands"/>
    <m/>
  </r>
  <r>
    <s v="Söludælur"/>
    <s v="Keflavíkurflugvöllur"/>
    <n v="230"/>
    <x v="5"/>
    <s v="Suðurnes"/>
    <x v="7"/>
    <x v="3"/>
    <s v="Sala innan svæðis - flj."/>
    <n v="618676"/>
    <n v="535.15473999999995"/>
    <x v="5"/>
    <x v="0"/>
    <s v="Innanlands"/>
    <m/>
  </r>
  <r>
    <s v="Söludælur"/>
    <s v="Keflavík"/>
    <n v="230"/>
    <x v="5"/>
    <s v="Suðurnes"/>
    <x v="1"/>
    <x v="0"/>
    <s v="Sala innan svæðis - flj."/>
    <n v="3597838"/>
    <n v="2698.3784999999998"/>
    <x v="4"/>
    <x v="0"/>
    <s v="Innanlands"/>
    <m/>
  </r>
  <r>
    <s v="Söludælur"/>
    <s v="Keflavík"/>
    <n v="230"/>
    <x v="5"/>
    <s v="Suðurnes"/>
    <x v="2"/>
    <x v="0"/>
    <s v="Sala innan svæðis - flj."/>
    <n v="36809"/>
    <n v="27.606750000000002"/>
    <x v="4"/>
    <x v="0"/>
    <s v="Innanlands"/>
    <m/>
  </r>
  <r>
    <s v="Söludælur"/>
    <s v="Keflavík"/>
    <n v="230"/>
    <x v="5"/>
    <s v="Suðurnes"/>
    <x v="7"/>
    <x v="3"/>
    <s v="Sala innan svæðis - flj."/>
    <n v="1794050"/>
    <n v="1551.8532499999999"/>
    <x v="4"/>
    <x v="0"/>
    <s v="Innanlands"/>
    <m/>
  </r>
  <r>
    <s v="Söludælur"/>
    <s v="Keflavíkurflugvöllur"/>
    <n v="230"/>
    <x v="5"/>
    <s v="Suðurnes"/>
    <x v="6"/>
    <x v="3"/>
    <s v="Sala innan svæðis - flj."/>
    <n v="589755"/>
    <n v="510.13807500000001"/>
    <x v="5"/>
    <x v="3"/>
    <s v="Innanlands"/>
    <s v="Flugvallarstarfsemi"/>
  </r>
  <r>
    <s v="Reykjavík"/>
    <s v="Keflavíkurflugvöllur"/>
    <n v="230"/>
    <x v="5"/>
    <s v="Suðurnes"/>
    <x v="3"/>
    <x v="1"/>
    <s v="Sala utan svæðis - flj."/>
    <n v="47644"/>
    <n v="34.732476000000005"/>
    <x v="4"/>
    <x v="1"/>
    <s v="Innanlands"/>
    <m/>
  </r>
  <r>
    <s v="Söludælur"/>
    <s v="Keflavíkurflugvöllur"/>
    <n v="230"/>
    <x v="5"/>
    <s v="Suðurnes"/>
    <x v="4"/>
    <x v="2"/>
    <s v="Sala innan svæðis - flj."/>
    <n v="42778"/>
    <n v="34.650179999999999"/>
    <x v="1"/>
    <x v="1"/>
    <s v="Innanlands"/>
    <m/>
  </r>
  <r>
    <s v="Söludælur"/>
    <s v="Keflavíkurflugvöllur"/>
    <n v="230"/>
    <x v="5"/>
    <s v="Suðurnes"/>
    <x v="6"/>
    <x v="3"/>
    <s v="Sala innan svæðis - flj."/>
    <n v="280264"/>
    <n v="242.42836"/>
    <x v="5"/>
    <x v="3"/>
    <s v="Innanlands"/>
    <s v="Flugvallarstarfsemi"/>
  </r>
  <r>
    <s v="Söludælur"/>
    <s v="Njarðvík"/>
    <n v="260"/>
    <x v="5"/>
    <s v="Suðurnes"/>
    <x v="6"/>
    <x v="3"/>
    <s v="Sala innan svæðis - flj."/>
    <n v="42111"/>
    <n v="36.426015"/>
    <x v="10"/>
    <x v="2"/>
    <s v="Innanlands"/>
    <m/>
  </r>
  <r>
    <s v="Reykjavík"/>
    <s v="Keflavík"/>
    <n v="230"/>
    <x v="5"/>
    <s v="Suðurnes"/>
    <x v="1"/>
    <x v="0"/>
    <s v="Sala utan svæðis - flj."/>
    <n v="2001"/>
    <n v="1.50075"/>
    <x v="2"/>
    <x v="0"/>
    <s v="Innanlands"/>
    <m/>
  </r>
  <r>
    <s v="Reykjavík"/>
    <s v="Keflavík"/>
    <n v="230"/>
    <x v="5"/>
    <s v="Suðurnes"/>
    <x v="7"/>
    <x v="3"/>
    <s v="Sala innan svæðis - flj."/>
    <n v="0"/>
    <n v="0"/>
    <x v="2"/>
    <x v="0"/>
    <s v="Innanlands"/>
    <m/>
  </r>
  <r>
    <s v="Reykjavík"/>
    <s v="Keflavík"/>
    <n v="230"/>
    <x v="5"/>
    <s v="Suðurnes"/>
    <x v="7"/>
    <x v="3"/>
    <s v="Sala utan svæðis - flj."/>
    <n v="423596"/>
    <n v="366.41053999999997"/>
    <x v="2"/>
    <x v="0"/>
    <s v="Innanlands"/>
    <m/>
  </r>
  <r>
    <s v="Reykjavík"/>
    <s v="Keflavík"/>
    <n v="230"/>
    <x v="5"/>
    <s v="Suðurnes"/>
    <x v="8"/>
    <x v="3"/>
    <s v="Sala utan svæðis - flj."/>
    <n v="30145"/>
    <n v="26.075424999999999"/>
    <x v="2"/>
    <x v="2"/>
    <s v="Innanlands"/>
    <m/>
  </r>
  <r>
    <s v="Reykjavík"/>
    <s v="Keflavík"/>
    <n v="230"/>
    <x v="5"/>
    <s v="Suðurnes"/>
    <x v="9"/>
    <x v="3"/>
    <s v="Sala utan svæðis - flj."/>
    <n v="139902"/>
    <n v="121.01523"/>
    <x v="2"/>
    <x v="2"/>
    <s v="Innanlands"/>
    <m/>
  </r>
  <r>
    <s v="Reykjavík"/>
    <s v="Keflavík"/>
    <n v="230"/>
    <x v="5"/>
    <s v="Suðurnes"/>
    <x v="10"/>
    <x v="3"/>
    <s v="Sala utan svæðis - flj."/>
    <n v="563250"/>
    <n v="487.21125000000001"/>
    <x v="2"/>
    <x v="2"/>
    <s v="Innanlands"/>
    <m/>
  </r>
  <r>
    <s v="Reykjavík"/>
    <s v="Keflavík"/>
    <n v="230"/>
    <x v="5"/>
    <s v="Suðurnes"/>
    <x v="11"/>
    <x v="4"/>
    <s v="Sala utan svæðis - flj."/>
    <n v="659857"/>
    <n v="659.85699999999997"/>
    <x v="2"/>
    <x v="3"/>
    <s v="Innanlands"/>
    <m/>
  </r>
  <r>
    <s v="Söludælur"/>
    <s v="Keflavíkurflugvöllur"/>
    <n v="230"/>
    <x v="5"/>
    <s v="Suðurnes"/>
    <x v="7"/>
    <x v="3"/>
    <s v="Sala innan svæðis - flj."/>
    <n v="27672"/>
    <n v="23.93628"/>
    <x v="3"/>
    <x v="0"/>
    <s v="Innanlands"/>
    <m/>
  </r>
  <r>
    <s v="Reykjavík"/>
    <s v="Keflavíkurflugvöllur"/>
    <n v="230"/>
    <x v="5"/>
    <s v="Suðurnes"/>
    <x v="4"/>
    <x v="2"/>
    <s v="Sala utan svæðis - flj."/>
    <n v="41038"/>
    <n v="33.240780000000001"/>
    <x v="8"/>
    <x v="1"/>
    <s v="Innanlands"/>
    <m/>
  </r>
  <r>
    <s v="Söludælur"/>
    <s v="Keflavíkurflugvöllur"/>
    <n v="230"/>
    <x v="5"/>
    <s v="Suðurnes"/>
    <x v="3"/>
    <x v="1"/>
    <s v="Sala innan svæðis - flj."/>
    <n v="41756"/>
    <n v="30.440124000000001"/>
    <x v="6"/>
    <x v="1"/>
    <s v="Innanlands"/>
    <m/>
  </r>
  <r>
    <s v="Reykjavík"/>
    <s v="Keflavíkurflugvöllur"/>
    <n v="230"/>
    <x v="5"/>
    <s v="Suðurnes"/>
    <x v="3"/>
    <x v="1"/>
    <s v="Sala utan svæðis - flj."/>
    <n v="31471"/>
    <n v="22.942359"/>
    <x v="1"/>
    <x v="1"/>
    <s v="Innanlands"/>
    <m/>
  </r>
  <r>
    <s v="Reykjavík"/>
    <s v="Keflavíkurflugvöllur"/>
    <n v="230"/>
    <x v="5"/>
    <s v="Suðurnes"/>
    <x v="3"/>
    <x v="1"/>
    <s v="Sala utan svæðis - flj."/>
    <n v="30419"/>
    <n v="22.175451000000002"/>
    <x v="2"/>
    <x v="1"/>
    <s v="Innanlands"/>
    <m/>
  </r>
  <r>
    <s v="Söludælur"/>
    <s v="Keflavíkurflugvöllur"/>
    <n v="230"/>
    <x v="5"/>
    <s v="Suðurnes"/>
    <x v="1"/>
    <x v="0"/>
    <s v="Sala innan svæðis - flj."/>
    <n v="1652599"/>
    <n v="1239.4492499999999"/>
    <x v="3"/>
    <x v="0"/>
    <s v="Innanlands"/>
    <m/>
  </r>
  <r>
    <s v="Söludælur"/>
    <s v="Keflavíkurflugvöllur"/>
    <n v="230"/>
    <x v="5"/>
    <s v="Suðurnes"/>
    <x v="7"/>
    <x v="3"/>
    <s v="Sala innan svæðis - flj."/>
    <n v="2084126"/>
    <n v="1802.76899"/>
    <x v="3"/>
    <x v="0"/>
    <s v="Innanlands"/>
    <m/>
  </r>
  <r>
    <s v="Söludælur"/>
    <s v="Keflavíkurflugvöllur"/>
    <n v="230"/>
    <x v="5"/>
    <s v="Suðurnes"/>
    <x v="1"/>
    <x v="0"/>
    <s v="Sala innan svæðis - flj."/>
    <n v="294579"/>
    <n v="220.93424999999999"/>
    <x v="3"/>
    <x v="0"/>
    <s v="Innanlands"/>
    <m/>
  </r>
  <r>
    <s v="Reykjavík"/>
    <s v="Keflavík"/>
    <n v="230"/>
    <x v="5"/>
    <s v="Suðurnes"/>
    <x v="9"/>
    <x v="3"/>
    <s v="Sala ekki flutningsjöfnuð"/>
    <n v="36588"/>
    <n v="31.648619999999998"/>
    <x v="7"/>
    <x v="2"/>
    <s v="Millilanda"/>
    <m/>
  </r>
  <r>
    <s v="Reykjavík"/>
    <s v="Njarðvík"/>
    <n v="260"/>
    <x v="5"/>
    <s v="Suðurnes"/>
    <x v="6"/>
    <x v="3"/>
    <s v="Sala utan svæðis - flj."/>
    <n v="274342"/>
    <n v="237.30582999999999"/>
    <x v="10"/>
    <x v="3"/>
    <s v="Innanlands"/>
    <m/>
  </r>
  <r>
    <s v="Grímsey"/>
    <s v="Grímsey"/>
    <n v="601"/>
    <x v="6"/>
    <s v="Norðurland eystra"/>
    <x v="6"/>
    <x v="3"/>
    <s v="Sala innan svæðis - flj."/>
    <n v="216011.66666666666"/>
    <n v="186.85009166666666"/>
    <x v="1"/>
    <x v="2"/>
    <s v="Innanlands"/>
    <s v="Einni færslu skipt í tvennt til að geta flokkað betur"/>
  </r>
  <r>
    <s v="Grímsey"/>
    <s v="Grímsey"/>
    <n v="601"/>
    <x v="6"/>
    <s v="Norðurland eystra"/>
    <x v="6"/>
    <x v="3"/>
    <s v="Sala innan svæðis - flj."/>
    <n v="432023.33333333337"/>
    <n v="373.70018333333337"/>
    <x v="1"/>
    <x v="3"/>
    <s v="Innanlands"/>
    <s v="Einni færslu skipt í tvennt til að geta flokkað betur"/>
  </r>
  <r>
    <s v="Söludælur"/>
    <s v="Keflavíkurflugvöllur"/>
    <n v="230"/>
    <x v="5"/>
    <s v="Suðurnes"/>
    <x v="7"/>
    <x v="3"/>
    <s v="Sala innan svæðis - flj."/>
    <n v="261080"/>
    <n v="225.83420000000001"/>
    <x v="3"/>
    <x v="0"/>
    <s v="Innanlands"/>
    <m/>
  </r>
  <r>
    <s v="Söludælur"/>
    <s v="Keflavík"/>
    <n v="230"/>
    <x v="5"/>
    <s v="Suðurnes"/>
    <x v="1"/>
    <x v="0"/>
    <s v="Sala innan svæðis - flj."/>
    <n v="3556767"/>
    <n v="2667.5752499999999"/>
    <x v="2"/>
    <x v="0"/>
    <s v="Innanlands"/>
    <m/>
  </r>
  <r>
    <s v="Söludælur"/>
    <s v="Keflavík"/>
    <n v="230"/>
    <x v="5"/>
    <s v="Suðurnes"/>
    <x v="2"/>
    <x v="0"/>
    <s v="Sala innan svæðis - flj."/>
    <n v="28224"/>
    <n v="21.167999999999999"/>
    <x v="2"/>
    <x v="0"/>
    <s v="Innanlands"/>
    <m/>
  </r>
  <r>
    <s v="Söludælur"/>
    <s v="Keflavík"/>
    <n v="230"/>
    <x v="5"/>
    <s v="Suðurnes"/>
    <x v="7"/>
    <x v="3"/>
    <s v="Sala innan svæðis - flj."/>
    <n v="1630877"/>
    <n v="1410.708605"/>
    <x v="2"/>
    <x v="0"/>
    <s v="Innanlands"/>
    <m/>
  </r>
  <r>
    <s v="Söludælur"/>
    <s v="Keflavíkurflugvöllur"/>
    <n v="230"/>
    <x v="5"/>
    <s v="Suðurnes"/>
    <x v="0"/>
    <x v="0"/>
    <s v="Sala innan svæðis - flj."/>
    <n v="375895"/>
    <n v="281.92124999999999"/>
    <x v="3"/>
    <x v="0"/>
    <s v="Innanlands"/>
    <m/>
  </r>
  <r>
    <s v="Söludælur"/>
    <s v="Keflavíkurflugvöllur"/>
    <n v="230"/>
    <x v="5"/>
    <s v="Suðurnes"/>
    <x v="4"/>
    <x v="2"/>
    <s v="Sala innan svæðis - flj."/>
    <n v="10167"/>
    <n v="8.2352699999999999"/>
    <x v="6"/>
    <x v="1"/>
    <s v="Innanlands"/>
    <m/>
  </r>
  <r>
    <s v="Söludælur"/>
    <s v="Keflavíkurflugvöllur"/>
    <n v="230"/>
    <x v="5"/>
    <s v="Suðurnes"/>
    <x v="4"/>
    <x v="2"/>
    <s v="Sala innan svæðis - flj."/>
    <n v="10001"/>
    <n v="8.100810000000001"/>
    <x v="4"/>
    <x v="1"/>
    <s v="Innanlands"/>
    <m/>
  </r>
  <r>
    <s v="Söludælur"/>
    <s v="Keflavíkurflugvöllur"/>
    <n v="230"/>
    <x v="5"/>
    <s v="Suðurnes"/>
    <x v="7"/>
    <x v="3"/>
    <s v="Sala innan svæðis - flj."/>
    <n v="515693"/>
    <n v="446.07444500000003"/>
    <x v="3"/>
    <x v="0"/>
    <s v="Innanlands"/>
    <m/>
  </r>
  <r>
    <s v="Söludælur"/>
    <s v="Keflavík"/>
    <n v="230"/>
    <x v="5"/>
    <s v="Suðurnes"/>
    <x v="6"/>
    <x v="3"/>
    <s v="Sala innan svæðis - flj."/>
    <n v="82735"/>
    <n v="71.565774999999988"/>
    <x v="9"/>
    <x v="2"/>
    <s v="Innanlands"/>
    <m/>
  </r>
  <r>
    <s v="Reykjavík"/>
    <s v="Keflavík"/>
    <n v="230"/>
    <x v="5"/>
    <s v="Suðurnes"/>
    <x v="1"/>
    <x v="0"/>
    <s v="Sala ekki flutningsjöfnuð"/>
    <n v="402"/>
    <n v="0.30149999999999999"/>
    <x v="1"/>
    <x v="0"/>
    <s v="Millilanda"/>
    <m/>
  </r>
  <r>
    <s v="Reykjavík"/>
    <s v="Keflavík"/>
    <n v="230"/>
    <x v="5"/>
    <s v="Suðurnes"/>
    <x v="1"/>
    <x v="0"/>
    <s v="Sala innan svæðis - flj."/>
    <n v="0"/>
    <n v="0"/>
    <x v="1"/>
    <x v="0"/>
    <s v="Innanlands"/>
    <m/>
  </r>
  <r>
    <s v="Reykjavík"/>
    <s v="Keflavík"/>
    <n v="230"/>
    <x v="5"/>
    <s v="Suðurnes"/>
    <x v="1"/>
    <x v="0"/>
    <s v="Sala utan svæðis - flj."/>
    <n v="150866"/>
    <n v="113.1495"/>
    <x v="1"/>
    <x v="0"/>
    <s v="Innanlands"/>
    <m/>
  </r>
  <r>
    <s v="Reykjavík"/>
    <s v="Keflavík"/>
    <n v="230"/>
    <x v="5"/>
    <s v="Suðurnes"/>
    <x v="2"/>
    <x v="0"/>
    <s v="Sala ekki flutningsjöfnuð"/>
    <n v="378"/>
    <n v="0.28349999999999997"/>
    <x v="1"/>
    <x v="0"/>
    <s v="Millilanda"/>
    <m/>
  </r>
  <r>
    <s v="Reykjavík"/>
    <s v="Keflavík"/>
    <n v="230"/>
    <x v="5"/>
    <s v="Suðurnes"/>
    <x v="2"/>
    <x v="0"/>
    <s v="Sala utan svæðis - flj."/>
    <n v="1379"/>
    <n v="1.0342499999999999"/>
    <x v="1"/>
    <x v="0"/>
    <s v="Innanlands"/>
    <m/>
  </r>
  <r>
    <s v="Reykjavík"/>
    <s v="Keflavík"/>
    <n v="230"/>
    <x v="5"/>
    <s v="Suðurnes"/>
    <x v="7"/>
    <x v="3"/>
    <s v="Sala utan svæðis - flj."/>
    <n v="1397775"/>
    <n v="1209.0753749999999"/>
    <x v="1"/>
    <x v="0"/>
    <s v="Innanlands"/>
    <m/>
  </r>
  <r>
    <s v="Reykjavík"/>
    <s v="Keflavík"/>
    <n v="230"/>
    <x v="5"/>
    <s v="Suðurnes"/>
    <x v="9"/>
    <x v="3"/>
    <s v="Sala utan svæðis - flj."/>
    <n v="627227"/>
    <n v="542.55135499999994"/>
    <x v="1"/>
    <x v="2"/>
    <s v="Innanlands"/>
    <m/>
  </r>
  <r>
    <s v="Reykjavík"/>
    <s v="Keflavík"/>
    <n v="230"/>
    <x v="5"/>
    <s v="Suðurnes"/>
    <x v="10"/>
    <x v="3"/>
    <s v="Sala utan svæðis - flj."/>
    <n v="26784"/>
    <n v="23.16816"/>
    <x v="1"/>
    <x v="2"/>
    <s v="Innanlands"/>
    <m/>
  </r>
  <r>
    <s v="Söludælur"/>
    <s v="Keflavíkurflugvöllur"/>
    <n v="230"/>
    <x v="5"/>
    <s v="Suðurnes"/>
    <x v="6"/>
    <x v="3"/>
    <s v="Sala innan svæðis - flj."/>
    <n v="119376"/>
    <n v="103.26024000000001"/>
    <x v="3"/>
    <x v="3"/>
    <s v="Innanlands"/>
    <s v="Flugvallarstarfsemi"/>
  </r>
  <r>
    <s v="Söludælur"/>
    <s v="Keflavíkurflugvöllur"/>
    <n v="230"/>
    <x v="5"/>
    <s v="Suðurnes"/>
    <x v="6"/>
    <x v="3"/>
    <s v="Sala innan svæðis - flj."/>
    <n v="403683"/>
    <n v="349.18579499999998"/>
    <x v="3"/>
    <x v="3"/>
    <s v="Innanlands"/>
    <s v="Flugvallarstarfsemi"/>
  </r>
  <r>
    <s v="Söludælur"/>
    <s v="Keflavíkurflugvöllur"/>
    <n v="230"/>
    <x v="5"/>
    <s v="Suðurnes"/>
    <x v="4"/>
    <x v="2"/>
    <s v="Sala innan svæðis - flj."/>
    <n v="8987"/>
    <n v="7.2794699999999999"/>
    <x v="8"/>
    <x v="1"/>
    <s v="Innanlands"/>
    <m/>
  </r>
  <r>
    <s v="Söludælur"/>
    <s v="Keflavíkurflugvöllur"/>
    <n v="230"/>
    <x v="5"/>
    <s v="Suðurnes"/>
    <x v="3"/>
    <x v="1"/>
    <s v="Sala innan svæðis - flj."/>
    <n v="5055"/>
    <n v="3.685095"/>
    <x v="0"/>
    <x v="1"/>
    <s v="Innanlands"/>
    <m/>
  </r>
  <r>
    <s v="Reykjavík"/>
    <s v="Keflavíkurflugvöllur"/>
    <n v="230"/>
    <x v="5"/>
    <s v="Suðurnes"/>
    <x v="3"/>
    <x v="1"/>
    <s v="Sala innan svæðis - flj."/>
    <n v="2264"/>
    <n v="1.6504559999999999"/>
    <x v="1"/>
    <x v="1"/>
    <s v="Innanlands"/>
    <m/>
  </r>
  <r>
    <s v="Reykjavík"/>
    <s v="Keflavíkurflugvöllur"/>
    <n v="230"/>
    <x v="5"/>
    <s v="Suðurnes"/>
    <x v="3"/>
    <x v="1"/>
    <s v="Sala innan svæðis - flj."/>
    <n v="1605"/>
    <n v="1.170045"/>
    <x v="2"/>
    <x v="1"/>
    <s v="Innanlands"/>
    <m/>
  </r>
  <r>
    <s v="Söludælur"/>
    <s v="Keflavík"/>
    <n v="230"/>
    <x v="5"/>
    <s v="Suðurnes"/>
    <x v="5"/>
    <x v="2"/>
    <s v="Sala innan svæðis - flj."/>
    <n v="648"/>
    <n v="0.52488000000000001"/>
    <x v="0"/>
    <x v="1"/>
    <s v="Innanlands"/>
    <m/>
  </r>
  <r>
    <s v="Söludælur"/>
    <s v="Keflavíkurflugvöllur"/>
    <n v="230"/>
    <x v="5"/>
    <s v="Suðurnes"/>
    <x v="6"/>
    <x v="3"/>
    <s v="Sala innan svæðis - flj."/>
    <n v="230261"/>
    <n v="199.17576499999998"/>
    <x v="3"/>
    <x v="3"/>
    <s v="Innanlands"/>
    <s v="Flugvallarstarfsemi"/>
  </r>
  <r>
    <s v="Söludælur"/>
    <s v="Njarðvík"/>
    <n v="260"/>
    <x v="5"/>
    <s v="Suðurnes"/>
    <x v="6"/>
    <x v="3"/>
    <s v="Sala innan svæðis - flj."/>
    <n v="52020"/>
    <n v="44.997300000000003"/>
    <x v="9"/>
    <x v="2"/>
    <s v="Innanlands"/>
    <m/>
  </r>
  <r>
    <s v="Söludælur"/>
    <s v="Njarðvík"/>
    <n v="260"/>
    <x v="5"/>
    <s v="Suðurnes"/>
    <x v="6"/>
    <x v="3"/>
    <s v="Sala innan svæðis - flj."/>
    <n v="14058"/>
    <n v="12.160170000000001"/>
    <x v="9"/>
    <x v="2"/>
    <s v="Innanlands"/>
    <m/>
  </r>
  <r>
    <s v="Söludælur"/>
    <s v="Keflavíkurflugvöllur"/>
    <n v="230"/>
    <x v="5"/>
    <s v="Suðurnes"/>
    <x v="1"/>
    <x v="0"/>
    <s v="Sala innan svæðis - flj."/>
    <n v="720427"/>
    <n v="540.32024999999999"/>
    <x v="0"/>
    <x v="0"/>
    <s v="Innanlands"/>
    <m/>
  </r>
  <r>
    <s v="Reykjavík"/>
    <s v="Njarðvík"/>
    <n v="260"/>
    <x v="5"/>
    <s v="Suðurnes"/>
    <x v="6"/>
    <x v="3"/>
    <s v="Sala utan svæðis - flj."/>
    <n v="229449"/>
    <n v="198.47338500000001"/>
    <x v="9"/>
    <x v="2"/>
    <s v="Innanlands"/>
    <m/>
  </r>
  <r>
    <s v="Söludælur"/>
    <s v="Keflavíkurflugvöllur"/>
    <n v="230"/>
    <x v="5"/>
    <s v="Suðurnes"/>
    <x v="1"/>
    <x v="0"/>
    <s v="Sala innan svæðis - flj."/>
    <n v="72851"/>
    <n v="54.638249999999999"/>
    <x v="0"/>
    <x v="0"/>
    <s v="Innanlands"/>
    <m/>
  </r>
  <r>
    <s v="Söludælur"/>
    <s v="Keflavík"/>
    <n v="230"/>
    <x v="5"/>
    <s v="Suðurnes"/>
    <x v="1"/>
    <x v="0"/>
    <s v="Sala innan svæðis - flj."/>
    <n v="3098053"/>
    <n v="2323.5397499999999"/>
    <x v="1"/>
    <x v="0"/>
    <s v="Innanlands"/>
    <m/>
  </r>
  <r>
    <s v="Söludælur"/>
    <s v="Keflavík"/>
    <n v="230"/>
    <x v="5"/>
    <s v="Suðurnes"/>
    <x v="2"/>
    <x v="0"/>
    <s v="Sala innan svæðis - flj."/>
    <n v="31290"/>
    <n v="23.467500000000001"/>
    <x v="1"/>
    <x v="0"/>
    <s v="Innanlands"/>
    <m/>
  </r>
  <r>
    <s v="Söludælur"/>
    <s v="Keflavík"/>
    <n v="230"/>
    <x v="5"/>
    <s v="Suðurnes"/>
    <x v="7"/>
    <x v="3"/>
    <s v="Sala innan svæðis - flj."/>
    <n v="1293628"/>
    <n v="1118.98822"/>
    <x v="1"/>
    <x v="0"/>
    <s v="Innanlands"/>
    <m/>
  </r>
  <r>
    <s v="Söludælur"/>
    <s v="Keflavíkurflugvöllur"/>
    <n v="230"/>
    <x v="5"/>
    <s v="Suðurnes"/>
    <x v="2"/>
    <x v="0"/>
    <s v="Sala innan svæðis - flj."/>
    <n v="909"/>
    <n v="0.68174999999999997"/>
    <x v="0"/>
    <x v="0"/>
    <s v="Innanlands"/>
    <m/>
  </r>
  <r>
    <s v="Söludælur"/>
    <s v="Keflavík"/>
    <n v="230"/>
    <x v="5"/>
    <s v="Suðurnes"/>
    <x v="5"/>
    <x v="2"/>
    <s v="Sala innan svæðis - flj."/>
    <n v="648"/>
    <n v="0.52488000000000001"/>
    <x v="7"/>
    <x v="1"/>
    <s v="Innanlands"/>
    <m/>
  </r>
  <r>
    <s v="Söludælur"/>
    <s v="Njarðvík"/>
    <n v="260"/>
    <x v="5"/>
    <s v="Suðurnes"/>
    <x v="5"/>
    <x v="2"/>
    <s v="Sala innan svæðis - flj."/>
    <n v="486"/>
    <n v="0.39366000000000001"/>
    <x v="0"/>
    <x v="1"/>
    <s v="Innanlands"/>
    <m/>
  </r>
  <r>
    <s v="Söludælur"/>
    <s v="Keflavíkurflugvöllur"/>
    <n v="230"/>
    <x v="5"/>
    <s v="Suðurnes"/>
    <x v="0"/>
    <x v="0"/>
    <s v="Sala innan svæðis - flj."/>
    <n v="203377"/>
    <n v="152.53274999999999"/>
    <x v="0"/>
    <x v="0"/>
    <s v="Innanlands"/>
    <m/>
  </r>
  <r>
    <s v="Söludælur"/>
    <s v="Grindavík"/>
    <n v="240"/>
    <x v="7"/>
    <s v="Suðurnes"/>
    <x v="1"/>
    <x v="0"/>
    <s v="Sala innan svæðis - flj."/>
    <n v="454808"/>
    <n v="341.10599999999999"/>
    <x v="0"/>
    <x v="0"/>
    <s v="Innanlands"/>
    <m/>
  </r>
  <r>
    <s v="Söludælur"/>
    <s v="Grindavík"/>
    <n v="240"/>
    <x v="7"/>
    <s v="Suðurnes"/>
    <x v="0"/>
    <x v="0"/>
    <s v="Sala innan svæðis - flj."/>
    <n v="262897"/>
    <n v="197.17275000000001"/>
    <x v="0"/>
    <x v="0"/>
    <s v="Innanlands"/>
    <m/>
  </r>
  <r>
    <s v="Söludælur"/>
    <s v="Grindavík"/>
    <n v="240"/>
    <x v="7"/>
    <s v="Suðurnes"/>
    <x v="5"/>
    <x v="2"/>
    <s v="Sala innan svæðis - flj."/>
    <n v="486"/>
    <n v="0.39366000000000001"/>
    <x v="0"/>
    <x v="1"/>
    <s v="Innanlands"/>
    <m/>
  </r>
  <r>
    <s v="Akureyri"/>
    <s v="Grindavík"/>
    <n v="240"/>
    <x v="7"/>
    <s v="Suðurnes"/>
    <x v="9"/>
    <x v="3"/>
    <s v="Sala utan svæðis - flj."/>
    <n v="24015"/>
    <n v="20.772974999999999"/>
    <x v="0"/>
    <x v="2"/>
    <s v="Innanlands"/>
    <m/>
  </r>
  <r>
    <s v="Söludælur"/>
    <s v="Grindavík"/>
    <n v="240"/>
    <x v="7"/>
    <s v="Suðurnes"/>
    <x v="6"/>
    <x v="3"/>
    <s v="Sala innan svæðis - flj."/>
    <n v="39216"/>
    <n v="33.921839999999996"/>
    <x v="1"/>
    <x v="3"/>
    <s v="Innanlands"/>
    <m/>
  </r>
  <r>
    <s v="Grindavík"/>
    <s v="Grindavík"/>
    <n v="240"/>
    <x v="7"/>
    <s v="Suðurnes"/>
    <x v="6"/>
    <x v="3"/>
    <s v="Sala ekki flutningsjöfnuð"/>
    <n v="459"/>
    <n v="0.39703499999999997"/>
    <x v="1"/>
    <x v="2"/>
    <s v="Millilanda"/>
    <m/>
  </r>
  <r>
    <s v="Grindavík"/>
    <s v="Grindavík"/>
    <n v="240"/>
    <x v="7"/>
    <s v="Suðurnes"/>
    <x v="7"/>
    <x v="3"/>
    <s v="Sala innan svæðis - flj."/>
    <n v="82997"/>
    <n v="71.792405000000002"/>
    <x v="0"/>
    <x v="0"/>
    <s v="Innanlands"/>
    <m/>
  </r>
  <r>
    <s v="Grindavík"/>
    <s v="Grindavík"/>
    <n v="240"/>
    <x v="7"/>
    <s v="Suðurnes"/>
    <x v="8"/>
    <x v="3"/>
    <s v="Sala innan svæðis - flj."/>
    <n v="859099"/>
    <n v="743.12063499999999"/>
    <x v="0"/>
    <x v="2"/>
    <s v="Innanlands"/>
    <m/>
  </r>
  <r>
    <s v="Grindavík"/>
    <s v="Grindavík"/>
    <n v="240"/>
    <x v="7"/>
    <s v="Suðurnes"/>
    <x v="9"/>
    <x v="3"/>
    <s v="Sala innan svæðis - flj."/>
    <n v="359121"/>
    <n v="310.63966499999998"/>
    <x v="0"/>
    <x v="2"/>
    <s v="Innanlands"/>
    <m/>
  </r>
  <r>
    <s v="Grindavík"/>
    <s v="Grindavík"/>
    <n v="240"/>
    <x v="7"/>
    <s v="Suðurnes"/>
    <x v="6"/>
    <x v="3"/>
    <s v="Sala innan svæðis - flj."/>
    <n v="290498"/>
    <n v="251.28076999999999"/>
    <x v="1"/>
    <x v="2"/>
    <s v="Innanlands"/>
    <m/>
  </r>
  <r>
    <s v="Reykjavík"/>
    <s v="Grindavík"/>
    <n v="240"/>
    <x v="7"/>
    <s v="Suðurnes"/>
    <x v="7"/>
    <x v="3"/>
    <s v="Sala utan svæðis - flj."/>
    <n v="32798"/>
    <n v="28.370270000000001"/>
    <x v="0"/>
    <x v="0"/>
    <s v="Innanlands"/>
    <m/>
  </r>
  <r>
    <s v="Reykjavík"/>
    <s v="Grindavík"/>
    <n v="240"/>
    <x v="7"/>
    <s v="Suðurnes"/>
    <x v="9"/>
    <x v="3"/>
    <s v="Sala utan svæðis - flj."/>
    <n v="7834180"/>
    <n v="6776.5657000000001"/>
    <x v="0"/>
    <x v="2"/>
    <s v="Innanlands"/>
    <m/>
  </r>
  <r>
    <s v="Reykjavík"/>
    <s v="Grindavík"/>
    <n v="240"/>
    <x v="7"/>
    <s v="Suðurnes"/>
    <x v="6"/>
    <x v="3"/>
    <s v="Sala utan svæðis - flj."/>
    <n v="743765"/>
    <n v="643.35672499999998"/>
    <x v="1"/>
    <x v="2"/>
    <s v="Innanlands"/>
    <m/>
  </r>
  <r>
    <s v="Grindavík"/>
    <s v="Grindavík"/>
    <n v="240"/>
    <x v="7"/>
    <s v="Suðurnes"/>
    <x v="9"/>
    <x v="3"/>
    <s v="Sala ekki flutningsjöfnuð"/>
    <n v="57642"/>
    <n v="49.860330000000005"/>
    <x v="1"/>
    <x v="2"/>
    <s v="Millilanda"/>
    <m/>
  </r>
  <r>
    <s v="Grindavík"/>
    <s v="Grindavík"/>
    <n v="240"/>
    <x v="7"/>
    <s v="Suðurnes"/>
    <x v="11"/>
    <x v="4"/>
    <s v="Sala ekki flutningsjöfnuð"/>
    <n v="106965"/>
    <n v="106.965"/>
    <x v="1"/>
    <x v="2"/>
    <s v="Millilanda"/>
    <m/>
  </r>
  <r>
    <s v="Söludælur"/>
    <s v="Grindavík"/>
    <n v="240"/>
    <x v="7"/>
    <s v="Suðurnes"/>
    <x v="6"/>
    <x v="3"/>
    <s v="Sala innan svæðis - flj."/>
    <n v="23841"/>
    <n v="20.622465000000002"/>
    <x v="2"/>
    <x v="3"/>
    <s v="Innanlands"/>
    <m/>
  </r>
  <r>
    <s v="Söludælur"/>
    <s v="Grindavík"/>
    <n v="240"/>
    <x v="7"/>
    <s v="Suðurnes"/>
    <x v="7"/>
    <x v="3"/>
    <s v="Sala innan svæðis - flj."/>
    <n v="1337706"/>
    <n v="1157.1156899999999"/>
    <x v="0"/>
    <x v="0"/>
    <s v="Innanlands"/>
    <m/>
  </r>
  <r>
    <s v="Grindavík"/>
    <s v="Grindavík"/>
    <n v="240"/>
    <x v="7"/>
    <s v="Suðurnes"/>
    <x v="6"/>
    <x v="3"/>
    <s v="Sala innan svæðis - flj."/>
    <n v="831095"/>
    <n v="718.89717500000006"/>
    <x v="2"/>
    <x v="2"/>
    <s v="Innanlands"/>
    <m/>
  </r>
  <r>
    <s v="Grindavík"/>
    <s v="Grindavík"/>
    <n v="240"/>
    <x v="7"/>
    <s v="Suðurnes"/>
    <x v="7"/>
    <x v="3"/>
    <s v="Sala innan svæðis - flj."/>
    <n v="55463"/>
    <n v="47.975495000000002"/>
    <x v="3"/>
    <x v="0"/>
    <s v="Innanlands"/>
    <m/>
  </r>
  <r>
    <s v="Grindavík"/>
    <s v="Grindavík"/>
    <n v="240"/>
    <x v="7"/>
    <s v="Suðurnes"/>
    <x v="8"/>
    <x v="3"/>
    <s v="Sala innan svæðis - flj."/>
    <n v="256462"/>
    <n v="221.83963"/>
    <x v="3"/>
    <x v="2"/>
    <s v="Innanlands"/>
    <m/>
  </r>
  <r>
    <s v="Grindavík"/>
    <s v="Grindavík"/>
    <n v="240"/>
    <x v="7"/>
    <s v="Suðurnes"/>
    <x v="9"/>
    <x v="3"/>
    <s v="Sala innan svæðis - flj."/>
    <n v="331251"/>
    <n v="286.53211499999998"/>
    <x v="3"/>
    <x v="2"/>
    <s v="Innanlands"/>
    <m/>
  </r>
  <r>
    <s v="Grindavík"/>
    <s v="Grindavík"/>
    <n v="240"/>
    <x v="7"/>
    <s v="Suðurnes"/>
    <x v="10"/>
    <x v="3"/>
    <s v="Sala innan svæðis - flj."/>
    <n v="10062"/>
    <n v="8.7036299999999986"/>
    <x v="3"/>
    <x v="2"/>
    <s v="Innanlands"/>
    <m/>
  </r>
  <r>
    <s v="Reykjavík"/>
    <s v="Grindavík"/>
    <n v="240"/>
    <x v="7"/>
    <s v="Suðurnes"/>
    <x v="6"/>
    <x v="3"/>
    <s v="Sala utan svæðis - flj."/>
    <n v="608910"/>
    <n v="526.70715000000007"/>
    <x v="2"/>
    <x v="2"/>
    <s v="Innanlands"/>
    <m/>
  </r>
  <r>
    <s v="Reykjavík"/>
    <s v="Grindavík"/>
    <n v="240"/>
    <x v="7"/>
    <s v="Suðurnes"/>
    <x v="7"/>
    <x v="3"/>
    <s v="Sala utan svæðis - flj."/>
    <n v="28525"/>
    <n v="24.674125"/>
    <x v="3"/>
    <x v="0"/>
    <s v="Innanlands"/>
    <m/>
  </r>
  <r>
    <s v="Reykjavík"/>
    <s v="Grindavík"/>
    <n v="240"/>
    <x v="7"/>
    <s v="Suðurnes"/>
    <x v="9"/>
    <x v="3"/>
    <s v="Sala utan svæðis - flj."/>
    <n v="7398311"/>
    <n v="6399.5390149999994"/>
    <x v="3"/>
    <x v="2"/>
    <s v="Innanlands"/>
    <m/>
  </r>
  <r>
    <s v="Söludælur"/>
    <s v="Grindavík"/>
    <n v="240"/>
    <x v="7"/>
    <s v="Suðurnes"/>
    <x v="7"/>
    <x v="3"/>
    <s v="Sala ekki flutningsjöfnuð"/>
    <n v="0"/>
    <n v="0"/>
    <x v="1"/>
    <x v="0"/>
    <s v="Millilanda"/>
    <m/>
  </r>
  <r>
    <s v="Söludælur"/>
    <s v="Grindavík"/>
    <n v="240"/>
    <x v="7"/>
    <s v="Suðurnes"/>
    <x v="6"/>
    <x v="3"/>
    <s v="Sala innan svæðis - flj."/>
    <n v="26984"/>
    <n v="23.341159999999999"/>
    <x v="4"/>
    <x v="3"/>
    <s v="Innanlands"/>
    <m/>
  </r>
  <r>
    <s v="Söludælur"/>
    <s v="Grindavík"/>
    <n v="240"/>
    <x v="7"/>
    <s v="Suðurnes"/>
    <x v="1"/>
    <x v="0"/>
    <s v="Sala innan svæðis - flj."/>
    <n v="575310"/>
    <n v="431.48250000000002"/>
    <x v="3"/>
    <x v="0"/>
    <s v="Innanlands"/>
    <m/>
  </r>
  <r>
    <s v="Söludælur"/>
    <s v="Grindavík"/>
    <n v="240"/>
    <x v="7"/>
    <s v="Suðurnes"/>
    <x v="0"/>
    <x v="0"/>
    <s v="Sala innan svæðis - flj."/>
    <n v="402509"/>
    <n v="301.88175000000001"/>
    <x v="3"/>
    <x v="0"/>
    <s v="Innanlands"/>
    <m/>
  </r>
  <r>
    <s v="Söludælur"/>
    <s v="Grindavík"/>
    <n v="240"/>
    <x v="7"/>
    <s v="Suðurnes"/>
    <x v="7"/>
    <x v="3"/>
    <s v="Sala innan svæðis - flj."/>
    <n v="1647560"/>
    <n v="1425.1393999999998"/>
    <x v="3"/>
    <x v="0"/>
    <s v="Innanlands"/>
    <m/>
  </r>
  <r>
    <s v="Akureyri"/>
    <s v="Grindavík"/>
    <n v="240"/>
    <x v="7"/>
    <s v="Suðurnes"/>
    <x v="9"/>
    <x v="3"/>
    <s v="Sala utan svæðis - flj."/>
    <n v="10241"/>
    <n v="8.8584650000000007"/>
    <x v="5"/>
    <x v="2"/>
    <s v="Innanlands"/>
    <m/>
  </r>
  <r>
    <s v="Grindavík"/>
    <s v="Grindavík"/>
    <n v="240"/>
    <x v="7"/>
    <s v="Suðurnes"/>
    <x v="7"/>
    <x v="3"/>
    <s v="Sala innan svæðis - flj."/>
    <n v="116014"/>
    <n v="100.35211"/>
    <x v="5"/>
    <x v="0"/>
    <s v="Innanlands"/>
    <m/>
  </r>
  <r>
    <s v="Grindavík"/>
    <s v="Grindavík"/>
    <n v="240"/>
    <x v="7"/>
    <s v="Suðurnes"/>
    <x v="8"/>
    <x v="3"/>
    <s v="Sala innan svæðis - flj."/>
    <n v="400945"/>
    <n v="346.81742500000001"/>
    <x v="5"/>
    <x v="2"/>
    <s v="Innanlands"/>
    <m/>
  </r>
  <r>
    <s v="Grindavík"/>
    <s v="Grindavík"/>
    <n v="240"/>
    <x v="7"/>
    <s v="Suðurnes"/>
    <x v="9"/>
    <x v="3"/>
    <s v="Sala innan svæðis - flj."/>
    <n v="510185"/>
    <n v="441.310025"/>
    <x v="5"/>
    <x v="2"/>
    <s v="Innanlands"/>
    <m/>
  </r>
  <r>
    <s v="Grindavík"/>
    <s v="Grindavík"/>
    <n v="240"/>
    <x v="7"/>
    <s v="Suðurnes"/>
    <x v="6"/>
    <x v="3"/>
    <s v="Sala innan svæðis - flj."/>
    <n v="341327"/>
    <n v="295.24785499999996"/>
    <x v="4"/>
    <x v="2"/>
    <s v="Innanlands"/>
    <m/>
  </r>
  <r>
    <s v="Reykjavík"/>
    <s v="Grindavík"/>
    <n v="240"/>
    <x v="7"/>
    <s v="Suðurnes"/>
    <x v="7"/>
    <x v="3"/>
    <s v="Sala utan svæðis - flj."/>
    <n v="23651"/>
    <n v="20.458115000000003"/>
    <x v="5"/>
    <x v="0"/>
    <s v="Innanlands"/>
    <m/>
  </r>
  <r>
    <s v="Reykjavík"/>
    <s v="Grindavík"/>
    <n v="240"/>
    <x v="7"/>
    <s v="Suðurnes"/>
    <x v="9"/>
    <x v="3"/>
    <s v="Sala utan svæðis - flj."/>
    <n v="6717439"/>
    <n v="5810.5847350000004"/>
    <x v="5"/>
    <x v="2"/>
    <s v="Innanlands"/>
    <m/>
  </r>
  <r>
    <s v="Reykjavík"/>
    <s v="Grindavík"/>
    <n v="240"/>
    <x v="7"/>
    <s v="Suðurnes"/>
    <x v="10"/>
    <x v="3"/>
    <s v="Sala utan svæðis - flj."/>
    <n v="10392"/>
    <n v="8.9890799999999995"/>
    <x v="5"/>
    <x v="2"/>
    <s v="Innanlands"/>
    <m/>
  </r>
  <r>
    <s v="Reykjavík"/>
    <s v="Grindavík"/>
    <n v="240"/>
    <x v="7"/>
    <s v="Suðurnes"/>
    <x v="6"/>
    <x v="3"/>
    <s v="Sala utan svæðis - flj."/>
    <n v="222361"/>
    <n v="192.342265"/>
    <x v="4"/>
    <x v="2"/>
    <s v="Innanlands"/>
    <m/>
  </r>
  <r>
    <s v="Grímsey"/>
    <s v="Grímsey"/>
    <n v="601"/>
    <x v="6"/>
    <s v="Norðurland eystra"/>
    <x v="6"/>
    <x v="3"/>
    <s v="Sala innan svæðis - flj."/>
    <n v="224098.33333333331"/>
    <n v="193.84505833333333"/>
    <x v="2"/>
    <x v="2"/>
    <s v="Innanlands"/>
    <s v="Einni færslu skipt í tvennt til að geta flokkað betur"/>
  </r>
  <r>
    <s v="Grímsey"/>
    <s v="Grímsey"/>
    <n v="601"/>
    <x v="6"/>
    <s v="Norðurland eystra"/>
    <x v="6"/>
    <x v="3"/>
    <s v="Sala innan svæðis - flj."/>
    <n v="448196.66666666669"/>
    <n v="387.69011666666671"/>
    <x v="2"/>
    <x v="3"/>
    <s v="Innanlands"/>
    <s v="Einni færslu skipt í tvennt til að geta flokkað betur"/>
  </r>
  <r>
    <s v="Söludælur"/>
    <s v="Grindavík"/>
    <n v="240"/>
    <x v="7"/>
    <s v="Suðurnes"/>
    <x v="1"/>
    <x v="0"/>
    <s v="Sala innan svæðis - flj."/>
    <n v="731893"/>
    <n v="548.91975000000002"/>
    <x v="5"/>
    <x v="0"/>
    <s v="Innanlands"/>
    <m/>
  </r>
  <r>
    <s v="Söludælur"/>
    <s v="Grindavík"/>
    <n v="240"/>
    <x v="7"/>
    <s v="Suðurnes"/>
    <x v="0"/>
    <x v="0"/>
    <s v="Sala innan svæðis - flj."/>
    <n v="375348"/>
    <n v="281.51100000000002"/>
    <x v="5"/>
    <x v="0"/>
    <s v="Innanlands"/>
    <m/>
  </r>
  <r>
    <s v="Söludælur"/>
    <s v="Grindavík"/>
    <n v="240"/>
    <x v="7"/>
    <s v="Suðurnes"/>
    <x v="7"/>
    <x v="3"/>
    <s v="Sala innan svæðis - flj."/>
    <n v="1865721"/>
    <n v="1613.848665"/>
    <x v="5"/>
    <x v="0"/>
    <s v="Innanlands"/>
    <m/>
  </r>
  <r>
    <s v="Söludælur"/>
    <s v="Grindavík"/>
    <n v="240"/>
    <x v="7"/>
    <s v="Suðurnes"/>
    <x v="5"/>
    <x v="2"/>
    <s v="Sala innan svæðis - flj."/>
    <n v="162"/>
    <n v="0.13122"/>
    <x v="5"/>
    <x v="1"/>
    <s v="Innanlands"/>
    <m/>
  </r>
  <r>
    <s v="Grindavík"/>
    <s v="Grindavík"/>
    <n v="240"/>
    <x v="7"/>
    <s v="Suðurnes"/>
    <x v="6"/>
    <x v="3"/>
    <s v="Sala innan svæðis - flj."/>
    <n v="323204"/>
    <n v="279.57146"/>
    <x v="6"/>
    <x v="2"/>
    <s v="Innanlands"/>
    <m/>
  </r>
  <r>
    <s v="Eskifjörður"/>
    <s v="Grindavík"/>
    <n v="240"/>
    <x v="7"/>
    <s v="Suðurnes"/>
    <x v="9"/>
    <x v="3"/>
    <s v="Sala utan svæðis - flj."/>
    <n v="33885"/>
    <n v="29.310525000000002"/>
    <x v="7"/>
    <x v="2"/>
    <s v="Innanlands"/>
    <m/>
  </r>
  <r>
    <s v="Grindavík"/>
    <s v="Grindavík"/>
    <n v="240"/>
    <x v="7"/>
    <s v="Suðurnes"/>
    <x v="7"/>
    <x v="3"/>
    <s v="Sala innan svæðis - flj."/>
    <n v="202535"/>
    <n v="175.19277499999998"/>
    <x v="7"/>
    <x v="0"/>
    <s v="Innanlands"/>
    <m/>
  </r>
  <r>
    <s v="Grindavík"/>
    <s v="Grindavík"/>
    <n v="240"/>
    <x v="7"/>
    <s v="Suðurnes"/>
    <x v="8"/>
    <x v="3"/>
    <s v="Sala innan svæðis - flj."/>
    <n v="438003"/>
    <n v="378.87259499999999"/>
    <x v="7"/>
    <x v="2"/>
    <s v="Innanlands"/>
    <m/>
  </r>
  <r>
    <s v="Grindavík"/>
    <s v="Grindavík"/>
    <n v="240"/>
    <x v="7"/>
    <s v="Suðurnes"/>
    <x v="9"/>
    <x v="3"/>
    <s v="Sala innan svæðis - flj."/>
    <n v="496277"/>
    <n v="429.279605"/>
    <x v="7"/>
    <x v="2"/>
    <s v="Innanlands"/>
    <m/>
  </r>
  <r>
    <s v="Reykjavík"/>
    <s v="Grindavík"/>
    <n v="240"/>
    <x v="7"/>
    <s v="Suðurnes"/>
    <x v="6"/>
    <x v="3"/>
    <s v="Sala utan svæðis - flj."/>
    <n v="337852"/>
    <n v="292.24197999999996"/>
    <x v="6"/>
    <x v="2"/>
    <s v="Innanlands"/>
    <m/>
  </r>
  <r>
    <s v="Reykjavík"/>
    <s v="Grindavík"/>
    <n v="240"/>
    <x v="7"/>
    <s v="Suðurnes"/>
    <x v="7"/>
    <x v="3"/>
    <s v="Sala utan svæðis - flj."/>
    <n v="68695"/>
    <n v="59.421175000000005"/>
    <x v="7"/>
    <x v="0"/>
    <s v="Innanlands"/>
    <m/>
  </r>
  <r>
    <s v="Reykjavík"/>
    <s v="Grindavík"/>
    <n v="240"/>
    <x v="7"/>
    <s v="Suðurnes"/>
    <x v="8"/>
    <x v="3"/>
    <s v="Sala utan svæðis - flj."/>
    <n v="30007"/>
    <n v="25.956054999999999"/>
    <x v="7"/>
    <x v="2"/>
    <s v="Innanlands"/>
    <m/>
  </r>
  <r>
    <s v="Reykjavík"/>
    <s v="Grindavík"/>
    <n v="240"/>
    <x v="7"/>
    <s v="Suðurnes"/>
    <x v="9"/>
    <x v="3"/>
    <s v="Sala utan svæðis - flj."/>
    <n v="6168500"/>
    <n v="5335.7524999999996"/>
    <x v="7"/>
    <x v="2"/>
    <s v="Innanlands"/>
    <m/>
  </r>
  <r>
    <s v="Söludælur"/>
    <s v="Grindavík"/>
    <n v="240"/>
    <x v="7"/>
    <s v="Suðurnes"/>
    <x v="1"/>
    <x v="0"/>
    <s v="Sala innan svæðis - flj."/>
    <n v="742766"/>
    <n v="557.07449999999994"/>
    <x v="7"/>
    <x v="0"/>
    <s v="Innanlands"/>
    <m/>
  </r>
  <r>
    <s v="Söludælur"/>
    <s v="Grindavík"/>
    <n v="240"/>
    <x v="7"/>
    <s v="Suðurnes"/>
    <x v="0"/>
    <x v="0"/>
    <s v="Sala innan svæðis - flj."/>
    <n v="517022"/>
    <n v="387.76650000000001"/>
    <x v="7"/>
    <x v="0"/>
    <s v="Innanlands"/>
    <m/>
  </r>
  <r>
    <s v="Söludælur"/>
    <s v="Grindavík"/>
    <n v="240"/>
    <x v="7"/>
    <s v="Suðurnes"/>
    <x v="7"/>
    <x v="3"/>
    <s v="Sala innan svæðis - flj."/>
    <n v="1659010"/>
    <n v="1435.0436499999998"/>
    <x v="7"/>
    <x v="0"/>
    <s v="Innanlands"/>
    <m/>
  </r>
  <r>
    <s v="Grímsey"/>
    <s v="Grímsey"/>
    <n v="601"/>
    <x v="6"/>
    <s v="Norðurland eystra"/>
    <x v="6"/>
    <x v="3"/>
    <s v="Sala innan svæðis - flj."/>
    <n v="223725.33333333331"/>
    <n v="193.5224133333333"/>
    <x v="4"/>
    <x v="2"/>
    <s v="Innanlands"/>
    <s v="Einni færslu skipt í tvennt til að geta flokkað betur"/>
  </r>
  <r>
    <s v="Grímsey"/>
    <s v="Grímsey"/>
    <n v="601"/>
    <x v="6"/>
    <s v="Norðurland eystra"/>
    <x v="6"/>
    <x v="3"/>
    <s v="Sala innan svæðis - flj."/>
    <n v="447450.66666666669"/>
    <n v="387.04482666666667"/>
    <x v="4"/>
    <x v="3"/>
    <s v="Innanlands"/>
    <s v="Einni færslu skipt í tvennt til að geta flokkað betur"/>
  </r>
  <r>
    <s v="Grindavík"/>
    <s v="Grindavík"/>
    <n v="240"/>
    <x v="7"/>
    <s v="Suðurnes"/>
    <x v="7"/>
    <x v="3"/>
    <s v="Sala innan svæðis - flj."/>
    <n v="205719"/>
    <n v="177.946935"/>
    <x v="9"/>
    <x v="0"/>
    <s v="Innanlands"/>
    <m/>
  </r>
  <r>
    <s v="Grindavík"/>
    <s v="Grindavík"/>
    <n v="240"/>
    <x v="7"/>
    <s v="Suðurnes"/>
    <x v="8"/>
    <x v="3"/>
    <s v="Sala innan svæðis - flj."/>
    <n v="429264"/>
    <n v="371.31335999999999"/>
    <x v="9"/>
    <x v="2"/>
    <s v="Innanlands"/>
    <m/>
  </r>
  <r>
    <s v="Grindavík"/>
    <s v="Grindavík"/>
    <n v="240"/>
    <x v="7"/>
    <s v="Suðurnes"/>
    <x v="9"/>
    <x v="3"/>
    <s v="Sala innan svæðis - flj."/>
    <n v="522611"/>
    <n v="452.058515"/>
    <x v="9"/>
    <x v="2"/>
    <s v="Innanlands"/>
    <m/>
  </r>
  <r>
    <s v="Grindavík"/>
    <s v="Grindavík"/>
    <n v="240"/>
    <x v="7"/>
    <s v="Suðurnes"/>
    <x v="6"/>
    <x v="3"/>
    <s v="Sala innan svæðis - flj."/>
    <n v="334631"/>
    <n v="289.45581500000003"/>
    <x v="8"/>
    <x v="2"/>
    <s v="Innanlands"/>
    <m/>
  </r>
  <r>
    <s v="Reykjavík"/>
    <s v="Grindavík"/>
    <n v="240"/>
    <x v="7"/>
    <s v="Suðurnes"/>
    <x v="7"/>
    <x v="3"/>
    <s v="Sala utan svæðis - flj."/>
    <n v="64809"/>
    <n v="56.059784999999998"/>
    <x v="9"/>
    <x v="0"/>
    <s v="Innanlands"/>
    <m/>
  </r>
  <r>
    <s v="Reykjavík"/>
    <s v="Grindavík"/>
    <n v="240"/>
    <x v="7"/>
    <s v="Suðurnes"/>
    <x v="9"/>
    <x v="3"/>
    <s v="Sala utan svæðis - flj."/>
    <n v="6280297"/>
    <n v="5432.456905"/>
    <x v="9"/>
    <x v="2"/>
    <s v="Innanlands"/>
    <m/>
  </r>
  <r>
    <s v="Reykjavík"/>
    <s v="Grindavík"/>
    <n v="240"/>
    <x v="7"/>
    <s v="Suðurnes"/>
    <x v="11"/>
    <x v="4"/>
    <s v="Sala utan svæðis - flj."/>
    <n v="29313"/>
    <n v="29.312999999999999"/>
    <x v="9"/>
    <x v="2"/>
    <s v="Innanlands"/>
    <m/>
  </r>
  <r>
    <s v="Reykjavík"/>
    <s v="Grindavík"/>
    <n v="240"/>
    <x v="7"/>
    <s v="Suðurnes"/>
    <x v="6"/>
    <x v="3"/>
    <s v="Sala innan svæðis - flj."/>
    <n v="16783"/>
    <n v="14.517295000000001"/>
    <x v="8"/>
    <x v="2"/>
    <s v="Innanlands"/>
    <m/>
  </r>
  <r>
    <s v="Reykjavík"/>
    <s v="Grindavík"/>
    <n v="240"/>
    <x v="7"/>
    <s v="Suðurnes"/>
    <x v="6"/>
    <x v="3"/>
    <s v="Sala utan svæðis - flj."/>
    <n v="277651"/>
    <n v="240.168115"/>
    <x v="8"/>
    <x v="2"/>
    <s v="Innanlands"/>
    <m/>
  </r>
  <r>
    <s v="Söludælur"/>
    <s v="Grindavík"/>
    <n v="240"/>
    <x v="7"/>
    <s v="Suðurnes"/>
    <x v="1"/>
    <x v="0"/>
    <s v="Sala innan svæðis - flj."/>
    <n v="851327"/>
    <n v="638.49525000000006"/>
    <x v="9"/>
    <x v="0"/>
    <s v="Innanlands"/>
    <m/>
  </r>
  <r>
    <s v="Söludælur"/>
    <s v="Grindavík"/>
    <n v="240"/>
    <x v="7"/>
    <s v="Suðurnes"/>
    <x v="0"/>
    <x v="0"/>
    <s v="Sala innan svæðis - flj."/>
    <n v="509616"/>
    <n v="382.21199999999999"/>
    <x v="9"/>
    <x v="0"/>
    <s v="Innanlands"/>
    <m/>
  </r>
  <r>
    <s v="Söludælur"/>
    <s v="Grindavík"/>
    <n v="240"/>
    <x v="7"/>
    <s v="Suðurnes"/>
    <x v="7"/>
    <x v="3"/>
    <s v="Sala innan svæðis - flj."/>
    <n v="1551445"/>
    <n v="1341.9999250000001"/>
    <x v="9"/>
    <x v="0"/>
    <s v="Innanlands"/>
    <m/>
  </r>
  <r>
    <s v="Grímsey"/>
    <s v="Grímsey"/>
    <n v="601"/>
    <x v="6"/>
    <s v="Norðurland eystra"/>
    <x v="6"/>
    <x v="3"/>
    <s v="Sala innan svæðis - flj."/>
    <n v="214399.33333333331"/>
    <n v="185.4554233333333"/>
    <x v="6"/>
    <x v="2"/>
    <s v="Innanlands"/>
    <s v="Einni færslu skipt í tvennt til að geta flokkað betur"/>
  </r>
  <r>
    <s v="Grímsey"/>
    <s v="Grímsey"/>
    <n v="601"/>
    <x v="6"/>
    <s v="Norðurland eystra"/>
    <x v="6"/>
    <x v="3"/>
    <s v="Sala innan svæðis - flj."/>
    <n v="428798.66666666669"/>
    <n v="370.91084666666666"/>
    <x v="6"/>
    <x v="3"/>
    <s v="Innanlands"/>
    <s v="Einni færslu skipt í tvennt til að geta flokkað betur"/>
  </r>
  <r>
    <s v="Grindavík"/>
    <s v="Grindavík"/>
    <n v="240"/>
    <x v="7"/>
    <s v="Suðurnes"/>
    <x v="6"/>
    <x v="3"/>
    <s v="Sala innan svæðis - flj."/>
    <n v="499530"/>
    <n v="432.09345000000002"/>
    <x v="10"/>
    <x v="2"/>
    <s v="Innanlands"/>
    <m/>
  </r>
  <r>
    <s v="Grindavík"/>
    <s v="Grindavík"/>
    <n v="240"/>
    <x v="7"/>
    <s v="Suðurnes"/>
    <x v="7"/>
    <x v="3"/>
    <s v="Sala innan svæðis - flj."/>
    <n v="211031"/>
    <n v="182.54181500000001"/>
    <x v="10"/>
    <x v="0"/>
    <s v="Innanlands"/>
    <m/>
  </r>
  <r>
    <s v="Grindavík"/>
    <s v="Grindavík"/>
    <n v="240"/>
    <x v="7"/>
    <s v="Suðurnes"/>
    <x v="8"/>
    <x v="3"/>
    <s v="Sala innan svæðis - flj."/>
    <n v="536732"/>
    <n v="464.27317999999997"/>
    <x v="10"/>
    <x v="2"/>
    <s v="Innanlands"/>
    <m/>
  </r>
  <r>
    <s v="Grindavík"/>
    <s v="Grindavík"/>
    <n v="240"/>
    <x v="7"/>
    <s v="Suðurnes"/>
    <x v="9"/>
    <x v="3"/>
    <s v="Sala innan svæðis - flj."/>
    <n v="2186774"/>
    <n v="1891.55951"/>
    <x v="10"/>
    <x v="2"/>
    <s v="Innanlands"/>
    <m/>
  </r>
  <r>
    <s v="Grindavík"/>
    <s v="Grindavík"/>
    <n v="240"/>
    <x v="7"/>
    <s v="Suðurnes"/>
    <x v="10"/>
    <x v="3"/>
    <s v="Sala innan svæðis - flj."/>
    <n v="20509"/>
    <n v="17.740285"/>
    <x v="10"/>
    <x v="2"/>
    <s v="Innanlands"/>
    <m/>
  </r>
  <r>
    <s v="Reykjavík"/>
    <s v="Grindavík"/>
    <n v="240"/>
    <x v="7"/>
    <s v="Suðurnes"/>
    <x v="6"/>
    <x v="3"/>
    <s v="Sala utan svæðis - flj."/>
    <n v="470922"/>
    <n v="407.34752999999995"/>
    <x v="10"/>
    <x v="2"/>
    <s v="Innanlands"/>
    <m/>
  </r>
  <r>
    <s v="Reykjavík"/>
    <s v="Grindavík"/>
    <n v="240"/>
    <x v="7"/>
    <s v="Suðurnes"/>
    <x v="7"/>
    <x v="3"/>
    <s v="Sala utan svæðis - flj."/>
    <n v="80845"/>
    <n v="69.930925000000002"/>
    <x v="10"/>
    <x v="0"/>
    <s v="Innanlands"/>
    <m/>
  </r>
  <r>
    <s v="Reykjavík"/>
    <s v="Grindavík"/>
    <n v="240"/>
    <x v="7"/>
    <s v="Suðurnes"/>
    <x v="9"/>
    <x v="3"/>
    <s v="Sala utan svæðis - flj."/>
    <n v="6823079"/>
    <n v="5901.9633350000004"/>
    <x v="10"/>
    <x v="2"/>
    <s v="Innanlands"/>
    <m/>
  </r>
  <r>
    <s v="Reykjavík"/>
    <s v="Grindavík"/>
    <n v="240"/>
    <x v="7"/>
    <s v="Suðurnes"/>
    <x v="10"/>
    <x v="3"/>
    <s v="Sala utan svæðis - flj."/>
    <n v="30158"/>
    <n v="26.086669999999998"/>
    <x v="10"/>
    <x v="2"/>
    <s v="Innanlands"/>
    <m/>
  </r>
  <r>
    <s v="Grindavík"/>
    <s v="Grindavík"/>
    <n v="240"/>
    <x v="7"/>
    <s v="Suðurnes"/>
    <x v="9"/>
    <x v="3"/>
    <s v="Sala ekki flutningsjöfnuð"/>
    <n v="57526"/>
    <n v="49.759989999999995"/>
    <x v="6"/>
    <x v="2"/>
    <s v="Millilanda"/>
    <m/>
  </r>
  <r>
    <s v="Söludælur"/>
    <s v="Grindavík"/>
    <n v="240"/>
    <x v="7"/>
    <s v="Suðurnes"/>
    <x v="1"/>
    <x v="0"/>
    <s v="Sala innan svæðis - flj."/>
    <n v="996714"/>
    <n v="747.53549999999996"/>
    <x v="10"/>
    <x v="0"/>
    <s v="Innanlands"/>
    <m/>
  </r>
  <r>
    <s v="Söludælur"/>
    <s v="Grindavík"/>
    <n v="240"/>
    <x v="7"/>
    <s v="Suðurnes"/>
    <x v="0"/>
    <x v="0"/>
    <s v="Sala innan svæðis - flj."/>
    <n v="293167"/>
    <n v="219.87524999999999"/>
    <x v="10"/>
    <x v="0"/>
    <s v="Innanlands"/>
    <m/>
  </r>
  <r>
    <s v="Söludælur"/>
    <s v="Grindavík"/>
    <n v="240"/>
    <x v="7"/>
    <s v="Suðurnes"/>
    <x v="7"/>
    <x v="3"/>
    <s v="Sala innan svæðis - flj."/>
    <n v="1391818"/>
    <n v="1203.9225700000002"/>
    <x v="10"/>
    <x v="0"/>
    <s v="Innanlands"/>
    <m/>
  </r>
  <r>
    <s v="Grindavík"/>
    <s v="Grindavík"/>
    <n v="240"/>
    <x v="7"/>
    <s v="Suðurnes"/>
    <x v="6"/>
    <x v="3"/>
    <s v="Sala innan svæðis - flj."/>
    <n v="423744"/>
    <n v="366.53856000000002"/>
    <x v="9"/>
    <x v="2"/>
    <s v="Innanlands"/>
    <m/>
  </r>
  <r>
    <s v="Grindavík"/>
    <s v="Grindavík"/>
    <n v="240"/>
    <x v="7"/>
    <s v="Suðurnes"/>
    <x v="7"/>
    <x v="3"/>
    <s v="Sala innan svæðis - flj."/>
    <n v="185364"/>
    <n v="160.33985999999999"/>
    <x v="8"/>
    <x v="0"/>
    <s v="Innanlands"/>
    <m/>
  </r>
  <r>
    <s v="Grindavík"/>
    <s v="Grindavík"/>
    <n v="240"/>
    <x v="7"/>
    <s v="Suðurnes"/>
    <x v="8"/>
    <x v="3"/>
    <s v="Sala innan svæðis - flj."/>
    <n v="322225"/>
    <n v="278.724625"/>
    <x v="8"/>
    <x v="2"/>
    <s v="Innanlands"/>
    <m/>
  </r>
  <r>
    <s v="Grindavík"/>
    <s v="Grindavík"/>
    <n v="240"/>
    <x v="7"/>
    <s v="Suðurnes"/>
    <x v="9"/>
    <x v="3"/>
    <s v="Sala innan svæðis - flj."/>
    <n v="1817890"/>
    <n v="1572.4748500000001"/>
    <x v="8"/>
    <x v="2"/>
    <s v="Innanlands"/>
    <m/>
  </r>
  <r>
    <s v="Grindavík"/>
    <s v="Grindavík"/>
    <n v="240"/>
    <x v="7"/>
    <s v="Suðurnes"/>
    <x v="10"/>
    <x v="3"/>
    <s v="Sala innan svæðis - flj."/>
    <n v="34183"/>
    <n v="29.568294999999999"/>
    <x v="8"/>
    <x v="2"/>
    <s v="Innanlands"/>
    <m/>
  </r>
  <r>
    <s v="Reykjavík"/>
    <s v="Grindavík"/>
    <n v="240"/>
    <x v="7"/>
    <s v="Suðurnes"/>
    <x v="6"/>
    <x v="3"/>
    <s v="Sala utan svæðis - flj."/>
    <n v="565470"/>
    <n v="489.13155"/>
    <x v="9"/>
    <x v="2"/>
    <s v="Innanlands"/>
    <m/>
  </r>
  <r>
    <s v="Reykjavík"/>
    <s v="Grindavík"/>
    <n v="240"/>
    <x v="7"/>
    <s v="Suðurnes"/>
    <x v="7"/>
    <x v="3"/>
    <s v="Sala utan svæðis - flj."/>
    <n v="90589"/>
    <n v="78.359485000000006"/>
    <x v="8"/>
    <x v="0"/>
    <s v="Innanlands"/>
    <m/>
  </r>
  <r>
    <s v="Reykjavík"/>
    <s v="Grindavík"/>
    <n v="240"/>
    <x v="7"/>
    <s v="Suðurnes"/>
    <x v="8"/>
    <x v="3"/>
    <s v="Sala utan svæðis - flj."/>
    <n v="34360"/>
    <n v="29.721400000000003"/>
    <x v="8"/>
    <x v="2"/>
    <s v="Innanlands"/>
    <m/>
  </r>
  <r>
    <s v="Reykjavík"/>
    <s v="Grindavík"/>
    <n v="240"/>
    <x v="7"/>
    <s v="Suðurnes"/>
    <x v="9"/>
    <x v="3"/>
    <s v="Sala innan svæðis - flj."/>
    <n v="149315"/>
    <n v="129.15747500000001"/>
    <x v="8"/>
    <x v="2"/>
    <s v="Innanlands"/>
    <m/>
  </r>
  <r>
    <s v="Reykjavík"/>
    <s v="Grindavík"/>
    <n v="240"/>
    <x v="7"/>
    <s v="Suðurnes"/>
    <x v="9"/>
    <x v="3"/>
    <s v="Sala utan svæðis - flj."/>
    <n v="6058235"/>
    <n v="5240.3732749999999"/>
    <x v="8"/>
    <x v="2"/>
    <s v="Innanlands"/>
    <m/>
  </r>
  <r>
    <s v="Reykjavík"/>
    <s v="Grindavík"/>
    <n v="240"/>
    <x v="7"/>
    <s v="Suðurnes"/>
    <x v="10"/>
    <x v="3"/>
    <s v="Sala utan svæðis - flj."/>
    <n v="51199"/>
    <n v="44.287134999999999"/>
    <x v="8"/>
    <x v="2"/>
    <s v="Innanlands"/>
    <m/>
  </r>
  <r>
    <s v="Grindavík"/>
    <s v="Grindavík"/>
    <n v="240"/>
    <x v="7"/>
    <s v="Suðurnes"/>
    <x v="9"/>
    <x v="3"/>
    <s v="Sala ekki flutningsjöfnuð"/>
    <n v="15000"/>
    <n v="12.975"/>
    <x v="8"/>
    <x v="2"/>
    <s v="Millilanda"/>
    <m/>
  </r>
  <r>
    <s v="Grímsey"/>
    <s v="Grímsey"/>
    <n v="601"/>
    <x v="6"/>
    <s v="Norðurland eystra"/>
    <x v="6"/>
    <x v="3"/>
    <s v="Sala innan svæðis - flj."/>
    <n v="185681.33333333331"/>
    <n v="160.6143533333333"/>
    <x v="8"/>
    <x v="2"/>
    <s v="Innanlands"/>
    <s v="Einni færslu skipt í tvennt til að geta flokkað betur"/>
  </r>
  <r>
    <s v="Grímsey"/>
    <s v="Grímsey"/>
    <n v="601"/>
    <x v="6"/>
    <s v="Norðurland eystra"/>
    <x v="6"/>
    <x v="3"/>
    <s v="Sala innan svæðis - flj."/>
    <n v="371362.66666666669"/>
    <n v="321.22870666666665"/>
    <x v="8"/>
    <x v="3"/>
    <s v="Innanlands"/>
    <s v="Einni færslu skipt í tvennt til að geta flokkað betur"/>
  </r>
  <r>
    <s v="Söludælur"/>
    <s v="Grindavík"/>
    <n v="240"/>
    <x v="7"/>
    <s v="Suðurnes"/>
    <x v="1"/>
    <x v="0"/>
    <s v="Sala innan svæðis - flj."/>
    <n v="1234722"/>
    <n v="926.04150000000004"/>
    <x v="8"/>
    <x v="0"/>
    <s v="Innanlands"/>
    <m/>
  </r>
  <r>
    <s v="Söludælur"/>
    <s v="Grindavík"/>
    <n v="240"/>
    <x v="7"/>
    <s v="Suðurnes"/>
    <x v="7"/>
    <x v="3"/>
    <s v="Sala innan svæðis - flj."/>
    <n v="1174758"/>
    <n v="1016.1656700000001"/>
    <x v="8"/>
    <x v="0"/>
    <s v="Innanlands"/>
    <m/>
  </r>
  <r>
    <s v="Grindavík"/>
    <s v="Grindavík"/>
    <n v="240"/>
    <x v="7"/>
    <s v="Suðurnes"/>
    <x v="6"/>
    <x v="3"/>
    <s v="Sala innan svæðis - flj."/>
    <n v="299885"/>
    <n v="259.40052500000002"/>
    <x v="7"/>
    <x v="2"/>
    <s v="Innanlands"/>
    <m/>
  </r>
  <r>
    <s v="Grindavík"/>
    <s v="Grindavík"/>
    <n v="240"/>
    <x v="7"/>
    <s v="Suðurnes"/>
    <x v="7"/>
    <x v="3"/>
    <s v="Sala innan svæðis - flj."/>
    <n v="211213"/>
    <n v="182.69924499999999"/>
    <x v="6"/>
    <x v="0"/>
    <s v="Innanlands"/>
    <m/>
  </r>
  <r>
    <s v="Grindavík"/>
    <s v="Grindavík"/>
    <n v="240"/>
    <x v="7"/>
    <s v="Suðurnes"/>
    <x v="8"/>
    <x v="3"/>
    <s v="Sala innan svæðis - flj."/>
    <n v="618572"/>
    <n v="535.06478000000004"/>
    <x v="6"/>
    <x v="2"/>
    <s v="Innanlands"/>
    <m/>
  </r>
  <r>
    <s v="Grindavík"/>
    <s v="Grindavík"/>
    <n v="240"/>
    <x v="7"/>
    <s v="Suðurnes"/>
    <x v="9"/>
    <x v="3"/>
    <s v="Sala innan svæðis - flj."/>
    <n v="343997"/>
    <n v="297.55740499999996"/>
    <x v="6"/>
    <x v="2"/>
    <s v="Innanlands"/>
    <m/>
  </r>
  <r>
    <s v="Grindavík"/>
    <s v="Grindavík"/>
    <n v="240"/>
    <x v="7"/>
    <s v="Suðurnes"/>
    <x v="10"/>
    <x v="3"/>
    <s v="Sala innan svæðis - flj."/>
    <n v="1343512"/>
    <n v="1162.13788"/>
    <x v="6"/>
    <x v="2"/>
    <s v="Innanlands"/>
    <m/>
  </r>
  <r>
    <s v="Reykjavík"/>
    <s v="Grindavík"/>
    <n v="240"/>
    <x v="7"/>
    <s v="Suðurnes"/>
    <x v="6"/>
    <x v="3"/>
    <s v="Sala utan svæðis - flj."/>
    <n v="822607"/>
    <n v="711.55505499999992"/>
    <x v="7"/>
    <x v="2"/>
    <s v="Innanlands"/>
    <m/>
  </r>
  <r>
    <s v="Reykjavík"/>
    <s v="Grindavík"/>
    <n v="240"/>
    <x v="7"/>
    <s v="Suðurnes"/>
    <x v="7"/>
    <x v="3"/>
    <s v="Sala innan svæðis - flj."/>
    <n v="19168"/>
    <n v="16.58032"/>
    <x v="6"/>
    <x v="0"/>
    <s v="Innanlands"/>
    <m/>
  </r>
  <r>
    <s v="Reykjavík"/>
    <s v="Grindavík"/>
    <n v="240"/>
    <x v="7"/>
    <s v="Suðurnes"/>
    <x v="7"/>
    <x v="3"/>
    <s v="Sala utan svæðis - flj."/>
    <n v="114253"/>
    <n v="98.828845000000001"/>
    <x v="6"/>
    <x v="0"/>
    <s v="Innanlands"/>
    <m/>
  </r>
  <r>
    <s v="Reykjavík"/>
    <s v="Grindavík"/>
    <n v="240"/>
    <x v="7"/>
    <s v="Suðurnes"/>
    <x v="9"/>
    <x v="3"/>
    <s v="Sala utan svæðis - flj."/>
    <n v="6791403"/>
    <n v="5874.5635949999996"/>
    <x v="6"/>
    <x v="2"/>
    <s v="Innanlands"/>
    <m/>
  </r>
  <r>
    <s v="Reykjavík"/>
    <s v="Grindavík"/>
    <n v="240"/>
    <x v="7"/>
    <s v="Suðurnes"/>
    <x v="10"/>
    <x v="3"/>
    <s v="Sala utan svæðis - flj."/>
    <n v="1005789"/>
    <n v="870.00748499999997"/>
    <x v="6"/>
    <x v="2"/>
    <s v="Innanlands"/>
    <m/>
  </r>
  <r>
    <s v="Reykjavík"/>
    <s v="Grindavík"/>
    <n v="240"/>
    <x v="7"/>
    <s v="Suðurnes"/>
    <x v="11"/>
    <x v="4"/>
    <s v="Sala utan svæðis - flj."/>
    <n v="54949"/>
    <n v="54.948999999999998"/>
    <x v="6"/>
    <x v="2"/>
    <s v="Innanlands"/>
    <m/>
  </r>
  <r>
    <s v="Grímsey"/>
    <s v="Grímsey"/>
    <n v="601"/>
    <x v="6"/>
    <s v="Norðurland eystra"/>
    <x v="9"/>
    <x v="3"/>
    <s v="Sala innan svæðis - flj."/>
    <n v="16078"/>
    <n v="13.90747"/>
    <x v="8"/>
    <x v="2"/>
    <s v="Innanlands"/>
    <s v="Einni færslu skipt í tvennt til að geta flokkað betur"/>
  </r>
  <r>
    <s v="Grímsey"/>
    <s v="Grímsey"/>
    <n v="601"/>
    <x v="6"/>
    <s v="Norðurland eystra"/>
    <x v="6"/>
    <x v="3"/>
    <s v="Sala innan svæðis - flj."/>
    <n v="191009.33333333331"/>
    <n v="165.2230733333333"/>
    <x v="10"/>
    <x v="2"/>
    <s v="Innanlands"/>
    <s v="Einni færslu skipt í tvennt til að geta flokkað betur"/>
  </r>
  <r>
    <s v="Söludælur"/>
    <s v="Grindavík"/>
    <n v="240"/>
    <x v="7"/>
    <s v="Suðurnes"/>
    <x v="1"/>
    <x v="0"/>
    <s v="Sala innan svæðis - flj."/>
    <n v="1259920"/>
    <n v="944.94"/>
    <x v="6"/>
    <x v="0"/>
    <s v="Innanlands"/>
    <m/>
  </r>
  <r>
    <s v="Söludælur"/>
    <s v="Grindavík"/>
    <n v="240"/>
    <x v="7"/>
    <s v="Suðurnes"/>
    <x v="7"/>
    <x v="3"/>
    <s v="Sala innan svæðis - flj."/>
    <n v="1006949"/>
    <n v="871.01088500000003"/>
    <x v="6"/>
    <x v="0"/>
    <s v="Innanlands"/>
    <m/>
  </r>
  <r>
    <s v="Grindavík"/>
    <s v="Grindavík"/>
    <n v="240"/>
    <x v="7"/>
    <s v="Suðurnes"/>
    <x v="6"/>
    <x v="3"/>
    <s v="Sala innan svæðis - flj."/>
    <n v="351097"/>
    <n v="303.69890499999997"/>
    <x v="5"/>
    <x v="2"/>
    <s v="Innanlands"/>
    <m/>
  </r>
  <r>
    <s v="Reykjavík"/>
    <s v="Grindavík"/>
    <n v="240"/>
    <x v="7"/>
    <s v="Suðurnes"/>
    <x v="6"/>
    <x v="3"/>
    <s v="Sala utan svæðis - flj."/>
    <n v="1006018"/>
    <n v="870.20556999999997"/>
    <x v="5"/>
    <x v="2"/>
    <s v="Innanlands"/>
    <m/>
  </r>
  <r>
    <s v="Grindavík"/>
    <s v="Grindavík"/>
    <n v="240"/>
    <x v="7"/>
    <s v="Suðurnes"/>
    <x v="7"/>
    <x v="3"/>
    <s v="Sala innan svæðis - flj."/>
    <n v="218930"/>
    <n v="189.37445000000002"/>
    <x v="4"/>
    <x v="0"/>
    <s v="Innanlands"/>
    <m/>
  </r>
  <r>
    <s v="Grindavík"/>
    <s v="Grindavík"/>
    <n v="240"/>
    <x v="7"/>
    <s v="Suðurnes"/>
    <x v="8"/>
    <x v="3"/>
    <s v="Sala innan svæðis - flj."/>
    <n v="533498"/>
    <n v="461.47577000000001"/>
    <x v="4"/>
    <x v="2"/>
    <s v="Innanlands"/>
    <m/>
  </r>
  <r>
    <s v="Grindavík"/>
    <s v="Grindavík"/>
    <n v="240"/>
    <x v="7"/>
    <s v="Suðurnes"/>
    <x v="9"/>
    <x v="3"/>
    <s v="Sala innan svæðis - flj."/>
    <n v="408792"/>
    <n v="353.60508000000004"/>
    <x v="4"/>
    <x v="2"/>
    <s v="Innanlands"/>
    <m/>
  </r>
  <r>
    <s v="Grindavík"/>
    <s v="Grindavík"/>
    <n v="240"/>
    <x v="7"/>
    <s v="Suðurnes"/>
    <x v="10"/>
    <x v="3"/>
    <s v="Sala innan svæðis - flj."/>
    <n v="1466576"/>
    <n v="1268.58824"/>
    <x v="4"/>
    <x v="2"/>
    <s v="Innanlands"/>
    <m/>
  </r>
  <r>
    <s v="Reykjavík"/>
    <s v="Grindavík"/>
    <n v="240"/>
    <x v="7"/>
    <s v="Suðurnes"/>
    <x v="7"/>
    <x v="3"/>
    <s v="Sala utan svæðis - flj."/>
    <n v="211331"/>
    <n v="182.80131499999999"/>
    <x v="4"/>
    <x v="0"/>
    <s v="Innanlands"/>
    <m/>
  </r>
  <r>
    <s v="Reykjavík"/>
    <s v="Grindavík"/>
    <n v="240"/>
    <x v="7"/>
    <s v="Suðurnes"/>
    <x v="9"/>
    <x v="3"/>
    <s v="Sala utan svæðis - flj."/>
    <n v="5787970"/>
    <n v="5006.5940499999997"/>
    <x v="4"/>
    <x v="2"/>
    <s v="Innanlands"/>
    <m/>
  </r>
  <r>
    <s v="Reykjavík"/>
    <s v="Grindavík"/>
    <n v="240"/>
    <x v="7"/>
    <s v="Suðurnes"/>
    <x v="10"/>
    <x v="3"/>
    <s v="Sala utan svæðis - flj."/>
    <n v="1365721"/>
    <n v="1181.348665"/>
    <x v="4"/>
    <x v="2"/>
    <s v="Innanlands"/>
    <m/>
  </r>
  <r>
    <s v="Grímsey"/>
    <s v="Grímsey"/>
    <n v="601"/>
    <x v="6"/>
    <s v="Norðurland eystra"/>
    <x v="6"/>
    <x v="3"/>
    <s v="Sala innan svæðis - flj."/>
    <n v="382018.66666666669"/>
    <n v="330.44614666666666"/>
    <x v="10"/>
    <x v="2"/>
    <s v="Innanlands"/>
    <s v="Einni færslu skipt í tvennt til að geta flokkað betur"/>
  </r>
  <r>
    <s v="Grímsey"/>
    <s v="Grímsey"/>
    <n v="601"/>
    <x v="6"/>
    <s v="Norðurland eystra"/>
    <x v="6"/>
    <x v="3"/>
    <s v="Sala innan svæðis - flj."/>
    <n v="177236"/>
    <n v="153.30913999999999"/>
    <x v="9"/>
    <x v="2"/>
    <s v="Innanlands"/>
    <s v="Einni færslu skipt í tvennt til að geta flokkað betur"/>
  </r>
  <r>
    <s v="Grindavík"/>
    <s v="Grindavík"/>
    <n v="240"/>
    <x v="7"/>
    <s v="Suðurnes"/>
    <x v="9"/>
    <x v="3"/>
    <s v="Sala ekki flutningsjöfnuð"/>
    <n v="13496"/>
    <n v="11.67404"/>
    <x v="9"/>
    <x v="2"/>
    <s v="Millilanda"/>
    <m/>
  </r>
  <r>
    <s v="Söludælur"/>
    <s v="Grindavík"/>
    <n v="240"/>
    <x v="7"/>
    <s v="Suðurnes"/>
    <x v="1"/>
    <x v="0"/>
    <s v="Sala innan svæðis - flj."/>
    <n v="1247112"/>
    <n v="935.33399999999995"/>
    <x v="4"/>
    <x v="0"/>
    <s v="Innanlands"/>
    <m/>
  </r>
  <r>
    <s v="Söludælur"/>
    <s v="Grindavík"/>
    <n v="240"/>
    <x v="7"/>
    <s v="Suðurnes"/>
    <x v="7"/>
    <x v="3"/>
    <s v="Sala innan svæðis - flj."/>
    <n v="876857"/>
    <n v="758.48130499999991"/>
    <x v="4"/>
    <x v="0"/>
    <s v="Innanlands"/>
    <m/>
  </r>
  <r>
    <s v="Grindavík"/>
    <s v="Grindavík"/>
    <n v="240"/>
    <x v="7"/>
    <s v="Suðurnes"/>
    <x v="6"/>
    <x v="3"/>
    <s v="Sala innan svæðis - flj."/>
    <n v="236369"/>
    <n v="204.45918499999999"/>
    <x v="3"/>
    <x v="2"/>
    <s v="Innanlands"/>
    <m/>
  </r>
  <r>
    <s v="Grindavík"/>
    <s v="Grindavík"/>
    <n v="240"/>
    <x v="7"/>
    <s v="Suðurnes"/>
    <x v="7"/>
    <x v="3"/>
    <s v="Sala innan svæðis - flj."/>
    <n v="190873"/>
    <n v="165.10514499999999"/>
    <x v="2"/>
    <x v="0"/>
    <s v="Innanlands"/>
    <m/>
  </r>
  <r>
    <s v="Grindavík"/>
    <s v="Grindavík"/>
    <n v="240"/>
    <x v="7"/>
    <s v="Suðurnes"/>
    <x v="8"/>
    <x v="3"/>
    <s v="Sala innan svæðis - flj."/>
    <n v="540981"/>
    <n v="467.94856500000003"/>
    <x v="2"/>
    <x v="2"/>
    <s v="Innanlands"/>
    <m/>
  </r>
  <r>
    <s v="Grindavík"/>
    <s v="Grindavík"/>
    <n v="240"/>
    <x v="7"/>
    <s v="Suðurnes"/>
    <x v="9"/>
    <x v="3"/>
    <s v="Sala innan svæðis - flj."/>
    <n v="566190"/>
    <n v="489.75434999999999"/>
    <x v="2"/>
    <x v="2"/>
    <s v="Innanlands"/>
    <m/>
  </r>
  <r>
    <s v="Grindavík"/>
    <s v="Grindavík"/>
    <n v="240"/>
    <x v="7"/>
    <s v="Suðurnes"/>
    <x v="10"/>
    <x v="3"/>
    <s v="Sala innan svæðis - flj."/>
    <n v="1248471"/>
    <n v="1079.9274150000001"/>
    <x v="2"/>
    <x v="2"/>
    <s v="Innanlands"/>
    <m/>
  </r>
  <r>
    <s v="Reykjavík"/>
    <s v="Grindavík"/>
    <n v="240"/>
    <x v="7"/>
    <s v="Suðurnes"/>
    <x v="6"/>
    <x v="3"/>
    <s v="Sala utan svæðis - flj."/>
    <n v="400663"/>
    <n v="346.57349499999998"/>
    <x v="3"/>
    <x v="2"/>
    <s v="Innanlands"/>
    <m/>
  </r>
  <r>
    <s v="Grindavík"/>
    <s v="Grindavík"/>
    <n v="240"/>
    <x v="7"/>
    <s v="Suðurnes"/>
    <x v="9"/>
    <x v="3"/>
    <s v="Sala ekki flutningsjöfnuð"/>
    <n v="70510"/>
    <n v="60.991150000000005"/>
    <x v="7"/>
    <x v="2"/>
    <s v="Millilanda"/>
    <m/>
  </r>
  <r>
    <s v="Reykjavík"/>
    <s v="Grindavík"/>
    <n v="240"/>
    <x v="7"/>
    <s v="Suðurnes"/>
    <x v="7"/>
    <x v="3"/>
    <s v="Sala innan svæðis - flj."/>
    <n v="0"/>
    <n v="0"/>
    <x v="2"/>
    <x v="0"/>
    <s v="Innanlands"/>
    <m/>
  </r>
  <r>
    <s v="Reykjavík"/>
    <s v="Grindavík"/>
    <n v="240"/>
    <x v="7"/>
    <s v="Suðurnes"/>
    <x v="7"/>
    <x v="3"/>
    <s v="Sala utan svæðis - flj."/>
    <n v="204025"/>
    <n v="176.48162500000001"/>
    <x v="2"/>
    <x v="0"/>
    <s v="Innanlands"/>
    <m/>
  </r>
  <r>
    <s v="Reykjavík"/>
    <s v="Grindavík"/>
    <n v="240"/>
    <x v="7"/>
    <s v="Suðurnes"/>
    <x v="9"/>
    <x v="3"/>
    <s v="Sala utan svæðis - flj."/>
    <n v="7100883"/>
    <n v="6142.2637949999998"/>
    <x v="2"/>
    <x v="2"/>
    <s v="Innanlands"/>
    <m/>
  </r>
  <r>
    <s v="Reykjavík"/>
    <s v="Grindavík"/>
    <n v="240"/>
    <x v="7"/>
    <s v="Suðurnes"/>
    <x v="10"/>
    <x v="3"/>
    <s v="Sala utan svæðis - flj."/>
    <n v="1553991"/>
    <n v="1344.202215"/>
    <x v="2"/>
    <x v="2"/>
    <s v="Innanlands"/>
    <m/>
  </r>
  <r>
    <s v="Grímsey"/>
    <s v="Grímsey"/>
    <n v="601"/>
    <x v="6"/>
    <s v="Norðurland eystra"/>
    <x v="6"/>
    <x v="3"/>
    <s v="Sala innan svæðis - flj."/>
    <n v="354472"/>
    <n v="306.61827999999997"/>
    <x v="9"/>
    <x v="2"/>
    <s v="Innanlands"/>
    <s v="Einni færslu skipt í tvennt til að geta flokkað betur"/>
  </r>
  <r>
    <s v="Grímsey"/>
    <s v="Grímsey"/>
    <n v="601"/>
    <x v="6"/>
    <s v="Norðurland eystra"/>
    <x v="6"/>
    <x v="3"/>
    <s v="Sala innan svæðis - flj."/>
    <n v="165959"/>
    <n v="143.55453500000002"/>
    <x v="7"/>
    <x v="2"/>
    <s v="Innanlands"/>
    <s v="Einni færslu skipt í tvennt til að geta flokkað betur"/>
  </r>
  <r>
    <s v="Akureyri"/>
    <s v="Grindavík"/>
    <n v="240"/>
    <x v="7"/>
    <s v="Suðurnes"/>
    <x v="6"/>
    <x v="3"/>
    <s v="Sala utan svæðis - flj."/>
    <n v="4712"/>
    <n v="4.0758799999999997"/>
    <x v="0"/>
    <x v="2"/>
    <s v="Innanlands"/>
    <m/>
  </r>
  <r>
    <s v="Söludælur"/>
    <s v="Grindavík"/>
    <n v="240"/>
    <x v="7"/>
    <s v="Suðurnes"/>
    <x v="1"/>
    <x v="0"/>
    <s v="Sala innan svæðis - flj."/>
    <n v="1243129"/>
    <n v="932.34675000000004"/>
    <x v="2"/>
    <x v="0"/>
    <s v="Innanlands"/>
    <m/>
  </r>
  <r>
    <s v="Söludælur"/>
    <s v="Grindavík"/>
    <n v="240"/>
    <x v="7"/>
    <s v="Suðurnes"/>
    <x v="7"/>
    <x v="3"/>
    <s v="Sala innan svæðis - flj."/>
    <n v="823655"/>
    <n v="712.46157499999993"/>
    <x v="2"/>
    <x v="0"/>
    <s v="Innanlands"/>
    <m/>
  </r>
  <r>
    <s v="Grindavík"/>
    <s v="Grindavík"/>
    <n v="240"/>
    <x v="7"/>
    <s v="Suðurnes"/>
    <x v="6"/>
    <x v="3"/>
    <s v="Sala innan svæðis - flj."/>
    <n v="256635"/>
    <n v="221.98927499999999"/>
    <x v="0"/>
    <x v="2"/>
    <s v="Innanlands"/>
    <m/>
  </r>
  <r>
    <s v="Grindavík"/>
    <s v="Grindavík"/>
    <n v="240"/>
    <x v="7"/>
    <s v="Suðurnes"/>
    <x v="1"/>
    <x v="0"/>
    <s v="Sala innan svæðis - flj."/>
    <n v="29104"/>
    <n v="21.827999999999999"/>
    <x v="1"/>
    <x v="0"/>
    <s v="Innanlands"/>
    <m/>
  </r>
  <r>
    <s v="Grindavík"/>
    <s v="Grindavík"/>
    <n v="240"/>
    <x v="7"/>
    <s v="Suðurnes"/>
    <x v="7"/>
    <x v="3"/>
    <s v="Sala innan svæðis - flj."/>
    <n v="136390"/>
    <n v="117.97735"/>
    <x v="1"/>
    <x v="0"/>
    <s v="Innanlands"/>
    <m/>
  </r>
  <r>
    <s v="Grindavík"/>
    <s v="Grindavík"/>
    <n v="240"/>
    <x v="7"/>
    <s v="Suðurnes"/>
    <x v="8"/>
    <x v="3"/>
    <s v="Sala innan svæðis - flj."/>
    <n v="545858"/>
    <n v="472.16717"/>
    <x v="1"/>
    <x v="2"/>
    <s v="Innanlands"/>
    <m/>
  </r>
  <r>
    <s v="Grindavík"/>
    <s v="Grindavík"/>
    <n v="240"/>
    <x v="7"/>
    <s v="Suðurnes"/>
    <x v="9"/>
    <x v="3"/>
    <s v="Sala innan svæðis - flj."/>
    <n v="983454"/>
    <n v="850.68770999999992"/>
    <x v="1"/>
    <x v="2"/>
    <s v="Innanlands"/>
    <m/>
  </r>
  <r>
    <s v="Grindavík"/>
    <s v="Grindavík"/>
    <n v="240"/>
    <x v="7"/>
    <s v="Suðurnes"/>
    <x v="10"/>
    <x v="3"/>
    <s v="Sala innan svæðis - flj."/>
    <n v="1160410"/>
    <n v="1003.75465"/>
    <x v="1"/>
    <x v="2"/>
    <s v="Innanlands"/>
    <m/>
  </r>
  <r>
    <s v="Reykjavík"/>
    <s v="Grindavík"/>
    <n v="240"/>
    <x v="7"/>
    <s v="Suðurnes"/>
    <x v="6"/>
    <x v="3"/>
    <s v="Sala utan svæðis - flj."/>
    <n v="327419"/>
    <n v="283.21743500000002"/>
    <x v="0"/>
    <x v="2"/>
    <s v="Innanlands"/>
    <m/>
  </r>
  <r>
    <s v="Reyðarfjörður"/>
    <s v="Grindavík"/>
    <n v="240"/>
    <x v="7"/>
    <s v="Suðurnes"/>
    <x v="9"/>
    <x v="3"/>
    <s v="Sala utan svæðis - flj."/>
    <n v="611695"/>
    <n v="529.116175"/>
    <x v="1"/>
    <x v="2"/>
    <s v="Innanlands"/>
    <m/>
  </r>
  <r>
    <s v="Reykjavík"/>
    <s v="Grindavík"/>
    <n v="240"/>
    <x v="7"/>
    <s v="Suðurnes"/>
    <x v="1"/>
    <x v="0"/>
    <s v="Sala innan svæðis - flj."/>
    <n v="0"/>
    <n v="0"/>
    <x v="1"/>
    <x v="0"/>
    <s v="Innanlands"/>
    <m/>
  </r>
  <r>
    <s v="Reykjavík"/>
    <s v="Grindavík"/>
    <n v="240"/>
    <x v="7"/>
    <s v="Suðurnes"/>
    <x v="7"/>
    <x v="3"/>
    <s v="Sala utan svæðis - flj."/>
    <n v="295192"/>
    <n v="255.34107999999998"/>
    <x v="1"/>
    <x v="0"/>
    <s v="Innanlands"/>
    <m/>
  </r>
  <r>
    <s v="Reykjavík"/>
    <s v="Grindavík"/>
    <n v="240"/>
    <x v="7"/>
    <s v="Suðurnes"/>
    <x v="9"/>
    <x v="3"/>
    <s v="Sala utan svæðis - flj."/>
    <n v="8122862"/>
    <n v="7026.2756300000001"/>
    <x v="1"/>
    <x v="2"/>
    <s v="Innanlands"/>
    <m/>
  </r>
  <r>
    <s v="Grímsey"/>
    <s v="Grímsey"/>
    <n v="601"/>
    <x v="6"/>
    <s v="Norðurland eystra"/>
    <x v="6"/>
    <x v="3"/>
    <s v="Sala innan svæðis - flj."/>
    <n v="331918"/>
    <n v="287.10907000000003"/>
    <x v="7"/>
    <x v="2"/>
    <s v="Innanlands"/>
    <s v="Einni færslu skipt í tvennt til að geta flokkað betur"/>
  </r>
  <r>
    <s v="Grímsey"/>
    <s v="Grímsey"/>
    <n v="601"/>
    <x v="6"/>
    <s v="Norðurland eystra"/>
    <x v="6"/>
    <x v="3"/>
    <s v="Sala innan svæðis - flj."/>
    <n v="165640.66666666666"/>
    <n v="143.27917666666667"/>
    <x v="5"/>
    <x v="2"/>
    <s v="Innanlands"/>
    <s v="Einni færslu skipt í tvennt til að geta flokkað betur"/>
  </r>
  <r>
    <s v="Söludælur"/>
    <s v="Grindavík"/>
    <n v="240"/>
    <x v="7"/>
    <s v="Suðurnes"/>
    <x v="1"/>
    <x v="0"/>
    <s v="Sala innan svæðis - flj."/>
    <n v="1173750"/>
    <n v="880.3125"/>
    <x v="1"/>
    <x v="0"/>
    <s v="Innanlands"/>
    <m/>
  </r>
  <r>
    <s v="Söludælur"/>
    <s v="Grindavík"/>
    <n v="240"/>
    <x v="7"/>
    <s v="Suðurnes"/>
    <x v="7"/>
    <x v="3"/>
    <s v="Sala innan svæðis - flj."/>
    <n v="788939"/>
    <n v="682.43223499999999"/>
    <x v="1"/>
    <x v="0"/>
    <s v="Innanlands"/>
    <m/>
  </r>
  <r>
    <s v="Grindavík"/>
    <s v="Grindavík"/>
    <n v="240"/>
    <x v="7"/>
    <s v="Suðurnes"/>
    <x v="8"/>
    <x v="3"/>
    <s v="Sala ekki flutningsjöfnuð"/>
    <n v="46784"/>
    <n v="40.468159999999997"/>
    <x v="0"/>
    <x v="2"/>
    <s v="Millilanda"/>
    <m/>
  </r>
  <r>
    <s v="Söludælur"/>
    <s v="Sandgerði"/>
    <n v="245"/>
    <x v="8"/>
    <s v="Suðurnes"/>
    <x v="1"/>
    <x v="0"/>
    <s v="Sala innan svæðis - flj."/>
    <n v="255982"/>
    <n v="191.98650000000001"/>
    <x v="0"/>
    <x v="0"/>
    <s v="Innanlands"/>
    <m/>
  </r>
  <r>
    <s v="Söludælur"/>
    <s v="Sandgerði"/>
    <n v="245"/>
    <x v="8"/>
    <s v="Suðurnes"/>
    <x v="0"/>
    <x v="0"/>
    <s v="Sala innan svæðis - flj."/>
    <n v="44965"/>
    <n v="33.723750000000003"/>
    <x v="0"/>
    <x v="0"/>
    <s v="Innanlands"/>
    <m/>
  </r>
  <r>
    <s v="Söludælur"/>
    <s v="Sandgerði"/>
    <n v="245"/>
    <x v="8"/>
    <s v="Suðurnes"/>
    <x v="6"/>
    <x v="3"/>
    <s v="Sala innan svæðis - flj."/>
    <n v="15993"/>
    <n v="13.833945"/>
    <x v="1"/>
    <x v="3"/>
    <s v="Innanlands"/>
    <m/>
  </r>
  <r>
    <s v="Reykjavík"/>
    <s v="Sandgerði"/>
    <n v="245"/>
    <x v="8"/>
    <s v="Suðurnes"/>
    <x v="7"/>
    <x v="3"/>
    <s v="Sala utan svæðis - flj."/>
    <n v="32669"/>
    <n v="28.258685"/>
    <x v="0"/>
    <x v="0"/>
    <s v="Innanlands"/>
    <m/>
  </r>
  <r>
    <s v="Reykjavík"/>
    <s v="Sandgerði"/>
    <n v="245"/>
    <x v="8"/>
    <s v="Suðurnes"/>
    <x v="9"/>
    <x v="3"/>
    <s v="Sala utan svæðis - flj."/>
    <n v="824634"/>
    <n v="713.30840999999998"/>
    <x v="0"/>
    <x v="2"/>
    <s v="Innanlands"/>
    <m/>
  </r>
  <r>
    <s v="Reykjavík"/>
    <s v="Sandgerði"/>
    <n v="245"/>
    <x v="8"/>
    <s v="Suðurnes"/>
    <x v="6"/>
    <x v="3"/>
    <s v="Sala utan svæðis - flj."/>
    <n v="249434"/>
    <n v="215.76041000000001"/>
    <x v="1"/>
    <x v="2"/>
    <s v="Innanlands"/>
    <m/>
  </r>
  <r>
    <s v="Söludælur"/>
    <s v="Sandgerði"/>
    <n v="245"/>
    <x v="8"/>
    <s v="Suðurnes"/>
    <x v="6"/>
    <x v="3"/>
    <s v="Sala innan svæðis - flj."/>
    <n v="12930"/>
    <n v="11.18445"/>
    <x v="2"/>
    <x v="3"/>
    <s v="Innanlands"/>
    <m/>
  </r>
  <r>
    <s v="Söludælur"/>
    <s v="Sandgerði"/>
    <n v="245"/>
    <x v="8"/>
    <s v="Suðurnes"/>
    <x v="7"/>
    <x v="3"/>
    <s v="Sala innan svæðis - flj."/>
    <n v="386741"/>
    <n v="334.53096500000004"/>
    <x v="0"/>
    <x v="0"/>
    <s v="Innanlands"/>
    <m/>
  </r>
  <r>
    <s v="Reyðarfjörður"/>
    <s v="Sandgerði"/>
    <n v="245"/>
    <x v="8"/>
    <s v="Suðurnes"/>
    <x v="9"/>
    <x v="3"/>
    <s v="Sala utan svæðis - flj."/>
    <n v="7411"/>
    <n v="6.4105150000000002"/>
    <x v="3"/>
    <x v="2"/>
    <s v="Innanlands"/>
    <m/>
  </r>
  <r>
    <s v="Reykjavík"/>
    <s v="Sandgerði"/>
    <n v="245"/>
    <x v="8"/>
    <s v="Suðurnes"/>
    <x v="6"/>
    <x v="3"/>
    <s v="Sala utan svæðis - flj."/>
    <n v="331087"/>
    <n v="286.39025500000002"/>
    <x v="2"/>
    <x v="2"/>
    <s v="Innanlands"/>
    <m/>
  </r>
  <r>
    <s v="Reykjavík"/>
    <s v="Sandgerði"/>
    <n v="245"/>
    <x v="8"/>
    <s v="Suðurnes"/>
    <x v="7"/>
    <x v="3"/>
    <s v="Sala utan svæðis - flj."/>
    <n v="37844"/>
    <n v="32.735060000000004"/>
    <x v="3"/>
    <x v="0"/>
    <s v="Innanlands"/>
    <m/>
  </r>
  <r>
    <s v="Reykjavík"/>
    <s v="Sandgerði"/>
    <n v="245"/>
    <x v="8"/>
    <s v="Suðurnes"/>
    <x v="9"/>
    <x v="3"/>
    <s v="Sala utan svæðis - flj."/>
    <n v="524526"/>
    <n v="453.71499"/>
    <x v="3"/>
    <x v="2"/>
    <s v="Innanlands"/>
    <m/>
  </r>
  <r>
    <s v="Reykjavík"/>
    <s v="Sandgerði"/>
    <n v="245"/>
    <x v="8"/>
    <s v="Suðurnes"/>
    <x v="10"/>
    <x v="3"/>
    <s v="Sala utan svæðis - flj."/>
    <n v="46494"/>
    <n v="40.217309999999998"/>
    <x v="3"/>
    <x v="2"/>
    <s v="Innanlands"/>
    <m/>
  </r>
  <r>
    <s v="Söludælur"/>
    <s v="Sandgerði"/>
    <n v="245"/>
    <x v="8"/>
    <s v="Suðurnes"/>
    <x v="1"/>
    <x v="0"/>
    <s v="Sala innan svæðis - flj."/>
    <n v="324925"/>
    <n v="243.69374999999999"/>
    <x v="3"/>
    <x v="0"/>
    <s v="Innanlands"/>
    <m/>
  </r>
  <r>
    <s v="Söludælur"/>
    <s v="Sandgerði"/>
    <n v="245"/>
    <x v="8"/>
    <s v="Suðurnes"/>
    <x v="0"/>
    <x v="0"/>
    <s v="Sala innan svæðis - flj."/>
    <n v="57938"/>
    <n v="43.453499999999998"/>
    <x v="3"/>
    <x v="0"/>
    <s v="Innanlands"/>
    <m/>
  </r>
  <r>
    <s v="Söludælur"/>
    <s v="Sandgerði"/>
    <n v="245"/>
    <x v="8"/>
    <s v="Suðurnes"/>
    <x v="7"/>
    <x v="3"/>
    <s v="Sala innan svæðis - flj."/>
    <n v="466327"/>
    <n v="403.37285499999996"/>
    <x v="3"/>
    <x v="0"/>
    <s v="Innanlands"/>
    <m/>
  </r>
  <r>
    <s v="Söludælur"/>
    <s v="Sandgerði"/>
    <n v="245"/>
    <x v="8"/>
    <s v="Suðurnes"/>
    <x v="6"/>
    <x v="3"/>
    <s v="Sala innan svæðis - flj."/>
    <n v="10472"/>
    <n v="9.0582799999999999"/>
    <x v="4"/>
    <x v="3"/>
    <s v="Innanlands"/>
    <m/>
  </r>
  <r>
    <s v="Söludælur"/>
    <s v="Sandgerði"/>
    <n v="245"/>
    <x v="8"/>
    <s v="Suðurnes"/>
    <x v="7"/>
    <x v="3"/>
    <s v="Sala ekki flutningsjöfnuð"/>
    <n v="0"/>
    <n v="0"/>
    <x v="1"/>
    <x v="0"/>
    <s v="Millilanda"/>
    <m/>
  </r>
  <r>
    <s v="Reykjavík"/>
    <s v="Sandgerði"/>
    <n v="245"/>
    <x v="8"/>
    <s v="Suðurnes"/>
    <x v="6"/>
    <x v="3"/>
    <s v="Sala utan svæðis - flj."/>
    <n v="370566"/>
    <n v="320.53959000000003"/>
    <x v="4"/>
    <x v="2"/>
    <s v="Innanlands"/>
    <m/>
  </r>
  <r>
    <s v="Reykjavík"/>
    <s v="Sandgerði"/>
    <n v="245"/>
    <x v="8"/>
    <s v="Suðurnes"/>
    <x v="7"/>
    <x v="3"/>
    <s v="Sala utan svæðis - flj."/>
    <n v="14977"/>
    <n v="12.955105"/>
    <x v="5"/>
    <x v="0"/>
    <s v="Innanlands"/>
    <m/>
  </r>
  <r>
    <s v="Reykjavík"/>
    <s v="Sandgerði"/>
    <n v="245"/>
    <x v="8"/>
    <s v="Suðurnes"/>
    <x v="9"/>
    <x v="3"/>
    <s v="Sala utan svæðis - flj."/>
    <n v="598034"/>
    <n v="517.29940999999997"/>
    <x v="5"/>
    <x v="2"/>
    <s v="Innanlands"/>
    <m/>
  </r>
  <r>
    <s v="Reykjavík"/>
    <s v="Sandgerði"/>
    <n v="245"/>
    <x v="8"/>
    <s v="Suðurnes"/>
    <x v="10"/>
    <x v="3"/>
    <s v="Sala utan svæðis - flj."/>
    <n v="94096"/>
    <n v="81.393039999999999"/>
    <x v="5"/>
    <x v="2"/>
    <s v="Innanlands"/>
    <m/>
  </r>
  <r>
    <s v="Söludælur"/>
    <s v="Garður"/>
    <n v="250"/>
    <x v="8"/>
    <s v="Suðurnes"/>
    <x v="6"/>
    <x v="3"/>
    <s v="Sala innan svæðis - flj."/>
    <n v="6281"/>
    <n v="5.433065"/>
    <x v="4"/>
    <x v="2"/>
    <s v="Innanlands"/>
    <m/>
  </r>
  <r>
    <s v="Söludælur"/>
    <s v="Sandgerði"/>
    <n v="245"/>
    <x v="8"/>
    <s v="Suðurnes"/>
    <x v="1"/>
    <x v="0"/>
    <s v="Sala innan svæðis - flj."/>
    <n v="380286"/>
    <n v="285.21449999999999"/>
    <x v="5"/>
    <x v="0"/>
    <s v="Innanlands"/>
    <m/>
  </r>
  <r>
    <s v="Söludælur"/>
    <s v="Sandgerði"/>
    <n v="245"/>
    <x v="8"/>
    <s v="Suðurnes"/>
    <x v="0"/>
    <x v="0"/>
    <s v="Sala innan svæðis - flj."/>
    <n v="47324"/>
    <n v="35.493000000000002"/>
    <x v="5"/>
    <x v="0"/>
    <s v="Innanlands"/>
    <m/>
  </r>
  <r>
    <s v="Söludælur"/>
    <s v="Sandgerði"/>
    <n v="245"/>
    <x v="8"/>
    <s v="Suðurnes"/>
    <x v="7"/>
    <x v="3"/>
    <s v="Sala innan svæðis - flj."/>
    <n v="397778"/>
    <n v="344.07796999999999"/>
    <x v="5"/>
    <x v="0"/>
    <s v="Innanlands"/>
    <m/>
  </r>
  <r>
    <s v="Reykjavík"/>
    <s v="Sandgerði"/>
    <n v="245"/>
    <x v="8"/>
    <s v="Suðurnes"/>
    <x v="7"/>
    <x v="3"/>
    <s v="Sala utan svæðis - flj."/>
    <n v="16720"/>
    <n v="14.4628"/>
    <x v="7"/>
    <x v="0"/>
    <s v="Innanlands"/>
    <m/>
  </r>
  <r>
    <s v="Reykjavík"/>
    <s v="Sandgerði"/>
    <n v="245"/>
    <x v="8"/>
    <s v="Suðurnes"/>
    <x v="9"/>
    <x v="3"/>
    <s v="Sala utan svæðis - flj."/>
    <n v="802505"/>
    <n v="694.1668249999999"/>
    <x v="7"/>
    <x v="2"/>
    <s v="Innanlands"/>
    <m/>
  </r>
  <r>
    <s v="Reykjavík"/>
    <s v="Sandgerði"/>
    <n v="245"/>
    <x v="8"/>
    <s v="Suðurnes"/>
    <x v="10"/>
    <x v="3"/>
    <s v="Sala utan svæðis - flj."/>
    <n v="401320"/>
    <n v="347.14179999999999"/>
    <x v="7"/>
    <x v="2"/>
    <s v="Innanlands"/>
    <m/>
  </r>
  <r>
    <s v="Reykjavík"/>
    <s v="Sandgerði"/>
    <n v="245"/>
    <x v="8"/>
    <s v="Suðurnes"/>
    <x v="6"/>
    <x v="3"/>
    <s v="Sala utan svæðis - flj."/>
    <n v="410447"/>
    <n v="355.036655"/>
    <x v="6"/>
    <x v="2"/>
    <s v="Innanlands"/>
    <m/>
  </r>
  <r>
    <s v="Söludælur"/>
    <s v="Sandgerði"/>
    <n v="245"/>
    <x v="8"/>
    <s v="Suðurnes"/>
    <x v="1"/>
    <x v="0"/>
    <s v="Sala innan svæðis - flj."/>
    <n v="436834"/>
    <n v="327.62549999999999"/>
    <x v="7"/>
    <x v="0"/>
    <s v="Innanlands"/>
    <m/>
  </r>
  <r>
    <s v="Söludælur"/>
    <s v="Sandgerði"/>
    <n v="245"/>
    <x v="8"/>
    <s v="Suðurnes"/>
    <x v="0"/>
    <x v="0"/>
    <s v="Sala innan svæðis - flj."/>
    <n v="70800"/>
    <n v="53.1"/>
    <x v="7"/>
    <x v="0"/>
    <s v="Innanlands"/>
    <m/>
  </r>
  <r>
    <s v="Söludælur"/>
    <s v="Sandgerði"/>
    <n v="245"/>
    <x v="8"/>
    <s v="Suðurnes"/>
    <x v="7"/>
    <x v="3"/>
    <s v="Sala innan svæðis - flj."/>
    <n v="383320"/>
    <n v="331.5718"/>
    <x v="7"/>
    <x v="0"/>
    <s v="Innanlands"/>
    <m/>
  </r>
  <r>
    <s v="Söludælur"/>
    <s v="Sandgerði"/>
    <n v="245"/>
    <x v="8"/>
    <s v="Suðurnes"/>
    <x v="6"/>
    <x v="3"/>
    <s v="Sala innan svæðis - flj."/>
    <n v="9257"/>
    <n v="8.0073050000000006"/>
    <x v="6"/>
    <x v="2"/>
    <s v="Innanlands"/>
    <m/>
  </r>
  <r>
    <s v="Reykjavík"/>
    <s v="Sandgerði"/>
    <n v="245"/>
    <x v="8"/>
    <s v="Suðurnes"/>
    <x v="7"/>
    <x v="3"/>
    <s v="Sala utan svæðis - flj."/>
    <n v="16360"/>
    <n v="14.151399999999999"/>
    <x v="9"/>
    <x v="0"/>
    <s v="Innanlands"/>
    <m/>
  </r>
  <r>
    <s v="Reykjavík"/>
    <s v="Sandgerði"/>
    <n v="245"/>
    <x v="8"/>
    <s v="Suðurnes"/>
    <x v="9"/>
    <x v="3"/>
    <s v="Sala utan svæðis - flj."/>
    <n v="1365752"/>
    <n v="1181.3754799999999"/>
    <x v="9"/>
    <x v="2"/>
    <s v="Innanlands"/>
    <m/>
  </r>
  <r>
    <s v="Reykjavík"/>
    <s v="Sandgerði"/>
    <n v="245"/>
    <x v="8"/>
    <s v="Suðurnes"/>
    <x v="10"/>
    <x v="3"/>
    <s v="Sala utan svæðis - flj."/>
    <n v="164502"/>
    <n v="142.29423"/>
    <x v="9"/>
    <x v="2"/>
    <s v="Innanlands"/>
    <m/>
  </r>
  <r>
    <s v="Reykjavík"/>
    <s v="Sandgerði"/>
    <n v="245"/>
    <x v="8"/>
    <s v="Suðurnes"/>
    <x v="6"/>
    <x v="3"/>
    <s v="Sala utan svæðis - flj."/>
    <n v="508858"/>
    <n v="440.16217"/>
    <x v="8"/>
    <x v="2"/>
    <s v="Innanlands"/>
    <m/>
  </r>
  <r>
    <s v="Söludælur"/>
    <s v="Sandgerði"/>
    <n v="245"/>
    <x v="8"/>
    <s v="Suðurnes"/>
    <x v="1"/>
    <x v="0"/>
    <s v="Sala innan svæðis - flj."/>
    <n v="474006"/>
    <n v="355.50450000000001"/>
    <x v="9"/>
    <x v="0"/>
    <s v="Innanlands"/>
    <m/>
  </r>
  <r>
    <s v="Söludælur"/>
    <s v="Sandgerði"/>
    <n v="245"/>
    <x v="8"/>
    <s v="Suðurnes"/>
    <x v="0"/>
    <x v="0"/>
    <s v="Sala innan svæðis - flj."/>
    <n v="73760"/>
    <n v="55.32"/>
    <x v="9"/>
    <x v="0"/>
    <s v="Innanlands"/>
    <m/>
  </r>
  <r>
    <s v="Söludælur"/>
    <s v="Sandgerði"/>
    <n v="245"/>
    <x v="8"/>
    <s v="Suðurnes"/>
    <x v="7"/>
    <x v="3"/>
    <s v="Sala innan svæðis - flj."/>
    <n v="412505"/>
    <n v="356.81682499999999"/>
    <x v="9"/>
    <x v="0"/>
    <s v="Innanlands"/>
    <m/>
  </r>
  <r>
    <s v="Reykjavík"/>
    <s v="Sandgerði"/>
    <n v="245"/>
    <x v="8"/>
    <s v="Suðurnes"/>
    <x v="6"/>
    <x v="3"/>
    <s v="Sala utan svæðis - flj."/>
    <n v="628700"/>
    <n v="543.82550000000003"/>
    <x v="10"/>
    <x v="2"/>
    <s v="Innanlands"/>
    <m/>
  </r>
  <r>
    <s v="Reykjavík"/>
    <s v="Sandgerði"/>
    <n v="245"/>
    <x v="8"/>
    <s v="Suðurnes"/>
    <x v="7"/>
    <x v="3"/>
    <s v="Sala utan svæðis - flj."/>
    <n v="23170"/>
    <n v="20.04205"/>
    <x v="10"/>
    <x v="0"/>
    <s v="Innanlands"/>
    <m/>
  </r>
  <r>
    <s v="Reykjavík"/>
    <s v="Sandgerði"/>
    <n v="245"/>
    <x v="8"/>
    <s v="Suðurnes"/>
    <x v="9"/>
    <x v="3"/>
    <s v="Sala utan svæðis - flj."/>
    <n v="778396"/>
    <n v="673.31254000000001"/>
    <x v="10"/>
    <x v="2"/>
    <s v="Innanlands"/>
    <m/>
  </r>
  <r>
    <s v="Reykjavík"/>
    <s v="Sandgerði"/>
    <n v="245"/>
    <x v="8"/>
    <s v="Suðurnes"/>
    <x v="10"/>
    <x v="3"/>
    <s v="Sala utan svæðis - flj."/>
    <n v="58270"/>
    <n v="50.403550000000003"/>
    <x v="10"/>
    <x v="2"/>
    <s v="Innanlands"/>
    <m/>
  </r>
  <r>
    <s v="Söludælur"/>
    <s v="Garður"/>
    <n v="250"/>
    <x v="8"/>
    <s v="Suðurnes"/>
    <x v="6"/>
    <x v="3"/>
    <s v="Sala innan svæðis - flj."/>
    <n v="9752"/>
    <n v="8.4354800000000001"/>
    <x v="6"/>
    <x v="3"/>
    <s v="Innanlands"/>
    <m/>
  </r>
  <r>
    <s v="Söludælur"/>
    <s v="Sandgerði"/>
    <n v="245"/>
    <x v="8"/>
    <s v="Suðurnes"/>
    <x v="1"/>
    <x v="0"/>
    <s v="Sala innan svæðis - flj."/>
    <n v="498838"/>
    <n v="374.12849999999997"/>
    <x v="10"/>
    <x v="0"/>
    <s v="Innanlands"/>
    <m/>
  </r>
  <r>
    <s v="Söludælur"/>
    <s v="Sandgerði"/>
    <n v="245"/>
    <x v="8"/>
    <s v="Suðurnes"/>
    <x v="0"/>
    <x v="0"/>
    <s v="Sala innan svæðis - flj."/>
    <n v="40086"/>
    <n v="30.064499999999999"/>
    <x v="10"/>
    <x v="0"/>
    <s v="Innanlands"/>
    <m/>
  </r>
  <r>
    <s v="Söludælur"/>
    <s v="Sandgerði"/>
    <n v="245"/>
    <x v="8"/>
    <s v="Suðurnes"/>
    <x v="7"/>
    <x v="3"/>
    <s v="Sala innan svæðis - flj."/>
    <n v="299194"/>
    <n v="258.80281000000002"/>
    <x v="10"/>
    <x v="0"/>
    <s v="Innanlands"/>
    <m/>
  </r>
  <r>
    <s v="Reykjavík"/>
    <s v="Sandgerði"/>
    <n v="245"/>
    <x v="8"/>
    <s v="Suðurnes"/>
    <x v="6"/>
    <x v="3"/>
    <s v="Sala ekki flutningsjöfnuð"/>
    <n v="2004"/>
    <n v="1.73346"/>
    <x v="8"/>
    <x v="2"/>
    <s v="Millilanda"/>
    <m/>
  </r>
  <r>
    <s v="Reykjavík"/>
    <s v="Sandgerði"/>
    <n v="245"/>
    <x v="8"/>
    <s v="Suðurnes"/>
    <x v="6"/>
    <x v="3"/>
    <s v="Sala utan svæðis - flj."/>
    <n v="1053475"/>
    <n v="911.25587499999995"/>
    <x v="9"/>
    <x v="2"/>
    <s v="Innanlands"/>
    <m/>
  </r>
  <r>
    <s v="Reykjavík"/>
    <s v="Sandgerði"/>
    <n v="245"/>
    <x v="8"/>
    <s v="Suðurnes"/>
    <x v="7"/>
    <x v="3"/>
    <s v="Sala utan svæðis - flj."/>
    <n v="43323"/>
    <n v="37.474394999999994"/>
    <x v="8"/>
    <x v="0"/>
    <s v="Innanlands"/>
    <m/>
  </r>
  <r>
    <s v="Reykjavík"/>
    <s v="Sandgerði"/>
    <n v="245"/>
    <x v="8"/>
    <s v="Suðurnes"/>
    <x v="9"/>
    <x v="3"/>
    <s v="Sala utan svæðis - flj."/>
    <n v="971602"/>
    <n v="840.43573000000004"/>
    <x v="8"/>
    <x v="2"/>
    <s v="Innanlands"/>
    <m/>
  </r>
  <r>
    <s v="Reykjavík"/>
    <s v="Sandgerði"/>
    <n v="245"/>
    <x v="8"/>
    <s v="Suðurnes"/>
    <x v="10"/>
    <x v="3"/>
    <s v="Sala utan svæðis - flj."/>
    <n v="100755"/>
    <n v="87.153075000000001"/>
    <x v="8"/>
    <x v="2"/>
    <s v="Innanlands"/>
    <m/>
  </r>
  <r>
    <s v="Söludælur"/>
    <s v="Sandgerði"/>
    <n v="245"/>
    <x v="8"/>
    <s v="Suðurnes"/>
    <x v="6"/>
    <x v="3"/>
    <s v="Sala innan svæðis - flj."/>
    <n v="10192"/>
    <n v="8.8160799999999995"/>
    <x v="8"/>
    <x v="2"/>
    <s v="Innanlands"/>
    <m/>
  </r>
  <r>
    <s v="Söludælur"/>
    <s v="Sandgerði"/>
    <n v="245"/>
    <x v="8"/>
    <s v="Suðurnes"/>
    <x v="1"/>
    <x v="0"/>
    <s v="Sala innan svæðis - flj."/>
    <n v="541410"/>
    <n v="406.0575"/>
    <x v="8"/>
    <x v="0"/>
    <s v="Innanlands"/>
    <m/>
  </r>
  <r>
    <s v="Söludælur"/>
    <s v="Sandgerði"/>
    <n v="245"/>
    <x v="8"/>
    <s v="Suðurnes"/>
    <x v="7"/>
    <x v="3"/>
    <s v="Sala innan svæðis - flj."/>
    <n v="267517"/>
    <n v="231.40220499999998"/>
    <x v="8"/>
    <x v="0"/>
    <s v="Innanlands"/>
    <m/>
  </r>
  <r>
    <s v="Reykjavík"/>
    <s v="Sandgerði"/>
    <n v="245"/>
    <x v="8"/>
    <s v="Suðurnes"/>
    <x v="6"/>
    <x v="3"/>
    <s v="Sala utan svæðis - flj."/>
    <n v="969377"/>
    <n v="838.51110499999993"/>
    <x v="7"/>
    <x v="2"/>
    <s v="Innanlands"/>
    <m/>
  </r>
  <r>
    <s v="Reykjavík"/>
    <s v="Sandgerði"/>
    <n v="245"/>
    <x v="8"/>
    <s v="Suðurnes"/>
    <x v="7"/>
    <x v="3"/>
    <s v="Sala innan svæðis - flj."/>
    <n v="5555"/>
    <n v="4.8050749999999995"/>
    <x v="6"/>
    <x v="0"/>
    <s v="Innanlands"/>
    <m/>
  </r>
  <r>
    <s v="Reykjavík"/>
    <s v="Sandgerði"/>
    <n v="245"/>
    <x v="8"/>
    <s v="Suðurnes"/>
    <x v="7"/>
    <x v="3"/>
    <s v="Sala utan svæðis - flj."/>
    <n v="46387"/>
    <n v="40.124755"/>
    <x v="6"/>
    <x v="0"/>
    <s v="Innanlands"/>
    <m/>
  </r>
  <r>
    <s v="Reykjavík"/>
    <s v="Sandgerði"/>
    <n v="245"/>
    <x v="8"/>
    <s v="Suðurnes"/>
    <x v="9"/>
    <x v="3"/>
    <s v="Sala utan svæðis - flj."/>
    <n v="424563"/>
    <n v="367.24699499999997"/>
    <x v="6"/>
    <x v="2"/>
    <s v="Innanlands"/>
    <m/>
  </r>
  <r>
    <s v="Reykjavík"/>
    <s v="Sandgerði"/>
    <n v="245"/>
    <x v="8"/>
    <s v="Suðurnes"/>
    <x v="10"/>
    <x v="3"/>
    <s v="Sala utan svæðis - flj."/>
    <n v="912454"/>
    <n v="789.27270999999996"/>
    <x v="6"/>
    <x v="2"/>
    <s v="Innanlands"/>
    <m/>
  </r>
  <r>
    <s v="Söludælur"/>
    <s v="Garður"/>
    <n v="250"/>
    <x v="8"/>
    <s v="Suðurnes"/>
    <x v="6"/>
    <x v="3"/>
    <s v="Sala innan svæðis - flj."/>
    <n v="14442"/>
    <n v="12.492329999999999"/>
    <x v="8"/>
    <x v="3"/>
    <s v="Innanlands"/>
    <m/>
  </r>
  <r>
    <s v="Söludælur"/>
    <s v="Sandgerði"/>
    <n v="245"/>
    <x v="8"/>
    <s v="Suðurnes"/>
    <x v="1"/>
    <x v="0"/>
    <s v="Sala innan svæðis - flj."/>
    <n v="535024"/>
    <n v="401.26799999999997"/>
    <x v="6"/>
    <x v="0"/>
    <s v="Innanlands"/>
    <m/>
  </r>
  <r>
    <s v="Söludælur"/>
    <s v="Sandgerði"/>
    <n v="245"/>
    <x v="8"/>
    <s v="Suðurnes"/>
    <x v="7"/>
    <x v="3"/>
    <s v="Sala innan svæðis - flj."/>
    <n v="240379"/>
    <n v="207.92783499999999"/>
    <x v="6"/>
    <x v="0"/>
    <s v="Innanlands"/>
    <m/>
  </r>
  <r>
    <s v="Reykjavík"/>
    <s v="Sandgerði"/>
    <n v="245"/>
    <x v="8"/>
    <s v="Suðurnes"/>
    <x v="6"/>
    <x v="3"/>
    <s v="Sala utan svæðis - flj."/>
    <n v="525024"/>
    <n v="454.14576"/>
    <x v="5"/>
    <x v="2"/>
    <s v="Innanlands"/>
    <m/>
  </r>
  <r>
    <s v="Reykjavík"/>
    <s v="Sandgerði"/>
    <n v="245"/>
    <x v="8"/>
    <s v="Suðurnes"/>
    <x v="7"/>
    <x v="3"/>
    <s v="Sala utan svæðis - flj."/>
    <n v="28797"/>
    <n v="24.909405"/>
    <x v="4"/>
    <x v="0"/>
    <s v="Innanlands"/>
    <m/>
  </r>
  <r>
    <s v="Reykjavík"/>
    <s v="Sandgerði"/>
    <n v="245"/>
    <x v="8"/>
    <s v="Suðurnes"/>
    <x v="9"/>
    <x v="3"/>
    <s v="Sala utan svæðis - flj."/>
    <n v="473420"/>
    <n v="409.50829999999996"/>
    <x v="4"/>
    <x v="2"/>
    <s v="Innanlands"/>
    <m/>
  </r>
  <r>
    <s v="Reykjavík"/>
    <s v="Sandgerði"/>
    <n v="245"/>
    <x v="8"/>
    <s v="Suðurnes"/>
    <x v="10"/>
    <x v="3"/>
    <s v="Sala utan svæðis - flj."/>
    <n v="1488092"/>
    <n v="1287.19958"/>
    <x v="4"/>
    <x v="2"/>
    <s v="Innanlands"/>
    <m/>
  </r>
  <r>
    <s v="Söludælur"/>
    <s v="Sandgerði"/>
    <n v="245"/>
    <x v="8"/>
    <s v="Suðurnes"/>
    <x v="6"/>
    <x v="3"/>
    <s v="Sala innan svæðis - flj."/>
    <n v="6922"/>
    <n v="5.9875299999999996"/>
    <x v="10"/>
    <x v="2"/>
    <s v="Innanlands"/>
    <m/>
  </r>
  <r>
    <s v="Söludælur"/>
    <s v="Sandgerði"/>
    <n v="245"/>
    <x v="8"/>
    <s v="Suðurnes"/>
    <x v="1"/>
    <x v="0"/>
    <s v="Sala innan svæðis - flj."/>
    <n v="500858"/>
    <n v="375.64350000000002"/>
    <x v="4"/>
    <x v="0"/>
    <s v="Innanlands"/>
    <m/>
  </r>
  <r>
    <s v="Söludælur"/>
    <s v="Sandgerði"/>
    <n v="245"/>
    <x v="8"/>
    <s v="Suðurnes"/>
    <x v="7"/>
    <x v="3"/>
    <s v="Sala innan svæðis - flj."/>
    <n v="225190"/>
    <n v="194.78935000000001"/>
    <x v="4"/>
    <x v="0"/>
    <s v="Innanlands"/>
    <m/>
  </r>
  <r>
    <s v="Reykjavík"/>
    <s v="Sandgerði"/>
    <n v="245"/>
    <x v="8"/>
    <s v="Suðurnes"/>
    <x v="6"/>
    <x v="3"/>
    <s v="Sala utan svæðis - flj."/>
    <n v="445464"/>
    <n v="385.32635999999997"/>
    <x v="3"/>
    <x v="2"/>
    <s v="Innanlands"/>
    <m/>
  </r>
  <r>
    <s v="Reykjavík"/>
    <s v="Sandgerði"/>
    <n v="245"/>
    <x v="8"/>
    <s v="Suðurnes"/>
    <x v="7"/>
    <x v="3"/>
    <s v="Sala innan svæðis - flj."/>
    <n v="0"/>
    <n v="0"/>
    <x v="2"/>
    <x v="0"/>
    <s v="Innanlands"/>
    <m/>
  </r>
  <r>
    <s v="Reykjavík"/>
    <s v="Sandgerði"/>
    <n v="245"/>
    <x v="8"/>
    <s v="Suðurnes"/>
    <x v="7"/>
    <x v="3"/>
    <s v="Sala utan svæðis - flj."/>
    <n v="50056"/>
    <n v="43.298439999999999"/>
    <x v="2"/>
    <x v="0"/>
    <s v="Innanlands"/>
    <m/>
  </r>
  <r>
    <s v="Reykjavík"/>
    <s v="Sandgerði"/>
    <n v="245"/>
    <x v="8"/>
    <s v="Suðurnes"/>
    <x v="9"/>
    <x v="3"/>
    <s v="Sala utan svæðis - flj."/>
    <n v="834785"/>
    <n v="722.08902499999999"/>
    <x v="2"/>
    <x v="2"/>
    <s v="Innanlands"/>
    <m/>
  </r>
  <r>
    <s v="Reykjavík"/>
    <s v="Sandgerði"/>
    <n v="245"/>
    <x v="8"/>
    <s v="Suðurnes"/>
    <x v="10"/>
    <x v="3"/>
    <s v="Sala utan svæðis - flj."/>
    <n v="1449524"/>
    <n v="1253.83826"/>
    <x v="2"/>
    <x v="2"/>
    <s v="Innanlands"/>
    <m/>
  </r>
  <r>
    <s v="Söludælur"/>
    <s v="Garður"/>
    <n v="250"/>
    <x v="8"/>
    <s v="Suðurnes"/>
    <x v="6"/>
    <x v="3"/>
    <s v="Sala innan svæðis - flj."/>
    <n v="17457"/>
    <n v="15.100305000000001"/>
    <x v="10"/>
    <x v="3"/>
    <s v="Innanlands"/>
    <m/>
  </r>
  <r>
    <s v="Söludælur"/>
    <s v="Sandgerði"/>
    <n v="245"/>
    <x v="8"/>
    <s v="Suðurnes"/>
    <x v="1"/>
    <x v="0"/>
    <s v="Sala innan svæðis - flj."/>
    <n v="479168"/>
    <n v="359.37599999999998"/>
    <x v="2"/>
    <x v="0"/>
    <s v="Innanlands"/>
    <m/>
  </r>
  <r>
    <s v="Söludælur"/>
    <s v="Sandgerði"/>
    <n v="245"/>
    <x v="8"/>
    <s v="Suðurnes"/>
    <x v="7"/>
    <x v="3"/>
    <s v="Sala innan svæðis - flj."/>
    <n v="194788"/>
    <n v="168.49161999999998"/>
    <x v="2"/>
    <x v="0"/>
    <s v="Innanlands"/>
    <m/>
  </r>
  <r>
    <s v="Reykjavík"/>
    <s v="Sandgerði"/>
    <n v="245"/>
    <x v="8"/>
    <s v="Suðurnes"/>
    <x v="6"/>
    <x v="3"/>
    <s v="Sala utan svæðis - flj."/>
    <n v="463276"/>
    <n v="400.73374000000001"/>
    <x v="0"/>
    <x v="2"/>
    <s v="Innanlands"/>
    <m/>
  </r>
  <r>
    <s v="Reykjavík"/>
    <s v="Sandgerði"/>
    <n v="245"/>
    <x v="8"/>
    <s v="Suðurnes"/>
    <x v="1"/>
    <x v="0"/>
    <s v="Sala innan svæðis - flj."/>
    <n v="0"/>
    <n v="0"/>
    <x v="1"/>
    <x v="0"/>
    <s v="Innanlands"/>
    <m/>
  </r>
  <r>
    <s v="Reykjavík"/>
    <s v="Sandgerði"/>
    <n v="245"/>
    <x v="8"/>
    <s v="Suðurnes"/>
    <x v="1"/>
    <x v="0"/>
    <s v="Sala utan svæðis - flj."/>
    <n v="5736"/>
    <n v="4.3019999999999996"/>
    <x v="1"/>
    <x v="0"/>
    <s v="Innanlands"/>
    <m/>
  </r>
  <r>
    <s v="Reykjavík"/>
    <s v="Sandgerði"/>
    <n v="245"/>
    <x v="8"/>
    <s v="Suðurnes"/>
    <x v="7"/>
    <x v="3"/>
    <s v="Sala utan svæðis - flj."/>
    <n v="170564"/>
    <n v="147.53785999999999"/>
    <x v="1"/>
    <x v="0"/>
    <s v="Innanlands"/>
    <m/>
  </r>
  <r>
    <s v="Reykjavík"/>
    <s v="Sandgerði"/>
    <n v="245"/>
    <x v="8"/>
    <s v="Suðurnes"/>
    <x v="9"/>
    <x v="3"/>
    <s v="Sala utan svæðis - flj."/>
    <n v="2364360"/>
    <n v="2045.1713999999999"/>
    <x v="1"/>
    <x v="2"/>
    <s v="Innanlands"/>
    <m/>
  </r>
  <r>
    <s v="Reykjavík"/>
    <s v="Sandgerði"/>
    <n v="245"/>
    <x v="8"/>
    <s v="Suðurnes"/>
    <x v="10"/>
    <x v="3"/>
    <s v="Sala utan svæðis - flj."/>
    <n v="110553"/>
    <n v="95.628344999999996"/>
    <x v="1"/>
    <x v="2"/>
    <s v="Innanlands"/>
    <m/>
  </r>
  <r>
    <s v="Söludælur"/>
    <s v="Sandgerði"/>
    <n v="245"/>
    <x v="8"/>
    <s v="Suðurnes"/>
    <x v="1"/>
    <x v="0"/>
    <s v="Sala innan svæðis - flj."/>
    <n v="402686"/>
    <n v="302.0145"/>
    <x v="1"/>
    <x v="0"/>
    <s v="Innanlands"/>
    <m/>
  </r>
  <r>
    <s v="Söludælur"/>
    <s v="Sandgerði"/>
    <n v="245"/>
    <x v="8"/>
    <s v="Suðurnes"/>
    <x v="7"/>
    <x v="3"/>
    <s v="Sala innan svæðis - flj."/>
    <n v="131952"/>
    <n v="114.13848"/>
    <x v="1"/>
    <x v="0"/>
    <s v="Innanlands"/>
    <m/>
  </r>
  <r>
    <s v="Söludælur"/>
    <s v="Sandgerði"/>
    <n v="245"/>
    <x v="8"/>
    <s v="Suðurnes"/>
    <x v="6"/>
    <x v="3"/>
    <s v="Sala innan svæðis - flj."/>
    <n v="7253"/>
    <n v="6.2738450000000006"/>
    <x v="9"/>
    <x v="3"/>
    <s v="Innanlands"/>
    <m/>
  </r>
  <r>
    <s v="Söludælur"/>
    <s v="Garður"/>
    <n v="250"/>
    <x v="8"/>
    <s v="Suðurnes"/>
    <x v="0"/>
    <x v="0"/>
    <s v="Sala innan svæðis - flj."/>
    <n v="154708"/>
    <n v="116.03100000000001"/>
    <x v="0"/>
    <x v="0"/>
    <s v="Innanlands"/>
    <m/>
  </r>
  <r>
    <s v="Reykjavík"/>
    <s v="Garður"/>
    <n v="250"/>
    <x v="8"/>
    <s v="Suðurnes"/>
    <x v="7"/>
    <x v="3"/>
    <s v="Sala utan svæðis - flj."/>
    <n v="250369"/>
    <n v="216.569185"/>
    <x v="0"/>
    <x v="0"/>
    <s v="Innanlands"/>
    <m/>
  </r>
  <r>
    <s v="Reykjavík"/>
    <s v="Garður"/>
    <n v="250"/>
    <x v="8"/>
    <s v="Suðurnes"/>
    <x v="6"/>
    <x v="3"/>
    <s v="Sala utan svæðis - flj."/>
    <n v="27498"/>
    <n v="23.785769999999999"/>
    <x v="1"/>
    <x v="2"/>
    <s v="Innanlands"/>
    <m/>
  </r>
  <r>
    <s v="Söludælur"/>
    <s v="Garður"/>
    <n v="250"/>
    <x v="8"/>
    <s v="Suðurnes"/>
    <x v="7"/>
    <x v="3"/>
    <s v="Sala innan svæðis - flj."/>
    <n v="112032"/>
    <n v="96.907679999999999"/>
    <x v="0"/>
    <x v="0"/>
    <s v="Innanlands"/>
    <m/>
  </r>
  <r>
    <s v="Reykjavík"/>
    <s v="Garður"/>
    <n v="250"/>
    <x v="8"/>
    <s v="Suðurnes"/>
    <x v="6"/>
    <x v="3"/>
    <s v="Sala utan svæðis - flj."/>
    <n v="68917"/>
    <n v="59.613205000000001"/>
    <x v="2"/>
    <x v="2"/>
    <s v="Innanlands"/>
    <m/>
  </r>
  <r>
    <s v="Reykjavík"/>
    <s v="Garður"/>
    <n v="250"/>
    <x v="8"/>
    <s v="Suðurnes"/>
    <x v="7"/>
    <x v="3"/>
    <s v="Sala utan svæðis - flj."/>
    <n v="249863"/>
    <n v="216.131495"/>
    <x v="3"/>
    <x v="0"/>
    <s v="Innanlands"/>
    <m/>
  </r>
  <r>
    <s v="Söludælur"/>
    <s v="Garður"/>
    <n v="250"/>
    <x v="8"/>
    <s v="Suðurnes"/>
    <x v="7"/>
    <x v="3"/>
    <s v="Sala ekki flutningsjöfnuð"/>
    <n v="0"/>
    <n v="0"/>
    <x v="1"/>
    <x v="0"/>
    <s v="Millilanda"/>
    <m/>
  </r>
  <r>
    <s v="Söludælur"/>
    <s v="Garður"/>
    <n v="250"/>
    <x v="8"/>
    <s v="Suðurnes"/>
    <x v="6"/>
    <x v="3"/>
    <s v="Sala innan svæðis - flj."/>
    <n v="31724"/>
    <n v="27.44126"/>
    <x v="9"/>
    <x v="2"/>
    <s v="Innanlands"/>
    <m/>
  </r>
  <r>
    <s v="Söludælur"/>
    <s v="Garður"/>
    <n v="250"/>
    <x v="8"/>
    <s v="Suðurnes"/>
    <x v="0"/>
    <x v="0"/>
    <s v="Sala innan svæðis - flj."/>
    <n v="220332"/>
    <n v="165.249"/>
    <x v="3"/>
    <x v="0"/>
    <s v="Innanlands"/>
    <m/>
  </r>
  <r>
    <s v="Söludælur"/>
    <s v="Garður"/>
    <n v="250"/>
    <x v="8"/>
    <s v="Suðurnes"/>
    <x v="7"/>
    <x v="3"/>
    <s v="Sala innan svæðis - flj."/>
    <n v="137662"/>
    <n v="119.07763"/>
    <x v="3"/>
    <x v="0"/>
    <s v="Innanlands"/>
    <m/>
  </r>
  <r>
    <s v="Reyðarfjörður"/>
    <s v="Garður"/>
    <n v="250"/>
    <x v="8"/>
    <s v="Suðurnes"/>
    <x v="7"/>
    <x v="3"/>
    <s v="Sala utan svæðis - flj."/>
    <n v="17527"/>
    <n v="15.160855"/>
    <x v="5"/>
    <x v="0"/>
    <s v="Innanlands"/>
    <m/>
  </r>
  <r>
    <s v="Reykjavík"/>
    <s v="Garður"/>
    <n v="250"/>
    <x v="8"/>
    <s v="Suðurnes"/>
    <x v="7"/>
    <x v="3"/>
    <s v="Sala utan svæðis - flj."/>
    <n v="202189"/>
    <n v="174.893485"/>
    <x v="5"/>
    <x v="0"/>
    <s v="Innanlands"/>
    <m/>
  </r>
  <r>
    <s v="Reykjavík"/>
    <s v="Garður"/>
    <n v="250"/>
    <x v="8"/>
    <s v="Suðurnes"/>
    <x v="6"/>
    <x v="3"/>
    <s v="Sala utan svæðis - flj."/>
    <n v="219613"/>
    <n v="189.96524499999998"/>
    <x v="4"/>
    <x v="2"/>
    <s v="Innanlands"/>
    <m/>
  </r>
  <r>
    <s v="Söludælur"/>
    <s v="Sandgerði"/>
    <n v="245"/>
    <x v="8"/>
    <s v="Suðurnes"/>
    <x v="6"/>
    <x v="3"/>
    <s v="Sala innan svæðis - flj."/>
    <n v="10657"/>
    <n v="9.2183050000000009"/>
    <x v="7"/>
    <x v="3"/>
    <s v="Innanlands"/>
    <m/>
  </r>
  <r>
    <s v="Söludælur"/>
    <s v="Garður"/>
    <n v="250"/>
    <x v="8"/>
    <s v="Suðurnes"/>
    <x v="1"/>
    <x v="0"/>
    <s v="Sala innan svæðis - flj."/>
    <n v="40720"/>
    <n v="30.54"/>
    <x v="5"/>
    <x v="0"/>
    <s v="Innanlands"/>
    <m/>
  </r>
  <r>
    <s v="Söludælur"/>
    <s v="Garður"/>
    <n v="250"/>
    <x v="8"/>
    <s v="Suðurnes"/>
    <x v="0"/>
    <x v="0"/>
    <s v="Sala innan svæðis - flj."/>
    <n v="207839"/>
    <n v="155.87925000000001"/>
    <x v="5"/>
    <x v="0"/>
    <s v="Innanlands"/>
    <m/>
  </r>
  <r>
    <s v="Söludælur"/>
    <s v="Garður"/>
    <n v="250"/>
    <x v="8"/>
    <s v="Suðurnes"/>
    <x v="7"/>
    <x v="3"/>
    <s v="Sala innan svæðis - flj."/>
    <n v="154150"/>
    <n v="133.33975000000001"/>
    <x v="5"/>
    <x v="0"/>
    <s v="Innanlands"/>
    <m/>
  </r>
  <r>
    <s v="Reykjavík"/>
    <s v="Garður"/>
    <n v="250"/>
    <x v="8"/>
    <s v="Suðurnes"/>
    <x v="6"/>
    <x v="3"/>
    <s v="Sala innan svæðis - flj."/>
    <n v="736"/>
    <n v="0.63663999999999998"/>
    <x v="6"/>
    <x v="2"/>
    <s v="Innanlands"/>
    <m/>
  </r>
  <r>
    <s v="Reykjavík"/>
    <s v="Garður"/>
    <n v="250"/>
    <x v="8"/>
    <s v="Suðurnes"/>
    <x v="6"/>
    <x v="3"/>
    <s v="Sala utan svæðis - flj."/>
    <n v="174231"/>
    <n v="150.70981499999999"/>
    <x v="6"/>
    <x v="2"/>
    <s v="Innanlands"/>
    <m/>
  </r>
  <r>
    <s v="Reykjavík"/>
    <s v="Garður"/>
    <n v="250"/>
    <x v="8"/>
    <s v="Suðurnes"/>
    <x v="7"/>
    <x v="3"/>
    <s v="Sala utan svæðis - flj."/>
    <n v="194378"/>
    <n v="168.13696999999999"/>
    <x v="7"/>
    <x v="0"/>
    <s v="Innanlands"/>
    <m/>
  </r>
  <r>
    <s v="Söludælur"/>
    <s v="Garður"/>
    <n v="250"/>
    <x v="8"/>
    <s v="Suðurnes"/>
    <x v="0"/>
    <x v="0"/>
    <s v="Sala innan svæðis - flj."/>
    <n v="286394"/>
    <n v="214.7955"/>
    <x v="7"/>
    <x v="0"/>
    <s v="Innanlands"/>
    <m/>
  </r>
  <r>
    <s v="Söludælur"/>
    <s v="Garður"/>
    <n v="250"/>
    <x v="8"/>
    <s v="Suðurnes"/>
    <x v="7"/>
    <x v="3"/>
    <s v="Sala innan svæðis - flj."/>
    <n v="189484"/>
    <n v="163.90366"/>
    <x v="7"/>
    <x v="0"/>
    <s v="Innanlands"/>
    <m/>
  </r>
  <r>
    <s v="Söludælur"/>
    <s v="Garður"/>
    <n v="250"/>
    <x v="8"/>
    <s v="Suðurnes"/>
    <x v="6"/>
    <x v="3"/>
    <s v="Sala innan svæðis - flj."/>
    <n v="35563"/>
    <n v="30.761994999999999"/>
    <x v="7"/>
    <x v="2"/>
    <s v="Innanlands"/>
    <m/>
  </r>
  <r>
    <s v="Reykjavík"/>
    <s v="Garður"/>
    <n v="250"/>
    <x v="8"/>
    <s v="Suðurnes"/>
    <x v="7"/>
    <x v="3"/>
    <s v="Sala utan svæðis - flj."/>
    <n v="171410"/>
    <n v="148.26964999999998"/>
    <x v="9"/>
    <x v="0"/>
    <s v="Innanlands"/>
    <m/>
  </r>
  <r>
    <s v="Reykjavík"/>
    <s v="Garður"/>
    <n v="250"/>
    <x v="8"/>
    <s v="Suðurnes"/>
    <x v="6"/>
    <x v="3"/>
    <s v="Sala utan svæðis - flj."/>
    <n v="32340"/>
    <n v="27.9741"/>
    <x v="8"/>
    <x v="2"/>
    <s v="Innanlands"/>
    <m/>
  </r>
  <r>
    <s v="Söludælur"/>
    <s v="Garður"/>
    <n v="250"/>
    <x v="8"/>
    <s v="Suðurnes"/>
    <x v="0"/>
    <x v="0"/>
    <s v="Sala innan svæðis - flj."/>
    <n v="274141"/>
    <n v="205.60575"/>
    <x v="9"/>
    <x v="0"/>
    <s v="Innanlands"/>
    <m/>
  </r>
  <r>
    <s v="Söludælur"/>
    <s v="Garður"/>
    <n v="250"/>
    <x v="8"/>
    <s v="Suðurnes"/>
    <x v="7"/>
    <x v="3"/>
    <s v="Sala innan svæðis - flj."/>
    <n v="152052"/>
    <n v="131.52498"/>
    <x v="9"/>
    <x v="0"/>
    <s v="Innanlands"/>
    <m/>
  </r>
  <r>
    <s v="Söludælur"/>
    <s v="Sandgerði"/>
    <n v="245"/>
    <x v="8"/>
    <s v="Suðurnes"/>
    <x v="6"/>
    <x v="3"/>
    <s v="Sala innan svæðis - flj."/>
    <n v="30307"/>
    <n v="26.215555000000002"/>
    <x v="5"/>
    <x v="3"/>
    <s v="Innanlands"/>
    <m/>
  </r>
  <r>
    <s v="Reykjavík"/>
    <s v="Garður"/>
    <n v="250"/>
    <x v="8"/>
    <s v="Suðurnes"/>
    <x v="6"/>
    <x v="3"/>
    <s v="Sala utan svæðis - flj."/>
    <n v="30410"/>
    <n v="26.304650000000002"/>
    <x v="10"/>
    <x v="2"/>
    <s v="Innanlands"/>
    <m/>
  </r>
  <r>
    <s v="Reykjavík"/>
    <s v="Garður"/>
    <n v="250"/>
    <x v="8"/>
    <s v="Suðurnes"/>
    <x v="7"/>
    <x v="3"/>
    <s v="Sala utan svæðis - flj."/>
    <n v="166110"/>
    <n v="143.68514999999999"/>
    <x v="10"/>
    <x v="0"/>
    <s v="Innanlands"/>
    <m/>
  </r>
  <r>
    <s v="Reykjavík"/>
    <s v="Garður"/>
    <n v="250"/>
    <x v="8"/>
    <s v="Suðurnes"/>
    <x v="8"/>
    <x v="3"/>
    <s v="Sala utan svæðis - flj."/>
    <n v="102846"/>
    <n v="88.961789999999993"/>
    <x v="10"/>
    <x v="2"/>
    <s v="Innanlands"/>
    <m/>
  </r>
  <r>
    <s v="Söludælur"/>
    <s v="Garður"/>
    <n v="250"/>
    <x v="8"/>
    <s v="Suðurnes"/>
    <x v="1"/>
    <x v="0"/>
    <s v="Sala innan svæðis - flj."/>
    <n v="126812"/>
    <n v="95.108999999999995"/>
    <x v="10"/>
    <x v="0"/>
    <s v="Innanlands"/>
    <m/>
  </r>
  <r>
    <s v="Söludælur"/>
    <s v="Garður"/>
    <n v="250"/>
    <x v="8"/>
    <s v="Suðurnes"/>
    <x v="0"/>
    <x v="0"/>
    <s v="Sala innan svæðis - flj."/>
    <n v="149839"/>
    <n v="112.37925"/>
    <x v="10"/>
    <x v="0"/>
    <s v="Innanlands"/>
    <m/>
  </r>
  <r>
    <s v="Söludælur"/>
    <s v="Garður"/>
    <n v="250"/>
    <x v="8"/>
    <s v="Suðurnes"/>
    <x v="7"/>
    <x v="3"/>
    <s v="Sala innan svæðis - flj."/>
    <n v="139203"/>
    <n v="120.410595"/>
    <x v="10"/>
    <x v="0"/>
    <s v="Innanlands"/>
    <m/>
  </r>
  <r>
    <s v="Reykjavík"/>
    <s v="Garður"/>
    <n v="250"/>
    <x v="8"/>
    <s v="Suðurnes"/>
    <x v="6"/>
    <x v="3"/>
    <s v="Sala utan svæðis - flj."/>
    <n v="48159"/>
    <n v="41.657534999999996"/>
    <x v="9"/>
    <x v="2"/>
    <s v="Innanlands"/>
    <m/>
  </r>
  <r>
    <s v="Reykjavík"/>
    <s v="Garður"/>
    <n v="250"/>
    <x v="8"/>
    <s v="Suðurnes"/>
    <x v="7"/>
    <x v="3"/>
    <s v="Sala utan svæðis - flj."/>
    <n v="167750"/>
    <n v="145.10374999999999"/>
    <x v="8"/>
    <x v="0"/>
    <s v="Innanlands"/>
    <m/>
  </r>
  <r>
    <s v="Reykjavík"/>
    <s v="Garður"/>
    <n v="250"/>
    <x v="8"/>
    <s v="Suðurnes"/>
    <x v="8"/>
    <x v="3"/>
    <s v="Sala utan svæðis - flj."/>
    <n v="176683"/>
    <n v="152.83079500000002"/>
    <x v="8"/>
    <x v="2"/>
    <s v="Innanlands"/>
    <m/>
  </r>
  <r>
    <s v="Söludælur"/>
    <s v="Garður"/>
    <n v="250"/>
    <x v="8"/>
    <s v="Suðurnes"/>
    <x v="6"/>
    <x v="3"/>
    <s v="Sala innan svæðis - flj."/>
    <n v="31192"/>
    <n v="26.981079999999999"/>
    <x v="5"/>
    <x v="2"/>
    <s v="Innanlands"/>
    <m/>
  </r>
  <r>
    <s v="Söludælur"/>
    <s v="Garður"/>
    <n v="250"/>
    <x v="8"/>
    <s v="Suðurnes"/>
    <x v="1"/>
    <x v="0"/>
    <s v="Sala innan svæðis - flj."/>
    <n v="259755"/>
    <n v="194.81625"/>
    <x v="8"/>
    <x v="0"/>
    <s v="Innanlands"/>
    <m/>
  </r>
  <r>
    <s v="Söludælur"/>
    <s v="Garður"/>
    <n v="250"/>
    <x v="8"/>
    <s v="Suðurnes"/>
    <x v="7"/>
    <x v="3"/>
    <s v="Sala innan svæðis - flj."/>
    <n v="144783"/>
    <n v="125.237295"/>
    <x v="8"/>
    <x v="0"/>
    <s v="Innanlands"/>
    <m/>
  </r>
  <r>
    <s v="Reykjavík"/>
    <s v="Garður"/>
    <n v="250"/>
    <x v="8"/>
    <s v="Suðurnes"/>
    <x v="6"/>
    <x v="3"/>
    <s v="Sala utan svæðis - flj."/>
    <n v="58242"/>
    <n v="50.379330000000003"/>
    <x v="7"/>
    <x v="2"/>
    <s v="Innanlands"/>
    <m/>
  </r>
  <r>
    <s v="Reykjavík"/>
    <s v="Garður"/>
    <n v="250"/>
    <x v="8"/>
    <s v="Suðurnes"/>
    <x v="7"/>
    <x v="3"/>
    <s v="Sala innan svæðis - flj."/>
    <n v="11620"/>
    <n v="10.051299999999999"/>
    <x v="6"/>
    <x v="0"/>
    <s v="Innanlands"/>
    <m/>
  </r>
  <r>
    <s v="Reykjavík"/>
    <s v="Garður"/>
    <n v="250"/>
    <x v="8"/>
    <s v="Suðurnes"/>
    <x v="7"/>
    <x v="3"/>
    <s v="Sala utan svæðis - flj."/>
    <n v="170313"/>
    <n v="147.32074499999999"/>
    <x v="6"/>
    <x v="0"/>
    <s v="Innanlands"/>
    <m/>
  </r>
  <r>
    <s v="Reykjavík"/>
    <s v="Garður"/>
    <n v="250"/>
    <x v="8"/>
    <s v="Suðurnes"/>
    <x v="10"/>
    <x v="3"/>
    <s v="Sala utan svæðis - flj."/>
    <n v="13582"/>
    <n v="11.748430000000001"/>
    <x v="6"/>
    <x v="2"/>
    <s v="Innanlands"/>
    <m/>
  </r>
  <r>
    <s v="Söludælur"/>
    <s v="Sandgerði"/>
    <n v="245"/>
    <x v="8"/>
    <s v="Suðurnes"/>
    <x v="6"/>
    <x v="3"/>
    <s v="Sala innan svæðis - flj."/>
    <n v="35888"/>
    <n v="31.043119999999998"/>
    <x v="3"/>
    <x v="2"/>
    <s v="Innanlands"/>
    <m/>
  </r>
  <r>
    <s v="Söludælur"/>
    <s v="Garður"/>
    <n v="250"/>
    <x v="8"/>
    <s v="Suðurnes"/>
    <x v="1"/>
    <x v="0"/>
    <s v="Sala innan svæðis - flj."/>
    <n v="269812"/>
    <n v="202.35900000000001"/>
    <x v="6"/>
    <x v="0"/>
    <s v="Innanlands"/>
    <m/>
  </r>
  <r>
    <s v="Söludælur"/>
    <s v="Garður"/>
    <n v="250"/>
    <x v="8"/>
    <s v="Suðurnes"/>
    <x v="7"/>
    <x v="3"/>
    <s v="Sala innan svæðis - flj."/>
    <n v="118553"/>
    <n v="102.548345"/>
    <x v="6"/>
    <x v="0"/>
    <s v="Innanlands"/>
    <m/>
  </r>
  <r>
    <s v="Reykjavík"/>
    <s v="Garður"/>
    <n v="250"/>
    <x v="8"/>
    <s v="Suðurnes"/>
    <x v="6"/>
    <x v="3"/>
    <s v="Sala utan svæðis - flj."/>
    <n v="33888"/>
    <n v="29.313119999999998"/>
    <x v="5"/>
    <x v="2"/>
    <s v="Innanlands"/>
    <m/>
  </r>
  <r>
    <s v="Reykjavík"/>
    <s v="Garður"/>
    <n v="250"/>
    <x v="8"/>
    <s v="Suðurnes"/>
    <x v="7"/>
    <x v="3"/>
    <s v="Sala utan svæðis - flj."/>
    <n v="186146"/>
    <n v="161.01629"/>
    <x v="4"/>
    <x v="0"/>
    <s v="Innanlands"/>
    <m/>
  </r>
  <r>
    <s v="Reykjavík"/>
    <s v="Garður"/>
    <n v="250"/>
    <x v="8"/>
    <s v="Suðurnes"/>
    <x v="8"/>
    <x v="3"/>
    <s v="Sala utan svæðis - flj."/>
    <n v="35044"/>
    <n v="30.31306"/>
    <x v="4"/>
    <x v="2"/>
    <s v="Innanlands"/>
    <m/>
  </r>
  <r>
    <s v="Reykjavík"/>
    <s v="Garður"/>
    <n v="250"/>
    <x v="8"/>
    <s v="Suðurnes"/>
    <x v="10"/>
    <x v="3"/>
    <s v="Sala utan svæðis - flj."/>
    <n v="27889"/>
    <n v="24.123985000000001"/>
    <x v="4"/>
    <x v="2"/>
    <s v="Innanlands"/>
    <m/>
  </r>
  <r>
    <s v="Söludælur"/>
    <s v="Garður"/>
    <n v="250"/>
    <x v="8"/>
    <s v="Suðurnes"/>
    <x v="6"/>
    <x v="3"/>
    <s v="Sala innan svæðis - flj."/>
    <n v="31627"/>
    <n v="27.357354999999998"/>
    <x v="3"/>
    <x v="3"/>
    <s v="Innanlands"/>
    <m/>
  </r>
  <r>
    <s v="Söludælur"/>
    <s v="Garður"/>
    <n v="250"/>
    <x v="8"/>
    <s v="Suðurnes"/>
    <x v="1"/>
    <x v="0"/>
    <s v="Sala innan svæðis - flj."/>
    <n v="261698"/>
    <n v="196.27350000000001"/>
    <x v="4"/>
    <x v="0"/>
    <s v="Innanlands"/>
    <m/>
  </r>
  <r>
    <s v="Söludælur"/>
    <s v="Garður"/>
    <n v="250"/>
    <x v="8"/>
    <s v="Suðurnes"/>
    <x v="7"/>
    <x v="3"/>
    <s v="Sala innan svæðis - flj."/>
    <n v="113053"/>
    <n v="97.790845000000004"/>
    <x v="4"/>
    <x v="0"/>
    <s v="Innanlands"/>
    <m/>
  </r>
  <r>
    <s v="Reykjavík"/>
    <s v="Garður"/>
    <n v="250"/>
    <x v="8"/>
    <s v="Suðurnes"/>
    <x v="6"/>
    <x v="3"/>
    <s v="Sala utan svæðis - flj."/>
    <n v="78315"/>
    <n v="67.742474999999999"/>
    <x v="3"/>
    <x v="2"/>
    <s v="Innanlands"/>
    <m/>
  </r>
  <r>
    <s v="Reykjavík"/>
    <s v="Garður"/>
    <n v="250"/>
    <x v="8"/>
    <s v="Suðurnes"/>
    <x v="7"/>
    <x v="3"/>
    <s v="Sala innan svæðis - flj."/>
    <n v="0"/>
    <n v="0"/>
    <x v="2"/>
    <x v="0"/>
    <s v="Innanlands"/>
    <m/>
  </r>
  <r>
    <s v="Reykjavík"/>
    <s v="Garður"/>
    <n v="250"/>
    <x v="8"/>
    <s v="Suðurnes"/>
    <x v="7"/>
    <x v="3"/>
    <s v="Sala utan svæðis - flj."/>
    <n v="207162"/>
    <n v="179.19513000000001"/>
    <x v="2"/>
    <x v="0"/>
    <s v="Innanlands"/>
    <m/>
  </r>
  <r>
    <s v="Reykjavík"/>
    <s v="Garður"/>
    <n v="250"/>
    <x v="8"/>
    <s v="Suðurnes"/>
    <x v="10"/>
    <x v="3"/>
    <s v="Sala utan svæðis - flj."/>
    <n v="30000"/>
    <n v="25.95"/>
    <x v="2"/>
    <x v="2"/>
    <s v="Innanlands"/>
    <m/>
  </r>
  <r>
    <s v="Söludælur"/>
    <s v="Sandgerði"/>
    <n v="245"/>
    <x v="8"/>
    <s v="Suðurnes"/>
    <x v="6"/>
    <x v="3"/>
    <s v="Sala innan svæðis - flj."/>
    <n v="36302"/>
    <n v="31.401229999999998"/>
    <x v="0"/>
    <x v="3"/>
    <s v="Innanlands"/>
    <m/>
  </r>
  <r>
    <s v="Söludælur"/>
    <s v="Garður"/>
    <n v="250"/>
    <x v="8"/>
    <s v="Suðurnes"/>
    <x v="1"/>
    <x v="0"/>
    <s v="Sala innan svæðis - flj."/>
    <n v="269500"/>
    <n v="202.125"/>
    <x v="2"/>
    <x v="0"/>
    <s v="Innanlands"/>
    <m/>
  </r>
  <r>
    <s v="Söludælur"/>
    <s v="Garður"/>
    <n v="250"/>
    <x v="8"/>
    <s v="Suðurnes"/>
    <x v="7"/>
    <x v="3"/>
    <s v="Sala innan svæðis - flj."/>
    <n v="108261"/>
    <n v="93.645764999999997"/>
    <x v="2"/>
    <x v="0"/>
    <s v="Innanlands"/>
    <m/>
  </r>
  <r>
    <s v="Reykjavík"/>
    <s v="Garður"/>
    <n v="250"/>
    <x v="8"/>
    <s v="Suðurnes"/>
    <x v="6"/>
    <x v="3"/>
    <s v="Sala utan svæðis - flj."/>
    <n v="45440"/>
    <n v="39.305599999999998"/>
    <x v="0"/>
    <x v="2"/>
    <s v="Innanlands"/>
    <m/>
  </r>
  <r>
    <s v="Reykjavík"/>
    <s v="Garður"/>
    <n v="250"/>
    <x v="8"/>
    <s v="Suðurnes"/>
    <x v="1"/>
    <x v="0"/>
    <s v="Sala innan svæðis - flj."/>
    <n v="0"/>
    <n v="0"/>
    <x v="1"/>
    <x v="0"/>
    <s v="Innanlands"/>
    <m/>
  </r>
  <r>
    <s v="Reykjavík"/>
    <s v="Garður"/>
    <n v="250"/>
    <x v="8"/>
    <s v="Suðurnes"/>
    <x v="1"/>
    <x v="0"/>
    <s v="Sala utan svæðis - flj."/>
    <n v="14643"/>
    <n v="10.982250000000001"/>
    <x v="1"/>
    <x v="0"/>
    <s v="Innanlands"/>
    <m/>
  </r>
  <r>
    <s v="Reykjavík"/>
    <s v="Garður"/>
    <n v="250"/>
    <x v="8"/>
    <s v="Suðurnes"/>
    <x v="7"/>
    <x v="3"/>
    <s v="Sala utan svæðis - flj."/>
    <n v="295547"/>
    <n v="255.648155"/>
    <x v="1"/>
    <x v="0"/>
    <s v="Innanlands"/>
    <m/>
  </r>
  <r>
    <s v="Söludælur"/>
    <s v="Garður"/>
    <n v="250"/>
    <x v="8"/>
    <s v="Suðurnes"/>
    <x v="6"/>
    <x v="3"/>
    <s v="Sala innan svæðis - flj."/>
    <n v="47831"/>
    <n v="41.373815"/>
    <x v="0"/>
    <x v="2"/>
    <s v="Innanlands"/>
    <m/>
  </r>
  <r>
    <s v="Söludælur"/>
    <s v="Garður"/>
    <n v="250"/>
    <x v="8"/>
    <s v="Suðurnes"/>
    <x v="1"/>
    <x v="0"/>
    <s v="Sala innan svæðis - flj."/>
    <n v="224125"/>
    <n v="168.09375"/>
    <x v="1"/>
    <x v="0"/>
    <s v="Innanlands"/>
    <m/>
  </r>
  <r>
    <s v="Söludælur"/>
    <s v="Garður"/>
    <n v="250"/>
    <x v="8"/>
    <s v="Suðurnes"/>
    <x v="7"/>
    <x v="3"/>
    <s v="Sala innan svæðis - flj."/>
    <n v="53189"/>
    <n v="46.008485"/>
    <x v="1"/>
    <x v="0"/>
    <s v="Innanlands"/>
    <m/>
  </r>
  <r>
    <s v="Söludælur"/>
    <s v="Njarðvík"/>
    <n v="260"/>
    <x v="5"/>
    <s v="Suðurnes"/>
    <x v="1"/>
    <x v="0"/>
    <s v="Sala innan svæðis - flj."/>
    <n v="628386"/>
    <n v="471.28949999999998"/>
    <x v="0"/>
    <x v="0"/>
    <s v="Innanlands"/>
    <m/>
  </r>
  <r>
    <s v="Söludælur"/>
    <s v="Njarðvík"/>
    <n v="260"/>
    <x v="5"/>
    <s v="Suðurnes"/>
    <x v="1"/>
    <x v="0"/>
    <s v="Sala innan svæðis - flj."/>
    <n v="1294269"/>
    <n v="970.70174999999995"/>
    <x v="0"/>
    <x v="0"/>
    <s v="Innanlands"/>
    <m/>
  </r>
  <r>
    <s v="Söludælur"/>
    <s v="Njarðvík"/>
    <n v="260"/>
    <x v="5"/>
    <s v="Suðurnes"/>
    <x v="1"/>
    <x v="0"/>
    <s v="Sala innan svæðis - flj."/>
    <n v="836548"/>
    <n v="627.41099999999994"/>
    <x v="0"/>
    <x v="0"/>
    <s v="Innanlands"/>
    <m/>
  </r>
  <r>
    <s v="Grímsey"/>
    <s v="Grímsey"/>
    <n v="601"/>
    <x v="6"/>
    <s v="Norðurland eystra"/>
    <x v="6"/>
    <x v="3"/>
    <s v="Sala innan svæðis - flj."/>
    <n v="331281.33333333337"/>
    <n v="286.5583533333334"/>
    <x v="5"/>
    <x v="2"/>
    <s v="Innanlands"/>
    <s v="Einni færslu skipt í tvennt til að geta flokkað betur"/>
  </r>
  <r>
    <s v="Grímsey"/>
    <s v="Grímsey"/>
    <n v="601"/>
    <x v="6"/>
    <s v="Norðurland eystra"/>
    <x v="6"/>
    <x v="3"/>
    <s v="Sala innan svæðis - flj."/>
    <n v="170166"/>
    <n v="147.19359"/>
    <x v="3"/>
    <x v="2"/>
    <s v="Innanlands"/>
    <s v="Einni færslu skipt í tvennt til að geta flokkað betur"/>
  </r>
  <r>
    <s v="Söludælur"/>
    <s v="Keflavíkurflugvöllur"/>
    <n v="230"/>
    <x v="5"/>
    <s v="Suðurnes"/>
    <x v="7"/>
    <x v="3"/>
    <s v="Sala innan svæðis - flj."/>
    <n v="39702"/>
    <n v="34.342230000000001"/>
    <x v="0"/>
    <x v="0"/>
    <s v="Innanlands"/>
    <m/>
  </r>
  <r>
    <s v="Reykjavík"/>
    <s v="Njarðvík"/>
    <n v="260"/>
    <x v="5"/>
    <s v="Suðurnes"/>
    <x v="7"/>
    <x v="3"/>
    <s v="Sala utan svæðis - flj."/>
    <n v="8352"/>
    <n v="7.2244799999999998"/>
    <x v="0"/>
    <x v="0"/>
    <s v="Innanlands"/>
    <m/>
  </r>
  <r>
    <s v="Reykjavík"/>
    <s v="Njarðvík"/>
    <n v="260"/>
    <x v="5"/>
    <s v="Suðurnes"/>
    <x v="8"/>
    <x v="3"/>
    <s v="Sala utan svæðis - flj."/>
    <n v="8063"/>
    <n v="6.9744950000000001"/>
    <x v="0"/>
    <x v="2"/>
    <s v="Innanlands"/>
    <m/>
  </r>
  <r>
    <s v="Reykjavík"/>
    <s v="Njarðvík"/>
    <n v="260"/>
    <x v="5"/>
    <s v="Suðurnes"/>
    <x v="9"/>
    <x v="3"/>
    <s v="Sala utan svæðis - flj."/>
    <n v="516045"/>
    <n v="446.37892499999998"/>
    <x v="0"/>
    <x v="2"/>
    <s v="Innanlands"/>
    <m/>
  </r>
  <r>
    <s v="Söludælur"/>
    <s v="Keflavík"/>
    <n v="230"/>
    <x v="5"/>
    <s v="Suðurnes"/>
    <x v="6"/>
    <x v="3"/>
    <s v="Sala innan svæðis - flj."/>
    <n v="80705"/>
    <n v="69.809825000000004"/>
    <x v="7"/>
    <x v="2"/>
    <s v="Innanlands"/>
    <m/>
  </r>
  <r>
    <s v="Söludælur"/>
    <s v="Njarðvík"/>
    <n v="260"/>
    <x v="5"/>
    <s v="Suðurnes"/>
    <x v="6"/>
    <x v="3"/>
    <s v="Sala innan svæðis - flj."/>
    <n v="65793"/>
    <n v="56.910944999999998"/>
    <x v="7"/>
    <x v="2"/>
    <s v="Innanlands"/>
    <m/>
  </r>
  <r>
    <s v="Söludælur"/>
    <s v="Njarðvík"/>
    <n v="260"/>
    <x v="5"/>
    <s v="Suðurnes"/>
    <x v="7"/>
    <x v="3"/>
    <s v="Sala innan svæðis - flj."/>
    <n v="511178"/>
    <n v="442.16896999999994"/>
    <x v="0"/>
    <x v="0"/>
    <s v="Innanlands"/>
    <m/>
  </r>
  <r>
    <s v="Söludælur"/>
    <s v="Njarðvík"/>
    <n v="260"/>
    <x v="5"/>
    <s v="Suðurnes"/>
    <x v="7"/>
    <x v="3"/>
    <s v="Sala innan svæðis - flj."/>
    <n v="1415877"/>
    <n v="1224.7336049999999"/>
    <x v="0"/>
    <x v="0"/>
    <s v="Innanlands"/>
    <m/>
  </r>
  <r>
    <s v="Söludælur"/>
    <s v="Njarðvík"/>
    <n v="260"/>
    <x v="5"/>
    <s v="Suðurnes"/>
    <x v="7"/>
    <x v="3"/>
    <s v="Sala innan svæðis - flj."/>
    <n v="1444308"/>
    <n v="1249.3264199999999"/>
    <x v="0"/>
    <x v="0"/>
    <s v="Innanlands"/>
    <m/>
  </r>
  <r>
    <s v="Reykjavík"/>
    <s v="Njarðvík"/>
    <n v="260"/>
    <x v="5"/>
    <s v="Suðurnes"/>
    <x v="9"/>
    <x v="3"/>
    <s v="Sala ekki flutningsjöfnuð"/>
    <n v="9950"/>
    <n v="8.6067499999999999"/>
    <x v="1"/>
    <x v="2"/>
    <s v="Millilanda"/>
    <m/>
  </r>
  <r>
    <s v="Reyðarfjörður"/>
    <s v="Njarðvík"/>
    <n v="260"/>
    <x v="5"/>
    <s v="Suðurnes"/>
    <x v="9"/>
    <x v="3"/>
    <s v="Sala utan svæðis - flj."/>
    <n v="10947"/>
    <n v="9.4691550000000007"/>
    <x v="3"/>
    <x v="2"/>
    <s v="Innanlands"/>
    <m/>
  </r>
  <r>
    <s v="Reykjavík"/>
    <s v="Njarðvík"/>
    <n v="260"/>
    <x v="5"/>
    <s v="Suðurnes"/>
    <x v="6"/>
    <x v="3"/>
    <s v="Sala utan svæðis - flj."/>
    <n v="327490"/>
    <n v="283.27884999999998"/>
    <x v="7"/>
    <x v="2"/>
    <s v="Innanlands"/>
    <m/>
  </r>
  <r>
    <s v="Reykjavík"/>
    <s v="Njarðvík"/>
    <n v="260"/>
    <x v="5"/>
    <s v="Suðurnes"/>
    <x v="7"/>
    <x v="3"/>
    <s v="Sala utan svæðis - flj."/>
    <n v="811"/>
    <n v="0.701515"/>
    <x v="3"/>
    <x v="0"/>
    <s v="Innanlands"/>
    <m/>
  </r>
  <r>
    <s v="Reykjavík"/>
    <s v="Njarðvík"/>
    <n v="260"/>
    <x v="5"/>
    <s v="Suðurnes"/>
    <x v="8"/>
    <x v="3"/>
    <s v="Sala utan svæðis - flj."/>
    <n v="34426"/>
    <n v="29.778489999999998"/>
    <x v="3"/>
    <x v="2"/>
    <s v="Innanlands"/>
    <m/>
  </r>
  <r>
    <s v="Reykjavík"/>
    <s v="Njarðvík"/>
    <n v="260"/>
    <x v="5"/>
    <s v="Suðurnes"/>
    <x v="9"/>
    <x v="3"/>
    <s v="Sala utan svæðis - flj."/>
    <n v="636147"/>
    <n v="550.267155"/>
    <x v="3"/>
    <x v="2"/>
    <s v="Innanlands"/>
    <m/>
  </r>
  <r>
    <s v="Söludælur"/>
    <s v="Njarðvík"/>
    <n v="260"/>
    <x v="5"/>
    <s v="Suðurnes"/>
    <x v="1"/>
    <x v="0"/>
    <s v="Sala innan svæðis - flj."/>
    <n v="808083"/>
    <n v="606.06224999999995"/>
    <x v="3"/>
    <x v="0"/>
    <s v="Innanlands"/>
    <m/>
  </r>
  <r>
    <s v="Söludælur"/>
    <s v="Njarðvík"/>
    <n v="260"/>
    <x v="5"/>
    <s v="Suðurnes"/>
    <x v="7"/>
    <x v="3"/>
    <s v="Sala innan svæðis - flj."/>
    <n v="680185"/>
    <n v="588.36002500000006"/>
    <x v="3"/>
    <x v="0"/>
    <s v="Innanlands"/>
    <m/>
  </r>
  <r>
    <s v="Söludælur"/>
    <s v="Njarðvík"/>
    <n v="260"/>
    <x v="5"/>
    <s v="Suðurnes"/>
    <x v="1"/>
    <x v="0"/>
    <s v="Sala innan svæðis - flj."/>
    <n v="2520859"/>
    <n v="1890.6442500000001"/>
    <x v="3"/>
    <x v="0"/>
    <s v="Innanlands"/>
    <m/>
  </r>
  <r>
    <s v="Söludælur"/>
    <s v="Njarðvík"/>
    <n v="260"/>
    <x v="5"/>
    <s v="Suðurnes"/>
    <x v="7"/>
    <x v="3"/>
    <s v="Sala innan svæðis - flj."/>
    <n v="2261352"/>
    <n v="1956.0694799999999"/>
    <x v="3"/>
    <x v="0"/>
    <s v="Innanlands"/>
    <m/>
  </r>
  <r>
    <s v="Söludælur"/>
    <s v="Keflavíkurflugvöllur"/>
    <n v="230"/>
    <x v="5"/>
    <s v="Suðurnes"/>
    <x v="7"/>
    <x v="3"/>
    <s v="Sala innan svæðis - flj."/>
    <n v="1110971"/>
    <n v="960.989915"/>
    <x v="0"/>
    <x v="0"/>
    <s v="Innanlands"/>
    <m/>
  </r>
  <r>
    <s v="Söludælur"/>
    <s v="Njarðvík"/>
    <n v="260"/>
    <x v="5"/>
    <s v="Suðurnes"/>
    <x v="1"/>
    <x v="0"/>
    <s v="Sala innan svæðis - flj."/>
    <n v="1180333"/>
    <n v="885.24974999999995"/>
    <x v="3"/>
    <x v="0"/>
    <s v="Innanlands"/>
    <m/>
  </r>
  <r>
    <s v="Söludælur"/>
    <s v="Njarðvík"/>
    <n v="260"/>
    <x v="5"/>
    <s v="Suðurnes"/>
    <x v="7"/>
    <x v="3"/>
    <s v="Sala innan svæðis - flj."/>
    <n v="1828000"/>
    <n v="1581.22"/>
    <x v="3"/>
    <x v="0"/>
    <s v="Innanlands"/>
    <m/>
  </r>
  <r>
    <s v="Grímsey"/>
    <s v="Grímsey"/>
    <n v="601"/>
    <x v="6"/>
    <s v="Norðurland eystra"/>
    <x v="6"/>
    <x v="3"/>
    <s v="Sala innan svæðis - flj."/>
    <n v="340332"/>
    <n v="294.38718"/>
    <x v="3"/>
    <x v="2"/>
    <s v="Innanlands"/>
    <s v="Einni færslu skipt í tvennt til að geta flokkað betur"/>
  </r>
  <r>
    <s v="Grímsey"/>
    <s v="Grímsey"/>
    <n v="601"/>
    <x v="6"/>
    <s v="Norðurland eystra"/>
    <x v="6"/>
    <x v="3"/>
    <s v="Sala innan svæðis - flj."/>
    <n v="172380.33333333331"/>
    <n v="149.10898833333331"/>
    <x v="0"/>
    <x v="2"/>
    <s v="Innanlands"/>
    <s v="Einni færslu skipt í tvennt til að geta flokkað betur"/>
  </r>
  <r>
    <s v="Reykjavík"/>
    <s v="Njarðvík"/>
    <n v="260"/>
    <x v="5"/>
    <s v="Suðurnes"/>
    <x v="8"/>
    <x v="3"/>
    <s v="Sala utan svæðis - flj."/>
    <n v="35100"/>
    <n v="30.361499999999999"/>
    <x v="5"/>
    <x v="2"/>
    <s v="Innanlands"/>
    <m/>
  </r>
  <r>
    <s v="Reykjavík"/>
    <s v="Njarðvík"/>
    <n v="260"/>
    <x v="5"/>
    <s v="Suðurnes"/>
    <x v="9"/>
    <x v="3"/>
    <s v="Sala utan svæðis - flj."/>
    <n v="757120"/>
    <n v="654.90880000000004"/>
    <x v="5"/>
    <x v="2"/>
    <s v="Innanlands"/>
    <m/>
  </r>
  <r>
    <s v="Söludælur"/>
    <s v="Keflavíkurflugvöllur"/>
    <n v="230"/>
    <x v="5"/>
    <s v="Suðurnes"/>
    <x v="7"/>
    <x v="3"/>
    <s v="Sala innan svæðis - flj."/>
    <n v="74700"/>
    <n v="64.615499999999997"/>
    <x v="0"/>
    <x v="0"/>
    <s v="Innanlands"/>
    <m/>
  </r>
  <r>
    <s v="Söludælur"/>
    <s v="Njarðvík"/>
    <n v="260"/>
    <x v="5"/>
    <s v="Suðurnes"/>
    <x v="1"/>
    <x v="0"/>
    <s v="Sala innan svæðis - flj."/>
    <n v="775935"/>
    <n v="581.95124999999996"/>
    <x v="5"/>
    <x v="0"/>
    <s v="Innanlands"/>
    <m/>
  </r>
  <r>
    <s v="Söludælur"/>
    <s v="Njarðvík"/>
    <n v="260"/>
    <x v="5"/>
    <s v="Suðurnes"/>
    <x v="7"/>
    <x v="3"/>
    <s v="Sala innan svæðis - flj."/>
    <n v="613280"/>
    <n v="530.48719999999992"/>
    <x v="5"/>
    <x v="0"/>
    <s v="Innanlands"/>
    <m/>
  </r>
  <r>
    <s v="Söludælur"/>
    <s v="Njarðvík"/>
    <n v="260"/>
    <x v="5"/>
    <s v="Suðurnes"/>
    <x v="1"/>
    <x v="0"/>
    <s v="Sala innan svæðis - flj."/>
    <n v="3067590"/>
    <n v="2300.6925000000001"/>
    <x v="5"/>
    <x v="0"/>
    <s v="Innanlands"/>
    <m/>
  </r>
  <r>
    <s v="Söludælur"/>
    <s v="Njarðvík"/>
    <n v="260"/>
    <x v="5"/>
    <s v="Suðurnes"/>
    <x v="7"/>
    <x v="3"/>
    <s v="Sala innan svæðis - flj."/>
    <n v="2578319"/>
    <n v="2230.2459349999999"/>
    <x v="5"/>
    <x v="0"/>
    <s v="Innanlands"/>
    <m/>
  </r>
  <r>
    <s v="Söludælur"/>
    <s v="Njarðvík"/>
    <n v="260"/>
    <x v="5"/>
    <s v="Suðurnes"/>
    <x v="1"/>
    <x v="0"/>
    <s v="Sala innan svæðis - flj."/>
    <n v="1361346"/>
    <n v="1021.0095"/>
    <x v="5"/>
    <x v="0"/>
    <s v="Innanlands"/>
    <m/>
  </r>
  <r>
    <s v="Söludælur"/>
    <s v="Njarðvík"/>
    <n v="260"/>
    <x v="5"/>
    <s v="Suðurnes"/>
    <x v="7"/>
    <x v="3"/>
    <s v="Sala innan svæðis - flj."/>
    <n v="1969014"/>
    <n v="1703.1971099999998"/>
    <x v="5"/>
    <x v="0"/>
    <s v="Innanlands"/>
    <m/>
  </r>
  <r>
    <s v="Reykjavík"/>
    <s v="Njarðvík"/>
    <n v="260"/>
    <x v="5"/>
    <s v="Suðurnes"/>
    <x v="7"/>
    <x v="3"/>
    <s v="Sala utan svæðis - flj."/>
    <n v="17692"/>
    <n v="15.30358"/>
    <x v="7"/>
    <x v="0"/>
    <s v="Innanlands"/>
    <m/>
  </r>
  <r>
    <s v="Reykjavík"/>
    <s v="Njarðvík"/>
    <n v="260"/>
    <x v="5"/>
    <s v="Suðurnes"/>
    <x v="9"/>
    <x v="3"/>
    <s v="Sala innan svæðis - flj."/>
    <n v="15831"/>
    <n v="13.693815000000001"/>
    <x v="7"/>
    <x v="2"/>
    <s v="Innanlands"/>
    <m/>
  </r>
  <r>
    <s v="Reykjavík"/>
    <s v="Njarðvík"/>
    <n v="260"/>
    <x v="5"/>
    <s v="Suðurnes"/>
    <x v="9"/>
    <x v="3"/>
    <s v="Sala utan svæðis - flj."/>
    <n v="506830"/>
    <n v="438.40795000000003"/>
    <x v="7"/>
    <x v="2"/>
    <s v="Innanlands"/>
    <m/>
  </r>
  <r>
    <s v="Reykjavík"/>
    <s v="Njarðvík"/>
    <n v="260"/>
    <x v="5"/>
    <s v="Suðurnes"/>
    <x v="10"/>
    <x v="3"/>
    <s v="Sala utan svæðis - flj."/>
    <n v="14995"/>
    <n v="12.970675"/>
    <x v="7"/>
    <x v="2"/>
    <s v="Innanlands"/>
    <m/>
  </r>
  <r>
    <s v="Reykjavík"/>
    <s v="Keflavík"/>
    <n v="230"/>
    <x v="5"/>
    <s v="Suðurnes"/>
    <x v="6"/>
    <x v="3"/>
    <s v="Sala ekki flutningsjöfnuð"/>
    <n v="506"/>
    <n v="0.43769000000000002"/>
    <x v="5"/>
    <x v="3"/>
    <s v="Millilanda"/>
    <m/>
  </r>
  <r>
    <s v="Söludælur"/>
    <s v="Njarðvík"/>
    <n v="260"/>
    <x v="5"/>
    <s v="Suðurnes"/>
    <x v="1"/>
    <x v="0"/>
    <s v="Sala innan svæðis - flj."/>
    <n v="1040280"/>
    <n v="780.21"/>
    <x v="7"/>
    <x v="0"/>
    <s v="Innanlands"/>
    <m/>
  </r>
  <r>
    <s v="Söludælur"/>
    <s v="Njarðvík"/>
    <n v="260"/>
    <x v="5"/>
    <s v="Suðurnes"/>
    <x v="7"/>
    <x v="3"/>
    <s v="Sala innan svæðis - flj."/>
    <n v="777155"/>
    <n v="672.23907499999996"/>
    <x v="7"/>
    <x v="0"/>
    <s v="Innanlands"/>
    <m/>
  </r>
  <r>
    <s v="Söludælur"/>
    <s v="Njarðvík"/>
    <n v="260"/>
    <x v="5"/>
    <s v="Suðurnes"/>
    <x v="1"/>
    <x v="0"/>
    <s v="Sala innan svæðis - flj."/>
    <n v="3275642"/>
    <n v="2456.7314999999999"/>
    <x v="7"/>
    <x v="0"/>
    <s v="Innanlands"/>
    <m/>
  </r>
  <r>
    <s v="Söludælur"/>
    <s v="Njarðvík"/>
    <n v="260"/>
    <x v="5"/>
    <s v="Suðurnes"/>
    <x v="7"/>
    <x v="3"/>
    <s v="Sala innan svæðis - flj."/>
    <n v="2693268"/>
    <n v="2329.6768199999997"/>
    <x v="7"/>
    <x v="0"/>
    <s v="Innanlands"/>
    <m/>
  </r>
  <r>
    <s v="Söludælur"/>
    <s v="Njarðvík"/>
    <n v="260"/>
    <x v="5"/>
    <s v="Suðurnes"/>
    <x v="1"/>
    <x v="0"/>
    <s v="Sala innan svæðis - flj."/>
    <n v="1793069"/>
    <n v="1344.8017500000001"/>
    <x v="7"/>
    <x v="0"/>
    <s v="Innanlands"/>
    <m/>
  </r>
  <r>
    <s v="Söludælur"/>
    <s v="Njarðvík"/>
    <n v="260"/>
    <x v="5"/>
    <s v="Suðurnes"/>
    <x v="7"/>
    <x v="3"/>
    <s v="Sala innan svæðis - flj."/>
    <n v="2431501"/>
    <n v="2103.2483649999999"/>
    <x v="7"/>
    <x v="0"/>
    <s v="Innanlands"/>
    <m/>
  </r>
  <r>
    <s v="Söludælur"/>
    <s v="Keflavík"/>
    <n v="230"/>
    <x v="5"/>
    <s v="Suðurnes"/>
    <x v="6"/>
    <x v="3"/>
    <s v="Sala innan svæðis - flj."/>
    <n v="88232"/>
    <n v="76.320679999999996"/>
    <x v="5"/>
    <x v="2"/>
    <s v="Innanlands"/>
    <m/>
  </r>
  <r>
    <s v="Söludælur"/>
    <s v="Njarðvík"/>
    <n v="260"/>
    <x v="5"/>
    <s v="Suðurnes"/>
    <x v="5"/>
    <x v="2"/>
    <s v="Sala innan svæðis - flj."/>
    <n v="486"/>
    <n v="0.39366000000000001"/>
    <x v="9"/>
    <x v="1"/>
    <s v="Innanlands"/>
    <m/>
  </r>
  <r>
    <s v="Reykjavík"/>
    <s v="Njarðvík"/>
    <n v="260"/>
    <x v="5"/>
    <s v="Suðurnes"/>
    <x v="7"/>
    <x v="3"/>
    <s v="Sala utan svæðis - flj."/>
    <n v="30856"/>
    <n v="26.690439999999999"/>
    <x v="9"/>
    <x v="0"/>
    <s v="Innanlands"/>
    <m/>
  </r>
  <r>
    <s v="Reykjavík"/>
    <s v="Njarðvík"/>
    <n v="260"/>
    <x v="5"/>
    <s v="Suðurnes"/>
    <x v="8"/>
    <x v="3"/>
    <s v="Sala utan svæðis - flj."/>
    <n v="63683"/>
    <n v="55.085794999999997"/>
    <x v="9"/>
    <x v="2"/>
    <s v="Innanlands"/>
    <m/>
  </r>
  <r>
    <s v="Reykjavík"/>
    <s v="Njarðvík"/>
    <n v="260"/>
    <x v="5"/>
    <s v="Suðurnes"/>
    <x v="9"/>
    <x v="3"/>
    <s v="Sala utan svæðis - flj."/>
    <n v="470569"/>
    <n v="407.04218500000002"/>
    <x v="9"/>
    <x v="2"/>
    <s v="Innanlands"/>
    <m/>
  </r>
  <r>
    <s v="Reykjavík"/>
    <s v="Njarðvík"/>
    <n v="260"/>
    <x v="5"/>
    <s v="Suðurnes"/>
    <x v="10"/>
    <x v="3"/>
    <s v="Sala utan svæðis - flj."/>
    <n v="7443"/>
    <n v="6.4381949999999994"/>
    <x v="9"/>
    <x v="2"/>
    <s v="Innanlands"/>
    <m/>
  </r>
  <r>
    <s v="Söludælur"/>
    <s v="Njarðvík"/>
    <n v="260"/>
    <x v="5"/>
    <s v="Suðurnes"/>
    <x v="6"/>
    <x v="3"/>
    <s v="Sala innan svæðis - flj."/>
    <n v="59834"/>
    <n v="51.756409999999995"/>
    <x v="5"/>
    <x v="2"/>
    <s v="Innanlands"/>
    <m/>
  </r>
  <r>
    <s v="Söludælur"/>
    <s v="Njarðvík"/>
    <n v="260"/>
    <x v="5"/>
    <s v="Suðurnes"/>
    <x v="5"/>
    <x v="2"/>
    <s v="Sala innan svæðis - flj."/>
    <n v="324"/>
    <n v="0.26244000000000001"/>
    <x v="3"/>
    <x v="1"/>
    <s v="Innanlands"/>
    <m/>
  </r>
  <r>
    <s v="Söludælur"/>
    <s v="Njarðvík"/>
    <n v="260"/>
    <x v="5"/>
    <s v="Suðurnes"/>
    <x v="1"/>
    <x v="0"/>
    <s v="Sala innan svæðis - flj."/>
    <n v="1252357"/>
    <n v="939.26774999999998"/>
    <x v="9"/>
    <x v="0"/>
    <s v="Innanlands"/>
    <m/>
  </r>
  <r>
    <s v="Söludælur"/>
    <s v="Njarðvík"/>
    <n v="260"/>
    <x v="5"/>
    <s v="Suðurnes"/>
    <x v="7"/>
    <x v="3"/>
    <s v="Sala innan svæðis - flj."/>
    <n v="825158"/>
    <n v="713.76167000000009"/>
    <x v="9"/>
    <x v="0"/>
    <s v="Innanlands"/>
    <m/>
  </r>
  <r>
    <s v="Söludælur"/>
    <s v="Njarðvík"/>
    <n v="260"/>
    <x v="5"/>
    <s v="Suðurnes"/>
    <x v="1"/>
    <x v="0"/>
    <s v="Sala innan svæðis - flj."/>
    <n v="3232629"/>
    <n v="2424.4717500000002"/>
    <x v="9"/>
    <x v="0"/>
    <s v="Innanlands"/>
    <m/>
  </r>
  <r>
    <s v="Söludælur"/>
    <s v="Njarðvík"/>
    <n v="260"/>
    <x v="5"/>
    <s v="Suðurnes"/>
    <x v="7"/>
    <x v="3"/>
    <s v="Sala innan svæðis - flj."/>
    <n v="2206737"/>
    <n v="1908.827505"/>
    <x v="9"/>
    <x v="0"/>
    <s v="Innanlands"/>
    <m/>
  </r>
  <r>
    <s v="Söludælur"/>
    <s v="Njarðvík"/>
    <n v="260"/>
    <x v="5"/>
    <s v="Suðurnes"/>
    <x v="1"/>
    <x v="0"/>
    <s v="Sala innan svæðis - flj."/>
    <n v="2069082"/>
    <n v="1551.8115"/>
    <x v="9"/>
    <x v="0"/>
    <s v="Innanlands"/>
    <m/>
  </r>
  <r>
    <s v="Söludælur"/>
    <s v="Njarðvík"/>
    <n v="260"/>
    <x v="5"/>
    <s v="Suðurnes"/>
    <x v="7"/>
    <x v="3"/>
    <s v="Sala innan svæðis - flj."/>
    <n v="2245738"/>
    <n v="1942.5633699999998"/>
    <x v="9"/>
    <x v="0"/>
    <s v="Innanlands"/>
    <m/>
  </r>
  <r>
    <s v="Söludælur"/>
    <s v="Njarðvík"/>
    <n v="260"/>
    <x v="5"/>
    <s v="Suðurnes"/>
    <x v="5"/>
    <x v="2"/>
    <s v="Sala innan svæðis - flj."/>
    <n v="324"/>
    <n v="0.26244000000000001"/>
    <x v="3"/>
    <x v="1"/>
    <s v="Innanlands"/>
    <m/>
  </r>
  <r>
    <s v="Reykjavík"/>
    <s v="Njarðvík"/>
    <n v="260"/>
    <x v="5"/>
    <s v="Suðurnes"/>
    <x v="6"/>
    <x v="3"/>
    <s v="Sala utan svæðis - flj."/>
    <n v="432525"/>
    <n v="374.13412499999998"/>
    <x v="5"/>
    <x v="2"/>
    <s v="Innanlands"/>
    <m/>
  </r>
  <r>
    <s v="Reykjavík"/>
    <s v="Njarðvík"/>
    <n v="260"/>
    <x v="5"/>
    <s v="Suðurnes"/>
    <x v="8"/>
    <x v="3"/>
    <s v="Sala utan svæðis - flj."/>
    <n v="30013"/>
    <n v="25.961244999999998"/>
    <x v="10"/>
    <x v="2"/>
    <s v="Innanlands"/>
    <m/>
  </r>
  <r>
    <s v="Reykjavík"/>
    <s v="Njarðvík"/>
    <n v="260"/>
    <x v="5"/>
    <s v="Suðurnes"/>
    <x v="9"/>
    <x v="3"/>
    <s v="Sala utan svæðis - flj."/>
    <n v="628859"/>
    <n v="543.96303499999999"/>
    <x v="10"/>
    <x v="2"/>
    <s v="Innanlands"/>
    <m/>
  </r>
  <r>
    <s v="Reykjavík"/>
    <s v="Njarðvík"/>
    <n v="260"/>
    <x v="5"/>
    <s v="Suðurnes"/>
    <x v="10"/>
    <x v="3"/>
    <s v="Sala utan svæðis - flj."/>
    <n v="28955"/>
    <n v="25.046075000000002"/>
    <x v="10"/>
    <x v="2"/>
    <s v="Innanlands"/>
    <m/>
  </r>
  <r>
    <s v="Söludælur"/>
    <s v="Keflavíkurflugvöllur"/>
    <n v="230"/>
    <x v="5"/>
    <s v="Suðurnes"/>
    <x v="7"/>
    <x v="3"/>
    <s v="Sala innan svæðis - flj."/>
    <n v="345034"/>
    <n v="298.45441"/>
    <x v="0"/>
    <x v="0"/>
    <s v="Innanlands"/>
    <m/>
  </r>
  <r>
    <s v="Reykjavík"/>
    <s v="Keflavíkurflugvöllur"/>
    <n v="230"/>
    <x v="5"/>
    <s v="Suðurnes"/>
    <x v="3"/>
    <x v="1"/>
    <s v="Sala ekki flutningsjöfnuð"/>
    <n v="100"/>
    <n v="7.2899999999999993E-2"/>
    <x v="1"/>
    <x v="1"/>
    <s v="Millilanda"/>
    <m/>
  </r>
  <r>
    <s v="Söludælur"/>
    <s v="Njarðvík"/>
    <n v="260"/>
    <x v="5"/>
    <s v="Suðurnes"/>
    <x v="1"/>
    <x v="0"/>
    <s v="Sala innan svæðis - flj."/>
    <n v="1295222"/>
    <n v="971.41650000000004"/>
    <x v="10"/>
    <x v="0"/>
    <s v="Innanlands"/>
    <m/>
  </r>
  <r>
    <s v="Söludælur"/>
    <s v="Njarðvík"/>
    <n v="260"/>
    <x v="5"/>
    <s v="Suðurnes"/>
    <x v="7"/>
    <x v="3"/>
    <s v="Sala innan svæðis - flj."/>
    <n v="698035"/>
    <n v="603.80027500000006"/>
    <x v="10"/>
    <x v="0"/>
    <s v="Innanlands"/>
    <m/>
  </r>
  <r>
    <s v="Söludælur"/>
    <s v="Njarðvík"/>
    <n v="260"/>
    <x v="5"/>
    <s v="Suðurnes"/>
    <x v="1"/>
    <x v="0"/>
    <s v="Sala innan svæðis - flj."/>
    <n v="2512843"/>
    <n v="1884.6322500000001"/>
    <x v="10"/>
    <x v="0"/>
    <s v="Innanlands"/>
    <m/>
  </r>
  <r>
    <s v="Söludælur"/>
    <s v="Njarðvík"/>
    <n v="260"/>
    <x v="5"/>
    <s v="Suðurnes"/>
    <x v="7"/>
    <x v="3"/>
    <s v="Sala innan svæðis - flj."/>
    <n v="1501567"/>
    <n v="1298.8554550000001"/>
    <x v="10"/>
    <x v="0"/>
    <s v="Innanlands"/>
    <m/>
  </r>
  <r>
    <s v="Söludælur"/>
    <s v="Njarðvík"/>
    <n v="260"/>
    <x v="5"/>
    <s v="Suðurnes"/>
    <x v="1"/>
    <x v="0"/>
    <s v="Sala innan svæðis - flj."/>
    <n v="1853008"/>
    <n v="1389.7560000000001"/>
    <x v="10"/>
    <x v="0"/>
    <s v="Innanlands"/>
    <m/>
  </r>
  <r>
    <s v="Söludælur"/>
    <s v="Njarðvík"/>
    <n v="260"/>
    <x v="5"/>
    <s v="Suðurnes"/>
    <x v="7"/>
    <x v="3"/>
    <s v="Sala innan svæðis - flj."/>
    <n v="1818826"/>
    <n v="1573.28449"/>
    <x v="10"/>
    <x v="0"/>
    <s v="Innanlands"/>
    <m/>
  </r>
  <r>
    <s v="Reykjavík"/>
    <s v="Njarðvík"/>
    <n v="260"/>
    <x v="5"/>
    <s v="Suðurnes"/>
    <x v="6"/>
    <x v="3"/>
    <s v="Sala ekki flutningsjöfnuð"/>
    <n v="1064"/>
    <n v="0.92036000000000007"/>
    <x v="5"/>
    <x v="3"/>
    <s v="Millilanda"/>
    <m/>
  </r>
  <r>
    <s v="Reykjavík"/>
    <s v="Njarðvík"/>
    <n v="260"/>
    <x v="5"/>
    <s v="Suðurnes"/>
    <x v="8"/>
    <x v="3"/>
    <s v="Sala utan svæðis - flj."/>
    <n v="79647"/>
    <n v="68.894655"/>
    <x v="8"/>
    <x v="2"/>
    <s v="Innanlands"/>
    <m/>
  </r>
  <r>
    <s v="Reykjavík"/>
    <s v="Njarðvík"/>
    <n v="260"/>
    <x v="5"/>
    <s v="Suðurnes"/>
    <x v="9"/>
    <x v="3"/>
    <s v="Sala utan svæðis - flj."/>
    <n v="819238"/>
    <n v="708.64086999999995"/>
    <x v="8"/>
    <x v="2"/>
    <s v="Innanlands"/>
    <m/>
  </r>
  <r>
    <s v="Reykjavík"/>
    <s v="Njarðvík"/>
    <n v="260"/>
    <x v="5"/>
    <s v="Suðurnes"/>
    <x v="10"/>
    <x v="3"/>
    <s v="Sala utan svæðis - flj."/>
    <n v="96628"/>
    <n v="83.583219999999997"/>
    <x v="8"/>
    <x v="2"/>
    <s v="Innanlands"/>
    <m/>
  </r>
  <r>
    <s v="Grímsey"/>
    <s v="Grímsey"/>
    <n v="601"/>
    <x v="6"/>
    <s v="Norðurland eystra"/>
    <x v="6"/>
    <x v="3"/>
    <s v="Sala innan svæðis - flj."/>
    <n v="344760.66666666669"/>
    <n v="298.21797666666669"/>
    <x v="0"/>
    <x v="2"/>
    <s v="Innanlands"/>
    <s v="Einni færslu skipt í tvennt til að geta flokkað betur"/>
  </r>
  <r>
    <s v="Reykjavík"/>
    <s v="Keflavík"/>
    <n v="230"/>
    <x v="5"/>
    <s v="Suðurnes"/>
    <x v="6"/>
    <x v="3"/>
    <s v="Sala utan svæðis - flj."/>
    <n v="584820"/>
    <n v="505.86930000000001"/>
    <x v="3"/>
    <x v="3"/>
    <s v="Innanlands"/>
    <m/>
  </r>
  <r>
    <s v="Söludælur"/>
    <s v="Keflavíkurflugvöllur"/>
    <n v="230"/>
    <x v="5"/>
    <s v="Suðurnes"/>
    <x v="6"/>
    <x v="3"/>
    <s v="Sala innan svæðis - flj."/>
    <n v="249986"/>
    <n v="216.23788999999999"/>
    <x v="0"/>
    <x v="3"/>
    <s v="Innanlands"/>
    <s v="Flugvallarstarfsemi"/>
  </r>
  <r>
    <s v="Söludælur"/>
    <s v="Njarðvík"/>
    <n v="260"/>
    <x v="5"/>
    <s v="Suðurnes"/>
    <x v="1"/>
    <x v="0"/>
    <s v="Sala innan svæðis - flj."/>
    <n v="1234560"/>
    <n v="925.92"/>
    <x v="8"/>
    <x v="0"/>
    <s v="Innanlands"/>
    <m/>
  </r>
  <r>
    <s v="Söludælur"/>
    <s v="Njarðvík"/>
    <n v="260"/>
    <x v="5"/>
    <s v="Suðurnes"/>
    <x v="7"/>
    <x v="3"/>
    <s v="Sala innan svæðis - flj."/>
    <n v="572546"/>
    <n v="495.25228999999996"/>
    <x v="8"/>
    <x v="0"/>
    <s v="Innanlands"/>
    <m/>
  </r>
  <r>
    <s v="Söludælur"/>
    <s v="Njarðvík"/>
    <n v="260"/>
    <x v="5"/>
    <s v="Suðurnes"/>
    <x v="1"/>
    <x v="0"/>
    <s v="Sala innan svæðis - flj."/>
    <n v="2337983"/>
    <n v="1753.4872499999999"/>
    <x v="8"/>
    <x v="0"/>
    <s v="Innanlands"/>
    <m/>
  </r>
  <r>
    <s v="Söludælur"/>
    <s v="Njarðvík"/>
    <n v="260"/>
    <x v="5"/>
    <s v="Suðurnes"/>
    <x v="7"/>
    <x v="3"/>
    <s v="Sala innan svæðis - flj."/>
    <n v="1136201"/>
    <n v="982.81386499999996"/>
    <x v="8"/>
    <x v="0"/>
    <s v="Innanlands"/>
    <m/>
  </r>
  <r>
    <s v="Söludælur"/>
    <s v="Njarðvík"/>
    <n v="260"/>
    <x v="5"/>
    <s v="Suðurnes"/>
    <x v="1"/>
    <x v="0"/>
    <s v="Sala innan svæðis - flj."/>
    <n v="1914313"/>
    <n v="1435.7347500000001"/>
    <x v="8"/>
    <x v="0"/>
    <s v="Innanlands"/>
    <m/>
  </r>
  <r>
    <s v="Söludælur"/>
    <s v="Njarðvík"/>
    <n v="260"/>
    <x v="5"/>
    <s v="Suðurnes"/>
    <x v="7"/>
    <x v="3"/>
    <s v="Sala innan svæðis - flj."/>
    <n v="1616086"/>
    <n v="1397.9143899999999"/>
    <x v="8"/>
    <x v="0"/>
    <s v="Innanlands"/>
    <m/>
  </r>
  <r>
    <s v="Söludælur"/>
    <s v="Keflavík"/>
    <n v="230"/>
    <x v="5"/>
    <s v="Suðurnes"/>
    <x v="6"/>
    <x v="3"/>
    <s v="Sala innan svæðis - flj."/>
    <n v="75834"/>
    <n v="65.596410000000006"/>
    <x v="3"/>
    <x v="2"/>
    <s v="Innanlands"/>
    <m/>
  </r>
  <r>
    <s v="Reykjavík"/>
    <s v="Njarðvík"/>
    <n v="260"/>
    <x v="5"/>
    <s v="Suðurnes"/>
    <x v="1"/>
    <x v="0"/>
    <s v="Sala innan svæðis - flj."/>
    <n v="100390"/>
    <n v="75.292500000000004"/>
    <x v="6"/>
    <x v="0"/>
    <s v="Innanlands"/>
    <m/>
  </r>
  <r>
    <s v="Reykjavík"/>
    <s v="Njarðvík"/>
    <n v="260"/>
    <x v="5"/>
    <s v="Suðurnes"/>
    <x v="7"/>
    <x v="3"/>
    <s v="Sala innan svæðis - flj."/>
    <n v="38966"/>
    <n v="33.705589999999994"/>
    <x v="6"/>
    <x v="0"/>
    <s v="Innanlands"/>
    <m/>
  </r>
  <r>
    <s v="Reykjavík"/>
    <s v="Njarðvík"/>
    <n v="260"/>
    <x v="5"/>
    <s v="Suðurnes"/>
    <x v="9"/>
    <x v="3"/>
    <s v="Sala utan svæðis - flj."/>
    <n v="139871"/>
    <n v="120.98841499999999"/>
    <x v="6"/>
    <x v="2"/>
    <s v="Innanlands"/>
    <m/>
  </r>
  <r>
    <s v="Reykjavík"/>
    <s v="Njarðvík"/>
    <n v="260"/>
    <x v="5"/>
    <s v="Suðurnes"/>
    <x v="10"/>
    <x v="3"/>
    <s v="Sala utan svæðis - flj."/>
    <n v="483677"/>
    <n v="418.380605"/>
    <x v="6"/>
    <x v="2"/>
    <s v="Innanlands"/>
    <m/>
  </r>
  <r>
    <s v="Söludælur"/>
    <s v="Keflavíkurflugvöllur"/>
    <n v="230"/>
    <x v="5"/>
    <s v="Suðurnes"/>
    <x v="6"/>
    <x v="3"/>
    <s v="Sala innan svæðis - flj."/>
    <n v="78602"/>
    <n v="67.990729999999999"/>
    <x v="0"/>
    <x v="3"/>
    <s v="Innanlands"/>
    <s v="Flugvallarstarfsemi"/>
  </r>
  <r>
    <s v="Söludælur"/>
    <s v="Njarðvík"/>
    <n v="260"/>
    <x v="5"/>
    <s v="Suðurnes"/>
    <x v="1"/>
    <x v="0"/>
    <s v="Sala innan svæðis - flj."/>
    <n v="1361717"/>
    <n v="1021.28775"/>
    <x v="6"/>
    <x v="0"/>
    <s v="Innanlands"/>
    <m/>
  </r>
  <r>
    <s v="Söludælur"/>
    <s v="Njarðvík"/>
    <n v="260"/>
    <x v="5"/>
    <s v="Suðurnes"/>
    <x v="7"/>
    <x v="3"/>
    <s v="Sala innan svæðis - flj."/>
    <n v="477589"/>
    <n v="413.114485"/>
    <x v="6"/>
    <x v="0"/>
    <s v="Innanlands"/>
    <m/>
  </r>
  <r>
    <s v="Söludælur"/>
    <s v="Njarðvík"/>
    <n v="260"/>
    <x v="5"/>
    <s v="Suðurnes"/>
    <x v="1"/>
    <x v="0"/>
    <s v="Sala innan svæðis - flj."/>
    <n v="2106581"/>
    <n v="1579.9357500000001"/>
    <x v="6"/>
    <x v="0"/>
    <s v="Innanlands"/>
    <m/>
  </r>
  <r>
    <s v="Söludælur"/>
    <s v="Njarðvík"/>
    <n v="260"/>
    <x v="5"/>
    <s v="Suðurnes"/>
    <x v="7"/>
    <x v="3"/>
    <s v="Sala innan svæðis - flj."/>
    <n v="962069"/>
    <n v="832.18968499999994"/>
    <x v="6"/>
    <x v="0"/>
    <s v="Innanlands"/>
    <m/>
  </r>
  <r>
    <s v="Söludælur"/>
    <s v="Njarðvík"/>
    <n v="260"/>
    <x v="5"/>
    <s v="Suðurnes"/>
    <x v="1"/>
    <x v="0"/>
    <s v="Sala innan svæðis - flj."/>
    <n v="1915032"/>
    <n v="1436.2739999999999"/>
    <x v="6"/>
    <x v="0"/>
    <s v="Innanlands"/>
    <m/>
  </r>
  <r>
    <s v="Söludælur"/>
    <s v="Njarðvík"/>
    <n v="260"/>
    <x v="5"/>
    <s v="Suðurnes"/>
    <x v="7"/>
    <x v="3"/>
    <s v="Sala innan svæðis - flj."/>
    <n v="1468550"/>
    <n v="1270.29575"/>
    <x v="6"/>
    <x v="0"/>
    <s v="Innanlands"/>
    <m/>
  </r>
  <r>
    <s v="Söludælur"/>
    <s v="Njarðvík"/>
    <n v="260"/>
    <x v="5"/>
    <s v="Suðurnes"/>
    <x v="6"/>
    <x v="3"/>
    <s v="Sala innan svæðis - flj."/>
    <n v="65509"/>
    <n v="56.665284999999997"/>
    <x v="3"/>
    <x v="2"/>
    <s v="Innanlands"/>
    <m/>
  </r>
  <r>
    <s v="Reykjavík"/>
    <s v="Njarðvík"/>
    <n v="260"/>
    <x v="5"/>
    <s v="Suðurnes"/>
    <x v="1"/>
    <x v="0"/>
    <s v="Sala innan svæðis - flj."/>
    <n v="109596"/>
    <n v="82.197000000000003"/>
    <x v="4"/>
    <x v="0"/>
    <s v="Innanlands"/>
    <m/>
  </r>
  <r>
    <s v="Reykjavík"/>
    <s v="Njarðvík"/>
    <n v="260"/>
    <x v="5"/>
    <s v="Suðurnes"/>
    <x v="7"/>
    <x v="3"/>
    <s v="Sala innan svæðis - flj."/>
    <n v="43903"/>
    <n v="37.976095000000001"/>
    <x v="4"/>
    <x v="0"/>
    <s v="Innanlands"/>
    <m/>
  </r>
  <r>
    <s v="Reykjavík"/>
    <s v="Njarðvík"/>
    <n v="260"/>
    <x v="5"/>
    <s v="Suðurnes"/>
    <x v="12"/>
    <x v="4"/>
    <s v="Sala utan svæðis - flj."/>
    <n v="24632"/>
    <n v="21.454472000000003"/>
    <x v="4"/>
    <x v="3"/>
    <s v="Innanlands"/>
    <m/>
  </r>
  <r>
    <s v="Reykjavík"/>
    <s v="Njarðvík"/>
    <n v="260"/>
    <x v="5"/>
    <s v="Suðurnes"/>
    <x v="9"/>
    <x v="3"/>
    <s v="Sala utan svæðis - flj."/>
    <n v="103173"/>
    <n v="89.244645000000006"/>
    <x v="4"/>
    <x v="2"/>
    <s v="Innanlands"/>
    <m/>
  </r>
  <r>
    <s v="Reykjavík"/>
    <s v="Njarðvík"/>
    <n v="260"/>
    <x v="5"/>
    <s v="Suðurnes"/>
    <x v="10"/>
    <x v="3"/>
    <s v="Sala utan svæðis - flj."/>
    <n v="633280"/>
    <n v="547.78719999999998"/>
    <x v="4"/>
    <x v="2"/>
    <s v="Innanlands"/>
    <m/>
  </r>
  <r>
    <s v="Reykjavík"/>
    <s v="Njarðvík"/>
    <n v="260"/>
    <x v="5"/>
    <s v="Suðurnes"/>
    <x v="6"/>
    <x v="3"/>
    <s v="Sala utan svæðis - flj."/>
    <n v="417340"/>
    <n v="360.9991"/>
    <x v="3"/>
    <x v="2"/>
    <s v="Innanlands"/>
    <m/>
  </r>
  <r>
    <s v="Söludælur"/>
    <s v="Njarðvík"/>
    <n v="260"/>
    <x v="5"/>
    <s v="Suðurnes"/>
    <x v="1"/>
    <x v="0"/>
    <s v="Sala innan svæðis - flj."/>
    <n v="1304232"/>
    <n v="978.17399999999998"/>
    <x v="4"/>
    <x v="0"/>
    <s v="Innanlands"/>
    <m/>
  </r>
  <r>
    <s v="Söludælur"/>
    <s v="Njarðvík"/>
    <n v="260"/>
    <x v="5"/>
    <s v="Suðurnes"/>
    <x v="7"/>
    <x v="3"/>
    <s v="Sala innan svæðis - flj."/>
    <n v="506803"/>
    <n v="438.38459499999999"/>
    <x v="4"/>
    <x v="0"/>
    <s v="Innanlands"/>
    <m/>
  </r>
  <r>
    <s v="Söludælur"/>
    <s v="Njarðvík"/>
    <n v="260"/>
    <x v="5"/>
    <s v="Suðurnes"/>
    <x v="1"/>
    <x v="0"/>
    <s v="Sala innan svæðis - flj."/>
    <n v="2335417"/>
    <n v="1751.5627500000001"/>
    <x v="4"/>
    <x v="0"/>
    <s v="Innanlands"/>
    <m/>
  </r>
  <r>
    <s v="Söludælur"/>
    <s v="Njarðvík"/>
    <n v="260"/>
    <x v="5"/>
    <s v="Suðurnes"/>
    <x v="7"/>
    <x v="3"/>
    <s v="Sala innan svæðis - flj."/>
    <n v="819959"/>
    <n v="709.26453500000002"/>
    <x v="4"/>
    <x v="0"/>
    <s v="Innanlands"/>
    <m/>
  </r>
  <r>
    <s v="Söludælur"/>
    <s v="Njarðvík"/>
    <n v="260"/>
    <x v="5"/>
    <s v="Suðurnes"/>
    <x v="1"/>
    <x v="0"/>
    <s v="Sala innan svæðis - flj."/>
    <n v="1720979"/>
    <n v="1290.73425"/>
    <x v="4"/>
    <x v="0"/>
    <s v="Innanlands"/>
    <m/>
  </r>
  <r>
    <s v="Söludælur"/>
    <s v="Njarðvík"/>
    <n v="260"/>
    <x v="5"/>
    <s v="Suðurnes"/>
    <x v="7"/>
    <x v="3"/>
    <s v="Sala innan svæðis - flj."/>
    <n v="1198159"/>
    <n v="1036.4075350000001"/>
    <x v="4"/>
    <x v="0"/>
    <s v="Innanlands"/>
    <m/>
  </r>
  <r>
    <s v="Þórshöfn"/>
    <s v="Þórshöfn"/>
    <n v="680"/>
    <x v="9"/>
    <s v="Norðurland eystra"/>
    <x v="11"/>
    <x v="4"/>
    <s v="Sala innan svæðis - flj."/>
    <n v="630803"/>
    <n v="630.803"/>
    <x v="7"/>
    <x v="2"/>
    <s v="Innanlands"/>
    <s v="Einni færslu skipt í tvennt til að geta flokkað betur"/>
  </r>
  <r>
    <s v="Þórshöfn"/>
    <s v="Þórshöfn"/>
    <n v="680"/>
    <x v="9"/>
    <s v="Norðurland eystra"/>
    <x v="11"/>
    <x v="4"/>
    <s v="Sala innan svæðis - flj."/>
    <n v="1000000"/>
    <n v="1000"/>
    <x v="7"/>
    <x v="3"/>
    <s v="Innanlands"/>
    <s v="Einni færslu skipt í tvennt til að geta flokkað betur"/>
  </r>
  <r>
    <s v="Reykjavík"/>
    <s v="Njarðvík"/>
    <n v="260"/>
    <x v="5"/>
    <s v="Suðurnes"/>
    <x v="7"/>
    <x v="3"/>
    <s v="Sala utan svæðis - flj."/>
    <n v="27936"/>
    <n v="24.164639999999999"/>
    <x v="2"/>
    <x v="0"/>
    <s v="Innanlands"/>
    <m/>
  </r>
  <r>
    <s v="Reykjavík"/>
    <s v="Njarðvík"/>
    <n v="260"/>
    <x v="5"/>
    <s v="Suðurnes"/>
    <x v="8"/>
    <x v="3"/>
    <s v="Sala utan svæðis - flj."/>
    <n v="35000"/>
    <n v="30.274999999999999"/>
    <x v="2"/>
    <x v="2"/>
    <s v="Innanlands"/>
    <m/>
  </r>
  <r>
    <s v="Reykjavík"/>
    <s v="Njarðvík"/>
    <n v="260"/>
    <x v="5"/>
    <s v="Suðurnes"/>
    <x v="9"/>
    <x v="3"/>
    <s v="Sala utan svæðis - flj."/>
    <n v="216497"/>
    <n v="187.26990499999999"/>
    <x v="2"/>
    <x v="2"/>
    <s v="Innanlands"/>
    <m/>
  </r>
  <r>
    <s v="Reykjavík"/>
    <s v="Njarðvík"/>
    <n v="260"/>
    <x v="5"/>
    <s v="Suðurnes"/>
    <x v="10"/>
    <x v="3"/>
    <s v="Sala utan svæðis - flj."/>
    <n v="824253"/>
    <n v="712.97884499999998"/>
    <x v="2"/>
    <x v="2"/>
    <s v="Innanlands"/>
    <m/>
  </r>
  <r>
    <s v="Söludælur"/>
    <s v="Keflavíkurflugvöllur"/>
    <n v="230"/>
    <x v="5"/>
    <s v="Suðurnes"/>
    <x v="6"/>
    <x v="3"/>
    <s v="Sala innan svæðis - flj."/>
    <n v="83064"/>
    <n v="71.850359999999995"/>
    <x v="0"/>
    <x v="3"/>
    <s v="Innanlands"/>
    <s v="Flugvallarstarfsemi"/>
  </r>
  <r>
    <s v="Söludælur"/>
    <s v="Njarðvík"/>
    <n v="260"/>
    <x v="5"/>
    <s v="Suðurnes"/>
    <x v="1"/>
    <x v="0"/>
    <s v="Sala innan svæðis - flj."/>
    <n v="1669686"/>
    <n v="1252.2645"/>
    <x v="2"/>
    <x v="0"/>
    <s v="Innanlands"/>
    <m/>
  </r>
  <r>
    <s v="Söludælur"/>
    <s v="Njarðvík"/>
    <n v="260"/>
    <x v="5"/>
    <s v="Suðurnes"/>
    <x v="7"/>
    <x v="3"/>
    <s v="Sala innan svæðis - flj."/>
    <n v="576998"/>
    <n v="499.10327000000001"/>
    <x v="2"/>
    <x v="0"/>
    <s v="Innanlands"/>
    <m/>
  </r>
  <r>
    <s v="Söludælur"/>
    <s v="Njarðvík"/>
    <n v="260"/>
    <x v="5"/>
    <s v="Suðurnes"/>
    <x v="1"/>
    <x v="0"/>
    <s v="Sala innan svæðis - flj."/>
    <n v="2168349"/>
    <n v="1626.2617499999999"/>
    <x v="2"/>
    <x v="0"/>
    <s v="Innanlands"/>
    <m/>
  </r>
  <r>
    <s v="Söludælur"/>
    <s v="Njarðvík"/>
    <n v="260"/>
    <x v="5"/>
    <s v="Suðurnes"/>
    <x v="7"/>
    <x v="3"/>
    <s v="Sala innan svæðis - flj."/>
    <n v="710202"/>
    <n v="614.32472999999993"/>
    <x v="2"/>
    <x v="0"/>
    <s v="Innanlands"/>
    <m/>
  </r>
  <r>
    <s v="Söludælur"/>
    <s v="Njarðvík"/>
    <n v="260"/>
    <x v="5"/>
    <s v="Suðurnes"/>
    <x v="1"/>
    <x v="0"/>
    <s v="Sala innan svæðis - flj."/>
    <n v="1576254"/>
    <n v="1182.1904999999999"/>
    <x v="2"/>
    <x v="0"/>
    <s v="Innanlands"/>
    <m/>
  </r>
  <r>
    <s v="Söludælur"/>
    <s v="Njarðvík"/>
    <n v="260"/>
    <x v="5"/>
    <s v="Suðurnes"/>
    <x v="7"/>
    <x v="3"/>
    <s v="Sala innan svæðis - flj."/>
    <n v="1182008"/>
    <n v="1022.43692"/>
    <x v="2"/>
    <x v="0"/>
    <s v="Innanlands"/>
    <m/>
  </r>
  <r>
    <s v="Söludælur"/>
    <s v="Keflavík"/>
    <n v="230"/>
    <x v="5"/>
    <s v="Suðurnes"/>
    <x v="6"/>
    <x v="3"/>
    <s v="Sala innan svæðis - flj."/>
    <n v="94802"/>
    <n v="82.00372999999999"/>
    <x v="0"/>
    <x v="2"/>
    <s v="Innanlands"/>
    <m/>
  </r>
  <r>
    <s v="Reykjavík"/>
    <s v="Njarðvík"/>
    <n v="260"/>
    <x v="5"/>
    <s v="Suðurnes"/>
    <x v="1"/>
    <x v="0"/>
    <s v="Sala innan svæðis - flj."/>
    <n v="169122"/>
    <n v="126.8415"/>
    <x v="1"/>
    <x v="0"/>
    <s v="Innanlands"/>
    <m/>
  </r>
  <r>
    <s v="Reykjavík"/>
    <s v="Njarðvík"/>
    <n v="260"/>
    <x v="5"/>
    <s v="Suðurnes"/>
    <x v="7"/>
    <x v="3"/>
    <s v="Sala innan svæðis - flj."/>
    <n v="57076"/>
    <n v="49.370739999999998"/>
    <x v="1"/>
    <x v="0"/>
    <s v="Innanlands"/>
    <m/>
  </r>
  <r>
    <s v="Reykjavík"/>
    <s v="Njarðvík"/>
    <n v="260"/>
    <x v="5"/>
    <s v="Suðurnes"/>
    <x v="7"/>
    <x v="3"/>
    <s v="Sala utan svæðis - flj."/>
    <n v="160224"/>
    <n v="138.59376"/>
    <x v="1"/>
    <x v="0"/>
    <s v="Innanlands"/>
    <m/>
  </r>
  <r>
    <s v="Reykjavík"/>
    <s v="Njarðvík"/>
    <n v="260"/>
    <x v="5"/>
    <s v="Suðurnes"/>
    <x v="9"/>
    <x v="3"/>
    <s v="Sala utan svæðis - flj."/>
    <n v="560787"/>
    <n v="485.08075500000001"/>
    <x v="1"/>
    <x v="2"/>
    <s v="Innanlands"/>
    <m/>
  </r>
  <r>
    <s v="Reykjavík"/>
    <s v="Njarðvík"/>
    <n v="260"/>
    <x v="5"/>
    <s v="Suðurnes"/>
    <x v="10"/>
    <x v="3"/>
    <s v="Sala utan svæðis - flj."/>
    <n v="176098"/>
    <n v="152.32477"/>
    <x v="1"/>
    <x v="2"/>
    <s v="Innanlands"/>
    <m/>
  </r>
  <r>
    <s v="Reykjavík"/>
    <s v="Njarðvík"/>
    <n v="260"/>
    <x v="5"/>
    <s v="Suðurnes"/>
    <x v="6"/>
    <x v="3"/>
    <s v="Sala utan svæðis - flj."/>
    <n v="404822"/>
    <n v="350.17102999999997"/>
    <x v="0"/>
    <x v="2"/>
    <s v="Innanlands"/>
    <m/>
  </r>
  <r>
    <s v="Söludælur"/>
    <s v="Njarðvík"/>
    <n v="260"/>
    <x v="5"/>
    <s v="Suðurnes"/>
    <x v="6"/>
    <x v="3"/>
    <s v="Sala innan svæðis - flj."/>
    <n v="95531"/>
    <n v="82.634315000000001"/>
    <x v="0"/>
    <x v="2"/>
    <s v="Innanlands"/>
    <m/>
  </r>
  <r>
    <s v="Söludælur"/>
    <s v="Njarðvík"/>
    <n v="260"/>
    <x v="5"/>
    <s v="Suðurnes"/>
    <x v="1"/>
    <x v="0"/>
    <s v="Sala innan svæðis - flj."/>
    <n v="1663194"/>
    <n v="1247.3955000000001"/>
    <x v="1"/>
    <x v="0"/>
    <s v="Innanlands"/>
    <m/>
  </r>
  <r>
    <s v="Söludælur"/>
    <s v="Njarðvík"/>
    <n v="260"/>
    <x v="5"/>
    <s v="Suðurnes"/>
    <x v="7"/>
    <x v="3"/>
    <s v="Sala innan svæðis - flj."/>
    <n v="564655"/>
    <n v="488.42657500000001"/>
    <x v="1"/>
    <x v="0"/>
    <s v="Innanlands"/>
    <m/>
  </r>
  <r>
    <s v="Söludælur"/>
    <s v="Njarðvík"/>
    <n v="260"/>
    <x v="5"/>
    <s v="Suðurnes"/>
    <x v="1"/>
    <x v="0"/>
    <s v="Sala innan svæðis - flj."/>
    <n v="2253178"/>
    <n v="1689.8834999999999"/>
    <x v="1"/>
    <x v="0"/>
    <s v="Innanlands"/>
    <m/>
  </r>
  <r>
    <s v="Söludælur"/>
    <s v="Njarðvík"/>
    <n v="260"/>
    <x v="5"/>
    <s v="Suðurnes"/>
    <x v="7"/>
    <x v="3"/>
    <s v="Sala innan svæðis - flj."/>
    <n v="749700"/>
    <n v="648.4905"/>
    <x v="1"/>
    <x v="0"/>
    <s v="Innanlands"/>
    <m/>
  </r>
  <r>
    <s v="Söludælur"/>
    <s v="Njarðvík"/>
    <n v="260"/>
    <x v="5"/>
    <s v="Suðurnes"/>
    <x v="1"/>
    <x v="0"/>
    <s v="Sala innan svæðis - flj."/>
    <n v="1835075"/>
    <n v="1376.3062500000001"/>
    <x v="1"/>
    <x v="0"/>
    <s v="Innanlands"/>
    <m/>
  </r>
  <r>
    <s v="Söludælur"/>
    <s v="Njarðvík"/>
    <n v="260"/>
    <x v="5"/>
    <s v="Suðurnes"/>
    <x v="7"/>
    <x v="3"/>
    <s v="Sala innan svæðis - flj."/>
    <n v="1160156"/>
    <n v="1003.5349399999999"/>
    <x v="1"/>
    <x v="0"/>
    <s v="Innanlands"/>
    <m/>
  </r>
  <r>
    <s v="Reykjavík"/>
    <s v="Njarðvík"/>
    <n v="260"/>
    <x v="5"/>
    <s v="Suðurnes"/>
    <x v="9"/>
    <x v="3"/>
    <s v="Sala ekki flutningsjöfnuð"/>
    <n v="20176"/>
    <n v="17.452240000000003"/>
    <x v="0"/>
    <x v="2"/>
    <s v="Millilanda"/>
    <m/>
  </r>
  <r>
    <s v="Reykjavík"/>
    <s v="Njarðvík"/>
    <n v="260"/>
    <x v="5"/>
    <s v="Suðurnes"/>
    <x v="6"/>
    <x v="3"/>
    <s v="Sala ekki flutningsjöfnuð"/>
    <n v="1477"/>
    <n v="1.2776050000000001"/>
    <x v="0"/>
    <x v="3"/>
    <s v="Millilanda"/>
    <m/>
  </r>
  <r>
    <s v="Reykjavík"/>
    <s v="Mosfellsbær"/>
    <n v="270"/>
    <x v="10"/>
    <s v="Höfuðborgarsvæðið"/>
    <x v="0"/>
    <x v="0"/>
    <s v="Sala utan svæðis - flj."/>
    <n v="2400"/>
    <n v="1.8"/>
    <x v="0"/>
    <x v="0"/>
    <s v="Innanlands"/>
    <m/>
  </r>
  <r>
    <s v="Söludælur"/>
    <s v="Mosfellsbær"/>
    <n v="270"/>
    <x v="10"/>
    <s v="Höfuðborgarsvæðið"/>
    <x v="2"/>
    <x v="0"/>
    <s v="Sala innan svæðis - flj."/>
    <n v="27998"/>
    <n v="20.9985"/>
    <x v="0"/>
    <x v="0"/>
    <s v="Innanlands"/>
    <m/>
  </r>
  <r>
    <s v="Söludælur"/>
    <s v="Mosfellsbær"/>
    <n v="270"/>
    <x v="10"/>
    <s v="Höfuðborgarsvæðið"/>
    <x v="0"/>
    <x v="0"/>
    <s v="Sala innan svæðis - flj."/>
    <n v="1579570"/>
    <n v="1184.6775"/>
    <x v="0"/>
    <x v="0"/>
    <s v="Innanlands"/>
    <m/>
  </r>
  <r>
    <s v="Söludælur"/>
    <s v="Kjalarnes"/>
    <n v="270"/>
    <x v="10"/>
    <s v="Höfuðborgarsvæðið"/>
    <x v="1"/>
    <x v="0"/>
    <s v="Sala innan svæðis - flj."/>
    <n v="270920"/>
    <n v="203.19"/>
    <x v="0"/>
    <x v="0"/>
    <s v="Innanlands"/>
    <m/>
  </r>
  <r>
    <s v="Söludælur"/>
    <s v="Mosfellsbær"/>
    <n v="270"/>
    <x v="10"/>
    <s v="Höfuðborgarsvæðið"/>
    <x v="1"/>
    <x v="0"/>
    <s v="Sala innan svæðis - flj."/>
    <n v="1932134"/>
    <n v="1449.1005"/>
    <x v="0"/>
    <x v="0"/>
    <s v="Innanlands"/>
    <m/>
  </r>
  <r>
    <s v="Reykjavík"/>
    <s v="Mosfellsbær"/>
    <n v="270"/>
    <x v="10"/>
    <s v="Höfuðborgarsvæðið"/>
    <x v="6"/>
    <x v="3"/>
    <s v="Sala utan svæðis - flj."/>
    <n v="826517"/>
    <n v="714.93720499999995"/>
    <x v="7"/>
    <x v="3"/>
    <s v="Innanlands"/>
    <m/>
  </r>
  <r>
    <s v="Eskifjörður"/>
    <s v="Mosfellsbær"/>
    <n v="270"/>
    <x v="10"/>
    <s v="Höfuðborgarsvæðið"/>
    <x v="7"/>
    <x v="3"/>
    <s v="Sala utan svæðis - flj."/>
    <n v="5794"/>
    <n v="5.0118100000000005"/>
    <x v="0"/>
    <x v="0"/>
    <s v="Innanlands"/>
    <m/>
  </r>
  <r>
    <s v="Reykjavík"/>
    <s v="Mosfellsbær"/>
    <n v="270"/>
    <x v="10"/>
    <s v="Höfuðborgarsvæðið"/>
    <x v="7"/>
    <x v="3"/>
    <s v="Sala utan svæðis - flj."/>
    <n v="38294"/>
    <n v="33.124309999999994"/>
    <x v="0"/>
    <x v="0"/>
    <s v="Innanlands"/>
    <m/>
  </r>
  <r>
    <s v="Reykjavík"/>
    <s v="Mosfellsbær"/>
    <n v="270"/>
    <x v="10"/>
    <s v="Höfuðborgarsvæðið"/>
    <x v="8"/>
    <x v="3"/>
    <s v="Sala utan svæðis - flj."/>
    <n v="88418"/>
    <n v="76.481569999999991"/>
    <x v="0"/>
    <x v="2"/>
    <s v="Innanlands"/>
    <m/>
  </r>
  <r>
    <s v="Reykjavík"/>
    <s v="Mosfellsbær"/>
    <n v="270"/>
    <x v="10"/>
    <s v="Höfuðborgarsvæðið"/>
    <x v="6"/>
    <x v="3"/>
    <s v="Sala utan svæðis - flj."/>
    <n v="784219"/>
    <n v="678.34943499999997"/>
    <x v="0"/>
    <x v="3"/>
    <s v="Innanlands"/>
    <m/>
  </r>
  <r>
    <s v="Reykjavík"/>
    <s v="Kjalarnes"/>
    <n v="270"/>
    <x v="10"/>
    <s v="Höfuðborgarsvæðið"/>
    <x v="7"/>
    <x v="3"/>
    <s v="Sala utan svæðis - flj."/>
    <n v="6211"/>
    <n v="5.3725149999999999"/>
    <x v="0"/>
    <x v="0"/>
    <s v="Innanlands"/>
    <m/>
  </r>
  <r>
    <s v="Reykjavík"/>
    <s v="Mosfellsbær"/>
    <n v="270"/>
    <x v="10"/>
    <s v="Höfuðborgarsvæðið"/>
    <x v="6"/>
    <x v="3"/>
    <s v="Sala utan svæðis - flj."/>
    <n v="643507"/>
    <n v="556.633555"/>
    <x v="5"/>
    <x v="3"/>
    <s v="Innanlands"/>
    <m/>
  </r>
  <r>
    <s v="Reykjavík"/>
    <s v="Mosfellsbær"/>
    <n v="270"/>
    <x v="10"/>
    <s v="Höfuðborgarsvæðið"/>
    <x v="7"/>
    <x v="3"/>
    <s v="Sala utan svæðis - flj."/>
    <n v="82592"/>
    <n v="71.442080000000004"/>
    <x v="0"/>
    <x v="0"/>
    <s v="Innanlands"/>
    <m/>
  </r>
  <r>
    <s v="Reykjavík"/>
    <s v="Mosfellsbær"/>
    <n v="270"/>
    <x v="10"/>
    <s v="Höfuðborgarsvæðið"/>
    <x v="6"/>
    <x v="3"/>
    <s v="Sala utan svæðis - flj."/>
    <n v="522509"/>
    <n v="451.97028499999999"/>
    <x v="3"/>
    <x v="3"/>
    <s v="Innanlands"/>
    <m/>
  </r>
  <r>
    <s v="Reykjavík"/>
    <s v="Mosfellsbær"/>
    <n v="270"/>
    <x v="10"/>
    <s v="Höfuðborgarsvæðið"/>
    <x v="6"/>
    <x v="3"/>
    <s v="Sala utan svæðis - flj."/>
    <n v="514110"/>
    <n v="444.70515"/>
    <x v="9"/>
    <x v="3"/>
    <s v="Innanlands"/>
    <m/>
  </r>
  <r>
    <s v="Söludælur"/>
    <s v="Mosfellsbær"/>
    <n v="270"/>
    <x v="10"/>
    <s v="Höfuðborgarsvæðið"/>
    <x v="7"/>
    <x v="3"/>
    <s v="Sala innan svæðis - flj."/>
    <n v="2496153"/>
    <n v="2159.1723450000004"/>
    <x v="0"/>
    <x v="0"/>
    <s v="Innanlands"/>
    <m/>
  </r>
  <r>
    <s v="Söludælur"/>
    <s v="Kjalarnes"/>
    <n v="270"/>
    <x v="10"/>
    <s v="Höfuðborgarsvæðið"/>
    <x v="7"/>
    <x v="3"/>
    <s v="Sala innan svæðis - flj."/>
    <n v="280619"/>
    <n v="242.735435"/>
    <x v="0"/>
    <x v="0"/>
    <s v="Innanlands"/>
    <m/>
  </r>
  <r>
    <s v="Reykjavík"/>
    <s v="Mosfellsbær"/>
    <n v="270"/>
    <x v="10"/>
    <s v="Höfuðborgarsvæðið"/>
    <x v="6"/>
    <x v="3"/>
    <s v="Sala utan svæðis - flj."/>
    <n v="437188"/>
    <n v="378.16762"/>
    <x v="1"/>
    <x v="3"/>
    <s v="Innanlands"/>
    <m/>
  </r>
  <r>
    <s v="Söludælur"/>
    <s v="Mosfellsbær"/>
    <n v="270"/>
    <x v="10"/>
    <s v="Höfuðborgarsvæðið"/>
    <x v="7"/>
    <x v="3"/>
    <s v="Sala innan svæðis - flj."/>
    <n v="2618562"/>
    <n v="2265.0561299999999"/>
    <x v="0"/>
    <x v="0"/>
    <s v="Innanlands"/>
    <m/>
  </r>
  <r>
    <s v="Reykjavík"/>
    <s v="Mosfellsbær"/>
    <n v="270"/>
    <x v="10"/>
    <s v="Höfuðborgarsvæðið"/>
    <x v="12"/>
    <x v="4"/>
    <s v="Sala utan svæðis - flj."/>
    <n v="0"/>
    <n v="0"/>
    <x v="0"/>
    <x v="2"/>
    <s v="Innanlands"/>
    <m/>
  </r>
  <r>
    <s v="Reykjavík"/>
    <s v="Mosfellsbær"/>
    <n v="270"/>
    <x v="10"/>
    <s v="Höfuðborgarsvæðið"/>
    <x v="6"/>
    <x v="3"/>
    <s v="Sala utan svæðis - flj."/>
    <n v="430709"/>
    <n v="372.56328499999995"/>
    <x v="10"/>
    <x v="3"/>
    <s v="Innanlands"/>
    <m/>
  </r>
  <r>
    <s v="Reykjavík"/>
    <s v="Mosfellsbær"/>
    <n v="270"/>
    <x v="10"/>
    <s v="Höfuðborgarsvæðið"/>
    <x v="0"/>
    <x v="0"/>
    <s v="Sala utan svæðis - flj."/>
    <n v="2251"/>
    <n v="1.68825"/>
    <x v="3"/>
    <x v="0"/>
    <s v="Innanlands"/>
    <m/>
  </r>
  <r>
    <s v="Reykjavík"/>
    <s v="Mosfellsbær"/>
    <n v="270"/>
    <x v="10"/>
    <s v="Höfuðborgarsvæðið"/>
    <x v="7"/>
    <x v="3"/>
    <s v="Sala utan svæðis - flj."/>
    <n v="65833"/>
    <n v="56.945544999999996"/>
    <x v="3"/>
    <x v="0"/>
    <s v="Innanlands"/>
    <m/>
  </r>
  <r>
    <s v="Reykjavík"/>
    <s v="Mosfellsbær"/>
    <n v="270"/>
    <x v="10"/>
    <s v="Höfuðborgarsvæðið"/>
    <x v="11"/>
    <x v="4"/>
    <s v="Sala utan svæðis - flj."/>
    <n v="73620"/>
    <n v="73.62"/>
    <x v="3"/>
    <x v="2"/>
    <s v="Innanlands"/>
    <m/>
  </r>
  <r>
    <s v="Reykjavík"/>
    <s v="Kjalarnes"/>
    <n v="270"/>
    <x v="10"/>
    <s v="Höfuðborgarsvæðið"/>
    <x v="6"/>
    <x v="3"/>
    <s v="Sala utan svæðis - flj."/>
    <n v="404595"/>
    <n v="349.97467499999999"/>
    <x v="1"/>
    <x v="3"/>
    <s v="Innanlands"/>
    <m/>
  </r>
  <r>
    <s v="Reykjavík"/>
    <s v="Kjalarnes"/>
    <n v="270"/>
    <x v="10"/>
    <s v="Höfuðborgarsvæðið"/>
    <x v="7"/>
    <x v="3"/>
    <s v="Sala utan svæðis - flj."/>
    <n v="7197"/>
    <n v="6.2254049999999994"/>
    <x v="3"/>
    <x v="0"/>
    <s v="Innanlands"/>
    <m/>
  </r>
  <r>
    <s v="Reykjavík"/>
    <s v="Kjalarnes"/>
    <n v="270"/>
    <x v="10"/>
    <s v="Höfuðborgarsvæðið"/>
    <x v="9"/>
    <x v="3"/>
    <s v="Sala utan svæðis - flj."/>
    <n v="13027"/>
    <n v="11.268355"/>
    <x v="3"/>
    <x v="2"/>
    <s v="Innanlands"/>
    <m/>
  </r>
  <r>
    <s v="Söludælur"/>
    <s v="Mosfellsbær"/>
    <n v="270"/>
    <x v="10"/>
    <s v="Höfuðborgarsvæðið"/>
    <x v="7"/>
    <x v="3"/>
    <s v="Sala ekki flutningsjöfnuð"/>
    <n v="0"/>
    <n v="0"/>
    <x v="1"/>
    <x v="0"/>
    <s v="Millilanda"/>
    <m/>
  </r>
  <r>
    <s v="Reykjavík"/>
    <s v="Mosfellsbær"/>
    <n v="270"/>
    <x v="10"/>
    <s v="Höfuðborgarsvæðið"/>
    <x v="6"/>
    <x v="3"/>
    <s v="Sala utan svæðis - flj."/>
    <n v="402839"/>
    <n v="348.455735"/>
    <x v="0"/>
    <x v="3"/>
    <s v="Innanlands"/>
    <m/>
  </r>
  <r>
    <s v="Reykjavík"/>
    <s v="Mosfellsbær"/>
    <n v="270"/>
    <x v="10"/>
    <s v="Höfuðborgarsvæðið"/>
    <x v="7"/>
    <x v="3"/>
    <s v="Sala utan svæðis - flj."/>
    <n v="61918"/>
    <n v="53.559069999999998"/>
    <x v="3"/>
    <x v="0"/>
    <s v="Innanlands"/>
    <m/>
  </r>
  <r>
    <s v="Reykjavík"/>
    <s v="Mosfellsbær"/>
    <n v="270"/>
    <x v="10"/>
    <s v="Höfuðborgarsvæðið"/>
    <x v="6"/>
    <x v="3"/>
    <s v="Sala utan svæðis - flj."/>
    <n v="380128"/>
    <n v="328.81071999999995"/>
    <x v="8"/>
    <x v="3"/>
    <s v="Innanlands"/>
    <m/>
  </r>
  <r>
    <s v="Söludælur"/>
    <s v="Mosfellsbær"/>
    <n v="270"/>
    <x v="10"/>
    <s v="Höfuðborgarsvæðið"/>
    <x v="2"/>
    <x v="0"/>
    <s v="Sala innan svæðis - flj."/>
    <n v="29342"/>
    <n v="22.006499999999999"/>
    <x v="3"/>
    <x v="0"/>
    <s v="Innanlands"/>
    <m/>
  </r>
  <r>
    <s v="Söludælur"/>
    <s v="Mosfellsbær"/>
    <n v="270"/>
    <x v="10"/>
    <s v="Höfuðborgarsvæðið"/>
    <x v="0"/>
    <x v="0"/>
    <s v="Sala innan svæðis - flj."/>
    <n v="1943372"/>
    <n v="1457.529"/>
    <x v="3"/>
    <x v="0"/>
    <s v="Innanlands"/>
    <m/>
  </r>
  <r>
    <s v="Söludælur"/>
    <s v="Mosfellsbær"/>
    <n v="270"/>
    <x v="10"/>
    <s v="Höfuðborgarsvæðið"/>
    <x v="7"/>
    <x v="3"/>
    <s v="Sala innan svæðis - flj."/>
    <n v="2765110"/>
    <n v="2391.82015"/>
    <x v="3"/>
    <x v="0"/>
    <s v="Innanlands"/>
    <m/>
  </r>
  <r>
    <s v="Söludælur"/>
    <s v="Kjalarnes"/>
    <n v="270"/>
    <x v="10"/>
    <s v="Höfuðborgarsvæðið"/>
    <x v="1"/>
    <x v="0"/>
    <s v="Sala innan svæðis - flj."/>
    <n v="337186"/>
    <n v="252.8895"/>
    <x v="3"/>
    <x v="0"/>
    <s v="Innanlands"/>
    <m/>
  </r>
  <r>
    <s v="Söludælur"/>
    <s v="Kjalarnes"/>
    <n v="270"/>
    <x v="10"/>
    <s v="Höfuðborgarsvæðið"/>
    <x v="7"/>
    <x v="3"/>
    <s v="Sala innan svæðis - flj."/>
    <n v="335846"/>
    <n v="290.50678999999997"/>
    <x v="3"/>
    <x v="0"/>
    <s v="Innanlands"/>
    <m/>
  </r>
  <r>
    <s v="Söludælur"/>
    <s v="Mosfellsbær"/>
    <n v="270"/>
    <x v="10"/>
    <s v="Höfuðborgarsvæðið"/>
    <x v="1"/>
    <x v="0"/>
    <s v="Sala innan svæðis - flj."/>
    <n v="2475773"/>
    <n v="1856.8297500000001"/>
    <x v="3"/>
    <x v="0"/>
    <s v="Innanlands"/>
    <m/>
  </r>
  <r>
    <s v="Söludælur"/>
    <s v="Mosfellsbær"/>
    <n v="270"/>
    <x v="10"/>
    <s v="Höfuðborgarsvæðið"/>
    <x v="7"/>
    <x v="3"/>
    <s v="Sala innan svæðis - flj."/>
    <n v="2918751"/>
    <n v="2524.719615"/>
    <x v="3"/>
    <x v="0"/>
    <s v="Innanlands"/>
    <m/>
  </r>
  <r>
    <s v="Reykjavík"/>
    <s v="Kjalarnes"/>
    <n v="270"/>
    <x v="10"/>
    <s v="Höfuðborgarsvæðið"/>
    <x v="6"/>
    <x v="3"/>
    <s v="Sala utan svæðis - flj."/>
    <n v="378256"/>
    <n v="327.19144"/>
    <x v="2"/>
    <x v="3"/>
    <s v="Innanlands"/>
    <m/>
  </r>
  <r>
    <s v="Reykjavík"/>
    <s v="Mosfellsbær"/>
    <n v="270"/>
    <x v="10"/>
    <s v="Höfuðborgarsvæðið"/>
    <x v="0"/>
    <x v="0"/>
    <s v="Sala utan svæðis - flj."/>
    <n v="1561"/>
    <n v="1.17075"/>
    <x v="5"/>
    <x v="0"/>
    <s v="Innanlands"/>
    <m/>
  </r>
  <r>
    <s v="Reykjavík"/>
    <s v="Mosfellsbær"/>
    <n v="270"/>
    <x v="10"/>
    <s v="Höfuðborgarsvæðið"/>
    <x v="7"/>
    <x v="3"/>
    <s v="Sala utan svæðis - flj."/>
    <n v="51378"/>
    <n v="44.441969999999998"/>
    <x v="5"/>
    <x v="0"/>
    <s v="Innanlands"/>
    <m/>
  </r>
  <r>
    <s v="Reykjavík"/>
    <s v="Mosfellsbær"/>
    <n v="270"/>
    <x v="10"/>
    <s v="Höfuðborgarsvæðið"/>
    <x v="11"/>
    <x v="4"/>
    <s v="Sala utan svæðis - flj."/>
    <n v="68484"/>
    <n v="68.483999999999995"/>
    <x v="5"/>
    <x v="2"/>
    <s v="Innanlands"/>
    <m/>
  </r>
  <r>
    <s v="Reykjavík"/>
    <s v="Mosfellsbær"/>
    <n v="270"/>
    <x v="10"/>
    <s v="Höfuðborgarsvæðið"/>
    <x v="6"/>
    <x v="3"/>
    <s v="Sala utan svæðis - flj."/>
    <n v="334247"/>
    <n v="289.12365499999999"/>
    <x v="5"/>
    <x v="3"/>
    <s v="Innanlands"/>
    <m/>
  </r>
  <r>
    <s v="Reykjavík"/>
    <s v="Kjalarnes"/>
    <n v="270"/>
    <x v="10"/>
    <s v="Höfuðborgarsvæðið"/>
    <x v="7"/>
    <x v="3"/>
    <s v="Sala utan svæðis - flj."/>
    <n v="7853"/>
    <n v="6.7928450000000007"/>
    <x v="5"/>
    <x v="0"/>
    <s v="Innanlands"/>
    <m/>
  </r>
  <r>
    <s v="Reykjavík"/>
    <s v="Kjalarnes"/>
    <n v="270"/>
    <x v="10"/>
    <s v="Höfuðborgarsvæðið"/>
    <x v="6"/>
    <x v="3"/>
    <s v="Sala utan svæðis - flj."/>
    <n v="313991"/>
    <n v="271.602215"/>
    <x v="4"/>
    <x v="3"/>
    <s v="Innanlands"/>
    <m/>
  </r>
  <r>
    <s v="Reykjavík"/>
    <s v="Kjalarnes"/>
    <n v="270"/>
    <x v="10"/>
    <s v="Höfuðborgarsvæðið"/>
    <x v="6"/>
    <x v="3"/>
    <s v="Sala utan svæðis - flj."/>
    <n v="307497"/>
    <n v="265.98490499999997"/>
    <x v="9"/>
    <x v="3"/>
    <s v="Innanlands"/>
    <m/>
  </r>
  <r>
    <s v="Reykjavík"/>
    <s v="Mosfellsbær"/>
    <n v="270"/>
    <x v="10"/>
    <s v="Höfuðborgarsvæðið"/>
    <x v="7"/>
    <x v="3"/>
    <s v="Sala utan svæðis - flj."/>
    <n v="123582"/>
    <n v="106.89842999999999"/>
    <x v="5"/>
    <x v="0"/>
    <s v="Innanlands"/>
    <m/>
  </r>
  <r>
    <s v="Reykjavík"/>
    <s v="Mosfellsbær"/>
    <n v="270"/>
    <x v="10"/>
    <s v="Höfuðborgarsvæðið"/>
    <x v="6"/>
    <x v="3"/>
    <s v="Sala utan svæðis - flj."/>
    <n v="293480"/>
    <n v="253.86020000000002"/>
    <x v="3"/>
    <x v="3"/>
    <s v="Innanlands"/>
    <m/>
  </r>
  <r>
    <s v="Söludælur"/>
    <s v="Mosfellsbær"/>
    <n v="270"/>
    <x v="10"/>
    <s v="Höfuðborgarsvæðið"/>
    <x v="1"/>
    <x v="0"/>
    <s v="Sala innan svæðis - flj."/>
    <n v="330038"/>
    <n v="247.52850000000001"/>
    <x v="5"/>
    <x v="0"/>
    <s v="Innanlands"/>
    <m/>
  </r>
  <r>
    <s v="Söludælur"/>
    <s v="Mosfellsbær"/>
    <n v="270"/>
    <x v="10"/>
    <s v="Höfuðborgarsvæðið"/>
    <x v="2"/>
    <x v="0"/>
    <s v="Sala innan svæðis - flj."/>
    <n v="27206"/>
    <n v="20.404499999999999"/>
    <x v="5"/>
    <x v="0"/>
    <s v="Innanlands"/>
    <m/>
  </r>
  <r>
    <s v="Söludælur"/>
    <s v="Mosfellsbær"/>
    <n v="270"/>
    <x v="10"/>
    <s v="Höfuðborgarsvæðið"/>
    <x v="0"/>
    <x v="0"/>
    <s v="Sala innan svæðis - flj."/>
    <n v="1738111"/>
    <n v="1303.5832499999999"/>
    <x v="5"/>
    <x v="0"/>
    <s v="Innanlands"/>
    <m/>
  </r>
  <r>
    <s v="Söludælur"/>
    <s v="Mosfellsbær"/>
    <n v="270"/>
    <x v="10"/>
    <s v="Höfuðborgarsvæðið"/>
    <x v="7"/>
    <x v="3"/>
    <s v="Sala innan svæðis - flj."/>
    <n v="2832614"/>
    <n v="2450.2111099999997"/>
    <x v="5"/>
    <x v="0"/>
    <s v="Innanlands"/>
    <m/>
  </r>
  <r>
    <s v="Söludælur"/>
    <s v="Kjalarnes"/>
    <n v="270"/>
    <x v="10"/>
    <s v="Höfuðborgarsvæðið"/>
    <x v="1"/>
    <x v="0"/>
    <s v="Sala innan svæðis - flj."/>
    <n v="436947"/>
    <n v="327.71024999999997"/>
    <x v="5"/>
    <x v="0"/>
    <s v="Innanlands"/>
    <m/>
  </r>
  <r>
    <s v="Söludælur"/>
    <s v="Kjalarnes"/>
    <n v="270"/>
    <x v="10"/>
    <s v="Höfuðborgarsvæðið"/>
    <x v="7"/>
    <x v="3"/>
    <s v="Sala innan svæðis - flj."/>
    <n v="408223"/>
    <n v="353.11289500000004"/>
    <x v="5"/>
    <x v="0"/>
    <s v="Innanlands"/>
    <m/>
  </r>
  <r>
    <s v="Reykjavík"/>
    <s v="Kjalarnes"/>
    <n v="270"/>
    <x v="10"/>
    <s v="Höfuðborgarsvæðið"/>
    <x v="6"/>
    <x v="3"/>
    <s v="Sala utan svæðis - flj."/>
    <n v="277079"/>
    <n v="239.67333499999998"/>
    <x v="6"/>
    <x v="3"/>
    <s v="Innanlands"/>
    <m/>
  </r>
  <r>
    <s v="Söludælur"/>
    <s v="Mosfellsbær"/>
    <n v="270"/>
    <x v="10"/>
    <s v="Höfuðborgarsvæðið"/>
    <x v="1"/>
    <x v="0"/>
    <s v="Sala innan svæðis - flj."/>
    <n v="2757079"/>
    <n v="2067.8092499999998"/>
    <x v="5"/>
    <x v="0"/>
    <s v="Innanlands"/>
    <m/>
  </r>
  <r>
    <s v="Söludælur"/>
    <s v="Mosfellsbær"/>
    <n v="270"/>
    <x v="10"/>
    <s v="Höfuðborgarsvæðið"/>
    <x v="7"/>
    <x v="3"/>
    <s v="Sala innan svæðis - flj."/>
    <n v="3105233"/>
    <n v="2686.0265449999997"/>
    <x v="5"/>
    <x v="0"/>
    <s v="Innanlands"/>
    <m/>
  </r>
  <r>
    <s v="Söludælur"/>
    <s v="Mosfellsbær"/>
    <n v="270"/>
    <x v="10"/>
    <s v="Höfuðborgarsvæðið"/>
    <x v="5"/>
    <x v="2"/>
    <s v="Sala innan svæðis - flj."/>
    <n v="-32"/>
    <n v="0"/>
    <x v="5"/>
    <x v="1"/>
    <s v="Innanlands"/>
    <m/>
  </r>
  <r>
    <s v="Reykjavík"/>
    <s v="Mosfellsbær"/>
    <n v="270"/>
    <x v="10"/>
    <s v="Höfuðborgarsvæðið"/>
    <x v="6"/>
    <x v="3"/>
    <s v="Sala utan svæðis - flj."/>
    <n v="261059"/>
    <n v="225.816035"/>
    <x v="10"/>
    <x v="3"/>
    <s v="Innanlands"/>
    <m/>
  </r>
  <r>
    <s v="Reykjavík"/>
    <s v="Mosfellsbær"/>
    <n v="270"/>
    <x v="10"/>
    <s v="Höfuðborgarsvæðið"/>
    <x v="0"/>
    <x v="0"/>
    <s v="Sala utan svæðis - flj."/>
    <n v="2822"/>
    <n v="2.1164999999999998"/>
    <x v="7"/>
    <x v="0"/>
    <s v="Innanlands"/>
    <m/>
  </r>
  <r>
    <s v="Reykjavík"/>
    <s v="Mosfellsbær"/>
    <n v="270"/>
    <x v="10"/>
    <s v="Höfuðborgarsvæðið"/>
    <x v="7"/>
    <x v="3"/>
    <s v="Sala utan svæðis - flj."/>
    <n v="15788"/>
    <n v="13.656619999999998"/>
    <x v="7"/>
    <x v="0"/>
    <s v="Innanlands"/>
    <m/>
  </r>
  <r>
    <s v="Reykjavík"/>
    <s v="Mosfellsbær"/>
    <n v="270"/>
    <x v="10"/>
    <s v="Höfuðborgarsvæðið"/>
    <x v="11"/>
    <x v="4"/>
    <s v="Sala utan svæðis - flj."/>
    <n v="69667"/>
    <n v="69.667000000000002"/>
    <x v="7"/>
    <x v="2"/>
    <s v="Innanlands"/>
    <m/>
  </r>
  <r>
    <s v="Reykjavík"/>
    <s v="Mosfellsbær"/>
    <n v="270"/>
    <x v="10"/>
    <s v="Höfuðborgarsvæðið"/>
    <x v="6"/>
    <x v="3"/>
    <s v="Sala utan svæðis - flj."/>
    <n v="233537"/>
    <n v="202.00950500000002"/>
    <x v="7"/>
    <x v="3"/>
    <s v="Innanlands"/>
    <m/>
  </r>
  <r>
    <s v="Reykjavík"/>
    <s v="Kjalarnes"/>
    <n v="270"/>
    <x v="10"/>
    <s v="Höfuðborgarsvæðið"/>
    <x v="7"/>
    <x v="3"/>
    <s v="Sala utan svæðis - flj."/>
    <n v="40158"/>
    <n v="34.736669999999997"/>
    <x v="7"/>
    <x v="0"/>
    <s v="Innanlands"/>
    <m/>
  </r>
  <r>
    <s v="Reykjavík"/>
    <s v="Kjalarnes"/>
    <n v="270"/>
    <x v="10"/>
    <s v="Höfuðborgarsvæðið"/>
    <x v="6"/>
    <x v="3"/>
    <s v="Sala utan svæðis - flj."/>
    <n v="230390"/>
    <n v="199.28735"/>
    <x v="8"/>
    <x v="3"/>
    <s v="Innanlands"/>
    <m/>
  </r>
  <r>
    <s v="Reykjavík"/>
    <s v="Mosfellsbær"/>
    <n v="270"/>
    <x v="10"/>
    <s v="Höfuðborgarsvæðið"/>
    <x v="7"/>
    <x v="3"/>
    <s v="Sala utan svæðis - flj."/>
    <n v="68446"/>
    <n v="59.20579"/>
    <x v="7"/>
    <x v="0"/>
    <s v="Innanlands"/>
    <m/>
  </r>
  <r>
    <s v="Söludælur"/>
    <s v="Mosfellsbær"/>
    <n v="270"/>
    <x v="10"/>
    <s v="Höfuðborgarsvæðið"/>
    <x v="2"/>
    <x v="0"/>
    <s v="Sala innan svæðis - flj."/>
    <n v="23046"/>
    <n v="17.284500000000001"/>
    <x v="7"/>
    <x v="0"/>
    <s v="Innanlands"/>
    <m/>
  </r>
  <r>
    <s v="Söludælur"/>
    <s v="Mosfellsbær"/>
    <n v="270"/>
    <x v="10"/>
    <s v="Höfuðborgarsvæðið"/>
    <x v="0"/>
    <x v="0"/>
    <s v="Sala innan svæðis - flj."/>
    <n v="2237800"/>
    <n v="1678.35"/>
    <x v="7"/>
    <x v="0"/>
    <s v="Innanlands"/>
    <m/>
  </r>
  <r>
    <s v="Söludælur"/>
    <s v="Mosfellsbær"/>
    <n v="270"/>
    <x v="10"/>
    <s v="Höfuðborgarsvæðið"/>
    <x v="7"/>
    <x v="3"/>
    <s v="Sala innan svæðis - flj."/>
    <n v="2605538"/>
    <n v="2253.7903700000002"/>
    <x v="7"/>
    <x v="0"/>
    <s v="Innanlands"/>
    <m/>
  </r>
  <r>
    <s v="Reykjavík"/>
    <s v="Mosfellsbær"/>
    <n v="270"/>
    <x v="10"/>
    <s v="Höfuðborgarsvæðið"/>
    <x v="6"/>
    <x v="3"/>
    <s v="Sala utan svæðis - flj."/>
    <n v="227759"/>
    <n v="197.01153500000001"/>
    <x v="1"/>
    <x v="3"/>
    <s v="Innanlands"/>
    <m/>
  </r>
  <r>
    <s v="Söludælur"/>
    <s v="Kjalarnes"/>
    <n v="270"/>
    <x v="10"/>
    <s v="Höfuðborgarsvæðið"/>
    <x v="1"/>
    <x v="0"/>
    <s v="Sala innan svæðis - flj."/>
    <n v="435210"/>
    <n v="326.40750000000003"/>
    <x v="7"/>
    <x v="0"/>
    <s v="Innanlands"/>
    <m/>
  </r>
  <r>
    <s v="Söludælur"/>
    <s v="Kjalarnes"/>
    <n v="270"/>
    <x v="10"/>
    <s v="Höfuðborgarsvæðið"/>
    <x v="7"/>
    <x v="3"/>
    <s v="Sala innan svæðis - flj."/>
    <n v="420356"/>
    <n v="363.60793999999999"/>
    <x v="7"/>
    <x v="0"/>
    <s v="Innanlands"/>
    <m/>
  </r>
  <r>
    <s v="Söludælur"/>
    <s v="Mosfellsbær"/>
    <n v="270"/>
    <x v="10"/>
    <s v="Höfuðborgarsvæðið"/>
    <x v="1"/>
    <x v="0"/>
    <s v="Sala innan svæðis - flj."/>
    <n v="3159224"/>
    <n v="2369.4180000000001"/>
    <x v="7"/>
    <x v="0"/>
    <s v="Innanlands"/>
    <m/>
  </r>
  <r>
    <s v="Söludælur"/>
    <s v="Mosfellsbær"/>
    <n v="270"/>
    <x v="10"/>
    <s v="Höfuðborgarsvæðið"/>
    <x v="7"/>
    <x v="3"/>
    <s v="Sala innan svæðis - flj."/>
    <n v="3165316"/>
    <n v="2737.9983399999996"/>
    <x v="7"/>
    <x v="0"/>
    <s v="Innanlands"/>
    <m/>
  </r>
  <r>
    <s v="Söludælur"/>
    <s v="Mosfellsbær"/>
    <n v="270"/>
    <x v="10"/>
    <s v="Höfuðborgarsvæðið"/>
    <x v="3"/>
    <x v="1"/>
    <s v="Sala innan svæðis - flj."/>
    <n v="6243"/>
    <n v="4.5511470000000003"/>
    <x v="7"/>
    <x v="1"/>
    <s v="Innanlands"/>
    <m/>
  </r>
  <r>
    <s v="Reykjavík"/>
    <s v="Mosfellsbær"/>
    <n v="270"/>
    <x v="10"/>
    <s v="Höfuðborgarsvæðið"/>
    <x v="6"/>
    <x v="3"/>
    <s v="Sala utan svæðis - flj."/>
    <n v="195281"/>
    <n v="168.91806500000001"/>
    <x v="9"/>
    <x v="3"/>
    <s v="Innanlands"/>
    <m/>
  </r>
  <r>
    <s v="Reykjavík"/>
    <s v="Mosfellsbær"/>
    <n v="270"/>
    <x v="10"/>
    <s v="Höfuðborgarsvæðið"/>
    <x v="1"/>
    <x v="0"/>
    <s v="Sala utan svæðis - flj."/>
    <n v="1050"/>
    <n v="0.78749999999999998"/>
    <x v="9"/>
    <x v="0"/>
    <s v="Innanlands"/>
    <m/>
  </r>
  <r>
    <s v="Reykjavík"/>
    <s v="Mosfellsbær"/>
    <n v="270"/>
    <x v="10"/>
    <s v="Höfuðborgarsvæðið"/>
    <x v="0"/>
    <x v="0"/>
    <s v="Sala utan svæðis - flj."/>
    <n v="2278"/>
    <n v="1.7084999999999999"/>
    <x v="9"/>
    <x v="0"/>
    <s v="Innanlands"/>
    <m/>
  </r>
  <r>
    <s v="Reykjavík"/>
    <s v="Mosfellsbær"/>
    <n v="270"/>
    <x v="10"/>
    <s v="Höfuðborgarsvæðið"/>
    <x v="7"/>
    <x v="3"/>
    <s v="Sala utan svæðis - flj."/>
    <n v="1099"/>
    <n v="0.95063500000000001"/>
    <x v="9"/>
    <x v="0"/>
    <s v="Innanlands"/>
    <m/>
  </r>
  <r>
    <s v="Reykjavík"/>
    <s v="Mosfellsbær"/>
    <n v="270"/>
    <x v="10"/>
    <s v="Höfuðborgarsvæðið"/>
    <x v="11"/>
    <x v="4"/>
    <s v="Sala utan svæðis - flj."/>
    <n v="67623"/>
    <n v="67.623000000000005"/>
    <x v="9"/>
    <x v="2"/>
    <s v="Innanlands"/>
    <m/>
  </r>
  <r>
    <s v="Reykjavík"/>
    <s v="Kjalarnes"/>
    <n v="270"/>
    <x v="10"/>
    <s v="Höfuðborgarsvæðið"/>
    <x v="7"/>
    <x v="3"/>
    <s v="Sala utan svæðis - flj."/>
    <n v="80155"/>
    <n v="69.334074999999999"/>
    <x v="9"/>
    <x v="0"/>
    <s v="Innanlands"/>
    <m/>
  </r>
  <r>
    <s v="Reykjavík"/>
    <s v="Mosfellsbær"/>
    <n v="270"/>
    <x v="10"/>
    <s v="Höfuðborgarsvæðið"/>
    <x v="6"/>
    <x v="3"/>
    <s v="Sala utan svæðis - flj."/>
    <n v="183155"/>
    <n v="158.42907500000001"/>
    <x v="6"/>
    <x v="3"/>
    <s v="Innanlands"/>
    <m/>
  </r>
  <r>
    <s v="Söludælur"/>
    <s v="Mosfellsbær"/>
    <n v="270"/>
    <x v="10"/>
    <s v="Höfuðborgarsvæðið"/>
    <x v="6"/>
    <x v="3"/>
    <s v="Sala innan svæðis - flj."/>
    <n v="165563"/>
    <n v="143.211995"/>
    <x v="0"/>
    <x v="3"/>
    <s v="Innanlands"/>
    <m/>
  </r>
  <r>
    <s v="Reykjavík"/>
    <s v="Mosfellsbær"/>
    <n v="270"/>
    <x v="10"/>
    <s v="Höfuðborgarsvæðið"/>
    <x v="7"/>
    <x v="3"/>
    <s v="Sala utan svæðis - flj."/>
    <n v="86206"/>
    <n v="74.568190000000001"/>
    <x v="9"/>
    <x v="0"/>
    <s v="Innanlands"/>
    <m/>
  </r>
  <r>
    <s v="Reykjavík"/>
    <s v="Mosfellsbær"/>
    <n v="270"/>
    <x v="10"/>
    <s v="Höfuðborgarsvæðið"/>
    <x v="9"/>
    <x v="3"/>
    <s v="Sala utan svæðis - flj."/>
    <n v="92347"/>
    <n v="79.880155000000002"/>
    <x v="9"/>
    <x v="2"/>
    <s v="Innanlands"/>
    <m/>
  </r>
  <r>
    <s v="Söludælur"/>
    <s v="Mosfellsbær"/>
    <n v="270"/>
    <x v="10"/>
    <s v="Höfuðborgarsvæðið"/>
    <x v="6"/>
    <x v="3"/>
    <s v="Sala innan svæðis - flj."/>
    <n v="162915"/>
    <n v="140.92147500000002"/>
    <x v="5"/>
    <x v="3"/>
    <s v="Innanlands"/>
    <m/>
  </r>
  <r>
    <s v="Söludælur"/>
    <s v="Mosfellsbær"/>
    <n v="270"/>
    <x v="10"/>
    <s v="Höfuðborgarsvæðið"/>
    <x v="2"/>
    <x v="0"/>
    <s v="Sala innan svæðis - flj."/>
    <n v="27759"/>
    <n v="20.81925"/>
    <x v="9"/>
    <x v="0"/>
    <s v="Innanlands"/>
    <m/>
  </r>
  <r>
    <s v="Söludælur"/>
    <s v="Mosfellsbær"/>
    <n v="270"/>
    <x v="10"/>
    <s v="Höfuðborgarsvæðið"/>
    <x v="0"/>
    <x v="0"/>
    <s v="Sala innan svæðis - flj."/>
    <n v="2395046"/>
    <n v="1796.2845"/>
    <x v="9"/>
    <x v="0"/>
    <s v="Innanlands"/>
    <m/>
  </r>
  <r>
    <s v="Söludælur"/>
    <s v="Mosfellsbær"/>
    <n v="270"/>
    <x v="10"/>
    <s v="Höfuðborgarsvæðið"/>
    <x v="7"/>
    <x v="3"/>
    <s v="Sala innan svæðis - flj."/>
    <n v="2362919"/>
    <n v="2043.924935"/>
    <x v="9"/>
    <x v="0"/>
    <s v="Innanlands"/>
    <m/>
  </r>
  <r>
    <s v="Söludælur"/>
    <s v="Kjalarnes"/>
    <n v="270"/>
    <x v="10"/>
    <s v="Höfuðborgarsvæðið"/>
    <x v="1"/>
    <x v="0"/>
    <s v="Sala innan svæðis - flj."/>
    <n v="420232"/>
    <n v="315.17399999999998"/>
    <x v="9"/>
    <x v="0"/>
    <s v="Innanlands"/>
    <m/>
  </r>
  <r>
    <s v="Söludælur"/>
    <s v="Kjalarnes"/>
    <n v="270"/>
    <x v="10"/>
    <s v="Höfuðborgarsvæðið"/>
    <x v="7"/>
    <x v="3"/>
    <s v="Sala innan svæðis - flj."/>
    <n v="343157"/>
    <n v="296.830805"/>
    <x v="9"/>
    <x v="0"/>
    <s v="Innanlands"/>
    <m/>
  </r>
  <r>
    <s v="Söludælur"/>
    <s v="Mosfellsbær"/>
    <n v="270"/>
    <x v="10"/>
    <s v="Höfuðborgarsvæðið"/>
    <x v="6"/>
    <x v="3"/>
    <s v="Sala innan svæðis - flj."/>
    <n v="155511"/>
    <n v="134.51701499999999"/>
    <x v="7"/>
    <x v="3"/>
    <s v="Innanlands"/>
    <m/>
  </r>
  <r>
    <s v="Söludælur"/>
    <s v="Mosfellsbær"/>
    <n v="270"/>
    <x v="10"/>
    <s v="Höfuðborgarsvæðið"/>
    <x v="1"/>
    <x v="0"/>
    <s v="Sala innan svæðis - flj."/>
    <n v="3590979"/>
    <n v="2693.23425"/>
    <x v="9"/>
    <x v="0"/>
    <s v="Innanlands"/>
    <m/>
  </r>
  <r>
    <s v="Söludælur"/>
    <s v="Mosfellsbær"/>
    <n v="270"/>
    <x v="10"/>
    <s v="Höfuðborgarsvæðið"/>
    <x v="7"/>
    <x v="3"/>
    <s v="Sala innan svæðis - flj."/>
    <n v="2952233"/>
    <n v="2553.6815449999999"/>
    <x v="9"/>
    <x v="0"/>
    <s v="Innanlands"/>
    <m/>
  </r>
  <r>
    <s v="Söludælur"/>
    <s v="Mosfellsbær"/>
    <n v="270"/>
    <x v="10"/>
    <s v="Höfuðborgarsvæðið"/>
    <x v="3"/>
    <x v="1"/>
    <s v="Sala innan svæðis - flj."/>
    <n v="19436"/>
    <n v="14.168844"/>
    <x v="9"/>
    <x v="1"/>
    <s v="Innanlands"/>
    <m/>
  </r>
  <r>
    <s v="Söludælur"/>
    <s v="Mosfellsbær"/>
    <n v="270"/>
    <x v="10"/>
    <s v="Höfuðborgarsvæðið"/>
    <x v="6"/>
    <x v="3"/>
    <s v="Sala innan svæðis - flj."/>
    <n v="152175"/>
    <n v="131.63137499999999"/>
    <x v="5"/>
    <x v="3"/>
    <s v="Innanlands"/>
    <m/>
  </r>
  <r>
    <s v="Reykjavík"/>
    <s v="Kjalarnes"/>
    <n v="270"/>
    <x v="10"/>
    <s v="Höfuðborgarsvæðið"/>
    <x v="6"/>
    <x v="3"/>
    <s v="Sala utan svæðis - flj."/>
    <n v="149994"/>
    <n v="129.74481"/>
    <x v="10"/>
    <x v="3"/>
    <s v="Innanlands"/>
    <m/>
  </r>
  <r>
    <s v="Reykjavík"/>
    <s v="Mosfellsbær"/>
    <n v="270"/>
    <x v="10"/>
    <s v="Höfuðborgarsvæðið"/>
    <x v="1"/>
    <x v="0"/>
    <s v="Sala utan svæðis - flj."/>
    <n v="2511"/>
    <n v="1.8832500000000001"/>
    <x v="10"/>
    <x v="0"/>
    <s v="Innanlands"/>
    <m/>
  </r>
  <r>
    <s v="Reykjavík"/>
    <s v="Mosfellsbær"/>
    <n v="270"/>
    <x v="10"/>
    <s v="Höfuðborgarsvæðið"/>
    <x v="7"/>
    <x v="3"/>
    <s v="Sala utan svæðis - flj."/>
    <n v="3182"/>
    <n v="2.7524299999999999"/>
    <x v="10"/>
    <x v="0"/>
    <s v="Innanlands"/>
    <m/>
  </r>
  <r>
    <s v="Reykjavík"/>
    <s v="Mosfellsbær"/>
    <n v="270"/>
    <x v="10"/>
    <s v="Höfuðborgarsvæðið"/>
    <x v="11"/>
    <x v="4"/>
    <s v="Sala utan svæðis - flj."/>
    <n v="77124"/>
    <n v="77.123999999999995"/>
    <x v="10"/>
    <x v="2"/>
    <s v="Innanlands"/>
    <m/>
  </r>
  <r>
    <s v="Reykjavík"/>
    <s v="Kjalarnes"/>
    <n v="270"/>
    <x v="10"/>
    <s v="Höfuðborgarsvæðið"/>
    <x v="7"/>
    <x v="3"/>
    <s v="Sala utan svæðis - flj."/>
    <n v="43443"/>
    <n v="37.578195000000001"/>
    <x v="10"/>
    <x v="0"/>
    <s v="Innanlands"/>
    <m/>
  </r>
  <r>
    <s v="Söludælur"/>
    <s v="Mosfellsbær"/>
    <n v="270"/>
    <x v="10"/>
    <s v="Höfuðborgarsvæðið"/>
    <x v="6"/>
    <x v="3"/>
    <s v="Sala innan svæðis - flj."/>
    <n v="147619"/>
    <n v="127.69043499999999"/>
    <x v="3"/>
    <x v="3"/>
    <s v="Innanlands"/>
    <m/>
  </r>
  <r>
    <s v="Reykjavík"/>
    <s v="Mosfellsbær"/>
    <n v="270"/>
    <x v="10"/>
    <s v="Höfuðborgarsvæðið"/>
    <x v="1"/>
    <x v="0"/>
    <s v="Sala utan svæðis - flj."/>
    <n v="1069"/>
    <n v="0.80174999999999996"/>
    <x v="10"/>
    <x v="0"/>
    <s v="Innanlands"/>
    <m/>
  </r>
  <r>
    <s v="Reykjavík"/>
    <s v="Mosfellsbær"/>
    <n v="270"/>
    <x v="10"/>
    <s v="Höfuðborgarsvæðið"/>
    <x v="7"/>
    <x v="3"/>
    <s v="Sala utan svæðis - flj."/>
    <n v="98439"/>
    <n v="85.149735000000007"/>
    <x v="10"/>
    <x v="0"/>
    <s v="Innanlands"/>
    <m/>
  </r>
  <r>
    <s v="Reykjavík"/>
    <s v="Mosfellsbær"/>
    <n v="270"/>
    <x v="10"/>
    <s v="Höfuðborgarsvæðið"/>
    <x v="9"/>
    <x v="3"/>
    <s v="Sala utan svæðis - flj."/>
    <n v="140681"/>
    <n v="121.689065"/>
    <x v="10"/>
    <x v="2"/>
    <s v="Innanlands"/>
    <m/>
  </r>
  <r>
    <s v="Söludælur"/>
    <s v="Mosfellsbær"/>
    <n v="270"/>
    <x v="10"/>
    <s v="Höfuðborgarsvæðið"/>
    <x v="6"/>
    <x v="3"/>
    <s v="Sala innan svæðis - flj."/>
    <n v="139430"/>
    <n v="120.60695"/>
    <x v="7"/>
    <x v="3"/>
    <s v="Innanlands"/>
    <m/>
  </r>
  <r>
    <s v="Söludælur"/>
    <s v="Mosfellsbær"/>
    <n v="270"/>
    <x v="10"/>
    <s v="Höfuðborgarsvæðið"/>
    <x v="1"/>
    <x v="0"/>
    <s v="Sala innan svæðis - flj."/>
    <n v="787669"/>
    <n v="590.75175000000002"/>
    <x v="10"/>
    <x v="0"/>
    <s v="Innanlands"/>
    <m/>
  </r>
  <r>
    <s v="Söludælur"/>
    <s v="Mosfellsbær"/>
    <n v="270"/>
    <x v="10"/>
    <s v="Höfuðborgarsvæðið"/>
    <x v="2"/>
    <x v="0"/>
    <s v="Sala innan svæðis - flj."/>
    <n v="26860"/>
    <n v="20.145"/>
    <x v="10"/>
    <x v="0"/>
    <s v="Innanlands"/>
    <m/>
  </r>
  <r>
    <s v="Söludælur"/>
    <s v="Mosfellsbær"/>
    <n v="270"/>
    <x v="10"/>
    <s v="Höfuðborgarsvæðið"/>
    <x v="0"/>
    <x v="0"/>
    <s v="Sala innan svæðis - flj."/>
    <n v="1489881"/>
    <n v="1117.41075"/>
    <x v="10"/>
    <x v="0"/>
    <s v="Innanlands"/>
    <m/>
  </r>
  <r>
    <s v="Söludælur"/>
    <s v="Mosfellsbær"/>
    <n v="270"/>
    <x v="10"/>
    <s v="Höfuðborgarsvæðið"/>
    <x v="7"/>
    <x v="3"/>
    <s v="Sala innan svæðis - flj."/>
    <n v="2024288"/>
    <n v="1751.0091199999999"/>
    <x v="10"/>
    <x v="0"/>
    <s v="Innanlands"/>
    <m/>
  </r>
  <r>
    <s v="Söludælur"/>
    <s v="Kjalarnes"/>
    <n v="270"/>
    <x v="10"/>
    <s v="Höfuðborgarsvæðið"/>
    <x v="1"/>
    <x v="0"/>
    <s v="Sala innan svæðis - flj."/>
    <n v="314760"/>
    <n v="236.07"/>
    <x v="10"/>
    <x v="0"/>
    <s v="Innanlands"/>
    <m/>
  </r>
  <r>
    <s v="Söludælur"/>
    <s v="Kjalarnes"/>
    <n v="270"/>
    <x v="10"/>
    <s v="Höfuðborgarsvæðið"/>
    <x v="7"/>
    <x v="3"/>
    <s v="Sala innan svæðis - flj."/>
    <n v="241871"/>
    <n v="209.21841500000002"/>
    <x v="10"/>
    <x v="0"/>
    <s v="Innanlands"/>
    <m/>
  </r>
  <r>
    <s v="Söludælur"/>
    <s v="Mosfellsbær"/>
    <n v="270"/>
    <x v="10"/>
    <s v="Höfuðborgarsvæðið"/>
    <x v="1"/>
    <x v="0"/>
    <s v="Sala innan svæðis - flj."/>
    <n v="3524611"/>
    <n v="2643.4582500000001"/>
    <x v="10"/>
    <x v="0"/>
    <s v="Innanlands"/>
    <m/>
  </r>
  <r>
    <s v="Söludælur"/>
    <s v="Mosfellsbær"/>
    <n v="270"/>
    <x v="10"/>
    <s v="Höfuðborgarsvæðið"/>
    <x v="7"/>
    <x v="3"/>
    <s v="Sala innan svæðis - flj."/>
    <n v="2514067"/>
    <n v="2174.6679549999999"/>
    <x v="10"/>
    <x v="0"/>
    <s v="Innanlands"/>
    <m/>
  </r>
  <r>
    <s v="Söludælur"/>
    <s v="Mosfellsbær"/>
    <n v="270"/>
    <x v="10"/>
    <s v="Höfuðborgarsvæðið"/>
    <x v="3"/>
    <x v="1"/>
    <s v="Sala innan svæðis - flj."/>
    <n v="19263"/>
    <n v="14.042726999999999"/>
    <x v="10"/>
    <x v="1"/>
    <s v="Innanlands"/>
    <m/>
  </r>
  <r>
    <s v="Reykjavík"/>
    <s v="Kjalarnes"/>
    <n v="270"/>
    <x v="10"/>
    <s v="Höfuðborgarsvæðið"/>
    <x v="6"/>
    <x v="3"/>
    <s v="Sala utan svæðis - flj."/>
    <n v="135978"/>
    <n v="117.62097"/>
    <x v="7"/>
    <x v="3"/>
    <s v="Innanlands"/>
    <m/>
  </r>
  <r>
    <s v="Reykjavík"/>
    <s v="Mosfellsbær"/>
    <n v="270"/>
    <x v="10"/>
    <s v="Höfuðborgarsvæðið"/>
    <x v="6"/>
    <x v="3"/>
    <s v="Sala utan svæðis - flj."/>
    <n v="132307"/>
    <n v="114.445555"/>
    <x v="4"/>
    <x v="3"/>
    <s v="Innanlands"/>
    <m/>
  </r>
  <r>
    <s v="Söludælur"/>
    <s v="Mosfellsbær"/>
    <n v="270"/>
    <x v="10"/>
    <s v="Höfuðborgarsvæðið"/>
    <x v="6"/>
    <x v="3"/>
    <s v="Sala innan svæðis - flj."/>
    <n v="126641"/>
    <n v="109.544465"/>
    <x v="9"/>
    <x v="3"/>
    <s v="Innanlands"/>
    <m/>
  </r>
  <r>
    <s v="Reykjavík"/>
    <s v="Mosfellsbær"/>
    <n v="270"/>
    <x v="10"/>
    <s v="Höfuðborgarsvæðið"/>
    <x v="1"/>
    <x v="0"/>
    <s v="Sala utan svæðis - flj."/>
    <n v="3283"/>
    <n v="2.46225"/>
    <x v="8"/>
    <x v="0"/>
    <s v="Innanlands"/>
    <m/>
  </r>
  <r>
    <s v="Reykjavík"/>
    <s v="Mosfellsbær"/>
    <n v="270"/>
    <x v="10"/>
    <s v="Höfuðborgarsvæðið"/>
    <x v="7"/>
    <x v="3"/>
    <s v="Sala utan svæðis - flj."/>
    <n v="2080"/>
    <n v="1.7992000000000001"/>
    <x v="8"/>
    <x v="0"/>
    <s v="Innanlands"/>
    <m/>
  </r>
  <r>
    <s v="Reykjavík"/>
    <s v="Mosfellsbær"/>
    <n v="270"/>
    <x v="10"/>
    <s v="Höfuðborgarsvæðið"/>
    <x v="11"/>
    <x v="4"/>
    <s v="Sala utan svæðis - flj."/>
    <n v="84057"/>
    <n v="84.057000000000002"/>
    <x v="8"/>
    <x v="2"/>
    <s v="Innanlands"/>
    <m/>
  </r>
  <r>
    <s v="Reykjavík"/>
    <s v="Kjalarnes"/>
    <n v="270"/>
    <x v="10"/>
    <s v="Höfuðborgarsvæðið"/>
    <x v="7"/>
    <x v="3"/>
    <s v="Sala utan svæðis - flj."/>
    <n v="56408"/>
    <n v="48.792919999999995"/>
    <x v="8"/>
    <x v="0"/>
    <s v="Innanlands"/>
    <m/>
  </r>
  <r>
    <s v="Reykjavík"/>
    <s v="Mosfellsbær"/>
    <n v="270"/>
    <x v="10"/>
    <s v="Höfuðborgarsvæðið"/>
    <x v="1"/>
    <x v="0"/>
    <s v="Sala utan svæðis - flj."/>
    <n v="1013"/>
    <n v="0.75975000000000004"/>
    <x v="8"/>
    <x v="0"/>
    <s v="Innanlands"/>
    <m/>
  </r>
  <r>
    <s v="Reykjavík"/>
    <s v="Mosfellsbær"/>
    <n v="270"/>
    <x v="10"/>
    <s v="Höfuðborgarsvæðið"/>
    <x v="7"/>
    <x v="3"/>
    <s v="Sala utan svæðis - flj."/>
    <n v="81485"/>
    <n v="70.484524999999991"/>
    <x v="8"/>
    <x v="0"/>
    <s v="Innanlands"/>
    <m/>
  </r>
  <r>
    <s v="Reykjavík"/>
    <s v="Mosfellsbær"/>
    <n v="270"/>
    <x v="10"/>
    <s v="Höfuðborgarsvæðið"/>
    <x v="9"/>
    <x v="3"/>
    <s v="Sala utan svæðis - flj."/>
    <n v="157014"/>
    <n v="135.81710999999999"/>
    <x v="8"/>
    <x v="2"/>
    <s v="Innanlands"/>
    <m/>
  </r>
  <r>
    <s v="Reykjavík"/>
    <s v="Mosfellsbær"/>
    <n v="270"/>
    <x v="10"/>
    <s v="Höfuðborgarsvæðið"/>
    <x v="6"/>
    <x v="3"/>
    <s v="Sala utan svæðis - flj."/>
    <n v="125105"/>
    <n v="108.215825"/>
    <x v="8"/>
    <x v="3"/>
    <s v="Innanlands"/>
    <m/>
  </r>
  <r>
    <s v="Söludælur"/>
    <s v="Mosfellsbær"/>
    <n v="270"/>
    <x v="10"/>
    <s v="Höfuðborgarsvæðið"/>
    <x v="6"/>
    <x v="3"/>
    <s v="Sala innan svæðis - flj."/>
    <n v="123673"/>
    <n v="106.97714500000001"/>
    <x v="3"/>
    <x v="3"/>
    <s v="Innanlands"/>
    <m/>
  </r>
  <r>
    <s v="Söludælur"/>
    <s v="Mosfellsbær"/>
    <n v="270"/>
    <x v="10"/>
    <s v="Höfuðborgarsvæðið"/>
    <x v="1"/>
    <x v="0"/>
    <s v="Sala innan svæðis - flj."/>
    <n v="2163333"/>
    <n v="1622.4997499999999"/>
    <x v="8"/>
    <x v="0"/>
    <s v="Innanlands"/>
    <m/>
  </r>
  <r>
    <s v="Söludælur"/>
    <s v="Mosfellsbær"/>
    <n v="270"/>
    <x v="10"/>
    <s v="Höfuðborgarsvæðið"/>
    <x v="2"/>
    <x v="0"/>
    <s v="Sala innan svæðis - flj."/>
    <n v="24554"/>
    <n v="18.415500000000002"/>
    <x v="8"/>
    <x v="0"/>
    <s v="Innanlands"/>
    <m/>
  </r>
  <r>
    <s v="Söludælur"/>
    <s v="Mosfellsbær"/>
    <n v="270"/>
    <x v="10"/>
    <s v="Höfuðborgarsvæðið"/>
    <x v="7"/>
    <x v="3"/>
    <s v="Sala innan svæðis - flj."/>
    <n v="1815318"/>
    <n v="1570.2500700000001"/>
    <x v="8"/>
    <x v="0"/>
    <s v="Innanlands"/>
    <m/>
  </r>
  <r>
    <s v="Söludælur"/>
    <s v="Kjalarnes"/>
    <n v="270"/>
    <x v="10"/>
    <s v="Höfuðborgarsvæðið"/>
    <x v="1"/>
    <x v="0"/>
    <s v="Sala innan svæðis - flj."/>
    <n v="331689"/>
    <n v="248.76675"/>
    <x v="8"/>
    <x v="0"/>
    <s v="Innanlands"/>
    <m/>
  </r>
  <r>
    <s v="Söludælur"/>
    <s v="Kjalarnes"/>
    <n v="270"/>
    <x v="10"/>
    <s v="Höfuðborgarsvæðið"/>
    <x v="7"/>
    <x v="3"/>
    <s v="Sala innan svæðis - flj."/>
    <n v="206870"/>
    <n v="178.94254999999998"/>
    <x v="8"/>
    <x v="0"/>
    <s v="Innanlands"/>
    <m/>
  </r>
  <r>
    <s v="Söludælur"/>
    <s v="Mosfellsbær"/>
    <n v="270"/>
    <x v="10"/>
    <s v="Höfuðborgarsvæðið"/>
    <x v="1"/>
    <x v="0"/>
    <s v="Sala innan svæðis - flj."/>
    <n v="3547132"/>
    <n v="2660.3490000000002"/>
    <x v="8"/>
    <x v="0"/>
    <s v="Innanlands"/>
    <m/>
  </r>
  <r>
    <s v="Söludælur"/>
    <s v="Mosfellsbær"/>
    <n v="270"/>
    <x v="10"/>
    <s v="Höfuðborgarsvæðið"/>
    <x v="7"/>
    <x v="3"/>
    <s v="Sala innan svæðis - flj."/>
    <n v="2221116"/>
    <n v="1921.2653400000002"/>
    <x v="8"/>
    <x v="0"/>
    <s v="Innanlands"/>
    <m/>
  </r>
  <r>
    <s v="Söludælur"/>
    <s v="Mosfellsbær"/>
    <n v="270"/>
    <x v="10"/>
    <s v="Höfuðborgarsvæðið"/>
    <x v="3"/>
    <x v="1"/>
    <s v="Sala innan svæðis - flj."/>
    <n v="19224"/>
    <n v="14.014296"/>
    <x v="8"/>
    <x v="1"/>
    <s v="Innanlands"/>
    <m/>
  </r>
  <r>
    <s v="Reykjavík"/>
    <s v="Mosfellsbær"/>
    <n v="270"/>
    <x v="10"/>
    <s v="Höfuðborgarsvæðið"/>
    <x v="6"/>
    <x v="3"/>
    <s v="Sala utan svæðis - flj."/>
    <n v="110172"/>
    <n v="95.298779999999994"/>
    <x v="6"/>
    <x v="3"/>
    <s v="Innanlands"/>
    <m/>
  </r>
  <r>
    <s v="Söludælur"/>
    <s v="Mosfellsbær"/>
    <n v="270"/>
    <x v="10"/>
    <s v="Höfuðborgarsvæðið"/>
    <x v="6"/>
    <x v="3"/>
    <s v="Sala innan svæðis - flj."/>
    <n v="109428"/>
    <n v="94.65522"/>
    <x v="0"/>
    <x v="3"/>
    <s v="Innanlands"/>
    <m/>
  </r>
  <r>
    <s v="Söludælur"/>
    <s v="Mosfellsbær"/>
    <n v="270"/>
    <x v="10"/>
    <s v="Höfuðborgarsvæðið"/>
    <x v="6"/>
    <x v="3"/>
    <s v="Sala innan svæðis - flj."/>
    <n v="108785"/>
    <n v="94.099024999999997"/>
    <x v="9"/>
    <x v="3"/>
    <s v="Innanlands"/>
    <m/>
  </r>
  <r>
    <s v="Reykjavík"/>
    <s v="Mosfellsbær"/>
    <n v="270"/>
    <x v="10"/>
    <s v="Höfuðborgarsvæðið"/>
    <x v="1"/>
    <x v="0"/>
    <s v="Sala utan svæðis - flj."/>
    <n v="3755"/>
    <n v="2.8162500000000001"/>
    <x v="6"/>
    <x v="0"/>
    <s v="Innanlands"/>
    <m/>
  </r>
  <r>
    <s v="Reykjavík"/>
    <s v="Mosfellsbær"/>
    <n v="270"/>
    <x v="10"/>
    <s v="Höfuðborgarsvæðið"/>
    <x v="7"/>
    <x v="3"/>
    <s v="Sala utan svæðis - flj."/>
    <n v="4274"/>
    <n v="3.6970099999999997"/>
    <x v="6"/>
    <x v="0"/>
    <s v="Innanlands"/>
    <m/>
  </r>
  <r>
    <s v="Reykjavík"/>
    <s v="Mosfellsbær"/>
    <n v="270"/>
    <x v="10"/>
    <s v="Höfuðborgarsvæðið"/>
    <x v="10"/>
    <x v="3"/>
    <s v="Sala utan svæðis - flj."/>
    <n v="70278"/>
    <n v="60.790469999999999"/>
    <x v="6"/>
    <x v="2"/>
    <s v="Innanlands"/>
    <m/>
  </r>
  <r>
    <s v="Reykjavík"/>
    <s v="Mosfellsbær"/>
    <n v="270"/>
    <x v="10"/>
    <s v="Höfuðborgarsvæðið"/>
    <x v="11"/>
    <x v="4"/>
    <s v="Sala utan svæðis - flj."/>
    <n v="132684"/>
    <n v="132.684"/>
    <x v="6"/>
    <x v="2"/>
    <s v="Innanlands"/>
    <m/>
  </r>
  <r>
    <s v="Reykjavík"/>
    <s v="Kjalarnes"/>
    <n v="270"/>
    <x v="10"/>
    <s v="Höfuðborgarsvæðið"/>
    <x v="7"/>
    <x v="3"/>
    <s v="Sala utan svæðis - flj."/>
    <n v="48605"/>
    <n v="42.043324999999996"/>
    <x v="6"/>
    <x v="0"/>
    <s v="Innanlands"/>
    <m/>
  </r>
  <r>
    <s v="Söludælur"/>
    <s v="Mosfellsbær"/>
    <n v="270"/>
    <x v="10"/>
    <s v="Höfuðborgarsvæðið"/>
    <x v="6"/>
    <x v="3"/>
    <s v="Sala innan svæðis - flj."/>
    <n v="103420"/>
    <n v="89.458300000000008"/>
    <x v="10"/>
    <x v="3"/>
    <s v="Innanlands"/>
    <m/>
  </r>
  <r>
    <s v="Reykjavík"/>
    <s v="Mosfellsbær"/>
    <n v="270"/>
    <x v="10"/>
    <s v="Höfuðborgarsvæðið"/>
    <x v="1"/>
    <x v="0"/>
    <s v="Sala innan svæðis - flj."/>
    <n v="124256"/>
    <n v="93.191999999999993"/>
    <x v="6"/>
    <x v="0"/>
    <s v="Innanlands"/>
    <m/>
  </r>
  <r>
    <s v="Reykjavík"/>
    <s v="Mosfellsbær"/>
    <n v="270"/>
    <x v="10"/>
    <s v="Höfuðborgarsvæðið"/>
    <x v="1"/>
    <x v="0"/>
    <s v="Sala utan svæðis - flj."/>
    <n v="2847"/>
    <n v="2.1352500000000001"/>
    <x v="6"/>
    <x v="0"/>
    <s v="Innanlands"/>
    <m/>
  </r>
  <r>
    <s v="Reykjavík"/>
    <s v="Mosfellsbær"/>
    <n v="270"/>
    <x v="10"/>
    <s v="Höfuðborgarsvæðið"/>
    <x v="7"/>
    <x v="3"/>
    <s v="Sala innan svæðis - flj."/>
    <n v="52722"/>
    <n v="45.604529999999997"/>
    <x v="6"/>
    <x v="0"/>
    <s v="Innanlands"/>
    <m/>
  </r>
  <r>
    <s v="Reykjavík"/>
    <s v="Mosfellsbær"/>
    <n v="270"/>
    <x v="10"/>
    <s v="Höfuðborgarsvæðið"/>
    <x v="7"/>
    <x v="3"/>
    <s v="Sala utan svæðis - flj."/>
    <n v="78233"/>
    <n v="67.671544999999995"/>
    <x v="6"/>
    <x v="0"/>
    <s v="Innanlands"/>
    <m/>
  </r>
  <r>
    <s v="Reykjavík"/>
    <s v="Mosfellsbær"/>
    <n v="270"/>
    <x v="10"/>
    <s v="Höfuðborgarsvæðið"/>
    <x v="9"/>
    <x v="3"/>
    <s v="Sala utan svæðis - flj."/>
    <n v="54429"/>
    <n v="47.081085000000002"/>
    <x v="6"/>
    <x v="2"/>
    <s v="Innanlands"/>
    <m/>
  </r>
  <r>
    <s v="Reykjavík"/>
    <s v="Mosfellsbær"/>
    <n v="270"/>
    <x v="10"/>
    <s v="Höfuðborgarsvæðið"/>
    <x v="6"/>
    <x v="3"/>
    <s v="Sala utan svæðis - flj."/>
    <n v="103272"/>
    <n v="89.330280000000002"/>
    <x v="2"/>
    <x v="3"/>
    <s v="Innanlands"/>
    <m/>
  </r>
  <r>
    <s v="Söludælur"/>
    <s v="Mosfellsbær"/>
    <n v="270"/>
    <x v="10"/>
    <s v="Höfuðborgarsvæðið"/>
    <x v="1"/>
    <x v="0"/>
    <s v="Sala innan svæðis - flj."/>
    <n v="2013444"/>
    <n v="1510.0830000000001"/>
    <x v="6"/>
    <x v="0"/>
    <s v="Innanlands"/>
    <m/>
  </r>
  <r>
    <s v="Söludælur"/>
    <s v="Mosfellsbær"/>
    <n v="270"/>
    <x v="10"/>
    <s v="Höfuðborgarsvæðið"/>
    <x v="2"/>
    <x v="0"/>
    <s v="Sala innan svæðis - flj."/>
    <n v="16486"/>
    <n v="12.3645"/>
    <x v="6"/>
    <x v="0"/>
    <s v="Innanlands"/>
    <m/>
  </r>
  <r>
    <s v="Söludælur"/>
    <s v="Mosfellsbær"/>
    <n v="270"/>
    <x v="10"/>
    <s v="Höfuðborgarsvæðið"/>
    <x v="7"/>
    <x v="3"/>
    <s v="Sala innan svæðis - flj."/>
    <n v="1574797"/>
    <n v="1362.1994050000001"/>
    <x v="6"/>
    <x v="0"/>
    <s v="Innanlands"/>
    <m/>
  </r>
  <r>
    <s v="Söludælur"/>
    <s v="Kjalarnes"/>
    <n v="270"/>
    <x v="10"/>
    <s v="Höfuðborgarsvæðið"/>
    <x v="1"/>
    <x v="0"/>
    <s v="Sala innan svæðis - flj."/>
    <n v="314670"/>
    <n v="236.0025"/>
    <x v="6"/>
    <x v="0"/>
    <s v="Innanlands"/>
    <m/>
  </r>
  <r>
    <s v="Söludælur"/>
    <s v="Kjalarnes"/>
    <n v="270"/>
    <x v="10"/>
    <s v="Höfuðborgarsvæðið"/>
    <x v="7"/>
    <x v="3"/>
    <s v="Sala innan svæðis - flj."/>
    <n v="214312"/>
    <n v="185.37988000000001"/>
    <x v="6"/>
    <x v="0"/>
    <s v="Innanlands"/>
    <m/>
  </r>
  <r>
    <s v="Söludælur"/>
    <s v="Mosfellsbær"/>
    <n v="270"/>
    <x v="10"/>
    <s v="Höfuðborgarsvæðið"/>
    <x v="1"/>
    <x v="0"/>
    <s v="Sala innan svæðis - flj."/>
    <n v="3383751"/>
    <n v="2537.8132500000002"/>
    <x v="6"/>
    <x v="0"/>
    <s v="Innanlands"/>
    <m/>
  </r>
  <r>
    <s v="Söludælur"/>
    <s v="Mosfellsbær"/>
    <n v="270"/>
    <x v="10"/>
    <s v="Höfuðborgarsvæðið"/>
    <x v="7"/>
    <x v="3"/>
    <s v="Sala innan svæðis - flj."/>
    <n v="2029867"/>
    <n v="1755.834955"/>
    <x v="6"/>
    <x v="0"/>
    <s v="Innanlands"/>
    <m/>
  </r>
  <r>
    <s v="Söludælur"/>
    <s v="Mosfellsbær"/>
    <n v="270"/>
    <x v="10"/>
    <s v="Höfuðborgarsvæðið"/>
    <x v="3"/>
    <x v="1"/>
    <s v="Sala innan svæðis - flj."/>
    <n v="21670"/>
    <n v="15.79743"/>
    <x v="6"/>
    <x v="1"/>
    <s v="Innanlands"/>
    <m/>
  </r>
  <r>
    <s v="Söludælur"/>
    <s v="Mosfellsbær"/>
    <n v="270"/>
    <x v="10"/>
    <s v="Höfuðborgarsvæðið"/>
    <x v="6"/>
    <x v="3"/>
    <s v="Sala innan svæðis - flj."/>
    <n v="89742"/>
    <n v="77.626829999999998"/>
    <x v="6"/>
    <x v="3"/>
    <s v="Innanlands"/>
    <m/>
  </r>
  <r>
    <s v="Reykjavík"/>
    <s v="Mosfellsbær"/>
    <n v="270"/>
    <x v="10"/>
    <s v="Höfuðborgarsvæðið"/>
    <x v="6"/>
    <x v="3"/>
    <s v="Sala utan svæðis - flj."/>
    <n v="86237"/>
    <n v="74.595005"/>
    <x v="4"/>
    <x v="3"/>
    <s v="Innanlands"/>
    <m/>
  </r>
  <r>
    <s v="Söludælur"/>
    <s v="Mosfellsbær"/>
    <n v="270"/>
    <x v="10"/>
    <s v="Höfuðborgarsvæðið"/>
    <x v="6"/>
    <x v="3"/>
    <s v="Sala innan svæðis - flj."/>
    <n v="81719"/>
    <n v="70.686934999999991"/>
    <x v="2"/>
    <x v="3"/>
    <s v="Innanlands"/>
    <m/>
  </r>
  <r>
    <s v="Reykjavík"/>
    <s v="Mosfellsbær"/>
    <n v="270"/>
    <x v="10"/>
    <s v="Höfuðborgarsvæðið"/>
    <x v="1"/>
    <x v="0"/>
    <s v="Sala utan svæðis - flj."/>
    <n v="2979"/>
    <n v="2.2342499999999998"/>
    <x v="4"/>
    <x v="0"/>
    <s v="Innanlands"/>
    <m/>
  </r>
  <r>
    <s v="Reykjavík"/>
    <s v="Mosfellsbær"/>
    <n v="270"/>
    <x v="10"/>
    <s v="Höfuðborgarsvæðið"/>
    <x v="7"/>
    <x v="3"/>
    <s v="Sala utan svæðis - flj."/>
    <n v="8600"/>
    <n v="7.4390000000000001"/>
    <x v="4"/>
    <x v="0"/>
    <s v="Innanlands"/>
    <m/>
  </r>
  <r>
    <s v="Reykjavík"/>
    <s v="Mosfellsbær"/>
    <n v="270"/>
    <x v="10"/>
    <s v="Höfuðborgarsvæðið"/>
    <x v="9"/>
    <x v="3"/>
    <s v="Sala utan svæðis - flj."/>
    <n v="0"/>
    <n v="0"/>
    <x v="4"/>
    <x v="2"/>
    <s v="Innanlands"/>
    <m/>
  </r>
  <r>
    <s v="Reykjavík"/>
    <s v="Mosfellsbær"/>
    <n v="270"/>
    <x v="10"/>
    <s v="Höfuðborgarsvæðið"/>
    <x v="10"/>
    <x v="3"/>
    <s v="Sala utan svæðis - flj."/>
    <n v="127716"/>
    <n v="110.47434"/>
    <x v="4"/>
    <x v="2"/>
    <s v="Innanlands"/>
    <m/>
  </r>
  <r>
    <s v="Reykjavík"/>
    <s v="Mosfellsbær"/>
    <n v="270"/>
    <x v="10"/>
    <s v="Höfuðborgarsvæðið"/>
    <x v="11"/>
    <x v="4"/>
    <s v="Sala utan svæðis - flj."/>
    <n v="61375"/>
    <n v="61.375"/>
    <x v="4"/>
    <x v="2"/>
    <s v="Innanlands"/>
    <m/>
  </r>
  <r>
    <s v="Reykjavík"/>
    <s v="Kjalarnes"/>
    <n v="270"/>
    <x v="10"/>
    <s v="Höfuðborgarsvæðið"/>
    <x v="7"/>
    <x v="3"/>
    <s v="Sala utan svæðis - flj."/>
    <n v="27875"/>
    <n v="24.111875000000001"/>
    <x v="4"/>
    <x v="0"/>
    <s v="Innanlands"/>
    <m/>
  </r>
  <r>
    <s v="Reykjavík"/>
    <s v="Mosfellsbær"/>
    <n v="270"/>
    <x v="10"/>
    <s v="Höfuðborgarsvæðið"/>
    <x v="6"/>
    <x v="3"/>
    <s v="Sala utan svæðis - flj."/>
    <n v="80944"/>
    <n v="70.016559999999998"/>
    <x v="2"/>
    <x v="3"/>
    <s v="Innanlands"/>
    <m/>
  </r>
  <r>
    <s v="Reykjavík"/>
    <s v="Mosfellsbær"/>
    <n v="270"/>
    <x v="10"/>
    <s v="Höfuðborgarsvæðið"/>
    <x v="1"/>
    <x v="0"/>
    <s v="Sala innan svæðis - flj."/>
    <n v="129760"/>
    <n v="97.32"/>
    <x v="4"/>
    <x v="0"/>
    <s v="Innanlands"/>
    <m/>
  </r>
  <r>
    <s v="Reykjavík"/>
    <s v="Mosfellsbær"/>
    <n v="270"/>
    <x v="10"/>
    <s v="Höfuðborgarsvæðið"/>
    <x v="1"/>
    <x v="0"/>
    <s v="Sala utan svæðis - flj."/>
    <n v="3714"/>
    <n v="2.7854999999999999"/>
    <x v="4"/>
    <x v="0"/>
    <s v="Innanlands"/>
    <m/>
  </r>
  <r>
    <s v="Reykjavík"/>
    <s v="Mosfellsbær"/>
    <n v="270"/>
    <x v="10"/>
    <s v="Höfuðborgarsvæðið"/>
    <x v="7"/>
    <x v="3"/>
    <s v="Sala innan svæðis - flj."/>
    <n v="56864"/>
    <n v="49.187359999999998"/>
    <x v="4"/>
    <x v="0"/>
    <s v="Innanlands"/>
    <m/>
  </r>
  <r>
    <s v="Reykjavík"/>
    <s v="Mosfellsbær"/>
    <n v="270"/>
    <x v="10"/>
    <s v="Höfuðborgarsvæðið"/>
    <x v="7"/>
    <x v="3"/>
    <s v="Sala utan svæðis - flj."/>
    <n v="80409"/>
    <n v="69.553785000000005"/>
    <x v="4"/>
    <x v="0"/>
    <s v="Innanlands"/>
    <m/>
  </r>
  <r>
    <s v="Reykjavík"/>
    <s v="Mosfellsbær"/>
    <n v="270"/>
    <x v="10"/>
    <s v="Höfuðborgarsvæðið"/>
    <x v="9"/>
    <x v="3"/>
    <s v="Sala utan svæðis - flj."/>
    <n v="4306"/>
    <n v="3.7246899999999998"/>
    <x v="4"/>
    <x v="2"/>
    <s v="Innanlands"/>
    <m/>
  </r>
  <r>
    <s v="Söludælur"/>
    <s v="Mosfellsbær"/>
    <n v="270"/>
    <x v="10"/>
    <s v="Höfuðborgarsvæðið"/>
    <x v="6"/>
    <x v="3"/>
    <s v="Sala innan svæðis - flj."/>
    <n v="77162"/>
    <n v="66.745130000000003"/>
    <x v="8"/>
    <x v="3"/>
    <s v="Innanlands"/>
    <m/>
  </r>
  <r>
    <s v="Söludælur"/>
    <s v="Mosfellsbær"/>
    <n v="270"/>
    <x v="10"/>
    <s v="Höfuðborgarsvæðið"/>
    <x v="1"/>
    <x v="0"/>
    <s v="Sala innan svæðis - flj."/>
    <n v="2161412"/>
    <n v="1621.059"/>
    <x v="4"/>
    <x v="0"/>
    <s v="Innanlands"/>
    <m/>
  </r>
  <r>
    <s v="Söludælur"/>
    <s v="Mosfellsbær"/>
    <n v="270"/>
    <x v="10"/>
    <s v="Höfuðborgarsvæðið"/>
    <x v="2"/>
    <x v="0"/>
    <s v="Sala innan svæðis - flj."/>
    <n v="21479"/>
    <n v="16.109249999999999"/>
    <x v="4"/>
    <x v="0"/>
    <s v="Innanlands"/>
    <m/>
  </r>
  <r>
    <s v="Söludælur"/>
    <s v="Mosfellsbær"/>
    <n v="270"/>
    <x v="10"/>
    <s v="Höfuðborgarsvæðið"/>
    <x v="7"/>
    <x v="3"/>
    <s v="Sala innan svæðis - flj."/>
    <n v="1692642"/>
    <n v="1464.1353300000001"/>
    <x v="4"/>
    <x v="0"/>
    <s v="Innanlands"/>
    <m/>
  </r>
  <r>
    <s v="Söludælur"/>
    <s v="Kjalarnes"/>
    <n v="270"/>
    <x v="10"/>
    <s v="Höfuðborgarsvæðið"/>
    <x v="1"/>
    <x v="0"/>
    <s v="Sala innan svæðis - flj."/>
    <n v="298111"/>
    <n v="223.58324999999999"/>
    <x v="4"/>
    <x v="0"/>
    <s v="Innanlands"/>
    <m/>
  </r>
  <r>
    <s v="Söludælur"/>
    <s v="Kjalarnes"/>
    <n v="270"/>
    <x v="10"/>
    <s v="Höfuðborgarsvæðið"/>
    <x v="7"/>
    <x v="3"/>
    <s v="Sala innan svæðis - flj."/>
    <n v="201728"/>
    <n v="174.49472"/>
    <x v="4"/>
    <x v="0"/>
    <s v="Innanlands"/>
    <m/>
  </r>
  <r>
    <s v="Söludælur"/>
    <s v="Mosfellsbær"/>
    <n v="270"/>
    <x v="10"/>
    <s v="Höfuðborgarsvæðið"/>
    <x v="6"/>
    <x v="3"/>
    <s v="Sala innan svæðis - flj."/>
    <n v="76712"/>
    <n v="66.355879999999999"/>
    <x v="4"/>
    <x v="3"/>
    <s v="Innanlands"/>
    <m/>
  </r>
  <r>
    <s v="Söludælur"/>
    <s v="Mosfellsbær"/>
    <n v="270"/>
    <x v="10"/>
    <s v="Höfuðborgarsvæðið"/>
    <x v="1"/>
    <x v="0"/>
    <s v="Sala innan svæðis - flj."/>
    <n v="3365714"/>
    <n v="2524.2855"/>
    <x v="4"/>
    <x v="0"/>
    <s v="Innanlands"/>
    <m/>
  </r>
  <r>
    <s v="Söludælur"/>
    <s v="Mosfellsbær"/>
    <n v="270"/>
    <x v="10"/>
    <s v="Höfuðborgarsvæðið"/>
    <x v="7"/>
    <x v="3"/>
    <s v="Sala innan svæðis - flj."/>
    <n v="1906023"/>
    <n v="1648.709895"/>
    <x v="4"/>
    <x v="0"/>
    <s v="Innanlands"/>
    <m/>
  </r>
  <r>
    <s v="Söludælur"/>
    <s v="Mosfellsbær"/>
    <n v="270"/>
    <x v="10"/>
    <s v="Höfuðborgarsvæðið"/>
    <x v="3"/>
    <x v="1"/>
    <s v="Sala innan svæðis - flj."/>
    <n v="22284"/>
    <n v="16.245035999999999"/>
    <x v="4"/>
    <x v="1"/>
    <s v="Innanlands"/>
    <m/>
  </r>
  <r>
    <s v="Reykjavík"/>
    <s v="Kjalarnes"/>
    <n v="270"/>
    <x v="10"/>
    <s v="Höfuðborgarsvæðið"/>
    <x v="6"/>
    <x v="3"/>
    <s v="Sala utan svæðis - flj."/>
    <n v="75867"/>
    <n v="65.624955"/>
    <x v="5"/>
    <x v="3"/>
    <s v="Innanlands"/>
    <m/>
  </r>
  <r>
    <s v="Söludælur"/>
    <s v="Mosfellsbær"/>
    <n v="270"/>
    <x v="10"/>
    <s v="Höfuðborgarsvæðið"/>
    <x v="6"/>
    <x v="3"/>
    <s v="Sala innan svæðis - flj."/>
    <n v="75313"/>
    <n v="65.145745000000005"/>
    <x v="2"/>
    <x v="3"/>
    <s v="Innanlands"/>
    <m/>
  </r>
  <r>
    <s v="Söludælur"/>
    <s v="Mosfellsbær"/>
    <n v="270"/>
    <x v="10"/>
    <s v="Höfuðborgarsvæðið"/>
    <x v="6"/>
    <x v="3"/>
    <s v="Sala innan svæðis - flj."/>
    <n v="73934"/>
    <n v="63.952909999999996"/>
    <x v="10"/>
    <x v="3"/>
    <s v="Innanlands"/>
    <m/>
  </r>
  <r>
    <s v="Reykjavík"/>
    <s v="Mosfellsbær"/>
    <n v="270"/>
    <x v="10"/>
    <s v="Höfuðborgarsvæðið"/>
    <x v="1"/>
    <x v="0"/>
    <s v="Sala utan svæðis - flj."/>
    <n v="2564"/>
    <n v="1.923"/>
    <x v="2"/>
    <x v="0"/>
    <s v="Innanlands"/>
    <m/>
  </r>
  <r>
    <s v="Reykjavík"/>
    <s v="Mosfellsbær"/>
    <n v="270"/>
    <x v="10"/>
    <s v="Höfuðborgarsvæðið"/>
    <x v="7"/>
    <x v="3"/>
    <s v="Sala innan svæðis - flj."/>
    <n v="0"/>
    <n v="0"/>
    <x v="2"/>
    <x v="0"/>
    <s v="Innanlands"/>
    <m/>
  </r>
  <r>
    <s v="Reykjavík"/>
    <s v="Mosfellsbær"/>
    <n v="270"/>
    <x v="10"/>
    <s v="Höfuðborgarsvæðið"/>
    <x v="7"/>
    <x v="3"/>
    <s v="Sala utan svæðis - flj."/>
    <n v="23937"/>
    <n v="20.705505000000002"/>
    <x v="2"/>
    <x v="0"/>
    <s v="Innanlands"/>
    <m/>
  </r>
  <r>
    <s v="Reykjavík"/>
    <s v="Mosfellsbær"/>
    <n v="270"/>
    <x v="10"/>
    <s v="Höfuðborgarsvæðið"/>
    <x v="9"/>
    <x v="3"/>
    <s v="Sala utan svæðis - flj."/>
    <n v="645003"/>
    <n v="557.927595"/>
    <x v="2"/>
    <x v="2"/>
    <s v="Innanlands"/>
    <m/>
  </r>
  <r>
    <s v="Reykjavík"/>
    <s v="Mosfellsbær"/>
    <n v="270"/>
    <x v="10"/>
    <s v="Höfuðborgarsvæðið"/>
    <x v="10"/>
    <x v="3"/>
    <s v="Sala utan svæðis - flj."/>
    <n v="83650"/>
    <n v="72.357249999999993"/>
    <x v="2"/>
    <x v="2"/>
    <s v="Innanlands"/>
    <m/>
  </r>
  <r>
    <s v="Reykjavík"/>
    <s v="Mosfellsbær"/>
    <n v="270"/>
    <x v="10"/>
    <s v="Höfuðborgarsvæðið"/>
    <x v="11"/>
    <x v="4"/>
    <s v="Sala utan svæðis - flj."/>
    <n v="62658"/>
    <n v="62.658000000000001"/>
    <x v="2"/>
    <x v="2"/>
    <s v="Innanlands"/>
    <m/>
  </r>
  <r>
    <s v="Reykjavík"/>
    <s v="Kjalarnes"/>
    <n v="270"/>
    <x v="10"/>
    <s v="Höfuðborgarsvæðið"/>
    <x v="4"/>
    <x v="2"/>
    <s v="Sala utan svæðis - flj."/>
    <n v="3941"/>
    <n v="3.1922100000000002"/>
    <x v="2"/>
    <x v="1"/>
    <s v="Innanlands"/>
    <m/>
  </r>
  <r>
    <s v="Reykjavík"/>
    <s v="Kjalarnes"/>
    <n v="270"/>
    <x v="10"/>
    <s v="Höfuðborgarsvæðið"/>
    <x v="7"/>
    <x v="3"/>
    <s v="Sala utan svæðis - flj."/>
    <n v="94576"/>
    <n v="81.808240000000012"/>
    <x v="2"/>
    <x v="0"/>
    <s v="Innanlands"/>
    <m/>
  </r>
  <r>
    <s v="Söludælur"/>
    <s v="Mosfellsbær"/>
    <n v="270"/>
    <x v="10"/>
    <s v="Höfuðborgarsvæðið"/>
    <x v="6"/>
    <x v="3"/>
    <s v="Sala innan svæðis - flj."/>
    <n v="71213"/>
    <n v="61.599245000000003"/>
    <x v="4"/>
    <x v="3"/>
    <s v="Innanlands"/>
    <m/>
  </r>
  <r>
    <s v="Reykjavík"/>
    <s v="Mosfellsbær"/>
    <n v="270"/>
    <x v="10"/>
    <s v="Höfuðborgarsvæðið"/>
    <x v="4"/>
    <x v="2"/>
    <s v="Sala utan svæðis - flj."/>
    <n v="1031"/>
    <n v="0.83511000000000002"/>
    <x v="2"/>
    <x v="1"/>
    <s v="Innanlands"/>
    <m/>
  </r>
  <r>
    <s v="Reykjavík"/>
    <s v="Mosfellsbær"/>
    <n v="270"/>
    <x v="10"/>
    <s v="Höfuðborgarsvæðið"/>
    <x v="7"/>
    <x v="3"/>
    <s v="Sala utan svæðis - flj."/>
    <n v="69776"/>
    <n v="60.35624"/>
    <x v="2"/>
    <x v="0"/>
    <s v="Innanlands"/>
    <m/>
  </r>
  <r>
    <s v="Reykjavík"/>
    <s v="Mosfellsbær"/>
    <n v="270"/>
    <x v="10"/>
    <s v="Höfuðborgarsvæðið"/>
    <x v="9"/>
    <x v="3"/>
    <s v="Sala utan svæðis - flj."/>
    <n v="52591"/>
    <n v="45.491214999999997"/>
    <x v="2"/>
    <x v="2"/>
    <s v="Innanlands"/>
    <m/>
  </r>
  <r>
    <s v="Söludælur"/>
    <s v="Mosfellsbær"/>
    <n v="270"/>
    <x v="10"/>
    <s v="Höfuðborgarsvæðið"/>
    <x v="6"/>
    <x v="3"/>
    <s v="Sala innan svæðis - flj."/>
    <n v="68684"/>
    <n v="59.411659999999998"/>
    <x v="8"/>
    <x v="3"/>
    <s v="Innanlands"/>
    <m/>
  </r>
  <r>
    <s v="Söludælur"/>
    <s v="Mosfellsbær"/>
    <n v="270"/>
    <x v="10"/>
    <s v="Höfuðborgarsvæðið"/>
    <x v="1"/>
    <x v="0"/>
    <s v="Sala innan svæðis - flj."/>
    <n v="2544865"/>
    <n v="1908.6487500000001"/>
    <x v="2"/>
    <x v="0"/>
    <s v="Innanlands"/>
    <m/>
  </r>
  <r>
    <s v="Söludælur"/>
    <s v="Mosfellsbær"/>
    <n v="270"/>
    <x v="10"/>
    <s v="Höfuðborgarsvæðið"/>
    <x v="2"/>
    <x v="0"/>
    <s v="Sala innan svæðis - flj."/>
    <n v="25960"/>
    <n v="19.47"/>
    <x v="2"/>
    <x v="0"/>
    <s v="Innanlands"/>
    <m/>
  </r>
  <r>
    <s v="Söludælur"/>
    <s v="Mosfellsbær"/>
    <n v="270"/>
    <x v="10"/>
    <s v="Höfuðborgarsvæðið"/>
    <x v="7"/>
    <x v="3"/>
    <s v="Sala innan svæðis - flj."/>
    <n v="1693322"/>
    <n v="1464.72353"/>
    <x v="2"/>
    <x v="0"/>
    <s v="Innanlands"/>
    <m/>
  </r>
  <r>
    <s v="Söludælur"/>
    <s v="Kjalarnes"/>
    <n v="270"/>
    <x v="10"/>
    <s v="Höfuðborgarsvæðið"/>
    <x v="1"/>
    <x v="0"/>
    <s v="Sala innan svæðis - flj."/>
    <n v="290444"/>
    <n v="217.833"/>
    <x v="2"/>
    <x v="0"/>
    <s v="Innanlands"/>
    <m/>
  </r>
  <r>
    <s v="Söludælur"/>
    <s v="Kjalarnes"/>
    <n v="270"/>
    <x v="10"/>
    <s v="Höfuðborgarsvæðið"/>
    <x v="7"/>
    <x v="3"/>
    <s v="Sala innan svæðis - flj."/>
    <n v="186799"/>
    <n v="161.58113500000002"/>
    <x v="2"/>
    <x v="0"/>
    <s v="Innanlands"/>
    <m/>
  </r>
  <r>
    <s v="Söludælur"/>
    <s v="Mosfellsbær"/>
    <n v="270"/>
    <x v="10"/>
    <s v="Höfuðborgarsvæðið"/>
    <x v="6"/>
    <x v="3"/>
    <s v="Sala innan svæðis - flj."/>
    <n v="58489"/>
    <n v="50.592984999999999"/>
    <x v="6"/>
    <x v="3"/>
    <s v="Innanlands"/>
    <m/>
  </r>
  <r>
    <s v="Söludælur"/>
    <s v="Mosfellsbær"/>
    <n v="270"/>
    <x v="10"/>
    <s v="Höfuðborgarsvæðið"/>
    <x v="1"/>
    <x v="0"/>
    <s v="Sala innan svæðis - flj."/>
    <n v="3611243"/>
    <n v="2708.4322499999998"/>
    <x v="2"/>
    <x v="0"/>
    <s v="Innanlands"/>
    <m/>
  </r>
  <r>
    <s v="Söludælur"/>
    <s v="Mosfellsbær"/>
    <n v="270"/>
    <x v="10"/>
    <s v="Höfuðborgarsvæðið"/>
    <x v="7"/>
    <x v="3"/>
    <s v="Sala innan svæðis - flj."/>
    <n v="1862861"/>
    <n v="1611.3747649999998"/>
    <x v="2"/>
    <x v="0"/>
    <s v="Innanlands"/>
    <m/>
  </r>
  <r>
    <s v="Söludælur"/>
    <s v="Mosfellsbær"/>
    <n v="270"/>
    <x v="10"/>
    <s v="Höfuðborgarsvæðið"/>
    <x v="3"/>
    <x v="1"/>
    <s v="Sala innan svæðis - flj."/>
    <n v="18601"/>
    <n v="13.560129"/>
    <x v="2"/>
    <x v="1"/>
    <s v="Innanlands"/>
    <m/>
  </r>
  <r>
    <s v="Reykjavík"/>
    <s v="Kjalarnes"/>
    <n v="270"/>
    <x v="10"/>
    <s v="Höfuðborgarsvæðið"/>
    <x v="6"/>
    <x v="3"/>
    <s v="Sala utan svæðis - flj."/>
    <n v="45835"/>
    <n v="39.647275"/>
    <x v="3"/>
    <x v="3"/>
    <s v="Innanlands"/>
    <m/>
  </r>
  <r>
    <s v="Reykjavík"/>
    <s v="Kjalarnes"/>
    <n v="270"/>
    <x v="10"/>
    <s v="Höfuðborgarsvæðið"/>
    <x v="6"/>
    <x v="3"/>
    <s v="Sala utan svæðis - flj."/>
    <n v="45560"/>
    <n v="39.409399999999998"/>
    <x v="0"/>
    <x v="3"/>
    <s v="Innanlands"/>
    <m/>
  </r>
  <r>
    <s v="Söludælur"/>
    <s v="Mosfellsbær"/>
    <n v="270"/>
    <x v="10"/>
    <s v="Höfuðborgarsvæðið"/>
    <x v="6"/>
    <x v="3"/>
    <s v="Sala innan svæðis - flj."/>
    <n v="35510"/>
    <n v="30.716150000000003"/>
    <x v="1"/>
    <x v="3"/>
    <s v="Innanlands"/>
    <m/>
  </r>
  <r>
    <s v="Patreksfjörður"/>
    <s v="Mosfellsbær"/>
    <n v="270"/>
    <x v="10"/>
    <s v="Höfuðborgarsvæðið"/>
    <x v="6"/>
    <x v="3"/>
    <s v="Sala utan svæðis - flj."/>
    <n v="6496"/>
    <n v="5.61904"/>
    <x v="0"/>
    <x v="3"/>
    <s v="Innanlands"/>
    <m/>
  </r>
  <r>
    <s v="Reykjavík"/>
    <s v="Mosfellsbær"/>
    <n v="270"/>
    <x v="10"/>
    <s v="Höfuðborgarsvæðið"/>
    <x v="1"/>
    <x v="0"/>
    <s v="Sala innan svæðis - flj."/>
    <n v="0"/>
    <n v="0"/>
    <x v="1"/>
    <x v="0"/>
    <s v="Innanlands"/>
    <m/>
  </r>
  <r>
    <s v="Reykjavík"/>
    <s v="Mosfellsbær"/>
    <n v="270"/>
    <x v="10"/>
    <s v="Höfuðborgarsvæðið"/>
    <x v="1"/>
    <x v="0"/>
    <s v="Sala utan svæðis - flj."/>
    <n v="187925"/>
    <n v="140.94374999999999"/>
    <x v="1"/>
    <x v="0"/>
    <s v="Innanlands"/>
    <m/>
  </r>
  <r>
    <s v="Reykjavík"/>
    <s v="Mosfellsbær"/>
    <n v="270"/>
    <x v="10"/>
    <s v="Höfuðborgarsvæðið"/>
    <x v="2"/>
    <x v="0"/>
    <s v="Sala utan svæðis - flj."/>
    <n v="1296"/>
    <n v="0.97199999999999998"/>
    <x v="1"/>
    <x v="0"/>
    <s v="Innanlands"/>
    <m/>
  </r>
  <r>
    <s v="Reykjavík"/>
    <s v="Mosfellsbær"/>
    <n v="270"/>
    <x v="10"/>
    <s v="Höfuðborgarsvæðið"/>
    <x v="7"/>
    <x v="3"/>
    <s v="Sala utan svæðis - flj."/>
    <n v="980760"/>
    <n v="848.35739999999998"/>
    <x v="1"/>
    <x v="0"/>
    <s v="Innanlands"/>
    <m/>
  </r>
  <r>
    <s v="Reykjavík"/>
    <s v="Mosfellsbær"/>
    <n v="270"/>
    <x v="10"/>
    <s v="Höfuðborgarsvæðið"/>
    <x v="9"/>
    <x v="3"/>
    <s v="Sala utan svæðis - flj."/>
    <n v="999"/>
    <n v="0.86413499999999999"/>
    <x v="1"/>
    <x v="2"/>
    <s v="Innanlands"/>
    <m/>
  </r>
  <r>
    <s v="Reykjavík"/>
    <s v="Mosfellsbær"/>
    <n v="270"/>
    <x v="10"/>
    <s v="Höfuðborgarsvæðið"/>
    <x v="10"/>
    <x v="3"/>
    <s v="Sala utan svæðis - flj."/>
    <n v="69384"/>
    <n v="60.017159999999997"/>
    <x v="1"/>
    <x v="2"/>
    <s v="Innanlands"/>
    <m/>
  </r>
  <r>
    <s v="Reykjavík"/>
    <s v="Mosfellsbær"/>
    <n v="270"/>
    <x v="10"/>
    <s v="Höfuðborgarsvæðið"/>
    <x v="11"/>
    <x v="4"/>
    <s v="Sala utan svæðis - flj."/>
    <n v="72060"/>
    <n v="72.06"/>
    <x v="1"/>
    <x v="2"/>
    <s v="Innanlands"/>
    <m/>
  </r>
  <r>
    <s v="Ísafjörður"/>
    <s v="Mosfellsbær"/>
    <n v="270"/>
    <x v="10"/>
    <s v="Höfuðborgarsvæðið"/>
    <x v="6"/>
    <x v="3"/>
    <s v="Sala utan svæðis - flj."/>
    <n v="1511"/>
    <n v="1.307015"/>
    <x v="0"/>
    <x v="3"/>
    <s v="Innanlands"/>
    <m/>
  </r>
  <r>
    <s v="Reykjavík"/>
    <s v="Kjalarnes"/>
    <n v="270"/>
    <x v="10"/>
    <s v="Höfuðborgarsvæðið"/>
    <x v="4"/>
    <x v="2"/>
    <s v="Sala utan svæðis - flj."/>
    <n v="4190"/>
    <n v="3.3938999999999999"/>
    <x v="1"/>
    <x v="1"/>
    <s v="Innanlands"/>
    <m/>
  </r>
  <r>
    <s v="Reykjavík"/>
    <s v="Kjalarnes"/>
    <n v="270"/>
    <x v="10"/>
    <s v="Höfuðborgarsvæðið"/>
    <x v="7"/>
    <x v="3"/>
    <s v="Sala utan svæðis - flj."/>
    <n v="153076"/>
    <n v="132.41074"/>
    <x v="1"/>
    <x v="0"/>
    <s v="Innanlands"/>
    <m/>
  </r>
  <r>
    <s v="Reykjavík"/>
    <s v="Mosfellsbær"/>
    <n v="270"/>
    <x v="10"/>
    <s v="Höfuðborgarsvæðið"/>
    <x v="1"/>
    <x v="0"/>
    <s v="Sala innan svæðis - flj."/>
    <n v="181823"/>
    <n v="136.36725000000001"/>
    <x v="1"/>
    <x v="0"/>
    <s v="Innanlands"/>
    <m/>
  </r>
  <r>
    <s v="Reykjavík"/>
    <s v="Mosfellsbær"/>
    <n v="270"/>
    <x v="10"/>
    <s v="Höfuðborgarsvæðið"/>
    <x v="1"/>
    <x v="0"/>
    <s v="Sala utan svæðis - flj."/>
    <n v="1286"/>
    <n v="0.96450000000000002"/>
    <x v="1"/>
    <x v="0"/>
    <s v="Innanlands"/>
    <m/>
  </r>
  <r>
    <s v="Reykjavík"/>
    <s v="Mosfellsbær"/>
    <n v="270"/>
    <x v="10"/>
    <s v="Höfuðborgarsvæðið"/>
    <x v="4"/>
    <x v="2"/>
    <s v="Sala utan svæðis - flj."/>
    <n v="1514"/>
    <n v="1.2263400000000002"/>
    <x v="1"/>
    <x v="1"/>
    <s v="Innanlands"/>
    <m/>
  </r>
  <r>
    <s v="Reykjavík"/>
    <s v="Mosfellsbær"/>
    <n v="270"/>
    <x v="10"/>
    <s v="Höfuðborgarsvæðið"/>
    <x v="7"/>
    <x v="3"/>
    <s v="Sala innan svæðis - flj."/>
    <n v="78965"/>
    <n v="68.304725000000005"/>
    <x v="1"/>
    <x v="0"/>
    <s v="Innanlands"/>
    <m/>
  </r>
  <r>
    <s v="Reykjavík"/>
    <s v="Mosfellsbær"/>
    <n v="270"/>
    <x v="10"/>
    <s v="Höfuðborgarsvæðið"/>
    <x v="7"/>
    <x v="3"/>
    <s v="Sala utan svæðis - flj."/>
    <n v="57546"/>
    <n v="49.777290000000001"/>
    <x v="1"/>
    <x v="0"/>
    <s v="Innanlands"/>
    <m/>
  </r>
  <r>
    <s v="Reykjavík"/>
    <s v="Mosfellsbær"/>
    <n v="270"/>
    <x v="10"/>
    <s v="Höfuðborgarsvæðið"/>
    <x v="9"/>
    <x v="3"/>
    <s v="Sala utan svæðis - flj."/>
    <n v="32405"/>
    <n v="28.030325000000001"/>
    <x v="1"/>
    <x v="2"/>
    <s v="Innanlands"/>
    <m/>
  </r>
  <r>
    <s v="Reykjavík"/>
    <s v="Mosfellsbær"/>
    <n v="270"/>
    <x v="10"/>
    <s v="Höfuðborgarsvæðið"/>
    <x v="10"/>
    <x v="3"/>
    <s v="Sala utan svæðis - flj."/>
    <n v="16097"/>
    <n v="13.923905000000001"/>
    <x v="1"/>
    <x v="2"/>
    <s v="Innanlands"/>
    <m/>
  </r>
  <r>
    <s v="Eskifjörður"/>
    <s v="Mosfellsbær"/>
    <n v="270"/>
    <x v="10"/>
    <s v="Höfuðborgarsvæðið"/>
    <x v="6"/>
    <x v="3"/>
    <s v="Sala utan svæðis - flj."/>
    <n v="1429"/>
    <n v="1.2360850000000001"/>
    <x v="3"/>
    <x v="3"/>
    <s v="Innanlands"/>
    <m/>
  </r>
  <r>
    <s v="Söludælur"/>
    <s v="Mosfellsbær"/>
    <n v="270"/>
    <x v="10"/>
    <s v="Höfuðborgarsvæðið"/>
    <x v="1"/>
    <x v="0"/>
    <s v="Sala innan svæðis - flj."/>
    <n v="2228756"/>
    <n v="1671.567"/>
    <x v="1"/>
    <x v="0"/>
    <s v="Innanlands"/>
    <m/>
  </r>
  <r>
    <s v="Söludælur"/>
    <s v="Mosfellsbær"/>
    <n v="270"/>
    <x v="10"/>
    <s v="Höfuðborgarsvæðið"/>
    <x v="2"/>
    <x v="0"/>
    <s v="Sala innan svæðis - flj."/>
    <n v="22958"/>
    <n v="17.218499999999999"/>
    <x v="1"/>
    <x v="0"/>
    <s v="Innanlands"/>
    <m/>
  </r>
  <r>
    <s v="Söludælur"/>
    <s v="Mosfellsbær"/>
    <n v="270"/>
    <x v="10"/>
    <s v="Höfuðborgarsvæðið"/>
    <x v="7"/>
    <x v="3"/>
    <s v="Sala innan svæðis - flj."/>
    <n v="848189"/>
    <n v="733.68348500000002"/>
    <x v="1"/>
    <x v="0"/>
    <s v="Innanlands"/>
    <m/>
  </r>
  <r>
    <s v="Söludælur"/>
    <s v="Kjalarnes"/>
    <n v="270"/>
    <x v="10"/>
    <s v="Höfuðborgarsvæðið"/>
    <x v="1"/>
    <x v="0"/>
    <s v="Sala innan svæðis - flj."/>
    <n v="296911"/>
    <n v="222.68324999999999"/>
    <x v="1"/>
    <x v="0"/>
    <s v="Innanlands"/>
    <m/>
  </r>
  <r>
    <s v="Söludælur"/>
    <s v="Kjalarnes"/>
    <n v="270"/>
    <x v="10"/>
    <s v="Höfuðborgarsvæðið"/>
    <x v="7"/>
    <x v="3"/>
    <s v="Sala innan svæðis - flj."/>
    <n v="179860"/>
    <n v="155.5789"/>
    <x v="1"/>
    <x v="0"/>
    <s v="Innanlands"/>
    <m/>
  </r>
  <r>
    <s v="Eskifjörður"/>
    <s v="Mosfellsbær"/>
    <n v="270"/>
    <x v="10"/>
    <s v="Höfuðborgarsvæðið"/>
    <x v="6"/>
    <x v="3"/>
    <s v="Sala utan svæðis - flj."/>
    <n v="589"/>
    <n v="0.50948499999999997"/>
    <x v="0"/>
    <x v="3"/>
    <s v="Innanlands"/>
    <m/>
  </r>
  <r>
    <s v="Söludælur"/>
    <s v="Mosfellsbær"/>
    <n v="270"/>
    <x v="10"/>
    <s v="Höfuðborgarsvæðið"/>
    <x v="1"/>
    <x v="0"/>
    <s v="Sala innan svæðis - flj."/>
    <n v="3483702"/>
    <n v="2612.7764999999999"/>
    <x v="1"/>
    <x v="0"/>
    <s v="Innanlands"/>
    <m/>
  </r>
  <r>
    <s v="Söludælur"/>
    <s v="Mosfellsbær"/>
    <n v="270"/>
    <x v="10"/>
    <s v="Höfuðborgarsvæðið"/>
    <x v="7"/>
    <x v="3"/>
    <s v="Sala innan svæðis - flj."/>
    <n v="1883959"/>
    <n v="1629.6245349999999"/>
    <x v="1"/>
    <x v="0"/>
    <s v="Innanlands"/>
    <m/>
  </r>
  <r>
    <s v="Söludælur"/>
    <s v="Mosfellsbær"/>
    <n v="270"/>
    <x v="10"/>
    <s v="Höfuðborgarsvæðið"/>
    <x v="3"/>
    <x v="1"/>
    <s v="Sala innan svæðis - flj."/>
    <n v="23871"/>
    <n v="17.401958999999998"/>
    <x v="1"/>
    <x v="1"/>
    <s v="Innanlands"/>
    <m/>
  </r>
  <r>
    <s v="Söludælur"/>
    <s v="Akranes"/>
    <n v="300"/>
    <x v="11"/>
    <s v="Vesturland"/>
    <x v="1"/>
    <x v="0"/>
    <s v="Sala innan svæðis - flj."/>
    <n v="324177"/>
    <n v="243.13274999999999"/>
    <x v="0"/>
    <x v="0"/>
    <s v="Innanlands"/>
    <m/>
  </r>
  <r>
    <s v="Söludælur"/>
    <s v="Akranes"/>
    <n v="300"/>
    <x v="11"/>
    <s v="Vesturland"/>
    <x v="1"/>
    <x v="0"/>
    <s v="Sala innan svæðis - flj."/>
    <n v="856562"/>
    <n v="642.42150000000004"/>
    <x v="0"/>
    <x v="0"/>
    <s v="Innanlands"/>
    <m/>
  </r>
  <r>
    <s v="Söludælur"/>
    <s v="Akranes"/>
    <n v="300"/>
    <x v="11"/>
    <s v="Vesturland"/>
    <x v="1"/>
    <x v="0"/>
    <s v="Sala innan svæðis - flj."/>
    <n v="73923"/>
    <n v="55.442250000000001"/>
    <x v="0"/>
    <x v="0"/>
    <s v="Innanlands"/>
    <m/>
  </r>
  <r>
    <s v="Söludælur"/>
    <s v="Akranes"/>
    <n v="300"/>
    <x v="11"/>
    <s v="Vesturland"/>
    <x v="1"/>
    <x v="0"/>
    <s v="Sala innan svæðis - flj."/>
    <n v="202442"/>
    <n v="151.83150000000001"/>
    <x v="0"/>
    <x v="0"/>
    <s v="Innanlands"/>
    <m/>
  </r>
  <r>
    <s v="Söludælur"/>
    <s v="Grundartangi"/>
    <n v="300"/>
    <x v="11"/>
    <s v="Vesturland"/>
    <x v="1"/>
    <x v="0"/>
    <s v="Sala innan svæðis - flj."/>
    <n v="30351"/>
    <n v="22.763249999999999"/>
    <x v="0"/>
    <x v="0"/>
    <s v="Innanlands"/>
    <m/>
  </r>
  <r>
    <s v="Söludælur"/>
    <s v="Ferstikla"/>
    <n v="301"/>
    <x v="11"/>
    <s v="Vesturland"/>
    <x v="1"/>
    <x v="0"/>
    <s v="Sala innan svæðis - flj."/>
    <n v="43241"/>
    <n v="32.430750000000003"/>
    <x v="0"/>
    <x v="0"/>
    <s v="Innanlands"/>
    <m/>
  </r>
  <r>
    <s v="Söludælur"/>
    <s v="Akranes"/>
    <n v="300"/>
    <x v="11"/>
    <s v="Vesturland"/>
    <x v="0"/>
    <x v="0"/>
    <s v="Sala innan svæðis - flj."/>
    <n v="482412"/>
    <n v="361.80900000000003"/>
    <x v="0"/>
    <x v="0"/>
    <s v="Innanlands"/>
    <m/>
  </r>
  <r>
    <s v="Söludælur"/>
    <s v="Akranes"/>
    <n v="300"/>
    <x v="11"/>
    <s v="Vesturland"/>
    <x v="6"/>
    <x v="3"/>
    <s v="Sala innan svæðis - flj."/>
    <n v="17298"/>
    <n v="14.962770000000001"/>
    <x v="1"/>
    <x v="2"/>
    <s v="Innanlands"/>
    <m/>
  </r>
  <r>
    <s v="Akranes"/>
    <s v="Akranes"/>
    <n v="300"/>
    <x v="11"/>
    <s v="Vesturland"/>
    <x v="6"/>
    <x v="3"/>
    <s v="Sala ekki flutningsjöfnuð"/>
    <n v="512957"/>
    <n v="443.70780500000001"/>
    <x v="1"/>
    <x v="3"/>
    <s v="Millilanda"/>
    <m/>
  </r>
  <r>
    <s v="Akranes"/>
    <s v="Akranes"/>
    <n v="300"/>
    <x v="11"/>
    <s v="Vesturland"/>
    <x v="7"/>
    <x v="3"/>
    <s v="Sala innan svæðis - flj."/>
    <n v="319946"/>
    <n v="276.75328999999999"/>
    <x v="0"/>
    <x v="0"/>
    <s v="Innanlands"/>
    <m/>
  </r>
  <r>
    <s v="Reykjavík"/>
    <s v="Ferstikla"/>
    <n v="301"/>
    <x v="11"/>
    <s v="Vesturland"/>
    <x v="11"/>
    <x v="4"/>
    <s v="Sala utan svæðis - flj."/>
    <n v="765129"/>
    <n v="765.12900000000002"/>
    <x v="1"/>
    <x v="2"/>
    <s v="Innanlands"/>
    <m/>
  </r>
  <r>
    <s v="Reykjavík"/>
    <s v="Akranes"/>
    <n v="300"/>
    <x v="11"/>
    <s v="Vesturland"/>
    <x v="7"/>
    <x v="3"/>
    <s v="Sala utan svæðis - flj."/>
    <n v="51697"/>
    <n v="44.717905000000002"/>
    <x v="0"/>
    <x v="0"/>
    <s v="Innanlands"/>
    <m/>
  </r>
  <r>
    <s v="Söludælur"/>
    <s v="Akranes"/>
    <n v="300"/>
    <x v="11"/>
    <s v="Vesturland"/>
    <x v="6"/>
    <x v="3"/>
    <s v="Sala innan svæðis - flj."/>
    <n v="25298"/>
    <n v="21.882770000000001"/>
    <x v="1"/>
    <x v="2"/>
    <s v="Innanlands"/>
    <m/>
  </r>
  <r>
    <s v="Akranes"/>
    <s v="Akranes"/>
    <n v="300"/>
    <x v="11"/>
    <s v="Vesturland"/>
    <x v="8"/>
    <x v="3"/>
    <s v="Sala ekki flutningsjöfnuð"/>
    <n v="34690"/>
    <n v="30.00685"/>
    <x v="1"/>
    <x v="3"/>
    <s v="Millilanda"/>
    <m/>
  </r>
  <r>
    <s v="Akranes"/>
    <s v="Akranes"/>
    <n v="300"/>
    <x v="11"/>
    <s v="Vesturland"/>
    <x v="6"/>
    <x v="3"/>
    <s v="Sala innan svæðis - flj."/>
    <n v="350400"/>
    <n v="303.096"/>
    <x v="1"/>
    <x v="2"/>
    <s v="Innanlands"/>
    <m/>
  </r>
  <r>
    <s v="Söludælur"/>
    <s v="Akranes"/>
    <n v="300"/>
    <x v="11"/>
    <s v="Vesturland"/>
    <x v="7"/>
    <x v="3"/>
    <s v="Sala innan svæðis - flj."/>
    <n v="1004907"/>
    <n v="869.24455499999999"/>
    <x v="0"/>
    <x v="0"/>
    <s v="Innanlands"/>
    <m/>
  </r>
  <r>
    <s v="Reykjavík"/>
    <s v="Akranes"/>
    <n v="300"/>
    <x v="11"/>
    <s v="Vesturland"/>
    <x v="6"/>
    <x v="3"/>
    <s v="Sala utan svæðis - flj."/>
    <n v="136871"/>
    <n v="118.39341499999999"/>
    <x v="1"/>
    <x v="3"/>
    <s v="Innanlands"/>
    <m/>
  </r>
  <r>
    <s v="Reykjavík"/>
    <s v="Ferstikla"/>
    <n v="301"/>
    <x v="11"/>
    <s v="Vesturland"/>
    <x v="6"/>
    <x v="3"/>
    <s v="Sala utan svæðis - flj."/>
    <n v="149634"/>
    <n v="129.43341000000001"/>
    <x v="1"/>
    <x v="3"/>
    <s v="Innanlands"/>
    <m/>
  </r>
  <r>
    <s v="Söludælur"/>
    <s v="Akranes"/>
    <n v="300"/>
    <x v="11"/>
    <s v="Vesturland"/>
    <x v="6"/>
    <x v="3"/>
    <s v="Sala innan svæðis - flj."/>
    <n v="38915"/>
    <n v="33.661474999999996"/>
    <x v="2"/>
    <x v="2"/>
    <s v="Innanlands"/>
    <m/>
  </r>
  <r>
    <s v="Söludælur"/>
    <s v="Akranes"/>
    <n v="300"/>
    <x v="11"/>
    <s v="Vesturland"/>
    <x v="6"/>
    <x v="3"/>
    <s v="Sala innan svæðis - flj."/>
    <n v="46549"/>
    <n v="40.264885"/>
    <x v="2"/>
    <x v="2"/>
    <s v="Innanlands"/>
    <m/>
  </r>
  <r>
    <s v="Söludælur"/>
    <s v="Akranes"/>
    <n v="300"/>
    <x v="11"/>
    <s v="Vesturland"/>
    <x v="6"/>
    <x v="3"/>
    <s v="Sala innan svæðis - flj."/>
    <n v="281610"/>
    <n v="243.59264999999999"/>
    <x v="2"/>
    <x v="2"/>
    <s v="Innanlands"/>
    <m/>
  </r>
  <r>
    <s v="Söludælur"/>
    <s v="Akranes"/>
    <n v="300"/>
    <x v="11"/>
    <s v="Vesturland"/>
    <x v="7"/>
    <x v="3"/>
    <s v="Sala innan svæðis - flj."/>
    <n v="1133471"/>
    <n v="980.45241500000009"/>
    <x v="0"/>
    <x v="0"/>
    <s v="Innanlands"/>
    <m/>
  </r>
  <r>
    <s v="Söludælur"/>
    <s v="Akranes"/>
    <n v="300"/>
    <x v="11"/>
    <s v="Vesturland"/>
    <x v="7"/>
    <x v="3"/>
    <s v="Sala innan svæðis - flj."/>
    <n v="105625"/>
    <n v="91.365624999999994"/>
    <x v="0"/>
    <x v="0"/>
    <s v="Innanlands"/>
    <m/>
  </r>
  <r>
    <s v="Söludælur"/>
    <s v="Akranes"/>
    <n v="300"/>
    <x v="11"/>
    <s v="Vesturland"/>
    <x v="7"/>
    <x v="3"/>
    <s v="Sala innan svæðis - flj."/>
    <n v="258218"/>
    <n v="223.35857000000001"/>
    <x v="0"/>
    <x v="0"/>
    <s v="Innanlands"/>
    <m/>
  </r>
  <r>
    <s v="Söludælur"/>
    <s v="Grundartangi"/>
    <n v="300"/>
    <x v="11"/>
    <s v="Vesturland"/>
    <x v="7"/>
    <x v="3"/>
    <s v="Sala innan svæðis - flj."/>
    <n v="131371"/>
    <n v="113.635915"/>
    <x v="0"/>
    <x v="0"/>
    <s v="Innanlands"/>
    <m/>
  </r>
  <r>
    <s v="Reykjavík"/>
    <s v="Ferstikla"/>
    <n v="301"/>
    <x v="11"/>
    <s v="Vesturland"/>
    <x v="7"/>
    <x v="3"/>
    <s v="Sala utan svæðis - flj."/>
    <n v="7753"/>
    <n v="6.7063450000000007"/>
    <x v="0"/>
    <x v="0"/>
    <s v="Innanlands"/>
    <m/>
  </r>
  <r>
    <s v="Akranes"/>
    <s v="Akranes"/>
    <n v="300"/>
    <x v="11"/>
    <s v="Vesturland"/>
    <x v="9"/>
    <x v="3"/>
    <s v="Sala ekki flutningsjöfnuð"/>
    <n v="343272"/>
    <n v="296.93027999999998"/>
    <x v="1"/>
    <x v="3"/>
    <s v="Millilanda"/>
    <m/>
  </r>
  <r>
    <s v="Akranes"/>
    <s v="Akranes"/>
    <n v="300"/>
    <x v="11"/>
    <s v="Vesturland"/>
    <x v="10"/>
    <x v="3"/>
    <s v="Sala ekki flutningsjöfnuð"/>
    <n v="37588"/>
    <n v="32.513619999999996"/>
    <x v="1"/>
    <x v="3"/>
    <s v="Millilanda"/>
    <m/>
  </r>
  <r>
    <s v="Akranes"/>
    <s v="Akranes"/>
    <n v="300"/>
    <x v="11"/>
    <s v="Vesturland"/>
    <x v="7"/>
    <x v="3"/>
    <s v="Sala innan svæðis - flj."/>
    <n v="322407"/>
    <n v="278.88205499999998"/>
    <x v="3"/>
    <x v="0"/>
    <s v="Innanlands"/>
    <m/>
  </r>
  <r>
    <s v="Akranes"/>
    <s v="Akranes"/>
    <n v="300"/>
    <x v="11"/>
    <s v="Vesturland"/>
    <x v="8"/>
    <x v="3"/>
    <s v="Sala innan svæðis - flj."/>
    <n v="134897"/>
    <n v="116.68590500000001"/>
    <x v="3"/>
    <x v="2"/>
    <s v="Innanlands"/>
    <m/>
  </r>
  <r>
    <s v="Söludælur"/>
    <s v="Akranes"/>
    <n v="300"/>
    <x v="11"/>
    <s v="Vesturland"/>
    <x v="7"/>
    <x v="3"/>
    <s v="Sala ekki flutningsjöfnuð"/>
    <n v="0"/>
    <n v="0"/>
    <x v="1"/>
    <x v="3"/>
    <s v="Millilanda"/>
    <m/>
  </r>
  <r>
    <s v="Akranes"/>
    <s v="Akranes"/>
    <n v="300"/>
    <x v="11"/>
    <s v="Vesturland"/>
    <x v="11"/>
    <x v="4"/>
    <s v="Sala innan svæðis - flj."/>
    <n v="1721035"/>
    <n v="1721.0350000000001"/>
    <x v="1"/>
    <x v="2"/>
    <s v="Innanlands"/>
    <m/>
  </r>
  <r>
    <s v="Akranes"/>
    <s v="Akranes"/>
    <n v="300"/>
    <x v="11"/>
    <s v="Vesturland"/>
    <x v="9"/>
    <x v="3"/>
    <s v="Sala innan svæðis - flj."/>
    <n v="260940"/>
    <n v="225.7131"/>
    <x v="3"/>
    <x v="2"/>
    <s v="Innanlands"/>
    <m/>
  </r>
  <r>
    <s v="Akranes"/>
    <s v="Akranes"/>
    <n v="300"/>
    <x v="11"/>
    <s v="Vesturland"/>
    <x v="10"/>
    <x v="3"/>
    <s v="Sala innan svæðis - flj."/>
    <n v="748197"/>
    <n v="647.19040500000006"/>
    <x v="3"/>
    <x v="2"/>
    <s v="Innanlands"/>
    <m/>
  </r>
  <r>
    <s v="Akranes"/>
    <s v="Akranes"/>
    <n v="300"/>
    <x v="11"/>
    <s v="Vesturland"/>
    <x v="11"/>
    <x v="4"/>
    <s v="Sala innan svæðis - flj."/>
    <n v="1438852"/>
    <n v="1438.8520000000001"/>
    <x v="2"/>
    <x v="2"/>
    <s v="Innanlands"/>
    <m/>
  </r>
  <r>
    <s v="Söludælur"/>
    <s v="Akranes"/>
    <n v="300"/>
    <x v="11"/>
    <s v="Vesturland"/>
    <x v="6"/>
    <x v="3"/>
    <s v="Sala innan svæðis - flj."/>
    <n v="24296"/>
    <n v="21.01604"/>
    <x v="2"/>
    <x v="2"/>
    <s v="Innanlands"/>
    <m/>
  </r>
  <r>
    <s v="Akureyri"/>
    <s v="Akranes"/>
    <n v="300"/>
    <x v="11"/>
    <s v="Vesturland"/>
    <x v="8"/>
    <x v="3"/>
    <s v="Sala innan svæðis - flj."/>
    <n v="49512"/>
    <n v="42.82788"/>
    <x v="3"/>
    <x v="2"/>
    <s v="Innanlands"/>
    <m/>
  </r>
  <r>
    <s v="Reykjavík"/>
    <s v="Ferstikla"/>
    <n v="301"/>
    <x v="11"/>
    <s v="Vesturland"/>
    <x v="9"/>
    <x v="3"/>
    <s v="Sala utan svæðis - flj."/>
    <n v="53522"/>
    <n v="46.296529999999997"/>
    <x v="1"/>
    <x v="2"/>
    <s v="Innanlands"/>
    <m/>
  </r>
  <r>
    <s v="Reykjavík"/>
    <s v="Akranes"/>
    <n v="300"/>
    <x v="11"/>
    <s v="Vesturland"/>
    <x v="7"/>
    <x v="3"/>
    <s v="Sala utan svæðis - flj."/>
    <n v="67267"/>
    <n v="58.185955"/>
    <x v="3"/>
    <x v="0"/>
    <s v="Innanlands"/>
    <m/>
  </r>
  <r>
    <s v="Reykjavík"/>
    <s v="Akranes"/>
    <n v="300"/>
    <x v="11"/>
    <s v="Vesturland"/>
    <x v="10"/>
    <x v="3"/>
    <s v="Sala innan svæðis - flj."/>
    <n v="54230"/>
    <n v="46.908949999999997"/>
    <x v="3"/>
    <x v="2"/>
    <s v="Innanlands"/>
    <m/>
  </r>
  <r>
    <s v="Akranes"/>
    <s v="Akranes"/>
    <n v="300"/>
    <x v="11"/>
    <s v="Vesturland"/>
    <x v="6"/>
    <x v="3"/>
    <s v="Sala innan svæðis - flj."/>
    <n v="673441"/>
    <n v="582.52646499999992"/>
    <x v="2"/>
    <x v="2"/>
    <s v="Innanlands"/>
    <m/>
  </r>
  <r>
    <s v="Reykjavík"/>
    <s v="Akranes"/>
    <n v="300"/>
    <x v="11"/>
    <s v="Vesturland"/>
    <x v="6"/>
    <x v="3"/>
    <s v="Sala utan svæðis - flj."/>
    <n v="144723"/>
    <n v="125.185395"/>
    <x v="2"/>
    <x v="3"/>
    <s v="Innanlands"/>
    <m/>
  </r>
  <r>
    <s v="Akranes"/>
    <s v="Akranes"/>
    <n v="300"/>
    <x v="11"/>
    <s v="Vesturland"/>
    <x v="6"/>
    <x v="3"/>
    <s v="Sala ekki flutningsjöfnuð"/>
    <n v="528580"/>
    <n v="457.2217"/>
    <x v="2"/>
    <x v="3"/>
    <s v="Millilanda"/>
    <m/>
  </r>
  <r>
    <s v="Söludælur"/>
    <s v="Akranes"/>
    <n v="300"/>
    <x v="11"/>
    <s v="Vesturland"/>
    <x v="1"/>
    <x v="0"/>
    <s v="Sala innan svæðis - flj."/>
    <n v="351026"/>
    <n v="263.26949999999999"/>
    <x v="3"/>
    <x v="0"/>
    <s v="Innanlands"/>
    <m/>
  </r>
  <r>
    <s v="Söludælur"/>
    <s v="Akranes"/>
    <n v="300"/>
    <x v="11"/>
    <s v="Vesturland"/>
    <x v="0"/>
    <x v="0"/>
    <s v="Sala innan svæðis - flj."/>
    <n v="557893"/>
    <n v="418.41975000000002"/>
    <x v="3"/>
    <x v="0"/>
    <s v="Innanlands"/>
    <m/>
  </r>
  <r>
    <s v="Söludælur"/>
    <s v="Akranes"/>
    <n v="300"/>
    <x v="11"/>
    <s v="Vesturland"/>
    <x v="7"/>
    <x v="3"/>
    <s v="Sala innan svæðis - flj."/>
    <n v="1085604"/>
    <n v="939.04746"/>
    <x v="3"/>
    <x v="0"/>
    <s v="Innanlands"/>
    <m/>
  </r>
  <r>
    <s v="Akranes"/>
    <s v="Ferstikla"/>
    <n v="301"/>
    <x v="11"/>
    <s v="Vesturland"/>
    <x v="6"/>
    <x v="3"/>
    <s v="Sala utan svæðis - flj."/>
    <n v="40764"/>
    <n v="35.260860000000001"/>
    <x v="2"/>
    <x v="3"/>
    <s v="Innanlands"/>
    <m/>
  </r>
  <r>
    <s v="Söludælur"/>
    <s v="Akranes"/>
    <n v="300"/>
    <x v="11"/>
    <s v="Vesturland"/>
    <x v="1"/>
    <x v="0"/>
    <s v="Sala innan svæðis - flj."/>
    <n v="1006080"/>
    <n v="754.56"/>
    <x v="3"/>
    <x v="0"/>
    <s v="Innanlands"/>
    <m/>
  </r>
  <r>
    <s v="Söludælur"/>
    <s v="Akranes"/>
    <n v="300"/>
    <x v="11"/>
    <s v="Vesturland"/>
    <x v="7"/>
    <x v="3"/>
    <s v="Sala innan svæðis - flj."/>
    <n v="1148693"/>
    <n v="993.61944499999993"/>
    <x v="3"/>
    <x v="0"/>
    <s v="Innanlands"/>
    <m/>
  </r>
  <r>
    <s v="Söludælur"/>
    <s v="Akranes"/>
    <n v="300"/>
    <x v="11"/>
    <s v="Vesturland"/>
    <x v="1"/>
    <x v="0"/>
    <s v="Sala innan svæðis - flj."/>
    <n v="90054"/>
    <n v="67.540499999999994"/>
    <x v="3"/>
    <x v="0"/>
    <s v="Innanlands"/>
    <m/>
  </r>
  <r>
    <s v="Söludælur"/>
    <s v="Akranes"/>
    <n v="300"/>
    <x v="11"/>
    <s v="Vesturland"/>
    <x v="7"/>
    <x v="3"/>
    <s v="Sala innan svæðis - flj."/>
    <n v="112409"/>
    <n v="97.233784999999997"/>
    <x v="3"/>
    <x v="0"/>
    <s v="Innanlands"/>
    <m/>
  </r>
  <r>
    <s v="Söludælur"/>
    <s v="Akranes"/>
    <n v="300"/>
    <x v="11"/>
    <s v="Vesturland"/>
    <x v="5"/>
    <x v="2"/>
    <s v="Sala innan svæðis - flj."/>
    <n v="648"/>
    <n v="0.52488000000000001"/>
    <x v="3"/>
    <x v="1"/>
    <s v="Innanlands"/>
    <m/>
  </r>
  <r>
    <s v="Söludælur"/>
    <s v="Akranes"/>
    <n v="300"/>
    <x v="11"/>
    <s v="Vesturland"/>
    <x v="1"/>
    <x v="0"/>
    <s v="Sala innan svæðis - flj."/>
    <n v="312635"/>
    <n v="234.47624999999999"/>
    <x v="3"/>
    <x v="0"/>
    <s v="Innanlands"/>
    <m/>
  </r>
  <r>
    <s v="Söludælur"/>
    <s v="Akranes"/>
    <n v="300"/>
    <x v="11"/>
    <s v="Vesturland"/>
    <x v="7"/>
    <x v="3"/>
    <s v="Sala innan svæðis - flj."/>
    <n v="319616"/>
    <n v="276.46784000000002"/>
    <x v="3"/>
    <x v="0"/>
    <s v="Innanlands"/>
    <m/>
  </r>
  <r>
    <s v="Söludælur"/>
    <s v="Grundartangi"/>
    <n v="300"/>
    <x v="11"/>
    <s v="Vesturland"/>
    <x v="1"/>
    <x v="0"/>
    <s v="Sala innan svæðis - flj."/>
    <n v="41766"/>
    <n v="31.3245"/>
    <x v="3"/>
    <x v="0"/>
    <s v="Innanlands"/>
    <m/>
  </r>
  <r>
    <s v="Söludælur"/>
    <s v="Grundartangi"/>
    <n v="300"/>
    <x v="11"/>
    <s v="Vesturland"/>
    <x v="7"/>
    <x v="3"/>
    <s v="Sala innan svæðis - flj."/>
    <n v="120460"/>
    <n v="104.19789999999999"/>
    <x v="3"/>
    <x v="0"/>
    <s v="Innanlands"/>
    <m/>
  </r>
  <r>
    <s v="Reykjavík"/>
    <s v="Ferstikla"/>
    <n v="301"/>
    <x v="11"/>
    <s v="Vesturland"/>
    <x v="6"/>
    <x v="3"/>
    <s v="Sala utan svæðis - flj."/>
    <n v="125098"/>
    <n v="108.20977000000001"/>
    <x v="2"/>
    <x v="3"/>
    <s v="Innanlands"/>
    <m/>
  </r>
  <r>
    <s v="Söludælur"/>
    <s v="Akranes"/>
    <n v="300"/>
    <x v="11"/>
    <s v="Vesturland"/>
    <x v="6"/>
    <x v="3"/>
    <s v="Sala innan svæðis - flj."/>
    <n v="31879"/>
    <n v="27.575334999999999"/>
    <x v="4"/>
    <x v="2"/>
    <s v="Innanlands"/>
    <m/>
  </r>
  <r>
    <s v="Akranes"/>
    <s v="Akranes"/>
    <n v="300"/>
    <x v="11"/>
    <s v="Vesturland"/>
    <x v="7"/>
    <x v="3"/>
    <s v="Sala innan svæðis - flj."/>
    <n v="349065"/>
    <n v="301.94122499999997"/>
    <x v="5"/>
    <x v="0"/>
    <s v="Innanlands"/>
    <m/>
  </r>
  <r>
    <s v="Söludælur"/>
    <s v="Akranes"/>
    <n v="300"/>
    <x v="11"/>
    <s v="Vesturland"/>
    <x v="6"/>
    <x v="3"/>
    <s v="Sala innan svæðis - flj."/>
    <n v="36652"/>
    <n v="31.703979999999998"/>
    <x v="4"/>
    <x v="2"/>
    <s v="Innanlands"/>
    <m/>
  </r>
  <r>
    <s v="Akranes"/>
    <s v="Akranes"/>
    <n v="300"/>
    <x v="11"/>
    <s v="Vesturland"/>
    <x v="12"/>
    <x v="4"/>
    <s v="Sala innan svæðis - flj."/>
    <n v="161405"/>
    <n v="140.583755"/>
    <x v="4"/>
    <x v="2"/>
    <s v="Innanlands"/>
    <m/>
  </r>
  <r>
    <s v="Akranes"/>
    <s v="Akranes"/>
    <n v="300"/>
    <x v="11"/>
    <s v="Vesturland"/>
    <x v="9"/>
    <x v="3"/>
    <s v="Sala innan svæðis - flj."/>
    <n v="151128"/>
    <n v="130.72572"/>
    <x v="5"/>
    <x v="2"/>
    <s v="Innanlands"/>
    <m/>
  </r>
  <r>
    <s v="Akranes"/>
    <s v="Akranes"/>
    <n v="300"/>
    <x v="11"/>
    <s v="Vesturland"/>
    <x v="10"/>
    <x v="3"/>
    <s v="Sala innan svæðis - flj."/>
    <n v="1005032"/>
    <n v="869.35267999999996"/>
    <x v="5"/>
    <x v="2"/>
    <s v="Innanlands"/>
    <m/>
  </r>
  <r>
    <s v="Akranes"/>
    <s v="Akranes"/>
    <n v="300"/>
    <x v="11"/>
    <s v="Vesturland"/>
    <x v="11"/>
    <x v="4"/>
    <s v="Sala innan svæðis - flj."/>
    <n v="1960339"/>
    <n v="1960.3389999999999"/>
    <x v="4"/>
    <x v="2"/>
    <s v="Innanlands"/>
    <m/>
  </r>
  <r>
    <s v="Reykjavík"/>
    <s v="Akranes"/>
    <n v="300"/>
    <x v="11"/>
    <s v="Vesturland"/>
    <x v="12"/>
    <x v="4"/>
    <s v="Sala utan svæðis - flj."/>
    <n v="96460"/>
    <n v="84.016660000000002"/>
    <x v="4"/>
    <x v="2"/>
    <s v="Innanlands"/>
    <m/>
  </r>
  <r>
    <s v="Reykjavík"/>
    <s v="Akranes"/>
    <n v="300"/>
    <x v="11"/>
    <s v="Vesturland"/>
    <x v="7"/>
    <x v="3"/>
    <s v="Sala utan svæðis - flj."/>
    <n v="55350"/>
    <n v="47.877749999999999"/>
    <x v="5"/>
    <x v="0"/>
    <s v="Innanlands"/>
    <m/>
  </r>
  <r>
    <s v="Akranes"/>
    <s v="Akranes"/>
    <n v="300"/>
    <x v="11"/>
    <s v="Vesturland"/>
    <x v="8"/>
    <x v="3"/>
    <s v="Sala ekki flutningsjöfnuð"/>
    <n v="67300"/>
    <n v="58.214500000000001"/>
    <x v="2"/>
    <x v="3"/>
    <s v="Millilanda"/>
    <m/>
  </r>
  <r>
    <s v="Reykjavík"/>
    <s v="Akranes"/>
    <n v="300"/>
    <x v="11"/>
    <s v="Vesturland"/>
    <x v="9"/>
    <x v="3"/>
    <s v="Sala utan svæðis - flj."/>
    <n v="39421"/>
    <n v="34.099164999999999"/>
    <x v="5"/>
    <x v="2"/>
    <s v="Innanlands"/>
    <m/>
  </r>
  <r>
    <s v="Akranes"/>
    <s v="Akranes"/>
    <n v="300"/>
    <x v="11"/>
    <s v="Vesturland"/>
    <x v="9"/>
    <x v="3"/>
    <s v="Sala ekki flutningsjöfnuð"/>
    <n v="478359"/>
    <n v="413.78053499999999"/>
    <x v="2"/>
    <x v="3"/>
    <s v="Millilanda"/>
    <m/>
  </r>
  <r>
    <s v="Söludælur"/>
    <s v="Akranes"/>
    <n v="300"/>
    <x v="11"/>
    <s v="Vesturland"/>
    <x v="1"/>
    <x v="0"/>
    <s v="Sala innan svæðis - flj."/>
    <n v="420483"/>
    <n v="315.36225000000002"/>
    <x v="5"/>
    <x v="0"/>
    <s v="Innanlands"/>
    <m/>
  </r>
  <r>
    <s v="Söludælur"/>
    <s v="Akranes"/>
    <n v="300"/>
    <x v="11"/>
    <s v="Vesturland"/>
    <x v="0"/>
    <x v="0"/>
    <s v="Sala innan svæðis - flj."/>
    <n v="449046"/>
    <n v="336.78449999999998"/>
    <x v="5"/>
    <x v="0"/>
    <s v="Innanlands"/>
    <m/>
  </r>
  <r>
    <s v="Söludælur"/>
    <s v="Akranes"/>
    <n v="300"/>
    <x v="11"/>
    <s v="Vesturland"/>
    <x v="7"/>
    <x v="3"/>
    <s v="Sala innan svæðis - flj."/>
    <n v="1062331"/>
    <n v="918.91631499999994"/>
    <x v="5"/>
    <x v="0"/>
    <s v="Innanlands"/>
    <m/>
  </r>
  <r>
    <s v="Söludælur"/>
    <s v="Akranes"/>
    <n v="300"/>
    <x v="11"/>
    <s v="Vesturland"/>
    <x v="6"/>
    <x v="3"/>
    <s v="Sala innan svæðis - flj."/>
    <n v="287252"/>
    <n v="248.47298000000001"/>
    <x v="4"/>
    <x v="2"/>
    <s v="Innanlands"/>
    <m/>
  </r>
  <r>
    <s v="Söludælur"/>
    <s v="Akranes"/>
    <n v="300"/>
    <x v="11"/>
    <s v="Vesturland"/>
    <x v="1"/>
    <x v="0"/>
    <s v="Sala innan svæðis - flj."/>
    <n v="1113652"/>
    <n v="835.23900000000003"/>
    <x v="5"/>
    <x v="0"/>
    <s v="Innanlands"/>
    <m/>
  </r>
  <r>
    <s v="Söludælur"/>
    <s v="Akranes"/>
    <n v="300"/>
    <x v="11"/>
    <s v="Vesturland"/>
    <x v="7"/>
    <x v="3"/>
    <s v="Sala innan svæðis - flj."/>
    <n v="1181301"/>
    <n v="1021.825365"/>
    <x v="5"/>
    <x v="0"/>
    <s v="Innanlands"/>
    <m/>
  </r>
  <r>
    <s v="Söludælur"/>
    <s v="Akranes"/>
    <n v="300"/>
    <x v="11"/>
    <s v="Vesturland"/>
    <x v="6"/>
    <x v="3"/>
    <s v="Sala innan svæðis - flj."/>
    <n v="23242"/>
    <n v="20.104329999999997"/>
    <x v="4"/>
    <x v="2"/>
    <s v="Innanlands"/>
    <m/>
  </r>
  <r>
    <s v="Söludælur"/>
    <s v="Akranes"/>
    <n v="300"/>
    <x v="11"/>
    <s v="Vesturland"/>
    <x v="1"/>
    <x v="0"/>
    <s v="Sala innan svæðis - flj."/>
    <n v="103465"/>
    <n v="77.598749999999995"/>
    <x v="5"/>
    <x v="0"/>
    <s v="Innanlands"/>
    <m/>
  </r>
  <r>
    <s v="Söludælur"/>
    <s v="Akranes"/>
    <n v="300"/>
    <x v="11"/>
    <s v="Vesturland"/>
    <x v="7"/>
    <x v="3"/>
    <s v="Sala innan svæðis - flj."/>
    <n v="126235"/>
    <n v="109.193275"/>
    <x v="5"/>
    <x v="0"/>
    <s v="Innanlands"/>
    <m/>
  </r>
  <r>
    <s v="Akranes"/>
    <s v="Akranes"/>
    <n v="300"/>
    <x v="11"/>
    <s v="Vesturland"/>
    <x v="6"/>
    <x v="3"/>
    <s v="Sala innan svæðis - flj."/>
    <n v="711593"/>
    <n v="615.52794499999993"/>
    <x v="4"/>
    <x v="2"/>
    <s v="Innanlands"/>
    <m/>
  </r>
  <r>
    <s v="Söludælur"/>
    <s v="Akranes"/>
    <n v="300"/>
    <x v="11"/>
    <s v="Vesturland"/>
    <x v="5"/>
    <x v="2"/>
    <s v="Sala innan svæðis - flj."/>
    <n v="810"/>
    <n v="0.65610000000000002"/>
    <x v="5"/>
    <x v="1"/>
    <s v="Innanlands"/>
    <m/>
  </r>
  <r>
    <s v="Söludælur"/>
    <s v="Akranes"/>
    <n v="300"/>
    <x v="11"/>
    <s v="Vesturland"/>
    <x v="1"/>
    <x v="0"/>
    <s v="Sala innan svæðis - flj."/>
    <n v="374905"/>
    <n v="281.17874999999998"/>
    <x v="5"/>
    <x v="0"/>
    <s v="Innanlands"/>
    <m/>
  </r>
  <r>
    <s v="Söludælur"/>
    <s v="Akranes"/>
    <n v="300"/>
    <x v="11"/>
    <s v="Vesturland"/>
    <x v="7"/>
    <x v="3"/>
    <s v="Sala innan svæðis - flj."/>
    <n v="304877"/>
    <n v="263.71860499999997"/>
    <x v="5"/>
    <x v="0"/>
    <s v="Innanlands"/>
    <m/>
  </r>
  <r>
    <s v="Reykjavík"/>
    <s v="Akranes"/>
    <n v="300"/>
    <x v="11"/>
    <s v="Vesturland"/>
    <x v="6"/>
    <x v="3"/>
    <s v="Sala utan svæðis - flj."/>
    <n v="196251"/>
    <n v="169.757115"/>
    <x v="4"/>
    <x v="3"/>
    <s v="Innanlands"/>
    <m/>
  </r>
  <r>
    <s v="Akranes"/>
    <s v="Akranes"/>
    <n v="300"/>
    <x v="11"/>
    <s v="Vesturland"/>
    <x v="6"/>
    <x v="3"/>
    <s v="Sala ekki flutningsjöfnuð"/>
    <n v="448572"/>
    <n v="388.01477999999997"/>
    <x v="4"/>
    <x v="3"/>
    <s v="Millilanda"/>
    <m/>
  </r>
  <r>
    <s v="Söludælur"/>
    <s v="Grundartangi"/>
    <n v="300"/>
    <x v="11"/>
    <s v="Vesturland"/>
    <x v="1"/>
    <x v="0"/>
    <s v="Sala innan svæðis - flj."/>
    <n v="41432"/>
    <n v="31.074000000000002"/>
    <x v="5"/>
    <x v="0"/>
    <s v="Innanlands"/>
    <m/>
  </r>
  <r>
    <s v="Söludælur"/>
    <s v="Grundartangi"/>
    <n v="300"/>
    <x v="11"/>
    <s v="Vesturland"/>
    <x v="7"/>
    <x v="3"/>
    <s v="Sala innan svæðis - flj."/>
    <n v="93924"/>
    <n v="81.244259999999997"/>
    <x v="5"/>
    <x v="0"/>
    <s v="Innanlands"/>
    <m/>
  </r>
  <r>
    <s v="Akranes"/>
    <s v="Ferstikla"/>
    <n v="301"/>
    <x v="11"/>
    <s v="Vesturland"/>
    <x v="6"/>
    <x v="3"/>
    <s v="Sala utan svæðis - flj."/>
    <n v="59330"/>
    <n v="51.320449999999994"/>
    <x v="4"/>
    <x v="3"/>
    <s v="Innanlands"/>
    <m/>
  </r>
  <r>
    <s v="Reykjavík"/>
    <s v="Ferstikla"/>
    <n v="301"/>
    <x v="11"/>
    <s v="Vesturland"/>
    <x v="6"/>
    <x v="3"/>
    <s v="Sala utan svæðis - flj."/>
    <n v="88233"/>
    <n v="76.321545"/>
    <x v="4"/>
    <x v="3"/>
    <s v="Innanlands"/>
    <m/>
  </r>
  <r>
    <s v="Akranes"/>
    <s v="Akranes"/>
    <n v="300"/>
    <x v="11"/>
    <s v="Vesturland"/>
    <x v="7"/>
    <x v="3"/>
    <s v="Sala innan svæðis - flj."/>
    <n v="428076"/>
    <n v="370.28573999999998"/>
    <x v="7"/>
    <x v="0"/>
    <s v="Innanlands"/>
    <m/>
  </r>
  <r>
    <s v="Akranes"/>
    <s v="Akranes"/>
    <n v="300"/>
    <x v="11"/>
    <s v="Vesturland"/>
    <x v="12"/>
    <x v="4"/>
    <s v="Sala innan svæðis - flj."/>
    <n v="48401"/>
    <n v="42.157271000000001"/>
    <x v="6"/>
    <x v="2"/>
    <s v="Innanlands"/>
    <m/>
  </r>
  <r>
    <s v="Reykjavík"/>
    <s v="Ferstikla"/>
    <n v="301"/>
    <x v="11"/>
    <s v="Vesturland"/>
    <x v="10"/>
    <x v="3"/>
    <s v="Sala utan svæðis - flj."/>
    <n v="3001"/>
    <n v="2.5958649999999999"/>
    <x v="2"/>
    <x v="2"/>
    <s v="Innanlands"/>
    <m/>
  </r>
  <r>
    <s v="Akranes"/>
    <s v="Akranes"/>
    <n v="300"/>
    <x v="11"/>
    <s v="Vesturland"/>
    <x v="9"/>
    <x v="3"/>
    <s v="Sala innan svæðis - flj."/>
    <n v="267699"/>
    <n v="231.55963500000001"/>
    <x v="7"/>
    <x v="2"/>
    <s v="Innanlands"/>
    <m/>
  </r>
  <r>
    <s v="Akranes"/>
    <s v="Akranes"/>
    <n v="300"/>
    <x v="11"/>
    <s v="Vesturland"/>
    <x v="10"/>
    <x v="3"/>
    <s v="Sala innan svæðis - flj."/>
    <n v="781956"/>
    <n v="676.39193999999998"/>
    <x v="7"/>
    <x v="2"/>
    <s v="Innanlands"/>
    <m/>
  </r>
  <r>
    <s v="Akranes"/>
    <s v="Akranes"/>
    <n v="300"/>
    <x v="11"/>
    <s v="Vesturland"/>
    <x v="11"/>
    <x v="4"/>
    <s v="Sala innan svæðis - flj."/>
    <n v="1148365"/>
    <n v="1148.365"/>
    <x v="6"/>
    <x v="2"/>
    <s v="Innanlands"/>
    <m/>
  </r>
  <r>
    <s v="Reykjavík"/>
    <s v="Ferstikla"/>
    <n v="301"/>
    <x v="11"/>
    <s v="Vesturland"/>
    <x v="11"/>
    <x v="4"/>
    <s v="Sala utan svæðis - flj."/>
    <n v="135209"/>
    <n v="135.209"/>
    <x v="6"/>
    <x v="2"/>
    <s v="Innanlands"/>
    <m/>
  </r>
  <r>
    <s v="Söludælur"/>
    <s v="Akranes"/>
    <n v="300"/>
    <x v="11"/>
    <s v="Vesturland"/>
    <x v="6"/>
    <x v="3"/>
    <s v="Sala innan svæðis - flj."/>
    <n v="29600"/>
    <n v="25.603999999999999"/>
    <x v="6"/>
    <x v="2"/>
    <s v="Innanlands"/>
    <m/>
  </r>
  <r>
    <s v="Söludælur"/>
    <s v="Akranes"/>
    <n v="300"/>
    <x v="11"/>
    <s v="Vesturland"/>
    <x v="6"/>
    <x v="3"/>
    <s v="Sala innan svæðis - flj."/>
    <n v="45033"/>
    <n v="38.953544999999998"/>
    <x v="6"/>
    <x v="2"/>
    <s v="Innanlands"/>
    <m/>
  </r>
  <r>
    <s v="Söludælur"/>
    <s v="Akranes"/>
    <n v="300"/>
    <x v="11"/>
    <s v="Vesturland"/>
    <x v="6"/>
    <x v="3"/>
    <s v="Sala innan svæðis - flj."/>
    <n v="52255"/>
    <n v="45.200575000000001"/>
    <x v="6"/>
    <x v="2"/>
    <s v="Innanlands"/>
    <m/>
  </r>
  <r>
    <s v="Reykjavík"/>
    <s v="Akranes"/>
    <n v="300"/>
    <x v="11"/>
    <s v="Vesturland"/>
    <x v="7"/>
    <x v="3"/>
    <s v="Sala utan svæðis - flj."/>
    <n v="74756"/>
    <n v="64.663939999999997"/>
    <x v="7"/>
    <x v="0"/>
    <s v="Innanlands"/>
    <m/>
  </r>
  <r>
    <s v="Akranes"/>
    <s v="Akranes"/>
    <n v="300"/>
    <x v="11"/>
    <s v="Vesturland"/>
    <x v="11"/>
    <x v="4"/>
    <s v="Sala innan svæðis - flj."/>
    <n v="1129567"/>
    <n v="1129.567"/>
    <x v="8"/>
    <x v="2"/>
    <s v="Innanlands"/>
    <m/>
  </r>
  <r>
    <s v="Söludælur"/>
    <s v="Akranes"/>
    <n v="300"/>
    <x v="11"/>
    <s v="Vesturland"/>
    <x v="1"/>
    <x v="0"/>
    <s v="Sala innan svæðis - flj."/>
    <n v="364246"/>
    <n v="273.18450000000001"/>
    <x v="7"/>
    <x v="0"/>
    <s v="Innanlands"/>
    <m/>
  </r>
  <r>
    <s v="Söludælur"/>
    <s v="Akranes"/>
    <n v="300"/>
    <x v="11"/>
    <s v="Vesturland"/>
    <x v="0"/>
    <x v="0"/>
    <s v="Sala innan svæðis - flj."/>
    <n v="610804"/>
    <n v="458.10300000000001"/>
    <x v="7"/>
    <x v="0"/>
    <s v="Innanlands"/>
    <m/>
  </r>
  <r>
    <s v="Söludælur"/>
    <s v="Akranes"/>
    <n v="300"/>
    <x v="11"/>
    <s v="Vesturland"/>
    <x v="7"/>
    <x v="3"/>
    <s v="Sala innan svæðis - flj."/>
    <n v="1072819"/>
    <n v="927.98843499999998"/>
    <x v="7"/>
    <x v="0"/>
    <s v="Innanlands"/>
    <m/>
  </r>
  <r>
    <s v="Söludælur"/>
    <s v="Akranes"/>
    <n v="300"/>
    <x v="11"/>
    <s v="Vesturland"/>
    <x v="1"/>
    <x v="0"/>
    <s v="Sala innan svæðis - flj."/>
    <n v="1270171"/>
    <n v="952.62824999999998"/>
    <x v="7"/>
    <x v="0"/>
    <s v="Innanlands"/>
    <m/>
  </r>
  <r>
    <s v="Söludælur"/>
    <s v="Akranes"/>
    <n v="300"/>
    <x v="11"/>
    <s v="Vesturland"/>
    <x v="7"/>
    <x v="3"/>
    <s v="Sala innan svæðis - flj."/>
    <n v="1131043"/>
    <n v="978.35219499999994"/>
    <x v="7"/>
    <x v="0"/>
    <s v="Innanlands"/>
    <m/>
  </r>
  <r>
    <s v="Söludælur"/>
    <s v="Akranes"/>
    <n v="300"/>
    <x v="11"/>
    <s v="Vesturland"/>
    <x v="1"/>
    <x v="0"/>
    <s v="Sala innan svæðis - flj."/>
    <n v="100783"/>
    <n v="75.587249999999997"/>
    <x v="7"/>
    <x v="0"/>
    <s v="Innanlands"/>
    <m/>
  </r>
  <r>
    <s v="Söludælur"/>
    <s v="Akranes"/>
    <n v="300"/>
    <x v="11"/>
    <s v="Vesturland"/>
    <x v="7"/>
    <x v="3"/>
    <s v="Sala innan svæðis - flj."/>
    <n v="121724"/>
    <n v="105.29125999999999"/>
    <x v="7"/>
    <x v="0"/>
    <s v="Innanlands"/>
    <m/>
  </r>
  <r>
    <s v="Söludælur"/>
    <s v="Akranes"/>
    <n v="300"/>
    <x v="11"/>
    <s v="Vesturland"/>
    <x v="5"/>
    <x v="2"/>
    <s v="Sala innan svæðis - flj."/>
    <n v="324"/>
    <n v="0.26244000000000001"/>
    <x v="7"/>
    <x v="1"/>
    <s v="Innanlands"/>
    <m/>
  </r>
  <r>
    <s v="Söludælur"/>
    <s v="Akranes"/>
    <n v="300"/>
    <x v="11"/>
    <s v="Vesturland"/>
    <x v="1"/>
    <x v="0"/>
    <s v="Sala innan svæðis - flj."/>
    <n v="356944"/>
    <n v="267.70800000000003"/>
    <x v="7"/>
    <x v="0"/>
    <s v="Innanlands"/>
    <m/>
  </r>
  <r>
    <s v="Söludælur"/>
    <s v="Akranes"/>
    <n v="300"/>
    <x v="11"/>
    <s v="Vesturland"/>
    <x v="7"/>
    <x v="3"/>
    <s v="Sala innan svæðis - flj."/>
    <n v="266548"/>
    <n v="230.56402"/>
    <x v="7"/>
    <x v="0"/>
    <s v="Innanlands"/>
    <m/>
  </r>
  <r>
    <s v="Söludælur"/>
    <s v="Akranes"/>
    <n v="300"/>
    <x v="11"/>
    <s v="Vesturland"/>
    <x v="6"/>
    <x v="3"/>
    <s v="Sala innan svæðis - flj."/>
    <n v="18477"/>
    <n v="15.982605"/>
    <x v="6"/>
    <x v="2"/>
    <s v="Innanlands"/>
    <m/>
  </r>
  <r>
    <s v="Söludælur"/>
    <s v="Grundartangi"/>
    <n v="300"/>
    <x v="11"/>
    <s v="Vesturland"/>
    <x v="6"/>
    <x v="3"/>
    <s v="Sala innan svæðis - flj."/>
    <n v="168117"/>
    <n v="145.42120499999999"/>
    <x v="6"/>
    <x v="2"/>
    <s v="Innanlands"/>
    <m/>
  </r>
  <r>
    <s v="Akranes"/>
    <s v="Akranes"/>
    <n v="300"/>
    <x v="11"/>
    <s v="Vesturland"/>
    <x v="6"/>
    <x v="3"/>
    <s v="Sala innan svæðis - flj."/>
    <n v="1003425"/>
    <n v="867.962625"/>
    <x v="6"/>
    <x v="2"/>
    <s v="Innanlands"/>
    <m/>
  </r>
  <r>
    <s v="Reykjavík"/>
    <s v="Akranes"/>
    <n v="300"/>
    <x v="11"/>
    <s v="Vesturland"/>
    <x v="6"/>
    <x v="3"/>
    <s v="Sala innan svæðis - flj."/>
    <n v="1463"/>
    <n v="1.2654949999999998"/>
    <x v="6"/>
    <x v="2"/>
    <s v="Innanlands"/>
    <m/>
  </r>
  <r>
    <s v="Söludælur"/>
    <s v="Grundartangi"/>
    <n v="300"/>
    <x v="11"/>
    <s v="Vesturland"/>
    <x v="1"/>
    <x v="0"/>
    <s v="Sala innan svæðis - flj."/>
    <n v="42202"/>
    <n v="31.651499999999999"/>
    <x v="7"/>
    <x v="0"/>
    <s v="Innanlands"/>
    <m/>
  </r>
  <r>
    <s v="Söludælur"/>
    <s v="Grundartangi"/>
    <n v="300"/>
    <x v="11"/>
    <s v="Vesturland"/>
    <x v="7"/>
    <x v="3"/>
    <s v="Sala innan svæðis - flj."/>
    <n v="68069"/>
    <n v="58.879684999999995"/>
    <x v="7"/>
    <x v="0"/>
    <s v="Innanlands"/>
    <m/>
  </r>
  <r>
    <s v="Reykjavík"/>
    <s v="Akranes"/>
    <n v="300"/>
    <x v="11"/>
    <s v="Vesturland"/>
    <x v="6"/>
    <x v="3"/>
    <s v="Sala utan svæðis - flj."/>
    <n v="203214"/>
    <n v="175.78010999999998"/>
    <x v="6"/>
    <x v="3"/>
    <s v="Innanlands"/>
    <m/>
  </r>
  <r>
    <s v="Akranes"/>
    <s v="Akranes"/>
    <n v="300"/>
    <x v="11"/>
    <s v="Vesturland"/>
    <x v="7"/>
    <x v="3"/>
    <s v="Sala innan svæðis - flj."/>
    <n v="374619"/>
    <n v="324.045435"/>
    <x v="9"/>
    <x v="0"/>
    <s v="Innanlands"/>
    <m/>
  </r>
  <r>
    <s v="Akranes"/>
    <s v="Akranes"/>
    <n v="300"/>
    <x v="11"/>
    <s v="Vesturland"/>
    <x v="8"/>
    <x v="3"/>
    <s v="Sala innan svæðis - flj."/>
    <n v="162667"/>
    <n v="140.70695499999999"/>
    <x v="9"/>
    <x v="2"/>
    <s v="Innanlands"/>
    <m/>
  </r>
  <r>
    <s v="Reykjavík"/>
    <s v="Akranes"/>
    <n v="300"/>
    <x v="11"/>
    <s v="Vesturland"/>
    <x v="12"/>
    <x v="4"/>
    <s v="Sala utan svæðis - flj."/>
    <n v="47648"/>
    <n v="41.501408000000005"/>
    <x v="8"/>
    <x v="2"/>
    <s v="Innanlands"/>
    <m/>
  </r>
  <r>
    <s v="Akranes"/>
    <s v="Akranes"/>
    <n v="300"/>
    <x v="11"/>
    <s v="Vesturland"/>
    <x v="9"/>
    <x v="3"/>
    <s v="Sala ekki flutningsjöfnuð"/>
    <n v="482618"/>
    <n v="417.46456999999998"/>
    <x v="4"/>
    <x v="3"/>
    <s v="Millilanda"/>
    <m/>
  </r>
  <r>
    <s v="Akranes"/>
    <s v="Akranes"/>
    <n v="300"/>
    <x v="11"/>
    <s v="Vesturland"/>
    <x v="9"/>
    <x v="3"/>
    <s v="Sala innan svæðis - flj."/>
    <n v="170754"/>
    <n v="147.70220999999998"/>
    <x v="9"/>
    <x v="2"/>
    <s v="Innanlands"/>
    <m/>
  </r>
  <r>
    <s v="Akranes"/>
    <s v="Akranes"/>
    <n v="300"/>
    <x v="11"/>
    <s v="Vesturland"/>
    <x v="10"/>
    <x v="3"/>
    <s v="Sala innan svæðis - flj."/>
    <n v="862803"/>
    <n v="746.32459499999993"/>
    <x v="9"/>
    <x v="2"/>
    <s v="Innanlands"/>
    <m/>
  </r>
  <r>
    <s v="Akranes"/>
    <s v="Akranes"/>
    <n v="300"/>
    <x v="11"/>
    <s v="Vesturland"/>
    <x v="6"/>
    <x v="3"/>
    <s v="Sala ekki flutningsjöfnuð"/>
    <n v="387711"/>
    <n v="335.37001500000002"/>
    <x v="6"/>
    <x v="3"/>
    <s v="Millilanda"/>
    <m/>
  </r>
  <r>
    <s v="Söludælur"/>
    <s v="Ferstikla"/>
    <n v="301"/>
    <x v="11"/>
    <s v="Vesturland"/>
    <x v="6"/>
    <x v="3"/>
    <s v="Sala innan svæðis - flj."/>
    <n v="691"/>
    <n v="0.597715"/>
    <x v="6"/>
    <x v="2"/>
    <s v="Innanlands"/>
    <m/>
  </r>
  <r>
    <s v="Akranes"/>
    <s v="Ferstikla"/>
    <n v="301"/>
    <x v="11"/>
    <s v="Vesturland"/>
    <x v="6"/>
    <x v="3"/>
    <s v="Sala utan svæðis - flj."/>
    <n v="35903"/>
    <n v="31.056095000000003"/>
    <x v="6"/>
    <x v="3"/>
    <s v="Innanlands"/>
    <m/>
  </r>
  <r>
    <s v="Reykjavík"/>
    <s v="Ferstikla"/>
    <n v="301"/>
    <x v="11"/>
    <s v="Vesturland"/>
    <x v="6"/>
    <x v="3"/>
    <s v="Sala utan svæðis - flj."/>
    <n v="65972"/>
    <n v="57.065779999999997"/>
    <x v="6"/>
    <x v="3"/>
    <s v="Innanlands"/>
    <m/>
  </r>
  <r>
    <s v="Reykjavík"/>
    <s v="Akranes"/>
    <n v="300"/>
    <x v="11"/>
    <s v="Vesturland"/>
    <x v="7"/>
    <x v="3"/>
    <s v="Sala utan svæðis - flj."/>
    <n v="60310"/>
    <n v="52.168150000000004"/>
    <x v="9"/>
    <x v="0"/>
    <s v="Innanlands"/>
    <m/>
  </r>
  <r>
    <s v="Söludælur"/>
    <s v="Akranes"/>
    <n v="300"/>
    <x v="11"/>
    <s v="Vesturland"/>
    <x v="6"/>
    <x v="3"/>
    <s v="Sala innan svæðis - flj."/>
    <n v="46710"/>
    <n v="40.404150000000001"/>
    <x v="8"/>
    <x v="2"/>
    <s v="Innanlands"/>
    <m/>
  </r>
  <r>
    <s v="Söludælur"/>
    <s v="Akranes"/>
    <n v="300"/>
    <x v="11"/>
    <s v="Vesturland"/>
    <x v="6"/>
    <x v="3"/>
    <s v="Sala innan svæðis - flj."/>
    <n v="43975"/>
    <n v="38.038375000000002"/>
    <x v="8"/>
    <x v="2"/>
    <s v="Innanlands"/>
    <m/>
  </r>
  <r>
    <s v="Söludælur"/>
    <s v="Akranes"/>
    <n v="300"/>
    <x v="11"/>
    <s v="Vesturland"/>
    <x v="1"/>
    <x v="0"/>
    <s v="Sala innan svæðis - flj."/>
    <n v="471580"/>
    <n v="353.685"/>
    <x v="9"/>
    <x v="0"/>
    <s v="Innanlands"/>
    <m/>
  </r>
  <r>
    <s v="Söludælur"/>
    <s v="Akranes"/>
    <n v="300"/>
    <x v="11"/>
    <s v="Vesturland"/>
    <x v="0"/>
    <x v="0"/>
    <s v="Sala innan svæðis - flj."/>
    <n v="691549"/>
    <n v="518.66174999999998"/>
    <x v="9"/>
    <x v="0"/>
    <s v="Innanlands"/>
    <m/>
  </r>
  <r>
    <s v="Söludælur"/>
    <s v="Akranes"/>
    <n v="300"/>
    <x v="11"/>
    <s v="Vesturland"/>
    <x v="7"/>
    <x v="3"/>
    <s v="Sala innan svæðis - flj."/>
    <n v="1032840"/>
    <n v="893.40660000000003"/>
    <x v="9"/>
    <x v="0"/>
    <s v="Innanlands"/>
    <m/>
  </r>
  <r>
    <s v="Söludælur"/>
    <s v="Akranes"/>
    <n v="300"/>
    <x v="11"/>
    <s v="Vesturland"/>
    <x v="1"/>
    <x v="0"/>
    <s v="Sala innan svæðis - flj."/>
    <n v="1486013"/>
    <n v="1114.5097499999999"/>
    <x v="9"/>
    <x v="0"/>
    <s v="Innanlands"/>
    <m/>
  </r>
  <r>
    <s v="Söludælur"/>
    <s v="Akranes"/>
    <n v="300"/>
    <x v="11"/>
    <s v="Vesturland"/>
    <x v="7"/>
    <x v="3"/>
    <s v="Sala innan svæðis - flj."/>
    <n v="1105447"/>
    <n v="956.21165500000006"/>
    <x v="9"/>
    <x v="0"/>
    <s v="Innanlands"/>
    <m/>
  </r>
  <r>
    <s v="Söludælur"/>
    <s v="Akranes"/>
    <n v="300"/>
    <x v="11"/>
    <s v="Vesturland"/>
    <x v="1"/>
    <x v="0"/>
    <s v="Sala innan svæðis - flj."/>
    <n v="97575"/>
    <n v="73.181250000000006"/>
    <x v="9"/>
    <x v="0"/>
    <s v="Innanlands"/>
    <m/>
  </r>
  <r>
    <s v="Söludælur"/>
    <s v="Akranes"/>
    <n v="300"/>
    <x v="11"/>
    <s v="Vesturland"/>
    <x v="7"/>
    <x v="3"/>
    <s v="Sala innan svæðis - flj."/>
    <n v="107549"/>
    <n v="93.029884999999993"/>
    <x v="9"/>
    <x v="0"/>
    <s v="Innanlands"/>
    <m/>
  </r>
  <r>
    <s v="Söludælur"/>
    <s v="Akranes"/>
    <n v="300"/>
    <x v="11"/>
    <s v="Vesturland"/>
    <x v="5"/>
    <x v="2"/>
    <s v="Sala innan svæðis - flj."/>
    <n v="1083"/>
    <n v="0.87723000000000007"/>
    <x v="9"/>
    <x v="1"/>
    <s v="Innanlands"/>
    <m/>
  </r>
  <r>
    <s v="Söludælur"/>
    <s v="Akranes"/>
    <n v="300"/>
    <x v="11"/>
    <s v="Vesturland"/>
    <x v="1"/>
    <x v="0"/>
    <s v="Sala innan svæðis - flj."/>
    <n v="252923"/>
    <n v="189.69225"/>
    <x v="9"/>
    <x v="0"/>
    <s v="Innanlands"/>
    <m/>
  </r>
  <r>
    <s v="Söludælur"/>
    <s v="Akranes"/>
    <n v="300"/>
    <x v="11"/>
    <s v="Vesturland"/>
    <x v="7"/>
    <x v="3"/>
    <s v="Sala innan svæðis - flj."/>
    <n v="169615"/>
    <n v="146.71697500000002"/>
    <x v="9"/>
    <x v="0"/>
    <s v="Innanlands"/>
    <m/>
  </r>
  <r>
    <s v="Söludælur"/>
    <s v="Akranes"/>
    <n v="300"/>
    <x v="11"/>
    <s v="Vesturland"/>
    <x v="6"/>
    <x v="3"/>
    <s v="Sala innan svæðis - flj."/>
    <n v="16627"/>
    <n v="14.382355"/>
    <x v="8"/>
    <x v="2"/>
    <s v="Innanlands"/>
    <m/>
  </r>
  <r>
    <s v="Söludælur"/>
    <s v="Akranes"/>
    <n v="300"/>
    <x v="11"/>
    <s v="Vesturland"/>
    <x v="6"/>
    <x v="3"/>
    <s v="Sala innan svæðis - flj."/>
    <n v="19987"/>
    <n v="17.288755000000002"/>
    <x v="8"/>
    <x v="2"/>
    <s v="Innanlands"/>
    <m/>
  </r>
  <r>
    <s v="Söludælur"/>
    <s v="Grundartangi"/>
    <n v="300"/>
    <x v="11"/>
    <s v="Vesturland"/>
    <x v="6"/>
    <x v="3"/>
    <s v="Sala innan svæðis - flj."/>
    <n v="176848"/>
    <n v="152.97351999999998"/>
    <x v="8"/>
    <x v="2"/>
    <s v="Innanlands"/>
    <m/>
  </r>
  <r>
    <s v="Akranes"/>
    <s v="Akranes"/>
    <n v="300"/>
    <x v="11"/>
    <s v="Vesturland"/>
    <x v="6"/>
    <x v="3"/>
    <s v="Sala innan svæðis - flj."/>
    <n v="1090530"/>
    <n v="943.30844999999999"/>
    <x v="8"/>
    <x v="2"/>
    <s v="Innanlands"/>
    <m/>
  </r>
  <r>
    <s v="Söludælur"/>
    <s v="Grundartangi"/>
    <n v="300"/>
    <x v="11"/>
    <s v="Vesturland"/>
    <x v="1"/>
    <x v="0"/>
    <s v="Sala innan svæðis - flj."/>
    <n v="63660"/>
    <n v="47.744999999999997"/>
    <x v="9"/>
    <x v="0"/>
    <s v="Innanlands"/>
    <m/>
  </r>
  <r>
    <s v="Söludælur"/>
    <s v="Grundartangi"/>
    <n v="300"/>
    <x v="11"/>
    <s v="Vesturland"/>
    <x v="7"/>
    <x v="3"/>
    <s v="Sala innan svæðis - flj."/>
    <n v="76646"/>
    <n v="66.298789999999997"/>
    <x v="9"/>
    <x v="0"/>
    <s v="Innanlands"/>
    <m/>
  </r>
  <r>
    <s v="Reykjavík"/>
    <s v="Akranes"/>
    <n v="300"/>
    <x v="11"/>
    <s v="Vesturland"/>
    <x v="11"/>
    <x v="4"/>
    <s v="Sala utan svæðis - flj."/>
    <n v="126281"/>
    <n v="126.28100000000001"/>
    <x v="8"/>
    <x v="2"/>
    <s v="Innanlands"/>
    <m/>
  </r>
  <r>
    <s v="Akranes"/>
    <s v="Akranes"/>
    <n v="300"/>
    <x v="11"/>
    <s v="Vesturland"/>
    <x v="12"/>
    <x v="4"/>
    <s v="Sala innan svæðis - flj."/>
    <n v="63890"/>
    <n v="55.64819"/>
    <x v="10"/>
    <x v="2"/>
    <s v="Innanlands"/>
    <m/>
  </r>
  <r>
    <s v="Akranes"/>
    <s v="Akranes"/>
    <n v="300"/>
    <x v="11"/>
    <s v="Vesturland"/>
    <x v="7"/>
    <x v="3"/>
    <s v="Sala innan svæðis - flj."/>
    <n v="372371"/>
    <n v="322.10091499999999"/>
    <x v="10"/>
    <x v="0"/>
    <s v="Innanlands"/>
    <m/>
  </r>
  <r>
    <s v="Akranes"/>
    <s v="Akranes"/>
    <n v="300"/>
    <x v="11"/>
    <s v="Vesturland"/>
    <x v="8"/>
    <x v="3"/>
    <s v="Sala innan svæðis - flj."/>
    <n v="611750"/>
    <n v="529.16375000000005"/>
    <x v="10"/>
    <x v="2"/>
    <s v="Innanlands"/>
    <m/>
  </r>
  <r>
    <s v="Akranes"/>
    <s v="Akranes"/>
    <n v="300"/>
    <x v="11"/>
    <s v="Vesturland"/>
    <x v="11"/>
    <x v="4"/>
    <s v="Sala innan svæðis - flj."/>
    <n v="1077968"/>
    <n v="1077.9680000000001"/>
    <x v="10"/>
    <x v="2"/>
    <s v="Innanlands"/>
    <m/>
  </r>
  <r>
    <s v="Akranes"/>
    <s v="Akranes"/>
    <n v="300"/>
    <x v="11"/>
    <s v="Vesturland"/>
    <x v="9"/>
    <x v="3"/>
    <s v="Sala ekki flutningsjöfnuð"/>
    <n v="126814"/>
    <n v="109.69410999999999"/>
    <x v="6"/>
    <x v="3"/>
    <s v="Millilanda"/>
    <m/>
  </r>
  <r>
    <s v="Akranes"/>
    <s v="Akranes"/>
    <n v="300"/>
    <x v="11"/>
    <s v="Vesturland"/>
    <x v="9"/>
    <x v="3"/>
    <s v="Sala innan svæðis - flj."/>
    <n v="217556"/>
    <n v="188.18594000000002"/>
    <x v="10"/>
    <x v="2"/>
    <s v="Innanlands"/>
    <m/>
  </r>
  <r>
    <s v="Akranes"/>
    <s v="Akranes"/>
    <n v="300"/>
    <x v="11"/>
    <s v="Vesturland"/>
    <x v="10"/>
    <x v="3"/>
    <s v="Sala innan svæðis - flj."/>
    <n v="698887"/>
    <n v="604.53725499999996"/>
    <x v="10"/>
    <x v="2"/>
    <s v="Innanlands"/>
    <m/>
  </r>
  <r>
    <s v="Reykjavík"/>
    <s v="Akranes"/>
    <n v="300"/>
    <x v="11"/>
    <s v="Vesturland"/>
    <x v="11"/>
    <x v="4"/>
    <s v="Sala utan svæðis - flj."/>
    <n v="81651"/>
    <n v="81.650999999999996"/>
    <x v="10"/>
    <x v="2"/>
    <s v="Innanlands"/>
    <m/>
  </r>
  <r>
    <s v="Akranes"/>
    <s v="Akranes"/>
    <n v="300"/>
    <x v="11"/>
    <s v="Vesturland"/>
    <x v="12"/>
    <x v="4"/>
    <s v="Sala innan svæðis - flj."/>
    <n v="165252"/>
    <n v="143.93449200000001"/>
    <x v="9"/>
    <x v="2"/>
    <s v="Innanlands"/>
    <m/>
  </r>
  <r>
    <s v="Akureyri"/>
    <s v="Akranes"/>
    <n v="300"/>
    <x v="11"/>
    <s v="Vesturland"/>
    <x v="9"/>
    <x v="3"/>
    <s v="Sala ekki flutningsjöfnuð"/>
    <n v="1534"/>
    <n v="1.32691"/>
    <x v="6"/>
    <x v="3"/>
    <s v="Millilanda"/>
    <m/>
  </r>
  <r>
    <s v="Reykjavík"/>
    <s v="Akranes"/>
    <n v="300"/>
    <x v="11"/>
    <s v="Vesturland"/>
    <x v="7"/>
    <x v="3"/>
    <s v="Sala utan svæðis - flj."/>
    <n v="64538"/>
    <n v="55.825369999999999"/>
    <x v="10"/>
    <x v="0"/>
    <s v="Innanlands"/>
    <m/>
  </r>
  <r>
    <s v="Reykjavík"/>
    <s v="Akranes"/>
    <n v="300"/>
    <x v="11"/>
    <s v="Vesturland"/>
    <x v="9"/>
    <x v="3"/>
    <s v="Sala utan svæðis - flj."/>
    <n v="205922"/>
    <n v="178.12253000000001"/>
    <x v="10"/>
    <x v="2"/>
    <s v="Innanlands"/>
    <m/>
  </r>
  <r>
    <s v="Reykjavík"/>
    <s v="Akranes"/>
    <n v="300"/>
    <x v="11"/>
    <s v="Vesturland"/>
    <x v="10"/>
    <x v="3"/>
    <s v="Sala utan svæðis - flj."/>
    <n v="6830"/>
    <n v="5.9079499999999996"/>
    <x v="10"/>
    <x v="2"/>
    <s v="Innanlands"/>
    <m/>
  </r>
  <r>
    <s v="Reykjavík"/>
    <s v="Akranes"/>
    <n v="300"/>
    <x v="11"/>
    <s v="Vesturland"/>
    <x v="6"/>
    <x v="3"/>
    <s v="Sala innan svæðis - flj."/>
    <n v="48724"/>
    <n v="42.146260000000005"/>
    <x v="8"/>
    <x v="2"/>
    <s v="Innanlands"/>
    <m/>
  </r>
  <r>
    <s v="Söludælur"/>
    <s v="Akranes"/>
    <n v="300"/>
    <x v="11"/>
    <s v="Vesturland"/>
    <x v="1"/>
    <x v="0"/>
    <s v="Sala innan svæðis - flj."/>
    <n v="739499"/>
    <n v="554.62424999999996"/>
    <x v="10"/>
    <x v="0"/>
    <s v="Innanlands"/>
    <m/>
  </r>
  <r>
    <s v="Söludælur"/>
    <s v="Akranes"/>
    <n v="300"/>
    <x v="11"/>
    <s v="Vesturland"/>
    <x v="0"/>
    <x v="0"/>
    <s v="Sala innan svæðis - flj."/>
    <n v="421496"/>
    <n v="316.12200000000001"/>
    <x v="10"/>
    <x v="0"/>
    <s v="Innanlands"/>
    <m/>
  </r>
  <r>
    <s v="Söludælur"/>
    <s v="Akranes"/>
    <n v="300"/>
    <x v="11"/>
    <s v="Vesturland"/>
    <x v="7"/>
    <x v="3"/>
    <s v="Sala innan svæðis - flj."/>
    <n v="882862"/>
    <n v="763.67562999999996"/>
    <x v="10"/>
    <x v="0"/>
    <s v="Innanlands"/>
    <m/>
  </r>
  <r>
    <s v="Söludælur"/>
    <s v="Akranes"/>
    <n v="300"/>
    <x v="11"/>
    <s v="Vesturland"/>
    <x v="1"/>
    <x v="0"/>
    <s v="Sala innan svæðis - flj."/>
    <n v="1520639"/>
    <n v="1140.4792500000001"/>
    <x v="10"/>
    <x v="0"/>
    <s v="Innanlands"/>
    <m/>
  </r>
  <r>
    <s v="Söludælur"/>
    <s v="Akranes"/>
    <n v="300"/>
    <x v="11"/>
    <s v="Vesturland"/>
    <x v="7"/>
    <x v="3"/>
    <s v="Sala innan svæðis - flj."/>
    <n v="967844"/>
    <n v="837.18505999999991"/>
    <x v="10"/>
    <x v="0"/>
    <s v="Innanlands"/>
    <m/>
  </r>
  <r>
    <s v="Söludælur"/>
    <s v="Akranes"/>
    <n v="300"/>
    <x v="11"/>
    <s v="Vesturland"/>
    <x v="1"/>
    <x v="0"/>
    <s v="Sala innan svæðis - flj."/>
    <n v="104421"/>
    <n v="78.315749999999994"/>
    <x v="10"/>
    <x v="0"/>
    <s v="Innanlands"/>
    <m/>
  </r>
  <r>
    <s v="Söludælur"/>
    <s v="Akranes"/>
    <n v="300"/>
    <x v="11"/>
    <s v="Vesturland"/>
    <x v="7"/>
    <x v="3"/>
    <s v="Sala innan svæðis - flj."/>
    <n v="93129"/>
    <n v="80.556585000000013"/>
    <x v="10"/>
    <x v="0"/>
    <s v="Innanlands"/>
    <m/>
  </r>
  <r>
    <s v="Söludælur"/>
    <s v="Akranes"/>
    <n v="300"/>
    <x v="11"/>
    <s v="Vesturland"/>
    <x v="1"/>
    <x v="0"/>
    <s v="Sala innan svæðis - flj."/>
    <n v="258508"/>
    <n v="193.881"/>
    <x v="10"/>
    <x v="0"/>
    <s v="Innanlands"/>
    <m/>
  </r>
  <r>
    <s v="Söludælur"/>
    <s v="Akranes"/>
    <n v="300"/>
    <x v="11"/>
    <s v="Vesturland"/>
    <x v="7"/>
    <x v="3"/>
    <s v="Sala innan svæðis - flj."/>
    <n v="218489"/>
    <n v="188.99298499999998"/>
    <x v="10"/>
    <x v="0"/>
    <s v="Innanlands"/>
    <m/>
  </r>
  <r>
    <s v="Reykjavík"/>
    <s v="Akranes"/>
    <n v="300"/>
    <x v="11"/>
    <s v="Vesturland"/>
    <x v="6"/>
    <x v="3"/>
    <s v="Sala utan svæðis - flj."/>
    <n v="332467"/>
    <n v="287.583955"/>
    <x v="8"/>
    <x v="3"/>
    <s v="Innanlands"/>
    <m/>
  </r>
  <r>
    <s v="Akranes"/>
    <s v="Akranes"/>
    <n v="300"/>
    <x v="11"/>
    <s v="Vesturland"/>
    <x v="6"/>
    <x v="3"/>
    <s v="Sala ekki flutningsjöfnuð"/>
    <n v="370308"/>
    <n v="320.31641999999999"/>
    <x v="8"/>
    <x v="3"/>
    <s v="Millilanda"/>
    <m/>
  </r>
  <r>
    <s v="Akranes"/>
    <s v="Ferstikla"/>
    <n v="301"/>
    <x v="11"/>
    <s v="Vesturland"/>
    <x v="6"/>
    <x v="3"/>
    <s v="Sala utan svæðis - flj."/>
    <n v="70971"/>
    <n v="61.389915000000002"/>
    <x v="8"/>
    <x v="3"/>
    <s v="Innanlands"/>
    <m/>
  </r>
  <r>
    <s v="Söludælur"/>
    <s v="Grundartangi"/>
    <n v="300"/>
    <x v="11"/>
    <s v="Vesturland"/>
    <x v="1"/>
    <x v="0"/>
    <s v="Sala innan svæðis - flj."/>
    <n v="69606"/>
    <n v="52.204500000000003"/>
    <x v="10"/>
    <x v="0"/>
    <s v="Innanlands"/>
    <m/>
  </r>
  <r>
    <s v="Söludælur"/>
    <s v="Grundartangi"/>
    <n v="300"/>
    <x v="11"/>
    <s v="Vesturland"/>
    <x v="7"/>
    <x v="3"/>
    <s v="Sala innan svæðis - flj."/>
    <n v="57067"/>
    <n v="49.362954999999999"/>
    <x v="10"/>
    <x v="0"/>
    <s v="Innanlands"/>
    <m/>
  </r>
  <r>
    <s v="Akranes"/>
    <s v="Akranes"/>
    <n v="300"/>
    <x v="11"/>
    <s v="Vesturland"/>
    <x v="7"/>
    <x v="3"/>
    <s v="Sala innan svæðis - flj."/>
    <n v="298197"/>
    <n v="257.940405"/>
    <x v="8"/>
    <x v="0"/>
    <s v="Innanlands"/>
    <m/>
  </r>
  <r>
    <s v="Akranes"/>
    <s v="Akranes"/>
    <n v="300"/>
    <x v="11"/>
    <s v="Vesturland"/>
    <x v="8"/>
    <x v="3"/>
    <s v="Sala innan svæðis - flj."/>
    <n v="345740"/>
    <n v="299.06509999999997"/>
    <x v="8"/>
    <x v="2"/>
    <s v="Innanlands"/>
    <m/>
  </r>
  <r>
    <s v="Akranes"/>
    <s v="Ferstikla"/>
    <n v="301"/>
    <x v="11"/>
    <s v="Vesturland"/>
    <x v="10"/>
    <x v="3"/>
    <s v="Sala utan svæðis - flj."/>
    <n v="1000"/>
    <n v="0.86499999999999999"/>
    <x v="6"/>
    <x v="2"/>
    <s v="Innanlands"/>
    <m/>
  </r>
  <r>
    <s v="Akranes"/>
    <s v="Akranes"/>
    <n v="300"/>
    <x v="11"/>
    <s v="Vesturland"/>
    <x v="9"/>
    <x v="3"/>
    <s v="Sala innan svæðis - flj."/>
    <n v="393901"/>
    <n v="340.72436499999998"/>
    <x v="8"/>
    <x v="2"/>
    <s v="Innanlands"/>
    <m/>
  </r>
  <r>
    <s v="Akranes"/>
    <s v="Akranes"/>
    <n v="300"/>
    <x v="11"/>
    <s v="Vesturland"/>
    <x v="10"/>
    <x v="3"/>
    <s v="Sala innan svæðis - flj."/>
    <n v="602804"/>
    <n v="521.42546000000004"/>
    <x v="8"/>
    <x v="2"/>
    <s v="Innanlands"/>
    <m/>
  </r>
  <r>
    <s v="Reykjavík"/>
    <s v="Ferstikla"/>
    <n v="301"/>
    <x v="11"/>
    <s v="Vesturland"/>
    <x v="11"/>
    <x v="4"/>
    <s v="Sala utan svæðis - flj."/>
    <n v="1074202"/>
    <n v="1074.202"/>
    <x v="8"/>
    <x v="2"/>
    <s v="Innanlands"/>
    <m/>
  </r>
  <r>
    <s v="Reykjavík"/>
    <s v="Ferstikla"/>
    <n v="301"/>
    <x v="11"/>
    <s v="Vesturland"/>
    <x v="10"/>
    <x v="3"/>
    <s v="Sala utan svæðis - flj."/>
    <n v="5703"/>
    <n v="4.9330950000000007"/>
    <x v="6"/>
    <x v="2"/>
    <s v="Innanlands"/>
    <m/>
  </r>
  <r>
    <s v="Reykjavík"/>
    <s v="Ferstikla"/>
    <n v="301"/>
    <x v="11"/>
    <s v="Vesturland"/>
    <x v="6"/>
    <x v="3"/>
    <s v="Sala utan svæðis - flj."/>
    <n v="73768"/>
    <n v="63.80932"/>
    <x v="8"/>
    <x v="3"/>
    <s v="Innanlands"/>
    <m/>
  </r>
  <r>
    <s v="Reykjavík"/>
    <s v="Akranes"/>
    <n v="300"/>
    <x v="11"/>
    <s v="Vesturland"/>
    <x v="7"/>
    <x v="3"/>
    <s v="Sala innan svæðis - flj."/>
    <n v="1046"/>
    <n v="0.90478999999999998"/>
    <x v="8"/>
    <x v="0"/>
    <s v="Innanlands"/>
    <m/>
  </r>
  <r>
    <s v="Reykjavík"/>
    <s v="Akranes"/>
    <n v="300"/>
    <x v="11"/>
    <s v="Vesturland"/>
    <x v="7"/>
    <x v="3"/>
    <s v="Sala utan svæðis - flj."/>
    <n v="81379"/>
    <n v="70.392835000000005"/>
    <x v="8"/>
    <x v="0"/>
    <s v="Innanlands"/>
    <m/>
  </r>
  <r>
    <s v="Reykjavík"/>
    <s v="Akranes"/>
    <n v="300"/>
    <x v="11"/>
    <s v="Vesturland"/>
    <x v="8"/>
    <x v="3"/>
    <s v="Sala utan svæðis - flj."/>
    <n v="22748"/>
    <n v="19.677019999999999"/>
    <x v="8"/>
    <x v="2"/>
    <s v="Innanlands"/>
    <m/>
  </r>
  <r>
    <s v="Akranes"/>
    <s v="Akranes"/>
    <n v="300"/>
    <x v="11"/>
    <s v="Vesturland"/>
    <x v="11"/>
    <x v="4"/>
    <s v="Sala innan svæðis - flj."/>
    <n v="244619"/>
    <n v="244.619"/>
    <x v="9"/>
    <x v="2"/>
    <s v="Innanlands"/>
    <m/>
  </r>
  <r>
    <s v="Reykjavík"/>
    <s v="Akranes"/>
    <n v="300"/>
    <x v="11"/>
    <s v="Vesturland"/>
    <x v="9"/>
    <x v="3"/>
    <s v="Sala innan svæðis - flj."/>
    <n v="20101"/>
    <n v="17.387365000000003"/>
    <x v="8"/>
    <x v="2"/>
    <s v="Innanlands"/>
    <m/>
  </r>
  <r>
    <s v="Reykjavík"/>
    <s v="Akranes"/>
    <n v="300"/>
    <x v="11"/>
    <s v="Vesturland"/>
    <x v="9"/>
    <x v="3"/>
    <s v="Sala utan svæðis - flj."/>
    <n v="212794"/>
    <n v="184.06681"/>
    <x v="8"/>
    <x v="2"/>
    <s v="Innanlands"/>
    <m/>
  </r>
  <r>
    <s v="Akranes"/>
    <s v="Akranes"/>
    <n v="300"/>
    <x v="11"/>
    <s v="Vesturland"/>
    <x v="12"/>
    <x v="4"/>
    <s v="Sala innan svæðis - flj."/>
    <n v="71755"/>
    <n v="62.498605000000005"/>
    <x v="7"/>
    <x v="2"/>
    <s v="Innanlands"/>
    <m/>
  </r>
  <r>
    <s v="Söludælur"/>
    <s v="Akranes"/>
    <n v="300"/>
    <x v="11"/>
    <s v="Vesturland"/>
    <x v="6"/>
    <x v="3"/>
    <s v="Sala innan svæðis - flj."/>
    <n v="38921"/>
    <n v="33.666665000000002"/>
    <x v="10"/>
    <x v="2"/>
    <s v="Innanlands"/>
    <m/>
  </r>
  <r>
    <s v="Söludælur"/>
    <s v="Akranes"/>
    <n v="300"/>
    <x v="11"/>
    <s v="Vesturland"/>
    <x v="6"/>
    <x v="3"/>
    <s v="Sala innan svæðis - flj."/>
    <n v="49540"/>
    <n v="42.8521"/>
    <x v="10"/>
    <x v="2"/>
    <s v="Innanlands"/>
    <m/>
  </r>
  <r>
    <s v="Söludælur"/>
    <s v="Akranes"/>
    <n v="300"/>
    <x v="11"/>
    <s v="Vesturland"/>
    <x v="6"/>
    <x v="3"/>
    <s v="Sala innan svæðis - flj."/>
    <n v="29639"/>
    <n v="25.637734999999999"/>
    <x v="10"/>
    <x v="2"/>
    <s v="Innanlands"/>
    <m/>
  </r>
  <r>
    <s v="Söludælur"/>
    <s v="Akranes"/>
    <n v="300"/>
    <x v="11"/>
    <s v="Vesturland"/>
    <x v="6"/>
    <x v="3"/>
    <s v="Sala innan svæðis - flj."/>
    <n v="20581"/>
    <n v="17.802564999999998"/>
    <x v="10"/>
    <x v="2"/>
    <s v="Innanlands"/>
    <m/>
  </r>
  <r>
    <s v="Söludælur"/>
    <s v="Grundartangi"/>
    <n v="300"/>
    <x v="11"/>
    <s v="Vesturland"/>
    <x v="6"/>
    <x v="3"/>
    <s v="Sala innan svæðis - flj."/>
    <n v="181524"/>
    <n v="157.01826"/>
    <x v="10"/>
    <x v="2"/>
    <s v="Innanlands"/>
    <m/>
  </r>
  <r>
    <s v="Söludælur"/>
    <s v="Akranes"/>
    <n v="300"/>
    <x v="11"/>
    <s v="Vesturland"/>
    <x v="1"/>
    <x v="0"/>
    <s v="Sala innan svæðis - flj."/>
    <n v="1120603"/>
    <n v="840.45225000000005"/>
    <x v="8"/>
    <x v="0"/>
    <s v="Innanlands"/>
    <m/>
  </r>
  <r>
    <s v="Söludælur"/>
    <s v="Akranes"/>
    <n v="300"/>
    <x v="11"/>
    <s v="Vesturland"/>
    <x v="7"/>
    <x v="3"/>
    <s v="Sala innan svæðis - flj."/>
    <n v="769889"/>
    <n v="665.95398499999999"/>
    <x v="8"/>
    <x v="0"/>
    <s v="Innanlands"/>
    <m/>
  </r>
  <r>
    <s v="Söludælur"/>
    <s v="Akranes"/>
    <n v="300"/>
    <x v="11"/>
    <s v="Vesturland"/>
    <x v="1"/>
    <x v="0"/>
    <s v="Sala innan svæðis - flj."/>
    <n v="1566128"/>
    <n v="1174.596"/>
    <x v="8"/>
    <x v="0"/>
    <s v="Innanlands"/>
    <m/>
  </r>
  <r>
    <s v="Söludælur"/>
    <s v="Akranes"/>
    <n v="300"/>
    <x v="11"/>
    <s v="Vesturland"/>
    <x v="7"/>
    <x v="3"/>
    <s v="Sala innan svæðis - flj."/>
    <n v="864013"/>
    <n v="747.37124500000004"/>
    <x v="8"/>
    <x v="0"/>
    <s v="Innanlands"/>
    <m/>
  </r>
  <r>
    <s v="Söludælur"/>
    <s v="Akranes"/>
    <n v="300"/>
    <x v="11"/>
    <s v="Vesturland"/>
    <x v="1"/>
    <x v="0"/>
    <s v="Sala innan svæðis - flj."/>
    <n v="101240"/>
    <n v="75.930000000000007"/>
    <x v="8"/>
    <x v="0"/>
    <s v="Innanlands"/>
    <m/>
  </r>
  <r>
    <s v="Söludælur"/>
    <s v="Akranes"/>
    <n v="300"/>
    <x v="11"/>
    <s v="Vesturland"/>
    <x v="7"/>
    <x v="3"/>
    <s v="Sala innan svæðis - flj."/>
    <n v="112108"/>
    <n v="96.973420000000004"/>
    <x v="8"/>
    <x v="0"/>
    <s v="Innanlands"/>
    <m/>
  </r>
  <r>
    <s v="Söludælur"/>
    <s v="Akranes"/>
    <n v="300"/>
    <x v="11"/>
    <s v="Vesturland"/>
    <x v="1"/>
    <x v="0"/>
    <s v="Sala innan svæðis - flj."/>
    <n v="260986"/>
    <n v="195.73949999999999"/>
    <x v="8"/>
    <x v="0"/>
    <s v="Innanlands"/>
    <m/>
  </r>
  <r>
    <s v="Söludælur"/>
    <s v="Akranes"/>
    <n v="300"/>
    <x v="11"/>
    <s v="Vesturland"/>
    <x v="7"/>
    <x v="3"/>
    <s v="Sala innan svæðis - flj."/>
    <n v="154054"/>
    <n v="133.25671"/>
    <x v="8"/>
    <x v="0"/>
    <s v="Innanlands"/>
    <m/>
  </r>
  <r>
    <s v="Akranes"/>
    <s v="Akranes"/>
    <n v="300"/>
    <x v="11"/>
    <s v="Vesturland"/>
    <x v="6"/>
    <x v="3"/>
    <s v="Sala innan svæðis - flj."/>
    <n v="1366936"/>
    <n v="1182.3996399999999"/>
    <x v="10"/>
    <x v="2"/>
    <s v="Innanlands"/>
    <m/>
  </r>
  <r>
    <s v="Reykjavík"/>
    <s v="Akranes"/>
    <n v="300"/>
    <x v="11"/>
    <s v="Vesturland"/>
    <x v="6"/>
    <x v="3"/>
    <s v="Sala utan svæðis - flj."/>
    <n v="205130"/>
    <n v="177.43745000000001"/>
    <x v="10"/>
    <x v="3"/>
    <s v="Innanlands"/>
    <m/>
  </r>
  <r>
    <s v="Söludælur"/>
    <s v="Grundartangi"/>
    <n v="300"/>
    <x v="11"/>
    <s v="Vesturland"/>
    <x v="1"/>
    <x v="0"/>
    <s v="Sala innan svæðis - flj."/>
    <n v="68819"/>
    <n v="51.614249999999998"/>
    <x v="8"/>
    <x v="0"/>
    <s v="Innanlands"/>
    <m/>
  </r>
  <r>
    <s v="Söludælur"/>
    <s v="Grundartangi"/>
    <n v="300"/>
    <x v="11"/>
    <s v="Vesturland"/>
    <x v="7"/>
    <x v="3"/>
    <s v="Sala innan svæðis - flj."/>
    <n v="55352"/>
    <n v="47.879479999999994"/>
    <x v="8"/>
    <x v="0"/>
    <s v="Innanlands"/>
    <m/>
  </r>
  <r>
    <s v="Akranes"/>
    <s v="Akranes"/>
    <n v="300"/>
    <x v="11"/>
    <s v="Vesturland"/>
    <x v="7"/>
    <x v="3"/>
    <s v="Sala innan svæðis - flj."/>
    <n v="206840"/>
    <n v="178.91660000000002"/>
    <x v="6"/>
    <x v="0"/>
    <s v="Innanlands"/>
    <m/>
  </r>
  <r>
    <s v="Akranes"/>
    <s v="Akranes"/>
    <n v="300"/>
    <x v="11"/>
    <s v="Vesturland"/>
    <x v="8"/>
    <x v="3"/>
    <s v="Sala innan svæðis - flj."/>
    <n v="86268"/>
    <n v="74.621819999999985"/>
    <x v="6"/>
    <x v="2"/>
    <s v="Innanlands"/>
    <m/>
  </r>
  <r>
    <s v="Akranes"/>
    <s v="Akranes"/>
    <n v="300"/>
    <x v="11"/>
    <s v="Vesturland"/>
    <x v="11"/>
    <x v="4"/>
    <s v="Sala innan svæðis - flj."/>
    <n v="141431"/>
    <n v="141.43100000000001"/>
    <x v="7"/>
    <x v="2"/>
    <s v="Innanlands"/>
    <m/>
  </r>
  <r>
    <s v="Akranes"/>
    <s v="Akranes"/>
    <n v="300"/>
    <x v="11"/>
    <s v="Vesturland"/>
    <x v="6"/>
    <x v="3"/>
    <s v="Sala ekki flutningsjöfnuð"/>
    <n v="400353"/>
    <n v="346.30534499999999"/>
    <x v="10"/>
    <x v="3"/>
    <s v="Millilanda"/>
    <m/>
  </r>
  <r>
    <s v="Akranes"/>
    <s v="Akranes"/>
    <n v="300"/>
    <x v="11"/>
    <s v="Vesturland"/>
    <x v="9"/>
    <x v="3"/>
    <s v="Sala innan svæðis - flj."/>
    <n v="521840"/>
    <n v="451.39159999999998"/>
    <x v="6"/>
    <x v="2"/>
    <s v="Innanlands"/>
    <m/>
  </r>
  <r>
    <s v="Akranes"/>
    <s v="Akranes"/>
    <n v="300"/>
    <x v="11"/>
    <s v="Vesturland"/>
    <x v="10"/>
    <x v="3"/>
    <s v="Sala innan svæðis - flj."/>
    <n v="574120"/>
    <n v="496.61379999999997"/>
    <x v="6"/>
    <x v="2"/>
    <s v="Innanlands"/>
    <m/>
  </r>
  <r>
    <s v="Reykjavík"/>
    <s v="Ferstikla"/>
    <n v="301"/>
    <x v="11"/>
    <s v="Vesturland"/>
    <x v="11"/>
    <x v="4"/>
    <s v="Sala utan svæðis - flj."/>
    <n v="1157318"/>
    <n v="1157.318"/>
    <x v="10"/>
    <x v="2"/>
    <s v="Innanlands"/>
    <m/>
  </r>
  <r>
    <s v="Reykjavík"/>
    <s v="Akranes"/>
    <n v="300"/>
    <x v="11"/>
    <s v="Vesturland"/>
    <x v="12"/>
    <x v="4"/>
    <s v="Sala utan svæðis - flj."/>
    <n v="437009"/>
    <n v="380.634839"/>
    <x v="7"/>
    <x v="2"/>
    <s v="Innanlands"/>
    <m/>
  </r>
  <r>
    <s v="Akranes"/>
    <s v="Akranes"/>
    <n v="300"/>
    <x v="11"/>
    <s v="Vesturland"/>
    <x v="9"/>
    <x v="3"/>
    <s v="Sala ekki flutningsjöfnuð"/>
    <n v="538912"/>
    <n v="466.15888000000001"/>
    <x v="8"/>
    <x v="3"/>
    <s v="Millilanda"/>
    <m/>
  </r>
  <r>
    <s v="Akranes"/>
    <s v="Ferstikla"/>
    <n v="301"/>
    <x v="11"/>
    <s v="Vesturland"/>
    <x v="6"/>
    <x v="3"/>
    <s v="Sala utan svæðis - flj."/>
    <n v="13103"/>
    <n v="11.334095"/>
    <x v="10"/>
    <x v="3"/>
    <s v="Innanlands"/>
    <m/>
  </r>
  <r>
    <s v="Reykjavík"/>
    <s v="Akranes"/>
    <n v="300"/>
    <x v="11"/>
    <s v="Vesturland"/>
    <x v="7"/>
    <x v="3"/>
    <s v="Sala innan svæðis - flj."/>
    <n v="43447"/>
    <n v="37.581654999999998"/>
    <x v="6"/>
    <x v="0"/>
    <s v="Innanlands"/>
    <m/>
  </r>
  <r>
    <s v="Reykjavík"/>
    <s v="Akranes"/>
    <n v="300"/>
    <x v="11"/>
    <s v="Vesturland"/>
    <x v="7"/>
    <x v="3"/>
    <s v="Sala utan svæðis - flj."/>
    <n v="61732"/>
    <n v="53.398180000000004"/>
    <x v="6"/>
    <x v="0"/>
    <s v="Innanlands"/>
    <m/>
  </r>
  <r>
    <s v="Reykjavík"/>
    <s v="Akranes"/>
    <n v="300"/>
    <x v="11"/>
    <s v="Vesturland"/>
    <x v="9"/>
    <x v="3"/>
    <s v="Sala utan svæðis - flj."/>
    <n v="251615"/>
    <n v="217.646975"/>
    <x v="6"/>
    <x v="2"/>
    <s v="Innanlands"/>
    <m/>
  </r>
  <r>
    <s v="Reykjavík"/>
    <s v="Akranes"/>
    <n v="300"/>
    <x v="11"/>
    <s v="Vesturland"/>
    <x v="10"/>
    <x v="3"/>
    <s v="Sala utan svæðis - flj."/>
    <n v="4745"/>
    <n v="4.104425"/>
    <x v="6"/>
    <x v="2"/>
    <s v="Innanlands"/>
    <m/>
  </r>
  <r>
    <s v="Reykjavík"/>
    <s v="Ferstikla"/>
    <n v="301"/>
    <x v="11"/>
    <s v="Vesturland"/>
    <x v="6"/>
    <x v="3"/>
    <s v="Sala utan svæðis - flj."/>
    <n v="136513"/>
    <n v="118.08374499999999"/>
    <x v="10"/>
    <x v="3"/>
    <s v="Innanlands"/>
    <m/>
  </r>
  <r>
    <s v="Söludælur"/>
    <s v="Akranes"/>
    <n v="300"/>
    <x v="11"/>
    <s v="Vesturland"/>
    <x v="6"/>
    <x v="3"/>
    <s v="Sala innan svæðis - flj."/>
    <n v="44928"/>
    <n v="38.862720000000003"/>
    <x v="9"/>
    <x v="2"/>
    <s v="Innanlands"/>
    <m/>
  </r>
  <r>
    <s v="Söludælur"/>
    <s v="Akranes"/>
    <n v="300"/>
    <x v="11"/>
    <s v="Vesturland"/>
    <x v="6"/>
    <x v="3"/>
    <s v="Sala innan svæðis - flj."/>
    <n v="39522"/>
    <n v="34.186529999999998"/>
    <x v="9"/>
    <x v="2"/>
    <s v="Innanlands"/>
    <m/>
  </r>
  <r>
    <s v="Söludælur"/>
    <s v="Akranes"/>
    <n v="300"/>
    <x v="11"/>
    <s v="Vesturland"/>
    <x v="6"/>
    <x v="3"/>
    <s v="Sala innan svæðis - flj."/>
    <n v="29112"/>
    <n v="25.18188"/>
    <x v="9"/>
    <x v="2"/>
    <s v="Innanlands"/>
    <m/>
  </r>
  <r>
    <s v="Söludælur"/>
    <s v="Akranes"/>
    <n v="300"/>
    <x v="11"/>
    <s v="Vesturland"/>
    <x v="6"/>
    <x v="3"/>
    <s v="Sala innan svæðis - flj."/>
    <n v="895"/>
    <n v="0.77417499999999995"/>
    <x v="9"/>
    <x v="2"/>
    <s v="Innanlands"/>
    <m/>
  </r>
  <r>
    <s v="Reykjavík"/>
    <s v="Ferstikla"/>
    <n v="301"/>
    <x v="11"/>
    <s v="Vesturland"/>
    <x v="9"/>
    <x v="3"/>
    <s v="Sala utan svæðis - flj."/>
    <n v="94075"/>
    <n v="81.374875000000003"/>
    <x v="8"/>
    <x v="2"/>
    <s v="Innanlands"/>
    <m/>
  </r>
  <r>
    <s v="Söludælur"/>
    <s v="Akranes"/>
    <n v="300"/>
    <x v="11"/>
    <s v="Vesturland"/>
    <x v="1"/>
    <x v="0"/>
    <s v="Sala innan svæðis - flj."/>
    <n v="1169546"/>
    <n v="877.15949999999998"/>
    <x v="6"/>
    <x v="0"/>
    <s v="Innanlands"/>
    <m/>
  </r>
  <r>
    <s v="Söludælur"/>
    <s v="Akranes"/>
    <n v="300"/>
    <x v="11"/>
    <s v="Vesturland"/>
    <x v="7"/>
    <x v="3"/>
    <s v="Sala innan svæðis - flj."/>
    <n v="675646"/>
    <n v="584.43379000000004"/>
    <x v="6"/>
    <x v="0"/>
    <s v="Innanlands"/>
    <m/>
  </r>
  <r>
    <s v="Söludælur"/>
    <s v="Akranes"/>
    <n v="300"/>
    <x v="11"/>
    <s v="Vesturland"/>
    <x v="1"/>
    <x v="0"/>
    <s v="Sala innan svæðis - flj."/>
    <n v="1640321"/>
    <n v="1230.2407499999999"/>
    <x v="6"/>
    <x v="0"/>
    <s v="Innanlands"/>
    <m/>
  </r>
  <r>
    <s v="Söludælur"/>
    <s v="Akranes"/>
    <n v="300"/>
    <x v="11"/>
    <s v="Vesturland"/>
    <x v="7"/>
    <x v="3"/>
    <s v="Sala innan svæðis - flj."/>
    <n v="815263"/>
    <n v="705.202495"/>
    <x v="6"/>
    <x v="0"/>
    <s v="Innanlands"/>
    <m/>
  </r>
  <r>
    <s v="Söludælur"/>
    <s v="Akranes"/>
    <n v="300"/>
    <x v="11"/>
    <s v="Vesturland"/>
    <x v="1"/>
    <x v="0"/>
    <s v="Sala innan svæðis - flj."/>
    <n v="111151"/>
    <n v="83.363249999999994"/>
    <x v="6"/>
    <x v="0"/>
    <s v="Innanlands"/>
    <m/>
  </r>
  <r>
    <s v="Söludælur"/>
    <s v="Akranes"/>
    <n v="300"/>
    <x v="11"/>
    <s v="Vesturland"/>
    <x v="7"/>
    <x v="3"/>
    <s v="Sala innan svæðis - flj."/>
    <n v="85979"/>
    <n v="74.371835000000004"/>
    <x v="6"/>
    <x v="0"/>
    <s v="Innanlands"/>
    <m/>
  </r>
  <r>
    <s v="Söludælur"/>
    <s v="Akranes"/>
    <n v="300"/>
    <x v="11"/>
    <s v="Vesturland"/>
    <x v="1"/>
    <x v="0"/>
    <s v="Sala innan svæðis - flj."/>
    <n v="265740"/>
    <n v="199.30500000000001"/>
    <x v="6"/>
    <x v="0"/>
    <s v="Innanlands"/>
    <m/>
  </r>
  <r>
    <s v="Söludælur"/>
    <s v="Akranes"/>
    <n v="300"/>
    <x v="11"/>
    <s v="Vesturland"/>
    <x v="7"/>
    <x v="3"/>
    <s v="Sala innan svæðis - flj."/>
    <n v="148037"/>
    <n v="128.05200500000001"/>
    <x v="6"/>
    <x v="0"/>
    <s v="Innanlands"/>
    <m/>
  </r>
  <r>
    <s v="Söludælur"/>
    <s v="Grundartangi"/>
    <n v="300"/>
    <x v="11"/>
    <s v="Vesturland"/>
    <x v="1"/>
    <x v="0"/>
    <s v="Sala innan svæðis - flj."/>
    <n v="50594"/>
    <n v="37.945500000000003"/>
    <x v="6"/>
    <x v="0"/>
    <s v="Innanlands"/>
    <m/>
  </r>
  <r>
    <s v="Söludælur"/>
    <s v="Grundartangi"/>
    <n v="300"/>
    <x v="11"/>
    <s v="Vesturland"/>
    <x v="7"/>
    <x v="3"/>
    <s v="Sala innan svæðis - flj."/>
    <n v="49140"/>
    <n v="42.506099999999996"/>
    <x v="6"/>
    <x v="0"/>
    <s v="Innanlands"/>
    <m/>
  </r>
  <r>
    <s v="Akranes"/>
    <s v="Akranes"/>
    <n v="300"/>
    <x v="11"/>
    <s v="Vesturland"/>
    <x v="7"/>
    <x v="3"/>
    <s v="Sala innan svæðis - flj."/>
    <n v="274426"/>
    <n v="237.37849"/>
    <x v="4"/>
    <x v="0"/>
    <s v="Innanlands"/>
    <m/>
  </r>
  <r>
    <s v="Akranes"/>
    <s v="Akranes"/>
    <n v="300"/>
    <x v="11"/>
    <s v="Vesturland"/>
    <x v="8"/>
    <x v="3"/>
    <s v="Sala innan svæðis - flj."/>
    <n v="411982"/>
    <n v="356.36442999999997"/>
    <x v="4"/>
    <x v="2"/>
    <s v="Innanlands"/>
    <m/>
  </r>
  <r>
    <s v="Akranes"/>
    <s v="Akranes"/>
    <n v="300"/>
    <x v="11"/>
    <s v="Vesturland"/>
    <x v="12"/>
    <x v="4"/>
    <s v="Sala innan svæðis - flj."/>
    <n v="152444"/>
    <n v="132.77872399999998"/>
    <x v="5"/>
    <x v="2"/>
    <s v="Innanlands"/>
    <m/>
  </r>
  <r>
    <s v="Söludælur"/>
    <s v="Grundartangi"/>
    <n v="300"/>
    <x v="11"/>
    <s v="Vesturland"/>
    <x v="6"/>
    <x v="3"/>
    <s v="Sala innan svæðis - flj."/>
    <n v="189346"/>
    <n v="163.78429"/>
    <x v="9"/>
    <x v="2"/>
    <s v="Innanlands"/>
    <m/>
  </r>
  <r>
    <s v="Akranes"/>
    <s v="Akranes"/>
    <n v="300"/>
    <x v="11"/>
    <s v="Vesturland"/>
    <x v="9"/>
    <x v="3"/>
    <s v="Sala innan svæðis - flj."/>
    <n v="311135"/>
    <n v="269.131775"/>
    <x v="4"/>
    <x v="2"/>
    <s v="Innanlands"/>
    <m/>
  </r>
  <r>
    <s v="Akranes"/>
    <s v="Akranes"/>
    <n v="300"/>
    <x v="11"/>
    <s v="Vesturland"/>
    <x v="10"/>
    <x v="3"/>
    <s v="Sala innan svæðis - flj."/>
    <n v="782790"/>
    <n v="677.11334999999997"/>
    <x v="4"/>
    <x v="2"/>
    <s v="Innanlands"/>
    <m/>
  </r>
  <r>
    <s v="Akranes"/>
    <s v="Akranes"/>
    <n v="300"/>
    <x v="11"/>
    <s v="Vesturland"/>
    <x v="11"/>
    <x v="4"/>
    <s v="Sala innan svæðis - flj."/>
    <n v="114504"/>
    <n v="114.504"/>
    <x v="5"/>
    <x v="2"/>
    <s v="Innanlands"/>
    <m/>
  </r>
  <r>
    <s v="Akranes"/>
    <s v="Akranes"/>
    <n v="300"/>
    <x v="11"/>
    <s v="Vesturland"/>
    <x v="6"/>
    <x v="3"/>
    <s v="Sala innan svæðis - flj."/>
    <n v="1412473"/>
    <n v="1221.789145"/>
    <x v="9"/>
    <x v="2"/>
    <s v="Innanlands"/>
    <m/>
  </r>
  <r>
    <s v="Reykjavík"/>
    <s v="Akranes"/>
    <n v="300"/>
    <x v="11"/>
    <s v="Vesturland"/>
    <x v="6"/>
    <x v="3"/>
    <s v="Sala utan svæðis - flj."/>
    <n v="239095"/>
    <n v="206.81717499999999"/>
    <x v="9"/>
    <x v="3"/>
    <s v="Innanlands"/>
    <m/>
  </r>
  <r>
    <s v="Reykjavík"/>
    <s v="Akranes"/>
    <n v="300"/>
    <x v="11"/>
    <s v="Vesturland"/>
    <x v="7"/>
    <x v="3"/>
    <s v="Sala utan svæðis - flj."/>
    <n v="50686"/>
    <n v="43.843389999999999"/>
    <x v="4"/>
    <x v="0"/>
    <s v="Innanlands"/>
    <m/>
  </r>
  <r>
    <s v="Reykjavík"/>
    <s v="Akranes"/>
    <n v="300"/>
    <x v="11"/>
    <s v="Vesturland"/>
    <x v="12"/>
    <x v="4"/>
    <s v="Sala utan svæðis - flj."/>
    <n v="339463"/>
    <n v="295.67227299999996"/>
    <x v="5"/>
    <x v="2"/>
    <s v="Innanlands"/>
    <m/>
  </r>
  <r>
    <s v="Reykjavík"/>
    <s v="Akranes"/>
    <n v="300"/>
    <x v="11"/>
    <s v="Vesturland"/>
    <x v="9"/>
    <x v="3"/>
    <s v="Sala utan svæðis - flj."/>
    <n v="132965"/>
    <n v="115.01472500000001"/>
    <x v="4"/>
    <x v="2"/>
    <s v="Innanlands"/>
    <m/>
  </r>
  <r>
    <s v="Reykjavík"/>
    <s v="Akranes"/>
    <n v="300"/>
    <x v="11"/>
    <s v="Vesturland"/>
    <x v="10"/>
    <x v="3"/>
    <s v="Sala utan svæðis - flj."/>
    <n v="4119"/>
    <n v="3.562935"/>
    <x v="4"/>
    <x v="2"/>
    <s v="Innanlands"/>
    <m/>
  </r>
  <r>
    <s v="Akranes"/>
    <s v="Akranes"/>
    <n v="300"/>
    <x v="11"/>
    <s v="Vesturland"/>
    <x v="6"/>
    <x v="3"/>
    <s v="Sala ekki flutningsjöfnuð"/>
    <n v="369185"/>
    <n v="319.34502500000002"/>
    <x v="9"/>
    <x v="3"/>
    <s v="Millilanda"/>
    <m/>
  </r>
  <r>
    <s v="Akranes"/>
    <s v="Ferstikla"/>
    <n v="301"/>
    <x v="11"/>
    <s v="Vesturland"/>
    <x v="6"/>
    <x v="3"/>
    <s v="Sala utan svæðis - flj."/>
    <n v="17013"/>
    <n v="14.716244999999999"/>
    <x v="9"/>
    <x v="3"/>
    <s v="Innanlands"/>
    <m/>
  </r>
  <r>
    <s v="Reykjavík"/>
    <s v="Ferstikla"/>
    <n v="301"/>
    <x v="11"/>
    <s v="Vesturland"/>
    <x v="6"/>
    <x v="3"/>
    <s v="Sala utan svæðis - flj."/>
    <n v="48069"/>
    <n v="41.579684999999998"/>
    <x v="9"/>
    <x v="3"/>
    <s v="Innanlands"/>
    <m/>
  </r>
  <r>
    <s v="Söludælur"/>
    <s v="Akranes"/>
    <n v="300"/>
    <x v="11"/>
    <s v="Vesturland"/>
    <x v="6"/>
    <x v="3"/>
    <s v="Sala innan svæðis - flj."/>
    <n v="57124"/>
    <n v="49.412260000000003"/>
    <x v="7"/>
    <x v="2"/>
    <s v="Innanlands"/>
    <m/>
  </r>
  <r>
    <s v="Söludælur"/>
    <s v="Akranes"/>
    <n v="300"/>
    <x v="11"/>
    <s v="Vesturland"/>
    <x v="1"/>
    <x v="0"/>
    <s v="Sala innan svæðis - flj."/>
    <n v="1229001"/>
    <n v="921.75075000000004"/>
    <x v="4"/>
    <x v="0"/>
    <s v="Innanlands"/>
    <m/>
  </r>
  <r>
    <s v="Söludælur"/>
    <s v="Akranes"/>
    <n v="300"/>
    <x v="11"/>
    <s v="Vesturland"/>
    <x v="7"/>
    <x v="3"/>
    <s v="Sala innan svæðis - flj."/>
    <n v="682140"/>
    <n v="590.05110000000002"/>
    <x v="4"/>
    <x v="0"/>
    <s v="Innanlands"/>
    <m/>
  </r>
  <r>
    <s v="Söludælur"/>
    <s v="Akranes"/>
    <n v="300"/>
    <x v="11"/>
    <s v="Vesturland"/>
    <x v="1"/>
    <x v="0"/>
    <s v="Sala innan svæðis - flj."/>
    <n v="1607740"/>
    <n v="1205.8050000000001"/>
    <x v="4"/>
    <x v="0"/>
    <s v="Innanlands"/>
    <m/>
  </r>
  <r>
    <s v="Söludælur"/>
    <s v="Akranes"/>
    <n v="300"/>
    <x v="11"/>
    <s v="Vesturland"/>
    <x v="7"/>
    <x v="3"/>
    <s v="Sala innan svæðis - flj."/>
    <n v="756146"/>
    <n v="654.06628999999998"/>
    <x v="4"/>
    <x v="0"/>
    <s v="Innanlands"/>
    <m/>
  </r>
  <r>
    <s v="Akranes"/>
    <s v="Akranes"/>
    <n v="300"/>
    <x v="11"/>
    <s v="Vesturland"/>
    <x v="9"/>
    <x v="3"/>
    <s v="Sala ekki flutningsjöfnuð"/>
    <n v="925029"/>
    <n v="800.15008499999999"/>
    <x v="10"/>
    <x v="3"/>
    <s v="Millilanda"/>
    <m/>
  </r>
  <r>
    <s v="Söludælur"/>
    <s v="Akranes"/>
    <n v="300"/>
    <x v="11"/>
    <s v="Vesturland"/>
    <x v="1"/>
    <x v="0"/>
    <s v="Sala innan svæðis - flj."/>
    <n v="162239"/>
    <n v="121.67925"/>
    <x v="4"/>
    <x v="0"/>
    <s v="Innanlands"/>
    <m/>
  </r>
  <r>
    <s v="Söludælur"/>
    <s v="Akranes"/>
    <n v="300"/>
    <x v="11"/>
    <s v="Vesturland"/>
    <x v="7"/>
    <x v="3"/>
    <s v="Sala innan svæðis - flj."/>
    <n v="174833"/>
    <n v="151.23054500000001"/>
    <x v="4"/>
    <x v="0"/>
    <s v="Innanlands"/>
    <m/>
  </r>
  <r>
    <s v="Söludælur"/>
    <s v="Akranes"/>
    <n v="300"/>
    <x v="11"/>
    <s v="Vesturland"/>
    <x v="1"/>
    <x v="0"/>
    <s v="Sala innan svæðis - flj."/>
    <n v="265508"/>
    <n v="199.131"/>
    <x v="4"/>
    <x v="0"/>
    <s v="Innanlands"/>
    <m/>
  </r>
  <r>
    <s v="Söludælur"/>
    <s v="Akranes"/>
    <n v="300"/>
    <x v="11"/>
    <s v="Vesturland"/>
    <x v="7"/>
    <x v="3"/>
    <s v="Sala innan svæðis - flj."/>
    <n v="163739"/>
    <n v="141.63423499999999"/>
    <x v="4"/>
    <x v="0"/>
    <s v="Innanlands"/>
    <m/>
  </r>
  <r>
    <s v="Akranes"/>
    <s v="Akranes"/>
    <n v="300"/>
    <x v="11"/>
    <s v="Vesturland"/>
    <x v="7"/>
    <x v="3"/>
    <s v="Sala innan svæðis - flj."/>
    <n v="319411"/>
    <n v="276.29051500000003"/>
    <x v="2"/>
    <x v="0"/>
    <s v="Innanlands"/>
    <m/>
  </r>
  <r>
    <s v="Reykjavík"/>
    <s v="Ferstikla"/>
    <n v="301"/>
    <x v="11"/>
    <s v="Vesturland"/>
    <x v="11"/>
    <x v="4"/>
    <s v="Sala utan svæðis - flj."/>
    <n v="1736654"/>
    <n v="1736.654"/>
    <x v="5"/>
    <x v="2"/>
    <s v="Innanlands"/>
    <m/>
  </r>
  <r>
    <s v="Akranes"/>
    <s v="Akranes"/>
    <n v="300"/>
    <x v="11"/>
    <s v="Vesturland"/>
    <x v="8"/>
    <x v="3"/>
    <s v="Sala innan svæðis - flj."/>
    <n v="391304"/>
    <n v="338.47796"/>
    <x v="2"/>
    <x v="2"/>
    <s v="Innanlands"/>
    <m/>
  </r>
  <r>
    <s v="Akranes"/>
    <s v="Akranes"/>
    <n v="300"/>
    <x v="11"/>
    <s v="Vesturland"/>
    <x v="12"/>
    <x v="4"/>
    <s v="Sala innan svæðis - flj."/>
    <n v="0"/>
    <n v="0"/>
    <x v="3"/>
    <x v="2"/>
    <s v="Innanlands"/>
    <m/>
  </r>
  <r>
    <s v="Akranes"/>
    <s v="Akranes"/>
    <n v="300"/>
    <x v="11"/>
    <s v="Vesturland"/>
    <x v="9"/>
    <x v="3"/>
    <s v="Sala innan svæðis - flj."/>
    <n v="201282"/>
    <n v="174.10892999999999"/>
    <x v="2"/>
    <x v="2"/>
    <s v="Innanlands"/>
    <m/>
  </r>
  <r>
    <s v="Akranes"/>
    <s v="Akranes"/>
    <n v="300"/>
    <x v="11"/>
    <s v="Vesturland"/>
    <x v="10"/>
    <x v="3"/>
    <s v="Sala innan svæðis - flj."/>
    <n v="884747"/>
    <n v="765.30615499999999"/>
    <x v="2"/>
    <x v="2"/>
    <s v="Innanlands"/>
    <m/>
  </r>
  <r>
    <s v="Akranes"/>
    <s v="Akranes"/>
    <n v="300"/>
    <x v="11"/>
    <s v="Vesturland"/>
    <x v="11"/>
    <x v="4"/>
    <s v="Sala innan svæðis - flj."/>
    <n v="106488"/>
    <n v="106.488"/>
    <x v="3"/>
    <x v="2"/>
    <s v="Innanlands"/>
    <m/>
  </r>
  <r>
    <s v="Akranes"/>
    <s v="Akranes"/>
    <n v="300"/>
    <x v="11"/>
    <s v="Vesturland"/>
    <x v="11"/>
    <x v="4"/>
    <s v="Sala ekki flutningsjöfnuð"/>
    <n v="3230131"/>
    <n v="3230.1309999999999"/>
    <x v="1"/>
    <x v="3"/>
    <s v="Millilanda"/>
    <m/>
  </r>
  <r>
    <s v="Söludælur"/>
    <s v="Akranes"/>
    <n v="300"/>
    <x v="11"/>
    <s v="Vesturland"/>
    <x v="6"/>
    <x v="3"/>
    <s v="Sala innan svæðis - flj."/>
    <n v="64980"/>
    <n v="56.207699999999996"/>
    <x v="7"/>
    <x v="2"/>
    <s v="Innanlands"/>
    <m/>
  </r>
  <r>
    <s v="Reykjavík"/>
    <s v="Akranes"/>
    <n v="300"/>
    <x v="11"/>
    <s v="Vesturland"/>
    <x v="7"/>
    <x v="3"/>
    <s v="Sala innan svæðis - flj."/>
    <n v="0"/>
    <n v="0"/>
    <x v="2"/>
    <x v="0"/>
    <s v="Innanlands"/>
    <m/>
  </r>
  <r>
    <s v="Reykjavík"/>
    <s v="Akranes"/>
    <n v="300"/>
    <x v="11"/>
    <s v="Vesturland"/>
    <x v="7"/>
    <x v="3"/>
    <s v="Sala utan svæðis - flj."/>
    <n v="50469"/>
    <n v="43.655684999999998"/>
    <x v="2"/>
    <x v="0"/>
    <s v="Innanlands"/>
    <m/>
  </r>
  <r>
    <s v="Reykjavík"/>
    <s v="Akranes"/>
    <n v="300"/>
    <x v="11"/>
    <s v="Vesturland"/>
    <x v="9"/>
    <x v="3"/>
    <s v="Sala utan svæðis - flj."/>
    <n v="8024"/>
    <n v="6.94076"/>
    <x v="2"/>
    <x v="2"/>
    <s v="Innanlands"/>
    <m/>
  </r>
  <r>
    <s v="Söludælur"/>
    <s v="Akranes"/>
    <n v="300"/>
    <x v="11"/>
    <s v="Vesturland"/>
    <x v="6"/>
    <x v="3"/>
    <s v="Sala innan svæðis - flj."/>
    <n v="19499"/>
    <n v="16.866634999999999"/>
    <x v="7"/>
    <x v="2"/>
    <s v="Innanlands"/>
    <m/>
  </r>
  <r>
    <s v="Söludælur"/>
    <s v="Grundartangi"/>
    <n v="300"/>
    <x v="11"/>
    <s v="Vesturland"/>
    <x v="6"/>
    <x v="3"/>
    <s v="Sala innan svæðis - flj."/>
    <n v="266695"/>
    <n v="230.69117499999999"/>
    <x v="7"/>
    <x v="2"/>
    <s v="Innanlands"/>
    <m/>
  </r>
  <r>
    <s v="Akranes"/>
    <s v="Akranes"/>
    <n v="300"/>
    <x v="11"/>
    <s v="Vesturland"/>
    <x v="6"/>
    <x v="3"/>
    <s v="Sala innan svæðis - flj."/>
    <n v="1285205"/>
    <n v="1111.702325"/>
    <x v="7"/>
    <x v="2"/>
    <s v="Innanlands"/>
    <m/>
  </r>
  <r>
    <s v="Reykjavík"/>
    <s v="Akranes"/>
    <n v="300"/>
    <x v="11"/>
    <s v="Vesturland"/>
    <x v="6"/>
    <x v="3"/>
    <s v="Sala utan svæðis - flj."/>
    <n v="217565"/>
    <n v="188.193725"/>
    <x v="7"/>
    <x v="3"/>
    <s v="Innanlands"/>
    <m/>
  </r>
  <r>
    <s v="Akranes"/>
    <s v="Akranes"/>
    <n v="300"/>
    <x v="11"/>
    <s v="Vesturland"/>
    <x v="6"/>
    <x v="3"/>
    <s v="Sala ekki flutningsjöfnuð"/>
    <n v="338027"/>
    <n v="292.39335499999999"/>
    <x v="7"/>
    <x v="3"/>
    <s v="Millilanda"/>
    <m/>
  </r>
  <r>
    <s v="Söludælur"/>
    <s v="Akranes"/>
    <n v="300"/>
    <x v="11"/>
    <s v="Vesturland"/>
    <x v="1"/>
    <x v="0"/>
    <s v="Sala innan svæðis - flj."/>
    <n v="1229248"/>
    <n v="921.93600000000004"/>
    <x v="2"/>
    <x v="0"/>
    <s v="Innanlands"/>
    <m/>
  </r>
  <r>
    <s v="Söludælur"/>
    <s v="Akranes"/>
    <n v="300"/>
    <x v="11"/>
    <s v="Vesturland"/>
    <x v="7"/>
    <x v="3"/>
    <s v="Sala innan svæðis - flj."/>
    <n v="638875"/>
    <n v="552.62687500000004"/>
    <x v="2"/>
    <x v="0"/>
    <s v="Innanlands"/>
    <m/>
  </r>
  <r>
    <s v="Söludælur"/>
    <s v="Akranes"/>
    <n v="300"/>
    <x v="11"/>
    <s v="Vesturland"/>
    <x v="1"/>
    <x v="0"/>
    <s v="Sala innan svæðis - flj."/>
    <n v="1663252"/>
    <n v="1247.4390000000001"/>
    <x v="2"/>
    <x v="0"/>
    <s v="Innanlands"/>
    <m/>
  </r>
  <r>
    <s v="Söludælur"/>
    <s v="Akranes"/>
    <n v="300"/>
    <x v="11"/>
    <s v="Vesturland"/>
    <x v="7"/>
    <x v="3"/>
    <s v="Sala innan svæðis - flj."/>
    <n v="754764"/>
    <n v="652.87085999999999"/>
    <x v="2"/>
    <x v="0"/>
    <s v="Innanlands"/>
    <m/>
  </r>
  <r>
    <s v="Söludælur"/>
    <s v="Akranes"/>
    <n v="300"/>
    <x v="11"/>
    <s v="Vesturland"/>
    <x v="1"/>
    <x v="0"/>
    <s v="Sala innan svæðis - flj."/>
    <n v="154999"/>
    <n v="116.24925"/>
    <x v="2"/>
    <x v="0"/>
    <s v="Innanlands"/>
    <m/>
  </r>
  <r>
    <s v="Söludælur"/>
    <s v="Akranes"/>
    <n v="300"/>
    <x v="11"/>
    <s v="Vesturland"/>
    <x v="7"/>
    <x v="3"/>
    <s v="Sala innan svæðis - flj."/>
    <n v="182437"/>
    <n v="157.80800500000001"/>
    <x v="2"/>
    <x v="0"/>
    <s v="Innanlands"/>
    <m/>
  </r>
  <r>
    <s v="Söludælur"/>
    <s v="Akranes"/>
    <n v="300"/>
    <x v="11"/>
    <s v="Vesturland"/>
    <x v="1"/>
    <x v="0"/>
    <s v="Sala innan svæðis - flj."/>
    <n v="343657"/>
    <n v="257.74275"/>
    <x v="2"/>
    <x v="0"/>
    <s v="Innanlands"/>
    <m/>
  </r>
  <r>
    <s v="Söludælur"/>
    <s v="Akranes"/>
    <n v="300"/>
    <x v="11"/>
    <s v="Vesturland"/>
    <x v="7"/>
    <x v="3"/>
    <s v="Sala innan svæðis - flj."/>
    <n v="238217"/>
    <n v="206.057705"/>
    <x v="2"/>
    <x v="0"/>
    <s v="Innanlands"/>
    <m/>
  </r>
  <r>
    <s v="Akranes"/>
    <s v="Akranes"/>
    <n v="300"/>
    <x v="11"/>
    <s v="Vesturland"/>
    <x v="7"/>
    <x v="3"/>
    <s v="Sala innan svæðis - flj."/>
    <n v="828143"/>
    <n v="716.34369499999991"/>
    <x v="1"/>
    <x v="0"/>
    <s v="Innanlands"/>
    <m/>
  </r>
  <r>
    <s v="Akranes"/>
    <s v="Ferstikla"/>
    <n v="301"/>
    <x v="11"/>
    <s v="Vesturland"/>
    <x v="6"/>
    <x v="3"/>
    <s v="Sala utan svæðis - flj."/>
    <n v="11737"/>
    <n v="10.152505"/>
    <x v="7"/>
    <x v="3"/>
    <s v="Innanlands"/>
    <m/>
  </r>
  <r>
    <s v="Akranes"/>
    <s v="Akranes"/>
    <n v="300"/>
    <x v="11"/>
    <s v="Vesturland"/>
    <x v="8"/>
    <x v="3"/>
    <s v="Sala innan svæðis - flj."/>
    <n v="549612"/>
    <n v="475.41437999999999"/>
    <x v="1"/>
    <x v="2"/>
    <s v="Innanlands"/>
    <m/>
  </r>
  <r>
    <s v="Reykjavík"/>
    <s v="Ferstikla"/>
    <n v="301"/>
    <x v="11"/>
    <s v="Vesturland"/>
    <x v="6"/>
    <x v="3"/>
    <s v="Sala utan svæðis - flj."/>
    <n v="69141"/>
    <n v="59.806964999999998"/>
    <x v="7"/>
    <x v="3"/>
    <s v="Innanlands"/>
    <m/>
  </r>
  <r>
    <s v="Akranes"/>
    <s v="Akranes"/>
    <n v="300"/>
    <x v="11"/>
    <s v="Vesturland"/>
    <x v="9"/>
    <x v="3"/>
    <s v="Sala innan svæðis - flj."/>
    <n v="1087464"/>
    <n v="940.65635999999995"/>
    <x v="1"/>
    <x v="2"/>
    <s v="Innanlands"/>
    <m/>
  </r>
  <r>
    <s v="Akranes"/>
    <s v="Akranes"/>
    <n v="300"/>
    <x v="11"/>
    <s v="Vesturland"/>
    <x v="9"/>
    <x v="3"/>
    <s v="Sala ekki flutningsjöfnuð"/>
    <n v="192691"/>
    <n v="166.67771500000001"/>
    <x v="9"/>
    <x v="3"/>
    <s v="Millilanda"/>
    <m/>
  </r>
  <r>
    <s v="Akranes"/>
    <s v="Akranes"/>
    <n v="300"/>
    <x v="11"/>
    <s v="Vesturland"/>
    <x v="10"/>
    <x v="3"/>
    <s v="Sala innan svæðis - flj."/>
    <n v="475376"/>
    <n v="411.20024000000001"/>
    <x v="1"/>
    <x v="2"/>
    <s v="Innanlands"/>
    <m/>
  </r>
  <r>
    <s v="Söludælur"/>
    <s v="Akranes"/>
    <n v="300"/>
    <x v="11"/>
    <s v="Vesturland"/>
    <x v="6"/>
    <x v="3"/>
    <s v="Sala innan svæðis - flj."/>
    <n v="65115"/>
    <n v="56.324475"/>
    <x v="5"/>
    <x v="2"/>
    <s v="Innanlands"/>
    <m/>
  </r>
  <r>
    <s v="Akranes"/>
    <s v="Akranes"/>
    <n v="300"/>
    <x v="11"/>
    <s v="Vesturland"/>
    <x v="11"/>
    <x v="4"/>
    <s v="Sala ekki flutningsjöfnuð"/>
    <n v="2080577"/>
    <n v="2080.5770000000002"/>
    <x v="2"/>
    <x v="3"/>
    <s v="Millilanda"/>
    <m/>
  </r>
  <r>
    <s v="Akranes"/>
    <s v="Akranes"/>
    <n v="300"/>
    <x v="11"/>
    <s v="Vesturland"/>
    <x v="11"/>
    <x v="4"/>
    <s v="Sala ekki flutningsjöfnuð"/>
    <n v="1941017"/>
    <n v="1941.0170000000001"/>
    <x v="4"/>
    <x v="3"/>
    <s v="Millilanda"/>
    <m/>
  </r>
  <r>
    <s v="Reyðarfjörður"/>
    <s v="Akranes"/>
    <n v="300"/>
    <x v="11"/>
    <s v="Vesturland"/>
    <x v="9"/>
    <x v="3"/>
    <s v="Sala utan svæðis - flj."/>
    <n v="59318"/>
    <n v="51.310070000000003"/>
    <x v="1"/>
    <x v="2"/>
    <s v="Innanlands"/>
    <m/>
  </r>
  <r>
    <s v="Reykjavík"/>
    <s v="Akranes"/>
    <n v="300"/>
    <x v="11"/>
    <s v="Vesturland"/>
    <x v="1"/>
    <x v="0"/>
    <s v="Sala innan svæðis - flj."/>
    <n v="0"/>
    <n v="0"/>
    <x v="1"/>
    <x v="0"/>
    <s v="Innanlands"/>
    <m/>
  </r>
  <r>
    <s v="Reykjavík"/>
    <s v="Akranes"/>
    <n v="300"/>
    <x v="11"/>
    <s v="Vesturland"/>
    <x v="1"/>
    <x v="0"/>
    <s v="Sala utan svæðis - flj."/>
    <n v="89422"/>
    <n v="67.066500000000005"/>
    <x v="1"/>
    <x v="0"/>
    <s v="Innanlands"/>
    <m/>
  </r>
  <r>
    <s v="Reykjavík"/>
    <s v="Akranes"/>
    <n v="300"/>
    <x v="11"/>
    <s v="Vesturland"/>
    <x v="4"/>
    <x v="2"/>
    <s v="Sala utan svæðis - flj."/>
    <n v="3102"/>
    <n v="2.5126200000000005"/>
    <x v="1"/>
    <x v="1"/>
    <s v="Innanlands"/>
    <m/>
  </r>
  <r>
    <s v="Reykjavík"/>
    <s v="Akranes"/>
    <n v="300"/>
    <x v="11"/>
    <s v="Vesturland"/>
    <x v="7"/>
    <x v="3"/>
    <s v="Sala innan svæðis - flj."/>
    <n v="3612"/>
    <n v="3.1243799999999999"/>
    <x v="1"/>
    <x v="0"/>
    <s v="Innanlands"/>
    <m/>
  </r>
  <r>
    <s v="Reykjavík"/>
    <s v="Akranes"/>
    <n v="300"/>
    <x v="11"/>
    <s v="Vesturland"/>
    <x v="7"/>
    <x v="3"/>
    <s v="Sala utan svæðis - flj."/>
    <n v="59886"/>
    <n v="51.801389999999998"/>
    <x v="1"/>
    <x v="0"/>
    <s v="Innanlands"/>
    <m/>
  </r>
  <r>
    <s v="Söludælur"/>
    <s v="Ferstikla"/>
    <n v="301"/>
    <x v="11"/>
    <s v="Vesturland"/>
    <x v="7"/>
    <x v="3"/>
    <s v="Sala innan svæðis - flj."/>
    <n v="35002"/>
    <n v="30.276730000000001"/>
    <x v="0"/>
    <x v="0"/>
    <s v="Innanlands"/>
    <m/>
  </r>
  <r>
    <s v="Söludælur"/>
    <s v="Akranes"/>
    <n v="300"/>
    <x v="11"/>
    <s v="Vesturland"/>
    <x v="6"/>
    <x v="3"/>
    <s v="Sala innan svæðis - flj."/>
    <n v="110207"/>
    <n v="95.329054999999997"/>
    <x v="5"/>
    <x v="2"/>
    <s v="Innanlands"/>
    <m/>
  </r>
  <r>
    <s v="Söludælur"/>
    <s v="Akranes"/>
    <n v="300"/>
    <x v="11"/>
    <s v="Vesturland"/>
    <x v="6"/>
    <x v="3"/>
    <s v="Sala innan svæðis - flj."/>
    <n v="40050"/>
    <n v="34.643250000000002"/>
    <x v="5"/>
    <x v="2"/>
    <s v="Innanlands"/>
    <m/>
  </r>
  <r>
    <s v="Söludælur"/>
    <s v="Akranes"/>
    <n v="300"/>
    <x v="11"/>
    <s v="Vesturland"/>
    <x v="1"/>
    <x v="0"/>
    <s v="Sala innan svæðis - flj."/>
    <n v="759522"/>
    <n v="569.64149999999995"/>
    <x v="1"/>
    <x v="0"/>
    <s v="Innanlands"/>
    <m/>
  </r>
  <r>
    <s v="Söludælur"/>
    <s v="Akranes"/>
    <n v="300"/>
    <x v="11"/>
    <s v="Vesturland"/>
    <x v="15"/>
    <x v="0"/>
    <s v="Sala innan svæðis - flj."/>
    <n v="1185"/>
    <n v="0.88875000000000004"/>
    <x v="1"/>
    <x v="0"/>
    <s v="Innanlands"/>
    <m/>
  </r>
  <r>
    <s v="Söludælur"/>
    <s v="Grundartangi"/>
    <n v="300"/>
    <x v="11"/>
    <s v="Vesturland"/>
    <x v="6"/>
    <x v="3"/>
    <s v="Sala innan svæðis - flj."/>
    <n v="349008"/>
    <n v="301.89191999999997"/>
    <x v="5"/>
    <x v="2"/>
    <s v="Innanlands"/>
    <m/>
  </r>
  <r>
    <s v="Söludælur"/>
    <s v="Akranes"/>
    <n v="300"/>
    <x v="11"/>
    <s v="Vesturland"/>
    <x v="7"/>
    <x v="3"/>
    <s v="Sala innan svæðis - flj."/>
    <n v="243968"/>
    <n v="211.03232"/>
    <x v="1"/>
    <x v="0"/>
    <s v="Innanlands"/>
    <m/>
  </r>
  <r>
    <s v="Söludælur"/>
    <s v="Akranes"/>
    <n v="300"/>
    <x v="11"/>
    <s v="Vesturland"/>
    <x v="1"/>
    <x v="0"/>
    <s v="Sala innan svæðis - flj."/>
    <n v="1927557"/>
    <n v="1445.6677500000001"/>
    <x v="1"/>
    <x v="0"/>
    <s v="Innanlands"/>
    <m/>
  </r>
  <r>
    <s v="Söludælur"/>
    <s v="Akranes"/>
    <n v="300"/>
    <x v="11"/>
    <s v="Vesturland"/>
    <x v="7"/>
    <x v="3"/>
    <s v="Sala innan svæðis - flj."/>
    <n v="818270"/>
    <n v="707.80355000000009"/>
    <x v="1"/>
    <x v="0"/>
    <s v="Innanlands"/>
    <m/>
  </r>
  <r>
    <s v="Söludælur"/>
    <s v="Akranes"/>
    <n v="300"/>
    <x v="11"/>
    <s v="Vesturland"/>
    <x v="1"/>
    <x v="0"/>
    <s v="Sala innan svæðis - flj."/>
    <n v="162343"/>
    <n v="121.75725"/>
    <x v="1"/>
    <x v="0"/>
    <s v="Innanlands"/>
    <m/>
  </r>
  <r>
    <s v="Söludælur"/>
    <s v="Akranes"/>
    <n v="300"/>
    <x v="11"/>
    <s v="Vesturland"/>
    <x v="7"/>
    <x v="3"/>
    <s v="Sala innan svæðis - flj."/>
    <n v="576677"/>
    <n v="498.825605"/>
    <x v="1"/>
    <x v="0"/>
    <s v="Innanlands"/>
    <m/>
  </r>
  <r>
    <s v="Söludælur"/>
    <s v="Akranes"/>
    <n v="300"/>
    <x v="11"/>
    <s v="Vesturland"/>
    <x v="1"/>
    <x v="0"/>
    <s v="Sala innan svæðis - flj."/>
    <n v="551467"/>
    <n v="413.60025000000002"/>
    <x v="1"/>
    <x v="0"/>
    <s v="Innanlands"/>
    <m/>
  </r>
  <r>
    <s v="Söludælur"/>
    <s v="Akranes"/>
    <n v="300"/>
    <x v="11"/>
    <s v="Vesturland"/>
    <x v="7"/>
    <x v="3"/>
    <s v="Sala innan svæðis - flj."/>
    <n v="226747"/>
    <n v="196.136155"/>
    <x v="1"/>
    <x v="0"/>
    <s v="Innanlands"/>
    <m/>
  </r>
  <r>
    <s v="Akranes"/>
    <s v="Akranes"/>
    <n v="300"/>
    <x v="11"/>
    <s v="Vesturland"/>
    <x v="6"/>
    <x v="3"/>
    <s v="Sala innan svæðis - flj."/>
    <n v="856323"/>
    <n v="740.71939499999996"/>
    <x v="5"/>
    <x v="2"/>
    <s v="Innanlands"/>
    <m/>
  </r>
  <r>
    <s v="Reykjavík"/>
    <s v="Akranes"/>
    <n v="300"/>
    <x v="11"/>
    <s v="Vesturland"/>
    <x v="6"/>
    <x v="3"/>
    <s v="Sala utan svæðis - flj."/>
    <n v="484255"/>
    <n v="418.88057500000002"/>
    <x v="5"/>
    <x v="3"/>
    <s v="Innanlands"/>
    <m/>
  </r>
  <r>
    <s v="Akranes"/>
    <s v="Akranes"/>
    <n v="300"/>
    <x v="11"/>
    <s v="Vesturland"/>
    <x v="6"/>
    <x v="3"/>
    <s v="Sala ekki flutningsjöfnuð"/>
    <n v="121147"/>
    <n v="104.79215499999999"/>
    <x v="5"/>
    <x v="3"/>
    <s v="Millilanda"/>
    <m/>
  </r>
  <r>
    <s v="Akranes"/>
    <s v="Ferstikla"/>
    <n v="301"/>
    <x v="11"/>
    <s v="Vesturland"/>
    <x v="6"/>
    <x v="3"/>
    <s v="Sala utan svæðis - flj."/>
    <n v="7299"/>
    <n v="6.3136350000000006"/>
    <x v="5"/>
    <x v="3"/>
    <s v="Innanlands"/>
    <m/>
  </r>
  <r>
    <s v="Reykjavík"/>
    <s v="Ferstikla"/>
    <n v="301"/>
    <x v="11"/>
    <s v="Vesturland"/>
    <x v="6"/>
    <x v="3"/>
    <s v="Sala utan svæðis - flj."/>
    <n v="365252"/>
    <n v="315.94297999999998"/>
    <x v="5"/>
    <x v="3"/>
    <s v="Innanlands"/>
    <m/>
  </r>
  <r>
    <s v="Söludælur"/>
    <s v="Ferstikla"/>
    <n v="301"/>
    <x v="11"/>
    <s v="Vesturland"/>
    <x v="6"/>
    <x v="3"/>
    <s v="Sala innan svæðis - flj."/>
    <n v="31159"/>
    <n v="26.952535000000001"/>
    <x v="5"/>
    <x v="2"/>
    <s v="Innanlands"/>
    <m/>
  </r>
  <r>
    <s v="Söludælur"/>
    <s v="Akranes"/>
    <n v="300"/>
    <x v="11"/>
    <s v="Vesturland"/>
    <x v="6"/>
    <x v="3"/>
    <s v="Sala innan svæðis - flj."/>
    <n v="75503"/>
    <n v="65.310095000000004"/>
    <x v="3"/>
    <x v="2"/>
    <s v="Innanlands"/>
    <m/>
  </r>
  <r>
    <s v="Akranes"/>
    <s v="Akranes"/>
    <n v="300"/>
    <x v="11"/>
    <s v="Vesturland"/>
    <x v="9"/>
    <x v="3"/>
    <s v="Sala ekki flutningsjöfnuð"/>
    <n v="220666"/>
    <n v="190.87609"/>
    <x v="7"/>
    <x v="3"/>
    <s v="Millilanda"/>
    <m/>
  </r>
  <r>
    <s v="Reykjavík"/>
    <s v="Ferstikla"/>
    <n v="301"/>
    <x v="11"/>
    <s v="Vesturland"/>
    <x v="7"/>
    <x v="3"/>
    <s v="Sala utan svæðis - flj."/>
    <n v="11037"/>
    <n v="9.5470049999999986"/>
    <x v="3"/>
    <x v="0"/>
    <s v="Innanlands"/>
    <m/>
  </r>
  <r>
    <s v="Söludælur"/>
    <s v="Ferstikla"/>
    <n v="301"/>
    <x v="11"/>
    <s v="Vesturland"/>
    <x v="1"/>
    <x v="0"/>
    <s v="Sala innan svæðis - flj."/>
    <n v="55821"/>
    <n v="41.865749999999998"/>
    <x v="3"/>
    <x v="0"/>
    <s v="Innanlands"/>
    <m/>
  </r>
  <r>
    <s v="Söludælur"/>
    <s v="Ferstikla"/>
    <n v="301"/>
    <x v="11"/>
    <s v="Vesturland"/>
    <x v="7"/>
    <x v="3"/>
    <s v="Sala innan svæðis - flj."/>
    <n v="42137"/>
    <n v="36.448504999999997"/>
    <x v="3"/>
    <x v="0"/>
    <s v="Innanlands"/>
    <m/>
  </r>
  <r>
    <s v="Akureyri"/>
    <s v="Akranes"/>
    <n v="300"/>
    <x v="11"/>
    <s v="Vesturland"/>
    <x v="9"/>
    <x v="3"/>
    <s v="Sala ekki flutningsjöfnuð"/>
    <n v="225373"/>
    <n v="194.94764499999999"/>
    <x v="7"/>
    <x v="3"/>
    <s v="Millilanda"/>
    <m/>
  </r>
  <r>
    <s v="Reykjavík"/>
    <s v="Ferstikla"/>
    <n v="301"/>
    <x v="11"/>
    <s v="Vesturland"/>
    <x v="7"/>
    <x v="3"/>
    <s v="Sala utan svæðis - flj."/>
    <n v="8207"/>
    <n v="7.0990549999999999"/>
    <x v="5"/>
    <x v="0"/>
    <s v="Innanlands"/>
    <m/>
  </r>
  <r>
    <s v="Akranes"/>
    <s v="Akranes"/>
    <n v="300"/>
    <x v="11"/>
    <s v="Vesturland"/>
    <x v="11"/>
    <x v="4"/>
    <s v="Sala ekki flutningsjöfnuð"/>
    <n v="1941034"/>
    <n v="1941.0340000000001"/>
    <x v="6"/>
    <x v="3"/>
    <s v="Millilanda"/>
    <m/>
  </r>
  <r>
    <s v="Söludælur"/>
    <s v="Akranes"/>
    <n v="300"/>
    <x v="11"/>
    <s v="Vesturland"/>
    <x v="6"/>
    <x v="3"/>
    <s v="Sala innan svæðis - flj."/>
    <n v="154626"/>
    <n v="133.75148999999999"/>
    <x v="3"/>
    <x v="2"/>
    <s v="Innanlands"/>
    <m/>
  </r>
  <r>
    <s v="Akranes"/>
    <s v="Akranes"/>
    <n v="300"/>
    <x v="11"/>
    <s v="Vesturland"/>
    <x v="11"/>
    <x v="4"/>
    <s v="Sala ekki flutningsjöfnuð"/>
    <n v="933466"/>
    <n v="933.46600000000001"/>
    <x v="8"/>
    <x v="3"/>
    <s v="Millilanda"/>
    <m/>
  </r>
  <r>
    <s v="Söludælur"/>
    <s v="Ferstikla"/>
    <n v="301"/>
    <x v="11"/>
    <s v="Vesturland"/>
    <x v="1"/>
    <x v="0"/>
    <s v="Sala innan svæðis - flj."/>
    <n v="71558"/>
    <n v="53.668500000000002"/>
    <x v="5"/>
    <x v="0"/>
    <s v="Innanlands"/>
    <m/>
  </r>
  <r>
    <s v="Söludælur"/>
    <s v="Ferstikla"/>
    <n v="301"/>
    <x v="11"/>
    <s v="Vesturland"/>
    <x v="7"/>
    <x v="3"/>
    <s v="Sala innan svæðis - flj."/>
    <n v="54499"/>
    <n v="47.141635000000001"/>
    <x v="5"/>
    <x v="0"/>
    <s v="Innanlands"/>
    <m/>
  </r>
  <r>
    <s v="Söludælur"/>
    <s v="Akranes"/>
    <n v="300"/>
    <x v="11"/>
    <s v="Vesturland"/>
    <x v="6"/>
    <x v="3"/>
    <s v="Sala innan svæðis - flj."/>
    <n v="47236"/>
    <n v="40.859139999999996"/>
    <x v="3"/>
    <x v="2"/>
    <s v="Innanlands"/>
    <m/>
  </r>
  <r>
    <s v="Akranes"/>
    <s v="Ferstikla"/>
    <n v="301"/>
    <x v="11"/>
    <s v="Vesturland"/>
    <x v="7"/>
    <x v="3"/>
    <s v="Sala utan svæðis - flj."/>
    <n v="1249"/>
    <n v="1.0803849999999999"/>
    <x v="7"/>
    <x v="0"/>
    <s v="Innanlands"/>
    <m/>
  </r>
  <r>
    <s v="Söludælur"/>
    <s v="Grundartangi"/>
    <n v="300"/>
    <x v="11"/>
    <s v="Vesturland"/>
    <x v="6"/>
    <x v="3"/>
    <s v="Sala innan svæðis - flj."/>
    <n v="279873"/>
    <n v="242.09014499999998"/>
    <x v="3"/>
    <x v="2"/>
    <s v="Innanlands"/>
    <m/>
  </r>
  <r>
    <s v="Reykjavík"/>
    <s v="Ferstikla"/>
    <n v="301"/>
    <x v="11"/>
    <s v="Vesturland"/>
    <x v="7"/>
    <x v="3"/>
    <s v="Sala utan svæðis - flj."/>
    <n v="5377"/>
    <n v="4.6511049999999994"/>
    <x v="7"/>
    <x v="0"/>
    <s v="Innanlands"/>
    <m/>
  </r>
  <r>
    <s v="Söludælur"/>
    <s v="Ferstikla"/>
    <n v="301"/>
    <x v="11"/>
    <s v="Vesturland"/>
    <x v="1"/>
    <x v="0"/>
    <s v="Sala innan svæðis - flj."/>
    <n v="79730"/>
    <n v="59.797499999999999"/>
    <x v="7"/>
    <x v="0"/>
    <s v="Innanlands"/>
    <m/>
  </r>
  <r>
    <s v="Söludælur"/>
    <s v="Ferstikla"/>
    <n v="301"/>
    <x v="11"/>
    <s v="Vesturland"/>
    <x v="7"/>
    <x v="3"/>
    <s v="Sala innan svæðis - flj."/>
    <n v="57328"/>
    <n v="49.588720000000002"/>
    <x v="7"/>
    <x v="0"/>
    <s v="Innanlands"/>
    <m/>
  </r>
  <r>
    <s v="Akranes"/>
    <s v="Akranes"/>
    <n v="300"/>
    <x v="11"/>
    <s v="Vesturland"/>
    <x v="6"/>
    <x v="3"/>
    <s v="Sala innan svæðis - flj."/>
    <n v="769666"/>
    <n v="665.76108999999997"/>
    <x v="3"/>
    <x v="2"/>
    <s v="Innanlands"/>
    <m/>
  </r>
  <r>
    <s v="Reykjavík"/>
    <s v="Ferstikla"/>
    <n v="301"/>
    <x v="11"/>
    <s v="Vesturland"/>
    <x v="7"/>
    <x v="3"/>
    <s v="Sala utan svæðis - flj."/>
    <n v="6115"/>
    <n v="5.2894750000000004"/>
    <x v="9"/>
    <x v="0"/>
    <s v="Innanlands"/>
    <m/>
  </r>
  <r>
    <s v="Reykjavík"/>
    <s v="Akranes"/>
    <n v="300"/>
    <x v="11"/>
    <s v="Vesturland"/>
    <x v="6"/>
    <x v="3"/>
    <s v="Sala utan svæðis - flj."/>
    <n v="422940"/>
    <n v="365.84309999999999"/>
    <x v="3"/>
    <x v="3"/>
    <s v="Innanlands"/>
    <m/>
  </r>
  <r>
    <s v="Söludælur"/>
    <s v="Ferstikla"/>
    <n v="301"/>
    <x v="11"/>
    <s v="Vesturland"/>
    <x v="1"/>
    <x v="0"/>
    <s v="Sala innan svæðis - flj."/>
    <n v="78097"/>
    <n v="58.572749999999999"/>
    <x v="9"/>
    <x v="0"/>
    <s v="Innanlands"/>
    <m/>
  </r>
  <r>
    <s v="Söludælur"/>
    <s v="Ferstikla"/>
    <n v="301"/>
    <x v="11"/>
    <s v="Vesturland"/>
    <x v="7"/>
    <x v="3"/>
    <s v="Sala innan svæðis - flj."/>
    <n v="53596"/>
    <n v="46.36054"/>
    <x v="9"/>
    <x v="0"/>
    <s v="Innanlands"/>
    <m/>
  </r>
  <r>
    <s v="Akranes"/>
    <s v="Akranes"/>
    <n v="300"/>
    <x v="11"/>
    <s v="Vesturland"/>
    <x v="9"/>
    <x v="3"/>
    <s v="Sala ekki flutningsjöfnuð"/>
    <n v="304659"/>
    <n v="263.530035"/>
    <x v="5"/>
    <x v="3"/>
    <s v="Millilanda"/>
    <m/>
  </r>
  <r>
    <s v="Akranes"/>
    <s v="Ferstikla"/>
    <n v="301"/>
    <x v="11"/>
    <s v="Vesturland"/>
    <x v="6"/>
    <x v="3"/>
    <s v="Sala utan svæðis - flj."/>
    <n v="5638"/>
    <n v="4.8768700000000003"/>
    <x v="3"/>
    <x v="3"/>
    <s v="Innanlands"/>
    <m/>
  </r>
  <r>
    <s v="Reykjavík"/>
    <s v="Ferstikla"/>
    <n v="301"/>
    <x v="11"/>
    <s v="Vesturland"/>
    <x v="7"/>
    <x v="3"/>
    <s v="Sala utan svæðis - flj."/>
    <n v="16708"/>
    <n v="14.45242"/>
    <x v="10"/>
    <x v="0"/>
    <s v="Innanlands"/>
    <m/>
  </r>
  <r>
    <s v="Akranes"/>
    <s v="Akranes"/>
    <n v="300"/>
    <x v="11"/>
    <s v="Vesturland"/>
    <x v="11"/>
    <x v="4"/>
    <s v="Sala ekki flutningsjöfnuð"/>
    <n v="1923326"/>
    <n v="1923.326"/>
    <x v="10"/>
    <x v="3"/>
    <s v="Millilanda"/>
    <m/>
  </r>
  <r>
    <s v="Söludælur"/>
    <s v="Ferstikla"/>
    <n v="301"/>
    <x v="11"/>
    <s v="Vesturland"/>
    <x v="1"/>
    <x v="0"/>
    <s v="Sala innan svæðis - flj."/>
    <n v="55212"/>
    <n v="41.408999999999999"/>
    <x v="10"/>
    <x v="0"/>
    <s v="Innanlands"/>
    <m/>
  </r>
  <r>
    <s v="Söludælur"/>
    <s v="Ferstikla"/>
    <n v="301"/>
    <x v="11"/>
    <s v="Vesturland"/>
    <x v="7"/>
    <x v="3"/>
    <s v="Sala innan svæðis - flj."/>
    <n v="34178"/>
    <n v="29.563970000000001"/>
    <x v="10"/>
    <x v="0"/>
    <s v="Innanlands"/>
    <m/>
  </r>
  <r>
    <s v="Akranes"/>
    <s v="Akranes"/>
    <n v="300"/>
    <x v="11"/>
    <s v="Vesturland"/>
    <x v="11"/>
    <x v="4"/>
    <s v="Sala ekki flutningsjöfnuð"/>
    <n v="665453"/>
    <n v="665.45299999999997"/>
    <x v="9"/>
    <x v="3"/>
    <s v="Millilanda"/>
    <m/>
  </r>
  <r>
    <s v="Akranes"/>
    <s v="Ferstikla"/>
    <n v="301"/>
    <x v="11"/>
    <s v="Vesturland"/>
    <x v="7"/>
    <x v="3"/>
    <s v="Sala utan svæðis - flj."/>
    <n v="1001"/>
    <n v="0.865865"/>
    <x v="8"/>
    <x v="0"/>
    <s v="Innanlands"/>
    <m/>
  </r>
  <r>
    <s v="Reykjavík"/>
    <s v="Ferstikla"/>
    <n v="301"/>
    <x v="11"/>
    <s v="Vesturland"/>
    <x v="6"/>
    <x v="3"/>
    <s v="Sala utan svæðis - flj."/>
    <n v="527080"/>
    <n v="455.92419999999998"/>
    <x v="3"/>
    <x v="3"/>
    <s v="Innanlands"/>
    <m/>
  </r>
  <r>
    <s v="Reykjavík"/>
    <s v="Ferstikla"/>
    <n v="301"/>
    <x v="11"/>
    <s v="Vesturland"/>
    <x v="7"/>
    <x v="3"/>
    <s v="Sala utan svæðis - flj."/>
    <n v="15559"/>
    <n v="13.458534999999999"/>
    <x v="8"/>
    <x v="0"/>
    <s v="Innanlands"/>
    <m/>
  </r>
  <r>
    <s v="Söludælur"/>
    <s v="Akranes"/>
    <n v="300"/>
    <x v="11"/>
    <s v="Vesturland"/>
    <x v="6"/>
    <x v="3"/>
    <s v="Sala innan svæðis - flj."/>
    <n v="74342"/>
    <n v="64.30583"/>
    <x v="0"/>
    <x v="2"/>
    <s v="Innanlands"/>
    <m/>
  </r>
  <r>
    <s v="Akranes"/>
    <s v="Akranes"/>
    <n v="300"/>
    <x v="11"/>
    <s v="Vesturland"/>
    <x v="11"/>
    <x v="4"/>
    <s v="Sala ekki flutningsjöfnuð"/>
    <n v="515620"/>
    <n v="515.62"/>
    <x v="7"/>
    <x v="3"/>
    <s v="Millilanda"/>
    <m/>
  </r>
  <r>
    <s v="Söludælur"/>
    <s v="Akranes"/>
    <n v="300"/>
    <x v="11"/>
    <s v="Vesturland"/>
    <x v="6"/>
    <x v="3"/>
    <s v="Sala innan svæðis - flj."/>
    <n v="114044"/>
    <n v="98.648060000000001"/>
    <x v="0"/>
    <x v="2"/>
    <s v="Innanlands"/>
    <m/>
  </r>
  <r>
    <s v="Söludælur"/>
    <s v="Ferstikla"/>
    <n v="301"/>
    <x v="11"/>
    <s v="Vesturland"/>
    <x v="1"/>
    <x v="0"/>
    <s v="Sala innan svæðis - flj."/>
    <n v="50008"/>
    <n v="37.506"/>
    <x v="8"/>
    <x v="0"/>
    <s v="Innanlands"/>
    <m/>
  </r>
  <r>
    <s v="Söludælur"/>
    <s v="Ferstikla"/>
    <n v="301"/>
    <x v="11"/>
    <s v="Vesturland"/>
    <x v="7"/>
    <x v="3"/>
    <s v="Sala innan svæðis - flj."/>
    <n v="29563"/>
    <n v="25.571994999999998"/>
    <x v="8"/>
    <x v="0"/>
    <s v="Innanlands"/>
    <m/>
  </r>
  <r>
    <s v="Söludælur"/>
    <s v="Akranes"/>
    <n v="300"/>
    <x v="11"/>
    <s v="Vesturland"/>
    <x v="6"/>
    <x v="3"/>
    <s v="Sala innan svæðis - flj."/>
    <n v="55923"/>
    <n v="48.373394999999995"/>
    <x v="0"/>
    <x v="2"/>
    <s v="Innanlands"/>
    <m/>
  </r>
  <r>
    <s v="Söludælur"/>
    <s v="Grundartangi"/>
    <n v="300"/>
    <x v="11"/>
    <s v="Vesturland"/>
    <x v="6"/>
    <x v="3"/>
    <s v="Sala innan svæðis - flj."/>
    <n v="281275"/>
    <n v="243.302875"/>
    <x v="0"/>
    <x v="2"/>
    <s v="Innanlands"/>
    <m/>
  </r>
  <r>
    <s v="Reykjavík"/>
    <s v="Ferstikla"/>
    <n v="301"/>
    <x v="11"/>
    <s v="Vesturland"/>
    <x v="7"/>
    <x v="3"/>
    <s v="Sala utan svæðis - flj."/>
    <n v="19267"/>
    <n v="16.665954999999997"/>
    <x v="6"/>
    <x v="0"/>
    <s v="Innanlands"/>
    <m/>
  </r>
  <r>
    <s v="Akranes"/>
    <s v="Akranes"/>
    <n v="300"/>
    <x v="11"/>
    <s v="Vesturland"/>
    <x v="9"/>
    <x v="3"/>
    <s v="Sala ekki flutningsjöfnuð"/>
    <n v="178609"/>
    <n v="154.49678500000002"/>
    <x v="3"/>
    <x v="3"/>
    <s v="Millilanda"/>
    <m/>
  </r>
  <r>
    <s v="Akranes"/>
    <s v="Akranes"/>
    <n v="300"/>
    <x v="11"/>
    <s v="Vesturland"/>
    <x v="11"/>
    <x v="4"/>
    <s v="Sala ekki flutningsjöfnuð"/>
    <n v="1207082"/>
    <n v="1207.0820000000001"/>
    <x v="5"/>
    <x v="3"/>
    <s v="Millilanda"/>
    <m/>
  </r>
  <r>
    <s v="Akranes"/>
    <s v="Akranes"/>
    <n v="300"/>
    <x v="11"/>
    <s v="Vesturland"/>
    <x v="6"/>
    <x v="3"/>
    <s v="Sala innan svæðis - flj."/>
    <n v="894528"/>
    <n v="773.76671999999996"/>
    <x v="0"/>
    <x v="2"/>
    <s v="Innanlands"/>
    <m/>
  </r>
  <r>
    <s v="Söludælur"/>
    <s v="Ferstikla"/>
    <n v="301"/>
    <x v="11"/>
    <s v="Vesturland"/>
    <x v="1"/>
    <x v="0"/>
    <s v="Sala innan svæðis - flj."/>
    <n v="43570"/>
    <n v="32.677500000000002"/>
    <x v="6"/>
    <x v="0"/>
    <s v="Innanlands"/>
    <m/>
  </r>
  <r>
    <s v="Söludælur"/>
    <s v="Ferstikla"/>
    <n v="301"/>
    <x v="11"/>
    <s v="Vesturland"/>
    <x v="7"/>
    <x v="3"/>
    <s v="Sala innan svæðis - flj."/>
    <n v="25739"/>
    <n v="22.264234999999999"/>
    <x v="6"/>
    <x v="0"/>
    <s v="Innanlands"/>
    <m/>
  </r>
  <r>
    <s v="Reykjavík"/>
    <s v="Akranes"/>
    <n v="300"/>
    <x v="11"/>
    <s v="Vesturland"/>
    <x v="6"/>
    <x v="3"/>
    <s v="Sala utan svæðis - flj."/>
    <n v="397540"/>
    <n v="343.87209999999999"/>
    <x v="0"/>
    <x v="3"/>
    <s v="Innanlands"/>
    <m/>
  </r>
  <r>
    <s v="Reykjavík"/>
    <s v="Ferstikla"/>
    <n v="301"/>
    <x v="11"/>
    <s v="Vesturland"/>
    <x v="7"/>
    <x v="3"/>
    <s v="Sala utan svæðis - flj."/>
    <n v="6000"/>
    <n v="5.19"/>
    <x v="4"/>
    <x v="0"/>
    <s v="Innanlands"/>
    <m/>
  </r>
  <r>
    <s v="Akranes"/>
    <s v="Ferstikla"/>
    <n v="301"/>
    <x v="11"/>
    <s v="Vesturland"/>
    <x v="6"/>
    <x v="3"/>
    <s v="Sala utan svæðis - flj."/>
    <n v="6918"/>
    <n v="5.98407"/>
    <x v="0"/>
    <x v="3"/>
    <s v="Innanlands"/>
    <m/>
  </r>
  <r>
    <s v="Grundarfjörður"/>
    <s v="Ferstikla"/>
    <n v="301"/>
    <x v="11"/>
    <s v="Vesturland"/>
    <x v="6"/>
    <x v="3"/>
    <s v="Sala innan svæðis - flj."/>
    <n v="13437"/>
    <n v="11.623004999999999"/>
    <x v="0"/>
    <x v="2"/>
    <s v="Innanlands"/>
    <m/>
  </r>
  <r>
    <s v="Söludælur"/>
    <s v="Ferstikla"/>
    <n v="301"/>
    <x v="11"/>
    <s v="Vesturland"/>
    <x v="1"/>
    <x v="0"/>
    <s v="Sala innan svæðis - flj."/>
    <n v="44127"/>
    <n v="33.09525"/>
    <x v="4"/>
    <x v="0"/>
    <s v="Innanlands"/>
    <m/>
  </r>
  <r>
    <s v="Söludælur"/>
    <s v="Ferstikla"/>
    <n v="301"/>
    <x v="11"/>
    <s v="Vesturland"/>
    <x v="7"/>
    <x v="3"/>
    <s v="Sala innan svæðis - flj."/>
    <n v="25875"/>
    <n v="22.381875000000001"/>
    <x v="4"/>
    <x v="0"/>
    <s v="Innanlands"/>
    <m/>
  </r>
  <r>
    <s v="Akranes"/>
    <s v="Ferstikla"/>
    <n v="301"/>
    <x v="11"/>
    <s v="Vesturland"/>
    <x v="7"/>
    <x v="3"/>
    <s v="Sala utan svæðis - flj."/>
    <n v="2425"/>
    <n v="2.0976249999999999"/>
    <x v="2"/>
    <x v="0"/>
    <s v="Innanlands"/>
    <m/>
  </r>
  <r>
    <s v="Reykjavík"/>
    <s v="Ferstikla"/>
    <n v="301"/>
    <x v="11"/>
    <s v="Vesturland"/>
    <x v="6"/>
    <x v="3"/>
    <s v="Sala utan svæðis - flj."/>
    <n v="562602"/>
    <n v="486.65072999999995"/>
    <x v="0"/>
    <x v="3"/>
    <s v="Innanlands"/>
    <m/>
  </r>
  <r>
    <s v="Reykjavík"/>
    <s v="Ferstikla"/>
    <n v="301"/>
    <x v="11"/>
    <s v="Vesturland"/>
    <x v="4"/>
    <x v="2"/>
    <s v="Sala utan svæðis - flj."/>
    <n v="17130"/>
    <n v="13.875300000000001"/>
    <x v="2"/>
    <x v="1"/>
    <s v="Innanlands"/>
    <m/>
  </r>
  <r>
    <s v="Reykjavík"/>
    <s v="Ferstikla"/>
    <n v="301"/>
    <x v="11"/>
    <s v="Vesturland"/>
    <x v="7"/>
    <x v="3"/>
    <s v="Sala utan svæðis - flj."/>
    <n v="32469"/>
    <n v="28.085685000000002"/>
    <x v="2"/>
    <x v="0"/>
    <s v="Innanlands"/>
    <m/>
  </r>
  <r>
    <s v="Reykjavík"/>
    <s v="Ferstikla"/>
    <n v="301"/>
    <x v="11"/>
    <s v="Vesturland"/>
    <x v="5"/>
    <x v="2"/>
    <s v="Sala utan svæðis - flj."/>
    <n v="8955"/>
    <n v="7.2535500000000006"/>
    <x v="2"/>
    <x v="1"/>
    <s v="Innanlands"/>
    <m/>
  </r>
  <r>
    <s v="Akranes"/>
    <s v="Akranes"/>
    <n v="300"/>
    <x v="11"/>
    <s v="Vesturland"/>
    <x v="8"/>
    <x v="3"/>
    <s v="Sala innan svæðis - flj."/>
    <n v="314655"/>
    <n v="272.17657500000001"/>
    <x v="0"/>
    <x v="2"/>
    <s v="Innanlands"/>
    <m/>
  </r>
  <r>
    <s v="Akranes"/>
    <s v="Akranes"/>
    <n v="300"/>
    <x v="11"/>
    <s v="Vesturland"/>
    <x v="8"/>
    <x v="3"/>
    <s v="Sala ekki flutningsjöfnuð"/>
    <n v="914813"/>
    <n v="791.31324500000005"/>
    <x v="0"/>
    <x v="3"/>
    <s v="Millilanda"/>
    <m/>
  </r>
  <r>
    <s v="Söludælur"/>
    <s v="Ferstikla"/>
    <n v="301"/>
    <x v="11"/>
    <s v="Vesturland"/>
    <x v="1"/>
    <x v="0"/>
    <s v="Sala innan svæðis - flj."/>
    <n v="49303"/>
    <n v="36.977249999999998"/>
    <x v="2"/>
    <x v="0"/>
    <s v="Innanlands"/>
    <m/>
  </r>
  <r>
    <s v="Söludælur"/>
    <s v="Ferstikla"/>
    <n v="301"/>
    <x v="11"/>
    <s v="Vesturland"/>
    <x v="7"/>
    <x v="3"/>
    <s v="Sala innan svæðis - flj."/>
    <n v="27056"/>
    <n v="23.40344"/>
    <x v="2"/>
    <x v="0"/>
    <s v="Innanlands"/>
    <m/>
  </r>
  <r>
    <s v="Reykjavík"/>
    <s v="Ferstikla"/>
    <n v="301"/>
    <x v="11"/>
    <s v="Vesturland"/>
    <x v="8"/>
    <x v="3"/>
    <s v="Sala utan svæðis - flj."/>
    <n v="134478"/>
    <n v="116.32347"/>
    <x v="0"/>
    <x v="2"/>
    <s v="Innanlands"/>
    <m/>
  </r>
  <r>
    <s v="Akranes"/>
    <s v="Ferstikla"/>
    <n v="301"/>
    <x v="11"/>
    <s v="Vesturland"/>
    <x v="7"/>
    <x v="3"/>
    <s v="Sala utan svæðis - flj."/>
    <n v="18773"/>
    <n v="16.238645000000002"/>
    <x v="1"/>
    <x v="0"/>
    <s v="Innanlands"/>
    <m/>
  </r>
  <r>
    <s v="Akranes"/>
    <s v="Akranes"/>
    <n v="300"/>
    <x v="11"/>
    <s v="Vesturland"/>
    <x v="9"/>
    <x v="3"/>
    <s v="Sala ekki flutningsjöfnuð"/>
    <n v="35307"/>
    <n v="30.540555000000001"/>
    <x v="0"/>
    <x v="3"/>
    <s v="Millilanda"/>
    <m/>
  </r>
  <r>
    <s v="Reykjavík"/>
    <s v="Ferstikla"/>
    <n v="301"/>
    <x v="11"/>
    <s v="Vesturland"/>
    <x v="7"/>
    <x v="3"/>
    <s v="Sala utan svæðis - flj."/>
    <n v="20822"/>
    <n v="18.011029999999998"/>
    <x v="1"/>
    <x v="0"/>
    <s v="Innanlands"/>
    <m/>
  </r>
  <r>
    <s v="Akranes"/>
    <s v="Akranes"/>
    <n v="300"/>
    <x v="11"/>
    <s v="Vesturland"/>
    <x v="10"/>
    <x v="3"/>
    <s v="Sala innan svæðis - flj."/>
    <n v="732293"/>
    <n v="633.43344499999989"/>
    <x v="0"/>
    <x v="2"/>
    <s v="Innanlands"/>
    <m/>
  </r>
  <r>
    <s v="Akranes"/>
    <s v="Akranes"/>
    <n v="300"/>
    <x v="11"/>
    <s v="Vesturland"/>
    <x v="11"/>
    <x v="4"/>
    <s v="Sala ekki flutningsjöfnuð"/>
    <n v="779411"/>
    <n v="779.41099999999994"/>
    <x v="3"/>
    <x v="3"/>
    <s v="Millilanda"/>
    <m/>
  </r>
  <r>
    <s v="Söludælur"/>
    <s v="Ferstikla"/>
    <n v="301"/>
    <x v="11"/>
    <s v="Vesturland"/>
    <x v="1"/>
    <x v="0"/>
    <s v="Sala innan svæðis - flj."/>
    <n v="55159"/>
    <n v="41.369250000000001"/>
    <x v="1"/>
    <x v="0"/>
    <s v="Innanlands"/>
    <m/>
  </r>
  <r>
    <s v="Söludælur"/>
    <s v="Ferstikla"/>
    <n v="301"/>
    <x v="11"/>
    <s v="Vesturland"/>
    <x v="7"/>
    <x v="3"/>
    <s v="Sala innan svæðis - flj."/>
    <n v="27372"/>
    <n v="23.676779999999997"/>
    <x v="1"/>
    <x v="0"/>
    <s v="Innanlands"/>
    <m/>
  </r>
  <r>
    <s v="Söludælur"/>
    <s v="Borgarnes"/>
    <n v="310"/>
    <x v="12"/>
    <s v="Vesturland"/>
    <x v="1"/>
    <x v="0"/>
    <s v="Sala innan svæðis - flj."/>
    <n v="1913205"/>
    <n v="1434.9037499999999"/>
    <x v="0"/>
    <x v="0"/>
    <s v="Innanlands"/>
    <m/>
  </r>
  <r>
    <s v="Söludælur"/>
    <s v="Borgarnes"/>
    <n v="310"/>
    <x v="12"/>
    <s v="Vesturland"/>
    <x v="0"/>
    <x v="0"/>
    <s v="Sala innan svæðis - flj."/>
    <n v="777809"/>
    <n v="583.35675000000003"/>
    <x v="0"/>
    <x v="0"/>
    <s v="Innanlands"/>
    <m/>
  </r>
  <r>
    <s v="Söludælur"/>
    <s v="Borgarnes"/>
    <n v="310"/>
    <x v="12"/>
    <s v="Vesturland"/>
    <x v="6"/>
    <x v="3"/>
    <s v="Sala innan svæðis - flj."/>
    <n v="20277"/>
    <n v="17.539604999999998"/>
    <x v="1"/>
    <x v="3"/>
    <s v="Innanlands"/>
    <m/>
  </r>
  <r>
    <s v="Reykjavík"/>
    <s v="Borgarnes"/>
    <n v="310"/>
    <x v="12"/>
    <s v="Vesturland"/>
    <x v="7"/>
    <x v="3"/>
    <s v="Sala utan svæðis - flj."/>
    <n v="12939"/>
    <n v="11.192235"/>
    <x v="0"/>
    <x v="0"/>
    <s v="Innanlands"/>
    <m/>
  </r>
  <r>
    <s v="Reykjavík"/>
    <s v="Borgarnes"/>
    <n v="310"/>
    <x v="12"/>
    <s v="Vesturland"/>
    <x v="6"/>
    <x v="3"/>
    <s v="Sala utan svæðis - flj."/>
    <n v="501621"/>
    <n v="433.90216499999997"/>
    <x v="1"/>
    <x v="3"/>
    <s v="Innanlands"/>
    <m/>
  </r>
  <r>
    <s v="Söludælur"/>
    <s v="Borgarnes"/>
    <n v="310"/>
    <x v="12"/>
    <s v="Vesturland"/>
    <x v="6"/>
    <x v="3"/>
    <s v="Sala innan svæðis - flj."/>
    <n v="109472"/>
    <n v="94.693280000000001"/>
    <x v="2"/>
    <x v="3"/>
    <s v="Innanlands"/>
    <m/>
  </r>
  <r>
    <s v="Söludælur"/>
    <s v="Borgarnes"/>
    <n v="310"/>
    <x v="12"/>
    <s v="Vesturland"/>
    <x v="7"/>
    <x v="3"/>
    <s v="Sala innan svæðis - flj."/>
    <n v="6300638"/>
    <n v="5450.0518700000002"/>
    <x v="0"/>
    <x v="0"/>
    <s v="Innanlands"/>
    <m/>
  </r>
  <r>
    <s v="Akranes"/>
    <s v="Borgarnes"/>
    <n v="310"/>
    <x v="12"/>
    <s v="Vesturland"/>
    <x v="6"/>
    <x v="3"/>
    <s v="Sala utan svæðis - flj."/>
    <n v="173579"/>
    <n v="150.14583500000001"/>
    <x v="2"/>
    <x v="3"/>
    <s v="Innanlands"/>
    <m/>
  </r>
  <r>
    <s v="Akranes"/>
    <s v="Borgarnes"/>
    <n v="310"/>
    <x v="12"/>
    <s v="Vesturland"/>
    <x v="7"/>
    <x v="3"/>
    <s v="Sala utan svæðis - flj."/>
    <n v="1096"/>
    <n v="0.94803999999999999"/>
    <x v="3"/>
    <x v="0"/>
    <s v="Innanlands"/>
    <m/>
  </r>
  <r>
    <s v="Eskifjörður"/>
    <s v="Borgarnes"/>
    <n v="310"/>
    <x v="12"/>
    <s v="Vesturland"/>
    <x v="6"/>
    <x v="3"/>
    <s v="Sala utan svæðis - flj."/>
    <n v="1902"/>
    <n v="1.64523"/>
    <x v="2"/>
    <x v="3"/>
    <s v="Innanlands"/>
    <m/>
  </r>
  <r>
    <s v="Reykjavík"/>
    <s v="Borgarnes"/>
    <n v="310"/>
    <x v="12"/>
    <s v="Vesturland"/>
    <x v="6"/>
    <x v="3"/>
    <s v="Sala utan svæðis - flj."/>
    <n v="455383"/>
    <n v="393.906295"/>
    <x v="2"/>
    <x v="3"/>
    <s v="Innanlands"/>
    <m/>
  </r>
  <r>
    <s v="Reykjavík"/>
    <s v="Borgarnes"/>
    <n v="310"/>
    <x v="12"/>
    <s v="Vesturland"/>
    <x v="7"/>
    <x v="3"/>
    <s v="Sala utan svæðis - flj."/>
    <n v="16209"/>
    <n v="14.020785"/>
    <x v="3"/>
    <x v="0"/>
    <s v="Innanlands"/>
    <m/>
  </r>
  <r>
    <s v="Söludælur"/>
    <s v="Borgarnes"/>
    <n v="310"/>
    <x v="12"/>
    <s v="Vesturland"/>
    <x v="6"/>
    <x v="3"/>
    <s v="Sala innan svæðis - flj."/>
    <n v="112179"/>
    <n v="97.034834999999987"/>
    <x v="4"/>
    <x v="3"/>
    <s v="Innanlands"/>
    <m/>
  </r>
  <r>
    <s v="Söludælur"/>
    <s v="Borgarnes"/>
    <n v="310"/>
    <x v="12"/>
    <s v="Vesturland"/>
    <x v="1"/>
    <x v="0"/>
    <s v="Sala innan svæðis - flj."/>
    <n v="2492978"/>
    <n v="1869.7335"/>
    <x v="3"/>
    <x v="0"/>
    <s v="Innanlands"/>
    <m/>
  </r>
  <r>
    <s v="Söludælur"/>
    <s v="Borgarnes"/>
    <n v="310"/>
    <x v="12"/>
    <s v="Vesturland"/>
    <x v="0"/>
    <x v="0"/>
    <s v="Sala innan svæðis - flj."/>
    <n v="1198042"/>
    <n v="898.53150000000005"/>
    <x v="3"/>
    <x v="0"/>
    <s v="Innanlands"/>
    <m/>
  </r>
  <r>
    <s v="Söludælur"/>
    <s v="Borgarnes"/>
    <n v="310"/>
    <x v="12"/>
    <s v="Vesturland"/>
    <x v="7"/>
    <x v="3"/>
    <s v="Sala innan svæðis - flj."/>
    <n v="6638824"/>
    <n v="5742.5827599999993"/>
    <x v="3"/>
    <x v="0"/>
    <s v="Innanlands"/>
    <m/>
  </r>
  <r>
    <s v="Akranes"/>
    <s v="Borgarnes"/>
    <n v="310"/>
    <x v="12"/>
    <s v="Vesturland"/>
    <x v="6"/>
    <x v="3"/>
    <s v="Sala utan svæðis - flj."/>
    <n v="153829"/>
    <n v="133.062085"/>
    <x v="4"/>
    <x v="3"/>
    <s v="Innanlands"/>
    <m/>
  </r>
  <r>
    <s v="Eskifjörður"/>
    <s v="Borgarnes"/>
    <n v="310"/>
    <x v="12"/>
    <s v="Vesturland"/>
    <x v="6"/>
    <x v="3"/>
    <s v="Sala utan svæðis - flj."/>
    <n v="8084"/>
    <n v="6.9926599999999999"/>
    <x v="4"/>
    <x v="3"/>
    <s v="Innanlands"/>
    <m/>
  </r>
  <r>
    <s v="Reykjavík"/>
    <s v="Borgarnes"/>
    <n v="310"/>
    <x v="12"/>
    <s v="Vesturland"/>
    <x v="7"/>
    <x v="3"/>
    <s v="Sala utan svæðis - flj."/>
    <n v="21211"/>
    <n v="18.347514999999998"/>
    <x v="5"/>
    <x v="0"/>
    <s v="Innanlands"/>
    <m/>
  </r>
  <r>
    <s v="Reykjavík"/>
    <s v="Borgarnes"/>
    <n v="310"/>
    <x v="12"/>
    <s v="Vesturland"/>
    <x v="6"/>
    <x v="3"/>
    <s v="Sala utan svæðis - flj."/>
    <n v="532074"/>
    <n v="460.24401"/>
    <x v="4"/>
    <x v="3"/>
    <s v="Innanlands"/>
    <m/>
  </r>
  <r>
    <s v="Söludælur"/>
    <s v="Borgarnes"/>
    <n v="310"/>
    <x v="12"/>
    <s v="Vesturland"/>
    <x v="6"/>
    <x v="3"/>
    <s v="Sala innan svæðis - flj."/>
    <n v="129831"/>
    <n v="112.303815"/>
    <x v="6"/>
    <x v="3"/>
    <s v="Innanlands"/>
    <m/>
  </r>
  <r>
    <s v="Söludælur"/>
    <s v="Borgarnes"/>
    <n v="310"/>
    <x v="12"/>
    <s v="Vesturland"/>
    <x v="1"/>
    <x v="0"/>
    <s v="Sala innan svæðis - flj."/>
    <n v="2779883"/>
    <n v="2084.9122499999999"/>
    <x v="5"/>
    <x v="0"/>
    <s v="Innanlands"/>
    <m/>
  </r>
  <r>
    <s v="Söludælur"/>
    <s v="Borgarnes"/>
    <n v="310"/>
    <x v="12"/>
    <s v="Vesturland"/>
    <x v="0"/>
    <x v="0"/>
    <s v="Sala innan svæðis - flj."/>
    <n v="1062947"/>
    <n v="797.21024999999997"/>
    <x v="5"/>
    <x v="0"/>
    <s v="Innanlands"/>
    <m/>
  </r>
  <r>
    <s v="Söludælur"/>
    <s v="Borgarnes"/>
    <n v="310"/>
    <x v="12"/>
    <s v="Vesturland"/>
    <x v="7"/>
    <x v="3"/>
    <s v="Sala innan svæðis - flj."/>
    <n v="6459003"/>
    <n v="5587.0375949999998"/>
    <x v="5"/>
    <x v="0"/>
    <s v="Innanlands"/>
    <m/>
  </r>
  <r>
    <s v="Akranes"/>
    <s v="Borgarnes"/>
    <n v="310"/>
    <x v="12"/>
    <s v="Vesturland"/>
    <x v="6"/>
    <x v="3"/>
    <s v="Sala utan svæðis - flj."/>
    <n v="150866"/>
    <n v="130.49909"/>
    <x v="6"/>
    <x v="3"/>
    <s v="Innanlands"/>
    <m/>
  </r>
  <r>
    <s v="Akranes"/>
    <s v="Borgarnes"/>
    <n v="310"/>
    <x v="12"/>
    <s v="Vesturland"/>
    <x v="7"/>
    <x v="3"/>
    <s v="Sala utan svæðis - flj."/>
    <n v="10317"/>
    <n v="8.9242050000000006"/>
    <x v="7"/>
    <x v="0"/>
    <s v="Innanlands"/>
    <m/>
  </r>
  <r>
    <s v="Reykjavík"/>
    <s v="Borgarnes"/>
    <n v="310"/>
    <x v="12"/>
    <s v="Vesturland"/>
    <x v="6"/>
    <x v="3"/>
    <s v="Sala innan svæðis - flj."/>
    <n v="5432"/>
    <n v="4.6986800000000004"/>
    <x v="6"/>
    <x v="3"/>
    <s v="Innanlands"/>
    <m/>
  </r>
  <r>
    <s v="Reykjavík"/>
    <s v="Borgarnes"/>
    <n v="310"/>
    <x v="12"/>
    <s v="Vesturland"/>
    <x v="6"/>
    <x v="3"/>
    <s v="Sala utan svæðis - flj."/>
    <n v="512326"/>
    <n v="443.16199"/>
    <x v="6"/>
    <x v="3"/>
    <s v="Innanlands"/>
    <m/>
  </r>
  <r>
    <s v="Reykjavík"/>
    <s v="Borgarnes"/>
    <n v="310"/>
    <x v="12"/>
    <s v="Vesturland"/>
    <x v="7"/>
    <x v="3"/>
    <s v="Sala utan svæðis - flj."/>
    <n v="25269"/>
    <n v="21.857685"/>
    <x v="7"/>
    <x v="0"/>
    <s v="Innanlands"/>
    <m/>
  </r>
  <r>
    <s v="Söludælur"/>
    <s v="Borgarnes"/>
    <n v="310"/>
    <x v="12"/>
    <s v="Vesturland"/>
    <x v="1"/>
    <x v="0"/>
    <s v="Sala innan svæðis - flj."/>
    <n v="2729493"/>
    <n v="2047.1197500000001"/>
    <x v="7"/>
    <x v="0"/>
    <s v="Innanlands"/>
    <m/>
  </r>
  <r>
    <s v="Söludælur"/>
    <s v="Borgarnes"/>
    <n v="310"/>
    <x v="12"/>
    <s v="Vesturland"/>
    <x v="0"/>
    <x v="0"/>
    <s v="Sala innan svæðis - flj."/>
    <n v="1397183"/>
    <n v="1047.88725"/>
    <x v="7"/>
    <x v="0"/>
    <s v="Innanlands"/>
    <m/>
  </r>
  <r>
    <s v="Söludælur"/>
    <s v="Borgarnes"/>
    <n v="310"/>
    <x v="12"/>
    <s v="Vesturland"/>
    <x v="7"/>
    <x v="3"/>
    <s v="Sala innan svæðis - flj."/>
    <n v="6130597"/>
    <n v="5302.9664050000001"/>
    <x v="7"/>
    <x v="0"/>
    <s v="Innanlands"/>
    <m/>
  </r>
  <r>
    <s v="Söludælur"/>
    <s v="Borgarnes"/>
    <n v="310"/>
    <x v="12"/>
    <s v="Vesturland"/>
    <x v="6"/>
    <x v="3"/>
    <s v="Sala innan svæðis - flj."/>
    <n v="159047"/>
    <n v="137.57565500000001"/>
    <x v="8"/>
    <x v="3"/>
    <s v="Innanlands"/>
    <m/>
  </r>
  <r>
    <s v="Akranes"/>
    <s v="Borgarnes"/>
    <n v="310"/>
    <x v="12"/>
    <s v="Vesturland"/>
    <x v="7"/>
    <x v="3"/>
    <s v="Sala utan svæðis - flj."/>
    <n v="31528"/>
    <n v="27.271720000000002"/>
    <x v="9"/>
    <x v="0"/>
    <s v="Innanlands"/>
    <m/>
  </r>
  <r>
    <s v="Akranes"/>
    <s v="Borgarnes"/>
    <n v="310"/>
    <x v="12"/>
    <s v="Vesturland"/>
    <x v="6"/>
    <x v="3"/>
    <s v="Sala utan svæðis - flj."/>
    <n v="97662"/>
    <n v="84.477630000000005"/>
    <x v="8"/>
    <x v="3"/>
    <s v="Innanlands"/>
    <m/>
  </r>
  <r>
    <s v="Reykjavík"/>
    <s v="Borgarnes"/>
    <n v="310"/>
    <x v="12"/>
    <s v="Vesturland"/>
    <x v="7"/>
    <x v="3"/>
    <s v="Sala utan svæðis - flj."/>
    <n v="55271"/>
    <n v="47.809415000000001"/>
    <x v="9"/>
    <x v="0"/>
    <s v="Innanlands"/>
    <m/>
  </r>
  <r>
    <s v="Reykjavík"/>
    <s v="Borgarnes"/>
    <n v="310"/>
    <x v="12"/>
    <s v="Vesturland"/>
    <x v="6"/>
    <x v="3"/>
    <s v="Sala utan svæðis - flj."/>
    <n v="577572"/>
    <n v="499.59977999999995"/>
    <x v="8"/>
    <x v="3"/>
    <s v="Innanlands"/>
    <m/>
  </r>
  <r>
    <s v="Söludælur"/>
    <s v="Borgarnes"/>
    <n v="310"/>
    <x v="12"/>
    <s v="Vesturland"/>
    <x v="1"/>
    <x v="0"/>
    <s v="Sala innan svæðis - flj."/>
    <n v="2985383"/>
    <n v="2239.0372499999999"/>
    <x v="9"/>
    <x v="0"/>
    <s v="Innanlands"/>
    <m/>
  </r>
  <r>
    <s v="Söludælur"/>
    <s v="Borgarnes"/>
    <n v="310"/>
    <x v="12"/>
    <s v="Vesturland"/>
    <x v="0"/>
    <x v="0"/>
    <s v="Sala innan svæðis - flj."/>
    <n v="1425682"/>
    <n v="1069.2615000000001"/>
    <x v="9"/>
    <x v="0"/>
    <s v="Innanlands"/>
    <m/>
  </r>
  <r>
    <s v="Söludælur"/>
    <s v="Borgarnes"/>
    <n v="310"/>
    <x v="12"/>
    <s v="Vesturland"/>
    <x v="7"/>
    <x v="3"/>
    <s v="Sala innan svæðis - flj."/>
    <n v="5992109"/>
    <n v="5183.1742850000001"/>
    <x v="9"/>
    <x v="0"/>
    <s v="Innanlands"/>
    <m/>
  </r>
  <r>
    <s v="Söludælur"/>
    <s v="Borgarnes"/>
    <n v="310"/>
    <x v="12"/>
    <s v="Vesturland"/>
    <x v="6"/>
    <x v="3"/>
    <s v="Sala innan svæðis - flj."/>
    <n v="170675"/>
    <n v="147.63387499999999"/>
    <x v="10"/>
    <x v="3"/>
    <s v="Innanlands"/>
    <m/>
  </r>
  <r>
    <s v="Akranes"/>
    <s v="Borgarnes"/>
    <n v="310"/>
    <x v="12"/>
    <s v="Vesturland"/>
    <x v="6"/>
    <x v="3"/>
    <s v="Sala utan svæðis - flj."/>
    <n v="78614"/>
    <n v="68.001109999999997"/>
    <x v="10"/>
    <x v="3"/>
    <s v="Innanlands"/>
    <m/>
  </r>
  <r>
    <s v="Akranes"/>
    <s v="Borgarnes"/>
    <n v="310"/>
    <x v="12"/>
    <s v="Vesturland"/>
    <x v="7"/>
    <x v="3"/>
    <s v="Sala utan svæðis - flj."/>
    <n v="48287"/>
    <n v="41.768254999999996"/>
    <x v="10"/>
    <x v="0"/>
    <s v="Innanlands"/>
    <m/>
  </r>
  <r>
    <s v="Reykjavík"/>
    <s v="Borgarnes"/>
    <n v="310"/>
    <x v="12"/>
    <s v="Vesturland"/>
    <x v="6"/>
    <x v="3"/>
    <s v="Sala utan svæðis - flj."/>
    <n v="598008"/>
    <n v="517.27692000000002"/>
    <x v="10"/>
    <x v="3"/>
    <s v="Innanlands"/>
    <m/>
  </r>
  <r>
    <s v="Reykjavík"/>
    <s v="Borgarnes"/>
    <n v="310"/>
    <x v="12"/>
    <s v="Vesturland"/>
    <x v="7"/>
    <x v="3"/>
    <s v="Sala utan svæðis - flj."/>
    <n v="27080"/>
    <n v="23.424199999999999"/>
    <x v="10"/>
    <x v="0"/>
    <s v="Innanlands"/>
    <m/>
  </r>
  <r>
    <s v="Reykjavík"/>
    <s v="Borgarnes"/>
    <n v="310"/>
    <x v="12"/>
    <s v="Vesturland"/>
    <x v="9"/>
    <x v="3"/>
    <s v="Sala utan svæðis - flj."/>
    <n v="9100"/>
    <n v="7.8715000000000002"/>
    <x v="10"/>
    <x v="2"/>
    <s v="Innanlands"/>
    <m/>
  </r>
  <r>
    <s v="Söludælur"/>
    <s v="Borgarnes"/>
    <n v="310"/>
    <x v="12"/>
    <s v="Vesturland"/>
    <x v="1"/>
    <x v="0"/>
    <s v="Sala innan svæðis - flj."/>
    <n v="3214047"/>
    <n v="2410.5352499999999"/>
    <x v="10"/>
    <x v="0"/>
    <s v="Innanlands"/>
    <m/>
  </r>
  <r>
    <s v="Söludælur"/>
    <s v="Borgarnes"/>
    <n v="310"/>
    <x v="12"/>
    <s v="Vesturland"/>
    <x v="0"/>
    <x v="0"/>
    <s v="Sala innan svæðis - flj."/>
    <n v="843070"/>
    <n v="632.30250000000001"/>
    <x v="10"/>
    <x v="0"/>
    <s v="Innanlands"/>
    <m/>
  </r>
  <r>
    <s v="Söludælur"/>
    <s v="Borgarnes"/>
    <n v="310"/>
    <x v="12"/>
    <s v="Vesturland"/>
    <x v="7"/>
    <x v="3"/>
    <s v="Sala innan svæðis - flj."/>
    <n v="5193415"/>
    <n v="4492.3039749999998"/>
    <x v="10"/>
    <x v="0"/>
    <s v="Innanlands"/>
    <m/>
  </r>
  <r>
    <s v="Akranes"/>
    <s v="Borgarnes"/>
    <n v="310"/>
    <x v="12"/>
    <s v="Vesturland"/>
    <x v="6"/>
    <x v="3"/>
    <s v="Sala utan svæðis - flj."/>
    <n v="127982"/>
    <n v="110.70442999999999"/>
    <x v="9"/>
    <x v="3"/>
    <s v="Innanlands"/>
    <m/>
  </r>
  <r>
    <s v="Akranes"/>
    <s v="Borgarnes"/>
    <n v="310"/>
    <x v="12"/>
    <s v="Vesturland"/>
    <x v="7"/>
    <x v="3"/>
    <s v="Sala utan svæðis - flj."/>
    <n v="25902"/>
    <n v="22.40523"/>
    <x v="8"/>
    <x v="0"/>
    <s v="Innanlands"/>
    <m/>
  </r>
  <r>
    <s v="Reykjavík"/>
    <s v="Borgarnes"/>
    <n v="310"/>
    <x v="12"/>
    <s v="Vesturland"/>
    <x v="6"/>
    <x v="3"/>
    <s v="Sala utan svæðis - flj."/>
    <n v="628233"/>
    <n v="543.42154500000004"/>
    <x v="9"/>
    <x v="3"/>
    <s v="Innanlands"/>
    <m/>
  </r>
  <r>
    <s v="Reykjavík"/>
    <s v="Borgarnes"/>
    <n v="310"/>
    <x v="12"/>
    <s v="Vesturland"/>
    <x v="7"/>
    <x v="3"/>
    <s v="Sala utan svæðis - flj."/>
    <n v="70264"/>
    <n v="60.778359999999999"/>
    <x v="8"/>
    <x v="0"/>
    <s v="Innanlands"/>
    <m/>
  </r>
  <r>
    <s v="Söludælur"/>
    <s v="Borgarnes"/>
    <n v="310"/>
    <x v="12"/>
    <s v="Vesturland"/>
    <x v="6"/>
    <x v="3"/>
    <s v="Sala innan svæðis - flj."/>
    <n v="197251"/>
    <n v="170.62211499999998"/>
    <x v="9"/>
    <x v="3"/>
    <s v="Innanlands"/>
    <m/>
  </r>
  <r>
    <s v="Söludælur"/>
    <s v="Borgarnes"/>
    <n v="310"/>
    <x v="12"/>
    <s v="Vesturland"/>
    <x v="1"/>
    <x v="0"/>
    <s v="Sala innan svæðis - flj."/>
    <n v="3839993"/>
    <n v="2879.9947499999998"/>
    <x v="8"/>
    <x v="0"/>
    <s v="Innanlands"/>
    <m/>
  </r>
  <r>
    <s v="Söludælur"/>
    <s v="Borgarnes"/>
    <n v="310"/>
    <x v="12"/>
    <s v="Vesturland"/>
    <x v="7"/>
    <x v="3"/>
    <s v="Sala innan svæðis - flj."/>
    <n v="4543189"/>
    <n v="3929.8584849999997"/>
    <x v="8"/>
    <x v="0"/>
    <s v="Innanlands"/>
    <m/>
  </r>
  <r>
    <s v="Akranes"/>
    <s v="Borgarnes"/>
    <n v="310"/>
    <x v="12"/>
    <s v="Vesturland"/>
    <x v="6"/>
    <x v="3"/>
    <s v="Sala utan svæðis - flj."/>
    <n v="97515"/>
    <n v="84.350475000000003"/>
    <x v="7"/>
    <x v="3"/>
    <s v="Innanlands"/>
    <m/>
  </r>
  <r>
    <s v="Akranes"/>
    <s v="Borgarnes"/>
    <n v="310"/>
    <x v="12"/>
    <s v="Vesturland"/>
    <x v="7"/>
    <x v="3"/>
    <s v="Sala utan svæðis - flj."/>
    <n v="65332"/>
    <n v="56.512180000000001"/>
    <x v="6"/>
    <x v="0"/>
    <s v="Innanlands"/>
    <m/>
  </r>
  <r>
    <s v="Reykjavík"/>
    <s v="Borgarnes"/>
    <n v="310"/>
    <x v="12"/>
    <s v="Vesturland"/>
    <x v="6"/>
    <x v="3"/>
    <s v="Sala utan svæðis - flj."/>
    <n v="545994"/>
    <n v="472.28480999999999"/>
    <x v="7"/>
    <x v="3"/>
    <s v="Innanlands"/>
    <m/>
  </r>
  <r>
    <s v="Reykjavík"/>
    <s v="Borgarnes"/>
    <n v="310"/>
    <x v="12"/>
    <s v="Vesturland"/>
    <x v="1"/>
    <x v="0"/>
    <s v="Sala innan svæðis - flj."/>
    <n v="23708"/>
    <n v="17.780999999999999"/>
    <x v="6"/>
    <x v="0"/>
    <s v="Innanlands"/>
    <m/>
  </r>
  <r>
    <s v="Reykjavík"/>
    <s v="Borgarnes"/>
    <n v="310"/>
    <x v="12"/>
    <s v="Vesturland"/>
    <x v="7"/>
    <x v="3"/>
    <s v="Sala innan svæðis - flj."/>
    <n v="141019"/>
    <n v="121.981435"/>
    <x v="6"/>
    <x v="0"/>
    <s v="Innanlands"/>
    <m/>
  </r>
  <r>
    <s v="Reykjavík"/>
    <s v="Borgarnes"/>
    <n v="310"/>
    <x v="12"/>
    <s v="Vesturland"/>
    <x v="7"/>
    <x v="3"/>
    <s v="Sala utan svæðis - flj."/>
    <n v="160901"/>
    <n v="139.17936499999999"/>
    <x v="6"/>
    <x v="0"/>
    <s v="Innanlands"/>
    <m/>
  </r>
  <r>
    <s v="Söludælur"/>
    <s v="Borgarnes"/>
    <n v="310"/>
    <x v="12"/>
    <s v="Vesturland"/>
    <x v="6"/>
    <x v="3"/>
    <s v="Sala innan svæðis - flj."/>
    <n v="215480"/>
    <n v="186.39020000000002"/>
    <x v="7"/>
    <x v="3"/>
    <s v="Innanlands"/>
    <m/>
  </r>
  <r>
    <s v="Akranes"/>
    <s v="Borgarnes"/>
    <n v="310"/>
    <x v="12"/>
    <s v="Vesturland"/>
    <x v="6"/>
    <x v="3"/>
    <s v="Sala utan svæðis - flj."/>
    <n v="120391"/>
    <n v="104.138215"/>
    <x v="5"/>
    <x v="3"/>
    <s v="Innanlands"/>
    <m/>
  </r>
  <r>
    <s v="Söludælur"/>
    <s v="Borgarnes"/>
    <n v="310"/>
    <x v="12"/>
    <s v="Vesturland"/>
    <x v="1"/>
    <x v="0"/>
    <s v="Sala innan svæðis - flj."/>
    <n v="3740476"/>
    <n v="2805.357"/>
    <x v="6"/>
    <x v="0"/>
    <s v="Innanlands"/>
    <m/>
  </r>
  <r>
    <s v="Söludælur"/>
    <s v="Borgarnes"/>
    <n v="310"/>
    <x v="12"/>
    <s v="Vesturland"/>
    <x v="2"/>
    <x v="0"/>
    <s v="Sala innan svæðis - flj."/>
    <n v="2484"/>
    <n v="1.863"/>
    <x v="6"/>
    <x v="0"/>
    <s v="Innanlands"/>
    <m/>
  </r>
  <r>
    <s v="Söludælur"/>
    <s v="Borgarnes"/>
    <n v="310"/>
    <x v="12"/>
    <s v="Vesturland"/>
    <x v="7"/>
    <x v="3"/>
    <s v="Sala innan svæðis - flj."/>
    <n v="3984268"/>
    <n v="3446.3918199999998"/>
    <x v="6"/>
    <x v="0"/>
    <s v="Innanlands"/>
    <m/>
  </r>
  <r>
    <s v="Akranes"/>
    <s v="Borgarnes"/>
    <n v="310"/>
    <x v="12"/>
    <s v="Vesturland"/>
    <x v="7"/>
    <x v="3"/>
    <s v="Sala utan svæðis - flj."/>
    <n v="82979"/>
    <n v="71.776835000000005"/>
    <x v="4"/>
    <x v="0"/>
    <s v="Innanlands"/>
    <m/>
  </r>
  <r>
    <s v="Reykjavík"/>
    <s v="Borgarnes"/>
    <n v="310"/>
    <x v="12"/>
    <s v="Vesturland"/>
    <x v="6"/>
    <x v="3"/>
    <s v="Sala utan svæðis - flj."/>
    <n v="531840"/>
    <n v="460.04159999999996"/>
    <x v="5"/>
    <x v="3"/>
    <s v="Innanlands"/>
    <m/>
  </r>
  <r>
    <s v="Eskifjörður"/>
    <s v="Borgarnes"/>
    <n v="310"/>
    <x v="12"/>
    <s v="Vesturland"/>
    <x v="7"/>
    <x v="3"/>
    <s v="Sala utan svæðis - flj."/>
    <n v="3008"/>
    <n v="2.6019200000000002"/>
    <x v="4"/>
    <x v="0"/>
    <s v="Innanlands"/>
    <m/>
  </r>
  <r>
    <s v="Reykjavík"/>
    <s v="Borgarnes"/>
    <n v="310"/>
    <x v="12"/>
    <s v="Vesturland"/>
    <x v="1"/>
    <x v="0"/>
    <s v="Sala innan svæðis - flj."/>
    <n v="24987"/>
    <n v="18.74025"/>
    <x v="4"/>
    <x v="0"/>
    <s v="Innanlands"/>
    <m/>
  </r>
  <r>
    <s v="Reykjavík"/>
    <s v="Borgarnes"/>
    <n v="310"/>
    <x v="12"/>
    <s v="Vesturland"/>
    <x v="7"/>
    <x v="3"/>
    <s v="Sala innan svæðis - flj."/>
    <n v="17425"/>
    <n v="15.072625"/>
    <x v="4"/>
    <x v="0"/>
    <s v="Innanlands"/>
    <m/>
  </r>
  <r>
    <s v="Reykjavík"/>
    <s v="Borgarnes"/>
    <n v="310"/>
    <x v="12"/>
    <s v="Vesturland"/>
    <x v="7"/>
    <x v="3"/>
    <s v="Sala utan svæðis - flj."/>
    <n v="137594"/>
    <n v="119.01881"/>
    <x v="4"/>
    <x v="0"/>
    <s v="Innanlands"/>
    <m/>
  </r>
  <r>
    <s v="Söludælur"/>
    <s v="Borgarnes"/>
    <n v="310"/>
    <x v="12"/>
    <s v="Vesturland"/>
    <x v="6"/>
    <x v="3"/>
    <s v="Sala innan svæðis - flj."/>
    <n v="251560"/>
    <n v="217.5994"/>
    <x v="5"/>
    <x v="3"/>
    <s v="Innanlands"/>
    <m/>
  </r>
  <r>
    <s v="Akranes"/>
    <s v="Borgarnes"/>
    <n v="310"/>
    <x v="12"/>
    <s v="Vesturland"/>
    <x v="6"/>
    <x v="3"/>
    <s v="Sala utan svæðis - flj."/>
    <n v="104337"/>
    <n v="90.251505000000009"/>
    <x v="3"/>
    <x v="3"/>
    <s v="Innanlands"/>
    <m/>
  </r>
  <r>
    <s v="Söludælur"/>
    <s v="Borgarnes"/>
    <n v="310"/>
    <x v="12"/>
    <s v="Vesturland"/>
    <x v="1"/>
    <x v="0"/>
    <s v="Sala innan svæðis - flj."/>
    <n v="3818619"/>
    <n v="2863.96425"/>
    <x v="4"/>
    <x v="0"/>
    <s v="Innanlands"/>
    <m/>
  </r>
  <r>
    <s v="Söludælur"/>
    <s v="Borgarnes"/>
    <n v="310"/>
    <x v="12"/>
    <s v="Vesturland"/>
    <x v="2"/>
    <x v="0"/>
    <s v="Sala innan svæðis - flj."/>
    <n v="12350"/>
    <n v="9.2624999999999993"/>
    <x v="4"/>
    <x v="0"/>
    <s v="Innanlands"/>
    <m/>
  </r>
  <r>
    <s v="Söludælur"/>
    <s v="Borgarnes"/>
    <n v="310"/>
    <x v="12"/>
    <s v="Vesturland"/>
    <x v="7"/>
    <x v="3"/>
    <s v="Sala innan svæðis - flj."/>
    <n v="3957799"/>
    <n v="3423.4961349999999"/>
    <x v="4"/>
    <x v="0"/>
    <s v="Innanlands"/>
    <m/>
  </r>
  <r>
    <s v="Akureyri"/>
    <s v="Borgarnes"/>
    <n v="310"/>
    <x v="12"/>
    <s v="Vesturland"/>
    <x v="6"/>
    <x v="3"/>
    <s v="Sala utan svæðis - flj."/>
    <n v="6178"/>
    <n v="5.3439700000000006"/>
    <x v="3"/>
    <x v="3"/>
    <s v="Innanlands"/>
    <m/>
  </r>
  <r>
    <s v="Akranes"/>
    <s v="Borgarnes"/>
    <n v="310"/>
    <x v="12"/>
    <s v="Vesturland"/>
    <x v="7"/>
    <x v="3"/>
    <s v="Sala utan svæðis - flj."/>
    <n v="78637"/>
    <n v="68.021005000000002"/>
    <x v="2"/>
    <x v="0"/>
    <s v="Innanlands"/>
    <m/>
  </r>
  <r>
    <s v="Reykjavík"/>
    <s v="Borgarnes"/>
    <n v="310"/>
    <x v="12"/>
    <s v="Vesturland"/>
    <x v="6"/>
    <x v="3"/>
    <s v="Sala utan svæðis - flj."/>
    <n v="560653"/>
    <n v="484.96484499999997"/>
    <x v="3"/>
    <x v="3"/>
    <s v="Innanlands"/>
    <m/>
  </r>
  <r>
    <s v="Reykjavík"/>
    <s v="Borgarnes"/>
    <n v="310"/>
    <x v="12"/>
    <s v="Vesturland"/>
    <x v="4"/>
    <x v="2"/>
    <s v="Sala utan svæðis - flj."/>
    <n v="89718"/>
    <n v="72.671580000000006"/>
    <x v="2"/>
    <x v="1"/>
    <s v="Innanlands"/>
    <m/>
  </r>
  <r>
    <s v="Reykjavík"/>
    <s v="Borgarnes"/>
    <n v="310"/>
    <x v="12"/>
    <s v="Vesturland"/>
    <x v="7"/>
    <x v="3"/>
    <s v="Sala innan svæðis - flj."/>
    <n v="0"/>
    <n v="0"/>
    <x v="2"/>
    <x v="0"/>
    <s v="Innanlands"/>
    <m/>
  </r>
  <r>
    <s v="Reykjavík"/>
    <s v="Borgarnes"/>
    <n v="310"/>
    <x v="12"/>
    <s v="Vesturland"/>
    <x v="7"/>
    <x v="3"/>
    <s v="Sala utan svæðis - flj."/>
    <n v="105905"/>
    <n v="91.607824999999991"/>
    <x v="2"/>
    <x v="0"/>
    <s v="Innanlands"/>
    <m/>
  </r>
  <r>
    <s v="Reykjavík"/>
    <s v="Borgarnes"/>
    <n v="310"/>
    <x v="12"/>
    <s v="Vesturland"/>
    <x v="10"/>
    <x v="3"/>
    <s v="Sala utan svæðis - flj."/>
    <n v="14801"/>
    <n v="12.802865000000001"/>
    <x v="2"/>
    <x v="2"/>
    <s v="Innanlands"/>
    <m/>
  </r>
  <r>
    <s v="Söludælur"/>
    <s v="Borgarnes"/>
    <n v="310"/>
    <x v="12"/>
    <s v="Vesturland"/>
    <x v="6"/>
    <x v="3"/>
    <s v="Sala innan svæðis - flj."/>
    <n v="298851"/>
    <n v="258.50611499999997"/>
    <x v="3"/>
    <x v="3"/>
    <s v="Innanlands"/>
    <m/>
  </r>
  <r>
    <s v="Akranes"/>
    <s v="Borgarnes"/>
    <n v="310"/>
    <x v="12"/>
    <s v="Vesturland"/>
    <x v="6"/>
    <x v="3"/>
    <s v="Sala utan svæðis - flj."/>
    <n v="203989"/>
    <n v="176.45048499999999"/>
    <x v="0"/>
    <x v="3"/>
    <s v="Innanlands"/>
    <m/>
  </r>
  <r>
    <s v="Söludælur"/>
    <s v="Borgarnes"/>
    <n v="310"/>
    <x v="12"/>
    <s v="Vesturland"/>
    <x v="1"/>
    <x v="0"/>
    <s v="Sala innan svæðis - flj."/>
    <n v="3952631"/>
    <n v="2964.47325"/>
    <x v="2"/>
    <x v="0"/>
    <s v="Innanlands"/>
    <m/>
  </r>
  <r>
    <s v="Söludælur"/>
    <s v="Borgarnes"/>
    <n v="310"/>
    <x v="12"/>
    <s v="Vesturland"/>
    <x v="2"/>
    <x v="0"/>
    <s v="Sala innan svæðis - flj."/>
    <n v="11417"/>
    <n v="8.5627499999999994"/>
    <x v="2"/>
    <x v="0"/>
    <s v="Innanlands"/>
    <m/>
  </r>
  <r>
    <s v="Söludælur"/>
    <s v="Borgarnes"/>
    <n v="310"/>
    <x v="12"/>
    <s v="Vesturland"/>
    <x v="7"/>
    <x v="3"/>
    <s v="Sala innan svæðis - flj."/>
    <n v="3979337"/>
    <n v="3442.1265049999997"/>
    <x v="2"/>
    <x v="0"/>
    <s v="Innanlands"/>
    <m/>
  </r>
  <r>
    <s v="Eskifjörður"/>
    <s v="Borgarnes"/>
    <n v="310"/>
    <x v="12"/>
    <s v="Vesturland"/>
    <x v="6"/>
    <x v="3"/>
    <s v="Sala utan svæðis - flj."/>
    <n v="5338"/>
    <n v="4.6173700000000002"/>
    <x v="0"/>
    <x v="3"/>
    <s v="Innanlands"/>
    <m/>
  </r>
  <r>
    <s v="Akranes"/>
    <s v="Borgarnes"/>
    <n v="310"/>
    <x v="12"/>
    <s v="Vesturland"/>
    <x v="7"/>
    <x v="3"/>
    <s v="Sala utan svæðis - flj."/>
    <n v="245449"/>
    <n v="212.31338500000001"/>
    <x v="1"/>
    <x v="0"/>
    <s v="Innanlands"/>
    <m/>
  </r>
  <r>
    <s v="Reykjavík"/>
    <s v="Borgarnes"/>
    <n v="310"/>
    <x v="12"/>
    <s v="Vesturland"/>
    <x v="6"/>
    <x v="3"/>
    <s v="Sala utan svæðis - flj."/>
    <n v="496104"/>
    <n v="429.12996000000004"/>
    <x v="0"/>
    <x v="3"/>
    <s v="Innanlands"/>
    <m/>
  </r>
  <r>
    <s v="Reykjavík"/>
    <s v="Borgarnes"/>
    <n v="310"/>
    <x v="12"/>
    <s v="Vesturland"/>
    <x v="1"/>
    <x v="0"/>
    <s v="Sala innan svæðis - flj."/>
    <n v="84928"/>
    <n v="63.695999999999998"/>
    <x v="1"/>
    <x v="0"/>
    <s v="Innanlands"/>
    <m/>
  </r>
  <r>
    <s v="Reykjavík"/>
    <s v="Borgarnes"/>
    <n v="310"/>
    <x v="12"/>
    <s v="Vesturland"/>
    <x v="1"/>
    <x v="0"/>
    <s v="Sala utan svæðis - flj."/>
    <n v="381088"/>
    <n v="285.81599999999997"/>
    <x v="1"/>
    <x v="0"/>
    <s v="Innanlands"/>
    <m/>
  </r>
  <r>
    <s v="Reykjavík"/>
    <s v="Borgarnes"/>
    <n v="310"/>
    <x v="12"/>
    <s v="Vesturland"/>
    <x v="2"/>
    <x v="0"/>
    <s v="Sala utan svæðis - flj."/>
    <n v="2582"/>
    <n v="1.9365000000000001"/>
    <x v="1"/>
    <x v="0"/>
    <s v="Innanlands"/>
    <m/>
  </r>
  <r>
    <s v="Reykjavík"/>
    <s v="Borgarnes"/>
    <n v="310"/>
    <x v="12"/>
    <s v="Vesturland"/>
    <x v="4"/>
    <x v="2"/>
    <s v="Sala utan svæðis - flj."/>
    <n v="11616"/>
    <n v="9.4089600000000004"/>
    <x v="1"/>
    <x v="1"/>
    <s v="Innanlands"/>
    <m/>
  </r>
  <r>
    <s v="Reykjavík"/>
    <s v="Borgarnes"/>
    <n v="310"/>
    <x v="12"/>
    <s v="Vesturland"/>
    <x v="7"/>
    <x v="3"/>
    <s v="Sala innan svæðis - flj."/>
    <n v="54244"/>
    <n v="46.921059999999997"/>
    <x v="1"/>
    <x v="0"/>
    <s v="Innanlands"/>
    <m/>
  </r>
  <r>
    <s v="Reykjavík"/>
    <s v="Borgarnes"/>
    <n v="310"/>
    <x v="12"/>
    <s v="Vesturland"/>
    <x v="7"/>
    <x v="3"/>
    <s v="Sala utan svæðis - flj."/>
    <n v="1896380"/>
    <n v="1640.3687"/>
    <x v="1"/>
    <x v="0"/>
    <s v="Innanlands"/>
    <m/>
  </r>
  <r>
    <s v="Söludælur"/>
    <s v="Borgarnes"/>
    <n v="310"/>
    <x v="12"/>
    <s v="Vesturland"/>
    <x v="6"/>
    <x v="3"/>
    <s v="Sala innan svæðis - flj."/>
    <n v="321344"/>
    <n v="277.96256"/>
    <x v="0"/>
    <x v="3"/>
    <s v="Innanlands"/>
    <m/>
  </r>
  <r>
    <s v="Söludælur"/>
    <s v="Borgarnes"/>
    <n v="310"/>
    <x v="12"/>
    <s v="Vesturland"/>
    <x v="1"/>
    <x v="0"/>
    <s v="Sala innan svæðis - flj."/>
    <n v="4140202"/>
    <n v="3105.1514999999999"/>
    <x v="1"/>
    <x v="0"/>
    <s v="Innanlands"/>
    <m/>
  </r>
  <r>
    <s v="Söludælur"/>
    <s v="Borgarnes"/>
    <n v="310"/>
    <x v="12"/>
    <s v="Vesturland"/>
    <x v="2"/>
    <x v="0"/>
    <s v="Sala innan svæðis - flj."/>
    <n v="9439"/>
    <n v="7.07925"/>
    <x v="1"/>
    <x v="0"/>
    <s v="Innanlands"/>
    <m/>
  </r>
  <r>
    <s v="Söludælur"/>
    <s v="Borgarnes"/>
    <n v="310"/>
    <x v="12"/>
    <s v="Vesturland"/>
    <x v="7"/>
    <x v="3"/>
    <s v="Sala innan svæðis - flj."/>
    <n v="2653616"/>
    <n v="2295.3778399999997"/>
    <x v="1"/>
    <x v="0"/>
    <s v="Innanlands"/>
    <m/>
  </r>
  <r>
    <s v="Söludælur"/>
    <s v="Baula í Stafholtst.hr."/>
    <n v="311"/>
    <x v="12"/>
    <s v="Vesturland"/>
    <x v="1"/>
    <x v="0"/>
    <s v="Sala innan svæðis - flj."/>
    <n v="178067"/>
    <n v="133.55025000000001"/>
    <x v="0"/>
    <x v="0"/>
    <s v="Innanlands"/>
    <m/>
  </r>
  <r>
    <s v="Söludælur"/>
    <s v="Hreðavatn"/>
    <n v="311"/>
    <x v="12"/>
    <s v="Vesturland"/>
    <x v="1"/>
    <x v="0"/>
    <s v="Sala innan svæðis - flj."/>
    <n v="100388"/>
    <n v="75.290999999999997"/>
    <x v="0"/>
    <x v="0"/>
    <s v="Innanlands"/>
    <m/>
  </r>
  <r>
    <s v="Söludælur"/>
    <s v="Húsafell"/>
    <n v="311"/>
    <x v="12"/>
    <s v="Vesturland"/>
    <x v="1"/>
    <x v="0"/>
    <s v="Sala innan svæðis - flj."/>
    <n v="41490"/>
    <n v="31.1175"/>
    <x v="0"/>
    <x v="0"/>
    <s v="Innanlands"/>
    <m/>
  </r>
  <r>
    <s v="Söludælur"/>
    <s v="Reykholt"/>
    <n v="311"/>
    <x v="12"/>
    <s v="Vesturland"/>
    <x v="0"/>
    <x v="0"/>
    <s v="Sala innan svæðis - flj."/>
    <n v="136638"/>
    <n v="102.4785"/>
    <x v="0"/>
    <x v="0"/>
    <s v="Innanlands"/>
    <m/>
  </r>
  <r>
    <s v="Söludælur"/>
    <s v="Vegamót á Snæfellsn."/>
    <n v="311"/>
    <x v="12"/>
    <s v="Vesturland"/>
    <x v="0"/>
    <x v="0"/>
    <s v="Sala innan svæðis - flj."/>
    <n v="132904"/>
    <n v="99.677999999999997"/>
    <x v="0"/>
    <x v="0"/>
    <s v="Innanlands"/>
    <m/>
  </r>
  <r>
    <s v="Akranes"/>
    <s v="Baula í Stafholtst.hr."/>
    <n v="311"/>
    <x v="12"/>
    <s v="Vesturland"/>
    <x v="7"/>
    <x v="3"/>
    <s v="Sala utan svæðis - flj."/>
    <n v="2203"/>
    <n v="1.9055949999999999"/>
    <x v="0"/>
    <x v="0"/>
    <s v="Innanlands"/>
    <m/>
  </r>
  <r>
    <s v="Akranes"/>
    <s v="Grund í Skorradal"/>
    <n v="311"/>
    <x v="12"/>
    <s v="Vesturland"/>
    <x v="7"/>
    <x v="3"/>
    <s v="Sala utan svæðis - flj."/>
    <n v="15465"/>
    <n v="13.377225000000001"/>
    <x v="0"/>
    <x v="0"/>
    <s v="Innanlands"/>
    <m/>
  </r>
  <r>
    <s v="Söludælur"/>
    <s v="Hreðavatn"/>
    <n v="311"/>
    <x v="12"/>
    <s v="Vesturland"/>
    <x v="6"/>
    <x v="3"/>
    <s v="Sala innan svæðis - flj."/>
    <n v="13820"/>
    <n v="11.9543"/>
    <x v="1"/>
    <x v="3"/>
    <s v="Innanlands"/>
    <m/>
  </r>
  <r>
    <s v="Reykjavík"/>
    <s v="Baula í Stafholtst.hr."/>
    <n v="311"/>
    <x v="12"/>
    <s v="Vesturland"/>
    <x v="6"/>
    <x v="3"/>
    <s v="Sala utan svæðis - flj."/>
    <n v="34468"/>
    <n v="29.814820000000001"/>
    <x v="1"/>
    <x v="3"/>
    <s v="Innanlands"/>
    <m/>
  </r>
  <r>
    <s v="Reykjavík"/>
    <s v="Bær í Bæjarsveit"/>
    <n v="311"/>
    <x v="12"/>
    <s v="Vesturland"/>
    <x v="6"/>
    <x v="3"/>
    <s v="Sala utan svæðis - flj."/>
    <n v="46654"/>
    <n v="40.355710000000002"/>
    <x v="1"/>
    <x v="3"/>
    <s v="Innanlands"/>
    <m/>
  </r>
  <r>
    <s v="Reykjavík"/>
    <s v="Grund í Skorradal"/>
    <n v="311"/>
    <x v="12"/>
    <s v="Vesturland"/>
    <x v="6"/>
    <x v="3"/>
    <s v="Sala utan svæðis - flj."/>
    <n v="29701"/>
    <n v="25.691364999999998"/>
    <x v="1"/>
    <x v="3"/>
    <s v="Innanlands"/>
    <m/>
  </r>
  <r>
    <s v="Reykjavík"/>
    <s v="Húsafell"/>
    <n v="311"/>
    <x v="12"/>
    <s v="Vesturland"/>
    <x v="7"/>
    <x v="3"/>
    <s v="Sala utan svæðis - flj."/>
    <n v="15078"/>
    <n v="13.04247"/>
    <x v="0"/>
    <x v="0"/>
    <s v="Innanlands"/>
    <m/>
  </r>
  <r>
    <s v="Reykjavík"/>
    <s v="Hreðavatn"/>
    <n v="311"/>
    <x v="12"/>
    <s v="Vesturland"/>
    <x v="6"/>
    <x v="3"/>
    <s v="Sala utan svæðis - flj."/>
    <n v="7825"/>
    <n v="6.7686250000000001"/>
    <x v="1"/>
    <x v="3"/>
    <s v="Innanlands"/>
    <m/>
  </r>
  <r>
    <s v="Reykjavík"/>
    <s v="Húsafell"/>
    <n v="311"/>
    <x v="12"/>
    <s v="Vesturland"/>
    <x v="6"/>
    <x v="3"/>
    <s v="Sala utan svæðis - flj."/>
    <n v="6300"/>
    <n v="5.4494999999999996"/>
    <x v="1"/>
    <x v="3"/>
    <s v="Innanlands"/>
    <m/>
  </r>
  <r>
    <s v="Reykjavík"/>
    <s v="Reykholt"/>
    <n v="311"/>
    <x v="12"/>
    <s v="Vesturland"/>
    <x v="7"/>
    <x v="3"/>
    <s v="Sala utan svæðis - flj."/>
    <n v="17577"/>
    <n v="15.204105"/>
    <x v="0"/>
    <x v="0"/>
    <s v="Innanlands"/>
    <m/>
  </r>
  <r>
    <s v="Reykjavík"/>
    <s v="Reykholt"/>
    <n v="311"/>
    <x v="12"/>
    <s v="Vesturland"/>
    <x v="6"/>
    <x v="3"/>
    <s v="Sala utan svæðis - flj."/>
    <n v="220151"/>
    <n v="190.43061499999999"/>
    <x v="1"/>
    <x v="3"/>
    <s v="Innanlands"/>
    <m/>
  </r>
  <r>
    <s v="Reykjavík"/>
    <s v="Vegamót á Snæfellsn."/>
    <n v="311"/>
    <x v="12"/>
    <s v="Vesturland"/>
    <x v="7"/>
    <x v="3"/>
    <s v="Sala utan svæðis - flj."/>
    <n v="22844"/>
    <n v="19.760060000000003"/>
    <x v="0"/>
    <x v="0"/>
    <s v="Innanlands"/>
    <m/>
  </r>
  <r>
    <s v="Reykjavík"/>
    <s v="Vegamót á Snæfellsn."/>
    <n v="311"/>
    <x v="12"/>
    <s v="Vesturland"/>
    <x v="6"/>
    <x v="3"/>
    <s v="Sala utan svæðis - flj."/>
    <n v="213145"/>
    <n v="184.37042499999998"/>
    <x v="1"/>
    <x v="3"/>
    <s v="Innanlands"/>
    <m/>
  </r>
  <r>
    <s v="Söludælur"/>
    <s v="Baula í Stafholtst.hr."/>
    <n v="311"/>
    <x v="12"/>
    <s v="Vesturland"/>
    <x v="6"/>
    <x v="3"/>
    <s v="Sala innan svæðis - flj."/>
    <n v="28645"/>
    <n v="24.777925"/>
    <x v="2"/>
    <x v="3"/>
    <s v="Innanlands"/>
    <m/>
  </r>
  <r>
    <s v="Söludælur"/>
    <s v="Baula í Stafholtst.hr."/>
    <n v="311"/>
    <x v="12"/>
    <s v="Vesturland"/>
    <x v="7"/>
    <x v="3"/>
    <s v="Sala innan svæðis - flj."/>
    <n v="535769"/>
    <n v="463.44018499999999"/>
    <x v="0"/>
    <x v="0"/>
    <s v="Innanlands"/>
    <m/>
  </r>
  <r>
    <s v="Söludælur"/>
    <s v="Hreðavatn"/>
    <n v="311"/>
    <x v="12"/>
    <s v="Vesturland"/>
    <x v="6"/>
    <x v="3"/>
    <s v="Sala innan svæðis - flj."/>
    <n v="12451"/>
    <n v="10.770115000000001"/>
    <x v="2"/>
    <x v="3"/>
    <s v="Innanlands"/>
    <m/>
  </r>
  <r>
    <s v="Söludælur"/>
    <s v="Hreðavatn"/>
    <n v="311"/>
    <x v="12"/>
    <s v="Vesturland"/>
    <x v="7"/>
    <x v="3"/>
    <s v="Sala innan svæðis - flj."/>
    <n v="154922"/>
    <n v="134.00753"/>
    <x v="0"/>
    <x v="0"/>
    <s v="Innanlands"/>
    <m/>
  </r>
  <r>
    <s v="Söludælur"/>
    <s v="Húsafell"/>
    <n v="311"/>
    <x v="12"/>
    <s v="Vesturland"/>
    <x v="7"/>
    <x v="3"/>
    <s v="Sala innan svæðis - flj."/>
    <n v="50623"/>
    <n v="43.788894999999997"/>
    <x v="0"/>
    <x v="0"/>
    <s v="Innanlands"/>
    <m/>
  </r>
  <r>
    <s v="Söludælur"/>
    <s v="Reykholt"/>
    <n v="311"/>
    <x v="12"/>
    <s v="Vesturland"/>
    <x v="7"/>
    <x v="3"/>
    <s v="Sala innan svæðis - flj."/>
    <n v="199566"/>
    <n v="172.62458999999998"/>
    <x v="0"/>
    <x v="0"/>
    <s v="Innanlands"/>
    <m/>
  </r>
  <r>
    <s v="Söludælur"/>
    <s v="Vegamót á Snæfellsn."/>
    <n v="311"/>
    <x v="12"/>
    <s v="Vesturland"/>
    <x v="7"/>
    <x v="3"/>
    <s v="Sala innan svæðis - flj."/>
    <n v="218047"/>
    <n v="188.61065500000001"/>
    <x v="0"/>
    <x v="0"/>
    <s v="Innanlands"/>
    <m/>
  </r>
  <r>
    <s v="Akranes"/>
    <s v="Baula í Stafholtst.hr."/>
    <n v="311"/>
    <x v="12"/>
    <s v="Vesturland"/>
    <x v="6"/>
    <x v="3"/>
    <s v="Sala utan svæðis - flj."/>
    <n v="6342"/>
    <n v="5.48583"/>
    <x v="2"/>
    <x v="3"/>
    <s v="Innanlands"/>
    <m/>
  </r>
  <r>
    <s v="Akranes"/>
    <s v="Bær í Bæjarsveit"/>
    <n v="311"/>
    <x v="12"/>
    <s v="Vesturland"/>
    <x v="6"/>
    <x v="3"/>
    <s v="Sala utan svæðis - flj."/>
    <n v="7537"/>
    <n v="6.5195050000000005"/>
    <x v="2"/>
    <x v="3"/>
    <s v="Innanlands"/>
    <m/>
  </r>
  <r>
    <s v="Akranes"/>
    <s v="Baula í Stafholtst.hr."/>
    <n v="311"/>
    <x v="12"/>
    <s v="Vesturland"/>
    <x v="7"/>
    <x v="3"/>
    <s v="Sala utan svæðis - flj."/>
    <n v="1000"/>
    <n v="0.86499999999999999"/>
    <x v="3"/>
    <x v="0"/>
    <s v="Innanlands"/>
    <m/>
  </r>
  <r>
    <s v="Akranes"/>
    <s v="Grund í Skorradal"/>
    <n v="311"/>
    <x v="12"/>
    <s v="Vesturland"/>
    <x v="6"/>
    <x v="3"/>
    <s v="Sala utan svæðis - flj."/>
    <n v="3972"/>
    <n v="3.4357799999999998"/>
    <x v="2"/>
    <x v="3"/>
    <s v="Innanlands"/>
    <m/>
  </r>
  <r>
    <s v="Akranes"/>
    <s v="Hreðavatn"/>
    <n v="311"/>
    <x v="12"/>
    <s v="Vesturland"/>
    <x v="6"/>
    <x v="3"/>
    <s v="Sala utan svæðis - flj."/>
    <n v="715"/>
    <n v="0.618475"/>
    <x v="2"/>
    <x v="3"/>
    <s v="Innanlands"/>
    <m/>
  </r>
  <r>
    <s v="Akranes"/>
    <s v="Reykholt"/>
    <n v="311"/>
    <x v="12"/>
    <s v="Vesturland"/>
    <x v="6"/>
    <x v="3"/>
    <s v="Sala utan svæðis - flj."/>
    <n v="33840"/>
    <n v="29.271599999999999"/>
    <x v="2"/>
    <x v="3"/>
    <s v="Innanlands"/>
    <m/>
  </r>
  <r>
    <s v="Akranes"/>
    <s v="Grund í Skorradal"/>
    <n v="311"/>
    <x v="12"/>
    <s v="Vesturland"/>
    <x v="7"/>
    <x v="3"/>
    <s v="Sala utan svæðis - flj."/>
    <n v="10980"/>
    <n v="9.4977"/>
    <x v="3"/>
    <x v="0"/>
    <s v="Innanlands"/>
    <m/>
  </r>
  <r>
    <s v="Eskifjörður"/>
    <s v="Reykholt"/>
    <n v="311"/>
    <x v="12"/>
    <s v="Vesturland"/>
    <x v="7"/>
    <x v="3"/>
    <s v="Sala utan svæðis - flj."/>
    <n v="2471"/>
    <n v="2.1374149999999998"/>
    <x v="3"/>
    <x v="0"/>
    <s v="Innanlands"/>
    <m/>
  </r>
  <r>
    <s v="Ólafsvík"/>
    <s v="Vegamót á Snæfellsn."/>
    <n v="311"/>
    <x v="12"/>
    <s v="Vesturland"/>
    <x v="6"/>
    <x v="3"/>
    <s v="Sala utan svæðis - flj."/>
    <n v="25090"/>
    <n v="21.702849999999998"/>
    <x v="2"/>
    <x v="3"/>
    <s v="Innanlands"/>
    <m/>
  </r>
  <r>
    <s v="Reykjavík"/>
    <s v="Baula í Stafholtst.hr."/>
    <n v="311"/>
    <x v="12"/>
    <s v="Vesturland"/>
    <x v="6"/>
    <x v="3"/>
    <s v="Sala utan svæðis - flj."/>
    <n v="29925"/>
    <n v="25.885124999999999"/>
    <x v="2"/>
    <x v="3"/>
    <s v="Innanlands"/>
    <m/>
  </r>
  <r>
    <s v="Reykjavík"/>
    <s v="Bær í Bæjarsveit"/>
    <n v="311"/>
    <x v="12"/>
    <s v="Vesturland"/>
    <x v="6"/>
    <x v="3"/>
    <s v="Sala utan svæðis - flj."/>
    <n v="39679"/>
    <n v="34.322335000000002"/>
    <x v="2"/>
    <x v="3"/>
    <s v="Innanlands"/>
    <m/>
  </r>
  <r>
    <s v="Reykjavík"/>
    <s v="Grund í Skorradal"/>
    <n v="311"/>
    <x v="12"/>
    <s v="Vesturland"/>
    <x v="6"/>
    <x v="3"/>
    <s v="Sala utan svæðis - flj."/>
    <n v="18189"/>
    <n v="15.733485"/>
    <x v="2"/>
    <x v="3"/>
    <s v="Innanlands"/>
    <m/>
  </r>
  <r>
    <s v="Reykjavík"/>
    <s v="Hreðavatn"/>
    <n v="311"/>
    <x v="12"/>
    <s v="Vesturland"/>
    <x v="6"/>
    <x v="3"/>
    <s v="Sala utan svæðis - flj."/>
    <n v="913"/>
    <n v="0.78974500000000003"/>
    <x v="2"/>
    <x v="3"/>
    <s v="Innanlands"/>
    <m/>
  </r>
  <r>
    <s v="Reykjavík"/>
    <s v="Húsafell"/>
    <n v="311"/>
    <x v="12"/>
    <s v="Vesturland"/>
    <x v="6"/>
    <x v="3"/>
    <s v="Sala utan svæðis - flj."/>
    <n v="1516"/>
    <n v="1.31134"/>
    <x v="2"/>
    <x v="3"/>
    <s v="Innanlands"/>
    <m/>
  </r>
  <r>
    <s v="Reykjavík"/>
    <s v="Húsafell"/>
    <n v="311"/>
    <x v="12"/>
    <s v="Vesturland"/>
    <x v="7"/>
    <x v="3"/>
    <s v="Sala utan svæðis - flj."/>
    <n v="5594"/>
    <n v="4.8388100000000005"/>
    <x v="3"/>
    <x v="0"/>
    <s v="Innanlands"/>
    <m/>
  </r>
  <r>
    <s v="Reykjavík"/>
    <s v="Reykholt"/>
    <n v="311"/>
    <x v="12"/>
    <s v="Vesturland"/>
    <x v="6"/>
    <x v="3"/>
    <s v="Sala utan svæðis - flj."/>
    <n v="208106"/>
    <n v="180.01169000000002"/>
    <x v="2"/>
    <x v="3"/>
    <s v="Innanlands"/>
    <m/>
  </r>
  <r>
    <s v="Reykjavík"/>
    <s v="Reykholt"/>
    <n v="311"/>
    <x v="12"/>
    <s v="Vesturland"/>
    <x v="7"/>
    <x v="3"/>
    <s v="Sala utan svæðis - flj."/>
    <n v="67652"/>
    <n v="58.518979999999999"/>
    <x v="3"/>
    <x v="0"/>
    <s v="Innanlands"/>
    <m/>
  </r>
  <r>
    <s v="Reykjavík"/>
    <s v="Vegamót á Snæfellsn."/>
    <n v="311"/>
    <x v="12"/>
    <s v="Vesturland"/>
    <x v="6"/>
    <x v="3"/>
    <s v="Sala utan svæðis - flj."/>
    <n v="169067"/>
    <n v="146.24295499999999"/>
    <x v="2"/>
    <x v="3"/>
    <s v="Innanlands"/>
    <m/>
  </r>
  <r>
    <s v="Reykjavík"/>
    <s v="Vegamót á Snæfellsn."/>
    <n v="311"/>
    <x v="12"/>
    <s v="Vesturland"/>
    <x v="7"/>
    <x v="3"/>
    <s v="Sala utan svæðis - flj."/>
    <n v="30143"/>
    <n v="26.073695000000001"/>
    <x v="3"/>
    <x v="0"/>
    <s v="Innanlands"/>
    <m/>
  </r>
  <r>
    <s v="Söludælur"/>
    <s v="Baula í Stafholtst.hr."/>
    <n v="311"/>
    <x v="12"/>
    <s v="Vesturland"/>
    <x v="6"/>
    <x v="3"/>
    <s v="Sala innan svæðis - flj."/>
    <n v="33238"/>
    <n v="28.750869999999999"/>
    <x v="4"/>
    <x v="3"/>
    <s v="Innanlands"/>
    <m/>
  </r>
  <r>
    <s v="Söludælur"/>
    <s v="Baula í Stafholtst.hr."/>
    <n v="311"/>
    <x v="12"/>
    <s v="Vesturland"/>
    <x v="1"/>
    <x v="0"/>
    <s v="Sala innan svæðis - flj."/>
    <n v="308954"/>
    <n v="231.71549999999999"/>
    <x v="3"/>
    <x v="0"/>
    <s v="Innanlands"/>
    <m/>
  </r>
  <r>
    <s v="Söludælur"/>
    <s v="Baula í Stafholtst.hr."/>
    <n v="311"/>
    <x v="12"/>
    <s v="Vesturland"/>
    <x v="7"/>
    <x v="3"/>
    <s v="Sala innan svæðis - flj."/>
    <n v="639921"/>
    <n v="553.53166500000009"/>
    <x v="3"/>
    <x v="0"/>
    <s v="Innanlands"/>
    <m/>
  </r>
  <r>
    <s v="Söludælur"/>
    <s v="Hreðavatn"/>
    <n v="311"/>
    <x v="12"/>
    <s v="Vesturland"/>
    <x v="1"/>
    <x v="0"/>
    <s v="Sala innan svæðis - flj."/>
    <n v="127507"/>
    <n v="95.630250000000004"/>
    <x v="3"/>
    <x v="0"/>
    <s v="Innanlands"/>
    <m/>
  </r>
  <r>
    <s v="Söludælur"/>
    <s v="Hreðavatn"/>
    <n v="311"/>
    <x v="12"/>
    <s v="Vesturland"/>
    <x v="7"/>
    <x v="3"/>
    <s v="Sala innan svæðis - flj."/>
    <n v="189518"/>
    <n v="163.93307000000001"/>
    <x v="3"/>
    <x v="0"/>
    <s v="Innanlands"/>
    <m/>
  </r>
  <r>
    <s v="Söludælur"/>
    <s v="Húsafell"/>
    <n v="311"/>
    <x v="12"/>
    <s v="Vesturland"/>
    <x v="1"/>
    <x v="0"/>
    <s v="Sala innan svæðis - flj."/>
    <n v="67433"/>
    <n v="50.574750000000002"/>
    <x v="3"/>
    <x v="0"/>
    <s v="Innanlands"/>
    <m/>
  </r>
  <r>
    <s v="Söludælur"/>
    <s v="Húsafell"/>
    <n v="311"/>
    <x v="12"/>
    <s v="Vesturland"/>
    <x v="7"/>
    <x v="3"/>
    <s v="Sala innan svæðis - flj."/>
    <n v="106443"/>
    <n v="92.073194999999998"/>
    <x v="3"/>
    <x v="0"/>
    <s v="Innanlands"/>
    <m/>
  </r>
  <r>
    <s v="Söludælur"/>
    <s v="Hreðavatn"/>
    <n v="311"/>
    <x v="12"/>
    <s v="Vesturland"/>
    <x v="6"/>
    <x v="3"/>
    <s v="Sala innan svæðis - flj."/>
    <n v="14550"/>
    <n v="12.585750000000001"/>
    <x v="4"/>
    <x v="3"/>
    <s v="Innanlands"/>
    <m/>
  </r>
  <r>
    <s v="Söludælur"/>
    <s v="Reykholt"/>
    <n v="311"/>
    <x v="12"/>
    <s v="Vesturland"/>
    <x v="0"/>
    <x v="0"/>
    <s v="Sala innan svæðis - flj."/>
    <n v="205910"/>
    <n v="154.4325"/>
    <x v="3"/>
    <x v="0"/>
    <s v="Innanlands"/>
    <m/>
  </r>
  <r>
    <s v="Söludælur"/>
    <s v="Reykholt"/>
    <n v="311"/>
    <x v="12"/>
    <s v="Vesturland"/>
    <x v="7"/>
    <x v="3"/>
    <s v="Sala innan svæðis - flj."/>
    <n v="282764"/>
    <n v="244.59085999999999"/>
    <x v="3"/>
    <x v="0"/>
    <s v="Innanlands"/>
    <m/>
  </r>
  <r>
    <s v="Söludælur"/>
    <s v="Vegamót á Snæfellsn."/>
    <n v="311"/>
    <x v="12"/>
    <s v="Vesturland"/>
    <x v="0"/>
    <x v="0"/>
    <s v="Sala innan svæðis - flj."/>
    <n v="296348"/>
    <n v="222.261"/>
    <x v="3"/>
    <x v="0"/>
    <s v="Innanlands"/>
    <m/>
  </r>
  <r>
    <s v="Söludælur"/>
    <s v="Vegamót á Snæfellsn."/>
    <n v="311"/>
    <x v="12"/>
    <s v="Vesturland"/>
    <x v="7"/>
    <x v="3"/>
    <s v="Sala innan svæðis - flj."/>
    <n v="404368"/>
    <n v="349.77832000000001"/>
    <x v="3"/>
    <x v="0"/>
    <s v="Innanlands"/>
    <m/>
  </r>
  <r>
    <s v="Akranes"/>
    <s v="Baula í Stafholtst.hr."/>
    <n v="311"/>
    <x v="12"/>
    <s v="Vesturland"/>
    <x v="6"/>
    <x v="3"/>
    <s v="Sala utan svæðis - flj."/>
    <n v="9022"/>
    <n v="7.80403"/>
    <x v="4"/>
    <x v="3"/>
    <s v="Innanlands"/>
    <m/>
  </r>
  <r>
    <s v="Akranes"/>
    <s v="Bær í Bæjarsveit"/>
    <n v="311"/>
    <x v="12"/>
    <s v="Vesturland"/>
    <x v="6"/>
    <x v="3"/>
    <s v="Sala utan svæðis - flj."/>
    <n v="81623"/>
    <n v="70.603895000000009"/>
    <x v="4"/>
    <x v="3"/>
    <s v="Innanlands"/>
    <m/>
  </r>
  <r>
    <s v="Akranes"/>
    <s v="Grund í Skorradal"/>
    <n v="311"/>
    <x v="12"/>
    <s v="Vesturland"/>
    <x v="6"/>
    <x v="3"/>
    <s v="Sala utan svæðis - flj."/>
    <n v="5832"/>
    <n v="5.0446800000000005"/>
    <x v="4"/>
    <x v="3"/>
    <s v="Innanlands"/>
    <m/>
  </r>
  <r>
    <s v="Akranes"/>
    <s v="Hreðavatn"/>
    <n v="311"/>
    <x v="12"/>
    <s v="Vesturland"/>
    <x v="6"/>
    <x v="3"/>
    <s v="Sala utan svæðis - flj."/>
    <n v="9741"/>
    <n v="8.4259649999999997"/>
    <x v="4"/>
    <x v="3"/>
    <s v="Innanlands"/>
    <m/>
  </r>
  <r>
    <s v="Akranes"/>
    <s v="Bær í Bæjarsveit"/>
    <n v="311"/>
    <x v="12"/>
    <s v="Vesturland"/>
    <x v="7"/>
    <x v="3"/>
    <s v="Sala utan svæðis - flj."/>
    <n v="7723"/>
    <n v="6.6803949999999999"/>
    <x v="5"/>
    <x v="0"/>
    <s v="Innanlands"/>
    <m/>
  </r>
  <r>
    <s v="Akranes"/>
    <s v="Reykholt"/>
    <n v="311"/>
    <x v="12"/>
    <s v="Vesturland"/>
    <x v="6"/>
    <x v="3"/>
    <s v="Sala utan svæðis - flj."/>
    <n v="74620"/>
    <n v="64.546300000000002"/>
    <x v="4"/>
    <x v="3"/>
    <s v="Innanlands"/>
    <m/>
  </r>
  <r>
    <s v="Akranes"/>
    <s v="Grund í Skorradal"/>
    <n v="311"/>
    <x v="12"/>
    <s v="Vesturland"/>
    <x v="7"/>
    <x v="3"/>
    <s v="Sala utan svæðis - flj."/>
    <n v="5812"/>
    <n v="5.02738"/>
    <x v="5"/>
    <x v="0"/>
    <s v="Innanlands"/>
    <m/>
  </r>
  <r>
    <s v="Akranes"/>
    <s v="Vegamót á Snæfellsn."/>
    <n v="311"/>
    <x v="12"/>
    <s v="Vesturland"/>
    <x v="6"/>
    <x v="3"/>
    <s v="Sala utan svæðis - flj."/>
    <n v="1514"/>
    <n v="1.3096099999999999"/>
    <x v="4"/>
    <x v="3"/>
    <s v="Innanlands"/>
    <m/>
  </r>
  <r>
    <s v="Akureyri"/>
    <s v="Baula í Stafholtst.hr."/>
    <n v="311"/>
    <x v="12"/>
    <s v="Vesturland"/>
    <x v="6"/>
    <x v="3"/>
    <s v="Sala utan svæðis - flj."/>
    <n v="606"/>
    <n v="0.52418999999999993"/>
    <x v="4"/>
    <x v="3"/>
    <s v="Innanlands"/>
    <m/>
  </r>
  <r>
    <s v="Eskifjörður"/>
    <s v="Reykholt"/>
    <n v="311"/>
    <x v="12"/>
    <s v="Vesturland"/>
    <x v="7"/>
    <x v="3"/>
    <s v="Sala utan svæðis - flj."/>
    <n v="3658"/>
    <n v="3.1641699999999999"/>
    <x v="5"/>
    <x v="0"/>
    <s v="Innanlands"/>
    <m/>
  </r>
  <r>
    <s v="Ólafsvík"/>
    <s v="Vegamót á Snæfellsn."/>
    <n v="311"/>
    <x v="12"/>
    <s v="Vesturland"/>
    <x v="6"/>
    <x v="3"/>
    <s v="Sala utan svæðis - flj."/>
    <n v="15211"/>
    <n v="13.157515"/>
    <x v="4"/>
    <x v="3"/>
    <s v="Innanlands"/>
    <m/>
  </r>
  <r>
    <s v="Söludælur"/>
    <s v="Reykholt"/>
    <n v="311"/>
    <x v="12"/>
    <s v="Vesturland"/>
    <x v="7"/>
    <x v="3"/>
    <s v="Sala ekki flutningsjöfnuð"/>
    <n v="0"/>
    <n v="0"/>
    <x v="1"/>
    <x v="0"/>
    <s v="Millilanda"/>
    <m/>
  </r>
  <r>
    <s v="Reykjavík"/>
    <s v="Baula í Stafholtst.hr."/>
    <n v="311"/>
    <x v="12"/>
    <s v="Vesturland"/>
    <x v="6"/>
    <x v="3"/>
    <s v="Sala utan svæðis - flj."/>
    <n v="42893"/>
    <n v="37.102445000000003"/>
    <x v="4"/>
    <x v="3"/>
    <s v="Innanlands"/>
    <m/>
  </r>
  <r>
    <s v="Reykjavík"/>
    <s v="Bær í Bæjarsveit"/>
    <n v="311"/>
    <x v="12"/>
    <s v="Vesturland"/>
    <x v="6"/>
    <x v="3"/>
    <s v="Sala utan svæðis - flj."/>
    <n v="27237"/>
    <n v="23.560005"/>
    <x v="4"/>
    <x v="3"/>
    <s v="Innanlands"/>
    <m/>
  </r>
  <r>
    <s v="Reykjavík"/>
    <s v="Grund í Skorradal"/>
    <n v="311"/>
    <x v="12"/>
    <s v="Vesturland"/>
    <x v="6"/>
    <x v="3"/>
    <s v="Sala utan svæðis - flj."/>
    <n v="3889"/>
    <n v="3.363985"/>
    <x v="4"/>
    <x v="3"/>
    <s v="Innanlands"/>
    <m/>
  </r>
  <r>
    <s v="Reykjavík"/>
    <s v="Húsafell"/>
    <n v="311"/>
    <x v="12"/>
    <s v="Vesturland"/>
    <x v="7"/>
    <x v="3"/>
    <s v="Sala utan svæðis - flj."/>
    <n v="7894"/>
    <n v="6.8283099999999992"/>
    <x v="5"/>
    <x v="0"/>
    <s v="Innanlands"/>
    <m/>
  </r>
  <r>
    <s v="Reykjavík"/>
    <s v="Reykholt"/>
    <n v="311"/>
    <x v="12"/>
    <s v="Vesturland"/>
    <x v="6"/>
    <x v="3"/>
    <s v="Sala utan svæðis - flj."/>
    <n v="194478"/>
    <n v="168.22346999999999"/>
    <x v="4"/>
    <x v="3"/>
    <s v="Innanlands"/>
    <m/>
  </r>
  <r>
    <s v="Reykjavík"/>
    <s v="Reykholt"/>
    <n v="311"/>
    <x v="12"/>
    <s v="Vesturland"/>
    <x v="7"/>
    <x v="3"/>
    <s v="Sala utan svæðis - flj."/>
    <n v="74338"/>
    <n v="64.302369999999996"/>
    <x v="5"/>
    <x v="0"/>
    <s v="Innanlands"/>
    <m/>
  </r>
  <r>
    <s v="Söludælur"/>
    <s v="Vegamót á Snæfellsn."/>
    <n v="311"/>
    <x v="12"/>
    <s v="Vesturland"/>
    <x v="7"/>
    <x v="3"/>
    <s v="Sala ekki flutningsjöfnuð"/>
    <n v="0"/>
    <n v="0"/>
    <x v="1"/>
    <x v="0"/>
    <s v="Millilanda"/>
    <m/>
  </r>
  <r>
    <s v="Reykjavík"/>
    <s v="Vegamót á Snæfellsn."/>
    <n v="311"/>
    <x v="12"/>
    <s v="Vesturland"/>
    <x v="6"/>
    <x v="3"/>
    <s v="Sala utan svæðis - flj."/>
    <n v="198101"/>
    <n v="171.35736499999999"/>
    <x v="4"/>
    <x v="3"/>
    <s v="Innanlands"/>
    <m/>
  </r>
  <r>
    <s v="Reykjavík"/>
    <s v="Vegamót á Snæfellsn."/>
    <n v="311"/>
    <x v="12"/>
    <s v="Vesturland"/>
    <x v="7"/>
    <x v="3"/>
    <s v="Sala utan svæðis - flj."/>
    <n v="289684"/>
    <n v="250.57666"/>
    <x v="5"/>
    <x v="0"/>
    <s v="Innanlands"/>
    <m/>
  </r>
  <r>
    <s v="Stykkishólmur"/>
    <s v="Reykholt"/>
    <n v="311"/>
    <x v="12"/>
    <s v="Vesturland"/>
    <x v="6"/>
    <x v="3"/>
    <s v="Sala utan svæðis - flj."/>
    <n v="3124"/>
    <n v="2.7022599999999999"/>
    <x v="4"/>
    <x v="3"/>
    <s v="Innanlands"/>
    <m/>
  </r>
  <r>
    <s v="Söludælur"/>
    <s v="Baula í Stafholtst.hr."/>
    <n v="311"/>
    <x v="12"/>
    <s v="Vesturland"/>
    <x v="6"/>
    <x v="3"/>
    <s v="Sala innan svæðis - flj."/>
    <n v="35721"/>
    <n v="30.898665000000001"/>
    <x v="6"/>
    <x v="3"/>
    <s v="Innanlands"/>
    <m/>
  </r>
  <r>
    <s v="Söludælur"/>
    <s v="Baula í Stafholtst.hr."/>
    <n v="311"/>
    <x v="12"/>
    <s v="Vesturland"/>
    <x v="1"/>
    <x v="0"/>
    <s v="Sala innan svæðis - flj."/>
    <n v="319551"/>
    <n v="239.66325000000001"/>
    <x v="5"/>
    <x v="0"/>
    <s v="Innanlands"/>
    <m/>
  </r>
  <r>
    <s v="Söludælur"/>
    <s v="Baula í Stafholtst.hr."/>
    <n v="311"/>
    <x v="12"/>
    <s v="Vesturland"/>
    <x v="7"/>
    <x v="3"/>
    <s v="Sala innan svæðis - flj."/>
    <n v="750670"/>
    <n v="649.32955000000004"/>
    <x v="5"/>
    <x v="0"/>
    <s v="Innanlands"/>
    <m/>
  </r>
  <r>
    <s v="Söludælur"/>
    <s v="Hreðavatn"/>
    <n v="311"/>
    <x v="12"/>
    <s v="Vesturland"/>
    <x v="6"/>
    <x v="3"/>
    <s v="Sala innan svæðis - flj."/>
    <n v="16100"/>
    <n v="13.926500000000001"/>
    <x v="6"/>
    <x v="3"/>
    <s v="Innanlands"/>
    <m/>
  </r>
  <r>
    <s v="Söludælur"/>
    <s v="Hreðavatn"/>
    <n v="311"/>
    <x v="12"/>
    <s v="Vesturland"/>
    <x v="1"/>
    <x v="0"/>
    <s v="Sala innan svæðis - flj."/>
    <n v="146044"/>
    <n v="109.533"/>
    <x v="5"/>
    <x v="0"/>
    <s v="Innanlands"/>
    <m/>
  </r>
  <r>
    <s v="Söludælur"/>
    <s v="Hreðavatn"/>
    <n v="311"/>
    <x v="12"/>
    <s v="Vesturland"/>
    <x v="7"/>
    <x v="3"/>
    <s v="Sala innan svæðis - flj."/>
    <n v="217382"/>
    <n v="188.03542999999999"/>
    <x v="5"/>
    <x v="0"/>
    <s v="Innanlands"/>
    <m/>
  </r>
  <r>
    <s v="Söludælur"/>
    <s v="Húsafell"/>
    <n v="311"/>
    <x v="12"/>
    <s v="Vesturland"/>
    <x v="1"/>
    <x v="0"/>
    <s v="Sala innan svæðis - flj."/>
    <n v="68481"/>
    <n v="51.360750000000003"/>
    <x v="5"/>
    <x v="0"/>
    <s v="Innanlands"/>
    <m/>
  </r>
  <r>
    <s v="Söludælur"/>
    <s v="Húsafell"/>
    <n v="311"/>
    <x v="12"/>
    <s v="Vesturland"/>
    <x v="7"/>
    <x v="3"/>
    <s v="Sala innan svæðis - flj."/>
    <n v="130037"/>
    <n v="112.482005"/>
    <x v="5"/>
    <x v="0"/>
    <s v="Innanlands"/>
    <m/>
  </r>
  <r>
    <s v="Söludælur"/>
    <s v="Reykholt"/>
    <n v="311"/>
    <x v="12"/>
    <s v="Vesturland"/>
    <x v="1"/>
    <x v="0"/>
    <s v="Sala innan svæðis - flj."/>
    <n v="39214"/>
    <n v="29.410499999999999"/>
    <x v="5"/>
    <x v="0"/>
    <s v="Innanlands"/>
    <m/>
  </r>
  <r>
    <s v="Söludælur"/>
    <s v="Reykholt"/>
    <n v="311"/>
    <x v="12"/>
    <s v="Vesturland"/>
    <x v="0"/>
    <x v="0"/>
    <s v="Sala innan svæðis - flj."/>
    <n v="169831"/>
    <n v="127.37325"/>
    <x v="5"/>
    <x v="0"/>
    <s v="Innanlands"/>
    <m/>
  </r>
  <r>
    <s v="Söludælur"/>
    <s v="Reykholt"/>
    <n v="311"/>
    <x v="12"/>
    <s v="Vesturland"/>
    <x v="7"/>
    <x v="3"/>
    <s v="Sala innan svæðis - flj."/>
    <n v="266325"/>
    <n v="230.37112500000001"/>
    <x v="5"/>
    <x v="0"/>
    <s v="Innanlands"/>
    <m/>
  </r>
  <r>
    <s v="Akranes"/>
    <s v="Baula í Stafholtst.hr."/>
    <n v="311"/>
    <x v="12"/>
    <s v="Vesturland"/>
    <x v="6"/>
    <x v="3"/>
    <s v="Sala utan svæðis - flj."/>
    <n v="6199"/>
    <n v="5.3621350000000003"/>
    <x v="6"/>
    <x v="3"/>
    <s v="Innanlands"/>
    <m/>
  </r>
  <r>
    <s v="Akranes"/>
    <s v="Bær í Bæjarsveit"/>
    <n v="311"/>
    <x v="12"/>
    <s v="Vesturland"/>
    <x v="6"/>
    <x v="3"/>
    <s v="Sala utan svæðis - flj."/>
    <n v="3266"/>
    <n v="2.8250900000000003"/>
    <x v="6"/>
    <x v="3"/>
    <s v="Innanlands"/>
    <m/>
  </r>
  <r>
    <s v="Akranes"/>
    <s v="Grund í Skorradal"/>
    <n v="311"/>
    <x v="12"/>
    <s v="Vesturland"/>
    <x v="6"/>
    <x v="3"/>
    <s v="Sala utan svæðis - flj."/>
    <n v="5179"/>
    <n v="4.4798350000000005"/>
    <x v="6"/>
    <x v="3"/>
    <s v="Innanlands"/>
    <m/>
  </r>
  <r>
    <s v="Akranes"/>
    <s v="Hreðavatn"/>
    <n v="311"/>
    <x v="12"/>
    <s v="Vesturland"/>
    <x v="6"/>
    <x v="3"/>
    <s v="Sala utan svæðis - flj."/>
    <n v="42000"/>
    <n v="36.33"/>
    <x v="6"/>
    <x v="3"/>
    <s v="Innanlands"/>
    <m/>
  </r>
  <r>
    <s v="Akranes"/>
    <s v="Reykholt"/>
    <n v="311"/>
    <x v="12"/>
    <s v="Vesturland"/>
    <x v="6"/>
    <x v="3"/>
    <s v="Sala utan svæðis - flj."/>
    <n v="37563"/>
    <n v="32.491994999999996"/>
    <x v="6"/>
    <x v="3"/>
    <s v="Innanlands"/>
    <m/>
  </r>
  <r>
    <s v="Söludælur"/>
    <s v="Vegamót á Snæfellsn."/>
    <n v="311"/>
    <x v="12"/>
    <s v="Vesturland"/>
    <x v="1"/>
    <x v="0"/>
    <s v="Sala innan svæðis - flj."/>
    <n v="64634"/>
    <n v="48.475499999999997"/>
    <x v="5"/>
    <x v="0"/>
    <s v="Innanlands"/>
    <m/>
  </r>
  <r>
    <s v="Söludælur"/>
    <s v="Vegamót á Snæfellsn."/>
    <n v="311"/>
    <x v="12"/>
    <s v="Vesturland"/>
    <x v="0"/>
    <x v="0"/>
    <s v="Sala innan svæðis - flj."/>
    <n v="237754"/>
    <n v="178.31549999999999"/>
    <x v="5"/>
    <x v="0"/>
    <s v="Innanlands"/>
    <m/>
  </r>
  <r>
    <s v="Söludælur"/>
    <s v="Vegamót á Snæfellsn."/>
    <n v="311"/>
    <x v="12"/>
    <s v="Vesturland"/>
    <x v="7"/>
    <x v="3"/>
    <s v="Sala innan svæðis - flj."/>
    <n v="121408"/>
    <n v="105.01792"/>
    <x v="5"/>
    <x v="0"/>
    <s v="Innanlands"/>
    <m/>
  </r>
  <r>
    <s v="Akranes"/>
    <s v="Baula í Stafholtst.hr."/>
    <n v="311"/>
    <x v="12"/>
    <s v="Vesturland"/>
    <x v="7"/>
    <x v="3"/>
    <s v="Sala utan svæðis - flj."/>
    <n v="2034"/>
    <n v="1.7594100000000001"/>
    <x v="7"/>
    <x v="0"/>
    <s v="Innanlands"/>
    <m/>
  </r>
  <r>
    <s v="Akranes"/>
    <s v="Bær í Bæjarsveit"/>
    <n v="311"/>
    <x v="12"/>
    <s v="Vesturland"/>
    <x v="7"/>
    <x v="3"/>
    <s v="Sala utan svæðis - flj."/>
    <n v="5297"/>
    <n v="4.5819049999999999"/>
    <x v="7"/>
    <x v="0"/>
    <s v="Innanlands"/>
    <m/>
  </r>
  <r>
    <s v="Akranes"/>
    <s v="Grund í Skorradal"/>
    <n v="311"/>
    <x v="12"/>
    <s v="Vesturland"/>
    <x v="7"/>
    <x v="3"/>
    <s v="Sala utan svæðis - flj."/>
    <n v="6131"/>
    <n v="5.3033149999999996"/>
    <x v="7"/>
    <x v="0"/>
    <s v="Innanlands"/>
    <m/>
  </r>
  <r>
    <s v="Akranes"/>
    <s v="Hreðavatn"/>
    <n v="311"/>
    <x v="12"/>
    <s v="Vesturland"/>
    <x v="7"/>
    <x v="3"/>
    <s v="Sala utan svæðis - flj."/>
    <n v="191"/>
    <n v="0.165215"/>
    <x v="7"/>
    <x v="0"/>
    <s v="Innanlands"/>
    <m/>
  </r>
  <r>
    <s v="Akranes"/>
    <s v="Reykholt"/>
    <n v="311"/>
    <x v="12"/>
    <s v="Vesturland"/>
    <x v="7"/>
    <x v="3"/>
    <s v="Sala utan svæðis - flj."/>
    <n v="11850"/>
    <n v="10.250249999999999"/>
    <x v="7"/>
    <x v="0"/>
    <s v="Innanlands"/>
    <m/>
  </r>
  <r>
    <s v="Ólafsvík"/>
    <s v="Vegamót á Snæfellsn."/>
    <n v="311"/>
    <x v="12"/>
    <s v="Vesturland"/>
    <x v="6"/>
    <x v="3"/>
    <s v="Sala utan svæðis - flj."/>
    <n v="1870"/>
    <n v="1.61755"/>
    <x v="6"/>
    <x v="3"/>
    <s v="Innanlands"/>
    <m/>
  </r>
  <r>
    <s v="Ólafsvík"/>
    <s v="Vegamót á Snæfellsn."/>
    <n v="311"/>
    <x v="12"/>
    <s v="Vesturland"/>
    <x v="7"/>
    <x v="3"/>
    <s v="Sala utan svæðis - flj."/>
    <n v="1047"/>
    <n v="0.90565499999999999"/>
    <x v="7"/>
    <x v="0"/>
    <s v="Innanlands"/>
    <m/>
  </r>
  <r>
    <s v="Reykjavík"/>
    <s v="Baula í Stafholtst.hr."/>
    <n v="311"/>
    <x v="12"/>
    <s v="Vesturland"/>
    <x v="6"/>
    <x v="3"/>
    <s v="Sala utan svæðis - flj."/>
    <n v="33626"/>
    <n v="29.086489999999998"/>
    <x v="6"/>
    <x v="3"/>
    <s v="Innanlands"/>
    <m/>
  </r>
  <r>
    <s v="Reykjavík"/>
    <s v="Baula í Stafholtst.hr."/>
    <n v="311"/>
    <x v="12"/>
    <s v="Vesturland"/>
    <x v="7"/>
    <x v="3"/>
    <s v="Sala utan svæðis - flj."/>
    <n v="276"/>
    <n v="0.23874000000000001"/>
    <x v="7"/>
    <x v="0"/>
    <s v="Innanlands"/>
    <m/>
  </r>
  <r>
    <s v="Reykjavík"/>
    <s v="Bær í Bæjarsveit"/>
    <n v="311"/>
    <x v="12"/>
    <s v="Vesturland"/>
    <x v="6"/>
    <x v="3"/>
    <s v="Sala utan svæðis - flj."/>
    <n v="27151"/>
    <n v="23.485614999999999"/>
    <x v="6"/>
    <x v="3"/>
    <s v="Innanlands"/>
    <m/>
  </r>
  <r>
    <s v="Reykjavík"/>
    <s v="Grund í Skorradal"/>
    <n v="311"/>
    <x v="12"/>
    <s v="Vesturland"/>
    <x v="6"/>
    <x v="3"/>
    <s v="Sala utan svæðis - flj."/>
    <n v="1563"/>
    <n v="1.3519949999999998"/>
    <x v="6"/>
    <x v="3"/>
    <s v="Innanlands"/>
    <m/>
  </r>
  <r>
    <s v="Reykjavík"/>
    <s v="Grund í Skorradal"/>
    <n v="311"/>
    <x v="12"/>
    <s v="Vesturland"/>
    <x v="1"/>
    <x v="0"/>
    <s v="Sala utan svæðis - flj."/>
    <n v="2504"/>
    <n v="1.8779999999999999"/>
    <x v="7"/>
    <x v="0"/>
    <s v="Innanlands"/>
    <m/>
  </r>
  <r>
    <s v="Reykjavík"/>
    <s v="Húsafell"/>
    <n v="311"/>
    <x v="12"/>
    <s v="Vesturland"/>
    <x v="7"/>
    <x v="3"/>
    <s v="Sala utan svæðis - flj."/>
    <n v="11863"/>
    <n v="10.261495"/>
    <x v="7"/>
    <x v="0"/>
    <s v="Innanlands"/>
    <m/>
  </r>
  <r>
    <s v="Reykjavík"/>
    <s v="Reykholt"/>
    <n v="311"/>
    <x v="12"/>
    <s v="Vesturland"/>
    <x v="7"/>
    <x v="3"/>
    <s v="Sala utan svæðis - flj."/>
    <n v="20101"/>
    <n v="17.387365000000003"/>
    <x v="7"/>
    <x v="0"/>
    <s v="Innanlands"/>
    <m/>
  </r>
  <r>
    <s v="Reykjavík"/>
    <s v="Reykholt"/>
    <n v="311"/>
    <x v="12"/>
    <s v="Vesturland"/>
    <x v="6"/>
    <x v="3"/>
    <s v="Sala utan svæðis - flj."/>
    <n v="164015"/>
    <n v="141.872975"/>
    <x v="6"/>
    <x v="3"/>
    <s v="Innanlands"/>
    <m/>
  </r>
  <r>
    <s v="Reykjavík"/>
    <s v="Vegamót á Snæfellsn."/>
    <n v="311"/>
    <x v="12"/>
    <s v="Vesturland"/>
    <x v="7"/>
    <x v="3"/>
    <s v="Sala utan svæðis - flj."/>
    <n v="293179"/>
    <n v="253.59983499999998"/>
    <x v="7"/>
    <x v="0"/>
    <s v="Innanlands"/>
    <m/>
  </r>
  <r>
    <s v="Reykjavík"/>
    <s v="Vegamót á Snæfellsn."/>
    <n v="311"/>
    <x v="12"/>
    <s v="Vesturland"/>
    <x v="6"/>
    <x v="3"/>
    <s v="Sala utan svæðis - flj."/>
    <n v="184625"/>
    <n v="159.700625"/>
    <x v="6"/>
    <x v="3"/>
    <s v="Innanlands"/>
    <m/>
  </r>
  <r>
    <s v="Stykkishólmur"/>
    <s v="Reykholt"/>
    <n v="311"/>
    <x v="12"/>
    <s v="Vesturland"/>
    <x v="6"/>
    <x v="3"/>
    <s v="Sala utan svæðis - flj."/>
    <n v="73553"/>
    <n v="63.623345"/>
    <x v="6"/>
    <x v="3"/>
    <s v="Innanlands"/>
    <m/>
  </r>
  <r>
    <s v="Söludælur"/>
    <s v="Baula í Stafholtst.hr."/>
    <n v="311"/>
    <x v="12"/>
    <s v="Vesturland"/>
    <x v="1"/>
    <x v="0"/>
    <s v="Sala innan svæðis - flj."/>
    <n v="317694"/>
    <n v="238.2705"/>
    <x v="7"/>
    <x v="0"/>
    <s v="Innanlands"/>
    <m/>
  </r>
  <r>
    <s v="Söludælur"/>
    <s v="Baula í Stafholtst.hr."/>
    <n v="311"/>
    <x v="12"/>
    <s v="Vesturland"/>
    <x v="7"/>
    <x v="3"/>
    <s v="Sala innan svæðis - flj."/>
    <n v="913714"/>
    <n v="790.36261000000002"/>
    <x v="7"/>
    <x v="0"/>
    <s v="Innanlands"/>
    <m/>
  </r>
  <r>
    <s v="Söludælur"/>
    <s v="Baula í Stafholtst.hr."/>
    <n v="311"/>
    <x v="12"/>
    <s v="Vesturland"/>
    <x v="6"/>
    <x v="3"/>
    <s v="Sala innan svæðis - flj."/>
    <n v="30883"/>
    <n v="26.713794999999998"/>
    <x v="8"/>
    <x v="3"/>
    <s v="Innanlands"/>
    <m/>
  </r>
  <r>
    <s v="Söludælur"/>
    <s v="Hreðavatn"/>
    <n v="311"/>
    <x v="12"/>
    <s v="Vesturland"/>
    <x v="1"/>
    <x v="0"/>
    <s v="Sala innan svæðis - flj."/>
    <n v="194639"/>
    <n v="145.97925000000001"/>
    <x v="7"/>
    <x v="0"/>
    <s v="Innanlands"/>
    <m/>
  </r>
  <r>
    <s v="Söludælur"/>
    <s v="Hreðavatn"/>
    <n v="311"/>
    <x v="12"/>
    <s v="Vesturland"/>
    <x v="7"/>
    <x v="3"/>
    <s v="Sala innan svæðis - flj."/>
    <n v="231249"/>
    <n v="200.030385"/>
    <x v="7"/>
    <x v="0"/>
    <s v="Innanlands"/>
    <m/>
  </r>
  <r>
    <s v="Söludælur"/>
    <s v="Húsafell"/>
    <n v="311"/>
    <x v="12"/>
    <s v="Vesturland"/>
    <x v="1"/>
    <x v="0"/>
    <s v="Sala innan svæðis - flj."/>
    <n v="79858"/>
    <n v="59.893500000000003"/>
    <x v="7"/>
    <x v="0"/>
    <s v="Innanlands"/>
    <m/>
  </r>
  <r>
    <s v="Söludælur"/>
    <s v="Húsafell"/>
    <n v="311"/>
    <x v="12"/>
    <s v="Vesturland"/>
    <x v="7"/>
    <x v="3"/>
    <s v="Sala innan svæðis - flj."/>
    <n v="174603"/>
    <n v="151.03159500000001"/>
    <x v="7"/>
    <x v="0"/>
    <s v="Innanlands"/>
    <m/>
  </r>
  <r>
    <s v="Söludælur"/>
    <s v="Hreðavatn"/>
    <n v="311"/>
    <x v="12"/>
    <s v="Vesturland"/>
    <x v="6"/>
    <x v="3"/>
    <s v="Sala innan svæðis - flj."/>
    <n v="17448"/>
    <n v="15.09252"/>
    <x v="8"/>
    <x v="3"/>
    <s v="Innanlands"/>
    <m/>
  </r>
  <r>
    <s v="Söludælur"/>
    <s v="Reykholt"/>
    <n v="311"/>
    <x v="12"/>
    <s v="Vesturland"/>
    <x v="0"/>
    <x v="0"/>
    <s v="Sala innan svæðis - flj."/>
    <n v="224173"/>
    <n v="168.12975"/>
    <x v="7"/>
    <x v="0"/>
    <s v="Innanlands"/>
    <m/>
  </r>
  <r>
    <s v="Söludælur"/>
    <s v="Reykholt"/>
    <n v="311"/>
    <x v="12"/>
    <s v="Vesturland"/>
    <x v="7"/>
    <x v="3"/>
    <s v="Sala innan svæðis - flj."/>
    <n v="281292"/>
    <n v="243.31757999999999"/>
    <x v="7"/>
    <x v="0"/>
    <s v="Innanlands"/>
    <m/>
  </r>
  <r>
    <s v="Söludælur"/>
    <s v="Vegamót á Snæfellsn."/>
    <n v="311"/>
    <x v="12"/>
    <s v="Vesturland"/>
    <x v="0"/>
    <x v="0"/>
    <s v="Sala innan svæðis - flj."/>
    <n v="267830"/>
    <n v="200.8725"/>
    <x v="7"/>
    <x v="0"/>
    <s v="Innanlands"/>
    <m/>
  </r>
  <r>
    <s v="Söludælur"/>
    <s v="Vegamót á Snæfellsn."/>
    <n v="311"/>
    <x v="12"/>
    <s v="Vesturland"/>
    <x v="7"/>
    <x v="3"/>
    <s v="Sala innan svæðis - flj."/>
    <n v="7005"/>
    <n v="6.0593249999999994"/>
    <x v="7"/>
    <x v="0"/>
    <s v="Innanlands"/>
    <m/>
  </r>
  <r>
    <s v="Akranes"/>
    <s v="Baula í Stafholtst.hr."/>
    <n v="311"/>
    <x v="12"/>
    <s v="Vesturland"/>
    <x v="9"/>
    <x v="3"/>
    <s v="Sala utan svæðis - flj."/>
    <n v="112209"/>
    <n v="97.06078500000001"/>
    <x v="9"/>
    <x v="2"/>
    <s v="Innanlands"/>
    <m/>
  </r>
  <r>
    <s v="Akranes"/>
    <s v="Bær í Bæjarsveit"/>
    <n v="311"/>
    <x v="12"/>
    <s v="Vesturland"/>
    <x v="7"/>
    <x v="3"/>
    <s v="Sala utan svæðis - flj."/>
    <n v="9419"/>
    <n v="8.1474349999999998"/>
    <x v="9"/>
    <x v="0"/>
    <s v="Innanlands"/>
    <m/>
  </r>
  <r>
    <s v="Akranes"/>
    <s v="Grund í Skorradal"/>
    <n v="311"/>
    <x v="12"/>
    <s v="Vesturland"/>
    <x v="7"/>
    <x v="3"/>
    <s v="Sala utan svæðis - flj."/>
    <n v="5156"/>
    <n v="4.4599399999999996"/>
    <x v="9"/>
    <x v="0"/>
    <s v="Innanlands"/>
    <m/>
  </r>
  <r>
    <s v="Akranes"/>
    <s v="Hreðavatn"/>
    <n v="311"/>
    <x v="12"/>
    <s v="Vesturland"/>
    <x v="7"/>
    <x v="3"/>
    <s v="Sala utan svæðis - flj."/>
    <n v="14338"/>
    <n v="12.402369999999999"/>
    <x v="9"/>
    <x v="0"/>
    <s v="Innanlands"/>
    <m/>
  </r>
  <r>
    <s v="Akranes"/>
    <s v="Baula í Stafholtst.hr."/>
    <n v="311"/>
    <x v="12"/>
    <s v="Vesturland"/>
    <x v="6"/>
    <x v="3"/>
    <s v="Sala utan svæðis - flj."/>
    <n v="8354"/>
    <n v="7.22621"/>
    <x v="8"/>
    <x v="3"/>
    <s v="Innanlands"/>
    <m/>
  </r>
  <r>
    <s v="Akranes"/>
    <s v="Reykholt"/>
    <n v="311"/>
    <x v="12"/>
    <s v="Vesturland"/>
    <x v="7"/>
    <x v="3"/>
    <s v="Sala utan svæðis - flj."/>
    <n v="9814"/>
    <n v="8.4891100000000002"/>
    <x v="9"/>
    <x v="0"/>
    <s v="Innanlands"/>
    <m/>
  </r>
  <r>
    <s v="Akranes"/>
    <s v="Bær í Bæjarsveit"/>
    <n v="311"/>
    <x v="12"/>
    <s v="Vesturland"/>
    <x v="6"/>
    <x v="3"/>
    <s v="Sala utan svæðis - flj."/>
    <n v="8787"/>
    <n v="7.6007550000000004"/>
    <x v="8"/>
    <x v="3"/>
    <s v="Innanlands"/>
    <m/>
  </r>
  <r>
    <s v="Akranes"/>
    <s v="Grund í Skorradal"/>
    <n v="311"/>
    <x v="12"/>
    <s v="Vesturland"/>
    <x v="6"/>
    <x v="3"/>
    <s v="Sala utan svæðis - flj."/>
    <n v="7145"/>
    <n v="6.1804250000000005"/>
    <x v="8"/>
    <x v="3"/>
    <s v="Innanlands"/>
    <m/>
  </r>
  <r>
    <s v="Akranes"/>
    <s v="Hreðavatn"/>
    <n v="311"/>
    <x v="12"/>
    <s v="Vesturland"/>
    <x v="6"/>
    <x v="3"/>
    <s v="Sala utan svæðis - flj."/>
    <n v="54253"/>
    <n v="46.928845000000003"/>
    <x v="8"/>
    <x v="3"/>
    <s v="Innanlands"/>
    <m/>
  </r>
  <r>
    <s v="Akranes"/>
    <s v="Reykholt"/>
    <n v="311"/>
    <x v="12"/>
    <s v="Vesturland"/>
    <x v="6"/>
    <x v="3"/>
    <s v="Sala utan svæðis - flj."/>
    <n v="26727"/>
    <n v="23.118855"/>
    <x v="8"/>
    <x v="3"/>
    <s v="Innanlands"/>
    <m/>
  </r>
  <r>
    <s v="Ólafsvík"/>
    <s v="Vegamót á Snæfellsn."/>
    <n v="311"/>
    <x v="12"/>
    <s v="Vesturland"/>
    <x v="7"/>
    <x v="3"/>
    <s v="Sala utan svæðis - flj."/>
    <n v="1396"/>
    <n v="1.2075400000000001"/>
    <x v="9"/>
    <x v="0"/>
    <s v="Innanlands"/>
    <m/>
  </r>
  <r>
    <s v="Ólafsvík"/>
    <s v="Vegamót á Snæfellsn."/>
    <n v="311"/>
    <x v="12"/>
    <s v="Vesturland"/>
    <x v="6"/>
    <x v="3"/>
    <s v="Sala utan svæðis - flj."/>
    <n v="2618"/>
    <n v="2.26457"/>
    <x v="8"/>
    <x v="3"/>
    <s v="Innanlands"/>
    <m/>
  </r>
  <r>
    <s v="Reykjavík"/>
    <s v="Baula í Stafholtst.hr."/>
    <n v="311"/>
    <x v="12"/>
    <s v="Vesturland"/>
    <x v="6"/>
    <x v="3"/>
    <s v="Sala utan svæðis - flj."/>
    <n v="33523"/>
    <n v="28.997395000000001"/>
    <x v="8"/>
    <x v="3"/>
    <s v="Innanlands"/>
    <m/>
  </r>
  <r>
    <s v="Reykjavík"/>
    <s v="Bær í Bæjarsveit"/>
    <n v="311"/>
    <x v="12"/>
    <s v="Vesturland"/>
    <x v="6"/>
    <x v="3"/>
    <s v="Sala utan svæðis - flj."/>
    <n v="30020"/>
    <n v="25.967299999999998"/>
    <x v="8"/>
    <x v="3"/>
    <s v="Innanlands"/>
    <m/>
  </r>
  <r>
    <s v="Reykjavík"/>
    <s v="Grund í Skorradal"/>
    <n v="311"/>
    <x v="12"/>
    <s v="Vesturland"/>
    <x v="7"/>
    <x v="3"/>
    <s v="Sala utan svæðis - flj."/>
    <n v="16054"/>
    <n v="13.886709999999999"/>
    <x v="9"/>
    <x v="0"/>
    <s v="Innanlands"/>
    <m/>
  </r>
  <r>
    <s v="Reykjavík"/>
    <s v="Grund í Skorradal"/>
    <n v="311"/>
    <x v="12"/>
    <s v="Vesturland"/>
    <x v="6"/>
    <x v="3"/>
    <s v="Sala utan svæðis - flj."/>
    <n v="1385"/>
    <n v="1.1980250000000001"/>
    <x v="8"/>
    <x v="3"/>
    <s v="Innanlands"/>
    <m/>
  </r>
  <r>
    <s v="Reykjavík"/>
    <s v="Hreðavatn"/>
    <n v="311"/>
    <x v="12"/>
    <s v="Vesturland"/>
    <x v="6"/>
    <x v="3"/>
    <s v="Sala utan svæðis - flj."/>
    <n v="2419"/>
    <n v="2.092435"/>
    <x v="8"/>
    <x v="3"/>
    <s v="Innanlands"/>
    <m/>
  </r>
  <r>
    <s v="Reykjavík"/>
    <s v="Reykholt"/>
    <n v="311"/>
    <x v="12"/>
    <s v="Vesturland"/>
    <x v="7"/>
    <x v="3"/>
    <s v="Sala utan svæðis - flj."/>
    <n v="7999"/>
    <n v="6.9191349999999998"/>
    <x v="9"/>
    <x v="0"/>
    <s v="Innanlands"/>
    <m/>
  </r>
  <r>
    <s v="Reykjavík"/>
    <s v="Vegamót á Snæfellsn."/>
    <n v="311"/>
    <x v="12"/>
    <s v="Vesturland"/>
    <x v="7"/>
    <x v="3"/>
    <s v="Sala utan svæðis - flj."/>
    <n v="68195"/>
    <n v="58.988675000000001"/>
    <x v="9"/>
    <x v="0"/>
    <s v="Innanlands"/>
    <m/>
  </r>
  <r>
    <s v="Reykjavík"/>
    <s v="Vegamót á Snæfellsn."/>
    <n v="311"/>
    <x v="12"/>
    <s v="Vesturland"/>
    <x v="10"/>
    <x v="3"/>
    <s v="Sala utan svæðis - flj."/>
    <n v="1632"/>
    <n v="1.41168"/>
    <x v="9"/>
    <x v="2"/>
    <s v="Innanlands"/>
    <m/>
  </r>
  <r>
    <s v="Reykjavík"/>
    <s v="Reykholt"/>
    <n v="311"/>
    <x v="12"/>
    <s v="Vesturland"/>
    <x v="6"/>
    <x v="3"/>
    <s v="Sala utan svæðis - flj."/>
    <n v="164974"/>
    <n v="142.70251000000002"/>
    <x v="8"/>
    <x v="3"/>
    <s v="Innanlands"/>
    <m/>
  </r>
  <r>
    <s v="Reykjavík"/>
    <s v="Vegamót á Snæfellsn."/>
    <n v="311"/>
    <x v="12"/>
    <s v="Vesturland"/>
    <x v="6"/>
    <x v="3"/>
    <s v="Sala utan svæðis - flj."/>
    <n v="175273"/>
    <n v="151.61114499999999"/>
    <x v="8"/>
    <x v="3"/>
    <s v="Innanlands"/>
    <m/>
  </r>
  <r>
    <s v="Söludælur"/>
    <s v="Baula í Stafholtst.hr."/>
    <n v="311"/>
    <x v="12"/>
    <s v="Vesturland"/>
    <x v="1"/>
    <x v="0"/>
    <s v="Sala innan svæðis - flj."/>
    <n v="326348"/>
    <n v="244.761"/>
    <x v="9"/>
    <x v="0"/>
    <s v="Innanlands"/>
    <m/>
  </r>
  <r>
    <s v="Söludælur"/>
    <s v="Baula í Stafholtst.hr."/>
    <n v="311"/>
    <x v="12"/>
    <s v="Vesturland"/>
    <x v="7"/>
    <x v="3"/>
    <s v="Sala innan svæðis - flj."/>
    <n v="730009"/>
    <n v="631.45778500000006"/>
    <x v="9"/>
    <x v="0"/>
    <s v="Innanlands"/>
    <m/>
  </r>
  <r>
    <s v="Stykkishólmur"/>
    <s v="Reykholt"/>
    <n v="311"/>
    <x v="12"/>
    <s v="Vesturland"/>
    <x v="6"/>
    <x v="3"/>
    <s v="Sala utan svæðis - flj."/>
    <n v="111456"/>
    <n v="96.409440000000004"/>
    <x v="8"/>
    <x v="3"/>
    <s v="Innanlands"/>
    <m/>
  </r>
  <r>
    <s v="Söludælur"/>
    <s v="Hreðavatn"/>
    <n v="311"/>
    <x v="12"/>
    <s v="Vesturland"/>
    <x v="1"/>
    <x v="0"/>
    <s v="Sala innan svæðis - flj."/>
    <n v="196084"/>
    <n v="147.06299999999999"/>
    <x v="9"/>
    <x v="0"/>
    <s v="Innanlands"/>
    <m/>
  </r>
  <r>
    <s v="Söludælur"/>
    <s v="Hreðavatn"/>
    <n v="311"/>
    <x v="12"/>
    <s v="Vesturland"/>
    <x v="7"/>
    <x v="3"/>
    <s v="Sala innan svæðis - flj."/>
    <n v="224680"/>
    <n v="194.34820000000002"/>
    <x v="9"/>
    <x v="0"/>
    <s v="Innanlands"/>
    <m/>
  </r>
  <r>
    <s v="Söludælur"/>
    <s v="Húsafell"/>
    <n v="311"/>
    <x v="12"/>
    <s v="Vesturland"/>
    <x v="1"/>
    <x v="0"/>
    <s v="Sala innan svæðis - flj."/>
    <n v="69840"/>
    <n v="52.38"/>
    <x v="9"/>
    <x v="0"/>
    <s v="Innanlands"/>
    <m/>
  </r>
  <r>
    <s v="Söludælur"/>
    <s v="Húsafell"/>
    <n v="311"/>
    <x v="12"/>
    <s v="Vesturland"/>
    <x v="7"/>
    <x v="3"/>
    <s v="Sala innan svæðis - flj."/>
    <n v="136299"/>
    <n v="117.898635"/>
    <x v="9"/>
    <x v="0"/>
    <s v="Innanlands"/>
    <m/>
  </r>
  <r>
    <s v="Söludælur"/>
    <s v="Baula í Stafholtst.hr."/>
    <n v="311"/>
    <x v="12"/>
    <s v="Vesturland"/>
    <x v="6"/>
    <x v="3"/>
    <s v="Sala innan svæðis - flj."/>
    <n v="49232"/>
    <n v="42.585680000000004"/>
    <x v="10"/>
    <x v="3"/>
    <s v="Innanlands"/>
    <m/>
  </r>
  <r>
    <s v="Söludælur"/>
    <s v="Reykholt"/>
    <n v="311"/>
    <x v="12"/>
    <s v="Vesturland"/>
    <x v="0"/>
    <x v="0"/>
    <s v="Sala innan svæðis - flj."/>
    <n v="210131"/>
    <n v="157.59825000000001"/>
    <x v="9"/>
    <x v="0"/>
    <s v="Innanlands"/>
    <m/>
  </r>
  <r>
    <s v="Söludælur"/>
    <s v="Reykholt"/>
    <n v="311"/>
    <x v="12"/>
    <s v="Vesturland"/>
    <x v="7"/>
    <x v="3"/>
    <s v="Sala innan svæðis - flj."/>
    <n v="231334"/>
    <n v="200.10391000000001"/>
    <x v="9"/>
    <x v="0"/>
    <s v="Innanlands"/>
    <m/>
  </r>
  <r>
    <s v="Akranes"/>
    <s v="Baula í Stafholtst.hr."/>
    <n v="311"/>
    <x v="12"/>
    <s v="Vesturland"/>
    <x v="6"/>
    <x v="3"/>
    <s v="Sala utan svæðis - flj."/>
    <n v="16891"/>
    <n v="14.610715000000001"/>
    <x v="10"/>
    <x v="3"/>
    <s v="Innanlands"/>
    <m/>
  </r>
  <r>
    <s v="Akranes"/>
    <s v="Bær í Bæjarsveit"/>
    <n v="311"/>
    <x v="12"/>
    <s v="Vesturland"/>
    <x v="6"/>
    <x v="3"/>
    <s v="Sala utan svæðis - flj."/>
    <n v="3408"/>
    <n v="2.9479199999999999"/>
    <x v="10"/>
    <x v="3"/>
    <s v="Innanlands"/>
    <m/>
  </r>
  <r>
    <s v="Akranes"/>
    <s v="Grund í Skorradal"/>
    <n v="311"/>
    <x v="12"/>
    <s v="Vesturland"/>
    <x v="6"/>
    <x v="3"/>
    <s v="Sala utan svæðis - flj."/>
    <n v="5606"/>
    <n v="4.8491899999999992"/>
    <x v="10"/>
    <x v="3"/>
    <s v="Innanlands"/>
    <m/>
  </r>
  <r>
    <s v="Söludælur"/>
    <s v="Vegamót á Snæfellsn."/>
    <n v="311"/>
    <x v="12"/>
    <s v="Vesturland"/>
    <x v="0"/>
    <x v="0"/>
    <s v="Sala innan svæðis - flj."/>
    <n v="233607"/>
    <n v="175.20525000000001"/>
    <x v="9"/>
    <x v="0"/>
    <s v="Innanlands"/>
    <m/>
  </r>
  <r>
    <s v="Söludælur"/>
    <s v="Vegamót á Snæfellsn."/>
    <n v="311"/>
    <x v="12"/>
    <s v="Vesturland"/>
    <x v="7"/>
    <x v="3"/>
    <s v="Sala innan svæðis - flj."/>
    <n v="212342"/>
    <n v="183.67582999999999"/>
    <x v="9"/>
    <x v="0"/>
    <s v="Innanlands"/>
    <m/>
  </r>
  <r>
    <s v="Akranes"/>
    <s v="Hreðavatn"/>
    <n v="311"/>
    <x v="12"/>
    <s v="Vesturland"/>
    <x v="6"/>
    <x v="3"/>
    <s v="Sala utan svæðis - flj."/>
    <n v="25428"/>
    <n v="21.99522"/>
    <x v="10"/>
    <x v="3"/>
    <s v="Innanlands"/>
    <m/>
  </r>
  <r>
    <s v="Akranes"/>
    <s v="Reykholt"/>
    <n v="311"/>
    <x v="12"/>
    <s v="Vesturland"/>
    <x v="6"/>
    <x v="3"/>
    <s v="Sala utan svæðis - flj."/>
    <n v="66787"/>
    <n v="57.770754999999994"/>
    <x v="10"/>
    <x v="3"/>
    <s v="Innanlands"/>
    <m/>
  </r>
  <r>
    <s v="Akranes"/>
    <s v="Bær í Bæjarsveit"/>
    <n v="311"/>
    <x v="12"/>
    <s v="Vesturland"/>
    <x v="7"/>
    <x v="3"/>
    <s v="Sala utan svæðis - flj."/>
    <n v="501"/>
    <n v="0.433365"/>
    <x v="10"/>
    <x v="0"/>
    <s v="Innanlands"/>
    <m/>
  </r>
  <r>
    <s v="Akranes"/>
    <s v="Grund í Skorradal"/>
    <n v="311"/>
    <x v="12"/>
    <s v="Vesturland"/>
    <x v="7"/>
    <x v="3"/>
    <s v="Sala utan svæðis - flj."/>
    <n v="3713"/>
    <n v="3.2117450000000001"/>
    <x v="10"/>
    <x v="0"/>
    <s v="Innanlands"/>
    <m/>
  </r>
  <r>
    <s v="Akranes"/>
    <s v="Hreðavatn"/>
    <n v="311"/>
    <x v="12"/>
    <s v="Vesturland"/>
    <x v="7"/>
    <x v="3"/>
    <s v="Sala utan svæðis - flj."/>
    <n v="9581"/>
    <n v="8.2875650000000007"/>
    <x v="10"/>
    <x v="0"/>
    <s v="Innanlands"/>
    <m/>
  </r>
  <r>
    <s v="Akranes"/>
    <s v="Reykholt"/>
    <n v="311"/>
    <x v="12"/>
    <s v="Vesturland"/>
    <x v="7"/>
    <x v="3"/>
    <s v="Sala utan svæðis - flj."/>
    <n v="18614"/>
    <n v="16.101110000000002"/>
    <x v="10"/>
    <x v="0"/>
    <s v="Innanlands"/>
    <m/>
  </r>
  <r>
    <s v="Ólafsvík"/>
    <s v="Vegamót á Snæfellsn."/>
    <n v="311"/>
    <x v="12"/>
    <s v="Vesturland"/>
    <x v="6"/>
    <x v="3"/>
    <s v="Sala utan svæðis - flj."/>
    <n v="17422"/>
    <n v="15.070030000000001"/>
    <x v="10"/>
    <x v="3"/>
    <s v="Innanlands"/>
    <m/>
  </r>
  <r>
    <s v="Reykjavík"/>
    <s v="Baula í Stafholtst.hr."/>
    <n v="311"/>
    <x v="12"/>
    <s v="Vesturland"/>
    <x v="6"/>
    <x v="3"/>
    <s v="Sala utan svæðis - flj."/>
    <n v="20016"/>
    <n v="17.313839999999999"/>
    <x v="10"/>
    <x v="3"/>
    <s v="Innanlands"/>
    <m/>
  </r>
  <r>
    <s v="Reykjavík"/>
    <s v="Bær í Bæjarsveit"/>
    <n v="311"/>
    <x v="12"/>
    <s v="Vesturland"/>
    <x v="6"/>
    <x v="3"/>
    <s v="Sala utan svæðis - flj."/>
    <n v="29856"/>
    <n v="25.82544"/>
    <x v="10"/>
    <x v="3"/>
    <s v="Innanlands"/>
    <m/>
  </r>
  <r>
    <s v="Reykjavík"/>
    <s v="Grund í Skorradal"/>
    <n v="311"/>
    <x v="12"/>
    <s v="Vesturland"/>
    <x v="6"/>
    <x v="3"/>
    <s v="Sala utan svæðis - flj."/>
    <n v="1354"/>
    <n v="1.1712100000000001"/>
    <x v="10"/>
    <x v="3"/>
    <s v="Innanlands"/>
    <m/>
  </r>
  <r>
    <s v="Reykjavík"/>
    <s v="Grund í Skorradal"/>
    <n v="311"/>
    <x v="12"/>
    <s v="Vesturland"/>
    <x v="7"/>
    <x v="3"/>
    <s v="Sala utan svæðis - flj."/>
    <n v="27052"/>
    <n v="23.399979999999999"/>
    <x v="10"/>
    <x v="0"/>
    <s v="Innanlands"/>
    <m/>
  </r>
  <r>
    <s v="Reykjavík"/>
    <s v="Reykholt"/>
    <n v="311"/>
    <x v="12"/>
    <s v="Vesturland"/>
    <x v="6"/>
    <x v="3"/>
    <s v="Sala utan svæðis - flj."/>
    <n v="187794"/>
    <n v="162.44181"/>
    <x v="10"/>
    <x v="3"/>
    <s v="Innanlands"/>
    <m/>
  </r>
  <r>
    <s v="Reykjavík"/>
    <s v="Reykholt"/>
    <n v="311"/>
    <x v="12"/>
    <s v="Vesturland"/>
    <x v="7"/>
    <x v="3"/>
    <s v="Sala utan svæðis - flj."/>
    <n v="4156"/>
    <n v="3.5949400000000002"/>
    <x v="10"/>
    <x v="0"/>
    <s v="Innanlands"/>
    <m/>
  </r>
  <r>
    <s v="Reykjavík"/>
    <s v="Vegamót á Snæfellsn."/>
    <n v="311"/>
    <x v="12"/>
    <s v="Vesturland"/>
    <x v="6"/>
    <x v="3"/>
    <s v="Sala utan svæðis - flj."/>
    <n v="220397"/>
    <n v="190.643405"/>
    <x v="10"/>
    <x v="3"/>
    <s v="Innanlands"/>
    <m/>
  </r>
  <r>
    <s v="Reykjavík"/>
    <s v="Vegamót á Snæfellsn."/>
    <n v="311"/>
    <x v="12"/>
    <s v="Vesturland"/>
    <x v="0"/>
    <x v="0"/>
    <s v="Sala utan svæðis - flj."/>
    <n v="671"/>
    <n v="0.50324999999999998"/>
    <x v="10"/>
    <x v="0"/>
    <s v="Innanlands"/>
    <m/>
  </r>
  <r>
    <s v="Reykjavík"/>
    <s v="Vegamót á Snæfellsn."/>
    <n v="311"/>
    <x v="12"/>
    <s v="Vesturland"/>
    <x v="7"/>
    <x v="3"/>
    <s v="Sala utan svæðis - flj."/>
    <n v="85387"/>
    <n v="73.859755000000007"/>
    <x v="10"/>
    <x v="0"/>
    <s v="Innanlands"/>
    <m/>
  </r>
  <r>
    <s v="Stykkishólmur"/>
    <s v="Reykholt"/>
    <n v="311"/>
    <x v="12"/>
    <s v="Vesturland"/>
    <x v="6"/>
    <x v="3"/>
    <s v="Sala utan svæðis - flj."/>
    <n v="86320"/>
    <n v="74.666800000000009"/>
    <x v="10"/>
    <x v="3"/>
    <s v="Innanlands"/>
    <m/>
  </r>
  <r>
    <s v="Söludælur"/>
    <s v="Hreðavatn"/>
    <n v="311"/>
    <x v="12"/>
    <s v="Vesturland"/>
    <x v="6"/>
    <x v="3"/>
    <s v="Sala innan svæðis - flj."/>
    <n v="17900"/>
    <n v="15.483499999999999"/>
    <x v="10"/>
    <x v="3"/>
    <s v="Innanlands"/>
    <m/>
  </r>
  <r>
    <s v="Söludælur"/>
    <s v="Baula í Stafholtst.hr."/>
    <n v="311"/>
    <x v="12"/>
    <s v="Vesturland"/>
    <x v="1"/>
    <x v="0"/>
    <s v="Sala innan svæðis - flj."/>
    <n v="262986"/>
    <n v="197.23949999999999"/>
    <x v="10"/>
    <x v="0"/>
    <s v="Innanlands"/>
    <m/>
  </r>
  <r>
    <s v="Söludælur"/>
    <s v="Baula í Stafholtst.hr."/>
    <n v="311"/>
    <x v="12"/>
    <s v="Vesturland"/>
    <x v="7"/>
    <x v="3"/>
    <s v="Sala innan svæðis - flj."/>
    <n v="610583"/>
    <n v="528.15429500000005"/>
    <x v="10"/>
    <x v="0"/>
    <s v="Innanlands"/>
    <m/>
  </r>
  <r>
    <s v="Söludælur"/>
    <s v="Hreðavatn"/>
    <n v="311"/>
    <x v="12"/>
    <s v="Vesturland"/>
    <x v="1"/>
    <x v="0"/>
    <s v="Sala innan svæðis - flj."/>
    <n v="196674"/>
    <n v="147.50550000000001"/>
    <x v="10"/>
    <x v="0"/>
    <s v="Innanlands"/>
    <m/>
  </r>
  <r>
    <s v="Söludælur"/>
    <s v="Hreðavatn"/>
    <n v="311"/>
    <x v="12"/>
    <s v="Vesturland"/>
    <x v="7"/>
    <x v="3"/>
    <s v="Sala innan svæðis - flj."/>
    <n v="220939"/>
    <n v="191.112235"/>
    <x v="10"/>
    <x v="0"/>
    <s v="Innanlands"/>
    <m/>
  </r>
  <r>
    <s v="Söludælur"/>
    <s v="Húsafell"/>
    <n v="311"/>
    <x v="12"/>
    <s v="Vesturland"/>
    <x v="1"/>
    <x v="0"/>
    <s v="Sala innan svæðis - flj."/>
    <n v="53952"/>
    <n v="40.463999999999999"/>
    <x v="10"/>
    <x v="0"/>
    <s v="Innanlands"/>
    <m/>
  </r>
  <r>
    <s v="Söludælur"/>
    <s v="Húsafell"/>
    <n v="311"/>
    <x v="12"/>
    <s v="Vesturland"/>
    <x v="7"/>
    <x v="3"/>
    <s v="Sala innan svæðis - flj."/>
    <n v="61998"/>
    <n v="53.628269999999993"/>
    <x v="10"/>
    <x v="0"/>
    <s v="Innanlands"/>
    <m/>
  </r>
  <r>
    <s v="Akranes"/>
    <s v="Baula í Stafholtst.hr."/>
    <n v="311"/>
    <x v="12"/>
    <s v="Vesturland"/>
    <x v="6"/>
    <x v="3"/>
    <s v="Sala utan svæðis - flj."/>
    <n v="4336"/>
    <n v="3.7506399999999998"/>
    <x v="9"/>
    <x v="3"/>
    <s v="Innanlands"/>
    <m/>
  </r>
  <r>
    <s v="Akranes"/>
    <s v="Bær í Bæjarsveit"/>
    <n v="311"/>
    <x v="12"/>
    <s v="Vesturland"/>
    <x v="6"/>
    <x v="3"/>
    <s v="Sala utan svæðis - flj."/>
    <n v="47144"/>
    <n v="40.779559999999996"/>
    <x v="9"/>
    <x v="3"/>
    <s v="Innanlands"/>
    <m/>
  </r>
  <r>
    <s v="Akranes"/>
    <s v="Grund í Skorradal"/>
    <n v="311"/>
    <x v="12"/>
    <s v="Vesturland"/>
    <x v="6"/>
    <x v="3"/>
    <s v="Sala utan svæðis - flj."/>
    <n v="5376"/>
    <n v="4.6502400000000002"/>
    <x v="9"/>
    <x v="3"/>
    <s v="Innanlands"/>
    <m/>
  </r>
  <r>
    <s v="Akranes"/>
    <s v="Hreðavatn"/>
    <n v="311"/>
    <x v="12"/>
    <s v="Vesturland"/>
    <x v="6"/>
    <x v="3"/>
    <s v="Sala utan svæðis - flj."/>
    <n v="48758"/>
    <n v="42.175669999999997"/>
    <x v="9"/>
    <x v="3"/>
    <s v="Innanlands"/>
    <m/>
  </r>
  <r>
    <s v="Akranes"/>
    <s v="Reykholt"/>
    <n v="311"/>
    <x v="12"/>
    <s v="Vesturland"/>
    <x v="6"/>
    <x v="3"/>
    <s v="Sala utan svæðis - flj."/>
    <n v="36819"/>
    <n v="31.848435000000002"/>
    <x v="9"/>
    <x v="3"/>
    <s v="Innanlands"/>
    <m/>
  </r>
  <r>
    <s v="Akranes"/>
    <s v="Vegamót á Snæfellsn."/>
    <n v="311"/>
    <x v="12"/>
    <s v="Vesturland"/>
    <x v="6"/>
    <x v="3"/>
    <s v="Sala utan svæðis - flj."/>
    <n v="394"/>
    <n v="0.34081"/>
    <x v="9"/>
    <x v="3"/>
    <s v="Innanlands"/>
    <m/>
  </r>
  <r>
    <s v="Söludælur"/>
    <s v="Reykholt"/>
    <n v="311"/>
    <x v="12"/>
    <s v="Vesturland"/>
    <x v="1"/>
    <x v="0"/>
    <s v="Sala innan svæðis - flj."/>
    <n v="56402"/>
    <n v="42.301499999999997"/>
    <x v="10"/>
    <x v="0"/>
    <s v="Innanlands"/>
    <m/>
  </r>
  <r>
    <s v="Söludælur"/>
    <s v="Reykholt"/>
    <n v="311"/>
    <x v="12"/>
    <s v="Vesturland"/>
    <x v="0"/>
    <x v="0"/>
    <s v="Sala innan svæðis - flj."/>
    <n v="122908"/>
    <n v="92.180999999999997"/>
    <x v="10"/>
    <x v="0"/>
    <s v="Innanlands"/>
    <m/>
  </r>
  <r>
    <s v="Söludælur"/>
    <s v="Reykholt"/>
    <n v="311"/>
    <x v="12"/>
    <s v="Vesturland"/>
    <x v="7"/>
    <x v="3"/>
    <s v="Sala innan svæðis - flj."/>
    <n v="202442"/>
    <n v="175.11232999999999"/>
    <x v="10"/>
    <x v="0"/>
    <s v="Innanlands"/>
    <m/>
  </r>
  <r>
    <s v="Söludælur"/>
    <s v="Vegamót á Snæfellsn."/>
    <n v="311"/>
    <x v="12"/>
    <s v="Vesturland"/>
    <x v="1"/>
    <x v="0"/>
    <s v="Sala innan svæðis - flj."/>
    <n v="54226"/>
    <n v="40.669499999999999"/>
    <x v="10"/>
    <x v="0"/>
    <s v="Innanlands"/>
    <m/>
  </r>
  <r>
    <s v="Söludælur"/>
    <s v="Vegamót á Snæfellsn."/>
    <n v="311"/>
    <x v="12"/>
    <s v="Vesturland"/>
    <x v="0"/>
    <x v="0"/>
    <s v="Sala innan svæðis - flj."/>
    <n v="150423"/>
    <n v="112.81725"/>
    <x v="10"/>
    <x v="0"/>
    <s v="Innanlands"/>
    <m/>
  </r>
  <r>
    <s v="Söludælur"/>
    <s v="Vegamót á Snæfellsn."/>
    <n v="311"/>
    <x v="12"/>
    <s v="Vesturland"/>
    <x v="7"/>
    <x v="3"/>
    <s v="Sala innan svæðis - flj."/>
    <n v="203288"/>
    <n v="175.84412"/>
    <x v="10"/>
    <x v="0"/>
    <s v="Innanlands"/>
    <m/>
  </r>
  <r>
    <s v="Akranes"/>
    <s v="Baula í Stafholtst.hr."/>
    <n v="311"/>
    <x v="12"/>
    <s v="Vesturland"/>
    <x v="7"/>
    <x v="3"/>
    <s v="Sala utan svæðis - flj."/>
    <n v="1000"/>
    <n v="0.86499999999999999"/>
    <x v="8"/>
    <x v="0"/>
    <s v="Innanlands"/>
    <m/>
  </r>
  <r>
    <s v="Akranes"/>
    <s v="Grund í Skorradal"/>
    <n v="311"/>
    <x v="12"/>
    <s v="Vesturland"/>
    <x v="7"/>
    <x v="3"/>
    <s v="Sala utan svæðis - flj."/>
    <n v="5567"/>
    <n v="4.815455"/>
    <x v="8"/>
    <x v="0"/>
    <s v="Innanlands"/>
    <m/>
  </r>
  <r>
    <s v="Akranes"/>
    <s v="Hreðavatn"/>
    <n v="311"/>
    <x v="12"/>
    <s v="Vesturland"/>
    <x v="7"/>
    <x v="3"/>
    <s v="Sala utan svæðis - flj."/>
    <n v="13810"/>
    <n v="11.945649999999999"/>
    <x v="8"/>
    <x v="0"/>
    <s v="Innanlands"/>
    <m/>
  </r>
  <r>
    <s v="Akranes"/>
    <s v="Reykholt"/>
    <n v="311"/>
    <x v="12"/>
    <s v="Vesturland"/>
    <x v="7"/>
    <x v="3"/>
    <s v="Sala utan svæðis - flj."/>
    <n v="8185"/>
    <n v="7.080025"/>
    <x v="8"/>
    <x v="0"/>
    <s v="Innanlands"/>
    <m/>
  </r>
  <r>
    <s v="Ólafsvík"/>
    <s v="Vegamót á Snæfellsn."/>
    <n v="311"/>
    <x v="12"/>
    <s v="Vesturland"/>
    <x v="6"/>
    <x v="3"/>
    <s v="Sala utan svæðis - flj."/>
    <n v="7336"/>
    <n v="6.3456400000000004"/>
    <x v="9"/>
    <x v="3"/>
    <s v="Innanlands"/>
    <m/>
  </r>
  <r>
    <s v="Reykjavík"/>
    <s v="Baula í Stafholtst.hr."/>
    <n v="311"/>
    <x v="12"/>
    <s v="Vesturland"/>
    <x v="6"/>
    <x v="3"/>
    <s v="Sala utan svæðis - flj."/>
    <n v="35062"/>
    <n v="30.32863"/>
    <x v="9"/>
    <x v="3"/>
    <s v="Innanlands"/>
    <m/>
  </r>
  <r>
    <s v="Reykjavík"/>
    <s v="Bær í Bæjarsveit"/>
    <n v="311"/>
    <x v="12"/>
    <s v="Vesturland"/>
    <x v="6"/>
    <x v="3"/>
    <s v="Sala utan svæðis - flj."/>
    <n v="121321"/>
    <n v="104.94266499999999"/>
    <x v="9"/>
    <x v="3"/>
    <s v="Innanlands"/>
    <m/>
  </r>
  <r>
    <s v="Reykjavík"/>
    <s v="Grund í Skorradal"/>
    <n v="311"/>
    <x v="12"/>
    <s v="Vesturland"/>
    <x v="6"/>
    <x v="3"/>
    <s v="Sala utan svæðis - flj."/>
    <n v="2257"/>
    <n v="1.952305"/>
    <x v="9"/>
    <x v="3"/>
    <s v="Innanlands"/>
    <m/>
  </r>
  <r>
    <s v="Reykjavík"/>
    <s v="Hreðavatn"/>
    <n v="311"/>
    <x v="12"/>
    <s v="Vesturland"/>
    <x v="6"/>
    <x v="3"/>
    <s v="Sala utan svæðis - flj."/>
    <n v="3029"/>
    <n v="2.620085"/>
    <x v="9"/>
    <x v="3"/>
    <s v="Innanlands"/>
    <m/>
  </r>
  <r>
    <s v="Reykjavík"/>
    <s v="Húsafell"/>
    <n v="311"/>
    <x v="12"/>
    <s v="Vesturland"/>
    <x v="6"/>
    <x v="3"/>
    <s v="Sala utan svæðis - flj."/>
    <n v="1045"/>
    <n v="0.90392499999999998"/>
    <x v="9"/>
    <x v="3"/>
    <s v="Innanlands"/>
    <m/>
  </r>
  <r>
    <s v="Reykjavík"/>
    <s v="Reykholt"/>
    <n v="311"/>
    <x v="12"/>
    <s v="Vesturland"/>
    <x v="6"/>
    <x v="3"/>
    <s v="Sala utan svæðis - flj."/>
    <n v="160175"/>
    <n v="138.55137500000001"/>
    <x v="9"/>
    <x v="3"/>
    <s v="Innanlands"/>
    <m/>
  </r>
  <r>
    <s v="Reykjavík"/>
    <s v="Vegamót á Snæfellsn."/>
    <n v="311"/>
    <x v="12"/>
    <s v="Vesturland"/>
    <x v="6"/>
    <x v="3"/>
    <s v="Sala utan svæðis - flj."/>
    <n v="238903"/>
    <n v="206.651095"/>
    <x v="9"/>
    <x v="3"/>
    <s v="Innanlands"/>
    <m/>
  </r>
  <r>
    <s v="Reykjavík"/>
    <s v="Grund í Skorradal"/>
    <n v="311"/>
    <x v="12"/>
    <s v="Vesturland"/>
    <x v="7"/>
    <x v="3"/>
    <s v="Sala utan svæðis - flj."/>
    <n v="28961"/>
    <n v="25.051265000000001"/>
    <x v="8"/>
    <x v="0"/>
    <s v="Innanlands"/>
    <m/>
  </r>
  <r>
    <s v="Stykkishólmur"/>
    <s v="Reykholt"/>
    <n v="311"/>
    <x v="12"/>
    <s v="Vesturland"/>
    <x v="6"/>
    <x v="3"/>
    <s v="Sala utan svæðis - flj."/>
    <n v="63877"/>
    <n v="55.253604999999993"/>
    <x v="9"/>
    <x v="3"/>
    <s v="Innanlands"/>
    <m/>
  </r>
  <r>
    <s v="Reykjavík"/>
    <s v="Reykholt"/>
    <n v="311"/>
    <x v="12"/>
    <s v="Vesturland"/>
    <x v="7"/>
    <x v="3"/>
    <s v="Sala utan svæðis - flj."/>
    <n v="2663"/>
    <n v="2.3034949999999998"/>
    <x v="8"/>
    <x v="0"/>
    <s v="Innanlands"/>
    <m/>
  </r>
  <r>
    <s v="Söludælur"/>
    <s v="Baula í Stafholtst.hr."/>
    <n v="311"/>
    <x v="12"/>
    <s v="Vesturland"/>
    <x v="6"/>
    <x v="3"/>
    <s v="Sala innan svæðis - flj."/>
    <n v="50027"/>
    <n v="43.273354999999995"/>
    <x v="9"/>
    <x v="3"/>
    <s v="Innanlands"/>
    <m/>
  </r>
  <r>
    <s v="Reykjavík"/>
    <s v="Vegamót á Snæfellsn."/>
    <n v="311"/>
    <x v="12"/>
    <s v="Vesturland"/>
    <x v="1"/>
    <x v="0"/>
    <s v="Sala utan svæðis - flj."/>
    <n v="1003"/>
    <n v="0.75224999999999997"/>
    <x v="8"/>
    <x v="0"/>
    <s v="Innanlands"/>
    <m/>
  </r>
  <r>
    <s v="Reykjavík"/>
    <s v="Vegamót á Snæfellsn."/>
    <n v="311"/>
    <x v="12"/>
    <s v="Vesturland"/>
    <x v="7"/>
    <x v="3"/>
    <s v="Sala utan svæðis - flj."/>
    <n v="52833"/>
    <n v="45.700544999999998"/>
    <x v="8"/>
    <x v="0"/>
    <s v="Innanlands"/>
    <m/>
  </r>
  <r>
    <s v="Reykjavík"/>
    <s v="Vegamót á Snæfellsn."/>
    <n v="311"/>
    <x v="12"/>
    <s v="Vesturland"/>
    <x v="10"/>
    <x v="3"/>
    <s v="Sala utan svæðis - flj."/>
    <n v="1939"/>
    <n v="1.6772349999999998"/>
    <x v="8"/>
    <x v="2"/>
    <s v="Innanlands"/>
    <m/>
  </r>
  <r>
    <s v="Söludælur"/>
    <s v="Hreðavatn"/>
    <n v="311"/>
    <x v="12"/>
    <s v="Vesturland"/>
    <x v="6"/>
    <x v="3"/>
    <s v="Sala innan svæðis - flj."/>
    <n v="18614"/>
    <n v="16.101110000000002"/>
    <x v="9"/>
    <x v="3"/>
    <s v="Innanlands"/>
    <m/>
  </r>
  <r>
    <s v="Söludælur"/>
    <s v="Húsafell"/>
    <n v="311"/>
    <x v="12"/>
    <s v="Vesturland"/>
    <x v="6"/>
    <x v="3"/>
    <s v="Sala innan svæðis - flj."/>
    <n v="7907"/>
    <n v="6.8395550000000007"/>
    <x v="9"/>
    <x v="3"/>
    <s v="Innanlands"/>
    <m/>
  </r>
  <r>
    <s v="Söludælur"/>
    <s v="Baula í Stafholtst.hr."/>
    <n v="311"/>
    <x v="12"/>
    <s v="Vesturland"/>
    <x v="1"/>
    <x v="0"/>
    <s v="Sala innan svæðis - flj."/>
    <n v="257576"/>
    <n v="193.18199999999999"/>
    <x v="8"/>
    <x v="0"/>
    <s v="Innanlands"/>
    <m/>
  </r>
  <r>
    <s v="Söludælur"/>
    <s v="Baula í Stafholtst.hr."/>
    <n v="311"/>
    <x v="12"/>
    <s v="Vesturland"/>
    <x v="7"/>
    <x v="3"/>
    <s v="Sala innan svæðis - flj."/>
    <n v="536311"/>
    <n v="463.90901500000001"/>
    <x v="8"/>
    <x v="0"/>
    <s v="Innanlands"/>
    <m/>
  </r>
  <r>
    <s v="Akranes"/>
    <s v="Baula í Stafholtst.hr."/>
    <n v="311"/>
    <x v="12"/>
    <s v="Vesturland"/>
    <x v="6"/>
    <x v="3"/>
    <s v="Sala utan svæðis - flj."/>
    <n v="34709"/>
    <n v="30.023285000000001"/>
    <x v="7"/>
    <x v="3"/>
    <s v="Innanlands"/>
    <m/>
  </r>
  <r>
    <s v="Akranes"/>
    <s v="Bær í Bæjarsveit"/>
    <n v="311"/>
    <x v="12"/>
    <s v="Vesturland"/>
    <x v="6"/>
    <x v="3"/>
    <s v="Sala utan svæðis - flj."/>
    <n v="41963"/>
    <n v="36.297995"/>
    <x v="7"/>
    <x v="3"/>
    <s v="Innanlands"/>
    <m/>
  </r>
  <r>
    <s v="Akranes"/>
    <s v="Grund í Skorradal"/>
    <n v="311"/>
    <x v="12"/>
    <s v="Vesturland"/>
    <x v="6"/>
    <x v="3"/>
    <s v="Sala utan svæðis - flj."/>
    <n v="15949"/>
    <n v="13.795885"/>
    <x v="7"/>
    <x v="3"/>
    <s v="Innanlands"/>
    <m/>
  </r>
  <r>
    <s v="Akranes"/>
    <s v="Hreðavatn"/>
    <n v="311"/>
    <x v="12"/>
    <s v="Vesturland"/>
    <x v="6"/>
    <x v="3"/>
    <s v="Sala utan svæðis - flj."/>
    <n v="1528"/>
    <n v="1.32172"/>
    <x v="7"/>
    <x v="3"/>
    <s v="Innanlands"/>
    <m/>
  </r>
  <r>
    <s v="Akranes"/>
    <s v="Reykholt"/>
    <n v="311"/>
    <x v="12"/>
    <s v="Vesturland"/>
    <x v="6"/>
    <x v="3"/>
    <s v="Sala utan svæðis - flj."/>
    <n v="33144"/>
    <n v="28.669560000000001"/>
    <x v="7"/>
    <x v="3"/>
    <s v="Innanlands"/>
    <m/>
  </r>
  <r>
    <s v="Akranes"/>
    <s v="Vegamót á Snæfellsn."/>
    <n v="311"/>
    <x v="12"/>
    <s v="Vesturland"/>
    <x v="6"/>
    <x v="3"/>
    <s v="Sala utan svæðis - flj."/>
    <n v="12547"/>
    <n v="10.853155000000001"/>
    <x v="7"/>
    <x v="3"/>
    <s v="Innanlands"/>
    <m/>
  </r>
  <r>
    <s v="Söludælur"/>
    <s v="Hreðavatn"/>
    <n v="311"/>
    <x v="12"/>
    <s v="Vesturland"/>
    <x v="1"/>
    <x v="0"/>
    <s v="Sala innan svæðis - flj."/>
    <n v="186184"/>
    <n v="139.63800000000001"/>
    <x v="8"/>
    <x v="0"/>
    <s v="Innanlands"/>
    <m/>
  </r>
  <r>
    <s v="Söludælur"/>
    <s v="Hreðavatn"/>
    <n v="311"/>
    <x v="12"/>
    <s v="Vesturland"/>
    <x v="7"/>
    <x v="3"/>
    <s v="Sala innan svæðis - flj."/>
    <n v="190396"/>
    <n v="164.69254000000001"/>
    <x v="8"/>
    <x v="0"/>
    <s v="Innanlands"/>
    <m/>
  </r>
  <r>
    <s v="Söludælur"/>
    <s v="Húsafell"/>
    <n v="311"/>
    <x v="12"/>
    <s v="Vesturland"/>
    <x v="1"/>
    <x v="0"/>
    <s v="Sala innan svæðis - flj."/>
    <n v="42035"/>
    <n v="31.526250000000001"/>
    <x v="8"/>
    <x v="0"/>
    <s v="Innanlands"/>
    <m/>
  </r>
  <r>
    <s v="Söludælur"/>
    <s v="Húsafell"/>
    <n v="311"/>
    <x v="12"/>
    <s v="Vesturland"/>
    <x v="7"/>
    <x v="3"/>
    <s v="Sala innan svæðis - flj."/>
    <n v="38413"/>
    <n v="33.227245000000003"/>
    <x v="8"/>
    <x v="0"/>
    <s v="Innanlands"/>
    <m/>
  </r>
  <r>
    <s v="Söludælur"/>
    <s v="Reykholt"/>
    <n v="311"/>
    <x v="12"/>
    <s v="Vesturland"/>
    <x v="1"/>
    <x v="0"/>
    <s v="Sala innan svæðis - flj."/>
    <n v="150802"/>
    <n v="113.1015"/>
    <x v="8"/>
    <x v="0"/>
    <s v="Innanlands"/>
    <m/>
  </r>
  <r>
    <s v="Söludælur"/>
    <s v="Reykholt"/>
    <n v="311"/>
    <x v="12"/>
    <s v="Vesturland"/>
    <x v="7"/>
    <x v="3"/>
    <s v="Sala innan svæðis - flj."/>
    <n v="172118"/>
    <n v="148.88207"/>
    <x v="8"/>
    <x v="0"/>
    <s v="Innanlands"/>
    <m/>
  </r>
  <r>
    <s v="Söludælur"/>
    <s v="Vegamót á Snæfellsn."/>
    <n v="311"/>
    <x v="12"/>
    <s v="Vesturland"/>
    <x v="1"/>
    <x v="0"/>
    <s v="Sala innan svæðis - flj."/>
    <n v="178652"/>
    <n v="133.989"/>
    <x v="8"/>
    <x v="0"/>
    <s v="Innanlands"/>
    <m/>
  </r>
  <r>
    <s v="Söludælur"/>
    <s v="Vegamót á Snæfellsn."/>
    <n v="311"/>
    <x v="12"/>
    <s v="Vesturland"/>
    <x v="7"/>
    <x v="3"/>
    <s v="Sala innan svæðis - flj."/>
    <n v="158214"/>
    <n v="136.85511"/>
    <x v="8"/>
    <x v="0"/>
    <s v="Innanlands"/>
    <m/>
  </r>
  <r>
    <s v="Akranes"/>
    <s v="Baula í Stafholtst.hr."/>
    <n v="311"/>
    <x v="12"/>
    <s v="Vesturland"/>
    <x v="7"/>
    <x v="3"/>
    <s v="Sala utan svæðis - flj."/>
    <n v="1594"/>
    <n v="1.3788099999999999"/>
    <x v="6"/>
    <x v="0"/>
    <s v="Innanlands"/>
    <m/>
  </r>
  <r>
    <s v="Akranes"/>
    <s v="Grund í Skorradal"/>
    <n v="311"/>
    <x v="12"/>
    <s v="Vesturland"/>
    <x v="7"/>
    <x v="3"/>
    <s v="Sala utan svæðis - flj."/>
    <n v="7484"/>
    <n v="6.4736599999999997"/>
    <x v="6"/>
    <x v="0"/>
    <s v="Innanlands"/>
    <m/>
  </r>
  <r>
    <s v="Akranes"/>
    <s v="Hreðavatn"/>
    <n v="311"/>
    <x v="12"/>
    <s v="Vesturland"/>
    <x v="7"/>
    <x v="3"/>
    <s v="Sala utan svæðis - flj."/>
    <n v="15418"/>
    <n v="13.33657"/>
    <x v="6"/>
    <x v="0"/>
    <s v="Innanlands"/>
    <m/>
  </r>
  <r>
    <s v="Akranes"/>
    <s v="Reykholt"/>
    <n v="311"/>
    <x v="12"/>
    <s v="Vesturland"/>
    <x v="7"/>
    <x v="3"/>
    <s v="Sala utan svæðis - flj."/>
    <n v="7184"/>
    <n v="6.2141599999999997"/>
    <x v="6"/>
    <x v="0"/>
    <s v="Innanlands"/>
    <m/>
  </r>
  <r>
    <s v="Ólafsvík"/>
    <s v="Vegamót á Snæfellsn."/>
    <n v="311"/>
    <x v="12"/>
    <s v="Vesturland"/>
    <x v="6"/>
    <x v="3"/>
    <s v="Sala utan svæðis - flj."/>
    <n v="5798"/>
    <n v="5.0152699999999992"/>
    <x v="7"/>
    <x v="3"/>
    <s v="Innanlands"/>
    <m/>
  </r>
  <r>
    <s v="Reykjavík"/>
    <s v="Baula í Stafholtst.hr."/>
    <n v="311"/>
    <x v="12"/>
    <s v="Vesturland"/>
    <x v="6"/>
    <x v="3"/>
    <s v="Sala utan svæðis - flj."/>
    <n v="90916"/>
    <n v="78.64233999999999"/>
    <x v="7"/>
    <x v="3"/>
    <s v="Innanlands"/>
    <m/>
  </r>
  <r>
    <s v="Reykjavík"/>
    <s v="Bær í Bæjarsveit"/>
    <n v="311"/>
    <x v="12"/>
    <s v="Vesturland"/>
    <x v="6"/>
    <x v="3"/>
    <s v="Sala utan svæðis - flj."/>
    <n v="19363"/>
    <n v="16.748995000000001"/>
    <x v="7"/>
    <x v="3"/>
    <s v="Innanlands"/>
    <m/>
  </r>
  <r>
    <s v="Reykjavík"/>
    <s v="Grund í Skorradal"/>
    <n v="311"/>
    <x v="12"/>
    <s v="Vesturland"/>
    <x v="6"/>
    <x v="3"/>
    <s v="Sala utan svæðis - flj."/>
    <n v="6332"/>
    <n v="5.4771800000000006"/>
    <x v="7"/>
    <x v="3"/>
    <s v="Innanlands"/>
    <m/>
  </r>
  <r>
    <s v="Reykjavík"/>
    <s v="Húsafell"/>
    <n v="311"/>
    <x v="12"/>
    <s v="Vesturland"/>
    <x v="6"/>
    <x v="3"/>
    <s v="Sala utan svæðis - flj."/>
    <n v="2562"/>
    <n v="2.2161300000000002"/>
    <x v="7"/>
    <x v="3"/>
    <s v="Innanlands"/>
    <m/>
  </r>
  <r>
    <s v="Reykjavík"/>
    <s v="Reykholt"/>
    <n v="311"/>
    <x v="12"/>
    <s v="Vesturland"/>
    <x v="6"/>
    <x v="3"/>
    <s v="Sala utan svæðis - flj."/>
    <n v="239096"/>
    <n v="206.81804"/>
    <x v="7"/>
    <x v="3"/>
    <s v="Innanlands"/>
    <m/>
  </r>
  <r>
    <s v="Reykjavík"/>
    <s v="Vegamót á Snæfellsn."/>
    <n v="311"/>
    <x v="12"/>
    <s v="Vesturland"/>
    <x v="6"/>
    <x v="3"/>
    <s v="Sala utan svæðis - flj."/>
    <n v="254180"/>
    <n v="219.8657"/>
    <x v="7"/>
    <x v="3"/>
    <s v="Innanlands"/>
    <m/>
  </r>
  <r>
    <s v="Reykjavík"/>
    <s v="Grund í Skorradal"/>
    <n v="311"/>
    <x v="12"/>
    <s v="Vesturland"/>
    <x v="7"/>
    <x v="3"/>
    <s v="Sala utan svæðis - flj."/>
    <n v="32321"/>
    <n v="27.957665000000002"/>
    <x v="6"/>
    <x v="0"/>
    <s v="Innanlands"/>
    <m/>
  </r>
  <r>
    <s v="Söludælur"/>
    <s v="Baula í Stafholtst.hr."/>
    <n v="311"/>
    <x v="12"/>
    <s v="Vesturland"/>
    <x v="6"/>
    <x v="3"/>
    <s v="Sala innan svæðis - flj."/>
    <n v="52301"/>
    <n v="45.240364999999997"/>
    <x v="7"/>
    <x v="3"/>
    <s v="Innanlands"/>
    <m/>
  </r>
  <r>
    <s v="Söludælur"/>
    <s v="Hreðavatn"/>
    <n v="311"/>
    <x v="12"/>
    <s v="Vesturland"/>
    <x v="6"/>
    <x v="3"/>
    <s v="Sala innan svæðis - flj."/>
    <n v="16567"/>
    <n v="14.330455000000001"/>
    <x v="7"/>
    <x v="3"/>
    <s v="Innanlands"/>
    <m/>
  </r>
  <r>
    <s v="Söludælur"/>
    <s v="Húsafell"/>
    <n v="311"/>
    <x v="12"/>
    <s v="Vesturland"/>
    <x v="6"/>
    <x v="3"/>
    <s v="Sala innan svæðis - flj."/>
    <n v="3452"/>
    <n v="2.9859800000000001"/>
    <x v="7"/>
    <x v="3"/>
    <s v="Innanlands"/>
    <m/>
  </r>
  <r>
    <s v="Reykjavík"/>
    <s v="Reykholt"/>
    <n v="311"/>
    <x v="12"/>
    <s v="Vesturland"/>
    <x v="7"/>
    <x v="3"/>
    <s v="Sala innan svæðis - flj."/>
    <n v="13806"/>
    <n v="11.94219"/>
    <x v="6"/>
    <x v="0"/>
    <s v="Innanlands"/>
    <m/>
  </r>
  <r>
    <s v="Reykjavík"/>
    <s v="Vegamót á Snæfellsn."/>
    <n v="311"/>
    <x v="12"/>
    <s v="Vesturland"/>
    <x v="7"/>
    <x v="3"/>
    <s v="Sala innan svæðis - flj."/>
    <n v="17449"/>
    <n v="15.093385"/>
    <x v="6"/>
    <x v="0"/>
    <s v="Innanlands"/>
    <m/>
  </r>
  <r>
    <s v="Reykjavík"/>
    <s v="Vegamót á Snæfellsn."/>
    <n v="311"/>
    <x v="12"/>
    <s v="Vesturland"/>
    <x v="7"/>
    <x v="3"/>
    <s v="Sala utan svæðis - flj."/>
    <n v="22855"/>
    <n v="19.769575"/>
    <x v="6"/>
    <x v="0"/>
    <s v="Innanlands"/>
    <m/>
  </r>
  <r>
    <s v="Reykjavík"/>
    <s v="Vegamót á Snæfellsn."/>
    <n v="311"/>
    <x v="12"/>
    <s v="Vesturland"/>
    <x v="10"/>
    <x v="3"/>
    <s v="Sala utan svæðis - flj."/>
    <n v="1251"/>
    <n v="1.0821149999999999"/>
    <x v="6"/>
    <x v="2"/>
    <s v="Innanlands"/>
    <m/>
  </r>
  <r>
    <s v="Akranes"/>
    <s v="Baula í Stafholtst.hr."/>
    <n v="311"/>
    <x v="12"/>
    <s v="Vesturland"/>
    <x v="6"/>
    <x v="3"/>
    <s v="Sala utan svæðis - flj."/>
    <n v="14808"/>
    <n v="12.808920000000001"/>
    <x v="5"/>
    <x v="3"/>
    <s v="Innanlands"/>
    <m/>
  </r>
  <r>
    <s v="Akranes"/>
    <s v="Bær í Bæjarsveit"/>
    <n v="311"/>
    <x v="12"/>
    <s v="Vesturland"/>
    <x v="6"/>
    <x v="3"/>
    <s v="Sala utan svæðis - flj."/>
    <n v="44787"/>
    <n v="38.740755"/>
    <x v="5"/>
    <x v="3"/>
    <s v="Innanlands"/>
    <m/>
  </r>
  <r>
    <s v="Akranes"/>
    <s v="Grund í Skorradal"/>
    <n v="311"/>
    <x v="12"/>
    <s v="Vesturland"/>
    <x v="6"/>
    <x v="3"/>
    <s v="Sala utan svæðis - flj."/>
    <n v="6091"/>
    <n v="5.2687150000000003"/>
    <x v="5"/>
    <x v="3"/>
    <s v="Innanlands"/>
    <m/>
  </r>
  <r>
    <s v="Akranes"/>
    <s v="Hreðavatn"/>
    <n v="311"/>
    <x v="12"/>
    <s v="Vesturland"/>
    <x v="6"/>
    <x v="3"/>
    <s v="Sala utan svæðis - flj."/>
    <n v="23873"/>
    <n v="20.650145000000002"/>
    <x v="5"/>
    <x v="3"/>
    <s v="Innanlands"/>
    <m/>
  </r>
  <r>
    <s v="Akranes"/>
    <s v="Reykholt"/>
    <n v="311"/>
    <x v="12"/>
    <s v="Vesturland"/>
    <x v="6"/>
    <x v="3"/>
    <s v="Sala utan svæðis - flj."/>
    <n v="30194"/>
    <n v="26.117810000000002"/>
    <x v="5"/>
    <x v="3"/>
    <s v="Innanlands"/>
    <m/>
  </r>
  <r>
    <s v="Stykkishólmur"/>
    <s v="Reykholt"/>
    <n v="311"/>
    <x v="12"/>
    <s v="Vesturland"/>
    <x v="7"/>
    <x v="3"/>
    <s v="Sala utan svæðis - flj."/>
    <n v="6396"/>
    <n v="5.53254"/>
    <x v="6"/>
    <x v="0"/>
    <s v="Innanlands"/>
    <m/>
  </r>
  <r>
    <s v="Söludælur"/>
    <s v="Baula í Stafholtst.hr."/>
    <n v="311"/>
    <x v="12"/>
    <s v="Vesturland"/>
    <x v="1"/>
    <x v="0"/>
    <s v="Sala innan svæðis - flj."/>
    <n v="263373"/>
    <n v="197.52975000000001"/>
    <x v="6"/>
    <x v="0"/>
    <s v="Innanlands"/>
    <m/>
  </r>
  <r>
    <s v="Söludælur"/>
    <s v="Baula í Stafholtst.hr."/>
    <n v="311"/>
    <x v="12"/>
    <s v="Vesturland"/>
    <x v="7"/>
    <x v="3"/>
    <s v="Sala innan svæðis - flj."/>
    <n v="557794"/>
    <n v="482.49180999999999"/>
    <x v="6"/>
    <x v="0"/>
    <s v="Innanlands"/>
    <m/>
  </r>
  <r>
    <s v="Eskifjörður"/>
    <s v="Reykholt"/>
    <n v="311"/>
    <x v="12"/>
    <s v="Vesturland"/>
    <x v="6"/>
    <x v="3"/>
    <s v="Sala utan svæðis - flj."/>
    <n v="1809"/>
    <n v="1.5647850000000001"/>
    <x v="5"/>
    <x v="3"/>
    <s v="Innanlands"/>
    <m/>
  </r>
  <r>
    <s v="Söludælur"/>
    <s v="Hreðavatn"/>
    <n v="311"/>
    <x v="12"/>
    <s v="Vesturland"/>
    <x v="1"/>
    <x v="0"/>
    <s v="Sala innan svæðis - flj."/>
    <n v="178300"/>
    <n v="133.72499999999999"/>
    <x v="6"/>
    <x v="0"/>
    <s v="Innanlands"/>
    <m/>
  </r>
  <r>
    <s v="Söludælur"/>
    <s v="Hreðavatn"/>
    <n v="311"/>
    <x v="12"/>
    <s v="Vesturland"/>
    <x v="7"/>
    <x v="3"/>
    <s v="Sala innan svæðis - flj."/>
    <n v="193543"/>
    <n v="167.41469499999999"/>
    <x v="6"/>
    <x v="0"/>
    <s v="Innanlands"/>
    <m/>
  </r>
  <r>
    <s v="Söludælur"/>
    <s v="Húsafell"/>
    <n v="311"/>
    <x v="12"/>
    <s v="Vesturland"/>
    <x v="1"/>
    <x v="0"/>
    <s v="Sala innan svæðis - flj."/>
    <n v="38271"/>
    <n v="28.703250000000001"/>
    <x v="6"/>
    <x v="0"/>
    <s v="Innanlands"/>
    <m/>
  </r>
  <r>
    <s v="Söludælur"/>
    <s v="Húsafell"/>
    <n v="311"/>
    <x v="12"/>
    <s v="Vesturland"/>
    <x v="7"/>
    <x v="3"/>
    <s v="Sala innan svæðis - flj."/>
    <n v="36341"/>
    <n v="31.434965000000002"/>
    <x v="6"/>
    <x v="0"/>
    <s v="Innanlands"/>
    <m/>
  </r>
  <r>
    <s v="Húsavík"/>
    <s v="Húsafell"/>
    <n v="311"/>
    <x v="12"/>
    <s v="Vesturland"/>
    <x v="6"/>
    <x v="3"/>
    <s v="Sala innan svæðis - flj."/>
    <n v="8923"/>
    <n v="7.7183949999999992"/>
    <x v="5"/>
    <x v="3"/>
    <s v="Innanlands"/>
    <m/>
  </r>
  <r>
    <s v="Söludælur"/>
    <s v="Reykholt"/>
    <n v="311"/>
    <x v="12"/>
    <s v="Vesturland"/>
    <x v="1"/>
    <x v="0"/>
    <s v="Sala innan svæðis - flj."/>
    <n v="147388"/>
    <n v="110.541"/>
    <x v="6"/>
    <x v="0"/>
    <s v="Innanlands"/>
    <m/>
  </r>
  <r>
    <s v="Söludælur"/>
    <s v="Reykholt"/>
    <n v="311"/>
    <x v="12"/>
    <s v="Vesturland"/>
    <x v="7"/>
    <x v="3"/>
    <s v="Sala innan svæðis - flj."/>
    <n v="149284"/>
    <n v="129.13066000000001"/>
    <x v="6"/>
    <x v="0"/>
    <s v="Innanlands"/>
    <m/>
  </r>
  <r>
    <s v="Ólafsvík"/>
    <s v="Vegamót á Snæfellsn."/>
    <n v="311"/>
    <x v="12"/>
    <s v="Vesturland"/>
    <x v="6"/>
    <x v="3"/>
    <s v="Sala utan svæðis - flj."/>
    <n v="4624"/>
    <n v="3.9997599999999998"/>
    <x v="5"/>
    <x v="3"/>
    <s v="Innanlands"/>
    <m/>
  </r>
  <r>
    <s v="Söludælur"/>
    <s v="Vegamót á Snæfellsn."/>
    <n v="311"/>
    <x v="12"/>
    <s v="Vesturland"/>
    <x v="1"/>
    <x v="0"/>
    <s v="Sala innan svæðis - flj."/>
    <n v="168718"/>
    <n v="126.5385"/>
    <x v="6"/>
    <x v="0"/>
    <s v="Innanlands"/>
    <m/>
  </r>
  <r>
    <s v="Söludælur"/>
    <s v="Vegamót á Snæfellsn."/>
    <n v="311"/>
    <x v="12"/>
    <s v="Vesturland"/>
    <x v="7"/>
    <x v="3"/>
    <s v="Sala innan svæðis - flj."/>
    <n v="151266"/>
    <n v="130.84509"/>
    <x v="6"/>
    <x v="0"/>
    <s v="Innanlands"/>
    <m/>
  </r>
  <r>
    <s v="Akranes"/>
    <s v="Baula í Stafholtst.hr."/>
    <n v="311"/>
    <x v="12"/>
    <s v="Vesturland"/>
    <x v="7"/>
    <x v="3"/>
    <s v="Sala utan svæðis - flj."/>
    <n v="412"/>
    <n v="0.35637999999999997"/>
    <x v="4"/>
    <x v="0"/>
    <s v="Innanlands"/>
    <m/>
  </r>
  <r>
    <s v="Akranes"/>
    <s v="Bær í Bæjarsveit"/>
    <n v="311"/>
    <x v="12"/>
    <s v="Vesturland"/>
    <x v="7"/>
    <x v="3"/>
    <s v="Sala utan svæðis - flj."/>
    <n v="1535"/>
    <n v="1.3277750000000001"/>
    <x v="4"/>
    <x v="0"/>
    <s v="Innanlands"/>
    <m/>
  </r>
  <r>
    <s v="Akranes"/>
    <s v="Grund í Skorradal"/>
    <n v="311"/>
    <x v="12"/>
    <s v="Vesturland"/>
    <x v="7"/>
    <x v="3"/>
    <s v="Sala utan svæðis - flj."/>
    <n v="5872"/>
    <n v="5.0792799999999998"/>
    <x v="4"/>
    <x v="0"/>
    <s v="Innanlands"/>
    <m/>
  </r>
  <r>
    <s v="Akranes"/>
    <s v="Reykholt"/>
    <n v="311"/>
    <x v="12"/>
    <s v="Vesturland"/>
    <x v="7"/>
    <x v="3"/>
    <s v="Sala utan svæðis - flj."/>
    <n v="21447"/>
    <n v="18.551655"/>
    <x v="4"/>
    <x v="0"/>
    <s v="Innanlands"/>
    <m/>
  </r>
  <r>
    <s v="Reykjavík"/>
    <s v="Baula í Stafholtst.hr."/>
    <n v="311"/>
    <x v="12"/>
    <s v="Vesturland"/>
    <x v="6"/>
    <x v="3"/>
    <s v="Sala utan svæðis - flj."/>
    <n v="88548"/>
    <n v="76.59402"/>
    <x v="5"/>
    <x v="3"/>
    <s v="Innanlands"/>
    <m/>
  </r>
  <r>
    <s v="Reykjavík"/>
    <s v="Bær í Bæjarsveit"/>
    <n v="311"/>
    <x v="12"/>
    <s v="Vesturland"/>
    <x v="6"/>
    <x v="3"/>
    <s v="Sala utan svæðis - flj."/>
    <n v="26698"/>
    <n v="23.093769999999999"/>
    <x v="5"/>
    <x v="3"/>
    <s v="Innanlands"/>
    <m/>
  </r>
  <r>
    <s v="Reykjavík"/>
    <s v="Grund í Skorradal"/>
    <n v="311"/>
    <x v="12"/>
    <s v="Vesturland"/>
    <x v="6"/>
    <x v="3"/>
    <s v="Sala utan svæðis - flj."/>
    <n v="1002"/>
    <n v="0.86673"/>
    <x v="5"/>
    <x v="3"/>
    <s v="Innanlands"/>
    <m/>
  </r>
  <r>
    <s v="Reykjavík"/>
    <s v="Hreðavatn"/>
    <n v="311"/>
    <x v="12"/>
    <s v="Vesturland"/>
    <x v="6"/>
    <x v="3"/>
    <s v="Sala utan svæðis - flj."/>
    <n v="11196"/>
    <n v="9.6845399999999984"/>
    <x v="5"/>
    <x v="3"/>
    <s v="Innanlands"/>
    <m/>
  </r>
  <r>
    <s v="Reykjavík"/>
    <s v="Húsafell"/>
    <n v="311"/>
    <x v="12"/>
    <s v="Vesturland"/>
    <x v="6"/>
    <x v="3"/>
    <s v="Sala utan svæðis - flj."/>
    <n v="2569"/>
    <n v="2.2221850000000001"/>
    <x v="5"/>
    <x v="3"/>
    <s v="Innanlands"/>
    <m/>
  </r>
  <r>
    <s v="Reykjavík"/>
    <s v="Reykholt"/>
    <n v="311"/>
    <x v="12"/>
    <s v="Vesturland"/>
    <x v="6"/>
    <x v="3"/>
    <s v="Sala utan svæðis - flj."/>
    <n v="219286"/>
    <n v="189.68239"/>
    <x v="5"/>
    <x v="3"/>
    <s v="Innanlands"/>
    <m/>
  </r>
  <r>
    <s v="Ólafsvík"/>
    <s v="Vegamót á Snæfellsn."/>
    <n v="311"/>
    <x v="12"/>
    <s v="Vesturland"/>
    <x v="7"/>
    <x v="3"/>
    <s v="Sala utan svæðis - flj."/>
    <n v="10541"/>
    <n v="9.1179649999999999"/>
    <x v="4"/>
    <x v="0"/>
    <s v="Innanlands"/>
    <m/>
  </r>
  <r>
    <s v="Reykjavík"/>
    <s v="Vegamót á Snæfellsn."/>
    <n v="311"/>
    <x v="12"/>
    <s v="Vesturland"/>
    <x v="6"/>
    <x v="3"/>
    <s v="Sala utan svæðis - flj."/>
    <n v="223022"/>
    <n v="192.91403"/>
    <x v="5"/>
    <x v="3"/>
    <s v="Innanlands"/>
    <m/>
  </r>
  <r>
    <s v="Reykjavík"/>
    <s v="Grund í Skorradal"/>
    <n v="311"/>
    <x v="12"/>
    <s v="Vesturland"/>
    <x v="1"/>
    <x v="0"/>
    <s v="Sala utan svæðis - flj."/>
    <n v="3999"/>
    <n v="2.99925"/>
    <x v="4"/>
    <x v="0"/>
    <s v="Innanlands"/>
    <m/>
  </r>
  <r>
    <s v="Reykjavík"/>
    <s v="Grund í Skorradal"/>
    <n v="311"/>
    <x v="12"/>
    <s v="Vesturland"/>
    <x v="7"/>
    <x v="3"/>
    <s v="Sala utan svæðis - flj."/>
    <n v="37574"/>
    <n v="32.501509999999996"/>
    <x v="4"/>
    <x v="0"/>
    <s v="Innanlands"/>
    <m/>
  </r>
  <r>
    <s v="Söludælur"/>
    <s v="Baula í Stafholtst.hr."/>
    <n v="311"/>
    <x v="12"/>
    <s v="Vesturland"/>
    <x v="6"/>
    <x v="3"/>
    <s v="Sala innan svæðis - flj."/>
    <n v="52154"/>
    <n v="45.113210000000002"/>
    <x v="5"/>
    <x v="3"/>
    <s v="Innanlands"/>
    <m/>
  </r>
  <r>
    <s v="Reykjavík"/>
    <s v="Hreðavatn"/>
    <n v="311"/>
    <x v="12"/>
    <s v="Vesturland"/>
    <x v="7"/>
    <x v="3"/>
    <s v="Sala utan svæðis - flj."/>
    <n v="1295"/>
    <n v="1.1201749999999999"/>
    <x v="4"/>
    <x v="0"/>
    <s v="Innanlands"/>
    <m/>
  </r>
  <r>
    <s v="Reykjavík"/>
    <s v="Reykholt"/>
    <n v="311"/>
    <x v="12"/>
    <s v="Vesturland"/>
    <x v="7"/>
    <x v="3"/>
    <s v="Sala utan svæðis - flj."/>
    <n v="2378"/>
    <n v="2.0569699999999997"/>
    <x v="4"/>
    <x v="0"/>
    <s v="Innanlands"/>
    <m/>
  </r>
  <r>
    <s v="Söludælur"/>
    <s v="Hreðavatn"/>
    <n v="311"/>
    <x v="12"/>
    <s v="Vesturland"/>
    <x v="6"/>
    <x v="3"/>
    <s v="Sala innan svæðis - flj."/>
    <n v="18892"/>
    <n v="16.34158"/>
    <x v="5"/>
    <x v="3"/>
    <s v="Innanlands"/>
    <m/>
  </r>
  <r>
    <s v="Reykjavík"/>
    <s v="Vegamót á Snæfellsn."/>
    <n v="311"/>
    <x v="12"/>
    <s v="Vesturland"/>
    <x v="1"/>
    <x v="0"/>
    <s v="Sala utan svæðis - flj."/>
    <n v="524"/>
    <n v="0.39300000000000002"/>
    <x v="4"/>
    <x v="0"/>
    <s v="Innanlands"/>
    <m/>
  </r>
  <r>
    <s v="Reykjavík"/>
    <s v="Vegamót á Snæfellsn."/>
    <n v="311"/>
    <x v="12"/>
    <s v="Vesturland"/>
    <x v="7"/>
    <x v="3"/>
    <s v="Sala utan svæðis - flj."/>
    <n v="47716"/>
    <n v="41.274339999999995"/>
    <x v="4"/>
    <x v="0"/>
    <s v="Innanlands"/>
    <m/>
  </r>
  <r>
    <s v="Reykjavík"/>
    <s v="Vegamót á Snæfellsn."/>
    <n v="311"/>
    <x v="12"/>
    <s v="Vesturland"/>
    <x v="10"/>
    <x v="3"/>
    <s v="Sala utan svæðis - flj."/>
    <n v="5938"/>
    <n v="5.1363700000000003"/>
    <x v="4"/>
    <x v="2"/>
    <s v="Innanlands"/>
    <m/>
  </r>
  <r>
    <s v="Söludælur"/>
    <s v="Vegamót á Snæfellsn."/>
    <n v="311"/>
    <x v="12"/>
    <s v="Vesturland"/>
    <x v="6"/>
    <x v="3"/>
    <s v="Sala innan svæðis - flj."/>
    <n v="6866"/>
    <n v="5.9390900000000002"/>
    <x v="5"/>
    <x v="3"/>
    <s v="Innanlands"/>
    <m/>
  </r>
  <r>
    <s v="Akranes"/>
    <s v="Baula í Stafholtst.hr."/>
    <n v="311"/>
    <x v="12"/>
    <s v="Vesturland"/>
    <x v="6"/>
    <x v="3"/>
    <s v="Sala utan svæðis - flj."/>
    <n v="16149"/>
    <n v="13.968885"/>
    <x v="3"/>
    <x v="3"/>
    <s v="Innanlands"/>
    <m/>
  </r>
  <r>
    <s v="Akranes"/>
    <s v="Bær í Bæjarsveit"/>
    <n v="311"/>
    <x v="12"/>
    <s v="Vesturland"/>
    <x v="6"/>
    <x v="3"/>
    <s v="Sala utan svæðis - flj."/>
    <n v="502"/>
    <n v="0.43423"/>
    <x v="3"/>
    <x v="3"/>
    <s v="Innanlands"/>
    <m/>
  </r>
  <r>
    <s v="Akranes"/>
    <s v="Grund í Skorradal"/>
    <n v="311"/>
    <x v="12"/>
    <s v="Vesturland"/>
    <x v="6"/>
    <x v="3"/>
    <s v="Sala utan svæðis - flj."/>
    <n v="23670"/>
    <n v="20.474550000000001"/>
    <x v="3"/>
    <x v="3"/>
    <s v="Innanlands"/>
    <m/>
  </r>
  <r>
    <s v="Akranes"/>
    <s v="Hreðavatn"/>
    <n v="311"/>
    <x v="12"/>
    <s v="Vesturland"/>
    <x v="6"/>
    <x v="3"/>
    <s v="Sala utan svæðis - flj."/>
    <n v="4010"/>
    <n v="3.4686500000000002"/>
    <x v="3"/>
    <x v="3"/>
    <s v="Innanlands"/>
    <m/>
  </r>
  <r>
    <s v="Akranes"/>
    <s v="Reykholt"/>
    <n v="311"/>
    <x v="12"/>
    <s v="Vesturland"/>
    <x v="6"/>
    <x v="3"/>
    <s v="Sala utan svæðis - flj."/>
    <n v="15272"/>
    <n v="13.210280000000001"/>
    <x v="3"/>
    <x v="3"/>
    <s v="Innanlands"/>
    <m/>
  </r>
  <r>
    <s v="Söludælur"/>
    <s v="Baula í Stafholtst.hr."/>
    <n v="311"/>
    <x v="12"/>
    <s v="Vesturland"/>
    <x v="1"/>
    <x v="0"/>
    <s v="Sala innan svæðis - flj."/>
    <n v="241710"/>
    <n v="181.2825"/>
    <x v="4"/>
    <x v="0"/>
    <s v="Innanlands"/>
    <m/>
  </r>
  <r>
    <s v="Söludælur"/>
    <s v="Baula í Stafholtst.hr."/>
    <n v="311"/>
    <x v="12"/>
    <s v="Vesturland"/>
    <x v="7"/>
    <x v="3"/>
    <s v="Sala innan svæðis - flj."/>
    <n v="552918"/>
    <n v="478.27406999999999"/>
    <x v="4"/>
    <x v="0"/>
    <s v="Innanlands"/>
    <m/>
  </r>
  <r>
    <s v="Söludælur"/>
    <s v="Hreðavatn"/>
    <n v="311"/>
    <x v="12"/>
    <s v="Vesturland"/>
    <x v="1"/>
    <x v="0"/>
    <s v="Sala innan svæðis - flj."/>
    <n v="189058"/>
    <n v="141.79349999999999"/>
    <x v="4"/>
    <x v="0"/>
    <s v="Innanlands"/>
    <m/>
  </r>
  <r>
    <s v="Söludælur"/>
    <s v="Hreðavatn"/>
    <n v="311"/>
    <x v="12"/>
    <s v="Vesturland"/>
    <x v="7"/>
    <x v="3"/>
    <s v="Sala innan svæðis - flj."/>
    <n v="195136"/>
    <n v="168.79263999999998"/>
    <x v="4"/>
    <x v="0"/>
    <s v="Innanlands"/>
    <m/>
  </r>
  <r>
    <s v="Söludælur"/>
    <s v="Húsafell"/>
    <n v="311"/>
    <x v="12"/>
    <s v="Vesturland"/>
    <x v="1"/>
    <x v="0"/>
    <s v="Sala innan svæðis - flj."/>
    <n v="42575"/>
    <n v="31.931249999999999"/>
    <x v="4"/>
    <x v="0"/>
    <s v="Innanlands"/>
    <m/>
  </r>
  <r>
    <s v="Söludælur"/>
    <s v="Húsafell"/>
    <n v="311"/>
    <x v="12"/>
    <s v="Vesturland"/>
    <x v="7"/>
    <x v="3"/>
    <s v="Sala innan svæðis - flj."/>
    <n v="33400"/>
    <n v="28.890999999999998"/>
    <x v="4"/>
    <x v="0"/>
    <s v="Innanlands"/>
    <m/>
  </r>
  <r>
    <s v="Söludælur"/>
    <s v="Reykholt"/>
    <n v="311"/>
    <x v="12"/>
    <s v="Vesturland"/>
    <x v="1"/>
    <x v="0"/>
    <s v="Sala innan svæðis - flj."/>
    <n v="148661"/>
    <n v="111.49575"/>
    <x v="4"/>
    <x v="0"/>
    <s v="Innanlands"/>
    <m/>
  </r>
  <r>
    <s v="Söludælur"/>
    <s v="Reykholt"/>
    <n v="311"/>
    <x v="12"/>
    <s v="Vesturland"/>
    <x v="7"/>
    <x v="3"/>
    <s v="Sala innan svæðis - flj."/>
    <n v="141171"/>
    <n v="122.11291499999999"/>
    <x v="4"/>
    <x v="0"/>
    <s v="Innanlands"/>
    <m/>
  </r>
  <r>
    <s v="Söludælur"/>
    <s v="Vegamót á Snæfellsn."/>
    <n v="311"/>
    <x v="12"/>
    <s v="Vesturland"/>
    <x v="1"/>
    <x v="0"/>
    <s v="Sala innan svæðis - flj."/>
    <n v="165414"/>
    <n v="124.0605"/>
    <x v="4"/>
    <x v="0"/>
    <s v="Innanlands"/>
    <m/>
  </r>
  <r>
    <s v="Söludælur"/>
    <s v="Vegamót á Snæfellsn."/>
    <n v="311"/>
    <x v="12"/>
    <s v="Vesturland"/>
    <x v="7"/>
    <x v="3"/>
    <s v="Sala innan svæðis - flj."/>
    <n v="133454"/>
    <n v="115.43771"/>
    <x v="4"/>
    <x v="0"/>
    <s v="Innanlands"/>
    <m/>
  </r>
  <r>
    <s v="Akranes"/>
    <s v="Baula í Stafholtst.hr."/>
    <n v="311"/>
    <x v="12"/>
    <s v="Vesturland"/>
    <x v="7"/>
    <x v="3"/>
    <s v="Sala utan svæðis - flj."/>
    <n v="1446"/>
    <n v="1.2507900000000001"/>
    <x v="2"/>
    <x v="0"/>
    <s v="Innanlands"/>
    <m/>
  </r>
  <r>
    <s v="Akranes"/>
    <s v="Grund í Skorradal"/>
    <n v="311"/>
    <x v="12"/>
    <s v="Vesturland"/>
    <x v="7"/>
    <x v="3"/>
    <s v="Sala utan svæðis - flj."/>
    <n v="9595"/>
    <n v="8.2996749999999988"/>
    <x v="2"/>
    <x v="0"/>
    <s v="Innanlands"/>
    <m/>
  </r>
  <r>
    <s v="Ólafsvík"/>
    <s v="Vegamót á Snæfellsn."/>
    <n v="311"/>
    <x v="12"/>
    <s v="Vesturland"/>
    <x v="6"/>
    <x v="3"/>
    <s v="Sala utan svæðis - flj."/>
    <n v="3058"/>
    <n v="2.6451700000000002"/>
    <x v="3"/>
    <x v="3"/>
    <s v="Innanlands"/>
    <m/>
  </r>
  <r>
    <s v="Akranes"/>
    <s v="Reykholt"/>
    <n v="311"/>
    <x v="12"/>
    <s v="Vesturland"/>
    <x v="7"/>
    <x v="3"/>
    <s v="Sala utan svæðis - flj."/>
    <n v="8214"/>
    <n v="7.1051099999999998"/>
    <x v="2"/>
    <x v="0"/>
    <s v="Innanlands"/>
    <m/>
  </r>
  <r>
    <s v="Akranes"/>
    <s v="Vegamót á Snæfellsn."/>
    <n v="311"/>
    <x v="12"/>
    <s v="Vesturland"/>
    <x v="7"/>
    <x v="3"/>
    <s v="Sala utan svæðis - flj."/>
    <n v="512"/>
    <n v="0.44288"/>
    <x v="2"/>
    <x v="0"/>
    <s v="Innanlands"/>
    <m/>
  </r>
  <r>
    <s v="Reykjavík"/>
    <s v="Baula í Stafholtst.hr."/>
    <n v="311"/>
    <x v="12"/>
    <s v="Vesturland"/>
    <x v="6"/>
    <x v="3"/>
    <s v="Sala utan svæðis - flj."/>
    <n v="91868"/>
    <n v="79.465819999999994"/>
    <x v="3"/>
    <x v="3"/>
    <s v="Innanlands"/>
    <m/>
  </r>
  <r>
    <s v="Reykjavík"/>
    <s v="Bær í Bæjarsveit"/>
    <n v="311"/>
    <x v="12"/>
    <s v="Vesturland"/>
    <x v="6"/>
    <x v="3"/>
    <s v="Sala utan svæðis - flj."/>
    <n v="27178"/>
    <n v="23.508970000000001"/>
    <x v="3"/>
    <x v="3"/>
    <s v="Innanlands"/>
    <m/>
  </r>
  <r>
    <s v="Reykjavík"/>
    <s v="Hreðavatn"/>
    <n v="311"/>
    <x v="12"/>
    <s v="Vesturland"/>
    <x v="6"/>
    <x v="3"/>
    <s v="Sala utan svæðis - flj."/>
    <n v="4687"/>
    <n v="4.0542550000000004"/>
    <x v="3"/>
    <x v="3"/>
    <s v="Innanlands"/>
    <m/>
  </r>
  <r>
    <s v="Reykjavík"/>
    <s v="Húsafell"/>
    <n v="311"/>
    <x v="12"/>
    <s v="Vesturland"/>
    <x v="6"/>
    <x v="3"/>
    <s v="Sala utan svæðis - flj."/>
    <n v="1592"/>
    <n v="1.3770799999999999"/>
    <x v="3"/>
    <x v="3"/>
    <s v="Innanlands"/>
    <m/>
  </r>
  <r>
    <s v="Ólafsvík"/>
    <s v="Vegamót á Snæfellsn."/>
    <n v="311"/>
    <x v="12"/>
    <s v="Vesturland"/>
    <x v="7"/>
    <x v="3"/>
    <s v="Sala utan svæðis - flj."/>
    <n v="52629"/>
    <n v="45.524084999999999"/>
    <x v="2"/>
    <x v="0"/>
    <s v="Innanlands"/>
    <m/>
  </r>
  <r>
    <s v="Reykjavík"/>
    <s v="Reykholt"/>
    <n v="311"/>
    <x v="12"/>
    <s v="Vesturland"/>
    <x v="6"/>
    <x v="3"/>
    <s v="Sala utan svæðis - flj."/>
    <n v="180722"/>
    <n v="156.32453000000001"/>
    <x v="3"/>
    <x v="3"/>
    <s v="Innanlands"/>
    <m/>
  </r>
  <r>
    <s v="Reykjavík"/>
    <s v="Vegamót á Snæfellsn."/>
    <n v="311"/>
    <x v="12"/>
    <s v="Vesturland"/>
    <x v="6"/>
    <x v="3"/>
    <s v="Sala utan svæðis - flj."/>
    <n v="198682"/>
    <n v="171.85992999999999"/>
    <x v="3"/>
    <x v="3"/>
    <s v="Innanlands"/>
    <m/>
  </r>
  <r>
    <s v="Reykjavík"/>
    <s v="Baula í Stafholtst.hr."/>
    <n v="311"/>
    <x v="12"/>
    <s v="Vesturland"/>
    <x v="7"/>
    <x v="3"/>
    <s v="Sala utan svæðis - flj."/>
    <n v="2122"/>
    <n v="1.8355299999999999"/>
    <x v="2"/>
    <x v="0"/>
    <s v="Innanlands"/>
    <m/>
  </r>
  <r>
    <s v="Reykjavík"/>
    <s v="Bær í Bæjarsveit"/>
    <n v="311"/>
    <x v="12"/>
    <s v="Vesturland"/>
    <x v="4"/>
    <x v="2"/>
    <s v="Sala utan svæðis - flj."/>
    <n v="2793"/>
    <n v="2.26233"/>
    <x v="2"/>
    <x v="1"/>
    <s v="Innanlands"/>
    <m/>
  </r>
  <r>
    <s v="Reykjavík"/>
    <s v="Bær í Bæjarsveit"/>
    <n v="311"/>
    <x v="12"/>
    <s v="Vesturland"/>
    <x v="7"/>
    <x v="3"/>
    <s v="Sala utan svæðis - flj."/>
    <n v="1004"/>
    <n v="0.86846000000000001"/>
    <x v="2"/>
    <x v="0"/>
    <s v="Innanlands"/>
    <m/>
  </r>
  <r>
    <s v="Reykjavík"/>
    <s v="Grund í Skorradal"/>
    <n v="311"/>
    <x v="12"/>
    <s v="Vesturland"/>
    <x v="4"/>
    <x v="2"/>
    <s v="Sala utan svæðis - flj."/>
    <n v="2524"/>
    <n v="2.0444400000000003"/>
    <x v="2"/>
    <x v="1"/>
    <s v="Innanlands"/>
    <m/>
  </r>
  <r>
    <s v="Reykjavík"/>
    <s v="Grund í Skorradal"/>
    <n v="311"/>
    <x v="12"/>
    <s v="Vesturland"/>
    <x v="7"/>
    <x v="3"/>
    <s v="Sala utan svæðis - flj."/>
    <n v="32130"/>
    <n v="27.792450000000002"/>
    <x v="2"/>
    <x v="0"/>
    <s v="Innanlands"/>
    <m/>
  </r>
  <r>
    <s v="Vopnafjörður"/>
    <s v="Vegamót á Snæfellsn."/>
    <n v="311"/>
    <x v="12"/>
    <s v="Vesturland"/>
    <x v="6"/>
    <x v="3"/>
    <s v="Sala innan svæðis - flj."/>
    <n v="321"/>
    <n v="0.277665"/>
    <x v="3"/>
    <x v="3"/>
    <s v="Innanlands"/>
    <m/>
  </r>
  <r>
    <s v="Reykjavík"/>
    <s v="Hreðavatn"/>
    <n v="311"/>
    <x v="12"/>
    <s v="Vesturland"/>
    <x v="7"/>
    <x v="3"/>
    <s v="Sala utan svæðis - flj."/>
    <n v="1272"/>
    <n v="1.1002799999999999"/>
    <x v="2"/>
    <x v="0"/>
    <s v="Innanlands"/>
    <m/>
  </r>
  <r>
    <s v="Söludælur"/>
    <s v="Baula í Stafholtst.hr."/>
    <n v="311"/>
    <x v="12"/>
    <s v="Vesturland"/>
    <x v="6"/>
    <x v="3"/>
    <s v="Sala innan svæðis - flj."/>
    <n v="82624"/>
    <n v="71.469759999999994"/>
    <x v="3"/>
    <x v="3"/>
    <s v="Innanlands"/>
    <m/>
  </r>
  <r>
    <s v="Reykjavík"/>
    <s v="Reykholt"/>
    <n v="311"/>
    <x v="12"/>
    <s v="Vesturland"/>
    <x v="7"/>
    <x v="3"/>
    <s v="Sala innan svæðis - flj."/>
    <n v="0"/>
    <n v="0"/>
    <x v="2"/>
    <x v="0"/>
    <s v="Innanlands"/>
    <m/>
  </r>
  <r>
    <s v="Reykjavík"/>
    <s v="Reykholt"/>
    <n v="311"/>
    <x v="12"/>
    <s v="Vesturland"/>
    <x v="7"/>
    <x v="3"/>
    <s v="Sala utan svæðis - flj."/>
    <n v="11306"/>
    <n v="9.7796900000000004"/>
    <x v="2"/>
    <x v="0"/>
    <s v="Innanlands"/>
    <m/>
  </r>
  <r>
    <s v="Söludælur"/>
    <s v="Hreðavatn"/>
    <n v="311"/>
    <x v="12"/>
    <s v="Vesturland"/>
    <x v="6"/>
    <x v="3"/>
    <s v="Sala innan svæðis - flj."/>
    <n v="21514"/>
    <n v="18.60961"/>
    <x v="3"/>
    <x v="3"/>
    <s v="Innanlands"/>
    <m/>
  </r>
  <r>
    <s v="Reykjavík"/>
    <s v="Vegamót á Snæfellsn."/>
    <n v="311"/>
    <x v="12"/>
    <s v="Vesturland"/>
    <x v="7"/>
    <x v="3"/>
    <s v="Sala innan svæðis - flj."/>
    <n v="0"/>
    <n v="0"/>
    <x v="2"/>
    <x v="0"/>
    <s v="Innanlands"/>
    <m/>
  </r>
  <r>
    <s v="Reykjavík"/>
    <s v="Vegamót á Snæfellsn."/>
    <n v="311"/>
    <x v="12"/>
    <s v="Vesturland"/>
    <x v="7"/>
    <x v="3"/>
    <s v="Sala utan svæðis - flj."/>
    <n v="31782"/>
    <n v="27.491430000000001"/>
    <x v="2"/>
    <x v="0"/>
    <s v="Innanlands"/>
    <m/>
  </r>
  <r>
    <s v="Reykjavík"/>
    <s v="Vegamót á Snæfellsn."/>
    <n v="311"/>
    <x v="12"/>
    <s v="Vesturland"/>
    <x v="10"/>
    <x v="3"/>
    <s v="Sala utan svæðis - flj."/>
    <n v="9042"/>
    <n v="7.8213299999999997"/>
    <x v="2"/>
    <x v="2"/>
    <s v="Innanlands"/>
    <m/>
  </r>
  <r>
    <s v="Söludælur"/>
    <s v="Vegamót á Snæfellsn."/>
    <n v="311"/>
    <x v="12"/>
    <s v="Vesturland"/>
    <x v="6"/>
    <x v="3"/>
    <s v="Sala innan svæðis - flj."/>
    <n v="25043"/>
    <n v="21.662195000000001"/>
    <x v="3"/>
    <x v="3"/>
    <s v="Innanlands"/>
    <m/>
  </r>
  <r>
    <s v="Akranes"/>
    <s v="Baula í Stafholtst.hr."/>
    <n v="311"/>
    <x v="12"/>
    <s v="Vesturland"/>
    <x v="6"/>
    <x v="3"/>
    <s v="Sala utan svæðis - flj."/>
    <n v="28188"/>
    <n v="24.382619999999999"/>
    <x v="0"/>
    <x v="3"/>
    <s v="Innanlands"/>
    <m/>
  </r>
  <r>
    <s v="Akranes"/>
    <s v="Bær í Bæjarsveit"/>
    <n v="311"/>
    <x v="12"/>
    <s v="Vesturland"/>
    <x v="6"/>
    <x v="3"/>
    <s v="Sala utan svæðis - flj."/>
    <n v="51855"/>
    <n v="44.854574999999997"/>
    <x v="0"/>
    <x v="3"/>
    <s v="Innanlands"/>
    <m/>
  </r>
  <r>
    <s v="Akranes"/>
    <s v="Grund í Skorradal"/>
    <n v="311"/>
    <x v="12"/>
    <s v="Vesturland"/>
    <x v="6"/>
    <x v="3"/>
    <s v="Sala utan svæðis - flj."/>
    <n v="22117"/>
    <n v="19.131204999999998"/>
    <x v="0"/>
    <x v="3"/>
    <s v="Innanlands"/>
    <m/>
  </r>
  <r>
    <s v="Akranes"/>
    <s v="Hreðavatn"/>
    <n v="311"/>
    <x v="12"/>
    <s v="Vesturland"/>
    <x v="6"/>
    <x v="3"/>
    <s v="Sala utan svæðis - flj."/>
    <n v="119378"/>
    <n v="103.26197000000001"/>
    <x v="0"/>
    <x v="3"/>
    <s v="Innanlands"/>
    <m/>
  </r>
  <r>
    <s v="Akranes"/>
    <s v="Reykholt"/>
    <n v="311"/>
    <x v="12"/>
    <s v="Vesturland"/>
    <x v="6"/>
    <x v="3"/>
    <s v="Sala utan svæðis - flj."/>
    <n v="35152"/>
    <n v="30.406479999999998"/>
    <x v="0"/>
    <x v="3"/>
    <s v="Innanlands"/>
    <m/>
  </r>
  <r>
    <s v="Söludælur"/>
    <s v="Baula í Stafholtst.hr."/>
    <n v="311"/>
    <x v="12"/>
    <s v="Vesturland"/>
    <x v="1"/>
    <x v="0"/>
    <s v="Sala innan svæðis - flj."/>
    <n v="232523"/>
    <n v="174.39224999999999"/>
    <x v="2"/>
    <x v="0"/>
    <s v="Innanlands"/>
    <m/>
  </r>
  <r>
    <s v="Söludælur"/>
    <s v="Baula í Stafholtst.hr."/>
    <n v="311"/>
    <x v="12"/>
    <s v="Vesturland"/>
    <x v="7"/>
    <x v="3"/>
    <s v="Sala innan svæðis - flj."/>
    <n v="531358"/>
    <n v="459.62466999999998"/>
    <x v="2"/>
    <x v="0"/>
    <s v="Innanlands"/>
    <m/>
  </r>
  <r>
    <s v="Söludælur"/>
    <s v="Hreðavatn"/>
    <n v="311"/>
    <x v="12"/>
    <s v="Vesturland"/>
    <x v="1"/>
    <x v="0"/>
    <s v="Sala innan svæðis - flj."/>
    <n v="210300"/>
    <n v="157.72499999999999"/>
    <x v="2"/>
    <x v="0"/>
    <s v="Innanlands"/>
    <m/>
  </r>
  <r>
    <s v="Söludælur"/>
    <s v="Hreðavatn"/>
    <n v="311"/>
    <x v="12"/>
    <s v="Vesturland"/>
    <x v="7"/>
    <x v="3"/>
    <s v="Sala innan svæðis - flj."/>
    <n v="208668"/>
    <n v="180.49782000000002"/>
    <x v="2"/>
    <x v="0"/>
    <s v="Innanlands"/>
    <m/>
  </r>
  <r>
    <s v="Söludælur"/>
    <s v="Húsafell"/>
    <n v="311"/>
    <x v="12"/>
    <s v="Vesturland"/>
    <x v="1"/>
    <x v="0"/>
    <s v="Sala innan svæðis - flj."/>
    <n v="39239"/>
    <n v="29.42925"/>
    <x v="2"/>
    <x v="0"/>
    <s v="Innanlands"/>
    <m/>
  </r>
  <r>
    <s v="Söludælur"/>
    <s v="Húsafell"/>
    <n v="311"/>
    <x v="12"/>
    <s v="Vesturland"/>
    <x v="7"/>
    <x v="3"/>
    <s v="Sala innan svæðis - flj."/>
    <n v="30656"/>
    <n v="26.517439999999997"/>
    <x v="2"/>
    <x v="0"/>
    <s v="Innanlands"/>
    <m/>
  </r>
  <r>
    <s v="Eskifjörður"/>
    <s v="Vegamót á Snæfellsn."/>
    <n v="311"/>
    <x v="12"/>
    <s v="Vesturland"/>
    <x v="6"/>
    <x v="3"/>
    <s v="Sala utan svæðis - flj."/>
    <n v="823"/>
    <n v="0.71189499999999994"/>
    <x v="0"/>
    <x v="3"/>
    <s v="Innanlands"/>
    <m/>
  </r>
  <r>
    <s v="Söludælur"/>
    <s v="Reykholt"/>
    <n v="311"/>
    <x v="12"/>
    <s v="Vesturland"/>
    <x v="1"/>
    <x v="0"/>
    <s v="Sala innan svæðis - flj."/>
    <n v="146494"/>
    <n v="109.87050000000001"/>
    <x v="2"/>
    <x v="0"/>
    <s v="Innanlands"/>
    <m/>
  </r>
  <r>
    <s v="Söludælur"/>
    <s v="Reykholt"/>
    <n v="311"/>
    <x v="12"/>
    <s v="Vesturland"/>
    <x v="7"/>
    <x v="3"/>
    <s v="Sala innan svæðis - flj."/>
    <n v="122693"/>
    <n v="106.12944499999999"/>
    <x v="2"/>
    <x v="0"/>
    <s v="Innanlands"/>
    <m/>
  </r>
  <r>
    <s v="Söludælur"/>
    <s v="Vegamót á Snæfellsn."/>
    <n v="311"/>
    <x v="12"/>
    <s v="Vesturland"/>
    <x v="1"/>
    <x v="0"/>
    <s v="Sala innan svæðis - flj."/>
    <n v="169764"/>
    <n v="127.32299999999999"/>
    <x v="2"/>
    <x v="0"/>
    <s v="Innanlands"/>
    <m/>
  </r>
  <r>
    <s v="Söludælur"/>
    <s v="Vegamót á Snæfellsn."/>
    <n v="311"/>
    <x v="12"/>
    <s v="Vesturland"/>
    <x v="7"/>
    <x v="3"/>
    <s v="Sala innan svæðis - flj."/>
    <n v="118613"/>
    <n v="102.600245"/>
    <x v="2"/>
    <x v="0"/>
    <s v="Innanlands"/>
    <m/>
  </r>
  <r>
    <s v="Akranes"/>
    <s v="Baula í Stafholtst.hr."/>
    <n v="311"/>
    <x v="12"/>
    <s v="Vesturland"/>
    <x v="7"/>
    <x v="3"/>
    <s v="Sala utan svæðis - flj."/>
    <n v="17338"/>
    <n v="14.997369999999998"/>
    <x v="1"/>
    <x v="0"/>
    <s v="Innanlands"/>
    <m/>
  </r>
  <r>
    <s v="Akranes"/>
    <s v="Bær í Bæjarsveit"/>
    <n v="311"/>
    <x v="12"/>
    <s v="Vesturland"/>
    <x v="7"/>
    <x v="3"/>
    <s v="Sala utan svæðis - flj."/>
    <n v="3600"/>
    <n v="3.1139999999999999"/>
    <x v="1"/>
    <x v="0"/>
    <s v="Innanlands"/>
    <m/>
  </r>
  <r>
    <s v="Akranes"/>
    <s v="Grund í Skorradal"/>
    <n v="311"/>
    <x v="12"/>
    <s v="Vesturland"/>
    <x v="7"/>
    <x v="3"/>
    <s v="Sala utan svæðis - flj."/>
    <n v="10607"/>
    <n v="9.1750550000000004"/>
    <x v="1"/>
    <x v="0"/>
    <s v="Innanlands"/>
    <m/>
  </r>
  <r>
    <s v="Akranes"/>
    <s v="Reykholt"/>
    <n v="311"/>
    <x v="12"/>
    <s v="Vesturland"/>
    <x v="7"/>
    <x v="3"/>
    <s v="Sala utan svæðis - flj."/>
    <n v="32141"/>
    <n v="27.801964999999999"/>
    <x v="1"/>
    <x v="0"/>
    <s v="Innanlands"/>
    <m/>
  </r>
  <r>
    <s v="Akranes"/>
    <s v="Vegamót á Snæfellsn."/>
    <n v="311"/>
    <x v="12"/>
    <s v="Vesturland"/>
    <x v="7"/>
    <x v="3"/>
    <s v="Sala utan svæðis - flj."/>
    <n v="1063"/>
    <n v="0.91949499999999995"/>
    <x v="1"/>
    <x v="0"/>
    <s v="Innanlands"/>
    <m/>
  </r>
  <r>
    <s v="Ólafsvík"/>
    <s v="Vegamót á Snæfellsn."/>
    <n v="311"/>
    <x v="12"/>
    <s v="Vesturland"/>
    <x v="6"/>
    <x v="3"/>
    <s v="Sala utan svæðis - flj."/>
    <n v="1398"/>
    <n v="1.2092700000000001"/>
    <x v="0"/>
    <x v="3"/>
    <s v="Innanlands"/>
    <m/>
  </r>
  <r>
    <s v="Reykjavík"/>
    <s v="Baula í Stafholtst.hr."/>
    <n v="311"/>
    <x v="12"/>
    <s v="Vesturland"/>
    <x v="6"/>
    <x v="3"/>
    <s v="Sala utan svæðis - flj."/>
    <n v="83415"/>
    <n v="72.153975000000003"/>
    <x v="0"/>
    <x v="3"/>
    <s v="Innanlands"/>
    <m/>
  </r>
  <r>
    <s v="Reykjavík"/>
    <s v="Bær í Bæjarsveit"/>
    <n v="311"/>
    <x v="12"/>
    <s v="Vesturland"/>
    <x v="6"/>
    <x v="3"/>
    <s v="Sala utan svæðis - flj."/>
    <n v="25946"/>
    <n v="22.443290000000001"/>
    <x v="0"/>
    <x v="3"/>
    <s v="Innanlands"/>
    <m/>
  </r>
  <r>
    <s v="Ólafsvík"/>
    <s v="Vegamót á Snæfellsn."/>
    <n v="311"/>
    <x v="12"/>
    <s v="Vesturland"/>
    <x v="7"/>
    <x v="3"/>
    <s v="Sala utan svæðis - flj."/>
    <n v="62062"/>
    <n v="53.683630000000001"/>
    <x v="1"/>
    <x v="0"/>
    <s v="Innanlands"/>
    <m/>
  </r>
  <r>
    <s v="Reykjavík"/>
    <s v="Hreðavatn"/>
    <n v="311"/>
    <x v="12"/>
    <s v="Vesturland"/>
    <x v="6"/>
    <x v="3"/>
    <s v="Sala utan svæðis - flj."/>
    <n v="20648"/>
    <n v="17.860520000000001"/>
    <x v="0"/>
    <x v="3"/>
    <s v="Innanlands"/>
    <m/>
  </r>
  <r>
    <s v="Reykjavík"/>
    <s v="Húsafell"/>
    <n v="311"/>
    <x v="12"/>
    <s v="Vesturland"/>
    <x v="6"/>
    <x v="3"/>
    <s v="Sala utan svæðis - flj."/>
    <n v="4037"/>
    <n v="3.4920050000000002"/>
    <x v="0"/>
    <x v="3"/>
    <s v="Innanlands"/>
    <m/>
  </r>
  <r>
    <s v="Reykjavík"/>
    <s v="Baula í Stafholtst.hr."/>
    <n v="311"/>
    <x v="12"/>
    <s v="Vesturland"/>
    <x v="7"/>
    <x v="3"/>
    <s v="Sala utan svæðis - flj."/>
    <n v="4249"/>
    <n v="3.6753849999999999"/>
    <x v="1"/>
    <x v="0"/>
    <s v="Innanlands"/>
    <m/>
  </r>
  <r>
    <s v="Reykjavík"/>
    <s v="Grund í Skorradal"/>
    <n v="311"/>
    <x v="12"/>
    <s v="Vesturland"/>
    <x v="7"/>
    <x v="3"/>
    <s v="Sala utan svæðis - flj."/>
    <n v="4526"/>
    <n v="3.91499"/>
    <x v="1"/>
    <x v="0"/>
    <s v="Innanlands"/>
    <m/>
  </r>
  <r>
    <s v="Reykjavík"/>
    <s v="Reykholt"/>
    <n v="311"/>
    <x v="12"/>
    <s v="Vesturland"/>
    <x v="6"/>
    <x v="3"/>
    <s v="Sala utan svæðis - flj."/>
    <n v="184068"/>
    <n v="159.21881999999999"/>
    <x v="0"/>
    <x v="3"/>
    <s v="Innanlands"/>
    <m/>
  </r>
  <r>
    <s v="Reykjavík"/>
    <s v="Hreðavatn"/>
    <n v="311"/>
    <x v="12"/>
    <s v="Vesturland"/>
    <x v="7"/>
    <x v="3"/>
    <s v="Sala utan svæðis - flj."/>
    <n v="2519"/>
    <n v="2.1789350000000001"/>
    <x v="1"/>
    <x v="0"/>
    <s v="Innanlands"/>
    <m/>
  </r>
  <r>
    <s v="Reykjavík"/>
    <s v="Húsafell"/>
    <n v="311"/>
    <x v="12"/>
    <s v="Vesturland"/>
    <x v="1"/>
    <x v="0"/>
    <s v="Sala utan svæðis - flj."/>
    <n v="1295"/>
    <n v="0.97124999999999995"/>
    <x v="1"/>
    <x v="0"/>
    <s v="Innanlands"/>
    <m/>
  </r>
  <r>
    <s v="Reykjavík"/>
    <s v="Vegamót á Snæfellsn."/>
    <n v="311"/>
    <x v="12"/>
    <s v="Vesturland"/>
    <x v="6"/>
    <x v="3"/>
    <s v="Sala utan svæðis - flj."/>
    <n v="183536"/>
    <n v="158.75863999999999"/>
    <x v="0"/>
    <x v="3"/>
    <s v="Innanlands"/>
    <m/>
  </r>
  <r>
    <s v="Reykjavík"/>
    <s v="Reykholt"/>
    <n v="311"/>
    <x v="12"/>
    <s v="Vesturland"/>
    <x v="1"/>
    <x v="0"/>
    <s v="Sala innan svæðis - flj."/>
    <n v="0"/>
    <n v="0"/>
    <x v="1"/>
    <x v="0"/>
    <s v="Innanlands"/>
    <m/>
  </r>
  <r>
    <s v="Reykjavík"/>
    <s v="Reykholt"/>
    <n v="311"/>
    <x v="12"/>
    <s v="Vesturland"/>
    <x v="1"/>
    <x v="0"/>
    <s v="Sala utan svæðis - flj."/>
    <n v="11406"/>
    <n v="8.5545000000000009"/>
    <x v="1"/>
    <x v="0"/>
    <s v="Innanlands"/>
    <m/>
  </r>
  <r>
    <s v="Reykjavík"/>
    <s v="Reykholt"/>
    <n v="311"/>
    <x v="12"/>
    <s v="Vesturland"/>
    <x v="7"/>
    <x v="3"/>
    <s v="Sala utan svæðis - flj."/>
    <n v="62063"/>
    <n v="53.684495000000005"/>
    <x v="1"/>
    <x v="0"/>
    <s v="Innanlands"/>
    <m/>
  </r>
  <r>
    <s v="Reykjavík"/>
    <s v="Vegamót á Snæfellsn."/>
    <n v="311"/>
    <x v="12"/>
    <s v="Vesturland"/>
    <x v="1"/>
    <x v="0"/>
    <s v="Sala innan svæðis - flj."/>
    <n v="0"/>
    <n v="0"/>
    <x v="1"/>
    <x v="0"/>
    <s v="Innanlands"/>
    <m/>
  </r>
  <r>
    <s v="Reykjavík"/>
    <s v="Vegamót á Snæfellsn."/>
    <n v="311"/>
    <x v="12"/>
    <s v="Vesturland"/>
    <x v="1"/>
    <x v="0"/>
    <s v="Sala utan svæðis - flj."/>
    <n v="9003"/>
    <n v="6.7522500000000001"/>
    <x v="1"/>
    <x v="0"/>
    <s v="Innanlands"/>
    <m/>
  </r>
  <r>
    <s v="Reykjavík"/>
    <s v="Vegamót á Snæfellsn."/>
    <n v="311"/>
    <x v="12"/>
    <s v="Vesturland"/>
    <x v="7"/>
    <x v="3"/>
    <s v="Sala utan svæðis - flj."/>
    <n v="113179"/>
    <n v="97.899834999999996"/>
    <x v="1"/>
    <x v="0"/>
    <s v="Innanlands"/>
    <m/>
  </r>
  <r>
    <s v="Reykjavík"/>
    <s v="Vegamót á Snæfellsn."/>
    <n v="311"/>
    <x v="12"/>
    <s v="Vesturland"/>
    <x v="10"/>
    <x v="3"/>
    <s v="Sala utan svæðis - flj."/>
    <n v="4996"/>
    <n v="4.3215399999999997"/>
    <x v="1"/>
    <x v="2"/>
    <s v="Innanlands"/>
    <m/>
  </r>
  <r>
    <s v="Söludælur"/>
    <s v="Baula í Stafholtst.hr."/>
    <n v="311"/>
    <x v="12"/>
    <s v="Vesturland"/>
    <x v="6"/>
    <x v="3"/>
    <s v="Sala innan svæðis - flj."/>
    <n v="61203"/>
    <n v="52.940595000000002"/>
    <x v="0"/>
    <x v="3"/>
    <s v="Innanlands"/>
    <m/>
  </r>
  <r>
    <s v="Stykkishólmur"/>
    <s v="Reykholt"/>
    <n v="311"/>
    <x v="12"/>
    <s v="Vesturland"/>
    <x v="7"/>
    <x v="3"/>
    <s v="Sala utan svæðis - flj."/>
    <n v="15000"/>
    <n v="12.975"/>
    <x v="1"/>
    <x v="0"/>
    <s v="Innanlands"/>
    <m/>
  </r>
  <r>
    <s v="Söludælur"/>
    <s v="Baula í Stafholtst.hr."/>
    <n v="311"/>
    <x v="12"/>
    <s v="Vesturland"/>
    <x v="1"/>
    <x v="0"/>
    <s v="Sala innan svæðis - flj."/>
    <n v="298192"/>
    <n v="223.64400000000001"/>
    <x v="1"/>
    <x v="0"/>
    <s v="Innanlands"/>
    <m/>
  </r>
  <r>
    <s v="Söludælur"/>
    <s v="Baula í Stafholtst.hr."/>
    <n v="311"/>
    <x v="12"/>
    <s v="Vesturland"/>
    <x v="7"/>
    <x v="3"/>
    <s v="Sala innan svæðis - flj."/>
    <n v="641157"/>
    <n v="554.60080500000004"/>
    <x v="1"/>
    <x v="0"/>
    <s v="Innanlands"/>
    <m/>
  </r>
  <r>
    <s v="Söludælur"/>
    <s v="Hreðavatn"/>
    <n v="311"/>
    <x v="12"/>
    <s v="Vesturland"/>
    <x v="6"/>
    <x v="3"/>
    <s v="Sala innan svæðis - flj."/>
    <n v="26440"/>
    <n v="22.8706"/>
    <x v="0"/>
    <x v="3"/>
    <s v="Innanlands"/>
    <m/>
  </r>
  <r>
    <s v="Söludælur"/>
    <s v="Hreðavatn"/>
    <n v="311"/>
    <x v="12"/>
    <s v="Vesturland"/>
    <x v="1"/>
    <x v="0"/>
    <s v="Sala innan svæðis - flj."/>
    <n v="263053"/>
    <n v="197.28975"/>
    <x v="1"/>
    <x v="0"/>
    <s v="Innanlands"/>
    <m/>
  </r>
  <r>
    <s v="Söludælur"/>
    <s v="Hreðavatn"/>
    <n v="311"/>
    <x v="12"/>
    <s v="Vesturland"/>
    <x v="7"/>
    <x v="3"/>
    <s v="Sala innan svæðis - flj."/>
    <n v="190421"/>
    <n v="164.71416500000001"/>
    <x v="1"/>
    <x v="0"/>
    <s v="Innanlands"/>
    <m/>
  </r>
  <r>
    <s v="Söludælur"/>
    <s v="Húsafell"/>
    <n v="311"/>
    <x v="12"/>
    <s v="Vesturland"/>
    <x v="1"/>
    <x v="0"/>
    <s v="Sala innan svæðis - flj."/>
    <n v="32732"/>
    <n v="24.548999999999999"/>
    <x v="1"/>
    <x v="0"/>
    <s v="Innanlands"/>
    <m/>
  </r>
  <r>
    <s v="Söludælur"/>
    <s v="Húsafell"/>
    <n v="311"/>
    <x v="12"/>
    <s v="Vesturland"/>
    <x v="7"/>
    <x v="3"/>
    <s v="Sala innan svæðis - flj."/>
    <n v="29215"/>
    <n v="25.270975"/>
    <x v="1"/>
    <x v="0"/>
    <s v="Innanlands"/>
    <m/>
  </r>
  <r>
    <s v="Söludælur"/>
    <s v="Reykholt"/>
    <n v="311"/>
    <x v="12"/>
    <s v="Vesturland"/>
    <x v="1"/>
    <x v="0"/>
    <s v="Sala innan svæðis - flj."/>
    <n v="121864"/>
    <n v="91.397999999999996"/>
    <x v="1"/>
    <x v="0"/>
    <s v="Innanlands"/>
    <m/>
  </r>
  <r>
    <s v="Söludælur"/>
    <s v="Reykholt"/>
    <n v="311"/>
    <x v="12"/>
    <s v="Vesturland"/>
    <x v="7"/>
    <x v="3"/>
    <s v="Sala innan svæðis - flj."/>
    <n v="53998"/>
    <n v="46.708269999999999"/>
    <x v="1"/>
    <x v="0"/>
    <s v="Innanlands"/>
    <m/>
  </r>
  <r>
    <s v="Söludælur"/>
    <s v="Vegamót á Snæfellsn."/>
    <n v="311"/>
    <x v="12"/>
    <s v="Vesturland"/>
    <x v="1"/>
    <x v="0"/>
    <s v="Sala innan svæðis - flj."/>
    <n v="154313"/>
    <n v="115.73475000000001"/>
    <x v="1"/>
    <x v="0"/>
    <s v="Innanlands"/>
    <m/>
  </r>
  <r>
    <s v="Söludælur"/>
    <s v="Vegamót á Snæfellsn."/>
    <n v="311"/>
    <x v="12"/>
    <s v="Vesturland"/>
    <x v="7"/>
    <x v="3"/>
    <s v="Sala innan svæðis - flj."/>
    <n v="55970"/>
    <n v="48.414050000000003"/>
    <x v="1"/>
    <x v="0"/>
    <s v="Innanlands"/>
    <m/>
  </r>
  <r>
    <s v="Söludælur"/>
    <s v="Vegamót á Snæfellsn."/>
    <n v="311"/>
    <x v="12"/>
    <s v="Vesturland"/>
    <x v="6"/>
    <x v="3"/>
    <s v="Sala innan svæðis - flj."/>
    <n v="36638"/>
    <n v="31.691869999999998"/>
    <x v="0"/>
    <x v="3"/>
    <s v="Innanlands"/>
    <m/>
  </r>
  <r>
    <s v="Söludælur"/>
    <s v="Stykkishólmur"/>
    <n v="340"/>
    <x v="1"/>
    <s v="Vesturland"/>
    <x v="1"/>
    <x v="0"/>
    <s v="Sala innan svæðis - flj."/>
    <n v="503832"/>
    <n v="377.87400000000002"/>
    <x v="0"/>
    <x v="0"/>
    <s v="Innanlands"/>
    <m/>
  </r>
  <r>
    <s v="Söludælur"/>
    <s v="Stykkishólmur"/>
    <n v="340"/>
    <x v="1"/>
    <s v="Vesturland"/>
    <x v="6"/>
    <x v="3"/>
    <s v="Sala innan svæðis - flj."/>
    <n v="10285"/>
    <n v="8.8965250000000005"/>
    <x v="1"/>
    <x v="3"/>
    <s v="Innanlands"/>
    <m/>
  </r>
  <r>
    <s v="Reykjavík"/>
    <s v="Stykkishólmur"/>
    <n v="340"/>
    <x v="1"/>
    <s v="Vesturland"/>
    <x v="6"/>
    <x v="3"/>
    <s v="Sala utan svæðis - flj."/>
    <n v="5370"/>
    <n v="4.6450500000000003"/>
    <x v="1"/>
    <x v="3"/>
    <s v="Innanlands"/>
    <m/>
  </r>
  <r>
    <s v="Stykkishólmur"/>
    <s v="Stykkishólmur"/>
    <n v="340"/>
    <x v="1"/>
    <s v="Vesturland"/>
    <x v="6"/>
    <x v="3"/>
    <s v="Sala innan svæðis - flj."/>
    <n v="79055"/>
    <n v="68.382575000000003"/>
    <x v="1"/>
    <x v="3"/>
    <s v="Innanlands"/>
    <m/>
  </r>
  <r>
    <s v="Stykkishólmur"/>
    <s v="Stykkishólmur"/>
    <n v="340"/>
    <x v="1"/>
    <s v="Vesturland"/>
    <x v="9"/>
    <x v="3"/>
    <s v="Sala innan svæðis - flj."/>
    <n v="910551"/>
    <n v="787.62661500000002"/>
    <x v="0"/>
    <x v="2"/>
    <s v="Innanlands"/>
    <m/>
  </r>
  <r>
    <s v="Söludælur"/>
    <s v="Stykkishólmur"/>
    <n v="340"/>
    <x v="1"/>
    <s v="Vesturland"/>
    <x v="6"/>
    <x v="3"/>
    <s v="Sala innan svæðis - flj."/>
    <n v="47084"/>
    <n v="40.727659999999993"/>
    <x v="2"/>
    <x v="2"/>
    <s v="Innanlands"/>
    <m/>
  </r>
  <r>
    <s v="Söludælur"/>
    <s v="Stykkishólmur"/>
    <n v="340"/>
    <x v="1"/>
    <s v="Vesturland"/>
    <x v="7"/>
    <x v="3"/>
    <s v="Sala innan svæðis - flj."/>
    <n v="761351"/>
    <n v="658.56861500000002"/>
    <x v="0"/>
    <x v="0"/>
    <s v="Innanlands"/>
    <m/>
  </r>
  <r>
    <s v="Reykjavík"/>
    <s v="Stykkishólmur"/>
    <n v="340"/>
    <x v="1"/>
    <s v="Vesturland"/>
    <x v="6"/>
    <x v="3"/>
    <s v="Sala utan svæðis - flj."/>
    <n v="1005"/>
    <n v="0.86932500000000001"/>
    <x v="2"/>
    <x v="3"/>
    <s v="Innanlands"/>
    <m/>
  </r>
  <r>
    <s v="Þórshöfn"/>
    <s v="Þórshöfn"/>
    <n v="680"/>
    <x v="9"/>
    <s v="Norðurland eystra"/>
    <x v="11"/>
    <x v="4"/>
    <s v="Sala innan svæðis - flj."/>
    <n v="1418959"/>
    <n v="1418.9590000000001"/>
    <x v="5"/>
    <x v="3"/>
    <s v="Innanlands"/>
    <s v="Einni færslu skipt í tvennt til að geta flokkað betur"/>
  </r>
  <r>
    <s v="Þórshöfn"/>
    <s v="Þórshöfn"/>
    <n v="680"/>
    <x v="9"/>
    <s v="Norðurland eystra"/>
    <x v="11"/>
    <x v="4"/>
    <s v="Sala innan svæðis - flj."/>
    <n v="1418959"/>
    <n v="1418.9590000000001"/>
    <x v="5"/>
    <x v="2"/>
    <s v="Innanlands"/>
    <s v="Einni færslu skipt í tvennt til að geta flokkað betur"/>
  </r>
  <r>
    <s v="Stykkishólmur"/>
    <s v="Stykkishólmur"/>
    <n v="340"/>
    <x v="1"/>
    <s v="Vesturland"/>
    <x v="9"/>
    <x v="3"/>
    <s v="Sala innan svæðis - flj."/>
    <n v="1156525"/>
    <n v="1000.394125"/>
    <x v="3"/>
    <x v="2"/>
    <s v="Innanlands"/>
    <m/>
  </r>
  <r>
    <s v="Stykkishólmur"/>
    <s v="Stykkishólmur"/>
    <n v="340"/>
    <x v="1"/>
    <s v="Vesturland"/>
    <x v="10"/>
    <x v="3"/>
    <s v="Sala innan svæðis - flj."/>
    <n v="52237"/>
    <n v="45.185004999999997"/>
    <x v="3"/>
    <x v="2"/>
    <s v="Innanlands"/>
    <m/>
  </r>
  <r>
    <s v="Söludælur"/>
    <s v="Stykkishólmur"/>
    <n v="340"/>
    <x v="1"/>
    <s v="Vesturland"/>
    <x v="1"/>
    <x v="0"/>
    <s v="Sala innan svæðis - flj."/>
    <n v="756421"/>
    <n v="567.31574999999998"/>
    <x v="3"/>
    <x v="0"/>
    <s v="Innanlands"/>
    <m/>
  </r>
  <r>
    <s v="Söludælur"/>
    <s v="Stykkishólmur"/>
    <n v="340"/>
    <x v="1"/>
    <s v="Vesturland"/>
    <x v="7"/>
    <x v="3"/>
    <s v="Sala innan svæðis - flj."/>
    <n v="1043791"/>
    <n v="902.87921499999993"/>
    <x v="3"/>
    <x v="0"/>
    <s v="Innanlands"/>
    <m/>
  </r>
  <r>
    <s v="Söludælur"/>
    <s v="Stykkishólmur"/>
    <n v="340"/>
    <x v="1"/>
    <s v="Vesturland"/>
    <x v="6"/>
    <x v="3"/>
    <s v="Sala innan svæðis - flj."/>
    <n v="55174"/>
    <n v="47.72551"/>
    <x v="4"/>
    <x v="2"/>
    <s v="Innanlands"/>
    <m/>
  </r>
  <r>
    <s v="Reykjavík"/>
    <s v="Stykkishólmur"/>
    <n v="340"/>
    <x v="1"/>
    <s v="Vesturland"/>
    <x v="6"/>
    <x v="3"/>
    <s v="Sala innan svæðis - flj."/>
    <n v="80"/>
    <n v="6.9199999999999998E-2"/>
    <x v="4"/>
    <x v="3"/>
    <s v="Innanlands"/>
    <m/>
  </r>
  <r>
    <s v="Reykjavík"/>
    <s v="Stykkishólmur"/>
    <n v="340"/>
    <x v="1"/>
    <s v="Vesturland"/>
    <x v="6"/>
    <x v="3"/>
    <s v="Sala utan svæðis - flj."/>
    <n v="4399"/>
    <n v="3.8051349999999999"/>
    <x v="4"/>
    <x v="3"/>
    <s v="Innanlands"/>
    <m/>
  </r>
  <r>
    <s v="Vopnafjörður"/>
    <s v="Vopnafjörður"/>
    <n v="690"/>
    <x v="13"/>
    <s v="Austurland"/>
    <x v="6"/>
    <x v="3"/>
    <s v="Sala innan svæðis - flj."/>
    <n v="200000"/>
    <n v="173"/>
    <x v="1"/>
    <x v="3"/>
    <s v="Innanlands"/>
    <s v="Einni færslu skipt í tvennt til að geta flokkað betur"/>
  </r>
  <r>
    <s v="Vopnafjörður"/>
    <s v="Vopnafjörður"/>
    <n v="690"/>
    <x v="13"/>
    <s v="Austurland"/>
    <x v="6"/>
    <x v="3"/>
    <s v="Sala innan svæðis - flj."/>
    <n v="612489"/>
    <n v="529.80298500000004"/>
    <x v="1"/>
    <x v="2"/>
    <s v="Innanlands"/>
    <s v="Einni færslu skipt í tvennt til að geta flokkað betur"/>
  </r>
  <r>
    <s v="Stykkishólmur"/>
    <s v="Stykkishólmur"/>
    <n v="340"/>
    <x v="1"/>
    <s v="Vesturland"/>
    <x v="7"/>
    <x v="3"/>
    <s v="Sala innan svæðis - flj."/>
    <n v="1234"/>
    <n v="1.0674100000000002"/>
    <x v="5"/>
    <x v="0"/>
    <s v="Innanlands"/>
    <m/>
  </r>
  <r>
    <s v="Stykkishólmur"/>
    <s v="Stykkishólmur"/>
    <n v="340"/>
    <x v="1"/>
    <s v="Vesturland"/>
    <x v="9"/>
    <x v="3"/>
    <s v="Sala innan svæðis - flj."/>
    <n v="1220453"/>
    <n v="1055.6918450000001"/>
    <x v="5"/>
    <x v="2"/>
    <s v="Innanlands"/>
    <m/>
  </r>
  <r>
    <s v="Stykkishólmur"/>
    <s v="Stykkishólmur"/>
    <n v="340"/>
    <x v="1"/>
    <s v="Vesturland"/>
    <x v="10"/>
    <x v="3"/>
    <s v="Sala innan svæðis - flj."/>
    <n v="33384"/>
    <n v="28.87716"/>
    <x v="5"/>
    <x v="2"/>
    <s v="Innanlands"/>
    <m/>
  </r>
  <r>
    <s v="Söludælur"/>
    <s v="Stykkishólmur"/>
    <n v="340"/>
    <x v="1"/>
    <s v="Vesturland"/>
    <x v="6"/>
    <x v="3"/>
    <s v="Sala innan svæðis - flj."/>
    <n v="45591"/>
    <n v="39.436214999999997"/>
    <x v="6"/>
    <x v="3"/>
    <s v="Innanlands"/>
    <m/>
  </r>
  <r>
    <s v="Söludælur"/>
    <s v="Stykkishólmur"/>
    <n v="340"/>
    <x v="1"/>
    <s v="Vesturland"/>
    <x v="1"/>
    <x v="0"/>
    <s v="Sala innan svæðis - flj."/>
    <n v="810447"/>
    <n v="607.83524999999997"/>
    <x v="5"/>
    <x v="0"/>
    <s v="Innanlands"/>
    <m/>
  </r>
  <r>
    <s v="Söludælur"/>
    <s v="Stykkishólmur"/>
    <n v="340"/>
    <x v="1"/>
    <s v="Vesturland"/>
    <x v="7"/>
    <x v="3"/>
    <s v="Sala innan svæðis - flj."/>
    <n v="1118837"/>
    <n v="967.79400499999997"/>
    <x v="5"/>
    <x v="0"/>
    <s v="Innanlands"/>
    <m/>
  </r>
  <r>
    <s v="Söludælur"/>
    <s v="Stykkishólmur"/>
    <n v="340"/>
    <x v="1"/>
    <s v="Vesturland"/>
    <x v="5"/>
    <x v="2"/>
    <s v="Sala innan svæðis - flj."/>
    <n v="486"/>
    <n v="0.39366000000000001"/>
    <x v="5"/>
    <x v="1"/>
    <s v="Innanlands"/>
    <m/>
  </r>
  <r>
    <s v="Reykjavík"/>
    <s v="Stykkishólmur"/>
    <n v="340"/>
    <x v="1"/>
    <s v="Vesturland"/>
    <x v="9"/>
    <x v="3"/>
    <s v="Sala utan svæðis - flj."/>
    <n v="10002"/>
    <n v="8.6517299999999988"/>
    <x v="7"/>
    <x v="2"/>
    <s v="Innanlands"/>
    <m/>
  </r>
  <r>
    <s v="Reykjavík"/>
    <s v="Stykkishólmur"/>
    <n v="340"/>
    <x v="1"/>
    <s v="Vesturland"/>
    <x v="6"/>
    <x v="3"/>
    <s v="Sala innan svæðis - flj."/>
    <n v="82"/>
    <n v="7.0929999999999993E-2"/>
    <x v="6"/>
    <x v="3"/>
    <s v="Innanlands"/>
    <m/>
  </r>
  <r>
    <s v="Reykjavík"/>
    <s v="Stykkishólmur"/>
    <n v="340"/>
    <x v="1"/>
    <s v="Vesturland"/>
    <x v="6"/>
    <x v="3"/>
    <s v="Sala utan svæðis - flj."/>
    <n v="3496"/>
    <n v="3.0240399999999998"/>
    <x v="6"/>
    <x v="3"/>
    <s v="Innanlands"/>
    <m/>
  </r>
  <r>
    <s v="Stykkishólmur"/>
    <s v="Stykkishólmur"/>
    <n v="340"/>
    <x v="1"/>
    <s v="Vesturland"/>
    <x v="7"/>
    <x v="3"/>
    <s v="Sala innan svæðis - flj."/>
    <n v="14271"/>
    <n v="12.344415"/>
    <x v="7"/>
    <x v="0"/>
    <s v="Innanlands"/>
    <m/>
  </r>
  <r>
    <s v="Stykkishólmur"/>
    <s v="Stykkishólmur"/>
    <n v="340"/>
    <x v="1"/>
    <s v="Vesturland"/>
    <x v="9"/>
    <x v="3"/>
    <s v="Sala innan svæðis - flj."/>
    <n v="1108783"/>
    <n v="959.09729500000003"/>
    <x v="7"/>
    <x v="2"/>
    <s v="Innanlands"/>
    <m/>
  </r>
  <r>
    <s v="Stykkishólmur"/>
    <s v="Stykkishólmur"/>
    <n v="340"/>
    <x v="1"/>
    <s v="Vesturland"/>
    <x v="10"/>
    <x v="3"/>
    <s v="Sala innan svæðis - flj."/>
    <n v="82141"/>
    <n v="71.051964999999996"/>
    <x v="7"/>
    <x v="2"/>
    <s v="Innanlands"/>
    <m/>
  </r>
  <r>
    <s v="Vopnafjörður"/>
    <s v="Vopnafjörður"/>
    <n v="690"/>
    <x v="13"/>
    <s v="Austurland"/>
    <x v="8"/>
    <x v="3"/>
    <s v="Sala innan svæðis - flj."/>
    <n v="700000"/>
    <n v="605.5"/>
    <x v="2"/>
    <x v="3"/>
    <s v="Innanlands"/>
    <s v="Einni færslu skipt í tvennt til að geta flokkað betur"/>
  </r>
  <r>
    <s v="Vopnafjörður"/>
    <s v="Vopnafjörður"/>
    <n v="690"/>
    <x v="13"/>
    <s v="Austurland"/>
    <x v="8"/>
    <x v="3"/>
    <s v="Sala innan svæðis - flj."/>
    <n v="4098840"/>
    <n v="3545.4965999999999"/>
    <x v="2"/>
    <x v="2"/>
    <s v="Innanlands"/>
    <s v="Einni færslu skipt í tvennt til að geta flokkað betur"/>
  </r>
  <r>
    <s v="Söludælur"/>
    <s v="Stykkishólmur"/>
    <n v="340"/>
    <x v="1"/>
    <s v="Vesturland"/>
    <x v="1"/>
    <x v="0"/>
    <s v="Sala innan svæðis - flj."/>
    <n v="883734"/>
    <n v="662.80050000000006"/>
    <x v="7"/>
    <x v="0"/>
    <s v="Innanlands"/>
    <m/>
  </r>
  <r>
    <s v="Söludælur"/>
    <s v="Stykkishólmur"/>
    <n v="340"/>
    <x v="1"/>
    <s v="Vesturland"/>
    <x v="7"/>
    <x v="3"/>
    <s v="Sala innan svæðis - flj."/>
    <n v="1179907"/>
    <n v="1020.619555"/>
    <x v="7"/>
    <x v="0"/>
    <s v="Innanlands"/>
    <m/>
  </r>
  <r>
    <s v="Söludælur"/>
    <s v="Stykkishólmur"/>
    <n v="340"/>
    <x v="1"/>
    <s v="Vesturland"/>
    <x v="5"/>
    <x v="2"/>
    <s v="Sala innan svæðis - flj."/>
    <n v="324"/>
    <n v="0.26244000000000001"/>
    <x v="7"/>
    <x v="1"/>
    <s v="Innanlands"/>
    <m/>
  </r>
  <r>
    <s v="Söludælur"/>
    <s v="Stykkishólmur"/>
    <n v="340"/>
    <x v="1"/>
    <s v="Vesturland"/>
    <x v="6"/>
    <x v="3"/>
    <s v="Sala innan svæðis - flj."/>
    <n v="53125"/>
    <n v="45.953125"/>
    <x v="8"/>
    <x v="2"/>
    <s v="Innanlands"/>
    <m/>
  </r>
  <r>
    <s v="Reykjavík"/>
    <s v="Stykkishólmur"/>
    <n v="340"/>
    <x v="1"/>
    <s v="Vesturland"/>
    <x v="9"/>
    <x v="3"/>
    <s v="Sala utan svæðis - flj."/>
    <n v="10754"/>
    <n v="9.3022099999999988"/>
    <x v="9"/>
    <x v="2"/>
    <s v="Innanlands"/>
    <m/>
  </r>
  <r>
    <s v="Reykjavík"/>
    <s v="Stykkishólmur"/>
    <n v="340"/>
    <x v="1"/>
    <s v="Vesturland"/>
    <x v="6"/>
    <x v="3"/>
    <s v="Sala innan svæðis - flj."/>
    <n v="15197"/>
    <n v="13.145405"/>
    <x v="8"/>
    <x v="3"/>
    <s v="Innanlands"/>
    <m/>
  </r>
  <r>
    <s v="Reykjavík"/>
    <s v="Stykkishólmur"/>
    <n v="340"/>
    <x v="1"/>
    <s v="Vesturland"/>
    <x v="6"/>
    <x v="3"/>
    <s v="Sala utan svæðis - flj."/>
    <n v="3713"/>
    <n v="3.2117450000000001"/>
    <x v="8"/>
    <x v="3"/>
    <s v="Innanlands"/>
    <m/>
  </r>
  <r>
    <s v="Stykkishólmur"/>
    <s v="Stykkishólmur"/>
    <n v="340"/>
    <x v="1"/>
    <s v="Vesturland"/>
    <x v="7"/>
    <x v="3"/>
    <s v="Sala innan svæðis - flj."/>
    <n v="812"/>
    <n v="0.70238"/>
    <x v="9"/>
    <x v="0"/>
    <s v="Innanlands"/>
    <m/>
  </r>
  <r>
    <s v="Stykkishólmur"/>
    <s v="Stykkishólmur"/>
    <n v="340"/>
    <x v="1"/>
    <s v="Vesturland"/>
    <x v="9"/>
    <x v="3"/>
    <s v="Sala innan svæðis - flj."/>
    <n v="929287"/>
    <n v="803.83325500000001"/>
    <x v="9"/>
    <x v="2"/>
    <s v="Innanlands"/>
    <m/>
  </r>
  <r>
    <s v="Stykkishólmur"/>
    <s v="Stykkishólmur"/>
    <n v="340"/>
    <x v="1"/>
    <s v="Vesturland"/>
    <x v="10"/>
    <x v="3"/>
    <s v="Sala innan svæðis - flj."/>
    <n v="88731"/>
    <n v="76.752314999999996"/>
    <x v="9"/>
    <x v="2"/>
    <s v="Innanlands"/>
    <m/>
  </r>
  <r>
    <s v="Vopnafjörður"/>
    <s v="Vopnafjörður"/>
    <n v="690"/>
    <x v="13"/>
    <s v="Austurland"/>
    <x v="6"/>
    <x v="3"/>
    <s v="Sala innan svæðis - flj."/>
    <n v="241106.5"/>
    <n v="208.55712249999999"/>
    <x v="2"/>
    <x v="3"/>
    <s v="Innanlands"/>
    <s v="Einni færslu skipt í tvennt til að geta flokkað betur"/>
  </r>
  <r>
    <s v="Vopnafjörður"/>
    <s v="Vopnafjörður"/>
    <n v="690"/>
    <x v="13"/>
    <s v="Austurland"/>
    <x v="6"/>
    <x v="3"/>
    <s v="Sala innan svæðis - flj."/>
    <n v="241106.5"/>
    <n v="208.55712249999999"/>
    <x v="2"/>
    <x v="2"/>
    <s v="Innanlands"/>
    <s v="Einni færslu skipt í tvennt til að geta flokkað betur"/>
  </r>
  <r>
    <s v="Söludælur"/>
    <s v="Stykkishólmur"/>
    <n v="340"/>
    <x v="1"/>
    <s v="Vesturland"/>
    <x v="1"/>
    <x v="0"/>
    <s v="Sala innan svæðis - flj."/>
    <n v="865127"/>
    <n v="648.84524999999996"/>
    <x v="9"/>
    <x v="0"/>
    <s v="Innanlands"/>
    <m/>
  </r>
  <r>
    <s v="Söludælur"/>
    <s v="Stykkishólmur"/>
    <n v="340"/>
    <x v="1"/>
    <s v="Vesturland"/>
    <x v="7"/>
    <x v="3"/>
    <s v="Sala innan svæðis - flj."/>
    <n v="1011988"/>
    <n v="875.36961999999994"/>
    <x v="9"/>
    <x v="0"/>
    <s v="Innanlands"/>
    <m/>
  </r>
  <r>
    <s v="Söludælur"/>
    <s v="Stykkishólmur"/>
    <n v="340"/>
    <x v="1"/>
    <s v="Vesturland"/>
    <x v="5"/>
    <x v="2"/>
    <s v="Sala innan svæðis - flj."/>
    <n v="162"/>
    <n v="0.13122"/>
    <x v="9"/>
    <x v="1"/>
    <s v="Innanlands"/>
    <m/>
  </r>
  <r>
    <s v="Reykjavík"/>
    <s v="Stykkishólmur"/>
    <n v="340"/>
    <x v="1"/>
    <s v="Vesturland"/>
    <x v="6"/>
    <x v="3"/>
    <s v="Sala utan svæðis - flj."/>
    <n v="9399"/>
    <n v="8.130135000000001"/>
    <x v="10"/>
    <x v="3"/>
    <s v="Innanlands"/>
    <m/>
  </r>
  <r>
    <s v="Reykjavík"/>
    <s v="Stykkishólmur"/>
    <n v="340"/>
    <x v="1"/>
    <s v="Vesturland"/>
    <x v="7"/>
    <x v="3"/>
    <s v="Sala utan svæðis - flj."/>
    <n v="1405"/>
    <n v="1.215325"/>
    <x v="10"/>
    <x v="0"/>
    <s v="Innanlands"/>
    <m/>
  </r>
  <r>
    <s v="Vopnafjörður"/>
    <s v="Vopnafjörður"/>
    <n v="690"/>
    <x v="13"/>
    <s v="Austurland"/>
    <x v="6"/>
    <x v="3"/>
    <s v="Sala innan svæðis - flj."/>
    <n v="208137"/>
    <n v="180.03850500000001"/>
    <x v="8"/>
    <x v="2"/>
    <s v="Innanlands"/>
    <s v="Einni færslu skipt í tvennt til að geta flokkað betur"/>
  </r>
  <r>
    <s v="Vopnafjörður"/>
    <s v="Vopnafjörður"/>
    <n v="690"/>
    <x v="13"/>
    <s v="Austurland"/>
    <x v="6"/>
    <x v="3"/>
    <s v="Sala innan svæðis - flj."/>
    <n v="208137"/>
    <n v="180.03850500000001"/>
    <x v="8"/>
    <x v="3"/>
    <s v="Innanlands"/>
    <s v="Einni færslu skipt í tvennt til að geta flokkað betur"/>
  </r>
  <r>
    <s v="Stykkishólmur"/>
    <s v="Stykkishólmur"/>
    <n v="340"/>
    <x v="1"/>
    <s v="Vesturland"/>
    <x v="7"/>
    <x v="3"/>
    <s v="Sala innan svæðis - flj."/>
    <n v="7913"/>
    <n v="6.8447449999999996"/>
    <x v="10"/>
    <x v="0"/>
    <s v="Innanlands"/>
    <m/>
  </r>
  <r>
    <s v="Stykkishólmur"/>
    <s v="Stykkishólmur"/>
    <n v="340"/>
    <x v="1"/>
    <s v="Vesturland"/>
    <x v="9"/>
    <x v="3"/>
    <s v="Sala innan svæðis - flj."/>
    <n v="1108422"/>
    <n v="958.78503000000001"/>
    <x v="10"/>
    <x v="2"/>
    <s v="Innanlands"/>
    <m/>
  </r>
  <r>
    <s v="Stykkishólmur"/>
    <s v="Stykkishólmur"/>
    <n v="340"/>
    <x v="1"/>
    <s v="Vesturland"/>
    <x v="10"/>
    <x v="3"/>
    <s v="Sala innan svæðis - flj."/>
    <n v="90784"/>
    <n v="78.52816"/>
    <x v="10"/>
    <x v="2"/>
    <s v="Innanlands"/>
    <m/>
  </r>
  <r>
    <s v="Söludælur"/>
    <s v="Stykkishólmur"/>
    <n v="340"/>
    <x v="1"/>
    <s v="Vesturland"/>
    <x v="6"/>
    <x v="3"/>
    <s v="Sala innan svæðis - flj."/>
    <n v="61636"/>
    <n v="53.31514"/>
    <x v="10"/>
    <x v="2"/>
    <s v="Innanlands"/>
    <m/>
  </r>
  <r>
    <s v="Söludælur"/>
    <s v="Stykkishólmur"/>
    <n v="340"/>
    <x v="1"/>
    <s v="Vesturland"/>
    <x v="1"/>
    <x v="0"/>
    <s v="Sala innan svæðis - flj."/>
    <n v="757339"/>
    <n v="568.00424999999996"/>
    <x v="10"/>
    <x v="0"/>
    <s v="Innanlands"/>
    <m/>
  </r>
  <r>
    <s v="Söludælur"/>
    <s v="Stykkishólmur"/>
    <n v="340"/>
    <x v="1"/>
    <s v="Vesturland"/>
    <x v="7"/>
    <x v="3"/>
    <s v="Sala innan svæðis - flj."/>
    <n v="828328"/>
    <n v="716.50371999999993"/>
    <x v="10"/>
    <x v="0"/>
    <s v="Innanlands"/>
    <m/>
  </r>
  <r>
    <s v="Ólafsvík"/>
    <s v="Stykkishólmur"/>
    <n v="340"/>
    <x v="1"/>
    <s v="Vesturland"/>
    <x v="6"/>
    <x v="3"/>
    <s v="Sala innan svæðis - flj."/>
    <n v="0"/>
    <n v="0"/>
    <x v="9"/>
    <x v="3"/>
    <s v="Innanlands"/>
    <m/>
  </r>
  <r>
    <s v="Reykjavík"/>
    <s v="Stykkishólmur"/>
    <n v="340"/>
    <x v="1"/>
    <s v="Vesturland"/>
    <x v="6"/>
    <x v="3"/>
    <s v="Sala utan svæðis - flj."/>
    <n v="7996"/>
    <n v="6.9165400000000004"/>
    <x v="9"/>
    <x v="3"/>
    <s v="Innanlands"/>
    <m/>
  </r>
  <r>
    <s v="Vopnafjörður"/>
    <s v="Vopnafjörður"/>
    <n v="690"/>
    <x v="13"/>
    <s v="Austurland"/>
    <x v="8"/>
    <x v="3"/>
    <s v="Sala innan svæðis - flj."/>
    <n v="1200000"/>
    <n v="1038"/>
    <x v="9"/>
    <x v="3"/>
    <s v="Innanlands"/>
    <s v="Einni færslu skipt í tvennt til að geta flokkað betur"/>
  </r>
  <r>
    <s v="Vopnafjörður"/>
    <s v="Vopnafjörður"/>
    <n v="690"/>
    <x v="13"/>
    <s v="Austurland"/>
    <x v="8"/>
    <x v="3"/>
    <s v="Sala innan svæðis - flj."/>
    <n v="3879951"/>
    <n v="3356.1576149999996"/>
    <x v="9"/>
    <x v="2"/>
    <s v="Innanlands"/>
    <s v="Einni færslu skipt í tvennt til að geta flokkað betur"/>
  </r>
  <r>
    <s v="Reykjavík"/>
    <s v="Stykkishólmur"/>
    <n v="340"/>
    <x v="1"/>
    <s v="Vesturland"/>
    <x v="9"/>
    <x v="3"/>
    <s v="Sala innan svæðis - flj."/>
    <n v="2509"/>
    <n v="2.1702849999999998"/>
    <x v="8"/>
    <x v="2"/>
    <s v="Innanlands"/>
    <m/>
  </r>
  <r>
    <s v="Stykkishólmur"/>
    <s v="Stykkishólmur"/>
    <n v="340"/>
    <x v="1"/>
    <s v="Vesturland"/>
    <x v="7"/>
    <x v="3"/>
    <s v="Sala innan svæðis - flj."/>
    <n v="27571"/>
    <n v="23.848915000000002"/>
    <x v="8"/>
    <x v="0"/>
    <s v="Innanlands"/>
    <m/>
  </r>
  <r>
    <s v="Stykkishólmur"/>
    <s v="Stykkishólmur"/>
    <n v="340"/>
    <x v="1"/>
    <s v="Vesturland"/>
    <x v="9"/>
    <x v="3"/>
    <s v="Sala innan svæðis - flj."/>
    <n v="1074739"/>
    <n v="929.64923499999998"/>
    <x v="8"/>
    <x v="2"/>
    <s v="Innanlands"/>
    <m/>
  </r>
  <r>
    <s v="Stykkishólmur"/>
    <s v="Stykkishólmur"/>
    <n v="340"/>
    <x v="1"/>
    <s v="Vesturland"/>
    <x v="10"/>
    <x v="3"/>
    <s v="Sala innan svæðis - flj."/>
    <n v="143787"/>
    <n v="124.375755"/>
    <x v="8"/>
    <x v="2"/>
    <s v="Innanlands"/>
    <m/>
  </r>
  <r>
    <s v="Söludælur"/>
    <s v="Stykkishólmur"/>
    <n v="340"/>
    <x v="1"/>
    <s v="Vesturland"/>
    <x v="6"/>
    <x v="3"/>
    <s v="Sala innan svæðis - flj."/>
    <n v="69436"/>
    <n v="60.062139999999999"/>
    <x v="9"/>
    <x v="2"/>
    <s v="Innanlands"/>
    <m/>
  </r>
  <r>
    <s v="Söludælur"/>
    <s v="Stykkishólmur"/>
    <n v="340"/>
    <x v="1"/>
    <s v="Vesturland"/>
    <x v="1"/>
    <x v="0"/>
    <s v="Sala innan svæðis - flj."/>
    <n v="745241"/>
    <n v="558.93074999999999"/>
    <x v="8"/>
    <x v="0"/>
    <s v="Innanlands"/>
    <m/>
  </r>
  <r>
    <s v="Söludælur"/>
    <s v="Stykkishólmur"/>
    <n v="340"/>
    <x v="1"/>
    <s v="Vesturland"/>
    <x v="7"/>
    <x v="3"/>
    <s v="Sala innan svæðis - flj."/>
    <n v="699070"/>
    <n v="604.69555000000003"/>
    <x v="8"/>
    <x v="0"/>
    <s v="Innanlands"/>
    <m/>
  </r>
  <r>
    <s v="Reykjavík"/>
    <s v="Stykkishólmur"/>
    <n v="340"/>
    <x v="1"/>
    <s v="Vesturland"/>
    <x v="6"/>
    <x v="3"/>
    <s v="Sala utan svæðis - flj."/>
    <n v="6588"/>
    <n v="5.69862"/>
    <x v="7"/>
    <x v="3"/>
    <s v="Innanlands"/>
    <m/>
  </r>
  <r>
    <s v="Vopnafjörður"/>
    <s v="Vopnafjörður"/>
    <n v="690"/>
    <x v="13"/>
    <s v="Austurland"/>
    <x v="8"/>
    <x v="3"/>
    <s v="Sala innan svæðis - flj."/>
    <n v="480000"/>
    <n v="415.2"/>
    <x v="0"/>
    <x v="3"/>
    <s v="Innanlands"/>
    <s v="Einni færslu skipt í tvennt til að geta flokkað betur"/>
  </r>
  <r>
    <s v="Vopnafjörður"/>
    <s v="Vopnafjörður"/>
    <n v="690"/>
    <x v="13"/>
    <s v="Austurland"/>
    <x v="8"/>
    <x v="3"/>
    <s v="Sala innan svæðis - flj."/>
    <n v="5526022"/>
    <n v="4780.0090300000002"/>
    <x v="0"/>
    <x v="2"/>
    <s v="Innanlands"/>
    <s v="Einni færslu skipt í tvennt til að geta flokkað betur"/>
  </r>
  <r>
    <s v="Stykkishólmur"/>
    <s v="Stykkishólmur"/>
    <n v="340"/>
    <x v="1"/>
    <s v="Vesturland"/>
    <x v="6"/>
    <x v="3"/>
    <s v="Sala utan svæðis - flj."/>
    <n v="4941"/>
    <n v="4.2739650000000005"/>
    <x v="7"/>
    <x v="3"/>
    <s v="Innanlands"/>
    <m/>
  </r>
  <r>
    <s v="Reykjavík"/>
    <s v="Stykkishólmur"/>
    <n v="340"/>
    <x v="1"/>
    <s v="Vesturland"/>
    <x v="1"/>
    <x v="0"/>
    <s v="Sala innan svæðis - flj."/>
    <n v="7456"/>
    <n v="5.5919999999999996"/>
    <x v="6"/>
    <x v="0"/>
    <s v="Innanlands"/>
    <m/>
  </r>
  <r>
    <s v="Reykjavík"/>
    <s v="Stykkishólmur"/>
    <n v="340"/>
    <x v="1"/>
    <s v="Vesturland"/>
    <x v="7"/>
    <x v="3"/>
    <s v="Sala innan svæðis - flj."/>
    <n v="8937"/>
    <n v="7.730505"/>
    <x v="6"/>
    <x v="0"/>
    <s v="Innanlands"/>
    <m/>
  </r>
  <r>
    <s v="Söludælur"/>
    <s v="Stykkishólmur"/>
    <n v="340"/>
    <x v="1"/>
    <s v="Vesturland"/>
    <x v="6"/>
    <x v="3"/>
    <s v="Sala innan svæðis - flj."/>
    <n v="67624"/>
    <n v="58.494759999999999"/>
    <x v="7"/>
    <x v="2"/>
    <s v="Innanlands"/>
    <m/>
  </r>
  <r>
    <s v="Stykkishólmur"/>
    <s v="Stykkishólmur"/>
    <n v="340"/>
    <x v="1"/>
    <s v="Vesturland"/>
    <x v="7"/>
    <x v="3"/>
    <s v="Sala innan svæðis - flj."/>
    <n v="7586"/>
    <n v="6.56189"/>
    <x v="6"/>
    <x v="0"/>
    <s v="Innanlands"/>
    <m/>
  </r>
  <r>
    <s v="Stykkishólmur"/>
    <s v="Stykkishólmur"/>
    <n v="340"/>
    <x v="1"/>
    <s v="Vesturland"/>
    <x v="9"/>
    <x v="3"/>
    <s v="Sala innan svæðis - flj."/>
    <n v="890354"/>
    <n v="770.15620999999999"/>
    <x v="6"/>
    <x v="2"/>
    <s v="Innanlands"/>
    <m/>
  </r>
  <r>
    <s v="Stykkishólmur"/>
    <s v="Stykkishólmur"/>
    <n v="340"/>
    <x v="1"/>
    <s v="Vesturland"/>
    <x v="10"/>
    <x v="3"/>
    <s v="Sala innan svæðis - flj."/>
    <n v="122738"/>
    <n v="106.16837"/>
    <x v="6"/>
    <x v="2"/>
    <s v="Innanlands"/>
    <m/>
  </r>
  <r>
    <s v="Söludælur"/>
    <s v="Stykkishólmur"/>
    <n v="340"/>
    <x v="1"/>
    <s v="Vesturland"/>
    <x v="1"/>
    <x v="0"/>
    <s v="Sala innan svæðis - flj."/>
    <n v="735624"/>
    <n v="551.71799999999996"/>
    <x v="6"/>
    <x v="0"/>
    <s v="Innanlands"/>
    <m/>
  </r>
  <r>
    <s v="Söludælur"/>
    <s v="Stykkishólmur"/>
    <n v="340"/>
    <x v="1"/>
    <s v="Vesturland"/>
    <x v="7"/>
    <x v="3"/>
    <s v="Sala innan svæðis - flj."/>
    <n v="694154"/>
    <n v="600.44320999999991"/>
    <x v="6"/>
    <x v="0"/>
    <s v="Innanlands"/>
    <m/>
  </r>
  <r>
    <s v="Reykjavík"/>
    <s v="Stykkishólmur"/>
    <n v="340"/>
    <x v="1"/>
    <s v="Vesturland"/>
    <x v="6"/>
    <x v="3"/>
    <s v="Sala utan svæðis - flj."/>
    <n v="14224"/>
    <n v="12.30376"/>
    <x v="5"/>
    <x v="2"/>
    <s v="Innanlands"/>
    <m/>
  </r>
  <r>
    <s v="Reykjavík"/>
    <s v="Höfuðborgarsvæðið"/>
    <n v="101"/>
    <x v="0"/>
    <s v="Höfuðborgarsvæðið"/>
    <x v="6"/>
    <x v="3"/>
    <s v="Sala innan svæðis - flj."/>
    <n v="1026464"/>
    <n v="887.89135999999996"/>
    <x v="8"/>
    <x v="2"/>
    <s v="Innanlands"/>
    <s v="Einni færslu skipt í tvennt til að geta flokkað betur"/>
  </r>
  <r>
    <s v="Reykjavík"/>
    <s v="Höfuðborgarsvæðið"/>
    <n v="101"/>
    <x v="0"/>
    <s v="Höfuðborgarsvæðið"/>
    <x v="6"/>
    <x v="3"/>
    <s v="Sala innan svæðis - flj."/>
    <n v="1026464"/>
    <n v="887.89135999999996"/>
    <x v="8"/>
    <x v="3"/>
    <s v="Innanlands"/>
    <s v="Einni færslu skipt í tvennt til að geta flokkað betur"/>
  </r>
  <r>
    <s v="Reykjavík"/>
    <s v="Stykkishólmur"/>
    <n v="340"/>
    <x v="1"/>
    <s v="Vesturland"/>
    <x v="1"/>
    <x v="0"/>
    <s v="Sala innan svæðis - flj."/>
    <n v="7610"/>
    <n v="5.7074999999999996"/>
    <x v="4"/>
    <x v="0"/>
    <s v="Innanlands"/>
    <m/>
  </r>
  <r>
    <s v="Reykjavík"/>
    <s v="Stykkishólmur"/>
    <n v="340"/>
    <x v="1"/>
    <s v="Vesturland"/>
    <x v="7"/>
    <x v="3"/>
    <s v="Sala innan svæðis - flj."/>
    <n v="7967"/>
    <n v="6.8914549999999997"/>
    <x v="4"/>
    <x v="0"/>
    <s v="Innanlands"/>
    <m/>
  </r>
  <r>
    <s v="Reykjavík"/>
    <s v="Stykkishólmur"/>
    <n v="340"/>
    <x v="1"/>
    <s v="Vesturland"/>
    <x v="11"/>
    <x v="4"/>
    <s v="Sala utan svæðis - flj."/>
    <n v="13504"/>
    <n v="13.504"/>
    <x v="4"/>
    <x v="2"/>
    <s v="Innanlands"/>
    <m/>
  </r>
  <r>
    <s v="Söludælur"/>
    <s v="Stykkishólmur"/>
    <n v="340"/>
    <x v="1"/>
    <s v="Vesturland"/>
    <x v="6"/>
    <x v="3"/>
    <s v="Sala innan svæðis - flj."/>
    <n v="82904"/>
    <n v="71.711960000000005"/>
    <x v="5"/>
    <x v="2"/>
    <s v="Innanlands"/>
    <m/>
  </r>
  <r>
    <s v="Stykkishólmur"/>
    <s v="Stykkishólmur"/>
    <n v="340"/>
    <x v="1"/>
    <s v="Vesturland"/>
    <x v="7"/>
    <x v="3"/>
    <s v="Sala innan svæðis - flj."/>
    <n v="44800"/>
    <n v="38.752000000000002"/>
    <x v="4"/>
    <x v="0"/>
    <s v="Innanlands"/>
    <m/>
  </r>
  <r>
    <s v="Stykkishólmur"/>
    <s v="Stykkishólmur"/>
    <n v="340"/>
    <x v="1"/>
    <s v="Vesturland"/>
    <x v="9"/>
    <x v="3"/>
    <s v="Sala innan svæðis - flj."/>
    <n v="973859"/>
    <n v="842.38803500000006"/>
    <x v="4"/>
    <x v="2"/>
    <s v="Innanlands"/>
    <m/>
  </r>
  <r>
    <s v="Stykkishólmur"/>
    <s v="Stykkishólmur"/>
    <n v="340"/>
    <x v="1"/>
    <s v="Vesturland"/>
    <x v="10"/>
    <x v="3"/>
    <s v="Sala innan svæðis - flj."/>
    <n v="152681"/>
    <n v="132.06906499999999"/>
    <x v="4"/>
    <x v="2"/>
    <s v="Innanlands"/>
    <m/>
  </r>
  <r>
    <s v="Söludælur"/>
    <s v="Stykkishólmur"/>
    <n v="340"/>
    <x v="1"/>
    <s v="Vesturland"/>
    <x v="1"/>
    <x v="0"/>
    <s v="Sala innan svæðis - flj."/>
    <n v="726646"/>
    <n v="544.98450000000003"/>
    <x v="4"/>
    <x v="0"/>
    <s v="Innanlands"/>
    <m/>
  </r>
  <r>
    <s v="Söludælur"/>
    <s v="Stykkishólmur"/>
    <n v="340"/>
    <x v="1"/>
    <s v="Vesturland"/>
    <x v="7"/>
    <x v="3"/>
    <s v="Sala innan svæðis - flj."/>
    <n v="572453"/>
    <n v="495.17184499999996"/>
    <x v="4"/>
    <x v="0"/>
    <s v="Innanlands"/>
    <m/>
  </r>
  <r>
    <s v="Stykkishólmur"/>
    <s v="Stykkishólmur"/>
    <n v="340"/>
    <x v="1"/>
    <s v="Vesturland"/>
    <x v="6"/>
    <x v="3"/>
    <s v="Sala ekki flutningsjöfnuð"/>
    <n v="3513"/>
    <n v="3.038745"/>
    <x v="5"/>
    <x v="2"/>
    <s v="Millilanda"/>
    <m/>
  </r>
  <r>
    <s v="Reykjavík"/>
    <s v="Stykkishólmur"/>
    <n v="340"/>
    <x v="1"/>
    <s v="Vesturland"/>
    <x v="6"/>
    <x v="3"/>
    <s v="Sala utan svæðis - flj."/>
    <n v="9221"/>
    <n v="7.9761649999999999"/>
    <x v="3"/>
    <x v="2"/>
    <s v="Innanlands"/>
    <m/>
  </r>
  <r>
    <s v="Reykjavík"/>
    <s v="Stykkishólmur"/>
    <n v="340"/>
    <x v="1"/>
    <s v="Vesturland"/>
    <x v="9"/>
    <x v="3"/>
    <s v="Sala utan svæðis - flj."/>
    <n v="11088"/>
    <n v="9.5911200000000001"/>
    <x v="2"/>
    <x v="2"/>
    <s v="Innanlands"/>
    <m/>
  </r>
  <r>
    <s v="Reykjavík"/>
    <s v="Stykkishólmur"/>
    <n v="340"/>
    <x v="1"/>
    <s v="Vesturland"/>
    <x v="10"/>
    <x v="3"/>
    <s v="Sala utan svæðis - flj."/>
    <n v="1623"/>
    <n v="1.4038949999999999"/>
    <x v="2"/>
    <x v="2"/>
    <s v="Innanlands"/>
    <m/>
  </r>
  <r>
    <s v="Reykjavík"/>
    <s v="Höfuðborgarsvæðið"/>
    <n v="101"/>
    <x v="0"/>
    <s v="Höfuðborgarsvæðið"/>
    <x v="6"/>
    <x v="3"/>
    <s v="Sala innan svæðis - flj."/>
    <n v="1254876"/>
    <n v="1085.46774"/>
    <x v="10"/>
    <x v="2"/>
    <s v="Innanlands"/>
    <s v="Einni færslu skipt í tvennt til að geta flokkað betur"/>
  </r>
  <r>
    <s v="Reykjavík"/>
    <s v="Höfuðborgarsvæðið"/>
    <n v="101"/>
    <x v="0"/>
    <s v="Höfuðborgarsvæðið"/>
    <x v="6"/>
    <x v="3"/>
    <s v="Sala innan svæðis - flj."/>
    <n v="1254876"/>
    <n v="1085.46774"/>
    <x v="10"/>
    <x v="3"/>
    <s v="Innanlands"/>
    <s v="Einni færslu skipt í tvennt til að geta flokkað betur"/>
  </r>
  <r>
    <s v="Stykkishólmur"/>
    <s v="Stykkishólmur"/>
    <n v="340"/>
    <x v="1"/>
    <s v="Vesturland"/>
    <x v="7"/>
    <x v="3"/>
    <s v="Sala innan svæðis - flj."/>
    <n v="66442"/>
    <n v="57.472329999999999"/>
    <x v="2"/>
    <x v="0"/>
    <s v="Innanlands"/>
    <m/>
  </r>
  <r>
    <s v="Stykkishólmur"/>
    <s v="Stykkishólmur"/>
    <n v="340"/>
    <x v="1"/>
    <s v="Vesturland"/>
    <x v="9"/>
    <x v="3"/>
    <s v="Sala innan svæðis - flj."/>
    <n v="913863"/>
    <n v="790.49149499999999"/>
    <x v="2"/>
    <x v="2"/>
    <s v="Innanlands"/>
    <m/>
  </r>
  <r>
    <s v="Stykkishólmur"/>
    <s v="Stykkishólmur"/>
    <n v="340"/>
    <x v="1"/>
    <s v="Vesturland"/>
    <x v="10"/>
    <x v="3"/>
    <s v="Sala innan svæðis - flj."/>
    <n v="171189"/>
    <n v="148.07848499999997"/>
    <x v="2"/>
    <x v="2"/>
    <s v="Innanlands"/>
    <m/>
  </r>
  <r>
    <s v="Söludælur"/>
    <s v="Stykkishólmur"/>
    <n v="340"/>
    <x v="1"/>
    <s v="Vesturland"/>
    <x v="1"/>
    <x v="0"/>
    <s v="Sala innan svæðis - flj."/>
    <n v="738441"/>
    <n v="553.83074999999997"/>
    <x v="2"/>
    <x v="0"/>
    <s v="Innanlands"/>
    <m/>
  </r>
  <r>
    <s v="Söludælur"/>
    <s v="Stykkishólmur"/>
    <n v="340"/>
    <x v="1"/>
    <s v="Vesturland"/>
    <x v="7"/>
    <x v="3"/>
    <s v="Sala innan svæðis - flj."/>
    <n v="598724"/>
    <n v="517.89625999999998"/>
    <x v="2"/>
    <x v="0"/>
    <s v="Innanlands"/>
    <m/>
  </r>
  <r>
    <s v="Söludælur"/>
    <s v="Stykkishólmur"/>
    <n v="340"/>
    <x v="1"/>
    <s v="Vesturland"/>
    <x v="6"/>
    <x v="3"/>
    <s v="Sala innan svæðis - flj."/>
    <n v="76070"/>
    <n v="65.800550000000001"/>
    <x v="3"/>
    <x v="2"/>
    <s v="Innanlands"/>
    <m/>
  </r>
  <r>
    <s v="Reykjavík"/>
    <s v="Stykkishólmur"/>
    <n v="340"/>
    <x v="1"/>
    <s v="Vesturland"/>
    <x v="6"/>
    <x v="3"/>
    <s v="Sala utan svæðis - flj."/>
    <n v="12856"/>
    <n v="11.12044"/>
    <x v="0"/>
    <x v="2"/>
    <s v="Innanlands"/>
    <m/>
  </r>
  <r>
    <s v="Reykjavík"/>
    <s v="Höfuðborgarsvæðið"/>
    <n v="101"/>
    <x v="0"/>
    <s v="Höfuðborgarsvæðið"/>
    <x v="12"/>
    <x v="4"/>
    <s v="Sala innan svæðis - flj."/>
    <n v="2800000"/>
    <n v="2438.8000000000002"/>
    <x v="8"/>
    <x v="3"/>
    <s v="Innanlands"/>
    <s v="Einni færslu skipt í tvennt til að geta flokkað betur"/>
  </r>
  <r>
    <s v="Reykjavík"/>
    <s v="Höfuðborgarsvæðið"/>
    <n v="101"/>
    <x v="0"/>
    <s v="Höfuðborgarsvæðið"/>
    <x v="12"/>
    <x v="4"/>
    <s v="Sala innan svæðis - flj."/>
    <n v="2528824"/>
    <n v="2202.6057040000001"/>
    <x v="8"/>
    <x v="2"/>
    <s v="Innanlands"/>
    <s v="Einni færslu skipt í tvennt til að geta flokkað betur"/>
  </r>
  <r>
    <s v="Reykjavík"/>
    <s v="Stykkishólmur"/>
    <n v="340"/>
    <x v="1"/>
    <s v="Vesturland"/>
    <x v="9"/>
    <x v="3"/>
    <s v="Sala utan svæðis - flj."/>
    <n v="9192"/>
    <n v="7.9510800000000001"/>
    <x v="1"/>
    <x v="2"/>
    <s v="Innanlands"/>
    <m/>
  </r>
  <r>
    <s v="Stykkishólmur"/>
    <s v="Stykkishólmur"/>
    <n v="340"/>
    <x v="1"/>
    <s v="Vesturland"/>
    <x v="7"/>
    <x v="3"/>
    <s v="Sala innan svæðis - flj."/>
    <n v="260575"/>
    <n v="225.39737500000001"/>
    <x v="1"/>
    <x v="0"/>
    <s v="Innanlands"/>
    <m/>
  </r>
  <r>
    <s v="Stykkishólmur"/>
    <s v="Stykkishólmur"/>
    <n v="340"/>
    <x v="1"/>
    <s v="Vesturland"/>
    <x v="9"/>
    <x v="3"/>
    <s v="Sala innan svæðis - flj."/>
    <n v="974605"/>
    <n v="843.03332499999999"/>
    <x v="1"/>
    <x v="2"/>
    <s v="Innanlands"/>
    <m/>
  </r>
  <r>
    <s v="Stykkishólmur"/>
    <s v="Stykkishólmur"/>
    <n v="340"/>
    <x v="1"/>
    <s v="Vesturland"/>
    <x v="10"/>
    <x v="3"/>
    <s v="Sala innan svæðis - flj."/>
    <n v="69059"/>
    <n v="59.736034999999994"/>
    <x v="1"/>
    <x v="2"/>
    <s v="Innanlands"/>
    <m/>
  </r>
  <r>
    <s v="Stykkishólmur"/>
    <s v="Stykkishólmur"/>
    <n v="340"/>
    <x v="1"/>
    <s v="Vesturland"/>
    <x v="9"/>
    <x v="3"/>
    <s v="Sala ekki flutningsjöfnuð"/>
    <n v="85152"/>
    <n v="73.656480000000002"/>
    <x v="3"/>
    <x v="2"/>
    <s v="Millilanda"/>
    <m/>
  </r>
  <r>
    <s v="Söludælur"/>
    <s v="Stykkishólmur"/>
    <n v="340"/>
    <x v="1"/>
    <s v="Vesturland"/>
    <x v="6"/>
    <x v="3"/>
    <s v="Sala innan svæðis - flj."/>
    <n v="77217"/>
    <n v="66.792704999999998"/>
    <x v="0"/>
    <x v="2"/>
    <s v="Innanlands"/>
    <m/>
  </r>
  <r>
    <s v="Söludælur"/>
    <s v="Stykkishólmur"/>
    <n v="340"/>
    <x v="1"/>
    <s v="Vesturland"/>
    <x v="1"/>
    <x v="0"/>
    <s v="Sala innan svæðis - flj."/>
    <n v="765982"/>
    <n v="574.48649999999998"/>
    <x v="1"/>
    <x v="0"/>
    <s v="Innanlands"/>
    <m/>
  </r>
  <r>
    <s v="Söludælur"/>
    <s v="Stykkishólmur"/>
    <n v="340"/>
    <x v="1"/>
    <s v="Vesturland"/>
    <x v="7"/>
    <x v="3"/>
    <s v="Sala innan svæðis - flj."/>
    <n v="644292"/>
    <n v="557.31257999999991"/>
    <x v="1"/>
    <x v="0"/>
    <s v="Innanlands"/>
    <m/>
  </r>
  <r>
    <s v="Söludælur"/>
    <s v="Grundarfjörður"/>
    <n v="350"/>
    <x v="14"/>
    <s v="Vesturland"/>
    <x v="0"/>
    <x v="0"/>
    <s v="Sala innan svæðis - flj."/>
    <n v="143249"/>
    <n v="107.43675"/>
    <x v="0"/>
    <x v="0"/>
    <s v="Innanlands"/>
    <m/>
  </r>
  <r>
    <s v="Söludælur"/>
    <s v="Grundarfjörður"/>
    <n v="350"/>
    <x v="14"/>
    <s v="Vesturland"/>
    <x v="1"/>
    <x v="0"/>
    <s v="Sala innan svæðis - flj."/>
    <n v="142241"/>
    <n v="106.68075"/>
    <x v="0"/>
    <x v="0"/>
    <s v="Innanlands"/>
    <m/>
  </r>
  <r>
    <s v="Söludælur"/>
    <s v="Grundarfjörður"/>
    <n v="350"/>
    <x v="14"/>
    <s v="Vesturland"/>
    <x v="6"/>
    <x v="3"/>
    <s v="Sala innan svæðis - flj."/>
    <n v="34240"/>
    <n v="29.617599999999999"/>
    <x v="1"/>
    <x v="3"/>
    <s v="Innanlands"/>
    <m/>
  </r>
  <r>
    <s v="Eskifjörður"/>
    <s v="Grundarfjörður"/>
    <n v="350"/>
    <x v="14"/>
    <s v="Vesturland"/>
    <x v="9"/>
    <x v="3"/>
    <s v="Sala utan svæðis - flj."/>
    <n v="13543"/>
    <n v="11.714694999999999"/>
    <x v="0"/>
    <x v="2"/>
    <s v="Innanlands"/>
    <m/>
  </r>
  <r>
    <s v="Grundarfjörður"/>
    <s v="Grundarfjörður"/>
    <n v="350"/>
    <x v="14"/>
    <s v="Vesturland"/>
    <x v="9"/>
    <x v="3"/>
    <s v="Sala innan svæðis - flj."/>
    <n v="318494"/>
    <n v="275.49730999999997"/>
    <x v="0"/>
    <x v="2"/>
    <s v="Innanlands"/>
    <m/>
  </r>
  <r>
    <s v="Ólafsvík"/>
    <s v="Grundarfjörður"/>
    <n v="350"/>
    <x v="14"/>
    <s v="Vesturland"/>
    <x v="8"/>
    <x v="3"/>
    <s v="Sala utan svæðis - flj."/>
    <n v="554806"/>
    <n v="479.90719000000001"/>
    <x v="0"/>
    <x v="2"/>
    <s v="Innanlands"/>
    <m/>
  </r>
  <r>
    <s v="Ólafsvík"/>
    <s v="Grundarfjörður"/>
    <n v="350"/>
    <x v="14"/>
    <s v="Vesturland"/>
    <x v="9"/>
    <x v="3"/>
    <s v="Sala utan svæðis - flj."/>
    <n v="2275870"/>
    <n v="1968.6275500000002"/>
    <x v="0"/>
    <x v="2"/>
    <s v="Innanlands"/>
    <m/>
  </r>
  <r>
    <s v="Grundarfjörður"/>
    <s v="Grundarfjörður"/>
    <n v="350"/>
    <x v="14"/>
    <s v="Vesturland"/>
    <x v="6"/>
    <x v="3"/>
    <s v="Sala innan svæðis - flj."/>
    <n v="77675"/>
    <n v="67.188874999999996"/>
    <x v="1"/>
    <x v="2"/>
    <s v="Innanlands"/>
    <m/>
  </r>
  <r>
    <s v="Reykjavík"/>
    <s v="Grundarfjörður"/>
    <n v="350"/>
    <x v="14"/>
    <s v="Vesturland"/>
    <x v="7"/>
    <x v="3"/>
    <s v="Sala utan svæðis - flj."/>
    <n v="23192"/>
    <n v="20.061079999999997"/>
    <x v="0"/>
    <x v="0"/>
    <s v="Innanlands"/>
    <m/>
  </r>
  <r>
    <s v="Reykjavík"/>
    <s v="Grundarfjörður"/>
    <n v="350"/>
    <x v="14"/>
    <s v="Vesturland"/>
    <x v="9"/>
    <x v="3"/>
    <s v="Sala utan svæðis - flj."/>
    <n v="1672269"/>
    <n v="1446.5126850000001"/>
    <x v="0"/>
    <x v="2"/>
    <s v="Innanlands"/>
    <m/>
  </r>
  <r>
    <s v="Reykjavík"/>
    <s v="Grundarfjörður"/>
    <n v="350"/>
    <x v="14"/>
    <s v="Vesturland"/>
    <x v="6"/>
    <x v="3"/>
    <s v="Sala utan svæðis - flj."/>
    <n v="36954"/>
    <n v="31.965209999999999"/>
    <x v="1"/>
    <x v="2"/>
    <s v="Innanlands"/>
    <m/>
  </r>
  <r>
    <s v="Grundarfjörður"/>
    <s v="Grundarfjörður"/>
    <n v="350"/>
    <x v="14"/>
    <s v="Vesturland"/>
    <x v="7"/>
    <x v="3"/>
    <s v="Sala ekki flutningsjöfnuð"/>
    <n v="46"/>
    <n v="3.9789999999999999E-2"/>
    <x v="1"/>
    <x v="0"/>
    <s v="Millilanda"/>
    <m/>
  </r>
  <r>
    <s v="Grundarfjörður"/>
    <s v="Grundarfjörður"/>
    <n v="350"/>
    <x v="14"/>
    <s v="Vesturland"/>
    <x v="9"/>
    <x v="3"/>
    <s v="Sala ekki flutningsjöfnuð"/>
    <n v="18755"/>
    <n v="16.223075000000001"/>
    <x v="1"/>
    <x v="2"/>
    <s v="Millilanda"/>
    <m/>
  </r>
  <r>
    <s v="Grundarfjörður"/>
    <s v="Grundarfjörður"/>
    <n v="350"/>
    <x v="14"/>
    <s v="Vesturland"/>
    <x v="10"/>
    <x v="3"/>
    <s v="Sala ekki flutningsjöfnuð"/>
    <n v="4783"/>
    <n v="4.1372949999999999"/>
    <x v="1"/>
    <x v="2"/>
    <s v="Millilanda"/>
    <m/>
  </r>
  <r>
    <s v="Söludælur"/>
    <s v="Grundarfjörður"/>
    <n v="350"/>
    <x v="14"/>
    <s v="Vesturland"/>
    <x v="6"/>
    <x v="3"/>
    <s v="Sala innan svæðis - flj."/>
    <n v="2106"/>
    <n v="1.82169"/>
    <x v="2"/>
    <x v="3"/>
    <s v="Innanlands"/>
    <m/>
  </r>
  <r>
    <s v="Söludælur"/>
    <s v="Grundarfjörður"/>
    <n v="350"/>
    <x v="14"/>
    <s v="Vesturland"/>
    <x v="6"/>
    <x v="3"/>
    <s v="Sala innan svæðis - flj."/>
    <n v="30005"/>
    <n v="25.954325000000001"/>
    <x v="2"/>
    <x v="3"/>
    <s v="Innanlands"/>
    <m/>
  </r>
  <r>
    <s v="Söludælur"/>
    <s v="Grundarfjörður"/>
    <n v="350"/>
    <x v="14"/>
    <s v="Vesturland"/>
    <x v="7"/>
    <x v="3"/>
    <s v="Sala innan svæðis - flj."/>
    <n v="468664"/>
    <n v="405.39436000000001"/>
    <x v="0"/>
    <x v="0"/>
    <s v="Innanlands"/>
    <m/>
  </r>
  <r>
    <s v="Söludælur"/>
    <s v="Grundarfjörður"/>
    <n v="350"/>
    <x v="14"/>
    <s v="Vesturland"/>
    <x v="7"/>
    <x v="3"/>
    <s v="Sala innan svæðis - flj."/>
    <n v="209972"/>
    <n v="181.62577999999999"/>
    <x v="0"/>
    <x v="0"/>
    <s v="Innanlands"/>
    <m/>
  </r>
  <r>
    <s v="Grundarfjörður"/>
    <s v="Grundarfjörður"/>
    <n v="350"/>
    <x v="14"/>
    <s v="Vesturland"/>
    <x v="6"/>
    <x v="3"/>
    <s v="Sala innan svæðis - flj."/>
    <n v="102026"/>
    <n v="88.252490000000009"/>
    <x v="2"/>
    <x v="2"/>
    <s v="Innanlands"/>
    <m/>
  </r>
  <r>
    <s v="Grundarfjörður"/>
    <s v="Grundarfjörður"/>
    <n v="350"/>
    <x v="14"/>
    <s v="Vesturland"/>
    <x v="8"/>
    <x v="3"/>
    <s v="Sala innan svæðis - flj."/>
    <n v="34836"/>
    <n v="30.133140000000001"/>
    <x v="3"/>
    <x v="2"/>
    <s v="Innanlands"/>
    <m/>
  </r>
  <r>
    <s v="Grundarfjörður"/>
    <s v="Grundarfjörður"/>
    <n v="350"/>
    <x v="14"/>
    <s v="Vesturland"/>
    <x v="9"/>
    <x v="3"/>
    <s v="Sala innan svæðis - flj."/>
    <n v="220129"/>
    <n v="190.411585"/>
    <x v="3"/>
    <x v="2"/>
    <s v="Innanlands"/>
    <m/>
  </r>
  <r>
    <s v="Ólafsvík"/>
    <s v="Grundarfjörður"/>
    <n v="350"/>
    <x v="14"/>
    <s v="Vesturland"/>
    <x v="6"/>
    <x v="3"/>
    <s v="Sala utan svæðis - flj."/>
    <n v="587"/>
    <n v="0.50775499999999996"/>
    <x v="2"/>
    <x v="2"/>
    <s v="Innanlands"/>
    <m/>
  </r>
  <r>
    <s v="Ólafsvík"/>
    <s v="Grundarfjörður"/>
    <n v="350"/>
    <x v="14"/>
    <s v="Vesturland"/>
    <x v="7"/>
    <x v="3"/>
    <s v="Sala utan svæðis - flj."/>
    <n v="320"/>
    <n v="0.27679999999999999"/>
    <x v="3"/>
    <x v="0"/>
    <s v="Innanlands"/>
    <m/>
  </r>
  <r>
    <s v="Ólafsvík"/>
    <s v="Grundarfjörður"/>
    <n v="350"/>
    <x v="14"/>
    <s v="Vesturland"/>
    <x v="9"/>
    <x v="3"/>
    <s v="Sala utan svæðis - flj."/>
    <n v="1380800"/>
    <n v="1194.3920000000001"/>
    <x v="3"/>
    <x v="2"/>
    <s v="Innanlands"/>
    <m/>
  </r>
  <r>
    <s v="Ólafsvík"/>
    <s v="Grundarfjörður"/>
    <n v="350"/>
    <x v="14"/>
    <s v="Vesturland"/>
    <x v="10"/>
    <x v="3"/>
    <s v="Sala utan svæðis - flj."/>
    <n v="82826"/>
    <n v="71.644490000000005"/>
    <x v="3"/>
    <x v="2"/>
    <s v="Innanlands"/>
    <m/>
  </r>
  <r>
    <s v="Ólafsvík"/>
    <s v="Grundarfjörður"/>
    <n v="350"/>
    <x v="14"/>
    <s v="Vesturland"/>
    <x v="11"/>
    <x v="4"/>
    <s v="Sala utan svæðis - flj."/>
    <n v="27555"/>
    <n v="27.555"/>
    <x v="3"/>
    <x v="2"/>
    <s v="Innanlands"/>
    <m/>
  </r>
  <r>
    <s v="Reykjavík"/>
    <s v="Grundarfjörður"/>
    <n v="350"/>
    <x v="14"/>
    <s v="Vesturland"/>
    <x v="6"/>
    <x v="3"/>
    <s v="Sala utan svæðis - flj."/>
    <n v="45996"/>
    <n v="39.786540000000002"/>
    <x v="2"/>
    <x v="2"/>
    <s v="Innanlands"/>
    <m/>
  </r>
  <r>
    <s v="Reykjavík"/>
    <s v="Grundarfjörður"/>
    <n v="350"/>
    <x v="14"/>
    <s v="Vesturland"/>
    <x v="7"/>
    <x v="3"/>
    <s v="Sala utan svæðis - flj."/>
    <n v="23966"/>
    <n v="20.730589999999999"/>
    <x v="3"/>
    <x v="0"/>
    <s v="Innanlands"/>
    <m/>
  </r>
  <r>
    <s v="Reykjavík"/>
    <s v="Grundarfjörður"/>
    <n v="350"/>
    <x v="14"/>
    <s v="Vesturland"/>
    <x v="9"/>
    <x v="3"/>
    <s v="Sala utan svæðis - flj."/>
    <n v="2142682"/>
    <n v="1853.41993"/>
    <x v="3"/>
    <x v="2"/>
    <s v="Innanlands"/>
    <m/>
  </r>
  <r>
    <s v="Reykjavík"/>
    <s v="Grundarfjörður"/>
    <n v="350"/>
    <x v="14"/>
    <s v="Vesturland"/>
    <x v="10"/>
    <x v="3"/>
    <s v="Sala utan svæðis - flj."/>
    <n v="8773"/>
    <n v="7.5886449999999996"/>
    <x v="3"/>
    <x v="2"/>
    <s v="Innanlands"/>
    <m/>
  </r>
  <r>
    <s v="Söludælur"/>
    <s v="Grundarfjörður"/>
    <n v="350"/>
    <x v="14"/>
    <s v="Vesturland"/>
    <x v="7"/>
    <x v="3"/>
    <s v="Sala ekki flutningsjöfnuð"/>
    <n v="0"/>
    <n v="0"/>
    <x v="1"/>
    <x v="0"/>
    <s v="Millilanda"/>
    <m/>
  </r>
  <r>
    <s v="Söludælur"/>
    <s v="Grundarfjörður"/>
    <n v="350"/>
    <x v="14"/>
    <s v="Vesturland"/>
    <x v="6"/>
    <x v="3"/>
    <s v="Sala innan svæðis - flj."/>
    <n v="21468"/>
    <n v="18.56982"/>
    <x v="4"/>
    <x v="3"/>
    <s v="Innanlands"/>
    <m/>
  </r>
  <r>
    <s v="Söludælur"/>
    <s v="Grundarfjörður"/>
    <n v="350"/>
    <x v="14"/>
    <s v="Vesturland"/>
    <x v="0"/>
    <x v="0"/>
    <s v="Sala innan svæðis - flj."/>
    <n v="272957"/>
    <n v="204.71775"/>
    <x v="3"/>
    <x v="0"/>
    <s v="Innanlands"/>
    <m/>
  </r>
  <r>
    <s v="Söludælur"/>
    <s v="Grundarfjörður"/>
    <n v="350"/>
    <x v="14"/>
    <s v="Vesturland"/>
    <x v="7"/>
    <x v="3"/>
    <s v="Sala innan svæðis - flj."/>
    <n v="609447"/>
    <n v="527.17165499999999"/>
    <x v="3"/>
    <x v="0"/>
    <s v="Innanlands"/>
    <m/>
  </r>
  <r>
    <s v="Söludælur"/>
    <s v="Grundarfjörður"/>
    <n v="350"/>
    <x v="14"/>
    <s v="Vesturland"/>
    <x v="1"/>
    <x v="0"/>
    <s v="Sala innan svæðis - flj."/>
    <n v="216730"/>
    <n v="162.54750000000001"/>
    <x v="3"/>
    <x v="0"/>
    <s v="Innanlands"/>
    <m/>
  </r>
  <r>
    <s v="Söludælur"/>
    <s v="Grundarfjörður"/>
    <n v="350"/>
    <x v="14"/>
    <s v="Vesturland"/>
    <x v="7"/>
    <x v="3"/>
    <s v="Sala innan svæðis - flj."/>
    <n v="266484"/>
    <n v="230.50865999999999"/>
    <x v="3"/>
    <x v="0"/>
    <s v="Innanlands"/>
    <m/>
  </r>
  <r>
    <s v="Akranes"/>
    <s v="Grundarfjörður"/>
    <n v="350"/>
    <x v="14"/>
    <s v="Vesturland"/>
    <x v="12"/>
    <x v="4"/>
    <s v="Sala utan svæðis - flj."/>
    <n v="30931"/>
    <n v="26.940901"/>
    <x v="5"/>
    <x v="2"/>
    <s v="Innanlands"/>
    <m/>
  </r>
  <r>
    <s v="Grundarfjörður"/>
    <s v="Grundarfjörður"/>
    <n v="350"/>
    <x v="14"/>
    <s v="Vesturland"/>
    <x v="7"/>
    <x v="3"/>
    <s v="Sala innan svæðis - flj."/>
    <n v="1098"/>
    <n v="0.94977"/>
    <x v="5"/>
    <x v="0"/>
    <s v="Innanlands"/>
    <m/>
  </r>
  <r>
    <s v="Grundarfjörður"/>
    <s v="Grundarfjörður"/>
    <n v="350"/>
    <x v="14"/>
    <s v="Vesturland"/>
    <x v="9"/>
    <x v="3"/>
    <s v="Sala innan svæðis - flj."/>
    <n v="585192"/>
    <n v="506.19108"/>
    <x v="5"/>
    <x v="2"/>
    <s v="Innanlands"/>
    <m/>
  </r>
  <r>
    <s v="Grundarfjörður"/>
    <s v="Grundarfjörður"/>
    <n v="350"/>
    <x v="14"/>
    <s v="Vesturland"/>
    <x v="6"/>
    <x v="3"/>
    <s v="Sala innan svæðis - flj."/>
    <n v="101889"/>
    <n v="88.133984999999996"/>
    <x v="4"/>
    <x v="2"/>
    <s v="Innanlands"/>
    <m/>
  </r>
  <r>
    <s v="Ólafsvík"/>
    <s v="Grundarfjörður"/>
    <n v="350"/>
    <x v="14"/>
    <s v="Vesturland"/>
    <x v="9"/>
    <x v="3"/>
    <s v="Sala utan svæðis - flj."/>
    <n v="761578"/>
    <n v="658.76496999999995"/>
    <x v="5"/>
    <x v="2"/>
    <s v="Innanlands"/>
    <m/>
  </r>
  <r>
    <s v="Ólafsvík"/>
    <s v="Grundarfjörður"/>
    <n v="350"/>
    <x v="14"/>
    <s v="Vesturland"/>
    <x v="10"/>
    <x v="3"/>
    <s v="Sala utan svæðis - flj."/>
    <n v="30282"/>
    <n v="26.193930000000002"/>
    <x v="5"/>
    <x v="2"/>
    <s v="Innanlands"/>
    <m/>
  </r>
  <r>
    <s v="Ólafsvík"/>
    <s v="Grundarfjörður"/>
    <n v="350"/>
    <x v="14"/>
    <s v="Vesturland"/>
    <x v="6"/>
    <x v="3"/>
    <s v="Sala utan svæðis - flj."/>
    <n v="2613"/>
    <n v="2.2602449999999998"/>
    <x v="4"/>
    <x v="2"/>
    <s v="Innanlands"/>
    <m/>
  </r>
  <r>
    <s v="Reykjavík"/>
    <s v="Grundarfjörður"/>
    <n v="350"/>
    <x v="14"/>
    <s v="Vesturland"/>
    <x v="7"/>
    <x v="3"/>
    <s v="Sala utan svæðis - flj."/>
    <n v="28574"/>
    <n v="24.71651"/>
    <x v="5"/>
    <x v="0"/>
    <s v="Innanlands"/>
    <m/>
  </r>
  <r>
    <s v="Reykjavík"/>
    <s v="Grundarfjörður"/>
    <n v="350"/>
    <x v="14"/>
    <s v="Vesturland"/>
    <x v="9"/>
    <x v="3"/>
    <s v="Sala utan svæðis - flj."/>
    <n v="1764756"/>
    <n v="1526.51394"/>
    <x v="5"/>
    <x v="2"/>
    <s v="Innanlands"/>
    <m/>
  </r>
  <r>
    <s v="Reykjavík"/>
    <s v="Grundarfjörður"/>
    <n v="350"/>
    <x v="14"/>
    <s v="Vesturland"/>
    <x v="6"/>
    <x v="3"/>
    <s v="Sala utan svæðis - flj."/>
    <n v="56013"/>
    <n v="48.451245"/>
    <x v="4"/>
    <x v="2"/>
    <s v="Innanlands"/>
    <m/>
  </r>
  <r>
    <s v="Söludælur"/>
    <s v="Grundarfjörður"/>
    <n v="350"/>
    <x v="14"/>
    <s v="Vesturland"/>
    <x v="6"/>
    <x v="3"/>
    <s v="Sala innan svæðis - flj."/>
    <n v="2787"/>
    <n v="2.410755"/>
    <x v="6"/>
    <x v="3"/>
    <s v="Innanlands"/>
    <m/>
  </r>
  <r>
    <s v="Söludælur"/>
    <s v="Grundarfjörður"/>
    <n v="350"/>
    <x v="14"/>
    <s v="Vesturland"/>
    <x v="6"/>
    <x v="3"/>
    <s v="Sala innan svæðis - flj."/>
    <n v="22343"/>
    <n v="19.326695000000001"/>
    <x v="6"/>
    <x v="3"/>
    <s v="Innanlands"/>
    <m/>
  </r>
  <r>
    <s v="Söludælur"/>
    <s v="Grundarfjörður"/>
    <n v="350"/>
    <x v="14"/>
    <s v="Vesturland"/>
    <x v="1"/>
    <x v="0"/>
    <s v="Sala innan svæðis - flj."/>
    <n v="67840"/>
    <n v="50.88"/>
    <x v="5"/>
    <x v="0"/>
    <s v="Innanlands"/>
    <m/>
  </r>
  <r>
    <s v="Söludælur"/>
    <s v="Grundarfjörður"/>
    <n v="350"/>
    <x v="14"/>
    <s v="Vesturland"/>
    <x v="0"/>
    <x v="0"/>
    <s v="Sala innan svæðis - flj."/>
    <n v="219451"/>
    <n v="164.58824999999999"/>
    <x v="5"/>
    <x v="0"/>
    <s v="Innanlands"/>
    <m/>
  </r>
  <r>
    <s v="Söludælur"/>
    <s v="Grundarfjörður"/>
    <n v="350"/>
    <x v="14"/>
    <s v="Vesturland"/>
    <x v="7"/>
    <x v="3"/>
    <s v="Sala innan svæðis - flj."/>
    <n v="649192"/>
    <n v="561.55107999999996"/>
    <x v="5"/>
    <x v="0"/>
    <s v="Innanlands"/>
    <m/>
  </r>
  <r>
    <s v="Söludælur"/>
    <s v="Grundarfjörður"/>
    <n v="350"/>
    <x v="14"/>
    <s v="Vesturland"/>
    <x v="1"/>
    <x v="0"/>
    <s v="Sala innan svæðis - flj."/>
    <n v="202599"/>
    <n v="151.94925000000001"/>
    <x v="5"/>
    <x v="0"/>
    <s v="Innanlands"/>
    <m/>
  </r>
  <r>
    <s v="Söludælur"/>
    <s v="Grundarfjörður"/>
    <n v="350"/>
    <x v="14"/>
    <s v="Vesturland"/>
    <x v="7"/>
    <x v="3"/>
    <s v="Sala innan svæðis - flj."/>
    <n v="258263"/>
    <n v="223.39749499999999"/>
    <x v="5"/>
    <x v="0"/>
    <s v="Innanlands"/>
    <m/>
  </r>
  <r>
    <s v="Grundarfjörður"/>
    <s v="Grundarfjörður"/>
    <n v="350"/>
    <x v="14"/>
    <s v="Vesturland"/>
    <x v="6"/>
    <x v="3"/>
    <s v="Sala innan svæðis - flj."/>
    <n v="119160"/>
    <n v="103.07339999999999"/>
    <x v="6"/>
    <x v="2"/>
    <s v="Innanlands"/>
    <m/>
  </r>
  <r>
    <s v="Grundarfjörður"/>
    <s v="Grundarfjörður"/>
    <n v="350"/>
    <x v="14"/>
    <s v="Vesturland"/>
    <x v="9"/>
    <x v="3"/>
    <s v="Sala innan svæðis - flj."/>
    <n v="214794"/>
    <n v="185.79680999999999"/>
    <x v="7"/>
    <x v="2"/>
    <s v="Innanlands"/>
    <m/>
  </r>
  <r>
    <s v="Ólafsvík"/>
    <s v="Grundarfjörður"/>
    <n v="350"/>
    <x v="14"/>
    <s v="Vesturland"/>
    <x v="6"/>
    <x v="3"/>
    <s v="Sala utan svæðis - flj."/>
    <n v="1915"/>
    <n v="1.6564749999999999"/>
    <x v="6"/>
    <x v="2"/>
    <s v="Innanlands"/>
    <m/>
  </r>
  <r>
    <s v="Ólafsvík"/>
    <s v="Grundarfjörður"/>
    <n v="350"/>
    <x v="14"/>
    <s v="Vesturland"/>
    <x v="7"/>
    <x v="3"/>
    <s v="Sala utan svæðis - flj."/>
    <n v="1051"/>
    <n v="0.90911500000000001"/>
    <x v="7"/>
    <x v="0"/>
    <s v="Innanlands"/>
    <m/>
  </r>
  <r>
    <s v="Ólafsvík"/>
    <s v="Grundarfjörður"/>
    <n v="350"/>
    <x v="14"/>
    <s v="Vesturland"/>
    <x v="9"/>
    <x v="3"/>
    <s v="Sala utan svæðis - flj."/>
    <n v="827095"/>
    <n v="715.43717500000002"/>
    <x v="7"/>
    <x v="2"/>
    <s v="Innanlands"/>
    <m/>
  </r>
  <r>
    <s v="Ólafsvík"/>
    <s v="Grundarfjörður"/>
    <n v="350"/>
    <x v="14"/>
    <s v="Vesturland"/>
    <x v="10"/>
    <x v="3"/>
    <s v="Sala utan svæðis - flj."/>
    <n v="58340"/>
    <n v="50.464100000000002"/>
    <x v="7"/>
    <x v="2"/>
    <s v="Innanlands"/>
    <m/>
  </r>
  <r>
    <s v="Grundarfjörður"/>
    <s v="Grundarfjörður"/>
    <n v="350"/>
    <x v="14"/>
    <s v="Vesturland"/>
    <x v="9"/>
    <x v="3"/>
    <s v="Sala ekki flutningsjöfnuð"/>
    <n v="30003"/>
    <n v="25.952595000000002"/>
    <x v="2"/>
    <x v="2"/>
    <s v="Millilanda"/>
    <m/>
  </r>
  <r>
    <s v="Reykjavík"/>
    <s v="Grundarfjörður"/>
    <n v="350"/>
    <x v="14"/>
    <s v="Vesturland"/>
    <x v="6"/>
    <x v="3"/>
    <s v="Sala utan svæðis - flj."/>
    <n v="66656"/>
    <n v="57.657440000000001"/>
    <x v="6"/>
    <x v="2"/>
    <s v="Innanlands"/>
    <m/>
  </r>
  <r>
    <s v="Reykjavík"/>
    <s v="Grundarfjörður"/>
    <n v="350"/>
    <x v="14"/>
    <s v="Vesturland"/>
    <x v="7"/>
    <x v="3"/>
    <s v="Sala utan svæðis - flj."/>
    <n v="34615"/>
    <n v="29.941974999999999"/>
    <x v="7"/>
    <x v="0"/>
    <s v="Innanlands"/>
    <m/>
  </r>
  <r>
    <s v="Reykjavík"/>
    <s v="Grundarfjörður"/>
    <n v="350"/>
    <x v="14"/>
    <s v="Vesturland"/>
    <x v="9"/>
    <x v="3"/>
    <s v="Sala utan svæðis - flj."/>
    <n v="1586798"/>
    <n v="1372.5802699999999"/>
    <x v="7"/>
    <x v="2"/>
    <s v="Innanlands"/>
    <m/>
  </r>
  <r>
    <s v="Söludælur"/>
    <s v="Grundarfjörður"/>
    <n v="350"/>
    <x v="14"/>
    <s v="Vesturland"/>
    <x v="0"/>
    <x v="0"/>
    <s v="Sala innan svæðis - flj."/>
    <n v="270417"/>
    <n v="202.81274999999999"/>
    <x v="7"/>
    <x v="0"/>
    <s v="Innanlands"/>
    <m/>
  </r>
  <r>
    <s v="Söludælur"/>
    <s v="Grundarfjörður"/>
    <n v="350"/>
    <x v="14"/>
    <s v="Vesturland"/>
    <x v="7"/>
    <x v="3"/>
    <s v="Sala innan svæðis - flj."/>
    <n v="581658"/>
    <n v="503.13416999999998"/>
    <x v="7"/>
    <x v="0"/>
    <s v="Innanlands"/>
    <m/>
  </r>
  <r>
    <s v="Söludælur"/>
    <s v="Grundarfjörður"/>
    <n v="350"/>
    <x v="14"/>
    <s v="Vesturland"/>
    <x v="1"/>
    <x v="0"/>
    <s v="Sala innan svæðis - flj."/>
    <n v="227503"/>
    <n v="170.62725"/>
    <x v="7"/>
    <x v="0"/>
    <s v="Innanlands"/>
    <m/>
  </r>
  <r>
    <s v="Söludælur"/>
    <s v="Grundarfjörður"/>
    <n v="350"/>
    <x v="14"/>
    <s v="Vesturland"/>
    <x v="7"/>
    <x v="3"/>
    <s v="Sala innan svæðis - flj."/>
    <n v="256975"/>
    <n v="222.28337500000001"/>
    <x v="7"/>
    <x v="0"/>
    <s v="Innanlands"/>
    <m/>
  </r>
  <r>
    <s v="Söludælur"/>
    <s v="Grundarfjörður"/>
    <n v="350"/>
    <x v="14"/>
    <s v="Vesturland"/>
    <x v="6"/>
    <x v="3"/>
    <s v="Sala innan svæðis - flj."/>
    <n v="3599"/>
    <n v="3.1131349999999998"/>
    <x v="8"/>
    <x v="3"/>
    <s v="Innanlands"/>
    <m/>
  </r>
  <r>
    <s v="Söludælur"/>
    <s v="Grundarfjörður"/>
    <n v="350"/>
    <x v="14"/>
    <s v="Vesturland"/>
    <x v="6"/>
    <x v="3"/>
    <s v="Sala innan svæðis - flj."/>
    <n v="22913"/>
    <n v="19.819744999999998"/>
    <x v="8"/>
    <x v="3"/>
    <s v="Innanlands"/>
    <m/>
  </r>
  <r>
    <s v="Grundarfjörður"/>
    <s v="Grundarfjörður"/>
    <n v="350"/>
    <x v="14"/>
    <s v="Vesturland"/>
    <x v="9"/>
    <x v="3"/>
    <s v="Sala innan svæðis - flj."/>
    <n v="175367"/>
    <n v="151.692455"/>
    <x v="9"/>
    <x v="2"/>
    <s v="Innanlands"/>
    <m/>
  </r>
  <r>
    <s v="Grundarfjörður"/>
    <s v="Grundarfjörður"/>
    <n v="350"/>
    <x v="14"/>
    <s v="Vesturland"/>
    <x v="10"/>
    <x v="3"/>
    <s v="Sala innan svæðis - flj."/>
    <n v="14554"/>
    <n v="12.58921"/>
    <x v="9"/>
    <x v="2"/>
    <s v="Innanlands"/>
    <m/>
  </r>
  <r>
    <s v="Grundarfjörður"/>
    <s v="Grundarfjörður"/>
    <n v="350"/>
    <x v="14"/>
    <s v="Vesturland"/>
    <x v="6"/>
    <x v="3"/>
    <s v="Sala innan svæðis - flj."/>
    <n v="93835"/>
    <n v="81.167274999999989"/>
    <x v="8"/>
    <x v="2"/>
    <s v="Innanlands"/>
    <m/>
  </r>
  <r>
    <s v="Ólafsvík"/>
    <s v="Grundarfjörður"/>
    <n v="350"/>
    <x v="14"/>
    <s v="Vesturland"/>
    <x v="9"/>
    <x v="3"/>
    <s v="Sala utan svæðis - flj."/>
    <n v="792694"/>
    <n v="685.68030999999996"/>
    <x v="9"/>
    <x v="2"/>
    <s v="Innanlands"/>
    <m/>
  </r>
  <r>
    <s v="Ólafsvík"/>
    <s v="Grundarfjörður"/>
    <n v="350"/>
    <x v="14"/>
    <s v="Vesturland"/>
    <x v="10"/>
    <x v="3"/>
    <s v="Sala innan svæðis - flj."/>
    <n v="23315"/>
    <n v="20.167475"/>
    <x v="9"/>
    <x v="2"/>
    <s v="Innanlands"/>
    <m/>
  </r>
  <r>
    <s v="Ólafsvík"/>
    <s v="Grundarfjörður"/>
    <n v="350"/>
    <x v="14"/>
    <s v="Vesturland"/>
    <x v="10"/>
    <x v="3"/>
    <s v="Sala utan svæðis - flj."/>
    <n v="179926"/>
    <n v="155.63598999999999"/>
    <x v="9"/>
    <x v="2"/>
    <s v="Innanlands"/>
    <m/>
  </r>
  <r>
    <s v="Ólafsvík"/>
    <s v="Grundarfjörður"/>
    <n v="350"/>
    <x v="14"/>
    <s v="Vesturland"/>
    <x v="6"/>
    <x v="3"/>
    <s v="Sala utan svæðis - flj."/>
    <n v="9071"/>
    <n v="7.8464150000000004"/>
    <x v="8"/>
    <x v="2"/>
    <s v="Innanlands"/>
    <m/>
  </r>
  <r>
    <s v="Reykjavík"/>
    <s v="Grundarfjörður"/>
    <n v="350"/>
    <x v="14"/>
    <s v="Vesturland"/>
    <x v="7"/>
    <x v="3"/>
    <s v="Sala utan svæðis - flj."/>
    <n v="29841"/>
    <n v="25.812465"/>
    <x v="9"/>
    <x v="0"/>
    <s v="Innanlands"/>
    <m/>
  </r>
  <r>
    <s v="Reykjavík"/>
    <s v="Grundarfjörður"/>
    <n v="350"/>
    <x v="14"/>
    <s v="Vesturland"/>
    <x v="12"/>
    <x v="4"/>
    <s v="Sala utan svæðis - flj."/>
    <n v="84602"/>
    <n v="73.688342000000006"/>
    <x v="9"/>
    <x v="2"/>
    <s v="Innanlands"/>
    <m/>
  </r>
  <r>
    <s v="Reykjavík"/>
    <s v="Grundarfjörður"/>
    <n v="350"/>
    <x v="14"/>
    <s v="Vesturland"/>
    <x v="9"/>
    <x v="3"/>
    <s v="Sala utan svæðis - flj."/>
    <n v="1690938"/>
    <n v="1462.6613699999998"/>
    <x v="9"/>
    <x v="2"/>
    <s v="Innanlands"/>
    <m/>
  </r>
  <r>
    <s v="Reykjavík"/>
    <s v="Grundarfjörður"/>
    <n v="350"/>
    <x v="14"/>
    <s v="Vesturland"/>
    <x v="10"/>
    <x v="3"/>
    <s v="Sala utan svæðis - flj."/>
    <n v="32837"/>
    <n v="28.404005000000002"/>
    <x v="9"/>
    <x v="2"/>
    <s v="Innanlands"/>
    <m/>
  </r>
  <r>
    <s v="Reykjavík"/>
    <s v="Grundarfjörður"/>
    <n v="350"/>
    <x v="14"/>
    <s v="Vesturland"/>
    <x v="6"/>
    <x v="3"/>
    <s v="Sala innan svæðis - flj."/>
    <n v="11842"/>
    <n v="10.24333"/>
    <x v="8"/>
    <x v="2"/>
    <s v="Innanlands"/>
    <m/>
  </r>
  <r>
    <s v="Reykjavík"/>
    <s v="Grundarfjörður"/>
    <n v="350"/>
    <x v="14"/>
    <s v="Vesturland"/>
    <x v="6"/>
    <x v="3"/>
    <s v="Sala utan svæðis - flj."/>
    <n v="43042"/>
    <n v="37.23133"/>
    <x v="8"/>
    <x v="2"/>
    <s v="Innanlands"/>
    <m/>
  </r>
  <r>
    <s v="Söludælur"/>
    <s v="Grundarfjörður"/>
    <n v="350"/>
    <x v="14"/>
    <s v="Vesturland"/>
    <x v="2"/>
    <x v="0"/>
    <s v="Sala innan svæðis - flj."/>
    <n v="339"/>
    <n v="0.25424999999999998"/>
    <x v="9"/>
    <x v="0"/>
    <s v="Innanlands"/>
    <m/>
  </r>
  <r>
    <s v="Söludælur"/>
    <s v="Grundarfjörður"/>
    <n v="350"/>
    <x v="14"/>
    <s v="Vesturland"/>
    <x v="0"/>
    <x v="0"/>
    <s v="Sala innan svæðis - flj."/>
    <n v="289135"/>
    <n v="216.85124999999999"/>
    <x v="9"/>
    <x v="0"/>
    <s v="Innanlands"/>
    <m/>
  </r>
  <r>
    <s v="Söludælur"/>
    <s v="Grundarfjörður"/>
    <n v="350"/>
    <x v="14"/>
    <s v="Vesturland"/>
    <x v="7"/>
    <x v="3"/>
    <s v="Sala innan svæðis - flj."/>
    <n v="494093"/>
    <n v="427.390445"/>
    <x v="9"/>
    <x v="0"/>
    <s v="Innanlands"/>
    <m/>
  </r>
  <r>
    <s v="Söludælur"/>
    <s v="Grundarfjörður"/>
    <n v="350"/>
    <x v="14"/>
    <s v="Vesturland"/>
    <x v="1"/>
    <x v="0"/>
    <s v="Sala innan svæðis - flj."/>
    <n v="214999"/>
    <n v="161.24924999999999"/>
    <x v="9"/>
    <x v="0"/>
    <s v="Innanlands"/>
    <m/>
  </r>
  <r>
    <s v="Söludælur"/>
    <s v="Grundarfjörður"/>
    <n v="350"/>
    <x v="14"/>
    <s v="Vesturland"/>
    <x v="7"/>
    <x v="3"/>
    <s v="Sala innan svæðis - flj."/>
    <n v="206919"/>
    <n v="178.98493500000001"/>
    <x v="9"/>
    <x v="0"/>
    <s v="Innanlands"/>
    <m/>
  </r>
  <r>
    <s v="Söludælur"/>
    <s v="Grundarfjörður"/>
    <n v="350"/>
    <x v="14"/>
    <s v="Vesturland"/>
    <x v="6"/>
    <x v="3"/>
    <s v="Sala innan svæðis - flj."/>
    <n v="24245"/>
    <n v="20.971924999999999"/>
    <x v="10"/>
    <x v="3"/>
    <s v="Innanlands"/>
    <m/>
  </r>
  <r>
    <s v="Grundarfjörður"/>
    <s v="Grundarfjörður"/>
    <n v="350"/>
    <x v="14"/>
    <s v="Vesturland"/>
    <x v="6"/>
    <x v="3"/>
    <s v="Sala innan svæðis - flj."/>
    <n v="124849"/>
    <n v="107.99438499999999"/>
    <x v="10"/>
    <x v="2"/>
    <s v="Innanlands"/>
    <m/>
  </r>
  <r>
    <s v="Grundarfjörður"/>
    <s v="Grundarfjörður"/>
    <n v="350"/>
    <x v="14"/>
    <s v="Vesturland"/>
    <x v="8"/>
    <x v="3"/>
    <s v="Sala innan svæðis - flj."/>
    <n v="49710"/>
    <n v="42.99915"/>
    <x v="10"/>
    <x v="2"/>
    <s v="Innanlands"/>
    <m/>
  </r>
  <r>
    <s v="Grundarfjörður"/>
    <s v="Grundarfjörður"/>
    <n v="350"/>
    <x v="14"/>
    <s v="Vesturland"/>
    <x v="9"/>
    <x v="3"/>
    <s v="Sala innan svæðis - flj."/>
    <n v="286748"/>
    <n v="248.03701999999998"/>
    <x v="10"/>
    <x v="2"/>
    <s v="Innanlands"/>
    <m/>
  </r>
  <r>
    <s v="Grundarfjörður"/>
    <s v="Grundarfjörður"/>
    <n v="350"/>
    <x v="14"/>
    <s v="Vesturland"/>
    <x v="10"/>
    <x v="3"/>
    <s v="Sala innan svæðis - flj."/>
    <n v="34295"/>
    <n v="29.665174999999998"/>
    <x v="10"/>
    <x v="2"/>
    <s v="Innanlands"/>
    <m/>
  </r>
  <r>
    <s v="Ólafsvík"/>
    <s v="Grundarfjörður"/>
    <n v="350"/>
    <x v="14"/>
    <s v="Vesturland"/>
    <x v="6"/>
    <x v="3"/>
    <s v="Sala utan svæðis - flj."/>
    <n v="3251"/>
    <n v="2.8121149999999999"/>
    <x v="10"/>
    <x v="2"/>
    <s v="Innanlands"/>
    <m/>
  </r>
  <r>
    <s v="Ólafsvík"/>
    <s v="Grundarfjörður"/>
    <n v="350"/>
    <x v="14"/>
    <s v="Vesturland"/>
    <x v="9"/>
    <x v="3"/>
    <s v="Sala utan svæðis - flj."/>
    <n v="664974"/>
    <n v="575.20250999999996"/>
    <x v="10"/>
    <x v="2"/>
    <s v="Innanlands"/>
    <m/>
  </r>
  <r>
    <s v="Ólafsvík"/>
    <s v="Grundarfjörður"/>
    <n v="350"/>
    <x v="14"/>
    <s v="Vesturland"/>
    <x v="10"/>
    <x v="3"/>
    <s v="Sala utan svæðis - flj."/>
    <n v="189363"/>
    <n v="163.79899499999999"/>
    <x v="10"/>
    <x v="2"/>
    <s v="Innanlands"/>
    <m/>
  </r>
  <r>
    <s v="Reykjavík"/>
    <s v="Grundarfjörður"/>
    <n v="350"/>
    <x v="14"/>
    <s v="Vesturland"/>
    <x v="6"/>
    <x v="3"/>
    <s v="Sala utan svæðis - flj."/>
    <n v="46062"/>
    <n v="39.843629999999997"/>
    <x v="10"/>
    <x v="2"/>
    <s v="Innanlands"/>
    <m/>
  </r>
  <r>
    <s v="Reykjavík"/>
    <s v="Grundarfjörður"/>
    <n v="350"/>
    <x v="14"/>
    <s v="Vesturland"/>
    <x v="7"/>
    <x v="3"/>
    <s v="Sala utan svæðis - flj."/>
    <n v="26487"/>
    <n v="22.911255000000001"/>
    <x v="10"/>
    <x v="0"/>
    <s v="Innanlands"/>
    <m/>
  </r>
  <r>
    <s v="Reykjavík"/>
    <s v="Grundarfjörður"/>
    <n v="350"/>
    <x v="14"/>
    <s v="Vesturland"/>
    <x v="9"/>
    <x v="3"/>
    <s v="Sala utan svæðis - flj."/>
    <n v="1743898"/>
    <n v="1508.4717700000001"/>
    <x v="10"/>
    <x v="2"/>
    <s v="Innanlands"/>
    <m/>
  </r>
  <r>
    <s v="Reykjavík"/>
    <s v="Grundarfjörður"/>
    <n v="350"/>
    <x v="14"/>
    <s v="Vesturland"/>
    <x v="10"/>
    <x v="3"/>
    <s v="Sala utan svæðis - flj."/>
    <n v="102034"/>
    <n v="88.259410000000003"/>
    <x v="10"/>
    <x v="2"/>
    <s v="Innanlands"/>
    <m/>
  </r>
  <r>
    <s v="Söludælur"/>
    <s v="Grundarfjörður"/>
    <n v="350"/>
    <x v="14"/>
    <s v="Vesturland"/>
    <x v="1"/>
    <x v="0"/>
    <s v="Sala innan svæðis - flj."/>
    <n v="93038"/>
    <n v="69.778499999999994"/>
    <x v="10"/>
    <x v="0"/>
    <s v="Innanlands"/>
    <m/>
  </r>
  <r>
    <s v="Söludælur"/>
    <s v="Grundarfjörður"/>
    <n v="350"/>
    <x v="14"/>
    <s v="Vesturland"/>
    <x v="0"/>
    <x v="0"/>
    <s v="Sala innan svæðis - flj."/>
    <n v="162649"/>
    <n v="121.98675"/>
    <x v="10"/>
    <x v="0"/>
    <s v="Innanlands"/>
    <m/>
  </r>
  <r>
    <s v="Söludælur"/>
    <s v="Grundarfjörður"/>
    <n v="350"/>
    <x v="14"/>
    <s v="Vesturland"/>
    <x v="7"/>
    <x v="3"/>
    <s v="Sala innan svæðis - flj."/>
    <n v="450056"/>
    <n v="389.29844000000003"/>
    <x v="10"/>
    <x v="0"/>
    <s v="Innanlands"/>
    <m/>
  </r>
  <r>
    <s v="Söludælur"/>
    <s v="Grundarfjörður"/>
    <n v="350"/>
    <x v="14"/>
    <s v="Vesturland"/>
    <x v="1"/>
    <x v="0"/>
    <s v="Sala innan svæðis - flj."/>
    <n v="188934"/>
    <n v="141.70050000000001"/>
    <x v="10"/>
    <x v="0"/>
    <s v="Innanlands"/>
    <m/>
  </r>
  <r>
    <s v="Söludælur"/>
    <s v="Grundarfjörður"/>
    <n v="350"/>
    <x v="14"/>
    <s v="Vesturland"/>
    <x v="7"/>
    <x v="3"/>
    <s v="Sala innan svæðis - flj."/>
    <n v="170608"/>
    <n v="147.57592000000002"/>
    <x v="10"/>
    <x v="0"/>
    <s v="Innanlands"/>
    <m/>
  </r>
  <r>
    <s v="Grundarfjörður"/>
    <s v="Grundarfjörður"/>
    <n v="350"/>
    <x v="14"/>
    <s v="Vesturland"/>
    <x v="6"/>
    <x v="3"/>
    <s v="Sala innan svæðis - flj."/>
    <n v="115482"/>
    <n v="99.891929999999988"/>
    <x v="9"/>
    <x v="2"/>
    <s v="Innanlands"/>
    <m/>
  </r>
  <r>
    <s v="Ólafsvík"/>
    <s v="Grundarfjörður"/>
    <n v="350"/>
    <x v="14"/>
    <s v="Vesturland"/>
    <x v="6"/>
    <x v="3"/>
    <s v="Sala utan svæðis - flj."/>
    <n v="2764"/>
    <n v="2.39086"/>
    <x v="9"/>
    <x v="2"/>
    <s v="Innanlands"/>
    <m/>
  </r>
  <r>
    <s v="Grundarfjörður"/>
    <s v="Grundarfjörður"/>
    <n v="350"/>
    <x v="14"/>
    <s v="Vesturland"/>
    <x v="9"/>
    <x v="3"/>
    <s v="Sala innan svæðis - flj."/>
    <n v="355106"/>
    <n v="307.16669000000002"/>
    <x v="8"/>
    <x v="2"/>
    <s v="Innanlands"/>
    <m/>
  </r>
  <r>
    <s v="Grundarfjörður"/>
    <s v="Grundarfjörður"/>
    <n v="350"/>
    <x v="14"/>
    <s v="Vesturland"/>
    <x v="10"/>
    <x v="3"/>
    <s v="Sala innan svæðis - flj."/>
    <n v="60838"/>
    <n v="52.624870000000001"/>
    <x v="8"/>
    <x v="2"/>
    <s v="Innanlands"/>
    <m/>
  </r>
  <r>
    <s v="Ólafsvík"/>
    <s v="Grundarfjörður"/>
    <n v="350"/>
    <x v="14"/>
    <s v="Vesturland"/>
    <x v="9"/>
    <x v="3"/>
    <s v="Sala utan svæðis - flj."/>
    <n v="671181"/>
    <n v="580.57156499999996"/>
    <x v="8"/>
    <x v="2"/>
    <s v="Innanlands"/>
    <m/>
  </r>
  <r>
    <s v="Ólafsvík"/>
    <s v="Grundarfjörður"/>
    <n v="350"/>
    <x v="14"/>
    <s v="Vesturland"/>
    <x v="10"/>
    <x v="3"/>
    <s v="Sala utan svæðis - flj."/>
    <n v="243535"/>
    <n v="210.65777499999999"/>
    <x v="8"/>
    <x v="2"/>
    <s v="Innanlands"/>
    <m/>
  </r>
  <r>
    <s v="Reykjavík"/>
    <s v="Grundarfjörður"/>
    <n v="350"/>
    <x v="14"/>
    <s v="Vesturland"/>
    <x v="6"/>
    <x v="3"/>
    <s v="Sala utan svæðis - flj."/>
    <n v="103363"/>
    <n v="89.40899499999999"/>
    <x v="9"/>
    <x v="2"/>
    <s v="Innanlands"/>
    <m/>
  </r>
  <r>
    <s v="Reykjavík"/>
    <s v="Grundarfjörður"/>
    <n v="350"/>
    <x v="14"/>
    <s v="Vesturland"/>
    <x v="7"/>
    <x v="3"/>
    <s v="Sala utan svæðis - flj."/>
    <n v="31013"/>
    <n v="26.826245"/>
    <x v="8"/>
    <x v="0"/>
    <s v="Innanlands"/>
    <m/>
  </r>
  <r>
    <s v="Reykjavík"/>
    <s v="Grundarfjörður"/>
    <n v="350"/>
    <x v="14"/>
    <s v="Vesturland"/>
    <x v="12"/>
    <x v="4"/>
    <s v="Sala utan svæðis - flj."/>
    <n v="21583"/>
    <n v="18.798793"/>
    <x v="8"/>
    <x v="2"/>
    <s v="Innanlands"/>
    <m/>
  </r>
  <r>
    <s v="Reykjavík"/>
    <s v="Grundarfjörður"/>
    <n v="350"/>
    <x v="14"/>
    <s v="Vesturland"/>
    <x v="9"/>
    <x v="3"/>
    <s v="Sala innan svæðis - flj."/>
    <n v="17082"/>
    <n v="14.775930000000001"/>
    <x v="8"/>
    <x v="2"/>
    <s v="Innanlands"/>
    <m/>
  </r>
  <r>
    <s v="Reykjavík"/>
    <s v="Grundarfjörður"/>
    <n v="350"/>
    <x v="14"/>
    <s v="Vesturland"/>
    <x v="9"/>
    <x v="3"/>
    <s v="Sala utan svæðis - flj."/>
    <n v="2209195"/>
    <n v="1910.953675"/>
    <x v="8"/>
    <x v="2"/>
    <s v="Innanlands"/>
    <m/>
  </r>
  <r>
    <s v="Reykjavík"/>
    <s v="Grundarfjörður"/>
    <n v="350"/>
    <x v="14"/>
    <s v="Vesturland"/>
    <x v="10"/>
    <x v="3"/>
    <s v="Sala utan svæðis - flj."/>
    <n v="91614"/>
    <n v="79.246110000000002"/>
    <x v="8"/>
    <x v="2"/>
    <s v="Innanlands"/>
    <m/>
  </r>
  <r>
    <s v="Stykkishólmur"/>
    <s v="Grundarfjörður"/>
    <n v="350"/>
    <x v="14"/>
    <s v="Vesturland"/>
    <x v="6"/>
    <x v="3"/>
    <s v="Sala utan svæðis - flj."/>
    <n v="1918"/>
    <n v="1.65907"/>
    <x v="9"/>
    <x v="2"/>
    <s v="Innanlands"/>
    <m/>
  </r>
  <r>
    <s v="Söludælur"/>
    <s v="Grundarfjörður"/>
    <n v="350"/>
    <x v="14"/>
    <s v="Vesturland"/>
    <x v="6"/>
    <x v="3"/>
    <s v="Sala innan svæðis - flj."/>
    <n v="25799"/>
    <n v="22.316134999999999"/>
    <x v="9"/>
    <x v="3"/>
    <s v="Innanlands"/>
    <m/>
  </r>
  <r>
    <s v="Söludælur"/>
    <s v="Grundarfjörður"/>
    <n v="350"/>
    <x v="14"/>
    <s v="Vesturland"/>
    <x v="1"/>
    <x v="0"/>
    <s v="Sala innan svæðis - flj."/>
    <n v="239468"/>
    <n v="179.601"/>
    <x v="8"/>
    <x v="0"/>
    <s v="Innanlands"/>
    <m/>
  </r>
  <r>
    <s v="Söludælur"/>
    <s v="Grundarfjörður"/>
    <n v="350"/>
    <x v="14"/>
    <s v="Vesturland"/>
    <x v="7"/>
    <x v="3"/>
    <s v="Sala innan svæðis - flj."/>
    <n v="408281"/>
    <n v="353.16306500000002"/>
    <x v="8"/>
    <x v="0"/>
    <s v="Innanlands"/>
    <m/>
  </r>
  <r>
    <s v="Söludælur"/>
    <s v="Grundarfjörður"/>
    <n v="350"/>
    <x v="14"/>
    <s v="Vesturland"/>
    <x v="1"/>
    <x v="0"/>
    <s v="Sala innan svæðis - flj."/>
    <n v="184008"/>
    <n v="138.006"/>
    <x v="8"/>
    <x v="0"/>
    <s v="Innanlands"/>
    <m/>
  </r>
  <r>
    <s v="Söludælur"/>
    <s v="Grundarfjörður"/>
    <n v="350"/>
    <x v="14"/>
    <s v="Vesturland"/>
    <x v="7"/>
    <x v="3"/>
    <s v="Sala innan svæðis - flj."/>
    <n v="138039"/>
    <n v="119.403735"/>
    <x v="8"/>
    <x v="0"/>
    <s v="Innanlands"/>
    <m/>
  </r>
  <r>
    <s v="Grundarfjörður"/>
    <s v="Grundarfjörður"/>
    <n v="350"/>
    <x v="14"/>
    <s v="Vesturland"/>
    <x v="6"/>
    <x v="3"/>
    <s v="Sala innan svæðis - flj."/>
    <n v="123782"/>
    <n v="107.07142999999999"/>
    <x v="7"/>
    <x v="2"/>
    <s v="Innanlands"/>
    <m/>
  </r>
  <r>
    <s v="Akranes"/>
    <s v="Grundarfjörður"/>
    <n v="350"/>
    <x v="14"/>
    <s v="Vesturland"/>
    <x v="11"/>
    <x v="4"/>
    <s v="Sala utan svæðis - flj."/>
    <n v="29210"/>
    <n v="29.21"/>
    <x v="6"/>
    <x v="2"/>
    <s v="Innanlands"/>
    <m/>
  </r>
  <r>
    <s v="Ólafsvík"/>
    <s v="Grundarfjörður"/>
    <n v="350"/>
    <x v="14"/>
    <s v="Vesturland"/>
    <x v="6"/>
    <x v="3"/>
    <s v="Sala utan svæðis - flj."/>
    <n v="45273"/>
    <n v="39.161144999999998"/>
    <x v="7"/>
    <x v="2"/>
    <s v="Innanlands"/>
    <m/>
  </r>
  <r>
    <s v="Grundarfjörður"/>
    <s v="Grundarfjörður"/>
    <n v="350"/>
    <x v="14"/>
    <s v="Vesturland"/>
    <x v="9"/>
    <x v="3"/>
    <s v="Sala innan svæðis - flj."/>
    <n v="395824"/>
    <n v="342.38776000000001"/>
    <x v="6"/>
    <x v="2"/>
    <s v="Innanlands"/>
    <m/>
  </r>
  <r>
    <s v="Grundarfjörður"/>
    <s v="Grundarfjörður"/>
    <n v="350"/>
    <x v="14"/>
    <s v="Vesturland"/>
    <x v="10"/>
    <x v="3"/>
    <s v="Sala innan svæðis - flj."/>
    <n v="37995"/>
    <n v="32.865675000000003"/>
    <x v="6"/>
    <x v="2"/>
    <s v="Innanlands"/>
    <m/>
  </r>
  <r>
    <s v="Reykjavík"/>
    <s v="Grundarfjörður"/>
    <n v="350"/>
    <x v="14"/>
    <s v="Vesturland"/>
    <x v="6"/>
    <x v="3"/>
    <s v="Sala utan svæðis - flj."/>
    <n v="159984"/>
    <n v="138.38615999999999"/>
    <x v="7"/>
    <x v="2"/>
    <s v="Innanlands"/>
    <m/>
  </r>
  <r>
    <s v="Ólafsvík"/>
    <s v="Grundarfjörður"/>
    <n v="350"/>
    <x v="14"/>
    <s v="Vesturland"/>
    <x v="9"/>
    <x v="3"/>
    <s v="Sala utan svæðis - flj."/>
    <n v="825325"/>
    <n v="713.90612499999997"/>
    <x v="6"/>
    <x v="2"/>
    <s v="Innanlands"/>
    <m/>
  </r>
  <r>
    <s v="Ólafsvík"/>
    <s v="Grundarfjörður"/>
    <n v="350"/>
    <x v="14"/>
    <s v="Vesturland"/>
    <x v="10"/>
    <x v="3"/>
    <s v="Sala utan svæðis - flj."/>
    <n v="318224"/>
    <n v="275.26375999999999"/>
    <x v="6"/>
    <x v="2"/>
    <s v="Innanlands"/>
    <m/>
  </r>
  <r>
    <s v="Reykjavík"/>
    <s v="Grundarfjörður"/>
    <n v="350"/>
    <x v="14"/>
    <s v="Vesturland"/>
    <x v="7"/>
    <x v="3"/>
    <s v="Sala innan svæðis - flj."/>
    <n v="14598"/>
    <n v="12.627270000000001"/>
    <x v="6"/>
    <x v="0"/>
    <s v="Innanlands"/>
    <m/>
  </r>
  <r>
    <s v="Reykjavík"/>
    <s v="Grundarfjörður"/>
    <n v="350"/>
    <x v="14"/>
    <s v="Vesturland"/>
    <x v="7"/>
    <x v="3"/>
    <s v="Sala utan svæðis - flj."/>
    <n v="28641"/>
    <n v="24.774464999999999"/>
    <x v="6"/>
    <x v="0"/>
    <s v="Innanlands"/>
    <m/>
  </r>
  <r>
    <s v="Reykjavík"/>
    <s v="Grundarfjörður"/>
    <n v="350"/>
    <x v="14"/>
    <s v="Vesturland"/>
    <x v="12"/>
    <x v="4"/>
    <s v="Sala utan svæðis - flj."/>
    <n v="86343"/>
    <n v="75.204752999999997"/>
    <x v="6"/>
    <x v="2"/>
    <s v="Innanlands"/>
    <m/>
  </r>
  <r>
    <s v="Reykjavík"/>
    <s v="Grundarfjörður"/>
    <n v="350"/>
    <x v="14"/>
    <s v="Vesturland"/>
    <x v="9"/>
    <x v="3"/>
    <s v="Sala utan svæðis - flj."/>
    <n v="2102859"/>
    <n v="1818.973035"/>
    <x v="6"/>
    <x v="2"/>
    <s v="Innanlands"/>
    <m/>
  </r>
  <r>
    <s v="Reykjavík"/>
    <s v="Grundarfjörður"/>
    <n v="350"/>
    <x v="14"/>
    <s v="Vesturland"/>
    <x v="10"/>
    <x v="3"/>
    <s v="Sala utan svæðis - flj."/>
    <n v="91714"/>
    <n v="79.332610000000003"/>
    <x v="6"/>
    <x v="2"/>
    <s v="Innanlands"/>
    <m/>
  </r>
  <r>
    <s v="Söludælur"/>
    <s v="Grundarfjörður"/>
    <n v="350"/>
    <x v="14"/>
    <s v="Vesturland"/>
    <x v="6"/>
    <x v="3"/>
    <s v="Sala innan svæðis - flj."/>
    <n v="36105"/>
    <n v="31.230824999999999"/>
    <x v="7"/>
    <x v="3"/>
    <s v="Innanlands"/>
    <m/>
  </r>
  <r>
    <s v="Söludælur"/>
    <s v="Grundarfjörður"/>
    <n v="350"/>
    <x v="14"/>
    <s v="Vesturland"/>
    <x v="1"/>
    <x v="0"/>
    <s v="Sala innan svæðis - flj."/>
    <n v="238036"/>
    <n v="178.52699999999999"/>
    <x v="6"/>
    <x v="0"/>
    <s v="Innanlands"/>
    <m/>
  </r>
  <r>
    <s v="Söludælur"/>
    <s v="Grundarfjörður"/>
    <n v="350"/>
    <x v="14"/>
    <s v="Vesturland"/>
    <x v="7"/>
    <x v="3"/>
    <s v="Sala innan svæðis - flj."/>
    <n v="293094"/>
    <n v="253.52631"/>
    <x v="6"/>
    <x v="0"/>
    <s v="Innanlands"/>
    <m/>
  </r>
  <r>
    <s v="Söludælur"/>
    <s v="Grundarfjörður"/>
    <n v="350"/>
    <x v="14"/>
    <s v="Vesturland"/>
    <x v="1"/>
    <x v="0"/>
    <s v="Sala innan svæðis - flj."/>
    <n v="192577"/>
    <n v="144.43275"/>
    <x v="6"/>
    <x v="0"/>
    <s v="Innanlands"/>
    <m/>
  </r>
  <r>
    <s v="Söludælur"/>
    <s v="Grundarfjörður"/>
    <n v="350"/>
    <x v="14"/>
    <s v="Vesturland"/>
    <x v="7"/>
    <x v="3"/>
    <s v="Sala innan svæðis - flj."/>
    <n v="127708"/>
    <n v="110.46742"/>
    <x v="6"/>
    <x v="0"/>
    <s v="Innanlands"/>
    <m/>
  </r>
  <r>
    <s v="Grundarfjörður"/>
    <s v="Grundarfjörður"/>
    <n v="350"/>
    <x v="14"/>
    <s v="Vesturland"/>
    <x v="6"/>
    <x v="3"/>
    <s v="Sala innan svæðis - flj."/>
    <n v="149597"/>
    <n v="129.40140500000001"/>
    <x v="5"/>
    <x v="2"/>
    <s v="Innanlands"/>
    <m/>
  </r>
  <r>
    <s v="Ólafsvík"/>
    <s v="Grundarfjörður"/>
    <n v="350"/>
    <x v="14"/>
    <s v="Vesturland"/>
    <x v="6"/>
    <x v="3"/>
    <s v="Sala utan svæðis - flj."/>
    <n v="107209"/>
    <n v="92.735785000000007"/>
    <x v="5"/>
    <x v="2"/>
    <s v="Innanlands"/>
    <m/>
  </r>
  <r>
    <s v="Reykjavík"/>
    <s v="Grundarfjörður"/>
    <n v="350"/>
    <x v="14"/>
    <s v="Vesturland"/>
    <x v="6"/>
    <x v="3"/>
    <s v="Sala utan svæðis - flj."/>
    <n v="182080"/>
    <n v="157.4992"/>
    <x v="5"/>
    <x v="2"/>
    <s v="Innanlands"/>
    <m/>
  </r>
  <r>
    <s v="Grundarfjörður"/>
    <s v="Grundarfjörður"/>
    <n v="350"/>
    <x v="14"/>
    <s v="Vesturland"/>
    <x v="7"/>
    <x v="3"/>
    <s v="Sala innan svæðis - flj."/>
    <n v="25779"/>
    <n v="22.298835"/>
    <x v="4"/>
    <x v="0"/>
    <s v="Innanlands"/>
    <m/>
  </r>
  <r>
    <s v="Grundarfjörður"/>
    <s v="Grundarfjörður"/>
    <n v="350"/>
    <x v="14"/>
    <s v="Vesturland"/>
    <x v="8"/>
    <x v="3"/>
    <s v="Sala innan svæðis - flj."/>
    <n v="182751"/>
    <n v="158.07961499999999"/>
    <x v="4"/>
    <x v="2"/>
    <s v="Innanlands"/>
    <m/>
  </r>
  <r>
    <s v="Grundarfjörður"/>
    <s v="Grundarfjörður"/>
    <n v="350"/>
    <x v="14"/>
    <s v="Vesturland"/>
    <x v="9"/>
    <x v="3"/>
    <s v="Sala innan svæðis - flj."/>
    <n v="703536"/>
    <n v="608.55863999999997"/>
    <x v="4"/>
    <x v="2"/>
    <s v="Innanlands"/>
    <m/>
  </r>
  <r>
    <s v="Grundarfjörður"/>
    <s v="Grundarfjörður"/>
    <n v="350"/>
    <x v="14"/>
    <s v="Vesturland"/>
    <x v="10"/>
    <x v="3"/>
    <s v="Sala innan svæðis - flj."/>
    <n v="285400"/>
    <n v="246.87100000000001"/>
    <x v="4"/>
    <x v="2"/>
    <s v="Innanlands"/>
    <m/>
  </r>
  <r>
    <s v="Ólafsvík"/>
    <s v="Grundarfjörður"/>
    <n v="350"/>
    <x v="14"/>
    <s v="Vesturland"/>
    <x v="9"/>
    <x v="3"/>
    <s v="Sala utan svæðis - flj."/>
    <n v="553274"/>
    <n v="478.58201000000003"/>
    <x v="4"/>
    <x v="2"/>
    <s v="Innanlands"/>
    <m/>
  </r>
  <r>
    <s v="Ólafsvík"/>
    <s v="Grundarfjörður"/>
    <n v="350"/>
    <x v="14"/>
    <s v="Vesturland"/>
    <x v="10"/>
    <x v="3"/>
    <s v="Sala utan svæðis - flj."/>
    <n v="132210"/>
    <n v="114.36165"/>
    <x v="4"/>
    <x v="2"/>
    <s v="Innanlands"/>
    <m/>
  </r>
  <r>
    <s v="Reykjavík"/>
    <s v="Grundarfjörður"/>
    <n v="350"/>
    <x v="14"/>
    <s v="Vesturland"/>
    <x v="7"/>
    <x v="3"/>
    <s v="Sala utan svæðis - flj."/>
    <n v="33711"/>
    <n v="29.160014999999998"/>
    <x v="4"/>
    <x v="0"/>
    <s v="Innanlands"/>
    <m/>
  </r>
  <r>
    <s v="Reykjavík"/>
    <s v="Grundarfjörður"/>
    <n v="350"/>
    <x v="14"/>
    <s v="Vesturland"/>
    <x v="9"/>
    <x v="3"/>
    <s v="Sala utan svæðis - flj."/>
    <n v="2047255"/>
    <n v="1770.875575"/>
    <x v="4"/>
    <x v="2"/>
    <s v="Innanlands"/>
    <m/>
  </r>
  <r>
    <s v="Reykjavík"/>
    <s v="Grundarfjörður"/>
    <n v="350"/>
    <x v="14"/>
    <s v="Vesturland"/>
    <x v="10"/>
    <x v="3"/>
    <s v="Sala utan svæðis - flj."/>
    <n v="88581"/>
    <n v="76.622565000000009"/>
    <x v="4"/>
    <x v="2"/>
    <s v="Innanlands"/>
    <m/>
  </r>
  <r>
    <s v="Söludælur"/>
    <s v="Grundarfjörður"/>
    <n v="350"/>
    <x v="14"/>
    <s v="Vesturland"/>
    <x v="6"/>
    <x v="3"/>
    <s v="Sala innan svæðis - flj."/>
    <n v="14986"/>
    <n v="12.96289"/>
    <x v="5"/>
    <x v="2"/>
    <s v="Innanlands"/>
    <m/>
  </r>
  <r>
    <s v="Söludælur"/>
    <s v="Grundarfjörður"/>
    <n v="350"/>
    <x v="14"/>
    <s v="Vesturland"/>
    <x v="6"/>
    <x v="3"/>
    <s v="Sala innan svæðis - flj."/>
    <n v="49262"/>
    <n v="42.611629999999998"/>
    <x v="5"/>
    <x v="3"/>
    <s v="Innanlands"/>
    <m/>
  </r>
  <r>
    <s v="Söludælur"/>
    <s v="Grundarfjörður"/>
    <n v="350"/>
    <x v="14"/>
    <s v="Vesturland"/>
    <x v="1"/>
    <x v="0"/>
    <s v="Sala innan svæðis - flj."/>
    <n v="237545"/>
    <n v="178.15875"/>
    <x v="4"/>
    <x v="0"/>
    <s v="Innanlands"/>
    <m/>
  </r>
  <r>
    <s v="Söludælur"/>
    <s v="Grundarfjörður"/>
    <n v="350"/>
    <x v="14"/>
    <s v="Vesturland"/>
    <x v="7"/>
    <x v="3"/>
    <s v="Sala innan svæðis - flj."/>
    <n v="358256"/>
    <n v="309.89143999999999"/>
    <x v="4"/>
    <x v="0"/>
    <s v="Innanlands"/>
    <m/>
  </r>
  <r>
    <s v="Söludælur"/>
    <s v="Grundarfjörður"/>
    <n v="350"/>
    <x v="14"/>
    <s v="Vesturland"/>
    <x v="1"/>
    <x v="0"/>
    <s v="Sala innan svæðis - flj."/>
    <n v="190827"/>
    <n v="143.12025"/>
    <x v="4"/>
    <x v="0"/>
    <s v="Innanlands"/>
    <m/>
  </r>
  <r>
    <s v="Söludælur"/>
    <s v="Grundarfjörður"/>
    <n v="350"/>
    <x v="14"/>
    <s v="Vesturland"/>
    <x v="7"/>
    <x v="3"/>
    <s v="Sala innan svæðis - flj."/>
    <n v="108624"/>
    <n v="93.959759999999989"/>
    <x v="4"/>
    <x v="0"/>
    <s v="Innanlands"/>
    <m/>
  </r>
  <r>
    <s v="Grundarfjörður"/>
    <s v="Grundarfjörður"/>
    <n v="350"/>
    <x v="14"/>
    <s v="Vesturland"/>
    <x v="6"/>
    <x v="3"/>
    <s v="Sala innan svæðis - flj."/>
    <n v="147959"/>
    <n v="127.98453500000001"/>
    <x v="3"/>
    <x v="2"/>
    <s v="Innanlands"/>
    <m/>
  </r>
  <r>
    <s v="Ólafsvík"/>
    <s v="Grundarfjörður"/>
    <n v="350"/>
    <x v="14"/>
    <s v="Vesturland"/>
    <x v="6"/>
    <x v="3"/>
    <s v="Sala utan svæðis - flj."/>
    <n v="17205"/>
    <n v="14.882325000000002"/>
    <x v="3"/>
    <x v="2"/>
    <s v="Innanlands"/>
    <m/>
  </r>
  <r>
    <s v="Grundarfjörður"/>
    <s v="Grundarfjörður"/>
    <n v="350"/>
    <x v="14"/>
    <s v="Vesturland"/>
    <x v="7"/>
    <x v="3"/>
    <s v="Sala innan svæðis - flj."/>
    <n v="73598"/>
    <n v="63.662269999999999"/>
    <x v="2"/>
    <x v="0"/>
    <s v="Innanlands"/>
    <m/>
  </r>
  <r>
    <s v="Reykjavík"/>
    <s v="Grundarfjörður"/>
    <n v="350"/>
    <x v="14"/>
    <s v="Vesturland"/>
    <x v="6"/>
    <x v="3"/>
    <s v="Sala utan svæðis - flj."/>
    <n v="149231"/>
    <n v="129.08481499999999"/>
    <x v="3"/>
    <x v="2"/>
    <s v="Innanlands"/>
    <m/>
  </r>
  <r>
    <s v="Grundarfjörður"/>
    <s v="Grundarfjörður"/>
    <n v="350"/>
    <x v="14"/>
    <s v="Vesturland"/>
    <x v="8"/>
    <x v="3"/>
    <s v="Sala innan svæðis - flj."/>
    <n v="163195"/>
    <n v="141.16367499999998"/>
    <x v="2"/>
    <x v="2"/>
    <s v="Innanlands"/>
    <m/>
  </r>
  <r>
    <s v="Grundarfjörður"/>
    <s v="Grundarfjörður"/>
    <n v="350"/>
    <x v="14"/>
    <s v="Vesturland"/>
    <x v="9"/>
    <x v="3"/>
    <s v="Sala innan svæðis - flj."/>
    <n v="471159"/>
    <n v="407.55253499999998"/>
    <x v="2"/>
    <x v="2"/>
    <s v="Innanlands"/>
    <m/>
  </r>
  <r>
    <s v="Grundarfjörður"/>
    <s v="Grundarfjörður"/>
    <n v="350"/>
    <x v="14"/>
    <s v="Vesturland"/>
    <x v="10"/>
    <x v="3"/>
    <s v="Sala innan svæðis - flj."/>
    <n v="308202"/>
    <n v="266.59472999999997"/>
    <x v="2"/>
    <x v="2"/>
    <s v="Innanlands"/>
    <m/>
  </r>
  <r>
    <s v="Ólafsvík"/>
    <s v="Grundarfjörður"/>
    <n v="350"/>
    <x v="14"/>
    <s v="Vesturland"/>
    <x v="7"/>
    <x v="3"/>
    <s v="Sala utan svæðis - flj."/>
    <n v="640"/>
    <n v="0.55359999999999998"/>
    <x v="2"/>
    <x v="0"/>
    <s v="Innanlands"/>
    <m/>
  </r>
  <r>
    <s v="Ólafsvík"/>
    <s v="Grundarfjörður"/>
    <n v="350"/>
    <x v="14"/>
    <s v="Vesturland"/>
    <x v="9"/>
    <x v="3"/>
    <s v="Sala utan svæðis - flj."/>
    <n v="141293"/>
    <n v="122.21844499999999"/>
    <x v="2"/>
    <x v="2"/>
    <s v="Innanlands"/>
    <m/>
  </r>
  <r>
    <s v="Reykjavík"/>
    <s v="Grundarfjörður"/>
    <n v="350"/>
    <x v="14"/>
    <s v="Vesturland"/>
    <x v="7"/>
    <x v="3"/>
    <s v="Sala innan svæðis - flj."/>
    <n v="0"/>
    <n v="0"/>
    <x v="2"/>
    <x v="0"/>
    <s v="Innanlands"/>
    <m/>
  </r>
  <r>
    <s v="Reykjavík"/>
    <s v="Grundarfjörður"/>
    <n v="350"/>
    <x v="14"/>
    <s v="Vesturland"/>
    <x v="7"/>
    <x v="3"/>
    <s v="Sala utan svæðis - flj."/>
    <n v="33187"/>
    <n v="28.706755000000001"/>
    <x v="2"/>
    <x v="0"/>
    <s v="Innanlands"/>
    <m/>
  </r>
  <r>
    <s v="Reykjavík"/>
    <s v="Grundarfjörður"/>
    <n v="350"/>
    <x v="14"/>
    <s v="Vesturland"/>
    <x v="9"/>
    <x v="3"/>
    <s v="Sala utan svæðis - flj."/>
    <n v="2291394"/>
    <n v="1982.0558100000001"/>
    <x v="2"/>
    <x v="2"/>
    <s v="Innanlands"/>
    <m/>
  </r>
  <r>
    <s v="Reykjavík"/>
    <s v="Grundarfjörður"/>
    <n v="350"/>
    <x v="14"/>
    <s v="Vesturland"/>
    <x v="10"/>
    <x v="3"/>
    <s v="Sala utan svæðis - flj."/>
    <n v="103856"/>
    <n v="89.835440000000006"/>
    <x v="2"/>
    <x v="2"/>
    <s v="Innanlands"/>
    <m/>
  </r>
  <r>
    <s v="Söludælur"/>
    <s v="Grundarfjörður"/>
    <n v="350"/>
    <x v="14"/>
    <s v="Vesturland"/>
    <x v="6"/>
    <x v="3"/>
    <s v="Sala innan svæðis - flj."/>
    <n v="48412"/>
    <n v="41.876379999999997"/>
    <x v="3"/>
    <x v="3"/>
    <s v="Innanlands"/>
    <m/>
  </r>
  <r>
    <s v="Söludælur"/>
    <s v="Grundarfjörður"/>
    <n v="350"/>
    <x v="14"/>
    <s v="Vesturland"/>
    <x v="1"/>
    <x v="0"/>
    <s v="Sala innan svæðis - flj."/>
    <n v="243531"/>
    <n v="182.64824999999999"/>
    <x v="2"/>
    <x v="0"/>
    <s v="Innanlands"/>
    <m/>
  </r>
  <r>
    <s v="Söludælur"/>
    <s v="Grundarfjörður"/>
    <n v="350"/>
    <x v="14"/>
    <s v="Vesturland"/>
    <x v="7"/>
    <x v="3"/>
    <s v="Sala innan svæðis - flj."/>
    <n v="345512"/>
    <n v="298.86788000000001"/>
    <x v="2"/>
    <x v="0"/>
    <s v="Innanlands"/>
    <m/>
  </r>
  <r>
    <s v="Söludælur"/>
    <s v="Grundarfjörður"/>
    <n v="350"/>
    <x v="14"/>
    <s v="Vesturland"/>
    <x v="1"/>
    <x v="0"/>
    <s v="Sala innan svæðis - flj."/>
    <n v="193289"/>
    <n v="144.96674999999999"/>
    <x v="2"/>
    <x v="0"/>
    <s v="Innanlands"/>
    <m/>
  </r>
  <r>
    <s v="Söludælur"/>
    <s v="Grundarfjörður"/>
    <n v="350"/>
    <x v="14"/>
    <s v="Vesturland"/>
    <x v="7"/>
    <x v="3"/>
    <s v="Sala innan svæðis - flj."/>
    <n v="114954"/>
    <n v="99.435209999999998"/>
    <x v="2"/>
    <x v="0"/>
    <s v="Innanlands"/>
    <m/>
  </r>
  <r>
    <s v="Grundarfjörður"/>
    <s v="Grundarfjörður"/>
    <n v="350"/>
    <x v="14"/>
    <s v="Vesturland"/>
    <x v="6"/>
    <x v="3"/>
    <s v="Sala innan svæðis - flj."/>
    <n v="159546"/>
    <n v="138.00729000000001"/>
    <x v="0"/>
    <x v="2"/>
    <s v="Innanlands"/>
    <m/>
  </r>
  <r>
    <s v="Ólafsvík"/>
    <s v="Grundarfjörður"/>
    <n v="350"/>
    <x v="14"/>
    <s v="Vesturland"/>
    <x v="6"/>
    <x v="3"/>
    <s v="Sala utan svæðis - flj."/>
    <n v="20755"/>
    <n v="17.953075000000002"/>
    <x v="0"/>
    <x v="2"/>
    <s v="Innanlands"/>
    <m/>
  </r>
  <r>
    <s v="Grundarfjörður"/>
    <s v="Grundarfjörður"/>
    <n v="350"/>
    <x v="14"/>
    <s v="Vesturland"/>
    <x v="7"/>
    <x v="3"/>
    <s v="Sala innan svæðis - flj."/>
    <n v="240026"/>
    <n v="207.62249"/>
    <x v="1"/>
    <x v="0"/>
    <s v="Innanlands"/>
    <m/>
  </r>
  <r>
    <s v="Grundarfjörður"/>
    <s v="Grundarfjörður"/>
    <n v="350"/>
    <x v="14"/>
    <s v="Vesturland"/>
    <x v="9"/>
    <x v="3"/>
    <s v="Sala innan svæðis - flj."/>
    <n v="528196"/>
    <n v="456.88953999999995"/>
    <x v="1"/>
    <x v="2"/>
    <s v="Innanlands"/>
    <m/>
  </r>
  <r>
    <s v="Grundarfjörður"/>
    <s v="Grundarfjörður"/>
    <n v="350"/>
    <x v="14"/>
    <s v="Vesturland"/>
    <x v="10"/>
    <x v="3"/>
    <s v="Sala innan svæðis - flj."/>
    <n v="244689"/>
    <n v="211.65598499999999"/>
    <x v="1"/>
    <x v="2"/>
    <s v="Innanlands"/>
    <m/>
  </r>
  <r>
    <s v="Ólafsvík"/>
    <s v="Grundarfjörður"/>
    <n v="350"/>
    <x v="14"/>
    <s v="Vesturland"/>
    <x v="7"/>
    <x v="3"/>
    <s v="Sala utan svæðis - flj."/>
    <n v="1718"/>
    <n v="1.48607"/>
    <x v="1"/>
    <x v="0"/>
    <s v="Innanlands"/>
    <m/>
  </r>
  <r>
    <s v="Ólafsvík"/>
    <s v="Grundarfjörður"/>
    <n v="350"/>
    <x v="14"/>
    <s v="Vesturland"/>
    <x v="9"/>
    <x v="3"/>
    <s v="Sala utan svæðis - flj."/>
    <n v="674343"/>
    <n v="583.30669499999999"/>
    <x v="1"/>
    <x v="2"/>
    <s v="Innanlands"/>
    <m/>
  </r>
  <r>
    <s v="Reykjavík"/>
    <s v="Grundarfjörður"/>
    <n v="350"/>
    <x v="14"/>
    <s v="Vesturland"/>
    <x v="6"/>
    <x v="3"/>
    <s v="Sala utan svæðis - flj."/>
    <n v="163102"/>
    <n v="141.08323000000001"/>
    <x v="0"/>
    <x v="2"/>
    <s v="Innanlands"/>
    <m/>
  </r>
  <r>
    <s v="Reyðarfjörður"/>
    <s v="Grundarfjörður"/>
    <n v="350"/>
    <x v="14"/>
    <s v="Vesturland"/>
    <x v="9"/>
    <x v="3"/>
    <s v="Sala utan svæðis - flj."/>
    <n v="193965"/>
    <n v="167.77972500000001"/>
    <x v="1"/>
    <x v="2"/>
    <s v="Innanlands"/>
    <m/>
  </r>
  <r>
    <s v="Reykjavík"/>
    <s v="Grundarfjörður"/>
    <n v="350"/>
    <x v="14"/>
    <s v="Vesturland"/>
    <x v="1"/>
    <x v="0"/>
    <s v="Sala innan svæðis - flj."/>
    <n v="0"/>
    <n v="0"/>
    <x v="1"/>
    <x v="0"/>
    <s v="Innanlands"/>
    <m/>
  </r>
  <r>
    <s v="Reykjavík"/>
    <s v="Grundarfjörður"/>
    <n v="350"/>
    <x v="14"/>
    <s v="Vesturland"/>
    <x v="1"/>
    <x v="0"/>
    <s v="Sala utan svæðis - flj."/>
    <n v="20047"/>
    <n v="15.03525"/>
    <x v="1"/>
    <x v="0"/>
    <s v="Innanlands"/>
    <m/>
  </r>
  <r>
    <s v="Reykjavík"/>
    <s v="Grundarfjörður"/>
    <n v="350"/>
    <x v="14"/>
    <s v="Vesturland"/>
    <x v="7"/>
    <x v="3"/>
    <s v="Sala utan svæðis - flj."/>
    <n v="33329"/>
    <n v="28.829584999999998"/>
    <x v="1"/>
    <x v="0"/>
    <s v="Innanlands"/>
    <m/>
  </r>
  <r>
    <s v="Reykjavík"/>
    <s v="Grundarfjörður"/>
    <n v="350"/>
    <x v="14"/>
    <s v="Vesturland"/>
    <x v="9"/>
    <x v="3"/>
    <s v="Sala utan svæðis - flj."/>
    <n v="1851767"/>
    <n v="1601.7784550000001"/>
    <x v="1"/>
    <x v="2"/>
    <s v="Innanlands"/>
    <m/>
  </r>
  <r>
    <s v="Reykjavík"/>
    <s v="Grundarfjörður"/>
    <n v="350"/>
    <x v="14"/>
    <s v="Vesturland"/>
    <x v="10"/>
    <x v="3"/>
    <s v="Sala utan svæðis - flj."/>
    <n v="166978"/>
    <n v="144.43597"/>
    <x v="1"/>
    <x v="2"/>
    <s v="Innanlands"/>
    <m/>
  </r>
  <r>
    <s v="Söludælur"/>
    <s v="Grundarfjörður"/>
    <n v="350"/>
    <x v="14"/>
    <s v="Vesturland"/>
    <x v="6"/>
    <x v="3"/>
    <s v="Sala innan svæðis - flj."/>
    <n v="50955"/>
    <n v="44.076074999999996"/>
    <x v="0"/>
    <x v="3"/>
    <s v="Innanlands"/>
    <m/>
  </r>
  <r>
    <s v="Söludælur"/>
    <s v="Grundarfjörður"/>
    <n v="350"/>
    <x v="14"/>
    <s v="Vesturland"/>
    <x v="1"/>
    <x v="0"/>
    <s v="Sala innan svæðis - flj."/>
    <n v="208284"/>
    <n v="156.21299999999999"/>
    <x v="1"/>
    <x v="0"/>
    <s v="Innanlands"/>
    <m/>
  </r>
  <r>
    <s v="Söludælur"/>
    <s v="Grundarfjörður"/>
    <n v="350"/>
    <x v="14"/>
    <s v="Vesturland"/>
    <x v="7"/>
    <x v="3"/>
    <s v="Sala innan svæðis - flj."/>
    <n v="137421"/>
    <n v="118.869165"/>
    <x v="1"/>
    <x v="0"/>
    <s v="Innanlands"/>
    <m/>
  </r>
  <r>
    <s v="Söludælur"/>
    <s v="Grundarfjörður"/>
    <n v="350"/>
    <x v="14"/>
    <s v="Vesturland"/>
    <x v="1"/>
    <x v="0"/>
    <s v="Sala innan svæðis - flj."/>
    <n v="227455"/>
    <n v="170.59125"/>
    <x v="1"/>
    <x v="0"/>
    <s v="Innanlands"/>
    <m/>
  </r>
  <r>
    <s v="Söludælur"/>
    <s v="Grundarfjörður"/>
    <n v="350"/>
    <x v="14"/>
    <s v="Vesturland"/>
    <x v="7"/>
    <x v="3"/>
    <s v="Sala innan svæðis - flj."/>
    <n v="118450"/>
    <n v="102.45925"/>
    <x v="1"/>
    <x v="0"/>
    <s v="Innanlands"/>
    <m/>
  </r>
  <r>
    <s v="Söludælur"/>
    <s v="Arnarstapi"/>
    <n v="355"/>
    <x v="15"/>
    <s v="Vesturland"/>
    <x v="1"/>
    <x v="0"/>
    <s v="Sala innan svæðis - flj."/>
    <n v="43543"/>
    <n v="32.657249999999998"/>
    <x v="0"/>
    <x v="0"/>
    <s v="Innanlands"/>
    <m/>
  </r>
  <r>
    <s v="Söludælur"/>
    <s v="Ólafsvík"/>
    <n v="355"/>
    <x v="15"/>
    <s v="Vesturland"/>
    <x v="1"/>
    <x v="0"/>
    <s v="Sala innan svæðis - flj."/>
    <n v="213506"/>
    <n v="160.12950000000001"/>
    <x v="0"/>
    <x v="0"/>
    <s v="Innanlands"/>
    <m/>
  </r>
  <r>
    <s v="Söludælur"/>
    <s v="Ólafsvík"/>
    <n v="355"/>
    <x v="15"/>
    <s v="Vesturland"/>
    <x v="0"/>
    <x v="0"/>
    <s v="Sala innan svæðis - flj."/>
    <n v="165334"/>
    <n v="124.0005"/>
    <x v="0"/>
    <x v="0"/>
    <s v="Innanlands"/>
    <m/>
  </r>
  <r>
    <s v="Söludælur"/>
    <s v="Ólafsvík"/>
    <n v="355"/>
    <x v="15"/>
    <s v="Vesturland"/>
    <x v="6"/>
    <x v="3"/>
    <s v="Sala innan svæðis - flj."/>
    <n v="16483"/>
    <n v="14.257795"/>
    <x v="1"/>
    <x v="3"/>
    <s v="Innanlands"/>
    <m/>
  </r>
  <r>
    <s v="Ólafsvík"/>
    <s v="Arnarstapi"/>
    <n v="355"/>
    <x v="15"/>
    <s v="Vesturland"/>
    <x v="7"/>
    <x v="3"/>
    <s v="Sala utan svæðis - flj."/>
    <n v="898"/>
    <n v="0.77676999999999996"/>
    <x v="0"/>
    <x v="0"/>
    <s v="Innanlands"/>
    <m/>
  </r>
  <r>
    <s v="Ólafsvík"/>
    <s v="Ólafsvík"/>
    <n v="355"/>
    <x v="15"/>
    <s v="Vesturland"/>
    <x v="7"/>
    <x v="3"/>
    <s v="Sala innan svæðis - flj."/>
    <n v="22525"/>
    <n v="19.484124999999999"/>
    <x v="0"/>
    <x v="0"/>
    <s v="Innanlands"/>
    <m/>
  </r>
  <r>
    <s v="Ólafsvík"/>
    <s v="Ólafsvík"/>
    <n v="355"/>
    <x v="15"/>
    <s v="Vesturland"/>
    <x v="9"/>
    <x v="3"/>
    <s v="Sala innan svæðis - flj."/>
    <n v="588114"/>
    <n v="508.71861000000001"/>
    <x v="0"/>
    <x v="2"/>
    <s v="Innanlands"/>
    <m/>
  </r>
  <r>
    <s v="Ólafsvík"/>
    <s v="Ólafsvík"/>
    <n v="355"/>
    <x v="15"/>
    <s v="Vesturland"/>
    <x v="6"/>
    <x v="3"/>
    <s v="Sala innan svæðis - flj."/>
    <n v="192342"/>
    <n v="166.37582999999998"/>
    <x v="1"/>
    <x v="2"/>
    <s v="Innanlands"/>
    <m/>
  </r>
  <r>
    <s v="Reykjavík"/>
    <s v="Arnarstapi"/>
    <n v="355"/>
    <x v="15"/>
    <s v="Vesturland"/>
    <x v="6"/>
    <x v="3"/>
    <s v="Sala utan svæðis - flj."/>
    <n v="24132"/>
    <n v="20.874179999999999"/>
    <x v="1"/>
    <x v="3"/>
    <s v="Innanlands"/>
    <m/>
  </r>
  <r>
    <s v="Reykjavík"/>
    <s v="Ólafsvík"/>
    <n v="355"/>
    <x v="15"/>
    <s v="Vesturland"/>
    <x v="9"/>
    <x v="3"/>
    <s v="Sala utan svæðis - flj."/>
    <n v="166421"/>
    <n v="143.95416500000002"/>
    <x v="0"/>
    <x v="2"/>
    <s v="Innanlands"/>
    <m/>
  </r>
  <r>
    <s v="Reykjavík"/>
    <s v="Ólafsvík"/>
    <n v="355"/>
    <x v="15"/>
    <s v="Vesturland"/>
    <x v="6"/>
    <x v="3"/>
    <s v="Sala utan svæðis - flj."/>
    <n v="63501"/>
    <n v="54.928364999999999"/>
    <x v="1"/>
    <x v="2"/>
    <s v="Innanlands"/>
    <m/>
  </r>
  <r>
    <s v="Ólafsvík"/>
    <s v="Ólafsvík"/>
    <n v="355"/>
    <x v="15"/>
    <s v="Vesturland"/>
    <x v="9"/>
    <x v="3"/>
    <s v="Sala ekki flutningsjöfnuð"/>
    <n v="11960"/>
    <n v="10.3454"/>
    <x v="1"/>
    <x v="2"/>
    <s v="Millilanda"/>
    <m/>
  </r>
  <r>
    <s v="Söludælur"/>
    <s v="Hellissandur"/>
    <n v="360"/>
    <x v="15"/>
    <s v="Vesturland"/>
    <x v="6"/>
    <x v="3"/>
    <s v="Sala innan svæðis - flj."/>
    <n v="50325"/>
    <n v="43.531125000000003"/>
    <x v="1"/>
    <x v="3"/>
    <s v="Innanlands"/>
    <m/>
  </r>
  <r>
    <s v="Reykjavík"/>
    <s v="Hellissandur"/>
    <n v="360"/>
    <x v="15"/>
    <s v="Vesturland"/>
    <x v="6"/>
    <x v="3"/>
    <s v="Sala utan svæðis - flj."/>
    <n v="216636"/>
    <n v="187.39013999999997"/>
    <x v="1"/>
    <x v="2"/>
    <s v="Innanlands"/>
    <m/>
  </r>
  <r>
    <s v="Söludælur"/>
    <s v="Arnarstapi"/>
    <n v="355"/>
    <x v="15"/>
    <s v="Vesturland"/>
    <x v="7"/>
    <x v="3"/>
    <s v="Sala innan svæðis - flj."/>
    <n v="31374"/>
    <n v="27.13851"/>
    <x v="0"/>
    <x v="0"/>
    <s v="Innanlands"/>
    <m/>
  </r>
  <r>
    <s v="Söludælur"/>
    <s v="Arnarstapi"/>
    <n v="355"/>
    <x v="15"/>
    <s v="Vesturland"/>
    <x v="6"/>
    <x v="3"/>
    <s v="Sala innan svæðis - flj."/>
    <n v="5367"/>
    <n v="4.642455"/>
    <x v="2"/>
    <x v="3"/>
    <s v="Innanlands"/>
    <m/>
  </r>
  <r>
    <s v="Söludælur"/>
    <s v="Arnarstapi"/>
    <n v="355"/>
    <x v="15"/>
    <s v="Vesturland"/>
    <x v="6"/>
    <x v="3"/>
    <s v="Sala innan svæðis - flj."/>
    <n v="107997"/>
    <n v="93.417405000000002"/>
    <x v="2"/>
    <x v="3"/>
    <s v="Innanlands"/>
    <m/>
  </r>
  <r>
    <s v="Söludælur"/>
    <s v="Ólafsvík"/>
    <n v="355"/>
    <x v="15"/>
    <s v="Vesturland"/>
    <x v="7"/>
    <x v="3"/>
    <s v="Sala innan svæðis - flj."/>
    <n v="807814"/>
    <n v="698.75910999999996"/>
    <x v="0"/>
    <x v="0"/>
    <s v="Innanlands"/>
    <m/>
  </r>
  <r>
    <s v="Söludælur"/>
    <s v="Ólafsvík"/>
    <n v="355"/>
    <x v="15"/>
    <s v="Vesturland"/>
    <x v="6"/>
    <x v="3"/>
    <s v="Sala innan svæðis - flj."/>
    <n v="41710"/>
    <n v="36.079149999999998"/>
    <x v="2"/>
    <x v="2"/>
    <s v="Innanlands"/>
    <m/>
  </r>
  <r>
    <s v="Ólafsvík"/>
    <s v="Ólafsvík"/>
    <n v="355"/>
    <x v="15"/>
    <s v="Vesturland"/>
    <x v="7"/>
    <x v="3"/>
    <s v="Sala innan svæðis - flj."/>
    <n v="18565"/>
    <n v="16.058724999999999"/>
    <x v="3"/>
    <x v="0"/>
    <s v="Innanlands"/>
    <m/>
  </r>
  <r>
    <s v="Ólafsvík"/>
    <s v="Ólafsvík"/>
    <n v="355"/>
    <x v="15"/>
    <s v="Vesturland"/>
    <x v="9"/>
    <x v="3"/>
    <s v="Sala innan svæðis - flj."/>
    <n v="348665"/>
    <n v="301.59522499999997"/>
    <x v="3"/>
    <x v="2"/>
    <s v="Innanlands"/>
    <m/>
  </r>
  <r>
    <s v="Ólafsvík"/>
    <s v="Ólafsvík"/>
    <n v="355"/>
    <x v="15"/>
    <s v="Vesturland"/>
    <x v="10"/>
    <x v="3"/>
    <s v="Sala innan svæðis - flj."/>
    <n v="96250"/>
    <n v="83.256249999999994"/>
    <x v="3"/>
    <x v="2"/>
    <s v="Innanlands"/>
    <m/>
  </r>
  <r>
    <s v="Söludælur"/>
    <s v="Ólafsvík"/>
    <n v="355"/>
    <x v="15"/>
    <s v="Vesturland"/>
    <x v="6"/>
    <x v="3"/>
    <s v="Sala innan svæðis - flj."/>
    <n v="28984"/>
    <n v="25.071159999999999"/>
    <x v="2"/>
    <x v="2"/>
    <s v="Innanlands"/>
    <m/>
  </r>
  <r>
    <s v="Ólafsvík"/>
    <s v="Ólafsvík"/>
    <n v="355"/>
    <x v="15"/>
    <s v="Vesturland"/>
    <x v="6"/>
    <x v="3"/>
    <s v="Sala innan svæðis - flj."/>
    <n v="214354"/>
    <n v="185.41620999999998"/>
    <x v="2"/>
    <x v="2"/>
    <s v="Innanlands"/>
    <m/>
  </r>
  <r>
    <s v="Reyðarfjörður"/>
    <s v="Ólafsvík"/>
    <n v="355"/>
    <x v="15"/>
    <s v="Vesturland"/>
    <x v="6"/>
    <x v="3"/>
    <s v="Sala utan svæðis - flj."/>
    <n v="12571"/>
    <n v="10.873914999999998"/>
    <x v="2"/>
    <x v="2"/>
    <s v="Innanlands"/>
    <m/>
  </r>
  <r>
    <s v="Reykjavík"/>
    <s v="Ólafsvík"/>
    <n v="355"/>
    <x v="15"/>
    <s v="Vesturland"/>
    <x v="9"/>
    <x v="3"/>
    <s v="Sala utan svæðis - flj."/>
    <n v="118439"/>
    <n v="102.449735"/>
    <x v="3"/>
    <x v="2"/>
    <s v="Innanlands"/>
    <m/>
  </r>
  <r>
    <s v="Reykjavík"/>
    <s v="Arnarstapi"/>
    <n v="355"/>
    <x v="15"/>
    <s v="Vesturland"/>
    <x v="6"/>
    <x v="3"/>
    <s v="Sala utan svæðis - flj."/>
    <n v="15621"/>
    <n v="13.512165"/>
    <x v="2"/>
    <x v="3"/>
    <s v="Innanlands"/>
    <m/>
  </r>
  <r>
    <s v="Söludælur"/>
    <s v="Arnarstapi"/>
    <n v="355"/>
    <x v="15"/>
    <s v="Vesturland"/>
    <x v="1"/>
    <x v="0"/>
    <s v="Sala innan svæðis - flj."/>
    <n v="121625"/>
    <n v="91.21875"/>
    <x v="3"/>
    <x v="0"/>
    <s v="Innanlands"/>
    <m/>
  </r>
  <r>
    <s v="Söludælur"/>
    <s v="Arnarstapi"/>
    <n v="355"/>
    <x v="15"/>
    <s v="Vesturland"/>
    <x v="7"/>
    <x v="3"/>
    <s v="Sala innan svæðis - flj."/>
    <n v="93159"/>
    <n v="80.582535000000007"/>
    <x v="3"/>
    <x v="0"/>
    <s v="Innanlands"/>
    <m/>
  </r>
  <r>
    <s v="Söludælur"/>
    <s v="Ólafsvík"/>
    <n v="355"/>
    <x v="15"/>
    <s v="Vesturland"/>
    <x v="1"/>
    <x v="0"/>
    <s v="Sala innan svæðis - flj."/>
    <n v="282085"/>
    <n v="211.56375"/>
    <x v="3"/>
    <x v="0"/>
    <s v="Innanlands"/>
    <m/>
  </r>
  <r>
    <s v="Söludælur"/>
    <s v="Ólafsvík"/>
    <n v="355"/>
    <x v="15"/>
    <s v="Vesturland"/>
    <x v="0"/>
    <x v="0"/>
    <s v="Sala innan svæðis - flj."/>
    <n v="263262"/>
    <n v="197.44649999999999"/>
    <x v="3"/>
    <x v="0"/>
    <s v="Innanlands"/>
    <m/>
  </r>
  <r>
    <s v="Söludælur"/>
    <s v="Ólafsvík"/>
    <n v="355"/>
    <x v="15"/>
    <s v="Vesturland"/>
    <x v="7"/>
    <x v="3"/>
    <s v="Sala innan svæðis - flj."/>
    <n v="942457"/>
    <n v="815.22530499999993"/>
    <x v="3"/>
    <x v="0"/>
    <s v="Innanlands"/>
    <m/>
  </r>
  <r>
    <s v="Reykjavík"/>
    <s v="Ólafsvík"/>
    <n v="355"/>
    <x v="15"/>
    <s v="Vesturland"/>
    <x v="6"/>
    <x v="3"/>
    <s v="Sala utan svæðis - flj."/>
    <n v="53385"/>
    <n v="46.178024999999998"/>
    <x v="2"/>
    <x v="2"/>
    <s v="Innanlands"/>
    <m/>
  </r>
  <r>
    <s v="Söludælur"/>
    <s v="Hellissandur"/>
    <n v="360"/>
    <x v="15"/>
    <s v="Vesturland"/>
    <x v="6"/>
    <x v="3"/>
    <s v="Sala innan svæðis - flj."/>
    <n v="50666"/>
    <n v="43.826089999999994"/>
    <x v="2"/>
    <x v="2"/>
    <s v="Innanlands"/>
    <m/>
  </r>
  <r>
    <s v="Ólafsvík"/>
    <s v="Hellissandur"/>
    <n v="360"/>
    <x v="15"/>
    <s v="Vesturland"/>
    <x v="6"/>
    <x v="3"/>
    <s v="Sala utan svæðis - flj."/>
    <n v="3874"/>
    <n v="3.3510099999999996"/>
    <x v="2"/>
    <x v="2"/>
    <s v="Innanlands"/>
    <m/>
  </r>
  <r>
    <s v="Ólafsvík"/>
    <s v="Ólafsvík"/>
    <n v="355"/>
    <x v="15"/>
    <s v="Vesturland"/>
    <x v="7"/>
    <x v="3"/>
    <s v="Sala innan svæðis - flj."/>
    <n v="9118"/>
    <n v="7.8870699999999996"/>
    <x v="5"/>
    <x v="0"/>
    <s v="Innanlands"/>
    <m/>
  </r>
  <r>
    <s v="Ólafsvík"/>
    <s v="Ólafsvík"/>
    <n v="355"/>
    <x v="15"/>
    <s v="Vesturland"/>
    <x v="9"/>
    <x v="3"/>
    <s v="Sala innan svæðis - flj."/>
    <n v="406986"/>
    <n v="352.04289"/>
    <x v="5"/>
    <x v="2"/>
    <s v="Innanlands"/>
    <m/>
  </r>
  <r>
    <s v="Ólafsvík"/>
    <s v="Ólafsvík"/>
    <n v="355"/>
    <x v="15"/>
    <s v="Vesturland"/>
    <x v="10"/>
    <x v="3"/>
    <s v="Sala innan svæðis - flj."/>
    <n v="100697"/>
    <n v="87.102904999999993"/>
    <x v="5"/>
    <x v="2"/>
    <s v="Innanlands"/>
    <m/>
  </r>
  <r>
    <s v="Reykjavík"/>
    <s v="Hellissandur"/>
    <n v="360"/>
    <x v="15"/>
    <s v="Vesturland"/>
    <x v="6"/>
    <x v="3"/>
    <s v="Sala utan svæðis - flj."/>
    <n v="371240"/>
    <n v="321.12259999999998"/>
    <x v="2"/>
    <x v="2"/>
    <s v="Innanlands"/>
    <m/>
  </r>
  <r>
    <s v="Söludælur"/>
    <s v="Ólafsvík"/>
    <n v="355"/>
    <x v="15"/>
    <s v="Vesturland"/>
    <x v="7"/>
    <x v="3"/>
    <s v="Sala ekki flutningsjöfnuð"/>
    <n v="0"/>
    <n v="0"/>
    <x v="1"/>
    <x v="0"/>
    <s v="Millilanda"/>
    <m/>
  </r>
  <r>
    <s v="Söludælur"/>
    <s v="Arnarstapi"/>
    <n v="355"/>
    <x v="15"/>
    <s v="Vesturland"/>
    <x v="6"/>
    <x v="3"/>
    <s v="Sala innan svæðis - flj."/>
    <n v="62777"/>
    <n v="54.302104999999997"/>
    <x v="4"/>
    <x v="3"/>
    <s v="Innanlands"/>
    <m/>
  </r>
  <r>
    <s v="Söludælur"/>
    <s v="Ólafsvík"/>
    <n v="355"/>
    <x v="15"/>
    <s v="Vesturland"/>
    <x v="6"/>
    <x v="3"/>
    <s v="Sala innan svæðis - flj."/>
    <n v="41652"/>
    <n v="36.028980000000004"/>
    <x v="4"/>
    <x v="2"/>
    <s v="Innanlands"/>
    <m/>
  </r>
  <r>
    <s v="Söludælur"/>
    <s v="Ólafsvík"/>
    <n v="355"/>
    <x v="15"/>
    <s v="Vesturland"/>
    <x v="6"/>
    <x v="3"/>
    <s v="Sala innan svæðis - flj."/>
    <n v="41909"/>
    <n v="36.251284999999996"/>
    <x v="4"/>
    <x v="2"/>
    <s v="Innanlands"/>
    <m/>
  </r>
  <r>
    <s v="Reykjavík"/>
    <s v="Ólafsvík"/>
    <n v="355"/>
    <x v="15"/>
    <s v="Vesturland"/>
    <x v="7"/>
    <x v="3"/>
    <s v="Sala utan svæðis - flj."/>
    <n v="1902"/>
    <n v="1.64523"/>
    <x v="5"/>
    <x v="0"/>
    <s v="Innanlands"/>
    <m/>
  </r>
  <r>
    <s v="Reykjavík"/>
    <s v="Ólafsvík"/>
    <n v="355"/>
    <x v="15"/>
    <s v="Vesturland"/>
    <x v="9"/>
    <x v="3"/>
    <s v="Sala utan svæðis - flj."/>
    <n v="64512"/>
    <n v="55.802879999999995"/>
    <x v="5"/>
    <x v="2"/>
    <s v="Innanlands"/>
    <m/>
  </r>
  <r>
    <s v="Söludælur"/>
    <s v="Arnarstapi"/>
    <n v="355"/>
    <x v="15"/>
    <s v="Vesturland"/>
    <x v="1"/>
    <x v="0"/>
    <s v="Sala innan svæðis - flj."/>
    <n v="108668"/>
    <n v="81.501000000000005"/>
    <x v="5"/>
    <x v="0"/>
    <s v="Innanlands"/>
    <m/>
  </r>
  <r>
    <s v="Söludælur"/>
    <s v="Arnarstapi"/>
    <n v="355"/>
    <x v="15"/>
    <s v="Vesturland"/>
    <x v="7"/>
    <x v="3"/>
    <s v="Sala innan svæðis - flj."/>
    <n v="93560"/>
    <n v="80.929400000000001"/>
    <x v="5"/>
    <x v="0"/>
    <s v="Innanlands"/>
    <m/>
  </r>
  <r>
    <s v="Ólafsvík"/>
    <s v="Arnarstapi"/>
    <n v="355"/>
    <x v="15"/>
    <s v="Vesturland"/>
    <x v="6"/>
    <x v="3"/>
    <s v="Sala utan svæðis - flj."/>
    <n v="9424"/>
    <n v="8.1517599999999995"/>
    <x v="4"/>
    <x v="3"/>
    <s v="Innanlands"/>
    <m/>
  </r>
  <r>
    <s v="Söludælur"/>
    <s v="Ólafsvík"/>
    <n v="355"/>
    <x v="15"/>
    <s v="Vesturland"/>
    <x v="1"/>
    <x v="0"/>
    <s v="Sala innan svæðis - flj."/>
    <n v="373359"/>
    <n v="280.01925"/>
    <x v="5"/>
    <x v="0"/>
    <s v="Innanlands"/>
    <m/>
  </r>
  <r>
    <s v="Söludælur"/>
    <s v="Ólafsvík"/>
    <n v="355"/>
    <x v="15"/>
    <s v="Vesturland"/>
    <x v="0"/>
    <x v="0"/>
    <s v="Sala innan svæðis - flj."/>
    <n v="199746"/>
    <n v="149.80950000000001"/>
    <x v="5"/>
    <x v="0"/>
    <s v="Innanlands"/>
    <m/>
  </r>
  <r>
    <s v="Söludælur"/>
    <s v="Ólafsvík"/>
    <n v="355"/>
    <x v="15"/>
    <s v="Vesturland"/>
    <x v="7"/>
    <x v="3"/>
    <s v="Sala innan svæðis - flj."/>
    <n v="941016"/>
    <n v="813.97883999999999"/>
    <x v="5"/>
    <x v="0"/>
    <s v="Innanlands"/>
    <m/>
  </r>
  <r>
    <s v="Ólafsvík"/>
    <s v="Ólafsvík"/>
    <n v="355"/>
    <x v="15"/>
    <s v="Vesturland"/>
    <x v="6"/>
    <x v="3"/>
    <s v="Sala innan svæðis - flj."/>
    <n v="248144"/>
    <n v="214.64455999999998"/>
    <x v="4"/>
    <x v="2"/>
    <s v="Innanlands"/>
    <m/>
  </r>
  <r>
    <s v="Reyðarfjörður"/>
    <s v="Ólafsvík"/>
    <n v="355"/>
    <x v="15"/>
    <s v="Vesturland"/>
    <x v="6"/>
    <x v="3"/>
    <s v="Sala utan svæðis - flj."/>
    <n v="500"/>
    <n v="0.4325"/>
    <x v="4"/>
    <x v="2"/>
    <s v="Innanlands"/>
    <m/>
  </r>
  <r>
    <s v="Reykjavík"/>
    <s v="Arnarstapi"/>
    <n v="355"/>
    <x v="15"/>
    <s v="Vesturland"/>
    <x v="6"/>
    <x v="3"/>
    <s v="Sala utan svæðis - flj."/>
    <n v="19801"/>
    <n v="17.127865"/>
    <x v="4"/>
    <x v="3"/>
    <s v="Innanlands"/>
    <m/>
  </r>
  <r>
    <s v="Ólafsvík"/>
    <s v="Ólafsvík"/>
    <n v="355"/>
    <x v="15"/>
    <s v="Vesturland"/>
    <x v="7"/>
    <x v="3"/>
    <s v="Sala innan svæðis - flj."/>
    <n v="24547"/>
    <n v="21.233155"/>
    <x v="7"/>
    <x v="0"/>
    <s v="Innanlands"/>
    <m/>
  </r>
  <r>
    <s v="Ólafsvík"/>
    <s v="Ólafsvík"/>
    <n v="355"/>
    <x v="15"/>
    <s v="Vesturland"/>
    <x v="9"/>
    <x v="3"/>
    <s v="Sala innan svæðis - flj."/>
    <n v="405458"/>
    <n v="350.72116999999997"/>
    <x v="7"/>
    <x v="2"/>
    <s v="Innanlands"/>
    <m/>
  </r>
  <r>
    <s v="Ólafsvík"/>
    <s v="Ólafsvík"/>
    <n v="355"/>
    <x v="15"/>
    <s v="Vesturland"/>
    <x v="10"/>
    <x v="3"/>
    <s v="Sala innan svæðis - flj."/>
    <n v="104408"/>
    <n v="90.312919999999991"/>
    <x v="7"/>
    <x v="2"/>
    <s v="Innanlands"/>
    <m/>
  </r>
  <r>
    <s v="Reykjavík"/>
    <s v="Ólafsvík"/>
    <n v="355"/>
    <x v="15"/>
    <s v="Vesturland"/>
    <x v="6"/>
    <x v="3"/>
    <s v="Sala utan svæðis - flj."/>
    <n v="39834"/>
    <n v="34.456409999999998"/>
    <x v="4"/>
    <x v="2"/>
    <s v="Innanlands"/>
    <m/>
  </r>
  <r>
    <s v="Reykjavík"/>
    <s v="Ólafsvík"/>
    <n v="355"/>
    <x v="15"/>
    <s v="Vesturland"/>
    <x v="7"/>
    <x v="3"/>
    <s v="Sala utan svæðis - flj."/>
    <n v="838"/>
    <n v="0.72487000000000001"/>
    <x v="7"/>
    <x v="0"/>
    <s v="Innanlands"/>
    <m/>
  </r>
  <r>
    <s v="Reykjavík"/>
    <s v="Ólafsvík"/>
    <n v="355"/>
    <x v="15"/>
    <s v="Vesturland"/>
    <x v="9"/>
    <x v="3"/>
    <s v="Sala utan svæðis - flj."/>
    <n v="14232"/>
    <n v="12.31068"/>
    <x v="7"/>
    <x v="2"/>
    <s v="Innanlands"/>
    <m/>
  </r>
  <r>
    <s v="Söludælur"/>
    <s v="Hellissandur"/>
    <n v="360"/>
    <x v="15"/>
    <s v="Vesturland"/>
    <x v="6"/>
    <x v="3"/>
    <s v="Sala innan svæðis - flj."/>
    <n v="68945"/>
    <n v="59.637425"/>
    <x v="4"/>
    <x v="2"/>
    <s v="Innanlands"/>
    <m/>
  </r>
  <r>
    <s v="Ólafsvík"/>
    <s v="Hellissandur"/>
    <n v="360"/>
    <x v="15"/>
    <s v="Vesturland"/>
    <x v="6"/>
    <x v="3"/>
    <s v="Sala utan svæðis - flj."/>
    <n v="5193"/>
    <n v="4.4919449999999994"/>
    <x v="4"/>
    <x v="2"/>
    <s v="Innanlands"/>
    <m/>
  </r>
  <r>
    <s v="Stykkishólmur"/>
    <s v="Arnarstapi"/>
    <n v="355"/>
    <x v="15"/>
    <s v="Vesturland"/>
    <x v="7"/>
    <x v="3"/>
    <s v="Sala utan svæðis - flj."/>
    <n v="3131"/>
    <n v="2.7083150000000002"/>
    <x v="7"/>
    <x v="0"/>
    <s v="Innanlands"/>
    <m/>
  </r>
  <r>
    <s v="Söludælur"/>
    <s v="Arnarstapi"/>
    <n v="355"/>
    <x v="15"/>
    <s v="Vesturland"/>
    <x v="1"/>
    <x v="0"/>
    <s v="Sala innan svæðis - flj."/>
    <n v="107668"/>
    <n v="80.751000000000005"/>
    <x v="7"/>
    <x v="0"/>
    <s v="Innanlands"/>
    <m/>
  </r>
  <r>
    <s v="Söludælur"/>
    <s v="Arnarstapi"/>
    <n v="355"/>
    <x v="15"/>
    <s v="Vesturland"/>
    <x v="7"/>
    <x v="3"/>
    <s v="Sala innan svæðis - flj."/>
    <n v="81169"/>
    <n v="70.211185"/>
    <x v="7"/>
    <x v="0"/>
    <s v="Innanlands"/>
    <m/>
  </r>
  <r>
    <s v="Söludælur"/>
    <s v="Ólafsvík"/>
    <n v="355"/>
    <x v="15"/>
    <s v="Vesturland"/>
    <x v="1"/>
    <x v="0"/>
    <s v="Sala innan svæðis - flj."/>
    <n v="360960"/>
    <n v="270.72000000000003"/>
    <x v="7"/>
    <x v="0"/>
    <s v="Innanlands"/>
    <m/>
  </r>
  <r>
    <s v="Söludælur"/>
    <s v="Ólafsvík"/>
    <n v="355"/>
    <x v="15"/>
    <s v="Vesturland"/>
    <x v="0"/>
    <x v="0"/>
    <s v="Sala innan svæðis - flj."/>
    <n v="263134"/>
    <n v="197.35050000000001"/>
    <x v="7"/>
    <x v="0"/>
    <s v="Innanlands"/>
    <m/>
  </r>
  <r>
    <s v="Söludælur"/>
    <s v="Ólafsvík"/>
    <n v="355"/>
    <x v="15"/>
    <s v="Vesturland"/>
    <x v="7"/>
    <x v="3"/>
    <s v="Sala innan svæðis - flj."/>
    <n v="949192"/>
    <n v="821.05107999999996"/>
    <x v="7"/>
    <x v="0"/>
    <s v="Innanlands"/>
    <m/>
  </r>
  <r>
    <s v="Reykjavík"/>
    <s v="Hellissandur"/>
    <n v="360"/>
    <x v="15"/>
    <s v="Vesturland"/>
    <x v="6"/>
    <x v="3"/>
    <s v="Sala utan svæðis - flj."/>
    <n v="188627"/>
    <n v="163.16235500000002"/>
    <x v="4"/>
    <x v="2"/>
    <s v="Innanlands"/>
    <m/>
  </r>
  <r>
    <s v="Ólafsvík"/>
    <s v="Arnarstapi"/>
    <n v="355"/>
    <x v="15"/>
    <s v="Vesturland"/>
    <x v="7"/>
    <x v="3"/>
    <s v="Sala utan svæðis - flj."/>
    <n v="1820"/>
    <n v="1.5743"/>
    <x v="9"/>
    <x v="0"/>
    <s v="Innanlands"/>
    <m/>
  </r>
  <r>
    <s v="Ólafsvík"/>
    <s v="Ólafsvík"/>
    <n v="355"/>
    <x v="15"/>
    <s v="Vesturland"/>
    <x v="7"/>
    <x v="3"/>
    <s v="Sala innan svæðis - flj."/>
    <n v="27301"/>
    <n v="23.615364999999997"/>
    <x v="9"/>
    <x v="0"/>
    <s v="Innanlands"/>
    <m/>
  </r>
  <r>
    <s v="Ólafsvík"/>
    <s v="Ólafsvík"/>
    <n v="355"/>
    <x v="15"/>
    <s v="Vesturland"/>
    <x v="9"/>
    <x v="3"/>
    <s v="Sala innan svæðis - flj."/>
    <n v="167796"/>
    <n v="145.14354"/>
    <x v="9"/>
    <x v="2"/>
    <s v="Innanlands"/>
    <m/>
  </r>
  <r>
    <s v="Ólafsvík"/>
    <s v="Ólafsvík"/>
    <n v="355"/>
    <x v="15"/>
    <s v="Vesturland"/>
    <x v="10"/>
    <x v="3"/>
    <s v="Sala innan svæðis - flj."/>
    <n v="397186"/>
    <n v="343.56589000000002"/>
    <x v="9"/>
    <x v="2"/>
    <s v="Innanlands"/>
    <m/>
  </r>
  <r>
    <s v="Söludælur"/>
    <s v="Ólafsvík"/>
    <n v="355"/>
    <x v="15"/>
    <s v="Vesturland"/>
    <x v="6"/>
    <x v="3"/>
    <s v="Sala innan svæðis - flj."/>
    <n v="36298"/>
    <n v="31.397770000000001"/>
    <x v="6"/>
    <x v="2"/>
    <s v="Innanlands"/>
    <m/>
  </r>
  <r>
    <s v="Ólafsvík"/>
    <s v="Arnarstapi"/>
    <n v="355"/>
    <x v="15"/>
    <s v="Vesturland"/>
    <x v="6"/>
    <x v="3"/>
    <s v="Sala utan svæðis - flj."/>
    <n v="49110"/>
    <n v="42.480150000000002"/>
    <x v="6"/>
    <x v="3"/>
    <s v="Innanlands"/>
    <m/>
  </r>
  <r>
    <s v="Ólafsvík"/>
    <s v="Ólafsvík"/>
    <n v="355"/>
    <x v="15"/>
    <s v="Vesturland"/>
    <x v="6"/>
    <x v="3"/>
    <s v="Sala innan svæðis - flj."/>
    <n v="482931"/>
    <n v="417.73531500000001"/>
    <x v="6"/>
    <x v="2"/>
    <s v="Innanlands"/>
    <m/>
  </r>
  <r>
    <s v="Reykjavík"/>
    <s v="Ólafsvík"/>
    <n v="355"/>
    <x v="15"/>
    <s v="Vesturland"/>
    <x v="9"/>
    <x v="3"/>
    <s v="Sala utan svæðis - flj."/>
    <n v="7178"/>
    <n v="6.2089699999999999"/>
    <x v="9"/>
    <x v="2"/>
    <s v="Innanlands"/>
    <m/>
  </r>
  <r>
    <s v="Reyðarfjörður"/>
    <s v="Ólafsvík"/>
    <n v="355"/>
    <x v="15"/>
    <s v="Vesturland"/>
    <x v="6"/>
    <x v="3"/>
    <s v="Sala utan svæðis - flj."/>
    <n v="1000"/>
    <n v="0.86499999999999999"/>
    <x v="6"/>
    <x v="2"/>
    <s v="Innanlands"/>
    <m/>
  </r>
  <r>
    <s v="Reykjavík"/>
    <s v="Arnarstapi"/>
    <n v="355"/>
    <x v="15"/>
    <s v="Vesturland"/>
    <x v="6"/>
    <x v="3"/>
    <s v="Sala utan svæðis - flj."/>
    <n v="18724"/>
    <n v="16.196259999999999"/>
    <x v="6"/>
    <x v="3"/>
    <s v="Innanlands"/>
    <m/>
  </r>
  <r>
    <s v="Söludælur"/>
    <s v="Arnarstapi"/>
    <n v="355"/>
    <x v="15"/>
    <s v="Vesturland"/>
    <x v="1"/>
    <x v="0"/>
    <s v="Sala innan svæðis - flj."/>
    <n v="88996"/>
    <n v="66.747"/>
    <x v="9"/>
    <x v="0"/>
    <s v="Innanlands"/>
    <m/>
  </r>
  <r>
    <s v="Söludælur"/>
    <s v="Arnarstapi"/>
    <n v="355"/>
    <x v="15"/>
    <s v="Vesturland"/>
    <x v="7"/>
    <x v="3"/>
    <s v="Sala innan svæðis - flj."/>
    <n v="53622"/>
    <n v="46.383029999999998"/>
    <x v="9"/>
    <x v="0"/>
    <s v="Innanlands"/>
    <m/>
  </r>
  <r>
    <s v="Reykjavík"/>
    <s v="Ólafsvík"/>
    <n v="355"/>
    <x v="15"/>
    <s v="Vesturland"/>
    <x v="6"/>
    <x v="3"/>
    <s v="Sala innan svæðis - flj."/>
    <n v="2858"/>
    <n v="2.4721700000000002"/>
    <x v="6"/>
    <x v="2"/>
    <s v="Innanlands"/>
    <m/>
  </r>
  <r>
    <s v="Söludælur"/>
    <s v="Ólafsvík"/>
    <n v="355"/>
    <x v="15"/>
    <s v="Vesturland"/>
    <x v="1"/>
    <x v="0"/>
    <s v="Sala innan svæðis - flj."/>
    <n v="364079"/>
    <n v="273.05925000000002"/>
    <x v="9"/>
    <x v="0"/>
    <s v="Innanlands"/>
    <m/>
  </r>
  <r>
    <s v="Söludælur"/>
    <s v="Ólafsvík"/>
    <n v="355"/>
    <x v="15"/>
    <s v="Vesturland"/>
    <x v="0"/>
    <x v="0"/>
    <s v="Sala innan svæðis - flj."/>
    <n v="264468"/>
    <n v="198.351"/>
    <x v="9"/>
    <x v="0"/>
    <s v="Innanlands"/>
    <m/>
  </r>
  <r>
    <s v="Söludælur"/>
    <s v="Ólafsvík"/>
    <n v="355"/>
    <x v="15"/>
    <s v="Vesturland"/>
    <x v="7"/>
    <x v="3"/>
    <s v="Sala innan svæðis - flj."/>
    <n v="834843"/>
    <n v="722.13919499999997"/>
    <x v="9"/>
    <x v="0"/>
    <s v="Innanlands"/>
    <m/>
  </r>
  <r>
    <s v="Reykjavík"/>
    <s v="Ólafsvík"/>
    <n v="355"/>
    <x v="15"/>
    <s v="Vesturland"/>
    <x v="6"/>
    <x v="3"/>
    <s v="Sala utan svæðis - flj."/>
    <n v="55354"/>
    <n v="47.881209999999996"/>
    <x v="6"/>
    <x v="2"/>
    <s v="Innanlands"/>
    <m/>
  </r>
  <r>
    <s v="Söludælur"/>
    <s v="Hellissandur"/>
    <n v="360"/>
    <x v="15"/>
    <s v="Vesturland"/>
    <x v="6"/>
    <x v="3"/>
    <s v="Sala innan svæðis - flj."/>
    <n v="75261"/>
    <n v="65.100764999999996"/>
    <x v="6"/>
    <x v="3"/>
    <s v="Innanlands"/>
    <m/>
  </r>
  <r>
    <s v="Ólafsvík"/>
    <s v="Arnarstapi"/>
    <n v="355"/>
    <x v="15"/>
    <s v="Vesturland"/>
    <x v="7"/>
    <x v="3"/>
    <s v="Sala utan svæðis - flj."/>
    <n v="1083"/>
    <n v="0.93679499999999993"/>
    <x v="10"/>
    <x v="0"/>
    <s v="Innanlands"/>
    <m/>
  </r>
  <r>
    <s v="Ólafsvík"/>
    <s v="Ólafsvík"/>
    <n v="355"/>
    <x v="15"/>
    <s v="Vesturland"/>
    <x v="7"/>
    <x v="3"/>
    <s v="Sala innan svæðis - flj."/>
    <n v="20252"/>
    <n v="17.517979999999998"/>
    <x v="10"/>
    <x v="0"/>
    <s v="Innanlands"/>
    <m/>
  </r>
  <r>
    <s v="Ólafsvík"/>
    <s v="Ólafsvík"/>
    <n v="355"/>
    <x v="15"/>
    <s v="Vesturland"/>
    <x v="9"/>
    <x v="3"/>
    <s v="Sala innan svæðis - flj."/>
    <n v="99550"/>
    <n v="86.110749999999996"/>
    <x v="10"/>
    <x v="2"/>
    <s v="Innanlands"/>
    <m/>
  </r>
  <r>
    <s v="Ólafsvík"/>
    <s v="Ólafsvík"/>
    <n v="355"/>
    <x v="15"/>
    <s v="Vesturland"/>
    <x v="10"/>
    <x v="3"/>
    <s v="Sala innan svæðis - flj."/>
    <n v="466031"/>
    <n v="403.11681499999997"/>
    <x v="10"/>
    <x v="2"/>
    <s v="Innanlands"/>
    <m/>
  </r>
  <r>
    <s v="Ólafsvík"/>
    <s v="Hellissandur"/>
    <n v="360"/>
    <x v="15"/>
    <s v="Vesturland"/>
    <x v="6"/>
    <x v="3"/>
    <s v="Sala utan svæðis - flj."/>
    <n v="15372"/>
    <n v="13.29678"/>
    <x v="6"/>
    <x v="2"/>
    <s v="Innanlands"/>
    <m/>
  </r>
  <r>
    <s v="Reykjavík"/>
    <s v="Arnarstapi"/>
    <n v="355"/>
    <x v="15"/>
    <s v="Vesturland"/>
    <x v="7"/>
    <x v="3"/>
    <s v="Sala utan svæðis - flj."/>
    <n v="103"/>
    <n v="8.9094999999999994E-2"/>
    <x v="10"/>
    <x v="0"/>
    <s v="Innanlands"/>
    <m/>
  </r>
  <r>
    <s v="Reykjavík"/>
    <s v="Hellissandur"/>
    <n v="360"/>
    <x v="15"/>
    <s v="Vesturland"/>
    <x v="6"/>
    <x v="3"/>
    <s v="Sala utan svæðis - flj."/>
    <n v="344210"/>
    <n v="297.74165000000005"/>
    <x v="6"/>
    <x v="2"/>
    <s v="Innanlands"/>
    <m/>
  </r>
  <r>
    <s v="Reykjavík"/>
    <s v="Ólafsvík"/>
    <n v="355"/>
    <x v="15"/>
    <s v="Vesturland"/>
    <x v="9"/>
    <x v="3"/>
    <s v="Sala utan svæðis - flj."/>
    <n v="6110"/>
    <n v="5.2851499999999998"/>
    <x v="10"/>
    <x v="2"/>
    <s v="Innanlands"/>
    <m/>
  </r>
  <r>
    <s v="Söludælur"/>
    <s v="Arnarstapi"/>
    <n v="355"/>
    <x v="15"/>
    <s v="Vesturland"/>
    <x v="1"/>
    <x v="0"/>
    <s v="Sala innan svæðis - flj."/>
    <n v="59245"/>
    <n v="44.433750000000003"/>
    <x v="10"/>
    <x v="0"/>
    <s v="Innanlands"/>
    <m/>
  </r>
  <r>
    <s v="Söludælur"/>
    <s v="Arnarstapi"/>
    <n v="355"/>
    <x v="15"/>
    <s v="Vesturland"/>
    <x v="7"/>
    <x v="3"/>
    <s v="Sala innan svæðis - flj."/>
    <n v="43717"/>
    <n v="37.815204999999999"/>
    <x v="10"/>
    <x v="0"/>
    <s v="Innanlands"/>
    <m/>
  </r>
  <r>
    <s v="Söludælur"/>
    <s v="Ólafsvík"/>
    <n v="355"/>
    <x v="15"/>
    <s v="Vesturland"/>
    <x v="6"/>
    <x v="3"/>
    <s v="Sala innan svæðis - flj."/>
    <n v="55276"/>
    <n v="47.813739999999996"/>
    <x v="8"/>
    <x v="2"/>
    <s v="Innanlands"/>
    <m/>
  </r>
  <r>
    <s v="Söludælur"/>
    <s v="Ólafsvík"/>
    <n v="355"/>
    <x v="15"/>
    <s v="Vesturland"/>
    <x v="1"/>
    <x v="0"/>
    <s v="Sala innan svæðis - flj."/>
    <n v="423300"/>
    <n v="317.47500000000002"/>
    <x v="10"/>
    <x v="0"/>
    <s v="Innanlands"/>
    <m/>
  </r>
  <r>
    <s v="Söludælur"/>
    <s v="Ólafsvík"/>
    <n v="355"/>
    <x v="15"/>
    <s v="Vesturland"/>
    <x v="0"/>
    <x v="0"/>
    <s v="Sala innan svæðis - flj."/>
    <n v="167012"/>
    <n v="125.259"/>
    <x v="10"/>
    <x v="0"/>
    <s v="Innanlands"/>
    <m/>
  </r>
  <r>
    <s v="Söludælur"/>
    <s v="Ólafsvík"/>
    <n v="355"/>
    <x v="15"/>
    <s v="Vesturland"/>
    <x v="7"/>
    <x v="3"/>
    <s v="Sala innan svæðis - flj."/>
    <n v="680737"/>
    <n v="588.83750499999996"/>
    <x v="10"/>
    <x v="0"/>
    <s v="Innanlands"/>
    <m/>
  </r>
  <r>
    <s v="Ólafsvík"/>
    <s v="Arnarstapi"/>
    <n v="355"/>
    <x v="15"/>
    <s v="Vesturland"/>
    <x v="6"/>
    <x v="3"/>
    <s v="Sala utan svæðis - flj."/>
    <n v="1005"/>
    <n v="0.86932500000000001"/>
    <x v="8"/>
    <x v="3"/>
    <s v="Innanlands"/>
    <m/>
  </r>
  <r>
    <s v="Ólafsvík"/>
    <s v="Ólafsvík"/>
    <n v="355"/>
    <x v="15"/>
    <s v="Vesturland"/>
    <x v="6"/>
    <x v="3"/>
    <s v="Sala innan svæðis - flj."/>
    <n v="443179"/>
    <n v="383.34983500000004"/>
    <x v="8"/>
    <x v="2"/>
    <s v="Innanlands"/>
    <m/>
  </r>
  <r>
    <s v="Ólafsvík"/>
    <s v="Ólafsvík"/>
    <n v="355"/>
    <x v="15"/>
    <s v="Vesturland"/>
    <x v="7"/>
    <x v="3"/>
    <s v="Sala innan svæðis - flj."/>
    <n v="22335"/>
    <n v="19.319775"/>
    <x v="8"/>
    <x v="0"/>
    <s v="Innanlands"/>
    <m/>
  </r>
  <r>
    <s v="Ólafsvík"/>
    <s v="Ólafsvík"/>
    <n v="355"/>
    <x v="15"/>
    <s v="Vesturland"/>
    <x v="9"/>
    <x v="3"/>
    <s v="Sala innan svæðis - flj."/>
    <n v="78376"/>
    <n v="67.795240000000007"/>
    <x v="8"/>
    <x v="2"/>
    <s v="Innanlands"/>
    <m/>
  </r>
  <r>
    <s v="Ólafsvík"/>
    <s v="Ólafsvík"/>
    <n v="355"/>
    <x v="15"/>
    <s v="Vesturland"/>
    <x v="10"/>
    <x v="3"/>
    <s v="Sala innan svæðis - flj."/>
    <n v="604612"/>
    <n v="522.98937999999998"/>
    <x v="8"/>
    <x v="2"/>
    <s v="Innanlands"/>
    <m/>
  </r>
  <r>
    <s v="Reykjavík"/>
    <s v="Arnarstapi"/>
    <n v="355"/>
    <x v="15"/>
    <s v="Vesturland"/>
    <x v="6"/>
    <x v="3"/>
    <s v="Sala utan svæðis - flj."/>
    <n v="12497"/>
    <n v="10.809905000000001"/>
    <x v="8"/>
    <x v="3"/>
    <s v="Innanlands"/>
    <m/>
  </r>
  <r>
    <s v="Reykjavík"/>
    <s v="Ólafsvík"/>
    <n v="355"/>
    <x v="15"/>
    <s v="Vesturland"/>
    <x v="6"/>
    <x v="3"/>
    <s v="Sala innan svæðis - flj."/>
    <n v="69542"/>
    <n v="60.153829999999999"/>
    <x v="8"/>
    <x v="2"/>
    <s v="Innanlands"/>
    <m/>
  </r>
  <r>
    <s v="Reykjavík"/>
    <s v="Ólafsvík"/>
    <n v="355"/>
    <x v="15"/>
    <s v="Vesturland"/>
    <x v="9"/>
    <x v="3"/>
    <s v="Sala innan svæðis - flj."/>
    <n v="6001"/>
    <n v="5.1908649999999996"/>
    <x v="8"/>
    <x v="2"/>
    <s v="Innanlands"/>
    <m/>
  </r>
  <r>
    <s v="Reykjavík"/>
    <s v="Ólafsvík"/>
    <n v="355"/>
    <x v="15"/>
    <s v="Vesturland"/>
    <x v="11"/>
    <x v="4"/>
    <s v="Sala utan svæðis - flj."/>
    <n v="170021"/>
    <n v="170.02099999999999"/>
    <x v="8"/>
    <x v="2"/>
    <s v="Innanlands"/>
    <m/>
  </r>
  <r>
    <s v="Reykjavík"/>
    <s v="Ólafsvík"/>
    <n v="355"/>
    <x v="15"/>
    <s v="Vesturland"/>
    <x v="6"/>
    <x v="3"/>
    <s v="Sala utan svæðis - flj."/>
    <n v="65985"/>
    <n v="57.077024999999999"/>
    <x v="8"/>
    <x v="2"/>
    <s v="Innanlands"/>
    <m/>
  </r>
  <r>
    <s v="Söludælur"/>
    <s v="Arnarstapi"/>
    <n v="355"/>
    <x v="15"/>
    <s v="Vesturland"/>
    <x v="1"/>
    <x v="0"/>
    <s v="Sala innan svæðis - flj."/>
    <n v="53671"/>
    <n v="40.253250000000001"/>
    <x v="8"/>
    <x v="0"/>
    <s v="Innanlands"/>
    <m/>
  </r>
  <r>
    <s v="Söludælur"/>
    <s v="Arnarstapi"/>
    <n v="355"/>
    <x v="15"/>
    <s v="Vesturland"/>
    <x v="7"/>
    <x v="3"/>
    <s v="Sala innan svæðis - flj."/>
    <n v="35912"/>
    <n v="31.063880000000001"/>
    <x v="8"/>
    <x v="0"/>
    <s v="Innanlands"/>
    <m/>
  </r>
  <r>
    <s v="Söludælur"/>
    <s v="Ólafsvík"/>
    <n v="355"/>
    <x v="15"/>
    <s v="Vesturland"/>
    <x v="1"/>
    <x v="0"/>
    <s v="Sala innan svæðis - flj."/>
    <n v="563526"/>
    <n v="422.64449999999999"/>
    <x v="8"/>
    <x v="0"/>
    <s v="Innanlands"/>
    <m/>
  </r>
  <r>
    <s v="Söludælur"/>
    <s v="Ólafsvík"/>
    <n v="355"/>
    <x v="15"/>
    <s v="Vesturland"/>
    <x v="7"/>
    <x v="3"/>
    <s v="Sala innan svæðis - flj."/>
    <n v="660382"/>
    <n v="571.23043000000007"/>
    <x v="8"/>
    <x v="0"/>
    <s v="Innanlands"/>
    <m/>
  </r>
  <r>
    <s v="Söludælur"/>
    <s v="Hellissandur"/>
    <n v="360"/>
    <x v="15"/>
    <s v="Vesturland"/>
    <x v="6"/>
    <x v="3"/>
    <s v="Sala innan svæðis - flj."/>
    <n v="66713"/>
    <n v="57.706745000000005"/>
    <x v="8"/>
    <x v="3"/>
    <s v="Innanlands"/>
    <m/>
  </r>
  <r>
    <s v="Ólafsvík"/>
    <s v="Hellissandur"/>
    <n v="360"/>
    <x v="15"/>
    <s v="Vesturland"/>
    <x v="6"/>
    <x v="3"/>
    <s v="Sala utan svæðis - flj."/>
    <n v="5763"/>
    <n v="4.9849949999999996"/>
    <x v="8"/>
    <x v="2"/>
    <s v="Innanlands"/>
    <m/>
  </r>
  <r>
    <s v="Reykjavík"/>
    <s v="Hellissandur"/>
    <n v="360"/>
    <x v="15"/>
    <s v="Vesturland"/>
    <x v="6"/>
    <x v="3"/>
    <s v="Sala utan svæðis - flj."/>
    <n v="340919"/>
    <n v="294.89493499999998"/>
    <x v="8"/>
    <x v="2"/>
    <s v="Innanlands"/>
    <m/>
  </r>
  <r>
    <s v="Ólafsvík"/>
    <s v="Ólafsvík"/>
    <n v="355"/>
    <x v="15"/>
    <s v="Vesturland"/>
    <x v="7"/>
    <x v="3"/>
    <s v="Sala innan svæðis - flj."/>
    <n v="24305"/>
    <n v="21.023825000000002"/>
    <x v="6"/>
    <x v="0"/>
    <s v="Innanlands"/>
    <m/>
  </r>
  <r>
    <s v="Ólafsvík"/>
    <s v="Ólafsvík"/>
    <n v="355"/>
    <x v="15"/>
    <s v="Vesturland"/>
    <x v="9"/>
    <x v="3"/>
    <s v="Sala innan svæðis - flj."/>
    <n v="79913"/>
    <n v="69.12474499999999"/>
    <x v="6"/>
    <x v="2"/>
    <s v="Innanlands"/>
    <m/>
  </r>
  <r>
    <s v="Ólafsvík"/>
    <s v="Ólafsvík"/>
    <n v="355"/>
    <x v="15"/>
    <s v="Vesturland"/>
    <x v="10"/>
    <x v="3"/>
    <s v="Sala innan svæðis - flj."/>
    <n v="543967"/>
    <n v="470.53145499999999"/>
    <x v="6"/>
    <x v="2"/>
    <s v="Innanlands"/>
    <m/>
  </r>
  <r>
    <s v="Söludælur"/>
    <s v="Arnarstapi"/>
    <n v="355"/>
    <x v="15"/>
    <s v="Vesturland"/>
    <x v="6"/>
    <x v="3"/>
    <s v="Sala innan svæðis - flj."/>
    <n v="2923"/>
    <n v="2.5283950000000002"/>
    <x v="10"/>
    <x v="3"/>
    <s v="Innanlands"/>
    <m/>
  </r>
  <r>
    <s v="Reykjavík"/>
    <s v="Arnarstapi"/>
    <n v="355"/>
    <x v="15"/>
    <s v="Vesturland"/>
    <x v="7"/>
    <x v="3"/>
    <s v="Sala utan svæðis - flj."/>
    <n v="905"/>
    <n v="0.78282499999999999"/>
    <x v="6"/>
    <x v="0"/>
    <s v="Innanlands"/>
    <m/>
  </r>
  <r>
    <s v="Ólafsvík"/>
    <s v="Arnarstapi"/>
    <n v="355"/>
    <x v="15"/>
    <s v="Vesturland"/>
    <x v="6"/>
    <x v="3"/>
    <s v="Sala utan svæðis - flj."/>
    <n v="1498"/>
    <n v="1.2957700000000001"/>
    <x v="10"/>
    <x v="3"/>
    <s v="Innanlands"/>
    <m/>
  </r>
  <r>
    <s v="Reykjavík"/>
    <s v="Ólafsvík"/>
    <n v="355"/>
    <x v="15"/>
    <s v="Vesturland"/>
    <x v="7"/>
    <x v="3"/>
    <s v="Sala innan svæðis - flj."/>
    <n v="27001"/>
    <n v="23.355864999999998"/>
    <x v="6"/>
    <x v="0"/>
    <s v="Innanlands"/>
    <m/>
  </r>
  <r>
    <s v="Reykjavík"/>
    <s v="Ólafsvík"/>
    <n v="355"/>
    <x v="15"/>
    <s v="Vesturland"/>
    <x v="12"/>
    <x v="4"/>
    <s v="Sala utan svæðis - flj."/>
    <n v="59025"/>
    <n v="51.410775000000001"/>
    <x v="6"/>
    <x v="2"/>
    <s v="Innanlands"/>
    <m/>
  </r>
  <r>
    <s v="Reykjavík"/>
    <s v="Ólafsvík"/>
    <n v="355"/>
    <x v="15"/>
    <s v="Vesturland"/>
    <x v="9"/>
    <x v="3"/>
    <s v="Sala utan svæðis - flj."/>
    <n v="2135"/>
    <n v="1.8467750000000001"/>
    <x v="6"/>
    <x v="2"/>
    <s v="Innanlands"/>
    <m/>
  </r>
  <r>
    <s v="Reykjavík"/>
    <s v="Ólafsvík"/>
    <n v="355"/>
    <x v="15"/>
    <s v="Vesturland"/>
    <x v="11"/>
    <x v="4"/>
    <s v="Sala utan svæðis - flj."/>
    <n v="227771"/>
    <n v="227.77099999999999"/>
    <x v="6"/>
    <x v="2"/>
    <s v="Innanlands"/>
    <m/>
  </r>
  <r>
    <s v="Ólafsvík"/>
    <s v="Ólafsvík"/>
    <n v="355"/>
    <x v="15"/>
    <s v="Vesturland"/>
    <x v="6"/>
    <x v="3"/>
    <s v="Sala innan svæðis - flj."/>
    <n v="378590"/>
    <n v="327.48034999999999"/>
    <x v="10"/>
    <x v="2"/>
    <s v="Innanlands"/>
    <m/>
  </r>
  <r>
    <s v="Söludælur"/>
    <s v="Arnarstapi"/>
    <n v="355"/>
    <x v="15"/>
    <s v="Vesturland"/>
    <x v="1"/>
    <x v="0"/>
    <s v="Sala innan svæðis - flj."/>
    <n v="41761"/>
    <n v="31.32075"/>
    <x v="6"/>
    <x v="0"/>
    <s v="Innanlands"/>
    <m/>
  </r>
  <r>
    <s v="Söludælur"/>
    <s v="Arnarstapi"/>
    <n v="355"/>
    <x v="15"/>
    <s v="Vesturland"/>
    <x v="7"/>
    <x v="3"/>
    <s v="Sala innan svæðis - flj."/>
    <n v="27486"/>
    <n v="23.775389999999998"/>
    <x v="6"/>
    <x v="0"/>
    <s v="Innanlands"/>
    <m/>
  </r>
  <r>
    <s v="Söludælur"/>
    <s v="Ólafsvík"/>
    <n v="355"/>
    <x v="15"/>
    <s v="Vesturland"/>
    <x v="1"/>
    <x v="0"/>
    <s v="Sala innan svæðis - flj."/>
    <n v="556401"/>
    <n v="417.30074999999999"/>
    <x v="6"/>
    <x v="0"/>
    <s v="Innanlands"/>
    <m/>
  </r>
  <r>
    <s v="Söludælur"/>
    <s v="Ólafsvík"/>
    <n v="355"/>
    <x v="15"/>
    <s v="Vesturland"/>
    <x v="7"/>
    <x v="3"/>
    <s v="Sala innan svæðis - flj."/>
    <n v="610837"/>
    <n v="528.37400500000001"/>
    <x v="6"/>
    <x v="0"/>
    <s v="Innanlands"/>
    <m/>
  </r>
  <r>
    <s v="Reykjavík"/>
    <s v="Arnarstapi"/>
    <n v="355"/>
    <x v="15"/>
    <s v="Vesturland"/>
    <x v="6"/>
    <x v="3"/>
    <s v="Sala utan svæðis - flj."/>
    <n v="8960"/>
    <n v="7.7504"/>
    <x v="10"/>
    <x v="3"/>
    <s v="Innanlands"/>
    <m/>
  </r>
  <r>
    <s v="Reykjavík"/>
    <s v="Ólafsvík"/>
    <n v="355"/>
    <x v="15"/>
    <s v="Vesturland"/>
    <x v="6"/>
    <x v="3"/>
    <s v="Sala utan svæðis - flj."/>
    <n v="40672"/>
    <n v="35.181280000000001"/>
    <x v="10"/>
    <x v="2"/>
    <s v="Innanlands"/>
    <m/>
  </r>
  <r>
    <s v="Söludælur"/>
    <s v="Ólafsvík"/>
    <n v="355"/>
    <x v="15"/>
    <s v="Vesturland"/>
    <x v="6"/>
    <x v="3"/>
    <s v="Sala innan svæðis - flj."/>
    <n v="46692"/>
    <n v="40.388580000000005"/>
    <x v="10"/>
    <x v="2"/>
    <s v="Innanlands"/>
    <m/>
  </r>
  <r>
    <s v="Ólafsvík"/>
    <s v="Hellissandur"/>
    <n v="360"/>
    <x v="15"/>
    <s v="Vesturland"/>
    <x v="6"/>
    <x v="3"/>
    <s v="Sala utan svæðis - flj."/>
    <n v="20597"/>
    <n v="17.816405"/>
    <x v="10"/>
    <x v="2"/>
    <s v="Innanlands"/>
    <m/>
  </r>
  <r>
    <s v="Ólafsvík"/>
    <s v="Ólafsvík"/>
    <n v="355"/>
    <x v="15"/>
    <s v="Vesturland"/>
    <x v="7"/>
    <x v="3"/>
    <s v="Sala innan svæðis - flj."/>
    <n v="23845"/>
    <n v="20.625924999999999"/>
    <x v="4"/>
    <x v="0"/>
    <s v="Innanlands"/>
    <m/>
  </r>
  <r>
    <s v="Ólafsvík"/>
    <s v="Ólafsvík"/>
    <n v="355"/>
    <x v="15"/>
    <s v="Vesturland"/>
    <x v="9"/>
    <x v="3"/>
    <s v="Sala innan svæðis - flj."/>
    <n v="119819"/>
    <n v="103.643435"/>
    <x v="4"/>
    <x v="2"/>
    <s v="Innanlands"/>
    <m/>
  </r>
  <r>
    <s v="Ólafsvík"/>
    <s v="Ólafsvík"/>
    <n v="355"/>
    <x v="15"/>
    <s v="Vesturland"/>
    <x v="10"/>
    <x v="3"/>
    <s v="Sala innan svæðis - flj."/>
    <n v="620321"/>
    <n v="536.57766500000002"/>
    <x v="4"/>
    <x v="2"/>
    <s v="Innanlands"/>
    <m/>
  </r>
  <r>
    <s v="Ólafsvík"/>
    <s v="Ólafsvík"/>
    <n v="355"/>
    <x v="15"/>
    <s v="Vesturland"/>
    <x v="9"/>
    <x v="3"/>
    <s v="Sala ekki flutningsjöfnuð"/>
    <n v="5425"/>
    <n v="4.6926249999999996"/>
    <x v="9"/>
    <x v="2"/>
    <s v="Millilanda"/>
    <m/>
  </r>
  <r>
    <s v="Reykjavík"/>
    <s v="Hellissandur"/>
    <n v="360"/>
    <x v="15"/>
    <s v="Vesturland"/>
    <x v="6"/>
    <x v="3"/>
    <s v="Sala utan svæðis - flj."/>
    <n v="309293"/>
    <n v="267.53844500000002"/>
    <x v="10"/>
    <x v="2"/>
    <s v="Innanlands"/>
    <m/>
  </r>
  <r>
    <s v="Söludælur"/>
    <s v="Arnarstapi"/>
    <n v="355"/>
    <x v="15"/>
    <s v="Vesturland"/>
    <x v="1"/>
    <x v="0"/>
    <s v="Sala innan svæðis - flj."/>
    <n v="40586"/>
    <n v="30.439499999999999"/>
    <x v="4"/>
    <x v="0"/>
    <s v="Innanlands"/>
    <m/>
  </r>
  <r>
    <s v="Söludælur"/>
    <s v="Arnarstapi"/>
    <n v="355"/>
    <x v="15"/>
    <s v="Vesturland"/>
    <x v="7"/>
    <x v="3"/>
    <s v="Sala innan svæðis - flj."/>
    <n v="52668"/>
    <n v="45.55782"/>
    <x v="4"/>
    <x v="0"/>
    <s v="Innanlands"/>
    <m/>
  </r>
  <r>
    <s v="Söludælur"/>
    <s v="Ólafsvík"/>
    <n v="355"/>
    <x v="15"/>
    <s v="Vesturland"/>
    <x v="1"/>
    <x v="0"/>
    <s v="Sala innan svæðis - flj."/>
    <n v="618092"/>
    <n v="463.56900000000002"/>
    <x v="4"/>
    <x v="0"/>
    <s v="Innanlands"/>
    <m/>
  </r>
  <r>
    <s v="Söludælur"/>
    <s v="Ólafsvík"/>
    <n v="355"/>
    <x v="15"/>
    <s v="Vesturland"/>
    <x v="7"/>
    <x v="3"/>
    <s v="Sala innan svæðis - flj."/>
    <n v="613972"/>
    <n v="531.08578"/>
    <x v="4"/>
    <x v="0"/>
    <s v="Innanlands"/>
    <m/>
  </r>
  <r>
    <s v="Söludælur"/>
    <s v="Hellissandur"/>
    <n v="360"/>
    <x v="15"/>
    <s v="Vesturland"/>
    <x v="6"/>
    <x v="3"/>
    <s v="Sala innan svæðis - flj."/>
    <n v="95755"/>
    <n v="82.828074999999998"/>
    <x v="10"/>
    <x v="3"/>
    <s v="Innanlands"/>
    <m/>
  </r>
  <r>
    <s v="Ólafsvík"/>
    <s v="Ólafsvík"/>
    <n v="355"/>
    <x v="15"/>
    <s v="Vesturland"/>
    <x v="6"/>
    <x v="3"/>
    <s v="Sala innan svæðis - flj."/>
    <n v="480448"/>
    <n v="415.58752000000004"/>
    <x v="9"/>
    <x v="2"/>
    <s v="Innanlands"/>
    <m/>
  </r>
  <r>
    <s v="Reykjavík"/>
    <s v="Arnarstapi"/>
    <n v="355"/>
    <x v="15"/>
    <s v="Vesturland"/>
    <x v="6"/>
    <x v="3"/>
    <s v="Sala utan svæðis - flj."/>
    <n v="7791"/>
    <n v="6.7392149999999997"/>
    <x v="9"/>
    <x v="3"/>
    <s v="Innanlands"/>
    <m/>
  </r>
  <r>
    <s v="Reykjavík"/>
    <s v="Ólafsvík"/>
    <n v="355"/>
    <x v="15"/>
    <s v="Vesturland"/>
    <x v="6"/>
    <x v="3"/>
    <s v="Sala utan svæðis - flj."/>
    <n v="85713"/>
    <n v="74.141745"/>
    <x v="9"/>
    <x v="2"/>
    <s v="Innanlands"/>
    <m/>
  </r>
  <r>
    <s v="Ólafsvík"/>
    <s v="Arnarstapi"/>
    <n v="355"/>
    <x v="15"/>
    <s v="Vesturland"/>
    <x v="7"/>
    <x v="3"/>
    <s v="Sala utan svæðis - flj."/>
    <n v="503"/>
    <n v="0.43509499999999995"/>
    <x v="2"/>
    <x v="0"/>
    <s v="Innanlands"/>
    <m/>
  </r>
  <r>
    <s v="Ólafsvík"/>
    <s v="Ólafsvík"/>
    <n v="355"/>
    <x v="15"/>
    <s v="Vesturland"/>
    <x v="7"/>
    <x v="3"/>
    <s v="Sala innan svæðis - flj."/>
    <n v="35019"/>
    <n v="30.291435"/>
    <x v="2"/>
    <x v="0"/>
    <s v="Innanlands"/>
    <m/>
  </r>
  <r>
    <s v="Ólafsvík"/>
    <s v="Ólafsvík"/>
    <n v="355"/>
    <x v="15"/>
    <s v="Vesturland"/>
    <x v="9"/>
    <x v="3"/>
    <s v="Sala innan svæðis - flj."/>
    <n v="102904"/>
    <n v="89.011959999999988"/>
    <x v="2"/>
    <x v="2"/>
    <s v="Innanlands"/>
    <m/>
  </r>
  <r>
    <s v="Ólafsvík"/>
    <s v="Ólafsvík"/>
    <n v="355"/>
    <x v="15"/>
    <s v="Vesturland"/>
    <x v="10"/>
    <x v="3"/>
    <s v="Sala innan svæðis - flj."/>
    <n v="660600"/>
    <n v="571.41899999999998"/>
    <x v="2"/>
    <x v="2"/>
    <s v="Innanlands"/>
    <m/>
  </r>
  <r>
    <s v="Stykkishólmur"/>
    <s v="Arnarstapi"/>
    <n v="355"/>
    <x v="15"/>
    <s v="Vesturland"/>
    <x v="6"/>
    <x v="3"/>
    <s v="Sala utan svæðis - flj."/>
    <n v="1828"/>
    <n v="1.5812200000000001"/>
    <x v="9"/>
    <x v="3"/>
    <s v="Innanlands"/>
    <m/>
  </r>
  <r>
    <s v="Ólafsvík"/>
    <s v="Ólafsvík"/>
    <n v="355"/>
    <x v="15"/>
    <s v="Vesturland"/>
    <x v="9"/>
    <x v="3"/>
    <s v="Sala ekki flutningsjöfnuð"/>
    <n v="200430"/>
    <n v="173.37195"/>
    <x v="7"/>
    <x v="2"/>
    <s v="Millilanda"/>
    <m/>
  </r>
  <r>
    <s v="Reykjavík"/>
    <s v="Ólafsvík"/>
    <n v="355"/>
    <x v="15"/>
    <s v="Vesturland"/>
    <x v="7"/>
    <x v="3"/>
    <s v="Sala innan svæðis - flj."/>
    <n v="0"/>
    <n v="0"/>
    <x v="2"/>
    <x v="0"/>
    <s v="Innanlands"/>
    <m/>
  </r>
  <r>
    <s v="Söludælur"/>
    <s v="Ólafsvík"/>
    <n v="355"/>
    <x v="15"/>
    <s v="Vesturland"/>
    <x v="6"/>
    <x v="3"/>
    <s v="Sala innan svæðis - flj."/>
    <n v="64347"/>
    <n v="55.660154999999996"/>
    <x v="9"/>
    <x v="2"/>
    <s v="Innanlands"/>
    <m/>
  </r>
  <r>
    <s v="Söludælur"/>
    <s v="Arnarstapi"/>
    <n v="355"/>
    <x v="15"/>
    <s v="Vesturland"/>
    <x v="1"/>
    <x v="0"/>
    <s v="Sala innan svæðis - flj."/>
    <n v="66512"/>
    <n v="49.884"/>
    <x v="2"/>
    <x v="0"/>
    <s v="Innanlands"/>
    <m/>
  </r>
  <r>
    <s v="Söludælur"/>
    <s v="Arnarstapi"/>
    <n v="355"/>
    <x v="15"/>
    <s v="Vesturland"/>
    <x v="7"/>
    <x v="3"/>
    <s v="Sala innan svæðis - flj."/>
    <n v="25095"/>
    <n v="21.707174999999999"/>
    <x v="2"/>
    <x v="0"/>
    <s v="Innanlands"/>
    <m/>
  </r>
  <r>
    <s v="Söludælur"/>
    <s v="Arnarstapi"/>
    <n v="355"/>
    <x v="15"/>
    <s v="Vesturland"/>
    <x v="7"/>
    <x v="3"/>
    <s v="Sala innan svæðis - flj."/>
    <n v="8994"/>
    <n v="7.7798099999999994"/>
    <x v="2"/>
    <x v="0"/>
    <s v="Innanlands"/>
    <m/>
  </r>
  <r>
    <s v="Ólafsvík"/>
    <s v="Hellissandur"/>
    <n v="360"/>
    <x v="15"/>
    <s v="Vesturland"/>
    <x v="6"/>
    <x v="3"/>
    <s v="Sala utan svæðis - flj."/>
    <n v="4803"/>
    <n v="4.1545950000000005"/>
    <x v="9"/>
    <x v="2"/>
    <s v="Innanlands"/>
    <m/>
  </r>
  <r>
    <s v="Söludælur"/>
    <s v="Ólafsvík"/>
    <n v="355"/>
    <x v="15"/>
    <s v="Vesturland"/>
    <x v="1"/>
    <x v="0"/>
    <s v="Sala innan svæðis - flj."/>
    <n v="656813"/>
    <n v="492.60975000000002"/>
    <x v="2"/>
    <x v="0"/>
    <s v="Innanlands"/>
    <m/>
  </r>
  <r>
    <s v="Söludælur"/>
    <s v="Ólafsvík"/>
    <n v="355"/>
    <x v="15"/>
    <s v="Vesturland"/>
    <x v="7"/>
    <x v="3"/>
    <s v="Sala innan svæðis - flj."/>
    <n v="582171"/>
    <n v="503.57791499999996"/>
    <x v="2"/>
    <x v="0"/>
    <s v="Innanlands"/>
    <m/>
  </r>
  <r>
    <s v="Söludælur"/>
    <s v="Ólafsvík"/>
    <n v="355"/>
    <x v="15"/>
    <s v="Vesturland"/>
    <x v="7"/>
    <x v="3"/>
    <s v="Sala innan svæðis - flj."/>
    <n v="2075"/>
    <n v="1.794875"/>
    <x v="2"/>
    <x v="0"/>
    <s v="Innanlands"/>
    <m/>
  </r>
  <r>
    <s v="Reykjavík"/>
    <s v="Hellissandur"/>
    <n v="360"/>
    <x v="15"/>
    <s v="Vesturland"/>
    <x v="6"/>
    <x v="3"/>
    <s v="Sala utan svæðis - flj."/>
    <n v="253699"/>
    <n v="219.449635"/>
    <x v="9"/>
    <x v="2"/>
    <s v="Innanlands"/>
    <m/>
  </r>
  <r>
    <s v="Söludælur"/>
    <s v="Hellissandur"/>
    <n v="360"/>
    <x v="15"/>
    <s v="Vesturland"/>
    <x v="6"/>
    <x v="3"/>
    <s v="Sala innan svæðis - flj."/>
    <n v="76069"/>
    <n v="65.799684999999997"/>
    <x v="9"/>
    <x v="3"/>
    <s v="Innanlands"/>
    <m/>
  </r>
  <r>
    <s v="Ólafsvík"/>
    <s v="Arnarstapi"/>
    <n v="355"/>
    <x v="15"/>
    <s v="Vesturland"/>
    <x v="6"/>
    <x v="3"/>
    <s v="Sala utan svæðis - flj."/>
    <n v="4306"/>
    <n v="3.7246899999999998"/>
    <x v="7"/>
    <x v="3"/>
    <s v="Innanlands"/>
    <m/>
  </r>
  <r>
    <s v="Ólafsvík"/>
    <s v="Ólafsvík"/>
    <n v="355"/>
    <x v="15"/>
    <s v="Vesturland"/>
    <x v="6"/>
    <x v="3"/>
    <s v="Sala innan svæðis - flj."/>
    <n v="627800"/>
    <n v="543.04700000000003"/>
    <x v="7"/>
    <x v="2"/>
    <s v="Innanlands"/>
    <m/>
  </r>
  <r>
    <s v="Ólafsvík"/>
    <s v="Arnarstapi"/>
    <n v="355"/>
    <x v="15"/>
    <s v="Vesturland"/>
    <x v="7"/>
    <x v="3"/>
    <s v="Sala utan svæðis - flj."/>
    <n v="10657"/>
    <n v="9.2183050000000009"/>
    <x v="1"/>
    <x v="0"/>
    <s v="Innanlands"/>
    <m/>
  </r>
  <r>
    <s v="Ólafsvík"/>
    <s v="Arnarstapi"/>
    <n v="355"/>
    <x v="15"/>
    <s v="Vesturland"/>
    <x v="9"/>
    <x v="3"/>
    <s v="Sala utan svæðis - flj."/>
    <n v="1063"/>
    <n v="0.91949499999999995"/>
    <x v="1"/>
    <x v="2"/>
    <s v="Innanlands"/>
    <m/>
  </r>
  <r>
    <s v="Ólafsvík"/>
    <s v="Ólafsvík"/>
    <n v="355"/>
    <x v="15"/>
    <s v="Vesturland"/>
    <x v="7"/>
    <x v="3"/>
    <s v="Sala innan svæðis - flj."/>
    <n v="253744"/>
    <n v="219.48856000000001"/>
    <x v="1"/>
    <x v="0"/>
    <s v="Innanlands"/>
    <m/>
  </r>
  <r>
    <s v="Ólafsvík"/>
    <s v="Ólafsvík"/>
    <n v="355"/>
    <x v="15"/>
    <s v="Vesturland"/>
    <x v="9"/>
    <x v="3"/>
    <s v="Sala innan svæðis - flj."/>
    <n v="282007"/>
    <n v="243.93605499999998"/>
    <x v="1"/>
    <x v="2"/>
    <s v="Innanlands"/>
    <m/>
  </r>
  <r>
    <s v="Ólafsvík"/>
    <s v="Ólafsvík"/>
    <n v="355"/>
    <x v="15"/>
    <s v="Vesturland"/>
    <x v="10"/>
    <x v="3"/>
    <s v="Sala innan svæðis - flj."/>
    <n v="771245"/>
    <n v="667.12692500000003"/>
    <x v="1"/>
    <x v="2"/>
    <s v="Innanlands"/>
    <m/>
  </r>
  <r>
    <s v="Reyðarfjörður"/>
    <s v="Ólafsvík"/>
    <n v="355"/>
    <x v="15"/>
    <s v="Vesturland"/>
    <x v="9"/>
    <x v="3"/>
    <s v="Sala utan svæðis - flj."/>
    <n v="1500"/>
    <n v="1.2975000000000001"/>
    <x v="1"/>
    <x v="2"/>
    <s v="Innanlands"/>
    <m/>
  </r>
  <r>
    <s v="Reykjavík"/>
    <s v="Arnarstapi"/>
    <n v="355"/>
    <x v="15"/>
    <s v="Vesturland"/>
    <x v="6"/>
    <x v="3"/>
    <s v="Sala utan svæðis - flj."/>
    <n v="5875"/>
    <n v="5.0818750000000001"/>
    <x v="7"/>
    <x v="3"/>
    <s v="Innanlands"/>
    <m/>
  </r>
  <r>
    <s v="Reykjavík"/>
    <s v="Ólafsvík"/>
    <n v="355"/>
    <x v="15"/>
    <s v="Vesturland"/>
    <x v="1"/>
    <x v="0"/>
    <s v="Sala innan svæðis - flj."/>
    <n v="0"/>
    <n v="0"/>
    <x v="1"/>
    <x v="0"/>
    <s v="Innanlands"/>
    <m/>
  </r>
  <r>
    <s v="Reykjavík"/>
    <s v="Ólafsvík"/>
    <n v="355"/>
    <x v="15"/>
    <s v="Vesturland"/>
    <x v="1"/>
    <x v="0"/>
    <s v="Sala utan svæðis - flj."/>
    <n v="29802"/>
    <n v="22.351500000000001"/>
    <x v="1"/>
    <x v="0"/>
    <s v="Innanlands"/>
    <m/>
  </r>
  <r>
    <s v="Reykjavík"/>
    <s v="Ólafsvík"/>
    <n v="355"/>
    <x v="15"/>
    <s v="Vesturland"/>
    <x v="9"/>
    <x v="3"/>
    <s v="Sala utan svæðis - flj."/>
    <n v="5831"/>
    <n v="5.0438149999999995"/>
    <x v="1"/>
    <x v="2"/>
    <s v="Innanlands"/>
    <m/>
  </r>
  <r>
    <s v="Stykkishólmur"/>
    <s v="Arnarstapi"/>
    <n v="355"/>
    <x v="15"/>
    <s v="Vesturland"/>
    <x v="7"/>
    <x v="3"/>
    <s v="Sala utan svæðis - flj."/>
    <n v="9816"/>
    <n v="8.4908400000000004"/>
    <x v="1"/>
    <x v="0"/>
    <s v="Innanlands"/>
    <m/>
  </r>
  <r>
    <s v="Söludælur"/>
    <s v="Arnarstapi"/>
    <n v="355"/>
    <x v="15"/>
    <s v="Vesturland"/>
    <x v="1"/>
    <x v="0"/>
    <s v="Sala innan svæðis - flj."/>
    <n v="39685"/>
    <n v="29.763750000000002"/>
    <x v="1"/>
    <x v="0"/>
    <s v="Innanlands"/>
    <m/>
  </r>
  <r>
    <s v="Söludælur"/>
    <s v="Arnarstapi"/>
    <n v="355"/>
    <x v="15"/>
    <s v="Vesturland"/>
    <x v="7"/>
    <x v="3"/>
    <s v="Sala innan svæðis - flj."/>
    <n v="24428"/>
    <n v="21.130220000000001"/>
    <x v="1"/>
    <x v="0"/>
    <s v="Innanlands"/>
    <m/>
  </r>
  <r>
    <s v="Söludælur"/>
    <s v="Arnarstapi"/>
    <n v="355"/>
    <x v="15"/>
    <s v="Vesturland"/>
    <x v="7"/>
    <x v="3"/>
    <s v="Sala innan svæðis - flj."/>
    <n v="83894"/>
    <n v="72.568309999999997"/>
    <x v="1"/>
    <x v="0"/>
    <s v="Innanlands"/>
    <m/>
  </r>
  <r>
    <s v="Söludælur"/>
    <s v="Ólafsvík"/>
    <n v="355"/>
    <x v="15"/>
    <s v="Vesturland"/>
    <x v="1"/>
    <x v="0"/>
    <s v="Sala innan svæðis - flj."/>
    <n v="631071"/>
    <n v="473.30324999999999"/>
    <x v="1"/>
    <x v="0"/>
    <s v="Innanlands"/>
    <m/>
  </r>
  <r>
    <s v="Söludælur"/>
    <s v="Ólafsvík"/>
    <n v="355"/>
    <x v="15"/>
    <s v="Vesturland"/>
    <x v="7"/>
    <x v="3"/>
    <s v="Sala innan svæðis - flj."/>
    <n v="342069"/>
    <n v="295.88968499999999"/>
    <x v="1"/>
    <x v="0"/>
    <s v="Innanlands"/>
    <m/>
  </r>
  <r>
    <s v="Reykjavík"/>
    <s v="Ólafsvík"/>
    <n v="355"/>
    <x v="15"/>
    <s v="Vesturland"/>
    <x v="6"/>
    <x v="3"/>
    <s v="Sala utan svæðis - flj."/>
    <n v="97363"/>
    <n v="84.218994999999993"/>
    <x v="7"/>
    <x v="2"/>
    <s v="Innanlands"/>
    <m/>
  </r>
  <r>
    <s v="Söludælur"/>
    <s v="Ólafsvík"/>
    <n v="355"/>
    <x v="15"/>
    <s v="Vesturland"/>
    <x v="7"/>
    <x v="3"/>
    <s v="Sala innan svæðis - flj."/>
    <n v="26388"/>
    <n v="22.825620000000001"/>
    <x v="1"/>
    <x v="0"/>
    <s v="Innanlands"/>
    <m/>
  </r>
  <r>
    <s v="Reykjavík"/>
    <s v="Hellissandur"/>
    <n v="360"/>
    <x v="15"/>
    <s v="Vesturland"/>
    <x v="1"/>
    <x v="0"/>
    <s v="Sala utan svæðis - flj."/>
    <n v="5009"/>
    <n v="3.7567499999999998"/>
    <x v="0"/>
    <x v="0"/>
    <s v="Innanlands"/>
    <m/>
  </r>
  <r>
    <s v="Söludælur"/>
    <s v="Hellissandur"/>
    <n v="360"/>
    <x v="15"/>
    <s v="Vesturland"/>
    <x v="0"/>
    <x v="0"/>
    <s v="Sala innan svæðis - flj."/>
    <n v="110293"/>
    <n v="82.719750000000005"/>
    <x v="0"/>
    <x v="0"/>
    <s v="Innanlands"/>
    <m/>
  </r>
  <r>
    <s v="Söludælur"/>
    <s v="Rifsflugvöllur"/>
    <n v="360"/>
    <x v="15"/>
    <s v="Vesturland"/>
    <x v="4"/>
    <x v="2"/>
    <s v="Sala innan svæðis - flj."/>
    <n v="7647"/>
    <n v="6.1940700000000009"/>
    <x v="0"/>
    <x v="1"/>
    <s v="Innanlands"/>
    <m/>
  </r>
  <r>
    <s v="Akureyri"/>
    <s v="Hellissandur"/>
    <n v="360"/>
    <x v="15"/>
    <s v="Vesturland"/>
    <x v="9"/>
    <x v="3"/>
    <s v="Sala utan svæðis - flj."/>
    <n v="39695"/>
    <n v="34.336175000000004"/>
    <x v="0"/>
    <x v="2"/>
    <s v="Innanlands"/>
    <m/>
  </r>
  <r>
    <s v="Stykkishólmur"/>
    <s v="Arnarstapi"/>
    <n v="355"/>
    <x v="15"/>
    <s v="Vesturland"/>
    <x v="6"/>
    <x v="3"/>
    <s v="Sala utan svæðis - flj."/>
    <n v="42893"/>
    <n v="37.102445000000003"/>
    <x v="7"/>
    <x v="3"/>
    <s v="Innanlands"/>
    <m/>
  </r>
  <r>
    <s v="Eskifjörður"/>
    <s v="Hellissandur"/>
    <n v="360"/>
    <x v="15"/>
    <s v="Vesturland"/>
    <x v="9"/>
    <x v="3"/>
    <s v="Sala utan svæðis - flj."/>
    <n v="20219"/>
    <n v="17.489435"/>
    <x v="0"/>
    <x v="2"/>
    <s v="Innanlands"/>
    <m/>
  </r>
  <r>
    <s v="Ólafsvík"/>
    <s v="Hellissandur"/>
    <n v="360"/>
    <x v="15"/>
    <s v="Vesturland"/>
    <x v="9"/>
    <x v="3"/>
    <s v="Sala utan svæðis - flj."/>
    <n v="279756"/>
    <n v="241.98894000000001"/>
    <x v="0"/>
    <x v="2"/>
    <s v="Innanlands"/>
    <m/>
  </r>
  <r>
    <s v="Reykjavík"/>
    <s v="Hellissandur"/>
    <n v="360"/>
    <x v="15"/>
    <s v="Vesturland"/>
    <x v="7"/>
    <x v="3"/>
    <s v="Sala utan svæðis - flj."/>
    <n v="6486"/>
    <n v="5.6103900000000007"/>
    <x v="0"/>
    <x v="0"/>
    <s v="Innanlands"/>
    <m/>
  </r>
  <r>
    <s v="Reykjavík"/>
    <s v="Hellissandur"/>
    <n v="360"/>
    <x v="15"/>
    <s v="Vesturland"/>
    <x v="9"/>
    <x v="3"/>
    <s v="Sala utan svæðis - flj."/>
    <n v="1082396"/>
    <n v="936.27254000000005"/>
    <x v="0"/>
    <x v="2"/>
    <s v="Innanlands"/>
    <m/>
  </r>
  <r>
    <s v="Söludælur"/>
    <s v="Ólafsvík"/>
    <n v="355"/>
    <x v="15"/>
    <s v="Vesturland"/>
    <x v="6"/>
    <x v="3"/>
    <s v="Sala innan svæðis - flj."/>
    <n v="75451"/>
    <n v="65.265114999999994"/>
    <x v="7"/>
    <x v="2"/>
    <s v="Innanlands"/>
    <m/>
  </r>
  <r>
    <s v="Ólafsvík"/>
    <s v="Hellissandur"/>
    <n v="360"/>
    <x v="15"/>
    <s v="Vesturland"/>
    <x v="6"/>
    <x v="3"/>
    <s v="Sala utan svæðis - flj."/>
    <n v="2977"/>
    <n v="2.5751050000000002"/>
    <x v="7"/>
    <x v="2"/>
    <s v="Innanlands"/>
    <m/>
  </r>
  <r>
    <s v="Söludælur"/>
    <s v="Hellissandur"/>
    <n v="360"/>
    <x v="15"/>
    <s v="Vesturland"/>
    <x v="7"/>
    <x v="3"/>
    <s v="Sala innan svæðis - flj."/>
    <n v="147648"/>
    <n v="127.71552"/>
    <x v="0"/>
    <x v="0"/>
    <s v="Innanlands"/>
    <m/>
  </r>
  <r>
    <s v="Reykjavík"/>
    <s v="Hellissandur"/>
    <n v="360"/>
    <x v="15"/>
    <s v="Vesturland"/>
    <x v="6"/>
    <x v="3"/>
    <s v="Sala utan svæðis - flj."/>
    <n v="327343"/>
    <n v="283.15169500000002"/>
    <x v="7"/>
    <x v="2"/>
    <s v="Innanlands"/>
    <m/>
  </r>
  <r>
    <s v="Ólafsvík"/>
    <s v="Hellissandur"/>
    <n v="360"/>
    <x v="15"/>
    <s v="Vesturland"/>
    <x v="9"/>
    <x v="3"/>
    <s v="Sala utan svæðis - flj."/>
    <n v="227370"/>
    <n v="196.67505"/>
    <x v="3"/>
    <x v="2"/>
    <s v="Innanlands"/>
    <m/>
  </r>
  <r>
    <s v="Ólafsvík"/>
    <s v="Hellissandur"/>
    <n v="360"/>
    <x v="15"/>
    <s v="Vesturland"/>
    <x v="10"/>
    <x v="3"/>
    <s v="Sala utan svæðis - flj."/>
    <n v="80327"/>
    <n v="69.482855000000001"/>
    <x v="3"/>
    <x v="2"/>
    <s v="Innanlands"/>
    <m/>
  </r>
  <r>
    <s v="Söludælur"/>
    <s v="Hellissandur"/>
    <n v="360"/>
    <x v="15"/>
    <s v="Vesturland"/>
    <x v="6"/>
    <x v="3"/>
    <s v="Sala innan svæðis - flj."/>
    <n v="49095"/>
    <n v="42.467175000000005"/>
    <x v="7"/>
    <x v="3"/>
    <s v="Innanlands"/>
    <m/>
  </r>
  <r>
    <s v="Reykjavík"/>
    <s v="Hellissandur"/>
    <n v="360"/>
    <x v="15"/>
    <s v="Vesturland"/>
    <x v="1"/>
    <x v="0"/>
    <s v="Sala utan svæðis - flj."/>
    <n v="6102"/>
    <n v="4.5765000000000002"/>
    <x v="3"/>
    <x v="0"/>
    <s v="Innanlands"/>
    <m/>
  </r>
  <r>
    <s v="Reykjavík"/>
    <s v="Hellissandur"/>
    <n v="360"/>
    <x v="15"/>
    <s v="Vesturland"/>
    <x v="7"/>
    <x v="3"/>
    <s v="Sala utan svæðis - flj."/>
    <n v="1826"/>
    <n v="1.5794900000000001"/>
    <x v="3"/>
    <x v="0"/>
    <s v="Innanlands"/>
    <m/>
  </r>
  <r>
    <s v="Reykjavík"/>
    <s v="Hellissandur"/>
    <n v="360"/>
    <x v="15"/>
    <s v="Vesturland"/>
    <x v="8"/>
    <x v="3"/>
    <s v="Sala utan svæðis - flj."/>
    <n v="100689"/>
    <n v="87.095984999999999"/>
    <x v="3"/>
    <x v="2"/>
    <s v="Innanlands"/>
    <m/>
  </r>
  <r>
    <s v="Reykjavík"/>
    <s v="Hellissandur"/>
    <n v="360"/>
    <x v="15"/>
    <s v="Vesturland"/>
    <x v="12"/>
    <x v="4"/>
    <s v="Sala utan svæðis - flj."/>
    <n v="0"/>
    <n v="0"/>
    <x v="3"/>
    <x v="2"/>
    <s v="Innanlands"/>
    <m/>
  </r>
  <r>
    <s v="Reykjavík"/>
    <s v="Hellissandur"/>
    <n v="360"/>
    <x v="15"/>
    <s v="Vesturland"/>
    <x v="9"/>
    <x v="3"/>
    <s v="Sala utan svæðis - flj."/>
    <n v="1028516"/>
    <n v="889.66633999999999"/>
    <x v="3"/>
    <x v="2"/>
    <s v="Innanlands"/>
    <m/>
  </r>
  <r>
    <s v="Reykjavík"/>
    <s v="Hellissandur"/>
    <n v="360"/>
    <x v="15"/>
    <s v="Vesturland"/>
    <x v="10"/>
    <x v="3"/>
    <s v="Sala utan svæðis - flj."/>
    <n v="7636"/>
    <n v="6.6051400000000005"/>
    <x v="3"/>
    <x v="2"/>
    <s v="Innanlands"/>
    <m/>
  </r>
  <r>
    <s v="Söludælur"/>
    <s v="Hellissandur"/>
    <n v="360"/>
    <x v="15"/>
    <s v="Vesturland"/>
    <x v="0"/>
    <x v="0"/>
    <s v="Sala innan svæðis - flj."/>
    <n v="207257"/>
    <n v="155.44274999999999"/>
    <x v="3"/>
    <x v="0"/>
    <s v="Innanlands"/>
    <m/>
  </r>
  <r>
    <s v="Söludælur"/>
    <s v="Hellissandur"/>
    <n v="360"/>
    <x v="15"/>
    <s v="Vesturland"/>
    <x v="7"/>
    <x v="3"/>
    <s v="Sala innan svæðis - flj."/>
    <n v="222693"/>
    <n v="192.629445"/>
    <x v="3"/>
    <x v="0"/>
    <s v="Innanlands"/>
    <m/>
  </r>
  <r>
    <s v="Ólafsvík"/>
    <s v="Arnarstapi"/>
    <n v="355"/>
    <x v="15"/>
    <s v="Vesturland"/>
    <x v="6"/>
    <x v="3"/>
    <s v="Sala utan svæðis - flj."/>
    <n v="74495"/>
    <n v="64.438175000000001"/>
    <x v="5"/>
    <x v="3"/>
    <s v="Innanlands"/>
    <m/>
  </r>
  <r>
    <s v="Söludælur"/>
    <s v="Rifsflugvöllur"/>
    <n v="360"/>
    <x v="15"/>
    <s v="Vesturland"/>
    <x v="4"/>
    <x v="2"/>
    <s v="Sala innan svæðis - flj."/>
    <n v="7145"/>
    <n v="5.7874500000000006"/>
    <x v="3"/>
    <x v="1"/>
    <s v="Innanlands"/>
    <m/>
  </r>
  <r>
    <s v="Söludælur"/>
    <s v="Hellissandur"/>
    <n v="360"/>
    <x v="15"/>
    <s v="Vesturland"/>
    <x v="7"/>
    <x v="3"/>
    <s v="Sala ekki flutningsjöfnuð"/>
    <n v="0"/>
    <n v="0"/>
    <x v="1"/>
    <x v="0"/>
    <s v="Millilanda"/>
    <m/>
  </r>
  <r>
    <s v="Ólafsvík"/>
    <s v="Hellissandur"/>
    <n v="360"/>
    <x v="15"/>
    <s v="Vesturland"/>
    <x v="9"/>
    <x v="3"/>
    <s v="Sala utan svæðis - flj."/>
    <n v="296265"/>
    <n v="256.26922500000001"/>
    <x v="5"/>
    <x v="2"/>
    <s v="Innanlands"/>
    <m/>
  </r>
  <r>
    <s v="Ólafsvík"/>
    <s v="Ólafsvík"/>
    <n v="355"/>
    <x v="15"/>
    <s v="Vesturland"/>
    <x v="6"/>
    <x v="3"/>
    <s v="Sala innan svæðis - flj."/>
    <n v="560164"/>
    <n v="484.54185999999999"/>
    <x v="5"/>
    <x v="2"/>
    <s v="Innanlands"/>
    <m/>
  </r>
  <r>
    <s v="Reykjavík"/>
    <s v="Hellissandur"/>
    <n v="360"/>
    <x v="15"/>
    <s v="Vesturland"/>
    <x v="7"/>
    <x v="3"/>
    <s v="Sala utan svæðis - flj."/>
    <n v="1271"/>
    <n v="1.099415"/>
    <x v="5"/>
    <x v="0"/>
    <s v="Innanlands"/>
    <m/>
  </r>
  <r>
    <s v="Reykjavík"/>
    <s v="Hellissandur"/>
    <n v="360"/>
    <x v="15"/>
    <s v="Vesturland"/>
    <x v="9"/>
    <x v="3"/>
    <s v="Sala utan svæðis - flj."/>
    <n v="1113303"/>
    <n v="963.00709499999994"/>
    <x v="5"/>
    <x v="2"/>
    <s v="Innanlands"/>
    <m/>
  </r>
  <r>
    <s v="Reykjavík"/>
    <s v="Arnarstapi"/>
    <n v="355"/>
    <x v="15"/>
    <s v="Vesturland"/>
    <x v="6"/>
    <x v="3"/>
    <s v="Sala utan svæðis - flj."/>
    <n v="7766"/>
    <n v="6.7175900000000004"/>
    <x v="5"/>
    <x v="3"/>
    <s v="Innanlands"/>
    <m/>
  </r>
  <r>
    <s v="Reykjavík"/>
    <s v="Ólafsvík"/>
    <n v="355"/>
    <x v="15"/>
    <s v="Vesturland"/>
    <x v="6"/>
    <x v="3"/>
    <s v="Sala utan svæðis - flj."/>
    <n v="126409"/>
    <n v="109.343785"/>
    <x v="5"/>
    <x v="2"/>
    <s v="Innanlands"/>
    <m/>
  </r>
  <r>
    <s v="Söludælur"/>
    <s v="Hellissandur"/>
    <n v="360"/>
    <x v="15"/>
    <s v="Vesturland"/>
    <x v="1"/>
    <x v="0"/>
    <s v="Sala innan svæðis - flj."/>
    <n v="42775"/>
    <n v="32.081249999999997"/>
    <x v="5"/>
    <x v="0"/>
    <s v="Innanlands"/>
    <m/>
  </r>
  <r>
    <s v="Söludælur"/>
    <s v="Hellissandur"/>
    <n v="360"/>
    <x v="15"/>
    <s v="Vesturland"/>
    <x v="0"/>
    <x v="0"/>
    <s v="Sala innan svæðis - flj."/>
    <n v="170962"/>
    <n v="128.22149999999999"/>
    <x v="5"/>
    <x v="0"/>
    <s v="Innanlands"/>
    <m/>
  </r>
  <r>
    <s v="Söludælur"/>
    <s v="Hellissandur"/>
    <n v="360"/>
    <x v="15"/>
    <s v="Vesturland"/>
    <x v="7"/>
    <x v="3"/>
    <s v="Sala innan svæðis - flj."/>
    <n v="233246"/>
    <n v="201.75779"/>
    <x v="5"/>
    <x v="0"/>
    <s v="Innanlands"/>
    <m/>
  </r>
  <r>
    <s v="Söludælur"/>
    <s v="Rifsflugvöllur"/>
    <n v="360"/>
    <x v="15"/>
    <s v="Vesturland"/>
    <x v="4"/>
    <x v="2"/>
    <s v="Sala innan svæðis - flj."/>
    <n v="9739"/>
    <n v="7.8885899999999998"/>
    <x v="5"/>
    <x v="1"/>
    <s v="Innanlands"/>
    <m/>
  </r>
  <r>
    <s v="Söludælur"/>
    <s v="Ólafsvík"/>
    <n v="355"/>
    <x v="15"/>
    <s v="Vesturland"/>
    <x v="6"/>
    <x v="3"/>
    <s v="Sala innan svæðis - flj."/>
    <n v="99548"/>
    <n v="86.109020000000001"/>
    <x v="5"/>
    <x v="2"/>
    <s v="Innanlands"/>
    <m/>
  </r>
  <r>
    <s v="Ólafsvík"/>
    <s v="Hellissandur"/>
    <n v="360"/>
    <x v="15"/>
    <s v="Vesturland"/>
    <x v="9"/>
    <x v="3"/>
    <s v="Sala utan svæðis - flj."/>
    <n v="146120"/>
    <n v="126.3938"/>
    <x v="7"/>
    <x v="2"/>
    <s v="Innanlands"/>
    <m/>
  </r>
  <r>
    <s v="Ólafsvík"/>
    <s v="Hellissandur"/>
    <n v="360"/>
    <x v="15"/>
    <s v="Vesturland"/>
    <x v="10"/>
    <x v="3"/>
    <s v="Sala utan svæðis - flj."/>
    <n v="18390"/>
    <n v="15.907350000000001"/>
    <x v="7"/>
    <x v="2"/>
    <s v="Innanlands"/>
    <m/>
  </r>
  <r>
    <s v="Ólafsvík"/>
    <s v="Hellissandur"/>
    <n v="360"/>
    <x v="15"/>
    <s v="Vesturland"/>
    <x v="6"/>
    <x v="3"/>
    <s v="Sala utan svæðis - flj."/>
    <n v="12289"/>
    <n v="10.629985000000001"/>
    <x v="5"/>
    <x v="3"/>
    <s v="Innanlands"/>
    <m/>
  </r>
  <r>
    <s v="Reykjavík"/>
    <s v="Hellissandur"/>
    <n v="360"/>
    <x v="15"/>
    <s v="Vesturland"/>
    <x v="7"/>
    <x v="3"/>
    <s v="Sala utan svæðis - flj."/>
    <n v="2548"/>
    <n v="2.2040199999999999"/>
    <x v="7"/>
    <x v="0"/>
    <s v="Innanlands"/>
    <m/>
  </r>
  <r>
    <s v="Reykjavík"/>
    <s v="Hellissandur"/>
    <n v="360"/>
    <x v="15"/>
    <s v="Vesturland"/>
    <x v="9"/>
    <x v="3"/>
    <s v="Sala utan svæðis - flj."/>
    <n v="980804"/>
    <n v="848.39545999999996"/>
    <x v="7"/>
    <x v="2"/>
    <s v="Innanlands"/>
    <m/>
  </r>
  <r>
    <s v="Reykjavík"/>
    <s v="Hellissandur"/>
    <n v="360"/>
    <x v="15"/>
    <s v="Vesturland"/>
    <x v="10"/>
    <x v="3"/>
    <s v="Sala utan svæðis - flj."/>
    <n v="13211"/>
    <n v="11.427515"/>
    <x v="7"/>
    <x v="2"/>
    <s v="Innanlands"/>
    <m/>
  </r>
  <r>
    <s v="Söludælur"/>
    <s v="Hellissandur"/>
    <n v="360"/>
    <x v="15"/>
    <s v="Vesturland"/>
    <x v="0"/>
    <x v="0"/>
    <s v="Sala innan svæðis - flj."/>
    <n v="208135"/>
    <n v="156.10124999999999"/>
    <x v="7"/>
    <x v="0"/>
    <s v="Innanlands"/>
    <m/>
  </r>
  <r>
    <s v="Söludælur"/>
    <s v="Hellissandur"/>
    <n v="360"/>
    <x v="15"/>
    <s v="Vesturland"/>
    <x v="7"/>
    <x v="3"/>
    <s v="Sala innan svæðis - flj."/>
    <n v="223183"/>
    <n v="193.05329499999999"/>
    <x v="7"/>
    <x v="0"/>
    <s v="Innanlands"/>
    <m/>
  </r>
  <r>
    <s v="Reykjavík"/>
    <s v="Hellissandur"/>
    <n v="360"/>
    <x v="15"/>
    <s v="Vesturland"/>
    <x v="6"/>
    <x v="3"/>
    <s v="Sala utan svæðis - flj."/>
    <n v="287069"/>
    <n v="248.314685"/>
    <x v="5"/>
    <x v="2"/>
    <s v="Innanlands"/>
    <m/>
  </r>
  <r>
    <s v="Söludælur"/>
    <s v="Rifsflugvöllur"/>
    <n v="360"/>
    <x v="15"/>
    <s v="Vesturland"/>
    <x v="4"/>
    <x v="2"/>
    <s v="Sala innan svæðis - flj."/>
    <n v="11379"/>
    <n v="9.2169899999999991"/>
    <x v="7"/>
    <x v="1"/>
    <s v="Innanlands"/>
    <m/>
  </r>
  <r>
    <s v="Ólafsvík"/>
    <s v="Hellissandur"/>
    <n v="360"/>
    <x v="15"/>
    <s v="Vesturland"/>
    <x v="7"/>
    <x v="3"/>
    <s v="Sala utan svæðis - flj."/>
    <n v="287"/>
    <n v="0.248255"/>
    <x v="9"/>
    <x v="0"/>
    <s v="Innanlands"/>
    <m/>
  </r>
  <r>
    <s v="Ólafsvík"/>
    <s v="Hellissandur"/>
    <n v="360"/>
    <x v="15"/>
    <s v="Vesturland"/>
    <x v="9"/>
    <x v="3"/>
    <s v="Sala utan svæðis - flj."/>
    <n v="13935"/>
    <n v="12.053775"/>
    <x v="9"/>
    <x v="2"/>
    <s v="Innanlands"/>
    <m/>
  </r>
  <r>
    <s v="Ólafsvík"/>
    <s v="Hellissandur"/>
    <n v="360"/>
    <x v="15"/>
    <s v="Vesturland"/>
    <x v="10"/>
    <x v="3"/>
    <s v="Sala utan svæðis - flj."/>
    <n v="110402"/>
    <n v="95.49772999999999"/>
    <x v="9"/>
    <x v="2"/>
    <s v="Innanlands"/>
    <m/>
  </r>
  <r>
    <s v="Söludælur"/>
    <s v="Hellissandur"/>
    <n v="360"/>
    <x v="15"/>
    <s v="Vesturland"/>
    <x v="6"/>
    <x v="3"/>
    <s v="Sala innan svæðis - flj."/>
    <n v="96490"/>
    <n v="83.463850000000008"/>
    <x v="5"/>
    <x v="2"/>
    <s v="Innanlands"/>
    <m/>
  </r>
  <r>
    <s v="Reykjavík"/>
    <s v="Hellissandur"/>
    <n v="360"/>
    <x v="15"/>
    <s v="Vesturland"/>
    <x v="7"/>
    <x v="3"/>
    <s v="Sala utan svæðis - flj."/>
    <n v="137"/>
    <n v="0.118505"/>
    <x v="9"/>
    <x v="0"/>
    <s v="Innanlands"/>
    <m/>
  </r>
  <r>
    <s v="Reykjavík"/>
    <s v="Hellissandur"/>
    <n v="360"/>
    <x v="15"/>
    <s v="Vesturland"/>
    <x v="9"/>
    <x v="3"/>
    <s v="Sala utan svæðis - flj."/>
    <n v="1241929"/>
    <n v="1074.268585"/>
    <x v="9"/>
    <x v="2"/>
    <s v="Innanlands"/>
    <m/>
  </r>
  <r>
    <s v="Reykjavík"/>
    <s v="Hellissandur"/>
    <n v="360"/>
    <x v="15"/>
    <s v="Vesturland"/>
    <x v="10"/>
    <x v="3"/>
    <s v="Sala utan svæðis - flj."/>
    <n v="73991"/>
    <n v="64.002214999999993"/>
    <x v="9"/>
    <x v="2"/>
    <s v="Innanlands"/>
    <m/>
  </r>
  <r>
    <s v="Ólafsvík"/>
    <s v="Arnarstapi"/>
    <n v="355"/>
    <x v="15"/>
    <s v="Vesturland"/>
    <x v="6"/>
    <x v="3"/>
    <s v="Sala utan svæðis - flj."/>
    <n v="72692"/>
    <n v="62.878579999999999"/>
    <x v="3"/>
    <x v="3"/>
    <s v="Innanlands"/>
    <m/>
  </r>
  <r>
    <s v="Söludælur"/>
    <s v="Hellissandur"/>
    <n v="360"/>
    <x v="15"/>
    <s v="Vesturland"/>
    <x v="0"/>
    <x v="0"/>
    <s v="Sala innan svæðis - flj."/>
    <n v="214464"/>
    <n v="160.84800000000001"/>
    <x v="9"/>
    <x v="0"/>
    <s v="Innanlands"/>
    <m/>
  </r>
  <r>
    <s v="Söludælur"/>
    <s v="Hellissandur"/>
    <n v="360"/>
    <x v="15"/>
    <s v="Vesturland"/>
    <x v="7"/>
    <x v="3"/>
    <s v="Sala innan svæðis - flj."/>
    <n v="181196"/>
    <n v="156.73454000000001"/>
    <x v="9"/>
    <x v="0"/>
    <s v="Innanlands"/>
    <m/>
  </r>
  <r>
    <s v="Söludælur"/>
    <s v="Rifsflugvöllur"/>
    <n v="360"/>
    <x v="15"/>
    <s v="Vesturland"/>
    <x v="4"/>
    <x v="2"/>
    <s v="Sala innan svæðis - flj."/>
    <n v="10750"/>
    <n v="8.7074999999999996"/>
    <x v="9"/>
    <x v="1"/>
    <s v="Innanlands"/>
    <m/>
  </r>
  <r>
    <s v="Ólafsvík"/>
    <s v="Ólafsvík"/>
    <n v="355"/>
    <x v="15"/>
    <s v="Vesturland"/>
    <x v="6"/>
    <x v="3"/>
    <s v="Sala innan svæðis - flj."/>
    <n v="748345"/>
    <n v="647.31842500000005"/>
    <x v="3"/>
    <x v="2"/>
    <s v="Innanlands"/>
    <m/>
  </r>
  <r>
    <s v="Ólafsvík"/>
    <s v="Hellissandur"/>
    <n v="360"/>
    <x v="15"/>
    <s v="Vesturland"/>
    <x v="9"/>
    <x v="3"/>
    <s v="Sala utan svæðis - flj."/>
    <n v="59049"/>
    <n v="51.077385"/>
    <x v="10"/>
    <x v="2"/>
    <s v="Innanlands"/>
    <m/>
  </r>
  <r>
    <s v="Ólafsvík"/>
    <s v="Hellissandur"/>
    <n v="360"/>
    <x v="15"/>
    <s v="Vesturland"/>
    <x v="10"/>
    <x v="3"/>
    <s v="Sala utan svæðis - flj."/>
    <n v="210371"/>
    <n v="181.97091500000002"/>
    <x v="10"/>
    <x v="2"/>
    <s v="Innanlands"/>
    <m/>
  </r>
  <r>
    <s v="Reyðarfjörður"/>
    <s v="Arnarstapi"/>
    <n v="355"/>
    <x v="15"/>
    <s v="Vesturland"/>
    <x v="6"/>
    <x v="3"/>
    <s v="Sala utan svæðis - flj."/>
    <n v="2328"/>
    <n v="2.0137200000000002"/>
    <x v="3"/>
    <x v="3"/>
    <s v="Innanlands"/>
    <m/>
  </r>
  <r>
    <s v="Reykjavík"/>
    <s v="Hellissandur"/>
    <n v="360"/>
    <x v="15"/>
    <s v="Vesturland"/>
    <x v="7"/>
    <x v="3"/>
    <s v="Sala utan svæðis - flj."/>
    <n v="1060"/>
    <n v="0.91689999999999994"/>
    <x v="10"/>
    <x v="0"/>
    <s v="Innanlands"/>
    <m/>
  </r>
  <r>
    <s v="Reykjavík"/>
    <s v="Hellissandur"/>
    <n v="360"/>
    <x v="15"/>
    <s v="Vesturland"/>
    <x v="9"/>
    <x v="3"/>
    <s v="Sala utan svæðis - flj."/>
    <n v="1222580"/>
    <n v="1057.5317"/>
    <x v="10"/>
    <x v="2"/>
    <s v="Innanlands"/>
    <m/>
  </r>
  <r>
    <s v="Reykjavík"/>
    <s v="Hellissandur"/>
    <n v="360"/>
    <x v="15"/>
    <s v="Vesturland"/>
    <x v="10"/>
    <x v="3"/>
    <s v="Sala innan svæðis - flj."/>
    <n v="14498"/>
    <n v="12.54077"/>
    <x v="10"/>
    <x v="2"/>
    <s v="Innanlands"/>
    <m/>
  </r>
  <r>
    <s v="Reykjavík"/>
    <s v="Hellissandur"/>
    <n v="360"/>
    <x v="15"/>
    <s v="Vesturland"/>
    <x v="10"/>
    <x v="3"/>
    <s v="Sala utan svæðis - flj."/>
    <n v="92565"/>
    <n v="80.068725000000001"/>
    <x v="10"/>
    <x v="2"/>
    <s v="Innanlands"/>
    <m/>
  </r>
  <r>
    <s v="Reykjavík"/>
    <s v="Arnarstapi"/>
    <n v="355"/>
    <x v="15"/>
    <s v="Vesturland"/>
    <x v="6"/>
    <x v="3"/>
    <s v="Sala utan svæðis - flj."/>
    <n v="16118"/>
    <n v="13.942069999999999"/>
    <x v="3"/>
    <x v="3"/>
    <s v="Innanlands"/>
    <m/>
  </r>
  <r>
    <s v="Söludælur"/>
    <s v="Hellissandur"/>
    <n v="360"/>
    <x v="15"/>
    <s v="Vesturland"/>
    <x v="1"/>
    <x v="0"/>
    <s v="Sala innan svæðis - flj."/>
    <n v="67717"/>
    <n v="50.787750000000003"/>
    <x v="10"/>
    <x v="0"/>
    <s v="Innanlands"/>
    <m/>
  </r>
  <r>
    <s v="Söludælur"/>
    <s v="Hellissandur"/>
    <n v="360"/>
    <x v="15"/>
    <s v="Vesturland"/>
    <x v="0"/>
    <x v="0"/>
    <s v="Sala innan svæðis - flj."/>
    <n v="131640"/>
    <n v="98.73"/>
    <x v="10"/>
    <x v="0"/>
    <s v="Innanlands"/>
    <m/>
  </r>
  <r>
    <s v="Söludælur"/>
    <s v="Hellissandur"/>
    <n v="360"/>
    <x v="15"/>
    <s v="Vesturland"/>
    <x v="7"/>
    <x v="3"/>
    <s v="Sala innan svæðis - flj."/>
    <n v="157521"/>
    <n v="136.25566500000002"/>
    <x v="10"/>
    <x v="0"/>
    <s v="Innanlands"/>
    <m/>
  </r>
  <r>
    <s v="Söludælur"/>
    <s v="Rifsflugvöllur"/>
    <n v="360"/>
    <x v="15"/>
    <s v="Vesturland"/>
    <x v="4"/>
    <x v="2"/>
    <s v="Sala ekki flutningsjöfnuð"/>
    <n v="405"/>
    <n v="0.32805000000000001"/>
    <x v="10"/>
    <x v="1"/>
    <s v="Millilanda"/>
    <m/>
  </r>
  <r>
    <s v="Söludælur"/>
    <s v="Rifsflugvöllur"/>
    <n v="360"/>
    <x v="15"/>
    <s v="Vesturland"/>
    <x v="4"/>
    <x v="2"/>
    <s v="Sala innan svæðis - flj."/>
    <n v="4723"/>
    <n v="3.8256300000000003"/>
    <x v="10"/>
    <x v="1"/>
    <s v="Innanlands"/>
    <m/>
  </r>
  <r>
    <s v="Reykjavík"/>
    <s v="Ólafsvík"/>
    <n v="355"/>
    <x v="15"/>
    <s v="Vesturland"/>
    <x v="6"/>
    <x v="3"/>
    <s v="Sala utan svæðis - flj."/>
    <n v="66015"/>
    <n v="57.102975000000001"/>
    <x v="3"/>
    <x v="2"/>
    <s v="Innanlands"/>
    <m/>
  </r>
  <r>
    <s v="Ólafsvík"/>
    <s v="Hellissandur"/>
    <n v="360"/>
    <x v="15"/>
    <s v="Vesturland"/>
    <x v="9"/>
    <x v="3"/>
    <s v="Sala utan svæðis - flj."/>
    <n v="3764"/>
    <n v="3.2558600000000002"/>
    <x v="8"/>
    <x v="2"/>
    <s v="Innanlands"/>
    <m/>
  </r>
  <r>
    <s v="Ólafsvík"/>
    <s v="Hellissandur"/>
    <n v="360"/>
    <x v="15"/>
    <s v="Vesturland"/>
    <x v="10"/>
    <x v="3"/>
    <s v="Sala utan svæðis - flj."/>
    <n v="271798"/>
    <n v="235.10526999999999"/>
    <x v="8"/>
    <x v="2"/>
    <s v="Innanlands"/>
    <m/>
  </r>
  <r>
    <s v="Söludælur"/>
    <s v="Ólafsvík"/>
    <n v="355"/>
    <x v="15"/>
    <s v="Vesturland"/>
    <x v="6"/>
    <x v="3"/>
    <s v="Sala innan svæðis - flj."/>
    <n v="106858"/>
    <n v="92.432169999999999"/>
    <x v="3"/>
    <x v="2"/>
    <s v="Innanlands"/>
    <m/>
  </r>
  <r>
    <s v="Reykjavík"/>
    <s v="Hellissandur"/>
    <n v="360"/>
    <x v="15"/>
    <s v="Vesturland"/>
    <x v="7"/>
    <x v="3"/>
    <s v="Sala utan svæðis - flj."/>
    <n v="4102"/>
    <n v="3.5482300000000002"/>
    <x v="8"/>
    <x v="0"/>
    <s v="Innanlands"/>
    <m/>
  </r>
  <r>
    <s v="Reykjavík"/>
    <s v="Hellissandur"/>
    <n v="360"/>
    <x v="15"/>
    <s v="Vesturland"/>
    <x v="9"/>
    <x v="3"/>
    <s v="Sala utan svæðis - flj."/>
    <n v="1149768"/>
    <n v="994.54931999999997"/>
    <x v="8"/>
    <x v="2"/>
    <s v="Innanlands"/>
    <m/>
  </r>
  <r>
    <s v="Reykjavík"/>
    <s v="Hellissandur"/>
    <n v="360"/>
    <x v="15"/>
    <s v="Vesturland"/>
    <x v="10"/>
    <x v="3"/>
    <s v="Sala utan svæðis - flj."/>
    <n v="181212"/>
    <n v="156.74838"/>
    <x v="8"/>
    <x v="2"/>
    <s v="Innanlands"/>
    <m/>
  </r>
  <r>
    <s v="Ólafsvík"/>
    <s v="Hellissandur"/>
    <n v="360"/>
    <x v="15"/>
    <s v="Vesturland"/>
    <x v="6"/>
    <x v="3"/>
    <s v="Sala utan svæðis - flj."/>
    <n v="90106"/>
    <n v="77.941690000000008"/>
    <x v="3"/>
    <x v="2"/>
    <s v="Innanlands"/>
    <m/>
  </r>
  <r>
    <s v="Söludælur"/>
    <s v="Hellissandur"/>
    <n v="360"/>
    <x v="15"/>
    <s v="Vesturland"/>
    <x v="1"/>
    <x v="0"/>
    <s v="Sala innan svæðis - flj."/>
    <n v="186166"/>
    <n v="139.62450000000001"/>
    <x v="8"/>
    <x v="0"/>
    <s v="Innanlands"/>
    <m/>
  </r>
  <r>
    <s v="Söludælur"/>
    <s v="Hellissandur"/>
    <n v="360"/>
    <x v="15"/>
    <s v="Vesturland"/>
    <x v="7"/>
    <x v="3"/>
    <s v="Sala innan svæðis - flj."/>
    <n v="131872"/>
    <n v="114.06927999999999"/>
    <x v="8"/>
    <x v="0"/>
    <s v="Innanlands"/>
    <m/>
  </r>
  <r>
    <s v="Söludælur"/>
    <s v="Rifsflugvöllur"/>
    <n v="360"/>
    <x v="15"/>
    <s v="Vesturland"/>
    <x v="4"/>
    <x v="2"/>
    <s v="Sala ekki flutningsjöfnuð"/>
    <n v="127"/>
    <n v="0.10287"/>
    <x v="8"/>
    <x v="1"/>
    <s v="Millilanda"/>
    <m/>
  </r>
  <r>
    <s v="Söludælur"/>
    <s v="Rifsflugvöllur"/>
    <n v="360"/>
    <x v="15"/>
    <s v="Vesturland"/>
    <x v="4"/>
    <x v="2"/>
    <s v="Sala innan svæðis - flj."/>
    <n v="8450"/>
    <n v="6.8445"/>
    <x v="8"/>
    <x v="1"/>
    <s v="Innanlands"/>
    <m/>
  </r>
  <r>
    <s v="Reykjavík"/>
    <s v="Hellissandur"/>
    <n v="360"/>
    <x v="15"/>
    <s v="Vesturland"/>
    <x v="6"/>
    <x v="3"/>
    <s v="Sala utan svæðis - flj."/>
    <n v="301430"/>
    <n v="260.73695000000004"/>
    <x v="3"/>
    <x v="2"/>
    <s v="Innanlands"/>
    <m/>
  </r>
  <r>
    <s v="Söludælur"/>
    <s v="Hellissandur"/>
    <n v="360"/>
    <x v="15"/>
    <s v="Vesturland"/>
    <x v="6"/>
    <x v="3"/>
    <s v="Sala innan svæðis - flj."/>
    <n v="45488"/>
    <n v="39.347120000000004"/>
    <x v="3"/>
    <x v="3"/>
    <s v="Innanlands"/>
    <m/>
  </r>
  <r>
    <s v="Ólafsvík"/>
    <s v="Hellissandur"/>
    <n v="360"/>
    <x v="15"/>
    <s v="Vesturland"/>
    <x v="9"/>
    <x v="3"/>
    <s v="Sala utan svæðis - flj."/>
    <n v="3191"/>
    <n v="2.7602150000000001"/>
    <x v="6"/>
    <x v="2"/>
    <s v="Innanlands"/>
    <m/>
  </r>
  <r>
    <s v="Ólafsvík"/>
    <s v="Hellissandur"/>
    <n v="360"/>
    <x v="15"/>
    <s v="Vesturland"/>
    <x v="10"/>
    <x v="3"/>
    <s v="Sala utan svæðis - flj."/>
    <n v="229712"/>
    <n v="198.70088000000001"/>
    <x v="6"/>
    <x v="2"/>
    <s v="Innanlands"/>
    <m/>
  </r>
  <r>
    <s v="Reykjavík"/>
    <s v="Hellissandur"/>
    <n v="360"/>
    <x v="15"/>
    <s v="Vesturland"/>
    <x v="7"/>
    <x v="3"/>
    <s v="Sala innan svæðis - flj."/>
    <n v="12282"/>
    <n v="10.62393"/>
    <x v="6"/>
    <x v="0"/>
    <s v="Innanlands"/>
    <m/>
  </r>
  <r>
    <s v="Reykjavík"/>
    <s v="Hellissandur"/>
    <n v="360"/>
    <x v="15"/>
    <s v="Vesturland"/>
    <x v="7"/>
    <x v="3"/>
    <s v="Sala utan svæðis - flj."/>
    <n v="12070"/>
    <n v="10.44055"/>
    <x v="6"/>
    <x v="0"/>
    <s v="Innanlands"/>
    <m/>
  </r>
  <r>
    <s v="Reykjavík"/>
    <s v="Hellissandur"/>
    <n v="360"/>
    <x v="15"/>
    <s v="Vesturland"/>
    <x v="9"/>
    <x v="3"/>
    <s v="Sala utan svæðis - flj."/>
    <n v="1130005"/>
    <n v="977.45432499999993"/>
    <x v="6"/>
    <x v="2"/>
    <s v="Innanlands"/>
    <m/>
  </r>
  <r>
    <s v="Reykjavík"/>
    <s v="Hellissandur"/>
    <n v="360"/>
    <x v="15"/>
    <s v="Vesturland"/>
    <x v="10"/>
    <x v="3"/>
    <s v="Sala utan svæðis - flj."/>
    <n v="221715"/>
    <n v="191.78347500000001"/>
    <x v="6"/>
    <x v="2"/>
    <s v="Innanlands"/>
    <m/>
  </r>
  <r>
    <s v="Eskifjörður"/>
    <s v="Ólafsvík"/>
    <n v="355"/>
    <x v="15"/>
    <s v="Vesturland"/>
    <x v="6"/>
    <x v="3"/>
    <s v="Sala utan svæðis - flj."/>
    <n v="2204"/>
    <n v="1.90646"/>
    <x v="0"/>
    <x v="2"/>
    <s v="Innanlands"/>
    <m/>
  </r>
  <r>
    <s v="Söludælur"/>
    <s v="Hellissandur"/>
    <n v="360"/>
    <x v="15"/>
    <s v="Vesturland"/>
    <x v="1"/>
    <x v="0"/>
    <s v="Sala innan svæðis - flj."/>
    <n v="169352"/>
    <n v="127.014"/>
    <x v="6"/>
    <x v="0"/>
    <s v="Innanlands"/>
    <m/>
  </r>
  <r>
    <s v="Söludælur"/>
    <s v="Hellissandur"/>
    <n v="360"/>
    <x v="15"/>
    <s v="Vesturland"/>
    <x v="7"/>
    <x v="3"/>
    <s v="Sala innan svæðis - flj."/>
    <n v="112722"/>
    <n v="97.504530000000003"/>
    <x v="6"/>
    <x v="0"/>
    <s v="Innanlands"/>
    <m/>
  </r>
  <r>
    <s v="Söludælur"/>
    <s v="Rifsflugvöllur"/>
    <n v="360"/>
    <x v="15"/>
    <s v="Vesturland"/>
    <x v="4"/>
    <x v="2"/>
    <s v="Sala innan svæðis - flj."/>
    <n v="5522"/>
    <n v="4.4728200000000005"/>
    <x v="6"/>
    <x v="1"/>
    <s v="Innanlands"/>
    <m/>
  </r>
  <r>
    <s v="Ísafjörður"/>
    <s v="Ólafsvík"/>
    <n v="355"/>
    <x v="15"/>
    <s v="Vesturland"/>
    <x v="6"/>
    <x v="3"/>
    <s v="Sala utan svæðis - flj."/>
    <n v="3144"/>
    <n v="2.71956"/>
    <x v="0"/>
    <x v="2"/>
    <s v="Innanlands"/>
    <m/>
  </r>
  <r>
    <s v="Ólafsvík"/>
    <s v="Arnarstapi"/>
    <n v="355"/>
    <x v="15"/>
    <s v="Vesturland"/>
    <x v="6"/>
    <x v="3"/>
    <s v="Sala utan svæðis - flj."/>
    <n v="91200"/>
    <n v="78.888000000000005"/>
    <x v="0"/>
    <x v="3"/>
    <s v="Innanlands"/>
    <m/>
  </r>
  <r>
    <s v="Ólafsvík"/>
    <s v="Hellissandur"/>
    <n v="360"/>
    <x v="15"/>
    <s v="Vesturland"/>
    <x v="9"/>
    <x v="3"/>
    <s v="Sala utan svæðis - flj."/>
    <n v="16107"/>
    <n v="13.932555000000001"/>
    <x v="4"/>
    <x v="2"/>
    <s v="Innanlands"/>
    <m/>
  </r>
  <r>
    <s v="Ólafsvík"/>
    <s v="Hellissandur"/>
    <n v="360"/>
    <x v="15"/>
    <s v="Vesturland"/>
    <x v="10"/>
    <x v="3"/>
    <s v="Sala utan svæðis - flj."/>
    <n v="200099"/>
    <n v="173.085635"/>
    <x v="4"/>
    <x v="2"/>
    <s v="Innanlands"/>
    <m/>
  </r>
  <r>
    <s v="Reykjavík"/>
    <s v="Hellissandur"/>
    <n v="360"/>
    <x v="15"/>
    <s v="Vesturland"/>
    <x v="7"/>
    <x v="3"/>
    <s v="Sala utan svæðis - flj."/>
    <n v="13817"/>
    <n v="11.951705"/>
    <x v="4"/>
    <x v="0"/>
    <s v="Innanlands"/>
    <m/>
  </r>
  <r>
    <s v="Reykjavík"/>
    <s v="Hellissandur"/>
    <n v="360"/>
    <x v="15"/>
    <s v="Vesturland"/>
    <x v="9"/>
    <x v="3"/>
    <s v="Sala utan svæðis - flj."/>
    <n v="1037564"/>
    <n v="897.49285999999995"/>
    <x v="4"/>
    <x v="2"/>
    <s v="Innanlands"/>
    <m/>
  </r>
  <r>
    <s v="Reykjavík"/>
    <s v="Hellissandur"/>
    <n v="360"/>
    <x v="15"/>
    <s v="Vesturland"/>
    <x v="10"/>
    <x v="3"/>
    <s v="Sala utan svæðis - flj."/>
    <n v="276268"/>
    <n v="238.97182000000001"/>
    <x v="4"/>
    <x v="2"/>
    <s v="Innanlands"/>
    <m/>
  </r>
  <r>
    <s v="Ólafsvík"/>
    <s v="Ólafsvík"/>
    <n v="355"/>
    <x v="15"/>
    <s v="Vesturland"/>
    <x v="6"/>
    <x v="3"/>
    <s v="Sala innan svæðis - flj."/>
    <n v="463783"/>
    <n v="401.17229499999996"/>
    <x v="0"/>
    <x v="2"/>
    <s v="Innanlands"/>
    <m/>
  </r>
  <r>
    <s v="Söludælur"/>
    <s v="Hellissandur"/>
    <n v="360"/>
    <x v="15"/>
    <s v="Vesturland"/>
    <x v="1"/>
    <x v="0"/>
    <s v="Sala innan svæðis - flj."/>
    <n v="156224"/>
    <n v="117.16800000000001"/>
    <x v="4"/>
    <x v="0"/>
    <s v="Innanlands"/>
    <m/>
  </r>
  <r>
    <s v="Söludælur"/>
    <s v="Hellissandur"/>
    <n v="360"/>
    <x v="15"/>
    <s v="Vesturland"/>
    <x v="7"/>
    <x v="3"/>
    <s v="Sala innan svæðis - flj."/>
    <n v="120003"/>
    <n v="103.802595"/>
    <x v="4"/>
    <x v="0"/>
    <s v="Innanlands"/>
    <m/>
  </r>
  <r>
    <s v="Söludælur"/>
    <s v="Rifsflugvöllur"/>
    <n v="360"/>
    <x v="15"/>
    <s v="Vesturland"/>
    <x v="4"/>
    <x v="2"/>
    <s v="Sala ekki flutningsjöfnuð"/>
    <n v="2060"/>
    <n v="1.6686000000000001"/>
    <x v="4"/>
    <x v="1"/>
    <s v="Millilanda"/>
    <m/>
  </r>
  <r>
    <s v="Söludælur"/>
    <s v="Rifsflugvöllur"/>
    <n v="360"/>
    <x v="15"/>
    <s v="Vesturland"/>
    <x v="4"/>
    <x v="2"/>
    <s v="Sala innan svæðis - flj."/>
    <n v="2948"/>
    <n v="2.38788"/>
    <x v="4"/>
    <x v="1"/>
    <s v="Innanlands"/>
    <m/>
  </r>
  <r>
    <s v="Reykjavík"/>
    <s v="Arnarstapi"/>
    <n v="355"/>
    <x v="15"/>
    <s v="Vesturland"/>
    <x v="6"/>
    <x v="3"/>
    <s v="Sala utan svæðis - flj."/>
    <n v="78831"/>
    <n v="68.188815000000005"/>
    <x v="0"/>
    <x v="2"/>
    <s v="Innanlands"/>
    <m/>
  </r>
  <r>
    <s v="Reykjavík"/>
    <s v="Ólafsvík"/>
    <n v="355"/>
    <x v="15"/>
    <s v="Vesturland"/>
    <x v="6"/>
    <x v="3"/>
    <s v="Sala utan svæðis - flj."/>
    <n v="172361"/>
    <n v="149.092265"/>
    <x v="0"/>
    <x v="2"/>
    <s v="Innanlands"/>
    <m/>
  </r>
  <r>
    <s v="Ólafsvík"/>
    <s v="Hellissandur"/>
    <n v="360"/>
    <x v="15"/>
    <s v="Vesturland"/>
    <x v="7"/>
    <x v="3"/>
    <s v="Sala utan svæðis - flj."/>
    <n v="997"/>
    <n v="0.86240499999999998"/>
    <x v="2"/>
    <x v="0"/>
    <s v="Innanlands"/>
    <m/>
  </r>
  <r>
    <s v="Ólafsvík"/>
    <s v="Hellissandur"/>
    <n v="360"/>
    <x v="15"/>
    <s v="Vesturland"/>
    <x v="9"/>
    <x v="3"/>
    <s v="Sala utan svæðis - flj."/>
    <n v="53248"/>
    <n v="46.059519999999999"/>
    <x v="2"/>
    <x v="2"/>
    <s v="Innanlands"/>
    <m/>
  </r>
  <r>
    <s v="Ólafsvík"/>
    <s v="Hellissandur"/>
    <n v="360"/>
    <x v="15"/>
    <s v="Vesturland"/>
    <x v="10"/>
    <x v="3"/>
    <s v="Sala utan svæðis - flj."/>
    <n v="263949"/>
    <n v="228.31588500000001"/>
    <x v="2"/>
    <x v="2"/>
    <s v="Innanlands"/>
    <m/>
  </r>
  <r>
    <s v="Reykjavík"/>
    <s v="Hellissandur"/>
    <n v="360"/>
    <x v="15"/>
    <s v="Vesturland"/>
    <x v="1"/>
    <x v="0"/>
    <s v="Sala utan svæðis - flj."/>
    <n v="220"/>
    <n v="0.16500000000000001"/>
    <x v="2"/>
    <x v="0"/>
    <s v="Innanlands"/>
    <m/>
  </r>
  <r>
    <s v="Reykjavík"/>
    <s v="Hellissandur"/>
    <n v="360"/>
    <x v="15"/>
    <s v="Vesturland"/>
    <x v="7"/>
    <x v="3"/>
    <s v="Sala innan svæðis - flj."/>
    <n v="0"/>
    <n v="0"/>
    <x v="2"/>
    <x v="0"/>
    <s v="Innanlands"/>
    <m/>
  </r>
  <r>
    <s v="Reykjavík"/>
    <s v="Hellissandur"/>
    <n v="360"/>
    <x v="15"/>
    <s v="Vesturland"/>
    <x v="7"/>
    <x v="3"/>
    <s v="Sala utan svæðis - flj."/>
    <n v="22816"/>
    <n v="19.73584"/>
    <x v="2"/>
    <x v="0"/>
    <s v="Innanlands"/>
    <m/>
  </r>
  <r>
    <s v="Reykjavík"/>
    <s v="Hellissandur"/>
    <n v="360"/>
    <x v="15"/>
    <s v="Vesturland"/>
    <x v="9"/>
    <x v="3"/>
    <s v="Sala utan svæðis - flj."/>
    <n v="1174961"/>
    <n v="1016.341265"/>
    <x v="2"/>
    <x v="2"/>
    <s v="Innanlands"/>
    <m/>
  </r>
  <r>
    <s v="Reykjavík"/>
    <s v="Hellissandur"/>
    <n v="360"/>
    <x v="15"/>
    <s v="Vesturland"/>
    <x v="10"/>
    <x v="3"/>
    <s v="Sala utan svæðis - flj."/>
    <n v="248670"/>
    <n v="215.09954999999999"/>
    <x v="2"/>
    <x v="2"/>
    <s v="Innanlands"/>
    <m/>
  </r>
  <r>
    <s v="Söludælur"/>
    <s v="Ólafsvík"/>
    <n v="355"/>
    <x v="15"/>
    <s v="Vesturland"/>
    <x v="6"/>
    <x v="3"/>
    <s v="Sala innan svæðis - flj."/>
    <n v="125108"/>
    <n v="108.21841999999999"/>
    <x v="0"/>
    <x v="2"/>
    <s v="Innanlands"/>
    <m/>
  </r>
  <r>
    <s v="Söludælur"/>
    <s v="Hellissandur"/>
    <n v="360"/>
    <x v="15"/>
    <s v="Vesturland"/>
    <x v="1"/>
    <x v="0"/>
    <s v="Sala innan svæðis - flj."/>
    <n v="173429"/>
    <n v="130.07175000000001"/>
    <x v="2"/>
    <x v="0"/>
    <s v="Innanlands"/>
    <m/>
  </r>
  <r>
    <s v="Söludælur"/>
    <s v="Hellissandur"/>
    <n v="360"/>
    <x v="15"/>
    <s v="Vesturland"/>
    <x v="7"/>
    <x v="3"/>
    <s v="Sala innan svæðis - flj."/>
    <n v="116681"/>
    <n v="100.92906500000001"/>
    <x v="2"/>
    <x v="0"/>
    <s v="Innanlands"/>
    <m/>
  </r>
  <r>
    <s v="Eskifjörður"/>
    <s v="Hellissandur"/>
    <n v="360"/>
    <x v="15"/>
    <s v="Vesturland"/>
    <x v="6"/>
    <x v="3"/>
    <s v="Sala utan svæðis - flj."/>
    <n v="1274"/>
    <n v="1.1020099999999999"/>
    <x v="0"/>
    <x v="2"/>
    <s v="Innanlands"/>
    <m/>
  </r>
  <r>
    <s v="Söludælur"/>
    <s v="Rifsflugvöllur"/>
    <n v="360"/>
    <x v="15"/>
    <s v="Vesturland"/>
    <x v="4"/>
    <x v="2"/>
    <s v="Sala innan svæðis - flj."/>
    <n v="4833"/>
    <n v="3.9147300000000005"/>
    <x v="2"/>
    <x v="1"/>
    <s v="Innanlands"/>
    <m/>
  </r>
  <r>
    <s v="Ólafsvík"/>
    <s v="Hellissandur"/>
    <n v="360"/>
    <x v="15"/>
    <s v="Vesturland"/>
    <x v="6"/>
    <x v="3"/>
    <s v="Sala utan svæðis - flj."/>
    <n v="65362"/>
    <n v="56.538129999999995"/>
    <x v="0"/>
    <x v="2"/>
    <s v="Innanlands"/>
    <m/>
  </r>
  <r>
    <s v="Ólafsvík"/>
    <s v="Hellissandur"/>
    <n v="360"/>
    <x v="15"/>
    <s v="Vesturland"/>
    <x v="7"/>
    <x v="3"/>
    <s v="Sala utan svæðis - flj."/>
    <n v="20338"/>
    <n v="17.592369999999999"/>
    <x v="1"/>
    <x v="0"/>
    <s v="Innanlands"/>
    <m/>
  </r>
  <r>
    <s v="Ólafsvík"/>
    <s v="Hellissandur"/>
    <n v="360"/>
    <x v="15"/>
    <s v="Vesturland"/>
    <x v="9"/>
    <x v="3"/>
    <s v="Sala utan svæðis - flj."/>
    <n v="294155"/>
    <n v="254.444075"/>
    <x v="1"/>
    <x v="2"/>
    <s v="Innanlands"/>
    <m/>
  </r>
  <r>
    <s v="Reyðarfjörður"/>
    <s v="Hellissandur"/>
    <n v="360"/>
    <x v="15"/>
    <s v="Vesturland"/>
    <x v="9"/>
    <x v="3"/>
    <s v="Sala utan svæðis - flj."/>
    <n v="86655"/>
    <n v="74.956575000000001"/>
    <x v="1"/>
    <x v="2"/>
    <s v="Innanlands"/>
    <m/>
  </r>
  <r>
    <s v="Reykjavík"/>
    <s v="Hellissandur"/>
    <n v="360"/>
    <x v="15"/>
    <s v="Vesturland"/>
    <x v="6"/>
    <x v="3"/>
    <s v="Sala utan svæðis - flj."/>
    <n v="244915"/>
    <n v="211.85147499999999"/>
    <x v="0"/>
    <x v="2"/>
    <s v="Innanlands"/>
    <m/>
  </r>
  <r>
    <s v="Reykjavík"/>
    <s v="Hellissandur"/>
    <n v="360"/>
    <x v="15"/>
    <s v="Vesturland"/>
    <x v="1"/>
    <x v="0"/>
    <s v="Sala innan svæðis - flj."/>
    <n v="0"/>
    <n v="0"/>
    <x v="1"/>
    <x v="0"/>
    <s v="Innanlands"/>
    <m/>
  </r>
  <r>
    <s v="Reykjavík"/>
    <s v="Hellissandur"/>
    <n v="360"/>
    <x v="15"/>
    <s v="Vesturland"/>
    <x v="1"/>
    <x v="0"/>
    <s v="Sala utan svæðis - flj."/>
    <n v="14350"/>
    <n v="10.762499999999999"/>
    <x v="1"/>
    <x v="0"/>
    <s v="Innanlands"/>
    <m/>
  </r>
  <r>
    <s v="Reykjavík"/>
    <s v="Hellissandur"/>
    <n v="360"/>
    <x v="15"/>
    <s v="Vesturland"/>
    <x v="7"/>
    <x v="3"/>
    <s v="Sala utan svæðis - flj."/>
    <n v="87498"/>
    <n v="75.685770000000005"/>
    <x v="1"/>
    <x v="0"/>
    <s v="Innanlands"/>
    <m/>
  </r>
  <r>
    <s v="Reykjavík"/>
    <s v="Hellissandur"/>
    <n v="360"/>
    <x v="15"/>
    <s v="Vesturland"/>
    <x v="9"/>
    <x v="3"/>
    <s v="Sala utan svæðis - flj."/>
    <n v="1073596"/>
    <n v="928.66054000000008"/>
    <x v="1"/>
    <x v="2"/>
    <s v="Innanlands"/>
    <m/>
  </r>
  <r>
    <s v="Reykjavík"/>
    <s v="Hellissandur"/>
    <n v="360"/>
    <x v="15"/>
    <s v="Vesturland"/>
    <x v="10"/>
    <x v="3"/>
    <s v="Sala utan svæðis - flj."/>
    <n v="366447"/>
    <n v="316.97665499999999"/>
    <x v="1"/>
    <x v="2"/>
    <s v="Innanlands"/>
    <m/>
  </r>
  <r>
    <s v="Söludælur"/>
    <s v="Hellissandur"/>
    <n v="360"/>
    <x v="15"/>
    <s v="Vesturland"/>
    <x v="6"/>
    <x v="3"/>
    <s v="Sala innan svæðis - flj."/>
    <n v="35928"/>
    <n v="31.077720000000003"/>
    <x v="0"/>
    <x v="3"/>
    <s v="Innanlands"/>
    <m/>
  </r>
  <r>
    <s v="Söludælur"/>
    <s v="Hellissandur"/>
    <n v="360"/>
    <x v="15"/>
    <s v="Vesturland"/>
    <x v="1"/>
    <x v="0"/>
    <s v="Sala innan svæðis - flj."/>
    <n v="162423"/>
    <n v="121.81725"/>
    <x v="1"/>
    <x v="0"/>
    <s v="Innanlands"/>
    <m/>
  </r>
  <r>
    <s v="Söludælur"/>
    <s v="Hellissandur"/>
    <n v="360"/>
    <x v="15"/>
    <s v="Vesturland"/>
    <x v="7"/>
    <x v="3"/>
    <s v="Sala innan svæðis - flj."/>
    <n v="42726"/>
    <n v="36.957989999999995"/>
    <x v="1"/>
    <x v="0"/>
    <s v="Innanlands"/>
    <m/>
  </r>
  <r>
    <s v="Söludælur"/>
    <s v="Hellissandur"/>
    <n v="360"/>
    <x v="15"/>
    <s v="Vesturland"/>
    <x v="10"/>
    <x v="3"/>
    <s v="Sala innan svæðis - flj."/>
    <n v="3874"/>
    <n v="3.3510099999999996"/>
    <x v="1"/>
    <x v="2"/>
    <s v="Innanlands"/>
    <m/>
  </r>
  <r>
    <s v="Söludælur"/>
    <s v="Rifsflugvöllur"/>
    <n v="360"/>
    <x v="15"/>
    <s v="Vesturland"/>
    <x v="3"/>
    <x v="1"/>
    <s v="Sala innan svæðis - flj."/>
    <n v="908"/>
    <n v="0.66193199999999996"/>
    <x v="1"/>
    <x v="1"/>
    <s v="Innanlands"/>
    <m/>
  </r>
  <r>
    <s v="Söludælur"/>
    <s v="Rifsflugvöllur"/>
    <n v="360"/>
    <x v="15"/>
    <s v="Vesturland"/>
    <x v="4"/>
    <x v="2"/>
    <s v="Sala ekki flutningsjöfnuð"/>
    <n v="459"/>
    <n v="0.37179000000000001"/>
    <x v="1"/>
    <x v="1"/>
    <s v="Millilanda"/>
    <m/>
  </r>
  <r>
    <s v="Söludælur"/>
    <s v="Rifsflugvöllur"/>
    <n v="360"/>
    <x v="15"/>
    <s v="Vesturland"/>
    <x v="4"/>
    <x v="2"/>
    <s v="Sala innan svæðis - flj."/>
    <n v="7183"/>
    <n v="5.8182300000000007"/>
    <x v="1"/>
    <x v="1"/>
    <s v="Innanlands"/>
    <m/>
  </r>
  <r>
    <s v="Söludælur"/>
    <s v="Búðardalur"/>
    <n v="370"/>
    <x v="16"/>
    <s v="Vesturland"/>
    <x v="0"/>
    <x v="0"/>
    <s v="Sala innan svæðis - flj."/>
    <n v="349985"/>
    <n v="262.48874999999998"/>
    <x v="0"/>
    <x v="0"/>
    <s v="Innanlands"/>
    <m/>
  </r>
  <r>
    <s v="Söludælur"/>
    <s v="Búðardalur"/>
    <n v="370"/>
    <x v="16"/>
    <s v="Vesturland"/>
    <x v="6"/>
    <x v="3"/>
    <s v="Sala innan svæðis - flj."/>
    <n v="7088"/>
    <n v="6.1311200000000001"/>
    <x v="1"/>
    <x v="3"/>
    <s v="Innanlands"/>
    <m/>
  </r>
  <r>
    <s v="Hvammstangi"/>
    <s v="Búðardalur"/>
    <n v="370"/>
    <x v="16"/>
    <s v="Vesturland"/>
    <x v="6"/>
    <x v="3"/>
    <s v="Sala utan svæðis - flj."/>
    <n v="2308"/>
    <n v="1.9964200000000001"/>
    <x v="1"/>
    <x v="3"/>
    <s v="Innanlands"/>
    <m/>
  </r>
  <r>
    <s v="Söludælur"/>
    <s v="Búðardalur"/>
    <n v="370"/>
    <x v="16"/>
    <s v="Vesturland"/>
    <x v="7"/>
    <x v="3"/>
    <s v="Sala ekki flutningsjöfnuð"/>
    <n v="0"/>
    <n v="0"/>
    <x v="1"/>
    <x v="0"/>
    <s v="Millilanda"/>
    <m/>
  </r>
  <r>
    <s v="Reykjavík"/>
    <s v="Búðardalur"/>
    <n v="370"/>
    <x v="16"/>
    <s v="Vesturland"/>
    <x v="6"/>
    <x v="3"/>
    <s v="Sala utan svæðis - flj."/>
    <n v="298566"/>
    <n v="258.25959"/>
    <x v="1"/>
    <x v="3"/>
    <s v="Innanlands"/>
    <m/>
  </r>
  <r>
    <s v="Söludælur"/>
    <s v="Búðardalur"/>
    <n v="370"/>
    <x v="16"/>
    <s v="Vesturland"/>
    <x v="6"/>
    <x v="3"/>
    <s v="Sala innan svæðis - flj."/>
    <n v="44371"/>
    <n v="38.380915000000002"/>
    <x v="2"/>
    <x v="3"/>
    <s v="Innanlands"/>
    <m/>
  </r>
  <r>
    <s v="Akranes"/>
    <s v="Búðardalur"/>
    <n v="370"/>
    <x v="16"/>
    <s v="Vesturland"/>
    <x v="7"/>
    <x v="3"/>
    <s v="Sala utan svæðis - flj."/>
    <n v="67979"/>
    <n v="58.801834999999997"/>
    <x v="1"/>
    <x v="3"/>
    <s v="Innanlands"/>
    <m/>
  </r>
  <r>
    <s v="Reykjavík"/>
    <s v="Búðardalur"/>
    <n v="370"/>
    <x v="16"/>
    <s v="Vesturland"/>
    <x v="7"/>
    <x v="3"/>
    <s v="Sala utan svæðis - flj."/>
    <n v="390825"/>
    <n v="338.063625"/>
    <x v="1"/>
    <x v="0"/>
    <s v="Innanlands"/>
    <m/>
  </r>
  <r>
    <s v="Akranes"/>
    <s v="Búðardalur"/>
    <n v="370"/>
    <x v="16"/>
    <s v="Vesturland"/>
    <x v="6"/>
    <x v="3"/>
    <s v="Sala utan svæðis - flj."/>
    <n v="57256"/>
    <n v="49.526440000000001"/>
    <x v="2"/>
    <x v="3"/>
    <s v="Innanlands"/>
    <m/>
  </r>
  <r>
    <s v="Reykjavík"/>
    <s v="Búðardalur"/>
    <n v="370"/>
    <x v="16"/>
    <s v="Vesturland"/>
    <x v="6"/>
    <x v="3"/>
    <s v="Sala utan svæðis - flj."/>
    <n v="246900"/>
    <n v="213.5685"/>
    <x v="2"/>
    <x v="3"/>
    <s v="Innanlands"/>
    <m/>
  </r>
  <r>
    <s v="Stykkishólmur"/>
    <s v="Búðardalur"/>
    <n v="370"/>
    <x v="16"/>
    <s v="Vesturland"/>
    <x v="7"/>
    <x v="3"/>
    <s v="Sala utan svæðis - flj."/>
    <n v="84943"/>
    <n v="73.475694999999988"/>
    <x v="1"/>
    <x v="3"/>
    <s v="Innanlands"/>
    <m/>
  </r>
  <r>
    <s v="Söludælur"/>
    <s v="Búðardalur"/>
    <n v="370"/>
    <x v="16"/>
    <s v="Vesturland"/>
    <x v="7"/>
    <x v="3"/>
    <s v="Sala innan svæðis - flj."/>
    <n v="212785"/>
    <n v="184.05902499999999"/>
    <x v="1"/>
    <x v="0"/>
    <s v="Innanlands"/>
    <m/>
  </r>
  <r>
    <s v="Stykkishólmur"/>
    <s v="Búðardalur"/>
    <n v="370"/>
    <x v="16"/>
    <s v="Vesturland"/>
    <x v="6"/>
    <x v="3"/>
    <s v="Sala utan svæðis - flj."/>
    <n v="9204"/>
    <n v="7.9614599999999998"/>
    <x v="2"/>
    <x v="3"/>
    <s v="Innanlands"/>
    <m/>
  </r>
  <r>
    <s v="Söludælur"/>
    <s v="Búðardalur"/>
    <n v="370"/>
    <x v="16"/>
    <s v="Vesturland"/>
    <x v="6"/>
    <x v="3"/>
    <s v="Sala innan svæðis - flj."/>
    <n v="51950"/>
    <n v="44.936750000000004"/>
    <x v="4"/>
    <x v="3"/>
    <s v="Innanlands"/>
    <m/>
  </r>
  <r>
    <s v="Söludælur"/>
    <s v="Búðardalur"/>
    <n v="370"/>
    <x v="16"/>
    <s v="Vesturland"/>
    <x v="0"/>
    <x v="0"/>
    <s v="Sala innan svæðis - flj."/>
    <n v="480122"/>
    <n v="360.0915"/>
    <x v="3"/>
    <x v="0"/>
    <s v="Innanlands"/>
    <m/>
  </r>
  <r>
    <s v="Eskifjörður"/>
    <s v="Skriðuland"/>
    <n v="371"/>
    <x v="16"/>
    <s v="Vesturland"/>
    <x v="7"/>
    <x v="3"/>
    <s v="Sala utan svæðis - flj."/>
    <n v="12817"/>
    <n v="11.086705"/>
    <x v="1"/>
    <x v="3"/>
    <s v="Innanlands"/>
    <m/>
  </r>
  <r>
    <s v="Söludælur"/>
    <s v="Skriðuland"/>
    <n v="371"/>
    <x v="16"/>
    <s v="Vesturland"/>
    <x v="7"/>
    <x v="3"/>
    <s v="Sala innan svæðis - flj."/>
    <n v="55697"/>
    <n v="48.177904999999996"/>
    <x v="1"/>
    <x v="0"/>
    <s v="Innanlands"/>
    <m/>
  </r>
  <r>
    <s v="Akranes"/>
    <s v="Búðardalur"/>
    <n v="370"/>
    <x v="16"/>
    <s v="Vesturland"/>
    <x v="6"/>
    <x v="3"/>
    <s v="Sala utan svæðis - flj."/>
    <n v="55959"/>
    <n v="48.404534999999996"/>
    <x v="4"/>
    <x v="3"/>
    <s v="Innanlands"/>
    <m/>
  </r>
  <r>
    <s v="Akranes"/>
    <s v="Búðardalur"/>
    <n v="370"/>
    <x v="16"/>
    <s v="Vesturland"/>
    <x v="7"/>
    <x v="3"/>
    <s v="Sala utan svæðis - flj."/>
    <n v="7970"/>
    <n v="6.89405"/>
    <x v="2"/>
    <x v="3"/>
    <s v="Innanlands"/>
    <m/>
  </r>
  <r>
    <s v="Reykjavík"/>
    <s v="Búðardalur"/>
    <n v="370"/>
    <x v="16"/>
    <s v="Vesturland"/>
    <x v="6"/>
    <x v="3"/>
    <s v="Sala utan svæðis - flj."/>
    <n v="236075"/>
    <n v="204.20487499999999"/>
    <x v="4"/>
    <x v="3"/>
    <s v="Innanlands"/>
    <m/>
  </r>
  <r>
    <s v="Stykkishólmur"/>
    <s v="Búðardalur"/>
    <n v="370"/>
    <x v="16"/>
    <s v="Vesturland"/>
    <x v="6"/>
    <x v="3"/>
    <s v="Sala utan svæðis - flj."/>
    <n v="997"/>
    <n v="0.86240499999999998"/>
    <x v="4"/>
    <x v="3"/>
    <s v="Innanlands"/>
    <m/>
  </r>
  <r>
    <s v="Söludælur"/>
    <s v="Búðardalur"/>
    <n v="370"/>
    <x v="16"/>
    <s v="Vesturland"/>
    <x v="6"/>
    <x v="3"/>
    <s v="Sala innan svæðis - flj."/>
    <n v="41038"/>
    <n v="35.497870000000006"/>
    <x v="6"/>
    <x v="3"/>
    <s v="Innanlands"/>
    <m/>
  </r>
  <r>
    <s v="Söludælur"/>
    <s v="Búðardalur"/>
    <n v="370"/>
    <x v="16"/>
    <s v="Vesturland"/>
    <x v="1"/>
    <x v="0"/>
    <s v="Sala innan svæðis - flj."/>
    <n v="88734"/>
    <n v="66.5505"/>
    <x v="5"/>
    <x v="0"/>
    <s v="Innanlands"/>
    <m/>
  </r>
  <r>
    <s v="Söludælur"/>
    <s v="Búðardalur"/>
    <n v="370"/>
    <x v="16"/>
    <s v="Vesturland"/>
    <x v="0"/>
    <x v="0"/>
    <s v="Sala innan svæðis - flj."/>
    <n v="411648"/>
    <n v="308.73599999999999"/>
    <x v="5"/>
    <x v="0"/>
    <s v="Innanlands"/>
    <m/>
  </r>
  <r>
    <s v="Reykjavík"/>
    <s v="Búðardalur"/>
    <n v="370"/>
    <x v="16"/>
    <s v="Vesturland"/>
    <x v="7"/>
    <x v="3"/>
    <s v="Sala innan svæðis - flj."/>
    <n v="0"/>
    <n v="0"/>
    <x v="2"/>
    <x v="3"/>
    <s v="Innanlands"/>
    <m/>
  </r>
  <r>
    <s v="Reykjavík"/>
    <s v="Búðardalur"/>
    <n v="370"/>
    <x v="16"/>
    <s v="Vesturland"/>
    <x v="7"/>
    <x v="3"/>
    <s v="Sala utan svæðis - flj."/>
    <n v="85525"/>
    <n v="73.979124999999996"/>
    <x v="2"/>
    <x v="3"/>
    <s v="Innanlands"/>
    <m/>
  </r>
  <r>
    <s v="Akranes"/>
    <s v="Búðardalur"/>
    <n v="370"/>
    <x v="16"/>
    <s v="Vesturland"/>
    <x v="6"/>
    <x v="3"/>
    <s v="Sala utan svæðis - flj."/>
    <n v="58388"/>
    <n v="50.50562"/>
    <x v="6"/>
    <x v="3"/>
    <s v="Innanlands"/>
    <m/>
  </r>
  <r>
    <s v="Akureyri"/>
    <s v="Búðardalur"/>
    <n v="370"/>
    <x v="16"/>
    <s v="Vesturland"/>
    <x v="6"/>
    <x v="3"/>
    <s v="Sala utan svæðis - flj."/>
    <n v="639"/>
    <n v="0.55273499999999998"/>
    <x v="6"/>
    <x v="3"/>
    <s v="Innanlands"/>
    <m/>
  </r>
  <r>
    <s v="Stykkishólmur"/>
    <s v="Búðardalur"/>
    <n v="370"/>
    <x v="16"/>
    <s v="Vesturland"/>
    <x v="7"/>
    <x v="3"/>
    <s v="Sala utan svæðis - flj."/>
    <n v="59659"/>
    <n v="51.605034999999994"/>
    <x v="2"/>
    <x v="3"/>
    <s v="Innanlands"/>
    <m/>
  </r>
  <r>
    <s v="Reykjavík"/>
    <s v="Búðardalur"/>
    <n v="370"/>
    <x v="16"/>
    <s v="Vesturland"/>
    <x v="6"/>
    <x v="3"/>
    <s v="Sala innan svæðis - flj."/>
    <n v="4937"/>
    <n v="4.270505"/>
    <x v="6"/>
    <x v="3"/>
    <s v="Innanlands"/>
    <m/>
  </r>
  <r>
    <s v="Reykjavík"/>
    <s v="Búðardalur"/>
    <n v="370"/>
    <x v="16"/>
    <s v="Vesturland"/>
    <x v="6"/>
    <x v="3"/>
    <s v="Sala utan svæðis - flj."/>
    <n v="245139"/>
    <n v="212.04523499999999"/>
    <x v="6"/>
    <x v="3"/>
    <s v="Innanlands"/>
    <m/>
  </r>
  <r>
    <s v="Söludælur"/>
    <s v="Búðardalur"/>
    <n v="370"/>
    <x v="16"/>
    <s v="Vesturland"/>
    <x v="7"/>
    <x v="3"/>
    <s v="Sala innan svæðis - flj."/>
    <n v="504386"/>
    <n v="436.29389000000003"/>
    <x v="2"/>
    <x v="0"/>
    <s v="Innanlands"/>
    <m/>
  </r>
  <r>
    <s v="Söludælur"/>
    <s v="Skriðuland"/>
    <n v="371"/>
    <x v="16"/>
    <s v="Vesturland"/>
    <x v="7"/>
    <x v="3"/>
    <s v="Sala innan svæðis - flj."/>
    <n v="52593"/>
    <n v="45.492944999999999"/>
    <x v="2"/>
    <x v="0"/>
    <s v="Innanlands"/>
    <m/>
  </r>
  <r>
    <s v="Söludælur"/>
    <s v="Búðardalur"/>
    <n v="370"/>
    <x v="16"/>
    <s v="Vesturland"/>
    <x v="0"/>
    <x v="0"/>
    <s v="Sala innan svæðis - flj."/>
    <n v="536033"/>
    <n v="402.02474999999998"/>
    <x v="7"/>
    <x v="0"/>
    <s v="Innanlands"/>
    <m/>
  </r>
  <r>
    <s v="Reykjavík"/>
    <s v="Búðardalur"/>
    <n v="370"/>
    <x v="16"/>
    <s v="Vesturland"/>
    <x v="7"/>
    <x v="3"/>
    <s v="Sala utan svæðis - flj."/>
    <n v="68719"/>
    <n v="59.441935000000001"/>
    <x v="4"/>
    <x v="3"/>
    <s v="Innanlands"/>
    <m/>
  </r>
  <r>
    <s v="Söludælur"/>
    <s v="Búðardalur"/>
    <n v="370"/>
    <x v="16"/>
    <s v="Vesturland"/>
    <x v="6"/>
    <x v="3"/>
    <s v="Sala innan svæðis - flj."/>
    <n v="52003"/>
    <n v="44.982595000000003"/>
    <x v="8"/>
    <x v="3"/>
    <s v="Innanlands"/>
    <m/>
  </r>
  <r>
    <s v="Söludælur"/>
    <s v="Búðardalur"/>
    <n v="370"/>
    <x v="16"/>
    <s v="Vesturland"/>
    <x v="1"/>
    <x v="0"/>
    <s v="Sala innan svæðis - flj."/>
    <n v="19807"/>
    <n v="14.85525"/>
    <x v="7"/>
    <x v="0"/>
    <s v="Innanlands"/>
    <m/>
  </r>
  <r>
    <s v="Stykkishólmur"/>
    <s v="Búðardalur"/>
    <n v="370"/>
    <x v="16"/>
    <s v="Vesturland"/>
    <x v="7"/>
    <x v="3"/>
    <s v="Sala utan svæðis - flj."/>
    <n v="31369"/>
    <n v="27.134185000000002"/>
    <x v="4"/>
    <x v="3"/>
    <s v="Innanlands"/>
    <m/>
  </r>
  <r>
    <s v="Akranes"/>
    <s v="Búðardalur"/>
    <n v="370"/>
    <x v="16"/>
    <s v="Vesturland"/>
    <x v="6"/>
    <x v="3"/>
    <s v="Sala utan svæðis - flj."/>
    <n v="96104"/>
    <n v="83.129960000000011"/>
    <x v="8"/>
    <x v="3"/>
    <s v="Innanlands"/>
    <m/>
  </r>
  <r>
    <s v="Söludælur"/>
    <s v="Búðardalur"/>
    <n v="370"/>
    <x v="16"/>
    <s v="Vesturland"/>
    <x v="7"/>
    <x v="3"/>
    <s v="Sala innan svæðis - flj."/>
    <n v="490553"/>
    <n v="424.32834499999996"/>
    <x v="4"/>
    <x v="0"/>
    <s v="Innanlands"/>
    <m/>
  </r>
  <r>
    <s v="Reykjavík"/>
    <s v="Búðardalur"/>
    <n v="370"/>
    <x v="16"/>
    <s v="Vesturland"/>
    <x v="6"/>
    <x v="3"/>
    <s v="Sala utan svæðis - flj."/>
    <n v="230105"/>
    <n v="199.04082500000001"/>
    <x v="8"/>
    <x v="3"/>
    <s v="Innanlands"/>
    <m/>
  </r>
  <r>
    <s v="Söludælur"/>
    <s v="Skriðuland"/>
    <n v="371"/>
    <x v="16"/>
    <s v="Vesturland"/>
    <x v="7"/>
    <x v="3"/>
    <s v="Sala innan svæðis - flj."/>
    <n v="68591"/>
    <n v="59.331214999999993"/>
    <x v="4"/>
    <x v="0"/>
    <s v="Innanlands"/>
    <m/>
  </r>
  <r>
    <s v="Söludælur"/>
    <s v="Búðardalur"/>
    <n v="370"/>
    <x v="16"/>
    <s v="Vesturland"/>
    <x v="0"/>
    <x v="0"/>
    <s v="Sala innan svæðis - flj."/>
    <n v="559799"/>
    <n v="419.84924999999998"/>
    <x v="9"/>
    <x v="0"/>
    <s v="Innanlands"/>
    <m/>
  </r>
  <r>
    <s v="Ólafsvík"/>
    <s v="Búðardalur"/>
    <n v="370"/>
    <x v="16"/>
    <s v="Vesturland"/>
    <x v="7"/>
    <x v="3"/>
    <s v="Sala utan svæðis - flj."/>
    <n v="5781"/>
    <n v="5.0005649999999999"/>
    <x v="6"/>
    <x v="3"/>
    <s v="Innanlands"/>
    <m/>
  </r>
  <r>
    <s v="Stykkishólmur"/>
    <s v="Búðardalur"/>
    <n v="370"/>
    <x v="16"/>
    <s v="Vesturland"/>
    <x v="6"/>
    <x v="3"/>
    <s v="Sala utan svæðis - flj."/>
    <n v="18774"/>
    <n v="16.239509999999999"/>
    <x v="8"/>
    <x v="3"/>
    <s v="Innanlands"/>
    <m/>
  </r>
  <r>
    <s v="Söludælur"/>
    <s v="Búðardalur"/>
    <n v="370"/>
    <x v="16"/>
    <s v="Vesturland"/>
    <x v="6"/>
    <x v="3"/>
    <s v="Sala innan svæðis - flj."/>
    <n v="52808"/>
    <n v="45.678919999999998"/>
    <x v="10"/>
    <x v="3"/>
    <s v="Innanlands"/>
    <m/>
  </r>
  <r>
    <s v="Akranes"/>
    <s v="Búðardalur"/>
    <n v="370"/>
    <x v="16"/>
    <s v="Vesturland"/>
    <x v="6"/>
    <x v="3"/>
    <s v="Sala utan svæðis - flj."/>
    <n v="55788"/>
    <n v="48.256620000000005"/>
    <x v="10"/>
    <x v="3"/>
    <s v="Innanlands"/>
    <m/>
  </r>
  <r>
    <s v="Reykjavík"/>
    <s v="Búðardalur"/>
    <n v="370"/>
    <x v="16"/>
    <s v="Vesturland"/>
    <x v="7"/>
    <x v="3"/>
    <s v="Sala innan svæðis - flj."/>
    <n v="48245"/>
    <n v="41.731925000000004"/>
    <x v="6"/>
    <x v="3"/>
    <s v="Innanlands"/>
    <m/>
  </r>
  <r>
    <s v="Reykjavík"/>
    <s v="Búðardalur"/>
    <n v="370"/>
    <x v="16"/>
    <s v="Vesturland"/>
    <x v="6"/>
    <x v="3"/>
    <s v="Sala utan svæðis - flj."/>
    <n v="261997"/>
    <n v="226.62740500000001"/>
    <x v="10"/>
    <x v="3"/>
    <s v="Innanlands"/>
    <m/>
  </r>
  <r>
    <s v="Reykjavík"/>
    <s v="Búðardalur"/>
    <n v="370"/>
    <x v="16"/>
    <s v="Vesturland"/>
    <x v="7"/>
    <x v="3"/>
    <s v="Sala utan svæðis - flj."/>
    <n v="63670"/>
    <n v="55.074550000000002"/>
    <x v="6"/>
    <x v="3"/>
    <s v="Innanlands"/>
    <m/>
  </r>
  <r>
    <s v="Stykkishólmur"/>
    <s v="Búðardalur"/>
    <n v="370"/>
    <x v="16"/>
    <s v="Vesturland"/>
    <x v="6"/>
    <x v="3"/>
    <s v="Sala utan svæðis - flj."/>
    <n v="2411"/>
    <n v="2.085515"/>
    <x v="10"/>
    <x v="3"/>
    <s v="Innanlands"/>
    <m/>
  </r>
  <r>
    <s v="Stykkishólmur"/>
    <s v="Búðardalur"/>
    <n v="370"/>
    <x v="16"/>
    <s v="Vesturland"/>
    <x v="7"/>
    <x v="3"/>
    <s v="Sala utan svæðis - flj."/>
    <n v="55806"/>
    <n v="48.272190000000002"/>
    <x v="6"/>
    <x v="3"/>
    <s v="Innanlands"/>
    <m/>
  </r>
  <r>
    <s v="Söludælur"/>
    <s v="Búðardalur"/>
    <n v="370"/>
    <x v="16"/>
    <s v="Vesturland"/>
    <x v="1"/>
    <x v="0"/>
    <s v="Sala innan svæðis - flj."/>
    <n v="153445"/>
    <n v="115.08374999999999"/>
    <x v="10"/>
    <x v="0"/>
    <s v="Innanlands"/>
    <m/>
  </r>
  <r>
    <s v="Söludælur"/>
    <s v="Búðardalur"/>
    <n v="370"/>
    <x v="16"/>
    <s v="Vesturland"/>
    <x v="0"/>
    <x v="0"/>
    <s v="Sala innan svæðis - flj."/>
    <n v="330278"/>
    <n v="247.70849999999999"/>
    <x v="10"/>
    <x v="0"/>
    <s v="Innanlands"/>
    <m/>
  </r>
  <r>
    <s v="Söludælur"/>
    <s v="Búðardalur"/>
    <n v="370"/>
    <x v="16"/>
    <s v="Vesturland"/>
    <x v="7"/>
    <x v="3"/>
    <s v="Sala innan svæðis - flj."/>
    <n v="478522"/>
    <n v="413.92152999999996"/>
    <x v="6"/>
    <x v="0"/>
    <s v="Innanlands"/>
    <m/>
  </r>
  <r>
    <s v="Akranes"/>
    <s v="Búðardalur"/>
    <n v="370"/>
    <x v="16"/>
    <s v="Vesturland"/>
    <x v="6"/>
    <x v="3"/>
    <s v="Sala utan svæðis - flj."/>
    <n v="152618"/>
    <n v="132.01457000000002"/>
    <x v="9"/>
    <x v="3"/>
    <s v="Innanlands"/>
    <m/>
  </r>
  <r>
    <s v="Reykjavík"/>
    <s v="Búðardalur"/>
    <n v="370"/>
    <x v="16"/>
    <s v="Vesturland"/>
    <x v="6"/>
    <x v="3"/>
    <s v="Sala utan svæðis - flj."/>
    <n v="239007"/>
    <n v="206.74105499999999"/>
    <x v="9"/>
    <x v="3"/>
    <s v="Innanlands"/>
    <m/>
  </r>
  <r>
    <s v="Söludælur"/>
    <s v="Skriðuland"/>
    <n v="371"/>
    <x v="16"/>
    <s v="Vesturland"/>
    <x v="7"/>
    <x v="3"/>
    <s v="Sala innan svæðis - flj."/>
    <n v="59341"/>
    <n v="51.329964999999994"/>
    <x v="6"/>
    <x v="0"/>
    <s v="Innanlands"/>
    <m/>
  </r>
  <r>
    <s v="Stykkishólmur"/>
    <s v="Búðardalur"/>
    <n v="370"/>
    <x v="16"/>
    <s v="Vesturland"/>
    <x v="6"/>
    <x v="3"/>
    <s v="Sala utan svæðis - flj."/>
    <n v="1016"/>
    <n v="0.87884000000000007"/>
    <x v="9"/>
    <x v="3"/>
    <s v="Innanlands"/>
    <m/>
  </r>
  <r>
    <s v="Söludælur"/>
    <s v="Búðardalur"/>
    <n v="370"/>
    <x v="16"/>
    <s v="Vesturland"/>
    <x v="6"/>
    <x v="3"/>
    <s v="Sala innan svæðis - flj."/>
    <n v="57900"/>
    <n v="50.083500000000001"/>
    <x v="9"/>
    <x v="3"/>
    <s v="Innanlands"/>
    <m/>
  </r>
  <r>
    <s v="Reykjavík"/>
    <s v="Búðardalur"/>
    <n v="370"/>
    <x v="16"/>
    <s v="Vesturland"/>
    <x v="7"/>
    <x v="3"/>
    <s v="Sala utan svæðis - flj."/>
    <n v="58145"/>
    <n v="50.295425000000002"/>
    <x v="8"/>
    <x v="3"/>
    <s v="Innanlands"/>
    <m/>
  </r>
  <r>
    <s v="Stykkishólmur"/>
    <s v="Búðardalur"/>
    <n v="370"/>
    <x v="16"/>
    <s v="Vesturland"/>
    <x v="7"/>
    <x v="3"/>
    <s v="Sala innan svæðis - flj."/>
    <n v="4996"/>
    <n v="4.3215399999999997"/>
    <x v="8"/>
    <x v="3"/>
    <s v="Innanlands"/>
    <m/>
  </r>
  <r>
    <s v="Akranes"/>
    <s v="Búðardalur"/>
    <n v="370"/>
    <x v="16"/>
    <s v="Vesturland"/>
    <x v="6"/>
    <x v="3"/>
    <s v="Sala utan svæðis - flj."/>
    <n v="52012"/>
    <n v="44.990379999999995"/>
    <x v="7"/>
    <x v="3"/>
    <s v="Innanlands"/>
    <m/>
  </r>
  <r>
    <s v="Söludælur"/>
    <s v="Búðardalur"/>
    <n v="370"/>
    <x v="16"/>
    <s v="Vesturland"/>
    <x v="1"/>
    <x v="0"/>
    <s v="Sala innan svæðis - flj."/>
    <n v="450852"/>
    <n v="338.13900000000001"/>
    <x v="8"/>
    <x v="0"/>
    <s v="Innanlands"/>
    <m/>
  </r>
  <r>
    <s v="Stykkishólmur"/>
    <s v="Búðardalur"/>
    <n v="370"/>
    <x v="16"/>
    <s v="Vesturland"/>
    <x v="7"/>
    <x v="3"/>
    <s v="Sala utan svæðis - flj."/>
    <n v="39198"/>
    <n v="33.906269999999999"/>
    <x v="8"/>
    <x v="3"/>
    <s v="Innanlands"/>
    <m/>
  </r>
  <r>
    <s v="Akureyri"/>
    <s v="Búðardalur"/>
    <n v="370"/>
    <x v="16"/>
    <s v="Vesturland"/>
    <x v="6"/>
    <x v="3"/>
    <s v="Sala utan svæðis - flj."/>
    <n v="4064"/>
    <n v="3.5153600000000003"/>
    <x v="7"/>
    <x v="3"/>
    <s v="Innanlands"/>
    <m/>
  </r>
  <r>
    <s v="Ísafjörður"/>
    <s v="Búðardalur"/>
    <n v="370"/>
    <x v="16"/>
    <s v="Vesturland"/>
    <x v="6"/>
    <x v="3"/>
    <s v="Sala utan svæðis - flj."/>
    <n v="1504"/>
    <n v="1.3009600000000001"/>
    <x v="7"/>
    <x v="3"/>
    <s v="Innanlands"/>
    <m/>
  </r>
  <r>
    <s v="Reykjavík"/>
    <s v="Búðardalur"/>
    <n v="370"/>
    <x v="16"/>
    <s v="Vesturland"/>
    <x v="6"/>
    <x v="3"/>
    <s v="Sala utan svæðis - flj."/>
    <n v="230375"/>
    <n v="199.27437499999999"/>
    <x v="7"/>
    <x v="3"/>
    <s v="Innanlands"/>
    <m/>
  </r>
  <r>
    <s v="Söludælur"/>
    <s v="Búðardalur"/>
    <n v="370"/>
    <x v="16"/>
    <s v="Vesturland"/>
    <x v="7"/>
    <x v="3"/>
    <s v="Sala innan svæðis - flj."/>
    <n v="540141"/>
    <n v="467.22196499999995"/>
    <x v="8"/>
    <x v="0"/>
    <s v="Innanlands"/>
    <m/>
  </r>
  <r>
    <s v="Söludælur"/>
    <s v="Skriðuland"/>
    <n v="371"/>
    <x v="16"/>
    <s v="Vesturland"/>
    <x v="7"/>
    <x v="3"/>
    <s v="Sala innan svæðis - flj."/>
    <n v="63805"/>
    <n v="55.191324999999999"/>
    <x v="8"/>
    <x v="0"/>
    <s v="Innanlands"/>
    <m/>
  </r>
  <r>
    <s v="Ólafsvík"/>
    <s v="Búðardalur"/>
    <n v="370"/>
    <x v="16"/>
    <s v="Vesturland"/>
    <x v="7"/>
    <x v="3"/>
    <s v="Sala utan svæðis - flj."/>
    <n v="5151"/>
    <n v="4.4556149999999999"/>
    <x v="10"/>
    <x v="3"/>
    <s v="Innanlands"/>
    <m/>
  </r>
  <r>
    <s v="Stykkishólmur"/>
    <s v="Búðardalur"/>
    <n v="370"/>
    <x v="16"/>
    <s v="Vesturland"/>
    <x v="6"/>
    <x v="3"/>
    <s v="Sala utan svæðis - flj."/>
    <n v="44898"/>
    <n v="38.836769999999994"/>
    <x v="7"/>
    <x v="3"/>
    <s v="Innanlands"/>
    <m/>
  </r>
  <r>
    <s v="Söludælur"/>
    <s v="Búðardalur"/>
    <n v="370"/>
    <x v="16"/>
    <s v="Vesturland"/>
    <x v="6"/>
    <x v="3"/>
    <s v="Sala innan svæðis - flj."/>
    <n v="56701"/>
    <n v="49.046364999999994"/>
    <x v="7"/>
    <x v="3"/>
    <s v="Innanlands"/>
    <m/>
  </r>
  <r>
    <s v="Akranes"/>
    <s v="Búðardalur"/>
    <n v="370"/>
    <x v="16"/>
    <s v="Vesturland"/>
    <x v="6"/>
    <x v="3"/>
    <s v="Sala utan svæðis - flj."/>
    <n v="41851"/>
    <n v="36.201115000000001"/>
    <x v="5"/>
    <x v="3"/>
    <s v="Innanlands"/>
    <m/>
  </r>
  <r>
    <s v="Reykjavík"/>
    <s v="Búðardalur"/>
    <n v="370"/>
    <x v="16"/>
    <s v="Vesturland"/>
    <x v="7"/>
    <x v="3"/>
    <s v="Sala utan svæðis - flj."/>
    <n v="75056"/>
    <n v="64.923439999999999"/>
    <x v="10"/>
    <x v="3"/>
    <s v="Innanlands"/>
    <m/>
  </r>
  <r>
    <s v="Söludælur"/>
    <s v="Búðardalur"/>
    <n v="370"/>
    <x v="16"/>
    <s v="Vesturland"/>
    <x v="1"/>
    <x v="0"/>
    <s v="Sala innan svæðis - flj."/>
    <n v="419127"/>
    <n v="314.34525000000002"/>
    <x v="6"/>
    <x v="0"/>
    <s v="Innanlands"/>
    <m/>
  </r>
  <r>
    <s v="Stykkishólmur"/>
    <s v="Búðardalur"/>
    <n v="370"/>
    <x v="16"/>
    <s v="Vesturland"/>
    <x v="7"/>
    <x v="3"/>
    <s v="Sala utan svæðis - flj."/>
    <n v="66968"/>
    <n v="57.927320000000002"/>
    <x v="10"/>
    <x v="3"/>
    <s v="Innanlands"/>
    <m/>
  </r>
  <r>
    <s v="Reykjavík"/>
    <s v="Búðardalur"/>
    <n v="370"/>
    <x v="16"/>
    <s v="Vesturland"/>
    <x v="6"/>
    <x v="3"/>
    <s v="Sala utan svæðis - flj."/>
    <n v="286814"/>
    <n v="248.09410999999997"/>
    <x v="5"/>
    <x v="3"/>
    <s v="Innanlands"/>
    <m/>
  </r>
  <r>
    <s v="Stykkishólmur"/>
    <s v="Búðardalur"/>
    <n v="370"/>
    <x v="16"/>
    <s v="Vesturland"/>
    <x v="6"/>
    <x v="3"/>
    <s v="Sala utan svæðis - flj."/>
    <n v="2486"/>
    <n v="2.1503899999999998"/>
    <x v="5"/>
    <x v="3"/>
    <s v="Innanlands"/>
    <m/>
  </r>
  <r>
    <s v="Söludælur"/>
    <s v="Búðardalur"/>
    <n v="370"/>
    <x v="16"/>
    <s v="Vesturland"/>
    <x v="7"/>
    <x v="3"/>
    <s v="Sala innan svæðis - flj."/>
    <n v="629170"/>
    <n v="544.23205000000007"/>
    <x v="10"/>
    <x v="0"/>
    <s v="Innanlands"/>
    <m/>
  </r>
  <r>
    <s v="Reykjavík"/>
    <s v="Búðardalur"/>
    <n v="370"/>
    <x v="16"/>
    <s v="Vesturland"/>
    <x v="10"/>
    <x v="3"/>
    <s v="Sala utan svæðis - flj."/>
    <n v="4731"/>
    <n v="4.0923150000000001"/>
    <x v="4"/>
    <x v="2"/>
    <s v="Innanlands"/>
    <m/>
  </r>
  <r>
    <s v="Söludælur"/>
    <s v="Búðardalur"/>
    <n v="370"/>
    <x v="16"/>
    <s v="Vesturland"/>
    <x v="6"/>
    <x v="3"/>
    <s v="Sala innan svæðis - flj."/>
    <n v="64502"/>
    <n v="55.794229999999999"/>
    <x v="5"/>
    <x v="3"/>
    <s v="Innanlands"/>
    <m/>
  </r>
  <r>
    <s v="Söludælur"/>
    <s v="Skriðuland"/>
    <n v="371"/>
    <x v="16"/>
    <s v="Vesturland"/>
    <x v="7"/>
    <x v="3"/>
    <s v="Sala innan svæðis - flj."/>
    <n v="1353"/>
    <n v="1.170345"/>
    <x v="10"/>
    <x v="0"/>
    <s v="Innanlands"/>
    <m/>
  </r>
  <r>
    <s v="Akranes"/>
    <s v="Búðardalur"/>
    <n v="370"/>
    <x v="16"/>
    <s v="Vesturland"/>
    <x v="6"/>
    <x v="3"/>
    <s v="Sala utan svæðis - flj."/>
    <n v="65206"/>
    <n v="56.403190000000002"/>
    <x v="3"/>
    <x v="3"/>
    <s v="Innanlands"/>
    <m/>
  </r>
  <r>
    <s v="Söludælur"/>
    <s v="Búðardalur"/>
    <n v="370"/>
    <x v="16"/>
    <s v="Vesturland"/>
    <x v="1"/>
    <x v="0"/>
    <s v="Sala innan svæðis - flj."/>
    <n v="407303"/>
    <n v="305.47725000000003"/>
    <x v="4"/>
    <x v="0"/>
    <s v="Innanlands"/>
    <m/>
  </r>
  <r>
    <s v="Reykjavík"/>
    <s v="Búðardalur"/>
    <n v="370"/>
    <x v="16"/>
    <s v="Vesturland"/>
    <x v="7"/>
    <x v="3"/>
    <s v="Sala utan svæðis - flj."/>
    <n v="60756"/>
    <n v="52.553940000000004"/>
    <x v="9"/>
    <x v="3"/>
    <s v="Innanlands"/>
    <m/>
  </r>
  <r>
    <s v="Stykkishólmur"/>
    <s v="Búðardalur"/>
    <n v="370"/>
    <x v="16"/>
    <s v="Vesturland"/>
    <x v="7"/>
    <x v="3"/>
    <s v="Sala utan svæðis - flj."/>
    <n v="69909"/>
    <n v="60.471284999999995"/>
    <x v="9"/>
    <x v="3"/>
    <s v="Innanlands"/>
    <m/>
  </r>
  <r>
    <s v="Akranes"/>
    <s v="Búðardalur"/>
    <n v="370"/>
    <x v="16"/>
    <s v="Vesturland"/>
    <x v="10"/>
    <x v="3"/>
    <s v="Sala utan svæðis - flj."/>
    <n v="839"/>
    <n v="0.72573500000000002"/>
    <x v="2"/>
    <x v="2"/>
    <s v="Innanlands"/>
    <m/>
  </r>
  <r>
    <s v="Reykjavík"/>
    <s v="Búðardalur"/>
    <n v="370"/>
    <x v="16"/>
    <s v="Vesturland"/>
    <x v="6"/>
    <x v="3"/>
    <s v="Sala utan svæðis - flj."/>
    <n v="276193"/>
    <n v="238.90694500000001"/>
    <x v="3"/>
    <x v="3"/>
    <s v="Innanlands"/>
    <m/>
  </r>
  <r>
    <s v="Reykjavík"/>
    <s v="Búðardalur"/>
    <n v="370"/>
    <x v="16"/>
    <s v="Vesturland"/>
    <x v="4"/>
    <x v="2"/>
    <s v="Sala utan svæðis - flj."/>
    <n v="5762"/>
    <n v="4.6672200000000004"/>
    <x v="2"/>
    <x v="1"/>
    <s v="Innanlands"/>
    <m/>
  </r>
  <r>
    <s v="Söludælur"/>
    <s v="Búðardalur"/>
    <n v="370"/>
    <x v="16"/>
    <s v="Vesturland"/>
    <x v="7"/>
    <x v="3"/>
    <s v="Sala innan svæðis - flj."/>
    <n v="778666"/>
    <n v="673.54608999999994"/>
    <x v="9"/>
    <x v="0"/>
    <s v="Innanlands"/>
    <m/>
  </r>
  <r>
    <s v="Akranes"/>
    <s v="Búðardalur"/>
    <n v="370"/>
    <x v="16"/>
    <s v="Vesturland"/>
    <x v="7"/>
    <x v="3"/>
    <s v="Sala utan svæðis - flj."/>
    <n v="5302"/>
    <n v="4.5862299999999996"/>
    <x v="7"/>
    <x v="3"/>
    <s v="Innanlands"/>
    <m/>
  </r>
  <r>
    <s v="Reykjavík"/>
    <s v="Búðardalur"/>
    <n v="370"/>
    <x v="16"/>
    <s v="Vesturland"/>
    <x v="10"/>
    <x v="3"/>
    <s v="Sala utan svæðis - flj."/>
    <n v="1094"/>
    <n v="0.94630999999999998"/>
    <x v="2"/>
    <x v="2"/>
    <s v="Innanlands"/>
    <m/>
  </r>
  <r>
    <s v="Stykkishólmur"/>
    <s v="Búðardalur"/>
    <n v="370"/>
    <x v="16"/>
    <s v="Vesturland"/>
    <x v="6"/>
    <x v="3"/>
    <s v="Sala utan svæðis - flj."/>
    <n v="7051"/>
    <n v="6.0991149999999994"/>
    <x v="3"/>
    <x v="3"/>
    <s v="Innanlands"/>
    <m/>
  </r>
  <r>
    <s v="Söludælur"/>
    <s v="Búðardalur"/>
    <n v="370"/>
    <x v="16"/>
    <s v="Vesturland"/>
    <x v="6"/>
    <x v="3"/>
    <s v="Sala innan svæðis - flj."/>
    <n v="104045"/>
    <n v="89.998925"/>
    <x v="3"/>
    <x v="3"/>
    <s v="Innanlands"/>
    <m/>
  </r>
  <r>
    <s v="Söludælur"/>
    <s v="Búðardalur"/>
    <n v="370"/>
    <x v="16"/>
    <s v="Vesturland"/>
    <x v="6"/>
    <x v="3"/>
    <s v="Sala innan svæðis - flj."/>
    <n v="207"/>
    <n v="0.17905500000000002"/>
    <x v="3"/>
    <x v="3"/>
    <s v="Innanlands"/>
    <m/>
  </r>
  <r>
    <s v="Reykjavík"/>
    <s v="Búðardalur"/>
    <n v="370"/>
    <x v="16"/>
    <s v="Vesturland"/>
    <x v="7"/>
    <x v="3"/>
    <s v="Sala utan svæðis - flj."/>
    <n v="52342"/>
    <n v="45.275829999999999"/>
    <x v="7"/>
    <x v="3"/>
    <s v="Innanlands"/>
    <m/>
  </r>
  <r>
    <s v="Akranes"/>
    <s v="Búðardalur"/>
    <n v="370"/>
    <x v="16"/>
    <s v="Vesturland"/>
    <x v="6"/>
    <x v="3"/>
    <s v="Sala utan svæðis - flj."/>
    <n v="50001"/>
    <n v="43.250864999999997"/>
    <x v="0"/>
    <x v="3"/>
    <s v="Innanlands"/>
    <m/>
  </r>
  <r>
    <s v="Söludælur"/>
    <s v="Búðardalur"/>
    <n v="370"/>
    <x v="16"/>
    <s v="Vesturland"/>
    <x v="1"/>
    <x v="0"/>
    <s v="Sala innan svæðis - flj."/>
    <n v="423373"/>
    <n v="317.52974999999998"/>
    <x v="2"/>
    <x v="0"/>
    <s v="Innanlands"/>
    <m/>
  </r>
  <r>
    <s v="Stykkishólmur"/>
    <s v="Búðardalur"/>
    <n v="370"/>
    <x v="16"/>
    <s v="Vesturland"/>
    <x v="7"/>
    <x v="3"/>
    <s v="Sala utan svæðis - flj."/>
    <n v="50595"/>
    <n v="43.764675000000004"/>
    <x v="7"/>
    <x v="3"/>
    <s v="Innanlands"/>
    <m/>
  </r>
  <r>
    <s v="Ísafjörður"/>
    <s v="Búðardalur"/>
    <n v="370"/>
    <x v="16"/>
    <s v="Vesturland"/>
    <x v="6"/>
    <x v="3"/>
    <s v="Sala utan svæðis - flj."/>
    <n v="8092"/>
    <n v="6.9995799999999999"/>
    <x v="0"/>
    <x v="3"/>
    <s v="Innanlands"/>
    <m/>
  </r>
  <r>
    <s v="Söludælur"/>
    <s v="Búðardalur"/>
    <n v="370"/>
    <x v="16"/>
    <s v="Vesturland"/>
    <x v="7"/>
    <x v="3"/>
    <s v="Sala innan svæðis - flj."/>
    <n v="775979"/>
    <n v="671.22183499999994"/>
    <x v="7"/>
    <x v="0"/>
    <s v="Innanlands"/>
    <m/>
  </r>
  <r>
    <s v="Patreksfjörður"/>
    <s v="Búðardalur"/>
    <n v="370"/>
    <x v="16"/>
    <s v="Vesturland"/>
    <x v="6"/>
    <x v="3"/>
    <s v="Sala utan svæðis - flj."/>
    <n v="3448"/>
    <n v="2.9825200000000001"/>
    <x v="0"/>
    <x v="3"/>
    <s v="Innanlands"/>
    <m/>
  </r>
  <r>
    <s v="Reykjavík"/>
    <s v="Búðardalur"/>
    <n v="370"/>
    <x v="16"/>
    <s v="Vesturland"/>
    <x v="6"/>
    <x v="3"/>
    <s v="Sala utan svæðis - flj."/>
    <n v="319248"/>
    <n v="276.14952"/>
    <x v="0"/>
    <x v="3"/>
    <s v="Innanlands"/>
    <m/>
  </r>
  <r>
    <s v="Reykjavík"/>
    <s v="Búðardalur"/>
    <n v="370"/>
    <x v="16"/>
    <s v="Vesturland"/>
    <x v="1"/>
    <x v="0"/>
    <s v="Sala ekki flutningsjöfnuð"/>
    <n v="120"/>
    <n v="0.09"/>
    <x v="1"/>
    <x v="0"/>
    <s v="Millilanda"/>
    <m/>
  </r>
  <r>
    <s v="Reykjavík"/>
    <s v="Búðardalur"/>
    <n v="370"/>
    <x v="16"/>
    <s v="Vesturland"/>
    <x v="1"/>
    <x v="0"/>
    <s v="Sala innan svæðis - flj."/>
    <n v="0"/>
    <n v="0"/>
    <x v="1"/>
    <x v="0"/>
    <s v="Innanlands"/>
    <m/>
  </r>
  <r>
    <s v="Reykjavík"/>
    <s v="Búðardalur"/>
    <n v="370"/>
    <x v="16"/>
    <s v="Vesturland"/>
    <x v="1"/>
    <x v="0"/>
    <s v="Sala utan svæðis - flj."/>
    <n v="46294"/>
    <n v="34.720500000000001"/>
    <x v="1"/>
    <x v="0"/>
    <s v="Innanlands"/>
    <m/>
  </r>
  <r>
    <s v="Reykjavík"/>
    <s v="Búðardalur"/>
    <n v="370"/>
    <x v="16"/>
    <s v="Vesturland"/>
    <x v="4"/>
    <x v="2"/>
    <s v="Sala utan svæðis - flj."/>
    <n v="2661"/>
    <n v="2.1554100000000003"/>
    <x v="1"/>
    <x v="1"/>
    <s v="Innanlands"/>
    <m/>
  </r>
  <r>
    <s v="Söludælur"/>
    <s v="Búðardalur"/>
    <n v="370"/>
    <x v="16"/>
    <s v="Vesturland"/>
    <x v="7"/>
    <x v="3"/>
    <s v="Sala innan svæðis - flj."/>
    <n v="11517"/>
    <n v="9.9622049999999991"/>
    <x v="7"/>
    <x v="0"/>
    <s v="Innanlands"/>
    <m/>
  </r>
  <r>
    <s v="Reykjavík"/>
    <s v="Búðardalur"/>
    <n v="370"/>
    <x v="16"/>
    <s v="Vesturland"/>
    <x v="9"/>
    <x v="3"/>
    <s v="Sala utan svæðis - flj."/>
    <n v="1610"/>
    <n v="1.3926500000000002"/>
    <x v="1"/>
    <x v="2"/>
    <s v="Innanlands"/>
    <m/>
  </r>
  <r>
    <s v="Reykjavík"/>
    <s v="Búðardalur"/>
    <n v="370"/>
    <x v="16"/>
    <s v="Vesturland"/>
    <x v="10"/>
    <x v="3"/>
    <s v="Sala utan svæðis - flj."/>
    <n v="2609"/>
    <n v="2.2567849999999998"/>
    <x v="1"/>
    <x v="2"/>
    <s v="Innanlands"/>
    <m/>
  </r>
  <r>
    <s v="Stykkishólmur"/>
    <s v="Búðardalur"/>
    <n v="370"/>
    <x v="16"/>
    <s v="Vesturland"/>
    <x v="6"/>
    <x v="3"/>
    <s v="Sala utan svæðis - flj."/>
    <n v="12185"/>
    <n v="10.540025"/>
    <x v="0"/>
    <x v="3"/>
    <s v="Innanlands"/>
    <m/>
  </r>
  <r>
    <s v="Reykjavík"/>
    <s v="Búðardalur"/>
    <n v="370"/>
    <x v="16"/>
    <s v="Vesturland"/>
    <x v="7"/>
    <x v="3"/>
    <s v="Sala utan svæðis - flj."/>
    <n v="14207"/>
    <n v="12.289055000000001"/>
    <x v="5"/>
    <x v="3"/>
    <s v="Innanlands"/>
    <m/>
  </r>
  <r>
    <s v="Söludælur"/>
    <s v="Búðardalur"/>
    <n v="370"/>
    <x v="16"/>
    <s v="Vesturland"/>
    <x v="6"/>
    <x v="3"/>
    <s v="Sala innan svæðis - flj."/>
    <n v="110300"/>
    <n v="95.409499999999994"/>
    <x v="0"/>
    <x v="3"/>
    <s v="Innanlands"/>
    <m/>
  </r>
  <r>
    <s v="Söludælur"/>
    <s v="Búðardalur"/>
    <n v="370"/>
    <x v="16"/>
    <s v="Vesturland"/>
    <x v="1"/>
    <x v="0"/>
    <s v="Sala innan svæðis - flj."/>
    <n v="379113"/>
    <n v="284.33474999999999"/>
    <x v="1"/>
    <x v="0"/>
    <s v="Innanlands"/>
    <m/>
  </r>
  <r>
    <s v="Söludælur"/>
    <s v="Búðardalur"/>
    <n v="370"/>
    <x v="16"/>
    <s v="Vesturland"/>
    <x v="4"/>
    <x v="2"/>
    <s v="Sala innan svæðis - flj."/>
    <n v="615"/>
    <n v="0.49815000000000004"/>
    <x v="1"/>
    <x v="1"/>
    <s v="Innanlands"/>
    <m/>
  </r>
  <r>
    <s v="Söludælur"/>
    <s v="Búðardalur"/>
    <n v="370"/>
    <x v="16"/>
    <s v="Vesturland"/>
    <x v="7"/>
    <x v="3"/>
    <s v="Sala innan svæðis - flj."/>
    <n v="901114"/>
    <n v="779.46361000000002"/>
    <x v="5"/>
    <x v="0"/>
    <s v="Innanlands"/>
    <m/>
  </r>
  <r>
    <s v="Söludælur"/>
    <s v="Skriðuland"/>
    <n v="371"/>
    <x v="16"/>
    <s v="Vesturland"/>
    <x v="6"/>
    <x v="3"/>
    <s v="Sala innan svæðis - flj."/>
    <n v="16361"/>
    <n v="14.152265"/>
    <x v="1"/>
    <x v="3"/>
    <s v="Innanlands"/>
    <m/>
  </r>
  <r>
    <s v="Söludælur"/>
    <s v="Búðardalur"/>
    <n v="370"/>
    <x v="16"/>
    <s v="Vesturland"/>
    <x v="7"/>
    <x v="3"/>
    <s v="Sala innan svæðis - flj."/>
    <n v="116043"/>
    <n v="100.37719499999999"/>
    <x v="5"/>
    <x v="0"/>
    <s v="Innanlands"/>
    <m/>
  </r>
  <r>
    <s v="Reykjavík"/>
    <s v="Skriðuland"/>
    <n v="371"/>
    <x v="16"/>
    <s v="Vesturland"/>
    <x v="6"/>
    <x v="3"/>
    <s v="Sala utan svæðis - flj."/>
    <n v="9813"/>
    <n v="8.4882450000000009"/>
    <x v="1"/>
    <x v="3"/>
    <s v="Innanlands"/>
    <m/>
  </r>
  <r>
    <s v="Söludælur"/>
    <s v="Skriðuland"/>
    <n v="371"/>
    <x v="16"/>
    <s v="Vesturland"/>
    <x v="6"/>
    <x v="3"/>
    <s v="Sala innan svæðis - flj."/>
    <n v="9211"/>
    <n v="7.9675150000000006"/>
    <x v="2"/>
    <x v="3"/>
    <s v="Innanlands"/>
    <m/>
  </r>
  <r>
    <s v="Reykjavík"/>
    <s v="Skriðuland"/>
    <n v="371"/>
    <x v="16"/>
    <s v="Vesturland"/>
    <x v="6"/>
    <x v="3"/>
    <s v="Sala utan svæðis - flj."/>
    <n v="11979"/>
    <n v="10.361834999999999"/>
    <x v="2"/>
    <x v="3"/>
    <s v="Innanlands"/>
    <m/>
  </r>
  <r>
    <s v="Söludælur"/>
    <s v="Skriðuland"/>
    <n v="371"/>
    <x v="16"/>
    <s v="Vesturland"/>
    <x v="6"/>
    <x v="3"/>
    <s v="Sala innan svæðis - flj."/>
    <n v="7717"/>
    <n v="6.6752050000000001"/>
    <x v="4"/>
    <x v="3"/>
    <s v="Innanlands"/>
    <m/>
  </r>
  <r>
    <s v="Reykjavík"/>
    <s v="Skriðuland"/>
    <n v="371"/>
    <x v="16"/>
    <s v="Vesturland"/>
    <x v="6"/>
    <x v="3"/>
    <s v="Sala utan svæðis - flj."/>
    <n v="15604"/>
    <n v="13.497459999999998"/>
    <x v="4"/>
    <x v="3"/>
    <s v="Innanlands"/>
    <m/>
  </r>
  <r>
    <s v="Söludælur"/>
    <s v="Skriðuland"/>
    <n v="371"/>
    <x v="16"/>
    <s v="Vesturland"/>
    <x v="6"/>
    <x v="3"/>
    <s v="Sala innan svæðis - flj."/>
    <n v="3087"/>
    <n v="2.670255"/>
    <x v="6"/>
    <x v="3"/>
    <s v="Innanlands"/>
    <m/>
  </r>
  <r>
    <s v="Akranes"/>
    <s v="Skriðuland"/>
    <n v="371"/>
    <x v="16"/>
    <s v="Vesturland"/>
    <x v="6"/>
    <x v="3"/>
    <s v="Sala utan svæðis - flj."/>
    <n v="1644"/>
    <n v="1.4220599999999999"/>
    <x v="6"/>
    <x v="3"/>
    <s v="Innanlands"/>
    <m/>
  </r>
  <r>
    <s v="Reykjavík"/>
    <s v="Skriðuland"/>
    <n v="371"/>
    <x v="16"/>
    <s v="Vesturland"/>
    <x v="6"/>
    <x v="3"/>
    <s v="Sala utan svæðis - flj."/>
    <n v="14163"/>
    <n v="12.250995"/>
    <x v="6"/>
    <x v="3"/>
    <s v="Innanlands"/>
    <m/>
  </r>
  <r>
    <s v="Akranes"/>
    <s v="Skriðuland"/>
    <n v="371"/>
    <x v="16"/>
    <s v="Vesturland"/>
    <x v="6"/>
    <x v="3"/>
    <s v="Sala utan svæðis - flj."/>
    <n v="1043"/>
    <n v="0.90219499999999997"/>
    <x v="8"/>
    <x v="3"/>
    <s v="Innanlands"/>
    <m/>
  </r>
  <r>
    <s v="Reykjavík"/>
    <s v="Skriðuland"/>
    <n v="371"/>
    <x v="16"/>
    <s v="Vesturland"/>
    <x v="6"/>
    <x v="3"/>
    <s v="Sala utan svæðis - flj."/>
    <n v="12192"/>
    <n v="10.54608"/>
    <x v="8"/>
    <x v="3"/>
    <s v="Innanlands"/>
    <m/>
  </r>
  <r>
    <s v="Akranes"/>
    <s v="Skriðuland"/>
    <n v="371"/>
    <x v="16"/>
    <s v="Vesturland"/>
    <x v="6"/>
    <x v="3"/>
    <s v="Sala utan svæðis - flj."/>
    <n v="1222"/>
    <n v="1.0570299999999999"/>
    <x v="10"/>
    <x v="3"/>
    <s v="Innanlands"/>
    <m/>
  </r>
  <r>
    <s v="Reykjavík"/>
    <s v="Skriðuland"/>
    <n v="371"/>
    <x v="16"/>
    <s v="Vesturland"/>
    <x v="6"/>
    <x v="3"/>
    <s v="Sala utan svæðis - flj."/>
    <n v="16549"/>
    <n v="14.314885"/>
    <x v="10"/>
    <x v="3"/>
    <s v="Innanlands"/>
    <m/>
  </r>
  <r>
    <s v="Reykjavík"/>
    <s v="Búðardalur"/>
    <n v="370"/>
    <x v="16"/>
    <s v="Vesturland"/>
    <x v="7"/>
    <x v="3"/>
    <s v="Sala utan svæðis - flj."/>
    <n v="2731"/>
    <n v="2.3623150000000002"/>
    <x v="3"/>
    <x v="3"/>
    <s v="Innanlands"/>
    <m/>
  </r>
  <r>
    <s v="Reykjavík"/>
    <s v="Skriðuland"/>
    <n v="371"/>
    <x v="16"/>
    <s v="Vesturland"/>
    <x v="6"/>
    <x v="3"/>
    <s v="Sala utan svæðis - flj."/>
    <n v="13876"/>
    <n v="12.002739999999999"/>
    <x v="9"/>
    <x v="3"/>
    <s v="Innanlands"/>
    <m/>
  </r>
  <r>
    <s v="Akranes"/>
    <s v="Skriðuland"/>
    <n v="371"/>
    <x v="16"/>
    <s v="Vesturland"/>
    <x v="6"/>
    <x v="3"/>
    <s v="Sala utan svæðis - flj."/>
    <n v="25693"/>
    <n v="22.224444999999999"/>
    <x v="7"/>
    <x v="3"/>
    <s v="Innanlands"/>
    <m/>
  </r>
  <r>
    <s v="Söludælur"/>
    <s v="Búðardalur"/>
    <n v="370"/>
    <x v="16"/>
    <s v="Vesturland"/>
    <x v="7"/>
    <x v="3"/>
    <s v="Sala innan svæðis - flj."/>
    <n v="815409"/>
    <n v="705.32878500000004"/>
    <x v="3"/>
    <x v="0"/>
    <s v="Innanlands"/>
    <m/>
  </r>
  <r>
    <s v="Reykjavík"/>
    <s v="Skriðuland"/>
    <n v="371"/>
    <x v="16"/>
    <s v="Vesturland"/>
    <x v="6"/>
    <x v="3"/>
    <s v="Sala utan svæðis - flj."/>
    <n v="9342"/>
    <n v="8.0808300000000006"/>
    <x v="7"/>
    <x v="3"/>
    <s v="Innanlands"/>
    <m/>
  </r>
  <r>
    <s v="Akranes"/>
    <s v="Skriðuland"/>
    <n v="371"/>
    <x v="16"/>
    <s v="Vesturland"/>
    <x v="6"/>
    <x v="3"/>
    <s v="Sala utan svæðis - flj."/>
    <n v="84838"/>
    <n v="73.384869999999992"/>
    <x v="5"/>
    <x v="3"/>
    <s v="Innanlands"/>
    <m/>
  </r>
  <r>
    <s v="Söludælur"/>
    <s v="Skriðuland"/>
    <n v="371"/>
    <x v="16"/>
    <s v="Vesturland"/>
    <x v="1"/>
    <x v="0"/>
    <s v="Sala innan svæðis - flj."/>
    <n v="10603"/>
    <n v="7.9522500000000003"/>
    <x v="6"/>
    <x v="0"/>
    <s v="Innanlands"/>
    <m/>
  </r>
  <r>
    <s v="Söludælur"/>
    <s v="Búðardalur"/>
    <n v="370"/>
    <x v="16"/>
    <s v="Vesturland"/>
    <x v="7"/>
    <x v="3"/>
    <s v="Sala innan svæðis - flj."/>
    <n v="115778"/>
    <n v="100.14797"/>
    <x v="3"/>
    <x v="0"/>
    <s v="Innanlands"/>
    <m/>
  </r>
  <r>
    <s v="Reykjavík"/>
    <s v="Skriðuland"/>
    <n v="371"/>
    <x v="16"/>
    <s v="Vesturland"/>
    <x v="6"/>
    <x v="3"/>
    <s v="Sala utan svæðis - flj."/>
    <n v="13525"/>
    <n v="11.699125"/>
    <x v="5"/>
    <x v="3"/>
    <s v="Innanlands"/>
    <m/>
  </r>
  <r>
    <s v="Akranes"/>
    <s v="Skriðuland"/>
    <n v="371"/>
    <x v="16"/>
    <s v="Vesturland"/>
    <x v="6"/>
    <x v="3"/>
    <s v="Sala utan svæðis - flj."/>
    <n v="7837"/>
    <n v="6.7790049999999997"/>
    <x v="3"/>
    <x v="3"/>
    <s v="Innanlands"/>
    <m/>
  </r>
  <r>
    <s v="Söludælur"/>
    <s v="Skriðuland"/>
    <n v="371"/>
    <x v="16"/>
    <s v="Vesturland"/>
    <x v="1"/>
    <x v="0"/>
    <s v="Sala innan svæðis - flj."/>
    <n v="48510"/>
    <n v="36.3825"/>
    <x v="4"/>
    <x v="0"/>
    <s v="Innanlands"/>
    <m/>
  </r>
  <r>
    <s v="Reykjavík"/>
    <s v="Búðardalur"/>
    <n v="370"/>
    <x v="16"/>
    <s v="Vesturland"/>
    <x v="7"/>
    <x v="3"/>
    <s v="Sala utan svæðis - flj."/>
    <n v="1290"/>
    <n v="1.11585"/>
    <x v="0"/>
    <x v="3"/>
    <s v="Innanlands"/>
    <m/>
  </r>
  <r>
    <s v="Reykjavík"/>
    <s v="Skriðuland"/>
    <n v="371"/>
    <x v="16"/>
    <s v="Vesturland"/>
    <x v="6"/>
    <x v="3"/>
    <s v="Sala utan svæðis - flj."/>
    <n v="11873"/>
    <n v="10.270145000000001"/>
    <x v="3"/>
    <x v="3"/>
    <s v="Innanlands"/>
    <m/>
  </r>
  <r>
    <s v="Söludælur"/>
    <s v="Skriðuland"/>
    <n v="371"/>
    <x v="16"/>
    <s v="Vesturland"/>
    <x v="1"/>
    <x v="0"/>
    <s v="Sala innan svæðis - flj."/>
    <n v="47601"/>
    <n v="35.700749999999999"/>
    <x v="2"/>
    <x v="0"/>
    <s v="Innanlands"/>
    <m/>
  </r>
  <r>
    <s v="Söludælur"/>
    <s v="Búðardalur"/>
    <n v="370"/>
    <x v="16"/>
    <s v="Vesturland"/>
    <x v="7"/>
    <x v="3"/>
    <s v="Sala innan svæðis - flj."/>
    <n v="707392"/>
    <n v="611.89407999999992"/>
    <x v="0"/>
    <x v="0"/>
    <s v="Innanlands"/>
    <m/>
  </r>
  <r>
    <s v="Söludælur"/>
    <s v="Búðardalur"/>
    <n v="370"/>
    <x v="16"/>
    <s v="Vesturland"/>
    <x v="7"/>
    <x v="3"/>
    <s v="Sala innan svæðis - flj."/>
    <n v="109343"/>
    <n v="94.581694999999996"/>
    <x v="0"/>
    <x v="0"/>
    <s v="Innanlands"/>
    <m/>
  </r>
  <r>
    <s v="Reykjavík"/>
    <s v="Skriðuland"/>
    <n v="371"/>
    <x v="16"/>
    <s v="Vesturland"/>
    <x v="6"/>
    <x v="3"/>
    <s v="Sala utan svæðis - flj."/>
    <n v="11724"/>
    <n v="10.141260000000001"/>
    <x v="0"/>
    <x v="3"/>
    <s v="Innanlands"/>
    <m/>
  </r>
  <r>
    <s v="Söludælur"/>
    <s v="Skriðuland"/>
    <n v="371"/>
    <x v="16"/>
    <s v="Vesturland"/>
    <x v="1"/>
    <x v="0"/>
    <s v="Sala innan svæðis - flj."/>
    <n v="60131"/>
    <n v="45.09825"/>
    <x v="1"/>
    <x v="0"/>
    <s v="Innanlands"/>
    <m/>
  </r>
  <r>
    <s v="Reykjavík"/>
    <s v="Skriðuland"/>
    <n v="371"/>
    <x v="16"/>
    <s v="Vesturland"/>
    <x v="7"/>
    <x v="3"/>
    <s v="Sala utan svæðis - flj."/>
    <n v="506"/>
    <n v="0.43769000000000002"/>
    <x v="0"/>
    <x v="3"/>
    <s v="Innanlands"/>
    <m/>
  </r>
  <r>
    <s v="Söludælur"/>
    <s v="Bjarkarlundur"/>
    <n v="380"/>
    <x v="17"/>
    <s v="Vestfirðir"/>
    <x v="0"/>
    <x v="0"/>
    <s v="Sala innan svæðis - flj."/>
    <n v="77855"/>
    <n v="58.391249999999999"/>
    <x v="0"/>
    <x v="0"/>
    <s v="Innanlands"/>
    <m/>
  </r>
  <r>
    <s v="Söludælur"/>
    <s v="Reykhólar"/>
    <n v="380"/>
    <x v="17"/>
    <s v="Vestfirðir"/>
    <x v="0"/>
    <x v="0"/>
    <s v="Sala innan svæðis - flj."/>
    <n v="65345"/>
    <n v="49.008749999999999"/>
    <x v="0"/>
    <x v="0"/>
    <s v="Innanlands"/>
    <m/>
  </r>
  <r>
    <s v="Reykjavík"/>
    <s v="Króksfjarðarnes"/>
    <n v="380"/>
    <x v="17"/>
    <s v="Vestfirðir"/>
    <x v="6"/>
    <x v="3"/>
    <s v="Sala utan svæðis - flj."/>
    <n v="90838"/>
    <n v="78.57486999999999"/>
    <x v="1"/>
    <x v="3"/>
    <s v="Innanlands"/>
    <m/>
  </r>
  <r>
    <s v="Reykjavík"/>
    <s v="Reykhólar"/>
    <n v="380"/>
    <x v="17"/>
    <s v="Vestfirðir"/>
    <x v="7"/>
    <x v="3"/>
    <s v="Sala utan svæðis - flj."/>
    <n v="18603"/>
    <n v="16.091594999999998"/>
    <x v="0"/>
    <x v="0"/>
    <s v="Innanlands"/>
    <m/>
  </r>
  <r>
    <s v="Reykjavík"/>
    <s v="Reykhólar"/>
    <n v="380"/>
    <x v="17"/>
    <s v="Vestfirðir"/>
    <x v="6"/>
    <x v="3"/>
    <s v="Sala utan svæðis - flj."/>
    <n v="181630"/>
    <n v="157.10995"/>
    <x v="1"/>
    <x v="3"/>
    <s v="Innanlands"/>
    <m/>
  </r>
  <r>
    <s v="Söludælur"/>
    <s v="Bjarkarlundur"/>
    <n v="380"/>
    <x v="17"/>
    <s v="Vestfirðir"/>
    <x v="6"/>
    <x v="3"/>
    <s v="Sala innan svæðis - flj."/>
    <n v="1277"/>
    <n v="1.1046050000000001"/>
    <x v="2"/>
    <x v="0"/>
    <s v="Innanlands"/>
    <m/>
  </r>
  <r>
    <s v="Söludælur"/>
    <s v="Bjarkarlundur"/>
    <n v="380"/>
    <x v="17"/>
    <s v="Vestfirðir"/>
    <x v="7"/>
    <x v="3"/>
    <s v="Sala innan svæðis - flj."/>
    <n v="178418"/>
    <n v="154.33157"/>
    <x v="0"/>
    <x v="0"/>
    <s v="Innanlands"/>
    <m/>
  </r>
  <r>
    <s v="Söludælur"/>
    <s v="Reykhólar"/>
    <n v="380"/>
    <x v="17"/>
    <s v="Vestfirðir"/>
    <x v="7"/>
    <x v="3"/>
    <s v="Sala innan svæðis - flj."/>
    <n v="100413"/>
    <n v="86.857244999999992"/>
    <x v="0"/>
    <x v="0"/>
    <s v="Innanlands"/>
    <m/>
  </r>
  <r>
    <s v="Akranes"/>
    <s v="Króksfjarðarnes"/>
    <n v="380"/>
    <x v="17"/>
    <s v="Vestfirðir"/>
    <x v="6"/>
    <x v="3"/>
    <s v="Sala utan svæðis - flj."/>
    <n v="6766"/>
    <n v="5.8525900000000002"/>
    <x v="2"/>
    <x v="3"/>
    <s v="Innanlands"/>
    <m/>
  </r>
  <r>
    <s v="Akranes"/>
    <s v="Reykhólar"/>
    <n v="380"/>
    <x v="17"/>
    <s v="Vestfirðir"/>
    <x v="6"/>
    <x v="3"/>
    <s v="Sala utan svæðis - flj."/>
    <n v="3286"/>
    <n v="2.84239"/>
    <x v="2"/>
    <x v="3"/>
    <s v="Innanlands"/>
    <m/>
  </r>
  <r>
    <s v="Reyðarfjörður"/>
    <s v="Reykhólar"/>
    <n v="380"/>
    <x v="17"/>
    <s v="Vestfirðir"/>
    <x v="9"/>
    <x v="3"/>
    <s v="Sala utan svæðis - flj."/>
    <n v="3107"/>
    <n v="2.6875549999999997"/>
    <x v="3"/>
    <x v="2"/>
    <s v="Innanlands"/>
    <m/>
  </r>
  <r>
    <s v="Reykjavík"/>
    <s v="Króksfjarðarnes"/>
    <n v="380"/>
    <x v="17"/>
    <s v="Vestfirðir"/>
    <x v="6"/>
    <x v="3"/>
    <s v="Sala utan svæðis - flj."/>
    <n v="80980"/>
    <n v="70.047699999999992"/>
    <x v="2"/>
    <x v="3"/>
    <s v="Innanlands"/>
    <m/>
  </r>
  <r>
    <s v="Söludælur"/>
    <s v="Bjarkarlundur"/>
    <n v="380"/>
    <x v="17"/>
    <s v="Vestfirðir"/>
    <x v="7"/>
    <x v="3"/>
    <s v="Sala ekki flutningsjöfnuð"/>
    <n v="0"/>
    <n v="0"/>
    <x v="1"/>
    <x v="0"/>
    <s v="Millilanda"/>
    <m/>
  </r>
  <r>
    <s v="Reykjavík"/>
    <s v="Reykhólar"/>
    <n v="380"/>
    <x v="17"/>
    <s v="Vestfirðir"/>
    <x v="6"/>
    <x v="3"/>
    <s v="Sala utan svæðis - flj."/>
    <n v="278014"/>
    <n v="240.48210999999998"/>
    <x v="2"/>
    <x v="3"/>
    <s v="Innanlands"/>
    <m/>
  </r>
  <r>
    <s v="Reykjavík"/>
    <s v="Reykhólar"/>
    <n v="380"/>
    <x v="17"/>
    <s v="Vestfirðir"/>
    <x v="7"/>
    <x v="3"/>
    <s v="Sala utan svæðis - flj."/>
    <n v="13853"/>
    <n v="11.982844999999999"/>
    <x v="3"/>
    <x v="0"/>
    <s v="Innanlands"/>
    <m/>
  </r>
  <r>
    <s v="Reykjavík"/>
    <s v="Reykhólar"/>
    <n v="380"/>
    <x v="17"/>
    <s v="Vestfirðir"/>
    <x v="9"/>
    <x v="3"/>
    <s v="Sala utan svæðis - flj."/>
    <n v="13434"/>
    <n v="11.62041"/>
    <x v="3"/>
    <x v="2"/>
    <s v="Innanlands"/>
    <m/>
  </r>
  <r>
    <s v="Söludælur"/>
    <s v="Bjarkarlundur"/>
    <n v="380"/>
    <x v="17"/>
    <s v="Vestfirðir"/>
    <x v="6"/>
    <x v="3"/>
    <s v="Sala innan svæðis - flj."/>
    <n v="24946"/>
    <n v="21.578290000000003"/>
    <x v="4"/>
    <x v="0"/>
    <s v="Innanlands"/>
    <m/>
  </r>
  <r>
    <s v="Söludælur"/>
    <s v="Bjarkarlundur"/>
    <n v="380"/>
    <x v="17"/>
    <s v="Vestfirðir"/>
    <x v="0"/>
    <x v="0"/>
    <s v="Sala innan svæðis - flj."/>
    <n v="98695"/>
    <n v="74.021249999999995"/>
    <x v="3"/>
    <x v="0"/>
    <s v="Innanlands"/>
    <m/>
  </r>
  <r>
    <s v="Söludælur"/>
    <s v="Bjarkarlundur"/>
    <n v="380"/>
    <x v="17"/>
    <s v="Vestfirðir"/>
    <x v="7"/>
    <x v="3"/>
    <s v="Sala innan svæðis - flj."/>
    <n v="172067"/>
    <n v="148.83795499999999"/>
    <x v="3"/>
    <x v="0"/>
    <s v="Innanlands"/>
    <m/>
  </r>
  <r>
    <s v="Söludælur"/>
    <s v="Reykhólar"/>
    <n v="380"/>
    <x v="17"/>
    <s v="Vestfirðir"/>
    <x v="0"/>
    <x v="0"/>
    <s v="Sala innan svæðis - flj."/>
    <n v="84972"/>
    <n v="63.728999999999999"/>
    <x v="3"/>
    <x v="0"/>
    <s v="Innanlands"/>
    <m/>
  </r>
  <r>
    <s v="Söludælur"/>
    <s v="Reykhólar"/>
    <n v="380"/>
    <x v="17"/>
    <s v="Vestfirðir"/>
    <x v="7"/>
    <x v="3"/>
    <s v="Sala innan svæðis - flj."/>
    <n v="103052"/>
    <n v="89.139979999999994"/>
    <x v="3"/>
    <x v="0"/>
    <s v="Innanlands"/>
    <m/>
  </r>
  <r>
    <s v="Akranes"/>
    <s v="Króksfjarðarnes"/>
    <n v="380"/>
    <x v="17"/>
    <s v="Vestfirðir"/>
    <x v="6"/>
    <x v="3"/>
    <s v="Sala utan svæðis - flj."/>
    <n v="10892"/>
    <n v="9.4215800000000005"/>
    <x v="4"/>
    <x v="3"/>
    <s v="Innanlands"/>
    <m/>
  </r>
  <r>
    <s v="Akranes"/>
    <s v="Reykhólar"/>
    <n v="380"/>
    <x v="17"/>
    <s v="Vestfirðir"/>
    <x v="6"/>
    <x v="3"/>
    <s v="Sala utan svæðis - flj."/>
    <n v="14632"/>
    <n v="12.65668"/>
    <x v="4"/>
    <x v="3"/>
    <s v="Innanlands"/>
    <m/>
  </r>
  <r>
    <s v="Söludælur"/>
    <s v="Króksfjarðarnes"/>
    <n v="380"/>
    <x v="17"/>
    <s v="Vestfirðir"/>
    <x v="7"/>
    <x v="3"/>
    <s v="Sala ekki flutningsjöfnuð"/>
    <n v="0"/>
    <n v="0"/>
    <x v="1"/>
    <x v="0"/>
    <s v="Millilanda"/>
    <m/>
  </r>
  <r>
    <s v="Söludælur"/>
    <s v="Reykhólar"/>
    <n v="380"/>
    <x v="17"/>
    <s v="Vestfirðir"/>
    <x v="7"/>
    <x v="3"/>
    <s v="Sala ekki flutningsjöfnuð"/>
    <n v="0"/>
    <n v="0"/>
    <x v="1"/>
    <x v="0"/>
    <s v="Millilanda"/>
    <m/>
  </r>
  <r>
    <s v="Reykjavík"/>
    <s v="Króksfjarðarnes"/>
    <n v="380"/>
    <x v="17"/>
    <s v="Vestfirðir"/>
    <x v="6"/>
    <x v="3"/>
    <s v="Sala utan svæðis - flj."/>
    <n v="60152"/>
    <n v="52.031479999999995"/>
    <x v="4"/>
    <x v="3"/>
    <s v="Innanlands"/>
    <m/>
  </r>
  <r>
    <s v="Reykjavík"/>
    <s v="Króksfjarðarnes"/>
    <n v="380"/>
    <x v="17"/>
    <s v="Vestfirðir"/>
    <x v="9"/>
    <x v="3"/>
    <s v="Sala utan svæðis - flj."/>
    <n v="4105"/>
    <n v="3.5508249999999997"/>
    <x v="5"/>
    <x v="2"/>
    <s v="Innanlands"/>
    <m/>
  </r>
  <r>
    <s v="Reykjavík"/>
    <s v="Reykhólar"/>
    <n v="380"/>
    <x v="17"/>
    <s v="Vestfirðir"/>
    <x v="6"/>
    <x v="3"/>
    <s v="Sala utan svæðis - flj."/>
    <n v="471422"/>
    <n v="407.78002999999995"/>
    <x v="4"/>
    <x v="3"/>
    <s v="Innanlands"/>
    <m/>
  </r>
  <r>
    <s v="Reykjavík"/>
    <s v="Reykhólar"/>
    <n v="380"/>
    <x v="17"/>
    <s v="Vestfirðir"/>
    <x v="7"/>
    <x v="3"/>
    <s v="Sala utan svæðis - flj."/>
    <n v="9140"/>
    <n v="7.9061000000000003"/>
    <x v="5"/>
    <x v="0"/>
    <s v="Innanlands"/>
    <m/>
  </r>
  <r>
    <s v="Reykjavík"/>
    <s v="Reykhólar"/>
    <n v="380"/>
    <x v="17"/>
    <s v="Vestfirðir"/>
    <x v="9"/>
    <x v="3"/>
    <s v="Sala utan svæðis - flj."/>
    <n v="15682"/>
    <n v="13.56493"/>
    <x v="5"/>
    <x v="2"/>
    <s v="Innanlands"/>
    <m/>
  </r>
  <r>
    <s v="Söludælur"/>
    <s v="Bjarkarlundur"/>
    <n v="380"/>
    <x v="17"/>
    <s v="Vestfirðir"/>
    <x v="6"/>
    <x v="3"/>
    <s v="Sala innan svæðis - flj."/>
    <n v="19765"/>
    <n v="17.096724999999999"/>
    <x v="6"/>
    <x v="0"/>
    <s v="Innanlands"/>
    <m/>
  </r>
  <r>
    <s v="Söludælur"/>
    <s v="Bjarkarlundur"/>
    <n v="380"/>
    <x v="17"/>
    <s v="Vestfirðir"/>
    <x v="1"/>
    <x v="0"/>
    <s v="Sala innan svæðis - flj."/>
    <n v="16846"/>
    <n v="12.634499999999999"/>
    <x v="5"/>
    <x v="0"/>
    <s v="Innanlands"/>
    <m/>
  </r>
  <r>
    <s v="Söludælur"/>
    <s v="Bjarkarlundur"/>
    <n v="380"/>
    <x v="17"/>
    <s v="Vestfirðir"/>
    <x v="0"/>
    <x v="0"/>
    <s v="Sala innan svæðis - flj."/>
    <n v="73634"/>
    <n v="55.225499999999997"/>
    <x v="5"/>
    <x v="0"/>
    <s v="Innanlands"/>
    <m/>
  </r>
  <r>
    <s v="Söludælur"/>
    <s v="Bjarkarlundur"/>
    <n v="380"/>
    <x v="17"/>
    <s v="Vestfirðir"/>
    <x v="7"/>
    <x v="3"/>
    <s v="Sala innan svæðis - flj."/>
    <n v="134723"/>
    <n v="116.53539500000001"/>
    <x v="5"/>
    <x v="0"/>
    <s v="Innanlands"/>
    <m/>
  </r>
  <r>
    <s v="Söludælur"/>
    <s v="Reykhólar"/>
    <n v="380"/>
    <x v="17"/>
    <s v="Vestfirðir"/>
    <x v="1"/>
    <x v="0"/>
    <s v="Sala innan svæðis - flj."/>
    <n v="14808"/>
    <n v="11.106"/>
    <x v="5"/>
    <x v="0"/>
    <s v="Innanlands"/>
    <m/>
  </r>
  <r>
    <s v="Söludælur"/>
    <s v="Reykhólar"/>
    <n v="380"/>
    <x v="17"/>
    <s v="Vestfirðir"/>
    <x v="0"/>
    <x v="0"/>
    <s v="Sala innan svæðis - flj."/>
    <n v="71711"/>
    <n v="53.783250000000002"/>
    <x v="5"/>
    <x v="0"/>
    <s v="Innanlands"/>
    <m/>
  </r>
  <r>
    <s v="Söludælur"/>
    <s v="Reykhólar"/>
    <n v="380"/>
    <x v="17"/>
    <s v="Vestfirðir"/>
    <x v="7"/>
    <x v="3"/>
    <s v="Sala innan svæðis - flj."/>
    <n v="108341"/>
    <n v="93.714964999999992"/>
    <x v="5"/>
    <x v="0"/>
    <s v="Innanlands"/>
    <m/>
  </r>
  <r>
    <s v="Akranes"/>
    <s v="Króksfjarðarnes"/>
    <n v="380"/>
    <x v="17"/>
    <s v="Vestfirðir"/>
    <x v="6"/>
    <x v="3"/>
    <s v="Sala utan svæðis - flj."/>
    <n v="7900"/>
    <n v="6.8334999999999999"/>
    <x v="6"/>
    <x v="3"/>
    <s v="Innanlands"/>
    <m/>
  </r>
  <r>
    <s v="Akranes"/>
    <s v="Reykhólar"/>
    <n v="380"/>
    <x v="17"/>
    <s v="Vestfirðir"/>
    <x v="6"/>
    <x v="3"/>
    <s v="Sala utan svæðis - flj."/>
    <n v="4942"/>
    <n v="4.2748299999999997"/>
    <x v="6"/>
    <x v="3"/>
    <s v="Innanlands"/>
    <m/>
  </r>
  <r>
    <s v="Bolungarvík"/>
    <s v="Bjarkarlundur"/>
    <n v="380"/>
    <x v="17"/>
    <s v="Vestfirðir"/>
    <x v="6"/>
    <x v="3"/>
    <s v="Sala utan svæðis - flj."/>
    <n v="4170"/>
    <n v="3.6070500000000001"/>
    <x v="6"/>
    <x v="3"/>
    <s v="Innanlands"/>
    <m/>
  </r>
  <r>
    <s v="Reykjavík"/>
    <s v="Bjarkarlundur"/>
    <n v="380"/>
    <x v="17"/>
    <s v="Vestfirðir"/>
    <x v="6"/>
    <x v="3"/>
    <s v="Sala innan svæðis - flj."/>
    <n v="2692"/>
    <n v="2.3285800000000001"/>
    <x v="6"/>
    <x v="3"/>
    <s v="Innanlands"/>
    <m/>
  </r>
  <r>
    <s v="Reykjavík"/>
    <s v="Bjarkarlundur"/>
    <n v="380"/>
    <x v="17"/>
    <s v="Vestfirðir"/>
    <x v="6"/>
    <x v="3"/>
    <s v="Sala utan svæðis - flj."/>
    <n v="837"/>
    <n v="0.72400500000000001"/>
    <x v="6"/>
    <x v="3"/>
    <s v="Innanlands"/>
    <m/>
  </r>
  <r>
    <s v="Reykjavík"/>
    <s v="Króksfjarðarnes"/>
    <n v="380"/>
    <x v="17"/>
    <s v="Vestfirðir"/>
    <x v="6"/>
    <x v="3"/>
    <s v="Sala utan svæðis - flj."/>
    <n v="63622"/>
    <n v="55.033029999999997"/>
    <x v="6"/>
    <x v="3"/>
    <s v="Innanlands"/>
    <m/>
  </r>
  <r>
    <s v="Reykjavík"/>
    <s v="Reykhólar"/>
    <n v="380"/>
    <x v="17"/>
    <s v="Vestfirðir"/>
    <x v="7"/>
    <x v="3"/>
    <s v="Sala utan svæðis - flj."/>
    <n v="8809"/>
    <n v="7.6197850000000003"/>
    <x v="7"/>
    <x v="0"/>
    <s v="Innanlands"/>
    <m/>
  </r>
  <r>
    <s v="Reykjavík"/>
    <s v="Reykhólar"/>
    <n v="380"/>
    <x v="17"/>
    <s v="Vestfirðir"/>
    <x v="9"/>
    <x v="3"/>
    <s v="Sala innan svæðis - flj."/>
    <n v="5574"/>
    <n v="4.82151"/>
    <x v="7"/>
    <x v="2"/>
    <s v="Innanlands"/>
    <m/>
  </r>
  <r>
    <s v="Reykjavík"/>
    <s v="Reykhólar"/>
    <n v="380"/>
    <x v="17"/>
    <s v="Vestfirðir"/>
    <x v="9"/>
    <x v="3"/>
    <s v="Sala utan svæðis - flj."/>
    <n v="19452"/>
    <n v="16.825980000000001"/>
    <x v="7"/>
    <x v="2"/>
    <s v="Innanlands"/>
    <m/>
  </r>
  <r>
    <s v="Reykjavík"/>
    <s v="Reykhólar"/>
    <n v="380"/>
    <x v="17"/>
    <s v="Vestfirðir"/>
    <x v="10"/>
    <x v="3"/>
    <s v="Sala utan svæðis - flj."/>
    <n v="1141"/>
    <n v="0.98696499999999998"/>
    <x v="7"/>
    <x v="2"/>
    <s v="Innanlands"/>
    <m/>
  </r>
  <r>
    <s v="Reykjavík"/>
    <s v="Reykhólar"/>
    <n v="380"/>
    <x v="17"/>
    <s v="Vestfirðir"/>
    <x v="6"/>
    <x v="3"/>
    <s v="Sala utan svæðis - flj."/>
    <n v="1515013"/>
    <n v="1310.4862449999998"/>
    <x v="6"/>
    <x v="3"/>
    <s v="Innanlands"/>
    <m/>
  </r>
  <r>
    <s v="Söludælur"/>
    <s v="Bjarkarlundur"/>
    <n v="380"/>
    <x v="17"/>
    <s v="Vestfirðir"/>
    <x v="0"/>
    <x v="0"/>
    <s v="Sala innan svæðis - flj."/>
    <n v="115179"/>
    <n v="86.384249999999994"/>
    <x v="7"/>
    <x v="0"/>
    <s v="Innanlands"/>
    <m/>
  </r>
  <r>
    <s v="Söludælur"/>
    <s v="Bjarkarlundur"/>
    <n v="380"/>
    <x v="17"/>
    <s v="Vestfirðir"/>
    <x v="7"/>
    <x v="3"/>
    <s v="Sala innan svæðis - flj."/>
    <n v="172500"/>
    <n v="149.21250000000001"/>
    <x v="7"/>
    <x v="0"/>
    <s v="Innanlands"/>
    <m/>
  </r>
  <r>
    <s v="Söludælur"/>
    <s v="Bjarkarlundur"/>
    <n v="380"/>
    <x v="17"/>
    <s v="Vestfirðir"/>
    <x v="6"/>
    <x v="3"/>
    <s v="Sala innan svæðis - flj."/>
    <n v="26536"/>
    <n v="22.95364"/>
    <x v="8"/>
    <x v="0"/>
    <s v="Innanlands"/>
    <m/>
  </r>
  <r>
    <s v="Söludælur"/>
    <s v="Reykhólar"/>
    <n v="380"/>
    <x v="17"/>
    <s v="Vestfirðir"/>
    <x v="0"/>
    <x v="0"/>
    <s v="Sala innan svæðis - flj."/>
    <n v="86308"/>
    <n v="64.730999999999995"/>
    <x v="7"/>
    <x v="0"/>
    <s v="Innanlands"/>
    <m/>
  </r>
  <r>
    <s v="Söludælur"/>
    <s v="Reykhólar"/>
    <n v="380"/>
    <x v="17"/>
    <s v="Vestfirðir"/>
    <x v="7"/>
    <x v="3"/>
    <s v="Sala innan svæðis - flj."/>
    <n v="90422"/>
    <n v="78.215029999999999"/>
    <x v="7"/>
    <x v="0"/>
    <s v="Innanlands"/>
    <m/>
  </r>
  <r>
    <s v="Akranes"/>
    <s v="Króksfjarðarnes"/>
    <n v="380"/>
    <x v="17"/>
    <s v="Vestfirðir"/>
    <x v="6"/>
    <x v="3"/>
    <s v="Sala utan svæðis - flj."/>
    <n v="6801"/>
    <n v="5.8828649999999998"/>
    <x v="8"/>
    <x v="3"/>
    <s v="Innanlands"/>
    <m/>
  </r>
  <r>
    <s v="Akranes"/>
    <s v="Reykhólar"/>
    <n v="380"/>
    <x v="17"/>
    <s v="Vestfirðir"/>
    <x v="6"/>
    <x v="3"/>
    <s v="Sala utan svæðis - flj."/>
    <n v="85118"/>
    <n v="73.627069999999989"/>
    <x v="8"/>
    <x v="3"/>
    <s v="Innanlands"/>
    <m/>
  </r>
  <r>
    <s v="Reykjavík"/>
    <s v="Reykhólar"/>
    <n v="380"/>
    <x v="17"/>
    <s v="Vestfirðir"/>
    <x v="7"/>
    <x v="3"/>
    <s v="Sala utan svæðis - flj."/>
    <n v="8645"/>
    <n v="7.4779249999999999"/>
    <x v="9"/>
    <x v="0"/>
    <s v="Innanlands"/>
    <m/>
  </r>
  <r>
    <s v="Reykjavík"/>
    <s v="Reykhólar"/>
    <n v="380"/>
    <x v="17"/>
    <s v="Vestfirðir"/>
    <x v="9"/>
    <x v="3"/>
    <s v="Sala utan svæðis - flj."/>
    <n v="5006"/>
    <n v="4.33019"/>
    <x v="9"/>
    <x v="2"/>
    <s v="Innanlands"/>
    <m/>
  </r>
  <r>
    <s v="Reykjavík"/>
    <s v="Reykhólar"/>
    <n v="380"/>
    <x v="17"/>
    <s v="Vestfirðir"/>
    <x v="10"/>
    <x v="3"/>
    <s v="Sala utan svæðis - flj."/>
    <n v="3950"/>
    <n v="3.41675"/>
    <x v="9"/>
    <x v="2"/>
    <s v="Innanlands"/>
    <m/>
  </r>
  <r>
    <s v="Reykjavík"/>
    <s v="Króksfjarðarnes"/>
    <n v="380"/>
    <x v="17"/>
    <s v="Vestfirðir"/>
    <x v="6"/>
    <x v="3"/>
    <s v="Sala utan svæðis - flj."/>
    <n v="62846"/>
    <n v="54.361789999999999"/>
    <x v="8"/>
    <x v="3"/>
    <s v="Innanlands"/>
    <m/>
  </r>
  <r>
    <s v="Reykjavík"/>
    <s v="Reykhólar"/>
    <n v="380"/>
    <x v="17"/>
    <s v="Vestfirðir"/>
    <x v="6"/>
    <x v="3"/>
    <s v="Sala utan svæðis - flj."/>
    <n v="1271116"/>
    <n v="1099.5153400000002"/>
    <x v="8"/>
    <x v="3"/>
    <s v="Innanlands"/>
    <m/>
  </r>
  <r>
    <s v="Söludælur"/>
    <s v="Bjarkarlundur"/>
    <n v="380"/>
    <x v="17"/>
    <s v="Vestfirðir"/>
    <x v="0"/>
    <x v="0"/>
    <s v="Sala innan svæðis - flj."/>
    <n v="121322"/>
    <n v="90.991500000000002"/>
    <x v="9"/>
    <x v="0"/>
    <s v="Innanlands"/>
    <m/>
  </r>
  <r>
    <s v="Söludælur"/>
    <s v="Bjarkarlundur"/>
    <n v="380"/>
    <x v="17"/>
    <s v="Vestfirðir"/>
    <x v="7"/>
    <x v="3"/>
    <s v="Sala innan svæðis - flj."/>
    <n v="149954"/>
    <n v="129.71020999999999"/>
    <x v="9"/>
    <x v="0"/>
    <s v="Innanlands"/>
    <m/>
  </r>
  <r>
    <s v="Söludælur"/>
    <s v="Bjarkarlundur"/>
    <n v="380"/>
    <x v="17"/>
    <s v="Vestfirðir"/>
    <x v="6"/>
    <x v="3"/>
    <s v="Sala innan svæðis - flj."/>
    <n v="31274"/>
    <n v="27.052009999999999"/>
    <x v="10"/>
    <x v="0"/>
    <s v="Innanlands"/>
    <m/>
  </r>
  <r>
    <s v="Söludælur"/>
    <s v="Reykhólar"/>
    <n v="380"/>
    <x v="17"/>
    <s v="Vestfirðir"/>
    <x v="0"/>
    <x v="0"/>
    <s v="Sala innan svæðis - flj."/>
    <n v="87629"/>
    <n v="65.72175"/>
    <x v="9"/>
    <x v="0"/>
    <s v="Innanlands"/>
    <m/>
  </r>
  <r>
    <s v="Söludælur"/>
    <s v="Reykhólar"/>
    <n v="380"/>
    <x v="17"/>
    <s v="Vestfirðir"/>
    <x v="7"/>
    <x v="3"/>
    <s v="Sala innan svæðis - flj."/>
    <n v="92110"/>
    <n v="79.675149999999988"/>
    <x v="9"/>
    <x v="0"/>
    <s v="Innanlands"/>
    <m/>
  </r>
  <r>
    <s v="Akranes"/>
    <s v="Reykhólar"/>
    <n v="380"/>
    <x v="17"/>
    <s v="Vestfirðir"/>
    <x v="6"/>
    <x v="3"/>
    <s v="Sala utan svæðis - flj."/>
    <n v="16277"/>
    <n v="14.079604999999999"/>
    <x v="10"/>
    <x v="3"/>
    <s v="Innanlands"/>
    <m/>
  </r>
  <r>
    <s v="Reykjavík"/>
    <s v="Króksfjarðarnes"/>
    <n v="380"/>
    <x v="17"/>
    <s v="Vestfirðir"/>
    <x v="6"/>
    <x v="3"/>
    <s v="Sala utan svæðis - flj."/>
    <n v="64743"/>
    <n v="56.002695000000003"/>
    <x v="10"/>
    <x v="3"/>
    <s v="Innanlands"/>
    <m/>
  </r>
  <r>
    <s v="Reykjavík"/>
    <s v="Reykhólar"/>
    <n v="380"/>
    <x v="17"/>
    <s v="Vestfirðir"/>
    <x v="6"/>
    <x v="3"/>
    <s v="Sala utan svæðis - flj."/>
    <n v="430665"/>
    <n v="372.52522499999998"/>
    <x v="10"/>
    <x v="3"/>
    <s v="Innanlands"/>
    <m/>
  </r>
  <r>
    <s v="Reykjavík"/>
    <s v="Reykhólar"/>
    <n v="380"/>
    <x v="17"/>
    <s v="Vestfirðir"/>
    <x v="7"/>
    <x v="3"/>
    <s v="Sala utan svæðis - flj."/>
    <n v="14884"/>
    <n v="12.87466"/>
    <x v="10"/>
    <x v="0"/>
    <s v="Innanlands"/>
    <m/>
  </r>
  <r>
    <s v="Reykjavík"/>
    <s v="Reykhólar"/>
    <n v="380"/>
    <x v="17"/>
    <s v="Vestfirðir"/>
    <x v="9"/>
    <x v="3"/>
    <s v="Sala utan svæðis - flj."/>
    <n v="12060"/>
    <n v="10.431899999999999"/>
    <x v="10"/>
    <x v="2"/>
    <s v="Innanlands"/>
    <m/>
  </r>
  <r>
    <s v="Söludælur"/>
    <s v="Bjarkarlundur"/>
    <n v="380"/>
    <x v="17"/>
    <s v="Vestfirðir"/>
    <x v="1"/>
    <x v="0"/>
    <s v="Sala innan svæðis - flj."/>
    <n v="56369"/>
    <n v="42.27675"/>
    <x v="10"/>
    <x v="0"/>
    <s v="Innanlands"/>
    <m/>
  </r>
  <r>
    <s v="Söludælur"/>
    <s v="Bjarkarlundur"/>
    <n v="380"/>
    <x v="17"/>
    <s v="Vestfirðir"/>
    <x v="0"/>
    <x v="0"/>
    <s v="Sala innan svæðis - flj."/>
    <n v="37400"/>
    <n v="28.05"/>
    <x v="10"/>
    <x v="0"/>
    <s v="Innanlands"/>
    <m/>
  </r>
  <r>
    <s v="Söludælur"/>
    <s v="Bjarkarlundur"/>
    <n v="380"/>
    <x v="17"/>
    <s v="Vestfirðir"/>
    <x v="7"/>
    <x v="3"/>
    <s v="Sala innan svæðis - flj."/>
    <n v="118686"/>
    <n v="102.66338999999999"/>
    <x v="10"/>
    <x v="0"/>
    <s v="Innanlands"/>
    <m/>
  </r>
  <r>
    <s v="Akranes"/>
    <s v="Reykhólar"/>
    <n v="380"/>
    <x v="17"/>
    <s v="Vestfirðir"/>
    <x v="6"/>
    <x v="3"/>
    <s v="Sala utan svæðis - flj."/>
    <n v="9065"/>
    <n v="7.8412250000000006"/>
    <x v="9"/>
    <x v="3"/>
    <s v="Innanlands"/>
    <m/>
  </r>
  <r>
    <s v="Söludælur"/>
    <s v="Reykhólar"/>
    <n v="380"/>
    <x v="17"/>
    <s v="Vestfirðir"/>
    <x v="1"/>
    <x v="0"/>
    <s v="Sala innan svæðis - flj."/>
    <n v="53270"/>
    <n v="39.952500000000001"/>
    <x v="10"/>
    <x v="0"/>
    <s v="Innanlands"/>
    <m/>
  </r>
  <r>
    <s v="Söludælur"/>
    <s v="Reykhólar"/>
    <n v="380"/>
    <x v="17"/>
    <s v="Vestfirðir"/>
    <x v="0"/>
    <x v="0"/>
    <s v="Sala innan svæðis - flj."/>
    <n v="30915"/>
    <n v="23.186250000000001"/>
    <x v="10"/>
    <x v="0"/>
    <s v="Innanlands"/>
    <m/>
  </r>
  <r>
    <s v="Söludælur"/>
    <s v="Reykhólar"/>
    <n v="380"/>
    <x v="17"/>
    <s v="Vestfirðir"/>
    <x v="7"/>
    <x v="3"/>
    <s v="Sala innan svæðis - flj."/>
    <n v="100385"/>
    <n v="86.833024999999992"/>
    <x v="10"/>
    <x v="0"/>
    <s v="Innanlands"/>
    <m/>
  </r>
  <r>
    <s v="Reykjavík"/>
    <s v="Króksfjarðarnes"/>
    <n v="380"/>
    <x v="17"/>
    <s v="Vestfirðir"/>
    <x v="6"/>
    <x v="3"/>
    <s v="Sala utan svæðis - flj."/>
    <n v="81399"/>
    <n v="70.410134999999997"/>
    <x v="9"/>
    <x v="3"/>
    <s v="Innanlands"/>
    <m/>
  </r>
  <r>
    <s v="Reykjavík"/>
    <s v="Reykhólar"/>
    <n v="380"/>
    <x v="17"/>
    <s v="Vestfirðir"/>
    <x v="6"/>
    <x v="3"/>
    <s v="Sala utan svæðis - flj."/>
    <n v="145803"/>
    <n v="126.119595"/>
    <x v="9"/>
    <x v="3"/>
    <s v="Innanlands"/>
    <m/>
  </r>
  <r>
    <s v="Reykjavík"/>
    <s v="Reykhólar"/>
    <n v="380"/>
    <x v="17"/>
    <s v="Vestfirðir"/>
    <x v="7"/>
    <x v="3"/>
    <s v="Sala utan svæðis - flj."/>
    <n v="63758"/>
    <n v="55.150669999999998"/>
    <x v="8"/>
    <x v="0"/>
    <s v="Innanlands"/>
    <m/>
  </r>
  <r>
    <s v="Reykjavík"/>
    <s v="Reykhólar"/>
    <n v="380"/>
    <x v="17"/>
    <s v="Vestfirðir"/>
    <x v="9"/>
    <x v="3"/>
    <s v="Sala utan svæðis - flj."/>
    <n v="19522"/>
    <n v="16.88653"/>
    <x v="8"/>
    <x v="2"/>
    <s v="Innanlands"/>
    <m/>
  </r>
  <r>
    <s v="Reykjavík"/>
    <s v="Reykhólar"/>
    <n v="380"/>
    <x v="17"/>
    <s v="Vestfirðir"/>
    <x v="10"/>
    <x v="3"/>
    <s v="Sala utan svæðis - flj."/>
    <n v="7725"/>
    <n v="6.6821250000000001"/>
    <x v="8"/>
    <x v="2"/>
    <s v="Innanlands"/>
    <m/>
  </r>
  <r>
    <s v="Söludælur"/>
    <s v="Bjarkarlundur"/>
    <n v="380"/>
    <x v="17"/>
    <s v="Vestfirðir"/>
    <x v="6"/>
    <x v="3"/>
    <s v="Sala innan svæðis - flj."/>
    <n v="46460"/>
    <n v="40.187899999999999"/>
    <x v="9"/>
    <x v="0"/>
    <s v="Innanlands"/>
    <m/>
  </r>
  <r>
    <s v="Söludælur"/>
    <s v="Bjarkarlundur"/>
    <n v="380"/>
    <x v="17"/>
    <s v="Vestfirðir"/>
    <x v="1"/>
    <x v="0"/>
    <s v="Sala innan svæðis - flj."/>
    <n v="80025"/>
    <n v="60.018749999999997"/>
    <x v="8"/>
    <x v="0"/>
    <s v="Innanlands"/>
    <m/>
  </r>
  <r>
    <s v="Söludælur"/>
    <s v="Bjarkarlundur"/>
    <n v="380"/>
    <x v="17"/>
    <s v="Vestfirðir"/>
    <x v="7"/>
    <x v="3"/>
    <s v="Sala innan svæðis - flj."/>
    <n v="103178"/>
    <n v="89.24897"/>
    <x v="8"/>
    <x v="0"/>
    <s v="Innanlands"/>
    <m/>
  </r>
  <r>
    <s v="Akranes"/>
    <s v="Króksfjarðarnes"/>
    <n v="380"/>
    <x v="17"/>
    <s v="Vestfirðir"/>
    <x v="6"/>
    <x v="3"/>
    <s v="Sala utan svæðis - flj."/>
    <n v="22821"/>
    <n v="19.740165000000001"/>
    <x v="7"/>
    <x v="3"/>
    <s v="Innanlands"/>
    <m/>
  </r>
  <r>
    <s v="Akranes"/>
    <s v="Reykhólar"/>
    <n v="380"/>
    <x v="17"/>
    <s v="Vestfirðir"/>
    <x v="6"/>
    <x v="3"/>
    <s v="Sala utan svæðis - flj."/>
    <n v="7859"/>
    <n v="6.7980349999999996"/>
    <x v="7"/>
    <x v="3"/>
    <s v="Innanlands"/>
    <m/>
  </r>
  <r>
    <s v="Söludælur"/>
    <s v="Króksfjarðarnes"/>
    <n v="380"/>
    <x v="17"/>
    <s v="Vestfirðir"/>
    <x v="1"/>
    <x v="0"/>
    <s v="Sala innan svæðis - flj."/>
    <n v="3610"/>
    <n v="2.7075"/>
    <x v="8"/>
    <x v="0"/>
    <s v="Innanlands"/>
    <m/>
  </r>
  <r>
    <s v="Söludælur"/>
    <s v="Króksfjarðarnes"/>
    <n v="380"/>
    <x v="17"/>
    <s v="Vestfirðir"/>
    <x v="7"/>
    <x v="3"/>
    <s v="Sala innan svæðis - flj."/>
    <n v="7173"/>
    <n v="6.2046449999999993"/>
    <x v="8"/>
    <x v="0"/>
    <s v="Innanlands"/>
    <m/>
  </r>
  <r>
    <s v="Söludælur"/>
    <s v="Reykhólar"/>
    <n v="380"/>
    <x v="17"/>
    <s v="Vestfirðir"/>
    <x v="1"/>
    <x v="0"/>
    <s v="Sala innan svæðis - flj."/>
    <n v="97411"/>
    <n v="73.058250000000001"/>
    <x v="8"/>
    <x v="0"/>
    <s v="Innanlands"/>
    <m/>
  </r>
  <r>
    <s v="Söludælur"/>
    <s v="Reykhólar"/>
    <n v="380"/>
    <x v="17"/>
    <s v="Vestfirðir"/>
    <x v="7"/>
    <x v="3"/>
    <s v="Sala innan svæðis - flj."/>
    <n v="90646"/>
    <n v="78.408789999999996"/>
    <x v="8"/>
    <x v="0"/>
    <s v="Innanlands"/>
    <m/>
  </r>
  <r>
    <s v="Reykjavík"/>
    <s v="Króksfjarðarnes"/>
    <n v="380"/>
    <x v="17"/>
    <s v="Vestfirðir"/>
    <x v="6"/>
    <x v="3"/>
    <s v="Sala utan svæðis - flj."/>
    <n v="81818"/>
    <n v="70.772569999999988"/>
    <x v="7"/>
    <x v="3"/>
    <s v="Innanlands"/>
    <m/>
  </r>
  <r>
    <s v="Reykjavík"/>
    <s v="Reykhólar"/>
    <n v="380"/>
    <x v="17"/>
    <s v="Vestfirðir"/>
    <x v="6"/>
    <x v="3"/>
    <s v="Sala utan svæðis - flj."/>
    <n v="109949"/>
    <n v="95.105885000000001"/>
    <x v="7"/>
    <x v="3"/>
    <s v="Innanlands"/>
    <m/>
  </r>
  <r>
    <s v="Reykjavík"/>
    <s v="Bjarkarlundur"/>
    <n v="380"/>
    <x v="17"/>
    <s v="Vestfirðir"/>
    <x v="7"/>
    <x v="3"/>
    <s v="Sala innan svæðis - flj."/>
    <n v="8362"/>
    <n v="7.2331300000000001"/>
    <x v="6"/>
    <x v="0"/>
    <s v="Innanlands"/>
    <m/>
  </r>
  <r>
    <s v="Söludælur"/>
    <s v="Bjarkarlundur"/>
    <n v="380"/>
    <x v="17"/>
    <s v="Vestfirðir"/>
    <x v="6"/>
    <x v="3"/>
    <s v="Sala innan svæðis - flj."/>
    <n v="42309"/>
    <n v="36.597284999999999"/>
    <x v="7"/>
    <x v="0"/>
    <s v="Innanlands"/>
    <m/>
  </r>
  <r>
    <s v="Reykjavík"/>
    <s v="Króksfjarðarnes"/>
    <n v="380"/>
    <x v="17"/>
    <s v="Vestfirðir"/>
    <x v="7"/>
    <x v="3"/>
    <s v="Sala innan svæðis - flj."/>
    <n v="5292"/>
    <n v="4.5775800000000002"/>
    <x v="6"/>
    <x v="0"/>
    <s v="Innanlands"/>
    <m/>
  </r>
  <r>
    <s v="Reykjavík"/>
    <s v="Reykhólar"/>
    <n v="380"/>
    <x v="17"/>
    <s v="Vestfirðir"/>
    <x v="7"/>
    <x v="3"/>
    <s v="Sala innan svæðis - flj."/>
    <n v="7181"/>
    <n v="6.2115649999999993"/>
    <x v="6"/>
    <x v="0"/>
    <s v="Innanlands"/>
    <m/>
  </r>
  <r>
    <s v="Reykjavík"/>
    <s v="Reykhólar"/>
    <n v="380"/>
    <x v="17"/>
    <s v="Vestfirðir"/>
    <x v="7"/>
    <x v="3"/>
    <s v="Sala utan svæðis - flj."/>
    <n v="48399"/>
    <n v="41.865135000000002"/>
    <x v="6"/>
    <x v="0"/>
    <s v="Innanlands"/>
    <m/>
  </r>
  <r>
    <s v="Reykjavík"/>
    <s v="Reykhólar"/>
    <n v="380"/>
    <x v="17"/>
    <s v="Vestfirðir"/>
    <x v="9"/>
    <x v="3"/>
    <s v="Sala utan svæðis - flj."/>
    <n v="47923"/>
    <n v="41.453394999999993"/>
    <x v="6"/>
    <x v="2"/>
    <s v="Innanlands"/>
    <m/>
  </r>
  <r>
    <s v="Reykjavík"/>
    <s v="Reykhólar"/>
    <n v="380"/>
    <x v="17"/>
    <s v="Vestfirðir"/>
    <x v="10"/>
    <x v="3"/>
    <s v="Sala utan svæðis - flj."/>
    <n v="47004"/>
    <n v="40.658459999999998"/>
    <x v="6"/>
    <x v="2"/>
    <s v="Innanlands"/>
    <m/>
  </r>
  <r>
    <s v="Akranes"/>
    <s v="Króksfjarðarnes"/>
    <n v="380"/>
    <x v="17"/>
    <s v="Vestfirðir"/>
    <x v="6"/>
    <x v="3"/>
    <s v="Sala utan svæðis - flj."/>
    <n v="42753"/>
    <n v="36.981345000000005"/>
    <x v="5"/>
    <x v="3"/>
    <s v="Innanlands"/>
    <m/>
  </r>
  <r>
    <s v="Akranes"/>
    <s v="Reykhólar"/>
    <n v="380"/>
    <x v="17"/>
    <s v="Vestfirðir"/>
    <x v="6"/>
    <x v="3"/>
    <s v="Sala utan svæðis - flj."/>
    <n v="21870"/>
    <n v="18.917549999999999"/>
    <x v="5"/>
    <x v="3"/>
    <s v="Innanlands"/>
    <m/>
  </r>
  <r>
    <s v="Söludælur"/>
    <s v="Bjarkarlundur"/>
    <n v="380"/>
    <x v="17"/>
    <s v="Vestfirðir"/>
    <x v="1"/>
    <x v="0"/>
    <s v="Sala innan svæðis - flj."/>
    <n v="65259"/>
    <n v="48.944249999999997"/>
    <x v="6"/>
    <x v="0"/>
    <s v="Innanlands"/>
    <m/>
  </r>
  <r>
    <s v="Söludælur"/>
    <s v="Bjarkarlundur"/>
    <n v="380"/>
    <x v="17"/>
    <s v="Vestfirðir"/>
    <x v="7"/>
    <x v="3"/>
    <s v="Sala innan svæðis - flj."/>
    <n v="64847"/>
    <n v="56.092655000000001"/>
    <x v="6"/>
    <x v="0"/>
    <s v="Innanlands"/>
    <m/>
  </r>
  <r>
    <s v="Söludælur"/>
    <s v="Króksfjarðarnes"/>
    <n v="380"/>
    <x v="17"/>
    <s v="Vestfirðir"/>
    <x v="1"/>
    <x v="0"/>
    <s v="Sala innan svæðis - flj."/>
    <n v="43864"/>
    <n v="32.898000000000003"/>
    <x v="6"/>
    <x v="0"/>
    <s v="Innanlands"/>
    <m/>
  </r>
  <r>
    <s v="Söludælur"/>
    <s v="Króksfjarðarnes"/>
    <n v="380"/>
    <x v="17"/>
    <s v="Vestfirðir"/>
    <x v="7"/>
    <x v="3"/>
    <s v="Sala innan svæðis - flj."/>
    <n v="52184"/>
    <n v="45.139159999999997"/>
    <x v="6"/>
    <x v="0"/>
    <s v="Innanlands"/>
    <m/>
  </r>
  <r>
    <s v="Söludælur"/>
    <s v="Reykhólar"/>
    <n v="380"/>
    <x v="17"/>
    <s v="Vestfirðir"/>
    <x v="1"/>
    <x v="0"/>
    <s v="Sala innan svæðis - flj."/>
    <n v="89616"/>
    <n v="67.212000000000003"/>
    <x v="6"/>
    <x v="0"/>
    <s v="Innanlands"/>
    <m/>
  </r>
  <r>
    <s v="Söludælur"/>
    <s v="Reykhólar"/>
    <n v="380"/>
    <x v="17"/>
    <s v="Vestfirðir"/>
    <x v="7"/>
    <x v="3"/>
    <s v="Sala innan svæðis - flj."/>
    <n v="79671"/>
    <n v="68.915414999999996"/>
    <x v="6"/>
    <x v="0"/>
    <s v="Innanlands"/>
    <m/>
  </r>
  <r>
    <s v="Akranes"/>
    <s v="Reykhólar"/>
    <n v="380"/>
    <x v="17"/>
    <s v="Vestfirðir"/>
    <x v="7"/>
    <x v="3"/>
    <s v="Sala utan svæðis - flj."/>
    <n v="4449"/>
    <n v="3.8483849999999999"/>
    <x v="4"/>
    <x v="0"/>
    <s v="Innanlands"/>
    <m/>
  </r>
  <r>
    <s v="Reykjavík"/>
    <s v="Króksfjarðarnes"/>
    <n v="380"/>
    <x v="17"/>
    <s v="Vestfirðir"/>
    <x v="6"/>
    <x v="3"/>
    <s v="Sala utan svæðis - flj."/>
    <n v="81243"/>
    <n v="70.275194999999997"/>
    <x v="5"/>
    <x v="3"/>
    <s v="Innanlands"/>
    <m/>
  </r>
  <r>
    <s v="Reykjavík"/>
    <s v="Reykhólar"/>
    <n v="380"/>
    <x v="17"/>
    <s v="Vestfirðir"/>
    <x v="6"/>
    <x v="3"/>
    <s v="Sala utan svæðis - flj."/>
    <n v="133806"/>
    <n v="115.74219000000001"/>
    <x v="5"/>
    <x v="3"/>
    <s v="Innanlands"/>
    <m/>
  </r>
  <r>
    <s v="Söludælur"/>
    <s v="Bjarkarlundur"/>
    <n v="380"/>
    <x v="17"/>
    <s v="Vestfirðir"/>
    <x v="6"/>
    <x v="3"/>
    <s v="Sala innan svæðis - flj."/>
    <n v="48791"/>
    <n v="42.204214999999998"/>
    <x v="5"/>
    <x v="0"/>
    <s v="Innanlands"/>
    <m/>
  </r>
  <r>
    <s v="Reykjavík"/>
    <s v="Króksfjarðarnes"/>
    <n v="380"/>
    <x v="17"/>
    <s v="Vestfirðir"/>
    <x v="9"/>
    <x v="3"/>
    <s v="Sala utan svæðis - flj."/>
    <n v="11911"/>
    <n v="10.303015"/>
    <x v="4"/>
    <x v="2"/>
    <s v="Innanlands"/>
    <m/>
  </r>
  <r>
    <s v="Reykjavík"/>
    <s v="Reykhólar"/>
    <n v="380"/>
    <x v="17"/>
    <s v="Vestfirðir"/>
    <x v="7"/>
    <x v="3"/>
    <s v="Sala utan svæðis - flj."/>
    <n v="34474"/>
    <n v="29.82001"/>
    <x v="4"/>
    <x v="0"/>
    <s v="Innanlands"/>
    <m/>
  </r>
  <r>
    <s v="Reykjavík"/>
    <s v="Reykhólar"/>
    <n v="380"/>
    <x v="17"/>
    <s v="Vestfirðir"/>
    <x v="9"/>
    <x v="3"/>
    <s v="Sala utan svæðis - flj."/>
    <n v="62932"/>
    <n v="54.43618"/>
    <x v="4"/>
    <x v="2"/>
    <s v="Innanlands"/>
    <m/>
  </r>
  <r>
    <s v="Reykjavík"/>
    <s v="Reykhólar"/>
    <n v="380"/>
    <x v="17"/>
    <s v="Vestfirðir"/>
    <x v="10"/>
    <x v="3"/>
    <s v="Sala utan svæðis - flj."/>
    <n v="35272"/>
    <n v="30.510279999999998"/>
    <x v="4"/>
    <x v="2"/>
    <s v="Innanlands"/>
    <m/>
  </r>
  <r>
    <s v="Akranes"/>
    <s v="Króksfjarðarnes"/>
    <n v="380"/>
    <x v="17"/>
    <s v="Vestfirðir"/>
    <x v="6"/>
    <x v="3"/>
    <s v="Sala utan svæðis - flj."/>
    <n v="5114"/>
    <n v="4.42361"/>
    <x v="3"/>
    <x v="3"/>
    <s v="Innanlands"/>
    <m/>
  </r>
  <r>
    <s v="Akranes"/>
    <s v="Reykhólar"/>
    <n v="380"/>
    <x v="17"/>
    <s v="Vestfirðir"/>
    <x v="6"/>
    <x v="3"/>
    <s v="Sala utan svæðis - flj."/>
    <n v="21845"/>
    <n v="18.895924999999998"/>
    <x v="3"/>
    <x v="3"/>
    <s v="Innanlands"/>
    <m/>
  </r>
  <r>
    <s v="Söludælur"/>
    <s v="Bjarkarlundur"/>
    <n v="380"/>
    <x v="17"/>
    <s v="Vestfirðir"/>
    <x v="1"/>
    <x v="0"/>
    <s v="Sala innan svæðis - flj."/>
    <n v="64286"/>
    <n v="48.214500000000001"/>
    <x v="4"/>
    <x v="0"/>
    <s v="Innanlands"/>
    <m/>
  </r>
  <r>
    <s v="Söludælur"/>
    <s v="Bjarkarlundur"/>
    <n v="380"/>
    <x v="17"/>
    <s v="Vestfirðir"/>
    <x v="7"/>
    <x v="3"/>
    <s v="Sala innan svæðis - flj."/>
    <n v="81941"/>
    <n v="70.878964999999994"/>
    <x v="4"/>
    <x v="0"/>
    <s v="Innanlands"/>
    <m/>
  </r>
  <r>
    <s v="Söludælur"/>
    <s v="Króksfjarðarnes"/>
    <n v="380"/>
    <x v="17"/>
    <s v="Vestfirðir"/>
    <x v="1"/>
    <x v="0"/>
    <s v="Sala innan svæðis - flj."/>
    <n v="38209"/>
    <n v="28.656749999999999"/>
    <x v="4"/>
    <x v="0"/>
    <s v="Innanlands"/>
    <m/>
  </r>
  <r>
    <s v="Söludælur"/>
    <s v="Króksfjarðarnes"/>
    <n v="380"/>
    <x v="17"/>
    <s v="Vestfirðir"/>
    <x v="7"/>
    <x v="3"/>
    <s v="Sala innan svæðis - flj."/>
    <n v="50355"/>
    <n v="43.557074999999998"/>
    <x v="4"/>
    <x v="0"/>
    <s v="Innanlands"/>
    <m/>
  </r>
  <r>
    <s v="Söludælur"/>
    <s v="Reykhólar"/>
    <n v="380"/>
    <x v="17"/>
    <s v="Vestfirðir"/>
    <x v="1"/>
    <x v="0"/>
    <s v="Sala innan svæðis - flj."/>
    <n v="84856"/>
    <n v="63.642000000000003"/>
    <x v="4"/>
    <x v="0"/>
    <s v="Innanlands"/>
    <m/>
  </r>
  <r>
    <s v="Söludælur"/>
    <s v="Reykhólar"/>
    <n v="380"/>
    <x v="17"/>
    <s v="Vestfirðir"/>
    <x v="7"/>
    <x v="3"/>
    <s v="Sala innan svæðis - flj."/>
    <n v="82145"/>
    <n v="71.055425"/>
    <x v="4"/>
    <x v="0"/>
    <s v="Innanlands"/>
    <m/>
  </r>
  <r>
    <s v="Akranes"/>
    <s v="Króksfjarðarnes"/>
    <n v="380"/>
    <x v="17"/>
    <s v="Vestfirðir"/>
    <x v="7"/>
    <x v="3"/>
    <s v="Sala utan svæðis - flj."/>
    <n v="7222"/>
    <n v="6.2470299999999996"/>
    <x v="2"/>
    <x v="0"/>
    <s v="Innanlands"/>
    <m/>
  </r>
  <r>
    <s v="Reykjavík"/>
    <s v="Króksfjarðarnes"/>
    <n v="380"/>
    <x v="17"/>
    <s v="Vestfirðir"/>
    <x v="6"/>
    <x v="3"/>
    <s v="Sala utan svæðis - flj."/>
    <n v="63231"/>
    <n v="54.694815000000006"/>
    <x v="3"/>
    <x v="3"/>
    <s v="Innanlands"/>
    <m/>
  </r>
  <r>
    <s v="Reykjavík"/>
    <s v="Reykhólar"/>
    <n v="380"/>
    <x v="17"/>
    <s v="Vestfirðir"/>
    <x v="6"/>
    <x v="3"/>
    <s v="Sala utan svæðis - flj."/>
    <n v="144161"/>
    <n v="124.699265"/>
    <x v="3"/>
    <x v="3"/>
    <s v="Innanlands"/>
    <m/>
  </r>
  <r>
    <s v="Reykjavík"/>
    <s v="Bjarkarlundur"/>
    <n v="380"/>
    <x v="17"/>
    <s v="Vestfirðir"/>
    <x v="7"/>
    <x v="3"/>
    <s v="Sala innan svæðis - flj."/>
    <n v="0"/>
    <n v="0"/>
    <x v="2"/>
    <x v="0"/>
    <s v="Innanlands"/>
    <m/>
  </r>
  <r>
    <s v="Reykjavík"/>
    <s v="Króksfjarðarnes"/>
    <n v="380"/>
    <x v="17"/>
    <s v="Vestfirðir"/>
    <x v="4"/>
    <x v="2"/>
    <s v="Sala utan svæðis - flj."/>
    <n v="2555"/>
    <n v="2.06955"/>
    <x v="2"/>
    <x v="1"/>
    <s v="Innanlands"/>
    <m/>
  </r>
  <r>
    <s v="Reykjavík"/>
    <s v="Króksfjarðarnes"/>
    <n v="380"/>
    <x v="17"/>
    <s v="Vestfirðir"/>
    <x v="7"/>
    <x v="3"/>
    <s v="Sala innan svæðis - flj."/>
    <n v="0"/>
    <n v="0"/>
    <x v="2"/>
    <x v="0"/>
    <s v="Innanlands"/>
    <m/>
  </r>
  <r>
    <s v="Reykjavík"/>
    <s v="Króksfjarðarnes"/>
    <n v="380"/>
    <x v="17"/>
    <s v="Vestfirðir"/>
    <x v="7"/>
    <x v="3"/>
    <s v="Sala utan svæðis - flj."/>
    <n v="569"/>
    <n v="0.49218499999999998"/>
    <x v="2"/>
    <x v="0"/>
    <s v="Innanlands"/>
    <m/>
  </r>
  <r>
    <s v="Söludælur"/>
    <s v="Bjarkarlundur"/>
    <n v="380"/>
    <x v="17"/>
    <s v="Vestfirðir"/>
    <x v="6"/>
    <x v="3"/>
    <s v="Sala innan svæðis - flj."/>
    <n v="40940"/>
    <n v="35.4131"/>
    <x v="3"/>
    <x v="0"/>
    <s v="Innanlands"/>
    <m/>
  </r>
  <r>
    <s v="Reykjavík"/>
    <s v="Reykhólar"/>
    <n v="380"/>
    <x v="17"/>
    <s v="Vestfirðir"/>
    <x v="7"/>
    <x v="3"/>
    <s v="Sala innan svæðis - flj."/>
    <n v="0"/>
    <n v="0"/>
    <x v="2"/>
    <x v="0"/>
    <s v="Innanlands"/>
    <m/>
  </r>
  <r>
    <s v="Reykjavík"/>
    <s v="Reykhólar"/>
    <n v="380"/>
    <x v="17"/>
    <s v="Vestfirðir"/>
    <x v="7"/>
    <x v="3"/>
    <s v="Sala utan svæðis - flj."/>
    <n v="36571"/>
    <n v="31.633915000000002"/>
    <x v="2"/>
    <x v="0"/>
    <s v="Innanlands"/>
    <m/>
  </r>
  <r>
    <s v="Reykjavík"/>
    <s v="Reykhólar"/>
    <n v="380"/>
    <x v="17"/>
    <s v="Vestfirðir"/>
    <x v="9"/>
    <x v="3"/>
    <s v="Sala utan svæðis - flj."/>
    <n v="3385"/>
    <n v="2.9280249999999999"/>
    <x v="2"/>
    <x v="2"/>
    <s v="Innanlands"/>
    <m/>
  </r>
  <r>
    <s v="Reykjavík"/>
    <s v="Reykhólar"/>
    <n v="380"/>
    <x v="17"/>
    <s v="Vestfirðir"/>
    <x v="10"/>
    <x v="3"/>
    <s v="Sala utan svæðis - flj."/>
    <n v="13691"/>
    <n v="11.842715"/>
    <x v="2"/>
    <x v="2"/>
    <s v="Innanlands"/>
    <m/>
  </r>
  <r>
    <s v="Akranes"/>
    <s v="Króksfjarðarnes"/>
    <n v="380"/>
    <x v="17"/>
    <s v="Vestfirðir"/>
    <x v="6"/>
    <x v="3"/>
    <s v="Sala utan svæðis - flj."/>
    <n v="17612"/>
    <n v="15.23438"/>
    <x v="0"/>
    <x v="3"/>
    <s v="Innanlands"/>
    <m/>
  </r>
  <r>
    <s v="Akranes"/>
    <s v="Reykhólar"/>
    <n v="380"/>
    <x v="17"/>
    <s v="Vestfirðir"/>
    <x v="6"/>
    <x v="3"/>
    <s v="Sala utan svæðis - flj."/>
    <n v="9592"/>
    <n v="8.2970799999999993"/>
    <x v="0"/>
    <x v="3"/>
    <s v="Innanlands"/>
    <m/>
  </r>
  <r>
    <s v="Söludælur"/>
    <s v="Bjarkarlundur"/>
    <n v="380"/>
    <x v="17"/>
    <s v="Vestfirðir"/>
    <x v="1"/>
    <x v="0"/>
    <s v="Sala innan svæðis - flj."/>
    <n v="58317"/>
    <n v="43.737749999999998"/>
    <x v="2"/>
    <x v="0"/>
    <s v="Innanlands"/>
    <m/>
  </r>
  <r>
    <s v="Söludælur"/>
    <s v="Bjarkarlundur"/>
    <n v="380"/>
    <x v="17"/>
    <s v="Vestfirðir"/>
    <x v="7"/>
    <x v="3"/>
    <s v="Sala innan svæðis - flj."/>
    <n v="65235"/>
    <n v="56.428274999999999"/>
    <x v="2"/>
    <x v="0"/>
    <s v="Innanlands"/>
    <m/>
  </r>
  <r>
    <s v="Söludælur"/>
    <s v="Króksfjarðarnes"/>
    <n v="380"/>
    <x v="17"/>
    <s v="Vestfirðir"/>
    <x v="1"/>
    <x v="0"/>
    <s v="Sala innan svæðis - flj."/>
    <n v="37963"/>
    <n v="28.472249999999999"/>
    <x v="2"/>
    <x v="0"/>
    <s v="Innanlands"/>
    <m/>
  </r>
  <r>
    <s v="Söludælur"/>
    <s v="Króksfjarðarnes"/>
    <n v="380"/>
    <x v="17"/>
    <s v="Vestfirðir"/>
    <x v="7"/>
    <x v="3"/>
    <s v="Sala innan svæðis - flj."/>
    <n v="65353"/>
    <n v="56.530345000000004"/>
    <x v="2"/>
    <x v="0"/>
    <s v="Innanlands"/>
    <m/>
  </r>
  <r>
    <s v="Söludælur"/>
    <s v="Reykhólar"/>
    <n v="380"/>
    <x v="17"/>
    <s v="Vestfirðir"/>
    <x v="1"/>
    <x v="0"/>
    <s v="Sala innan svæðis - flj."/>
    <n v="88306"/>
    <n v="66.229500000000002"/>
    <x v="2"/>
    <x v="0"/>
    <s v="Innanlands"/>
    <m/>
  </r>
  <r>
    <s v="Söludælur"/>
    <s v="Reykhólar"/>
    <n v="380"/>
    <x v="17"/>
    <s v="Vestfirðir"/>
    <x v="7"/>
    <x v="3"/>
    <s v="Sala innan svæðis - flj."/>
    <n v="80457"/>
    <n v="69.595304999999996"/>
    <x v="2"/>
    <x v="0"/>
    <s v="Innanlands"/>
    <m/>
  </r>
  <r>
    <s v="Ísafjörður"/>
    <s v="Reykhólar"/>
    <n v="380"/>
    <x v="17"/>
    <s v="Vestfirðir"/>
    <x v="6"/>
    <x v="3"/>
    <s v="Sala utan svæðis - flj."/>
    <n v="3221"/>
    <n v="2.786165"/>
    <x v="0"/>
    <x v="3"/>
    <s v="Innanlands"/>
    <m/>
  </r>
  <r>
    <s v="Akranes"/>
    <s v="Króksfjarðarnes"/>
    <n v="380"/>
    <x v="17"/>
    <s v="Vestfirðir"/>
    <x v="7"/>
    <x v="3"/>
    <s v="Sala utan svæðis - flj."/>
    <n v="23267"/>
    <n v="20.125954999999998"/>
    <x v="1"/>
    <x v="0"/>
    <s v="Innanlands"/>
    <m/>
  </r>
  <r>
    <s v="Akranes"/>
    <s v="Reykhólar"/>
    <n v="380"/>
    <x v="17"/>
    <s v="Vestfirðir"/>
    <x v="7"/>
    <x v="3"/>
    <s v="Sala utan svæðis - flj."/>
    <n v="2857"/>
    <n v="2.4713049999999996"/>
    <x v="1"/>
    <x v="0"/>
    <s v="Innanlands"/>
    <m/>
  </r>
  <r>
    <s v="Bolungarvík"/>
    <s v="Króksfjarðarnes"/>
    <n v="380"/>
    <x v="17"/>
    <s v="Vestfirðir"/>
    <x v="9"/>
    <x v="3"/>
    <s v="Sala utan svæðis - flj."/>
    <n v="1053"/>
    <n v="0.91084500000000002"/>
    <x v="1"/>
    <x v="2"/>
    <s v="Innanlands"/>
    <m/>
  </r>
  <r>
    <s v="Reykjavík"/>
    <s v="Bjarkarlundur"/>
    <n v="380"/>
    <x v="17"/>
    <s v="Vestfirðir"/>
    <x v="1"/>
    <x v="0"/>
    <s v="Sala innan svæðis - flj."/>
    <n v="0"/>
    <n v="0"/>
    <x v="1"/>
    <x v="0"/>
    <s v="Innanlands"/>
    <m/>
  </r>
  <r>
    <s v="Reykjavík"/>
    <s v="Bjarkarlundur"/>
    <n v="380"/>
    <x v="17"/>
    <s v="Vestfirðir"/>
    <x v="1"/>
    <x v="0"/>
    <s v="Sala utan svæðis - flj."/>
    <n v="1049"/>
    <n v="0.78674999999999995"/>
    <x v="1"/>
    <x v="0"/>
    <s v="Innanlands"/>
    <m/>
  </r>
  <r>
    <s v="Reykjavík"/>
    <s v="Bjarkarlundur"/>
    <n v="380"/>
    <x v="17"/>
    <s v="Vestfirðir"/>
    <x v="7"/>
    <x v="3"/>
    <s v="Sala utan svæðis - flj."/>
    <n v="33839"/>
    <n v="29.270735000000002"/>
    <x v="1"/>
    <x v="0"/>
    <s v="Innanlands"/>
    <m/>
  </r>
  <r>
    <s v="Reykjavík"/>
    <s v="Króksfjarðarnes"/>
    <n v="380"/>
    <x v="17"/>
    <s v="Vestfirðir"/>
    <x v="6"/>
    <x v="3"/>
    <s v="Sala utan svæðis - flj."/>
    <n v="42663"/>
    <n v="36.903494999999999"/>
    <x v="0"/>
    <x v="3"/>
    <s v="Innanlands"/>
    <m/>
  </r>
  <r>
    <s v="Reykjavík"/>
    <s v="Reykhólar"/>
    <n v="380"/>
    <x v="17"/>
    <s v="Vestfirðir"/>
    <x v="6"/>
    <x v="3"/>
    <s v="Sala utan svæðis - flj."/>
    <n v="195268"/>
    <n v="168.90682000000001"/>
    <x v="0"/>
    <x v="3"/>
    <s v="Innanlands"/>
    <m/>
  </r>
  <r>
    <s v="Reykjavík"/>
    <s v="Króksfjarðarnes"/>
    <n v="380"/>
    <x v="17"/>
    <s v="Vestfirðir"/>
    <x v="1"/>
    <x v="0"/>
    <s v="Sala innan svæðis - flj."/>
    <n v="0"/>
    <n v="0"/>
    <x v="1"/>
    <x v="0"/>
    <s v="Innanlands"/>
    <m/>
  </r>
  <r>
    <s v="Reykjavík"/>
    <s v="Króksfjarðarnes"/>
    <n v="380"/>
    <x v="17"/>
    <s v="Vestfirðir"/>
    <x v="1"/>
    <x v="0"/>
    <s v="Sala utan svæðis - flj."/>
    <n v="5171"/>
    <n v="3.87825"/>
    <x v="1"/>
    <x v="0"/>
    <s v="Innanlands"/>
    <m/>
  </r>
  <r>
    <s v="Reykjavík"/>
    <s v="Króksfjarðarnes"/>
    <n v="380"/>
    <x v="17"/>
    <s v="Vestfirðir"/>
    <x v="7"/>
    <x v="3"/>
    <s v="Sala utan svæðis - flj."/>
    <n v="50213"/>
    <n v="43.434245000000004"/>
    <x v="1"/>
    <x v="0"/>
    <s v="Innanlands"/>
    <m/>
  </r>
  <r>
    <s v="Reykjavík"/>
    <s v="Reykhólar"/>
    <n v="380"/>
    <x v="17"/>
    <s v="Vestfirðir"/>
    <x v="1"/>
    <x v="0"/>
    <s v="Sala innan svæðis - flj."/>
    <n v="0"/>
    <n v="0"/>
    <x v="1"/>
    <x v="0"/>
    <s v="Innanlands"/>
    <m/>
  </r>
  <r>
    <s v="Reykjavík"/>
    <s v="Reykhólar"/>
    <n v="380"/>
    <x v="17"/>
    <s v="Vestfirðir"/>
    <x v="1"/>
    <x v="0"/>
    <s v="Sala utan svæðis - flj."/>
    <n v="9165"/>
    <n v="6.8737500000000002"/>
    <x v="1"/>
    <x v="0"/>
    <s v="Innanlands"/>
    <m/>
  </r>
  <r>
    <s v="Reykjavík"/>
    <s v="Reykhólar"/>
    <n v="380"/>
    <x v="17"/>
    <s v="Vestfirðir"/>
    <x v="7"/>
    <x v="3"/>
    <s v="Sala utan svæðis - flj."/>
    <n v="71677"/>
    <n v="62.000604999999993"/>
    <x v="1"/>
    <x v="0"/>
    <s v="Innanlands"/>
    <m/>
  </r>
  <r>
    <s v="Reykjavík"/>
    <s v="Reykhólar"/>
    <n v="380"/>
    <x v="17"/>
    <s v="Vestfirðir"/>
    <x v="9"/>
    <x v="3"/>
    <s v="Sala utan svæðis - flj."/>
    <n v="2144"/>
    <n v="1.85456"/>
    <x v="1"/>
    <x v="2"/>
    <s v="Innanlands"/>
    <m/>
  </r>
  <r>
    <s v="Reykjavík"/>
    <s v="Reykhólar"/>
    <n v="380"/>
    <x v="17"/>
    <s v="Vestfirðir"/>
    <x v="10"/>
    <x v="3"/>
    <s v="Sala utan svæðis - flj."/>
    <n v="7268"/>
    <n v="6.2868199999999996"/>
    <x v="1"/>
    <x v="2"/>
    <s v="Innanlands"/>
    <m/>
  </r>
  <r>
    <s v="Söludælur"/>
    <s v="Bjarkarlundur"/>
    <n v="380"/>
    <x v="17"/>
    <s v="Vestfirðir"/>
    <x v="6"/>
    <x v="3"/>
    <s v="Sala innan svæðis - flj."/>
    <n v="51952"/>
    <n v="44.938479999999998"/>
    <x v="0"/>
    <x v="0"/>
    <s v="Innanlands"/>
    <m/>
  </r>
  <r>
    <s v="Söludælur"/>
    <s v="Bjarkarlundur"/>
    <n v="380"/>
    <x v="17"/>
    <s v="Vestfirðir"/>
    <x v="1"/>
    <x v="0"/>
    <s v="Sala innan svæðis - flj."/>
    <n v="58985"/>
    <n v="44.238750000000003"/>
    <x v="1"/>
    <x v="0"/>
    <s v="Innanlands"/>
    <m/>
  </r>
  <r>
    <s v="Söludælur"/>
    <s v="Bjarkarlundur"/>
    <n v="380"/>
    <x v="17"/>
    <s v="Vestfirðir"/>
    <x v="7"/>
    <x v="3"/>
    <s v="Sala innan svæðis - flj."/>
    <n v="29992"/>
    <n v="25.943079999999998"/>
    <x v="1"/>
    <x v="0"/>
    <s v="Innanlands"/>
    <m/>
  </r>
  <r>
    <s v="Söludælur"/>
    <s v="Króksfjarðarnes"/>
    <n v="380"/>
    <x v="17"/>
    <s v="Vestfirðir"/>
    <x v="1"/>
    <x v="0"/>
    <s v="Sala innan svæðis - flj."/>
    <n v="38351"/>
    <n v="28.763249999999999"/>
    <x v="1"/>
    <x v="0"/>
    <s v="Innanlands"/>
    <m/>
  </r>
  <r>
    <s v="Söludælur"/>
    <s v="Króksfjarðarnes"/>
    <n v="380"/>
    <x v="17"/>
    <s v="Vestfirðir"/>
    <x v="7"/>
    <x v="3"/>
    <s v="Sala innan svæðis - flj."/>
    <n v="16063"/>
    <n v="13.894494999999999"/>
    <x v="1"/>
    <x v="0"/>
    <s v="Innanlands"/>
    <m/>
  </r>
  <r>
    <s v="Söludælur"/>
    <s v="Reykhólar"/>
    <n v="380"/>
    <x v="17"/>
    <s v="Vestfirðir"/>
    <x v="1"/>
    <x v="0"/>
    <s v="Sala innan svæðis - flj."/>
    <n v="70914"/>
    <n v="53.185499999999998"/>
    <x v="1"/>
    <x v="0"/>
    <s v="Innanlands"/>
    <m/>
  </r>
  <r>
    <s v="Söludælur"/>
    <s v="Reykhólar"/>
    <n v="380"/>
    <x v="17"/>
    <s v="Vestfirðir"/>
    <x v="7"/>
    <x v="3"/>
    <s v="Sala innan svæðis - flj."/>
    <n v="28068"/>
    <n v="24.27882"/>
    <x v="1"/>
    <x v="0"/>
    <s v="Innanlands"/>
    <m/>
  </r>
  <r>
    <s v="Söludælur"/>
    <s v="Ísafjörður"/>
    <n v="400"/>
    <x v="18"/>
    <s v="Vestfirðir"/>
    <x v="1"/>
    <x v="0"/>
    <s v="Sala innan svæðis - flj."/>
    <n v="239699"/>
    <n v="179.77424999999999"/>
    <x v="0"/>
    <x v="0"/>
    <s v="Innanlands"/>
    <m/>
  </r>
  <r>
    <s v="Söludælur"/>
    <s v="Ísafjörður"/>
    <n v="400"/>
    <x v="18"/>
    <s v="Vestfirðir"/>
    <x v="0"/>
    <x v="0"/>
    <s v="Sala innan svæðis - flj."/>
    <n v="537602"/>
    <n v="403.20150000000001"/>
    <x v="0"/>
    <x v="0"/>
    <s v="Innanlands"/>
    <m/>
  </r>
  <r>
    <s v="Söludælur"/>
    <s v="Ísafjörður"/>
    <n v="400"/>
    <x v="18"/>
    <s v="Vestfirðir"/>
    <x v="1"/>
    <x v="0"/>
    <s v="Sala innan svæðis - flj."/>
    <n v="468539"/>
    <n v="351.40424999999999"/>
    <x v="0"/>
    <x v="0"/>
    <s v="Innanlands"/>
    <m/>
  </r>
  <r>
    <s v="Söludælur"/>
    <s v="Ísafjarðarflugvöllur"/>
    <n v="400"/>
    <x v="18"/>
    <s v="Vestfirðir"/>
    <x v="3"/>
    <x v="1"/>
    <s v="Sala innan svæðis - flj."/>
    <n v="6745"/>
    <n v="4.9171049999999994"/>
    <x v="0"/>
    <x v="1"/>
    <s v="Innanlands"/>
    <m/>
  </r>
  <r>
    <s v="Söludælur"/>
    <s v="Ísafjarðarflugvöllur"/>
    <n v="400"/>
    <x v="18"/>
    <s v="Vestfirðir"/>
    <x v="4"/>
    <x v="2"/>
    <s v="Sala ekki flutningsjöfnuð"/>
    <n v="1102"/>
    <n v="0.89261999999999997"/>
    <x v="0"/>
    <x v="1"/>
    <s v="Millilanda"/>
    <m/>
  </r>
  <r>
    <s v="Söludælur"/>
    <s v="Ísafjarðarflugvöllur"/>
    <n v="400"/>
    <x v="18"/>
    <s v="Vestfirðir"/>
    <x v="4"/>
    <x v="2"/>
    <s v="Sala innan svæðis - flj."/>
    <n v="37455"/>
    <n v="30.338550000000001"/>
    <x v="0"/>
    <x v="1"/>
    <s v="Innanlands"/>
    <m/>
  </r>
  <r>
    <s v="Söludælur"/>
    <s v="Ísafjörður"/>
    <n v="400"/>
    <x v="18"/>
    <s v="Vestfirðir"/>
    <x v="6"/>
    <x v="3"/>
    <s v="Sala innan svæðis - flj."/>
    <n v="6515"/>
    <n v="5.6354750000000005"/>
    <x v="1"/>
    <x v="3"/>
    <s v="Innanlands"/>
    <m/>
  </r>
  <r>
    <s v="Söludælur"/>
    <s v="Ísafjörður"/>
    <n v="400"/>
    <x v="18"/>
    <s v="Vestfirðir"/>
    <x v="6"/>
    <x v="3"/>
    <s v="Sala innan svæðis - flj."/>
    <n v="23842"/>
    <n v="20.623329999999999"/>
    <x v="1"/>
    <x v="3"/>
    <s v="Innanlands"/>
    <m/>
  </r>
  <r>
    <s v="Ísafjörður"/>
    <s v="Ísafjörður"/>
    <n v="400"/>
    <x v="18"/>
    <s v="Vestfirðir"/>
    <x v="7"/>
    <x v="3"/>
    <s v="Sala innan svæðis - flj."/>
    <n v="642718"/>
    <n v="555.95106999999996"/>
    <x v="0"/>
    <x v="0"/>
    <s v="Innanlands"/>
    <m/>
  </r>
  <r>
    <s v="Ísafjörður"/>
    <s v="Ísafjörður"/>
    <n v="400"/>
    <x v="18"/>
    <s v="Vestfirðir"/>
    <x v="9"/>
    <x v="3"/>
    <s v="Sala innan svæðis - flj."/>
    <n v="5310842"/>
    <n v="4593.8783300000005"/>
    <x v="0"/>
    <x v="2"/>
    <s v="Innanlands"/>
    <m/>
  </r>
  <r>
    <s v="Ísafjörður"/>
    <s v="Ísafjörður"/>
    <n v="400"/>
    <x v="18"/>
    <s v="Vestfirðir"/>
    <x v="10"/>
    <x v="3"/>
    <s v="Sala innan svæðis - flj."/>
    <n v="179158"/>
    <n v="154.97167000000002"/>
    <x v="0"/>
    <x v="2"/>
    <s v="Innanlands"/>
    <m/>
  </r>
  <r>
    <s v="Bolungarvík"/>
    <s v="Ísafjörður"/>
    <n v="400"/>
    <x v="18"/>
    <s v="Vestfirðir"/>
    <x v="6"/>
    <x v="3"/>
    <s v="Sala utan svæðis - flj."/>
    <n v="172794"/>
    <n v="149.46681000000001"/>
    <x v="1"/>
    <x v="3"/>
    <s v="Innanlands"/>
    <m/>
  </r>
  <r>
    <s v="Ísafjörður"/>
    <s v="Ísafjörður"/>
    <n v="400"/>
    <x v="18"/>
    <s v="Vestfirðir"/>
    <x v="6"/>
    <x v="3"/>
    <s v="Sala innan svæðis - flj."/>
    <n v="214498"/>
    <n v="185.54076999999998"/>
    <x v="1"/>
    <x v="3"/>
    <s v="Innanlands"/>
    <m/>
  </r>
  <r>
    <s v="Ísafjörður"/>
    <s v="Ísafjörður"/>
    <n v="400"/>
    <x v="18"/>
    <s v="Vestfirðir"/>
    <x v="8"/>
    <x v="3"/>
    <s v="Sala ekki flutningsjöfnuð"/>
    <n v="120292"/>
    <n v="104.05258000000001"/>
    <x v="1"/>
    <x v="2"/>
    <s v="Millilanda"/>
    <m/>
  </r>
  <r>
    <s v="Ísafjörður"/>
    <s v="Ísafjörður"/>
    <n v="400"/>
    <x v="18"/>
    <s v="Vestfirðir"/>
    <x v="10"/>
    <x v="3"/>
    <s v="Sala ekki flutningsjöfnuð"/>
    <n v="647045"/>
    <n v="559.69392500000004"/>
    <x v="1"/>
    <x v="2"/>
    <s v="Millilanda"/>
    <m/>
  </r>
  <r>
    <s v="Söludælur"/>
    <s v="Flateyri"/>
    <n v="425"/>
    <x v="18"/>
    <s v="Vestfirðir"/>
    <x v="6"/>
    <x v="3"/>
    <s v="Sala innan svæðis - flj."/>
    <n v="2325"/>
    <n v="2.0111249999999998"/>
    <x v="1"/>
    <x v="2"/>
    <s v="Innanlands"/>
    <m/>
  </r>
  <r>
    <s v="Bolungarvík"/>
    <s v="Flateyri"/>
    <n v="425"/>
    <x v="18"/>
    <s v="Vestfirðir"/>
    <x v="6"/>
    <x v="3"/>
    <s v="Sala utan svæðis - flj."/>
    <n v="12503"/>
    <n v="10.815094999999999"/>
    <x v="1"/>
    <x v="2"/>
    <s v="Innanlands"/>
    <m/>
  </r>
  <r>
    <s v="Söludælur"/>
    <s v="Ísafjörður"/>
    <n v="400"/>
    <x v="18"/>
    <s v="Vestfirðir"/>
    <x v="7"/>
    <x v="3"/>
    <s v="Sala innan svæðis - flj."/>
    <n v="1119922"/>
    <n v="968.73253"/>
    <x v="0"/>
    <x v="0"/>
    <s v="Innanlands"/>
    <m/>
  </r>
  <r>
    <s v="Söludælur"/>
    <s v="Ísafjörður"/>
    <n v="400"/>
    <x v="18"/>
    <s v="Vestfirðir"/>
    <x v="7"/>
    <x v="3"/>
    <s v="Sala innan svæðis - flj."/>
    <n v="562020"/>
    <n v="486.14729999999997"/>
    <x v="0"/>
    <x v="0"/>
    <s v="Innanlands"/>
    <m/>
  </r>
  <r>
    <s v="Reykjavík"/>
    <s v="Flateyri"/>
    <n v="425"/>
    <x v="18"/>
    <s v="Vestfirðir"/>
    <x v="6"/>
    <x v="3"/>
    <s v="Sala utan svæðis - flj."/>
    <n v="82539"/>
    <n v="71.396235000000004"/>
    <x v="1"/>
    <x v="2"/>
    <s v="Innanlands"/>
    <m/>
  </r>
  <r>
    <s v="Bolungarvík"/>
    <s v="Suðureyri"/>
    <n v="430"/>
    <x v="18"/>
    <s v="Vestfirðir"/>
    <x v="6"/>
    <x v="3"/>
    <s v="Sala utan svæðis - flj."/>
    <n v="71013"/>
    <n v="61.426245000000002"/>
    <x v="1"/>
    <x v="2"/>
    <s v="Innanlands"/>
    <m/>
  </r>
  <r>
    <s v="Ísafjörður"/>
    <s v="Ísafjörður"/>
    <n v="400"/>
    <x v="18"/>
    <s v="Vestfirðir"/>
    <x v="7"/>
    <x v="3"/>
    <s v="Sala innan svæðis - flj."/>
    <n v="618041"/>
    <n v="534.60546499999998"/>
    <x v="3"/>
    <x v="0"/>
    <s v="Innanlands"/>
    <m/>
  </r>
  <r>
    <s v="Ísafjörður"/>
    <s v="Ísafjörður"/>
    <n v="400"/>
    <x v="18"/>
    <s v="Vestfirðir"/>
    <x v="8"/>
    <x v="3"/>
    <s v="Sala innan svæðis - flj."/>
    <n v="186001"/>
    <n v="160.89086499999999"/>
    <x v="3"/>
    <x v="2"/>
    <s v="Innanlands"/>
    <m/>
  </r>
  <r>
    <s v="Ísafjörður"/>
    <s v="Ísafjörður"/>
    <n v="400"/>
    <x v="18"/>
    <s v="Vestfirðir"/>
    <x v="12"/>
    <x v="4"/>
    <s v="Sala innan svæðis - flj."/>
    <n v="176114"/>
    <n v="153.39529400000001"/>
    <x v="3"/>
    <x v="2"/>
    <s v="Innanlands"/>
    <m/>
  </r>
  <r>
    <s v="Ísafjörður"/>
    <s v="Ísafjörður"/>
    <n v="400"/>
    <x v="18"/>
    <s v="Vestfirðir"/>
    <x v="9"/>
    <x v="3"/>
    <s v="Sala innan svæðis - flj."/>
    <n v="5213268"/>
    <n v="4509.4768199999999"/>
    <x v="3"/>
    <x v="2"/>
    <s v="Innanlands"/>
    <m/>
  </r>
  <r>
    <s v="Ísafjörður"/>
    <s v="Ísafjörður"/>
    <n v="400"/>
    <x v="18"/>
    <s v="Vestfirðir"/>
    <x v="10"/>
    <x v="3"/>
    <s v="Sala innan svæðis - flj."/>
    <n v="203983"/>
    <n v="176.44529499999999"/>
    <x v="3"/>
    <x v="2"/>
    <s v="Innanlands"/>
    <m/>
  </r>
  <r>
    <s v="Reykjavík"/>
    <s v="Ísafjörður"/>
    <n v="400"/>
    <x v="18"/>
    <s v="Vestfirðir"/>
    <x v="7"/>
    <x v="3"/>
    <s v="Sala utan svæðis - flj."/>
    <n v="3945"/>
    <n v="3.4124250000000003"/>
    <x v="3"/>
    <x v="0"/>
    <s v="Innanlands"/>
    <m/>
  </r>
  <r>
    <s v="Reykjavík"/>
    <s v="Ísafjörður"/>
    <n v="400"/>
    <x v="18"/>
    <s v="Vestfirðir"/>
    <x v="9"/>
    <x v="3"/>
    <s v="Sala utan svæðis - flj."/>
    <n v="565629"/>
    <n v="489.26908500000002"/>
    <x v="3"/>
    <x v="2"/>
    <s v="Innanlands"/>
    <m/>
  </r>
  <r>
    <s v="Söludælur"/>
    <s v="Ísafjarðarflugvöllur"/>
    <n v="400"/>
    <x v="18"/>
    <s v="Vestfirðir"/>
    <x v="3"/>
    <x v="1"/>
    <s v="Sala innan svæðis - flj."/>
    <n v="6230"/>
    <n v="4.5416699999999999"/>
    <x v="3"/>
    <x v="1"/>
    <s v="Innanlands"/>
    <m/>
  </r>
  <r>
    <s v="Söludælur"/>
    <s v="Ísafjarðarflugvöllur"/>
    <n v="400"/>
    <x v="18"/>
    <s v="Vestfirðir"/>
    <x v="4"/>
    <x v="2"/>
    <s v="Sala ekki flutningsjöfnuð"/>
    <n v="1450"/>
    <n v="1.1745000000000001"/>
    <x v="3"/>
    <x v="1"/>
    <s v="Millilanda"/>
    <m/>
  </r>
  <r>
    <s v="Söludælur"/>
    <s v="Ísafjarðarflugvöllur"/>
    <n v="400"/>
    <x v="18"/>
    <s v="Vestfirðir"/>
    <x v="4"/>
    <x v="2"/>
    <s v="Sala innan svæðis - flj."/>
    <n v="28563"/>
    <n v="23.136030000000002"/>
    <x v="3"/>
    <x v="1"/>
    <s v="Innanlands"/>
    <m/>
  </r>
  <r>
    <s v="Söludælur"/>
    <s v="Ísafjörður"/>
    <n v="400"/>
    <x v="18"/>
    <s v="Vestfirðir"/>
    <x v="1"/>
    <x v="0"/>
    <s v="Sala innan svæðis - flj."/>
    <n v="249166"/>
    <n v="186.87450000000001"/>
    <x v="3"/>
    <x v="0"/>
    <s v="Innanlands"/>
    <m/>
  </r>
  <r>
    <s v="Söludælur"/>
    <s v="Ísafjörður"/>
    <n v="400"/>
    <x v="18"/>
    <s v="Vestfirðir"/>
    <x v="0"/>
    <x v="0"/>
    <s v="Sala innan svæðis - flj."/>
    <n v="629489"/>
    <n v="472.11675000000002"/>
    <x v="3"/>
    <x v="0"/>
    <s v="Innanlands"/>
    <m/>
  </r>
  <r>
    <s v="Söludælur"/>
    <s v="Ísafjörður"/>
    <n v="400"/>
    <x v="18"/>
    <s v="Vestfirðir"/>
    <x v="7"/>
    <x v="3"/>
    <s v="Sala innan svæðis - flj."/>
    <n v="1222954"/>
    <n v="1057.8552099999999"/>
    <x v="3"/>
    <x v="0"/>
    <s v="Innanlands"/>
    <m/>
  </r>
  <r>
    <s v="Söludælur"/>
    <s v="Ísafjörður"/>
    <n v="400"/>
    <x v="18"/>
    <s v="Vestfirðir"/>
    <x v="1"/>
    <x v="0"/>
    <s v="Sala innan svæðis - flj."/>
    <n v="506739"/>
    <n v="380.05425000000002"/>
    <x v="3"/>
    <x v="0"/>
    <s v="Innanlands"/>
    <m/>
  </r>
  <r>
    <s v="Söludælur"/>
    <s v="Ísafjörður"/>
    <n v="400"/>
    <x v="18"/>
    <s v="Vestfirðir"/>
    <x v="7"/>
    <x v="3"/>
    <s v="Sala innan svæðis - flj."/>
    <n v="520033"/>
    <n v="449.82854499999996"/>
    <x v="3"/>
    <x v="0"/>
    <s v="Innanlands"/>
    <m/>
  </r>
  <r>
    <s v="Reykjavík"/>
    <s v="Suðureyri"/>
    <n v="430"/>
    <x v="18"/>
    <s v="Vestfirðir"/>
    <x v="6"/>
    <x v="3"/>
    <s v="Sala utan svæðis - flj."/>
    <n v="131246"/>
    <n v="113.52779"/>
    <x v="1"/>
    <x v="2"/>
    <s v="Innanlands"/>
    <m/>
  </r>
  <r>
    <s v="Bolungarvík"/>
    <s v="Þingeyri"/>
    <n v="470"/>
    <x v="18"/>
    <s v="Vestfirðir"/>
    <x v="6"/>
    <x v="3"/>
    <s v="Sala utan svæðis - flj."/>
    <n v="36158"/>
    <n v="31.276669999999999"/>
    <x v="1"/>
    <x v="2"/>
    <s v="Innanlands"/>
    <m/>
  </r>
  <r>
    <s v="Söludælur"/>
    <s v="Ísafjörður"/>
    <n v="400"/>
    <x v="18"/>
    <s v="Vestfirðir"/>
    <x v="7"/>
    <x v="3"/>
    <s v="Sala ekki flutningsjöfnuð"/>
    <n v="0"/>
    <n v="0"/>
    <x v="1"/>
    <x v="0"/>
    <s v="Millilanda"/>
    <m/>
  </r>
  <r>
    <s v="Akureyri"/>
    <s v="Ísafjörður"/>
    <n v="400"/>
    <x v="18"/>
    <s v="Vestfirðir"/>
    <x v="7"/>
    <x v="3"/>
    <s v="Sala utan svæðis - flj."/>
    <n v="2621"/>
    <n v="2.2671649999999999"/>
    <x v="5"/>
    <x v="0"/>
    <s v="Innanlands"/>
    <m/>
  </r>
  <r>
    <s v="Akureyri"/>
    <s v="Ísafjörður"/>
    <n v="400"/>
    <x v="18"/>
    <s v="Vestfirðir"/>
    <x v="9"/>
    <x v="3"/>
    <s v="Sala utan svæðis - flj."/>
    <n v="522298"/>
    <n v="451.78777000000002"/>
    <x v="5"/>
    <x v="2"/>
    <s v="Innanlands"/>
    <m/>
  </r>
  <r>
    <s v="Akureyri"/>
    <s v="Ísafjörður"/>
    <n v="400"/>
    <x v="18"/>
    <s v="Vestfirðir"/>
    <x v="10"/>
    <x v="3"/>
    <s v="Sala utan svæðis - flj."/>
    <n v="49333"/>
    <n v="42.673044999999995"/>
    <x v="5"/>
    <x v="2"/>
    <s v="Innanlands"/>
    <m/>
  </r>
  <r>
    <s v="Reykjavík"/>
    <s v="Þingeyri"/>
    <n v="470"/>
    <x v="18"/>
    <s v="Vestfirðir"/>
    <x v="6"/>
    <x v="3"/>
    <s v="Sala utan svæðis - flj."/>
    <n v="57207"/>
    <n v="49.484054999999998"/>
    <x v="1"/>
    <x v="2"/>
    <s v="Innanlands"/>
    <m/>
  </r>
  <r>
    <s v="Ísafjörður"/>
    <s v="Ísafjörður"/>
    <n v="400"/>
    <x v="18"/>
    <s v="Vestfirðir"/>
    <x v="7"/>
    <x v="3"/>
    <s v="Sala innan svæðis - flj."/>
    <n v="614560"/>
    <n v="531.59440000000006"/>
    <x v="5"/>
    <x v="0"/>
    <s v="Innanlands"/>
    <m/>
  </r>
  <r>
    <s v="Ísafjörður"/>
    <s v="Ísafjörður"/>
    <n v="400"/>
    <x v="18"/>
    <s v="Vestfirðir"/>
    <x v="8"/>
    <x v="3"/>
    <s v="Sala innan svæðis - flj."/>
    <n v="208923"/>
    <n v="180.71839499999999"/>
    <x v="5"/>
    <x v="2"/>
    <s v="Innanlands"/>
    <m/>
  </r>
  <r>
    <s v="Ísafjörður"/>
    <s v="Ísafjörður"/>
    <n v="400"/>
    <x v="18"/>
    <s v="Vestfirðir"/>
    <x v="12"/>
    <x v="4"/>
    <s v="Sala innan svæðis - flj."/>
    <n v="1883445"/>
    <n v="1640.480595"/>
    <x v="5"/>
    <x v="2"/>
    <s v="Innanlands"/>
    <m/>
  </r>
  <r>
    <s v="Ísafjörður"/>
    <s v="Ísafjörður"/>
    <n v="400"/>
    <x v="18"/>
    <s v="Vestfirðir"/>
    <x v="9"/>
    <x v="3"/>
    <s v="Sala innan svæðis - flj."/>
    <n v="1062463"/>
    <n v="919.03049499999997"/>
    <x v="5"/>
    <x v="2"/>
    <s v="Innanlands"/>
    <m/>
  </r>
  <r>
    <s v="Ísafjörður"/>
    <s v="Ísafjörður"/>
    <n v="400"/>
    <x v="18"/>
    <s v="Vestfirðir"/>
    <x v="10"/>
    <x v="3"/>
    <s v="Sala innan svæðis - flj."/>
    <n v="125730"/>
    <n v="108.75645"/>
    <x v="5"/>
    <x v="2"/>
    <s v="Innanlands"/>
    <m/>
  </r>
  <r>
    <s v="Söludælur"/>
    <s v="Ísafjörður"/>
    <n v="400"/>
    <x v="18"/>
    <s v="Vestfirðir"/>
    <x v="6"/>
    <x v="3"/>
    <s v="Sala innan svæðis - flj."/>
    <n v="56314"/>
    <n v="48.71161"/>
    <x v="2"/>
    <x v="3"/>
    <s v="Innanlands"/>
    <m/>
  </r>
  <r>
    <s v="Reykjavík"/>
    <s v="Ísafjörður"/>
    <n v="400"/>
    <x v="18"/>
    <s v="Vestfirðir"/>
    <x v="7"/>
    <x v="3"/>
    <s v="Sala utan svæðis - flj."/>
    <n v="6450"/>
    <n v="5.57925"/>
    <x v="5"/>
    <x v="0"/>
    <s v="Innanlands"/>
    <m/>
  </r>
  <r>
    <s v="Reykjavík"/>
    <s v="Ísafjörður"/>
    <n v="400"/>
    <x v="18"/>
    <s v="Vestfirðir"/>
    <x v="9"/>
    <x v="3"/>
    <s v="Sala utan svæðis - flj."/>
    <n v="1508169"/>
    <n v="1304.5661850000001"/>
    <x v="5"/>
    <x v="2"/>
    <s v="Innanlands"/>
    <m/>
  </r>
  <r>
    <s v="Reykjavík"/>
    <s v="Ísafjörður"/>
    <n v="400"/>
    <x v="18"/>
    <s v="Vestfirðir"/>
    <x v="10"/>
    <x v="3"/>
    <s v="Sala utan svæðis - flj."/>
    <n v="77553"/>
    <n v="67.083344999999994"/>
    <x v="5"/>
    <x v="2"/>
    <s v="Innanlands"/>
    <m/>
  </r>
  <r>
    <s v="Söludælur"/>
    <s v="Ísafjörður"/>
    <n v="400"/>
    <x v="18"/>
    <s v="Vestfirðir"/>
    <x v="6"/>
    <x v="3"/>
    <s v="Sala innan svæðis - flj."/>
    <n v="17919"/>
    <n v="15.499934999999999"/>
    <x v="2"/>
    <x v="3"/>
    <s v="Innanlands"/>
    <m/>
  </r>
  <r>
    <s v="Bolungarvík"/>
    <s v="Ísafjörður"/>
    <n v="400"/>
    <x v="18"/>
    <s v="Vestfirðir"/>
    <x v="6"/>
    <x v="3"/>
    <s v="Sala utan svæðis - flj."/>
    <n v="67181"/>
    <n v="58.111564999999999"/>
    <x v="2"/>
    <x v="3"/>
    <s v="Innanlands"/>
    <m/>
  </r>
  <r>
    <s v="Söludælur"/>
    <s v="Ísafjarðarflugvöllur"/>
    <n v="400"/>
    <x v="18"/>
    <s v="Vestfirðir"/>
    <x v="3"/>
    <x v="1"/>
    <s v="Sala innan svæðis - flj."/>
    <n v="5466"/>
    <n v="3.9847139999999999"/>
    <x v="5"/>
    <x v="1"/>
    <s v="Innanlands"/>
    <m/>
  </r>
  <r>
    <s v="Söludælur"/>
    <s v="Ísafjarðarflugvöllur"/>
    <n v="400"/>
    <x v="18"/>
    <s v="Vestfirðir"/>
    <x v="4"/>
    <x v="2"/>
    <s v="Sala ekki flutningsjöfnuð"/>
    <n v="223"/>
    <n v="0.18063000000000001"/>
    <x v="5"/>
    <x v="1"/>
    <s v="Millilanda"/>
    <m/>
  </r>
  <r>
    <s v="Söludælur"/>
    <s v="Ísafjarðarflugvöllur"/>
    <n v="400"/>
    <x v="18"/>
    <s v="Vestfirðir"/>
    <x v="4"/>
    <x v="2"/>
    <s v="Sala innan svæðis - flj."/>
    <n v="37688"/>
    <n v="30.527280000000001"/>
    <x v="5"/>
    <x v="1"/>
    <s v="Innanlands"/>
    <m/>
  </r>
  <r>
    <s v="Söludælur"/>
    <s v="Ísafjörður"/>
    <n v="400"/>
    <x v="18"/>
    <s v="Vestfirðir"/>
    <x v="1"/>
    <x v="0"/>
    <s v="Sala innan svæðis - flj."/>
    <n v="364231"/>
    <n v="273.17325"/>
    <x v="5"/>
    <x v="0"/>
    <s v="Innanlands"/>
    <m/>
  </r>
  <r>
    <s v="Söludælur"/>
    <s v="Ísafjörður"/>
    <n v="400"/>
    <x v="18"/>
    <s v="Vestfirðir"/>
    <x v="0"/>
    <x v="0"/>
    <s v="Sala innan svæðis - flj."/>
    <n v="530815"/>
    <n v="398.11124999999998"/>
    <x v="5"/>
    <x v="0"/>
    <s v="Innanlands"/>
    <m/>
  </r>
  <r>
    <s v="Söludælur"/>
    <s v="Ísafjörður"/>
    <n v="400"/>
    <x v="18"/>
    <s v="Vestfirðir"/>
    <x v="7"/>
    <x v="3"/>
    <s v="Sala innan svæðis - flj."/>
    <n v="1111814"/>
    <n v="961.71911"/>
    <x v="5"/>
    <x v="0"/>
    <s v="Innanlands"/>
    <m/>
  </r>
  <r>
    <s v="Söludælur"/>
    <s v="Ísafjörður"/>
    <n v="400"/>
    <x v="18"/>
    <s v="Vestfirðir"/>
    <x v="1"/>
    <x v="0"/>
    <s v="Sala innan svæðis - flj."/>
    <n v="496395"/>
    <n v="372.29624999999999"/>
    <x v="5"/>
    <x v="0"/>
    <s v="Innanlands"/>
    <m/>
  </r>
  <r>
    <s v="Söludælur"/>
    <s v="Ísafjörður"/>
    <n v="400"/>
    <x v="18"/>
    <s v="Vestfirðir"/>
    <x v="7"/>
    <x v="3"/>
    <s v="Sala innan svæðis - flj."/>
    <n v="493698"/>
    <n v="427.04876999999999"/>
    <x v="5"/>
    <x v="0"/>
    <s v="Innanlands"/>
    <m/>
  </r>
  <r>
    <s v="Ísafjörður"/>
    <s v="Ísafjörður"/>
    <n v="400"/>
    <x v="18"/>
    <s v="Vestfirðir"/>
    <x v="6"/>
    <x v="3"/>
    <s v="Sala innan svæðis - flj."/>
    <n v="183328"/>
    <n v="158.57872"/>
    <x v="2"/>
    <x v="3"/>
    <s v="Innanlands"/>
    <m/>
  </r>
  <r>
    <s v="Söludælur"/>
    <s v="Flateyri"/>
    <n v="425"/>
    <x v="18"/>
    <s v="Vestfirðir"/>
    <x v="6"/>
    <x v="3"/>
    <s v="Sala innan svæðis - flj."/>
    <n v="7851"/>
    <n v="6.7911149999999996"/>
    <x v="2"/>
    <x v="2"/>
    <s v="Innanlands"/>
    <m/>
  </r>
  <r>
    <s v="Akureyri"/>
    <s v="Ísafjörður"/>
    <n v="400"/>
    <x v="18"/>
    <s v="Vestfirðir"/>
    <x v="9"/>
    <x v="3"/>
    <s v="Sala utan svæðis - flj."/>
    <n v="11768"/>
    <n v="10.179320000000001"/>
    <x v="7"/>
    <x v="2"/>
    <s v="Innanlands"/>
    <m/>
  </r>
  <r>
    <s v="Bolungarvík"/>
    <s v="Ísafjörður"/>
    <n v="400"/>
    <x v="18"/>
    <s v="Vestfirðir"/>
    <x v="9"/>
    <x v="3"/>
    <s v="Sala innan svæðis - flj."/>
    <n v="25893"/>
    <n v="22.397445000000001"/>
    <x v="7"/>
    <x v="2"/>
    <s v="Innanlands"/>
    <m/>
  </r>
  <r>
    <s v="Bolungarvík"/>
    <s v="Flateyri"/>
    <n v="425"/>
    <x v="18"/>
    <s v="Vestfirðir"/>
    <x v="6"/>
    <x v="3"/>
    <s v="Sala utan svæðis - flj."/>
    <n v="2018"/>
    <n v="1.7455699999999998"/>
    <x v="2"/>
    <x v="2"/>
    <s v="Innanlands"/>
    <m/>
  </r>
  <r>
    <s v="Ísafjörður"/>
    <s v="Ísafjörður"/>
    <n v="400"/>
    <x v="18"/>
    <s v="Vestfirðir"/>
    <x v="7"/>
    <x v="3"/>
    <s v="Sala innan svæðis - flj."/>
    <n v="674284"/>
    <n v="583.25566000000003"/>
    <x v="7"/>
    <x v="0"/>
    <s v="Innanlands"/>
    <m/>
  </r>
  <r>
    <s v="Ísafjörður"/>
    <s v="Ísafjörður"/>
    <n v="400"/>
    <x v="18"/>
    <s v="Vestfirðir"/>
    <x v="8"/>
    <x v="3"/>
    <s v="Sala innan svæðis - flj."/>
    <n v="78696"/>
    <n v="68.072039999999987"/>
    <x v="7"/>
    <x v="2"/>
    <s v="Innanlands"/>
    <m/>
  </r>
  <r>
    <s v="Ísafjörður"/>
    <s v="Ísafjörður"/>
    <n v="400"/>
    <x v="18"/>
    <s v="Vestfirðir"/>
    <x v="12"/>
    <x v="4"/>
    <s v="Sala innan svæðis - flj."/>
    <n v="2139466"/>
    <n v="1863.474886"/>
    <x v="7"/>
    <x v="2"/>
    <s v="Innanlands"/>
    <m/>
  </r>
  <r>
    <s v="Ísafjörður"/>
    <s v="Ísafjörður"/>
    <n v="400"/>
    <x v="18"/>
    <s v="Vestfirðir"/>
    <x v="9"/>
    <x v="3"/>
    <s v="Sala innan svæðis - flj."/>
    <n v="1009199"/>
    <n v="872.95713499999999"/>
    <x v="7"/>
    <x v="2"/>
    <s v="Innanlands"/>
    <m/>
  </r>
  <r>
    <s v="Ísafjörður"/>
    <s v="Ísafjörður"/>
    <n v="400"/>
    <x v="18"/>
    <s v="Vestfirðir"/>
    <x v="9"/>
    <x v="3"/>
    <s v="Sala utan svæðis - flj."/>
    <n v="85248"/>
    <n v="73.739519999999999"/>
    <x v="7"/>
    <x v="2"/>
    <s v="Innanlands"/>
    <m/>
  </r>
  <r>
    <s v="Ísafjörður"/>
    <s v="Ísafjörður"/>
    <n v="400"/>
    <x v="18"/>
    <s v="Vestfirðir"/>
    <x v="10"/>
    <x v="3"/>
    <s v="Sala innan svæðis - flj."/>
    <n v="35936"/>
    <n v="31.08464"/>
    <x v="7"/>
    <x v="2"/>
    <s v="Innanlands"/>
    <m/>
  </r>
  <r>
    <s v="Ísafjörður"/>
    <s v="Flateyri"/>
    <n v="425"/>
    <x v="18"/>
    <s v="Vestfirðir"/>
    <x v="6"/>
    <x v="3"/>
    <s v="Sala utan svæðis - flj."/>
    <n v="12356"/>
    <n v="10.687940000000001"/>
    <x v="2"/>
    <x v="2"/>
    <s v="Innanlands"/>
    <m/>
  </r>
  <r>
    <s v="Reykjavík"/>
    <s v="Ísafjörður"/>
    <n v="400"/>
    <x v="18"/>
    <s v="Vestfirðir"/>
    <x v="7"/>
    <x v="3"/>
    <s v="Sala utan svæðis - flj."/>
    <n v="13801"/>
    <n v="11.937865"/>
    <x v="7"/>
    <x v="0"/>
    <s v="Innanlands"/>
    <m/>
  </r>
  <r>
    <s v="Reykjavík"/>
    <s v="Ísafjörður"/>
    <n v="400"/>
    <x v="18"/>
    <s v="Vestfirðir"/>
    <x v="9"/>
    <x v="3"/>
    <s v="Sala utan svæðis - flj."/>
    <n v="1082717"/>
    <n v="936.55020500000001"/>
    <x v="7"/>
    <x v="2"/>
    <s v="Innanlands"/>
    <m/>
  </r>
  <r>
    <s v="Reykjavík"/>
    <s v="Ísafjörður"/>
    <n v="400"/>
    <x v="18"/>
    <s v="Vestfirðir"/>
    <x v="10"/>
    <x v="3"/>
    <s v="Sala utan svæðis - flj."/>
    <n v="81148"/>
    <n v="70.193020000000004"/>
    <x v="7"/>
    <x v="2"/>
    <s v="Innanlands"/>
    <m/>
  </r>
  <r>
    <s v="Ísafjörður"/>
    <s v="Ísafjörður"/>
    <n v="400"/>
    <x v="18"/>
    <s v="Vestfirðir"/>
    <x v="9"/>
    <x v="3"/>
    <s v="Sala ekki flutningsjöfnuð"/>
    <n v="150901"/>
    <n v="130.52936500000001"/>
    <x v="2"/>
    <x v="2"/>
    <s v="Millilanda"/>
    <m/>
  </r>
  <r>
    <s v="Söludælur"/>
    <s v="Ísafjarðarflugvöllur"/>
    <n v="400"/>
    <x v="18"/>
    <s v="Vestfirðir"/>
    <x v="3"/>
    <x v="1"/>
    <s v="Sala innan svæðis - flj."/>
    <n v="9932"/>
    <n v="7.2404279999999996"/>
    <x v="7"/>
    <x v="1"/>
    <s v="Innanlands"/>
    <m/>
  </r>
  <r>
    <s v="Söludælur"/>
    <s v="Ísafjarðarflugvöllur"/>
    <n v="400"/>
    <x v="18"/>
    <s v="Vestfirðir"/>
    <x v="4"/>
    <x v="2"/>
    <s v="Sala ekki flutningsjöfnuð"/>
    <n v="1965"/>
    <n v="1.59165"/>
    <x v="7"/>
    <x v="1"/>
    <s v="Millilanda"/>
    <m/>
  </r>
  <r>
    <s v="Söludælur"/>
    <s v="Ísafjarðarflugvöllur"/>
    <n v="400"/>
    <x v="18"/>
    <s v="Vestfirðir"/>
    <x v="4"/>
    <x v="2"/>
    <s v="Sala innan svæðis - flj."/>
    <n v="36166"/>
    <n v="29.294460000000004"/>
    <x v="7"/>
    <x v="1"/>
    <s v="Innanlands"/>
    <m/>
  </r>
  <r>
    <s v="Söludælur"/>
    <s v="Ísafjörður"/>
    <n v="400"/>
    <x v="18"/>
    <s v="Vestfirðir"/>
    <x v="1"/>
    <x v="0"/>
    <s v="Sala innan svæðis - flj."/>
    <n v="272775"/>
    <n v="204.58125000000001"/>
    <x v="7"/>
    <x v="0"/>
    <s v="Innanlands"/>
    <m/>
  </r>
  <r>
    <s v="Söludælur"/>
    <s v="Ísafjörður"/>
    <n v="400"/>
    <x v="18"/>
    <s v="Vestfirðir"/>
    <x v="0"/>
    <x v="0"/>
    <s v="Sala innan svæðis - flj."/>
    <n v="657749"/>
    <n v="493.31175000000002"/>
    <x v="7"/>
    <x v="0"/>
    <s v="Innanlands"/>
    <m/>
  </r>
  <r>
    <s v="Söludælur"/>
    <s v="Ísafjörður"/>
    <n v="400"/>
    <x v="18"/>
    <s v="Vestfirðir"/>
    <x v="7"/>
    <x v="3"/>
    <s v="Sala innan svæðis - flj."/>
    <n v="965339"/>
    <n v="835.018235"/>
    <x v="7"/>
    <x v="0"/>
    <s v="Innanlands"/>
    <m/>
  </r>
  <r>
    <s v="Söludælur"/>
    <s v="Ísafjörður"/>
    <n v="400"/>
    <x v="18"/>
    <s v="Vestfirðir"/>
    <x v="1"/>
    <x v="0"/>
    <s v="Sala innan svæðis - flj."/>
    <n v="529403"/>
    <n v="397.05225000000002"/>
    <x v="7"/>
    <x v="0"/>
    <s v="Innanlands"/>
    <m/>
  </r>
  <r>
    <s v="Söludælur"/>
    <s v="Ísafjörður"/>
    <n v="400"/>
    <x v="18"/>
    <s v="Vestfirðir"/>
    <x v="7"/>
    <x v="3"/>
    <s v="Sala innan svæðis - flj."/>
    <n v="485824"/>
    <n v="420.23776000000004"/>
    <x v="7"/>
    <x v="0"/>
    <s v="Innanlands"/>
    <m/>
  </r>
  <r>
    <s v="Reykjavík"/>
    <s v="Flateyri"/>
    <n v="425"/>
    <x v="18"/>
    <s v="Vestfirðir"/>
    <x v="6"/>
    <x v="3"/>
    <s v="Sala utan svæðis - flj."/>
    <n v="96749"/>
    <n v="83.687884999999994"/>
    <x v="2"/>
    <x v="2"/>
    <s v="Innanlands"/>
    <m/>
  </r>
  <r>
    <s v="Bolungarvík"/>
    <s v="Suðureyri"/>
    <n v="430"/>
    <x v="18"/>
    <s v="Vestfirðir"/>
    <x v="6"/>
    <x v="3"/>
    <s v="Sala utan svæðis - flj."/>
    <n v="42072"/>
    <n v="36.39228"/>
    <x v="2"/>
    <x v="2"/>
    <s v="Innanlands"/>
    <m/>
  </r>
  <r>
    <s v="Ísafjörður"/>
    <s v="Suðureyri"/>
    <n v="430"/>
    <x v="18"/>
    <s v="Vestfirðir"/>
    <x v="6"/>
    <x v="3"/>
    <s v="Sala utan svæðis - flj."/>
    <n v="1500"/>
    <n v="1.2975000000000001"/>
    <x v="2"/>
    <x v="2"/>
    <s v="Innanlands"/>
    <m/>
  </r>
  <r>
    <s v="Reykjavík"/>
    <s v="Suðureyri"/>
    <n v="430"/>
    <x v="18"/>
    <s v="Vestfirðir"/>
    <x v="6"/>
    <x v="3"/>
    <s v="Sala utan svæðis - flj."/>
    <n v="76906"/>
    <n v="66.523690000000002"/>
    <x v="2"/>
    <x v="2"/>
    <s v="Innanlands"/>
    <m/>
  </r>
  <r>
    <s v="Ísafjörður"/>
    <s v="Ísafjörður"/>
    <n v="400"/>
    <x v="18"/>
    <s v="Vestfirðir"/>
    <x v="7"/>
    <x v="3"/>
    <s v="Sala innan svæðis - flj."/>
    <n v="565633"/>
    <n v="489.27254499999998"/>
    <x v="9"/>
    <x v="0"/>
    <s v="Innanlands"/>
    <m/>
  </r>
  <r>
    <s v="Ísafjörður"/>
    <s v="Ísafjörður"/>
    <n v="400"/>
    <x v="18"/>
    <s v="Vestfirðir"/>
    <x v="8"/>
    <x v="3"/>
    <s v="Sala innan svæðis - flj."/>
    <n v="325842"/>
    <n v="281.85333000000003"/>
    <x v="9"/>
    <x v="2"/>
    <s v="Innanlands"/>
    <m/>
  </r>
  <r>
    <s v="Ísafjörður"/>
    <s v="Ísafjörður"/>
    <n v="400"/>
    <x v="18"/>
    <s v="Vestfirðir"/>
    <x v="12"/>
    <x v="4"/>
    <s v="Sala innan svæðis - flj."/>
    <n v="1336447"/>
    <n v="1164.045337"/>
    <x v="9"/>
    <x v="2"/>
    <s v="Innanlands"/>
    <m/>
  </r>
  <r>
    <s v="Ísafjörður"/>
    <s v="Ísafjörður"/>
    <n v="400"/>
    <x v="18"/>
    <s v="Vestfirðir"/>
    <x v="9"/>
    <x v="3"/>
    <s v="Sala innan svæðis - flj."/>
    <n v="3153106"/>
    <n v="2727.43669"/>
    <x v="9"/>
    <x v="2"/>
    <s v="Innanlands"/>
    <m/>
  </r>
  <r>
    <s v="Ísafjörður"/>
    <s v="Ísafjörður"/>
    <n v="400"/>
    <x v="18"/>
    <s v="Vestfirðir"/>
    <x v="10"/>
    <x v="3"/>
    <s v="Sala innan svæðis - flj."/>
    <n v="176046"/>
    <n v="152.27979000000002"/>
    <x v="9"/>
    <x v="2"/>
    <s v="Innanlands"/>
    <m/>
  </r>
  <r>
    <s v="Bolungarvík"/>
    <s v="Þingeyri"/>
    <n v="470"/>
    <x v="18"/>
    <s v="Vestfirðir"/>
    <x v="6"/>
    <x v="3"/>
    <s v="Sala utan svæðis - flj."/>
    <n v="15576"/>
    <n v="13.473240000000001"/>
    <x v="2"/>
    <x v="2"/>
    <s v="Innanlands"/>
    <m/>
  </r>
  <r>
    <s v="Ísafjörður"/>
    <s v="Ísafjörður"/>
    <n v="400"/>
    <x v="18"/>
    <s v="Vestfirðir"/>
    <x v="9"/>
    <x v="3"/>
    <s v="Sala ekki flutningsjöfnuð"/>
    <n v="340400"/>
    <n v="294.44600000000003"/>
    <x v="4"/>
    <x v="2"/>
    <s v="Millilanda"/>
    <m/>
  </r>
  <r>
    <s v="Ísafjörður"/>
    <s v="Ísafjörður"/>
    <n v="400"/>
    <x v="18"/>
    <s v="Vestfirðir"/>
    <x v="10"/>
    <x v="3"/>
    <s v="Sala ekki flutningsjöfnuð"/>
    <n v="8002"/>
    <n v="6.9217299999999993"/>
    <x v="4"/>
    <x v="2"/>
    <s v="Millilanda"/>
    <m/>
  </r>
  <r>
    <s v="Ísafjörður"/>
    <s v="Þingeyri"/>
    <n v="470"/>
    <x v="18"/>
    <s v="Vestfirðir"/>
    <x v="6"/>
    <x v="3"/>
    <s v="Sala utan svæðis - flj."/>
    <n v="7002"/>
    <n v="6.0567299999999999"/>
    <x v="2"/>
    <x v="2"/>
    <s v="Innanlands"/>
    <m/>
  </r>
  <r>
    <s v="Söludælur"/>
    <s v="Ísafjarðarflugvöllur"/>
    <n v="400"/>
    <x v="18"/>
    <s v="Vestfirðir"/>
    <x v="3"/>
    <x v="1"/>
    <s v="Sala innan svæðis - flj."/>
    <n v="8187"/>
    <n v="5.9683229999999998"/>
    <x v="9"/>
    <x v="1"/>
    <s v="Innanlands"/>
    <m/>
  </r>
  <r>
    <s v="Söludælur"/>
    <s v="Ísafjarðarflugvöllur"/>
    <n v="400"/>
    <x v="18"/>
    <s v="Vestfirðir"/>
    <x v="4"/>
    <x v="2"/>
    <s v="Sala ekki flutningsjöfnuð"/>
    <n v="2909"/>
    <n v="2.35629"/>
    <x v="9"/>
    <x v="1"/>
    <s v="Millilanda"/>
    <m/>
  </r>
  <r>
    <s v="Söludælur"/>
    <s v="Ísafjarðarflugvöllur"/>
    <n v="400"/>
    <x v="18"/>
    <s v="Vestfirðir"/>
    <x v="4"/>
    <x v="2"/>
    <s v="Sala innan svæðis - flj."/>
    <n v="31860"/>
    <n v="25.806600000000003"/>
    <x v="9"/>
    <x v="1"/>
    <s v="Innanlands"/>
    <m/>
  </r>
  <r>
    <s v="Söludælur"/>
    <s v="Ísafjörður"/>
    <n v="400"/>
    <x v="18"/>
    <s v="Vestfirðir"/>
    <x v="1"/>
    <x v="0"/>
    <s v="Sala innan svæðis - flj."/>
    <n v="300085"/>
    <n v="225.06375"/>
    <x v="9"/>
    <x v="0"/>
    <s v="Innanlands"/>
    <m/>
  </r>
  <r>
    <s v="Söludælur"/>
    <s v="Ísafjörður"/>
    <n v="400"/>
    <x v="18"/>
    <s v="Vestfirðir"/>
    <x v="0"/>
    <x v="0"/>
    <s v="Sala innan svæðis - flj."/>
    <n v="677460"/>
    <n v="508.09500000000003"/>
    <x v="9"/>
    <x v="0"/>
    <s v="Innanlands"/>
    <m/>
  </r>
  <r>
    <s v="Söludælur"/>
    <s v="Ísafjörður"/>
    <n v="400"/>
    <x v="18"/>
    <s v="Vestfirðir"/>
    <x v="7"/>
    <x v="3"/>
    <s v="Sala innan svæðis - flj."/>
    <n v="945217"/>
    <n v="817.61270500000001"/>
    <x v="9"/>
    <x v="0"/>
    <s v="Innanlands"/>
    <m/>
  </r>
  <r>
    <s v="Söludælur"/>
    <s v="Ísafjörður"/>
    <n v="400"/>
    <x v="18"/>
    <s v="Vestfirðir"/>
    <x v="1"/>
    <x v="0"/>
    <s v="Sala innan svæðis - flj."/>
    <n v="541485"/>
    <n v="406.11374999999998"/>
    <x v="9"/>
    <x v="0"/>
    <s v="Innanlands"/>
    <m/>
  </r>
  <r>
    <s v="Söludælur"/>
    <s v="Ísafjörður"/>
    <n v="400"/>
    <x v="18"/>
    <s v="Vestfirðir"/>
    <x v="7"/>
    <x v="3"/>
    <s v="Sala innan svæðis - flj."/>
    <n v="530219"/>
    <n v="458.63943499999999"/>
    <x v="9"/>
    <x v="0"/>
    <s v="Innanlands"/>
    <m/>
  </r>
  <r>
    <s v="Reykjavík"/>
    <s v="Þingeyri"/>
    <n v="470"/>
    <x v="18"/>
    <s v="Vestfirðir"/>
    <x v="6"/>
    <x v="3"/>
    <s v="Sala utan svæðis - flj."/>
    <n v="79173"/>
    <n v="68.484645"/>
    <x v="2"/>
    <x v="2"/>
    <s v="Innanlands"/>
    <m/>
  </r>
  <r>
    <s v="Bolungarvík"/>
    <s v="Ísafjörður"/>
    <n v="400"/>
    <x v="18"/>
    <s v="Vestfirðir"/>
    <x v="7"/>
    <x v="3"/>
    <s v="Sala utan svæðis - flj."/>
    <n v="78139"/>
    <n v="67.590235000000007"/>
    <x v="10"/>
    <x v="0"/>
    <s v="Innanlands"/>
    <m/>
  </r>
  <r>
    <s v="Bolungarvík"/>
    <s v="Ísafjörður"/>
    <n v="400"/>
    <x v="18"/>
    <s v="Vestfirðir"/>
    <x v="9"/>
    <x v="3"/>
    <s v="Sala innan svæðis - flj."/>
    <n v="117054"/>
    <n v="101.25170999999999"/>
    <x v="10"/>
    <x v="2"/>
    <s v="Innanlands"/>
    <m/>
  </r>
  <r>
    <s v="Bolungarvík"/>
    <s v="Ísafjörður"/>
    <n v="400"/>
    <x v="18"/>
    <s v="Vestfirðir"/>
    <x v="9"/>
    <x v="3"/>
    <s v="Sala utan svæðis - flj."/>
    <n v="304959"/>
    <n v="263.789535"/>
    <x v="10"/>
    <x v="2"/>
    <s v="Innanlands"/>
    <m/>
  </r>
  <r>
    <s v="Bolungarvík"/>
    <s v="Ísafjörður"/>
    <n v="400"/>
    <x v="18"/>
    <s v="Vestfirðir"/>
    <x v="10"/>
    <x v="3"/>
    <s v="Sala utan svæðis - flj."/>
    <n v="33665"/>
    <n v="29.120224999999998"/>
    <x v="10"/>
    <x v="2"/>
    <s v="Innanlands"/>
    <m/>
  </r>
  <r>
    <s v="Ísafjörður"/>
    <s v="Ísafjörður"/>
    <n v="400"/>
    <x v="18"/>
    <s v="Vestfirðir"/>
    <x v="6"/>
    <x v="3"/>
    <s v="Sala ekki flutningsjöfnuð"/>
    <n v="388"/>
    <n v="0.33562000000000003"/>
    <x v="2"/>
    <x v="2"/>
    <s v="Millilanda"/>
    <m/>
  </r>
  <r>
    <s v="Söludælur"/>
    <s v="Ísafjörður"/>
    <n v="400"/>
    <x v="18"/>
    <s v="Vestfirðir"/>
    <x v="6"/>
    <x v="3"/>
    <s v="Sala innan svæðis - flj."/>
    <n v="51565"/>
    <n v="44.603724999999997"/>
    <x v="4"/>
    <x v="3"/>
    <s v="Innanlands"/>
    <m/>
  </r>
  <r>
    <s v="Ísafjörður"/>
    <s v="Ísafjörður"/>
    <n v="400"/>
    <x v="18"/>
    <s v="Vestfirðir"/>
    <x v="7"/>
    <x v="3"/>
    <s v="Sala innan svæðis - flj."/>
    <n v="284950"/>
    <n v="246.48175000000001"/>
    <x v="10"/>
    <x v="0"/>
    <s v="Innanlands"/>
    <m/>
  </r>
  <r>
    <s v="Ísafjörður"/>
    <s v="Ísafjörður"/>
    <n v="400"/>
    <x v="18"/>
    <s v="Vestfirðir"/>
    <x v="7"/>
    <x v="3"/>
    <s v="Sala utan svæðis - flj."/>
    <n v="139202"/>
    <n v="120.40973"/>
    <x v="10"/>
    <x v="0"/>
    <s v="Innanlands"/>
    <m/>
  </r>
  <r>
    <s v="Ísafjörður"/>
    <s v="Ísafjörður"/>
    <n v="400"/>
    <x v="18"/>
    <s v="Vestfirðir"/>
    <x v="8"/>
    <x v="3"/>
    <s v="Sala innan svæðis - flj."/>
    <n v="105811"/>
    <n v="91.526515000000003"/>
    <x v="10"/>
    <x v="2"/>
    <s v="Innanlands"/>
    <m/>
  </r>
  <r>
    <s v="Ísafjörður"/>
    <s v="Ísafjörður"/>
    <n v="400"/>
    <x v="18"/>
    <s v="Vestfirðir"/>
    <x v="12"/>
    <x v="4"/>
    <s v="Sala innan svæðis - flj."/>
    <n v="1915866"/>
    <n v="1668.719286"/>
    <x v="10"/>
    <x v="2"/>
    <s v="Innanlands"/>
    <m/>
  </r>
  <r>
    <s v="Ísafjörður"/>
    <s v="Ísafjörður"/>
    <n v="400"/>
    <x v="18"/>
    <s v="Vestfirðir"/>
    <x v="9"/>
    <x v="3"/>
    <s v="Sala innan svæðis - flj."/>
    <n v="2915653"/>
    <n v="2522.0398450000002"/>
    <x v="10"/>
    <x v="2"/>
    <s v="Innanlands"/>
    <m/>
  </r>
  <r>
    <s v="Ísafjörður"/>
    <s v="Ísafjörður"/>
    <n v="400"/>
    <x v="18"/>
    <s v="Vestfirðir"/>
    <x v="10"/>
    <x v="3"/>
    <s v="Sala innan svæðis - flj."/>
    <n v="236296"/>
    <n v="204.39604"/>
    <x v="10"/>
    <x v="2"/>
    <s v="Innanlands"/>
    <m/>
  </r>
  <r>
    <s v="Ísafjörður"/>
    <s v="Ísafjörður"/>
    <n v="400"/>
    <x v="18"/>
    <s v="Vestfirðir"/>
    <x v="10"/>
    <x v="3"/>
    <s v="Sala utan svæðis - flj."/>
    <n v="6758"/>
    <n v="5.8456700000000001"/>
    <x v="10"/>
    <x v="2"/>
    <s v="Innanlands"/>
    <m/>
  </r>
  <r>
    <s v="Söludælur"/>
    <s v="Ísafjörður"/>
    <n v="400"/>
    <x v="18"/>
    <s v="Vestfirðir"/>
    <x v="6"/>
    <x v="3"/>
    <s v="Sala innan svæðis - flj."/>
    <n v="25991"/>
    <n v="22.482215"/>
    <x v="4"/>
    <x v="3"/>
    <s v="Innanlands"/>
    <m/>
  </r>
  <r>
    <s v="Bolungarvík"/>
    <s v="Ísafjörður"/>
    <n v="400"/>
    <x v="18"/>
    <s v="Vestfirðir"/>
    <x v="6"/>
    <x v="3"/>
    <s v="Sala utan svæðis - flj."/>
    <n v="63361"/>
    <n v="54.807265000000001"/>
    <x v="4"/>
    <x v="3"/>
    <s v="Innanlands"/>
    <m/>
  </r>
  <r>
    <s v="Ísafjörður"/>
    <s v="Ísafjörður"/>
    <n v="400"/>
    <x v="18"/>
    <s v="Vestfirðir"/>
    <x v="6"/>
    <x v="3"/>
    <s v="Sala innan svæðis - flj."/>
    <n v="257758"/>
    <n v="222.96066999999999"/>
    <x v="4"/>
    <x v="3"/>
    <s v="Innanlands"/>
    <m/>
  </r>
  <r>
    <s v="Söludælur"/>
    <s v="Ísafjarðarflugvöllur"/>
    <n v="400"/>
    <x v="18"/>
    <s v="Vestfirðir"/>
    <x v="3"/>
    <x v="1"/>
    <s v="Sala innan svæðis - flj."/>
    <n v="5793"/>
    <n v="4.2230970000000001"/>
    <x v="10"/>
    <x v="1"/>
    <s v="Innanlands"/>
    <m/>
  </r>
  <r>
    <s v="Söludælur"/>
    <s v="Ísafjarðarflugvöllur"/>
    <n v="400"/>
    <x v="18"/>
    <s v="Vestfirðir"/>
    <x v="4"/>
    <x v="2"/>
    <s v="Sala ekki flutningsjöfnuð"/>
    <n v="5304"/>
    <n v="4.2962400000000009"/>
    <x v="10"/>
    <x v="1"/>
    <s v="Millilanda"/>
    <m/>
  </r>
  <r>
    <s v="Söludælur"/>
    <s v="Ísafjarðarflugvöllur"/>
    <n v="400"/>
    <x v="18"/>
    <s v="Vestfirðir"/>
    <x v="4"/>
    <x v="2"/>
    <s v="Sala innan svæðis - flj."/>
    <n v="23756"/>
    <n v="19.242360000000001"/>
    <x v="10"/>
    <x v="1"/>
    <s v="Innanlands"/>
    <m/>
  </r>
  <r>
    <s v="Söludælur"/>
    <s v="Ísafjörður"/>
    <n v="400"/>
    <x v="18"/>
    <s v="Vestfirðir"/>
    <x v="1"/>
    <x v="0"/>
    <s v="Sala innan svæðis - flj."/>
    <n v="532729"/>
    <n v="399.54674999999997"/>
    <x v="10"/>
    <x v="0"/>
    <s v="Innanlands"/>
    <m/>
  </r>
  <r>
    <s v="Söludælur"/>
    <s v="Ísafjörður"/>
    <n v="400"/>
    <x v="18"/>
    <s v="Vestfirðir"/>
    <x v="0"/>
    <x v="0"/>
    <s v="Sala innan svæðis - flj."/>
    <n v="409377"/>
    <n v="307.03275000000002"/>
    <x v="10"/>
    <x v="0"/>
    <s v="Innanlands"/>
    <m/>
  </r>
  <r>
    <s v="Söludælur"/>
    <s v="Ísafjörður"/>
    <n v="400"/>
    <x v="18"/>
    <s v="Vestfirðir"/>
    <x v="7"/>
    <x v="3"/>
    <s v="Sala innan svæðis - flj."/>
    <n v="945775"/>
    <n v="818.09537499999999"/>
    <x v="10"/>
    <x v="0"/>
    <s v="Innanlands"/>
    <m/>
  </r>
  <r>
    <s v="Söludælur"/>
    <s v="Ísafjörður"/>
    <n v="400"/>
    <x v="18"/>
    <s v="Vestfirðir"/>
    <x v="1"/>
    <x v="0"/>
    <s v="Sala innan svæðis - flj."/>
    <n v="515735"/>
    <n v="386.80124999999998"/>
    <x v="10"/>
    <x v="0"/>
    <s v="Innanlands"/>
    <m/>
  </r>
  <r>
    <s v="Söludælur"/>
    <s v="Ísafjörður"/>
    <n v="400"/>
    <x v="18"/>
    <s v="Vestfirðir"/>
    <x v="7"/>
    <x v="3"/>
    <s v="Sala innan svæðis - flj."/>
    <n v="519284"/>
    <n v="449.18065999999999"/>
    <x v="10"/>
    <x v="0"/>
    <s v="Innanlands"/>
    <m/>
  </r>
  <r>
    <s v="Söludælur"/>
    <s v="Flateyri"/>
    <n v="425"/>
    <x v="18"/>
    <s v="Vestfirðir"/>
    <x v="6"/>
    <x v="3"/>
    <s v="Sala innan svæðis - flj."/>
    <n v="6618"/>
    <n v="5.7245699999999999"/>
    <x v="4"/>
    <x v="2"/>
    <s v="Innanlands"/>
    <m/>
  </r>
  <r>
    <s v="Bolungarvík"/>
    <s v="Ísafjörður"/>
    <n v="400"/>
    <x v="18"/>
    <s v="Vestfirðir"/>
    <x v="7"/>
    <x v="3"/>
    <s v="Sala utan svæðis - flj."/>
    <n v="448265"/>
    <n v="387.74922499999997"/>
    <x v="8"/>
    <x v="0"/>
    <s v="Innanlands"/>
    <m/>
  </r>
  <r>
    <s v="Bolungarvík"/>
    <s v="Ísafjörður"/>
    <n v="400"/>
    <x v="18"/>
    <s v="Vestfirðir"/>
    <x v="9"/>
    <x v="3"/>
    <s v="Sala utan svæðis - flj."/>
    <n v="1364053"/>
    <n v="1179.905845"/>
    <x v="8"/>
    <x v="2"/>
    <s v="Innanlands"/>
    <m/>
  </r>
  <r>
    <s v="Bolungarvík"/>
    <s v="Ísafjörður"/>
    <n v="400"/>
    <x v="18"/>
    <s v="Vestfirðir"/>
    <x v="10"/>
    <x v="3"/>
    <s v="Sala utan svæðis - flj."/>
    <n v="1083055"/>
    <n v="936.8425749999999"/>
    <x v="8"/>
    <x v="2"/>
    <s v="Innanlands"/>
    <m/>
  </r>
  <r>
    <s v="Bolungarvík"/>
    <s v="Flateyri"/>
    <n v="425"/>
    <x v="18"/>
    <s v="Vestfirðir"/>
    <x v="6"/>
    <x v="3"/>
    <s v="Sala utan svæðis - flj."/>
    <n v="5746"/>
    <n v="4.9702900000000003"/>
    <x v="4"/>
    <x v="2"/>
    <s v="Innanlands"/>
    <m/>
  </r>
  <r>
    <s v="Ísafjörður"/>
    <s v="Ísafjörður"/>
    <n v="400"/>
    <x v="18"/>
    <s v="Vestfirðir"/>
    <x v="7"/>
    <x v="3"/>
    <s v="Sala innan svæðis - flj."/>
    <n v="5251"/>
    <n v="4.5421149999999999"/>
    <x v="8"/>
    <x v="0"/>
    <s v="Innanlands"/>
    <m/>
  </r>
  <r>
    <s v="Ísafjörður"/>
    <s v="Ísafjörður"/>
    <n v="400"/>
    <x v="18"/>
    <s v="Vestfirðir"/>
    <x v="8"/>
    <x v="3"/>
    <s v="Sala innan svæðis - flj."/>
    <n v="60130"/>
    <n v="52.012449999999994"/>
    <x v="8"/>
    <x v="2"/>
    <s v="Innanlands"/>
    <m/>
  </r>
  <r>
    <s v="Ísafjörður"/>
    <s v="Ísafjörður"/>
    <n v="400"/>
    <x v="18"/>
    <s v="Vestfirðir"/>
    <x v="12"/>
    <x v="4"/>
    <s v="Sala innan svæðis - flj."/>
    <n v="1656972"/>
    <n v="1443.222612"/>
    <x v="8"/>
    <x v="2"/>
    <s v="Innanlands"/>
    <m/>
  </r>
  <r>
    <s v="Ísafjörður"/>
    <s v="Ísafjörður"/>
    <n v="400"/>
    <x v="18"/>
    <s v="Vestfirðir"/>
    <x v="9"/>
    <x v="3"/>
    <s v="Sala innan svæðis - flj."/>
    <n v="934714"/>
    <n v="808.52760999999998"/>
    <x v="8"/>
    <x v="2"/>
    <s v="Innanlands"/>
    <m/>
  </r>
  <r>
    <s v="Ísafjörður"/>
    <s v="Ísafjörður"/>
    <n v="400"/>
    <x v="18"/>
    <s v="Vestfirðir"/>
    <x v="10"/>
    <x v="3"/>
    <s v="Sala innan svæðis - flj."/>
    <n v="37855"/>
    <n v="32.744574999999998"/>
    <x v="8"/>
    <x v="2"/>
    <s v="Innanlands"/>
    <m/>
  </r>
  <r>
    <s v="Ísafjörður"/>
    <s v="Flateyri"/>
    <n v="425"/>
    <x v="18"/>
    <s v="Vestfirðir"/>
    <x v="6"/>
    <x v="3"/>
    <s v="Sala utan svæðis - flj."/>
    <n v="3113"/>
    <n v="2.6927449999999999"/>
    <x v="4"/>
    <x v="2"/>
    <s v="Innanlands"/>
    <m/>
  </r>
  <r>
    <s v="Reykjavík"/>
    <s v="Ísafjörður"/>
    <n v="400"/>
    <x v="18"/>
    <s v="Vestfirðir"/>
    <x v="7"/>
    <x v="3"/>
    <s v="Sala innan svæðis - flj."/>
    <n v="1115"/>
    <n v="0.96447499999999997"/>
    <x v="8"/>
    <x v="0"/>
    <s v="Innanlands"/>
    <m/>
  </r>
  <r>
    <s v="Reykjavík"/>
    <s v="Ísafjörður"/>
    <n v="400"/>
    <x v="18"/>
    <s v="Vestfirðir"/>
    <x v="9"/>
    <x v="3"/>
    <s v="Sala innan svæðis - flj."/>
    <n v="25005"/>
    <n v="21.629325000000001"/>
    <x v="8"/>
    <x v="2"/>
    <s v="Innanlands"/>
    <m/>
  </r>
  <r>
    <s v="Ísafjörður"/>
    <s v="Ísafjörður"/>
    <n v="400"/>
    <x v="18"/>
    <s v="Vestfirðir"/>
    <x v="9"/>
    <x v="3"/>
    <s v="Sala ekki flutningsjöfnuð"/>
    <n v="100001"/>
    <n v="86.500865000000005"/>
    <x v="8"/>
    <x v="2"/>
    <s v="Millilanda"/>
    <m/>
  </r>
  <r>
    <s v="Reykjavík"/>
    <s v="Flateyri"/>
    <n v="425"/>
    <x v="18"/>
    <s v="Vestfirðir"/>
    <x v="6"/>
    <x v="3"/>
    <s v="Sala utan svæðis - flj."/>
    <n v="216052"/>
    <n v="186.88498000000001"/>
    <x v="4"/>
    <x v="2"/>
    <s v="Innanlands"/>
    <m/>
  </r>
  <r>
    <s v="Bolungarvík"/>
    <s v="Suðureyri"/>
    <n v="430"/>
    <x v="18"/>
    <s v="Vestfirðir"/>
    <x v="6"/>
    <x v="3"/>
    <s v="Sala utan svæðis - flj."/>
    <n v="44985"/>
    <n v="38.912025"/>
    <x v="4"/>
    <x v="2"/>
    <s v="Innanlands"/>
    <m/>
  </r>
  <r>
    <s v="Reykjavík"/>
    <s v="Suðureyri"/>
    <n v="430"/>
    <x v="18"/>
    <s v="Vestfirðir"/>
    <x v="6"/>
    <x v="3"/>
    <s v="Sala utan svæðis - flj."/>
    <n v="77111"/>
    <n v="66.701014999999998"/>
    <x v="4"/>
    <x v="2"/>
    <s v="Innanlands"/>
    <m/>
  </r>
  <r>
    <s v="Söludælur"/>
    <s v="Ísafjarðarflugvöllur"/>
    <n v="400"/>
    <x v="18"/>
    <s v="Vestfirðir"/>
    <x v="3"/>
    <x v="1"/>
    <s v="Sala ekki flutningsjöfnuð"/>
    <n v="234"/>
    <n v="0.17058599999999999"/>
    <x v="8"/>
    <x v="1"/>
    <s v="Millilanda"/>
    <m/>
  </r>
  <r>
    <s v="Söludælur"/>
    <s v="Ísafjarðarflugvöllur"/>
    <n v="400"/>
    <x v="18"/>
    <s v="Vestfirðir"/>
    <x v="3"/>
    <x v="1"/>
    <s v="Sala innan svæðis - flj."/>
    <n v="10759"/>
    <n v="7.8433109999999999"/>
    <x v="8"/>
    <x v="1"/>
    <s v="Innanlands"/>
    <m/>
  </r>
  <r>
    <s v="Söludælur"/>
    <s v="Ísafjarðarflugvöllur"/>
    <n v="400"/>
    <x v="18"/>
    <s v="Vestfirðir"/>
    <x v="4"/>
    <x v="2"/>
    <s v="Sala ekki flutningsjöfnuð"/>
    <n v="1550"/>
    <n v="1.2555000000000001"/>
    <x v="8"/>
    <x v="1"/>
    <s v="Millilanda"/>
    <m/>
  </r>
  <r>
    <s v="Söludælur"/>
    <s v="Ísafjarðarflugvöllur"/>
    <n v="400"/>
    <x v="18"/>
    <s v="Vestfirðir"/>
    <x v="4"/>
    <x v="2"/>
    <s v="Sala innan svæðis - flj."/>
    <n v="20379"/>
    <n v="16.506990000000002"/>
    <x v="8"/>
    <x v="1"/>
    <s v="Innanlands"/>
    <m/>
  </r>
  <r>
    <s v="Söludælur"/>
    <s v="Ísafjörður"/>
    <n v="400"/>
    <x v="18"/>
    <s v="Vestfirðir"/>
    <x v="1"/>
    <x v="0"/>
    <s v="Sala innan svæðis - flj."/>
    <n v="1017502"/>
    <n v="763.12649999999996"/>
    <x v="8"/>
    <x v="0"/>
    <s v="Innanlands"/>
    <m/>
  </r>
  <r>
    <s v="Söludælur"/>
    <s v="Ísafjörður"/>
    <n v="400"/>
    <x v="18"/>
    <s v="Vestfirðir"/>
    <x v="7"/>
    <x v="3"/>
    <s v="Sala innan svæðis - flj."/>
    <n v="895399"/>
    <n v="774.52013499999998"/>
    <x v="8"/>
    <x v="0"/>
    <s v="Innanlands"/>
    <m/>
  </r>
  <r>
    <s v="Söludælur"/>
    <s v="Ísafjörður"/>
    <n v="400"/>
    <x v="18"/>
    <s v="Vestfirðir"/>
    <x v="1"/>
    <x v="0"/>
    <s v="Sala innan svæðis - flj."/>
    <n v="441788"/>
    <n v="331.34100000000001"/>
    <x v="8"/>
    <x v="0"/>
    <s v="Innanlands"/>
    <m/>
  </r>
  <r>
    <s v="Söludælur"/>
    <s v="Ísafjörður"/>
    <n v="400"/>
    <x v="18"/>
    <s v="Vestfirðir"/>
    <x v="7"/>
    <x v="3"/>
    <s v="Sala innan svæðis - flj."/>
    <n v="496216"/>
    <n v="429.22683999999998"/>
    <x v="8"/>
    <x v="0"/>
    <s v="Innanlands"/>
    <m/>
  </r>
  <r>
    <s v="Reykjavík"/>
    <s v="Ísafjörður"/>
    <n v="400"/>
    <x v="18"/>
    <s v="Vestfirðir"/>
    <x v="8"/>
    <x v="3"/>
    <s v="Sala ekki flutningsjöfnuð"/>
    <n v="39958"/>
    <n v="34.563669999999995"/>
    <x v="8"/>
    <x v="2"/>
    <s v="Millilanda"/>
    <m/>
  </r>
  <r>
    <s v="Bolungarvík"/>
    <s v="Þingeyri"/>
    <n v="470"/>
    <x v="18"/>
    <s v="Vestfirðir"/>
    <x v="6"/>
    <x v="3"/>
    <s v="Sala utan svæðis - flj."/>
    <n v="30338"/>
    <n v="26.242369999999998"/>
    <x v="4"/>
    <x v="2"/>
    <s v="Innanlands"/>
    <m/>
  </r>
  <r>
    <s v="Bolungarvík"/>
    <s v="Ísafjörður"/>
    <n v="400"/>
    <x v="18"/>
    <s v="Vestfirðir"/>
    <x v="7"/>
    <x v="3"/>
    <s v="Sala innan svæðis - flj."/>
    <n v="33158"/>
    <n v="28.681669999999997"/>
    <x v="6"/>
    <x v="0"/>
    <s v="Innanlands"/>
    <m/>
  </r>
  <r>
    <s v="Bolungarvík"/>
    <s v="Ísafjörður"/>
    <n v="400"/>
    <x v="18"/>
    <s v="Vestfirðir"/>
    <x v="7"/>
    <x v="3"/>
    <s v="Sala utan svæðis - flj."/>
    <n v="358317"/>
    <n v="309.94420500000001"/>
    <x v="6"/>
    <x v="0"/>
    <s v="Innanlands"/>
    <m/>
  </r>
  <r>
    <s v="Bolungarvík"/>
    <s v="Ísafjörður"/>
    <n v="400"/>
    <x v="18"/>
    <s v="Vestfirðir"/>
    <x v="12"/>
    <x v="4"/>
    <s v="Sala utan svæðis - flj."/>
    <n v="38960"/>
    <n v="33.934160000000006"/>
    <x v="6"/>
    <x v="2"/>
    <s v="Innanlands"/>
    <m/>
  </r>
  <r>
    <s v="Bolungarvík"/>
    <s v="Ísafjörður"/>
    <n v="400"/>
    <x v="18"/>
    <s v="Vestfirðir"/>
    <x v="9"/>
    <x v="3"/>
    <s v="Sala utan svæðis - flj."/>
    <n v="538051"/>
    <n v="465.41411499999998"/>
    <x v="6"/>
    <x v="2"/>
    <s v="Innanlands"/>
    <m/>
  </r>
  <r>
    <s v="Bolungarvík"/>
    <s v="Ísafjörður"/>
    <n v="400"/>
    <x v="18"/>
    <s v="Vestfirðir"/>
    <x v="10"/>
    <x v="3"/>
    <s v="Sala utan svæðis - flj."/>
    <n v="1125524"/>
    <n v="973.57826"/>
    <x v="6"/>
    <x v="2"/>
    <s v="Innanlands"/>
    <m/>
  </r>
  <r>
    <s v="Reykjavík"/>
    <s v="Þingeyri"/>
    <n v="470"/>
    <x v="18"/>
    <s v="Vestfirðir"/>
    <x v="6"/>
    <x v="3"/>
    <s v="Sala utan svæðis - flj."/>
    <n v="67460"/>
    <n v="58.352899999999998"/>
    <x v="4"/>
    <x v="2"/>
    <s v="Innanlands"/>
    <m/>
  </r>
  <r>
    <s v="Ísafjörður"/>
    <s v="Ísafjörður"/>
    <n v="400"/>
    <x v="18"/>
    <s v="Vestfirðir"/>
    <x v="7"/>
    <x v="3"/>
    <s v="Sala innan svæðis - flj."/>
    <n v="21935"/>
    <n v="18.973775"/>
    <x v="6"/>
    <x v="0"/>
    <s v="Innanlands"/>
    <m/>
  </r>
  <r>
    <s v="Ísafjörður"/>
    <s v="Ísafjörður"/>
    <n v="400"/>
    <x v="18"/>
    <s v="Vestfirðir"/>
    <x v="8"/>
    <x v="3"/>
    <s v="Sala innan svæðis - flj."/>
    <n v="334918"/>
    <n v="289.70407"/>
    <x v="6"/>
    <x v="2"/>
    <s v="Innanlands"/>
    <m/>
  </r>
  <r>
    <s v="Ísafjörður"/>
    <s v="Ísafjörður"/>
    <n v="400"/>
    <x v="18"/>
    <s v="Vestfirðir"/>
    <x v="12"/>
    <x v="4"/>
    <s v="Sala innan svæðis - flj."/>
    <n v="1970064"/>
    <n v="1715.9257439999999"/>
    <x v="6"/>
    <x v="2"/>
    <s v="Innanlands"/>
    <m/>
  </r>
  <r>
    <s v="Ísafjörður"/>
    <s v="Ísafjörður"/>
    <n v="400"/>
    <x v="18"/>
    <s v="Vestfirðir"/>
    <x v="9"/>
    <x v="3"/>
    <s v="Sala innan svæðis - flj."/>
    <n v="548269"/>
    <n v="474.25268499999999"/>
    <x v="6"/>
    <x v="2"/>
    <s v="Innanlands"/>
    <m/>
  </r>
  <r>
    <s v="Ísafjörður"/>
    <s v="Ísafjörður"/>
    <n v="400"/>
    <x v="18"/>
    <s v="Vestfirðir"/>
    <x v="10"/>
    <x v="3"/>
    <s v="Sala innan svæðis - flj."/>
    <n v="2995642"/>
    <n v="2591.2303299999999"/>
    <x v="6"/>
    <x v="2"/>
    <s v="Innanlands"/>
    <m/>
  </r>
  <r>
    <s v="Reykjavík"/>
    <s v="Ísafjörður"/>
    <n v="400"/>
    <x v="18"/>
    <s v="Vestfirðir"/>
    <x v="7"/>
    <x v="3"/>
    <s v="Sala innan svæðis - flj."/>
    <n v="61960"/>
    <n v="53.595399999999998"/>
    <x v="6"/>
    <x v="0"/>
    <s v="Innanlands"/>
    <m/>
  </r>
  <r>
    <s v="Ísafjörður"/>
    <s v="Ísafjörður"/>
    <n v="400"/>
    <x v="18"/>
    <s v="Vestfirðir"/>
    <x v="9"/>
    <x v="3"/>
    <s v="Sala ekki flutningsjöfnuð"/>
    <n v="195940"/>
    <n v="169.4881"/>
    <x v="10"/>
    <x v="2"/>
    <s v="Millilanda"/>
    <m/>
  </r>
  <r>
    <s v="Ísafjörður"/>
    <s v="Ísafjörður"/>
    <n v="400"/>
    <x v="18"/>
    <s v="Vestfirðir"/>
    <x v="6"/>
    <x v="3"/>
    <s v="Sala ekki flutningsjöfnuð"/>
    <n v="1191"/>
    <n v="1.0302149999999999"/>
    <x v="4"/>
    <x v="2"/>
    <s v="Millilanda"/>
    <m/>
  </r>
  <r>
    <s v="Söludælur"/>
    <s v="Ísafjörður"/>
    <n v="400"/>
    <x v="18"/>
    <s v="Vestfirðir"/>
    <x v="6"/>
    <x v="3"/>
    <s v="Sala innan svæðis - flj."/>
    <n v="61499"/>
    <n v="53.196635000000001"/>
    <x v="6"/>
    <x v="3"/>
    <s v="Innanlands"/>
    <m/>
  </r>
  <r>
    <s v="Söludælur"/>
    <s v="Ísafjörður"/>
    <n v="400"/>
    <x v="18"/>
    <s v="Vestfirðir"/>
    <x v="6"/>
    <x v="3"/>
    <s v="Sala innan svæðis - flj."/>
    <n v="29377"/>
    <n v="25.411104999999999"/>
    <x v="6"/>
    <x v="3"/>
    <s v="Innanlands"/>
    <m/>
  </r>
  <r>
    <s v="Söludælur"/>
    <s v="Ísafjarðarflugvöllur"/>
    <n v="400"/>
    <x v="18"/>
    <s v="Vestfirðir"/>
    <x v="3"/>
    <x v="1"/>
    <s v="Sala innan svæðis - flj."/>
    <n v="9349"/>
    <n v="6.8154210000000006"/>
    <x v="6"/>
    <x v="1"/>
    <s v="Innanlands"/>
    <m/>
  </r>
  <r>
    <s v="Söludælur"/>
    <s v="Ísafjarðarflugvöllur"/>
    <n v="400"/>
    <x v="18"/>
    <s v="Vestfirðir"/>
    <x v="4"/>
    <x v="2"/>
    <s v="Sala ekki flutningsjöfnuð"/>
    <n v="3389"/>
    <n v="2.7450900000000003"/>
    <x v="6"/>
    <x v="1"/>
    <s v="Millilanda"/>
    <m/>
  </r>
  <r>
    <s v="Söludælur"/>
    <s v="Ísafjarðarflugvöllur"/>
    <n v="400"/>
    <x v="18"/>
    <s v="Vestfirðir"/>
    <x v="4"/>
    <x v="2"/>
    <s v="Sala innan svæðis - flj."/>
    <n v="33097"/>
    <n v="26.808570000000003"/>
    <x v="6"/>
    <x v="1"/>
    <s v="Innanlands"/>
    <m/>
  </r>
  <r>
    <s v="Söludælur"/>
    <s v="Ísafjörður"/>
    <n v="400"/>
    <x v="18"/>
    <s v="Vestfirðir"/>
    <x v="1"/>
    <x v="0"/>
    <s v="Sala innan svæðis - flj."/>
    <n v="1016147"/>
    <n v="762.11024999999995"/>
    <x v="6"/>
    <x v="0"/>
    <s v="Innanlands"/>
    <m/>
  </r>
  <r>
    <s v="Söludælur"/>
    <s v="Ísafjörður"/>
    <n v="400"/>
    <x v="18"/>
    <s v="Vestfirðir"/>
    <x v="7"/>
    <x v="3"/>
    <s v="Sala innan svæðis - flj."/>
    <n v="935763"/>
    <n v="809.43499499999996"/>
    <x v="6"/>
    <x v="0"/>
    <s v="Innanlands"/>
    <m/>
  </r>
  <r>
    <s v="Söludælur"/>
    <s v="Ísafjörður"/>
    <n v="400"/>
    <x v="18"/>
    <s v="Vestfirðir"/>
    <x v="1"/>
    <x v="0"/>
    <s v="Sala innan svæðis - flj."/>
    <n v="509315"/>
    <n v="381.98624999999998"/>
    <x v="6"/>
    <x v="0"/>
    <s v="Innanlands"/>
    <m/>
  </r>
  <r>
    <s v="Söludælur"/>
    <s v="Ísafjörður"/>
    <n v="400"/>
    <x v="18"/>
    <s v="Vestfirðir"/>
    <x v="7"/>
    <x v="3"/>
    <s v="Sala innan svæðis - flj."/>
    <n v="428221"/>
    <n v="370.41116499999998"/>
    <x v="6"/>
    <x v="0"/>
    <s v="Innanlands"/>
    <m/>
  </r>
  <r>
    <s v="Bolungarvík"/>
    <s v="Ísafjörður"/>
    <n v="400"/>
    <x v="18"/>
    <s v="Vestfirðir"/>
    <x v="6"/>
    <x v="3"/>
    <s v="Sala utan svæðis - flj."/>
    <n v="163579"/>
    <n v="141.495835"/>
    <x v="6"/>
    <x v="3"/>
    <s v="Innanlands"/>
    <m/>
  </r>
  <r>
    <s v="Bolungarvík"/>
    <s v="Ísafjörður"/>
    <n v="400"/>
    <x v="18"/>
    <s v="Vestfirðir"/>
    <x v="7"/>
    <x v="3"/>
    <s v="Sala utan svæðis - flj."/>
    <n v="306322"/>
    <n v="264.96852999999999"/>
    <x v="4"/>
    <x v="0"/>
    <s v="Innanlands"/>
    <m/>
  </r>
  <r>
    <s v="Bolungarvík"/>
    <s v="Ísafjörður"/>
    <n v="400"/>
    <x v="18"/>
    <s v="Vestfirðir"/>
    <x v="12"/>
    <x v="4"/>
    <s v="Sala utan svæðis - flj."/>
    <n v="33236"/>
    <n v="28.948556"/>
    <x v="4"/>
    <x v="2"/>
    <s v="Innanlands"/>
    <m/>
  </r>
  <r>
    <s v="Bolungarvík"/>
    <s v="Ísafjörður"/>
    <n v="400"/>
    <x v="18"/>
    <s v="Vestfirðir"/>
    <x v="9"/>
    <x v="3"/>
    <s v="Sala utan svæðis - flj."/>
    <n v="67396"/>
    <n v="58.297539999999998"/>
    <x v="4"/>
    <x v="2"/>
    <s v="Innanlands"/>
    <m/>
  </r>
  <r>
    <s v="Bolungarvík"/>
    <s v="Ísafjörður"/>
    <n v="400"/>
    <x v="18"/>
    <s v="Vestfirðir"/>
    <x v="10"/>
    <x v="3"/>
    <s v="Sala utan svæðis - flj."/>
    <n v="1123543"/>
    <n v="971.86469499999998"/>
    <x v="4"/>
    <x v="2"/>
    <s v="Innanlands"/>
    <m/>
  </r>
  <r>
    <s v="Ísafjörður"/>
    <s v="Ísafjörður"/>
    <n v="400"/>
    <x v="18"/>
    <s v="Vestfirðir"/>
    <x v="6"/>
    <x v="3"/>
    <s v="Sala innan svæðis - flj."/>
    <n v="151785"/>
    <n v="131.294025"/>
    <x v="6"/>
    <x v="3"/>
    <s v="Innanlands"/>
    <m/>
  </r>
  <r>
    <s v="Ísafjörður"/>
    <s v="Ísafjörður"/>
    <n v="400"/>
    <x v="18"/>
    <s v="Vestfirðir"/>
    <x v="7"/>
    <x v="3"/>
    <s v="Sala innan svæðis - flj."/>
    <n v="33542"/>
    <n v="29.013829999999999"/>
    <x v="4"/>
    <x v="0"/>
    <s v="Innanlands"/>
    <m/>
  </r>
  <r>
    <s v="Ísafjörður"/>
    <s v="Ísafjörður"/>
    <n v="400"/>
    <x v="18"/>
    <s v="Vestfirðir"/>
    <x v="8"/>
    <x v="3"/>
    <s v="Sala innan svæðis - flj."/>
    <n v="554119"/>
    <n v="479.31293499999998"/>
    <x v="4"/>
    <x v="2"/>
    <s v="Innanlands"/>
    <m/>
  </r>
  <r>
    <s v="Ísafjörður"/>
    <s v="Ísafjörður"/>
    <n v="400"/>
    <x v="18"/>
    <s v="Vestfirðir"/>
    <x v="12"/>
    <x v="4"/>
    <s v="Sala innan svæðis - flj."/>
    <n v="1990362"/>
    <n v="1733.6053019999999"/>
    <x v="4"/>
    <x v="2"/>
    <s v="Innanlands"/>
    <m/>
  </r>
  <r>
    <s v="Ísafjörður"/>
    <s v="Ísafjörður"/>
    <n v="400"/>
    <x v="18"/>
    <s v="Vestfirðir"/>
    <x v="10"/>
    <x v="3"/>
    <s v="Sala innan svæðis - flj."/>
    <n v="3157133"/>
    <n v="2730.9200449999998"/>
    <x v="4"/>
    <x v="2"/>
    <s v="Innanlands"/>
    <m/>
  </r>
  <r>
    <s v="Reykjavík"/>
    <s v="Ísafjörður"/>
    <n v="400"/>
    <x v="18"/>
    <s v="Vestfirðir"/>
    <x v="1"/>
    <x v="0"/>
    <s v="Sala utan svæðis - flj."/>
    <n v="4831"/>
    <n v="3.6232500000000001"/>
    <x v="4"/>
    <x v="0"/>
    <s v="Innanlands"/>
    <m/>
  </r>
  <r>
    <s v="Ísafjörður"/>
    <s v="Ísafjörður"/>
    <n v="400"/>
    <x v="18"/>
    <s v="Vestfirðir"/>
    <x v="9"/>
    <x v="3"/>
    <s v="Sala ekki flutningsjöfnuð"/>
    <n v="20500"/>
    <n v="17.732500000000002"/>
    <x v="9"/>
    <x v="2"/>
    <s v="Millilanda"/>
    <m/>
  </r>
  <r>
    <s v="Reykjavík"/>
    <s v="Ísafjörður"/>
    <n v="400"/>
    <x v="18"/>
    <s v="Vestfirðir"/>
    <x v="6"/>
    <x v="3"/>
    <s v="Sala innan svæðis - flj."/>
    <n v="4291"/>
    <n v="3.7117150000000003"/>
    <x v="6"/>
    <x v="3"/>
    <s v="Innanlands"/>
    <m/>
  </r>
  <r>
    <s v="Söludælur"/>
    <s v="Flateyri"/>
    <n v="425"/>
    <x v="18"/>
    <s v="Vestfirðir"/>
    <x v="6"/>
    <x v="3"/>
    <s v="Sala innan svæðis - flj."/>
    <n v="3420"/>
    <n v="2.9583000000000004"/>
    <x v="6"/>
    <x v="2"/>
    <s v="Innanlands"/>
    <m/>
  </r>
  <r>
    <s v="Söludælur"/>
    <s v="Ísafjarðarflugvöllur"/>
    <n v="400"/>
    <x v="18"/>
    <s v="Vestfirðir"/>
    <x v="3"/>
    <x v="1"/>
    <s v="Sala innan svæðis - flj."/>
    <n v="8669"/>
    <n v="6.3197010000000002"/>
    <x v="4"/>
    <x v="1"/>
    <s v="Innanlands"/>
    <m/>
  </r>
  <r>
    <s v="Söludælur"/>
    <s v="Ísafjarðarflugvöllur"/>
    <n v="400"/>
    <x v="18"/>
    <s v="Vestfirðir"/>
    <x v="4"/>
    <x v="2"/>
    <s v="Sala ekki flutningsjöfnuð"/>
    <n v="10578"/>
    <n v="8.5681799999999999"/>
    <x v="4"/>
    <x v="1"/>
    <s v="Millilanda"/>
    <m/>
  </r>
  <r>
    <s v="Söludælur"/>
    <s v="Ísafjarðarflugvöllur"/>
    <n v="400"/>
    <x v="18"/>
    <s v="Vestfirðir"/>
    <x v="4"/>
    <x v="2"/>
    <s v="Sala innan svæðis - flj."/>
    <n v="31689"/>
    <n v="25.668089999999999"/>
    <x v="4"/>
    <x v="1"/>
    <s v="Innanlands"/>
    <m/>
  </r>
  <r>
    <s v="Söludælur"/>
    <s v="Ísafjörður"/>
    <n v="400"/>
    <x v="18"/>
    <s v="Vestfirðir"/>
    <x v="1"/>
    <x v="0"/>
    <s v="Sala innan svæðis - flj."/>
    <n v="1052461"/>
    <n v="789.34574999999995"/>
    <x v="4"/>
    <x v="0"/>
    <s v="Innanlands"/>
    <m/>
  </r>
  <r>
    <s v="Söludælur"/>
    <s v="Ísafjörður"/>
    <n v="400"/>
    <x v="18"/>
    <s v="Vestfirðir"/>
    <x v="7"/>
    <x v="3"/>
    <s v="Sala innan svæðis - flj."/>
    <n v="1079881"/>
    <n v="934.09706499999993"/>
    <x v="4"/>
    <x v="0"/>
    <s v="Innanlands"/>
    <m/>
  </r>
  <r>
    <s v="Söludælur"/>
    <s v="Ísafjörður"/>
    <n v="400"/>
    <x v="18"/>
    <s v="Vestfirðir"/>
    <x v="1"/>
    <x v="0"/>
    <s v="Sala innan svæðis - flj."/>
    <n v="494093"/>
    <n v="370.56975"/>
    <x v="4"/>
    <x v="0"/>
    <s v="Innanlands"/>
    <m/>
  </r>
  <r>
    <s v="Söludælur"/>
    <s v="Ísafjörður"/>
    <n v="400"/>
    <x v="18"/>
    <s v="Vestfirðir"/>
    <x v="7"/>
    <x v="3"/>
    <s v="Sala innan svæðis - flj."/>
    <n v="366170"/>
    <n v="316.73705000000001"/>
    <x v="4"/>
    <x v="0"/>
    <s v="Innanlands"/>
    <m/>
  </r>
  <r>
    <s v="Bolungarvík"/>
    <s v="Flateyri"/>
    <n v="425"/>
    <x v="18"/>
    <s v="Vestfirðir"/>
    <x v="6"/>
    <x v="3"/>
    <s v="Sala utan svæðis - flj."/>
    <n v="37930"/>
    <n v="32.809449999999998"/>
    <x v="6"/>
    <x v="2"/>
    <s v="Innanlands"/>
    <m/>
  </r>
  <r>
    <s v="Ísafjörður"/>
    <s v="Flateyri"/>
    <n v="425"/>
    <x v="18"/>
    <s v="Vestfirðir"/>
    <x v="6"/>
    <x v="3"/>
    <s v="Sala utan svæðis - flj."/>
    <n v="28707"/>
    <n v="24.831555000000002"/>
    <x v="6"/>
    <x v="2"/>
    <s v="Innanlands"/>
    <m/>
  </r>
  <r>
    <s v="Bolungarvík"/>
    <s v="Ísafjörður"/>
    <n v="400"/>
    <x v="18"/>
    <s v="Vestfirðir"/>
    <x v="7"/>
    <x v="3"/>
    <s v="Sala utan svæðis - flj."/>
    <n v="300975"/>
    <n v="260.34337499999998"/>
    <x v="2"/>
    <x v="0"/>
    <s v="Innanlands"/>
    <m/>
  </r>
  <r>
    <s v="Bolungarvík"/>
    <s v="Ísafjörður"/>
    <n v="400"/>
    <x v="18"/>
    <s v="Vestfirðir"/>
    <x v="12"/>
    <x v="4"/>
    <s v="Sala utan svæðis - flj."/>
    <n v="17398"/>
    <n v="15.153658"/>
    <x v="2"/>
    <x v="2"/>
    <s v="Innanlands"/>
    <m/>
  </r>
  <r>
    <s v="Bolungarvík"/>
    <s v="Ísafjörður"/>
    <n v="400"/>
    <x v="18"/>
    <s v="Vestfirðir"/>
    <x v="9"/>
    <x v="3"/>
    <s v="Sala utan svæðis - flj."/>
    <n v="2320"/>
    <n v="2.0068000000000001"/>
    <x v="2"/>
    <x v="2"/>
    <s v="Innanlands"/>
    <m/>
  </r>
  <r>
    <s v="Bolungarvík"/>
    <s v="Ísafjörður"/>
    <n v="400"/>
    <x v="18"/>
    <s v="Vestfirðir"/>
    <x v="10"/>
    <x v="3"/>
    <s v="Sala utan svæðis - flj."/>
    <n v="1888464"/>
    <n v="1633.52136"/>
    <x v="2"/>
    <x v="2"/>
    <s v="Innanlands"/>
    <m/>
  </r>
  <r>
    <s v="Reykjavík"/>
    <s v="Flateyri"/>
    <n v="425"/>
    <x v="18"/>
    <s v="Vestfirðir"/>
    <x v="6"/>
    <x v="3"/>
    <s v="Sala innan svæðis - flj."/>
    <n v="1234"/>
    <n v="1.0674100000000002"/>
    <x v="6"/>
    <x v="2"/>
    <s v="Innanlands"/>
    <m/>
  </r>
  <r>
    <s v="Ísafjörður"/>
    <s v="Ísafjörður"/>
    <n v="400"/>
    <x v="18"/>
    <s v="Vestfirðir"/>
    <x v="7"/>
    <x v="3"/>
    <s v="Sala innan svæðis - flj."/>
    <n v="47195"/>
    <n v="40.823675000000001"/>
    <x v="2"/>
    <x v="0"/>
    <s v="Innanlands"/>
    <m/>
  </r>
  <r>
    <s v="Ísafjörður"/>
    <s v="Ísafjörður"/>
    <n v="400"/>
    <x v="18"/>
    <s v="Vestfirðir"/>
    <x v="8"/>
    <x v="3"/>
    <s v="Sala innan svæðis - flj."/>
    <n v="1540507"/>
    <n v="1332.5385549999999"/>
    <x v="2"/>
    <x v="2"/>
    <s v="Innanlands"/>
    <m/>
  </r>
  <r>
    <s v="Ísafjörður"/>
    <s v="Ísafjörður"/>
    <n v="400"/>
    <x v="18"/>
    <s v="Vestfirðir"/>
    <x v="12"/>
    <x v="4"/>
    <s v="Sala innan svæðis - flj."/>
    <n v="459843"/>
    <n v="400.52325300000001"/>
    <x v="2"/>
    <x v="2"/>
    <s v="Innanlands"/>
    <m/>
  </r>
  <r>
    <s v="Ísafjörður"/>
    <s v="Ísafjörður"/>
    <n v="400"/>
    <x v="18"/>
    <s v="Vestfirðir"/>
    <x v="9"/>
    <x v="3"/>
    <s v="Sala innan svæðis - flj."/>
    <n v="78610"/>
    <n v="67.997649999999993"/>
    <x v="2"/>
    <x v="2"/>
    <s v="Innanlands"/>
    <m/>
  </r>
  <r>
    <s v="Ísafjörður"/>
    <s v="Ísafjörður"/>
    <n v="400"/>
    <x v="18"/>
    <s v="Vestfirðir"/>
    <x v="10"/>
    <x v="3"/>
    <s v="Sala innan svæðis - flj."/>
    <n v="1481103"/>
    <n v="1281.1540949999999"/>
    <x v="2"/>
    <x v="2"/>
    <s v="Innanlands"/>
    <m/>
  </r>
  <r>
    <s v="Ísafjörður"/>
    <s v="Ísafjörður"/>
    <n v="400"/>
    <x v="18"/>
    <s v="Vestfirðir"/>
    <x v="9"/>
    <x v="3"/>
    <s v="Sala ekki flutningsjöfnuð"/>
    <n v="249212"/>
    <n v="215.56837999999999"/>
    <x v="7"/>
    <x v="2"/>
    <s v="Millilanda"/>
    <m/>
  </r>
  <r>
    <s v="Reykjavík"/>
    <s v="Ísafjörður"/>
    <n v="400"/>
    <x v="18"/>
    <s v="Vestfirðir"/>
    <x v="7"/>
    <x v="3"/>
    <s v="Sala innan svæðis - flj."/>
    <n v="0"/>
    <n v="0"/>
    <x v="2"/>
    <x v="0"/>
    <s v="Innanlands"/>
    <m/>
  </r>
  <r>
    <s v="Reykjavík"/>
    <s v="Flateyri"/>
    <n v="425"/>
    <x v="18"/>
    <s v="Vestfirðir"/>
    <x v="6"/>
    <x v="3"/>
    <s v="Sala utan svæðis - flj."/>
    <n v="174194"/>
    <n v="150.67780999999999"/>
    <x v="6"/>
    <x v="2"/>
    <s v="Innanlands"/>
    <m/>
  </r>
  <r>
    <s v="Bolungarvík"/>
    <s v="Suðureyri"/>
    <n v="430"/>
    <x v="18"/>
    <s v="Vestfirðir"/>
    <x v="6"/>
    <x v="3"/>
    <s v="Sala utan svæðis - flj."/>
    <n v="101218"/>
    <n v="87.553569999999993"/>
    <x v="6"/>
    <x v="2"/>
    <s v="Innanlands"/>
    <m/>
  </r>
  <r>
    <s v="Ísafjörður"/>
    <s v="Suðureyri"/>
    <n v="430"/>
    <x v="18"/>
    <s v="Vestfirðir"/>
    <x v="6"/>
    <x v="3"/>
    <s v="Sala utan svæðis - flj."/>
    <n v="9019"/>
    <n v="7.8014349999999997"/>
    <x v="6"/>
    <x v="2"/>
    <s v="Innanlands"/>
    <m/>
  </r>
  <r>
    <s v="Söludælur"/>
    <s v="Ísafjarðarflugvöllur"/>
    <n v="400"/>
    <x v="18"/>
    <s v="Vestfirðir"/>
    <x v="3"/>
    <x v="1"/>
    <s v="Sala ekki flutningsjöfnuð"/>
    <n v="312"/>
    <n v="0.22744800000000001"/>
    <x v="2"/>
    <x v="1"/>
    <s v="Millilanda"/>
    <m/>
  </r>
  <r>
    <s v="Söludælur"/>
    <s v="Ísafjarðarflugvöllur"/>
    <n v="400"/>
    <x v="18"/>
    <s v="Vestfirðir"/>
    <x v="3"/>
    <x v="1"/>
    <s v="Sala innan svæðis - flj."/>
    <n v="7492"/>
    <n v="5.4616679999999995"/>
    <x v="2"/>
    <x v="1"/>
    <s v="Innanlands"/>
    <m/>
  </r>
  <r>
    <s v="Söludælur"/>
    <s v="Ísafjarðarflugvöllur"/>
    <n v="400"/>
    <x v="18"/>
    <s v="Vestfirðir"/>
    <x v="4"/>
    <x v="2"/>
    <s v="Sala ekki flutningsjöfnuð"/>
    <n v="14176"/>
    <n v="11.482560000000001"/>
    <x v="2"/>
    <x v="1"/>
    <s v="Millilanda"/>
    <m/>
  </r>
  <r>
    <s v="Söludælur"/>
    <s v="Ísafjarðarflugvöllur"/>
    <n v="400"/>
    <x v="18"/>
    <s v="Vestfirðir"/>
    <x v="4"/>
    <x v="2"/>
    <s v="Sala innan svæðis - flj."/>
    <n v="35408"/>
    <n v="28.680480000000003"/>
    <x v="2"/>
    <x v="1"/>
    <s v="Innanlands"/>
    <m/>
  </r>
  <r>
    <s v="Söludælur"/>
    <s v="Ísafjörður"/>
    <n v="400"/>
    <x v="18"/>
    <s v="Vestfirðir"/>
    <x v="1"/>
    <x v="0"/>
    <s v="Sala innan svæðis - flj."/>
    <n v="1084295"/>
    <n v="813.22125000000005"/>
    <x v="2"/>
    <x v="0"/>
    <s v="Innanlands"/>
    <m/>
  </r>
  <r>
    <s v="Söludælur"/>
    <s v="Ísafjörður"/>
    <n v="400"/>
    <x v="18"/>
    <s v="Vestfirðir"/>
    <x v="7"/>
    <x v="3"/>
    <s v="Sala innan svæðis - flj."/>
    <n v="1028513"/>
    <n v="889.66374499999995"/>
    <x v="2"/>
    <x v="0"/>
    <s v="Innanlands"/>
    <m/>
  </r>
  <r>
    <s v="Söludælur"/>
    <s v="Ísafjörður"/>
    <n v="400"/>
    <x v="18"/>
    <s v="Vestfirðir"/>
    <x v="1"/>
    <x v="0"/>
    <s v="Sala innan svæðis - flj."/>
    <n v="506507"/>
    <n v="379.88024999999999"/>
    <x v="2"/>
    <x v="0"/>
    <s v="Innanlands"/>
    <m/>
  </r>
  <r>
    <s v="Söludælur"/>
    <s v="Ísafjörður"/>
    <n v="400"/>
    <x v="18"/>
    <s v="Vestfirðir"/>
    <x v="7"/>
    <x v="3"/>
    <s v="Sala innan svæðis - flj."/>
    <n v="363520"/>
    <n v="314.44479999999999"/>
    <x v="2"/>
    <x v="0"/>
    <s v="Innanlands"/>
    <m/>
  </r>
  <r>
    <s v="Reykjavík"/>
    <s v="Suðureyri"/>
    <n v="430"/>
    <x v="18"/>
    <s v="Vestfirðir"/>
    <x v="6"/>
    <x v="3"/>
    <s v="Sala utan svæðis - flj."/>
    <n v="178928"/>
    <n v="154.77271999999999"/>
    <x v="6"/>
    <x v="2"/>
    <s v="Innanlands"/>
    <m/>
  </r>
  <r>
    <s v="Bolungarvík"/>
    <s v="Þingeyri"/>
    <n v="470"/>
    <x v="18"/>
    <s v="Vestfirðir"/>
    <x v="6"/>
    <x v="3"/>
    <s v="Sala utan svæðis - flj."/>
    <n v="31637"/>
    <n v="27.366005000000001"/>
    <x v="6"/>
    <x v="2"/>
    <s v="Innanlands"/>
    <m/>
  </r>
  <r>
    <s v="Bolungarvík"/>
    <s v="Ísafjörður"/>
    <n v="400"/>
    <x v="18"/>
    <s v="Vestfirðir"/>
    <x v="7"/>
    <x v="3"/>
    <s v="Sala utan svæðis - flj."/>
    <n v="275709"/>
    <n v="238.48828499999999"/>
    <x v="1"/>
    <x v="0"/>
    <s v="Innanlands"/>
    <m/>
  </r>
  <r>
    <s v="Bolungarvík"/>
    <s v="Ísafjörður"/>
    <n v="400"/>
    <x v="18"/>
    <s v="Vestfirðir"/>
    <x v="12"/>
    <x v="4"/>
    <s v="Sala utan svæðis - flj."/>
    <n v="33072"/>
    <n v="28.805712"/>
    <x v="1"/>
    <x v="2"/>
    <s v="Innanlands"/>
    <m/>
  </r>
  <r>
    <s v="Bolungarvík"/>
    <s v="Ísafjörður"/>
    <n v="400"/>
    <x v="18"/>
    <s v="Vestfirðir"/>
    <x v="9"/>
    <x v="3"/>
    <s v="Sala utan svæðis - flj."/>
    <n v="143507"/>
    <n v="124.13355499999999"/>
    <x v="1"/>
    <x v="2"/>
    <s v="Innanlands"/>
    <m/>
  </r>
  <r>
    <s v="Bolungarvík"/>
    <s v="Ísafjörður"/>
    <n v="400"/>
    <x v="18"/>
    <s v="Vestfirðir"/>
    <x v="10"/>
    <x v="3"/>
    <s v="Sala utan svæðis - flj."/>
    <n v="1712895"/>
    <n v="1481.6541750000001"/>
    <x v="1"/>
    <x v="2"/>
    <s v="Innanlands"/>
    <m/>
  </r>
  <r>
    <s v="Ísafjörður"/>
    <s v="Ísafjörður"/>
    <n v="400"/>
    <x v="18"/>
    <s v="Vestfirðir"/>
    <x v="8"/>
    <x v="3"/>
    <s v="Sala ekki flutningsjöfnuð"/>
    <n v="101822"/>
    <n v="88.076030000000003"/>
    <x v="5"/>
    <x v="2"/>
    <s v="Millilanda"/>
    <m/>
  </r>
  <r>
    <s v="Ísafjörður"/>
    <s v="Ísafjörður"/>
    <n v="400"/>
    <x v="18"/>
    <s v="Vestfirðir"/>
    <x v="9"/>
    <x v="3"/>
    <s v="Sala ekki flutningsjöfnuð"/>
    <n v="468859"/>
    <n v="405.56303499999996"/>
    <x v="5"/>
    <x v="2"/>
    <s v="Millilanda"/>
    <m/>
  </r>
  <r>
    <s v="Ísafjörður"/>
    <s v="Ísafjörður"/>
    <n v="400"/>
    <x v="18"/>
    <s v="Vestfirðir"/>
    <x v="1"/>
    <x v="0"/>
    <s v="Sala ekki flutningsjöfnuð"/>
    <n v="729"/>
    <n v="0.54674999999999996"/>
    <x v="1"/>
    <x v="0"/>
    <s v="Millilanda"/>
    <m/>
  </r>
  <r>
    <s v="Ísafjörður"/>
    <s v="Ísafjörður"/>
    <n v="400"/>
    <x v="18"/>
    <s v="Vestfirðir"/>
    <x v="1"/>
    <x v="0"/>
    <s v="Sala innan svæðis - flj."/>
    <n v="63262"/>
    <n v="47.4465"/>
    <x v="1"/>
    <x v="0"/>
    <s v="Innanlands"/>
    <m/>
  </r>
  <r>
    <s v="Ísafjörður"/>
    <s v="Ísafjörður"/>
    <n v="400"/>
    <x v="18"/>
    <s v="Vestfirðir"/>
    <x v="7"/>
    <x v="3"/>
    <s v="Sala innan svæðis - flj."/>
    <n v="720604"/>
    <n v="623.32245999999998"/>
    <x v="1"/>
    <x v="0"/>
    <s v="Innanlands"/>
    <m/>
  </r>
  <r>
    <s v="Ísafjörður"/>
    <s v="Ísafjörður"/>
    <n v="400"/>
    <x v="18"/>
    <s v="Vestfirðir"/>
    <x v="8"/>
    <x v="3"/>
    <s v="Sala innan svæðis - flj."/>
    <n v="2854510"/>
    <n v="2469.1511499999997"/>
    <x v="1"/>
    <x v="2"/>
    <s v="Innanlands"/>
    <m/>
  </r>
  <r>
    <s v="Ísafjörður"/>
    <s v="Ísafjörður"/>
    <n v="400"/>
    <x v="18"/>
    <s v="Vestfirðir"/>
    <x v="9"/>
    <x v="3"/>
    <s v="Sala innan svæðis - flj."/>
    <n v="1966745"/>
    <n v="1701.2344250000001"/>
    <x v="1"/>
    <x v="2"/>
    <s v="Innanlands"/>
    <m/>
  </r>
  <r>
    <s v="Ísafjörður"/>
    <s v="Ísafjörður"/>
    <n v="400"/>
    <x v="18"/>
    <s v="Vestfirðir"/>
    <x v="10"/>
    <x v="3"/>
    <s v="Sala innan svæðis - flj."/>
    <n v="276363"/>
    <n v="239.05399499999999"/>
    <x v="1"/>
    <x v="2"/>
    <s v="Innanlands"/>
    <m/>
  </r>
  <r>
    <s v="Ísafjörður"/>
    <s v="Þingeyri"/>
    <n v="470"/>
    <x v="18"/>
    <s v="Vestfirðir"/>
    <x v="6"/>
    <x v="3"/>
    <s v="Sala utan svæðis - flj."/>
    <n v="4501"/>
    <n v="3.8933649999999997"/>
    <x v="6"/>
    <x v="2"/>
    <s v="Innanlands"/>
    <m/>
  </r>
  <r>
    <s v="Reykjavík"/>
    <s v="Ísafjörður"/>
    <n v="400"/>
    <x v="18"/>
    <s v="Vestfirðir"/>
    <x v="1"/>
    <x v="0"/>
    <s v="Sala ekki flutningsjöfnuð"/>
    <n v="121"/>
    <n v="9.0749999999999997E-2"/>
    <x v="1"/>
    <x v="0"/>
    <s v="Millilanda"/>
    <m/>
  </r>
  <r>
    <s v="Reykjavík"/>
    <s v="Ísafjörður"/>
    <n v="400"/>
    <x v="18"/>
    <s v="Vestfirðir"/>
    <x v="1"/>
    <x v="0"/>
    <s v="Sala innan svæðis - flj."/>
    <n v="0"/>
    <n v="0"/>
    <x v="1"/>
    <x v="0"/>
    <s v="Innanlands"/>
    <m/>
  </r>
  <r>
    <s v="Patreksfjörður"/>
    <s v="Þingeyri"/>
    <n v="470"/>
    <x v="18"/>
    <s v="Vestfirðir"/>
    <x v="6"/>
    <x v="3"/>
    <s v="Sala utan svæðis - flj."/>
    <n v="1128"/>
    <n v="0.97572000000000003"/>
    <x v="6"/>
    <x v="2"/>
    <s v="Innanlands"/>
    <m/>
  </r>
  <r>
    <s v="Ísafjörður"/>
    <s v="Ísafjörður"/>
    <n v="400"/>
    <x v="18"/>
    <s v="Vestfirðir"/>
    <x v="9"/>
    <x v="3"/>
    <s v="Sala ekki flutningsjöfnuð"/>
    <n v="312415"/>
    <n v="270.23897499999998"/>
    <x v="3"/>
    <x v="2"/>
    <s v="Millilanda"/>
    <m/>
  </r>
  <r>
    <s v="Reykjavík"/>
    <s v="Þingeyri"/>
    <n v="470"/>
    <x v="18"/>
    <s v="Vestfirðir"/>
    <x v="6"/>
    <x v="3"/>
    <s v="Sala utan svæðis - flj."/>
    <n v="73012"/>
    <n v="63.155379999999994"/>
    <x v="6"/>
    <x v="2"/>
    <s v="Innanlands"/>
    <m/>
  </r>
  <r>
    <s v="Ísafjörður"/>
    <s v="Ísafjörður"/>
    <n v="400"/>
    <x v="18"/>
    <s v="Vestfirðir"/>
    <x v="6"/>
    <x v="3"/>
    <s v="Sala ekki flutningsjöfnuð"/>
    <n v="2992"/>
    <n v="2.5880799999999997"/>
    <x v="6"/>
    <x v="2"/>
    <s v="Millilanda"/>
    <m/>
  </r>
  <r>
    <s v="Söludælur"/>
    <s v="Ísafjarðarflugvöllur"/>
    <n v="400"/>
    <x v="18"/>
    <s v="Vestfirðir"/>
    <x v="3"/>
    <x v="1"/>
    <s v="Sala ekki flutningsjöfnuð"/>
    <n v="223"/>
    <n v="0.16256700000000002"/>
    <x v="1"/>
    <x v="1"/>
    <s v="Millilanda"/>
    <m/>
  </r>
  <r>
    <s v="Söludælur"/>
    <s v="Ísafjarðarflugvöllur"/>
    <n v="400"/>
    <x v="18"/>
    <s v="Vestfirðir"/>
    <x v="3"/>
    <x v="1"/>
    <s v="Sala innan svæðis - flj."/>
    <n v="8900"/>
    <n v="6.4880999999999993"/>
    <x v="1"/>
    <x v="1"/>
    <s v="Innanlands"/>
    <m/>
  </r>
  <r>
    <s v="Söludælur"/>
    <s v="Ísafjarðarflugvöllur"/>
    <n v="400"/>
    <x v="18"/>
    <s v="Vestfirðir"/>
    <x v="4"/>
    <x v="2"/>
    <s v="Sala ekki flutningsjöfnuð"/>
    <n v="14471"/>
    <n v="11.72151"/>
    <x v="1"/>
    <x v="1"/>
    <s v="Millilanda"/>
    <m/>
  </r>
  <r>
    <s v="Söludælur"/>
    <s v="Ísafjarðarflugvöllur"/>
    <n v="400"/>
    <x v="18"/>
    <s v="Vestfirðir"/>
    <x v="4"/>
    <x v="2"/>
    <s v="Sala innan svæðis - flj."/>
    <n v="17881"/>
    <n v="14.483610000000001"/>
    <x v="1"/>
    <x v="1"/>
    <s v="Innanlands"/>
    <m/>
  </r>
  <r>
    <s v="Söludælur"/>
    <s v="Ísafjörður"/>
    <n v="400"/>
    <x v="18"/>
    <s v="Vestfirðir"/>
    <x v="1"/>
    <x v="0"/>
    <s v="Sala innan svæðis - flj."/>
    <n v="1075773"/>
    <n v="806.82974999999999"/>
    <x v="1"/>
    <x v="0"/>
    <s v="Innanlands"/>
    <m/>
  </r>
  <r>
    <s v="Söludælur"/>
    <s v="Ísafjörður"/>
    <n v="400"/>
    <x v="18"/>
    <s v="Vestfirðir"/>
    <x v="7"/>
    <x v="3"/>
    <s v="Sala innan svæðis - flj."/>
    <n v="516905"/>
    <n v="447.12282500000003"/>
    <x v="1"/>
    <x v="0"/>
    <s v="Innanlands"/>
    <m/>
  </r>
  <r>
    <s v="Söludælur"/>
    <s v="Ísafjörður"/>
    <n v="400"/>
    <x v="18"/>
    <s v="Vestfirðir"/>
    <x v="1"/>
    <x v="0"/>
    <s v="Sala innan svæðis - flj."/>
    <n v="541790"/>
    <n v="406.34249999999997"/>
    <x v="1"/>
    <x v="0"/>
    <s v="Innanlands"/>
    <m/>
  </r>
  <r>
    <s v="Söludælur"/>
    <s v="Ísafjörður"/>
    <n v="400"/>
    <x v="18"/>
    <s v="Vestfirðir"/>
    <x v="7"/>
    <x v="3"/>
    <s v="Sala innan svæðis - flj."/>
    <n v="320255"/>
    <n v="277.02057500000001"/>
    <x v="1"/>
    <x v="0"/>
    <s v="Innanlands"/>
    <m/>
  </r>
  <r>
    <s v="Ísafjörður"/>
    <s v="Ísafjörður"/>
    <n v="400"/>
    <x v="18"/>
    <s v="Vestfirðir"/>
    <x v="9"/>
    <x v="3"/>
    <s v="Sala ekki flutningsjöfnuð"/>
    <n v="283151"/>
    <n v="244.92561499999999"/>
    <x v="0"/>
    <x v="2"/>
    <s v="Millilanda"/>
    <m/>
  </r>
  <r>
    <s v="Söludælur"/>
    <s v="Bolungarvík"/>
    <n v="415"/>
    <x v="3"/>
    <s v="Vestfirðir"/>
    <x v="6"/>
    <x v="3"/>
    <s v="Sala innan svæðis - flj."/>
    <n v="10413"/>
    <n v="9.0072450000000011"/>
    <x v="1"/>
    <x v="0"/>
    <s v="Innanlands"/>
    <m/>
  </r>
  <r>
    <s v="Bolungarvík"/>
    <s v="Bolungarvík"/>
    <n v="415"/>
    <x v="3"/>
    <s v="Vestfirðir"/>
    <x v="6"/>
    <x v="3"/>
    <s v="Sala ekki flutningsjöfnuð"/>
    <n v="4551"/>
    <n v="3.9366149999999998"/>
    <x v="1"/>
    <x v="3"/>
    <s v="Millilanda"/>
    <m/>
  </r>
  <r>
    <s v="Bolungarvík"/>
    <s v="Bolungarvík"/>
    <n v="415"/>
    <x v="3"/>
    <s v="Vestfirðir"/>
    <x v="6"/>
    <x v="3"/>
    <s v="Sala innan svæðis - flj."/>
    <n v="202191"/>
    <n v="174.89521500000001"/>
    <x v="1"/>
    <x v="3"/>
    <s v="Innanlands"/>
    <m/>
  </r>
  <r>
    <s v="Bolungarvík"/>
    <s v="Bolungarvík"/>
    <n v="415"/>
    <x v="3"/>
    <s v="Vestfirðir"/>
    <x v="10"/>
    <x v="3"/>
    <s v="Sala ekki flutningsjöfnuð"/>
    <n v="90068"/>
    <n v="77.908819999999992"/>
    <x v="1"/>
    <x v="2"/>
    <s v="Millilanda"/>
    <m/>
  </r>
  <r>
    <s v="Reykjavík"/>
    <s v="Bolungarvík"/>
    <n v="415"/>
    <x v="3"/>
    <s v="Vestfirðir"/>
    <x v="6"/>
    <x v="3"/>
    <s v="Sala utan svæðis - flj."/>
    <n v="342040"/>
    <n v="295.8646"/>
    <x v="1"/>
    <x v="2"/>
    <s v="Innanlands"/>
    <m/>
  </r>
  <r>
    <s v="Bolungarvík"/>
    <s v="Bolungarvík"/>
    <n v="415"/>
    <x v="3"/>
    <s v="Vestfirðir"/>
    <x v="7"/>
    <x v="3"/>
    <s v="Sala innan svæðis - flj."/>
    <n v="3743"/>
    <n v="3.237695"/>
    <x v="1"/>
    <x v="0"/>
    <s v="Innanlands"/>
    <m/>
  </r>
  <r>
    <s v="Bolungarvík"/>
    <s v="Bolungarvík"/>
    <n v="415"/>
    <x v="3"/>
    <s v="Vestfirðir"/>
    <x v="12"/>
    <x v="4"/>
    <s v="Sala innan svæðis - flj."/>
    <n v="108873"/>
    <n v="94.828383000000002"/>
    <x v="1"/>
    <x v="2"/>
    <s v="Innanlands"/>
    <m/>
  </r>
  <r>
    <s v="Bolungarvík"/>
    <s v="Bolungarvík"/>
    <n v="415"/>
    <x v="3"/>
    <s v="Vestfirðir"/>
    <x v="9"/>
    <x v="3"/>
    <s v="Sala innan svæðis - flj."/>
    <n v="-55374"/>
    <n v="0"/>
    <x v="1"/>
    <x v="2"/>
    <s v="Innanlands"/>
    <m/>
  </r>
  <r>
    <s v="Bolungarvík"/>
    <s v="Bolungarvík"/>
    <n v="415"/>
    <x v="3"/>
    <s v="Vestfirðir"/>
    <x v="10"/>
    <x v="3"/>
    <s v="Sala innan svæðis - flj."/>
    <n v="175638"/>
    <n v="151.92687000000001"/>
    <x v="1"/>
    <x v="2"/>
    <s v="Innanlands"/>
    <m/>
  </r>
  <r>
    <s v="Ísafjörður"/>
    <s v="Bolungarvík"/>
    <n v="415"/>
    <x v="3"/>
    <s v="Vestfirðir"/>
    <x v="7"/>
    <x v="3"/>
    <s v="Sala utan svæðis - flj."/>
    <n v="74413"/>
    <n v="64.367244999999997"/>
    <x v="1"/>
    <x v="0"/>
    <s v="Innanlands"/>
    <m/>
  </r>
  <r>
    <s v="Ísafjörður"/>
    <s v="Bolungarvík"/>
    <n v="415"/>
    <x v="3"/>
    <s v="Vestfirðir"/>
    <x v="9"/>
    <x v="3"/>
    <s v="Sala utan svæðis - flj."/>
    <n v="815855"/>
    <n v="705.71457499999997"/>
    <x v="1"/>
    <x v="2"/>
    <s v="Innanlands"/>
    <m/>
  </r>
  <r>
    <s v="Reykjavík"/>
    <s v="Bolungarvík"/>
    <n v="415"/>
    <x v="3"/>
    <s v="Vestfirðir"/>
    <x v="7"/>
    <x v="3"/>
    <s v="Sala utan svæðis - flj."/>
    <n v="49031"/>
    <n v="42.411815000000004"/>
    <x v="1"/>
    <x v="0"/>
    <s v="Innanlands"/>
    <m/>
  </r>
  <r>
    <s v="Reykjavík"/>
    <s v="Bolungarvík"/>
    <n v="415"/>
    <x v="3"/>
    <s v="Vestfirðir"/>
    <x v="10"/>
    <x v="3"/>
    <s v="Sala utan svæðis - flj."/>
    <n v="222948"/>
    <n v="192.85002"/>
    <x v="1"/>
    <x v="2"/>
    <s v="Innanlands"/>
    <m/>
  </r>
  <r>
    <s v="Söludælur"/>
    <s v="Bolungarvík"/>
    <n v="415"/>
    <x v="3"/>
    <s v="Vestfirðir"/>
    <x v="1"/>
    <x v="0"/>
    <s v="Sala innan svæðis - flj."/>
    <n v="309404"/>
    <n v="232.053"/>
    <x v="1"/>
    <x v="0"/>
    <s v="Innanlands"/>
    <m/>
  </r>
  <r>
    <s v="Söludælur"/>
    <s v="Bolungarvík"/>
    <n v="415"/>
    <x v="3"/>
    <s v="Vestfirðir"/>
    <x v="7"/>
    <x v="3"/>
    <s v="Sala innan svæðis - flj."/>
    <n v="292163"/>
    <n v="252.72099499999999"/>
    <x v="1"/>
    <x v="0"/>
    <s v="Innanlands"/>
    <m/>
  </r>
  <r>
    <s v="Söludælur"/>
    <s v="Bolungarvík"/>
    <n v="415"/>
    <x v="3"/>
    <s v="Vestfirðir"/>
    <x v="6"/>
    <x v="3"/>
    <s v="Sala innan svæðis - flj."/>
    <n v="51083"/>
    <n v="44.186794999999996"/>
    <x v="2"/>
    <x v="0"/>
    <s v="Innanlands"/>
    <m/>
  </r>
  <r>
    <s v="Bolungarvík"/>
    <s v="Bolungarvík"/>
    <n v="415"/>
    <x v="3"/>
    <s v="Vestfirðir"/>
    <x v="6"/>
    <x v="3"/>
    <s v="Sala innan svæðis - flj."/>
    <n v="339268"/>
    <n v="293.46681999999998"/>
    <x v="2"/>
    <x v="2"/>
    <s v="Innanlands"/>
    <m/>
  </r>
  <r>
    <s v="Ísafjörður"/>
    <s v="Bolungarvík"/>
    <n v="415"/>
    <x v="3"/>
    <s v="Vestfirðir"/>
    <x v="6"/>
    <x v="3"/>
    <s v="Sala utan svæðis - flj."/>
    <n v="25086"/>
    <n v="21.699390000000001"/>
    <x v="2"/>
    <x v="2"/>
    <s v="Innanlands"/>
    <m/>
  </r>
  <r>
    <s v="Reykjavík"/>
    <s v="Bolungarvík"/>
    <n v="415"/>
    <x v="3"/>
    <s v="Vestfirðir"/>
    <x v="6"/>
    <x v="3"/>
    <s v="Sala utan svæðis - flj."/>
    <n v="295479"/>
    <n v="255.58933500000001"/>
    <x v="2"/>
    <x v="3"/>
    <s v="Innanlands"/>
    <m/>
  </r>
  <r>
    <s v="Bolungarvík"/>
    <s v="Bolungarvík"/>
    <n v="415"/>
    <x v="3"/>
    <s v="Vestfirðir"/>
    <x v="6"/>
    <x v="3"/>
    <s v="Sala ekki flutningsjöfnuð"/>
    <n v="3923"/>
    <n v="3.3933949999999999"/>
    <x v="2"/>
    <x v="3"/>
    <s v="Millilanda"/>
    <m/>
  </r>
  <r>
    <s v="Bolungarvík"/>
    <s v="Bolungarvík"/>
    <n v="415"/>
    <x v="3"/>
    <s v="Vestfirðir"/>
    <x v="9"/>
    <x v="3"/>
    <s v="Sala ekki flutningsjöfnuð"/>
    <n v="146953"/>
    <n v="127.114345"/>
    <x v="2"/>
    <x v="2"/>
    <s v="Millilanda"/>
    <m/>
  </r>
  <r>
    <s v="Bolungarvík"/>
    <s v="Bolungarvík"/>
    <n v="415"/>
    <x v="3"/>
    <s v="Vestfirðir"/>
    <x v="4"/>
    <x v="2"/>
    <s v="Sala innan svæðis - flj."/>
    <n v="2135"/>
    <n v="1.7293500000000002"/>
    <x v="2"/>
    <x v="1"/>
    <s v="Innanlands"/>
    <m/>
  </r>
  <r>
    <s v="Bolungarvík"/>
    <s v="Bolungarvík"/>
    <n v="415"/>
    <x v="3"/>
    <s v="Vestfirðir"/>
    <x v="7"/>
    <x v="3"/>
    <s v="Sala innan svæðis - flj."/>
    <n v="45313"/>
    <n v="39.195745000000002"/>
    <x v="2"/>
    <x v="0"/>
    <s v="Innanlands"/>
    <m/>
  </r>
  <r>
    <s v="Bolungarvík"/>
    <s v="Bolungarvík"/>
    <n v="415"/>
    <x v="3"/>
    <s v="Vestfirðir"/>
    <x v="12"/>
    <x v="4"/>
    <s v="Sala innan svæðis - flj."/>
    <n v="110201"/>
    <n v="95.985070999999991"/>
    <x v="2"/>
    <x v="2"/>
    <s v="Innanlands"/>
    <m/>
  </r>
  <r>
    <s v="Bolungarvík"/>
    <s v="Bolungarvík"/>
    <n v="415"/>
    <x v="3"/>
    <s v="Vestfirðir"/>
    <x v="9"/>
    <x v="3"/>
    <s v="Sala innan svæðis - flj."/>
    <n v="28868"/>
    <n v="24.97082"/>
    <x v="2"/>
    <x v="2"/>
    <s v="Innanlands"/>
    <m/>
  </r>
  <r>
    <s v="Bolungarvík"/>
    <s v="Bolungarvík"/>
    <n v="415"/>
    <x v="3"/>
    <s v="Vestfirðir"/>
    <x v="10"/>
    <x v="3"/>
    <s v="Sala innan svæðis - flj."/>
    <n v="132138"/>
    <n v="114.29937"/>
    <x v="2"/>
    <x v="2"/>
    <s v="Innanlands"/>
    <m/>
  </r>
  <r>
    <s v="Ísafjörður"/>
    <s v="Bolungarvík"/>
    <n v="415"/>
    <x v="3"/>
    <s v="Vestfirðir"/>
    <x v="7"/>
    <x v="3"/>
    <s v="Sala utan svæðis - flj."/>
    <n v="4546"/>
    <n v="3.9322900000000001"/>
    <x v="2"/>
    <x v="0"/>
    <s v="Innanlands"/>
    <m/>
  </r>
  <r>
    <s v="Ísafjörður"/>
    <s v="Bolungarvík"/>
    <n v="415"/>
    <x v="3"/>
    <s v="Vestfirðir"/>
    <x v="9"/>
    <x v="3"/>
    <s v="Sala utan svæðis - flj."/>
    <n v="68475"/>
    <n v="59.230874999999997"/>
    <x v="2"/>
    <x v="2"/>
    <s v="Innanlands"/>
    <m/>
  </r>
  <r>
    <s v="Ísafjörður"/>
    <s v="Bolungarvík"/>
    <n v="415"/>
    <x v="3"/>
    <s v="Vestfirðir"/>
    <x v="10"/>
    <x v="3"/>
    <s v="Sala utan svæðis - flj."/>
    <n v="1040272"/>
    <n v="899.83528000000001"/>
    <x v="2"/>
    <x v="2"/>
    <s v="Innanlands"/>
    <m/>
  </r>
  <r>
    <s v="Reykjavík"/>
    <s v="Bolungarvík"/>
    <n v="415"/>
    <x v="3"/>
    <s v="Vestfirðir"/>
    <x v="1"/>
    <x v="0"/>
    <s v="Sala utan svæðis - flj."/>
    <n v="400"/>
    <n v="0.3"/>
    <x v="2"/>
    <x v="0"/>
    <s v="Innanlands"/>
    <m/>
  </r>
  <r>
    <s v="Reykjavík"/>
    <s v="Bolungarvík"/>
    <n v="415"/>
    <x v="3"/>
    <s v="Vestfirðir"/>
    <x v="4"/>
    <x v="2"/>
    <s v="Sala utan svæðis - flj."/>
    <n v="1594"/>
    <n v="1.2911400000000002"/>
    <x v="2"/>
    <x v="1"/>
    <s v="Innanlands"/>
    <m/>
  </r>
  <r>
    <s v="Reykjavík"/>
    <s v="Bolungarvík"/>
    <n v="415"/>
    <x v="3"/>
    <s v="Vestfirðir"/>
    <x v="10"/>
    <x v="3"/>
    <s v="Sala utan svæðis - flj."/>
    <n v="122109"/>
    <n v="105.624285"/>
    <x v="2"/>
    <x v="2"/>
    <s v="Innanlands"/>
    <m/>
  </r>
  <r>
    <s v="Söludælur"/>
    <s v="Bolungarvík"/>
    <n v="415"/>
    <x v="3"/>
    <s v="Vestfirðir"/>
    <x v="1"/>
    <x v="0"/>
    <s v="Sala innan svæðis - flj."/>
    <n v="285820"/>
    <n v="214.36500000000001"/>
    <x v="2"/>
    <x v="0"/>
    <s v="Innanlands"/>
    <m/>
  </r>
  <r>
    <s v="Söludælur"/>
    <s v="Bolungarvík"/>
    <n v="415"/>
    <x v="3"/>
    <s v="Vestfirðir"/>
    <x v="7"/>
    <x v="3"/>
    <s v="Sala innan svæðis - flj."/>
    <n v="255799"/>
    <n v="221.26613500000002"/>
    <x v="2"/>
    <x v="0"/>
    <s v="Innanlands"/>
    <m/>
  </r>
  <r>
    <s v="Söludælur"/>
    <s v="Bolungarvík"/>
    <n v="415"/>
    <x v="3"/>
    <s v="Vestfirðir"/>
    <x v="6"/>
    <x v="3"/>
    <s v="Sala innan svæðis - flj."/>
    <n v="60289"/>
    <n v="52.149985000000001"/>
    <x v="4"/>
    <x v="0"/>
    <s v="Innanlands"/>
    <m/>
  </r>
  <r>
    <s v="Bolungarvík"/>
    <s v="Bolungarvík"/>
    <n v="415"/>
    <x v="3"/>
    <s v="Vestfirðir"/>
    <x v="6"/>
    <x v="3"/>
    <s v="Sala innan svæðis - flj."/>
    <n v="448337"/>
    <n v="387.81150500000001"/>
    <x v="4"/>
    <x v="2"/>
    <s v="Innanlands"/>
    <m/>
  </r>
  <r>
    <s v="Ísafjörður"/>
    <s v="Bolungarvík"/>
    <n v="415"/>
    <x v="3"/>
    <s v="Vestfirðir"/>
    <x v="6"/>
    <x v="3"/>
    <s v="Sala innan svæðis - flj."/>
    <n v="860"/>
    <n v="0.74390000000000001"/>
    <x v="4"/>
    <x v="3"/>
    <s v="Innanlands"/>
    <m/>
  </r>
  <r>
    <s v="Ísafjörður"/>
    <s v="Bolungarvík"/>
    <n v="415"/>
    <x v="3"/>
    <s v="Vestfirðir"/>
    <x v="6"/>
    <x v="3"/>
    <s v="Sala utan svæðis - flj."/>
    <n v="170607"/>
    <n v="147.57505499999999"/>
    <x v="4"/>
    <x v="3"/>
    <s v="Innanlands"/>
    <m/>
  </r>
  <r>
    <s v="Reykjavík"/>
    <s v="Bolungarvík"/>
    <n v="415"/>
    <x v="3"/>
    <s v="Vestfirðir"/>
    <x v="6"/>
    <x v="3"/>
    <s v="Sala utan svæðis - flj."/>
    <n v="92208"/>
    <n v="79.759919999999994"/>
    <x v="4"/>
    <x v="2"/>
    <s v="Innanlands"/>
    <m/>
  </r>
  <r>
    <s v="Bolungarvík"/>
    <s v="Bolungarvík"/>
    <n v="415"/>
    <x v="3"/>
    <s v="Vestfirðir"/>
    <x v="6"/>
    <x v="3"/>
    <s v="Sala ekki flutningsjöfnuð"/>
    <n v="1514"/>
    <n v="1.3096099999999999"/>
    <x v="4"/>
    <x v="3"/>
    <s v="Millilanda"/>
    <m/>
  </r>
  <r>
    <s v="Bolungarvík"/>
    <s v="Bolungarvík"/>
    <n v="415"/>
    <x v="3"/>
    <s v="Vestfirðir"/>
    <x v="7"/>
    <x v="3"/>
    <s v="Sala innan svæðis - flj."/>
    <n v="5065"/>
    <n v="4.3812250000000006"/>
    <x v="4"/>
    <x v="0"/>
    <s v="Innanlands"/>
    <m/>
  </r>
  <r>
    <s v="Bolungarvík"/>
    <s v="Bolungarvík"/>
    <n v="415"/>
    <x v="3"/>
    <s v="Vestfirðir"/>
    <x v="12"/>
    <x v="4"/>
    <s v="Sala innan svæðis - flj."/>
    <n v="9984"/>
    <n v="8.6960639999999998"/>
    <x v="4"/>
    <x v="2"/>
    <s v="Innanlands"/>
    <m/>
  </r>
  <r>
    <s v="Bolungarvík"/>
    <s v="Bolungarvík"/>
    <n v="415"/>
    <x v="3"/>
    <s v="Vestfirðir"/>
    <x v="9"/>
    <x v="3"/>
    <s v="Sala innan svæðis - flj."/>
    <n v="18196"/>
    <n v="15.73954"/>
    <x v="4"/>
    <x v="2"/>
    <s v="Innanlands"/>
    <m/>
  </r>
  <r>
    <s v="Bolungarvík"/>
    <s v="Bolungarvík"/>
    <n v="415"/>
    <x v="3"/>
    <s v="Vestfirðir"/>
    <x v="10"/>
    <x v="3"/>
    <s v="Sala innan svæðis - flj."/>
    <n v="311231"/>
    <n v="269.21481499999999"/>
    <x v="4"/>
    <x v="2"/>
    <s v="Innanlands"/>
    <m/>
  </r>
  <r>
    <s v="Bolungarvík"/>
    <s v="Bolungarvík"/>
    <n v="415"/>
    <x v="3"/>
    <s v="Vestfirðir"/>
    <x v="10"/>
    <x v="3"/>
    <s v="Sala utan svæðis - flj."/>
    <n v="209680"/>
    <n v="181.37320000000003"/>
    <x v="4"/>
    <x v="2"/>
    <s v="Innanlands"/>
    <m/>
  </r>
  <r>
    <s v="Ísafjörður"/>
    <s v="Bolungarvík"/>
    <n v="415"/>
    <x v="3"/>
    <s v="Vestfirðir"/>
    <x v="7"/>
    <x v="3"/>
    <s v="Sala utan svæðis - flj."/>
    <n v="101"/>
    <n v="8.7364999999999998E-2"/>
    <x v="4"/>
    <x v="0"/>
    <s v="Innanlands"/>
    <m/>
  </r>
  <r>
    <s v="Ísafjörður"/>
    <s v="Bolungarvík"/>
    <n v="415"/>
    <x v="3"/>
    <s v="Vestfirðir"/>
    <x v="10"/>
    <x v="3"/>
    <s v="Sala utan svæðis - flj."/>
    <n v="975397"/>
    <n v="843.71840500000008"/>
    <x v="4"/>
    <x v="2"/>
    <s v="Innanlands"/>
    <m/>
  </r>
  <r>
    <s v="Reykjavík"/>
    <s v="Bolungarvík"/>
    <n v="415"/>
    <x v="3"/>
    <s v="Vestfirðir"/>
    <x v="10"/>
    <x v="3"/>
    <s v="Sala utan svæðis - flj."/>
    <n v="102532"/>
    <n v="88.690179999999998"/>
    <x v="4"/>
    <x v="2"/>
    <s v="Innanlands"/>
    <m/>
  </r>
  <r>
    <s v="Söludælur"/>
    <s v="Bolungarvík"/>
    <n v="415"/>
    <x v="3"/>
    <s v="Vestfirðir"/>
    <x v="1"/>
    <x v="0"/>
    <s v="Sala innan svæðis - flj."/>
    <n v="273983"/>
    <n v="205.48724999999999"/>
    <x v="4"/>
    <x v="0"/>
    <s v="Innanlands"/>
    <m/>
  </r>
  <r>
    <s v="Söludælur"/>
    <s v="Bolungarvík"/>
    <n v="415"/>
    <x v="3"/>
    <s v="Vestfirðir"/>
    <x v="7"/>
    <x v="3"/>
    <s v="Sala innan svæðis - flj."/>
    <n v="239616"/>
    <n v="207.26784000000001"/>
    <x v="4"/>
    <x v="0"/>
    <s v="Innanlands"/>
    <m/>
  </r>
  <r>
    <s v="Söludælur"/>
    <s v="Bolungarvík"/>
    <n v="415"/>
    <x v="3"/>
    <s v="Vestfirðir"/>
    <x v="6"/>
    <x v="3"/>
    <s v="Sala innan svæðis - flj."/>
    <n v="76687"/>
    <n v="66.334254999999999"/>
    <x v="6"/>
    <x v="0"/>
    <s v="Innanlands"/>
    <m/>
  </r>
  <r>
    <s v="Akureyri"/>
    <s v="Bolungarvík"/>
    <n v="415"/>
    <x v="3"/>
    <s v="Vestfirðir"/>
    <x v="6"/>
    <x v="3"/>
    <s v="Sala utan svæðis - flj."/>
    <n v="7876"/>
    <n v="6.8127399999999998"/>
    <x v="6"/>
    <x v="3"/>
    <s v="Innanlands"/>
    <m/>
  </r>
  <r>
    <s v="Bolungarvík"/>
    <s v="Bolungarvík"/>
    <n v="415"/>
    <x v="3"/>
    <s v="Vestfirðir"/>
    <x v="6"/>
    <x v="3"/>
    <s v="Sala innan svæðis - flj."/>
    <n v="417426"/>
    <n v="361.07348999999999"/>
    <x v="6"/>
    <x v="2"/>
    <s v="Innanlands"/>
    <m/>
  </r>
  <r>
    <s v="Reykjavík"/>
    <s v="Höfuðborgarsvæðið"/>
    <n v="101"/>
    <x v="0"/>
    <s v="Höfuðborgarsvæðið"/>
    <x v="6"/>
    <x v="3"/>
    <s v="Sala innan svæðis - flj."/>
    <n v="1233099"/>
    <n v="1066.630635"/>
    <x v="9"/>
    <x v="2"/>
    <s v="Innanlands"/>
    <s v="Einni færslu skipt í tvennt til að geta flokkað betur"/>
  </r>
  <r>
    <s v="Reykjavík"/>
    <s v="Höfuðborgarsvæðið"/>
    <n v="101"/>
    <x v="0"/>
    <s v="Höfuðborgarsvæðið"/>
    <x v="6"/>
    <x v="3"/>
    <s v="Sala innan svæðis - flj."/>
    <n v="1233099"/>
    <n v="1066.630635"/>
    <x v="9"/>
    <x v="3"/>
    <s v="Innanlands"/>
    <s v="Einni færslu skipt í tvennt til að geta flokkað betur"/>
  </r>
  <r>
    <s v="Patreksfjörður"/>
    <s v="Bolungarvík"/>
    <n v="415"/>
    <x v="3"/>
    <s v="Vestfirðir"/>
    <x v="6"/>
    <x v="3"/>
    <s v="Sala innan svæðis - flj."/>
    <n v="1259"/>
    <n v="1.089035"/>
    <x v="6"/>
    <x v="3"/>
    <s v="Innanlands"/>
    <m/>
  </r>
  <r>
    <s v="Reykjavík"/>
    <s v="Bolungarvík"/>
    <n v="415"/>
    <x v="3"/>
    <s v="Vestfirðir"/>
    <x v="6"/>
    <x v="3"/>
    <s v="Sala utan svæðis - flj."/>
    <n v="50274"/>
    <n v="43.487010000000005"/>
    <x v="6"/>
    <x v="2"/>
    <s v="Innanlands"/>
    <m/>
  </r>
  <r>
    <s v="Bolungarvík"/>
    <s v="Bolungarvík"/>
    <n v="415"/>
    <x v="3"/>
    <s v="Vestfirðir"/>
    <x v="6"/>
    <x v="3"/>
    <s v="Sala ekki flutningsjöfnuð"/>
    <n v="300"/>
    <n v="0.25950000000000001"/>
    <x v="6"/>
    <x v="3"/>
    <s v="Millilanda"/>
    <m/>
  </r>
  <r>
    <s v="Bolungarvík"/>
    <s v="Bolungarvík"/>
    <n v="415"/>
    <x v="3"/>
    <s v="Vestfirðir"/>
    <x v="10"/>
    <x v="3"/>
    <s v="Sala ekki flutningsjöfnuð"/>
    <n v="29077"/>
    <n v="25.151605"/>
    <x v="6"/>
    <x v="2"/>
    <s v="Millilanda"/>
    <m/>
  </r>
  <r>
    <s v="Bolungarvík"/>
    <s v="Bolungarvík"/>
    <n v="415"/>
    <x v="3"/>
    <s v="Vestfirðir"/>
    <x v="7"/>
    <x v="3"/>
    <s v="Sala innan svæðis - flj."/>
    <n v="683"/>
    <n v="0.59079499999999996"/>
    <x v="6"/>
    <x v="0"/>
    <s v="Innanlands"/>
    <m/>
  </r>
  <r>
    <s v="Bolungarvík"/>
    <s v="Bolungarvík"/>
    <n v="415"/>
    <x v="3"/>
    <s v="Vestfirðir"/>
    <x v="9"/>
    <x v="3"/>
    <s v="Sala innan svæðis - flj."/>
    <n v="25795"/>
    <n v="22.312674999999999"/>
    <x v="6"/>
    <x v="2"/>
    <s v="Innanlands"/>
    <m/>
  </r>
  <r>
    <s v="Bolungarvík"/>
    <s v="Bolungarvík"/>
    <n v="415"/>
    <x v="3"/>
    <s v="Vestfirðir"/>
    <x v="10"/>
    <x v="3"/>
    <s v="Sala innan svæðis - flj."/>
    <n v="409598"/>
    <n v="354.30227000000002"/>
    <x v="6"/>
    <x v="2"/>
    <s v="Innanlands"/>
    <m/>
  </r>
  <r>
    <s v="Ísafjörður"/>
    <s v="Bolungarvík"/>
    <n v="415"/>
    <x v="3"/>
    <s v="Vestfirðir"/>
    <x v="7"/>
    <x v="3"/>
    <s v="Sala utan svæðis - flj."/>
    <n v="-90"/>
    <n v="0"/>
    <x v="6"/>
    <x v="0"/>
    <s v="Innanlands"/>
    <m/>
  </r>
  <r>
    <s v="Ísafjörður"/>
    <s v="Bolungarvík"/>
    <n v="415"/>
    <x v="3"/>
    <s v="Vestfirðir"/>
    <x v="9"/>
    <x v="3"/>
    <s v="Sala utan svæðis - flj."/>
    <n v="20252"/>
    <n v="17.517979999999998"/>
    <x v="6"/>
    <x v="2"/>
    <s v="Innanlands"/>
    <m/>
  </r>
  <r>
    <s v="Ísafjörður"/>
    <s v="Bolungarvík"/>
    <n v="415"/>
    <x v="3"/>
    <s v="Vestfirðir"/>
    <x v="10"/>
    <x v="3"/>
    <s v="Sala utan svæðis - flj."/>
    <n v="839558"/>
    <n v="726.21767"/>
    <x v="6"/>
    <x v="2"/>
    <s v="Innanlands"/>
    <m/>
  </r>
  <r>
    <s v="Reykjavík"/>
    <s v="Bolungarvík"/>
    <n v="415"/>
    <x v="3"/>
    <s v="Vestfirðir"/>
    <x v="1"/>
    <x v="0"/>
    <s v="Sala utan svæðis - flj."/>
    <n v="5002"/>
    <n v="3.7515000000000001"/>
    <x v="6"/>
    <x v="0"/>
    <s v="Innanlands"/>
    <m/>
  </r>
  <r>
    <s v="Reykjavík"/>
    <s v="Bolungarvík"/>
    <n v="415"/>
    <x v="3"/>
    <s v="Vestfirðir"/>
    <x v="10"/>
    <x v="3"/>
    <s v="Sala utan svæðis - flj."/>
    <n v="88537"/>
    <n v="76.584505000000007"/>
    <x v="6"/>
    <x v="2"/>
    <s v="Innanlands"/>
    <m/>
  </r>
  <r>
    <s v="Söludælur"/>
    <s v="Bolungarvík"/>
    <n v="415"/>
    <x v="3"/>
    <s v="Vestfirðir"/>
    <x v="1"/>
    <x v="0"/>
    <s v="Sala innan svæðis - flj."/>
    <n v="272874"/>
    <n v="204.65549999999999"/>
    <x v="6"/>
    <x v="0"/>
    <s v="Innanlands"/>
    <m/>
  </r>
  <r>
    <s v="Söludælur"/>
    <s v="Bolungarvík"/>
    <n v="415"/>
    <x v="3"/>
    <s v="Vestfirðir"/>
    <x v="7"/>
    <x v="3"/>
    <s v="Sala innan svæðis - flj."/>
    <n v="260833"/>
    <n v="225.62054499999999"/>
    <x v="6"/>
    <x v="0"/>
    <s v="Innanlands"/>
    <m/>
  </r>
  <r>
    <s v="Söludælur"/>
    <s v="Bolungarvík"/>
    <n v="415"/>
    <x v="3"/>
    <s v="Vestfirðir"/>
    <x v="6"/>
    <x v="3"/>
    <s v="Sala innan svæðis - flj."/>
    <n v="84264"/>
    <n v="72.888360000000006"/>
    <x v="8"/>
    <x v="0"/>
    <s v="Innanlands"/>
    <m/>
  </r>
  <r>
    <s v="Bolungarvík"/>
    <s v="Bolungarvík"/>
    <n v="415"/>
    <x v="3"/>
    <s v="Vestfirðir"/>
    <x v="6"/>
    <x v="3"/>
    <s v="Sala innan svæðis - flj."/>
    <n v="391866"/>
    <n v="338.96408999999994"/>
    <x v="8"/>
    <x v="2"/>
    <s v="Innanlands"/>
    <m/>
  </r>
  <r>
    <s v="Reykjavík"/>
    <s v="Höfuðborgarsvæðið"/>
    <n v="101"/>
    <x v="0"/>
    <s v="Höfuðborgarsvæðið"/>
    <x v="6"/>
    <x v="3"/>
    <s v="Sala innan svæðis - flj."/>
    <n v="1363956.5"/>
    <n v="1179.8223725"/>
    <x v="7"/>
    <x v="2"/>
    <s v="Innanlands"/>
    <s v="Einni færslu skipt í tvennt til að geta flokkað betur"/>
  </r>
  <r>
    <s v="Reykjavík"/>
    <s v="Höfuðborgarsvæðið"/>
    <n v="101"/>
    <x v="0"/>
    <s v="Höfuðborgarsvæðið"/>
    <x v="6"/>
    <x v="3"/>
    <s v="Sala innan svæðis - flj."/>
    <n v="1363956.5"/>
    <n v="1179.8223725"/>
    <x v="7"/>
    <x v="3"/>
    <s v="Innanlands"/>
    <s v="Einni færslu skipt í tvennt til að geta flokkað betur"/>
  </r>
  <r>
    <s v="Reykjavík"/>
    <s v="Bolungarvík"/>
    <n v="415"/>
    <x v="3"/>
    <s v="Vestfirðir"/>
    <x v="6"/>
    <x v="3"/>
    <s v="Sala utan svæðis - flj."/>
    <n v="81339"/>
    <n v="70.358235000000008"/>
    <x v="8"/>
    <x v="2"/>
    <s v="Innanlands"/>
    <m/>
  </r>
  <r>
    <s v="Bolungarvík"/>
    <s v="Bolungarvík"/>
    <n v="415"/>
    <x v="3"/>
    <s v="Vestfirðir"/>
    <x v="7"/>
    <x v="3"/>
    <s v="Sala innan svæðis - flj."/>
    <n v="7870"/>
    <n v="6.80755"/>
    <x v="8"/>
    <x v="0"/>
    <s v="Innanlands"/>
    <m/>
  </r>
  <r>
    <s v="Bolungarvík"/>
    <s v="Bolungarvík"/>
    <n v="415"/>
    <x v="3"/>
    <s v="Vestfirðir"/>
    <x v="9"/>
    <x v="3"/>
    <s v="Sala innan svæðis - flj."/>
    <n v="1122"/>
    <n v="0.97053"/>
    <x v="8"/>
    <x v="2"/>
    <s v="Innanlands"/>
    <m/>
  </r>
  <r>
    <s v="Bolungarvík"/>
    <s v="Bolungarvík"/>
    <n v="415"/>
    <x v="3"/>
    <s v="Vestfirðir"/>
    <x v="10"/>
    <x v="3"/>
    <s v="Sala innan svæðis - flj."/>
    <n v="346873"/>
    <n v="300.04514499999999"/>
    <x v="8"/>
    <x v="2"/>
    <s v="Innanlands"/>
    <m/>
  </r>
  <r>
    <s v="Ísafjörður"/>
    <s v="Bolungarvík"/>
    <n v="415"/>
    <x v="3"/>
    <s v="Vestfirðir"/>
    <x v="9"/>
    <x v="3"/>
    <s v="Sala utan svæðis - flj."/>
    <n v="201045"/>
    <n v="173.90392499999999"/>
    <x v="8"/>
    <x v="2"/>
    <s v="Innanlands"/>
    <m/>
  </r>
  <r>
    <s v="Ísafjörður"/>
    <s v="Bolungarvík"/>
    <n v="415"/>
    <x v="3"/>
    <s v="Vestfirðir"/>
    <x v="10"/>
    <x v="3"/>
    <s v="Sala utan svæðis - flj."/>
    <n v="91480"/>
    <n v="79.130200000000002"/>
    <x v="8"/>
    <x v="2"/>
    <s v="Innanlands"/>
    <m/>
  </r>
  <r>
    <s v="Reykjavík"/>
    <s v="Bolungarvík"/>
    <n v="415"/>
    <x v="3"/>
    <s v="Vestfirðir"/>
    <x v="9"/>
    <x v="3"/>
    <s v="Sala utan svæðis - flj."/>
    <n v="17010"/>
    <n v="14.713649999999999"/>
    <x v="8"/>
    <x v="2"/>
    <s v="Innanlands"/>
    <m/>
  </r>
  <r>
    <s v="Bolungarvík"/>
    <s v="Bolungarvík"/>
    <n v="415"/>
    <x v="3"/>
    <s v="Vestfirðir"/>
    <x v="9"/>
    <x v="3"/>
    <s v="Sala ekki flutningsjöfnuð"/>
    <n v="166439"/>
    <n v="143.96973499999999"/>
    <x v="8"/>
    <x v="2"/>
    <s v="Millilanda"/>
    <m/>
  </r>
  <r>
    <s v="Söludælur"/>
    <s v="Bolungarvík"/>
    <n v="415"/>
    <x v="3"/>
    <s v="Vestfirðir"/>
    <x v="1"/>
    <x v="0"/>
    <s v="Sala innan svæðis - flj."/>
    <n v="277944"/>
    <n v="208.458"/>
    <x v="8"/>
    <x v="0"/>
    <s v="Innanlands"/>
    <m/>
  </r>
  <r>
    <s v="Söludælur"/>
    <s v="Bolungarvík"/>
    <n v="415"/>
    <x v="3"/>
    <s v="Vestfirðir"/>
    <x v="7"/>
    <x v="3"/>
    <s v="Sala innan svæðis - flj."/>
    <n v="252628"/>
    <n v="218.52322000000001"/>
    <x v="8"/>
    <x v="0"/>
    <s v="Innanlands"/>
    <m/>
  </r>
  <r>
    <s v="Söludælur"/>
    <s v="Bolungarvík"/>
    <n v="415"/>
    <x v="3"/>
    <s v="Vestfirðir"/>
    <x v="6"/>
    <x v="3"/>
    <s v="Sala innan svæðis - flj."/>
    <n v="80319"/>
    <n v="69.475934999999993"/>
    <x v="10"/>
    <x v="0"/>
    <s v="Innanlands"/>
    <m/>
  </r>
  <r>
    <s v="Bolungarvík"/>
    <s v="Bolungarvík"/>
    <n v="415"/>
    <x v="3"/>
    <s v="Vestfirðir"/>
    <x v="6"/>
    <x v="3"/>
    <s v="Sala innan svæðis - flj."/>
    <n v="57745"/>
    <n v="49.949425000000005"/>
    <x v="10"/>
    <x v="3"/>
    <s v="Innanlands"/>
    <m/>
  </r>
  <r>
    <s v="Bolungarvík"/>
    <s v="Bolungarvík"/>
    <n v="415"/>
    <x v="3"/>
    <s v="Vestfirðir"/>
    <x v="10"/>
    <x v="3"/>
    <s v="Sala innan svæðis - flj."/>
    <n v="9841"/>
    <n v="8.5124650000000006"/>
    <x v="10"/>
    <x v="2"/>
    <s v="Innanlands"/>
    <m/>
  </r>
  <r>
    <s v="Ísafjörður"/>
    <s v="Bolungarvík"/>
    <n v="415"/>
    <x v="3"/>
    <s v="Vestfirðir"/>
    <x v="6"/>
    <x v="3"/>
    <s v="Sala utan svæðis - flj."/>
    <n v="1310806"/>
    <n v="1133.84719"/>
    <x v="10"/>
    <x v="2"/>
    <s v="Innanlands"/>
    <m/>
  </r>
  <r>
    <s v="Ísafjörður"/>
    <s v="Bolungarvík"/>
    <n v="415"/>
    <x v="3"/>
    <s v="Vestfirðir"/>
    <x v="9"/>
    <x v="3"/>
    <s v="Sala utan svæðis - flj."/>
    <n v="247823"/>
    <n v="214.366895"/>
    <x v="10"/>
    <x v="2"/>
    <s v="Innanlands"/>
    <m/>
  </r>
  <r>
    <s v="Ísafjörður"/>
    <s v="Bolungarvík"/>
    <n v="415"/>
    <x v="3"/>
    <s v="Vestfirðir"/>
    <x v="10"/>
    <x v="3"/>
    <s v="Sala utan svæðis - flj."/>
    <n v="139987"/>
    <n v="121.08875500000001"/>
    <x v="10"/>
    <x v="2"/>
    <s v="Innanlands"/>
    <m/>
  </r>
  <r>
    <s v="Reykjavík"/>
    <s v="Bolungarvík"/>
    <n v="415"/>
    <x v="3"/>
    <s v="Vestfirðir"/>
    <x v="6"/>
    <x v="3"/>
    <s v="Sala utan svæðis - flj."/>
    <n v="56819"/>
    <n v="49.148434999999999"/>
    <x v="10"/>
    <x v="3"/>
    <s v="Innanlands"/>
    <m/>
  </r>
  <r>
    <s v="Reykjavík"/>
    <s v="Bolungarvík"/>
    <n v="415"/>
    <x v="3"/>
    <s v="Vestfirðir"/>
    <x v="9"/>
    <x v="3"/>
    <s v="Sala utan svæðis - flj."/>
    <n v="7006"/>
    <n v="6.0601899999999995"/>
    <x v="10"/>
    <x v="2"/>
    <s v="Innanlands"/>
    <m/>
  </r>
  <r>
    <s v="Reykjavík"/>
    <s v="Bolungarvík"/>
    <n v="415"/>
    <x v="3"/>
    <s v="Vestfirðir"/>
    <x v="10"/>
    <x v="3"/>
    <s v="Sala utan svæðis - flj."/>
    <n v="49077"/>
    <n v="42.451604999999994"/>
    <x v="10"/>
    <x v="2"/>
    <s v="Innanlands"/>
    <m/>
  </r>
  <r>
    <s v="Söludælur"/>
    <s v="Bolungarvík"/>
    <n v="415"/>
    <x v="3"/>
    <s v="Vestfirðir"/>
    <x v="1"/>
    <x v="0"/>
    <s v="Sala innan svæðis - flj."/>
    <n v="262456"/>
    <n v="196.84200000000001"/>
    <x v="10"/>
    <x v="0"/>
    <s v="Innanlands"/>
    <m/>
  </r>
  <r>
    <s v="Söludælur"/>
    <s v="Bolungarvík"/>
    <n v="415"/>
    <x v="3"/>
    <s v="Vestfirðir"/>
    <x v="7"/>
    <x v="3"/>
    <s v="Sala innan svæðis - flj."/>
    <n v="261686"/>
    <n v="226.35838999999999"/>
    <x v="10"/>
    <x v="0"/>
    <s v="Innanlands"/>
    <m/>
  </r>
  <r>
    <s v="Bolungarvík"/>
    <s v="Bolungarvík"/>
    <n v="415"/>
    <x v="3"/>
    <s v="Vestfirðir"/>
    <x v="10"/>
    <x v="3"/>
    <s v="Sala utan svæðis - flj."/>
    <n v="8406"/>
    <n v="7.2711899999999998"/>
    <x v="9"/>
    <x v="2"/>
    <s v="Innanlands"/>
    <m/>
  </r>
  <r>
    <s v="Ísafjörður"/>
    <s v="Bolungarvík"/>
    <n v="415"/>
    <x v="3"/>
    <s v="Vestfirðir"/>
    <x v="9"/>
    <x v="3"/>
    <s v="Sala utan svæðis - flj."/>
    <n v="1036424"/>
    <n v="896.50675999999999"/>
    <x v="9"/>
    <x v="2"/>
    <s v="Innanlands"/>
    <m/>
  </r>
  <r>
    <s v="Ísafjörður"/>
    <s v="Bolungarvík"/>
    <n v="415"/>
    <x v="3"/>
    <s v="Vestfirðir"/>
    <x v="10"/>
    <x v="3"/>
    <s v="Sala utan svæðis - flj."/>
    <n v="83395"/>
    <n v="72.136674999999997"/>
    <x v="9"/>
    <x v="2"/>
    <s v="Innanlands"/>
    <m/>
  </r>
  <r>
    <s v="Reykjavík"/>
    <s v="Bolungarvík"/>
    <n v="415"/>
    <x v="3"/>
    <s v="Vestfirðir"/>
    <x v="9"/>
    <x v="3"/>
    <s v="Sala utan svæðis - flj."/>
    <n v="33951"/>
    <n v="29.367614999999997"/>
    <x v="9"/>
    <x v="2"/>
    <s v="Innanlands"/>
    <m/>
  </r>
  <r>
    <s v="Söludælur"/>
    <s v="Bolungarvík"/>
    <n v="415"/>
    <x v="3"/>
    <s v="Vestfirðir"/>
    <x v="1"/>
    <x v="0"/>
    <s v="Sala innan svæðis - flj."/>
    <n v="277150"/>
    <n v="207.86250000000001"/>
    <x v="9"/>
    <x v="0"/>
    <s v="Innanlands"/>
    <m/>
  </r>
  <r>
    <s v="Söludælur"/>
    <s v="Bolungarvík"/>
    <n v="415"/>
    <x v="3"/>
    <s v="Vestfirðir"/>
    <x v="7"/>
    <x v="3"/>
    <s v="Sala innan svæðis - flj."/>
    <n v="239401"/>
    <n v="207.08186499999999"/>
    <x v="9"/>
    <x v="0"/>
    <s v="Innanlands"/>
    <m/>
  </r>
  <r>
    <s v="Ísafjörður"/>
    <s v="Bolungarvík"/>
    <n v="415"/>
    <x v="3"/>
    <s v="Vestfirðir"/>
    <x v="6"/>
    <x v="3"/>
    <s v="Sala utan svæðis - flj."/>
    <n v="1306637"/>
    <n v="1130.2410049999999"/>
    <x v="9"/>
    <x v="2"/>
    <s v="Innanlands"/>
    <m/>
  </r>
  <r>
    <s v="Reykjavík"/>
    <s v="Bolungarvík"/>
    <n v="415"/>
    <x v="3"/>
    <s v="Vestfirðir"/>
    <x v="6"/>
    <x v="3"/>
    <s v="Sala utan svæðis - flj."/>
    <n v="147156"/>
    <n v="127.28994"/>
    <x v="9"/>
    <x v="3"/>
    <s v="Innanlands"/>
    <m/>
  </r>
  <r>
    <s v="Söludælur"/>
    <s v="Bolungarvík"/>
    <n v="415"/>
    <x v="3"/>
    <s v="Vestfirðir"/>
    <x v="6"/>
    <x v="3"/>
    <s v="Sala innan svæðis - flj."/>
    <n v="70879"/>
    <n v="61.310335000000002"/>
    <x v="9"/>
    <x v="0"/>
    <s v="Innanlands"/>
    <m/>
  </r>
  <r>
    <s v="Akureyri"/>
    <s v="Bolungarvík"/>
    <n v="415"/>
    <x v="3"/>
    <s v="Vestfirðir"/>
    <x v="9"/>
    <x v="3"/>
    <s v="Sala utan svæðis - flj."/>
    <n v="6559"/>
    <n v="5.6735350000000002"/>
    <x v="7"/>
    <x v="2"/>
    <s v="Innanlands"/>
    <m/>
  </r>
  <r>
    <s v="Bolungarvík"/>
    <s v="Bolungarvík"/>
    <n v="415"/>
    <x v="3"/>
    <s v="Vestfirðir"/>
    <x v="9"/>
    <x v="3"/>
    <s v="Sala utan svæðis - flj."/>
    <n v="82669"/>
    <n v="71.508685"/>
    <x v="7"/>
    <x v="2"/>
    <s v="Innanlands"/>
    <m/>
  </r>
  <r>
    <s v="Ísafjörður"/>
    <s v="Bolungarvík"/>
    <n v="415"/>
    <x v="3"/>
    <s v="Vestfirðir"/>
    <x v="7"/>
    <x v="3"/>
    <s v="Sala utan svæðis - flj."/>
    <n v="45508"/>
    <n v="39.364419999999996"/>
    <x v="7"/>
    <x v="0"/>
    <s v="Innanlands"/>
    <m/>
  </r>
  <r>
    <s v="Ísafjörður"/>
    <s v="Bolungarvík"/>
    <n v="415"/>
    <x v="3"/>
    <s v="Vestfirðir"/>
    <x v="9"/>
    <x v="3"/>
    <s v="Sala utan svæðis - flj."/>
    <n v="1058175"/>
    <n v="915.32137499999999"/>
    <x v="7"/>
    <x v="2"/>
    <s v="Innanlands"/>
    <m/>
  </r>
  <r>
    <s v="Reykjavík"/>
    <s v="Bolungarvík"/>
    <n v="415"/>
    <x v="3"/>
    <s v="Vestfirðir"/>
    <x v="9"/>
    <x v="3"/>
    <s v="Sala utan svæðis - flj."/>
    <n v="75163"/>
    <n v="65.015995000000004"/>
    <x v="7"/>
    <x v="2"/>
    <s v="Innanlands"/>
    <m/>
  </r>
  <r>
    <s v="Reykjavík"/>
    <s v="Bolungarvík"/>
    <n v="415"/>
    <x v="3"/>
    <s v="Vestfirðir"/>
    <x v="10"/>
    <x v="3"/>
    <s v="Sala utan svæðis - flj."/>
    <n v="25353"/>
    <n v="21.930345000000003"/>
    <x v="7"/>
    <x v="2"/>
    <s v="Innanlands"/>
    <m/>
  </r>
  <r>
    <s v="Söludælur"/>
    <s v="Bolungarvík"/>
    <n v="415"/>
    <x v="3"/>
    <s v="Vestfirðir"/>
    <x v="1"/>
    <x v="0"/>
    <s v="Sala innan svæðis - flj."/>
    <n v="264505"/>
    <n v="198.37875"/>
    <x v="7"/>
    <x v="0"/>
    <s v="Innanlands"/>
    <m/>
  </r>
  <r>
    <s v="Söludælur"/>
    <s v="Bolungarvík"/>
    <n v="415"/>
    <x v="3"/>
    <s v="Vestfirðir"/>
    <x v="7"/>
    <x v="3"/>
    <s v="Sala innan svæðis - flj."/>
    <n v="251191"/>
    <n v="217.280215"/>
    <x v="7"/>
    <x v="0"/>
    <s v="Innanlands"/>
    <m/>
  </r>
  <r>
    <s v="Akureyri"/>
    <s v="Bolungarvík"/>
    <n v="415"/>
    <x v="3"/>
    <s v="Vestfirðir"/>
    <x v="6"/>
    <x v="3"/>
    <s v="Sala utan svæðis - flj."/>
    <n v="30244"/>
    <n v="26.161060000000003"/>
    <x v="7"/>
    <x v="2"/>
    <s v="Innanlands"/>
    <m/>
  </r>
  <r>
    <s v="Ísafjörður"/>
    <s v="Bolungarvík"/>
    <n v="415"/>
    <x v="3"/>
    <s v="Vestfirðir"/>
    <x v="6"/>
    <x v="3"/>
    <s v="Sala utan svæðis - flj."/>
    <n v="952221"/>
    <n v="823.67116500000009"/>
    <x v="7"/>
    <x v="2"/>
    <s v="Innanlands"/>
    <m/>
  </r>
  <r>
    <s v="Reykjavík"/>
    <s v="Bolungarvík"/>
    <n v="415"/>
    <x v="3"/>
    <s v="Vestfirðir"/>
    <x v="6"/>
    <x v="3"/>
    <s v="Sala utan svæðis - flj."/>
    <n v="263010"/>
    <n v="227.50364999999999"/>
    <x v="7"/>
    <x v="3"/>
    <s v="Innanlands"/>
    <m/>
  </r>
  <r>
    <s v="Söludælur"/>
    <s v="Bolungarvík"/>
    <n v="415"/>
    <x v="3"/>
    <s v="Vestfirðir"/>
    <x v="6"/>
    <x v="3"/>
    <s v="Sala innan svæðis - flj."/>
    <n v="68465"/>
    <n v="59.222225000000002"/>
    <x v="7"/>
    <x v="0"/>
    <s v="Innanlands"/>
    <m/>
  </r>
  <r>
    <s v="Akureyri"/>
    <s v="Bolungarvík"/>
    <n v="415"/>
    <x v="3"/>
    <s v="Vestfirðir"/>
    <x v="9"/>
    <x v="3"/>
    <s v="Sala utan svæðis - flj."/>
    <n v="11674"/>
    <n v="10.09801"/>
    <x v="5"/>
    <x v="2"/>
    <s v="Innanlands"/>
    <m/>
  </r>
  <r>
    <s v="Akureyri"/>
    <s v="Bolungarvík"/>
    <n v="415"/>
    <x v="3"/>
    <s v="Vestfirðir"/>
    <x v="10"/>
    <x v="3"/>
    <s v="Sala utan svæðis - flj."/>
    <n v="18906"/>
    <n v="16.35369"/>
    <x v="5"/>
    <x v="2"/>
    <s v="Innanlands"/>
    <m/>
  </r>
  <r>
    <s v="Ísafjörður"/>
    <s v="Bolungarvík"/>
    <n v="415"/>
    <x v="3"/>
    <s v="Vestfirðir"/>
    <x v="9"/>
    <x v="3"/>
    <s v="Sala utan svæðis - flj."/>
    <n v="1279400"/>
    <n v="1106.681"/>
    <x v="5"/>
    <x v="2"/>
    <s v="Innanlands"/>
    <m/>
  </r>
  <r>
    <s v="Ísafjörður"/>
    <s v="Bolungarvík"/>
    <n v="415"/>
    <x v="3"/>
    <s v="Vestfirðir"/>
    <x v="10"/>
    <x v="3"/>
    <s v="Sala utan svæðis - flj."/>
    <n v="10908"/>
    <n v="9.4354200000000006"/>
    <x v="5"/>
    <x v="2"/>
    <s v="Innanlands"/>
    <m/>
  </r>
  <r>
    <s v="Reykjavík"/>
    <s v="Bolungarvík"/>
    <n v="415"/>
    <x v="3"/>
    <s v="Vestfirðir"/>
    <x v="9"/>
    <x v="3"/>
    <s v="Sala utan svæðis - flj."/>
    <n v="48455"/>
    <n v="41.913574999999994"/>
    <x v="5"/>
    <x v="2"/>
    <s v="Innanlands"/>
    <m/>
  </r>
  <r>
    <s v="Reykjavík"/>
    <s v="Bolungarvík"/>
    <n v="415"/>
    <x v="3"/>
    <s v="Vestfirðir"/>
    <x v="10"/>
    <x v="3"/>
    <s v="Sala utan svæðis - flj."/>
    <n v="68388"/>
    <n v="59.155620000000006"/>
    <x v="5"/>
    <x v="2"/>
    <s v="Innanlands"/>
    <m/>
  </r>
  <r>
    <s v="Söludælur"/>
    <s v="Bolungarvík"/>
    <n v="415"/>
    <x v="3"/>
    <s v="Vestfirðir"/>
    <x v="1"/>
    <x v="0"/>
    <s v="Sala innan svæðis - flj."/>
    <n v="238784"/>
    <n v="179.08799999999999"/>
    <x v="5"/>
    <x v="0"/>
    <s v="Innanlands"/>
    <m/>
  </r>
  <r>
    <s v="Söludælur"/>
    <s v="Bolungarvík"/>
    <n v="415"/>
    <x v="3"/>
    <s v="Vestfirðir"/>
    <x v="7"/>
    <x v="3"/>
    <s v="Sala innan svæðis - flj."/>
    <n v="283977"/>
    <n v="245.64010500000001"/>
    <x v="5"/>
    <x v="0"/>
    <s v="Innanlands"/>
    <m/>
  </r>
  <r>
    <s v="Söludælur"/>
    <s v="Bolungarvík"/>
    <n v="415"/>
    <x v="3"/>
    <s v="Vestfirðir"/>
    <x v="5"/>
    <x v="2"/>
    <s v="Sala innan svæðis - flj."/>
    <n v="162"/>
    <n v="0.13122"/>
    <x v="5"/>
    <x v="1"/>
    <s v="Innanlands"/>
    <m/>
  </r>
  <r>
    <s v="Akureyri"/>
    <s v="Bolungarvík"/>
    <n v="415"/>
    <x v="3"/>
    <s v="Vestfirðir"/>
    <x v="6"/>
    <x v="3"/>
    <s v="Sala utan svæðis - flj."/>
    <n v="48298"/>
    <n v="41.777769999999997"/>
    <x v="5"/>
    <x v="2"/>
    <s v="Innanlands"/>
    <m/>
  </r>
  <r>
    <s v="Ísafjörður"/>
    <s v="Bolungarvík"/>
    <n v="415"/>
    <x v="3"/>
    <s v="Vestfirðir"/>
    <x v="6"/>
    <x v="3"/>
    <s v="Sala utan svæðis - flj."/>
    <n v="1189081"/>
    <n v="1028.555065"/>
    <x v="5"/>
    <x v="2"/>
    <s v="Innanlands"/>
    <m/>
  </r>
  <r>
    <s v="Reykjavík"/>
    <s v="Bolungarvík"/>
    <n v="415"/>
    <x v="3"/>
    <s v="Vestfirðir"/>
    <x v="6"/>
    <x v="3"/>
    <s v="Sala utan svæðis - flj."/>
    <n v="200344"/>
    <n v="173.29756"/>
    <x v="5"/>
    <x v="3"/>
    <s v="Innanlands"/>
    <m/>
  </r>
  <r>
    <s v="Söludælur"/>
    <s v="Bolungarvík"/>
    <n v="415"/>
    <x v="3"/>
    <s v="Vestfirðir"/>
    <x v="6"/>
    <x v="3"/>
    <s v="Sala innan svæðis - flj."/>
    <n v="97930"/>
    <n v="84.709450000000004"/>
    <x v="5"/>
    <x v="0"/>
    <s v="Innanlands"/>
    <m/>
  </r>
  <r>
    <s v="Ísafjörður"/>
    <s v="Bolungarvík"/>
    <n v="415"/>
    <x v="3"/>
    <s v="Vestfirðir"/>
    <x v="9"/>
    <x v="3"/>
    <s v="Sala utan svæðis - flj."/>
    <n v="1407470"/>
    <n v="1217.46155"/>
    <x v="3"/>
    <x v="2"/>
    <s v="Innanlands"/>
    <m/>
  </r>
  <r>
    <s v="Ísafjörður"/>
    <s v="Bolungarvík"/>
    <n v="415"/>
    <x v="3"/>
    <s v="Vestfirðir"/>
    <x v="10"/>
    <x v="3"/>
    <s v="Sala utan svæðis - flj."/>
    <n v="35529"/>
    <n v="30.732585"/>
    <x v="3"/>
    <x v="2"/>
    <s v="Innanlands"/>
    <m/>
  </r>
  <r>
    <s v="Reykjavík"/>
    <s v="Bolungarvík"/>
    <n v="415"/>
    <x v="3"/>
    <s v="Vestfirðir"/>
    <x v="9"/>
    <x v="3"/>
    <s v="Sala utan svæðis - flj."/>
    <n v="19172"/>
    <n v="16.583779999999997"/>
    <x v="3"/>
    <x v="2"/>
    <s v="Innanlands"/>
    <m/>
  </r>
  <r>
    <s v="Söludælur"/>
    <s v="Bolungarvík"/>
    <n v="415"/>
    <x v="3"/>
    <s v="Vestfirðir"/>
    <x v="1"/>
    <x v="0"/>
    <s v="Sala innan svæðis - flj."/>
    <n v="216449"/>
    <n v="162.33674999999999"/>
    <x v="3"/>
    <x v="0"/>
    <s v="Innanlands"/>
    <m/>
  </r>
  <r>
    <s v="Söludælur"/>
    <s v="Bolungarvík"/>
    <n v="415"/>
    <x v="3"/>
    <s v="Vestfirðir"/>
    <x v="7"/>
    <x v="3"/>
    <s v="Sala innan svæðis - flj."/>
    <n v="265778"/>
    <n v="229.89797000000002"/>
    <x v="3"/>
    <x v="0"/>
    <s v="Innanlands"/>
    <m/>
  </r>
  <r>
    <s v="Reykjavík"/>
    <s v="Höfuðborgarsvæðið"/>
    <n v="101"/>
    <x v="0"/>
    <s v="Höfuðborgarsvæðið"/>
    <x v="6"/>
    <x v="3"/>
    <s v="Sala innan svæðis - flj."/>
    <n v="1400000"/>
    <n v="1211"/>
    <x v="5"/>
    <x v="2"/>
    <s v="Innanlands"/>
    <s v="Einni færslu skipt í tvennt til að geta flokkað betur"/>
  </r>
  <r>
    <s v="Reykjavík"/>
    <s v="Höfuðborgarsvæðið"/>
    <n v="101"/>
    <x v="0"/>
    <s v="Höfuðborgarsvæðið"/>
    <x v="6"/>
    <x v="3"/>
    <s v="Sala innan svæðis - flj."/>
    <n v="1965008"/>
    <n v="1699.7319199999999"/>
    <x v="5"/>
    <x v="3"/>
    <s v="Innanlands"/>
    <s v="Einni færslu skipt í tvennt til að geta flokkað betur"/>
  </r>
  <r>
    <s v="Reykjavík"/>
    <s v="Bolungarvík"/>
    <n v="415"/>
    <x v="3"/>
    <s v="Vestfirðir"/>
    <x v="6"/>
    <x v="3"/>
    <s v="Sala utan svæðis - flj."/>
    <n v="51577"/>
    <n v="44.614104999999995"/>
    <x v="3"/>
    <x v="3"/>
    <s v="Innanlands"/>
    <m/>
  </r>
  <r>
    <s v="Söludælur"/>
    <s v="Bolungarvík"/>
    <n v="415"/>
    <x v="3"/>
    <s v="Vestfirðir"/>
    <x v="6"/>
    <x v="3"/>
    <s v="Sala innan svæðis - flj."/>
    <n v="81901"/>
    <n v="70.84436500000001"/>
    <x v="3"/>
    <x v="0"/>
    <s v="Innanlands"/>
    <m/>
  </r>
  <r>
    <s v="Söludælur"/>
    <s v="Bolungarvík"/>
    <n v="415"/>
    <x v="3"/>
    <s v="Vestfirðir"/>
    <x v="1"/>
    <x v="0"/>
    <s v="Sala innan svæðis - flj."/>
    <n v="186185"/>
    <n v="139.63874999999999"/>
    <x v="0"/>
    <x v="0"/>
    <s v="Innanlands"/>
    <m/>
  </r>
  <r>
    <s v="Ísafjörður"/>
    <s v="Bolungarvík"/>
    <n v="415"/>
    <x v="3"/>
    <s v="Vestfirðir"/>
    <x v="9"/>
    <x v="3"/>
    <s v="Sala utan svæðis - flj."/>
    <n v="1353798"/>
    <n v="1171.0352700000001"/>
    <x v="0"/>
    <x v="2"/>
    <s v="Innanlands"/>
    <m/>
  </r>
  <r>
    <s v="Ísafjörður"/>
    <s v="Bolungarvík"/>
    <n v="415"/>
    <x v="3"/>
    <s v="Vestfirðir"/>
    <x v="10"/>
    <x v="3"/>
    <s v="Sala utan svæðis - flj."/>
    <n v="31141"/>
    <n v="26.936965000000001"/>
    <x v="0"/>
    <x v="2"/>
    <s v="Innanlands"/>
    <m/>
  </r>
  <r>
    <s v="Reykjavík"/>
    <s v="Bolungarvík"/>
    <n v="415"/>
    <x v="3"/>
    <s v="Vestfirðir"/>
    <x v="9"/>
    <x v="3"/>
    <s v="Sala utan svæðis - flj."/>
    <n v="21836"/>
    <n v="18.88814"/>
    <x v="0"/>
    <x v="2"/>
    <s v="Innanlands"/>
    <m/>
  </r>
  <r>
    <s v="Söludælur"/>
    <s v="Bolungarvík"/>
    <n v="415"/>
    <x v="3"/>
    <s v="Vestfirðir"/>
    <x v="7"/>
    <x v="3"/>
    <s v="Sala innan svæðis - flj."/>
    <n v="269146"/>
    <n v="232.81129000000001"/>
    <x v="0"/>
    <x v="0"/>
    <s v="Innanlands"/>
    <m/>
  </r>
  <r>
    <s v="Akureyri"/>
    <s v="Bolungarvík"/>
    <n v="415"/>
    <x v="3"/>
    <s v="Vestfirðir"/>
    <x v="6"/>
    <x v="3"/>
    <s v="Sala utan svæðis - flj."/>
    <n v="5002"/>
    <n v="4.3267299999999995"/>
    <x v="0"/>
    <x v="3"/>
    <s v="Innanlands"/>
    <m/>
  </r>
  <r>
    <s v="Reykjavík"/>
    <s v="Höfuðborgarsvæðið"/>
    <n v="101"/>
    <x v="0"/>
    <s v="Höfuðborgarsvæðið"/>
    <x v="6"/>
    <x v="3"/>
    <s v="Sala innan svæðis - flj."/>
    <n v="1514743.5"/>
    <n v="1310.2531274999999"/>
    <x v="3"/>
    <x v="2"/>
    <s v="Innanlands"/>
    <s v="Einni færslu skipt í tvennt til að geta flokkað betur"/>
  </r>
  <r>
    <s v="Reykjavík"/>
    <s v="Höfuðborgarsvæðið"/>
    <n v="101"/>
    <x v="0"/>
    <s v="Höfuðborgarsvæðið"/>
    <x v="6"/>
    <x v="3"/>
    <s v="Sala innan svæðis - flj."/>
    <n v="1114743.5"/>
    <n v="964.25312749999989"/>
    <x v="3"/>
    <x v="3"/>
    <s v="Innanlands"/>
    <s v="Einni færslu skipt í tvennt til að geta flokkað betur"/>
  </r>
  <r>
    <s v="Reykjavík"/>
    <s v="Bolungarvík"/>
    <n v="415"/>
    <x v="3"/>
    <s v="Vestfirðir"/>
    <x v="6"/>
    <x v="3"/>
    <s v="Sala utan svæðis - flj."/>
    <n v="72139"/>
    <n v="62.400235000000002"/>
    <x v="0"/>
    <x v="3"/>
    <s v="Innanlands"/>
    <m/>
  </r>
  <r>
    <s v="Söludælur"/>
    <s v="Bolungarvík"/>
    <n v="415"/>
    <x v="3"/>
    <s v="Vestfirðir"/>
    <x v="6"/>
    <x v="3"/>
    <s v="Sala innan svæðis - flj."/>
    <n v="123160"/>
    <n v="106.5334"/>
    <x v="0"/>
    <x v="0"/>
    <s v="Innanlands"/>
    <m/>
  </r>
  <r>
    <s v="Reykjavík"/>
    <s v="Bolungarvík"/>
    <n v="415"/>
    <x v="3"/>
    <s v="Vestfirðir"/>
    <x v="9"/>
    <x v="3"/>
    <s v="Sala ekki flutningsjöfnuð"/>
    <n v="59412"/>
    <n v="51.391379999999998"/>
    <x v="0"/>
    <x v="2"/>
    <s v="Millilanda"/>
    <m/>
  </r>
  <r>
    <s v="Reykjavík"/>
    <s v="Reykjanesskóli"/>
    <n v="420"/>
    <x v="4"/>
    <s v="Vestfirðir"/>
    <x v="0"/>
    <x v="0"/>
    <s v="Sala utan svæðis - flj."/>
    <n v="500"/>
    <n v="0.375"/>
    <x v="0"/>
    <x v="0"/>
    <s v="Innanlands"/>
    <m/>
  </r>
  <r>
    <s v="Söludælur"/>
    <s v="Reykjanesskóli"/>
    <n v="420"/>
    <x v="4"/>
    <s v="Vestfirðir"/>
    <x v="0"/>
    <x v="0"/>
    <s v="Sala innan svæðis - flj."/>
    <n v="31810"/>
    <n v="23.857500000000002"/>
    <x v="0"/>
    <x v="0"/>
    <s v="Innanlands"/>
    <m/>
  </r>
  <r>
    <s v="Söludælur"/>
    <s v="Súðavík"/>
    <n v="420"/>
    <x v="4"/>
    <s v="Vestfirðir"/>
    <x v="1"/>
    <x v="0"/>
    <s v="Sala innan svæðis - flj."/>
    <n v="81729"/>
    <n v="61.296750000000003"/>
    <x v="0"/>
    <x v="0"/>
    <s v="Innanlands"/>
    <m/>
  </r>
  <r>
    <s v="Akureyri"/>
    <s v="Súðavík"/>
    <n v="420"/>
    <x v="4"/>
    <s v="Vestfirðir"/>
    <x v="10"/>
    <x v="3"/>
    <s v="Sala utan svæðis - flj."/>
    <n v="4881"/>
    <n v="4.2220649999999997"/>
    <x v="0"/>
    <x v="2"/>
    <s v="Innanlands"/>
    <m/>
  </r>
  <r>
    <s v="Bolungarvík"/>
    <s v="Súðavík"/>
    <n v="420"/>
    <x v="4"/>
    <s v="Vestfirðir"/>
    <x v="6"/>
    <x v="3"/>
    <s v="Sala utan svæðis - flj."/>
    <n v="75533"/>
    <n v="65.336044999999999"/>
    <x v="1"/>
    <x v="3"/>
    <s v="Innanlands"/>
    <m/>
  </r>
  <r>
    <s v="Ísafjörður"/>
    <s v="Súðavík"/>
    <n v="420"/>
    <x v="4"/>
    <s v="Vestfirðir"/>
    <x v="10"/>
    <x v="3"/>
    <s v="Sala utan svæðis - flj."/>
    <n v="151674"/>
    <n v="131.19801000000001"/>
    <x v="0"/>
    <x v="2"/>
    <s v="Innanlands"/>
    <m/>
  </r>
  <r>
    <s v="Reykjavík"/>
    <s v="Reykjanesskóli"/>
    <n v="420"/>
    <x v="4"/>
    <s v="Vestfirðir"/>
    <x v="7"/>
    <x v="3"/>
    <s v="Sala utan svæðis - flj."/>
    <n v="358"/>
    <n v="0.30967"/>
    <x v="0"/>
    <x v="0"/>
    <s v="Innanlands"/>
    <m/>
  </r>
  <r>
    <s v="Reykjavík"/>
    <s v="Reykjanesskóli"/>
    <n v="420"/>
    <x v="4"/>
    <s v="Vestfirðir"/>
    <x v="6"/>
    <x v="3"/>
    <s v="Sala utan svæðis - flj."/>
    <n v="25801"/>
    <n v="22.317864999999998"/>
    <x v="1"/>
    <x v="2"/>
    <s v="Innanlands"/>
    <m/>
  </r>
  <r>
    <s v="Reykjavík"/>
    <s v="Súðavík"/>
    <n v="420"/>
    <x v="4"/>
    <s v="Vestfirðir"/>
    <x v="6"/>
    <x v="3"/>
    <s v="Sala utan svæðis - flj."/>
    <n v="6175"/>
    <n v="5.3413750000000002"/>
    <x v="1"/>
    <x v="2"/>
    <s v="Innanlands"/>
    <m/>
  </r>
  <r>
    <s v="Söludælur"/>
    <s v="Reykjanesskóli"/>
    <n v="420"/>
    <x v="4"/>
    <s v="Vestfirðir"/>
    <x v="7"/>
    <x v="3"/>
    <s v="Sala innan svæðis - flj."/>
    <n v="53252"/>
    <n v="46.062979999999996"/>
    <x v="0"/>
    <x v="0"/>
    <s v="Innanlands"/>
    <m/>
  </r>
  <r>
    <s v="Söludælur"/>
    <s v="Súðavík"/>
    <n v="420"/>
    <x v="4"/>
    <s v="Vestfirðir"/>
    <x v="7"/>
    <x v="3"/>
    <s v="Sala innan svæðis - flj."/>
    <n v="149712"/>
    <n v="129.50088"/>
    <x v="0"/>
    <x v="0"/>
    <s v="Innanlands"/>
    <m/>
  </r>
  <r>
    <s v="Bolungarvík"/>
    <s v="Súðavík"/>
    <n v="420"/>
    <x v="4"/>
    <s v="Vestfirðir"/>
    <x v="6"/>
    <x v="3"/>
    <s v="Sala utan svæðis - flj."/>
    <n v="55373"/>
    <n v="47.897644999999997"/>
    <x v="2"/>
    <x v="3"/>
    <s v="Innanlands"/>
    <m/>
  </r>
  <r>
    <s v="Ísafjörður"/>
    <s v="Súðavík"/>
    <n v="420"/>
    <x v="4"/>
    <s v="Vestfirðir"/>
    <x v="6"/>
    <x v="3"/>
    <s v="Sala utan svæðis - flj."/>
    <n v="2313"/>
    <n v="2.0007449999999998"/>
    <x v="2"/>
    <x v="2"/>
    <s v="Innanlands"/>
    <m/>
  </r>
  <r>
    <s v="Ísafjörður"/>
    <s v="Súðavík"/>
    <n v="420"/>
    <x v="4"/>
    <s v="Vestfirðir"/>
    <x v="9"/>
    <x v="3"/>
    <s v="Sala utan svæðis - flj."/>
    <n v="1690"/>
    <n v="1.4618499999999999"/>
    <x v="3"/>
    <x v="2"/>
    <s v="Innanlands"/>
    <m/>
  </r>
  <r>
    <s v="Ísafjörður"/>
    <s v="Súðavík"/>
    <n v="420"/>
    <x v="4"/>
    <s v="Vestfirðir"/>
    <x v="10"/>
    <x v="3"/>
    <s v="Sala utan svæðis - flj."/>
    <n v="87847"/>
    <n v="75.987655000000004"/>
    <x v="3"/>
    <x v="2"/>
    <s v="Innanlands"/>
    <m/>
  </r>
  <r>
    <s v="Reykjavík"/>
    <s v="Reykjanesskóli"/>
    <n v="420"/>
    <x v="4"/>
    <s v="Vestfirðir"/>
    <x v="6"/>
    <x v="3"/>
    <s v="Sala utan svæðis - flj."/>
    <n v="20483"/>
    <n v="17.717794999999999"/>
    <x v="2"/>
    <x v="2"/>
    <s v="Innanlands"/>
    <m/>
  </r>
  <r>
    <s v="Reykjavík"/>
    <s v="Reykjanesskóli"/>
    <n v="420"/>
    <x v="4"/>
    <s v="Vestfirðir"/>
    <x v="7"/>
    <x v="3"/>
    <s v="Sala utan svæðis - flj."/>
    <n v="1996"/>
    <n v="1.72654"/>
    <x v="3"/>
    <x v="0"/>
    <s v="Innanlands"/>
    <m/>
  </r>
  <r>
    <s v="Reykjavík"/>
    <s v="Súðavík"/>
    <n v="420"/>
    <x v="4"/>
    <s v="Vestfirðir"/>
    <x v="6"/>
    <x v="3"/>
    <s v="Sala utan svæðis - flj."/>
    <n v="9215"/>
    <n v="7.9709750000000001"/>
    <x v="2"/>
    <x v="2"/>
    <s v="Innanlands"/>
    <m/>
  </r>
  <r>
    <s v="Reykjavík"/>
    <s v="Súðavík"/>
    <n v="420"/>
    <x v="4"/>
    <s v="Vestfirðir"/>
    <x v="10"/>
    <x v="3"/>
    <s v="Sala utan svæðis - flj."/>
    <n v="5562"/>
    <n v="4.8111300000000004"/>
    <x v="3"/>
    <x v="2"/>
    <s v="Innanlands"/>
    <m/>
  </r>
  <r>
    <s v="Söludælur"/>
    <s v="Reykjanesskóli"/>
    <n v="420"/>
    <x v="4"/>
    <s v="Vestfirðir"/>
    <x v="0"/>
    <x v="0"/>
    <s v="Sala innan svæðis - flj."/>
    <n v="45611"/>
    <n v="34.20825"/>
    <x v="3"/>
    <x v="0"/>
    <s v="Innanlands"/>
    <m/>
  </r>
  <r>
    <s v="Söludælur"/>
    <s v="Reykjanesskóli"/>
    <n v="420"/>
    <x v="4"/>
    <s v="Vestfirðir"/>
    <x v="7"/>
    <x v="3"/>
    <s v="Sala innan svæðis - flj."/>
    <n v="55154"/>
    <n v="47.708210000000001"/>
    <x v="3"/>
    <x v="0"/>
    <s v="Innanlands"/>
    <m/>
  </r>
  <r>
    <s v="Söludælur"/>
    <s v="Súðavík"/>
    <n v="420"/>
    <x v="4"/>
    <s v="Vestfirðir"/>
    <x v="1"/>
    <x v="0"/>
    <s v="Sala innan svæðis - flj."/>
    <n v="96312"/>
    <n v="72.233999999999995"/>
    <x v="3"/>
    <x v="0"/>
    <s v="Innanlands"/>
    <m/>
  </r>
  <r>
    <s v="Söludælur"/>
    <s v="Súðavík"/>
    <n v="420"/>
    <x v="4"/>
    <s v="Vestfirðir"/>
    <x v="7"/>
    <x v="3"/>
    <s v="Sala innan svæðis - flj."/>
    <n v="171001"/>
    <n v="147.915865"/>
    <x v="3"/>
    <x v="0"/>
    <s v="Innanlands"/>
    <m/>
  </r>
  <r>
    <s v="Akureyri"/>
    <s v="Súðavík"/>
    <n v="420"/>
    <x v="4"/>
    <s v="Vestfirðir"/>
    <x v="9"/>
    <x v="3"/>
    <s v="Sala utan svæðis - flj."/>
    <n v="29533"/>
    <n v="25.546044999999999"/>
    <x v="5"/>
    <x v="2"/>
    <s v="Innanlands"/>
    <m/>
  </r>
  <r>
    <s v="Akureyri"/>
    <s v="Súðavík"/>
    <n v="420"/>
    <x v="4"/>
    <s v="Vestfirðir"/>
    <x v="10"/>
    <x v="3"/>
    <s v="Sala utan svæðis - flj."/>
    <n v="55981"/>
    <n v="48.423565000000004"/>
    <x v="5"/>
    <x v="2"/>
    <s v="Innanlands"/>
    <m/>
  </r>
  <r>
    <s v="Bolungarvík"/>
    <s v="Súðavík"/>
    <n v="420"/>
    <x v="4"/>
    <s v="Vestfirðir"/>
    <x v="6"/>
    <x v="3"/>
    <s v="Sala utan svæðis - flj."/>
    <n v="70060"/>
    <n v="60.601900000000001"/>
    <x v="4"/>
    <x v="3"/>
    <s v="Innanlands"/>
    <m/>
  </r>
  <r>
    <s v="Ísafjörður"/>
    <s v="Súðavík"/>
    <n v="420"/>
    <x v="4"/>
    <s v="Vestfirðir"/>
    <x v="10"/>
    <x v="3"/>
    <s v="Sala utan svæðis - flj."/>
    <n v="15090"/>
    <n v="13.052850000000001"/>
    <x v="5"/>
    <x v="2"/>
    <s v="Innanlands"/>
    <m/>
  </r>
  <r>
    <s v="Ísafjörður"/>
    <s v="Súðavík"/>
    <n v="420"/>
    <x v="4"/>
    <s v="Vestfirðir"/>
    <x v="6"/>
    <x v="3"/>
    <s v="Sala utan svæðis - flj."/>
    <n v="67964"/>
    <n v="58.78886"/>
    <x v="4"/>
    <x v="2"/>
    <s v="Innanlands"/>
    <m/>
  </r>
  <r>
    <s v="Söludælur"/>
    <s v="Reykjanesskóli"/>
    <n v="420"/>
    <x v="4"/>
    <s v="Vestfirðir"/>
    <x v="7"/>
    <x v="3"/>
    <s v="Sala ekki flutningsjöfnuð"/>
    <n v="0"/>
    <n v="0"/>
    <x v="1"/>
    <x v="0"/>
    <s v="Millilanda"/>
    <m/>
  </r>
  <r>
    <s v="Reykjavík"/>
    <s v="Reykjanesskóli"/>
    <n v="420"/>
    <x v="4"/>
    <s v="Vestfirðir"/>
    <x v="6"/>
    <x v="3"/>
    <s v="Sala utan svæðis - flj."/>
    <n v="29786"/>
    <n v="25.764890000000001"/>
    <x v="4"/>
    <x v="3"/>
    <s v="Innanlands"/>
    <m/>
  </r>
  <r>
    <s v="Reykjavík"/>
    <s v="Reykjanesskóli"/>
    <n v="420"/>
    <x v="4"/>
    <s v="Vestfirðir"/>
    <x v="7"/>
    <x v="3"/>
    <s v="Sala utan svæðis - flj."/>
    <n v="1307"/>
    <n v="1.130555"/>
    <x v="5"/>
    <x v="0"/>
    <s v="Innanlands"/>
    <m/>
  </r>
  <r>
    <s v="Reykjavík"/>
    <s v="Súðavík"/>
    <n v="420"/>
    <x v="4"/>
    <s v="Vestfirðir"/>
    <x v="6"/>
    <x v="3"/>
    <s v="Sala utan svæðis - flj."/>
    <n v="7863"/>
    <n v="6.8014950000000001"/>
    <x v="4"/>
    <x v="3"/>
    <s v="Innanlands"/>
    <m/>
  </r>
  <r>
    <s v="Reykjavík"/>
    <s v="Súðavík"/>
    <n v="420"/>
    <x v="4"/>
    <s v="Vestfirðir"/>
    <x v="9"/>
    <x v="3"/>
    <s v="Sala utan svæðis - flj."/>
    <n v="3020"/>
    <n v="2.6123000000000003"/>
    <x v="5"/>
    <x v="2"/>
    <s v="Innanlands"/>
    <m/>
  </r>
  <r>
    <s v="Reykjavík"/>
    <s v="Súðavík"/>
    <n v="420"/>
    <x v="4"/>
    <s v="Vestfirðir"/>
    <x v="10"/>
    <x v="3"/>
    <s v="Sala utan svæðis - flj."/>
    <n v="44560"/>
    <n v="38.544400000000003"/>
    <x v="5"/>
    <x v="2"/>
    <s v="Innanlands"/>
    <m/>
  </r>
  <r>
    <s v="Söludælur"/>
    <s v="Reykjanesskóli"/>
    <n v="420"/>
    <x v="4"/>
    <s v="Vestfirðir"/>
    <x v="1"/>
    <x v="0"/>
    <s v="Sala innan svæðis - flj."/>
    <n v="6003"/>
    <n v="4.5022500000000001"/>
    <x v="5"/>
    <x v="0"/>
    <s v="Innanlands"/>
    <m/>
  </r>
  <r>
    <s v="Söludælur"/>
    <s v="Reykjanesskóli"/>
    <n v="420"/>
    <x v="4"/>
    <s v="Vestfirðir"/>
    <x v="0"/>
    <x v="0"/>
    <s v="Sala innan svæðis - flj."/>
    <n v="35232"/>
    <n v="26.423999999999999"/>
    <x v="5"/>
    <x v="0"/>
    <s v="Innanlands"/>
    <m/>
  </r>
  <r>
    <s v="Söludælur"/>
    <s v="Reykjanesskóli"/>
    <n v="420"/>
    <x v="4"/>
    <s v="Vestfirðir"/>
    <x v="7"/>
    <x v="3"/>
    <s v="Sala innan svæðis - flj."/>
    <n v="49420"/>
    <n v="42.7483"/>
    <x v="5"/>
    <x v="0"/>
    <s v="Innanlands"/>
    <m/>
  </r>
  <r>
    <s v="Söludælur"/>
    <s v="Súðavík"/>
    <n v="420"/>
    <x v="4"/>
    <s v="Vestfirðir"/>
    <x v="1"/>
    <x v="0"/>
    <s v="Sala innan svæðis - flj."/>
    <n v="106712"/>
    <n v="80.034000000000006"/>
    <x v="5"/>
    <x v="0"/>
    <s v="Innanlands"/>
    <m/>
  </r>
  <r>
    <s v="Söludælur"/>
    <s v="Súðavík"/>
    <n v="420"/>
    <x v="4"/>
    <s v="Vestfirðir"/>
    <x v="7"/>
    <x v="3"/>
    <s v="Sala innan svæðis - flj."/>
    <n v="163095"/>
    <n v="141.07717499999998"/>
    <x v="5"/>
    <x v="0"/>
    <s v="Innanlands"/>
    <m/>
  </r>
  <r>
    <s v="Bolungarvík"/>
    <s v="Reykjanesskóli"/>
    <n v="420"/>
    <x v="4"/>
    <s v="Vestfirðir"/>
    <x v="6"/>
    <x v="3"/>
    <s v="Sala utan svæðis - flj."/>
    <n v="17144"/>
    <n v="14.829559999999999"/>
    <x v="6"/>
    <x v="2"/>
    <s v="Innanlands"/>
    <m/>
  </r>
  <r>
    <s v="Bolungarvík"/>
    <s v="Súðavík"/>
    <n v="420"/>
    <x v="4"/>
    <s v="Vestfirðir"/>
    <x v="6"/>
    <x v="3"/>
    <s v="Sala utan svæðis - flj."/>
    <n v="75830"/>
    <n v="65.592950000000002"/>
    <x v="6"/>
    <x v="3"/>
    <s v="Innanlands"/>
    <m/>
  </r>
  <r>
    <s v="Akureyri"/>
    <s v="Súðavík"/>
    <n v="420"/>
    <x v="4"/>
    <s v="Vestfirðir"/>
    <x v="10"/>
    <x v="3"/>
    <s v="Sala utan svæðis - flj."/>
    <n v="11368"/>
    <n v="9.8333200000000005"/>
    <x v="7"/>
    <x v="2"/>
    <s v="Innanlands"/>
    <m/>
  </r>
  <r>
    <s v="Ísafjörður"/>
    <s v="Súðavík"/>
    <n v="420"/>
    <x v="4"/>
    <s v="Vestfirðir"/>
    <x v="6"/>
    <x v="3"/>
    <s v="Sala utan svæðis - flj."/>
    <n v="295"/>
    <n v="0.25517499999999999"/>
    <x v="6"/>
    <x v="3"/>
    <s v="Innanlands"/>
    <m/>
  </r>
  <r>
    <s v="Ísafjörður"/>
    <s v="Súðavík"/>
    <n v="420"/>
    <x v="4"/>
    <s v="Vestfirðir"/>
    <x v="10"/>
    <x v="3"/>
    <s v="Sala utan svæðis - flj."/>
    <n v="42649"/>
    <n v="36.891385"/>
    <x v="7"/>
    <x v="2"/>
    <s v="Innanlands"/>
    <m/>
  </r>
  <r>
    <s v="Reykjavík"/>
    <s v="Reykjanesskóli"/>
    <n v="420"/>
    <x v="4"/>
    <s v="Vestfirðir"/>
    <x v="1"/>
    <x v="0"/>
    <s v="Sala utan svæðis - flj."/>
    <n v="587"/>
    <n v="0.44024999999999997"/>
    <x v="7"/>
    <x v="0"/>
    <s v="Innanlands"/>
    <m/>
  </r>
  <r>
    <s v="Reykjavík"/>
    <s v="Reykjanesskóli"/>
    <n v="420"/>
    <x v="4"/>
    <s v="Vestfirðir"/>
    <x v="7"/>
    <x v="3"/>
    <s v="Sala utan svæðis - flj."/>
    <n v="904"/>
    <n v="0.78195999999999999"/>
    <x v="7"/>
    <x v="0"/>
    <s v="Innanlands"/>
    <m/>
  </r>
  <r>
    <s v="Reykjavík"/>
    <s v="Reykjanesskóli"/>
    <n v="420"/>
    <x v="4"/>
    <s v="Vestfirðir"/>
    <x v="6"/>
    <x v="3"/>
    <s v="Sala utan svæðis - flj."/>
    <n v="20275"/>
    <n v="17.537875"/>
    <x v="6"/>
    <x v="2"/>
    <s v="Innanlands"/>
    <m/>
  </r>
  <r>
    <s v="Reykjavík"/>
    <s v="Súðavík"/>
    <n v="420"/>
    <x v="4"/>
    <s v="Vestfirðir"/>
    <x v="9"/>
    <x v="3"/>
    <s v="Sala utan svæðis - flj."/>
    <n v="38216"/>
    <n v="33.056839999999994"/>
    <x v="7"/>
    <x v="2"/>
    <s v="Innanlands"/>
    <m/>
  </r>
  <r>
    <s v="Reykjavík"/>
    <s v="Súðavík"/>
    <n v="420"/>
    <x v="4"/>
    <s v="Vestfirðir"/>
    <x v="10"/>
    <x v="3"/>
    <s v="Sala utan svæðis - flj."/>
    <n v="50493"/>
    <n v="43.676445000000001"/>
    <x v="7"/>
    <x v="2"/>
    <s v="Innanlands"/>
    <m/>
  </r>
  <r>
    <s v="Reykjavík"/>
    <s v="Súðavík"/>
    <n v="420"/>
    <x v="4"/>
    <s v="Vestfirðir"/>
    <x v="6"/>
    <x v="3"/>
    <s v="Sala utan svæðis - flj."/>
    <n v="5936"/>
    <n v="5.1346400000000001"/>
    <x v="6"/>
    <x v="2"/>
    <s v="Innanlands"/>
    <m/>
  </r>
  <r>
    <s v="Söludælur"/>
    <s v="Reykjanesskóli"/>
    <n v="420"/>
    <x v="4"/>
    <s v="Vestfirðir"/>
    <x v="0"/>
    <x v="0"/>
    <s v="Sala innan svæðis - flj."/>
    <n v="54490"/>
    <n v="40.8675"/>
    <x v="7"/>
    <x v="0"/>
    <s v="Innanlands"/>
    <m/>
  </r>
  <r>
    <s v="Söludælur"/>
    <s v="Reykjanesskóli"/>
    <n v="420"/>
    <x v="4"/>
    <s v="Vestfirðir"/>
    <x v="7"/>
    <x v="3"/>
    <s v="Sala innan svæðis - flj."/>
    <n v="54126"/>
    <n v="46.818989999999999"/>
    <x v="7"/>
    <x v="0"/>
    <s v="Innanlands"/>
    <m/>
  </r>
  <r>
    <s v="Söludælur"/>
    <s v="Súðavík"/>
    <n v="420"/>
    <x v="4"/>
    <s v="Vestfirðir"/>
    <x v="1"/>
    <x v="0"/>
    <s v="Sala innan svæðis - flj."/>
    <n v="118942"/>
    <n v="89.206500000000005"/>
    <x v="7"/>
    <x v="0"/>
    <s v="Innanlands"/>
    <m/>
  </r>
  <r>
    <s v="Söludælur"/>
    <s v="Súðavík"/>
    <n v="420"/>
    <x v="4"/>
    <s v="Vestfirðir"/>
    <x v="7"/>
    <x v="3"/>
    <s v="Sala innan svæðis - flj."/>
    <n v="155629"/>
    <n v="134.61908499999998"/>
    <x v="7"/>
    <x v="0"/>
    <s v="Innanlands"/>
    <m/>
  </r>
  <r>
    <s v="Bolungarvík"/>
    <s v="Súðavík"/>
    <n v="420"/>
    <x v="4"/>
    <s v="Vestfirðir"/>
    <x v="6"/>
    <x v="3"/>
    <s v="Sala utan svæðis - flj."/>
    <n v="83111"/>
    <n v="71.891014999999996"/>
    <x v="8"/>
    <x v="3"/>
    <s v="Innanlands"/>
    <m/>
  </r>
  <r>
    <s v="Ísafjörður"/>
    <s v="Súðavík"/>
    <n v="420"/>
    <x v="4"/>
    <s v="Vestfirðir"/>
    <x v="9"/>
    <x v="3"/>
    <s v="Sala utan svæðis - flj."/>
    <n v="8103"/>
    <n v="7.0090950000000003"/>
    <x v="9"/>
    <x v="2"/>
    <s v="Innanlands"/>
    <m/>
  </r>
  <r>
    <s v="Ísafjörður"/>
    <s v="Súðavík"/>
    <n v="420"/>
    <x v="4"/>
    <s v="Vestfirðir"/>
    <x v="10"/>
    <x v="3"/>
    <s v="Sala utan svæðis - flj."/>
    <n v="96565"/>
    <n v="83.528725000000009"/>
    <x v="9"/>
    <x v="2"/>
    <s v="Innanlands"/>
    <m/>
  </r>
  <r>
    <s v="Ísafjörður"/>
    <s v="Reykjanesskóli"/>
    <n v="420"/>
    <x v="4"/>
    <s v="Vestfirðir"/>
    <x v="6"/>
    <x v="3"/>
    <s v="Sala utan svæðis - flj."/>
    <n v="8572"/>
    <n v="7.4147799999999995"/>
    <x v="8"/>
    <x v="2"/>
    <s v="Innanlands"/>
    <m/>
  </r>
  <r>
    <s v="Ísafjörður"/>
    <s v="Súðavík"/>
    <n v="420"/>
    <x v="4"/>
    <s v="Vestfirðir"/>
    <x v="6"/>
    <x v="3"/>
    <s v="Sala utan svæðis - flj."/>
    <n v="9036"/>
    <n v="7.8161400000000008"/>
    <x v="8"/>
    <x v="2"/>
    <s v="Innanlands"/>
    <m/>
  </r>
  <r>
    <s v="Reykjavík"/>
    <s v="Reykjanesskóli"/>
    <n v="420"/>
    <x v="4"/>
    <s v="Vestfirðir"/>
    <x v="0"/>
    <x v="0"/>
    <s v="Sala utan svæðis - flj."/>
    <n v="979"/>
    <n v="0.73424999999999996"/>
    <x v="9"/>
    <x v="0"/>
    <s v="Innanlands"/>
    <m/>
  </r>
  <r>
    <s v="Reykjavík"/>
    <s v="Reykjanesskóli"/>
    <n v="420"/>
    <x v="4"/>
    <s v="Vestfirðir"/>
    <x v="7"/>
    <x v="3"/>
    <s v="Sala utan svæðis - flj."/>
    <n v="1735"/>
    <n v="1.5007750000000002"/>
    <x v="9"/>
    <x v="0"/>
    <s v="Innanlands"/>
    <m/>
  </r>
  <r>
    <s v="Reykjavík"/>
    <s v="Reykjanesskóli"/>
    <n v="420"/>
    <x v="4"/>
    <s v="Vestfirðir"/>
    <x v="6"/>
    <x v="3"/>
    <s v="Sala utan svæðis - flj."/>
    <n v="23787"/>
    <n v="20.575755000000001"/>
    <x v="8"/>
    <x v="2"/>
    <s v="Innanlands"/>
    <m/>
  </r>
  <r>
    <s v="Reykjavík"/>
    <s v="Súðavík"/>
    <n v="420"/>
    <x v="4"/>
    <s v="Vestfirðir"/>
    <x v="6"/>
    <x v="3"/>
    <s v="Sala utan svæðis - flj."/>
    <n v="6213"/>
    <n v="5.3742450000000002"/>
    <x v="8"/>
    <x v="2"/>
    <s v="Innanlands"/>
    <m/>
  </r>
  <r>
    <s v="Söludælur"/>
    <s v="Djúpamannabúð"/>
    <n v="420"/>
    <x v="4"/>
    <s v="Vestfirðir"/>
    <x v="0"/>
    <x v="0"/>
    <s v="Sala innan svæðis - flj."/>
    <n v="1649"/>
    <n v="1.23675"/>
    <x v="9"/>
    <x v="0"/>
    <s v="Innanlands"/>
    <m/>
  </r>
  <r>
    <s v="Söludælur"/>
    <s v="Reykjanesskóli"/>
    <n v="420"/>
    <x v="4"/>
    <s v="Vestfirðir"/>
    <x v="0"/>
    <x v="0"/>
    <s v="Sala innan svæðis - flj."/>
    <n v="54685"/>
    <n v="41.013750000000002"/>
    <x v="9"/>
    <x v="0"/>
    <s v="Innanlands"/>
    <m/>
  </r>
  <r>
    <s v="Söludælur"/>
    <s v="Reykjanesskóli"/>
    <n v="420"/>
    <x v="4"/>
    <s v="Vestfirðir"/>
    <x v="7"/>
    <x v="3"/>
    <s v="Sala innan svæðis - flj."/>
    <n v="63291"/>
    <n v="54.746714999999995"/>
    <x v="9"/>
    <x v="0"/>
    <s v="Innanlands"/>
    <m/>
  </r>
  <r>
    <s v="Söludælur"/>
    <s v="Súðavík"/>
    <n v="420"/>
    <x v="4"/>
    <s v="Vestfirðir"/>
    <x v="1"/>
    <x v="0"/>
    <s v="Sala innan svæðis - flj."/>
    <n v="118411"/>
    <n v="88.808250000000001"/>
    <x v="9"/>
    <x v="0"/>
    <s v="Innanlands"/>
    <m/>
  </r>
  <r>
    <s v="Söludælur"/>
    <s v="Súðavík"/>
    <n v="420"/>
    <x v="4"/>
    <s v="Vestfirðir"/>
    <x v="7"/>
    <x v="3"/>
    <s v="Sala innan svæðis - flj."/>
    <n v="124729"/>
    <n v="107.89058499999999"/>
    <x v="9"/>
    <x v="0"/>
    <s v="Innanlands"/>
    <m/>
  </r>
  <r>
    <s v="Bolungarvík"/>
    <s v="Súðavík"/>
    <n v="420"/>
    <x v="4"/>
    <s v="Vestfirðir"/>
    <x v="6"/>
    <x v="3"/>
    <s v="Sala utan svæðis - flj."/>
    <n v="3774"/>
    <n v="3.2645099999999996"/>
    <x v="10"/>
    <x v="3"/>
    <s v="Innanlands"/>
    <m/>
  </r>
  <r>
    <s v="Bolungarvík"/>
    <s v="Súðavík"/>
    <n v="420"/>
    <x v="4"/>
    <s v="Vestfirðir"/>
    <x v="10"/>
    <x v="3"/>
    <s v="Sala utan svæðis - flj."/>
    <n v="57143"/>
    <n v="49.428694999999998"/>
    <x v="10"/>
    <x v="2"/>
    <s v="Innanlands"/>
    <m/>
  </r>
  <r>
    <s v="Ísafjörður"/>
    <s v="Reykjanesskóli"/>
    <n v="420"/>
    <x v="4"/>
    <s v="Vestfirðir"/>
    <x v="6"/>
    <x v="3"/>
    <s v="Sala utan svæðis - flj."/>
    <n v="1201"/>
    <n v="1.0388649999999999"/>
    <x v="10"/>
    <x v="3"/>
    <s v="Innanlands"/>
    <m/>
  </r>
  <r>
    <s v="Reykjavík"/>
    <s v="Höfuðborgarsvæðið"/>
    <n v="101"/>
    <x v="0"/>
    <s v="Höfuðborgarsvæðið"/>
    <x v="11"/>
    <x v="4"/>
    <s v="Sala innan svæðis - flj."/>
    <n v="3200000"/>
    <n v="3200"/>
    <x v="5"/>
    <x v="3"/>
    <s v="Innanlands"/>
    <s v="Einni færslu skipt í tvennt til að geta flokkað betur"/>
  </r>
  <r>
    <s v="Reykjavík"/>
    <s v="Höfuðborgarsvæðið"/>
    <n v="101"/>
    <x v="0"/>
    <s v="Höfuðborgarsvæðið"/>
    <x v="11"/>
    <x v="4"/>
    <s v="Sala innan svæðis - flj."/>
    <n v="1642699"/>
    <n v="1642.6990000000001"/>
    <x v="5"/>
    <x v="2"/>
    <s v="Innanlands"/>
    <s v="Einni færslu skipt í tvennt til að geta flokkað betur"/>
  </r>
  <r>
    <s v="Ísafjörður"/>
    <s v="Reykjanesskóli"/>
    <n v="420"/>
    <x v="4"/>
    <s v="Vestfirðir"/>
    <x v="7"/>
    <x v="3"/>
    <s v="Sala utan svæðis - flj."/>
    <n v="2406"/>
    <n v="2.0811899999999999"/>
    <x v="10"/>
    <x v="0"/>
    <s v="Innanlands"/>
    <m/>
  </r>
  <r>
    <s v="Ísafjörður"/>
    <s v="Súðavík"/>
    <n v="420"/>
    <x v="4"/>
    <s v="Vestfirðir"/>
    <x v="9"/>
    <x v="3"/>
    <s v="Sala utan svæðis - flj."/>
    <n v="16813"/>
    <n v="14.543244999999999"/>
    <x v="10"/>
    <x v="2"/>
    <s v="Innanlands"/>
    <m/>
  </r>
  <r>
    <s v="Ísafjörður"/>
    <s v="Súðavík"/>
    <n v="420"/>
    <x v="4"/>
    <s v="Vestfirðir"/>
    <x v="10"/>
    <x v="3"/>
    <s v="Sala utan svæðis - flj."/>
    <n v="170100"/>
    <n v="147.13650000000001"/>
    <x v="10"/>
    <x v="2"/>
    <s v="Innanlands"/>
    <m/>
  </r>
  <r>
    <s v="Reykjavík"/>
    <s v="Reykjanesskóli"/>
    <n v="420"/>
    <x v="4"/>
    <s v="Vestfirðir"/>
    <x v="6"/>
    <x v="3"/>
    <s v="Sala utan svæðis - flj."/>
    <n v="17343"/>
    <n v="15.001695"/>
    <x v="10"/>
    <x v="3"/>
    <s v="Innanlands"/>
    <m/>
  </r>
  <r>
    <s v="Reykjavík"/>
    <s v="Súðavík"/>
    <n v="420"/>
    <x v="4"/>
    <s v="Vestfirðir"/>
    <x v="6"/>
    <x v="3"/>
    <s v="Sala utan svæðis - flj."/>
    <n v="7398"/>
    <n v="6.3992699999999996"/>
    <x v="10"/>
    <x v="3"/>
    <s v="Innanlands"/>
    <m/>
  </r>
  <r>
    <s v="Reykjavík"/>
    <s v="Reykjanesskóli"/>
    <n v="420"/>
    <x v="4"/>
    <s v="Vestfirðir"/>
    <x v="1"/>
    <x v="0"/>
    <s v="Sala utan svæðis - flj."/>
    <n v="679"/>
    <n v="0.50924999999999998"/>
    <x v="10"/>
    <x v="0"/>
    <s v="Innanlands"/>
    <m/>
  </r>
  <r>
    <s v="Reykjavík"/>
    <s v="Reykjanesskóli"/>
    <n v="420"/>
    <x v="4"/>
    <s v="Vestfirðir"/>
    <x v="7"/>
    <x v="3"/>
    <s v="Sala utan svæðis - flj."/>
    <n v="979"/>
    <n v="0.846835"/>
    <x v="10"/>
    <x v="0"/>
    <s v="Innanlands"/>
    <m/>
  </r>
  <r>
    <s v="Söludælur"/>
    <s v="Reykjanesskóli"/>
    <n v="420"/>
    <x v="4"/>
    <s v="Vestfirðir"/>
    <x v="1"/>
    <x v="0"/>
    <s v="Sala innan svæðis - flj."/>
    <n v="12764"/>
    <n v="9.5730000000000004"/>
    <x v="10"/>
    <x v="0"/>
    <s v="Innanlands"/>
    <m/>
  </r>
  <r>
    <s v="Söludælur"/>
    <s v="Reykjanesskóli"/>
    <n v="420"/>
    <x v="4"/>
    <s v="Vestfirðir"/>
    <x v="0"/>
    <x v="0"/>
    <s v="Sala innan svæðis - flj."/>
    <n v="35643"/>
    <n v="26.732250000000001"/>
    <x v="10"/>
    <x v="0"/>
    <s v="Innanlands"/>
    <m/>
  </r>
  <r>
    <s v="Söludælur"/>
    <s v="Reykjanesskóli"/>
    <n v="420"/>
    <x v="4"/>
    <s v="Vestfirðir"/>
    <x v="7"/>
    <x v="3"/>
    <s v="Sala innan svæðis - flj."/>
    <n v="49674"/>
    <n v="42.96801"/>
    <x v="10"/>
    <x v="0"/>
    <s v="Innanlands"/>
    <m/>
  </r>
  <r>
    <s v="Söludælur"/>
    <s v="Súðavík"/>
    <n v="420"/>
    <x v="4"/>
    <s v="Vestfirðir"/>
    <x v="1"/>
    <x v="0"/>
    <s v="Sala innan svæðis - flj."/>
    <n v="104554"/>
    <n v="78.415499999999994"/>
    <x v="10"/>
    <x v="0"/>
    <s v="Innanlands"/>
    <m/>
  </r>
  <r>
    <s v="Söludælur"/>
    <s v="Súðavík"/>
    <n v="420"/>
    <x v="4"/>
    <s v="Vestfirðir"/>
    <x v="7"/>
    <x v="3"/>
    <s v="Sala innan svæðis - flj."/>
    <n v="103153"/>
    <n v="89.227345"/>
    <x v="10"/>
    <x v="0"/>
    <s v="Innanlands"/>
    <m/>
  </r>
  <r>
    <s v="Reykjavík"/>
    <s v="Höfuðborgarsvæðið"/>
    <n v="101"/>
    <x v="0"/>
    <s v="Höfuðborgarsvæðið"/>
    <x v="6"/>
    <x v="3"/>
    <s v="Sala innan svæðis - flj."/>
    <n v="1055725"/>
    <n v="913.20212500000002"/>
    <x v="0"/>
    <x v="2"/>
    <s v="Innanlands"/>
    <s v="Einni færslu skipt í tvennt til að geta flokkað betur"/>
  </r>
  <r>
    <s v="Reykjavík"/>
    <s v="Höfuðborgarsvæðið"/>
    <n v="101"/>
    <x v="0"/>
    <s v="Höfuðborgarsvæðið"/>
    <x v="6"/>
    <x v="3"/>
    <s v="Sala innan svæðis - flj."/>
    <n v="1055725"/>
    <n v="913.20212500000002"/>
    <x v="0"/>
    <x v="3"/>
    <s v="Innanlands"/>
    <s v="Einni færslu skipt í tvennt til að geta flokkað betur"/>
  </r>
  <r>
    <s v="Bolungarvík"/>
    <s v="Súðavík"/>
    <n v="420"/>
    <x v="4"/>
    <s v="Vestfirðir"/>
    <x v="7"/>
    <x v="3"/>
    <s v="Sala utan svæðis - flj."/>
    <n v="2792"/>
    <n v="2.4150800000000001"/>
    <x v="8"/>
    <x v="0"/>
    <s v="Innanlands"/>
    <m/>
  </r>
  <r>
    <s v="Bolungarvík"/>
    <s v="Súðavík"/>
    <n v="420"/>
    <x v="4"/>
    <s v="Vestfirðir"/>
    <x v="9"/>
    <x v="3"/>
    <s v="Sala utan svæðis - flj."/>
    <n v="113582"/>
    <n v="98.248429999999999"/>
    <x v="8"/>
    <x v="2"/>
    <s v="Innanlands"/>
    <m/>
  </r>
  <r>
    <s v="Bolungarvík"/>
    <s v="Súðavík"/>
    <n v="420"/>
    <x v="4"/>
    <s v="Vestfirðir"/>
    <x v="10"/>
    <x v="3"/>
    <s v="Sala utan svæðis - flj."/>
    <n v="152822"/>
    <n v="132.19103000000001"/>
    <x v="8"/>
    <x v="2"/>
    <s v="Innanlands"/>
    <m/>
  </r>
  <r>
    <s v="Ísafjörður"/>
    <s v="Súðavík"/>
    <n v="420"/>
    <x v="4"/>
    <s v="Vestfirðir"/>
    <x v="9"/>
    <x v="3"/>
    <s v="Sala utan svæðis - flj."/>
    <n v="10714"/>
    <n v="9.2676100000000012"/>
    <x v="8"/>
    <x v="2"/>
    <s v="Innanlands"/>
    <m/>
  </r>
  <r>
    <s v="Ísafjörður"/>
    <s v="Súðavík"/>
    <n v="420"/>
    <x v="4"/>
    <s v="Vestfirðir"/>
    <x v="10"/>
    <x v="3"/>
    <s v="Sala utan svæðis - flj."/>
    <n v="2361"/>
    <n v="2.042265"/>
    <x v="8"/>
    <x v="2"/>
    <s v="Innanlands"/>
    <m/>
  </r>
  <r>
    <s v="Reykjavík"/>
    <s v="Reykjanesskóli"/>
    <n v="420"/>
    <x v="4"/>
    <s v="Vestfirðir"/>
    <x v="6"/>
    <x v="3"/>
    <s v="Sala utan svæðis - flj."/>
    <n v="29019"/>
    <n v="25.101435000000002"/>
    <x v="9"/>
    <x v="2"/>
    <s v="Innanlands"/>
    <m/>
  </r>
  <r>
    <s v="Reykjavík"/>
    <s v="Súðavík"/>
    <n v="420"/>
    <x v="4"/>
    <s v="Vestfirðir"/>
    <x v="6"/>
    <x v="3"/>
    <s v="Sala utan svæðis - flj."/>
    <n v="16945"/>
    <n v="14.657425"/>
    <x v="9"/>
    <x v="2"/>
    <s v="Innanlands"/>
    <m/>
  </r>
  <r>
    <s v="Reykjavík"/>
    <s v="Reykjanesskóli"/>
    <n v="420"/>
    <x v="4"/>
    <s v="Vestfirðir"/>
    <x v="7"/>
    <x v="3"/>
    <s v="Sala utan svæðis - flj."/>
    <n v="3244"/>
    <n v="2.80606"/>
    <x v="8"/>
    <x v="0"/>
    <s v="Innanlands"/>
    <m/>
  </r>
  <r>
    <s v="Akureyri"/>
    <s v="Súðavík"/>
    <n v="420"/>
    <x v="4"/>
    <s v="Vestfirðir"/>
    <x v="6"/>
    <x v="3"/>
    <s v="Sala utan svæðis - flj."/>
    <n v="2452"/>
    <n v="2.1209799999999999"/>
    <x v="7"/>
    <x v="3"/>
    <s v="Innanlands"/>
    <m/>
  </r>
  <r>
    <s v="Söludælur"/>
    <s v="Reykjanesskóli"/>
    <n v="420"/>
    <x v="4"/>
    <s v="Vestfirðir"/>
    <x v="1"/>
    <x v="0"/>
    <s v="Sala innan svæðis - flj."/>
    <n v="48485"/>
    <n v="36.363750000000003"/>
    <x v="8"/>
    <x v="0"/>
    <s v="Innanlands"/>
    <m/>
  </r>
  <r>
    <s v="Söludælur"/>
    <s v="Reykjanesskóli"/>
    <n v="420"/>
    <x v="4"/>
    <s v="Vestfirðir"/>
    <x v="7"/>
    <x v="3"/>
    <s v="Sala innan svæðis - flj."/>
    <n v="55616"/>
    <n v="48.107839999999996"/>
    <x v="8"/>
    <x v="0"/>
    <s v="Innanlands"/>
    <m/>
  </r>
  <r>
    <s v="Söludælur"/>
    <s v="Súðavík"/>
    <n v="420"/>
    <x v="4"/>
    <s v="Vestfirðir"/>
    <x v="1"/>
    <x v="0"/>
    <s v="Sala innan svæðis - flj."/>
    <n v="105571"/>
    <n v="79.178250000000006"/>
    <x v="8"/>
    <x v="0"/>
    <s v="Innanlands"/>
    <m/>
  </r>
  <r>
    <s v="Söludælur"/>
    <s v="Súðavík"/>
    <n v="420"/>
    <x v="4"/>
    <s v="Vestfirðir"/>
    <x v="7"/>
    <x v="3"/>
    <s v="Sala innan svæðis - flj."/>
    <n v="102980"/>
    <n v="89.077699999999993"/>
    <x v="8"/>
    <x v="0"/>
    <s v="Innanlands"/>
    <m/>
  </r>
  <r>
    <s v="Ísafjörður"/>
    <s v="Reykjanesskóli"/>
    <n v="420"/>
    <x v="4"/>
    <s v="Vestfirðir"/>
    <x v="6"/>
    <x v="3"/>
    <s v="Sala utan svæðis - flj."/>
    <n v="1215"/>
    <n v="1.050975"/>
    <x v="7"/>
    <x v="3"/>
    <s v="Innanlands"/>
    <m/>
  </r>
  <r>
    <s v="Reykjavík"/>
    <s v="Vogar"/>
    <n v="190"/>
    <x v="2"/>
    <s v="Suðurnes"/>
    <x v="6"/>
    <x v="3"/>
    <s v="Sala utan svæðis - flj."/>
    <n v="26000"/>
    <n v="22.49"/>
    <x v="1"/>
    <x v="3"/>
    <s v="Innanlands"/>
    <s v="Einni færslu skipt í tvennt til að geta flokkað betur"/>
  </r>
  <r>
    <s v="Reykjavík"/>
    <s v="Vogar"/>
    <n v="190"/>
    <x v="2"/>
    <s v="Suðurnes"/>
    <x v="6"/>
    <x v="3"/>
    <s v="Sala utan svæðis - flj."/>
    <n v="40881"/>
    <n v="35.362065000000001"/>
    <x v="1"/>
    <x v="2"/>
    <s v="Innanlands"/>
    <s v="Einni færslu skipt í tvennt til að geta flokkað betur"/>
  </r>
  <r>
    <s v="Bolungarvík"/>
    <s v="Súðavík"/>
    <n v="420"/>
    <x v="4"/>
    <s v="Vestfirðir"/>
    <x v="9"/>
    <x v="3"/>
    <s v="Sala utan svæðis - flj."/>
    <n v="20626"/>
    <n v="17.84149"/>
    <x v="6"/>
    <x v="2"/>
    <s v="Innanlands"/>
    <m/>
  </r>
  <r>
    <s v="Bolungarvík"/>
    <s v="Súðavík"/>
    <n v="420"/>
    <x v="4"/>
    <s v="Vestfirðir"/>
    <x v="10"/>
    <x v="3"/>
    <s v="Sala utan svæðis - flj."/>
    <n v="158293"/>
    <n v="136.92344500000002"/>
    <x v="6"/>
    <x v="2"/>
    <s v="Innanlands"/>
    <m/>
  </r>
  <r>
    <s v="Ísafjörður"/>
    <s v="Súðavík"/>
    <n v="420"/>
    <x v="4"/>
    <s v="Vestfirðir"/>
    <x v="9"/>
    <x v="3"/>
    <s v="Sala utan svæðis - flj."/>
    <n v="1722"/>
    <n v="1.48953"/>
    <x v="6"/>
    <x v="2"/>
    <s v="Innanlands"/>
    <m/>
  </r>
  <r>
    <s v="Ísafjörður"/>
    <s v="Súðavík"/>
    <n v="420"/>
    <x v="4"/>
    <s v="Vestfirðir"/>
    <x v="10"/>
    <x v="3"/>
    <s v="Sala utan svæðis - flj."/>
    <n v="4973"/>
    <n v="4.3016449999999997"/>
    <x v="6"/>
    <x v="2"/>
    <s v="Innanlands"/>
    <m/>
  </r>
  <r>
    <s v="Reykjavík"/>
    <s v="Reykjanesskóli"/>
    <n v="420"/>
    <x v="4"/>
    <s v="Vestfirðir"/>
    <x v="6"/>
    <x v="3"/>
    <s v="Sala utan svæðis - flj."/>
    <n v="21533"/>
    <n v="18.626044999999998"/>
    <x v="7"/>
    <x v="2"/>
    <s v="Innanlands"/>
    <m/>
  </r>
  <r>
    <s v="Reykjavík"/>
    <s v="Súðavík"/>
    <n v="420"/>
    <x v="4"/>
    <s v="Vestfirðir"/>
    <x v="6"/>
    <x v="3"/>
    <s v="Sala utan svæðis - flj."/>
    <n v="8943"/>
    <n v="7.7356949999999998"/>
    <x v="7"/>
    <x v="2"/>
    <s v="Innanlands"/>
    <m/>
  </r>
  <r>
    <s v="Reykjavík"/>
    <s v="Reykjanesskóli"/>
    <n v="420"/>
    <x v="4"/>
    <s v="Vestfirðir"/>
    <x v="1"/>
    <x v="0"/>
    <s v="Sala utan svæðis - flj."/>
    <n v="1045"/>
    <n v="0.78374999999999995"/>
    <x v="6"/>
    <x v="0"/>
    <s v="Innanlands"/>
    <m/>
  </r>
  <r>
    <s v="Reykjavík"/>
    <s v="Reykjanesskóli"/>
    <n v="420"/>
    <x v="4"/>
    <s v="Vestfirðir"/>
    <x v="7"/>
    <x v="3"/>
    <s v="Sala innan svæðis - flj."/>
    <n v="4375"/>
    <n v="3.7843749999999998"/>
    <x v="6"/>
    <x v="0"/>
    <s v="Innanlands"/>
    <m/>
  </r>
  <r>
    <s v="Reykjavík"/>
    <s v="Reykjanesskóli"/>
    <n v="420"/>
    <x v="4"/>
    <s v="Vestfirðir"/>
    <x v="7"/>
    <x v="3"/>
    <s v="Sala utan svæðis - flj."/>
    <n v="2793"/>
    <n v="2.4159450000000002"/>
    <x v="6"/>
    <x v="0"/>
    <s v="Innanlands"/>
    <m/>
  </r>
  <r>
    <s v="Reykjavík"/>
    <s v="Súðavík"/>
    <n v="420"/>
    <x v="4"/>
    <s v="Vestfirðir"/>
    <x v="7"/>
    <x v="3"/>
    <s v="Sala utan svæðis - flj."/>
    <n v="1028"/>
    <n v="0.88922000000000001"/>
    <x v="6"/>
    <x v="0"/>
    <s v="Innanlands"/>
    <m/>
  </r>
  <r>
    <s v="Reykjavík"/>
    <s v="Súðavík"/>
    <n v="420"/>
    <x v="4"/>
    <s v="Vestfirðir"/>
    <x v="10"/>
    <x v="3"/>
    <s v="Sala utan svæðis - flj."/>
    <n v="8402"/>
    <n v="7.2677299999999994"/>
    <x v="6"/>
    <x v="2"/>
    <s v="Innanlands"/>
    <m/>
  </r>
  <r>
    <s v="Akureyri"/>
    <s v="Súðavík"/>
    <n v="420"/>
    <x v="4"/>
    <s v="Vestfirðir"/>
    <x v="6"/>
    <x v="3"/>
    <s v="Sala utan svæðis - flj."/>
    <n v="10494"/>
    <n v="9.0773099999999989"/>
    <x v="5"/>
    <x v="2"/>
    <s v="Innanlands"/>
    <m/>
  </r>
  <r>
    <s v="Ísafjörður"/>
    <s v="Reykjanesskóli"/>
    <n v="420"/>
    <x v="4"/>
    <s v="Vestfirðir"/>
    <x v="6"/>
    <x v="3"/>
    <s v="Sala utan svæðis - flj."/>
    <n v="26065"/>
    <n v="22.546225"/>
    <x v="5"/>
    <x v="3"/>
    <s v="Innanlands"/>
    <m/>
  </r>
  <r>
    <s v="Söludælur"/>
    <s v="Reykjanesskóli"/>
    <n v="420"/>
    <x v="4"/>
    <s v="Vestfirðir"/>
    <x v="1"/>
    <x v="0"/>
    <s v="Sala innan svæðis - flj."/>
    <n v="48707"/>
    <n v="36.530250000000002"/>
    <x v="6"/>
    <x v="0"/>
    <s v="Innanlands"/>
    <m/>
  </r>
  <r>
    <s v="Söludælur"/>
    <s v="Reykjanesskóli"/>
    <n v="420"/>
    <x v="4"/>
    <s v="Vestfirðir"/>
    <x v="7"/>
    <x v="3"/>
    <s v="Sala innan svæðis - flj."/>
    <n v="54336"/>
    <n v="47.000639999999997"/>
    <x v="6"/>
    <x v="0"/>
    <s v="Innanlands"/>
    <m/>
  </r>
  <r>
    <s v="Reykjavík"/>
    <s v="Vogar"/>
    <n v="190"/>
    <x v="2"/>
    <s v="Suðurnes"/>
    <x v="6"/>
    <x v="3"/>
    <s v="Sala utan svæðis - flj."/>
    <n v="25000"/>
    <n v="21.625"/>
    <x v="4"/>
    <x v="3"/>
    <s v="Innanlands"/>
    <s v="Einni færslu skipt í tvennt til að geta flokkað betur"/>
  </r>
  <r>
    <s v="Reykjavík"/>
    <s v="Vogar"/>
    <n v="190"/>
    <x v="2"/>
    <s v="Suðurnes"/>
    <x v="6"/>
    <x v="3"/>
    <s v="Sala utan svæðis - flj."/>
    <n v="22196"/>
    <n v="19.199540000000002"/>
    <x v="4"/>
    <x v="2"/>
    <s v="Innanlands"/>
    <s v="Einni færslu skipt í tvennt til að geta flokkað betur"/>
  </r>
  <r>
    <s v="Söludælur"/>
    <s v="Súðavík"/>
    <n v="420"/>
    <x v="4"/>
    <s v="Vestfirðir"/>
    <x v="1"/>
    <x v="0"/>
    <s v="Sala innan svæðis - flj."/>
    <n v="107472"/>
    <n v="80.603999999999999"/>
    <x v="6"/>
    <x v="0"/>
    <s v="Innanlands"/>
    <m/>
  </r>
  <r>
    <s v="Söludælur"/>
    <s v="Súðavík"/>
    <n v="420"/>
    <x v="4"/>
    <s v="Vestfirðir"/>
    <x v="7"/>
    <x v="3"/>
    <s v="Sala innan svæðis - flj."/>
    <n v="100449"/>
    <n v="86.888385"/>
    <x v="6"/>
    <x v="0"/>
    <s v="Innanlands"/>
    <m/>
  </r>
  <r>
    <s v="Bolungarvík"/>
    <s v="Súðavík"/>
    <n v="420"/>
    <x v="4"/>
    <s v="Vestfirðir"/>
    <x v="9"/>
    <x v="3"/>
    <s v="Sala utan svæðis - flj."/>
    <n v="7082"/>
    <n v="6.1259300000000003"/>
    <x v="4"/>
    <x v="2"/>
    <s v="Innanlands"/>
    <m/>
  </r>
  <r>
    <s v="Bolungarvík"/>
    <s v="Súðavík"/>
    <n v="420"/>
    <x v="4"/>
    <s v="Vestfirðir"/>
    <x v="10"/>
    <x v="3"/>
    <s v="Sala utan svæðis - flj."/>
    <n v="116387"/>
    <n v="100.674755"/>
    <x v="4"/>
    <x v="2"/>
    <s v="Innanlands"/>
    <m/>
  </r>
  <r>
    <s v="Reykjavík"/>
    <s v="Reykjanesskóli"/>
    <n v="420"/>
    <x v="4"/>
    <s v="Vestfirðir"/>
    <x v="6"/>
    <x v="3"/>
    <s v="Sala utan svæðis - flj."/>
    <n v="21191"/>
    <n v="18.330214999999999"/>
    <x v="5"/>
    <x v="2"/>
    <s v="Innanlands"/>
    <m/>
  </r>
  <r>
    <s v="Ísafjörður"/>
    <s v="Súðavík"/>
    <n v="420"/>
    <x v="4"/>
    <s v="Vestfirðir"/>
    <x v="7"/>
    <x v="3"/>
    <s v="Sala utan svæðis - flj."/>
    <n v="5698"/>
    <n v="4.9287699999999992"/>
    <x v="4"/>
    <x v="0"/>
    <s v="Innanlands"/>
    <m/>
  </r>
  <r>
    <s v="Reykjavík"/>
    <s v="Súðavík"/>
    <n v="420"/>
    <x v="4"/>
    <s v="Vestfirðir"/>
    <x v="6"/>
    <x v="3"/>
    <s v="Sala utan svæðis - flj."/>
    <n v="8063"/>
    <n v="6.9744950000000001"/>
    <x v="5"/>
    <x v="2"/>
    <s v="Innanlands"/>
    <m/>
  </r>
  <r>
    <s v="Reykjavík"/>
    <s v="Reykjanesskóli"/>
    <n v="420"/>
    <x v="4"/>
    <s v="Vestfirðir"/>
    <x v="1"/>
    <x v="0"/>
    <s v="Sala utan svæðis - flj."/>
    <n v="603"/>
    <n v="0.45224999999999999"/>
    <x v="4"/>
    <x v="0"/>
    <s v="Innanlands"/>
    <m/>
  </r>
  <r>
    <s v="Reykjavík"/>
    <s v="Reykjanesskóli"/>
    <n v="420"/>
    <x v="4"/>
    <s v="Vestfirðir"/>
    <x v="7"/>
    <x v="3"/>
    <s v="Sala utan svæðis - flj."/>
    <n v="2103"/>
    <n v="1.8190950000000001"/>
    <x v="4"/>
    <x v="0"/>
    <s v="Innanlands"/>
    <m/>
  </r>
  <r>
    <s v="Reykjavík"/>
    <s v="Súðavík"/>
    <n v="420"/>
    <x v="4"/>
    <s v="Vestfirðir"/>
    <x v="7"/>
    <x v="3"/>
    <s v="Sala utan svæðis - flj."/>
    <n v="1002"/>
    <n v="0.86673"/>
    <x v="4"/>
    <x v="0"/>
    <s v="Innanlands"/>
    <m/>
  </r>
  <r>
    <s v="Reykjavík"/>
    <s v="Súðavík"/>
    <n v="420"/>
    <x v="4"/>
    <s v="Vestfirðir"/>
    <x v="10"/>
    <x v="3"/>
    <s v="Sala utan svæðis - flj."/>
    <n v="80153"/>
    <n v="69.332345000000004"/>
    <x v="4"/>
    <x v="2"/>
    <s v="Innanlands"/>
    <m/>
  </r>
  <r>
    <s v="Akureyri"/>
    <s v="Súðavík"/>
    <n v="420"/>
    <x v="4"/>
    <s v="Vestfirðir"/>
    <x v="6"/>
    <x v="3"/>
    <s v="Sala utan svæðis - flj."/>
    <n v="3236"/>
    <n v="2.79914"/>
    <x v="3"/>
    <x v="3"/>
    <s v="Innanlands"/>
    <m/>
  </r>
  <r>
    <s v="Söludælur"/>
    <s v="Reykjanesskóli"/>
    <n v="420"/>
    <x v="4"/>
    <s v="Vestfirðir"/>
    <x v="1"/>
    <x v="0"/>
    <s v="Sala innan svæðis - flj."/>
    <n v="46086"/>
    <n v="34.564500000000002"/>
    <x v="4"/>
    <x v="0"/>
    <s v="Innanlands"/>
    <m/>
  </r>
  <r>
    <s v="Söludælur"/>
    <s v="Reykjanesskóli"/>
    <n v="420"/>
    <x v="4"/>
    <s v="Vestfirðir"/>
    <x v="7"/>
    <x v="3"/>
    <s v="Sala innan svæðis - flj."/>
    <n v="46658"/>
    <n v="40.359169999999999"/>
    <x v="4"/>
    <x v="0"/>
    <s v="Innanlands"/>
    <m/>
  </r>
  <r>
    <s v="Söludælur"/>
    <s v="Súðavík"/>
    <n v="420"/>
    <x v="4"/>
    <s v="Vestfirðir"/>
    <x v="1"/>
    <x v="0"/>
    <s v="Sala innan svæðis - flj."/>
    <n v="108081"/>
    <n v="81.060749999999999"/>
    <x v="4"/>
    <x v="0"/>
    <s v="Innanlands"/>
    <m/>
  </r>
  <r>
    <s v="Söludælur"/>
    <s v="Súðavík"/>
    <n v="420"/>
    <x v="4"/>
    <s v="Vestfirðir"/>
    <x v="7"/>
    <x v="3"/>
    <s v="Sala innan svæðis - flj."/>
    <n v="111210"/>
    <n v="96.196649999999991"/>
    <x v="4"/>
    <x v="0"/>
    <s v="Innanlands"/>
    <m/>
  </r>
  <r>
    <s v="Reykjavík"/>
    <s v="Vogar"/>
    <n v="190"/>
    <x v="2"/>
    <s v="Suðurnes"/>
    <x v="6"/>
    <x v="3"/>
    <s v="Sala utan svæðis - flj."/>
    <n v="23000"/>
    <n v="19.895"/>
    <x v="6"/>
    <x v="3"/>
    <s v="Innanlands"/>
    <s v="Einni færslu skipt í tvennt til að geta flokkað betur"/>
  </r>
  <r>
    <s v="Reykjavík"/>
    <s v="Vogar"/>
    <n v="190"/>
    <x v="2"/>
    <s v="Suðurnes"/>
    <x v="6"/>
    <x v="3"/>
    <s v="Sala utan svæðis - flj."/>
    <n v="22929"/>
    <n v="19.833584999999999"/>
    <x v="6"/>
    <x v="2"/>
    <s v="Innanlands"/>
    <s v="Einni færslu skipt í tvennt til að geta flokkað betur"/>
  </r>
  <r>
    <s v="Bolungarvík"/>
    <s v="Súðavík"/>
    <n v="420"/>
    <x v="4"/>
    <s v="Vestfirðir"/>
    <x v="9"/>
    <x v="3"/>
    <s v="Sala utan svæðis - flj."/>
    <n v="10273"/>
    <n v="8.8861450000000008"/>
    <x v="2"/>
    <x v="2"/>
    <s v="Innanlands"/>
    <m/>
  </r>
  <r>
    <s v="Bolungarvík"/>
    <s v="Súðavík"/>
    <n v="420"/>
    <x v="4"/>
    <s v="Vestfirðir"/>
    <x v="10"/>
    <x v="3"/>
    <s v="Sala utan svæðis - flj."/>
    <n v="173235"/>
    <n v="149.848275"/>
    <x v="2"/>
    <x v="2"/>
    <s v="Innanlands"/>
    <m/>
  </r>
  <r>
    <s v="Ísafjörður"/>
    <s v="Súðavík"/>
    <n v="420"/>
    <x v="4"/>
    <s v="Vestfirðir"/>
    <x v="7"/>
    <x v="3"/>
    <s v="Sala utan svæðis - flj."/>
    <n v="13611"/>
    <n v="11.773515"/>
    <x v="2"/>
    <x v="0"/>
    <s v="Innanlands"/>
    <m/>
  </r>
  <r>
    <s v="Ísafjörður"/>
    <s v="Súðavík"/>
    <n v="420"/>
    <x v="4"/>
    <s v="Vestfirðir"/>
    <x v="10"/>
    <x v="3"/>
    <s v="Sala utan svæðis - flj."/>
    <n v="9622"/>
    <n v="8.323030000000001"/>
    <x v="2"/>
    <x v="2"/>
    <s v="Innanlands"/>
    <m/>
  </r>
  <r>
    <s v="Reykjavík"/>
    <s v="Reykjanesskóli"/>
    <n v="420"/>
    <x v="4"/>
    <s v="Vestfirðir"/>
    <x v="6"/>
    <x v="3"/>
    <s v="Sala utan svæðis - flj."/>
    <n v="13418"/>
    <n v="11.60657"/>
    <x v="3"/>
    <x v="2"/>
    <s v="Innanlands"/>
    <m/>
  </r>
  <r>
    <s v="Reykjavík"/>
    <s v="Súðavík"/>
    <n v="420"/>
    <x v="4"/>
    <s v="Vestfirðir"/>
    <x v="6"/>
    <x v="3"/>
    <s v="Sala utan svæðis - flj."/>
    <n v="6798"/>
    <n v="5.8802699999999994"/>
    <x v="3"/>
    <x v="2"/>
    <s v="Innanlands"/>
    <m/>
  </r>
  <r>
    <s v="Reykjavík"/>
    <s v="Reykjanesskóli"/>
    <n v="420"/>
    <x v="4"/>
    <s v="Vestfirðir"/>
    <x v="1"/>
    <x v="0"/>
    <s v="Sala utan svæðis - flj."/>
    <n v="1005"/>
    <n v="0.75375000000000003"/>
    <x v="2"/>
    <x v="0"/>
    <s v="Innanlands"/>
    <m/>
  </r>
  <r>
    <s v="Reykjavík"/>
    <s v="Reykjanesskóli"/>
    <n v="420"/>
    <x v="4"/>
    <s v="Vestfirðir"/>
    <x v="7"/>
    <x v="3"/>
    <s v="Sala innan svæðis - flj."/>
    <n v="0"/>
    <n v="0"/>
    <x v="2"/>
    <x v="0"/>
    <s v="Innanlands"/>
    <m/>
  </r>
  <r>
    <s v="Reykjavík"/>
    <s v="Reykjanesskóli"/>
    <n v="420"/>
    <x v="4"/>
    <s v="Vestfirðir"/>
    <x v="7"/>
    <x v="3"/>
    <s v="Sala utan svæðis - flj."/>
    <n v="3904"/>
    <n v="3.37696"/>
    <x v="2"/>
    <x v="0"/>
    <s v="Innanlands"/>
    <m/>
  </r>
  <r>
    <s v="Reykjavík"/>
    <s v="Súðavík"/>
    <n v="420"/>
    <x v="4"/>
    <s v="Vestfirðir"/>
    <x v="1"/>
    <x v="0"/>
    <s v="Sala utan svæðis - flj."/>
    <n v="609"/>
    <n v="0.45674999999999999"/>
    <x v="2"/>
    <x v="0"/>
    <s v="Innanlands"/>
    <m/>
  </r>
  <r>
    <s v="Reykjavík"/>
    <s v="Súðavík"/>
    <n v="420"/>
    <x v="4"/>
    <s v="Vestfirðir"/>
    <x v="7"/>
    <x v="3"/>
    <s v="Sala utan svæðis - flj."/>
    <n v="741"/>
    <n v="0.64096500000000001"/>
    <x v="2"/>
    <x v="0"/>
    <s v="Innanlands"/>
    <m/>
  </r>
  <r>
    <s v="Reykjavík"/>
    <s v="Súðavík"/>
    <n v="420"/>
    <x v="4"/>
    <s v="Vestfirðir"/>
    <x v="9"/>
    <x v="3"/>
    <s v="Sala utan svæðis - flj."/>
    <n v="0"/>
    <n v="0"/>
    <x v="2"/>
    <x v="2"/>
    <s v="Innanlands"/>
    <m/>
  </r>
  <r>
    <s v="Reykjavík"/>
    <s v="Súðavík"/>
    <n v="420"/>
    <x v="4"/>
    <s v="Vestfirðir"/>
    <x v="10"/>
    <x v="3"/>
    <s v="Sala utan svæðis - flj."/>
    <n v="34525"/>
    <n v="29.864125000000001"/>
    <x v="2"/>
    <x v="2"/>
    <s v="Innanlands"/>
    <m/>
  </r>
  <r>
    <s v="Akureyri"/>
    <s v="Súðavík"/>
    <n v="420"/>
    <x v="4"/>
    <s v="Vestfirðir"/>
    <x v="6"/>
    <x v="3"/>
    <s v="Sala utan svæðis - flj."/>
    <n v="11700"/>
    <n v="10.1205"/>
    <x v="0"/>
    <x v="2"/>
    <s v="Innanlands"/>
    <m/>
  </r>
  <r>
    <s v="Söludælur"/>
    <s v="Reykjanesskóli"/>
    <n v="420"/>
    <x v="4"/>
    <s v="Vestfirðir"/>
    <x v="1"/>
    <x v="0"/>
    <s v="Sala innan svæðis - flj."/>
    <n v="44051"/>
    <n v="33.038249999999998"/>
    <x v="2"/>
    <x v="0"/>
    <s v="Innanlands"/>
    <m/>
  </r>
  <r>
    <s v="Söludælur"/>
    <s v="Reykjanesskóli"/>
    <n v="420"/>
    <x v="4"/>
    <s v="Vestfirðir"/>
    <x v="7"/>
    <x v="3"/>
    <s v="Sala innan svæðis - flj."/>
    <n v="46557"/>
    <n v="40.271805000000001"/>
    <x v="2"/>
    <x v="0"/>
    <s v="Innanlands"/>
    <m/>
  </r>
  <r>
    <s v="Söludælur"/>
    <s v="Súðavík"/>
    <n v="420"/>
    <x v="4"/>
    <s v="Vestfirðir"/>
    <x v="1"/>
    <x v="0"/>
    <s v="Sala innan svæðis - flj."/>
    <n v="109300"/>
    <n v="81.974999999999994"/>
    <x v="2"/>
    <x v="0"/>
    <s v="Innanlands"/>
    <m/>
  </r>
  <r>
    <s v="Söludælur"/>
    <s v="Súðavík"/>
    <n v="420"/>
    <x v="4"/>
    <s v="Vestfirðir"/>
    <x v="7"/>
    <x v="3"/>
    <s v="Sala innan svæðis - flj."/>
    <n v="120982"/>
    <n v="104.64943"/>
    <x v="2"/>
    <x v="0"/>
    <s v="Innanlands"/>
    <m/>
  </r>
  <r>
    <s v="Ísafjörður"/>
    <s v="Reykjanesskóli"/>
    <n v="420"/>
    <x v="4"/>
    <s v="Vestfirðir"/>
    <x v="6"/>
    <x v="3"/>
    <s v="Sala utan svæðis - flj."/>
    <n v="2325"/>
    <n v="2.0111249999999998"/>
    <x v="0"/>
    <x v="3"/>
    <s v="Innanlands"/>
    <m/>
  </r>
  <r>
    <s v="Reykjavík"/>
    <s v="Vogar"/>
    <n v="190"/>
    <x v="2"/>
    <s v="Suðurnes"/>
    <x v="6"/>
    <x v="3"/>
    <s v="Sala utan svæðis - flj."/>
    <n v="21000"/>
    <n v="18.164999999999999"/>
    <x v="8"/>
    <x v="3"/>
    <s v="Innanlands"/>
    <s v="Einni færslu skipt í tvennt til að geta flokkað betur"/>
  </r>
  <r>
    <s v="Reykjavík"/>
    <s v="Vogar"/>
    <n v="190"/>
    <x v="2"/>
    <s v="Suðurnes"/>
    <x v="6"/>
    <x v="3"/>
    <s v="Sala utan svæðis - flj."/>
    <n v="30554"/>
    <n v="26.429209999999998"/>
    <x v="8"/>
    <x v="2"/>
    <s v="Innanlands"/>
    <s v="Einni færslu skipt í tvennt til að geta flokkað betur"/>
  </r>
  <r>
    <s v="Bolungarvík"/>
    <s v="Súðavík"/>
    <n v="420"/>
    <x v="4"/>
    <s v="Vestfirðir"/>
    <x v="9"/>
    <x v="3"/>
    <s v="Sala utan svæðis - flj."/>
    <n v="1911"/>
    <n v="1.6530149999999999"/>
    <x v="1"/>
    <x v="2"/>
    <s v="Innanlands"/>
    <m/>
  </r>
  <r>
    <s v="Bolungarvík"/>
    <s v="Súðavík"/>
    <n v="420"/>
    <x v="4"/>
    <s v="Vestfirðir"/>
    <x v="10"/>
    <x v="3"/>
    <s v="Sala utan svæðis - flj."/>
    <n v="136086"/>
    <n v="117.71438999999999"/>
    <x v="1"/>
    <x v="2"/>
    <s v="Innanlands"/>
    <m/>
  </r>
  <r>
    <s v="Ísafjörður"/>
    <s v="Reykjanesskóli"/>
    <n v="420"/>
    <x v="4"/>
    <s v="Vestfirðir"/>
    <x v="7"/>
    <x v="3"/>
    <s v="Sala utan svæðis - flj."/>
    <n v="1457"/>
    <n v="1.260305"/>
    <x v="1"/>
    <x v="0"/>
    <s v="Innanlands"/>
    <m/>
  </r>
  <r>
    <s v="Ísafjörður"/>
    <s v="Súðavík"/>
    <n v="420"/>
    <x v="4"/>
    <s v="Vestfirðir"/>
    <x v="7"/>
    <x v="3"/>
    <s v="Sala utan svæðis - flj."/>
    <n v="2696"/>
    <n v="2.3320400000000001"/>
    <x v="1"/>
    <x v="0"/>
    <s v="Innanlands"/>
    <m/>
  </r>
  <r>
    <s v="Ísafjörður"/>
    <s v="Súðavík"/>
    <n v="420"/>
    <x v="4"/>
    <s v="Vestfirðir"/>
    <x v="9"/>
    <x v="3"/>
    <s v="Sala utan svæðis - flj."/>
    <n v="10008"/>
    <n v="8.6569199999999995"/>
    <x v="1"/>
    <x v="2"/>
    <s v="Innanlands"/>
    <m/>
  </r>
  <r>
    <s v="Reykjavík"/>
    <s v="Reykjanesskóli"/>
    <n v="420"/>
    <x v="4"/>
    <s v="Vestfirðir"/>
    <x v="6"/>
    <x v="3"/>
    <s v="Sala utan svæðis - flj."/>
    <n v="20808"/>
    <n v="17.998919999999998"/>
    <x v="0"/>
    <x v="2"/>
    <s v="Innanlands"/>
    <m/>
  </r>
  <r>
    <s v="Reykjavík"/>
    <s v="Reykjanesskóli"/>
    <n v="420"/>
    <x v="4"/>
    <s v="Vestfirðir"/>
    <x v="1"/>
    <x v="0"/>
    <s v="Sala innan svæðis - flj."/>
    <n v="0"/>
    <n v="0"/>
    <x v="1"/>
    <x v="0"/>
    <s v="Innanlands"/>
    <m/>
  </r>
  <r>
    <s v="Reykjavík"/>
    <s v="Reykjanesskóli"/>
    <n v="420"/>
    <x v="4"/>
    <s v="Vestfirðir"/>
    <x v="1"/>
    <x v="0"/>
    <s v="Sala utan svæðis - flj."/>
    <n v="2705"/>
    <n v="2.0287500000000001"/>
    <x v="1"/>
    <x v="0"/>
    <s v="Innanlands"/>
    <m/>
  </r>
  <r>
    <s v="Reykjavík"/>
    <s v="Reykjanesskóli"/>
    <n v="420"/>
    <x v="4"/>
    <s v="Vestfirðir"/>
    <x v="7"/>
    <x v="3"/>
    <s v="Sala utan svæðis - flj."/>
    <n v="29381"/>
    <n v="25.414565"/>
    <x v="1"/>
    <x v="0"/>
    <s v="Innanlands"/>
    <m/>
  </r>
  <r>
    <s v="Reykjavík"/>
    <s v="Súðavík"/>
    <n v="420"/>
    <x v="4"/>
    <s v="Vestfirðir"/>
    <x v="7"/>
    <x v="3"/>
    <s v="Sala utan svæðis - flj."/>
    <n v="1051"/>
    <n v="0.90911500000000001"/>
    <x v="1"/>
    <x v="0"/>
    <s v="Innanlands"/>
    <m/>
  </r>
  <r>
    <s v="Reykjavík"/>
    <s v="Súðavík"/>
    <n v="420"/>
    <x v="4"/>
    <s v="Vestfirðir"/>
    <x v="10"/>
    <x v="3"/>
    <s v="Sala utan svæðis - flj."/>
    <n v="110009"/>
    <n v="95.157785000000004"/>
    <x v="1"/>
    <x v="2"/>
    <s v="Innanlands"/>
    <m/>
  </r>
  <r>
    <s v="Söludælur"/>
    <s v="Reykjanesskóli"/>
    <n v="420"/>
    <x v="4"/>
    <s v="Vestfirðir"/>
    <x v="1"/>
    <x v="0"/>
    <s v="Sala innan svæðis - flj."/>
    <n v="39148"/>
    <n v="29.361000000000001"/>
    <x v="1"/>
    <x v="0"/>
    <s v="Innanlands"/>
    <m/>
  </r>
  <r>
    <s v="Söludælur"/>
    <s v="Reykjanesskóli"/>
    <n v="420"/>
    <x v="4"/>
    <s v="Vestfirðir"/>
    <x v="7"/>
    <x v="3"/>
    <s v="Sala innan svæðis - flj."/>
    <n v="20139"/>
    <n v="17.420235000000002"/>
    <x v="1"/>
    <x v="0"/>
    <s v="Innanlands"/>
    <m/>
  </r>
  <r>
    <s v="Söludælur"/>
    <s v="Súðavík"/>
    <n v="420"/>
    <x v="4"/>
    <s v="Vestfirðir"/>
    <x v="1"/>
    <x v="0"/>
    <s v="Sala innan svæðis - flj."/>
    <n v="113346"/>
    <n v="85.009500000000003"/>
    <x v="1"/>
    <x v="0"/>
    <s v="Innanlands"/>
    <m/>
  </r>
  <r>
    <s v="Söludælur"/>
    <s v="Súðavík"/>
    <n v="420"/>
    <x v="4"/>
    <s v="Vestfirðir"/>
    <x v="7"/>
    <x v="3"/>
    <s v="Sala innan svæðis - flj."/>
    <n v="109422"/>
    <n v="94.650030000000001"/>
    <x v="1"/>
    <x v="0"/>
    <s v="Innanlands"/>
    <m/>
  </r>
  <r>
    <s v="Söludælur"/>
    <s v="Flateyri"/>
    <n v="425"/>
    <x v="18"/>
    <s v="Vestfirðir"/>
    <x v="0"/>
    <x v="0"/>
    <s v="Sala innan svæðis - flj."/>
    <n v="42992"/>
    <n v="32.244"/>
    <x v="0"/>
    <x v="0"/>
    <s v="Innanlands"/>
    <m/>
  </r>
  <r>
    <s v="Söludælur"/>
    <s v="Ísafjörður"/>
    <n v="400"/>
    <x v="18"/>
    <s v="Vestfirðir"/>
    <x v="6"/>
    <x v="3"/>
    <s v="Sala innan svæðis - flj."/>
    <n v="65384"/>
    <n v="56.557159999999996"/>
    <x v="8"/>
    <x v="3"/>
    <s v="Innanlands"/>
    <m/>
  </r>
  <r>
    <s v="Ísafjörður"/>
    <s v="Flateyri"/>
    <n v="425"/>
    <x v="18"/>
    <s v="Vestfirðir"/>
    <x v="9"/>
    <x v="3"/>
    <s v="Sala utan svæðis - flj."/>
    <n v="374320"/>
    <n v="323.78679999999997"/>
    <x v="0"/>
    <x v="2"/>
    <s v="Innanlands"/>
    <m/>
  </r>
  <r>
    <s v="Ísafjörður"/>
    <s v="Flateyri"/>
    <n v="425"/>
    <x v="18"/>
    <s v="Vestfirðir"/>
    <x v="10"/>
    <x v="3"/>
    <s v="Sala utan svæðis - flj."/>
    <n v="20441"/>
    <n v="17.681464999999999"/>
    <x v="0"/>
    <x v="2"/>
    <s v="Innanlands"/>
    <m/>
  </r>
  <r>
    <s v="Söludælur"/>
    <s v="Ísafjörður"/>
    <n v="400"/>
    <x v="18"/>
    <s v="Vestfirðir"/>
    <x v="6"/>
    <x v="3"/>
    <s v="Sala innan svæðis - flj."/>
    <n v="35904"/>
    <n v="31.05696"/>
    <x v="8"/>
    <x v="3"/>
    <s v="Innanlands"/>
    <m/>
  </r>
  <r>
    <s v="Reykjavík"/>
    <s v="Flateyri"/>
    <n v="425"/>
    <x v="18"/>
    <s v="Vestfirðir"/>
    <x v="7"/>
    <x v="3"/>
    <s v="Sala utan svæðis - flj."/>
    <n v="3473"/>
    <n v="3.0041449999999998"/>
    <x v="0"/>
    <x v="0"/>
    <s v="Innanlands"/>
    <m/>
  </r>
  <r>
    <s v="Reykjavík"/>
    <s v="Flateyri"/>
    <n v="425"/>
    <x v="18"/>
    <s v="Vestfirðir"/>
    <x v="9"/>
    <x v="3"/>
    <s v="Sala utan svæðis - flj."/>
    <n v="86161"/>
    <n v="74.529264999999995"/>
    <x v="0"/>
    <x v="2"/>
    <s v="Innanlands"/>
    <m/>
  </r>
  <r>
    <s v="Bolungarvík"/>
    <s v="Ísafjörður"/>
    <n v="400"/>
    <x v="18"/>
    <s v="Vestfirðir"/>
    <x v="6"/>
    <x v="3"/>
    <s v="Sala utan svæðis - flj."/>
    <n v="511568"/>
    <n v="442.50632000000002"/>
    <x v="8"/>
    <x v="3"/>
    <s v="Innanlands"/>
    <m/>
  </r>
  <r>
    <s v="Ísafjörður"/>
    <s v="Ísafjörður"/>
    <n v="400"/>
    <x v="18"/>
    <s v="Vestfirðir"/>
    <x v="6"/>
    <x v="3"/>
    <s v="Sala innan svæðis - flj."/>
    <n v="254630"/>
    <n v="220.25495000000001"/>
    <x v="8"/>
    <x v="3"/>
    <s v="Innanlands"/>
    <m/>
  </r>
  <r>
    <s v="Söludælur"/>
    <s v="Flateyri"/>
    <n v="425"/>
    <x v="18"/>
    <s v="Vestfirðir"/>
    <x v="7"/>
    <x v="3"/>
    <s v="Sala innan svæðis - flj."/>
    <n v="58513"/>
    <n v="50.613745000000002"/>
    <x v="0"/>
    <x v="0"/>
    <s v="Innanlands"/>
    <m/>
  </r>
  <r>
    <s v="Reykjavík"/>
    <s v="Ísafjörður"/>
    <n v="400"/>
    <x v="18"/>
    <s v="Vestfirðir"/>
    <x v="6"/>
    <x v="3"/>
    <s v="Sala innan svæðis - flj."/>
    <n v="8156"/>
    <n v="7.0549399999999993"/>
    <x v="8"/>
    <x v="3"/>
    <s v="Innanlands"/>
    <m/>
  </r>
  <r>
    <s v="Söludælur"/>
    <s v="Flateyri"/>
    <n v="425"/>
    <x v="18"/>
    <s v="Vestfirðir"/>
    <x v="6"/>
    <x v="3"/>
    <s v="Sala innan svæðis - flj."/>
    <n v="13973"/>
    <n v="12.086645000000001"/>
    <x v="8"/>
    <x v="2"/>
    <s v="Innanlands"/>
    <m/>
  </r>
  <r>
    <s v="Ísafjörður"/>
    <s v="Flateyri"/>
    <n v="425"/>
    <x v="18"/>
    <s v="Vestfirðir"/>
    <x v="9"/>
    <x v="3"/>
    <s v="Sala utan svæðis - flj."/>
    <n v="51194"/>
    <n v="44.282809999999998"/>
    <x v="3"/>
    <x v="2"/>
    <s v="Innanlands"/>
    <m/>
  </r>
  <r>
    <s v="Ísafjörður"/>
    <s v="Flateyri"/>
    <n v="425"/>
    <x v="18"/>
    <s v="Vestfirðir"/>
    <x v="10"/>
    <x v="3"/>
    <s v="Sala utan svæðis - flj."/>
    <n v="25747"/>
    <n v="22.271155"/>
    <x v="3"/>
    <x v="2"/>
    <s v="Innanlands"/>
    <m/>
  </r>
  <r>
    <s v="Bolungarvík"/>
    <s v="Flateyri"/>
    <n v="425"/>
    <x v="18"/>
    <s v="Vestfirðir"/>
    <x v="6"/>
    <x v="3"/>
    <s v="Sala utan svæðis - flj."/>
    <n v="73557"/>
    <n v="63.626804999999997"/>
    <x v="8"/>
    <x v="2"/>
    <s v="Innanlands"/>
    <m/>
  </r>
  <r>
    <s v="Reykjavík"/>
    <s v="Flateyri"/>
    <n v="425"/>
    <x v="18"/>
    <s v="Vestfirðir"/>
    <x v="7"/>
    <x v="3"/>
    <s v="Sala utan svæðis - flj."/>
    <n v="7953"/>
    <n v="6.8793449999999998"/>
    <x v="3"/>
    <x v="0"/>
    <s v="Innanlands"/>
    <m/>
  </r>
  <r>
    <s v="Reykjavík"/>
    <s v="Flateyri"/>
    <n v="425"/>
    <x v="18"/>
    <s v="Vestfirðir"/>
    <x v="9"/>
    <x v="3"/>
    <s v="Sala utan svæðis - flj."/>
    <n v="19718"/>
    <n v="17.056069999999998"/>
    <x v="3"/>
    <x v="2"/>
    <s v="Innanlands"/>
    <m/>
  </r>
  <r>
    <s v="Söludælur"/>
    <s v="Flateyri"/>
    <n v="425"/>
    <x v="18"/>
    <s v="Vestfirðir"/>
    <x v="7"/>
    <x v="3"/>
    <s v="Sala ekki flutningsjöfnuð"/>
    <n v="0"/>
    <n v="0"/>
    <x v="1"/>
    <x v="0"/>
    <s v="Millilanda"/>
    <m/>
  </r>
  <r>
    <s v="Söludælur"/>
    <s v="Flateyri"/>
    <n v="425"/>
    <x v="18"/>
    <s v="Vestfirðir"/>
    <x v="0"/>
    <x v="0"/>
    <s v="Sala innan svæðis - flj."/>
    <n v="52251"/>
    <n v="39.188249999999996"/>
    <x v="3"/>
    <x v="0"/>
    <s v="Innanlands"/>
    <m/>
  </r>
  <r>
    <s v="Söludælur"/>
    <s v="Flateyri"/>
    <n v="425"/>
    <x v="18"/>
    <s v="Vestfirðir"/>
    <x v="7"/>
    <x v="3"/>
    <s v="Sala innan svæðis - flj."/>
    <n v="55121"/>
    <n v="47.679665"/>
    <x v="3"/>
    <x v="0"/>
    <s v="Innanlands"/>
    <m/>
  </r>
  <r>
    <s v="Ísafjörður"/>
    <s v="Flateyri"/>
    <n v="425"/>
    <x v="18"/>
    <s v="Vestfirðir"/>
    <x v="6"/>
    <x v="3"/>
    <s v="Sala utan svæðis - flj."/>
    <n v="288742"/>
    <n v="249.76182999999997"/>
    <x v="8"/>
    <x v="2"/>
    <s v="Innanlands"/>
    <m/>
  </r>
  <r>
    <s v="Akureyri"/>
    <s v="Flateyri"/>
    <n v="425"/>
    <x v="18"/>
    <s v="Vestfirðir"/>
    <x v="9"/>
    <x v="3"/>
    <s v="Sala utan svæðis - flj."/>
    <n v="8000"/>
    <n v="6.92"/>
    <x v="5"/>
    <x v="2"/>
    <s v="Innanlands"/>
    <m/>
  </r>
  <r>
    <s v="Reykjavík"/>
    <s v="Flateyri"/>
    <n v="425"/>
    <x v="18"/>
    <s v="Vestfirðir"/>
    <x v="6"/>
    <x v="3"/>
    <s v="Sala utan svæðis - flj."/>
    <n v="152012"/>
    <n v="131.49038000000002"/>
    <x v="8"/>
    <x v="2"/>
    <s v="Innanlands"/>
    <m/>
  </r>
  <r>
    <s v="Ísafjörður"/>
    <s v="Flateyri"/>
    <n v="425"/>
    <x v="18"/>
    <s v="Vestfirðir"/>
    <x v="9"/>
    <x v="3"/>
    <s v="Sala utan svæðis - flj."/>
    <n v="29820"/>
    <n v="25.7943"/>
    <x v="5"/>
    <x v="2"/>
    <s v="Innanlands"/>
    <m/>
  </r>
  <r>
    <s v="Bolungarvík"/>
    <s v="Suðureyri"/>
    <n v="430"/>
    <x v="18"/>
    <s v="Vestfirðir"/>
    <x v="6"/>
    <x v="3"/>
    <s v="Sala utan svæðis - flj."/>
    <n v="101082"/>
    <n v="87.435929999999999"/>
    <x v="8"/>
    <x v="2"/>
    <s v="Innanlands"/>
    <m/>
  </r>
  <r>
    <s v="Reykjavík"/>
    <s v="Flateyri"/>
    <n v="425"/>
    <x v="18"/>
    <s v="Vestfirðir"/>
    <x v="7"/>
    <x v="3"/>
    <s v="Sala utan svæðis - flj."/>
    <n v="7804"/>
    <n v="6.7504600000000003"/>
    <x v="5"/>
    <x v="0"/>
    <s v="Innanlands"/>
    <m/>
  </r>
  <r>
    <s v="Reykjavík"/>
    <s v="Flateyri"/>
    <n v="425"/>
    <x v="18"/>
    <s v="Vestfirðir"/>
    <x v="9"/>
    <x v="3"/>
    <s v="Sala utan svæðis - flj."/>
    <n v="9877"/>
    <n v="8.5436049999999994"/>
    <x v="5"/>
    <x v="2"/>
    <s v="Innanlands"/>
    <m/>
  </r>
  <r>
    <s v="Ísafjörður"/>
    <s v="Suðureyri"/>
    <n v="430"/>
    <x v="18"/>
    <s v="Vestfirðir"/>
    <x v="6"/>
    <x v="3"/>
    <s v="Sala utan svæðis - flj."/>
    <n v="511"/>
    <n v="0.44201499999999999"/>
    <x v="8"/>
    <x v="2"/>
    <s v="Innanlands"/>
    <m/>
  </r>
  <r>
    <s v="Reykjavík"/>
    <s v="Suðureyri"/>
    <n v="430"/>
    <x v="18"/>
    <s v="Vestfirðir"/>
    <x v="6"/>
    <x v="3"/>
    <s v="Sala utan svæðis - flj."/>
    <n v="224154"/>
    <n v="193.89320999999998"/>
    <x v="8"/>
    <x v="2"/>
    <s v="Innanlands"/>
    <m/>
  </r>
  <r>
    <s v="Söludælur"/>
    <s v="Flateyri"/>
    <n v="425"/>
    <x v="18"/>
    <s v="Vestfirðir"/>
    <x v="1"/>
    <x v="0"/>
    <s v="Sala innan svæðis - flj."/>
    <n v="9364"/>
    <n v="7.0229999999999997"/>
    <x v="5"/>
    <x v="0"/>
    <s v="Innanlands"/>
    <m/>
  </r>
  <r>
    <s v="Söludælur"/>
    <s v="Flateyri"/>
    <n v="425"/>
    <x v="18"/>
    <s v="Vestfirðir"/>
    <x v="0"/>
    <x v="0"/>
    <s v="Sala innan svæðis - flj."/>
    <n v="49741"/>
    <n v="37.305750000000003"/>
    <x v="5"/>
    <x v="0"/>
    <s v="Innanlands"/>
    <m/>
  </r>
  <r>
    <s v="Söludælur"/>
    <s v="Flateyri"/>
    <n v="425"/>
    <x v="18"/>
    <s v="Vestfirðir"/>
    <x v="7"/>
    <x v="3"/>
    <s v="Sala innan svæðis - flj."/>
    <n v="55402"/>
    <n v="47.922729999999994"/>
    <x v="5"/>
    <x v="0"/>
    <s v="Innanlands"/>
    <m/>
  </r>
  <r>
    <s v="Bolungarvík"/>
    <s v="Þingeyri"/>
    <n v="470"/>
    <x v="18"/>
    <s v="Vestfirðir"/>
    <x v="6"/>
    <x v="3"/>
    <s v="Sala utan svæðis - flj."/>
    <n v="94667"/>
    <n v="81.886955"/>
    <x v="8"/>
    <x v="2"/>
    <s v="Innanlands"/>
    <m/>
  </r>
  <r>
    <s v="Akureyri"/>
    <s v="Flateyri"/>
    <n v="425"/>
    <x v="18"/>
    <s v="Vestfirðir"/>
    <x v="10"/>
    <x v="3"/>
    <s v="Sala utan svæðis - flj."/>
    <n v="16737"/>
    <n v="14.477504999999999"/>
    <x v="7"/>
    <x v="2"/>
    <s v="Innanlands"/>
    <m/>
  </r>
  <r>
    <s v="Ísafjörður"/>
    <s v="Þingeyri"/>
    <n v="470"/>
    <x v="18"/>
    <s v="Vestfirðir"/>
    <x v="6"/>
    <x v="3"/>
    <s v="Sala utan svæðis - flj."/>
    <n v="538"/>
    <n v="0.46537000000000001"/>
    <x v="8"/>
    <x v="2"/>
    <s v="Innanlands"/>
    <m/>
  </r>
  <r>
    <s v="Ísafjörður"/>
    <s v="Flateyri"/>
    <n v="425"/>
    <x v="18"/>
    <s v="Vestfirðir"/>
    <x v="7"/>
    <x v="3"/>
    <s v="Sala utan svæðis - flj."/>
    <n v="1002"/>
    <n v="0.86673"/>
    <x v="7"/>
    <x v="0"/>
    <s v="Innanlands"/>
    <m/>
  </r>
  <r>
    <s v="Reykjavík"/>
    <s v="Þingeyri"/>
    <n v="470"/>
    <x v="18"/>
    <s v="Vestfirðir"/>
    <x v="6"/>
    <x v="3"/>
    <s v="Sala utan svæðis - flj."/>
    <n v="107518"/>
    <n v="93.003069999999994"/>
    <x v="8"/>
    <x v="2"/>
    <s v="Innanlands"/>
    <m/>
  </r>
  <r>
    <s v="Ísafjörður"/>
    <s v="Ísafjörður"/>
    <n v="400"/>
    <x v="18"/>
    <s v="Vestfirðir"/>
    <x v="6"/>
    <x v="3"/>
    <s v="Sala ekki flutningsjöfnuð"/>
    <n v="1779"/>
    <n v="1.538835"/>
    <x v="8"/>
    <x v="2"/>
    <s v="Millilanda"/>
    <m/>
  </r>
  <r>
    <s v="Reykjavík"/>
    <s v="Flateyri"/>
    <n v="425"/>
    <x v="18"/>
    <s v="Vestfirðir"/>
    <x v="7"/>
    <x v="3"/>
    <s v="Sala utan svæðis - flj."/>
    <n v="4358"/>
    <n v="3.7696700000000001"/>
    <x v="7"/>
    <x v="0"/>
    <s v="Innanlands"/>
    <m/>
  </r>
  <r>
    <s v="Söludælur"/>
    <s v="Flateyri"/>
    <n v="425"/>
    <x v="18"/>
    <s v="Vestfirðir"/>
    <x v="0"/>
    <x v="0"/>
    <s v="Sala innan svæðis - flj."/>
    <n v="58588"/>
    <n v="43.941000000000003"/>
    <x v="7"/>
    <x v="0"/>
    <s v="Innanlands"/>
    <m/>
  </r>
  <r>
    <s v="Söludælur"/>
    <s v="Flateyri"/>
    <n v="425"/>
    <x v="18"/>
    <s v="Vestfirðir"/>
    <x v="7"/>
    <x v="3"/>
    <s v="Sala innan svæðis - flj."/>
    <n v="55465"/>
    <n v="47.977224999999997"/>
    <x v="7"/>
    <x v="0"/>
    <s v="Innanlands"/>
    <m/>
  </r>
  <r>
    <s v="Reykjavík"/>
    <s v="Ísafjörður"/>
    <n v="400"/>
    <x v="18"/>
    <s v="Vestfirðir"/>
    <x v="6"/>
    <x v="3"/>
    <s v="Sala ekki flutningsjöfnuð"/>
    <n v="449"/>
    <n v="0.38838499999999998"/>
    <x v="8"/>
    <x v="2"/>
    <s v="Millilanda"/>
    <m/>
  </r>
  <r>
    <s v="Bolungarvík"/>
    <s v="Ísafjörður"/>
    <n v="400"/>
    <x v="18"/>
    <s v="Vestfirðir"/>
    <x v="6"/>
    <x v="3"/>
    <s v="Sala utan svæðis - flj."/>
    <n v="45259"/>
    <n v="39.149034999999998"/>
    <x v="10"/>
    <x v="3"/>
    <s v="Innanlands"/>
    <m/>
  </r>
  <r>
    <s v="Ísafjörður"/>
    <s v="Flateyri"/>
    <n v="425"/>
    <x v="18"/>
    <s v="Vestfirðir"/>
    <x v="10"/>
    <x v="3"/>
    <s v="Sala utan svæðis - flj."/>
    <n v="22574"/>
    <n v="19.526509999999998"/>
    <x v="9"/>
    <x v="2"/>
    <s v="Innanlands"/>
    <m/>
  </r>
  <r>
    <s v="Ísafjörður"/>
    <s v="Ísafjörður"/>
    <n v="400"/>
    <x v="18"/>
    <s v="Vestfirðir"/>
    <x v="6"/>
    <x v="3"/>
    <s v="Sala innan svæðis - flj."/>
    <n v="588488"/>
    <n v="509.04212000000001"/>
    <x v="10"/>
    <x v="3"/>
    <s v="Innanlands"/>
    <m/>
  </r>
  <r>
    <s v="Reykjavík"/>
    <s v="Flateyri"/>
    <n v="425"/>
    <x v="18"/>
    <s v="Vestfirðir"/>
    <x v="7"/>
    <x v="3"/>
    <s v="Sala utan svæðis - flj."/>
    <n v="6666"/>
    <n v="5.7660900000000002"/>
    <x v="9"/>
    <x v="0"/>
    <s v="Innanlands"/>
    <m/>
  </r>
  <r>
    <s v="Reykjavík"/>
    <s v="Flateyri"/>
    <n v="425"/>
    <x v="18"/>
    <s v="Vestfirðir"/>
    <x v="9"/>
    <x v="3"/>
    <s v="Sala utan svæðis - flj."/>
    <n v="21003"/>
    <n v="18.167595000000002"/>
    <x v="9"/>
    <x v="2"/>
    <s v="Innanlands"/>
    <m/>
  </r>
  <r>
    <s v="Ísafjörður"/>
    <s v="Ísafjörður"/>
    <n v="400"/>
    <x v="18"/>
    <s v="Vestfirðir"/>
    <x v="6"/>
    <x v="3"/>
    <s v="Sala utan svæðis - flj."/>
    <n v="43217"/>
    <n v="37.382705000000001"/>
    <x v="10"/>
    <x v="3"/>
    <s v="Innanlands"/>
    <m/>
  </r>
  <r>
    <s v="Söludælur"/>
    <s v="Flateyri"/>
    <n v="425"/>
    <x v="18"/>
    <s v="Vestfirðir"/>
    <x v="0"/>
    <x v="0"/>
    <s v="Sala innan svæðis - flj."/>
    <n v="66789"/>
    <n v="50.091749999999998"/>
    <x v="9"/>
    <x v="0"/>
    <s v="Innanlands"/>
    <m/>
  </r>
  <r>
    <s v="Söludælur"/>
    <s v="Flateyri"/>
    <n v="425"/>
    <x v="18"/>
    <s v="Vestfirðir"/>
    <x v="7"/>
    <x v="3"/>
    <s v="Sala innan svæðis - flj."/>
    <n v="57788"/>
    <n v="49.986620000000002"/>
    <x v="9"/>
    <x v="0"/>
    <s v="Innanlands"/>
    <m/>
  </r>
  <r>
    <s v="Söludælur"/>
    <s v="Ísafjörður"/>
    <n v="400"/>
    <x v="18"/>
    <s v="Vestfirðir"/>
    <x v="6"/>
    <x v="3"/>
    <s v="Sala innan svæðis - flj."/>
    <n v="63490"/>
    <n v="54.918849999999999"/>
    <x v="10"/>
    <x v="3"/>
    <s v="Innanlands"/>
    <m/>
  </r>
  <r>
    <s v="Söludælur"/>
    <s v="Ísafjörður"/>
    <n v="400"/>
    <x v="18"/>
    <s v="Vestfirðir"/>
    <x v="6"/>
    <x v="3"/>
    <s v="Sala innan svæðis - flj."/>
    <n v="45025"/>
    <n v="38.946624999999997"/>
    <x v="10"/>
    <x v="3"/>
    <s v="Innanlands"/>
    <m/>
  </r>
  <r>
    <s v="Bolungarvík"/>
    <s v="Flateyri"/>
    <n v="425"/>
    <x v="18"/>
    <s v="Vestfirðir"/>
    <x v="10"/>
    <x v="3"/>
    <s v="Sala utan svæðis - flj."/>
    <n v="15113"/>
    <n v="13.072744999999999"/>
    <x v="10"/>
    <x v="2"/>
    <s v="Innanlands"/>
    <m/>
  </r>
  <r>
    <s v="Söludælur"/>
    <s v="Flateyri"/>
    <n v="425"/>
    <x v="18"/>
    <s v="Vestfirðir"/>
    <x v="6"/>
    <x v="3"/>
    <s v="Sala innan svæðis - flj."/>
    <n v="16295"/>
    <n v="14.095174999999999"/>
    <x v="10"/>
    <x v="2"/>
    <s v="Innanlands"/>
    <m/>
  </r>
  <r>
    <s v="Ísafjörður"/>
    <s v="Flateyri"/>
    <n v="425"/>
    <x v="18"/>
    <s v="Vestfirðir"/>
    <x v="9"/>
    <x v="3"/>
    <s v="Sala utan svæðis - flj."/>
    <n v="7118"/>
    <n v="6.15707"/>
    <x v="10"/>
    <x v="2"/>
    <s v="Innanlands"/>
    <m/>
  </r>
  <r>
    <s v="Ísafjörður"/>
    <s v="Flateyri"/>
    <n v="425"/>
    <x v="18"/>
    <s v="Vestfirðir"/>
    <x v="10"/>
    <x v="3"/>
    <s v="Sala utan svæðis - flj."/>
    <n v="22105"/>
    <n v="19.120825"/>
    <x v="10"/>
    <x v="2"/>
    <s v="Innanlands"/>
    <m/>
  </r>
  <r>
    <s v="Bolungarvík"/>
    <s v="Flateyri"/>
    <n v="425"/>
    <x v="18"/>
    <s v="Vestfirðir"/>
    <x v="6"/>
    <x v="3"/>
    <s v="Sala utan svæðis - flj."/>
    <n v="8351"/>
    <n v="7.2236149999999997"/>
    <x v="10"/>
    <x v="2"/>
    <s v="Innanlands"/>
    <m/>
  </r>
  <r>
    <s v="Reykjavík"/>
    <s v="Flateyri"/>
    <n v="425"/>
    <x v="18"/>
    <s v="Vestfirðir"/>
    <x v="7"/>
    <x v="3"/>
    <s v="Sala utan svæðis - flj."/>
    <n v="5064"/>
    <n v="4.3803599999999996"/>
    <x v="10"/>
    <x v="0"/>
    <s v="Innanlands"/>
    <m/>
  </r>
  <r>
    <s v="Söludælur"/>
    <s v="Flateyri"/>
    <n v="425"/>
    <x v="18"/>
    <s v="Vestfirðir"/>
    <x v="1"/>
    <x v="0"/>
    <s v="Sala innan svæðis - flj."/>
    <n v="21538"/>
    <n v="16.153500000000001"/>
    <x v="10"/>
    <x v="0"/>
    <s v="Innanlands"/>
    <m/>
  </r>
  <r>
    <s v="Söludælur"/>
    <s v="Flateyri"/>
    <n v="425"/>
    <x v="18"/>
    <s v="Vestfirðir"/>
    <x v="0"/>
    <x v="0"/>
    <s v="Sala innan svæðis - flj."/>
    <n v="35079"/>
    <n v="26.309249999999999"/>
    <x v="10"/>
    <x v="0"/>
    <s v="Innanlands"/>
    <m/>
  </r>
  <r>
    <s v="Söludælur"/>
    <s v="Flateyri"/>
    <n v="425"/>
    <x v="18"/>
    <s v="Vestfirðir"/>
    <x v="7"/>
    <x v="3"/>
    <s v="Sala innan svæðis - flj."/>
    <n v="50021"/>
    <n v="43.268165000000003"/>
    <x v="10"/>
    <x v="0"/>
    <s v="Innanlands"/>
    <m/>
  </r>
  <r>
    <s v="Ísafjörður"/>
    <s v="Flateyri"/>
    <n v="425"/>
    <x v="18"/>
    <s v="Vestfirðir"/>
    <x v="6"/>
    <x v="3"/>
    <s v="Sala utan svæðis - flj."/>
    <n v="154561"/>
    <n v="133.69526499999998"/>
    <x v="10"/>
    <x v="2"/>
    <s v="Innanlands"/>
    <m/>
  </r>
  <r>
    <s v="Bolungarvík"/>
    <s v="Flateyri"/>
    <n v="425"/>
    <x v="18"/>
    <s v="Vestfirðir"/>
    <x v="9"/>
    <x v="3"/>
    <s v="Sala utan svæðis - flj."/>
    <n v="27065"/>
    <n v="23.411224999999998"/>
    <x v="8"/>
    <x v="2"/>
    <s v="Innanlands"/>
    <m/>
  </r>
  <r>
    <s v="Bolungarvík"/>
    <s v="Flateyri"/>
    <n v="425"/>
    <x v="18"/>
    <s v="Vestfirðir"/>
    <x v="10"/>
    <x v="3"/>
    <s v="Sala utan svæðis - flj."/>
    <n v="77880"/>
    <n v="67.366199999999992"/>
    <x v="8"/>
    <x v="2"/>
    <s v="Innanlands"/>
    <m/>
  </r>
  <r>
    <s v="Reykjavík"/>
    <s v="Flateyri"/>
    <n v="425"/>
    <x v="18"/>
    <s v="Vestfirðir"/>
    <x v="6"/>
    <x v="3"/>
    <s v="Sala utan svæðis - flj."/>
    <n v="119408"/>
    <n v="103.28792"/>
    <x v="10"/>
    <x v="2"/>
    <s v="Innanlands"/>
    <m/>
  </r>
  <r>
    <s v="Reykjavík"/>
    <s v="Flateyri"/>
    <n v="425"/>
    <x v="18"/>
    <s v="Vestfirðir"/>
    <x v="7"/>
    <x v="3"/>
    <s v="Sala utan svæðis - flj."/>
    <n v="2481"/>
    <n v="2.1460650000000001"/>
    <x v="8"/>
    <x v="0"/>
    <s v="Innanlands"/>
    <m/>
  </r>
  <r>
    <s v="Bolungarvík"/>
    <s v="Suðureyri"/>
    <n v="430"/>
    <x v="18"/>
    <s v="Vestfirðir"/>
    <x v="6"/>
    <x v="3"/>
    <s v="Sala utan svæðis - flj."/>
    <n v="5697"/>
    <n v="4.927905"/>
    <x v="10"/>
    <x v="2"/>
    <s v="Innanlands"/>
    <m/>
  </r>
  <r>
    <s v="Söludælur"/>
    <s v="Flateyri"/>
    <n v="425"/>
    <x v="18"/>
    <s v="Vestfirðir"/>
    <x v="1"/>
    <x v="0"/>
    <s v="Sala innan svæðis - flj."/>
    <n v="57092"/>
    <n v="42.819000000000003"/>
    <x v="8"/>
    <x v="0"/>
    <s v="Innanlands"/>
    <m/>
  </r>
  <r>
    <s v="Söludælur"/>
    <s v="Flateyri"/>
    <n v="425"/>
    <x v="18"/>
    <s v="Vestfirðir"/>
    <x v="7"/>
    <x v="3"/>
    <s v="Sala innan svæðis - flj."/>
    <n v="45086"/>
    <n v="38.999389999999998"/>
    <x v="8"/>
    <x v="0"/>
    <s v="Innanlands"/>
    <m/>
  </r>
  <r>
    <s v="Ísafjörður"/>
    <s v="Suðureyri"/>
    <n v="430"/>
    <x v="18"/>
    <s v="Vestfirðir"/>
    <x v="6"/>
    <x v="3"/>
    <s v="Sala utan svæðis - flj."/>
    <n v="82180"/>
    <n v="71.085700000000003"/>
    <x v="10"/>
    <x v="2"/>
    <s v="Innanlands"/>
    <m/>
  </r>
  <r>
    <s v="Reykjavík"/>
    <s v="Suðureyri"/>
    <n v="430"/>
    <x v="18"/>
    <s v="Vestfirðir"/>
    <x v="6"/>
    <x v="3"/>
    <s v="Sala utan svæðis - flj."/>
    <n v="223086"/>
    <n v="192.96938999999998"/>
    <x v="10"/>
    <x v="2"/>
    <s v="Innanlands"/>
    <m/>
  </r>
  <r>
    <s v="Bolungarvík"/>
    <s v="Flateyri"/>
    <n v="425"/>
    <x v="18"/>
    <s v="Vestfirðir"/>
    <x v="10"/>
    <x v="3"/>
    <s v="Sala utan svæðis - flj."/>
    <n v="39626"/>
    <n v="34.276489999999995"/>
    <x v="6"/>
    <x v="2"/>
    <s v="Innanlands"/>
    <m/>
  </r>
  <r>
    <s v="Bolungarvík"/>
    <s v="Þingeyri"/>
    <n v="470"/>
    <x v="18"/>
    <s v="Vestfirðir"/>
    <x v="6"/>
    <x v="3"/>
    <s v="Sala utan svæðis - flj."/>
    <n v="5991"/>
    <n v="5.1822150000000002"/>
    <x v="10"/>
    <x v="2"/>
    <s v="Innanlands"/>
    <m/>
  </r>
  <r>
    <s v="Ísafjörður"/>
    <s v="Flateyri"/>
    <n v="425"/>
    <x v="18"/>
    <s v="Vestfirðir"/>
    <x v="7"/>
    <x v="3"/>
    <s v="Sala utan svæðis - flj."/>
    <n v="2883"/>
    <n v="2.493795"/>
    <x v="6"/>
    <x v="0"/>
    <s v="Innanlands"/>
    <m/>
  </r>
  <r>
    <s v="Ísafjörður"/>
    <s v="Flateyri"/>
    <n v="425"/>
    <x v="18"/>
    <s v="Vestfirðir"/>
    <x v="10"/>
    <x v="3"/>
    <s v="Sala utan svæðis - flj."/>
    <n v="26376"/>
    <n v="22.815239999999999"/>
    <x v="6"/>
    <x v="2"/>
    <s v="Innanlands"/>
    <m/>
  </r>
  <r>
    <s v="Reykjavík"/>
    <s v="Flateyri"/>
    <n v="425"/>
    <x v="18"/>
    <s v="Vestfirðir"/>
    <x v="7"/>
    <x v="3"/>
    <s v="Sala innan svæðis - flj."/>
    <n v="3686"/>
    <n v="3.1883900000000001"/>
    <x v="6"/>
    <x v="0"/>
    <s v="Innanlands"/>
    <m/>
  </r>
  <r>
    <s v="Reykjavík"/>
    <s v="Flateyri"/>
    <n v="425"/>
    <x v="18"/>
    <s v="Vestfirðir"/>
    <x v="7"/>
    <x v="3"/>
    <s v="Sala utan svæðis - flj."/>
    <n v="2153"/>
    <n v="1.8623449999999999"/>
    <x v="6"/>
    <x v="0"/>
    <s v="Innanlands"/>
    <m/>
  </r>
  <r>
    <s v="Reykjavík"/>
    <s v="Flateyri"/>
    <n v="425"/>
    <x v="18"/>
    <s v="Vestfirðir"/>
    <x v="10"/>
    <x v="3"/>
    <s v="Sala utan svæðis - flj."/>
    <n v="16526"/>
    <n v="14.29499"/>
    <x v="6"/>
    <x v="2"/>
    <s v="Innanlands"/>
    <m/>
  </r>
  <r>
    <s v="Ísafjörður"/>
    <s v="Þingeyri"/>
    <n v="470"/>
    <x v="18"/>
    <s v="Vestfirðir"/>
    <x v="6"/>
    <x v="3"/>
    <s v="Sala utan svæðis - flj."/>
    <n v="72381"/>
    <n v="62.609565000000003"/>
    <x v="10"/>
    <x v="2"/>
    <s v="Innanlands"/>
    <m/>
  </r>
  <r>
    <s v="Reykjavík"/>
    <s v="Þingeyri"/>
    <n v="470"/>
    <x v="18"/>
    <s v="Vestfirðir"/>
    <x v="6"/>
    <x v="3"/>
    <s v="Sala utan svæðis - flj."/>
    <n v="140535"/>
    <n v="121.56277499999999"/>
    <x v="10"/>
    <x v="2"/>
    <s v="Innanlands"/>
    <m/>
  </r>
  <r>
    <s v="Söludælur"/>
    <s v="Flateyri"/>
    <n v="425"/>
    <x v="18"/>
    <s v="Vestfirðir"/>
    <x v="1"/>
    <x v="0"/>
    <s v="Sala innan svæðis - flj."/>
    <n v="56126"/>
    <n v="42.094499999999996"/>
    <x v="6"/>
    <x v="0"/>
    <s v="Innanlands"/>
    <m/>
  </r>
  <r>
    <s v="Söludælur"/>
    <s v="Flateyri"/>
    <n v="425"/>
    <x v="18"/>
    <s v="Vestfirðir"/>
    <x v="7"/>
    <x v="3"/>
    <s v="Sala innan svæðis - flj."/>
    <n v="36221"/>
    <n v="31.331165000000002"/>
    <x v="6"/>
    <x v="0"/>
    <s v="Innanlands"/>
    <m/>
  </r>
  <r>
    <s v="Ísafjörður"/>
    <s v="Ísafjörður"/>
    <n v="400"/>
    <x v="18"/>
    <s v="Vestfirðir"/>
    <x v="6"/>
    <x v="3"/>
    <s v="Sala innan svæðis - flj."/>
    <n v="584797"/>
    <n v="505.84940499999999"/>
    <x v="9"/>
    <x v="3"/>
    <s v="Innanlands"/>
    <m/>
  </r>
  <r>
    <s v="Söludælur"/>
    <s v="Ísafjörður"/>
    <n v="400"/>
    <x v="18"/>
    <s v="Vestfirðir"/>
    <x v="6"/>
    <x v="3"/>
    <s v="Sala innan svæðis - flj."/>
    <n v="59016"/>
    <n v="51.048839999999998"/>
    <x v="9"/>
    <x v="3"/>
    <s v="Innanlands"/>
    <m/>
  </r>
  <r>
    <s v="Bolungarvík"/>
    <s v="Flateyri"/>
    <n v="425"/>
    <x v="18"/>
    <s v="Vestfirðir"/>
    <x v="10"/>
    <x v="3"/>
    <s v="Sala utan svæðis - flj."/>
    <n v="3003"/>
    <n v="2.5975949999999997"/>
    <x v="4"/>
    <x v="2"/>
    <s v="Innanlands"/>
    <m/>
  </r>
  <r>
    <s v="Ísafjörður"/>
    <s v="Flateyri"/>
    <n v="425"/>
    <x v="18"/>
    <s v="Vestfirðir"/>
    <x v="7"/>
    <x v="3"/>
    <s v="Sala utan svæðis - flj."/>
    <n v="1000"/>
    <n v="0.86499999999999999"/>
    <x v="4"/>
    <x v="0"/>
    <s v="Innanlands"/>
    <m/>
  </r>
  <r>
    <s v="Reykjavík"/>
    <s v="Flateyri"/>
    <n v="425"/>
    <x v="18"/>
    <s v="Vestfirðir"/>
    <x v="7"/>
    <x v="3"/>
    <s v="Sala utan svæðis - flj."/>
    <n v="2533"/>
    <n v="2.1910449999999999"/>
    <x v="4"/>
    <x v="0"/>
    <s v="Innanlands"/>
    <m/>
  </r>
  <r>
    <s v="Reykjavík"/>
    <s v="Flateyri"/>
    <n v="425"/>
    <x v="18"/>
    <s v="Vestfirðir"/>
    <x v="10"/>
    <x v="3"/>
    <s v="Sala utan svæðis - flj."/>
    <n v="51099"/>
    <n v="44.200635000000005"/>
    <x v="4"/>
    <x v="2"/>
    <s v="Innanlands"/>
    <m/>
  </r>
  <r>
    <s v="Söludælur"/>
    <s v="Ísafjörður"/>
    <n v="400"/>
    <x v="18"/>
    <s v="Vestfirðir"/>
    <x v="6"/>
    <x v="3"/>
    <s v="Sala innan svæðis - flj."/>
    <n v="41964"/>
    <n v="36.298859999999998"/>
    <x v="9"/>
    <x v="3"/>
    <s v="Innanlands"/>
    <m/>
  </r>
  <r>
    <s v="Söludælur"/>
    <s v="Flateyri"/>
    <n v="425"/>
    <x v="18"/>
    <s v="Vestfirðir"/>
    <x v="1"/>
    <x v="0"/>
    <s v="Sala innan svæðis - flj."/>
    <n v="62331"/>
    <n v="46.748249999999999"/>
    <x v="4"/>
    <x v="0"/>
    <s v="Innanlands"/>
    <m/>
  </r>
  <r>
    <s v="Söludælur"/>
    <s v="Flateyri"/>
    <n v="425"/>
    <x v="18"/>
    <s v="Vestfirðir"/>
    <x v="7"/>
    <x v="3"/>
    <s v="Sala innan svæðis - flj."/>
    <n v="33186"/>
    <n v="28.70589"/>
    <x v="4"/>
    <x v="0"/>
    <s v="Innanlands"/>
    <m/>
  </r>
  <r>
    <s v="Ísafjörður"/>
    <s v="Flateyri"/>
    <n v="425"/>
    <x v="18"/>
    <s v="Vestfirðir"/>
    <x v="6"/>
    <x v="3"/>
    <s v="Sala utan svæðis - flj."/>
    <n v="94556"/>
    <n v="81.790940000000006"/>
    <x v="9"/>
    <x v="2"/>
    <s v="Innanlands"/>
    <m/>
  </r>
  <r>
    <s v="Bolungarvík"/>
    <s v="Flateyri"/>
    <n v="425"/>
    <x v="18"/>
    <s v="Vestfirðir"/>
    <x v="9"/>
    <x v="3"/>
    <s v="Sala utan svæðis - flj."/>
    <n v="3727"/>
    <n v="3.2238549999999999"/>
    <x v="2"/>
    <x v="2"/>
    <s v="Innanlands"/>
    <m/>
  </r>
  <r>
    <s v="Bolungarvík"/>
    <s v="Flateyri"/>
    <n v="425"/>
    <x v="18"/>
    <s v="Vestfirðir"/>
    <x v="10"/>
    <x v="3"/>
    <s v="Sala utan svæðis - flj."/>
    <n v="88674"/>
    <n v="76.703009999999992"/>
    <x v="2"/>
    <x v="2"/>
    <s v="Innanlands"/>
    <m/>
  </r>
  <r>
    <s v="Reykjavík"/>
    <s v="Flateyri"/>
    <n v="425"/>
    <x v="18"/>
    <s v="Vestfirðir"/>
    <x v="6"/>
    <x v="3"/>
    <s v="Sala utan svæðis - flj."/>
    <n v="153257"/>
    <n v="132.567305"/>
    <x v="9"/>
    <x v="2"/>
    <s v="Innanlands"/>
    <m/>
  </r>
  <r>
    <s v="Ísafjörður"/>
    <s v="Flateyri"/>
    <n v="425"/>
    <x v="18"/>
    <s v="Vestfirðir"/>
    <x v="7"/>
    <x v="3"/>
    <s v="Sala utan svæðis - flj."/>
    <n v="12709"/>
    <n v="10.993285"/>
    <x v="2"/>
    <x v="0"/>
    <s v="Innanlands"/>
    <m/>
  </r>
  <r>
    <s v="Reykjavík"/>
    <s v="Flateyri"/>
    <n v="425"/>
    <x v="18"/>
    <s v="Vestfirðir"/>
    <x v="4"/>
    <x v="2"/>
    <s v="Sala utan svæðis - flj."/>
    <n v="1594"/>
    <n v="1.2911400000000002"/>
    <x v="2"/>
    <x v="1"/>
    <s v="Innanlands"/>
    <m/>
  </r>
  <r>
    <s v="Reykjavík"/>
    <s v="Flateyri"/>
    <n v="425"/>
    <x v="18"/>
    <s v="Vestfirðir"/>
    <x v="7"/>
    <x v="3"/>
    <s v="Sala innan svæðis - flj."/>
    <n v="0"/>
    <n v="0"/>
    <x v="2"/>
    <x v="0"/>
    <s v="Innanlands"/>
    <m/>
  </r>
  <r>
    <s v="Reykjavík"/>
    <s v="Flateyri"/>
    <n v="425"/>
    <x v="18"/>
    <s v="Vestfirðir"/>
    <x v="7"/>
    <x v="3"/>
    <s v="Sala utan svæðis - flj."/>
    <n v="2998"/>
    <n v="2.59327"/>
    <x v="2"/>
    <x v="0"/>
    <s v="Innanlands"/>
    <m/>
  </r>
  <r>
    <s v="Reykjavík"/>
    <s v="Flateyri"/>
    <n v="425"/>
    <x v="18"/>
    <s v="Vestfirðir"/>
    <x v="9"/>
    <x v="3"/>
    <s v="Sala utan svæðis - flj."/>
    <n v="0"/>
    <n v="0"/>
    <x v="2"/>
    <x v="2"/>
    <s v="Innanlands"/>
    <m/>
  </r>
  <r>
    <s v="Reykjavík"/>
    <s v="Flateyri"/>
    <n v="425"/>
    <x v="18"/>
    <s v="Vestfirðir"/>
    <x v="10"/>
    <x v="3"/>
    <s v="Sala utan svæðis - flj."/>
    <n v="61560"/>
    <n v="53.249400000000001"/>
    <x v="2"/>
    <x v="2"/>
    <s v="Innanlands"/>
    <m/>
  </r>
  <r>
    <s v="Söludælur"/>
    <s v="Flateyri"/>
    <n v="425"/>
    <x v="18"/>
    <s v="Vestfirðir"/>
    <x v="6"/>
    <x v="3"/>
    <s v="Sala innan svæðis - flj."/>
    <n v="13417"/>
    <n v="11.605705"/>
    <x v="9"/>
    <x v="2"/>
    <s v="Innanlands"/>
    <m/>
  </r>
  <r>
    <s v="Ísafjörður"/>
    <s v="Suðureyri"/>
    <n v="430"/>
    <x v="18"/>
    <s v="Vestfirðir"/>
    <x v="6"/>
    <x v="3"/>
    <s v="Sala utan svæðis - flj."/>
    <n v="108893"/>
    <n v="94.192444999999992"/>
    <x v="9"/>
    <x v="2"/>
    <s v="Innanlands"/>
    <m/>
  </r>
  <r>
    <s v="Söludælur"/>
    <s v="Flateyri"/>
    <n v="425"/>
    <x v="18"/>
    <s v="Vestfirðir"/>
    <x v="1"/>
    <x v="0"/>
    <s v="Sala innan svæðis - flj."/>
    <n v="61377"/>
    <n v="46.03275"/>
    <x v="2"/>
    <x v="0"/>
    <s v="Innanlands"/>
    <m/>
  </r>
  <r>
    <s v="Söludælur"/>
    <s v="Flateyri"/>
    <n v="425"/>
    <x v="18"/>
    <s v="Vestfirðir"/>
    <x v="7"/>
    <x v="3"/>
    <s v="Sala innan svæðis - flj."/>
    <n v="33839"/>
    <n v="29.270735000000002"/>
    <x v="2"/>
    <x v="0"/>
    <s v="Innanlands"/>
    <m/>
  </r>
  <r>
    <s v="Reykjavík"/>
    <s v="Suðureyri"/>
    <n v="430"/>
    <x v="18"/>
    <s v="Vestfirðir"/>
    <x v="6"/>
    <x v="3"/>
    <s v="Sala utan svæðis - flj."/>
    <n v="233179"/>
    <n v="201.69983499999998"/>
    <x v="9"/>
    <x v="2"/>
    <s v="Innanlands"/>
    <m/>
  </r>
  <r>
    <s v="Bolungarvík"/>
    <s v="Flateyri"/>
    <n v="425"/>
    <x v="18"/>
    <s v="Vestfirðir"/>
    <x v="7"/>
    <x v="3"/>
    <s v="Sala utan svæðis - flj."/>
    <n v="3779"/>
    <n v="3.2688350000000002"/>
    <x v="1"/>
    <x v="0"/>
    <s v="Innanlands"/>
    <m/>
  </r>
  <r>
    <s v="Ísafjörður"/>
    <s v="Þingeyri"/>
    <n v="470"/>
    <x v="18"/>
    <s v="Vestfirðir"/>
    <x v="6"/>
    <x v="3"/>
    <s v="Sala utan svæðis - flj."/>
    <n v="93603"/>
    <n v="80.966594999999998"/>
    <x v="9"/>
    <x v="2"/>
    <s v="Innanlands"/>
    <m/>
  </r>
  <r>
    <s v="Ísafjörður"/>
    <s v="Flateyri"/>
    <n v="425"/>
    <x v="18"/>
    <s v="Vestfirðir"/>
    <x v="7"/>
    <x v="3"/>
    <s v="Sala utan svæðis - flj."/>
    <n v="29791"/>
    <n v="25.769214999999999"/>
    <x v="1"/>
    <x v="0"/>
    <s v="Innanlands"/>
    <m/>
  </r>
  <r>
    <s v="Ísafjörður"/>
    <s v="Flateyri"/>
    <n v="425"/>
    <x v="18"/>
    <s v="Vestfirðir"/>
    <x v="9"/>
    <x v="3"/>
    <s v="Sala utan svæðis - flj."/>
    <n v="313"/>
    <n v="0.27074500000000001"/>
    <x v="1"/>
    <x v="2"/>
    <s v="Innanlands"/>
    <m/>
  </r>
  <r>
    <s v="Reykjavík"/>
    <s v="Flateyri"/>
    <n v="425"/>
    <x v="18"/>
    <s v="Vestfirðir"/>
    <x v="1"/>
    <x v="0"/>
    <s v="Sala innan svæðis - flj."/>
    <n v="0"/>
    <n v="0"/>
    <x v="1"/>
    <x v="0"/>
    <s v="Innanlands"/>
    <m/>
  </r>
  <r>
    <s v="Reykjavík"/>
    <s v="Flateyri"/>
    <n v="425"/>
    <x v="18"/>
    <s v="Vestfirðir"/>
    <x v="1"/>
    <x v="0"/>
    <s v="Sala utan svæðis - flj."/>
    <n v="5918"/>
    <n v="4.4385000000000003"/>
    <x v="1"/>
    <x v="0"/>
    <s v="Innanlands"/>
    <m/>
  </r>
  <r>
    <s v="Reykjavík"/>
    <s v="Flateyri"/>
    <n v="425"/>
    <x v="18"/>
    <s v="Vestfirðir"/>
    <x v="7"/>
    <x v="3"/>
    <s v="Sala utan svæðis - flj."/>
    <n v="16324"/>
    <n v="14.12026"/>
    <x v="1"/>
    <x v="0"/>
    <s v="Innanlands"/>
    <m/>
  </r>
  <r>
    <s v="Reykjavík"/>
    <s v="Flateyri"/>
    <n v="425"/>
    <x v="18"/>
    <s v="Vestfirðir"/>
    <x v="10"/>
    <x v="3"/>
    <s v="Sala utan svæðis - flj."/>
    <n v="-313"/>
    <n v="0"/>
    <x v="1"/>
    <x v="2"/>
    <s v="Innanlands"/>
    <m/>
  </r>
  <r>
    <s v="Reykjavík"/>
    <s v="Þingeyri"/>
    <n v="470"/>
    <x v="18"/>
    <s v="Vestfirðir"/>
    <x v="6"/>
    <x v="3"/>
    <s v="Sala utan svæðis - flj."/>
    <n v="170332"/>
    <n v="147.33717999999999"/>
    <x v="9"/>
    <x v="2"/>
    <s v="Innanlands"/>
    <m/>
  </r>
  <r>
    <s v="Söludælur"/>
    <s v="Flateyri"/>
    <n v="425"/>
    <x v="18"/>
    <s v="Vestfirðir"/>
    <x v="1"/>
    <x v="0"/>
    <s v="Sala innan svæðis - flj."/>
    <n v="56764"/>
    <n v="42.573"/>
    <x v="1"/>
    <x v="0"/>
    <s v="Innanlands"/>
    <m/>
  </r>
  <r>
    <s v="Söludælur"/>
    <s v="Flateyri"/>
    <n v="425"/>
    <x v="18"/>
    <s v="Vestfirðir"/>
    <x v="7"/>
    <x v="3"/>
    <s v="Sala innan svæðis - flj."/>
    <n v="12690"/>
    <n v="10.976850000000001"/>
    <x v="1"/>
    <x v="0"/>
    <s v="Innanlands"/>
    <m/>
  </r>
  <r>
    <s v="Akureyri"/>
    <s v="Ísafjörður"/>
    <n v="400"/>
    <x v="18"/>
    <s v="Vestfirðir"/>
    <x v="6"/>
    <x v="3"/>
    <s v="Sala utan svæðis - flj."/>
    <n v="64928"/>
    <n v="56.16272"/>
    <x v="7"/>
    <x v="3"/>
    <s v="Innanlands"/>
    <m/>
  </r>
  <r>
    <s v="Ísafjörður"/>
    <s v="Suðureyri"/>
    <n v="430"/>
    <x v="18"/>
    <s v="Vestfirðir"/>
    <x v="10"/>
    <x v="3"/>
    <s v="Sala utan svæðis - flj."/>
    <n v="38447"/>
    <n v="33.256655000000002"/>
    <x v="0"/>
    <x v="2"/>
    <s v="Innanlands"/>
    <m/>
  </r>
  <r>
    <s v="Ísafjörður"/>
    <s v="Ísafjörður"/>
    <n v="400"/>
    <x v="18"/>
    <s v="Vestfirðir"/>
    <x v="6"/>
    <x v="3"/>
    <s v="Sala innan svæðis - flj."/>
    <n v="521368"/>
    <n v="450.98331999999999"/>
    <x v="7"/>
    <x v="3"/>
    <s v="Innanlands"/>
    <m/>
  </r>
  <r>
    <s v="Reykjavík"/>
    <s v="Ísafjörður"/>
    <n v="400"/>
    <x v="18"/>
    <s v="Vestfirðir"/>
    <x v="6"/>
    <x v="3"/>
    <s v="Sala utan svæðis - flj."/>
    <n v="17739"/>
    <n v="15.344235000000001"/>
    <x v="7"/>
    <x v="3"/>
    <s v="Innanlands"/>
    <m/>
  </r>
  <r>
    <s v="Söludælur"/>
    <s v="Ísafjörður"/>
    <n v="400"/>
    <x v="18"/>
    <s v="Vestfirðir"/>
    <x v="6"/>
    <x v="3"/>
    <s v="Sala innan svæðis - flj."/>
    <n v="87405"/>
    <n v="75.605324999999993"/>
    <x v="7"/>
    <x v="3"/>
    <s v="Innanlands"/>
    <m/>
  </r>
  <r>
    <s v="Ísafjörður"/>
    <s v="Suðureyri"/>
    <n v="430"/>
    <x v="18"/>
    <s v="Vestfirðir"/>
    <x v="10"/>
    <x v="3"/>
    <s v="Sala utan svæðis - flj."/>
    <n v="45677"/>
    <n v="39.510605000000005"/>
    <x v="3"/>
    <x v="2"/>
    <s v="Innanlands"/>
    <m/>
  </r>
  <r>
    <s v="Söludælur"/>
    <s v="Ísafjörður"/>
    <n v="400"/>
    <x v="18"/>
    <s v="Vestfirðir"/>
    <x v="6"/>
    <x v="3"/>
    <s v="Sala innan svæðis - flj."/>
    <n v="26411"/>
    <n v="22.845514999999999"/>
    <x v="7"/>
    <x v="3"/>
    <s v="Innanlands"/>
    <m/>
  </r>
  <r>
    <s v="Reykjavík"/>
    <s v="Suðureyri"/>
    <n v="430"/>
    <x v="18"/>
    <s v="Vestfirðir"/>
    <x v="10"/>
    <x v="3"/>
    <s v="Sala utan svæðis - flj."/>
    <n v="736"/>
    <n v="0.63663999999999998"/>
    <x v="3"/>
    <x v="2"/>
    <s v="Innanlands"/>
    <m/>
  </r>
  <r>
    <s v="Söludælur"/>
    <s v="Suðureyri"/>
    <n v="430"/>
    <x v="18"/>
    <s v="Vestfirðir"/>
    <x v="0"/>
    <x v="0"/>
    <s v="Sala innan svæðis - flj."/>
    <n v="2262"/>
    <n v="1.6964999999999999"/>
    <x v="3"/>
    <x v="0"/>
    <s v="Innanlands"/>
    <m/>
  </r>
  <r>
    <s v="Söludælur"/>
    <s v="Suðureyri"/>
    <n v="430"/>
    <x v="18"/>
    <s v="Vestfirðir"/>
    <x v="7"/>
    <x v="3"/>
    <s v="Sala innan svæðis - flj."/>
    <n v="2162"/>
    <n v="1.8701299999999998"/>
    <x v="3"/>
    <x v="0"/>
    <s v="Innanlands"/>
    <m/>
  </r>
  <r>
    <s v="Akureyri"/>
    <s v="Flateyri"/>
    <n v="425"/>
    <x v="18"/>
    <s v="Vestfirðir"/>
    <x v="6"/>
    <x v="3"/>
    <s v="Sala utan svæðis - flj."/>
    <n v="4732"/>
    <n v="4.0931800000000003"/>
    <x v="7"/>
    <x v="2"/>
    <s v="Innanlands"/>
    <m/>
  </r>
  <r>
    <s v="Söludælur"/>
    <s v="Suðureyri"/>
    <n v="430"/>
    <x v="18"/>
    <s v="Vestfirðir"/>
    <x v="7"/>
    <x v="3"/>
    <s v="Sala ekki flutningsjöfnuð"/>
    <n v="0"/>
    <n v="0"/>
    <x v="1"/>
    <x v="0"/>
    <s v="Millilanda"/>
    <m/>
  </r>
  <r>
    <s v="Ísafjörður"/>
    <s v="Flateyri"/>
    <n v="425"/>
    <x v="18"/>
    <s v="Vestfirðir"/>
    <x v="6"/>
    <x v="3"/>
    <s v="Sala utan svæðis - flj."/>
    <n v="37626"/>
    <n v="32.546489999999999"/>
    <x v="7"/>
    <x v="2"/>
    <s v="Innanlands"/>
    <m/>
  </r>
  <r>
    <s v="Söludælur"/>
    <s v="Suðureyri"/>
    <n v="430"/>
    <x v="18"/>
    <s v="Vestfirðir"/>
    <x v="1"/>
    <x v="0"/>
    <s v="Sala innan svæðis - flj."/>
    <n v="4027"/>
    <n v="3.0202499999999999"/>
    <x v="5"/>
    <x v="0"/>
    <s v="Innanlands"/>
    <m/>
  </r>
  <r>
    <s v="Söludælur"/>
    <s v="Suðureyri"/>
    <n v="430"/>
    <x v="18"/>
    <s v="Vestfirðir"/>
    <x v="0"/>
    <x v="0"/>
    <s v="Sala innan svæðis - flj."/>
    <n v="18391"/>
    <n v="13.79325"/>
    <x v="5"/>
    <x v="0"/>
    <s v="Innanlands"/>
    <m/>
  </r>
  <r>
    <s v="Söludælur"/>
    <s v="Suðureyri"/>
    <n v="430"/>
    <x v="18"/>
    <s v="Vestfirðir"/>
    <x v="7"/>
    <x v="3"/>
    <s v="Sala innan svæðis - flj."/>
    <n v="23163"/>
    <n v="20.035995"/>
    <x v="5"/>
    <x v="0"/>
    <s v="Innanlands"/>
    <m/>
  </r>
  <r>
    <s v="Reykjavík"/>
    <s v="Flateyri"/>
    <n v="425"/>
    <x v="18"/>
    <s v="Vestfirðir"/>
    <x v="6"/>
    <x v="3"/>
    <s v="Sala utan svæðis - flj."/>
    <n v="147189"/>
    <n v="127.318485"/>
    <x v="7"/>
    <x v="2"/>
    <s v="Innanlands"/>
    <m/>
  </r>
  <r>
    <s v="Söludælur"/>
    <s v="Flateyri"/>
    <n v="425"/>
    <x v="18"/>
    <s v="Vestfirðir"/>
    <x v="6"/>
    <x v="3"/>
    <s v="Sala innan svæðis - flj."/>
    <n v="13925"/>
    <n v="12.045125000000001"/>
    <x v="7"/>
    <x v="2"/>
    <s v="Innanlands"/>
    <m/>
  </r>
  <r>
    <s v="Akureyri"/>
    <s v="Suðureyri"/>
    <n v="430"/>
    <x v="18"/>
    <s v="Vestfirðir"/>
    <x v="6"/>
    <x v="3"/>
    <s v="Sala utan svæðis - flj."/>
    <n v="2423"/>
    <n v="2.0958950000000001"/>
    <x v="7"/>
    <x v="2"/>
    <s v="Innanlands"/>
    <m/>
  </r>
  <r>
    <s v="Söludælur"/>
    <s v="Suðureyri"/>
    <n v="430"/>
    <x v="18"/>
    <s v="Vestfirðir"/>
    <x v="0"/>
    <x v="0"/>
    <s v="Sala innan svæðis - flj."/>
    <n v="38094"/>
    <n v="28.570499999999999"/>
    <x v="7"/>
    <x v="0"/>
    <s v="Innanlands"/>
    <m/>
  </r>
  <r>
    <s v="Söludælur"/>
    <s v="Suðureyri"/>
    <n v="430"/>
    <x v="18"/>
    <s v="Vestfirðir"/>
    <x v="7"/>
    <x v="3"/>
    <s v="Sala innan svæðis - flj."/>
    <n v="39381"/>
    <n v="34.064565000000002"/>
    <x v="7"/>
    <x v="0"/>
    <s v="Innanlands"/>
    <m/>
  </r>
  <r>
    <s v="Ísafjörður"/>
    <s v="Suðureyri"/>
    <n v="430"/>
    <x v="18"/>
    <s v="Vestfirðir"/>
    <x v="6"/>
    <x v="3"/>
    <s v="Sala utan svæðis - flj."/>
    <n v="93254"/>
    <n v="80.664709999999999"/>
    <x v="7"/>
    <x v="2"/>
    <s v="Innanlands"/>
    <m/>
  </r>
  <r>
    <s v="Ísafjörður"/>
    <s v="Suðureyri"/>
    <n v="430"/>
    <x v="18"/>
    <s v="Vestfirðir"/>
    <x v="10"/>
    <x v="3"/>
    <s v="Sala utan svæðis - flj."/>
    <n v="20747"/>
    <n v="17.946154999999997"/>
    <x v="9"/>
    <x v="2"/>
    <s v="Innanlands"/>
    <m/>
  </r>
  <r>
    <s v="Reykjavík"/>
    <s v="Suðureyri"/>
    <n v="430"/>
    <x v="18"/>
    <s v="Vestfirðir"/>
    <x v="6"/>
    <x v="3"/>
    <s v="Sala utan svæðis - flj."/>
    <n v="245705"/>
    <n v="212.53482500000001"/>
    <x v="7"/>
    <x v="2"/>
    <s v="Innanlands"/>
    <m/>
  </r>
  <r>
    <s v="Akureyri"/>
    <s v="Þingeyri"/>
    <n v="470"/>
    <x v="18"/>
    <s v="Vestfirðir"/>
    <x v="6"/>
    <x v="3"/>
    <s v="Sala utan svæðis - flj."/>
    <n v="8251"/>
    <n v="7.1371149999999997"/>
    <x v="7"/>
    <x v="2"/>
    <s v="Innanlands"/>
    <m/>
  </r>
  <r>
    <s v="Söludælur"/>
    <s v="Suðureyri"/>
    <n v="430"/>
    <x v="18"/>
    <s v="Vestfirðir"/>
    <x v="0"/>
    <x v="0"/>
    <s v="Sala innan svæðis - flj."/>
    <n v="37598"/>
    <n v="28.198499999999999"/>
    <x v="9"/>
    <x v="0"/>
    <s v="Innanlands"/>
    <m/>
  </r>
  <r>
    <s v="Söludælur"/>
    <s v="Suðureyri"/>
    <n v="430"/>
    <x v="18"/>
    <s v="Vestfirðir"/>
    <x v="7"/>
    <x v="3"/>
    <s v="Sala innan svæðis - flj."/>
    <n v="32733"/>
    <n v="28.314044999999997"/>
    <x v="9"/>
    <x v="0"/>
    <s v="Innanlands"/>
    <m/>
  </r>
  <r>
    <s v="Ísafjörður"/>
    <s v="Þingeyri"/>
    <n v="470"/>
    <x v="18"/>
    <s v="Vestfirðir"/>
    <x v="6"/>
    <x v="3"/>
    <s v="Sala utan svæðis - flj."/>
    <n v="33685"/>
    <n v="29.137525"/>
    <x v="7"/>
    <x v="2"/>
    <s v="Innanlands"/>
    <m/>
  </r>
  <r>
    <s v="Reykjavík"/>
    <s v="Þingeyri"/>
    <n v="470"/>
    <x v="18"/>
    <s v="Vestfirðir"/>
    <x v="6"/>
    <x v="3"/>
    <s v="Sala utan svæðis - flj."/>
    <n v="225812"/>
    <n v="195.32738000000001"/>
    <x v="7"/>
    <x v="2"/>
    <s v="Innanlands"/>
    <m/>
  </r>
  <r>
    <s v="Ísafjörður"/>
    <s v="Suðureyri"/>
    <n v="430"/>
    <x v="18"/>
    <s v="Vestfirðir"/>
    <x v="10"/>
    <x v="3"/>
    <s v="Sala utan svæðis - flj."/>
    <n v="29790"/>
    <n v="25.768349999999998"/>
    <x v="10"/>
    <x v="2"/>
    <s v="Innanlands"/>
    <m/>
  </r>
  <r>
    <s v="Akureyri"/>
    <s v="Ísafjörður"/>
    <n v="400"/>
    <x v="18"/>
    <s v="Vestfirðir"/>
    <x v="6"/>
    <x v="3"/>
    <s v="Sala utan svæðis - flj."/>
    <n v="195272"/>
    <n v="168.91028"/>
    <x v="5"/>
    <x v="3"/>
    <s v="Innanlands"/>
    <m/>
  </r>
  <r>
    <s v="Söludælur"/>
    <s v="Suðureyri"/>
    <n v="430"/>
    <x v="18"/>
    <s v="Vestfirðir"/>
    <x v="1"/>
    <x v="0"/>
    <s v="Sala innan svæðis - flj."/>
    <n v="18998"/>
    <n v="14.2485"/>
    <x v="10"/>
    <x v="0"/>
    <s v="Innanlands"/>
    <m/>
  </r>
  <r>
    <s v="Söludælur"/>
    <s v="Suðureyri"/>
    <n v="430"/>
    <x v="18"/>
    <s v="Vestfirðir"/>
    <x v="0"/>
    <x v="0"/>
    <s v="Sala innan svæðis - flj."/>
    <n v="24189"/>
    <n v="18.141749999999998"/>
    <x v="10"/>
    <x v="0"/>
    <s v="Innanlands"/>
    <m/>
  </r>
  <r>
    <s v="Söludælur"/>
    <s v="Suðureyri"/>
    <n v="430"/>
    <x v="18"/>
    <s v="Vestfirðir"/>
    <x v="7"/>
    <x v="3"/>
    <s v="Sala innan svæðis - flj."/>
    <n v="25460"/>
    <n v="22.0229"/>
    <x v="10"/>
    <x v="0"/>
    <s v="Innanlands"/>
    <m/>
  </r>
  <r>
    <s v="Ísafjörður"/>
    <s v="Ísafjörður"/>
    <n v="400"/>
    <x v="18"/>
    <s v="Vestfirðir"/>
    <x v="6"/>
    <x v="3"/>
    <s v="Sala innan svæðis - flj."/>
    <n v="334216"/>
    <n v="289.09684000000004"/>
    <x v="5"/>
    <x v="3"/>
    <s v="Innanlands"/>
    <m/>
  </r>
  <r>
    <s v="Bolungarvík"/>
    <s v="Suðureyri"/>
    <n v="430"/>
    <x v="18"/>
    <s v="Vestfirðir"/>
    <x v="10"/>
    <x v="3"/>
    <s v="Sala utan svæðis - flj."/>
    <n v="81932"/>
    <n v="70.871179999999995"/>
    <x v="8"/>
    <x v="2"/>
    <s v="Innanlands"/>
    <m/>
  </r>
  <r>
    <s v="Reykjavík"/>
    <s v="Ísafjörður"/>
    <n v="400"/>
    <x v="18"/>
    <s v="Vestfirðir"/>
    <x v="6"/>
    <x v="3"/>
    <s v="Sala utan svæðis - flj."/>
    <n v="48954"/>
    <n v="42.345210000000002"/>
    <x v="5"/>
    <x v="3"/>
    <s v="Innanlands"/>
    <m/>
  </r>
  <r>
    <s v="Söludælur"/>
    <s v="Ísafjörður"/>
    <n v="400"/>
    <x v="18"/>
    <s v="Vestfirðir"/>
    <x v="6"/>
    <x v="3"/>
    <s v="Sala innan svæðis - flj."/>
    <n v="97156"/>
    <n v="84.039940000000001"/>
    <x v="5"/>
    <x v="3"/>
    <s v="Innanlands"/>
    <m/>
  </r>
  <r>
    <s v="Söludælur"/>
    <s v="Suðureyri"/>
    <n v="430"/>
    <x v="18"/>
    <s v="Vestfirðir"/>
    <x v="1"/>
    <x v="0"/>
    <s v="Sala innan svæðis - flj."/>
    <n v="38484"/>
    <n v="28.863"/>
    <x v="8"/>
    <x v="0"/>
    <s v="Innanlands"/>
    <m/>
  </r>
  <r>
    <s v="Söludælur"/>
    <s v="Suðureyri"/>
    <n v="430"/>
    <x v="18"/>
    <s v="Vestfirðir"/>
    <x v="7"/>
    <x v="3"/>
    <s v="Sala innan svæðis - flj."/>
    <n v="25066"/>
    <n v="21.682089999999999"/>
    <x v="8"/>
    <x v="0"/>
    <s v="Innanlands"/>
    <m/>
  </r>
  <r>
    <s v="Söludælur"/>
    <s v="Ísafjörður"/>
    <n v="400"/>
    <x v="18"/>
    <s v="Vestfirðir"/>
    <x v="6"/>
    <x v="3"/>
    <s v="Sala innan svæðis - flj."/>
    <n v="42038"/>
    <n v="36.362870000000001"/>
    <x v="5"/>
    <x v="3"/>
    <s v="Innanlands"/>
    <m/>
  </r>
  <r>
    <s v="Bolungarvík"/>
    <s v="Suðureyri"/>
    <n v="430"/>
    <x v="18"/>
    <s v="Vestfirðir"/>
    <x v="10"/>
    <x v="3"/>
    <s v="Sala utan svæðis - flj."/>
    <n v="30631"/>
    <n v="26.495815"/>
    <x v="6"/>
    <x v="2"/>
    <s v="Innanlands"/>
    <m/>
  </r>
  <r>
    <s v="Akureyri"/>
    <s v="Flateyri"/>
    <n v="425"/>
    <x v="18"/>
    <s v="Vestfirðir"/>
    <x v="6"/>
    <x v="3"/>
    <s v="Sala utan svæðis - flj."/>
    <n v="29120"/>
    <n v="25.188800000000001"/>
    <x v="5"/>
    <x v="2"/>
    <s v="Innanlands"/>
    <m/>
  </r>
  <r>
    <s v="Reykjavík"/>
    <s v="Suðureyri"/>
    <n v="430"/>
    <x v="18"/>
    <s v="Vestfirðir"/>
    <x v="7"/>
    <x v="3"/>
    <s v="Sala innan svæðis - flj."/>
    <n v="3659"/>
    <n v="3.165035"/>
    <x v="6"/>
    <x v="0"/>
    <s v="Innanlands"/>
    <m/>
  </r>
  <r>
    <s v="Reykjavík"/>
    <s v="Suðureyri"/>
    <n v="430"/>
    <x v="18"/>
    <s v="Vestfirðir"/>
    <x v="10"/>
    <x v="3"/>
    <s v="Sala utan svæðis - flj."/>
    <n v="552"/>
    <n v="0.47748000000000002"/>
    <x v="6"/>
    <x v="2"/>
    <s v="Innanlands"/>
    <m/>
  </r>
  <r>
    <s v="Ísafjörður"/>
    <s v="Flateyri"/>
    <n v="425"/>
    <x v="18"/>
    <s v="Vestfirðir"/>
    <x v="6"/>
    <x v="3"/>
    <s v="Sala utan svæðis - flj."/>
    <n v="20310"/>
    <n v="17.568150000000003"/>
    <x v="5"/>
    <x v="2"/>
    <s v="Innanlands"/>
    <m/>
  </r>
  <r>
    <s v="Reykjavík"/>
    <s v="Flateyri"/>
    <n v="425"/>
    <x v="18"/>
    <s v="Vestfirðir"/>
    <x v="6"/>
    <x v="3"/>
    <s v="Sala utan svæðis - flj."/>
    <n v="102629"/>
    <n v="88.774084999999985"/>
    <x v="5"/>
    <x v="2"/>
    <s v="Innanlands"/>
    <m/>
  </r>
  <r>
    <s v="Söludælur"/>
    <s v="Suðureyri"/>
    <n v="430"/>
    <x v="18"/>
    <s v="Vestfirðir"/>
    <x v="1"/>
    <x v="0"/>
    <s v="Sala innan svæðis - flj."/>
    <n v="47945"/>
    <n v="35.958750000000002"/>
    <x v="6"/>
    <x v="0"/>
    <s v="Innanlands"/>
    <m/>
  </r>
  <r>
    <s v="Söludælur"/>
    <s v="Suðureyri"/>
    <n v="430"/>
    <x v="18"/>
    <s v="Vestfirðir"/>
    <x v="7"/>
    <x v="3"/>
    <s v="Sala innan svæðis - flj."/>
    <n v="24722"/>
    <n v="21.384529999999998"/>
    <x v="6"/>
    <x v="0"/>
    <s v="Innanlands"/>
    <m/>
  </r>
  <r>
    <s v="Bolungarvík"/>
    <s v="Suðureyri"/>
    <n v="430"/>
    <x v="18"/>
    <s v="Vestfirðir"/>
    <x v="7"/>
    <x v="3"/>
    <s v="Sala utan svæðis - flj."/>
    <n v="662"/>
    <n v="0.57262999999999997"/>
    <x v="4"/>
    <x v="0"/>
    <s v="Innanlands"/>
    <m/>
  </r>
  <r>
    <s v="Bolungarvík"/>
    <s v="Suðureyri"/>
    <n v="430"/>
    <x v="18"/>
    <s v="Vestfirðir"/>
    <x v="10"/>
    <x v="3"/>
    <s v="Sala utan svæðis - flj."/>
    <n v="10373"/>
    <n v="8.972645"/>
    <x v="4"/>
    <x v="2"/>
    <s v="Innanlands"/>
    <m/>
  </r>
  <r>
    <s v="Ísafjörður"/>
    <s v="Suðureyri"/>
    <n v="430"/>
    <x v="18"/>
    <s v="Vestfirðir"/>
    <x v="10"/>
    <x v="3"/>
    <s v="Sala utan svæðis - flj."/>
    <n v="2166"/>
    <n v="1.8735899999999999"/>
    <x v="4"/>
    <x v="2"/>
    <s v="Innanlands"/>
    <m/>
  </r>
  <r>
    <s v="Söludælur"/>
    <s v="Flateyri"/>
    <n v="425"/>
    <x v="18"/>
    <s v="Vestfirðir"/>
    <x v="6"/>
    <x v="3"/>
    <s v="Sala innan svæðis - flj."/>
    <n v="28927"/>
    <n v="25.021854999999999"/>
    <x v="5"/>
    <x v="2"/>
    <s v="Innanlands"/>
    <m/>
  </r>
  <r>
    <s v="Reykjavík"/>
    <s v="Suðureyri"/>
    <n v="430"/>
    <x v="18"/>
    <s v="Vestfirðir"/>
    <x v="10"/>
    <x v="3"/>
    <s v="Sala utan svæðis - flj."/>
    <n v="102165"/>
    <n v="88.372725000000003"/>
    <x v="4"/>
    <x v="2"/>
    <s v="Innanlands"/>
    <m/>
  </r>
  <r>
    <s v="Akureyri"/>
    <s v="Suðureyri"/>
    <n v="430"/>
    <x v="18"/>
    <s v="Vestfirðir"/>
    <x v="6"/>
    <x v="3"/>
    <s v="Sala utan svæðis - flj."/>
    <n v="12684"/>
    <n v="10.97166"/>
    <x v="5"/>
    <x v="2"/>
    <s v="Innanlands"/>
    <m/>
  </r>
  <r>
    <s v="Söludælur"/>
    <s v="Suðureyri"/>
    <n v="430"/>
    <x v="18"/>
    <s v="Vestfirðir"/>
    <x v="1"/>
    <x v="0"/>
    <s v="Sala innan svæðis - flj."/>
    <n v="49121"/>
    <n v="36.84075"/>
    <x v="4"/>
    <x v="0"/>
    <s v="Innanlands"/>
    <m/>
  </r>
  <r>
    <s v="Söludælur"/>
    <s v="Suðureyri"/>
    <n v="430"/>
    <x v="18"/>
    <s v="Vestfirðir"/>
    <x v="7"/>
    <x v="3"/>
    <s v="Sala innan svæðis - flj."/>
    <n v="26020"/>
    <n v="22.507300000000001"/>
    <x v="4"/>
    <x v="0"/>
    <s v="Innanlands"/>
    <m/>
  </r>
  <r>
    <s v="Ísafjörður"/>
    <s v="Suðureyri"/>
    <n v="430"/>
    <x v="18"/>
    <s v="Vestfirðir"/>
    <x v="6"/>
    <x v="3"/>
    <s v="Sala utan svæðis - flj."/>
    <n v="74932"/>
    <n v="64.816180000000003"/>
    <x v="5"/>
    <x v="2"/>
    <s v="Innanlands"/>
    <m/>
  </r>
  <r>
    <s v="Bolungarvík"/>
    <s v="Suðureyri"/>
    <n v="430"/>
    <x v="18"/>
    <s v="Vestfirðir"/>
    <x v="10"/>
    <x v="3"/>
    <s v="Sala utan svæðis - flj."/>
    <n v="10063"/>
    <n v="8.7044950000000014"/>
    <x v="2"/>
    <x v="2"/>
    <s v="Innanlands"/>
    <m/>
  </r>
  <r>
    <s v="Reykjavík"/>
    <s v="Suðureyri"/>
    <n v="430"/>
    <x v="18"/>
    <s v="Vestfirðir"/>
    <x v="6"/>
    <x v="3"/>
    <s v="Sala utan svæðis - flj."/>
    <n v="186705"/>
    <n v="161.49982500000002"/>
    <x v="5"/>
    <x v="2"/>
    <s v="Innanlands"/>
    <m/>
  </r>
  <r>
    <s v="Reykjavík"/>
    <s v="Suðureyri"/>
    <n v="430"/>
    <x v="18"/>
    <s v="Vestfirðir"/>
    <x v="7"/>
    <x v="3"/>
    <s v="Sala innan svæðis - flj."/>
    <n v="0"/>
    <n v="0"/>
    <x v="2"/>
    <x v="0"/>
    <s v="Innanlands"/>
    <m/>
  </r>
  <r>
    <s v="Reykjavík"/>
    <s v="Suðureyri"/>
    <n v="430"/>
    <x v="18"/>
    <s v="Vestfirðir"/>
    <x v="10"/>
    <x v="3"/>
    <s v="Sala utan svæðis - flj."/>
    <n v="85459"/>
    <n v="73.922035000000008"/>
    <x v="2"/>
    <x v="2"/>
    <s v="Innanlands"/>
    <m/>
  </r>
  <r>
    <s v="Söludælur"/>
    <s v="Suðureyri"/>
    <n v="430"/>
    <x v="18"/>
    <s v="Vestfirðir"/>
    <x v="1"/>
    <x v="0"/>
    <s v="Sala innan svæðis - flj."/>
    <n v="48173"/>
    <n v="36.129750000000001"/>
    <x v="2"/>
    <x v="0"/>
    <s v="Innanlands"/>
    <m/>
  </r>
  <r>
    <s v="Söludælur"/>
    <s v="Suðureyri"/>
    <n v="430"/>
    <x v="18"/>
    <s v="Vestfirðir"/>
    <x v="7"/>
    <x v="3"/>
    <s v="Sala innan svæðis - flj."/>
    <n v="27428"/>
    <n v="23.72522"/>
    <x v="2"/>
    <x v="0"/>
    <s v="Innanlands"/>
    <m/>
  </r>
  <r>
    <s v="Söludælur"/>
    <s v="Suðureyri"/>
    <n v="430"/>
    <x v="18"/>
    <s v="Vestfirðir"/>
    <x v="6"/>
    <x v="3"/>
    <s v="Sala innan svæðis - flj."/>
    <n v="27801"/>
    <n v="24.047864999999998"/>
    <x v="5"/>
    <x v="2"/>
    <s v="Innanlands"/>
    <m/>
  </r>
  <r>
    <s v="Akureyri"/>
    <s v="Þingeyri"/>
    <n v="470"/>
    <x v="18"/>
    <s v="Vestfirðir"/>
    <x v="6"/>
    <x v="3"/>
    <s v="Sala utan svæðis - flj."/>
    <n v="21822"/>
    <n v="18.87603"/>
    <x v="5"/>
    <x v="2"/>
    <s v="Innanlands"/>
    <m/>
  </r>
  <r>
    <s v="Reykjavík"/>
    <s v="Suðureyri"/>
    <n v="430"/>
    <x v="18"/>
    <s v="Vestfirðir"/>
    <x v="1"/>
    <x v="0"/>
    <s v="Sala innan svæðis - flj."/>
    <n v="0"/>
    <n v="0"/>
    <x v="1"/>
    <x v="0"/>
    <s v="Innanlands"/>
    <m/>
  </r>
  <r>
    <s v="Reykjavík"/>
    <s v="Suðureyri"/>
    <n v="430"/>
    <x v="18"/>
    <s v="Vestfirðir"/>
    <x v="1"/>
    <x v="0"/>
    <s v="Sala utan svæðis - flj."/>
    <n v="5903"/>
    <n v="4.4272499999999999"/>
    <x v="1"/>
    <x v="0"/>
    <s v="Innanlands"/>
    <m/>
  </r>
  <r>
    <s v="Reykjavík"/>
    <s v="Suðureyri"/>
    <n v="430"/>
    <x v="18"/>
    <s v="Vestfirðir"/>
    <x v="7"/>
    <x v="3"/>
    <s v="Sala utan svæðis - flj."/>
    <n v="18531"/>
    <n v="16.029315"/>
    <x v="1"/>
    <x v="0"/>
    <s v="Innanlands"/>
    <m/>
  </r>
  <r>
    <s v="Reykjavík"/>
    <s v="Suðureyri"/>
    <n v="430"/>
    <x v="18"/>
    <s v="Vestfirðir"/>
    <x v="10"/>
    <x v="3"/>
    <s v="Sala utan svæðis - flj."/>
    <n v="112662"/>
    <n v="97.452629999999999"/>
    <x v="1"/>
    <x v="2"/>
    <s v="Innanlands"/>
    <m/>
  </r>
  <r>
    <s v="Söludælur"/>
    <s v="Suðureyri"/>
    <n v="430"/>
    <x v="18"/>
    <s v="Vestfirðir"/>
    <x v="1"/>
    <x v="0"/>
    <s v="Sala innan svæðis - flj."/>
    <n v="40643"/>
    <n v="30.482250000000001"/>
    <x v="1"/>
    <x v="0"/>
    <s v="Innanlands"/>
    <m/>
  </r>
  <r>
    <s v="Söludælur"/>
    <s v="Suðureyri"/>
    <n v="430"/>
    <x v="18"/>
    <s v="Vestfirðir"/>
    <x v="7"/>
    <x v="3"/>
    <s v="Sala innan svæðis - flj."/>
    <n v="10021"/>
    <n v="8.6681649999999983"/>
    <x v="1"/>
    <x v="0"/>
    <s v="Innanlands"/>
    <m/>
  </r>
  <r>
    <s v="Söludælur"/>
    <s v="Patreksfjörður"/>
    <n v="450"/>
    <x v="19"/>
    <s v="Vestfirðir"/>
    <x v="0"/>
    <x v="0"/>
    <s v="Sala innan svæðis - flj."/>
    <n v="416136"/>
    <n v="312.10199999999998"/>
    <x v="0"/>
    <x v="0"/>
    <s v="Innanlands"/>
    <m/>
  </r>
  <r>
    <s v="Bolungarvík"/>
    <s v="Patreksfjörður"/>
    <n v="450"/>
    <x v="19"/>
    <s v="Vestfirðir"/>
    <x v="6"/>
    <x v="3"/>
    <s v="Sala utan svæðis - flj."/>
    <n v="19742"/>
    <n v="17.076829999999998"/>
    <x v="1"/>
    <x v="3"/>
    <s v="Innanlands"/>
    <m/>
  </r>
  <r>
    <s v="Ísafjörður"/>
    <s v="Patreksfjörður"/>
    <n v="450"/>
    <x v="19"/>
    <s v="Vestfirðir"/>
    <x v="7"/>
    <x v="3"/>
    <s v="Sala utan svæðis - flj."/>
    <n v="34231"/>
    <n v="29.609814999999998"/>
    <x v="0"/>
    <x v="0"/>
    <s v="Innanlands"/>
    <m/>
  </r>
  <r>
    <s v="Patreksfjörður"/>
    <s v="Patreksfjörður"/>
    <n v="450"/>
    <x v="19"/>
    <s v="Vestfirðir"/>
    <x v="7"/>
    <x v="3"/>
    <s v="Sala innan svæðis - flj."/>
    <n v="163391"/>
    <n v="141.333215"/>
    <x v="0"/>
    <x v="0"/>
    <s v="Innanlands"/>
    <m/>
  </r>
  <r>
    <s v="Patreksfjörður"/>
    <s v="Patreksfjörður"/>
    <n v="450"/>
    <x v="19"/>
    <s v="Vestfirðir"/>
    <x v="9"/>
    <x v="3"/>
    <s v="Sala innan svæðis - flj."/>
    <n v="776777"/>
    <n v="671.912105"/>
    <x v="0"/>
    <x v="2"/>
    <s v="Innanlands"/>
    <m/>
  </r>
  <r>
    <s v="Patreksfjörður"/>
    <s v="Patreksfjörður"/>
    <n v="450"/>
    <x v="19"/>
    <s v="Vestfirðir"/>
    <x v="6"/>
    <x v="3"/>
    <s v="Sala innan svæðis - flj."/>
    <n v="252424"/>
    <n v="218.34676000000002"/>
    <x v="1"/>
    <x v="3"/>
    <s v="Innanlands"/>
    <m/>
  </r>
  <r>
    <s v="Reykjavík"/>
    <s v="Patreksfjörður"/>
    <n v="450"/>
    <x v="19"/>
    <s v="Vestfirðir"/>
    <x v="6"/>
    <x v="3"/>
    <s v="Sala utan svæðis - flj."/>
    <n v="14483"/>
    <n v="12.527794999999999"/>
    <x v="1"/>
    <x v="3"/>
    <s v="Innanlands"/>
    <m/>
  </r>
  <r>
    <s v="Söludælur"/>
    <s v="Patreksfjörður"/>
    <n v="450"/>
    <x v="19"/>
    <s v="Vestfirðir"/>
    <x v="7"/>
    <x v="3"/>
    <s v="Sala innan svæðis - flj."/>
    <n v="880256"/>
    <n v="761.42143999999996"/>
    <x v="0"/>
    <x v="0"/>
    <s v="Innanlands"/>
    <m/>
  </r>
  <r>
    <s v="Reykjavík"/>
    <s v="Flókalundur"/>
    <n v="451"/>
    <x v="19"/>
    <s v="Vestfirðir"/>
    <x v="6"/>
    <x v="3"/>
    <s v="Sala utan svæðis - flj."/>
    <n v="41341"/>
    <n v="35.759964999999994"/>
    <x v="1"/>
    <x v="3"/>
    <s v="Innanlands"/>
    <m/>
  </r>
  <r>
    <s v="Ísafjörður"/>
    <s v="Patreksfjörður"/>
    <n v="450"/>
    <x v="19"/>
    <s v="Vestfirðir"/>
    <x v="7"/>
    <x v="3"/>
    <s v="Sala utan svæðis - flj."/>
    <n v="30246"/>
    <n v="26.162790000000001"/>
    <x v="3"/>
    <x v="0"/>
    <s v="Innanlands"/>
    <m/>
  </r>
  <r>
    <s v="Reykjavík"/>
    <s v="Innri - Múli"/>
    <n v="451"/>
    <x v="19"/>
    <s v="Vestfirðir"/>
    <x v="6"/>
    <x v="3"/>
    <s v="Sala utan svæðis - flj."/>
    <n v="26740"/>
    <n v="23.130099999999999"/>
    <x v="1"/>
    <x v="3"/>
    <s v="Innanlands"/>
    <m/>
  </r>
  <r>
    <s v="Patreksfjörður"/>
    <s v="Patreksfjörður"/>
    <n v="450"/>
    <x v="19"/>
    <s v="Vestfirðir"/>
    <x v="7"/>
    <x v="3"/>
    <s v="Sala innan svæðis - flj."/>
    <n v="122025"/>
    <n v="105.551625"/>
    <x v="3"/>
    <x v="0"/>
    <s v="Innanlands"/>
    <m/>
  </r>
  <r>
    <s v="Patreksfjörður"/>
    <s v="Patreksfjörður"/>
    <n v="450"/>
    <x v="19"/>
    <s v="Vestfirðir"/>
    <x v="9"/>
    <x v="3"/>
    <s v="Sala innan svæðis - flj."/>
    <n v="540425"/>
    <n v="467.467625"/>
    <x v="3"/>
    <x v="2"/>
    <s v="Innanlands"/>
    <m/>
  </r>
  <r>
    <s v="Patreksfjörður"/>
    <s v="Patreksfjörður"/>
    <n v="450"/>
    <x v="19"/>
    <s v="Vestfirðir"/>
    <x v="9"/>
    <x v="3"/>
    <s v="Sala utan svæðis - flj."/>
    <n v="75153"/>
    <n v="65.007345000000001"/>
    <x v="3"/>
    <x v="2"/>
    <s v="Innanlands"/>
    <m/>
  </r>
  <r>
    <s v="Patreksfjörður"/>
    <s v="Patreksfjörður"/>
    <n v="450"/>
    <x v="19"/>
    <s v="Vestfirðir"/>
    <x v="10"/>
    <x v="3"/>
    <s v="Sala innan svæðis - flj."/>
    <n v="180344"/>
    <n v="155.99755999999999"/>
    <x v="3"/>
    <x v="2"/>
    <s v="Innanlands"/>
    <m/>
  </r>
  <r>
    <s v="Bolungarvík"/>
    <s v="Tálknafjörður"/>
    <n v="460"/>
    <x v="19"/>
    <s v="Vestfirðir"/>
    <x v="6"/>
    <x v="3"/>
    <s v="Sala utan svæðis - flj."/>
    <n v="28788"/>
    <n v="24.901619999999998"/>
    <x v="1"/>
    <x v="3"/>
    <s v="Innanlands"/>
    <m/>
  </r>
  <r>
    <s v="Söludælur"/>
    <s v="Patreksfjörður"/>
    <n v="450"/>
    <x v="19"/>
    <s v="Vestfirðir"/>
    <x v="0"/>
    <x v="0"/>
    <s v="Sala innan svæðis - flj."/>
    <n v="537006"/>
    <n v="402.75450000000001"/>
    <x v="3"/>
    <x v="0"/>
    <s v="Innanlands"/>
    <m/>
  </r>
  <r>
    <s v="Söludælur"/>
    <s v="Patreksfjörður"/>
    <n v="450"/>
    <x v="19"/>
    <s v="Vestfirðir"/>
    <x v="7"/>
    <x v="3"/>
    <s v="Sala innan svæðis - flj."/>
    <n v="850482"/>
    <n v="735.66692999999998"/>
    <x v="3"/>
    <x v="0"/>
    <s v="Innanlands"/>
    <m/>
  </r>
  <r>
    <s v="Reykjavík"/>
    <s v="Tálknafjörður"/>
    <n v="460"/>
    <x v="19"/>
    <s v="Vestfirðir"/>
    <x v="6"/>
    <x v="3"/>
    <s v="Sala utan svæðis - flj."/>
    <n v="42093"/>
    <n v="36.410445000000003"/>
    <x v="1"/>
    <x v="3"/>
    <s v="Innanlands"/>
    <m/>
  </r>
  <r>
    <s v="Bolungarvík"/>
    <s v="Bíldudalur"/>
    <n v="465"/>
    <x v="19"/>
    <s v="Vestfirðir"/>
    <x v="6"/>
    <x v="3"/>
    <s v="Sala utan svæðis - flj."/>
    <n v="21833"/>
    <n v="18.885544999999997"/>
    <x v="1"/>
    <x v="3"/>
    <s v="Innanlands"/>
    <m/>
  </r>
  <r>
    <s v="Ísafjörður"/>
    <s v="Patreksfjörður"/>
    <n v="450"/>
    <x v="19"/>
    <s v="Vestfirðir"/>
    <x v="7"/>
    <x v="3"/>
    <s v="Sala utan svæðis - flj."/>
    <n v="35769"/>
    <n v="30.940185"/>
    <x v="5"/>
    <x v="0"/>
    <s v="Innanlands"/>
    <m/>
  </r>
  <r>
    <s v="Patreksfjörður"/>
    <s v="Patreksfjörður"/>
    <n v="450"/>
    <x v="19"/>
    <s v="Vestfirðir"/>
    <x v="1"/>
    <x v="0"/>
    <s v="Sala innan svæðis - flj."/>
    <n v="0"/>
    <n v="0"/>
    <x v="5"/>
    <x v="0"/>
    <s v="Innanlands"/>
    <m/>
  </r>
  <r>
    <s v="Patreksfjörður"/>
    <s v="Patreksfjörður"/>
    <n v="450"/>
    <x v="19"/>
    <s v="Vestfirðir"/>
    <x v="7"/>
    <x v="3"/>
    <s v="Sala innan svæðis - flj."/>
    <n v="131355"/>
    <n v="113.622075"/>
    <x v="5"/>
    <x v="0"/>
    <s v="Innanlands"/>
    <m/>
  </r>
  <r>
    <s v="Patreksfjörður"/>
    <s v="Patreksfjörður"/>
    <n v="450"/>
    <x v="19"/>
    <s v="Vestfirðir"/>
    <x v="10"/>
    <x v="3"/>
    <s v="Sala innan svæðis - flj."/>
    <n v="615405"/>
    <n v="532.32532499999991"/>
    <x v="5"/>
    <x v="2"/>
    <s v="Innanlands"/>
    <m/>
  </r>
  <r>
    <s v="Reykjavík"/>
    <s v="Bíldudalur"/>
    <n v="465"/>
    <x v="19"/>
    <s v="Vestfirðir"/>
    <x v="6"/>
    <x v="3"/>
    <s v="Sala utan svæðis - flj."/>
    <n v="71823"/>
    <n v="62.126894999999998"/>
    <x v="1"/>
    <x v="3"/>
    <s v="Innanlands"/>
    <m/>
  </r>
  <r>
    <s v="Söludælur"/>
    <s v="Patreksfjörður"/>
    <n v="450"/>
    <x v="19"/>
    <s v="Vestfirðir"/>
    <x v="7"/>
    <x v="3"/>
    <s v="Sala ekki flutningsjöfnuð"/>
    <n v="0"/>
    <n v="0"/>
    <x v="1"/>
    <x v="0"/>
    <s v="Millilanda"/>
    <m/>
  </r>
  <r>
    <s v="Bolungarvík"/>
    <s v="Patreksfjörður"/>
    <n v="450"/>
    <x v="19"/>
    <s v="Vestfirðir"/>
    <x v="6"/>
    <x v="3"/>
    <s v="Sala utan svæðis - flj."/>
    <n v="3803"/>
    <n v="3.2895949999999998"/>
    <x v="2"/>
    <x v="3"/>
    <s v="Innanlands"/>
    <m/>
  </r>
  <r>
    <s v="Reykjavík"/>
    <s v="Patreksfjörður"/>
    <n v="450"/>
    <x v="19"/>
    <s v="Vestfirðir"/>
    <x v="7"/>
    <x v="3"/>
    <s v="Sala utan svæðis - flj."/>
    <n v="1073"/>
    <n v="0.928145"/>
    <x v="5"/>
    <x v="0"/>
    <s v="Innanlands"/>
    <m/>
  </r>
  <r>
    <s v="Patreksfjörður"/>
    <s v="Patreksfjörður"/>
    <n v="450"/>
    <x v="19"/>
    <s v="Vestfirðir"/>
    <x v="6"/>
    <x v="3"/>
    <s v="Sala innan svæðis - flj."/>
    <n v="311162"/>
    <n v="269.15512999999999"/>
    <x v="2"/>
    <x v="2"/>
    <s v="Innanlands"/>
    <m/>
  </r>
  <r>
    <s v="Söludælur"/>
    <s v="Patreksfjörður"/>
    <n v="450"/>
    <x v="19"/>
    <s v="Vestfirðir"/>
    <x v="1"/>
    <x v="0"/>
    <s v="Sala innan svæðis - flj."/>
    <n v="159117"/>
    <n v="119.33775"/>
    <x v="5"/>
    <x v="0"/>
    <s v="Innanlands"/>
    <m/>
  </r>
  <r>
    <s v="Söludælur"/>
    <s v="Patreksfjörður"/>
    <n v="450"/>
    <x v="19"/>
    <s v="Vestfirðir"/>
    <x v="0"/>
    <x v="0"/>
    <s v="Sala innan svæðis - flj."/>
    <n v="220666"/>
    <n v="165.49950000000001"/>
    <x v="5"/>
    <x v="0"/>
    <s v="Innanlands"/>
    <m/>
  </r>
  <r>
    <s v="Söludælur"/>
    <s v="Patreksfjörður"/>
    <n v="450"/>
    <x v="19"/>
    <s v="Vestfirðir"/>
    <x v="7"/>
    <x v="3"/>
    <s v="Sala innan svæðis - flj."/>
    <n v="656657"/>
    <n v="568.00830500000006"/>
    <x v="5"/>
    <x v="0"/>
    <s v="Innanlands"/>
    <m/>
  </r>
  <r>
    <s v="Reykjavík"/>
    <s v="Patreksfjörður"/>
    <n v="450"/>
    <x v="19"/>
    <s v="Vestfirðir"/>
    <x v="6"/>
    <x v="3"/>
    <s v="Sala utan svæðis - flj."/>
    <n v="6355"/>
    <n v="5.4970749999999997"/>
    <x v="2"/>
    <x v="3"/>
    <s v="Innanlands"/>
    <m/>
  </r>
  <r>
    <s v="Patreksfjörður"/>
    <s v="Flókalundur"/>
    <n v="451"/>
    <x v="19"/>
    <s v="Vestfirðir"/>
    <x v="6"/>
    <x v="3"/>
    <s v="Sala utan svæðis - flj."/>
    <n v="2994"/>
    <n v="2.5898099999999999"/>
    <x v="2"/>
    <x v="3"/>
    <s v="Innanlands"/>
    <m/>
  </r>
  <r>
    <s v="Ísafjörður"/>
    <s v="Patreksfjörður"/>
    <n v="450"/>
    <x v="19"/>
    <s v="Vestfirðir"/>
    <x v="7"/>
    <x v="3"/>
    <s v="Sala utan svæðis - flj."/>
    <n v="83730"/>
    <n v="72.426450000000003"/>
    <x v="7"/>
    <x v="0"/>
    <s v="Innanlands"/>
    <m/>
  </r>
  <r>
    <s v="Patreksfjörður"/>
    <s v="Patreksfjörður"/>
    <n v="450"/>
    <x v="19"/>
    <s v="Vestfirðir"/>
    <x v="7"/>
    <x v="3"/>
    <s v="Sala innan svæðis - flj."/>
    <n v="138535"/>
    <n v="119.832775"/>
    <x v="7"/>
    <x v="0"/>
    <s v="Innanlands"/>
    <m/>
  </r>
  <r>
    <s v="Patreksfjörður"/>
    <s v="Patreksfjörður"/>
    <n v="450"/>
    <x v="19"/>
    <s v="Vestfirðir"/>
    <x v="10"/>
    <x v="3"/>
    <s v="Sala innan svæðis - flj."/>
    <n v="727534"/>
    <n v="629.31691000000001"/>
    <x v="7"/>
    <x v="2"/>
    <s v="Innanlands"/>
    <m/>
  </r>
  <r>
    <s v="Reykjavík"/>
    <s v="Patreksfjörður"/>
    <n v="450"/>
    <x v="19"/>
    <s v="Vestfirðir"/>
    <x v="7"/>
    <x v="3"/>
    <s v="Sala utan svæðis - flj."/>
    <n v="254"/>
    <n v="0.21971000000000002"/>
    <x v="7"/>
    <x v="0"/>
    <s v="Innanlands"/>
    <m/>
  </r>
  <r>
    <s v="Patreksfjörður"/>
    <s v="Innri - Múli"/>
    <n v="451"/>
    <x v="19"/>
    <s v="Vestfirðir"/>
    <x v="6"/>
    <x v="3"/>
    <s v="Sala utan svæðis - flj."/>
    <n v="7623"/>
    <n v="6.5938949999999998"/>
    <x v="2"/>
    <x v="3"/>
    <s v="Innanlands"/>
    <m/>
  </r>
  <r>
    <s v="Reykjavík"/>
    <s v="Flókalundur"/>
    <n v="451"/>
    <x v="19"/>
    <s v="Vestfirðir"/>
    <x v="6"/>
    <x v="3"/>
    <s v="Sala utan svæðis - flj."/>
    <n v="51459"/>
    <n v="44.512034999999997"/>
    <x v="2"/>
    <x v="3"/>
    <s v="Innanlands"/>
    <m/>
  </r>
  <r>
    <s v="Söludælur"/>
    <s v="Patreksfjörður"/>
    <n v="450"/>
    <x v="19"/>
    <s v="Vestfirðir"/>
    <x v="1"/>
    <x v="0"/>
    <s v="Sala innan svæðis - flj."/>
    <n v="395519"/>
    <n v="296.63925"/>
    <x v="7"/>
    <x v="0"/>
    <s v="Innanlands"/>
    <m/>
  </r>
  <r>
    <s v="Söludælur"/>
    <s v="Patreksfjörður"/>
    <n v="450"/>
    <x v="19"/>
    <s v="Vestfirðir"/>
    <x v="7"/>
    <x v="3"/>
    <s v="Sala innan svæðis - flj."/>
    <n v="632425"/>
    <n v="547.04762500000004"/>
    <x v="7"/>
    <x v="0"/>
    <s v="Innanlands"/>
    <m/>
  </r>
  <r>
    <s v="Reykjavík"/>
    <s v="Innri - Múli"/>
    <n v="451"/>
    <x v="19"/>
    <s v="Vestfirðir"/>
    <x v="6"/>
    <x v="3"/>
    <s v="Sala utan svæðis - flj."/>
    <n v="22059"/>
    <n v="19.081035"/>
    <x v="2"/>
    <x v="3"/>
    <s v="Innanlands"/>
    <m/>
  </r>
  <r>
    <s v="Bolungarvík"/>
    <s v="Tálknafjörður"/>
    <n v="460"/>
    <x v="19"/>
    <s v="Vestfirðir"/>
    <x v="6"/>
    <x v="3"/>
    <s v="Sala utan svæðis - flj."/>
    <n v="36720"/>
    <n v="31.762799999999999"/>
    <x v="2"/>
    <x v="3"/>
    <s v="Innanlands"/>
    <m/>
  </r>
  <r>
    <s v="Ísafjörður"/>
    <s v="Patreksfjörður"/>
    <n v="450"/>
    <x v="19"/>
    <s v="Vestfirðir"/>
    <x v="7"/>
    <x v="3"/>
    <s v="Sala utan svæðis - flj."/>
    <n v="85021"/>
    <n v="73.543164999999988"/>
    <x v="9"/>
    <x v="0"/>
    <s v="Innanlands"/>
    <m/>
  </r>
  <r>
    <s v="Patreksfjörður"/>
    <s v="Patreksfjörður"/>
    <n v="450"/>
    <x v="19"/>
    <s v="Vestfirðir"/>
    <x v="7"/>
    <x v="3"/>
    <s v="Sala innan svæðis - flj."/>
    <n v="130228"/>
    <n v="112.64722"/>
    <x v="9"/>
    <x v="0"/>
    <s v="Innanlands"/>
    <m/>
  </r>
  <r>
    <s v="Patreksfjörður"/>
    <s v="Patreksfjörður"/>
    <n v="450"/>
    <x v="19"/>
    <s v="Vestfirðir"/>
    <x v="9"/>
    <x v="3"/>
    <s v="Sala innan svæðis - flj."/>
    <n v="21873"/>
    <n v="18.920145000000002"/>
    <x v="9"/>
    <x v="2"/>
    <s v="Innanlands"/>
    <m/>
  </r>
  <r>
    <s v="Patreksfjörður"/>
    <s v="Patreksfjörður"/>
    <n v="450"/>
    <x v="19"/>
    <s v="Vestfirðir"/>
    <x v="10"/>
    <x v="3"/>
    <s v="Sala innan svæðis - flj."/>
    <n v="609113"/>
    <n v="526.882745"/>
    <x v="9"/>
    <x v="2"/>
    <s v="Innanlands"/>
    <m/>
  </r>
  <r>
    <s v="Patreksfjörður"/>
    <s v="Tálknafjörður"/>
    <n v="460"/>
    <x v="19"/>
    <s v="Vestfirðir"/>
    <x v="6"/>
    <x v="3"/>
    <s v="Sala utan svæðis - flj."/>
    <n v="4922"/>
    <n v="4.25753"/>
    <x v="2"/>
    <x v="3"/>
    <s v="Innanlands"/>
    <m/>
  </r>
  <r>
    <s v="Reykjavík"/>
    <s v="Tálknafjörður"/>
    <n v="460"/>
    <x v="19"/>
    <s v="Vestfirðir"/>
    <x v="6"/>
    <x v="3"/>
    <s v="Sala utan svæðis - flj."/>
    <n v="101887"/>
    <n v="88.132255000000001"/>
    <x v="2"/>
    <x v="3"/>
    <s v="Innanlands"/>
    <m/>
  </r>
  <r>
    <s v="Bolungarvík"/>
    <s v="Bíldudalur"/>
    <n v="465"/>
    <x v="19"/>
    <s v="Vestfirðir"/>
    <x v="6"/>
    <x v="3"/>
    <s v="Sala utan svæðis - flj."/>
    <n v="45845"/>
    <n v="39.655925000000003"/>
    <x v="2"/>
    <x v="3"/>
    <s v="Innanlands"/>
    <m/>
  </r>
  <r>
    <s v="Söludælur"/>
    <s v="Patreksfjörður"/>
    <n v="450"/>
    <x v="19"/>
    <s v="Vestfirðir"/>
    <x v="1"/>
    <x v="0"/>
    <s v="Sala innan svæðis - flj."/>
    <n v="401965"/>
    <n v="301.47375"/>
    <x v="9"/>
    <x v="0"/>
    <s v="Innanlands"/>
    <m/>
  </r>
  <r>
    <s v="Söludælur"/>
    <s v="Patreksfjörður"/>
    <n v="450"/>
    <x v="19"/>
    <s v="Vestfirðir"/>
    <x v="7"/>
    <x v="3"/>
    <s v="Sala innan svæðis - flj."/>
    <n v="542053"/>
    <n v="468.87584499999997"/>
    <x v="9"/>
    <x v="0"/>
    <s v="Innanlands"/>
    <m/>
  </r>
  <r>
    <s v="Bolungarvík"/>
    <s v="Patreksfjörður"/>
    <n v="450"/>
    <x v="19"/>
    <s v="Vestfirðir"/>
    <x v="7"/>
    <x v="3"/>
    <s v="Sala utan svæðis - flj."/>
    <n v="8336"/>
    <n v="7.2106400000000006"/>
    <x v="10"/>
    <x v="0"/>
    <s v="Innanlands"/>
    <m/>
  </r>
  <r>
    <s v="Patreksfjörður"/>
    <s v="Bíldudalur"/>
    <n v="465"/>
    <x v="19"/>
    <s v="Vestfirðir"/>
    <x v="6"/>
    <x v="3"/>
    <s v="Sala utan svæðis - flj."/>
    <n v="8749"/>
    <n v="7.5678850000000004"/>
    <x v="2"/>
    <x v="3"/>
    <s v="Innanlands"/>
    <m/>
  </r>
  <r>
    <s v="Reykjavík"/>
    <s v="Bíldudalur"/>
    <n v="465"/>
    <x v="19"/>
    <s v="Vestfirðir"/>
    <x v="6"/>
    <x v="3"/>
    <s v="Sala utan svæðis - flj."/>
    <n v="90724"/>
    <n v="78.476259999999996"/>
    <x v="2"/>
    <x v="3"/>
    <s v="Innanlands"/>
    <m/>
  </r>
  <r>
    <s v="Söludælur"/>
    <s v="Patreksfjörður"/>
    <n v="450"/>
    <x v="19"/>
    <s v="Vestfirðir"/>
    <x v="6"/>
    <x v="3"/>
    <s v="Sala innan svæðis - flj."/>
    <n v="6649"/>
    <n v="5.751385"/>
    <x v="4"/>
    <x v="0"/>
    <s v="Innanlands"/>
    <m/>
  </r>
  <r>
    <s v="Bolungarvík"/>
    <s v="Patreksfjörður"/>
    <n v="450"/>
    <x v="19"/>
    <s v="Vestfirðir"/>
    <x v="6"/>
    <x v="3"/>
    <s v="Sala utan svæðis - flj."/>
    <n v="2557"/>
    <n v="2.211805"/>
    <x v="4"/>
    <x v="3"/>
    <s v="Innanlands"/>
    <m/>
  </r>
  <r>
    <s v="Ísafjörður"/>
    <s v="Patreksfjörður"/>
    <n v="450"/>
    <x v="19"/>
    <s v="Vestfirðir"/>
    <x v="7"/>
    <x v="3"/>
    <s v="Sala utan svæðis - flj."/>
    <n v="81680"/>
    <n v="70.653199999999998"/>
    <x v="10"/>
    <x v="0"/>
    <s v="Innanlands"/>
    <m/>
  </r>
  <r>
    <s v="Patreksfjörður"/>
    <s v="Patreksfjörður"/>
    <n v="450"/>
    <x v="19"/>
    <s v="Vestfirðir"/>
    <x v="7"/>
    <x v="3"/>
    <s v="Sala innan svæðis - flj."/>
    <n v="119445"/>
    <n v="103.319925"/>
    <x v="10"/>
    <x v="0"/>
    <s v="Innanlands"/>
    <m/>
  </r>
  <r>
    <s v="Patreksfjörður"/>
    <s v="Patreksfjörður"/>
    <n v="450"/>
    <x v="19"/>
    <s v="Vestfirðir"/>
    <x v="10"/>
    <x v="3"/>
    <s v="Sala innan svæðis - flj."/>
    <n v="643587"/>
    <n v="556.70275500000002"/>
    <x v="10"/>
    <x v="2"/>
    <s v="Innanlands"/>
    <m/>
  </r>
  <r>
    <s v="Patreksfjörður"/>
    <s v="Patreksfjörður"/>
    <n v="450"/>
    <x v="19"/>
    <s v="Vestfirðir"/>
    <x v="6"/>
    <x v="3"/>
    <s v="Sala innan svæðis - flj."/>
    <n v="382476"/>
    <n v="330.84174000000002"/>
    <x v="4"/>
    <x v="3"/>
    <s v="Innanlands"/>
    <m/>
  </r>
  <r>
    <s v="Reykjavík"/>
    <s v="Patreksfjörður"/>
    <n v="450"/>
    <x v="19"/>
    <s v="Vestfirðir"/>
    <x v="6"/>
    <x v="3"/>
    <s v="Sala utan svæðis - flj."/>
    <n v="4223"/>
    <n v="3.652895"/>
    <x v="4"/>
    <x v="3"/>
    <s v="Innanlands"/>
    <m/>
  </r>
  <r>
    <s v="Söludælur"/>
    <s v="Patreksfjörður"/>
    <n v="450"/>
    <x v="19"/>
    <s v="Vestfirðir"/>
    <x v="1"/>
    <x v="0"/>
    <s v="Sala innan svæðis - flj."/>
    <n v="366132"/>
    <n v="274.59899999999999"/>
    <x v="10"/>
    <x v="0"/>
    <s v="Innanlands"/>
    <m/>
  </r>
  <r>
    <s v="Söludælur"/>
    <s v="Patreksfjörður"/>
    <n v="450"/>
    <x v="19"/>
    <s v="Vestfirðir"/>
    <x v="7"/>
    <x v="3"/>
    <s v="Sala innan svæðis - flj."/>
    <n v="456803"/>
    <n v="395.13459499999999"/>
    <x v="10"/>
    <x v="0"/>
    <s v="Innanlands"/>
    <m/>
  </r>
  <r>
    <s v="Bolungarvík"/>
    <s v="Patreksfjörður"/>
    <n v="450"/>
    <x v="19"/>
    <s v="Vestfirðir"/>
    <x v="7"/>
    <x v="3"/>
    <s v="Sala utan svæðis - flj."/>
    <n v="61161"/>
    <n v="52.904265000000002"/>
    <x v="8"/>
    <x v="0"/>
    <s v="Innanlands"/>
    <m/>
  </r>
  <r>
    <s v="Patreksfjörður"/>
    <s v="Innri - Múli"/>
    <n v="451"/>
    <x v="19"/>
    <s v="Vestfirðir"/>
    <x v="6"/>
    <x v="3"/>
    <s v="Sala utan svæðis - flj."/>
    <n v="11070"/>
    <n v="9.5755499999999998"/>
    <x v="4"/>
    <x v="3"/>
    <s v="Innanlands"/>
    <m/>
  </r>
  <r>
    <s v="Patreksfjörður"/>
    <s v="Patreksfjörður"/>
    <n v="450"/>
    <x v="19"/>
    <s v="Vestfirðir"/>
    <x v="7"/>
    <x v="3"/>
    <s v="Sala innan svæðis - flj."/>
    <n v="117822"/>
    <n v="101.91602999999999"/>
    <x v="8"/>
    <x v="0"/>
    <s v="Innanlands"/>
    <m/>
  </r>
  <r>
    <s v="Patreksfjörður"/>
    <s v="Patreksfjörður"/>
    <n v="450"/>
    <x v="19"/>
    <s v="Vestfirðir"/>
    <x v="10"/>
    <x v="3"/>
    <s v="Sala innan svæðis - flj."/>
    <n v="785348"/>
    <n v="679.32601999999997"/>
    <x v="8"/>
    <x v="2"/>
    <s v="Innanlands"/>
    <m/>
  </r>
  <r>
    <s v="Reykjavík"/>
    <s v="Flókalundur"/>
    <n v="451"/>
    <x v="19"/>
    <s v="Vestfirðir"/>
    <x v="6"/>
    <x v="3"/>
    <s v="Sala utan svæðis - flj."/>
    <n v="53140"/>
    <n v="45.966099999999997"/>
    <x v="4"/>
    <x v="3"/>
    <s v="Innanlands"/>
    <m/>
  </r>
  <r>
    <s v="Reykjavík"/>
    <s v="Patreksfjörður"/>
    <n v="450"/>
    <x v="19"/>
    <s v="Vestfirðir"/>
    <x v="7"/>
    <x v="3"/>
    <s v="Sala utan svæðis - flj."/>
    <n v="7471"/>
    <n v="6.462415"/>
    <x v="8"/>
    <x v="0"/>
    <s v="Innanlands"/>
    <m/>
  </r>
  <r>
    <s v="Reykjavík"/>
    <s v="Innri - Múli"/>
    <n v="451"/>
    <x v="19"/>
    <s v="Vestfirðir"/>
    <x v="6"/>
    <x v="3"/>
    <s v="Sala utan svæðis - flj."/>
    <n v="22944"/>
    <n v="19.84656"/>
    <x v="4"/>
    <x v="3"/>
    <s v="Innanlands"/>
    <m/>
  </r>
  <r>
    <s v="Söludælur"/>
    <s v="Patreksfjörður"/>
    <n v="450"/>
    <x v="19"/>
    <s v="Vestfirðir"/>
    <x v="1"/>
    <x v="0"/>
    <s v="Sala innan svæðis - flj."/>
    <n v="353451"/>
    <n v="265.08825000000002"/>
    <x v="8"/>
    <x v="0"/>
    <s v="Innanlands"/>
    <m/>
  </r>
  <r>
    <s v="Söludælur"/>
    <s v="Patreksfjörður"/>
    <n v="450"/>
    <x v="19"/>
    <s v="Vestfirðir"/>
    <x v="7"/>
    <x v="3"/>
    <s v="Sala innan svæðis - flj."/>
    <n v="408982"/>
    <n v="353.76943"/>
    <x v="8"/>
    <x v="0"/>
    <s v="Innanlands"/>
    <m/>
  </r>
  <r>
    <s v="Bolungarvík"/>
    <s v="Tálknafjörður"/>
    <n v="460"/>
    <x v="19"/>
    <s v="Vestfirðir"/>
    <x v="6"/>
    <x v="3"/>
    <s v="Sala utan svæðis - flj."/>
    <n v="25779"/>
    <n v="22.298835"/>
    <x v="4"/>
    <x v="2"/>
    <s v="Innanlands"/>
    <m/>
  </r>
  <r>
    <s v="Bolungarvík"/>
    <s v="Patreksfjörður"/>
    <n v="450"/>
    <x v="19"/>
    <s v="Vestfirðir"/>
    <x v="7"/>
    <x v="3"/>
    <s v="Sala innan svæðis - flj."/>
    <n v="5616"/>
    <n v="4.8578400000000004"/>
    <x v="6"/>
    <x v="0"/>
    <s v="Innanlands"/>
    <m/>
  </r>
  <r>
    <s v="Bolungarvík"/>
    <s v="Patreksfjörður"/>
    <n v="450"/>
    <x v="19"/>
    <s v="Vestfirðir"/>
    <x v="7"/>
    <x v="3"/>
    <s v="Sala utan svæðis - flj."/>
    <n v="44443"/>
    <n v="38.443195000000003"/>
    <x v="6"/>
    <x v="0"/>
    <s v="Innanlands"/>
    <m/>
  </r>
  <r>
    <s v="Bolungarvík"/>
    <s v="Patreksfjörður"/>
    <n v="450"/>
    <x v="19"/>
    <s v="Vestfirðir"/>
    <x v="9"/>
    <x v="3"/>
    <s v="Sala utan svæðis - flj."/>
    <n v="237"/>
    <n v="0.20500499999999999"/>
    <x v="6"/>
    <x v="2"/>
    <s v="Innanlands"/>
    <m/>
  </r>
  <r>
    <s v="Bolungarvík"/>
    <s v="Patreksfjörður"/>
    <n v="450"/>
    <x v="19"/>
    <s v="Vestfirðir"/>
    <x v="10"/>
    <x v="3"/>
    <s v="Sala utan svæðis - flj."/>
    <n v="20349"/>
    <n v="17.601884999999999"/>
    <x v="6"/>
    <x v="2"/>
    <s v="Innanlands"/>
    <m/>
  </r>
  <r>
    <s v="Patreksfjörður"/>
    <s v="Patreksfjörður"/>
    <n v="450"/>
    <x v="19"/>
    <s v="Vestfirðir"/>
    <x v="7"/>
    <x v="3"/>
    <s v="Sala innan svæðis - flj."/>
    <n v="114810"/>
    <n v="99.310649999999995"/>
    <x v="6"/>
    <x v="0"/>
    <s v="Innanlands"/>
    <m/>
  </r>
  <r>
    <s v="Patreksfjörður"/>
    <s v="Patreksfjörður"/>
    <n v="450"/>
    <x v="19"/>
    <s v="Vestfirðir"/>
    <x v="10"/>
    <x v="3"/>
    <s v="Sala innan svæðis - flj."/>
    <n v="807088"/>
    <n v="698.13112000000001"/>
    <x v="6"/>
    <x v="2"/>
    <s v="Innanlands"/>
    <m/>
  </r>
  <r>
    <s v="Reykjavík"/>
    <s v="Tálknafjörður"/>
    <n v="460"/>
    <x v="19"/>
    <s v="Vestfirðir"/>
    <x v="6"/>
    <x v="3"/>
    <s v="Sala utan svæðis - flj."/>
    <n v="134838"/>
    <n v="116.63486999999999"/>
    <x v="4"/>
    <x v="2"/>
    <s v="Innanlands"/>
    <m/>
  </r>
  <r>
    <s v="Reykjavík"/>
    <s v="Patreksfjörður"/>
    <n v="450"/>
    <x v="19"/>
    <s v="Vestfirðir"/>
    <x v="7"/>
    <x v="3"/>
    <s v="Sala innan svæðis - flj."/>
    <n v="32105"/>
    <n v="27.770825000000002"/>
    <x v="6"/>
    <x v="0"/>
    <s v="Innanlands"/>
    <m/>
  </r>
  <r>
    <s v="Bolungarvík"/>
    <s v="Bíldudalur"/>
    <n v="465"/>
    <x v="19"/>
    <s v="Vestfirðir"/>
    <x v="6"/>
    <x v="3"/>
    <s v="Sala utan svæðis - flj."/>
    <n v="78314"/>
    <n v="67.741609999999994"/>
    <x v="4"/>
    <x v="2"/>
    <s v="Innanlands"/>
    <m/>
  </r>
  <r>
    <s v="Patreksfjörður"/>
    <s v="Bíldudalur"/>
    <n v="465"/>
    <x v="19"/>
    <s v="Vestfirðir"/>
    <x v="6"/>
    <x v="3"/>
    <s v="Sala utan svæðis - flj."/>
    <n v="24502"/>
    <n v="21.194230000000001"/>
    <x v="4"/>
    <x v="2"/>
    <s v="Innanlands"/>
    <m/>
  </r>
  <r>
    <s v="Reykjavík"/>
    <s v="Bíldudalur"/>
    <n v="465"/>
    <x v="19"/>
    <s v="Vestfirðir"/>
    <x v="6"/>
    <x v="3"/>
    <s v="Sala utan svæðis - flj."/>
    <n v="113675"/>
    <n v="98.328874999999996"/>
    <x v="4"/>
    <x v="2"/>
    <s v="Innanlands"/>
    <m/>
  </r>
  <r>
    <s v="Söludælur"/>
    <s v="Patreksfjörður"/>
    <n v="450"/>
    <x v="19"/>
    <s v="Vestfirðir"/>
    <x v="1"/>
    <x v="0"/>
    <s v="Sala innan svæðis - flj."/>
    <n v="350199"/>
    <n v="262.64924999999999"/>
    <x v="6"/>
    <x v="0"/>
    <s v="Innanlands"/>
    <m/>
  </r>
  <r>
    <s v="Söludælur"/>
    <s v="Patreksfjörður"/>
    <n v="450"/>
    <x v="19"/>
    <s v="Vestfirðir"/>
    <x v="7"/>
    <x v="3"/>
    <s v="Sala innan svæðis - flj."/>
    <n v="366872"/>
    <n v="317.34427999999997"/>
    <x v="6"/>
    <x v="0"/>
    <s v="Innanlands"/>
    <m/>
  </r>
  <r>
    <s v="Söludælur"/>
    <s v="Patreksfjörður"/>
    <n v="450"/>
    <x v="19"/>
    <s v="Vestfirðir"/>
    <x v="6"/>
    <x v="3"/>
    <s v="Sala innan svæðis - flj."/>
    <n v="14910"/>
    <n v="12.89715"/>
    <x v="6"/>
    <x v="0"/>
    <s v="Innanlands"/>
    <m/>
  </r>
  <r>
    <s v="Bolungarvík"/>
    <s v="Patreksfjörður"/>
    <n v="450"/>
    <x v="19"/>
    <s v="Vestfirðir"/>
    <x v="7"/>
    <x v="3"/>
    <s v="Sala utan svæðis - flj."/>
    <n v="14341"/>
    <n v="12.404965000000001"/>
    <x v="4"/>
    <x v="0"/>
    <s v="Innanlands"/>
    <m/>
  </r>
  <r>
    <s v="Bolungarvík"/>
    <s v="Patreksfjörður"/>
    <n v="450"/>
    <x v="19"/>
    <s v="Vestfirðir"/>
    <x v="12"/>
    <x v="4"/>
    <s v="Sala utan svæðis - flj."/>
    <n v="3490"/>
    <n v="3.03979"/>
    <x v="4"/>
    <x v="2"/>
    <s v="Innanlands"/>
    <m/>
  </r>
  <r>
    <s v="Bolungarvík"/>
    <s v="Patreksfjörður"/>
    <n v="450"/>
    <x v="19"/>
    <s v="Vestfirðir"/>
    <x v="6"/>
    <x v="3"/>
    <s v="Sala utan svæðis - flj."/>
    <n v="4652"/>
    <n v="4.0239799999999999"/>
    <x v="6"/>
    <x v="3"/>
    <s v="Innanlands"/>
    <m/>
  </r>
  <r>
    <s v="Patreksfjörður"/>
    <s v="Patreksfjörður"/>
    <n v="450"/>
    <x v="19"/>
    <s v="Vestfirðir"/>
    <x v="7"/>
    <x v="3"/>
    <s v="Sala innan svæðis - flj."/>
    <n v="110691"/>
    <n v="95.747714999999999"/>
    <x v="4"/>
    <x v="0"/>
    <s v="Innanlands"/>
    <m/>
  </r>
  <r>
    <s v="Patreksfjörður"/>
    <s v="Patreksfjörður"/>
    <n v="450"/>
    <x v="19"/>
    <s v="Vestfirðir"/>
    <x v="10"/>
    <x v="3"/>
    <s v="Sala innan svæðis - flj."/>
    <n v="612482"/>
    <n v="529.79693000000009"/>
    <x v="4"/>
    <x v="2"/>
    <s v="Innanlands"/>
    <m/>
  </r>
  <r>
    <s v="Patreksfjörður"/>
    <s v="Patreksfjörður"/>
    <n v="450"/>
    <x v="19"/>
    <s v="Vestfirðir"/>
    <x v="10"/>
    <x v="3"/>
    <s v="Sala ekki flutningsjöfnuð"/>
    <n v="30121"/>
    <n v="26.054665"/>
    <x v="9"/>
    <x v="2"/>
    <s v="Millilanda"/>
    <m/>
  </r>
  <r>
    <s v="Patreksfjörður"/>
    <s v="Patreksfjörður"/>
    <n v="450"/>
    <x v="19"/>
    <s v="Vestfirðir"/>
    <x v="6"/>
    <x v="3"/>
    <s v="Sala innan svæðis - flj."/>
    <n v="481751"/>
    <n v="416.71461499999998"/>
    <x v="6"/>
    <x v="3"/>
    <s v="Innanlands"/>
    <m/>
  </r>
  <r>
    <s v="Reykjavík"/>
    <s v="Patreksfjörður"/>
    <n v="450"/>
    <x v="19"/>
    <s v="Vestfirðir"/>
    <x v="6"/>
    <x v="3"/>
    <s v="Sala innan svæðis - flj."/>
    <n v="5002"/>
    <n v="4.3267299999999995"/>
    <x v="6"/>
    <x v="3"/>
    <s v="Innanlands"/>
    <m/>
  </r>
  <r>
    <s v="Söludælur"/>
    <s v="Patreksfjörður"/>
    <n v="450"/>
    <x v="19"/>
    <s v="Vestfirðir"/>
    <x v="1"/>
    <x v="0"/>
    <s v="Sala innan svæðis - flj."/>
    <n v="327322"/>
    <n v="245.4915"/>
    <x v="4"/>
    <x v="0"/>
    <s v="Innanlands"/>
    <m/>
  </r>
  <r>
    <s v="Söludælur"/>
    <s v="Patreksfjörður"/>
    <n v="450"/>
    <x v="19"/>
    <s v="Vestfirðir"/>
    <x v="7"/>
    <x v="3"/>
    <s v="Sala innan svæðis - flj."/>
    <n v="364170"/>
    <n v="315.00704999999999"/>
    <x v="4"/>
    <x v="0"/>
    <s v="Innanlands"/>
    <m/>
  </r>
  <r>
    <s v="Reykjavík"/>
    <s v="Patreksfjörður"/>
    <n v="450"/>
    <x v="19"/>
    <s v="Vestfirðir"/>
    <x v="6"/>
    <x v="3"/>
    <s v="Sala utan svæðis - flj."/>
    <n v="61839"/>
    <n v="53.490735000000001"/>
    <x v="6"/>
    <x v="3"/>
    <s v="Innanlands"/>
    <m/>
  </r>
  <r>
    <s v="Patreksfjörður"/>
    <s v="Innri - Múli"/>
    <n v="451"/>
    <x v="19"/>
    <s v="Vestfirðir"/>
    <x v="6"/>
    <x v="3"/>
    <s v="Sala utan svæðis - flj."/>
    <n v="24262"/>
    <n v="20.986630000000002"/>
    <x v="6"/>
    <x v="3"/>
    <s v="Innanlands"/>
    <m/>
  </r>
  <r>
    <s v="Bolungarvík"/>
    <s v="Patreksfjörður"/>
    <n v="450"/>
    <x v="19"/>
    <s v="Vestfirðir"/>
    <x v="12"/>
    <x v="4"/>
    <s v="Sala utan svæðis - flj."/>
    <n v="5030"/>
    <n v="4.3811299999999997"/>
    <x v="2"/>
    <x v="2"/>
    <s v="Innanlands"/>
    <m/>
  </r>
  <r>
    <s v="Patreksfjörður"/>
    <s v="Patreksfjörður"/>
    <n v="450"/>
    <x v="19"/>
    <s v="Vestfirðir"/>
    <x v="7"/>
    <x v="3"/>
    <s v="Sala innan svæðis - flj."/>
    <n v="112205"/>
    <n v="97.057324999999992"/>
    <x v="2"/>
    <x v="0"/>
    <s v="Innanlands"/>
    <m/>
  </r>
  <r>
    <s v="Reykjavík"/>
    <s v="Flókalundur"/>
    <n v="451"/>
    <x v="19"/>
    <s v="Vestfirðir"/>
    <x v="6"/>
    <x v="3"/>
    <s v="Sala utan svæðis - flj."/>
    <n v="26899"/>
    <n v="23.267634999999999"/>
    <x v="6"/>
    <x v="3"/>
    <s v="Innanlands"/>
    <m/>
  </r>
  <r>
    <s v="Patreksfjörður"/>
    <s v="Patreksfjörður"/>
    <n v="450"/>
    <x v="19"/>
    <s v="Vestfirðir"/>
    <x v="9"/>
    <x v="3"/>
    <s v="Sala innan svæðis - flj."/>
    <n v="30020"/>
    <n v="25.967299999999998"/>
    <x v="2"/>
    <x v="2"/>
    <s v="Innanlands"/>
    <m/>
  </r>
  <r>
    <s v="Patreksfjörður"/>
    <s v="Patreksfjörður"/>
    <n v="450"/>
    <x v="19"/>
    <s v="Vestfirðir"/>
    <x v="10"/>
    <x v="3"/>
    <s v="Sala innan svæðis - flj."/>
    <n v="738566"/>
    <n v="638.85958999999991"/>
    <x v="2"/>
    <x v="2"/>
    <s v="Innanlands"/>
    <m/>
  </r>
  <r>
    <s v="Reykjavík"/>
    <s v="Patreksfjörður"/>
    <n v="450"/>
    <x v="19"/>
    <s v="Vestfirðir"/>
    <x v="7"/>
    <x v="3"/>
    <s v="Sala innan svæðis - flj."/>
    <n v="0"/>
    <n v="0"/>
    <x v="2"/>
    <x v="0"/>
    <s v="Innanlands"/>
    <m/>
  </r>
  <r>
    <s v="Reykjavík"/>
    <s v="Patreksfjörður"/>
    <n v="450"/>
    <x v="19"/>
    <s v="Vestfirðir"/>
    <x v="12"/>
    <x v="4"/>
    <s v="Sala utan svæðis - flj."/>
    <n v="91"/>
    <n v="7.9260999999999998E-2"/>
    <x v="2"/>
    <x v="2"/>
    <s v="Innanlands"/>
    <m/>
  </r>
  <r>
    <s v="Reykjavík"/>
    <s v="Patreksfjörður"/>
    <n v="450"/>
    <x v="19"/>
    <s v="Vestfirðir"/>
    <x v="10"/>
    <x v="3"/>
    <s v="Sala utan svæðis - flj."/>
    <n v="2351"/>
    <n v="2.0336150000000002"/>
    <x v="2"/>
    <x v="2"/>
    <s v="Innanlands"/>
    <m/>
  </r>
  <r>
    <s v="Reykjavík"/>
    <s v="Innri - Múli"/>
    <n v="451"/>
    <x v="19"/>
    <s v="Vestfirðir"/>
    <x v="6"/>
    <x v="3"/>
    <s v="Sala utan svæðis - flj."/>
    <n v="24862"/>
    <n v="21.50563"/>
    <x v="6"/>
    <x v="3"/>
    <s v="Innanlands"/>
    <m/>
  </r>
  <r>
    <s v="Söludælur"/>
    <s v="Patreksfjörður"/>
    <n v="450"/>
    <x v="19"/>
    <s v="Vestfirðir"/>
    <x v="1"/>
    <x v="0"/>
    <s v="Sala innan svæðis - flj."/>
    <n v="342369"/>
    <n v="256.77674999999999"/>
    <x v="2"/>
    <x v="0"/>
    <s v="Innanlands"/>
    <m/>
  </r>
  <r>
    <s v="Söludælur"/>
    <s v="Patreksfjörður"/>
    <n v="450"/>
    <x v="19"/>
    <s v="Vestfirðir"/>
    <x v="7"/>
    <x v="3"/>
    <s v="Sala innan svæðis - flj."/>
    <n v="370047"/>
    <n v="320.09065499999997"/>
    <x v="2"/>
    <x v="0"/>
    <s v="Innanlands"/>
    <m/>
  </r>
  <r>
    <s v="Bolungarvík"/>
    <s v="Tálknafjörður"/>
    <n v="460"/>
    <x v="19"/>
    <s v="Vestfirðir"/>
    <x v="6"/>
    <x v="3"/>
    <s v="Sala utan svæðis - flj."/>
    <n v="26694"/>
    <n v="23.090310000000002"/>
    <x v="6"/>
    <x v="3"/>
    <s v="Innanlands"/>
    <m/>
  </r>
  <r>
    <s v="Patreksfjörður"/>
    <s v="Tálknafjörður"/>
    <n v="460"/>
    <x v="19"/>
    <s v="Vestfirðir"/>
    <x v="6"/>
    <x v="3"/>
    <s v="Sala utan svæðis - flj."/>
    <n v="900"/>
    <n v="0.77849999999999997"/>
    <x v="6"/>
    <x v="3"/>
    <s v="Innanlands"/>
    <m/>
  </r>
  <r>
    <s v="Bolungarvík"/>
    <s v="Patreksfjörður"/>
    <n v="450"/>
    <x v="19"/>
    <s v="Vestfirðir"/>
    <x v="12"/>
    <x v="4"/>
    <s v="Sala utan svæðis - flj."/>
    <n v="5324"/>
    <n v="4.6372039999999997"/>
    <x v="1"/>
    <x v="2"/>
    <s v="Innanlands"/>
    <m/>
  </r>
  <r>
    <s v="Patreksfjörður"/>
    <s v="Patreksfjörður"/>
    <n v="450"/>
    <x v="19"/>
    <s v="Vestfirðir"/>
    <x v="10"/>
    <x v="3"/>
    <s v="Sala ekki flutningsjöfnuð"/>
    <n v="145710"/>
    <n v="126.03914999999999"/>
    <x v="5"/>
    <x v="2"/>
    <s v="Millilanda"/>
    <m/>
  </r>
  <r>
    <s v="Patreksfjörður"/>
    <s v="Patreksfjörður"/>
    <n v="450"/>
    <x v="19"/>
    <s v="Vestfirðir"/>
    <x v="1"/>
    <x v="0"/>
    <s v="Sala innan svæðis - flj."/>
    <n v="24673"/>
    <n v="18.504750000000001"/>
    <x v="1"/>
    <x v="0"/>
    <s v="Innanlands"/>
    <m/>
  </r>
  <r>
    <s v="Patreksfjörður"/>
    <s v="Patreksfjörður"/>
    <n v="450"/>
    <x v="19"/>
    <s v="Vestfirðir"/>
    <x v="7"/>
    <x v="3"/>
    <s v="Sala innan svæðis - flj."/>
    <n v="351443"/>
    <n v="303.99819500000001"/>
    <x v="1"/>
    <x v="0"/>
    <s v="Innanlands"/>
    <m/>
  </r>
  <r>
    <s v="Patreksfjörður"/>
    <s v="Patreksfjörður"/>
    <n v="450"/>
    <x v="19"/>
    <s v="Vestfirðir"/>
    <x v="9"/>
    <x v="3"/>
    <s v="Sala innan svæðis - flj."/>
    <n v="0"/>
    <n v="0"/>
    <x v="1"/>
    <x v="2"/>
    <s v="Innanlands"/>
    <m/>
  </r>
  <r>
    <s v="Patreksfjörður"/>
    <s v="Patreksfjörður"/>
    <n v="450"/>
    <x v="19"/>
    <s v="Vestfirðir"/>
    <x v="10"/>
    <x v="3"/>
    <s v="Sala innan svæðis - flj."/>
    <n v="662116"/>
    <n v="572.73033999999996"/>
    <x v="1"/>
    <x v="2"/>
    <s v="Innanlands"/>
    <m/>
  </r>
  <r>
    <s v="Reykjavík"/>
    <s v="Patreksfjörður"/>
    <n v="450"/>
    <x v="19"/>
    <s v="Vestfirðir"/>
    <x v="10"/>
    <x v="3"/>
    <s v="Sala ekki flutningsjöfnuð"/>
    <n v="20038"/>
    <n v="17.33287"/>
    <x v="5"/>
    <x v="2"/>
    <s v="Millilanda"/>
    <m/>
  </r>
  <r>
    <s v="Reykjavík"/>
    <s v="Tálknafjörður"/>
    <n v="460"/>
    <x v="19"/>
    <s v="Vestfirðir"/>
    <x v="6"/>
    <x v="3"/>
    <s v="Sala utan svæðis - flj."/>
    <n v="187996"/>
    <n v="162.61654000000001"/>
    <x v="6"/>
    <x v="2"/>
    <s v="Innanlands"/>
    <m/>
  </r>
  <r>
    <s v="Reykjavík"/>
    <s v="Patreksfjörður"/>
    <n v="450"/>
    <x v="19"/>
    <s v="Vestfirðir"/>
    <x v="1"/>
    <x v="0"/>
    <s v="Sala innan svæðis - flj."/>
    <n v="0"/>
    <n v="0"/>
    <x v="1"/>
    <x v="0"/>
    <s v="Innanlands"/>
    <m/>
  </r>
  <r>
    <s v="Reykjavík"/>
    <s v="Patreksfjörður"/>
    <n v="450"/>
    <x v="19"/>
    <s v="Vestfirðir"/>
    <x v="7"/>
    <x v="3"/>
    <s v="Sala utan svæðis - flj."/>
    <n v="1494"/>
    <n v="1.2923099999999998"/>
    <x v="1"/>
    <x v="0"/>
    <s v="Innanlands"/>
    <m/>
  </r>
  <r>
    <s v="Reykjavík"/>
    <s v="Patreksfjörður"/>
    <n v="450"/>
    <x v="19"/>
    <s v="Vestfirðir"/>
    <x v="12"/>
    <x v="4"/>
    <s v="Sala utan svæðis - flj."/>
    <n v="4965"/>
    <n v="4.3245149999999999"/>
    <x v="1"/>
    <x v="2"/>
    <s v="Innanlands"/>
    <m/>
  </r>
  <r>
    <s v="Patreksfjörður"/>
    <s v="Patreksfjörður"/>
    <n v="450"/>
    <x v="19"/>
    <s v="Vestfirðir"/>
    <x v="9"/>
    <x v="3"/>
    <s v="Sala ekki flutningsjöfnuð"/>
    <n v="130192"/>
    <n v="112.61608"/>
    <x v="3"/>
    <x v="2"/>
    <s v="Millilanda"/>
    <m/>
  </r>
  <r>
    <s v="Patreksfjörður"/>
    <s v="Patreksfjörður"/>
    <n v="450"/>
    <x v="19"/>
    <s v="Vestfirðir"/>
    <x v="10"/>
    <x v="3"/>
    <s v="Sala ekki flutningsjöfnuð"/>
    <n v="54994"/>
    <n v="47.569809999999997"/>
    <x v="3"/>
    <x v="2"/>
    <s v="Millilanda"/>
    <m/>
  </r>
  <r>
    <s v="Bolungarvík"/>
    <s v="Bíldudalur"/>
    <n v="465"/>
    <x v="19"/>
    <s v="Vestfirðir"/>
    <x v="6"/>
    <x v="3"/>
    <s v="Sala utan svæðis - flj."/>
    <n v="48520"/>
    <n v="41.969800000000006"/>
    <x v="6"/>
    <x v="3"/>
    <s v="Innanlands"/>
    <m/>
  </r>
  <r>
    <s v="Patreksfjörður"/>
    <s v="Patreksfjörður"/>
    <n v="450"/>
    <x v="19"/>
    <s v="Vestfirðir"/>
    <x v="9"/>
    <x v="3"/>
    <s v="Sala ekki flutningsjöfnuð"/>
    <n v="100148"/>
    <n v="86.628020000000006"/>
    <x v="0"/>
    <x v="2"/>
    <s v="Millilanda"/>
    <m/>
  </r>
  <r>
    <s v="Söludælur"/>
    <s v="Patreksfjörður"/>
    <n v="450"/>
    <x v="19"/>
    <s v="Vestfirðir"/>
    <x v="1"/>
    <x v="0"/>
    <s v="Sala innan svæðis - flj."/>
    <n v="339538"/>
    <n v="254.65350000000001"/>
    <x v="1"/>
    <x v="0"/>
    <s v="Innanlands"/>
    <m/>
  </r>
  <r>
    <s v="Söludælur"/>
    <s v="Patreksfjörður"/>
    <n v="450"/>
    <x v="19"/>
    <s v="Vestfirðir"/>
    <x v="7"/>
    <x v="3"/>
    <s v="Sala innan svæðis - flj."/>
    <n v="138639"/>
    <n v="119.922735"/>
    <x v="1"/>
    <x v="0"/>
    <s v="Innanlands"/>
    <m/>
  </r>
  <r>
    <s v="Patreksfjörður"/>
    <s v="Bíldudalur"/>
    <n v="465"/>
    <x v="19"/>
    <s v="Vestfirðir"/>
    <x v="6"/>
    <x v="3"/>
    <s v="Sala utan svæðis - flj."/>
    <n v="23527"/>
    <n v="20.350854999999999"/>
    <x v="6"/>
    <x v="3"/>
    <s v="Innanlands"/>
    <m/>
  </r>
  <r>
    <s v="Reykjavík"/>
    <s v="Patreksfjörður"/>
    <n v="450"/>
    <x v="19"/>
    <s v="Vestfirðir"/>
    <x v="9"/>
    <x v="3"/>
    <s v="Sala ekki flutningsjöfnuð"/>
    <n v="40112"/>
    <n v="34.69688"/>
    <x v="0"/>
    <x v="2"/>
    <s v="Millilanda"/>
    <m/>
  </r>
  <r>
    <s v="Reykjavík"/>
    <s v="Bíldudalur"/>
    <n v="465"/>
    <x v="19"/>
    <s v="Vestfirðir"/>
    <x v="6"/>
    <x v="3"/>
    <s v="Sala utan svæðis - flj."/>
    <n v="106217"/>
    <n v="91.877705000000006"/>
    <x v="6"/>
    <x v="2"/>
    <s v="Innanlands"/>
    <m/>
  </r>
  <r>
    <s v="Söludælur"/>
    <s v="Patreksfjörður"/>
    <n v="450"/>
    <x v="19"/>
    <s v="Vestfirðir"/>
    <x v="6"/>
    <x v="3"/>
    <s v="Sala innan svæðis - flj."/>
    <n v="20589"/>
    <n v="17.809485000000002"/>
    <x v="8"/>
    <x v="0"/>
    <s v="Innanlands"/>
    <m/>
  </r>
  <r>
    <s v="Bolungarvík"/>
    <s v="Patreksfjörður"/>
    <n v="450"/>
    <x v="19"/>
    <s v="Vestfirðir"/>
    <x v="6"/>
    <x v="3"/>
    <s v="Sala utan svæðis - flj."/>
    <n v="54012"/>
    <n v="46.720379999999999"/>
    <x v="8"/>
    <x v="3"/>
    <s v="Innanlands"/>
    <m/>
  </r>
  <r>
    <s v="Söludælur"/>
    <s v="Flókalundur"/>
    <n v="451"/>
    <x v="19"/>
    <s v="Vestfirðir"/>
    <x v="7"/>
    <x v="3"/>
    <s v="Sala innan svæðis - flj."/>
    <n v="2554"/>
    <n v="2.2092100000000001"/>
    <x v="0"/>
    <x v="0"/>
    <s v="Innanlands"/>
    <m/>
  </r>
  <r>
    <s v="Patreksfjörður"/>
    <s v="Patreksfjörður"/>
    <n v="450"/>
    <x v="19"/>
    <s v="Vestfirðir"/>
    <x v="6"/>
    <x v="3"/>
    <s v="Sala innan svæðis - flj."/>
    <n v="557771"/>
    <n v="482.47191499999997"/>
    <x v="8"/>
    <x v="3"/>
    <s v="Innanlands"/>
    <m/>
  </r>
  <r>
    <s v="Reykjavík"/>
    <s v="Patreksfjörður"/>
    <n v="450"/>
    <x v="19"/>
    <s v="Vestfirðir"/>
    <x v="6"/>
    <x v="3"/>
    <s v="Sala innan svæðis - flj."/>
    <n v="37463"/>
    <n v="32.405495000000002"/>
    <x v="8"/>
    <x v="3"/>
    <s v="Innanlands"/>
    <m/>
  </r>
  <r>
    <s v="Reykjavík"/>
    <s v="Patreksfjörður"/>
    <n v="450"/>
    <x v="19"/>
    <s v="Vestfirðir"/>
    <x v="6"/>
    <x v="3"/>
    <s v="Sala utan svæðis - flj."/>
    <n v="130198"/>
    <n v="112.62127000000001"/>
    <x v="8"/>
    <x v="2"/>
    <s v="Innanlands"/>
    <m/>
  </r>
  <r>
    <s v="Patreksfjörður"/>
    <s v="Flókalundur"/>
    <n v="451"/>
    <x v="19"/>
    <s v="Vestfirðir"/>
    <x v="6"/>
    <x v="3"/>
    <s v="Sala utan svæðis - flj."/>
    <n v="1001"/>
    <n v="0.865865"/>
    <x v="8"/>
    <x v="3"/>
    <s v="Innanlands"/>
    <m/>
  </r>
  <r>
    <s v="Söludælur"/>
    <s v="Flókalundur"/>
    <n v="451"/>
    <x v="19"/>
    <s v="Vestfirðir"/>
    <x v="7"/>
    <x v="3"/>
    <s v="Sala ekki flutningsjöfnuð"/>
    <n v="0"/>
    <n v="0"/>
    <x v="1"/>
    <x v="0"/>
    <s v="Millilanda"/>
    <m/>
  </r>
  <r>
    <s v="Söludælur"/>
    <s v="Flókalundur"/>
    <n v="451"/>
    <x v="19"/>
    <s v="Vestfirðir"/>
    <x v="7"/>
    <x v="3"/>
    <s v="Sala innan svæðis - flj."/>
    <n v="35852"/>
    <n v="31.011980000000001"/>
    <x v="3"/>
    <x v="0"/>
    <s v="Innanlands"/>
    <m/>
  </r>
  <r>
    <s v="Patreksfjörður"/>
    <s v="Innri - Múli"/>
    <n v="451"/>
    <x v="19"/>
    <s v="Vestfirðir"/>
    <x v="6"/>
    <x v="3"/>
    <s v="Sala utan svæðis - flj."/>
    <n v="17793"/>
    <n v="15.390945"/>
    <x v="8"/>
    <x v="3"/>
    <s v="Innanlands"/>
    <m/>
  </r>
  <r>
    <s v="Reykjavík"/>
    <s v="Flókalundur"/>
    <n v="451"/>
    <x v="19"/>
    <s v="Vestfirðir"/>
    <x v="6"/>
    <x v="3"/>
    <s v="Sala utan svæðis - flj."/>
    <n v="33878"/>
    <n v="29.304470000000002"/>
    <x v="8"/>
    <x v="3"/>
    <s v="Innanlands"/>
    <m/>
  </r>
  <r>
    <s v="Reykjavík"/>
    <s v="Innri - Múli"/>
    <n v="451"/>
    <x v="19"/>
    <s v="Vestfirðir"/>
    <x v="6"/>
    <x v="3"/>
    <s v="Sala utan svæðis - flj."/>
    <n v="36729"/>
    <n v="31.770585000000001"/>
    <x v="8"/>
    <x v="3"/>
    <s v="Innanlands"/>
    <m/>
  </r>
  <r>
    <s v="Reykjavík"/>
    <s v="Innri - Múli"/>
    <n v="451"/>
    <x v="19"/>
    <s v="Vestfirðir"/>
    <x v="7"/>
    <x v="3"/>
    <s v="Sala utan svæðis - flj."/>
    <n v="450"/>
    <n v="0.38924999999999998"/>
    <x v="5"/>
    <x v="0"/>
    <s v="Innanlands"/>
    <m/>
  </r>
  <r>
    <s v="Söludælur"/>
    <s v="Flókalundur"/>
    <n v="451"/>
    <x v="19"/>
    <s v="Vestfirðir"/>
    <x v="1"/>
    <x v="0"/>
    <s v="Sala innan svæðis - flj."/>
    <n v="46192"/>
    <n v="34.643999999999998"/>
    <x v="5"/>
    <x v="0"/>
    <s v="Innanlands"/>
    <m/>
  </r>
  <r>
    <s v="Söludælur"/>
    <s v="Flókalundur"/>
    <n v="451"/>
    <x v="19"/>
    <s v="Vestfirðir"/>
    <x v="0"/>
    <x v="0"/>
    <s v="Sala innan svæðis - flj."/>
    <n v="103371"/>
    <n v="77.52825"/>
    <x v="5"/>
    <x v="0"/>
    <s v="Innanlands"/>
    <m/>
  </r>
  <r>
    <s v="Söludælur"/>
    <s v="Flókalundur"/>
    <n v="451"/>
    <x v="19"/>
    <s v="Vestfirðir"/>
    <x v="7"/>
    <x v="3"/>
    <s v="Sala innan svæðis - flj."/>
    <n v="204610"/>
    <n v="176.98765"/>
    <x v="5"/>
    <x v="0"/>
    <s v="Innanlands"/>
    <m/>
  </r>
  <r>
    <s v="Bolungarvík"/>
    <s v="Tálknafjörður"/>
    <n v="460"/>
    <x v="19"/>
    <s v="Vestfirðir"/>
    <x v="6"/>
    <x v="3"/>
    <s v="Sala utan svæðis - flj."/>
    <n v="29760"/>
    <n v="25.7424"/>
    <x v="8"/>
    <x v="3"/>
    <s v="Innanlands"/>
    <m/>
  </r>
  <r>
    <s v="Reykjavík"/>
    <s v="Tálknafjörður"/>
    <n v="460"/>
    <x v="19"/>
    <s v="Vestfirðir"/>
    <x v="6"/>
    <x v="3"/>
    <s v="Sala utan svæðis - flj."/>
    <n v="192342"/>
    <n v="166.37582999999998"/>
    <x v="8"/>
    <x v="2"/>
    <s v="Innanlands"/>
    <m/>
  </r>
  <r>
    <s v="Reykjavík"/>
    <s v="Flókalundur"/>
    <n v="451"/>
    <x v="19"/>
    <s v="Vestfirðir"/>
    <x v="9"/>
    <x v="3"/>
    <s v="Sala utan svæðis - flj."/>
    <n v="6011"/>
    <n v="5.1995149999999999"/>
    <x v="7"/>
    <x v="2"/>
    <s v="Innanlands"/>
    <m/>
  </r>
  <r>
    <s v="Bolungarvík"/>
    <s v="Bíldudalur"/>
    <n v="465"/>
    <x v="19"/>
    <s v="Vestfirðir"/>
    <x v="6"/>
    <x v="3"/>
    <s v="Sala utan svæðis - flj."/>
    <n v="78783"/>
    <n v="68.147295"/>
    <x v="8"/>
    <x v="3"/>
    <s v="Innanlands"/>
    <m/>
  </r>
  <r>
    <s v="Reykjavík"/>
    <s v="Innri - Múli"/>
    <n v="451"/>
    <x v="19"/>
    <s v="Vestfirðir"/>
    <x v="7"/>
    <x v="3"/>
    <s v="Sala utan svæðis - flj."/>
    <n v="450"/>
    <n v="0.38924999999999998"/>
    <x v="7"/>
    <x v="0"/>
    <s v="Innanlands"/>
    <m/>
  </r>
  <r>
    <s v="Reykjavík"/>
    <s v="Innri - Múli"/>
    <n v="451"/>
    <x v="19"/>
    <s v="Vestfirðir"/>
    <x v="10"/>
    <x v="3"/>
    <s v="Sala utan svæðis - flj."/>
    <n v="24391"/>
    <n v="21.098215"/>
    <x v="7"/>
    <x v="2"/>
    <s v="Innanlands"/>
    <m/>
  </r>
  <r>
    <s v="Söludælur"/>
    <s v="Flókalundur"/>
    <n v="451"/>
    <x v="19"/>
    <s v="Vestfirðir"/>
    <x v="1"/>
    <x v="0"/>
    <s v="Sala innan svæðis - flj."/>
    <n v="191143"/>
    <n v="143.35724999999999"/>
    <x v="7"/>
    <x v="0"/>
    <s v="Innanlands"/>
    <m/>
  </r>
  <r>
    <s v="Söludælur"/>
    <s v="Flókalundur"/>
    <n v="451"/>
    <x v="19"/>
    <s v="Vestfirðir"/>
    <x v="7"/>
    <x v="3"/>
    <s v="Sala innan svæðis - flj."/>
    <n v="242098"/>
    <n v="209.41476999999998"/>
    <x v="7"/>
    <x v="0"/>
    <s v="Innanlands"/>
    <m/>
  </r>
  <r>
    <s v="Patreksfjörður"/>
    <s v="Bíldudalur"/>
    <n v="465"/>
    <x v="19"/>
    <s v="Vestfirðir"/>
    <x v="6"/>
    <x v="3"/>
    <s v="Sala utan svæðis - flj."/>
    <n v="10741"/>
    <n v="9.2909649999999999"/>
    <x v="8"/>
    <x v="3"/>
    <s v="Innanlands"/>
    <m/>
  </r>
  <r>
    <s v="Reykjavík"/>
    <s v="Bíldudalur"/>
    <n v="465"/>
    <x v="19"/>
    <s v="Vestfirðir"/>
    <x v="6"/>
    <x v="3"/>
    <s v="Sala utan svæðis - flj."/>
    <n v="132809"/>
    <n v="114.879785"/>
    <x v="8"/>
    <x v="2"/>
    <s v="Innanlands"/>
    <m/>
  </r>
  <r>
    <s v="Söludælur"/>
    <s v="Patreksfjörður"/>
    <n v="450"/>
    <x v="19"/>
    <s v="Vestfirðir"/>
    <x v="6"/>
    <x v="3"/>
    <s v="Sala innan svæðis - flj."/>
    <n v="30818"/>
    <n v="26.65757"/>
    <x v="10"/>
    <x v="0"/>
    <s v="Innanlands"/>
    <m/>
  </r>
  <r>
    <s v="Reykjavík"/>
    <s v="Innri - Múli"/>
    <n v="451"/>
    <x v="19"/>
    <s v="Vestfirðir"/>
    <x v="7"/>
    <x v="3"/>
    <s v="Sala utan svæðis - flj."/>
    <n v="1009"/>
    <n v="0.87278499999999992"/>
    <x v="9"/>
    <x v="0"/>
    <s v="Innanlands"/>
    <m/>
  </r>
  <r>
    <s v="Reykjavík"/>
    <s v="Innri - Múli"/>
    <n v="451"/>
    <x v="19"/>
    <s v="Vestfirðir"/>
    <x v="10"/>
    <x v="3"/>
    <s v="Sala utan svæðis - flj."/>
    <n v="182762"/>
    <n v="158.08913000000001"/>
    <x v="9"/>
    <x v="2"/>
    <s v="Innanlands"/>
    <m/>
  </r>
  <r>
    <s v="Ísafjörður"/>
    <s v="Patreksfjörður"/>
    <n v="450"/>
    <x v="19"/>
    <s v="Vestfirðir"/>
    <x v="6"/>
    <x v="3"/>
    <s v="Sala innan svæðis - flj."/>
    <n v="75588"/>
    <n v="65.383620000000008"/>
    <x v="10"/>
    <x v="3"/>
    <s v="Innanlands"/>
    <m/>
  </r>
  <r>
    <s v="Söludælur"/>
    <s v="Flókalundur"/>
    <n v="451"/>
    <x v="19"/>
    <s v="Vestfirðir"/>
    <x v="1"/>
    <x v="0"/>
    <s v="Sala innan svæðis - flj."/>
    <n v="165352"/>
    <n v="124.014"/>
    <x v="9"/>
    <x v="0"/>
    <s v="Innanlands"/>
    <m/>
  </r>
  <r>
    <s v="Söludælur"/>
    <s v="Flókalundur"/>
    <n v="451"/>
    <x v="19"/>
    <s v="Vestfirðir"/>
    <x v="7"/>
    <x v="3"/>
    <s v="Sala innan svæðis - flj."/>
    <n v="202933"/>
    <n v="175.53704499999998"/>
    <x v="9"/>
    <x v="0"/>
    <s v="Innanlands"/>
    <m/>
  </r>
  <r>
    <s v="Ísafjörður"/>
    <s v="Patreksfjörður"/>
    <n v="450"/>
    <x v="19"/>
    <s v="Vestfirðir"/>
    <x v="6"/>
    <x v="3"/>
    <s v="Sala utan svæðis - flj."/>
    <n v="40221"/>
    <n v="34.791164999999999"/>
    <x v="10"/>
    <x v="3"/>
    <s v="Innanlands"/>
    <m/>
  </r>
  <r>
    <s v="Patreksfjörður"/>
    <s v="Patreksfjörður"/>
    <n v="450"/>
    <x v="19"/>
    <s v="Vestfirðir"/>
    <x v="6"/>
    <x v="3"/>
    <s v="Sala innan svæðis - flj."/>
    <n v="485398"/>
    <n v="419.86927000000003"/>
    <x v="10"/>
    <x v="3"/>
    <s v="Innanlands"/>
    <m/>
  </r>
  <r>
    <s v="Patreksfjörður"/>
    <s v="Patreksfjörður"/>
    <n v="450"/>
    <x v="19"/>
    <s v="Vestfirðir"/>
    <x v="6"/>
    <x v="3"/>
    <s v="Sala utan svæðis - flj."/>
    <n v="2813"/>
    <n v="2.4332449999999999"/>
    <x v="10"/>
    <x v="3"/>
    <s v="Innanlands"/>
    <m/>
  </r>
  <r>
    <s v="Reykjavík"/>
    <s v="Innri - Múli"/>
    <n v="451"/>
    <x v="19"/>
    <s v="Vestfirðir"/>
    <x v="7"/>
    <x v="3"/>
    <s v="Sala utan svæðis - flj."/>
    <n v="501"/>
    <n v="0.433365"/>
    <x v="10"/>
    <x v="0"/>
    <s v="Innanlands"/>
    <m/>
  </r>
  <r>
    <s v="Reykjavík"/>
    <s v="Innri - Múli"/>
    <n v="451"/>
    <x v="19"/>
    <s v="Vestfirðir"/>
    <x v="10"/>
    <x v="3"/>
    <s v="Sala innan svæðis - flj."/>
    <n v="16786"/>
    <n v="14.51989"/>
    <x v="10"/>
    <x v="2"/>
    <s v="Innanlands"/>
    <m/>
  </r>
  <r>
    <s v="Reykjavík"/>
    <s v="Innri - Múli"/>
    <n v="451"/>
    <x v="19"/>
    <s v="Vestfirðir"/>
    <x v="10"/>
    <x v="3"/>
    <s v="Sala utan svæðis - flj."/>
    <n v="165424"/>
    <n v="143.09176000000002"/>
    <x v="10"/>
    <x v="2"/>
    <s v="Innanlands"/>
    <m/>
  </r>
  <r>
    <s v="Söludælur"/>
    <s v="Flókalundur"/>
    <n v="451"/>
    <x v="19"/>
    <s v="Vestfirðir"/>
    <x v="1"/>
    <x v="0"/>
    <s v="Sala innan svæðis - flj."/>
    <n v="151814"/>
    <n v="113.8605"/>
    <x v="10"/>
    <x v="0"/>
    <s v="Innanlands"/>
    <m/>
  </r>
  <r>
    <s v="Söludælur"/>
    <s v="Flókalundur"/>
    <n v="451"/>
    <x v="19"/>
    <s v="Vestfirðir"/>
    <x v="7"/>
    <x v="3"/>
    <s v="Sala innan svæðis - flj."/>
    <n v="177143"/>
    <n v="153.22869500000002"/>
    <x v="10"/>
    <x v="0"/>
    <s v="Innanlands"/>
    <m/>
  </r>
  <r>
    <s v="Reykjavík"/>
    <s v="Patreksfjörður"/>
    <n v="450"/>
    <x v="19"/>
    <s v="Vestfirðir"/>
    <x v="6"/>
    <x v="3"/>
    <s v="Sala utan svæðis - flj."/>
    <n v="6982"/>
    <n v="6.0394300000000003"/>
    <x v="10"/>
    <x v="3"/>
    <s v="Innanlands"/>
    <m/>
  </r>
  <r>
    <s v="Patreksfjörður"/>
    <s v="Innri - Múli"/>
    <n v="451"/>
    <x v="19"/>
    <s v="Vestfirðir"/>
    <x v="6"/>
    <x v="3"/>
    <s v="Sala utan svæðis - flj."/>
    <n v="6647"/>
    <n v="5.7496549999999997"/>
    <x v="10"/>
    <x v="3"/>
    <s v="Innanlands"/>
    <m/>
  </r>
  <r>
    <s v="Reykjavík"/>
    <s v="Flókalundur"/>
    <n v="451"/>
    <x v="19"/>
    <s v="Vestfirðir"/>
    <x v="6"/>
    <x v="3"/>
    <s v="Sala utan svæðis - flj."/>
    <n v="11900"/>
    <n v="10.2935"/>
    <x v="10"/>
    <x v="3"/>
    <s v="Innanlands"/>
    <m/>
  </r>
  <r>
    <s v="Patreksfjörður"/>
    <s v="Innri - Múli"/>
    <n v="451"/>
    <x v="19"/>
    <s v="Vestfirðir"/>
    <x v="7"/>
    <x v="3"/>
    <s v="Sala utan svæðis - flj."/>
    <n v="300"/>
    <n v="0.25950000000000001"/>
    <x v="8"/>
    <x v="0"/>
    <s v="Innanlands"/>
    <m/>
  </r>
  <r>
    <s v="Reykjavík"/>
    <s v="Innri - Múli"/>
    <n v="451"/>
    <x v="19"/>
    <s v="Vestfirðir"/>
    <x v="6"/>
    <x v="3"/>
    <s v="Sala utan svæðis - flj."/>
    <n v="36020"/>
    <n v="31.157299999999999"/>
    <x v="10"/>
    <x v="3"/>
    <s v="Innanlands"/>
    <m/>
  </r>
  <r>
    <s v="Reykjavík"/>
    <s v="Innri - Múli"/>
    <n v="451"/>
    <x v="19"/>
    <s v="Vestfirðir"/>
    <x v="7"/>
    <x v="3"/>
    <s v="Sala utan svæðis - flj."/>
    <n v="500"/>
    <n v="0.4325"/>
    <x v="8"/>
    <x v="0"/>
    <s v="Innanlands"/>
    <m/>
  </r>
  <r>
    <s v="Reykjavík"/>
    <s v="Innri - Múli"/>
    <n v="451"/>
    <x v="19"/>
    <s v="Vestfirðir"/>
    <x v="10"/>
    <x v="3"/>
    <s v="Sala utan svæðis - flj."/>
    <n v="169951"/>
    <n v="147.00761499999999"/>
    <x v="8"/>
    <x v="2"/>
    <s v="Innanlands"/>
    <m/>
  </r>
  <r>
    <s v="Söludælur"/>
    <s v="Flókalundur"/>
    <n v="451"/>
    <x v="19"/>
    <s v="Vestfirðir"/>
    <x v="1"/>
    <x v="0"/>
    <s v="Sala innan svæðis - flj."/>
    <n v="130075"/>
    <n v="97.556250000000006"/>
    <x v="8"/>
    <x v="0"/>
    <s v="Innanlands"/>
    <m/>
  </r>
  <r>
    <s v="Söludælur"/>
    <s v="Flókalundur"/>
    <n v="451"/>
    <x v="19"/>
    <s v="Vestfirðir"/>
    <x v="7"/>
    <x v="3"/>
    <s v="Sala innan svæðis - flj."/>
    <n v="147141"/>
    <n v="127.27696499999999"/>
    <x v="8"/>
    <x v="0"/>
    <s v="Innanlands"/>
    <m/>
  </r>
  <r>
    <s v="Söludælur"/>
    <s v="Innri - Múli"/>
    <n v="451"/>
    <x v="19"/>
    <s v="Vestfirðir"/>
    <x v="1"/>
    <x v="0"/>
    <s v="Sala innan svæðis - flj."/>
    <n v="12005"/>
    <n v="9.0037500000000001"/>
    <x v="8"/>
    <x v="0"/>
    <s v="Innanlands"/>
    <m/>
  </r>
  <r>
    <s v="Söludælur"/>
    <s v="Innri - Múli"/>
    <n v="451"/>
    <x v="19"/>
    <s v="Vestfirðir"/>
    <x v="7"/>
    <x v="3"/>
    <s v="Sala innan svæðis - flj."/>
    <n v="15529"/>
    <n v="13.432585"/>
    <x v="8"/>
    <x v="0"/>
    <s v="Innanlands"/>
    <m/>
  </r>
  <r>
    <s v="Bolungarvík"/>
    <s v="Tálknafjörður"/>
    <n v="460"/>
    <x v="19"/>
    <s v="Vestfirðir"/>
    <x v="6"/>
    <x v="3"/>
    <s v="Sala utan svæðis - flj."/>
    <n v="6404"/>
    <n v="5.5394600000000001"/>
    <x v="10"/>
    <x v="3"/>
    <s v="Innanlands"/>
    <m/>
  </r>
  <r>
    <s v="Ísafjörður"/>
    <s v="Tálknafjörður"/>
    <n v="460"/>
    <x v="19"/>
    <s v="Vestfirðir"/>
    <x v="6"/>
    <x v="3"/>
    <s v="Sala utan svæðis - flj."/>
    <n v="34037"/>
    <n v="29.442005000000002"/>
    <x v="10"/>
    <x v="3"/>
    <s v="Innanlands"/>
    <m/>
  </r>
  <r>
    <s v="Reykjavík"/>
    <s v="Tálknafjörður"/>
    <n v="460"/>
    <x v="19"/>
    <s v="Vestfirðir"/>
    <x v="6"/>
    <x v="3"/>
    <s v="Sala utan svæðis - flj."/>
    <n v="158924"/>
    <n v="137.46926000000002"/>
    <x v="10"/>
    <x v="2"/>
    <s v="Innanlands"/>
    <m/>
  </r>
  <r>
    <s v="Patreksfjörður"/>
    <s v="Innri - Múli"/>
    <n v="451"/>
    <x v="19"/>
    <s v="Vestfirðir"/>
    <x v="10"/>
    <x v="3"/>
    <s v="Sala utan svæðis - flj."/>
    <n v="2000"/>
    <n v="1.73"/>
    <x v="6"/>
    <x v="2"/>
    <s v="Innanlands"/>
    <m/>
  </r>
  <r>
    <s v="Reykjavík"/>
    <s v="Flókalundur"/>
    <n v="451"/>
    <x v="19"/>
    <s v="Vestfirðir"/>
    <x v="7"/>
    <x v="3"/>
    <s v="Sala innan svæðis - flj."/>
    <n v="9338"/>
    <n v="8.0773700000000002"/>
    <x v="6"/>
    <x v="0"/>
    <s v="Innanlands"/>
    <m/>
  </r>
  <r>
    <s v="Reykjavík"/>
    <s v="Flókalundur"/>
    <n v="451"/>
    <x v="19"/>
    <s v="Vestfirðir"/>
    <x v="7"/>
    <x v="3"/>
    <s v="Sala utan svæðis - flj."/>
    <n v="11896"/>
    <n v="10.290039999999999"/>
    <x v="6"/>
    <x v="0"/>
    <s v="Innanlands"/>
    <m/>
  </r>
  <r>
    <s v="Reykjavík"/>
    <s v="Innri - Múli"/>
    <n v="451"/>
    <x v="19"/>
    <s v="Vestfirðir"/>
    <x v="7"/>
    <x v="3"/>
    <s v="Sala utan svæðis - flj."/>
    <n v="500"/>
    <n v="0.4325"/>
    <x v="6"/>
    <x v="0"/>
    <s v="Innanlands"/>
    <m/>
  </r>
  <r>
    <s v="Reykjavík"/>
    <s v="Innri - Múli"/>
    <n v="451"/>
    <x v="19"/>
    <s v="Vestfirðir"/>
    <x v="10"/>
    <x v="3"/>
    <s v="Sala utan svæðis - flj."/>
    <n v="178668"/>
    <n v="154.54782"/>
    <x v="6"/>
    <x v="2"/>
    <s v="Innanlands"/>
    <m/>
  </r>
  <r>
    <s v="Söludælur"/>
    <s v="Flókalundur"/>
    <n v="451"/>
    <x v="19"/>
    <s v="Vestfirðir"/>
    <x v="1"/>
    <x v="0"/>
    <s v="Sala innan svæðis - flj."/>
    <n v="110409"/>
    <n v="82.806749999999994"/>
    <x v="6"/>
    <x v="0"/>
    <s v="Innanlands"/>
    <m/>
  </r>
  <r>
    <s v="Söludælur"/>
    <s v="Flókalundur"/>
    <n v="451"/>
    <x v="19"/>
    <s v="Vestfirðir"/>
    <x v="7"/>
    <x v="3"/>
    <s v="Sala innan svæðis - flj."/>
    <n v="111212"/>
    <n v="96.19838"/>
    <x v="6"/>
    <x v="0"/>
    <s v="Innanlands"/>
    <m/>
  </r>
  <r>
    <s v="Söludælur"/>
    <s v="Innri - Múli"/>
    <n v="451"/>
    <x v="19"/>
    <s v="Vestfirðir"/>
    <x v="1"/>
    <x v="0"/>
    <s v="Sala innan svæðis - flj."/>
    <n v="15685"/>
    <n v="11.76375"/>
    <x v="6"/>
    <x v="0"/>
    <s v="Innanlands"/>
    <m/>
  </r>
  <r>
    <s v="Söludælur"/>
    <s v="Innri - Múli"/>
    <n v="451"/>
    <x v="19"/>
    <s v="Vestfirðir"/>
    <x v="7"/>
    <x v="3"/>
    <s v="Sala innan svæðis - flj."/>
    <n v="21582"/>
    <n v="18.668430000000001"/>
    <x v="6"/>
    <x v="0"/>
    <s v="Innanlands"/>
    <m/>
  </r>
  <r>
    <s v="Bolungarvík"/>
    <s v="Bíldudalur"/>
    <n v="465"/>
    <x v="19"/>
    <s v="Vestfirðir"/>
    <x v="6"/>
    <x v="3"/>
    <s v="Sala utan svæðis - flj."/>
    <n v="9927"/>
    <n v="8.5868549999999999"/>
    <x v="10"/>
    <x v="3"/>
    <s v="Innanlands"/>
    <m/>
  </r>
  <r>
    <s v="Ísafjörður"/>
    <s v="Bíldudalur"/>
    <n v="465"/>
    <x v="19"/>
    <s v="Vestfirðir"/>
    <x v="6"/>
    <x v="3"/>
    <s v="Sala utan svæðis - flj."/>
    <n v="150930"/>
    <n v="130.55445"/>
    <x v="10"/>
    <x v="2"/>
    <s v="Innanlands"/>
    <m/>
  </r>
  <r>
    <s v="Patreksfjörður"/>
    <s v="Bíldudalur"/>
    <n v="465"/>
    <x v="19"/>
    <s v="Vestfirðir"/>
    <x v="6"/>
    <x v="3"/>
    <s v="Sala utan svæðis - flj."/>
    <n v="17245"/>
    <n v="14.916924999999999"/>
    <x v="10"/>
    <x v="3"/>
    <s v="Innanlands"/>
    <m/>
  </r>
  <r>
    <s v="Reykjavík"/>
    <s v="Innri - Múli"/>
    <n v="451"/>
    <x v="19"/>
    <s v="Vestfirðir"/>
    <x v="7"/>
    <x v="3"/>
    <s v="Sala utan svæðis - flj."/>
    <n v="607"/>
    <n v="0.52505499999999994"/>
    <x v="4"/>
    <x v="0"/>
    <s v="Innanlands"/>
    <m/>
  </r>
  <r>
    <s v="Reykjavík"/>
    <s v="Innri - Múli"/>
    <n v="451"/>
    <x v="19"/>
    <s v="Vestfirðir"/>
    <x v="9"/>
    <x v="3"/>
    <s v="Sala utan svæðis - flj."/>
    <n v="0"/>
    <n v="0"/>
    <x v="4"/>
    <x v="2"/>
    <s v="Innanlands"/>
    <m/>
  </r>
  <r>
    <s v="Reykjavík"/>
    <s v="Innri - Múli"/>
    <n v="451"/>
    <x v="19"/>
    <s v="Vestfirðir"/>
    <x v="10"/>
    <x v="3"/>
    <s v="Sala utan svæðis - flj."/>
    <n v="212272"/>
    <n v="183.61528000000001"/>
    <x v="4"/>
    <x v="2"/>
    <s v="Innanlands"/>
    <m/>
  </r>
  <r>
    <s v="Reykjavík"/>
    <s v="Bíldudalur"/>
    <n v="465"/>
    <x v="19"/>
    <s v="Vestfirðir"/>
    <x v="6"/>
    <x v="3"/>
    <s v="Sala utan svæðis - flj."/>
    <n v="152326"/>
    <n v="131.76199"/>
    <x v="10"/>
    <x v="2"/>
    <s v="Innanlands"/>
    <m/>
  </r>
  <r>
    <s v="Söludælur"/>
    <s v="Flókalundur"/>
    <n v="451"/>
    <x v="19"/>
    <s v="Vestfirðir"/>
    <x v="1"/>
    <x v="0"/>
    <s v="Sala innan svæðis - flj."/>
    <n v="108047"/>
    <n v="81.035250000000005"/>
    <x v="4"/>
    <x v="0"/>
    <s v="Innanlands"/>
    <m/>
  </r>
  <r>
    <s v="Söludælur"/>
    <s v="Flókalundur"/>
    <n v="451"/>
    <x v="19"/>
    <s v="Vestfirðir"/>
    <x v="7"/>
    <x v="3"/>
    <s v="Sala innan svæðis - flj."/>
    <n v="123784"/>
    <n v="107.07316"/>
    <x v="4"/>
    <x v="0"/>
    <s v="Innanlands"/>
    <m/>
  </r>
  <r>
    <s v="Söludælur"/>
    <s v="Innri - Múli"/>
    <n v="451"/>
    <x v="19"/>
    <s v="Vestfirðir"/>
    <x v="1"/>
    <x v="0"/>
    <s v="Sala innan svæðis - flj."/>
    <n v="17480"/>
    <n v="13.11"/>
    <x v="4"/>
    <x v="0"/>
    <s v="Innanlands"/>
    <m/>
  </r>
  <r>
    <s v="Söludælur"/>
    <s v="Innri - Múli"/>
    <n v="451"/>
    <x v="19"/>
    <s v="Vestfirðir"/>
    <x v="7"/>
    <x v="3"/>
    <s v="Sala innan svæðis - flj."/>
    <n v="21139"/>
    <n v="18.285235"/>
    <x v="4"/>
    <x v="0"/>
    <s v="Innanlands"/>
    <m/>
  </r>
  <r>
    <s v="Söludælur"/>
    <s v="Patreksfjörður"/>
    <n v="450"/>
    <x v="19"/>
    <s v="Vestfirðir"/>
    <x v="6"/>
    <x v="3"/>
    <s v="Sala innan svæðis - flj."/>
    <n v="40498"/>
    <n v="35.030769999999997"/>
    <x v="9"/>
    <x v="0"/>
    <s v="Innanlands"/>
    <m/>
  </r>
  <r>
    <s v="Patreksfjörður"/>
    <s v="Patreksfjörður"/>
    <n v="450"/>
    <x v="19"/>
    <s v="Vestfirðir"/>
    <x v="6"/>
    <x v="3"/>
    <s v="Sala innan svæðis - flj."/>
    <n v="709032"/>
    <n v="613.31268"/>
    <x v="9"/>
    <x v="3"/>
    <s v="Innanlands"/>
    <m/>
  </r>
  <r>
    <s v="Reykjavík"/>
    <s v="Patreksfjörður"/>
    <n v="450"/>
    <x v="19"/>
    <s v="Vestfirðir"/>
    <x v="6"/>
    <x v="3"/>
    <s v="Sala utan svæðis - flj."/>
    <n v="36119"/>
    <n v="31.242935000000003"/>
    <x v="9"/>
    <x v="3"/>
    <s v="Innanlands"/>
    <m/>
  </r>
  <r>
    <s v="Patreksfjörður"/>
    <s v="Innri - Múli"/>
    <n v="451"/>
    <x v="19"/>
    <s v="Vestfirðir"/>
    <x v="7"/>
    <x v="3"/>
    <s v="Sala utan svæðis - flj."/>
    <n v="1700"/>
    <n v="1.4704999999999999"/>
    <x v="2"/>
    <x v="0"/>
    <s v="Innanlands"/>
    <m/>
  </r>
  <r>
    <s v="Reykjavík"/>
    <s v="Flókalundur"/>
    <n v="451"/>
    <x v="19"/>
    <s v="Vestfirðir"/>
    <x v="7"/>
    <x v="3"/>
    <s v="Sala innan svæðis - flj."/>
    <n v="0"/>
    <n v="0"/>
    <x v="2"/>
    <x v="0"/>
    <s v="Innanlands"/>
    <m/>
  </r>
  <r>
    <s v="Reykjavík"/>
    <s v="Flókalundur"/>
    <n v="451"/>
    <x v="19"/>
    <s v="Vestfirðir"/>
    <x v="7"/>
    <x v="3"/>
    <s v="Sala utan svæðis - flj."/>
    <n v="571"/>
    <n v="0.49391499999999999"/>
    <x v="2"/>
    <x v="0"/>
    <s v="Innanlands"/>
    <m/>
  </r>
  <r>
    <s v="Reykjavík"/>
    <s v="Flókalundur"/>
    <n v="451"/>
    <x v="19"/>
    <s v="Vestfirðir"/>
    <x v="10"/>
    <x v="3"/>
    <s v="Sala utan svæðis - flj."/>
    <n v="3028"/>
    <n v="2.6192199999999999"/>
    <x v="2"/>
    <x v="2"/>
    <s v="Innanlands"/>
    <m/>
  </r>
  <r>
    <s v="Reykjavík"/>
    <s v="Innri - Múli"/>
    <n v="451"/>
    <x v="19"/>
    <s v="Vestfirðir"/>
    <x v="7"/>
    <x v="3"/>
    <s v="Sala utan svæðis - flj."/>
    <n v="400"/>
    <n v="0.34599999999999997"/>
    <x v="2"/>
    <x v="0"/>
    <s v="Innanlands"/>
    <m/>
  </r>
  <r>
    <s v="Reykjavík"/>
    <s v="Innri - Múli"/>
    <n v="451"/>
    <x v="19"/>
    <s v="Vestfirðir"/>
    <x v="9"/>
    <x v="3"/>
    <s v="Sala utan svæðis - flj."/>
    <n v="0"/>
    <n v="0"/>
    <x v="2"/>
    <x v="2"/>
    <s v="Innanlands"/>
    <m/>
  </r>
  <r>
    <s v="Reykjavík"/>
    <s v="Innri - Múli"/>
    <n v="451"/>
    <x v="19"/>
    <s v="Vestfirðir"/>
    <x v="10"/>
    <x v="3"/>
    <s v="Sala utan svæðis - flj."/>
    <n v="160826"/>
    <n v="139.11448999999999"/>
    <x v="2"/>
    <x v="2"/>
    <s v="Innanlands"/>
    <m/>
  </r>
  <r>
    <s v="Söludælur"/>
    <s v="Flókalundur"/>
    <n v="451"/>
    <x v="19"/>
    <s v="Vestfirðir"/>
    <x v="1"/>
    <x v="0"/>
    <s v="Sala innan svæðis - flj."/>
    <n v="111270"/>
    <n v="83.452500000000001"/>
    <x v="2"/>
    <x v="0"/>
    <s v="Innanlands"/>
    <m/>
  </r>
  <r>
    <s v="Söludælur"/>
    <s v="Flókalundur"/>
    <n v="451"/>
    <x v="19"/>
    <s v="Vestfirðir"/>
    <x v="7"/>
    <x v="3"/>
    <s v="Sala innan svæðis - flj."/>
    <n v="120894"/>
    <n v="104.57330999999999"/>
    <x v="2"/>
    <x v="0"/>
    <s v="Innanlands"/>
    <m/>
  </r>
  <r>
    <s v="Söludælur"/>
    <s v="Innri - Múli"/>
    <n v="451"/>
    <x v="19"/>
    <s v="Vestfirðir"/>
    <x v="1"/>
    <x v="0"/>
    <s v="Sala innan svæðis - flj."/>
    <n v="17282"/>
    <n v="12.961499999999999"/>
    <x v="2"/>
    <x v="0"/>
    <s v="Innanlands"/>
    <m/>
  </r>
  <r>
    <s v="Söludælur"/>
    <s v="Innri - Múli"/>
    <n v="451"/>
    <x v="19"/>
    <s v="Vestfirðir"/>
    <x v="7"/>
    <x v="3"/>
    <s v="Sala innan svæðis - flj."/>
    <n v="22312"/>
    <n v="19.299880000000002"/>
    <x v="2"/>
    <x v="0"/>
    <s v="Innanlands"/>
    <m/>
  </r>
  <r>
    <s v="Patreksfjörður"/>
    <s v="Flókalundur"/>
    <n v="451"/>
    <x v="19"/>
    <s v="Vestfirðir"/>
    <x v="6"/>
    <x v="3"/>
    <s v="Sala utan svæðis - flj."/>
    <n v="28697"/>
    <n v="24.822904999999999"/>
    <x v="9"/>
    <x v="3"/>
    <s v="Innanlands"/>
    <m/>
  </r>
  <r>
    <s v="Patreksfjörður"/>
    <s v="Innri - Múli"/>
    <n v="451"/>
    <x v="19"/>
    <s v="Vestfirðir"/>
    <x v="6"/>
    <x v="3"/>
    <s v="Sala utan svæðis - flj."/>
    <n v="7164"/>
    <n v="6.19686"/>
    <x v="9"/>
    <x v="3"/>
    <s v="Innanlands"/>
    <m/>
  </r>
  <r>
    <s v="Reykjavík"/>
    <s v="Flókalundur"/>
    <n v="451"/>
    <x v="19"/>
    <s v="Vestfirðir"/>
    <x v="6"/>
    <x v="3"/>
    <s v="Sala utan svæðis - flj."/>
    <n v="21595"/>
    <n v="18.679675"/>
    <x v="9"/>
    <x v="3"/>
    <s v="Innanlands"/>
    <m/>
  </r>
  <r>
    <s v="Patreksfjörður"/>
    <s v="Flókalundur"/>
    <n v="451"/>
    <x v="19"/>
    <s v="Vestfirðir"/>
    <x v="7"/>
    <x v="3"/>
    <s v="Sala utan svæðis - flj."/>
    <n v="447135"/>
    <n v="386.77177500000005"/>
    <x v="1"/>
    <x v="0"/>
    <s v="Innanlands"/>
    <m/>
  </r>
  <r>
    <s v="Patreksfjörður"/>
    <s v="Innri - Múli"/>
    <n v="451"/>
    <x v="19"/>
    <s v="Vestfirðir"/>
    <x v="7"/>
    <x v="3"/>
    <s v="Sala utan svæðis - flj."/>
    <n v="11114"/>
    <n v="9.6136100000000013"/>
    <x v="1"/>
    <x v="0"/>
    <s v="Innanlands"/>
    <m/>
  </r>
  <r>
    <s v="Reykjavík"/>
    <s v="Innri - Múli"/>
    <n v="451"/>
    <x v="19"/>
    <s v="Vestfirðir"/>
    <x v="6"/>
    <x v="3"/>
    <s v="Sala utan svæðis - flj."/>
    <n v="27807"/>
    <n v="24.053055000000001"/>
    <x v="9"/>
    <x v="3"/>
    <s v="Innanlands"/>
    <m/>
  </r>
  <r>
    <s v="Reykjavík"/>
    <s v="Flókalundur"/>
    <n v="451"/>
    <x v="19"/>
    <s v="Vestfirðir"/>
    <x v="1"/>
    <x v="0"/>
    <s v="Sala ekki flutningsjöfnuð"/>
    <n v="14"/>
    <n v="1.0500000000000001E-2"/>
    <x v="1"/>
    <x v="0"/>
    <s v="Millilanda"/>
    <m/>
  </r>
  <r>
    <s v="Reykjavík"/>
    <s v="Flókalundur"/>
    <n v="451"/>
    <x v="19"/>
    <s v="Vestfirðir"/>
    <x v="1"/>
    <x v="0"/>
    <s v="Sala innan svæðis - flj."/>
    <n v="0"/>
    <n v="0"/>
    <x v="1"/>
    <x v="0"/>
    <s v="Innanlands"/>
    <m/>
  </r>
  <r>
    <s v="Reykjavík"/>
    <s v="Flókalundur"/>
    <n v="451"/>
    <x v="19"/>
    <s v="Vestfirðir"/>
    <x v="1"/>
    <x v="0"/>
    <s v="Sala utan svæðis - flj."/>
    <n v="2806"/>
    <n v="2.1044999999999998"/>
    <x v="1"/>
    <x v="0"/>
    <s v="Innanlands"/>
    <m/>
  </r>
  <r>
    <s v="Reykjavík"/>
    <s v="Flókalundur"/>
    <n v="451"/>
    <x v="19"/>
    <s v="Vestfirðir"/>
    <x v="7"/>
    <x v="3"/>
    <s v="Sala utan svæðis - flj."/>
    <n v="104700"/>
    <n v="90.5655"/>
    <x v="1"/>
    <x v="0"/>
    <s v="Innanlands"/>
    <m/>
  </r>
  <r>
    <s v="Reykjavík"/>
    <s v="Innri - Múli"/>
    <n v="451"/>
    <x v="19"/>
    <s v="Vestfirðir"/>
    <x v="7"/>
    <x v="3"/>
    <s v="Sala utan svæðis - flj."/>
    <n v="1064"/>
    <n v="0.92036000000000007"/>
    <x v="1"/>
    <x v="0"/>
    <s v="Innanlands"/>
    <m/>
  </r>
  <r>
    <s v="Reykjavík"/>
    <s v="Innri - Múli"/>
    <n v="451"/>
    <x v="19"/>
    <s v="Vestfirðir"/>
    <x v="10"/>
    <x v="3"/>
    <s v="Sala utan svæðis - flj."/>
    <n v="155409"/>
    <n v="134.428785"/>
    <x v="1"/>
    <x v="2"/>
    <s v="Innanlands"/>
    <m/>
  </r>
  <r>
    <s v="Söludælur"/>
    <s v="Flókalundur"/>
    <n v="451"/>
    <x v="19"/>
    <s v="Vestfirðir"/>
    <x v="1"/>
    <x v="0"/>
    <s v="Sala innan svæðis - flj."/>
    <n v="101878"/>
    <n v="76.408500000000004"/>
    <x v="1"/>
    <x v="0"/>
    <s v="Innanlands"/>
    <m/>
  </r>
  <r>
    <s v="Söludælur"/>
    <s v="Flókalundur"/>
    <n v="451"/>
    <x v="19"/>
    <s v="Vestfirðir"/>
    <x v="7"/>
    <x v="3"/>
    <s v="Sala innan svæðis - flj."/>
    <n v="57730"/>
    <n v="49.936449999999994"/>
    <x v="1"/>
    <x v="0"/>
    <s v="Innanlands"/>
    <m/>
  </r>
  <r>
    <s v="Söludælur"/>
    <s v="Innri - Múli"/>
    <n v="451"/>
    <x v="19"/>
    <s v="Vestfirðir"/>
    <x v="1"/>
    <x v="0"/>
    <s v="Sala innan svæðis - flj."/>
    <n v="17990"/>
    <n v="13.4925"/>
    <x v="1"/>
    <x v="0"/>
    <s v="Innanlands"/>
    <m/>
  </r>
  <r>
    <s v="Söludælur"/>
    <s v="Innri - Múli"/>
    <n v="451"/>
    <x v="19"/>
    <s v="Vestfirðir"/>
    <x v="7"/>
    <x v="3"/>
    <s v="Sala innan svæðis - flj."/>
    <n v="22364"/>
    <n v="19.344860000000001"/>
    <x v="1"/>
    <x v="0"/>
    <s v="Innanlands"/>
    <m/>
  </r>
  <r>
    <s v="Söludælur"/>
    <s v="Tálknafjörður"/>
    <n v="460"/>
    <x v="19"/>
    <s v="Vestfirðir"/>
    <x v="0"/>
    <x v="0"/>
    <s v="Sala innan svæðis - flj."/>
    <n v="101799"/>
    <n v="76.349249999999998"/>
    <x v="0"/>
    <x v="0"/>
    <s v="Innanlands"/>
    <m/>
  </r>
  <r>
    <s v="Ísafjörður"/>
    <s v="Tálknafjörður"/>
    <n v="460"/>
    <x v="19"/>
    <s v="Vestfirðir"/>
    <x v="6"/>
    <x v="3"/>
    <s v="Sala utan svæðis - flj."/>
    <n v="121531"/>
    <n v="105.124315"/>
    <x v="9"/>
    <x v="2"/>
    <s v="Innanlands"/>
    <m/>
  </r>
  <r>
    <s v="Patreksfjörður"/>
    <s v="Tálknafjörður"/>
    <n v="460"/>
    <x v="19"/>
    <s v="Vestfirðir"/>
    <x v="6"/>
    <x v="3"/>
    <s v="Sala utan svæðis - flj."/>
    <n v="14217"/>
    <n v="12.297705000000001"/>
    <x v="9"/>
    <x v="3"/>
    <s v="Innanlands"/>
    <m/>
  </r>
  <r>
    <s v="Söludælur"/>
    <s v="Tálknafjörður"/>
    <n v="460"/>
    <x v="19"/>
    <s v="Vestfirðir"/>
    <x v="7"/>
    <x v="3"/>
    <s v="Sala innan svæðis - flj."/>
    <n v="144914"/>
    <n v="125.35061"/>
    <x v="0"/>
    <x v="0"/>
    <s v="Innanlands"/>
    <m/>
  </r>
  <r>
    <s v="Reykjavík"/>
    <s v="Tálknafjörður"/>
    <n v="460"/>
    <x v="19"/>
    <s v="Vestfirðir"/>
    <x v="6"/>
    <x v="3"/>
    <s v="Sala utan svæðis - flj."/>
    <n v="167224"/>
    <n v="144.64876000000001"/>
    <x v="9"/>
    <x v="3"/>
    <s v="Innanlands"/>
    <m/>
  </r>
  <r>
    <s v="Ísafjörður"/>
    <s v="Bíldudalur"/>
    <n v="465"/>
    <x v="19"/>
    <s v="Vestfirðir"/>
    <x v="6"/>
    <x v="3"/>
    <s v="Sala utan svæðis - flj."/>
    <n v="202276"/>
    <n v="174.96874"/>
    <x v="9"/>
    <x v="2"/>
    <s v="Innanlands"/>
    <m/>
  </r>
  <r>
    <s v="Patreksfjörður"/>
    <s v="Bíldudalur"/>
    <n v="465"/>
    <x v="19"/>
    <s v="Vestfirðir"/>
    <x v="6"/>
    <x v="3"/>
    <s v="Sala utan svæðis - flj."/>
    <n v="159477"/>
    <n v="137.94760500000001"/>
    <x v="9"/>
    <x v="3"/>
    <s v="Innanlands"/>
    <m/>
  </r>
  <r>
    <s v="Söludælur"/>
    <s v="Tálknafjörður"/>
    <n v="460"/>
    <x v="19"/>
    <s v="Vestfirðir"/>
    <x v="0"/>
    <x v="0"/>
    <s v="Sala innan svæðis - flj."/>
    <n v="102972"/>
    <n v="77.228999999999999"/>
    <x v="3"/>
    <x v="0"/>
    <s v="Innanlands"/>
    <m/>
  </r>
  <r>
    <s v="Söludælur"/>
    <s v="Tálknafjörður"/>
    <n v="460"/>
    <x v="19"/>
    <s v="Vestfirðir"/>
    <x v="7"/>
    <x v="3"/>
    <s v="Sala innan svæðis - flj."/>
    <n v="135717"/>
    <n v="117.395205"/>
    <x v="3"/>
    <x v="0"/>
    <s v="Innanlands"/>
    <m/>
  </r>
  <r>
    <s v="Reykjavík"/>
    <s v="Bíldudalur"/>
    <n v="465"/>
    <x v="19"/>
    <s v="Vestfirðir"/>
    <x v="6"/>
    <x v="3"/>
    <s v="Sala utan svæðis - flj."/>
    <n v="107289"/>
    <n v="92.804985000000002"/>
    <x v="9"/>
    <x v="2"/>
    <s v="Innanlands"/>
    <m/>
  </r>
  <r>
    <s v="Ísafjörður"/>
    <s v="Tálknafjörður"/>
    <n v="460"/>
    <x v="19"/>
    <s v="Vestfirðir"/>
    <x v="7"/>
    <x v="3"/>
    <s v="Sala utan svæðis - flj."/>
    <n v="254"/>
    <n v="0.21971000000000002"/>
    <x v="5"/>
    <x v="0"/>
    <s v="Innanlands"/>
    <m/>
  </r>
  <r>
    <s v="Söludælur"/>
    <s v="Tálknafjörður"/>
    <n v="460"/>
    <x v="19"/>
    <s v="Vestfirðir"/>
    <x v="7"/>
    <x v="3"/>
    <s v="Sala ekki flutningsjöfnuð"/>
    <n v="0"/>
    <n v="0"/>
    <x v="1"/>
    <x v="0"/>
    <s v="Millilanda"/>
    <m/>
  </r>
  <r>
    <s v="Söludælur"/>
    <s v="Patreksfjörður"/>
    <n v="450"/>
    <x v="19"/>
    <s v="Vestfirðir"/>
    <x v="6"/>
    <x v="3"/>
    <s v="Sala innan svæðis - flj."/>
    <n v="42797"/>
    <n v="37.019404999999999"/>
    <x v="7"/>
    <x v="0"/>
    <s v="Innanlands"/>
    <m/>
  </r>
  <r>
    <s v="Söludælur"/>
    <s v="Tálknafjörður"/>
    <n v="460"/>
    <x v="19"/>
    <s v="Vestfirðir"/>
    <x v="1"/>
    <x v="0"/>
    <s v="Sala innan svæðis - flj."/>
    <n v="52212"/>
    <n v="39.158999999999999"/>
    <x v="5"/>
    <x v="0"/>
    <s v="Innanlands"/>
    <m/>
  </r>
  <r>
    <s v="Söludælur"/>
    <s v="Tálknafjörður"/>
    <n v="460"/>
    <x v="19"/>
    <s v="Vestfirðir"/>
    <x v="0"/>
    <x v="0"/>
    <s v="Sala innan svæðis - flj."/>
    <n v="39963"/>
    <n v="29.972249999999999"/>
    <x v="5"/>
    <x v="0"/>
    <s v="Innanlands"/>
    <m/>
  </r>
  <r>
    <s v="Söludælur"/>
    <s v="Tálknafjörður"/>
    <n v="460"/>
    <x v="19"/>
    <s v="Vestfirðir"/>
    <x v="7"/>
    <x v="3"/>
    <s v="Sala innan svæðis - flj."/>
    <n v="126231"/>
    <n v="109.189815"/>
    <x v="5"/>
    <x v="0"/>
    <s v="Innanlands"/>
    <m/>
  </r>
  <r>
    <s v="Patreksfjörður"/>
    <s v="Patreksfjörður"/>
    <n v="450"/>
    <x v="19"/>
    <s v="Vestfirðir"/>
    <x v="6"/>
    <x v="3"/>
    <s v="Sala innan svæðis - flj."/>
    <n v="430192"/>
    <n v="372.11608000000001"/>
    <x v="7"/>
    <x v="3"/>
    <s v="Innanlands"/>
    <m/>
  </r>
  <r>
    <s v="Reykjavík"/>
    <s v="Patreksfjörður"/>
    <n v="450"/>
    <x v="19"/>
    <s v="Vestfirðir"/>
    <x v="6"/>
    <x v="3"/>
    <s v="Sala utan svæðis - flj."/>
    <n v="183082"/>
    <n v="158.36592999999999"/>
    <x v="7"/>
    <x v="3"/>
    <s v="Innanlands"/>
    <m/>
  </r>
  <r>
    <s v="Patreksfjörður"/>
    <s v="Innri - Múli"/>
    <n v="451"/>
    <x v="19"/>
    <s v="Vestfirðir"/>
    <x v="6"/>
    <x v="3"/>
    <s v="Sala utan svæðis - flj."/>
    <n v="4563"/>
    <n v="3.9469949999999998"/>
    <x v="7"/>
    <x v="3"/>
    <s v="Innanlands"/>
    <m/>
  </r>
  <r>
    <s v="Söludælur"/>
    <s v="Tálknafjörður"/>
    <n v="460"/>
    <x v="19"/>
    <s v="Vestfirðir"/>
    <x v="1"/>
    <x v="0"/>
    <s v="Sala innan svæðis - flj."/>
    <n v="94794"/>
    <n v="71.095500000000001"/>
    <x v="7"/>
    <x v="0"/>
    <s v="Innanlands"/>
    <m/>
  </r>
  <r>
    <s v="Söludælur"/>
    <s v="Tálknafjörður"/>
    <n v="460"/>
    <x v="19"/>
    <s v="Vestfirðir"/>
    <x v="7"/>
    <x v="3"/>
    <s v="Sala innan svæðis - flj."/>
    <n v="118192"/>
    <n v="102.23608"/>
    <x v="7"/>
    <x v="0"/>
    <s v="Innanlands"/>
    <m/>
  </r>
  <r>
    <s v="Reykjavík"/>
    <s v="Flókalundur"/>
    <n v="451"/>
    <x v="19"/>
    <s v="Vestfirðir"/>
    <x v="6"/>
    <x v="3"/>
    <s v="Sala utan svæðis - flj."/>
    <n v="32450"/>
    <n v="28.06925"/>
    <x v="7"/>
    <x v="3"/>
    <s v="Innanlands"/>
    <m/>
  </r>
  <r>
    <s v="Reykjavík"/>
    <s v="Innri - Múli"/>
    <n v="451"/>
    <x v="19"/>
    <s v="Vestfirðir"/>
    <x v="6"/>
    <x v="3"/>
    <s v="Sala utan svæðis - flj."/>
    <n v="26578"/>
    <n v="22.98997"/>
    <x v="7"/>
    <x v="3"/>
    <s v="Innanlands"/>
    <m/>
  </r>
  <r>
    <s v="Söludælur"/>
    <s v="Tálknafjörður"/>
    <n v="460"/>
    <x v="19"/>
    <s v="Vestfirðir"/>
    <x v="1"/>
    <x v="0"/>
    <s v="Sala innan svæðis - flj."/>
    <n v="94829"/>
    <n v="71.121750000000006"/>
    <x v="9"/>
    <x v="0"/>
    <s v="Innanlands"/>
    <m/>
  </r>
  <r>
    <s v="Söludælur"/>
    <s v="Tálknafjörður"/>
    <n v="460"/>
    <x v="19"/>
    <s v="Vestfirðir"/>
    <x v="7"/>
    <x v="3"/>
    <s v="Sala innan svæðis - flj."/>
    <n v="123271"/>
    <n v="106.62941499999999"/>
    <x v="9"/>
    <x v="0"/>
    <s v="Innanlands"/>
    <m/>
  </r>
  <r>
    <s v="Ísafjörður"/>
    <s v="Tálknafjörður"/>
    <n v="460"/>
    <x v="19"/>
    <s v="Vestfirðir"/>
    <x v="6"/>
    <x v="3"/>
    <s v="Sala utan svæðis - flj."/>
    <n v="174555"/>
    <n v="150.99007500000002"/>
    <x v="7"/>
    <x v="3"/>
    <s v="Innanlands"/>
    <m/>
  </r>
  <r>
    <s v="Patreksfjörður"/>
    <s v="Tálknafjörður"/>
    <n v="460"/>
    <x v="19"/>
    <s v="Vestfirðir"/>
    <x v="6"/>
    <x v="3"/>
    <s v="Sala utan svæðis - flj."/>
    <n v="3007"/>
    <n v="2.6010549999999997"/>
    <x v="7"/>
    <x v="3"/>
    <s v="Innanlands"/>
    <m/>
  </r>
  <r>
    <s v="Reykjavík"/>
    <s v="Tálknafjörður"/>
    <n v="460"/>
    <x v="19"/>
    <s v="Vestfirðir"/>
    <x v="6"/>
    <x v="3"/>
    <s v="Sala utan svæðis - flj."/>
    <n v="235335"/>
    <n v="203.564775"/>
    <x v="7"/>
    <x v="2"/>
    <s v="Innanlands"/>
    <m/>
  </r>
  <r>
    <s v="Reykjavík"/>
    <s v="Tálknafjörður"/>
    <n v="460"/>
    <x v="19"/>
    <s v="Vestfirðir"/>
    <x v="10"/>
    <x v="3"/>
    <s v="Sala utan svæðis - flj."/>
    <n v="117610"/>
    <n v="101.73264999999999"/>
    <x v="10"/>
    <x v="2"/>
    <s v="Innanlands"/>
    <m/>
  </r>
  <r>
    <s v="Söludælur"/>
    <s v="Tálknafjörður"/>
    <n v="460"/>
    <x v="19"/>
    <s v="Vestfirðir"/>
    <x v="1"/>
    <x v="0"/>
    <s v="Sala innan svæðis - flj."/>
    <n v="102962"/>
    <n v="77.221500000000006"/>
    <x v="10"/>
    <x v="0"/>
    <s v="Innanlands"/>
    <m/>
  </r>
  <r>
    <s v="Söludælur"/>
    <s v="Tálknafjörður"/>
    <n v="460"/>
    <x v="19"/>
    <s v="Vestfirðir"/>
    <x v="7"/>
    <x v="3"/>
    <s v="Sala innan svæðis - flj."/>
    <n v="128931"/>
    <n v="111.52531500000001"/>
    <x v="10"/>
    <x v="0"/>
    <s v="Innanlands"/>
    <m/>
  </r>
  <r>
    <s v="Ísafjörður"/>
    <s v="Bíldudalur"/>
    <n v="465"/>
    <x v="19"/>
    <s v="Vestfirðir"/>
    <x v="6"/>
    <x v="3"/>
    <s v="Sala utan svæðis - flj."/>
    <n v="216854"/>
    <n v="187.57871"/>
    <x v="7"/>
    <x v="2"/>
    <s v="Innanlands"/>
    <m/>
  </r>
  <r>
    <s v="Patreksfjörður"/>
    <s v="Bíldudalur"/>
    <n v="465"/>
    <x v="19"/>
    <s v="Vestfirðir"/>
    <x v="6"/>
    <x v="3"/>
    <s v="Sala utan svæðis - flj."/>
    <n v="100108"/>
    <n v="86.593419999999995"/>
    <x v="7"/>
    <x v="3"/>
    <s v="Innanlands"/>
    <m/>
  </r>
  <r>
    <s v="Reykjavík"/>
    <s v="Bíldudalur"/>
    <n v="465"/>
    <x v="19"/>
    <s v="Vestfirðir"/>
    <x v="6"/>
    <x v="3"/>
    <s v="Sala utan svæðis - flj."/>
    <n v="742439"/>
    <n v="642.20973500000002"/>
    <x v="7"/>
    <x v="3"/>
    <s v="Innanlands"/>
    <m/>
  </r>
  <r>
    <s v="Reykjavík"/>
    <s v="Tálknafjörður"/>
    <n v="460"/>
    <x v="19"/>
    <s v="Vestfirðir"/>
    <x v="10"/>
    <x v="3"/>
    <s v="Sala utan svæðis - flj."/>
    <n v="299478"/>
    <n v="259.04847000000001"/>
    <x v="8"/>
    <x v="2"/>
    <s v="Innanlands"/>
    <m/>
  </r>
  <r>
    <s v="Söludælur"/>
    <s v="Tálknafjörður"/>
    <n v="460"/>
    <x v="19"/>
    <s v="Vestfirðir"/>
    <x v="1"/>
    <x v="0"/>
    <s v="Sala innan svæðis - flj."/>
    <n v="100849"/>
    <n v="75.636750000000006"/>
    <x v="8"/>
    <x v="0"/>
    <s v="Innanlands"/>
    <m/>
  </r>
  <r>
    <s v="Söludælur"/>
    <s v="Tálknafjörður"/>
    <n v="460"/>
    <x v="19"/>
    <s v="Vestfirðir"/>
    <x v="7"/>
    <x v="3"/>
    <s v="Sala innan svæðis - flj."/>
    <n v="117634"/>
    <n v="101.75341"/>
    <x v="8"/>
    <x v="0"/>
    <s v="Innanlands"/>
    <m/>
  </r>
  <r>
    <s v="Söludælur"/>
    <s v="Patreksfjörður"/>
    <n v="450"/>
    <x v="19"/>
    <s v="Vestfirðir"/>
    <x v="6"/>
    <x v="3"/>
    <s v="Sala innan svæðis - flj."/>
    <n v="70803"/>
    <n v="61.244595000000004"/>
    <x v="5"/>
    <x v="0"/>
    <s v="Innanlands"/>
    <m/>
  </r>
  <r>
    <s v="Söludælur"/>
    <s v="Flókalundur"/>
    <n v="451"/>
    <x v="19"/>
    <s v="Vestfirðir"/>
    <x v="6"/>
    <x v="3"/>
    <s v="Sala innan svæðis - flj."/>
    <n v="1093"/>
    <n v="0.94544499999999998"/>
    <x v="5"/>
    <x v="0"/>
    <s v="Innanlands"/>
    <m/>
  </r>
  <r>
    <s v="Akureyri"/>
    <s v="Patreksfjörður"/>
    <n v="450"/>
    <x v="19"/>
    <s v="Vestfirðir"/>
    <x v="6"/>
    <x v="3"/>
    <s v="Sala utan svæðis - flj."/>
    <n v="790"/>
    <n v="0.68335000000000001"/>
    <x v="5"/>
    <x v="3"/>
    <s v="Innanlands"/>
    <m/>
  </r>
  <r>
    <s v="Reykjavík"/>
    <s v="Tálknafjörður"/>
    <n v="460"/>
    <x v="19"/>
    <s v="Vestfirðir"/>
    <x v="7"/>
    <x v="3"/>
    <s v="Sala innan svæðis - flj."/>
    <n v="8401"/>
    <n v="7.2668650000000001"/>
    <x v="6"/>
    <x v="0"/>
    <s v="Innanlands"/>
    <m/>
  </r>
  <r>
    <s v="Reykjavík"/>
    <s v="Tálknafjörður"/>
    <n v="460"/>
    <x v="19"/>
    <s v="Vestfirðir"/>
    <x v="10"/>
    <x v="3"/>
    <s v="Sala utan svæðis - flj."/>
    <n v="213392"/>
    <n v="184.58408"/>
    <x v="6"/>
    <x v="2"/>
    <s v="Innanlands"/>
    <m/>
  </r>
  <r>
    <s v="Ísafjörður"/>
    <s v="Patreksfjörður"/>
    <n v="450"/>
    <x v="19"/>
    <s v="Vestfirðir"/>
    <x v="6"/>
    <x v="3"/>
    <s v="Sala utan svæðis - flj."/>
    <n v="39515"/>
    <n v="34.180475000000001"/>
    <x v="5"/>
    <x v="3"/>
    <s v="Innanlands"/>
    <m/>
  </r>
  <r>
    <s v="Patreksfjörður"/>
    <s v="Patreksfjörður"/>
    <n v="450"/>
    <x v="19"/>
    <s v="Vestfirðir"/>
    <x v="6"/>
    <x v="3"/>
    <s v="Sala innan svæðis - flj."/>
    <n v="312147"/>
    <n v="270.00715499999995"/>
    <x v="5"/>
    <x v="3"/>
    <s v="Innanlands"/>
    <m/>
  </r>
  <r>
    <s v="Söludælur"/>
    <s v="Tálknafjörður"/>
    <n v="460"/>
    <x v="19"/>
    <s v="Vestfirðir"/>
    <x v="6"/>
    <x v="3"/>
    <s v="Sala innan svæðis - flj."/>
    <n v="17338"/>
    <n v="14.997369999999998"/>
    <x v="5"/>
    <x v="0"/>
    <s v="Innanlands"/>
    <m/>
  </r>
  <r>
    <s v="Söludælur"/>
    <s v="Tálknafjörður"/>
    <n v="460"/>
    <x v="19"/>
    <s v="Vestfirðir"/>
    <x v="1"/>
    <x v="0"/>
    <s v="Sala innan svæðis - flj."/>
    <n v="96098"/>
    <n v="72.073499999999996"/>
    <x v="6"/>
    <x v="0"/>
    <s v="Innanlands"/>
    <m/>
  </r>
  <r>
    <s v="Söludælur"/>
    <s v="Tálknafjörður"/>
    <n v="460"/>
    <x v="19"/>
    <s v="Vestfirðir"/>
    <x v="7"/>
    <x v="3"/>
    <s v="Sala innan svæðis - flj."/>
    <n v="102519"/>
    <n v="88.678934999999996"/>
    <x v="6"/>
    <x v="0"/>
    <s v="Innanlands"/>
    <m/>
  </r>
  <r>
    <s v="Reykjavík"/>
    <s v="Patreksfjörður"/>
    <n v="450"/>
    <x v="19"/>
    <s v="Vestfirðir"/>
    <x v="6"/>
    <x v="3"/>
    <s v="Sala utan svæðis - flj."/>
    <n v="117303"/>
    <n v="101.467095"/>
    <x v="5"/>
    <x v="3"/>
    <s v="Innanlands"/>
    <m/>
  </r>
  <r>
    <s v="Reykjavík"/>
    <s v="Tálknafjörður"/>
    <n v="460"/>
    <x v="19"/>
    <s v="Vestfirðir"/>
    <x v="9"/>
    <x v="3"/>
    <s v="Sala utan svæðis - flj."/>
    <n v="0"/>
    <n v="0"/>
    <x v="4"/>
    <x v="2"/>
    <s v="Innanlands"/>
    <m/>
  </r>
  <r>
    <s v="Reykjavík"/>
    <s v="Tálknafjörður"/>
    <n v="460"/>
    <x v="19"/>
    <s v="Vestfirðir"/>
    <x v="10"/>
    <x v="3"/>
    <s v="Sala utan svæðis - flj."/>
    <n v="283519"/>
    <n v="245.24393499999999"/>
    <x v="4"/>
    <x v="2"/>
    <s v="Innanlands"/>
    <m/>
  </r>
  <r>
    <s v="Patreksfjörður"/>
    <s v="Innri - Múli"/>
    <n v="451"/>
    <x v="19"/>
    <s v="Vestfirðir"/>
    <x v="6"/>
    <x v="3"/>
    <s v="Sala utan svæðis - flj."/>
    <n v="3955"/>
    <n v="3.4210749999999996"/>
    <x v="5"/>
    <x v="3"/>
    <s v="Innanlands"/>
    <m/>
  </r>
  <r>
    <s v="Reykjavík"/>
    <s v="Flókalundur"/>
    <n v="451"/>
    <x v="19"/>
    <s v="Vestfirðir"/>
    <x v="6"/>
    <x v="3"/>
    <s v="Sala utan svæðis - flj."/>
    <n v="19078"/>
    <n v="16.502470000000002"/>
    <x v="5"/>
    <x v="3"/>
    <s v="Innanlands"/>
    <m/>
  </r>
  <r>
    <s v="Söludælur"/>
    <s v="Tálknafjörður"/>
    <n v="460"/>
    <x v="19"/>
    <s v="Vestfirðir"/>
    <x v="1"/>
    <x v="0"/>
    <s v="Sala innan svæðis - flj."/>
    <n v="104982"/>
    <n v="78.736500000000007"/>
    <x v="4"/>
    <x v="0"/>
    <s v="Innanlands"/>
    <m/>
  </r>
  <r>
    <s v="Söludælur"/>
    <s v="Tálknafjörður"/>
    <n v="460"/>
    <x v="19"/>
    <s v="Vestfirðir"/>
    <x v="7"/>
    <x v="3"/>
    <s v="Sala innan svæðis - flj."/>
    <n v="105618"/>
    <n v="91.359569999999991"/>
    <x v="4"/>
    <x v="0"/>
    <s v="Innanlands"/>
    <m/>
  </r>
  <r>
    <s v="Reykjavík"/>
    <s v="Innri - Múli"/>
    <n v="451"/>
    <x v="19"/>
    <s v="Vestfirðir"/>
    <x v="6"/>
    <x v="3"/>
    <s v="Sala utan svæðis - flj."/>
    <n v="33525"/>
    <n v="28.999124999999999"/>
    <x v="5"/>
    <x v="3"/>
    <s v="Innanlands"/>
    <m/>
  </r>
  <r>
    <s v="Akureyri"/>
    <s v="Tálknafjörður"/>
    <n v="460"/>
    <x v="19"/>
    <s v="Vestfirðir"/>
    <x v="6"/>
    <x v="3"/>
    <s v="Sala utan svæðis - flj."/>
    <n v="1000"/>
    <n v="0.86499999999999999"/>
    <x v="5"/>
    <x v="3"/>
    <s v="Innanlands"/>
    <m/>
  </r>
  <r>
    <s v="Ísafjörður"/>
    <s v="Tálknafjörður"/>
    <n v="460"/>
    <x v="19"/>
    <s v="Vestfirðir"/>
    <x v="6"/>
    <x v="3"/>
    <s v="Sala utan svæðis - flj."/>
    <n v="88810"/>
    <n v="76.820650000000001"/>
    <x v="5"/>
    <x v="3"/>
    <s v="Innanlands"/>
    <m/>
  </r>
  <r>
    <s v="Reykjavík"/>
    <s v="Tálknafjörður"/>
    <n v="460"/>
    <x v="19"/>
    <s v="Vestfirðir"/>
    <x v="7"/>
    <x v="3"/>
    <s v="Sala innan svæðis - flj."/>
    <n v="0"/>
    <n v="0"/>
    <x v="2"/>
    <x v="0"/>
    <s v="Innanlands"/>
    <m/>
  </r>
  <r>
    <s v="Reykjavík"/>
    <s v="Tálknafjörður"/>
    <n v="460"/>
    <x v="19"/>
    <s v="Vestfirðir"/>
    <x v="9"/>
    <x v="3"/>
    <s v="Sala utan svæðis - flj."/>
    <n v="0"/>
    <n v="0"/>
    <x v="2"/>
    <x v="2"/>
    <s v="Innanlands"/>
    <m/>
  </r>
  <r>
    <s v="Reykjavík"/>
    <s v="Tálknafjörður"/>
    <n v="460"/>
    <x v="19"/>
    <s v="Vestfirðir"/>
    <x v="10"/>
    <x v="3"/>
    <s v="Sala utan svæðis - flj."/>
    <n v="367153"/>
    <n v="317.58734499999997"/>
    <x v="2"/>
    <x v="2"/>
    <s v="Innanlands"/>
    <m/>
  </r>
  <r>
    <s v="Söludælur"/>
    <s v="Tálknafjörður"/>
    <n v="460"/>
    <x v="19"/>
    <s v="Vestfirðir"/>
    <x v="1"/>
    <x v="0"/>
    <s v="Sala innan svæðis - flj."/>
    <n v="110400"/>
    <n v="82.8"/>
    <x v="2"/>
    <x v="0"/>
    <s v="Innanlands"/>
    <m/>
  </r>
  <r>
    <s v="Söludælur"/>
    <s v="Tálknafjörður"/>
    <n v="460"/>
    <x v="19"/>
    <s v="Vestfirðir"/>
    <x v="7"/>
    <x v="3"/>
    <s v="Sala innan svæðis - flj."/>
    <n v="98806"/>
    <n v="85.467190000000002"/>
    <x v="2"/>
    <x v="0"/>
    <s v="Innanlands"/>
    <m/>
  </r>
  <r>
    <s v="Patreksfjörður"/>
    <s v="Tálknafjörður"/>
    <n v="460"/>
    <x v="19"/>
    <s v="Vestfirðir"/>
    <x v="6"/>
    <x v="3"/>
    <s v="Sala utan svæðis - flj."/>
    <n v="976"/>
    <n v="0.84423999999999999"/>
    <x v="5"/>
    <x v="3"/>
    <s v="Innanlands"/>
    <m/>
  </r>
  <r>
    <s v="Reykjavík"/>
    <s v="Tálknafjörður"/>
    <n v="460"/>
    <x v="19"/>
    <s v="Vestfirðir"/>
    <x v="6"/>
    <x v="3"/>
    <s v="Sala utan svæðis - flj."/>
    <n v="236972"/>
    <n v="204.98078000000001"/>
    <x v="5"/>
    <x v="2"/>
    <s v="Innanlands"/>
    <m/>
  </r>
  <r>
    <s v="Akureyri"/>
    <s v="Bíldudalur"/>
    <n v="465"/>
    <x v="19"/>
    <s v="Vestfirðir"/>
    <x v="6"/>
    <x v="3"/>
    <s v="Sala utan svæðis - flj."/>
    <n v="16906"/>
    <n v="14.62369"/>
    <x v="5"/>
    <x v="3"/>
    <s v="Innanlands"/>
    <m/>
  </r>
  <r>
    <s v="Reykjavík"/>
    <s v="Tálknafjörður"/>
    <n v="460"/>
    <x v="19"/>
    <s v="Vestfirðir"/>
    <x v="1"/>
    <x v="0"/>
    <s v="Sala innan svæðis - flj."/>
    <n v="-1"/>
    <n v="0"/>
    <x v="1"/>
    <x v="0"/>
    <s v="Innanlands"/>
    <m/>
  </r>
  <r>
    <s v="Reykjavík"/>
    <s v="Tálknafjörður"/>
    <n v="460"/>
    <x v="19"/>
    <s v="Vestfirðir"/>
    <x v="1"/>
    <x v="0"/>
    <s v="Sala utan svæðis - flj."/>
    <n v="10078"/>
    <n v="7.5585000000000004"/>
    <x v="1"/>
    <x v="0"/>
    <s v="Innanlands"/>
    <m/>
  </r>
  <r>
    <s v="Reykjavík"/>
    <s v="Tálknafjörður"/>
    <n v="460"/>
    <x v="19"/>
    <s v="Vestfirðir"/>
    <x v="7"/>
    <x v="3"/>
    <s v="Sala utan svæðis - flj."/>
    <n v="53619"/>
    <n v="46.380434999999999"/>
    <x v="1"/>
    <x v="0"/>
    <s v="Innanlands"/>
    <m/>
  </r>
  <r>
    <s v="Reykjavík"/>
    <s v="Tálknafjörður"/>
    <n v="460"/>
    <x v="19"/>
    <s v="Vestfirðir"/>
    <x v="10"/>
    <x v="3"/>
    <s v="Sala utan svæðis - flj."/>
    <n v="354439"/>
    <n v="306.58973499999996"/>
    <x v="1"/>
    <x v="2"/>
    <s v="Innanlands"/>
    <m/>
  </r>
  <r>
    <s v="Reykjavík"/>
    <s v="Tálknafjörður"/>
    <n v="460"/>
    <x v="19"/>
    <s v="Vestfirðir"/>
    <x v="9"/>
    <x v="3"/>
    <s v="Sala ekki flutningsjöfnuð"/>
    <n v="20034"/>
    <n v="17.329409999999999"/>
    <x v="3"/>
    <x v="2"/>
    <s v="Millilanda"/>
    <m/>
  </r>
  <r>
    <s v="Reykjavík"/>
    <s v="Tálknafjörður"/>
    <n v="460"/>
    <x v="19"/>
    <s v="Vestfirðir"/>
    <x v="9"/>
    <x v="3"/>
    <s v="Sala ekki flutningsjöfnuð"/>
    <n v="10013"/>
    <n v="8.661245000000001"/>
    <x v="0"/>
    <x v="2"/>
    <s v="Millilanda"/>
    <m/>
  </r>
  <r>
    <s v="Söludælur"/>
    <s v="Tálknafjörður"/>
    <n v="460"/>
    <x v="19"/>
    <s v="Vestfirðir"/>
    <x v="1"/>
    <x v="0"/>
    <s v="Sala innan svæðis - flj."/>
    <n v="95316"/>
    <n v="71.486999999999995"/>
    <x v="1"/>
    <x v="0"/>
    <s v="Innanlands"/>
    <m/>
  </r>
  <r>
    <s v="Söludælur"/>
    <s v="Tálknafjörður"/>
    <n v="460"/>
    <x v="19"/>
    <s v="Vestfirðir"/>
    <x v="7"/>
    <x v="3"/>
    <s v="Sala innan svæðis - flj."/>
    <n v="40518"/>
    <n v="35.048070000000003"/>
    <x v="1"/>
    <x v="0"/>
    <s v="Innanlands"/>
    <m/>
  </r>
  <r>
    <s v="Ísafjörður"/>
    <s v="Bíldudalur"/>
    <n v="465"/>
    <x v="19"/>
    <s v="Vestfirðir"/>
    <x v="6"/>
    <x v="3"/>
    <s v="Sala utan svæðis - flj."/>
    <n v="166073"/>
    <n v="143.65314499999999"/>
    <x v="5"/>
    <x v="2"/>
    <s v="Innanlands"/>
    <m/>
  </r>
  <r>
    <s v="Söludælur"/>
    <s v="Bíldudalur"/>
    <n v="465"/>
    <x v="19"/>
    <s v="Vestfirðir"/>
    <x v="1"/>
    <x v="0"/>
    <s v="Sala innan svæðis - flj."/>
    <n v="92386"/>
    <n v="69.289500000000004"/>
    <x v="0"/>
    <x v="0"/>
    <s v="Innanlands"/>
    <m/>
  </r>
  <r>
    <s v="Patreksfjörður"/>
    <s v="Bíldudalur"/>
    <n v="465"/>
    <x v="19"/>
    <s v="Vestfirðir"/>
    <x v="6"/>
    <x v="3"/>
    <s v="Sala utan svæðis - flj."/>
    <n v="33999"/>
    <n v="29.409134999999999"/>
    <x v="5"/>
    <x v="3"/>
    <s v="Innanlands"/>
    <m/>
  </r>
  <r>
    <s v="Reykjavík"/>
    <s v="Bíldudalur"/>
    <n v="465"/>
    <x v="19"/>
    <s v="Vestfirðir"/>
    <x v="7"/>
    <x v="3"/>
    <s v="Sala utan svæðis - flj."/>
    <n v="40738"/>
    <n v="35.238370000000003"/>
    <x v="0"/>
    <x v="0"/>
    <s v="Innanlands"/>
    <m/>
  </r>
  <r>
    <s v="Reykjavík"/>
    <s v="Bíldudalur"/>
    <n v="465"/>
    <x v="19"/>
    <s v="Vestfirðir"/>
    <x v="9"/>
    <x v="3"/>
    <s v="Sala utan svæðis - flj."/>
    <n v="80204"/>
    <n v="69.376460000000009"/>
    <x v="0"/>
    <x v="2"/>
    <s v="Innanlands"/>
    <m/>
  </r>
  <r>
    <s v="Reykjavík"/>
    <s v="Bíldudalur"/>
    <n v="465"/>
    <x v="19"/>
    <s v="Vestfirðir"/>
    <x v="6"/>
    <x v="3"/>
    <s v="Sala utan svæðis - flj."/>
    <n v="889832"/>
    <n v="769.70467999999994"/>
    <x v="5"/>
    <x v="3"/>
    <s v="Innanlands"/>
    <m/>
  </r>
  <r>
    <s v="Söludælur"/>
    <s v="Bíldudalur"/>
    <n v="465"/>
    <x v="19"/>
    <s v="Vestfirðir"/>
    <x v="7"/>
    <x v="3"/>
    <s v="Sala innan svæðis - flj."/>
    <n v="153742"/>
    <n v="132.98683"/>
    <x v="0"/>
    <x v="0"/>
    <s v="Innanlands"/>
    <m/>
  </r>
  <r>
    <s v="Akureyri"/>
    <s v="Bíldudalur"/>
    <n v="465"/>
    <x v="19"/>
    <s v="Vestfirðir"/>
    <x v="9"/>
    <x v="3"/>
    <s v="Sala utan svæðis - flj."/>
    <n v="28316"/>
    <n v="24.49334"/>
    <x v="3"/>
    <x v="2"/>
    <s v="Innanlands"/>
    <m/>
  </r>
  <r>
    <s v="Söludælur"/>
    <s v="Bíldudalur"/>
    <n v="465"/>
    <x v="19"/>
    <s v="Vestfirðir"/>
    <x v="6"/>
    <x v="3"/>
    <s v="Sala innan svæðis - flj."/>
    <n v="22724"/>
    <n v="19.65626"/>
    <x v="5"/>
    <x v="0"/>
    <s v="Innanlands"/>
    <m/>
  </r>
  <r>
    <s v="Söludælur"/>
    <s v="Patreksfjörður"/>
    <n v="450"/>
    <x v="19"/>
    <s v="Vestfirðir"/>
    <x v="6"/>
    <x v="3"/>
    <s v="Sala innan svæðis - flj."/>
    <n v="31312"/>
    <n v="27.084880000000002"/>
    <x v="3"/>
    <x v="0"/>
    <s v="Innanlands"/>
    <m/>
  </r>
  <r>
    <s v="Akureyri"/>
    <s v="Patreksfjörður"/>
    <n v="450"/>
    <x v="19"/>
    <s v="Vestfirðir"/>
    <x v="6"/>
    <x v="3"/>
    <s v="Sala utan svæðis - flj."/>
    <n v="92559"/>
    <n v="80.063535000000002"/>
    <x v="3"/>
    <x v="3"/>
    <s v="Innanlands"/>
    <m/>
  </r>
  <r>
    <s v="Reykjavík"/>
    <s v="Bíldudalur"/>
    <n v="465"/>
    <x v="19"/>
    <s v="Vestfirðir"/>
    <x v="7"/>
    <x v="3"/>
    <s v="Sala utan svæðis - flj."/>
    <n v="27368"/>
    <n v="23.67332"/>
    <x v="3"/>
    <x v="0"/>
    <s v="Innanlands"/>
    <m/>
  </r>
  <r>
    <s v="Reykjavík"/>
    <s v="Bíldudalur"/>
    <n v="465"/>
    <x v="19"/>
    <s v="Vestfirðir"/>
    <x v="9"/>
    <x v="3"/>
    <s v="Sala utan svæðis - flj."/>
    <n v="1751"/>
    <n v="1.514615"/>
    <x v="3"/>
    <x v="2"/>
    <s v="Innanlands"/>
    <m/>
  </r>
  <r>
    <s v="Söludælur"/>
    <s v="Bíldudalur"/>
    <n v="465"/>
    <x v="19"/>
    <s v="Vestfirðir"/>
    <x v="1"/>
    <x v="0"/>
    <s v="Sala innan svæðis - flj."/>
    <n v="98032"/>
    <n v="73.524000000000001"/>
    <x v="3"/>
    <x v="0"/>
    <s v="Innanlands"/>
    <m/>
  </r>
  <r>
    <s v="Söludælur"/>
    <s v="Bíldudalur"/>
    <n v="465"/>
    <x v="19"/>
    <s v="Vestfirðir"/>
    <x v="7"/>
    <x v="3"/>
    <s v="Sala innan svæðis - flj."/>
    <n v="152453"/>
    <n v="131.87184500000001"/>
    <x v="3"/>
    <x v="0"/>
    <s v="Innanlands"/>
    <m/>
  </r>
  <r>
    <s v="Ísafjörður"/>
    <s v="Patreksfjörður"/>
    <n v="450"/>
    <x v="19"/>
    <s v="Vestfirðir"/>
    <x v="6"/>
    <x v="3"/>
    <s v="Sala utan svæðis - flj."/>
    <n v="81089"/>
    <n v="70.141985000000005"/>
    <x v="3"/>
    <x v="3"/>
    <s v="Innanlands"/>
    <m/>
  </r>
  <r>
    <s v="Patreksfjörður"/>
    <s v="Bíldudalur"/>
    <n v="465"/>
    <x v="19"/>
    <s v="Vestfirðir"/>
    <x v="10"/>
    <x v="3"/>
    <s v="Sala utan svæðis - flj."/>
    <n v="10046"/>
    <n v="8.6897899999999986"/>
    <x v="5"/>
    <x v="2"/>
    <s v="Innanlands"/>
    <m/>
  </r>
  <r>
    <s v="Patreksfjörður"/>
    <s v="Patreksfjörður"/>
    <n v="450"/>
    <x v="19"/>
    <s v="Vestfirðir"/>
    <x v="6"/>
    <x v="3"/>
    <s v="Sala innan svæðis - flj."/>
    <n v="286132"/>
    <n v="247.50417999999999"/>
    <x v="3"/>
    <x v="3"/>
    <s v="Innanlands"/>
    <m/>
  </r>
  <r>
    <s v="Reykjavík"/>
    <s v="Bíldudalur"/>
    <n v="465"/>
    <x v="19"/>
    <s v="Vestfirðir"/>
    <x v="7"/>
    <x v="3"/>
    <s v="Sala utan svæðis - flj."/>
    <n v="43600"/>
    <n v="37.713999999999999"/>
    <x v="5"/>
    <x v="0"/>
    <s v="Innanlands"/>
    <m/>
  </r>
  <r>
    <s v="Reykjavík"/>
    <s v="Bíldudalur"/>
    <n v="465"/>
    <x v="19"/>
    <s v="Vestfirðir"/>
    <x v="9"/>
    <x v="3"/>
    <s v="Sala utan svæðis - flj."/>
    <n v="17413"/>
    <n v="15.062244999999999"/>
    <x v="5"/>
    <x v="2"/>
    <s v="Innanlands"/>
    <m/>
  </r>
  <r>
    <s v="Reykjavík"/>
    <s v="Bíldudalur"/>
    <n v="465"/>
    <x v="19"/>
    <s v="Vestfirðir"/>
    <x v="10"/>
    <x v="3"/>
    <s v="Sala utan svæðis - flj."/>
    <n v="5492"/>
    <n v="4.7505800000000002"/>
    <x v="5"/>
    <x v="2"/>
    <s v="Innanlands"/>
    <m/>
  </r>
  <r>
    <s v="Reykjavík"/>
    <s v="Patreksfjörður"/>
    <n v="450"/>
    <x v="19"/>
    <s v="Vestfirðir"/>
    <x v="6"/>
    <x v="3"/>
    <s v="Sala utan svæðis - flj."/>
    <n v="9466"/>
    <n v="8.1880900000000008"/>
    <x v="3"/>
    <x v="3"/>
    <s v="Innanlands"/>
    <m/>
  </r>
  <r>
    <s v="Söludælur"/>
    <s v="Bíldudalur"/>
    <n v="465"/>
    <x v="19"/>
    <s v="Vestfirðir"/>
    <x v="1"/>
    <x v="0"/>
    <s v="Sala innan svæðis - flj."/>
    <n v="96638"/>
    <n v="72.478499999999997"/>
    <x v="5"/>
    <x v="0"/>
    <s v="Innanlands"/>
    <m/>
  </r>
  <r>
    <s v="Söludælur"/>
    <s v="Bíldudalur"/>
    <n v="465"/>
    <x v="19"/>
    <s v="Vestfirðir"/>
    <x v="7"/>
    <x v="3"/>
    <s v="Sala innan svæðis - flj."/>
    <n v="141082"/>
    <n v="122.03592999999999"/>
    <x v="5"/>
    <x v="0"/>
    <s v="Innanlands"/>
    <m/>
  </r>
  <r>
    <s v="Patreksfjörður"/>
    <s v="Patreksfjörður"/>
    <n v="450"/>
    <x v="19"/>
    <s v="Vestfirðir"/>
    <x v="6"/>
    <x v="3"/>
    <s v="Sala ekki flutningsjöfnuð"/>
    <n v="10013"/>
    <n v="8.661245000000001"/>
    <x v="3"/>
    <x v="3"/>
    <s v="Millilanda"/>
    <m/>
  </r>
  <r>
    <s v="Patreksfjörður"/>
    <s v="Innri - Múli"/>
    <n v="451"/>
    <x v="19"/>
    <s v="Vestfirðir"/>
    <x v="6"/>
    <x v="3"/>
    <s v="Sala utan svæðis - flj."/>
    <n v="21705"/>
    <n v="18.774825"/>
    <x v="3"/>
    <x v="3"/>
    <s v="Innanlands"/>
    <m/>
  </r>
  <r>
    <s v="Patreksfjörður"/>
    <s v="Bíldudalur"/>
    <n v="465"/>
    <x v="19"/>
    <s v="Vestfirðir"/>
    <x v="7"/>
    <x v="3"/>
    <s v="Sala utan svæðis - flj."/>
    <n v="2534"/>
    <n v="2.19191"/>
    <x v="7"/>
    <x v="0"/>
    <s v="Innanlands"/>
    <m/>
  </r>
  <r>
    <s v="Reykjavík"/>
    <s v="Flókalundur"/>
    <n v="451"/>
    <x v="19"/>
    <s v="Vestfirðir"/>
    <x v="6"/>
    <x v="3"/>
    <s v="Sala utan svæðis - flj."/>
    <n v="32926"/>
    <n v="28.480989999999998"/>
    <x v="3"/>
    <x v="3"/>
    <s v="Innanlands"/>
    <m/>
  </r>
  <r>
    <s v="Reykjavík"/>
    <s v="Bíldudalur"/>
    <n v="465"/>
    <x v="19"/>
    <s v="Vestfirðir"/>
    <x v="7"/>
    <x v="3"/>
    <s v="Sala utan svæðis - flj."/>
    <n v="26340"/>
    <n v="22.784099999999999"/>
    <x v="7"/>
    <x v="0"/>
    <s v="Innanlands"/>
    <m/>
  </r>
  <r>
    <s v="Reykjavík"/>
    <s v="Bíldudalur"/>
    <n v="465"/>
    <x v="19"/>
    <s v="Vestfirðir"/>
    <x v="10"/>
    <x v="3"/>
    <s v="Sala utan svæðis - flj."/>
    <n v="6572"/>
    <n v="5.6847799999999999"/>
    <x v="7"/>
    <x v="2"/>
    <s v="Innanlands"/>
    <m/>
  </r>
  <r>
    <s v="Söludælur"/>
    <s v="Bíldudalur"/>
    <n v="465"/>
    <x v="19"/>
    <s v="Vestfirðir"/>
    <x v="1"/>
    <x v="0"/>
    <s v="Sala innan svæðis - flj."/>
    <n v="117902"/>
    <n v="88.426500000000004"/>
    <x v="7"/>
    <x v="0"/>
    <s v="Innanlands"/>
    <m/>
  </r>
  <r>
    <s v="Söludælur"/>
    <s v="Bíldudalur"/>
    <n v="465"/>
    <x v="19"/>
    <s v="Vestfirðir"/>
    <x v="7"/>
    <x v="3"/>
    <s v="Sala innan svæðis - flj."/>
    <n v="171591"/>
    <n v="148.42621499999998"/>
    <x v="7"/>
    <x v="0"/>
    <s v="Innanlands"/>
    <m/>
  </r>
  <r>
    <s v="Reykjavík"/>
    <s v="Innri - Múli"/>
    <n v="451"/>
    <x v="19"/>
    <s v="Vestfirðir"/>
    <x v="6"/>
    <x v="3"/>
    <s v="Sala utan svæðis - flj."/>
    <n v="29539"/>
    <n v="25.551235000000002"/>
    <x v="3"/>
    <x v="3"/>
    <s v="Innanlands"/>
    <m/>
  </r>
  <r>
    <s v="Ísafjörður"/>
    <s v="Bíldudalur"/>
    <n v="465"/>
    <x v="19"/>
    <s v="Vestfirðir"/>
    <x v="9"/>
    <x v="3"/>
    <s v="Sala utan svæðis - flj."/>
    <n v="9133"/>
    <n v="7.9000450000000004"/>
    <x v="9"/>
    <x v="2"/>
    <s v="Innanlands"/>
    <m/>
  </r>
  <r>
    <s v="Patreksfjörður"/>
    <s v="Bíldudalur"/>
    <n v="465"/>
    <x v="19"/>
    <s v="Vestfirðir"/>
    <x v="7"/>
    <x v="3"/>
    <s v="Sala utan svæðis - flj."/>
    <n v="25412"/>
    <n v="21.981380000000001"/>
    <x v="9"/>
    <x v="0"/>
    <s v="Innanlands"/>
    <m/>
  </r>
  <r>
    <s v="Akureyri"/>
    <s v="Tálknafjörður"/>
    <n v="460"/>
    <x v="19"/>
    <s v="Vestfirðir"/>
    <x v="6"/>
    <x v="3"/>
    <s v="Sala utan svæðis - flj."/>
    <n v="4339"/>
    <n v="3.7532350000000001"/>
    <x v="3"/>
    <x v="3"/>
    <s v="Innanlands"/>
    <m/>
  </r>
  <r>
    <s v="Reykjavík"/>
    <s v="Bíldudalur"/>
    <n v="465"/>
    <x v="19"/>
    <s v="Vestfirðir"/>
    <x v="7"/>
    <x v="3"/>
    <s v="Sala utan svæðis - flj."/>
    <n v="3485"/>
    <n v="3.0145249999999999"/>
    <x v="9"/>
    <x v="0"/>
    <s v="Innanlands"/>
    <m/>
  </r>
  <r>
    <s v="Reykjavík"/>
    <s v="Bíldudalur"/>
    <n v="465"/>
    <x v="19"/>
    <s v="Vestfirðir"/>
    <x v="10"/>
    <x v="3"/>
    <s v="Sala utan svæðis - flj."/>
    <n v="10905"/>
    <n v="9.4328250000000011"/>
    <x v="9"/>
    <x v="2"/>
    <s v="Innanlands"/>
    <m/>
  </r>
  <r>
    <s v="Ísafjörður"/>
    <s v="Tálknafjörður"/>
    <n v="460"/>
    <x v="19"/>
    <s v="Vestfirðir"/>
    <x v="6"/>
    <x v="3"/>
    <s v="Sala utan svæðis - flj."/>
    <n v="54768"/>
    <n v="47.374319999999997"/>
    <x v="3"/>
    <x v="3"/>
    <s v="Innanlands"/>
    <m/>
  </r>
  <r>
    <s v="Reykjavík"/>
    <s v="Bíldudalur"/>
    <n v="465"/>
    <x v="19"/>
    <s v="Vestfirðir"/>
    <x v="9"/>
    <x v="3"/>
    <s v="Sala ekki flutningsjöfnuð"/>
    <n v="18230"/>
    <n v="15.76895"/>
    <x v="4"/>
    <x v="2"/>
    <s v="Millilanda"/>
    <m/>
  </r>
  <r>
    <s v="Söludælur"/>
    <s v="Bíldudalsflugvöllur"/>
    <n v="465"/>
    <x v="19"/>
    <s v="Vestfirðir"/>
    <x v="4"/>
    <x v="2"/>
    <s v="Sala innan svæðis - flj."/>
    <n v="7894"/>
    <n v="6.3941400000000002"/>
    <x v="9"/>
    <x v="1"/>
    <s v="Innanlands"/>
    <m/>
  </r>
  <r>
    <s v="Söludælur"/>
    <s v="Bíldudalur"/>
    <n v="465"/>
    <x v="19"/>
    <s v="Vestfirðir"/>
    <x v="1"/>
    <x v="0"/>
    <s v="Sala innan svæðis - flj."/>
    <n v="131192"/>
    <n v="98.394000000000005"/>
    <x v="9"/>
    <x v="0"/>
    <s v="Innanlands"/>
    <m/>
  </r>
  <r>
    <s v="Söludælur"/>
    <s v="Bíldudalur"/>
    <n v="465"/>
    <x v="19"/>
    <s v="Vestfirðir"/>
    <x v="7"/>
    <x v="3"/>
    <s v="Sala innan svæðis - flj."/>
    <n v="138056"/>
    <n v="119.41844"/>
    <x v="9"/>
    <x v="0"/>
    <s v="Innanlands"/>
    <m/>
  </r>
  <r>
    <s v="Patreksfjörður"/>
    <s v="Tálknafjörður"/>
    <n v="460"/>
    <x v="19"/>
    <s v="Vestfirðir"/>
    <x v="6"/>
    <x v="3"/>
    <s v="Sala utan svæðis - flj."/>
    <n v="28269"/>
    <n v="24.452685000000002"/>
    <x v="3"/>
    <x v="3"/>
    <s v="Innanlands"/>
    <m/>
  </r>
  <r>
    <s v="Reykjavík"/>
    <s v="Tálknafjörður"/>
    <n v="460"/>
    <x v="19"/>
    <s v="Vestfirðir"/>
    <x v="6"/>
    <x v="3"/>
    <s v="Sala utan svæðis - flj."/>
    <n v="223968"/>
    <n v="193.73232000000002"/>
    <x v="3"/>
    <x v="3"/>
    <s v="Innanlands"/>
    <m/>
  </r>
  <r>
    <s v="Akureyri"/>
    <s v="Bíldudalur"/>
    <n v="465"/>
    <x v="19"/>
    <s v="Vestfirðir"/>
    <x v="6"/>
    <x v="3"/>
    <s v="Sala utan svæðis - flj."/>
    <n v="33335"/>
    <n v="28.834775"/>
    <x v="3"/>
    <x v="3"/>
    <s v="Innanlands"/>
    <m/>
  </r>
  <r>
    <s v="Ísafjörður"/>
    <s v="Bíldudalur"/>
    <n v="465"/>
    <x v="19"/>
    <s v="Vestfirðir"/>
    <x v="9"/>
    <x v="3"/>
    <s v="Sala utan svæðis - flj."/>
    <n v="19895"/>
    <n v="17.209174999999998"/>
    <x v="10"/>
    <x v="2"/>
    <s v="Innanlands"/>
    <m/>
  </r>
  <r>
    <s v="Patreksfjörður"/>
    <s v="Bíldudalur"/>
    <n v="465"/>
    <x v="19"/>
    <s v="Vestfirðir"/>
    <x v="7"/>
    <x v="3"/>
    <s v="Sala utan svæðis - flj."/>
    <n v="22093"/>
    <n v="19.110444999999999"/>
    <x v="10"/>
    <x v="0"/>
    <s v="Innanlands"/>
    <m/>
  </r>
  <r>
    <s v="Ísafjörður"/>
    <s v="Bíldudalur"/>
    <n v="465"/>
    <x v="19"/>
    <s v="Vestfirðir"/>
    <x v="6"/>
    <x v="3"/>
    <s v="Sala utan svæðis - flj."/>
    <n v="64903"/>
    <n v="56.141095"/>
    <x v="3"/>
    <x v="3"/>
    <s v="Innanlands"/>
    <m/>
  </r>
  <r>
    <s v="Reykjavík"/>
    <s v="Bíldudalur"/>
    <n v="465"/>
    <x v="19"/>
    <s v="Vestfirðir"/>
    <x v="10"/>
    <x v="3"/>
    <s v="Sala utan svæðis - flj."/>
    <n v="6761"/>
    <n v="5.8482650000000005"/>
    <x v="10"/>
    <x v="2"/>
    <s v="Innanlands"/>
    <m/>
  </r>
  <r>
    <s v="Reykjavík"/>
    <s v="Bíldudalur"/>
    <n v="465"/>
    <x v="19"/>
    <s v="Vestfirðir"/>
    <x v="10"/>
    <x v="3"/>
    <s v="Sala ekki flutningsjöfnuð"/>
    <n v="20636"/>
    <n v="17.85014"/>
    <x v="6"/>
    <x v="2"/>
    <s v="Millilanda"/>
    <m/>
  </r>
  <r>
    <s v="Söludælur"/>
    <s v="Bíldudalur"/>
    <n v="465"/>
    <x v="19"/>
    <s v="Vestfirðir"/>
    <x v="1"/>
    <x v="0"/>
    <s v="Sala innan svæðis - flj."/>
    <n v="115039"/>
    <n v="86.279250000000005"/>
    <x v="10"/>
    <x v="0"/>
    <s v="Innanlands"/>
    <m/>
  </r>
  <r>
    <s v="Söludælur"/>
    <s v="Bíldudalur"/>
    <n v="465"/>
    <x v="19"/>
    <s v="Vestfirðir"/>
    <x v="7"/>
    <x v="3"/>
    <s v="Sala innan svæðis - flj."/>
    <n v="115464"/>
    <n v="99.876360000000005"/>
    <x v="10"/>
    <x v="0"/>
    <s v="Innanlands"/>
    <m/>
  </r>
  <r>
    <s v="Patreksfjörður"/>
    <s v="Bíldudalur"/>
    <n v="465"/>
    <x v="19"/>
    <s v="Vestfirðir"/>
    <x v="6"/>
    <x v="3"/>
    <s v="Sala utan svæðis - flj."/>
    <n v="29290"/>
    <n v="25.335849999999997"/>
    <x v="3"/>
    <x v="3"/>
    <s v="Innanlands"/>
    <m/>
  </r>
  <r>
    <s v="Bolungarvík"/>
    <s v="Bíldudalur"/>
    <n v="465"/>
    <x v="19"/>
    <s v="Vestfirðir"/>
    <x v="9"/>
    <x v="3"/>
    <s v="Sala utan svæðis - flj."/>
    <n v="15031"/>
    <n v="13.001815000000001"/>
    <x v="8"/>
    <x v="2"/>
    <s v="Innanlands"/>
    <m/>
  </r>
  <r>
    <s v="Reykjavík"/>
    <s v="Bíldudalur"/>
    <n v="465"/>
    <x v="19"/>
    <s v="Vestfirðir"/>
    <x v="6"/>
    <x v="3"/>
    <s v="Sala utan svæðis - flj."/>
    <n v="465816"/>
    <n v="402.93083999999999"/>
    <x v="3"/>
    <x v="3"/>
    <s v="Innanlands"/>
    <m/>
  </r>
  <r>
    <s v="Söludælur"/>
    <s v="Patreksfjörður"/>
    <n v="450"/>
    <x v="19"/>
    <s v="Vestfirðir"/>
    <x v="6"/>
    <x v="3"/>
    <s v="Sala innan svæðis - flj."/>
    <n v="45789"/>
    <n v="39.607485000000004"/>
    <x v="0"/>
    <x v="0"/>
    <s v="Innanlands"/>
    <m/>
  </r>
  <r>
    <s v="Patreksfjörður"/>
    <s v="Bíldudalur"/>
    <n v="465"/>
    <x v="19"/>
    <s v="Vestfirðir"/>
    <x v="7"/>
    <x v="3"/>
    <s v="Sala utan svæðis - flj."/>
    <n v="17570"/>
    <n v="15.198049999999999"/>
    <x v="8"/>
    <x v="0"/>
    <s v="Innanlands"/>
    <m/>
  </r>
  <r>
    <s v="Reykjavík"/>
    <s v="Bíldudalur"/>
    <n v="465"/>
    <x v="19"/>
    <s v="Vestfirðir"/>
    <x v="10"/>
    <x v="3"/>
    <s v="Sala utan svæðis - flj."/>
    <n v="6081"/>
    <n v="5.260065"/>
    <x v="8"/>
    <x v="2"/>
    <s v="Innanlands"/>
    <m/>
  </r>
  <r>
    <s v="Patreksfjörður"/>
    <s v="Bíldudalur"/>
    <n v="465"/>
    <x v="19"/>
    <s v="Vestfirðir"/>
    <x v="10"/>
    <x v="3"/>
    <s v="Sala ekki flutningsjöfnuð"/>
    <n v="17001"/>
    <n v="14.705864999999999"/>
    <x v="8"/>
    <x v="2"/>
    <s v="Millilanda"/>
    <m/>
  </r>
  <r>
    <s v="Söludælur"/>
    <s v="Bíldudalur"/>
    <n v="465"/>
    <x v="19"/>
    <s v="Vestfirðir"/>
    <x v="1"/>
    <x v="0"/>
    <s v="Sala innan svæðis - flj."/>
    <n v="107447"/>
    <n v="80.585250000000002"/>
    <x v="8"/>
    <x v="0"/>
    <s v="Innanlands"/>
    <m/>
  </r>
  <r>
    <s v="Söludælur"/>
    <s v="Bíldudalur"/>
    <n v="465"/>
    <x v="19"/>
    <s v="Vestfirðir"/>
    <x v="7"/>
    <x v="3"/>
    <s v="Sala innan svæðis - flj."/>
    <n v="90307"/>
    <n v="78.115554999999986"/>
    <x v="8"/>
    <x v="0"/>
    <s v="Innanlands"/>
    <m/>
  </r>
  <r>
    <s v="Ísafjörður"/>
    <s v="Patreksfjörður"/>
    <n v="450"/>
    <x v="19"/>
    <s v="Vestfirðir"/>
    <x v="6"/>
    <x v="3"/>
    <s v="Sala utan svæðis - flj."/>
    <n v="98144"/>
    <n v="84.894559999999998"/>
    <x v="0"/>
    <x v="3"/>
    <s v="Innanlands"/>
    <m/>
  </r>
  <r>
    <s v="Patreksfjörður"/>
    <s v="Patreksfjörður"/>
    <n v="450"/>
    <x v="19"/>
    <s v="Vestfirðir"/>
    <x v="6"/>
    <x v="3"/>
    <s v="Sala innan svæðis - flj."/>
    <n v="943748"/>
    <n v="816.34202000000005"/>
    <x v="0"/>
    <x v="3"/>
    <s v="Innanlands"/>
    <m/>
  </r>
  <r>
    <s v="Reykjavík"/>
    <s v="Patreksfjörður"/>
    <n v="450"/>
    <x v="19"/>
    <s v="Vestfirðir"/>
    <x v="6"/>
    <x v="3"/>
    <s v="Sala utan svæðis - flj."/>
    <n v="15323"/>
    <n v="13.254395000000001"/>
    <x v="0"/>
    <x v="3"/>
    <s v="Innanlands"/>
    <m/>
  </r>
  <r>
    <s v="Patreksfjörður"/>
    <s v="Bíldudalur"/>
    <n v="465"/>
    <x v="19"/>
    <s v="Vestfirðir"/>
    <x v="7"/>
    <x v="3"/>
    <s v="Sala utan svæðis - flj."/>
    <n v="9129"/>
    <n v="7.896585"/>
    <x v="6"/>
    <x v="0"/>
    <s v="Innanlands"/>
    <m/>
  </r>
  <r>
    <s v="Reykjavík"/>
    <s v="Bíldudalur"/>
    <n v="465"/>
    <x v="19"/>
    <s v="Vestfirðir"/>
    <x v="10"/>
    <x v="3"/>
    <s v="Sala utan svæðis - flj."/>
    <n v="27964"/>
    <n v="24.188860000000002"/>
    <x v="6"/>
    <x v="2"/>
    <s v="Innanlands"/>
    <m/>
  </r>
  <r>
    <s v="Patreksfjörður"/>
    <s v="Patreksfjörður"/>
    <n v="450"/>
    <x v="19"/>
    <s v="Vestfirðir"/>
    <x v="6"/>
    <x v="3"/>
    <s v="Sala ekki flutningsjöfnuð"/>
    <n v="120184"/>
    <n v="103.95916"/>
    <x v="0"/>
    <x v="2"/>
    <s v="Millilanda"/>
    <m/>
  </r>
  <r>
    <s v="Söludælur"/>
    <s v="Bíldudalsflugvöllur"/>
    <n v="465"/>
    <x v="19"/>
    <s v="Vestfirðir"/>
    <x v="4"/>
    <x v="2"/>
    <s v="Sala innan svæðis - flj."/>
    <n v="620"/>
    <n v="0.50220000000000009"/>
    <x v="6"/>
    <x v="1"/>
    <s v="Innanlands"/>
    <m/>
  </r>
  <r>
    <s v="Söludælur"/>
    <s v="Bíldudalur"/>
    <n v="465"/>
    <x v="19"/>
    <s v="Vestfirðir"/>
    <x v="1"/>
    <x v="0"/>
    <s v="Sala innan svæðis - flj."/>
    <n v="105908"/>
    <n v="79.430999999999997"/>
    <x v="6"/>
    <x v="0"/>
    <s v="Innanlands"/>
    <m/>
  </r>
  <r>
    <s v="Söludælur"/>
    <s v="Bíldudalur"/>
    <n v="465"/>
    <x v="19"/>
    <s v="Vestfirðir"/>
    <x v="7"/>
    <x v="3"/>
    <s v="Sala innan svæðis - flj."/>
    <n v="84528"/>
    <n v="73.116720000000001"/>
    <x v="6"/>
    <x v="0"/>
    <s v="Innanlands"/>
    <m/>
  </r>
  <r>
    <s v="Patreksfjörður"/>
    <s v="Flókalundur"/>
    <n v="451"/>
    <x v="19"/>
    <s v="Vestfirðir"/>
    <x v="6"/>
    <x v="3"/>
    <s v="Sala utan svæðis - flj."/>
    <n v="52232"/>
    <n v="45.180680000000002"/>
    <x v="0"/>
    <x v="3"/>
    <s v="Innanlands"/>
    <m/>
  </r>
  <r>
    <s v="Patreksfjörður"/>
    <s v="Innri - Múli"/>
    <n v="451"/>
    <x v="19"/>
    <s v="Vestfirðir"/>
    <x v="6"/>
    <x v="3"/>
    <s v="Sala utan svæðis - flj."/>
    <n v="12413"/>
    <n v="10.737245"/>
    <x v="0"/>
    <x v="3"/>
    <s v="Innanlands"/>
    <m/>
  </r>
  <r>
    <s v="Reykjavík"/>
    <s v="Flókalundur"/>
    <n v="451"/>
    <x v="19"/>
    <s v="Vestfirðir"/>
    <x v="6"/>
    <x v="3"/>
    <s v="Sala utan svæðis - flj."/>
    <n v="22955"/>
    <n v="19.856075000000001"/>
    <x v="0"/>
    <x v="3"/>
    <s v="Innanlands"/>
    <m/>
  </r>
  <r>
    <s v="Patreksfjörður"/>
    <s v="Bíldudalur"/>
    <n v="465"/>
    <x v="19"/>
    <s v="Vestfirðir"/>
    <x v="7"/>
    <x v="3"/>
    <s v="Sala utan svæðis - flj."/>
    <n v="13249"/>
    <n v="11.460385"/>
    <x v="4"/>
    <x v="0"/>
    <s v="Innanlands"/>
    <m/>
  </r>
  <r>
    <s v="Reykjavík"/>
    <s v="Bíldudalur"/>
    <n v="465"/>
    <x v="19"/>
    <s v="Vestfirðir"/>
    <x v="9"/>
    <x v="3"/>
    <s v="Sala utan svæðis - flj."/>
    <n v="0"/>
    <n v="0"/>
    <x v="4"/>
    <x v="2"/>
    <s v="Innanlands"/>
    <m/>
  </r>
  <r>
    <s v="Reykjavík"/>
    <s v="Bíldudalur"/>
    <n v="465"/>
    <x v="19"/>
    <s v="Vestfirðir"/>
    <x v="10"/>
    <x v="3"/>
    <s v="Sala utan svæðis - flj."/>
    <n v="196891"/>
    <n v="170.31071499999999"/>
    <x v="4"/>
    <x v="2"/>
    <s v="Innanlands"/>
    <m/>
  </r>
  <r>
    <s v="Reykjavík"/>
    <s v="Innri - Múli"/>
    <n v="451"/>
    <x v="19"/>
    <s v="Vestfirðir"/>
    <x v="6"/>
    <x v="3"/>
    <s v="Sala utan svæðis - flj."/>
    <n v="28525"/>
    <n v="24.674125"/>
    <x v="0"/>
    <x v="3"/>
    <s v="Innanlands"/>
    <m/>
  </r>
  <r>
    <s v="Reykjavík"/>
    <s v="Bíldudalur"/>
    <n v="465"/>
    <x v="19"/>
    <s v="Vestfirðir"/>
    <x v="10"/>
    <x v="3"/>
    <s v="Sala ekki flutningsjöfnuð"/>
    <n v="16118"/>
    <n v="13.942069999999999"/>
    <x v="9"/>
    <x v="2"/>
    <s v="Millilanda"/>
    <m/>
  </r>
  <r>
    <s v="Söludælur"/>
    <s v="Bíldudalsflugvöllur"/>
    <n v="465"/>
    <x v="19"/>
    <s v="Vestfirðir"/>
    <x v="4"/>
    <x v="2"/>
    <s v="Sala innan svæðis - flj."/>
    <n v="5523"/>
    <n v="4.47363"/>
    <x v="4"/>
    <x v="1"/>
    <s v="Innanlands"/>
    <m/>
  </r>
  <r>
    <s v="Söludælur"/>
    <s v="Bíldudalur"/>
    <n v="465"/>
    <x v="19"/>
    <s v="Vestfirðir"/>
    <x v="1"/>
    <x v="0"/>
    <s v="Sala innan svæðis - flj."/>
    <n v="106389"/>
    <n v="79.791749999999993"/>
    <x v="4"/>
    <x v="0"/>
    <s v="Innanlands"/>
    <m/>
  </r>
  <r>
    <s v="Söludælur"/>
    <s v="Bíldudalur"/>
    <n v="465"/>
    <x v="19"/>
    <s v="Vestfirðir"/>
    <x v="7"/>
    <x v="3"/>
    <s v="Sala innan svæðis - flj."/>
    <n v="83237"/>
    <n v="72.000005000000002"/>
    <x v="4"/>
    <x v="0"/>
    <s v="Innanlands"/>
    <m/>
  </r>
  <r>
    <s v="Ísafjörður"/>
    <s v="Tálknafjörður"/>
    <n v="460"/>
    <x v="19"/>
    <s v="Vestfirðir"/>
    <x v="6"/>
    <x v="3"/>
    <s v="Sala utan svæðis - flj."/>
    <n v="63218"/>
    <n v="54.683570000000003"/>
    <x v="0"/>
    <x v="3"/>
    <s v="Innanlands"/>
    <m/>
  </r>
  <r>
    <s v="Patreksfjörður"/>
    <s v="Tálknafjörður"/>
    <n v="460"/>
    <x v="19"/>
    <s v="Vestfirðir"/>
    <x v="6"/>
    <x v="3"/>
    <s v="Sala utan svæðis - flj."/>
    <n v="15103"/>
    <n v="13.064095"/>
    <x v="0"/>
    <x v="3"/>
    <s v="Innanlands"/>
    <m/>
  </r>
  <r>
    <s v="Reykjavík"/>
    <s v="Tálknafjörður"/>
    <n v="460"/>
    <x v="19"/>
    <s v="Vestfirðir"/>
    <x v="6"/>
    <x v="3"/>
    <s v="Sala utan svæðis - flj."/>
    <n v="260398"/>
    <n v="225.24427"/>
    <x v="0"/>
    <x v="2"/>
    <s v="Innanlands"/>
    <m/>
  </r>
  <r>
    <s v="Reykjavík"/>
    <s v="Tálknafjörður"/>
    <n v="460"/>
    <x v="19"/>
    <s v="Vestfirðir"/>
    <x v="6"/>
    <x v="3"/>
    <s v="Sala ekki flutningsjöfnuð"/>
    <n v="20000"/>
    <n v="17.3"/>
    <x v="0"/>
    <x v="3"/>
    <s v="Millilanda"/>
    <m/>
  </r>
  <r>
    <s v="Patreksfjörður"/>
    <s v="Bíldudalur"/>
    <n v="465"/>
    <x v="19"/>
    <s v="Vestfirðir"/>
    <x v="7"/>
    <x v="3"/>
    <s v="Sala utan svæðis - flj."/>
    <n v="14267"/>
    <n v="12.340954999999999"/>
    <x v="2"/>
    <x v="0"/>
    <s v="Innanlands"/>
    <m/>
  </r>
  <r>
    <s v="Patreksfjörður"/>
    <s v="Bíldudalur"/>
    <n v="465"/>
    <x v="19"/>
    <s v="Vestfirðir"/>
    <x v="9"/>
    <x v="3"/>
    <s v="Sala utan svæðis - flj."/>
    <n v="5178"/>
    <n v="4.4789700000000003"/>
    <x v="2"/>
    <x v="2"/>
    <s v="Innanlands"/>
    <m/>
  </r>
  <r>
    <s v="Patreksfjörður"/>
    <s v="Bíldudalur"/>
    <n v="465"/>
    <x v="19"/>
    <s v="Vestfirðir"/>
    <x v="10"/>
    <x v="3"/>
    <s v="Sala utan svæðis - flj."/>
    <n v="9098"/>
    <n v="7.8697699999999999"/>
    <x v="2"/>
    <x v="2"/>
    <s v="Innanlands"/>
    <m/>
  </r>
  <r>
    <s v="Reykjavík"/>
    <s v="Bíldudalur"/>
    <n v="465"/>
    <x v="19"/>
    <s v="Vestfirðir"/>
    <x v="9"/>
    <x v="3"/>
    <s v="Sala utan svæðis - flj."/>
    <n v="0"/>
    <n v="0"/>
    <x v="2"/>
    <x v="2"/>
    <s v="Innanlands"/>
    <m/>
  </r>
  <r>
    <s v="Reykjavík"/>
    <s v="Bíldudalur"/>
    <n v="465"/>
    <x v="19"/>
    <s v="Vestfirðir"/>
    <x v="10"/>
    <x v="3"/>
    <s v="Sala utan svæðis - flj."/>
    <n v="97228"/>
    <n v="84.102220000000003"/>
    <x v="2"/>
    <x v="2"/>
    <s v="Innanlands"/>
    <m/>
  </r>
  <r>
    <s v="Söludælur"/>
    <s v="Bíldudalsflugvöllur"/>
    <n v="465"/>
    <x v="19"/>
    <s v="Vestfirðir"/>
    <x v="4"/>
    <x v="2"/>
    <s v="Sala innan svæðis - flj."/>
    <n v="713"/>
    <n v="0.5775300000000001"/>
    <x v="2"/>
    <x v="1"/>
    <s v="Innanlands"/>
    <m/>
  </r>
  <r>
    <s v="Söludælur"/>
    <s v="Bíldudalur"/>
    <n v="465"/>
    <x v="19"/>
    <s v="Vestfirðir"/>
    <x v="1"/>
    <x v="0"/>
    <s v="Sala innan svæðis - flj."/>
    <n v="100709"/>
    <n v="75.531750000000002"/>
    <x v="2"/>
    <x v="0"/>
    <s v="Innanlands"/>
    <m/>
  </r>
  <r>
    <s v="Söludælur"/>
    <s v="Bíldudalur"/>
    <n v="465"/>
    <x v="19"/>
    <s v="Vestfirðir"/>
    <x v="7"/>
    <x v="3"/>
    <s v="Sala innan svæðis - flj."/>
    <n v="67257"/>
    <n v="58.177304999999997"/>
    <x v="2"/>
    <x v="0"/>
    <s v="Innanlands"/>
    <m/>
  </r>
  <r>
    <s v="Ísafjörður"/>
    <s v="Bíldudalur"/>
    <n v="465"/>
    <x v="19"/>
    <s v="Vestfirðir"/>
    <x v="6"/>
    <x v="3"/>
    <s v="Sala utan svæðis - flj."/>
    <n v="52731"/>
    <n v="45.612315000000002"/>
    <x v="0"/>
    <x v="3"/>
    <s v="Innanlands"/>
    <m/>
  </r>
  <r>
    <s v="Patreksfjörður"/>
    <s v="Bíldudalur"/>
    <n v="465"/>
    <x v="19"/>
    <s v="Vestfirðir"/>
    <x v="6"/>
    <x v="3"/>
    <s v="Sala utan svæðis - flj."/>
    <n v="38825"/>
    <n v="33.583624999999998"/>
    <x v="0"/>
    <x v="3"/>
    <s v="Innanlands"/>
    <m/>
  </r>
  <r>
    <s v="Reykjavík"/>
    <s v="Bíldudalur"/>
    <n v="465"/>
    <x v="19"/>
    <s v="Vestfirðir"/>
    <x v="6"/>
    <x v="3"/>
    <s v="Sala utan svæðis - flj."/>
    <n v="426700"/>
    <n v="369.09550000000002"/>
    <x v="0"/>
    <x v="3"/>
    <s v="Innanlands"/>
    <m/>
  </r>
  <r>
    <s v="Reykjavík"/>
    <s v="Bíldudalur"/>
    <n v="465"/>
    <x v="19"/>
    <s v="Vestfirðir"/>
    <x v="10"/>
    <x v="3"/>
    <s v="Sala ekki flutningsjöfnuð"/>
    <n v="90175"/>
    <n v="78.001374999999996"/>
    <x v="5"/>
    <x v="2"/>
    <s v="Millilanda"/>
    <m/>
  </r>
  <r>
    <s v="Patreksfjörður"/>
    <s v="Bíldudalur"/>
    <n v="465"/>
    <x v="19"/>
    <s v="Vestfirðir"/>
    <x v="7"/>
    <x v="3"/>
    <s v="Sala utan svæðis - flj."/>
    <n v="28458"/>
    <n v="24.616169999999997"/>
    <x v="1"/>
    <x v="0"/>
    <s v="Innanlands"/>
    <m/>
  </r>
  <r>
    <s v="Patreksfjörður"/>
    <s v="Bíldudalur"/>
    <n v="465"/>
    <x v="19"/>
    <s v="Vestfirðir"/>
    <x v="9"/>
    <x v="3"/>
    <s v="Sala utan svæðis - flj."/>
    <n v="4898"/>
    <n v="4.2367699999999999"/>
    <x v="1"/>
    <x v="2"/>
    <s v="Innanlands"/>
    <m/>
  </r>
  <r>
    <s v="Reykjavík"/>
    <s v="Bíldudalur"/>
    <n v="465"/>
    <x v="19"/>
    <s v="Vestfirðir"/>
    <x v="9"/>
    <x v="3"/>
    <s v="Sala utan svæðis - flj."/>
    <n v="12383"/>
    <n v="10.711295"/>
    <x v="1"/>
    <x v="2"/>
    <s v="Innanlands"/>
    <m/>
  </r>
  <r>
    <s v="Reykjavík"/>
    <s v="Bíldudalur"/>
    <n v="465"/>
    <x v="19"/>
    <s v="Vestfirðir"/>
    <x v="10"/>
    <x v="3"/>
    <s v="Sala utan svæðis - flj."/>
    <n v="90790"/>
    <n v="78.533350000000013"/>
    <x v="1"/>
    <x v="2"/>
    <s v="Innanlands"/>
    <m/>
  </r>
  <r>
    <s v="Söludælur"/>
    <s v="Bíldudalsflugvöllur"/>
    <n v="465"/>
    <x v="19"/>
    <s v="Vestfirðir"/>
    <x v="4"/>
    <x v="2"/>
    <s v="Sala innan svæðis - flj."/>
    <n v="5860"/>
    <n v="4.7465999999999999"/>
    <x v="1"/>
    <x v="1"/>
    <s v="Innanlands"/>
    <m/>
  </r>
  <r>
    <s v="Söludælur"/>
    <s v="Bíldudalur"/>
    <n v="465"/>
    <x v="19"/>
    <s v="Vestfirðir"/>
    <x v="1"/>
    <x v="0"/>
    <s v="Sala innan svæðis - flj."/>
    <n v="108331"/>
    <n v="81.248249999999999"/>
    <x v="1"/>
    <x v="0"/>
    <s v="Innanlands"/>
    <m/>
  </r>
  <r>
    <s v="Söludælur"/>
    <s v="Bíldudalur"/>
    <n v="465"/>
    <x v="19"/>
    <s v="Vestfirðir"/>
    <x v="7"/>
    <x v="3"/>
    <s v="Sala innan svæðis - flj."/>
    <n v="66624"/>
    <n v="57.629760000000005"/>
    <x v="1"/>
    <x v="0"/>
    <s v="Innanlands"/>
    <m/>
  </r>
  <r>
    <s v="Reykjavík"/>
    <s v="Bíldudalur"/>
    <n v="465"/>
    <x v="19"/>
    <s v="Vestfirðir"/>
    <x v="9"/>
    <x v="3"/>
    <s v="Sala ekki flutningsjöfnuð"/>
    <n v="40065"/>
    <n v="34.656224999999999"/>
    <x v="3"/>
    <x v="2"/>
    <s v="Millilanda"/>
    <m/>
  </r>
  <r>
    <s v="Bíldudalur"/>
    <s v="Bíldudalur"/>
    <n v="465"/>
    <x v="19"/>
    <s v="Vestfirðir"/>
    <x v="9"/>
    <x v="3"/>
    <s v="Sala ekki flutningsjöfnuð"/>
    <n v="182994"/>
    <n v="158.28980999999999"/>
    <x v="0"/>
    <x v="2"/>
    <s v="Millilanda"/>
    <m/>
  </r>
  <r>
    <s v="Reykjavík"/>
    <s v="Bíldudalur"/>
    <n v="465"/>
    <x v="19"/>
    <s v="Vestfirðir"/>
    <x v="9"/>
    <x v="3"/>
    <s v="Sala ekki flutningsjöfnuð"/>
    <n v="160375"/>
    <n v="138.72437500000001"/>
    <x v="0"/>
    <x v="2"/>
    <s v="Millilanda"/>
    <m/>
  </r>
  <r>
    <s v="Söludælur"/>
    <s v="Þingeyri"/>
    <n v="470"/>
    <x v="18"/>
    <s v="Vestfirðir"/>
    <x v="0"/>
    <x v="0"/>
    <s v="Sala innan svæðis - flj."/>
    <n v="107619"/>
    <n v="80.714250000000007"/>
    <x v="0"/>
    <x v="0"/>
    <s v="Innanlands"/>
    <m/>
  </r>
  <r>
    <s v="Ísafjörður"/>
    <s v="Þingeyri"/>
    <n v="470"/>
    <x v="18"/>
    <s v="Vestfirðir"/>
    <x v="6"/>
    <x v="3"/>
    <s v="Sala utan svæðis - flj."/>
    <n v="71216"/>
    <n v="61.601839999999996"/>
    <x v="5"/>
    <x v="2"/>
    <s v="Innanlands"/>
    <m/>
  </r>
  <r>
    <s v="Ísafjörður"/>
    <s v="Þingeyri"/>
    <n v="470"/>
    <x v="18"/>
    <s v="Vestfirðir"/>
    <x v="9"/>
    <x v="3"/>
    <s v="Sala utan svæðis - flj."/>
    <n v="29570"/>
    <n v="25.578049999999998"/>
    <x v="0"/>
    <x v="2"/>
    <s v="Innanlands"/>
    <m/>
  </r>
  <r>
    <s v="Ísafjörður"/>
    <s v="Þingeyri"/>
    <n v="470"/>
    <x v="18"/>
    <s v="Vestfirðir"/>
    <x v="10"/>
    <x v="3"/>
    <s v="Sala utan svæðis - flj."/>
    <n v="171232"/>
    <n v="148.11568"/>
    <x v="0"/>
    <x v="2"/>
    <s v="Innanlands"/>
    <m/>
  </r>
  <r>
    <s v="Reykjavík"/>
    <s v="Þingeyri"/>
    <n v="470"/>
    <x v="18"/>
    <s v="Vestfirðir"/>
    <x v="7"/>
    <x v="3"/>
    <s v="Sala utan svæðis - flj."/>
    <n v="39156"/>
    <n v="33.86994"/>
    <x v="0"/>
    <x v="0"/>
    <s v="Innanlands"/>
    <m/>
  </r>
  <r>
    <s v="Reykjavík"/>
    <s v="Þingeyri"/>
    <n v="470"/>
    <x v="18"/>
    <s v="Vestfirðir"/>
    <x v="6"/>
    <x v="3"/>
    <s v="Sala utan svæðis - flj."/>
    <n v="506185"/>
    <n v="437.85002500000002"/>
    <x v="5"/>
    <x v="2"/>
    <s v="Innanlands"/>
    <m/>
  </r>
  <r>
    <s v="Söludælur"/>
    <s v="Þingeyri"/>
    <n v="470"/>
    <x v="18"/>
    <s v="Vestfirðir"/>
    <x v="7"/>
    <x v="3"/>
    <s v="Sala innan svæðis - flj."/>
    <n v="193679"/>
    <n v="167.53233499999999"/>
    <x v="0"/>
    <x v="0"/>
    <s v="Innanlands"/>
    <m/>
  </r>
  <r>
    <s v="Söludælur"/>
    <s v="Þingeyri"/>
    <n v="470"/>
    <x v="18"/>
    <s v="Vestfirðir"/>
    <x v="6"/>
    <x v="3"/>
    <s v="Sala innan svæðis - flj."/>
    <n v="25716"/>
    <n v="22.244340000000001"/>
    <x v="5"/>
    <x v="2"/>
    <s v="Innanlands"/>
    <m/>
  </r>
  <r>
    <s v="Ísafjörður"/>
    <s v="Ísafjörður"/>
    <n v="400"/>
    <x v="18"/>
    <s v="Vestfirðir"/>
    <x v="6"/>
    <x v="3"/>
    <s v="Sala ekki flutningsjöfnuð"/>
    <n v="3020"/>
    <n v="2.6123000000000003"/>
    <x v="5"/>
    <x v="2"/>
    <s v="Millilanda"/>
    <m/>
  </r>
  <r>
    <s v="Ísafjörður"/>
    <s v="Ísafjörður"/>
    <n v="400"/>
    <x v="18"/>
    <s v="Vestfirðir"/>
    <x v="6"/>
    <x v="3"/>
    <s v="Sala innan svæðis - flj."/>
    <n v="514190"/>
    <n v="444.77434999999997"/>
    <x v="3"/>
    <x v="3"/>
    <s v="Innanlands"/>
    <m/>
  </r>
  <r>
    <s v="Reykjavík"/>
    <s v="Þingeyri"/>
    <n v="470"/>
    <x v="18"/>
    <s v="Vestfirðir"/>
    <x v="7"/>
    <x v="3"/>
    <s v="Sala utan svæðis - flj."/>
    <n v="17748"/>
    <n v="15.35202"/>
    <x v="3"/>
    <x v="0"/>
    <s v="Innanlands"/>
    <m/>
  </r>
  <r>
    <s v="Söludælur"/>
    <s v="Þingeyri"/>
    <n v="470"/>
    <x v="18"/>
    <s v="Vestfirðir"/>
    <x v="0"/>
    <x v="0"/>
    <s v="Sala innan svæðis - flj."/>
    <n v="120768"/>
    <n v="90.575999999999993"/>
    <x v="3"/>
    <x v="0"/>
    <s v="Innanlands"/>
    <m/>
  </r>
  <r>
    <s v="Söludælur"/>
    <s v="Þingeyri"/>
    <n v="470"/>
    <x v="18"/>
    <s v="Vestfirðir"/>
    <x v="7"/>
    <x v="3"/>
    <s v="Sala innan svæðis - flj."/>
    <n v="212927"/>
    <n v="184.18185500000001"/>
    <x v="3"/>
    <x v="0"/>
    <s v="Innanlands"/>
    <m/>
  </r>
  <r>
    <s v="Akureyri"/>
    <s v="Þingeyri"/>
    <n v="470"/>
    <x v="18"/>
    <s v="Vestfirðir"/>
    <x v="7"/>
    <x v="3"/>
    <s v="Sala utan svæðis - flj."/>
    <n v="2060"/>
    <n v="1.7819"/>
    <x v="5"/>
    <x v="0"/>
    <s v="Innanlands"/>
    <m/>
  </r>
  <r>
    <s v="Ísafjörður"/>
    <s v="Ísafjörður"/>
    <n v="400"/>
    <x v="18"/>
    <s v="Vestfirðir"/>
    <x v="6"/>
    <x v="3"/>
    <s v="Sala utan svæðis - flj."/>
    <n v="2543"/>
    <n v="2.1996950000000002"/>
    <x v="3"/>
    <x v="3"/>
    <s v="Innanlands"/>
    <m/>
  </r>
  <r>
    <s v="Reykjavík"/>
    <s v="Ísafjörður"/>
    <n v="400"/>
    <x v="18"/>
    <s v="Vestfirðir"/>
    <x v="6"/>
    <x v="3"/>
    <s v="Sala utan svæðis - flj."/>
    <n v="44458"/>
    <n v="38.45617"/>
    <x v="3"/>
    <x v="3"/>
    <s v="Innanlands"/>
    <m/>
  </r>
  <r>
    <s v="Reykjavík"/>
    <s v="Þingeyri"/>
    <n v="470"/>
    <x v="18"/>
    <s v="Vestfirðir"/>
    <x v="7"/>
    <x v="3"/>
    <s v="Sala utan svæðis - flj."/>
    <n v="8614"/>
    <n v="7.4511099999999999"/>
    <x v="5"/>
    <x v="0"/>
    <s v="Innanlands"/>
    <m/>
  </r>
  <r>
    <s v="Söludælur"/>
    <s v="Þingeyri"/>
    <n v="470"/>
    <x v="18"/>
    <s v="Vestfirðir"/>
    <x v="7"/>
    <x v="3"/>
    <s v="Sala ekki flutningsjöfnuð"/>
    <n v="0"/>
    <n v="0"/>
    <x v="1"/>
    <x v="0"/>
    <s v="Millilanda"/>
    <m/>
  </r>
  <r>
    <s v="Söludælur"/>
    <s v="Þingeyri"/>
    <n v="470"/>
    <x v="18"/>
    <s v="Vestfirðir"/>
    <x v="1"/>
    <x v="0"/>
    <s v="Sala innan svæðis - flj."/>
    <n v="16747"/>
    <n v="12.56025"/>
    <x v="5"/>
    <x v="0"/>
    <s v="Innanlands"/>
    <m/>
  </r>
  <r>
    <s v="Söludælur"/>
    <s v="Þingeyri"/>
    <n v="470"/>
    <x v="18"/>
    <s v="Vestfirðir"/>
    <x v="0"/>
    <x v="0"/>
    <s v="Sala innan svæðis - flj."/>
    <n v="92715"/>
    <n v="69.536249999999995"/>
    <x v="5"/>
    <x v="0"/>
    <s v="Innanlands"/>
    <m/>
  </r>
  <r>
    <s v="Söludælur"/>
    <s v="Þingeyri"/>
    <n v="470"/>
    <x v="18"/>
    <s v="Vestfirðir"/>
    <x v="7"/>
    <x v="3"/>
    <s v="Sala innan svæðis - flj."/>
    <n v="176973"/>
    <n v="153.08164499999998"/>
    <x v="5"/>
    <x v="0"/>
    <s v="Innanlands"/>
    <m/>
  </r>
  <r>
    <s v="Söludælur"/>
    <s v="Ísafjörður"/>
    <n v="400"/>
    <x v="18"/>
    <s v="Vestfirðir"/>
    <x v="6"/>
    <x v="3"/>
    <s v="Sala innan svæðis - flj."/>
    <n v="94579"/>
    <n v="81.810835000000012"/>
    <x v="3"/>
    <x v="3"/>
    <s v="Innanlands"/>
    <m/>
  </r>
  <r>
    <s v="Akureyri"/>
    <s v="Þingeyri"/>
    <n v="470"/>
    <x v="18"/>
    <s v="Vestfirðir"/>
    <x v="7"/>
    <x v="3"/>
    <s v="Sala utan svæðis - flj."/>
    <n v="1089"/>
    <n v="0.94198499999999996"/>
    <x v="7"/>
    <x v="0"/>
    <s v="Innanlands"/>
    <m/>
  </r>
  <r>
    <s v="Akureyri"/>
    <s v="Þingeyri"/>
    <n v="470"/>
    <x v="18"/>
    <s v="Vestfirðir"/>
    <x v="10"/>
    <x v="3"/>
    <s v="Sala utan svæðis - flj."/>
    <n v="6730"/>
    <n v="5.8214499999999996"/>
    <x v="7"/>
    <x v="2"/>
    <s v="Innanlands"/>
    <m/>
  </r>
  <r>
    <s v="Söludælur"/>
    <s v="Ísafjörður"/>
    <n v="400"/>
    <x v="18"/>
    <s v="Vestfirðir"/>
    <x v="6"/>
    <x v="3"/>
    <s v="Sala innan svæðis - flj."/>
    <n v="30656"/>
    <n v="26.517439999999997"/>
    <x v="3"/>
    <x v="3"/>
    <s v="Innanlands"/>
    <m/>
  </r>
  <r>
    <s v="Ísafjörður"/>
    <s v="Flateyri"/>
    <n v="425"/>
    <x v="18"/>
    <s v="Vestfirðir"/>
    <x v="6"/>
    <x v="3"/>
    <s v="Sala utan svæðis - flj."/>
    <n v="48251"/>
    <n v="41.737114999999996"/>
    <x v="3"/>
    <x v="2"/>
    <s v="Innanlands"/>
    <m/>
  </r>
  <r>
    <s v="Reykjavík"/>
    <s v="Þingeyri"/>
    <n v="470"/>
    <x v="18"/>
    <s v="Vestfirðir"/>
    <x v="7"/>
    <x v="3"/>
    <s v="Sala utan svæðis - flj."/>
    <n v="6327"/>
    <n v="5.4728549999999991"/>
    <x v="7"/>
    <x v="0"/>
    <s v="Innanlands"/>
    <m/>
  </r>
  <r>
    <s v="Reykjavík"/>
    <s v="Flateyri"/>
    <n v="425"/>
    <x v="18"/>
    <s v="Vestfirðir"/>
    <x v="6"/>
    <x v="3"/>
    <s v="Sala utan svæðis - flj."/>
    <n v="97240"/>
    <n v="84.1126"/>
    <x v="3"/>
    <x v="2"/>
    <s v="Innanlands"/>
    <m/>
  </r>
  <r>
    <s v="Söludælur"/>
    <s v="Þingeyri"/>
    <n v="470"/>
    <x v="18"/>
    <s v="Vestfirðir"/>
    <x v="0"/>
    <x v="0"/>
    <s v="Sala innan svæðis - flj."/>
    <n v="126660"/>
    <n v="94.995000000000005"/>
    <x v="7"/>
    <x v="0"/>
    <s v="Innanlands"/>
    <m/>
  </r>
  <r>
    <s v="Söludælur"/>
    <s v="Þingeyri"/>
    <n v="470"/>
    <x v="18"/>
    <s v="Vestfirðir"/>
    <x v="7"/>
    <x v="3"/>
    <s v="Sala innan svæðis - flj."/>
    <n v="167955"/>
    <n v="145.28107500000002"/>
    <x v="7"/>
    <x v="0"/>
    <s v="Innanlands"/>
    <m/>
  </r>
  <r>
    <s v="Söludælur"/>
    <s v="Flateyri"/>
    <n v="425"/>
    <x v="18"/>
    <s v="Vestfirðir"/>
    <x v="6"/>
    <x v="3"/>
    <s v="Sala innan svæðis - flj."/>
    <n v="6918"/>
    <n v="5.98407"/>
    <x v="3"/>
    <x v="2"/>
    <s v="Innanlands"/>
    <m/>
  </r>
  <r>
    <s v="Ísafjörður"/>
    <s v="Þingeyri"/>
    <n v="470"/>
    <x v="18"/>
    <s v="Vestfirðir"/>
    <x v="7"/>
    <x v="3"/>
    <s v="Sala utan svæðis - flj."/>
    <n v="2427"/>
    <n v="2.0993550000000001"/>
    <x v="9"/>
    <x v="0"/>
    <s v="Innanlands"/>
    <m/>
  </r>
  <r>
    <s v="Ísafjörður"/>
    <s v="Þingeyri"/>
    <n v="470"/>
    <x v="18"/>
    <s v="Vestfirðir"/>
    <x v="9"/>
    <x v="3"/>
    <s v="Sala utan svæðis - flj."/>
    <n v="12002"/>
    <n v="10.381729999999999"/>
    <x v="9"/>
    <x v="2"/>
    <s v="Innanlands"/>
    <m/>
  </r>
  <r>
    <s v="Ísafjörður"/>
    <s v="Þingeyri"/>
    <n v="470"/>
    <x v="18"/>
    <s v="Vestfirðir"/>
    <x v="10"/>
    <x v="3"/>
    <s v="Sala utan svæðis - flj."/>
    <n v="16867"/>
    <n v="14.589955"/>
    <x v="9"/>
    <x v="2"/>
    <s v="Innanlands"/>
    <m/>
  </r>
  <r>
    <s v="Ísafjörður"/>
    <s v="Suðureyri"/>
    <n v="430"/>
    <x v="18"/>
    <s v="Vestfirðir"/>
    <x v="6"/>
    <x v="3"/>
    <s v="Sala utan svæðis - flj."/>
    <n v="140467"/>
    <n v="121.503955"/>
    <x v="3"/>
    <x v="2"/>
    <s v="Innanlands"/>
    <m/>
  </r>
  <r>
    <s v="Reykjavík"/>
    <s v="Suðureyri"/>
    <n v="430"/>
    <x v="18"/>
    <s v="Vestfirðir"/>
    <x v="6"/>
    <x v="3"/>
    <s v="Sala utan svæðis - flj."/>
    <n v="201267"/>
    <n v="174.09595499999998"/>
    <x v="3"/>
    <x v="2"/>
    <s v="Innanlands"/>
    <m/>
  </r>
  <r>
    <s v="Söludælur"/>
    <s v="Þingeyri"/>
    <n v="470"/>
    <x v="18"/>
    <s v="Vestfirðir"/>
    <x v="0"/>
    <x v="0"/>
    <s v="Sala innan svæðis - flj."/>
    <n v="137285"/>
    <n v="102.96375"/>
    <x v="9"/>
    <x v="0"/>
    <s v="Innanlands"/>
    <m/>
  </r>
  <r>
    <s v="Söludælur"/>
    <s v="Þingeyri"/>
    <n v="470"/>
    <x v="18"/>
    <s v="Vestfirðir"/>
    <x v="7"/>
    <x v="3"/>
    <s v="Sala innan svæðis - flj."/>
    <n v="155940"/>
    <n v="134.88810000000001"/>
    <x v="9"/>
    <x v="0"/>
    <s v="Innanlands"/>
    <m/>
  </r>
  <r>
    <s v="Ísafjörður"/>
    <s v="Þingeyri"/>
    <n v="470"/>
    <x v="18"/>
    <s v="Vestfirðir"/>
    <x v="6"/>
    <x v="3"/>
    <s v="Sala utan svæðis - flj."/>
    <n v="112926"/>
    <n v="97.680990000000008"/>
    <x v="3"/>
    <x v="2"/>
    <s v="Innanlands"/>
    <m/>
  </r>
  <r>
    <s v="Reykjavík"/>
    <s v="Þingeyri"/>
    <n v="470"/>
    <x v="18"/>
    <s v="Vestfirðir"/>
    <x v="6"/>
    <x v="3"/>
    <s v="Sala utan svæðis - flj."/>
    <n v="921599"/>
    <n v="797.18313499999999"/>
    <x v="3"/>
    <x v="2"/>
    <s v="Innanlands"/>
    <m/>
  </r>
  <r>
    <s v="Ísafjörður"/>
    <s v="Þingeyri"/>
    <n v="470"/>
    <x v="18"/>
    <s v="Vestfirðir"/>
    <x v="10"/>
    <x v="3"/>
    <s v="Sala utan svæðis - flj."/>
    <n v="69763"/>
    <n v="60.344995000000004"/>
    <x v="10"/>
    <x v="2"/>
    <s v="Innanlands"/>
    <m/>
  </r>
  <r>
    <s v="Akureyri"/>
    <s v="Ísafjörður"/>
    <n v="400"/>
    <x v="18"/>
    <s v="Vestfirðir"/>
    <x v="6"/>
    <x v="3"/>
    <s v="Sala utan svæðis - flj."/>
    <n v="13666"/>
    <n v="11.82109"/>
    <x v="0"/>
    <x v="3"/>
    <s v="Innanlands"/>
    <m/>
  </r>
  <r>
    <s v="Söludælur"/>
    <s v="Þingeyri"/>
    <n v="470"/>
    <x v="18"/>
    <s v="Vestfirðir"/>
    <x v="1"/>
    <x v="0"/>
    <s v="Sala innan svæðis - flj."/>
    <n v="47912"/>
    <n v="35.933999999999997"/>
    <x v="10"/>
    <x v="0"/>
    <s v="Innanlands"/>
    <m/>
  </r>
  <r>
    <s v="Söludælur"/>
    <s v="Þingeyri"/>
    <n v="470"/>
    <x v="18"/>
    <s v="Vestfirðir"/>
    <x v="0"/>
    <x v="0"/>
    <s v="Sala innan svæðis - flj."/>
    <n v="85466"/>
    <n v="64.099500000000006"/>
    <x v="10"/>
    <x v="0"/>
    <s v="Innanlands"/>
    <m/>
  </r>
  <r>
    <s v="Söludælur"/>
    <s v="Þingeyri"/>
    <n v="470"/>
    <x v="18"/>
    <s v="Vestfirðir"/>
    <x v="7"/>
    <x v="3"/>
    <s v="Sala innan svæðis - flj."/>
    <n v="138948"/>
    <n v="120.19002"/>
    <x v="10"/>
    <x v="0"/>
    <s v="Innanlands"/>
    <m/>
  </r>
  <r>
    <s v="Ísafjörður"/>
    <s v="Ísafjörður"/>
    <n v="400"/>
    <x v="18"/>
    <s v="Vestfirðir"/>
    <x v="6"/>
    <x v="3"/>
    <s v="Sala innan svæðis - flj."/>
    <n v="481241"/>
    <n v="416.27346499999999"/>
    <x v="0"/>
    <x v="3"/>
    <s v="Innanlands"/>
    <m/>
  </r>
  <r>
    <s v="Bolungarvík"/>
    <s v="Þingeyri"/>
    <n v="470"/>
    <x v="18"/>
    <s v="Vestfirðir"/>
    <x v="7"/>
    <x v="3"/>
    <s v="Sala utan svæðis - flj."/>
    <n v="980"/>
    <n v="0.84770000000000001"/>
    <x v="8"/>
    <x v="0"/>
    <s v="Innanlands"/>
    <m/>
  </r>
  <r>
    <s v="Patreksfjörður"/>
    <s v="Ísafjörður"/>
    <n v="400"/>
    <x v="18"/>
    <s v="Vestfirðir"/>
    <x v="6"/>
    <x v="3"/>
    <s v="Sala utan svæðis - flj."/>
    <n v="511"/>
    <n v="0.44201499999999999"/>
    <x v="0"/>
    <x v="3"/>
    <s v="Innanlands"/>
    <m/>
  </r>
  <r>
    <s v="Reykjavík"/>
    <s v="Þingeyri"/>
    <n v="470"/>
    <x v="18"/>
    <s v="Vestfirðir"/>
    <x v="9"/>
    <x v="3"/>
    <s v="Sala utan svæðis - flj."/>
    <n v="172270"/>
    <n v="149.01354999999998"/>
    <x v="8"/>
    <x v="2"/>
    <s v="Innanlands"/>
    <m/>
  </r>
  <r>
    <s v="Reykjavík"/>
    <s v="Ísafjörður"/>
    <n v="400"/>
    <x v="18"/>
    <s v="Vestfirðir"/>
    <x v="6"/>
    <x v="3"/>
    <s v="Sala utan svæðis - flj."/>
    <n v="1637"/>
    <n v="1.416005"/>
    <x v="0"/>
    <x v="3"/>
    <s v="Innanlands"/>
    <m/>
  </r>
  <r>
    <s v="Söludælur"/>
    <s v="Þingeyri"/>
    <n v="470"/>
    <x v="18"/>
    <s v="Vestfirðir"/>
    <x v="1"/>
    <x v="0"/>
    <s v="Sala innan svæðis - flj."/>
    <n v="142185"/>
    <n v="106.63875"/>
    <x v="8"/>
    <x v="0"/>
    <s v="Innanlands"/>
    <m/>
  </r>
  <r>
    <s v="Söludælur"/>
    <s v="Þingeyri"/>
    <n v="470"/>
    <x v="18"/>
    <s v="Vestfirðir"/>
    <x v="7"/>
    <x v="3"/>
    <s v="Sala innan svæðis - flj."/>
    <n v="131272"/>
    <n v="113.55028"/>
    <x v="8"/>
    <x v="0"/>
    <s v="Innanlands"/>
    <m/>
  </r>
  <r>
    <s v="Söludælur"/>
    <s v="Ísafjörður"/>
    <n v="400"/>
    <x v="18"/>
    <s v="Vestfirðir"/>
    <x v="6"/>
    <x v="3"/>
    <s v="Sala innan svæðis - flj."/>
    <n v="130534"/>
    <n v="112.91191000000001"/>
    <x v="0"/>
    <x v="3"/>
    <s v="Innanlands"/>
    <m/>
  </r>
  <r>
    <s v="Bolungarvík"/>
    <s v="Þingeyri"/>
    <n v="470"/>
    <x v="18"/>
    <s v="Vestfirðir"/>
    <x v="7"/>
    <x v="3"/>
    <s v="Sala utan svæðis - flj."/>
    <n v="1343"/>
    <n v="1.1616949999999999"/>
    <x v="6"/>
    <x v="0"/>
    <s v="Innanlands"/>
    <m/>
  </r>
  <r>
    <s v="Bolungarvík"/>
    <s v="Þingeyri"/>
    <n v="470"/>
    <x v="18"/>
    <s v="Vestfirðir"/>
    <x v="9"/>
    <x v="3"/>
    <s v="Sala utan svæðis - flj."/>
    <n v="10717"/>
    <n v="9.2702050000000007"/>
    <x v="6"/>
    <x v="2"/>
    <s v="Innanlands"/>
    <m/>
  </r>
  <r>
    <s v="Bolungarvík"/>
    <s v="Þingeyri"/>
    <n v="470"/>
    <x v="18"/>
    <s v="Vestfirðir"/>
    <x v="10"/>
    <x v="3"/>
    <s v="Sala utan svæðis - flj."/>
    <n v="40382"/>
    <n v="34.930430000000001"/>
    <x v="6"/>
    <x v="2"/>
    <s v="Innanlands"/>
    <m/>
  </r>
  <r>
    <s v="Ísafjörður"/>
    <s v="Þingeyri"/>
    <n v="470"/>
    <x v="18"/>
    <s v="Vestfirðir"/>
    <x v="7"/>
    <x v="3"/>
    <s v="Sala utan svæðis - flj."/>
    <n v="2016"/>
    <n v="1.7438399999999998"/>
    <x v="6"/>
    <x v="0"/>
    <s v="Innanlands"/>
    <m/>
  </r>
  <r>
    <s v="Ísafjörður"/>
    <s v="Þingeyri"/>
    <n v="470"/>
    <x v="18"/>
    <s v="Vestfirðir"/>
    <x v="10"/>
    <x v="3"/>
    <s v="Sala utan svæðis - flj."/>
    <n v="5456"/>
    <n v="4.7194399999999996"/>
    <x v="6"/>
    <x v="2"/>
    <s v="Innanlands"/>
    <m/>
  </r>
  <r>
    <s v="Söludælur"/>
    <s v="Ísafjörður"/>
    <n v="400"/>
    <x v="18"/>
    <s v="Vestfirðir"/>
    <x v="6"/>
    <x v="3"/>
    <s v="Sala innan svæðis - flj."/>
    <n v="69704"/>
    <n v="60.293959999999998"/>
    <x v="0"/>
    <x v="3"/>
    <s v="Innanlands"/>
    <m/>
  </r>
  <r>
    <s v="Reykjavík"/>
    <s v="Þingeyri"/>
    <n v="470"/>
    <x v="18"/>
    <s v="Vestfirðir"/>
    <x v="7"/>
    <x v="3"/>
    <s v="Sala innan svæðis - flj."/>
    <n v="9413"/>
    <n v="8.1422449999999991"/>
    <x v="6"/>
    <x v="0"/>
    <s v="Innanlands"/>
    <m/>
  </r>
  <r>
    <s v="Reykjavík"/>
    <s v="Þingeyri"/>
    <n v="470"/>
    <x v="18"/>
    <s v="Vestfirðir"/>
    <x v="7"/>
    <x v="3"/>
    <s v="Sala utan svæðis - flj."/>
    <n v="1452"/>
    <n v="1.2559800000000001"/>
    <x v="6"/>
    <x v="0"/>
    <s v="Innanlands"/>
    <m/>
  </r>
  <r>
    <s v="Reykjavík"/>
    <s v="Þingeyri"/>
    <n v="470"/>
    <x v="18"/>
    <s v="Vestfirðir"/>
    <x v="9"/>
    <x v="3"/>
    <s v="Sala utan svæðis - flj."/>
    <n v="41343"/>
    <n v="35.761695000000003"/>
    <x v="6"/>
    <x v="2"/>
    <s v="Innanlands"/>
    <m/>
  </r>
  <r>
    <s v="Reykjavík"/>
    <s v="Þingeyri"/>
    <n v="470"/>
    <x v="18"/>
    <s v="Vestfirðir"/>
    <x v="10"/>
    <x v="3"/>
    <s v="Sala utan svæðis - flj."/>
    <n v="457644"/>
    <n v="395.86205999999999"/>
    <x v="6"/>
    <x v="2"/>
    <s v="Innanlands"/>
    <m/>
  </r>
  <r>
    <s v="Akureyri"/>
    <s v="Flateyri"/>
    <n v="425"/>
    <x v="18"/>
    <s v="Vestfirðir"/>
    <x v="6"/>
    <x v="3"/>
    <s v="Sala utan svæðis - flj."/>
    <n v="5527"/>
    <n v="4.7808549999999999"/>
    <x v="0"/>
    <x v="2"/>
    <s v="Innanlands"/>
    <m/>
  </r>
  <r>
    <s v="Ísafjörður"/>
    <s v="Flateyri"/>
    <n v="425"/>
    <x v="18"/>
    <s v="Vestfirðir"/>
    <x v="6"/>
    <x v="3"/>
    <s v="Sala utan svæðis - flj."/>
    <n v="48173"/>
    <n v="41.669644999999996"/>
    <x v="0"/>
    <x v="2"/>
    <s v="Innanlands"/>
    <m/>
  </r>
  <r>
    <s v="Söludælur"/>
    <s v="Þingeyri"/>
    <n v="470"/>
    <x v="18"/>
    <s v="Vestfirðir"/>
    <x v="1"/>
    <x v="0"/>
    <s v="Sala innan svæðis - flj."/>
    <n v="142881"/>
    <n v="107.16074999999999"/>
    <x v="6"/>
    <x v="0"/>
    <s v="Innanlands"/>
    <m/>
  </r>
  <r>
    <s v="Söludælur"/>
    <s v="Þingeyri"/>
    <n v="470"/>
    <x v="18"/>
    <s v="Vestfirðir"/>
    <x v="7"/>
    <x v="3"/>
    <s v="Sala innan svæðis - flj."/>
    <n v="106048"/>
    <n v="91.731520000000003"/>
    <x v="6"/>
    <x v="0"/>
    <s v="Innanlands"/>
    <m/>
  </r>
  <r>
    <s v="Bolungarvík"/>
    <s v="Þingeyri"/>
    <n v="470"/>
    <x v="18"/>
    <s v="Vestfirðir"/>
    <x v="7"/>
    <x v="3"/>
    <s v="Sala utan svæðis - flj."/>
    <n v="2391"/>
    <n v="2.0682150000000004"/>
    <x v="4"/>
    <x v="0"/>
    <s v="Innanlands"/>
    <m/>
  </r>
  <r>
    <s v="Bolungarvík"/>
    <s v="Þingeyri"/>
    <n v="470"/>
    <x v="18"/>
    <s v="Vestfirðir"/>
    <x v="9"/>
    <x v="3"/>
    <s v="Sala utan svæðis - flj."/>
    <n v="3091"/>
    <n v="2.6737150000000001"/>
    <x v="4"/>
    <x v="2"/>
    <s v="Innanlands"/>
    <m/>
  </r>
  <r>
    <s v="Bolungarvík"/>
    <s v="Þingeyri"/>
    <n v="470"/>
    <x v="18"/>
    <s v="Vestfirðir"/>
    <x v="10"/>
    <x v="3"/>
    <s v="Sala utan svæðis - flj."/>
    <n v="41336"/>
    <n v="35.75564"/>
    <x v="4"/>
    <x v="2"/>
    <s v="Innanlands"/>
    <m/>
  </r>
  <r>
    <s v="Reykjavík"/>
    <s v="Flateyri"/>
    <n v="425"/>
    <x v="18"/>
    <s v="Vestfirðir"/>
    <x v="6"/>
    <x v="3"/>
    <s v="Sala utan svæðis - flj."/>
    <n v="66795"/>
    <n v="57.777675000000002"/>
    <x v="0"/>
    <x v="2"/>
    <s v="Innanlands"/>
    <m/>
  </r>
  <r>
    <s v="Reykjavík"/>
    <s v="Þingeyri"/>
    <n v="470"/>
    <x v="18"/>
    <s v="Vestfirðir"/>
    <x v="10"/>
    <x v="3"/>
    <s v="Sala utan svæðis - flj."/>
    <n v="236677"/>
    <n v="204.725605"/>
    <x v="4"/>
    <x v="2"/>
    <s v="Innanlands"/>
    <m/>
  </r>
  <r>
    <s v="Söludælur"/>
    <s v="Flateyri"/>
    <n v="425"/>
    <x v="18"/>
    <s v="Vestfirðir"/>
    <x v="6"/>
    <x v="3"/>
    <s v="Sala innan svæðis - flj."/>
    <n v="37459"/>
    <n v="32.402034999999998"/>
    <x v="0"/>
    <x v="2"/>
    <s v="Innanlands"/>
    <m/>
  </r>
  <r>
    <s v="Söludælur"/>
    <s v="Þingeyri"/>
    <n v="470"/>
    <x v="18"/>
    <s v="Vestfirðir"/>
    <x v="1"/>
    <x v="0"/>
    <s v="Sala innan svæðis - flj."/>
    <n v="142703"/>
    <n v="107.02725"/>
    <x v="4"/>
    <x v="0"/>
    <s v="Innanlands"/>
    <m/>
  </r>
  <r>
    <s v="Söludælur"/>
    <s v="Þingeyri"/>
    <n v="470"/>
    <x v="18"/>
    <s v="Vestfirðir"/>
    <x v="7"/>
    <x v="3"/>
    <s v="Sala innan svæðis - flj."/>
    <n v="121198"/>
    <n v="104.83627"/>
    <x v="4"/>
    <x v="0"/>
    <s v="Innanlands"/>
    <m/>
  </r>
  <r>
    <s v="Ísafjörður"/>
    <s v="Suðureyri"/>
    <n v="430"/>
    <x v="18"/>
    <s v="Vestfirðir"/>
    <x v="6"/>
    <x v="3"/>
    <s v="Sala utan svæðis - flj."/>
    <n v="79506"/>
    <n v="68.772689999999997"/>
    <x v="0"/>
    <x v="2"/>
    <s v="Innanlands"/>
    <m/>
  </r>
  <r>
    <s v="Bolungarvík"/>
    <s v="Þingeyri"/>
    <n v="470"/>
    <x v="18"/>
    <s v="Vestfirðir"/>
    <x v="7"/>
    <x v="3"/>
    <s v="Sala utan svæðis - flj."/>
    <n v="2410"/>
    <n v="2.0846499999999999"/>
    <x v="2"/>
    <x v="0"/>
    <s v="Innanlands"/>
    <m/>
  </r>
  <r>
    <s v="Bolungarvík"/>
    <s v="Þingeyri"/>
    <n v="470"/>
    <x v="18"/>
    <s v="Vestfirðir"/>
    <x v="12"/>
    <x v="4"/>
    <s v="Sala utan svæðis - flj."/>
    <n v="1907"/>
    <n v="1.6609970000000001"/>
    <x v="2"/>
    <x v="2"/>
    <s v="Innanlands"/>
    <m/>
  </r>
  <r>
    <s v="Bolungarvík"/>
    <s v="Þingeyri"/>
    <n v="470"/>
    <x v="18"/>
    <s v="Vestfirðir"/>
    <x v="10"/>
    <x v="3"/>
    <s v="Sala utan svæðis - flj."/>
    <n v="34655"/>
    <n v="29.976575"/>
    <x v="2"/>
    <x v="2"/>
    <s v="Innanlands"/>
    <m/>
  </r>
  <r>
    <s v="Ísafjörður"/>
    <s v="Þingeyri"/>
    <n v="470"/>
    <x v="18"/>
    <s v="Vestfirðir"/>
    <x v="8"/>
    <x v="3"/>
    <s v="Sala utan svæðis - flj."/>
    <n v="36611"/>
    <n v="31.668514999999999"/>
    <x v="2"/>
    <x v="2"/>
    <s v="Innanlands"/>
    <m/>
  </r>
  <r>
    <s v="Reykjavík"/>
    <s v="Suðureyri"/>
    <n v="430"/>
    <x v="18"/>
    <s v="Vestfirðir"/>
    <x v="6"/>
    <x v="3"/>
    <s v="Sala utan svæðis - flj."/>
    <n v="212212"/>
    <n v="183.56338"/>
    <x v="0"/>
    <x v="2"/>
    <s v="Innanlands"/>
    <m/>
  </r>
  <r>
    <s v="Reykjavík"/>
    <s v="Þingeyri"/>
    <n v="470"/>
    <x v="18"/>
    <s v="Vestfirðir"/>
    <x v="9"/>
    <x v="3"/>
    <s v="Sala ekki flutningsjöfnuð"/>
    <n v="16927"/>
    <n v="14.641855"/>
    <x v="7"/>
    <x v="2"/>
    <s v="Millilanda"/>
    <m/>
  </r>
  <r>
    <s v="Reykjavík"/>
    <s v="Þingeyri"/>
    <n v="470"/>
    <x v="18"/>
    <s v="Vestfirðir"/>
    <x v="7"/>
    <x v="3"/>
    <s v="Sala innan svæðis - flj."/>
    <n v="0"/>
    <n v="0"/>
    <x v="2"/>
    <x v="0"/>
    <s v="Innanlands"/>
    <m/>
  </r>
  <r>
    <s v="Reykjavík"/>
    <s v="Þingeyri"/>
    <n v="470"/>
    <x v="18"/>
    <s v="Vestfirðir"/>
    <x v="9"/>
    <x v="3"/>
    <s v="Sala utan svæðis - flj."/>
    <n v="0"/>
    <n v="0"/>
    <x v="2"/>
    <x v="2"/>
    <s v="Innanlands"/>
    <m/>
  </r>
  <r>
    <s v="Reykjavík"/>
    <s v="Þingeyri"/>
    <n v="470"/>
    <x v="18"/>
    <s v="Vestfirðir"/>
    <x v="10"/>
    <x v="3"/>
    <s v="Sala utan svæðis - flj."/>
    <n v="190282"/>
    <n v="164.59393"/>
    <x v="2"/>
    <x v="2"/>
    <s v="Innanlands"/>
    <m/>
  </r>
  <r>
    <s v="Akureyri"/>
    <s v="Þingeyri"/>
    <n v="470"/>
    <x v="18"/>
    <s v="Vestfirðir"/>
    <x v="6"/>
    <x v="3"/>
    <s v="Sala utan svæðis - flj."/>
    <n v="2478"/>
    <n v="2.1434699999999998"/>
    <x v="0"/>
    <x v="2"/>
    <s v="Innanlands"/>
    <m/>
  </r>
  <r>
    <s v="Söludælur"/>
    <s v="Þingeyri"/>
    <n v="470"/>
    <x v="18"/>
    <s v="Vestfirðir"/>
    <x v="1"/>
    <x v="0"/>
    <s v="Sala innan svæðis - flj."/>
    <n v="157474"/>
    <n v="118.10550000000001"/>
    <x v="2"/>
    <x v="0"/>
    <s v="Innanlands"/>
    <m/>
  </r>
  <r>
    <s v="Söludælur"/>
    <s v="Þingeyri"/>
    <n v="470"/>
    <x v="18"/>
    <s v="Vestfirðir"/>
    <x v="7"/>
    <x v="3"/>
    <s v="Sala innan svæðis - flj."/>
    <n v="129043"/>
    <n v="111.62219499999999"/>
    <x v="2"/>
    <x v="0"/>
    <s v="Innanlands"/>
    <m/>
  </r>
  <r>
    <s v="Ísafjörður"/>
    <s v="Þingeyri"/>
    <n v="470"/>
    <x v="18"/>
    <s v="Vestfirðir"/>
    <x v="6"/>
    <x v="3"/>
    <s v="Sala utan svæðis - flj."/>
    <n v="83975"/>
    <n v="72.638374999999996"/>
    <x v="0"/>
    <x v="2"/>
    <s v="Innanlands"/>
    <m/>
  </r>
  <r>
    <s v="Bolungarvík"/>
    <s v="Þingeyri"/>
    <n v="470"/>
    <x v="18"/>
    <s v="Vestfirðir"/>
    <x v="7"/>
    <x v="3"/>
    <s v="Sala utan svæðis - flj."/>
    <n v="17912"/>
    <n v="15.493879999999999"/>
    <x v="1"/>
    <x v="0"/>
    <s v="Innanlands"/>
    <m/>
  </r>
  <r>
    <s v="Bolungarvík"/>
    <s v="Þingeyri"/>
    <n v="470"/>
    <x v="18"/>
    <s v="Vestfirðir"/>
    <x v="10"/>
    <x v="3"/>
    <s v="Sala utan svæðis - flj."/>
    <n v="22123"/>
    <n v="19.136395"/>
    <x v="1"/>
    <x v="2"/>
    <s v="Innanlands"/>
    <m/>
  </r>
  <r>
    <s v="Ísafjörður"/>
    <s v="Þingeyri"/>
    <n v="470"/>
    <x v="18"/>
    <s v="Vestfirðir"/>
    <x v="7"/>
    <x v="3"/>
    <s v="Sala utan svæðis - flj."/>
    <n v="1539"/>
    <n v="1.3312349999999999"/>
    <x v="1"/>
    <x v="0"/>
    <s v="Innanlands"/>
    <m/>
  </r>
  <r>
    <s v="Reykjavík"/>
    <s v="Þingeyri"/>
    <n v="470"/>
    <x v="18"/>
    <s v="Vestfirðir"/>
    <x v="6"/>
    <x v="3"/>
    <s v="Sala utan svæðis - flj."/>
    <n v="561446"/>
    <n v="485.65078999999997"/>
    <x v="0"/>
    <x v="2"/>
    <s v="Innanlands"/>
    <m/>
  </r>
  <r>
    <s v="Reykjavík"/>
    <s v="Þingeyri"/>
    <n v="470"/>
    <x v="18"/>
    <s v="Vestfirðir"/>
    <x v="1"/>
    <x v="0"/>
    <s v="Sala innan svæðis - flj."/>
    <n v="0"/>
    <n v="0"/>
    <x v="1"/>
    <x v="0"/>
    <s v="Innanlands"/>
    <m/>
  </r>
  <r>
    <s v="Reykjavík"/>
    <s v="Þingeyri"/>
    <n v="470"/>
    <x v="18"/>
    <s v="Vestfirðir"/>
    <x v="1"/>
    <x v="0"/>
    <s v="Sala utan svæðis - flj."/>
    <n v="12531"/>
    <n v="9.3982500000000009"/>
    <x v="1"/>
    <x v="0"/>
    <s v="Innanlands"/>
    <m/>
  </r>
  <r>
    <s v="Reykjavík"/>
    <s v="Þingeyri"/>
    <n v="470"/>
    <x v="18"/>
    <s v="Vestfirðir"/>
    <x v="7"/>
    <x v="3"/>
    <s v="Sala utan svæðis - flj."/>
    <n v="80119"/>
    <n v="69.302934999999991"/>
    <x v="1"/>
    <x v="0"/>
    <s v="Innanlands"/>
    <m/>
  </r>
  <r>
    <s v="Reykjavík"/>
    <s v="Þingeyri"/>
    <n v="470"/>
    <x v="18"/>
    <s v="Vestfirðir"/>
    <x v="10"/>
    <x v="3"/>
    <s v="Sala utan svæðis - flj."/>
    <n v="135757"/>
    <n v="117.42980499999999"/>
    <x v="1"/>
    <x v="2"/>
    <s v="Innanlands"/>
    <m/>
  </r>
  <r>
    <s v="Reykjavík"/>
    <s v="Þingeyri"/>
    <n v="470"/>
    <x v="18"/>
    <s v="Vestfirðir"/>
    <x v="9"/>
    <x v="3"/>
    <s v="Sala ekki flutningsjöfnuð"/>
    <n v="15960"/>
    <n v="13.805399999999999"/>
    <x v="0"/>
    <x v="2"/>
    <s v="Millilanda"/>
    <m/>
  </r>
  <r>
    <s v="Söludælur"/>
    <s v="Þingeyri"/>
    <n v="470"/>
    <x v="18"/>
    <s v="Vestfirðir"/>
    <x v="1"/>
    <x v="0"/>
    <s v="Sala innan svæðis - flj."/>
    <n v="149534"/>
    <n v="112.15049999999999"/>
    <x v="1"/>
    <x v="0"/>
    <s v="Innanlands"/>
    <m/>
  </r>
  <r>
    <s v="Söludælur"/>
    <s v="Þingeyri"/>
    <n v="470"/>
    <x v="18"/>
    <s v="Vestfirðir"/>
    <x v="7"/>
    <x v="3"/>
    <s v="Sala innan svæðis - flj."/>
    <n v="50308"/>
    <n v="43.516419999999997"/>
    <x v="1"/>
    <x v="0"/>
    <s v="Innanlands"/>
    <m/>
  </r>
  <r>
    <s v="Reykjavík"/>
    <s v="Þingeyri"/>
    <n v="470"/>
    <x v="18"/>
    <s v="Vestfirðir"/>
    <x v="6"/>
    <x v="3"/>
    <s v="Sala ekki flutningsjöfnuð"/>
    <n v="23579"/>
    <n v="20.395834999999998"/>
    <x v="0"/>
    <x v="2"/>
    <s v="Millilanda"/>
    <m/>
  </r>
  <r>
    <s v="Söludælur"/>
    <s v="Staðarskáli"/>
    <n v="500"/>
    <x v="20"/>
    <s v="Norðurland vestra"/>
    <x v="0"/>
    <x v="0"/>
    <s v="Sala innan svæðis - flj."/>
    <n v="390790"/>
    <n v="293.09249999999997"/>
    <x v="0"/>
    <x v="0"/>
    <s v="Innanlands"/>
    <m/>
  </r>
  <r>
    <s v="Söludælur"/>
    <s v="Staðarskáli"/>
    <n v="500"/>
    <x v="20"/>
    <s v="Norðurland vestra"/>
    <x v="6"/>
    <x v="3"/>
    <s v="Sala innan svæðis - flj."/>
    <n v="3927"/>
    <n v="3.396855"/>
    <x v="1"/>
    <x v="3"/>
    <s v="Innanlands"/>
    <m/>
  </r>
  <r>
    <s v="Hvammstangi"/>
    <s v="Brú í Hrútafirði"/>
    <n v="500"/>
    <x v="20"/>
    <s v="Norðurland vestra"/>
    <x v="6"/>
    <x v="3"/>
    <s v="Sala utan svæðis - flj."/>
    <n v="7133"/>
    <n v="6.170045"/>
    <x v="1"/>
    <x v="3"/>
    <s v="Innanlands"/>
    <m/>
  </r>
  <r>
    <s v="Hvammstangi"/>
    <s v="Staðarskáli"/>
    <n v="500"/>
    <x v="20"/>
    <s v="Norðurland vestra"/>
    <x v="6"/>
    <x v="3"/>
    <s v="Sala utan svæðis - flj."/>
    <n v="19184"/>
    <n v="16.594159999999999"/>
    <x v="1"/>
    <x v="3"/>
    <s v="Innanlands"/>
    <m/>
  </r>
  <r>
    <s v="Reykjavík"/>
    <s v="Brú í Hrútafirði"/>
    <n v="500"/>
    <x v="20"/>
    <s v="Norðurland vestra"/>
    <x v="6"/>
    <x v="3"/>
    <s v="Sala utan svæðis - flj."/>
    <n v="19308"/>
    <n v="16.701419999999999"/>
    <x v="1"/>
    <x v="3"/>
    <s v="Innanlands"/>
    <m/>
  </r>
  <r>
    <s v="Reykjavík"/>
    <s v="Staðarskáli"/>
    <n v="500"/>
    <x v="20"/>
    <s v="Norðurland vestra"/>
    <x v="6"/>
    <x v="3"/>
    <s v="Sala utan svæðis - flj."/>
    <n v="86703"/>
    <n v="74.998095000000006"/>
    <x v="1"/>
    <x v="3"/>
    <s v="Innanlands"/>
    <m/>
  </r>
  <r>
    <s v="Söludælur"/>
    <s v="Staðarskáli"/>
    <n v="500"/>
    <x v="20"/>
    <s v="Norðurland vestra"/>
    <x v="6"/>
    <x v="3"/>
    <s v="Sala innan svæðis - flj."/>
    <n v="20744"/>
    <n v="17.943560000000002"/>
    <x v="2"/>
    <x v="3"/>
    <s v="Innanlands"/>
    <m/>
  </r>
  <r>
    <s v="Söludælur"/>
    <s v="Staðarskáli"/>
    <n v="500"/>
    <x v="20"/>
    <s v="Norðurland vestra"/>
    <x v="7"/>
    <x v="3"/>
    <s v="Sala innan svæðis - flj."/>
    <n v="834141"/>
    <n v="721.53196500000001"/>
    <x v="0"/>
    <x v="0"/>
    <s v="Innanlands"/>
    <m/>
  </r>
  <r>
    <s v="Akureyri"/>
    <s v="Staðarskáli"/>
    <n v="500"/>
    <x v="20"/>
    <s v="Norðurland vestra"/>
    <x v="6"/>
    <x v="3"/>
    <s v="Sala utan svæðis - flj."/>
    <n v="6479"/>
    <n v="5.6043349999999998"/>
    <x v="2"/>
    <x v="3"/>
    <s v="Innanlands"/>
    <m/>
  </r>
  <r>
    <s v="Hvammstangi"/>
    <s v="Staðarskáli"/>
    <n v="500"/>
    <x v="20"/>
    <s v="Norðurland vestra"/>
    <x v="6"/>
    <x v="3"/>
    <s v="Sala utan svæðis - flj."/>
    <n v="4749"/>
    <n v="4.1078850000000005"/>
    <x v="2"/>
    <x v="3"/>
    <s v="Innanlands"/>
    <m/>
  </r>
  <r>
    <s v="Reykjavík"/>
    <s v="Staðarskáli"/>
    <n v="500"/>
    <x v="20"/>
    <s v="Norðurland vestra"/>
    <x v="6"/>
    <x v="3"/>
    <s v="Sala utan svæðis - flj."/>
    <n v="108055"/>
    <n v="93.467574999999997"/>
    <x v="2"/>
    <x v="3"/>
    <s v="Innanlands"/>
    <m/>
  </r>
  <r>
    <s v="Sauðárkrókur"/>
    <s v="Staðarskáli"/>
    <n v="500"/>
    <x v="20"/>
    <s v="Norðurland vestra"/>
    <x v="6"/>
    <x v="3"/>
    <s v="Sala utan svæðis - flj."/>
    <n v="7453"/>
    <n v="6.4468450000000006"/>
    <x v="2"/>
    <x v="3"/>
    <s v="Innanlands"/>
    <m/>
  </r>
  <r>
    <s v="Söludælur"/>
    <s v="Staðarskáli"/>
    <n v="500"/>
    <x v="20"/>
    <s v="Norðurland vestra"/>
    <x v="0"/>
    <x v="0"/>
    <s v="Sala innan svæðis - flj."/>
    <n v="629265"/>
    <n v="471.94875000000002"/>
    <x v="3"/>
    <x v="0"/>
    <s v="Innanlands"/>
    <m/>
  </r>
  <r>
    <s v="Söludælur"/>
    <s v="Staðarskáli"/>
    <n v="500"/>
    <x v="20"/>
    <s v="Norðurland vestra"/>
    <x v="7"/>
    <x v="3"/>
    <s v="Sala innan svæðis - flj."/>
    <n v="1197754"/>
    <n v="1036.0572099999999"/>
    <x v="3"/>
    <x v="0"/>
    <s v="Innanlands"/>
    <m/>
  </r>
  <r>
    <s v="Söludælur"/>
    <s v="Staðarskáli"/>
    <n v="500"/>
    <x v="20"/>
    <s v="Norðurland vestra"/>
    <x v="6"/>
    <x v="3"/>
    <s v="Sala innan svæðis - flj."/>
    <n v="15430"/>
    <n v="13.346950000000001"/>
    <x v="4"/>
    <x v="3"/>
    <s v="Innanlands"/>
    <m/>
  </r>
  <r>
    <s v="Akureyri"/>
    <s v="Staðarskáli"/>
    <n v="500"/>
    <x v="20"/>
    <s v="Norðurland vestra"/>
    <x v="6"/>
    <x v="3"/>
    <s v="Sala utan svæðis - flj."/>
    <n v="25819"/>
    <n v="22.333435000000001"/>
    <x v="4"/>
    <x v="3"/>
    <s v="Innanlands"/>
    <m/>
  </r>
  <r>
    <s v="Söludælur"/>
    <s v="Staðarskáli"/>
    <n v="500"/>
    <x v="20"/>
    <s v="Norðurland vestra"/>
    <x v="7"/>
    <x v="3"/>
    <s v="Sala ekki flutningsjöfnuð"/>
    <n v="0"/>
    <n v="0"/>
    <x v="1"/>
    <x v="0"/>
    <s v="Millilanda"/>
    <m/>
  </r>
  <r>
    <s v="Reykjavík"/>
    <s v="Staðarskáli"/>
    <n v="500"/>
    <x v="20"/>
    <s v="Norðurland vestra"/>
    <x v="6"/>
    <x v="3"/>
    <s v="Sala utan svæðis - flj."/>
    <n v="83416"/>
    <n v="72.154839999999993"/>
    <x v="4"/>
    <x v="3"/>
    <s v="Innanlands"/>
    <m/>
  </r>
  <r>
    <s v="Sauðárkrókur"/>
    <s v="Staðarskáli"/>
    <n v="500"/>
    <x v="20"/>
    <s v="Norðurland vestra"/>
    <x v="6"/>
    <x v="3"/>
    <s v="Sala utan svæðis - flj."/>
    <n v="7562"/>
    <n v="6.5411299999999999"/>
    <x v="4"/>
    <x v="3"/>
    <s v="Innanlands"/>
    <m/>
  </r>
  <r>
    <s v="Söludælur"/>
    <s v="Staðarskáli"/>
    <n v="500"/>
    <x v="20"/>
    <s v="Norðurland vestra"/>
    <x v="6"/>
    <x v="3"/>
    <s v="Sala innan svæðis - flj."/>
    <n v="12122"/>
    <n v="10.485530000000001"/>
    <x v="6"/>
    <x v="3"/>
    <s v="Innanlands"/>
    <m/>
  </r>
  <r>
    <s v="Söludælur"/>
    <s v="Staðarskáli"/>
    <n v="500"/>
    <x v="20"/>
    <s v="Norðurland vestra"/>
    <x v="1"/>
    <x v="0"/>
    <s v="Sala innan svæðis - flj."/>
    <n v="120885"/>
    <n v="90.663749999999993"/>
    <x v="5"/>
    <x v="0"/>
    <s v="Innanlands"/>
    <m/>
  </r>
  <r>
    <s v="Söludælur"/>
    <s v="Staðarskáli"/>
    <n v="500"/>
    <x v="20"/>
    <s v="Norðurland vestra"/>
    <x v="0"/>
    <x v="0"/>
    <s v="Sala innan svæðis - flj."/>
    <n v="550914"/>
    <n v="413.18549999999999"/>
    <x v="5"/>
    <x v="0"/>
    <s v="Innanlands"/>
    <m/>
  </r>
  <r>
    <s v="Söludælur"/>
    <s v="Staðarskáli"/>
    <n v="500"/>
    <x v="20"/>
    <s v="Norðurland vestra"/>
    <x v="7"/>
    <x v="3"/>
    <s v="Sala innan svæðis - flj."/>
    <n v="1177088"/>
    <n v="1018.18112"/>
    <x v="5"/>
    <x v="0"/>
    <s v="Innanlands"/>
    <m/>
  </r>
  <r>
    <s v="Akureyri"/>
    <s v="Staðarskáli"/>
    <n v="500"/>
    <x v="20"/>
    <s v="Norðurland vestra"/>
    <x v="6"/>
    <x v="3"/>
    <s v="Sala utan svæðis - flj."/>
    <n v="14437"/>
    <n v="12.488004999999999"/>
    <x v="6"/>
    <x v="3"/>
    <s v="Innanlands"/>
    <m/>
  </r>
  <r>
    <s v="Reykjavík"/>
    <s v="Staðarskáli"/>
    <n v="500"/>
    <x v="20"/>
    <s v="Norðurland vestra"/>
    <x v="6"/>
    <x v="3"/>
    <s v="Sala innan svæðis - flj."/>
    <n v="1476"/>
    <n v="1.27674"/>
    <x v="6"/>
    <x v="3"/>
    <s v="Innanlands"/>
    <m/>
  </r>
  <r>
    <s v="Reykjavík"/>
    <s v="Staðarskáli"/>
    <n v="500"/>
    <x v="20"/>
    <s v="Norðurland vestra"/>
    <x v="6"/>
    <x v="3"/>
    <s v="Sala utan svæðis - flj."/>
    <n v="87875"/>
    <n v="76.011875000000003"/>
    <x v="6"/>
    <x v="3"/>
    <s v="Innanlands"/>
    <m/>
  </r>
  <r>
    <s v="Sauðárkrókur"/>
    <s v="Staðarskáli"/>
    <n v="500"/>
    <x v="20"/>
    <s v="Norðurland vestra"/>
    <x v="7"/>
    <x v="3"/>
    <s v="Sala utan svæðis - flj."/>
    <n v="4567"/>
    <n v="3.9504549999999998"/>
    <x v="7"/>
    <x v="0"/>
    <s v="Innanlands"/>
    <m/>
  </r>
  <r>
    <s v="Sauðárkrókur"/>
    <s v="Staðarskáli"/>
    <n v="500"/>
    <x v="20"/>
    <s v="Norðurland vestra"/>
    <x v="6"/>
    <x v="3"/>
    <s v="Sala utan svæðis - flj."/>
    <n v="9066"/>
    <n v="7.8420899999999998"/>
    <x v="6"/>
    <x v="3"/>
    <s v="Innanlands"/>
    <m/>
  </r>
  <r>
    <s v="Söludælur"/>
    <s v="Staðarskáli"/>
    <n v="500"/>
    <x v="20"/>
    <s v="Norðurland vestra"/>
    <x v="0"/>
    <x v="0"/>
    <s v="Sala innan svæðis - flj."/>
    <n v="710315"/>
    <n v="532.73625000000004"/>
    <x v="7"/>
    <x v="0"/>
    <s v="Innanlands"/>
    <m/>
  </r>
  <r>
    <s v="Söludælur"/>
    <s v="Staðarskáli"/>
    <n v="500"/>
    <x v="20"/>
    <s v="Norðurland vestra"/>
    <x v="7"/>
    <x v="3"/>
    <s v="Sala innan svæðis - flj."/>
    <n v="1111485"/>
    <n v="961.43452500000001"/>
    <x v="7"/>
    <x v="0"/>
    <s v="Innanlands"/>
    <m/>
  </r>
  <r>
    <s v="Söludælur"/>
    <s v="Staðarskáli"/>
    <n v="500"/>
    <x v="20"/>
    <s v="Norðurland vestra"/>
    <x v="6"/>
    <x v="3"/>
    <s v="Sala innan svæðis - flj."/>
    <n v="18200"/>
    <n v="15.743"/>
    <x v="8"/>
    <x v="3"/>
    <s v="Innanlands"/>
    <m/>
  </r>
  <r>
    <s v="Akureyri"/>
    <s v="Staðarskáli"/>
    <n v="500"/>
    <x v="20"/>
    <s v="Norðurland vestra"/>
    <x v="6"/>
    <x v="3"/>
    <s v="Sala utan svæðis - flj."/>
    <n v="8703"/>
    <n v="7.5280950000000004"/>
    <x v="8"/>
    <x v="3"/>
    <s v="Innanlands"/>
    <m/>
  </r>
  <r>
    <s v="Reykjavík"/>
    <s v="Staðarskáli"/>
    <n v="500"/>
    <x v="20"/>
    <s v="Norðurland vestra"/>
    <x v="6"/>
    <x v="3"/>
    <s v="Sala utan svæðis - flj."/>
    <n v="94215"/>
    <n v="81.495975000000001"/>
    <x v="8"/>
    <x v="3"/>
    <s v="Innanlands"/>
    <m/>
  </r>
  <r>
    <s v="Sauðárkrókur"/>
    <s v="Staðarskáli"/>
    <n v="500"/>
    <x v="20"/>
    <s v="Norðurland vestra"/>
    <x v="6"/>
    <x v="3"/>
    <s v="Sala utan svæðis - flj."/>
    <n v="9230"/>
    <n v="7.9839500000000001"/>
    <x v="8"/>
    <x v="3"/>
    <s v="Innanlands"/>
    <m/>
  </r>
  <r>
    <s v="Söludælur"/>
    <s v="Staðarskáli"/>
    <n v="500"/>
    <x v="20"/>
    <s v="Norðurland vestra"/>
    <x v="0"/>
    <x v="0"/>
    <s v="Sala innan svæðis - flj."/>
    <n v="681458"/>
    <n v="511.09350000000001"/>
    <x v="9"/>
    <x v="0"/>
    <s v="Innanlands"/>
    <m/>
  </r>
  <r>
    <s v="Söludælur"/>
    <s v="Staðarskáli"/>
    <n v="500"/>
    <x v="20"/>
    <s v="Norðurland vestra"/>
    <x v="7"/>
    <x v="3"/>
    <s v="Sala innan svæðis - flj."/>
    <n v="1031280"/>
    <n v="892.05719999999997"/>
    <x v="9"/>
    <x v="0"/>
    <s v="Innanlands"/>
    <m/>
  </r>
  <r>
    <s v="Akureyri"/>
    <s v="Staðarskáli"/>
    <n v="500"/>
    <x v="20"/>
    <s v="Norðurland vestra"/>
    <x v="6"/>
    <x v="3"/>
    <s v="Sala utan svæðis - flj."/>
    <n v="6778"/>
    <n v="5.8629700000000007"/>
    <x v="10"/>
    <x v="3"/>
    <s v="Innanlands"/>
    <m/>
  </r>
  <r>
    <s v="Reykjavík"/>
    <s v="Staðarskáli"/>
    <n v="500"/>
    <x v="20"/>
    <s v="Norðurland vestra"/>
    <x v="6"/>
    <x v="3"/>
    <s v="Sala utan svæðis - flj."/>
    <n v="129385"/>
    <n v="111.918025"/>
    <x v="10"/>
    <x v="3"/>
    <s v="Innanlands"/>
    <m/>
  </r>
  <r>
    <s v="Sauðárkrókur"/>
    <s v="Staðarskáli"/>
    <n v="500"/>
    <x v="20"/>
    <s v="Norðurland vestra"/>
    <x v="6"/>
    <x v="3"/>
    <s v="Sala utan svæðis - flj."/>
    <n v="3618"/>
    <n v="3.1295700000000002"/>
    <x v="10"/>
    <x v="3"/>
    <s v="Innanlands"/>
    <m/>
  </r>
  <r>
    <s v="Söludælur"/>
    <s v="Staðarskáli"/>
    <n v="500"/>
    <x v="20"/>
    <s v="Norðurland vestra"/>
    <x v="6"/>
    <x v="3"/>
    <s v="Sala innan svæðis - flj."/>
    <n v="23806"/>
    <n v="20.592189999999999"/>
    <x v="10"/>
    <x v="3"/>
    <s v="Innanlands"/>
    <m/>
  </r>
  <r>
    <s v="Akureyri"/>
    <s v="Staðarskáli"/>
    <n v="500"/>
    <x v="20"/>
    <s v="Norðurland vestra"/>
    <x v="6"/>
    <x v="3"/>
    <s v="Sala utan svæðis - flj."/>
    <n v="15620"/>
    <n v="13.511299999999999"/>
    <x v="9"/>
    <x v="3"/>
    <s v="Innanlands"/>
    <m/>
  </r>
  <r>
    <s v="Söludælur"/>
    <s v="Staðarskáli"/>
    <n v="500"/>
    <x v="20"/>
    <s v="Norðurland vestra"/>
    <x v="1"/>
    <x v="0"/>
    <s v="Sala innan svæðis - flj."/>
    <n v="142831"/>
    <n v="107.12325"/>
    <x v="10"/>
    <x v="0"/>
    <s v="Innanlands"/>
    <m/>
  </r>
  <r>
    <s v="Söludælur"/>
    <s v="Staðarskáli"/>
    <n v="500"/>
    <x v="20"/>
    <s v="Norðurland vestra"/>
    <x v="0"/>
    <x v="0"/>
    <s v="Sala innan svæðis - flj."/>
    <n v="474213"/>
    <n v="355.65974999999997"/>
    <x v="10"/>
    <x v="0"/>
    <s v="Innanlands"/>
    <m/>
  </r>
  <r>
    <s v="Söludælur"/>
    <s v="Staðarskáli"/>
    <n v="500"/>
    <x v="20"/>
    <s v="Norðurland vestra"/>
    <x v="7"/>
    <x v="3"/>
    <s v="Sala innan svæðis - flj."/>
    <n v="917639"/>
    <n v="793.75773500000003"/>
    <x v="10"/>
    <x v="0"/>
    <s v="Innanlands"/>
    <m/>
  </r>
  <r>
    <s v="Reykjavík"/>
    <s v="Staðarskáli"/>
    <n v="500"/>
    <x v="20"/>
    <s v="Norðurland vestra"/>
    <x v="6"/>
    <x v="3"/>
    <s v="Sala utan svæðis - flj."/>
    <n v="97237"/>
    <n v="84.110005000000001"/>
    <x v="9"/>
    <x v="3"/>
    <s v="Innanlands"/>
    <m/>
  </r>
  <r>
    <s v="Sauðárkrókur"/>
    <s v="Staðarskáli"/>
    <n v="500"/>
    <x v="20"/>
    <s v="Norðurland vestra"/>
    <x v="6"/>
    <x v="3"/>
    <s v="Sala utan svæðis - flj."/>
    <n v="28591"/>
    <n v="24.731214999999999"/>
    <x v="9"/>
    <x v="3"/>
    <s v="Innanlands"/>
    <m/>
  </r>
  <r>
    <s v="Reykjavík"/>
    <s v="Staðarskáli"/>
    <n v="500"/>
    <x v="20"/>
    <s v="Norðurland vestra"/>
    <x v="5"/>
    <x v="2"/>
    <s v="Sala utan svæðis - flj."/>
    <n v="13670"/>
    <n v="11.072700000000001"/>
    <x v="8"/>
    <x v="1"/>
    <s v="Innanlands"/>
    <m/>
  </r>
  <r>
    <s v="Söludælur"/>
    <s v="Staðarskáli"/>
    <n v="500"/>
    <x v="20"/>
    <s v="Norðurland vestra"/>
    <x v="6"/>
    <x v="3"/>
    <s v="Sala innan svæðis - flj."/>
    <n v="26839"/>
    <n v="23.215735000000002"/>
    <x v="9"/>
    <x v="3"/>
    <s v="Innanlands"/>
    <m/>
  </r>
  <r>
    <s v="Söludælur"/>
    <s v="Staðarskáli"/>
    <n v="500"/>
    <x v="20"/>
    <s v="Norðurland vestra"/>
    <x v="1"/>
    <x v="0"/>
    <s v="Sala innan svæðis - flj."/>
    <n v="572763"/>
    <n v="429.57225"/>
    <x v="8"/>
    <x v="0"/>
    <s v="Innanlands"/>
    <m/>
  </r>
  <r>
    <s v="Söludælur"/>
    <s v="Staðarskáli"/>
    <n v="500"/>
    <x v="20"/>
    <s v="Norðurland vestra"/>
    <x v="7"/>
    <x v="3"/>
    <s v="Sala innan svæðis - flj."/>
    <n v="812500"/>
    <n v="702.8125"/>
    <x v="8"/>
    <x v="0"/>
    <s v="Innanlands"/>
    <m/>
  </r>
  <r>
    <s v="Akureyri"/>
    <s v="Staðarskáli"/>
    <n v="500"/>
    <x v="20"/>
    <s v="Norðurland vestra"/>
    <x v="7"/>
    <x v="3"/>
    <s v="Sala utan svæðis - flj."/>
    <n v="1200"/>
    <n v="1.038"/>
    <x v="6"/>
    <x v="0"/>
    <s v="Innanlands"/>
    <m/>
  </r>
  <r>
    <s v="Reykjavík"/>
    <s v="Staðarskáli"/>
    <n v="500"/>
    <x v="20"/>
    <s v="Norðurland vestra"/>
    <x v="6"/>
    <x v="3"/>
    <s v="Sala utan svæðis - flj."/>
    <n v="103304"/>
    <n v="89.357959999999991"/>
    <x v="7"/>
    <x v="3"/>
    <s v="Innanlands"/>
    <m/>
  </r>
  <r>
    <s v="Sauðárkrókur"/>
    <s v="Staðarskáli"/>
    <n v="500"/>
    <x v="20"/>
    <s v="Norðurland vestra"/>
    <x v="6"/>
    <x v="3"/>
    <s v="Sala utan svæðis - flj."/>
    <n v="115124"/>
    <n v="99.582259999999991"/>
    <x v="7"/>
    <x v="3"/>
    <s v="Innanlands"/>
    <m/>
  </r>
  <r>
    <s v="Reykjavík"/>
    <s v="Staðarskáli"/>
    <n v="500"/>
    <x v="20"/>
    <s v="Norðurland vestra"/>
    <x v="7"/>
    <x v="3"/>
    <s v="Sala innan svæðis - flj."/>
    <n v="76192"/>
    <n v="65.906080000000003"/>
    <x v="6"/>
    <x v="0"/>
    <s v="Innanlands"/>
    <m/>
  </r>
  <r>
    <s v="Reykjavík"/>
    <s v="Staðarskáli"/>
    <n v="500"/>
    <x v="20"/>
    <s v="Norðurland vestra"/>
    <x v="7"/>
    <x v="3"/>
    <s v="Sala utan svæðis - flj."/>
    <n v="7543"/>
    <n v="6.5246949999999995"/>
    <x v="6"/>
    <x v="0"/>
    <s v="Innanlands"/>
    <m/>
  </r>
  <r>
    <s v="Reykjavík"/>
    <s v="Staðarskáli"/>
    <n v="500"/>
    <x v="20"/>
    <s v="Norðurland vestra"/>
    <x v="5"/>
    <x v="2"/>
    <s v="Sala utan svæðis - flj."/>
    <n v="8835"/>
    <n v="7.1563500000000007"/>
    <x v="6"/>
    <x v="1"/>
    <s v="Innanlands"/>
    <m/>
  </r>
  <r>
    <s v="Söludælur"/>
    <s v="Staðarskáli"/>
    <n v="500"/>
    <x v="20"/>
    <s v="Norðurland vestra"/>
    <x v="6"/>
    <x v="3"/>
    <s v="Sala innan svæðis - flj."/>
    <n v="23351"/>
    <n v="20.198615"/>
    <x v="7"/>
    <x v="3"/>
    <s v="Innanlands"/>
    <m/>
  </r>
  <r>
    <s v="Akureyri"/>
    <s v="Staðarskáli"/>
    <n v="500"/>
    <x v="20"/>
    <s v="Norðurland vestra"/>
    <x v="6"/>
    <x v="3"/>
    <s v="Sala utan svæðis - flj."/>
    <n v="2003"/>
    <n v="1.7325950000000001"/>
    <x v="5"/>
    <x v="3"/>
    <s v="Innanlands"/>
    <m/>
  </r>
  <r>
    <s v="Söludælur"/>
    <s v="Staðarskáli"/>
    <n v="500"/>
    <x v="20"/>
    <s v="Norðurland vestra"/>
    <x v="1"/>
    <x v="0"/>
    <s v="Sala innan svæðis - flj."/>
    <n v="557013"/>
    <n v="417.75975"/>
    <x v="6"/>
    <x v="0"/>
    <s v="Innanlands"/>
    <m/>
  </r>
  <r>
    <s v="Söludælur"/>
    <s v="Staðarskáli"/>
    <n v="500"/>
    <x v="20"/>
    <s v="Norðurland vestra"/>
    <x v="7"/>
    <x v="3"/>
    <s v="Sala innan svæðis - flj."/>
    <n v="664129"/>
    <n v="574.471585"/>
    <x v="6"/>
    <x v="0"/>
    <s v="Innanlands"/>
    <m/>
  </r>
  <r>
    <s v="Akureyri"/>
    <s v="Staðarskáli"/>
    <n v="500"/>
    <x v="20"/>
    <s v="Norðurland vestra"/>
    <x v="7"/>
    <x v="3"/>
    <s v="Sala utan svæðis - flj."/>
    <n v="3483"/>
    <n v="3.0127950000000001"/>
    <x v="4"/>
    <x v="0"/>
    <s v="Innanlands"/>
    <m/>
  </r>
  <r>
    <s v="Reykjavík"/>
    <s v="Staðarskáli"/>
    <n v="500"/>
    <x v="20"/>
    <s v="Norðurland vestra"/>
    <x v="6"/>
    <x v="3"/>
    <s v="Sala utan svæðis - flj."/>
    <n v="75712"/>
    <n v="65.490880000000004"/>
    <x v="5"/>
    <x v="3"/>
    <s v="Innanlands"/>
    <m/>
  </r>
  <r>
    <s v="Sauðárkrókur"/>
    <s v="Staðarskáli"/>
    <n v="500"/>
    <x v="20"/>
    <s v="Norðurland vestra"/>
    <x v="6"/>
    <x v="3"/>
    <s v="Sala utan svæðis - flj."/>
    <n v="106047"/>
    <n v="91.730654999999999"/>
    <x v="5"/>
    <x v="3"/>
    <s v="Innanlands"/>
    <m/>
  </r>
  <r>
    <s v="Reykjavík"/>
    <s v="Staðarskáli"/>
    <n v="500"/>
    <x v="20"/>
    <s v="Norðurland vestra"/>
    <x v="4"/>
    <x v="2"/>
    <s v="Sala utan svæðis - flj."/>
    <n v="9169"/>
    <n v="7.4268900000000002"/>
    <x v="4"/>
    <x v="1"/>
    <s v="Innanlands"/>
    <m/>
  </r>
  <r>
    <s v="Söludælur"/>
    <s v="Staðarskáli"/>
    <n v="500"/>
    <x v="20"/>
    <s v="Norðurland vestra"/>
    <x v="6"/>
    <x v="3"/>
    <s v="Sala innan svæðis - flj."/>
    <n v="31394"/>
    <n v="27.155810000000002"/>
    <x v="5"/>
    <x v="3"/>
    <s v="Innanlands"/>
    <m/>
  </r>
  <r>
    <s v="Söludælur"/>
    <s v="Staðarskáli"/>
    <n v="500"/>
    <x v="20"/>
    <s v="Norðurland vestra"/>
    <x v="1"/>
    <x v="0"/>
    <s v="Sala innan svæðis - flj."/>
    <n v="526036"/>
    <n v="394.52699999999999"/>
    <x v="4"/>
    <x v="0"/>
    <s v="Innanlands"/>
    <m/>
  </r>
  <r>
    <s v="Söludælur"/>
    <s v="Staðarskáli"/>
    <n v="500"/>
    <x v="20"/>
    <s v="Norðurland vestra"/>
    <x v="7"/>
    <x v="3"/>
    <s v="Sala innan svæðis - flj."/>
    <n v="726933"/>
    <n v="628.79704500000003"/>
    <x v="4"/>
    <x v="0"/>
    <s v="Innanlands"/>
    <m/>
  </r>
  <r>
    <s v="Akureyri"/>
    <s v="Staðarskáli"/>
    <n v="500"/>
    <x v="20"/>
    <s v="Norðurland vestra"/>
    <x v="4"/>
    <x v="2"/>
    <s v="Sala utan svæðis - flj."/>
    <n v="4557"/>
    <n v="3.6911700000000001"/>
    <x v="2"/>
    <x v="1"/>
    <s v="Innanlands"/>
    <m/>
  </r>
  <r>
    <s v="Akureyri"/>
    <s v="Staðarskáli"/>
    <n v="500"/>
    <x v="20"/>
    <s v="Norðurland vestra"/>
    <x v="7"/>
    <x v="3"/>
    <s v="Sala utan svæðis - flj."/>
    <n v="4229"/>
    <n v="3.6580850000000003"/>
    <x v="2"/>
    <x v="0"/>
    <s v="Innanlands"/>
    <m/>
  </r>
  <r>
    <s v="Reykjavík"/>
    <s v="Staðarskáli"/>
    <n v="500"/>
    <x v="20"/>
    <s v="Norðurland vestra"/>
    <x v="6"/>
    <x v="3"/>
    <s v="Sala utan svæðis - flj."/>
    <n v="77981"/>
    <n v="67.453564999999998"/>
    <x v="3"/>
    <x v="3"/>
    <s v="Innanlands"/>
    <m/>
  </r>
  <r>
    <s v="Sauðárkrókur"/>
    <s v="Staðarskáli"/>
    <n v="500"/>
    <x v="20"/>
    <s v="Norðurland vestra"/>
    <x v="6"/>
    <x v="3"/>
    <s v="Sala utan svæðis - flj."/>
    <n v="120944"/>
    <n v="104.61655999999999"/>
    <x v="3"/>
    <x v="3"/>
    <s v="Innanlands"/>
    <m/>
  </r>
  <r>
    <s v="Reykjavík"/>
    <s v="Staðarskáli"/>
    <n v="500"/>
    <x v="20"/>
    <s v="Norðurland vestra"/>
    <x v="4"/>
    <x v="2"/>
    <s v="Sala utan svæðis - flj."/>
    <n v="4552"/>
    <n v="3.6871200000000002"/>
    <x v="2"/>
    <x v="1"/>
    <s v="Innanlands"/>
    <m/>
  </r>
  <r>
    <s v="Reykjavík"/>
    <s v="Staðarskáli"/>
    <n v="500"/>
    <x v="20"/>
    <s v="Norðurland vestra"/>
    <x v="7"/>
    <x v="3"/>
    <s v="Sala innan svæðis - flj."/>
    <n v="0"/>
    <n v="0"/>
    <x v="2"/>
    <x v="0"/>
    <s v="Innanlands"/>
    <m/>
  </r>
  <r>
    <s v="Reykjavík"/>
    <s v="Staðarskáli"/>
    <n v="500"/>
    <x v="20"/>
    <s v="Norðurland vestra"/>
    <x v="7"/>
    <x v="3"/>
    <s v="Sala utan svæðis - flj."/>
    <n v="5158"/>
    <n v="4.4616699999999998"/>
    <x v="2"/>
    <x v="0"/>
    <s v="Innanlands"/>
    <m/>
  </r>
  <r>
    <s v="Reykjavík"/>
    <s v="Staðarskáli"/>
    <n v="500"/>
    <x v="20"/>
    <s v="Norðurland vestra"/>
    <x v="10"/>
    <x v="3"/>
    <s v="Sala utan svæðis - flj."/>
    <n v="3280"/>
    <n v="2.8371999999999997"/>
    <x v="2"/>
    <x v="2"/>
    <s v="Innanlands"/>
    <m/>
  </r>
  <r>
    <s v="Sauðárkrókur"/>
    <s v="Staðarskáli"/>
    <n v="500"/>
    <x v="20"/>
    <s v="Norðurland vestra"/>
    <x v="7"/>
    <x v="3"/>
    <s v="Sala utan svæðis - flj."/>
    <n v="3001"/>
    <n v="2.5958649999999999"/>
    <x v="2"/>
    <x v="0"/>
    <s v="Innanlands"/>
    <m/>
  </r>
  <r>
    <s v="Söludælur"/>
    <s v="Staðarskáli"/>
    <n v="500"/>
    <x v="20"/>
    <s v="Norðurland vestra"/>
    <x v="6"/>
    <x v="3"/>
    <s v="Sala innan svæðis - flj."/>
    <n v="26303"/>
    <n v="22.752095000000001"/>
    <x v="3"/>
    <x v="3"/>
    <s v="Innanlands"/>
    <m/>
  </r>
  <r>
    <s v="Söludælur"/>
    <s v="Staðarskáli"/>
    <n v="500"/>
    <x v="20"/>
    <s v="Norðurland vestra"/>
    <x v="1"/>
    <x v="0"/>
    <s v="Sala innan svæðis - flj."/>
    <n v="597284"/>
    <n v="447.96300000000002"/>
    <x v="2"/>
    <x v="0"/>
    <s v="Innanlands"/>
    <m/>
  </r>
  <r>
    <s v="Söludælur"/>
    <s v="Staðarskáli"/>
    <n v="500"/>
    <x v="20"/>
    <s v="Norðurland vestra"/>
    <x v="7"/>
    <x v="3"/>
    <s v="Sala innan svæðis - flj."/>
    <n v="782441"/>
    <n v="676.811465"/>
    <x v="2"/>
    <x v="0"/>
    <s v="Innanlands"/>
    <m/>
  </r>
  <r>
    <s v="Akureyri"/>
    <s v="Brú í Hrútafirði"/>
    <n v="500"/>
    <x v="20"/>
    <s v="Norðurland vestra"/>
    <x v="7"/>
    <x v="3"/>
    <s v="Sala utan svæðis - flj."/>
    <n v="5063"/>
    <n v="4.3794949999999995"/>
    <x v="1"/>
    <x v="0"/>
    <s v="Innanlands"/>
    <m/>
  </r>
  <r>
    <s v="Akureyri"/>
    <s v="Staðarskáli"/>
    <n v="500"/>
    <x v="20"/>
    <s v="Norðurland vestra"/>
    <x v="7"/>
    <x v="3"/>
    <s v="Sala utan svæðis - flj."/>
    <n v="2492"/>
    <n v="2.1555800000000001"/>
    <x v="1"/>
    <x v="0"/>
    <s v="Innanlands"/>
    <m/>
  </r>
  <r>
    <s v="Hvammstangi"/>
    <s v="Brú í Hrútafirði"/>
    <n v="500"/>
    <x v="20"/>
    <s v="Norðurland vestra"/>
    <x v="7"/>
    <x v="3"/>
    <s v="Sala utan svæðis - flj."/>
    <n v="1269"/>
    <n v="1.097685"/>
    <x v="1"/>
    <x v="0"/>
    <s v="Innanlands"/>
    <m/>
  </r>
  <r>
    <s v="Hvammstangi"/>
    <s v="Staðarskáli"/>
    <n v="500"/>
    <x v="20"/>
    <s v="Norðurland vestra"/>
    <x v="7"/>
    <x v="3"/>
    <s v="Sala utan svæðis - flj."/>
    <n v="7748"/>
    <n v="6.7020199999999992"/>
    <x v="1"/>
    <x v="0"/>
    <s v="Innanlands"/>
    <m/>
  </r>
  <r>
    <s v="Reykjavík"/>
    <s v="Brú í Hrútafirði"/>
    <n v="500"/>
    <x v="20"/>
    <s v="Norðurland vestra"/>
    <x v="7"/>
    <x v="3"/>
    <s v="Sala utan svæðis - flj."/>
    <n v="1000"/>
    <n v="0.86499999999999999"/>
    <x v="1"/>
    <x v="0"/>
    <s v="Innanlands"/>
    <m/>
  </r>
  <r>
    <s v="Reykjavík"/>
    <s v="Staðarskáli"/>
    <n v="500"/>
    <x v="20"/>
    <s v="Norðurland vestra"/>
    <x v="6"/>
    <x v="3"/>
    <s v="Sala utan svæðis - flj."/>
    <n v="95954"/>
    <n v="83.00021000000001"/>
    <x v="0"/>
    <x v="3"/>
    <s v="Innanlands"/>
    <m/>
  </r>
  <r>
    <s v="Sauðárkrókur"/>
    <s v="Staðarskáli"/>
    <n v="500"/>
    <x v="20"/>
    <s v="Norðurland vestra"/>
    <x v="6"/>
    <x v="3"/>
    <s v="Sala utan svæðis - flj."/>
    <n v="110083"/>
    <n v="95.221795"/>
    <x v="0"/>
    <x v="3"/>
    <s v="Innanlands"/>
    <m/>
  </r>
  <r>
    <s v="Reykjavík"/>
    <s v="Staðarskáli"/>
    <n v="500"/>
    <x v="20"/>
    <s v="Norðurland vestra"/>
    <x v="1"/>
    <x v="0"/>
    <s v="Sala ekki flutningsjöfnuð"/>
    <n v="26"/>
    <n v="1.95E-2"/>
    <x v="1"/>
    <x v="0"/>
    <s v="Millilanda"/>
    <m/>
  </r>
  <r>
    <s v="Reykjavík"/>
    <s v="Staðarskáli"/>
    <n v="500"/>
    <x v="20"/>
    <s v="Norðurland vestra"/>
    <x v="1"/>
    <x v="0"/>
    <s v="Sala innan svæðis - flj."/>
    <n v="0"/>
    <n v="0"/>
    <x v="1"/>
    <x v="0"/>
    <s v="Innanlands"/>
    <m/>
  </r>
  <r>
    <s v="Reykjavík"/>
    <s v="Staðarskáli"/>
    <n v="500"/>
    <x v="20"/>
    <s v="Norðurland vestra"/>
    <x v="1"/>
    <x v="0"/>
    <s v="Sala utan svæðis - flj."/>
    <n v="40537"/>
    <n v="30.402750000000001"/>
    <x v="1"/>
    <x v="0"/>
    <s v="Innanlands"/>
    <m/>
  </r>
  <r>
    <s v="Reykjavík"/>
    <s v="Staðarskáli"/>
    <n v="500"/>
    <x v="20"/>
    <s v="Norðurland vestra"/>
    <x v="4"/>
    <x v="2"/>
    <s v="Sala utan svæðis - flj."/>
    <n v="3845"/>
    <n v="3.1144500000000002"/>
    <x v="1"/>
    <x v="1"/>
    <s v="Innanlands"/>
    <m/>
  </r>
  <r>
    <s v="Reykjavík"/>
    <s v="Staðarskáli"/>
    <n v="500"/>
    <x v="20"/>
    <s v="Norðurland vestra"/>
    <x v="7"/>
    <x v="3"/>
    <s v="Sala utan svæðis - flj."/>
    <n v="459296"/>
    <n v="397.29103999999995"/>
    <x v="1"/>
    <x v="0"/>
    <s v="Innanlands"/>
    <m/>
  </r>
  <r>
    <s v="Sauðárkrókur"/>
    <s v="Staðarskáli"/>
    <n v="500"/>
    <x v="20"/>
    <s v="Norðurland vestra"/>
    <x v="7"/>
    <x v="3"/>
    <s v="Sala utan svæðis - flj."/>
    <n v="20129"/>
    <n v="17.411584999999999"/>
    <x v="1"/>
    <x v="0"/>
    <s v="Innanlands"/>
    <m/>
  </r>
  <r>
    <s v="Söludælur"/>
    <s v="Staðarskáli"/>
    <n v="500"/>
    <x v="20"/>
    <s v="Norðurland vestra"/>
    <x v="6"/>
    <x v="3"/>
    <s v="Sala innan svæðis - flj."/>
    <n v="34525"/>
    <n v="29.864125000000001"/>
    <x v="0"/>
    <x v="3"/>
    <s v="Innanlands"/>
    <m/>
  </r>
  <r>
    <s v="Söludælur"/>
    <s v="Staðarskáli"/>
    <n v="500"/>
    <x v="20"/>
    <s v="Norðurland vestra"/>
    <x v="1"/>
    <x v="0"/>
    <s v="Sala innan svæðis - flj."/>
    <n v="540048"/>
    <n v="405.036"/>
    <x v="1"/>
    <x v="0"/>
    <s v="Innanlands"/>
    <m/>
  </r>
  <r>
    <s v="Söludælur"/>
    <s v="Staðarskáli"/>
    <n v="500"/>
    <x v="20"/>
    <s v="Norðurland vestra"/>
    <x v="7"/>
    <x v="3"/>
    <s v="Sala innan svæðis - flj."/>
    <n v="282465"/>
    <n v="244.33222499999999"/>
    <x v="1"/>
    <x v="0"/>
    <s v="Innanlands"/>
    <m/>
  </r>
  <r>
    <s v="Söludælur"/>
    <s v="Hólmavík"/>
    <n v="510"/>
    <x v="21"/>
    <s v="Vestfirðir"/>
    <x v="1"/>
    <x v="0"/>
    <s v="Sala innan svæðis - flj."/>
    <n v="186330"/>
    <n v="139.7475"/>
    <x v="0"/>
    <x v="0"/>
    <s v="Innanlands"/>
    <m/>
  </r>
  <r>
    <s v="Söludælur"/>
    <s v="Hólmavík"/>
    <n v="510"/>
    <x v="21"/>
    <s v="Vestfirðir"/>
    <x v="0"/>
    <x v="0"/>
    <s v="Sala innan svæðis - flj."/>
    <n v="197604"/>
    <n v="148.203"/>
    <x v="0"/>
    <x v="0"/>
    <s v="Innanlands"/>
    <m/>
  </r>
  <r>
    <s v="Söludælur"/>
    <s v="Norðurfj. á Ströndum"/>
    <n v="510"/>
    <x v="21"/>
    <s v="Vestfirðir"/>
    <x v="0"/>
    <x v="0"/>
    <s v="Sala innan svæðis - flj."/>
    <n v="22272"/>
    <n v="16.704000000000001"/>
    <x v="0"/>
    <x v="0"/>
    <s v="Innanlands"/>
    <m/>
  </r>
  <r>
    <s v="Söludælur"/>
    <s v="Hólmavík"/>
    <n v="510"/>
    <x v="21"/>
    <s v="Vestfirðir"/>
    <x v="6"/>
    <x v="3"/>
    <s v="Sala innan svæðis - flj."/>
    <n v="14905"/>
    <n v="12.892825"/>
    <x v="1"/>
    <x v="0"/>
    <s v="Innanlands"/>
    <m/>
  </r>
  <r>
    <s v="Söludælur"/>
    <s v="Norðurfj. á Ströndum"/>
    <n v="510"/>
    <x v="21"/>
    <s v="Vestfirðir"/>
    <x v="6"/>
    <x v="3"/>
    <s v="Sala innan svæðis - flj."/>
    <n v="6820"/>
    <n v="5.8993000000000002"/>
    <x v="1"/>
    <x v="0"/>
    <s v="Innanlands"/>
    <m/>
  </r>
  <r>
    <s v="Reykjavík"/>
    <s v="Hólmavík"/>
    <n v="510"/>
    <x v="21"/>
    <s v="Vestfirðir"/>
    <x v="7"/>
    <x v="3"/>
    <s v="Sala utan svæðis - flj."/>
    <n v="802"/>
    <n v="0.69373000000000007"/>
    <x v="0"/>
    <x v="0"/>
    <s v="Innanlands"/>
    <m/>
  </r>
  <r>
    <s v="Reykjavík"/>
    <s v="Hólmavík"/>
    <n v="510"/>
    <x v="21"/>
    <s v="Vestfirðir"/>
    <x v="6"/>
    <x v="3"/>
    <s v="Sala utan svæðis - flj."/>
    <n v="272902"/>
    <n v="236.06023000000002"/>
    <x v="1"/>
    <x v="3"/>
    <s v="Innanlands"/>
    <m/>
  </r>
  <r>
    <s v="Reykjavík"/>
    <s v="Norðurfj. á Ströndum"/>
    <n v="510"/>
    <x v="21"/>
    <s v="Vestfirðir"/>
    <x v="7"/>
    <x v="3"/>
    <s v="Sala utan svæðis - flj."/>
    <n v="1869"/>
    <n v="1.6166849999999999"/>
    <x v="0"/>
    <x v="0"/>
    <s v="Innanlands"/>
    <m/>
  </r>
  <r>
    <s v="Reykjavík"/>
    <s v="Norðurfj. á Ströndum"/>
    <n v="510"/>
    <x v="21"/>
    <s v="Vestfirðir"/>
    <x v="6"/>
    <x v="3"/>
    <s v="Sala utan svæðis - flj."/>
    <n v="32905"/>
    <n v="28.462825000000002"/>
    <x v="1"/>
    <x v="3"/>
    <s v="Innanlands"/>
    <m/>
  </r>
  <r>
    <s v="Söludælur"/>
    <s v="Hólmavík"/>
    <n v="510"/>
    <x v="21"/>
    <s v="Vestfirðir"/>
    <x v="6"/>
    <x v="3"/>
    <s v="Sala innan svæðis - flj."/>
    <n v="50712"/>
    <n v="43.865879999999997"/>
    <x v="2"/>
    <x v="0"/>
    <s v="Innanlands"/>
    <m/>
  </r>
  <r>
    <s v="Söludælur"/>
    <s v="Hólmavík"/>
    <n v="510"/>
    <x v="21"/>
    <s v="Vestfirðir"/>
    <x v="7"/>
    <x v="3"/>
    <s v="Sala innan svæðis - flj."/>
    <n v="728295"/>
    <n v="629.97517500000004"/>
    <x v="0"/>
    <x v="0"/>
    <s v="Innanlands"/>
    <m/>
  </r>
  <r>
    <s v="Söludælur"/>
    <s v="Norðurfj. á Ströndum"/>
    <n v="510"/>
    <x v="21"/>
    <s v="Vestfirðir"/>
    <x v="7"/>
    <x v="3"/>
    <s v="Sala innan svæðis - flj."/>
    <n v="34857"/>
    <n v="30.151305000000001"/>
    <x v="0"/>
    <x v="0"/>
    <s v="Innanlands"/>
    <m/>
  </r>
  <r>
    <s v="Reykjavík"/>
    <s v="Drangsnes"/>
    <n v="520"/>
    <x v="21"/>
    <s v="Vestfirðir"/>
    <x v="6"/>
    <x v="3"/>
    <s v="Sala utan svæðis - flj."/>
    <n v="76871"/>
    <n v="66.493414999999999"/>
    <x v="1"/>
    <x v="3"/>
    <s v="Innanlands"/>
    <m/>
  </r>
  <r>
    <s v="Reykjavík"/>
    <s v="Hólmavík"/>
    <n v="510"/>
    <x v="21"/>
    <s v="Vestfirðir"/>
    <x v="7"/>
    <x v="3"/>
    <s v="Sala utan svæðis - flj."/>
    <n v="1079"/>
    <n v="0.93333500000000003"/>
    <x v="3"/>
    <x v="0"/>
    <s v="Innanlands"/>
    <m/>
  </r>
  <r>
    <s v="Reykjavík"/>
    <s v="Hólmavík"/>
    <n v="510"/>
    <x v="21"/>
    <s v="Vestfirðir"/>
    <x v="6"/>
    <x v="3"/>
    <s v="Sala utan svæðis - flj."/>
    <n v="339203"/>
    <n v="293.41059499999994"/>
    <x v="2"/>
    <x v="3"/>
    <s v="Innanlands"/>
    <m/>
  </r>
  <r>
    <s v="Reykjavík"/>
    <s v="Norðurfj. á Ströndum"/>
    <n v="510"/>
    <x v="21"/>
    <s v="Vestfirðir"/>
    <x v="7"/>
    <x v="3"/>
    <s v="Sala utan svæðis - flj."/>
    <n v="2564"/>
    <n v="2.2178599999999999"/>
    <x v="3"/>
    <x v="0"/>
    <s v="Innanlands"/>
    <m/>
  </r>
  <r>
    <s v="Söludælur"/>
    <s v="Hólmavík"/>
    <n v="510"/>
    <x v="21"/>
    <s v="Vestfirðir"/>
    <x v="1"/>
    <x v="0"/>
    <s v="Sala innan svæðis - flj."/>
    <n v="236986"/>
    <n v="177.73949999999999"/>
    <x v="3"/>
    <x v="0"/>
    <s v="Innanlands"/>
    <m/>
  </r>
  <r>
    <s v="Söludælur"/>
    <s v="Hólmavík"/>
    <n v="510"/>
    <x v="21"/>
    <s v="Vestfirðir"/>
    <x v="0"/>
    <x v="0"/>
    <s v="Sala innan svæðis - flj."/>
    <n v="266459"/>
    <n v="199.84424999999999"/>
    <x v="3"/>
    <x v="0"/>
    <s v="Innanlands"/>
    <m/>
  </r>
  <r>
    <s v="Söludælur"/>
    <s v="Hólmavík"/>
    <n v="510"/>
    <x v="21"/>
    <s v="Vestfirðir"/>
    <x v="7"/>
    <x v="3"/>
    <s v="Sala innan svæðis - flj."/>
    <n v="824876"/>
    <n v="713.51774"/>
    <x v="3"/>
    <x v="0"/>
    <s v="Innanlands"/>
    <m/>
  </r>
  <r>
    <s v="Söludælur"/>
    <s v="Hólmavík"/>
    <n v="510"/>
    <x v="21"/>
    <s v="Vestfirðir"/>
    <x v="6"/>
    <x v="3"/>
    <s v="Sala innan svæðis - flj."/>
    <n v="69530"/>
    <n v="60.143449999999994"/>
    <x v="4"/>
    <x v="0"/>
    <s v="Innanlands"/>
    <m/>
  </r>
  <r>
    <s v="Söludælur"/>
    <s v="Norðurfj. á Ströndum"/>
    <n v="510"/>
    <x v="21"/>
    <s v="Vestfirðir"/>
    <x v="0"/>
    <x v="0"/>
    <s v="Sala innan svæðis - flj."/>
    <n v="17734"/>
    <n v="13.3005"/>
    <x v="3"/>
    <x v="0"/>
    <s v="Innanlands"/>
    <m/>
  </r>
  <r>
    <s v="Söludælur"/>
    <s v="Norðurfj. á Ströndum"/>
    <n v="510"/>
    <x v="21"/>
    <s v="Vestfirðir"/>
    <x v="7"/>
    <x v="3"/>
    <s v="Sala innan svæðis - flj."/>
    <n v="30442"/>
    <n v="26.332329999999999"/>
    <x v="3"/>
    <x v="0"/>
    <s v="Innanlands"/>
    <m/>
  </r>
  <r>
    <s v="Söludælur"/>
    <s v="Hólmavík"/>
    <n v="510"/>
    <x v="21"/>
    <s v="Vestfirðir"/>
    <x v="7"/>
    <x v="3"/>
    <s v="Sala ekki flutningsjöfnuð"/>
    <n v="0"/>
    <n v="0"/>
    <x v="1"/>
    <x v="0"/>
    <s v="Millilanda"/>
    <m/>
  </r>
  <r>
    <s v="Söludælur"/>
    <s v="Norðurfj. á Ströndum"/>
    <n v="510"/>
    <x v="21"/>
    <s v="Vestfirðir"/>
    <x v="7"/>
    <x v="3"/>
    <s v="Sala ekki flutningsjöfnuð"/>
    <n v="0"/>
    <n v="0"/>
    <x v="1"/>
    <x v="0"/>
    <s v="Millilanda"/>
    <m/>
  </r>
  <r>
    <s v="Reykjavík"/>
    <s v="Hólmavík"/>
    <n v="510"/>
    <x v="21"/>
    <s v="Vestfirðir"/>
    <x v="7"/>
    <x v="3"/>
    <s v="Sala utan svæðis - flj."/>
    <n v="1751"/>
    <n v="1.514615"/>
    <x v="5"/>
    <x v="0"/>
    <s v="Innanlands"/>
    <m/>
  </r>
  <r>
    <s v="Reykjavík"/>
    <s v="Hólmavík"/>
    <n v="510"/>
    <x v="21"/>
    <s v="Vestfirðir"/>
    <x v="9"/>
    <x v="3"/>
    <s v="Sala utan svæðis - flj."/>
    <n v="193602"/>
    <n v="167.46573000000001"/>
    <x v="5"/>
    <x v="2"/>
    <s v="Innanlands"/>
    <m/>
  </r>
  <r>
    <s v="Reykjavík"/>
    <s v="Norðurfj. á Ströndum"/>
    <n v="510"/>
    <x v="21"/>
    <s v="Vestfirðir"/>
    <x v="6"/>
    <x v="3"/>
    <s v="Sala utan svæðis - flj."/>
    <n v="65482"/>
    <n v="56.641930000000002"/>
    <x v="2"/>
    <x v="3"/>
    <s v="Innanlands"/>
    <m/>
  </r>
  <r>
    <s v="Reykjavík"/>
    <s v="Drangsnes"/>
    <n v="520"/>
    <x v="21"/>
    <s v="Vestfirðir"/>
    <x v="6"/>
    <x v="3"/>
    <s v="Sala utan svæðis - flj."/>
    <n v="112914"/>
    <n v="97.670609999999996"/>
    <x v="2"/>
    <x v="2"/>
    <s v="Innanlands"/>
    <m/>
  </r>
  <r>
    <s v="Reykjavík"/>
    <s v="Norðurfj. á Ströndum"/>
    <n v="510"/>
    <x v="21"/>
    <s v="Vestfirðir"/>
    <x v="7"/>
    <x v="3"/>
    <s v="Sala utan svæðis - flj."/>
    <n v="4264"/>
    <n v="3.6883600000000003"/>
    <x v="5"/>
    <x v="0"/>
    <s v="Innanlands"/>
    <m/>
  </r>
  <r>
    <s v="Söludælur"/>
    <s v="Hólmavík"/>
    <n v="510"/>
    <x v="21"/>
    <s v="Vestfirðir"/>
    <x v="6"/>
    <x v="3"/>
    <s v="Sala innan svæðis - flj."/>
    <n v="51813"/>
    <n v="44.818245000000005"/>
    <x v="6"/>
    <x v="0"/>
    <s v="Innanlands"/>
    <m/>
  </r>
  <r>
    <s v="Söludælur"/>
    <s v="Hólmavík"/>
    <n v="510"/>
    <x v="21"/>
    <s v="Vestfirðir"/>
    <x v="1"/>
    <x v="0"/>
    <s v="Sala innan svæðis - flj."/>
    <n v="272062"/>
    <n v="204.04650000000001"/>
    <x v="5"/>
    <x v="0"/>
    <s v="Innanlands"/>
    <m/>
  </r>
  <r>
    <s v="Söludælur"/>
    <s v="Hólmavík"/>
    <n v="510"/>
    <x v="21"/>
    <s v="Vestfirðir"/>
    <x v="0"/>
    <x v="0"/>
    <s v="Sala innan svæðis - flj."/>
    <n v="230295"/>
    <n v="172.72125"/>
    <x v="5"/>
    <x v="0"/>
    <s v="Innanlands"/>
    <m/>
  </r>
  <r>
    <s v="Söludælur"/>
    <s v="Hólmavík"/>
    <n v="510"/>
    <x v="21"/>
    <s v="Vestfirðir"/>
    <x v="7"/>
    <x v="3"/>
    <s v="Sala innan svæðis - flj."/>
    <n v="855119"/>
    <n v="739.67793499999993"/>
    <x v="5"/>
    <x v="0"/>
    <s v="Innanlands"/>
    <m/>
  </r>
  <r>
    <s v="Söludælur"/>
    <s v="Norðurfj. á Ströndum"/>
    <n v="510"/>
    <x v="21"/>
    <s v="Vestfirðir"/>
    <x v="1"/>
    <x v="0"/>
    <s v="Sala innan svæðis - flj."/>
    <n v="1583"/>
    <n v="1.1872499999999999"/>
    <x v="5"/>
    <x v="0"/>
    <s v="Innanlands"/>
    <m/>
  </r>
  <r>
    <s v="Söludælur"/>
    <s v="Norðurfj. á Ströndum"/>
    <n v="510"/>
    <x v="21"/>
    <s v="Vestfirðir"/>
    <x v="0"/>
    <x v="0"/>
    <s v="Sala innan svæðis - flj."/>
    <n v="18223"/>
    <n v="13.667249999999999"/>
    <x v="5"/>
    <x v="0"/>
    <s v="Innanlands"/>
    <m/>
  </r>
  <r>
    <s v="Söludælur"/>
    <s v="Norðurfj. á Ströndum"/>
    <n v="510"/>
    <x v="21"/>
    <s v="Vestfirðir"/>
    <x v="7"/>
    <x v="3"/>
    <s v="Sala innan svæðis - flj."/>
    <n v="26192"/>
    <n v="22.656079999999999"/>
    <x v="5"/>
    <x v="0"/>
    <s v="Innanlands"/>
    <m/>
  </r>
  <r>
    <s v="Reykjavík"/>
    <s v="Hólmavík"/>
    <n v="510"/>
    <x v="21"/>
    <s v="Vestfirðir"/>
    <x v="6"/>
    <x v="3"/>
    <s v="Sala utan svæðis - flj."/>
    <n v="402131"/>
    <n v="347.84331500000002"/>
    <x v="4"/>
    <x v="3"/>
    <s v="Innanlands"/>
    <m/>
  </r>
  <r>
    <s v="Reykjavík"/>
    <s v="Norðurfj. á Ströndum"/>
    <n v="510"/>
    <x v="21"/>
    <s v="Vestfirðir"/>
    <x v="6"/>
    <x v="3"/>
    <s v="Sala utan svæðis - flj."/>
    <n v="89140"/>
    <n v="77.106100000000012"/>
    <x v="4"/>
    <x v="3"/>
    <s v="Innanlands"/>
    <m/>
  </r>
  <r>
    <s v="Reykjavík"/>
    <s v="Hólmavík"/>
    <n v="510"/>
    <x v="21"/>
    <s v="Vestfirðir"/>
    <x v="7"/>
    <x v="3"/>
    <s v="Sala utan svæðis - flj."/>
    <n v="949"/>
    <n v="0.82088499999999998"/>
    <x v="7"/>
    <x v="0"/>
    <s v="Innanlands"/>
    <m/>
  </r>
  <r>
    <s v="Reykjavík"/>
    <s v="Hólmavík"/>
    <n v="510"/>
    <x v="21"/>
    <s v="Vestfirðir"/>
    <x v="9"/>
    <x v="3"/>
    <s v="Sala utan svæðis - flj."/>
    <n v="103690"/>
    <n v="89.691850000000002"/>
    <x v="7"/>
    <x v="2"/>
    <s v="Innanlands"/>
    <m/>
  </r>
  <r>
    <s v="Reykjavík"/>
    <s v="Hólmavík"/>
    <n v="510"/>
    <x v="21"/>
    <s v="Vestfirðir"/>
    <x v="10"/>
    <x v="3"/>
    <s v="Sala utan svæðis - flj."/>
    <n v="13053"/>
    <n v="11.290844999999999"/>
    <x v="7"/>
    <x v="2"/>
    <s v="Innanlands"/>
    <m/>
  </r>
  <r>
    <s v="Reykjavík"/>
    <s v="Norðurfj. á Ströndum"/>
    <n v="510"/>
    <x v="21"/>
    <s v="Vestfirðir"/>
    <x v="7"/>
    <x v="3"/>
    <s v="Sala utan svæðis - flj."/>
    <n v="5983"/>
    <n v="5.1752950000000002"/>
    <x v="7"/>
    <x v="0"/>
    <s v="Innanlands"/>
    <m/>
  </r>
  <r>
    <s v="Reykjavík"/>
    <s v="Drangsnes"/>
    <n v="520"/>
    <x v="21"/>
    <s v="Vestfirðir"/>
    <x v="6"/>
    <x v="3"/>
    <s v="Sala utan svæðis - flj."/>
    <n v="145767"/>
    <n v="126.088455"/>
    <x v="4"/>
    <x v="2"/>
    <s v="Innanlands"/>
    <m/>
  </r>
  <r>
    <s v="Söludælur"/>
    <s v="Hólmavík"/>
    <n v="510"/>
    <x v="21"/>
    <s v="Vestfirðir"/>
    <x v="1"/>
    <x v="0"/>
    <s v="Sala innan svæðis - flj."/>
    <n v="258667"/>
    <n v="194.00024999999999"/>
    <x v="7"/>
    <x v="0"/>
    <s v="Innanlands"/>
    <m/>
  </r>
  <r>
    <s v="Söludælur"/>
    <s v="Hólmavík"/>
    <n v="510"/>
    <x v="21"/>
    <s v="Vestfirðir"/>
    <x v="0"/>
    <x v="0"/>
    <s v="Sala innan svæðis - flj."/>
    <n v="296355"/>
    <n v="222.26625000000001"/>
    <x v="7"/>
    <x v="0"/>
    <s v="Innanlands"/>
    <m/>
  </r>
  <r>
    <s v="Söludælur"/>
    <s v="Hólmavík"/>
    <n v="510"/>
    <x v="21"/>
    <s v="Vestfirðir"/>
    <x v="7"/>
    <x v="3"/>
    <s v="Sala innan svæðis - flj."/>
    <n v="853305"/>
    <n v="738.10882499999991"/>
    <x v="7"/>
    <x v="0"/>
    <s v="Innanlands"/>
    <m/>
  </r>
  <r>
    <s v="Söludælur"/>
    <s v="Hólmavík"/>
    <n v="510"/>
    <x v="21"/>
    <s v="Vestfirðir"/>
    <x v="6"/>
    <x v="3"/>
    <s v="Sala innan svæðis - flj."/>
    <n v="79943"/>
    <n v="69.150694999999999"/>
    <x v="8"/>
    <x v="0"/>
    <s v="Innanlands"/>
    <m/>
  </r>
  <r>
    <s v="Söludælur"/>
    <s v="Norðurfj. á Ströndum"/>
    <n v="510"/>
    <x v="21"/>
    <s v="Vestfirðir"/>
    <x v="0"/>
    <x v="0"/>
    <s v="Sala innan svæðis - flj."/>
    <n v="26142"/>
    <n v="19.6065"/>
    <x v="7"/>
    <x v="0"/>
    <s v="Innanlands"/>
    <m/>
  </r>
  <r>
    <s v="Söludælur"/>
    <s v="Norðurfj. á Ströndum"/>
    <n v="510"/>
    <x v="21"/>
    <s v="Vestfirðir"/>
    <x v="7"/>
    <x v="3"/>
    <s v="Sala innan svæðis - flj."/>
    <n v="32656"/>
    <n v="28.247439999999997"/>
    <x v="7"/>
    <x v="0"/>
    <s v="Innanlands"/>
    <m/>
  </r>
  <r>
    <s v="Norðfjörður"/>
    <s v="Norðurfj. á Ströndum"/>
    <n v="510"/>
    <x v="21"/>
    <s v="Vestfirðir"/>
    <x v="9"/>
    <x v="3"/>
    <s v="Sala innan svæðis - flj."/>
    <n v="20134"/>
    <n v="17.41591"/>
    <x v="9"/>
    <x v="2"/>
    <s v="Innanlands"/>
    <m/>
  </r>
  <r>
    <s v="Reykjavík"/>
    <s v="Hólmavík"/>
    <n v="510"/>
    <x v="21"/>
    <s v="Vestfirðir"/>
    <x v="7"/>
    <x v="3"/>
    <s v="Sala utan svæðis - flj."/>
    <n v="1406"/>
    <n v="1.2161900000000001"/>
    <x v="9"/>
    <x v="0"/>
    <s v="Innanlands"/>
    <m/>
  </r>
  <r>
    <s v="Reykjavík"/>
    <s v="Hólmavík"/>
    <n v="510"/>
    <x v="21"/>
    <s v="Vestfirðir"/>
    <x v="9"/>
    <x v="3"/>
    <s v="Sala utan svæðis - flj."/>
    <n v="73993"/>
    <n v="64.003945000000002"/>
    <x v="9"/>
    <x v="2"/>
    <s v="Innanlands"/>
    <m/>
  </r>
  <r>
    <s v="Reykjavík"/>
    <s v="Hólmavík"/>
    <n v="510"/>
    <x v="21"/>
    <s v="Vestfirðir"/>
    <x v="6"/>
    <x v="3"/>
    <s v="Sala innan svæðis - flj."/>
    <n v="4272"/>
    <n v="3.6952799999999999"/>
    <x v="6"/>
    <x v="3"/>
    <s v="Innanlands"/>
    <m/>
  </r>
  <r>
    <s v="Reykjavík"/>
    <s v="Norðurfj. á Ströndum"/>
    <n v="510"/>
    <x v="21"/>
    <s v="Vestfirðir"/>
    <x v="7"/>
    <x v="3"/>
    <s v="Sala utan svæðis - flj."/>
    <n v="13288"/>
    <n v="11.494119999999999"/>
    <x v="9"/>
    <x v="0"/>
    <s v="Innanlands"/>
    <m/>
  </r>
  <r>
    <s v="Reykjavík"/>
    <s v="Hólmavík"/>
    <n v="510"/>
    <x v="21"/>
    <s v="Vestfirðir"/>
    <x v="6"/>
    <x v="3"/>
    <s v="Sala utan svæðis - flj."/>
    <n v="532639"/>
    <n v="460.73273499999999"/>
    <x v="6"/>
    <x v="3"/>
    <s v="Innanlands"/>
    <m/>
  </r>
  <r>
    <s v="Söludælur"/>
    <s v="Hólmavík"/>
    <n v="510"/>
    <x v="21"/>
    <s v="Vestfirðir"/>
    <x v="1"/>
    <x v="0"/>
    <s v="Sala innan svæðis - flj."/>
    <n v="248226"/>
    <n v="186.1695"/>
    <x v="9"/>
    <x v="0"/>
    <s v="Innanlands"/>
    <m/>
  </r>
  <r>
    <s v="Söludælur"/>
    <s v="Hólmavík"/>
    <n v="510"/>
    <x v="21"/>
    <s v="Vestfirðir"/>
    <x v="0"/>
    <x v="0"/>
    <s v="Sala innan svæðis - flj."/>
    <n v="307156"/>
    <n v="230.36699999999999"/>
    <x v="9"/>
    <x v="0"/>
    <s v="Innanlands"/>
    <m/>
  </r>
  <r>
    <s v="Söludælur"/>
    <s v="Hólmavík"/>
    <n v="510"/>
    <x v="21"/>
    <s v="Vestfirðir"/>
    <x v="7"/>
    <x v="3"/>
    <s v="Sala innan svæðis - flj."/>
    <n v="769487"/>
    <n v="665.60625500000003"/>
    <x v="9"/>
    <x v="0"/>
    <s v="Innanlands"/>
    <m/>
  </r>
  <r>
    <s v="Söludælur"/>
    <s v="Norðurfj. á Ströndum"/>
    <n v="510"/>
    <x v="21"/>
    <s v="Vestfirðir"/>
    <x v="0"/>
    <x v="0"/>
    <s v="Sala innan svæðis - flj."/>
    <n v="31875"/>
    <n v="23.90625"/>
    <x v="9"/>
    <x v="0"/>
    <s v="Innanlands"/>
    <m/>
  </r>
  <r>
    <s v="Söludælur"/>
    <s v="Norðurfj. á Ströndum"/>
    <n v="510"/>
    <x v="21"/>
    <s v="Vestfirðir"/>
    <x v="7"/>
    <x v="3"/>
    <s v="Sala innan svæðis - flj."/>
    <n v="38559"/>
    <n v="33.353534999999994"/>
    <x v="9"/>
    <x v="0"/>
    <s v="Innanlands"/>
    <m/>
  </r>
  <r>
    <s v="Reykjavík"/>
    <s v="Norðurfj. á Ströndum"/>
    <n v="510"/>
    <x v="21"/>
    <s v="Vestfirðir"/>
    <x v="6"/>
    <x v="3"/>
    <s v="Sala utan svæðis - flj."/>
    <n v="145879"/>
    <n v="126.18533499999999"/>
    <x v="6"/>
    <x v="2"/>
    <s v="Innanlands"/>
    <m/>
  </r>
  <r>
    <s v="Reykjavík"/>
    <s v="Drangsnes"/>
    <n v="520"/>
    <x v="21"/>
    <s v="Vestfirðir"/>
    <x v="6"/>
    <x v="3"/>
    <s v="Sala utan svæðis - flj."/>
    <n v="99281"/>
    <n v="85.878065000000007"/>
    <x v="6"/>
    <x v="2"/>
    <s v="Innanlands"/>
    <m/>
  </r>
  <r>
    <s v="Reykjavík"/>
    <s v="Hólmavík"/>
    <n v="510"/>
    <x v="21"/>
    <s v="Vestfirðir"/>
    <x v="7"/>
    <x v="3"/>
    <s v="Sala utan svæðis - flj."/>
    <n v="5152"/>
    <n v="4.45648"/>
    <x v="10"/>
    <x v="0"/>
    <s v="Innanlands"/>
    <m/>
  </r>
  <r>
    <s v="Reykjavík"/>
    <s v="Hólmavík"/>
    <n v="510"/>
    <x v="21"/>
    <s v="Vestfirðir"/>
    <x v="6"/>
    <x v="3"/>
    <s v="Sala utan svæðis - flj."/>
    <n v="365432"/>
    <n v="316.09868"/>
    <x v="8"/>
    <x v="3"/>
    <s v="Innanlands"/>
    <m/>
  </r>
  <r>
    <s v="Reykjavík"/>
    <s v="Hólmavík"/>
    <n v="510"/>
    <x v="21"/>
    <s v="Vestfirðir"/>
    <x v="9"/>
    <x v="3"/>
    <s v="Sala utan svæðis - flj."/>
    <n v="69744"/>
    <n v="60.328559999999996"/>
    <x v="10"/>
    <x v="2"/>
    <s v="Innanlands"/>
    <m/>
  </r>
  <r>
    <s v="Reykjavík"/>
    <s v="Hólmavík"/>
    <n v="510"/>
    <x v="21"/>
    <s v="Vestfirðir"/>
    <x v="10"/>
    <x v="3"/>
    <s v="Sala utan svæðis - flj."/>
    <n v="6029"/>
    <n v="5.2150850000000002"/>
    <x v="10"/>
    <x v="2"/>
    <s v="Innanlands"/>
    <m/>
  </r>
  <r>
    <s v="Reykjavík"/>
    <s v="Norðurfj. á Ströndum"/>
    <n v="510"/>
    <x v="21"/>
    <s v="Vestfirðir"/>
    <x v="7"/>
    <x v="3"/>
    <s v="Sala utan svæðis - flj."/>
    <n v="4888"/>
    <n v="4.2281199999999997"/>
    <x v="10"/>
    <x v="0"/>
    <s v="Innanlands"/>
    <m/>
  </r>
  <r>
    <s v="Reykjavík"/>
    <s v="Norðurfj. á Ströndum"/>
    <n v="510"/>
    <x v="21"/>
    <s v="Vestfirðir"/>
    <x v="6"/>
    <x v="3"/>
    <s v="Sala utan svæðis - flj."/>
    <n v="86236"/>
    <n v="74.594139999999996"/>
    <x v="8"/>
    <x v="3"/>
    <s v="Innanlands"/>
    <m/>
  </r>
  <r>
    <s v="Söludælur"/>
    <s v="Hólmavík"/>
    <n v="510"/>
    <x v="21"/>
    <s v="Vestfirðir"/>
    <x v="6"/>
    <x v="3"/>
    <s v="Sala innan svæðis - flj."/>
    <n v="136012"/>
    <n v="117.65038"/>
    <x v="10"/>
    <x v="0"/>
    <s v="Innanlands"/>
    <m/>
  </r>
  <r>
    <s v="Söludælur"/>
    <s v="Hólmavík"/>
    <n v="510"/>
    <x v="21"/>
    <s v="Vestfirðir"/>
    <x v="1"/>
    <x v="0"/>
    <s v="Sala innan svæðis - flj."/>
    <n v="288843"/>
    <n v="216.63225"/>
    <x v="10"/>
    <x v="0"/>
    <s v="Innanlands"/>
    <m/>
  </r>
  <r>
    <s v="Söludælur"/>
    <s v="Hólmavík"/>
    <n v="510"/>
    <x v="21"/>
    <s v="Vestfirðir"/>
    <x v="0"/>
    <x v="0"/>
    <s v="Sala innan svæðis - flj."/>
    <n v="213232"/>
    <n v="159.92400000000001"/>
    <x v="10"/>
    <x v="0"/>
    <s v="Innanlands"/>
    <m/>
  </r>
  <r>
    <s v="Söludælur"/>
    <s v="Hólmavík"/>
    <n v="510"/>
    <x v="21"/>
    <s v="Vestfirðir"/>
    <x v="7"/>
    <x v="3"/>
    <s v="Sala innan svæðis - flj."/>
    <n v="762265"/>
    <n v="659.35922499999992"/>
    <x v="10"/>
    <x v="0"/>
    <s v="Innanlands"/>
    <m/>
  </r>
  <r>
    <s v="Söludælur"/>
    <s v="Norðurfj. á Ströndum"/>
    <n v="510"/>
    <x v="21"/>
    <s v="Vestfirðir"/>
    <x v="1"/>
    <x v="0"/>
    <s v="Sala innan svæðis - flj."/>
    <n v="16876"/>
    <n v="12.657"/>
    <x v="10"/>
    <x v="0"/>
    <s v="Innanlands"/>
    <m/>
  </r>
  <r>
    <s v="Söludælur"/>
    <s v="Norðurfj. á Ströndum"/>
    <n v="510"/>
    <x v="21"/>
    <s v="Vestfirðir"/>
    <x v="0"/>
    <x v="0"/>
    <s v="Sala innan svæðis - flj."/>
    <n v="9417"/>
    <n v="7.0627500000000003"/>
    <x v="10"/>
    <x v="0"/>
    <s v="Innanlands"/>
    <m/>
  </r>
  <r>
    <s v="Söludælur"/>
    <s v="Norðurfj. á Ströndum"/>
    <n v="510"/>
    <x v="21"/>
    <s v="Vestfirðir"/>
    <x v="7"/>
    <x v="3"/>
    <s v="Sala innan svæðis - flj."/>
    <n v="44298"/>
    <n v="38.317769999999996"/>
    <x v="10"/>
    <x v="0"/>
    <s v="Innanlands"/>
    <m/>
  </r>
  <r>
    <s v="Reykjavík"/>
    <s v="Drangsnes"/>
    <n v="520"/>
    <x v="21"/>
    <s v="Vestfirðir"/>
    <x v="6"/>
    <x v="3"/>
    <s v="Sala utan svæðis - flj."/>
    <n v="98425"/>
    <n v="85.137625"/>
    <x v="8"/>
    <x v="2"/>
    <s v="Innanlands"/>
    <m/>
  </r>
  <r>
    <s v="Akranes"/>
    <s v="Hólmavík"/>
    <n v="510"/>
    <x v="21"/>
    <s v="Vestfirðir"/>
    <x v="6"/>
    <x v="3"/>
    <s v="Sala utan svæðis - flj."/>
    <n v="1647"/>
    <n v="1.424655"/>
    <x v="10"/>
    <x v="3"/>
    <s v="Innanlands"/>
    <m/>
  </r>
  <r>
    <s v="Reykjavík"/>
    <s v="Hólmavík"/>
    <n v="510"/>
    <x v="21"/>
    <s v="Vestfirðir"/>
    <x v="7"/>
    <x v="3"/>
    <s v="Sala utan svæðis - flj."/>
    <n v="801"/>
    <n v="0.69286500000000006"/>
    <x v="8"/>
    <x v="0"/>
    <s v="Innanlands"/>
    <m/>
  </r>
  <r>
    <s v="Reykjavík"/>
    <s v="Hólmavík"/>
    <n v="510"/>
    <x v="21"/>
    <s v="Vestfirðir"/>
    <x v="9"/>
    <x v="3"/>
    <s v="Sala utan svæðis - flj."/>
    <n v="112956"/>
    <n v="97.706940000000003"/>
    <x v="8"/>
    <x v="2"/>
    <s v="Innanlands"/>
    <m/>
  </r>
  <r>
    <s v="Reykjavík"/>
    <s v="Hólmavík"/>
    <n v="510"/>
    <x v="21"/>
    <s v="Vestfirðir"/>
    <x v="10"/>
    <x v="3"/>
    <s v="Sala utan svæðis - flj."/>
    <n v="108284"/>
    <n v="93.665660000000003"/>
    <x v="8"/>
    <x v="2"/>
    <s v="Innanlands"/>
    <m/>
  </r>
  <r>
    <s v="Reykjavík"/>
    <s v="Norðurfj. á Ströndum"/>
    <n v="510"/>
    <x v="21"/>
    <s v="Vestfirðir"/>
    <x v="7"/>
    <x v="3"/>
    <s v="Sala utan svæðis - flj."/>
    <n v="4745"/>
    <n v="4.104425"/>
    <x v="8"/>
    <x v="0"/>
    <s v="Innanlands"/>
    <m/>
  </r>
  <r>
    <s v="Söludælur"/>
    <s v="Hólmavík"/>
    <n v="510"/>
    <x v="21"/>
    <s v="Vestfirðir"/>
    <x v="6"/>
    <x v="3"/>
    <s v="Sala innan svæðis - flj."/>
    <n v="96422"/>
    <n v="83.405029999999996"/>
    <x v="9"/>
    <x v="0"/>
    <s v="Innanlands"/>
    <m/>
  </r>
  <r>
    <s v="Söludælur"/>
    <s v="Hólmavík"/>
    <n v="510"/>
    <x v="21"/>
    <s v="Vestfirðir"/>
    <x v="1"/>
    <x v="0"/>
    <s v="Sala innan svæðis - flj."/>
    <n v="480396"/>
    <n v="360.29700000000003"/>
    <x v="8"/>
    <x v="0"/>
    <s v="Innanlands"/>
    <m/>
  </r>
  <r>
    <s v="Söludælur"/>
    <s v="Hólmavík"/>
    <n v="510"/>
    <x v="21"/>
    <s v="Vestfirðir"/>
    <x v="7"/>
    <x v="3"/>
    <s v="Sala innan svæðis - flj."/>
    <n v="666881"/>
    <n v="576.85206499999993"/>
    <x v="8"/>
    <x v="0"/>
    <s v="Innanlands"/>
    <m/>
  </r>
  <r>
    <s v="Söludælur"/>
    <s v="Norðurfj. á Ströndum"/>
    <n v="510"/>
    <x v="21"/>
    <s v="Vestfirðir"/>
    <x v="1"/>
    <x v="0"/>
    <s v="Sala innan svæðis - flj."/>
    <n v="28994"/>
    <n v="21.7455"/>
    <x v="8"/>
    <x v="0"/>
    <s v="Innanlands"/>
    <m/>
  </r>
  <r>
    <s v="Söludælur"/>
    <s v="Norðurfj. á Ströndum"/>
    <n v="510"/>
    <x v="21"/>
    <s v="Vestfirðir"/>
    <x v="7"/>
    <x v="3"/>
    <s v="Sala innan svæðis - flj."/>
    <n v="24963"/>
    <n v="21.592994999999998"/>
    <x v="8"/>
    <x v="0"/>
    <s v="Innanlands"/>
    <m/>
  </r>
  <r>
    <s v="Reykjavík"/>
    <s v="Hólmavík"/>
    <n v="510"/>
    <x v="21"/>
    <s v="Vestfirðir"/>
    <x v="6"/>
    <x v="3"/>
    <s v="Sala utan svæðis - flj."/>
    <n v="364128"/>
    <n v="314.97071999999997"/>
    <x v="10"/>
    <x v="3"/>
    <s v="Innanlands"/>
    <m/>
  </r>
  <r>
    <s v="Reykjavík"/>
    <s v="Norðurfj. á Ströndum"/>
    <n v="510"/>
    <x v="21"/>
    <s v="Vestfirðir"/>
    <x v="6"/>
    <x v="3"/>
    <s v="Sala utan svæðis - flj."/>
    <n v="110303"/>
    <n v="95.412095000000008"/>
    <x v="10"/>
    <x v="2"/>
    <s v="Innanlands"/>
    <m/>
  </r>
  <r>
    <s v="Reykjavík"/>
    <s v="Hólmavík"/>
    <n v="510"/>
    <x v="21"/>
    <s v="Vestfirðir"/>
    <x v="7"/>
    <x v="3"/>
    <s v="Sala innan svæðis - flj."/>
    <n v="32971"/>
    <n v="28.519915000000001"/>
    <x v="6"/>
    <x v="0"/>
    <s v="Innanlands"/>
    <m/>
  </r>
  <r>
    <s v="Reykjavík"/>
    <s v="Hólmavík"/>
    <n v="510"/>
    <x v="21"/>
    <s v="Vestfirðir"/>
    <x v="7"/>
    <x v="3"/>
    <s v="Sala utan svæðis - flj."/>
    <n v="11894"/>
    <n v="10.288309999999999"/>
    <x v="6"/>
    <x v="0"/>
    <s v="Innanlands"/>
    <m/>
  </r>
  <r>
    <s v="Reykjavík"/>
    <s v="Hólmavík"/>
    <n v="510"/>
    <x v="21"/>
    <s v="Vestfirðir"/>
    <x v="9"/>
    <x v="3"/>
    <s v="Sala utan svæðis - flj."/>
    <n v="92216"/>
    <n v="79.766840000000002"/>
    <x v="6"/>
    <x v="2"/>
    <s v="Innanlands"/>
    <m/>
  </r>
  <r>
    <s v="Reykjavík"/>
    <s v="Hólmavík"/>
    <n v="510"/>
    <x v="21"/>
    <s v="Vestfirðir"/>
    <x v="10"/>
    <x v="3"/>
    <s v="Sala utan svæðis - flj."/>
    <n v="120402"/>
    <n v="104.14773"/>
    <x v="6"/>
    <x v="2"/>
    <s v="Innanlands"/>
    <m/>
  </r>
  <r>
    <s v="Reykjavík"/>
    <s v="Norðurfj. á Ströndum"/>
    <n v="510"/>
    <x v="21"/>
    <s v="Vestfirðir"/>
    <x v="7"/>
    <x v="3"/>
    <s v="Sala innan svæðis - flj."/>
    <n v="3718"/>
    <n v="3.2160700000000002"/>
    <x v="6"/>
    <x v="0"/>
    <s v="Innanlands"/>
    <m/>
  </r>
  <r>
    <s v="Reykjavík"/>
    <s v="Norðurfj. á Ströndum"/>
    <n v="510"/>
    <x v="21"/>
    <s v="Vestfirðir"/>
    <x v="7"/>
    <x v="3"/>
    <s v="Sala utan svæðis - flj."/>
    <n v="6350"/>
    <n v="5.49275"/>
    <x v="6"/>
    <x v="0"/>
    <s v="Innanlands"/>
    <m/>
  </r>
  <r>
    <s v="Söludælur"/>
    <s v="Hólmavík"/>
    <n v="510"/>
    <x v="21"/>
    <s v="Vestfirðir"/>
    <x v="6"/>
    <x v="3"/>
    <s v="Sala innan svæðis - flj."/>
    <n v="93336"/>
    <n v="80.735640000000004"/>
    <x v="7"/>
    <x v="0"/>
    <s v="Innanlands"/>
    <m/>
  </r>
  <r>
    <s v="Söludælur"/>
    <s v="Hólmavík"/>
    <n v="510"/>
    <x v="21"/>
    <s v="Vestfirðir"/>
    <x v="1"/>
    <x v="0"/>
    <s v="Sala innan svæðis - flj."/>
    <n v="440878"/>
    <n v="330.6585"/>
    <x v="6"/>
    <x v="0"/>
    <s v="Innanlands"/>
    <m/>
  </r>
  <r>
    <s v="Söludælur"/>
    <s v="Hólmavík"/>
    <n v="510"/>
    <x v="21"/>
    <s v="Vestfirðir"/>
    <x v="7"/>
    <x v="3"/>
    <s v="Sala innan svæðis - flj."/>
    <n v="606817"/>
    <n v="524.896705"/>
    <x v="6"/>
    <x v="0"/>
    <s v="Innanlands"/>
    <m/>
  </r>
  <r>
    <s v="Söludælur"/>
    <s v="Norðurfj. á Ströndum"/>
    <n v="510"/>
    <x v="21"/>
    <s v="Vestfirðir"/>
    <x v="1"/>
    <x v="0"/>
    <s v="Sala innan svæðis - flj."/>
    <n v="31163"/>
    <n v="23.372250000000001"/>
    <x v="6"/>
    <x v="0"/>
    <s v="Innanlands"/>
    <m/>
  </r>
  <r>
    <s v="Söludælur"/>
    <s v="Norðurfj. á Ströndum"/>
    <n v="510"/>
    <x v="21"/>
    <s v="Vestfirðir"/>
    <x v="7"/>
    <x v="3"/>
    <s v="Sala innan svæðis - flj."/>
    <n v="30113"/>
    <n v="26.047744999999999"/>
    <x v="6"/>
    <x v="0"/>
    <s v="Innanlands"/>
    <m/>
  </r>
  <r>
    <s v="Sauðárkrókur"/>
    <s v="Hólmavík"/>
    <n v="510"/>
    <x v="21"/>
    <s v="Vestfirðir"/>
    <x v="6"/>
    <x v="3"/>
    <s v="Sala utan svæðis - flj."/>
    <n v="943"/>
    <n v="0.81569499999999995"/>
    <x v="10"/>
    <x v="3"/>
    <s v="Innanlands"/>
    <m/>
  </r>
  <r>
    <s v="Reykjavík"/>
    <s v="Drangsnes"/>
    <n v="520"/>
    <x v="21"/>
    <s v="Vestfirðir"/>
    <x v="6"/>
    <x v="3"/>
    <s v="Sala utan svæðis - flj."/>
    <n v="90859"/>
    <n v="78.593035"/>
    <x v="10"/>
    <x v="3"/>
    <s v="Innanlands"/>
    <m/>
  </r>
  <r>
    <s v="Reykjavík"/>
    <s v="Hólmavík"/>
    <n v="510"/>
    <x v="21"/>
    <s v="Vestfirðir"/>
    <x v="7"/>
    <x v="3"/>
    <s v="Sala utan svæðis - flj."/>
    <n v="112619"/>
    <n v="97.415435000000002"/>
    <x v="4"/>
    <x v="0"/>
    <s v="Innanlands"/>
    <m/>
  </r>
  <r>
    <s v="Reykjavík"/>
    <s v="Hólmavík"/>
    <n v="510"/>
    <x v="21"/>
    <s v="Vestfirðir"/>
    <x v="9"/>
    <x v="3"/>
    <s v="Sala utan svæðis - flj."/>
    <n v="408211"/>
    <n v="353.10251500000004"/>
    <x v="4"/>
    <x v="2"/>
    <s v="Innanlands"/>
    <m/>
  </r>
  <r>
    <s v="Reykjavík"/>
    <s v="Hólmavík"/>
    <n v="510"/>
    <x v="21"/>
    <s v="Vestfirðir"/>
    <x v="10"/>
    <x v="3"/>
    <s v="Sala utan svæðis - flj."/>
    <n v="44362"/>
    <n v="38.373129999999996"/>
    <x v="4"/>
    <x v="2"/>
    <s v="Innanlands"/>
    <m/>
  </r>
  <r>
    <s v="Reykjavík"/>
    <s v="Norðurfj. á Ströndum"/>
    <n v="510"/>
    <x v="21"/>
    <s v="Vestfirðir"/>
    <x v="7"/>
    <x v="3"/>
    <s v="Sala utan svæðis - flj."/>
    <n v="5246"/>
    <n v="4.5377900000000002"/>
    <x v="4"/>
    <x v="0"/>
    <s v="Innanlands"/>
    <m/>
  </r>
  <r>
    <s v="Söludælur"/>
    <s v="Hólmavík"/>
    <n v="510"/>
    <x v="21"/>
    <s v="Vestfirðir"/>
    <x v="6"/>
    <x v="3"/>
    <s v="Sala innan svæðis - flj."/>
    <n v="106149"/>
    <n v="91.818884999999995"/>
    <x v="5"/>
    <x v="0"/>
    <s v="Innanlands"/>
    <m/>
  </r>
  <r>
    <s v="Söludælur"/>
    <s v="Norðurfj. á Ströndum"/>
    <n v="510"/>
    <x v="21"/>
    <s v="Vestfirðir"/>
    <x v="6"/>
    <x v="3"/>
    <s v="Sala innan svæðis - flj."/>
    <n v="4081"/>
    <n v="3.530065"/>
    <x v="5"/>
    <x v="0"/>
    <s v="Innanlands"/>
    <m/>
  </r>
  <r>
    <s v="Söludælur"/>
    <s v="Hólmavík"/>
    <n v="510"/>
    <x v="21"/>
    <s v="Vestfirðir"/>
    <x v="1"/>
    <x v="0"/>
    <s v="Sala innan svæðis - flj."/>
    <n v="408556"/>
    <n v="306.41699999999997"/>
    <x v="4"/>
    <x v="0"/>
    <s v="Innanlands"/>
    <m/>
  </r>
  <r>
    <s v="Söludælur"/>
    <s v="Hólmavík"/>
    <n v="510"/>
    <x v="21"/>
    <s v="Vestfirðir"/>
    <x v="7"/>
    <x v="3"/>
    <s v="Sala innan svæðis - flj."/>
    <n v="514595"/>
    <n v="445.12467499999997"/>
    <x v="4"/>
    <x v="0"/>
    <s v="Innanlands"/>
    <m/>
  </r>
  <r>
    <s v="Söludælur"/>
    <s v="Norðurfj. á Ströndum"/>
    <n v="510"/>
    <x v="21"/>
    <s v="Vestfirðir"/>
    <x v="1"/>
    <x v="0"/>
    <s v="Sala innan svæðis - flj."/>
    <n v="30852"/>
    <n v="23.138999999999999"/>
    <x v="4"/>
    <x v="0"/>
    <s v="Innanlands"/>
    <m/>
  </r>
  <r>
    <s v="Söludælur"/>
    <s v="Norðurfj. á Ströndum"/>
    <n v="510"/>
    <x v="21"/>
    <s v="Vestfirðir"/>
    <x v="7"/>
    <x v="3"/>
    <s v="Sala innan svæðis - flj."/>
    <n v="30009"/>
    <n v="25.957785000000001"/>
    <x v="4"/>
    <x v="0"/>
    <s v="Innanlands"/>
    <m/>
  </r>
  <r>
    <s v="Reykjavík"/>
    <s v="Hólmavík"/>
    <n v="510"/>
    <x v="21"/>
    <s v="Vestfirðir"/>
    <x v="6"/>
    <x v="3"/>
    <s v="Sala utan svæðis - flj."/>
    <n v="440227"/>
    <n v="380.79635500000001"/>
    <x v="9"/>
    <x v="3"/>
    <s v="Innanlands"/>
    <m/>
  </r>
  <r>
    <s v="Reykjavík"/>
    <s v="Norðurfj. á Ströndum"/>
    <n v="510"/>
    <x v="21"/>
    <s v="Vestfirðir"/>
    <x v="6"/>
    <x v="3"/>
    <s v="Sala utan svæðis - flj."/>
    <n v="153634"/>
    <n v="132.89341000000002"/>
    <x v="9"/>
    <x v="2"/>
    <s v="Innanlands"/>
    <m/>
  </r>
  <r>
    <s v="Reykjavík"/>
    <s v="Drangsnes"/>
    <n v="520"/>
    <x v="21"/>
    <s v="Vestfirðir"/>
    <x v="6"/>
    <x v="3"/>
    <s v="Sala utan svæðis - flj."/>
    <n v="124813"/>
    <n v="107.963245"/>
    <x v="9"/>
    <x v="3"/>
    <s v="Innanlands"/>
    <m/>
  </r>
  <r>
    <s v="Reykjavík"/>
    <s v="Hólmavík"/>
    <n v="510"/>
    <x v="21"/>
    <s v="Vestfirðir"/>
    <x v="1"/>
    <x v="0"/>
    <s v="Sala utan svæðis - flj."/>
    <n v="508"/>
    <n v="0.38100000000000001"/>
    <x v="2"/>
    <x v="0"/>
    <s v="Innanlands"/>
    <m/>
  </r>
  <r>
    <s v="Reykjavík"/>
    <s v="Hólmavík"/>
    <n v="510"/>
    <x v="21"/>
    <s v="Vestfirðir"/>
    <x v="7"/>
    <x v="3"/>
    <s v="Sala innan svæðis - flj."/>
    <n v="0"/>
    <n v="0"/>
    <x v="2"/>
    <x v="0"/>
    <s v="Innanlands"/>
    <m/>
  </r>
  <r>
    <s v="Reykjavík"/>
    <s v="Hólmavík"/>
    <n v="510"/>
    <x v="21"/>
    <s v="Vestfirðir"/>
    <x v="7"/>
    <x v="3"/>
    <s v="Sala utan svæðis - flj."/>
    <n v="90553"/>
    <n v="78.328344999999999"/>
    <x v="2"/>
    <x v="0"/>
    <s v="Innanlands"/>
    <m/>
  </r>
  <r>
    <s v="Reykjavík"/>
    <s v="Hólmavík"/>
    <n v="510"/>
    <x v="21"/>
    <s v="Vestfirðir"/>
    <x v="9"/>
    <x v="3"/>
    <s v="Sala utan svæðis - flj."/>
    <n v="203711"/>
    <n v="176.210015"/>
    <x v="2"/>
    <x v="2"/>
    <s v="Innanlands"/>
    <m/>
  </r>
  <r>
    <s v="Reykjavík"/>
    <s v="Hólmavík"/>
    <n v="510"/>
    <x v="21"/>
    <s v="Vestfirðir"/>
    <x v="10"/>
    <x v="3"/>
    <s v="Sala utan svæðis - flj."/>
    <n v="14751"/>
    <n v="12.759615"/>
    <x v="2"/>
    <x v="2"/>
    <s v="Innanlands"/>
    <m/>
  </r>
  <r>
    <s v="Reykjavík"/>
    <s v="Norðurfj. á Ströndum"/>
    <n v="510"/>
    <x v="21"/>
    <s v="Vestfirðir"/>
    <x v="7"/>
    <x v="3"/>
    <s v="Sala innan svæðis - flj."/>
    <n v="0"/>
    <n v="0"/>
    <x v="2"/>
    <x v="0"/>
    <s v="Innanlands"/>
    <m/>
  </r>
  <r>
    <s v="Reykjavík"/>
    <s v="Norðurfj. á Ströndum"/>
    <n v="510"/>
    <x v="21"/>
    <s v="Vestfirðir"/>
    <x v="7"/>
    <x v="3"/>
    <s v="Sala utan svæðis - flj."/>
    <n v="3203"/>
    <n v="2.7705949999999997"/>
    <x v="2"/>
    <x v="0"/>
    <s v="Innanlands"/>
    <m/>
  </r>
  <r>
    <s v="Reykjavík"/>
    <s v="Norðurfj. á Ströndum"/>
    <n v="510"/>
    <x v="21"/>
    <s v="Vestfirðir"/>
    <x v="10"/>
    <x v="3"/>
    <s v="Sala utan svæðis - flj."/>
    <n v="8538"/>
    <n v="7.38537"/>
    <x v="2"/>
    <x v="2"/>
    <s v="Innanlands"/>
    <m/>
  </r>
  <r>
    <s v="Söludælur"/>
    <s v="Hólmavík"/>
    <n v="510"/>
    <x v="21"/>
    <s v="Vestfirðir"/>
    <x v="6"/>
    <x v="3"/>
    <s v="Sala innan svæðis - flj."/>
    <n v="93127"/>
    <n v="80.554854999999989"/>
    <x v="3"/>
    <x v="0"/>
    <s v="Innanlands"/>
    <m/>
  </r>
  <r>
    <s v="Söludælur"/>
    <s v="Hólmavík"/>
    <n v="510"/>
    <x v="21"/>
    <s v="Vestfirðir"/>
    <x v="1"/>
    <x v="0"/>
    <s v="Sala innan svæðis - flj."/>
    <n v="420146"/>
    <n v="315.10950000000003"/>
    <x v="2"/>
    <x v="0"/>
    <s v="Innanlands"/>
    <m/>
  </r>
  <r>
    <s v="Söludælur"/>
    <s v="Hólmavík"/>
    <n v="510"/>
    <x v="21"/>
    <s v="Vestfirðir"/>
    <x v="7"/>
    <x v="3"/>
    <s v="Sala innan svæðis - flj."/>
    <n v="501381"/>
    <n v="433.69456500000001"/>
    <x v="2"/>
    <x v="0"/>
    <s v="Innanlands"/>
    <m/>
  </r>
  <r>
    <s v="Söludælur"/>
    <s v="Norðurfj. á Ströndum"/>
    <n v="510"/>
    <x v="21"/>
    <s v="Vestfirðir"/>
    <x v="1"/>
    <x v="0"/>
    <s v="Sala innan svæðis - flj."/>
    <n v="30976"/>
    <n v="23.231999999999999"/>
    <x v="2"/>
    <x v="0"/>
    <s v="Innanlands"/>
    <m/>
  </r>
  <r>
    <s v="Söludælur"/>
    <s v="Norðurfj. á Ströndum"/>
    <n v="510"/>
    <x v="21"/>
    <s v="Vestfirðir"/>
    <x v="7"/>
    <x v="3"/>
    <s v="Sala innan svæðis - flj."/>
    <n v="27893"/>
    <n v="24.127444999999998"/>
    <x v="2"/>
    <x v="0"/>
    <s v="Innanlands"/>
    <m/>
  </r>
  <r>
    <s v="Reykjavík"/>
    <s v="Hólmavík"/>
    <n v="510"/>
    <x v="21"/>
    <s v="Vestfirðir"/>
    <x v="6"/>
    <x v="3"/>
    <s v="Sala utan svæðis - flj."/>
    <n v="282381"/>
    <n v="244.25956500000001"/>
    <x v="7"/>
    <x v="3"/>
    <s v="Innanlands"/>
    <m/>
  </r>
  <r>
    <s v="Reykjavík"/>
    <s v="Norðurfj. á Ströndum"/>
    <n v="510"/>
    <x v="21"/>
    <s v="Vestfirðir"/>
    <x v="6"/>
    <x v="3"/>
    <s v="Sala utan svæðis - flj."/>
    <n v="132526"/>
    <n v="114.63499"/>
    <x v="7"/>
    <x v="2"/>
    <s v="Innanlands"/>
    <m/>
  </r>
  <r>
    <s v="Reykjavík"/>
    <s v="Drangsnes"/>
    <n v="520"/>
    <x v="21"/>
    <s v="Vestfirðir"/>
    <x v="6"/>
    <x v="3"/>
    <s v="Sala utan svæðis - flj."/>
    <n v="207883"/>
    <n v="179.81879499999999"/>
    <x v="7"/>
    <x v="3"/>
    <s v="Innanlands"/>
    <m/>
  </r>
  <r>
    <s v="Reykjavík"/>
    <s v="Hólmavík"/>
    <n v="510"/>
    <x v="21"/>
    <s v="Vestfirðir"/>
    <x v="1"/>
    <x v="0"/>
    <s v="Sala ekki flutningsjöfnuð"/>
    <n v="73"/>
    <n v="5.475E-2"/>
    <x v="1"/>
    <x v="0"/>
    <s v="Millilanda"/>
    <m/>
  </r>
  <r>
    <s v="Reykjavík"/>
    <s v="Hólmavík"/>
    <n v="510"/>
    <x v="21"/>
    <s v="Vestfirðir"/>
    <x v="1"/>
    <x v="0"/>
    <s v="Sala innan svæðis - flj."/>
    <n v="0"/>
    <n v="0"/>
    <x v="1"/>
    <x v="0"/>
    <s v="Innanlands"/>
    <m/>
  </r>
  <r>
    <s v="Reykjavík"/>
    <s v="Hólmavík"/>
    <n v="510"/>
    <x v="21"/>
    <s v="Vestfirðir"/>
    <x v="1"/>
    <x v="0"/>
    <s v="Sala utan svæðis - flj."/>
    <n v="34884"/>
    <n v="26.163"/>
    <x v="1"/>
    <x v="0"/>
    <s v="Innanlands"/>
    <m/>
  </r>
  <r>
    <s v="Reykjavík"/>
    <s v="Hólmavík"/>
    <n v="510"/>
    <x v="21"/>
    <s v="Vestfirðir"/>
    <x v="7"/>
    <x v="3"/>
    <s v="Sala utan svæðis - flj."/>
    <n v="407195"/>
    <n v="352.22367500000001"/>
    <x v="1"/>
    <x v="0"/>
    <s v="Innanlands"/>
    <m/>
  </r>
  <r>
    <s v="Reykjavík"/>
    <s v="Hólmavík"/>
    <n v="510"/>
    <x v="21"/>
    <s v="Vestfirðir"/>
    <x v="9"/>
    <x v="3"/>
    <s v="Sala utan svæðis - flj."/>
    <n v="663704"/>
    <n v="574.10395999999992"/>
    <x v="1"/>
    <x v="2"/>
    <s v="Innanlands"/>
    <m/>
  </r>
  <r>
    <s v="Reykjavík"/>
    <s v="Hólmavík"/>
    <n v="510"/>
    <x v="21"/>
    <s v="Vestfirðir"/>
    <x v="10"/>
    <x v="3"/>
    <s v="Sala utan svæðis - flj."/>
    <n v="4629"/>
    <n v="4.0040849999999999"/>
    <x v="1"/>
    <x v="2"/>
    <s v="Innanlands"/>
    <m/>
  </r>
  <r>
    <s v="Reykjavík"/>
    <s v="Norðurfj. á Ströndum"/>
    <n v="510"/>
    <x v="21"/>
    <s v="Vestfirðir"/>
    <x v="1"/>
    <x v="0"/>
    <s v="Sala innan svæðis - flj."/>
    <n v="0"/>
    <n v="0"/>
    <x v="1"/>
    <x v="0"/>
    <s v="Innanlands"/>
    <m/>
  </r>
  <r>
    <s v="Reykjavík"/>
    <s v="Norðurfj. á Ströndum"/>
    <n v="510"/>
    <x v="21"/>
    <s v="Vestfirðir"/>
    <x v="1"/>
    <x v="0"/>
    <s v="Sala utan svæðis - flj."/>
    <n v="575"/>
    <n v="0.43125000000000002"/>
    <x v="1"/>
    <x v="0"/>
    <s v="Innanlands"/>
    <m/>
  </r>
  <r>
    <s v="Reykjavík"/>
    <s v="Norðurfj. á Ströndum"/>
    <n v="510"/>
    <x v="21"/>
    <s v="Vestfirðir"/>
    <x v="7"/>
    <x v="3"/>
    <s v="Sala utan svæðis - flj."/>
    <n v="41727"/>
    <n v="36.093855000000005"/>
    <x v="1"/>
    <x v="0"/>
    <s v="Innanlands"/>
    <m/>
  </r>
  <r>
    <s v="Reykjavík"/>
    <s v="Norðurfj. á Ströndum"/>
    <n v="510"/>
    <x v="21"/>
    <s v="Vestfirðir"/>
    <x v="9"/>
    <x v="3"/>
    <s v="Sala utan svæðis - flj."/>
    <n v="23559"/>
    <n v="20.378534999999999"/>
    <x v="1"/>
    <x v="2"/>
    <s v="Innanlands"/>
    <m/>
  </r>
  <r>
    <s v="Söludælur"/>
    <s v="Hólmavík"/>
    <n v="510"/>
    <x v="21"/>
    <s v="Vestfirðir"/>
    <x v="6"/>
    <x v="3"/>
    <s v="Sala innan svæðis - flj."/>
    <n v="149428"/>
    <n v="129.25522000000001"/>
    <x v="0"/>
    <x v="0"/>
    <s v="Innanlands"/>
    <m/>
  </r>
  <r>
    <s v="Söludælur"/>
    <s v="Hólmavík"/>
    <n v="510"/>
    <x v="21"/>
    <s v="Vestfirðir"/>
    <x v="1"/>
    <x v="0"/>
    <s v="Sala innan svæðis - flj."/>
    <n v="414972"/>
    <n v="311.22899999999998"/>
    <x v="1"/>
    <x v="0"/>
    <s v="Innanlands"/>
    <m/>
  </r>
  <r>
    <s v="Söludælur"/>
    <s v="Hólmavík"/>
    <n v="510"/>
    <x v="21"/>
    <s v="Vestfirðir"/>
    <x v="7"/>
    <x v="3"/>
    <s v="Sala innan svæðis - flj."/>
    <n v="178594"/>
    <n v="154.48381000000001"/>
    <x v="1"/>
    <x v="0"/>
    <s v="Innanlands"/>
    <m/>
  </r>
  <r>
    <s v="Söludælur"/>
    <s v="Norðurfj. á Ströndum"/>
    <n v="510"/>
    <x v="21"/>
    <s v="Vestfirðir"/>
    <x v="1"/>
    <x v="0"/>
    <s v="Sala innan svæðis - flj."/>
    <n v="31927"/>
    <n v="23.945250000000001"/>
    <x v="1"/>
    <x v="0"/>
    <s v="Innanlands"/>
    <m/>
  </r>
  <r>
    <s v="Söludælur"/>
    <s v="Norðurfj. á Ströndum"/>
    <n v="510"/>
    <x v="21"/>
    <s v="Vestfirðir"/>
    <x v="7"/>
    <x v="3"/>
    <s v="Sala innan svæðis - flj."/>
    <n v="17248"/>
    <n v="14.91952"/>
    <x v="1"/>
    <x v="0"/>
    <s v="Innanlands"/>
    <m/>
  </r>
  <r>
    <s v="Söludælur"/>
    <s v="Drangsnes"/>
    <n v="520"/>
    <x v="21"/>
    <s v="Vestfirðir"/>
    <x v="0"/>
    <x v="0"/>
    <s v="Sala innan svæðis - flj."/>
    <n v="29517"/>
    <n v="22.13775"/>
    <x v="0"/>
    <x v="0"/>
    <s v="Innanlands"/>
    <m/>
  </r>
  <r>
    <s v="Söludælur"/>
    <s v="Drangsnes"/>
    <n v="520"/>
    <x v="21"/>
    <s v="Vestfirðir"/>
    <x v="6"/>
    <x v="3"/>
    <s v="Sala innan svæðis - flj."/>
    <n v="1125"/>
    <n v="0.97312500000000002"/>
    <x v="1"/>
    <x v="0"/>
    <s v="Innanlands"/>
    <m/>
  </r>
  <r>
    <s v="Reykjavík"/>
    <s v="Drangsnes"/>
    <n v="520"/>
    <x v="21"/>
    <s v="Vestfirðir"/>
    <x v="9"/>
    <x v="3"/>
    <s v="Sala utan svæðis - flj."/>
    <n v="37238"/>
    <n v="32.21087"/>
    <x v="0"/>
    <x v="2"/>
    <s v="Innanlands"/>
    <m/>
  </r>
  <r>
    <s v="Reykjavík"/>
    <s v="Hólmavík"/>
    <n v="510"/>
    <x v="21"/>
    <s v="Vestfirðir"/>
    <x v="6"/>
    <x v="3"/>
    <s v="Sala utan svæðis - flj."/>
    <n v="163257"/>
    <n v="141.21730499999998"/>
    <x v="5"/>
    <x v="3"/>
    <s v="Innanlands"/>
    <m/>
  </r>
  <r>
    <s v="Söludælur"/>
    <s v="Drangsnes"/>
    <n v="520"/>
    <x v="21"/>
    <s v="Vestfirðir"/>
    <x v="7"/>
    <x v="3"/>
    <s v="Sala innan svæðis - flj."/>
    <n v="51545"/>
    <n v="44.586425000000006"/>
    <x v="0"/>
    <x v="0"/>
    <s v="Innanlands"/>
    <m/>
  </r>
  <r>
    <s v="Reyðarfjörður"/>
    <s v="Drangsnes"/>
    <n v="520"/>
    <x v="21"/>
    <s v="Vestfirðir"/>
    <x v="9"/>
    <x v="3"/>
    <s v="Sala utan svæðis - flj."/>
    <n v="5566"/>
    <n v="4.8145899999999999"/>
    <x v="3"/>
    <x v="2"/>
    <s v="Innanlands"/>
    <m/>
  </r>
  <r>
    <s v="Reykjavík"/>
    <s v="Norðurfj. á Ströndum"/>
    <n v="510"/>
    <x v="21"/>
    <s v="Vestfirðir"/>
    <x v="6"/>
    <x v="3"/>
    <s v="Sala utan svæðis - flj."/>
    <n v="173748"/>
    <n v="150.29201999999998"/>
    <x v="5"/>
    <x v="3"/>
    <s v="Innanlands"/>
    <m/>
  </r>
  <r>
    <s v="Reykjavík"/>
    <s v="Drangsnes"/>
    <n v="520"/>
    <x v="21"/>
    <s v="Vestfirðir"/>
    <x v="9"/>
    <x v="3"/>
    <s v="Sala utan svæðis - flj."/>
    <n v="17368"/>
    <n v="15.02332"/>
    <x v="3"/>
    <x v="2"/>
    <s v="Innanlands"/>
    <m/>
  </r>
  <r>
    <s v="Söludælur"/>
    <s v="Drangsnes"/>
    <n v="520"/>
    <x v="21"/>
    <s v="Vestfirðir"/>
    <x v="7"/>
    <x v="3"/>
    <s v="Sala ekki flutningsjöfnuð"/>
    <n v="0"/>
    <n v="0"/>
    <x v="1"/>
    <x v="0"/>
    <s v="Millilanda"/>
    <m/>
  </r>
  <r>
    <s v="Söludælur"/>
    <s v="Drangsnes"/>
    <n v="520"/>
    <x v="21"/>
    <s v="Vestfirðir"/>
    <x v="0"/>
    <x v="0"/>
    <s v="Sala innan svæðis - flj."/>
    <n v="30934"/>
    <n v="23.200500000000002"/>
    <x v="3"/>
    <x v="0"/>
    <s v="Innanlands"/>
    <m/>
  </r>
  <r>
    <s v="Söludælur"/>
    <s v="Drangsnes"/>
    <n v="520"/>
    <x v="21"/>
    <s v="Vestfirðir"/>
    <x v="7"/>
    <x v="3"/>
    <s v="Sala innan svæðis - flj."/>
    <n v="56067"/>
    <n v="48.497955000000005"/>
    <x v="3"/>
    <x v="0"/>
    <s v="Innanlands"/>
    <m/>
  </r>
  <r>
    <s v="Reykjavík"/>
    <s v="Drangsnes"/>
    <n v="520"/>
    <x v="21"/>
    <s v="Vestfirðir"/>
    <x v="9"/>
    <x v="3"/>
    <s v="Sala utan svæðis - flj."/>
    <n v="32522"/>
    <n v="28.131529999999998"/>
    <x v="5"/>
    <x v="2"/>
    <s v="Innanlands"/>
    <m/>
  </r>
  <r>
    <s v="Reykjavík"/>
    <s v="Drangsnes"/>
    <n v="520"/>
    <x v="21"/>
    <s v="Vestfirðir"/>
    <x v="6"/>
    <x v="3"/>
    <s v="Sala utan svæðis - flj."/>
    <n v="106261"/>
    <n v="91.915764999999993"/>
    <x v="5"/>
    <x v="2"/>
    <s v="Innanlands"/>
    <m/>
  </r>
  <r>
    <s v="Söludælur"/>
    <s v="Drangsnes"/>
    <n v="520"/>
    <x v="21"/>
    <s v="Vestfirðir"/>
    <x v="1"/>
    <x v="0"/>
    <s v="Sala innan svæðis - flj."/>
    <n v="5629"/>
    <n v="4.2217500000000001"/>
    <x v="5"/>
    <x v="0"/>
    <s v="Innanlands"/>
    <m/>
  </r>
  <r>
    <s v="Söludælur"/>
    <s v="Drangsnes"/>
    <n v="520"/>
    <x v="21"/>
    <s v="Vestfirðir"/>
    <x v="0"/>
    <x v="0"/>
    <s v="Sala innan svæðis - flj."/>
    <n v="26565"/>
    <n v="19.923749999999998"/>
    <x v="5"/>
    <x v="0"/>
    <s v="Innanlands"/>
    <m/>
  </r>
  <r>
    <s v="Söludælur"/>
    <s v="Drangsnes"/>
    <n v="520"/>
    <x v="21"/>
    <s v="Vestfirðir"/>
    <x v="7"/>
    <x v="3"/>
    <s v="Sala innan svæðis - flj."/>
    <n v="53114"/>
    <n v="45.94361"/>
    <x v="5"/>
    <x v="0"/>
    <s v="Innanlands"/>
    <m/>
  </r>
  <r>
    <s v="Ísafjörður"/>
    <s v="Hólmavík"/>
    <n v="510"/>
    <x v="21"/>
    <s v="Vestfirðir"/>
    <x v="6"/>
    <x v="3"/>
    <s v="Sala utan svæðis - flj."/>
    <n v="14459"/>
    <n v="12.507035"/>
    <x v="3"/>
    <x v="3"/>
    <s v="Innanlands"/>
    <m/>
  </r>
  <r>
    <s v="Reykjavík"/>
    <s v="Drangsnes"/>
    <n v="520"/>
    <x v="21"/>
    <s v="Vestfirðir"/>
    <x v="9"/>
    <x v="3"/>
    <s v="Sala innan svæðis - flj."/>
    <n v="5867"/>
    <n v="5.0749550000000001"/>
    <x v="7"/>
    <x v="2"/>
    <s v="Innanlands"/>
    <m/>
  </r>
  <r>
    <s v="Reykjavík"/>
    <s v="Drangsnes"/>
    <n v="520"/>
    <x v="21"/>
    <s v="Vestfirðir"/>
    <x v="9"/>
    <x v="3"/>
    <s v="Sala utan svæðis - flj."/>
    <n v="11201"/>
    <n v="9.6888649999999998"/>
    <x v="7"/>
    <x v="2"/>
    <s v="Innanlands"/>
    <m/>
  </r>
  <r>
    <s v="Söludælur"/>
    <s v="Drangsnes"/>
    <n v="520"/>
    <x v="21"/>
    <s v="Vestfirðir"/>
    <x v="0"/>
    <x v="0"/>
    <s v="Sala innan svæðis - flj."/>
    <n v="38167"/>
    <n v="28.625250000000001"/>
    <x v="7"/>
    <x v="0"/>
    <s v="Innanlands"/>
    <m/>
  </r>
  <r>
    <s v="Söludælur"/>
    <s v="Drangsnes"/>
    <n v="520"/>
    <x v="21"/>
    <s v="Vestfirðir"/>
    <x v="7"/>
    <x v="3"/>
    <s v="Sala innan svæðis - flj."/>
    <n v="57324"/>
    <n v="49.585260000000005"/>
    <x v="7"/>
    <x v="0"/>
    <s v="Innanlands"/>
    <m/>
  </r>
  <r>
    <s v="Reykjavík"/>
    <s v="Drangsnes"/>
    <n v="520"/>
    <x v="21"/>
    <s v="Vestfirðir"/>
    <x v="9"/>
    <x v="3"/>
    <s v="Sala utan svæðis - flj."/>
    <n v="17659"/>
    <n v="15.275034999999999"/>
    <x v="9"/>
    <x v="2"/>
    <s v="Innanlands"/>
    <m/>
  </r>
  <r>
    <s v="Reykjavík"/>
    <s v="Hólmavík"/>
    <n v="510"/>
    <x v="21"/>
    <s v="Vestfirðir"/>
    <x v="6"/>
    <x v="3"/>
    <s v="Sala utan svæðis - flj."/>
    <n v="250536"/>
    <n v="216.71364"/>
    <x v="3"/>
    <x v="3"/>
    <s v="Innanlands"/>
    <m/>
  </r>
  <r>
    <s v="Söludælur"/>
    <s v="Drangsnes"/>
    <n v="520"/>
    <x v="21"/>
    <s v="Vestfirðir"/>
    <x v="0"/>
    <x v="0"/>
    <s v="Sala innan svæðis - flj."/>
    <n v="48044"/>
    <n v="36.033000000000001"/>
    <x v="9"/>
    <x v="0"/>
    <s v="Innanlands"/>
    <m/>
  </r>
  <r>
    <s v="Söludælur"/>
    <s v="Drangsnes"/>
    <n v="520"/>
    <x v="21"/>
    <s v="Vestfirðir"/>
    <x v="7"/>
    <x v="3"/>
    <s v="Sala innan svæðis - flj."/>
    <n v="53588"/>
    <n v="46.353619999999999"/>
    <x v="9"/>
    <x v="0"/>
    <s v="Innanlands"/>
    <m/>
  </r>
  <r>
    <s v="Reykjavík"/>
    <s v="Norðurfj. á Ströndum"/>
    <n v="510"/>
    <x v="21"/>
    <s v="Vestfirðir"/>
    <x v="6"/>
    <x v="3"/>
    <s v="Sala utan svæðis - flj."/>
    <n v="113128"/>
    <n v="97.855720000000005"/>
    <x v="3"/>
    <x v="2"/>
    <s v="Innanlands"/>
    <m/>
  </r>
  <r>
    <s v="Reykjavík"/>
    <s v="Drangsnes"/>
    <n v="520"/>
    <x v="21"/>
    <s v="Vestfirðir"/>
    <x v="9"/>
    <x v="3"/>
    <s v="Sala utan svæðis - flj."/>
    <n v="19595"/>
    <n v="16.949674999999999"/>
    <x v="10"/>
    <x v="2"/>
    <s v="Innanlands"/>
    <m/>
  </r>
  <r>
    <s v="Söludælur"/>
    <s v="Drangsnes"/>
    <n v="520"/>
    <x v="21"/>
    <s v="Vestfirðir"/>
    <x v="1"/>
    <x v="0"/>
    <s v="Sala innan svæðis - flj."/>
    <n v="14192"/>
    <n v="10.644"/>
    <x v="10"/>
    <x v="0"/>
    <s v="Innanlands"/>
    <m/>
  </r>
  <r>
    <s v="Söludælur"/>
    <s v="Drangsnes"/>
    <n v="520"/>
    <x v="21"/>
    <s v="Vestfirðir"/>
    <x v="0"/>
    <x v="0"/>
    <s v="Sala innan svæðis - flj."/>
    <n v="24569"/>
    <n v="18.426749999999998"/>
    <x v="10"/>
    <x v="0"/>
    <s v="Innanlands"/>
    <m/>
  </r>
  <r>
    <s v="Söludælur"/>
    <s v="Drangsnes"/>
    <n v="520"/>
    <x v="21"/>
    <s v="Vestfirðir"/>
    <x v="7"/>
    <x v="3"/>
    <s v="Sala innan svæðis - flj."/>
    <n v="51726"/>
    <n v="44.742989999999999"/>
    <x v="10"/>
    <x v="0"/>
    <s v="Innanlands"/>
    <m/>
  </r>
  <r>
    <s v="Reykjavík"/>
    <s v="Drangsnes"/>
    <n v="520"/>
    <x v="21"/>
    <s v="Vestfirðir"/>
    <x v="6"/>
    <x v="3"/>
    <s v="Sala utan svæðis - flj."/>
    <n v="117798"/>
    <n v="101.89527000000001"/>
    <x v="3"/>
    <x v="3"/>
    <s v="Innanlands"/>
    <m/>
  </r>
  <r>
    <s v="Reykjavík"/>
    <s v="Drangsnes"/>
    <n v="520"/>
    <x v="21"/>
    <s v="Vestfirðir"/>
    <x v="9"/>
    <x v="3"/>
    <s v="Sala utan svæðis - flj."/>
    <n v="12002"/>
    <n v="10.381729999999999"/>
    <x v="8"/>
    <x v="2"/>
    <s v="Innanlands"/>
    <m/>
  </r>
  <r>
    <s v="Reykjavík"/>
    <s v="Drangsnes"/>
    <n v="520"/>
    <x v="21"/>
    <s v="Vestfirðir"/>
    <x v="10"/>
    <x v="3"/>
    <s v="Sala utan svæðis - flj."/>
    <n v="11881"/>
    <n v="10.277065"/>
    <x v="8"/>
    <x v="2"/>
    <s v="Innanlands"/>
    <m/>
  </r>
  <r>
    <s v="Söludælur"/>
    <s v="Drangsnes"/>
    <n v="520"/>
    <x v="21"/>
    <s v="Vestfirðir"/>
    <x v="1"/>
    <x v="0"/>
    <s v="Sala innan svæðis - flj."/>
    <n v="38371"/>
    <n v="28.77825"/>
    <x v="8"/>
    <x v="0"/>
    <s v="Innanlands"/>
    <m/>
  </r>
  <r>
    <s v="Söludælur"/>
    <s v="Drangsnes"/>
    <n v="520"/>
    <x v="21"/>
    <s v="Vestfirðir"/>
    <x v="7"/>
    <x v="3"/>
    <s v="Sala innan svæðis - flj."/>
    <n v="45522"/>
    <n v="39.376529999999995"/>
    <x v="8"/>
    <x v="0"/>
    <s v="Innanlands"/>
    <m/>
  </r>
  <r>
    <s v="Ísafjörður"/>
    <s v="Hólmavík"/>
    <n v="510"/>
    <x v="21"/>
    <s v="Vestfirðir"/>
    <x v="6"/>
    <x v="3"/>
    <s v="Sala utan svæðis - flj."/>
    <n v="11968"/>
    <n v="10.352319999999999"/>
    <x v="0"/>
    <x v="3"/>
    <s v="Innanlands"/>
    <m/>
  </r>
  <r>
    <s v="Reykjavík"/>
    <s v="Drangsnes"/>
    <n v="520"/>
    <x v="21"/>
    <s v="Vestfirðir"/>
    <x v="7"/>
    <x v="3"/>
    <s v="Sala innan svæðis - flj."/>
    <n v="4249"/>
    <n v="3.6753849999999999"/>
    <x v="6"/>
    <x v="0"/>
    <s v="Innanlands"/>
    <m/>
  </r>
  <r>
    <s v="Reykjavík"/>
    <s v="Drangsnes"/>
    <n v="520"/>
    <x v="21"/>
    <s v="Vestfirðir"/>
    <x v="10"/>
    <x v="3"/>
    <s v="Sala utan svæðis - flj."/>
    <n v="35603"/>
    <n v="30.796595"/>
    <x v="6"/>
    <x v="2"/>
    <s v="Innanlands"/>
    <m/>
  </r>
  <r>
    <s v="Söludælur"/>
    <s v="Drangsnes"/>
    <n v="520"/>
    <x v="21"/>
    <s v="Vestfirðir"/>
    <x v="1"/>
    <x v="0"/>
    <s v="Sala innan svæðis - flj."/>
    <n v="35236"/>
    <n v="26.427"/>
    <x v="6"/>
    <x v="0"/>
    <s v="Innanlands"/>
    <m/>
  </r>
  <r>
    <s v="Söludælur"/>
    <s v="Drangsnes"/>
    <n v="520"/>
    <x v="21"/>
    <s v="Vestfirðir"/>
    <x v="7"/>
    <x v="3"/>
    <s v="Sala innan svæðis - flj."/>
    <n v="43936"/>
    <n v="38.004640000000002"/>
    <x v="6"/>
    <x v="0"/>
    <s v="Innanlands"/>
    <m/>
  </r>
  <r>
    <s v="Reykjavík"/>
    <s v="Hólmavík"/>
    <n v="510"/>
    <x v="21"/>
    <s v="Vestfirðir"/>
    <x v="6"/>
    <x v="3"/>
    <s v="Sala utan svæðis - flj."/>
    <n v="263805"/>
    <n v="228.19132500000001"/>
    <x v="0"/>
    <x v="3"/>
    <s v="Innanlands"/>
    <m/>
  </r>
  <r>
    <s v="Reykjavík"/>
    <s v="Drangsnes"/>
    <n v="520"/>
    <x v="21"/>
    <s v="Vestfirðir"/>
    <x v="9"/>
    <x v="3"/>
    <s v="Sala utan svæðis - flj."/>
    <n v="11430"/>
    <n v="9.8869500000000006"/>
    <x v="4"/>
    <x v="2"/>
    <s v="Innanlands"/>
    <m/>
  </r>
  <r>
    <s v="Reykjavík"/>
    <s v="Drangsnes"/>
    <n v="520"/>
    <x v="21"/>
    <s v="Vestfirðir"/>
    <x v="10"/>
    <x v="3"/>
    <s v="Sala utan svæðis - flj."/>
    <n v="5522"/>
    <n v="4.7765300000000002"/>
    <x v="4"/>
    <x v="2"/>
    <s v="Innanlands"/>
    <m/>
  </r>
  <r>
    <s v="Söludælur"/>
    <s v="Drangsnes"/>
    <n v="520"/>
    <x v="21"/>
    <s v="Vestfirðir"/>
    <x v="6"/>
    <x v="3"/>
    <s v="Sala innan svæðis - flj."/>
    <n v="8758"/>
    <n v="7.5756699999999997"/>
    <x v="5"/>
    <x v="0"/>
    <s v="Innanlands"/>
    <m/>
  </r>
  <r>
    <s v="Söludælur"/>
    <s v="Drangsnes"/>
    <n v="520"/>
    <x v="21"/>
    <s v="Vestfirðir"/>
    <x v="1"/>
    <x v="0"/>
    <s v="Sala innan svæðis - flj."/>
    <n v="40330"/>
    <n v="30.247499999999999"/>
    <x v="4"/>
    <x v="0"/>
    <s v="Innanlands"/>
    <m/>
  </r>
  <r>
    <s v="Söludælur"/>
    <s v="Drangsnes"/>
    <n v="520"/>
    <x v="21"/>
    <s v="Vestfirðir"/>
    <x v="7"/>
    <x v="3"/>
    <s v="Sala innan svæðis - flj."/>
    <n v="47111"/>
    <n v="40.751015000000002"/>
    <x v="4"/>
    <x v="0"/>
    <s v="Innanlands"/>
    <m/>
  </r>
  <r>
    <s v="Reykjavík"/>
    <s v="Norðurfj. á Ströndum"/>
    <n v="510"/>
    <x v="21"/>
    <s v="Vestfirðir"/>
    <x v="6"/>
    <x v="3"/>
    <s v="Sala utan svæðis - flj."/>
    <n v="121123"/>
    <n v="104.771395"/>
    <x v="0"/>
    <x v="2"/>
    <s v="Innanlands"/>
    <m/>
  </r>
  <r>
    <s v="Reykjavík"/>
    <s v="Drangsnes"/>
    <n v="520"/>
    <x v="21"/>
    <s v="Vestfirðir"/>
    <x v="7"/>
    <x v="3"/>
    <s v="Sala innan svæðis - flj."/>
    <n v="0"/>
    <n v="0"/>
    <x v="2"/>
    <x v="0"/>
    <s v="Innanlands"/>
    <m/>
  </r>
  <r>
    <s v="Reykjavík"/>
    <s v="Drangsnes"/>
    <n v="520"/>
    <x v="21"/>
    <s v="Vestfirðir"/>
    <x v="10"/>
    <x v="3"/>
    <s v="Sala utan svæðis - flj."/>
    <n v="17252"/>
    <n v="14.922979999999999"/>
    <x v="2"/>
    <x v="2"/>
    <s v="Innanlands"/>
    <m/>
  </r>
  <r>
    <s v="Söludælur"/>
    <s v="Drangsnes"/>
    <n v="520"/>
    <x v="21"/>
    <s v="Vestfirðir"/>
    <x v="1"/>
    <x v="0"/>
    <s v="Sala innan svæðis - flj."/>
    <n v="41330"/>
    <n v="30.997499999999999"/>
    <x v="2"/>
    <x v="0"/>
    <s v="Innanlands"/>
    <m/>
  </r>
  <r>
    <s v="Söludælur"/>
    <s v="Drangsnes"/>
    <n v="520"/>
    <x v="21"/>
    <s v="Vestfirðir"/>
    <x v="7"/>
    <x v="3"/>
    <s v="Sala innan svæðis - flj."/>
    <n v="49264"/>
    <n v="42.61336"/>
    <x v="2"/>
    <x v="0"/>
    <s v="Innanlands"/>
    <m/>
  </r>
  <r>
    <s v="Reykjavík"/>
    <s v="Drangsnes"/>
    <n v="520"/>
    <x v="21"/>
    <s v="Vestfirðir"/>
    <x v="6"/>
    <x v="3"/>
    <s v="Sala utan svæðis - flj."/>
    <n v="122946"/>
    <n v="106.34828999999999"/>
    <x v="0"/>
    <x v="3"/>
    <s v="Innanlands"/>
    <m/>
  </r>
  <r>
    <s v="Reykjavík"/>
    <s v="Drangsnes"/>
    <n v="520"/>
    <x v="21"/>
    <s v="Vestfirðir"/>
    <x v="1"/>
    <x v="0"/>
    <s v="Sala innan svæðis - flj."/>
    <n v="0"/>
    <n v="0"/>
    <x v="1"/>
    <x v="0"/>
    <s v="Innanlands"/>
    <m/>
  </r>
  <r>
    <s v="Reykjavík"/>
    <s v="Drangsnes"/>
    <n v="520"/>
    <x v="21"/>
    <s v="Vestfirðir"/>
    <x v="1"/>
    <x v="0"/>
    <s v="Sala utan svæðis - flj."/>
    <n v="5033"/>
    <n v="3.77475"/>
    <x v="1"/>
    <x v="0"/>
    <s v="Innanlands"/>
    <m/>
  </r>
  <r>
    <s v="Reykjavík"/>
    <s v="Drangsnes"/>
    <n v="520"/>
    <x v="21"/>
    <s v="Vestfirðir"/>
    <x v="7"/>
    <x v="3"/>
    <s v="Sala utan svæðis - flj."/>
    <n v="33971"/>
    <n v="29.384914999999999"/>
    <x v="1"/>
    <x v="0"/>
    <s v="Innanlands"/>
    <m/>
  </r>
  <r>
    <s v="Reykjavík"/>
    <s v="Drangsnes"/>
    <n v="520"/>
    <x v="21"/>
    <s v="Vestfirðir"/>
    <x v="10"/>
    <x v="3"/>
    <s v="Sala utan svæðis - flj."/>
    <n v="28238"/>
    <n v="24.42587"/>
    <x v="1"/>
    <x v="2"/>
    <s v="Innanlands"/>
    <m/>
  </r>
  <r>
    <s v="Söludælur"/>
    <s v="Drangsnes"/>
    <n v="520"/>
    <x v="21"/>
    <s v="Vestfirðir"/>
    <x v="1"/>
    <x v="0"/>
    <s v="Sala innan svæðis - flj."/>
    <n v="36716"/>
    <n v="27.536999999999999"/>
    <x v="1"/>
    <x v="0"/>
    <s v="Innanlands"/>
    <m/>
  </r>
  <r>
    <s v="Söludælur"/>
    <s v="Drangsnes"/>
    <n v="520"/>
    <x v="21"/>
    <s v="Vestfirðir"/>
    <x v="7"/>
    <x v="3"/>
    <s v="Sala innan svæðis - flj."/>
    <n v="20249"/>
    <n v="17.515384999999998"/>
    <x v="1"/>
    <x v="0"/>
    <s v="Innanlands"/>
    <m/>
  </r>
  <r>
    <s v="Söludælur"/>
    <s v="Hvammstangi"/>
    <n v="530"/>
    <x v="20"/>
    <s v="Norðurland vestra"/>
    <x v="1"/>
    <x v="0"/>
    <s v="Sala innan svæðis - flj."/>
    <n v="290115"/>
    <n v="217.58625000000001"/>
    <x v="0"/>
    <x v="0"/>
    <s v="Innanlands"/>
    <m/>
  </r>
  <r>
    <s v="Söludælur"/>
    <s v="Laugarbakki"/>
    <n v="530"/>
    <x v="20"/>
    <s v="Norðurland vestra"/>
    <x v="1"/>
    <x v="0"/>
    <s v="Sala innan svæðis - flj."/>
    <n v="41562"/>
    <n v="31.171500000000002"/>
    <x v="0"/>
    <x v="0"/>
    <s v="Innanlands"/>
    <m/>
  </r>
  <r>
    <s v="Söludælur"/>
    <s v="Hvammstangi"/>
    <n v="530"/>
    <x v="20"/>
    <s v="Norðurland vestra"/>
    <x v="6"/>
    <x v="3"/>
    <s v="Sala innan svæðis - flj."/>
    <n v="48692"/>
    <n v="42.118580000000001"/>
    <x v="1"/>
    <x v="3"/>
    <s v="Innanlands"/>
    <m/>
  </r>
  <r>
    <s v="Hvammstangi"/>
    <s v="Hvammstangi"/>
    <n v="530"/>
    <x v="20"/>
    <s v="Norðurland vestra"/>
    <x v="6"/>
    <x v="3"/>
    <s v="Sala innan svæðis - flj."/>
    <n v="125774"/>
    <n v="108.79450999999999"/>
    <x v="1"/>
    <x v="3"/>
    <s v="Innanlands"/>
    <m/>
  </r>
  <r>
    <s v="Hvammstangi"/>
    <s v="Laugarbakki"/>
    <n v="530"/>
    <x v="20"/>
    <s v="Norðurland vestra"/>
    <x v="6"/>
    <x v="3"/>
    <s v="Sala utan svæðis - flj."/>
    <n v="50706"/>
    <n v="43.860690000000005"/>
    <x v="1"/>
    <x v="3"/>
    <s v="Innanlands"/>
    <m/>
  </r>
  <r>
    <s v="Reykjavík"/>
    <s v="Hvammstangi"/>
    <n v="530"/>
    <x v="20"/>
    <s v="Norðurland vestra"/>
    <x v="6"/>
    <x v="3"/>
    <s v="Sala utan svæðis - flj."/>
    <n v="60781"/>
    <n v="52.575565000000005"/>
    <x v="1"/>
    <x v="3"/>
    <s v="Innanlands"/>
    <m/>
  </r>
  <r>
    <s v="Reykjavík"/>
    <s v="Laugarbakki"/>
    <n v="530"/>
    <x v="20"/>
    <s v="Norðurland vestra"/>
    <x v="6"/>
    <x v="3"/>
    <s v="Sala utan svæðis - flj."/>
    <n v="519"/>
    <n v="0.44893500000000003"/>
    <x v="1"/>
    <x v="3"/>
    <s v="Innanlands"/>
    <m/>
  </r>
  <r>
    <s v="Söludælur"/>
    <s v="Hvammstangi"/>
    <n v="530"/>
    <x v="20"/>
    <s v="Norðurland vestra"/>
    <x v="6"/>
    <x v="3"/>
    <s v="Sala innan svæðis - flj."/>
    <n v="58066"/>
    <n v="50.227089999999997"/>
    <x v="2"/>
    <x v="3"/>
    <s v="Innanlands"/>
    <m/>
  </r>
  <r>
    <s v="Söludælur"/>
    <s v="Hvammstangi"/>
    <n v="530"/>
    <x v="20"/>
    <s v="Norðurland vestra"/>
    <x v="7"/>
    <x v="3"/>
    <s v="Sala innan svæðis - flj."/>
    <n v="475746"/>
    <n v="411.52028999999999"/>
    <x v="0"/>
    <x v="0"/>
    <s v="Innanlands"/>
    <m/>
  </r>
  <r>
    <s v="Söludælur"/>
    <s v="Laugarbakki"/>
    <n v="530"/>
    <x v="20"/>
    <s v="Norðurland vestra"/>
    <x v="6"/>
    <x v="3"/>
    <s v="Sala innan svæðis - flj."/>
    <n v="1416"/>
    <n v="1.2248399999999999"/>
    <x v="2"/>
    <x v="3"/>
    <s v="Innanlands"/>
    <m/>
  </r>
  <r>
    <s v="Söludælur"/>
    <s v="Laugarbakki"/>
    <n v="530"/>
    <x v="20"/>
    <s v="Norðurland vestra"/>
    <x v="7"/>
    <x v="3"/>
    <s v="Sala innan svæðis - flj."/>
    <n v="63218"/>
    <n v="54.683570000000003"/>
    <x v="0"/>
    <x v="0"/>
    <s v="Innanlands"/>
    <m/>
  </r>
  <r>
    <s v="Akureyri"/>
    <s v="Hvammstangi"/>
    <n v="530"/>
    <x v="20"/>
    <s v="Norðurland vestra"/>
    <x v="6"/>
    <x v="3"/>
    <s v="Sala utan svæðis - flj."/>
    <n v="47193"/>
    <n v="40.821944999999999"/>
    <x v="2"/>
    <x v="3"/>
    <s v="Innanlands"/>
    <m/>
  </r>
  <r>
    <s v="Hvammstangi"/>
    <s v="Hvammstangi"/>
    <n v="530"/>
    <x v="20"/>
    <s v="Norðurland vestra"/>
    <x v="6"/>
    <x v="3"/>
    <s v="Sala innan svæðis - flj."/>
    <n v="19754"/>
    <n v="17.087209999999999"/>
    <x v="2"/>
    <x v="3"/>
    <s v="Innanlands"/>
    <m/>
  </r>
  <r>
    <s v="Hvammstangi"/>
    <s v="Laugarbakki"/>
    <n v="530"/>
    <x v="20"/>
    <s v="Norðurland vestra"/>
    <x v="6"/>
    <x v="3"/>
    <s v="Sala utan svæðis - flj."/>
    <n v="10498"/>
    <n v="9.0807700000000011"/>
    <x v="2"/>
    <x v="3"/>
    <s v="Innanlands"/>
    <m/>
  </r>
  <r>
    <s v="Reykjavík"/>
    <s v="Hvammstangi"/>
    <n v="530"/>
    <x v="20"/>
    <s v="Norðurland vestra"/>
    <x v="6"/>
    <x v="3"/>
    <s v="Sala utan svæðis - flj."/>
    <n v="141132"/>
    <n v="122.07917999999999"/>
    <x v="2"/>
    <x v="3"/>
    <s v="Innanlands"/>
    <m/>
  </r>
  <r>
    <s v="Reykjavík"/>
    <s v="Hvammstangi"/>
    <n v="530"/>
    <x v="20"/>
    <s v="Norðurland vestra"/>
    <x v="7"/>
    <x v="3"/>
    <s v="Sala utan svæðis - flj."/>
    <n v="1017"/>
    <n v="0.87970500000000007"/>
    <x v="3"/>
    <x v="0"/>
    <s v="Innanlands"/>
    <m/>
  </r>
  <r>
    <s v="Reykjavík"/>
    <s v="Laugarbakki"/>
    <n v="530"/>
    <x v="20"/>
    <s v="Norðurland vestra"/>
    <x v="6"/>
    <x v="3"/>
    <s v="Sala utan svæðis - flj."/>
    <n v="17553"/>
    <n v="15.183344999999999"/>
    <x v="2"/>
    <x v="3"/>
    <s v="Innanlands"/>
    <m/>
  </r>
  <r>
    <s v="Sauðárkrókur"/>
    <s v="Hvammstangi"/>
    <n v="530"/>
    <x v="20"/>
    <s v="Norðurland vestra"/>
    <x v="6"/>
    <x v="3"/>
    <s v="Sala utan svæðis - flj."/>
    <n v="1250"/>
    <n v="1.08125"/>
    <x v="2"/>
    <x v="3"/>
    <s v="Innanlands"/>
    <m/>
  </r>
  <r>
    <s v="Söludælur"/>
    <s v="Hvammstangi"/>
    <n v="530"/>
    <x v="20"/>
    <s v="Norðurland vestra"/>
    <x v="1"/>
    <x v="0"/>
    <s v="Sala innan svæðis - flj."/>
    <n v="414689"/>
    <n v="311.01675"/>
    <x v="3"/>
    <x v="0"/>
    <s v="Innanlands"/>
    <m/>
  </r>
  <r>
    <s v="Söludælur"/>
    <s v="Hvammstangi"/>
    <n v="530"/>
    <x v="20"/>
    <s v="Norðurland vestra"/>
    <x v="7"/>
    <x v="3"/>
    <s v="Sala innan svæðis - flj."/>
    <n v="573284"/>
    <n v="495.89065999999997"/>
    <x v="3"/>
    <x v="0"/>
    <s v="Innanlands"/>
    <m/>
  </r>
  <r>
    <s v="Söludælur"/>
    <s v="Hvammstangi"/>
    <n v="530"/>
    <x v="20"/>
    <s v="Norðurland vestra"/>
    <x v="6"/>
    <x v="3"/>
    <s v="Sala innan svæðis - flj."/>
    <n v="69338"/>
    <n v="59.977370000000001"/>
    <x v="4"/>
    <x v="3"/>
    <s v="Innanlands"/>
    <m/>
  </r>
  <r>
    <s v="Söludælur"/>
    <s v="Laugarbakki"/>
    <n v="530"/>
    <x v="20"/>
    <s v="Norðurland vestra"/>
    <x v="1"/>
    <x v="0"/>
    <s v="Sala innan svæðis - flj."/>
    <n v="83593"/>
    <n v="62.694749999999999"/>
    <x v="3"/>
    <x v="0"/>
    <s v="Innanlands"/>
    <m/>
  </r>
  <r>
    <s v="Söludælur"/>
    <s v="Laugarbakki"/>
    <n v="530"/>
    <x v="20"/>
    <s v="Norðurland vestra"/>
    <x v="7"/>
    <x v="3"/>
    <s v="Sala innan svæðis - flj."/>
    <n v="91509"/>
    <n v="79.155285000000006"/>
    <x v="3"/>
    <x v="0"/>
    <s v="Innanlands"/>
    <m/>
  </r>
  <r>
    <s v="Söludælur"/>
    <s v="Laugarbakki"/>
    <n v="530"/>
    <x v="20"/>
    <s v="Norðurland vestra"/>
    <x v="6"/>
    <x v="3"/>
    <s v="Sala innan svæðis - flj."/>
    <n v="2582"/>
    <n v="2.2334299999999998"/>
    <x v="4"/>
    <x v="3"/>
    <s v="Innanlands"/>
    <m/>
  </r>
  <r>
    <s v="Akureyri"/>
    <s v="Hvammstangi"/>
    <n v="530"/>
    <x v="20"/>
    <s v="Norðurland vestra"/>
    <x v="6"/>
    <x v="3"/>
    <s v="Sala utan svæðis - flj."/>
    <n v="168284"/>
    <n v="145.56566000000001"/>
    <x v="4"/>
    <x v="3"/>
    <s v="Innanlands"/>
    <m/>
  </r>
  <r>
    <s v="Hvammstangi"/>
    <s v="Hvammstangi"/>
    <n v="530"/>
    <x v="20"/>
    <s v="Norðurland vestra"/>
    <x v="6"/>
    <x v="3"/>
    <s v="Sala innan svæðis - flj."/>
    <n v="34134"/>
    <n v="29.52591"/>
    <x v="4"/>
    <x v="3"/>
    <s v="Innanlands"/>
    <m/>
  </r>
  <r>
    <s v="Reykjavík"/>
    <s v="Hvammstangi"/>
    <n v="530"/>
    <x v="20"/>
    <s v="Norðurland vestra"/>
    <x v="6"/>
    <x v="3"/>
    <s v="Sala utan svæðis - flj."/>
    <n v="102107"/>
    <n v="88.322554999999994"/>
    <x v="4"/>
    <x v="3"/>
    <s v="Innanlands"/>
    <m/>
  </r>
  <r>
    <s v="Reykjavík"/>
    <s v="Laugarbakki"/>
    <n v="530"/>
    <x v="20"/>
    <s v="Norðurland vestra"/>
    <x v="6"/>
    <x v="3"/>
    <s v="Sala utan svæðis - flj."/>
    <n v="7136"/>
    <n v="6.1726400000000003"/>
    <x v="4"/>
    <x v="3"/>
    <s v="Innanlands"/>
    <m/>
  </r>
  <r>
    <s v="Sauðárkrókur"/>
    <s v="Hvammstangi"/>
    <n v="530"/>
    <x v="20"/>
    <s v="Norðurland vestra"/>
    <x v="6"/>
    <x v="3"/>
    <s v="Sala utan svæðis - flj."/>
    <n v="1217"/>
    <n v="1.052705"/>
    <x v="4"/>
    <x v="3"/>
    <s v="Innanlands"/>
    <m/>
  </r>
  <r>
    <s v="Söludælur"/>
    <s v="Hvammstangi"/>
    <n v="530"/>
    <x v="20"/>
    <s v="Norðurland vestra"/>
    <x v="6"/>
    <x v="3"/>
    <s v="Sala innan svæðis - flj."/>
    <n v="54239"/>
    <n v="46.916735000000003"/>
    <x v="6"/>
    <x v="3"/>
    <s v="Innanlands"/>
    <m/>
  </r>
  <r>
    <s v="Söludælur"/>
    <s v="Hvammstangi"/>
    <n v="530"/>
    <x v="20"/>
    <s v="Norðurland vestra"/>
    <x v="1"/>
    <x v="0"/>
    <s v="Sala innan svæðis - flj."/>
    <n v="435890"/>
    <n v="326.91750000000002"/>
    <x v="5"/>
    <x v="0"/>
    <s v="Innanlands"/>
    <m/>
  </r>
  <r>
    <s v="Söludælur"/>
    <s v="Hvammstangi"/>
    <n v="530"/>
    <x v="20"/>
    <s v="Norðurland vestra"/>
    <x v="7"/>
    <x v="3"/>
    <s v="Sala innan svæðis - flj."/>
    <n v="596208"/>
    <n v="515.71992"/>
    <x v="5"/>
    <x v="0"/>
    <s v="Innanlands"/>
    <m/>
  </r>
  <r>
    <s v="Söludælur"/>
    <s v="Laugarbakki"/>
    <n v="530"/>
    <x v="20"/>
    <s v="Norðurland vestra"/>
    <x v="1"/>
    <x v="0"/>
    <s v="Sala innan svæðis - flj."/>
    <n v="80272"/>
    <n v="60.204000000000001"/>
    <x v="5"/>
    <x v="0"/>
    <s v="Innanlands"/>
    <m/>
  </r>
  <r>
    <s v="Söludælur"/>
    <s v="Laugarbakki"/>
    <n v="530"/>
    <x v="20"/>
    <s v="Norðurland vestra"/>
    <x v="7"/>
    <x v="3"/>
    <s v="Sala innan svæðis - flj."/>
    <n v="92515"/>
    <n v="80.025475"/>
    <x v="5"/>
    <x v="0"/>
    <s v="Innanlands"/>
    <m/>
  </r>
  <r>
    <s v="Akureyri"/>
    <s v="Hvammstangi"/>
    <n v="530"/>
    <x v="20"/>
    <s v="Norðurland vestra"/>
    <x v="6"/>
    <x v="3"/>
    <s v="Sala utan svæðis - flj."/>
    <n v="243258"/>
    <n v="210.41816999999998"/>
    <x v="6"/>
    <x v="3"/>
    <s v="Innanlands"/>
    <m/>
  </r>
  <r>
    <s v="Hvammstangi"/>
    <s v="Hvammstangi"/>
    <n v="530"/>
    <x v="20"/>
    <s v="Norðurland vestra"/>
    <x v="6"/>
    <x v="3"/>
    <s v="Sala innan svæðis - flj."/>
    <n v="31127"/>
    <n v="26.924855000000001"/>
    <x v="6"/>
    <x v="3"/>
    <s v="Innanlands"/>
    <m/>
  </r>
  <r>
    <s v="Reykjavík"/>
    <s v="Hvammstangi"/>
    <n v="530"/>
    <x v="20"/>
    <s v="Norðurland vestra"/>
    <x v="6"/>
    <x v="3"/>
    <s v="Sala utan svæðis - flj."/>
    <n v="85378"/>
    <n v="73.851969999999994"/>
    <x v="6"/>
    <x v="3"/>
    <s v="Innanlands"/>
    <m/>
  </r>
  <r>
    <s v="Reykjavík"/>
    <s v="Hvammstangi"/>
    <n v="530"/>
    <x v="20"/>
    <s v="Norðurland vestra"/>
    <x v="7"/>
    <x v="3"/>
    <s v="Sala utan svæðis - flj."/>
    <n v="1129"/>
    <n v="0.97658500000000004"/>
    <x v="7"/>
    <x v="0"/>
    <s v="Innanlands"/>
    <m/>
  </r>
  <r>
    <s v="Reykjavík"/>
    <s v="Hvammstangi"/>
    <n v="530"/>
    <x v="20"/>
    <s v="Norðurland vestra"/>
    <x v="10"/>
    <x v="3"/>
    <s v="Sala utan svæðis - flj."/>
    <n v="5914"/>
    <n v="5.1156099999999993"/>
    <x v="7"/>
    <x v="2"/>
    <s v="Innanlands"/>
    <m/>
  </r>
  <r>
    <s v="Reykjavík"/>
    <s v="Laugarbakki"/>
    <n v="530"/>
    <x v="20"/>
    <s v="Norðurland vestra"/>
    <x v="6"/>
    <x v="3"/>
    <s v="Sala utan svæðis - flj."/>
    <n v="-1393"/>
    <n v="0"/>
    <x v="6"/>
    <x v="3"/>
    <s v="Innanlands"/>
    <m/>
  </r>
  <r>
    <s v="Sauðárkrókur"/>
    <s v="Hvammstangi"/>
    <n v="530"/>
    <x v="20"/>
    <s v="Norðurland vestra"/>
    <x v="7"/>
    <x v="3"/>
    <s v="Sala utan svæðis - flj."/>
    <n v="3801"/>
    <n v="3.2878649999999996"/>
    <x v="7"/>
    <x v="0"/>
    <s v="Innanlands"/>
    <m/>
  </r>
  <r>
    <s v="Sauðárkrókur"/>
    <s v="Hvammstangi"/>
    <n v="530"/>
    <x v="20"/>
    <s v="Norðurland vestra"/>
    <x v="6"/>
    <x v="3"/>
    <s v="Sala utan svæðis - flj."/>
    <n v="40674"/>
    <n v="35.183010000000003"/>
    <x v="6"/>
    <x v="3"/>
    <s v="Innanlands"/>
    <m/>
  </r>
  <r>
    <s v="Söludælur"/>
    <s v="Hvammstangi"/>
    <n v="530"/>
    <x v="20"/>
    <s v="Norðurland vestra"/>
    <x v="1"/>
    <x v="0"/>
    <s v="Sala innan svæðis - flj."/>
    <n v="461478"/>
    <n v="346.10849999999999"/>
    <x v="7"/>
    <x v="0"/>
    <s v="Innanlands"/>
    <m/>
  </r>
  <r>
    <s v="Söludælur"/>
    <s v="Hvammstangi"/>
    <n v="530"/>
    <x v="20"/>
    <s v="Norðurland vestra"/>
    <x v="7"/>
    <x v="3"/>
    <s v="Sala innan svæðis - flj."/>
    <n v="614122"/>
    <n v="531.21553000000006"/>
    <x v="7"/>
    <x v="0"/>
    <s v="Innanlands"/>
    <m/>
  </r>
  <r>
    <s v="Söludælur"/>
    <s v="Hvammstangi"/>
    <n v="530"/>
    <x v="20"/>
    <s v="Norðurland vestra"/>
    <x v="6"/>
    <x v="3"/>
    <s v="Sala innan svæðis - flj."/>
    <n v="69223"/>
    <n v="59.877894999999995"/>
    <x v="8"/>
    <x v="3"/>
    <s v="Innanlands"/>
    <m/>
  </r>
  <r>
    <s v="Söludælur"/>
    <s v="Laugarbakki"/>
    <n v="530"/>
    <x v="20"/>
    <s v="Norðurland vestra"/>
    <x v="1"/>
    <x v="0"/>
    <s v="Sala innan svæðis - flj."/>
    <n v="72935"/>
    <n v="54.701250000000002"/>
    <x v="7"/>
    <x v="0"/>
    <s v="Innanlands"/>
    <m/>
  </r>
  <r>
    <s v="Söludælur"/>
    <s v="Laugarbakki"/>
    <n v="530"/>
    <x v="20"/>
    <s v="Norðurland vestra"/>
    <x v="7"/>
    <x v="3"/>
    <s v="Sala innan svæðis - flj."/>
    <n v="78653"/>
    <n v="68.034845000000004"/>
    <x v="7"/>
    <x v="0"/>
    <s v="Innanlands"/>
    <m/>
  </r>
  <r>
    <s v="Akureyri"/>
    <s v="Hvammstangi"/>
    <n v="530"/>
    <x v="20"/>
    <s v="Norðurland vestra"/>
    <x v="7"/>
    <x v="3"/>
    <s v="Sala utan svæðis - flj."/>
    <n v="3450"/>
    <n v="2.9842499999999998"/>
    <x v="9"/>
    <x v="0"/>
    <s v="Innanlands"/>
    <m/>
  </r>
  <r>
    <s v="Akureyri"/>
    <s v="Hvammstangi"/>
    <n v="530"/>
    <x v="20"/>
    <s v="Norðurland vestra"/>
    <x v="6"/>
    <x v="3"/>
    <s v="Sala utan svæðis - flj."/>
    <n v="176959"/>
    <n v="153.069535"/>
    <x v="8"/>
    <x v="3"/>
    <s v="Innanlands"/>
    <m/>
  </r>
  <r>
    <s v="Hvammstangi"/>
    <s v="Hvammstangi"/>
    <n v="530"/>
    <x v="20"/>
    <s v="Norðurland vestra"/>
    <x v="7"/>
    <x v="3"/>
    <s v="Sala innan svæðis - flj."/>
    <n v="672"/>
    <n v="0.58128000000000002"/>
    <x v="9"/>
    <x v="0"/>
    <s v="Innanlands"/>
    <m/>
  </r>
  <r>
    <s v="Hvammstangi"/>
    <s v="Hvammstangi"/>
    <n v="530"/>
    <x v="20"/>
    <s v="Norðurland vestra"/>
    <x v="6"/>
    <x v="3"/>
    <s v="Sala innan svæðis - flj."/>
    <n v="34776"/>
    <n v="30.081239999999998"/>
    <x v="8"/>
    <x v="3"/>
    <s v="Innanlands"/>
    <m/>
  </r>
  <r>
    <s v="Reykjavík"/>
    <s v="Hvammstangi"/>
    <n v="530"/>
    <x v="20"/>
    <s v="Norðurland vestra"/>
    <x v="7"/>
    <x v="3"/>
    <s v="Sala utan svæðis - flj."/>
    <n v="402"/>
    <n v="0.34773000000000004"/>
    <x v="9"/>
    <x v="0"/>
    <s v="Innanlands"/>
    <m/>
  </r>
  <r>
    <s v="Reykjavík"/>
    <s v="Hvammstangi"/>
    <n v="530"/>
    <x v="20"/>
    <s v="Norðurland vestra"/>
    <x v="10"/>
    <x v="3"/>
    <s v="Sala utan svæðis - flj."/>
    <n v="43908"/>
    <n v="37.980419999999995"/>
    <x v="9"/>
    <x v="2"/>
    <s v="Innanlands"/>
    <m/>
  </r>
  <r>
    <s v="Reykjavík"/>
    <s v="Hvammstangi"/>
    <n v="530"/>
    <x v="20"/>
    <s v="Norðurland vestra"/>
    <x v="6"/>
    <x v="3"/>
    <s v="Sala utan svæðis - flj."/>
    <n v="75874"/>
    <n v="65.631009999999989"/>
    <x v="8"/>
    <x v="3"/>
    <s v="Innanlands"/>
    <m/>
  </r>
  <r>
    <s v="Sauðárkrókur"/>
    <s v="Hvammstangi"/>
    <n v="530"/>
    <x v="20"/>
    <s v="Norðurland vestra"/>
    <x v="6"/>
    <x v="3"/>
    <s v="Sala utan svæðis - flj."/>
    <n v="11500"/>
    <n v="9.9474999999999998"/>
    <x v="8"/>
    <x v="3"/>
    <s v="Innanlands"/>
    <m/>
  </r>
  <r>
    <s v="Söludælur"/>
    <s v="Hvammstangi"/>
    <n v="530"/>
    <x v="20"/>
    <s v="Norðurland vestra"/>
    <x v="1"/>
    <x v="0"/>
    <s v="Sala innan svæðis - flj."/>
    <n v="460187"/>
    <n v="345.14024999999998"/>
    <x v="9"/>
    <x v="0"/>
    <s v="Innanlands"/>
    <m/>
  </r>
  <r>
    <s v="Söludælur"/>
    <s v="Hvammstangi"/>
    <n v="530"/>
    <x v="20"/>
    <s v="Norðurland vestra"/>
    <x v="7"/>
    <x v="3"/>
    <s v="Sala innan svæðis - flj."/>
    <n v="588201"/>
    <n v="508.79386499999998"/>
    <x v="9"/>
    <x v="0"/>
    <s v="Innanlands"/>
    <m/>
  </r>
  <r>
    <s v="Söludælur"/>
    <s v="Laugarbakki"/>
    <n v="530"/>
    <x v="20"/>
    <s v="Norðurland vestra"/>
    <x v="1"/>
    <x v="0"/>
    <s v="Sala innan svæðis - flj."/>
    <n v="72790"/>
    <n v="54.592500000000001"/>
    <x v="9"/>
    <x v="0"/>
    <s v="Innanlands"/>
    <m/>
  </r>
  <r>
    <s v="Söludælur"/>
    <s v="Laugarbakki"/>
    <n v="530"/>
    <x v="20"/>
    <s v="Norðurland vestra"/>
    <x v="7"/>
    <x v="3"/>
    <s v="Sala innan svæðis - flj."/>
    <n v="66844"/>
    <n v="57.820059999999998"/>
    <x v="9"/>
    <x v="0"/>
    <s v="Innanlands"/>
    <m/>
  </r>
  <r>
    <s v="Akureyri"/>
    <s v="Hvammstangi"/>
    <n v="530"/>
    <x v="20"/>
    <s v="Norðurland vestra"/>
    <x v="6"/>
    <x v="3"/>
    <s v="Sala utan svæðis - flj."/>
    <n v="176377"/>
    <n v="152.56610500000002"/>
    <x v="10"/>
    <x v="3"/>
    <s v="Innanlands"/>
    <m/>
  </r>
  <r>
    <s v="Akureyri"/>
    <s v="Laugarbakki"/>
    <n v="530"/>
    <x v="20"/>
    <s v="Norðurland vestra"/>
    <x v="6"/>
    <x v="3"/>
    <s v="Sala utan svæðis - flj."/>
    <n v="1376"/>
    <n v="1.19024"/>
    <x v="10"/>
    <x v="3"/>
    <s v="Innanlands"/>
    <m/>
  </r>
  <r>
    <s v="Akureyri"/>
    <s v="Hvammstangi"/>
    <n v="530"/>
    <x v="20"/>
    <s v="Norðurland vestra"/>
    <x v="7"/>
    <x v="3"/>
    <s v="Sala utan svæðis - flj."/>
    <n v="9934"/>
    <n v="8.5929099999999998"/>
    <x v="10"/>
    <x v="0"/>
    <s v="Innanlands"/>
    <m/>
  </r>
  <r>
    <s v="Hvammstangi"/>
    <s v="Hvammstangi"/>
    <n v="530"/>
    <x v="20"/>
    <s v="Norðurland vestra"/>
    <x v="6"/>
    <x v="3"/>
    <s v="Sala innan svæðis - flj."/>
    <n v="50614"/>
    <n v="43.781109999999998"/>
    <x v="10"/>
    <x v="3"/>
    <s v="Innanlands"/>
    <m/>
  </r>
  <r>
    <s v="Reykjavík"/>
    <s v="Hvammstangi"/>
    <n v="530"/>
    <x v="20"/>
    <s v="Norðurland vestra"/>
    <x v="6"/>
    <x v="3"/>
    <s v="Sala utan svæðis - flj."/>
    <n v="102614"/>
    <n v="88.761110000000002"/>
    <x v="10"/>
    <x v="3"/>
    <s v="Innanlands"/>
    <m/>
  </r>
  <r>
    <s v="Reykjavík"/>
    <s v="Hvammstangi"/>
    <n v="530"/>
    <x v="20"/>
    <s v="Norðurland vestra"/>
    <x v="7"/>
    <x v="3"/>
    <s v="Sala utan svæðis - flj."/>
    <n v="1575"/>
    <n v="1.3623749999999999"/>
    <x v="10"/>
    <x v="0"/>
    <s v="Innanlands"/>
    <m/>
  </r>
  <r>
    <s v="Reykjavík"/>
    <s v="Hvammstangi"/>
    <n v="530"/>
    <x v="20"/>
    <s v="Norðurland vestra"/>
    <x v="10"/>
    <x v="3"/>
    <s v="Sala utan svæðis - flj."/>
    <n v="59056"/>
    <n v="51.083440000000003"/>
    <x v="10"/>
    <x v="2"/>
    <s v="Innanlands"/>
    <m/>
  </r>
  <r>
    <s v="Sauðárkrókur"/>
    <s v="Hvammstangi"/>
    <n v="530"/>
    <x v="20"/>
    <s v="Norðurland vestra"/>
    <x v="6"/>
    <x v="3"/>
    <s v="Sala utan svæðis - flj."/>
    <n v="15061"/>
    <n v="13.027764999999999"/>
    <x v="10"/>
    <x v="3"/>
    <s v="Innanlands"/>
    <m/>
  </r>
  <r>
    <s v="Söludælur"/>
    <s v="Hvammstangi"/>
    <n v="530"/>
    <x v="20"/>
    <s v="Norðurland vestra"/>
    <x v="6"/>
    <x v="3"/>
    <s v="Sala innan svæðis - flj."/>
    <n v="75638"/>
    <n v="65.426870000000008"/>
    <x v="10"/>
    <x v="3"/>
    <s v="Innanlands"/>
    <m/>
  </r>
  <r>
    <s v="Söludælur"/>
    <s v="Hvammstangi"/>
    <n v="530"/>
    <x v="20"/>
    <s v="Norðurland vestra"/>
    <x v="1"/>
    <x v="0"/>
    <s v="Sala innan svæðis - flj."/>
    <n v="405017"/>
    <n v="303.76274999999998"/>
    <x v="10"/>
    <x v="0"/>
    <s v="Innanlands"/>
    <m/>
  </r>
  <r>
    <s v="Söludælur"/>
    <s v="Hvammstangi"/>
    <n v="530"/>
    <x v="20"/>
    <s v="Norðurland vestra"/>
    <x v="7"/>
    <x v="3"/>
    <s v="Sala innan svæðis - flj."/>
    <n v="570811"/>
    <n v="493.75151500000004"/>
    <x v="10"/>
    <x v="0"/>
    <s v="Innanlands"/>
    <m/>
  </r>
  <r>
    <s v="Söludælur"/>
    <s v="Laugarbakki"/>
    <n v="530"/>
    <x v="20"/>
    <s v="Norðurland vestra"/>
    <x v="1"/>
    <x v="0"/>
    <s v="Sala innan svæðis - flj."/>
    <n v="48627"/>
    <n v="36.47025"/>
    <x v="10"/>
    <x v="0"/>
    <s v="Innanlands"/>
    <m/>
  </r>
  <r>
    <s v="Söludælur"/>
    <s v="Laugarbakki"/>
    <n v="530"/>
    <x v="20"/>
    <s v="Norðurland vestra"/>
    <x v="7"/>
    <x v="3"/>
    <s v="Sala innan svæðis - flj."/>
    <n v="43753"/>
    <n v="37.846344999999999"/>
    <x v="10"/>
    <x v="0"/>
    <s v="Innanlands"/>
    <m/>
  </r>
  <r>
    <s v="Akureyri"/>
    <s v="Hvammstangi"/>
    <n v="530"/>
    <x v="20"/>
    <s v="Norðurland vestra"/>
    <x v="6"/>
    <x v="3"/>
    <s v="Sala utan svæðis - flj."/>
    <n v="63530"/>
    <n v="54.953449999999997"/>
    <x v="9"/>
    <x v="3"/>
    <s v="Innanlands"/>
    <m/>
  </r>
  <r>
    <s v="Hvammstangi"/>
    <s v="Hvammstangi"/>
    <n v="530"/>
    <x v="20"/>
    <s v="Norðurland vestra"/>
    <x v="6"/>
    <x v="3"/>
    <s v="Sala innan svæðis - flj."/>
    <n v="43216"/>
    <n v="37.381839999999997"/>
    <x v="9"/>
    <x v="3"/>
    <s v="Innanlands"/>
    <m/>
  </r>
  <r>
    <s v="Akureyri"/>
    <s v="Hvammstangi"/>
    <n v="530"/>
    <x v="20"/>
    <s v="Norðurland vestra"/>
    <x v="7"/>
    <x v="3"/>
    <s v="Sala utan svæðis - flj."/>
    <n v="7191"/>
    <n v="6.2202150000000005"/>
    <x v="8"/>
    <x v="0"/>
    <s v="Innanlands"/>
    <m/>
  </r>
  <r>
    <s v="Reykjavík"/>
    <s v="Hvammstangi"/>
    <n v="530"/>
    <x v="20"/>
    <s v="Norðurland vestra"/>
    <x v="6"/>
    <x v="3"/>
    <s v="Sala utan svæðis - flj."/>
    <n v="139334"/>
    <n v="120.52391"/>
    <x v="9"/>
    <x v="3"/>
    <s v="Innanlands"/>
    <m/>
  </r>
  <r>
    <s v="Sauðárkrókur"/>
    <s v="Hvammstangi"/>
    <n v="530"/>
    <x v="20"/>
    <s v="Norðurland vestra"/>
    <x v="6"/>
    <x v="3"/>
    <s v="Sala utan svæðis - flj."/>
    <n v="28752"/>
    <n v="24.870480000000001"/>
    <x v="9"/>
    <x v="3"/>
    <s v="Innanlands"/>
    <m/>
  </r>
  <r>
    <s v="Reykjavík"/>
    <s v="Hvammstangi"/>
    <n v="530"/>
    <x v="20"/>
    <s v="Norðurland vestra"/>
    <x v="7"/>
    <x v="3"/>
    <s v="Sala utan svæðis - flj."/>
    <n v="3013"/>
    <n v="2.6062449999999999"/>
    <x v="8"/>
    <x v="0"/>
    <s v="Innanlands"/>
    <m/>
  </r>
  <r>
    <s v="Reykjavík"/>
    <s v="Hvammstangi"/>
    <n v="530"/>
    <x v="20"/>
    <s v="Norðurland vestra"/>
    <x v="10"/>
    <x v="3"/>
    <s v="Sala utan svæðis - flj."/>
    <n v="53989"/>
    <n v="46.700485"/>
    <x v="8"/>
    <x v="2"/>
    <s v="Innanlands"/>
    <m/>
  </r>
  <r>
    <s v="Söludælur"/>
    <s v="Hvammstangi"/>
    <n v="530"/>
    <x v="20"/>
    <s v="Norðurland vestra"/>
    <x v="6"/>
    <x v="3"/>
    <s v="Sala innan svæðis - flj."/>
    <n v="85526"/>
    <n v="73.979990000000001"/>
    <x v="9"/>
    <x v="3"/>
    <s v="Innanlands"/>
    <m/>
  </r>
  <r>
    <s v="Söludælur"/>
    <s v="Laugarbakki"/>
    <n v="530"/>
    <x v="20"/>
    <s v="Norðurland vestra"/>
    <x v="6"/>
    <x v="3"/>
    <s v="Sala innan svæðis - flj."/>
    <n v="4136"/>
    <n v="3.5776399999999997"/>
    <x v="9"/>
    <x v="3"/>
    <s v="Innanlands"/>
    <m/>
  </r>
  <r>
    <s v="Akureyri"/>
    <s v="Hvammstangi"/>
    <n v="530"/>
    <x v="20"/>
    <s v="Norðurland vestra"/>
    <x v="6"/>
    <x v="3"/>
    <s v="Sala utan svæðis - flj."/>
    <n v="7045"/>
    <n v="6.0939250000000005"/>
    <x v="7"/>
    <x v="3"/>
    <s v="Innanlands"/>
    <m/>
  </r>
  <r>
    <s v="Söludælur"/>
    <s v="Hvammstangi"/>
    <n v="530"/>
    <x v="20"/>
    <s v="Norðurland vestra"/>
    <x v="1"/>
    <x v="0"/>
    <s v="Sala innan svæðis - flj."/>
    <n v="392851"/>
    <n v="294.63825000000003"/>
    <x v="8"/>
    <x v="0"/>
    <s v="Innanlands"/>
    <m/>
  </r>
  <r>
    <s v="Söludælur"/>
    <s v="Hvammstangi"/>
    <n v="530"/>
    <x v="20"/>
    <s v="Norðurland vestra"/>
    <x v="7"/>
    <x v="3"/>
    <s v="Sala innan svæðis - flj."/>
    <n v="507880"/>
    <n v="439.31620000000004"/>
    <x v="8"/>
    <x v="0"/>
    <s v="Innanlands"/>
    <m/>
  </r>
  <r>
    <s v="Söludælur"/>
    <s v="Laugarbakki"/>
    <n v="530"/>
    <x v="20"/>
    <s v="Norðurland vestra"/>
    <x v="1"/>
    <x v="0"/>
    <s v="Sala innan svæðis - flj."/>
    <n v="36752"/>
    <n v="27.564"/>
    <x v="8"/>
    <x v="0"/>
    <s v="Innanlands"/>
    <m/>
  </r>
  <r>
    <s v="Söludælur"/>
    <s v="Laugarbakki"/>
    <n v="530"/>
    <x v="20"/>
    <s v="Norðurland vestra"/>
    <x v="7"/>
    <x v="3"/>
    <s v="Sala innan svæðis - flj."/>
    <n v="29275"/>
    <n v="25.322875"/>
    <x v="8"/>
    <x v="0"/>
    <s v="Innanlands"/>
    <m/>
  </r>
  <r>
    <s v="Eskifjörður"/>
    <s v="Hvammstangi"/>
    <n v="530"/>
    <x v="20"/>
    <s v="Norðurland vestra"/>
    <x v="6"/>
    <x v="3"/>
    <s v="Sala utan svæðis - flj."/>
    <n v="1503"/>
    <n v="1.300095"/>
    <x v="7"/>
    <x v="3"/>
    <s v="Innanlands"/>
    <m/>
  </r>
  <r>
    <s v="Hvammstangi"/>
    <s v="Hvammstangi"/>
    <n v="530"/>
    <x v="20"/>
    <s v="Norðurland vestra"/>
    <x v="6"/>
    <x v="3"/>
    <s v="Sala innan svæðis - flj."/>
    <n v="23213"/>
    <n v="20.079245"/>
    <x v="7"/>
    <x v="3"/>
    <s v="Innanlands"/>
    <m/>
  </r>
  <r>
    <s v="Akureyri"/>
    <s v="Hvammstangi"/>
    <n v="530"/>
    <x v="20"/>
    <s v="Norðurland vestra"/>
    <x v="7"/>
    <x v="3"/>
    <s v="Sala utan svæðis - flj."/>
    <n v="30739"/>
    <n v="26.589235000000002"/>
    <x v="6"/>
    <x v="0"/>
    <s v="Innanlands"/>
    <m/>
  </r>
  <r>
    <s v="Reykjavík"/>
    <s v="Hvammstangi"/>
    <n v="530"/>
    <x v="20"/>
    <s v="Norðurland vestra"/>
    <x v="6"/>
    <x v="3"/>
    <s v="Sala utan svæðis - flj."/>
    <n v="194358"/>
    <n v="168.11967000000001"/>
    <x v="7"/>
    <x v="3"/>
    <s v="Innanlands"/>
    <m/>
  </r>
  <r>
    <s v="Sauðárkrókur"/>
    <s v="Hvammstangi"/>
    <n v="530"/>
    <x v="20"/>
    <s v="Norðurland vestra"/>
    <x v="6"/>
    <x v="3"/>
    <s v="Sala utan svæðis - flj."/>
    <n v="38092"/>
    <n v="32.949580000000005"/>
    <x v="7"/>
    <x v="3"/>
    <s v="Innanlands"/>
    <m/>
  </r>
  <r>
    <s v="Reykjavík"/>
    <s v="Hvammstangi"/>
    <n v="530"/>
    <x v="20"/>
    <s v="Norðurland vestra"/>
    <x v="7"/>
    <x v="3"/>
    <s v="Sala utan svæðis - flj."/>
    <n v="5754"/>
    <n v="4.9772100000000004"/>
    <x v="6"/>
    <x v="0"/>
    <s v="Innanlands"/>
    <m/>
  </r>
  <r>
    <s v="Reykjavík"/>
    <s v="Hvammstangi"/>
    <n v="530"/>
    <x v="20"/>
    <s v="Norðurland vestra"/>
    <x v="9"/>
    <x v="3"/>
    <s v="Sala utan svæðis - flj."/>
    <n v="10252"/>
    <n v="8.8679799999999993"/>
    <x v="6"/>
    <x v="2"/>
    <s v="Innanlands"/>
    <m/>
  </r>
  <r>
    <s v="Reykjavík"/>
    <s v="Hvammstangi"/>
    <n v="530"/>
    <x v="20"/>
    <s v="Norðurland vestra"/>
    <x v="10"/>
    <x v="3"/>
    <s v="Sala utan svæðis - flj."/>
    <n v="58403"/>
    <n v="50.518594999999998"/>
    <x v="6"/>
    <x v="2"/>
    <s v="Innanlands"/>
    <m/>
  </r>
  <r>
    <s v="Söludælur"/>
    <s v="Hvammstangi"/>
    <n v="530"/>
    <x v="20"/>
    <s v="Norðurland vestra"/>
    <x v="6"/>
    <x v="3"/>
    <s v="Sala innan svæðis - flj."/>
    <n v="97226"/>
    <n v="84.100490000000008"/>
    <x v="7"/>
    <x v="3"/>
    <s v="Innanlands"/>
    <m/>
  </r>
  <r>
    <s v="Sauðárkrókur"/>
    <s v="Hvammstangi"/>
    <n v="530"/>
    <x v="20"/>
    <s v="Norðurland vestra"/>
    <x v="10"/>
    <x v="3"/>
    <s v="Sala utan svæðis - flj."/>
    <n v="27001"/>
    <n v="23.355864999999998"/>
    <x v="6"/>
    <x v="2"/>
    <s v="Innanlands"/>
    <m/>
  </r>
  <r>
    <s v="Akureyri"/>
    <s v="Hvammstangi"/>
    <n v="530"/>
    <x v="20"/>
    <s v="Norðurland vestra"/>
    <x v="6"/>
    <x v="3"/>
    <s v="Sala utan svæðis - flj."/>
    <n v="12228"/>
    <n v="10.577219999999999"/>
    <x v="5"/>
    <x v="3"/>
    <s v="Innanlands"/>
    <m/>
  </r>
  <r>
    <s v="Söludælur"/>
    <s v="Hvammstangi"/>
    <n v="530"/>
    <x v="20"/>
    <s v="Norðurland vestra"/>
    <x v="1"/>
    <x v="0"/>
    <s v="Sala innan svæðis - flj."/>
    <n v="377355"/>
    <n v="283.01625000000001"/>
    <x v="6"/>
    <x v="0"/>
    <s v="Innanlands"/>
    <m/>
  </r>
  <r>
    <s v="Söludælur"/>
    <s v="Hvammstangi"/>
    <n v="530"/>
    <x v="20"/>
    <s v="Norðurland vestra"/>
    <x v="7"/>
    <x v="3"/>
    <s v="Sala innan svæðis - flj."/>
    <n v="462833"/>
    <n v="400.35054500000001"/>
    <x v="6"/>
    <x v="0"/>
    <s v="Innanlands"/>
    <m/>
  </r>
  <r>
    <s v="Hvammstangi"/>
    <s v="Hvammstangi"/>
    <n v="530"/>
    <x v="20"/>
    <s v="Norðurland vestra"/>
    <x v="6"/>
    <x v="3"/>
    <s v="Sala innan svæðis - flj."/>
    <n v="15417"/>
    <n v="13.335705000000001"/>
    <x v="5"/>
    <x v="3"/>
    <s v="Innanlands"/>
    <m/>
  </r>
  <r>
    <s v="Söludælur"/>
    <s v="Laugarbakki"/>
    <n v="530"/>
    <x v="20"/>
    <s v="Norðurland vestra"/>
    <x v="1"/>
    <x v="0"/>
    <s v="Sala innan svæðis - flj."/>
    <n v="37561"/>
    <n v="28.170750000000002"/>
    <x v="6"/>
    <x v="0"/>
    <s v="Innanlands"/>
    <m/>
  </r>
  <r>
    <s v="Söludælur"/>
    <s v="Laugarbakki"/>
    <n v="530"/>
    <x v="20"/>
    <s v="Norðurland vestra"/>
    <x v="7"/>
    <x v="3"/>
    <s v="Sala innan svæðis - flj."/>
    <n v="44126"/>
    <n v="38.168990000000001"/>
    <x v="6"/>
    <x v="0"/>
    <s v="Innanlands"/>
    <m/>
  </r>
  <r>
    <s v="Akureyri"/>
    <s v="Hvammstangi"/>
    <n v="530"/>
    <x v="20"/>
    <s v="Norðurland vestra"/>
    <x v="7"/>
    <x v="3"/>
    <s v="Sala utan svæðis - flj."/>
    <n v="31679"/>
    <n v="27.402335000000001"/>
    <x v="4"/>
    <x v="0"/>
    <s v="Innanlands"/>
    <m/>
  </r>
  <r>
    <s v="Akureyri"/>
    <s v="Hvammstangi"/>
    <n v="530"/>
    <x v="20"/>
    <s v="Norðurland vestra"/>
    <x v="9"/>
    <x v="3"/>
    <s v="Sala utan svæðis - flj."/>
    <n v="3158"/>
    <n v="2.7316700000000003"/>
    <x v="4"/>
    <x v="2"/>
    <s v="Innanlands"/>
    <m/>
  </r>
  <r>
    <s v="Reykjavík"/>
    <s v="Hvammstangi"/>
    <n v="530"/>
    <x v="20"/>
    <s v="Norðurland vestra"/>
    <x v="6"/>
    <x v="3"/>
    <s v="Sala utan svæðis - flj."/>
    <n v="176949"/>
    <n v="153.06088500000001"/>
    <x v="5"/>
    <x v="3"/>
    <s v="Innanlands"/>
    <m/>
  </r>
  <r>
    <s v="Sauðárkrókur"/>
    <s v="Hvammstangi"/>
    <n v="530"/>
    <x v="20"/>
    <s v="Norðurland vestra"/>
    <x v="6"/>
    <x v="3"/>
    <s v="Sala utan svæðis - flj."/>
    <n v="57410"/>
    <n v="49.659649999999999"/>
    <x v="5"/>
    <x v="3"/>
    <s v="Innanlands"/>
    <m/>
  </r>
  <r>
    <s v="Reykjavík"/>
    <s v="Hvammstangi"/>
    <n v="530"/>
    <x v="20"/>
    <s v="Norðurland vestra"/>
    <x v="7"/>
    <x v="3"/>
    <s v="Sala utan svæðis - flj."/>
    <n v="3775"/>
    <n v="3.2653750000000001"/>
    <x v="4"/>
    <x v="0"/>
    <s v="Innanlands"/>
    <m/>
  </r>
  <r>
    <s v="Reykjavík"/>
    <s v="Hvammstangi"/>
    <n v="530"/>
    <x v="20"/>
    <s v="Norðurland vestra"/>
    <x v="10"/>
    <x v="3"/>
    <s v="Sala utan svæðis - flj."/>
    <n v="12003"/>
    <n v="10.382594999999998"/>
    <x v="4"/>
    <x v="2"/>
    <s v="Innanlands"/>
    <m/>
  </r>
  <r>
    <s v="Reykjavík"/>
    <s v="Laugarbakki"/>
    <n v="530"/>
    <x v="20"/>
    <s v="Norðurland vestra"/>
    <x v="7"/>
    <x v="3"/>
    <s v="Sala utan svæðis - flj."/>
    <n v="502"/>
    <n v="0.43423"/>
    <x v="4"/>
    <x v="0"/>
    <s v="Innanlands"/>
    <m/>
  </r>
  <r>
    <s v="Söludælur"/>
    <s v="Hvammstangi"/>
    <n v="530"/>
    <x v="20"/>
    <s v="Norðurland vestra"/>
    <x v="6"/>
    <x v="3"/>
    <s v="Sala innan svæðis - flj."/>
    <n v="118956"/>
    <n v="102.89694"/>
    <x v="5"/>
    <x v="3"/>
    <s v="Innanlands"/>
    <m/>
  </r>
  <r>
    <s v="Akureyri"/>
    <s v="Hvammstangi"/>
    <n v="530"/>
    <x v="20"/>
    <s v="Norðurland vestra"/>
    <x v="6"/>
    <x v="3"/>
    <s v="Sala utan svæðis - flj."/>
    <n v="6603"/>
    <n v="5.711595"/>
    <x v="3"/>
    <x v="3"/>
    <s v="Innanlands"/>
    <m/>
  </r>
  <r>
    <s v="Söludælur"/>
    <s v="Hvammstangi"/>
    <n v="530"/>
    <x v="20"/>
    <s v="Norðurland vestra"/>
    <x v="1"/>
    <x v="0"/>
    <s v="Sala innan svæðis - flj."/>
    <n v="352725"/>
    <n v="264.54374999999999"/>
    <x v="4"/>
    <x v="0"/>
    <s v="Innanlands"/>
    <m/>
  </r>
  <r>
    <s v="Söludælur"/>
    <s v="Hvammstangi"/>
    <n v="530"/>
    <x v="20"/>
    <s v="Norðurland vestra"/>
    <x v="7"/>
    <x v="3"/>
    <s v="Sala innan svæðis - flj."/>
    <n v="429144"/>
    <n v="371.20956000000001"/>
    <x v="4"/>
    <x v="0"/>
    <s v="Innanlands"/>
    <m/>
  </r>
  <r>
    <s v="Söludælur"/>
    <s v="Laugarbakki"/>
    <n v="530"/>
    <x v="20"/>
    <s v="Norðurland vestra"/>
    <x v="1"/>
    <x v="0"/>
    <s v="Sala innan svæðis - flj."/>
    <n v="35240"/>
    <n v="26.43"/>
    <x v="4"/>
    <x v="0"/>
    <s v="Innanlands"/>
    <m/>
  </r>
  <r>
    <s v="Söludælur"/>
    <s v="Laugarbakki"/>
    <n v="530"/>
    <x v="20"/>
    <s v="Norðurland vestra"/>
    <x v="7"/>
    <x v="3"/>
    <s v="Sala innan svæðis - flj."/>
    <n v="32587"/>
    <n v="28.187755000000003"/>
    <x v="4"/>
    <x v="0"/>
    <s v="Innanlands"/>
    <m/>
  </r>
  <r>
    <s v="Akureyri"/>
    <s v="Hvammstangi"/>
    <n v="530"/>
    <x v="20"/>
    <s v="Norðurland vestra"/>
    <x v="7"/>
    <x v="3"/>
    <s v="Sala utan svæðis - flj."/>
    <n v="16426"/>
    <n v="14.208489999999999"/>
    <x v="2"/>
    <x v="0"/>
    <s v="Innanlands"/>
    <m/>
  </r>
  <r>
    <s v="Akureyri"/>
    <s v="Hvammstangi"/>
    <n v="530"/>
    <x v="20"/>
    <s v="Norðurland vestra"/>
    <x v="9"/>
    <x v="3"/>
    <s v="Sala utan svæðis - flj."/>
    <n v="3040"/>
    <n v="2.6295999999999999"/>
    <x v="2"/>
    <x v="2"/>
    <s v="Innanlands"/>
    <m/>
  </r>
  <r>
    <s v="Akureyri"/>
    <s v="Hvammstangi"/>
    <n v="530"/>
    <x v="20"/>
    <s v="Norðurland vestra"/>
    <x v="10"/>
    <x v="3"/>
    <s v="Sala utan svæðis - flj."/>
    <n v="2100"/>
    <n v="1.8165"/>
    <x v="2"/>
    <x v="2"/>
    <s v="Innanlands"/>
    <m/>
  </r>
  <r>
    <s v="Reykjavík"/>
    <s v="Hvammstangi"/>
    <n v="530"/>
    <x v="20"/>
    <s v="Norðurland vestra"/>
    <x v="6"/>
    <x v="3"/>
    <s v="Sala utan svæðis - flj."/>
    <n v="151016"/>
    <n v="130.62884"/>
    <x v="3"/>
    <x v="3"/>
    <s v="Innanlands"/>
    <m/>
  </r>
  <r>
    <s v="Hvammstangi"/>
    <s v="Hvammstangi"/>
    <n v="530"/>
    <x v="20"/>
    <s v="Norðurland vestra"/>
    <x v="7"/>
    <x v="3"/>
    <s v="Sala innan svæðis - flj."/>
    <n v="11795"/>
    <n v="10.202674999999999"/>
    <x v="2"/>
    <x v="0"/>
    <s v="Innanlands"/>
    <m/>
  </r>
  <r>
    <s v="Hvammstangi"/>
    <s v="Hvammstangi"/>
    <n v="530"/>
    <x v="20"/>
    <s v="Norðurland vestra"/>
    <x v="9"/>
    <x v="3"/>
    <s v="Sala innan svæðis - flj."/>
    <n v="16289"/>
    <n v="14.089985"/>
    <x v="2"/>
    <x v="2"/>
    <s v="Innanlands"/>
    <m/>
  </r>
  <r>
    <s v="Hvammstangi"/>
    <s v="Hvammstangi"/>
    <n v="530"/>
    <x v="20"/>
    <s v="Norðurland vestra"/>
    <x v="10"/>
    <x v="3"/>
    <s v="Sala innan svæðis - flj."/>
    <n v="10029"/>
    <n v="8.6750849999999993"/>
    <x v="2"/>
    <x v="2"/>
    <s v="Innanlands"/>
    <m/>
  </r>
  <r>
    <s v="Sauðárkrókur"/>
    <s v="Hvammstangi"/>
    <n v="530"/>
    <x v="20"/>
    <s v="Norðurland vestra"/>
    <x v="6"/>
    <x v="3"/>
    <s v="Sala utan svæðis - flj."/>
    <n v="48223"/>
    <n v="41.712894999999996"/>
    <x v="3"/>
    <x v="3"/>
    <s v="Innanlands"/>
    <m/>
  </r>
  <r>
    <s v="Reykjavík"/>
    <s v="Hvammstangi"/>
    <n v="530"/>
    <x v="20"/>
    <s v="Norðurland vestra"/>
    <x v="4"/>
    <x v="2"/>
    <s v="Sala utan svæðis - flj."/>
    <n v="4497"/>
    <n v="3.6425700000000001"/>
    <x v="2"/>
    <x v="1"/>
    <s v="Innanlands"/>
    <m/>
  </r>
  <r>
    <s v="Reykjavík"/>
    <s v="Hvammstangi"/>
    <n v="530"/>
    <x v="20"/>
    <s v="Norðurland vestra"/>
    <x v="7"/>
    <x v="3"/>
    <s v="Sala utan svæðis - flj."/>
    <n v="17114"/>
    <n v="14.803610000000001"/>
    <x v="2"/>
    <x v="0"/>
    <s v="Innanlands"/>
    <m/>
  </r>
  <r>
    <s v="Reykjavík"/>
    <s v="Hvammstangi"/>
    <n v="530"/>
    <x v="20"/>
    <s v="Norðurland vestra"/>
    <x v="9"/>
    <x v="3"/>
    <s v="Sala utan svæðis - flj."/>
    <n v="16388"/>
    <n v="14.175619999999999"/>
    <x v="2"/>
    <x v="2"/>
    <s v="Innanlands"/>
    <m/>
  </r>
  <r>
    <s v="Reykjavík"/>
    <s v="Hvammstangi"/>
    <n v="530"/>
    <x v="20"/>
    <s v="Norðurland vestra"/>
    <x v="10"/>
    <x v="3"/>
    <s v="Sala utan svæðis - flj."/>
    <n v="20706"/>
    <n v="17.910689999999999"/>
    <x v="2"/>
    <x v="2"/>
    <s v="Innanlands"/>
    <m/>
  </r>
  <r>
    <s v="Reykjavík"/>
    <s v="Laugarbakki"/>
    <n v="530"/>
    <x v="20"/>
    <s v="Norðurland vestra"/>
    <x v="7"/>
    <x v="3"/>
    <s v="Sala utan svæðis - flj."/>
    <n v="308"/>
    <n v="0.26641999999999999"/>
    <x v="2"/>
    <x v="0"/>
    <s v="Innanlands"/>
    <m/>
  </r>
  <r>
    <s v="Söludælur"/>
    <s v="Hvammstangi"/>
    <n v="530"/>
    <x v="20"/>
    <s v="Norðurland vestra"/>
    <x v="6"/>
    <x v="3"/>
    <s v="Sala innan svæðis - flj."/>
    <n v="109859"/>
    <n v="95.028035000000003"/>
    <x v="3"/>
    <x v="3"/>
    <s v="Innanlands"/>
    <m/>
  </r>
  <r>
    <s v="Söludælur"/>
    <s v="Laugarbakki"/>
    <n v="530"/>
    <x v="20"/>
    <s v="Norðurland vestra"/>
    <x v="6"/>
    <x v="3"/>
    <s v="Sala innan svæðis - flj."/>
    <n v="2661"/>
    <n v="2.3017650000000001"/>
    <x v="3"/>
    <x v="3"/>
    <s v="Innanlands"/>
    <m/>
  </r>
  <r>
    <s v="Akureyri"/>
    <s v="Hvammstangi"/>
    <n v="530"/>
    <x v="20"/>
    <s v="Norðurland vestra"/>
    <x v="6"/>
    <x v="3"/>
    <s v="Sala utan svæðis - flj."/>
    <n v="22158"/>
    <n v="19.16667"/>
    <x v="0"/>
    <x v="3"/>
    <s v="Innanlands"/>
    <m/>
  </r>
  <r>
    <s v="Söludælur"/>
    <s v="Hvammstangi"/>
    <n v="530"/>
    <x v="20"/>
    <s v="Norðurland vestra"/>
    <x v="1"/>
    <x v="0"/>
    <s v="Sala innan svæðis - flj."/>
    <n v="368524"/>
    <n v="276.39299999999997"/>
    <x v="2"/>
    <x v="0"/>
    <s v="Innanlands"/>
    <m/>
  </r>
  <r>
    <s v="Söludælur"/>
    <s v="Hvammstangi"/>
    <n v="530"/>
    <x v="20"/>
    <s v="Norðurland vestra"/>
    <x v="7"/>
    <x v="3"/>
    <s v="Sala innan svæðis - flj."/>
    <n v="411186"/>
    <n v="355.67589000000004"/>
    <x v="2"/>
    <x v="0"/>
    <s v="Innanlands"/>
    <m/>
  </r>
  <r>
    <s v="Söludælur"/>
    <s v="Laugarbakki"/>
    <n v="530"/>
    <x v="20"/>
    <s v="Norðurland vestra"/>
    <x v="1"/>
    <x v="0"/>
    <s v="Sala innan svæðis - flj."/>
    <n v="30600"/>
    <n v="22.95"/>
    <x v="2"/>
    <x v="0"/>
    <s v="Innanlands"/>
    <m/>
  </r>
  <r>
    <s v="Söludælur"/>
    <s v="Laugarbakki"/>
    <n v="530"/>
    <x v="20"/>
    <s v="Norðurland vestra"/>
    <x v="7"/>
    <x v="3"/>
    <s v="Sala innan svæðis - flj."/>
    <n v="40531"/>
    <n v="35.059315000000005"/>
    <x v="2"/>
    <x v="0"/>
    <s v="Innanlands"/>
    <m/>
  </r>
  <r>
    <s v="Hvammstangi"/>
    <s v="Hvammstangi"/>
    <n v="530"/>
    <x v="20"/>
    <s v="Norðurland vestra"/>
    <x v="7"/>
    <x v="3"/>
    <s v="Sala innan svæðis - flj."/>
    <n v="15203"/>
    <n v="13.150594999999999"/>
    <x v="1"/>
    <x v="0"/>
    <s v="Innanlands"/>
    <m/>
  </r>
  <r>
    <s v="Hvammstangi"/>
    <s v="Hvammstangi"/>
    <n v="530"/>
    <x v="20"/>
    <s v="Norðurland vestra"/>
    <x v="9"/>
    <x v="3"/>
    <s v="Sala innan svæðis - flj."/>
    <n v="41272"/>
    <n v="35.700279999999999"/>
    <x v="1"/>
    <x v="2"/>
    <s v="Innanlands"/>
    <m/>
  </r>
  <r>
    <s v="Hvammstangi"/>
    <s v="Hvammstangi"/>
    <n v="530"/>
    <x v="20"/>
    <s v="Norðurland vestra"/>
    <x v="10"/>
    <x v="3"/>
    <s v="Sala innan svæðis - flj."/>
    <n v="28834"/>
    <n v="24.941410000000001"/>
    <x v="1"/>
    <x v="2"/>
    <s v="Innanlands"/>
    <m/>
  </r>
  <r>
    <s v="Hvammstangi"/>
    <s v="Laugarbakki"/>
    <n v="530"/>
    <x v="20"/>
    <s v="Norðurland vestra"/>
    <x v="7"/>
    <x v="3"/>
    <s v="Sala utan svæðis - flj."/>
    <n v="8018"/>
    <n v="6.9355699999999993"/>
    <x v="1"/>
    <x v="0"/>
    <s v="Innanlands"/>
    <m/>
  </r>
  <r>
    <s v="Reykjavík"/>
    <s v="Hvammstangi"/>
    <n v="530"/>
    <x v="20"/>
    <s v="Norðurland vestra"/>
    <x v="6"/>
    <x v="3"/>
    <s v="Sala utan svæðis - flj."/>
    <n v="151513"/>
    <n v="131.05874499999999"/>
    <x v="0"/>
    <x v="3"/>
    <s v="Innanlands"/>
    <m/>
  </r>
  <r>
    <s v="Reykjavík"/>
    <s v="Laugarbakki"/>
    <n v="530"/>
    <x v="20"/>
    <s v="Norðurland vestra"/>
    <x v="6"/>
    <x v="3"/>
    <s v="Sala utan svæðis - flj."/>
    <n v="2191"/>
    <n v="1.8952149999999999"/>
    <x v="0"/>
    <x v="3"/>
    <s v="Innanlands"/>
    <m/>
  </r>
  <r>
    <s v="Reykjavík"/>
    <s v="Hvammstangi"/>
    <n v="530"/>
    <x v="20"/>
    <s v="Norðurland vestra"/>
    <x v="7"/>
    <x v="3"/>
    <s v="Sala utan svæðis - flj."/>
    <n v="3528"/>
    <n v="3.05172"/>
    <x v="1"/>
    <x v="0"/>
    <s v="Innanlands"/>
    <m/>
  </r>
  <r>
    <s v="Reykjavík"/>
    <s v="Hvammstangi"/>
    <n v="530"/>
    <x v="20"/>
    <s v="Norðurland vestra"/>
    <x v="9"/>
    <x v="3"/>
    <s v="Sala utan svæðis - flj."/>
    <n v="1425"/>
    <n v="1.2326250000000001"/>
    <x v="1"/>
    <x v="2"/>
    <s v="Innanlands"/>
    <m/>
  </r>
  <r>
    <s v="Reykjavík"/>
    <s v="Hvammstangi"/>
    <n v="530"/>
    <x v="20"/>
    <s v="Norðurland vestra"/>
    <x v="10"/>
    <x v="3"/>
    <s v="Sala utan svæðis - flj."/>
    <n v="8063"/>
    <n v="6.9744950000000001"/>
    <x v="1"/>
    <x v="2"/>
    <s v="Innanlands"/>
    <m/>
  </r>
  <r>
    <s v="Sauðárkrókur"/>
    <s v="Hvammstangi"/>
    <n v="530"/>
    <x v="20"/>
    <s v="Norðurland vestra"/>
    <x v="6"/>
    <x v="3"/>
    <s v="Sala utan svæðis - flj."/>
    <n v="56868"/>
    <n v="49.190820000000002"/>
    <x v="0"/>
    <x v="3"/>
    <s v="Innanlands"/>
    <m/>
  </r>
  <r>
    <s v="Sauðárkrókur"/>
    <s v="Hvammstangi"/>
    <n v="530"/>
    <x v="20"/>
    <s v="Norðurland vestra"/>
    <x v="7"/>
    <x v="3"/>
    <s v="Sala utan svæðis - flj."/>
    <n v="9159"/>
    <n v="7.9225349999999999"/>
    <x v="1"/>
    <x v="0"/>
    <s v="Innanlands"/>
    <m/>
  </r>
  <r>
    <s v="Söludælur"/>
    <s v="Hvammstangi"/>
    <n v="530"/>
    <x v="20"/>
    <s v="Norðurland vestra"/>
    <x v="6"/>
    <x v="3"/>
    <s v="Sala innan svæðis - flj."/>
    <n v="121456"/>
    <n v="105.05944000000001"/>
    <x v="0"/>
    <x v="3"/>
    <s v="Innanlands"/>
    <m/>
  </r>
  <r>
    <s v="Söludælur"/>
    <s v="Hvammstangi"/>
    <n v="530"/>
    <x v="20"/>
    <s v="Norðurland vestra"/>
    <x v="1"/>
    <x v="0"/>
    <s v="Sala innan svæðis - flj."/>
    <n v="410629"/>
    <n v="307.97174999999999"/>
    <x v="1"/>
    <x v="0"/>
    <s v="Innanlands"/>
    <m/>
  </r>
  <r>
    <s v="Söludælur"/>
    <s v="Hvammstangi"/>
    <n v="530"/>
    <x v="20"/>
    <s v="Norðurland vestra"/>
    <x v="7"/>
    <x v="3"/>
    <s v="Sala innan svæðis - flj."/>
    <n v="413855"/>
    <n v="357.98457500000001"/>
    <x v="1"/>
    <x v="0"/>
    <s v="Innanlands"/>
    <m/>
  </r>
  <r>
    <s v="Söludælur"/>
    <s v="Laugarbakki"/>
    <n v="530"/>
    <x v="20"/>
    <s v="Norðurland vestra"/>
    <x v="1"/>
    <x v="0"/>
    <s v="Sala innan svæðis - flj."/>
    <n v="36005"/>
    <n v="27.00375"/>
    <x v="1"/>
    <x v="0"/>
    <s v="Innanlands"/>
    <m/>
  </r>
  <r>
    <s v="Söludælur"/>
    <s v="Laugarbakki"/>
    <n v="530"/>
    <x v="20"/>
    <s v="Norðurland vestra"/>
    <x v="7"/>
    <x v="3"/>
    <s v="Sala innan svæðis - flj."/>
    <n v="41292"/>
    <n v="35.717580000000005"/>
    <x v="1"/>
    <x v="0"/>
    <s v="Innanlands"/>
    <m/>
  </r>
  <r>
    <s v="Söludælur"/>
    <s v="Víðigerði"/>
    <n v="531"/>
    <x v="20"/>
    <s v="Norðurland vestra"/>
    <x v="0"/>
    <x v="0"/>
    <s v="Sala innan svæðis - flj."/>
    <n v="85617"/>
    <n v="64.21275"/>
    <x v="0"/>
    <x v="0"/>
    <s v="Innanlands"/>
    <m/>
  </r>
  <r>
    <s v="Hvammstangi"/>
    <s v="Víðigerði"/>
    <n v="531"/>
    <x v="20"/>
    <s v="Norðurland vestra"/>
    <x v="6"/>
    <x v="3"/>
    <s v="Sala utan svæðis - flj."/>
    <n v="45882"/>
    <n v="39.687930000000001"/>
    <x v="1"/>
    <x v="3"/>
    <s v="Innanlands"/>
    <m/>
  </r>
  <r>
    <s v="Reykjavík"/>
    <s v="Víðigerði"/>
    <n v="531"/>
    <x v="20"/>
    <s v="Norðurland vestra"/>
    <x v="7"/>
    <x v="3"/>
    <s v="Sala utan svæðis - flj."/>
    <n v="19124"/>
    <n v="16.542259999999999"/>
    <x v="0"/>
    <x v="0"/>
    <s v="Innanlands"/>
    <m/>
  </r>
  <r>
    <s v="Reykjavík"/>
    <s v="Víðigerði"/>
    <n v="531"/>
    <x v="20"/>
    <s v="Norðurland vestra"/>
    <x v="6"/>
    <x v="3"/>
    <s v="Sala utan svæðis - flj."/>
    <n v="250665"/>
    <n v="216.82522500000002"/>
    <x v="1"/>
    <x v="3"/>
    <s v="Innanlands"/>
    <m/>
  </r>
  <r>
    <s v="Sauðárkrókur"/>
    <s v="Víðigerði"/>
    <n v="531"/>
    <x v="20"/>
    <s v="Norðurland vestra"/>
    <x v="7"/>
    <x v="3"/>
    <s v="Sala utan svæðis - flj."/>
    <n v="2834"/>
    <n v="2.4514099999999996"/>
    <x v="0"/>
    <x v="0"/>
    <s v="Innanlands"/>
    <m/>
  </r>
  <r>
    <s v="Söludælur"/>
    <s v="Víðigerði"/>
    <n v="531"/>
    <x v="20"/>
    <s v="Norðurland vestra"/>
    <x v="7"/>
    <x v="3"/>
    <s v="Sala innan svæðis - flj."/>
    <n v="218903"/>
    <n v="189.35109500000002"/>
    <x v="0"/>
    <x v="0"/>
    <s v="Innanlands"/>
    <m/>
  </r>
  <r>
    <s v="Akureyri"/>
    <s v="Víðigerði"/>
    <n v="531"/>
    <x v="20"/>
    <s v="Norðurland vestra"/>
    <x v="6"/>
    <x v="3"/>
    <s v="Sala utan svæðis - flj."/>
    <n v="1067"/>
    <n v="0.92295500000000008"/>
    <x v="2"/>
    <x v="3"/>
    <s v="Innanlands"/>
    <m/>
  </r>
  <r>
    <s v="Hvammstangi"/>
    <s v="Víðigerði"/>
    <n v="531"/>
    <x v="20"/>
    <s v="Norðurland vestra"/>
    <x v="6"/>
    <x v="3"/>
    <s v="Sala utan svæðis - flj."/>
    <n v="4272"/>
    <n v="3.6952799999999999"/>
    <x v="2"/>
    <x v="3"/>
    <s v="Innanlands"/>
    <m/>
  </r>
  <r>
    <s v="Reykjavík"/>
    <s v="Víðigerði"/>
    <n v="531"/>
    <x v="20"/>
    <s v="Norðurland vestra"/>
    <x v="6"/>
    <x v="3"/>
    <s v="Sala utan svæðis - flj."/>
    <n v="214363"/>
    <n v="185.42399499999999"/>
    <x v="2"/>
    <x v="3"/>
    <s v="Innanlands"/>
    <m/>
  </r>
  <r>
    <s v="Reykjavík"/>
    <s v="Víðigerði"/>
    <n v="531"/>
    <x v="20"/>
    <s v="Norðurland vestra"/>
    <x v="7"/>
    <x v="3"/>
    <s v="Sala utan svæðis - flj."/>
    <n v="17657"/>
    <n v="15.273305000000001"/>
    <x v="3"/>
    <x v="0"/>
    <s v="Innanlands"/>
    <m/>
  </r>
  <r>
    <s v="Sauðárkrókur"/>
    <s v="Víðigerði"/>
    <n v="531"/>
    <x v="20"/>
    <s v="Norðurland vestra"/>
    <x v="6"/>
    <x v="3"/>
    <s v="Sala utan svæðis - flj."/>
    <n v="30528"/>
    <n v="26.40672"/>
    <x v="2"/>
    <x v="3"/>
    <s v="Innanlands"/>
    <m/>
  </r>
  <r>
    <s v="Sauðárkrókur"/>
    <s v="Víðigerði"/>
    <n v="531"/>
    <x v="20"/>
    <s v="Norðurland vestra"/>
    <x v="7"/>
    <x v="3"/>
    <s v="Sala utan svæðis - flj."/>
    <n v="1201"/>
    <n v="1.0388649999999999"/>
    <x v="3"/>
    <x v="0"/>
    <s v="Innanlands"/>
    <m/>
  </r>
  <r>
    <s v="Söludælur"/>
    <s v="Víðigerði"/>
    <n v="531"/>
    <x v="20"/>
    <s v="Norðurland vestra"/>
    <x v="0"/>
    <x v="0"/>
    <s v="Sala innan svæðis - flj."/>
    <n v="115592"/>
    <n v="86.694000000000003"/>
    <x v="3"/>
    <x v="0"/>
    <s v="Innanlands"/>
    <m/>
  </r>
  <r>
    <s v="Söludælur"/>
    <s v="Víðigerði"/>
    <n v="531"/>
    <x v="20"/>
    <s v="Norðurland vestra"/>
    <x v="7"/>
    <x v="3"/>
    <s v="Sala innan svæðis - flj."/>
    <n v="207462"/>
    <n v="179.45463000000001"/>
    <x v="3"/>
    <x v="0"/>
    <s v="Innanlands"/>
    <m/>
  </r>
  <r>
    <s v="Söludælur"/>
    <s v="Víðigerði"/>
    <n v="531"/>
    <x v="20"/>
    <s v="Norðurland vestra"/>
    <x v="7"/>
    <x v="3"/>
    <s v="Sala ekki flutningsjöfnuð"/>
    <n v="0"/>
    <n v="0"/>
    <x v="1"/>
    <x v="0"/>
    <s v="Millilanda"/>
    <m/>
  </r>
  <r>
    <s v="Reykjavík"/>
    <s v="Víðigerði"/>
    <n v="531"/>
    <x v="20"/>
    <s v="Norðurland vestra"/>
    <x v="6"/>
    <x v="3"/>
    <s v="Sala utan svæðis - flj."/>
    <n v="207557"/>
    <n v="179.53680499999999"/>
    <x v="4"/>
    <x v="3"/>
    <s v="Innanlands"/>
    <m/>
  </r>
  <r>
    <s v="Reykjavík"/>
    <s v="Víðigerði"/>
    <n v="531"/>
    <x v="20"/>
    <s v="Norðurland vestra"/>
    <x v="7"/>
    <x v="3"/>
    <s v="Sala utan svæðis - flj."/>
    <n v="16968"/>
    <n v="14.67732"/>
    <x v="5"/>
    <x v="0"/>
    <s v="Innanlands"/>
    <m/>
  </r>
  <r>
    <s v="Sauðárkrókur"/>
    <s v="Víðigerði"/>
    <n v="531"/>
    <x v="20"/>
    <s v="Norðurland vestra"/>
    <x v="6"/>
    <x v="3"/>
    <s v="Sala utan svæðis - flj."/>
    <n v="3440"/>
    <n v="2.9756"/>
    <x v="4"/>
    <x v="3"/>
    <s v="Innanlands"/>
    <m/>
  </r>
  <r>
    <s v="Sauðárkrókur"/>
    <s v="Víðigerði"/>
    <n v="531"/>
    <x v="20"/>
    <s v="Norðurland vestra"/>
    <x v="7"/>
    <x v="3"/>
    <s v="Sala utan svæðis - flj."/>
    <n v="1396"/>
    <n v="1.2075400000000001"/>
    <x v="5"/>
    <x v="0"/>
    <s v="Innanlands"/>
    <m/>
  </r>
  <r>
    <s v="Söludælur"/>
    <s v="Víðigerði"/>
    <n v="531"/>
    <x v="20"/>
    <s v="Norðurland vestra"/>
    <x v="1"/>
    <x v="0"/>
    <s v="Sala innan svæðis - flj."/>
    <n v="29263"/>
    <n v="21.94725"/>
    <x v="5"/>
    <x v="0"/>
    <s v="Innanlands"/>
    <m/>
  </r>
  <r>
    <s v="Söludælur"/>
    <s v="Víðigerði"/>
    <n v="531"/>
    <x v="20"/>
    <s v="Norðurland vestra"/>
    <x v="0"/>
    <x v="0"/>
    <s v="Sala innan svæðis - flj."/>
    <n v="71231"/>
    <n v="53.423250000000003"/>
    <x v="5"/>
    <x v="0"/>
    <s v="Innanlands"/>
    <m/>
  </r>
  <r>
    <s v="Söludælur"/>
    <s v="Víðigerði"/>
    <n v="531"/>
    <x v="20"/>
    <s v="Norðurland vestra"/>
    <x v="7"/>
    <x v="3"/>
    <s v="Sala innan svæðis - flj."/>
    <n v="139834"/>
    <n v="120.95641000000001"/>
    <x v="5"/>
    <x v="0"/>
    <s v="Innanlands"/>
    <m/>
  </r>
  <r>
    <s v="Akureyri"/>
    <s v="Víðigerði"/>
    <n v="531"/>
    <x v="20"/>
    <s v="Norðurland vestra"/>
    <x v="6"/>
    <x v="3"/>
    <s v="Sala utan svæðis - flj."/>
    <n v="504"/>
    <n v="0.43595999999999996"/>
    <x v="6"/>
    <x v="3"/>
    <s v="Innanlands"/>
    <m/>
  </r>
  <r>
    <s v="Reykjavík"/>
    <s v="Víðigerði"/>
    <n v="531"/>
    <x v="20"/>
    <s v="Norðurland vestra"/>
    <x v="7"/>
    <x v="3"/>
    <s v="Sala utan svæðis - flj."/>
    <n v="18355"/>
    <n v="15.877075000000001"/>
    <x v="7"/>
    <x v="0"/>
    <s v="Innanlands"/>
    <m/>
  </r>
  <r>
    <s v="Reykjavík"/>
    <s v="Víðigerði"/>
    <n v="531"/>
    <x v="20"/>
    <s v="Norðurland vestra"/>
    <x v="6"/>
    <x v="3"/>
    <s v="Sala utan svæðis - flj."/>
    <n v="205586"/>
    <n v="177.83188999999999"/>
    <x v="6"/>
    <x v="3"/>
    <s v="Innanlands"/>
    <m/>
  </r>
  <r>
    <s v="Sauðárkrókur"/>
    <s v="Víðigerði"/>
    <n v="531"/>
    <x v="20"/>
    <s v="Norðurland vestra"/>
    <x v="7"/>
    <x v="3"/>
    <s v="Sala utan svæðis - flj."/>
    <n v="1126"/>
    <n v="0.97399000000000002"/>
    <x v="7"/>
    <x v="0"/>
    <s v="Innanlands"/>
    <m/>
  </r>
  <r>
    <s v="Sauðárkrókur"/>
    <s v="Víðigerði"/>
    <n v="531"/>
    <x v="20"/>
    <s v="Norðurland vestra"/>
    <x v="6"/>
    <x v="3"/>
    <s v="Sala utan svæðis - flj."/>
    <n v="10810"/>
    <n v="9.3506499999999999"/>
    <x v="6"/>
    <x v="3"/>
    <s v="Innanlands"/>
    <m/>
  </r>
  <r>
    <s v="Söludælur"/>
    <s v="Víðigerði"/>
    <n v="531"/>
    <x v="20"/>
    <s v="Norðurland vestra"/>
    <x v="1"/>
    <x v="0"/>
    <s v="Sala innan svæðis - flj."/>
    <n v="108303"/>
    <n v="81.227249999999998"/>
    <x v="7"/>
    <x v="0"/>
    <s v="Innanlands"/>
    <m/>
  </r>
  <r>
    <s v="Söludælur"/>
    <s v="Víðigerði"/>
    <n v="531"/>
    <x v="20"/>
    <s v="Norðurland vestra"/>
    <x v="7"/>
    <x v="3"/>
    <s v="Sala innan svæðis - flj."/>
    <n v="134953"/>
    <n v="116.734345"/>
    <x v="7"/>
    <x v="0"/>
    <s v="Innanlands"/>
    <m/>
  </r>
  <r>
    <s v="Reykjavík"/>
    <s v="Víðigerði"/>
    <n v="531"/>
    <x v="20"/>
    <s v="Norðurland vestra"/>
    <x v="7"/>
    <x v="3"/>
    <s v="Sala utan svæðis - flj."/>
    <n v="12065"/>
    <n v="10.436225"/>
    <x v="9"/>
    <x v="0"/>
    <s v="Innanlands"/>
    <m/>
  </r>
  <r>
    <s v="Reykjavík"/>
    <s v="Víðigerði"/>
    <n v="531"/>
    <x v="20"/>
    <s v="Norðurland vestra"/>
    <x v="6"/>
    <x v="3"/>
    <s v="Sala utan svæðis - flj."/>
    <n v="224119"/>
    <n v="193.86293499999999"/>
    <x v="8"/>
    <x v="3"/>
    <s v="Innanlands"/>
    <m/>
  </r>
  <r>
    <s v="Sauðárkrókur"/>
    <s v="Víðigerði"/>
    <n v="531"/>
    <x v="20"/>
    <s v="Norðurland vestra"/>
    <x v="6"/>
    <x v="3"/>
    <s v="Sala utan svæðis - flj."/>
    <n v="1573"/>
    <n v="1.3606449999999999"/>
    <x v="8"/>
    <x v="3"/>
    <s v="Innanlands"/>
    <m/>
  </r>
  <r>
    <s v="Söludælur"/>
    <s v="Víðigerði"/>
    <n v="531"/>
    <x v="20"/>
    <s v="Norðurland vestra"/>
    <x v="1"/>
    <x v="0"/>
    <s v="Sala innan svæðis - flj."/>
    <n v="108880"/>
    <n v="81.66"/>
    <x v="9"/>
    <x v="0"/>
    <s v="Innanlands"/>
    <m/>
  </r>
  <r>
    <s v="Söludælur"/>
    <s v="Víðigerði"/>
    <n v="531"/>
    <x v="20"/>
    <s v="Norðurland vestra"/>
    <x v="7"/>
    <x v="3"/>
    <s v="Sala innan svæðis - flj."/>
    <n v="132268"/>
    <n v="114.41181999999999"/>
    <x v="9"/>
    <x v="0"/>
    <s v="Innanlands"/>
    <m/>
  </r>
  <r>
    <s v="Reykjavík"/>
    <s v="Víðigerði"/>
    <n v="531"/>
    <x v="20"/>
    <s v="Norðurland vestra"/>
    <x v="6"/>
    <x v="3"/>
    <s v="Sala utan svæðis - flj."/>
    <n v="243009"/>
    <n v="210.20278500000001"/>
    <x v="10"/>
    <x v="3"/>
    <s v="Innanlands"/>
    <m/>
  </r>
  <r>
    <s v="Sauðárkrókur"/>
    <s v="Víðigerði"/>
    <n v="531"/>
    <x v="20"/>
    <s v="Norðurland vestra"/>
    <x v="6"/>
    <x v="3"/>
    <s v="Sala utan svæðis - flj."/>
    <n v="9357"/>
    <n v="8.0938049999999997"/>
    <x v="10"/>
    <x v="3"/>
    <s v="Innanlands"/>
    <m/>
  </r>
  <r>
    <s v="Reykjavík"/>
    <s v="Víðigerði"/>
    <n v="531"/>
    <x v="20"/>
    <s v="Norðurland vestra"/>
    <x v="7"/>
    <x v="3"/>
    <s v="Sala utan svæðis - flj."/>
    <n v="15976"/>
    <n v="13.819240000000001"/>
    <x v="10"/>
    <x v="0"/>
    <s v="Innanlands"/>
    <m/>
  </r>
  <r>
    <s v="Sauðárkrókur"/>
    <s v="Víðigerði"/>
    <n v="531"/>
    <x v="20"/>
    <s v="Norðurland vestra"/>
    <x v="7"/>
    <x v="3"/>
    <s v="Sala utan svæðis - flj."/>
    <n v="429"/>
    <n v="0.371085"/>
    <x v="10"/>
    <x v="0"/>
    <s v="Innanlands"/>
    <m/>
  </r>
  <r>
    <s v="Söludælur"/>
    <s v="Víðigerði"/>
    <n v="531"/>
    <x v="20"/>
    <s v="Norðurland vestra"/>
    <x v="1"/>
    <x v="0"/>
    <s v="Sala innan svæðis - flj."/>
    <n v="98413"/>
    <n v="73.809749999999994"/>
    <x v="10"/>
    <x v="0"/>
    <s v="Innanlands"/>
    <m/>
  </r>
  <r>
    <s v="Söludælur"/>
    <s v="Víðigerði"/>
    <n v="531"/>
    <x v="20"/>
    <s v="Norðurland vestra"/>
    <x v="7"/>
    <x v="3"/>
    <s v="Sala innan svæðis - flj."/>
    <n v="122259"/>
    <n v="105.754035"/>
    <x v="10"/>
    <x v="0"/>
    <s v="Innanlands"/>
    <m/>
  </r>
  <r>
    <s v="Reykjavík"/>
    <s v="Víðigerði"/>
    <n v="531"/>
    <x v="20"/>
    <s v="Norðurland vestra"/>
    <x v="6"/>
    <x v="3"/>
    <s v="Sala utan svæðis - flj."/>
    <n v="264765"/>
    <n v="229.021725"/>
    <x v="9"/>
    <x v="3"/>
    <s v="Innanlands"/>
    <m/>
  </r>
  <r>
    <s v="Sauðárkrókur"/>
    <s v="Víðigerði"/>
    <n v="531"/>
    <x v="20"/>
    <s v="Norðurland vestra"/>
    <x v="6"/>
    <x v="3"/>
    <s v="Sala utan svæðis - flj."/>
    <n v="16586"/>
    <n v="14.34689"/>
    <x v="9"/>
    <x v="3"/>
    <s v="Innanlands"/>
    <m/>
  </r>
  <r>
    <s v="Reykjavík"/>
    <s v="Víðigerði"/>
    <n v="531"/>
    <x v="20"/>
    <s v="Norðurland vestra"/>
    <x v="7"/>
    <x v="3"/>
    <s v="Sala utan svæðis - flj."/>
    <n v="17197"/>
    <n v="14.875405000000001"/>
    <x v="8"/>
    <x v="0"/>
    <s v="Innanlands"/>
    <m/>
  </r>
  <r>
    <s v="Söludælur"/>
    <s v="Víðigerði"/>
    <n v="531"/>
    <x v="20"/>
    <s v="Norðurland vestra"/>
    <x v="1"/>
    <x v="0"/>
    <s v="Sala innan svæðis - flj."/>
    <n v="84015"/>
    <n v="63.011249999999997"/>
    <x v="8"/>
    <x v="0"/>
    <s v="Innanlands"/>
    <m/>
  </r>
  <r>
    <s v="Söludælur"/>
    <s v="Víðigerði"/>
    <n v="531"/>
    <x v="20"/>
    <s v="Norðurland vestra"/>
    <x v="7"/>
    <x v="3"/>
    <s v="Sala innan svæðis - flj."/>
    <n v="114271"/>
    <n v="98.844414999999998"/>
    <x v="8"/>
    <x v="0"/>
    <s v="Innanlands"/>
    <m/>
  </r>
  <r>
    <s v="Reykjavík"/>
    <s v="Víðigerði"/>
    <n v="531"/>
    <x v="20"/>
    <s v="Norðurland vestra"/>
    <x v="6"/>
    <x v="3"/>
    <s v="Sala utan svæðis - flj."/>
    <n v="277755"/>
    <n v="240.25807500000002"/>
    <x v="7"/>
    <x v="3"/>
    <s v="Innanlands"/>
    <m/>
  </r>
  <r>
    <s v="Sauðárkrókur"/>
    <s v="Víðigerði"/>
    <n v="531"/>
    <x v="20"/>
    <s v="Norðurland vestra"/>
    <x v="6"/>
    <x v="3"/>
    <s v="Sala utan svæðis - flj."/>
    <n v="10751"/>
    <n v="9.2996149999999993"/>
    <x v="7"/>
    <x v="3"/>
    <s v="Innanlands"/>
    <m/>
  </r>
  <r>
    <s v="Reykjavík"/>
    <s v="Víðigerði"/>
    <n v="531"/>
    <x v="20"/>
    <s v="Norðurland vestra"/>
    <x v="7"/>
    <x v="3"/>
    <s v="Sala innan svæðis - flj."/>
    <n v="16711"/>
    <n v="14.455015"/>
    <x v="6"/>
    <x v="0"/>
    <s v="Innanlands"/>
    <m/>
  </r>
  <r>
    <s v="Reykjavík"/>
    <s v="Víðigerði"/>
    <n v="531"/>
    <x v="20"/>
    <s v="Norðurland vestra"/>
    <x v="7"/>
    <x v="3"/>
    <s v="Sala utan svæðis - flj."/>
    <n v="15050"/>
    <n v="13.01825"/>
    <x v="6"/>
    <x v="0"/>
    <s v="Innanlands"/>
    <m/>
  </r>
  <r>
    <s v="Reykjavík"/>
    <s v="Víðigerði"/>
    <n v="531"/>
    <x v="20"/>
    <s v="Norðurland vestra"/>
    <x v="10"/>
    <x v="3"/>
    <s v="Sala utan svæðis - flj."/>
    <n v="7003"/>
    <n v="6.0575950000000001"/>
    <x v="6"/>
    <x v="2"/>
    <s v="Innanlands"/>
    <m/>
  </r>
  <r>
    <s v="Söludælur"/>
    <s v="Víðigerði"/>
    <n v="531"/>
    <x v="20"/>
    <s v="Norðurland vestra"/>
    <x v="1"/>
    <x v="0"/>
    <s v="Sala innan svæðis - flj."/>
    <n v="85790"/>
    <n v="64.342500000000001"/>
    <x v="6"/>
    <x v="0"/>
    <s v="Innanlands"/>
    <m/>
  </r>
  <r>
    <s v="Söludælur"/>
    <s v="Víðigerði"/>
    <n v="531"/>
    <x v="20"/>
    <s v="Norðurland vestra"/>
    <x v="7"/>
    <x v="3"/>
    <s v="Sala innan svæðis - flj."/>
    <n v="128865"/>
    <n v="111.468225"/>
    <x v="6"/>
    <x v="0"/>
    <s v="Innanlands"/>
    <m/>
  </r>
  <r>
    <s v="Reykjavík"/>
    <s v="Víðigerði"/>
    <n v="531"/>
    <x v="20"/>
    <s v="Norðurland vestra"/>
    <x v="6"/>
    <x v="3"/>
    <s v="Sala utan svæðis - flj."/>
    <n v="316473"/>
    <n v="273.749145"/>
    <x v="5"/>
    <x v="3"/>
    <s v="Innanlands"/>
    <m/>
  </r>
  <r>
    <s v="Sauðárkrókur"/>
    <s v="Víðigerði"/>
    <n v="531"/>
    <x v="20"/>
    <s v="Norðurland vestra"/>
    <x v="6"/>
    <x v="3"/>
    <s v="Sala utan svæðis - flj."/>
    <n v="22115"/>
    <n v="19.129474999999999"/>
    <x v="5"/>
    <x v="3"/>
    <s v="Innanlands"/>
    <m/>
  </r>
  <r>
    <s v="Reykjavík"/>
    <s v="Víðigerði"/>
    <n v="531"/>
    <x v="20"/>
    <s v="Norðurland vestra"/>
    <x v="7"/>
    <x v="3"/>
    <s v="Sala utan svæðis - flj."/>
    <n v="21674"/>
    <n v="18.748009999999997"/>
    <x v="4"/>
    <x v="0"/>
    <s v="Innanlands"/>
    <m/>
  </r>
  <r>
    <s v="Reykjavík"/>
    <s v="Víðigerði"/>
    <n v="531"/>
    <x v="20"/>
    <s v="Norðurland vestra"/>
    <x v="10"/>
    <x v="3"/>
    <s v="Sala utan svæðis - flj."/>
    <n v="1997"/>
    <n v="1.7274050000000001"/>
    <x v="4"/>
    <x v="2"/>
    <s v="Innanlands"/>
    <m/>
  </r>
  <r>
    <s v="Söludælur"/>
    <s v="Víðigerði"/>
    <n v="531"/>
    <x v="20"/>
    <s v="Norðurland vestra"/>
    <x v="1"/>
    <x v="0"/>
    <s v="Sala innan svæðis - flj."/>
    <n v="95375"/>
    <n v="71.53125"/>
    <x v="4"/>
    <x v="0"/>
    <s v="Innanlands"/>
    <m/>
  </r>
  <r>
    <s v="Söludælur"/>
    <s v="Víðigerði"/>
    <n v="531"/>
    <x v="20"/>
    <s v="Norðurland vestra"/>
    <x v="7"/>
    <x v="3"/>
    <s v="Sala innan svæðis - flj."/>
    <n v="123538"/>
    <n v="106.86036999999999"/>
    <x v="4"/>
    <x v="0"/>
    <s v="Innanlands"/>
    <m/>
  </r>
  <r>
    <s v="Reykjavík"/>
    <s v="Víðigerði"/>
    <n v="531"/>
    <x v="20"/>
    <s v="Norðurland vestra"/>
    <x v="6"/>
    <x v="3"/>
    <s v="Sala utan svæðis - flj."/>
    <n v="345832"/>
    <n v="299.14467999999999"/>
    <x v="3"/>
    <x v="3"/>
    <s v="Innanlands"/>
    <m/>
  </r>
  <r>
    <s v="Sauðárkrókur"/>
    <s v="Víðigerði"/>
    <n v="531"/>
    <x v="20"/>
    <s v="Norðurland vestra"/>
    <x v="6"/>
    <x v="3"/>
    <s v="Sala utan svæðis - flj."/>
    <n v="24145"/>
    <n v="20.885424999999998"/>
    <x v="3"/>
    <x v="3"/>
    <s v="Innanlands"/>
    <m/>
  </r>
  <r>
    <s v="Reykjavík"/>
    <s v="Víðigerði"/>
    <n v="531"/>
    <x v="20"/>
    <s v="Norðurland vestra"/>
    <x v="7"/>
    <x v="3"/>
    <s v="Sala innan svæðis - flj."/>
    <n v="0"/>
    <n v="0"/>
    <x v="2"/>
    <x v="0"/>
    <s v="Innanlands"/>
    <m/>
  </r>
  <r>
    <s v="Reykjavík"/>
    <s v="Víðigerði"/>
    <n v="531"/>
    <x v="20"/>
    <s v="Norðurland vestra"/>
    <x v="7"/>
    <x v="3"/>
    <s v="Sala utan svæðis - flj."/>
    <n v="29464"/>
    <n v="25.486360000000001"/>
    <x v="2"/>
    <x v="0"/>
    <s v="Innanlands"/>
    <m/>
  </r>
  <r>
    <s v="Sauðárkrókur"/>
    <s v="Víðigerði"/>
    <n v="531"/>
    <x v="20"/>
    <s v="Norðurland vestra"/>
    <x v="7"/>
    <x v="3"/>
    <s v="Sala utan svæðis - flj."/>
    <n v="6648"/>
    <n v="5.7505199999999999"/>
    <x v="2"/>
    <x v="0"/>
    <s v="Innanlands"/>
    <m/>
  </r>
  <r>
    <s v="Söludælur"/>
    <s v="Víðigerði"/>
    <n v="531"/>
    <x v="20"/>
    <s v="Norðurland vestra"/>
    <x v="6"/>
    <x v="3"/>
    <s v="Sala innan svæðis - flj."/>
    <n v="14508"/>
    <n v="12.54942"/>
    <x v="3"/>
    <x v="3"/>
    <s v="Innanlands"/>
    <m/>
  </r>
  <r>
    <s v="Söludælur"/>
    <s v="Víðigerði"/>
    <n v="531"/>
    <x v="20"/>
    <s v="Norðurland vestra"/>
    <x v="1"/>
    <x v="0"/>
    <s v="Sala innan svæðis - flj."/>
    <n v="115487"/>
    <n v="86.615250000000003"/>
    <x v="2"/>
    <x v="0"/>
    <s v="Innanlands"/>
    <m/>
  </r>
  <r>
    <s v="Söludælur"/>
    <s v="Víðigerði"/>
    <n v="531"/>
    <x v="20"/>
    <s v="Norðurland vestra"/>
    <x v="7"/>
    <x v="3"/>
    <s v="Sala innan svæðis - flj."/>
    <n v="117248"/>
    <n v="101.41952000000001"/>
    <x v="2"/>
    <x v="0"/>
    <s v="Innanlands"/>
    <m/>
  </r>
  <r>
    <s v="Akureyri"/>
    <s v="Víðigerði"/>
    <n v="531"/>
    <x v="20"/>
    <s v="Norðurland vestra"/>
    <x v="7"/>
    <x v="3"/>
    <s v="Sala utan svæðis - flj."/>
    <n v="577"/>
    <n v="0.49910500000000002"/>
    <x v="1"/>
    <x v="0"/>
    <s v="Innanlands"/>
    <m/>
  </r>
  <r>
    <s v="Hvammstangi"/>
    <s v="Víðigerði"/>
    <n v="531"/>
    <x v="20"/>
    <s v="Norðurland vestra"/>
    <x v="7"/>
    <x v="3"/>
    <s v="Sala utan svæðis - flj."/>
    <n v="2870"/>
    <n v="2.4825500000000003"/>
    <x v="1"/>
    <x v="0"/>
    <s v="Innanlands"/>
    <m/>
  </r>
  <r>
    <s v="Reykjavík"/>
    <s v="Víðigerði"/>
    <n v="531"/>
    <x v="20"/>
    <s v="Norðurland vestra"/>
    <x v="6"/>
    <x v="3"/>
    <s v="Sala utan svæðis - flj."/>
    <n v="334086"/>
    <n v="288.98439000000002"/>
    <x v="0"/>
    <x v="3"/>
    <s v="Innanlands"/>
    <m/>
  </r>
  <r>
    <s v="Sauðárkrókur"/>
    <s v="Víðigerði"/>
    <n v="531"/>
    <x v="20"/>
    <s v="Norðurland vestra"/>
    <x v="6"/>
    <x v="3"/>
    <s v="Sala utan svæðis - flj."/>
    <n v="26814"/>
    <n v="23.194110000000002"/>
    <x v="0"/>
    <x v="3"/>
    <s v="Innanlands"/>
    <m/>
  </r>
  <r>
    <s v="Reykjavík"/>
    <s v="Víðigerði"/>
    <n v="531"/>
    <x v="20"/>
    <s v="Norðurland vestra"/>
    <x v="1"/>
    <x v="0"/>
    <s v="Sala innan svæðis - flj."/>
    <n v="0"/>
    <n v="0"/>
    <x v="1"/>
    <x v="0"/>
    <s v="Innanlands"/>
    <m/>
  </r>
  <r>
    <s v="Reykjavík"/>
    <s v="Víðigerði"/>
    <n v="531"/>
    <x v="20"/>
    <s v="Norðurland vestra"/>
    <x v="1"/>
    <x v="0"/>
    <s v="Sala utan svæðis - flj."/>
    <n v="6198"/>
    <n v="4.6485000000000003"/>
    <x v="1"/>
    <x v="0"/>
    <s v="Innanlands"/>
    <m/>
  </r>
  <r>
    <s v="Reykjavík"/>
    <s v="Víðigerði"/>
    <n v="531"/>
    <x v="20"/>
    <s v="Norðurland vestra"/>
    <x v="7"/>
    <x v="3"/>
    <s v="Sala utan svæðis - flj."/>
    <n v="95295"/>
    <n v="82.430175000000006"/>
    <x v="1"/>
    <x v="0"/>
    <s v="Innanlands"/>
    <m/>
  </r>
  <r>
    <s v="Sauðárkrókur"/>
    <s v="Víðigerði"/>
    <n v="531"/>
    <x v="20"/>
    <s v="Norðurland vestra"/>
    <x v="7"/>
    <x v="3"/>
    <s v="Sala utan svæðis - flj."/>
    <n v="35585"/>
    <n v="30.781025000000003"/>
    <x v="1"/>
    <x v="0"/>
    <s v="Innanlands"/>
    <m/>
  </r>
  <r>
    <s v="Söludælur"/>
    <s v="Víðigerði"/>
    <n v="531"/>
    <x v="20"/>
    <s v="Norðurland vestra"/>
    <x v="1"/>
    <x v="0"/>
    <s v="Sala innan svæðis - flj."/>
    <n v="97637"/>
    <n v="73.22775"/>
    <x v="1"/>
    <x v="0"/>
    <s v="Innanlands"/>
    <m/>
  </r>
  <r>
    <s v="Söludælur"/>
    <s v="Víðigerði"/>
    <n v="531"/>
    <x v="20"/>
    <s v="Norðurland vestra"/>
    <x v="7"/>
    <x v="3"/>
    <s v="Sala innan svæðis - flj."/>
    <n v="46030"/>
    <n v="39.815949999999994"/>
    <x v="1"/>
    <x v="0"/>
    <s v="Innanlands"/>
    <m/>
  </r>
  <r>
    <s v="Söludælur"/>
    <s v="Víðigerði"/>
    <n v="531"/>
    <x v="20"/>
    <s v="Norðurland vestra"/>
    <x v="6"/>
    <x v="3"/>
    <s v="Sala innan svæðis - flj."/>
    <n v="54744"/>
    <n v="47.353559999999995"/>
    <x v="0"/>
    <x v="3"/>
    <s v="Innanlands"/>
    <m/>
  </r>
  <r>
    <s v="Söludælur"/>
    <s v="Blönduós"/>
    <n v="540"/>
    <x v="22"/>
    <s v="Norðurland vestra"/>
    <x v="1"/>
    <x v="0"/>
    <s v="Sala innan svæðis - flj."/>
    <n v="317514"/>
    <n v="238.13550000000001"/>
    <x v="0"/>
    <x v="0"/>
    <s v="Innanlands"/>
    <m/>
  </r>
  <r>
    <s v="Söludælur"/>
    <s v="Blönduós"/>
    <n v="540"/>
    <x v="22"/>
    <s v="Norðurland vestra"/>
    <x v="0"/>
    <x v="0"/>
    <s v="Sala innan svæðis - flj."/>
    <n v="591873"/>
    <n v="443.90474999999998"/>
    <x v="0"/>
    <x v="0"/>
    <s v="Innanlands"/>
    <m/>
  </r>
  <r>
    <s v="Söludælur"/>
    <s v="Blönduós"/>
    <n v="540"/>
    <x v="22"/>
    <s v="Norðurland vestra"/>
    <x v="6"/>
    <x v="3"/>
    <s v="Sala innan svæðis - flj."/>
    <n v="9276"/>
    <n v="8.0237400000000001"/>
    <x v="1"/>
    <x v="3"/>
    <s v="Innanlands"/>
    <m/>
  </r>
  <r>
    <s v="Akureyri"/>
    <s v="Blönduós"/>
    <n v="540"/>
    <x v="22"/>
    <s v="Norðurland vestra"/>
    <x v="6"/>
    <x v="3"/>
    <s v="Sala utan svæðis - flj."/>
    <n v="163417"/>
    <n v="141.355705"/>
    <x v="1"/>
    <x v="3"/>
    <s v="Innanlands"/>
    <m/>
  </r>
  <r>
    <s v="Hvammstangi"/>
    <s v="Blönduós"/>
    <n v="540"/>
    <x v="22"/>
    <s v="Norðurland vestra"/>
    <x v="6"/>
    <x v="3"/>
    <s v="Sala utan svæðis - flj."/>
    <n v="27575"/>
    <n v="23.852374999999999"/>
    <x v="1"/>
    <x v="3"/>
    <s v="Innanlands"/>
    <m/>
  </r>
  <r>
    <s v="Reykjavík"/>
    <s v="Blönduós"/>
    <n v="540"/>
    <x v="22"/>
    <s v="Norðurland vestra"/>
    <x v="7"/>
    <x v="3"/>
    <s v="Sala utan svæðis - flj."/>
    <n v="1530"/>
    <n v="1.32345"/>
    <x v="0"/>
    <x v="3"/>
    <s v="Innanlands"/>
    <m/>
  </r>
  <r>
    <s v="Reykjavík"/>
    <s v="Blönduós"/>
    <n v="540"/>
    <x v="22"/>
    <s v="Norðurland vestra"/>
    <x v="10"/>
    <x v="3"/>
    <s v="Sala utan svæðis - flj."/>
    <n v="8060"/>
    <n v="6.9718999999999998"/>
    <x v="0"/>
    <x v="2"/>
    <s v="Innanlands"/>
    <m/>
  </r>
  <r>
    <s v="Reykjavík"/>
    <s v="Blönduós"/>
    <n v="540"/>
    <x v="22"/>
    <s v="Norðurland vestra"/>
    <x v="6"/>
    <x v="3"/>
    <s v="Sala utan svæðis - flj."/>
    <n v="292372"/>
    <n v="252.90178"/>
    <x v="1"/>
    <x v="3"/>
    <s v="Innanlands"/>
    <m/>
  </r>
  <r>
    <s v="Sauðárkrókur"/>
    <s v="Blönduós"/>
    <n v="540"/>
    <x v="22"/>
    <s v="Norðurland vestra"/>
    <x v="10"/>
    <x v="3"/>
    <s v="Sala utan svæðis - flj."/>
    <n v="46134"/>
    <n v="39.905909999999999"/>
    <x v="0"/>
    <x v="2"/>
    <s v="Innanlands"/>
    <m/>
  </r>
  <r>
    <s v="Söludælur"/>
    <s v="Blönduós"/>
    <n v="540"/>
    <x v="22"/>
    <s v="Norðurland vestra"/>
    <x v="6"/>
    <x v="3"/>
    <s v="Sala innan svæðis - flj."/>
    <n v="58240"/>
    <n v="50.377600000000001"/>
    <x v="2"/>
    <x v="3"/>
    <s v="Innanlands"/>
    <m/>
  </r>
  <r>
    <s v="Söludælur"/>
    <s v="Blönduós"/>
    <n v="540"/>
    <x v="22"/>
    <s v="Norðurland vestra"/>
    <x v="7"/>
    <x v="3"/>
    <s v="Sala ekki flutningsjöfnuð"/>
    <n v="0"/>
    <n v="0"/>
    <x v="1"/>
    <x v="0"/>
    <s v="Millilanda"/>
    <m/>
  </r>
  <r>
    <s v="Akureyri"/>
    <s v="Blönduós"/>
    <n v="540"/>
    <x v="22"/>
    <s v="Norðurland vestra"/>
    <x v="6"/>
    <x v="3"/>
    <s v="Sala utan svæðis - flj."/>
    <n v="49546"/>
    <n v="42.857289999999999"/>
    <x v="2"/>
    <x v="3"/>
    <s v="Innanlands"/>
    <m/>
  </r>
  <r>
    <s v="Reykjavík"/>
    <s v="Blönduós"/>
    <n v="540"/>
    <x v="22"/>
    <s v="Norðurland vestra"/>
    <x v="6"/>
    <x v="3"/>
    <s v="Sala utan svæðis - flj."/>
    <n v="129553"/>
    <n v="112.063345"/>
    <x v="2"/>
    <x v="3"/>
    <s v="Innanlands"/>
    <m/>
  </r>
  <r>
    <s v="Reykjavík"/>
    <s v="Blönduós"/>
    <n v="540"/>
    <x v="22"/>
    <s v="Norðurland vestra"/>
    <x v="7"/>
    <x v="3"/>
    <s v="Sala utan svæðis - flj."/>
    <n v="1505"/>
    <n v="1.301825"/>
    <x v="3"/>
    <x v="3"/>
    <s v="Innanlands"/>
    <m/>
  </r>
  <r>
    <s v="Söludælur"/>
    <s v="Blönduós"/>
    <n v="540"/>
    <x v="22"/>
    <s v="Norðurland vestra"/>
    <x v="7"/>
    <x v="3"/>
    <s v="Sala innan svæðis - flj."/>
    <n v="844767"/>
    <n v="730.72345499999994"/>
    <x v="1"/>
    <x v="0"/>
    <s v="Innanlands"/>
    <m/>
  </r>
  <r>
    <s v="Sauðárkrókur"/>
    <s v="Blönduós"/>
    <n v="540"/>
    <x v="22"/>
    <s v="Norðurland vestra"/>
    <x v="6"/>
    <x v="3"/>
    <s v="Sala utan svæðis - flj."/>
    <n v="37937"/>
    <n v="32.815504999999995"/>
    <x v="2"/>
    <x v="3"/>
    <s v="Innanlands"/>
    <m/>
  </r>
  <r>
    <s v="Sauðárkrókur"/>
    <s v="Blönduós"/>
    <n v="540"/>
    <x v="22"/>
    <s v="Norðurland vestra"/>
    <x v="10"/>
    <x v="3"/>
    <s v="Sala utan svæðis - flj."/>
    <n v="37608"/>
    <n v="32.530919999999995"/>
    <x v="3"/>
    <x v="2"/>
    <s v="Innanlands"/>
    <m/>
  </r>
  <r>
    <s v="Söludælur"/>
    <s v="Blönduós"/>
    <n v="540"/>
    <x v="22"/>
    <s v="Norðurland vestra"/>
    <x v="6"/>
    <x v="3"/>
    <s v="Sala innan svæðis - flj."/>
    <n v="64688"/>
    <n v="55.955120000000001"/>
    <x v="4"/>
    <x v="3"/>
    <s v="Innanlands"/>
    <m/>
  </r>
  <r>
    <s v="Söludælur"/>
    <s v="Blönduós"/>
    <n v="540"/>
    <x v="22"/>
    <s v="Norðurland vestra"/>
    <x v="1"/>
    <x v="0"/>
    <s v="Sala innan svæðis - flj."/>
    <n v="464103"/>
    <n v="348.07724999999999"/>
    <x v="3"/>
    <x v="0"/>
    <s v="Innanlands"/>
    <m/>
  </r>
  <r>
    <s v="Söludælur"/>
    <s v="Blönduós"/>
    <n v="540"/>
    <x v="22"/>
    <s v="Norðurland vestra"/>
    <x v="0"/>
    <x v="0"/>
    <s v="Sala innan svæðis - flj."/>
    <n v="889091"/>
    <n v="666.81825000000003"/>
    <x v="3"/>
    <x v="0"/>
    <s v="Innanlands"/>
    <m/>
  </r>
  <r>
    <s v="Reykjavík"/>
    <s v="Vogar"/>
    <n v="190"/>
    <x v="2"/>
    <s v="Suðurnes"/>
    <x v="6"/>
    <x v="3"/>
    <s v="Sala utan svæðis - flj."/>
    <n v="18000"/>
    <n v="15.57"/>
    <x v="10"/>
    <x v="3"/>
    <s v="Innanlands"/>
    <s v="Einni færslu skipt í tvennt til að geta flokkað betur"/>
  </r>
  <r>
    <s v="Reykjavík"/>
    <s v="Vogar"/>
    <n v="190"/>
    <x v="2"/>
    <s v="Suðurnes"/>
    <x v="6"/>
    <x v="3"/>
    <s v="Sala utan svæðis - flj."/>
    <n v="21919"/>
    <n v="18.959935000000002"/>
    <x v="10"/>
    <x v="2"/>
    <s v="Innanlands"/>
    <s v="Einni færslu skipt í tvennt til að geta flokkað betur"/>
  </r>
  <r>
    <s v="Akureyri"/>
    <s v="Blönduós"/>
    <n v="540"/>
    <x v="22"/>
    <s v="Norðurland vestra"/>
    <x v="6"/>
    <x v="3"/>
    <s v="Sala utan svæðis - flj."/>
    <n v="58384"/>
    <n v="50.502159999999996"/>
    <x v="4"/>
    <x v="3"/>
    <s v="Innanlands"/>
    <m/>
  </r>
  <r>
    <s v="Reykjavík"/>
    <s v="Blönduós"/>
    <n v="540"/>
    <x v="22"/>
    <s v="Norðurland vestra"/>
    <x v="7"/>
    <x v="3"/>
    <s v="Sala utan svæðis - flj."/>
    <n v="6167"/>
    <n v="5.3344550000000002"/>
    <x v="5"/>
    <x v="3"/>
    <s v="Innanlands"/>
    <m/>
  </r>
  <r>
    <s v="Reykjavík"/>
    <s v="Blönduós"/>
    <n v="540"/>
    <x v="22"/>
    <s v="Norðurland vestra"/>
    <x v="6"/>
    <x v="3"/>
    <s v="Sala utan svæðis - flj."/>
    <n v="147975"/>
    <n v="127.998375"/>
    <x v="4"/>
    <x v="3"/>
    <s v="Innanlands"/>
    <m/>
  </r>
  <r>
    <s v="Sauðárkrókur"/>
    <s v="Blönduós"/>
    <n v="540"/>
    <x v="22"/>
    <s v="Norðurland vestra"/>
    <x v="6"/>
    <x v="3"/>
    <s v="Sala utan svæðis - flj."/>
    <n v="64661"/>
    <n v="55.931764999999999"/>
    <x v="4"/>
    <x v="3"/>
    <s v="Innanlands"/>
    <m/>
  </r>
  <r>
    <s v="Sauðárkrókur"/>
    <s v="Blönduós"/>
    <n v="540"/>
    <x v="22"/>
    <s v="Norðurland vestra"/>
    <x v="9"/>
    <x v="3"/>
    <s v="Sala utan svæðis - flj."/>
    <n v="4019"/>
    <n v="3.4764349999999999"/>
    <x v="5"/>
    <x v="2"/>
    <s v="Innanlands"/>
    <m/>
  </r>
  <r>
    <s v="Sauðárkrókur"/>
    <s v="Blönduós"/>
    <n v="540"/>
    <x v="22"/>
    <s v="Norðurland vestra"/>
    <x v="10"/>
    <x v="3"/>
    <s v="Sala utan svæðis - flj."/>
    <n v="61077"/>
    <n v="52.831604999999996"/>
    <x v="5"/>
    <x v="2"/>
    <s v="Innanlands"/>
    <m/>
  </r>
  <r>
    <s v="Söludælur"/>
    <s v="Blönduós"/>
    <n v="540"/>
    <x v="22"/>
    <s v="Norðurland vestra"/>
    <x v="6"/>
    <x v="3"/>
    <s v="Sala innan svæðis - flj."/>
    <n v="72148"/>
    <n v="62.408019999999993"/>
    <x v="6"/>
    <x v="3"/>
    <s v="Innanlands"/>
    <m/>
  </r>
  <r>
    <s v="Söludælur"/>
    <s v="Blönduós"/>
    <n v="540"/>
    <x v="22"/>
    <s v="Norðurland vestra"/>
    <x v="1"/>
    <x v="0"/>
    <s v="Sala innan svæðis - flj."/>
    <n v="747817"/>
    <n v="560.86275000000001"/>
    <x v="5"/>
    <x v="0"/>
    <s v="Innanlands"/>
    <m/>
  </r>
  <r>
    <s v="Söludælur"/>
    <s v="Blönduós"/>
    <n v="540"/>
    <x v="22"/>
    <s v="Norðurland vestra"/>
    <x v="0"/>
    <x v="0"/>
    <s v="Sala innan svæðis - flj."/>
    <n v="647340"/>
    <n v="485.505"/>
    <x v="5"/>
    <x v="0"/>
    <s v="Innanlands"/>
    <m/>
  </r>
  <r>
    <s v="Reykjavík"/>
    <s v="Vogar"/>
    <n v="190"/>
    <x v="2"/>
    <s v="Suðurnes"/>
    <x v="6"/>
    <x v="3"/>
    <s v="Sala utan svæðis - flj."/>
    <n v="20000"/>
    <n v="17.3"/>
    <x v="9"/>
    <x v="3"/>
    <s v="Innanlands"/>
    <s v="Einni færslu skipt í tvennt til að geta flokkað betur"/>
  </r>
  <r>
    <s v="Reykjavík"/>
    <s v="Vogar"/>
    <n v="190"/>
    <x v="2"/>
    <s v="Suðurnes"/>
    <x v="6"/>
    <x v="3"/>
    <s v="Sala utan svæðis - flj."/>
    <n v="45324"/>
    <n v="39.205260000000003"/>
    <x v="9"/>
    <x v="2"/>
    <s v="Innanlands"/>
    <s v="Einni færslu skipt í tvennt til að geta flokkað betur"/>
  </r>
  <r>
    <s v="Akureyri"/>
    <s v="Blönduós"/>
    <n v="540"/>
    <x v="22"/>
    <s v="Norðurland vestra"/>
    <x v="6"/>
    <x v="3"/>
    <s v="Sala utan svæðis - flj."/>
    <n v="51147"/>
    <n v="44.242154999999997"/>
    <x v="6"/>
    <x v="3"/>
    <s v="Innanlands"/>
    <m/>
  </r>
  <r>
    <s v="Reykjavík"/>
    <s v="Blönduós"/>
    <n v="540"/>
    <x v="22"/>
    <s v="Norðurland vestra"/>
    <x v="6"/>
    <x v="3"/>
    <s v="Sala innan svæðis - flj."/>
    <n v="5581"/>
    <n v="4.8275649999999999"/>
    <x v="6"/>
    <x v="3"/>
    <s v="Innanlands"/>
    <m/>
  </r>
  <r>
    <s v="Reykjavík"/>
    <s v="Blönduós"/>
    <n v="540"/>
    <x v="22"/>
    <s v="Norðurland vestra"/>
    <x v="6"/>
    <x v="3"/>
    <s v="Sala utan svæðis - flj."/>
    <n v="153323"/>
    <n v="132.62439499999999"/>
    <x v="6"/>
    <x v="3"/>
    <s v="Innanlands"/>
    <m/>
  </r>
  <r>
    <s v="Reykjavík"/>
    <s v="Blönduós"/>
    <n v="540"/>
    <x v="22"/>
    <s v="Norðurland vestra"/>
    <x v="7"/>
    <x v="3"/>
    <s v="Sala utan svæðis - flj."/>
    <n v="6126"/>
    <n v="5.2989899999999999"/>
    <x v="7"/>
    <x v="3"/>
    <s v="Innanlands"/>
    <m/>
  </r>
  <r>
    <s v="Reykjavík"/>
    <s v="Blönduós"/>
    <n v="540"/>
    <x v="22"/>
    <s v="Norðurland vestra"/>
    <x v="10"/>
    <x v="3"/>
    <s v="Sala utan svæðis - flj."/>
    <n v="8585"/>
    <n v="7.4260249999999992"/>
    <x v="7"/>
    <x v="2"/>
    <s v="Innanlands"/>
    <m/>
  </r>
  <r>
    <s v="Sauðárkrókur"/>
    <s v="Blönduós"/>
    <n v="540"/>
    <x v="22"/>
    <s v="Norðurland vestra"/>
    <x v="9"/>
    <x v="3"/>
    <s v="Sala utan svæðis - flj."/>
    <n v="5012"/>
    <n v="4.3353799999999998"/>
    <x v="7"/>
    <x v="2"/>
    <s v="Innanlands"/>
    <m/>
  </r>
  <r>
    <s v="Sauðárkrókur"/>
    <s v="Blönduós"/>
    <n v="540"/>
    <x v="22"/>
    <s v="Norðurland vestra"/>
    <x v="10"/>
    <x v="3"/>
    <s v="Sala utan svæðis - flj."/>
    <n v="57446"/>
    <n v="49.69079"/>
    <x v="7"/>
    <x v="2"/>
    <s v="Innanlands"/>
    <m/>
  </r>
  <r>
    <s v="Sauðárkrókur"/>
    <s v="Blönduós"/>
    <n v="540"/>
    <x v="22"/>
    <s v="Norðurland vestra"/>
    <x v="6"/>
    <x v="3"/>
    <s v="Sala utan svæðis - flj."/>
    <n v="44628"/>
    <n v="38.60322"/>
    <x v="6"/>
    <x v="3"/>
    <s v="Innanlands"/>
    <m/>
  </r>
  <r>
    <s v="Söludælur"/>
    <s v="Blönduós"/>
    <n v="540"/>
    <x v="22"/>
    <s v="Norðurland vestra"/>
    <x v="1"/>
    <x v="0"/>
    <s v="Sala innan svæðis - flj."/>
    <n v="1424807"/>
    <n v="1068.6052500000001"/>
    <x v="7"/>
    <x v="0"/>
    <s v="Innanlands"/>
    <m/>
  </r>
  <r>
    <s v="Reykjavík"/>
    <s v="Vogar"/>
    <n v="190"/>
    <x v="2"/>
    <s v="Suðurnes"/>
    <x v="6"/>
    <x v="3"/>
    <s v="Sala utan svæðis - flj."/>
    <n v="25000"/>
    <n v="21.625"/>
    <x v="7"/>
    <x v="3"/>
    <s v="Innanlands"/>
    <s v="Einni færslu skipt í tvennt til að geta flokkað betur"/>
  </r>
  <r>
    <s v="Reykjavík"/>
    <s v="Vogar"/>
    <n v="190"/>
    <x v="2"/>
    <s v="Suðurnes"/>
    <x v="6"/>
    <x v="3"/>
    <s v="Sala utan svæðis - flj."/>
    <n v="66334"/>
    <n v="57.378909999999998"/>
    <x v="7"/>
    <x v="2"/>
    <s v="Innanlands"/>
    <s v="Einni færslu skipt í tvennt til að geta flokkað betur"/>
  </r>
  <r>
    <s v="Söludælur"/>
    <s v="Blönduós"/>
    <n v="540"/>
    <x v="22"/>
    <s v="Norðurland vestra"/>
    <x v="6"/>
    <x v="3"/>
    <s v="Sala innan svæðis - flj."/>
    <n v="74232"/>
    <n v="64.210679999999996"/>
    <x v="8"/>
    <x v="3"/>
    <s v="Innanlands"/>
    <m/>
  </r>
  <r>
    <s v="Akureyri"/>
    <s v="Blönduós"/>
    <n v="540"/>
    <x v="22"/>
    <s v="Norðurland vestra"/>
    <x v="7"/>
    <x v="3"/>
    <s v="Sala utan svæðis - flj."/>
    <n v="12492"/>
    <n v="10.805579999999999"/>
    <x v="9"/>
    <x v="3"/>
    <s v="Innanlands"/>
    <m/>
  </r>
  <r>
    <s v="Akureyri"/>
    <s v="Blönduós"/>
    <n v="540"/>
    <x v="22"/>
    <s v="Norðurland vestra"/>
    <x v="6"/>
    <x v="3"/>
    <s v="Sala utan svæðis - flj."/>
    <n v="61277"/>
    <n v="53.004604999999998"/>
    <x v="8"/>
    <x v="3"/>
    <s v="Innanlands"/>
    <m/>
  </r>
  <r>
    <s v="Reykjavík"/>
    <s v="Blönduós"/>
    <n v="540"/>
    <x v="22"/>
    <s v="Norðurland vestra"/>
    <x v="7"/>
    <x v="3"/>
    <s v="Sala utan svæðis - flj."/>
    <n v="45517"/>
    <n v="39.372205000000001"/>
    <x v="9"/>
    <x v="3"/>
    <s v="Innanlands"/>
    <m/>
  </r>
  <r>
    <s v="Reykjavík"/>
    <s v="Blönduós"/>
    <n v="540"/>
    <x v="22"/>
    <s v="Norðurland vestra"/>
    <x v="10"/>
    <x v="3"/>
    <s v="Sala utan svæðis - flj."/>
    <n v="43180"/>
    <n v="37.350699999999996"/>
    <x v="9"/>
    <x v="2"/>
    <s v="Innanlands"/>
    <m/>
  </r>
  <r>
    <s v="Reykjavík"/>
    <s v="Blönduós"/>
    <n v="540"/>
    <x v="22"/>
    <s v="Norðurland vestra"/>
    <x v="6"/>
    <x v="3"/>
    <s v="Sala utan svæðis - flj."/>
    <n v="162204"/>
    <n v="140.30645999999999"/>
    <x v="8"/>
    <x v="3"/>
    <s v="Innanlands"/>
    <m/>
  </r>
  <r>
    <s v="Sauðárkrókur"/>
    <s v="Blönduós"/>
    <n v="540"/>
    <x v="22"/>
    <s v="Norðurland vestra"/>
    <x v="10"/>
    <x v="3"/>
    <s v="Sala utan svæðis - flj."/>
    <n v="55286"/>
    <n v="47.822389999999999"/>
    <x v="9"/>
    <x v="2"/>
    <s v="Innanlands"/>
    <m/>
  </r>
  <r>
    <s v="Sauðárkrókur"/>
    <s v="Blönduós"/>
    <n v="540"/>
    <x v="22"/>
    <s v="Norðurland vestra"/>
    <x v="6"/>
    <x v="3"/>
    <s v="Sala utan svæðis - flj."/>
    <n v="77289"/>
    <n v="66.854984999999999"/>
    <x v="8"/>
    <x v="3"/>
    <s v="Innanlands"/>
    <m/>
  </r>
  <r>
    <s v="Söludælur"/>
    <s v="Blönduós"/>
    <n v="540"/>
    <x v="22"/>
    <s v="Norðurland vestra"/>
    <x v="1"/>
    <x v="0"/>
    <s v="Sala innan svæðis - flj."/>
    <n v="1411871"/>
    <n v="1058.9032500000001"/>
    <x v="9"/>
    <x v="0"/>
    <s v="Innanlands"/>
    <m/>
  </r>
  <r>
    <s v="Reykjavík"/>
    <s v="Vogar"/>
    <n v="190"/>
    <x v="2"/>
    <s v="Suðurnes"/>
    <x v="6"/>
    <x v="3"/>
    <s v="Sala utan svæðis - flj."/>
    <n v="22000"/>
    <n v="19.03"/>
    <x v="5"/>
    <x v="3"/>
    <s v="Innanlands"/>
    <s v="Einni færslu skipt í tvennt til að geta flokkað betur"/>
  </r>
  <r>
    <s v="Reykjavík"/>
    <s v="Vogar"/>
    <n v="190"/>
    <x v="2"/>
    <s v="Suðurnes"/>
    <x v="6"/>
    <x v="3"/>
    <s v="Sala utan svæðis - flj."/>
    <n v="56776"/>
    <n v="49.111239999999995"/>
    <x v="5"/>
    <x v="2"/>
    <s v="Innanlands"/>
    <s v="Einni færslu skipt í tvennt til að geta flokkað betur"/>
  </r>
  <r>
    <s v="Söludælur"/>
    <s v="Blönduós"/>
    <n v="540"/>
    <x v="22"/>
    <s v="Norðurland vestra"/>
    <x v="6"/>
    <x v="3"/>
    <s v="Sala innan svæðis - flj."/>
    <n v="78796"/>
    <n v="68.158539999999988"/>
    <x v="10"/>
    <x v="3"/>
    <s v="Innanlands"/>
    <m/>
  </r>
  <r>
    <s v="Akureyri"/>
    <s v="Blönduós"/>
    <n v="540"/>
    <x v="22"/>
    <s v="Norðurland vestra"/>
    <x v="6"/>
    <x v="3"/>
    <s v="Sala utan svæðis - flj."/>
    <n v="54011"/>
    <n v="46.719515000000001"/>
    <x v="10"/>
    <x v="3"/>
    <s v="Innanlands"/>
    <m/>
  </r>
  <r>
    <s v="Akureyri"/>
    <s v="Blönduós"/>
    <n v="540"/>
    <x v="22"/>
    <s v="Norðurland vestra"/>
    <x v="7"/>
    <x v="3"/>
    <s v="Sala utan svæðis - flj."/>
    <n v="18723"/>
    <n v="16.195395000000001"/>
    <x v="10"/>
    <x v="3"/>
    <s v="Innanlands"/>
    <m/>
  </r>
  <r>
    <s v="Reykjavík"/>
    <s v="Blönduós"/>
    <n v="540"/>
    <x v="22"/>
    <s v="Norðurland vestra"/>
    <x v="6"/>
    <x v="3"/>
    <s v="Sala utan svæðis - flj."/>
    <n v="146300"/>
    <n v="126.54949999999999"/>
    <x v="10"/>
    <x v="3"/>
    <s v="Innanlands"/>
    <m/>
  </r>
  <r>
    <s v="Reykjavík"/>
    <s v="Blönduós"/>
    <n v="540"/>
    <x v="22"/>
    <s v="Norðurland vestra"/>
    <x v="7"/>
    <x v="3"/>
    <s v="Sala utan svæðis - flj."/>
    <n v="51469"/>
    <n v="44.520685"/>
    <x v="10"/>
    <x v="3"/>
    <s v="Innanlands"/>
    <m/>
  </r>
  <r>
    <s v="Reykjavík"/>
    <s v="Blönduós"/>
    <n v="540"/>
    <x v="22"/>
    <s v="Norðurland vestra"/>
    <x v="10"/>
    <x v="3"/>
    <s v="Sala utan svæðis - flj."/>
    <n v="48666"/>
    <n v="42.096089999999997"/>
    <x v="10"/>
    <x v="2"/>
    <s v="Innanlands"/>
    <m/>
  </r>
  <r>
    <s v="Sauðárkrókur"/>
    <s v="Blönduós"/>
    <n v="540"/>
    <x v="22"/>
    <s v="Norðurland vestra"/>
    <x v="6"/>
    <x v="3"/>
    <s v="Sala utan svæðis - flj."/>
    <n v="43076"/>
    <n v="37.260739999999998"/>
    <x v="10"/>
    <x v="3"/>
    <s v="Innanlands"/>
    <m/>
  </r>
  <r>
    <s v="Sauðárkrókur"/>
    <s v="Blönduós"/>
    <n v="540"/>
    <x v="22"/>
    <s v="Norðurland vestra"/>
    <x v="10"/>
    <x v="3"/>
    <s v="Sala utan svæðis - flj."/>
    <n v="71583"/>
    <n v="61.919294999999998"/>
    <x v="10"/>
    <x v="2"/>
    <s v="Innanlands"/>
    <m/>
  </r>
  <r>
    <s v="Söludælur"/>
    <s v="Blönduós"/>
    <n v="540"/>
    <x v="22"/>
    <s v="Norðurland vestra"/>
    <x v="1"/>
    <x v="0"/>
    <s v="Sala innan svæðis - flj."/>
    <n v="1234755"/>
    <n v="926.06624999999997"/>
    <x v="10"/>
    <x v="0"/>
    <s v="Innanlands"/>
    <m/>
  </r>
  <r>
    <s v="Reykjavík"/>
    <s v="Vogar"/>
    <n v="190"/>
    <x v="2"/>
    <s v="Suðurnes"/>
    <x v="6"/>
    <x v="3"/>
    <s v="Sala utan svæðis - flj."/>
    <n v="18000"/>
    <n v="15.57"/>
    <x v="3"/>
    <x v="3"/>
    <s v="Innanlands"/>
    <s v="Einni færslu skipt í tvennt til að geta flokkað betur"/>
  </r>
  <r>
    <s v="Reykjavík"/>
    <s v="Vogar"/>
    <n v="190"/>
    <x v="2"/>
    <s v="Suðurnes"/>
    <x v="6"/>
    <x v="3"/>
    <s v="Sala utan svæðis - flj."/>
    <n v="68191"/>
    <n v="58.985214999999997"/>
    <x v="3"/>
    <x v="2"/>
    <s v="Innanlands"/>
    <s v="Einni færslu skipt í tvennt til að geta flokkað betur"/>
  </r>
  <r>
    <s v="Akureyri"/>
    <s v="Blönduós"/>
    <n v="540"/>
    <x v="22"/>
    <s v="Norðurland vestra"/>
    <x v="6"/>
    <x v="3"/>
    <s v="Sala utan svæðis - flj."/>
    <n v="93802"/>
    <n v="81.138729999999995"/>
    <x v="9"/>
    <x v="3"/>
    <s v="Innanlands"/>
    <m/>
  </r>
  <r>
    <s v="Akureyri"/>
    <s v="Blönduós"/>
    <n v="540"/>
    <x v="22"/>
    <s v="Norðurland vestra"/>
    <x v="7"/>
    <x v="3"/>
    <s v="Sala utan svæðis - flj."/>
    <n v="19404"/>
    <n v="16.784459999999999"/>
    <x v="8"/>
    <x v="3"/>
    <s v="Innanlands"/>
    <m/>
  </r>
  <r>
    <s v="Reykjavík"/>
    <s v="Blönduós"/>
    <n v="540"/>
    <x v="22"/>
    <s v="Norðurland vestra"/>
    <x v="6"/>
    <x v="3"/>
    <s v="Sala utan svæðis - flj."/>
    <n v="352908"/>
    <n v="305.26542000000001"/>
    <x v="9"/>
    <x v="3"/>
    <s v="Innanlands"/>
    <m/>
  </r>
  <r>
    <s v="Reykjavík"/>
    <s v="Blönduós"/>
    <n v="540"/>
    <x v="22"/>
    <s v="Norðurland vestra"/>
    <x v="7"/>
    <x v="3"/>
    <s v="Sala utan svæðis - flj."/>
    <n v="41194"/>
    <n v="35.632809999999999"/>
    <x v="8"/>
    <x v="3"/>
    <s v="Innanlands"/>
    <m/>
  </r>
  <r>
    <s v="Reykjavík"/>
    <s v="Blönduós"/>
    <n v="540"/>
    <x v="22"/>
    <s v="Norðurland vestra"/>
    <x v="10"/>
    <x v="3"/>
    <s v="Sala utan svæðis - flj."/>
    <n v="43941"/>
    <n v="38.008964999999996"/>
    <x v="8"/>
    <x v="2"/>
    <s v="Innanlands"/>
    <m/>
  </r>
  <r>
    <s v="Sauðárkrókur"/>
    <s v="Blönduós"/>
    <n v="540"/>
    <x v="22"/>
    <s v="Norðurland vestra"/>
    <x v="6"/>
    <x v="3"/>
    <s v="Sala utan svæðis - flj."/>
    <n v="75891"/>
    <n v="65.645714999999996"/>
    <x v="9"/>
    <x v="3"/>
    <s v="Innanlands"/>
    <m/>
  </r>
  <r>
    <s v="Söludælur"/>
    <s v="Blönduós"/>
    <n v="540"/>
    <x v="22"/>
    <s v="Norðurland vestra"/>
    <x v="6"/>
    <x v="3"/>
    <s v="Sala innan svæðis - flj."/>
    <n v="87427"/>
    <n v="75.624354999999994"/>
    <x v="9"/>
    <x v="3"/>
    <s v="Innanlands"/>
    <m/>
  </r>
  <r>
    <s v="Sauðárkrókur"/>
    <s v="Blönduós"/>
    <n v="540"/>
    <x v="22"/>
    <s v="Norðurland vestra"/>
    <x v="10"/>
    <x v="3"/>
    <s v="Sala utan svæðis - flj."/>
    <n v="69972"/>
    <n v="60.525779999999997"/>
    <x v="8"/>
    <x v="2"/>
    <s v="Innanlands"/>
    <m/>
  </r>
  <r>
    <s v="Söludælur"/>
    <s v="Blönduós"/>
    <n v="540"/>
    <x v="22"/>
    <s v="Norðurland vestra"/>
    <x v="1"/>
    <x v="0"/>
    <s v="Sala innan svæðis - flj."/>
    <n v="1219473"/>
    <n v="914.60474999999997"/>
    <x v="8"/>
    <x v="0"/>
    <s v="Innanlands"/>
    <m/>
  </r>
  <r>
    <s v="Reykjavík"/>
    <s v="Vogar"/>
    <n v="190"/>
    <x v="2"/>
    <s v="Suðurnes"/>
    <x v="6"/>
    <x v="3"/>
    <s v="Sala utan svæðis - flj."/>
    <n v="20000"/>
    <n v="17.3"/>
    <x v="0"/>
    <x v="3"/>
    <s v="Innanlands"/>
    <s v="Einni færslu skipt í tvennt til að geta flokkað betur"/>
  </r>
  <r>
    <s v="Reykjavík"/>
    <s v="Vogar"/>
    <n v="190"/>
    <x v="2"/>
    <s v="Suðurnes"/>
    <x v="6"/>
    <x v="3"/>
    <s v="Sala utan svæðis - flj."/>
    <n v="118178"/>
    <n v="102.22396999999999"/>
    <x v="0"/>
    <x v="2"/>
    <s v="Innanlands"/>
    <s v="Einni færslu skipt í tvennt til að geta flokkað betur"/>
  </r>
  <r>
    <s v="Akureyri"/>
    <s v="Blönduós"/>
    <n v="540"/>
    <x v="22"/>
    <s v="Norðurland vestra"/>
    <x v="7"/>
    <x v="3"/>
    <s v="Sala utan svæðis - flj."/>
    <n v="24441"/>
    <n v="21.141465"/>
    <x v="6"/>
    <x v="3"/>
    <s v="Innanlands"/>
    <m/>
  </r>
  <r>
    <s v="Reykjavík"/>
    <s v="Blönduós"/>
    <n v="540"/>
    <x v="22"/>
    <s v="Norðurland vestra"/>
    <x v="6"/>
    <x v="3"/>
    <s v="Sala utan svæðis - flj."/>
    <n v="197414"/>
    <n v="170.76310999999998"/>
    <x v="7"/>
    <x v="3"/>
    <s v="Innanlands"/>
    <m/>
  </r>
  <r>
    <s v="Reykjavík"/>
    <s v="Blönduós"/>
    <n v="540"/>
    <x v="22"/>
    <s v="Norðurland vestra"/>
    <x v="7"/>
    <x v="3"/>
    <s v="Sala innan svæðis - flj."/>
    <n v="123519"/>
    <n v="106.843935"/>
    <x v="6"/>
    <x v="3"/>
    <s v="Innanlands"/>
    <m/>
  </r>
  <r>
    <s v="Reykjavík"/>
    <s v="Blönduós"/>
    <n v="540"/>
    <x v="22"/>
    <s v="Norðurland vestra"/>
    <x v="7"/>
    <x v="3"/>
    <s v="Sala utan svæðis - flj."/>
    <n v="14941"/>
    <n v="12.923965000000001"/>
    <x v="6"/>
    <x v="3"/>
    <s v="Innanlands"/>
    <m/>
  </r>
  <r>
    <s v="Reykjavík"/>
    <s v="Blönduós"/>
    <n v="540"/>
    <x v="22"/>
    <s v="Norðurland vestra"/>
    <x v="10"/>
    <x v="3"/>
    <s v="Sala utan svæðis - flj."/>
    <n v="46683"/>
    <n v="40.380794999999999"/>
    <x v="6"/>
    <x v="2"/>
    <s v="Innanlands"/>
    <m/>
  </r>
  <r>
    <s v="Sauðárkrókur"/>
    <s v="Blönduós"/>
    <n v="540"/>
    <x v="22"/>
    <s v="Norðurland vestra"/>
    <x v="6"/>
    <x v="3"/>
    <s v="Sala utan svæðis - flj."/>
    <n v="54915"/>
    <n v="47.501474999999999"/>
    <x v="7"/>
    <x v="3"/>
    <s v="Innanlands"/>
    <m/>
  </r>
  <r>
    <s v="Söludælur"/>
    <s v="Blönduós"/>
    <n v="540"/>
    <x v="22"/>
    <s v="Norðurland vestra"/>
    <x v="6"/>
    <x v="3"/>
    <s v="Sala innan svæðis - flj."/>
    <n v="100000"/>
    <n v="86.5"/>
    <x v="7"/>
    <x v="3"/>
    <s v="Innanlands"/>
    <m/>
  </r>
  <r>
    <s v="Sauðárkrókur"/>
    <s v="Blönduós"/>
    <n v="540"/>
    <x v="22"/>
    <s v="Norðurland vestra"/>
    <x v="10"/>
    <x v="3"/>
    <s v="Sala utan svæðis - flj."/>
    <n v="83998"/>
    <n v="72.658270000000002"/>
    <x v="6"/>
    <x v="2"/>
    <s v="Innanlands"/>
    <m/>
  </r>
  <r>
    <s v="Söludælur"/>
    <s v="Blönduós"/>
    <n v="540"/>
    <x v="22"/>
    <s v="Norðurland vestra"/>
    <x v="1"/>
    <x v="0"/>
    <s v="Sala innan svæðis - flj."/>
    <n v="1210396"/>
    <n v="907.79700000000003"/>
    <x v="6"/>
    <x v="0"/>
    <s v="Innanlands"/>
    <m/>
  </r>
  <r>
    <s v="Reykjavík"/>
    <s v="Keflavík"/>
    <n v="230"/>
    <x v="5"/>
    <s v="Suðurnes"/>
    <x v="6"/>
    <x v="3"/>
    <s v="Sala utan svæðis - flj."/>
    <n v="300000"/>
    <n v="259.5"/>
    <x v="8"/>
    <x v="2"/>
    <s v="Innanlands"/>
    <s v="Einni færslu skipt í tvennt til að geta flokkað betur"/>
  </r>
  <r>
    <s v="Reykjavík"/>
    <s v="Keflavík"/>
    <n v="230"/>
    <x v="5"/>
    <s v="Suðurnes"/>
    <x v="6"/>
    <x v="3"/>
    <s v="Sala utan svæðis - flj."/>
    <n v="650964"/>
    <n v="563.08385999999996"/>
    <x v="8"/>
    <x v="3"/>
    <s v="Innanlands"/>
    <s v="Einni færslu skipt í tvennt til að geta flokkað betur"/>
  </r>
  <r>
    <s v="Reykjavík"/>
    <s v="Blönduós"/>
    <n v="540"/>
    <x v="22"/>
    <s v="Norðurland vestra"/>
    <x v="6"/>
    <x v="3"/>
    <s v="Sala utan svæðis - flj."/>
    <n v="332566"/>
    <n v="287.66959000000003"/>
    <x v="5"/>
    <x v="3"/>
    <s v="Innanlands"/>
    <m/>
  </r>
  <r>
    <s v="Akureyri"/>
    <s v="Blönduós"/>
    <n v="540"/>
    <x v="22"/>
    <s v="Norðurland vestra"/>
    <x v="7"/>
    <x v="3"/>
    <s v="Sala utan svæðis - flj."/>
    <n v="25984"/>
    <n v="22.47616"/>
    <x v="4"/>
    <x v="3"/>
    <s v="Innanlands"/>
    <m/>
  </r>
  <r>
    <s v="Sauðárkrókur"/>
    <s v="Blönduós"/>
    <n v="540"/>
    <x v="22"/>
    <s v="Norðurland vestra"/>
    <x v="6"/>
    <x v="3"/>
    <s v="Sala utan svæðis - flj."/>
    <n v="76326"/>
    <n v="66.021990000000002"/>
    <x v="5"/>
    <x v="3"/>
    <s v="Innanlands"/>
    <m/>
  </r>
  <r>
    <s v="Reykjavík"/>
    <s v="Blönduós"/>
    <n v="540"/>
    <x v="22"/>
    <s v="Norðurland vestra"/>
    <x v="7"/>
    <x v="3"/>
    <s v="Sala utan svæðis - flj."/>
    <n v="21500"/>
    <n v="18.5975"/>
    <x v="4"/>
    <x v="3"/>
    <s v="Innanlands"/>
    <m/>
  </r>
  <r>
    <s v="Reykjavík"/>
    <s v="Blönduós"/>
    <n v="540"/>
    <x v="22"/>
    <s v="Norðurland vestra"/>
    <x v="9"/>
    <x v="3"/>
    <s v="Sala utan svæðis - flj."/>
    <n v="0"/>
    <n v="0"/>
    <x v="4"/>
    <x v="2"/>
    <s v="Innanlands"/>
    <m/>
  </r>
  <r>
    <s v="Reykjavík"/>
    <s v="Blönduós"/>
    <n v="540"/>
    <x v="22"/>
    <s v="Norðurland vestra"/>
    <x v="10"/>
    <x v="3"/>
    <s v="Sala utan svæðis - flj."/>
    <n v="47748"/>
    <n v="41.302019999999999"/>
    <x v="4"/>
    <x v="2"/>
    <s v="Innanlands"/>
    <m/>
  </r>
  <r>
    <s v="Söludælur"/>
    <s v="Blönduós"/>
    <n v="540"/>
    <x v="22"/>
    <s v="Norðurland vestra"/>
    <x v="6"/>
    <x v="3"/>
    <s v="Sala innan svæðis - flj."/>
    <n v="117172"/>
    <n v="101.35378"/>
    <x v="5"/>
    <x v="3"/>
    <s v="Innanlands"/>
    <m/>
  </r>
  <r>
    <s v="Sauðárkrókur"/>
    <s v="Blönduós"/>
    <n v="540"/>
    <x v="22"/>
    <s v="Norðurland vestra"/>
    <x v="10"/>
    <x v="3"/>
    <s v="Sala utan svæðis - flj."/>
    <n v="78624"/>
    <n v="68.00976"/>
    <x v="4"/>
    <x v="2"/>
    <s v="Innanlands"/>
    <m/>
  </r>
  <r>
    <s v="Söludælur"/>
    <s v="Blönduós"/>
    <n v="540"/>
    <x v="22"/>
    <s v="Norðurland vestra"/>
    <x v="1"/>
    <x v="0"/>
    <s v="Sala innan svæðis - flj."/>
    <n v="1194965"/>
    <n v="896.22375"/>
    <x v="4"/>
    <x v="0"/>
    <s v="Innanlands"/>
    <m/>
  </r>
  <r>
    <m/>
    <s v="Keflavík"/>
    <n v="230"/>
    <x v="5"/>
    <s v="Suðurnes"/>
    <x v="6"/>
    <x v="3"/>
    <s v="Sala utan svæðis - flj."/>
    <n v="500000"/>
    <n v="432.5"/>
    <x v="9"/>
    <x v="2"/>
    <s v="Innanlands"/>
    <s v="Einni færslu skipt í tvennt til að geta flokkað betur"/>
  </r>
  <r>
    <s v="Reykjavík"/>
    <s v="Keflavík"/>
    <n v="230"/>
    <x v="5"/>
    <s v="Suðurnes"/>
    <x v="6"/>
    <x v="3"/>
    <s v="Sala utan svæðis - flj."/>
    <n v="1134509"/>
    <n v="981.35028499999999"/>
    <x v="9"/>
    <x v="3"/>
    <s v="Innanlands"/>
    <s v="Einni færslu skipt í tvennt til að geta flokkað betur"/>
  </r>
  <r>
    <s v="Akureyri"/>
    <s v="Blönduós"/>
    <n v="540"/>
    <x v="22"/>
    <s v="Norðurland vestra"/>
    <x v="4"/>
    <x v="2"/>
    <s v="Sala utan svæðis - flj."/>
    <n v="486"/>
    <n v="0.39366000000000001"/>
    <x v="2"/>
    <x v="1"/>
    <s v="Innanlands"/>
    <m/>
  </r>
  <r>
    <s v="Akureyri"/>
    <s v="Blönduós"/>
    <n v="540"/>
    <x v="22"/>
    <s v="Norðurland vestra"/>
    <x v="7"/>
    <x v="3"/>
    <s v="Sala utan svæðis - flj."/>
    <n v="23666"/>
    <n v="20.47109"/>
    <x v="2"/>
    <x v="3"/>
    <s v="Innanlands"/>
    <m/>
  </r>
  <r>
    <s v="Reykjavík"/>
    <s v="Blönduós"/>
    <n v="540"/>
    <x v="22"/>
    <s v="Norðurland vestra"/>
    <x v="6"/>
    <x v="3"/>
    <s v="Sala utan svæðis - flj."/>
    <n v="262270"/>
    <n v="226.86354999999998"/>
    <x v="3"/>
    <x v="3"/>
    <s v="Innanlands"/>
    <m/>
  </r>
  <r>
    <s v="Reykjavík"/>
    <s v="Blönduós"/>
    <n v="540"/>
    <x v="22"/>
    <s v="Norðurland vestra"/>
    <x v="7"/>
    <x v="3"/>
    <s v="Sala innan svæðis - flj."/>
    <n v="0"/>
    <n v="0"/>
    <x v="2"/>
    <x v="3"/>
    <s v="Innanlands"/>
    <m/>
  </r>
  <r>
    <s v="Reykjavík"/>
    <s v="Blönduós"/>
    <n v="540"/>
    <x v="22"/>
    <s v="Norðurland vestra"/>
    <x v="7"/>
    <x v="3"/>
    <s v="Sala utan svæðis - flj."/>
    <n v="30739"/>
    <n v="26.589235000000002"/>
    <x v="2"/>
    <x v="3"/>
    <s v="Innanlands"/>
    <m/>
  </r>
  <r>
    <s v="Reykjavík"/>
    <s v="Blönduós"/>
    <n v="540"/>
    <x v="22"/>
    <s v="Norðurland vestra"/>
    <x v="9"/>
    <x v="3"/>
    <s v="Sala utan svæðis - flj."/>
    <n v="0"/>
    <n v="0"/>
    <x v="2"/>
    <x v="2"/>
    <s v="Innanlands"/>
    <m/>
  </r>
  <r>
    <s v="Reykjavík"/>
    <s v="Blönduós"/>
    <n v="540"/>
    <x v="22"/>
    <s v="Norðurland vestra"/>
    <x v="10"/>
    <x v="3"/>
    <s v="Sala utan svæðis - flj."/>
    <n v="49418"/>
    <n v="42.746569999999998"/>
    <x v="2"/>
    <x v="2"/>
    <s v="Innanlands"/>
    <m/>
  </r>
  <r>
    <s v="Sauðárkrókur"/>
    <s v="Blönduós"/>
    <n v="540"/>
    <x v="22"/>
    <s v="Norðurland vestra"/>
    <x v="6"/>
    <x v="3"/>
    <s v="Sala utan svæðis - flj."/>
    <n v="116835"/>
    <n v="101.062275"/>
    <x v="3"/>
    <x v="3"/>
    <s v="Innanlands"/>
    <m/>
  </r>
  <r>
    <s v="Söludælur"/>
    <s v="Blönduós"/>
    <n v="540"/>
    <x v="22"/>
    <s v="Norðurland vestra"/>
    <x v="6"/>
    <x v="3"/>
    <s v="Sala innan svæðis - flj."/>
    <n v="125263"/>
    <n v="108.35249499999999"/>
    <x v="3"/>
    <x v="3"/>
    <s v="Innanlands"/>
    <m/>
  </r>
  <r>
    <s v="Sauðárkrókur"/>
    <s v="Blönduós"/>
    <n v="540"/>
    <x v="22"/>
    <s v="Norðurland vestra"/>
    <x v="7"/>
    <x v="3"/>
    <s v="Sala utan svæðis - flj."/>
    <n v="14327"/>
    <n v="12.392854999999999"/>
    <x v="2"/>
    <x v="3"/>
    <s v="Innanlands"/>
    <m/>
  </r>
  <r>
    <s v="Sauðárkrókur"/>
    <s v="Blönduós"/>
    <n v="540"/>
    <x v="22"/>
    <s v="Norðurland vestra"/>
    <x v="9"/>
    <x v="3"/>
    <s v="Sala utan svæðis - flj."/>
    <n v="12226"/>
    <n v="10.57549"/>
    <x v="2"/>
    <x v="2"/>
    <s v="Innanlands"/>
    <m/>
  </r>
  <r>
    <s v="Sauðárkrókur"/>
    <s v="Blönduós"/>
    <n v="540"/>
    <x v="22"/>
    <s v="Norðurland vestra"/>
    <x v="10"/>
    <x v="3"/>
    <s v="Sala utan svæðis - flj."/>
    <n v="69727"/>
    <n v="60.313854999999997"/>
    <x v="2"/>
    <x v="2"/>
    <s v="Innanlands"/>
    <m/>
  </r>
  <r>
    <s v="Söludælur"/>
    <s v="Blönduós"/>
    <n v="540"/>
    <x v="22"/>
    <s v="Norðurland vestra"/>
    <x v="1"/>
    <x v="0"/>
    <s v="Sala innan svæðis - flj."/>
    <n v="1303800"/>
    <n v="977.85"/>
    <x v="2"/>
    <x v="0"/>
    <s v="Innanlands"/>
    <m/>
  </r>
  <r>
    <s v="Söludælur"/>
    <s v="Grindavík"/>
    <n v="240"/>
    <x v="7"/>
    <s v="Suðurnes"/>
    <x v="6"/>
    <x v="3"/>
    <s v="Sala innan svæðis - flj."/>
    <n v="40000"/>
    <n v="34.6"/>
    <x v="6"/>
    <x v="3"/>
    <s v="Innanlands"/>
    <s v="Einni færslu skipt í tvennt til að geta flokkað betur"/>
  </r>
  <r>
    <s v="Söludælur"/>
    <s v="Grindavík"/>
    <n v="240"/>
    <x v="7"/>
    <s v="Suðurnes"/>
    <x v="6"/>
    <x v="3"/>
    <s v="Sala innan svæðis - flj."/>
    <n v="27342"/>
    <n v="23.650829999999999"/>
    <x v="6"/>
    <x v="2"/>
    <s v="Innanlands"/>
    <s v="Einni færslu skipt í tvennt til að geta flokkað betur"/>
  </r>
  <r>
    <s v="Akureyri"/>
    <s v="Blönduós"/>
    <n v="540"/>
    <x v="22"/>
    <s v="Norðurland vestra"/>
    <x v="7"/>
    <x v="3"/>
    <s v="Sala utan svæðis - flj."/>
    <n v="7839"/>
    <n v="6.780735"/>
    <x v="1"/>
    <x v="3"/>
    <s v="Innanlands"/>
    <m/>
  </r>
  <r>
    <s v="Akureyri"/>
    <s v="Blönduós"/>
    <n v="540"/>
    <x v="22"/>
    <s v="Norðurland vestra"/>
    <x v="10"/>
    <x v="3"/>
    <s v="Sala utan svæðis - flj."/>
    <n v="522"/>
    <n v="0.45152999999999999"/>
    <x v="1"/>
    <x v="2"/>
    <s v="Innanlands"/>
    <m/>
  </r>
  <r>
    <s v="Reykjavík"/>
    <s v="Blönduós"/>
    <n v="540"/>
    <x v="22"/>
    <s v="Norðurland vestra"/>
    <x v="6"/>
    <x v="3"/>
    <s v="Sala utan svæðis - flj."/>
    <n v="258882"/>
    <n v="223.93293"/>
    <x v="0"/>
    <x v="3"/>
    <s v="Innanlands"/>
    <m/>
  </r>
  <r>
    <s v="Hvammstangi"/>
    <s v="Blönduós"/>
    <n v="540"/>
    <x v="22"/>
    <s v="Norðurland vestra"/>
    <x v="7"/>
    <x v="3"/>
    <s v="Sala utan svæðis - flj."/>
    <n v="2507"/>
    <n v="2.168555"/>
    <x v="1"/>
    <x v="3"/>
    <s v="Innanlands"/>
    <m/>
  </r>
  <r>
    <s v="Reykjavík"/>
    <s v="Blönduós"/>
    <n v="540"/>
    <x v="22"/>
    <s v="Norðurland vestra"/>
    <x v="1"/>
    <x v="0"/>
    <s v="Sala ekki flutningsjöfnuð"/>
    <n v="57"/>
    <n v="4.2750000000000003E-2"/>
    <x v="1"/>
    <x v="0"/>
    <s v="Millilanda"/>
    <m/>
  </r>
  <r>
    <s v="Reykjavík"/>
    <s v="Blönduós"/>
    <n v="540"/>
    <x v="22"/>
    <s v="Norðurland vestra"/>
    <x v="1"/>
    <x v="0"/>
    <s v="Sala innan svæðis - flj."/>
    <n v="0"/>
    <n v="0"/>
    <x v="1"/>
    <x v="0"/>
    <s v="Innanlands"/>
    <m/>
  </r>
  <r>
    <s v="Reykjavík"/>
    <s v="Blönduós"/>
    <n v="540"/>
    <x v="22"/>
    <s v="Norðurland vestra"/>
    <x v="1"/>
    <x v="0"/>
    <s v="Sala utan svæðis - flj."/>
    <n v="71134"/>
    <n v="53.350499999999997"/>
    <x v="1"/>
    <x v="0"/>
    <s v="Innanlands"/>
    <m/>
  </r>
  <r>
    <s v="Reykjavík"/>
    <s v="Blönduós"/>
    <n v="540"/>
    <x v="22"/>
    <s v="Norðurland vestra"/>
    <x v="7"/>
    <x v="3"/>
    <s v="Sala utan svæðis - flj."/>
    <n v="683559"/>
    <n v="591.27853500000003"/>
    <x v="1"/>
    <x v="3"/>
    <s v="Innanlands"/>
    <m/>
  </r>
  <r>
    <s v="Reykjavík"/>
    <s v="Blönduós"/>
    <n v="540"/>
    <x v="22"/>
    <s v="Norðurland vestra"/>
    <x v="8"/>
    <x v="3"/>
    <s v="Sala utan svæðis - flj."/>
    <n v="20361"/>
    <n v="17.612265000000001"/>
    <x v="1"/>
    <x v="2"/>
    <s v="Innanlands"/>
    <m/>
  </r>
  <r>
    <s v="Reykjavík"/>
    <s v="Blönduós"/>
    <n v="540"/>
    <x v="22"/>
    <s v="Norðurland vestra"/>
    <x v="10"/>
    <x v="3"/>
    <s v="Sala utan svæðis - flj."/>
    <n v="93605"/>
    <n v="80.968324999999993"/>
    <x v="1"/>
    <x v="2"/>
    <s v="Innanlands"/>
    <m/>
  </r>
  <r>
    <s v="Sauðárkrókur"/>
    <s v="Blönduós"/>
    <n v="540"/>
    <x v="22"/>
    <s v="Norðurland vestra"/>
    <x v="6"/>
    <x v="3"/>
    <s v="Sala utan svæðis - flj."/>
    <n v="140977"/>
    <n v="121.945105"/>
    <x v="0"/>
    <x v="3"/>
    <s v="Innanlands"/>
    <m/>
  </r>
  <r>
    <s v="Sauðárkrókur"/>
    <s v="Blönduós"/>
    <n v="540"/>
    <x v="22"/>
    <s v="Norðurland vestra"/>
    <x v="7"/>
    <x v="3"/>
    <s v="Sala utan svæðis - flj."/>
    <n v="17925"/>
    <n v="15.505125"/>
    <x v="1"/>
    <x v="3"/>
    <s v="Innanlands"/>
    <m/>
  </r>
  <r>
    <s v="Sauðárkrókur"/>
    <s v="Blönduós"/>
    <n v="540"/>
    <x v="22"/>
    <s v="Norðurland vestra"/>
    <x v="9"/>
    <x v="3"/>
    <s v="Sala utan svæðis - flj."/>
    <n v="73563"/>
    <n v="63.631995000000003"/>
    <x v="1"/>
    <x v="2"/>
    <s v="Innanlands"/>
    <m/>
  </r>
  <r>
    <s v="Söludælur"/>
    <s v="Blönduós"/>
    <n v="540"/>
    <x v="22"/>
    <s v="Norðurland vestra"/>
    <x v="6"/>
    <x v="3"/>
    <s v="Sala innan svæðis - flj."/>
    <n v="130366"/>
    <n v="112.76658999999999"/>
    <x v="0"/>
    <x v="3"/>
    <s v="Innanlands"/>
    <m/>
  </r>
  <r>
    <s v="Söludælur"/>
    <s v="Blönduós"/>
    <n v="540"/>
    <x v="22"/>
    <s v="Norðurland vestra"/>
    <x v="1"/>
    <x v="0"/>
    <s v="Sala innan svæðis - flj."/>
    <n v="1359882"/>
    <n v="1019.9115"/>
    <x v="1"/>
    <x v="0"/>
    <s v="Innanlands"/>
    <m/>
  </r>
  <r>
    <s v="Söludælur"/>
    <s v="Grindavík"/>
    <n v="240"/>
    <x v="7"/>
    <s v="Suðurnes"/>
    <x v="6"/>
    <x v="3"/>
    <s v="Sala innan svæðis - flj."/>
    <n v="45000"/>
    <n v="38.924999999999997"/>
    <x v="8"/>
    <x v="3"/>
    <s v="Innanlands"/>
    <s v="Einni færslu skipt í tvennt til að geta flokkað betur"/>
  </r>
  <r>
    <s v="Söludælur"/>
    <s v="Blönduós"/>
    <n v="540"/>
    <x v="22"/>
    <s v="Norðurland vestra"/>
    <x v="7"/>
    <x v="3"/>
    <s v="Sala innan svæðis - flj."/>
    <n v="1514355"/>
    <n v="1309.9170749999998"/>
    <x v="0"/>
    <x v="0"/>
    <s v="Innanlands"/>
    <m/>
  </r>
  <r>
    <s v="Söludælur"/>
    <s v="Skagaströnd"/>
    <n v="545"/>
    <x v="23"/>
    <s v="Norðurland vestra"/>
    <x v="1"/>
    <x v="0"/>
    <s v="Sala innan svæðis - flj."/>
    <n v="133423"/>
    <n v="100.06725"/>
    <x v="0"/>
    <x v="0"/>
    <s v="Innanlands"/>
    <m/>
  </r>
  <r>
    <s v="Akureyri"/>
    <s v="Skagaströnd"/>
    <n v="545"/>
    <x v="23"/>
    <s v="Norðurland vestra"/>
    <x v="9"/>
    <x v="3"/>
    <s v="Sala utan svæðis - flj."/>
    <n v="5410"/>
    <n v="4.6796499999999996"/>
    <x v="0"/>
    <x v="2"/>
    <s v="Innanlands"/>
    <m/>
  </r>
  <r>
    <s v="Akureyri"/>
    <s v="Skagaströnd"/>
    <n v="545"/>
    <x v="23"/>
    <s v="Norðurland vestra"/>
    <x v="6"/>
    <x v="3"/>
    <s v="Sala utan svæðis - flj."/>
    <n v="48044"/>
    <n v="41.558059999999998"/>
    <x v="1"/>
    <x v="2"/>
    <s v="Innanlands"/>
    <m/>
  </r>
  <r>
    <s v="Hvammstangi"/>
    <s v="Skagaströnd"/>
    <n v="545"/>
    <x v="23"/>
    <s v="Norðurland vestra"/>
    <x v="6"/>
    <x v="3"/>
    <s v="Sala utan svæðis - flj."/>
    <n v="2794"/>
    <n v="2.4168099999999999"/>
    <x v="1"/>
    <x v="2"/>
    <s v="Innanlands"/>
    <m/>
  </r>
  <r>
    <s v="Reykjavík"/>
    <s v="Skagaströnd"/>
    <n v="545"/>
    <x v="23"/>
    <s v="Norðurland vestra"/>
    <x v="9"/>
    <x v="3"/>
    <s v="Sala utan svæðis - flj."/>
    <n v="73014"/>
    <n v="63.157110000000003"/>
    <x v="0"/>
    <x v="2"/>
    <s v="Innanlands"/>
    <m/>
  </r>
  <r>
    <s v="Reykjavík"/>
    <s v="Skagaströnd"/>
    <n v="545"/>
    <x v="23"/>
    <s v="Norðurland vestra"/>
    <x v="6"/>
    <x v="3"/>
    <s v="Sala utan svæðis - flj."/>
    <n v="36939"/>
    <n v="31.952235000000002"/>
    <x v="1"/>
    <x v="2"/>
    <s v="Innanlands"/>
    <m/>
  </r>
  <r>
    <s v="Sauðárkrókur"/>
    <s v="Skagaströnd"/>
    <n v="545"/>
    <x v="23"/>
    <s v="Norðurland vestra"/>
    <x v="7"/>
    <x v="3"/>
    <s v="Sala utan svæðis - flj."/>
    <n v="2169"/>
    <n v="1.876185"/>
    <x v="0"/>
    <x v="0"/>
    <s v="Innanlands"/>
    <m/>
  </r>
  <r>
    <s v="Skagaströnd"/>
    <s v="Skagaströnd"/>
    <n v="545"/>
    <x v="23"/>
    <s v="Norðurland vestra"/>
    <x v="6"/>
    <x v="3"/>
    <s v="Sala innan svæðis - flj."/>
    <n v="31643"/>
    <n v="27.371195"/>
    <x v="1"/>
    <x v="3"/>
    <s v="Innanlands"/>
    <m/>
  </r>
  <r>
    <s v="Söludælur"/>
    <s v="Skagaströnd"/>
    <n v="545"/>
    <x v="23"/>
    <s v="Norðurland vestra"/>
    <x v="6"/>
    <x v="3"/>
    <s v="Sala innan svæðis - flj."/>
    <n v="135905"/>
    <n v="117.55782499999999"/>
    <x v="2"/>
    <x v="2"/>
    <s v="Innanlands"/>
    <m/>
  </r>
  <r>
    <s v="Söludælur"/>
    <s v="Skagaströnd"/>
    <n v="545"/>
    <x v="23"/>
    <s v="Norðurland vestra"/>
    <x v="7"/>
    <x v="3"/>
    <s v="Sala innan svæðis - flj."/>
    <n v="184337"/>
    <n v="159.451505"/>
    <x v="0"/>
    <x v="0"/>
    <s v="Innanlands"/>
    <m/>
  </r>
  <r>
    <s v="Akureyri"/>
    <s v="Skagaströnd"/>
    <n v="545"/>
    <x v="23"/>
    <s v="Norðurland vestra"/>
    <x v="6"/>
    <x v="3"/>
    <s v="Sala utan svæðis - flj."/>
    <n v="43614"/>
    <n v="37.726109999999998"/>
    <x v="2"/>
    <x v="2"/>
    <s v="Innanlands"/>
    <m/>
  </r>
  <r>
    <s v="Akureyri"/>
    <s v="Skagaströnd"/>
    <n v="545"/>
    <x v="23"/>
    <s v="Norðurland vestra"/>
    <x v="9"/>
    <x v="3"/>
    <s v="Sala utan svæðis - flj."/>
    <n v="14613"/>
    <n v="12.640244999999998"/>
    <x v="3"/>
    <x v="2"/>
    <s v="Innanlands"/>
    <m/>
  </r>
  <r>
    <s v="Reykjavík"/>
    <s v="Skagaströnd"/>
    <n v="545"/>
    <x v="23"/>
    <s v="Norðurland vestra"/>
    <x v="8"/>
    <x v="3"/>
    <s v="Sala ekki flutningsjöfnuð"/>
    <n v="35075"/>
    <n v="30.339874999999999"/>
    <x v="1"/>
    <x v="2"/>
    <s v="Millilanda"/>
    <m/>
  </r>
  <r>
    <s v="Reykjavík"/>
    <s v="Skagaströnd"/>
    <n v="545"/>
    <x v="23"/>
    <s v="Norðurland vestra"/>
    <x v="10"/>
    <x v="3"/>
    <s v="Sala ekki flutningsjöfnuð"/>
    <n v="0"/>
    <n v="0"/>
    <x v="1"/>
    <x v="2"/>
    <s v="Millilanda"/>
    <m/>
  </r>
  <r>
    <s v="Reykjavík"/>
    <s v="Skagaströnd"/>
    <n v="545"/>
    <x v="23"/>
    <s v="Norðurland vestra"/>
    <x v="6"/>
    <x v="3"/>
    <s v="Sala utan svæðis - flj."/>
    <n v="38507"/>
    <n v="33.308554999999998"/>
    <x v="2"/>
    <x v="3"/>
    <s v="Innanlands"/>
    <m/>
  </r>
  <r>
    <s v="Reykjavík"/>
    <s v="Skagaströnd"/>
    <n v="545"/>
    <x v="23"/>
    <s v="Norðurland vestra"/>
    <x v="7"/>
    <x v="3"/>
    <s v="Sala utan svæðis - flj."/>
    <n v="4285"/>
    <n v="3.7065250000000001"/>
    <x v="3"/>
    <x v="0"/>
    <s v="Innanlands"/>
    <m/>
  </r>
  <r>
    <s v="Reykjavík"/>
    <s v="Skagaströnd"/>
    <n v="545"/>
    <x v="23"/>
    <s v="Norðurland vestra"/>
    <x v="9"/>
    <x v="3"/>
    <s v="Sala utan svæðis - flj."/>
    <n v="120309"/>
    <n v="104.067285"/>
    <x v="3"/>
    <x v="2"/>
    <s v="Innanlands"/>
    <m/>
  </r>
  <r>
    <s v="Sauðárkrókur"/>
    <s v="Skagaströnd"/>
    <n v="545"/>
    <x v="23"/>
    <s v="Norðurland vestra"/>
    <x v="6"/>
    <x v="3"/>
    <s v="Sala utan svæðis - flj."/>
    <n v="65694"/>
    <n v="56.825309999999995"/>
    <x v="2"/>
    <x v="2"/>
    <s v="Innanlands"/>
    <m/>
  </r>
  <r>
    <s v="Sauðárkrókur"/>
    <s v="Skagaströnd"/>
    <n v="545"/>
    <x v="23"/>
    <s v="Norðurland vestra"/>
    <x v="7"/>
    <x v="3"/>
    <s v="Sala utan svæðis - flj."/>
    <n v="2023"/>
    <n v="1.749895"/>
    <x v="3"/>
    <x v="0"/>
    <s v="Innanlands"/>
    <m/>
  </r>
  <r>
    <s v="Skagaströnd"/>
    <s v="Skagaströnd"/>
    <n v="545"/>
    <x v="23"/>
    <s v="Norðurland vestra"/>
    <x v="6"/>
    <x v="3"/>
    <s v="Sala innan svæðis - flj."/>
    <n v="60639"/>
    <n v="52.452735000000004"/>
    <x v="2"/>
    <x v="2"/>
    <s v="Innanlands"/>
    <m/>
  </r>
  <r>
    <s v="Söludælur"/>
    <s v="Skagaströnd"/>
    <n v="545"/>
    <x v="23"/>
    <s v="Norðurland vestra"/>
    <x v="1"/>
    <x v="0"/>
    <s v="Sala innan svæðis - flj."/>
    <n v="164319"/>
    <n v="123.23925"/>
    <x v="3"/>
    <x v="0"/>
    <s v="Innanlands"/>
    <m/>
  </r>
  <r>
    <s v="Söludælur"/>
    <s v="Skagaströnd"/>
    <n v="545"/>
    <x v="23"/>
    <s v="Norðurland vestra"/>
    <x v="7"/>
    <x v="3"/>
    <s v="Sala innan svæðis - flj."/>
    <n v="209459"/>
    <n v="181.18203500000001"/>
    <x v="3"/>
    <x v="0"/>
    <s v="Innanlands"/>
    <m/>
  </r>
  <r>
    <s v="Söludælur"/>
    <s v="Skagaströnd"/>
    <n v="545"/>
    <x v="23"/>
    <s v="Norðurland vestra"/>
    <x v="6"/>
    <x v="3"/>
    <s v="Sala innan svæðis - flj."/>
    <n v="71415"/>
    <n v="61.773975"/>
    <x v="4"/>
    <x v="2"/>
    <s v="Innanlands"/>
    <m/>
  </r>
  <r>
    <s v="Akureyri"/>
    <s v="Skagaströnd"/>
    <n v="545"/>
    <x v="23"/>
    <s v="Norðurland vestra"/>
    <x v="6"/>
    <x v="3"/>
    <s v="Sala utan svæðis - flj."/>
    <n v="27778"/>
    <n v="24.02797"/>
    <x v="4"/>
    <x v="3"/>
    <s v="Innanlands"/>
    <m/>
  </r>
  <r>
    <s v="Akureyri"/>
    <s v="Skagaströnd"/>
    <n v="545"/>
    <x v="23"/>
    <s v="Norðurland vestra"/>
    <x v="9"/>
    <x v="3"/>
    <s v="Sala utan svæðis - flj."/>
    <n v="33270"/>
    <n v="28.778549999999999"/>
    <x v="5"/>
    <x v="2"/>
    <s v="Innanlands"/>
    <m/>
  </r>
  <r>
    <s v="Reykjavík"/>
    <s v="Skagaströnd"/>
    <n v="545"/>
    <x v="23"/>
    <s v="Norðurland vestra"/>
    <x v="6"/>
    <x v="3"/>
    <s v="Sala utan svæðis - flj."/>
    <n v="39513"/>
    <n v="34.178744999999999"/>
    <x v="4"/>
    <x v="2"/>
    <s v="Innanlands"/>
    <m/>
  </r>
  <r>
    <s v="Reykjavík"/>
    <s v="Skagaströnd"/>
    <n v="545"/>
    <x v="23"/>
    <s v="Norðurland vestra"/>
    <x v="7"/>
    <x v="3"/>
    <s v="Sala utan svæðis - flj."/>
    <n v="16050"/>
    <n v="13.88325"/>
    <x v="5"/>
    <x v="0"/>
    <s v="Innanlands"/>
    <m/>
  </r>
  <r>
    <s v="Reykjavík"/>
    <s v="Skagaströnd"/>
    <n v="545"/>
    <x v="23"/>
    <s v="Norðurland vestra"/>
    <x v="9"/>
    <x v="3"/>
    <s v="Sala utan svæðis - flj."/>
    <n v="206086"/>
    <n v="178.26438999999999"/>
    <x v="5"/>
    <x v="2"/>
    <s v="Innanlands"/>
    <m/>
  </r>
  <r>
    <s v="Reykjavík"/>
    <s v="Skagaströnd"/>
    <n v="545"/>
    <x v="23"/>
    <s v="Norðurland vestra"/>
    <x v="10"/>
    <x v="3"/>
    <s v="Sala utan svæðis - flj."/>
    <n v="21156"/>
    <n v="18.299939999999999"/>
    <x v="5"/>
    <x v="2"/>
    <s v="Innanlands"/>
    <m/>
  </r>
  <r>
    <s v="Sauðárkrókur"/>
    <s v="Skagaströnd"/>
    <n v="545"/>
    <x v="23"/>
    <s v="Norðurland vestra"/>
    <x v="6"/>
    <x v="3"/>
    <s v="Sala utan svæðis - flj."/>
    <n v="142466"/>
    <n v="123.23308999999999"/>
    <x v="4"/>
    <x v="2"/>
    <s v="Innanlands"/>
    <m/>
  </r>
  <r>
    <s v="Sauðárkrókur"/>
    <s v="Skagaströnd"/>
    <n v="545"/>
    <x v="23"/>
    <s v="Norðurland vestra"/>
    <x v="7"/>
    <x v="3"/>
    <s v="Sala utan svæðis - flj."/>
    <n v="2020"/>
    <n v="1.7472999999999999"/>
    <x v="5"/>
    <x v="0"/>
    <s v="Innanlands"/>
    <m/>
  </r>
  <r>
    <s v="Sauðárkrókur"/>
    <s v="Skagaströnd"/>
    <n v="545"/>
    <x v="23"/>
    <s v="Norðurland vestra"/>
    <x v="12"/>
    <x v="4"/>
    <s v="Sala utan svæðis - flj."/>
    <n v="1284705"/>
    <n v="1118.978055"/>
    <x v="5"/>
    <x v="2"/>
    <s v="Innanlands"/>
    <m/>
  </r>
  <r>
    <s v="Sauðárkrókur"/>
    <s v="Skagaströnd"/>
    <n v="545"/>
    <x v="23"/>
    <s v="Norðurland vestra"/>
    <x v="9"/>
    <x v="3"/>
    <s v="Sala utan svæðis - flj."/>
    <n v="47390"/>
    <n v="40.992350000000002"/>
    <x v="5"/>
    <x v="2"/>
    <s v="Innanlands"/>
    <m/>
  </r>
  <r>
    <s v="Skagaströnd"/>
    <s v="Skagaströnd"/>
    <n v="545"/>
    <x v="23"/>
    <s v="Norðurland vestra"/>
    <x v="6"/>
    <x v="3"/>
    <s v="Sala innan svæðis - flj."/>
    <n v="55270"/>
    <n v="47.808550000000004"/>
    <x v="4"/>
    <x v="2"/>
    <s v="Innanlands"/>
    <m/>
  </r>
  <r>
    <s v="Söludælur"/>
    <s v="Skagaströnd"/>
    <n v="545"/>
    <x v="23"/>
    <s v="Norðurland vestra"/>
    <x v="1"/>
    <x v="0"/>
    <s v="Sala innan svæðis - flj."/>
    <n v="173033"/>
    <n v="129.77475000000001"/>
    <x v="5"/>
    <x v="0"/>
    <s v="Innanlands"/>
    <m/>
  </r>
  <r>
    <s v="Söludælur"/>
    <s v="Skagaströnd"/>
    <n v="545"/>
    <x v="23"/>
    <s v="Norðurland vestra"/>
    <x v="7"/>
    <x v="3"/>
    <s v="Sala innan svæðis - flj."/>
    <n v="199883"/>
    <n v="172.89879499999998"/>
    <x v="5"/>
    <x v="0"/>
    <s v="Innanlands"/>
    <m/>
  </r>
  <r>
    <s v="Akureyri"/>
    <s v="Skagaströnd"/>
    <n v="545"/>
    <x v="23"/>
    <s v="Norðurland vestra"/>
    <x v="6"/>
    <x v="3"/>
    <s v="Sala utan svæðis - flj."/>
    <n v="35346"/>
    <n v="30.574290000000001"/>
    <x v="6"/>
    <x v="3"/>
    <s v="Innanlands"/>
    <m/>
  </r>
  <r>
    <s v="Reykjavík"/>
    <s v="Skagaströnd"/>
    <n v="545"/>
    <x v="23"/>
    <s v="Norðurland vestra"/>
    <x v="7"/>
    <x v="3"/>
    <s v="Sala utan svæðis - flj."/>
    <n v="1568"/>
    <n v="1.35632"/>
    <x v="7"/>
    <x v="0"/>
    <s v="Innanlands"/>
    <m/>
  </r>
  <r>
    <s v="Reykjavík"/>
    <s v="Skagaströnd"/>
    <n v="545"/>
    <x v="23"/>
    <s v="Norðurland vestra"/>
    <x v="10"/>
    <x v="3"/>
    <s v="Sala utan svæðis - flj."/>
    <n v="25159"/>
    <n v="21.762535"/>
    <x v="7"/>
    <x v="2"/>
    <s v="Innanlands"/>
    <m/>
  </r>
  <r>
    <s v="Reykjavík"/>
    <s v="Skagaströnd"/>
    <n v="545"/>
    <x v="23"/>
    <s v="Norðurland vestra"/>
    <x v="6"/>
    <x v="3"/>
    <s v="Sala utan svæðis - flj."/>
    <n v="157660"/>
    <n v="136.3759"/>
    <x v="6"/>
    <x v="2"/>
    <s v="Innanlands"/>
    <m/>
  </r>
  <r>
    <s v="Sauðárkrókur"/>
    <s v="Skagaströnd"/>
    <n v="545"/>
    <x v="23"/>
    <s v="Norðurland vestra"/>
    <x v="7"/>
    <x v="3"/>
    <s v="Sala utan svæðis - flj."/>
    <n v="18279"/>
    <n v="15.811335"/>
    <x v="7"/>
    <x v="0"/>
    <s v="Innanlands"/>
    <m/>
  </r>
  <r>
    <s v="Sauðárkrókur"/>
    <s v="Skagaströnd"/>
    <n v="545"/>
    <x v="23"/>
    <s v="Norðurland vestra"/>
    <x v="12"/>
    <x v="4"/>
    <s v="Sala utan svæðis - flj."/>
    <n v="1373388"/>
    <n v="1196.2209480000001"/>
    <x v="7"/>
    <x v="2"/>
    <s v="Innanlands"/>
    <m/>
  </r>
  <r>
    <s v="Sauðárkrókur"/>
    <s v="Skagaströnd"/>
    <n v="545"/>
    <x v="23"/>
    <s v="Norðurland vestra"/>
    <x v="9"/>
    <x v="3"/>
    <s v="Sala utan svæðis - flj."/>
    <n v="125482"/>
    <n v="108.54192999999999"/>
    <x v="7"/>
    <x v="2"/>
    <s v="Innanlands"/>
    <m/>
  </r>
  <r>
    <s v="Sauðárkrókur"/>
    <s v="Skagaströnd"/>
    <n v="545"/>
    <x v="23"/>
    <s v="Norðurland vestra"/>
    <x v="10"/>
    <x v="3"/>
    <s v="Sala utan svæðis - flj."/>
    <n v="93406"/>
    <n v="80.796189999999996"/>
    <x v="7"/>
    <x v="2"/>
    <s v="Innanlands"/>
    <m/>
  </r>
  <r>
    <s v="Sauðárkrókur"/>
    <s v="Skagaströnd"/>
    <n v="545"/>
    <x v="23"/>
    <s v="Norðurland vestra"/>
    <x v="6"/>
    <x v="3"/>
    <s v="Sala utan svæðis - flj."/>
    <n v="224690"/>
    <n v="194.35685000000001"/>
    <x v="6"/>
    <x v="2"/>
    <s v="Innanlands"/>
    <m/>
  </r>
  <r>
    <s v="Skagaströnd"/>
    <s v="Skagaströnd"/>
    <n v="545"/>
    <x v="23"/>
    <s v="Norðurland vestra"/>
    <x v="6"/>
    <x v="3"/>
    <s v="Sala innan svæðis - flj."/>
    <n v="50833"/>
    <n v="43.970545000000001"/>
    <x v="6"/>
    <x v="2"/>
    <s v="Innanlands"/>
    <m/>
  </r>
  <r>
    <s v="Söludælur"/>
    <s v="Skagaströnd"/>
    <n v="545"/>
    <x v="23"/>
    <s v="Norðurland vestra"/>
    <x v="1"/>
    <x v="0"/>
    <s v="Sala innan svæðis - flj."/>
    <n v="175091"/>
    <n v="131.31825000000001"/>
    <x v="7"/>
    <x v="0"/>
    <s v="Innanlands"/>
    <m/>
  </r>
  <r>
    <s v="Söludælur"/>
    <s v="Skagaströnd"/>
    <n v="545"/>
    <x v="23"/>
    <s v="Norðurland vestra"/>
    <x v="7"/>
    <x v="3"/>
    <s v="Sala innan svæðis - flj."/>
    <n v="201122"/>
    <n v="173.97053"/>
    <x v="7"/>
    <x v="0"/>
    <s v="Innanlands"/>
    <m/>
  </r>
  <r>
    <s v="Söludælur"/>
    <s v="Skagaströnd"/>
    <n v="545"/>
    <x v="23"/>
    <s v="Norðurland vestra"/>
    <x v="6"/>
    <x v="3"/>
    <s v="Sala innan svæðis - flj."/>
    <n v="40"/>
    <n v="3.4599999999999999E-2"/>
    <x v="8"/>
    <x v="2"/>
    <s v="Innanlands"/>
    <m/>
  </r>
  <r>
    <s v="Akureyri"/>
    <s v="Skagaströnd"/>
    <n v="545"/>
    <x v="23"/>
    <s v="Norðurland vestra"/>
    <x v="9"/>
    <x v="3"/>
    <s v="Sala utan svæðis - flj."/>
    <n v="18245"/>
    <n v="15.781924999999999"/>
    <x v="9"/>
    <x v="2"/>
    <s v="Innanlands"/>
    <m/>
  </r>
  <r>
    <s v="Akureyri"/>
    <s v="Skagaströnd"/>
    <n v="545"/>
    <x v="23"/>
    <s v="Norðurland vestra"/>
    <x v="6"/>
    <x v="3"/>
    <s v="Sala utan svæðis - flj."/>
    <n v="16746"/>
    <n v="14.485289999999999"/>
    <x v="8"/>
    <x v="2"/>
    <s v="Innanlands"/>
    <m/>
  </r>
  <r>
    <s v="Reykjavík"/>
    <s v="Skagaströnd"/>
    <n v="545"/>
    <x v="23"/>
    <s v="Norðurland vestra"/>
    <x v="7"/>
    <x v="3"/>
    <s v="Sala utan svæðis - flj."/>
    <n v="524"/>
    <n v="0.45326"/>
    <x v="9"/>
    <x v="0"/>
    <s v="Innanlands"/>
    <m/>
  </r>
  <r>
    <s v="Reykjavík"/>
    <s v="Skagaströnd"/>
    <n v="545"/>
    <x v="23"/>
    <s v="Norðurland vestra"/>
    <x v="10"/>
    <x v="3"/>
    <s v="Sala utan svæðis - flj."/>
    <n v="15145"/>
    <n v="13.100425"/>
    <x v="9"/>
    <x v="2"/>
    <s v="Innanlands"/>
    <m/>
  </r>
  <r>
    <s v="Sauðárkrókur"/>
    <s v="Skagaströnd"/>
    <n v="545"/>
    <x v="23"/>
    <s v="Norðurland vestra"/>
    <x v="7"/>
    <x v="3"/>
    <s v="Sala utan svæðis - flj."/>
    <n v="2493"/>
    <n v="2.1564450000000002"/>
    <x v="9"/>
    <x v="0"/>
    <s v="Innanlands"/>
    <m/>
  </r>
  <r>
    <s v="Sauðárkrókur"/>
    <s v="Skagaströnd"/>
    <n v="545"/>
    <x v="23"/>
    <s v="Norðurland vestra"/>
    <x v="8"/>
    <x v="3"/>
    <s v="Sala utan svæðis - flj."/>
    <n v="89650"/>
    <n v="77.547250000000005"/>
    <x v="9"/>
    <x v="2"/>
    <s v="Innanlands"/>
    <m/>
  </r>
  <r>
    <s v="Sauðárkrókur"/>
    <s v="Skagaströnd"/>
    <n v="545"/>
    <x v="23"/>
    <s v="Norðurland vestra"/>
    <x v="12"/>
    <x v="4"/>
    <s v="Sala utan svæðis - flj."/>
    <n v="1510428"/>
    <n v="1315.5827879999999"/>
    <x v="9"/>
    <x v="2"/>
    <s v="Innanlands"/>
    <m/>
  </r>
  <r>
    <s v="Sauðárkrókur"/>
    <s v="Skagaströnd"/>
    <n v="545"/>
    <x v="23"/>
    <s v="Norðurland vestra"/>
    <x v="9"/>
    <x v="3"/>
    <s v="Sala utan svæðis - flj."/>
    <n v="58835"/>
    <n v="50.892274999999998"/>
    <x v="9"/>
    <x v="2"/>
    <s v="Innanlands"/>
    <m/>
  </r>
  <r>
    <s v="Sauðárkrókur"/>
    <s v="Skagaströnd"/>
    <n v="545"/>
    <x v="23"/>
    <s v="Norðurland vestra"/>
    <x v="10"/>
    <x v="3"/>
    <s v="Sala utan svæðis - flj."/>
    <n v="280213"/>
    <n v="242.38424499999999"/>
    <x v="9"/>
    <x v="2"/>
    <s v="Innanlands"/>
    <m/>
  </r>
  <r>
    <s v="Reykjavík"/>
    <s v="Skagaströnd"/>
    <n v="545"/>
    <x v="23"/>
    <s v="Norðurland vestra"/>
    <x v="6"/>
    <x v="3"/>
    <s v="Sala utan svæðis - flj."/>
    <n v="138612"/>
    <n v="119.89938000000001"/>
    <x v="8"/>
    <x v="2"/>
    <s v="Innanlands"/>
    <m/>
  </r>
  <r>
    <s v="Sauðárkrókur"/>
    <s v="Skagaströnd"/>
    <n v="545"/>
    <x v="23"/>
    <s v="Norðurland vestra"/>
    <x v="6"/>
    <x v="3"/>
    <s v="Sala utan svæðis - flj."/>
    <n v="196985"/>
    <n v="170.39202499999999"/>
    <x v="8"/>
    <x v="2"/>
    <s v="Innanlands"/>
    <m/>
  </r>
  <r>
    <s v="Söludælur"/>
    <s v="Grindavík"/>
    <n v="240"/>
    <x v="7"/>
    <s v="Suðurnes"/>
    <x v="6"/>
    <x v="3"/>
    <s v="Sala innan svæðis - flj."/>
    <n v="41944"/>
    <n v="36.281559999999999"/>
    <x v="8"/>
    <x v="2"/>
    <s v="Innanlands"/>
    <s v="Einni færslu skipt í tvennt til að geta flokkað betur"/>
  </r>
  <r>
    <s v="Söludælur"/>
    <s v="Grindavík"/>
    <n v="240"/>
    <x v="7"/>
    <s v="Suðurnes"/>
    <x v="6"/>
    <x v="3"/>
    <s v="Sala innan svæðis - flj."/>
    <n v="50000"/>
    <n v="43.25"/>
    <x v="10"/>
    <x v="3"/>
    <s v="Innanlands"/>
    <s v="Einni færslu skipt í tvennt til að geta flokkað betur"/>
  </r>
  <r>
    <s v="Söludælur"/>
    <s v="Skagaströnd"/>
    <n v="545"/>
    <x v="23"/>
    <s v="Norðurland vestra"/>
    <x v="1"/>
    <x v="0"/>
    <s v="Sala innan svæðis - flj."/>
    <n v="189067"/>
    <n v="141.80025000000001"/>
    <x v="9"/>
    <x v="0"/>
    <s v="Innanlands"/>
    <m/>
  </r>
  <r>
    <s v="Söludælur"/>
    <s v="Skagaströnd"/>
    <n v="545"/>
    <x v="23"/>
    <s v="Norðurland vestra"/>
    <x v="7"/>
    <x v="3"/>
    <s v="Sala innan svæðis - flj."/>
    <n v="185135"/>
    <n v="160.141775"/>
    <x v="9"/>
    <x v="0"/>
    <s v="Innanlands"/>
    <m/>
  </r>
  <r>
    <s v="Söludælur"/>
    <s v="Grindavík"/>
    <n v="240"/>
    <x v="7"/>
    <s v="Suðurnes"/>
    <x v="6"/>
    <x v="3"/>
    <s v="Sala innan svæðis - flj."/>
    <n v="77454"/>
    <n v="66.997710000000012"/>
    <x v="10"/>
    <x v="2"/>
    <s v="Innanlands"/>
    <s v="Einni færslu skipt í tvennt til að geta flokkað betur"/>
  </r>
  <r>
    <s v="Söludælur"/>
    <s v="Grindavík"/>
    <n v="240"/>
    <x v="7"/>
    <s v="Suðurnes"/>
    <x v="6"/>
    <x v="3"/>
    <s v="Sala innan svæðis - flj."/>
    <n v="47000"/>
    <n v="40.655000000000001"/>
    <x v="9"/>
    <x v="3"/>
    <s v="Innanlands"/>
    <s v="Einni færslu skipt í tvennt til að geta flokkað betur"/>
  </r>
  <r>
    <s v="Akureyri"/>
    <s v="Skagaströnd"/>
    <n v="545"/>
    <x v="23"/>
    <s v="Norðurland vestra"/>
    <x v="7"/>
    <x v="3"/>
    <s v="Sala utan svæðis - flj."/>
    <n v="3264"/>
    <n v="2.8233600000000001"/>
    <x v="10"/>
    <x v="0"/>
    <s v="Innanlands"/>
    <m/>
  </r>
  <r>
    <s v="Akureyri"/>
    <s v="Skagaströnd"/>
    <n v="545"/>
    <x v="23"/>
    <s v="Norðurland vestra"/>
    <x v="9"/>
    <x v="3"/>
    <s v="Sala utan svæðis - flj."/>
    <n v="70521"/>
    <n v="61.000664999999998"/>
    <x v="10"/>
    <x v="2"/>
    <s v="Innanlands"/>
    <m/>
  </r>
  <r>
    <s v="Akureyri"/>
    <s v="Skagaströnd"/>
    <n v="545"/>
    <x v="23"/>
    <s v="Norðurland vestra"/>
    <x v="10"/>
    <x v="3"/>
    <s v="Sala utan svæðis - flj."/>
    <n v="12684"/>
    <n v="10.97166"/>
    <x v="10"/>
    <x v="2"/>
    <s v="Innanlands"/>
    <m/>
  </r>
  <r>
    <s v="Reykjavík"/>
    <s v="Skagaströnd"/>
    <n v="545"/>
    <x v="23"/>
    <s v="Norðurland vestra"/>
    <x v="6"/>
    <x v="3"/>
    <s v="Sala utan svæðis - flj."/>
    <n v="221230"/>
    <n v="191.36395000000002"/>
    <x v="10"/>
    <x v="2"/>
    <s v="Innanlands"/>
    <m/>
  </r>
  <r>
    <s v="Reykjavík"/>
    <s v="Skagaströnd"/>
    <n v="545"/>
    <x v="23"/>
    <s v="Norðurland vestra"/>
    <x v="7"/>
    <x v="3"/>
    <s v="Sala utan svæðis - flj."/>
    <n v="507"/>
    <n v="0.43855500000000003"/>
    <x v="10"/>
    <x v="0"/>
    <s v="Innanlands"/>
    <m/>
  </r>
  <r>
    <s v="Reykjavík"/>
    <s v="Skagaströnd"/>
    <n v="545"/>
    <x v="23"/>
    <s v="Norðurland vestra"/>
    <x v="10"/>
    <x v="3"/>
    <s v="Sala utan svæðis - flj."/>
    <n v="146989"/>
    <n v="127.14548499999999"/>
    <x v="10"/>
    <x v="2"/>
    <s v="Innanlands"/>
    <m/>
  </r>
  <r>
    <s v="Sauðárkrókur"/>
    <s v="Skagaströnd"/>
    <n v="545"/>
    <x v="23"/>
    <s v="Norðurland vestra"/>
    <x v="6"/>
    <x v="3"/>
    <s v="Sala utan svæðis - flj."/>
    <n v="194037"/>
    <n v="167.842005"/>
    <x v="10"/>
    <x v="2"/>
    <s v="Innanlands"/>
    <m/>
  </r>
  <r>
    <s v="Sauðárkrókur"/>
    <s v="Skagaströnd"/>
    <n v="545"/>
    <x v="23"/>
    <s v="Norðurland vestra"/>
    <x v="7"/>
    <x v="3"/>
    <s v="Sala utan svæðis - flj."/>
    <n v="2536"/>
    <n v="2.1936399999999998"/>
    <x v="10"/>
    <x v="0"/>
    <s v="Innanlands"/>
    <m/>
  </r>
  <r>
    <s v="Söludælur"/>
    <s v="Grindavík"/>
    <n v="240"/>
    <x v="7"/>
    <s v="Suðurnes"/>
    <x v="6"/>
    <x v="3"/>
    <s v="Sala innan svæðis - flj."/>
    <n v="75987"/>
    <n v="65.728755000000007"/>
    <x v="9"/>
    <x v="2"/>
    <s v="Innanlands"/>
    <s v="Einni færslu skipt í tvennt til að geta flokkað betur"/>
  </r>
  <r>
    <s v="Söludælur"/>
    <s v="Grindavík"/>
    <n v="240"/>
    <x v="7"/>
    <s v="Suðurnes"/>
    <x v="6"/>
    <x v="3"/>
    <s v="Sala innan svæðis - flj."/>
    <n v="60000"/>
    <n v="51.9"/>
    <x v="7"/>
    <x v="3"/>
    <s v="Innanlands"/>
    <s v="Einni færslu skipt í tvennt til að geta flokkað betur"/>
  </r>
  <r>
    <s v="Sauðárkrókur"/>
    <s v="Skagaströnd"/>
    <n v="545"/>
    <x v="23"/>
    <s v="Norðurland vestra"/>
    <x v="12"/>
    <x v="4"/>
    <s v="Sala utan svæðis - flj."/>
    <n v="2107020"/>
    <n v="1835.21442"/>
    <x v="10"/>
    <x v="2"/>
    <s v="Innanlands"/>
    <m/>
  </r>
  <r>
    <s v="Sauðárkrókur"/>
    <s v="Skagaströnd"/>
    <n v="545"/>
    <x v="23"/>
    <s v="Norðurland vestra"/>
    <x v="10"/>
    <x v="3"/>
    <s v="Sala utan svæðis - flj."/>
    <n v="277916"/>
    <n v="240.39733999999999"/>
    <x v="10"/>
    <x v="2"/>
    <s v="Innanlands"/>
    <m/>
  </r>
  <r>
    <s v="Söludælur"/>
    <s v="Skagaströnd"/>
    <n v="545"/>
    <x v="23"/>
    <s v="Norðurland vestra"/>
    <x v="6"/>
    <x v="3"/>
    <s v="Sala innan svæðis - flj."/>
    <n v="2107"/>
    <n v="1.8225550000000001"/>
    <x v="10"/>
    <x v="2"/>
    <s v="Innanlands"/>
    <m/>
  </r>
  <r>
    <s v="Akureyri"/>
    <s v="Skagaströnd"/>
    <n v="545"/>
    <x v="23"/>
    <s v="Norðurland vestra"/>
    <x v="6"/>
    <x v="3"/>
    <s v="Sala utan svæðis - flj."/>
    <n v="6344"/>
    <n v="5.4875599999999993"/>
    <x v="9"/>
    <x v="2"/>
    <s v="Innanlands"/>
    <m/>
  </r>
  <r>
    <s v="Söludælur"/>
    <s v="Skagaströnd"/>
    <n v="545"/>
    <x v="23"/>
    <s v="Norðurland vestra"/>
    <x v="1"/>
    <x v="0"/>
    <s v="Sala innan svæðis - flj."/>
    <n v="176638"/>
    <n v="132.4785"/>
    <x v="10"/>
    <x v="0"/>
    <s v="Innanlands"/>
    <m/>
  </r>
  <r>
    <s v="Söludælur"/>
    <s v="Skagaströnd"/>
    <n v="545"/>
    <x v="23"/>
    <s v="Norðurland vestra"/>
    <x v="7"/>
    <x v="3"/>
    <s v="Sala innan svæðis - flj."/>
    <n v="156722"/>
    <n v="135.56452999999999"/>
    <x v="10"/>
    <x v="0"/>
    <s v="Innanlands"/>
    <m/>
  </r>
  <r>
    <s v="Akureyri"/>
    <s v="Skagaströnd"/>
    <n v="545"/>
    <x v="23"/>
    <s v="Norðurland vestra"/>
    <x v="9"/>
    <x v="3"/>
    <s v="Sala utan svæðis - flj."/>
    <n v="3495"/>
    <n v="3.0231750000000002"/>
    <x v="8"/>
    <x v="2"/>
    <s v="Innanlands"/>
    <m/>
  </r>
  <r>
    <s v="Reykjavík"/>
    <s v="Skagaströnd"/>
    <n v="545"/>
    <x v="23"/>
    <s v="Norðurland vestra"/>
    <x v="6"/>
    <x v="3"/>
    <s v="Sala utan svæðis - flj."/>
    <n v="206057"/>
    <n v="178.239305"/>
    <x v="9"/>
    <x v="2"/>
    <s v="Innanlands"/>
    <m/>
  </r>
  <r>
    <s v="Sauðárkrókur"/>
    <s v="Skagaströnd"/>
    <n v="545"/>
    <x v="23"/>
    <s v="Norðurland vestra"/>
    <x v="6"/>
    <x v="3"/>
    <s v="Sala utan svæðis - flj."/>
    <n v="229985"/>
    <n v="198.93702500000001"/>
    <x v="9"/>
    <x v="2"/>
    <s v="Innanlands"/>
    <m/>
  </r>
  <r>
    <s v="Söludælur"/>
    <s v="Grindavík"/>
    <n v="240"/>
    <x v="7"/>
    <s v="Suðurnes"/>
    <x v="6"/>
    <x v="3"/>
    <s v="Sala innan svæðis - flj."/>
    <n v="95909"/>
    <n v="82.961285000000004"/>
    <x v="7"/>
    <x v="2"/>
    <s v="Innanlands"/>
    <s v="Einni færslu skipt í tvennt til að geta flokkað betur"/>
  </r>
  <r>
    <s v="Söludælur"/>
    <s v="Grindavík"/>
    <n v="240"/>
    <x v="7"/>
    <s v="Suðurnes"/>
    <x v="6"/>
    <x v="3"/>
    <s v="Sala innan svæðis - flj."/>
    <n v="67000"/>
    <n v="57.954999999999998"/>
    <x v="5"/>
    <x v="3"/>
    <s v="Innanlands"/>
    <s v="Einni færslu skipt í tvennt til að geta flokkað betur"/>
  </r>
  <r>
    <s v="Reykjavík"/>
    <s v="Skagaströnd"/>
    <n v="545"/>
    <x v="23"/>
    <s v="Norðurland vestra"/>
    <x v="7"/>
    <x v="3"/>
    <s v="Sala utan svæðis - flj."/>
    <n v="1549"/>
    <n v="1.339885"/>
    <x v="8"/>
    <x v="0"/>
    <s v="Innanlands"/>
    <m/>
  </r>
  <r>
    <s v="Reykjavík"/>
    <s v="Skagaströnd"/>
    <n v="545"/>
    <x v="23"/>
    <s v="Norðurland vestra"/>
    <x v="10"/>
    <x v="3"/>
    <s v="Sala utan svæðis - flj."/>
    <n v="183911"/>
    <n v="159.08301499999999"/>
    <x v="8"/>
    <x v="2"/>
    <s v="Innanlands"/>
    <m/>
  </r>
  <r>
    <s v="Sauðárkrókur"/>
    <s v="Skagaströnd"/>
    <n v="545"/>
    <x v="23"/>
    <s v="Norðurland vestra"/>
    <x v="7"/>
    <x v="3"/>
    <s v="Sala utan svæðis - flj."/>
    <n v="2216"/>
    <n v="1.9168399999999999"/>
    <x v="8"/>
    <x v="0"/>
    <s v="Innanlands"/>
    <m/>
  </r>
  <r>
    <s v="Sauðárkrókur"/>
    <s v="Skagaströnd"/>
    <n v="545"/>
    <x v="23"/>
    <s v="Norðurland vestra"/>
    <x v="12"/>
    <x v="4"/>
    <s v="Sala utan svæðis - flj."/>
    <n v="1808842"/>
    <n v="1575.5013819999999"/>
    <x v="8"/>
    <x v="2"/>
    <s v="Innanlands"/>
    <m/>
  </r>
  <r>
    <s v="Sauðárkrókur"/>
    <s v="Skagaströnd"/>
    <n v="545"/>
    <x v="23"/>
    <s v="Norðurland vestra"/>
    <x v="10"/>
    <x v="3"/>
    <s v="Sala utan svæðis - flj."/>
    <n v="112126"/>
    <n v="96.988990000000001"/>
    <x v="8"/>
    <x v="2"/>
    <s v="Innanlands"/>
    <m/>
  </r>
  <r>
    <s v="Akureyri"/>
    <s v="Skagaströnd"/>
    <n v="545"/>
    <x v="23"/>
    <s v="Norðurland vestra"/>
    <x v="6"/>
    <x v="3"/>
    <s v="Sala utan svæðis - flj."/>
    <n v="12683"/>
    <n v="10.970795000000001"/>
    <x v="7"/>
    <x v="2"/>
    <s v="Innanlands"/>
    <m/>
  </r>
  <r>
    <s v="Söludælur"/>
    <s v="Skagaströnd"/>
    <n v="545"/>
    <x v="23"/>
    <s v="Norðurland vestra"/>
    <x v="1"/>
    <x v="0"/>
    <s v="Sala innan svæðis - flj."/>
    <n v="168959"/>
    <n v="126.71925"/>
    <x v="8"/>
    <x v="0"/>
    <s v="Innanlands"/>
    <m/>
  </r>
  <r>
    <s v="Söludælur"/>
    <s v="Skagaströnd"/>
    <n v="545"/>
    <x v="23"/>
    <s v="Norðurland vestra"/>
    <x v="7"/>
    <x v="3"/>
    <s v="Sala innan svæðis - flj."/>
    <n v="130747"/>
    <n v="113.096155"/>
    <x v="8"/>
    <x v="0"/>
    <s v="Innanlands"/>
    <m/>
  </r>
  <r>
    <s v="Akureyri"/>
    <s v="Skagaströnd"/>
    <n v="545"/>
    <x v="23"/>
    <s v="Norðurland vestra"/>
    <x v="7"/>
    <x v="3"/>
    <s v="Sala utan svæðis - flj."/>
    <n v="5618"/>
    <n v="4.8595699999999997"/>
    <x v="6"/>
    <x v="0"/>
    <s v="Innanlands"/>
    <m/>
  </r>
  <r>
    <s v="Akureyri"/>
    <s v="Skagaströnd"/>
    <n v="545"/>
    <x v="23"/>
    <s v="Norðurland vestra"/>
    <x v="9"/>
    <x v="3"/>
    <s v="Sala utan svæðis - flj."/>
    <n v="109169"/>
    <n v="94.431184999999999"/>
    <x v="6"/>
    <x v="2"/>
    <s v="Innanlands"/>
    <m/>
  </r>
  <r>
    <s v="Reykjavík"/>
    <s v="Skagaströnd"/>
    <n v="545"/>
    <x v="23"/>
    <s v="Norðurland vestra"/>
    <x v="6"/>
    <x v="3"/>
    <s v="Sala utan svæðis - flj."/>
    <n v="208788"/>
    <n v="180.60162"/>
    <x v="7"/>
    <x v="2"/>
    <s v="Innanlands"/>
    <m/>
  </r>
  <r>
    <s v="Sauðárkrókur"/>
    <s v="Skagaströnd"/>
    <n v="545"/>
    <x v="23"/>
    <s v="Norðurland vestra"/>
    <x v="6"/>
    <x v="3"/>
    <s v="Sala utan svæðis - flj."/>
    <n v="289594"/>
    <n v="250.49880999999999"/>
    <x v="7"/>
    <x v="2"/>
    <s v="Innanlands"/>
    <m/>
  </r>
  <r>
    <s v="Söludælur"/>
    <s v="Grindavík"/>
    <n v="240"/>
    <x v="7"/>
    <s v="Suðurnes"/>
    <x v="6"/>
    <x v="3"/>
    <s v="Sala innan svæðis - flj."/>
    <n v="157572"/>
    <n v="136.29978"/>
    <x v="5"/>
    <x v="2"/>
    <s v="Innanlands"/>
    <s v="Einni færslu skipt í tvennt til að geta flokkað betur"/>
  </r>
  <r>
    <s v="Söludælur"/>
    <s v="Grindavík"/>
    <n v="240"/>
    <x v="7"/>
    <s v="Suðurnes"/>
    <x v="6"/>
    <x v="3"/>
    <s v="Sala innan svæðis - flj."/>
    <n v="57000"/>
    <n v="49.305"/>
    <x v="3"/>
    <x v="3"/>
    <s v="Innanlands"/>
    <s v="Einni færslu skipt í tvennt til að geta flokkað betur"/>
  </r>
  <r>
    <s v="Reykjavík"/>
    <s v="Skagaströnd"/>
    <n v="545"/>
    <x v="23"/>
    <s v="Norðurland vestra"/>
    <x v="7"/>
    <x v="3"/>
    <s v="Sala utan svæðis - flj."/>
    <n v="1202"/>
    <n v="1.03973"/>
    <x v="6"/>
    <x v="0"/>
    <s v="Innanlands"/>
    <m/>
  </r>
  <r>
    <s v="Reykjavík"/>
    <s v="Skagaströnd"/>
    <n v="545"/>
    <x v="23"/>
    <s v="Norðurland vestra"/>
    <x v="9"/>
    <x v="3"/>
    <s v="Sala utan svæðis - flj."/>
    <n v="25001"/>
    <n v="21.625864999999997"/>
    <x v="6"/>
    <x v="2"/>
    <s v="Innanlands"/>
    <m/>
  </r>
  <r>
    <s v="Reykjavík"/>
    <s v="Skagaströnd"/>
    <n v="545"/>
    <x v="23"/>
    <s v="Norðurland vestra"/>
    <x v="10"/>
    <x v="3"/>
    <s v="Sala utan svæðis - flj."/>
    <n v="272777"/>
    <n v="235.95210500000002"/>
    <x v="6"/>
    <x v="2"/>
    <s v="Innanlands"/>
    <m/>
  </r>
  <r>
    <s v="Sauðárkrókur"/>
    <s v="Skagaströnd"/>
    <n v="545"/>
    <x v="23"/>
    <s v="Norðurland vestra"/>
    <x v="7"/>
    <x v="3"/>
    <s v="Sala utan svæðis - flj."/>
    <n v="3492"/>
    <n v="3.0205799999999998"/>
    <x v="6"/>
    <x v="0"/>
    <s v="Innanlands"/>
    <m/>
  </r>
  <r>
    <s v="Sauðárkrókur"/>
    <s v="Skagaströnd"/>
    <n v="545"/>
    <x v="23"/>
    <s v="Norðurland vestra"/>
    <x v="8"/>
    <x v="3"/>
    <s v="Sala utan svæðis - flj."/>
    <n v="0"/>
    <n v="0"/>
    <x v="6"/>
    <x v="2"/>
    <s v="Innanlands"/>
    <m/>
  </r>
  <r>
    <s v="Sauðárkrókur"/>
    <s v="Skagaströnd"/>
    <n v="545"/>
    <x v="23"/>
    <s v="Norðurland vestra"/>
    <x v="12"/>
    <x v="4"/>
    <s v="Sala utan svæðis - flj."/>
    <n v="2274773"/>
    <n v="1981.3272830000001"/>
    <x v="6"/>
    <x v="2"/>
    <s v="Innanlands"/>
    <m/>
  </r>
  <r>
    <s v="Sauðárkrókur"/>
    <s v="Skagaströnd"/>
    <n v="545"/>
    <x v="23"/>
    <s v="Norðurland vestra"/>
    <x v="10"/>
    <x v="3"/>
    <s v="Sala utan svæðis - flj."/>
    <n v="455042"/>
    <n v="393.61133000000001"/>
    <x v="6"/>
    <x v="2"/>
    <s v="Innanlands"/>
    <m/>
  </r>
  <r>
    <s v="Söludælur"/>
    <s v="Grindavík"/>
    <n v="240"/>
    <x v="7"/>
    <s v="Suðurnes"/>
    <x v="6"/>
    <x v="3"/>
    <s v="Sala innan svæðis - flj."/>
    <n v="186386"/>
    <n v="161.22388999999998"/>
    <x v="3"/>
    <x v="2"/>
    <s v="Innanlands"/>
    <s v="Einni færslu skipt í tvennt til að geta flokkað betur"/>
  </r>
  <r>
    <s v="Söludælur"/>
    <s v="Grindavík"/>
    <n v="240"/>
    <x v="7"/>
    <s v="Suðurnes"/>
    <x v="6"/>
    <x v="3"/>
    <s v="Sala innan svæðis - flj."/>
    <n v="60000"/>
    <n v="51.9"/>
    <x v="0"/>
    <x v="3"/>
    <s v="Innanlands"/>
    <s v="Einni færslu skipt í tvennt til að geta flokkað betur"/>
  </r>
  <r>
    <s v="Söludælur"/>
    <s v="Skagaströnd"/>
    <n v="545"/>
    <x v="23"/>
    <s v="Norðurland vestra"/>
    <x v="1"/>
    <x v="0"/>
    <s v="Sala innan svæðis - flj."/>
    <n v="169111"/>
    <n v="126.83325000000001"/>
    <x v="6"/>
    <x v="0"/>
    <s v="Innanlands"/>
    <m/>
  </r>
  <r>
    <s v="Söludælur"/>
    <s v="Skagaströnd"/>
    <n v="545"/>
    <x v="23"/>
    <s v="Norðurland vestra"/>
    <x v="7"/>
    <x v="3"/>
    <s v="Sala innan svæðis - flj."/>
    <n v="144108"/>
    <n v="124.65342"/>
    <x v="6"/>
    <x v="0"/>
    <s v="Innanlands"/>
    <m/>
  </r>
  <r>
    <s v="Akureyri"/>
    <s v="Skagaströnd"/>
    <n v="545"/>
    <x v="23"/>
    <s v="Norðurland vestra"/>
    <x v="7"/>
    <x v="3"/>
    <s v="Sala utan svæðis - flj."/>
    <n v="17771"/>
    <n v="15.371915"/>
    <x v="4"/>
    <x v="0"/>
    <s v="Innanlands"/>
    <m/>
  </r>
  <r>
    <s v="Akureyri"/>
    <s v="Skagaströnd"/>
    <n v="545"/>
    <x v="23"/>
    <s v="Norðurland vestra"/>
    <x v="9"/>
    <x v="3"/>
    <s v="Sala utan svæðis - flj."/>
    <n v="34354"/>
    <n v="29.71621"/>
    <x v="4"/>
    <x v="2"/>
    <s v="Innanlands"/>
    <m/>
  </r>
  <r>
    <s v="Reykjavík"/>
    <s v="Skagaströnd"/>
    <n v="545"/>
    <x v="23"/>
    <s v="Norðurland vestra"/>
    <x v="6"/>
    <x v="3"/>
    <s v="Sala utan svæðis - flj."/>
    <n v="223030"/>
    <n v="192.92095"/>
    <x v="5"/>
    <x v="2"/>
    <s v="Innanlands"/>
    <m/>
  </r>
  <r>
    <s v="Sauðárkrókur"/>
    <s v="Skagaströnd"/>
    <n v="545"/>
    <x v="23"/>
    <s v="Norðurland vestra"/>
    <x v="6"/>
    <x v="3"/>
    <s v="Sala utan svæðis - flj."/>
    <n v="358682"/>
    <n v="310.25993"/>
    <x v="5"/>
    <x v="2"/>
    <s v="Innanlands"/>
    <m/>
  </r>
  <r>
    <s v="Skagaströnd"/>
    <s v="Skagaströnd"/>
    <n v="545"/>
    <x v="23"/>
    <s v="Norðurland vestra"/>
    <x v="6"/>
    <x v="3"/>
    <s v="Sala innan svæðis - flj."/>
    <n v="98870"/>
    <n v="85.52255000000001"/>
    <x v="5"/>
    <x v="2"/>
    <s v="Innanlands"/>
    <m/>
  </r>
  <r>
    <s v="Reykjavík"/>
    <s v="Skagaströnd"/>
    <n v="545"/>
    <x v="23"/>
    <s v="Norðurland vestra"/>
    <x v="7"/>
    <x v="3"/>
    <s v="Sala utan svæðis - flj."/>
    <n v="801"/>
    <n v="0.69286500000000006"/>
    <x v="4"/>
    <x v="0"/>
    <s v="Innanlands"/>
    <m/>
  </r>
  <r>
    <s v="Reykjavík"/>
    <s v="Skagaströnd"/>
    <n v="545"/>
    <x v="23"/>
    <s v="Norðurland vestra"/>
    <x v="8"/>
    <x v="3"/>
    <s v="Sala utan svæðis - flj."/>
    <n v="1426665"/>
    <n v="1234.0652250000001"/>
    <x v="4"/>
    <x v="2"/>
    <s v="Innanlands"/>
    <m/>
  </r>
  <r>
    <s v="Reykjavík"/>
    <s v="Skagaströnd"/>
    <n v="545"/>
    <x v="23"/>
    <s v="Norðurland vestra"/>
    <x v="9"/>
    <x v="3"/>
    <s v="Sala utan svæðis - flj."/>
    <n v="9416"/>
    <n v="8.1448400000000003"/>
    <x v="4"/>
    <x v="2"/>
    <s v="Innanlands"/>
    <m/>
  </r>
  <r>
    <s v="Reykjavík"/>
    <s v="Skagaströnd"/>
    <n v="545"/>
    <x v="23"/>
    <s v="Norðurland vestra"/>
    <x v="10"/>
    <x v="3"/>
    <s v="Sala utan svæðis - flj."/>
    <n v="347750"/>
    <n v="300.80374999999998"/>
    <x v="4"/>
    <x v="2"/>
    <s v="Innanlands"/>
    <m/>
  </r>
  <r>
    <s v="Sauðárkrókur"/>
    <s v="Skagaströnd"/>
    <n v="545"/>
    <x v="23"/>
    <s v="Norðurland vestra"/>
    <x v="7"/>
    <x v="3"/>
    <s v="Sala utan svæðis - flj."/>
    <n v="1500"/>
    <n v="1.2975000000000001"/>
    <x v="4"/>
    <x v="0"/>
    <s v="Innanlands"/>
    <m/>
  </r>
  <r>
    <s v="Sauðárkrókur"/>
    <s v="Skagaströnd"/>
    <n v="545"/>
    <x v="23"/>
    <s v="Norðurland vestra"/>
    <x v="12"/>
    <x v="4"/>
    <s v="Sala utan svæðis - flj."/>
    <n v="566196"/>
    <n v="493.15671600000002"/>
    <x v="4"/>
    <x v="2"/>
    <s v="Innanlands"/>
    <m/>
  </r>
  <r>
    <s v="Sauðárkrókur"/>
    <s v="Skagaströnd"/>
    <n v="545"/>
    <x v="23"/>
    <s v="Norðurland vestra"/>
    <x v="10"/>
    <x v="3"/>
    <s v="Sala innan svæðis - flj."/>
    <n v="41038"/>
    <n v="35.497870000000006"/>
    <x v="4"/>
    <x v="2"/>
    <s v="Innanlands"/>
    <m/>
  </r>
  <r>
    <s v="Sauðárkrókur"/>
    <s v="Skagaströnd"/>
    <n v="545"/>
    <x v="23"/>
    <s v="Norðurland vestra"/>
    <x v="10"/>
    <x v="3"/>
    <s v="Sala utan svæðis - flj."/>
    <n v="312469"/>
    <n v="270.285685"/>
    <x v="4"/>
    <x v="2"/>
    <s v="Innanlands"/>
    <m/>
  </r>
  <r>
    <s v="Söludælur"/>
    <s v="Skagaströnd"/>
    <n v="545"/>
    <x v="23"/>
    <s v="Norðurland vestra"/>
    <x v="6"/>
    <x v="3"/>
    <s v="Sala innan svæðis - flj."/>
    <n v="54344"/>
    <n v="47.007559999999998"/>
    <x v="5"/>
    <x v="2"/>
    <s v="Innanlands"/>
    <m/>
  </r>
  <r>
    <s v="Skagaströnd"/>
    <s v="Skagaströnd"/>
    <n v="545"/>
    <x v="23"/>
    <s v="Norðurland vestra"/>
    <x v="7"/>
    <x v="3"/>
    <s v="Sala innan svæðis - flj."/>
    <n v="1508"/>
    <n v="1.3044200000000001"/>
    <x v="4"/>
    <x v="0"/>
    <s v="Innanlands"/>
    <m/>
  </r>
  <r>
    <s v="Akureyri"/>
    <s v="Skagaströnd"/>
    <n v="545"/>
    <x v="23"/>
    <s v="Norðurland vestra"/>
    <x v="6"/>
    <x v="3"/>
    <s v="Sala utan svæðis - flj."/>
    <n v="7329"/>
    <n v="6.3395850000000005"/>
    <x v="3"/>
    <x v="2"/>
    <s v="Innanlands"/>
    <m/>
  </r>
  <r>
    <s v="Söludælur"/>
    <s v="Skagaströnd"/>
    <n v="545"/>
    <x v="23"/>
    <s v="Norðurland vestra"/>
    <x v="1"/>
    <x v="0"/>
    <s v="Sala innan svæðis - flj."/>
    <n v="168700"/>
    <n v="126.52500000000001"/>
    <x v="4"/>
    <x v="0"/>
    <s v="Innanlands"/>
    <m/>
  </r>
  <r>
    <s v="Söludælur"/>
    <s v="Skagaströnd"/>
    <n v="545"/>
    <x v="23"/>
    <s v="Norðurland vestra"/>
    <x v="7"/>
    <x v="3"/>
    <s v="Sala innan svæðis - flj."/>
    <n v="124553"/>
    <n v="107.738345"/>
    <x v="4"/>
    <x v="0"/>
    <s v="Innanlands"/>
    <m/>
  </r>
  <r>
    <s v="Akureyri"/>
    <s v="Skagaströnd"/>
    <n v="545"/>
    <x v="23"/>
    <s v="Norðurland vestra"/>
    <x v="4"/>
    <x v="2"/>
    <s v="Sala utan svæðis - flj."/>
    <n v="2449"/>
    <n v="1.98369"/>
    <x v="2"/>
    <x v="1"/>
    <s v="Innanlands"/>
    <m/>
  </r>
  <r>
    <s v="Akureyri"/>
    <s v="Skagaströnd"/>
    <n v="545"/>
    <x v="23"/>
    <s v="Norðurland vestra"/>
    <x v="7"/>
    <x v="3"/>
    <s v="Sala utan svæðis - flj."/>
    <n v="17904"/>
    <n v="15.48696"/>
    <x v="2"/>
    <x v="0"/>
    <s v="Innanlands"/>
    <m/>
  </r>
  <r>
    <s v="Akureyri"/>
    <s v="Skagaströnd"/>
    <n v="545"/>
    <x v="23"/>
    <s v="Norðurland vestra"/>
    <x v="9"/>
    <x v="3"/>
    <s v="Sala utan svæðis - flj."/>
    <n v="55473"/>
    <n v="47.984144999999998"/>
    <x v="2"/>
    <x v="2"/>
    <s v="Innanlands"/>
    <m/>
  </r>
  <r>
    <s v="Akureyri"/>
    <s v="Skagaströnd"/>
    <n v="545"/>
    <x v="23"/>
    <s v="Norðurland vestra"/>
    <x v="10"/>
    <x v="3"/>
    <s v="Sala utan svæðis - flj."/>
    <n v="2243"/>
    <n v="1.9401949999999999"/>
    <x v="2"/>
    <x v="2"/>
    <s v="Innanlands"/>
    <m/>
  </r>
  <r>
    <s v="Reykjavík"/>
    <s v="Skagaströnd"/>
    <n v="545"/>
    <x v="23"/>
    <s v="Norðurland vestra"/>
    <x v="6"/>
    <x v="3"/>
    <s v="Sala utan svæðis - flj."/>
    <n v="163140"/>
    <n v="141.11610000000002"/>
    <x v="3"/>
    <x v="2"/>
    <s v="Innanlands"/>
    <m/>
  </r>
  <r>
    <s v="Sauðárkrókur"/>
    <s v="Skagaströnd"/>
    <n v="545"/>
    <x v="23"/>
    <s v="Norðurland vestra"/>
    <x v="6"/>
    <x v="3"/>
    <s v="Sala utan svæðis - flj."/>
    <n v="324403"/>
    <n v="280.60859499999998"/>
    <x v="3"/>
    <x v="2"/>
    <s v="Innanlands"/>
    <m/>
  </r>
  <r>
    <s v="Söludælur"/>
    <s v="Grindavík"/>
    <n v="240"/>
    <x v="7"/>
    <s v="Suðurnes"/>
    <x v="6"/>
    <x v="3"/>
    <s v="Sala innan svæðis - flj."/>
    <n v="186737"/>
    <n v="161.52750499999999"/>
    <x v="0"/>
    <x v="2"/>
    <s v="Innanlands"/>
    <s v="Einni færslu skipt í tvennt til að geta flokkað betur"/>
  </r>
  <r>
    <s v="Reykjavík"/>
    <s v="Keflavík"/>
    <n v="230"/>
    <x v="5"/>
    <s v="Suðurnes"/>
    <x v="6"/>
    <x v="3"/>
    <s v="Sala utan svæðis - flj."/>
    <n v="500000"/>
    <n v="432.5"/>
    <x v="7"/>
    <x v="2"/>
    <s v="Innanlands"/>
    <s v="Einni færslu skipt í tvennt til að geta flokkað betur"/>
  </r>
  <r>
    <s v="Reykjavík"/>
    <s v="Skagaströnd"/>
    <n v="545"/>
    <x v="23"/>
    <s v="Norðurland vestra"/>
    <x v="4"/>
    <x v="2"/>
    <s v="Sala utan svæðis - flj."/>
    <n v="5448"/>
    <n v="4.4128800000000004"/>
    <x v="2"/>
    <x v="1"/>
    <s v="Innanlands"/>
    <m/>
  </r>
  <r>
    <s v="Reykjavík"/>
    <s v="Skagaströnd"/>
    <n v="545"/>
    <x v="23"/>
    <s v="Norðurland vestra"/>
    <x v="7"/>
    <x v="3"/>
    <s v="Sala utan svæðis - flj."/>
    <n v="3967"/>
    <n v="3.4314550000000001"/>
    <x v="2"/>
    <x v="0"/>
    <s v="Innanlands"/>
    <m/>
  </r>
  <r>
    <s v="Reykjavík"/>
    <s v="Skagaströnd"/>
    <n v="545"/>
    <x v="23"/>
    <s v="Norðurland vestra"/>
    <x v="8"/>
    <x v="3"/>
    <s v="Sala utan svæðis - flj."/>
    <n v="2235561"/>
    <n v="1933.7602649999999"/>
    <x v="2"/>
    <x v="2"/>
    <s v="Innanlands"/>
    <m/>
  </r>
  <r>
    <s v="Reykjavík"/>
    <s v="Skagaströnd"/>
    <n v="545"/>
    <x v="23"/>
    <s v="Norðurland vestra"/>
    <x v="9"/>
    <x v="3"/>
    <s v="Sala utan svæðis - flj."/>
    <n v="56910"/>
    <n v="49.227150000000002"/>
    <x v="2"/>
    <x v="2"/>
    <s v="Innanlands"/>
    <m/>
  </r>
  <r>
    <s v="Reykjavík"/>
    <s v="Skagaströnd"/>
    <n v="545"/>
    <x v="23"/>
    <s v="Norðurland vestra"/>
    <x v="10"/>
    <x v="3"/>
    <s v="Sala utan svæðis - flj."/>
    <n v="440423"/>
    <n v="380.96589500000005"/>
    <x v="2"/>
    <x v="2"/>
    <s v="Innanlands"/>
    <m/>
  </r>
  <r>
    <s v="Sauðárkrókur"/>
    <s v="Skagaströnd"/>
    <n v="545"/>
    <x v="23"/>
    <s v="Norðurland vestra"/>
    <x v="7"/>
    <x v="3"/>
    <s v="Sala utan svæðis - flj."/>
    <n v="13917"/>
    <n v="12.038205"/>
    <x v="2"/>
    <x v="0"/>
    <s v="Innanlands"/>
    <m/>
  </r>
  <r>
    <s v="Sauðárkrókur"/>
    <s v="Skagaströnd"/>
    <n v="545"/>
    <x v="23"/>
    <s v="Norðurland vestra"/>
    <x v="9"/>
    <x v="3"/>
    <s v="Sala utan svæðis - flj."/>
    <n v="21443"/>
    <n v="18.548195"/>
    <x v="2"/>
    <x v="2"/>
    <s v="Innanlands"/>
    <m/>
  </r>
  <r>
    <s v="Sauðárkrókur"/>
    <s v="Skagaströnd"/>
    <n v="545"/>
    <x v="23"/>
    <s v="Norðurland vestra"/>
    <x v="10"/>
    <x v="3"/>
    <s v="Sala utan svæðis - flj."/>
    <n v="282757"/>
    <n v="244.58480499999999"/>
    <x v="2"/>
    <x v="2"/>
    <s v="Innanlands"/>
    <m/>
  </r>
  <r>
    <s v="Akureyri"/>
    <s v="Skagaströnd"/>
    <n v="545"/>
    <x v="23"/>
    <s v="Norðurland vestra"/>
    <x v="6"/>
    <x v="3"/>
    <s v="Sala utan svæðis - flj."/>
    <n v="5304"/>
    <n v="4.5879599999999998"/>
    <x v="0"/>
    <x v="2"/>
    <s v="Innanlands"/>
    <m/>
  </r>
  <r>
    <s v="Söludælur"/>
    <s v="Skagaströnd"/>
    <n v="545"/>
    <x v="23"/>
    <s v="Norðurland vestra"/>
    <x v="1"/>
    <x v="0"/>
    <s v="Sala innan svæðis - flj."/>
    <n v="155550"/>
    <n v="116.66249999999999"/>
    <x v="2"/>
    <x v="0"/>
    <s v="Innanlands"/>
    <m/>
  </r>
  <r>
    <s v="Söludælur"/>
    <s v="Skagaströnd"/>
    <n v="545"/>
    <x v="23"/>
    <s v="Norðurland vestra"/>
    <x v="7"/>
    <x v="3"/>
    <s v="Sala innan svæðis - flj."/>
    <n v="105609"/>
    <n v="91.351785000000007"/>
    <x v="2"/>
    <x v="0"/>
    <s v="Innanlands"/>
    <m/>
  </r>
  <r>
    <s v="Söludælur"/>
    <s v="Skagaströnd"/>
    <n v="545"/>
    <x v="23"/>
    <s v="Norðurland vestra"/>
    <x v="7"/>
    <x v="3"/>
    <s v="Sala innan svæðis - flj."/>
    <n v="1987"/>
    <n v="1.7187549999999998"/>
    <x v="2"/>
    <x v="0"/>
    <s v="Innanlands"/>
    <m/>
  </r>
  <r>
    <s v="Akureyri"/>
    <s v="Skagaströnd"/>
    <n v="545"/>
    <x v="23"/>
    <s v="Norðurland vestra"/>
    <x v="7"/>
    <x v="3"/>
    <s v="Sala utan svæðis - flj."/>
    <n v="14034"/>
    <n v="12.13941"/>
    <x v="1"/>
    <x v="0"/>
    <s v="Innanlands"/>
    <m/>
  </r>
  <r>
    <s v="Akureyri"/>
    <s v="Skagaströnd"/>
    <n v="545"/>
    <x v="23"/>
    <s v="Norðurland vestra"/>
    <x v="9"/>
    <x v="3"/>
    <s v="Sala utan svæðis - flj."/>
    <n v="60488"/>
    <n v="52.322120000000005"/>
    <x v="1"/>
    <x v="2"/>
    <s v="Innanlands"/>
    <m/>
  </r>
  <r>
    <s v="Reykjavík"/>
    <s v="Skagaströnd"/>
    <n v="545"/>
    <x v="23"/>
    <s v="Norðurland vestra"/>
    <x v="6"/>
    <x v="3"/>
    <s v="Sala utan svæðis - flj."/>
    <n v="188821"/>
    <n v="163.33016500000002"/>
    <x v="0"/>
    <x v="2"/>
    <s v="Innanlands"/>
    <m/>
  </r>
  <r>
    <s v="Sauðárkrókur"/>
    <s v="Skagaströnd"/>
    <n v="545"/>
    <x v="23"/>
    <s v="Norðurland vestra"/>
    <x v="6"/>
    <x v="3"/>
    <s v="Sala utan svæðis - flj."/>
    <n v="406242"/>
    <n v="351.39933000000002"/>
    <x v="0"/>
    <x v="2"/>
    <s v="Innanlands"/>
    <m/>
  </r>
  <r>
    <s v="Reykjavík"/>
    <s v="Skagaströnd"/>
    <n v="545"/>
    <x v="23"/>
    <s v="Norðurland vestra"/>
    <x v="8"/>
    <x v="3"/>
    <s v="Sala utan svæðis - flj."/>
    <n v="2060733"/>
    <n v="1782.5340449999999"/>
    <x v="1"/>
    <x v="2"/>
    <s v="Innanlands"/>
    <m/>
  </r>
  <r>
    <s v="Reykjavík"/>
    <s v="Skagaströnd"/>
    <n v="545"/>
    <x v="23"/>
    <s v="Norðurland vestra"/>
    <x v="9"/>
    <x v="3"/>
    <s v="Sala utan svæðis - flj."/>
    <n v="37970"/>
    <n v="32.844050000000003"/>
    <x v="1"/>
    <x v="2"/>
    <s v="Innanlands"/>
    <m/>
  </r>
  <r>
    <s v="Reykjavík"/>
    <s v="Skagaströnd"/>
    <n v="545"/>
    <x v="23"/>
    <s v="Norðurland vestra"/>
    <x v="10"/>
    <x v="3"/>
    <s v="Sala utan svæðis - flj."/>
    <n v="338053"/>
    <n v="292.41584499999999"/>
    <x v="1"/>
    <x v="2"/>
    <s v="Innanlands"/>
    <m/>
  </r>
  <r>
    <s v="Reykjavík"/>
    <s v="Keflavík"/>
    <n v="230"/>
    <x v="5"/>
    <s v="Suðurnes"/>
    <x v="6"/>
    <x v="3"/>
    <s v="Sala utan svæðis - flj."/>
    <n v="1228785"/>
    <n v="1062.8990249999999"/>
    <x v="7"/>
    <x v="3"/>
    <s v="Innanlands"/>
    <s v="Einni færslu skipt í tvennt til að geta flokkað betur"/>
  </r>
  <r>
    <s v="Skagaströnd"/>
    <s v="Skagaströnd"/>
    <n v="545"/>
    <x v="23"/>
    <s v="Norðurland vestra"/>
    <x v="6"/>
    <x v="3"/>
    <s v="Sala innan svæðis - flj."/>
    <n v="40311"/>
    <n v="34.869014999999997"/>
    <x v="0"/>
    <x v="2"/>
    <s v="Innanlands"/>
    <m/>
  </r>
  <r>
    <s v="Sauðárkrókur"/>
    <s v="Skagaströnd"/>
    <n v="545"/>
    <x v="23"/>
    <s v="Norðurland vestra"/>
    <x v="7"/>
    <x v="3"/>
    <s v="Sala utan svæðis - flj."/>
    <n v="123918"/>
    <n v="107.18906999999999"/>
    <x v="1"/>
    <x v="0"/>
    <s v="Innanlands"/>
    <m/>
  </r>
  <r>
    <s v="Sauðárkrókur"/>
    <s v="Skagaströnd"/>
    <n v="545"/>
    <x v="23"/>
    <s v="Norðurland vestra"/>
    <x v="9"/>
    <x v="3"/>
    <s v="Sala utan svæðis - flj."/>
    <n v="464321"/>
    <n v="401.63766499999997"/>
    <x v="1"/>
    <x v="2"/>
    <s v="Innanlands"/>
    <m/>
  </r>
  <r>
    <s v="Skagaströnd"/>
    <s v="Skagaströnd"/>
    <n v="545"/>
    <x v="23"/>
    <s v="Norðurland vestra"/>
    <x v="7"/>
    <x v="3"/>
    <s v="Sala innan svæðis - flj."/>
    <n v="121"/>
    <n v="0.10466499999999999"/>
    <x v="1"/>
    <x v="0"/>
    <s v="Innanlands"/>
    <m/>
  </r>
  <r>
    <s v="Söludælur"/>
    <s v="Skagaströnd"/>
    <n v="545"/>
    <x v="23"/>
    <s v="Norðurland vestra"/>
    <x v="1"/>
    <x v="0"/>
    <s v="Sala innan svæðis - flj."/>
    <n v="149077"/>
    <n v="111.80775"/>
    <x v="1"/>
    <x v="0"/>
    <s v="Innanlands"/>
    <m/>
  </r>
  <r>
    <s v="Söludælur"/>
    <s v="Skagaströnd"/>
    <n v="545"/>
    <x v="23"/>
    <s v="Norðurland vestra"/>
    <x v="7"/>
    <x v="3"/>
    <s v="Sala innan svæðis - flj."/>
    <n v="113416"/>
    <n v="98.104839999999996"/>
    <x v="1"/>
    <x v="0"/>
    <s v="Innanlands"/>
    <m/>
  </r>
  <r>
    <s v="Söludælur"/>
    <s v="Skagaströnd"/>
    <n v="545"/>
    <x v="23"/>
    <s v="Norðurland vestra"/>
    <x v="7"/>
    <x v="3"/>
    <s v="Sala innan svæðis - flj."/>
    <n v="153730"/>
    <n v="132.97645"/>
    <x v="1"/>
    <x v="0"/>
    <s v="Innanlands"/>
    <m/>
  </r>
  <r>
    <s v="Söludælur"/>
    <s v="Sauðárkrókur"/>
    <n v="550"/>
    <x v="24"/>
    <s v="Norðurland vestra"/>
    <x v="1"/>
    <x v="0"/>
    <s v="Sala innan svæðis - flj."/>
    <n v="668133"/>
    <n v="501.09974999999997"/>
    <x v="0"/>
    <x v="0"/>
    <s v="Innanlands"/>
    <m/>
  </r>
  <r>
    <s v="Söludælur"/>
    <s v="Sauðárkrókur"/>
    <n v="550"/>
    <x v="24"/>
    <s v="Norðurland vestra"/>
    <x v="0"/>
    <x v="0"/>
    <s v="Sala innan svæðis - flj."/>
    <n v="499845"/>
    <n v="374.88375000000002"/>
    <x v="0"/>
    <x v="0"/>
    <s v="Innanlands"/>
    <m/>
  </r>
  <r>
    <s v="Söludælur"/>
    <s v="Sauðárkróksflugvöllur"/>
    <n v="550"/>
    <x v="24"/>
    <s v="Norðurland vestra"/>
    <x v="4"/>
    <x v="2"/>
    <s v="Sala innan svæðis - flj."/>
    <n v="4234"/>
    <n v="3.4295400000000003"/>
    <x v="0"/>
    <x v="1"/>
    <s v="Innanlands"/>
    <m/>
  </r>
  <r>
    <s v="Sauðárkrókur"/>
    <s v="Sauðárkrókur"/>
    <n v="550"/>
    <x v="24"/>
    <s v="Norðurland vestra"/>
    <x v="7"/>
    <x v="3"/>
    <s v="Sala ekki flutningsjöfnuð"/>
    <n v="1522"/>
    <n v="1.31653"/>
    <x v="1"/>
    <x v="0"/>
    <s v="Millilanda"/>
    <m/>
  </r>
  <r>
    <s v="Akureyri"/>
    <s v="Sauðárkrókur"/>
    <n v="550"/>
    <x v="24"/>
    <s v="Norðurland vestra"/>
    <x v="10"/>
    <x v="3"/>
    <s v="Sala utan svæðis - flj."/>
    <n v="134827"/>
    <n v="116.625355"/>
    <x v="0"/>
    <x v="2"/>
    <s v="Innanlands"/>
    <m/>
  </r>
  <r>
    <s v="Söludælur"/>
    <s v="Sauðárkrókur"/>
    <n v="550"/>
    <x v="24"/>
    <s v="Norðurland vestra"/>
    <x v="6"/>
    <x v="3"/>
    <s v="Sala innan svæðis - flj."/>
    <n v="24401"/>
    <n v="21.106865000000003"/>
    <x v="1"/>
    <x v="3"/>
    <s v="Innanlands"/>
    <m/>
  </r>
  <r>
    <s v="Akureyri"/>
    <s v="Sauðárkrókur"/>
    <n v="550"/>
    <x v="24"/>
    <s v="Norðurland vestra"/>
    <x v="6"/>
    <x v="3"/>
    <s v="Sala utan svæðis - flj."/>
    <n v="227894"/>
    <n v="197.12831"/>
    <x v="1"/>
    <x v="3"/>
    <s v="Innanlands"/>
    <m/>
  </r>
  <r>
    <s v="Sauðárkrókur"/>
    <s v="Sauðárkrókur"/>
    <n v="550"/>
    <x v="24"/>
    <s v="Norðurland vestra"/>
    <x v="6"/>
    <x v="3"/>
    <s v="Sala ekki flutningsjöfnuð"/>
    <n v="107"/>
    <n v="9.2554999999999998E-2"/>
    <x v="1"/>
    <x v="3"/>
    <s v="Millilanda"/>
    <m/>
  </r>
  <r>
    <s v="Hvammstangi"/>
    <s v="Sauðárkrókur"/>
    <n v="550"/>
    <x v="24"/>
    <s v="Norðurland vestra"/>
    <x v="6"/>
    <x v="3"/>
    <s v="Sala utan svæðis - flj."/>
    <n v="1866"/>
    <n v="1.61409"/>
    <x v="1"/>
    <x v="3"/>
    <s v="Innanlands"/>
    <m/>
  </r>
  <r>
    <s v="Reykjavík"/>
    <s v="Sauðárkrókur"/>
    <n v="550"/>
    <x v="24"/>
    <s v="Norðurland vestra"/>
    <x v="10"/>
    <x v="3"/>
    <s v="Sala utan svæðis - flj."/>
    <n v="3045"/>
    <n v="2.6339250000000001"/>
    <x v="0"/>
    <x v="2"/>
    <s v="Innanlands"/>
    <m/>
  </r>
  <r>
    <s v="Akureyri"/>
    <s v="Sauðárkrókur"/>
    <n v="550"/>
    <x v="24"/>
    <s v="Norðurland vestra"/>
    <x v="7"/>
    <x v="3"/>
    <s v="Sala utan svæðis - flj."/>
    <n v="30866"/>
    <n v="26.699090000000002"/>
    <x v="1"/>
    <x v="0"/>
    <s v="Innanlands"/>
    <m/>
  </r>
  <r>
    <s v="Sauðárkrókur"/>
    <s v="Sauðárkrókur"/>
    <n v="550"/>
    <x v="24"/>
    <s v="Norðurland vestra"/>
    <x v="8"/>
    <x v="3"/>
    <s v="Sala innan svæðis - flj."/>
    <n v="5739808"/>
    <n v="4964.9339199999995"/>
    <x v="0"/>
    <x v="2"/>
    <s v="Innanlands"/>
    <m/>
  </r>
  <r>
    <s v="Sauðárkrókur"/>
    <s v="Sauðárkrókur"/>
    <n v="550"/>
    <x v="24"/>
    <s v="Norðurland vestra"/>
    <x v="9"/>
    <x v="3"/>
    <s v="Sala innan svæðis - flj."/>
    <n v="995554"/>
    <n v="861.15420999999992"/>
    <x v="0"/>
    <x v="2"/>
    <s v="Innanlands"/>
    <m/>
  </r>
  <r>
    <s v="Sauðárkrókur"/>
    <s v="Sauðárkrókur"/>
    <n v="550"/>
    <x v="24"/>
    <s v="Norðurland vestra"/>
    <x v="10"/>
    <x v="3"/>
    <s v="Sala innan svæðis - flj."/>
    <n v="799853"/>
    <n v="691.87284499999998"/>
    <x v="0"/>
    <x v="2"/>
    <s v="Innanlands"/>
    <m/>
  </r>
  <r>
    <s v="Sauðárkrókur"/>
    <s v="Sauðárkrókur"/>
    <n v="550"/>
    <x v="24"/>
    <s v="Norðurland vestra"/>
    <x v="6"/>
    <x v="3"/>
    <s v="Sala innan svæðis - flj."/>
    <n v="279949"/>
    <n v="242.15588500000001"/>
    <x v="1"/>
    <x v="3"/>
    <s v="Innanlands"/>
    <m/>
  </r>
  <r>
    <s v="Söludælur"/>
    <s v="Sauðárkrókur"/>
    <n v="550"/>
    <x v="24"/>
    <s v="Norðurland vestra"/>
    <x v="6"/>
    <x v="3"/>
    <s v="Sala innan svæðis - flj."/>
    <n v="35473"/>
    <n v="30.684145000000001"/>
    <x v="2"/>
    <x v="3"/>
    <s v="Innanlands"/>
    <m/>
  </r>
  <r>
    <s v="Söludælur"/>
    <s v="Sauðárkrókur"/>
    <n v="550"/>
    <x v="24"/>
    <s v="Norðurland vestra"/>
    <x v="7"/>
    <x v="3"/>
    <s v="Sala innan svæðis - flj."/>
    <n v="1925854"/>
    <n v="1665.8637099999999"/>
    <x v="0"/>
    <x v="0"/>
    <s v="Innanlands"/>
    <m/>
  </r>
  <r>
    <s v="Sauðárkrókur"/>
    <s v="Sauðárkrókur"/>
    <n v="550"/>
    <x v="24"/>
    <s v="Norðurland vestra"/>
    <x v="12"/>
    <x v="4"/>
    <s v="Sala innan svæðis - flj."/>
    <n v="0"/>
    <n v="0"/>
    <x v="0"/>
    <x v="2"/>
    <s v="Innanlands"/>
    <m/>
  </r>
  <r>
    <s v="Akureyri"/>
    <s v="Sauðárkrókur"/>
    <n v="550"/>
    <x v="24"/>
    <s v="Norðurland vestra"/>
    <x v="6"/>
    <x v="3"/>
    <s v="Sala utan svæðis - flj."/>
    <n v="212028"/>
    <n v="183.40422000000001"/>
    <x v="2"/>
    <x v="3"/>
    <s v="Innanlands"/>
    <m/>
  </r>
  <r>
    <s v="Sauðárkrókur"/>
    <s v="Sauðárkrókur"/>
    <n v="550"/>
    <x v="24"/>
    <s v="Norðurland vestra"/>
    <x v="7"/>
    <x v="3"/>
    <s v="Sala innan svæðis - flj."/>
    <n v="1314529"/>
    <n v="1137.067585"/>
    <x v="1"/>
    <x v="0"/>
    <s v="Innanlands"/>
    <m/>
  </r>
  <r>
    <s v="Akureyri"/>
    <s v="Sauðárkrókur"/>
    <n v="550"/>
    <x v="24"/>
    <s v="Norðurland vestra"/>
    <x v="9"/>
    <x v="3"/>
    <s v="Sala utan svæðis - flj."/>
    <n v="411262"/>
    <n v="355.74162999999999"/>
    <x v="3"/>
    <x v="2"/>
    <s v="Innanlands"/>
    <m/>
  </r>
  <r>
    <s v="Akureyri"/>
    <s v="Sauðárkrókur"/>
    <n v="550"/>
    <x v="24"/>
    <s v="Norðurland vestra"/>
    <x v="10"/>
    <x v="3"/>
    <s v="Sala utan svæðis - flj."/>
    <n v="100206"/>
    <n v="86.678190000000001"/>
    <x v="3"/>
    <x v="2"/>
    <s v="Innanlands"/>
    <m/>
  </r>
  <r>
    <s v="Eskifjörður"/>
    <s v="Sauðárkrókur"/>
    <n v="550"/>
    <x v="24"/>
    <s v="Norðurland vestra"/>
    <x v="9"/>
    <x v="3"/>
    <s v="Sala utan svæðis - flj."/>
    <n v="24681"/>
    <n v="21.349065"/>
    <x v="3"/>
    <x v="2"/>
    <s v="Innanlands"/>
    <m/>
  </r>
  <r>
    <s v="Eskifjörður"/>
    <s v="Sauðárkrókur"/>
    <n v="550"/>
    <x v="24"/>
    <s v="Norðurland vestra"/>
    <x v="10"/>
    <x v="3"/>
    <s v="Sala utan svæðis - flj."/>
    <n v="4041"/>
    <n v="3.4954650000000003"/>
    <x v="3"/>
    <x v="2"/>
    <s v="Innanlands"/>
    <m/>
  </r>
  <r>
    <s v="Akureyri"/>
    <s v="Varmahlíð"/>
    <n v="560"/>
    <x v="24"/>
    <s v="Norðurland vestra"/>
    <x v="7"/>
    <x v="3"/>
    <s v="Sala utan svæðis - flj."/>
    <n v="10959"/>
    <n v="9.4795350000000003"/>
    <x v="1"/>
    <x v="0"/>
    <s v="Innanlands"/>
    <m/>
  </r>
  <r>
    <s v="Sauðárkrókur"/>
    <s v="Sauðárkrókur"/>
    <n v="550"/>
    <x v="24"/>
    <s v="Norðurland vestra"/>
    <x v="8"/>
    <x v="3"/>
    <s v="Sala ekki flutningsjöfnuð"/>
    <n v="27035"/>
    <n v="23.385275"/>
    <x v="1"/>
    <x v="2"/>
    <s v="Millilanda"/>
    <m/>
  </r>
  <r>
    <s v="Sauðárkrókur"/>
    <s v="Sauðárkrókur"/>
    <n v="550"/>
    <x v="24"/>
    <s v="Norðurland vestra"/>
    <x v="10"/>
    <x v="3"/>
    <s v="Sala ekki flutningsjöfnuð"/>
    <n v="35998"/>
    <n v="31.138270000000002"/>
    <x v="1"/>
    <x v="2"/>
    <s v="Millilanda"/>
    <m/>
  </r>
  <r>
    <s v="Reykjavík"/>
    <s v="Varmahlíð"/>
    <n v="560"/>
    <x v="24"/>
    <s v="Norðurland vestra"/>
    <x v="7"/>
    <x v="3"/>
    <s v="Sala utan svæðis - flj."/>
    <n v="493266"/>
    <n v="426.67508999999995"/>
    <x v="1"/>
    <x v="3"/>
    <s v="Innanlands"/>
    <m/>
  </r>
  <r>
    <s v="Sauðárkrókur"/>
    <s v="Sauðárkrókur"/>
    <n v="550"/>
    <x v="24"/>
    <s v="Norðurland vestra"/>
    <x v="6"/>
    <x v="3"/>
    <s v="Sala innan svæðis - flj."/>
    <n v="328464"/>
    <n v="284.12135999999998"/>
    <x v="2"/>
    <x v="3"/>
    <s v="Innanlands"/>
    <m/>
  </r>
  <r>
    <s v="Sauðárkrókur"/>
    <s v="Varmahlíð"/>
    <n v="560"/>
    <x v="24"/>
    <s v="Norðurland vestra"/>
    <x v="7"/>
    <x v="3"/>
    <s v="Sala utan svæðis - flj."/>
    <n v="61021"/>
    <n v="52.783165000000004"/>
    <x v="1"/>
    <x v="3"/>
    <s v="Innanlands"/>
    <m/>
  </r>
  <r>
    <s v="Sauðárkrókur"/>
    <s v="Sauðárkrókur"/>
    <n v="550"/>
    <x v="24"/>
    <s v="Norðurland vestra"/>
    <x v="8"/>
    <x v="3"/>
    <s v="Sala innan svæðis - flj."/>
    <n v="3235601"/>
    <n v="2798.7948649999998"/>
    <x v="3"/>
    <x v="2"/>
    <s v="Innanlands"/>
    <m/>
  </r>
  <r>
    <s v="Sauðárkrókur"/>
    <s v="Sauðárkrókur"/>
    <n v="550"/>
    <x v="24"/>
    <s v="Norðurland vestra"/>
    <x v="12"/>
    <x v="4"/>
    <s v="Sala innan svæðis - flj."/>
    <n v="0"/>
    <n v="0"/>
    <x v="3"/>
    <x v="2"/>
    <s v="Innanlands"/>
    <m/>
  </r>
  <r>
    <s v="Sauðárkrókur"/>
    <s v="Sauðárkrókur"/>
    <n v="550"/>
    <x v="24"/>
    <s v="Norðurland vestra"/>
    <x v="9"/>
    <x v="3"/>
    <s v="Sala innan svæðis - flj."/>
    <n v="3586112"/>
    <n v="3101.9868799999999"/>
    <x v="3"/>
    <x v="2"/>
    <s v="Innanlands"/>
    <m/>
  </r>
  <r>
    <s v="Sauðárkrókur"/>
    <s v="Sauðárkrókur"/>
    <n v="550"/>
    <x v="24"/>
    <s v="Norðurland vestra"/>
    <x v="10"/>
    <x v="3"/>
    <s v="Sala innan svæðis - flj."/>
    <n v="794760"/>
    <n v="687.4674"/>
    <x v="3"/>
    <x v="2"/>
    <s v="Innanlands"/>
    <m/>
  </r>
  <r>
    <s v="Söludælur"/>
    <s v="Sauðárkróksflugvöllur"/>
    <n v="550"/>
    <x v="24"/>
    <s v="Norðurland vestra"/>
    <x v="4"/>
    <x v="2"/>
    <s v="Sala innan svæðis - flj."/>
    <n v="11081"/>
    <n v="8.9756100000000014"/>
    <x v="3"/>
    <x v="1"/>
    <s v="Innanlands"/>
    <m/>
  </r>
  <r>
    <s v="Söludælur"/>
    <s v="Sauðárkrókur"/>
    <n v="550"/>
    <x v="24"/>
    <s v="Norðurland vestra"/>
    <x v="1"/>
    <x v="0"/>
    <s v="Sala innan svæðis - flj."/>
    <n v="672932"/>
    <n v="504.69900000000001"/>
    <x v="3"/>
    <x v="0"/>
    <s v="Innanlands"/>
    <m/>
  </r>
  <r>
    <s v="Söludælur"/>
    <s v="Sauðárkrókur"/>
    <n v="550"/>
    <x v="24"/>
    <s v="Norðurland vestra"/>
    <x v="0"/>
    <x v="0"/>
    <s v="Sala innan svæðis - flj."/>
    <n v="644603"/>
    <n v="483.45224999999999"/>
    <x v="3"/>
    <x v="0"/>
    <s v="Innanlands"/>
    <m/>
  </r>
  <r>
    <s v="Söludælur"/>
    <s v="Sauðárkrókur"/>
    <n v="550"/>
    <x v="24"/>
    <s v="Norðurland vestra"/>
    <x v="7"/>
    <x v="3"/>
    <s v="Sala innan svæðis - flj."/>
    <n v="2014223"/>
    <n v="1742.302895"/>
    <x v="3"/>
    <x v="0"/>
    <s v="Innanlands"/>
    <m/>
  </r>
  <r>
    <s v="Söludælur"/>
    <s v="Sauðárkrókur"/>
    <n v="550"/>
    <x v="24"/>
    <s v="Norðurland vestra"/>
    <x v="6"/>
    <x v="3"/>
    <s v="Sala innan svæðis - flj."/>
    <n v="41763"/>
    <n v="36.124995000000006"/>
    <x v="4"/>
    <x v="3"/>
    <s v="Innanlands"/>
    <m/>
  </r>
  <r>
    <s v="Akureyri"/>
    <s v="Sauðárkrókur"/>
    <n v="550"/>
    <x v="24"/>
    <s v="Norðurland vestra"/>
    <x v="6"/>
    <x v="3"/>
    <s v="Sala utan svæðis - flj."/>
    <n v="236503"/>
    <n v="204.575095"/>
    <x v="4"/>
    <x v="3"/>
    <s v="Innanlands"/>
    <m/>
  </r>
  <r>
    <s v="Reykjavík"/>
    <s v="Hofsós"/>
    <n v="565"/>
    <x v="24"/>
    <s v="Norðurland vestra"/>
    <x v="7"/>
    <x v="3"/>
    <s v="Sala utan svæðis - flj."/>
    <n v="48561"/>
    <n v="42.005265000000001"/>
    <x v="1"/>
    <x v="0"/>
    <s v="Innanlands"/>
    <m/>
  </r>
  <r>
    <s v="Akureyri"/>
    <s v="Sauðárkrókur"/>
    <n v="550"/>
    <x v="24"/>
    <s v="Norðurland vestra"/>
    <x v="9"/>
    <x v="3"/>
    <s v="Sala utan svæðis - flj."/>
    <n v="1119792"/>
    <n v="968.62007999999992"/>
    <x v="5"/>
    <x v="2"/>
    <s v="Innanlands"/>
    <m/>
  </r>
  <r>
    <s v="Akureyri"/>
    <s v="Sauðárkrókur"/>
    <n v="550"/>
    <x v="24"/>
    <s v="Norðurland vestra"/>
    <x v="10"/>
    <x v="3"/>
    <s v="Sala utan svæðis - flj."/>
    <n v="158787"/>
    <n v="137.35075499999999"/>
    <x v="5"/>
    <x v="2"/>
    <s v="Innanlands"/>
    <m/>
  </r>
  <r>
    <s v="Söludælur"/>
    <s v="Sauðárkrókur"/>
    <n v="550"/>
    <x v="24"/>
    <s v="Norðurland vestra"/>
    <x v="7"/>
    <x v="3"/>
    <s v="Sala ekki flutningsjöfnuð"/>
    <n v="0"/>
    <n v="0"/>
    <x v="1"/>
    <x v="0"/>
    <s v="Millilanda"/>
    <m/>
  </r>
  <r>
    <s v="Sauðárkrókur"/>
    <s v="Sauðárkrókur"/>
    <n v="550"/>
    <x v="24"/>
    <s v="Norðurland vestra"/>
    <x v="6"/>
    <x v="3"/>
    <s v="Sala innan svæðis - flj."/>
    <n v="365232"/>
    <n v="315.92568"/>
    <x v="4"/>
    <x v="3"/>
    <s v="Innanlands"/>
    <m/>
  </r>
  <r>
    <s v="Sauðárkrókur"/>
    <s v="Hofsós"/>
    <n v="565"/>
    <x v="24"/>
    <s v="Norðurland vestra"/>
    <x v="7"/>
    <x v="3"/>
    <s v="Sala utan svæðis - flj."/>
    <n v="10344"/>
    <n v="8.9475599999999993"/>
    <x v="1"/>
    <x v="0"/>
    <s v="Innanlands"/>
    <m/>
  </r>
  <r>
    <s v="Sauðárkrókur"/>
    <s v="Sauðárkrókur"/>
    <n v="550"/>
    <x v="24"/>
    <s v="Norðurland vestra"/>
    <x v="12"/>
    <x v="4"/>
    <s v="Sala innan svæðis - flj."/>
    <n v="846510"/>
    <n v="737.31020999999998"/>
    <x v="5"/>
    <x v="2"/>
    <s v="Innanlands"/>
    <m/>
  </r>
  <r>
    <s v="Sauðárkrókur"/>
    <s v="Sauðárkrókur"/>
    <n v="550"/>
    <x v="24"/>
    <s v="Norðurland vestra"/>
    <x v="12"/>
    <x v="4"/>
    <s v="Sala utan svæðis - flj."/>
    <n v="166230"/>
    <n v="144.78632999999999"/>
    <x v="5"/>
    <x v="2"/>
    <s v="Innanlands"/>
    <m/>
  </r>
  <r>
    <s v="Sauðárkrókur"/>
    <s v="Sauðárkrókur"/>
    <n v="550"/>
    <x v="24"/>
    <s v="Norðurland vestra"/>
    <x v="9"/>
    <x v="3"/>
    <s v="Sala innan svæðis - flj."/>
    <n v="1369249"/>
    <n v="1184.4003849999999"/>
    <x v="5"/>
    <x v="2"/>
    <s v="Innanlands"/>
    <m/>
  </r>
  <r>
    <s v="Sauðárkrókur"/>
    <s v="Sauðárkrókur"/>
    <n v="550"/>
    <x v="24"/>
    <s v="Norðurland vestra"/>
    <x v="10"/>
    <x v="3"/>
    <s v="Sala innan svæðis - flj."/>
    <n v="762543"/>
    <n v="659.599695"/>
    <x v="5"/>
    <x v="2"/>
    <s v="Innanlands"/>
    <m/>
  </r>
  <r>
    <s v="Sauðárkrókur"/>
    <s v="Sauðárkrókur"/>
    <n v="550"/>
    <x v="24"/>
    <s v="Norðurland vestra"/>
    <x v="11"/>
    <x v="4"/>
    <s v="Sala innan svæðis - flj."/>
    <n v="1166336"/>
    <n v="1166.336"/>
    <x v="5"/>
    <x v="2"/>
    <s v="Innanlands"/>
    <m/>
  </r>
  <r>
    <s v="Söludælur"/>
    <s v="Sauðárkrókur"/>
    <n v="550"/>
    <x v="24"/>
    <s v="Norðurland vestra"/>
    <x v="6"/>
    <x v="3"/>
    <s v="Sala innan svæðis - flj."/>
    <n v="45026"/>
    <n v="38.947489999999995"/>
    <x v="6"/>
    <x v="3"/>
    <s v="Innanlands"/>
    <m/>
  </r>
  <r>
    <s v="Söludælur"/>
    <s v="Sauðárkróksflugvöllur"/>
    <n v="550"/>
    <x v="24"/>
    <s v="Norðurland vestra"/>
    <x v="4"/>
    <x v="2"/>
    <s v="Sala innan svæðis - flj."/>
    <n v="3404"/>
    <n v="2.7572400000000004"/>
    <x v="5"/>
    <x v="1"/>
    <s v="Innanlands"/>
    <m/>
  </r>
  <r>
    <s v="Söludælur"/>
    <s v="Sauðárkrókur"/>
    <n v="550"/>
    <x v="24"/>
    <s v="Norðurland vestra"/>
    <x v="1"/>
    <x v="0"/>
    <s v="Sala innan svæðis - flj."/>
    <n v="923659"/>
    <n v="692.74424999999997"/>
    <x v="5"/>
    <x v="0"/>
    <s v="Innanlands"/>
    <m/>
  </r>
  <r>
    <s v="Söludælur"/>
    <s v="Sauðárkrókur"/>
    <n v="550"/>
    <x v="24"/>
    <s v="Norðurland vestra"/>
    <x v="0"/>
    <x v="0"/>
    <s v="Sala innan svæðis - flj."/>
    <n v="451072"/>
    <n v="338.30399999999997"/>
    <x v="5"/>
    <x v="0"/>
    <s v="Innanlands"/>
    <m/>
  </r>
  <r>
    <s v="Söludælur"/>
    <s v="Sauðárkrókur"/>
    <n v="550"/>
    <x v="24"/>
    <s v="Norðurland vestra"/>
    <x v="7"/>
    <x v="3"/>
    <s v="Sala innan svæðis - flj."/>
    <n v="1993307"/>
    <n v="1724.2105549999999"/>
    <x v="5"/>
    <x v="0"/>
    <s v="Innanlands"/>
    <m/>
  </r>
  <r>
    <s v="Akureyri"/>
    <s v="Sauðárkrókur"/>
    <n v="550"/>
    <x v="24"/>
    <s v="Norðurland vestra"/>
    <x v="6"/>
    <x v="3"/>
    <s v="Sala utan svæðis - flj."/>
    <n v="220910"/>
    <n v="191.08715000000001"/>
    <x v="6"/>
    <x v="3"/>
    <s v="Innanlands"/>
    <m/>
  </r>
  <r>
    <s v="Akureyri"/>
    <s v="Ketilás"/>
    <n v="570"/>
    <x v="24"/>
    <s v="Norðurland vestra"/>
    <x v="7"/>
    <x v="3"/>
    <s v="Sala utan svæðis - flj."/>
    <n v="1904"/>
    <n v="1.64696"/>
    <x v="1"/>
    <x v="0"/>
    <s v="Innanlands"/>
    <m/>
  </r>
  <r>
    <s v="Akureyri"/>
    <s v="Sauðárkrókur"/>
    <n v="550"/>
    <x v="24"/>
    <s v="Norðurland vestra"/>
    <x v="9"/>
    <x v="3"/>
    <s v="Sala utan svæðis - flj."/>
    <n v="622967"/>
    <n v="538.86645499999997"/>
    <x v="7"/>
    <x v="2"/>
    <s v="Innanlands"/>
    <m/>
  </r>
  <r>
    <s v="Akureyri"/>
    <s v="Sauðárkrókur"/>
    <n v="550"/>
    <x v="24"/>
    <s v="Norðurland vestra"/>
    <x v="10"/>
    <x v="3"/>
    <s v="Sala utan svæðis - flj."/>
    <n v="106644"/>
    <n v="92.247060000000005"/>
    <x v="7"/>
    <x v="2"/>
    <s v="Innanlands"/>
    <m/>
  </r>
  <r>
    <s v="Reykjavík"/>
    <s v="Sauðárkrókur"/>
    <n v="550"/>
    <x v="24"/>
    <s v="Norðurland vestra"/>
    <x v="6"/>
    <x v="3"/>
    <s v="Sala innan svæðis - flj."/>
    <n v="1646"/>
    <n v="1.4237899999999999"/>
    <x v="6"/>
    <x v="3"/>
    <s v="Innanlands"/>
    <m/>
  </r>
  <r>
    <s v="Reykjavík"/>
    <s v="Ketilás"/>
    <n v="570"/>
    <x v="24"/>
    <s v="Norðurland vestra"/>
    <x v="7"/>
    <x v="3"/>
    <s v="Sala utan svæðis - flj."/>
    <n v="49451"/>
    <n v="42.775115"/>
    <x v="1"/>
    <x v="0"/>
    <s v="Innanlands"/>
    <m/>
  </r>
  <r>
    <s v="Sauðárkrókur"/>
    <s v="Sauðárkrókur"/>
    <n v="550"/>
    <x v="24"/>
    <s v="Norðurland vestra"/>
    <x v="12"/>
    <x v="4"/>
    <s v="Sala innan svæðis - flj."/>
    <n v="2304079"/>
    <n v="2006.852809"/>
    <x v="7"/>
    <x v="2"/>
    <s v="Innanlands"/>
    <m/>
  </r>
  <r>
    <s v="Sauðárkrókur"/>
    <s v="Sauðárkrókur"/>
    <n v="550"/>
    <x v="24"/>
    <s v="Norðurland vestra"/>
    <x v="12"/>
    <x v="4"/>
    <s v="Sala utan svæðis - flj."/>
    <n v="278210"/>
    <n v="242.32091"/>
    <x v="7"/>
    <x v="2"/>
    <s v="Innanlands"/>
    <m/>
  </r>
  <r>
    <s v="Sauðárkrókur"/>
    <s v="Sauðárkrókur"/>
    <n v="550"/>
    <x v="24"/>
    <s v="Norðurland vestra"/>
    <x v="9"/>
    <x v="3"/>
    <s v="Sala innan svæðis - flj."/>
    <n v="100515"/>
    <n v="86.945475000000002"/>
    <x v="7"/>
    <x v="2"/>
    <s v="Innanlands"/>
    <m/>
  </r>
  <r>
    <s v="Sauðárkrókur"/>
    <s v="Sauðárkrókur"/>
    <n v="550"/>
    <x v="24"/>
    <s v="Norðurland vestra"/>
    <x v="10"/>
    <x v="3"/>
    <s v="Sala innan svæðis - flj."/>
    <n v="1263475"/>
    <n v="1092.9058749999999"/>
    <x v="7"/>
    <x v="2"/>
    <s v="Innanlands"/>
    <m/>
  </r>
  <r>
    <s v="Sauðárkrókur"/>
    <s v="Sauðárkrókur"/>
    <n v="550"/>
    <x v="24"/>
    <s v="Norðurland vestra"/>
    <x v="6"/>
    <x v="3"/>
    <s v="Sala innan svæðis - flj."/>
    <n v="407260"/>
    <n v="352.2799"/>
    <x v="6"/>
    <x v="3"/>
    <s v="Innanlands"/>
    <m/>
  </r>
  <r>
    <s v="Söludælur"/>
    <s v="Sauðárkróksflugvöllur"/>
    <n v="550"/>
    <x v="24"/>
    <s v="Norðurland vestra"/>
    <x v="4"/>
    <x v="2"/>
    <s v="Sala innan svæðis - flj."/>
    <n v="2120"/>
    <n v="1.7172000000000001"/>
    <x v="7"/>
    <x v="1"/>
    <s v="Innanlands"/>
    <m/>
  </r>
  <r>
    <s v="Söludælur"/>
    <s v="Sauðárkrókur"/>
    <n v="550"/>
    <x v="24"/>
    <s v="Norðurland vestra"/>
    <x v="1"/>
    <x v="0"/>
    <s v="Sala innan svæðis - flj."/>
    <n v="1465026"/>
    <n v="1098.7695000000001"/>
    <x v="7"/>
    <x v="0"/>
    <s v="Innanlands"/>
    <m/>
  </r>
  <r>
    <s v="Söludælur"/>
    <s v="Sauðárkrókur"/>
    <n v="550"/>
    <x v="24"/>
    <s v="Norðurland vestra"/>
    <x v="7"/>
    <x v="3"/>
    <s v="Sala innan svæðis - flj."/>
    <n v="1832112"/>
    <n v="1584.7768799999999"/>
    <x v="7"/>
    <x v="0"/>
    <s v="Innanlands"/>
    <m/>
  </r>
  <r>
    <s v="Söludælur"/>
    <s v="Sauðárkrókur"/>
    <n v="550"/>
    <x v="24"/>
    <s v="Norðurland vestra"/>
    <x v="6"/>
    <x v="3"/>
    <s v="Sala innan svæðis - flj."/>
    <n v="44310"/>
    <n v="38.328150000000001"/>
    <x v="8"/>
    <x v="3"/>
    <s v="Innanlands"/>
    <m/>
  </r>
  <r>
    <s v="Sauðárkrókur"/>
    <s v="Ketilás"/>
    <n v="570"/>
    <x v="24"/>
    <s v="Norðurland vestra"/>
    <x v="7"/>
    <x v="3"/>
    <s v="Sala utan svæðis - flj."/>
    <n v="600"/>
    <n v="0.51900000000000002"/>
    <x v="1"/>
    <x v="0"/>
    <s v="Innanlands"/>
    <m/>
  </r>
  <r>
    <s v="Akureyri"/>
    <s v="Sauðárkrókur"/>
    <n v="550"/>
    <x v="24"/>
    <s v="Norðurland vestra"/>
    <x v="9"/>
    <x v="3"/>
    <s v="Sala utan svæðis - flj."/>
    <n v="380630"/>
    <n v="329.24495000000002"/>
    <x v="9"/>
    <x v="2"/>
    <s v="Innanlands"/>
    <m/>
  </r>
  <r>
    <s v="Akureyri"/>
    <s v="Sauðárkrókur"/>
    <n v="550"/>
    <x v="24"/>
    <s v="Norðurland vestra"/>
    <x v="10"/>
    <x v="3"/>
    <s v="Sala innan svæðis - flj."/>
    <n v="9958"/>
    <n v="8.6136700000000008"/>
    <x v="9"/>
    <x v="2"/>
    <s v="Innanlands"/>
    <m/>
  </r>
  <r>
    <s v="Akureyri"/>
    <s v="Sauðárkrókur"/>
    <n v="550"/>
    <x v="24"/>
    <s v="Norðurland vestra"/>
    <x v="10"/>
    <x v="3"/>
    <s v="Sala utan svæðis - flj."/>
    <n v="120945"/>
    <n v="104.617425"/>
    <x v="9"/>
    <x v="2"/>
    <s v="Innanlands"/>
    <m/>
  </r>
  <r>
    <s v="Akureyri"/>
    <s v="Sauðárkrókur"/>
    <n v="550"/>
    <x v="24"/>
    <s v="Norðurland vestra"/>
    <x v="6"/>
    <x v="3"/>
    <s v="Sala utan svæðis - flj."/>
    <n v="165428"/>
    <n v="143.09522000000001"/>
    <x v="8"/>
    <x v="3"/>
    <s v="Innanlands"/>
    <m/>
  </r>
  <r>
    <s v="Reykjavík"/>
    <s v="Sauðárkrókur"/>
    <n v="550"/>
    <x v="24"/>
    <s v="Norðurland vestra"/>
    <x v="9"/>
    <x v="3"/>
    <s v="Sala utan svæðis - flj."/>
    <n v="61075"/>
    <n v="52.829875000000001"/>
    <x v="9"/>
    <x v="2"/>
    <s v="Innanlands"/>
    <m/>
  </r>
  <r>
    <s v="Siglufjörður"/>
    <s v="Ketilás"/>
    <n v="570"/>
    <x v="24"/>
    <s v="Norðurland vestra"/>
    <x v="7"/>
    <x v="3"/>
    <s v="Sala utan svæðis - flj."/>
    <n v="22610"/>
    <n v="19.557650000000002"/>
    <x v="1"/>
    <x v="0"/>
    <s v="Innanlands"/>
    <m/>
  </r>
  <r>
    <s v="Sauðárkrókur"/>
    <s v="Sauðárkrókur"/>
    <n v="550"/>
    <x v="24"/>
    <s v="Norðurland vestra"/>
    <x v="8"/>
    <x v="3"/>
    <s v="Sala innan svæðis - flj."/>
    <n v="245183"/>
    <n v="212.08329499999999"/>
    <x v="9"/>
    <x v="2"/>
    <s v="Innanlands"/>
    <m/>
  </r>
  <r>
    <s v="Sauðárkrókur"/>
    <s v="Sauðárkrókur"/>
    <n v="550"/>
    <x v="24"/>
    <s v="Norðurland vestra"/>
    <x v="12"/>
    <x v="4"/>
    <s v="Sala innan svæðis - flj."/>
    <n v="2387087"/>
    <n v="2079.1527769999998"/>
    <x v="9"/>
    <x v="2"/>
    <s v="Innanlands"/>
    <m/>
  </r>
  <r>
    <s v="Sauðárkrókur"/>
    <s v="Sauðárkrókur"/>
    <n v="550"/>
    <x v="24"/>
    <s v="Norðurland vestra"/>
    <x v="9"/>
    <x v="3"/>
    <s v="Sala innan svæðis - flj."/>
    <n v="48885"/>
    <n v="42.285525"/>
    <x v="9"/>
    <x v="2"/>
    <s v="Innanlands"/>
    <m/>
  </r>
  <r>
    <s v="Sauðárkrókur"/>
    <s v="Sauðárkrókur"/>
    <n v="550"/>
    <x v="24"/>
    <s v="Norðurland vestra"/>
    <x v="10"/>
    <x v="3"/>
    <s v="Sala innan svæðis - flj."/>
    <n v="807106"/>
    <n v="698.14668999999992"/>
    <x v="9"/>
    <x v="2"/>
    <s v="Innanlands"/>
    <m/>
  </r>
  <r>
    <s v="Reykjavík"/>
    <s v="Sauðárkrókur"/>
    <n v="550"/>
    <x v="24"/>
    <s v="Norðurland vestra"/>
    <x v="6"/>
    <x v="3"/>
    <s v="Sala innan svæðis - flj."/>
    <n v="28059"/>
    <n v="24.271035000000001"/>
    <x v="8"/>
    <x v="3"/>
    <s v="Innanlands"/>
    <m/>
  </r>
  <r>
    <s v="Reykjavík"/>
    <s v="Sauðárkrókur"/>
    <n v="550"/>
    <x v="24"/>
    <s v="Norðurland vestra"/>
    <x v="6"/>
    <x v="3"/>
    <s v="Sala utan svæðis - flj."/>
    <n v="1004"/>
    <n v="0.86846000000000001"/>
    <x v="8"/>
    <x v="3"/>
    <s v="Innanlands"/>
    <m/>
  </r>
  <r>
    <s v="Sauðárkrókur"/>
    <s v="Sauðárkrókur"/>
    <n v="550"/>
    <x v="24"/>
    <s v="Norðurland vestra"/>
    <x v="6"/>
    <x v="3"/>
    <s v="Sala innan svæðis - flj."/>
    <n v="404745"/>
    <n v="350.10442499999999"/>
    <x v="8"/>
    <x v="3"/>
    <s v="Innanlands"/>
    <m/>
  </r>
  <r>
    <s v="Söludælur"/>
    <s v="Sauðárkróksflugvöllur"/>
    <n v="550"/>
    <x v="24"/>
    <s v="Norðurland vestra"/>
    <x v="3"/>
    <x v="1"/>
    <s v="Sala innan svæðis - flj."/>
    <n v="2192"/>
    <n v="1.5979679999999998"/>
    <x v="9"/>
    <x v="1"/>
    <s v="Innanlands"/>
    <m/>
  </r>
  <r>
    <s v="Söludælur"/>
    <s v="Sauðárkróksflugvöllur"/>
    <n v="550"/>
    <x v="24"/>
    <s v="Norðurland vestra"/>
    <x v="4"/>
    <x v="2"/>
    <s v="Sala innan svæðis - flj."/>
    <n v="5785"/>
    <n v="4.6858500000000003"/>
    <x v="9"/>
    <x v="1"/>
    <s v="Innanlands"/>
    <m/>
  </r>
  <r>
    <s v="Söludælur"/>
    <s v="Sauðárkrókur"/>
    <n v="550"/>
    <x v="24"/>
    <s v="Norðurland vestra"/>
    <x v="1"/>
    <x v="0"/>
    <s v="Sala innan svæðis - flj."/>
    <n v="1540151"/>
    <n v="1155.1132500000001"/>
    <x v="9"/>
    <x v="0"/>
    <s v="Innanlands"/>
    <m/>
  </r>
  <r>
    <s v="Söludælur"/>
    <s v="Sauðárkrókur"/>
    <n v="550"/>
    <x v="24"/>
    <s v="Norðurland vestra"/>
    <x v="7"/>
    <x v="3"/>
    <s v="Sala innan svæðis - flj."/>
    <n v="1806719"/>
    <n v="1562.8119349999999"/>
    <x v="9"/>
    <x v="0"/>
    <s v="Innanlands"/>
    <m/>
  </r>
  <r>
    <s v="Akureyri"/>
    <s v="Sauðárkrókur"/>
    <n v="550"/>
    <x v="24"/>
    <s v="Norðurland vestra"/>
    <x v="6"/>
    <x v="3"/>
    <s v="Sala utan svæðis - flj."/>
    <n v="150726"/>
    <n v="130.37799000000001"/>
    <x v="10"/>
    <x v="3"/>
    <s v="Innanlands"/>
    <m/>
  </r>
  <r>
    <s v="Sauðárkrókur"/>
    <s v="Sauðárkrókur"/>
    <n v="550"/>
    <x v="24"/>
    <s v="Norðurland vestra"/>
    <x v="9"/>
    <x v="3"/>
    <s v="Sala ekki flutningsjöfnuð"/>
    <n v="25004"/>
    <n v="21.62846"/>
    <x v="4"/>
    <x v="2"/>
    <s v="Millilanda"/>
    <m/>
  </r>
  <r>
    <s v="Akureyri"/>
    <s v="Sauðárkrókur"/>
    <n v="550"/>
    <x v="24"/>
    <s v="Norðurland vestra"/>
    <x v="7"/>
    <x v="3"/>
    <s v="Sala utan svæðis - flj."/>
    <n v="31706"/>
    <n v="27.425689999999999"/>
    <x v="2"/>
    <x v="0"/>
    <s v="Innanlands"/>
    <m/>
  </r>
  <r>
    <s v="Akureyri"/>
    <s v="Sauðárkrókur"/>
    <n v="550"/>
    <x v="24"/>
    <s v="Norðurland vestra"/>
    <x v="9"/>
    <x v="3"/>
    <s v="Sala utan svæðis - flj."/>
    <n v="347538"/>
    <n v="300.62036999999998"/>
    <x v="10"/>
    <x v="2"/>
    <s v="Innanlands"/>
    <m/>
  </r>
  <r>
    <s v="Akureyri"/>
    <s v="Sauðárkrókur"/>
    <n v="550"/>
    <x v="24"/>
    <s v="Norðurland vestra"/>
    <x v="10"/>
    <x v="3"/>
    <s v="Sala utan svæðis - flj."/>
    <n v="128320"/>
    <n v="110.99680000000001"/>
    <x v="10"/>
    <x v="2"/>
    <s v="Innanlands"/>
    <m/>
  </r>
  <r>
    <s v="Sauðárkrókur"/>
    <s v="Sauðárkrókur"/>
    <n v="550"/>
    <x v="24"/>
    <s v="Norðurland vestra"/>
    <x v="6"/>
    <x v="3"/>
    <s v="Sala innan svæðis - flj."/>
    <n v="510504"/>
    <n v="441.58596"/>
    <x v="10"/>
    <x v="3"/>
    <s v="Innanlands"/>
    <m/>
  </r>
  <r>
    <s v="Reykjavík"/>
    <s v="Sauðárkrókur"/>
    <n v="550"/>
    <x v="24"/>
    <s v="Norðurland vestra"/>
    <x v="7"/>
    <x v="3"/>
    <s v="Sala innan svæðis - flj."/>
    <n v="0"/>
    <n v="0"/>
    <x v="2"/>
    <x v="0"/>
    <s v="Innanlands"/>
    <m/>
  </r>
  <r>
    <s v="Sauðárkrókur"/>
    <s v="Sauðárkrókur"/>
    <n v="550"/>
    <x v="24"/>
    <s v="Norðurland vestra"/>
    <x v="12"/>
    <x v="4"/>
    <s v="Sala innan svæðis - flj."/>
    <n v="2378904"/>
    <n v="2072.025384"/>
    <x v="10"/>
    <x v="2"/>
    <s v="Innanlands"/>
    <m/>
  </r>
  <r>
    <s v="Sauðárkrókur"/>
    <s v="Sauðárkrókur"/>
    <n v="550"/>
    <x v="24"/>
    <s v="Norðurland vestra"/>
    <x v="10"/>
    <x v="3"/>
    <s v="Sala innan svæðis - flj."/>
    <n v="777218"/>
    <n v="672.29356999999993"/>
    <x v="10"/>
    <x v="2"/>
    <s v="Innanlands"/>
    <m/>
  </r>
  <r>
    <s v="Söludælur"/>
    <s v="Sauðárkrókur"/>
    <n v="550"/>
    <x v="24"/>
    <s v="Norðurland vestra"/>
    <x v="6"/>
    <x v="3"/>
    <s v="Sala innan svæðis - flj."/>
    <n v="54385"/>
    <n v="47.043025"/>
    <x v="10"/>
    <x v="3"/>
    <s v="Innanlands"/>
    <m/>
  </r>
  <r>
    <s v="Akureyri"/>
    <s v="Sauðárkrókur"/>
    <n v="550"/>
    <x v="24"/>
    <s v="Norðurland vestra"/>
    <x v="6"/>
    <x v="3"/>
    <s v="Sala utan svæðis - flj."/>
    <n v="192303"/>
    <n v="166.342095"/>
    <x v="9"/>
    <x v="3"/>
    <s v="Innanlands"/>
    <m/>
  </r>
  <r>
    <s v="Söludælur"/>
    <s v="Sauðárkróksflugvöllur"/>
    <n v="550"/>
    <x v="24"/>
    <s v="Norðurland vestra"/>
    <x v="4"/>
    <x v="2"/>
    <s v="Sala innan svæðis - flj."/>
    <n v="9543"/>
    <n v="7.7298300000000006"/>
    <x v="10"/>
    <x v="1"/>
    <s v="Innanlands"/>
    <m/>
  </r>
  <r>
    <s v="Söludælur"/>
    <s v="Sauðárkrókur"/>
    <n v="550"/>
    <x v="24"/>
    <s v="Norðurland vestra"/>
    <x v="1"/>
    <x v="0"/>
    <s v="Sala innan svæðis - flj."/>
    <n v="1541861"/>
    <n v="1156.3957499999999"/>
    <x v="10"/>
    <x v="0"/>
    <s v="Innanlands"/>
    <m/>
  </r>
  <r>
    <s v="Söludælur"/>
    <s v="Sauðárkrókur"/>
    <n v="550"/>
    <x v="24"/>
    <s v="Norðurland vestra"/>
    <x v="7"/>
    <x v="3"/>
    <s v="Sala innan svæðis - flj."/>
    <n v="1599364"/>
    <n v="1383.4498599999999"/>
    <x v="10"/>
    <x v="0"/>
    <s v="Innanlands"/>
    <m/>
  </r>
  <r>
    <s v="Reykjavík"/>
    <s v="Keflavík"/>
    <n v="230"/>
    <x v="5"/>
    <s v="Suðurnes"/>
    <x v="6"/>
    <x v="3"/>
    <s v="Sala utan svæðis - flj."/>
    <n v="450000"/>
    <n v="389.25"/>
    <x v="5"/>
    <x v="2"/>
    <s v="Innanlands"/>
    <s v="Einni færslu skipt í tvennt til að geta flokkað betur"/>
  </r>
  <r>
    <s v="Reykjavík"/>
    <s v="Keflavík"/>
    <n v="230"/>
    <x v="5"/>
    <s v="Suðurnes"/>
    <x v="6"/>
    <x v="3"/>
    <s v="Sala utan svæðis - flj."/>
    <n v="815896"/>
    <n v="705.75004000000001"/>
    <x v="5"/>
    <x v="3"/>
    <s v="Innanlands"/>
    <s v="Einni færslu skipt í tvennt til að geta flokkað betur"/>
  </r>
  <r>
    <s v="Akureyri"/>
    <s v="Sauðárkrókur"/>
    <n v="550"/>
    <x v="24"/>
    <s v="Norðurland vestra"/>
    <x v="9"/>
    <x v="3"/>
    <s v="Sala utan svæðis - flj."/>
    <n v="297152"/>
    <n v="257.03647999999998"/>
    <x v="8"/>
    <x v="2"/>
    <s v="Innanlands"/>
    <m/>
  </r>
  <r>
    <s v="Akureyri"/>
    <s v="Sauðárkrókur"/>
    <n v="550"/>
    <x v="24"/>
    <s v="Norðurland vestra"/>
    <x v="10"/>
    <x v="3"/>
    <s v="Sala utan svæðis - flj."/>
    <n v="118118"/>
    <n v="102.17206999999999"/>
    <x v="8"/>
    <x v="2"/>
    <s v="Innanlands"/>
    <m/>
  </r>
  <r>
    <s v="Sauðárkrókur"/>
    <s v="Sauðárkrókur"/>
    <n v="550"/>
    <x v="24"/>
    <s v="Norðurland vestra"/>
    <x v="6"/>
    <x v="3"/>
    <s v="Sala innan svæðis - flj."/>
    <n v="471048"/>
    <n v="407.45652000000001"/>
    <x v="9"/>
    <x v="3"/>
    <s v="Innanlands"/>
    <m/>
  </r>
  <r>
    <s v="Akureyri"/>
    <s v="Varmahlíð"/>
    <n v="560"/>
    <x v="24"/>
    <s v="Norðurland vestra"/>
    <x v="7"/>
    <x v="3"/>
    <s v="Sala utan svæðis - flj."/>
    <n v="7378"/>
    <n v="6.3819699999999999"/>
    <x v="2"/>
    <x v="0"/>
    <s v="Innanlands"/>
    <m/>
  </r>
  <r>
    <s v="Reykjavík"/>
    <s v="Varmahlíð"/>
    <n v="560"/>
    <x v="24"/>
    <s v="Norðurland vestra"/>
    <x v="7"/>
    <x v="3"/>
    <s v="Sala innan svæðis - flj."/>
    <n v="0"/>
    <n v="0"/>
    <x v="2"/>
    <x v="0"/>
    <s v="Innanlands"/>
    <m/>
  </r>
  <r>
    <s v="Sauðárkrókur"/>
    <s v="Sauðárkrókur"/>
    <n v="550"/>
    <x v="24"/>
    <s v="Norðurland vestra"/>
    <x v="12"/>
    <x v="4"/>
    <s v="Sala innan svæðis - flj."/>
    <n v="2586901"/>
    <n v="2253.190771"/>
    <x v="8"/>
    <x v="2"/>
    <s v="Innanlands"/>
    <m/>
  </r>
  <r>
    <s v="Sauðárkrókur"/>
    <s v="Sauðárkrókur"/>
    <n v="550"/>
    <x v="24"/>
    <s v="Norðurland vestra"/>
    <x v="9"/>
    <x v="3"/>
    <s v="Sala innan svæðis - flj."/>
    <n v="18855"/>
    <n v="16.309575000000002"/>
    <x v="8"/>
    <x v="2"/>
    <s v="Innanlands"/>
    <m/>
  </r>
  <r>
    <s v="Sauðárkrókur"/>
    <s v="Sauðárkrókur"/>
    <n v="550"/>
    <x v="24"/>
    <s v="Norðurland vestra"/>
    <x v="10"/>
    <x v="3"/>
    <s v="Sala innan svæðis - flj."/>
    <n v="1109237"/>
    <n v="959.490005"/>
    <x v="8"/>
    <x v="2"/>
    <s v="Innanlands"/>
    <m/>
  </r>
  <r>
    <s v="Söludælur"/>
    <s v="Sauðárkrókur"/>
    <n v="550"/>
    <x v="24"/>
    <s v="Norðurland vestra"/>
    <x v="6"/>
    <x v="3"/>
    <s v="Sala innan svæðis - flj."/>
    <n v="67562"/>
    <n v="58.441129999999994"/>
    <x v="9"/>
    <x v="3"/>
    <s v="Innanlands"/>
    <m/>
  </r>
  <r>
    <s v="Akureyri"/>
    <s v="Sauðárkrókur"/>
    <n v="550"/>
    <x v="24"/>
    <s v="Norðurland vestra"/>
    <x v="6"/>
    <x v="3"/>
    <s v="Sala utan svæðis - flj."/>
    <n v="189856"/>
    <n v="164.22543999999999"/>
    <x v="7"/>
    <x v="3"/>
    <s v="Innanlands"/>
    <m/>
  </r>
  <r>
    <s v="Söludælur"/>
    <s v="Sauðárkróksflugvöllur"/>
    <n v="550"/>
    <x v="24"/>
    <s v="Norðurland vestra"/>
    <x v="4"/>
    <x v="2"/>
    <s v="Sala innan svæðis - flj."/>
    <n v="2814"/>
    <n v="2.2793400000000004"/>
    <x v="8"/>
    <x v="1"/>
    <s v="Innanlands"/>
    <m/>
  </r>
  <r>
    <s v="Söludælur"/>
    <s v="Sauðárkrókur"/>
    <n v="550"/>
    <x v="24"/>
    <s v="Norðurland vestra"/>
    <x v="1"/>
    <x v="0"/>
    <s v="Sala innan svæðis - flj."/>
    <n v="1541266"/>
    <n v="1155.9494999999999"/>
    <x v="8"/>
    <x v="0"/>
    <s v="Innanlands"/>
    <m/>
  </r>
  <r>
    <s v="Söludælur"/>
    <s v="Sauðárkrókur"/>
    <n v="550"/>
    <x v="24"/>
    <s v="Norðurland vestra"/>
    <x v="7"/>
    <x v="3"/>
    <s v="Sala innan svæðis - flj."/>
    <n v="1533543"/>
    <n v="1326.5146950000001"/>
    <x v="8"/>
    <x v="0"/>
    <s v="Innanlands"/>
    <m/>
  </r>
  <r>
    <s v="Eskifjörður"/>
    <s v="Sauðárkrókur"/>
    <n v="550"/>
    <x v="24"/>
    <s v="Norðurland vestra"/>
    <x v="6"/>
    <x v="3"/>
    <s v="Sala utan svæðis - flj."/>
    <n v="2151"/>
    <n v="1.8606149999999999"/>
    <x v="7"/>
    <x v="3"/>
    <s v="Innanlands"/>
    <m/>
  </r>
  <r>
    <s v="Reykjavík"/>
    <s v="Varmahlíð"/>
    <n v="560"/>
    <x v="24"/>
    <s v="Norðurland vestra"/>
    <x v="7"/>
    <x v="3"/>
    <s v="Sala utan svæðis - flj."/>
    <n v="51051"/>
    <n v="44.159115"/>
    <x v="2"/>
    <x v="0"/>
    <s v="Innanlands"/>
    <m/>
  </r>
  <r>
    <s v="Sauðárkrókur"/>
    <s v="Varmahlíð"/>
    <n v="560"/>
    <x v="24"/>
    <s v="Norðurland vestra"/>
    <x v="7"/>
    <x v="3"/>
    <s v="Sala utan svæðis - flj."/>
    <n v="9499"/>
    <n v="8.2166350000000001"/>
    <x v="2"/>
    <x v="0"/>
    <s v="Innanlands"/>
    <m/>
  </r>
  <r>
    <s v="Akureyri"/>
    <s v="Sauðárkrókur"/>
    <n v="550"/>
    <x v="24"/>
    <s v="Norðurland vestra"/>
    <x v="9"/>
    <x v="3"/>
    <s v="Sala utan svæðis - flj."/>
    <n v="217131"/>
    <n v="187.81831500000001"/>
    <x v="6"/>
    <x v="2"/>
    <s v="Innanlands"/>
    <m/>
  </r>
  <r>
    <s v="Akureyri"/>
    <s v="Sauðárkrókur"/>
    <n v="550"/>
    <x v="24"/>
    <s v="Norðurland vestra"/>
    <x v="10"/>
    <x v="3"/>
    <s v="Sala utan svæðis - flj."/>
    <n v="123241"/>
    <n v="106.603465"/>
    <x v="6"/>
    <x v="2"/>
    <s v="Innanlands"/>
    <m/>
  </r>
  <r>
    <s v="Reykjavík"/>
    <s v="Sauðárkrókur"/>
    <n v="550"/>
    <x v="24"/>
    <s v="Norðurland vestra"/>
    <x v="6"/>
    <x v="3"/>
    <s v="Sala utan svæðis - flj."/>
    <n v="152"/>
    <n v="0.13147999999999999"/>
    <x v="7"/>
    <x v="3"/>
    <s v="Innanlands"/>
    <m/>
  </r>
  <r>
    <s v="Sauðárkrókur"/>
    <s v="Sauðárkrókur"/>
    <n v="550"/>
    <x v="24"/>
    <s v="Norðurland vestra"/>
    <x v="6"/>
    <x v="3"/>
    <s v="Sala innan svæðis - flj."/>
    <n v="403130"/>
    <n v="348.70744999999999"/>
    <x v="7"/>
    <x v="3"/>
    <s v="Innanlands"/>
    <m/>
  </r>
  <r>
    <s v="Reykjavík"/>
    <s v="Hofsós"/>
    <n v="565"/>
    <x v="24"/>
    <s v="Norðurland vestra"/>
    <x v="7"/>
    <x v="3"/>
    <s v="Sala innan svæðis - flj."/>
    <n v="0"/>
    <n v="0"/>
    <x v="2"/>
    <x v="0"/>
    <s v="Innanlands"/>
    <m/>
  </r>
  <r>
    <s v="Söludælur"/>
    <s v="Sauðárkrókur"/>
    <n v="550"/>
    <x v="24"/>
    <s v="Norðurland vestra"/>
    <x v="6"/>
    <x v="3"/>
    <s v="Sala innan svæðis - flj."/>
    <n v="74605"/>
    <n v="64.533324999999991"/>
    <x v="7"/>
    <x v="3"/>
    <s v="Innanlands"/>
    <m/>
  </r>
  <r>
    <s v="Reykjavík"/>
    <s v="Hofsós"/>
    <n v="565"/>
    <x v="24"/>
    <s v="Norðurland vestra"/>
    <x v="7"/>
    <x v="3"/>
    <s v="Sala utan svæðis - flj."/>
    <n v="314"/>
    <n v="0.27161000000000002"/>
    <x v="2"/>
    <x v="0"/>
    <s v="Innanlands"/>
    <m/>
  </r>
  <r>
    <s v="Sauðárkrókur"/>
    <s v="Sauðárkrókur"/>
    <n v="550"/>
    <x v="24"/>
    <s v="Norðurland vestra"/>
    <x v="8"/>
    <x v="3"/>
    <s v="Sala innan svæðis - flj."/>
    <n v="0"/>
    <n v="0"/>
    <x v="6"/>
    <x v="2"/>
    <s v="Innanlands"/>
    <m/>
  </r>
  <r>
    <s v="Sauðárkrókur"/>
    <s v="Sauðárkrókur"/>
    <n v="550"/>
    <x v="24"/>
    <s v="Norðurland vestra"/>
    <x v="12"/>
    <x v="4"/>
    <s v="Sala innan svæðis - flj."/>
    <n v="4078662"/>
    <n v="3552.5146019999997"/>
    <x v="6"/>
    <x v="2"/>
    <s v="Innanlands"/>
    <m/>
  </r>
  <r>
    <s v="Sauðárkrókur"/>
    <s v="Sauðárkrókur"/>
    <n v="550"/>
    <x v="24"/>
    <s v="Norðurland vestra"/>
    <x v="10"/>
    <x v="3"/>
    <s v="Sala innan svæðis - flj."/>
    <n v="1120427"/>
    <n v="969.169355"/>
    <x v="6"/>
    <x v="2"/>
    <s v="Innanlands"/>
    <m/>
  </r>
  <r>
    <s v="Akureyri"/>
    <s v="Sauðárkrókur"/>
    <n v="550"/>
    <x v="24"/>
    <s v="Norðurland vestra"/>
    <x v="6"/>
    <x v="3"/>
    <s v="Sala utan svæðis - flj."/>
    <n v="212566"/>
    <n v="183.86958999999999"/>
    <x v="5"/>
    <x v="3"/>
    <s v="Innanlands"/>
    <m/>
  </r>
  <r>
    <s v="Söludælur"/>
    <s v="Sauðárkróksflugvöllur"/>
    <n v="550"/>
    <x v="24"/>
    <s v="Norðurland vestra"/>
    <x v="3"/>
    <x v="1"/>
    <s v="Sala innan svæðis - flj."/>
    <n v="3100"/>
    <n v="2.2599"/>
    <x v="6"/>
    <x v="1"/>
    <s v="Innanlands"/>
    <m/>
  </r>
  <r>
    <s v="Söludælur"/>
    <s v="Sauðárkróksflugvöllur"/>
    <n v="550"/>
    <x v="24"/>
    <s v="Norðurland vestra"/>
    <x v="4"/>
    <x v="2"/>
    <s v="Sala innan svæðis - flj."/>
    <n v="10564"/>
    <n v="8.5568399999999993"/>
    <x v="6"/>
    <x v="1"/>
    <s v="Innanlands"/>
    <m/>
  </r>
  <r>
    <s v="Söludælur"/>
    <s v="Sauðárkrókur"/>
    <n v="550"/>
    <x v="24"/>
    <s v="Norðurland vestra"/>
    <x v="1"/>
    <x v="0"/>
    <s v="Sala innan svæðis - flj."/>
    <n v="1548497"/>
    <n v="1161.37275"/>
    <x v="6"/>
    <x v="0"/>
    <s v="Innanlands"/>
    <m/>
  </r>
  <r>
    <s v="Söludælur"/>
    <s v="Sauðárkrókur"/>
    <n v="550"/>
    <x v="24"/>
    <s v="Norðurland vestra"/>
    <x v="7"/>
    <x v="3"/>
    <s v="Sala innan svæðis - flj."/>
    <n v="1357080"/>
    <n v="1173.8742"/>
    <x v="6"/>
    <x v="0"/>
    <s v="Innanlands"/>
    <m/>
  </r>
  <r>
    <s v="Sauðárkrókur"/>
    <s v="Hofsós"/>
    <n v="565"/>
    <x v="24"/>
    <s v="Norðurland vestra"/>
    <x v="7"/>
    <x v="3"/>
    <s v="Sala utan svæðis - flj."/>
    <n v="3624"/>
    <n v="3.1347599999999995"/>
    <x v="2"/>
    <x v="0"/>
    <s v="Innanlands"/>
    <m/>
  </r>
  <r>
    <s v="Akureyri"/>
    <s v="Sauðárkrókur"/>
    <n v="550"/>
    <x v="24"/>
    <s v="Norðurland vestra"/>
    <x v="9"/>
    <x v="3"/>
    <s v="Sala utan svæðis - flj."/>
    <n v="152832"/>
    <n v="132.19968"/>
    <x v="4"/>
    <x v="2"/>
    <s v="Innanlands"/>
    <m/>
  </r>
  <r>
    <s v="Akureyri"/>
    <s v="Sauðárkrókur"/>
    <n v="550"/>
    <x v="24"/>
    <s v="Norðurland vestra"/>
    <x v="10"/>
    <x v="3"/>
    <s v="Sala utan svæðis - flj."/>
    <n v="197282"/>
    <n v="170.64893000000001"/>
    <x v="4"/>
    <x v="2"/>
    <s v="Innanlands"/>
    <m/>
  </r>
  <r>
    <s v="Sauðárkrókur"/>
    <s v="Sauðárkrókur"/>
    <n v="550"/>
    <x v="24"/>
    <s v="Norðurland vestra"/>
    <x v="9"/>
    <x v="3"/>
    <s v="Sala ekki flutningsjöfnuð"/>
    <n v="70227"/>
    <n v="60.746354999999994"/>
    <x v="10"/>
    <x v="2"/>
    <s v="Millilanda"/>
    <m/>
  </r>
  <r>
    <s v="Sauðárkrókur"/>
    <s v="Sauðárkrókur"/>
    <n v="550"/>
    <x v="24"/>
    <s v="Norðurland vestra"/>
    <x v="6"/>
    <x v="3"/>
    <s v="Sala innan svæðis - flj."/>
    <n v="445056"/>
    <n v="384.97343999999998"/>
    <x v="5"/>
    <x v="3"/>
    <s v="Innanlands"/>
    <m/>
  </r>
  <r>
    <s v="Reykjavík"/>
    <s v="Ketilás"/>
    <n v="570"/>
    <x v="24"/>
    <s v="Norðurland vestra"/>
    <x v="7"/>
    <x v="3"/>
    <s v="Sala innan svæðis - flj."/>
    <n v="0"/>
    <n v="0"/>
    <x v="2"/>
    <x v="0"/>
    <s v="Innanlands"/>
    <m/>
  </r>
  <r>
    <s v="Sauðárkrókur"/>
    <s v="Sauðárkrókur"/>
    <n v="550"/>
    <x v="24"/>
    <s v="Norðurland vestra"/>
    <x v="8"/>
    <x v="3"/>
    <s v="Sala innan svæðis - flj."/>
    <n v="3882108"/>
    <n v="3358.02342"/>
    <x v="4"/>
    <x v="2"/>
    <s v="Innanlands"/>
    <m/>
  </r>
  <r>
    <s v="Sauðárkrókur"/>
    <s v="Sauðárkrókur"/>
    <n v="550"/>
    <x v="24"/>
    <s v="Norðurland vestra"/>
    <x v="12"/>
    <x v="4"/>
    <s v="Sala innan svæðis - flj."/>
    <n v="846542"/>
    <n v="737.3380820000001"/>
    <x v="4"/>
    <x v="2"/>
    <s v="Innanlands"/>
    <m/>
  </r>
  <r>
    <s v="Sauðárkrókur"/>
    <s v="Sauðárkrókur"/>
    <n v="550"/>
    <x v="24"/>
    <s v="Norðurland vestra"/>
    <x v="10"/>
    <x v="3"/>
    <s v="Sala innan svæðis - flj."/>
    <n v="1489467"/>
    <n v="1288.3889550000001"/>
    <x v="4"/>
    <x v="2"/>
    <s v="Innanlands"/>
    <m/>
  </r>
  <r>
    <s v="Söludælur"/>
    <s v="Sauðárkrókur"/>
    <n v="550"/>
    <x v="24"/>
    <s v="Norðurland vestra"/>
    <x v="6"/>
    <x v="3"/>
    <s v="Sala innan svæðis - flj."/>
    <n v="92568"/>
    <n v="80.071319999999986"/>
    <x v="5"/>
    <x v="3"/>
    <s v="Innanlands"/>
    <m/>
  </r>
  <r>
    <s v="Akureyri"/>
    <s v="Sauðárkrókur"/>
    <n v="550"/>
    <x v="24"/>
    <s v="Norðurland vestra"/>
    <x v="6"/>
    <x v="3"/>
    <s v="Sala utan svæðis - flj."/>
    <n v="175655"/>
    <n v="151.941575"/>
    <x v="3"/>
    <x v="3"/>
    <s v="Innanlands"/>
    <m/>
  </r>
  <r>
    <s v="Eskifjörður"/>
    <s v="Sauðárkrókur"/>
    <n v="550"/>
    <x v="24"/>
    <s v="Norðurland vestra"/>
    <x v="6"/>
    <x v="3"/>
    <s v="Sala utan svæðis - flj."/>
    <n v="3959"/>
    <n v="3.4245349999999997"/>
    <x v="3"/>
    <x v="3"/>
    <s v="Innanlands"/>
    <m/>
  </r>
  <r>
    <s v="Söludælur"/>
    <s v="Sauðárkróksflugvöllur"/>
    <n v="550"/>
    <x v="24"/>
    <s v="Norðurland vestra"/>
    <x v="4"/>
    <x v="2"/>
    <s v="Sala innan svæðis - flj."/>
    <n v="11568"/>
    <n v="9.3700799999999997"/>
    <x v="4"/>
    <x v="1"/>
    <s v="Innanlands"/>
    <m/>
  </r>
  <r>
    <s v="Söludælur"/>
    <s v="Sauðárkrókur"/>
    <n v="550"/>
    <x v="24"/>
    <s v="Norðurland vestra"/>
    <x v="1"/>
    <x v="0"/>
    <s v="Sala innan svæðis - flj."/>
    <n v="1578842"/>
    <n v="1184.1315"/>
    <x v="4"/>
    <x v="0"/>
    <s v="Innanlands"/>
    <m/>
  </r>
  <r>
    <s v="Söludælur"/>
    <s v="Sauðárkrókur"/>
    <n v="550"/>
    <x v="24"/>
    <s v="Norðurland vestra"/>
    <x v="7"/>
    <x v="3"/>
    <s v="Sala innan svæðis - flj."/>
    <n v="1302893"/>
    <n v="1127.0024450000001"/>
    <x v="4"/>
    <x v="0"/>
    <s v="Innanlands"/>
    <m/>
  </r>
  <r>
    <s v="Akureyri"/>
    <s v="Sauðárkrókur"/>
    <n v="550"/>
    <x v="24"/>
    <s v="Norðurland vestra"/>
    <x v="4"/>
    <x v="2"/>
    <s v="Sala utan svæðis - flj."/>
    <n v="5264"/>
    <n v="4.2638400000000001"/>
    <x v="2"/>
    <x v="1"/>
    <s v="Innanlands"/>
    <m/>
  </r>
  <r>
    <s v="Sauðárkrókur"/>
    <s v="Ketilás"/>
    <n v="570"/>
    <x v="24"/>
    <s v="Norðurland vestra"/>
    <x v="7"/>
    <x v="3"/>
    <s v="Sala utan svæðis - flj."/>
    <n v="1094"/>
    <n v="0.94630999999999998"/>
    <x v="2"/>
    <x v="0"/>
    <s v="Innanlands"/>
    <m/>
  </r>
  <r>
    <s v="Akureyri"/>
    <s v="Sauðárkrókur"/>
    <n v="550"/>
    <x v="24"/>
    <s v="Norðurland vestra"/>
    <x v="12"/>
    <x v="4"/>
    <s v="Sala utan svæðis - flj."/>
    <n v="18288"/>
    <n v="15.928848"/>
    <x v="2"/>
    <x v="2"/>
    <s v="Innanlands"/>
    <m/>
  </r>
  <r>
    <s v="Akureyri"/>
    <s v="Sauðárkrókur"/>
    <n v="550"/>
    <x v="24"/>
    <s v="Norðurland vestra"/>
    <x v="9"/>
    <x v="3"/>
    <s v="Sala utan svæðis - flj."/>
    <n v="96142"/>
    <n v="83.16283"/>
    <x v="2"/>
    <x v="2"/>
    <s v="Innanlands"/>
    <m/>
  </r>
  <r>
    <s v="Akureyri"/>
    <s v="Sauðárkrókur"/>
    <n v="550"/>
    <x v="24"/>
    <s v="Norðurland vestra"/>
    <x v="10"/>
    <x v="3"/>
    <s v="Sala utan svæðis - flj."/>
    <n v="185724"/>
    <n v="160.65126000000001"/>
    <x v="2"/>
    <x v="2"/>
    <s v="Innanlands"/>
    <m/>
  </r>
  <r>
    <s v="Reykjavík"/>
    <s v="Sauðárkrókur"/>
    <n v="550"/>
    <x v="24"/>
    <s v="Norðurland vestra"/>
    <x v="6"/>
    <x v="3"/>
    <s v="Sala utan svæðis - flj."/>
    <n v="6842"/>
    <n v="5.9183300000000001"/>
    <x v="3"/>
    <x v="3"/>
    <s v="Innanlands"/>
    <m/>
  </r>
  <r>
    <s v="Sauðárkrókur"/>
    <s v="Sauðárkrókur"/>
    <n v="550"/>
    <x v="24"/>
    <s v="Norðurland vestra"/>
    <x v="6"/>
    <x v="3"/>
    <s v="Sala innan svæðis - flj."/>
    <n v="429266"/>
    <n v="371.31508999999994"/>
    <x v="3"/>
    <x v="3"/>
    <s v="Innanlands"/>
    <m/>
  </r>
  <r>
    <s v="Reykjavík"/>
    <s v="Sauðárkrókur"/>
    <n v="550"/>
    <x v="24"/>
    <s v="Norðurland vestra"/>
    <x v="4"/>
    <x v="2"/>
    <s v="Sala utan svæðis - flj."/>
    <n v="20096"/>
    <n v="16.277760000000001"/>
    <x v="2"/>
    <x v="1"/>
    <s v="Innanlands"/>
    <m/>
  </r>
  <r>
    <s v="Siglufjörður"/>
    <s v="Ketilás"/>
    <n v="570"/>
    <x v="24"/>
    <s v="Norðurland vestra"/>
    <x v="7"/>
    <x v="3"/>
    <s v="Sala utan svæðis - flj."/>
    <n v="2662"/>
    <n v="2.3026300000000002"/>
    <x v="2"/>
    <x v="0"/>
    <s v="Innanlands"/>
    <m/>
  </r>
  <r>
    <s v="Akureyri"/>
    <s v="Sauðárkrókur"/>
    <n v="550"/>
    <x v="24"/>
    <s v="Norðurland vestra"/>
    <x v="7"/>
    <x v="3"/>
    <s v="Sala utan svæðis - flj."/>
    <n v="26649"/>
    <n v="23.051385"/>
    <x v="4"/>
    <x v="0"/>
    <s v="Innanlands"/>
    <m/>
  </r>
  <r>
    <s v="Sauðárkrókur"/>
    <s v="Sauðárkrókur"/>
    <n v="550"/>
    <x v="24"/>
    <s v="Norðurland vestra"/>
    <x v="8"/>
    <x v="3"/>
    <s v="Sala innan svæðis - flj."/>
    <n v="4484940"/>
    <n v="3879.4731000000002"/>
    <x v="2"/>
    <x v="2"/>
    <s v="Innanlands"/>
    <m/>
  </r>
  <r>
    <s v="Sauðárkrókur"/>
    <s v="Sauðárkrókur"/>
    <n v="550"/>
    <x v="24"/>
    <s v="Norðurland vestra"/>
    <x v="9"/>
    <x v="3"/>
    <s v="Sala innan svæðis - flj."/>
    <n v="35937"/>
    <n v="31.085505000000001"/>
    <x v="2"/>
    <x v="2"/>
    <s v="Innanlands"/>
    <m/>
  </r>
  <r>
    <s v="Sauðárkrókur"/>
    <s v="Sauðárkrókur"/>
    <n v="550"/>
    <x v="24"/>
    <s v="Norðurland vestra"/>
    <x v="10"/>
    <x v="3"/>
    <s v="Sala innan svæðis - flj."/>
    <n v="1019704"/>
    <n v="882.04395999999997"/>
    <x v="2"/>
    <x v="2"/>
    <s v="Innanlands"/>
    <m/>
  </r>
  <r>
    <s v="Söludælur"/>
    <s v="Sauðárkrókur"/>
    <n v="550"/>
    <x v="24"/>
    <s v="Norðurland vestra"/>
    <x v="6"/>
    <x v="3"/>
    <s v="Sala innan svæðis - flj."/>
    <n v="101401"/>
    <n v="87.711865000000003"/>
    <x v="3"/>
    <x v="3"/>
    <s v="Innanlands"/>
    <m/>
  </r>
  <r>
    <s v="Akureyri"/>
    <s v="Sauðárkrókur"/>
    <n v="550"/>
    <x v="24"/>
    <s v="Norðurland vestra"/>
    <x v="6"/>
    <x v="3"/>
    <s v="Sala utan svæðis - flj."/>
    <n v="238248"/>
    <n v="206.08452"/>
    <x v="0"/>
    <x v="3"/>
    <s v="Innanlands"/>
    <m/>
  </r>
  <r>
    <s v="Söludælur"/>
    <s v="Sauðárkróksflugvöllur"/>
    <n v="550"/>
    <x v="24"/>
    <s v="Norðurland vestra"/>
    <x v="3"/>
    <x v="1"/>
    <s v="Sala innan svæðis - flj."/>
    <n v="150"/>
    <n v="0.10934999999999999"/>
    <x v="2"/>
    <x v="1"/>
    <s v="Innanlands"/>
    <m/>
  </r>
  <r>
    <s v="Söludælur"/>
    <s v="Sauðárkróksflugvöllur"/>
    <n v="550"/>
    <x v="24"/>
    <s v="Norðurland vestra"/>
    <x v="4"/>
    <x v="2"/>
    <s v="Sala innan svæðis - flj."/>
    <n v="5673"/>
    <n v="4.5951300000000002"/>
    <x v="2"/>
    <x v="1"/>
    <s v="Innanlands"/>
    <m/>
  </r>
  <r>
    <s v="Söludælur"/>
    <s v="Sauðárkrókur"/>
    <n v="550"/>
    <x v="24"/>
    <s v="Norðurland vestra"/>
    <x v="1"/>
    <x v="0"/>
    <s v="Sala innan svæðis - flj."/>
    <n v="1674963"/>
    <n v="1256.22225"/>
    <x v="2"/>
    <x v="0"/>
    <s v="Innanlands"/>
    <m/>
  </r>
  <r>
    <s v="Söludælur"/>
    <s v="Sauðárkrókur"/>
    <n v="550"/>
    <x v="24"/>
    <s v="Norðurland vestra"/>
    <x v="7"/>
    <x v="3"/>
    <s v="Sala innan svæðis - flj."/>
    <n v="1328707"/>
    <n v="1149.331555"/>
    <x v="2"/>
    <x v="0"/>
    <s v="Innanlands"/>
    <m/>
  </r>
  <r>
    <s v="Reykjavík"/>
    <s v="Keflavík"/>
    <n v="230"/>
    <x v="5"/>
    <s v="Suðurnes"/>
    <x v="6"/>
    <x v="3"/>
    <s v="Sala utan svæðis - flj."/>
    <n v="350000"/>
    <n v="302.75"/>
    <x v="3"/>
    <x v="2"/>
    <s v="Innanlands"/>
    <s v="Einni færslu skipt í tvennt til að geta flokkað betur"/>
  </r>
  <r>
    <s v="Reykjavík"/>
    <s v="Keflavík"/>
    <n v="230"/>
    <x v="5"/>
    <s v="Suðurnes"/>
    <x v="6"/>
    <x v="3"/>
    <s v="Sala utan svæðis - flj."/>
    <n v="500000"/>
    <n v="432.5"/>
    <x v="0"/>
    <x v="2"/>
    <s v="Innanlands"/>
    <s v="Einni færslu skipt í tvennt til að geta flokkað betur"/>
  </r>
  <r>
    <s v="Akureyri"/>
    <s v="Sauðárkrókur"/>
    <n v="550"/>
    <x v="24"/>
    <s v="Norðurland vestra"/>
    <x v="9"/>
    <x v="3"/>
    <s v="Sala utan svæðis - flj."/>
    <n v="37965"/>
    <n v="32.839725000000001"/>
    <x v="1"/>
    <x v="2"/>
    <s v="Innanlands"/>
    <m/>
  </r>
  <r>
    <s v="Akureyri"/>
    <s v="Sauðárkrókur"/>
    <n v="550"/>
    <x v="24"/>
    <s v="Norðurland vestra"/>
    <x v="10"/>
    <x v="3"/>
    <s v="Sala utan svæðis - flj."/>
    <n v="170600"/>
    <n v="147.56899999999999"/>
    <x v="1"/>
    <x v="2"/>
    <s v="Innanlands"/>
    <m/>
  </r>
  <r>
    <s v="Reykjavík"/>
    <s v="Sauðárkrókur"/>
    <n v="550"/>
    <x v="24"/>
    <s v="Norðurland vestra"/>
    <x v="6"/>
    <x v="3"/>
    <s v="Sala utan svæðis - flj."/>
    <n v="5805"/>
    <n v="5.021325"/>
    <x v="0"/>
    <x v="3"/>
    <s v="Innanlands"/>
    <m/>
  </r>
  <r>
    <s v="Sauðárkrókur"/>
    <s v="Sauðárkrókur"/>
    <n v="550"/>
    <x v="24"/>
    <s v="Norðurland vestra"/>
    <x v="6"/>
    <x v="3"/>
    <s v="Sala innan svæðis - flj."/>
    <n v="589305"/>
    <n v="509.74882500000001"/>
    <x v="0"/>
    <x v="3"/>
    <s v="Innanlands"/>
    <m/>
  </r>
  <r>
    <s v="Reykjavík"/>
    <s v="Sauðárkrókur"/>
    <n v="550"/>
    <x v="24"/>
    <s v="Norðurland vestra"/>
    <x v="1"/>
    <x v="0"/>
    <s v="Sala innan svæðis - flj."/>
    <n v="0"/>
    <n v="0"/>
    <x v="1"/>
    <x v="0"/>
    <s v="Innanlands"/>
    <m/>
  </r>
  <r>
    <s v="Reykjavík"/>
    <s v="Sauðárkrókur"/>
    <n v="550"/>
    <x v="24"/>
    <s v="Norðurland vestra"/>
    <x v="1"/>
    <x v="0"/>
    <s v="Sala utan svæðis - flj."/>
    <n v="103916"/>
    <n v="77.936999999999998"/>
    <x v="1"/>
    <x v="0"/>
    <s v="Innanlands"/>
    <m/>
  </r>
  <r>
    <s v="Akureyri"/>
    <s v="Varmahlíð"/>
    <n v="560"/>
    <x v="24"/>
    <s v="Norðurland vestra"/>
    <x v="7"/>
    <x v="3"/>
    <s v="Sala utan svæðis - flj."/>
    <n v="11379"/>
    <n v="9.8428349999999991"/>
    <x v="4"/>
    <x v="0"/>
    <s v="Innanlands"/>
    <m/>
  </r>
  <r>
    <s v="Sauðárkrókur"/>
    <s v="Sauðárkrókur"/>
    <n v="550"/>
    <x v="24"/>
    <s v="Norðurland vestra"/>
    <x v="8"/>
    <x v="3"/>
    <s v="Sala innan svæðis - flj."/>
    <n v="5377094"/>
    <n v="4651.1863099999991"/>
    <x v="1"/>
    <x v="2"/>
    <s v="Innanlands"/>
    <m/>
  </r>
  <r>
    <s v="Sauðárkrókur"/>
    <s v="Sauðárkrókur"/>
    <n v="550"/>
    <x v="24"/>
    <s v="Norðurland vestra"/>
    <x v="9"/>
    <x v="3"/>
    <s v="Sala innan svæðis - flj."/>
    <n v="109784"/>
    <n v="94.963160000000002"/>
    <x v="1"/>
    <x v="2"/>
    <s v="Innanlands"/>
    <m/>
  </r>
  <r>
    <s v="Sauðárkrókur"/>
    <s v="Sauðárkrókur"/>
    <n v="550"/>
    <x v="24"/>
    <s v="Norðurland vestra"/>
    <x v="10"/>
    <x v="3"/>
    <s v="Sala innan svæðis - flj."/>
    <n v="944410"/>
    <n v="816.91465000000005"/>
    <x v="1"/>
    <x v="2"/>
    <s v="Innanlands"/>
    <m/>
  </r>
  <r>
    <s v="Sauðárkrókur"/>
    <s v="Sauðárkrókur"/>
    <n v="550"/>
    <x v="24"/>
    <s v="Norðurland vestra"/>
    <x v="11"/>
    <x v="4"/>
    <s v="Sala utan svæðis - flj."/>
    <n v="6694"/>
    <n v="6.694"/>
    <x v="1"/>
    <x v="2"/>
    <s v="Innanlands"/>
    <m/>
  </r>
  <r>
    <s v="Söludælur"/>
    <s v="Sauðárkróksflugvöllur"/>
    <n v="550"/>
    <x v="24"/>
    <s v="Norðurland vestra"/>
    <x v="3"/>
    <x v="1"/>
    <s v="Sala innan svæðis - flj."/>
    <n v="778"/>
    <n v="0.56716200000000005"/>
    <x v="1"/>
    <x v="1"/>
    <s v="Innanlands"/>
    <m/>
  </r>
  <r>
    <s v="Söludælur"/>
    <s v="Sauðárkróksflugvöllur"/>
    <n v="550"/>
    <x v="24"/>
    <s v="Norðurland vestra"/>
    <x v="4"/>
    <x v="2"/>
    <s v="Sala innan svæðis - flj."/>
    <n v="8447"/>
    <n v="6.8420700000000005"/>
    <x v="1"/>
    <x v="1"/>
    <s v="Innanlands"/>
    <m/>
  </r>
  <r>
    <s v="Söludælur"/>
    <s v="Sauðárkrókur"/>
    <n v="550"/>
    <x v="24"/>
    <s v="Norðurland vestra"/>
    <x v="1"/>
    <x v="0"/>
    <s v="Sala innan svæðis - flj."/>
    <n v="1655673"/>
    <n v="1241.7547500000001"/>
    <x v="1"/>
    <x v="0"/>
    <s v="Innanlands"/>
    <m/>
  </r>
  <r>
    <s v="Söludælur"/>
    <s v="Sauðárkrókur"/>
    <n v="550"/>
    <x v="24"/>
    <s v="Norðurland vestra"/>
    <x v="7"/>
    <x v="3"/>
    <s v="Sala innan svæðis - flj."/>
    <n v="998464"/>
    <n v="863.67135999999994"/>
    <x v="1"/>
    <x v="0"/>
    <s v="Innanlands"/>
    <m/>
  </r>
  <r>
    <s v="Söludælur"/>
    <s v="Sauðárkrókur"/>
    <n v="550"/>
    <x v="24"/>
    <s v="Norðurland vestra"/>
    <x v="6"/>
    <x v="3"/>
    <s v="Sala innan svæðis - flj."/>
    <n v="157245"/>
    <n v="136.01692499999999"/>
    <x v="0"/>
    <x v="3"/>
    <s v="Innanlands"/>
    <m/>
  </r>
  <r>
    <s v="Sauðárkrókur"/>
    <s v="Sauðárkrókur"/>
    <n v="550"/>
    <x v="24"/>
    <s v="Norðurland vestra"/>
    <x v="9"/>
    <x v="3"/>
    <s v="Sala ekki flutningsjöfnuð"/>
    <n v="35355"/>
    <n v="30.582075"/>
    <x v="0"/>
    <x v="2"/>
    <s v="Millilanda"/>
    <m/>
  </r>
  <r>
    <s v="Söludælur"/>
    <s v="Varmahlíð"/>
    <n v="560"/>
    <x v="24"/>
    <s v="Norðurland vestra"/>
    <x v="1"/>
    <x v="0"/>
    <s v="Sala innan svæðis - flj."/>
    <n v="462478"/>
    <n v="346.85849999999999"/>
    <x v="0"/>
    <x v="0"/>
    <s v="Innanlands"/>
    <m/>
  </r>
  <r>
    <s v="Reykjavík"/>
    <s v="Varmahlíð"/>
    <n v="560"/>
    <x v="24"/>
    <s v="Norðurland vestra"/>
    <x v="7"/>
    <x v="3"/>
    <s v="Sala utan svæðis - flj."/>
    <n v="39930"/>
    <n v="34.539449999999995"/>
    <x v="4"/>
    <x v="0"/>
    <s v="Innanlands"/>
    <m/>
  </r>
  <r>
    <s v="Söludælur"/>
    <s v="Varmahlíð"/>
    <n v="560"/>
    <x v="24"/>
    <s v="Norðurland vestra"/>
    <x v="6"/>
    <x v="3"/>
    <s v="Sala innan svæðis - flj."/>
    <n v="2027"/>
    <n v="1.753355"/>
    <x v="1"/>
    <x v="3"/>
    <s v="Innanlands"/>
    <m/>
  </r>
  <r>
    <s v="Akureyri"/>
    <s v="Varmahlíð"/>
    <n v="560"/>
    <x v="24"/>
    <s v="Norðurland vestra"/>
    <x v="6"/>
    <x v="3"/>
    <s v="Sala utan svæðis - flj."/>
    <n v="92992"/>
    <n v="80.438079999999999"/>
    <x v="1"/>
    <x v="3"/>
    <s v="Innanlands"/>
    <m/>
  </r>
  <r>
    <s v="Hvammstangi"/>
    <s v="Varmahlíð"/>
    <n v="560"/>
    <x v="24"/>
    <s v="Norðurland vestra"/>
    <x v="6"/>
    <x v="3"/>
    <s v="Sala utan svæðis - flj."/>
    <n v="2527"/>
    <n v="2.1858550000000001"/>
    <x v="1"/>
    <x v="3"/>
    <s v="Innanlands"/>
    <m/>
  </r>
  <r>
    <s v="Akureyri"/>
    <s v="Sauðárkrókur"/>
    <n v="550"/>
    <x v="24"/>
    <s v="Norðurland vestra"/>
    <x v="7"/>
    <x v="3"/>
    <s v="Sala innan svæðis - flj."/>
    <n v="64994"/>
    <n v="56.219809999999995"/>
    <x v="6"/>
    <x v="0"/>
    <s v="Innanlands"/>
    <m/>
  </r>
  <r>
    <s v="Reykjavík"/>
    <s v="Varmahlíð"/>
    <n v="560"/>
    <x v="24"/>
    <s v="Norðurland vestra"/>
    <x v="6"/>
    <x v="3"/>
    <s v="Sala utan svæðis - flj."/>
    <n v="369636"/>
    <n v="319.73514"/>
    <x v="1"/>
    <x v="3"/>
    <s v="Innanlands"/>
    <m/>
  </r>
  <r>
    <s v="Söludælur"/>
    <s v="Varmahlíð"/>
    <n v="560"/>
    <x v="24"/>
    <s v="Norðurland vestra"/>
    <x v="6"/>
    <x v="3"/>
    <s v="Sala innan svæðis - flj."/>
    <n v="27757"/>
    <n v="24.009805"/>
    <x v="2"/>
    <x v="3"/>
    <s v="Innanlands"/>
    <m/>
  </r>
  <r>
    <s v="Söludælur"/>
    <s v="Varmahlíð"/>
    <n v="560"/>
    <x v="24"/>
    <s v="Norðurland vestra"/>
    <x v="7"/>
    <x v="3"/>
    <s v="Sala innan svæðis - flj."/>
    <n v="833183"/>
    <n v="720.70329500000003"/>
    <x v="0"/>
    <x v="0"/>
    <s v="Innanlands"/>
    <m/>
  </r>
  <r>
    <s v="Akureyri"/>
    <s v="Varmahlíð"/>
    <n v="560"/>
    <x v="24"/>
    <s v="Norðurland vestra"/>
    <x v="6"/>
    <x v="3"/>
    <s v="Sala utan svæðis - flj."/>
    <n v="106698"/>
    <n v="92.293770000000009"/>
    <x v="2"/>
    <x v="3"/>
    <s v="Innanlands"/>
    <m/>
  </r>
  <r>
    <s v="Akureyri"/>
    <s v="Sauðárkrókur"/>
    <n v="550"/>
    <x v="24"/>
    <s v="Norðurland vestra"/>
    <x v="7"/>
    <x v="3"/>
    <s v="Sala utan svæðis - flj."/>
    <n v="35293"/>
    <n v="30.528445000000001"/>
    <x v="6"/>
    <x v="0"/>
    <s v="Innanlands"/>
    <m/>
  </r>
  <r>
    <s v="Reykjavík"/>
    <s v="Varmahlíð"/>
    <n v="560"/>
    <x v="24"/>
    <s v="Norðurland vestra"/>
    <x v="6"/>
    <x v="3"/>
    <s v="Sala utan svæðis - flj."/>
    <n v="388005"/>
    <n v="335.624325"/>
    <x v="2"/>
    <x v="3"/>
    <s v="Innanlands"/>
    <m/>
  </r>
  <r>
    <s v="Reykjavík"/>
    <s v="Sauðárkrókur"/>
    <n v="550"/>
    <x v="24"/>
    <s v="Norðurland vestra"/>
    <x v="7"/>
    <x v="3"/>
    <s v="Sala innan svæðis - flj."/>
    <n v="67401"/>
    <n v="58.301864999999999"/>
    <x v="6"/>
    <x v="0"/>
    <s v="Innanlands"/>
    <m/>
  </r>
  <r>
    <s v="Sauðárkrókur"/>
    <s v="Varmahlíð"/>
    <n v="560"/>
    <x v="24"/>
    <s v="Norðurland vestra"/>
    <x v="6"/>
    <x v="3"/>
    <s v="Sala utan svæðis - flj."/>
    <n v="51398"/>
    <n v="44.459269999999997"/>
    <x v="2"/>
    <x v="3"/>
    <s v="Innanlands"/>
    <m/>
  </r>
  <r>
    <s v="Söludælur"/>
    <s v="Varmahlíð"/>
    <n v="560"/>
    <x v="24"/>
    <s v="Norðurland vestra"/>
    <x v="1"/>
    <x v="0"/>
    <s v="Sala innan svæðis - flj."/>
    <n v="590730"/>
    <n v="443.04750000000001"/>
    <x v="3"/>
    <x v="0"/>
    <s v="Innanlands"/>
    <m/>
  </r>
  <r>
    <s v="Söludælur"/>
    <s v="Varmahlíð"/>
    <n v="560"/>
    <x v="24"/>
    <s v="Norðurland vestra"/>
    <x v="7"/>
    <x v="3"/>
    <s v="Sala innan svæðis - flj."/>
    <n v="780704"/>
    <n v="675.30895999999996"/>
    <x v="3"/>
    <x v="0"/>
    <s v="Innanlands"/>
    <m/>
  </r>
  <r>
    <s v="Söludælur"/>
    <s v="Varmahlíð"/>
    <n v="560"/>
    <x v="24"/>
    <s v="Norðurland vestra"/>
    <x v="6"/>
    <x v="3"/>
    <s v="Sala innan svæðis - flj."/>
    <n v="35363"/>
    <n v="30.588995000000001"/>
    <x v="4"/>
    <x v="3"/>
    <s v="Innanlands"/>
    <m/>
  </r>
  <r>
    <s v="Akureyri"/>
    <s v="Varmahlíð"/>
    <n v="560"/>
    <x v="24"/>
    <s v="Norðurland vestra"/>
    <x v="6"/>
    <x v="3"/>
    <s v="Sala utan svæðis - flj."/>
    <n v="121356"/>
    <n v="104.97294000000001"/>
    <x v="4"/>
    <x v="3"/>
    <s v="Innanlands"/>
    <m/>
  </r>
  <r>
    <s v="Reykjavík"/>
    <s v="Keflavík"/>
    <n v="230"/>
    <x v="5"/>
    <s v="Suðurnes"/>
    <x v="6"/>
    <x v="3"/>
    <s v="Sala utan svæðis - flj."/>
    <n v="486954"/>
    <n v="421.21521000000001"/>
    <x v="0"/>
    <x v="3"/>
    <s v="Innanlands"/>
    <s v="Einni færslu skipt í tvennt til að geta flokkað betur"/>
  </r>
  <r>
    <s v="Söludælur"/>
    <s v="Blönduós"/>
    <n v="540"/>
    <x v="22"/>
    <s v="Norðurland vestra"/>
    <x v="7"/>
    <x v="3"/>
    <s v="Sala innan svæðis - flj."/>
    <n v="700000"/>
    <n v="605.5"/>
    <x v="2"/>
    <x v="3"/>
    <s v="Innanlands"/>
    <s v="Einni færslu skipt í tvennt til að geta flokkað betur"/>
  </r>
  <r>
    <s v="Söludælur"/>
    <s v="Varmahlíð"/>
    <n v="560"/>
    <x v="24"/>
    <s v="Norðurland vestra"/>
    <x v="7"/>
    <x v="3"/>
    <s v="Sala ekki flutningsjöfnuð"/>
    <n v="0"/>
    <n v="0"/>
    <x v="1"/>
    <x v="0"/>
    <s v="Millilanda"/>
    <m/>
  </r>
  <r>
    <s v="Reykjavík"/>
    <s v="Varmahlíð"/>
    <n v="560"/>
    <x v="24"/>
    <s v="Norðurland vestra"/>
    <x v="6"/>
    <x v="3"/>
    <s v="Sala utan svæðis - flj."/>
    <n v="366520"/>
    <n v="317.03980000000001"/>
    <x v="4"/>
    <x v="3"/>
    <s v="Innanlands"/>
    <m/>
  </r>
  <r>
    <s v="Akureyri"/>
    <s v="Varmahlíð"/>
    <n v="560"/>
    <x v="24"/>
    <s v="Norðurland vestra"/>
    <x v="7"/>
    <x v="3"/>
    <s v="Sala utan svæðis - flj."/>
    <n v="13565"/>
    <n v="11.733725"/>
    <x v="6"/>
    <x v="0"/>
    <s v="Innanlands"/>
    <m/>
  </r>
  <r>
    <s v="Sauðárkrókur"/>
    <s v="Varmahlíð"/>
    <n v="560"/>
    <x v="24"/>
    <s v="Norðurland vestra"/>
    <x v="6"/>
    <x v="3"/>
    <s v="Sala utan svæðis - flj."/>
    <n v="97511"/>
    <n v="84.347014999999999"/>
    <x v="4"/>
    <x v="3"/>
    <s v="Innanlands"/>
    <m/>
  </r>
  <r>
    <s v="Söludælur"/>
    <s v="Varmahlíð"/>
    <n v="560"/>
    <x v="24"/>
    <s v="Norðurland vestra"/>
    <x v="6"/>
    <x v="3"/>
    <s v="Sala innan svæðis - flj."/>
    <n v="40577"/>
    <n v="35.099105000000002"/>
    <x v="6"/>
    <x v="3"/>
    <s v="Innanlands"/>
    <m/>
  </r>
  <r>
    <s v="Söludælur"/>
    <s v="Varmahlíð"/>
    <n v="560"/>
    <x v="24"/>
    <s v="Norðurland vestra"/>
    <x v="1"/>
    <x v="0"/>
    <s v="Sala innan svæðis - flj."/>
    <n v="606350"/>
    <n v="454.76249999999999"/>
    <x v="5"/>
    <x v="0"/>
    <s v="Innanlands"/>
    <m/>
  </r>
  <r>
    <s v="Söludælur"/>
    <s v="Varmahlíð"/>
    <n v="560"/>
    <x v="24"/>
    <s v="Norðurland vestra"/>
    <x v="7"/>
    <x v="3"/>
    <s v="Sala innan svæðis - flj."/>
    <n v="754695"/>
    <n v="652.81117500000005"/>
    <x v="5"/>
    <x v="0"/>
    <s v="Innanlands"/>
    <m/>
  </r>
  <r>
    <s v="Akureyri"/>
    <s v="Varmahlíð"/>
    <n v="560"/>
    <x v="24"/>
    <s v="Norðurland vestra"/>
    <x v="6"/>
    <x v="3"/>
    <s v="Sala utan svæðis - flj."/>
    <n v="143175"/>
    <n v="123.84637499999999"/>
    <x v="6"/>
    <x v="3"/>
    <s v="Innanlands"/>
    <m/>
  </r>
  <r>
    <s v="Reykjavík"/>
    <s v="Varmahlíð"/>
    <n v="560"/>
    <x v="24"/>
    <s v="Norðurland vestra"/>
    <x v="7"/>
    <x v="3"/>
    <s v="Sala innan svæðis - flj."/>
    <n v="62795"/>
    <n v="54.317675000000001"/>
    <x v="6"/>
    <x v="3"/>
    <s v="Innanlands"/>
    <m/>
  </r>
  <r>
    <s v="Reykjavík"/>
    <s v="Varmahlíð"/>
    <n v="560"/>
    <x v="24"/>
    <s v="Norðurland vestra"/>
    <x v="7"/>
    <x v="3"/>
    <s v="Sala utan svæðis - flj."/>
    <n v="39593"/>
    <n v="34.247945000000001"/>
    <x v="6"/>
    <x v="0"/>
    <s v="Innanlands"/>
    <m/>
  </r>
  <r>
    <s v="Reykjavík"/>
    <s v="Varmahlíð"/>
    <n v="560"/>
    <x v="24"/>
    <s v="Norðurland vestra"/>
    <x v="6"/>
    <x v="3"/>
    <s v="Sala innan svæðis - flj."/>
    <n v="3923"/>
    <n v="3.3933949999999999"/>
    <x v="6"/>
    <x v="3"/>
    <s v="Innanlands"/>
    <m/>
  </r>
  <r>
    <s v="Reykjavík"/>
    <s v="Varmahlíð"/>
    <n v="560"/>
    <x v="24"/>
    <s v="Norðurland vestra"/>
    <x v="6"/>
    <x v="3"/>
    <s v="Sala utan svæðis - flj."/>
    <n v="318015"/>
    <n v="275.08297499999998"/>
    <x v="6"/>
    <x v="3"/>
    <s v="Innanlands"/>
    <m/>
  </r>
  <r>
    <s v="Sauðárkrókur"/>
    <s v="Varmahlíð"/>
    <n v="560"/>
    <x v="24"/>
    <s v="Norðurland vestra"/>
    <x v="6"/>
    <x v="3"/>
    <s v="Sala utan svæðis - flj."/>
    <n v="43176"/>
    <n v="37.347239999999999"/>
    <x v="6"/>
    <x v="3"/>
    <s v="Innanlands"/>
    <m/>
  </r>
  <r>
    <s v="Söludælur"/>
    <s v="Varmahlíð"/>
    <n v="560"/>
    <x v="24"/>
    <s v="Norðurland vestra"/>
    <x v="1"/>
    <x v="0"/>
    <s v="Sala innan svæðis - flj."/>
    <n v="722198"/>
    <n v="541.64850000000001"/>
    <x v="7"/>
    <x v="0"/>
    <s v="Innanlands"/>
    <m/>
  </r>
  <r>
    <s v="Söludælur"/>
    <s v="Varmahlíð"/>
    <n v="560"/>
    <x v="24"/>
    <s v="Norðurland vestra"/>
    <x v="7"/>
    <x v="3"/>
    <s v="Sala innan svæðis - flj."/>
    <n v="950731"/>
    <n v="822.38231499999995"/>
    <x v="7"/>
    <x v="0"/>
    <s v="Innanlands"/>
    <m/>
  </r>
  <r>
    <s v="Söludælur"/>
    <s v="Varmahlíð"/>
    <n v="560"/>
    <x v="24"/>
    <s v="Norðurland vestra"/>
    <x v="6"/>
    <x v="3"/>
    <s v="Sala innan svæðis - flj."/>
    <n v="44921"/>
    <n v="38.856665"/>
    <x v="8"/>
    <x v="3"/>
    <s v="Innanlands"/>
    <m/>
  </r>
  <r>
    <s v="Reykjavík"/>
    <s v="Hofsós"/>
    <n v="565"/>
    <x v="24"/>
    <s v="Norðurland vestra"/>
    <x v="7"/>
    <x v="3"/>
    <s v="Sala innan svæðis - flj."/>
    <n v="9009"/>
    <n v="7.7927850000000003"/>
    <x v="6"/>
    <x v="0"/>
    <s v="Innanlands"/>
    <m/>
  </r>
  <r>
    <s v="Akureyri"/>
    <s v="Varmahlíð"/>
    <n v="560"/>
    <x v="24"/>
    <s v="Norðurland vestra"/>
    <x v="10"/>
    <x v="3"/>
    <s v="Sala utan svæðis - flj."/>
    <n v="12771"/>
    <n v="11.046914999999998"/>
    <x v="9"/>
    <x v="2"/>
    <s v="Innanlands"/>
    <m/>
  </r>
  <r>
    <s v="Akureyri"/>
    <s v="Varmahlíð"/>
    <n v="560"/>
    <x v="24"/>
    <s v="Norðurland vestra"/>
    <x v="6"/>
    <x v="3"/>
    <s v="Sala utan svæðis - flj."/>
    <n v="102859"/>
    <n v="88.97303500000001"/>
    <x v="8"/>
    <x v="3"/>
    <s v="Innanlands"/>
    <m/>
  </r>
  <r>
    <s v="Reykjavík"/>
    <s v="Ketilás"/>
    <n v="570"/>
    <x v="24"/>
    <s v="Norðurland vestra"/>
    <x v="7"/>
    <x v="3"/>
    <s v="Sala innan svæðis - flj."/>
    <n v="5874"/>
    <n v="5.08101"/>
    <x v="6"/>
    <x v="0"/>
    <s v="Innanlands"/>
    <m/>
  </r>
  <r>
    <s v="Reykjavík"/>
    <s v="Varmahlíð"/>
    <n v="560"/>
    <x v="24"/>
    <s v="Norðurland vestra"/>
    <x v="6"/>
    <x v="3"/>
    <s v="Sala utan svæðis - flj."/>
    <n v="387642"/>
    <n v="335.31033000000002"/>
    <x v="8"/>
    <x v="3"/>
    <s v="Innanlands"/>
    <m/>
  </r>
  <r>
    <s v="Sauðárkrókur"/>
    <s v="Varmahlíð"/>
    <n v="560"/>
    <x v="24"/>
    <s v="Norðurland vestra"/>
    <x v="6"/>
    <x v="3"/>
    <s v="Sala utan svæðis - flj."/>
    <n v="63504"/>
    <n v="54.930959999999999"/>
    <x v="8"/>
    <x v="3"/>
    <s v="Innanlands"/>
    <m/>
  </r>
  <r>
    <s v="Söludælur"/>
    <s v="Varmahlíð"/>
    <n v="560"/>
    <x v="24"/>
    <s v="Norðurland vestra"/>
    <x v="1"/>
    <x v="0"/>
    <s v="Sala innan svæðis - flj."/>
    <n v="748634"/>
    <n v="561.47550000000001"/>
    <x v="9"/>
    <x v="0"/>
    <s v="Innanlands"/>
    <m/>
  </r>
  <r>
    <s v="Söludælur"/>
    <s v="Varmahlíð"/>
    <n v="560"/>
    <x v="24"/>
    <s v="Norðurland vestra"/>
    <x v="7"/>
    <x v="3"/>
    <s v="Sala innan svæðis - flj."/>
    <n v="932995"/>
    <n v="807.04067500000008"/>
    <x v="9"/>
    <x v="0"/>
    <s v="Innanlands"/>
    <m/>
  </r>
  <r>
    <s v="Akureyri"/>
    <s v="Varmahlíð"/>
    <n v="560"/>
    <x v="24"/>
    <s v="Norðurland vestra"/>
    <x v="6"/>
    <x v="3"/>
    <s v="Sala utan svæðis - flj."/>
    <n v="125589"/>
    <n v="108.634485"/>
    <x v="10"/>
    <x v="3"/>
    <s v="Innanlands"/>
    <m/>
  </r>
  <r>
    <s v="Akureyri"/>
    <s v="Sauðárkrókur"/>
    <n v="550"/>
    <x v="24"/>
    <s v="Norðurland vestra"/>
    <x v="7"/>
    <x v="3"/>
    <s v="Sala utan svæðis - flj."/>
    <n v="31802"/>
    <n v="27.50873"/>
    <x v="8"/>
    <x v="0"/>
    <s v="Innanlands"/>
    <m/>
  </r>
  <r>
    <s v="Akureyri"/>
    <s v="Varmahlíð"/>
    <n v="560"/>
    <x v="24"/>
    <s v="Norðurland vestra"/>
    <x v="10"/>
    <x v="3"/>
    <s v="Sala utan svæðis - flj."/>
    <n v="335"/>
    <n v="0.289775"/>
    <x v="10"/>
    <x v="2"/>
    <s v="Innanlands"/>
    <m/>
  </r>
  <r>
    <s v="Reykjavík"/>
    <s v="Varmahlíð"/>
    <n v="560"/>
    <x v="24"/>
    <s v="Norðurland vestra"/>
    <x v="6"/>
    <x v="3"/>
    <s v="Sala utan svæðis - flj."/>
    <n v="343208"/>
    <n v="296.87491999999997"/>
    <x v="10"/>
    <x v="3"/>
    <s v="Innanlands"/>
    <m/>
  </r>
  <r>
    <s v="Sauðárkrókur"/>
    <s v="Varmahlíð"/>
    <n v="560"/>
    <x v="24"/>
    <s v="Norðurland vestra"/>
    <x v="6"/>
    <x v="3"/>
    <s v="Sala utan svæðis - flj."/>
    <n v="49306"/>
    <n v="42.64969"/>
    <x v="10"/>
    <x v="3"/>
    <s v="Innanlands"/>
    <m/>
  </r>
  <r>
    <s v="Reykjavík"/>
    <s v="Sauðárkrókur"/>
    <n v="550"/>
    <x v="24"/>
    <s v="Norðurland vestra"/>
    <x v="7"/>
    <x v="3"/>
    <s v="Sala innan svæðis - flj."/>
    <n v="2125"/>
    <n v="1.838125"/>
    <x v="8"/>
    <x v="0"/>
    <s v="Innanlands"/>
    <m/>
  </r>
  <r>
    <s v="Reykjavík"/>
    <s v="Varmahlíð"/>
    <n v="560"/>
    <x v="24"/>
    <s v="Norðurland vestra"/>
    <x v="10"/>
    <x v="3"/>
    <s v="Sala utan svæðis - flj."/>
    <n v="3031"/>
    <n v="2.6218150000000002"/>
    <x v="10"/>
    <x v="2"/>
    <s v="Innanlands"/>
    <m/>
  </r>
  <r>
    <s v="Söludælur"/>
    <s v="Varmahlíð"/>
    <n v="560"/>
    <x v="24"/>
    <s v="Norðurland vestra"/>
    <x v="6"/>
    <x v="3"/>
    <s v="Sala innan svæðis - flj."/>
    <n v="52366"/>
    <n v="45.296589999999995"/>
    <x v="10"/>
    <x v="3"/>
    <s v="Innanlands"/>
    <m/>
  </r>
  <r>
    <s v="Akureyri"/>
    <s v="Varmahlíð"/>
    <n v="560"/>
    <x v="24"/>
    <s v="Norðurland vestra"/>
    <x v="6"/>
    <x v="3"/>
    <s v="Sala utan svæðis - flj."/>
    <n v="115612"/>
    <n v="100.00438"/>
    <x v="9"/>
    <x v="3"/>
    <s v="Innanlands"/>
    <m/>
  </r>
  <r>
    <s v="Söludælur"/>
    <s v="Varmahlíð"/>
    <n v="560"/>
    <x v="24"/>
    <s v="Norðurland vestra"/>
    <x v="1"/>
    <x v="0"/>
    <s v="Sala innan svæðis - flj."/>
    <n v="677381"/>
    <n v="508.03575000000001"/>
    <x v="10"/>
    <x v="0"/>
    <s v="Innanlands"/>
    <m/>
  </r>
  <r>
    <s v="Söludælur"/>
    <s v="Varmahlíð"/>
    <n v="560"/>
    <x v="24"/>
    <s v="Norðurland vestra"/>
    <x v="7"/>
    <x v="3"/>
    <s v="Sala innan svæðis - flj."/>
    <n v="848461"/>
    <n v="733.91876500000001"/>
    <x v="10"/>
    <x v="0"/>
    <s v="Innanlands"/>
    <m/>
  </r>
  <r>
    <s v="Söludælur"/>
    <s v="Blönduós"/>
    <n v="540"/>
    <x v="22"/>
    <s v="Norðurland vestra"/>
    <x v="7"/>
    <x v="3"/>
    <s v="Sala innan svæðis - flj."/>
    <n v="837664"/>
    <n v="724.57935999999995"/>
    <x v="2"/>
    <x v="0"/>
    <s v="Innanlands"/>
    <s v="Einni færslu skipt í tvennt til að geta flokkað betur"/>
  </r>
  <r>
    <s v="Söludælur"/>
    <s v="Blönduós"/>
    <n v="540"/>
    <x v="22"/>
    <s v="Norðurland vestra"/>
    <x v="7"/>
    <x v="3"/>
    <s v="Sala innan svæðis - flj."/>
    <n v="700000"/>
    <n v="605.5"/>
    <x v="4"/>
    <x v="3"/>
    <s v="Innanlands"/>
    <s v="Einni færslu skipt í tvennt til að geta flokkað betur"/>
  </r>
  <r>
    <s v="Reykjavík"/>
    <s v="Varmahlíð"/>
    <n v="560"/>
    <x v="24"/>
    <s v="Norðurland vestra"/>
    <x v="6"/>
    <x v="3"/>
    <s v="Sala utan svæðis - flj."/>
    <n v="358870"/>
    <n v="310.42255"/>
    <x v="9"/>
    <x v="3"/>
    <s v="Innanlands"/>
    <m/>
  </r>
  <r>
    <s v="Sauðárkrókur"/>
    <s v="Varmahlíð"/>
    <n v="560"/>
    <x v="24"/>
    <s v="Norðurland vestra"/>
    <x v="6"/>
    <x v="3"/>
    <s v="Sala utan svæðis - flj."/>
    <n v="49991"/>
    <n v="43.242214999999995"/>
    <x v="9"/>
    <x v="3"/>
    <s v="Innanlands"/>
    <m/>
  </r>
  <r>
    <s v="Akureyri"/>
    <s v="Varmahlíð"/>
    <n v="560"/>
    <x v="24"/>
    <s v="Norðurland vestra"/>
    <x v="7"/>
    <x v="3"/>
    <s v="Sala utan svæðis - flj."/>
    <n v="9027"/>
    <n v="7.8083549999999997"/>
    <x v="8"/>
    <x v="0"/>
    <s v="Innanlands"/>
    <m/>
  </r>
  <r>
    <s v="Reykjavík"/>
    <s v="Varmahlíð"/>
    <n v="560"/>
    <x v="24"/>
    <s v="Norðurland vestra"/>
    <x v="10"/>
    <x v="3"/>
    <s v="Sala utan svæðis - flj."/>
    <n v="2517"/>
    <n v="2.1772049999999998"/>
    <x v="8"/>
    <x v="2"/>
    <s v="Innanlands"/>
    <m/>
  </r>
  <r>
    <s v="Reykjavík"/>
    <s v="Varmahlíð"/>
    <n v="560"/>
    <x v="24"/>
    <s v="Norðurland vestra"/>
    <x v="7"/>
    <x v="3"/>
    <s v="Sala utan svæðis - flj."/>
    <n v="39926"/>
    <n v="34.535989999999998"/>
    <x v="8"/>
    <x v="0"/>
    <s v="Innanlands"/>
    <m/>
  </r>
  <r>
    <s v="Söludælur"/>
    <s v="Varmahlíð"/>
    <n v="560"/>
    <x v="24"/>
    <s v="Norðurland vestra"/>
    <x v="6"/>
    <x v="3"/>
    <s v="Sala innan svæðis - flj."/>
    <n v="59476"/>
    <n v="51.446739999999998"/>
    <x v="9"/>
    <x v="3"/>
    <s v="Innanlands"/>
    <m/>
  </r>
  <r>
    <s v="Akureyri"/>
    <s v="Varmahlíð"/>
    <n v="560"/>
    <x v="24"/>
    <s v="Norðurland vestra"/>
    <x v="6"/>
    <x v="3"/>
    <s v="Sala utan svæðis - flj."/>
    <n v="129769"/>
    <n v="112.250185"/>
    <x v="7"/>
    <x v="3"/>
    <s v="Innanlands"/>
    <m/>
  </r>
  <r>
    <s v="Söludælur"/>
    <s v="Varmahlíð"/>
    <n v="560"/>
    <x v="24"/>
    <s v="Norðurland vestra"/>
    <x v="1"/>
    <x v="0"/>
    <s v="Sala innan svæðis - flj."/>
    <n v="648986"/>
    <n v="486.73950000000002"/>
    <x v="8"/>
    <x v="0"/>
    <s v="Innanlands"/>
    <m/>
  </r>
  <r>
    <s v="Söludælur"/>
    <s v="Varmahlíð"/>
    <n v="560"/>
    <x v="24"/>
    <s v="Norðurland vestra"/>
    <x v="7"/>
    <x v="3"/>
    <s v="Sala innan svæðis - flj."/>
    <n v="769535"/>
    <n v="665.64777500000002"/>
    <x v="8"/>
    <x v="0"/>
    <s v="Innanlands"/>
    <m/>
  </r>
  <r>
    <s v="Eskifjörður"/>
    <s v="Varmahlíð"/>
    <n v="560"/>
    <x v="24"/>
    <s v="Norðurland vestra"/>
    <x v="6"/>
    <x v="3"/>
    <s v="Sala utan svæðis - flj."/>
    <n v="2004"/>
    <n v="1.73346"/>
    <x v="7"/>
    <x v="3"/>
    <s v="Innanlands"/>
    <m/>
  </r>
  <r>
    <s v="Sauðárkrókur"/>
    <s v="Varmahlíð"/>
    <n v="560"/>
    <x v="24"/>
    <s v="Norðurland vestra"/>
    <x v="7"/>
    <x v="3"/>
    <s v="Sala utan svæðis - flj."/>
    <n v="3002"/>
    <n v="2.59673"/>
    <x v="8"/>
    <x v="0"/>
    <s v="Innanlands"/>
    <m/>
  </r>
  <r>
    <s v="Akureyri"/>
    <s v="Varmahlíð"/>
    <n v="560"/>
    <x v="24"/>
    <s v="Norðurland vestra"/>
    <x v="10"/>
    <x v="3"/>
    <s v="Sala utan svæðis - flj."/>
    <n v="3005"/>
    <n v="2.5993249999999999"/>
    <x v="6"/>
    <x v="2"/>
    <s v="Innanlands"/>
    <m/>
  </r>
  <r>
    <s v="Reykjavík"/>
    <s v="Varmahlíð"/>
    <n v="560"/>
    <x v="24"/>
    <s v="Norðurland vestra"/>
    <x v="6"/>
    <x v="3"/>
    <s v="Sala utan svæðis - flj."/>
    <n v="416370"/>
    <n v="360.16005000000001"/>
    <x v="7"/>
    <x v="3"/>
    <s v="Innanlands"/>
    <m/>
  </r>
  <r>
    <s v="Sauðárkrókur"/>
    <s v="Varmahlíð"/>
    <n v="560"/>
    <x v="24"/>
    <s v="Norðurland vestra"/>
    <x v="6"/>
    <x v="3"/>
    <s v="Sala utan svæðis - flj."/>
    <n v="51561"/>
    <n v="44.600265"/>
    <x v="7"/>
    <x v="3"/>
    <s v="Innanlands"/>
    <m/>
  </r>
  <r>
    <s v="Reykjavík"/>
    <s v="Varmahlíð"/>
    <n v="560"/>
    <x v="24"/>
    <s v="Norðurland vestra"/>
    <x v="1"/>
    <x v="0"/>
    <s v="Sala utan svæðis - flj."/>
    <n v="600"/>
    <n v="0.45"/>
    <x v="6"/>
    <x v="0"/>
    <s v="Innanlands"/>
    <m/>
  </r>
  <r>
    <s v="Akureyri"/>
    <s v="Sauðárkrókur"/>
    <n v="550"/>
    <x v="24"/>
    <s v="Norðurland vestra"/>
    <x v="7"/>
    <x v="3"/>
    <s v="Sala utan svæðis - flj."/>
    <n v="32571"/>
    <n v="28.173915000000001"/>
    <x v="10"/>
    <x v="0"/>
    <s v="Innanlands"/>
    <m/>
  </r>
  <r>
    <s v="Söludælur"/>
    <s v="Blönduós"/>
    <n v="540"/>
    <x v="22"/>
    <s v="Norðurland vestra"/>
    <x v="7"/>
    <x v="3"/>
    <s v="Sala innan svæðis - flj."/>
    <n v="830675"/>
    <n v="718.53387499999997"/>
    <x v="4"/>
    <x v="0"/>
    <s v="Innanlands"/>
    <s v="Einni færslu skipt í tvennt til að geta flokkað betur"/>
  </r>
  <r>
    <s v="Söludælur"/>
    <s v="Blönduós"/>
    <n v="540"/>
    <x v="22"/>
    <s v="Norðurland vestra"/>
    <x v="7"/>
    <x v="3"/>
    <s v="Sala innan svæðis - flj."/>
    <n v="700000"/>
    <n v="605.5"/>
    <x v="6"/>
    <x v="3"/>
    <s v="Innanlands"/>
    <s v="Einni færslu skipt í tvennt til að geta flokkað betur"/>
  </r>
  <r>
    <s v="Reykjavík"/>
    <s v="Varmahlíð"/>
    <n v="560"/>
    <x v="24"/>
    <s v="Norðurland vestra"/>
    <x v="10"/>
    <x v="3"/>
    <s v="Sala utan svæðis - flj."/>
    <n v="4402"/>
    <n v="3.8077299999999998"/>
    <x v="6"/>
    <x v="2"/>
    <s v="Innanlands"/>
    <m/>
  </r>
  <r>
    <s v="Söludælur"/>
    <s v="Varmahlíð"/>
    <n v="560"/>
    <x v="24"/>
    <s v="Norðurland vestra"/>
    <x v="6"/>
    <x v="3"/>
    <s v="Sala innan svæðis - flj."/>
    <n v="59798"/>
    <n v="51.725269999999995"/>
    <x v="7"/>
    <x v="3"/>
    <s v="Innanlands"/>
    <m/>
  </r>
  <r>
    <s v="Akureyri"/>
    <s v="Varmahlíð"/>
    <n v="560"/>
    <x v="24"/>
    <s v="Norðurland vestra"/>
    <x v="6"/>
    <x v="3"/>
    <s v="Sala utan svæðis - flj."/>
    <n v="126039"/>
    <n v="109.023735"/>
    <x v="5"/>
    <x v="3"/>
    <s v="Innanlands"/>
    <m/>
  </r>
  <r>
    <s v="Söludælur"/>
    <s v="Varmahlíð"/>
    <n v="560"/>
    <x v="24"/>
    <s v="Norðurland vestra"/>
    <x v="1"/>
    <x v="0"/>
    <s v="Sala innan svæðis - flj."/>
    <n v="602775"/>
    <n v="452.08125000000001"/>
    <x v="6"/>
    <x v="0"/>
    <s v="Innanlands"/>
    <m/>
  </r>
  <r>
    <s v="Söludælur"/>
    <s v="Varmahlíð"/>
    <n v="560"/>
    <x v="24"/>
    <s v="Norðurland vestra"/>
    <x v="7"/>
    <x v="3"/>
    <s v="Sala innan svæðis - flj."/>
    <n v="651778"/>
    <n v="563.78796999999997"/>
    <x v="6"/>
    <x v="0"/>
    <s v="Innanlands"/>
    <m/>
  </r>
  <r>
    <s v="Akureyri"/>
    <s v="Varmahlíð"/>
    <n v="560"/>
    <x v="24"/>
    <s v="Norðurland vestra"/>
    <x v="7"/>
    <x v="3"/>
    <s v="Sala utan svæðis - flj."/>
    <n v="12364"/>
    <n v="10.69486"/>
    <x v="10"/>
    <x v="0"/>
    <s v="Innanlands"/>
    <m/>
  </r>
  <r>
    <s v="Akureyri"/>
    <s v="Varmahlíð"/>
    <n v="560"/>
    <x v="24"/>
    <s v="Norðurland vestra"/>
    <x v="10"/>
    <x v="3"/>
    <s v="Sala utan svæðis - flj."/>
    <n v="2587"/>
    <n v="2.2377549999999999"/>
    <x v="4"/>
    <x v="2"/>
    <s v="Innanlands"/>
    <m/>
  </r>
  <r>
    <s v="Reykjavík"/>
    <s v="Varmahlíð"/>
    <n v="560"/>
    <x v="24"/>
    <s v="Norðurland vestra"/>
    <x v="6"/>
    <x v="3"/>
    <s v="Sala utan svæðis - flj."/>
    <n v="498186"/>
    <n v="430.93089000000003"/>
    <x v="5"/>
    <x v="3"/>
    <s v="Innanlands"/>
    <m/>
  </r>
  <r>
    <s v="Sauðárkrókur"/>
    <s v="Varmahlíð"/>
    <n v="560"/>
    <x v="24"/>
    <s v="Norðurland vestra"/>
    <x v="6"/>
    <x v="3"/>
    <s v="Sala utan svæðis - flj."/>
    <n v="57083"/>
    <n v="49.376795000000001"/>
    <x v="5"/>
    <x v="3"/>
    <s v="Innanlands"/>
    <m/>
  </r>
  <r>
    <s v="Reykjavík"/>
    <s v="Varmahlíð"/>
    <n v="560"/>
    <x v="24"/>
    <s v="Norðurland vestra"/>
    <x v="1"/>
    <x v="0"/>
    <s v="Sala utan svæðis - flj."/>
    <n v="521"/>
    <n v="0.39074999999999999"/>
    <x v="4"/>
    <x v="0"/>
    <s v="Innanlands"/>
    <m/>
  </r>
  <r>
    <s v="Reykjavík"/>
    <s v="Varmahlíð"/>
    <n v="560"/>
    <x v="24"/>
    <s v="Norðurland vestra"/>
    <x v="7"/>
    <x v="3"/>
    <s v="Sala utan svæðis - flj."/>
    <n v="43909"/>
    <n v="37.981285"/>
    <x v="10"/>
    <x v="0"/>
    <s v="Innanlands"/>
    <m/>
  </r>
  <r>
    <s v="Reykjavík"/>
    <s v="Varmahlíð"/>
    <n v="560"/>
    <x v="24"/>
    <s v="Norðurland vestra"/>
    <x v="10"/>
    <x v="3"/>
    <s v="Sala utan svæðis - flj."/>
    <n v="5037"/>
    <n v="4.357005"/>
    <x v="4"/>
    <x v="2"/>
    <s v="Innanlands"/>
    <m/>
  </r>
  <r>
    <s v="Söludælur"/>
    <s v="Varmahlíð"/>
    <n v="560"/>
    <x v="24"/>
    <s v="Norðurland vestra"/>
    <x v="6"/>
    <x v="3"/>
    <s v="Sala innan svæðis - flj."/>
    <n v="39320"/>
    <n v="34.011800000000001"/>
    <x v="5"/>
    <x v="3"/>
    <s v="Innanlands"/>
    <m/>
  </r>
  <r>
    <s v="Akureyri"/>
    <s v="Varmahlíð"/>
    <n v="560"/>
    <x v="24"/>
    <s v="Norðurland vestra"/>
    <x v="6"/>
    <x v="3"/>
    <s v="Sala utan svæðis - flj."/>
    <n v="113969"/>
    <n v="98.583185"/>
    <x v="3"/>
    <x v="3"/>
    <s v="Innanlands"/>
    <m/>
  </r>
  <r>
    <s v="Eskifjörður"/>
    <s v="Varmahlíð"/>
    <n v="560"/>
    <x v="24"/>
    <s v="Norðurland vestra"/>
    <x v="6"/>
    <x v="3"/>
    <s v="Sala utan svæðis - flj."/>
    <n v="7878"/>
    <n v="6.81447"/>
    <x v="3"/>
    <x v="3"/>
    <s v="Innanlands"/>
    <m/>
  </r>
  <r>
    <s v="Söludælur"/>
    <s v="Varmahlíð"/>
    <n v="560"/>
    <x v="24"/>
    <s v="Norðurland vestra"/>
    <x v="1"/>
    <x v="0"/>
    <s v="Sala innan svæðis - flj."/>
    <n v="580124"/>
    <n v="435.09300000000002"/>
    <x v="4"/>
    <x v="0"/>
    <s v="Innanlands"/>
    <m/>
  </r>
  <r>
    <s v="Söludælur"/>
    <s v="Varmahlíð"/>
    <n v="560"/>
    <x v="24"/>
    <s v="Norðurland vestra"/>
    <x v="7"/>
    <x v="3"/>
    <s v="Sala innan svæðis - flj."/>
    <n v="720265"/>
    <n v="623.029225"/>
    <x v="4"/>
    <x v="0"/>
    <s v="Innanlands"/>
    <m/>
  </r>
  <r>
    <s v="Akureyri"/>
    <s v="Varmahlíð"/>
    <n v="560"/>
    <x v="24"/>
    <s v="Norðurland vestra"/>
    <x v="4"/>
    <x v="2"/>
    <s v="Sala utan svæðis - flj."/>
    <n v="2542"/>
    <n v="2.0590199999999999"/>
    <x v="2"/>
    <x v="1"/>
    <s v="Innanlands"/>
    <m/>
  </r>
  <r>
    <s v="Akureyri"/>
    <s v="Hofsós"/>
    <n v="565"/>
    <x v="24"/>
    <s v="Norðurland vestra"/>
    <x v="7"/>
    <x v="3"/>
    <s v="Sala utan svæðis - flj."/>
    <n v="1967"/>
    <n v="1.7014549999999999"/>
    <x v="10"/>
    <x v="0"/>
    <s v="Innanlands"/>
    <m/>
  </r>
  <r>
    <s v="Reykjavík"/>
    <s v="Varmahlíð"/>
    <n v="560"/>
    <x v="24"/>
    <s v="Norðurland vestra"/>
    <x v="6"/>
    <x v="3"/>
    <s v="Sala utan svæðis - flj."/>
    <n v="446336"/>
    <n v="386.08064000000002"/>
    <x v="3"/>
    <x v="3"/>
    <s v="Innanlands"/>
    <m/>
  </r>
  <r>
    <s v="Sauðárkrókur"/>
    <s v="Varmahlíð"/>
    <n v="560"/>
    <x v="24"/>
    <s v="Norðurland vestra"/>
    <x v="6"/>
    <x v="3"/>
    <s v="Sala utan svæðis - flj."/>
    <n v="55776"/>
    <n v="48.24624"/>
    <x v="3"/>
    <x v="3"/>
    <s v="Innanlands"/>
    <m/>
  </r>
  <r>
    <s v="Reykjavík"/>
    <s v="Varmahlíð"/>
    <n v="560"/>
    <x v="24"/>
    <s v="Norðurland vestra"/>
    <x v="1"/>
    <x v="0"/>
    <s v="Sala utan svæðis - flj."/>
    <n v="1042"/>
    <n v="0.78149999999999997"/>
    <x v="2"/>
    <x v="0"/>
    <s v="Innanlands"/>
    <m/>
  </r>
  <r>
    <s v="Reykjavík"/>
    <s v="Varmahlíð"/>
    <n v="560"/>
    <x v="24"/>
    <s v="Norðurland vestra"/>
    <x v="4"/>
    <x v="2"/>
    <s v="Sala utan svæðis - flj."/>
    <n v="1224"/>
    <n v="0.9914400000000001"/>
    <x v="2"/>
    <x v="1"/>
    <s v="Innanlands"/>
    <m/>
  </r>
  <r>
    <s v="Reykjavík"/>
    <s v="Hofsós"/>
    <n v="565"/>
    <x v="24"/>
    <s v="Norðurland vestra"/>
    <x v="7"/>
    <x v="3"/>
    <s v="Sala utan svæðis - flj."/>
    <n v="2206"/>
    <n v="1.9081900000000001"/>
    <x v="10"/>
    <x v="0"/>
    <s v="Innanlands"/>
    <m/>
  </r>
  <r>
    <s v="Akureyri"/>
    <s v="Sleitustaðir"/>
    <n v="566"/>
    <x v="24"/>
    <s v="Norðurland vestra"/>
    <x v="7"/>
    <x v="3"/>
    <s v="Sala utan svæðis - flj."/>
    <n v="1766"/>
    <n v="1.52759"/>
    <x v="10"/>
    <x v="0"/>
    <s v="Innanlands"/>
    <m/>
  </r>
  <r>
    <s v="Reykjavík"/>
    <s v="Varmahlíð"/>
    <n v="560"/>
    <x v="24"/>
    <s v="Norðurland vestra"/>
    <x v="10"/>
    <x v="3"/>
    <s v="Sala utan svæðis - flj."/>
    <n v="8057"/>
    <n v="6.9693050000000003"/>
    <x v="2"/>
    <x v="2"/>
    <s v="Innanlands"/>
    <m/>
  </r>
  <r>
    <s v="Akureyri"/>
    <s v="Sauðárkrókur"/>
    <n v="550"/>
    <x v="24"/>
    <s v="Norðurland vestra"/>
    <x v="7"/>
    <x v="3"/>
    <s v="Sala utan svæðis - flj."/>
    <n v="40951"/>
    <n v="35.422615"/>
    <x v="9"/>
    <x v="0"/>
    <s v="Innanlands"/>
    <m/>
  </r>
  <r>
    <s v="Sauðárkrókur"/>
    <s v="Varmahlíð"/>
    <n v="560"/>
    <x v="24"/>
    <s v="Norðurland vestra"/>
    <x v="9"/>
    <x v="3"/>
    <s v="Sala utan svæðis - flj."/>
    <n v="8231"/>
    <n v="7.119815"/>
    <x v="2"/>
    <x v="2"/>
    <s v="Innanlands"/>
    <m/>
  </r>
  <r>
    <s v="Söludælur"/>
    <s v="Varmahlíð"/>
    <n v="560"/>
    <x v="24"/>
    <s v="Norðurland vestra"/>
    <x v="6"/>
    <x v="3"/>
    <s v="Sala innan svæðis - flj."/>
    <n v="66070"/>
    <n v="57.150550000000003"/>
    <x v="3"/>
    <x v="3"/>
    <s v="Innanlands"/>
    <m/>
  </r>
  <r>
    <s v="Akureyri"/>
    <s v="Varmahlíð"/>
    <n v="560"/>
    <x v="24"/>
    <s v="Norðurland vestra"/>
    <x v="6"/>
    <x v="3"/>
    <s v="Sala utan svæðis - flj."/>
    <n v="186418"/>
    <n v="161.25157000000002"/>
    <x v="0"/>
    <x v="3"/>
    <s v="Innanlands"/>
    <m/>
  </r>
  <r>
    <s v="Söludælur"/>
    <s v="Varmahlíð"/>
    <n v="560"/>
    <x v="24"/>
    <s v="Norðurland vestra"/>
    <x v="1"/>
    <x v="0"/>
    <s v="Sala innan svæðis - flj."/>
    <n v="627327"/>
    <n v="470.49525"/>
    <x v="2"/>
    <x v="0"/>
    <s v="Innanlands"/>
    <m/>
  </r>
  <r>
    <s v="Söludælur"/>
    <s v="Varmahlíð"/>
    <n v="560"/>
    <x v="24"/>
    <s v="Norðurland vestra"/>
    <x v="7"/>
    <x v="3"/>
    <s v="Sala innan svæðis - flj."/>
    <n v="709654"/>
    <n v="613.85070999999994"/>
    <x v="2"/>
    <x v="0"/>
    <s v="Innanlands"/>
    <m/>
  </r>
  <r>
    <s v="Söludælur"/>
    <s v="Blönduós"/>
    <n v="540"/>
    <x v="22"/>
    <s v="Norðurland vestra"/>
    <x v="7"/>
    <x v="3"/>
    <s v="Sala innan svæðis - flj."/>
    <n v="815132"/>
    <n v="705.08917999999994"/>
    <x v="6"/>
    <x v="0"/>
    <s v="Innanlands"/>
    <s v="Einni færslu skipt í tvennt til að geta flokkað betur"/>
  </r>
  <r>
    <s v="Söludælur"/>
    <s v="Blönduós"/>
    <n v="540"/>
    <x v="22"/>
    <s v="Norðurland vestra"/>
    <x v="7"/>
    <x v="3"/>
    <s v="Sala innan svæðis - flj."/>
    <n v="700000"/>
    <n v="605.5"/>
    <x v="8"/>
    <x v="3"/>
    <s v="Innanlands"/>
    <s v="Einni færslu skipt í tvennt til að geta flokkað betur"/>
  </r>
  <r>
    <s v="Akureyri"/>
    <s v="Varmahlíð"/>
    <n v="560"/>
    <x v="24"/>
    <s v="Norðurland vestra"/>
    <x v="10"/>
    <x v="3"/>
    <s v="Sala utan svæðis - flj."/>
    <n v="2489"/>
    <n v="2.1529850000000001"/>
    <x v="1"/>
    <x v="2"/>
    <s v="Innanlands"/>
    <m/>
  </r>
  <r>
    <s v="Reykjavík"/>
    <s v="Varmahlíð"/>
    <n v="560"/>
    <x v="24"/>
    <s v="Norðurland vestra"/>
    <x v="6"/>
    <x v="3"/>
    <s v="Sala utan svæðis - flj."/>
    <n v="433798"/>
    <n v="375.23527000000001"/>
    <x v="0"/>
    <x v="3"/>
    <s v="Innanlands"/>
    <m/>
  </r>
  <r>
    <s v="Sauðárkrókur"/>
    <s v="Varmahlíð"/>
    <n v="560"/>
    <x v="24"/>
    <s v="Norðurland vestra"/>
    <x v="6"/>
    <x v="3"/>
    <s v="Sala utan svæðis - flj."/>
    <n v="88189"/>
    <n v="76.283484999999999"/>
    <x v="0"/>
    <x v="3"/>
    <s v="Innanlands"/>
    <m/>
  </r>
  <r>
    <s v="Reykjavík"/>
    <s v="Varmahlíð"/>
    <n v="560"/>
    <x v="24"/>
    <s v="Norðurland vestra"/>
    <x v="1"/>
    <x v="0"/>
    <s v="Sala innan svæðis - flj."/>
    <n v="0"/>
    <n v="0"/>
    <x v="1"/>
    <x v="0"/>
    <s v="Innanlands"/>
    <m/>
  </r>
  <r>
    <s v="Reykjavík"/>
    <s v="Varmahlíð"/>
    <n v="560"/>
    <x v="24"/>
    <s v="Norðurland vestra"/>
    <x v="1"/>
    <x v="0"/>
    <s v="Sala utan svæðis - flj."/>
    <n v="55441"/>
    <n v="41.580750000000002"/>
    <x v="1"/>
    <x v="0"/>
    <s v="Innanlands"/>
    <m/>
  </r>
  <r>
    <s v="Akureyri"/>
    <s v="Varmahlíð"/>
    <n v="560"/>
    <x v="24"/>
    <s v="Norðurland vestra"/>
    <x v="7"/>
    <x v="3"/>
    <s v="Sala utan svæðis - flj."/>
    <n v="9805"/>
    <n v="8.481325"/>
    <x v="9"/>
    <x v="0"/>
    <s v="Innanlands"/>
    <m/>
  </r>
  <r>
    <s v="Reykjavík"/>
    <s v="Varmahlíð"/>
    <n v="560"/>
    <x v="24"/>
    <s v="Norðurland vestra"/>
    <x v="10"/>
    <x v="3"/>
    <s v="Sala utan svæðis - flj."/>
    <n v="27558"/>
    <n v="23.837669999999999"/>
    <x v="1"/>
    <x v="2"/>
    <s v="Innanlands"/>
    <m/>
  </r>
  <r>
    <s v="Reykjavík"/>
    <s v="Varmahlíð"/>
    <n v="560"/>
    <x v="24"/>
    <s v="Norðurland vestra"/>
    <x v="7"/>
    <x v="3"/>
    <s v="Sala utan svæðis - flj."/>
    <n v="31358"/>
    <n v="27.124669999999998"/>
    <x v="9"/>
    <x v="0"/>
    <s v="Innanlands"/>
    <m/>
  </r>
  <r>
    <s v="Söludælur"/>
    <s v="Varmahlíð"/>
    <n v="560"/>
    <x v="24"/>
    <s v="Norðurland vestra"/>
    <x v="1"/>
    <x v="0"/>
    <s v="Sala innan svæðis - flj."/>
    <n v="567871"/>
    <n v="425.90325000000001"/>
    <x v="1"/>
    <x v="0"/>
    <s v="Innanlands"/>
    <m/>
  </r>
  <r>
    <s v="Söludælur"/>
    <s v="Varmahlíð"/>
    <n v="560"/>
    <x v="24"/>
    <s v="Norðurland vestra"/>
    <x v="7"/>
    <x v="3"/>
    <s v="Sala innan svæðis - flj."/>
    <n v="311458"/>
    <n v="269.41116999999997"/>
    <x v="1"/>
    <x v="0"/>
    <s v="Innanlands"/>
    <m/>
  </r>
  <r>
    <s v="Söludælur"/>
    <s v="Varmahlíð"/>
    <n v="560"/>
    <x v="24"/>
    <s v="Norðurland vestra"/>
    <x v="6"/>
    <x v="3"/>
    <s v="Sala innan svæðis - flj."/>
    <n v="76594"/>
    <n v="66.253810000000001"/>
    <x v="0"/>
    <x v="3"/>
    <s v="Innanlands"/>
    <m/>
  </r>
  <r>
    <s v="Söludælur"/>
    <s v="Hofsós"/>
    <n v="565"/>
    <x v="24"/>
    <s v="Norðurland vestra"/>
    <x v="0"/>
    <x v="0"/>
    <s v="Sala innan svæðis - flj."/>
    <n v="104026"/>
    <n v="78.019499999999994"/>
    <x v="0"/>
    <x v="0"/>
    <s v="Innanlands"/>
    <m/>
  </r>
  <r>
    <s v="Akureyri"/>
    <s v="Hofsós"/>
    <n v="565"/>
    <x v="24"/>
    <s v="Norðurland vestra"/>
    <x v="6"/>
    <x v="3"/>
    <s v="Sala utan svæðis - flj."/>
    <n v="43906"/>
    <n v="37.97869"/>
    <x v="1"/>
    <x v="3"/>
    <s v="Innanlands"/>
    <m/>
  </r>
  <r>
    <s v="Reykjavík"/>
    <s v="Hofsós"/>
    <n v="565"/>
    <x v="24"/>
    <s v="Norðurland vestra"/>
    <x v="6"/>
    <x v="3"/>
    <s v="Sala utan svæðis - flj."/>
    <n v="153714"/>
    <n v="132.96260999999998"/>
    <x v="1"/>
    <x v="3"/>
    <s v="Innanlands"/>
    <m/>
  </r>
  <r>
    <s v="Söludælur"/>
    <s v="Hofsós"/>
    <n v="565"/>
    <x v="24"/>
    <s v="Norðurland vestra"/>
    <x v="7"/>
    <x v="3"/>
    <s v="Sala innan svæðis - flj."/>
    <n v="125629"/>
    <n v="108.669085"/>
    <x v="0"/>
    <x v="0"/>
    <s v="Innanlands"/>
    <m/>
  </r>
  <r>
    <s v="Akureyri"/>
    <s v="Hofsós"/>
    <n v="565"/>
    <x v="24"/>
    <s v="Norðurland vestra"/>
    <x v="6"/>
    <x v="3"/>
    <s v="Sala utan svæðis - flj."/>
    <n v="45173"/>
    <n v="39.074644999999997"/>
    <x v="2"/>
    <x v="3"/>
    <s v="Innanlands"/>
    <m/>
  </r>
  <r>
    <s v="Reykjavík"/>
    <s v="Hofsós"/>
    <n v="565"/>
    <x v="24"/>
    <s v="Norðurland vestra"/>
    <x v="6"/>
    <x v="3"/>
    <s v="Sala utan svæðis - flj."/>
    <n v="156356"/>
    <n v="135.24794"/>
    <x v="2"/>
    <x v="3"/>
    <s v="Innanlands"/>
    <m/>
  </r>
  <r>
    <s v="Sauðárkrókur"/>
    <s v="Hofsós"/>
    <n v="565"/>
    <x v="24"/>
    <s v="Norðurland vestra"/>
    <x v="6"/>
    <x v="3"/>
    <s v="Sala utan svæðis - flj."/>
    <n v="13158"/>
    <n v="11.38167"/>
    <x v="2"/>
    <x v="3"/>
    <s v="Innanlands"/>
    <m/>
  </r>
  <r>
    <s v="Söludælur"/>
    <s v="Hofsós"/>
    <n v="565"/>
    <x v="24"/>
    <s v="Norðurland vestra"/>
    <x v="0"/>
    <x v="0"/>
    <s v="Sala innan svæðis - flj."/>
    <n v="153125"/>
    <n v="114.84375"/>
    <x v="3"/>
    <x v="0"/>
    <s v="Innanlands"/>
    <m/>
  </r>
  <r>
    <s v="Söludælur"/>
    <s v="Hofsós"/>
    <n v="565"/>
    <x v="24"/>
    <s v="Norðurland vestra"/>
    <x v="7"/>
    <x v="3"/>
    <s v="Sala innan svæðis - flj."/>
    <n v="165769"/>
    <n v="143.390185"/>
    <x v="3"/>
    <x v="0"/>
    <s v="Innanlands"/>
    <m/>
  </r>
  <r>
    <s v="Söludælur"/>
    <s v="Hofsós"/>
    <n v="565"/>
    <x v="24"/>
    <s v="Norðurland vestra"/>
    <x v="7"/>
    <x v="3"/>
    <s v="Sala ekki flutningsjöfnuð"/>
    <n v="0"/>
    <n v="0"/>
    <x v="1"/>
    <x v="0"/>
    <s v="Millilanda"/>
    <m/>
  </r>
  <r>
    <s v="Akureyri"/>
    <s v="Hofsós"/>
    <n v="565"/>
    <x v="24"/>
    <s v="Norðurland vestra"/>
    <x v="6"/>
    <x v="3"/>
    <s v="Sala utan svæðis - flj."/>
    <n v="90992"/>
    <n v="78.708079999999995"/>
    <x v="4"/>
    <x v="3"/>
    <s v="Innanlands"/>
    <m/>
  </r>
  <r>
    <s v="Akureyri"/>
    <s v="Sauðárkrókur"/>
    <n v="550"/>
    <x v="24"/>
    <s v="Norðurland vestra"/>
    <x v="7"/>
    <x v="3"/>
    <s v="Sala utan svæðis - flj."/>
    <n v="37063"/>
    <n v="32.059494999999998"/>
    <x v="7"/>
    <x v="0"/>
    <s v="Innanlands"/>
    <m/>
  </r>
  <r>
    <s v="Reykjavík"/>
    <s v="Hofsós"/>
    <n v="565"/>
    <x v="24"/>
    <s v="Norðurland vestra"/>
    <x v="6"/>
    <x v="3"/>
    <s v="Sala utan svæðis - flj."/>
    <n v="188442"/>
    <n v="163.00233"/>
    <x v="4"/>
    <x v="3"/>
    <s v="Innanlands"/>
    <m/>
  </r>
  <r>
    <s v="Sauðárkrókur"/>
    <s v="Hofsós"/>
    <n v="565"/>
    <x v="24"/>
    <s v="Norðurland vestra"/>
    <x v="6"/>
    <x v="3"/>
    <s v="Sala utan svæðis - flj."/>
    <n v="11487"/>
    <n v="9.9362549999999992"/>
    <x v="4"/>
    <x v="3"/>
    <s v="Innanlands"/>
    <m/>
  </r>
  <r>
    <s v="Söludælur"/>
    <s v="Hofsós"/>
    <n v="565"/>
    <x v="24"/>
    <s v="Norðurland vestra"/>
    <x v="1"/>
    <x v="0"/>
    <s v="Sala innan svæðis - flj."/>
    <n v="50037"/>
    <n v="37.527749999999997"/>
    <x v="5"/>
    <x v="0"/>
    <s v="Innanlands"/>
    <m/>
  </r>
  <r>
    <s v="Söludælur"/>
    <s v="Hofsós"/>
    <n v="565"/>
    <x v="24"/>
    <s v="Norðurland vestra"/>
    <x v="0"/>
    <x v="0"/>
    <s v="Sala innan svæðis - flj."/>
    <n v="102916"/>
    <n v="77.186999999999998"/>
    <x v="5"/>
    <x v="0"/>
    <s v="Innanlands"/>
    <m/>
  </r>
  <r>
    <s v="Söludælur"/>
    <s v="Hofsós"/>
    <n v="565"/>
    <x v="24"/>
    <s v="Norðurland vestra"/>
    <x v="7"/>
    <x v="3"/>
    <s v="Sala innan svæðis - flj."/>
    <n v="164767"/>
    <n v="142.52345499999998"/>
    <x v="5"/>
    <x v="0"/>
    <s v="Innanlands"/>
    <m/>
  </r>
  <r>
    <s v="Akureyri"/>
    <s v="Hofsós"/>
    <n v="565"/>
    <x v="24"/>
    <s v="Norðurland vestra"/>
    <x v="6"/>
    <x v="3"/>
    <s v="Sala utan svæðis - flj."/>
    <n v="42127"/>
    <n v="36.439855000000001"/>
    <x v="6"/>
    <x v="3"/>
    <s v="Innanlands"/>
    <m/>
  </r>
  <r>
    <s v="Reykjavík"/>
    <s v="Hofsós"/>
    <n v="565"/>
    <x v="24"/>
    <s v="Norðurland vestra"/>
    <x v="6"/>
    <x v="3"/>
    <s v="Sala utan svæðis - flj."/>
    <n v="133703"/>
    <n v="115.65309500000001"/>
    <x v="6"/>
    <x v="3"/>
    <s v="Innanlands"/>
    <m/>
  </r>
  <r>
    <s v="Söludælur"/>
    <s v="Blönduós"/>
    <n v="540"/>
    <x v="22"/>
    <s v="Norðurland vestra"/>
    <x v="7"/>
    <x v="3"/>
    <s v="Sala innan svæðis - flj."/>
    <n v="1002055"/>
    <n v="866.77757499999996"/>
    <x v="8"/>
    <x v="0"/>
    <s v="Innanlands"/>
    <s v="Einni færslu skipt í tvennt til að geta flokkað betur"/>
  </r>
  <r>
    <s v="Söludælur"/>
    <s v="Blönduós"/>
    <n v="540"/>
    <x v="22"/>
    <s v="Norðurland vestra"/>
    <x v="7"/>
    <x v="3"/>
    <s v="Sala innan svæðis - flj."/>
    <n v="700000"/>
    <n v="605.5"/>
    <x v="10"/>
    <x v="3"/>
    <s v="Innanlands"/>
    <s v="Einni færslu skipt í tvennt til að geta flokkað betur"/>
  </r>
  <r>
    <s v="Sauðárkrókur"/>
    <s v="Hofsós"/>
    <n v="565"/>
    <x v="24"/>
    <s v="Norðurland vestra"/>
    <x v="6"/>
    <x v="3"/>
    <s v="Sala utan svæðis - flj."/>
    <n v="6681"/>
    <n v="5.7790649999999992"/>
    <x v="6"/>
    <x v="3"/>
    <s v="Innanlands"/>
    <m/>
  </r>
  <r>
    <s v="Söludælur"/>
    <s v="Hofsós"/>
    <n v="565"/>
    <x v="24"/>
    <s v="Norðurland vestra"/>
    <x v="1"/>
    <x v="0"/>
    <s v="Sala innan svæðis - flj."/>
    <n v="132952"/>
    <n v="99.713999999999999"/>
    <x v="7"/>
    <x v="0"/>
    <s v="Innanlands"/>
    <m/>
  </r>
  <r>
    <s v="Söludælur"/>
    <s v="Hofsós"/>
    <n v="565"/>
    <x v="24"/>
    <s v="Norðurland vestra"/>
    <x v="7"/>
    <x v="3"/>
    <s v="Sala innan svæðis - flj."/>
    <n v="128207"/>
    <n v="110.89905499999999"/>
    <x v="7"/>
    <x v="0"/>
    <s v="Innanlands"/>
    <m/>
  </r>
  <r>
    <s v="Akureyri"/>
    <s v="Hofsós"/>
    <n v="565"/>
    <x v="24"/>
    <s v="Norðurland vestra"/>
    <x v="6"/>
    <x v="3"/>
    <s v="Sala utan svæðis - flj."/>
    <n v="34117"/>
    <n v="29.511204999999997"/>
    <x v="8"/>
    <x v="3"/>
    <s v="Innanlands"/>
    <m/>
  </r>
  <r>
    <s v="Reykjavík"/>
    <s v="Hofsós"/>
    <n v="565"/>
    <x v="24"/>
    <s v="Norðurland vestra"/>
    <x v="6"/>
    <x v="3"/>
    <s v="Sala utan svæðis - flj."/>
    <n v="130957"/>
    <n v="113.27780499999999"/>
    <x v="8"/>
    <x v="3"/>
    <s v="Innanlands"/>
    <m/>
  </r>
  <r>
    <s v="Sauðárkrókur"/>
    <s v="Hofsós"/>
    <n v="565"/>
    <x v="24"/>
    <s v="Norðurland vestra"/>
    <x v="6"/>
    <x v="3"/>
    <s v="Sala utan svæðis - flj."/>
    <n v="21559"/>
    <n v="18.648534999999999"/>
    <x v="8"/>
    <x v="3"/>
    <s v="Innanlands"/>
    <m/>
  </r>
  <r>
    <s v="Söludælur"/>
    <s v="Hofsós"/>
    <n v="565"/>
    <x v="24"/>
    <s v="Norðurland vestra"/>
    <x v="1"/>
    <x v="0"/>
    <s v="Sala innan svæðis - flj."/>
    <n v="141519"/>
    <n v="106.13925"/>
    <x v="9"/>
    <x v="0"/>
    <s v="Innanlands"/>
    <m/>
  </r>
  <r>
    <s v="Söludælur"/>
    <s v="Hofsós"/>
    <n v="565"/>
    <x v="24"/>
    <s v="Norðurland vestra"/>
    <x v="7"/>
    <x v="3"/>
    <s v="Sala innan svæðis - flj."/>
    <n v="127864"/>
    <n v="110.60236"/>
    <x v="9"/>
    <x v="0"/>
    <s v="Innanlands"/>
    <m/>
  </r>
  <r>
    <s v="Akureyri"/>
    <s v="Hofsós"/>
    <n v="565"/>
    <x v="24"/>
    <s v="Norðurland vestra"/>
    <x v="6"/>
    <x v="3"/>
    <s v="Sala utan svæðis - flj."/>
    <n v="24697"/>
    <n v="21.362904999999998"/>
    <x v="10"/>
    <x v="3"/>
    <s v="Innanlands"/>
    <m/>
  </r>
  <r>
    <s v="Akureyri"/>
    <s v="Varmahlíð"/>
    <n v="560"/>
    <x v="24"/>
    <s v="Norðurland vestra"/>
    <x v="7"/>
    <x v="3"/>
    <s v="Sala utan svæðis - flj."/>
    <n v="12812"/>
    <n v="11.082379999999999"/>
    <x v="7"/>
    <x v="0"/>
    <s v="Innanlands"/>
    <m/>
  </r>
  <r>
    <s v="Reykjavík"/>
    <s v="Hofsós"/>
    <n v="565"/>
    <x v="24"/>
    <s v="Norðurland vestra"/>
    <x v="6"/>
    <x v="3"/>
    <s v="Sala utan svæðis - flj."/>
    <n v="205637"/>
    <n v="177.87600499999999"/>
    <x v="10"/>
    <x v="3"/>
    <s v="Innanlands"/>
    <m/>
  </r>
  <r>
    <s v="Reykjavík"/>
    <s v="Varmahlíð"/>
    <n v="560"/>
    <x v="24"/>
    <s v="Norðurland vestra"/>
    <x v="7"/>
    <x v="3"/>
    <s v="Sala utan svæðis - flj."/>
    <n v="32801"/>
    <n v="28.372864999999997"/>
    <x v="7"/>
    <x v="0"/>
    <s v="Innanlands"/>
    <m/>
  </r>
  <r>
    <s v="Reykjavík"/>
    <s v="Hofsós"/>
    <n v="565"/>
    <x v="24"/>
    <s v="Norðurland vestra"/>
    <x v="10"/>
    <x v="3"/>
    <s v="Sala utan svæðis - flj."/>
    <n v="9710"/>
    <n v="8.3991499999999988"/>
    <x v="10"/>
    <x v="2"/>
    <s v="Innanlands"/>
    <m/>
  </r>
  <r>
    <s v="Sauðárkrókur"/>
    <s v="Hofsós"/>
    <n v="565"/>
    <x v="24"/>
    <s v="Norðurland vestra"/>
    <x v="6"/>
    <x v="3"/>
    <s v="Sala utan svæðis - flj."/>
    <n v="23503"/>
    <n v="20.330095"/>
    <x v="10"/>
    <x v="3"/>
    <s v="Innanlands"/>
    <m/>
  </r>
  <r>
    <s v="Söludælur"/>
    <s v="Hofsós"/>
    <n v="565"/>
    <x v="24"/>
    <s v="Norðurland vestra"/>
    <x v="1"/>
    <x v="0"/>
    <s v="Sala innan svæðis - flj."/>
    <n v="133319"/>
    <n v="99.989249999999998"/>
    <x v="10"/>
    <x v="0"/>
    <s v="Innanlands"/>
    <m/>
  </r>
  <r>
    <s v="Söludælur"/>
    <s v="Hofsós"/>
    <n v="565"/>
    <x v="24"/>
    <s v="Norðurland vestra"/>
    <x v="7"/>
    <x v="3"/>
    <s v="Sala innan svæðis - flj."/>
    <n v="110568"/>
    <n v="95.641319999999993"/>
    <x v="10"/>
    <x v="0"/>
    <s v="Innanlands"/>
    <m/>
  </r>
  <r>
    <s v="Akureyri"/>
    <s v="Hofsós"/>
    <n v="565"/>
    <x v="24"/>
    <s v="Norðurland vestra"/>
    <x v="6"/>
    <x v="3"/>
    <s v="Sala utan svæðis - flj."/>
    <n v="15412"/>
    <n v="13.331379999999999"/>
    <x v="9"/>
    <x v="3"/>
    <s v="Innanlands"/>
    <m/>
  </r>
  <r>
    <s v="Reykjavík"/>
    <s v="Hofsós"/>
    <n v="565"/>
    <x v="24"/>
    <s v="Norðurland vestra"/>
    <x v="6"/>
    <x v="3"/>
    <s v="Sala utan svæðis - flj."/>
    <n v="215889"/>
    <n v="186.74398499999998"/>
    <x v="9"/>
    <x v="3"/>
    <s v="Innanlands"/>
    <m/>
  </r>
  <r>
    <s v="Sauðárkrókur"/>
    <s v="Hofsós"/>
    <n v="565"/>
    <x v="24"/>
    <s v="Norðurland vestra"/>
    <x v="6"/>
    <x v="3"/>
    <s v="Sala utan svæðis - flj."/>
    <n v="22963"/>
    <n v="19.862994999999998"/>
    <x v="9"/>
    <x v="3"/>
    <s v="Innanlands"/>
    <m/>
  </r>
  <r>
    <s v="Söludælur"/>
    <s v="Hofsós"/>
    <n v="565"/>
    <x v="24"/>
    <s v="Norðurland vestra"/>
    <x v="1"/>
    <x v="0"/>
    <s v="Sala innan svæðis - flj."/>
    <n v="135262"/>
    <n v="101.4465"/>
    <x v="8"/>
    <x v="0"/>
    <s v="Innanlands"/>
    <m/>
  </r>
  <r>
    <s v="Söludælur"/>
    <s v="Hofsós"/>
    <n v="565"/>
    <x v="24"/>
    <s v="Norðurland vestra"/>
    <x v="7"/>
    <x v="3"/>
    <s v="Sala innan svæðis - flj."/>
    <n v="96904"/>
    <n v="83.821960000000004"/>
    <x v="8"/>
    <x v="0"/>
    <s v="Innanlands"/>
    <m/>
  </r>
  <r>
    <s v="Akureyri"/>
    <s v="Hofsós"/>
    <n v="565"/>
    <x v="24"/>
    <s v="Norðurland vestra"/>
    <x v="6"/>
    <x v="3"/>
    <s v="Sala utan svæðis - flj."/>
    <n v="12949"/>
    <n v="11.200885"/>
    <x v="7"/>
    <x v="3"/>
    <s v="Innanlands"/>
    <m/>
  </r>
  <r>
    <s v="Reykjavík"/>
    <s v="Hofsós"/>
    <n v="565"/>
    <x v="24"/>
    <s v="Norðurland vestra"/>
    <x v="6"/>
    <x v="3"/>
    <s v="Sala utan svæðis - flj."/>
    <n v="182730"/>
    <n v="158.06145000000001"/>
    <x v="7"/>
    <x v="3"/>
    <s v="Innanlands"/>
    <m/>
  </r>
  <r>
    <s v="Sauðárkrókur"/>
    <s v="Hofsós"/>
    <n v="565"/>
    <x v="24"/>
    <s v="Norðurland vestra"/>
    <x v="6"/>
    <x v="3"/>
    <s v="Sala utan svæðis - flj."/>
    <n v="14600"/>
    <n v="12.629"/>
    <x v="7"/>
    <x v="3"/>
    <s v="Innanlands"/>
    <m/>
  </r>
  <r>
    <s v="Sauðárkrókur"/>
    <s v="Hofsós"/>
    <n v="565"/>
    <x v="24"/>
    <s v="Norðurland vestra"/>
    <x v="7"/>
    <x v="3"/>
    <s v="Sala utan svæðis - flj."/>
    <n v="1045"/>
    <n v="0.90392499999999998"/>
    <x v="7"/>
    <x v="0"/>
    <s v="Innanlands"/>
    <m/>
  </r>
  <r>
    <s v="Reykjavík"/>
    <s v="Hofsós"/>
    <n v="565"/>
    <x v="24"/>
    <s v="Norðurland vestra"/>
    <x v="10"/>
    <x v="3"/>
    <s v="Sala utan svæðis - flj."/>
    <n v="3501"/>
    <n v="3.028365"/>
    <x v="6"/>
    <x v="2"/>
    <s v="Innanlands"/>
    <m/>
  </r>
  <r>
    <s v="Akureyri"/>
    <s v="Hofsós"/>
    <n v="565"/>
    <x v="24"/>
    <s v="Norðurland vestra"/>
    <x v="6"/>
    <x v="3"/>
    <s v="Sala utan svæðis - flj."/>
    <n v="14736"/>
    <n v="12.746639999999999"/>
    <x v="5"/>
    <x v="3"/>
    <s v="Innanlands"/>
    <m/>
  </r>
  <r>
    <s v="Söludælur"/>
    <s v="Hofsós"/>
    <n v="565"/>
    <x v="24"/>
    <s v="Norðurland vestra"/>
    <x v="1"/>
    <x v="0"/>
    <s v="Sala innan svæðis - flj."/>
    <n v="121835"/>
    <n v="91.376249999999999"/>
    <x v="6"/>
    <x v="0"/>
    <s v="Innanlands"/>
    <m/>
  </r>
  <r>
    <s v="Söludælur"/>
    <s v="Hofsós"/>
    <n v="565"/>
    <x v="24"/>
    <s v="Norðurland vestra"/>
    <x v="7"/>
    <x v="3"/>
    <s v="Sala innan svæðis - flj."/>
    <n v="74734"/>
    <n v="64.644909999999996"/>
    <x v="6"/>
    <x v="0"/>
    <s v="Innanlands"/>
    <m/>
  </r>
  <r>
    <s v="Reykjavík"/>
    <s v="Hofsós"/>
    <n v="565"/>
    <x v="24"/>
    <s v="Norðurland vestra"/>
    <x v="6"/>
    <x v="3"/>
    <s v="Sala utan svæðis - flj."/>
    <n v="148964"/>
    <n v="128.85386"/>
    <x v="5"/>
    <x v="3"/>
    <s v="Innanlands"/>
    <m/>
  </r>
  <r>
    <s v="Sauðárkrókur"/>
    <s v="Hofsós"/>
    <n v="565"/>
    <x v="24"/>
    <s v="Norðurland vestra"/>
    <x v="6"/>
    <x v="3"/>
    <s v="Sala utan svæðis - flj."/>
    <n v="18383"/>
    <n v="15.901294999999999"/>
    <x v="5"/>
    <x v="3"/>
    <s v="Innanlands"/>
    <m/>
  </r>
  <r>
    <s v="Söludælur"/>
    <s v="Hofsós"/>
    <n v="565"/>
    <x v="24"/>
    <s v="Norðurland vestra"/>
    <x v="6"/>
    <x v="3"/>
    <s v="Sala innan svæðis - flj."/>
    <n v="4020"/>
    <n v="3.4773000000000001"/>
    <x v="5"/>
    <x v="3"/>
    <s v="Innanlands"/>
    <m/>
  </r>
  <r>
    <s v="Akureyri"/>
    <s v="Hofsós"/>
    <n v="565"/>
    <x v="24"/>
    <s v="Norðurland vestra"/>
    <x v="6"/>
    <x v="3"/>
    <s v="Sala utan svæðis - flj."/>
    <n v="19039"/>
    <n v="16.468735000000002"/>
    <x v="3"/>
    <x v="3"/>
    <s v="Innanlands"/>
    <m/>
  </r>
  <r>
    <s v="Söludælur"/>
    <s v="Hofsós"/>
    <n v="565"/>
    <x v="24"/>
    <s v="Norðurland vestra"/>
    <x v="1"/>
    <x v="0"/>
    <s v="Sala innan svæðis - flj."/>
    <n v="103695"/>
    <n v="77.771249999999995"/>
    <x v="4"/>
    <x v="0"/>
    <s v="Innanlands"/>
    <m/>
  </r>
  <r>
    <s v="Söludælur"/>
    <s v="Hofsós"/>
    <n v="565"/>
    <x v="24"/>
    <s v="Norðurland vestra"/>
    <x v="7"/>
    <x v="3"/>
    <s v="Sala innan svæðis - flj."/>
    <n v="68905"/>
    <n v="59.602824999999996"/>
    <x v="4"/>
    <x v="0"/>
    <s v="Innanlands"/>
    <m/>
  </r>
  <r>
    <s v="Eskifjörður"/>
    <s v="Hofsós"/>
    <n v="565"/>
    <x v="24"/>
    <s v="Norðurland vestra"/>
    <x v="6"/>
    <x v="3"/>
    <s v="Sala utan svæðis - flj."/>
    <n v="1060"/>
    <n v="0.91689999999999994"/>
    <x v="3"/>
    <x v="3"/>
    <s v="Innanlands"/>
    <m/>
  </r>
  <r>
    <s v="Akureyri"/>
    <s v="Hofsós"/>
    <n v="565"/>
    <x v="24"/>
    <s v="Norðurland vestra"/>
    <x v="4"/>
    <x v="2"/>
    <s v="Sala utan svæðis - flj."/>
    <n v="2412"/>
    <n v="1.9537200000000001"/>
    <x v="2"/>
    <x v="1"/>
    <s v="Innanlands"/>
    <m/>
  </r>
  <r>
    <s v="Reykjavík"/>
    <s v="Hofsós"/>
    <n v="565"/>
    <x v="24"/>
    <s v="Norðurland vestra"/>
    <x v="6"/>
    <x v="3"/>
    <s v="Sala utan svæðis - flj."/>
    <n v="186520"/>
    <n v="161.3398"/>
    <x v="3"/>
    <x v="3"/>
    <s v="Innanlands"/>
    <m/>
  </r>
  <r>
    <s v="Sauðárkrókur"/>
    <s v="Hofsós"/>
    <n v="565"/>
    <x v="24"/>
    <s v="Norðurland vestra"/>
    <x v="6"/>
    <x v="3"/>
    <s v="Sala utan svæðis - flj."/>
    <n v="18330"/>
    <n v="15.855450000000001"/>
    <x v="3"/>
    <x v="3"/>
    <s v="Innanlands"/>
    <m/>
  </r>
  <r>
    <s v="Siglufjörður"/>
    <s v="Ketilás"/>
    <n v="570"/>
    <x v="24"/>
    <s v="Norðurland vestra"/>
    <x v="7"/>
    <x v="3"/>
    <s v="Sala utan svæðis - flj."/>
    <n v="1315"/>
    <n v="1.137475"/>
    <x v="7"/>
    <x v="0"/>
    <s v="Innanlands"/>
    <m/>
  </r>
  <r>
    <s v="Akureyri"/>
    <s v="Sauðárkrókur"/>
    <n v="550"/>
    <x v="24"/>
    <s v="Norðurland vestra"/>
    <x v="7"/>
    <x v="3"/>
    <s v="Sala utan svæðis - flj."/>
    <n v="27800"/>
    <n v="24.047000000000001"/>
    <x v="5"/>
    <x v="0"/>
    <s v="Innanlands"/>
    <m/>
  </r>
  <r>
    <s v="Söludælur"/>
    <s v="Blönduós"/>
    <n v="540"/>
    <x v="22"/>
    <s v="Norðurland vestra"/>
    <x v="7"/>
    <x v="3"/>
    <s v="Sala innan svæðis - flj."/>
    <n v="1188847"/>
    <n v="1028.3526550000001"/>
    <x v="10"/>
    <x v="0"/>
    <s v="Innanlands"/>
    <s v="Einni færslu skipt í tvennt til að geta flokkað betur"/>
  </r>
  <r>
    <s v="Söludælur"/>
    <s v="Blönduós"/>
    <n v="540"/>
    <x v="22"/>
    <s v="Norðurland vestra"/>
    <x v="7"/>
    <x v="3"/>
    <s v="Sala innan svæðis - flj."/>
    <n v="700000"/>
    <n v="605.5"/>
    <x v="9"/>
    <x v="3"/>
    <s v="Innanlands"/>
    <s v="Einni færslu skipt í tvennt til að geta flokkað betur"/>
  </r>
  <r>
    <s v="Sauðárkrókur"/>
    <s v="Hofsós"/>
    <n v="565"/>
    <x v="24"/>
    <s v="Norðurland vestra"/>
    <x v="10"/>
    <x v="3"/>
    <s v="Sala utan svæðis - flj."/>
    <n v="560"/>
    <n v="0.4844"/>
    <x v="2"/>
    <x v="2"/>
    <s v="Innanlands"/>
    <m/>
  </r>
  <r>
    <s v="Akureyri"/>
    <s v="Hofsós"/>
    <n v="565"/>
    <x v="24"/>
    <s v="Norðurland vestra"/>
    <x v="6"/>
    <x v="3"/>
    <s v="Sala utan svæðis - flj."/>
    <n v="31534"/>
    <n v="27.276910000000001"/>
    <x v="0"/>
    <x v="3"/>
    <s v="Innanlands"/>
    <m/>
  </r>
  <r>
    <s v="Söludælur"/>
    <s v="Hofsós"/>
    <n v="565"/>
    <x v="24"/>
    <s v="Norðurland vestra"/>
    <x v="1"/>
    <x v="0"/>
    <s v="Sala innan svæðis - flj."/>
    <n v="111715"/>
    <n v="83.786249999999995"/>
    <x v="2"/>
    <x v="0"/>
    <s v="Innanlands"/>
    <m/>
  </r>
  <r>
    <s v="Söludælur"/>
    <s v="Hofsós"/>
    <n v="565"/>
    <x v="24"/>
    <s v="Norðurland vestra"/>
    <x v="7"/>
    <x v="3"/>
    <s v="Sala innan svæðis - flj."/>
    <n v="77385"/>
    <n v="66.938024999999996"/>
    <x v="2"/>
    <x v="0"/>
    <s v="Innanlands"/>
    <m/>
  </r>
  <r>
    <s v="Reykjavík"/>
    <s v="Hofsós"/>
    <n v="565"/>
    <x v="24"/>
    <s v="Norðurland vestra"/>
    <x v="6"/>
    <x v="3"/>
    <s v="Sala utan svæðis - flj."/>
    <n v="205593"/>
    <n v="177.83794500000002"/>
    <x v="0"/>
    <x v="3"/>
    <s v="Innanlands"/>
    <m/>
  </r>
  <r>
    <s v="Reykjavík"/>
    <s v="Hofsós"/>
    <n v="565"/>
    <x v="24"/>
    <s v="Norðurland vestra"/>
    <x v="1"/>
    <x v="0"/>
    <s v="Sala innan svæðis - flj."/>
    <n v="0"/>
    <n v="0"/>
    <x v="1"/>
    <x v="0"/>
    <s v="Innanlands"/>
    <m/>
  </r>
  <r>
    <s v="Reykjavík"/>
    <s v="Hofsós"/>
    <n v="565"/>
    <x v="24"/>
    <s v="Norðurland vestra"/>
    <x v="1"/>
    <x v="0"/>
    <s v="Sala utan svæðis - flj."/>
    <n v="16276"/>
    <n v="12.207000000000001"/>
    <x v="1"/>
    <x v="0"/>
    <s v="Innanlands"/>
    <m/>
  </r>
  <r>
    <s v="Akureyri"/>
    <s v="Varmahlíð"/>
    <n v="560"/>
    <x v="24"/>
    <s v="Norðurland vestra"/>
    <x v="7"/>
    <x v="3"/>
    <s v="Sala utan svæðis - flj."/>
    <n v="23998"/>
    <n v="20.75827"/>
    <x v="5"/>
    <x v="0"/>
    <s v="Innanlands"/>
    <m/>
  </r>
  <r>
    <s v="Reykjavík"/>
    <s v="Hofsós"/>
    <n v="565"/>
    <x v="24"/>
    <s v="Norðurland vestra"/>
    <x v="10"/>
    <x v="3"/>
    <s v="Sala utan svæðis - flj."/>
    <n v="3479"/>
    <n v="3.0093350000000001"/>
    <x v="1"/>
    <x v="2"/>
    <s v="Innanlands"/>
    <m/>
  </r>
  <r>
    <s v="Sauðárkrókur"/>
    <s v="Hofsós"/>
    <n v="565"/>
    <x v="24"/>
    <s v="Norðurland vestra"/>
    <x v="6"/>
    <x v="3"/>
    <s v="Sala utan svæðis - flj."/>
    <n v="28561"/>
    <n v="24.705265000000001"/>
    <x v="0"/>
    <x v="3"/>
    <s v="Innanlands"/>
    <m/>
  </r>
  <r>
    <s v="Reykjavík"/>
    <s v="Varmahlíð"/>
    <n v="560"/>
    <x v="24"/>
    <s v="Norðurland vestra"/>
    <x v="7"/>
    <x v="3"/>
    <s v="Sala utan svæðis - flj."/>
    <n v="60540"/>
    <n v="52.367100000000001"/>
    <x v="5"/>
    <x v="0"/>
    <s v="Innanlands"/>
    <m/>
  </r>
  <r>
    <s v="Söludælur"/>
    <s v="Hofsós"/>
    <n v="565"/>
    <x v="24"/>
    <s v="Norðurland vestra"/>
    <x v="6"/>
    <x v="3"/>
    <s v="Sala innan svæðis - flj."/>
    <n v="3127"/>
    <n v="2.7048550000000002"/>
    <x v="0"/>
    <x v="3"/>
    <s v="Innanlands"/>
    <m/>
  </r>
  <r>
    <s v="Söludælur"/>
    <s v="Hofsós"/>
    <n v="565"/>
    <x v="24"/>
    <s v="Norðurland vestra"/>
    <x v="1"/>
    <x v="0"/>
    <s v="Sala innan svæðis - flj."/>
    <n v="113618"/>
    <n v="85.213499999999996"/>
    <x v="1"/>
    <x v="0"/>
    <s v="Innanlands"/>
    <m/>
  </r>
  <r>
    <s v="Söludælur"/>
    <s v="Hofsós"/>
    <n v="565"/>
    <x v="24"/>
    <s v="Norðurland vestra"/>
    <x v="7"/>
    <x v="3"/>
    <s v="Sala innan svæðis - flj."/>
    <n v="42845"/>
    <n v="37.060925000000005"/>
    <x v="1"/>
    <x v="0"/>
    <s v="Innanlands"/>
    <m/>
  </r>
  <r>
    <s v="Söludælur"/>
    <s v="Sleitustaðir"/>
    <n v="566"/>
    <x v="24"/>
    <s v="Norðurland vestra"/>
    <x v="6"/>
    <x v="3"/>
    <s v="Sala innan svæðis - flj."/>
    <n v="24984"/>
    <n v="21.611159999999998"/>
    <x v="1"/>
    <x v="3"/>
    <s v="Innanlands"/>
    <m/>
  </r>
  <r>
    <s v="Söludælur"/>
    <s v="Sleitustaðir"/>
    <n v="566"/>
    <x v="24"/>
    <s v="Norðurland vestra"/>
    <x v="6"/>
    <x v="3"/>
    <s v="Sala innan svæðis - flj."/>
    <n v="17597"/>
    <n v="15.221405000000001"/>
    <x v="2"/>
    <x v="3"/>
    <s v="Innanlands"/>
    <m/>
  </r>
  <r>
    <s v="Söludælur"/>
    <s v="Sleitustaðir"/>
    <n v="566"/>
    <x v="24"/>
    <s v="Norðurland vestra"/>
    <x v="7"/>
    <x v="3"/>
    <s v="Sala innan svæðis - flj."/>
    <n v="82716"/>
    <n v="71.549340000000001"/>
    <x v="0"/>
    <x v="0"/>
    <s v="Innanlands"/>
    <m/>
  </r>
  <r>
    <s v="Akureyri"/>
    <s v="Sleitustaðir"/>
    <n v="566"/>
    <x v="24"/>
    <s v="Norðurland vestra"/>
    <x v="6"/>
    <x v="3"/>
    <s v="Sala utan svæðis - flj."/>
    <n v="1682"/>
    <n v="1.4549300000000001"/>
    <x v="2"/>
    <x v="3"/>
    <s v="Innanlands"/>
    <m/>
  </r>
  <r>
    <s v="Söludælur"/>
    <s v="Sleitustaðir"/>
    <n v="566"/>
    <x v="24"/>
    <s v="Norðurland vestra"/>
    <x v="7"/>
    <x v="3"/>
    <s v="Sala innan svæðis - flj."/>
    <n v="86518"/>
    <n v="74.838069999999988"/>
    <x v="3"/>
    <x v="0"/>
    <s v="Innanlands"/>
    <m/>
  </r>
  <r>
    <s v="Söludælur"/>
    <s v="Sleitustaðir"/>
    <n v="566"/>
    <x v="24"/>
    <s v="Norðurland vestra"/>
    <x v="6"/>
    <x v="3"/>
    <s v="Sala innan svæðis - flj."/>
    <n v="18875"/>
    <n v="16.326875000000001"/>
    <x v="4"/>
    <x v="3"/>
    <s v="Innanlands"/>
    <m/>
  </r>
  <r>
    <s v="Akureyri"/>
    <s v="Sleitustaðir"/>
    <n v="566"/>
    <x v="24"/>
    <s v="Norðurland vestra"/>
    <x v="6"/>
    <x v="3"/>
    <s v="Sala utan svæðis - flj."/>
    <n v="1200"/>
    <n v="1.038"/>
    <x v="4"/>
    <x v="3"/>
    <s v="Innanlands"/>
    <m/>
  </r>
  <r>
    <s v="Söludælur"/>
    <s v="Sleitustaðir"/>
    <n v="566"/>
    <x v="24"/>
    <s v="Norðurland vestra"/>
    <x v="6"/>
    <x v="3"/>
    <s v="Sala innan svæðis - flj."/>
    <n v="8869"/>
    <n v="7.6716849999999992"/>
    <x v="6"/>
    <x v="3"/>
    <s v="Innanlands"/>
    <m/>
  </r>
  <r>
    <s v="Söludælur"/>
    <s v="Sleitustaðir"/>
    <n v="566"/>
    <x v="24"/>
    <s v="Norðurland vestra"/>
    <x v="7"/>
    <x v="3"/>
    <s v="Sala innan svæðis - flj."/>
    <n v="61756"/>
    <n v="53.418939999999999"/>
    <x v="5"/>
    <x v="0"/>
    <s v="Innanlands"/>
    <m/>
  </r>
  <r>
    <s v="Akureyri"/>
    <s v="Sleitustaðir"/>
    <n v="566"/>
    <x v="24"/>
    <s v="Norðurland vestra"/>
    <x v="6"/>
    <x v="3"/>
    <s v="Sala utan svæðis - flj."/>
    <n v="1005"/>
    <n v="0.86932500000000001"/>
    <x v="6"/>
    <x v="3"/>
    <s v="Innanlands"/>
    <m/>
  </r>
  <r>
    <s v="Söludælur"/>
    <s v="Sleitustaðir"/>
    <n v="566"/>
    <x v="24"/>
    <s v="Norðurland vestra"/>
    <x v="7"/>
    <x v="3"/>
    <s v="Sala innan svæðis - flj."/>
    <n v="79752"/>
    <n v="68.985479999999995"/>
    <x v="7"/>
    <x v="0"/>
    <s v="Innanlands"/>
    <m/>
  </r>
  <r>
    <s v="Akureyri"/>
    <s v="Sleitustaðir"/>
    <n v="566"/>
    <x v="24"/>
    <s v="Norðurland vestra"/>
    <x v="6"/>
    <x v="3"/>
    <s v="Sala utan svæðis - flj."/>
    <n v="4707"/>
    <n v="4.071555"/>
    <x v="8"/>
    <x v="3"/>
    <s v="Innanlands"/>
    <m/>
  </r>
  <r>
    <s v="Söludælur"/>
    <s v="Sleitustaðir"/>
    <n v="566"/>
    <x v="24"/>
    <s v="Norðurland vestra"/>
    <x v="7"/>
    <x v="3"/>
    <s v="Sala innan svæðis - flj."/>
    <n v="86202"/>
    <n v="74.564729999999997"/>
    <x v="9"/>
    <x v="0"/>
    <s v="Innanlands"/>
    <m/>
  </r>
  <r>
    <s v="Akureyri"/>
    <s v="Sleitustaðir"/>
    <n v="566"/>
    <x v="24"/>
    <s v="Norðurland vestra"/>
    <x v="6"/>
    <x v="3"/>
    <s v="Sala utan svæðis - flj."/>
    <n v="8564"/>
    <n v="7.4078599999999994"/>
    <x v="10"/>
    <x v="3"/>
    <s v="Innanlands"/>
    <m/>
  </r>
  <r>
    <s v="Akureyri"/>
    <s v="Hofsós"/>
    <n v="565"/>
    <x v="24"/>
    <s v="Norðurland vestra"/>
    <x v="7"/>
    <x v="3"/>
    <s v="Sala utan svæðis - flj."/>
    <n v="1164"/>
    <n v="1.0068600000000001"/>
    <x v="5"/>
    <x v="0"/>
    <s v="Innanlands"/>
    <m/>
  </r>
  <r>
    <s v="Akureyri"/>
    <s v="Sleitustaðir"/>
    <n v="566"/>
    <x v="24"/>
    <s v="Norðurland vestra"/>
    <x v="6"/>
    <x v="3"/>
    <s v="Sala utan svæðis - flj."/>
    <n v="2928"/>
    <n v="2.5327199999999999"/>
    <x v="9"/>
    <x v="3"/>
    <s v="Innanlands"/>
    <m/>
  </r>
  <r>
    <s v="Söludælur"/>
    <s v="Sleitustaðir"/>
    <n v="566"/>
    <x v="24"/>
    <s v="Norðurland vestra"/>
    <x v="7"/>
    <x v="3"/>
    <s v="Sala innan svæðis - flj."/>
    <n v="65009"/>
    <n v="56.232784999999993"/>
    <x v="10"/>
    <x v="0"/>
    <s v="Innanlands"/>
    <m/>
  </r>
  <r>
    <s v="Akureyri"/>
    <s v="Sleitustaðir"/>
    <n v="566"/>
    <x v="24"/>
    <s v="Norðurland vestra"/>
    <x v="6"/>
    <x v="3"/>
    <s v="Sala utan svæðis - flj."/>
    <n v="2005"/>
    <n v="1.7343250000000001"/>
    <x v="7"/>
    <x v="3"/>
    <s v="Innanlands"/>
    <m/>
  </r>
  <r>
    <s v="Söludælur"/>
    <s v="Sleitustaðir"/>
    <n v="566"/>
    <x v="24"/>
    <s v="Norðurland vestra"/>
    <x v="7"/>
    <x v="3"/>
    <s v="Sala innan svæðis - flj."/>
    <n v="48211"/>
    <n v="41.702514999999998"/>
    <x v="8"/>
    <x v="0"/>
    <s v="Innanlands"/>
    <m/>
  </r>
  <r>
    <s v="Akureyri"/>
    <s v="Sleitustaðir"/>
    <n v="566"/>
    <x v="24"/>
    <s v="Norðurland vestra"/>
    <x v="6"/>
    <x v="3"/>
    <s v="Sala utan svæðis - flj."/>
    <n v="3590"/>
    <n v="3.1053500000000001"/>
    <x v="5"/>
    <x v="3"/>
    <s v="Innanlands"/>
    <m/>
  </r>
  <r>
    <s v="Söludælur"/>
    <s v="Sleitustaðir"/>
    <n v="566"/>
    <x v="24"/>
    <s v="Norðurland vestra"/>
    <x v="1"/>
    <x v="0"/>
    <s v="Sala innan svæðis - flj."/>
    <n v="31878"/>
    <n v="23.9085"/>
    <x v="6"/>
    <x v="0"/>
    <s v="Innanlands"/>
    <m/>
  </r>
  <r>
    <s v="Söludælur"/>
    <s v="Sleitustaðir"/>
    <n v="566"/>
    <x v="24"/>
    <s v="Norðurland vestra"/>
    <x v="7"/>
    <x v="3"/>
    <s v="Sala innan svæðis - flj."/>
    <n v="65284"/>
    <n v="56.470659999999995"/>
    <x v="6"/>
    <x v="0"/>
    <s v="Innanlands"/>
    <m/>
  </r>
  <r>
    <s v="Akureyri"/>
    <s v="Sleitustaðir"/>
    <n v="566"/>
    <x v="24"/>
    <s v="Norðurland vestra"/>
    <x v="6"/>
    <x v="3"/>
    <s v="Sala utan svæðis - flj."/>
    <n v="5257"/>
    <n v="4.5473050000000006"/>
    <x v="3"/>
    <x v="3"/>
    <s v="Innanlands"/>
    <m/>
  </r>
  <r>
    <s v="Söludælur"/>
    <s v="Sleitustaðir"/>
    <n v="566"/>
    <x v="24"/>
    <s v="Norðurland vestra"/>
    <x v="1"/>
    <x v="0"/>
    <s v="Sala innan svæðis - flj."/>
    <n v="75141"/>
    <n v="56.35575"/>
    <x v="4"/>
    <x v="0"/>
    <s v="Innanlands"/>
    <m/>
  </r>
  <r>
    <s v="Söludælur"/>
    <s v="Sleitustaðir"/>
    <n v="566"/>
    <x v="24"/>
    <s v="Norðurland vestra"/>
    <x v="7"/>
    <x v="3"/>
    <s v="Sala innan svæðis - flj."/>
    <n v="69149"/>
    <n v="59.813884999999999"/>
    <x v="4"/>
    <x v="0"/>
    <s v="Innanlands"/>
    <m/>
  </r>
  <r>
    <s v="Akureyri"/>
    <s v="Sleitustaðir"/>
    <n v="566"/>
    <x v="24"/>
    <s v="Norðurland vestra"/>
    <x v="4"/>
    <x v="2"/>
    <s v="Sala utan svæðis - flj."/>
    <n v="16600"/>
    <n v="13.446"/>
    <x v="2"/>
    <x v="1"/>
    <s v="Innanlands"/>
    <m/>
  </r>
  <r>
    <s v="Reykjavík"/>
    <s v="Sleitustaðir"/>
    <n v="566"/>
    <x v="24"/>
    <s v="Norðurland vestra"/>
    <x v="4"/>
    <x v="2"/>
    <s v="Sala utan svæðis - flj."/>
    <n v="6126"/>
    <n v="4.9620600000000001"/>
    <x v="2"/>
    <x v="1"/>
    <s v="Innanlands"/>
    <m/>
  </r>
  <r>
    <s v="Söludælur"/>
    <s v="Sleitustaðir"/>
    <n v="566"/>
    <x v="24"/>
    <s v="Norðurland vestra"/>
    <x v="1"/>
    <x v="0"/>
    <s v="Sala innan svæðis - flj."/>
    <n v="70957"/>
    <n v="53.217750000000002"/>
    <x v="2"/>
    <x v="0"/>
    <s v="Innanlands"/>
    <m/>
  </r>
  <r>
    <s v="Söludælur"/>
    <s v="Sleitustaðir"/>
    <n v="566"/>
    <x v="24"/>
    <s v="Norðurland vestra"/>
    <x v="7"/>
    <x v="3"/>
    <s v="Sala innan svæðis - flj."/>
    <n v="72375"/>
    <n v="62.604374999999997"/>
    <x v="2"/>
    <x v="0"/>
    <s v="Innanlands"/>
    <m/>
  </r>
  <r>
    <s v="Söludælur"/>
    <s v="Sleitustaðir"/>
    <n v="566"/>
    <x v="24"/>
    <s v="Norðurland vestra"/>
    <x v="1"/>
    <x v="0"/>
    <s v="Sala innan svæðis - flj."/>
    <n v="60194"/>
    <n v="45.145499999999998"/>
    <x v="1"/>
    <x v="0"/>
    <s v="Innanlands"/>
    <m/>
  </r>
  <r>
    <s v="Söludælur"/>
    <s v="Sleitustaðir"/>
    <n v="566"/>
    <x v="24"/>
    <s v="Norðurland vestra"/>
    <x v="7"/>
    <x v="3"/>
    <s v="Sala innan svæðis - flj."/>
    <n v="64181"/>
    <n v="55.516565"/>
    <x v="1"/>
    <x v="0"/>
    <s v="Innanlands"/>
    <m/>
  </r>
  <r>
    <s v="Akureyri"/>
    <s v="Ketilás"/>
    <n v="570"/>
    <x v="24"/>
    <s v="Norðurland vestra"/>
    <x v="6"/>
    <x v="3"/>
    <s v="Sala utan svæðis - flj."/>
    <n v="1220"/>
    <n v="1.0552999999999999"/>
    <x v="1"/>
    <x v="3"/>
    <s v="Innanlands"/>
    <m/>
  </r>
  <r>
    <s v="Reykjavík"/>
    <s v="Ketilás"/>
    <n v="570"/>
    <x v="24"/>
    <s v="Norðurland vestra"/>
    <x v="6"/>
    <x v="3"/>
    <s v="Sala utan svæðis - flj."/>
    <n v="36440"/>
    <n v="31.520599999999998"/>
    <x v="1"/>
    <x v="3"/>
    <s v="Innanlands"/>
    <m/>
  </r>
  <r>
    <s v="Akureyri"/>
    <s v="Sauðárkrókur"/>
    <n v="550"/>
    <x v="24"/>
    <s v="Norðurland vestra"/>
    <x v="7"/>
    <x v="3"/>
    <s v="Sala utan svæðis - flj."/>
    <n v="28613"/>
    <n v="24.750245"/>
    <x v="3"/>
    <x v="0"/>
    <s v="Innanlands"/>
    <m/>
  </r>
  <r>
    <s v="Siglufjörður"/>
    <s v="Ketilás"/>
    <n v="570"/>
    <x v="24"/>
    <s v="Norðurland vestra"/>
    <x v="9"/>
    <x v="3"/>
    <s v="Sala utan svæðis - flj."/>
    <n v="245264"/>
    <n v="212.15335999999999"/>
    <x v="0"/>
    <x v="2"/>
    <s v="Innanlands"/>
    <m/>
  </r>
  <r>
    <s v="Reykjavík"/>
    <s v="Ketilás"/>
    <n v="570"/>
    <x v="24"/>
    <s v="Norðurland vestra"/>
    <x v="6"/>
    <x v="3"/>
    <s v="Sala utan svæðis - flj."/>
    <n v="26699"/>
    <n v="23.094634999999997"/>
    <x v="2"/>
    <x v="3"/>
    <s v="Innanlands"/>
    <m/>
  </r>
  <r>
    <s v="Sauðárkrókur"/>
    <s v="Ketilás"/>
    <n v="570"/>
    <x v="24"/>
    <s v="Norðurland vestra"/>
    <x v="6"/>
    <x v="3"/>
    <s v="Sala utan svæðis - flj."/>
    <n v="2000"/>
    <n v="1.73"/>
    <x v="2"/>
    <x v="3"/>
    <s v="Innanlands"/>
    <m/>
  </r>
  <r>
    <s v="Siglufjörður"/>
    <s v="Ketilás"/>
    <n v="570"/>
    <x v="24"/>
    <s v="Norðurland vestra"/>
    <x v="6"/>
    <x v="3"/>
    <s v="Sala utan svæðis - flj."/>
    <n v="17987"/>
    <n v="15.558755"/>
    <x v="2"/>
    <x v="3"/>
    <s v="Innanlands"/>
    <m/>
  </r>
  <r>
    <s v="Reykjavík"/>
    <s v="Sauðárkrókur"/>
    <n v="550"/>
    <x v="24"/>
    <s v="Norðurland vestra"/>
    <x v="7"/>
    <x v="3"/>
    <s v="Sala utan svæðis - flj."/>
    <n v="5126"/>
    <n v="4.4339899999999997"/>
    <x v="3"/>
    <x v="0"/>
    <s v="Innanlands"/>
    <m/>
  </r>
  <r>
    <s v="Siglufjörður"/>
    <s v="Ketilás"/>
    <n v="570"/>
    <x v="24"/>
    <s v="Norðurland vestra"/>
    <x v="10"/>
    <x v="3"/>
    <s v="Sala innan svæðis - flj."/>
    <n v="6005"/>
    <n v="5.1943250000000001"/>
    <x v="3"/>
    <x v="2"/>
    <s v="Innanlands"/>
    <m/>
  </r>
  <r>
    <s v="Akureyri"/>
    <s v="Ketilás"/>
    <n v="570"/>
    <x v="24"/>
    <s v="Norðurland vestra"/>
    <x v="6"/>
    <x v="3"/>
    <s v="Sala utan svæðis - flj."/>
    <n v="711"/>
    <n v="0.61501499999999998"/>
    <x v="4"/>
    <x v="3"/>
    <s v="Innanlands"/>
    <m/>
  </r>
  <r>
    <s v="Söludælur"/>
    <s v="Ketilás"/>
    <n v="570"/>
    <x v="24"/>
    <s v="Norðurland vestra"/>
    <x v="7"/>
    <x v="3"/>
    <s v="Sala ekki flutningsjöfnuð"/>
    <n v="0"/>
    <n v="0"/>
    <x v="1"/>
    <x v="0"/>
    <s v="Millilanda"/>
    <m/>
  </r>
  <r>
    <s v="Reykjavík"/>
    <s v="Ketilás"/>
    <n v="570"/>
    <x v="24"/>
    <s v="Norðurland vestra"/>
    <x v="6"/>
    <x v="3"/>
    <s v="Sala utan svæðis - flj."/>
    <n v="26289"/>
    <n v="22.739985000000001"/>
    <x v="4"/>
    <x v="3"/>
    <s v="Innanlands"/>
    <m/>
  </r>
  <r>
    <s v="Sauðárkrókur"/>
    <s v="Ketilás"/>
    <n v="570"/>
    <x v="24"/>
    <s v="Norðurland vestra"/>
    <x v="6"/>
    <x v="3"/>
    <s v="Sala utan svæðis - flj."/>
    <n v="1097"/>
    <n v="0.948905"/>
    <x v="4"/>
    <x v="3"/>
    <s v="Innanlands"/>
    <m/>
  </r>
  <r>
    <s v="Siglufjörður"/>
    <s v="Ketilás"/>
    <n v="570"/>
    <x v="24"/>
    <s v="Norðurland vestra"/>
    <x v="6"/>
    <x v="3"/>
    <s v="Sala utan svæðis - flj."/>
    <n v="16762"/>
    <n v="14.499129999999999"/>
    <x v="4"/>
    <x v="3"/>
    <s v="Innanlands"/>
    <m/>
  </r>
  <r>
    <s v="Siglufjörður"/>
    <s v="Ketilás"/>
    <n v="570"/>
    <x v="24"/>
    <s v="Norðurland vestra"/>
    <x v="9"/>
    <x v="3"/>
    <s v="Sala utan svæðis - flj."/>
    <n v="29799"/>
    <n v="25.776135"/>
    <x v="5"/>
    <x v="2"/>
    <s v="Innanlands"/>
    <m/>
  </r>
  <r>
    <s v="Akureyri"/>
    <s v="Ketilás"/>
    <n v="570"/>
    <x v="24"/>
    <s v="Norðurland vestra"/>
    <x v="6"/>
    <x v="3"/>
    <s v="Sala utan svæðis - flj."/>
    <n v="2947"/>
    <n v="2.5491550000000003"/>
    <x v="6"/>
    <x v="3"/>
    <s v="Innanlands"/>
    <m/>
  </r>
  <r>
    <s v="Reykjavík"/>
    <s v="Ketilás"/>
    <n v="570"/>
    <x v="24"/>
    <s v="Norðurland vestra"/>
    <x v="6"/>
    <x v="3"/>
    <s v="Sala utan svæðis - flj."/>
    <n v="24318"/>
    <n v="21.035070000000001"/>
    <x v="6"/>
    <x v="3"/>
    <s v="Innanlands"/>
    <m/>
  </r>
  <r>
    <s v="Söludælur"/>
    <s v="Blönduós"/>
    <n v="540"/>
    <x v="22"/>
    <s v="Norðurland vestra"/>
    <x v="7"/>
    <x v="3"/>
    <s v="Sala innan svæðis - flj."/>
    <n v="1499798"/>
    <n v="1297.32527"/>
    <x v="9"/>
    <x v="0"/>
    <s v="Innanlands"/>
    <s v="Einni færslu skipt í tvennt til að geta flokkað betur"/>
  </r>
  <r>
    <s v="Söludælur"/>
    <s v="Blönduós"/>
    <n v="540"/>
    <x v="22"/>
    <s v="Norðurland vestra"/>
    <x v="7"/>
    <x v="3"/>
    <s v="Sala innan svæðis - flj."/>
    <n v="700000"/>
    <n v="605.5"/>
    <x v="7"/>
    <x v="3"/>
    <s v="Innanlands"/>
    <s v="Einni færslu skipt í tvennt til að geta flokkað betur"/>
  </r>
  <r>
    <s v="Siglufjörður"/>
    <s v="Ketilás"/>
    <n v="570"/>
    <x v="24"/>
    <s v="Norðurland vestra"/>
    <x v="6"/>
    <x v="3"/>
    <s v="Sala utan svæðis - flj."/>
    <n v="18100"/>
    <n v="15.656499999999999"/>
    <x v="6"/>
    <x v="3"/>
    <s v="Innanlands"/>
    <m/>
  </r>
  <r>
    <s v="Söludælur"/>
    <s v="Ketilás"/>
    <n v="570"/>
    <x v="24"/>
    <s v="Norðurland vestra"/>
    <x v="1"/>
    <x v="0"/>
    <s v="Sala innan svæðis - flj."/>
    <n v="39266"/>
    <n v="29.4495"/>
    <x v="7"/>
    <x v="0"/>
    <s v="Innanlands"/>
    <m/>
  </r>
  <r>
    <s v="Söludælur"/>
    <s v="Ketilás"/>
    <n v="570"/>
    <x v="24"/>
    <s v="Norðurland vestra"/>
    <x v="7"/>
    <x v="3"/>
    <s v="Sala innan svæðis - flj."/>
    <n v="72645"/>
    <n v="62.837925000000006"/>
    <x v="7"/>
    <x v="0"/>
    <s v="Innanlands"/>
    <m/>
  </r>
  <r>
    <s v="Reykjavík"/>
    <s v="Ketilás"/>
    <n v="570"/>
    <x v="24"/>
    <s v="Norðurland vestra"/>
    <x v="6"/>
    <x v="3"/>
    <s v="Sala utan svæðis - flj."/>
    <n v="51794"/>
    <n v="44.801809999999996"/>
    <x v="8"/>
    <x v="3"/>
    <s v="Innanlands"/>
    <m/>
  </r>
  <r>
    <s v="Siglufjörður"/>
    <s v="Ketilás"/>
    <n v="570"/>
    <x v="24"/>
    <s v="Norðurland vestra"/>
    <x v="6"/>
    <x v="3"/>
    <s v="Sala utan svæðis - flj."/>
    <n v="15747"/>
    <n v="13.621155"/>
    <x v="8"/>
    <x v="3"/>
    <s v="Innanlands"/>
    <m/>
  </r>
  <r>
    <s v="Söludælur"/>
    <s v="Ketilás"/>
    <n v="570"/>
    <x v="24"/>
    <s v="Norðurland vestra"/>
    <x v="1"/>
    <x v="0"/>
    <s v="Sala innan svæðis - flj."/>
    <n v="46785"/>
    <n v="35.088749999999997"/>
    <x v="9"/>
    <x v="0"/>
    <s v="Innanlands"/>
    <m/>
  </r>
  <r>
    <s v="Söludælur"/>
    <s v="Ketilás"/>
    <n v="570"/>
    <x v="24"/>
    <s v="Norðurland vestra"/>
    <x v="7"/>
    <x v="3"/>
    <s v="Sala innan svæðis - flj."/>
    <n v="82375"/>
    <n v="71.254374999999996"/>
    <x v="9"/>
    <x v="0"/>
    <s v="Innanlands"/>
    <m/>
  </r>
  <r>
    <s v="Reykjavík"/>
    <s v="Ketilás"/>
    <n v="570"/>
    <x v="24"/>
    <s v="Norðurland vestra"/>
    <x v="6"/>
    <x v="3"/>
    <s v="Sala utan svæðis - flj."/>
    <n v="83669"/>
    <n v="72.373684999999995"/>
    <x v="10"/>
    <x v="3"/>
    <s v="Innanlands"/>
    <m/>
  </r>
  <r>
    <s v="Siglufjörður"/>
    <s v="Ketilás"/>
    <n v="570"/>
    <x v="24"/>
    <s v="Norðurland vestra"/>
    <x v="6"/>
    <x v="3"/>
    <s v="Sala utan svæðis - flj."/>
    <n v="20382"/>
    <n v="17.63043"/>
    <x v="10"/>
    <x v="3"/>
    <s v="Innanlands"/>
    <m/>
  </r>
  <r>
    <s v="Söludælur"/>
    <s v="Ketilás"/>
    <n v="570"/>
    <x v="24"/>
    <s v="Norðurland vestra"/>
    <x v="1"/>
    <x v="0"/>
    <s v="Sala innan svæðis - flj."/>
    <n v="41359"/>
    <n v="31.01925"/>
    <x v="10"/>
    <x v="0"/>
    <s v="Innanlands"/>
    <m/>
  </r>
  <r>
    <s v="Söludælur"/>
    <s v="Ketilás"/>
    <n v="570"/>
    <x v="24"/>
    <s v="Norðurland vestra"/>
    <x v="7"/>
    <x v="3"/>
    <s v="Sala innan svæðis - flj."/>
    <n v="69066"/>
    <n v="59.742089999999997"/>
    <x v="10"/>
    <x v="0"/>
    <s v="Innanlands"/>
    <m/>
  </r>
  <r>
    <s v="Reykjavík"/>
    <s v="Ketilás"/>
    <n v="570"/>
    <x v="24"/>
    <s v="Norðurland vestra"/>
    <x v="6"/>
    <x v="3"/>
    <s v="Sala utan svæðis - flj."/>
    <n v="49744"/>
    <n v="43.028559999999999"/>
    <x v="9"/>
    <x v="3"/>
    <s v="Innanlands"/>
    <m/>
  </r>
  <r>
    <s v="Siglufjörður"/>
    <s v="Ketilás"/>
    <n v="570"/>
    <x v="24"/>
    <s v="Norðurland vestra"/>
    <x v="6"/>
    <x v="3"/>
    <s v="Sala utan svæðis - flj."/>
    <n v="27069"/>
    <n v="23.414685000000002"/>
    <x v="9"/>
    <x v="3"/>
    <s v="Innanlands"/>
    <m/>
  </r>
  <r>
    <s v="Söludælur"/>
    <s v="Ketilás"/>
    <n v="570"/>
    <x v="24"/>
    <s v="Norðurland vestra"/>
    <x v="1"/>
    <x v="0"/>
    <s v="Sala innan svæðis - flj."/>
    <n v="46138"/>
    <n v="34.603499999999997"/>
    <x v="8"/>
    <x v="0"/>
    <s v="Innanlands"/>
    <m/>
  </r>
  <r>
    <s v="Söludælur"/>
    <s v="Ketilás"/>
    <n v="570"/>
    <x v="24"/>
    <s v="Norðurland vestra"/>
    <x v="7"/>
    <x v="3"/>
    <s v="Sala innan svæðis - flj."/>
    <n v="62835"/>
    <n v="54.352274999999999"/>
    <x v="8"/>
    <x v="0"/>
    <s v="Innanlands"/>
    <m/>
  </r>
  <r>
    <s v="Reykjavík"/>
    <s v="Ketilás"/>
    <n v="570"/>
    <x v="24"/>
    <s v="Norðurland vestra"/>
    <x v="6"/>
    <x v="3"/>
    <s v="Sala utan svæðis - flj."/>
    <n v="27598"/>
    <n v="23.87227"/>
    <x v="7"/>
    <x v="3"/>
    <s v="Innanlands"/>
    <m/>
  </r>
  <r>
    <s v="Siglufjörður"/>
    <s v="Ketilás"/>
    <n v="570"/>
    <x v="24"/>
    <s v="Norðurland vestra"/>
    <x v="6"/>
    <x v="3"/>
    <s v="Sala utan svæðis - flj."/>
    <n v="19810"/>
    <n v="17.135650000000002"/>
    <x v="7"/>
    <x v="3"/>
    <s v="Innanlands"/>
    <m/>
  </r>
  <r>
    <s v="Akureyri"/>
    <s v="Varmahlíð"/>
    <n v="560"/>
    <x v="24"/>
    <s v="Norðurland vestra"/>
    <x v="7"/>
    <x v="3"/>
    <s v="Sala utan svæðis - flj."/>
    <n v="39716"/>
    <n v="34.354339999999993"/>
    <x v="3"/>
    <x v="0"/>
    <s v="Innanlands"/>
    <m/>
  </r>
  <r>
    <s v="Söludælur"/>
    <s v="Ketilás"/>
    <n v="570"/>
    <x v="24"/>
    <s v="Norðurland vestra"/>
    <x v="1"/>
    <x v="0"/>
    <s v="Sala innan svæðis - flj."/>
    <n v="40778"/>
    <n v="30.583500000000001"/>
    <x v="6"/>
    <x v="0"/>
    <s v="Innanlands"/>
    <m/>
  </r>
  <r>
    <s v="Söludælur"/>
    <s v="Ketilás"/>
    <n v="570"/>
    <x v="24"/>
    <s v="Norðurland vestra"/>
    <x v="7"/>
    <x v="3"/>
    <s v="Sala innan svæðis - flj."/>
    <n v="53357"/>
    <n v="46.153804999999998"/>
    <x v="6"/>
    <x v="0"/>
    <s v="Innanlands"/>
    <m/>
  </r>
  <r>
    <s v="Reykjavík"/>
    <s v="Ketilás"/>
    <n v="570"/>
    <x v="24"/>
    <s v="Norðurland vestra"/>
    <x v="6"/>
    <x v="3"/>
    <s v="Sala utan svæðis - flj."/>
    <n v="17866"/>
    <n v="15.454090000000001"/>
    <x v="5"/>
    <x v="3"/>
    <s v="Innanlands"/>
    <m/>
  </r>
  <r>
    <s v="Siglufjörður"/>
    <s v="Ketilás"/>
    <n v="570"/>
    <x v="24"/>
    <s v="Norðurland vestra"/>
    <x v="6"/>
    <x v="3"/>
    <s v="Sala utan svæðis - flj."/>
    <n v="37330"/>
    <n v="32.29045"/>
    <x v="5"/>
    <x v="3"/>
    <s v="Innanlands"/>
    <m/>
  </r>
  <r>
    <s v="Söludælur"/>
    <s v="Ketilás"/>
    <n v="570"/>
    <x v="24"/>
    <s v="Norðurland vestra"/>
    <x v="1"/>
    <x v="0"/>
    <s v="Sala innan svæðis - flj."/>
    <n v="43924"/>
    <n v="32.942999999999998"/>
    <x v="4"/>
    <x v="0"/>
    <s v="Innanlands"/>
    <m/>
  </r>
  <r>
    <s v="Söludælur"/>
    <s v="Ketilás"/>
    <n v="570"/>
    <x v="24"/>
    <s v="Norðurland vestra"/>
    <x v="7"/>
    <x v="3"/>
    <s v="Sala innan svæðis - flj."/>
    <n v="61980"/>
    <n v="53.612699999999997"/>
    <x v="4"/>
    <x v="0"/>
    <s v="Innanlands"/>
    <m/>
  </r>
  <r>
    <s v="Reykjavík"/>
    <s v="Ketilás"/>
    <n v="570"/>
    <x v="24"/>
    <s v="Norðurland vestra"/>
    <x v="6"/>
    <x v="3"/>
    <s v="Sala utan svæðis - flj."/>
    <n v="13944"/>
    <n v="12.06156"/>
    <x v="3"/>
    <x v="3"/>
    <s v="Innanlands"/>
    <m/>
  </r>
  <r>
    <s v="Siglufjörður"/>
    <s v="Ketilás"/>
    <n v="570"/>
    <x v="24"/>
    <s v="Norðurland vestra"/>
    <x v="6"/>
    <x v="3"/>
    <s v="Sala utan svæðis - flj."/>
    <n v="41163"/>
    <n v="35.605995"/>
    <x v="3"/>
    <x v="3"/>
    <s v="Innanlands"/>
    <m/>
  </r>
  <r>
    <s v="Reykjavík"/>
    <s v="Varmahlíð"/>
    <n v="560"/>
    <x v="24"/>
    <s v="Norðurland vestra"/>
    <x v="7"/>
    <x v="3"/>
    <s v="Sala utan svæðis - flj."/>
    <n v="39318"/>
    <n v="34.010069999999999"/>
    <x v="3"/>
    <x v="0"/>
    <s v="Innanlands"/>
    <m/>
  </r>
  <r>
    <s v="Siglufjörður"/>
    <s v="Ketilás"/>
    <n v="570"/>
    <x v="24"/>
    <s v="Norðurland vestra"/>
    <x v="7"/>
    <x v="3"/>
    <s v="Sala utan svæðis - flj."/>
    <n v="43408"/>
    <n v="37.547919999999998"/>
    <x v="3"/>
    <x v="0"/>
    <s v="Innanlands"/>
    <m/>
  </r>
  <r>
    <s v="Akureyri"/>
    <s v="Sauðárkrókur"/>
    <n v="550"/>
    <x v="24"/>
    <s v="Norðurland vestra"/>
    <x v="7"/>
    <x v="3"/>
    <s v="Sala utan svæðis - flj."/>
    <n v="26495"/>
    <n v="22.918174999999998"/>
    <x v="0"/>
    <x v="0"/>
    <s v="Innanlands"/>
    <m/>
  </r>
  <r>
    <s v="Söludælur"/>
    <s v="Ketilás"/>
    <n v="570"/>
    <x v="24"/>
    <s v="Norðurland vestra"/>
    <x v="1"/>
    <x v="0"/>
    <s v="Sala innan svæðis - flj."/>
    <n v="47943"/>
    <n v="35.957250000000002"/>
    <x v="2"/>
    <x v="0"/>
    <s v="Innanlands"/>
    <m/>
  </r>
  <r>
    <s v="Söludælur"/>
    <s v="Ketilás"/>
    <n v="570"/>
    <x v="24"/>
    <s v="Norðurland vestra"/>
    <x v="7"/>
    <x v="3"/>
    <s v="Sala innan svæðis - flj."/>
    <n v="70048"/>
    <n v="60.591519999999996"/>
    <x v="2"/>
    <x v="0"/>
    <s v="Innanlands"/>
    <m/>
  </r>
  <r>
    <s v="Sauðárkrókur"/>
    <s v="Sauðárkrókur"/>
    <n v="550"/>
    <x v="24"/>
    <s v="Norðurland vestra"/>
    <x v="7"/>
    <x v="3"/>
    <s v="Sala innan svæðis - flj."/>
    <n v="697813"/>
    <n v="603.60824500000001"/>
    <x v="0"/>
    <x v="0"/>
    <s v="Innanlands"/>
    <m/>
  </r>
  <r>
    <s v="Akureyri"/>
    <s v="Ketilás"/>
    <n v="570"/>
    <x v="24"/>
    <s v="Norðurland vestra"/>
    <x v="9"/>
    <x v="3"/>
    <s v="Sala utan svæðis - flj."/>
    <n v="1237"/>
    <n v="1.0700049999999999"/>
    <x v="1"/>
    <x v="2"/>
    <s v="Innanlands"/>
    <m/>
  </r>
  <r>
    <s v="Akureyri"/>
    <s v="Ketilás"/>
    <n v="570"/>
    <x v="24"/>
    <s v="Norðurland vestra"/>
    <x v="10"/>
    <x v="3"/>
    <s v="Sala utan svæðis - flj."/>
    <n v="2697"/>
    <n v="2.3329050000000002"/>
    <x v="1"/>
    <x v="2"/>
    <s v="Innanlands"/>
    <m/>
  </r>
  <r>
    <s v="Reykjavík"/>
    <s v="Ketilás"/>
    <n v="570"/>
    <x v="24"/>
    <s v="Norðurland vestra"/>
    <x v="6"/>
    <x v="3"/>
    <s v="Sala utan svæðis - flj."/>
    <n v="13131"/>
    <n v="11.358315000000001"/>
    <x v="0"/>
    <x v="3"/>
    <s v="Innanlands"/>
    <m/>
  </r>
  <r>
    <s v="Reykjavík"/>
    <s v="Ketilás"/>
    <n v="570"/>
    <x v="24"/>
    <s v="Norðurland vestra"/>
    <x v="1"/>
    <x v="0"/>
    <s v="Sala utan svæðis - flj."/>
    <n v="6875"/>
    <n v="5.15625"/>
    <x v="1"/>
    <x v="0"/>
    <s v="Innanlands"/>
    <m/>
  </r>
  <r>
    <s v="Akureyri"/>
    <s v="Varmahlíð"/>
    <n v="560"/>
    <x v="24"/>
    <s v="Norðurland vestra"/>
    <x v="7"/>
    <x v="3"/>
    <s v="Sala utan svæðis - flj."/>
    <n v="62323"/>
    <n v="53.909394999999996"/>
    <x v="0"/>
    <x v="0"/>
    <s v="Innanlands"/>
    <m/>
  </r>
  <r>
    <s v="Siglufjörður"/>
    <s v="Ketilás"/>
    <n v="570"/>
    <x v="24"/>
    <s v="Norðurland vestra"/>
    <x v="6"/>
    <x v="3"/>
    <s v="Sala utan svæðis - flj."/>
    <n v="44971"/>
    <n v="38.899915"/>
    <x v="0"/>
    <x v="3"/>
    <s v="Innanlands"/>
    <m/>
  </r>
  <r>
    <s v="Reykjavík"/>
    <s v="Varmahlíð"/>
    <n v="560"/>
    <x v="24"/>
    <s v="Norðurland vestra"/>
    <x v="7"/>
    <x v="3"/>
    <s v="Sala utan svæðis - flj."/>
    <n v="57479"/>
    <n v="49.719335000000001"/>
    <x v="0"/>
    <x v="0"/>
    <s v="Innanlands"/>
    <m/>
  </r>
  <r>
    <s v="Siglufjörður"/>
    <s v="Ketilás"/>
    <n v="570"/>
    <x v="24"/>
    <s v="Norðurland vestra"/>
    <x v="7"/>
    <x v="3"/>
    <s v="Sala utan svæðis - flj."/>
    <n v="50512"/>
    <n v="43.692879999999995"/>
    <x v="0"/>
    <x v="0"/>
    <s v="Innanlands"/>
    <m/>
  </r>
  <r>
    <s v="Söludælur"/>
    <s v="Ketilás"/>
    <n v="570"/>
    <x v="24"/>
    <s v="Norðurland vestra"/>
    <x v="1"/>
    <x v="0"/>
    <s v="Sala innan svæðis - flj."/>
    <n v="36654"/>
    <n v="27.490500000000001"/>
    <x v="1"/>
    <x v="0"/>
    <s v="Innanlands"/>
    <m/>
  </r>
  <r>
    <s v="Söludælur"/>
    <s v="Ketilás"/>
    <n v="570"/>
    <x v="24"/>
    <s v="Norðurland vestra"/>
    <x v="7"/>
    <x v="3"/>
    <s v="Sala innan svæðis - flj."/>
    <n v="15298"/>
    <n v="13.23277"/>
    <x v="1"/>
    <x v="0"/>
    <s v="Innanlands"/>
    <m/>
  </r>
  <r>
    <s v="Akureyri"/>
    <s v="Siglufjörður"/>
    <n v="580"/>
    <x v="25"/>
    <s v="Norðurland eystra"/>
    <x v="6"/>
    <x v="3"/>
    <s v="Sala utan svæðis - flj."/>
    <n v="52446"/>
    <n v="45.365790000000004"/>
    <x v="1"/>
    <x v="3"/>
    <s v="Innanlands"/>
    <m/>
  </r>
  <r>
    <s v="Reykjavík"/>
    <s v="Siglufjörður"/>
    <n v="580"/>
    <x v="25"/>
    <s v="Norðurland eystra"/>
    <x v="6"/>
    <x v="3"/>
    <s v="Sala utan svæðis - flj."/>
    <n v="2519"/>
    <n v="2.1789350000000001"/>
    <x v="1"/>
    <x v="3"/>
    <s v="Innanlands"/>
    <m/>
  </r>
  <r>
    <s v="Siglufjörður"/>
    <s v="Siglufjörður"/>
    <n v="580"/>
    <x v="25"/>
    <s v="Norðurland eystra"/>
    <x v="6"/>
    <x v="3"/>
    <s v="Sala innan svæðis - flj."/>
    <n v="200319"/>
    <n v="173.275935"/>
    <x v="1"/>
    <x v="2"/>
    <s v="Innanlands"/>
    <m/>
  </r>
  <r>
    <s v="Akureyri"/>
    <s v="Siglufjörður"/>
    <n v="580"/>
    <x v="25"/>
    <s v="Norðurland eystra"/>
    <x v="7"/>
    <x v="3"/>
    <s v="Sala utan svæðis - flj."/>
    <n v="2506"/>
    <n v="2.1676899999999999"/>
    <x v="1"/>
    <x v="0"/>
    <s v="Innanlands"/>
    <m/>
  </r>
  <r>
    <s v="Akureyri"/>
    <s v="Siglufjörður"/>
    <n v="580"/>
    <x v="25"/>
    <s v="Norðurland eystra"/>
    <x v="12"/>
    <x v="4"/>
    <s v="Sala utan svæðis - flj."/>
    <n v="248326"/>
    <n v="216.291946"/>
    <x v="1"/>
    <x v="2"/>
    <s v="Innanlands"/>
    <m/>
  </r>
  <r>
    <s v="Akureyri"/>
    <s v="Siglufjörður"/>
    <n v="580"/>
    <x v="25"/>
    <s v="Norðurland eystra"/>
    <x v="9"/>
    <x v="3"/>
    <s v="Sala utan svæðis - flj."/>
    <n v="1040535"/>
    <n v="900.06277499999999"/>
    <x v="1"/>
    <x v="2"/>
    <s v="Innanlands"/>
    <m/>
  </r>
  <r>
    <s v="Reykjavík"/>
    <s v="Siglufjörður"/>
    <n v="580"/>
    <x v="25"/>
    <s v="Norðurland eystra"/>
    <x v="10"/>
    <x v="3"/>
    <s v="Sala utan svæðis - flj."/>
    <n v="45018"/>
    <n v="38.940570000000001"/>
    <x v="1"/>
    <x v="2"/>
    <s v="Innanlands"/>
    <m/>
  </r>
  <r>
    <s v="Siglufjörður"/>
    <s v="Siglufjörður"/>
    <n v="580"/>
    <x v="25"/>
    <s v="Norðurland eystra"/>
    <x v="7"/>
    <x v="3"/>
    <s v="Sala innan svæðis - flj."/>
    <n v="809398"/>
    <n v="700.12927000000002"/>
    <x v="1"/>
    <x v="0"/>
    <s v="Innanlands"/>
    <m/>
  </r>
  <r>
    <s v="Siglufjörður"/>
    <s v="Siglufjörður"/>
    <n v="580"/>
    <x v="25"/>
    <s v="Norðurland eystra"/>
    <x v="8"/>
    <x v="3"/>
    <s v="Sala innan svæðis - flj."/>
    <n v="1509138"/>
    <n v="1305.40437"/>
    <x v="1"/>
    <x v="2"/>
    <s v="Innanlands"/>
    <m/>
  </r>
  <r>
    <s v="Siglufjörður"/>
    <s v="Siglufjörður"/>
    <n v="580"/>
    <x v="25"/>
    <s v="Norðurland eystra"/>
    <x v="9"/>
    <x v="3"/>
    <s v="Sala innan svæðis - flj."/>
    <n v="1183227"/>
    <n v="1023.491355"/>
    <x v="1"/>
    <x v="2"/>
    <s v="Innanlands"/>
    <m/>
  </r>
  <r>
    <s v="Siglufjörður"/>
    <s v="Siglufjörður"/>
    <n v="580"/>
    <x v="25"/>
    <s v="Norðurland eystra"/>
    <x v="10"/>
    <x v="3"/>
    <s v="Sala innan svæðis - flj."/>
    <n v="344878"/>
    <n v="298.31946999999997"/>
    <x v="1"/>
    <x v="2"/>
    <s v="Innanlands"/>
    <m/>
  </r>
  <r>
    <s v="Söludælur"/>
    <s v="Siglufjörður"/>
    <n v="580"/>
    <x v="25"/>
    <s v="Norðurland eystra"/>
    <x v="1"/>
    <x v="0"/>
    <s v="Sala innan svæðis - flj."/>
    <n v="484566"/>
    <n v="363.42450000000002"/>
    <x v="1"/>
    <x v="0"/>
    <s v="Innanlands"/>
    <m/>
  </r>
  <r>
    <s v="Söludælur"/>
    <s v="Siglufjörður"/>
    <n v="580"/>
    <x v="25"/>
    <s v="Norðurland eystra"/>
    <x v="7"/>
    <x v="3"/>
    <s v="Sala innan svæðis - flj."/>
    <n v="310649"/>
    <n v="268.71138500000001"/>
    <x v="1"/>
    <x v="0"/>
    <s v="Innanlands"/>
    <m/>
  </r>
  <r>
    <s v="Akureyri"/>
    <s v="Ólafsfjörður"/>
    <n v="625"/>
    <x v="25"/>
    <s v="Norðurland eystra"/>
    <x v="6"/>
    <x v="3"/>
    <s v="Sala utan svæðis - flj."/>
    <n v="26324"/>
    <n v="22.770259999999997"/>
    <x v="1"/>
    <x v="2"/>
    <s v="Innanlands"/>
    <m/>
  </r>
  <r>
    <s v="Reykjavík"/>
    <s v="Ólafsfjörður"/>
    <n v="625"/>
    <x v="25"/>
    <s v="Norðurland eystra"/>
    <x v="6"/>
    <x v="3"/>
    <s v="Sala utan svæðis - flj."/>
    <n v="40984"/>
    <n v="35.451159999999994"/>
    <x v="1"/>
    <x v="3"/>
    <s v="Innanlands"/>
    <m/>
  </r>
  <r>
    <s v="Akureyri"/>
    <s v="Ólafsfjörður"/>
    <n v="625"/>
    <x v="25"/>
    <s v="Norðurland eystra"/>
    <x v="7"/>
    <x v="3"/>
    <s v="Sala utan svæðis - flj."/>
    <n v="168471"/>
    <n v="145.72741500000001"/>
    <x v="1"/>
    <x v="0"/>
    <s v="Innanlands"/>
    <m/>
  </r>
  <r>
    <s v="Akureyri"/>
    <s v="Ólafsfjörður"/>
    <n v="625"/>
    <x v="25"/>
    <s v="Norðurland eystra"/>
    <x v="12"/>
    <x v="4"/>
    <s v="Sala utan svæðis - flj."/>
    <n v="1196905"/>
    <n v="1042.5042550000001"/>
    <x v="1"/>
    <x v="2"/>
    <s v="Innanlands"/>
    <m/>
  </r>
  <r>
    <s v="Akureyri"/>
    <s v="Ólafsfjörður"/>
    <n v="625"/>
    <x v="25"/>
    <s v="Norðurland eystra"/>
    <x v="9"/>
    <x v="3"/>
    <s v="Sala utan svæðis - flj."/>
    <n v="2004854"/>
    <n v="1734.1987099999999"/>
    <x v="1"/>
    <x v="2"/>
    <s v="Innanlands"/>
    <m/>
  </r>
  <r>
    <s v="Reykjavík"/>
    <s v="Ólafsfjörður"/>
    <n v="625"/>
    <x v="25"/>
    <s v="Norðurland eystra"/>
    <x v="10"/>
    <x v="3"/>
    <s v="Sala utan svæðis - flj."/>
    <n v="121588"/>
    <n v="105.17362"/>
    <x v="1"/>
    <x v="2"/>
    <s v="Innanlands"/>
    <m/>
  </r>
  <r>
    <s v="Söludælur"/>
    <s v="Ólafsfjörður"/>
    <n v="625"/>
    <x v="25"/>
    <s v="Norðurland eystra"/>
    <x v="1"/>
    <x v="0"/>
    <s v="Sala innan svæðis - flj."/>
    <n v="366008"/>
    <n v="274.50599999999997"/>
    <x v="1"/>
    <x v="0"/>
    <s v="Innanlands"/>
    <m/>
  </r>
  <r>
    <s v="Söludælur"/>
    <s v="Ólafsfjörður"/>
    <n v="625"/>
    <x v="25"/>
    <s v="Norðurland eystra"/>
    <x v="7"/>
    <x v="3"/>
    <s v="Sala innan svæðis - flj."/>
    <n v="231279"/>
    <n v="200.05633499999999"/>
    <x v="1"/>
    <x v="0"/>
    <s v="Innanlands"/>
    <m/>
  </r>
  <r>
    <s v="Söludælur"/>
    <s v="Siglufjörður"/>
    <n v="580"/>
    <x v="25"/>
    <s v="Norðurland eystra"/>
    <x v="6"/>
    <x v="3"/>
    <s v="Sala innan svæðis - flj."/>
    <n v="15670"/>
    <n v="13.554549999999999"/>
    <x v="2"/>
    <x v="0"/>
    <s v="Innanlands"/>
    <m/>
  </r>
  <r>
    <s v="Akureyri"/>
    <s v="Siglufjörður"/>
    <n v="580"/>
    <x v="25"/>
    <s v="Norðurland eystra"/>
    <x v="6"/>
    <x v="3"/>
    <s v="Sala utan svæðis - flj."/>
    <n v="12749"/>
    <n v="11.027884999999999"/>
    <x v="2"/>
    <x v="3"/>
    <s v="Innanlands"/>
    <m/>
  </r>
  <r>
    <s v="Siglufjörður"/>
    <s v="Siglufjörður"/>
    <n v="580"/>
    <x v="25"/>
    <s v="Norðurland eystra"/>
    <x v="6"/>
    <x v="3"/>
    <s v="Sala innan svæðis - flj."/>
    <n v="304661"/>
    <n v="263.53176500000001"/>
    <x v="2"/>
    <x v="2"/>
    <s v="Innanlands"/>
    <m/>
  </r>
  <r>
    <s v="Siglufjörður"/>
    <s v="Siglufjörður"/>
    <n v="580"/>
    <x v="25"/>
    <s v="Norðurland eystra"/>
    <x v="9"/>
    <x v="3"/>
    <s v="Sala ekki flutningsjöfnuð"/>
    <n v="34079"/>
    <n v="29.478334999999998"/>
    <x v="2"/>
    <x v="2"/>
    <s v="Millilanda"/>
    <m/>
  </r>
  <r>
    <s v="Akureyri"/>
    <s v="Siglufjörður"/>
    <n v="580"/>
    <x v="25"/>
    <s v="Norðurland eystra"/>
    <x v="12"/>
    <x v="4"/>
    <s v="Sala utan svæðis - flj."/>
    <n v="539432"/>
    <n v="469.84527200000002"/>
    <x v="2"/>
    <x v="2"/>
    <s v="Innanlands"/>
    <m/>
  </r>
  <r>
    <s v="Akureyri"/>
    <s v="Siglufjörður"/>
    <n v="580"/>
    <x v="25"/>
    <s v="Norðurland eystra"/>
    <x v="9"/>
    <x v="3"/>
    <s v="Sala utan svæðis - flj."/>
    <n v="1549167"/>
    <n v="1340.0294550000001"/>
    <x v="2"/>
    <x v="2"/>
    <s v="Innanlands"/>
    <m/>
  </r>
  <r>
    <s v="Akureyri"/>
    <s v="Siglufjörður"/>
    <n v="580"/>
    <x v="25"/>
    <s v="Norðurland eystra"/>
    <x v="10"/>
    <x v="3"/>
    <s v="Sala utan svæðis - flj."/>
    <n v="17779"/>
    <n v="15.378834999999999"/>
    <x v="2"/>
    <x v="2"/>
    <s v="Innanlands"/>
    <m/>
  </r>
  <r>
    <s v="Siglufjörður"/>
    <s v="Siglufjörður"/>
    <n v="580"/>
    <x v="25"/>
    <s v="Norðurland eystra"/>
    <x v="7"/>
    <x v="3"/>
    <s v="Sala innan svæðis - flj."/>
    <n v="139895"/>
    <n v="121.009175"/>
    <x v="2"/>
    <x v="0"/>
    <s v="Innanlands"/>
    <m/>
  </r>
  <r>
    <s v="Siglufjörður"/>
    <s v="Siglufjörður"/>
    <n v="580"/>
    <x v="25"/>
    <s v="Norðurland eystra"/>
    <x v="8"/>
    <x v="3"/>
    <s v="Sala innan svæðis - flj."/>
    <n v="311986"/>
    <n v="269.86788999999999"/>
    <x v="2"/>
    <x v="2"/>
    <s v="Innanlands"/>
    <m/>
  </r>
  <r>
    <s v="Siglufjörður"/>
    <s v="Siglufjörður"/>
    <n v="580"/>
    <x v="25"/>
    <s v="Norðurland eystra"/>
    <x v="9"/>
    <x v="3"/>
    <s v="Sala innan svæðis - flj."/>
    <n v="559240"/>
    <n v="483.74259999999998"/>
    <x v="2"/>
    <x v="2"/>
    <s v="Innanlands"/>
    <m/>
  </r>
  <r>
    <s v="Siglufjörður"/>
    <s v="Siglufjörður"/>
    <n v="580"/>
    <x v="25"/>
    <s v="Norðurland eystra"/>
    <x v="10"/>
    <x v="3"/>
    <s v="Sala innan svæðis - flj."/>
    <n v="1616991"/>
    <n v="1398.6972150000001"/>
    <x v="2"/>
    <x v="2"/>
    <s v="Innanlands"/>
    <m/>
  </r>
  <r>
    <s v="Söludælur"/>
    <s v="Siglufjörður"/>
    <n v="580"/>
    <x v="25"/>
    <s v="Norðurland eystra"/>
    <x v="1"/>
    <x v="0"/>
    <s v="Sala innan svæðis - flj."/>
    <n v="471310"/>
    <n v="353.48250000000002"/>
    <x v="2"/>
    <x v="0"/>
    <s v="Innanlands"/>
    <m/>
  </r>
  <r>
    <s v="Söludælur"/>
    <s v="Siglufjörður"/>
    <n v="580"/>
    <x v="25"/>
    <s v="Norðurland eystra"/>
    <x v="7"/>
    <x v="3"/>
    <s v="Sala innan svæðis - flj."/>
    <n v="266168"/>
    <n v="230.23532"/>
    <x v="2"/>
    <x v="0"/>
    <s v="Innanlands"/>
    <m/>
  </r>
  <r>
    <s v="Söludælur"/>
    <s v="Ólafsfjörður"/>
    <n v="625"/>
    <x v="25"/>
    <s v="Norðurland eystra"/>
    <x v="6"/>
    <x v="3"/>
    <s v="Sala innan svæðis - flj."/>
    <n v="2712"/>
    <n v="2.3458800000000002"/>
    <x v="2"/>
    <x v="0"/>
    <s v="Innanlands"/>
    <m/>
  </r>
  <r>
    <s v="Akureyri"/>
    <s v="Ólafsfjörður"/>
    <n v="625"/>
    <x v="25"/>
    <s v="Norðurland eystra"/>
    <x v="6"/>
    <x v="3"/>
    <s v="Sala utan svæðis - flj."/>
    <n v="111611"/>
    <n v="96.543514999999999"/>
    <x v="2"/>
    <x v="3"/>
    <s v="Innanlands"/>
    <m/>
  </r>
  <r>
    <s v="Reykjavík"/>
    <s v="Ólafsfjörður"/>
    <n v="625"/>
    <x v="25"/>
    <s v="Norðurland eystra"/>
    <x v="6"/>
    <x v="3"/>
    <s v="Sala utan svæðis - flj."/>
    <n v="2721"/>
    <n v="2.3536649999999999"/>
    <x v="2"/>
    <x v="2"/>
    <s v="Innanlands"/>
    <m/>
  </r>
  <r>
    <s v="Sauðárkrókur"/>
    <s v="Ólafsfjörður"/>
    <n v="625"/>
    <x v="25"/>
    <s v="Norðurland eystra"/>
    <x v="6"/>
    <x v="3"/>
    <s v="Sala utan svæðis - flj."/>
    <n v="0"/>
    <n v="0"/>
    <x v="2"/>
    <x v="2"/>
    <s v="Innanlands"/>
    <m/>
  </r>
  <r>
    <s v="Akureyri"/>
    <s v="Ólafsfjörður"/>
    <n v="625"/>
    <x v="25"/>
    <s v="Norðurland eystra"/>
    <x v="7"/>
    <x v="3"/>
    <s v="Sala utan svæðis - flj."/>
    <n v="12234"/>
    <n v="10.582409999999999"/>
    <x v="2"/>
    <x v="0"/>
    <s v="Innanlands"/>
    <m/>
  </r>
  <r>
    <s v="Akureyri"/>
    <s v="Ólafsfjörður"/>
    <n v="625"/>
    <x v="25"/>
    <s v="Norðurland eystra"/>
    <x v="12"/>
    <x v="4"/>
    <s v="Sala utan svæðis - flj."/>
    <n v="372671"/>
    <n v="324.59644099999997"/>
    <x v="2"/>
    <x v="2"/>
    <s v="Innanlands"/>
    <m/>
  </r>
  <r>
    <s v="Akureyri"/>
    <s v="Ólafsfjörður"/>
    <n v="625"/>
    <x v="25"/>
    <s v="Norðurland eystra"/>
    <x v="9"/>
    <x v="3"/>
    <s v="Sala utan svæðis - flj."/>
    <n v="1721293"/>
    <n v="1488.918445"/>
    <x v="2"/>
    <x v="2"/>
    <s v="Innanlands"/>
    <m/>
  </r>
  <r>
    <s v="Akureyri"/>
    <s v="Ólafsfjörður"/>
    <n v="625"/>
    <x v="25"/>
    <s v="Norðurland eystra"/>
    <x v="10"/>
    <x v="3"/>
    <s v="Sala utan svæðis - flj."/>
    <n v="88893"/>
    <n v="76.892444999999995"/>
    <x v="2"/>
    <x v="2"/>
    <s v="Innanlands"/>
    <m/>
  </r>
  <r>
    <s v="Reykjavík"/>
    <s v="Ólafsfjörður"/>
    <n v="625"/>
    <x v="25"/>
    <s v="Norðurland eystra"/>
    <x v="10"/>
    <x v="3"/>
    <s v="Sala utan svæðis - flj."/>
    <n v="10468"/>
    <n v="9.0548199999999994"/>
    <x v="2"/>
    <x v="2"/>
    <s v="Innanlands"/>
    <m/>
  </r>
  <r>
    <s v="Söludælur"/>
    <s v="Ólafsfjörður"/>
    <n v="625"/>
    <x v="25"/>
    <s v="Norðurland eystra"/>
    <x v="1"/>
    <x v="0"/>
    <s v="Sala innan svæðis - flj."/>
    <n v="351427"/>
    <n v="263.57024999999999"/>
    <x v="2"/>
    <x v="0"/>
    <s v="Innanlands"/>
    <m/>
  </r>
  <r>
    <s v="Söludælur"/>
    <s v="Ólafsfjörður"/>
    <n v="625"/>
    <x v="25"/>
    <s v="Norðurland eystra"/>
    <x v="7"/>
    <x v="3"/>
    <s v="Sala innan svæðis - flj."/>
    <n v="200306"/>
    <n v="173.26469"/>
    <x v="2"/>
    <x v="0"/>
    <s v="Innanlands"/>
    <m/>
  </r>
  <r>
    <s v="Söludælur"/>
    <s v="Siglufjörður"/>
    <n v="580"/>
    <x v="25"/>
    <s v="Norðurland eystra"/>
    <x v="6"/>
    <x v="3"/>
    <s v="Sala innan svæðis - flj."/>
    <n v="18756"/>
    <n v="16.223939999999999"/>
    <x v="4"/>
    <x v="0"/>
    <s v="Innanlands"/>
    <m/>
  </r>
  <r>
    <s v="Akureyri"/>
    <s v="Siglufjörður"/>
    <n v="580"/>
    <x v="25"/>
    <s v="Norðurland eystra"/>
    <x v="6"/>
    <x v="3"/>
    <s v="Sala utan svæðis - flj."/>
    <n v="6810"/>
    <n v="5.8906499999999999"/>
    <x v="4"/>
    <x v="2"/>
    <s v="Innanlands"/>
    <m/>
  </r>
  <r>
    <s v="Siglufjörður"/>
    <s v="Siglufjörður"/>
    <n v="580"/>
    <x v="25"/>
    <s v="Norðurland eystra"/>
    <x v="6"/>
    <x v="3"/>
    <s v="Sala innan svæðis - flj."/>
    <n v="394613"/>
    <n v="341.34024499999998"/>
    <x v="4"/>
    <x v="2"/>
    <s v="Innanlands"/>
    <m/>
  </r>
  <r>
    <s v="Siglufjörður"/>
    <s v="Siglufjörður"/>
    <n v="580"/>
    <x v="25"/>
    <s v="Norðurland eystra"/>
    <x v="11"/>
    <x v="4"/>
    <s v="Sala ekki flutningsjöfnuð"/>
    <n v="25078"/>
    <n v="25.077999999999999"/>
    <x v="4"/>
    <x v="2"/>
    <s v="Millilanda"/>
    <m/>
  </r>
  <r>
    <s v="Akureyri"/>
    <s v="Siglufjörður"/>
    <n v="580"/>
    <x v="25"/>
    <s v="Norðurland eystra"/>
    <x v="12"/>
    <x v="4"/>
    <s v="Sala utan svæðis - flj."/>
    <n v="1259906"/>
    <n v="1097.3781259999998"/>
    <x v="4"/>
    <x v="2"/>
    <s v="Innanlands"/>
    <m/>
  </r>
  <r>
    <s v="Akureyri"/>
    <s v="Siglufjörður"/>
    <n v="580"/>
    <x v="25"/>
    <s v="Norðurland eystra"/>
    <x v="9"/>
    <x v="3"/>
    <s v="Sala utan svæðis - flj."/>
    <n v="885537"/>
    <n v="765.98950500000001"/>
    <x v="4"/>
    <x v="2"/>
    <s v="Innanlands"/>
    <m/>
  </r>
  <r>
    <s v="Akureyri"/>
    <s v="Siglufjörður"/>
    <n v="580"/>
    <x v="25"/>
    <s v="Norðurland eystra"/>
    <x v="10"/>
    <x v="3"/>
    <s v="Sala utan svæðis - flj."/>
    <n v="4245"/>
    <n v="3.6719250000000003"/>
    <x v="4"/>
    <x v="2"/>
    <s v="Innanlands"/>
    <m/>
  </r>
  <r>
    <s v="Sauðárkrókur"/>
    <s v="Siglufjörður"/>
    <n v="580"/>
    <x v="25"/>
    <s v="Norðurland eystra"/>
    <x v="7"/>
    <x v="3"/>
    <s v="Sala utan svæðis - flj."/>
    <n v="7756"/>
    <n v="6.7089399999999992"/>
    <x v="4"/>
    <x v="0"/>
    <s v="Innanlands"/>
    <m/>
  </r>
  <r>
    <s v="Siglufjörður"/>
    <s v="Siglufjörður"/>
    <n v="580"/>
    <x v="25"/>
    <s v="Norðurland eystra"/>
    <x v="7"/>
    <x v="3"/>
    <s v="Sala innan svæðis - flj."/>
    <n v="110450"/>
    <n v="95.539249999999996"/>
    <x v="4"/>
    <x v="0"/>
    <s v="Innanlands"/>
    <m/>
  </r>
  <r>
    <s v="Siglufjörður"/>
    <s v="Siglufjörður"/>
    <n v="580"/>
    <x v="25"/>
    <s v="Norðurland eystra"/>
    <x v="9"/>
    <x v="3"/>
    <s v="Sala innan svæðis - flj."/>
    <n v="1745886"/>
    <n v="1510.19139"/>
    <x v="4"/>
    <x v="2"/>
    <s v="Innanlands"/>
    <m/>
  </r>
  <r>
    <s v="Siglufjörður"/>
    <s v="Siglufjörður"/>
    <n v="580"/>
    <x v="25"/>
    <s v="Norðurland eystra"/>
    <x v="10"/>
    <x v="3"/>
    <s v="Sala innan svæðis - flj."/>
    <n v="1865348"/>
    <n v="1613.52602"/>
    <x v="4"/>
    <x v="2"/>
    <s v="Innanlands"/>
    <m/>
  </r>
  <r>
    <s v="Söludælur"/>
    <s v="Siglufjörður"/>
    <n v="580"/>
    <x v="25"/>
    <s v="Norðurland eystra"/>
    <x v="1"/>
    <x v="0"/>
    <s v="Sala innan svæðis - flj."/>
    <n v="491749"/>
    <n v="368.81175000000002"/>
    <x v="4"/>
    <x v="0"/>
    <s v="Innanlands"/>
    <m/>
  </r>
  <r>
    <s v="Söludælur"/>
    <s v="Siglufjörður"/>
    <n v="580"/>
    <x v="25"/>
    <s v="Norðurland eystra"/>
    <x v="7"/>
    <x v="3"/>
    <s v="Sala innan svæðis - flj."/>
    <n v="269486"/>
    <n v="233.10538999999997"/>
    <x v="4"/>
    <x v="0"/>
    <s v="Innanlands"/>
    <m/>
  </r>
  <r>
    <s v="Akureyri"/>
    <s v="Ólafsfjörður"/>
    <n v="625"/>
    <x v="25"/>
    <s v="Norðurland eystra"/>
    <x v="6"/>
    <x v="3"/>
    <s v="Sala utan svæðis - flj."/>
    <n v="146930"/>
    <n v="127.09444999999999"/>
    <x v="4"/>
    <x v="3"/>
    <s v="Innanlands"/>
    <m/>
  </r>
  <r>
    <s v="Reykjavík"/>
    <s v="Ólafsfjörður"/>
    <n v="625"/>
    <x v="25"/>
    <s v="Norðurland eystra"/>
    <x v="6"/>
    <x v="3"/>
    <s v="Sala utan svæðis - flj."/>
    <n v="2265"/>
    <n v="1.959225"/>
    <x v="4"/>
    <x v="2"/>
    <s v="Innanlands"/>
    <m/>
  </r>
  <r>
    <s v="Akureyri"/>
    <s v="Ólafsfjörður"/>
    <n v="625"/>
    <x v="25"/>
    <s v="Norðurland eystra"/>
    <x v="12"/>
    <x v="4"/>
    <s v="Sala utan svæðis - flj."/>
    <n v="267185"/>
    <n v="232.71813500000002"/>
    <x v="4"/>
    <x v="2"/>
    <s v="Innanlands"/>
    <m/>
  </r>
  <r>
    <s v="Akureyri"/>
    <s v="Ólafsfjörður"/>
    <n v="625"/>
    <x v="25"/>
    <s v="Norðurland eystra"/>
    <x v="9"/>
    <x v="3"/>
    <s v="Sala utan svæðis - flj."/>
    <n v="385929"/>
    <n v="333.82858500000003"/>
    <x v="4"/>
    <x v="2"/>
    <s v="Innanlands"/>
    <m/>
  </r>
  <r>
    <s v="Reykjavík"/>
    <s v="Ólafsfjörður"/>
    <n v="625"/>
    <x v="25"/>
    <s v="Norðurland eystra"/>
    <x v="9"/>
    <x v="3"/>
    <s v="Sala utan svæðis - flj."/>
    <n v="0"/>
    <n v="0"/>
    <x v="4"/>
    <x v="2"/>
    <s v="Innanlands"/>
    <m/>
  </r>
  <r>
    <s v="Reykjavík"/>
    <s v="Ólafsfjörður"/>
    <n v="625"/>
    <x v="25"/>
    <s v="Norðurland eystra"/>
    <x v="10"/>
    <x v="3"/>
    <s v="Sala utan svæðis - flj."/>
    <n v="1286"/>
    <n v="1.11239"/>
    <x v="4"/>
    <x v="2"/>
    <s v="Innanlands"/>
    <m/>
  </r>
  <r>
    <s v="Söludælur"/>
    <s v="Ólafsfjörður"/>
    <n v="625"/>
    <x v="25"/>
    <s v="Norðurland eystra"/>
    <x v="1"/>
    <x v="0"/>
    <s v="Sala innan svæðis - flj."/>
    <n v="333938"/>
    <n v="250.45349999999999"/>
    <x v="4"/>
    <x v="0"/>
    <s v="Innanlands"/>
    <m/>
  </r>
  <r>
    <s v="Söludælur"/>
    <s v="Ólafsfjörður"/>
    <n v="625"/>
    <x v="25"/>
    <s v="Norðurland eystra"/>
    <x v="7"/>
    <x v="3"/>
    <s v="Sala innan svæðis - flj."/>
    <n v="203424"/>
    <n v="175.96176"/>
    <x v="4"/>
    <x v="0"/>
    <s v="Innanlands"/>
    <m/>
  </r>
  <r>
    <s v="Söludælur"/>
    <s v="Siglufjörður"/>
    <n v="580"/>
    <x v="25"/>
    <s v="Norðurland eystra"/>
    <x v="6"/>
    <x v="3"/>
    <s v="Sala innan svæðis - flj."/>
    <n v="24727"/>
    <n v="21.388855"/>
    <x v="6"/>
    <x v="0"/>
    <s v="Innanlands"/>
    <m/>
  </r>
  <r>
    <s v="Akureyri"/>
    <s v="Siglufjörður"/>
    <n v="580"/>
    <x v="25"/>
    <s v="Norðurland eystra"/>
    <x v="6"/>
    <x v="3"/>
    <s v="Sala utan svæðis - flj."/>
    <n v="1525"/>
    <n v="1.3191250000000001"/>
    <x v="6"/>
    <x v="2"/>
    <s v="Innanlands"/>
    <m/>
  </r>
  <r>
    <s v="Siglufjörður"/>
    <s v="Siglufjörður"/>
    <n v="580"/>
    <x v="25"/>
    <s v="Norðurland eystra"/>
    <x v="6"/>
    <x v="3"/>
    <s v="Sala innan svæðis - flj."/>
    <n v="431165"/>
    <n v="372.95772499999998"/>
    <x v="6"/>
    <x v="2"/>
    <s v="Innanlands"/>
    <m/>
  </r>
  <r>
    <s v="Siglufjörður"/>
    <s v="Siglufjörður"/>
    <n v="580"/>
    <x v="25"/>
    <s v="Norðurland eystra"/>
    <x v="6"/>
    <x v="3"/>
    <s v="Sala ekki flutningsjöfnuð"/>
    <n v="2527"/>
    <n v="2.1858550000000001"/>
    <x v="6"/>
    <x v="2"/>
    <s v="Millilanda"/>
    <m/>
  </r>
  <r>
    <s v="Akureyri"/>
    <s v="Siglufjörður"/>
    <n v="580"/>
    <x v="25"/>
    <s v="Norðurland eystra"/>
    <x v="12"/>
    <x v="4"/>
    <s v="Sala utan svæðis - flj."/>
    <n v="1130011"/>
    <n v="984.23958100000004"/>
    <x v="6"/>
    <x v="2"/>
    <s v="Innanlands"/>
    <m/>
  </r>
  <r>
    <s v="Akureyri"/>
    <s v="Siglufjörður"/>
    <n v="580"/>
    <x v="25"/>
    <s v="Norðurland eystra"/>
    <x v="9"/>
    <x v="3"/>
    <s v="Sala utan svæðis - flj."/>
    <n v="921834"/>
    <n v="797.38641000000007"/>
    <x v="6"/>
    <x v="2"/>
    <s v="Innanlands"/>
    <m/>
  </r>
  <r>
    <s v="Akureyri"/>
    <s v="Siglufjörður"/>
    <n v="580"/>
    <x v="25"/>
    <s v="Norðurland eystra"/>
    <x v="10"/>
    <x v="3"/>
    <s v="Sala utan svæðis - flj."/>
    <n v="3252"/>
    <n v="2.81298"/>
    <x v="6"/>
    <x v="2"/>
    <s v="Innanlands"/>
    <m/>
  </r>
  <r>
    <s v="Siglufjörður"/>
    <s v="Siglufjörður"/>
    <n v="580"/>
    <x v="25"/>
    <s v="Norðurland eystra"/>
    <x v="7"/>
    <x v="3"/>
    <s v="Sala innan svæðis - flj."/>
    <n v="169938"/>
    <n v="146.99636999999998"/>
    <x v="6"/>
    <x v="0"/>
    <s v="Innanlands"/>
    <m/>
  </r>
  <r>
    <s v="Siglufjörður"/>
    <s v="Siglufjörður"/>
    <n v="580"/>
    <x v="25"/>
    <s v="Norðurland eystra"/>
    <x v="8"/>
    <x v="3"/>
    <s v="Sala innan svæðis - flj."/>
    <n v="35118"/>
    <n v="30.37707"/>
    <x v="6"/>
    <x v="2"/>
    <s v="Innanlands"/>
    <m/>
  </r>
  <r>
    <s v="Siglufjörður"/>
    <s v="Siglufjörður"/>
    <n v="580"/>
    <x v="25"/>
    <s v="Norðurland eystra"/>
    <x v="9"/>
    <x v="3"/>
    <s v="Sala innan svæðis - flj."/>
    <n v="3474005"/>
    <n v="3005.0143250000001"/>
    <x v="6"/>
    <x v="2"/>
    <s v="Innanlands"/>
    <m/>
  </r>
  <r>
    <s v="Siglufjörður"/>
    <s v="Siglufjörður"/>
    <n v="580"/>
    <x v="25"/>
    <s v="Norðurland eystra"/>
    <x v="10"/>
    <x v="3"/>
    <s v="Sala innan svæðis - flj."/>
    <n v="2820986"/>
    <n v="2440.1528900000003"/>
    <x v="6"/>
    <x v="2"/>
    <s v="Innanlands"/>
    <m/>
  </r>
  <r>
    <s v="Söludælur"/>
    <s v="Siglufjörður"/>
    <n v="580"/>
    <x v="25"/>
    <s v="Norðurland eystra"/>
    <x v="1"/>
    <x v="0"/>
    <s v="Sala innan svæðis - flj."/>
    <n v="499301"/>
    <n v="374.47575000000001"/>
    <x v="6"/>
    <x v="0"/>
    <s v="Innanlands"/>
    <m/>
  </r>
  <r>
    <s v="Söludælur"/>
    <s v="Siglufjörður"/>
    <n v="580"/>
    <x v="25"/>
    <s v="Norðurland eystra"/>
    <x v="7"/>
    <x v="3"/>
    <s v="Sala innan svæðis - flj."/>
    <n v="277305"/>
    <n v="239.86882500000002"/>
    <x v="6"/>
    <x v="0"/>
    <s v="Innanlands"/>
    <m/>
  </r>
  <r>
    <s v="Akureyri"/>
    <s v="Ólafsfjörður"/>
    <n v="625"/>
    <x v="25"/>
    <s v="Norðurland eystra"/>
    <x v="6"/>
    <x v="3"/>
    <s v="Sala utan svæðis - flj."/>
    <n v="125654"/>
    <n v="108.69071"/>
    <x v="6"/>
    <x v="3"/>
    <s v="Innanlands"/>
    <m/>
  </r>
  <r>
    <s v="Reykjavík"/>
    <s v="Ólafsfjörður"/>
    <n v="625"/>
    <x v="25"/>
    <s v="Norðurland eystra"/>
    <x v="6"/>
    <x v="3"/>
    <s v="Sala utan svæðis - flj."/>
    <n v="11157"/>
    <n v="9.6508050000000001"/>
    <x v="6"/>
    <x v="2"/>
    <s v="Innanlands"/>
    <m/>
  </r>
  <r>
    <s v="Akureyri"/>
    <s v="Ólafsfjörður"/>
    <n v="625"/>
    <x v="25"/>
    <s v="Norðurland eystra"/>
    <x v="12"/>
    <x v="4"/>
    <s v="Sala utan svæðis - flj."/>
    <n v="200637"/>
    <n v="174.75482699999998"/>
    <x v="6"/>
    <x v="2"/>
    <s v="Innanlands"/>
    <m/>
  </r>
  <r>
    <s v="Akureyri"/>
    <s v="Ólafsfjörður"/>
    <n v="625"/>
    <x v="25"/>
    <s v="Norðurland eystra"/>
    <x v="9"/>
    <x v="3"/>
    <s v="Sala utan svæðis - flj."/>
    <n v="49211"/>
    <n v="42.567515"/>
    <x v="6"/>
    <x v="2"/>
    <s v="Innanlands"/>
    <m/>
  </r>
  <r>
    <s v="Söludælur"/>
    <s v="Ólafsfjörður"/>
    <n v="625"/>
    <x v="25"/>
    <s v="Norðurland eystra"/>
    <x v="1"/>
    <x v="0"/>
    <s v="Sala innan svæðis - flj."/>
    <n v="388413"/>
    <n v="291.30975000000001"/>
    <x v="6"/>
    <x v="0"/>
    <s v="Innanlands"/>
    <m/>
  </r>
  <r>
    <s v="Söludælur"/>
    <s v="Ólafsfjörður"/>
    <n v="625"/>
    <x v="25"/>
    <s v="Norðurland eystra"/>
    <x v="7"/>
    <x v="3"/>
    <s v="Sala innan svæðis - flj."/>
    <n v="202560"/>
    <n v="175.21439999999998"/>
    <x v="6"/>
    <x v="0"/>
    <s v="Innanlands"/>
    <m/>
  </r>
  <r>
    <s v="Söludælur"/>
    <s v="Siglufjörður"/>
    <n v="580"/>
    <x v="25"/>
    <s v="Norðurland eystra"/>
    <x v="6"/>
    <x v="3"/>
    <s v="Sala innan svæðis - flj."/>
    <n v="22558"/>
    <n v="19.51267"/>
    <x v="8"/>
    <x v="0"/>
    <s v="Innanlands"/>
    <m/>
  </r>
  <r>
    <s v="Akureyri"/>
    <s v="Siglufjörður"/>
    <n v="580"/>
    <x v="25"/>
    <s v="Norðurland eystra"/>
    <x v="6"/>
    <x v="3"/>
    <s v="Sala utan svæðis - flj."/>
    <n v="18966"/>
    <n v="16.40559"/>
    <x v="8"/>
    <x v="3"/>
    <s v="Innanlands"/>
    <m/>
  </r>
  <r>
    <s v="Reykjavík"/>
    <s v="Siglufjörður"/>
    <n v="580"/>
    <x v="25"/>
    <s v="Norðurland eystra"/>
    <x v="6"/>
    <x v="3"/>
    <s v="Sala innan svæðis - flj."/>
    <n v="12769"/>
    <n v="11.045185"/>
    <x v="8"/>
    <x v="3"/>
    <s v="Innanlands"/>
    <m/>
  </r>
  <r>
    <s v="Siglufjörður"/>
    <s v="Siglufjörður"/>
    <n v="580"/>
    <x v="25"/>
    <s v="Norðurland eystra"/>
    <x v="6"/>
    <x v="3"/>
    <s v="Sala innan svæðis - flj."/>
    <n v="501787"/>
    <n v="434.04575499999999"/>
    <x v="8"/>
    <x v="2"/>
    <s v="Innanlands"/>
    <m/>
  </r>
  <r>
    <s v="Akureyri"/>
    <s v="Siglufjörður"/>
    <n v="580"/>
    <x v="25"/>
    <s v="Norðurland eystra"/>
    <x v="12"/>
    <x v="4"/>
    <s v="Sala utan svæðis - flj."/>
    <n v="1575644"/>
    <n v="1372.3859239999999"/>
    <x v="8"/>
    <x v="2"/>
    <s v="Innanlands"/>
    <m/>
  </r>
  <r>
    <s v="Akureyri"/>
    <s v="Siglufjörður"/>
    <n v="580"/>
    <x v="25"/>
    <s v="Norðurland eystra"/>
    <x v="9"/>
    <x v="3"/>
    <s v="Sala utan svæðis - flj."/>
    <n v="778322"/>
    <n v="673.24853000000007"/>
    <x v="8"/>
    <x v="2"/>
    <s v="Innanlands"/>
    <m/>
  </r>
  <r>
    <s v="Akureyri"/>
    <s v="Siglufjörður"/>
    <n v="580"/>
    <x v="25"/>
    <s v="Norðurland eystra"/>
    <x v="10"/>
    <x v="3"/>
    <s v="Sala utan svæðis - flj."/>
    <n v="9212"/>
    <n v="7.9683799999999998"/>
    <x v="8"/>
    <x v="2"/>
    <s v="Innanlands"/>
    <m/>
  </r>
  <r>
    <s v="Reykjavík"/>
    <s v="Siglufjörður"/>
    <n v="580"/>
    <x v="25"/>
    <s v="Norðurland eystra"/>
    <x v="9"/>
    <x v="3"/>
    <s v="Sala innan svæðis - flj."/>
    <n v="50090"/>
    <n v="43.327849999999998"/>
    <x v="8"/>
    <x v="2"/>
    <s v="Innanlands"/>
    <m/>
  </r>
  <r>
    <s v="Siglufjörður"/>
    <s v="Siglufjörður"/>
    <n v="580"/>
    <x v="25"/>
    <s v="Norðurland eystra"/>
    <x v="7"/>
    <x v="3"/>
    <s v="Sala innan svæðis - flj."/>
    <n v="111846"/>
    <n v="96.74678999999999"/>
    <x v="8"/>
    <x v="0"/>
    <s v="Innanlands"/>
    <m/>
  </r>
  <r>
    <s v="Siglufjörður"/>
    <s v="Siglufjörður"/>
    <n v="580"/>
    <x v="25"/>
    <s v="Norðurland eystra"/>
    <x v="8"/>
    <x v="3"/>
    <s v="Sala innan svæðis - flj."/>
    <n v="25092"/>
    <n v="21.704579999999996"/>
    <x v="8"/>
    <x v="2"/>
    <s v="Innanlands"/>
    <m/>
  </r>
  <r>
    <s v="Siglufjörður"/>
    <s v="Siglufjörður"/>
    <n v="580"/>
    <x v="25"/>
    <s v="Norðurland eystra"/>
    <x v="12"/>
    <x v="4"/>
    <s v="Sala innan svæðis - flj."/>
    <n v="22750"/>
    <n v="19.815249999999999"/>
    <x v="8"/>
    <x v="2"/>
    <s v="Innanlands"/>
    <m/>
  </r>
  <r>
    <s v="Siglufjörður"/>
    <s v="Siglufjörður"/>
    <n v="580"/>
    <x v="25"/>
    <s v="Norðurland eystra"/>
    <x v="9"/>
    <x v="3"/>
    <s v="Sala innan svæðis - flj."/>
    <n v="3249704"/>
    <n v="2810.9939599999998"/>
    <x v="8"/>
    <x v="2"/>
    <s v="Innanlands"/>
    <m/>
  </r>
  <r>
    <s v="Siglufjörður"/>
    <s v="Siglufjörður"/>
    <n v="580"/>
    <x v="25"/>
    <s v="Norðurland eystra"/>
    <x v="10"/>
    <x v="3"/>
    <s v="Sala innan svæðis - flj."/>
    <n v="2164842"/>
    <n v="1872.58833"/>
    <x v="8"/>
    <x v="2"/>
    <s v="Innanlands"/>
    <m/>
  </r>
  <r>
    <s v="Söludælur"/>
    <s v="Siglufjörður"/>
    <n v="580"/>
    <x v="25"/>
    <s v="Norðurland eystra"/>
    <x v="1"/>
    <x v="0"/>
    <s v="Sala innan svæðis - flj."/>
    <n v="503486"/>
    <n v="377.61450000000002"/>
    <x v="8"/>
    <x v="0"/>
    <s v="Innanlands"/>
    <m/>
  </r>
  <r>
    <s v="Söludælur"/>
    <s v="Siglufjörður"/>
    <n v="580"/>
    <x v="25"/>
    <s v="Norðurland eystra"/>
    <x v="7"/>
    <x v="3"/>
    <s v="Sala innan svæðis - flj."/>
    <n v="284006"/>
    <n v="245.66519"/>
    <x v="8"/>
    <x v="0"/>
    <s v="Innanlands"/>
    <m/>
  </r>
  <r>
    <s v="Akureyri"/>
    <s v="Ólafsfjörður"/>
    <n v="625"/>
    <x v="25"/>
    <s v="Norðurland eystra"/>
    <x v="6"/>
    <x v="3"/>
    <s v="Sala utan svæðis - flj."/>
    <n v="121843"/>
    <n v="105.394195"/>
    <x v="8"/>
    <x v="3"/>
    <s v="Innanlands"/>
    <m/>
  </r>
  <r>
    <s v="Reykjavík"/>
    <s v="Ólafsfjörður"/>
    <n v="625"/>
    <x v="25"/>
    <s v="Norðurland eystra"/>
    <x v="6"/>
    <x v="3"/>
    <s v="Sala utan svæðis - flj."/>
    <n v="5019"/>
    <n v="4.3414350000000006"/>
    <x v="8"/>
    <x v="3"/>
    <s v="Innanlands"/>
    <m/>
  </r>
  <r>
    <s v="Akureyri"/>
    <s v="Ólafsfjörður"/>
    <n v="625"/>
    <x v="25"/>
    <s v="Norðurland eystra"/>
    <x v="7"/>
    <x v="3"/>
    <s v="Sala utan svæðis - flj."/>
    <n v="55"/>
    <n v="4.7575000000000006E-2"/>
    <x v="8"/>
    <x v="0"/>
    <s v="Innanlands"/>
    <m/>
  </r>
  <r>
    <s v="Akureyri"/>
    <s v="Ólafsfjörður"/>
    <n v="625"/>
    <x v="25"/>
    <s v="Norðurland eystra"/>
    <x v="12"/>
    <x v="4"/>
    <s v="Sala utan svæðis - flj."/>
    <n v="42088"/>
    <n v="36.658647999999999"/>
    <x v="8"/>
    <x v="2"/>
    <s v="Innanlands"/>
    <m/>
  </r>
  <r>
    <s v="Akureyri"/>
    <s v="Ólafsfjörður"/>
    <n v="625"/>
    <x v="25"/>
    <s v="Norðurland eystra"/>
    <x v="9"/>
    <x v="3"/>
    <s v="Sala utan svæðis - flj."/>
    <n v="190023"/>
    <n v="164.36989499999999"/>
    <x v="8"/>
    <x v="2"/>
    <s v="Innanlands"/>
    <m/>
  </r>
  <r>
    <s v="Akureyri"/>
    <s v="Ólafsfjörður"/>
    <n v="625"/>
    <x v="25"/>
    <s v="Norðurland eystra"/>
    <x v="10"/>
    <x v="3"/>
    <s v="Sala utan svæðis - flj."/>
    <n v="30034"/>
    <n v="25.979410000000001"/>
    <x v="8"/>
    <x v="2"/>
    <s v="Innanlands"/>
    <m/>
  </r>
  <r>
    <s v="Söludælur"/>
    <s v="Ólafsfjörður"/>
    <n v="625"/>
    <x v="25"/>
    <s v="Norðurland eystra"/>
    <x v="1"/>
    <x v="0"/>
    <s v="Sala innan svæðis - flj."/>
    <n v="331628"/>
    <n v="248.721"/>
    <x v="8"/>
    <x v="0"/>
    <s v="Innanlands"/>
    <m/>
  </r>
  <r>
    <s v="Söludælur"/>
    <s v="Ólafsfjörður"/>
    <n v="625"/>
    <x v="25"/>
    <s v="Norðurland eystra"/>
    <x v="7"/>
    <x v="3"/>
    <s v="Sala innan svæðis - flj."/>
    <n v="251527"/>
    <n v="217.57085500000002"/>
    <x v="8"/>
    <x v="0"/>
    <s v="Innanlands"/>
    <m/>
  </r>
  <r>
    <s v="Akureyri"/>
    <s v="Siglufjörður"/>
    <n v="580"/>
    <x v="25"/>
    <s v="Norðurland eystra"/>
    <x v="6"/>
    <x v="3"/>
    <s v="Sala utan svæðis - flj."/>
    <n v="73041"/>
    <n v="63.180464999999998"/>
    <x v="10"/>
    <x v="3"/>
    <s v="Innanlands"/>
    <m/>
  </r>
  <r>
    <s v="Akureyri"/>
    <s v="Siglufjörður"/>
    <n v="580"/>
    <x v="25"/>
    <s v="Norðurland eystra"/>
    <x v="12"/>
    <x v="4"/>
    <s v="Sala innan svæðis - flj."/>
    <n v="96203"/>
    <n v="83.792812999999995"/>
    <x v="10"/>
    <x v="2"/>
    <s v="Innanlands"/>
    <m/>
  </r>
  <r>
    <s v="Akureyri"/>
    <s v="Siglufjörður"/>
    <n v="580"/>
    <x v="25"/>
    <s v="Norðurland eystra"/>
    <x v="12"/>
    <x v="4"/>
    <s v="Sala utan svæðis - flj."/>
    <n v="1191606"/>
    <n v="1037.8888260000001"/>
    <x v="10"/>
    <x v="2"/>
    <s v="Innanlands"/>
    <m/>
  </r>
  <r>
    <s v="Akureyri"/>
    <s v="Siglufjörður"/>
    <n v="580"/>
    <x v="25"/>
    <s v="Norðurland eystra"/>
    <x v="9"/>
    <x v="3"/>
    <s v="Sala utan svæðis - flj."/>
    <n v="1288047"/>
    <n v="1114.1606550000001"/>
    <x v="10"/>
    <x v="2"/>
    <s v="Innanlands"/>
    <m/>
  </r>
  <r>
    <s v="Dalvík"/>
    <s v="Siglufjörður"/>
    <n v="580"/>
    <x v="25"/>
    <s v="Norðurland eystra"/>
    <x v="9"/>
    <x v="3"/>
    <s v="Sala utan svæðis - flj."/>
    <n v="34983"/>
    <n v="30.260294999999999"/>
    <x v="10"/>
    <x v="2"/>
    <s v="Innanlands"/>
    <m/>
  </r>
  <r>
    <s v="Siglufjörður"/>
    <s v="Siglufjörður"/>
    <n v="580"/>
    <x v="25"/>
    <s v="Norðurland eystra"/>
    <x v="6"/>
    <x v="3"/>
    <s v="Sala innan svæðis - flj."/>
    <n v="416970"/>
    <n v="360.67904999999996"/>
    <x v="10"/>
    <x v="2"/>
    <s v="Innanlands"/>
    <m/>
  </r>
  <r>
    <s v="Siglufjörður"/>
    <s v="Siglufjörður"/>
    <n v="580"/>
    <x v="25"/>
    <s v="Norðurland eystra"/>
    <x v="7"/>
    <x v="3"/>
    <s v="Sala innan svæðis - flj."/>
    <n v="120856"/>
    <n v="104.54044"/>
    <x v="10"/>
    <x v="0"/>
    <s v="Innanlands"/>
    <m/>
  </r>
  <r>
    <s v="Siglufjörður"/>
    <s v="Siglufjörður"/>
    <n v="580"/>
    <x v="25"/>
    <s v="Norðurland eystra"/>
    <x v="8"/>
    <x v="3"/>
    <s v="Sala innan svæðis - flj."/>
    <n v="139442"/>
    <n v="120.61733"/>
    <x v="10"/>
    <x v="2"/>
    <s v="Innanlands"/>
    <m/>
  </r>
  <r>
    <s v="Siglufjörður"/>
    <s v="Siglufjörður"/>
    <n v="580"/>
    <x v="25"/>
    <s v="Norðurland eystra"/>
    <x v="9"/>
    <x v="3"/>
    <s v="Sala innan svæðis - flj."/>
    <n v="4860072"/>
    <n v="4203.9622800000006"/>
    <x v="10"/>
    <x v="2"/>
    <s v="Innanlands"/>
    <m/>
  </r>
  <r>
    <s v="Siglufjörður"/>
    <s v="Siglufjörður"/>
    <n v="580"/>
    <x v="25"/>
    <s v="Norðurland eystra"/>
    <x v="10"/>
    <x v="3"/>
    <s v="Sala innan svæðis - flj."/>
    <n v="1499697"/>
    <n v="1297.237905"/>
    <x v="10"/>
    <x v="2"/>
    <s v="Innanlands"/>
    <m/>
  </r>
  <r>
    <s v="Söludælur"/>
    <s v="Siglufjörður"/>
    <n v="580"/>
    <x v="25"/>
    <s v="Norðurland eystra"/>
    <x v="6"/>
    <x v="3"/>
    <s v="Sala innan svæðis - flj."/>
    <n v="32664"/>
    <n v="28.254360000000002"/>
    <x v="10"/>
    <x v="0"/>
    <s v="Innanlands"/>
    <m/>
  </r>
  <r>
    <s v="Söludælur"/>
    <s v="Siglufjörður"/>
    <n v="580"/>
    <x v="25"/>
    <s v="Norðurland eystra"/>
    <x v="1"/>
    <x v="0"/>
    <s v="Sala innan svæðis - flj."/>
    <n v="499962"/>
    <n v="374.97149999999999"/>
    <x v="10"/>
    <x v="0"/>
    <s v="Innanlands"/>
    <m/>
  </r>
  <r>
    <s v="Söludælur"/>
    <s v="Siglufjörður"/>
    <n v="580"/>
    <x v="25"/>
    <s v="Norðurland eystra"/>
    <x v="7"/>
    <x v="3"/>
    <s v="Sala innan svæðis - flj."/>
    <n v="327785"/>
    <n v="283.53402500000004"/>
    <x v="10"/>
    <x v="0"/>
    <s v="Innanlands"/>
    <m/>
  </r>
  <r>
    <s v="Akureyri"/>
    <s v="Ólafsfjörður"/>
    <n v="625"/>
    <x v="25"/>
    <s v="Norðurland eystra"/>
    <x v="6"/>
    <x v="3"/>
    <s v="Sala utan svæðis - flj."/>
    <n v="107593"/>
    <n v="93.067944999999995"/>
    <x v="10"/>
    <x v="3"/>
    <s v="Innanlands"/>
    <m/>
  </r>
  <r>
    <s v="Akureyri"/>
    <s v="Ólafsfjörður"/>
    <n v="625"/>
    <x v="25"/>
    <s v="Norðurland eystra"/>
    <x v="12"/>
    <x v="4"/>
    <s v="Sala utan svæðis - flj."/>
    <n v="70220"/>
    <n v="61.161619999999999"/>
    <x v="10"/>
    <x v="2"/>
    <s v="Innanlands"/>
    <m/>
  </r>
  <r>
    <s v="Akureyri"/>
    <s v="Ólafsfjörður"/>
    <n v="625"/>
    <x v="25"/>
    <s v="Norðurland eystra"/>
    <x v="9"/>
    <x v="3"/>
    <s v="Sala utan svæðis - flj."/>
    <n v="159304"/>
    <n v="137.79795999999999"/>
    <x v="10"/>
    <x v="2"/>
    <s v="Innanlands"/>
    <m/>
  </r>
  <r>
    <s v="Reykjavík"/>
    <s v="Ólafsfjörður"/>
    <n v="625"/>
    <x v="25"/>
    <s v="Norðurland eystra"/>
    <x v="6"/>
    <x v="3"/>
    <s v="Sala utan svæðis - flj."/>
    <n v="9017"/>
    <n v="7.7997050000000003"/>
    <x v="10"/>
    <x v="2"/>
    <s v="Innanlands"/>
    <m/>
  </r>
  <r>
    <s v="Söludælur"/>
    <s v="Ólafsfjörður"/>
    <n v="625"/>
    <x v="25"/>
    <s v="Norðurland eystra"/>
    <x v="1"/>
    <x v="0"/>
    <s v="Sala innan svæðis - flj."/>
    <n v="327902"/>
    <n v="245.9265"/>
    <x v="10"/>
    <x v="0"/>
    <s v="Innanlands"/>
    <m/>
  </r>
  <r>
    <s v="Söludælur"/>
    <s v="Ólafsfjörður"/>
    <n v="625"/>
    <x v="25"/>
    <s v="Norðurland eystra"/>
    <x v="7"/>
    <x v="3"/>
    <s v="Sala innan svæðis - flj."/>
    <n v="216932"/>
    <n v="187.64617999999999"/>
    <x v="10"/>
    <x v="0"/>
    <s v="Innanlands"/>
    <m/>
  </r>
  <r>
    <s v="Akureyri"/>
    <s v="Siglufjörður"/>
    <n v="580"/>
    <x v="25"/>
    <s v="Norðurland eystra"/>
    <x v="12"/>
    <x v="4"/>
    <s v="Sala utan svæðis - flj."/>
    <n v="1362152"/>
    <n v="1186.4343919999999"/>
    <x v="9"/>
    <x v="2"/>
    <s v="Innanlands"/>
    <m/>
  </r>
  <r>
    <s v="Akureyri"/>
    <s v="Siglufjörður"/>
    <n v="580"/>
    <x v="25"/>
    <s v="Norðurland eystra"/>
    <x v="9"/>
    <x v="3"/>
    <s v="Sala utan svæðis - flj."/>
    <n v="1474473"/>
    <n v="1275.4191450000001"/>
    <x v="9"/>
    <x v="2"/>
    <s v="Innanlands"/>
    <m/>
  </r>
  <r>
    <s v="Siglufjörður"/>
    <s v="Siglufjörður"/>
    <n v="580"/>
    <x v="25"/>
    <s v="Norðurland eystra"/>
    <x v="7"/>
    <x v="3"/>
    <s v="Sala innan svæðis - flj."/>
    <n v="112733"/>
    <n v="97.514044999999996"/>
    <x v="9"/>
    <x v="0"/>
    <s v="Innanlands"/>
    <m/>
  </r>
  <r>
    <s v="Siglufjörður"/>
    <s v="Siglufjörður"/>
    <n v="580"/>
    <x v="25"/>
    <s v="Norðurland eystra"/>
    <x v="12"/>
    <x v="4"/>
    <s v="Sala innan svæðis - flj."/>
    <n v="99869"/>
    <n v="86.985899000000003"/>
    <x v="9"/>
    <x v="2"/>
    <s v="Innanlands"/>
    <m/>
  </r>
  <r>
    <s v="Siglufjörður"/>
    <s v="Siglufjörður"/>
    <n v="580"/>
    <x v="25"/>
    <s v="Norðurland eystra"/>
    <x v="9"/>
    <x v="3"/>
    <s v="Sala innan svæðis - flj."/>
    <n v="5456663"/>
    <n v="4720.0134950000001"/>
    <x v="9"/>
    <x v="2"/>
    <s v="Innanlands"/>
    <m/>
  </r>
  <r>
    <s v="Siglufjörður"/>
    <s v="Siglufjörður"/>
    <n v="580"/>
    <x v="25"/>
    <s v="Norðurland eystra"/>
    <x v="10"/>
    <x v="3"/>
    <s v="Sala innan svæðis - flj."/>
    <n v="502975"/>
    <n v="435.073375"/>
    <x v="9"/>
    <x v="2"/>
    <s v="Innanlands"/>
    <m/>
  </r>
  <r>
    <s v="Söludælur"/>
    <s v="Siglufjörður"/>
    <n v="580"/>
    <x v="25"/>
    <s v="Norðurland eystra"/>
    <x v="1"/>
    <x v="0"/>
    <s v="Sala innan svæðis - flj."/>
    <n v="510480"/>
    <n v="382.86"/>
    <x v="9"/>
    <x v="0"/>
    <s v="Innanlands"/>
    <m/>
  </r>
  <r>
    <s v="Söludælur"/>
    <s v="Siglufjörður"/>
    <n v="580"/>
    <x v="25"/>
    <s v="Norðurland eystra"/>
    <x v="7"/>
    <x v="3"/>
    <s v="Sala innan svæðis - flj."/>
    <n v="416123"/>
    <n v="359.946395"/>
    <x v="9"/>
    <x v="0"/>
    <s v="Innanlands"/>
    <m/>
  </r>
  <r>
    <s v="Söludælur"/>
    <s v="Siglufjörður"/>
    <n v="580"/>
    <x v="25"/>
    <s v="Norðurland eystra"/>
    <x v="5"/>
    <x v="2"/>
    <s v="Sala innan svæðis - flj."/>
    <n v="648"/>
    <n v="0.52488000000000001"/>
    <x v="9"/>
    <x v="1"/>
    <s v="Innanlands"/>
    <m/>
  </r>
  <r>
    <s v="Akureyri"/>
    <s v="Siglufjörður"/>
    <n v="580"/>
    <x v="25"/>
    <s v="Norðurland eystra"/>
    <x v="6"/>
    <x v="3"/>
    <s v="Sala utan svæðis - flj."/>
    <n v="26619"/>
    <n v="23.025435000000002"/>
    <x v="9"/>
    <x v="3"/>
    <s v="Innanlands"/>
    <m/>
  </r>
  <r>
    <s v="Siglufjörður"/>
    <s v="Siglufjörður"/>
    <n v="580"/>
    <x v="25"/>
    <s v="Norðurland eystra"/>
    <x v="6"/>
    <x v="3"/>
    <s v="Sala innan svæðis - flj."/>
    <n v="416518"/>
    <n v="360.28807"/>
    <x v="9"/>
    <x v="2"/>
    <s v="Innanlands"/>
    <m/>
  </r>
  <r>
    <s v="Söludælur"/>
    <s v="Siglufjörður"/>
    <n v="580"/>
    <x v="25"/>
    <s v="Norðurland eystra"/>
    <x v="6"/>
    <x v="3"/>
    <s v="Sala innan svæðis - flj."/>
    <n v="33217"/>
    <n v="28.732704999999999"/>
    <x v="9"/>
    <x v="0"/>
    <s v="Innanlands"/>
    <m/>
  </r>
  <r>
    <s v="Siglufjörður"/>
    <s v="Siglufjörður"/>
    <n v="580"/>
    <x v="25"/>
    <s v="Norðurland eystra"/>
    <x v="9"/>
    <x v="3"/>
    <s v="Sala ekki flutningsjöfnuð"/>
    <n v="216943"/>
    <n v="187.65569500000001"/>
    <x v="9"/>
    <x v="2"/>
    <s v="Millilanda"/>
    <m/>
  </r>
  <r>
    <s v="Siglufjörður"/>
    <s v="Siglufjörður"/>
    <n v="580"/>
    <x v="25"/>
    <s v="Norðurland eystra"/>
    <x v="11"/>
    <x v="4"/>
    <s v="Sala ekki flutningsjöfnuð"/>
    <n v="57363"/>
    <n v="57.363"/>
    <x v="9"/>
    <x v="2"/>
    <s v="Millilanda"/>
    <m/>
  </r>
  <r>
    <s v="Akureyri"/>
    <s v="Ólafsfjörður"/>
    <n v="625"/>
    <x v="25"/>
    <s v="Norðurland eystra"/>
    <x v="12"/>
    <x v="4"/>
    <s v="Sala utan svæðis - flj."/>
    <n v="69333"/>
    <n v="60.389043000000001"/>
    <x v="9"/>
    <x v="2"/>
    <s v="Innanlands"/>
    <m/>
  </r>
  <r>
    <s v="Akureyri"/>
    <s v="Ólafsfjörður"/>
    <n v="625"/>
    <x v="25"/>
    <s v="Norðurland eystra"/>
    <x v="9"/>
    <x v="3"/>
    <s v="Sala utan svæðis - flj."/>
    <n v="59032"/>
    <n v="51.06268"/>
    <x v="9"/>
    <x v="2"/>
    <s v="Innanlands"/>
    <m/>
  </r>
  <r>
    <s v="Akureyri"/>
    <s v="Akureyri"/>
    <n v="600"/>
    <x v="6"/>
    <s v="Norðurland eystra"/>
    <x v="0"/>
    <x v="0"/>
    <s v="Sala innan svæðis - flj."/>
    <n v="3914"/>
    <n v="2.9355000000000002"/>
    <x v="0"/>
    <x v="0"/>
    <s v="Innanlands"/>
    <m/>
  </r>
  <r>
    <s v="Söludælur"/>
    <s v="Akureyri"/>
    <n v="600"/>
    <x v="6"/>
    <s v="Norðurland eystra"/>
    <x v="1"/>
    <x v="0"/>
    <s v="Sala innan svæðis - flj."/>
    <n v="603248"/>
    <n v="452.43599999999998"/>
    <x v="0"/>
    <x v="0"/>
    <s v="Innanlands"/>
    <m/>
  </r>
  <r>
    <s v="Söludælur"/>
    <s v="Akureyri"/>
    <n v="600"/>
    <x v="6"/>
    <s v="Norðurland eystra"/>
    <x v="1"/>
    <x v="0"/>
    <s v="Sala innan svæðis - flj."/>
    <n v="2632769"/>
    <n v="1974.5767499999999"/>
    <x v="0"/>
    <x v="0"/>
    <s v="Innanlands"/>
    <m/>
  </r>
  <r>
    <s v="Söludælur"/>
    <s v="Akureyri"/>
    <n v="600"/>
    <x v="6"/>
    <s v="Norðurland eystra"/>
    <x v="2"/>
    <x v="0"/>
    <s v="Sala innan svæðis - flj."/>
    <n v="4943"/>
    <n v="3.7072500000000002"/>
    <x v="0"/>
    <x v="0"/>
    <s v="Innanlands"/>
    <m/>
  </r>
  <r>
    <s v="Söludælur"/>
    <s v="Akureyri"/>
    <n v="600"/>
    <x v="6"/>
    <s v="Norðurland eystra"/>
    <x v="0"/>
    <x v="0"/>
    <s v="Sala innan svæðis - flj."/>
    <n v="2016326"/>
    <n v="1512.2445"/>
    <x v="0"/>
    <x v="0"/>
    <s v="Innanlands"/>
    <m/>
  </r>
  <r>
    <s v="Söludælur"/>
    <s v="Akureyri"/>
    <n v="600"/>
    <x v="6"/>
    <s v="Norðurland eystra"/>
    <x v="1"/>
    <x v="0"/>
    <s v="Sala innan svæðis - flj."/>
    <n v="136944"/>
    <n v="102.708"/>
    <x v="0"/>
    <x v="0"/>
    <s v="Innanlands"/>
    <m/>
  </r>
  <r>
    <s v="Söludælur"/>
    <s v="Akureyri"/>
    <n v="600"/>
    <x v="6"/>
    <s v="Norðurland eystra"/>
    <x v="1"/>
    <x v="0"/>
    <s v="Sala innan svæðis - flj."/>
    <n v="865981"/>
    <n v="649.48575000000005"/>
    <x v="0"/>
    <x v="0"/>
    <s v="Innanlands"/>
    <m/>
  </r>
  <r>
    <s v="Söludælur"/>
    <s v="Akureyri"/>
    <n v="600"/>
    <x v="6"/>
    <s v="Norðurland eystra"/>
    <x v="2"/>
    <x v="0"/>
    <s v="Sala innan svæðis - flj."/>
    <n v="21952"/>
    <n v="16.463999999999999"/>
    <x v="0"/>
    <x v="0"/>
    <s v="Innanlands"/>
    <m/>
  </r>
  <r>
    <s v="Söludælur"/>
    <s v="Akureyri"/>
    <n v="600"/>
    <x v="6"/>
    <s v="Norðurland eystra"/>
    <x v="1"/>
    <x v="0"/>
    <s v="Sala innan svæðis - flj."/>
    <n v="887160"/>
    <n v="665.37"/>
    <x v="0"/>
    <x v="0"/>
    <s v="Innanlands"/>
    <m/>
  </r>
  <r>
    <s v="Söludælur"/>
    <s v="Akureyri"/>
    <n v="600"/>
    <x v="6"/>
    <s v="Norðurland eystra"/>
    <x v="1"/>
    <x v="0"/>
    <s v="Sala innan svæðis - flj."/>
    <n v="504414"/>
    <n v="378.31049999999999"/>
    <x v="0"/>
    <x v="0"/>
    <s v="Innanlands"/>
    <m/>
  </r>
  <r>
    <s v="Söludælur"/>
    <s v="Akureyri"/>
    <n v="600"/>
    <x v="6"/>
    <s v="Norðurland eystra"/>
    <x v="1"/>
    <x v="0"/>
    <s v="Sala innan svæðis - flj."/>
    <n v="3183"/>
    <n v="2.3872499999999999"/>
    <x v="0"/>
    <x v="0"/>
    <s v="Innanlands"/>
    <m/>
  </r>
  <r>
    <s v="Söludælur"/>
    <s v="Akureyri"/>
    <n v="600"/>
    <x v="6"/>
    <s v="Norðurland eystra"/>
    <x v="1"/>
    <x v="0"/>
    <s v="Sala innan svæðis - flj."/>
    <n v="945712"/>
    <n v="709.28399999999999"/>
    <x v="0"/>
    <x v="0"/>
    <s v="Innanlands"/>
    <m/>
  </r>
  <r>
    <s v="Söludælur"/>
    <s v="Akureyri"/>
    <n v="600"/>
    <x v="6"/>
    <s v="Norðurland eystra"/>
    <x v="1"/>
    <x v="0"/>
    <s v="Sala innan svæðis - flj."/>
    <n v="452293"/>
    <n v="339.21974999999998"/>
    <x v="0"/>
    <x v="0"/>
    <s v="Innanlands"/>
    <m/>
  </r>
  <r>
    <s v="Söludælur"/>
    <s v="Akureyrarflugvöllur"/>
    <n v="600"/>
    <x v="6"/>
    <s v="Norðurland eystra"/>
    <x v="4"/>
    <x v="2"/>
    <s v="Sala ekki flutningsjöfnuð"/>
    <n v="204121"/>
    <n v="165.33801"/>
    <x v="0"/>
    <x v="1"/>
    <s v="Millilanda"/>
    <m/>
  </r>
  <r>
    <s v="Söludælur"/>
    <s v="Akureyrarflugvöllur"/>
    <n v="600"/>
    <x v="6"/>
    <s v="Norðurland eystra"/>
    <x v="4"/>
    <x v="2"/>
    <s v="Sala ekki flutningsjöfnuð"/>
    <n v="651296"/>
    <n v="527.54975999999999"/>
    <x v="3"/>
    <x v="1"/>
    <s v="Millilanda"/>
    <m/>
  </r>
  <r>
    <s v="Söludælur"/>
    <s v="Akureyrarflugvöllur"/>
    <n v="600"/>
    <x v="6"/>
    <s v="Norðurland eystra"/>
    <x v="4"/>
    <x v="2"/>
    <s v="Sala ekki flutningsjöfnuð"/>
    <n v="778563"/>
    <n v="630.63603000000001"/>
    <x v="5"/>
    <x v="1"/>
    <s v="Millilanda"/>
    <m/>
  </r>
  <r>
    <s v="Söludælur"/>
    <s v="Akureyrarflugvöllur"/>
    <n v="600"/>
    <x v="6"/>
    <s v="Norðurland eystra"/>
    <x v="4"/>
    <x v="2"/>
    <s v="Sala ekki flutningsjöfnuð"/>
    <n v="583783"/>
    <n v="472.86423000000002"/>
    <x v="7"/>
    <x v="1"/>
    <s v="Millilanda"/>
    <m/>
  </r>
  <r>
    <s v="Söludælur"/>
    <s v="Akureyri"/>
    <n v="600"/>
    <x v="6"/>
    <s v="Norðurland eystra"/>
    <x v="6"/>
    <x v="3"/>
    <s v="Sala innan svæðis - flj."/>
    <n v="14675"/>
    <n v="12.693875"/>
    <x v="1"/>
    <x v="0"/>
    <s v="Innanlands"/>
    <m/>
  </r>
  <r>
    <s v="Söludælur"/>
    <s v="Akureyri"/>
    <n v="600"/>
    <x v="6"/>
    <s v="Norðurland eystra"/>
    <x v="6"/>
    <x v="3"/>
    <s v="Sala innan svæðis - flj."/>
    <n v="24888"/>
    <n v="21.528119999999998"/>
    <x v="1"/>
    <x v="0"/>
    <s v="Innanlands"/>
    <m/>
  </r>
  <r>
    <s v="Söludælur"/>
    <s v="Akureyri"/>
    <n v="600"/>
    <x v="6"/>
    <s v="Norðurland eystra"/>
    <x v="6"/>
    <x v="3"/>
    <s v="Sala innan svæðis - flj."/>
    <n v="68254"/>
    <n v="59.039709999999999"/>
    <x v="1"/>
    <x v="0"/>
    <s v="Innanlands"/>
    <m/>
  </r>
  <r>
    <s v="Akureyri"/>
    <s v="Akureyri"/>
    <n v="600"/>
    <x v="6"/>
    <s v="Norðurland eystra"/>
    <x v="7"/>
    <x v="3"/>
    <s v="Sala innan svæðis - flj."/>
    <n v="480021"/>
    <n v="415.218165"/>
    <x v="0"/>
    <x v="0"/>
    <s v="Innanlands"/>
    <m/>
  </r>
  <r>
    <s v="Akureyri"/>
    <s v="Akureyri"/>
    <n v="600"/>
    <x v="6"/>
    <s v="Norðurland eystra"/>
    <x v="6"/>
    <x v="3"/>
    <s v="Sala ekki flutningsjöfnuð"/>
    <n v="1077"/>
    <n v="0.93160500000000002"/>
    <x v="1"/>
    <x v="3"/>
    <s v="Millilanda"/>
    <m/>
  </r>
  <r>
    <s v="Akureyri"/>
    <s v="Akureyri"/>
    <n v="600"/>
    <x v="6"/>
    <s v="Norðurland eystra"/>
    <x v="8"/>
    <x v="3"/>
    <s v="Sala innan svæðis - flj."/>
    <n v="6940161"/>
    <n v="6003.2392649999992"/>
    <x v="0"/>
    <x v="2"/>
    <s v="Innanlands"/>
    <m/>
  </r>
  <r>
    <s v="Akureyri"/>
    <s v="Akureyri"/>
    <n v="600"/>
    <x v="6"/>
    <s v="Norðurland eystra"/>
    <x v="9"/>
    <x v="3"/>
    <s v="Sala innan svæðis - flj."/>
    <n v="2109260"/>
    <n v="1824.5099"/>
    <x v="0"/>
    <x v="2"/>
    <s v="Innanlands"/>
    <m/>
  </r>
  <r>
    <s v="Akureyri"/>
    <s v="Akureyri"/>
    <n v="600"/>
    <x v="6"/>
    <s v="Norðurland eystra"/>
    <x v="10"/>
    <x v="3"/>
    <s v="Sala innan svæðis - flj."/>
    <n v="224760"/>
    <n v="194.41739999999999"/>
    <x v="0"/>
    <x v="2"/>
    <s v="Innanlands"/>
    <m/>
  </r>
  <r>
    <s v="Akureyri"/>
    <s v="Akureyri"/>
    <n v="600"/>
    <x v="6"/>
    <s v="Norðurland eystra"/>
    <x v="6"/>
    <x v="3"/>
    <s v="Sala innan svæðis - flj."/>
    <n v="1758357"/>
    <n v="1520.978805"/>
    <x v="1"/>
    <x v="3"/>
    <s v="Innanlands"/>
    <m/>
  </r>
  <r>
    <s v="Akureyri"/>
    <s v="Akureyri"/>
    <n v="600"/>
    <x v="6"/>
    <s v="Norðurland eystra"/>
    <x v="7"/>
    <x v="3"/>
    <s v="Sala ekki flutningsjöfnuð"/>
    <n v="239"/>
    <n v="0.20673499999999997"/>
    <x v="1"/>
    <x v="0"/>
    <s v="Millilanda"/>
    <m/>
  </r>
  <r>
    <s v="Akureyri"/>
    <s v="Akureyri"/>
    <n v="600"/>
    <x v="6"/>
    <s v="Norðurland eystra"/>
    <x v="9"/>
    <x v="3"/>
    <s v="Sala ekki flutningsjöfnuð"/>
    <n v="1149334"/>
    <n v="994.17390999999998"/>
    <x v="1"/>
    <x v="2"/>
    <s v="Millilanda"/>
    <m/>
  </r>
  <r>
    <s v="Akureyri"/>
    <s v="Akureyri"/>
    <n v="600"/>
    <x v="6"/>
    <s v="Norðurland eystra"/>
    <x v="11"/>
    <x v="4"/>
    <s v="Sala ekki flutningsjöfnuð"/>
    <n v="118698"/>
    <n v="118.69799999999999"/>
    <x v="1"/>
    <x v="2"/>
    <s v="Millilanda"/>
    <m/>
  </r>
  <r>
    <s v="Reykjavík"/>
    <s v="Akureyri"/>
    <n v="600"/>
    <x v="6"/>
    <s v="Norðurland eystra"/>
    <x v="7"/>
    <x v="3"/>
    <s v="Sala utan svæðis - flj."/>
    <n v="3816"/>
    <n v="3.30084"/>
    <x v="0"/>
    <x v="0"/>
    <s v="Innanlands"/>
    <m/>
  </r>
  <r>
    <s v="Söludælur"/>
    <s v="Akureyri"/>
    <n v="600"/>
    <x v="6"/>
    <s v="Norðurland eystra"/>
    <x v="6"/>
    <x v="3"/>
    <s v="Sala innan svæðis - flj."/>
    <n v="9904"/>
    <n v="8.5669599999999999"/>
    <x v="2"/>
    <x v="0"/>
    <s v="Innanlands"/>
    <m/>
  </r>
  <r>
    <s v="Söludælur"/>
    <s v="Akureyri"/>
    <n v="600"/>
    <x v="6"/>
    <s v="Norðurland eystra"/>
    <x v="6"/>
    <x v="3"/>
    <s v="Sala innan svæðis - flj."/>
    <n v="167401"/>
    <n v="144.80186499999999"/>
    <x v="2"/>
    <x v="0"/>
    <s v="Innanlands"/>
    <m/>
  </r>
  <r>
    <s v="Söludælur"/>
    <s v="Akureyri"/>
    <n v="600"/>
    <x v="6"/>
    <s v="Norðurland eystra"/>
    <x v="6"/>
    <x v="3"/>
    <s v="Sala innan svæðis - flj."/>
    <n v="50755"/>
    <n v="43.903074999999994"/>
    <x v="2"/>
    <x v="0"/>
    <s v="Innanlands"/>
    <m/>
  </r>
  <r>
    <s v="Söludælur"/>
    <s v="Akureyri"/>
    <n v="600"/>
    <x v="6"/>
    <s v="Norðurland eystra"/>
    <x v="7"/>
    <x v="3"/>
    <s v="Sala innan svæðis - flj."/>
    <n v="418819"/>
    <n v="362.278435"/>
    <x v="0"/>
    <x v="0"/>
    <s v="Innanlands"/>
    <m/>
  </r>
  <r>
    <s v="Söludælur"/>
    <s v="Akureyri"/>
    <n v="600"/>
    <x v="6"/>
    <s v="Norðurland eystra"/>
    <x v="7"/>
    <x v="3"/>
    <s v="Sala innan svæðis - flj."/>
    <n v="6613581"/>
    <n v="5720.7475649999997"/>
    <x v="0"/>
    <x v="0"/>
    <s v="Innanlands"/>
    <m/>
  </r>
  <r>
    <s v="Söludælur"/>
    <s v="Akureyri"/>
    <n v="600"/>
    <x v="6"/>
    <s v="Norðurland eystra"/>
    <x v="7"/>
    <x v="3"/>
    <s v="Sala innan svæðis - flj."/>
    <n v="102512"/>
    <n v="88.672880000000006"/>
    <x v="0"/>
    <x v="0"/>
    <s v="Innanlands"/>
    <m/>
  </r>
  <r>
    <s v="Söludælur"/>
    <s v="Akureyri"/>
    <n v="600"/>
    <x v="6"/>
    <s v="Norðurland eystra"/>
    <x v="7"/>
    <x v="3"/>
    <s v="Sala innan svæðis - flj."/>
    <n v="1794297"/>
    <n v="1552.0669050000001"/>
    <x v="0"/>
    <x v="0"/>
    <s v="Innanlands"/>
    <m/>
  </r>
  <r>
    <s v="Söludælur"/>
    <s v="Akureyri"/>
    <n v="600"/>
    <x v="6"/>
    <s v="Norðurland eystra"/>
    <x v="7"/>
    <x v="3"/>
    <s v="Sala innan svæðis - flj."/>
    <n v="632121"/>
    <n v="546.78466500000002"/>
    <x v="0"/>
    <x v="0"/>
    <s v="Innanlands"/>
    <m/>
  </r>
  <r>
    <s v="Söludælur"/>
    <s v="Akureyri"/>
    <n v="600"/>
    <x v="6"/>
    <s v="Norðurland eystra"/>
    <x v="7"/>
    <x v="3"/>
    <s v="Sala innan svæðis - flj."/>
    <n v="456664"/>
    <n v="395.01436000000001"/>
    <x v="0"/>
    <x v="0"/>
    <s v="Innanlands"/>
    <m/>
  </r>
  <r>
    <s v="Söludælur"/>
    <s v="Akureyri"/>
    <n v="600"/>
    <x v="6"/>
    <s v="Norðurland eystra"/>
    <x v="7"/>
    <x v="3"/>
    <s v="Sala innan svæðis - flj."/>
    <n v="5591"/>
    <n v="4.8362150000000002"/>
    <x v="0"/>
    <x v="0"/>
    <s v="Innanlands"/>
    <m/>
  </r>
  <r>
    <s v="Söludælur"/>
    <s v="Akureyri"/>
    <n v="600"/>
    <x v="6"/>
    <s v="Norðurland eystra"/>
    <x v="7"/>
    <x v="3"/>
    <s v="Sala innan svæðis - flj."/>
    <n v="698251"/>
    <n v="603.98711500000002"/>
    <x v="0"/>
    <x v="0"/>
    <s v="Innanlands"/>
    <m/>
  </r>
  <r>
    <s v="Söludælur"/>
    <s v="Akureyri"/>
    <n v="600"/>
    <x v="6"/>
    <s v="Norðurland eystra"/>
    <x v="7"/>
    <x v="3"/>
    <s v="Sala innan svæðis - flj."/>
    <n v="1491443"/>
    <n v="1290.098195"/>
    <x v="0"/>
    <x v="0"/>
    <s v="Innanlands"/>
    <m/>
  </r>
  <r>
    <s v="Akureyri"/>
    <s v="Akureyri"/>
    <n v="600"/>
    <x v="6"/>
    <s v="Norðurland eystra"/>
    <x v="12"/>
    <x v="4"/>
    <s v="Sala innan svæðis - flj."/>
    <n v="0"/>
    <n v="0"/>
    <x v="0"/>
    <x v="2"/>
    <s v="Innanlands"/>
    <m/>
  </r>
  <r>
    <s v="Akureyri"/>
    <s v="Akureyri"/>
    <n v="600"/>
    <x v="6"/>
    <s v="Norðurland eystra"/>
    <x v="6"/>
    <x v="3"/>
    <s v="Sala innan svæðis - flj."/>
    <n v="1988308"/>
    <n v="1719.8864199999998"/>
    <x v="2"/>
    <x v="3"/>
    <s v="Innanlands"/>
    <m/>
  </r>
  <r>
    <s v="Akureyri"/>
    <s v="Akureyri"/>
    <n v="600"/>
    <x v="6"/>
    <s v="Norðurland eystra"/>
    <x v="6"/>
    <x v="3"/>
    <s v="Sala utan svæðis - flj."/>
    <n v="7256"/>
    <n v="6.27644"/>
    <x v="2"/>
    <x v="3"/>
    <s v="Innanlands"/>
    <m/>
  </r>
  <r>
    <s v="Akureyri"/>
    <s v="Akureyri"/>
    <n v="600"/>
    <x v="6"/>
    <s v="Norðurland eystra"/>
    <x v="0"/>
    <x v="0"/>
    <s v="Sala innan svæðis - flj."/>
    <n v="596"/>
    <n v="0.44700000000000001"/>
    <x v="3"/>
    <x v="0"/>
    <s v="Innanlands"/>
    <m/>
  </r>
  <r>
    <s v="Akureyri"/>
    <s v="Akureyri"/>
    <n v="600"/>
    <x v="6"/>
    <s v="Norðurland eystra"/>
    <x v="7"/>
    <x v="3"/>
    <s v="Sala innan svæðis - flj."/>
    <n v="532436"/>
    <n v="460.55714"/>
    <x v="3"/>
    <x v="0"/>
    <s v="Innanlands"/>
    <m/>
  </r>
  <r>
    <s v="Akureyri"/>
    <s v="Akureyri"/>
    <n v="600"/>
    <x v="6"/>
    <s v="Norðurland eystra"/>
    <x v="7"/>
    <x v="3"/>
    <s v="Sala utan svæðis - flj."/>
    <n v="5200"/>
    <n v="4.4980000000000002"/>
    <x v="3"/>
    <x v="0"/>
    <s v="Innanlands"/>
    <m/>
  </r>
  <r>
    <s v="Akureyri"/>
    <s v="Akureyri"/>
    <n v="600"/>
    <x v="6"/>
    <s v="Norðurland eystra"/>
    <x v="8"/>
    <x v="3"/>
    <s v="Sala innan svæðis - flj."/>
    <n v="2249983"/>
    <n v="1946.235295"/>
    <x v="3"/>
    <x v="2"/>
    <s v="Innanlands"/>
    <m/>
  </r>
  <r>
    <s v="Akureyri"/>
    <s v="Akureyri"/>
    <n v="600"/>
    <x v="6"/>
    <s v="Norðurland eystra"/>
    <x v="12"/>
    <x v="4"/>
    <s v="Sala innan svæðis - flj."/>
    <n v="39016"/>
    <n v="33.982936000000002"/>
    <x v="3"/>
    <x v="2"/>
    <s v="Innanlands"/>
    <m/>
  </r>
  <r>
    <s v="Akureyri"/>
    <s v="Akureyri"/>
    <n v="600"/>
    <x v="6"/>
    <s v="Norðurland eystra"/>
    <x v="9"/>
    <x v="3"/>
    <s v="Sala innan svæðis - flj."/>
    <n v="2191366"/>
    <n v="1895.5315900000001"/>
    <x v="3"/>
    <x v="2"/>
    <s v="Innanlands"/>
    <m/>
  </r>
  <r>
    <s v="Akureyri"/>
    <s v="Akureyri"/>
    <n v="600"/>
    <x v="6"/>
    <s v="Norðurland eystra"/>
    <x v="10"/>
    <x v="3"/>
    <s v="Sala innan svæðis - flj."/>
    <n v="308435"/>
    <n v="266.79627500000004"/>
    <x v="3"/>
    <x v="2"/>
    <s v="Innanlands"/>
    <m/>
  </r>
  <r>
    <s v="Akureyri"/>
    <s v="Akureyri"/>
    <n v="600"/>
    <x v="6"/>
    <s v="Norðurland eystra"/>
    <x v="11"/>
    <x v="4"/>
    <s v="Sala innan svæðis - flj."/>
    <n v="2942242"/>
    <n v="2942.2420000000002"/>
    <x v="3"/>
    <x v="2"/>
    <s v="Innanlands"/>
    <m/>
  </r>
  <r>
    <s v="Eskifjörður"/>
    <s v="Akureyri"/>
    <n v="600"/>
    <x v="6"/>
    <s v="Norðurland eystra"/>
    <x v="7"/>
    <x v="3"/>
    <s v="Sala utan svæðis - flj."/>
    <n v="8249"/>
    <n v="7.1353850000000003"/>
    <x v="3"/>
    <x v="0"/>
    <s v="Innanlands"/>
    <m/>
  </r>
  <r>
    <s v="Eskifjörður"/>
    <s v="Akureyri"/>
    <n v="600"/>
    <x v="6"/>
    <s v="Norðurland eystra"/>
    <x v="9"/>
    <x v="3"/>
    <s v="Sala utan svæðis - flj."/>
    <n v="9468"/>
    <n v="8.1898199999999992"/>
    <x v="3"/>
    <x v="2"/>
    <s v="Innanlands"/>
    <m/>
  </r>
  <r>
    <s v="Söludælur"/>
    <s v="Akureyri"/>
    <n v="600"/>
    <x v="6"/>
    <s v="Norðurland eystra"/>
    <x v="7"/>
    <x v="3"/>
    <s v="Sala ekki flutningsjöfnuð"/>
    <n v="0"/>
    <n v="0"/>
    <x v="1"/>
    <x v="0"/>
    <s v="Millilanda"/>
    <m/>
  </r>
  <r>
    <s v="Sauðárkrókur"/>
    <s v="Akureyri"/>
    <n v="600"/>
    <x v="6"/>
    <s v="Norðurland eystra"/>
    <x v="6"/>
    <x v="3"/>
    <s v="Sala innan svæðis - flj."/>
    <n v="0"/>
    <n v="0"/>
    <x v="2"/>
    <x v="3"/>
    <s v="Innanlands"/>
    <m/>
  </r>
  <r>
    <s v="Siglufjörður"/>
    <s v="Akureyri"/>
    <n v="600"/>
    <x v="6"/>
    <s v="Norðurland eystra"/>
    <x v="10"/>
    <x v="3"/>
    <s v="Sala innan svæðis - flj."/>
    <n v="16012"/>
    <n v="13.850379999999999"/>
    <x v="3"/>
    <x v="2"/>
    <s v="Innanlands"/>
    <m/>
  </r>
  <r>
    <s v="Söludælur"/>
    <s v="Akureyri"/>
    <n v="600"/>
    <x v="6"/>
    <s v="Norðurland eystra"/>
    <x v="6"/>
    <x v="3"/>
    <s v="Sala innan svæðis - flj."/>
    <n v="11707"/>
    <n v="10.126555"/>
    <x v="4"/>
    <x v="0"/>
    <s v="Innanlands"/>
    <m/>
  </r>
  <r>
    <s v="Söludælur"/>
    <s v="Akureyri"/>
    <n v="600"/>
    <x v="6"/>
    <s v="Norðurland eystra"/>
    <x v="6"/>
    <x v="3"/>
    <s v="Sala innan svæðis - flj."/>
    <n v="155646"/>
    <n v="134.63379"/>
    <x v="4"/>
    <x v="0"/>
    <s v="Innanlands"/>
    <m/>
  </r>
  <r>
    <s v="Söludælur"/>
    <s v="Akureyri"/>
    <n v="600"/>
    <x v="6"/>
    <s v="Norðurland eystra"/>
    <x v="1"/>
    <x v="0"/>
    <s v="Sala innan svæðis - flj."/>
    <n v="988999"/>
    <n v="741.74924999999996"/>
    <x v="3"/>
    <x v="0"/>
    <s v="Innanlands"/>
    <m/>
  </r>
  <r>
    <s v="Söludælur"/>
    <s v="Akureyri"/>
    <n v="600"/>
    <x v="6"/>
    <s v="Norðurland eystra"/>
    <x v="7"/>
    <x v="3"/>
    <s v="Sala innan svæðis - flj."/>
    <n v="613214"/>
    <n v="530.43011000000001"/>
    <x v="3"/>
    <x v="0"/>
    <s v="Innanlands"/>
    <m/>
  </r>
  <r>
    <s v="Söludælur"/>
    <s v="Akureyri"/>
    <n v="600"/>
    <x v="6"/>
    <s v="Norðurland eystra"/>
    <x v="6"/>
    <x v="3"/>
    <s v="Sala innan svæðis - flj."/>
    <n v="64423"/>
    <n v="55.725894999999994"/>
    <x v="4"/>
    <x v="0"/>
    <s v="Innanlands"/>
    <m/>
  </r>
  <r>
    <s v="Söludælur"/>
    <s v="Akureyrarflugvöllur"/>
    <n v="600"/>
    <x v="6"/>
    <s v="Norðurland eystra"/>
    <x v="4"/>
    <x v="2"/>
    <s v="Sala ekki flutningsjöfnuð"/>
    <n v="400870"/>
    <n v="324.7047"/>
    <x v="9"/>
    <x v="1"/>
    <s v="Millilanda"/>
    <m/>
  </r>
  <r>
    <s v="Söludælur"/>
    <s v="Akureyrarflugvöllur"/>
    <n v="600"/>
    <x v="6"/>
    <s v="Norðurland eystra"/>
    <x v="3"/>
    <x v="1"/>
    <s v="Sala ekki flutningsjöfnuð"/>
    <n v="3300"/>
    <n v="2.4056999999999999"/>
    <x v="10"/>
    <x v="1"/>
    <s v="Millilanda"/>
    <m/>
  </r>
  <r>
    <s v="Söludælur"/>
    <s v="Akureyrarflugvöllur"/>
    <n v="600"/>
    <x v="6"/>
    <s v="Norðurland eystra"/>
    <x v="4"/>
    <x v="2"/>
    <s v="Sala ekki flutningsjöfnuð"/>
    <n v="471552"/>
    <n v="381.95712000000003"/>
    <x v="10"/>
    <x v="1"/>
    <s v="Millilanda"/>
    <m/>
  </r>
  <r>
    <s v="Söludælur"/>
    <s v="Akureyri"/>
    <n v="600"/>
    <x v="6"/>
    <s v="Norðurland eystra"/>
    <x v="1"/>
    <x v="0"/>
    <s v="Sala innan svæðis - flj."/>
    <n v="3117905"/>
    <n v="2338.42875"/>
    <x v="3"/>
    <x v="0"/>
    <s v="Innanlands"/>
    <m/>
  </r>
  <r>
    <s v="Söludælur"/>
    <s v="Akureyri"/>
    <n v="600"/>
    <x v="6"/>
    <s v="Norðurland eystra"/>
    <x v="2"/>
    <x v="0"/>
    <s v="Sala innan svæðis - flj."/>
    <n v="3853"/>
    <n v="2.8897499999999998"/>
    <x v="3"/>
    <x v="0"/>
    <s v="Innanlands"/>
    <m/>
  </r>
  <r>
    <s v="Söludælur"/>
    <s v="Akureyri"/>
    <n v="600"/>
    <x v="6"/>
    <s v="Norðurland eystra"/>
    <x v="0"/>
    <x v="0"/>
    <s v="Sala innan svæðis - flj."/>
    <n v="2634998"/>
    <n v="1976.2484999999999"/>
    <x v="3"/>
    <x v="0"/>
    <s v="Innanlands"/>
    <m/>
  </r>
  <r>
    <s v="Söludælur"/>
    <s v="Akureyri"/>
    <n v="600"/>
    <x v="6"/>
    <s v="Norðurland eystra"/>
    <x v="7"/>
    <x v="3"/>
    <s v="Sala innan svæðis - flj."/>
    <n v="7880588"/>
    <n v="6816.7086200000003"/>
    <x v="3"/>
    <x v="0"/>
    <s v="Innanlands"/>
    <m/>
  </r>
  <r>
    <s v="Söludælur"/>
    <s v="Akureyrarflugvöllur"/>
    <n v="600"/>
    <x v="6"/>
    <s v="Norðurland eystra"/>
    <x v="3"/>
    <x v="1"/>
    <s v="Sala ekki flutningsjöfnuð"/>
    <n v="0"/>
    <n v="0"/>
    <x v="8"/>
    <x v="1"/>
    <s v="Millilanda"/>
    <m/>
  </r>
  <r>
    <s v="Söludælur"/>
    <s v="Akureyri"/>
    <n v="600"/>
    <x v="6"/>
    <s v="Norðurland eystra"/>
    <x v="1"/>
    <x v="0"/>
    <s v="Sala innan svæðis - flj."/>
    <n v="225387"/>
    <n v="169.04024999999999"/>
    <x v="3"/>
    <x v="0"/>
    <s v="Innanlands"/>
    <m/>
  </r>
  <r>
    <s v="Söludælur"/>
    <s v="Akureyri"/>
    <n v="600"/>
    <x v="6"/>
    <s v="Norðurland eystra"/>
    <x v="7"/>
    <x v="3"/>
    <s v="Sala innan svæðis - flj."/>
    <n v="204145"/>
    <n v="176.58542499999999"/>
    <x v="3"/>
    <x v="0"/>
    <s v="Innanlands"/>
    <m/>
  </r>
  <r>
    <s v="Söludælur"/>
    <s v="Akureyri"/>
    <n v="600"/>
    <x v="6"/>
    <s v="Norðurland eystra"/>
    <x v="1"/>
    <x v="0"/>
    <s v="Sala innan svæðis - flj."/>
    <n v="1272037"/>
    <n v="954.02774999999997"/>
    <x v="3"/>
    <x v="0"/>
    <s v="Innanlands"/>
    <m/>
  </r>
  <r>
    <s v="Söludælur"/>
    <s v="Akureyri"/>
    <n v="600"/>
    <x v="6"/>
    <s v="Norðurland eystra"/>
    <x v="2"/>
    <x v="0"/>
    <s v="Sala innan svæðis - flj."/>
    <n v="24379"/>
    <n v="18.28425"/>
    <x v="3"/>
    <x v="0"/>
    <s v="Innanlands"/>
    <m/>
  </r>
  <r>
    <s v="Söludælur"/>
    <s v="Akureyri"/>
    <n v="600"/>
    <x v="6"/>
    <s v="Norðurland eystra"/>
    <x v="7"/>
    <x v="3"/>
    <s v="Sala innan svæðis - flj."/>
    <n v="2693804"/>
    <n v="2330.1404600000001"/>
    <x v="3"/>
    <x v="0"/>
    <s v="Innanlands"/>
    <m/>
  </r>
  <r>
    <s v="Söludælur"/>
    <s v="Akureyri"/>
    <n v="600"/>
    <x v="6"/>
    <s v="Norðurland eystra"/>
    <x v="1"/>
    <x v="0"/>
    <s v="Sala innan svæðis - flj."/>
    <n v="710119"/>
    <n v="532.58924999999999"/>
    <x v="3"/>
    <x v="0"/>
    <s v="Innanlands"/>
    <m/>
  </r>
  <r>
    <s v="Söludælur"/>
    <s v="Akureyri"/>
    <n v="600"/>
    <x v="6"/>
    <s v="Norðurland eystra"/>
    <x v="7"/>
    <x v="3"/>
    <s v="Sala innan svæðis - flj."/>
    <n v="446878"/>
    <n v="386.54946999999999"/>
    <x v="3"/>
    <x v="0"/>
    <s v="Innanlands"/>
    <m/>
  </r>
  <r>
    <s v="Söludælur"/>
    <s v="Akureyri"/>
    <n v="600"/>
    <x v="6"/>
    <s v="Norðurland eystra"/>
    <x v="1"/>
    <x v="0"/>
    <s v="Sala innan svæðis - flj."/>
    <n v="712682"/>
    <n v="534.51149999999996"/>
    <x v="3"/>
    <x v="0"/>
    <s v="Innanlands"/>
    <m/>
  </r>
  <r>
    <s v="Söludælur"/>
    <s v="Akureyri"/>
    <n v="600"/>
    <x v="6"/>
    <s v="Norðurland eystra"/>
    <x v="7"/>
    <x v="3"/>
    <s v="Sala innan svæðis - flj."/>
    <n v="593030"/>
    <n v="512.97095000000002"/>
    <x v="3"/>
    <x v="0"/>
    <s v="Innanlands"/>
    <m/>
  </r>
  <r>
    <s v="Söludælur"/>
    <s v="Akureyri"/>
    <n v="600"/>
    <x v="6"/>
    <s v="Norðurland eystra"/>
    <x v="1"/>
    <x v="0"/>
    <s v="Sala innan svæðis - flj."/>
    <n v="2832"/>
    <n v="2.1240000000000001"/>
    <x v="3"/>
    <x v="0"/>
    <s v="Innanlands"/>
    <m/>
  </r>
  <r>
    <s v="Söludælur"/>
    <s v="Akureyri"/>
    <n v="600"/>
    <x v="6"/>
    <s v="Norðurland eystra"/>
    <x v="7"/>
    <x v="3"/>
    <s v="Sala innan svæðis - flj."/>
    <n v="10375"/>
    <n v="8.9743750000000002"/>
    <x v="3"/>
    <x v="0"/>
    <s v="Innanlands"/>
    <m/>
  </r>
  <r>
    <s v="Söludælur"/>
    <s v="Akureyri"/>
    <n v="600"/>
    <x v="6"/>
    <s v="Norðurland eystra"/>
    <x v="1"/>
    <x v="0"/>
    <s v="Sala innan svæðis - flj."/>
    <n v="1112905"/>
    <n v="834.67875000000004"/>
    <x v="3"/>
    <x v="0"/>
    <s v="Innanlands"/>
    <m/>
  </r>
  <r>
    <s v="Söludælur"/>
    <s v="Akureyri"/>
    <n v="600"/>
    <x v="6"/>
    <s v="Norðurland eystra"/>
    <x v="7"/>
    <x v="3"/>
    <s v="Sala innan svæðis - flj."/>
    <n v="789818"/>
    <n v="683.19256999999993"/>
    <x v="3"/>
    <x v="0"/>
    <s v="Innanlands"/>
    <m/>
  </r>
  <r>
    <s v="Akureyri"/>
    <s v="Akureyri"/>
    <n v="600"/>
    <x v="6"/>
    <s v="Norðurland eystra"/>
    <x v="6"/>
    <x v="3"/>
    <s v="Sala innan svæðis - flj."/>
    <n v="1879703"/>
    <n v="1625.9430950000001"/>
    <x v="4"/>
    <x v="3"/>
    <s v="Innanlands"/>
    <m/>
  </r>
  <r>
    <s v="Akureyri"/>
    <s v="Akureyri"/>
    <n v="600"/>
    <x v="6"/>
    <s v="Norðurland eystra"/>
    <x v="1"/>
    <x v="0"/>
    <s v="Sala innan svæðis - flj."/>
    <n v="2583"/>
    <n v="1.9372499999999999"/>
    <x v="5"/>
    <x v="0"/>
    <s v="Innanlands"/>
    <m/>
  </r>
  <r>
    <s v="Akureyri"/>
    <s v="Akureyri"/>
    <n v="600"/>
    <x v="6"/>
    <s v="Norðurland eystra"/>
    <x v="0"/>
    <x v="0"/>
    <s v="Sala innan svæðis - flj."/>
    <n v="346"/>
    <n v="0.25950000000000001"/>
    <x v="5"/>
    <x v="0"/>
    <s v="Innanlands"/>
    <m/>
  </r>
  <r>
    <s v="Akureyri"/>
    <s v="Akureyri"/>
    <n v="600"/>
    <x v="6"/>
    <s v="Norðurland eystra"/>
    <x v="7"/>
    <x v="3"/>
    <s v="Sala innan svæðis - flj."/>
    <n v="845829"/>
    <n v="731.64208499999995"/>
    <x v="5"/>
    <x v="0"/>
    <s v="Innanlands"/>
    <m/>
  </r>
  <r>
    <s v="Akureyri"/>
    <s v="Akureyri"/>
    <n v="600"/>
    <x v="6"/>
    <s v="Norðurland eystra"/>
    <x v="7"/>
    <x v="3"/>
    <s v="Sala utan svæðis - flj."/>
    <n v="20598"/>
    <n v="17.817270000000001"/>
    <x v="5"/>
    <x v="0"/>
    <s v="Innanlands"/>
    <m/>
  </r>
  <r>
    <s v="Akureyri"/>
    <s v="Akureyri"/>
    <n v="600"/>
    <x v="6"/>
    <s v="Norðurland eystra"/>
    <x v="8"/>
    <x v="3"/>
    <s v="Sala innan svæðis - flj."/>
    <n v="538118"/>
    <n v="465.47207000000003"/>
    <x v="5"/>
    <x v="2"/>
    <s v="Innanlands"/>
    <m/>
  </r>
  <r>
    <s v="Akureyri"/>
    <s v="Akureyri"/>
    <n v="600"/>
    <x v="6"/>
    <s v="Norðurland eystra"/>
    <x v="12"/>
    <x v="4"/>
    <s v="Sala innan svæðis - flj."/>
    <n v="507522"/>
    <n v="442.05166200000002"/>
    <x v="5"/>
    <x v="2"/>
    <s v="Innanlands"/>
    <m/>
  </r>
  <r>
    <s v="Akureyri"/>
    <s v="Akureyri"/>
    <n v="600"/>
    <x v="6"/>
    <s v="Norðurland eystra"/>
    <x v="9"/>
    <x v="3"/>
    <s v="Sala innan svæðis - flj."/>
    <n v="1841885"/>
    <n v="1593.2305249999999"/>
    <x v="5"/>
    <x v="2"/>
    <s v="Innanlands"/>
    <m/>
  </r>
  <r>
    <s v="Akureyri"/>
    <s v="Akureyri"/>
    <n v="600"/>
    <x v="6"/>
    <s v="Norðurland eystra"/>
    <x v="10"/>
    <x v="3"/>
    <s v="Sala innan svæðis - flj."/>
    <n v="146213"/>
    <n v="126.474245"/>
    <x v="5"/>
    <x v="2"/>
    <s v="Innanlands"/>
    <m/>
  </r>
  <r>
    <s v="Akureyri"/>
    <s v="Akureyri"/>
    <n v="600"/>
    <x v="6"/>
    <s v="Norðurland eystra"/>
    <x v="11"/>
    <x v="4"/>
    <s v="Sala innan svæðis - flj."/>
    <n v="5982813"/>
    <n v="5982.8130000000001"/>
    <x v="5"/>
    <x v="2"/>
    <s v="Innanlands"/>
    <m/>
  </r>
  <r>
    <s v="Reykjavík"/>
    <s v="Akureyri"/>
    <n v="600"/>
    <x v="6"/>
    <s v="Norðurland eystra"/>
    <x v="7"/>
    <x v="3"/>
    <s v="Sala utan svæðis - flj."/>
    <n v="716"/>
    <n v="0.61934"/>
    <x v="5"/>
    <x v="0"/>
    <s v="Innanlands"/>
    <m/>
  </r>
  <r>
    <s v="Reykjavík"/>
    <s v="Akureyri"/>
    <n v="600"/>
    <x v="6"/>
    <s v="Norðurland eystra"/>
    <x v="10"/>
    <x v="3"/>
    <s v="Sala utan svæðis - flj."/>
    <n v="8095"/>
    <n v="7.0021750000000003"/>
    <x v="5"/>
    <x v="2"/>
    <s v="Innanlands"/>
    <m/>
  </r>
  <r>
    <s v="Reykjavík"/>
    <s v="Akureyri"/>
    <n v="600"/>
    <x v="6"/>
    <s v="Norðurland eystra"/>
    <x v="6"/>
    <x v="3"/>
    <s v="Sala innan svæðis - flj."/>
    <n v="357"/>
    <n v="0.308805"/>
    <x v="4"/>
    <x v="3"/>
    <s v="Innanlands"/>
    <m/>
  </r>
  <r>
    <s v="Söludælur"/>
    <s v="Akureyri"/>
    <n v="600"/>
    <x v="6"/>
    <s v="Norðurland eystra"/>
    <x v="1"/>
    <x v="0"/>
    <s v="Sala innan svæðis - flj."/>
    <n v="1173434"/>
    <n v="880.07550000000003"/>
    <x v="5"/>
    <x v="0"/>
    <s v="Innanlands"/>
    <m/>
  </r>
  <r>
    <s v="Söludælur"/>
    <s v="Akureyri"/>
    <n v="600"/>
    <x v="6"/>
    <s v="Norðurland eystra"/>
    <x v="7"/>
    <x v="3"/>
    <s v="Sala innan svæðis - flj."/>
    <n v="662906"/>
    <n v="573.41368999999997"/>
    <x v="5"/>
    <x v="0"/>
    <s v="Innanlands"/>
    <m/>
  </r>
  <r>
    <s v="Söludælur"/>
    <s v="Akureyrarflugvöllur"/>
    <n v="600"/>
    <x v="6"/>
    <s v="Norðurland eystra"/>
    <x v="4"/>
    <x v="2"/>
    <s v="Sala ekki flutningsjöfnuð"/>
    <n v="372795"/>
    <n v="301.96395000000001"/>
    <x v="8"/>
    <x v="1"/>
    <s v="Millilanda"/>
    <m/>
  </r>
  <r>
    <s v="Söludælur"/>
    <s v="Akureyrarflugvöllur"/>
    <n v="600"/>
    <x v="6"/>
    <s v="Norðurland eystra"/>
    <x v="4"/>
    <x v="2"/>
    <s v="Sala ekki flutningsjöfnuð"/>
    <n v="331354"/>
    <n v="268.39673999999997"/>
    <x v="6"/>
    <x v="1"/>
    <s v="Millilanda"/>
    <m/>
  </r>
  <r>
    <s v="Söludælur"/>
    <s v="Akureyrarflugvöllur"/>
    <n v="600"/>
    <x v="6"/>
    <s v="Norðurland eystra"/>
    <x v="3"/>
    <x v="1"/>
    <s v="Sala ekki flutningsjöfnuð"/>
    <n v="4190"/>
    <n v="3.0545099999999996"/>
    <x v="4"/>
    <x v="1"/>
    <s v="Millilanda"/>
    <m/>
  </r>
  <r>
    <s v="Söludælur"/>
    <s v="Akureyri"/>
    <n v="600"/>
    <x v="6"/>
    <s v="Norðurland eystra"/>
    <x v="1"/>
    <x v="0"/>
    <s v="Sala innan svæðis - flj."/>
    <n v="4076161"/>
    <n v="3057.12075"/>
    <x v="5"/>
    <x v="0"/>
    <s v="Innanlands"/>
    <m/>
  </r>
  <r>
    <s v="Söludælur"/>
    <s v="Akureyri"/>
    <n v="600"/>
    <x v="6"/>
    <s v="Norðurland eystra"/>
    <x v="2"/>
    <x v="0"/>
    <s v="Sala innan svæðis - flj."/>
    <n v="4924"/>
    <n v="3.6930000000000001"/>
    <x v="5"/>
    <x v="0"/>
    <s v="Innanlands"/>
    <m/>
  </r>
  <r>
    <s v="Söludælur"/>
    <s v="Akureyri"/>
    <n v="600"/>
    <x v="6"/>
    <s v="Norðurland eystra"/>
    <x v="0"/>
    <x v="0"/>
    <s v="Sala innan svæðis - flj."/>
    <n v="1897486"/>
    <n v="1423.1144999999999"/>
    <x v="5"/>
    <x v="0"/>
    <s v="Innanlands"/>
    <m/>
  </r>
  <r>
    <s v="Söludælur"/>
    <s v="Akureyri"/>
    <n v="600"/>
    <x v="6"/>
    <s v="Norðurland eystra"/>
    <x v="7"/>
    <x v="3"/>
    <s v="Sala innan svæðis - flj."/>
    <n v="7888060"/>
    <n v="6823.1719000000003"/>
    <x v="5"/>
    <x v="0"/>
    <s v="Innanlands"/>
    <m/>
  </r>
  <r>
    <s v="Söludælur"/>
    <s v="Akureyri"/>
    <n v="600"/>
    <x v="6"/>
    <s v="Norðurland eystra"/>
    <x v="6"/>
    <x v="3"/>
    <s v="Sala innan svæðis - flj."/>
    <n v="12372"/>
    <n v="10.701780000000001"/>
    <x v="6"/>
    <x v="0"/>
    <s v="Innanlands"/>
    <m/>
  </r>
  <r>
    <s v="Söludælur"/>
    <s v="Akureyrarflugvöllur"/>
    <n v="600"/>
    <x v="6"/>
    <s v="Norðurland eystra"/>
    <x v="4"/>
    <x v="2"/>
    <s v="Sala ekki flutningsjöfnuð"/>
    <n v="530385"/>
    <n v="429.61185000000006"/>
    <x v="4"/>
    <x v="1"/>
    <s v="Millilanda"/>
    <m/>
  </r>
  <r>
    <s v="Söludælur"/>
    <s v="Akureyri"/>
    <n v="600"/>
    <x v="6"/>
    <s v="Norðurland eystra"/>
    <x v="1"/>
    <x v="0"/>
    <s v="Sala innan svæðis - flj."/>
    <n v="219514"/>
    <n v="164.63550000000001"/>
    <x v="5"/>
    <x v="0"/>
    <s v="Innanlands"/>
    <m/>
  </r>
  <r>
    <s v="Söludælur"/>
    <s v="Akureyri"/>
    <n v="600"/>
    <x v="6"/>
    <s v="Norðurland eystra"/>
    <x v="7"/>
    <x v="3"/>
    <s v="Sala innan svæðis - flj."/>
    <n v="197335"/>
    <n v="170.69477499999999"/>
    <x v="5"/>
    <x v="0"/>
    <s v="Innanlands"/>
    <m/>
  </r>
  <r>
    <s v="Söludælur"/>
    <s v="Akureyrarflugvöllur"/>
    <n v="600"/>
    <x v="6"/>
    <s v="Norðurland eystra"/>
    <x v="3"/>
    <x v="1"/>
    <s v="Sala ekki flutningsjöfnuð"/>
    <n v="1197"/>
    <n v="0.87261299999999997"/>
    <x v="2"/>
    <x v="1"/>
    <s v="Millilanda"/>
    <m/>
  </r>
  <r>
    <s v="Söludælur"/>
    <s v="Akureyri"/>
    <n v="600"/>
    <x v="6"/>
    <s v="Norðurland eystra"/>
    <x v="1"/>
    <x v="0"/>
    <s v="Sala innan svæðis - flj."/>
    <n v="1217342"/>
    <n v="913.00649999999996"/>
    <x v="5"/>
    <x v="0"/>
    <s v="Innanlands"/>
    <m/>
  </r>
  <r>
    <s v="Söludælur"/>
    <s v="Akureyri"/>
    <n v="600"/>
    <x v="6"/>
    <s v="Norðurland eystra"/>
    <x v="2"/>
    <x v="0"/>
    <s v="Sala innan svæðis - flj."/>
    <n v="22309"/>
    <n v="16.731750000000002"/>
    <x v="5"/>
    <x v="0"/>
    <s v="Innanlands"/>
    <m/>
  </r>
  <r>
    <s v="Söludælur"/>
    <s v="Akureyri"/>
    <n v="600"/>
    <x v="6"/>
    <s v="Norðurland eystra"/>
    <x v="15"/>
    <x v="0"/>
    <s v="Sala innan svæðis - flj."/>
    <n v="1360"/>
    <n v="1.02"/>
    <x v="5"/>
    <x v="0"/>
    <s v="Innanlands"/>
    <m/>
  </r>
  <r>
    <s v="Söludælur"/>
    <s v="Akureyri"/>
    <n v="600"/>
    <x v="6"/>
    <s v="Norðurland eystra"/>
    <x v="7"/>
    <x v="3"/>
    <s v="Sala innan svæðis - flj."/>
    <n v="2870452"/>
    <n v="2482.9409799999999"/>
    <x v="5"/>
    <x v="0"/>
    <s v="Innanlands"/>
    <m/>
  </r>
  <r>
    <s v="Söludælur"/>
    <s v="Akureyri"/>
    <n v="600"/>
    <x v="6"/>
    <s v="Norðurland eystra"/>
    <x v="6"/>
    <x v="3"/>
    <s v="Sala innan svæðis - flj."/>
    <n v="181374"/>
    <n v="156.88851"/>
    <x v="6"/>
    <x v="0"/>
    <s v="Innanlands"/>
    <m/>
  </r>
  <r>
    <s v="Söludælur"/>
    <s v="Akureyri"/>
    <n v="600"/>
    <x v="6"/>
    <s v="Norðurland eystra"/>
    <x v="1"/>
    <x v="0"/>
    <s v="Sala innan svæðis - flj."/>
    <n v="716156"/>
    <n v="537.11699999999996"/>
    <x v="5"/>
    <x v="0"/>
    <s v="Innanlands"/>
    <m/>
  </r>
  <r>
    <s v="Söludælur"/>
    <s v="Akureyri"/>
    <n v="600"/>
    <x v="6"/>
    <s v="Norðurland eystra"/>
    <x v="7"/>
    <x v="3"/>
    <s v="Sala innan svæðis - flj."/>
    <n v="443125"/>
    <n v="383.30312500000002"/>
    <x v="5"/>
    <x v="0"/>
    <s v="Innanlands"/>
    <m/>
  </r>
  <r>
    <s v="Söludælur"/>
    <s v="Akureyri"/>
    <n v="600"/>
    <x v="6"/>
    <s v="Norðurland eystra"/>
    <x v="6"/>
    <x v="3"/>
    <s v="Sala innan svæðis - flj."/>
    <n v="64054"/>
    <n v="55.406709999999997"/>
    <x v="6"/>
    <x v="0"/>
    <s v="Innanlands"/>
    <m/>
  </r>
  <r>
    <s v="Söludælur"/>
    <s v="Akureyri"/>
    <n v="600"/>
    <x v="6"/>
    <s v="Norðurland eystra"/>
    <x v="1"/>
    <x v="0"/>
    <s v="Sala innan svæðis - flj."/>
    <n v="767870"/>
    <n v="575.90250000000003"/>
    <x v="5"/>
    <x v="0"/>
    <s v="Innanlands"/>
    <m/>
  </r>
  <r>
    <s v="Söludælur"/>
    <s v="Akureyri"/>
    <n v="600"/>
    <x v="6"/>
    <s v="Norðurland eystra"/>
    <x v="7"/>
    <x v="3"/>
    <s v="Sala innan svæðis - flj."/>
    <n v="688421"/>
    <n v="595.48416500000008"/>
    <x v="5"/>
    <x v="0"/>
    <s v="Innanlands"/>
    <m/>
  </r>
  <r>
    <s v="Söludælur"/>
    <s v="Akureyri"/>
    <n v="600"/>
    <x v="6"/>
    <s v="Norðurland eystra"/>
    <x v="6"/>
    <x v="3"/>
    <s v="Sala innan svæðis - flj."/>
    <n v="1858"/>
    <n v="1.60717"/>
    <x v="6"/>
    <x v="0"/>
    <s v="Innanlands"/>
    <m/>
  </r>
  <r>
    <s v="Söludælur"/>
    <s v="Akureyri"/>
    <n v="600"/>
    <x v="6"/>
    <s v="Norðurland eystra"/>
    <x v="1"/>
    <x v="0"/>
    <s v="Sala innan svæðis - flj."/>
    <n v="3840"/>
    <n v="2.88"/>
    <x v="5"/>
    <x v="0"/>
    <s v="Innanlands"/>
    <m/>
  </r>
  <r>
    <s v="Söludælur"/>
    <s v="Akureyri"/>
    <n v="600"/>
    <x v="6"/>
    <s v="Norðurland eystra"/>
    <x v="7"/>
    <x v="3"/>
    <s v="Sala innan svæðis - flj."/>
    <n v="11988"/>
    <n v="10.369620000000001"/>
    <x v="5"/>
    <x v="0"/>
    <s v="Innanlands"/>
    <m/>
  </r>
  <r>
    <s v="Söludælur"/>
    <s v="Akureyri"/>
    <n v="600"/>
    <x v="6"/>
    <s v="Norðurland eystra"/>
    <x v="1"/>
    <x v="0"/>
    <s v="Sala innan svæðis - flj."/>
    <n v="1146916"/>
    <n v="860.18700000000001"/>
    <x v="5"/>
    <x v="0"/>
    <s v="Innanlands"/>
    <m/>
  </r>
  <r>
    <s v="Söludælur"/>
    <s v="Akureyri"/>
    <n v="600"/>
    <x v="6"/>
    <s v="Norðurland eystra"/>
    <x v="7"/>
    <x v="3"/>
    <s v="Sala innan svæðis - flj."/>
    <n v="699854"/>
    <n v="605.37370999999996"/>
    <x v="5"/>
    <x v="0"/>
    <s v="Innanlands"/>
    <m/>
  </r>
  <r>
    <s v="Akureyri"/>
    <s v="Akureyri"/>
    <n v="600"/>
    <x v="6"/>
    <s v="Norðurland eystra"/>
    <x v="6"/>
    <x v="3"/>
    <s v="Sala innan svæðis - flj."/>
    <n v="2208875"/>
    <n v="1910.6768750000001"/>
    <x v="6"/>
    <x v="3"/>
    <s v="Innanlands"/>
    <m/>
  </r>
  <r>
    <s v="Akureyri"/>
    <s v="Akureyri"/>
    <n v="600"/>
    <x v="6"/>
    <s v="Norðurland eystra"/>
    <x v="6"/>
    <x v="3"/>
    <s v="Sala ekki flutningsjöfnuð"/>
    <n v="7230"/>
    <n v="6.2539499999999997"/>
    <x v="2"/>
    <x v="3"/>
    <s v="Millilanda"/>
    <m/>
  </r>
  <r>
    <s v="Akureyri"/>
    <s v="Akureyri"/>
    <n v="600"/>
    <x v="6"/>
    <s v="Norðurland eystra"/>
    <x v="1"/>
    <x v="0"/>
    <s v="Sala innan svæðis - flj."/>
    <n v="4094"/>
    <n v="3.0705"/>
    <x v="7"/>
    <x v="0"/>
    <s v="Innanlands"/>
    <m/>
  </r>
  <r>
    <s v="Akureyri"/>
    <s v="Akureyri"/>
    <n v="600"/>
    <x v="6"/>
    <s v="Norðurland eystra"/>
    <x v="7"/>
    <x v="3"/>
    <s v="Sala innan svæðis - flj."/>
    <n v="811536"/>
    <n v="701.97864000000004"/>
    <x v="7"/>
    <x v="0"/>
    <s v="Innanlands"/>
    <m/>
  </r>
  <r>
    <s v="Akureyri"/>
    <s v="Akureyri"/>
    <n v="600"/>
    <x v="6"/>
    <s v="Norðurland eystra"/>
    <x v="7"/>
    <x v="3"/>
    <s v="Sala utan svæðis - flj."/>
    <n v="81837"/>
    <n v="70.789005000000003"/>
    <x v="7"/>
    <x v="0"/>
    <s v="Innanlands"/>
    <m/>
  </r>
  <r>
    <s v="Akureyri"/>
    <s v="Akureyri"/>
    <n v="600"/>
    <x v="6"/>
    <s v="Norðurland eystra"/>
    <x v="8"/>
    <x v="3"/>
    <s v="Sala innan svæðis - flj."/>
    <n v="130083"/>
    <n v="112.521795"/>
    <x v="7"/>
    <x v="2"/>
    <s v="Innanlands"/>
    <m/>
  </r>
  <r>
    <s v="Akureyri"/>
    <s v="Akureyri"/>
    <n v="600"/>
    <x v="6"/>
    <s v="Norðurland eystra"/>
    <x v="12"/>
    <x v="4"/>
    <s v="Sala innan svæðis - flj."/>
    <n v="515771"/>
    <n v="449.23654100000005"/>
    <x v="7"/>
    <x v="2"/>
    <s v="Innanlands"/>
    <m/>
  </r>
  <r>
    <s v="Akureyri"/>
    <s v="Akureyri"/>
    <n v="600"/>
    <x v="6"/>
    <s v="Norðurland eystra"/>
    <x v="9"/>
    <x v="3"/>
    <s v="Sala innan svæðis - flj."/>
    <n v="4301005"/>
    <n v="3720.3693250000001"/>
    <x v="7"/>
    <x v="2"/>
    <s v="Innanlands"/>
    <m/>
  </r>
  <r>
    <s v="Akureyri"/>
    <s v="Akureyri"/>
    <n v="600"/>
    <x v="6"/>
    <s v="Norðurland eystra"/>
    <x v="10"/>
    <x v="3"/>
    <s v="Sala innan svæðis - flj."/>
    <n v="80222"/>
    <n v="69.392030000000005"/>
    <x v="7"/>
    <x v="2"/>
    <s v="Innanlands"/>
    <m/>
  </r>
  <r>
    <s v="Akureyri"/>
    <s v="Akureyri"/>
    <n v="600"/>
    <x v="6"/>
    <s v="Norðurland eystra"/>
    <x v="11"/>
    <x v="4"/>
    <s v="Sala innan svæðis - flj."/>
    <n v="2762704"/>
    <n v="2762.7040000000002"/>
    <x v="7"/>
    <x v="2"/>
    <s v="Innanlands"/>
    <m/>
  </r>
  <r>
    <s v="Akureyri"/>
    <s v="Akureyri"/>
    <n v="600"/>
    <x v="6"/>
    <s v="Norðurland eystra"/>
    <x v="8"/>
    <x v="3"/>
    <s v="Sala ekki flutningsjöfnuð"/>
    <n v="810356"/>
    <n v="700.95793999999989"/>
    <x v="2"/>
    <x v="2"/>
    <s v="Millilanda"/>
    <m/>
  </r>
  <r>
    <s v="Akureyri"/>
    <s v="Akureyri"/>
    <n v="600"/>
    <x v="6"/>
    <s v="Norðurland eystra"/>
    <x v="9"/>
    <x v="3"/>
    <s v="Sala ekki flutningsjöfnuð"/>
    <n v="1823984"/>
    <n v="1577.7461599999999"/>
    <x v="2"/>
    <x v="2"/>
    <s v="Millilanda"/>
    <m/>
  </r>
  <r>
    <s v="Akureyri"/>
    <s v="Akureyri"/>
    <n v="600"/>
    <x v="6"/>
    <s v="Norðurland eystra"/>
    <x v="10"/>
    <x v="3"/>
    <s v="Sala ekki flutningsjöfnuð"/>
    <n v="600"/>
    <n v="0.51900000000000002"/>
    <x v="2"/>
    <x v="2"/>
    <s v="Millilanda"/>
    <m/>
  </r>
  <r>
    <s v="Akureyri"/>
    <s v="Akureyri"/>
    <n v="600"/>
    <x v="6"/>
    <s v="Norðurland eystra"/>
    <x v="11"/>
    <x v="4"/>
    <s v="Sala ekki flutningsjöfnuð"/>
    <n v="1397983"/>
    <n v="1397.9829999999999"/>
    <x v="2"/>
    <x v="2"/>
    <s v="Millilanda"/>
    <m/>
  </r>
  <r>
    <s v="Reykjavík"/>
    <s v="Akureyri"/>
    <n v="600"/>
    <x v="6"/>
    <s v="Norðurland eystra"/>
    <x v="6"/>
    <x v="3"/>
    <s v="Sala innan svæðis - flj."/>
    <n v="7331"/>
    <n v="6.3413149999999998"/>
    <x v="6"/>
    <x v="3"/>
    <s v="Innanlands"/>
    <m/>
  </r>
  <r>
    <s v="Reykjavík"/>
    <s v="Akureyri"/>
    <n v="600"/>
    <x v="6"/>
    <s v="Norðurland eystra"/>
    <x v="8"/>
    <x v="3"/>
    <s v="Sala ekki flutningsjöfnuð"/>
    <n v="90169"/>
    <n v="77.996184999999997"/>
    <x v="2"/>
    <x v="2"/>
    <s v="Millilanda"/>
    <m/>
  </r>
  <r>
    <s v="Söludælur"/>
    <s v="Akureyri"/>
    <n v="600"/>
    <x v="6"/>
    <s v="Norðurland eystra"/>
    <x v="1"/>
    <x v="0"/>
    <s v="Sala innan svæðis - flj."/>
    <n v="1117420"/>
    <n v="838.06500000000005"/>
    <x v="7"/>
    <x v="0"/>
    <s v="Innanlands"/>
    <m/>
  </r>
  <r>
    <s v="Söludælur"/>
    <s v="Akureyri"/>
    <n v="600"/>
    <x v="6"/>
    <s v="Norðurland eystra"/>
    <x v="7"/>
    <x v="3"/>
    <s v="Sala innan svæðis - flj."/>
    <n v="589820"/>
    <n v="510.1943"/>
    <x v="7"/>
    <x v="0"/>
    <s v="Innanlands"/>
    <m/>
  </r>
  <r>
    <s v="Söludælur"/>
    <s v="Akureyrarflugvöllur"/>
    <n v="600"/>
    <x v="6"/>
    <s v="Norðurland eystra"/>
    <x v="4"/>
    <x v="2"/>
    <s v="Sala ekki flutningsjöfnuð"/>
    <n v="430823"/>
    <n v="348.96663000000001"/>
    <x v="2"/>
    <x v="1"/>
    <s v="Millilanda"/>
    <m/>
  </r>
  <r>
    <s v="Söludælur"/>
    <s v="Akureyrarflugvöllur"/>
    <n v="600"/>
    <x v="6"/>
    <s v="Norðurland eystra"/>
    <x v="3"/>
    <x v="1"/>
    <s v="Sala ekki flutningsjöfnuð"/>
    <n v="431"/>
    <n v="0.31419900000000001"/>
    <x v="1"/>
    <x v="1"/>
    <s v="Millilanda"/>
    <m/>
  </r>
  <r>
    <s v="Söludælur"/>
    <s v="Akureyrarflugvöllur"/>
    <n v="600"/>
    <x v="6"/>
    <s v="Norðurland eystra"/>
    <x v="4"/>
    <x v="2"/>
    <s v="Sala ekki flutningsjöfnuð"/>
    <n v="650623"/>
    <n v="527.00463000000002"/>
    <x v="1"/>
    <x v="1"/>
    <s v="Millilanda"/>
    <m/>
  </r>
  <r>
    <s v="Söludælur"/>
    <s v="Akureyri"/>
    <n v="600"/>
    <x v="6"/>
    <s v="Norðurland eystra"/>
    <x v="1"/>
    <x v="0"/>
    <s v="Sala innan svæðis - flj."/>
    <n v="6249011"/>
    <n v="4686.7582499999999"/>
    <x v="7"/>
    <x v="0"/>
    <s v="Innanlands"/>
    <m/>
  </r>
  <r>
    <s v="Söludælur"/>
    <s v="Akureyri"/>
    <n v="600"/>
    <x v="6"/>
    <s v="Norðurland eystra"/>
    <x v="2"/>
    <x v="0"/>
    <s v="Sala innan svæðis - flj."/>
    <n v="4557"/>
    <n v="3.4177499999999998"/>
    <x v="7"/>
    <x v="0"/>
    <s v="Innanlands"/>
    <m/>
  </r>
  <r>
    <s v="Söludælur"/>
    <s v="Akureyri"/>
    <n v="600"/>
    <x v="6"/>
    <s v="Norðurland eystra"/>
    <x v="7"/>
    <x v="3"/>
    <s v="Sala innan svæðis - flj."/>
    <n v="7528936"/>
    <n v="6512.5296399999997"/>
    <x v="7"/>
    <x v="0"/>
    <s v="Innanlands"/>
    <m/>
  </r>
  <r>
    <s v="Söludælur"/>
    <s v="Akureyrarflugvöllur"/>
    <n v="600"/>
    <x v="6"/>
    <s v="Norðurland eystra"/>
    <x v="3"/>
    <x v="1"/>
    <s v="Sala innan svæðis - flj."/>
    <n v="37348"/>
    <n v="27.226692"/>
    <x v="0"/>
    <x v="1"/>
    <s v="Innanlands"/>
    <m/>
  </r>
  <r>
    <s v="Söludælur"/>
    <s v="Akureyri"/>
    <n v="600"/>
    <x v="6"/>
    <s v="Norðurland eystra"/>
    <x v="1"/>
    <x v="0"/>
    <s v="Sala innan svæðis - flj."/>
    <n v="260345"/>
    <n v="195.25874999999999"/>
    <x v="7"/>
    <x v="0"/>
    <s v="Innanlands"/>
    <m/>
  </r>
  <r>
    <s v="Söludælur"/>
    <s v="Akureyri"/>
    <n v="600"/>
    <x v="6"/>
    <s v="Norðurland eystra"/>
    <x v="7"/>
    <x v="3"/>
    <s v="Sala innan svæðis - flj."/>
    <n v="192682"/>
    <n v="166.66992999999999"/>
    <x v="7"/>
    <x v="0"/>
    <s v="Innanlands"/>
    <m/>
  </r>
  <r>
    <s v="Söludælur"/>
    <s v="Akureyri"/>
    <n v="600"/>
    <x v="6"/>
    <s v="Norðurland eystra"/>
    <x v="1"/>
    <x v="0"/>
    <s v="Sala innan svæðis - flj."/>
    <n v="1119972"/>
    <n v="839.97900000000004"/>
    <x v="7"/>
    <x v="0"/>
    <s v="Innanlands"/>
    <m/>
  </r>
  <r>
    <s v="Söludælur"/>
    <s v="Akureyri"/>
    <n v="600"/>
    <x v="6"/>
    <s v="Norðurland eystra"/>
    <x v="2"/>
    <x v="0"/>
    <s v="Sala innan svæðis - flj."/>
    <n v="20587"/>
    <n v="15.440250000000001"/>
    <x v="7"/>
    <x v="0"/>
    <s v="Innanlands"/>
    <m/>
  </r>
  <r>
    <s v="Söludælur"/>
    <s v="Akureyri"/>
    <n v="600"/>
    <x v="6"/>
    <s v="Norðurland eystra"/>
    <x v="7"/>
    <x v="3"/>
    <s v="Sala innan svæðis - flj."/>
    <n v="2721992"/>
    <n v="2354.5230799999999"/>
    <x v="7"/>
    <x v="0"/>
    <s v="Innanlands"/>
    <m/>
  </r>
  <r>
    <s v="Söludælur"/>
    <s v="Akureyri"/>
    <n v="600"/>
    <x v="6"/>
    <s v="Norðurland eystra"/>
    <x v="1"/>
    <x v="0"/>
    <s v="Sala innan svæðis - flj."/>
    <n v="726559"/>
    <n v="544.91925000000003"/>
    <x v="7"/>
    <x v="0"/>
    <s v="Innanlands"/>
    <m/>
  </r>
  <r>
    <s v="Söludælur"/>
    <s v="Akureyri"/>
    <n v="600"/>
    <x v="6"/>
    <s v="Norðurland eystra"/>
    <x v="7"/>
    <x v="3"/>
    <s v="Sala innan svæðis - flj."/>
    <n v="435767"/>
    <n v="376.93845500000003"/>
    <x v="7"/>
    <x v="0"/>
    <s v="Innanlands"/>
    <m/>
  </r>
  <r>
    <s v="Söludælur"/>
    <s v="Akureyri"/>
    <n v="600"/>
    <x v="6"/>
    <s v="Norðurland eystra"/>
    <x v="1"/>
    <x v="0"/>
    <s v="Sala innan svæðis - flj."/>
    <n v="947480"/>
    <n v="710.61"/>
    <x v="7"/>
    <x v="0"/>
    <s v="Innanlands"/>
    <m/>
  </r>
  <r>
    <s v="Söludælur"/>
    <s v="Akureyri"/>
    <n v="600"/>
    <x v="6"/>
    <s v="Norðurland eystra"/>
    <x v="7"/>
    <x v="3"/>
    <s v="Sala innan svæðis - flj."/>
    <n v="786763"/>
    <n v="680.54999499999997"/>
    <x v="7"/>
    <x v="0"/>
    <s v="Innanlands"/>
    <m/>
  </r>
  <r>
    <s v="Söludælur"/>
    <s v="Akureyri"/>
    <n v="600"/>
    <x v="6"/>
    <s v="Norðurland eystra"/>
    <x v="6"/>
    <x v="3"/>
    <s v="Sala innan svæðis - flj."/>
    <n v="23557"/>
    <n v="20.376805000000001"/>
    <x v="8"/>
    <x v="0"/>
    <s v="Innanlands"/>
    <m/>
  </r>
  <r>
    <s v="Söludælur"/>
    <s v="Akureyri"/>
    <n v="600"/>
    <x v="6"/>
    <s v="Norðurland eystra"/>
    <x v="6"/>
    <x v="3"/>
    <s v="Sala innan svæðis - flj."/>
    <n v="222642"/>
    <n v="192.58533"/>
    <x v="8"/>
    <x v="0"/>
    <s v="Innanlands"/>
    <m/>
  </r>
  <r>
    <s v="Söludælur"/>
    <s v="Akureyri"/>
    <n v="600"/>
    <x v="6"/>
    <s v="Norðurland eystra"/>
    <x v="6"/>
    <x v="3"/>
    <s v="Sala innan svæðis - flj."/>
    <n v="85842"/>
    <n v="74.253330000000005"/>
    <x v="8"/>
    <x v="0"/>
    <s v="Innanlands"/>
    <m/>
  </r>
  <r>
    <s v="Söludælur"/>
    <s v="Akureyri"/>
    <n v="600"/>
    <x v="6"/>
    <s v="Norðurland eystra"/>
    <x v="1"/>
    <x v="0"/>
    <s v="Sala innan svæðis - flj."/>
    <n v="3011"/>
    <n v="2.2582499999999999"/>
    <x v="7"/>
    <x v="0"/>
    <s v="Innanlands"/>
    <m/>
  </r>
  <r>
    <s v="Söludælur"/>
    <s v="Akureyri"/>
    <n v="600"/>
    <x v="6"/>
    <s v="Norðurland eystra"/>
    <x v="7"/>
    <x v="3"/>
    <s v="Sala innan svæðis - flj."/>
    <n v="13527"/>
    <n v="11.700854999999999"/>
    <x v="7"/>
    <x v="0"/>
    <s v="Innanlands"/>
    <m/>
  </r>
  <r>
    <s v="Söludælur"/>
    <s v="Akureyri"/>
    <n v="600"/>
    <x v="6"/>
    <s v="Norðurland eystra"/>
    <x v="1"/>
    <x v="0"/>
    <s v="Sala innan svæðis - flj."/>
    <n v="1166269"/>
    <n v="874.70174999999995"/>
    <x v="7"/>
    <x v="0"/>
    <s v="Innanlands"/>
    <m/>
  </r>
  <r>
    <s v="Söludælur"/>
    <s v="Akureyri"/>
    <n v="600"/>
    <x v="6"/>
    <s v="Norðurland eystra"/>
    <x v="7"/>
    <x v="3"/>
    <s v="Sala innan svæðis - flj."/>
    <n v="606264"/>
    <n v="524.41836000000001"/>
    <x v="7"/>
    <x v="0"/>
    <s v="Innanlands"/>
    <m/>
  </r>
  <r>
    <s v="Akureyri"/>
    <s v="Akureyri"/>
    <n v="600"/>
    <x v="6"/>
    <s v="Norðurland eystra"/>
    <x v="1"/>
    <x v="0"/>
    <s v="Sala ekki flutningsjöfnuð"/>
    <n v="1999"/>
    <n v="1.49925"/>
    <x v="9"/>
    <x v="0"/>
    <s v="Millilanda"/>
    <m/>
  </r>
  <r>
    <s v="Akureyri"/>
    <s v="Akureyri"/>
    <n v="600"/>
    <x v="6"/>
    <s v="Norðurland eystra"/>
    <x v="1"/>
    <x v="0"/>
    <s v="Sala innan svæðis - flj."/>
    <n v="6096"/>
    <n v="4.5720000000000001"/>
    <x v="9"/>
    <x v="0"/>
    <s v="Innanlands"/>
    <m/>
  </r>
  <r>
    <s v="Akureyri"/>
    <s v="Akureyri"/>
    <n v="600"/>
    <x v="6"/>
    <s v="Norðurland eystra"/>
    <x v="7"/>
    <x v="3"/>
    <s v="Sala innan svæðis - flj."/>
    <n v="837501"/>
    <n v="724.43836499999998"/>
    <x v="9"/>
    <x v="0"/>
    <s v="Innanlands"/>
    <m/>
  </r>
  <r>
    <s v="Akureyri"/>
    <s v="Akureyri"/>
    <n v="600"/>
    <x v="6"/>
    <s v="Norðurland eystra"/>
    <x v="7"/>
    <x v="3"/>
    <s v="Sala utan svæðis - flj."/>
    <n v="435"/>
    <n v="0.37627499999999997"/>
    <x v="9"/>
    <x v="0"/>
    <s v="Innanlands"/>
    <m/>
  </r>
  <r>
    <s v="Akureyri"/>
    <s v="Akureyri"/>
    <n v="600"/>
    <x v="6"/>
    <s v="Norðurland eystra"/>
    <x v="8"/>
    <x v="3"/>
    <s v="Sala innan svæðis - flj."/>
    <n v="876552"/>
    <n v="758.21748000000002"/>
    <x v="9"/>
    <x v="2"/>
    <s v="Innanlands"/>
    <m/>
  </r>
  <r>
    <s v="Akureyri"/>
    <s v="Akureyri"/>
    <n v="600"/>
    <x v="6"/>
    <s v="Norðurland eystra"/>
    <x v="12"/>
    <x v="4"/>
    <s v="Sala innan svæðis - flj."/>
    <n v="398811"/>
    <n v="347.36438099999998"/>
    <x v="9"/>
    <x v="2"/>
    <s v="Innanlands"/>
    <m/>
  </r>
  <r>
    <s v="Akureyri"/>
    <s v="Akureyri"/>
    <n v="600"/>
    <x v="6"/>
    <s v="Norðurland eystra"/>
    <x v="9"/>
    <x v="3"/>
    <s v="Sala innan svæðis - flj."/>
    <n v="4428966"/>
    <n v="3831.0555899999999"/>
    <x v="9"/>
    <x v="2"/>
    <s v="Innanlands"/>
    <m/>
  </r>
  <r>
    <s v="Akureyri"/>
    <s v="Akureyri"/>
    <n v="600"/>
    <x v="6"/>
    <s v="Norðurland eystra"/>
    <x v="10"/>
    <x v="3"/>
    <s v="Sala innan svæðis - flj."/>
    <n v="176712"/>
    <n v="152.85588000000001"/>
    <x v="9"/>
    <x v="2"/>
    <s v="Innanlands"/>
    <m/>
  </r>
  <r>
    <s v="Akureyri"/>
    <s v="Akureyri"/>
    <n v="600"/>
    <x v="6"/>
    <s v="Norðurland eystra"/>
    <x v="11"/>
    <x v="4"/>
    <s v="Sala innan svæðis - flj."/>
    <n v="1510788"/>
    <n v="1510.788"/>
    <x v="9"/>
    <x v="2"/>
    <s v="Innanlands"/>
    <m/>
  </r>
  <r>
    <s v="Akureyri"/>
    <s v="Akureyri"/>
    <n v="600"/>
    <x v="6"/>
    <s v="Norðurland eystra"/>
    <x v="6"/>
    <x v="3"/>
    <s v="Sala innan svæðis - flj."/>
    <n v="2218924"/>
    <n v="1919.3692599999999"/>
    <x v="8"/>
    <x v="3"/>
    <s v="Innanlands"/>
    <m/>
  </r>
  <r>
    <s v="Akureyri"/>
    <s v="Akureyri"/>
    <n v="600"/>
    <x v="6"/>
    <s v="Norðurland eystra"/>
    <x v="6"/>
    <x v="3"/>
    <s v="Sala ekki flutningsjöfnuð"/>
    <n v="221"/>
    <n v="0.191165"/>
    <x v="4"/>
    <x v="3"/>
    <s v="Millilanda"/>
    <m/>
  </r>
  <r>
    <s v="Akureyri"/>
    <s v="Akureyri"/>
    <n v="600"/>
    <x v="6"/>
    <s v="Norðurland eystra"/>
    <x v="12"/>
    <x v="4"/>
    <s v="Sala ekki flutningsjöfnuð"/>
    <n v="70317"/>
    <n v="61.246106999999995"/>
    <x v="4"/>
    <x v="2"/>
    <s v="Millilanda"/>
    <m/>
  </r>
  <r>
    <s v="Akureyri"/>
    <s v="Akureyri"/>
    <n v="600"/>
    <x v="6"/>
    <s v="Norðurland eystra"/>
    <x v="9"/>
    <x v="3"/>
    <s v="Sala ekki flutningsjöfnuð"/>
    <n v="645607"/>
    <n v="558.45005500000002"/>
    <x v="4"/>
    <x v="2"/>
    <s v="Millilanda"/>
    <m/>
  </r>
  <r>
    <s v="Akureyri"/>
    <s v="Akureyri"/>
    <n v="600"/>
    <x v="6"/>
    <s v="Norðurland eystra"/>
    <x v="10"/>
    <x v="3"/>
    <s v="Sala ekki flutningsjöfnuð"/>
    <n v="450007"/>
    <n v="389.256055"/>
    <x v="4"/>
    <x v="2"/>
    <s v="Millilanda"/>
    <m/>
  </r>
  <r>
    <s v="Akureyri"/>
    <s v="Akureyri"/>
    <n v="600"/>
    <x v="6"/>
    <s v="Norðurland eystra"/>
    <x v="11"/>
    <x v="4"/>
    <s v="Sala ekki flutningsjöfnuð"/>
    <n v="259886"/>
    <n v="259.88600000000002"/>
    <x v="4"/>
    <x v="2"/>
    <s v="Millilanda"/>
    <m/>
  </r>
  <r>
    <s v="Reykjavík"/>
    <s v="Akureyri"/>
    <n v="600"/>
    <x v="6"/>
    <s v="Norðurland eystra"/>
    <x v="6"/>
    <x v="3"/>
    <s v="Sala innan svæðis - flj."/>
    <n v="87147"/>
    <n v="75.382154999999997"/>
    <x v="8"/>
    <x v="3"/>
    <s v="Innanlands"/>
    <m/>
  </r>
  <r>
    <s v="Söludælur"/>
    <s v="Akureyri"/>
    <n v="600"/>
    <x v="6"/>
    <s v="Norðurland eystra"/>
    <x v="1"/>
    <x v="0"/>
    <s v="Sala innan svæðis - flj."/>
    <n v="647744"/>
    <n v="485.80799999999999"/>
    <x v="9"/>
    <x v="0"/>
    <s v="Innanlands"/>
    <m/>
  </r>
  <r>
    <s v="Söludælur"/>
    <s v="Akureyri"/>
    <n v="600"/>
    <x v="6"/>
    <s v="Norðurland eystra"/>
    <x v="7"/>
    <x v="3"/>
    <s v="Sala innan svæðis - flj."/>
    <n v="332506"/>
    <n v="287.61768999999998"/>
    <x v="9"/>
    <x v="0"/>
    <s v="Innanlands"/>
    <m/>
  </r>
  <r>
    <s v="Söludælur"/>
    <s v="Akureyrarflugvöllur"/>
    <n v="600"/>
    <x v="6"/>
    <s v="Norðurland eystra"/>
    <x v="4"/>
    <x v="2"/>
    <s v="Sala innan svæðis - flj."/>
    <n v="445801"/>
    <n v="361.09881000000001"/>
    <x v="0"/>
    <x v="1"/>
    <s v="Innanlands"/>
    <m/>
  </r>
  <r>
    <s v="Söludælur"/>
    <s v="Akureyri"/>
    <n v="600"/>
    <x v="6"/>
    <s v="Norðurland eystra"/>
    <x v="5"/>
    <x v="2"/>
    <s v="Sala innan svæðis - flj."/>
    <n v="486"/>
    <n v="0.39366000000000001"/>
    <x v="0"/>
    <x v="1"/>
    <s v="Innanlands"/>
    <m/>
  </r>
  <r>
    <s v="Söludælur"/>
    <s v="Akureyrarflugvöllur"/>
    <n v="600"/>
    <x v="6"/>
    <s v="Norðurland eystra"/>
    <x v="3"/>
    <x v="1"/>
    <s v="Sala innan svæðis - flj."/>
    <n v="53305"/>
    <n v="38.859345000000005"/>
    <x v="3"/>
    <x v="1"/>
    <s v="Innanlands"/>
    <m/>
  </r>
  <r>
    <s v="Söludælur"/>
    <s v="Akureyri"/>
    <n v="600"/>
    <x v="6"/>
    <s v="Norðurland eystra"/>
    <x v="1"/>
    <x v="0"/>
    <s v="Sala innan svæðis - flj."/>
    <n v="6526244"/>
    <n v="4894.683"/>
    <x v="9"/>
    <x v="0"/>
    <s v="Innanlands"/>
    <m/>
  </r>
  <r>
    <s v="Söludælur"/>
    <s v="Akureyri"/>
    <n v="600"/>
    <x v="6"/>
    <s v="Norðurland eystra"/>
    <x v="2"/>
    <x v="0"/>
    <s v="Sala innan svæðis - flj."/>
    <n v="4778"/>
    <n v="3.5834999999999999"/>
    <x v="9"/>
    <x v="0"/>
    <s v="Innanlands"/>
    <m/>
  </r>
  <r>
    <s v="Söludælur"/>
    <s v="Akureyri"/>
    <n v="600"/>
    <x v="6"/>
    <s v="Norðurland eystra"/>
    <x v="7"/>
    <x v="3"/>
    <s v="Sala innan svæðis - flj."/>
    <n v="6887041"/>
    <n v="5957.290465"/>
    <x v="9"/>
    <x v="0"/>
    <s v="Innanlands"/>
    <m/>
  </r>
  <r>
    <s v="Söludælur"/>
    <s v="Akureyrarflugvöllur"/>
    <n v="600"/>
    <x v="6"/>
    <s v="Norðurland eystra"/>
    <x v="4"/>
    <x v="2"/>
    <s v="Sala innan svæðis - flj."/>
    <n v="641391"/>
    <n v="519.52670999999998"/>
    <x v="3"/>
    <x v="1"/>
    <s v="Innanlands"/>
    <m/>
  </r>
  <r>
    <s v="Söludælur"/>
    <s v="Akureyri"/>
    <n v="600"/>
    <x v="6"/>
    <s v="Norðurland eystra"/>
    <x v="1"/>
    <x v="0"/>
    <s v="Sala innan svæðis - flj."/>
    <n v="259169"/>
    <n v="194.37674999999999"/>
    <x v="9"/>
    <x v="0"/>
    <s v="Innanlands"/>
    <m/>
  </r>
  <r>
    <s v="Söludælur"/>
    <s v="Akureyri"/>
    <n v="600"/>
    <x v="6"/>
    <s v="Norðurland eystra"/>
    <x v="7"/>
    <x v="3"/>
    <s v="Sala innan svæðis - flj."/>
    <n v="174208"/>
    <n v="150.68992"/>
    <x v="9"/>
    <x v="0"/>
    <s v="Innanlands"/>
    <m/>
  </r>
  <r>
    <s v="Söludælur"/>
    <s v="Akureyri"/>
    <n v="600"/>
    <x v="6"/>
    <s v="Norðurland eystra"/>
    <x v="1"/>
    <x v="0"/>
    <s v="Sala innan svæðis - flj."/>
    <n v="1176386"/>
    <n v="882.28949999999998"/>
    <x v="9"/>
    <x v="0"/>
    <s v="Innanlands"/>
    <m/>
  </r>
  <r>
    <s v="Söludælur"/>
    <s v="Akureyri"/>
    <n v="600"/>
    <x v="6"/>
    <s v="Norðurland eystra"/>
    <x v="2"/>
    <x v="0"/>
    <s v="Sala innan svæðis - flj."/>
    <n v="36256"/>
    <n v="27.192"/>
    <x v="9"/>
    <x v="0"/>
    <s v="Innanlands"/>
    <m/>
  </r>
  <r>
    <s v="Söludælur"/>
    <s v="Akureyri"/>
    <n v="600"/>
    <x v="6"/>
    <s v="Norðurland eystra"/>
    <x v="7"/>
    <x v="3"/>
    <s v="Sala innan svæðis - flj."/>
    <n v="2804244"/>
    <n v="2425.6710600000001"/>
    <x v="9"/>
    <x v="0"/>
    <s v="Innanlands"/>
    <m/>
  </r>
  <r>
    <s v="Söludælur"/>
    <s v="Akureyri"/>
    <n v="600"/>
    <x v="6"/>
    <s v="Norðurland eystra"/>
    <x v="1"/>
    <x v="0"/>
    <s v="Sala innan svæðis - flj."/>
    <n v="843758"/>
    <n v="632.81849999999997"/>
    <x v="9"/>
    <x v="0"/>
    <s v="Innanlands"/>
    <m/>
  </r>
  <r>
    <s v="Söludælur"/>
    <s v="Akureyri"/>
    <n v="600"/>
    <x v="6"/>
    <s v="Norðurland eystra"/>
    <x v="7"/>
    <x v="3"/>
    <s v="Sala innan svæðis - flj."/>
    <n v="436453"/>
    <n v="377.53184499999998"/>
    <x v="9"/>
    <x v="0"/>
    <s v="Innanlands"/>
    <m/>
  </r>
  <r>
    <s v="Söludælur"/>
    <s v="Akureyri"/>
    <n v="600"/>
    <x v="6"/>
    <s v="Norðurland eystra"/>
    <x v="1"/>
    <x v="0"/>
    <s v="Sala innan svæðis - flj."/>
    <n v="1076402"/>
    <n v="807.30150000000003"/>
    <x v="9"/>
    <x v="0"/>
    <s v="Innanlands"/>
    <m/>
  </r>
  <r>
    <s v="Söludælur"/>
    <s v="Akureyri"/>
    <n v="600"/>
    <x v="6"/>
    <s v="Norðurland eystra"/>
    <x v="7"/>
    <x v="3"/>
    <s v="Sala innan svæðis - flj."/>
    <n v="716410"/>
    <n v="619.69465000000002"/>
    <x v="9"/>
    <x v="0"/>
    <s v="Innanlands"/>
    <m/>
  </r>
  <r>
    <s v="Söludælur"/>
    <s v="Akureyri"/>
    <n v="600"/>
    <x v="6"/>
    <s v="Norðurland eystra"/>
    <x v="1"/>
    <x v="0"/>
    <s v="Sala innan svæðis - flj."/>
    <n v="3984"/>
    <n v="2.988"/>
    <x v="9"/>
    <x v="0"/>
    <s v="Innanlands"/>
    <m/>
  </r>
  <r>
    <s v="Söludælur"/>
    <s v="Akureyri"/>
    <n v="600"/>
    <x v="6"/>
    <s v="Norðurland eystra"/>
    <x v="7"/>
    <x v="3"/>
    <s v="Sala innan svæðis - flj."/>
    <n v="13001"/>
    <n v="11.245865"/>
    <x v="9"/>
    <x v="0"/>
    <s v="Innanlands"/>
    <m/>
  </r>
  <r>
    <s v="Söludælur"/>
    <s v="Akureyri"/>
    <n v="600"/>
    <x v="6"/>
    <s v="Norðurland eystra"/>
    <x v="6"/>
    <x v="3"/>
    <s v="Sala innan svæðis - flj."/>
    <n v="41952"/>
    <n v="36.28848"/>
    <x v="10"/>
    <x v="0"/>
    <s v="Innanlands"/>
    <m/>
  </r>
  <r>
    <s v="Söludælur"/>
    <s v="Akureyri"/>
    <n v="600"/>
    <x v="6"/>
    <s v="Norðurland eystra"/>
    <x v="6"/>
    <x v="3"/>
    <s v="Sala innan svæðis - flj."/>
    <n v="185300"/>
    <n v="160.28450000000001"/>
    <x v="10"/>
    <x v="0"/>
    <s v="Innanlands"/>
    <m/>
  </r>
  <r>
    <s v="Söludælur"/>
    <s v="Akureyri"/>
    <n v="600"/>
    <x v="6"/>
    <s v="Norðurland eystra"/>
    <x v="6"/>
    <x v="3"/>
    <s v="Sala innan svæðis - flj."/>
    <n v="140074"/>
    <n v="121.16400999999999"/>
    <x v="10"/>
    <x v="0"/>
    <s v="Innanlands"/>
    <m/>
  </r>
  <r>
    <s v="Söludælur"/>
    <s v="Akureyri"/>
    <n v="600"/>
    <x v="6"/>
    <s v="Norðurland eystra"/>
    <x v="1"/>
    <x v="0"/>
    <s v="Sala innan svæðis - flj."/>
    <n v="1249760"/>
    <n v="937.32"/>
    <x v="9"/>
    <x v="0"/>
    <s v="Innanlands"/>
    <m/>
  </r>
  <r>
    <s v="Söludælur"/>
    <s v="Akureyri"/>
    <n v="600"/>
    <x v="6"/>
    <s v="Norðurland eystra"/>
    <x v="7"/>
    <x v="3"/>
    <s v="Sala innan svæðis - flj."/>
    <n v="575116"/>
    <n v="497.47533999999996"/>
    <x v="9"/>
    <x v="0"/>
    <s v="Innanlands"/>
    <m/>
  </r>
  <r>
    <s v="Akureyri"/>
    <s v="Akureyri"/>
    <n v="600"/>
    <x v="6"/>
    <s v="Norðurland eystra"/>
    <x v="6"/>
    <x v="3"/>
    <s v="Sala innan svæðis - flj."/>
    <n v="2390098"/>
    <n v="2067.4347699999998"/>
    <x v="10"/>
    <x v="3"/>
    <s v="Innanlands"/>
    <m/>
  </r>
  <r>
    <s v="Akureyri"/>
    <s v="Akureyri"/>
    <n v="600"/>
    <x v="6"/>
    <s v="Norðurland eystra"/>
    <x v="1"/>
    <x v="0"/>
    <s v="Sala innan svæðis - flj."/>
    <n v="3561"/>
    <n v="2.67075"/>
    <x v="10"/>
    <x v="0"/>
    <s v="Innanlands"/>
    <m/>
  </r>
  <r>
    <s v="Akureyri"/>
    <s v="Akureyri"/>
    <n v="600"/>
    <x v="6"/>
    <s v="Norðurland eystra"/>
    <x v="7"/>
    <x v="3"/>
    <s v="Sala innan svæðis - flj."/>
    <n v="891223"/>
    <n v="770.90789500000005"/>
    <x v="10"/>
    <x v="0"/>
    <s v="Innanlands"/>
    <m/>
  </r>
  <r>
    <s v="Akureyri"/>
    <s v="Akureyri"/>
    <n v="600"/>
    <x v="6"/>
    <s v="Norðurland eystra"/>
    <x v="8"/>
    <x v="3"/>
    <s v="Sala innan svæðis - flj."/>
    <n v="40601"/>
    <n v="35.119864999999997"/>
    <x v="10"/>
    <x v="2"/>
    <s v="Innanlands"/>
    <m/>
  </r>
  <r>
    <s v="Akureyri"/>
    <s v="Akureyri"/>
    <n v="600"/>
    <x v="6"/>
    <s v="Norðurland eystra"/>
    <x v="12"/>
    <x v="4"/>
    <s v="Sala innan svæðis - flj."/>
    <n v="589643"/>
    <n v="513.57905300000004"/>
    <x v="10"/>
    <x v="2"/>
    <s v="Innanlands"/>
    <m/>
  </r>
  <r>
    <s v="Akureyri"/>
    <s v="Akureyri"/>
    <n v="600"/>
    <x v="6"/>
    <s v="Norðurland eystra"/>
    <x v="9"/>
    <x v="3"/>
    <s v="Sala innan svæðis - flj."/>
    <n v="5172730"/>
    <n v="4474.4114500000005"/>
    <x v="10"/>
    <x v="2"/>
    <s v="Innanlands"/>
    <m/>
  </r>
  <r>
    <s v="Akureyri"/>
    <s v="Akureyri"/>
    <n v="600"/>
    <x v="6"/>
    <s v="Norðurland eystra"/>
    <x v="10"/>
    <x v="3"/>
    <s v="Sala innan svæðis - flj."/>
    <n v="285420"/>
    <n v="246.88829999999999"/>
    <x v="10"/>
    <x v="2"/>
    <s v="Innanlands"/>
    <m/>
  </r>
  <r>
    <s v="Akureyri"/>
    <s v="Akureyri"/>
    <n v="600"/>
    <x v="6"/>
    <s v="Norðurland eystra"/>
    <x v="11"/>
    <x v="4"/>
    <s v="Sala innan svæðis - flj."/>
    <n v="2634420"/>
    <n v="2634.42"/>
    <x v="10"/>
    <x v="2"/>
    <s v="Innanlands"/>
    <m/>
  </r>
  <r>
    <s v="Akureyri"/>
    <s v="Akureyri"/>
    <n v="600"/>
    <x v="6"/>
    <s v="Norðurland eystra"/>
    <x v="6"/>
    <x v="3"/>
    <s v="Sala ekki flutningsjöfnuð"/>
    <n v="14289"/>
    <n v="12.359985"/>
    <x v="6"/>
    <x v="3"/>
    <s v="Millilanda"/>
    <m/>
  </r>
  <r>
    <s v="Akureyri"/>
    <s v="Akureyri"/>
    <n v="600"/>
    <x v="6"/>
    <s v="Norðurland eystra"/>
    <x v="9"/>
    <x v="3"/>
    <s v="Sala ekki flutningsjöfnuð"/>
    <n v="1145760"/>
    <n v="991.08240000000001"/>
    <x v="6"/>
    <x v="2"/>
    <s v="Millilanda"/>
    <m/>
  </r>
  <r>
    <s v="Akureyri"/>
    <s v="Akureyri"/>
    <n v="600"/>
    <x v="6"/>
    <s v="Norðurland eystra"/>
    <x v="10"/>
    <x v="3"/>
    <s v="Sala ekki flutningsjöfnuð"/>
    <n v="238"/>
    <n v="0.20587"/>
    <x v="6"/>
    <x v="2"/>
    <s v="Millilanda"/>
    <m/>
  </r>
  <r>
    <s v="Akureyri"/>
    <s v="Akureyri"/>
    <n v="600"/>
    <x v="6"/>
    <s v="Norðurland eystra"/>
    <x v="11"/>
    <x v="4"/>
    <s v="Sala ekki flutningsjöfnuð"/>
    <n v="1001858"/>
    <n v="1001.8579999999999"/>
    <x v="6"/>
    <x v="2"/>
    <s v="Millilanda"/>
    <m/>
  </r>
  <r>
    <s v="Söludælur"/>
    <s v="Akureyri"/>
    <n v="600"/>
    <x v="6"/>
    <s v="Norðurland eystra"/>
    <x v="1"/>
    <x v="0"/>
    <s v="Sala innan svæðis - flj."/>
    <n v="716845"/>
    <n v="537.63374999999996"/>
    <x v="10"/>
    <x v="0"/>
    <s v="Innanlands"/>
    <m/>
  </r>
  <r>
    <s v="Söludælur"/>
    <s v="Akureyri"/>
    <n v="600"/>
    <x v="6"/>
    <s v="Norðurland eystra"/>
    <x v="7"/>
    <x v="3"/>
    <s v="Sala innan svæðis - flj."/>
    <n v="385726"/>
    <n v="333.65298999999999"/>
    <x v="10"/>
    <x v="0"/>
    <s v="Innanlands"/>
    <m/>
  </r>
  <r>
    <s v="Söludælur"/>
    <s v="Akureyri"/>
    <n v="600"/>
    <x v="6"/>
    <s v="Norðurland eystra"/>
    <x v="5"/>
    <x v="2"/>
    <s v="Sala innan svæðis - flj."/>
    <n v="972"/>
    <n v="0.78732000000000002"/>
    <x v="3"/>
    <x v="1"/>
    <s v="Innanlands"/>
    <m/>
  </r>
  <r>
    <s v="Söludælur"/>
    <s v="Akureyrarflugvöllur"/>
    <n v="600"/>
    <x v="6"/>
    <s v="Norðurland eystra"/>
    <x v="3"/>
    <x v="1"/>
    <s v="Sala innan svæðis - flj."/>
    <n v="60819"/>
    <n v="44.337051000000002"/>
    <x v="5"/>
    <x v="1"/>
    <s v="Innanlands"/>
    <m/>
  </r>
  <r>
    <s v="Söludælur"/>
    <s v="Akureyrarflugvöllur"/>
    <n v="600"/>
    <x v="6"/>
    <s v="Norðurland eystra"/>
    <x v="4"/>
    <x v="2"/>
    <s v="Sala innan svæðis - flj."/>
    <n v="421445"/>
    <n v="341.37045000000001"/>
    <x v="5"/>
    <x v="1"/>
    <s v="Innanlands"/>
    <m/>
  </r>
  <r>
    <s v="Söludælur"/>
    <s v="Akureyri"/>
    <n v="600"/>
    <x v="6"/>
    <s v="Norðurland eystra"/>
    <x v="5"/>
    <x v="2"/>
    <s v="Sala innan svæðis - flj."/>
    <n v="810"/>
    <n v="0.65610000000000002"/>
    <x v="5"/>
    <x v="1"/>
    <s v="Innanlands"/>
    <m/>
  </r>
  <r>
    <s v="Söludælur"/>
    <s v="Akureyri"/>
    <n v="600"/>
    <x v="6"/>
    <s v="Norðurland eystra"/>
    <x v="1"/>
    <x v="0"/>
    <s v="Sala innan svæðis - flj."/>
    <n v="6175901"/>
    <n v="4631.9257500000003"/>
    <x v="10"/>
    <x v="0"/>
    <s v="Innanlands"/>
    <m/>
  </r>
  <r>
    <s v="Söludælur"/>
    <s v="Akureyri"/>
    <n v="600"/>
    <x v="6"/>
    <s v="Norðurland eystra"/>
    <x v="2"/>
    <x v="0"/>
    <s v="Sala innan svæðis - flj."/>
    <n v="7256"/>
    <n v="5.4420000000000002"/>
    <x v="10"/>
    <x v="0"/>
    <s v="Innanlands"/>
    <m/>
  </r>
  <r>
    <s v="Söludælur"/>
    <s v="Akureyri"/>
    <n v="600"/>
    <x v="6"/>
    <s v="Norðurland eystra"/>
    <x v="7"/>
    <x v="3"/>
    <s v="Sala innan svæðis - flj."/>
    <n v="6106529"/>
    <n v="5282.1475849999997"/>
    <x v="10"/>
    <x v="0"/>
    <s v="Innanlands"/>
    <m/>
  </r>
  <r>
    <s v="Söludælur"/>
    <s v="Akureyri"/>
    <n v="600"/>
    <x v="6"/>
    <s v="Norðurland eystra"/>
    <x v="1"/>
    <x v="0"/>
    <s v="Sala innan svæðis - flj."/>
    <n v="235442"/>
    <n v="176.58150000000001"/>
    <x v="10"/>
    <x v="0"/>
    <s v="Innanlands"/>
    <m/>
  </r>
  <r>
    <s v="Söludælur"/>
    <s v="Akureyri"/>
    <n v="600"/>
    <x v="6"/>
    <s v="Norðurland eystra"/>
    <x v="7"/>
    <x v="3"/>
    <s v="Sala innan svæðis - flj."/>
    <n v="151737"/>
    <n v="131.25250500000001"/>
    <x v="10"/>
    <x v="0"/>
    <s v="Innanlands"/>
    <m/>
  </r>
  <r>
    <s v="Söludælur"/>
    <s v="Akureyri"/>
    <n v="600"/>
    <x v="6"/>
    <s v="Norðurland eystra"/>
    <x v="1"/>
    <x v="0"/>
    <s v="Sala innan svæðis - flj."/>
    <n v="1119553"/>
    <n v="839.66475000000003"/>
    <x v="10"/>
    <x v="0"/>
    <s v="Innanlands"/>
    <m/>
  </r>
  <r>
    <s v="Söludælur"/>
    <s v="Akureyri"/>
    <n v="600"/>
    <x v="6"/>
    <s v="Norðurland eystra"/>
    <x v="2"/>
    <x v="0"/>
    <s v="Sala innan svæðis - flj."/>
    <n v="57674"/>
    <n v="43.255499999999998"/>
    <x v="10"/>
    <x v="0"/>
    <s v="Innanlands"/>
    <m/>
  </r>
  <r>
    <s v="Söludælur"/>
    <s v="Akureyri"/>
    <n v="600"/>
    <x v="6"/>
    <s v="Norðurland eystra"/>
    <x v="7"/>
    <x v="3"/>
    <s v="Sala innan svæðis - flj."/>
    <n v="2627414"/>
    <n v="2272.7131099999997"/>
    <x v="10"/>
    <x v="0"/>
    <s v="Innanlands"/>
    <m/>
  </r>
  <r>
    <s v="Söludælur"/>
    <s v="Akureyri"/>
    <n v="600"/>
    <x v="6"/>
    <s v="Norðurland eystra"/>
    <x v="1"/>
    <x v="0"/>
    <s v="Sala innan svæðis - flj."/>
    <n v="754633"/>
    <n v="565.97474999999997"/>
    <x v="10"/>
    <x v="0"/>
    <s v="Innanlands"/>
    <m/>
  </r>
  <r>
    <s v="Söludælur"/>
    <s v="Akureyri"/>
    <n v="600"/>
    <x v="6"/>
    <s v="Norðurland eystra"/>
    <x v="7"/>
    <x v="3"/>
    <s v="Sala innan svæðis - flj."/>
    <n v="322048"/>
    <n v="278.57152000000002"/>
    <x v="10"/>
    <x v="0"/>
    <s v="Innanlands"/>
    <m/>
  </r>
  <r>
    <s v="Söludælur"/>
    <s v="Akureyri"/>
    <n v="600"/>
    <x v="6"/>
    <s v="Norðurland eystra"/>
    <x v="1"/>
    <x v="0"/>
    <s v="Sala innan svæðis - flj."/>
    <n v="1057216"/>
    <n v="792.91200000000003"/>
    <x v="10"/>
    <x v="0"/>
    <s v="Innanlands"/>
    <m/>
  </r>
  <r>
    <s v="Söludælur"/>
    <s v="Akureyri"/>
    <n v="600"/>
    <x v="6"/>
    <s v="Norðurland eystra"/>
    <x v="7"/>
    <x v="3"/>
    <s v="Sala innan svæðis - flj."/>
    <n v="600118"/>
    <n v="519.10207000000003"/>
    <x v="10"/>
    <x v="0"/>
    <s v="Innanlands"/>
    <m/>
  </r>
  <r>
    <s v="Söludælur"/>
    <s v="Akureyri"/>
    <n v="600"/>
    <x v="6"/>
    <s v="Norðurland eystra"/>
    <x v="1"/>
    <x v="0"/>
    <s v="Sala innan svæðis - flj."/>
    <n v="2829"/>
    <n v="2.12175"/>
    <x v="10"/>
    <x v="0"/>
    <s v="Innanlands"/>
    <m/>
  </r>
  <r>
    <s v="Söludælur"/>
    <s v="Akureyri"/>
    <n v="600"/>
    <x v="6"/>
    <s v="Norðurland eystra"/>
    <x v="7"/>
    <x v="3"/>
    <s v="Sala innan svæðis - flj."/>
    <n v="11126"/>
    <n v="9.6239899999999992"/>
    <x v="10"/>
    <x v="0"/>
    <s v="Innanlands"/>
    <m/>
  </r>
  <r>
    <s v="Akureyri"/>
    <s v="Akureyri"/>
    <n v="600"/>
    <x v="6"/>
    <s v="Norðurland eystra"/>
    <x v="6"/>
    <x v="3"/>
    <s v="Sala innan svæðis - flj."/>
    <n v="3073969"/>
    <n v="2658.983185"/>
    <x v="9"/>
    <x v="3"/>
    <s v="Innanlands"/>
    <m/>
  </r>
  <r>
    <s v="Söludælur"/>
    <s v="Akureyri"/>
    <n v="600"/>
    <x v="6"/>
    <s v="Norðurland eystra"/>
    <x v="1"/>
    <x v="0"/>
    <s v="Sala innan svæðis - flj."/>
    <n v="1224946"/>
    <n v="918.70950000000005"/>
    <x v="10"/>
    <x v="0"/>
    <s v="Innanlands"/>
    <m/>
  </r>
  <r>
    <s v="Söludælur"/>
    <s v="Akureyri"/>
    <n v="600"/>
    <x v="6"/>
    <s v="Norðurland eystra"/>
    <x v="7"/>
    <x v="3"/>
    <s v="Sala innan svæðis - flj."/>
    <n v="513666"/>
    <n v="444.32108999999997"/>
    <x v="10"/>
    <x v="0"/>
    <s v="Innanlands"/>
    <m/>
  </r>
  <r>
    <s v="Akureyri"/>
    <s v="Akureyri"/>
    <n v="600"/>
    <x v="6"/>
    <s v="Norðurland eystra"/>
    <x v="1"/>
    <x v="0"/>
    <s v="Sala ekki flutningsjöfnuð"/>
    <n v="2613"/>
    <n v="1.9597500000000001"/>
    <x v="8"/>
    <x v="0"/>
    <s v="Millilanda"/>
    <m/>
  </r>
  <r>
    <s v="Akureyri"/>
    <s v="Akureyri"/>
    <n v="600"/>
    <x v="6"/>
    <s v="Norðurland eystra"/>
    <x v="1"/>
    <x v="0"/>
    <s v="Sala innan svæðis - flj."/>
    <n v="760"/>
    <n v="0.56999999999999995"/>
    <x v="8"/>
    <x v="0"/>
    <s v="Innanlands"/>
    <m/>
  </r>
  <r>
    <s v="Akureyri"/>
    <s v="Akureyri"/>
    <n v="600"/>
    <x v="6"/>
    <s v="Norðurland eystra"/>
    <x v="7"/>
    <x v="3"/>
    <s v="Sala innan svæðis - flj."/>
    <n v="835051"/>
    <n v="722.31911500000001"/>
    <x v="8"/>
    <x v="0"/>
    <s v="Innanlands"/>
    <m/>
  </r>
  <r>
    <s v="Akureyri"/>
    <s v="Akureyri"/>
    <n v="600"/>
    <x v="6"/>
    <s v="Norðurland eystra"/>
    <x v="8"/>
    <x v="3"/>
    <s v="Sala innan svæðis - flj."/>
    <n v="172939"/>
    <n v="149.59223499999999"/>
    <x v="8"/>
    <x v="2"/>
    <s v="Innanlands"/>
    <m/>
  </r>
  <r>
    <s v="Akureyri"/>
    <s v="Akureyri"/>
    <n v="600"/>
    <x v="6"/>
    <s v="Norðurland eystra"/>
    <x v="12"/>
    <x v="4"/>
    <s v="Sala innan svæðis - flj."/>
    <n v="342917"/>
    <n v="298.68070699999998"/>
    <x v="8"/>
    <x v="2"/>
    <s v="Innanlands"/>
    <m/>
  </r>
  <r>
    <s v="Akureyri"/>
    <s v="Akureyri"/>
    <n v="600"/>
    <x v="6"/>
    <s v="Norðurland eystra"/>
    <x v="9"/>
    <x v="3"/>
    <s v="Sala innan svæðis - flj."/>
    <n v="4792598"/>
    <n v="4145.5972700000002"/>
    <x v="8"/>
    <x v="2"/>
    <s v="Innanlands"/>
    <m/>
  </r>
  <r>
    <s v="Akureyri"/>
    <s v="Akureyri"/>
    <n v="600"/>
    <x v="6"/>
    <s v="Norðurland eystra"/>
    <x v="10"/>
    <x v="3"/>
    <s v="Sala innan svæðis - flj."/>
    <n v="225498"/>
    <n v="195.05577"/>
    <x v="8"/>
    <x v="2"/>
    <s v="Innanlands"/>
    <m/>
  </r>
  <r>
    <s v="Akureyri"/>
    <s v="Akureyri"/>
    <n v="600"/>
    <x v="6"/>
    <s v="Norðurland eystra"/>
    <x v="11"/>
    <x v="4"/>
    <s v="Sala innan svæðis - flj."/>
    <n v="2642486"/>
    <n v="2642.4859999999999"/>
    <x v="8"/>
    <x v="2"/>
    <s v="Innanlands"/>
    <m/>
  </r>
  <r>
    <s v="Dalvík"/>
    <s v="Akureyri"/>
    <n v="600"/>
    <x v="6"/>
    <s v="Norðurland eystra"/>
    <x v="10"/>
    <x v="3"/>
    <s v="Sala utan svæðis - flj."/>
    <n v="14509"/>
    <n v="12.550285000000001"/>
    <x v="8"/>
    <x v="2"/>
    <s v="Innanlands"/>
    <m/>
  </r>
  <r>
    <s v="Akureyri"/>
    <s v="Akureyri"/>
    <n v="600"/>
    <x v="6"/>
    <s v="Norðurland eystra"/>
    <x v="6"/>
    <x v="3"/>
    <s v="Sala ekki flutningsjöfnuð"/>
    <n v="3197"/>
    <n v="2.7654049999999999"/>
    <x v="8"/>
    <x v="3"/>
    <s v="Millilanda"/>
    <m/>
  </r>
  <r>
    <s v="Reykjavík"/>
    <s v="Akureyri"/>
    <n v="600"/>
    <x v="6"/>
    <s v="Norðurland eystra"/>
    <x v="7"/>
    <x v="3"/>
    <s v="Sala innan svæðis - flj."/>
    <n v="7856"/>
    <n v="6.7954399999999993"/>
    <x v="8"/>
    <x v="0"/>
    <s v="Innanlands"/>
    <m/>
  </r>
  <r>
    <s v="Reykjavík"/>
    <s v="Akureyri"/>
    <n v="600"/>
    <x v="6"/>
    <s v="Norðurland eystra"/>
    <x v="9"/>
    <x v="3"/>
    <s v="Sala innan svæðis - flj."/>
    <n v="68250"/>
    <n v="59.036250000000003"/>
    <x v="8"/>
    <x v="2"/>
    <s v="Innanlands"/>
    <m/>
  </r>
  <r>
    <s v="Akureyri"/>
    <s v="Akureyri"/>
    <n v="600"/>
    <x v="6"/>
    <s v="Norðurland eystra"/>
    <x v="7"/>
    <x v="3"/>
    <s v="Sala ekki flutningsjöfnuð"/>
    <n v="30"/>
    <n v="2.5950000000000001E-2"/>
    <x v="8"/>
    <x v="0"/>
    <s v="Millilanda"/>
    <m/>
  </r>
  <r>
    <s v="Akureyri"/>
    <s v="Akureyri"/>
    <n v="600"/>
    <x v="6"/>
    <s v="Norðurland eystra"/>
    <x v="9"/>
    <x v="3"/>
    <s v="Sala ekki flutningsjöfnuð"/>
    <n v="2311834"/>
    <n v="1999.73641"/>
    <x v="8"/>
    <x v="2"/>
    <s v="Millilanda"/>
    <m/>
  </r>
  <r>
    <s v="Akureyri"/>
    <s v="Akureyri"/>
    <n v="600"/>
    <x v="6"/>
    <s v="Norðurland eystra"/>
    <x v="11"/>
    <x v="4"/>
    <s v="Sala ekki flutningsjöfnuð"/>
    <n v="3160181"/>
    <n v="3160.181"/>
    <x v="8"/>
    <x v="2"/>
    <s v="Millilanda"/>
    <m/>
  </r>
  <r>
    <s v="Söludælur"/>
    <s v="Akureyri"/>
    <n v="600"/>
    <x v="6"/>
    <s v="Norðurland eystra"/>
    <x v="6"/>
    <x v="3"/>
    <s v="Sala innan svæðis - flj."/>
    <n v="42180"/>
    <n v="36.485699999999994"/>
    <x v="9"/>
    <x v="0"/>
    <s v="Innanlands"/>
    <m/>
  </r>
  <r>
    <s v="Söludælur"/>
    <s v="Akureyri"/>
    <n v="600"/>
    <x v="6"/>
    <s v="Norðurland eystra"/>
    <x v="6"/>
    <x v="3"/>
    <s v="Sala innan svæðis - flj."/>
    <n v="199540"/>
    <n v="172.60210000000001"/>
    <x v="9"/>
    <x v="0"/>
    <s v="Innanlands"/>
    <m/>
  </r>
  <r>
    <s v="Söludælur"/>
    <s v="Akureyri"/>
    <n v="600"/>
    <x v="6"/>
    <s v="Norðurland eystra"/>
    <x v="6"/>
    <x v="3"/>
    <s v="Sala innan svæðis - flj."/>
    <n v="168494"/>
    <n v="145.74731"/>
    <x v="9"/>
    <x v="0"/>
    <s v="Innanlands"/>
    <m/>
  </r>
  <r>
    <s v="Söludælur"/>
    <s v="Akureyri"/>
    <n v="600"/>
    <x v="6"/>
    <s v="Norðurland eystra"/>
    <x v="1"/>
    <x v="0"/>
    <s v="Sala innan svæðis - flj."/>
    <n v="668190"/>
    <n v="501.14249999999998"/>
    <x v="8"/>
    <x v="0"/>
    <s v="Innanlands"/>
    <m/>
  </r>
  <r>
    <s v="Söludælur"/>
    <s v="Akureyri"/>
    <n v="600"/>
    <x v="6"/>
    <s v="Norðurland eystra"/>
    <x v="7"/>
    <x v="3"/>
    <s v="Sala innan svæðis - flj."/>
    <n v="337535"/>
    <n v="291.96777500000002"/>
    <x v="8"/>
    <x v="0"/>
    <s v="Innanlands"/>
    <m/>
  </r>
  <r>
    <s v="Söludælur"/>
    <s v="Akureyri"/>
    <n v="600"/>
    <x v="6"/>
    <s v="Norðurland eystra"/>
    <x v="5"/>
    <x v="2"/>
    <s v="Sala innan svæðis - flj."/>
    <n v="324"/>
    <n v="0.26244000000000001"/>
    <x v="5"/>
    <x v="1"/>
    <s v="Innanlands"/>
    <m/>
  </r>
  <r>
    <s v="Söludælur"/>
    <s v="Akureyrarflugvöllur"/>
    <n v="600"/>
    <x v="6"/>
    <s v="Norðurland eystra"/>
    <x v="3"/>
    <x v="1"/>
    <s v="Sala innan svæðis - flj."/>
    <n v="62212"/>
    <n v="45.352547999999999"/>
    <x v="7"/>
    <x v="1"/>
    <s v="Innanlands"/>
    <m/>
  </r>
  <r>
    <s v="Söludælur"/>
    <s v="Akureyrarflugvöllur"/>
    <n v="600"/>
    <x v="6"/>
    <s v="Norðurland eystra"/>
    <x v="4"/>
    <x v="2"/>
    <s v="Sala innan svæðis - flj."/>
    <n v="503752"/>
    <n v="408.03912000000003"/>
    <x v="7"/>
    <x v="1"/>
    <s v="Innanlands"/>
    <m/>
  </r>
  <r>
    <s v="Söludælur"/>
    <s v="Akureyri"/>
    <n v="600"/>
    <x v="6"/>
    <s v="Norðurland eystra"/>
    <x v="5"/>
    <x v="2"/>
    <s v="Sala innan svæðis - flj."/>
    <n v="162"/>
    <n v="0.13122"/>
    <x v="7"/>
    <x v="1"/>
    <s v="Innanlands"/>
    <m/>
  </r>
  <r>
    <s v="Söludælur"/>
    <s v="Akureyri"/>
    <n v="600"/>
    <x v="6"/>
    <s v="Norðurland eystra"/>
    <x v="1"/>
    <x v="0"/>
    <s v="Sala innan svæðis - flj."/>
    <n v="6189678"/>
    <n v="4642.2584999999999"/>
    <x v="8"/>
    <x v="0"/>
    <s v="Innanlands"/>
    <m/>
  </r>
  <r>
    <s v="Söludælur"/>
    <s v="Akureyri"/>
    <n v="600"/>
    <x v="6"/>
    <s v="Norðurland eystra"/>
    <x v="2"/>
    <x v="0"/>
    <s v="Sala innan svæðis - flj."/>
    <n v="9437"/>
    <n v="7.07775"/>
    <x v="8"/>
    <x v="0"/>
    <s v="Innanlands"/>
    <m/>
  </r>
  <r>
    <s v="Söludælur"/>
    <s v="Akureyri"/>
    <n v="600"/>
    <x v="6"/>
    <s v="Norðurland eystra"/>
    <x v="7"/>
    <x v="3"/>
    <s v="Sala innan svæðis - flj."/>
    <n v="5884097"/>
    <n v="5089.7439050000003"/>
    <x v="8"/>
    <x v="0"/>
    <s v="Innanlands"/>
    <m/>
  </r>
  <r>
    <s v="Söludælur"/>
    <s v="Akureyri"/>
    <n v="600"/>
    <x v="6"/>
    <s v="Norðurland eystra"/>
    <x v="1"/>
    <x v="0"/>
    <s v="Sala innan svæðis - flj."/>
    <n v="238687"/>
    <n v="179.01525000000001"/>
    <x v="8"/>
    <x v="0"/>
    <s v="Innanlands"/>
    <m/>
  </r>
  <r>
    <s v="Söludælur"/>
    <s v="Akureyri"/>
    <n v="600"/>
    <x v="6"/>
    <s v="Norðurland eystra"/>
    <x v="7"/>
    <x v="3"/>
    <s v="Sala innan svæðis - flj."/>
    <n v="142041"/>
    <n v="122.865465"/>
    <x v="8"/>
    <x v="0"/>
    <s v="Innanlands"/>
    <m/>
  </r>
  <r>
    <s v="Söludælur"/>
    <s v="Akureyri"/>
    <n v="600"/>
    <x v="6"/>
    <s v="Norðurland eystra"/>
    <x v="1"/>
    <x v="0"/>
    <s v="Sala innan svæðis - flj."/>
    <n v="1051164"/>
    <n v="788.37300000000005"/>
    <x v="8"/>
    <x v="0"/>
    <s v="Innanlands"/>
    <m/>
  </r>
  <r>
    <s v="Söludælur"/>
    <s v="Akureyri"/>
    <n v="600"/>
    <x v="6"/>
    <s v="Norðurland eystra"/>
    <x v="2"/>
    <x v="0"/>
    <s v="Sala innan svæðis - flj."/>
    <n v="76877"/>
    <n v="57.65775"/>
    <x v="8"/>
    <x v="0"/>
    <s v="Innanlands"/>
    <m/>
  </r>
  <r>
    <s v="Söludælur"/>
    <s v="Akureyri"/>
    <n v="600"/>
    <x v="6"/>
    <s v="Norðurland eystra"/>
    <x v="7"/>
    <x v="3"/>
    <s v="Sala innan svæðis - flj."/>
    <n v="2214502"/>
    <n v="1915.54423"/>
    <x v="8"/>
    <x v="0"/>
    <s v="Innanlands"/>
    <m/>
  </r>
  <r>
    <s v="Söludælur"/>
    <s v="Akureyri"/>
    <n v="600"/>
    <x v="6"/>
    <s v="Norðurland eystra"/>
    <x v="1"/>
    <x v="0"/>
    <s v="Sala innan svæðis - flj."/>
    <n v="732713"/>
    <n v="549.53475000000003"/>
    <x v="8"/>
    <x v="0"/>
    <s v="Innanlands"/>
    <m/>
  </r>
  <r>
    <s v="Söludælur"/>
    <s v="Akureyri"/>
    <n v="600"/>
    <x v="6"/>
    <s v="Norðurland eystra"/>
    <x v="7"/>
    <x v="3"/>
    <s v="Sala innan svæðis - flj."/>
    <n v="277080"/>
    <n v="239.67420000000001"/>
    <x v="8"/>
    <x v="0"/>
    <s v="Innanlands"/>
    <m/>
  </r>
  <r>
    <s v="Söludælur"/>
    <s v="Akureyri"/>
    <n v="600"/>
    <x v="6"/>
    <s v="Norðurland eystra"/>
    <x v="1"/>
    <x v="0"/>
    <s v="Sala innan svæðis - flj."/>
    <n v="1055128"/>
    <n v="791.346"/>
    <x v="8"/>
    <x v="0"/>
    <s v="Innanlands"/>
    <m/>
  </r>
  <r>
    <s v="Söludælur"/>
    <s v="Akureyri"/>
    <n v="600"/>
    <x v="6"/>
    <s v="Norðurland eystra"/>
    <x v="7"/>
    <x v="3"/>
    <s v="Sala innan svæðis - flj."/>
    <n v="557836"/>
    <n v="482.52814000000001"/>
    <x v="8"/>
    <x v="0"/>
    <s v="Innanlands"/>
    <m/>
  </r>
  <r>
    <s v="Akureyri"/>
    <s v="Akureyri"/>
    <n v="600"/>
    <x v="6"/>
    <s v="Norðurland eystra"/>
    <x v="6"/>
    <x v="3"/>
    <s v="Sala innan svæðis - flj."/>
    <n v="3433554"/>
    <n v="2970.02421"/>
    <x v="7"/>
    <x v="3"/>
    <s v="Innanlands"/>
    <m/>
  </r>
  <r>
    <s v="Söludælur"/>
    <s v="Akureyri"/>
    <n v="600"/>
    <x v="6"/>
    <s v="Norðurland eystra"/>
    <x v="1"/>
    <x v="0"/>
    <s v="Sala innan svæðis - flj."/>
    <n v="2205"/>
    <n v="1.6537500000000001"/>
    <x v="8"/>
    <x v="0"/>
    <s v="Innanlands"/>
    <m/>
  </r>
  <r>
    <s v="Söludælur"/>
    <s v="Akureyri"/>
    <n v="600"/>
    <x v="6"/>
    <s v="Norðurland eystra"/>
    <x v="7"/>
    <x v="3"/>
    <s v="Sala innan svæðis - flj."/>
    <n v="8893"/>
    <n v="7.6924449999999993"/>
    <x v="8"/>
    <x v="0"/>
    <s v="Innanlands"/>
    <m/>
  </r>
  <r>
    <s v="Söludælur"/>
    <s v="Akureyri"/>
    <n v="600"/>
    <x v="6"/>
    <s v="Norðurland eystra"/>
    <x v="1"/>
    <x v="0"/>
    <s v="Sala innan svæðis - flj."/>
    <n v="1279613"/>
    <n v="959.70974999999999"/>
    <x v="8"/>
    <x v="0"/>
    <s v="Innanlands"/>
    <m/>
  </r>
  <r>
    <s v="Söludælur"/>
    <s v="Akureyri"/>
    <n v="600"/>
    <x v="6"/>
    <s v="Norðurland eystra"/>
    <x v="7"/>
    <x v="3"/>
    <s v="Sala innan svæðis - flj."/>
    <n v="518391"/>
    <n v="448.40821499999998"/>
    <x v="8"/>
    <x v="0"/>
    <s v="Innanlands"/>
    <m/>
  </r>
  <r>
    <s v="Akureyri"/>
    <s v="Akureyri"/>
    <n v="600"/>
    <x v="6"/>
    <s v="Norðurland eystra"/>
    <x v="1"/>
    <x v="0"/>
    <s v="Sala ekki flutningsjöfnuð"/>
    <n v="848"/>
    <n v="0.63600000000000001"/>
    <x v="6"/>
    <x v="0"/>
    <s v="Millilanda"/>
    <m/>
  </r>
  <r>
    <s v="Akureyri"/>
    <s v="Akureyri"/>
    <n v="600"/>
    <x v="6"/>
    <s v="Norðurland eystra"/>
    <x v="1"/>
    <x v="0"/>
    <s v="Sala innan svæðis - flj."/>
    <n v="309"/>
    <n v="0.23175000000000001"/>
    <x v="6"/>
    <x v="0"/>
    <s v="Innanlands"/>
    <m/>
  </r>
  <r>
    <s v="Söludælur"/>
    <s v="Akureyrarflugvöllur"/>
    <n v="600"/>
    <x v="6"/>
    <s v="Norðurland eystra"/>
    <x v="3"/>
    <x v="1"/>
    <s v="Sala innan svæðis - flj."/>
    <n v="50630"/>
    <n v="36.909269999999999"/>
    <x v="9"/>
    <x v="1"/>
    <s v="Innanlands"/>
    <m/>
  </r>
  <r>
    <s v="Söludælur"/>
    <s v="Akureyrarflugvöllur"/>
    <n v="600"/>
    <x v="6"/>
    <s v="Norðurland eystra"/>
    <x v="4"/>
    <x v="2"/>
    <s v="Sala innan svæðis - flj."/>
    <n v="422367"/>
    <n v="342.11727000000002"/>
    <x v="9"/>
    <x v="1"/>
    <s v="Innanlands"/>
    <m/>
  </r>
  <r>
    <s v="Akureyri"/>
    <s v="Akureyri"/>
    <n v="600"/>
    <x v="6"/>
    <s v="Norðurland eystra"/>
    <x v="7"/>
    <x v="3"/>
    <s v="Sala innan svæðis - flj."/>
    <n v="826290"/>
    <n v="714.74085000000002"/>
    <x v="6"/>
    <x v="0"/>
    <s v="Innanlands"/>
    <m/>
  </r>
  <r>
    <s v="Akureyri"/>
    <s v="Akureyri"/>
    <n v="600"/>
    <x v="6"/>
    <s v="Norðurland eystra"/>
    <x v="8"/>
    <x v="3"/>
    <s v="Sala innan svæðis - flj."/>
    <n v="40156"/>
    <n v="34.734940000000002"/>
    <x v="6"/>
    <x v="2"/>
    <s v="Innanlands"/>
    <m/>
  </r>
  <r>
    <s v="Akureyri"/>
    <s v="Akureyri"/>
    <n v="600"/>
    <x v="6"/>
    <s v="Norðurland eystra"/>
    <x v="12"/>
    <x v="4"/>
    <s v="Sala innan svæðis - flj."/>
    <n v="423931"/>
    <n v="369.24390099999999"/>
    <x v="6"/>
    <x v="2"/>
    <s v="Innanlands"/>
    <m/>
  </r>
  <r>
    <s v="Akureyri"/>
    <s v="Akureyri"/>
    <n v="600"/>
    <x v="6"/>
    <s v="Norðurland eystra"/>
    <x v="9"/>
    <x v="3"/>
    <s v="Sala innan svæðis - flj."/>
    <n v="4046841"/>
    <n v="3500.5174649999999"/>
    <x v="6"/>
    <x v="2"/>
    <s v="Innanlands"/>
    <m/>
  </r>
  <r>
    <s v="Akureyri"/>
    <s v="Akureyri"/>
    <n v="600"/>
    <x v="6"/>
    <s v="Norðurland eystra"/>
    <x v="10"/>
    <x v="3"/>
    <s v="Sala innan svæðis - flj."/>
    <n v="173403"/>
    <n v="149.993595"/>
    <x v="6"/>
    <x v="2"/>
    <s v="Innanlands"/>
    <m/>
  </r>
  <r>
    <s v="Akureyri"/>
    <s v="Akureyri"/>
    <n v="600"/>
    <x v="6"/>
    <s v="Norðurland eystra"/>
    <x v="11"/>
    <x v="4"/>
    <s v="Sala innan svæðis - flj."/>
    <n v="3035032"/>
    <n v="3035.0320000000002"/>
    <x v="6"/>
    <x v="2"/>
    <s v="Innanlands"/>
    <m/>
  </r>
  <r>
    <s v="Akureyri"/>
    <s v="Akureyri"/>
    <n v="600"/>
    <x v="6"/>
    <s v="Norðurland eystra"/>
    <x v="6"/>
    <x v="3"/>
    <s v="Sala ekki flutningsjöfnuð"/>
    <n v="272"/>
    <n v="0.23527999999999999"/>
    <x v="10"/>
    <x v="3"/>
    <s v="Millilanda"/>
    <m/>
  </r>
  <r>
    <s v="Akureyri"/>
    <s v="Akureyri"/>
    <n v="600"/>
    <x v="6"/>
    <s v="Norðurland eystra"/>
    <x v="8"/>
    <x v="3"/>
    <s v="Sala ekki flutningsjöfnuð"/>
    <n v="390994"/>
    <n v="338.20981"/>
    <x v="10"/>
    <x v="2"/>
    <s v="Millilanda"/>
    <m/>
  </r>
  <r>
    <s v="Akureyri"/>
    <s v="Akureyri"/>
    <n v="600"/>
    <x v="6"/>
    <s v="Norðurland eystra"/>
    <x v="12"/>
    <x v="4"/>
    <s v="Sala ekki flutningsjöfnuð"/>
    <n v="157351"/>
    <n v="137.05272099999999"/>
    <x v="10"/>
    <x v="2"/>
    <s v="Millilanda"/>
    <m/>
  </r>
  <r>
    <s v="Akureyri"/>
    <s v="Akureyri"/>
    <n v="600"/>
    <x v="6"/>
    <s v="Norðurland eystra"/>
    <x v="9"/>
    <x v="3"/>
    <s v="Sala ekki flutningsjöfnuð"/>
    <n v="2155777"/>
    <n v="1864.7471049999999"/>
    <x v="10"/>
    <x v="2"/>
    <s v="Millilanda"/>
    <m/>
  </r>
  <r>
    <s v="Akureyri"/>
    <s v="Akureyri"/>
    <n v="600"/>
    <x v="6"/>
    <s v="Norðurland eystra"/>
    <x v="11"/>
    <x v="4"/>
    <s v="Sala ekki flutningsjöfnuð"/>
    <n v="2455462"/>
    <n v="2455.462"/>
    <x v="10"/>
    <x v="2"/>
    <s v="Millilanda"/>
    <m/>
  </r>
  <r>
    <s v="Reykjavík"/>
    <s v="Akureyri"/>
    <n v="600"/>
    <x v="6"/>
    <s v="Norðurland eystra"/>
    <x v="1"/>
    <x v="0"/>
    <s v="Sala innan svæðis - flj."/>
    <n v="83933"/>
    <n v="62.949750000000002"/>
    <x v="6"/>
    <x v="0"/>
    <s v="Innanlands"/>
    <m/>
  </r>
  <r>
    <s v="Reykjavík"/>
    <s v="Akureyri"/>
    <n v="600"/>
    <x v="6"/>
    <s v="Norðurland eystra"/>
    <x v="7"/>
    <x v="3"/>
    <s v="Sala innan svæðis - flj."/>
    <n v="319516"/>
    <n v="276.38134000000002"/>
    <x v="6"/>
    <x v="0"/>
    <s v="Innanlands"/>
    <m/>
  </r>
  <r>
    <s v="Söludælur"/>
    <s v="Akureyri"/>
    <n v="600"/>
    <x v="6"/>
    <s v="Norðurland eystra"/>
    <x v="6"/>
    <x v="3"/>
    <s v="Sala innan svæðis - flj."/>
    <n v="40180"/>
    <n v="34.755699999999997"/>
    <x v="7"/>
    <x v="0"/>
    <s v="Innanlands"/>
    <m/>
  </r>
  <r>
    <s v="Söludælur"/>
    <s v="Akureyri"/>
    <n v="600"/>
    <x v="6"/>
    <s v="Norðurland eystra"/>
    <x v="6"/>
    <x v="3"/>
    <s v="Sala innan svæðis - flj."/>
    <n v="265150"/>
    <n v="229.35475"/>
    <x v="7"/>
    <x v="0"/>
    <s v="Innanlands"/>
    <m/>
  </r>
  <r>
    <s v="Söludælur"/>
    <s v="Akureyri"/>
    <n v="600"/>
    <x v="6"/>
    <s v="Norðurland eystra"/>
    <x v="6"/>
    <x v="3"/>
    <s v="Sala innan svæðis - flj."/>
    <n v="169338"/>
    <n v="146.47737000000001"/>
    <x v="7"/>
    <x v="0"/>
    <s v="Innanlands"/>
    <m/>
  </r>
  <r>
    <s v="Sauðárkrókur"/>
    <s v="Akureyri"/>
    <n v="600"/>
    <x v="6"/>
    <s v="Norðurland eystra"/>
    <x v="12"/>
    <x v="4"/>
    <s v="Sala utan svæðis - flj."/>
    <n v="128807"/>
    <n v="112.19089699999999"/>
    <x v="6"/>
    <x v="2"/>
    <s v="Innanlands"/>
    <m/>
  </r>
  <r>
    <s v="Akureyri"/>
    <s v="Akureyri"/>
    <n v="600"/>
    <x v="6"/>
    <s v="Norðurland eystra"/>
    <x v="6"/>
    <x v="3"/>
    <s v="Sala innan svæðis - flj."/>
    <n v="3637679"/>
    <n v="3146.5923349999998"/>
    <x v="5"/>
    <x v="3"/>
    <s v="Innanlands"/>
    <m/>
  </r>
  <r>
    <s v="Söludælur"/>
    <s v="Akureyri"/>
    <n v="600"/>
    <x v="6"/>
    <s v="Norðurland eystra"/>
    <x v="1"/>
    <x v="0"/>
    <s v="Sala innan svæðis - flj."/>
    <n v="637730"/>
    <n v="478.29750000000001"/>
    <x v="6"/>
    <x v="0"/>
    <s v="Innanlands"/>
    <m/>
  </r>
  <r>
    <s v="Söludælur"/>
    <s v="Akureyri"/>
    <n v="600"/>
    <x v="6"/>
    <s v="Norðurland eystra"/>
    <x v="7"/>
    <x v="3"/>
    <s v="Sala innan svæðis - flj."/>
    <n v="298483"/>
    <n v="258.18779499999999"/>
    <x v="6"/>
    <x v="0"/>
    <s v="Innanlands"/>
    <m/>
  </r>
  <r>
    <s v="Söludælur"/>
    <s v="Akureyri"/>
    <n v="600"/>
    <x v="6"/>
    <s v="Norðurland eystra"/>
    <x v="5"/>
    <x v="2"/>
    <s v="Sala innan svæðis - flj."/>
    <n v="324"/>
    <n v="0.26244000000000001"/>
    <x v="9"/>
    <x v="1"/>
    <s v="Innanlands"/>
    <m/>
  </r>
  <r>
    <s v="Söludælur"/>
    <s v="Akureyrarflugvöllur"/>
    <n v="600"/>
    <x v="6"/>
    <s v="Norðurland eystra"/>
    <x v="3"/>
    <x v="1"/>
    <s v="Sala innan svæðis - flj."/>
    <n v="54246"/>
    <n v="39.545334000000004"/>
    <x v="10"/>
    <x v="1"/>
    <s v="Innanlands"/>
    <m/>
  </r>
  <r>
    <s v="Söludælur"/>
    <s v="Akureyrarflugvöllur"/>
    <n v="600"/>
    <x v="6"/>
    <s v="Norðurland eystra"/>
    <x v="4"/>
    <x v="2"/>
    <s v="Sala innan svæðis - flj."/>
    <n v="394157"/>
    <n v="319.26717000000002"/>
    <x v="10"/>
    <x v="1"/>
    <s v="Innanlands"/>
    <m/>
  </r>
  <r>
    <s v="Söludælur"/>
    <s v="Akureyri"/>
    <n v="600"/>
    <x v="6"/>
    <s v="Norðurland eystra"/>
    <x v="1"/>
    <x v="0"/>
    <s v="Sala innan svæðis - flj."/>
    <n v="6370636"/>
    <n v="4777.9769999999999"/>
    <x v="6"/>
    <x v="0"/>
    <s v="Innanlands"/>
    <m/>
  </r>
  <r>
    <s v="Söludælur"/>
    <s v="Akureyri"/>
    <n v="600"/>
    <x v="6"/>
    <s v="Norðurland eystra"/>
    <x v="2"/>
    <x v="0"/>
    <s v="Sala innan svæðis - flj."/>
    <n v="16632"/>
    <n v="12.474"/>
    <x v="6"/>
    <x v="0"/>
    <s v="Innanlands"/>
    <m/>
  </r>
  <r>
    <s v="Söludælur"/>
    <s v="Akureyri"/>
    <n v="600"/>
    <x v="6"/>
    <s v="Norðurland eystra"/>
    <x v="7"/>
    <x v="3"/>
    <s v="Sala innan svæðis - flj."/>
    <n v="5360131"/>
    <n v="4636.5133150000001"/>
    <x v="6"/>
    <x v="0"/>
    <s v="Innanlands"/>
    <m/>
  </r>
  <r>
    <s v="Söludælur"/>
    <s v="Akureyri"/>
    <n v="600"/>
    <x v="6"/>
    <s v="Norðurland eystra"/>
    <x v="1"/>
    <x v="0"/>
    <s v="Sala innan svæðis - flj."/>
    <n v="253582"/>
    <n v="190.1865"/>
    <x v="6"/>
    <x v="0"/>
    <s v="Innanlands"/>
    <m/>
  </r>
  <r>
    <s v="Söludælur"/>
    <s v="Akureyri"/>
    <n v="600"/>
    <x v="6"/>
    <s v="Norðurland eystra"/>
    <x v="7"/>
    <x v="3"/>
    <s v="Sala innan svæðis - flj."/>
    <n v="130893"/>
    <n v="113.22244499999999"/>
    <x v="6"/>
    <x v="0"/>
    <s v="Innanlands"/>
    <m/>
  </r>
  <r>
    <s v="Söludælur"/>
    <s v="Akureyri"/>
    <n v="600"/>
    <x v="6"/>
    <s v="Norðurland eystra"/>
    <x v="1"/>
    <x v="0"/>
    <s v="Sala innan svæðis - flj."/>
    <n v="947301"/>
    <n v="710.47574999999995"/>
    <x v="6"/>
    <x v="0"/>
    <s v="Innanlands"/>
    <m/>
  </r>
  <r>
    <s v="Söludælur"/>
    <s v="Akureyri"/>
    <n v="600"/>
    <x v="6"/>
    <s v="Norðurland eystra"/>
    <x v="2"/>
    <x v="0"/>
    <s v="Sala innan svæðis - flj."/>
    <n v="82571"/>
    <n v="61.928249999999998"/>
    <x v="6"/>
    <x v="0"/>
    <s v="Innanlands"/>
    <m/>
  </r>
  <r>
    <s v="Söludælur"/>
    <s v="Akureyri"/>
    <n v="600"/>
    <x v="6"/>
    <s v="Norðurland eystra"/>
    <x v="7"/>
    <x v="3"/>
    <s v="Sala innan svæðis - flj."/>
    <n v="2011073"/>
    <n v="1739.5781449999999"/>
    <x v="6"/>
    <x v="0"/>
    <s v="Innanlands"/>
    <m/>
  </r>
  <r>
    <s v="Söludælur"/>
    <s v="Akureyri"/>
    <n v="600"/>
    <x v="6"/>
    <s v="Norðurland eystra"/>
    <x v="1"/>
    <x v="0"/>
    <s v="Sala innan svæðis - flj."/>
    <n v="744473"/>
    <n v="558.35474999999997"/>
    <x v="6"/>
    <x v="0"/>
    <s v="Innanlands"/>
    <m/>
  </r>
  <r>
    <s v="Söludælur"/>
    <s v="Akureyri"/>
    <n v="600"/>
    <x v="6"/>
    <s v="Norðurland eystra"/>
    <x v="7"/>
    <x v="3"/>
    <s v="Sala innan svæðis - flj."/>
    <n v="253141"/>
    <n v="218.96696499999999"/>
    <x v="6"/>
    <x v="0"/>
    <s v="Innanlands"/>
    <m/>
  </r>
  <r>
    <s v="Söludælur"/>
    <s v="Akureyri"/>
    <n v="600"/>
    <x v="6"/>
    <s v="Norðurland eystra"/>
    <x v="1"/>
    <x v="0"/>
    <s v="Sala innan svæðis - flj."/>
    <n v="1079148"/>
    <n v="809.36099999999999"/>
    <x v="6"/>
    <x v="0"/>
    <s v="Innanlands"/>
    <m/>
  </r>
  <r>
    <s v="Söludælur"/>
    <s v="Akureyri"/>
    <n v="600"/>
    <x v="6"/>
    <s v="Norðurland eystra"/>
    <x v="7"/>
    <x v="3"/>
    <s v="Sala innan svæðis - flj."/>
    <n v="516439"/>
    <n v="446.71973500000001"/>
    <x v="6"/>
    <x v="0"/>
    <s v="Innanlands"/>
    <m/>
  </r>
  <r>
    <s v="Söludælur"/>
    <s v="Akureyri"/>
    <n v="600"/>
    <x v="6"/>
    <s v="Norðurland eystra"/>
    <x v="1"/>
    <x v="0"/>
    <s v="Sala innan svæðis - flj."/>
    <n v="683"/>
    <n v="0.51224999999999998"/>
    <x v="6"/>
    <x v="0"/>
    <s v="Innanlands"/>
    <m/>
  </r>
  <r>
    <s v="Söludælur"/>
    <s v="Akureyri"/>
    <n v="600"/>
    <x v="6"/>
    <s v="Norðurland eystra"/>
    <x v="7"/>
    <x v="3"/>
    <s v="Sala innan svæðis - flj."/>
    <n v="2169"/>
    <n v="1.876185"/>
    <x v="6"/>
    <x v="0"/>
    <s v="Innanlands"/>
    <m/>
  </r>
  <r>
    <s v="Söludælur"/>
    <s v="Akureyri"/>
    <n v="600"/>
    <x v="6"/>
    <s v="Norðurland eystra"/>
    <x v="1"/>
    <x v="0"/>
    <s v="Sala innan svæðis - flj."/>
    <n v="1168123"/>
    <n v="876.09225000000004"/>
    <x v="6"/>
    <x v="0"/>
    <s v="Innanlands"/>
    <m/>
  </r>
  <r>
    <s v="Söludælur"/>
    <s v="Akureyri"/>
    <n v="600"/>
    <x v="6"/>
    <s v="Norðurland eystra"/>
    <x v="7"/>
    <x v="3"/>
    <s v="Sala innan svæðis - flj."/>
    <n v="441215"/>
    <n v="381.65097499999996"/>
    <x v="6"/>
    <x v="0"/>
    <s v="Innanlands"/>
    <m/>
  </r>
  <r>
    <s v="Reykjavík"/>
    <s v="Akureyri"/>
    <n v="600"/>
    <x v="6"/>
    <s v="Norðurland eystra"/>
    <x v="6"/>
    <x v="3"/>
    <s v="Sala utan svæðis - flj."/>
    <n v="5144"/>
    <n v="4.44956"/>
    <x v="5"/>
    <x v="3"/>
    <s v="Innanlands"/>
    <m/>
  </r>
  <r>
    <s v="Akureyri"/>
    <s v="Akureyri"/>
    <n v="600"/>
    <x v="6"/>
    <s v="Norðurland eystra"/>
    <x v="1"/>
    <x v="0"/>
    <s v="Sala ekki flutningsjöfnuð"/>
    <n v="453"/>
    <n v="0.33975"/>
    <x v="4"/>
    <x v="0"/>
    <s v="Millilanda"/>
    <m/>
  </r>
  <r>
    <s v="Akureyri"/>
    <s v="Akureyri"/>
    <n v="600"/>
    <x v="6"/>
    <s v="Norðurland eystra"/>
    <x v="1"/>
    <x v="0"/>
    <s v="Sala innan svæðis - flj."/>
    <n v="1580"/>
    <n v="1.1850000000000001"/>
    <x v="4"/>
    <x v="0"/>
    <s v="Innanlands"/>
    <m/>
  </r>
  <r>
    <s v="Akureyri"/>
    <s v="Akureyri"/>
    <n v="600"/>
    <x v="6"/>
    <s v="Norðurland eystra"/>
    <x v="1"/>
    <x v="0"/>
    <s v="Sala utan svæðis - flj."/>
    <n v="780"/>
    <n v="0.58499999999999996"/>
    <x v="4"/>
    <x v="0"/>
    <s v="Innanlands"/>
    <m/>
  </r>
  <r>
    <s v="Akureyri"/>
    <s v="Akureyri"/>
    <n v="600"/>
    <x v="6"/>
    <s v="Norðurland eystra"/>
    <x v="7"/>
    <x v="3"/>
    <s v="Sala innan svæðis - flj."/>
    <n v="972446"/>
    <n v="841.16579000000002"/>
    <x v="4"/>
    <x v="0"/>
    <s v="Innanlands"/>
    <m/>
  </r>
  <r>
    <s v="Akureyri"/>
    <s v="Akureyri"/>
    <n v="600"/>
    <x v="6"/>
    <s v="Norðurland eystra"/>
    <x v="8"/>
    <x v="3"/>
    <s v="Sala innan svæðis - flj."/>
    <n v="295102"/>
    <n v="255.26323000000002"/>
    <x v="4"/>
    <x v="2"/>
    <s v="Innanlands"/>
    <m/>
  </r>
  <r>
    <s v="Akureyri"/>
    <s v="Akureyri"/>
    <n v="600"/>
    <x v="6"/>
    <s v="Norðurland eystra"/>
    <x v="12"/>
    <x v="4"/>
    <s v="Sala innan svæðis - flj."/>
    <n v="416603"/>
    <n v="362.86121299999996"/>
    <x v="4"/>
    <x v="2"/>
    <s v="Innanlands"/>
    <m/>
  </r>
  <r>
    <s v="Akureyri"/>
    <s v="Akureyri"/>
    <n v="600"/>
    <x v="6"/>
    <s v="Norðurland eystra"/>
    <x v="9"/>
    <x v="3"/>
    <s v="Sala innan svæðis - flj."/>
    <n v="3771513"/>
    <n v="3262.358745"/>
    <x v="4"/>
    <x v="2"/>
    <s v="Innanlands"/>
    <m/>
  </r>
  <r>
    <s v="Akureyri"/>
    <s v="Akureyri"/>
    <n v="600"/>
    <x v="6"/>
    <s v="Norðurland eystra"/>
    <x v="10"/>
    <x v="3"/>
    <s v="Sala innan svæðis - flj."/>
    <n v="225632"/>
    <n v="195.17167999999998"/>
    <x v="4"/>
    <x v="2"/>
    <s v="Innanlands"/>
    <m/>
  </r>
  <r>
    <s v="Akureyri"/>
    <s v="Akureyri"/>
    <n v="600"/>
    <x v="6"/>
    <s v="Norðurland eystra"/>
    <x v="11"/>
    <x v="4"/>
    <s v="Sala innan svæðis - flj."/>
    <n v="3607855"/>
    <n v="3607.855"/>
    <x v="4"/>
    <x v="2"/>
    <s v="Innanlands"/>
    <m/>
  </r>
  <r>
    <s v="Akureyri"/>
    <s v="Akureyri"/>
    <n v="600"/>
    <x v="6"/>
    <s v="Norðurland eystra"/>
    <x v="12"/>
    <x v="4"/>
    <s v="Sala ekki flutningsjöfnuð"/>
    <n v="722186"/>
    <n v="629.0240060000001"/>
    <x v="9"/>
    <x v="2"/>
    <s v="Millilanda"/>
    <m/>
  </r>
  <r>
    <s v="Akureyri"/>
    <s v="Akureyri"/>
    <n v="600"/>
    <x v="6"/>
    <s v="Norðurland eystra"/>
    <x v="9"/>
    <x v="3"/>
    <s v="Sala ekki flutningsjöfnuð"/>
    <n v="2553461"/>
    <n v="2208.7437650000002"/>
    <x v="9"/>
    <x v="2"/>
    <s v="Millilanda"/>
    <m/>
  </r>
  <r>
    <s v="Reykjavík"/>
    <s v="Akureyri"/>
    <n v="600"/>
    <x v="6"/>
    <s v="Norðurland eystra"/>
    <x v="1"/>
    <x v="0"/>
    <s v="Sala innan svæðis - flj."/>
    <n v="82463"/>
    <n v="61.847250000000003"/>
    <x v="4"/>
    <x v="0"/>
    <s v="Innanlands"/>
    <m/>
  </r>
  <r>
    <s v="Reykjavík"/>
    <s v="Akureyri"/>
    <n v="600"/>
    <x v="6"/>
    <s v="Norðurland eystra"/>
    <x v="7"/>
    <x v="3"/>
    <s v="Sala innan svæðis - flj."/>
    <n v="39756"/>
    <n v="34.388940000000005"/>
    <x v="4"/>
    <x v="0"/>
    <s v="Innanlands"/>
    <m/>
  </r>
  <r>
    <s v="Reykjavík"/>
    <s v="Akureyri"/>
    <n v="600"/>
    <x v="6"/>
    <s v="Norðurland eystra"/>
    <x v="9"/>
    <x v="3"/>
    <s v="Sala utan svæðis - flj."/>
    <n v="11009"/>
    <n v="9.5227850000000007"/>
    <x v="4"/>
    <x v="2"/>
    <s v="Innanlands"/>
    <m/>
  </r>
  <r>
    <s v="Akureyri"/>
    <s v="Akureyri"/>
    <n v="600"/>
    <x v="6"/>
    <s v="Norðurland eystra"/>
    <x v="11"/>
    <x v="4"/>
    <s v="Sala ekki flutningsjöfnuð"/>
    <n v="1842150"/>
    <n v="1842.15"/>
    <x v="9"/>
    <x v="2"/>
    <s v="Millilanda"/>
    <m/>
  </r>
  <r>
    <s v="Söludælur"/>
    <s v="Akureyri"/>
    <n v="600"/>
    <x v="6"/>
    <s v="Norðurland eystra"/>
    <x v="6"/>
    <x v="3"/>
    <s v="Sala innan svæðis - flj."/>
    <n v="34605"/>
    <n v="29.933325"/>
    <x v="5"/>
    <x v="0"/>
    <s v="Innanlands"/>
    <m/>
  </r>
  <r>
    <s v="Söludælur"/>
    <s v="Akureyri"/>
    <n v="600"/>
    <x v="6"/>
    <s v="Norðurland eystra"/>
    <x v="6"/>
    <x v="3"/>
    <s v="Sala innan svæðis - flj."/>
    <n v="346597"/>
    <n v="299.80640499999998"/>
    <x v="5"/>
    <x v="0"/>
    <s v="Innanlands"/>
    <m/>
  </r>
  <r>
    <s v="Söludælur"/>
    <s v="Akureyri"/>
    <n v="600"/>
    <x v="6"/>
    <s v="Norðurland eystra"/>
    <x v="6"/>
    <x v="3"/>
    <s v="Sala innan svæðis - flj."/>
    <n v="181380"/>
    <n v="156.89370000000002"/>
    <x v="5"/>
    <x v="0"/>
    <s v="Innanlands"/>
    <m/>
  </r>
  <r>
    <s v="Söludælur"/>
    <s v="Akureyri"/>
    <n v="600"/>
    <x v="6"/>
    <s v="Norðurland eystra"/>
    <x v="6"/>
    <x v="3"/>
    <s v="Sala innan svæðis - flj."/>
    <n v="0"/>
    <n v="0"/>
    <x v="5"/>
    <x v="0"/>
    <s v="Innanlands"/>
    <m/>
  </r>
  <r>
    <s v="Söludælur"/>
    <s v="Akureyri"/>
    <n v="600"/>
    <x v="6"/>
    <s v="Norðurland eystra"/>
    <x v="1"/>
    <x v="0"/>
    <s v="Sala innan svæðis - flj."/>
    <n v="598985"/>
    <n v="449.23874999999998"/>
    <x v="4"/>
    <x v="0"/>
    <s v="Innanlands"/>
    <m/>
  </r>
  <r>
    <s v="Söludælur"/>
    <s v="Akureyri"/>
    <n v="600"/>
    <x v="6"/>
    <s v="Norðurland eystra"/>
    <x v="7"/>
    <x v="3"/>
    <s v="Sala innan svæðis - flj."/>
    <n v="258190"/>
    <n v="223.33435"/>
    <x v="4"/>
    <x v="0"/>
    <s v="Innanlands"/>
    <m/>
  </r>
  <r>
    <s v="Söludælur"/>
    <s v="Akureyrarflugvöllur"/>
    <n v="600"/>
    <x v="6"/>
    <s v="Norðurland eystra"/>
    <x v="3"/>
    <x v="1"/>
    <s v="Sala innan svæðis - flj."/>
    <n v="60110"/>
    <n v="43.820190000000004"/>
    <x v="8"/>
    <x v="1"/>
    <s v="Innanlands"/>
    <m/>
  </r>
  <r>
    <s v="Söludælur"/>
    <s v="Akureyrarflugvöllur"/>
    <n v="600"/>
    <x v="6"/>
    <s v="Norðurland eystra"/>
    <x v="4"/>
    <x v="2"/>
    <s v="Sala innan svæðis - flj."/>
    <n v="374821"/>
    <n v="303.60500999999999"/>
    <x v="8"/>
    <x v="1"/>
    <s v="Innanlands"/>
    <m/>
  </r>
  <r>
    <s v="Akureyri"/>
    <s v="Akureyri"/>
    <n v="600"/>
    <x v="6"/>
    <s v="Norðurland eystra"/>
    <x v="3"/>
    <x v="1"/>
    <s v="Sala innan svæðis - flj."/>
    <n v="64"/>
    <n v="4.6655999999999996E-2"/>
    <x v="6"/>
    <x v="1"/>
    <s v="Innanlands"/>
    <m/>
  </r>
  <r>
    <s v="Akureyri"/>
    <s v="Akureyri"/>
    <n v="600"/>
    <x v="6"/>
    <s v="Norðurland eystra"/>
    <x v="4"/>
    <x v="2"/>
    <s v="Sala innan svæðis - flj."/>
    <n v="-800"/>
    <n v="0"/>
    <x v="6"/>
    <x v="1"/>
    <s v="Innanlands"/>
    <m/>
  </r>
  <r>
    <s v="Söludælur"/>
    <s v="Akureyri"/>
    <n v="600"/>
    <x v="6"/>
    <s v="Norðurland eystra"/>
    <x v="1"/>
    <x v="0"/>
    <s v="Sala innan svæðis - flj."/>
    <n v="7606324"/>
    <n v="5704.7430000000004"/>
    <x v="4"/>
    <x v="0"/>
    <s v="Innanlands"/>
    <m/>
  </r>
  <r>
    <s v="Söludælur"/>
    <s v="Akureyri"/>
    <n v="600"/>
    <x v="6"/>
    <s v="Norðurland eystra"/>
    <x v="2"/>
    <x v="0"/>
    <s v="Sala innan svæðis - flj."/>
    <n v="9989"/>
    <n v="7.4917499999999997"/>
    <x v="4"/>
    <x v="0"/>
    <s v="Innanlands"/>
    <m/>
  </r>
  <r>
    <s v="Söludælur"/>
    <s v="Akureyri"/>
    <n v="600"/>
    <x v="6"/>
    <s v="Norðurland eystra"/>
    <x v="7"/>
    <x v="3"/>
    <s v="Sala innan svæðis - flj."/>
    <n v="5541141"/>
    <n v="4793.0869649999995"/>
    <x v="4"/>
    <x v="0"/>
    <s v="Innanlands"/>
    <m/>
  </r>
  <r>
    <s v="Söludælur"/>
    <s v="Akureyri"/>
    <n v="600"/>
    <x v="6"/>
    <s v="Norðurland eystra"/>
    <x v="10"/>
    <x v="3"/>
    <s v="Sala innan svæðis - flj."/>
    <n v="54"/>
    <n v="4.6710000000000002E-2"/>
    <x v="4"/>
    <x v="2"/>
    <s v="Innanlands"/>
    <m/>
  </r>
  <r>
    <s v="Söludælur"/>
    <s v="Akureyri"/>
    <n v="600"/>
    <x v="6"/>
    <s v="Norðurland eystra"/>
    <x v="1"/>
    <x v="0"/>
    <s v="Sala innan svæðis - flj."/>
    <n v="220093"/>
    <n v="165.06975"/>
    <x v="4"/>
    <x v="0"/>
    <s v="Innanlands"/>
    <m/>
  </r>
  <r>
    <s v="Söludælur"/>
    <s v="Akureyri"/>
    <n v="600"/>
    <x v="6"/>
    <s v="Norðurland eystra"/>
    <x v="7"/>
    <x v="3"/>
    <s v="Sala innan svæðis - flj."/>
    <n v="124899"/>
    <n v="108.03763499999999"/>
    <x v="4"/>
    <x v="0"/>
    <s v="Innanlands"/>
    <m/>
  </r>
  <r>
    <s v="Söludælur"/>
    <s v="Akureyri"/>
    <n v="600"/>
    <x v="6"/>
    <s v="Norðurland eystra"/>
    <x v="1"/>
    <x v="0"/>
    <s v="Sala innan svæðis - flj."/>
    <n v="859716"/>
    <n v="644.78700000000003"/>
    <x v="4"/>
    <x v="0"/>
    <s v="Innanlands"/>
    <m/>
  </r>
  <r>
    <s v="Söludælur"/>
    <s v="Akureyri"/>
    <n v="600"/>
    <x v="6"/>
    <s v="Norðurland eystra"/>
    <x v="2"/>
    <x v="0"/>
    <s v="Sala innan svæðis - flj."/>
    <n v="127365"/>
    <n v="95.523750000000007"/>
    <x v="4"/>
    <x v="0"/>
    <s v="Innanlands"/>
    <m/>
  </r>
  <r>
    <s v="Söludælur"/>
    <s v="Akureyri"/>
    <n v="600"/>
    <x v="6"/>
    <s v="Norðurland eystra"/>
    <x v="7"/>
    <x v="3"/>
    <s v="Sala innan svæðis - flj."/>
    <n v="1972642"/>
    <n v="1706.3353300000001"/>
    <x v="4"/>
    <x v="0"/>
    <s v="Innanlands"/>
    <m/>
  </r>
  <r>
    <s v="Söludælur"/>
    <s v="Akureyri"/>
    <n v="600"/>
    <x v="6"/>
    <s v="Norðurland eystra"/>
    <x v="1"/>
    <x v="0"/>
    <s v="Sala innan svæðis - flj."/>
    <n v="807706"/>
    <n v="605.77949999999998"/>
    <x v="4"/>
    <x v="0"/>
    <s v="Innanlands"/>
    <m/>
  </r>
  <r>
    <s v="Söludælur"/>
    <s v="Akureyri"/>
    <n v="600"/>
    <x v="6"/>
    <s v="Norðurland eystra"/>
    <x v="7"/>
    <x v="3"/>
    <s v="Sala innan svæðis - flj."/>
    <n v="265245"/>
    <n v="229.436925"/>
    <x v="4"/>
    <x v="0"/>
    <s v="Innanlands"/>
    <m/>
  </r>
  <r>
    <s v="Söludælur"/>
    <s v="Akureyri"/>
    <n v="600"/>
    <x v="6"/>
    <s v="Norðurland eystra"/>
    <x v="1"/>
    <x v="0"/>
    <s v="Sala innan svæðis - flj."/>
    <n v="1188430"/>
    <n v="891.32249999999999"/>
    <x v="4"/>
    <x v="0"/>
    <s v="Innanlands"/>
    <m/>
  </r>
  <r>
    <s v="Söludælur"/>
    <s v="Akureyri"/>
    <n v="600"/>
    <x v="6"/>
    <s v="Norðurland eystra"/>
    <x v="7"/>
    <x v="3"/>
    <s v="Sala innan svæðis - flj."/>
    <n v="520804"/>
    <n v="450.49546000000004"/>
    <x v="4"/>
    <x v="0"/>
    <s v="Innanlands"/>
    <m/>
  </r>
  <r>
    <s v="Akureyri"/>
    <s v="Akureyri"/>
    <n v="600"/>
    <x v="6"/>
    <s v="Norðurland eystra"/>
    <x v="6"/>
    <x v="3"/>
    <s v="Sala innan svæðis - flj."/>
    <n v="2888547"/>
    <n v="2498.5931549999996"/>
    <x v="3"/>
    <x v="3"/>
    <s v="Innanlands"/>
    <m/>
  </r>
  <r>
    <s v="Eskifjörður"/>
    <s v="Akureyri"/>
    <n v="600"/>
    <x v="6"/>
    <s v="Norðurland eystra"/>
    <x v="6"/>
    <x v="3"/>
    <s v="Sala utan svæðis - flj."/>
    <n v="136042"/>
    <n v="117.67633000000001"/>
    <x v="3"/>
    <x v="3"/>
    <s v="Innanlands"/>
    <m/>
  </r>
  <r>
    <s v="Akureyri"/>
    <s v="Akureyri"/>
    <n v="600"/>
    <x v="6"/>
    <s v="Norðurland eystra"/>
    <x v="1"/>
    <x v="0"/>
    <s v="Sala innan svæðis - flj."/>
    <n v="2865"/>
    <n v="2.1487500000000002"/>
    <x v="2"/>
    <x v="0"/>
    <s v="Innanlands"/>
    <m/>
  </r>
  <r>
    <s v="Söludælur"/>
    <s v="Akureyrarflugvöllur"/>
    <n v="600"/>
    <x v="6"/>
    <s v="Norðurland eystra"/>
    <x v="3"/>
    <x v="1"/>
    <s v="Sala innan svæðis - flj."/>
    <n v="51153"/>
    <n v="37.290536999999993"/>
    <x v="6"/>
    <x v="1"/>
    <s v="Innanlands"/>
    <m/>
  </r>
  <r>
    <s v="Akureyri"/>
    <s v="Akureyri"/>
    <n v="600"/>
    <x v="6"/>
    <s v="Norðurland eystra"/>
    <x v="7"/>
    <x v="3"/>
    <s v="Sala innan svæðis - flj."/>
    <n v="1117632"/>
    <n v="966.75167999999996"/>
    <x v="2"/>
    <x v="0"/>
    <s v="Innanlands"/>
    <m/>
  </r>
  <r>
    <s v="Akureyri"/>
    <s v="Akureyri"/>
    <n v="600"/>
    <x v="6"/>
    <s v="Norðurland eystra"/>
    <x v="8"/>
    <x v="3"/>
    <s v="Sala innan svæðis - flj."/>
    <n v="998121"/>
    <n v="863.37466500000005"/>
    <x v="2"/>
    <x v="2"/>
    <s v="Innanlands"/>
    <m/>
  </r>
  <r>
    <s v="Akureyri"/>
    <s v="Akureyri"/>
    <n v="600"/>
    <x v="6"/>
    <s v="Norðurland eystra"/>
    <x v="12"/>
    <x v="4"/>
    <s v="Sala innan svæðis - flj."/>
    <n v="898341"/>
    <n v="782.4550109999999"/>
    <x v="2"/>
    <x v="2"/>
    <s v="Innanlands"/>
    <m/>
  </r>
  <r>
    <s v="Akureyri"/>
    <s v="Akureyri"/>
    <n v="600"/>
    <x v="6"/>
    <s v="Norðurland eystra"/>
    <x v="9"/>
    <x v="3"/>
    <s v="Sala innan svæðis - flj."/>
    <n v="3348619"/>
    <n v="2896.5554350000002"/>
    <x v="2"/>
    <x v="2"/>
    <s v="Innanlands"/>
    <m/>
  </r>
  <r>
    <s v="Akureyri"/>
    <s v="Akureyri"/>
    <n v="600"/>
    <x v="6"/>
    <s v="Norðurland eystra"/>
    <x v="10"/>
    <x v="3"/>
    <s v="Sala innan svæðis - flj."/>
    <n v="372357"/>
    <n v="322.08880499999998"/>
    <x v="2"/>
    <x v="2"/>
    <s v="Innanlands"/>
    <m/>
  </r>
  <r>
    <s v="Akureyri"/>
    <s v="Akureyri"/>
    <n v="600"/>
    <x v="6"/>
    <s v="Norðurland eystra"/>
    <x v="11"/>
    <x v="4"/>
    <s v="Sala innan svæðis - flj."/>
    <n v="3899280"/>
    <n v="3899.28"/>
    <x v="2"/>
    <x v="2"/>
    <s v="Innanlands"/>
    <m/>
  </r>
  <r>
    <s v="Reykjavík"/>
    <s v="Akureyri"/>
    <n v="600"/>
    <x v="6"/>
    <s v="Norðurland eystra"/>
    <x v="6"/>
    <x v="3"/>
    <s v="Sala utan svæðis - flj."/>
    <n v="36067"/>
    <n v="31.197954999999997"/>
    <x v="3"/>
    <x v="3"/>
    <s v="Innanlands"/>
    <m/>
  </r>
  <r>
    <s v="Akureyri"/>
    <s v="Akureyri"/>
    <n v="600"/>
    <x v="6"/>
    <s v="Norðurland eystra"/>
    <x v="6"/>
    <x v="3"/>
    <s v="Sala ekki flutningsjöfnuð"/>
    <n v="99996"/>
    <n v="86.496539999999996"/>
    <x v="9"/>
    <x v="3"/>
    <s v="Millilanda"/>
    <m/>
  </r>
  <r>
    <s v="Akureyri"/>
    <s v="Akureyri"/>
    <n v="600"/>
    <x v="6"/>
    <s v="Norðurland eystra"/>
    <x v="9"/>
    <x v="3"/>
    <s v="Sala ekki flutningsjöfnuð"/>
    <n v="3237359"/>
    <n v="2800.3155350000002"/>
    <x v="7"/>
    <x v="2"/>
    <s v="Millilanda"/>
    <m/>
  </r>
  <r>
    <s v="Akureyri"/>
    <s v="Akureyri"/>
    <n v="600"/>
    <x v="6"/>
    <s v="Norðurland eystra"/>
    <x v="11"/>
    <x v="4"/>
    <s v="Sala ekki flutningsjöfnuð"/>
    <n v="2641286"/>
    <n v="2641.2860000000001"/>
    <x v="7"/>
    <x v="2"/>
    <s v="Millilanda"/>
    <m/>
  </r>
  <r>
    <s v="Reykjavík"/>
    <s v="Akureyri"/>
    <n v="600"/>
    <x v="6"/>
    <s v="Norðurland eystra"/>
    <x v="7"/>
    <x v="3"/>
    <s v="Sala innan svæðis - flj."/>
    <n v="0"/>
    <n v="0"/>
    <x v="2"/>
    <x v="0"/>
    <s v="Innanlands"/>
    <m/>
  </r>
  <r>
    <s v="Söludælur"/>
    <s v="Akureyri"/>
    <n v="600"/>
    <x v="6"/>
    <s v="Norðurland eystra"/>
    <x v="6"/>
    <x v="3"/>
    <s v="Sala innan svæðis - flj."/>
    <n v="26220"/>
    <n v="22.680299999999999"/>
    <x v="3"/>
    <x v="0"/>
    <s v="Innanlands"/>
    <m/>
  </r>
  <r>
    <s v="Söludælur"/>
    <s v="Akureyri"/>
    <n v="600"/>
    <x v="6"/>
    <s v="Norðurland eystra"/>
    <x v="6"/>
    <x v="3"/>
    <s v="Sala innan svæðis - flj."/>
    <n v="487662"/>
    <n v="421.82763"/>
    <x v="3"/>
    <x v="0"/>
    <s v="Innanlands"/>
    <m/>
  </r>
  <r>
    <s v="Söludælur"/>
    <s v="Akureyri"/>
    <n v="600"/>
    <x v="6"/>
    <s v="Norðurland eystra"/>
    <x v="6"/>
    <x v="3"/>
    <s v="Sala innan svæðis - flj."/>
    <n v="167138"/>
    <n v="144.57436999999999"/>
    <x v="3"/>
    <x v="0"/>
    <s v="Innanlands"/>
    <m/>
  </r>
  <r>
    <s v="Söludælur"/>
    <s v="Akureyri"/>
    <n v="600"/>
    <x v="6"/>
    <s v="Norðurland eystra"/>
    <x v="1"/>
    <x v="0"/>
    <s v="Sala innan svæðis - flj."/>
    <n v="628830"/>
    <n v="471.6225"/>
    <x v="2"/>
    <x v="0"/>
    <s v="Innanlands"/>
    <m/>
  </r>
  <r>
    <s v="Söludælur"/>
    <s v="Akureyri"/>
    <n v="600"/>
    <x v="6"/>
    <s v="Norðurland eystra"/>
    <x v="7"/>
    <x v="3"/>
    <s v="Sala innan svæðis - flj."/>
    <n v="249011"/>
    <n v="215.39451499999998"/>
    <x v="2"/>
    <x v="0"/>
    <s v="Innanlands"/>
    <m/>
  </r>
  <r>
    <s v="Söludælur"/>
    <s v="Akureyrarflugvöllur"/>
    <n v="600"/>
    <x v="6"/>
    <s v="Norðurland eystra"/>
    <x v="4"/>
    <x v="2"/>
    <s v="Sala innan svæðis - flj."/>
    <n v="352704"/>
    <n v="285.69024000000002"/>
    <x v="6"/>
    <x v="1"/>
    <s v="Innanlands"/>
    <m/>
  </r>
  <r>
    <s v="Söludælur"/>
    <s v="Akureyrarflugvöllur"/>
    <n v="600"/>
    <x v="6"/>
    <s v="Norðurland eystra"/>
    <x v="3"/>
    <x v="1"/>
    <s v="Sala innan svæðis - flj."/>
    <n v="54589"/>
    <n v="39.795380999999999"/>
    <x v="4"/>
    <x v="1"/>
    <s v="Innanlands"/>
    <m/>
  </r>
  <r>
    <s v="Söludælur"/>
    <s v="Akureyrarflugvöllur"/>
    <n v="600"/>
    <x v="6"/>
    <s v="Norðurland eystra"/>
    <x v="4"/>
    <x v="2"/>
    <s v="Sala innan svæðis - flj."/>
    <n v="354751"/>
    <n v="287.34830999999997"/>
    <x v="4"/>
    <x v="1"/>
    <s v="Innanlands"/>
    <m/>
  </r>
  <r>
    <s v="Akureyri"/>
    <s v="Akureyri"/>
    <n v="600"/>
    <x v="6"/>
    <s v="Norðurland eystra"/>
    <x v="4"/>
    <x v="2"/>
    <s v="Sala innan svæðis - flj."/>
    <n v="268947"/>
    <n v="217.84707"/>
    <x v="2"/>
    <x v="1"/>
    <s v="Innanlands"/>
    <m/>
  </r>
  <r>
    <s v="Söludælur"/>
    <s v="Akureyri"/>
    <n v="600"/>
    <x v="6"/>
    <s v="Norðurland eystra"/>
    <x v="1"/>
    <x v="0"/>
    <s v="Sala innan svæðis - flj."/>
    <n v="8216960"/>
    <n v="6162.72"/>
    <x v="2"/>
    <x v="0"/>
    <s v="Innanlands"/>
    <m/>
  </r>
  <r>
    <s v="Söludælur"/>
    <s v="Akureyri"/>
    <n v="600"/>
    <x v="6"/>
    <s v="Norðurland eystra"/>
    <x v="2"/>
    <x v="0"/>
    <s v="Sala innan svæðis - flj."/>
    <n v="13871"/>
    <n v="10.40325"/>
    <x v="2"/>
    <x v="0"/>
    <s v="Innanlands"/>
    <m/>
  </r>
  <r>
    <s v="Söludælur"/>
    <s v="Akureyri"/>
    <n v="600"/>
    <x v="6"/>
    <s v="Norðurland eystra"/>
    <x v="7"/>
    <x v="3"/>
    <s v="Sala innan svæðis - flj."/>
    <n v="5410409"/>
    <n v="4680.0037849999999"/>
    <x v="2"/>
    <x v="0"/>
    <s v="Innanlands"/>
    <m/>
  </r>
  <r>
    <s v="Söludælur"/>
    <s v="Akureyri"/>
    <n v="600"/>
    <x v="6"/>
    <s v="Norðurland eystra"/>
    <x v="10"/>
    <x v="3"/>
    <s v="Sala innan svæðis - flj."/>
    <n v="228"/>
    <n v="0.19722000000000001"/>
    <x v="2"/>
    <x v="2"/>
    <s v="Innanlands"/>
    <m/>
  </r>
  <r>
    <s v="Söludælur"/>
    <s v="Akureyri"/>
    <n v="600"/>
    <x v="6"/>
    <s v="Norðurland eystra"/>
    <x v="1"/>
    <x v="0"/>
    <s v="Sala innan svæðis - flj."/>
    <n v="172633"/>
    <n v="129.47475"/>
    <x v="2"/>
    <x v="0"/>
    <s v="Innanlands"/>
    <m/>
  </r>
  <r>
    <s v="Söludælur"/>
    <s v="Akureyri"/>
    <n v="600"/>
    <x v="6"/>
    <s v="Norðurland eystra"/>
    <x v="7"/>
    <x v="3"/>
    <s v="Sala innan svæðis - flj."/>
    <n v="111909"/>
    <n v="96.801285000000007"/>
    <x v="2"/>
    <x v="0"/>
    <s v="Innanlands"/>
    <m/>
  </r>
  <r>
    <s v="Söludælur"/>
    <s v="Akureyri"/>
    <n v="600"/>
    <x v="6"/>
    <s v="Norðurland eystra"/>
    <x v="1"/>
    <x v="0"/>
    <s v="Sala innan svæðis - flj."/>
    <n v="844067"/>
    <n v="633.05025000000001"/>
    <x v="2"/>
    <x v="0"/>
    <s v="Innanlands"/>
    <m/>
  </r>
  <r>
    <s v="Söludælur"/>
    <s v="Akureyri"/>
    <n v="600"/>
    <x v="6"/>
    <s v="Norðurland eystra"/>
    <x v="2"/>
    <x v="0"/>
    <s v="Sala innan svæðis - flj."/>
    <n v="151426"/>
    <n v="113.56950000000001"/>
    <x v="2"/>
    <x v="0"/>
    <s v="Innanlands"/>
    <m/>
  </r>
  <r>
    <s v="Söludælur"/>
    <s v="Akureyri"/>
    <n v="600"/>
    <x v="6"/>
    <s v="Norðurland eystra"/>
    <x v="7"/>
    <x v="3"/>
    <s v="Sala innan svæðis - flj."/>
    <n v="1987456"/>
    <n v="1719.1494399999999"/>
    <x v="2"/>
    <x v="0"/>
    <s v="Innanlands"/>
    <m/>
  </r>
  <r>
    <s v="Söludælur"/>
    <s v="Akureyri"/>
    <n v="600"/>
    <x v="6"/>
    <s v="Norðurland eystra"/>
    <x v="1"/>
    <x v="0"/>
    <s v="Sala innan svæðis - flj."/>
    <n v="857156"/>
    <n v="642.86699999999996"/>
    <x v="2"/>
    <x v="0"/>
    <s v="Innanlands"/>
    <m/>
  </r>
  <r>
    <s v="Söludælur"/>
    <s v="Akureyri"/>
    <n v="600"/>
    <x v="6"/>
    <s v="Norðurland eystra"/>
    <x v="7"/>
    <x v="3"/>
    <s v="Sala innan svæðis - flj."/>
    <n v="261593"/>
    <n v="226.27794500000002"/>
    <x v="2"/>
    <x v="0"/>
    <s v="Innanlands"/>
    <m/>
  </r>
  <r>
    <s v="Söludælur"/>
    <s v="Akureyri"/>
    <n v="600"/>
    <x v="6"/>
    <s v="Norðurland eystra"/>
    <x v="1"/>
    <x v="0"/>
    <s v="Sala innan svæðis - flj."/>
    <n v="1324873"/>
    <n v="993.65475000000004"/>
    <x v="2"/>
    <x v="0"/>
    <s v="Innanlands"/>
    <m/>
  </r>
  <r>
    <s v="Söludælur"/>
    <s v="Akureyri"/>
    <n v="600"/>
    <x v="6"/>
    <s v="Norðurland eystra"/>
    <x v="7"/>
    <x v="3"/>
    <s v="Sala innan svæðis - flj."/>
    <n v="421369"/>
    <n v="364.48418500000002"/>
    <x v="2"/>
    <x v="0"/>
    <s v="Innanlands"/>
    <m/>
  </r>
  <r>
    <s v="Akureyri"/>
    <s v="Akureyri"/>
    <n v="600"/>
    <x v="6"/>
    <s v="Norðurland eystra"/>
    <x v="6"/>
    <x v="3"/>
    <s v="Sala innan svæðis - flj."/>
    <n v="2764720"/>
    <n v="2391.4827999999998"/>
    <x v="0"/>
    <x v="3"/>
    <s v="Innanlands"/>
    <m/>
  </r>
  <r>
    <s v="Akureyri"/>
    <s v="Akureyri"/>
    <n v="600"/>
    <x v="6"/>
    <s v="Norðurland eystra"/>
    <x v="1"/>
    <x v="0"/>
    <s v="Sala ekki flutningsjöfnuð"/>
    <n v="244"/>
    <n v="0.183"/>
    <x v="1"/>
    <x v="0"/>
    <s v="Millilanda"/>
    <m/>
  </r>
  <r>
    <s v="Akureyri"/>
    <s v="Akureyri"/>
    <n v="600"/>
    <x v="6"/>
    <s v="Norðurland eystra"/>
    <x v="1"/>
    <x v="0"/>
    <s v="Sala innan svæðis - flj."/>
    <n v="382338"/>
    <n v="286.75349999999997"/>
    <x v="1"/>
    <x v="0"/>
    <s v="Innanlands"/>
    <m/>
  </r>
  <r>
    <s v="Akureyri"/>
    <s v="Akureyri"/>
    <n v="600"/>
    <x v="6"/>
    <s v="Norðurland eystra"/>
    <x v="2"/>
    <x v="0"/>
    <s v="Sala innan svæðis - flj."/>
    <n v="1437"/>
    <n v="1.07775"/>
    <x v="1"/>
    <x v="0"/>
    <s v="Innanlands"/>
    <m/>
  </r>
  <r>
    <s v="Söludælur"/>
    <s v="Akureyrarflugvöllur"/>
    <n v="600"/>
    <x v="6"/>
    <s v="Norðurland eystra"/>
    <x v="3"/>
    <x v="1"/>
    <s v="Sala innan svæðis - flj."/>
    <n v="57401"/>
    <n v="41.845329"/>
    <x v="2"/>
    <x v="1"/>
    <s v="Innanlands"/>
    <m/>
  </r>
  <r>
    <s v="Akureyri"/>
    <s v="Akureyri"/>
    <n v="600"/>
    <x v="6"/>
    <s v="Norðurland eystra"/>
    <x v="7"/>
    <x v="3"/>
    <s v="Sala innan svæðis - flj."/>
    <n v="3428413"/>
    <n v="2965.5772449999999"/>
    <x v="1"/>
    <x v="0"/>
    <s v="Innanlands"/>
    <m/>
  </r>
  <r>
    <s v="Akureyri"/>
    <s v="Akureyri"/>
    <n v="600"/>
    <x v="6"/>
    <s v="Norðurland eystra"/>
    <x v="8"/>
    <x v="3"/>
    <s v="Sala innan svæðis - flj."/>
    <n v="2562200"/>
    <n v="2216.3029999999999"/>
    <x v="1"/>
    <x v="2"/>
    <s v="Innanlands"/>
    <m/>
  </r>
  <r>
    <s v="Akureyri"/>
    <s v="Akureyri"/>
    <n v="600"/>
    <x v="6"/>
    <s v="Norðurland eystra"/>
    <x v="12"/>
    <x v="4"/>
    <s v="Sala innan svæðis - flj."/>
    <n v="206660"/>
    <n v="180.00085999999999"/>
    <x v="1"/>
    <x v="2"/>
    <s v="Innanlands"/>
    <m/>
  </r>
  <r>
    <s v="Akureyri"/>
    <s v="Akureyri"/>
    <n v="600"/>
    <x v="6"/>
    <s v="Norðurland eystra"/>
    <x v="8"/>
    <x v="3"/>
    <s v="Sala ekki flutningsjöfnuð"/>
    <n v="199995"/>
    <n v="172.99567499999998"/>
    <x v="5"/>
    <x v="2"/>
    <s v="Millilanda"/>
    <m/>
  </r>
  <r>
    <s v="Akureyri"/>
    <s v="Akureyri"/>
    <n v="600"/>
    <x v="6"/>
    <s v="Norðurland eystra"/>
    <x v="9"/>
    <x v="3"/>
    <s v="Sala innan svæðis - flj."/>
    <n v="3742904"/>
    <n v="3237.6119600000002"/>
    <x v="1"/>
    <x v="2"/>
    <s v="Innanlands"/>
    <m/>
  </r>
  <r>
    <s v="Akureyri"/>
    <s v="Akureyri"/>
    <n v="600"/>
    <x v="6"/>
    <s v="Norðurland eystra"/>
    <x v="10"/>
    <x v="3"/>
    <s v="Sala innan svæðis - flj."/>
    <n v="210554"/>
    <n v="182.12921"/>
    <x v="1"/>
    <x v="2"/>
    <s v="Innanlands"/>
    <m/>
  </r>
  <r>
    <s v="Akureyri"/>
    <s v="Akureyri"/>
    <n v="600"/>
    <x v="6"/>
    <s v="Norðurland eystra"/>
    <x v="9"/>
    <x v="3"/>
    <s v="Sala ekki flutningsjöfnuð"/>
    <n v="1494121"/>
    <n v="1292.414665"/>
    <x v="5"/>
    <x v="2"/>
    <s v="Millilanda"/>
    <m/>
  </r>
  <r>
    <s v="Akureyri"/>
    <s v="Akureyri"/>
    <n v="600"/>
    <x v="6"/>
    <s v="Norðurland eystra"/>
    <x v="11"/>
    <x v="4"/>
    <s v="Sala innan svæðis - flj."/>
    <n v="1855787"/>
    <n v="1855.787"/>
    <x v="1"/>
    <x v="2"/>
    <s v="Innanlands"/>
    <m/>
  </r>
  <r>
    <s v="Akureyri"/>
    <s v="Akureyri"/>
    <n v="600"/>
    <x v="6"/>
    <s v="Norðurland eystra"/>
    <x v="11"/>
    <x v="4"/>
    <s v="Sala ekki flutningsjöfnuð"/>
    <n v="1070488"/>
    <n v="1070.4880000000001"/>
    <x v="5"/>
    <x v="2"/>
    <s v="Millilanda"/>
    <m/>
  </r>
  <r>
    <s v="Reykjavík"/>
    <s v="Akureyri"/>
    <n v="600"/>
    <x v="6"/>
    <s v="Norðurland eystra"/>
    <x v="6"/>
    <x v="3"/>
    <s v="Sala utan svæðis - flj."/>
    <n v="3038"/>
    <n v="2.6278699999999997"/>
    <x v="0"/>
    <x v="3"/>
    <s v="Innanlands"/>
    <m/>
  </r>
  <r>
    <s v="Reykjavík"/>
    <s v="Akureyri"/>
    <n v="600"/>
    <x v="6"/>
    <s v="Norðurland eystra"/>
    <x v="9"/>
    <x v="3"/>
    <s v="Sala ekki flutningsjöfnuð"/>
    <n v="24155"/>
    <n v="20.894075000000001"/>
    <x v="5"/>
    <x v="2"/>
    <s v="Millilanda"/>
    <m/>
  </r>
  <r>
    <s v="Reykjavík"/>
    <s v="Akureyri"/>
    <n v="600"/>
    <x v="6"/>
    <s v="Norðurland eystra"/>
    <x v="1"/>
    <x v="0"/>
    <s v="Sala innan svæðis - flj."/>
    <n v="146380"/>
    <n v="109.785"/>
    <x v="1"/>
    <x v="0"/>
    <s v="Innanlands"/>
    <m/>
  </r>
  <r>
    <s v="Söludælur"/>
    <s v="Akureyrarflugvöllur"/>
    <n v="600"/>
    <x v="6"/>
    <s v="Norðurland eystra"/>
    <x v="4"/>
    <x v="2"/>
    <s v="Sala innan svæðis - flj."/>
    <n v="365859"/>
    <n v="296.34579000000002"/>
    <x v="2"/>
    <x v="1"/>
    <s v="Innanlands"/>
    <m/>
  </r>
  <r>
    <s v="Reykjavík"/>
    <s v="Akureyri"/>
    <n v="600"/>
    <x v="6"/>
    <s v="Norðurland eystra"/>
    <x v="7"/>
    <x v="3"/>
    <s v="Sala innan svæðis - flj."/>
    <n v="60543"/>
    <n v="52.369695"/>
    <x v="1"/>
    <x v="0"/>
    <s v="Innanlands"/>
    <m/>
  </r>
  <r>
    <s v="Reykjavík"/>
    <s v="Akureyri"/>
    <n v="600"/>
    <x v="6"/>
    <s v="Norðurland eystra"/>
    <x v="7"/>
    <x v="3"/>
    <s v="Sala utan svæðis - flj."/>
    <n v="59"/>
    <n v="5.1034999999999997E-2"/>
    <x v="1"/>
    <x v="0"/>
    <s v="Innanlands"/>
    <m/>
  </r>
  <r>
    <s v="Akureyri"/>
    <s v="Akureyri"/>
    <n v="600"/>
    <x v="6"/>
    <s v="Norðurland eystra"/>
    <x v="8"/>
    <x v="3"/>
    <s v="Sala ekki flutningsjöfnuð"/>
    <n v="588623"/>
    <n v="509.15889500000003"/>
    <x v="3"/>
    <x v="2"/>
    <s v="Millilanda"/>
    <m/>
  </r>
  <r>
    <s v="Akureyri"/>
    <s v="Akureyri"/>
    <n v="600"/>
    <x v="6"/>
    <s v="Norðurland eystra"/>
    <x v="12"/>
    <x v="4"/>
    <s v="Sala ekki flutningsjöfnuð"/>
    <n v="1"/>
    <n v="8.7100000000000003E-4"/>
    <x v="3"/>
    <x v="2"/>
    <s v="Millilanda"/>
    <m/>
  </r>
  <r>
    <s v="Akureyri"/>
    <s v="Akureyri"/>
    <n v="600"/>
    <x v="6"/>
    <s v="Norðurland eystra"/>
    <x v="9"/>
    <x v="3"/>
    <s v="Sala ekki flutningsjöfnuð"/>
    <n v="1926957"/>
    <n v="1666.8178049999999"/>
    <x v="3"/>
    <x v="2"/>
    <s v="Millilanda"/>
    <m/>
  </r>
  <r>
    <s v="Akureyri"/>
    <s v="Akureyri"/>
    <n v="600"/>
    <x v="6"/>
    <s v="Norðurland eystra"/>
    <x v="11"/>
    <x v="4"/>
    <s v="Sala ekki flutningsjöfnuð"/>
    <n v="1290749"/>
    <n v="1290.749"/>
    <x v="3"/>
    <x v="2"/>
    <s v="Millilanda"/>
    <m/>
  </r>
  <r>
    <s v="Söludælur"/>
    <s v="Akureyri"/>
    <n v="600"/>
    <x v="6"/>
    <s v="Norðurland eystra"/>
    <x v="6"/>
    <x v="3"/>
    <s v="Sala innan svæðis - flj."/>
    <n v="26241"/>
    <n v="22.698464999999999"/>
    <x v="0"/>
    <x v="0"/>
    <s v="Innanlands"/>
    <m/>
  </r>
  <r>
    <s v="Söludælur"/>
    <s v="Akureyri"/>
    <n v="600"/>
    <x v="6"/>
    <s v="Norðurland eystra"/>
    <x v="6"/>
    <x v="3"/>
    <s v="Sala innan svæðis - flj."/>
    <n v="540862"/>
    <n v="467.84563000000003"/>
    <x v="0"/>
    <x v="0"/>
    <s v="Innanlands"/>
    <m/>
  </r>
  <r>
    <s v="Söludælur"/>
    <s v="Akureyri"/>
    <n v="600"/>
    <x v="6"/>
    <s v="Norðurland eystra"/>
    <x v="6"/>
    <x v="3"/>
    <s v="Sala innan svæðis - flj."/>
    <n v="145370"/>
    <n v="125.74505000000001"/>
    <x v="0"/>
    <x v="0"/>
    <s v="Innanlands"/>
    <m/>
  </r>
  <r>
    <s v="Söludælur"/>
    <s v="Akureyri"/>
    <n v="600"/>
    <x v="6"/>
    <s v="Norðurland eystra"/>
    <x v="1"/>
    <x v="0"/>
    <s v="Sala innan svæðis - flj."/>
    <n v="534596"/>
    <n v="400.947"/>
    <x v="1"/>
    <x v="0"/>
    <s v="Innanlands"/>
    <m/>
  </r>
  <r>
    <s v="Söludælur"/>
    <s v="Akureyri"/>
    <n v="600"/>
    <x v="6"/>
    <s v="Norðurland eystra"/>
    <x v="7"/>
    <x v="3"/>
    <s v="Sala innan svæðis - flj."/>
    <n v="185029"/>
    <n v="160.050085"/>
    <x v="1"/>
    <x v="0"/>
    <s v="Innanlands"/>
    <m/>
  </r>
  <r>
    <s v="Akureyri"/>
    <s v="Akureyri"/>
    <n v="600"/>
    <x v="6"/>
    <s v="Norðurland eystra"/>
    <x v="4"/>
    <x v="2"/>
    <s v="Sala innan svæðis - flj."/>
    <n v="2700"/>
    <n v="2.1869999999999998"/>
    <x v="1"/>
    <x v="1"/>
    <s v="Innanlands"/>
    <m/>
  </r>
  <r>
    <s v="Söludælur"/>
    <s v="Akureyrarflugvöllur"/>
    <n v="600"/>
    <x v="6"/>
    <s v="Norðurland eystra"/>
    <x v="3"/>
    <x v="1"/>
    <s v="Sala innan svæðis - flj."/>
    <n v="59526"/>
    <n v="43.394453999999996"/>
    <x v="1"/>
    <x v="1"/>
    <s v="Innanlands"/>
    <m/>
  </r>
  <r>
    <s v="Söludælur"/>
    <s v="Akureyrarflugvöllur"/>
    <n v="600"/>
    <x v="6"/>
    <s v="Norðurland eystra"/>
    <x v="4"/>
    <x v="2"/>
    <s v="Sala innan svæðis - flj."/>
    <n v="316204"/>
    <n v="256.12524000000002"/>
    <x v="1"/>
    <x v="1"/>
    <s v="Innanlands"/>
    <m/>
  </r>
  <r>
    <s v="Reykjavík"/>
    <s v="Akureyri"/>
    <n v="600"/>
    <x v="6"/>
    <s v="Norðurland eystra"/>
    <x v="4"/>
    <x v="2"/>
    <s v="Sala utan svæðis - flj."/>
    <n v="1619"/>
    <n v="1.3113900000000001"/>
    <x v="1"/>
    <x v="1"/>
    <s v="Innanlands"/>
    <m/>
  </r>
  <r>
    <s v="Söludælur"/>
    <s v="Akureyri"/>
    <n v="600"/>
    <x v="6"/>
    <s v="Norðurland eystra"/>
    <x v="1"/>
    <x v="0"/>
    <s v="Sala innan svæðis - flj."/>
    <n v="8107184"/>
    <n v="6080.3879999999999"/>
    <x v="1"/>
    <x v="0"/>
    <s v="Innanlands"/>
    <m/>
  </r>
  <r>
    <s v="Söludælur"/>
    <s v="Akureyri"/>
    <n v="600"/>
    <x v="6"/>
    <s v="Norðurland eystra"/>
    <x v="2"/>
    <x v="0"/>
    <s v="Sala innan svæðis - flj."/>
    <n v="13941"/>
    <n v="10.45575"/>
    <x v="1"/>
    <x v="0"/>
    <s v="Innanlands"/>
    <m/>
  </r>
  <r>
    <s v="Söludælur"/>
    <s v="Akureyri"/>
    <n v="600"/>
    <x v="6"/>
    <s v="Norðurland eystra"/>
    <x v="7"/>
    <x v="3"/>
    <s v="Sala innan svæðis - flj."/>
    <n v="3531316"/>
    <n v="3054.5883399999998"/>
    <x v="1"/>
    <x v="0"/>
    <s v="Innanlands"/>
    <m/>
  </r>
  <r>
    <s v="Söludælur"/>
    <s v="Akureyri"/>
    <n v="600"/>
    <x v="6"/>
    <s v="Norðurland eystra"/>
    <x v="1"/>
    <x v="0"/>
    <s v="Sala innan svæðis - flj."/>
    <n v="234759"/>
    <n v="176.06925000000001"/>
    <x v="1"/>
    <x v="0"/>
    <s v="Innanlands"/>
    <m/>
  </r>
  <r>
    <s v="Söludælur"/>
    <s v="Akureyri"/>
    <n v="600"/>
    <x v="6"/>
    <s v="Norðurland eystra"/>
    <x v="7"/>
    <x v="3"/>
    <s v="Sala innan svæðis - flj."/>
    <n v="129642"/>
    <n v="112.14033000000001"/>
    <x v="1"/>
    <x v="0"/>
    <s v="Innanlands"/>
    <m/>
  </r>
  <r>
    <s v="Söludælur"/>
    <s v="Akureyri"/>
    <n v="600"/>
    <x v="6"/>
    <s v="Norðurland eystra"/>
    <x v="1"/>
    <x v="0"/>
    <s v="Sala innan svæðis - flj."/>
    <n v="1036999"/>
    <n v="777.74924999999996"/>
    <x v="1"/>
    <x v="0"/>
    <s v="Innanlands"/>
    <m/>
  </r>
  <r>
    <s v="Söludælur"/>
    <s v="Akureyri"/>
    <n v="600"/>
    <x v="6"/>
    <s v="Norðurland eystra"/>
    <x v="2"/>
    <x v="0"/>
    <s v="Sala innan svæðis - flj."/>
    <n v="28189"/>
    <n v="21.141749999999998"/>
    <x v="1"/>
    <x v="0"/>
    <s v="Innanlands"/>
    <m/>
  </r>
  <r>
    <s v="Söludælur"/>
    <s v="Akureyri"/>
    <n v="600"/>
    <x v="6"/>
    <s v="Norðurland eystra"/>
    <x v="15"/>
    <x v="0"/>
    <s v="Sala innan svæðis - flj."/>
    <n v="33493"/>
    <n v="25.11975"/>
    <x v="1"/>
    <x v="0"/>
    <s v="Innanlands"/>
    <m/>
  </r>
  <r>
    <s v="Söludælur"/>
    <s v="Akureyri"/>
    <n v="600"/>
    <x v="6"/>
    <s v="Norðurland eystra"/>
    <x v="7"/>
    <x v="3"/>
    <s v="Sala innan svæðis - flj."/>
    <n v="1859956"/>
    <n v="1608.86194"/>
    <x v="1"/>
    <x v="0"/>
    <s v="Innanlands"/>
    <m/>
  </r>
  <r>
    <s v="Söludælur"/>
    <s v="Akureyri"/>
    <n v="600"/>
    <x v="6"/>
    <s v="Norðurland eystra"/>
    <x v="1"/>
    <x v="0"/>
    <s v="Sala innan svæðis - flj."/>
    <n v="925813"/>
    <n v="694.35974999999996"/>
    <x v="1"/>
    <x v="0"/>
    <s v="Innanlands"/>
    <m/>
  </r>
  <r>
    <s v="Söludælur"/>
    <s v="Akureyri"/>
    <n v="600"/>
    <x v="6"/>
    <s v="Norðurland eystra"/>
    <x v="7"/>
    <x v="3"/>
    <s v="Sala innan svæðis - flj."/>
    <n v="262285"/>
    <n v="226.87652499999999"/>
    <x v="1"/>
    <x v="0"/>
    <s v="Innanlands"/>
    <m/>
  </r>
  <r>
    <s v="Söludælur"/>
    <s v="Akureyri"/>
    <n v="600"/>
    <x v="6"/>
    <s v="Norðurland eystra"/>
    <x v="1"/>
    <x v="0"/>
    <s v="Sala innan svæðis - flj."/>
    <n v="1429543"/>
    <n v="1072.15725"/>
    <x v="1"/>
    <x v="0"/>
    <s v="Innanlands"/>
    <m/>
  </r>
  <r>
    <s v="Söludælur"/>
    <s v="Akureyri"/>
    <n v="600"/>
    <x v="6"/>
    <s v="Norðurland eystra"/>
    <x v="7"/>
    <x v="3"/>
    <s v="Sala innan svæðis - flj."/>
    <n v="437067"/>
    <n v="378.06295499999999"/>
    <x v="1"/>
    <x v="0"/>
    <s v="Innanlands"/>
    <m/>
  </r>
  <r>
    <s v="Akureyri"/>
    <s v="Akureyri"/>
    <n v="600"/>
    <x v="6"/>
    <s v="Norðurland eystra"/>
    <x v="6"/>
    <x v="3"/>
    <s v="Sala ekki flutningsjöfnuð"/>
    <n v="2500"/>
    <n v="2.1625000000000001"/>
    <x v="3"/>
    <x v="3"/>
    <s v="Millilanda"/>
    <m/>
  </r>
  <r>
    <s v="Akureyri"/>
    <s v="Akureyri"/>
    <n v="600"/>
    <x v="6"/>
    <s v="Norðurland eystra"/>
    <x v="8"/>
    <x v="3"/>
    <s v="Sala ekki flutningsjöfnuð"/>
    <n v="909005"/>
    <n v="786.28932499999996"/>
    <x v="0"/>
    <x v="2"/>
    <s v="Millilanda"/>
    <m/>
  </r>
  <r>
    <s v="Akureyri"/>
    <s v="Akureyri"/>
    <n v="600"/>
    <x v="6"/>
    <s v="Norðurland eystra"/>
    <x v="9"/>
    <x v="3"/>
    <s v="Sala ekki flutningsjöfnuð"/>
    <n v="1108956"/>
    <n v="959.24694"/>
    <x v="0"/>
    <x v="2"/>
    <s v="Millilanda"/>
    <m/>
  </r>
  <r>
    <s v="Söludælur"/>
    <s v="Akureyri"/>
    <n v="600"/>
    <x v="6"/>
    <s v="Norðurland eystra"/>
    <x v="6"/>
    <x v="3"/>
    <s v="Sala innan svæðis - flj."/>
    <n v="81081"/>
    <n v="70.135064999999997"/>
    <x v="0"/>
    <x v="0"/>
    <s v="Innanlands"/>
    <m/>
  </r>
  <r>
    <s v="Söludælur"/>
    <s v="Hrísey"/>
    <n v="601"/>
    <x v="6"/>
    <s v="Norðurland eystra"/>
    <x v="1"/>
    <x v="0"/>
    <s v="Sala innan svæðis - flj."/>
    <n v="4707"/>
    <n v="3.5302500000000001"/>
    <x v="5"/>
    <x v="0"/>
    <s v="Innanlands"/>
    <m/>
  </r>
  <r>
    <s v="Söludælur"/>
    <s v="Grímsey"/>
    <n v="601"/>
    <x v="6"/>
    <s v="Norðurland eystra"/>
    <x v="1"/>
    <x v="0"/>
    <s v="Sala innan svæðis - flj."/>
    <n v="2923"/>
    <n v="2.19225"/>
    <x v="5"/>
    <x v="0"/>
    <s v="Innanlands"/>
    <m/>
  </r>
  <r>
    <s v="Söludælur"/>
    <s v="Grímsey"/>
    <n v="601"/>
    <x v="6"/>
    <s v="Norðurland eystra"/>
    <x v="1"/>
    <x v="0"/>
    <s v="Sala innan svæðis - flj."/>
    <n v="9016"/>
    <n v="6.7619999999999996"/>
    <x v="7"/>
    <x v="0"/>
    <s v="Innanlands"/>
    <m/>
  </r>
  <r>
    <s v="Söludælur"/>
    <s v="Hrísey"/>
    <n v="601"/>
    <x v="6"/>
    <s v="Norðurland eystra"/>
    <x v="1"/>
    <x v="0"/>
    <s v="Sala innan svæðis - flj."/>
    <n v="12582"/>
    <n v="9.4365000000000006"/>
    <x v="7"/>
    <x v="0"/>
    <s v="Innanlands"/>
    <m/>
  </r>
  <r>
    <s v="Söludælur"/>
    <s v="Hrísey"/>
    <n v="601"/>
    <x v="6"/>
    <s v="Norðurland eystra"/>
    <x v="1"/>
    <x v="0"/>
    <s v="Sala innan svæðis - flj."/>
    <n v="12921"/>
    <n v="9.6907499999999995"/>
    <x v="9"/>
    <x v="0"/>
    <s v="Innanlands"/>
    <m/>
  </r>
  <r>
    <s v="Söludælur"/>
    <s v="Grímsey"/>
    <n v="601"/>
    <x v="6"/>
    <s v="Norðurland eystra"/>
    <x v="1"/>
    <x v="0"/>
    <s v="Sala innan svæðis - flj."/>
    <n v="9333"/>
    <n v="6.9997499999999997"/>
    <x v="9"/>
    <x v="0"/>
    <s v="Innanlands"/>
    <m/>
  </r>
  <r>
    <s v="Söludælur"/>
    <s v="Grímsey"/>
    <n v="601"/>
    <x v="6"/>
    <s v="Norðurland eystra"/>
    <x v="1"/>
    <x v="0"/>
    <s v="Sala innan svæðis - flj."/>
    <n v="9877"/>
    <n v="7.4077500000000001"/>
    <x v="10"/>
    <x v="0"/>
    <s v="Innanlands"/>
    <m/>
  </r>
  <r>
    <s v="Söludælur"/>
    <s v="Hrísey"/>
    <n v="601"/>
    <x v="6"/>
    <s v="Norðurland eystra"/>
    <x v="1"/>
    <x v="0"/>
    <s v="Sala innan svæðis - flj."/>
    <n v="15444"/>
    <n v="11.583"/>
    <x v="10"/>
    <x v="0"/>
    <s v="Innanlands"/>
    <m/>
  </r>
  <r>
    <s v="Söludælur"/>
    <s v="Hrísey"/>
    <n v="601"/>
    <x v="6"/>
    <s v="Norðurland eystra"/>
    <x v="1"/>
    <x v="0"/>
    <s v="Sala innan svæðis - flj."/>
    <n v="14055"/>
    <n v="10.54125"/>
    <x v="8"/>
    <x v="0"/>
    <s v="Innanlands"/>
    <m/>
  </r>
  <r>
    <s v="Söludælur"/>
    <s v="Hrísey"/>
    <n v="601"/>
    <x v="6"/>
    <s v="Norðurland eystra"/>
    <x v="1"/>
    <x v="0"/>
    <s v="Sala innan svæðis - flj."/>
    <n v="13990"/>
    <n v="10.4925"/>
    <x v="6"/>
    <x v="0"/>
    <s v="Innanlands"/>
    <m/>
  </r>
  <r>
    <s v="Reykjavík"/>
    <s v="Grímsey"/>
    <n v="601"/>
    <x v="6"/>
    <s v="Norðurland eystra"/>
    <x v="1"/>
    <x v="0"/>
    <s v="Sala innan svæðis - flj."/>
    <n v="2179"/>
    <n v="1.63425"/>
    <x v="8"/>
    <x v="0"/>
    <s v="Innanlands"/>
    <m/>
  </r>
  <r>
    <s v="Söludælur"/>
    <s v="Grímsey"/>
    <n v="601"/>
    <x v="6"/>
    <s v="Norðurland eystra"/>
    <x v="1"/>
    <x v="0"/>
    <s v="Sala innan svæðis - flj."/>
    <n v="12810"/>
    <n v="9.6074999999999999"/>
    <x v="8"/>
    <x v="0"/>
    <s v="Innanlands"/>
    <m/>
  </r>
  <r>
    <s v="Söludælur"/>
    <s v="Hrísey"/>
    <n v="601"/>
    <x v="6"/>
    <s v="Norðurland eystra"/>
    <x v="1"/>
    <x v="0"/>
    <s v="Sala innan svæðis - flj."/>
    <n v="14407"/>
    <n v="10.805249999999999"/>
    <x v="4"/>
    <x v="0"/>
    <s v="Innanlands"/>
    <m/>
  </r>
  <r>
    <s v="Söludælur"/>
    <s v="Grímsey"/>
    <n v="601"/>
    <x v="6"/>
    <s v="Norðurland eystra"/>
    <x v="1"/>
    <x v="0"/>
    <s v="Sala innan svæðis - flj."/>
    <n v="12555"/>
    <n v="9.4162499999999998"/>
    <x v="6"/>
    <x v="0"/>
    <s v="Innanlands"/>
    <m/>
  </r>
  <r>
    <s v="Söludælur"/>
    <s v="Grímsey"/>
    <n v="601"/>
    <x v="6"/>
    <s v="Norðurland eystra"/>
    <x v="1"/>
    <x v="0"/>
    <s v="Sala innan svæðis - flj."/>
    <n v="14335"/>
    <n v="10.751250000000001"/>
    <x v="4"/>
    <x v="0"/>
    <s v="Innanlands"/>
    <m/>
  </r>
  <r>
    <s v="Söludælur"/>
    <s v="Grímsey"/>
    <n v="601"/>
    <x v="6"/>
    <s v="Norðurland eystra"/>
    <x v="1"/>
    <x v="0"/>
    <s v="Sala innan svæðis - flj."/>
    <n v="14711"/>
    <n v="11.033250000000001"/>
    <x v="2"/>
    <x v="0"/>
    <s v="Innanlands"/>
    <m/>
  </r>
  <r>
    <s v="Söludælur"/>
    <s v="Hrísey"/>
    <n v="601"/>
    <x v="6"/>
    <s v="Norðurland eystra"/>
    <x v="1"/>
    <x v="0"/>
    <s v="Sala innan svæðis - flj."/>
    <n v="13834"/>
    <n v="10.375500000000001"/>
    <x v="2"/>
    <x v="0"/>
    <s v="Innanlands"/>
    <m/>
  </r>
  <r>
    <s v="Reykjavík"/>
    <s v="Hrísey"/>
    <n v="601"/>
    <x v="6"/>
    <s v="Norðurland eystra"/>
    <x v="1"/>
    <x v="0"/>
    <s v="Sala utan svæðis - flj."/>
    <n v="4838"/>
    <n v="3.6284999999999998"/>
    <x v="1"/>
    <x v="0"/>
    <s v="Innanlands"/>
    <m/>
  </r>
  <r>
    <s v="Söludælur"/>
    <s v="Hrísey"/>
    <n v="601"/>
    <x v="6"/>
    <s v="Norðurland eystra"/>
    <x v="1"/>
    <x v="0"/>
    <s v="Sala innan svæðis - flj."/>
    <n v="9476"/>
    <n v="7.1070000000000002"/>
    <x v="1"/>
    <x v="0"/>
    <s v="Innanlands"/>
    <m/>
  </r>
  <r>
    <s v="Reykjavík"/>
    <s v="Grímsey"/>
    <n v="601"/>
    <x v="6"/>
    <s v="Norðurland eystra"/>
    <x v="1"/>
    <x v="0"/>
    <s v="Sala utan svæðis - flj."/>
    <n v="3971"/>
    <n v="2.9782500000000001"/>
    <x v="1"/>
    <x v="0"/>
    <s v="Innanlands"/>
    <m/>
  </r>
  <r>
    <s v="Söludælur"/>
    <s v="Grímsey"/>
    <n v="601"/>
    <x v="6"/>
    <s v="Norðurland eystra"/>
    <x v="1"/>
    <x v="0"/>
    <s v="Sala innan svæðis - flj."/>
    <n v="8829"/>
    <n v="6.6217499999999996"/>
    <x v="1"/>
    <x v="0"/>
    <s v="Innanlands"/>
    <m/>
  </r>
  <r>
    <s v="Söludælur"/>
    <s v="Hrísey"/>
    <n v="601"/>
    <x v="6"/>
    <s v="Norðurland eystra"/>
    <x v="0"/>
    <x v="0"/>
    <s v="Sala innan svæðis - flj."/>
    <n v="13921"/>
    <n v="10.44075"/>
    <x v="0"/>
    <x v="0"/>
    <s v="Innanlands"/>
    <m/>
  </r>
  <r>
    <s v="Söludælur"/>
    <s v="Grímsey"/>
    <n v="601"/>
    <x v="6"/>
    <s v="Norðurland eystra"/>
    <x v="0"/>
    <x v="0"/>
    <s v="Sala innan svæðis - flj."/>
    <n v="5832"/>
    <n v="4.3739999999999997"/>
    <x v="5"/>
    <x v="0"/>
    <s v="Innanlands"/>
    <m/>
  </r>
  <r>
    <s v="Söludælur"/>
    <s v="Hrísey"/>
    <n v="601"/>
    <x v="6"/>
    <s v="Norðurland eystra"/>
    <x v="0"/>
    <x v="0"/>
    <s v="Sala innan svæðis - flj."/>
    <n v="13118"/>
    <n v="9.8384999999999998"/>
    <x v="3"/>
    <x v="0"/>
    <s v="Innanlands"/>
    <m/>
  </r>
  <r>
    <s v="Söludælur"/>
    <s v="Hrísey"/>
    <n v="601"/>
    <x v="6"/>
    <s v="Norðurland eystra"/>
    <x v="0"/>
    <x v="0"/>
    <s v="Sala innan svæðis - flj."/>
    <n v="7222"/>
    <n v="5.4165000000000001"/>
    <x v="5"/>
    <x v="0"/>
    <s v="Innanlands"/>
    <m/>
  </r>
  <r>
    <s v="Grímsey"/>
    <s v="Grímsey"/>
    <n v="601"/>
    <x v="6"/>
    <s v="Norðurland eystra"/>
    <x v="7"/>
    <x v="3"/>
    <s v="Sala innan svæðis - flj."/>
    <n v="2524"/>
    <n v="2.1832599999999998"/>
    <x v="0"/>
    <x v="0"/>
    <s v="Innanlands"/>
    <m/>
  </r>
  <r>
    <s v="Grímsey"/>
    <s v="Grímsey"/>
    <n v="601"/>
    <x v="6"/>
    <s v="Norðurland eystra"/>
    <x v="7"/>
    <x v="3"/>
    <s v="Sala innan svæðis - flj."/>
    <n v="5116"/>
    <n v="4.4253400000000003"/>
    <x v="3"/>
    <x v="0"/>
    <s v="Innanlands"/>
    <m/>
  </r>
  <r>
    <s v="Söludælur"/>
    <s v="Hrísey"/>
    <n v="601"/>
    <x v="6"/>
    <s v="Norðurland eystra"/>
    <x v="7"/>
    <x v="3"/>
    <s v="Sala innan svæðis - flj."/>
    <n v="3196"/>
    <n v="2.7645399999999998"/>
    <x v="0"/>
    <x v="0"/>
    <s v="Innanlands"/>
    <m/>
  </r>
  <r>
    <s v="Grímsey"/>
    <s v="Grímsey"/>
    <n v="601"/>
    <x v="6"/>
    <s v="Norðurland eystra"/>
    <x v="7"/>
    <x v="3"/>
    <s v="Sala innan svæðis - flj."/>
    <n v="4958"/>
    <n v="4.2886699999999998"/>
    <x v="5"/>
    <x v="0"/>
    <s v="Innanlands"/>
    <m/>
  </r>
  <r>
    <s v="Söludælur"/>
    <s v="Hrísey"/>
    <n v="601"/>
    <x v="6"/>
    <s v="Norðurland eystra"/>
    <x v="7"/>
    <x v="3"/>
    <s v="Sala innan svæðis - flj."/>
    <n v="3363"/>
    <n v="2.908995"/>
    <x v="3"/>
    <x v="0"/>
    <s v="Innanlands"/>
    <m/>
  </r>
  <r>
    <s v="Söludælur"/>
    <s v="Hrísey"/>
    <n v="601"/>
    <x v="6"/>
    <s v="Norðurland eystra"/>
    <x v="7"/>
    <x v="3"/>
    <s v="Sala innan svæðis - flj."/>
    <n v="2449"/>
    <n v="2.118385"/>
    <x v="5"/>
    <x v="0"/>
    <s v="Innanlands"/>
    <m/>
  </r>
  <r>
    <s v="Söludælur"/>
    <s v="Grímsey"/>
    <n v="601"/>
    <x v="6"/>
    <s v="Norðurland eystra"/>
    <x v="7"/>
    <x v="3"/>
    <s v="Sala innan svæðis - flj."/>
    <n v="1196"/>
    <n v="1.03454"/>
    <x v="5"/>
    <x v="0"/>
    <s v="Innanlands"/>
    <m/>
  </r>
  <r>
    <s v="Grímsey"/>
    <s v="Grímsey"/>
    <n v="601"/>
    <x v="6"/>
    <s v="Norðurland eystra"/>
    <x v="7"/>
    <x v="3"/>
    <s v="Sala innan svæðis - flj."/>
    <n v="4197"/>
    <n v="3.6304049999999997"/>
    <x v="7"/>
    <x v="0"/>
    <s v="Innanlands"/>
    <m/>
  </r>
  <r>
    <s v="Söludælur"/>
    <s v="Hrísey"/>
    <n v="601"/>
    <x v="6"/>
    <s v="Norðurland eystra"/>
    <x v="7"/>
    <x v="3"/>
    <s v="Sala innan svæðis - flj."/>
    <n v="2125"/>
    <n v="1.838125"/>
    <x v="7"/>
    <x v="0"/>
    <s v="Innanlands"/>
    <m/>
  </r>
  <r>
    <s v="Grímsey"/>
    <s v="Grímsey"/>
    <n v="601"/>
    <x v="6"/>
    <s v="Norðurland eystra"/>
    <x v="7"/>
    <x v="3"/>
    <s v="Sala innan svæðis - flj."/>
    <n v="3619"/>
    <n v="3.1304349999999999"/>
    <x v="9"/>
    <x v="0"/>
    <s v="Innanlands"/>
    <m/>
  </r>
  <r>
    <s v="Söludælur"/>
    <s v="Hrísey"/>
    <n v="601"/>
    <x v="6"/>
    <s v="Norðurland eystra"/>
    <x v="7"/>
    <x v="3"/>
    <s v="Sala innan svæðis - flj."/>
    <n v="2144"/>
    <n v="1.85456"/>
    <x v="9"/>
    <x v="0"/>
    <s v="Innanlands"/>
    <m/>
  </r>
  <r>
    <s v="Söludælur"/>
    <s v="Hrísey"/>
    <n v="601"/>
    <x v="6"/>
    <s v="Norðurland eystra"/>
    <x v="7"/>
    <x v="3"/>
    <s v="Sala innan svæðis - flj."/>
    <n v="1220"/>
    <n v="1.0552999999999999"/>
    <x v="10"/>
    <x v="0"/>
    <s v="Innanlands"/>
    <m/>
  </r>
  <r>
    <s v="Grímsey"/>
    <s v="Grímsey"/>
    <n v="601"/>
    <x v="6"/>
    <s v="Norðurland eystra"/>
    <x v="7"/>
    <x v="3"/>
    <s v="Sala innan svæðis - flj."/>
    <n v="3647"/>
    <n v="3.1546549999999995"/>
    <x v="10"/>
    <x v="0"/>
    <s v="Innanlands"/>
    <m/>
  </r>
  <r>
    <s v="Grímsey"/>
    <s v="Grímsey"/>
    <n v="601"/>
    <x v="6"/>
    <s v="Norðurland eystra"/>
    <x v="7"/>
    <x v="3"/>
    <s v="Sala innan svæðis - flj."/>
    <n v="2866"/>
    <n v="2.4790900000000002"/>
    <x v="8"/>
    <x v="0"/>
    <s v="Innanlands"/>
    <m/>
  </r>
  <r>
    <s v="Reykjavík"/>
    <s v="Grímsey"/>
    <n v="601"/>
    <x v="6"/>
    <s v="Norðurland eystra"/>
    <x v="7"/>
    <x v="3"/>
    <s v="Sala innan svæðis - flj."/>
    <n v="727"/>
    <n v="0.62885500000000005"/>
    <x v="8"/>
    <x v="0"/>
    <s v="Innanlands"/>
    <m/>
  </r>
  <r>
    <s v="Söludælur"/>
    <s v="Hrísey"/>
    <n v="601"/>
    <x v="6"/>
    <s v="Norðurland eystra"/>
    <x v="7"/>
    <x v="3"/>
    <s v="Sala innan svæðis - flj."/>
    <n v="1307"/>
    <n v="1.130555"/>
    <x v="8"/>
    <x v="0"/>
    <s v="Innanlands"/>
    <m/>
  </r>
  <r>
    <s v="Grímsey"/>
    <s v="Grímsey"/>
    <n v="601"/>
    <x v="6"/>
    <s v="Norðurland eystra"/>
    <x v="7"/>
    <x v="3"/>
    <s v="Sala innan svæðis - flj."/>
    <n v="3223"/>
    <n v="2.7878949999999998"/>
    <x v="6"/>
    <x v="0"/>
    <s v="Innanlands"/>
    <m/>
  </r>
  <r>
    <s v="Grímsey"/>
    <s v="Grímsey"/>
    <n v="601"/>
    <x v="6"/>
    <s v="Norðurland eystra"/>
    <x v="7"/>
    <x v="3"/>
    <s v="Sala innan svæðis - flj."/>
    <n v="3496"/>
    <n v="3.0240399999999998"/>
    <x v="4"/>
    <x v="0"/>
    <s v="Innanlands"/>
    <m/>
  </r>
  <r>
    <s v="Grímsey"/>
    <s v="Grímsey"/>
    <n v="601"/>
    <x v="6"/>
    <s v="Norðurland eystra"/>
    <x v="7"/>
    <x v="3"/>
    <s v="Sala innan svæðis - flj."/>
    <n v="3489"/>
    <n v="3.0179849999999999"/>
    <x v="2"/>
    <x v="0"/>
    <s v="Innanlands"/>
    <m/>
  </r>
  <r>
    <s v="Reykjavík"/>
    <s v="Hrísey"/>
    <n v="601"/>
    <x v="6"/>
    <s v="Norðurland eystra"/>
    <x v="7"/>
    <x v="3"/>
    <s v="Sala innan svæðis - flj."/>
    <n v="183"/>
    <n v="0.15829499999999999"/>
    <x v="6"/>
    <x v="0"/>
    <s v="Innanlands"/>
    <m/>
  </r>
  <r>
    <s v="Söludælur"/>
    <s v="Hrísey"/>
    <n v="601"/>
    <x v="6"/>
    <s v="Norðurland eystra"/>
    <x v="7"/>
    <x v="3"/>
    <s v="Sala innan svæðis - flj."/>
    <n v="1655"/>
    <n v="1.431575"/>
    <x v="6"/>
    <x v="0"/>
    <s v="Innanlands"/>
    <m/>
  </r>
  <r>
    <s v="Grímsey"/>
    <s v="Grímsey"/>
    <n v="601"/>
    <x v="6"/>
    <s v="Norðurland eystra"/>
    <x v="7"/>
    <x v="3"/>
    <s v="Sala innan svæðis - flj."/>
    <n v="2553"/>
    <n v="2.208345"/>
    <x v="1"/>
    <x v="0"/>
    <s v="Innanlands"/>
    <m/>
  </r>
  <r>
    <s v="Söludælur"/>
    <s v="Blönduós"/>
    <n v="540"/>
    <x v="22"/>
    <s v="Norðurland vestra"/>
    <x v="7"/>
    <x v="3"/>
    <s v="Sala innan svæðis - flj."/>
    <n v="1773948"/>
    <n v="1534.4650200000001"/>
    <x v="7"/>
    <x v="0"/>
    <s v="Innanlands"/>
    <s v="Einni færslu skipt í tvennt til að geta flokkað betur"/>
  </r>
  <r>
    <s v="Söludælur"/>
    <s v="Blönduós"/>
    <n v="540"/>
    <x v="22"/>
    <s v="Norðurland vestra"/>
    <x v="7"/>
    <x v="3"/>
    <s v="Sala innan svæðis - flj."/>
    <n v="700000"/>
    <n v="605.5"/>
    <x v="5"/>
    <x v="3"/>
    <s v="Innanlands"/>
    <s v="Einni færslu skipt í tvennt til að geta flokkað betur"/>
  </r>
  <r>
    <s v="Söludælur"/>
    <s v="Hrísey"/>
    <n v="601"/>
    <x v="6"/>
    <s v="Norðurland eystra"/>
    <x v="7"/>
    <x v="3"/>
    <s v="Sala innan svæðis - flj."/>
    <n v="1543"/>
    <n v="1.334695"/>
    <x v="4"/>
    <x v="0"/>
    <s v="Innanlands"/>
    <m/>
  </r>
  <r>
    <s v="Reykjavík"/>
    <s v="Hrísey"/>
    <n v="601"/>
    <x v="6"/>
    <s v="Norðurland eystra"/>
    <x v="7"/>
    <x v="3"/>
    <s v="Sala innan svæðis - flj."/>
    <n v="0"/>
    <n v="0"/>
    <x v="2"/>
    <x v="0"/>
    <s v="Innanlands"/>
    <m/>
  </r>
  <r>
    <s v="Söludælur"/>
    <s v="Blönduós"/>
    <n v="540"/>
    <x v="22"/>
    <s v="Norðurland vestra"/>
    <x v="7"/>
    <x v="3"/>
    <s v="Sala innan svæðis - flj."/>
    <n v="2014711"/>
    <n v="1742.725015"/>
    <x v="5"/>
    <x v="0"/>
    <s v="Innanlands"/>
    <s v="Einni færslu skipt í tvennt til að geta flokkað betur"/>
  </r>
  <r>
    <s v="Söludælur"/>
    <s v="Blönduós"/>
    <n v="540"/>
    <x v="22"/>
    <s v="Norðurland vestra"/>
    <x v="7"/>
    <x v="3"/>
    <s v="Sala innan svæðis - flj."/>
    <n v="700000"/>
    <n v="605.5"/>
    <x v="3"/>
    <x v="3"/>
    <s v="Innanlands"/>
    <s v="Einni færslu skipt í tvennt til að geta flokkað betur"/>
  </r>
  <r>
    <s v="Söludælur"/>
    <s v="Blönduós"/>
    <n v="540"/>
    <x v="22"/>
    <s v="Norðurland vestra"/>
    <x v="7"/>
    <x v="3"/>
    <s v="Sala innan svæðis - flj."/>
    <n v="2141368"/>
    <n v="1852.28332"/>
    <x v="3"/>
    <x v="0"/>
    <s v="Innanlands"/>
    <s v="Einni færslu skipt í tvennt til að geta flokkað betur"/>
  </r>
  <r>
    <s v="Söludælur"/>
    <s v="Blönduós"/>
    <n v="540"/>
    <x v="22"/>
    <s v="Norðurland vestra"/>
    <x v="7"/>
    <x v="3"/>
    <s v="Sala innan svæðis - flj."/>
    <n v="700000"/>
    <n v="605.5"/>
    <x v="0"/>
    <x v="3"/>
    <s v="Innanlands"/>
    <s v="Einni færslu skipt í tvennt til að geta flokkað betur"/>
  </r>
  <r>
    <s v="Söludælur"/>
    <s v="Hrísey"/>
    <n v="601"/>
    <x v="6"/>
    <s v="Norðurland eystra"/>
    <x v="7"/>
    <x v="3"/>
    <s v="Sala innan svæðis - flj."/>
    <n v="1084"/>
    <n v="0.93765999999999994"/>
    <x v="2"/>
    <x v="0"/>
    <s v="Innanlands"/>
    <m/>
  </r>
  <r>
    <s v="Reykjavík"/>
    <s v="Hrísey"/>
    <n v="601"/>
    <x v="6"/>
    <s v="Norðurland eystra"/>
    <x v="7"/>
    <x v="3"/>
    <s v="Sala utan svæðis - flj."/>
    <n v="1639"/>
    <n v="1.417735"/>
    <x v="1"/>
    <x v="0"/>
    <s v="Innanlands"/>
    <m/>
  </r>
  <r>
    <s v="Söludælur"/>
    <s v="Hrísey"/>
    <n v="601"/>
    <x v="6"/>
    <s v="Norðurland eystra"/>
    <x v="7"/>
    <x v="3"/>
    <s v="Sala innan svæðis - flj."/>
    <n v="60"/>
    <n v="5.1900000000000002E-2"/>
    <x v="1"/>
    <x v="0"/>
    <s v="Innanlands"/>
    <m/>
  </r>
  <r>
    <s v="Skagaströnd"/>
    <s v="Skagaströnd"/>
    <n v="545"/>
    <x v="23"/>
    <s v="Norðurland vestra"/>
    <x v="6"/>
    <x v="3"/>
    <s v="Sala innan svæðis - flj."/>
    <n v="33044"/>
    <n v="28.58306"/>
    <x v="8"/>
    <x v="3"/>
    <s v="Innanlands"/>
    <s v="Einni færslu skipt í tvennt til að geta flokkað betur"/>
  </r>
  <r>
    <s v="Skagaströnd"/>
    <s v="Skagaströnd"/>
    <n v="545"/>
    <x v="23"/>
    <s v="Norðurland vestra"/>
    <x v="6"/>
    <x v="3"/>
    <s v="Sala innan svæðis - flj."/>
    <n v="33044"/>
    <n v="28.58306"/>
    <x v="8"/>
    <x v="2"/>
    <s v="Innanlands"/>
    <s v="Einni færslu skipt í tvennt til að geta flokkað betur"/>
  </r>
  <r>
    <s v="Akureyri"/>
    <s v="Skagaströnd"/>
    <n v="545"/>
    <x v="23"/>
    <s v="Norðurland vestra"/>
    <x v="6"/>
    <x v="3"/>
    <s v="Sala utan svæðis - flj."/>
    <n v="43406"/>
    <n v="37.546190000000003"/>
    <x v="10"/>
    <x v="2"/>
    <s v="Innanlands"/>
    <s v="Einni færslu skipt í tvennt til að geta flokkað betur"/>
  </r>
  <r>
    <s v="Akureyri"/>
    <s v="Skagaströnd"/>
    <n v="545"/>
    <x v="23"/>
    <s v="Norðurland vestra"/>
    <x v="6"/>
    <x v="3"/>
    <s v="Sala utan svæðis - flj."/>
    <n v="43406"/>
    <n v="37.546190000000003"/>
    <x v="10"/>
    <x v="2"/>
    <s v="Innanlands"/>
    <s v="Einni færslu skipt í tvennt til að geta flokkað betur"/>
  </r>
  <r>
    <s v="Reykjavík"/>
    <s v="Hrísey"/>
    <n v="601"/>
    <x v="6"/>
    <s v="Norðurland eystra"/>
    <x v="6"/>
    <x v="3"/>
    <s v="Sala utan svæðis - flj."/>
    <n v="121759"/>
    <n v="105.321535"/>
    <x v="1"/>
    <x v="2"/>
    <s v="Innanlands"/>
    <m/>
  </r>
  <r>
    <s v="Skagaströnd"/>
    <s v="Skagaströnd"/>
    <n v="545"/>
    <x v="23"/>
    <s v="Norðurland vestra"/>
    <x v="6"/>
    <x v="3"/>
    <s v="Sala innan svæðis - flj."/>
    <n v="40959"/>
    <n v="35.429534999999994"/>
    <x v="10"/>
    <x v="3"/>
    <s v="Innanlands"/>
    <s v="Einni færslu skipt í tvennt til að geta flokkað betur"/>
  </r>
  <r>
    <s v="Reykjavík"/>
    <s v="Hrísey"/>
    <n v="601"/>
    <x v="6"/>
    <s v="Norðurland eystra"/>
    <x v="6"/>
    <x v="3"/>
    <s v="Sala utan svæðis - flj."/>
    <n v="108361"/>
    <n v="93.732264999999998"/>
    <x v="2"/>
    <x v="2"/>
    <s v="Innanlands"/>
    <m/>
  </r>
  <r>
    <s v="Reykjavík"/>
    <s v="Hrísey"/>
    <n v="601"/>
    <x v="6"/>
    <s v="Norðurland eystra"/>
    <x v="6"/>
    <x v="3"/>
    <s v="Sala utan svæðis - flj."/>
    <n v="98263"/>
    <n v="84.997495000000001"/>
    <x v="4"/>
    <x v="2"/>
    <s v="Innanlands"/>
    <m/>
  </r>
  <r>
    <s v="Skagaströnd"/>
    <s v="Skagaströnd"/>
    <n v="545"/>
    <x v="23"/>
    <s v="Norðurland vestra"/>
    <x v="6"/>
    <x v="3"/>
    <s v="Sala innan svæðis - flj."/>
    <n v="40959"/>
    <n v="35.429534999999994"/>
    <x v="10"/>
    <x v="2"/>
    <s v="Innanlands"/>
    <s v="Einni færslu skipt í tvennt til að geta flokkað betur"/>
  </r>
  <r>
    <s v="Skagaströnd"/>
    <s v="Skagaströnd"/>
    <n v="545"/>
    <x v="23"/>
    <s v="Norðurland vestra"/>
    <x v="6"/>
    <x v="3"/>
    <s v="Sala innan svæðis - flj."/>
    <n v="34950.75"/>
    <n v="30.232398750000002"/>
    <x v="9"/>
    <x v="3"/>
    <s v="Innanlands"/>
    <s v="Einni færslu skipt í tvennt til að geta flokkað betur"/>
  </r>
  <r>
    <s v="Skagaströnd"/>
    <s v="Skagaströnd"/>
    <n v="545"/>
    <x v="23"/>
    <s v="Norðurland vestra"/>
    <x v="6"/>
    <x v="3"/>
    <s v="Sala innan svæðis - flj."/>
    <n v="104852.25"/>
    <n v="90.69719624999999"/>
    <x v="9"/>
    <x v="2"/>
    <s v="Innanlands"/>
    <s v="Einni færslu skipt í tvennt til að geta flokkað betur"/>
  </r>
  <r>
    <s v="Skagaströnd"/>
    <s v="Skagaströnd"/>
    <n v="545"/>
    <x v="23"/>
    <s v="Norðurland vestra"/>
    <x v="6"/>
    <x v="3"/>
    <s v="Sala innan svæðis - flj."/>
    <n v="41533"/>
    <n v="35.926044999999995"/>
    <x v="7"/>
    <x v="3"/>
    <s v="Innanlands"/>
    <s v="Einni færslu skipt í tvennt til að geta flokkað betur"/>
  </r>
  <r>
    <s v="Reykjavík"/>
    <s v="Hrísey"/>
    <n v="601"/>
    <x v="6"/>
    <s v="Norðurland eystra"/>
    <x v="6"/>
    <x v="3"/>
    <s v="Sala utan svæðis - flj."/>
    <n v="91701"/>
    <n v="79.321365"/>
    <x v="6"/>
    <x v="2"/>
    <s v="Innanlands"/>
    <m/>
  </r>
  <r>
    <s v="Reykjavík"/>
    <s v="Hrísey"/>
    <n v="601"/>
    <x v="6"/>
    <s v="Norðurland eystra"/>
    <x v="6"/>
    <x v="3"/>
    <s v="Sala utan svæðis - flj."/>
    <n v="83421"/>
    <n v="72.159164999999987"/>
    <x v="8"/>
    <x v="2"/>
    <s v="Innanlands"/>
    <m/>
  </r>
  <r>
    <s v="Skagaströnd"/>
    <s v="Skagaströnd"/>
    <n v="545"/>
    <x v="23"/>
    <s v="Norðurland vestra"/>
    <x v="6"/>
    <x v="3"/>
    <s v="Sala innan svæðis - flj."/>
    <n v="41533"/>
    <n v="35.926044999999995"/>
    <x v="7"/>
    <x v="2"/>
    <s v="Innanlands"/>
    <s v="Einni færslu skipt í tvennt til að geta flokkað betur"/>
  </r>
  <r>
    <s v="Akureyri"/>
    <s v="Skagaströnd"/>
    <n v="545"/>
    <x v="23"/>
    <s v="Norðurland vestra"/>
    <x v="6"/>
    <x v="3"/>
    <s v="Sala utan svæðis - flj."/>
    <n v="34454"/>
    <n v="29.802709999999998"/>
    <x v="5"/>
    <x v="3"/>
    <s v="Innanlands"/>
    <s v="Einni færslu skipt í tvennt til að geta flokkað betur"/>
  </r>
  <r>
    <s v="Reykjavík"/>
    <s v="Hrísey"/>
    <n v="601"/>
    <x v="6"/>
    <s v="Norðurland eystra"/>
    <x v="6"/>
    <x v="3"/>
    <s v="Sala utan svæðis - flj."/>
    <n v="87911"/>
    <n v="76.043014999999997"/>
    <x v="10"/>
    <x v="2"/>
    <s v="Innanlands"/>
    <m/>
  </r>
  <r>
    <s v="Reykjavík"/>
    <s v="Hrísey"/>
    <n v="601"/>
    <x v="6"/>
    <s v="Norðurland eystra"/>
    <x v="6"/>
    <x v="3"/>
    <s v="Sala utan svæðis - flj."/>
    <n v="110769"/>
    <n v="95.815185"/>
    <x v="9"/>
    <x v="2"/>
    <s v="Innanlands"/>
    <m/>
  </r>
  <r>
    <s v="Söludælur"/>
    <s v="Grímsey"/>
    <n v="601"/>
    <x v="6"/>
    <s v="Norðurland eystra"/>
    <x v="6"/>
    <x v="3"/>
    <s v="Sala innan svæðis - flj."/>
    <n v="8223"/>
    <n v="7.112895"/>
    <x v="5"/>
    <x v="2"/>
    <s v="Innanlands"/>
    <m/>
  </r>
  <r>
    <s v="Akureyri"/>
    <s v="Skagaströnd"/>
    <n v="545"/>
    <x v="23"/>
    <s v="Norðurland vestra"/>
    <x v="6"/>
    <x v="3"/>
    <s v="Sala utan svæðis - flj."/>
    <n v="34454"/>
    <n v="29.802709999999998"/>
    <x v="5"/>
    <x v="2"/>
    <s v="Innanlands"/>
    <s v="Einni færslu skipt í tvennt til að geta flokkað betur"/>
  </r>
  <r>
    <s v="Skagaströnd"/>
    <s v="Skagaströnd"/>
    <n v="545"/>
    <x v="23"/>
    <s v="Norðurland vestra"/>
    <x v="6"/>
    <x v="3"/>
    <s v="Sala innan svæðis - flj."/>
    <n v="36287.333333333328"/>
    <n v="31.388543333333327"/>
    <x v="3"/>
    <x v="3"/>
    <s v="Innanlands"/>
    <s v="Einni færslu skipt í tvennt til að geta flokkað betur"/>
  </r>
  <r>
    <s v="Reykjavík"/>
    <s v="Hrísey"/>
    <n v="601"/>
    <x v="6"/>
    <s v="Norðurland eystra"/>
    <x v="6"/>
    <x v="3"/>
    <s v="Sala utan svæðis - flj."/>
    <n v="68208"/>
    <n v="58.999919999999996"/>
    <x v="7"/>
    <x v="2"/>
    <s v="Innanlands"/>
    <m/>
  </r>
  <r>
    <s v="Skagaströnd"/>
    <s v="Skagaströnd"/>
    <n v="545"/>
    <x v="23"/>
    <s v="Norðurland vestra"/>
    <x v="6"/>
    <x v="3"/>
    <s v="Sala innan svæðis - flj."/>
    <n v="72574.666666666672"/>
    <n v="62.777086666666669"/>
    <x v="3"/>
    <x v="2"/>
    <s v="Innanlands"/>
    <s v="Einni færslu skipt í tvennt til að geta flokkað betur"/>
  </r>
  <r>
    <s v="Skagaströnd"/>
    <s v="Skagaströnd"/>
    <n v="545"/>
    <x v="23"/>
    <s v="Norðurland vestra"/>
    <x v="6"/>
    <x v="3"/>
    <s v="Sala innan svæðis - flj."/>
    <n v="40311"/>
    <n v="34.869014999999997"/>
    <x v="0"/>
    <x v="3"/>
    <s v="Innanlands"/>
    <s v="Einni færslu skipt í tvennt til að geta flokkað betur"/>
  </r>
  <r>
    <s v="Reykjavík"/>
    <s v="Hrísey"/>
    <n v="601"/>
    <x v="6"/>
    <s v="Norðurland eystra"/>
    <x v="6"/>
    <x v="3"/>
    <s v="Sala utan svæðis - flj."/>
    <n v="9206"/>
    <n v="7.96319"/>
    <x v="5"/>
    <x v="2"/>
    <s v="Innanlands"/>
    <m/>
  </r>
  <r>
    <s v="Söludælur"/>
    <s v="Hrísey"/>
    <n v="601"/>
    <x v="6"/>
    <s v="Norðurland eystra"/>
    <x v="6"/>
    <x v="3"/>
    <s v="Sala innan svæðis - flj."/>
    <n v="656"/>
    <n v="0.56743999999999994"/>
    <x v="5"/>
    <x v="2"/>
    <s v="Innanlands"/>
    <m/>
  </r>
  <r>
    <s v="Sauðárkrókur"/>
    <s v="Sauðárkrókur"/>
    <n v="550"/>
    <x v="24"/>
    <s v="Norðurland vestra"/>
    <x v="7"/>
    <x v="3"/>
    <s v="Sala innan svæðis - flj."/>
    <n v="368643"/>
    <n v="318.876195"/>
    <x v="2"/>
    <x v="3"/>
    <s v="Innanlands"/>
    <s v="Einni færslu skipt í tvennt til að geta flokkað betur"/>
  </r>
  <r>
    <s v="Sauðárkrókur"/>
    <s v="Sauðárkrókur"/>
    <n v="550"/>
    <x v="24"/>
    <s v="Norðurland vestra"/>
    <x v="7"/>
    <x v="3"/>
    <s v="Sala innan svæðis - flj."/>
    <n v="368643"/>
    <n v="318.876195"/>
    <x v="2"/>
    <x v="0"/>
    <s v="Innanlands"/>
    <s v="Einni færslu skipt í tvennt til að geta flokkað betur"/>
  </r>
  <r>
    <s v="Reykjavík"/>
    <s v="Hrísey"/>
    <n v="601"/>
    <x v="6"/>
    <s v="Norðurland eystra"/>
    <x v="6"/>
    <x v="3"/>
    <s v="Sala utan svæðis - flj."/>
    <n v="45208"/>
    <n v="39.10492"/>
    <x v="3"/>
    <x v="2"/>
    <s v="Innanlands"/>
    <m/>
  </r>
  <r>
    <s v="Reykjavík"/>
    <s v="Hrísey"/>
    <n v="601"/>
    <x v="6"/>
    <s v="Norðurland eystra"/>
    <x v="6"/>
    <x v="3"/>
    <s v="Sala utan svæðis - flj."/>
    <n v="23779"/>
    <n v="20.568835"/>
    <x v="0"/>
    <x v="2"/>
    <s v="Innanlands"/>
    <m/>
  </r>
  <r>
    <s v="Söludælur"/>
    <s v="Grenivík"/>
    <n v="610"/>
    <x v="6"/>
    <s v="Norðurland eystra"/>
    <x v="0"/>
    <x v="0"/>
    <s v="Sala innan svæðis - flj."/>
    <n v="96285"/>
    <n v="72.213750000000005"/>
    <x v="0"/>
    <x v="0"/>
    <s v="Innanlands"/>
    <m/>
  </r>
  <r>
    <s v="Akureyri"/>
    <s v="Grenivík"/>
    <n v="610"/>
    <x v="6"/>
    <s v="Norðurland eystra"/>
    <x v="7"/>
    <x v="3"/>
    <s v="Sala utan svæðis - flj."/>
    <n v="803"/>
    <n v="0.69459500000000007"/>
    <x v="0"/>
    <x v="0"/>
    <s v="Innanlands"/>
    <m/>
  </r>
  <r>
    <s v="Söludælur"/>
    <s v="Grenivík"/>
    <n v="610"/>
    <x v="6"/>
    <s v="Norðurland eystra"/>
    <x v="6"/>
    <x v="3"/>
    <s v="Sala innan svæðis - flj."/>
    <n v="79"/>
    <n v="6.8334999999999993E-2"/>
    <x v="1"/>
    <x v="0"/>
    <s v="Innanlands"/>
    <m/>
  </r>
  <r>
    <s v="Akureyri"/>
    <s v="Grenivík"/>
    <n v="610"/>
    <x v="6"/>
    <s v="Norðurland eystra"/>
    <x v="6"/>
    <x v="3"/>
    <s v="Sala utan svæðis - flj."/>
    <n v="1028"/>
    <n v="0.88922000000000001"/>
    <x v="1"/>
    <x v="3"/>
    <s v="Innanlands"/>
    <m/>
  </r>
  <r>
    <s v="Reykjavík"/>
    <s v="Grenivík"/>
    <n v="610"/>
    <x v="6"/>
    <s v="Norðurland eystra"/>
    <x v="6"/>
    <x v="3"/>
    <s v="Sala utan svæðis - flj."/>
    <n v="91836"/>
    <n v="79.438140000000004"/>
    <x v="1"/>
    <x v="3"/>
    <s v="Innanlands"/>
    <m/>
  </r>
  <r>
    <s v="Söludælur"/>
    <s v="Grenivík"/>
    <n v="610"/>
    <x v="6"/>
    <s v="Norðurland eystra"/>
    <x v="7"/>
    <x v="3"/>
    <s v="Sala innan svæðis - flj."/>
    <n v="96834"/>
    <n v="83.761409999999998"/>
    <x v="0"/>
    <x v="0"/>
    <s v="Innanlands"/>
    <m/>
  </r>
  <r>
    <s v="Akureyri"/>
    <s v="Grenivík"/>
    <n v="610"/>
    <x v="6"/>
    <s v="Norðurland eystra"/>
    <x v="6"/>
    <x v="3"/>
    <s v="Sala utan svæðis - flj."/>
    <n v="12451"/>
    <n v="10.770115000000001"/>
    <x v="2"/>
    <x v="3"/>
    <s v="Innanlands"/>
    <m/>
  </r>
  <r>
    <s v="Akureyri"/>
    <s v="Grenivík"/>
    <n v="610"/>
    <x v="6"/>
    <s v="Norðurland eystra"/>
    <x v="7"/>
    <x v="3"/>
    <s v="Sala utan svæðis - flj."/>
    <n v="2496"/>
    <n v="2.1590400000000001"/>
    <x v="3"/>
    <x v="0"/>
    <s v="Innanlands"/>
    <m/>
  </r>
  <r>
    <s v="Reykjavík"/>
    <s v="Grenivík"/>
    <n v="610"/>
    <x v="6"/>
    <s v="Norðurland eystra"/>
    <x v="6"/>
    <x v="3"/>
    <s v="Sala utan svæðis - flj."/>
    <n v="73520"/>
    <n v="63.594800000000006"/>
    <x v="2"/>
    <x v="3"/>
    <s v="Innanlands"/>
    <m/>
  </r>
  <r>
    <s v="Söludælur"/>
    <s v="Grenivík"/>
    <n v="610"/>
    <x v="6"/>
    <s v="Norðurland eystra"/>
    <x v="7"/>
    <x v="3"/>
    <s v="Sala ekki flutningsjöfnuð"/>
    <n v="0"/>
    <n v="0"/>
    <x v="1"/>
    <x v="0"/>
    <s v="Millilanda"/>
    <m/>
  </r>
  <r>
    <s v="Söludælur"/>
    <s v="Grenivík"/>
    <n v="610"/>
    <x v="6"/>
    <s v="Norðurland eystra"/>
    <x v="0"/>
    <x v="0"/>
    <s v="Sala innan svæðis - flj."/>
    <n v="102188"/>
    <n v="76.641000000000005"/>
    <x v="3"/>
    <x v="0"/>
    <s v="Innanlands"/>
    <m/>
  </r>
  <r>
    <s v="Söludælur"/>
    <s v="Grenivík"/>
    <n v="610"/>
    <x v="6"/>
    <s v="Norðurland eystra"/>
    <x v="7"/>
    <x v="3"/>
    <s v="Sala innan svæðis - flj."/>
    <n v="107522"/>
    <n v="93.006529999999998"/>
    <x v="3"/>
    <x v="0"/>
    <s v="Innanlands"/>
    <m/>
  </r>
  <r>
    <s v="Akureyri"/>
    <s v="Grenivík"/>
    <n v="610"/>
    <x v="6"/>
    <s v="Norðurland eystra"/>
    <x v="6"/>
    <x v="3"/>
    <s v="Sala utan svæðis - flj."/>
    <n v="29910"/>
    <n v="25.872150000000001"/>
    <x v="4"/>
    <x v="3"/>
    <s v="Innanlands"/>
    <m/>
  </r>
  <r>
    <s v="Akureyri"/>
    <s v="Grenivík"/>
    <n v="610"/>
    <x v="6"/>
    <s v="Norðurland eystra"/>
    <x v="7"/>
    <x v="3"/>
    <s v="Sala utan svæðis - flj."/>
    <n v="9442"/>
    <n v="8.1673299999999998"/>
    <x v="5"/>
    <x v="0"/>
    <s v="Innanlands"/>
    <m/>
  </r>
  <r>
    <s v="Reykjavík"/>
    <s v="Grenivík"/>
    <n v="610"/>
    <x v="6"/>
    <s v="Norðurland eystra"/>
    <x v="9"/>
    <x v="3"/>
    <s v="Sala utan svæðis - flj."/>
    <n v="20327"/>
    <n v="17.582854999999999"/>
    <x v="5"/>
    <x v="2"/>
    <s v="Innanlands"/>
    <m/>
  </r>
  <r>
    <s v="Reykjavík"/>
    <s v="Grenivík"/>
    <n v="610"/>
    <x v="6"/>
    <s v="Norðurland eystra"/>
    <x v="6"/>
    <x v="3"/>
    <s v="Sala utan svæðis - flj."/>
    <n v="69575"/>
    <n v="60.182375"/>
    <x v="4"/>
    <x v="3"/>
    <s v="Innanlands"/>
    <m/>
  </r>
  <r>
    <s v="Söludælur"/>
    <s v="Grenivík"/>
    <n v="610"/>
    <x v="6"/>
    <s v="Norðurland eystra"/>
    <x v="1"/>
    <x v="0"/>
    <s v="Sala innan svæðis - flj."/>
    <n v="31747"/>
    <n v="23.81025"/>
    <x v="5"/>
    <x v="0"/>
    <s v="Innanlands"/>
    <m/>
  </r>
  <r>
    <s v="Söludælur"/>
    <s v="Grenivík"/>
    <n v="610"/>
    <x v="6"/>
    <s v="Norðurland eystra"/>
    <x v="0"/>
    <x v="0"/>
    <s v="Sala innan svæðis - flj."/>
    <n v="69294"/>
    <n v="51.970500000000001"/>
    <x v="5"/>
    <x v="0"/>
    <s v="Innanlands"/>
    <m/>
  </r>
  <r>
    <s v="Söludælur"/>
    <s v="Grenivík"/>
    <n v="610"/>
    <x v="6"/>
    <s v="Norðurland eystra"/>
    <x v="7"/>
    <x v="3"/>
    <s v="Sala innan svæðis - flj."/>
    <n v="100584"/>
    <n v="87.005160000000004"/>
    <x v="5"/>
    <x v="0"/>
    <s v="Innanlands"/>
    <m/>
  </r>
  <r>
    <s v="Akureyri"/>
    <s v="Grenivík"/>
    <n v="610"/>
    <x v="6"/>
    <s v="Norðurland eystra"/>
    <x v="6"/>
    <x v="3"/>
    <s v="Sala utan svæðis - flj."/>
    <n v="26232"/>
    <n v="22.69068"/>
    <x v="6"/>
    <x v="3"/>
    <s v="Innanlands"/>
    <m/>
  </r>
  <r>
    <s v="Akureyri"/>
    <s v="Grenivík"/>
    <n v="610"/>
    <x v="6"/>
    <s v="Norðurland eystra"/>
    <x v="7"/>
    <x v="3"/>
    <s v="Sala utan svæðis - flj."/>
    <n v="7538"/>
    <n v="6.5203699999999998"/>
    <x v="7"/>
    <x v="0"/>
    <s v="Innanlands"/>
    <m/>
  </r>
  <r>
    <s v="Reykjavík"/>
    <s v="Grenivík"/>
    <n v="610"/>
    <x v="6"/>
    <s v="Norðurland eystra"/>
    <x v="6"/>
    <x v="3"/>
    <s v="Sala utan svæðis - flj."/>
    <n v="62479"/>
    <n v="54.044334999999997"/>
    <x v="6"/>
    <x v="3"/>
    <s v="Innanlands"/>
    <m/>
  </r>
  <r>
    <s v="Reykjavík"/>
    <s v="Grenivík"/>
    <n v="610"/>
    <x v="6"/>
    <s v="Norðurland eystra"/>
    <x v="9"/>
    <x v="3"/>
    <s v="Sala innan svæðis - flj."/>
    <n v="21953"/>
    <n v="18.989345"/>
    <x v="7"/>
    <x v="2"/>
    <s v="Innanlands"/>
    <m/>
  </r>
  <r>
    <s v="Söludælur"/>
    <s v="Grenivík"/>
    <n v="610"/>
    <x v="6"/>
    <s v="Norðurland eystra"/>
    <x v="1"/>
    <x v="0"/>
    <s v="Sala innan svæðis - flj."/>
    <n v="102634"/>
    <n v="76.975499999999997"/>
    <x v="7"/>
    <x v="0"/>
    <s v="Innanlands"/>
    <m/>
  </r>
  <r>
    <s v="Söludælur"/>
    <s v="Grenivík"/>
    <n v="610"/>
    <x v="6"/>
    <s v="Norðurland eystra"/>
    <x v="7"/>
    <x v="3"/>
    <s v="Sala innan svæðis - flj."/>
    <n v="105224"/>
    <n v="91.01876"/>
    <x v="7"/>
    <x v="0"/>
    <s v="Innanlands"/>
    <m/>
  </r>
  <r>
    <s v="Akureyri"/>
    <s v="Grenivík"/>
    <n v="610"/>
    <x v="6"/>
    <s v="Norðurland eystra"/>
    <x v="7"/>
    <x v="3"/>
    <s v="Sala utan svæðis - flj."/>
    <n v="5632"/>
    <n v="4.8716800000000005"/>
    <x v="9"/>
    <x v="0"/>
    <s v="Innanlands"/>
    <m/>
  </r>
  <r>
    <s v="Akureyri"/>
    <s v="Grenivík"/>
    <n v="610"/>
    <x v="6"/>
    <s v="Norðurland eystra"/>
    <x v="6"/>
    <x v="3"/>
    <s v="Sala utan svæðis - flj."/>
    <n v="23167"/>
    <n v="20.039454999999997"/>
    <x v="8"/>
    <x v="3"/>
    <s v="Innanlands"/>
    <m/>
  </r>
  <r>
    <s v="Eskifjörður"/>
    <s v="Grenivík"/>
    <n v="610"/>
    <x v="6"/>
    <s v="Norðurland eystra"/>
    <x v="7"/>
    <x v="3"/>
    <s v="Sala utan svæðis - flj."/>
    <n v="2503"/>
    <n v="2.165095"/>
    <x v="9"/>
    <x v="0"/>
    <s v="Innanlands"/>
    <m/>
  </r>
  <r>
    <s v="Reykjavík"/>
    <s v="Grenivík"/>
    <n v="610"/>
    <x v="6"/>
    <s v="Norðurland eystra"/>
    <x v="9"/>
    <x v="3"/>
    <s v="Sala utan svæðis - flj."/>
    <n v="28104"/>
    <n v="24.30996"/>
    <x v="9"/>
    <x v="2"/>
    <s v="Innanlands"/>
    <m/>
  </r>
  <r>
    <s v="Reykjavík"/>
    <s v="Grenivík"/>
    <n v="610"/>
    <x v="6"/>
    <s v="Norðurland eystra"/>
    <x v="6"/>
    <x v="3"/>
    <s v="Sala innan svæðis - flj."/>
    <n v="54940"/>
    <n v="47.523099999999999"/>
    <x v="8"/>
    <x v="2"/>
    <s v="Innanlands"/>
    <m/>
  </r>
  <r>
    <s v="Reykjavík"/>
    <s v="Grenivík"/>
    <n v="610"/>
    <x v="6"/>
    <s v="Norðurland eystra"/>
    <x v="6"/>
    <x v="3"/>
    <s v="Sala utan svæðis - flj."/>
    <n v="69177"/>
    <n v="59.838104999999999"/>
    <x v="8"/>
    <x v="3"/>
    <s v="Innanlands"/>
    <m/>
  </r>
  <r>
    <s v="Söludælur"/>
    <s v="Grenivík"/>
    <n v="610"/>
    <x v="6"/>
    <s v="Norðurland eystra"/>
    <x v="1"/>
    <x v="0"/>
    <s v="Sala innan svæðis - flj."/>
    <n v="105240"/>
    <n v="78.930000000000007"/>
    <x v="9"/>
    <x v="0"/>
    <s v="Innanlands"/>
    <m/>
  </r>
  <r>
    <s v="Söludælur"/>
    <s v="Grenivík"/>
    <n v="610"/>
    <x v="6"/>
    <s v="Norðurland eystra"/>
    <x v="7"/>
    <x v="3"/>
    <s v="Sala innan svæðis - flj."/>
    <n v="99221"/>
    <n v="85.826164999999989"/>
    <x v="9"/>
    <x v="0"/>
    <s v="Innanlands"/>
    <m/>
  </r>
  <r>
    <s v="Akureyri"/>
    <s v="Grenivík"/>
    <n v="610"/>
    <x v="6"/>
    <s v="Norðurland eystra"/>
    <x v="6"/>
    <x v="3"/>
    <s v="Sala utan svæðis - flj."/>
    <n v="21645"/>
    <n v="18.722925"/>
    <x v="10"/>
    <x v="3"/>
    <s v="Innanlands"/>
    <m/>
  </r>
  <r>
    <s v="Akureyri"/>
    <s v="Grenivík"/>
    <n v="610"/>
    <x v="6"/>
    <s v="Norðurland eystra"/>
    <x v="7"/>
    <x v="3"/>
    <s v="Sala utan svæðis - flj."/>
    <n v="12262"/>
    <n v="10.606629999999999"/>
    <x v="10"/>
    <x v="0"/>
    <s v="Innanlands"/>
    <m/>
  </r>
  <r>
    <s v="Reykjavík"/>
    <s v="Grenivík"/>
    <n v="610"/>
    <x v="6"/>
    <s v="Norðurland eystra"/>
    <x v="6"/>
    <x v="3"/>
    <s v="Sala utan svæðis - flj."/>
    <n v="77390"/>
    <n v="66.942350000000005"/>
    <x v="10"/>
    <x v="3"/>
    <s v="Innanlands"/>
    <m/>
  </r>
  <r>
    <s v="Reykjavík"/>
    <s v="Grenivík"/>
    <n v="610"/>
    <x v="6"/>
    <s v="Norðurland eystra"/>
    <x v="9"/>
    <x v="3"/>
    <s v="Sala utan svæðis - flj."/>
    <n v="25035"/>
    <n v="21.655275000000003"/>
    <x v="10"/>
    <x v="2"/>
    <s v="Innanlands"/>
    <m/>
  </r>
  <r>
    <s v="Reykjavík"/>
    <s v="Grenivík"/>
    <n v="610"/>
    <x v="6"/>
    <s v="Norðurland eystra"/>
    <x v="10"/>
    <x v="3"/>
    <s v="Sala utan svæðis - flj."/>
    <n v="9017"/>
    <n v="7.7997050000000003"/>
    <x v="10"/>
    <x v="2"/>
    <s v="Innanlands"/>
    <m/>
  </r>
  <r>
    <s v="Söludælur"/>
    <s v="Grenivík"/>
    <n v="610"/>
    <x v="6"/>
    <s v="Norðurland eystra"/>
    <x v="1"/>
    <x v="0"/>
    <s v="Sala innan svæðis - flj."/>
    <n v="100971"/>
    <n v="75.728250000000003"/>
    <x v="10"/>
    <x v="0"/>
    <s v="Innanlands"/>
    <m/>
  </r>
  <r>
    <s v="Söludælur"/>
    <s v="Grenivík"/>
    <n v="610"/>
    <x v="6"/>
    <s v="Norðurland eystra"/>
    <x v="7"/>
    <x v="3"/>
    <s v="Sala innan svæðis - flj."/>
    <n v="99472"/>
    <n v="86.043279999999996"/>
    <x v="10"/>
    <x v="0"/>
    <s v="Innanlands"/>
    <m/>
  </r>
  <r>
    <s v="Akureyri"/>
    <s v="Grenivík"/>
    <n v="610"/>
    <x v="6"/>
    <s v="Norðurland eystra"/>
    <x v="6"/>
    <x v="3"/>
    <s v="Sala utan svæðis - flj."/>
    <n v="23234"/>
    <n v="20.09741"/>
    <x v="9"/>
    <x v="3"/>
    <s v="Innanlands"/>
    <m/>
  </r>
  <r>
    <s v="Akureyri"/>
    <s v="Grenivík"/>
    <n v="610"/>
    <x v="6"/>
    <s v="Norðurland eystra"/>
    <x v="7"/>
    <x v="3"/>
    <s v="Sala utan svæðis - flj."/>
    <n v="11529"/>
    <n v="9.9725849999999987"/>
    <x v="8"/>
    <x v="0"/>
    <s v="Innanlands"/>
    <m/>
  </r>
  <r>
    <s v="Akureyri"/>
    <s v="Grenivík"/>
    <n v="610"/>
    <x v="6"/>
    <s v="Norðurland eystra"/>
    <x v="12"/>
    <x v="4"/>
    <s v="Sala utan svæðis - flj."/>
    <n v="42986"/>
    <n v="37.440805999999995"/>
    <x v="8"/>
    <x v="2"/>
    <s v="Innanlands"/>
    <m/>
  </r>
  <r>
    <s v="Reykjavík"/>
    <s v="Grenivík"/>
    <n v="610"/>
    <x v="6"/>
    <s v="Norðurland eystra"/>
    <x v="6"/>
    <x v="3"/>
    <s v="Sala utan svæðis - flj."/>
    <n v="54225"/>
    <n v="46.904625000000003"/>
    <x v="9"/>
    <x v="3"/>
    <s v="Innanlands"/>
    <m/>
  </r>
  <r>
    <s v="Reykjavík"/>
    <s v="Grenivík"/>
    <n v="610"/>
    <x v="6"/>
    <s v="Norðurland eystra"/>
    <x v="9"/>
    <x v="3"/>
    <s v="Sala utan svæðis - flj."/>
    <n v="53244"/>
    <n v="46.056059999999995"/>
    <x v="8"/>
    <x v="2"/>
    <s v="Innanlands"/>
    <m/>
  </r>
  <r>
    <s v="Söludælur"/>
    <s v="Grenivík"/>
    <n v="610"/>
    <x v="6"/>
    <s v="Norðurland eystra"/>
    <x v="1"/>
    <x v="0"/>
    <s v="Sala innan svæðis - flj."/>
    <n v="93557"/>
    <n v="70.167749999999998"/>
    <x v="8"/>
    <x v="0"/>
    <s v="Innanlands"/>
    <m/>
  </r>
  <r>
    <s v="Söludælur"/>
    <s v="Grenivík"/>
    <n v="610"/>
    <x v="6"/>
    <s v="Norðurland eystra"/>
    <x v="7"/>
    <x v="3"/>
    <s v="Sala innan svæðis - flj."/>
    <n v="94451"/>
    <n v="81.700115000000011"/>
    <x v="8"/>
    <x v="0"/>
    <s v="Innanlands"/>
    <m/>
  </r>
  <r>
    <s v="Akureyri"/>
    <s v="Grenivík"/>
    <n v="610"/>
    <x v="6"/>
    <s v="Norðurland eystra"/>
    <x v="6"/>
    <x v="3"/>
    <s v="Sala utan svæðis - flj."/>
    <n v="18077"/>
    <n v="15.636604999999999"/>
    <x v="7"/>
    <x v="3"/>
    <s v="Innanlands"/>
    <m/>
  </r>
  <r>
    <s v="Akureyri"/>
    <s v="Grenivík"/>
    <n v="610"/>
    <x v="6"/>
    <s v="Norðurland eystra"/>
    <x v="7"/>
    <x v="3"/>
    <s v="Sala utan svæðis - flj."/>
    <n v="7750"/>
    <n v="6.7037500000000003"/>
    <x v="6"/>
    <x v="0"/>
    <s v="Innanlands"/>
    <m/>
  </r>
  <r>
    <s v="Akureyri"/>
    <s v="Grenivík"/>
    <n v="610"/>
    <x v="6"/>
    <s v="Norðurland eystra"/>
    <x v="9"/>
    <x v="3"/>
    <s v="Sala utan svæðis - flj."/>
    <n v="35258"/>
    <n v="30.498169999999998"/>
    <x v="6"/>
    <x v="2"/>
    <s v="Innanlands"/>
    <m/>
  </r>
  <r>
    <s v="Grindavík"/>
    <s v="Grenivík"/>
    <n v="610"/>
    <x v="6"/>
    <s v="Norðurland eystra"/>
    <x v="7"/>
    <x v="3"/>
    <s v="Sala innan svæðis - flj."/>
    <n v="19547"/>
    <n v="16.908154999999997"/>
    <x v="6"/>
    <x v="0"/>
    <s v="Innanlands"/>
    <m/>
  </r>
  <r>
    <s v="Reykjavík"/>
    <s v="Grenivík"/>
    <n v="610"/>
    <x v="6"/>
    <s v="Norðurland eystra"/>
    <x v="6"/>
    <x v="3"/>
    <s v="Sala utan svæðis - flj."/>
    <n v="64763"/>
    <n v="56.019995000000002"/>
    <x v="7"/>
    <x v="3"/>
    <s v="Innanlands"/>
    <m/>
  </r>
  <r>
    <s v="Reykjavík"/>
    <s v="Grenivík"/>
    <n v="610"/>
    <x v="6"/>
    <s v="Norðurland eystra"/>
    <x v="7"/>
    <x v="3"/>
    <s v="Sala innan svæðis - flj."/>
    <n v="7370"/>
    <n v="6.3750499999999999"/>
    <x v="6"/>
    <x v="0"/>
    <s v="Innanlands"/>
    <m/>
  </r>
  <r>
    <s v="Reykjavík"/>
    <s v="Grenivík"/>
    <n v="610"/>
    <x v="6"/>
    <s v="Norðurland eystra"/>
    <x v="9"/>
    <x v="3"/>
    <s v="Sala utan svæðis - flj."/>
    <n v="41107"/>
    <n v="35.557555000000001"/>
    <x v="6"/>
    <x v="2"/>
    <s v="Innanlands"/>
    <m/>
  </r>
  <r>
    <s v="Reykjavík"/>
    <s v="Grenivík"/>
    <n v="610"/>
    <x v="6"/>
    <s v="Norðurland eystra"/>
    <x v="10"/>
    <x v="3"/>
    <s v="Sala utan svæðis - flj."/>
    <n v="2023"/>
    <n v="1.749895"/>
    <x v="6"/>
    <x v="2"/>
    <s v="Innanlands"/>
    <m/>
  </r>
  <r>
    <s v="Akureyri"/>
    <s v="Grenivík"/>
    <n v="610"/>
    <x v="6"/>
    <s v="Norðurland eystra"/>
    <x v="6"/>
    <x v="3"/>
    <s v="Sala utan svæðis - flj."/>
    <n v="33702"/>
    <n v="29.152229999999999"/>
    <x v="5"/>
    <x v="3"/>
    <s v="Innanlands"/>
    <m/>
  </r>
  <r>
    <s v="Söludælur"/>
    <s v="Grenivík"/>
    <n v="610"/>
    <x v="6"/>
    <s v="Norðurland eystra"/>
    <x v="1"/>
    <x v="0"/>
    <s v="Sala innan svæðis - flj."/>
    <n v="97799"/>
    <n v="73.349249999999998"/>
    <x v="6"/>
    <x v="0"/>
    <s v="Innanlands"/>
    <m/>
  </r>
  <r>
    <s v="Söludælur"/>
    <s v="Grenivík"/>
    <n v="610"/>
    <x v="6"/>
    <s v="Norðurland eystra"/>
    <x v="7"/>
    <x v="3"/>
    <s v="Sala innan svæðis - flj."/>
    <n v="84888"/>
    <n v="73.428119999999993"/>
    <x v="6"/>
    <x v="0"/>
    <s v="Innanlands"/>
    <m/>
  </r>
  <r>
    <s v="Akureyri"/>
    <s v="Grenivík"/>
    <n v="610"/>
    <x v="6"/>
    <s v="Norðurland eystra"/>
    <x v="7"/>
    <x v="3"/>
    <s v="Sala utan svæðis - flj."/>
    <n v="8267"/>
    <n v="7.1509549999999997"/>
    <x v="4"/>
    <x v="0"/>
    <s v="Innanlands"/>
    <m/>
  </r>
  <r>
    <s v="Reykjavík"/>
    <s v="Grenivík"/>
    <n v="610"/>
    <x v="6"/>
    <s v="Norðurland eystra"/>
    <x v="6"/>
    <x v="3"/>
    <s v="Sala utan svæðis - flj."/>
    <n v="71241"/>
    <n v="61.623464999999996"/>
    <x v="5"/>
    <x v="3"/>
    <s v="Innanlands"/>
    <m/>
  </r>
  <r>
    <s v="Reykjavík"/>
    <s v="Grenivík"/>
    <n v="610"/>
    <x v="6"/>
    <s v="Norðurland eystra"/>
    <x v="8"/>
    <x v="3"/>
    <s v="Sala utan svæðis - flj."/>
    <n v="35052"/>
    <n v="30.319980000000001"/>
    <x v="4"/>
    <x v="2"/>
    <s v="Innanlands"/>
    <m/>
  </r>
  <r>
    <s v="Reykjavík"/>
    <s v="Grenivík"/>
    <n v="610"/>
    <x v="6"/>
    <s v="Norðurland eystra"/>
    <x v="9"/>
    <x v="3"/>
    <s v="Sala utan svæðis - flj."/>
    <n v="56162"/>
    <n v="48.580129999999997"/>
    <x v="4"/>
    <x v="2"/>
    <s v="Innanlands"/>
    <m/>
  </r>
  <r>
    <s v="Reykjavík"/>
    <s v="Grenivík"/>
    <n v="610"/>
    <x v="6"/>
    <s v="Norðurland eystra"/>
    <x v="10"/>
    <x v="3"/>
    <s v="Sala utan svæðis - flj."/>
    <n v="3529"/>
    <n v="3.0525850000000001"/>
    <x v="4"/>
    <x v="2"/>
    <s v="Innanlands"/>
    <m/>
  </r>
  <r>
    <s v="Söludælur"/>
    <s v="Grenivík"/>
    <n v="610"/>
    <x v="6"/>
    <s v="Norðurland eystra"/>
    <x v="6"/>
    <x v="3"/>
    <s v="Sala innan svæðis - flj."/>
    <n v="1512"/>
    <n v="1.3078799999999999"/>
    <x v="5"/>
    <x v="0"/>
    <s v="Innanlands"/>
    <m/>
  </r>
  <r>
    <s v="Akureyri"/>
    <s v="Grenivík"/>
    <n v="610"/>
    <x v="6"/>
    <s v="Norðurland eystra"/>
    <x v="6"/>
    <x v="3"/>
    <s v="Sala utan svæðis - flj."/>
    <n v="15483"/>
    <n v="13.392795"/>
    <x v="3"/>
    <x v="3"/>
    <s v="Innanlands"/>
    <m/>
  </r>
  <r>
    <s v="Söludælur"/>
    <s v="Grenivík"/>
    <n v="610"/>
    <x v="6"/>
    <s v="Norðurland eystra"/>
    <x v="1"/>
    <x v="0"/>
    <s v="Sala innan svæðis - flj."/>
    <n v="91696"/>
    <n v="68.772000000000006"/>
    <x v="4"/>
    <x v="0"/>
    <s v="Innanlands"/>
    <m/>
  </r>
  <r>
    <s v="Söludælur"/>
    <s v="Grenivík"/>
    <n v="610"/>
    <x v="6"/>
    <s v="Norðurland eystra"/>
    <x v="7"/>
    <x v="3"/>
    <s v="Sala innan svæðis - flj."/>
    <n v="93521"/>
    <n v="80.895664999999994"/>
    <x v="4"/>
    <x v="0"/>
    <s v="Innanlands"/>
    <m/>
  </r>
  <r>
    <s v="Grindavík"/>
    <s v="Grenivík"/>
    <n v="610"/>
    <x v="6"/>
    <s v="Norðurland eystra"/>
    <x v="6"/>
    <x v="3"/>
    <s v="Sala innan svæðis - flj."/>
    <n v="4002"/>
    <n v="3.4617300000000002"/>
    <x v="3"/>
    <x v="3"/>
    <s v="Innanlands"/>
    <m/>
  </r>
  <r>
    <s v="Akureyri"/>
    <s v="Grenivík"/>
    <n v="610"/>
    <x v="6"/>
    <s v="Norðurland eystra"/>
    <x v="7"/>
    <x v="3"/>
    <s v="Sala utan svæðis - flj."/>
    <n v="16204"/>
    <n v="14.016459999999999"/>
    <x v="2"/>
    <x v="0"/>
    <s v="Innanlands"/>
    <m/>
  </r>
  <r>
    <s v="Reykjavík"/>
    <s v="Grenivík"/>
    <n v="610"/>
    <x v="6"/>
    <s v="Norðurland eystra"/>
    <x v="6"/>
    <x v="3"/>
    <s v="Sala utan svæðis - flj."/>
    <n v="68841"/>
    <n v="59.547464999999995"/>
    <x v="3"/>
    <x v="3"/>
    <s v="Innanlands"/>
    <m/>
  </r>
  <r>
    <s v="Reykjavík"/>
    <s v="Grenivík"/>
    <n v="610"/>
    <x v="6"/>
    <s v="Norðurland eystra"/>
    <x v="7"/>
    <x v="3"/>
    <s v="Sala innan svæðis - flj."/>
    <n v="0"/>
    <n v="0"/>
    <x v="2"/>
    <x v="0"/>
    <s v="Innanlands"/>
    <m/>
  </r>
  <r>
    <s v="Reykjavík"/>
    <s v="Grenivík"/>
    <n v="610"/>
    <x v="6"/>
    <s v="Norðurland eystra"/>
    <x v="10"/>
    <x v="3"/>
    <s v="Sala utan svæðis - flj."/>
    <n v="1805"/>
    <n v="1.5613250000000001"/>
    <x v="2"/>
    <x v="2"/>
    <s v="Innanlands"/>
    <m/>
  </r>
  <r>
    <s v="Akureyri"/>
    <s v="Grenivík"/>
    <n v="610"/>
    <x v="6"/>
    <s v="Norðurland eystra"/>
    <x v="6"/>
    <x v="3"/>
    <s v="Sala utan svæðis - flj."/>
    <n v="31099"/>
    <n v="26.900634999999998"/>
    <x v="0"/>
    <x v="3"/>
    <s v="Innanlands"/>
    <m/>
  </r>
  <r>
    <s v="Söludælur"/>
    <s v="Grenivík"/>
    <n v="610"/>
    <x v="6"/>
    <s v="Norðurland eystra"/>
    <x v="1"/>
    <x v="0"/>
    <s v="Sala innan svæðis - flj."/>
    <n v="90712"/>
    <n v="68.034000000000006"/>
    <x v="2"/>
    <x v="0"/>
    <s v="Innanlands"/>
    <m/>
  </r>
  <r>
    <s v="Söludælur"/>
    <s v="Grenivík"/>
    <n v="610"/>
    <x v="6"/>
    <s v="Norðurland eystra"/>
    <x v="7"/>
    <x v="3"/>
    <s v="Sala innan svæðis - flj."/>
    <n v="89397"/>
    <n v="77.328405000000004"/>
    <x v="2"/>
    <x v="0"/>
    <s v="Innanlands"/>
    <m/>
  </r>
  <r>
    <s v="Akureyri"/>
    <s v="Grenivík"/>
    <n v="610"/>
    <x v="6"/>
    <s v="Norðurland eystra"/>
    <x v="7"/>
    <x v="3"/>
    <s v="Sala utan svæðis - flj."/>
    <n v="39137"/>
    <n v="33.853504999999998"/>
    <x v="1"/>
    <x v="0"/>
    <s v="Innanlands"/>
    <m/>
  </r>
  <r>
    <s v="Reykjavík"/>
    <s v="Grenivík"/>
    <n v="610"/>
    <x v="6"/>
    <s v="Norðurland eystra"/>
    <x v="6"/>
    <x v="3"/>
    <s v="Sala utan svæðis - flj."/>
    <n v="77182"/>
    <n v="66.762429999999995"/>
    <x v="0"/>
    <x v="3"/>
    <s v="Innanlands"/>
    <m/>
  </r>
  <r>
    <s v="Reykjavík"/>
    <s v="Grenivík"/>
    <n v="610"/>
    <x v="6"/>
    <s v="Norðurland eystra"/>
    <x v="1"/>
    <x v="0"/>
    <s v="Sala innan svæðis - flj."/>
    <n v="0"/>
    <n v="0"/>
    <x v="1"/>
    <x v="0"/>
    <s v="Innanlands"/>
    <m/>
  </r>
  <r>
    <s v="Reykjavík"/>
    <s v="Grenivík"/>
    <n v="610"/>
    <x v="6"/>
    <s v="Norðurland eystra"/>
    <x v="1"/>
    <x v="0"/>
    <s v="Sala utan svæðis - flj."/>
    <n v="20374"/>
    <n v="15.2805"/>
    <x v="1"/>
    <x v="0"/>
    <s v="Innanlands"/>
    <m/>
  </r>
  <r>
    <s v="Reykjavík"/>
    <s v="Grenivík"/>
    <n v="610"/>
    <x v="6"/>
    <s v="Norðurland eystra"/>
    <x v="7"/>
    <x v="3"/>
    <s v="Sala utan svæðis - flj."/>
    <n v="63612"/>
    <n v="55.024380000000001"/>
    <x v="1"/>
    <x v="0"/>
    <s v="Innanlands"/>
    <m/>
  </r>
  <r>
    <s v="Reykjavík"/>
    <s v="Grenivík"/>
    <n v="610"/>
    <x v="6"/>
    <s v="Norðurland eystra"/>
    <x v="9"/>
    <x v="3"/>
    <s v="Sala utan svæðis - flj."/>
    <n v="39248"/>
    <n v="33.94952"/>
    <x v="1"/>
    <x v="2"/>
    <s v="Innanlands"/>
    <m/>
  </r>
  <r>
    <s v="Reykjavík"/>
    <s v="Grenivík"/>
    <n v="610"/>
    <x v="6"/>
    <s v="Norðurland eystra"/>
    <x v="10"/>
    <x v="3"/>
    <s v="Sala utan svæðis - flj."/>
    <n v="3541"/>
    <n v="3.0629650000000002"/>
    <x v="1"/>
    <x v="2"/>
    <s v="Innanlands"/>
    <m/>
  </r>
  <r>
    <s v="Söludælur"/>
    <s v="Grenivík"/>
    <n v="610"/>
    <x v="6"/>
    <s v="Norðurland eystra"/>
    <x v="1"/>
    <x v="0"/>
    <s v="Sala innan svæðis - flj."/>
    <n v="81572"/>
    <n v="61.179000000000002"/>
    <x v="1"/>
    <x v="0"/>
    <s v="Innanlands"/>
    <m/>
  </r>
  <r>
    <s v="Söludælur"/>
    <s v="Grenivík"/>
    <n v="610"/>
    <x v="6"/>
    <s v="Norðurland eystra"/>
    <x v="7"/>
    <x v="3"/>
    <s v="Sala innan svæðis - flj."/>
    <n v="23189"/>
    <n v="20.058485000000001"/>
    <x v="1"/>
    <x v="0"/>
    <s v="Innanlands"/>
    <m/>
  </r>
  <r>
    <s v="Söludælur"/>
    <s v="Árskógssandur"/>
    <n v="620"/>
    <x v="26"/>
    <s v="Norðurland eystra"/>
    <x v="1"/>
    <x v="0"/>
    <s v="Sala innan svæðis - flj."/>
    <n v="57215"/>
    <n v="42.911250000000003"/>
    <x v="0"/>
    <x v="0"/>
    <s v="Innanlands"/>
    <m/>
  </r>
  <r>
    <s v="Söludælur"/>
    <s v="Dalvík"/>
    <n v="620"/>
    <x v="26"/>
    <s v="Norðurland eystra"/>
    <x v="1"/>
    <x v="0"/>
    <s v="Sala innan svæðis - flj."/>
    <n v="371679"/>
    <n v="278.75925000000001"/>
    <x v="0"/>
    <x v="0"/>
    <s v="Innanlands"/>
    <m/>
  </r>
  <r>
    <s v="Söludælur"/>
    <s v="Dalvík"/>
    <n v="620"/>
    <x v="26"/>
    <s v="Norðurland eystra"/>
    <x v="0"/>
    <x v="0"/>
    <s v="Sala innan svæðis - flj."/>
    <n v="117291"/>
    <n v="87.968249999999998"/>
    <x v="0"/>
    <x v="0"/>
    <s v="Innanlands"/>
    <m/>
  </r>
  <r>
    <s v="Söludælur"/>
    <s v="Dalvík"/>
    <n v="620"/>
    <x v="26"/>
    <s v="Norðurland eystra"/>
    <x v="6"/>
    <x v="3"/>
    <s v="Sala innan svæðis - flj."/>
    <n v="15512"/>
    <n v="13.417879999999998"/>
    <x v="1"/>
    <x v="0"/>
    <s v="Innanlands"/>
    <m/>
  </r>
  <r>
    <s v="Akureyri"/>
    <s v="Dalvík"/>
    <n v="620"/>
    <x v="26"/>
    <s v="Norðurland eystra"/>
    <x v="7"/>
    <x v="3"/>
    <s v="Sala utan svæðis - flj."/>
    <n v="2307"/>
    <n v="1.995555"/>
    <x v="0"/>
    <x v="0"/>
    <s v="Innanlands"/>
    <m/>
  </r>
  <r>
    <s v="Akureyri"/>
    <s v="Dalvík"/>
    <n v="620"/>
    <x v="26"/>
    <s v="Norðurland eystra"/>
    <x v="10"/>
    <x v="3"/>
    <s v="Sala utan svæðis - flj."/>
    <n v="291"/>
    <n v="0.25171500000000002"/>
    <x v="0"/>
    <x v="2"/>
    <s v="Innanlands"/>
    <m/>
  </r>
  <r>
    <s v="Dalvík"/>
    <s v="Dalvík"/>
    <n v="620"/>
    <x v="26"/>
    <s v="Norðurland eystra"/>
    <x v="8"/>
    <x v="3"/>
    <s v="Sala innan svæðis - flj."/>
    <n v="2487141"/>
    <n v="2151.3769649999999"/>
    <x v="0"/>
    <x v="2"/>
    <s v="Innanlands"/>
    <m/>
  </r>
  <r>
    <s v="Dalvík"/>
    <s v="Dalvík"/>
    <n v="620"/>
    <x v="26"/>
    <s v="Norðurland eystra"/>
    <x v="9"/>
    <x v="3"/>
    <s v="Sala innan svæðis - flj."/>
    <n v="741838"/>
    <n v="641.68987000000004"/>
    <x v="0"/>
    <x v="2"/>
    <s v="Innanlands"/>
    <m/>
  </r>
  <r>
    <s v="Akureyri"/>
    <s v="Árskógssandur"/>
    <n v="620"/>
    <x v="26"/>
    <s v="Norðurland eystra"/>
    <x v="6"/>
    <x v="3"/>
    <s v="Sala utan svæðis - flj."/>
    <n v="168799"/>
    <n v="146.011135"/>
    <x v="1"/>
    <x v="2"/>
    <s v="Innanlands"/>
    <m/>
  </r>
  <r>
    <s v="Akureyri"/>
    <s v="Dalvík"/>
    <n v="620"/>
    <x v="26"/>
    <s v="Norðurland eystra"/>
    <x v="6"/>
    <x v="3"/>
    <s v="Sala utan svæðis - flj."/>
    <n v="49264"/>
    <n v="42.61336"/>
    <x v="0"/>
    <x v="3"/>
    <s v="Innanlands"/>
    <m/>
  </r>
  <r>
    <s v="Dalvík"/>
    <s v="Dalvík"/>
    <n v="620"/>
    <x v="26"/>
    <s v="Norðurland eystra"/>
    <x v="6"/>
    <x v="3"/>
    <s v="Sala innan svæðis - flj."/>
    <n v="194421"/>
    <n v="168.17416500000002"/>
    <x v="1"/>
    <x v="3"/>
    <s v="Innanlands"/>
    <m/>
  </r>
  <r>
    <s v="Dalvík"/>
    <s v="Dalvík"/>
    <n v="620"/>
    <x v="26"/>
    <s v="Norðurland eystra"/>
    <x v="9"/>
    <x v="3"/>
    <s v="Sala ekki flutningsjöfnuð"/>
    <n v="58952"/>
    <n v="50.993479999999998"/>
    <x v="1"/>
    <x v="2"/>
    <s v="Millilanda"/>
    <m/>
  </r>
  <r>
    <s v="Reykjavík"/>
    <s v="Árskógssandur"/>
    <n v="620"/>
    <x v="26"/>
    <s v="Norðurland eystra"/>
    <x v="7"/>
    <x v="3"/>
    <s v="Sala utan svæðis - flj."/>
    <n v="12019"/>
    <n v="10.396435"/>
    <x v="0"/>
    <x v="0"/>
    <s v="Innanlands"/>
    <m/>
  </r>
  <r>
    <s v="Reykjavík"/>
    <s v="Árskógssandur"/>
    <n v="620"/>
    <x v="26"/>
    <s v="Norðurland eystra"/>
    <x v="9"/>
    <x v="3"/>
    <s v="Sala utan svæðis - flj."/>
    <n v="133098"/>
    <n v="115.12977000000001"/>
    <x v="0"/>
    <x v="2"/>
    <s v="Innanlands"/>
    <m/>
  </r>
  <r>
    <s v="Reykjavík"/>
    <s v="Árskógssandur"/>
    <n v="620"/>
    <x v="26"/>
    <s v="Norðurland eystra"/>
    <x v="6"/>
    <x v="3"/>
    <s v="Sala utan svæðis - flj."/>
    <n v="31032"/>
    <n v="26.842680000000001"/>
    <x v="1"/>
    <x v="2"/>
    <s v="Innanlands"/>
    <m/>
  </r>
  <r>
    <s v="Söludælur"/>
    <s v="Árskógssandur"/>
    <n v="620"/>
    <x v="26"/>
    <s v="Norðurland eystra"/>
    <x v="7"/>
    <x v="3"/>
    <s v="Sala innan svæðis - flj."/>
    <n v="3224"/>
    <n v="2.7887599999999999"/>
    <x v="0"/>
    <x v="0"/>
    <s v="Innanlands"/>
    <m/>
  </r>
  <r>
    <s v="Söludælur"/>
    <s v="Árskógssandur"/>
    <n v="620"/>
    <x v="26"/>
    <s v="Norðurland eystra"/>
    <x v="7"/>
    <x v="3"/>
    <s v="Sala innan svæðis - flj."/>
    <n v="41601"/>
    <n v="35.984864999999999"/>
    <x v="0"/>
    <x v="0"/>
    <s v="Innanlands"/>
    <m/>
  </r>
  <r>
    <s v="Söludælur"/>
    <s v="Dalvík"/>
    <n v="620"/>
    <x v="26"/>
    <s v="Norðurland eystra"/>
    <x v="6"/>
    <x v="3"/>
    <s v="Sala innan svæðis - flj."/>
    <n v="76750"/>
    <n v="66.388750000000002"/>
    <x v="2"/>
    <x v="0"/>
    <s v="Innanlands"/>
    <m/>
  </r>
  <r>
    <s v="Söludælur"/>
    <s v="Dalvík"/>
    <n v="620"/>
    <x v="26"/>
    <s v="Norðurland eystra"/>
    <x v="7"/>
    <x v="3"/>
    <s v="Sala innan svæðis - flj."/>
    <n v="693180"/>
    <n v="599.60069999999996"/>
    <x v="0"/>
    <x v="0"/>
    <s v="Innanlands"/>
    <m/>
  </r>
  <r>
    <s v="Dalvík"/>
    <s v="Dalvík"/>
    <n v="620"/>
    <x v="26"/>
    <s v="Norðurland eystra"/>
    <x v="12"/>
    <x v="4"/>
    <s v="Sala innan svæðis - flj."/>
    <n v="0"/>
    <n v="0"/>
    <x v="0"/>
    <x v="2"/>
    <s v="Innanlands"/>
    <m/>
  </r>
  <r>
    <s v="Akureyri"/>
    <s v="Árskógssandur"/>
    <n v="620"/>
    <x v="26"/>
    <s v="Norðurland eystra"/>
    <x v="6"/>
    <x v="3"/>
    <s v="Sala utan svæðis - flj."/>
    <n v="139141"/>
    <n v="120.356965"/>
    <x v="2"/>
    <x v="2"/>
    <s v="Innanlands"/>
    <m/>
  </r>
  <r>
    <s v="Reykjavík"/>
    <s v="Dalvík"/>
    <n v="620"/>
    <x v="26"/>
    <s v="Norðurland eystra"/>
    <x v="6"/>
    <x v="3"/>
    <s v="Sala utan svæðis - flj."/>
    <n v="2423"/>
    <n v="2.0958950000000001"/>
    <x v="0"/>
    <x v="3"/>
    <s v="Innanlands"/>
    <m/>
  </r>
  <r>
    <s v="Akureyri"/>
    <s v="Dalvík"/>
    <n v="620"/>
    <x v="26"/>
    <s v="Norðurland eystra"/>
    <x v="7"/>
    <x v="3"/>
    <s v="Sala utan svæðis - flj."/>
    <n v="5655"/>
    <n v="4.8915749999999996"/>
    <x v="3"/>
    <x v="0"/>
    <s v="Innanlands"/>
    <m/>
  </r>
  <r>
    <s v="Akureyri"/>
    <s v="Dalvík"/>
    <n v="620"/>
    <x v="26"/>
    <s v="Norðurland eystra"/>
    <x v="9"/>
    <x v="3"/>
    <s v="Sala utan svæðis - flj."/>
    <n v="65425"/>
    <n v="56.592624999999998"/>
    <x v="3"/>
    <x v="2"/>
    <s v="Innanlands"/>
    <m/>
  </r>
  <r>
    <s v="Dalvík"/>
    <s v="Dalvík"/>
    <n v="620"/>
    <x v="26"/>
    <s v="Norðurland eystra"/>
    <x v="7"/>
    <x v="3"/>
    <s v="Sala innan svæðis - flj."/>
    <n v="5039"/>
    <n v="4.3587349999999994"/>
    <x v="3"/>
    <x v="0"/>
    <s v="Innanlands"/>
    <m/>
  </r>
  <r>
    <s v="Dalvík"/>
    <s v="Dalvík"/>
    <n v="620"/>
    <x v="26"/>
    <s v="Norðurland eystra"/>
    <x v="8"/>
    <x v="3"/>
    <s v="Sala innan svæðis - flj."/>
    <n v="1251302"/>
    <n v="1082.3762300000001"/>
    <x v="3"/>
    <x v="2"/>
    <s v="Innanlands"/>
    <m/>
  </r>
  <r>
    <s v="Dalvík"/>
    <s v="Dalvík"/>
    <n v="620"/>
    <x v="26"/>
    <s v="Norðurland eystra"/>
    <x v="12"/>
    <x v="4"/>
    <s v="Sala innan svæðis - flj."/>
    <n v="422349"/>
    <n v="367.86597899999998"/>
    <x v="3"/>
    <x v="2"/>
    <s v="Innanlands"/>
    <m/>
  </r>
  <r>
    <s v="Dalvík"/>
    <s v="Dalvík"/>
    <n v="620"/>
    <x v="26"/>
    <s v="Norðurland eystra"/>
    <x v="9"/>
    <x v="3"/>
    <s v="Sala innan svæðis - flj."/>
    <n v="575531"/>
    <n v="497.834315"/>
    <x v="3"/>
    <x v="2"/>
    <s v="Innanlands"/>
    <m/>
  </r>
  <r>
    <s v="Dalvík"/>
    <s v="Dalvík"/>
    <n v="620"/>
    <x v="26"/>
    <s v="Norðurland eystra"/>
    <x v="11"/>
    <x v="4"/>
    <s v="Sala innan svæðis - flj."/>
    <n v="335168"/>
    <n v="335.16800000000001"/>
    <x v="3"/>
    <x v="2"/>
    <s v="Innanlands"/>
    <m/>
  </r>
  <r>
    <s v="Eskifjörður"/>
    <s v="Dalvík"/>
    <n v="620"/>
    <x v="26"/>
    <s v="Norðurland eystra"/>
    <x v="7"/>
    <x v="3"/>
    <s v="Sala utan svæðis - flj."/>
    <n v="4287"/>
    <n v="3.7082550000000003"/>
    <x v="3"/>
    <x v="0"/>
    <s v="Innanlands"/>
    <m/>
  </r>
  <r>
    <s v="Dalvík"/>
    <s v="Árskógssandur"/>
    <n v="620"/>
    <x v="26"/>
    <s v="Norðurland eystra"/>
    <x v="6"/>
    <x v="3"/>
    <s v="Sala utan svæðis - flj."/>
    <n v="4441"/>
    <n v="3.8414650000000004"/>
    <x v="2"/>
    <x v="2"/>
    <s v="Innanlands"/>
    <m/>
  </r>
  <r>
    <s v="Dalvík"/>
    <s v="Dalvík"/>
    <n v="620"/>
    <x v="26"/>
    <s v="Norðurland eystra"/>
    <x v="6"/>
    <x v="3"/>
    <s v="Sala innan svæðis - flj."/>
    <n v="226864"/>
    <n v="196.23736"/>
    <x v="2"/>
    <x v="3"/>
    <s v="Innanlands"/>
    <m/>
  </r>
  <r>
    <s v="Reyðarfjörður"/>
    <s v="Árskógssandur"/>
    <n v="620"/>
    <x v="26"/>
    <s v="Norðurland eystra"/>
    <x v="9"/>
    <x v="3"/>
    <s v="Sala utan svæðis - flj."/>
    <n v="16575"/>
    <n v="14.337375"/>
    <x v="3"/>
    <x v="2"/>
    <s v="Innanlands"/>
    <m/>
  </r>
  <r>
    <s v="Reykjavík"/>
    <s v="Árskógssandur"/>
    <n v="620"/>
    <x v="26"/>
    <s v="Norðurland eystra"/>
    <x v="6"/>
    <x v="3"/>
    <s v="Sala utan svæðis - flj."/>
    <n v="16240"/>
    <n v="14.047600000000001"/>
    <x v="2"/>
    <x v="2"/>
    <s v="Innanlands"/>
    <m/>
  </r>
  <r>
    <s v="Reykjavík"/>
    <s v="Árskógssandur"/>
    <n v="620"/>
    <x v="26"/>
    <s v="Norðurland eystra"/>
    <x v="7"/>
    <x v="3"/>
    <s v="Sala utan svæðis - flj."/>
    <n v="10032"/>
    <n v="8.6776800000000005"/>
    <x v="3"/>
    <x v="0"/>
    <s v="Innanlands"/>
    <m/>
  </r>
  <r>
    <s v="Reykjavík"/>
    <s v="Árskógssandur"/>
    <n v="620"/>
    <x v="26"/>
    <s v="Norðurland eystra"/>
    <x v="9"/>
    <x v="3"/>
    <s v="Sala utan svæðis - flj."/>
    <n v="162696"/>
    <n v="140.73204000000001"/>
    <x v="3"/>
    <x v="2"/>
    <s v="Innanlands"/>
    <m/>
  </r>
  <r>
    <s v="Söludælur"/>
    <s v="Dalvík"/>
    <n v="620"/>
    <x v="26"/>
    <s v="Norðurland eystra"/>
    <x v="7"/>
    <x v="3"/>
    <s v="Sala ekki flutningsjöfnuð"/>
    <n v="0"/>
    <n v="0"/>
    <x v="1"/>
    <x v="0"/>
    <s v="Millilanda"/>
    <m/>
  </r>
  <r>
    <s v="Söludælur"/>
    <s v="Árskógssandur"/>
    <n v="620"/>
    <x v="26"/>
    <s v="Norðurland eystra"/>
    <x v="7"/>
    <x v="3"/>
    <s v="Sala innan svæðis - flj."/>
    <n v="7288"/>
    <n v="6.3041200000000002"/>
    <x v="3"/>
    <x v="0"/>
    <s v="Innanlands"/>
    <m/>
  </r>
  <r>
    <s v="Söludælur"/>
    <s v="Árskógssandur"/>
    <n v="620"/>
    <x v="26"/>
    <s v="Norðurland eystra"/>
    <x v="1"/>
    <x v="0"/>
    <s v="Sala innan svæðis - flj."/>
    <n v="78985"/>
    <n v="59.238750000000003"/>
    <x v="3"/>
    <x v="0"/>
    <s v="Innanlands"/>
    <m/>
  </r>
  <r>
    <s v="Söludælur"/>
    <s v="Árskógssandur"/>
    <n v="620"/>
    <x v="26"/>
    <s v="Norðurland eystra"/>
    <x v="7"/>
    <x v="3"/>
    <s v="Sala innan svæðis - flj."/>
    <n v="57031"/>
    <n v="49.331814999999999"/>
    <x v="3"/>
    <x v="0"/>
    <s v="Innanlands"/>
    <m/>
  </r>
  <r>
    <s v="Söludælur"/>
    <s v="Dalvík"/>
    <n v="620"/>
    <x v="26"/>
    <s v="Norðurland eystra"/>
    <x v="6"/>
    <x v="3"/>
    <s v="Sala innan svæðis - flj."/>
    <n v="124165"/>
    <n v="107.402725"/>
    <x v="4"/>
    <x v="0"/>
    <s v="Innanlands"/>
    <m/>
  </r>
  <r>
    <s v="Söludælur"/>
    <s v="Dalvík"/>
    <n v="620"/>
    <x v="26"/>
    <s v="Norðurland eystra"/>
    <x v="1"/>
    <x v="0"/>
    <s v="Sala innan svæðis - flj."/>
    <n v="516704"/>
    <n v="387.52800000000002"/>
    <x v="3"/>
    <x v="0"/>
    <s v="Innanlands"/>
    <m/>
  </r>
  <r>
    <s v="Söludælur"/>
    <s v="Dalvík"/>
    <n v="620"/>
    <x v="26"/>
    <s v="Norðurland eystra"/>
    <x v="0"/>
    <x v="0"/>
    <s v="Sala innan svæðis - flj."/>
    <n v="147177"/>
    <n v="110.38275"/>
    <x v="3"/>
    <x v="0"/>
    <s v="Innanlands"/>
    <m/>
  </r>
  <r>
    <s v="Söludælur"/>
    <s v="Dalvík"/>
    <n v="620"/>
    <x v="26"/>
    <s v="Norðurland eystra"/>
    <x v="7"/>
    <x v="3"/>
    <s v="Sala innan svæðis - flj."/>
    <n v="902383"/>
    <n v="780.56129500000009"/>
    <x v="3"/>
    <x v="0"/>
    <s v="Innanlands"/>
    <m/>
  </r>
  <r>
    <s v="Akureyri"/>
    <s v="Árskógssandur"/>
    <n v="620"/>
    <x v="26"/>
    <s v="Norðurland eystra"/>
    <x v="6"/>
    <x v="3"/>
    <s v="Sala utan svæðis - flj."/>
    <n v="123533"/>
    <n v="106.85604499999999"/>
    <x v="4"/>
    <x v="2"/>
    <s v="Innanlands"/>
    <m/>
  </r>
  <r>
    <s v="Akureyri"/>
    <s v="Dalvík"/>
    <n v="620"/>
    <x v="26"/>
    <s v="Norðurland eystra"/>
    <x v="6"/>
    <x v="3"/>
    <s v="Sala utan svæðis - flj."/>
    <n v="119424"/>
    <n v="103.30176"/>
    <x v="3"/>
    <x v="3"/>
    <s v="Innanlands"/>
    <m/>
  </r>
  <r>
    <s v="Eskifjörður"/>
    <s v="Dalvík"/>
    <n v="620"/>
    <x v="26"/>
    <s v="Norðurland eystra"/>
    <x v="6"/>
    <x v="3"/>
    <s v="Sala utan svæðis - flj."/>
    <n v="5500"/>
    <n v="4.7575000000000003"/>
    <x v="3"/>
    <x v="3"/>
    <s v="Innanlands"/>
    <m/>
  </r>
  <r>
    <s v="Reykjavík"/>
    <s v="Dalvík"/>
    <n v="620"/>
    <x v="26"/>
    <s v="Norðurland eystra"/>
    <x v="6"/>
    <x v="3"/>
    <s v="Sala utan svæðis - flj."/>
    <n v="3663"/>
    <n v="3.1684950000000001"/>
    <x v="3"/>
    <x v="3"/>
    <s v="Innanlands"/>
    <m/>
  </r>
  <r>
    <s v="Dalvík"/>
    <s v="Dalvík"/>
    <n v="620"/>
    <x v="26"/>
    <s v="Norðurland eystra"/>
    <x v="7"/>
    <x v="3"/>
    <s v="Sala innan svæðis - flj."/>
    <n v="5001"/>
    <n v="4.3258649999999994"/>
    <x v="5"/>
    <x v="0"/>
    <s v="Innanlands"/>
    <m/>
  </r>
  <r>
    <s v="Dalvík"/>
    <s v="Dalvík"/>
    <n v="620"/>
    <x v="26"/>
    <s v="Norðurland eystra"/>
    <x v="12"/>
    <x v="4"/>
    <s v="Sala innan svæðis - flj."/>
    <n v="1820402"/>
    <n v="1585.570142"/>
    <x v="5"/>
    <x v="2"/>
    <s v="Innanlands"/>
    <m/>
  </r>
  <r>
    <s v="Dalvík"/>
    <s v="Dalvík"/>
    <n v="620"/>
    <x v="26"/>
    <s v="Norðurland eystra"/>
    <x v="9"/>
    <x v="3"/>
    <s v="Sala innan svæðis - flj."/>
    <n v="768073"/>
    <n v="664.38314500000001"/>
    <x v="5"/>
    <x v="2"/>
    <s v="Innanlands"/>
    <m/>
  </r>
  <r>
    <s v="Dalvík"/>
    <s v="Dalvík"/>
    <n v="620"/>
    <x v="26"/>
    <s v="Norðurland eystra"/>
    <x v="11"/>
    <x v="4"/>
    <s v="Sala innan svæðis - flj."/>
    <n v="940117"/>
    <n v="940.11699999999996"/>
    <x v="5"/>
    <x v="2"/>
    <s v="Innanlands"/>
    <m/>
  </r>
  <r>
    <s v="Dalvík"/>
    <s v="Árskógssandur"/>
    <n v="620"/>
    <x v="26"/>
    <s v="Norðurland eystra"/>
    <x v="6"/>
    <x v="3"/>
    <s v="Sala utan svæðis - flj."/>
    <n v="2141"/>
    <n v="1.8519649999999999"/>
    <x v="4"/>
    <x v="2"/>
    <s v="Innanlands"/>
    <m/>
  </r>
  <r>
    <s v="Dalvík"/>
    <s v="Dalvík"/>
    <n v="620"/>
    <x v="26"/>
    <s v="Norðurland eystra"/>
    <x v="6"/>
    <x v="3"/>
    <s v="Sala innan svæðis - flj."/>
    <n v="277471"/>
    <n v="240.012415"/>
    <x v="4"/>
    <x v="3"/>
    <s v="Innanlands"/>
    <m/>
  </r>
  <r>
    <s v="Reykjavík"/>
    <s v="Árskógssandur"/>
    <n v="620"/>
    <x v="26"/>
    <s v="Norðurland eystra"/>
    <x v="7"/>
    <x v="3"/>
    <s v="Sala utan svæðis - flj."/>
    <n v="15047"/>
    <n v="13.015655000000001"/>
    <x v="5"/>
    <x v="0"/>
    <s v="Innanlands"/>
    <m/>
  </r>
  <r>
    <s v="Reykjavík"/>
    <s v="Árskógssandur"/>
    <n v="620"/>
    <x v="26"/>
    <s v="Norðurland eystra"/>
    <x v="9"/>
    <x v="3"/>
    <s v="Sala utan svæðis - flj."/>
    <n v="169301"/>
    <n v="146.44536499999998"/>
    <x v="5"/>
    <x v="2"/>
    <s v="Innanlands"/>
    <m/>
  </r>
  <r>
    <s v="Reykjavík"/>
    <s v="Árskógssandur"/>
    <n v="620"/>
    <x v="26"/>
    <s v="Norðurland eystra"/>
    <x v="6"/>
    <x v="3"/>
    <s v="Sala utan svæðis - flj."/>
    <n v="10496"/>
    <n v="9.0790399999999991"/>
    <x v="4"/>
    <x v="2"/>
    <s v="Innanlands"/>
    <m/>
  </r>
  <r>
    <s v="Söludælur"/>
    <s v="Árskógssandur"/>
    <n v="620"/>
    <x v="26"/>
    <s v="Norðurland eystra"/>
    <x v="1"/>
    <x v="0"/>
    <s v="Sala innan svæðis - flj."/>
    <n v="4765"/>
    <n v="3.57375"/>
    <x v="5"/>
    <x v="0"/>
    <s v="Innanlands"/>
    <m/>
  </r>
  <r>
    <s v="Söludælur"/>
    <s v="Árskógssandur"/>
    <n v="620"/>
    <x v="26"/>
    <s v="Norðurland eystra"/>
    <x v="1"/>
    <x v="0"/>
    <s v="Sala innan svæðis - flj."/>
    <n v="74075"/>
    <n v="55.556249999999999"/>
    <x v="5"/>
    <x v="0"/>
    <s v="Innanlands"/>
    <m/>
  </r>
  <r>
    <s v="Söludælur"/>
    <s v="Árskógssandur"/>
    <n v="620"/>
    <x v="26"/>
    <s v="Norðurland eystra"/>
    <x v="7"/>
    <x v="3"/>
    <s v="Sala innan svæðis - flj."/>
    <n v="70636"/>
    <n v="61.100139999999996"/>
    <x v="5"/>
    <x v="0"/>
    <s v="Innanlands"/>
    <m/>
  </r>
  <r>
    <s v="Söludælur"/>
    <s v="Dalvík"/>
    <n v="620"/>
    <x v="26"/>
    <s v="Norðurland eystra"/>
    <x v="6"/>
    <x v="3"/>
    <s v="Sala innan svæðis - flj."/>
    <n v="103939"/>
    <n v="89.907235"/>
    <x v="6"/>
    <x v="0"/>
    <s v="Innanlands"/>
    <m/>
  </r>
  <r>
    <s v="Söludælur"/>
    <s v="Dalvík"/>
    <n v="620"/>
    <x v="26"/>
    <s v="Norðurland eystra"/>
    <x v="1"/>
    <x v="0"/>
    <s v="Sala innan svæðis - flj."/>
    <n v="598414"/>
    <n v="448.81049999999999"/>
    <x v="5"/>
    <x v="0"/>
    <s v="Innanlands"/>
    <m/>
  </r>
  <r>
    <s v="Söludælur"/>
    <s v="Dalvík"/>
    <n v="620"/>
    <x v="26"/>
    <s v="Norðurland eystra"/>
    <x v="0"/>
    <x v="0"/>
    <s v="Sala innan svæðis - flj."/>
    <n v="88208"/>
    <n v="66.156000000000006"/>
    <x v="5"/>
    <x v="0"/>
    <s v="Innanlands"/>
    <m/>
  </r>
  <r>
    <s v="Söludælur"/>
    <s v="Dalvík"/>
    <n v="620"/>
    <x v="26"/>
    <s v="Norðurland eystra"/>
    <x v="7"/>
    <x v="3"/>
    <s v="Sala innan svæðis - flj."/>
    <n v="954039"/>
    <n v="825.24373500000002"/>
    <x v="5"/>
    <x v="0"/>
    <s v="Innanlands"/>
    <m/>
  </r>
  <r>
    <s v="Söludælur"/>
    <s v="Dalvík"/>
    <n v="620"/>
    <x v="26"/>
    <s v="Norðurland eystra"/>
    <x v="5"/>
    <x v="2"/>
    <s v="Sala innan svæðis - flj."/>
    <n v="162"/>
    <n v="0.13122"/>
    <x v="5"/>
    <x v="1"/>
    <s v="Innanlands"/>
    <m/>
  </r>
  <r>
    <s v="Akureyri"/>
    <s v="Árskógssandur"/>
    <n v="620"/>
    <x v="26"/>
    <s v="Norðurland eystra"/>
    <x v="6"/>
    <x v="3"/>
    <s v="Sala utan svæðis - flj."/>
    <n v="124618"/>
    <n v="107.79456999999999"/>
    <x v="6"/>
    <x v="2"/>
    <s v="Innanlands"/>
    <m/>
  </r>
  <r>
    <s v="Akureyri"/>
    <s v="Dalvík"/>
    <n v="620"/>
    <x v="26"/>
    <s v="Norðurland eystra"/>
    <x v="7"/>
    <x v="3"/>
    <s v="Sala utan svæðis - flj."/>
    <n v="10935"/>
    <n v="9.4587749999999993"/>
    <x v="5"/>
    <x v="0"/>
    <s v="Innanlands"/>
    <m/>
  </r>
  <r>
    <s v="Akureyri"/>
    <s v="Dalvík"/>
    <n v="620"/>
    <x v="26"/>
    <s v="Norðurland eystra"/>
    <x v="9"/>
    <x v="3"/>
    <s v="Sala utan svæðis - flj."/>
    <n v="225811"/>
    <n v="195.32651499999997"/>
    <x v="5"/>
    <x v="2"/>
    <s v="Innanlands"/>
    <m/>
  </r>
  <r>
    <s v="Akureyri"/>
    <s v="Dalvík"/>
    <n v="620"/>
    <x v="26"/>
    <s v="Norðurland eystra"/>
    <x v="6"/>
    <x v="3"/>
    <s v="Sala utan svæðis - flj."/>
    <n v="149045"/>
    <n v="128.923925"/>
    <x v="5"/>
    <x v="3"/>
    <s v="Innanlands"/>
    <m/>
  </r>
  <r>
    <s v="Reykjavík"/>
    <s v="Dalvík"/>
    <n v="620"/>
    <x v="26"/>
    <s v="Norðurland eystra"/>
    <x v="6"/>
    <x v="3"/>
    <s v="Sala utan svæðis - flj."/>
    <n v="1194"/>
    <n v="1.03281"/>
    <x v="5"/>
    <x v="3"/>
    <s v="Innanlands"/>
    <m/>
  </r>
  <r>
    <s v="Dalvík"/>
    <s v="Árskógssandur"/>
    <n v="620"/>
    <x v="26"/>
    <s v="Norðurland eystra"/>
    <x v="6"/>
    <x v="3"/>
    <s v="Sala utan svæðis - flj."/>
    <n v="5337"/>
    <n v="4.6165050000000001"/>
    <x v="6"/>
    <x v="2"/>
    <s v="Innanlands"/>
    <m/>
  </r>
  <r>
    <s v="Dalvík"/>
    <s v="Dalvík"/>
    <n v="620"/>
    <x v="26"/>
    <s v="Norðurland eystra"/>
    <x v="6"/>
    <x v="3"/>
    <s v="Sala innan svæðis - flj."/>
    <n v="298772"/>
    <n v="258.43777999999998"/>
    <x v="6"/>
    <x v="3"/>
    <s v="Innanlands"/>
    <m/>
  </r>
  <r>
    <s v="Dalvík"/>
    <s v="Dalvík"/>
    <n v="620"/>
    <x v="26"/>
    <s v="Norðurland eystra"/>
    <x v="7"/>
    <x v="3"/>
    <s v="Sala innan svæðis - flj."/>
    <n v="4708"/>
    <n v="4.0724200000000002"/>
    <x v="7"/>
    <x v="0"/>
    <s v="Innanlands"/>
    <m/>
  </r>
  <r>
    <s v="Dalvík"/>
    <s v="Dalvík"/>
    <n v="620"/>
    <x v="26"/>
    <s v="Norðurland eystra"/>
    <x v="12"/>
    <x v="4"/>
    <s v="Sala innan svæðis - flj."/>
    <n v="1582994"/>
    <n v="1378.7877739999999"/>
    <x v="7"/>
    <x v="2"/>
    <s v="Innanlands"/>
    <m/>
  </r>
  <r>
    <s v="Dalvík"/>
    <s v="Dalvík"/>
    <n v="620"/>
    <x v="26"/>
    <s v="Norðurland eystra"/>
    <x v="9"/>
    <x v="3"/>
    <s v="Sala innan svæðis - flj."/>
    <n v="1492446"/>
    <n v="1290.96579"/>
    <x v="7"/>
    <x v="2"/>
    <s v="Innanlands"/>
    <m/>
  </r>
  <r>
    <s v="Dalvík"/>
    <s v="Dalvík"/>
    <n v="620"/>
    <x v="26"/>
    <s v="Norðurland eystra"/>
    <x v="10"/>
    <x v="3"/>
    <s v="Sala innan svæðis - flj."/>
    <n v="79865"/>
    <n v="69.083224999999999"/>
    <x v="7"/>
    <x v="2"/>
    <s v="Innanlands"/>
    <m/>
  </r>
  <r>
    <s v="Akureyri"/>
    <s v="Dalvík"/>
    <n v="620"/>
    <x v="26"/>
    <s v="Norðurland eystra"/>
    <x v="7"/>
    <x v="3"/>
    <s v="Sala utan svæðis - flj."/>
    <n v="14577"/>
    <n v="12.609105"/>
    <x v="7"/>
    <x v="0"/>
    <s v="Innanlands"/>
    <m/>
  </r>
  <r>
    <s v="Dalvík"/>
    <s v="Dalvík"/>
    <n v="620"/>
    <x v="26"/>
    <s v="Norðurland eystra"/>
    <x v="9"/>
    <x v="3"/>
    <s v="Sala ekki flutningsjöfnuð"/>
    <n v="21298"/>
    <n v="18.42277"/>
    <x v="2"/>
    <x v="2"/>
    <s v="Millilanda"/>
    <m/>
  </r>
  <r>
    <s v="Reykjavík"/>
    <s v="Árskógssandur"/>
    <n v="620"/>
    <x v="26"/>
    <s v="Norðurland eystra"/>
    <x v="6"/>
    <x v="3"/>
    <s v="Sala utan svæðis - flj."/>
    <n v="16196"/>
    <n v="14.009539999999999"/>
    <x v="6"/>
    <x v="2"/>
    <s v="Innanlands"/>
    <m/>
  </r>
  <r>
    <s v="Reykjavík"/>
    <s v="Árskógssandur"/>
    <n v="620"/>
    <x v="26"/>
    <s v="Norðurland eystra"/>
    <x v="7"/>
    <x v="3"/>
    <s v="Sala utan svæðis - flj."/>
    <n v="14789"/>
    <n v="12.792485000000001"/>
    <x v="7"/>
    <x v="0"/>
    <s v="Innanlands"/>
    <m/>
  </r>
  <r>
    <s v="Reykjavík"/>
    <s v="Árskógssandur"/>
    <n v="620"/>
    <x v="26"/>
    <s v="Norðurland eystra"/>
    <x v="9"/>
    <x v="3"/>
    <s v="Sala innan svæðis - flj."/>
    <n v="15586"/>
    <n v="13.48189"/>
    <x v="7"/>
    <x v="2"/>
    <s v="Innanlands"/>
    <m/>
  </r>
  <r>
    <s v="Reykjavík"/>
    <s v="Árskógssandur"/>
    <n v="620"/>
    <x v="26"/>
    <s v="Norðurland eystra"/>
    <x v="9"/>
    <x v="3"/>
    <s v="Sala utan svæðis - flj."/>
    <n v="131164"/>
    <n v="113.45686000000001"/>
    <x v="7"/>
    <x v="2"/>
    <s v="Innanlands"/>
    <m/>
  </r>
  <r>
    <s v="Akureyri"/>
    <s v="Dalvík"/>
    <n v="620"/>
    <x v="26"/>
    <s v="Norðurland eystra"/>
    <x v="9"/>
    <x v="3"/>
    <s v="Sala utan svæðis - flj."/>
    <n v="270083"/>
    <n v="233.62179499999999"/>
    <x v="7"/>
    <x v="2"/>
    <s v="Innanlands"/>
    <m/>
  </r>
  <r>
    <s v="Akureyri"/>
    <s v="Dalvík"/>
    <n v="620"/>
    <x v="26"/>
    <s v="Norðurland eystra"/>
    <x v="11"/>
    <x v="4"/>
    <s v="Sala utan svæðis - flj."/>
    <n v="90239"/>
    <n v="90.239000000000004"/>
    <x v="7"/>
    <x v="2"/>
    <s v="Innanlands"/>
    <m/>
  </r>
  <r>
    <s v="Söludælur"/>
    <s v="Árskógssandur"/>
    <n v="620"/>
    <x v="26"/>
    <s v="Norðurland eystra"/>
    <x v="1"/>
    <x v="0"/>
    <s v="Sala innan svæðis - flj."/>
    <n v="70688"/>
    <n v="53.015999999999998"/>
    <x v="7"/>
    <x v="0"/>
    <s v="Innanlands"/>
    <m/>
  </r>
  <r>
    <s v="Söludælur"/>
    <s v="Árskógssandur"/>
    <n v="620"/>
    <x v="26"/>
    <s v="Norðurland eystra"/>
    <x v="7"/>
    <x v="3"/>
    <s v="Sala innan svæðis - flj."/>
    <n v="55174"/>
    <n v="47.72551"/>
    <x v="7"/>
    <x v="0"/>
    <s v="Innanlands"/>
    <m/>
  </r>
  <r>
    <s v="Söludælur"/>
    <s v="Dalvík"/>
    <n v="620"/>
    <x v="26"/>
    <s v="Norðurland eystra"/>
    <x v="1"/>
    <x v="0"/>
    <s v="Sala innan svæðis - flj."/>
    <n v="700176"/>
    <n v="525.13199999999995"/>
    <x v="7"/>
    <x v="0"/>
    <s v="Innanlands"/>
    <m/>
  </r>
  <r>
    <s v="Söludælur"/>
    <s v="Dalvík"/>
    <n v="620"/>
    <x v="26"/>
    <s v="Norðurland eystra"/>
    <x v="7"/>
    <x v="3"/>
    <s v="Sala innan svæðis - flj."/>
    <n v="868036"/>
    <n v="750.85113999999999"/>
    <x v="7"/>
    <x v="0"/>
    <s v="Innanlands"/>
    <m/>
  </r>
  <r>
    <s v="Söludælur"/>
    <s v="Dalvík"/>
    <n v="620"/>
    <x v="26"/>
    <s v="Norðurland eystra"/>
    <x v="6"/>
    <x v="3"/>
    <s v="Sala innan svæðis - flj."/>
    <n v="96674"/>
    <n v="83.623009999999994"/>
    <x v="8"/>
    <x v="0"/>
    <s v="Innanlands"/>
    <m/>
  </r>
  <r>
    <s v="Akureyri"/>
    <s v="Dalvík"/>
    <n v="620"/>
    <x v="26"/>
    <s v="Norðurland eystra"/>
    <x v="6"/>
    <x v="3"/>
    <s v="Sala utan svæðis - flj."/>
    <n v="319127"/>
    <n v="276.04485499999998"/>
    <x v="7"/>
    <x v="3"/>
    <s v="Innanlands"/>
    <m/>
  </r>
  <r>
    <s v="Eskifjörður"/>
    <s v="Dalvík"/>
    <n v="620"/>
    <x v="26"/>
    <s v="Norðurland eystra"/>
    <x v="6"/>
    <x v="3"/>
    <s v="Sala utan svæðis - flj."/>
    <n v="2014"/>
    <n v="1.7421099999999998"/>
    <x v="7"/>
    <x v="3"/>
    <s v="Innanlands"/>
    <m/>
  </r>
  <r>
    <s v="Akureyri"/>
    <s v="Dalvík"/>
    <n v="620"/>
    <x v="26"/>
    <s v="Norðurland eystra"/>
    <x v="7"/>
    <x v="3"/>
    <s v="Sala utan svæðis - flj."/>
    <n v="12839"/>
    <n v="11.105735000000001"/>
    <x v="9"/>
    <x v="0"/>
    <s v="Innanlands"/>
    <m/>
  </r>
  <r>
    <s v="Akureyri"/>
    <s v="Árskógssandur"/>
    <n v="620"/>
    <x v="26"/>
    <s v="Norðurland eystra"/>
    <x v="6"/>
    <x v="3"/>
    <s v="Sala utan svæðis - flj."/>
    <n v="101540"/>
    <n v="87.832100000000011"/>
    <x v="8"/>
    <x v="2"/>
    <s v="Innanlands"/>
    <m/>
  </r>
  <r>
    <s v="Akureyri"/>
    <s v="Dalvík"/>
    <n v="620"/>
    <x v="26"/>
    <s v="Norðurland eystra"/>
    <x v="12"/>
    <x v="4"/>
    <s v="Sala utan svæðis - flj."/>
    <n v="27627"/>
    <n v="24.063116999999998"/>
    <x v="9"/>
    <x v="2"/>
    <s v="Innanlands"/>
    <m/>
  </r>
  <r>
    <s v="Dalvík"/>
    <s v="Dalvík"/>
    <n v="620"/>
    <x v="26"/>
    <s v="Norðurland eystra"/>
    <x v="8"/>
    <x v="3"/>
    <s v="Sala innan svæðis - flj."/>
    <n v="136876"/>
    <n v="118.39774"/>
    <x v="9"/>
    <x v="2"/>
    <s v="Innanlands"/>
    <m/>
  </r>
  <r>
    <s v="Dalvík"/>
    <s v="Dalvík"/>
    <n v="620"/>
    <x v="26"/>
    <s v="Norðurland eystra"/>
    <x v="12"/>
    <x v="4"/>
    <s v="Sala innan svæðis - flj."/>
    <n v="1811281"/>
    <n v="1577.625751"/>
    <x v="9"/>
    <x v="2"/>
    <s v="Innanlands"/>
    <m/>
  </r>
  <r>
    <s v="Dalvík"/>
    <s v="Dalvík"/>
    <n v="620"/>
    <x v="26"/>
    <s v="Norðurland eystra"/>
    <x v="9"/>
    <x v="3"/>
    <s v="Sala innan svæðis - flj."/>
    <n v="1601071"/>
    <n v="1384.9264150000001"/>
    <x v="9"/>
    <x v="2"/>
    <s v="Innanlands"/>
    <m/>
  </r>
  <r>
    <s v="Dalvík"/>
    <s v="Dalvík"/>
    <n v="620"/>
    <x v="26"/>
    <s v="Norðurland eystra"/>
    <x v="10"/>
    <x v="3"/>
    <s v="Sala innan svæðis - flj."/>
    <n v="247685"/>
    <n v="214.247525"/>
    <x v="9"/>
    <x v="2"/>
    <s v="Innanlands"/>
    <m/>
  </r>
  <r>
    <s v="Dalvík"/>
    <s v="Árskógssandur"/>
    <n v="620"/>
    <x v="26"/>
    <s v="Norðurland eystra"/>
    <x v="6"/>
    <x v="3"/>
    <s v="Sala utan svæðis - flj."/>
    <n v="7527"/>
    <n v="6.5108549999999994"/>
    <x v="8"/>
    <x v="2"/>
    <s v="Innanlands"/>
    <m/>
  </r>
  <r>
    <s v="Dalvík"/>
    <s v="Dalvík"/>
    <n v="620"/>
    <x v="26"/>
    <s v="Norðurland eystra"/>
    <x v="6"/>
    <x v="3"/>
    <s v="Sala innan svæðis - flj."/>
    <n v="276259"/>
    <n v="238.964035"/>
    <x v="8"/>
    <x v="3"/>
    <s v="Innanlands"/>
    <m/>
  </r>
  <r>
    <s v="Reykjavík"/>
    <s v="Árskógssandur"/>
    <n v="620"/>
    <x v="26"/>
    <s v="Norðurland eystra"/>
    <x v="7"/>
    <x v="3"/>
    <s v="Sala utan svæðis - flj."/>
    <n v="17886"/>
    <n v="15.47139"/>
    <x v="9"/>
    <x v="0"/>
    <s v="Innanlands"/>
    <m/>
  </r>
  <r>
    <s v="Reykjavík"/>
    <s v="Árskógssandur"/>
    <n v="620"/>
    <x v="26"/>
    <s v="Norðurland eystra"/>
    <x v="9"/>
    <x v="3"/>
    <s v="Sala utan svæðis - flj."/>
    <n v="146297"/>
    <n v="126.546905"/>
    <x v="9"/>
    <x v="2"/>
    <s v="Innanlands"/>
    <m/>
  </r>
  <r>
    <s v="Reykjavík"/>
    <s v="Árskógssandur"/>
    <n v="620"/>
    <x v="26"/>
    <s v="Norðurland eystra"/>
    <x v="10"/>
    <x v="3"/>
    <s v="Sala utan svæðis - flj."/>
    <n v="8030"/>
    <n v="6.9459499999999998"/>
    <x v="9"/>
    <x v="2"/>
    <s v="Innanlands"/>
    <m/>
  </r>
  <r>
    <s v="Reykjavík"/>
    <s v="Árskógssandur"/>
    <n v="620"/>
    <x v="26"/>
    <s v="Norðurland eystra"/>
    <x v="6"/>
    <x v="3"/>
    <s v="Sala utan svæðis - flj."/>
    <n v="26226"/>
    <n v="22.685489999999998"/>
    <x v="8"/>
    <x v="2"/>
    <s v="Innanlands"/>
    <m/>
  </r>
  <r>
    <s v="Akureyri"/>
    <s v="Dalvík"/>
    <n v="620"/>
    <x v="26"/>
    <s v="Norðurland eystra"/>
    <x v="9"/>
    <x v="3"/>
    <s v="Sala utan svæðis - flj."/>
    <n v="39150"/>
    <n v="33.864750000000001"/>
    <x v="9"/>
    <x v="2"/>
    <s v="Innanlands"/>
    <m/>
  </r>
  <r>
    <s v="Dalvík"/>
    <s v="Dalvík"/>
    <n v="620"/>
    <x v="26"/>
    <s v="Norðurland eystra"/>
    <x v="10"/>
    <x v="3"/>
    <s v="Sala ekki flutningsjöfnuð"/>
    <n v="294"/>
    <n v="0.25430999999999998"/>
    <x v="4"/>
    <x v="2"/>
    <s v="Millilanda"/>
    <m/>
  </r>
  <r>
    <s v="Söludælur"/>
    <s v="Árskógssandur"/>
    <n v="620"/>
    <x v="26"/>
    <s v="Norðurland eystra"/>
    <x v="1"/>
    <x v="0"/>
    <s v="Sala innan svæðis - flj."/>
    <n v="3520"/>
    <n v="2.64"/>
    <x v="9"/>
    <x v="0"/>
    <s v="Innanlands"/>
    <m/>
  </r>
  <r>
    <s v="Söludælur"/>
    <s v="Árskógssandur"/>
    <n v="620"/>
    <x v="26"/>
    <s v="Norðurland eystra"/>
    <x v="1"/>
    <x v="0"/>
    <s v="Sala innan svæðis - flj."/>
    <n v="63899"/>
    <n v="47.924250000000001"/>
    <x v="9"/>
    <x v="0"/>
    <s v="Innanlands"/>
    <m/>
  </r>
  <r>
    <s v="Söludælur"/>
    <s v="Árskógssandur"/>
    <n v="620"/>
    <x v="26"/>
    <s v="Norðurland eystra"/>
    <x v="7"/>
    <x v="3"/>
    <s v="Sala innan svæðis - flj."/>
    <n v="60357"/>
    <n v="52.208804999999998"/>
    <x v="9"/>
    <x v="0"/>
    <s v="Innanlands"/>
    <m/>
  </r>
  <r>
    <s v="Söludælur"/>
    <s v="Dalvík"/>
    <n v="620"/>
    <x v="26"/>
    <s v="Norðurland eystra"/>
    <x v="1"/>
    <x v="0"/>
    <s v="Sala innan svæðis - flj."/>
    <n v="727275"/>
    <n v="545.45624999999995"/>
    <x v="9"/>
    <x v="0"/>
    <s v="Innanlands"/>
    <m/>
  </r>
  <r>
    <s v="Söludælur"/>
    <s v="Dalvík"/>
    <n v="620"/>
    <x v="26"/>
    <s v="Norðurland eystra"/>
    <x v="7"/>
    <x v="3"/>
    <s v="Sala innan svæðis - flj."/>
    <n v="801115"/>
    <n v="692.96447499999999"/>
    <x v="9"/>
    <x v="0"/>
    <s v="Innanlands"/>
    <m/>
  </r>
  <r>
    <s v="Söludælur"/>
    <s v="Dalvík"/>
    <n v="620"/>
    <x v="26"/>
    <s v="Norðurland eystra"/>
    <x v="6"/>
    <x v="3"/>
    <s v="Sala innan svæðis - flj."/>
    <n v="95816"/>
    <n v="82.880839999999992"/>
    <x v="10"/>
    <x v="0"/>
    <s v="Innanlands"/>
    <m/>
  </r>
  <r>
    <s v="Akureyri"/>
    <s v="Árskógssandur"/>
    <n v="620"/>
    <x v="26"/>
    <s v="Norðurland eystra"/>
    <x v="6"/>
    <x v="3"/>
    <s v="Sala utan svæðis - flj."/>
    <n v="89061"/>
    <n v="77.037764999999993"/>
    <x v="10"/>
    <x v="2"/>
    <s v="Innanlands"/>
    <m/>
  </r>
  <r>
    <s v="Akureyri"/>
    <s v="Dalvík"/>
    <n v="620"/>
    <x v="26"/>
    <s v="Norðurland eystra"/>
    <x v="6"/>
    <x v="3"/>
    <s v="Sala utan svæðis - flj."/>
    <n v="331838"/>
    <n v="287.03987000000001"/>
    <x v="9"/>
    <x v="3"/>
    <s v="Innanlands"/>
    <m/>
  </r>
  <r>
    <s v="Akureyri"/>
    <s v="Dalvík"/>
    <n v="620"/>
    <x v="26"/>
    <s v="Norðurland eystra"/>
    <x v="11"/>
    <x v="4"/>
    <s v="Sala ekki flutningsjöfnuð"/>
    <n v="117767"/>
    <n v="117.767"/>
    <x v="9"/>
    <x v="2"/>
    <s v="Millilanda"/>
    <m/>
  </r>
  <r>
    <s v="Akureyri"/>
    <s v="Dalvík"/>
    <n v="620"/>
    <x v="26"/>
    <s v="Norðurland eystra"/>
    <x v="6"/>
    <x v="3"/>
    <s v="Sala utan svæðis - flj."/>
    <n v="336694"/>
    <n v="291.24031000000002"/>
    <x v="10"/>
    <x v="3"/>
    <s v="Innanlands"/>
    <m/>
  </r>
  <r>
    <s v="Dalvík"/>
    <s v="Árskógssandur"/>
    <n v="620"/>
    <x v="26"/>
    <s v="Norðurland eystra"/>
    <x v="6"/>
    <x v="3"/>
    <s v="Sala utan svæðis - flj."/>
    <n v="5339"/>
    <n v="4.6182349999999994"/>
    <x v="10"/>
    <x v="2"/>
    <s v="Innanlands"/>
    <m/>
  </r>
  <r>
    <s v="Dalvík"/>
    <s v="Dalvík"/>
    <n v="620"/>
    <x v="26"/>
    <s v="Norðurland eystra"/>
    <x v="6"/>
    <x v="3"/>
    <s v="Sala innan svæðis - flj."/>
    <n v="331231"/>
    <n v="286.514815"/>
    <x v="10"/>
    <x v="3"/>
    <s v="Innanlands"/>
    <m/>
  </r>
  <r>
    <s v="Dalvík"/>
    <s v="Dalvík"/>
    <n v="620"/>
    <x v="26"/>
    <s v="Norðurland eystra"/>
    <x v="8"/>
    <x v="3"/>
    <s v="Sala innan svæðis - flj."/>
    <n v="33728"/>
    <n v="29.174720000000001"/>
    <x v="10"/>
    <x v="2"/>
    <s v="Innanlands"/>
    <m/>
  </r>
  <r>
    <s v="Dalvík"/>
    <s v="Dalvík"/>
    <n v="620"/>
    <x v="26"/>
    <s v="Norðurland eystra"/>
    <x v="12"/>
    <x v="4"/>
    <s v="Sala innan svæðis - flj."/>
    <n v="1372547"/>
    <n v="1195.488437"/>
    <x v="10"/>
    <x v="2"/>
    <s v="Innanlands"/>
    <m/>
  </r>
  <r>
    <s v="Dalvík"/>
    <s v="Dalvík"/>
    <n v="620"/>
    <x v="26"/>
    <s v="Norðurland eystra"/>
    <x v="9"/>
    <x v="3"/>
    <s v="Sala innan svæðis - flj."/>
    <n v="1491486"/>
    <n v="1290.1353899999999"/>
    <x v="10"/>
    <x v="2"/>
    <s v="Innanlands"/>
    <m/>
  </r>
  <r>
    <s v="Dalvík"/>
    <s v="Dalvík"/>
    <n v="620"/>
    <x v="26"/>
    <s v="Norðurland eystra"/>
    <x v="10"/>
    <x v="3"/>
    <s v="Sala innan svæðis - flj."/>
    <n v="202274"/>
    <n v="174.96701000000002"/>
    <x v="10"/>
    <x v="2"/>
    <s v="Innanlands"/>
    <m/>
  </r>
  <r>
    <s v="Reykjavík"/>
    <s v="Árskógssandur"/>
    <n v="620"/>
    <x v="26"/>
    <s v="Norðurland eystra"/>
    <x v="6"/>
    <x v="3"/>
    <s v="Sala utan svæðis - flj."/>
    <n v="14353"/>
    <n v="12.415344999999999"/>
    <x v="10"/>
    <x v="2"/>
    <s v="Innanlands"/>
    <m/>
  </r>
  <r>
    <s v="Reykjavík"/>
    <s v="Árskógssandur"/>
    <n v="620"/>
    <x v="26"/>
    <s v="Norðurland eystra"/>
    <x v="7"/>
    <x v="3"/>
    <s v="Sala utan svæðis - flj."/>
    <n v="7007"/>
    <n v="6.0610550000000005"/>
    <x v="10"/>
    <x v="0"/>
    <s v="Innanlands"/>
    <m/>
  </r>
  <r>
    <s v="Reykjavík"/>
    <s v="Árskógssandur"/>
    <n v="620"/>
    <x v="26"/>
    <s v="Norðurland eystra"/>
    <x v="9"/>
    <x v="3"/>
    <s v="Sala utan svæðis - flj."/>
    <n v="162966"/>
    <n v="140.96558999999999"/>
    <x v="10"/>
    <x v="2"/>
    <s v="Innanlands"/>
    <m/>
  </r>
  <r>
    <s v="Reykjavík"/>
    <s v="Árskógssandur"/>
    <n v="620"/>
    <x v="26"/>
    <s v="Norðurland eystra"/>
    <x v="10"/>
    <x v="3"/>
    <s v="Sala utan svæðis - flj."/>
    <n v="16421"/>
    <n v="14.204165"/>
    <x v="10"/>
    <x v="2"/>
    <s v="Innanlands"/>
    <m/>
  </r>
  <r>
    <s v="Söludælur"/>
    <s v="Árskógssandur"/>
    <n v="620"/>
    <x v="26"/>
    <s v="Norðurland eystra"/>
    <x v="7"/>
    <x v="3"/>
    <s v="Sala innan svæðis - flj."/>
    <n v="4100"/>
    <n v="3.5465"/>
    <x v="10"/>
    <x v="0"/>
    <s v="Innanlands"/>
    <m/>
  </r>
  <r>
    <s v="Söludælur"/>
    <s v="Árskógssandur"/>
    <n v="620"/>
    <x v="26"/>
    <s v="Norðurland eystra"/>
    <x v="1"/>
    <x v="0"/>
    <s v="Sala innan svæðis - flj."/>
    <n v="67904"/>
    <n v="50.927999999999997"/>
    <x v="10"/>
    <x v="0"/>
    <s v="Innanlands"/>
    <m/>
  </r>
  <r>
    <s v="Söludælur"/>
    <s v="Árskógssandur"/>
    <n v="620"/>
    <x v="26"/>
    <s v="Norðurland eystra"/>
    <x v="7"/>
    <x v="3"/>
    <s v="Sala innan svæðis - flj."/>
    <n v="47927"/>
    <n v="41.456855000000004"/>
    <x v="10"/>
    <x v="0"/>
    <s v="Innanlands"/>
    <m/>
  </r>
  <r>
    <s v="Söludælur"/>
    <s v="Dalvík"/>
    <n v="620"/>
    <x v="26"/>
    <s v="Norðurland eystra"/>
    <x v="1"/>
    <x v="0"/>
    <s v="Sala innan svæðis - flj."/>
    <n v="726901"/>
    <n v="545.17574999999999"/>
    <x v="10"/>
    <x v="0"/>
    <s v="Innanlands"/>
    <m/>
  </r>
  <r>
    <s v="Söludælur"/>
    <s v="Dalvík"/>
    <n v="620"/>
    <x v="26"/>
    <s v="Norðurland eystra"/>
    <x v="7"/>
    <x v="3"/>
    <s v="Sala innan svæðis - flj."/>
    <n v="678972"/>
    <n v="587.31078000000002"/>
    <x v="10"/>
    <x v="0"/>
    <s v="Innanlands"/>
    <m/>
  </r>
  <r>
    <s v="Akureyri"/>
    <s v="Árskógssandur"/>
    <n v="620"/>
    <x v="26"/>
    <s v="Norðurland eystra"/>
    <x v="6"/>
    <x v="3"/>
    <s v="Sala utan svæðis - flj."/>
    <n v="89029"/>
    <n v="77.010085000000004"/>
    <x v="9"/>
    <x v="2"/>
    <s v="Innanlands"/>
    <m/>
  </r>
  <r>
    <s v="Akureyri"/>
    <s v="Dalvík"/>
    <n v="620"/>
    <x v="26"/>
    <s v="Norðurland eystra"/>
    <x v="7"/>
    <x v="3"/>
    <s v="Sala utan svæðis - flj."/>
    <n v="10112"/>
    <n v="8.7468799999999991"/>
    <x v="10"/>
    <x v="0"/>
    <s v="Innanlands"/>
    <m/>
  </r>
  <r>
    <s v="Dalvík"/>
    <s v="Árskógssandur"/>
    <n v="620"/>
    <x v="26"/>
    <s v="Norðurland eystra"/>
    <x v="6"/>
    <x v="3"/>
    <s v="Sala utan svæðis - flj."/>
    <n v="5521"/>
    <n v="4.775665"/>
    <x v="9"/>
    <x v="2"/>
    <s v="Innanlands"/>
    <m/>
  </r>
  <r>
    <s v="Dalvík"/>
    <s v="Dalvík"/>
    <n v="620"/>
    <x v="26"/>
    <s v="Norðurland eystra"/>
    <x v="6"/>
    <x v="3"/>
    <s v="Sala innan svæðis - flj."/>
    <n v="332842"/>
    <n v="287.90833000000003"/>
    <x v="9"/>
    <x v="3"/>
    <s v="Innanlands"/>
    <m/>
  </r>
  <r>
    <s v="Dalvík"/>
    <s v="Dalvík"/>
    <n v="620"/>
    <x v="26"/>
    <s v="Norðurland eystra"/>
    <x v="6"/>
    <x v="3"/>
    <s v="Sala utan svæðis - flj."/>
    <n v="3310"/>
    <n v="2.8631500000000001"/>
    <x v="9"/>
    <x v="3"/>
    <s v="Innanlands"/>
    <m/>
  </r>
  <r>
    <s v="Akureyri"/>
    <s v="Dalvík"/>
    <n v="620"/>
    <x v="26"/>
    <s v="Norðurland eystra"/>
    <x v="9"/>
    <x v="3"/>
    <s v="Sala utan svæðis - flj."/>
    <n v="82761"/>
    <n v="71.588264999999993"/>
    <x v="10"/>
    <x v="2"/>
    <s v="Innanlands"/>
    <m/>
  </r>
  <r>
    <s v="Akureyri"/>
    <s v="Dalvík"/>
    <n v="620"/>
    <x v="26"/>
    <s v="Norðurland eystra"/>
    <x v="6"/>
    <x v="3"/>
    <s v="Sala utan svæðis - flj."/>
    <n v="314005"/>
    <n v="271.61432500000001"/>
    <x v="8"/>
    <x v="3"/>
    <s v="Innanlands"/>
    <m/>
  </r>
  <r>
    <s v="Dalvík"/>
    <s v="Dalvík"/>
    <n v="620"/>
    <x v="26"/>
    <s v="Norðurland eystra"/>
    <x v="7"/>
    <x v="3"/>
    <s v="Sala innan svæðis - flj."/>
    <n v="2000"/>
    <n v="1.73"/>
    <x v="8"/>
    <x v="0"/>
    <s v="Innanlands"/>
    <m/>
  </r>
  <r>
    <s v="Dalvík"/>
    <s v="Dalvík"/>
    <n v="620"/>
    <x v="26"/>
    <s v="Norðurland eystra"/>
    <x v="8"/>
    <x v="3"/>
    <s v="Sala innan svæðis - flj."/>
    <n v="64313"/>
    <n v="55.630745000000005"/>
    <x v="8"/>
    <x v="2"/>
    <s v="Innanlands"/>
    <m/>
  </r>
  <r>
    <s v="Dalvík"/>
    <s v="Dalvík"/>
    <n v="620"/>
    <x v="26"/>
    <s v="Norðurland eystra"/>
    <x v="12"/>
    <x v="4"/>
    <s v="Sala innan svæðis - flj."/>
    <n v="1533905"/>
    <n v="1336.0312549999999"/>
    <x v="8"/>
    <x v="2"/>
    <s v="Innanlands"/>
    <m/>
  </r>
  <r>
    <s v="Dalvík"/>
    <s v="Dalvík"/>
    <n v="620"/>
    <x v="26"/>
    <s v="Norðurland eystra"/>
    <x v="9"/>
    <x v="3"/>
    <s v="Sala innan svæðis - flj."/>
    <n v="952555"/>
    <n v="823.96007499999996"/>
    <x v="8"/>
    <x v="2"/>
    <s v="Innanlands"/>
    <m/>
  </r>
  <r>
    <s v="Dalvík"/>
    <s v="Dalvík"/>
    <n v="620"/>
    <x v="26"/>
    <s v="Norðurland eystra"/>
    <x v="10"/>
    <x v="3"/>
    <s v="Sala innan svæðis - flj."/>
    <n v="178343"/>
    <n v="154.266695"/>
    <x v="8"/>
    <x v="2"/>
    <s v="Innanlands"/>
    <m/>
  </r>
  <r>
    <s v="Reykjavík"/>
    <s v="Árskógssandur"/>
    <n v="620"/>
    <x v="26"/>
    <s v="Norðurland eystra"/>
    <x v="6"/>
    <x v="3"/>
    <s v="Sala utan svæðis - flj."/>
    <n v="24648"/>
    <n v="21.320520000000002"/>
    <x v="9"/>
    <x v="2"/>
    <s v="Innanlands"/>
    <m/>
  </r>
  <r>
    <s v="Reykjavík"/>
    <s v="Árskógssandur"/>
    <n v="620"/>
    <x v="26"/>
    <s v="Norðurland eystra"/>
    <x v="7"/>
    <x v="3"/>
    <s v="Sala utan svæðis - flj."/>
    <n v="9079"/>
    <n v="7.8533350000000004"/>
    <x v="8"/>
    <x v="0"/>
    <s v="Innanlands"/>
    <m/>
  </r>
  <r>
    <s v="Reykjavík"/>
    <s v="Árskógssandur"/>
    <n v="620"/>
    <x v="26"/>
    <s v="Norðurland eystra"/>
    <x v="9"/>
    <x v="3"/>
    <s v="Sala utan svæðis - flj."/>
    <n v="157875"/>
    <n v="136.56187499999999"/>
    <x v="8"/>
    <x v="2"/>
    <s v="Innanlands"/>
    <m/>
  </r>
  <r>
    <s v="Reykjavík"/>
    <s v="Árskógssandur"/>
    <n v="620"/>
    <x v="26"/>
    <s v="Norðurland eystra"/>
    <x v="10"/>
    <x v="3"/>
    <s v="Sala utan svæðis - flj."/>
    <n v="32215"/>
    <n v="27.865974999999999"/>
    <x v="8"/>
    <x v="2"/>
    <s v="Innanlands"/>
    <m/>
  </r>
  <r>
    <s v="Reykjavík"/>
    <s v="Dalvík"/>
    <n v="620"/>
    <x v="26"/>
    <s v="Norðurland eystra"/>
    <x v="6"/>
    <x v="3"/>
    <s v="Sala innan svæðis - flj."/>
    <n v="34731"/>
    <n v="30.042314999999999"/>
    <x v="8"/>
    <x v="3"/>
    <s v="Innanlands"/>
    <m/>
  </r>
  <r>
    <s v="Söludælur"/>
    <s v="Dalvík"/>
    <n v="620"/>
    <x v="26"/>
    <s v="Norðurland eystra"/>
    <x v="6"/>
    <x v="3"/>
    <s v="Sala innan svæðis - flj."/>
    <n v="94670"/>
    <n v="81.88955"/>
    <x v="9"/>
    <x v="0"/>
    <s v="Innanlands"/>
    <m/>
  </r>
  <r>
    <s v="Söludælur"/>
    <s v="Árskógssandur"/>
    <n v="620"/>
    <x v="26"/>
    <s v="Norðurland eystra"/>
    <x v="1"/>
    <x v="0"/>
    <s v="Sala innan svæðis - flj."/>
    <n v="72504"/>
    <n v="54.378"/>
    <x v="8"/>
    <x v="0"/>
    <s v="Innanlands"/>
    <m/>
  </r>
  <r>
    <s v="Söludælur"/>
    <s v="Árskógssandur"/>
    <n v="620"/>
    <x v="26"/>
    <s v="Norðurland eystra"/>
    <x v="7"/>
    <x v="3"/>
    <s v="Sala innan svæðis - flj."/>
    <n v="41919"/>
    <n v="36.259934999999999"/>
    <x v="8"/>
    <x v="0"/>
    <s v="Innanlands"/>
    <m/>
  </r>
  <r>
    <s v="Söludælur"/>
    <s v="Dalvík"/>
    <n v="620"/>
    <x v="26"/>
    <s v="Norðurland eystra"/>
    <x v="1"/>
    <x v="0"/>
    <s v="Sala innan svæðis - flj."/>
    <n v="712814"/>
    <n v="534.6105"/>
    <x v="8"/>
    <x v="0"/>
    <s v="Innanlands"/>
    <m/>
  </r>
  <r>
    <s v="Söludælur"/>
    <s v="Dalvík"/>
    <n v="620"/>
    <x v="26"/>
    <s v="Norðurland eystra"/>
    <x v="7"/>
    <x v="3"/>
    <s v="Sala innan svæðis - flj."/>
    <n v="639896"/>
    <n v="553.51004"/>
    <x v="8"/>
    <x v="0"/>
    <s v="Innanlands"/>
    <m/>
  </r>
  <r>
    <s v="Akureyri"/>
    <s v="Árskógssandur"/>
    <n v="620"/>
    <x v="26"/>
    <s v="Norðurland eystra"/>
    <x v="6"/>
    <x v="3"/>
    <s v="Sala utan svæðis - flj."/>
    <n v="79821"/>
    <n v="69.045164999999997"/>
    <x v="7"/>
    <x v="2"/>
    <s v="Innanlands"/>
    <m/>
  </r>
  <r>
    <s v="Akureyri"/>
    <s v="Dalvík"/>
    <n v="620"/>
    <x v="26"/>
    <s v="Norðurland eystra"/>
    <x v="7"/>
    <x v="3"/>
    <s v="Sala utan svæðis - flj."/>
    <n v="13727"/>
    <n v="11.873854999999999"/>
    <x v="8"/>
    <x v="0"/>
    <s v="Innanlands"/>
    <m/>
  </r>
  <r>
    <s v="Dalvík"/>
    <s v="Árskógssandur"/>
    <n v="620"/>
    <x v="26"/>
    <s v="Norðurland eystra"/>
    <x v="6"/>
    <x v="3"/>
    <s v="Sala utan svæðis - flj."/>
    <n v="1430"/>
    <n v="1.23695"/>
    <x v="7"/>
    <x v="2"/>
    <s v="Innanlands"/>
    <m/>
  </r>
  <r>
    <s v="Dalvík"/>
    <s v="Dalvík"/>
    <n v="620"/>
    <x v="26"/>
    <s v="Norðurland eystra"/>
    <x v="6"/>
    <x v="3"/>
    <s v="Sala innan svæðis - flj."/>
    <n v="402830"/>
    <n v="348.44794999999999"/>
    <x v="7"/>
    <x v="3"/>
    <s v="Innanlands"/>
    <m/>
  </r>
  <r>
    <s v="Akureyri"/>
    <s v="Dalvík"/>
    <n v="620"/>
    <x v="26"/>
    <s v="Norðurland eystra"/>
    <x v="9"/>
    <x v="3"/>
    <s v="Sala utan svæðis - flj."/>
    <n v="115788"/>
    <n v="100.15661999999999"/>
    <x v="8"/>
    <x v="2"/>
    <s v="Innanlands"/>
    <m/>
  </r>
  <r>
    <s v="Akureyri"/>
    <s v="Árskógssandur"/>
    <n v="620"/>
    <x v="26"/>
    <s v="Norðurland eystra"/>
    <x v="7"/>
    <x v="3"/>
    <s v="Sala utan svæðis - flj."/>
    <n v="2407"/>
    <n v="2.082055"/>
    <x v="6"/>
    <x v="0"/>
    <s v="Innanlands"/>
    <m/>
  </r>
  <r>
    <s v="Reykjavík"/>
    <s v="Dalvík"/>
    <n v="620"/>
    <x v="26"/>
    <s v="Norðurland eystra"/>
    <x v="9"/>
    <x v="3"/>
    <s v="Sala innan svæðis - flj."/>
    <n v="1706"/>
    <n v="1.4756899999999999"/>
    <x v="8"/>
    <x v="2"/>
    <s v="Innanlands"/>
    <m/>
  </r>
  <r>
    <s v="Akureyri"/>
    <s v="Dalvík"/>
    <n v="620"/>
    <x v="26"/>
    <s v="Norðurland eystra"/>
    <x v="6"/>
    <x v="3"/>
    <s v="Sala utan svæðis - flj."/>
    <n v="245482"/>
    <n v="212.34192999999999"/>
    <x v="6"/>
    <x v="3"/>
    <s v="Innanlands"/>
    <m/>
  </r>
  <r>
    <s v="Reykjavík"/>
    <s v="Árskógssandur"/>
    <n v="620"/>
    <x v="26"/>
    <s v="Norðurland eystra"/>
    <x v="6"/>
    <x v="3"/>
    <s v="Sala utan svæðis - flj."/>
    <n v="19007"/>
    <n v="16.441054999999999"/>
    <x v="7"/>
    <x v="2"/>
    <s v="Innanlands"/>
    <m/>
  </r>
  <r>
    <s v="Dalvík"/>
    <s v="Dalvík"/>
    <n v="620"/>
    <x v="26"/>
    <s v="Norðurland eystra"/>
    <x v="7"/>
    <x v="3"/>
    <s v="Sala innan svæðis - flj."/>
    <n v="1940"/>
    <n v="1.6780999999999999"/>
    <x v="6"/>
    <x v="0"/>
    <s v="Innanlands"/>
    <m/>
  </r>
  <r>
    <s v="Dalvík"/>
    <s v="Dalvík"/>
    <n v="620"/>
    <x v="26"/>
    <s v="Norðurland eystra"/>
    <x v="8"/>
    <x v="3"/>
    <s v="Sala innan svæðis - flj."/>
    <n v="0"/>
    <n v="0"/>
    <x v="6"/>
    <x v="2"/>
    <s v="Innanlands"/>
    <m/>
  </r>
  <r>
    <s v="Dalvík"/>
    <s v="Dalvík"/>
    <n v="620"/>
    <x v="26"/>
    <s v="Norðurland eystra"/>
    <x v="12"/>
    <x v="4"/>
    <s v="Sala innan svæðis - flj."/>
    <n v="1366775"/>
    <n v="1190.4610249999998"/>
    <x v="6"/>
    <x v="2"/>
    <s v="Innanlands"/>
    <m/>
  </r>
  <r>
    <s v="Dalvík"/>
    <s v="Dalvík"/>
    <n v="620"/>
    <x v="26"/>
    <s v="Norðurland eystra"/>
    <x v="9"/>
    <x v="3"/>
    <s v="Sala innan svæðis - flj."/>
    <n v="1044037"/>
    <n v="903.09200499999997"/>
    <x v="6"/>
    <x v="2"/>
    <s v="Innanlands"/>
    <m/>
  </r>
  <r>
    <s v="Dalvík"/>
    <s v="Dalvík"/>
    <n v="620"/>
    <x v="26"/>
    <s v="Norðurland eystra"/>
    <x v="10"/>
    <x v="3"/>
    <s v="Sala innan svæðis - flj."/>
    <n v="138583"/>
    <n v="119.874295"/>
    <x v="6"/>
    <x v="2"/>
    <s v="Innanlands"/>
    <m/>
  </r>
  <r>
    <s v="Reykjavík"/>
    <s v="Árskógssandur"/>
    <n v="620"/>
    <x v="26"/>
    <s v="Norðurland eystra"/>
    <x v="7"/>
    <x v="3"/>
    <s v="Sala utan svæðis - flj."/>
    <n v="6000"/>
    <n v="5.19"/>
    <x v="6"/>
    <x v="0"/>
    <s v="Innanlands"/>
    <m/>
  </r>
  <r>
    <s v="Reykjavík"/>
    <s v="Árskógssandur"/>
    <n v="620"/>
    <x v="26"/>
    <s v="Norðurland eystra"/>
    <x v="9"/>
    <x v="3"/>
    <s v="Sala utan svæðis - flj."/>
    <n v="155498"/>
    <n v="134.50576999999998"/>
    <x v="6"/>
    <x v="2"/>
    <s v="Innanlands"/>
    <m/>
  </r>
  <r>
    <s v="Reykjavík"/>
    <s v="Dalvík"/>
    <n v="620"/>
    <x v="26"/>
    <s v="Norðurland eystra"/>
    <x v="6"/>
    <x v="3"/>
    <s v="Sala innan svæðis - flj."/>
    <n v="2758"/>
    <n v="2.3856700000000002"/>
    <x v="6"/>
    <x v="3"/>
    <s v="Innanlands"/>
    <m/>
  </r>
  <r>
    <s v="Söludælur"/>
    <s v="Dalvík"/>
    <n v="620"/>
    <x v="26"/>
    <s v="Norðurland eystra"/>
    <x v="6"/>
    <x v="3"/>
    <s v="Sala innan svæðis - flj."/>
    <n v="94919"/>
    <n v="82.104934999999998"/>
    <x v="7"/>
    <x v="0"/>
    <s v="Innanlands"/>
    <m/>
  </r>
  <r>
    <s v="Akureyri"/>
    <s v="Árskógssandur"/>
    <n v="620"/>
    <x v="26"/>
    <s v="Norðurland eystra"/>
    <x v="6"/>
    <x v="3"/>
    <s v="Sala utan svæðis - flj."/>
    <n v="220100"/>
    <n v="190.38650000000001"/>
    <x v="5"/>
    <x v="2"/>
    <s v="Innanlands"/>
    <m/>
  </r>
  <r>
    <s v="Akureyri"/>
    <s v="Dalvík"/>
    <n v="620"/>
    <x v="26"/>
    <s v="Norðurland eystra"/>
    <x v="7"/>
    <x v="3"/>
    <s v="Sala utan svæðis - flj."/>
    <n v="15153"/>
    <n v="13.107344999999999"/>
    <x v="6"/>
    <x v="0"/>
    <s v="Innanlands"/>
    <m/>
  </r>
  <r>
    <s v="Söludælur"/>
    <s v="Árskógssandur"/>
    <n v="620"/>
    <x v="26"/>
    <s v="Norðurland eystra"/>
    <x v="1"/>
    <x v="0"/>
    <s v="Sala innan svæðis - flj."/>
    <n v="70929"/>
    <n v="53.196750000000002"/>
    <x v="6"/>
    <x v="0"/>
    <s v="Innanlands"/>
    <m/>
  </r>
  <r>
    <s v="Söludælur"/>
    <s v="Árskógssandur"/>
    <n v="620"/>
    <x v="26"/>
    <s v="Norðurland eystra"/>
    <x v="7"/>
    <x v="3"/>
    <s v="Sala innan svæðis - flj."/>
    <n v="41176"/>
    <n v="35.617239999999995"/>
    <x v="6"/>
    <x v="0"/>
    <s v="Innanlands"/>
    <m/>
  </r>
  <r>
    <s v="Söludælur"/>
    <s v="Dalvík"/>
    <n v="620"/>
    <x v="26"/>
    <s v="Norðurland eystra"/>
    <x v="1"/>
    <x v="0"/>
    <s v="Sala innan svæðis - flj."/>
    <n v="717273"/>
    <n v="537.95474999999999"/>
    <x v="6"/>
    <x v="0"/>
    <s v="Innanlands"/>
    <m/>
  </r>
  <r>
    <s v="Söludælur"/>
    <s v="Dalvík"/>
    <n v="620"/>
    <x v="26"/>
    <s v="Norðurland eystra"/>
    <x v="7"/>
    <x v="3"/>
    <s v="Sala innan svæðis - flj."/>
    <n v="630118"/>
    <n v="545.05206999999996"/>
    <x v="6"/>
    <x v="0"/>
    <s v="Innanlands"/>
    <m/>
  </r>
  <r>
    <s v="Dalvík"/>
    <s v="Árskógssandur"/>
    <n v="620"/>
    <x v="26"/>
    <s v="Norðurland eystra"/>
    <x v="6"/>
    <x v="3"/>
    <s v="Sala utan svæðis - flj."/>
    <n v="2818"/>
    <n v="2.43757"/>
    <x v="5"/>
    <x v="2"/>
    <s v="Innanlands"/>
    <m/>
  </r>
  <r>
    <s v="Dalvík"/>
    <s v="Dalvík"/>
    <n v="620"/>
    <x v="26"/>
    <s v="Norðurland eystra"/>
    <x v="6"/>
    <x v="3"/>
    <s v="Sala innan svæðis - flj."/>
    <n v="580721"/>
    <n v="502.32366500000001"/>
    <x v="5"/>
    <x v="3"/>
    <s v="Innanlands"/>
    <m/>
  </r>
  <r>
    <s v="Reykjavík"/>
    <s v="Árskógssandur"/>
    <n v="620"/>
    <x v="26"/>
    <s v="Norðurland eystra"/>
    <x v="6"/>
    <x v="3"/>
    <s v="Sala utan svæðis - flj."/>
    <n v="22514"/>
    <n v="19.474610000000002"/>
    <x v="5"/>
    <x v="2"/>
    <s v="Innanlands"/>
    <m/>
  </r>
  <r>
    <s v="Akureyri"/>
    <s v="Dalvík"/>
    <n v="620"/>
    <x v="26"/>
    <s v="Norðurland eystra"/>
    <x v="9"/>
    <x v="3"/>
    <s v="Sala utan svæðis - flj."/>
    <n v="106802"/>
    <n v="92.38373"/>
    <x v="6"/>
    <x v="2"/>
    <s v="Innanlands"/>
    <m/>
  </r>
  <r>
    <s v="Reykjavík"/>
    <s v="Dalvík"/>
    <n v="620"/>
    <x v="26"/>
    <s v="Norðurland eystra"/>
    <x v="7"/>
    <x v="3"/>
    <s v="Sala innan svæðis - flj."/>
    <n v="20757"/>
    <n v="17.954805"/>
    <x v="6"/>
    <x v="0"/>
    <s v="Innanlands"/>
    <m/>
  </r>
  <r>
    <s v="Akureyri"/>
    <s v="Dalvík"/>
    <n v="620"/>
    <x v="26"/>
    <s v="Norðurland eystra"/>
    <x v="6"/>
    <x v="3"/>
    <s v="Sala utan svæðis - flj."/>
    <n v="392910"/>
    <n v="339.86715000000004"/>
    <x v="4"/>
    <x v="3"/>
    <s v="Innanlands"/>
    <m/>
  </r>
  <r>
    <s v="Dalvík"/>
    <s v="Dalvík"/>
    <n v="620"/>
    <x v="26"/>
    <s v="Norðurland eystra"/>
    <x v="7"/>
    <x v="3"/>
    <s v="Sala innan svæðis - flj."/>
    <n v="700"/>
    <n v="0.60550000000000004"/>
    <x v="4"/>
    <x v="0"/>
    <s v="Innanlands"/>
    <m/>
  </r>
  <r>
    <s v="Dalvík"/>
    <s v="Dalvík"/>
    <n v="620"/>
    <x v="26"/>
    <s v="Norðurland eystra"/>
    <x v="8"/>
    <x v="3"/>
    <s v="Sala innan svæðis - flj."/>
    <n v="0"/>
    <n v="0"/>
    <x v="4"/>
    <x v="2"/>
    <s v="Innanlands"/>
    <m/>
  </r>
  <r>
    <s v="Dalvík"/>
    <s v="Dalvík"/>
    <n v="620"/>
    <x v="26"/>
    <s v="Norðurland eystra"/>
    <x v="12"/>
    <x v="4"/>
    <s v="Sala innan svæðis - flj."/>
    <n v="1315898"/>
    <n v="1146.147158"/>
    <x v="4"/>
    <x v="2"/>
    <s v="Innanlands"/>
    <m/>
  </r>
  <r>
    <s v="Dalvík"/>
    <s v="Dalvík"/>
    <n v="620"/>
    <x v="26"/>
    <s v="Norðurland eystra"/>
    <x v="9"/>
    <x v="3"/>
    <s v="Sala innan svæðis - flj."/>
    <n v="706773"/>
    <n v="611.35864500000002"/>
    <x v="4"/>
    <x v="2"/>
    <s v="Innanlands"/>
    <m/>
  </r>
  <r>
    <s v="Dalvík"/>
    <s v="Dalvík"/>
    <n v="620"/>
    <x v="26"/>
    <s v="Norðurland eystra"/>
    <x v="10"/>
    <x v="3"/>
    <s v="Sala innan svæðis - flj."/>
    <n v="143639"/>
    <n v="124.24773500000001"/>
    <x v="4"/>
    <x v="2"/>
    <s v="Innanlands"/>
    <m/>
  </r>
  <r>
    <s v="Reykjavík"/>
    <s v="Árskógssandur"/>
    <n v="620"/>
    <x v="26"/>
    <s v="Norðurland eystra"/>
    <x v="7"/>
    <x v="3"/>
    <s v="Sala utan svæðis - flj."/>
    <n v="8201"/>
    <n v="7.0938650000000001"/>
    <x v="4"/>
    <x v="0"/>
    <s v="Innanlands"/>
    <m/>
  </r>
  <r>
    <s v="Reykjavík"/>
    <s v="Árskógssandur"/>
    <n v="620"/>
    <x v="26"/>
    <s v="Norðurland eystra"/>
    <x v="9"/>
    <x v="3"/>
    <s v="Sala utan svæðis - flj."/>
    <n v="135633"/>
    <n v="117.32254500000001"/>
    <x v="4"/>
    <x v="2"/>
    <s v="Innanlands"/>
    <m/>
  </r>
  <r>
    <s v="Reykjavík"/>
    <s v="Árskógssandur"/>
    <n v="620"/>
    <x v="26"/>
    <s v="Norðurland eystra"/>
    <x v="10"/>
    <x v="3"/>
    <s v="Sala utan svæðis - flj."/>
    <n v="17022"/>
    <n v="14.724030000000001"/>
    <x v="4"/>
    <x v="2"/>
    <s v="Innanlands"/>
    <m/>
  </r>
  <r>
    <s v="Akureyri"/>
    <s v="Dalvík"/>
    <n v="620"/>
    <x v="26"/>
    <s v="Norðurland eystra"/>
    <x v="7"/>
    <x v="3"/>
    <s v="Sala utan svæðis - flj."/>
    <n v="13880"/>
    <n v="12.006200000000002"/>
    <x v="4"/>
    <x v="0"/>
    <s v="Innanlands"/>
    <m/>
  </r>
  <r>
    <s v="Söludælur"/>
    <s v="Dalvík"/>
    <n v="620"/>
    <x v="26"/>
    <s v="Norðurland eystra"/>
    <x v="6"/>
    <x v="3"/>
    <s v="Sala innan svæðis - flj."/>
    <n v="130507"/>
    <n v="112.888555"/>
    <x v="5"/>
    <x v="0"/>
    <s v="Innanlands"/>
    <m/>
  </r>
  <r>
    <s v="Söludælur"/>
    <s v="Árskógssandur"/>
    <n v="620"/>
    <x v="26"/>
    <s v="Norðurland eystra"/>
    <x v="1"/>
    <x v="0"/>
    <s v="Sala innan svæðis - flj."/>
    <n v="85808"/>
    <n v="64.355999999999995"/>
    <x v="4"/>
    <x v="0"/>
    <s v="Innanlands"/>
    <m/>
  </r>
  <r>
    <s v="Söludælur"/>
    <s v="Árskógssandur"/>
    <n v="620"/>
    <x v="26"/>
    <s v="Norðurland eystra"/>
    <x v="7"/>
    <x v="3"/>
    <s v="Sala innan svæðis - flj."/>
    <n v="25767"/>
    <n v="22.288454999999999"/>
    <x v="4"/>
    <x v="0"/>
    <s v="Innanlands"/>
    <m/>
  </r>
  <r>
    <s v="Dalvík"/>
    <s v="Árskógssandur"/>
    <n v="620"/>
    <x v="26"/>
    <s v="Norðurland eystra"/>
    <x v="6"/>
    <x v="3"/>
    <s v="Sala ekki flutningsjöfnuð"/>
    <n v="986"/>
    <n v="0.85289000000000004"/>
    <x v="5"/>
    <x v="2"/>
    <s v="Millilanda"/>
    <m/>
  </r>
  <r>
    <s v="Söludælur"/>
    <s v="Dalvík"/>
    <n v="620"/>
    <x v="26"/>
    <s v="Norðurland eystra"/>
    <x v="1"/>
    <x v="0"/>
    <s v="Sala innan svæðis - flj."/>
    <n v="706444"/>
    <n v="529.83299999999997"/>
    <x v="4"/>
    <x v="0"/>
    <s v="Innanlands"/>
    <m/>
  </r>
  <r>
    <s v="Söludælur"/>
    <s v="Dalvík"/>
    <n v="620"/>
    <x v="26"/>
    <s v="Norðurland eystra"/>
    <x v="7"/>
    <x v="3"/>
    <s v="Sala innan svæðis - flj."/>
    <n v="617632"/>
    <n v="534.25168000000008"/>
    <x v="4"/>
    <x v="0"/>
    <s v="Innanlands"/>
    <m/>
  </r>
  <r>
    <s v="Akureyri"/>
    <s v="Árskógssandur"/>
    <n v="620"/>
    <x v="26"/>
    <s v="Norðurland eystra"/>
    <x v="6"/>
    <x v="3"/>
    <s v="Sala utan svæðis - flj."/>
    <n v="56271"/>
    <n v="48.674415000000003"/>
    <x v="3"/>
    <x v="2"/>
    <s v="Innanlands"/>
    <m/>
  </r>
  <r>
    <s v="Akureyri"/>
    <s v="Dalvík"/>
    <n v="620"/>
    <x v="26"/>
    <s v="Norðurland eystra"/>
    <x v="9"/>
    <x v="3"/>
    <s v="Sala utan svæðis - flj."/>
    <n v="136747"/>
    <n v="118.28615499999999"/>
    <x v="4"/>
    <x v="2"/>
    <s v="Innanlands"/>
    <m/>
  </r>
  <r>
    <s v="Dalvík"/>
    <s v="Árskógssandur"/>
    <n v="620"/>
    <x v="26"/>
    <s v="Norðurland eystra"/>
    <x v="6"/>
    <x v="3"/>
    <s v="Sala utan svæðis - flj."/>
    <n v="2131"/>
    <n v="1.843315"/>
    <x v="3"/>
    <x v="2"/>
    <s v="Innanlands"/>
    <m/>
  </r>
  <r>
    <s v="Dalvík"/>
    <s v="Dalvík"/>
    <n v="620"/>
    <x v="26"/>
    <s v="Norðurland eystra"/>
    <x v="6"/>
    <x v="3"/>
    <s v="Sala innan svæðis - flj."/>
    <n v="774282"/>
    <n v="669.75393000000008"/>
    <x v="3"/>
    <x v="3"/>
    <s v="Innanlands"/>
    <m/>
  </r>
  <r>
    <s v="Akureyri"/>
    <s v="Dalvík"/>
    <n v="620"/>
    <x v="26"/>
    <s v="Norðurland eystra"/>
    <x v="6"/>
    <x v="3"/>
    <s v="Sala utan svæðis - flj."/>
    <n v="226301"/>
    <n v="195.75036499999999"/>
    <x v="2"/>
    <x v="3"/>
    <s v="Innanlands"/>
    <m/>
  </r>
  <r>
    <s v="Akureyri"/>
    <s v="Dalvík"/>
    <n v="620"/>
    <x v="26"/>
    <s v="Norðurland eystra"/>
    <x v="11"/>
    <x v="4"/>
    <s v="Sala ekki flutningsjöfnuð"/>
    <n v="122553"/>
    <n v="122.553"/>
    <x v="2"/>
    <x v="2"/>
    <s v="Millilanda"/>
    <m/>
  </r>
  <r>
    <s v="Reykjavík"/>
    <s v="Dalvík"/>
    <n v="620"/>
    <x v="26"/>
    <s v="Norðurland eystra"/>
    <x v="11"/>
    <x v="4"/>
    <s v="Sala ekki flutningsjöfnuð"/>
    <n v="39341"/>
    <n v="39.341000000000001"/>
    <x v="2"/>
    <x v="2"/>
    <s v="Millilanda"/>
    <m/>
  </r>
  <r>
    <s v="Akureyri"/>
    <s v="Dalvík"/>
    <n v="620"/>
    <x v="26"/>
    <s v="Norðurland eystra"/>
    <x v="7"/>
    <x v="3"/>
    <s v="Sala utan svæðis - flj."/>
    <n v="10759"/>
    <n v="9.3065350000000002"/>
    <x v="2"/>
    <x v="0"/>
    <s v="Innanlands"/>
    <m/>
  </r>
  <r>
    <s v="Akureyri"/>
    <s v="Dalvík"/>
    <n v="620"/>
    <x v="26"/>
    <s v="Norðurland eystra"/>
    <x v="9"/>
    <x v="3"/>
    <s v="Sala utan svæðis - flj."/>
    <n v="101630"/>
    <n v="87.909949999999995"/>
    <x v="2"/>
    <x v="2"/>
    <s v="Innanlands"/>
    <m/>
  </r>
  <r>
    <s v="Dalvík"/>
    <s v="Árskógssandur"/>
    <n v="620"/>
    <x v="26"/>
    <s v="Norðurland eystra"/>
    <x v="7"/>
    <x v="3"/>
    <s v="Sala utan svæðis - flj."/>
    <n v="377"/>
    <n v="0.32610500000000003"/>
    <x v="2"/>
    <x v="0"/>
    <s v="Innanlands"/>
    <m/>
  </r>
  <r>
    <s v="Dalvík"/>
    <s v="Dalvík"/>
    <n v="620"/>
    <x v="26"/>
    <s v="Norðurland eystra"/>
    <x v="7"/>
    <x v="3"/>
    <s v="Sala innan svæðis - flj."/>
    <n v="24639"/>
    <n v="21.312735"/>
    <x v="2"/>
    <x v="0"/>
    <s v="Innanlands"/>
    <m/>
  </r>
  <r>
    <s v="Reykjavík"/>
    <s v="Árskógssandur"/>
    <n v="620"/>
    <x v="26"/>
    <s v="Norðurland eystra"/>
    <x v="6"/>
    <x v="3"/>
    <s v="Sala utan svæðis - flj."/>
    <n v="25191"/>
    <n v="21.790215"/>
    <x v="3"/>
    <x v="2"/>
    <s v="Innanlands"/>
    <m/>
  </r>
  <r>
    <s v="Dalvík"/>
    <s v="Dalvík"/>
    <n v="620"/>
    <x v="26"/>
    <s v="Norðurland eystra"/>
    <x v="8"/>
    <x v="3"/>
    <s v="Sala innan svæðis - flj."/>
    <n v="1153603"/>
    <n v="997.86659499999996"/>
    <x v="2"/>
    <x v="2"/>
    <s v="Innanlands"/>
    <m/>
  </r>
  <r>
    <s v="Dalvík"/>
    <s v="Dalvík"/>
    <n v="620"/>
    <x v="26"/>
    <s v="Norðurland eystra"/>
    <x v="12"/>
    <x v="4"/>
    <s v="Sala innan svæðis - flj."/>
    <n v="506612"/>
    <n v="441.259052"/>
    <x v="2"/>
    <x v="2"/>
    <s v="Innanlands"/>
    <m/>
  </r>
  <r>
    <s v="Dalvík"/>
    <s v="Dalvík"/>
    <n v="620"/>
    <x v="26"/>
    <s v="Norðurland eystra"/>
    <x v="9"/>
    <x v="3"/>
    <s v="Sala innan svæðis - flj."/>
    <n v="442772"/>
    <n v="382.99777999999998"/>
    <x v="2"/>
    <x v="2"/>
    <s v="Innanlands"/>
    <m/>
  </r>
  <r>
    <s v="Dalvík"/>
    <s v="Dalvík"/>
    <n v="620"/>
    <x v="26"/>
    <s v="Norðurland eystra"/>
    <x v="10"/>
    <x v="3"/>
    <s v="Sala innan svæðis - flj."/>
    <n v="194945"/>
    <n v="168.62742499999999"/>
    <x v="2"/>
    <x v="2"/>
    <s v="Innanlands"/>
    <m/>
  </r>
  <r>
    <s v="Reykjavík"/>
    <s v="Árskógssandur"/>
    <n v="620"/>
    <x v="26"/>
    <s v="Norðurland eystra"/>
    <x v="7"/>
    <x v="3"/>
    <s v="Sala utan svæðis - flj."/>
    <n v="8500"/>
    <n v="7.3525"/>
    <x v="2"/>
    <x v="0"/>
    <s v="Innanlands"/>
    <m/>
  </r>
  <r>
    <s v="Reykjavík"/>
    <s v="Árskógssandur"/>
    <n v="620"/>
    <x v="26"/>
    <s v="Norðurland eystra"/>
    <x v="9"/>
    <x v="3"/>
    <s v="Sala utan svæðis - flj."/>
    <n v="133980"/>
    <n v="115.89269999999999"/>
    <x v="2"/>
    <x v="2"/>
    <s v="Innanlands"/>
    <m/>
  </r>
  <r>
    <s v="Reykjavík"/>
    <s v="Árskógssandur"/>
    <n v="620"/>
    <x v="26"/>
    <s v="Norðurland eystra"/>
    <x v="10"/>
    <x v="3"/>
    <s v="Sala utan svæðis - flj."/>
    <n v="23494"/>
    <n v="20.322310000000002"/>
    <x v="2"/>
    <x v="2"/>
    <s v="Innanlands"/>
    <m/>
  </r>
  <r>
    <s v="Akureyri"/>
    <s v="Dalvík"/>
    <n v="620"/>
    <x v="26"/>
    <s v="Norðurland eystra"/>
    <x v="10"/>
    <x v="3"/>
    <s v="Sala utan svæðis - flj."/>
    <n v="169079"/>
    <n v="146.25333499999999"/>
    <x v="2"/>
    <x v="2"/>
    <s v="Innanlands"/>
    <m/>
  </r>
  <r>
    <s v="Akureyri"/>
    <s v="Dalvík"/>
    <n v="620"/>
    <x v="26"/>
    <s v="Norðurland eystra"/>
    <x v="11"/>
    <x v="4"/>
    <s v="Sala utan svæðis - flj."/>
    <n v="148542"/>
    <n v="148.542"/>
    <x v="2"/>
    <x v="2"/>
    <s v="Innanlands"/>
    <m/>
  </r>
  <r>
    <s v="Söludælur"/>
    <s v="Dalvík"/>
    <n v="620"/>
    <x v="26"/>
    <s v="Norðurland eystra"/>
    <x v="6"/>
    <x v="3"/>
    <s v="Sala innan svæðis - flj."/>
    <n v="135351"/>
    <n v="117.078615"/>
    <x v="3"/>
    <x v="0"/>
    <s v="Innanlands"/>
    <m/>
  </r>
  <r>
    <s v="Reykjavík"/>
    <s v="Dalvík"/>
    <n v="620"/>
    <x v="26"/>
    <s v="Norðurland eystra"/>
    <x v="1"/>
    <x v="0"/>
    <s v="Sala utan svæðis - flj."/>
    <n v="1063"/>
    <n v="0.79725000000000001"/>
    <x v="2"/>
    <x v="0"/>
    <s v="Innanlands"/>
    <m/>
  </r>
  <r>
    <s v="Söludælur"/>
    <s v="Árskógssandur"/>
    <n v="620"/>
    <x v="26"/>
    <s v="Norðurland eystra"/>
    <x v="1"/>
    <x v="0"/>
    <s v="Sala innan svæðis - flj."/>
    <n v="69654"/>
    <n v="52.240499999999997"/>
    <x v="2"/>
    <x v="0"/>
    <s v="Innanlands"/>
    <m/>
  </r>
  <r>
    <s v="Söludælur"/>
    <s v="Árskógssandur"/>
    <n v="620"/>
    <x v="26"/>
    <s v="Norðurland eystra"/>
    <x v="7"/>
    <x v="3"/>
    <s v="Sala innan svæðis - flj."/>
    <n v="37654"/>
    <n v="32.570709999999998"/>
    <x v="2"/>
    <x v="0"/>
    <s v="Innanlands"/>
    <m/>
  </r>
  <r>
    <s v="Akureyri"/>
    <s v="Árskógssandur"/>
    <n v="620"/>
    <x v="26"/>
    <s v="Norðurland eystra"/>
    <x v="6"/>
    <x v="3"/>
    <s v="Sala utan svæðis - flj."/>
    <n v="51078"/>
    <n v="44.182470000000002"/>
    <x v="0"/>
    <x v="2"/>
    <s v="Innanlands"/>
    <m/>
  </r>
  <r>
    <s v="Söludælur"/>
    <s v="Dalvík"/>
    <n v="620"/>
    <x v="26"/>
    <s v="Norðurland eystra"/>
    <x v="1"/>
    <x v="0"/>
    <s v="Sala innan svæðis - flj."/>
    <n v="716213"/>
    <n v="537.15975000000003"/>
    <x v="2"/>
    <x v="0"/>
    <s v="Innanlands"/>
    <m/>
  </r>
  <r>
    <s v="Söludælur"/>
    <s v="Dalvík"/>
    <n v="620"/>
    <x v="26"/>
    <s v="Norðurland eystra"/>
    <x v="7"/>
    <x v="3"/>
    <s v="Sala innan svæðis - flj."/>
    <n v="645066"/>
    <n v="557.98208999999997"/>
    <x v="2"/>
    <x v="0"/>
    <s v="Innanlands"/>
    <m/>
  </r>
  <r>
    <s v="Söludælur"/>
    <s v="Dalvík"/>
    <n v="620"/>
    <x v="26"/>
    <s v="Norðurland eystra"/>
    <x v="7"/>
    <x v="3"/>
    <s v="Sala innan svæðis - flj."/>
    <n v="35"/>
    <n v="3.0275E-2"/>
    <x v="2"/>
    <x v="0"/>
    <s v="Innanlands"/>
    <m/>
  </r>
  <r>
    <s v="Reykjavík"/>
    <s v="Dalvík"/>
    <n v="620"/>
    <x v="26"/>
    <s v="Norðurland eystra"/>
    <x v="7"/>
    <x v="3"/>
    <s v="Sala innan svæðis - flj."/>
    <n v="0"/>
    <n v="0"/>
    <x v="2"/>
    <x v="0"/>
    <s v="Innanlands"/>
    <m/>
  </r>
  <r>
    <s v="Dalvík"/>
    <s v="Árskógssandur"/>
    <n v="620"/>
    <x v="26"/>
    <s v="Norðurland eystra"/>
    <x v="6"/>
    <x v="3"/>
    <s v="Sala utan svæðis - flj."/>
    <n v="2110"/>
    <n v="1.8251500000000001"/>
    <x v="0"/>
    <x v="2"/>
    <s v="Innanlands"/>
    <m/>
  </r>
  <r>
    <s v="Akureyri"/>
    <s v="Árskógssandur"/>
    <n v="620"/>
    <x v="26"/>
    <s v="Norðurland eystra"/>
    <x v="9"/>
    <x v="3"/>
    <s v="Sala utan svæðis - flj."/>
    <n v="32793"/>
    <n v="28.365945"/>
    <x v="1"/>
    <x v="2"/>
    <s v="Innanlands"/>
    <m/>
  </r>
  <r>
    <s v="Akureyri"/>
    <s v="Dalvík"/>
    <n v="620"/>
    <x v="26"/>
    <s v="Norðurland eystra"/>
    <x v="6"/>
    <x v="3"/>
    <s v="Sala utan svæðis - flj."/>
    <n v="116916"/>
    <n v="101.13234"/>
    <x v="1"/>
    <x v="3"/>
    <s v="Innanlands"/>
    <m/>
  </r>
  <r>
    <s v="Akureyri"/>
    <s v="Dalvík"/>
    <n v="620"/>
    <x v="26"/>
    <s v="Norðurland eystra"/>
    <x v="7"/>
    <x v="3"/>
    <s v="Sala utan svæðis - flj."/>
    <n v="13593"/>
    <n v="11.757944999999999"/>
    <x v="1"/>
    <x v="0"/>
    <s v="Innanlands"/>
    <m/>
  </r>
  <r>
    <s v="Akureyri"/>
    <s v="Dalvík"/>
    <n v="620"/>
    <x v="26"/>
    <s v="Norðurland eystra"/>
    <x v="9"/>
    <x v="3"/>
    <s v="Sala utan svæðis - flj."/>
    <n v="79840"/>
    <n v="69.061600000000013"/>
    <x v="1"/>
    <x v="2"/>
    <s v="Innanlands"/>
    <m/>
  </r>
  <r>
    <s v="Dalvík"/>
    <s v="Árskógssandur"/>
    <n v="620"/>
    <x v="26"/>
    <s v="Norðurland eystra"/>
    <x v="7"/>
    <x v="3"/>
    <s v="Sala utan svæðis - flj."/>
    <n v="7791"/>
    <n v="6.7392149999999997"/>
    <x v="1"/>
    <x v="0"/>
    <s v="Innanlands"/>
    <m/>
  </r>
  <r>
    <s v="Dalvík"/>
    <s v="Árskógssandur"/>
    <n v="620"/>
    <x v="26"/>
    <s v="Norðurland eystra"/>
    <x v="9"/>
    <x v="3"/>
    <s v="Sala utan svæðis - flj."/>
    <n v="1624"/>
    <n v="1.40476"/>
    <x v="1"/>
    <x v="2"/>
    <s v="Innanlands"/>
    <m/>
  </r>
  <r>
    <s v="Dalvík"/>
    <s v="Dalvík"/>
    <n v="620"/>
    <x v="26"/>
    <s v="Norðurland eystra"/>
    <x v="7"/>
    <x v="3"/>
    <s v="Sala innan svæðis - flj."/>
    <n v="249455"/>
    <n v="215.77857500000002"/>
    <x v="1"/>
    <x v="0"/>
    <s v="Innanlands"/>
    <m/>
  </r>
  <r>
    <s v="Dalvík"/>
    <s v="Dalvík"/>
    <n v="620"/>
    <x v="26"/>
    <s v="Norðurland eystra"/>
    <x v="8"/>
    <x v="3"/>
    <s v="Sala innan svæðis - flj."/>
    <n v="1805657"/>
    <n v="1561.8933049999998"/>
    <x v="1"/>
    <x v="2"/>
    <s v="Innanlands"/>
    <m/>
  </r>
  <r>
    <s v="Dalvík"/>
    <s v="Dalvík"/>
    <n v="620"/>
    <x v="26"/>
    <s v="Norðurland eystra"/>
    <x v="9"/>
    <x v="3"/>
    <s v="Sala ekki flutningsjöfnuð"/>
    <n v="23023"/>
    <n v="19.914895000000001"/>
    <x v="5"/>
    <x v="2"/>
    <s v="Millilanda"/>
    <m/>
  </r>
  <r>
    <s v="Dalvík"/>
    <s v="Dalvík"/>
    <n v="620"/>
    <x v="26"/>
    <s v="Norðurland eystra"/>
    <x v="9"/>
    <x v="3"/>
    <s v="Sala innan svæðis - flj."/>
    <n v="370935"/>
    <n v="320.85877500000004"/>
    <x v="1"/>
    <x v="2"/>
    <s v="Innanlands"/>
    <m/>
  </r>
  <r>
    <s v="Dalvík"/>
    <s v="Dalvík"/>
    <n v="620"/>
    <x v="26"/>
    <s v="Norðurland eystra"/>
    <x v="10"/>
    <x v="3"/>
    <s v="Sala innan svæðis - flj."/>
    <n v="73669"/>
    <n v="63.723684999999996"/>
    <x v="1"/>
    <x v="2"/>
    <s v="Innanlands"/>
    <m/>
  </r>
  <r>
    <s v="Dalvík"/>
    <s v="Dalvík"/>
    <n v="620"/>
    <x v="26"/>
    <s v="Norðurland eystra"/>
    <x v="6"/>
    <x v="3"/>
    <s v="Sala innan svæðis - flj."/>
    <n v="678464"/>
    <n v="586.87135999999998"/>
    <x v="0"/>
    <x v="3"/>
    <s v="Innanlands"/>
    <m/>
  </r>
  <r>
    <s v="Reykjavík"/>
    <s v="Árskógssandur"/>
    <n v="620"/>
    <x v="26"/>
    <s v="Norðurland eystra"/>
    <x v="6"/>
    <x v="3"/>
    <s v="Sala utan svæðis - flj."/>
    <n v="46991"/>
    <n v="40.647214999999996"/>
    <x v="0"/>
    <x v="2"/>
    <s v="Innanlands"/>
    <m/>
  </r>
  <r>
    <s v="Reykjavík"/>
    <s v="Árskógssandur"/>
    <n v="620"/>
    <x v="26"/>
    <s v="Norðurland eystra"/>
    <x v="7"/>
    <x v="3"/>
    <s v="Sala utan svæðis - flj."/>
    <n v="14957"/>
    <n v="12.937805000000001"/>
    <x v="1"/>
    <x v="0"/>
    <s v="Innanlands"/>
    <m/>
  </r>
  <r>
    <s v="Reykjavík"/>
    <s v="Árskógssandur"/>
    <n v="620"/>
    <x v="26"/>
    <s v="Norðurland eystra"/>
    <x v="9"/>
    <x v="3"/>
    <s v="Sala utan svæðis - flj."/>
    <n v="174679"/>
    <n v="151.09733499999999"/>
    <x v="1"/>
    <x v="2"/>
    <s v="Innanlands"/>
    <m/>
  </r>
  <r>
    <s v="Akureyri"/>
    <s v="Dalvík"/>
    <n v="620"/>
    <x v="26"/>
    <s v="Norðurland eystra"/>
    <x v="10"/>
    <x v="3"/>
    <s v="Sala utan svæðis - flj."/>
    <n v="251919"/>
    <n v="217.90993499999999"/>
    <x v="1"/>
    <x v="2"/>
    <s v="Innanlands"/>
    <m/>
  </r>
  <r>
    <s v="Reykjavík"/>
    <s v="Dalvík"/>
    <n v="620"/>
    <x v="26"/>
    <s v="Norðurland eystra"/>
    <x v="1"/>
    <x v="0"/>
    <s v="Sala innan svæðis - flj."/>
    <n v="0"/>
    <n v="0"/>
    <x v="1"/>
    <x v="0"/>
    <s v="Innanlands"/>
    <m/>
  </r>
  <r>
    <s v="Reykjavík"/>
    <s v="Dalvík"/>
    <n v="620"/>
    <x v="26"/>
    <s v="Norðurland eystra"/>
    <x v="1"/>
    <x v="0"/>
    <s v="Sala utan svæðis - flj."/>
    <n v="36503"/>
    <n v="27.37725"/>
    <x v="1"/>
    <x v="0"/>
    <s v="Innanlands"/>
    <m/>
  </r>
  <r>
    <s v="Söludælur"/>
    <s v="Dalvík"/>
    <n v="620"/>
    <x v="26"/>
    <s v="Norðurland eystra"/>
    <x v="6"/>
    <x v="3"/>
    <s v="Sala innan svæðis - flj."/>
    <n v="138872"/>
    <n v="120.12428"/>
    <x v="0"/>
    <x v="0"/>
    <s v="Innanlands"/>
    <m/>
  </r>
  <r>
    <s v="Söludælur"/>
    <s v="Árskógssandur"/>
    <n v="620"/>
    <x v="26"/>
    <s v="Norðurland eystra"/>
    <x v="7"/>
    <x v="3"/>
    <s v="Sala innan svæðis - flj."/>
    <n v="5139"/>
    <n v="4.4452349999999994"/>
    <x v="1"/>
    <x v="0"/>
    <s v="Innanlands"/>
    <m/>
  </r>
  <r>
    <s v="Söludælur"/>
    <s v="Árskógssandur"/>
    <n v="620"/>
    <x v="26"/>
    <s v="Norðurland eystra"/>
    <x v="1"/>
    <x v="0"/>
    <s v="Sala innan svæðis - flj."/>
    <n v="53420"/>
    <n v="40.064999999999998"/>
    <x v="1"/>
    <x v="0"/>
    <s v="Innanlands"/>
    <m/>
  </r>
  <r>
    <s v="Söludælur"/>
    <s v="Árskógssandur"/>
    <n v="620"/>
    <x v="26"/>
    <s v="Norðurland eystra"/>
    <x v="7"/>
    <x v="3"/>
    <s v="Sala innan svæðis - flj."/>
    <n v="23669"/>
    <n v="20.473685"/>
    <x v="1"/>
    <x v="0"/>
    <s v="Innanlands"/>
    <m/>
  </r>
  <r>
    <s v="Söludælur"/>
    <s v="Dalvík"/>
    <n v="620"/>
    <x v="26"/>
    <s v="Norðurland eystra"/>
    <x v="1"/>
    <x v="0"/>
    <s v="Sala innan svæðis - flj."/>
    <n v="691523"/>
    <n v="518.64224999999999"/>
    <x v="1"/>
    <x v="0"/>
    <s v="Innanlands"/>
    <m/>
  </r>
  <r>
    <s v="Söludælur"/>
    <s v="Dalvík"/>
    <n v="620"/>
    <x v="26"/>
    <s v="Norðurland eystra"/>
    <x v="7"/>
    <x v="3"/>
    <s v="Sala innan svæðis - flj."/>
    <n v="501370"/>
    <n v="433.68504999999999"/>
    <x v="1"/>
    <x v="0"/>
    <s v="Innanlands"/>
    <m/>
  </r>
  <r>
    <s v="Söludælur"/>
    <s v="Dalvík"/>
    <n v="620"/>
    <x v="26"/>
    <s v="Norðurland eystra"/>
    <x v="7"/>
    <x v="3"/>
    <s v="Sala innan svæðis - flj."/>
    <n v="7462"/>
    <n v="6.4546299999999999"/>
    <x v="1"/>
    <x v="0"/>
    <s v="Innanlands"/>
    <m/>
  </r>
  <r>
    <s v="Söludælur"/>
    <s v="Ólafsfjörður"/>
    <n v="625"/>
    <x v="25"/>
    <s v="Norðurland eystra"/>
    <x v="1"/>
    <x v="0"/>
    <s v="Sala innan svæðis - flj."/>
    <n v="334422"/>
    <n v="250.81649999999999"/>
    <x v="9"/>
    <x v="0"/>
    <s v="Innanlands"/>
    <m/>
  </r>
  <r>
    <s v="Söludælur"/>
    <s v="Ólafsfjörður"/>
    <n v="625"/>
    <x v="25"/>
    <s v="Norðurland eystra"/>
    <x v="7"/>
    <x v="3"/>
    <s v="Sala innan svæðis - flj."/>
    <n v="265079"/>
    <n v="229.29333499999998"/>
    <x v="9"/>
    <x v="0"/>
    <s v="Innanlands"/>
    <m/>
  </r>
  <r>
    <s v="Akureyri"/>
    <s v="Ólafsfjörður"/>
    <n v="625"/>
    <x v="25"/>
    <s v="Norðurland eystra"/>
    <x v="6"/>
    <x v="3"/>
    <s v="Sala utan svæðis - flj."/>
    <n v="68533"/>
    <n v="59.281044999999999"/>
    <x v="9"/>
    <x v="3"/>
    <s v="Innanlands"/>
    <m/>
  </r>
  <r>
    <s v="Reykjavík"/>
    <s v="Ólafsfjörður"/>
    <n v="625"/>
    <x v="25"/>
    <s v="Norðurland eystra"/>
    <x v="6"/>
    <x v="3"/>
    <s v="Sala utan svæðis - flj."/>
    <n v="4134"/>
    <n v="3.5759099999999999"/>
    <x v="9"/>
    <x v="2"/>
    <s v="Innanlands"/>
    <m/>
  </r>
  <r>
    <s v="Söludælur"/>
    <s v="Ólafsfjörður"/>
    <n v="625"/>
    <x v="25"/>
    <s v="Norðurland eystra"/>
    <x v="6"/>
    <x v="3"/>
    <s v="Sala innan svæðis - flj."/>
    <n v="41628"/>
    <n v="36.008220000000001"/>
    <x v="9"/>
    <x v="0"/>
    <s v="Innanlands"/>
    <m/>
  </r>
  <r>
    <s v="Akureyri"/>
    <s v="Siglufjörður"/>
    <n v="580"/>
    <x v="25"/>
    <s v="Norðurland eystra"/>
    <x v="9"/>
    <x v="3"/>
    <s v="Sala utan svæðis - flj."/>
    <n v="1335752"/>
    <n v="1155.4254799999999"/>
    <x v="7"/>
    <x v="2"/>
    <s v="Innanlands"/>
    <m/>
  </r>
  <r>
    <s v="Akureyri"/>
    <s v="Siglufjörður"/>
    <n v="580"/>
    <x v="25"/>
    <s v="Norðurland eystra"/>
    <x v="10"/>
    <x v="3"/>
    <s v="Sala utan svæðis - flj."/>
    <n v="5341"/>
    <n v="4.6199650000000005"/>
    <x v="7"/>
    <x v="2"/>
    <s v="Innanlands"/>
    <m/>
  </r>
  <r>
    <s v="Reykjavík"/>
    <s v="Siglufjörður"/>
    <n v="580"/>
    <x v="25"/>
    <s v="Norðurland eystra"/>
    <x v="9"/>
    <x v="3"/>
    <s v="Sala utan svæðis - flj."/>
    <n v="19944"/>
    <n v="17.251560000000001"/>
    <x v="7"/>
    <x v="2"/>
    <s v="Innanlands"/>
    <m/>
  </r>
  <r>
    <s v="Siglufjörður"/>
    <s v="Siglufjörður"/>
    <n v="580"/>
    <x v="25"/>
    <s v="Norðurland eystra"/>
    <x v="7"/>
    <x v="3"/>
    <s v="Sala innan svæðis - flj."/>
    <n v="29678"/>
    <n v="25.671470000000003"/>
    <x v="7"/>
    <x v="0"/>
    <s v="Innanlands"/>
    <m/>
  </r>
  <r>
    <s v="Siglufjörður"/>
    <s v="Siglufjörður"/>
    <n v="580"/>
    <x v="25"/>
    <s v="Norðurland eystra"/>
    <x v="9"/>
    <x v="3"/>
    <s v="Sala innan svæðis - flj."/>
    <n v="3309785"/>
    <n v="2862.9640249999998"/>
    <x v="7"/>
    <x v="2"/>
    <s v="Innanlands"/>
    <m/>
  </r>
  <r>
    <s v="Siglufjörður"/>
    <s v="Siglufjörður"/>
    <n v="580"/>
    <x v="25"/>
    <s v="Norðurland eystra"/>
    <x v="10"/>
    <x v="3"/>
    <s v="Sala innan svæðis - flj."/>
    <n v="158585"/>
    <n v="137.17602499999998"/>
    <x v="7"/>
    <x v="2"/>
    <s v="Innanlands"/>
    <m/>
  </r>
  <r>
    <s v="Siglufjörður"/>
    <s v="Siglufjörður"/>
    <n v="580"/>
    <x v="25"/>
    <s v="Norðurland eystra"/>
    <x v="11"/>
    <x v="4"/>
    <s v="Sala innan svæðis - flj."/>
    <n v="315811"/>
    <n v="315.81099999999998"/>
    <x v="7"/>
    <x v="2"/>
    <s v="Innanlands"/>
    <m/>
  </r>
  <r>
    <s v="Söludælur"/>
    <s v="Siglufjörður"/>
    <n v="580"/>
    <x v="25"/>
    <s v="Norðurland eystra"/>
    <x v="1"/>
    <x v="0"/>
    <s v="Sala innan svæðis - flj."/>
    <n v="475405"/>
    <n v="356.55374999999998"/>
    <x v="7"/>
    <x v="0"/>
    <s v="Innanlands"/>
    <m/>
  </r>
  <r>
    <s v="Söludælur"/>
    <s v="Siglufjörður"/>
    <n v="580"/>
    <x v="25"/>
    <s v="Norðurland eystra"/>
    <x v="7"/>
    <x v="3"/>
    <s v="Sala innan svæðis - flj."/>
    <n v="490781"/>
    <n v="424.52556500000003"/>
    <x v="7"/>
    <x v="0"/>
    <s v="Innanlands"/>
    <m/>
  </r>
  <r>
    <s v="Söludælur"/>
    <s v="Siglufjörður"/>
    <n v="580"/>
    <x v="25"/>
    <s v="Norðurland eystra"/>
    <x v="5"/>
    <x v="2"/>
    <s v="Sala innan svæðis - flj."/>
    <n v="162"/>
    <n v="0.13122"/>
    <x v="7"/>
    <x v="1"/>
    <s v="Innanlands"/>
    <m/>
  </r>
  <r>
    <s v="Akureyri"/>
    <s v="Siglufjörður"/>
    <n v="580"/>
    <x v="25"/>
    <s v="Norðurland eystra"/>
    <x v="6"/>
    <x v="3"/>
    <s v="Sala utan svæðis - flj."/>
    <n v="82164"/>
    <n v="71.071860000000001"/>
    <x v="7"/>
    <x v="3"/>
    <s v="Innanlands"/>
    <m/>
  </r>
  <r>
    <s v="Siglufjörður"/>
    <s v="Siglufjörður"/>
    <n v="580"/>
    <x v="25"/>
    <s v="Norðurland eystra"/>
    <x v="6"/>
    <x v="3"/>
    <s v="Sala innan svæðis - flj."/>
    <n v="368458"/>
    <n v="318.71616999999998"/>
    <x v="7"/>
    <x v="2"/>
    <s v="Innanlands"/>
    <m/>
  </r>
  <r>
    <s v="Söludælur"/>
    <s v="Siglufjörður"/>
    <n v="580"/>
    <x v="25"/>
    <s v="Norðurland eystra"/>
    <x v="6"/>
    <x v="3"/>
    <s v="Sala innan svæðis - flj."/>
    <n v="35768"/>
    <n v="30.939319999999999"/>
    <x v="7"/>
    <x v="0"/>
    <s v="Innanlands"/>
    <m/>
  </r>
  <r>
    <s v="Akureyri"/>
    <s v="Ólafsfjörður"/>
    <n v="625"/>
    <x v="25"/>
    <s v="Norðurland eystra"/>
    <x v="9"/>
    <x v="3"/>
    <s v="Sala utan svæðis - flj."/>
    <n v="117264"/>
    <n v="101.43336000000001"/>
    <x v="7"/>
    <x v="2"/>
    <s v="Innanlands"/>
    <m/>
  </r>
  <r>
    <s v="Söludælur"/>
    <s v="Ólafsfjörður"/>
    <n v="625"/>
    <x v="25"/>
    <s v="Norðurland eystra"/>
    <x v="1"/>
    <x v="0"/>
    <s v="Sala innan svæðis - flj."/>
    <n v="330913"/>
    <n v="248.18475000000001"/>
    <x v="7"/>
    <x v="0"/>
    <s v="Innanlands"/>
    <m/>
  </r>
  <r>
    <s v="Söludælur"/>
    <s v="Ólafsfjörður"/>
    <n v="625"/>
    <x v="25"/>
    <s v="Norðurland eystra"/>
    <x v="7"/>
    <x v="3"/>
    <s v="Sala innan svæðis - flj."/>
    <n v="260554"/>
    <n v="225.37921"/>
    <x v="7"/>
    <x v="0"/>
    <s v="Innanlands"/>
    <m/>
  </r>
  <r>
    <s v="Akureyri"/>
    <s v="Ólafsfjörður"/>
    <n v="625"/>
    <x v="25"/>
    <s v="Norðurland eystra"/>
    <x v="6"/>
    <x v="3"/>
    <s v="Sala utan svæðis - flj."/>
    <n v="46758"/>
    <n v="40.44567"/>
    <x v="7"/>
    <x v="3"/>
    <s v="Innanlands"/>
    <m/>
  </r>
  <r>
    <s v="Reykjavík"/>
    <s v="Ólafsfjörður"/>
    <n v="625"/>
    <x v="25"/>
    <s v="Norðurland eystra"/>
    <x v="6"/>
    <x v="3"/>
    <s v="Sala utan svæðis - flj."/>
    <n v="14915"/>
    <n v="12.901475"/>
    <x v="7"/>
    <x v="3"/>
    <s v="Innanlands"/>
    <m/>
  </r>
  <r>
    <s v="Söludælur"/>
    <s v="Ólafsfjörður"/>
    <n v="625"/>
    <x v="25"/>
    <s v="Norðurland eystra"/>
    <x v="6"/>
    <x v="3"/>
    <s v="Sala innan svæðis - flj."/>
    <n v="59138"/>
    <n v="51.15437"/>
    <x v="7"/>
    <x v="0"/>
    <s v="Innanlands"/>
    <m/>
  </r>
  <r>
    <s v="Akureyri"/>
    <s v="Siglufjörður"/>
    <n v="580"/>
    <x v="25"/>
    <s v="Norðurland eystra"/>
    <x v="9"/>
    <x v="3"/>
    <s v="Sala utan svæðis - flj."/>
    <n v="756284"/>
    <n v="654.18565999999998"/>
    <x v="5"/>
    <x v="2"/>
    <s v="Innanlands"/>
    <m/>
  </r>
  <r>
    <s v="Reykjavík"/>
    <s v="Siglufjörður"/>
    <n v="580"/>
    <x v="25"/>
    <s v="Norðurland eystra"/>
    <x v="9"/>
    <x v="3"/>
    <s v="Sala utan svæðis - flj."/>
    <n v="15226"/>
    <n v="13.170489999999999"/>
    <x v="5"/>
    <x v="2"/>
    <s v="Innanlands"/>
    <m/>
  </r>
  <r>
    <s v="Siglufjörður"/>
    <s v="Siglufjörður"/>
    <n v="580"/>
    <x v="25"/>
    <s v="Norðurland eystra"/>
    <x v="8"/>
    <x v="3"/>
    <s v="Sala innan svæðis - flj."/>
    <n v="35140"/>
    <n v="30.396099999999997"/>
    <x v="5"/>
    <x v="2"/>
    <s v="Innanlands"/>
    <m/>
  </r>
  <r>
    <s v="Siglufjörður"/>
    <s v="Siglufjörður"/>
    <n v="580"/>
    <x v="25"/>
    <s v="Norðurland eystra"/>
    <x v="9"/>
    <x v="3"/>
    <s v="Sala innan svæðis - flj."/>
    <n v="3542572"/>
    <n v="3064.3247799999999"/>
    <x v="5"/>
    <x v="2"/>
    <s v="Innanlands"/>
    <m/>
  </r>
  <r>
    <s v="Siglufjörður"/>
    <s v="Siglufjörður"/>
    <n v="580"/>
    <x v="25"/>
    <s v="Norðurland eystra"/>
    <x v="10"/>
    <x v="3"/>
    <s v="Sala innan svæðis - flj."/>
    <n v="371073"/>
    <n v="320.97814500000004"/>
    <x v="5"/>
    <x v="2"/>
    <s v="Innanlands"/>
    <m/>
  </r>
  <r>
    <s v="Söludælur"/>
    <s v="Siglufjörður"/>
    <n v="580"/>
    <x v="25"/>
    <s v="Norðurland eystra"/>
    <x v="1"/>
    <x v="0"/>
    <s v="Sala innan svæðis - flj."/>
    <n v="461100"/>
    <n v="345.82499999999999"/>
    <x v="5"/>
    <x v="0"/>
    <s v="Innanlands"/>
    <m/>
  </r>
  <r>
    <s v="Söludælur"/>
    <s v="Siglufjörður"/>
    <n v="580"/>
    <x v="25"/>
    <s v="Norðurland eystra"/>
    <x v="4"/>
    <x v="2"/>
    <s v="Sala innan svæðis - flj."/>
    <n v="15480"/>
    <n v="12.538800000000002"/>
    <x v="5"/>
    <x v="1"/>
    <s v="Innanlands"/>
    <m/>
  </r>
  <r>
    <s v="Söludælur"/>
    <s v="Siglufjörður"/>
    <n v="580"/>
    <x v="25"/>
    <s v="Norðurland eystra"/>
    <x v="7"/>
    <x v="3"/>
    <s v="Sala innan svæðis - flj."/>
    <n v="549660"/>
    <n v="475.45590000000004"/>
    <x v="5"/>
    <x v="0"/>
    <s v="Innanlands"/>
    <m/>
  </r>
  <r>
    <s v="Akureyri"/>
    <s v="Siglufjörður"/>
    <n v="580"/>
    <x v="25"/>
    <s v="Norðurland eystra"/>
    <x v="6"/>
    <x v="3"/>
    <s v="Sala utan svæðis - flj."/>
    <n v="87062"/>
    <n v="75.308630000000008"/>
    <x v="5"/>
    <x v="3"/>
    <s v="Innanlands"/>
    <m/>
  </r>
  <r>
    <s v="Siglufjörður"/>
    <s v="Siglufjörður"/>
    <n v="580"/>
    <x v="25"/>
    <s v="Norðurland eystra"/>
    <x v="6"/>
    <x v="3"/>
    <s v="Sala innan svæðis - flj."/>
    <n v="355936"/>
    <n v="307.88463999999999"/>
    <x v="5"/>
    <x v="2"/>
    <s v="Innanlands"/>
    <m/>
  </r>
  <r>
    <s v="Söludælur"/>
    <s v="Siglufjörður"/>
    <n v="580"/>
    <x v="25"/>
    <s v="Norðurland eystra"/>
    <x v="6"/>
    <x v="3"/>
    <s v="Sala innan svæðis - flj."/>
    <n v="71819"/>
    <n v="62.123435000000001"/>
    <x v="5"/>
    <x v="0"/>
    <s v="Innanlands"/>
    <m/>
  </r>
  <r>
    <s v="Siglufjörður"/>
    <s v="Siglufjörður"/>
    <n v="580"/>
    <x v="25"/>
    <s v="Norðurland eystra"/>
    <x v="9"/>
    <x v="3"/>
    <s v="Sala ekki flutningsjöfnuð"/>
    <n v="421980"/>
    <n v="365.0127"/>
    <x v="5"/>
    <x v="2"/>
    <s v="Millilanda"/>
    <m/>
  </r>
  <r>
    <s v="Akureyri"/>
    <s v="Ólafsfjörður"/>
    <n v="625"/>
    <x v="25"/>
    <s v="Norðurland eystra"/>
    <x v="7"/>
    <x v="3"/>
    <s v="Sala utan svæðis - flj."/>
    <n v="0"/>
    <n v="0"/>
    <x v="5"/>
    <x v="0"/>
    <s v="Innanlands"/>
    <m/>
  </r>
  <r>
    <s v="Söludælur"/>
    <s v="Ólafsfjörður"/>
    <n v="625"/>
    <x v="25"/>
    <s v="Norðurland eystra"/>
    <x v="1"/>
    <x v="0"/>
    <s v="Sala innan svæðis - flj."/>
    <n v="289907"/>
    <n v="217.43025"/>
    <x v="5"/>
    <x v="0"/>
    <s v="Innanlands"/>
    <m/>
  </r>
  <r>
    <s v="Söludælur"/>
    <s v="Ólafsfjörður"/>
    <n v="625"/>
    <x v="25"/>
    <s v="Norðurland eystra"/>
    <x v="7"/>
    <x v="3"/>
    <s v="Sala innan svæðis - flj."/>
    <n v="299392"/>
    <n v="258.97408000000001"/>
    <x v="5"/>
    <x v="0"/>
    <s v="Innanlands"/>
    <m/>
  </r>
  <r>
    <s v="Akureyri"/>
    <s v="Ólafsfjörður"/>
    <n v="625"/>
    <x v="25"/>
    <s v="Norðurland eystra"/>
    <x v="6"/>
    <x v="3"/>
    <s v="Sala utan svæðis - flj."/>
    <n v="62545"/>
    <n v="54.101425000000006"/>
    <x v="5"/>
    <x v="3"/>
    <s v="Innanlands"/>
    <m/>
  </r>
  <r>
    <s v="Söludælur"/>
    <s v="Ólafsfjörður"/>
    <n v="625"/>
    <x v="25"/>
    <s v="Norðurland eystra"/>
    <x v="6"/>
    <x v="3"/>
    <s v="Sala innan svæðis - flj."/>
    <n v="33619"/>
    <n v="29.080435000000001"/>
    <x v="5"/>
    <x v="0"/>
    <s v="Innanlands"/>
    <m/>
  </r>
  <r>
    <s v="Akureyri"/>
    <s v="Siglufjörður"/>
    <n v="580"/>
    <x v="25"/>
    <s v="Norðurland eystra"/>
    <x v="9"/>
    <x v="3"/>
    <s v="Sala utan svæðis - flj."/>
    <n v="750618"/>
    <n v="649.28456999999992"/>
    <x v="3"/>
    <x v="2"/>
    <s v="Innanlands"/>
    <m/>
  </r>
  <r>
    <s v="Eskifjörður"/>
    <s v="Siglufjörður"/>
    <n v="580"/>
    <x v="25"/>
    <s v="Norðurland eystra"/>
    <x v="9"/>
    <x v="3"/>
    <s v="Sala utan svæðis - flj."/>
    <n v="55225"/>
    <n v="47.769624999999998"/>
    <x v="3"/>
    <x v="2"/>
    <s v="Innanlands"/>
    <m/>
  </r>
  <r>
    <s v="Siglufjörður"/>
    <s v="Siglufjörður"/>
    <n v="580"/>
    <x v="25"/>
    <s v="Norðurland eystra"/>
    <x v="7"/>
    <x v="3"/>
    <s v="Sala innan svæðis - flj."/>
    <n v="27993"/>
    <n v="24.213944999999999"/>
    <x v="3"/>
    <x v="0"/>
    <s v="Innanlands"/>
    <m/>
  </r>
  <r>
    <s v="Siglufjörður"/>
    <s v="Siglufjörður"/>
    <n v="580"/>
    <x v="25"/>
    <s v="Norðurland eystra"/>
    <x v="9"/>
    <x v="3"/>
    <s v="Sala innan svæðis - flj."/>
    <n v="4230931"/>
    <n v="3659.7553149999999"/>
    <x v="3"/>
    <x v="2"/>
    <s v="Innanlands"/>
    <m/>
  </r>
  <r>
    <s v="Siglufjörður"/>
    <s v="Siglufjörður"/>
    <n v="580"/>
    <x v="25"/>
    <s v="Norðurland eystra"/>
    <x v="11"/>
    <x v="4"/>
    <s v="Sala innan svæðis - flj."/>
    <n v="978892"/>
    <n v="978.89200000000005"/>
    <x v="3"/>
    <x v="2"/>
    <s v="Innanlands"/>
    <m/>
  </r>
  <r>
    <s v="Söludælur"/>
    <s v="Siglufjörður"/>
    <n v="580"/>
    <x v="25"/>
    <s v="Norðurland eystra"/>
    <x v="1"/>
    <x v="0"/>
    <s v="Sala innan svæðis - flj."/>
    <n v="458598"/>
    <n v="343.94850000000002"/>
    <x v="3"/>
    <x v="0"/>
    <s v="Innanlands"/>
    <m/>
  </r>
  <r>
    <s v="Söludælur"/>
    <s v="Siglufjörður"/>
    <n v="580"/>
    <x v="25"/>
    <s v="Norðurland eystra"/>
    <x v="4"/>
    <x v="2"/>
    <s v="Sala innan svæðis - flj."/>
    <n v="60369"/>
    <n v="48.898890000000009"/>
    <x v="3"/>
    <x v="1"/>
    <s v="Innanlands"/>
    <m/>
  </r>
  <r>
    <s v="Söludælur"/>
    <s v="Siglufjörður"/>
    <n v="580"/>
    <x v="25"/>
    <s v="Norðurland eystra"/>
    <x v="7"/>
    <x v="3"/>
    <s v="Sala innan svæðis - flj."/>
    <n v="457863"/>
    <n v="396.05149499999999"/>
    <x v="3"/>
    <x v="0"/>
    <s v="Innanlands"/>
    <m/>
  </r>
  <r>
    <s v="Akureyri"/>
    <s v="Siglufjörður"/>
    <n v="580"/>
    <x v="25"/>
    <s v="Norðurland eystra"/>
    <x v="6"/>
    <x v="3"/>
    <s v="Sala utan svæðis - flj."/>
    <n v="87821"/>
    <n v="75.965164999999999"/>
    <x v="3"/>
    <x v="3"/>
    <s v="Innanlands"/>
    <m/>
  </r>
  <r>
    <s v="Eskifjörður"/>
    <s v="Siglufjörður"/>
    <n v="580"/>
    <x v="25"/>
    <s v="Norðurland eystra"/>
    <x v="6"/>
    <x v="3"/>
    <s v="Sala utan svæðis - flj."/>
    <n v="7475"/>
    <n v="6.4658749999999996"/>
    <x v="3"/>
    <x v="2"/>
    <s v="Innanlands"/>
    <m/>
  </r>
  <r>
    <s v="Sauðárkrókur"/>
    <s v="Siglufjörður"/>
    <n v="580"/>
    <x v="25"/>
    <s v="Norðurland eystra"/>
    <x v="6"/>
    <x v="3"/>
    <s v="Sala innan svæðis - flj."/>
    <n v="8473"/>
    <n v="7.3291449999999996"/>
    <x v="3"/>
    <x v="2"/>
    <s v="Innanlands"/>
    <m/>
  </r>
  <r>
    <s v="Siglufjörður"/>
    <s v="Siglufjörður"/>
    <n v="580"/>
    <x v="25"/>
    <s v="Norðurland eystra"/>
    <x v="6"/>
    <x v="3"/>
    <s v="Sala innan svæðis - flj."/>
    <n v="364141"/>
    <n v="314.981965"/>
    <x v="3"/>
    <x v="2"/>
    <s v="Innanlands"/>
    <m/>
  </r>
  <r>
    <s v="Söludælur"/>
    <s v="Siglufjörður"/>
    <n v="580"/>
    <x v="25"/>
    <s v="Norðurland eystra"/>
    <x v="6"/>
    <x v="3"/>
    <s v="Sala innan svæðis - flj."/>
    <n v="51551"/>
    <n v="44.591614999999997"/>
    <x v="3"/>
    <x v="0"/>
    <s v="Innanlands"/>
    <m/>
  </r>
  <r>
    <s v="Akureyri"/>
    <s v="Ólafsfjörður"/>
    <n v="625"/>
    <x v="25"/>
    <s v="Norðurland eystra"/>
    <x v="7"/>
    <x v="3"/>
    <s v="Sala utan svæðis - flj."/>
    <n v="29650"/>
    <n v="25.64725"/>
    <x v="3"/>
    <x v="0"/>
    <s v="Innanlands"/>
    <m/>
  </r>
  <r>
    <s v="Söludælur"/>
    <s v="Ólafsfjörður"/>
    <n v="625"/>
    <x v="25"/>
    <s v="Norðurland eystra"/>
    <x v="1"/>
    <x v="0"/>
    <s v="Sala innan svæðis - flj."/>
    <n v="280289"/>
    <n v="210.21674999999999"/>
    <x v="3"/>
    <x v="0"/>
    <s v="Innanlands"/>
    <m/>
  </r>
  <r>
    <s v="Söludælur"/>
    <s v="Ólafsfjörður"/>
    <n v="625"/>
    <x v="25"/>
    <s v="Norðurland eystra"/>
    <x v="7"/>
    <x v="3"/>
    <s v="Sala innan svæðis - flj."/>
    <n v="314100"/>
    <n v="271.69650000000001"/>
    <x v="3"/>
    <x v="0"/>
    <s v="Innanlands"/>
    <m/>
  </r>
  <r>
    <s v="Akureyri"/>
    <s v="Ólafsfjörður"/>
    <n v="625"/>
    <x v="25"/>
    <s v="Norðurland eystra"/>
    <x v="6"/>
    <x v="3"/>
    <s v="Sala utan svæðis - flj."/>
    <n v="114951"/>
    <n v="99.432614999999998"/>
    <x v="3"/>
    <x v="3"/>
    <s v="Innanlands"/>
    <m/>
  </r>
  <r>
    <s v="Eskifjörður"/>
    <s v="Ólafsfjörður"/>
    <n v="625"/>
    <x v="25"/>
    <s v="Norðurland eystra"/>
    <x v="6"/>
    <x v="3"/>
    <s v="Sala utan svæðis - flj."/>
    <n v="2297"/>
    <n v="1.9869049999999999"/>
    <x v="3"/>
    <x v="2"/>
    <s v="Innanlands"/>
    <m/>
  </r>
  <r>
    <s v="Söludælur"/>
    <s v="Siglufjörður"/>
    <n v="580"/>
    <x v="25"/>
    <s v="Norðurland eystra"/>
    <x v="1"/>
    <x v="0"/>
    <s v="Sala innan svæðis - flj."/>
    <n v="376151"/>
    <n v="282.11324999999999"/>
    <x v="0"/>
    <x v="0"/>
    <s v="Innanlands"/>
    <m/>
  </r>
  <r>
    <s v="Söludælur"/>
    <s v="Siglufjörður"/>
    <n v="580"/>
    <x v="25"/>
    <s v="Norðurland eystra"/>
    <x v="4"/>
    <x v="2"/>
    <s v="Sala innan svæðis - flj."/>
    <n v="20305"/>
    <n v="16.447050000000001"/>
    <x v="0"/>
    <x v="1"/>
    <s v="Innanlands"/>
    <m/>
  </r>
  <r>
    <s v="Söludælur"/>
    <s v="Siglufjörður"/>
    <n v="580"/>
    <x v="25"/>
    <s v="Norðurland eystra"/>
    <x v="5"/>
    <x v="2"/>
    <s v="Sala innan svæðis - flj."/>
    <n v="486"/>
    <n v="0.39366000000000001"/>
    <x v="0"/>
    <x v="1"/>
    <s v="Innanlands"/>
    <m/>
  </r>
  <r>
    <s v="Akureyri"/>
    <s v="Siglufjörður"/>
    <n v="580"/>
    <x v="25"/>
    <s v="Norðurland eystra"/>
    <x v="9"/>
    <x v="3"/>
    <s v="Sala utan svæðis - flj."/>
    <n v="438072"/>
    <n v="378.93227999999999"/>
    <x v="0"/>
    <x v="2"/>
    <s v="Innanlands"/>
    <m/>
  </r>
  <r>
    <s v="Siglufjörður"/>
    <s v="Siglufjörður"/>
    <n v="580"/>
    <x v="25"/>
    <s v="Norðurland eystra"/>
    <x v="7"/>
    <x v="3"/>
    <s v="Sala innan svæðis - flj."/>
    <n v="31970"/>
    <n v="27.654049999999998"/>
    <x v="0"/>
    <x v="0"/>
    <s v="Innanlands"/>
    <m/>
  </r>
  <r>
    <s v="Siglufjörður"/>
    <s v="Siglufjörður"/>
    <n v="580"/>
    <x v="25"/>
    <s v="Norðurland eystra"/>
    <x v="8"/>
    <x v="3"/>
    <s v="Sala innan svæðis - flj."/>
    <n v="925725"/>
    <n v="800.75212499999998"/>
    <x v="0"/>
    <x v="2"/>
    <s v="Innanlands"/>
    <m/>
  </r>
  <r>
    <s v="Siglufjörður"/>
    <s v="Siglufjörður"/>
    <n v="580"/>
    <x v="25"/>
    <s v="Norðurland eystra"/>
    <x v="9"/>
    <x v="3"/>
    <s v="Sala innan svæðis - flj."/>
    <n v="4142038"/>
    <n v="3582.8628699999999"/>
    <x v="0"/>
    <x v="2"/>
    <s v="Innanlands"/>
    <m/>
  </r>
  <r>
    <s v="Söludælur"/>
    <s v="Siglufjörður"/>
    <n v="580"/>
    <x v="25"/>
    <s v="Norðurland eystra"/>
    <x v="7"/>
    <x v="3"/>
    <s v="Sala innan svæðis - flj."/>
    <n v="380832"/>
    <n v="329.41967999999997"/>
    <x v="0"/>
    <x v="0"/>
    <s v="Innanlands"/>
    <m/>
  </r>
  <r>
    <s v="Akureyri"/>
    <s v="Siglufjörður"/>
    <n v="580"/>
    <x v="25"/>
    <s v="Norðurland eystra"/>
    <x v="6"/>
    <x v="3"/>
    <s v="Sala utan svæðis - flj."/>
    <n v="27858"/>
    <n v="24.097169999999998"/>
    <x v="0"/>
    <x v="3"/>
    <s v="Innanlands"/>
    <m/>
  </r>
  <r>
    <s v="Siglufjörður"/>
    <s v="Siglufjörður"/>
    <n v="580"/>
    <x v="25"/>
    <s v="Norðurland eystra"/>
    <x v="6"/>
    <x v="3"/>
    <s v="Sala innan svæðis - flj."/>
    <n v="481737"/>
    <n v="416.70250500000003"/>
    <x v="0"/>
    <x v="2"/>
    <s v="Innanlands"/>
    <m/>
  </r>
  <r>
    <s v="Söludælur"/>
    <s v="Siglufjörður"/>
    <n v="580"/>
    <x v="25"/>
    <s v="Norðurland eystra"/>
    <x v="6"/>
    <x v="3"/>
    <s v="Sala innan svæðis - flj."/>
    <n v="55428"/>
    <n v="47.945219999999999"/>
    <x v="0"/>
    <x v="0"/>
    <s v="Innanlands"/>
    <m/>
  </r>
  <r>
    <s v="Söludælur"/>
    <s v="Ólafsfjörður"/>
    <n v="625"/>
    <x v="25"/>
    <s v="Norðurland eystra"/>
    <x v="1"/>
    <x v="0"/>
    <s v="Sala innan svæðis - flj."/>
    <n v="221496"/>
    <n v="166.12200000000001"/>
    <x v="0"/>
    <x v="0"/>
    <s v="Innanlands"/>
    <m/>
  </r>
  <r>
    <s v="Söludælur"/>
    <s v="Ólafsfjörður"/>
    <n v="625"/>
    <x v="25"/>
    <s v="Norðurland eystra"/>
    <x v="7"/>
    <x v="3"/>
    <s v="Sala innan svæðis - flj."/>
    <n v="267229"/>
    <n v="231.153085"/>
    <x v="0"/>
    <x v="0"/>
    <s v="Innanlands"/>
    <m/>
  </r>
  <r>
    <s v="Akureyri"/>
    <s v="Ólafsfjörður"/>
    <n v="625"/>
    <x v="25"/>
    <s v="Norðurland eystra"/>
    <x v="6"/>
    <x v="3"/>
    <s v="Sala utan svæðis - flj."/>
    <n v="157211"/>
    <n v="135.98751499999997"/>
    <x v="0"/>
    <x v="3"/>
    <s v="Innanlands"/>
    <m/>
  </r>
  <r>
    <s v="Söludælur"/>
    <s v="Húsavík"/>
    <n v="640"/>
    <x v="27"/>
    <s v="Norðurland eystra"/>
    <x v="1"/>
    <x v="0"/>
    <s v="Sala innan svæðis - flj."/>
    <n v="781585"/>
    <n v="586.18875000000003"/>
    <x v="0"/>
    <x v="0"/>
    <s v="Innanlands"/>
    <m/>
  </r>
  <r>
    <s v="Söludælur"/>
    <s v="Húsavík"/>
    <n v="640"/>
    <x v="27"/>
    <s v="Norðurland eystra"/>
    <x v="0"/>
    <x v="0"/>
    <s v="Sala innan svæðis - flj."/>
    <n v="309198"/>
    <n v="231.89850000000001"/>
    <x v="0"/>
    <x v="0"/>
    <s v="Innanlands"/>
    <m/>
  </r>
  <r>
    <s v="Söludælur"/>
    <s v="Húsavík"/>
    <n v="640"/>
    <x v="27"/>
    <s v="Norðurland eystra"/>
    <x v="5"/>
    <x v="2"/>
    <s v="Sala innan svæðis - flj."/>
    <n v="2268"/>
    <n v="1.83708"/>
    <x v="0"/>
    <x v="1"/>
    <s v="Innanlands"/>
    <m/>
  </r>
  <r>
    <s v="Söludælur"/>
    <s v="Húsavík"/>
    <n v="640"/>
    <x v="27"/>
    <s v="Norðurland eystra"/>
    <x v="6"/>
    <x v="3"/>
    <s v="Sala innan svæðis - flj."/>
    <n v="34939"/>
    <n v="30.222235000000001"/>
    <x v="1"/>
    <x v="2"/>
    <s v="Innanlands"/>
    <m/>
  </r>
  <r>
    <s v="Akureyri"/>
    <s v="Húsavík"/>
    <n v="640"/>
    <x v="27"/>
    <s v="Norðurland eystra"/>
    <x v="6"/>
    <x v="3"/>
    <s v="Sala utan svæðis - flj."/>
    <n v="99335"/>
    <n v="85.924774999999997"/>
    <x v="1"/>
    <x v="2"/>
    <s v="Innanlands"/>
    <m/>
  </r>
  <r>
    <s v="Húsavík"/>
    <s v="Húsavík"/>
    <n v="640"/>
    <x v="27"/>
    <s v="Norðurland eystra"/>
    <x v="7"/>
    <x v="3"/>
    <s v="Sala innan svæðis - flj."/>
    <n v="1092"/>
    <n v="0.94458000000000009"/>
    <x v="0"/>
    <x v="0"/>
    <s v="Innanlands"/>
    <m/>
  </r>
  <r>
    <s v="Húsavík"/>
    <s v="Húsavík"/>
    <n v="640"/>
    <x v="27"/>
    <s v="Norðurland eystra"/>
    <x v="9"/>
    <x v="3"/>
    <s v="Sala innan svæðis - flj."/>
    <n v="343154"/>
    <n v="296.82821000000001"/>
    <x v="0"/>
    <x v="2"/>
    <s v="Innanlands"/>
    <m/>
  </r>
  <r>
    <s v="Húsavík"/>
    <s v="Húsavík"/>
    <n v="640"/>
    <x v="27"/>
    <s v="Norðurland eystra"/>
    <x v="6"/>
    <x v="3"/>
    <s v="Sala innan svæðis - flj."/>
    <n v="196537"/>
    <n v="170.00450499999999"/>
    <x v="1"/>
    <x v="2"/>
    <s v="Innanlands"/>
    <m/>
  </r>
  <r>
    <s v="Söludælur"/>
    <s v="Húsavík"/>
    <n v="640"/>
    <x v="27"/>
    <s v="Norðurland eystra"/>
    <x v="6"/>
    <x v="3"/>
    <s v="Sala innan svæðis - flj."/>
    <n v="122607"/>
    <n v="106.055055"/>
    <x v="2"/>
    <x v="2"/>
    <s v="Innanlands"/>
    <m/>
  </r>
  <r>
    <s v="Söludælur"/>
    <s v="Húsavík"/>
    <n v="640"/>
    <x v="27"/>
    <s v="Norðurland eystra"/>
    <x v="6"/>
    <x v="3"/>
    <s v="Sala innan svæðis - flj."/>
    <n v="177909"/>
    <n v="153.89128500000001"/>
    <x v="2"/>
    <x v="2"/>
    <s v="Innanlands"/>
    <m/>
  </r>
  <r>
    <s v="Söludælur"/>
    <s v="Húsavík"/>
    <n v="640"/>
    <x v="27"/>
    <s v="Norðurland eystra"/>
    <x v="7"/>
    <x v="3"/>
    <s v="Sala innan svæðis - flj."/>
    <n v="2093890"/>
    <n v="1811.2148500000001"/>
    <x v="0"/>
    <x v="0"/>
    <s v="Innanlands"/>
    <m/>
  </r>
  <r>
    <s v="Akureyri"/>
    <s v="Kópasker"/>
    <n v="670"/>
    <x v="27"/>
    <s v="Norðurland eystra"/>
    <x v="6"/>
    <x v="3"/>
    <s v="Sala utan svæðis - flj."/>
    <n v="24132"/>
    <n v="20.874179999999999"/>
    <x v="1"/>
    <x v="3"/>
    <s v="Innanlands"/>
    <m/>
  </r>
  <r>
    <s v="Akureyri"/>
    <s v="Húsavík"/>
    <n v="640"/>
    <x v="27"/>
    <s v="Norðurland eystra"/>
    <x v="7"/>
    <x v="3"/>
    <s v="Sala utan svæðis - flj."/>
    <n v="10752"/>
    <n v="9.3004800000000003"/>
    <x v="3"/>
    <x v="0"/>
    <s v="Innanlands"/>
    <m/>
  </r>
  <r>
    <s v="Eskifjörður"/>
    <s v="Húsavík"/>
    <n v="640"/>
    <x v="27"/>
    <s v="Norðurland eystra"/>
    <x v="7"/>
    <x v="3"/>
    <s v="Sala utan svæðis - flj."/>
    <n v="3199"/>
    <n v="2.7671349999999997"/>
    <x v="3"/>
    <x v="0"/>
    <s v="Innanlands"/>
    <m/>
  </r>
  <r>
    <s v="Reykjavík"/>
    <s v="Kópasker"/>
    <n v="670"/>
    <x v="27"/>
    <s v="Norðurland eystra"/>
    <x v="6"/>
    <x v="3"/>
    <s v="Sala utan svæðis - flj."/>
    <n v="87887"/>
    <n v="76.022255000000001"/>
    <x v="1"/>
    <x v="2"/>
    <s v="Innanlands"/>
    <m/>
  </r>
  <r>
    <s v="Húsavík"/>
    <s v="Húsavík"/>
    <n v="640"/>
    <x v="27"/>
    <s v="Norðurland eystra"/>
    <x v="7"/>
    <x v="3"/>
    <s v="Sala innan svæðis - flj."/>
    <n v="3751"/>
    <n v="3.2446149999999996"/>
    <x v="3"/>
    <x v="0"/>
    <s v="Innanlands"/>
    <m/>
  </r>
  <r>
    <s v="Húsavík"/>
    <s v="Húsavík"/>
    <n v="640"/>
    <x v="27"/>
    <s v="Norðurland eystra"/>
    <x v="9"/>
    <x v="3"/>
    <s v="Sala innan svæðis - flj."/>
    <n v="167643"/>
    <n v="145.01119500000001"/>
    <x v="3"/>
    <x v="2"/>
    <s v="Innanlands"/>
    <m/>
  </r>
  <r>
    <s v="Söludælur"/>
    <s v="Húsavík"/>
    <n v="640"/>
    <x v="27"/>
    <s v="Norðurland eystra"/>
    <x v="1"/>
    <x v="0"/>
    <s v="Sala innan svæðis - flj."/>
    <n v="1029473"/>
    <n v="772.10474999999997"/>
    <x v="3"/>
    <x v="0"/>
    <s v="Innanlands"/>
    <m/>
  </r>
  <r>
    <s v="Söludælur"/>
    <s v="Húsavík"/>
    <n v="640"/>
    <x v="27"/>
    <s v="Norðurland eystra"/>
    <x v="0"/>
    <x v="0"/>
    <s v="Sala innan svæðis - flj."/>
    <n v="443098"/>
    <n v="332.32350000000002"/>
    <x v="3"/>
    <x v="0"/>
    <s v="Innanlands"/>
    <m/>
  </r>
  <r>
    <s v="Söludælur"/>
    <s v="Húsavík"/>
    <n v="640"/>
    <x v="27"/>
    <s v="Norðurland eystra"/>
    <x v="7"/>
    <x v="3"/>
    <s v="Sala innan svæðis - flj."/>
    <n v="2560104"/>
    <n v="2214.4899599999999"/>
    <x v="3"/>
    <x v="0"/>
    <s v="Innanlands"/>
    <m/>
  </r>
  <r>
    <s v="Söludælur"/>
    <s v="Húsavík"/>
    <n v="640"/>
    <x v="27"/>
    <s v="Norðurland eystra"/>
    <x v="5"/>
    <x v="2"/>
    <s v="Sala innan svæðis - flj."/>
    <n v="648"/>
    <n v="0.52488000000000001"/>
    <x v="3"/>
    <x v="1"/>
    <s v="Innanlands"/>
    <m/>
  </r>
  <r>
    <s v="Söludælur"/>
    <s v="Húsavík"/>
    <n v="640"/>
    <x v="27"/>
    <s v="Norðurland eystra"/>
    <x v="6"/>
    <x v="3"/>
    <s v="Sala innan svæðis - flj."/>
    <n v="150019"/>
    <n v="129.766435"/>
    <x v="4"/>
    <x v="2"/>
    <s v="Innanlands"/>
    <m/>
  </r>
  <r>
    <s v="Söludælur"/>
    <s v="Húsavík"/>
    <n v="640"/>
    <x v="27"/>
    <s v="Norðurland eystra"/>
    <x v="6"/>
    <x v="3"/>
    <s v="Sala innan svæðis - flj."/>
    <n v="142315"/>
    <n v="123.10247500000001"/>
    <x v="4"/>
    <x v="2"/>
    <s v="Innanlands"/>
    <m/>
  </r>
  <r>
    <s v="Söludælur"/>
    <s v="Húsavík"/>
    <n v="640"/>
    <x v="27"/>
    <s v="Norðurland eystra"/>
    <x v="7"/>
    <x v="3"/>
    <s v="Sala ekki flutningsjöfnuð"/>
    <n v="0"/>
    <n v="0"/>
    <x v="1"/>
    <x v="0"/>
    <s v="Millilanda"/>
    <m/>
  </r>
  <r>
    <s v="Akureyri"/>
    <s v="Ásbyrgi"/>
    <n v="671"/>
    <x v="27"/>
    <s v="Norðurland eystra"/>
    <x v="6"/>
    <x v="3"/>
    <s v="Sala utan svæðis - flj."/>
    <n v="30025"/>
    <n v="25.971625"/>
    <x v="1"/>
    <x v="3"/>
    <s v="Innanlands"/>
    <m/>
  </r>
  <r>
    <s v="Akureyri"/>
    <s v="Húsavík"/>
    <n v="640"/>
    <x v="27"/>
    <s v="Norðurland eystra"/>
    <x v="7"/>
    <x v="3"/>
    <s v="Sala utan svæðis - flj."/>
    <n v="26351"/>
    <n v="22.793614999999999"/>
    <x v="5"/>
    <x v="0"/>
    <s v="Innanlands"/>
    <m/>
  </r>
  <r>
    <s v="Húsavík"/>
    <s v="Húsavík"/>
    <n v="640"/>
    <x v="27"/>
    <s v="Norðurland eystra"/>
    <x v="7"/>
    <x v="3"/>
    <s v="Sala innan svæðis - flj."/>
    <n v="10781"/>
    <n v="9.325565000000001"/>
    <x v="5"/>
    <x v="0"/>
    <s v="Innanlands"/>
    <m/>
  </r>
  <r>
    <s v="Húsavík"/>
    <s v="Húsavík"/>
    <n v="640"/>
    <x v="27"/>
    <s v="Norðurland eystra"/>
    <x v="9"/>
    <x v="3"/>
    <s v="Sala innan svæðis - flj."/>
    <n v="92293"/>
    <n v="79.833444999999998"/>
    <x v="5"/>
    <x v="2"/>
    <s v="Innanlands"/>
    <m/>
  </r>
  <r>
    <s v="Reykjavík"/>
    <s v="Ásbyrgi"/>
    <n v="671"/>
    <x v="27"/>
    <s v="Norðurland eystra"/>
    <x v="6"/>
    <x v="3"/>
    <s v="Sala utan svæðis - flj."/>
    <n v="68382"/>
    <n v="59.15043"/>
    <x v="1"/>
    <x v="3"/>
    <s v="Innanlands"/>
    <m/>
  </r>
  <r>
    <s v="Söludælur"/>
    <s v="Húsavík"/>
    <n v="640"/>
    <x v="27"/>
    <s v="Norðurland eystra"/>
    <x v="6"/>
    <x v="3"/>
    <s v="Sala innan svæðis - flj."/>
    <n v="171679"/>
    <n v="148.50233499999999"/>
    <x v="6"/>
    <x v="2"/>
    <s v="Innanlands"/>
    <m/>
  </r>
  <r>
    <s v="Söludælur"/>
    <s v="Húsavík"/>
    <n v="640"/>
    <x v="27"/>
    <s v="Norðurland eystra"/>
    <x v="1"/>
    <x v="0"/>
    <s v="Sala innan svæðis - flj."/>
    <n v="1172513"/>
    <n v="879.38475000000005"/>
    <x v="5"/>
    <x v="0"/>
    <s v="Innanlands"/>
    <m/>
  </r>
  <r>
    <s v="Söludælur"/>
    <s v="Húsavík"/>
    <n v="640"/>
    <x v="27"/>
    <s v="Norðurland eystra"/>
    <x v="0"/>
    <x v="0"/>
    <s v="Sala innan svæðis - flj."/>
    <n v="291236"/>
    <n v="218.42699999999999"/>
    <x v="5"/>
    <x v="0"/>
    <s v="Innanlands"/>
    <m/>
  </r>
  <r>
    <s v="Söludælur"/>
    <s v="Húsavík"/>
    <n v="640"/>
    <x v="27"/>
    <s v="Norðurland eystra"/>
    <x v="7"/>
    <x v="3"/>
    <s v="Sala innan svæðis - flj."/>
    <n v="2552265"/>
    <n v="2207.7092250000001"/>
    <x v="5"/>
    <x v="0"/>
    <s v="Innanlands"/>
    <m/>
  </r>
  <r>
    <s v="Söludælur"/>
    <s v="Húsavík"/>
    <n v="640"/>
    <x v="27"/>
    <s v="Norðurland eystra"/>
    <x v="5"/>
    <x v="2"/>
    <s v="Sala innan svæðis - flj."/>
    <n v="324"/>
    <n v="0.26244000000000001"/>
    <x v="5"/>
    <x v="1"/>
    <s v="Innanlands"/>
    <m/>
  </r>
  <r>
    <s v="Akureyri"/>
    <s v="Raufarhöfn"/>
    <n v="675"/>
    <x v="27"/>
    <s v="Norðurland eystra"/>
    <x v="6"/>
    <x v="3"/>
    <s v="Sala utan svæðis - flj."/>
    <n v="8492"/>
    <n v="7.34558"/>
    <x v="1"/>
    <x v="3"/>
    <s v="Innanlands"/>
    <m/>
  </r>
  <r>
    <s v="Akureyri"/>
    <s v="Húsavík"/>
    <n v="640"/>
    <x v="27"/>
    <s v="Norðurland eystra"/>
    <x v="7"/>
    <x v="3"/>
    <s v="Sala utan svæðis - flj."/>
    <n v="34753"/>
    <n v="30.061345000000003"/>
    <x v="7"/>
    <x v="0"/>
    <s v="Innanlands"/>
    <m/>
  </r>
  <r>
    <s v="Akureyri"/>
    <s v="Húsavík"/>
    <n v="640"/>
    <x v="27"/>
    <s v="Norðurland eystra"/>
    <x v="10"/>
    <x v="3"/>
    <s v="Sala utan svæðis - flj."/>
    <n v="128433"/>
    <n v="111.094545"/>
    <x v="7"/>
    <x v="2"/>
    <s v="Innanlands"/>
    <m/>
  </r>
  <r>
    <s v="Raufarhöfn"/>
    <s v="Raufarhöfn"/>
    <n v="675"/>
    <x v="27"/>
    <s v="Norðurland eystra"/>
    <x v="6"/>
    <x v="3"/>
    <s v="Sala innan svæðis - flj."/>
    <n v="439186"/>
    <n v="379.89589000000001"/>
    <x v="1"/>
    <x v="3"/>
    <s v="Innanlands"/>
    <m/>
  </r>
  <r>
    <s v="Húsavík"/>
    <s v="Húsavík"/>
    <n v="640"/>
    <x v="27"/>
    <s v="Norðurland eystra"/>
    <x v="7"/>
    <x v="3"/>
    <s v="Sala innan svæðis - flj."/>
    <n v="102302"/>
    <n v="88.491230000000002"/>
    <x v="7"/>
    <x v="0"/>
    <s v="Innanlands"/>
    <m/>
  </r>
  <r>
    <s v="Húsavík"/>
    <s v="Húsavík"/>
    <n v="640"/>
    <x v="27"/>
    <s v="Norðurland eystra"/>
    <x v="9"/>
    <x v="3"/>
    <s v="Sala innan svæðis - flj."/>
    <n v="132215"/>
    <n v="114.36597500000001"/>
    <x v="7"/>
    <x v="2"/>
    <s v="Innanlands"/>
    <m/>
  </r>
  <r>
    <s v="Akureyri"/>
    <s v="Húsavík"/>
    <n v="640"/>
    <x v="27"/>
    <s v="Norðurland eystra"/>
    <x v="6"/>
    <x v="3"/>
    <s v="Sala utan svæðis - flj."/>
    <n v="769202"/>
    <n v="665.35973000000001"/>
    <x v="2"/>
    <x v="3"/>
    <s v="Innanlands"/>
    <m/>
  </r>
  <r>
    <s v="Söludælur"/>
    <s v="Húsavík"/>
    <n v="640"/>
    <x v="27"/>
    <s v="Norðurland eystra"/>
    <x v="1"/>
    <x v="0"/>
    <s v="Sala innan svæðis - flj."/>
    <n v="1527720"/>
    <n v="1145.79"/>
    <x v="7"/>
    <x v="0"/>
    <s v="Innanlands"/>
    <m/>
  </r>
  <r>
    <s v="Söludælur"/>
    <s v="Húsavík"/>
    <n v="640"/>
    <x v="27"/>
    <s v="Norðurland eystra"/>
    <x v="7"/>
    <x v="3"/>
    <s v="Sala innan svæðis - flj."/>
    <n v="2783462"/>
    <n v="2407.69463"/>
    <x v="7"/>
    <x v="0"/>
    <s v="Innanlands"/>
    <m/>
  </r>
  <r>
    <s v="Söludælur"/>
    <s v="Húsavík"/>
    <n v="640"/>
    <x v="27"/>
    <s v="Norðurland eystra"/>
    <x v="5"/>
    <x v="2"/>
    <s v="Sala innan svæðis - flj."/>
    <n v="162"/>
    <n v="0.13122"/>
    <x v="7"/>
    <x v="1"/>
    <s v="Innanlands"/>
    <m/>
  </r>
  <r>
    <s v="Söludælur"/>
    <s v="Húsavík"/>
    <n v="640"/>
    <x v="27"/>
    <s v="Norðurland eystra"/>
    <x v="6"/>
    <x v="3"/>
    <s v="Sala innan svæðis - flj."/>
    <n v="147598"/>
    <n v="127.67227"/>
    <x v="8"/>
    <x v="2"/>
    <s v="Innanlands"/>
    <m/>
  </r>
  <r>
    <s v="Akureyri"/>
    <s v="Húsavík"/>
    <n v="640"/>
    <x v="27"/>
    <s v="Norðurland eystra"/>
    <x v="7"/>
    <x v="3"/>
    <s v="Sala utan svæðis - flj."/>
    <n v="32152"/>
    <n v="27.81148"/>
    <x v="9"/>
    <x v="0"/>
    <s v="Innanlands"/>
    <m/>
  </r>
  <r>
    <s v="Akureyri"/>
    <s v="Húsavík"/>
    <n v="640"/>
    <x v="27"/>
    <s v="Norðurland eystra"/>
    <x v="9"/>
    <x v="3"/>
    <s v="Sala utan svæðis - flj."/>
    <n v="37252"/>
    <n v="32.22298"/>
    <x v="9"/>
    <x v="2"/>
    <s v="Innanlands"/>
    <m/>
  </r>
  <r>
    <s v="Húsavík"/>
    <s v="Húsavík"/>
    <n v="640"/>
    <x v="27"/>
    <s v="Norðurland eystra"/>
    <x v="6"/>
    <x v="3"/>
    <s v="Sala innan svæðis - flj."/>
    <n v="230012"/>
    <n v="198.96038000000001"/>
    <x v="2"/>
    <x v="2"/>
    <s v="Innanlands"/>
    <m/>
  </r>
  <r>
    <s v="Akureyri"/>
    <s v="Kópasker"/>
    <n v="670"/>
    <x v="27"/>
    <s v="Norðurland eystra"/>
    <x v="6"/>
    <x v="3"/>
    <s v="Sala utan svæðis - flj."/>
    <n v="39773"/>
    <n v="34.403644999999997"/>
    <x v="2"/>
    <x v="2"/>
    <s v="Innanlands"/>
    <m/>
  </r>
  <r>
    <s v="Húsavík"/>
    <s v="Húsavík"/>
    <n v="640"/>
    <x v="27"/>
    <s v="Norðurland eystra"/>
    <x v="7"/>
    <x v="3"/>
    <s v="Sala innan svæðis - flj."/>
    <n v="147313"/>
    <n v="127.42574499999999"/>
    <x v="9"/>
    <x v="0"/>
    <s v="Innanlands"/>
    <m/>
  </r>
  <r>
    <s v="Húsavík"/>
    <s v="Húsavík"/>
    <n v="640"/>
    <x v="27"/>
    <s v="Norðurland eystra"/>
    <x v="9"/>
    <x v="3"/>
    <s v="Sala innan svæðis - flj."/>
    <n v="220001"/>
    <n v="190.30086499999999"/>
    <x v="9"/>
    <x v="2"/>
    <s v="Innanlands"/>
    <m/>
  </r>
  <r>
    <s v="Reykjavík"/>
    <s v="Kópasker"/>
    <n v="670"/>
    <x v="27"/>
    <s v="Norðurland eystra"/>
    <x v="6"/>
    <x v="3"/>
    <s v="Sala utan svæðis - flj."/>
    <n v="76321"/>
    <n v="66.017664999999994"/>
    <x v="2"/>
    <x v="2"/>
    <s v="Innanlands"/>
    <m/>
  </r>
  <r>
    <s v="Húsavík"/>
    <s v="Ásbyrgi"/>
    <n v="671"/>
    <x v="27"/>
    <s v="Norðurland eystra"/>
    <x v="6"/>
    <x v="3"/>
    <s v="Sala utan svæðis - flj."/>
    <n v="11083"/>
    <n v="9.5867950000000004"/>
    <x v="2"/>
    <x v="3"/>
    <s v="Innanlands"/>
    <m/>
  </r>
  <r>
    <s v="Húsavík"/>
    <s v="Húsavík"/>
    <n v="640"/>
    <x v="27"/>
    <s v="Norðurland eystra"/>
    <x v="9"/>
    <x v="3"/>
    <s v="Sala ekki flutningsjöfnuð"/>
    <n v="11629"/>
    <n v="10.059085"/>
    <x v="4"/>
    <x v="2"/>
    <s v="Millilanda"/>
    <m/>
  </r>
  <r>
    <s v="Söludælur"/>
    <s v="Húsavík"/>
    <n v="640"/>
    <x v="27"/>
    <s v="Norðurland eystra"/>
    <x v="1"/>
    <x v="0"/>
    <s v="Sala innan svæðis - flj."/>
    <n v="1581559"/>
    <n v="1186.1692499999999"/>
    <x v="9"/>
    <x v="0"/>
    <s v="Innanlands"/>
    <m/>
  </r>
  <r>
    <s v="Söludælur"/>
    <s v="Húsavík"/>
    <n v="640"/>
    <x v="27"/>
    <s v="Norðurland eystra"/>
    <x v="7"/>
    <x v="3"/>
    <s v="Sala innan svæðis - flj."/>
    <n v="2783008"/>
    <n v="2407.3019199999999"/>
    <x v="9"/>
    <x v="0"/>
    <s v="Innanlands"/>
    <m/>
  </r>
  <r>
    <s v="Reykjavík"/>
    <s v="Ásbyrgi"/>
    <n v="671"/>
    <x v="27"/>
    <s v="Norðurland eystra"/>
    <x v="6"/>
    <x v="3"/>
    <s v="Sala utan svæðis - flj."/>
    <n v="59530"/>
    <n v="51.493449999999996"/>
    <x v="2"/>
    <x v="2"/>
    <s v="Innanlands"/>
    <m/>
  </r>
  <r>
    <s v="Akureyri"/>
    <s v="Húsavík"/>
    <n v="640"/>
    <x v="27"/>
    <s v="Norðurland eystra"/>
    <x v="7"/>
    <x v="3"/>
    <s v="Sala utan svæðis - flj."/>
    <n v="33352"/>
    <n v="28.84948"/>
    <x v="10"/>
    <x v="0"/>
    <s v="Innanlands"/>
    <m/>
  </r>
  <r>
    <s v="Akureyri"/>
    <s v="Húsavík"/>
    <n v="640"/>
    <x v="27"/>
    <s v="Norðurland eystra"/>
    <x v="9"/>
    <x v="3"/>
    <s v="Sala utan svæðis - flj."/>
    <n v="53847"/>
    <n v="46.577655"/>
    <x v="10"/>
    <x v="2"/>
    <s v="Innanlands"/>
    <m/>
  </r>
  <r>
    <s v="Akureyri"/>
    <s v="Raufarhöfn"/>
    <n v="675"/>
    <x v="27"/>
    <s v="Norðurland eystra"/>
    <x v="6"/>
    <x v="3"/>
    <s v="Sala utan svæðis - flj."/>
    <n v="3693"/>
    <n v="3.194445"/>
    <x v="2"/>
    <x v="3"/>
    <s v="Innanlands"/>
    <m/>
  </r>
  <r>
    <s v="Húsavík"/>
    <s v="Húsavík"/>
    <n v="640"/>
    <x v="27"/>
    <s v="Norðurland eystra"/>
    <x v="7"/>
    <x v="3"/>
    <s v="Sala innan svæðis - flj."/>
    <n v="86455"/>
    <n v="74.783574999999999"/>
    <x v="10"/>
    <x v="0"/>
    <s v="Innanlands"/>
    <m/>
  </r>
  <r>
    <s v="Húsavík"/>
    <s v="Húsavík"/>
    <n v="640"/>
    <x v="27"/>
    <s v="Norðurland eystra"/>
    <x v="9"/>
    <x v="3"/>
    <s v="Sala innan svæðis - flj."/>
    <n v="10832"/>
    <n v="9.3696800000000007"/>
    <x v="10"/>
    <x v="2"/>
    <s v="Innanlands"/>
    <m/>
  </r>
  <r>
    <s v="Húsavík"/>
    <s v="Húsavík"/>
    <n v="640"/>
    <x v="27"/>
    <s v="Norðurland eystra"/>
    <x v="10"/>
    <x v="3"/>
    <s v="Sala innan svæðis - flj."/>
    <n v="261666"/>
    <n v="226.34109000000001"/>
    <x v="10"/>
    <x v="2"/>
    <s v="Innanlands"/>
    <m/>
  </r>
  <r>
    <s v="Raufarhöfn"/>
    <s v="Raufarhöfn"/>
    <n v="675"/>
    <x v="27"/>
    <s v="Norðurland eystra"/>
    <x v="6"/>
    <x v="3"/>
    <s v="Sala innan svæðis - flj."/>
    <n v="154306"/>
    <n v="133.47469000000001"/>
    <x v="2"/>
    <x v="3"/>
    <s v="Innanlands"/>
    <m/>
  </r>
  <r>
    <s v="Reykjavík"/>
    <s v="Húsavík"/>
    <n v="640"/>
    <x v="27"/>
    <s v="Norðurland eystra"/>
    <x v="11"/>
    <x v="4"/>
    <s v="Sala utan svæðis - flj."/>
    <n v="93873"/>
    <n v="93.873000000000005"/>
    <x v="10"/>
    <x v="2"/>
    <s v="Innanlands"/>
    <m/>
  </r>
  <r>
    <s v="Söludælur"/>
    <s v="Húsavík"/>
    <n v="640"/>
    <x v="27"/>
    <s v="Norðurland eystra"/>
    <x v="6"/>
    <x v="3"/>
    <s v="Sala innan svæðis - flj."/>
    <n v="218485"/>
    <n v="188.98952499999999"/>
    <x v="10"/>
    <x v="2"/>
    <s v="Innanlands"/>
    <m/>
  </r>
  <r>
    <s v="Söludælur"/>
    <s v="Húsavík"/>
    <n v="640"/>
    <x v="27"/>
    <s v="Norðurland eystra"/>
    <x v="1"/>
    <x v="0"/>
    <s v="Sala innan svæðis - flj."/>
    <n v="1462268"/>
    <n v="1096.701"/>
    <x v="10"/>
    <x v="0"/>
    <s v="Innanlands"/>
    <m/>
  </r>
  <r>
    <s v="Söludælur"/>
    <s v="Húsavík"/>
    <n v="640"/>
    <x v="27"/>
    <s v="Norðurland eystra"/>
    <x v="7"/>
    <x v="3"/>
    <s v="Sala innan svæðis - flj."/>
    <n v="2100540"/>
    <n v="1816.9671000000001"/>
    <x v="10"/>
    <x v="0"/>
    <s v="Innanlands"/>
    <m/>
  </r>
  <r>
    <s v="Siglufjörður"/>
    <s v="Raufarhöfn"/>
    <n v="675"/>
    <x v="27"/>
    <s v="Norðurland eystra"/>
    <x v="6"/>
    <x v="3"/>
    <s v="Sala innan svæðis - flj."/>
    <n v="24164"/>
    <n v="20.901859999999999"/>
    <x v="2"/>
    <x v="3"/>
    <s v="Innanlands"/>
    <m/>
  </r>
  <r>
    <s v="Akureyri"/>
    <s v="Húsavík"/>
    <n v="640"/>
    <x v="27"/>
    <s v="Norðurland eystra"/>
    <x v="6"/>
    <x v="3"/>
    <s v="Sala utan svæðis - flj."/>
    <n v="653721"/>
    <n v="565.46866499999999"/>
    <x v="4"/>
    <x v="3"/>
    <s v="Innanlands"/>
    <m/>
  </r>
  <r>
    <s v="Húsavík"/>
    <s v="Húsavík"/>
    <n v="640"/>
    <x v="27"/>
    <s v="Norðurland eystra"/>
    <x v="6"/>
    <x v="3"/>
    <s v="Sala innan svæðis - flj."/>
    <n v="333748"/>
    <n v="288.69202000000001"/>
    <x v="4"/>
    <x v="2"/>
    <s v="Innanlands"/>
    <m/>
  </r>
  <r>
    <s v="Akureyri"/>
    <s v="Kópasker"/>
    <n v="670"/>
    <x v="27"/>
    <s v="Norðurland eystra"/>
    <x v="6"/>
    <x v="3"/>
    <s v="Sala utan svæðis - flj."/>
    <n v="31244"/>
    <n v="27.026060000000001"/>
    <x v="4"/>
    <x v="3"/>
    <s v="Innanlands"/>
    <m/>
  </r>
  <r>
    <s v="Akureyri"/>
    <s v="Húsavík"/>
    <n v="640"/>
    <x v="27"/>
    <s v="Norðurland eystra"/>
    <x v="7"/>
    <x v="3"/>
    <s v="Sala utan svæðis - flj."/>
    <n v="28125"/>
    <n v="24.328125"/>
    <x v="8"/>
    <x v="0"/>
    <s v="Innanlands"/>
    <m/>
  </r>
  <r>
    <s v="Raufarhöfn"/>
    <s v="Kópasker"/>
    <n v="670"/>
    <x v="27"/>
    <s v="Norðurland eystra"/>
    <x v="6"/>
    <x v="3"/>
    <s v="Sala utan svæðis - flj."/>
    <n v="868"/>
    <n v="0.75081999999999993"/>
    <x v="4"/>
    <x v="3"/>
    <s v="Innanlands"/>
    <m/>
  </r>
  <r>
    <s v="Húsavík"/>
    <s v="Húsavík"/>
    <n v="640"/>
    <x v="27"/>
    <s v="Norðurland eystra"/>
    <x v="7"/>
    <x v="3"/>
    <s v="Sala innan svæðis - flj."/>
    <n v="64917"/>
    <n v="56.153205"/>
    <x v="8"/>
    <x v="0"/>
    <s v="Innanlands"/>
    <m/>
  </r>
  <r>
    <s v="Húsavík"/>
    <s v="Húsavík"/>
    <n v="640"/>
    <x v="27"/>
    <s v="Norðurland eystra"/>
    <x v="9"/>
    <x v="3"/>
    <s v="Sala innan svæðis - flj."/>
    <n v="10118"/>
    <n v="8.7520699999999998"/>
    <x v="8"/>
    <x v="2"/>
    <s v="Innanlands"/>
    <m/>
  </r>
  <r>
    <s v="Húsavík"/>
    <s v="Húsavík"/>
    <n v="640"/>
    <x v="27"/>
    <s v="Norðurland eystra"/>
    <x v="10"/>
    <x v="3"/>
    <s v="Sala innan svæðis - flj."/>
    <n v="496162"/>
    <n v="429.18013000000002"/>
    <x v="8"/>
    <x v="2"/>
    <s v="Innanlands"/>
    <m/>
  </r>
  <r>
    <s v="Reykjavík"/>
    <s v="Kópasker"/>
    <n v="670"/>
    <x v="27"/>
    <s v="Norðurland eystra"/>
    <x v="6"/>
    <x v="3"/>
    <s v="Sala utan svæðis - flj."/>
    <n v="84714"/>
    <n v="73.277609999999996"/>
    <x v="4"/>
    <x v="2"/>
    <s v="Innanlands"/>
    <m/>
  </r>
  <r>
    <s v="Söludælur"/>
    <s v="Húsavík"/>
    <n v="640"/>
    <x v="27"/>
    <s v="Norðurland eystra"/>
    <x v="6"/>
    <x v="3"/>
    <s v="Sala innan svæðis - flj."/>
    <n v="192874"/>
    <n v="166.83601000000002"/>
    <x v="9"/>
    <x v="2"/>
    <s v="Innanlands"/>
    <m/>
  </r>
  <r>
    <s v="Húsavík"/>
    <s v="Ásbyrgi"/>
    <n v="671"/>
    <x v="27"/>
    <s v="Norðurland eystra"/>
    <x v="6"/>
    <x v="3"/>
    <s v="Sala utan svæðis - flj."/>
    <n v="39017"/>
    <n v="33.749704999999999"/>
    <x v="4"/>
    <x v="3"/>
    <s v="Innanlands"/>
    <m/>
  </r>
  <r>
    <s v="Söludælur"/>
    <s v="Húsavík"/>
    <n v="640"/>
    <x v="27"/>
    <s v="Norðurland eystra"/>
    <x v="1"/>
    <x v="0"/>
    <s v="Sala innan svæðis - flj."/>
    <n v="1443107"/>
    <n v="1082.33025"/>
    <x v="8"/>
    <x v="0"/>
    <s v="Innanlands"/>
    <m/>
  </r>
  <r>
    <s v="Söludælur"/>
    <s v="Húsavík"/>
    <n v="640"/>
    <x v="27"/>
    <s v="Norðurland eystra"/>
    <x v="7"/>
    <x v="3"/>
    <s v="Sala innan svæðis - flj."/>
    <n v="1867738"/>
    <n v="1615.5933699999998"/>
    <x v="8"/>
    <x v="0"/>
    <s v="Innanlands"/>
    <m/>
  </r>
  <r>
    <s v="Reykjavík"/>
    <s v="Ásbyrgi"/>
    <n v="671"/>
    <x v="27"/>
    <s v="Norðurland eystra"/>
    <x v="6"/>
    <x v="3"/>
    <s v="Sala utan svæðis - flj."/>
    <n v="74499"/>
    <n v="64.441635000000005"/>
    <x v="4"/>
    <x v="2"/>
    <s v="Innanlands"/>
    <m/>
  </r>
  <r>
    <s v="Akureyri"/>
    <s v="Raufarhöfn"/>
    <n v="675"/>
    <x v="27"/>
    <s v="Norðurland eystra"/>
    <x v="6"/>
    <x v="3"/>
    <s v="Sala utan svæðis - flj."/>
    <n v="1874"/>
    <n v="1.6210100000000001"/>
    <x v="4"/>
    <x v="3"/>
    <s v="Innanlands"/>
    <m/>
  </r>
  <r>
    <s v="Akureyri"/>
    <s v="Húsavík"/>
    <n v="640"/>
    <x v="27"/>
    <s v="Norðurland eystra"/>
    <x v="7"/>
    <x v="3"/>
    <s v="Sala utan svæðis - flj."/>
    <n v="38739"/>
    <n v="33.509235000000004"/>
    <x v="6"/>
    <x v="0"/>
    <s v="Innanlands"/>
    <m/>
  </r>
  <r>
    <s v="Akureyri"/>
    <s v="Húsavík"/>
    <n v="640"/>
    <x v="27"/>
    <s v="Norðurland eystra"/>
    <x v="9"/>
    <x v="3"/>
    <s v="Sala utan svæðis - flj."/>
    <n v="72896"/>
    <n v="63.055039999999998"/>
    <x v="6"/>
    <x v="2"/>
    <s v="Innanlands"/>
    <m/>
  </r>
  <r>
    <s v="Húsavík"/>
    <s v="Húsavík"/>
    <n v="640"/>
    <x v="27"/>
    <s v="Norðurland eystra"/>
    <x v="7"/>
    <x v="3"/>
    <s v="Sala innan svæðis - flj."/>
    <n v="20856"/>
    <n v="18.04044"/>
    <x v="6"/>
    <x v="0"/>
    <s v="Innanlands"/>
    <m/>
  </r>
  <r>
    <s v="Húsavík"/>
    <s v="Húsavík"/>
    <n v="640"/>
    <x v="27"/>
    <s v="Norðurland eystra"/>
    <x v="9"/>
    <x v="3"/>
    <s v="Sala innan svæðis - flj."/>
    <n v="24760"/>
    <n v="21.417400000000001"/>
    <x v="6"/>
    <x v="2"/>
    <s v="Innanlands"/>
    <m/>
  </r>
  <r>
    <s v="Húsavík"/>
    <s v="Húsavík"/>
    <n v="640"/>
    <x v="27"/>
    <s v="Norðurland eystra"/>
    <x v="10"/>
    <x v="3"/>
    <s v="Sala innan svæðis - flj."/>
    <n v="1439230"/>
    <n v="1244.9339499999999"/>
    <x v="6"/>
    <x v="2"/>
    <s v="Innanlands"/>
    <m/>
  </r>
  <r>
    <s v="Reykjavík"/>
    <s v="Húsavík"/>
    <n v="640"/>
    <x v="27"/>
    <s v="Norðurland eystra"/>
    <x v="7"/>
    <x v="3"/>
    <s v="Sala innan svæðis - flj."/>
    <n v="65966"/>
    <n v="57.060589999999998"/>
    <x v="6"/>
    <x v="0"/>
    <s v="Innanlands"/>
    <m/>
  </r>
  <r>
    <s v="Húsavík"/>
    <s v="Húsavík"/>
    <n v="640"/>
    <x v="27"/>
    <s v="Norðurland eystra"/>
    <x v="9"/>
    <x v="3"/>
    <s v="Sala ekki flutningsjöfnuð"/>
    <n v="29970"/>
    <n v="25.924049999999998"/>
    <x v="10"/>
    <x v="2"/>
    <s v="Millilanda"/>
    <m/>
  </r>
  <r>
    <s v="Söludælur"/>
    <s v="Húsavík"/>
    <n v="640"/>
    <x v="27"/>
    <s v="Norðurland eystra"/>
    <x v="6"/>
    <x v="3"/>
    <s v="Sala innan svæðis - flj."/>
    <n v="190053"/>
    <n v="164.39584500000001"/>
    <x v="7"/>
    <x v="2"/>
    <s v="Innanlands"/>
    <m/>
  </r>
  <r>
    <s v="Reykjavík"/>
    <s v="Húsavík"/>
    <n v="640"/>
    <x v="27"/>
    <s v="Norðurland eystra"/>
    <x v="11"/>
    <x v="4"/>
    <s v="Sala ekki flutningsjöfnuð"/>
    <n v="61190"/>
    <n v="61.19"/>
    <x v="10"/>
    <x v="2"/>
    <s v="Millilanda"/>
    <m/>
  </r>
  <r>
    <s v="Raufarhöfn"/>
    <s v="Raufarhöfn"/>
    <n v="675"/>
    <x v="27"/>
    <s v="Norðurland eystra"/>
    <x v="6"/>
    <x v="3"/>
    <s v="Sala innan svæðis - flj."/>
    <n v="207423"/>
    <n v="179.420895"/>
    <x v="4"/>
    <x v="3"/>
    <s v="Innanlands"/>
    <m/>
  </r>
  <r>
    <s v="Söludælur"/>
    <s v="Húsavík"/>
    <n v="640"/>
    <x v="27"/>
    <s v="Norðurland eystra"/>
    <x v="1"/>
    <x v="0"/>
    <s v="Sala innan svæðis - flj."/>
    <n v="1422000"/>
    <n v="1066.5"/>
    <x v="6"/>
    <x v="0"/>
    <s v="Innanlands"/>
    <m/>
  </r>
  <r>
    <s v="Söludælur"/>
    <s v="Húsavík"/>
    <n v="640"/>
    <x v="27"/>
    <s v="Norðurland eystra"/>
    <x v="7"/>
    <x v="3"/>
    <s v="Sala innan svæðis - flj."/>
    <n v="1751126"/>
    <n v="1514.72399"/>
    <x v="6"/>
    <x v="0"/>
    <s v="Innanlands"/>
    <m/>
  </r>
  <r>
    <s v="Raufarhöfn"/>
    <s v="Raufarhöfn"/>
    <n v="675"/>
    <x v="27"/>
    <s v="Norðurland eystra"/>
    <x v="6"/>
    <x v="3"/>
    <s v="Sala ekki flutningsjöfnuð"/>
    <n v="311"/>
    <n v="0.269015"/>
    <x v="4"/>
    <x v="3"/>
    <s v="Millilanda"/>
    <m/>
  </r>
  <r>
    <s v="Akureyri"/>
    <s v="Húsavík"/>
    <n v="640"/>
    <x v="27"/>
    <s v="Norðurland eystra"/>
    <x v="7"/>
    <x v="3"/>
    <s v="Sala utan svæðis - flj."/>
    <n v="35685"/>
    <n v="30.867525000000001"/>
    <x v="4"/>
    <x v="0"/>
    <s v="Innanlands"/>
    <m/>
  </r>
  <r>
    <s v="Akureyri"/>
    <s v="Húsavík"/>
    <n v="640"/>
    <x v="27"/>
    <s v="Norðurland eystra"/>
    <x v="9"/>
    <x v="3"/>
    <s v="Sala utan svæðis - flj."/>
    <n v="27257"/>
    <n v="23.577304999999999"/>
    <x v="4"/>
    <x v="2"/>
    <s v="Innanlands"/>
    <m/>
  </r>
  <r>
    <s v="Akureyri"/>
    <s v="Húsavík"/>
    <n v="640"/>
    <x v="27"/>
    <s v="Norðurland eystra"/>
    <x v="10"/>
    <x v="3"/>
    <s v="Sala utan svæðis - flj."/>
    <n v="35133"/>
    <n v="30.390044999999997"/>
    <x v="4"/>
    <x v="2"/>
    <s v="Innanlands"/>
    <m/>
  </r>
  <r>
    <s v="Akureyri"/>
    <s v="Húsavík"/>
    <n v="640"/>
    <x v="27"/>
    <s v="Norðurland eystra"/>
    <x v="6"/>
    <x v="3"/>
    <s v="Sala utan svæðis - flj."/>
    <n v="570356"/>
    <n v="493.35793999999999"/>
    <x v="6"/>
    <x v="3"/>
    <s v="Innanlands"/>
    <m/>
  </r>
  <r>
    <s v="Húsavík"/>
    <s v="Húsavík"/>
    <n v="640"/>
    <x v="27"/>
    <s v="Norðurland eystra"/>
    <x v="7"/>
    <x v="3"/>
    <s v="Sala innan svæðis - flj."/>
    <n v="9533"/>
    <n v="8.2460450000000005"/>
    <x v="4"/>
    <x v="0"/>
    <s v="Innanlands"/>
    <m/>
  </r>
  <r>
    <s v="Húsavík"/>
    <s v="Húsavík"/>
    <n v="640"/>
    <x v="27"/>
    <s v="Norðurland eystra"/>
    <x v="10"/>
    <x v="3"/>
    <s v="Sala innan svæðis - flj."/>
    <n v="1603174"/>
    <n v="1386.74551"/>
    <x v="4"/>
    <x v="2"/>
    <s v="Innanlands"/>
    <m/>
  </r>
  <r>
    <s v="Akureyri"/>
    <s v="Húsavík"/>
    <n v="640"/>
    <x v="27"/>
    <s v="Norðurland eystra"/>
    <x v="11"/>
    <x v="4"/>
    <s v="Sala ekki flutningsjöfnuð"/>
    <n v="28430"/>
    <n v="28.43"/>
    <x v="9"/>
    <x v="2"/>
    <s v="Millilanda"/>
    <m/>
  </r>
  <r>
    <s v="Húsavík"/>
    <s v="Húsavík"/>
    <n v="640"/>
    <x v="27"/>
    <s v="Norðurland eystra"/>
    <x v="9"/>
    <x v="3"/>
    <s v="Sala ekki flutningsjöfnuð"/>
    <n v="42412"/>
    <n v="36.68638"/>
    <x v="9"/>
    <x v="2"/>
    <s v="Millilanda"/>
    <m/>
  </r>
  <r>
    <s v="Söludælur"/>
    <s v="Húsavík"/>
    <n v="640"/>
    <x v="27"/>
    <s v="Norðurland eystra"/>
    <x v="6"/>
    <x v="3"/>
    <s v="Sala innan svæðis - flj."/>
    <n v="266964"/>
    <n v="230.92385999999999"/>
    <x v="5"/>
    <x v="2"/>
    <s v="Innanlands"/>
    <m/>
  </r>
  <r>
    <s v="Húsavík"/>
    <s v="Húsavík"/>
    <n v="640"/>
    <x v="27"/>
    <s v="Norðurland eystra"/>
    <x v="6"/>
    <x v="3"/>
    <s v="Sala innan svæðis - flj."/>
    <n v="545321"/>
    <n v="471.70266499999997"/>
    <x v="6"/>
    <x v="2"/>
    <s v="Innanlands"/>
    <m/>
  </r>
  <r>
    <s v="Söludælur"/>
    <s v="Húsavík"/>
    <n v="640"/>
    <x v="27"/>
    <s v="Norðurland eystra"/>
    <x v="1"/>
    <x v="0"/>
    <s v="Sala innan svæðis - flj."/>
    <n v="1521646"/>
    <n v="1141.2345"/>
    <x v="4"/>
    <x v="0"/>
    <s v="Innanlands"/>
    <m/>
  </r>
  <r>
    <s v="Söludælur"/>
    <s v="Húsavík"/>
    <n v="640"/>
    <x v="27"/>
    <s v="Norðurland eystra"/>
    <x v="7"/>
    <x v="3"/>
    <s v="Sala innan svæðis - flj."/>
    <n v="1720433"/>
    <n v="1488.1745449999999"/>
    <x v="4"/>
    <x v="0"/>
    <s v="Innanlands"/>
    <m/>
  </r>
  <r>
    <s v="Reykjavík"/>
    <s v="Húsavík"/>
    <n v="640"/>
    <x v="27"/>
    <s v="Norðurland eystra"/>
    <x v="6"/>
    <x v="3"/>
    <s v="Sala innan svæðis - flj."/>
    <n v="4083"/>
    <n v="3.5317950000000002"/>
    <x v="6"/>
    <x v="3"/>
    <s v="Innanlands"/>
    <m/>
  </r>
  <r>
    <s v="Húsavík"/>
    <s v="Húsavík"/>
    <n v="640"/>
    <x v="27"/>
    <s v="Norðurland eystra"/>
    <x v="6"/>
    <x v="3"/>
    <s v="Sala ekki flutningsjöfnuð"/>
    <n v="6193"/>
    <n v="5.3569449999999996"/>
    <x v="6"/>
    <x v="3"/>
    <s v="Millilanda"/>
    <m/>
  </r>
  <r>
    <s v="Akureyri"/>
    <s v="Húsavík"/>
    <n v="640"/>
    <x v="27"/>
    <s v="Norðurland eystra"/>
    <x v="4"/>
    <x v="2"/>
    <s v="Sala utan svæðis - flj."/>
    <n v="22174"/>
    <n v="17.960940000000001"/>
    <x v="2"/>
    <x v="1"/>
    <s v="Innanlands"/>
    <m/>
  </r>
  <r>
    <s v="Akureyri"/>
    <s v="Húsavík"/>
    <n v="640"/>
    <x v="27"/>
    <s v="Norðurland eystra"/>
    <x v="7"/>
    <x v="3"/>
    <s v="Sala utan svæðis - flj."/>
    <n v="18162"/>
    <n v="15.710129999999999"/>
    <x v="2"/>
    <x v="0"/>
    <s v="Innanlands"/>
    <m/>
  </r>
  <r>
    <s v="Akureyri"/>
    <s v="Húsavík"/>
    <n v="640"/>
    <x v="27"/>
    <s v="Norðurland eystra"/>
    <x v="9"/>
    <x v="3"/>
    <s v="Sala utan svæðis - flj."/>
    <n v="3039"/>
    <n v="2.6287350000000003"/>
    <x v="2"/>
    <x v="2"/>
    <s v="Innanlands"/>
    <m/>
  </r>
  <r>
    <s v="Akureyri"/>
    <s v="Húsavík"/>
    <n v="640"/>
    <x v="27"/>
    <s v="Norðurland eystra"/>
    <x v="10"/>
    <x v="3"/>
    <s v="Sala utan svæðis - flj."/>
    <n v="70755"/>
    <n v="61.203074999999998"/>
    <x v="2"/>
    <x v="2"/>
    <s v="Innanlands"/>
    <m/>
  </r>
  <r>
    <s v="Húsavík"/>
    <s v="Húsavík"/>
    <n v="640"/>
    <x v="27"/>
    <s v="Norðurland eystra"/>
    <x v="7"/>
    <x v="3"/>
    <s v="Sala innan svæðis - flj."/>
    <n v="36971"/>
    <n v="31.979915000000002"/>
    <x v="2"/>
    <x v="0"/>
    <s v="Innanlands"/>
    <m/>
  </r>
  <r>
    <s v="Húsavík"/>
    <s v="Húsavík"/>
    <n v="640"/>
    <x v="27"/>
    <s v="Norðurland eystra"/>
    <x v="10"/>
    <x v="3"/>
    <s v="Sala innan svæðis - flj."/>
    <n v="1436451"/>
    <n v="1242.530115"/>
    <x v="2"/>
    <x v="2"/>
    <s v="Innanlands"/>
    <m/>
  </r>
  <r>
    <s v="Húsavík"/>
    <s v="Húsavík"/>
    <n v="640"/>
    <x v="27"/>
    <s v="Norðurland eystra"/>
    <x v="9"/>
    <x v="3"/>
    <s v="Sala ekki flutningsjöfnuð"/>
    <n v="52898"/>
    <n v="45.756769999999996"/>
    <x v="7"/>
    <x v="2"/>
    <s v="Millilanda"/>
    <m/>
  </r>
  <r>
    <s v="Reykjavík"/>
    <s v="Húsavík"/>
    <n v="640"/>
    <x v="27"/>
    <s v="Norðurland eystra"/>
    <x v="4"/>
    <x v="2"/>
    <s v="Sala utan svæðis - flj."/>
    <n v="10345"/>
    <n v="8.3794500000000003"/>
    <x v="2"/>
    <x v="1"/>
    <s v="Innanlands"/>
    <m/>
  </r>
  <r>
    <s v="Reykjavík"/>
    <s v="Húsavík"/>
    <n v="640"/>
    <x v="27"/>
    <s v="Norðurland eystra"/>
    <x v="7"/>
    <x v="3"/>
    <s v="Sala innan svæðis - flj."/>
    <n v="0"/>
    <n v="0"/>
    <x v="2"/>
    <x v="0"/>
    <s v="Innanlands"/>
    <m/>
  </r>
  <r>
    <s v="Söludælur"/>
    <s v="Húsavík"/>
    <n v="640"/>
    <x v="27"/>
    <s v="Norðurland eystra"/>
    <x v="6"/>
    <x v="3"/>
    <s v="Sala innan svæðis - flj."/>
    <n v="202899"/>
    <n v="175.50763500000002"/>
    <x v="3"/>
    <x v="2"/>
    <s v="Innanlands"/>
    <m/>
  </r>
  <r>
    <s v="Akureyri"/>
    <s v="Kópasker"/>
    <n v="670"/>
    <x v="27"/>
    <s v="Norðurland eystra"/>
    <x v="6"/>
    <x v="3"/>
    <s v="Sala utan svæðis - flj."/>
    <n v="50028"/>
    <n v="43.27422"/>
    <x v="6"/>
    <x v="3"/>
    <s v="Innanlands"/>
    <m/>
  </r>
  <r>
    <s v="Söludælur"/>
    <s v="Húsavík"/>
    <n v="640"/>
    <x v="27"/>
    <s v="Norðurland eystra"/>
    <x v="1"/>
    <x v="0"/>
    <s v="Sala innan svæðis - flj."/>
    <n v="1509585"/>
    <n v="1132.18875"/>
    <x v="2"/>
    <x v="0"/>
    <s v="Innanlands"/>
    <m/>
  </r>
  <r>
    <s v="Söludælur"/>
    <s v="Húsavík"/>
    <n v="640"/>
    <x v="27"/>
    <s v="Norðurland eystra"/>
    <x v="7"/>
    <x v="3"/>
    <s v="Sala innan svæðis - flj."/>
    <n v="1606122"/>
    <n v="1389.2955300000001"/>
    <x v="2"/>
    <x v="0"/>
    <s v="Innanlands"/>
    <m/>
  </r>
  <r>
    <s v="Söludælur"/>
    <s v="Húsavík"/>
    <n v="640"/>
    <x v="27"/>
    <s v="Norðurland eystra"/>
    <x v="7"/>
    <x v="3"/>
    <s v="Sala innan svæðis - flj."/>
    <n v="7806"/>
    <n v="6.7521899999999997"/>
    <x v="2"/>
    <x v="0"/>
    <s v="Innanlands"/>
    <m/>
  </r>
  <r>
    <s v="Reykjavík"/>
    <s v="Kópasker"/>
    <n v="670"/>
    <x v="27"/>
    <s v="Norðurland eystra"/>
    <x v="6"/>
    <x v="3"/>
    <s v="Sala utan svæðis - flj."/>
    <n v="79520"/>
    <n v="68.784800000000004"/>
    <x v="6"/>
    <x v="3"/>
    <s v="Innanlands"/>
    <m/>
  </r>
  <r>
    <s v="Akureyri"/>
    <s v="Húsavík"/>
    <n v="640"/>
    <x v="27"/>
    <s v="Norðurland eystra"/>
    <x v="7"/>
    <x v="3"/>
    <s v="Sala utan svæðis - flj."/>
    <n v="19124"/>
    <n v="16.542259999999999"/>
    <x v="1"/>
    <x v="0"/>
    <s v="Innanlands"/>
    <m/>
  </r>
  <r>
    <s v="Akureyri"/>
    <s v="Húsavík"/>
    <n v="640"/>
    <x v="27"/>
    <s v="Norðurland eystra"/>
    <x v="10"/>
    <x v="3"/>
    <s v="Sala utan svæðis - flj."/>
    <n v="47521"/>
    <n v="41.105665000000002"/>
    <x v="1"/>
    <x v="2"/>
    <s v="Innanlands"/>
    <m/>
  </r>
  <r>
    <s v="Akureyri"/>
    <s v="Húsavík"/>
    <n v="640"/>
    <x v="27"/>
    <s v="Norðurland eystra"/>
    <x v="11"/>
    <x v="4"/>
    <s v="Sala ekki flutningsjöfnuð"/>
    <n v="55708"/>
    <n v="55.707999999999998"/>
    <x v="5"/>
    <x v="2"/>
    <s v="Millilanda"/>
    <m/>
  </r>
  <r>
    <s v="Húsavík"/>
    <s v="Húsavík"/>
    <n v="640"/>
    <x v="27"/>
    <s v="Norðurland eystra"/>
    <x v="7"/>
    <x v="3"/>
    <s v="Sala innan svæðis - flj."/>
    <n v="512920"/>
    <n v="443.67579999999998"/>
    <x v="1"/>
    <x v="0"/>
    <s v="Innanlands"/>
    <m/>
  </r>
  <r>
    <s v="Húsavík"/>
    <s v="Húsavík"/>
    <n v="640"/>
    <x v="27"/>
    <s v="Norðurland eystra"/>
    <x v="9"/>
    <x v="3"/>
    <s v="Sala innan svæðis - flj."/>
    <n v="545035"/>
    <n v="471.45527500000003"/>
    <x v="1"/>
    <x v="2"/>
    <s v="Innanlands"/>
    <m/>
  </r>
  <r>
    <s v="Húsavík"/>
    <s v="Húsavík"/>
    <n v="640"/>
    <x v="27"/>
    <s v="Norðurland eystra"/>
    <x v="10"/>
    <x v="3"/>
    <s v="Sala innan svæðis - flj."/>
    <n v="238958"/>
    <n v="206.69866999999999"/>
    <x v="1"/>
    <x v="2"/>
    <s v="Innanlands"/>
    <m/>
  </r>
  <r>
    <s v="Reykjavík"/>
    <s v="Húsavík"/>
    <n v="640"/>
    <x v="27"/>
    <s v="Norðurland eystra"/>
    <x v="1"/>
    <x v="0"/>
    <s v="Sala ekki flutningsjöfnuð"/>
    <n v="58"/>
    <n v="4.3499999999999997E-2"/>
    <x v="1"/>
    <x v="0"/>
    <s v="Millilanda"/>
    <m/>
  </r>
  <r>
    <s v="Reykjavík"/>
    <s v="Húsavík"/>
    <n v="640"/>
    <x v="27"/>
    <s v="Norðurland eystra"/>
    <x v="1"/>
    <x v="0"/>
    <s v="Sala innan svæðis - flj."/>
    <n v="0"/>
    <n v="0"/>
    <x v="1"/>
    <x v="0"/>
    <s v="Innanlands"/>
    <m/>
  </r>
  <r>
    <s v="Reykjavík"/>
    <s v="Húsavík"/>
    <n v="640"/>
    <x v="27"/>
    <s v="Norðurland eystra"/>
    <x v="1"/>
    <x v="0"/>
    <s v="Sala utan svæðis - flj."/>
    <n v="44319"/>
    <n v="33.239249999999998"/>
    <x v="1"/>
    <x v="0"/>
    <s v="Innanlands"/>
    <m/>
  </r>
  <r>
    <s v="Söludælur"/>
    <s v="Húsavík"/>
    <n v="640"/>
    <x v="27"/>
    <s v="Norðurland eystra"/>
    <x v="6"/>
    <x v="3"/>
    <s v="Sala innan svæðis - flj."/>
    <n v="195904"/>
    <n v="169.45695999999998"/>
    <x v="0"/>
    <x v="2"/>
    <s v="Innanlands"/>
    <m/>
  </r>
  <r>
    <s v="Söludælur"/>
    <s v="Húsavík"/>
    <n v="640"/>
    <x v="27"/>
    <s v="Norðurland eystra"/>
    <x v="1"/>
    <x v="0"/>
    <s v="Sala innan svæðis - flj."/>
    <n v="1489784"/>
    <n v="1117.338"/>
    <x v="1"/>
    <x v="0"/>
    <s v="Innanlands"/>
    <m/>
  </r>
  <r>
    <s v="Söludælur"/>
    <s v="Húsavík"/>
    <n v="640"/>
    <x v="27"/>
    <s v="Norðurland eystra"/>
    <x v="7"/>
    <x v="3"/>
    <s v="Sala innan svæðis - flj."/>
    <n v="1117422"/>
    <n v="966.57002999999997"/>
    <x v="1"/>
    <x v="0"/>
    <s v="Innanlands"/>
    <m/>
  </r>
  <r>
    <s v="Söludælur"/>
    <s v="Húsavík"/>
    <n v="640"/>
    <x v="27"/>
    <s v="Norðurland eystra"/>
    <x v="7"/>
    <x v="3"/>
    <s v="Sala innan svæðis - flj."/>
    <n v="173789"/>
    <n v="150.327485"/>
    <x v="1"/>
    <x v="0"/>
    <s v="Innanlands"/>
    <m/>
  </r>
  <r>
    <s v="Reykjavík"/>
    <s v="Fosshóll"/>
    <n v="641"/>
    <x v="28"/>
    <s v="Norðurland eystra"/>
    <x v="0"/>
    <x v="0"/>
    <s v="Sala utan svæðis - flj."/>
    <n v="615"/>
    <n v="0.46124999999999999"/>
    <x v="0"/>
    <x v="0"/>
    <s v="Innanlands"/>
    <m/>
  </r>
  <r>
    <s v="Akureyri"/>
    <s v="Fosshóll"/>
    <n v="641"/>
    <x v="28"/>
    <s v="Norðurland eystra"/>
    <x v="7"/>
    <x v="3"/>
    <s v="Sala utan svæðis - flj."/>
    <n v="5761"/>
    <n v="4.9832650000000003"/>
    <x v="0"/>
    <x v="0"/>
    <s v="Innanlands"/>
    <m/>
  </r>
  <r>
    <s v="Reykjavík"/>
    <s v="Fosshóll"/>
    <n v="641"/>
    <x v="28"/>
    <s v="Norðurland eystra"/>
    <x v="7"/>
    <x v="3"/>
    <s v="Sala utan svæðis - flj."/>
    <n v="25352"/>
    <n v="21.929479999999998"/>
    <x v="0"/>
    <x v="0"/>
    <s v="Innanlands"/>
    <m/>
  </r>
  <r>
    <s v="Reykjavík"/>
    <s v="Fosshóll"/>
    <n v="641"/>
    <x v="28"/>
    <s v="Norðurland eystra"/>
    <x v="6"/>
    <x v="3"/>
    <s v="Sala utan svæðis - flj."/>
    <n v="210419"/>
    <n v="182.01243500000001"/>
    <x v="1"/>
    <x v="3"/>
    <s v="Innanlands"/>
    <m/>
  </r>
  <r>
    <s v="Akureyri"/>
    <s v="Fosshóll"/>
    <n v="641"/>
    <x v="28"/>
    <s v="Norðurland eystra"/>
    <x v="6"/>
    <x v="3"/>
    <s v="Sala utan svæðis - flj."/>
    <n v="16595"/>
    <n v="14.354674999999999"/>
    <x v="2"/>
    <x v="3"/>
    <s v="Innanlands"/>
    <m/>
  </r>
  <r>
    <s v="Akureyri"/>
    <s v="Fosshóll"/>
    <n v="641"/>
    <x v="28"/>
    <s v="Norðurland eystra"/>
    <x v="7"/>
    <x v="3"/>
    <s v="Sala innan svæðis - flj."/>
    <n v="16772"/>
    <n v="14.50778"/>
    <x v="3"/>
    <x v="0"/>
    <s v="Innanlands"/>
    <m/>
  </r>
  <r>
    <s v="Akureyri"/>
    <s v="Fosshóll"/>
    <n v="641"/>
    <x v="28"/>
    <s v="Norðurland eystra"/>
    <x v="7"/>
    <x v="3"/>
    <s v="Sala utan svæðis - flj."/>
    <n v="4849"/>
    <n v="4.1943850000000005"/>
    <x v="3"/>
    <x v="0"/>
    <s v="Innanlands"/>
    <m/>
  </r>
  <r>
    <s v="Húsavík"/>
    <s v="Fosshóll"/>
    <n v="641"/>
    <x v="28"/>
    <s v="Norðurland eystra"/>
    <x v="6"/>
    <x v="3"/>
    <s v="Sala utan svæðis - flj."/>
    <n v="9862"/>
    <n v="8.5306299999999986"/>
    <x v="2"/>
    <x v="3"/>
    <s v="Innanlands"/>
    <m/>
  </r>
  <r>
    <s v="Reykjavík"/>
    <s v="Fosshóll"/>
    <n v="641"/>
    <x v="28"/>
    <s v="Norðurland eystra"/>
    <x v="6"/>
    <x v="3"/>
    <s v="Sala utan svæðis - flj."/>
    <n v="216414"/>
    <n v="187.19810999999999"/>
    <x v="2"/>
    <x v="3"/>
    <s v="Innanlands"/>
    <m/>
  </r>
  <r>
    <s v="Reykjavík"/>
    <s v="Fosshóll"/>
    <n v="641"/>
    <x v="28"/>
    <s v="Norðurland eystra"/>
    <x v="7"/>
    <x v="3"/>
    <s v="Sala utan svæðis - flj."/>
    <n v="29517"/>
    <n v="25.532204999999998"/>
    <x v="3"/>
    <x v="0"/>
    <s v="Innanlands"/>
    <m/>
  </r>
  <r>
    <s v="Söludælur"/>
    <s v="Fosshóll"/>
    <n v="641"/>
    <x v="28"/>
    <s v="Norðurland eystra"/>
    <x v="7"/>
    <x v="3"/>
    <s v="Sala ekki flutningsjöfnuð"/>
    <n v="0"/>
    <n v="0"/>
    <x v="1"/>
    <x v="0"/>
    <s v="Millilanda"/>
    <m/>
  </r>
  <r>
    <s v="Sauðárkrókur"/>
    <s v="Fosshóll"/>
    <n v="641"/>
    <x v="28"/>
    <s v="Norðurland eystra"/>
    <x v="6"/>
    <x v="3"/>
    <s v="Sala utan svæðis - flj."/>
    <n v="0"/>
    <n v="0"/>
    <x v="2"/>
    <x v="3"/>
    <s v="Innanlands"/>
    <m/>
  </r>
  <r>
    <s v="Akureyri"/>
    <s v="Fosshóll"/>
    <n v="641"/>
    <x v="28"/>
    <s v="Norðurland eystra"/>
    <x v="6"/>
    <x v="3"/>
    <s v="Sala utan svæðis - flj."/>
    <n v="17472"/>
    <n v="15.113280000000001"/>
    <x v="4"/>
    <x v="3"/>
    <s v="Innanlands"/>
    <m/>
  </r>
  <r>
    <s v="Akureyri"/>
    <s v="Fosshóll"/>
    <n v="641"/>
    <x v="28"/>
    <s v="Norðurland eystra"/>
    <x v="7"/>
    <x v="3"/>
    <s v="Sala utan svæðis - flj."/>
    <n v="4900"/>
    <n v="4.2385000000000002"/>
    <x v="5"/>
    <x v="0"/>
    <s v="Innanlands"/>
    <m/>
  </r>
  <r>
    <s v="Húsavík"/>
    <s v="Fosshóll"/>
    <n v="641"/>
    <x v="28"/>
    <s v="Norðurland eystra"/>
    <x v="6"/>
    <x v="3"/>
    <s v="Sala utan svæðis - flj."/>
    <n v="12450"/>
    <n v="10.76925"/>
    <x v="4"/>
    <x v="3"/>
    <s v="Innanlands"/>
    <m/>
  </r>
  <r>
    <s v="Reykjavík"/>
    <s v="Fosshóll"/>
    <n v="641"/>
    <x v="28"/>
    <s v="Norðurland eystra"/>
    <x v="7"/>
    <x v="3"/>
    <s v="Sala utan svæðis - flj."/>
    <n v="39923"/>
    <n v="34.533394999999999"/>
    <x v="5"/>
    <x v="0"/>
    <s v="Innanlands"/>
    <m/>
  </r>
  <r>
    <s v="Reykjavík"/>
    <s v="Fosshóll"/>
    <n v="641"/>
    <x v="28"/>
    <s v="Norðurland eystra"/>
    <x v="6"/>
    <x v="3"/>
    <s v="Sala utan svæðis - flj."/>
    <n v="200648"/>
    <n v="173.56052"/>
    <x v="4"/>
    <x v="3"/>
    <s v="Innanlands"/>
    <m/>
  </r>
  <r>
    <s v="Söludælur"/>
    <s v="Fosshóll"/>
    <n v="641"/>
    <x v="28"/>
    <s v="Norðurland eystra"/>
    <x v="6"/>
    <x v="3"/>
    <s v="Sala innan svæðis - flj."/>
    <n v="-1500"/>
    <n v="0"/>
    <x v="6"/>
    <x v="0"/>
    <s v="Innanlands"/>
    <m/>
  </r>
  <r>
    <s v="Söludælur"/>
    <s v="Fosshóll"/>
    <n v="641"/>
    <x v="28"/>
    <s v="Norðurland eystra"/>
    <x v="1"/>
    <x v="0"/>
    <s v="Sala innan svæðis - flj."/>
    <n v="36980"/>
    <n v="27.734999999999999"/>
    <x v="5"/>
    <x v="0"/>
    <s v="Innanlands"/>
    <m/>
  </r>
  <r>
    <s v="Söludælur"/>
    <s v="Fosshóll"/>
    <n v="641"/>
    <x v="28"/>
    <s v="Norðurland eystra"/>
    <x v="0"/>
    <x v="0"/>
    <s v="Sala innan svæðis - flj."/>
    <n v="86375"/>
    <n v="64.78125"/>
    <x v="5"/>
    <x v="0"/>
    <s v="Innanlands"/>
    <m/>
  </r>
  <r>
    <s v="Söludælur"/>
    <s v="Fosshóll"/>
    <n v="641"/>
    <x v="28"/>
    <s v="Norðurland eystra"/>
    <x v="7"/>
    <x v="3"/>
    <s v="Sala innan svæðis - flj."/>
    <n v="167247"/>
    <n v="144.668655"/>
    <x v="5"/>
    <x v="0"/>
    <s v="Innanlands"/>
    <m/>
  </r>
  <r>
    <s v="Akureyri"/>
    <s v="Fosshóll"/>
    <n v="641"/>
    <x v="28"/>
    <s v="Norðurland eystra"/>
    <x v="6"/>
    <x v="3"/>
    <s v="Sala utan svæðis - flj."/>
    <n v="20465"/>
    <n v="17.702224999999999"/>
    <x v="6"/>
    <x v="3"/>
    <s v="Innanlands"/>
    <m/>
  </r>
  <r>
    <s v="Akureyri"/>
    <s v="Fosshóll"/>
    <n v="641"/>
    <x v="28"/>
    <s v="Norðurland eystra"/>
    <x v="7"/>
    <x v="3"/>
    <s v="Sala utan svæðis - flj."/>
    <n v="5202"/>
    <n v="4.4997299999999996"/>
    <x v="7"/>
    <x v="0"/>
    <s v="Innanlands"/>
    <m/>
  </r>
  <r>
    <s v="Húsavík"/>
    <s v="Fosshóll"/>
    <n v="641"/>
    <x v="28"/>
    <s v="Norðurland eystra"/>
    <x v="6"/>
    <x v="3"/>
    <s v="Sala utan svæðis - flj."/>
    <n v="10912"/>
    <n v="9.4388799999999993"/>
    <x v="6"/>
    <x v="3"/>
    <s v="Innanlands"/>
    <m/>
  </r>
  <r>
    <s v="Reykjavík"/>
    <s v="Fosshóll"/>
    <n v="641"/>
    <x v="28"/>
    <s v="Norðurland eystra"/>
    <x v="6"/>
    <x v="3"/>
    <s v="Sala utan svæðis - flj."/>
    <n v="196523"/>
    <n v="169.99239499999999"/>
    <x v="6"/>
    <x v="3"/>
    <s v="Innanlands"/>
    <m/>
  </r>
  <r>
    <s v="Reykjavík"/>
    <s v="Fosshóll"/>
    <n v="641"/>
    <x v="28"/>
    <s v="Norðurland eystra"/>
    <x v="7"/>
    <x v="3"/>
    <s v="Sala utan svæðis - flj."/>
    <n v="21925"/>
    <n v="18.965125"/>
    <x v="7"/>
    <x v="0"/>
    <s v="Innanlands"/>
    <m/>
  </r>
  <r>
    <s v="Söludælur"/>
    <s v="Fosshóll"/>
    <n v="641"/>
    <x v="28"/>
    <s v="Norðurland eystra"/>
    <x v="1"/>
    <x v="0"/>
    <s v="Sala innan svæðis - flj."/>
    <n v="143304"/>
    <n v="107.47799999999999"/>
    <x v="7"/>
    <x v="0"/>
    <s v="Innanlands"/>
    <m/>
  </r>
  <r>
    <s v="Söludælur"/>
    <s v="Fosshóll"/>
    <n v="641"/>
    <x v="28"/>
    <s v="Norðurland eystra"/>
    <x v="7"/>
    <x v="3"/>
    <s v="Sala innan svæðis - flj."/>
    <n v="188817"/>
    <n v="163.32670499999998"/>
    <x v="7"/>
    <x v="0"/>
    <s v="Innanlands"/>
    <m/>
  </r>
  <r>
    <s v="Akureyri"/>
    <s v="Fosshóll"/>
    <n v="641"/>
    <x v="28"/>
    <s v="Norðurland eystra"/>
    <x v="7"/>
    <x v="3"/>
    <s v="Sala utan svæðis - flj."/>
    <n v="6428"/>
    <n v="5.5602200000000002"/>
    <x v="9"/>
    <x v="0"/>
    <s v="Innanlands"/>
    <m/>
  </r>
  <r>
    <s v="Akureyri"/>
    <s v="Fosshóll"/>
    <n v="641"/>
    <x v="28"/>
    <s v="Norðurland eystra"/>
    <x v="6"/>
    <x v="3"/>
    <s v="Sala utan svæðis - flj."/>
    <n v="40932"/>
    <n v="35.406179999999999"/>
    <x v="8"/>
    <x v="3"/>
    <s v="Innanlands"/>
    <m/>
  </r>
  <r>
    <s v="Húsavík"/>
    <s v="Fosshóll"/>
    <n v="641"/>
    <x v="28"/>
    <s v="Norðurland eystra"/>
    <x v="6"/>
    <x v="3"/>
    <s v="Sala utan svæðis - flj."/>
    <n v="12953"/>
    <n v="11.204345"/>
    <x v="8"/>
    <x v="3"/>
    <s v="Innanlands"/>
    <m/>
  </r>
  <r>
    <s v="Reykjavík"/>
    <s v="Fosshóll"/>
    <n v="641"/>
    <x v="28"/>
    <s v="Norðurland eystra"/>
    <x v="7"/>
    <x v="3"/>
    <s v="Sala utan svæðis - flj."/>
    <n v="25215"/>
    <n v="21.810974999999999"/>
    <x v="9"/>
    <x v="0"/>
    <s v="Innanlands"/>
    <m/>
  </r>
  <r>
    <s v="Reykjavík"/>
    <s v="Fosshóll"/>
    <n v="641"/>
    <x v="28"/>
    <s v="Norðurland eystra"/>
    <x v="10"/>
    <x v="3"/>
    <s v="Sala utan svæðis - flj."/>
    <n v="8782"/>
    <n v="7.5964300000000007"/>
    <x v="9"/>
    <x v="2"/>
    <s v="Innanlands"/>
    <m/>
  </r>
  <r>
    <s v="Reykjavík"/>
    <s v="Fosshóll"/>
    <n v="641"/>
    <x v="28"/>
    <s v="Norðurland eystra"/>
    <x v="6"/>
    <x v="3"/>
    <s v="Sala utan svæðis - flj."/>
    <n v="221609"/>
    <n v="191.69178500000001"/>
    <x v="8"/>
    <x v="3"/>
    <s v="Innanlands"/>
    <m/>
  </r>
  <r>
    <s v="Söludælur"/>
    <s v="Fosshóll"/>
    <n v="641"/>
    <x v="28"/>
    <s v="Norðurland eystra"/>
    <x v="1"/>
    <x v="0"/>
    <s v="Sala innan svæðis - flj."/>
    <n v="133532"/>
    <n v="100.149"/>
    <x v="9"/>
    <x v="0"/>
    <s v="Innanlands"/>
    <m/>
  </r>
  <r>
    <s v="Söludælur"/>
    <s v="Fosshóll"/>
    <n v="641"/>
    <x v="28"/>
    <s v="Norðurland eystra"/>
    <x v="7"/>
    <x v="3"/>
    <s v="Sala innan svæðis - flj."/>
    <n v="164047"/>
    <n v="141.900655"/>
    <x v="9"/>
    <x v="0"/>
    <s v="Innanlands"/>
    <m/>
  </r>
  <r>
    <s v="Akureyri"/>
    <s v="Fosshóll"/>
    <n v="641"/>
    <x v="28"/>
    <s v="Norðurland eystra"/>
    <x v="6"/>
    <x v="3"/>
    <s v="Sala utan svæðis - flj."/>
    <n v="29531"/>
    <n v="25.544314999999997"/>
    <x v="10"/>
    <x v="3"/>
    <s v="Innanlands"/>
    <m/>
  </r>
  <r>
    <s v="Akureyri"/>
    <s v="Fosshóll"/>
    <n v="641"/>
    <x v="28"/>
    <s v="Norðurland eystra"/>
    <x v="7"/>
    <x v="3"/>
    <s v="Sala utan svæðis - flj."/>
    <n v="6625"/>
    <n v="5.7306249999999999"/>
    <x v="10"/>
    <x v="0"/>
    <s v="Innanlands"/>
    <m/>
  </r>
  <r>
    <s v="Húsavík"/>
    <s v="Fosshóll"/>
    <n v="641"/>
    <x v="28"/>
    <s v="Norðurland eystra"/>
    <x v="6"/>
    <x v="3"/>
    <s v="Sala utan svæðis - flj."/>
    <n v="14630"/>
    <n v="12.654950000000001"/>
    <x v="10"/>
    <x v="3"/>
    <s v="Innanlands"/>
    <m/>
  </r>
  <r>
    <s v="Reykjavík"/>
    <s v="Fosshóll"/>
    <n v="641"/>
    <x v="28"/>
    <s v="Norðurland eystra"/>
    <x v="6"/>
    <x v="3"/>
    <s v="Sala utan svæðis - flj."/>
    <n v="181060"/>
    <n v="156.61689999999999"/>
    <x v="10"/>
    <x v="3"/>
    <s v="Innanlands"/>
    <m/>
  </r>
  <r>
    <s v="Reykjavík"/>
    <s v="Fosshóll"/>
    <n v="641"/>
    <x v="28"/>
    <s v="Norðurland eystra"/>
    <x v="7"/>
    <x v="3"/>
    <s v="Sala utan svæðis - flj."/>
    <n v="26860"/>
    <n v="23.233900000000002"/>
    <x v="10"/>
    <x v="0"/>
    <s v="Innanlands"/>
    <m/>
  </r>
  <r>
    <s v="Söludælur"/>
    <s v="Fosshóll"/>
    <n v="641"/>
    <x v="28"/>
    <s v="Norðurland eystra"/>
    <x v="1"/>
    <x v="0"/>
    <s v="Sala innan svæðis - flj."/>
    <n v="126700"/>
    <n v="95.025000000000006"/>
    <x v="10"/>
    <x v="0"/>
    <s v="Innanlands"/>
    <m/>
  </r>
  <r>
    <s v="Söludælur"/>
    <s v="Fosshóll"/>
    <n v="641"/>
    <x v="28"/>
    <s v="Norðurland eystra"/>
    <x v="7"/>
    <x v="3"/>
    <s v="Sala innan svæðis - flj."/>
    <n v="157960"/>
    <n v="136.6354"/>
    <x v="10"/>
    <x v="0"/>
    <s v="Innanlands"/>
    <m/>
  </r>
  <r>
    <s v="Akureyri"/>
    <s v="Fosshóll"/>
    <n v="641"/>
    <x v="28"/>
    <s v="Norðurland eystra"/>
    <x v="6"/>
    <x v="3"/>
    <s v="Sala utan svæðis - flj."/>
    <n v="21614"/>
    <n v="18.696110000000001"/>
    <x v="9"/>
    <x v="3"/>
    <s v="Innanlands"/>
    <m/>
  </r>
  <r>
    <s v="Eskifjörður"/>
    <s v="Fosshóll"/>
    <n v="641"/>
    <x v="28"/>
    <s v="Norðurland eystra"/>
    <x v="6"/>
    <x v="3"/>
    <s v="Sala utan svæðis - flj."/>
    <n v="1203"/>
    <n v="1.0405949999999999"/>
    <x v="9"/>
    <x v="3"/>
    <s v="Innanlands"/>
    <m/>
  </r>
  <r>
    <s v="Húsavík"/>
    <s v="Fosshóll"/>
    <n v="641"/>
    <x v="28"/>
    <s v="Norðurland eystra"/>
    <x v="6"/>
    <x v="3"/>
    <s v="Sala utan svæðis - flj."/>
    <n v="12367"/>
    <n v="10.697455"/>
    <x v="9"/>
    <x v="3"/>
    <s v="Innanlands"/>
    <m/>
  </r>
  <r>
    <s v="Akureyri"/>
    <s v="Fosshóll"/>
    <n v="641"/>
    <x v="28"/>
    <s v="Norðurland eystra"/>
    <x v="7"/>
    <x v="3"/>
    <s v="Sala utan svæðis - flj."/>
    <n v="4406"/>
    <n v="3.8111899999999999"/>
    <x v="8"/>
    <x v="0"/>
    <s v="Innanlands"/>
    <m/>
  </r>
  <r>
    <s v="Reykjavík"/>
    <s v="Fosshóll"/>
    <n v="641"/>
    <x v="28"/>
    <s v="Norðurland eystra"/>
    <x v="6"/>
    <x v="3"/>
    <s v="Sala utan svæðis - flj."/>
    <n v="196245"/>
    <n v="169.751925"/>
    <x v="9"/>
    <x v="3"/>
    <s v="Innanlands"/>
    <m/>
  </r>
  <r>
    <s v="Reykjavík"/>
    <s v="Fosshóll"/>
    <n v="641"/>
    <x v="28"/>
    <s v="Norðurland eystra"/>
    <x v="7"/>
    <x v="3"/>
    <s v="Sala utan svæðis - flj."/>
    <n v="29330"/>
    <n v="25.370450000000002"/>
    <x v="8"/>
    <x v="0"/>
    <s v="Innanlands"/>
    <m/>
  </r>
  <r>
    <s v="Söludælur"/>
    <s v="Fosshóll"/>
    <n v="641"/>
    <x v="28"/>
    <s v="Norðurland eystra"/>
    <x v="1"/>
    <x v="0"/>
    <s v="Sala innan svæðis - flj."/>
    <n v="126962"/>
    <n v="95.221500000000006"/>
    <x v="8"/>
    <x v="0"/>
    <s v="Innanlands"/>
    <m/>
  </r>
  <r>
    <s v="Söludælur"/>
    <s v="Fosshóll"/>
    <n v="641"/>
    <x v="28"/>
    <s v="Norðurland eystra"/>
    <x v="7"/>
    <x v="3"/>
    <s v="Sala innan svæðis - flj."/>
    <n v="153266"/>
    <n v="132.57508999999999"/>
    <x v="8"/>
    <x v="0"/>
    <s v="Innanlands"/>
    <m/>
  </r>
  <r>
    <s v="Akureyri"/>
    <s v="Fosshóll"/>
    <n v="641"/>
    <x v="28"/>
    <s v="Norðurland eystra"/>
    <x v="6"/>
    <x v="3"/>
    <s v="Sala utan svæðis - flj."/>
    <n v="15191"/>
    <n v="13.140215"/>
    <x v="7"/>
    <x v="3"/>
    <s v="Innanlands"/>
    <m/>
  </r>
  <r>
    <s v="Húsavík"/>
    <s v="Fosshóll"/>
    <n v="641"/>
    <x v="28"/>
    <s v="Norðurland eystra"/>
    <x v="6"/>
    <x v="3"/>
    <s v="Sala utan svæðis - flj."/>
    <n v="10508"/>
    <n v="9.0894200000000005"/>
    <x v="7"/>
    <x v="3"/>
    <s v="Innanlands"/>
    <m/>
  </r>
  <r>
    <s v="Akureyri"/>
    <s v="Fosshóll"/>
    <n v="641"/>
    <x v="28"/>
    <s v="Norðurland eystra"/>
    <x v="7"/>
    <x v="3"/>
    <s v="Sala utan svæðis - flj."/>
    <n v="4852"/>
    <n v="4.1969799999999999"/>
    <x v="6"/>
    <x v="0"/>
    <s v="Innanlands"/>
    <m/>
  </r>
  <r>
    <s v="Reykjavík"/>
    <s v="Fosshóll"/>
    <n v="641"/>
    <x v="28"/>
    <s v="Norðurland eystra"/>
    <x v="6"/>
    <x v="3"/>
    <s v="Sala utan svæðis - flj."/>
    <n v="182563"/>
    <n v="157.91699499999999"/>
    <x v="7"/>
    <x v="3"/>
    <s v="Innanlands"/>
    <m/>
  </r>
  <r>
    <s v="Reykjavík"/>
    <s v="Fosshóll"/>
    <n v="641"/>
    <x v="28"/>
    <s v="Norðurland eystra"/>
    <x v="7"/>
    <x v="3"/>
    <s v="Sala innan svæðis - flj."/>
    <n v="9339"/>
    <n v="8.0782349999999994"/>
    <x v="6"/>
    <x v="0"/>
    <s v="Innanlands"/>
    <m/>
  </r>
  <r>
    <s v="Reykjavík"/>
    <s v="Fosshóll"/>
    <n v="641"/>
    <x v="28"/>
    <s v="Norðurland eystra"/>
    <x v="7"/>
    <x v="3"/>
    <s v="Sala utan svæðis - flj."/>
    <n v="24637"/>
    <n v="21.311005000000002"/>
    <x v="6"/>
    <x v="0"/>
    <s v="Innanlands"/>
    <m/>
  </r>
  <r>
    <s v="Akureyri"/>
    <s v="Fosshóll"/>
    <n v="641"/>
    <x v="28"/>
    <s v="Norðurland eystra"/>
    <x v="6"/>
    <x v="3"/>
    <s v="Sala utan svæðis - flj."/>
    <n v="24897"/>
    <n v="21.535905"/>
    <x v="5"/>
    <x v="3"/>
    <s v="Innanlands"/>
    <m/>
  </r>
  <r>
    <s v="Söludælur"/>
    <s v="Fosshóll"/>
    <n v="641"/>
    <x v="28"/>
    <s v="Norðurland eystra"/>
    <x v="1"/>
    <x v="0"/>
    <s v="Sala innan svæðis - flj."/>
    <n v="120209"/>
    <n v="90.156750000000002"/>
    <x v="6"/>
    <x v="0"/>
    <s v="Innanlands"/>
    <m/>
  </r>
  <r>
    <s v="Söludælur"/>
    <s v="Fosshóll"/>
    <n v="641"/>
    <x v="28"/>
    <s v="Norðurland eystra"/>
    <x v="7"/>
    <x v="3"/>
    <s v="Sala innan svæðis - flj."/>
    <n v="122694"/>
    <n v="106.13030999999999"/>
    <x v="6"/>
    <x v="0"/>
    <s v="Innanlands"/>
    <m/>
  </r>
  <r>
    <s v="Húsavík"/>
    <s v="Fosshóll"/>
    <n v="641"/>
    <x v="28"/>
    <s v="Norðurland eystra"/>
    <x v="6"/>
    <x v="3"/>
    <s v="Sala utan svæðis - flj."/>
    <n v="6606"/>
    <n v="5.7141899999999994"/>
    <x v="5"/>
    <x v="3"/>
    <s v="Innanlands"/>
    <m/>
  </r>
  <r>
    <s v="Akureyri"/>
    <s v="Fosshóll"/>
    <n v="641"/>
    <x v="28"/>
    <s v="Norðurland eystra"/>
    <x v="7"/>
    <x v="3"/>
    <s v="Sala utan svæðis - flj."/>
    <n v="4032"/>
    <n v="3.4876799999999997"/>
    <x v="4"/>
    <x v="0"/>
    <s v="Innanlands"/>
    <m/>
  </r>
  <r>
    <s v="Akureyri"/>
    <s v="Fosshóll"/>
    <n v="641"/>
    <x v="28"/>
    <s v="Norðurland eystra"/>
    <x v="10"/>
    <x v="3"/>
    <s v="Sala utan svæðis - flj."/>
    <n v="5048"/>
    <n v="4.3665199999999995"/>
    <x v="4"/>
    <x v="2"/>
    <s v="Innanlands"/>
    <m/>
  </r>
  <r>
    <s v="Reykjavík"/>
    <s v="Fosshóll"/>
    <n v="641"/>
    <x v="28"/>
    <s v="Norðurland eystra"/>
    <x v="6"/>
    <x v="3"/>
    <s v="Sala utan svæðis - flj."/>
    <n v="219728"/>
    <n v="190.06471999999999"/>
    <x v="5"/>
    <x v="3"/>
    <s v="Innanlands"/>
    <m/>
  </r>
  <r>
    <s v="Reykjavík"/>
    <s v="Fosshóll"/>
    <n v="641"/>
    <x v="28"/>
    <s v="Norðurland eystra"/>
    <x v="7"/>
    <x v="3"/>
    <s v="Sala utan svæðis - flj."/>
    <n v="23546"/>
    <n v="20.367290000000001"/>
    <x v="4"/>
    <x v="0"/>
    <s v="Innanlands"/>
    <m/>
  </r>
  <r>
    <s v="Reykjavík"/>
    <s v="Fosshóll"/>
    <n v="641"/>
    <x v="28"/>
    <s v="Norðurland eystra"/>
    <x v="10"/>
    <x v="3"/>
    <s v="Sala utan svæðis - flj."/>
    <n v="12889"/>
    <n v="11.148985"/>
    <x v="4"/>
    <x v="2"/>
    <s v="Innanlands"/>
    <m/>
  </r>
  <r>
    <s v="Akureyri"/>
    <s v="Fosshóll"/>
    <n v="641"/>
    <x v="28"/>
    <s v="Norðurland eystra"/>
    <x v="6"/>
    <x v="3"/>
    <s v="Sala utan svæðis - flj."/>
    <n v="47159"/>
    <n v="40.792534999999994"/>
    <x v="3"/>
    <x v="3"/>
    <s v="Innanlands"/>
    <m/>
  </r>
  <r>
    <s v="Söludælur"/>
    <s v="Fosshóll"/>
    <n v="641"/>
    <x v="28"/>
    <s v="Norðurland eystra"/>
    <x v="1"/>
    <x v="0"/>
    <s v="Sala innan svæðis - flj."/>
    <n v="119930"/>
    <n v="89.947500000000005"/>
    <x v="4"/>
    <x v="0"/>
    <s v="Innanlands"/>
    <m/>
  </r>
  <r>
    <s v="Söludælur"/>
    <s v="Fosshóll"/>
    <n v="641"/>
    <x v="28"/>
    <s v="Norðurland eystra"/>
    <x v="7"/>
    <x v="3"/>
    <s v="Sala innan svæðis - flj."/>
    <n v="110316"/>
    <n v="95.423339999999996"/>
    <x v="4"/>
    <x v="0"/>
    <s v="Innanlands"/>
    <m/>
  </r>
  <r>
    <s v="Húsavík"/>
    <s v="Fosshóll"/>
    <n v="641"/>
    <x v="28"/>
    <s v="Norðurland eystra"/>
    <x v="6"/>
    <x v="3"/>
    <s v="Sala utan svæðis - flj."/>
    <n v="9888"/>
    <n v="8.5531200000000016"/>
    <x v="3"/>
    <x v="3"/>
    <s v="Innanlands"/>
    <m/>
  </r>
  <r>
    <s v="Akureyri"/>
    <s v="Fosshóll"/>
    <n v="641"/>
    <x v="28"/>
    <s v="Norðurland eystra"/>
    <x v="7"/>
    <x v="3"/>
    <s v="Sala utan svæðis - flj."/>
    <n v="6395"/>
    <n v="5.5316749999999999"/>
    <x v="2"/>
    <x v="0"/>
    <s v="Innanlands"/>
    <m/>
  </r>
  <r>
    <s v="Akureyri"/>
    <s v="Fosshóll"/>
    <n v="641"/>
    <x v="28"/>
    <s v="Norðurland eystra"/>
    <x v="10"/>
    <x v="3"/>
    <s v="Sala utan svæðis - flj."/>
    <n v="7294"/>
    <n v="6.3093099999999991"/>
    <x v="2"/>
    <x v="2"/>
    <s v="Innanlands"/>
    <m/>
  </r>
  <r>
    <s v="Reykjavík"/>
    <s v="Fosshóll"/>
    <n v="641"/>
    <x v="28"/>
    <s v="Norðurland eystra"/>
    <x v="6"/>
    <x v="3"/>
    <s v="Sala utan svæðis - flj."/>
    <n v="392813"/>
    <n v="339.78324500000002"/>
    <x v="3"/>
    <x v="3"/>
    <s v="Innanlands"/>
    <m/>
  </r>
  <r>
    <s v="Húsavík"/>
    <s v="Fosshóll"/>
    <n v="641"/>
    <x v="28"/>
    <s v="Norðurland eystra"/>
    <x v="7"/>
    <x v="3"/>
    <s v="Sala utan svæðis - flj."/>
    <n v="2013"/>
    <n v="1.7412449999999999"/>
    <x v="2"/>
    <x v="0"/>
    <s v="Innanlands"/>
    <m/>
  </r>
  <r>
    <s v="Reykjavík"/>
    <s v="Fosshóll"/>
    <n v="641"/>
    <x v="28"/>
    <s v="Norðurland eystra"/>
    <x v="7"/>
    <x v="3"/>
    <s v="Sala innan svæðis - flj."/>
    <n v="0"/>
    <n v="0"/>
    <x v="2"/>
    <x v="0"/>
    <s v="Innanlands"/>
    <m/>
  </r>
  <r>
    <s v="Reykjavík"/>
    <s v="Fosshóll"/>
    <n v="641"/>
    <x v="28"/>
    <s v="Norðurland eystra"/>
    <x v="7"/>
    <x v="3"/>
    <s v="Sala utan svæðis - flj."/>
    <n v="21575"/>
    <n v="18.662375000000001"/>
    <x v="2"/>
    <x v="0"/>
    <s v="Innanlands"/>
    <m/>
  </r>
  <r>
    <s v="Reykjavík"/>
    <s v="Fosshóll"/>
    <n v="641"/>
    <x v="28"/>
    <s v="Norðurland eystra"/>
    <x v="10"/>
    <x v="3"/>
    <s v="Sala utan svæðis - flj."/>
    <n v="9802"/>
    <n v="8.4787299999999988"/>
    <x v="2"/>
    <x v="2"/>
    <s v="Innanlands"/>
    <m/>
  </r>
  <r>
    <s v="Akureyri"/>
    <s v="Fosshóll"/>
    <n v="641"/>
    <x v="28"/>
    <s v="Norðurland eystra"/>
    <x v="6"/>
    <x v="3"/>
    <s v="Sala utan svæðis - flj."/>
    <n v="22029"/>
    <n v="19.055084999999998"/>
    <x v="0"/>
    <x v="3"/>
    <s v="Innanlands"/>
    <m/>
  </r>
  <r>
    <s v="Söludælur"/>
    <s v="Fosshóll"/>
    <n v="641"/>
    <x v="28"/>
    <s v="Norðurland eystra"/>
    <x v="1"/>
    <x v="0"/>
    <s v="Sala innan svæðis - flj."/>
    <n v="117645"/>
    <n v="88.233750000000001"/>
    <x v="2"/>
    <x v="0"/>
    <s v="Innanlands"/>
    <m/>
  </r>
  <r>
    <s v="Söludælur"/>
    <s v="Fosshóll"/>
    <n v="641"/>
    <x v="28"/>
    <s v="Norðurland eystra"/>
    <x v="7"/>
    <x v="3"/>
    <s v="Sala innan svæðis - flj."/>
    <n v="107987"/>
    <n v="93.408754999999999"/>
    <x v="2"/>
    <x v="0"/>
    <s v="Innanlands"/>
    <m/>
  </r>
  <r>
    <s v="Húsavík"/>
    <s v="Fosshóll"/>
    <n v="641"/>
    <x v="28"/>
    <s v="Norðurland eystra"/>
    <x v="6"/>
    <x v="3"/>
    <s v="Sala utan svæðis - flj."/>
    <n v="6518"/>
    <n v="5.6380699999999999"/>
    <x v="0"/>
    <x v="3"/>
    <s v="Innanlands"/>
    <m/>
  </r>
  <r>
    <s v="Akureyri"/>
    <s v="Fosshóll"/>
    <n v="641"/>
    <x v="28"/>
    <s v="Norðurland eystra"/>
    <x v="7"/>
    <x v="3"/>
    <s v="Sala utan svæðis - flj."/>
    <n v="7522"/>
    <n v="6.5065299999999997"/>
    <x v="1"/>
    <x v="0"/>
    <s v="Innanlands"/>
    <m/>
  </r>
  <r>
    <s v="Húsavík"/>
    <s v="Fosshóll"/>
    <n v="641"/>
    <x v="28"/>
    <s v="Norðurland eystra"/>
    <x v="7"/>
    <x v="3"/>
    <s v="Sala utan svæðis - flj."/>
    <n v="10044"/>
    <n v="8.6880600000000001"/>
    <x v="1"/>
    <x v="0"/>
    <s v="Innanlands"/>
    <m/>
  </r>
  <r>
    <s v="Reykjavík"/>
    <s v="Fosshóll"/>
    <n v="641"/>
    <x v="28"/>
    <s v="Norðurland eystra"/>
    <x v="6"/>
    <x v="3"/>
    <s v="Sala utan svæðis - flj."/>
    <n v="328693"/>
    <n v="284.31944500000003"/>
    <x v="0"/>
    <x v="3"/>
    <s v="Innanlands"/>
    <m/>
  </r>
  <r>
    <s v="Reykjavík"/>
    <s v="Fosshóll"/>
    <n v="641"/>
    <x v="28"/>
    <s v="Norðurland eystra"/>
    <x v="1"/>
    <x v="0"/>
    <s v="Sala innan svæðis - flj."/>
    <n v="0"/>
    <n v="0"/>
    <x v="1"/>
    <x v="0"/>
    <s v="Innanlands"/>
    <m/>
  </r>
  <r>
    <s v="Reykjavík"/>
    <s v="Fosshóll"/>
    <n v="641"/>
    <x v="28"/>
    <s v="Norðurland eystra"/>
    <x v="1"/>
    <x v="0"/>
    <s v="Sala utan svæðis - flj."/>
    <n v="16317"/>
    <n v="12.23775"/>
    <x v="1"/>
    <x v="0"/>
    <s v="Innanlands"/>
    <m/>
  </r>
  <r>
    <s v="Reykjavík"/>
    <s v="Fosshóll"/>
    <n v="641"/>
    <x v="28"/>
    <s v="Norðurland eystra"/>
    <x v="7"/>
    <x v="3"/>
    <s v="Sala utan svæðis - flj."/>
    <n v="102966"/>
    <n v="89.06559"/>
    <x v="1"/>
    <x v="0"/>
    <s v="Innanlands"/>
    <m/>
  </r>
  <r>
    <s v="Reykjavík"/>
    <s v="Fosshóll"/>
    <n v="641"/>
    <x v="28"/>
    <s v="Norðurland eystra"/>
    <x v="10"/>
    <x v="3"/>
    <s v="Sala utan svæðis - flj."/>
    <n v="14160"/>
    <n v="12.2484"/>
    <x v="1"/>
    <x v="2"/>
    <s v="Innanlands"/>
    <m/>
  </r>
  <r>
    <s v="Söludælur"/>
    <s v="Fosshóll"/>
    <n v="641"/>
    <x v="28"/>
    <s v="Norðurland eystra"/>
    <x v="1"/>
    <x v="0"/>
    <s v="Sala innan svæðis - flj."/>
    <n v="116769"/>
    <n v="87.576750000000004"/>
    <x v="1"/>
    <x v="0"/>
    <s v="Innanlands"/>
    <m/>
  </r>
  <r>
    <s v="Söludælur"/>
    <s v="Fosshóll"/>
    <n v="641"/>
    <x v="28"/>
    <s v="Norðurland eystra"/>
    <x v="7"/>
    <x v="3"/>
    <s v="Sala innan svæðis - flj."/>
    <n v="44394"/>
    <n v="38.40081"/>
    <x v="1"/>
    <x v="0"/>
    <s v="Innanlands"/>
    <m/>
  </r>
  <r>
    <s v="Söludælur"/>
    <s v="Laugar í Reykjadal"/>
    <n v="650"/>
    <x v="28"/>
    <s v="Norðurland eystra"/>
    <x v="0"/>
    <x v="0"/>
    <s v="Sala innan svæðis - flj."/>
    <n v="129264"/>
    <n v="96.947999999999993"/>
    <x v="0"/>
    <x v="0"/>
    <s v="Innanlands"/>
    <m/>
  </r>
  <r>
    <s v="Húsavík"/>
    <s v="Laugar í Reykjadal"/>
    <n v="650"/>
    <x v="28"/>
    <s v="Norðurland eystra"/>
    <x v="7"/>
    <x v="3"/>
    <s v="Sala utan svæðis - flj."/>
    <n v="50985"/>
    <n v="44.102025000000005"/>
    <x v="0"/>
    <x v="0"/>
    <s v="Innanlands"/>
    <m/>
  </r>
  <r>
    <s v="Akureyri"/>
    <s v="Laugar í Reykjadal"/>
    <n v="650"/>
    <x v="28"/>
    <s v="Norðurland eystra"/>
    <x v="6"/>
    <x v="3"/>
    <s v="Sala utan svæðis - flj."/>
    <n v="301"/>
    <n v="0.26036500000000001"/>
    <x v="1"/>
    <x v="3"/>
    <s v="Innanlands"/>
    <m/>
  </r>
  <r>
    <s v="Reykjavík"/>
    <s v="Laugar í Reykjadal"/>
    <n v="650"/>
    <x v="28"/>
    <s v="Norðurland eystra"/>
    <x v="7"/>
    <x v="3"/>
    <s v="Sala utan svæðis - flj."/>
    <n v="18351"/>
    <n v="15.873614999999999"/>
    <x v="0"/>
    <x v="0"/>
    <s v="Innanlands"/>
    <m/>
  </r>
  <r>
    <s v="Reykjavík"/>
    <s v="Laugar í Reykjadal"/>
    <n v="650"/>
    <x v="28"/>
    <s v="Norðurland eystra"/>
    <x v="6"/>
    <x v="3"/>
    <s v="Sala utan svæðis - flj."/>
    <n v="78446"/>
    <n v="67.855789999999999"/>
    <x v="1"/>
    <x v="3"/>
    <s v="Innanlands"/>
    <m/>
  </r>
  <r>
    <s v="Söludælur"/>
    <s v="Laugar í Reykjadal"/>
    <n v="650"/>
    <x v="28"/>
    <s v="Norðurland eystra"/>
    <x v="7"/>
    <x v="3"/>
    <s v="Sala innan svæðis - flj."/>
    <n v="190435"/>
    <n v="164.72627499999999"/>
    <x v="0"/>
    <x v="0"/>
    <s v="Innanlands"/>
    <m/>
  </r>
  <r>
    <s v="Akureyri"/>
    <s v="Laugar í Reykjadal"/>
    <n v="650"/>
    <x v="28"/>
    <s v="Norðurland eystra"/>
    <x v="6"/>
    <x v="3"/>
    <s v="Sala utan svæðis - flj."/>
    <n v="5870"/>
    <n v="5.0775500000000005"/>
    <x v="2"/>
    <x v="3"/>
    <s v="Innanlands"/>
    <m/>
  </r>
  <r>
    <s v="Húsavík"/>
    <s v="Laugar í Reykjadal"/>
    <n v="650"/>
    <x v="28"/>
    <s v="Norðurland eystra"/>
    <x v="6"/>
    <x v="3"/>
    <s v="Sala utan svæðis - flj."/>
    <n v="5034"/>
    <n v="4.3544099999999997"/>
    <x v="2"/>
    <x v="3"/>
    <s v="Innanlands"/>
    <m/>
  </r>
  <r>
    <s v="Húsavík"/>
    <s v="Laugar í Reykjadal"/>
    <n v="650"/>
    <x v="28"/>
    <s v="Norðurland eystra"/>
    <x v="7"/>
    <x v="3"/>
    <s v="Sala utan svæðis - flj."/>
    <n v="50244"/>
    <n v="43.461059999999996"/>
    <x v="3"/>
    <x v="0"/>
    <s v="Innanlands"/>
    <m/>
  </r>
  <r>
    <s v="Reykjavík"/>
    <s v="Laugar í Reykjadal"/>
    <n v="650"/>
    <x v="28"/>
    <s v="Norðurland eystra"/>
    <x v="6"/>
    <x v="3"/>
    <s v="Sala utan svæðis - flj."/>
    <n v="91270"/>
    <n v="78.948549999999997"/>
    <x v="2"/>
    <x v="3"/>
    <s v="Innanlands"/>
    <m/>
  </r>
  <r>
    <s v="Reykjavík"/>
    <s v="Laugar í Reykjadal"/>
    <n v="650"/>
    <x v="28"/>
    <s v="Norðurland eystra"/>
    <x v="7"/>
    <x v="3"/>
    <s v="Sala utan svæðis - flj."/>
    <n v="15435"/>
    <n v="13.351274999999999"/>
    <x v="3"/>
    <x v="0"/>
    <s v="Innanlands"/>
    <m/>
  </r>
  <r>
    <s v="Söludælur"/>
    <s v="Laugar í Reykjadal"/>
    <n v="650"/>
    <x v="28"/>
    <s v="Norðurland eystra"/>
    <x v="0"/>
    <x v="0"/>
    <s v="Sala innan svæðis - flj."/>
    <n v="218802"/>
    <n v="164.10149999999999"/>
    <x v="3"/>
    <x v="0"/>
    <s v="Innanlands"/>
    <m/>
  </r>
  <r>
    <s v="Söludælur"/>
    <s v="Laugar í Reykjadal"/>
    <n v="650"/>
    <x v="28"/>
    <s v="Norðurland eystra"/>
    <x v="7"/>
    <x v="3"/>
    <s v="Sala innan svæðis - flj."/>
    <n v="296359"/>
    <n v="256.35053499999998"/>
    <x v="3"/>
    <x v="0"/>
    <s v="Innanlands"/>
    <m/>
  </r>
  <r>
    <s v="Akureyri"/>
    <s v="Laugar í Reykjadal"/>
    <n v="650"/>
    <x v="28"/>
    <s v="Norðurland eystra"/>
    <x v="6"/>
    <x v="3"/>
    <s v="Sala utan svæðis - flj."/>
    <n v="1010"/>
    <n v="0.87364999999999993"/>
    <x v="4"/>
    <x v="3"/>
    <s v="Innanlands"/>
    <m/>
  </r>
  <r>
    <s v="Húsavík"/>
    <s v="Laugar í Reykjadal"/>
    <n v="650"/>
    <x v="28"/>
    <s v="Norðurland eystra"/>
    <x v="7"/>
    <x v="3"/>
    <s v="Sala utan svæðis - flj."/>
    <n v="37224"/>
    <n v="32.19876"/>
    <x v="5"/>
    <x v="0"/>
    <s v="Innanlands"/>
    <m/>
  </r>
  <r>
    <s v="Húsavík"/>
    <s v="Laugar í Reykjadal"/>
    <n v="650"/>
    <x v="28"/>
    <s v="Norðurland eystra"/>
    <x v="6"/>
    <x v="3"/>
    <s v="Sala utan svæðis - flj."/>
    <n v="21835"/>
    <n v="18.887275000000002"/>
    <x v="4"/>
    <x v="3"/>
    <s v="Innanlands"/>
    <m/>
  </r>
  <r>
    <s v="Söludælur"/>
    <s v="Laugar í Reykjadal"/>
    <n v="650"/>
    <x v="28"/>
    <s v="Norðurland eystra"/>
    <x v="7"/>
    <x v="3"/>
    <s v="Sala ekki flutningsjöfnuð"/>
    <n v="0"/>
    <n v="0"/>
    <x v="1"/>
    <x v="0"/>
    <s v="Millilanda"/>
    <m/>
  </r>
  <r>
    <s v="Reykjavík"/>
    <s v="Laugar í Reykjadal"/>
    <n v="650"/>
    <x v="28"/>
    <s v="Norðurland eystra"/>
    <x v="6"/>
    <x v="3"/>
    <s v="Sala utan svæðis - flj."/>
    <n v="63175"/>
    <n v="54.646374999999999"/>
    <x v="4"/>
    <x v="3"/>
    <s v="Innanlands"/>
    <m/>
  </r>
  <r>
    <s v="Reykjavík"/>
    <s v="Laugar í Reykjadal"/>
    <n v="650"/>
    <x v="28"/>
    <s v="Norðurland eystra"/>
    <x v="1"/>
    <x v="0"/>
    <s v="Sala utan svæðis - flj."/>
    <n v="2105"/>
    <n v="1.5787500000000001"/>
    <x v="5"/>
    <x v="0"/>
    <s v="Innanlands"/>
    <m/>
  </r>
  <r>
    <s v="Reykjavík"/>
    <s v="Laugar í Reykjadal"/>
    <n v="650"/>
    <x v="28"/>
    <s v="Norðurland eystra"/>
    <x v="0"/>
    <x v="0"/>
    <s v="Sala utan svæðis - flj."/>
    <n v="2100"/>
    <n v="1.575"/>
    <x v="5"/>
    <x v="0"/>
    <s v="Innanlands"/>
    <m/>
  </r>
  <r>
    <s v="Reykjavík"/>
    <s v="Laugar í Reykjadal"/>
    <n v="650"/>
    <x v="28"/>
    <s v="Norðurland eystra"/>
    <x v="7"/>
    <x v="3"/>
    <s v="Sala utan svæðis - flj."/>
    <n v="5938"/>
    <n v="5.1363700000000003"/>
    <x v="5"/>
    <x v="0"/>
    <s v="Innanlands"/>
    <m/>
  </r>
  <r>
    <s v="Söludælur"/>
    <s v="Laugar í Reykjadal"/>
    <n v="650"/>
    <x v="28"/>
    <s v="Norðurland eystra"/>
    <x v="1"/>
    <x v="0"/>
    <s v="Sala innan svæðis - flj."/>
    <n v="80774"/>
    <n v="60.580500000000001"/>
    <x v="5"/>
    <x v="0"/>
    <s v="Innanlands"/>
    <m/>
  </r>
  <r>
    <s v="Söludælur"/>
    <s v="Laugar í Reykjadal"/>
    <n v="650"/>
    <x v="28"/>
    <s v="Norðurland eystra"/>
    <x v="0"/>
    <x v="0"/>
    <s v="Sala innan svæðis - flj."/>
    <n v="178647"/>
    <n v="133.98525000000001"/>
    <x v="5"/>
    <x v="0"/>
    <s v="Innanlands"/>
    <m/>
  </r>
  <r>
    <s v="Söludælur"/>
    <s v="Laugar í Reykjadal"/>
    <n v="650"/>
    <x v="28"/>
    <s v="Norðurland eystra"/>
    <x v="7"/>
    <x v="3"/>
    <s v="Sala innan svæðis - flj."/>
    <n v="349282"/>
    <n v="302.12892999999997"/>
    <x v="5"/>
    <x v="0"/>
    <s v="Innanlands"/>
    <m/>
  </r>
  <r>
    <s v="Akureyri"/>
    <s v="Laugar í Reykjadal"/>
    <n v="650"/>
    <x v="28"/>
    <s v="Norðurland eystra"/>
    <x v="6"/>
    <x v="3"/>
    <s v="Sala utan svæðis - flj."/>
    <n v="5290"/>
    <n v="4.57585"/>
    <x v="6"/>
    <x v="3"/>
    <s v="Innanlands"/>
    <m/>
  </r>
  <r>
    <s v="Húsavík"/>
    <s v="Laugar í Reykjadal"/>
    <n v="650"/>
    <x v="28"/>
    <s v="Norðurland eystra"/>
    <x v="6"/>
    <x v="3"/>
    <s v="Sala utan svæðis - flj."/>
    <n v="18679"/>
    <n v="16.157335"/>
    <x v="6"/>
    <x v="3"/>
    <s v="Innanlands"/>
    <m/>
  </r>
  <r>
    <s v="Húsavík"/>
    <s v="Laugar í Reykjadal"/>
    <n v="650"/>
    <x v="28"/>
    <s v="Norðurland eystra"/>
    <x v="7"/>
    <x v="3"/>
    <s v="Sala utan svæðis - flj."/>
    <n v="10698"/>
    <n v="9.2537700000000012"/>
    <x v="7"/>
    <x v="0"/>
    <s v="Innanlands"/>
    <m/>
  </r>
  <r>
    <s v="Reykjavík"/>
    <s v="Laugar í Reykjadal"/>
    <n v="650"/>
    <x v="28"/>
    <s v="Norðurland eystra"/>
    <x v="6"/>
    <x v="3"/>
    <s v="Sala utan svæðis - flj."/>
    <n v="65384"/>
    <n v="56.557159999999996"/>
    <x v="6"/>
    <x v="3"/>
    <s v="Innanlands"/>
    <m/>
  </r>
  <r>
    <s v="Reykjavík"/>
    <s v="Laugar í Reykjadal"/>
    <n v="650"/>
    <x v="28"/>
    <s v="Norðurland eystra"/>
    <x v="1"/>
    <x v="0"/>
    <s v="Sala utan svæðis - flj."/>
    <n v="3719"/>
    <n v="2.78925"/>
    <x v="7"/>
    <x v="0"/>
    <s v="Innanlands"/>
    <m/>
  </r>
  <r>
    <s v="Reykjavík"/>
    <s v="Laugar í Reykjadal"/>
    <n v="650"/>
    <x v="28"/>
    <s v="Norðurland eystra"/>
    <x v="7"/>
    <x v="3"/>
    <s v="Sala utan svæðis - flj."/>
    <n v="11812"/>
    <n v="10.217379999999999"/>
    <x v="7"/>
    <x v="0"/>
    <s v="Innanlands"/>
    <m/>
  </r>
  <r>
    <s v="Söludælur"/>
    <s v="Laugar í Reykjadal"/>
    <n v="650"/>
    <x v="28"/>
    <s v="Norðurland eystra"/>
    <x v="1"/>
    <x v="0"/>
    <s v="Sala innan svæðis - flj."/>
    <n v="265500"/>
    <n v="199.125"/>
    <x v="7"/>
    <x v="0"/>
    <s v="Innanlands"/>
    <m/>
  </r>
  <r>
    <s v="Söludælur"/>
    <s v="Laugar í Reykjadal"/>
    <n v="650"/>
    <x v="28"/>
    <s v="Norðurland eystra"/>
    <x v="7"/>
    <x v="3"/>
    <s v="Sala innan svæðis - flj."/>
    <n v="337269"/>
    <n v="291.737685"/>
    <x v="7"/>
    <x v="0"/>
    <s v="Innanlands"/>
    <m/>
  </r>
  <r>
    <s v="Húsavík"/>
    <s v="Laugar í Reykjadal"/>
    <n v="650"/>
    <x v="28"/>
    <s v="Norðurland eystra"/>
    <x v="7"/>
    <x v="3"/>
    <s v="Sala utan svæðis - flj."/>
    <n v="5406"/>
    <n v="4.6761899999999992"/>
    <x v="9"/>
    <x v="0"/>
    <s v="Innanlands"/>
    <m/>
  </r>
  <r>
    <s v="Húsavík"/>
    <s v="Laugar í Reykjadal"/>
    <n v="650"/>
    <x v="28"/>
    <s v="Norðurland eystra"/>
    <x v="6"/>
    <x v="3"/>
    <s v="Sala utan svæðis - flj."/>
    <n v="93630"/>
    <n v="80.989949999999993"/>
    <x v="8"/>
    <x v="3"/>
    <s v="Innanlands"/>
    <m/>
  </r>
  <r>
    <s v="Reykjavík"/>
    <s v="Laugar í Reykjadal"/>
    <n v="650"/>
    <x v="28"/>
    <s v="Norðurland eystra"/>
    <x v="1"/>
    <x v="0"/>
    <s v="Sala utan svæðis - flj."/>
    <n v="3943"/>
    <n v="2.9572500000000002"/>
    <x v="9"/>
    <x v="0"/>
    <s v="Innanlands"/>
    <m/>
  </r>
  <r>
    <s v="Reykjavík"/>
    <s v="Laugar í Reykjadal"/>
    <n v="650"/>
    <x v="28"/>
    <s v="Norðurland eystra"/>
    <x v="7"/>
    <x v="3"/>
    <s v="Sala utan svæðis - flj."/>
    <n v="15297"/>
    <n v="13.231905000000001"/>
    <x v="9"/>
    <x v="0"/>
    <s v="Innanlands"/>
    <m/>
  </r>
  <r>
    <s v="Reykjavík"/>
    <s v="Laugar í Reykjadal"/>
    <n v="650"/>
    <x v="28"/>
    <s v="Norðurland eystra"/>
    <x v="6"/>
    <x v="3"/>
    <s v="Sala utan svæðis - flj."/>
    <n v="186965"/>
    <n v="161.72472500000001"/>
    <x v="8"/>
    <x v="3"/>
    <s v="Innanlands"/>
    <m/>
  </r>
  <r>
    <s v="Söludælur"/>
    <s v="Laugar í Reykjadal"/>
    <n v="650"/>
    <x v="28"/>
    <s v="Norðurland eystra"/>
    <x v="1"/>
    <x v="0"/>
    <s v="Sala innan svæðis - flj."/>
    <n v="267739"/>
    <n v="200.80425"/>
    <x v="9"/>
    <x v="0"/>
    <s v="Innanlands"/>
    <m/>
  </r>
  <r>
    <s v="Söludælur"/>
    <s v="Laugar í Reykjadal"/>
    <n v="650"/>
    <x v="28"/>
    <s v="Norðurland eystra"/>
    <x v="7"/>
    <x v="3"/>
    <s v="Sala innan svæðis - flj."/>
    <n v="322913"/>
    <n v="279.31974500000001"/>
    <x v="9"/>
    <x v="0"/>
    <s v="Innanlands"/>
    <m/>
  </r>
  <r>
    <s v="Akureyri"/>
    <s v="Laugar í Reykjadal"/>
    <n v="650"/>
    <x v="28"/>
    <s v="Norðurland eystra"/>
    <x v="6"/>
    <x v="3"/>
    <s v="Sala utan svæðis - flj."/>
    <n v="1677"/>
    <n v="1.4506049999999999"/>
    <x v="10"/>
    <x v="3"/>
    <s v="Innanlands"/>
    <m/>
  </r>
  <r>
    <s v="Húsavík"/>
    <s v="Laugar í Reykjadal"/>
    <n v="650"/>
    <x v="28"/>
    <s v="Norðurland eystra"/>
    <x v="6"/>
    <x v="3"/>
    <s v="Sala utan svæðis - flj."/>
    <n v="38562"/>
    <n v="33.35613"/>
    <x v="10"/>
    <x v="3"/>
    <s v="Innanlands"/>
    <m/>
  </r>
  <r>
    <s v="Húsavík"/>
    <s v="Laugar í Reykjadal"/>
    <n v="650"/>
    <x v="28"/>
    <s v="Norðurland eystra"/>
    <x v="7"/>
    <x v="3"/>
    <s v="Sala utan svæðis - flj."/>
    <n v="5414"/>
    <n v="4.6831100000000001"/>
    <x v="10"/>
    <x v="0"/>
    <s v="Innanlands"/>
    <m/>
  </r>
  <r>
    <s v="Reykjavík"/>
    <s v="Laugar í Reykjadal"/>
    <n v="650"/>
    <x v="28"/>
    <s v="Norðurland eystra"/>
    <x v="6"/>
    <x v="3"/>
    <s v="Sala utan svæðis - flj."/>
    <n v="176340"/>
    <n v="152.5341"/>
    <x v="10"/>
    <x v="3"/>
    <s v="Innanlands"/>
    <m/>
  </r>
  <r>
    <s v="Reykjavík"/>
    <s v="Laugar í Reykjadal"/>
    <n v="650"/>
    <x v="28"/>
    <s v="Norðurland eystra"/>
    <x v="1"/>
    <x v="0"/>
    <s v="Sala utan svæðis - flj."/>
    <n v="1999"/>
    <n v="1.49925"/>
    <x v="10"/>
    <x v="0"/>
    <s v="Innanlands"/>
    <m/>
  </r>
  <r>
    <s v="Reykjavík"/>
    <s v="Laugar í Reykjadal"/>
    <n v="650"/>
    <x v="28"/>
    <s v="Norðurland eystra"/>
    <x v="7"/>
    <x v="3"/>
    <s v="Sala utan svæðis - flj."/>
    <n v="15683"/>
    <n v="13.565795"/>
    <x v="10"/>
    <x v="0"/>
    <s v="Innanlands"/>
    <m/>
  </r>
  <r>
    <s v="Söludælur"/>
    <s v="Laugar í Reykjadal"/>
    <n v="650"/>
    <x v="28"/>
    <s v="Norðurland eystra"/>
    <x v="1"/>
    <x v="0"/>
    <s v="Sala innan svæðis - flj."/>
    <n v="237121"/>
    <n v="177.84075000000001"/>
    <x v="10"/>
    <x v="0"/>
    <s v="Innanlands"/>
    <m/>
  </r>
  <r>
    <s v="Söludælur"/>
    <s v="Laugar í Reykjadal"/>
    <n v="650"/>
    <x v="28"/>
    <s v="Norðurland eystra"/>
    <x v="7"/>
    <x v="3"/>
    <s v="Sala innan svæðis - flj."/>
    <n v="232400"/>
    <n v="201.02600000000001"/>
    <x v="10"/>
    <x v="0"/>
    <s v="Innanlands"/>
    <m/>
  </r>
  <r>
    <s v="Akureyri"/>
    <s v="Laugar í Reykjadal"/>
    <n v="650"/>
    <x v="28"/>
    <s v="Norðurland eystra"/>
    <x v="6"/>
    <x v="3"/>
    <s v="Sala utan svæðis - flj."/>
    <n v="1800"/>
    <n v="1.5569999999999999"/>
    <x v="9"/>
    <x v="3"/>
    <s v="Innanlands"/>
    <m/>
  </r>
  <r>
    <s v="Húsavík"/>
    <s v="Laugar í Reykjadal"/>
    <n v="650"/>
    <x v="28"/>
    <s v="Norðurland eystra"/>
    <x v="6"/>
    <x v="3"/>
    <s v="Sala utan svæðis - flj."/>
    <n v="6617"/>
    <n v="5.7237049999999998"/>
    <x v="9"/>
    <x v="3"/>
    <s v="Innanlands"/>
    <m/>
  </r>
  <r>
    <s v="Húsavík"/>
    <s v="Laugar í Reykjadal"/>
    <n v="650"/>
    <x v="28"/>
    <s v="Norðurland eystra"/>
    <x v="7"/>
    <x v="3"/>
    <s v="Sala utan svæðis - flj."/>
    <n v="2717"/>
    <n v="2.3502049999999999"/>
    <x v="8"/>
    <x v="0"/>
    <s v="Innanlands"/>
    <m/>
  </r>
  <r>
    <s v="Reykjavík"/>
    <s v="Laugar í Reykjadal"/>
    <n v="650"/>
    <x v="28"/>
    <s v="Norðurland eystra"/>
    <x v="6"/>
    <x v="3"/>
    <s v="Sala utan svæðis - flj."/>
    <n v="169456"/>
    <n v="146.57944000000001"/>
    <x v="9"/>
    <x v="3"/>
    <s v="Innanlands"/>
    <m/>
  </r>
  <r>
    <s v="Reykjavík"/>
    <s v="Laugar í Reykjadal"/>
    <n v="650"/>
    <x v="28"/>
    <s v="Norðurland eystra"/>
    <x v="1"/>
    <x v="0"/>
    <s v="Sala utan svæðis - flj."/>
    <n v="3605"/>
    <n v="2.7037499999999999"/>
    <x v="8"/>
    <x v="0"/>
    <s v="Innanlands"/>
    <m/>
  </r>
  <r>
    <s v="Reykjavík"/>
    <s v="Laugar í Reykjadal"/>
    <n v="650"/>
    <x v="28"/>
    <s v="Norðurland eystra"/>
    <x v="7"/>
    <x v="3"/>
    <s v="Sala utan svæðis - flj."/>
    <n v="16169"/>
    <n v="13.986184999999999"/>
    <x v="8"/>
    <x v="0"/>
    <s v="Innanlands"/>
    <m/>
  </r>
  <r>
    <s v="Akureyri"/>
    <s v="Laugar í Reykjadal"/>
    <n v="650"/>
    <x v="28"/>
    <s v="Norðurland eystra"/>
    <x v="6"/>
    <x v="3"/>
    <s v="Sala utan svæðis - flj."/>
    <n v="1004"/>
    <n v="0.86846000000000001"/>
    <x v="7"/>
    <x v="3"/>
    <s v="Innanlands"/>
    <m/>
  </r>
  <r>
    <s v="Söludælur"/>
    <s v="Laugar í Reykjadal"/>
    <n v="650"/>
    <x v="28"/>
    <s v="Norðurland eystra"/>
    <x v="1"/>
    <x v="0"/>
    <s v="Sala innan svæðis - flj."/>
    <n v="207007"/>
    <n v="155.25524999999999"/>
    <x v="8"/>
    <x v="0"/>
    <s v="Innanlands"/>
    <m/>
  </r>
  <r>
    <s v="Söludælur"/>
    <s v="Laugar í Reykjadal"/>
    <n v="650"/>
    <x v="28"/>
    <s v="Norðurland eystra"/>
    <x v="7"/>
    <x v="3"/>
    <s v="Sala innan svæðis - flj."/>
    <n v="217759"/>
    <n v="188.361535"/>
    <x v="8"/>
    <x v="0"/>
    <s v="Innanlands"/>
    <m/>
  </r>
  <r>
    <s v="Húsavík"/>
    <s v="Laugar í Reykjadal"/>
    <n v="650"/>
    <x v="28"/>
    <s v="Norðurland eystra"/>
    <x v="6"/>
    <x v="3"/>
    <s v="Sala utan svæðis - flj."/>
    <n v="4222"/>
    <n v="3.6520299999999999"/>
    <x v="7"/>
    <x v="3"/>
    <s v="Innanlands"/>
    <m/>
  </r>
  <r>
    <s v="Akureyri"/>
    <s v="Laugar í Reykjadal"/>
    <n v="650"/>
    <x v="28"/>
    <s v="Norðurland eystra"/>
    <x v="7"/>
    <x v="3"/>
    <s v="Sala utan svæðis - flj."/>
    <n v="500"/>
    <n v="0.4325"/>
    <x v="6"/>
    <x v="0"/>
    <s v="Innanlands"/>
    <m/>
  </r>
  <r>
    <s v="Húsavík"/>
    <s v="Laugar í Reykjadal"/>
    <n v="650"/>
    <x v="28"/>
    <s v="Norðurland eystra"/>
    <x v="7"/>
    <x v="3"/>
    <s v="Sala utan svæðis - flj."/>
    <n v="4532"/>
    <n v="3.9201799999999998"/>
    <x v="6"/>
    <x v="0"/>
    <s v="Innanlands"/>
    <m/>
  </r>
  <r>
    <s v="Reykjavík"/>
    <s v="Laugar í Reykjadal"/>
    <n v="650"/>
    <x v="28"/>
    <s v="Norðurland eystra"/>
    <x v="6"/>
    <x v="3"/>
    <s v="Sala utan svæðis - flj."/>
    <n v="129250"/>
    <n v="111.80125"/>
    <x v="7"/>
    <x v="3"/>
    <s v="Innanlands"/>
    <m/>
  </r>
  <r>
    <s v="Reykjavík"/>
    <s v="Laugar í Reykjadal"/>
    <n v="650"/>
    <x v="28"/>
    <s v="Norðurland eystra"/>
    <x v="1"/>
    <x v="0"/>
    <s v="Sala utan svæðis - flj."/>
    <n v="2004"/>
    <n v="1.5029999999999999"/>
    <x v="6"/>
    <x v="0"/>
    <s v="Innanlands"/>
    <m/>
  </r>
  <r>
    <s v="Reykjavík"/>
    <s v="Laugar í Reykjadal"/>
    <n v="650"/>
    <x v="28"/>
    <s v="Norðurland eystra"/>
    <x v="7"/>
    <x v="3"/>
    <s v="Sala innan svæðis - flj."/>
    <n v="14159"/>
    <n v="12.247534999999999"/>
    <x v="6"/>
    <x v="0"/>
    <s v="Innanlands"/>
    <m/>
  </r>
  <r>
    <s v="Reykjavík"/>
    <s v="Laugar í Reykjadal"/>
    <n v="650"/>
    <x v="28"/>
    <s v="Norðurland eystra"/>
    <x v="7"/>
    <x v="3"/>
    <s v="Sala utan svæðis - flj."/>
    <n v="7589"/>
    <n v="6.5644849999999995"/>
    <x v="6"/>
    <x v="0"/>
    <s v="Innanlands"/>
    <m/>
  </r>
  <r>
    <s v="Reykjavík"/>
    <s v="Laugar í Reykjadal"/>
    <n v="650"/>
    <x v="28"/>
    <s v="Norðurland eystra"/>
    <x v="10"/>
    <x v="3"/>
    <s v="Sala utan svæðis - flj."/>
    <n v="4010"/>
    <n v="3.4686500000000002"/>
    <x v="6"/>
    <x v="2"/>
    <s v="Innanlands"/>
    <m/>
  </r>
  <r>
    <s v="Húsavík"/>
    <s v="Laugar í Reykjadal"/>
    <n v="650"/>
    <x v="28"/>
    <s v="Norðurland eystra"/>
    <x v="6"/>
    <x v="3"/>
    <s v="Sala utan svæðis - flj."/>
    <n v="13823"/>
    <n v="11.956895000000001"/>
    <x v="5"/>
    <x v="3"/>
    <s v="Innanlands"/>
    <m/>
  </r>
  <r>
    <s v="Söludælur"/>
    <s v="Laugar í Reykjadal"/>
    <n v="650"/>
    <x v="28"/>
    <s v="Norðurland eystra"/>
    <x v="1"/>
    <x v="0"/>
    <s v="Sala innan svæðis - flj."/>
    <n v="184611"/>
    <n v="138.45824999999999"/>
    <x v="6"/>
    <x v="0"/>
    <s v="Innanlands"/>
    <m/>
  </r>
  <r>
    <s v="Söludælur"/>
    <s v="Laugar í Reykjadal"/>
    <n v="650"/>
    <x v="28"/>
    <s v="Norðurland eystra"/>
    <x v="7"/>
    <x v="3"/>
    <s v="Sala innan svæðis - flj."/>
    <n v="165519"/>
    <n v="143.173935"/>
    <x v="6"/>
    <x v="0"/>
    <s v="Innanlands"/>
    <m/>
  </r>
  <r>
    <s v="Reykjavík"/>
    <s v="Laugar í Reykjadal"/>
    <n v="650"/>
    <x v="28"/>
    <s v="Norðurland eystra"/>
    <x v="6"/>
    <x v="3"/>
    <s v="Sala utan svæðis - flj."/>
    <n v="124640"/>
    <n v="107.81360000000001"/>
    <x v="5"/>
    <x v="3"/>
    <s v="Innanlands"/>
    <m/>
  </r>
  <r>
    <s v="Reykjavík"/>
    <s v="Laugar í Reykjadal"/>
    <n v="650"/>
    <x v="28"/>
    <s v="Norðurland eystra"/>
    <x v="1"/>
    <x v="0"/>
    <s v="Sala utan svæðis - flj."/>
    <n v="2062"/>
    <n v="1.5465"/>
    <x v="4"/>
    <x v="0"/>
    <s v="Innanlands"/>
    <m/>
  </r>
  <r>
    <s v="Reykjavík"/>
    <s v="Laugar í Reykjadal"/>
    <n v="650"/>
    <x v="28"/>
    <s v="Norðurland eystra"/>
    <x v="7"/>
    <x v="3"/>
    <s v="Sala utan svæðis - flj."/>
    <n v="7994"/>
    <n v="6.9148099999999992"/>
    <x v="4"/>
    <x v="0"/>
    <s v="Innanlands"/>
    <m/>
  </r>
  <r>
    <s v="Söludælur"/>
    <s v="Laugar í Reykjadal"/>
    <n v="650"/>
    <x v="28"/>
    <s v="Norðurland eystra"/>
    <x v="1"/>
    <x v="0"/>
    <s v="Sala innan svæðis - flj."/>
    <n v="185410"/>
    <n v="139.0575"/>
    <x v="4"/>
    <x v="0"/>
    <s v="Innanlands"/>
    <m/>
  </r>
  <r>
    <s v="Söludælur"/>
    <s v="Laugar í Reykjadal"/>
    <n v="650"/>
    <x v="28"/>
    <s v="Norðurland eystra"/>
    <x v="7"/>
    <x v="3"/>
    <s v="Sala innan svæðis - flj."/>
    <n v="151437"/>
    <n v="130.99300500000001"/>
    <x v="4"/>
    <x v="0"/>
    <s v="Innanlands"/>
    <m/>
  </r>
  <r>
    <s v="Húsavík"/>
    <s v="Laugar í Reykjadal"/>
    <n v="650"/>
    <x v="28"/>
    <s v="Norðurland eystra"/>
    <x v="6"/>
    <x v="3"/>
    <s v="Sala utan svæðis - flj."/>
    <n v="26807"/>
    <n v="23.188054999999999"/>
    <x v="3"/>
    <x v="3"/>
    <s v="Innanlands"/>
    <m/>
  </r>
  <r>
    <s v="Húsavík"/>
    <s v="Laugar í Reykjadal"/>
    <n v="650"/>
    <x v="28"/>
    <s v="Norðurland eystra"/>
    <x v="7"/>
    <x v="3"/>
    <s v="Sala utan svæðis - flj."/>
    <n v="538"/>
    <n v="0.46537000000000001"/>
    <x v="2"/>
    <x v="0"/>
    <s v="Innanlands"/>
    <m/>
  </r>
  <r>
    <s v="Reykjavík"/>
    <s v="Laugar í Reykjadal"/>
    <n v="650"/>
    <x v="28"/>
    <s v="Norðurland eystra"/>
    <x v="6"/>
    <x v="3"/>
    <s v="Sala utan svæðis - flj."/>
    <n v="182717"/>
    <n v="158.05020499999998"/>
    <x v="3"/>
    <x v="3"/>
    <s v="Innanlands"/>
    <m/>
  </r>
  <r>
    <s v="Reykjavík"/>
    <s v="Laugar í Reykjadal"/>
    <n v="650"/>
    <x v="28"/>
    <s v="Norðurland eystra"/>
    <x v="1"/>
    <x v="0"/>
    <s v="Sala utan svæðis - flj."/>
    <n v="1623"/>
    <n v="1.2172499999999999"/>
    <x v="2"/>
    <x v="0"/>
    <s v="Innanlands"/>
    <m/>
  </r>
  <r>
    <s v="Reykjavík"/>
    <s v="Laugar í Reykjadal"/>
    <n v="650"/>
    <x v="28"/>
    <s v="Norðurland eystra"/>
    <x v="7"/>
    <x v="3"/>
    <s v="Sala innan svæðis - flj."/>
    <n v="0"/>
    <n v="0"/>
    <x v="2"/>
    <x v="0"/>
    <s v="Innanlands"/>
    <m/>
  </r>
  <r>
    <s v="Reykjavík"/>
    <s v="Laugar í Reykjadal"/>
    <n v="650"/>
    <x v="28"/>
    <s v="Norðurland eystra"/>
    <x v="7"/>
    <x v="3"/>
    <s v="Sala utan svæðis - flj."/>
    <n v="7627"/>
    <n v="6.5973549999999994"/>
    <x v="2"/>
    <x v="0"/>
    <s v="Innanlands"/>
    <m/>
  </r>
  <r>
    <s v="Söludælur"/>
    <s v="Laugar í Reykjadal"/>
    <n v="650"/>
    <x v="28"/>
    <s v="Norðurland eystra"/>
    <x v="1"/>
    <x v="0"/>
    <s v="Sala innan svæðis - flj."/>
    <n v="169844"/>
    <n v="127.383"/>
    <x v="2"/>
    <x v="0"/>
    <s v="Innanlands"/>
    <m/>
  </r>
  <r>
    <s v="Söludælur"/>
    <s v="Laugar í Reykjadal"/>
    <n v="650"/>
    <x v="28"/>
    <s v="Norðurland eystra"/>
    <x v="7"/>
    <x v="3"/>
    <s v="Sala innan svæðis - flj."/>
    <n v="124280"/>
    <n v="107.5022"/>
    <x v="2"/>
    <x v="0"/>
    <s v="Innanlands"/>
    <m/>
  </r>
  <r>
    <s v="Húsavík"/>
    <s v="Laugar í Reykjadal"/>
    <n v="650"/>
    <x v="28"/>
    <s v="Norðurland eystra"/>
    <x v="6"/>
    <x v="3"/>
    <s v="Sala utan svæðis - flj."/>
    <n v="35063"/>
    <n v="30.329494999999998"/>
    <x v="0"/>
    <x v="3"/>
    <s v="Innanlands"/>
    <m/>
  </r>
  <r>
    <s v="Húsavík"/>
    <s v="Laugar í Reykjadal"/>
    <n v="650"/>
    <x v="28"/>
    <s v="Norðurland eystra"/>
    <x v="7"/>
    <x v="3"/>
    <s v="Sala utan svæðis - flj."/>
    <n v="2018"/>
    <n v="1.7455699999999998"/>
    <x v="1"/>
    <x v="0"/>
    <s v="Innanlands"/>
    <m/>
  </r>
  <r>
    <s v="Reykjavík"/>
    <s v="Laugar í Reykjadal"/>
    <n v="650"/>
    <x v="28"/>
    <s v="Norðurland eystra"/>
    <x v="6"/>
    <x v="3"/>
    <s v="Sala utan svæðis - flj."/>
    <n v="172726"/>
    <n v="149.40798999999998"/>
    <x v="0"/>
    <x v="3"/>
    <s v="Innanlands"/>
    <m/>
  </r>
  <r>
    <s v="Reykjavík"/>
    <s v="Laugar í Reykjadal"/>
    <n v="650"/>
    <x v="28"/>
    <s v="Norðurland eystra"/>
    <x v="1"/>
    <x v="0"/>
    <s v="Sala innan svæðis - flj."/>
    <n v="0"/>
    <n v="0"/>
    <x v="1"/>
    <x v="0"/>
    <s v="Innanlands"/>
    <m/>
  </r>
  <r>
    <s v="Reykjavík"/>
    <s v="Laugar í Reykjadal"/>
    <n v="650"/>
    <x v="28"/>
    <s v="Norðurland eystra"/>
    <x v="1"/>
    <x v="0"/>
    <s v="Sala utan svæðis - flj."/>
    <n v="18468"/>
    <n v="13.851000000000001"/>
    <x v="1"/>
    <x v="0"/>
    <s v="Innanlands"/>
    <m/>
  </r>
  <r>
    <s v="Reykjavík"/>
    <s v="Laugar í Reykjadal"/>
    <n v="650"/>
    <x v="28"/>
    <s v="Norðurland eystra"/>
    <x v="7"/>
    <x v="3"/>
    <s v="Sala utan svæðis - flj."/>
    <n v="90292"/>
    <n v="78.102580000000003"/>
    <x v="1"/>
    <x v="0"/>
    <s v="Innanlands"/>
    <m/>
  </r>
  <r>
    <s v="Reykjavík"/>
    <s v="Laugar í Reykjadal"/>
    <n v="650"/>
    <x v="28"/>
    <s v="Norðurland eystra"/>
    <x v="10"/>
    <x v="3"/>
    <s v="Sala utan svæðis - flj."/>
    <n v="14093"/>
    <n v="12.190445"/>
    <x v="1"/>
    <x v="2"/>
    <s v="Innanlands"/>
    <m/>
  </r>
  <r>
    <s v="Söludælur"/>
    <s v="Laugar í Reykjadal"/>
    <n v="650"/>
    <x v="28"/>
    <s v="Norðurland eystra"/>
    <x v="1"/>
    <x v="0"/>
    <s v="Sala innan svæðis - flj."/>
    <n v="148522"/>
    <n v="111.39149999999999"/>
    <x v="1"/>
    <x v="0"/>
    <s v="Innanlands"/>
    <m/>
  </r>
  <r>
    <s v="Söludælur"/>
    <s v="Laugar í Reykjadal"/>
    <n v="650"/>
    <x v="28"/>
    <s v="Norðurland eystra"/>
    <x v="7"/>
    <x v="3"/>
    <s v="Sala innan svæðis - flj."/>
    <n v="46115"/>
    <n v="39.889474999999997"/>
    <x v="1"/>
    <x v="0"/>
    <s v="Innanlands"/>
    <m/>
  </r>
  <r>
    <s v="Söludælur"/>
    <s v="Reykjahlíð"/>
    <n v="660"/>
    <x v="28"/>
    <s v="Norðurland eystra"/>
    <x v="0"/>
    <x v="0"/>
    <s v="Sala innan svæðis - flj."/>
    <n v="344473"/>
    <n v="258.35475000000002"/>
    <x v="0"/>
    <x v="0"/>
    <s v="Innanlands"/>
    <m/>
  </r>
  <r>
    <s v="Söludælur"/>
    <s v="Skútustaðir"/>
    <n v="660"/>
    <x v="28"/>
    <s v="Norðurland eystra"/>
    <x v="1"/>
    <x v="0"/>
    <s v="Sala innan svæðis - flj."/>
    <n v="73150"/>
    <n v="54.862499999999997"/>
    <x v="0"/>
    <x v="0"/>
    <s v="Innanlands"/>
    <m/>
  </r>
  <r>
    <s v="Akureyri"/>
    <s v="Reykjahlíð"/>
    <n v="660"/>
    <x v="28"/>
    <s v="Norðurland eystra"/>
    <x v="7"/>
    <x v="3"/>
    <s v="Sala utan svæðis - flj."/>
    <n v="1404"/>
    <n v="1.2144600000000001"/>
    <x v="0"/>
    <x v="0"/>
    <s v="Innanlands"/>
    <m/>
  </r>
  <r>
    <s v="Akureyri"/>
    <s v="Reykjahlíð"/>
    <n v="660"/>
    <x v="28"/>
    <s v="Norðurland eystra"/>
    <x v="6"/>
    <x v="3"/>
    <s v="Sala utan svæðis - flj."/>
    <n v="27577"/>
    <n v="23.854105000000001"/>
    <x v="1"/>
    <x v="3"/>
    <s v="Innanlands"/>
    <m/>
  </r>
  <r>
    <s v="Akureyri"/>
    <s v="Skútustaðir"/>
    <n v="660"/>
    <x v="28"/>
    <s v="Norðurland eystra"/>
    <x v="6"/>
    <x v="3"/>
    <s v="Sala utan svæðis - flj."/>
    <n v="20632"/>
    <n v="17.846679999999999"/>
    <x v="1"/>
    <x v="3"/>
    <s v="Innanlands"/>
    <m/>
  </r>
  <r>
    <s v="Reykjavík"/>
    <s v="Reykjahlíð"/>
    <n v="660"/>
    <x v="28"/>
    <s v="Norðurland eystra"/>
    <x v="7"/>
    <x v="3"/>
    <s v="Sala utan svæðis - flj."/>
    <n v="34338"/>
    <n v="29.702369999999998"/>
    <x v="0"/>
    <x v="0"/>
    <s v="Innanlands"/>
    <m/>
  </r>
  <r>
    <s v="Reykjavík"/>
    <s v="Reykjahlíð"/>
    <n v="660"/>
    <x v="28"/>
    <s v="Norðurland eystra"/>
    <x v="6"/>
    <x v="3"/>
    <s v="Sala utan svæðis - flj."/>
    <n v="150337"/>
    <n v="130.041505"/>
    <x v="1"/>
    <x v="3"/>
    <s v="Innanlands"/>
    <m/>
  </r>
  <r>
    <s v="Reykjavík"/>
    <s v="Skútustaðir"/>
    <n v="660"/>
    <x v="28"/>
    <s v="Norðurland eystra"/>
    <x v="6"/>
    <x v="3"/>
    <s v="Sala utan svæðis - flj."/>
    <n v="15147"/>
    <n v="13.102155"/>
    <x v="1"/>
    <x v="3"/>
    <s v="Innanlands"/>
    <m/>
  </r>
  <r>
    <s v="Söludælur"/>
    <s v="Reykjahlíð"/>
    <n v="660"/>
    <x v="28"/>
    <s v="Norðurland eystra"/>
    <x v="7"/>
    <x v="3"/>
    <s v="Sala innan svæðis - flj."/>
    <n v="554585"/>
    <n v="479.716025"/>
    <x v="0"/>
    <x v="0"/>
    <s v="Innanlands"/>
    <m/>
  </r>
  <r>
    <s v="Söludælur"/>
    <s v="Skútustaðir"/>
    <n v="660"/>
    <x v="28"/>
    <s v="Norðurland eystra"/>
    <x v="7"/>
    <x v="3"/>
    <s v="Sala innan svæðis - flj."/>
    <n v="71746"/>
    <n v="62.060290000000002"/>
    <x v="0"/>
    <x v="0"/>
    <s v="Innanlands"/>
    <m/>
  </r>
  <r>
    <s v="Akureyri"/>
    <s v="Reykjahlíð"/>
    <n v="660"/>
    <x v="28"/>
    <s v="Norðurland eystra"/>
    <x v="6"/>
    <x v="3"/>
    <s v="Sala utan svæðis - flj."/>
    <n v="37529"/>
    <n v="32.462584999999997"/>
    <x v="2"/>
    <x v="3"/>
    <s v="Innanlands"/>
    <m/>
  </r>
  <r>
    <s v="Akureyri"/>
    <s v="Reykjahlíð"/>
    <n v="660"/>
    <x v="28"/>
    <s v="Norðurland eystra"/>
    <x v="7"/>
    <x v="3"/>
    <s v="Sala utan svæðis - flj."/>
    <n v="1518"/>
    <n v="1.31307"/>
    <x v="3"/>
    <x v="0"/>
    <s v="Innanlands"/>
    <m/>
  </r>
  <r>
    <s v="Akureyri"/>
    <s v="Skútustaðir"/>
    <n v="660"/>
    <x v="28"/>
    <s v="Norðurland eystra"/>
    <x v="6"/>
    <x v="3"/>
    <s v="Sala utan svæðis - flj."/>
    <n v="503"/>
    <n v="0.43509499999999995"/>
    <x v="2"/>
    <x v="3"/>
    <s v="Innanlands"/>
    <m/>
  </r>
  <r>
    <s v="Húsavík"/>
    <s v="Reykjahlíð"/>
    <n v="660"/>
    <x v="28"/>
    <s v="Norðurland eystra"/>
    <x v="6"/>
    <x v="3"/>
    <s v="Sala utan svæðis - flj."/>
    <n v="67671"/>
    <n v="58.535415"/>
    <x v="2"/>
    <x v="3"/>
    <s v="Innanlands"/>
    <m/>
  </r>
  <r>
    <s v="Húsavík"/>
    <s v="Skútustaðir"/>
    <n v="660"/>
    <x v="28"/>
    <s v="Norðurland eystra"/>
    <x v="6"/>
    <x v="3"/>
    <s v="Sala utan svæðis - flj."/>
    <n v="3109"/>
    <n v="2.6892849999999999"/>
    <x v="2"/>
    <x v="3"/>
    <s v="Innanlands"/>
    <m/>
  </r>
  <r>
    <s v="Húsavík"/>
    <s v="Reykjahlíð"/>
    <n v="660"/>
    <x v="28"/>
    <s v="Norðurland eystra"/>
    <x v="7"/>
    <x v="3"/>
    <s v="Sala utan svæðis - flj."/>
    <n v="1000"/>
    <n v="0.86499999999999999"/>
    <x v="3"/>
    <x v="0"/>
    <s v="Innanlands"/>
    <m/>
  </r>
  <r>
    <s v="Reykjavík"/>
    <s v="Reykjahlíð"/>
    <n v="660"/>
    <x v="28"/>
    <s v="Norðurland eystra"/>
    <x v="6"/>
    <x v="3"/>
    <s v="Sala utan svæðis - flj."/>
    <n v="177509"/>
    <n v="153.54528500000001"/>
    <x v="2"/>
    <x v="3"/>
    <s v="Innanlands"/>
    <m/>
  </r>
  <r>
    <s v="Reykjavík"/>
    <s v="Reykjahlíð"/>
    <n v="660"/>
    <x v="28"/>
    <s v="Norðurland eystra"/>
    <x v="7"/>
    <x v="3"/>
    <s v="Sala utan svæðis - flj."/>
    <n v="22803"/>
    <n v="19.724595000000001"/>
    <x v="3"/>
    <x v="0"/>
    <s v="Innanlands"/>
    <m/>
  </r>
  <r>
    <s v="Reykjavík"/>
    <s v="Skútustaðir"/>
    <n v="660"/>
    <x v="28"/>
    <s v="Norðurland eystra"/>
    <x v="6"/>
    <x v="3"/>
    <s v="Sala utan svæðis - flj."/>
    <n v="3898"/>
    <n v="3.3717700000000002"/>
    <x v="2"/>
    <x v="3"/>
    <s v="Innanlands"/>
    <m/>
  </r>
  <r>
    <s v="Söludælur"/>
    <s v="Reykjahlíð"/>
    <n v="660"/>
    <x v="28"/>
    <s v="Norðurland eystra"/>
    <x v="0"/>
    <x v="0"/>
    <s v="Sala innan svæðis - flj."/>
    <n v="718876"/>
    <n v="539.15700000000004"/>
    <x v="3"/>
    <x v="0"/>
    <s v="Innanlands"/>
    <m/>
  </r>
  <r>
    <s v="Söludælur"/>
    <s v="Reykjahlíð"/>
    <n v="660"/>
    <x v="28"/>
    <s v="Norðurland eystra"/>
    <x v="7"/>
    <x v="3"/>
    <s v="Sala innan svæðis - flj."/>
    <n v="1064630"/>
    <n v="920.90494999999999"/>
    <x v="3"/>
    <x v="0"/>
    <s v="Innanlands"/>
    <m/>
  </r>
  <r>
    <s v="Söludælur"/>
    <s v="Skútustaðir"/>
    <n v="660"/>
    <x v="28"/>
    <s v="Norðurland eystra"/>
    <x v="1"/>
    <x v="0"/>
    <s v="Sala innan svæðis - flj."/>
    <n v="118493"/>
    <n v="88.869749999999996"/>
    <x v="3"/>
    <x v="0"/>
    <s v="Innanlands"/>
    <m/>
  </r>
  <r>
    <s v="Söludælur"/>
    <s v="Skútustaðir"/>
    <n v="660"/>
    <x v="28"/>
    <s v="Norðurland eystra"/>
    <x v="7"/>
    <x v="3"/>
    <s v="Sala innan svæðis - flj."/>
    <n v="133358"/>
    <n v="115.35467"/>
    <x v="3"/>
    <x v="0"/>
    <s v="Innanlands"/>
    <m/>
  </r>
  <r>
    <s v="Akureyri"/>
    <s v="Reykjahlíð"/>
    <n v="660"/>
    <x v="28"/>
    <s v="Norðurland eystra"/>
    <x v="6"/>
    <x v="3"/>
    <s v="Sala utan svæðis - flj."/>
    <n v="81368"/>
    <n v="70.383319999999998"/>
    <x v="4"/>
    <x v="3"/>
    <s v="Innanlands"/>
    <m/>
  </r>
  <r>
    <s v="Akureyri"/>
    <s v="Reykjahlíð"/>
    <n v="660"/>
    <x v="28"/>
    <s v="Norðurland eystra"/>
    <x v="1"/>
    <x v="0"/>
    <s v="Sala utan svæðis - flj."/>
    <n v="5000"/>
    <n v="3.75"/>
    <x v="5"/>
    <x v="0"/>
    <s v="Innanlands"/>
    <m/>
  </r>
  <r>
    <s v="Akureyri"/>
    <s v="Reykjahlíð"/>
    <n v="660"/>
    <x v="28"/>
    <s v="Norðurland eystra"/>
    <x v="7"/>
    <x v="3"/>
    <s v="Sala utan svæðis - flj."/>
    <n v="6002"/>
    <n v="5.1917299999999997"/>
    <x v="5"/>
    <x v="0"/>
    <s v="Innanlands"/>
    <m/>
  </r>
  <r>
    <s v="Akureyri"/>
    <s v="Skútustaðir"/>
    <n v="660"/>
    <x v="28"/>
    <s v="Norðurland eystra"/>
    <x v="6"/>
    <x v="3"/>
    <s v="Sala utan svæðis - flj."/>
    <n v="1140"/>
    <n v="0.98609999999999998"/>
    <x v="4"/>
    <x v="3"/>
    <s v="Innanlands"/>
    <m/>
  </r>
  <r>
    <s v="Húsavík"/>
    <s v="Reykjahlíð"/>
    <n v="660"/>
    <x v="28"/>
    <s v="Norðurland eystra"/>
    <x v="6"/>
    <x v="3"/>
    <s v="Sala utan svæðis - flj."/>
    <n v="35349"/>
    <n v="30.576884999999997"/>
    <x v="4"/>
    <x v="3"/>
    <s v="Innanlands"/>
    <m/>
  </r>
  <r>
    <s v="Húsavík"/>
    <s v="Skútustaðir"/>
    <n v="660"/>
    <x v="28"/>
    <s v="Norðurland eystra"/>
    <x v="6"/>
    <x v="3"/>
    <s v="Sala utan svæðis - flj."/>
    <n v="12288"/>
    <n v="10.629119999999999"/>
    <x v="4"/>
    <x v="3"/>
    <s v="Innanlands"/>
    <m/>
  </r>
  <r>
    <s v="Söludælur"/>
    <s v="Reykjahlíð"/>
    <n v="660"/>
    <x v="28"/>
    <s v="Norðurland eystra"/>
    <x v="7"/>
    <x v="3"/>
    <s v="Sala ekki flutningsjöfnuð"/>
    <n v="0"/>
    <n v="0"/>
    <x v="1"/>
    <x v="0"/>
    <s v="Millilanda"/>
    <m/>
  </r>
  <r>
    <s v="Reykjavík"/>
    <s v="Reykjahlíð"/>
    <n v="660"/>
    <x v="28"/>
    <s v="Norðurland eystra"/>
    <x v="6"/>
    <x v="3"/>
    <s v="Sala utan svæðis - flj."/>
    <n v="210046"/>
    <n v="181.68979000000002"/>
    <x v="4"/>
    <x v="3"/>
    <s v="Innanlands"/>
    <m/>
  </r>
  <r>
    <s v="Reykjavík"/>
    <s v="Reykjahlíð"/>
    <n v="660"/>
    <x v="28"/>
    <s v="Norðurland eystra"/>
    <x v="7"/>
    <x v="3"/>
    <s v="Sala utan svæðis - flj."/>
    <n v="14854"/>
    <n v="12.848709999999999"/>
    <x v="5"/>
    <x v="0"/>
    <s v="Innanlands"/>
    <m/>
  </r>
  <r>
    <s v="Reykjavík"/>
    <s v="Skútustaðir"/>
    <n v="660"/>
    <x v="28"/>
    <s v="Norðurland eystra"/>
    <x v="6"/>
    <x v="3"/>
    <s v="Sala utan svæðis - flj."/>
    <n v="10021"/>
    <n v="8.6681649999999983"/>
    <x v="4"/>
    <x v="3"/>
    <s v="Innanlands"/>
    <m/>
  </r>
  <r>
    <s v="Söludælur"/>
    <s v="Reykjahlíð"/>
    <n v="660"/>
    <x v="28"/>
    <s v="Norðurland eystra"/>
    <x v="1"/>
    <x v="0"/>
    <s v="Sala innan svæðis - flj."/>
    <n v="229618"/>
    <n v="172.21350000000001"/>
    <x v="5"/>
    <x v="0"/>
    <s v="Innanlands"/>
    <m/>
  </r>
  <r>
    <s v="Söludælur"/>
    <s v="Reykjahlíð"/>
    <n v="660"/>
    <x v="28"/>
    <s v="Norðurland eystra"/>
    <x v="0"/>
    <x v="0"/>
    <s v="Sala innan svæðis - flj."/>
    <n v="572926"/>
    <n v="429.69450000000001"/>
    <x v="5"/>
    <x v="0"/>
    <s v="Innanlands"/>
    <m/>
  </r>
  <r>
    <s v="Söludælur"/>
    <s v="Reykjahlíð"/>
    <n v="660"/>
    <x v="28"/>
    <s v="Norðurland eystra"/>
    <x v="7"/>
    <x v="3"/>
    <s v="Sala innan svæðis - flj."/>
    <n v="1118696"/>
    <n v="967.67204000000004"/>
    <x v="5"/>
    <x v="0"/>
    <s v="Innanlands"/>
    <m/>
  </r>
  <r>
    <s v="Söludælur"/>
    <s v="Skútustaðir"/>
    <n v="660"/>
    <x v="28"/>
    <s v="Norðurland eystra"/>
    <x v="1"/>
    <x v="0"/>
    <s v="Sala innan svæðis - flj."/>
    <n v="117750"/>
    <n v="88.3125"/>
    <x v="5"/>
    <x v="0"/>
    <s v="Innanlands"/>
    <m/>
  </r>
  <r>
    <s v="Söludælur"/>
    <s v="Skútustaðir"/>
    <n v="660"/>
    <x v="28"/>
    <s v="Norðurland eystra"/>
    <x v="7"/>
    <x v="3"/>
    <s v="Sala innan svæðis - flj."/>
    <n v="142614"/>
    <n v="123.36111"/>
    <x v="5"/>
    <x v="0"/>
    <s v="Innanlands"/>
    <m/>
  </r>
  <r>
    <s v="Akureyri"/>
    <s v="Reykjahlíð"/>
    <n v="660"/>
    <x v="28"/>
    <s v="Norðurland eystra"/>
    <x v="6"/>
    <x v="3"/>
    <s v="Sala utan svæðis - flj."/>
    <n v="27870"/>
    <n v="24.10755"/>
    <x v="6"/>
    <x v="3"/>
    <s v="Innanlands"/>
    <m/>
  </r>
  <r>
    <s v="Akureyri"/>
    <s v="Skútustaðir"/>
    <n v="660"/>
    <x v="28"/>
    <s v="Norðurland eystra"/>
    <x v="6"/>
    <x v="3"/>
    <s v="Sala utan svæðis - flj."/>
    <n v="39"/>
    <n v="3.3735000000000001E-2"/>
    <x v="6"/>
    <x v="3"/>
    <s v="Innanlands"/>
    <m/>
  </r>
  <r>
    <s v="Akureyri"/>
    <s v="Reykjahlíð"/>
    <n v="660"/>
    <x v="28"/>
    <s v="Norðurland eystra"/>
    <x v="7"/>
    <x v="3"/>
    <s v="Sala utan svæðis - flj."/>
    <n v="5287"/>
    <n v="4.5732550000000005"/>
    <x v="7"/>
    <x v="0"/>
    <s v="Innanlands"/>
    <m/>
  </r>
  <r>
    <s v="Húsavík"/>
    <s v="Reykjahlíð"/>
    <n v="660"/>
    <x v="28"/>
    <s v="Norðurland eystra"/>
    <x v="6"/>
    <x v="3"/>
    <s v="Sala utan svæðis - flj."/>
    <n v="56276"/>
    <n v="48.678739999999998"/>
    <x v="6"/>
    <x v="3"/>
    <s v="Innanlands"/>
    <m/>
  </r>
  <r>
    <s v="Húsavík"/>
    <s v="Skútustaðir"/>
    <n v="660"/>
    <x v="28"/>
    <s v="Norðurland eystra"/>
    <x v="6"/>
    <x v="3"/>
    <s v="Sala utan svæðis - flj."/>
    <n v="3513"/>
    <n v="3.038745"/>
    <x v="6"/>
    <x v="3"/>
    <s v="Innanlands"/>
    <m/>
  </r>
  <r>
    <s v="Húsavík"/>
    <s v="Reykjahlíð"/>
    <n v="660"/>
    <x v="28"/>
    <s v="Norðurland eystra"/>
    <x v="7"/>
    <x v="3"/>
    <s v="Sala utan svæðis - flj."/>
    <n v="15981"/>
    <n v="13.823565"/>
    <x v="7"/>
    <x v="0"/>
    <s v="Innanlands"/>
    <m/>
  </r>
  <r>
    <s v="Reykjavík"/>
    <s v="Reykjahlíð"/>
    <n v="660"/>
    <x v="28"/>
    <s v="Norðurland eystra"/>
    <x v="7"/>
    <x v="3"/>
    <s v="Sala utan svæðis - flj."/>
    <n v="29210"/>
    <n v="25.266650000000002"/>
    <x v="7"/>
    <x v="0"/>
    <s v="Innanlands"/>
    <m/>
  </r>
  <r>
    <s v="Reykjavík"/>
    <s v="Reykjahlíð"/>
    <n v="660"/>
    <x v="28"/>
    <s v="Norðurland eystra"/>
    <x v="6"/>
    <x v="3"/>
    <s v="Sala utan svæðis - flj."/>
    <n v="185010"/>
    <n v="160.03364999999999"/>
    <x v="6"/>
    <x v="3"/>
    <s v="Innanlands"/>
    <m/>
  </r>
  <r>
    <s v="Reykjavík"/>
    <s v="Skútustaðir"/>
    <n v="660"/>
    <x v="28"/>
    <s v="Norðurland eystra"/>
    <x v="6"/>
    <x v="3"/>
    <s v="Sala utan svæðis - flj."/>
    <n v="11231"/>
    <n v="9.7148149999999998"/>
    <x v="6"/>
    <x v="3"/>
    <s v="Innanlands"/>
    <m/>
  </r>
  <r>
    <s v="Söludælur"/>
    <s v="Reykjahlíð"/>
    <n v="660"/>
    <x v="28"/>
    <s v="Norðurland eystra"/>
    <x v="1"/>
    <x v="0"/>
    <s v="Sala innan svæðis - flj."/>
    <n v="833314"/>
    <n v="624.9855"/>
    <x v="7"/>
    <x v="0"/>
    <s v="Innanlands"/>
    <m/>
  </r>
  <r>
    <s v="Söludælur"/>
    <s v="Reykjahlíð"/>
    <n v="660"/>
    <x v="28"/>
    <s v="Norðurland eystra"/>
    <x v="7"/>
    <x v="3"/>
    <s v="Sala innan svæðis - flj."/>
    <n v="1060234"/>
    <n v="917.10241000000008"/>
    <x v="7"/>
    <x v="0"/>
    <s v="Innanlands"/>
    <m/>
  </r>
  <r>
    <s v="Söludælur"/>
    <s v="Skútustaðir"/>
    <n v="660"/>
    <x v="28"/>
    <s v="Norðurland eystra"/>
    <x v="1"/>
    <x v="0"/>
    <s v="Sala innan svæðis - flj."/>
    <n v="144084"/>
    <n v="108.063"/>
    <x v="7"/>
    <x v="0"/>
    <s v="Innanlands"/>
    <m/>
  </r>
  <r>
    <s v="Söludælur"/>
    <s v="Skútustaðir"/>
    <n v="660"/>
    <x v="28"/>
    <s v="Norðurland eystra"/>
    <x v="7"/>
    <x v="3"/>
    <s v="Sala innan svæðis - flj."/>
    <n v="167765"/>
    <n v="145.116725"/>
    <x v="7"/>
    <x v="0"/>
    <s v="Innanlands"/>
    <m/>
  </r>
  <r>
    <s v="Akureyri"/>
    <s v="Reykjahlíð"/>
    <n v="660"/>
    <x v="28"/>
    <s v="Norðurland eystra"/>
    <x v="7"/>
    <x v="3"/>
    <s v="Sala utan svæðis - flj."/>
    <n v="9096"/>
    <n v="7.8680399999999997"/>
    <x v="9"/>
    <x v="0"/>
    <s v="Innanlands"/>
    <m/>
  </r>
  <r>
    <s v="Akureyri"/>
    <s v="Reykjahlíð"/>
    <n v="660"/>
    <x v="28"/>
    <s v="Norðurland eystra"/>
    <x v="6"/>
    <x v="3"/>
    <s v="Sala utan svæðis - flj."/>
    <n v="35558"/>
    <n v="30.757669999999997"/>
    <x v="8"/>
    <x v="3"/>
    <s v="Innanlands"/>
    <m/>
  </r>
  <r>
    <s v="Akureyri"/>
    <s v="Skútustaðir"/>
    <n v="660"/>
    <x v="28"/>
    <s v="Norðurland eystra"/>
    <x v="6"/>
    <x v="3"/>
    <s v="Sala utan svæðis - flj."/>
    <n v="289"/>
    <n v="0.24998499999999998"/>
    <x v="8"/>
    <x v="3"/>
    <s v="Innanlands"/>
    <m/>
  </r>
  <r>
    <s v="Húsavík"/>
    <s v="Reykjahlíð"/>
    <n v="660"/>
    <x v="28"/>
    <s v="Norðurland eystra"/>
    <x v="7"/>
    <x v="3"/>
    <s v="Sala utan svæðis - flj."/>
    <n v="17030"/>
    <n v="14.73095"/>
    <x v="9"/>
    <x v="0"/>
    <s v="Innanlands"/>
    <m/>
  </r>
  <r>
    <s v="Húsavík"/>
    <s v="Reykjahlíð"/>
    <n v="660"/>
    <x v="28"/>
    <s v="Norðurland eystra"/>
    <x v="6"/>
    <x v="3"/>
    <s v="Sala utan svæðis - flj."/>
    <n v="63174"/>
    <n v="54.645510000000002"/>
    <x v="8"/>
    <x v="3"/>
    <s v="Innanlands"/>
    <m/>
  </r>
  <r>
    <s v="Húsavík"/>
    <s v="Skútustaðir"/>
    <n v="660"/>
    <x v="28"/>
    <s v="Norðurland eystra"/>
    <x v="6"/>
    <x v="3"/>
    <s v="Sala utan svæðis - flj."/>
    <n v="9959"/>
    <n v="8.6145350000000001"/>
    <x v="8"/>
    <x v="3"/>
    <s v="Innanlands"/>
    <m/>
  </r>
  <r>
    <s v="Reykjavík"/>
    <s v="Reykjahlíð"/>
    <n v="660"/>
    <x v="28"/>
    <s v="Norðurland eystra"/>
    <x v="7"/>
    <x v="3"/>
    <s v="Sala utan svæðis - flj."/>
    <n v="18506"/>
    <n v="16.00769"/>
    <x v="9"/>
    <x v="0"/>
    <s v="Innanlands"/>
    <m/>
  </r>
  <r>
    <s v="Reykjavík"/>
    <s v="Reykjahlíð"/>
    <n v="660"/>
    <x v="28"/>
    <s v="Norðurland eystra"/>
    <x v="6"/>
    <x v="3"/>
    <s v="Sala utan svæðis - flj."/>
    <n v="198355"/>
    <n v="171.57707500000001"/>
    <x v="8"/>
    <x v="3"/>
    <s v="Innanlands"/>
    <m/>
  </r>
  <r>
    <s v="Reykjavík"/>
    <s v="Skútustaðir"/>
    <n v="660"/>
    <x v="28"/>
    <s v="Norðurland eystra"/>
    <x v="6"/>
    <x v="3"/>
    <s v="Sala utan svæðis - flj."/>
    <n v="10714"/>
    <n v="9.2676100000000012"/>
    <x v="8"/>
    <x v="3"/>
    <s v="Innanlands"/>
    <m/>
  </r>
  <r>
    <s v="Söludælur"/>
    <s v="Reykjahlíð"/>
    <n v="660"/>
    <x v="28"/>
    <s v="Norðurland eystra"/>
    <x v="1"/>
    <x v="0"/>
    <s v="Sala innan svæðis - flj."/>
    <n v="816153"/>
    <n v="612.11474999999996"/>
    <x v="9"/>
    <x v="0"/>
    <s v="Innanlands"/>
    <m/>
  </r>
  <r>
    <s v="Söludælur"/>
    <s v="Reykjahlíð"/>
    <n v="660"/>
    <x v="28"/>
    <s v="Norðurland eystra"/>
    <x v="7"/>
    <x v="3"/>
    <s v="Sala innan svæðis - flj."/>
    <n v="907841"/>
    <n v="785.282465"/>
    <x v="9"/>
    <x v="0"/>
    <s v="Innanlands"/>
    <m/>
  </r>
  <r>
    <s v="Söludælur"/>
    <s v="Skútustaðir"/>
    <n v="660"/>
    <x v="28"/>
    <s v="Norðurland eystra"/>
    <x v="1"/>
    <x v="0"/>
    <s v="Sala innan svæðis - flj."/>
    <n v="165419"/>
    <n v="124.06425"/>
    <x v="9"/>
    <x v="0"/>
    <s v="Innanlands"/>
    <m/>
  </r>
  <r>
    <s v="Söludælur"/>
    <s v="Skútustaðir"/>
    <n v="660"/>
    <x v="28"/>
    <s v="Norðurland eystra"/>
    <x v="7"/>
    <x v="3"/>
    <s v="Sala innan svæðis - flj."/>
    <n v="213614"/>
    <n v="184.77610999999999"/>
    <x v="9"/>
    <x v="0"/>
    <s v="Innanlands"/>
    <m/>
  </r>
  <r>
    <s v="Akureyri"/>
    <s v="Reykjahlíð"/>
    <n v="660"/>
    <x v="28"/>
    <s v="Norðurland eystra"/>
    <x v="6"/>
    <x v="3"/>
    <s v="Sala utan svæðis - flj."/>
    <n v="144020"/>
    <n v="124.57730000000001"/>
    <x v="10"/>
    <x v="3"/>
    <s v="Innanlands"/>
    <m/>
  </r>
  <r>
    <s v="Akureyri"/>
    <s v="Skútustaðir"/>
    <n v="660"/>
    <x v="28"/>
    <s v="Norðurland eystra"/>
    <x v="6"/>
    <x v="3"/>
    <s v="Sala utan svæðis - flj."/>
    <n v="1291"/>
    <n v="1.1167149999999999"/>
    <x v="10"/>
    <x v="3"/>
    <s v="Innanlands"/>
    <m/>
  </r>
  <r>
    <s v="Akureyri"/>
    <s v="Reykjahlíð"/>
    <n v="660"/>
    <x v="28"/>
    <s v="Norðurland eystra"/>
    <x v="7"/>
    <x v="3"/>
    <s v="Sala utan svæðis - flj."/>
    <n v="2859"/>
    <n v="2.4730349999999999"/>
    <x v="10"/>
    <x v="0"/>
    <s v="Innanlands"/>
    <m/>
  </r>
  <r>
    <s v="Húsavík"/>
    <s v="Reykjahlíð"/>
    <n v="660"/>
    <x v="28"/>
    <s v="Norðurland eystra"/>
    <x v="6"/>
    <x v="3"/>
    <s v="Sala utan svæðis - flj."/>
    <n v="67367"/>
    <n v="58.272455000000001"/>
    <x v="10"/>
    <x v="3"/>
    <s v="Innanlands"/>
    <m/>
  </r>
  <r>
    <s v="Húsavík"/>
    <s v="Skútustaðir"/>
    <n v="660"/>
    <x v="28"/>
    <s v="Norðurland eystra"/>
    <x v="6"/>
    <x v="3"/>
    <s v="Sala utan svæðis - flj."/>
    <n v="4052"/>
    <n v="3.5049800000000002"/>
    <x v="10"/>
    <x v="3"/>
    <s v="Innanlands"/>
    <m/>
  </r>
  <r>
    <s v="Húsavík"/>
    <s v="Reykjahlíð"/>
    <n v="660"/>
    <x v="28"/>
    <s v="Norðurland eystra"/>
    <x v="7"/>
    <x v="3"/>
    <s v="Sala utan svæðis - flj."/>
    <n v="19017"/>
    <n v="16.449704999999998"/>
    <x v="10"/>
    <x v="0"/>
    <s v="Innanlands"/>
    <m/>
  </r>
  <r>
    <s v="Reykjavík"/>
    <s v="Reykjahlíð"/>
    <n v="660"/>
    <x v="28"/>
    <s v="Norðurland eystra"/>
    <x v="6"/>
    <x v="3"/>
    <s v="Sala utan svæðis - flj."/>
    <n v="155886"/>
    <n v="134.84138999999999"/>
    <x v="10"/>
    <x v="3"/>
    <s v="Innanlands"/>
    <m/>
  </r>
  <r>
    <s v="Reykjavík"/>
    <s v="Skútustaðir"/>
    <n v="660"/>
    <x v="28"/>
    <s v="Norðurland eystra"/>
    <x v="6"/>
    <x v="3"/>
    <s v="Sala utan svæðis - flj."/>
    <n v="5308"/>
    <n v="4.5914200000000003"/>
    <x v="10"/>
    <x v="3"/>
    <s v="Innanlands"/>
    <m/>
  </r>
  <r>
    <s v="Reykjavík"/>
    <s v="Reykjahlíð"/>
    <n v="660"/>
    <x v="28"/>
    <s v="Norðurland eystra"/>
    <x v="7"/>
    <x v="3"/>
    <s v="Sala utan svæðis - flj."/>
    <n v="22425"/>
    <n v="19.397625000000001"/>
    <x v="10"/>
    <x v="0"/>
    <s v="Innanlands"/>
    <m/>
  </r>
  <r>
    <s v="Akureyri"/>
    <s v="Reykjahlíð"/>
    <n v="660"/>
    <x v="28"/>
    <s v="Norðurland eystra"/>
    <x v="6"/>
    <x v="3"/>
    <s v="Sala utan svæðis - flj."/>
    <n v="759942"/>
    <n v="657.34983"/>
    <x v="9"/>
    <x v="3"/>
    <s v="Innanlands"/>
    <m/>
  </r>
  <r>
    <s v="Söludælur"/>
    <s v="Reykjahlíð"/>
    <n v="660"/>
    <x v="28"/>
    <s v="Norðurland eystra"/>
    <x v="1"/>
    <x v="0"/>
    <s v="Sala innan svæðis - flj."/>
    <n v="680524"/>
    <n v="510.39299999999997"/>
    <x v="10"/>
    <x v="0"/>
    <s v="Innanlands"/>
    <m/>
  </r>
  <r>
    <s v="Söludælur"/>
    <s v="Reykjahlíð"/>
    <n v="660"/>
    <x v="28"/>
    <s v="Norðurland eystra"/>
    <x v="7"/>
    <x v="3"/>
    <s v="Sala innan svæðis - flj."/>
    <n v="766933"/>
    <n v="663.39704500000005"/>
    <x v="10"/>
    <x v="0"/>
    <s v="Innanlands"/>
    <m/>
  </r>
  <r>
    <s v="Söludælur"/>
    <s v="Skútustaðir"/>
    <n v="660"/>
    <x v="28"/>
    <s v="Norðurland eystra"/>
    <x v="1"/>
    <x v="0"/>
    <s v="Sala innan svæðis - flj."/>
    <n v="120118"/>
    <n v="90.088499999999996"/>
    <x v="10"/>
    <x v="0"/>
    <s v="Innanlands"/>
    <m/>
  </r>
  <r>
    <s v="Söludælur"/>
    <s v="Skútustaðir"/>
    <n v="660"/>
    <x v="28"/>
    <s v="Norðurland eystra"/>
    <x v="7"/>
    <x v="3"/>
    <s v="Sala innan svæðis - flj."/>
    <n v="127367"/>
    <n v="110.172455"/>
    <x v="10"/>
    <x v="0"/>
    <s v="Innanlands"/>
    <m/>
  </r>
  <r>
    <s v="Eskifjörður"/>
    <s v="Reykjahlíð"/>
    <n v="660"/>
    <x v="28"/>
    <s v="Norðurland eystra"/>
    <x v="6"/>
    <x v="3"/>
    <s v="Sala utan svæðis - flj."/>
    <n v="9931"/>
    <n v="8.5903150000000004"/>
    <x v="9"/>
    <x v="3"/>
    <s v="Innanlands"/>
    <m/>
  </r>
  <r>
    <s v="Húsavík"/>
    <s v="Reykjahlíð"/>
    <n v="660"/>
    <x v="28"/>
    <s v="Norðurland eystra"/>
    <x v="6"/>
    <x v="3"/>
    <s v="Sala utan svæðis - flj."/>
    <n v="37262"/>
    <n v="32.231630000000003"/>
    <x v="9"/>
    <x v="3"/>
    <s v="Innanlands"/>
    <m/>
  </r>
  <r>
    <s v="Húsavík"/>
    <s v="Skútustaðir"/>
    <n v="660"/>
    <x v="28"/>
    <s v="Norðurland eystra"/>
    <x v="6"/>
    <x v="3"/>
    <s v="Sala utan svæðis - flj."/>
    <n v="3214"/>
    <n v="2.7801100000000001"/>
    <x v="9"/>
    <x v="3"/>
    <s v="Innanlands"/>
    <m/>
  </r>
  <r>
    <s v="Akureyri"/>
    <s v="Reykjahlíð"/>
    <n v="660"/>
    <x v="28"/>
    <s v="Norðurland eystra"/>
    <x v="7"/>
    <x v="3"/>
    <s v="Sala utan svæðis - flj."/>
    <n v="2142"/>
    <n v="1.85283"/>
    <x v="8"/>
    <x v="0"/>
    <s v="Innanlands"/>
    <m/>
  </r>
  <r>
    <s v="Húsavík"/>
    <s v="Reykjahlíð"/>
    <n v="660"/>
    <x v="28"/>
    <s v="Norðurland eystra"/>
    <x v="7"/>
    <x v="3"/>
    <s v="Sala utan svæðis - flj."/>
    <n v="18627"/>
    <n v="16.112355000000001"/>
    <x v="8"/>
    <x v="0"/>
    <s v="Innanlands"/>
    <m/>
  </r>
  <r>
    <s v="Reykjavík"/>
    <s v="Reykjahlíð"/>
    <n v="660"/>
    <x v="28"/>
    <s v="Norðurland eystra"/>
    <x v="6"/>
    <x v="3"/>
    <s v="Sala utan svæðis - flj."/>
    <n v="240326"/>
    <n v="207.88199"/>
    <x v="9"/>
    <x v="3"/>
    <s v="Innanlands"/>
    <m/>
  </r>
  <r>
    <s v="Reykjavík"/>
    <s v="Skútustaðir"/>
    <n v="660"/>
    <x v="28"/>
    <s v="Norðurland eystra"/>
    <x v="6"/>
    <x v="3"/>
    <s v="Sala utan svæðis - flj."/>
    <n v="3289"/>
    <n v="2.8449850000000003"/>
    <x v="9"/>
    <x v="3"/>
    <s v="Innanlands"/>
    <m/>
  </r>
  <r>
    <s v="Reykjavík"/>
    <s v="Reykjahlíð"/>
    <n v="660"/>
    <x v="28"/>
    <s v="Norðurland eystra"/>
    <x v="7"/>
    <x v="3"/>
    <s v="Sala utan svæðis - flj."/>
    <n v="17612"/>
    <n v="15.23438"/>
    <x v="8"/>
    <x v="0"/>
    <s v="Innanlands"/>
    <m/>
  </r>
  <r>
    <s v="Reykjavík"/>
    <s v="Skútustaðir"/>
    <n v="660"/>
    <x v="28"/>
    <s v="Norðurland eystra"/>
    <x v="7"/>
    <x v="3"/>
    <s v="Sala utan svæðis - flj."/>
    <n v="1833"/>
    <n v="1.585545"/>
    <x v="8"/>
    <x v="0"/>
    <s v="Innanlands"/>
    <m/>
  </r>
  <r>
    <s v="Akureyri"/>
    <s v="Reykjahlíð"/>
    <n v="660"/>
    <x v="28"/>
    <s v="Norðurland eystra"/>
    <x v="6"/>
    <x v="3"/>
    <s v="Sala utan svæðis - flj."/>
    <n v="790034"/>
    <n v="683.37941000000001"/>
    <x v="7"/>
    <x v="3"/>
    <s v="Innanlands"/>
    <m/>
  </r>
  <r>
    <s v="Söludælur"/>
    <s v="Reykjahlíð"/>
    <n v="660"/>
    <x v="28"/>
    <s v="Norðurland eystra"/>
    <x v="1"/>
    <x v="0"/>
    <s v="Sala innan svæðis - flj."/>
    <n v="588823"/>
    <n v="441.61725000000001"/>
    <x v="8"/>
    <x v="0"/>
    <s v="Innanlands"/>
    <m/>
  </r>
  <r>
    <s v="Söludælur"/>
    <s v="Reykjahlíð"/>
    <n v="660"/>
    <x v="28"/>
    <s v="Norðurland eystra"/>
    <x v="7"/>
    <x v="3"/>
    <s v="Sala innan svæðis - flj."/>
    <n v="655829"/>
    <n v="567.29208499999993"/>
    <x v="8"/>
    <x v="0"/>
    <s v="Innanlands"/>
    <m/>
  </r>
  <r>
    <s v="Eskifjörður"/>
    <s v="Reykjahlíð"/>
    <n v="660"/>
    <x v="28"/>
    <s v="Norðurland eystra"/>
    <x v="6"/>
    <x v="3"/>
    <s v="Sala utan svæðis - flj."/>
    <n v="19463"/>
    <n v="16.835494999999998"/>
    <x v="7"/>
    <x v="3"/>
    <s v="Innanlands"/>
    <m/>
  </r>
  <r>
    <s v="Söludælur"/>
    <s v="Skútustaðir"/>
    <n v="660"/>
    <x v="28"/>
    <s v="Norðurland eystra"/>
    <x v="1"/>
    <x v="0"/>
    <s v="Sala innan svæðis - flj."/>
    <n v="110674"/>
    <n v="83.005499999999998"/>
    <x v="8"/>
    <x v="0"/>
    <s v="Innanlands"/>
    <m/>
  </r>
  <r>
    <s v="Söludælur"/>
    <s v="Skútustaðir"/>
    <n v="660"/>
    <x v="28"/>
    <s v="Norðurland eystra"/>
    <x v="7"/>
    <x v="3"/>
    <s v="Sala innan svæðis - flj."/>
    <n v="106033"/>
    <n v="91.718544999999992"/>
    <x v="8"/>
    <x v="0"/>
    <s v="Innanlands"/>
    <m/>
  </r>
  <r>
    <s v="Húsavík"/>
    <s v="Reykjahlíð"/>
    <n v="660"/>
    <x v="28"/>
    <s v="Norðurland eystra"/>
    <x v="6"/>
    <x v="3"/>
    <s v="Sala utan svæðis - flj."/>
    <n v="55619"/>
    <n v="48.110434999999995"/>
    <x v="7"/>
    <x v="3"/>
    <s v="Innanlands"/>
    <m/>
  </r>
  <r>
    <s v="Húsavík"/>
    <s v="Skútustaðir"/>
    <n v="660"/>
    <x v="28"/>
    <s v="Norðurland eystra"/>
    <x v="6"/>
    <x v="3"/>
    <s v="Sala utan svæðis - flj."/>
    <n v="400"/>
    <n v="0.34599999999999997"/>
    <x v="7"/>
    <x v="3"/>
    <s v="Innanlands"/>
    <m/>
  </r>
  <r>
    <s v="Akureyri"/>
    <s v="Reykjahlíð"/>
    <n v="660"/>
    <x v="28"/>
    <s v="Norðurland eystra"/>
    <x v="7"/>
    <x v="3"/>
    <s v="Sala utan svæðis - flj."/>
    <n v="10664"/>
    <n v="9.2243600000000008"/>
    <x v="6"/>
    <x v="0"/>
    <s v="Innanlands"/>
    <m/>
  </r>
  <r>
    <s v="Húsavík"/>
    <s v="Reykjahlíð"/>
    <n v="660"/>
    <x v="28"/>
    <s v="Norðurland eystra"/>
    <x v="7"/>
    <x v="3"/>
    <s v="Sala utan svæðis - flj."/>
    <n v="39575"/>
    <n v="34.232374999999998"/>
    <x v="6"/>
    <x v="0"/>
    <s v="Innanlands"/>
    <m/>
  </r>
  <r>
    <s v="Húsavík"/>
    <s v="Skútustaðir"/>
    <n v="660"/>
    <x v="28"/>
    <s v="Norðurland eystra"/>
    <x v="7"/>
    <x v="3"/>
    <s v="Sala utan svæðis - flj."/>
    <n v="1938"/>
    <n v="1.6763699999999999"/>
    <x v="6"/>
    <x v="0"/>
    <s v="Innanlands"/>
    <m/>
  </r>
  <r>
    <s v="Reykjavík"/>
    <s v="Reykjahlíð"/>
    <n v="660"/>
    <x v="28"/>
    <s v="Norðurland eystra"/>
    <x v="6"/>
    <x v="3"/>
    <s v="Sala utan svæðis - flj."/>
    <n v="244678"/>
    <n v="211.64646999999999"/>
    <x v="7"/>
    <x v="3"/>
    <s v="Innanlands"/>
    <m/>
  </r>
  <r>
    <s v="Reykjavík"/>
    <s v="Skútustaðir"/>
    <n v="660"/>
    <x v="28"/>
    <s v="Norðurland eystra"/>
    <x v="6"/>
    <x v="3"/>
    <s v="Sala utan svæðis - flj."/>
    <n v="6034"/>
    <n v="5.2194099999999999"/>
    <x v="7"/>
    <x v="3"/>
    <s v="Innanlands"/>
    <m/>
  </r>
  <r>
    <s v="Reykjavík"/>
    <s v="Reykjahlíð"/>
    <n v="660"/>
    <x v="28"/>
    <s v="Norðurland eystra"/>
    <x v="7"/>
    <x v="3"/>
    <s v="Sala innan svæðis - flj."/>
    <n v="51090"/>
    <n v="44.19285"/>
    <x v="6"/>
    <x v="0"/>
    <s v="Innanlands"/>
    <m/>
  </r>
  <r>
    <s v="Reykjavík"/>
    <s v="Reykjahlíð"/>
    <n v="660"/>
    <x v="28"/>
    <s v="Norðurland eystra"/>
    <x v="7"/>
    <x v="3"/>
    <s v="Sala utan svæðis - flj."/>
    <n v="17809"/>
    <n v="15.404785"/>
    <x v="6"/>
    <x v="0"/>
    <s v="Innanlands"/>
    <m/>
  </r>
  <r>
    <s v="Reykjavík"/>
    <s v="Skútustaðir"/>
    <n v="660"/>
    <x v="28"/>
    <s v="Norðurland eystra"/>
    <x v="7"/>
    <x v="3"/>
    <s v="Sala utan svæðis - flj."/>
    <n v="10886"/>
    <n v="9.4163899999999998"/>
    <x v="6"/>
    <x v="0"/>
    <s v="Innanlands"/>
    <m/>
  </r>
  <r>
    <s v="Akureyri"/>
    <s v="Reykjahlíð"/>
    <n v="660"/>
    <x v="28"/>
    <s v="Norðurland eystra"/>
    <x v="6"/>
    <x v="3"/>
    <s v="Sala utan svæðis - flj."/>
    <n v="22389"/>
    <n v="19.366485000000001"/>
    <x v="5"/>
    <x v="3"/>
    <s v="Innanlands"/>
    <m/>
  </r>
  <r>
    <s v="Húsavík"/>
    <s v="Reykjahlíð"/>
    <n v="660"/>
    <x v="28"/>
    <s v="Norðurland eystra"/>
    <x v="6"/>
    <x v="3"/>
    <s v="Sala utan svæðis - flj."/>
    <n v="42900"/>
    <n v="37.108499999999999"/>
    <x v="5"/>
    <x v="3"/>
    <s v="Innanlands"/>
    <m/>
  </r>
  <r>
    <s v="Húsavík"/>
    <s v="Skútustaðir"/>
    <n v="660"/>
    <x v="28"/>
    <s v="Norðurland eystra"/>
    <x v="6"/>
    <x v="3"/>
    <s v="Sala utan svæðis - flj."/>
    <n v="1500"/>
    <n v="1.2975000000000001"/>
    <x v="5"/>
    <x v="3"/>
    <s v="Innanlands"/>
    <m/>
  </r>
  <r>
    <s v="Söludælur"/>
    <s v="Reykjahlíð"/>
    <n v="660"/>
    <x v="28"/>
    <s v="Norðurland eystra"/>
    <x v="1"/>
    <x v="0"/>
    <s v="Sala innan svæðis - flj."/>
    <n v="543424"/>
    <n v="407.56799999999998"/>
    <x v="6"/>
    <x v="0"/>
    <s v="Innanlands"/>
    <m/>
  </r>
  <r>
    <s v="Söludælur"/>
    <s v="Reykjahlíð"/>
    <n v="660"/>
    <x v="28"/>
    <s v="Norðurland eystra"/>
    <x v="7"/>
    <x v="3"/>
    <s v="Sala innan svæðis - flj."/>
    <n v="495639"/>
    <n v="428.727735"/>
    <x v="6"/>
    <x v="0"/>
    <s v="Innanlands"/>
    <m/>
  </r>
  <r>
    <s v="Söludælur"/>
    <s v="Skútustaðir"/>
    <n v="660"/>
    <x v="28"/>
    <s v="Norðurland eystra"/>
    <x v="1"/>
    <x v="0"/>
    <s v="Sala innan svæðis - flj."/>
    <n v="97040"/>
    <n v="72.78"/>
    <x v="6"/>
    <x v="0"/>
    <s v="Innanlands"/>
    <m/>
  </r>
  <r>
    <s v="Söludælur"/>
    <s v="Skútustaðir"/>
    <n v="660"/>
    <x v="28"/>
    <s v="Norðurland eystra"/>
    <x v="7"/>
    <x v="3"/>
    <s v="Sala innan svæðis - flj."/>
    <n v="90773"/>
    <n v="78.518645000000006"/>
    <x v="6"/>
    <x v="0"/>
    <s v="Innanlands"/>
    <m/>
  </r>
  <r>
    <s v="Akureyri"/>
    <s v="Reykjahlíð"/>
    <n v="660"/>
    <x v="28"/>
    <s v="Norðurland eystra"/>
    <x v="7"/>
    <x v="3"/>
    <s v="Sala utan svæðis - flj."/>
    <n v="6610"/>
    <n v="5.7176499999999999"/>
    <x v="4"/>
    <x v="0"/>
    <s v="Innanlands"/>
    <m/>
  </r>
  <r>
    <s v="Húsavík"/>
    <s v="Reykjahlíð"/>
    <n v="660"/>
    <x v="28"/>
    <s v="Norðurland eystra"/>
    <x v="7"/>
    <x v="3"/>
    <s v="Sala utan svæðis - flj."/>
    <n v="41908"/>
    <n v="36.250419999999998"/>
    <x v="4"/>
    <x v="0"/>
    <s v="Innanlands"/>
    <m/>
  </r>
  <r>
    <s v="Húsavík"/>
    <s v="Skútustaðir"/>
    <n v="660"/>
    <x v="28"/>
    <s v="Norðurland eystra"/>
    <x v="7"/>
    <x v="3"/>
    <s v="Sala utan svæðis - flj."/>
    <n v="5202"/>
    <n v="4.4997299999999996"/>
    <x v="4"/>
    <x v="0"/>
    <s v="Innanlands"/>
    <m/>
  </r>
  <r>
    <s v="Reykjavík"/>
    <s v="Reykjahlíð"/>
    <n v="660"/>
    <x v="28"/>
    <s v="Norðurland eystra"/>
    <x v="6"/>
    <x v="3"/>
    <s v="Sala utan svæðis - flj."/>
    <n v="182260"/>
    <n v="157.6549"/>
    <x v="5"/>
    <x v="3"/>
    <s v="Innanlands"/>
    <m/>
  </r>
  <r>
    <s v="Reykjavík"/>
    <s v="Skútustaðir"/>
    <n v="660"/>
    <x v="28"/>
    <s v="Norðurland eystra"/>
    <x v="6"/>
    <x v="3"/>
    <s v="Sala utan svæðis - flj."/>
    <n v="1719"/>
    <n v="1.4869349999999999"/>
    <x v="5"/>
    <x v="3"/>
    <s v="Innanlands"/>
    <m/>
  </r>
  <r>
    <s v="Reykjavík"/>
    <s v="Reykjahlíð"/>
    <n v="660"/>
    <x v="28"/>
    <s v="Norðurland eystra"/>
    <x v="1"/>
    <x v="0"/>
    <s v="Sala utan svæðis - flj."/>
    <n v="999"/>
    <n v="0.74924999999999997"/>
    <x v="4"/>
    <x v="0"/>
    <s v="Innanlands"/>
    <m/>
  </r>
  <r>
    <s v="Reykjavík"/>
    <s v="Reykjahlíð"/>
    <n v="660"/>
    <x v="28"/>
    <s v="Norðurland eystra"/>
    <x v="7"/>
    <x v="3"/>
    <s v="Sala utan svæðis - flj."/>
    <n v="17764"/>
    <n v="15.365860000000001"/>
    <x v="4"/>
    <x v="0"/>
    <s v="Innanlands"/>
    <m/>
  </r>
  <r>
    <s v="Reykjavík"/>
    <s v="Skútustaðir"/>
    <n v="660"/>
    <x v="28"/>
    <s v="Norðurland eystra"/>
    <x v="7"/>
    <x v="3"/>
    <s v="Sala utan svæðis - flj."/>
    <n v="8127"/>
    <n v="7.0298549999999995"/>
    <x v="4"/>
    <x v="0"/>
    <s v="Innanlands"/>
    <m/>
  </r>
  <r>
    <s v="Söludælur"/>
    <s v="Reykjahlíð"/>
    <n v="660"/>
    <x v="28"/>
    <s v="Norðurland eystra"/>
    <x v="6"/>
    <x v="3"/>
    <s v="Sala innan svæðis - flj."/>
    <n v="2708"/>
    <n v="2.3424200000000002"/>
    <x v="5"/>
    <x v="0"/>
    <s v="Innanlands"/>
    <m/>
  </r>
  <r>
    <s v="Akureyri"/>
    <s v="Reykjahlíð"/>
    <n v="660"/>
    <x v="28"/>
    <s v="Norðurland eystra"/>
    <x v="6"/>
    <x v="3"/>
    <s v="Sala utan svæðis - flj."/>
    <n v="129259"/>
    <n v="111.80903500000001"/>
    <x v="3"/>
    <x v="3"/>
    <s v="Innanlands"/>
    <m/>
  </r>
  <r>
    <s v="Eskifjörður"/>
    <s v="Reykjahlíð"/>
    <n v="660"/>
    <x v="28"/>
    <s v="Norðurland eystra"/>
    <x v="6"/>
    <x v="3"/>
    <s v="Sala utan svæðis - flj."/>
    <n v="8878"/>
    <n v="7.6794700000000002"/>
    <x v="3"/>
    <x v="3"/>
    <s v="Innanlands"/>
    <m/>
  </r>
  <r>
    <s v="Söludælur"/>
    <s v="Reykjahlíð"/>
    <n v="660"/>
    <x v="28"/>
    <s v="Norðurland eystra"/>
    <x v="1"/>
    <x v="0"/>
    <s v="Sala innan svæðis - flj."/>
    <n v="524056"/>
    <n v="393.04199999999997"/>
    <x v="4"/>
    <x v="0"/>
    <s v="Innanlands"/>
    <m/>
  </r>
  <r>
    <s v="Söludælur"/>
    <s v="Reykjahlíð"/>
    <n v="660"/>
    <x v="28"/>
    <s v="Norðurland eystra"/>
    <x v="7"/>
    <x v="3"/>
    <s v="Sala innan svæðis - flj."/>
    <n v="496407"/>
    <n v="429.39205499999997"/>
    <x v="4"/>
    <x v="0"/>
    <s v="Innanlands"/>
    <m/>
  </r>
  <r>
    <s v="Söludælur"/>
    <s v="Skútustaðir"/>
    <n v="660"/>
    <x v="28"/>
    <s v="Norðurland eystra"/>
    <x v="1"/>
    <x v="0"/>
    <s v="Sala innan svæðis - flj."/>
    <n v="90893"/>
    <n v="68.169749999999993"/>
    <x v="4"/>
    <x v="0"/>
    <s v="Innanlands"/>
    <m/>
  </r>
  <r>
    <s v="Söludælur"/>
    <s v="Skútustaðir"/>
    <n v="660"/>
    <x v="28"/>
    <s v="Norðurland eystra"/>
    <x v="7"/>
    <x v="3"/>
    <s v="Sala innan svæðis - flj."/>
    <n v="85157"/>
    <n v="73.660804999999996"/>
    <x v="4"/>
    <x v="0"/>
    <s v="Innanlands"/>
    <m/>
  </r>
  <r>
    <s v="Húsavík"/>
    <s v="Reykjahlíð"/>
    <n v="660"/>
    <x v="28"/>
    <s v="Norðurland eystra"/>
    <x v="6"/>
    <x v="3"/>
    <s v="Sala utan svæðis - flj."/>
    <n v="53558"/>
    <n v="46.327669999999998"/>
    <x v="3"/>
    <x v="3"/>
    <s v="Innanlands"/>
    <m/>
  </r>
  <r>
    <s v="Akureyri"/>
    <s v="Reykjahlíð"/>
    <n v="660"/>
    <x v="28"/>
    <s v="Norðurland eystra"/>
    <x v="7"/>
    <x v="3"/>
    <s v="Sala utan svæðis - flj."/>
    <n v="4663"/>
    <n v="4.0334950000000003"/>
    <x v="2"/>
    <x v="0"/>
    <s v="Innanlands"/>
    <m/>
  </r>
  <r>
    <s v="Húsavík"/>
    <s v="Reykjahlíð"/>
    <n v="660"/>
    <x v="28"/>
    <s v="Norðurland eystra"/>
    <x v="7"/>
    <x v="3"/>
    <s v="Sala utan svæðis - flj."/>
    <n v="62814"/>
    <n v="54.334110000000003"/>
    <x v="2"/>
    <x v="0"/>
    <s v="Innanlands"/>
    <m/>
  </r>
  <r>
    <s v="Húsavík"/>
    <s v="Reykjahlíð"/>
    <n v="660"/>
    <x v="28"/>
    <s v="Norðurland eystra"/>
    <x v="10"/>
    <x v="3"/>
    <s v="Sala utan svæðis - flj."/>
    <n v="7488"/>
    <n v="6.4771200000000002"/>
    <x v="2"/>
    <x v="2"/>
    <s v="Innanlands"/>
    <m/>
  </r>
  <r>
    <s v="Húsavík"/>
    <s v="Skútustaðir"/>
    <n v="660"/>
    <x v="28"/>
    <s v="Norðurland eystra"/>
    <x v="7"/>
    <x v="3"/>
    <s v="Sala utan svæðis - flj."/>
    <n v="4105"/>
    <n v="3.5508249999999997"/>
    <x v="2"/>
    <x v="0"/>
    <s v="Innanlands"/>
    <m/>
  </r>
  <r>
    <s v="Reykjavík"/>
    <s v="Reykjahlíð"/>
    <n v="660"/>
    <x v="28"/>
    <s v="Norðurland eystra"/>
    <x v="6"/>
    <x v="3"/>
    <s v="Sala utan svæðis - flj."/>
    <n v="335804"/>
    <n v="290.47046"/>
    <x v="3"/>
    <x v="3"/>
    <s v="Innanlands"/>
    <m/>
  </r>
  <r>
    <s v="Reykjavík"/>
    <s v="Reykjahlíð"/>
    <n v="660"/>
    <x v="28"/>
    <s v="Norðurland eystra"/>
    <x v="1"/>
    <x v="0"/>
    <s v="Sala utan svæðis - flj."/>
    <n v="999"/>
    <n v="0.74924999999999997"/>
    <x v="2"/>
    <x v="0"/>
    <s v="Innanlands"/>
    <m/>
  </r>
  <r>
    <s v="Reykjavík"/>
    <s v="Reykjahlíð"/>
    <n v="660"/>
    <x v="28"/>
    <s v="Norðurland eystra"/>
    <x v="4"/>
    <x v="2"/>
    <s v="Sala utan svæðis - flj."/>
    <n v="632"/>
    <n v="0.51192000000000004"/>
    <x v="2"/>
    <x v="1"/>
    <s v="Innanlands"/>
    <m/>
  </r>
  <r>
    <s v="Reykjavík"/>
    <s v="Reykjahlíð"/>
    <n v="660"/>
    <x v="28"/>
    <s v="Norðurland eystra"/>
    <x v="7"/>
    <x v="3"/>
    <s v="Sala innan svæðis - flj."/>
    <n v="0"/>
    <n v="0"/>
    <x v="2"/>
    <x v="0"/>
    <s v="Innanlands"/>
    <m/>
  </r>
  <r>
    <s v="Reykjavík"/>
    <s v="Reykjahlíð"/>
    <n v="660"/>
    <x v="28"/>
    <s v="Norðurland eystra"/>
    <x v="7"/>
    <x v="3"/>
    <s v="Sala utan svæðis - flj."/>
    <n v="17321"/>
    <n v="14.982664999999999"/>
    <x v="2"/>
    <x v="0"/>
    <s v="Innanlands"/>
    <m/>
  </r>
  <r>
    <s v="Reykjavík"/>
    <s v="Skútustaðir"/>
    <n v="660"/>
    <x v="28"/>
    <s v="Norðurland eystra"/>
    <x v="7"/>
    <x v="3"/>
    <s v="Sala utan svæðis - flj."/>
    <n v="7086"/>
    <n v="6.1293899999999999"/>
    <x v="2"/>
    <x v="0"/>
    <s v="Innanlands"/>
    <m/>
  </r>
  <r>
    <s v="Akureyri"/>
    <s v="Reykjahlíð"/>
    <n v="660"/>
    <x v="28"/>
    <s v="Norðurland eystra"/>
    <x v="6"/>
    <x v="3"/>
    <s v="Sala utan svæðis - flj."/>
    <n v="33184"/>
    <n v="28.704159999999998"/>
    <x v="0"/>
    <x v="3"/>
    <s v="Innanlands"/>
    <m/>
  </r>
  <r>
    <s v="Söludælur"/>
    <s v="Reykjahlíð"/>
    <n v="660"/>
    <x v="28"/>
    <s v="Norðurland eystra"/>
    <x v="1"/>
    <x v="0"/>
    <s v="Sala innan svæðis - flj."/>
    <n v="510030"/>
    <n v="382.52249999999998"/>
    <x v="2"/>
    <x v="0"/>
    <s v="Innanlands"/>
    <m/>
  </r>
  <r>
    <s v="Söludælur"/>
    <s v="Reykjahlíð"/>
    <n v="660"/>
    <x v="28"/>
    <s v="Norðurland eystra"/>
    <x v="7"/>
    <x v="3"/>
    <s v="Sala innan svæðis - flj."/>
    <n v="447932"/>
    <n v="387.46118000000001"/>
    <x v="2"/>
    <x v="0"/>
    <s v="Innanlands"/>
    <m/>
  </r>
  <r>
    <s v="Húsavík"/>
    <s v="Reykjahlíð"/>
    <n v="660"/>
    <x v="28"/>
    <s v="Norðurland eystra"/>
    <x v="6"/>
    <x v="3"/>
    <s v="Sala utan svæðis - flj."/>
    <n v="73728"/>
    <n v="63.774720000000002"/>
    <x v="0"/>
    <x v="3"/>
    <s v="Innanlands"/>
    <m/>
  </r>
  <r>
    <s v="Söludælur"/>
    <s v="Skútustaðir"/>
    <n v="660"/>
    <x v="28"/>
    <s v="Norðurland eystra"/>
    <x v="1"/>
    <x v="0"/>
    <s v="Sala innan svæðis - flj."/>
    <n v="75647"/>
    <n v="56.735250000000001"/>
    <x v="2"/>
    <x v="0"/>
    <s v="Innanlands"/>
    <m/>
  </r>
  <r>
    <s v="Söludælur"/>
    <s v="Skútustaðir"/>
    <n v="660"/>
    <x v="28"/>
    <s v="Norðurland eystra"/>
    <x v="7"/>
    <x v="3"/>
    <s v="Sala innan svæðis - flj."/>
    <n v="71512"/>
    <n v="61.857879999999994"/>
    <x v="2"/>
    <x v="0"/>
    <s v="Innanlands"/>
    <m/>
  </r>
  <r>
    <s v="Akureyri"/>
    <s v="Reykjahlíð"/>
    <n v="660"/>
    <x v="28"/>
    <s v="Norðurland eystra"/>
    <x v="7"/>
    <x v="3"/>
    <s v="Sala utan svæðis - flj."/>
    <n v="12969"/>
    <n v="11.218185"/>
    <x v="1"/>
    <x v="0"/>
    <s v="Innanlands"/>
    <m/>
  </r>
  <r>
    <s v="Húsavík"/>
    <s v="Reykjahlíð"/>
    <n v="660"/>
    <x v="28"/>
    <s v="Norðurland eystra"/>
    <x v="7"/>
    <x v="3"/>
    <s v="Sala utan svæðis - flj."/>
    <n v="245843"/>
    <n v="212.65419500000002"/>
    <x v="1"/>
    <x v="0"/>
    <s v="Innanlands"/>
    <m/>
  </r>
  <r>
    <s v="Húsavík"/>
    <s v="Reykjahlíð"/>
    <n v="660"/>
    <x v="28"/>
    <s v="Norðurland eystra"/>
    <x v="9"/>
    <x v="3"/>
    <s v="Sala utan svæðis - flj."/>
    <n v="15679"/>
    <n v="13.562334999999999"/>
    <x v="1"/>
    <x v="2"/>
    <s v="Innanlands"/>
    <m/>
  </r>
  <r>
    <s v="Húsavík"/>
    <s v="Skútustaðir"/>
    <n v="660"/>
    <x v="28"/>
    <s v="Norðurland eystra"/>
    <x v="7"/>
    <x v="3"/>
    <s v="Sala utan svæðis - flj."/>
    <n v="8052"/>
    <n v="6.9649799999999997"/>
    <x v="1"/>
    <x v="0"/>
    <s v="Innanlands"/>
    <m/>
  </r>
  <r>
    <s v="Reykjavík"/>
    <s v="Reykjahlíð"/>
    <n v="660"/>
    <x v="28"/>
    <s v="Norðurland eystra"/>
    <x v="6"/>
    <x v="3"/>
    <s v="Sala utan svæðis - flj."/>
    <n v="239202"/>
    <n v="206.90973000000002"/>
    <x v="0"/>
    <x v="3"/>
    <s v="Innanlands"/>
    <m/>
  </r>
  <r>
    <s v="Reykjavík"/>
    <s v="Reykjahlíð"/>
    <n v="660"/>
    <x v="28"/>
    <s v="Norðurland eystra"/>
    <x v="1"/>
    <x v="0"/>
    <s v="Sala innan svæðis - flj."/>
    <n v="0"/>
    <n v="0"/>
    <x v="1"/>
    <x v="0"/>
    <s v="Innanlands"/>
    <m/>
  </r>
  <r>
    <s v="Reykjavík"/>
    <s v="Reykjahlíð"/>
    <n v="660"/>
    <x v="28"/>
    <s v="Norðurland eystra"/>
    <x v="1"/>
    <x v="0"/>
    <s v="Sala utan svæðis - flj."/>
    <n v="23896"/>
    <n v="17.922000000000001"/>
    <x v="1"/>
    <x v="0"/>
    <s v="Innanlands"/>
    <m/>
  </r>
  <r>
    <s v="Reykjavík"/>
    <s v="Reykjahlíð"/>
    <n v="660"/>
    <x v="28"/>
    <s v="Norðurland eystra"/>
    <x v="7"/>
    <x v="3"/>
    <s v="Sala utan svæðis - flj."/>
    <n v="239729"/>
    <n v="207.36558499999998"/>
    <x v="1"/>
    <x v="0"/>
    <s v="Innanlands"/>
    <m/>
  </r>
  <r>
    <s v="Söludælur"/>
    <s v="Reykjahlíð"/>
    <n v="660"/>
    <x v="28"/>
    <s v="Norðurland eystra"/>
    <x v="1"/>
    <x v="0"/>
    <s v="Sala innan svæðis - flj."/>
    <n v="461271"/>
    <n v="345.95325000000003"/>
    <x v="1"/>
    <x v="0"/>
    <s v="Innanlands"/>
    <m/>
  </r>
  <r>
    <s v="Söludælur"/>
    <s v="Reykjahlíð"/>
    <n v="660"/>
    <x v="28"/>
    <s v="Norðurland eystra"/>
    <x v="7"/>
    <x v="3"/>
    <s v="Sala innan svæðis - flj."/>
    <n v="222168"/>
    <n v="192.17532"/>
    <x v="1"/>
    <x v="0"/>
    <s v="Innanlands"/>
    <m/>
  </r>
  <r>
    <s v="Söludælur"/>
    <s v="Skútustaðir"/>
    <n v="660"/>
    <x v="28"/>
    <s v="Norðurland eystra"/>
    <x v="1"/>
    <x v="0"/>
    <s v="Sala innan svæðis - flj."/>
    <n v="70435"/>
    <n v="52.826250000000002"/>
    <x v="1"/>
    <x v="0"/>
    <s v="Innanlands"/>
    <m/>
  </r>
  <r>
    <s v="Söludælur"/>
    <s v="Skútustaðir"/>
    <n v="660"/>
    <x v="28"/>
    <s v="Norðurland eystra"/>
    <x v="7"/>
    <x v="3"/>
    <s v="Sala innan svæðis - flj."/>
    <n v="66043"/>
    <n v="57.127195"/>
    <x v="1"/>
    <x v="0"/>
    <s v="Innanlands"/>
    <m/>
  </r>
  <r>
    <s v="Söludælur"/>
    <s v="Kópasker"/>
    <n v="670"/>
    <x v="27"/>
    <s v="Norðurland eystra"/>
    <x v="0"/>
    <x v="0"/>
    <s v="Sala innan svæðis - flj."/>
    <n v="144889"/>
    <n v="108.66674999999999"/>
    <x v="0"/>
    <x v="0"/>
    <s v="Innanlands"/>
    <m/>
  </r>
  <r>
    <s v="Akureyri"/>
    <s v="Ásbyrgi"/>
    <n v="671"/>
    <x v="27"/>
    <s v="Norðurland eystra"/>
    <x v="6"/>
    <x v="3"/>
    <s v="Sala utan svæðis - flj."/>
    <n v="9025"/>
    <n v="7.8066250000000004"/>
    <x v="6"/>
    <x v="3"/>
    <s v="Innanlands"/>
    <m/>
  </r>
  <r>
    <s v="Raufarhöfn"/>
    <s v="Kópasker"/>
    <n v="670"/>
    <x v="27"/>
    <s v="Norðurland eystra"/>
    <x v="7"/>
    <x v="3"/>
    <s v="Sala utan svæðis - flj."/>
    <n v="18997"/>
    <n v="16.432404999999999"/>
    <x v="0"/>
    <x v="0"/>
    <s v="Innanlands"/>
    <m/>
  </r>
  <r>
    <s v="Reykjavík"/>
    <s v="Kópasker"/>
    <n v="670"/>
    <x v="27"/>
    <s v="Norðurland eystra"/>
    <x v="7"/>
    <x v="3"/>
    <s v="Sala utan svæðis - flj."/>
    <n v="66096"/>
    <n v="57.17304"/>
    <x v="0"/>
    <x v="0"/>
    <s v="Innanlands"/>
    <m/>
  </r>
  <r>
    <s v="Húsavík"/>
    <s v="Ásbyrgi"/>
    <n v="671"/>
    <x v="27"/>
    <s v="Norðurland eystra"/>
    <x v="6"/>
    <x v="3"/>
    <s v="Sala utan svæðis - flj."/>
    <n v="13379"/>
    <n v="11.572835"/>
    <x v="6"/>
    <x v="3"/>
    <s v="Innanlands"/>
    <m/>
  </r>
  <r>
    <s v="Söludælur"/>
    <s v="Kópasker"/>
    <n v="670"/>
    <x v="27"/>
    <s v="Norðurland eystra"/>
    <x v="7"/>
    <x v="3"/>
    <s v="Sala innan svæðis - flj."/>
    <n v="295889"/>
    <n v="255.943985"/>
    <x v="0"/>
    <x v="0"/>
    <s v="Innanlands"/>
    <m/>
  </r>
  <r>
    <s v="Reykjavík"/>
    <s v="Ásbyrgi"/>
    <n v="671"/>
    <x v="27"/>
    <s v="Norðurland eystra"/>
    <x v="6"/>
    <x v="3"/>
    <s v="Sala utan svæðis - flj."/>
    <n v="53921"/>
    <n v="46.641665000000003"/>
    <x v="6"/>
    <x v="3"/>
    <s v="Innanlands"/>
    <m/>
  </r>
  <r>
    <s v="Raufarhöfn"/>
    <s v="Kópasker"/>
    <n v="670"/>
    <x v="27"/>
    <s v="Norðurland eystra"/>
    <x v="7"/>
    <x v="3"/>
    <s v="Sala utan svæðis - flj."/>
    <n v="23920"/>
    <n v="20.690799999999999"/>
    <x v="3"/>
    <x v="0"/>
    <s v="Innanlands"/>
    <m/>
  </r>
  <r>
    <s v="Akureyri"/>
    <s v="Raufarhöfn"/>
    <n v="675"/>
    <x v="27"/>
    <s v="Norðurland eystra"/>
    <x v="6"/>
    <x v="3"/>
    <s v="Sala utan svæðis - flj."/>
    <n v="8074"/>
    <n v="6.9840100000000005"/>
    <x v="6"/>
    <x v="3"/>
    <s v="Innanlands"/>
    <m/>
  </r>
  <r>
    <s v="Reykjavík"/>
    <s v="Kópasker"/>
    <n v="670"/>
    <x v="27"/>
    <s v="Norðurland eystra"/>
    <x v="7"/>
    <x v="3"/>
    <s v="Sala utan svæðis - flj."/>
    <n v="61243"/>
    <n v="52.975194999999999"/>
    <x v="3"/>
    <x v="0"/>
    <s v="Innanlands"/>
    <m/>
  </r>
  <r>
    <s v="Söludælur"/>
    <s v="Kópasker"/>
    <n v="670"/>
    <x v="27"/>
    <s v="Norðurland eystra"/>
    <x v="0"/>
    <x v="0"/>
    <s v="Sala innan svæðis - flj."/>
    <n v="198068"/>
    <n v="148.55099999999999"/>
    <x v="3"/>
    <x v="0"/>
    <s v="Innanlands"/>
    <m/>
  </r>
  <r>
    <s v="Söludælur"/>
    <s v="Kópasker"/>
    <n v="670"/>
    <x v="27"/>
    <s v="Norðurland eystra"/>
    <x v="7"/>
    <x v="3"/>
    <s v="Sala innan svæðis - flj."/>
    <n v="316428"/>
    <n v="273.71021999999999"/>
    <x v="3"/>
    <x v="0"/>
    <s v="Innanlands"/>
    <m/>
  </r>
  <r>
    <s v="Raufarhöfn"/>
    <s v="Raufarhöfn"/>
    <n v="675"/>
    <x v="27"/>
    <s v="Norðurland eystra"/>
    <x v="6"/>
    <x v="3"/>
    <s v="Sala innan svæðis - flj."/>
    <n v="175841"/>
    <n v="152.102465"/>
    <x v="6"/>
    <x v="3"/>
    <s v="Innanlands"/>
    <m/>
  </r>
  <r>
    <s v="Söludælur"/>
    <s v="Kópasker"/>
    <n v="670"/>
    <x v="27"/>
    <s v="Norðurland eystra"/>
    <x v="7"/>
    <x v="3"/>
    <s v="Sala ekki flutningsjöfnuð"/>
    <n v="0"/>
    <n v="0"/>
    <x v="1"/>
    <x v="0"/>
    <s v="Millilanda"/>
    <m/>
  </r>
  <r>
    <s v="Raufarhöfn"/>
    <s v="Kópasker"/>
    <n v="670"/>
    <x v="27"/>
    <s v="Norðurland eystra"/>
    <x v="7"/>
    <x v="3"/>
    <s v="Sala utan svæðis - flj."/>
    <n v="18804"/>
    <n v="16.265459999999997"/>
    <x v="5"/>
    <x v="0"/>
    <s v="Innanlands"/>
    <m/>
  </r>
  <r>
    <s v="Reykjavík"/>
    <s v="Raufarhöfn"/>
    <n v="675"/>
    <x v="27"/>
    <s v="Norðurland eystra"/>
    <x v="6"/>
    <x v="3"/>
    <s v="Sala ekki flutningsjöfnuð"/>
    <n v="65"/>
    <n v="5.6225000000000004E-2"/>
    <x v="6"/>
    <x v="3"/>
    <s v="Millilanda"/>
    <m/>
  </r>
  <r>
    <s v="Akureyri"/>
    <s v="Húsavík"/>
    <n v="640"/>
    <x v="27"/>
    <s v="Norðurland eystra"/>
    <x v="6"/>
    <x v="3"/>
    <s v="Sala utan svæðis - flj."/>
    <n v="456535"/>
    <n v="394.90277500000002"/>
    <x v="8"/>
    <x v="3"/>
    <s v="Innanlands"/>
    <m/>
  </r>
  <r>
    <s v="Reykjavík"/>
    <s v="Kópasker"/>
    <n v="670"/>
    <x v="27"/>
    <s v="Norðurland eystra"/>
    <x v="7"/>
    <x v="3"/>
    <s v="Sala utan svæðis - flj."/>
    <n v="54844"/>
    <n v="47.440059999999995"/>
    <x v="5"/>
    <x v="0"/>
    <s v="Innanlands"/>
    <m/>
  </r>
  <r>
    <s v="Söludælur"/>
    <s v="Kópasker"/>
    <n v="670"/>
    <x v="27"/>
    <s v="Norðurland eystra"/>
    <x v="1"/>
    <x v="0"/>
    <s v="Sala innan svæðis - flj."/>
    <n v="33443"/>
    <n v="25.082249999999998"/>
    <x v="5"/>
    <x v="0"/>
    <s v="Innanlands"/>
    <m/>
  </r>
  <r>
    <s v="Söludælur"/>
    <s v="Kópasker"/>
    <n v="670"/>
    <x v="27"/>
    <s v="Norðurland eystra"/>
    <x v="0"/>
    <x v="0"/>
    <s v="Sala innan svæðis - flj."/>
    <n v="40923"/>
    <n v="30.692250000000001"/>
    <x v="5"/>
    <x v="0"/>
    <s v="Innanlands"/>
    <m/>
  </r>
  <r>
    <s v="Söludælur"/>
    <s v="Kópasker"/>
    <n v="670"/>
    <x v="27"/>
    <s v="Norðurland eystra"/>
    <x v="7"/>
    <x v="3"/>
    <s v="Sala innan svæðis - flj."/>
    <n v="127767"/>
    <n v="110.518455"/>
    <x v="5"/>
    <x v="0"/>
    <s v="Innanlands"/>
    <m/>
  </r>
  <r>
    <s v="Eskifjörður"/>
    <s v="Húsavík"/>
    <n v="640"/>
    <x v="27"/>
    <s v="Norðurland eystra"/>
    <x v="6"/>
    <x v="3"/>
    <s v="Sala utan svæðis - flj."/>
    <n v="8868"/>
    <n v="7.67082"/>
    <x v="8"/>
    <x v="3"/>
    <s v="Innanlands"/>
    <m/>
  </r>
  <r>
    <s v="Raufarhöfn"/>
    <s v="Kópasker"/>
    <n v="670"/>
    <x v="27"/>
    <s v="Norðurland eystra"/>
    <x v="7"/>
    <x v="3"/>
    <s v="Sala utan svæðis - flj."/>
    <n v="21577"/>
    <n v="18.664104999999999"/>
    <x v="7"/>
    <x v="0"/>
    <s v="Innanlands"/>
    <m/>
  </r>
  <r>
    <s v="Húsavík"/>
    <s v="Húsavík"/>
    <n v="640"/>
    <x v="27"/>
    <s v="Norðurland eystra"/>
    <x v="6"/>
    <x v="3"/>
    <s v="Sala innan svæðis - flj."/>
    <n v="512396"/>
    <n v="443.22253999999998"/>
    <x v="8"/>
    <x v="2"/>
    <s v="Innanlands"/>
    <m/>
  </r>
  <r>
    <s v="Reykjavík"/>
    <s v="Kópasker"/>
    <n v="670"/>
    <x v="27"/>
    <s v="Norðurland eystra"/>
    <x v="7"/>
    <x v="3"/>
    <s v="Sala utan svæðis - flj."/>
    <n v="62240"/>
    <n v="53.837600000000002"/>
    <x v="7"/>
    <x v="0"/>
    <s v="Innanlands"/>
    <m/>
  </r>
  <r>
    <s v="Söludælur"/>
    <s v="Kópasker"/>
    <n v="670"/>
    <x v="27"/>
    <s v="Norðurland eystra"/>
    <x v="1"/>
    <x v="0"/>
    <s v="Sala innan svæðis - flj."/>
    <n v="65847"/>
    <n v="49.385249999999999"/>
    <x v="7"/>
    <x v="0"/>
    <s v="Innanlands"/>
    <m/>
  </r>
  <r>
    <s v="Söludælur"/>
    <s v="Kópasker"/>
    <n v="670"/>
    <x v="27"/>
    <s v="Norðurland eystra"/>
    <x v="7"/>
    <x v="3"/>
    <s v="Sala innan svæðis - flj."/>
    <n v="101387"/>
    <n v="87.69975500000001"/>
    <x v="7"/>
    <x v="0"/>
    <s v="Innanlands"/>
    <m/>
  </r>
  <r>
    <s v="Akureyri"/>
    <s v="Kópasker"/>
    <n v="670"/>
    <x v="27"/>
    <s v="Norðurland eystra"/>
    <x v="7"/>
    <x v="3"/>
    <s v="Sala utan svæðis - flj."/>
    <n v="8946"/>
    <n v="7.7382900000000001"/>
    <x v="9"/>
    <x v="0"/>
    <s v="Innanlands"/>
    <m/>
  </r>
  <r>
    <s v="Reykjavík"/>
    <s v="Húsavík"/>
    <n v="640"/>
    <x v="27"/>
    <s v="Norðurland eystra"/>
    <x v="6"/>
    <x v="3"/>
    <s v="Sala innan svæðis - flj."/>
    <n v="49004"/>
    <n v="42.388460000000002"/>
    <x v="8"/>
    <x v="3"/>
    <s v="Innanlands"/>
    <m/>
  </r>
  <r>
    <s v="Raufarhöfn"/>
    <s v="Kópasker"/>
    <n v="670"/>
    <x v="27"/>
    <s v="Norðurland eystra"/>
    <x v="7"/>
    <x v="3"/>
    <s v="Sala utan svæðis - flj."/>
    <n v="13344"/>
    <n v="11.54256"/>
    <x v="9"/>
    <x v="0"/>
    <s v="Innanlands"/>
    <m/>
  </r>
  <r>
    <s v="Húsavík"/>
    <s v="Húsavík"/>
    <n v="640"/>
    <x v="27"/>
    <s v="Norðurland eystra"/>
    <x v="6"/>
    <x v="3"/>
    <s v="Sala ekki flutningsjöfnuð"/>
    <n v="300"/>
    <n v="0.25950000000000001"/>
    <x v="8"/>
    <x v="3"/>
    <s v="Millilanda"/>
    <m/>
  </r>
  <r>
    <s v="Reykjavík"/>
    <s v="Kópasker"/>
    <n v="670"/>
    <x v="27"/>
    <s v="Norðurland eystra"/>
    <x v="7"/>
    <x v="3"/>
    <s v="Sala utan svæðis - flj."/>
    <n v="53884"/>
    <n v="46.609659999999998"/>
    <x v="9"/>
    <x v="0"/>
    <s v="Innanlands"/>
    <m/>
  </r>
  <r>
    <s v="Reykjavík"/>
    <s v="Húsavík"/>
    <n v="640"/>
    <x v="27"/>
    <s v="Norðurland eystra"/>
    <x v="6"/>
    <x v="3"/>
    <s v="Sala ekki flutningsjöfnuð"/>
    <n v="3105"/>
    <n v="2.6858249999999999"/>
    <x v="8"/>
    <x v="3"/>
    <s v="Millilanda"/>
    <m/>
  </r>
  <r>
    <s v="Söludælur"/>
    <s v="Kópasker"/>
    <n v="670"/>
    <x v="27"/>
    <s v="Norðurland eystra"/>
    <x v="1"/>
    <x v="0"/>
    <s v="Sala innan svæðis - flj."/>
    <n v="65525"/>
    <n v="49.143749999999997"/>
    <x v="9"/>
    <x v="0"/>
    <s v="Innanlands"/>
    <m/>
  </r>
  <r>
    <s v="Söludælur"/>
    <s v="Kópasker"/>
    <n v="670"/>
    <x v="27"/>
    <s v="Norðurland eystra"/>
    <x v="7"/>
    <x v="3"/>
    <s v="Sala innan svæðis - flj."/>
    <n v="105654"/>
    <n v="91.390709999999999"/>
    <x v="9"/>
    <x v="0"/>
    <s v="Innanlands"/>
    <m/>
  </r>
  <r>
    <s v="Akureyri"/>
    <s v="Kópasker"/>
    <n v="670"/>
    <x v="27"/>
    <s v="Norðurland eystra"/>
    <x v="6"/>
    <x v="3"/>
    <s v="Sala utan svæðis - flj."/>
    <n v="40827"/>
    <n v="35.315355000000004"/>
    <x v="8"/>
    <x v="3"/>
    <s v="Innanlands"/>
    <m/>
  </r>
  <r>
    <s v="Akureyri"/>
    <s v="Kópasker"/>
    <n v="670"/>
    <x v="27"/>
    <s v="Norðurland eystra"/>
    <x v="7"/>
    <x v="3"/>
    <s v="Sala utan svæðis - flj."/>
    <n v="9108"/>
    <n v="7.8784200000000002"/>
    <x v="10"/>
    <x v="0"/>
    <s v="Innanlands"/>
    <m/>
  </r>
  <r>
    <s v="Raufarhöfn"/>
    <s v="Kópasker"/>
    <n v="670"/>
    <x v="27"/>
    <s v="Norðurland eystra"/>
    <x v="6"/>
    <x v="3"/>
    <s v="Sala utan svæðis - flj."/>
    <n v="5654"/>
    <n v="4.8907100000000003"/>
    <x v="8"/>
    <x v="3"/>
    <s v="Innanlands"/>
    <m/>
  </r>
  <r>
    <s v="Raufarhöfn"/>
    <s v="Kópasker"/>
    <n v="670"/>
    <x v="27"/>
    <s v="Norðurland eystra"/>
    <x v="7"/>
    <x v="3"/>
    <s v="Sala utan svæðis - flj."/>
    <n v="21425"/>
    <n v="18.532624999999999"/>
    <x v="10"/>
    <x v="0"/>
    <s v="Innanlands"/>
    <m/>
  </r>
  <r>
    <s v="Reykjavík"/>
    <s v="Kópasker"/>
    <n v="670"/>
    <x v="27"/>
    <s v="Norðurland eystra"/>
    <x v="6"/>
    <x v="3"/>
    <s v="Sala utan svæðis - flj."/>
    <n v="72315"/>
    <n v="62.552475000000001"/>
    <x v="8"/>
    <x v="3"/>
    <s v="Innanlands"/>
    <m/>
  </r>
  <r>
    <s v="Reykjavík"/>
    <s v="Kópasker"/>
    <n v="670"/>
    <x v="27"/>
    <s v="Norðurland eystra"/>
    <x v="7"/>
    <x v="3"/>
    <s v="Sala utan svæðis - flj."/>
    <n v="50519"/>
    <n v="43.698934999999999"/>
    <x v="10"/>
    <x v="0"/>
    <s v="Innanlands"/>
    <m/>
  </r>
  <r>
    <s v="Söludælur"/>
    <s v="Kópasker"/>
    <n v="670"/>
    <x v="27"/>
    <s v="Norðurland eystra"/>
    <x v="1"/>
    <x v="0"/>
    <s v="Sala innan svæðis - flj."/>
    <n v="70445"/>
    <n v="52.833750000000002"/>
    <x v="10"/>
    <x v="0"/>
    <s v="Innanlands"/>
    <m/>
  </r>
  <r>
    <s v="Söludælur"/>
    <s v="Kópasker"/>
    <n v="670"/>
    <x v="27"/>
    <s v="Norðurland eystra"/>
    <x v="7"/>
    <x v="3"/>
    <s v="Sala innan svæðis - flj."/>
    <n v="102132"/>
    <n v="88.344179999999994"/>
    <x v="10"/>
    <x v="0"/>
    <s v="Innanlands"/>
    <m/>
  </r>
  <r>
    <s v="Akureyri"/>
    <s v="Ásbyrgi"/>
    <n v="671"/>
    <x v="27"/>
    <s v="Norðurland eystra"/>
    <x v="6"/>
    <x v="3"/>
    <s v="Sala utan svæðis - flj."/>
    <n v="6137"/>
    <n v="5.3085050000000003"/>
    <x v="8"/>
    <x v="3"/>
    <s v="Innanlands"/>
    <m/>
  </r>
  <r>
    <s v="Akureyri"/>
    <s v="Kópasker"/>
    <n v="670"/>
    <x v="27"/>
    <s v="Norðurland eystra"/>
    <x v="7"/>
    <x v="3"/>
    <s v="Sala utan svæðis - flj."/>
    <n v="15843"/>
    <n v="13.704195"/>
    <x v="8"/>
    <x v="0"/>
    <s v="Innanlands"/>
    <m/>
  </r>
  <r>
    <s v="Húsavík"/>
    <s v="Ásbyrgi"/>
    <n v="671"/>
    <x v="27"/>
    <s v="Norðurland eystra"/>
    <x v="6"/>
    <x v="3"/>
    <s v="Sala utan svæðis - flj."/>
    <n v="48512"/>
    <n v="41.962879999999998"/>
    <x v="8"/>
    <x v="3"/>
    <s v="Innanlands"/>
    <m/>
  </r>
  <r>
    <s v="Raufarhöfn"/>
    <s v="Kópasker"/>
    <n v="670"/>
    <x v="27"/>
    <s v="Norðurland eystra"/>
    <x v="7"/>
    <x v="3"/>
    <s v="Sala utan svæðis - flj."/>
    <n v="9753"/>
    <n v="8.4363449999999993"/>
    <x v="8"/>
    <x v="0"/>
    <s v="Innanlands"/>
    <m/>
  </r>
  <r>
    <s v="Raufarhöfn"/>
    <s v="Kópasker"/>
    <n v="670"/>
    <x v="27"/>
    <s v="Norðurland eystra"/>
    <x v="10"/>
    <x v="3"/>
    <s v="Sala utan svæðis - flj."/>
    <n v="6622"/>
    <n v="5.7280299999999995"/>
    <x v="8"/>
    <x v="2"/>
    <s v="Innanlands"/>
    <m/>
  </r>
  <r>
    <s v="Reykjavík"/>
    <s v="Ásbyrgi"/>
    <n v="671"/>
    <x v="27"/>
    <s v="Norðurland eystra"/>
    <x v="6"/>
    <x v="3"/>
    <s v="Sala utan svæðis - flj."/>
    <n v="55585"/>
    <n v="48.081025000000004"/>
    <x v="8"/>
    <x v="3"/>
    <s v="Innanlands"/>
    <m/>
  </r>
  <r>
    <s v="Reykjavík"/>
    <s v="Kópasker"/>
    <n v="670"/>
    <x v="27"/>
    <s v="Norðurland eystra"/>
    <x v="7"/>
    <x v="3"/>
    <s v="Sala utan svæðis - flj."/>
    <n v="48752"/>
    <n v="42.170480000000005"/>
    <x v="8"/>
    <x v="0"/>
    <s v="Innanlands"/>
    <m/>
  </r>
  <r>
    <s v="Söludælur"/>
    <s v="Kópasker"/>
    <n v="670"/>
    <x v="27"/>
    <s v="Norðurland eystra"/>
    <x v="1"/>
    <x v="0"/>
    <s v="Sala innan svæðis - flj."/>
    <n v="73593"/>
    <n v="55.194749999999999"/>
    <x v="8"/>
    <x v="0"/>
    <s v="Innanlands"/>
    <m/>
  </r>
  <r>
    <s v="Söludælur"/>
    <s v="Kópasker"/>
    <n v="670"/>
    <x v="27"/>
    <s v="Norðurland eystra"/>
    <x v="7"/>
    <x v="3"/>
    <s v="Sala innan svæðis - flj."/>
    <n v="92252"/>
    <n v="79.797979999999995"/>
    <x v="8"/>
    <x v="0"/>
    <s v="Innanlands"/>
    <m/>
  </r>
  <r>
    <s v="Akureyri"/>
    <s v="Kópasker"/>
    <n v="670"/>
    <x v="27"/>
    <s v="Norðurland eystra"/>
    <x v="7"/>
    <x v="3"/>
    <s v="Sala utan svæðis - flj."/>
    <n v="26543"/>
    <n v="22.959695"/>
    <x v="6"/>
    <x v="0"/>
    <s v="Innanlands"/>
    <m/>
  </r>
  <r>
    <s v="Akureyri"/>
    <s v="Raufarhöfn"/>
    <n v="675"/>
    <x v="27"/>
    <s v="Norðurland eystra"/>
    <x v="6"/>
    <x v="3"/>
    <s v="Sala utan svæðis - flj."/>
    <n v="6485"/>
    <n v="5.6095249999999997"/>
    <x v="8"/>
    <x v="3"/>
    <s v="Innanlands"/>
    <m/>
  </r>
  <r>
    <s v="Raufarhöfn"/>
    <s v="Raufarhöfn"/>
    <n v="675"/>
    <x v="27"/>
    <s v="Norðurland eystra"/>
    <x v="6"/>
    <x v="3"/>
    <s v="Sala innan svæðis - flj."/>
    <n v="146832"/>
    <n v="127.00967999999999"/>
    <x v="8"/>
    <x v="3"/>
    <s v="Innanlands"/>
    <m/>
  </r>
  <r>
    <s v="Reykjavík"/>
    <s v="Kópasker"/>
    <n v="670"/>
    <x v="27"/>
    <s v="Norðurland eystra"/>
    <x v="7"/>
    <x v="3"/>
    <s v="Sala innan svæðis - flj."/>
    <n v="9392"/>
    <n v="8.1240799999999993"/>
    <x v="6"/>
    <x v="0"/>
    <s v="Innanlands"/>
    <m/>
  </r>
  <r>
    <s v="Reykjavík"/>
    <s v="Kópasker"/>
    <n v="670"/>
    <x v="27"/>
    <s v="Norðurland eystra"/>
    <x v="7"/>
    <x v="3"/>
    <s v="Sala utan svæðis - flj."/>
    <n v="30250"/>
    <n v="26.166250000000002"/>
    <x v="6"/>
    <x v="0"/>
    <s v="Innanlands"/>
    <m/>
  </r>
  <r>
    <s v="Söludælur"/>
    <s v="Kópasker"/>
    <n v="670"/>
    <x v="27"/>
    <s v="Norðurland eystra"/>
    <x v="1"/>
    <x v="0"/>
    <s v="Sala innan svæðis - flj."/>
    <n v="75694"/>
    <n v="56.770499999999998"/>
    <x v="6"/>
    <x v="0"/>
    <s v="Innanlands"/>
    <m/>
  </r>
  <r>
    <s v="Söludælur"/>
    <s v="Kópasker"/>
    <n v="670"/>
    <x v="27"/>
    <s v="Norðurland eystra"/>
    <x v="7"/>
    <x v="3"/>
    <s v="Sala innan svæðis - flj."/>
    <n v="94340"/>
    <n v="81.604100000000003"/>
    <x v="6"/>
    <x v="0"/>
    <s v="Innanlands"/>
    <m/>
  </r>
  <r>
    <s v="Reykjavík"/>
    <s v="Raufarhöfn"/>
    <n v="675"/>
    <x v="27"/>
    <s v="Norðurland eystra"/>
    <x v="6"/>
    <x v="3"/>
    <s v="Sala innan svæðis - flj."/>
    <n v="13200"/>
    <n v="11.417999999999999"/>
    <x v="8"/>
    <x v="3"/>
    <s v="Innanlands"/>
    <m/>
  </r>
  <r>
    <s v="Akureyri"/>
    <s v="Kópasker"/>
    <n v="670"/>
    <x v="27"/>
    <s v="Norðurland eystra"/>
    <x v="7"/>
    <x v="3"/>
    <s v="Sala utan svæðis - flj."/>
    <n v="35510"/>
    <n v="30.716150000000003"/>
    <x v="4"/>
    <x v="0"/>
    <s v="Innanlands"/>
    <m/>
  </r>
  <r>
    <s v="Akureyri"/>
    <s v="Húsavík"/>
    <n v="640"/>
    <x v="27"/>
    <s v="Norðurland eystra"/>
    <x v="6"/>
    <x v="3"/>
    <s v="Sala utan svæðis - flj."/>
    <n v="568120"/>
    <n v="491.42379999999997"/>
    <x v="10"/>
    <x v="3"/>
    <s v="Innanlands"/>
    <m/>
  </r>
  <r>
    <s v="Raufarhöfn"/>
    <s v="Kópasker"/>
    <n v="670"/>
    <x v="27"/>
    <s v="Norðurland eystra"/>
    <x v="7"/>
    <x v="3"/>
    <s v="Sala utan svæðis - flj."/>
    <n v="2611"/>
    <n v="2.2585150000000001"/>
    <x v="4"/>
    <x v="0"/>
    <s v="Innanlands"/>
    <m/>
  </r>
  <r>
    <s v="Reykjavík"/>
    <s v="Kópasker"/>
    <n v="670"/>
    <x v="27"/>
    <s v="Norðurland eystra"/>
    <x v="7"/>
    <x v="3"/>
    <s v="Sala utan svæðis - flj."/>
    <n v="33545"/>
    <n v="29.016424999999998"/>
    <x v="4"/>
    <x v="0"/>
    <s v="Innanlands"/>
    <m/>
  </r>
  <r>
    <s v="Söludælur"/>
    <s v="Kópasker"/>
    <n v="670"/>
    <x v="27"/>
    <s v="Norðurland eystra"/>
    <x v="6"/>
    <x v="3"/>
    <s v="Sala innan svæðis - flj."/>
    <n v="7589"/>
    <n v="6.5644849999999995"/>
    <x v="5"/>
    <x v="2"/>
    <s v="Innanlands"/>
    <m/>
  </r>
  <r>
    <s v="Söludælur"/>
    <s v="Kópasker"/>
    <n v="670"/>
    <x v="27"/>
    <s v="Norðurland eystra"/>
    <x v="1"/>
    <x v="0"/>
    <s v="Sala innan svæðis - flj."/>
    <n v="91888"/>
    <n v="68.915999999999997"/>
    <x v="4"/>
    <x v="0"/>
    <s v="Innanlands"/>
    <m/>
  </r>
  <r>
    <s v="Söludælur"/>
    <s v="Kópasker"/>
    <n v="670"/>
    <x v="27"/>
    <s v="Norðurland eystra"/>
    <x v="7"/>
    <x v="3"/>
    <s v="Sala innan svæðis - flj."/>
    <n v="81443"/>
    <n v="70.448194999999998"/>
    <x v="4"/>
    <x v="0"/>
    <s v="Innanlands"/>
    <m/>
  </r>
  <r>
    <s v="Húsavík"/>
    <s v="Húsavík"/>
    <n v="640"/>
    <x v="27"/>
    <s v="Norðurland eystra"/>
    <x v="6"/>
    <x v="3"/>
    <s v="Sala innan svæðis - flj."/>
    <n v="502050"/>
    <n v="434.27325000000002"/>
    <x v="10"/>
    <x v="2"/>
    <s v="Innanlands"/>
    <m/>
  </r>
  <r>
    <s v="Akureyri"/>
    <s v="Kópasker"/>
    <n v="670"/>
    <x v="27"/>
    <s v="Norðurland eystra"/>
    <x v="7"/>
    <x v="3"/>
    <s v="Sala utan svæðis - flj."/>
    <n v="30242"/>
    <n v="26.159329999999997"/>
    <x v="2"/>
    <x v="0"/>
    <s v="Innanlands"/>
    <m/>
  </r>
  <r>
    <s v="Akureyri"/>
    <s v="Kópasker"/>
    <n v="670"/>
    <x v="27"/>
    <s v="Norðurland eystra"/>
    <x v="6"/>
    <x v="3"/>
    <s v="Sala utan svæðis - flj."/>
    <n v="16771"/>
    <n v="14.506914999999999"/>
    <x v="10"/>
    <x v="3"/>
    <s v="Innanlands"/>
    <m/>
  </r>
  <r>
    <s v="Raufarhöfn"/>
    <s v="Kópasker"/>
    <n v="670"/>
    <x v="27"/>
    <s v="Norðurland eystra"/>
    <x v="7"/>
    <x v="3"/>
    <s v="Sala utan svæðis - flj."/>
    <n v="1378"/>
    <n v="1.19197"/>
    <x v="2"/>
    <x v="0"/>
    <s v="Innanlands"/>
    <m/>
  </r>
  <r>
    <s v="Reykjavík"/>
    <s v="Kópasker"/>
    <n v="670"/>
    <x v="27"/>
    <s v="Norðurland eystra"/>
    <x v="4"/>
    <x v="2"/>
    <s v="Sala utan svæðis - flj."/>
    <n v="5995"/>
    <n v="4.8559500000000009"/>
    <x v="2"/>
    <x v="1"/>
    <s v="Innanlands"/>
    <m/>
  </r>
  <r>
    <s v="Reykjavík"/>
    <s v="Kópasker"/>
    <n v="670"/>
    <x v="27"/>
    <s v="Norðurland eystra"/>
    <x v="7"/>
    <x v="3"/>
    <s v="Sala innan svæðis - flj."/>
    <n v="0"/>
    <n v="0"/>
    <x v="2"/>
    <x v="0"/>
    <s v="Innanlands"/>
    <m/>
  </r>
  <r>
    <s v="Reykjavík"/>
    <s v="Kópasker"/>
    <n v="670"/>
    <x v="27"/>
    <s v="Norðurland eystra"/>
    <x v="7"/>
    <x v="3"/>
    <s v="Sala utan svæðis - flj."/>
    <n v="25911"/>
    <n v="22.413014999999998"/>
    <x v="2"/>
    <x v="0"/>
    <s v="Innanlands"/>
    <m/>
  </r>
  <r>
    <s v="Söludælur"/>
    <s v="Kópasker"/>
    <n v="670"/>
    <x v="27"/>
    <s v="Norðurland eystra"/>
    <x v="1"/>
    <x v="0"/>
    <s v="Sala innan svæðis - flj."/>
    <n v="91413"/>
    <n v="68.559749999999994"/>
    <x v="2"/>
    <x v="0"/>
    <s v="Innanlands"/>
    <m/>
  </r>
  <r>
    <s v="Söludælur"/>
    <s v="Kópasker"/>
    <n v="670"/>
    <x v="27"/>
    <s v="Norðurland eystra"/>
    <x v="7"/>
    <x v="3"/>
    <s v="Sala innan svæðis - flj."/>
    <n v="93579"/>
    <n v="80.945835000000002"/>
    <x v="2"/>
    <x v="0"/>
    <s v="Innanlands"/>
    <m/>
  </r>
  <r>
    <s v="Akureyri"/>
    <s v="Kópasker"/>
    <n v="670"/>
    <x v="27"/>
    <s v="Norðurland eystra"/>
    <x v="7"/>
    <x v="3"/>
    <s v="Sala utan svæðis - flj."/>
    <n v="15147"/>
    <n v="13.102155"/>
    <x v="1"/>
    <x v="0"/>
    <s v="Innanlands"/>
    <m/>
  </r>
  <r>
    <s v="Raufarhöfn"/>
    <s v="Kópasker"/>
    <n v="670"/>
    <x v="27"/>
    <s v="Norðurland eystra"/>
    <x v="6"/>
    <x v="3"/>
    <s v="Sala utan svæðis - flj."/>
    <n v="15882"/>
    <n v="13.73793"/>
    <x v="10"/>
    <x v="3"/>
    <s v="Innanlands"/>
    <m/>
  </r>
  <r>
    <s v="Raufarhöfn"/>
    <s v="Kópasker"/>
    <n v="670"/>
    <x v="27"/>
    <s v="Norðurland eystra"/>
    <x v="7"/>
    <x v="3"/>
    <s v="Sala ekki flutningsjöfnuð"/>
    <n v="0"/>
    <n v="0"/>
    <x v="5"/>
    <x v="0"/>
    <s v="Millilanda"/>
    <m/>
  </r>
  <r>
    <s v="Raufarhöfn"/>
    <s v="Kópasker"/>
    <n v="670"/>
    <x v="27"/>
    <s v="Norðurland eystra"/>
    <x v="7"/>
    <x v="3"/>
    <s v="Sala utan svæðis - flj."/>
    <n v="28138"/>
    <n v="24.339369999999999"/>
    <x v="1"/>
    <x v="0"/>
    <s v="Innanlands"/>
    <m/>
  </r>
  <r>
    <s v="Reykjavík"/>
    <s v="Kópasker"/>
    <n v="670"/>
    <x v="27"/>
    <s v="Norðurland eystra"/>
    <x v="6"/>
    <x v="3"/>
    <s v="Sala utan svæðis - flj."/>
    <n v="67879"/>
    <n v="58.715334999999996"/>
    <x v="10"/>
    <x v="3"/>
    <s v="Innanlands"/>
    <m/>
  </r>
  <r>
    <s v="Reykjavík"/>
    <s v="Kópasker"/>
    <n v="670"/>
    <x v="27"/>
    <s v="Norðurland eystra"/>
    <x v="1"/>
    <x v="0"/>
    <s v="Sala innan svæðis - flj."/>
    <n v="0"/>
    <n v="0"/>
    <x v="1"/>
    <x v="0"/>
    <s v="Innanlands"/>
    <m/>
  </r>
  <r>
    <s v="Reykjavík"/>
    <s v="Kópasker"/>
    <n v="670"/>
    <x v="27"/>
    <s v="Norðurland eystra"/>
    <x v="1"/>
    <x v="0"/>
    <s v="Sala utan svæðis - flj."/>
    <n v="13543"/>
    <n v="10.157249999999999"/>
    <x v="1"/>
    <x v="0"/>
    <s v="Innanlands"/>
    <m/>
  </r>
  <r>
    <s v="Reykjavík"/>
    <s v="Kópasker"/>
    <n v="670"/>
    <x v="27"/>
    <s v="Norðurland eystra"/>
    <x v="7"/>
    <x v="3"/>
    <s v="Sala utan svæðis - flj."/>
    <n v="128065"/>
    <n v="110.77622500000001"/>
    <x v="1"/>
    <x v="0"/>
    <s v="Innanlands"/>
    <m/>
  </r>
  <r>
    <s v="Reykjavík"/>
    <s v="Kópasker"/>
    <n v="670"/>
    <x v="27"/>
    <s v="Norðurland eystra"/>
    <x v="10"/>
    <x v="3"/>
    <s v="Sala utan svæðis - flj."/>
    <n v="47290"/>
    <n v="40.905850000000001"/>
    <x v="1"/>
    <x v="2"/>
    <s v="Innanlands"/>
    <m/>
  </r>
  <r>
    <s v="Söludælur"/>
    <s v="Kópasker"/>
    <n v="670"/>
    <x v="27"/>
    <s v="Norðurland eystra"/>
    <x v="1"/>
    <x v="0"/>
    <s v="Sala innan svæðis - flj."/>
    <n v="79473"/>
    <n v="59.604750000000003"/>
    <x v="1"/>
    <x v="0"/>
    <s v="Innanlands"/>
    <m/>
  </r>
  <r>
    <s v="Söludælur"/>
    <s v="Kópasker"/>
    <n v="670"/>
    <x v="27"/>
    <s v="Norðurland eystra"/>
    <x v="7"/>
    <x v="3"/>
    <s v="Sala innan svæðis - flj."/>
    <n v="26287"/>
    <n v="22.738255000000002"/>
    <x v="1"/>
    <x v="0"/>
    <s v="Innanlands"/>
    <m/>
  </r>
  <r>
    <s v="Akureyri"/>
    <s v="Ásbyrgi"/>
    <n v="671"/>
    <x v="27"/>
    <s v="Norðurland eystra"/>
    <x v="7"/>
    <x v="3"/>
    <s v="Sala utan svæðis - flj."/>
    <n v="7471"/>
    <n v="6.462415"/>
    <x v="0"/>
    <x v="0"/>
    <s v="Innanlands"/>
    <m/>
  </r>
  <r>
    <s v="Akureyri"/>
    <s v="Ásbyrgi"/>
    <n v="671"/>
    <x v="27"/>
    <s v="Norðurland eystra"/>
    <x v="6"/>
    <x v="3"/>
    <s v="Sala utan svæðis - flj."/>
    <n v="200582"/>
    <n v="173.50342999999998"/>
    <x v="10"/>
    <x v="3"/>
    <s v="Innanlands"/>
    <m/>
  </r>
  <r>
    <s v="Húsavík"/>
    <s v="Ásbyrgi"/>
    <n v="671"/>
    <x v="27"/>
    <s v="Norðurland eystra"/>
    <x v="7"/>
    <x v="3"/>
    <s v="Sala utan svæðis - flj."/>
    <n v="8554"/>
    <n v="7.3992100000000001"/>
    <x v="0"/>
    <x v="0"/>
    <s v="Innanlands"/>
    <m/>
  </r>
  <r>
    <s v="Reykjavík"/>
    <s v="Ásbyrgi"/>
    <n v="671"/>
    <x v="27"/>
    <s v="Norðurland eystra"/>
    <x v="7"/>
    <x v="3"/>
    <s v="Sala utan svæðis - flj."/>
    <n v="14994"/>
    <n v="12.969809999999999"/>
    <x v="0"/>
    <x v="0"/>
    <s v="Innanlands"/>
    <m/>
  </r>
  <r>
    <s v="Húsavík"/>
    <s v="Ásbyrgi"/>
    <n v="671"/>
    <x v="27"/>
    <s v="Norðurland eystra"/>
    <x v="6"/>
    <x v="3"/>
    <s v="Sala utan svæðis - flj."/>
    <n v="45038"/>
    <n v="38.95787"/>
    <x v="10"/>
    <x v="3"/>
    <s v="Innanlands"/>
    <m/>
  </r>
  <r>
    <s v="Akureyri"/>
    <s v="Ásbyrgi"/>
    <n v="671"/>
    <x v="27"/>
    <s v="Norðurland eystra"/>
    <x v="7"/>
    <x v="3"/>
    <s v="Sala utan svæðis - flj."/>
    <n v="7873"/>
    <n v="6.8101449999999994"/>
    <x v="3"/>
    <x v="0"/>
    <s v="Innanlands"/>
    <m/>
  </r>
  <r>
    <s v="Reykjavík"/>
    <s v="Ásbyrgi"/>
    <n v="671"/>
    <x v="27"/>
    <s v="Norðurland eystra"/>
    <x v="6"/>
    <x v="3"/>
    <s v="Sala utan svæðis - flj."/>
    <n v="65073"/>
    <n v="56.288145"/>
    <x v="10"/>
    <x v="3"/>
    <s v="Innanlands"/>
    <m/>
  </r>
  <r>
    <s v="Húsavík"/>
    <s v="Ásbyrgi"/>
    <n v="671"/>
    <x v="27"/>
    <s v="Norðurland eystra"/>
    <x v="7"/>
    <x v="3"/>
    <s v="Sala utan svæðis - flj."/>
    <n v="9375"/>
    <n v="8.109375"/>
    <x v="3"/>
    <x v="0"/>
    <s v="Innanlands"/>
    <m/>
  </r>
  <r>
    <s v="Söludælur"/>
    <s v="Ásbyrgi"/>
    <n v="671"/>
    <x v="27"/>
    <s v="Norðurland eystra"/>
    <x v="7"/>
    <x v="3"/>
    <s v="Sala ekki flutningsjöfnuð"/>
    <n v="0"/>
    <n v="0"/>
    <x v="1"/>
    <x v="0"/>
    <s v="Millilanda"/>
    <m/>
  </r>
  <r>
    <s v="Akureyri"/>
    <s v="Raufarhöfn"/>
    <n v="675"/>
    <x v="27"/>
    <s v="Norðurland eystra"/>
    <x v="6"/>
    <x v="3"/>
    <s v="Sala utan svæðis - flj."/>
    <n v="18436"/>
    <n v="15.947139999999999"/>
    <x v="10"/>
    <x v="3"/>
    <s v="Innanlands"/>
    <m/>
  </r>
  <r>
    <s v="Reykjavík"/>
    <s v="Ásbyrgi"/>
    <n v="671"/>
    <x v="27"/>
    <s v="Norðurland eystra"/>
    <x v="7"/>
    <x v="3"/>
    <s v="Sala utan svæðis - flj."/>
    <n v="23435"/>
    <n v="20.271275000000003"/>
    <x v="3"/>
    <x v="0"/>
    <s v="Innanlands"/>
    <m/>
  </r>
  <r>
    <s v="Akureyri"/>
    <s v="Ásbyrgi"/>
    <n v="671"/>
    <x v="27"/>
    <s v="Norðurland eystra"/>
    <x v="1"/>
    <x v="0"/>
    <s v="Sala utan svæðis - flj."/>
    <n v="4813"/>
    <n v="3.60975"/>
    <x v="5"/>
    <x v="0"/>
    <s v="Innanlands"/>
    <m/>
  </r>
  <r>
    <s v="Akureyri"/>
    <s v="Ásbyrgi"/>
    <n v="671"/>
    <x v="27"/>
    <s v="Norðurland eystra"/>
    <x v="7"/>
    <x v="3"/>
    <s v="Sala utan svæðis - flj."/>
    <n v="19450"/>
    <n v="16.824249999999999"/>
    <x v="5"/>
    <x v="0"/>
    <s v="Innanlands"/>
    <m/>
  </r>
  <r>
    <s v="Húsavík"/>
    <s v="Ásbyrgi"/>
    <n v="671"/>
    <x v="27"/>
    <s v="Norðurland eystra"/>
    <x v="7"/>
    <x v="3"/>
    <s v="Sala utan svæðis - flj."/>
    <n v="9579"/>
    <n v="8.2858349999999987"/>
    <x v="5"/>
    <x v="0"/>
    <s v="Innanlands"/>
    <m/>
  </r>
  <r>
    <s v="Raufarhöfn"/>
    <s v="Raufarhöfn"/>
    <n v="675"/>
    <x v="27"/>
    <s v="Norðurland eystra"/>
    <x v="6"/>
    <x v="3"/>
    <s v="Sala innan svæðis - flj."/>
    <n v="202937"/>
    <n v="175.540505"/>
    <x v="10"/>
    <x v="3"/>
    <s v="Innanlands"/>
    <m/>
  </r>
  <r>
    <s v="Reykjavík"/>
    <s v="Ásbyrgi"/>
    <n v="671"/>
    <x v="27"/>
    <s v="Norðurland eystra"/>
    <x v="7"/>
    <x v="3"/>
    <s v="Sala utan svæðis - flj."/>
    <n v="500"/>
    <n v="0.4325"/>
    <x v="5"/>
    <x v="0"/>
    <s v="Innanlands"/>
    <m/>
  </r>
  <r>
    <s v="Akureyri"/>
    <s v="Húsavík"/>
    <n v="640"/>
    <x v="27"/>
    <s v="Norðurland eystra"/>
    <x v="6"/>
    <x v="3"/>
    <s v="Sala utan svæðis - flj."/>
    <n v="979511"/>
    <n v="847.27701500000001"/>
    <x v="9"/>
    <x v="3"/>
    <s v="Innanlands"/>
    <m/>
  </r>
  <r>
    <s v="Söludælur"/>
    <s v="Ásbyrgi"/>
    <n v="671"/>
    <x v="27"/>
    <s v="Norðurland eystra"/>
    <x v="1"/>
    <x v="0"/>
    <s v="Sala innan svæðis - flj."/>
    <n v="29379"/>
    <n v="22.03425"/>
    <x v="5"/>
    <x v="0"/>
    <s v="Innanlands"/>
    <m/>
  </r>
  <r>
    <s v="Söludælur"/>
    <s v="Ásbyrgi"/>
    <n v="671"/>
    <x v="27"/>
    <s v="Norðurland eystra"/>
    <x v="0"/>
    <x v="0"/>
    <s v="Sala innan svæðis - flj."/>
    <n v="96545"/>
    <n v="72.408749999999998"/>
    <x v="5"/>
    <x v="0"/>
    <s v="Innanlands"/>
    <m/>
  </r>
  <r>
    <s v="Söludælur"/>
    <s v="Ásbyrgi"/>
    <n v="671"/>
    <x v="27"/>
    <s v="Norðurland eystra"/>
    <x v="7"/>
    <x v="3"/>
    <s v="Sala innan svæðis - flj."/>
    <n v="164422"/>
    <n v="142.22503"/>
    <x v="5"/>
    <x v="0"/>
    <s v="Innanlands"/>
    <m/>
  </r>
  <r>
    <s v="Eskifjörður"/>
    <s v="Húsavík"/>
    <n v="640"/>
    <x v="27"/>
    <s v="Norðurland eystra"/>
    <x v="6"/>
    <x v="3"/>
    <s v="Sala utan svæðis - flj."/>
    <n v="14998"/>
    <n v="12.973270000000001"/>
    <x v="9"/>
    <x v="3"/>
    <s v="Innanlands"/>
    <m/>
  </r>
  <r>
    <s v="Akureyri"/>
    <s v="Ásbyrgi"/>
    <n v="671"/>
    <x v="27"/>
    <s v="Norðurland eystra"/>
    <x v="7"/>
    <x v="3"/>
    <s v="Sala utan svæðis - flj."/>
    <n v="5937"/>
    <n v="5.1355050000000002"/>
    <x v="7"/>
    <x v="0"/>
    <s v="Innanlands"/>
    <m/>
  </r>
  <r>
    <s v="Eskifjörður"/>
    <s v="Ásbyrgi"/>
    <n v="671"/>
    <x v="27"/>
    <s v="Norðurland eystra"/>
    <x v="7"/>
    <x v="3"/>
    <s v="Sala utan svæðis - flj."/>
    <n v="3746"/>
    <n v="3.2402899999999999"/>
    <x v="7"/>
    <x v="0"/>
    <s v="Innanlands"/>
    <m/>
  </r>
  <r>
    <s v="Húsavík"/>
    <s v="Húsavík"/>
    <n v="640"/>
    <x v="27"/>
    <s v="Norðurland eystra"/>
    <x v="6"/>
    <x v="3"/>
    <s v="Sala innan svæðis - flj."/>
    <n v="1454784"/>
    <n v="1258.38816"/>
    <x v="9"/>
    <x v="3"/>
    <s v="Innanlands"/>
    <m/>
  </r>
  <r>
    <s v="Húsavík"/>
    <s v="Ásbyrgi"/>
    <n v="671"/>
    <x v="27"/>
    <s v="Norðurland eystra"/>
    <x v="7"/>
    <x v="3"/>
    <s v="Sala utan svæðis - flj."/>
    <n v="13830"/>
    <n v="11.962950000000001"/>
    <x v="7"/>
    <x v="0"/>
    <s v="Innanlands"/>
    <m/>
  </r>
  <r>
    <s v="Húsavík"/>
    <s v="Húsavík"/>
    <n v="640"/>
    <x v="27"/>
    <s v="Norðurland eystra"/>
    <x v="6"/>
    <x v="3"/>
    <s v="Sala utan svæðis - flj."/>
    <n v="34303"/>
    <n v="29.672095000000002"/>
    <x v="9"/>
    <x v="3"/>
    <s v="Innanlands"/>
    <m/>
  </r>
  <r>
    <s v="Söludælur"/>
    <s v="Ásbyrgi"/>
    <n v="671"/>
    <x v="27"/>
    <s v="Norðurland eystra"/>
    <x v="1"/>
    <x v="0"/>
    <s v="Sala innan svæðis - flj."/>
    <n v="152468"/>
    <n v="114.351"/>
    <x v="7"/>
    <x v="0"/>
    <s v="Innanlands"/>
    <m/>
  </r>
  <r>
    <s v="Söludælur"/>
    <s v="Ásbyrgi"/>
    <n v="671"/>
    <x v="27"/>
    <s v="Norðurland eystra"/>
    <x v="7"/>
    <x v="3"/>
    <s v="Sala innan svæðis - flj."/>
    <n v="191399"/>
    <n v="165.560135"/>
    <x v="7"/>
    <x v="0"/>
    <s v="Innanlands"/>
    <m/>
  </r>
  <r>
    <s v="Akureyri"/>
    <s v="Ásbyrgi"/>
    <n v="671"/>
    <x v="27"/>
    <s v="Norðurland eystra"/>
    <x v="7"/>
    <x v="3"/>
    <s v="Sala utan svæðis - flj."/>
    <n v="9391"/>
    <n v="8.1232150000000001"/>
    <x v="9"/>
    <x v="0"/>
    <s v="Innanlands"/>
    <m/>
  </r>
  <r>
    <s v="Akureyri"/>
    <s v="Kópasker"/>
    <n v="670"/>
    <x v="27"/>
    <s v="Norðurland eystra"/>
    <x v="6"/>
    <x v="3"/>
    <s v="Sala utan svæðis - flj."/>
    <n v="7006"/>
    <n v="6.0601899999999995"/>
    <x v="9"/>
    <x v="3"/>
    <s v="Innanlands"/>
    <m/>
  </r>
  <r>
    <s v="Húsavík"/>
    <s v="Ásbyrgi"/>
    <n v="671"/>
    <x v="27"/>
    <s v="Norðurland eystra"/>
    <x v="7"/>
    <x v="3"/>
    <s v="Sala utan svæðis - flj."/>
    <n v="15107"/>
    <n v="13.067555"/>
    <x v="9"/>
    <x v="0"/>
    <s v="Innanlands"/>
    <m/>
  </r>
  <r>
    <s v="Raufarhöfn"/>
    <s v="Kópasker"/>
    <n v="670"/>
    <x v="27"/>
    <s v="Norðurland eystra"/>
    <x v="6"/>
    <x v="3"/>
    <s v="Sala utan svæðis - flj."/>
    <n v="15692"/>
    <n v="13.57358"/>
    <x v="9"/>
    <x v="3"/>
    <s v="Innanlands"/>
    <m/>
  </r>
  <r>
    <s v="Reykjavík"/>
    <s v="Kópasker"/>
    <n v="670"/>
    <x v="27"/>
    <s v="Norðurland eystra"/>
    <x v="6"/>
    <x v="3"/>
    <s v="Sala utan svæðis - flj."/>
    <n v="63298"/>
    <n v="54.752769999999998"/>
    <x v="9"/>
    <x v="2"/>
    <s v="Innanlands"/>
    <m/>
  </r>
  <r>
    <s v="Söludælur"/>
    <s v="Ásbyrgi"/>
    <n v="671"/>
    <x v="27"/>
    <s v="Norðurland eystra"/>
    <x v="1"/>
    <x v="0"/>
    <s v="Sala innan svæðis - flj."/>
    <n v="152840"/>
    <n v="114.63"/>
    <x v="9"/>
    <x v="0"/>
    <s v="Innanlands"/>
    <m/>
  </r>
  <r>
    <s v="Söludælur"/>
    <s v="Ásbyrgi"/>
    <n v="671"/>
    <x v="27"/>
    <s v="Norðurland eystra"/>
    <x v="7"/>
    <x v="3"/>
    <s v="Sala innan svæðis - flj."/>
    <n v="165930"/>
    <n v="143.52945000000003"/>
    <x v="9"/>
    <x v="0"/>
    <s v="Innanlands"/>
    <m/>
  </r>
  <r>
    <s v="Akureyri"/>
    <s v="Ásbyrgi"/>
    <n v="671"/>
    <x v="27"/>
    <s v="Norðurland eystra"/>
    <x v="6"/>
    <x v="3"/>
    <s v="Sala utan svæðis - flj."/>
    <n v="233560"/>
    <n v="202.02939999999998"/>
    <x v="9"/>
    <x v="2"/>
    <s v="Innanlands"/>
    <m/>
  </r>
  <r>
    <s v="Akureyri"/>
    <s v="Ásbyrgi"/>
    <n v="671"/>
    <x v="27"/>
    <s v="Norðurland eystra"/>
    <x v="7"/>
    <x v="3"/>
    <s v="Sala utan svæðis - flj."/>
    <n v="12464"/>
    <n v="10.781360000000001"/>
    <x v="10"/>
    <x v="0"/>
    <s v="Innanlands"/>
    <m/>
  </r>
  <r>
    <s v="Húsavík"/>
    <s v="Ásbyrgi"/>
    <n v="671"/>
    <x v="27"/>
    <s v="Norðurland eystra"/>
    <x v="6"/>
    <x v="3"/>
    <s v="Sala utan svæðis - flj."/>
    <n v="33225"/>
    <n v="28.739625"/>
    <x v="9"/>
    <x v="3"/>
    <s v="Innanlands"/>
    <m/>
  </r>
  <r>
    <s v="Húsavík"/>
    <s v="Ásbyrgi"/>
    <n v="671"/>
    <x v="27"/>
    <s v="Norðurland eystra"/>
    <x v="7"/>
    <x v="3"/>
    <s v="Sala utan svæðis - flj."/>
    <n v="15291"/>
    <n v="13.226715"/>
    <x v="10"/>
    <x v="0"/>
    <s v="Innanlands"/>
    <m/>
  </r>
  <r>
    <s v="Reykjavík"/>
    <s v="Ásbyrgi"/>
    <n v="671"/>
    <x v="27"/>
    <s v="Norðurland eystra"/>
    <x v="6"/>
    <x v="3"/>
    <s v="Sala utan svæðis - flj."/>
    <n v="62748"/>
    <n v="54.27702"/>
    <x v="9"/>
    <x v="2"/>
    <s v="Innanlands"/>
    <m/>
  </r>
  <r>
    <s v="Söludælur"/>
    <s v="Ásbyrgi"/>
    <n v="671"/>
    <x v="27"/>
    <s v="Norðurland eystra"/>
    <x v="1"/>
    <x v="0"/>
    <s v="Sala innan svæðis - flj."/>
    <n v="144656"/>
    <n v="108.492"/>
    <x v="10"/>
    <x v="0"/>
    <s v="Innanlands"/>
    <m/>
  </r>
  <r>
    <s v="Söludælur"/>
    <s v="Ásbyrgi"/>
    <n v="671"/>
    <x v="27"/>
    <s v="Norðurland eystra"/>
    <x v="7"/>
    <x v="3"/>
    <s v="Sala innan svæðis - flj."/>
    <n v="165086"/>
    <n v="142.79938999999999"/>
    <x v="10"/>
    <x v="0"/>
    <s v="Innanlands"/>
    <m/>
  </r>
  <r>
    <s v="Raufarhöfn"/>
    <s v="Raufarhöfn"/>
    <n v="675"/>
    <x v="27"/>
    <s v="Norðurland eystra"/>
    <x v="6"/>
    <x v="3"/>
    <s v="Sala innan svæðis - flj."/>
    <n v="173392"/>
    <n v="149.98407999999998"/>
    <x v="9"/>
    <x v="2"/>
    <s v="Innanlands"/>
    <m/>
  </r>
  <r>
    <s v="Akureyri"/>
    <s v="Húsavík"/>
    <n v="640"/>
    <x v="27"/>
    <s v="Norðurland eystra"/>
    <x v="6"/>
    <x v="3"/>
    <s v="Sala utan svæðis - flj."/>
    <n v="560939"/>
    <n v="485.21223499999996"/>
    <x v="7"/>
    <x v="3"/>
    <s v="Innanlands"/>
    <m/>
  </r>
  <r>
    <s v="Eskifjörður"/>
    <s v="Húsavík"/>
    <n v="640"/>
    <x v="27"/>
    <s v="Norðurland eystra"/>
    <x v="6"/>
    <x v="3"/>
    <s v="Sala utan svæðis - flj."/>
    <n v="1605"/>
    <n v="1.388325"/>
    <x v="7"/>
    <x v="3"/>
    <s v="Innanlands"/>
    <m/>
  </r>
  <r>
    <s v="Húsavík"/>
    <s v="Ásbyrgi"/>
    <n v="671"/>
    <x v="27"/>
    <s v="Norðurland eystra"/>
    <x v="7"/>
    <x v="3"/>
    <s v="Sala utan svæðis - flj."/>
    <n v="11169"/>
    <n v="9.6611849999999997"/>
    <x v="8"/>
    <x v="0"/>
    <s v="Innanlands"/>
    <m/>
  </r>
  <r>
    <s v="Reykjavík"/>
    <s v="Ásbyrgi"/>
    <n v="671"/>
    <x v="27"/>
    <s v="Norðurland eystra"/>
    <x v="7"/>
    <x v="3"/>
    <s v="Sala utan svæðis - flj."/>
    <n v="2033"/>
    <n v="1.758545"/>
    <x v="8"/>
    <x v="0"/>
    <s v="Innanlands"/>
    <m/>
  </r>
  <r>
    <s v="Söludælur"/>
    <s v="Ásbyrgi"/>
    <n v="671"/>
    <x v="27"/>
    <s v="Norðurland eystra"/>
    <x v="1"/>
    <x v="0"/>
    <s v="Sala innan svæðis - flj."/>
    <n v="147833"/>
    <n v="110.87475000000001"/>
    <x v="8"/>
    <x v="0"/>
    <s v="Innanlands"/>
    <m/>
  </r>
  <r>
    <s v="Söludælur"/>
    <s v="Ásbyrgi"/>
    <n v="671"/>
    <x v="27"/>
    <s v="Norðurland eystra"/>
    <x v="7"/>
    <x v="3"/>
    <s v="Sala innan svæðis - flj."/>
    <n v="142850"/>
    <n v="123.56525000000001"/>
    <x v="8"/>
    <x v="0"/>
    <s v="Innanlands"/>
    <m/>
  </r>
  <r>
    <s v="Húsavík"/>
    <s v="Húsavík"/>
    <n v="640"/>
    <x v="27"/>
    <s v="Norðurland eystra"/>
    <x v="6"/>
    <x v="3"/>
    <s v="Sala innan svæðis - flj."/>
    <n v="1132080"/>
    <n v="979.24919999999997"/>
    <x v="7"/>
    <x v="3"/>
    <s v="Innanlands"/>
    <m/>
  </r>
  <r>
    <s v="Raufarhöfn"/>
    <s v="Kópasker"/>
    <n v="670"/>
    <x v="27"/>
    <s v="Norðurland eystra"/>
    <x v="6"/>
    <x v="3"/>
    <s v="Sala utan svæðis - flj."/>
    <n v="17851"/>
    <n v="15.441115"/>
    <x v="7"/>
    <x v="3"/>
    <s v="Innanlands"/>
    <m/>
  </r>
  <r>
    <s v="Reykjavík"/>
    <s v="Kópasker"/>
    <n v="670"/>
    <x v="27"/>
    <s v="Norðurland eystra"/>
    <x v="6"/>
    <x v="3"/>
    <s v="Sala utan svæðis - flj."/>
    <n v="66236"/>
    <n v="57.294139999999999"/>
    <x v="7"/>
    <x v="3"/>
    <s v="Innanlands"/>
    <m/>
  </r>
  <r>
    <s v="Akureyri"/>
    <s v="Ásbyrgi"/>
    <n v="671"/>
    <x v="27"/>
    <s v="Norðurland eystra"/>
    <x v="6"/>
    <x v="3"/>
    <s v="Sala utan svæðis - flj."/>
    <n v="156751"/>
    <n v="135.58961499999998"/>
    <x v="7"/>
    <x v="2"/>
    <s v="Innanlands"/>
    <m/>
  </r>
  <r>
    <s v="Húsavík"/>
    <s v="Ásbyrgi"/>
    <n v="671"/>
    <x v="27"/>
    <s v="Norðurland eystra"/>
    <x v="7"/>
    <x v="3"/>
    <s v="Sala utan svæðis - flj."/>
    <n v="14287"/>
    <n v="12.358255"/>
    <x v="6"/>
    <x v="0"/>
    <s v="Innanlands"/>
    <m/>
  </r>
  <r>
    <s v="Reykjavík"/>
    <s v="Ásbyrgi"/>
    <n v="671"/>
    <x v="27"/>
    <s v="Norðurland eystra"/>
    <x v="7"/>
    <x v="3"/>
    <s v="Sala innan svæðis - flj."/>
    <n v="9758"/>
    <n v="8.4406700000000008"/>
    <x v="6"/>
    <x v="0"/>
    <s v="Innanlands"/>
    <m/>
  </r>
  <r>
    <s v="Reykjavík"/>
    <s v="Ásbyrgi"/>
    <n v="671"/>
    <x v="27"/>
    <s v="Norðurland eystra"/>
    <x v="7"/>
    <x v="3"/>
    <s v="Sala utan svæðis - flj."/>
    <n v="3904"/>
    <n v="3.37696"/>
    <x v="6"/>
    <x v="0"/>
    <s v="Innanlands"/>
    <m/>
  </r>
  <r>
    <s v="Eskifjörður"/>
    <s v="Ásbyrgi"/>
    <n v="671"/>
    <x v="27"/>
    <s v="Norðurland eystra"/>
    <x v="6"/>
    <x v="3"/>
    <s v="Sala utan svæðis - flj."/>
    <n v="27872"/>
    <n v="24.109279999999998"/>
    <x v="7"/>
    <x v="2"/>
    <s v="Innanlands"/>
    <m/>
  </r>
  <r>
    <s v="Söludælur"/>
    <s v="Ásbyrgi"/>
    <n v="671"/>
    <x v="27"/>
    <s v="Norðurland eystra"/>
    <x v="1"/>
    <x v="0"/>
    <s v="Sala innan svæðis - flj."/>
    <n v="130555"/>
    <n v="97.916250000000005"/>
    <x v="6"/>
    <x v="0"/>
    <s v="Innanlands"/>
    <m/>
  </r>
  <r>
    <s v="Söludælur"/>
    <s v="Ásbyrgi"/>
    <n v="671"/>
    <x v="27"/>
    <s v="Norðurland eystra"/>
    <x v="7"/>
    <x v="3"/>
    <s v="Sala innan svæðis - flj."/>
    <n v="114786"/>
    <n v="99.28989"/>
    <x v="6"/>
    <x v="0"/>
    <s v="Innanlands"/>
    <m/>
  </r>
  <r>
    <s v="Húsavík"/>
    <s v="Ásbyrgi"/>
    <n v="671"/>
    <x v="27"/>
    <s v="Norðurland eystra"/>
    <x v="6"/>
    <x v="3"/>
    <s v="Sala utan svæðis - flj."/>
    <n v="40180"/>
    <n v="34.755699999999997"/>
    <x v="7"/>
    <x v="2"/>
    <s v="Innanlands"/>
    <m/>
  </r>
  <r>
    <s v="Reykjavík"/>
    <s v="Ásbyrgi"/>
    <n v="671"/>
    <x v="27"/>
    <s v="Norðurland eystra"/>
    <x v="6"/>
    <x v="3"/>
    <s v="Sala utan svæðis - flj."/>
    <n v="71826"/>
    <n v="62.129489999999997"/>
    <x v="7"/>
    <x v="2"/>
    <s v="Innanlands"/>
    <m/>
  </r>
  <r>
    <s v="Húsavík"/>
    <s v="Ásbyrgi"/>
    <n v="671"/>
    <x v="27"/>
    <s v="Norðurland eystra"/>
    <x v="7"/>
    <x v="3"/>
    <s v="Sala utan svæðis - flj."/>
    <n v="11217"/>
    <n v="9.7027049999999999"/>
    <x v="4"/>
    <x v="0"/>
    <s v="Innanlands"/>
    <m/>
  </r>
  <r>
    <s v="Reykjavík"/>
    <s v="Ásbyrgi"/>
    <n v="671"/>
    <x v="27"/>
    <s v="Norðurland eystra"/>
    <x v="7"/>
    <x v="3"/>
    <s v="Sala utan svæðis - flj."/>
    <n v="5491"/>
    <n v="4.7497150000000001"/>
    <x v="4"/>
    <x v="0"/>
    <s v="Innanlands"/>
    <m/>
  </r>
  <r>
    <s v="Reykjavík"/>
    <s v="Ásbyrgi"/>
    <n v="671"/>
    <x v="27"/>
    <s v="Norðurland eystra"/>
    <x v="10"/>
    <x v="3"/>
    <s v="Sala utan svæðis - flj."/>
    <n v="1010"/>
    <n v="0.87364999999999993"/>
    <x v="4"/>
    <x v="2"/>
    <s v="Innanlands"/>
    <m/>
  </r>
  <r>
    <s v="Söludælur"/>
    <s v="Ásbyrgi"/>
    <n v="671"/>
    <x v="27"/>
    <s v="Norðurland eystra"/>
    <x v="1"/>
    <x v="0"/>
    <s v="Sala innan svæðis - flj."/>
    <n v="131052"/>
    <n v="98.289000000000001"/>
    <x v="4"/>
    <x v="0"/>
    <s v="Innanlands"/>
    <m/>
  </r>
  <r>
    <s v="Söludælur"/>
    <s v="Ásbyrgi"/>
    <n v="671"/>
    <x v="27"/>
    <s v="Norðurland eystra"/>
    <x v="7"/>
    <x v="3"/>
    <s v="Sala innan svæðis - flj."/>
    <n v="121324"/>
    <n v="104.94525999999999"/>
    <x v="4"/>
    <x v="0"/>
    <s v="Innanlands"/>
    <m/>
  </r>
  <r>
    <s v="Akureyri"/>
    <s v="Raufarhöfn"/>
    <n v="675"/>
    <x v="27"/>
    <s v="Norðurland eystra"/>
    <x v="6"/>
    <x v="3"/>
    <s v="Sala utan svæðis - flj."/>
    <n v="6279"/>
    <n v="5.4313349999999998"/>
    <x v="7"/>
    <x v="3"/>
    <s v="Innanlands"/>
    <m/>
  </r>
  <r>
    <s v="Raufarhöfn"/>
    <s v="Raufarhöfn"/>
    <n v="675"/>
    <x v="27"/>
    <s v="Norðurland eystra"/>
    <x v="6"/>
    <x v="3"/>
    <s v="Sala innan svæðis - flj."/>
    <n v="150281"/>
    <n v="129.993065"/>
    <x v="7"/>
    <x v="2"/>
    <s v="Innanlands"/>
    <m/>
  </r>
  <r>
    <s v="Akureyri"/>
    <s v="Húsavík"/>
    <n v="640"/>
    <x v="27"/>
    <s v="Norðurland eystra"/>
    <x v="6"/>
    <x v="3"/>
    <s v="Sala utan svæðis - flj."/>
    <n v="334505"/>
    <n v="289.34682500000002"/>
    <x v="5"/>
    <x v="2"/>
    <s v="Innanlands"/>
    <m/>
  </r>
  <r>
    <s v="Húsavík"/>
    <s v="Húsavík"/>
    <n v="640"/>
    <x v="27"/>
    <s v="Norðurland eystra"/>
    <x v="6"/>
    <x v="3"/>
    <s v="Sala innan svæðis - flj."/>
    <n v="703826"/>
    <n v="608.80948999999998"/>
    <x v="5"/>
    <x v="3"/>
    <s v="Innanlands"/>
    <m/>
  </r>
  <r>
    <s v="Húsavík"/>
    <s v="Ásbyrgi"/>
    <n v="671"/>
    <x v="27"/>
    <s v="Norðurland eystra"/>
    <x v="7"/>
    <x v="3"/>
    <s v="Sala utan svæðis - flj."/>
    <n v="10472"/>
    <n v="9.0582799999999999"/>
    <x v="2"/>
    <x v="0"/>
    <s v="Innanlands"/>
    <m/>
  </r>
  <r>
    <s v="Reykjavík"/>
    <s v="Ásbyrgi"/>
    <n v="671"/>
    <x v="27"/>
    <s v="Norðurland eystra"/>
    <x v="7"/>
    <x v="3"/>
    <s v="Sala innan svæðis - flj."/>
    <n v="0"/>
    <n v="0"/>
    <x v="2"/>
    <x v="0"/>
    <s v="Innanlands"/>
    <m/>
  </r>
  <r>
    <s v="Reykjavík"/>
    <s v="Ásbyrgi"/>
    <n v="671"/>
    <x v="27"/>
    <s v="Norðurland eystra"/>
    <x v="7"/>
    <x v="3"/>
    <s v="Sala utan svæðis - flj."/>
    <n v="7967"/>
    <n v="6.8914549999999997"/>
    <x v="2"/>
    <x v="0"/>
    <s v="Innanlands"/>
    <m/>
  </r>
  <r>
    <s v="Söludælur"/>
    <s v="Ásbyrgi"/>
    <n v="671"/>
    <x v="27"/>
    <s v="Norðurland eystra"/>
    <x v="1"/>
    <x v="0"/>
    <s v="Sala innan svæðis - flj."/>
    <n v="132846"/>
    <n v="99.634500000000003"/>
    <x v="2"/>
    <x v="0"/>
    <s v="Innanlands"/>
    <m/>
  </r>
  <r>
    <s v="Söludælur"/>
    <s v="Ásbyrgi"/>
    <n v="671"/>
    <x v="27"/>
    <s v="Norðurland eystra"/>
    <x v="7"/>
    <x v="3"/>
    <s v="Sala innan svæðis - flj."/>
    <n v="117345"/>
    <n v="101.50342500000001"/>
    <x v="2"/>
    <x v="0"/>
    <s v="Innanlands"/>
    <m/>
  </r>
  <r>
    <s v="Reykjavík"/>
    <s v="Húsavík"/>
    <n v="640"/>
    <x v="27"/>
    <s v="Norðurland eystra"/>
    <x v="6"/>
    <x v="3"/>
    <s v="Sala utan svæðis - flj."/>
    <n v="1205"/>
    <n v="1.0423249999999999"/>
    <x v="5"/>
    <x v="3"/>
    <s v="Innanlands"/>
    <m/>
  </r>
  <r>
    <s v="Raufarhöfn"/>
    <s v="Kópasker"/>
    <n v="670"/>
    <x v="27"/>
    <s v="Norðurland eystra"/>
    <x v="6"/>
    <x v="3"/>
    <s v="Sala utan svæðis - flj."/>
    <n v="18238"/>
    <n v="15.775869999999999"/>
    <x v="5"/>
    <x v="3"/>
    <s v="Innanlands"/>
    <m/>
  </r>
  <r>
    <s v="Reykjavík"/>
    <s v="Kópasker"/>
    <n v="670"/>
    <x v="27"/>
    <s v="Norðurland eystra"/>
    <x v="6"/>
    <x v="3"/>
    <s v="Sala utan svæðis - flj."/>
    <n v="59439"/>
    <n v="51.414735"/>
    <x v="5"/>
    <x v="2"/>
    <s v="Innanlands"/>
    <m/>
  </r>
  <r>
    <s v="Húsavík"/>
    <s v="Ásbyrgi"/>
    <n v="671"/>
    <x v="27"/>
    <s v="Norðurland eystra"/>
    <x v="7"/>
    <x v="3"/>
    <s v="Sala utan svæðis - flj."/>
    <n v="20161"/>
    <n v="17.439264999999999"/>
    <x v="1"/>
    <x v="0"/>
    <s v="Innanlands"/>
    <m/>
  </r>
  <r>
    <s v="Reykjavík"/>
    <s v="Ásbyrgi"/>
    <n v="671"/>
    <x v="27"/>
    <s v="Norðurland eystra"/>
    <x v="1"/>
    <x v="0"/>
    <s v="Sala innan svæðis - flj."/>
    <n v="0"/>
    <n v="0"/>
    <x v="1"/>
    <x v="0"/>
    <s v="Innanlands"/>
    <m/>
  </r>
  <r>
    <s v="Reykjavík"/>
    <s v="Ásbyrgi"/>
    <n v="671"/>
    <x v="27"/>
    <s v="Norðurland eystra"/>
    <x v="1"/>
    <x v="0"/>
    <s v="Sala utan svæðis - flj."/>
    <n v="9356"/>
    <n v="7.0170000000000003"/>
    <x v="1"/>
    <x v="0"/>
    <s v="Innanlands"/>
    <m/>
  </r>
  <r>
    <s v="Reykjavík"/>
    <s v="Ásbyrgi"/>
    <n v="671"/>
    <x v="27"/>
    <s v="Norðurland eystra"/>
    <x v="7"/>
    <x v="3"/>
    <s v="Sala utan svæðis - flj."/>
    <n v="69973"/>
    <n v="60.526644999999995"/>
    <x v="1"/>
    <x v="0"/>
    <s v="Innanlands"/>
    <m/>
  </r>
  <r>
    <s v="Reykjavík"/>
    <s v="Ásbyrgi"/>
    <n v="671"/>
    <x v="27"/>
    <s v="Norðurland eystra"/>
    <x v="10"/>
    <x v="3"/>
    <s v="Sala utan svæðis - flj."/>
    <n v="618"/>
    <n v="0.5345700000000001"/>
    <x v="1"/>
    <x v="2"/>
    <s v="Innanlands"/>
    <m/>
  </r>
  <r>
    <s v="Söludælur"/>
    <s v="Ásbyrgi"/>
    <n v="671"/>
    <x v="27"/>
    <s v="Norðurland eystra"/>
    <x v="1"/>
    <x v="0"/>
    <s v="Sala innan svæðis - flj."/>
    <n v="134940"/>
    <n v="101.205"/>
    <x v="1"/>
    <x v="0"/>
    <s v="Innanlands"/>
    <m/>
  </r>
  <r>
    <s v="Söludælur"/>
    <s v="Ásbyrgi"/>
    <n v="671"/>
    <x v="27"/>
    <s v="Norðurland eystra"/>
    <x v="7"/>
    <x v="3"/>
    <s v="Sala innan svæðis - flj."/>
    <n v="55625"/>
    <n v="48.115625000000001"/>
    <x v="1"/>
    <x v="0"/>
    <s v="Innanlands"/>
    <m/>
  </r>
  <r>
    <s v="Söludælur"/>
    <s v="Raufarhöfn"/>
    <n v="675"/>
    <x v="27"/>
    <s v="Norðurland eystra"/>
    <x v="0"/>
    <x v="0"/>
    <s v="Sala innan svæðis - flj."/>
    <n v="75540"/>
    <n v="56.655000000000001"/>
    <x v="0"/>
    <x v="0"/>
    <s v="Innanlands"/>
    <m/>
  </r>
  <r>
    <s v="Söludælur"/>
    <s v="Raufarhöfn"/>
    <n v="675"/>
    <x v="27"/>
    <s v="Norðurland eystra"/>
    <x v="6"/>
    <x v="3"/>
    <s v="Sala innan svæðis - flj."/>
    <n v="170"/>
    <n v="0.14705000000000001"/>
    <x v="1"/>
    <x v="2"/>
    <s v="Innanlands"/>
    <m/>
  </r>
  <r>
    <s v="Akureyri"/>
    <s v="Ásbyrgi"/>
    <n v="671"/>
    <x v="27"/>
    <s v="Norðurland eystra"/>
    <x v="6"/>
    <x v="3"/>
    <s v="Sala utan svæðis - flj."/>
    <n v="212425"/>
    <n v="183.747625"/>
    <x v="5"/>
    <x v="3"/>
    <s v="Innanlands"/>
    <m/>
  </r>
  <r>
    <s v="Raufarhöfn"/>
    <s v="Raufarhöfn"/>
    <n v="675"/>
    <x v="27"/>
    <s v="Norðurland eystra"/>
    <x v="9"/>
    <x v="3"/>
    <s v="Sala innan svæðis - flj."/>
    <n v="197037"/>
    <n v="170.437005"/>
    <x v="0"/>
    <x v="2"/>
    <s v="Innanlands"/>
    <m/>
  </r>
  <r>
    <s v="Húsavík"/>
    <s v="Ásbyrgi"/>
    <n v="671"/>
    <x v="27"/>
    <s v="Norðurland eystra"/>
    <x v="6"/>
    <x v="3"/>
    <s v="Sala utan svæðis - flj."/>
    <n v="18806"/>
    <n v="16.267189999999999"/>
    <x v="5"/>
    <x v="3"/>
    <s v="Innanlands"/>
    <m/>
  </r>
  <r>
    <s v="Söludælur"/>
    <s v="Raufarhöfn"/>
    <n v="675"/>
    <x v="27"/>
    <s v="Norðurland eystra"/>
    <x v="7"/>
    <x v="3"/>
    <s v="Sala innan svæðis - flj."/>
    <n v="63724"/>
    <n v="55.121259999999999"/>
    <x v="0"/>
    <x v="0"/>
    <s v="Innanlands"/>
    <m/>
  </r>
  <r>
    <s v="Reykjavík"/>
    <s v="Ásbyrgi"/>
    <n v="671"/>
    <x v="27"/>
    <s v="Norðurland eystra"/>
    <x v="6"/>
    <x v="3"/>
    <s v="Sala utan svæðis - flj."/>
    <n v="54881"/>
    <n v="47.472065000000001"/>
    <x v="5"/>
    <x v="2"/>
    <s v="Innanlands"/>
    <m/>
  </r>
  <r>
    <s v="Raufarhöfn"/>
    <s v="Raufarhöfn"/>
    <n v="675"/>
    <x v="27"/>
    <s v="Norðurland eystra"/>
    <x v="6"/>
    <x v="3"/>
    <s v="Sala innan svæðis - flj."/>
    <n v="192618"/>
    <n v="166.61457000000001"/>
    <x v="5"/>
    <x v="3"/>
    <s v="Innanlands"/>
    <m/>
  </r>
  <r>
    <s v="Raufarhöfn"/>
    <s v="Raufarhöfn"/>
    <n v="675"/>
    <x v="27"/>
    <s v="Norðurland eystra"/>
    <x v="9"/>
    <x v="3"/>
    <s v="Sala innan svæðis - flj."/>
    <n v="254156"/>
    <n v="219.84494000000001"/>
    <x v="3"/>
    <x v="2"/>
    <s v="Innanlands"/>
    <m/>
  </r>
  <r>
    <s v="Akureyri"/>
    <s v="Húsavík"/>
    <n v="640"/>
    <x v="27"/>
    <s v="Norðurland eystra"/>
    <x v="6"/>
    <x v="3"/>
    <s v="Sala utan svæðis - flj."/>
    <n v="355875"/>
    <n v="307.83187500000003"/>
    <x v="3"/>
    <x v="2"/>
    <s v="Innanlands"/>
    <m/>
  </r>
  <r>
    <s v="Söludælur"/>
    <s v="Raufarhöfn"/>
    <n v="675"/>
    <x v="27"/>
    <s v="Norðurland eystra"/>
    <x v="0"/>
    <x v="0"/>
    <s v="Sala innan svæðis - flj."/>
    <n v="80716"/>
    <n v="60.536999999999999"/>
    <x v="3"/>
    <x v="0"/>
    <s v="Innanlands"/>
    <m/>
  </r>
  <r>
    <s v="Söludælur"/>
    <s v="Raufarhöfn"/>
    <n v="675"/>
    <x v="27"/>
    <s v="Norðurland eystra"/>
    <x v="7"/>
    <x v="3"/>
    <s v="Sala innan svæðis - flj."/>
    <n v="71255"/>
    <n v="61.635574999999996"/>
    <x v="3"/>
    <x v="0"/>
    <s v="Innanlands"/>
    <m/>
  </r>
  <r>
    <s v="Eskifjörður"/>
    <s v="Húsavík"/>
    <n v="640"/>
    <x v="27"/>
    <s v="Norðurland eystra"/>
    <x v="6"/>
    <x v="3"/>
    <s v="Sala utan svæðis - flj."/>
    <n v="7701"/>
    <n v="6.661365"/>
    <x v="3"/>
    <x v="3"/>
    <s v="Innanlands"/>
    <m/>
  </r>
  <r>
    <s v="Raufarhöfn"/>
    <s v="Raufarhöfn"/>
    <n v="675"/>
    <x v="27"/>
    <s v="Norðurland eystra"/>
    <x v="9"/>
    <x v="3"/>
    <s v="Sala innan svæðis - flj."/>
    <n v="233051"/>
    <n v="201.58911499999999"/>
    <x v="5"/>
    <x v="2"/>
    <s v="Innanlands"/>
    <m/>
  </r>
  <r>
    <s v="Húsavík"/>
    <s v="Húsavík"/>
    <n v="640"/>
    <x v="27"/>
    <s v="Norðurland eystra"/>
    <x v="6"/>
    <x v="3"/>
    <s v="Sala innan svæðis - flj."/>
    <n v="688798"/>
    <n v="595.81027000000006"/>
    <x v="3"/>
    <x v="3"/>
    <s v="Innanlands"/>
    <m/>
  </r>
  <r>
    <s v="Söludælur"/>
    <s v="Raufarhöfn"/>
    <n v="675"/>
    <x v="27"/>
    <s v="Norðurland eystra"/>
    <x v="7"/>
    <x v="3"/>
    <s v="Sala ekki flutningsjöfnuð"/>
    <n v="0"/>
    <n v="0"/>
    <x v="1"/>
    <x v="0"/>
    <s v="Millilanda"/>
    <m/>
  </r>
  <r>
    <s v="Söludælur"/>
    <s v="Raufarhöfn"/>
    <n v="675"/>
    <x v="27"/>
    <s v="Norðurland eystra"/>
    <x v="1"/>
    <x v="0"/>
    <s v="Sala innan svæðis - flj."/>
    <n v="27225"/>
    <n v="20.418749999999999"/>
    <x v="5"/>
    <x v="0"/>
    <s v="Innanlands"/>
    <m/>
  </r>
  <r>
    <s v="Söludælur"/>
    <s v="Raufarhöfn"/>
    <n v="675"/>
    <x v="27"/>
    <s v="Norðurland eystra"/>
    <x v="0"/>
    <x v="0"/>
    <s v="Sala innan svæðis - flj."/>
    <n v="51172"/>
    <n v="38.378999999999998"/>
    <x v="5"/>
    <x v="0"/>
    <s v="Innanlands"/>
    <m/>
  </r>
  <r>
    <s v="Söludælur"/>
    <s v="Raufarhöfn"/>
    <n v="675"/>
    <x v="27"/>
    <s v="Norðurland eystra"/>
    <x v="7"/>
    <x v="3"/>
    <s v="Sala innan svæðis - flj."/>
    <n v="77529"/>
    <n v="67.062585000000013"/>
    <x v="5"/>
    <x v="0"/>
    <s v="Innanlands"/>
    <m/>
  </r>
  <r>
    <s v="Raufarhöfn"/>
    <s v="Kópasker"/>
    <n v="670"/>
    <x v="27"/>
    <s v="Norðurland eystra"/>
    <x v="6"/>
    <x v="3"/>
    <s v="Sala utan svæðis - flj."/>
    <n v="18843"/>
    <n v="16.299195000000001"/>
    <x v="3"/>
    <x v="3"/>
    <s v="Innanlands"/>
    <m/>
  </r>
  <r>
    <s v="Reykjavík"/>
    <s v="Kópasker"/>
    <n v="670"/>
    <x v="27"/>
    <s v="Norðurland eystra"/>
    <x v="6"/>
    <x v="3"/>
    <s v="Sala utan svæðis - flj."/>
    <n v="64781"/>
    <n v="56.035565000000005"/>
    <x v="3"/>
    <x v="2"/>
    <s v="Innanlands"/>
    <m/>
  </r>
  <r>
    <s v="Raufarhöfn"/>
    <s v="Raufarhöfn"/>
    <n v="675"/>
    <x v="27"/>
    <s v="Norðurland eystra"/>
    <x v="7"/>
    <x v="3"/>
    <s v="Sala innan svæðis - flj."/>
    <n v="1015"/>
    <n v="0.87797500000000006"/>
    <x v="7"/>
    <x v="0"/>
    <s v="Innanlands"/>
    <m/>
  </r>
  <r>
    <s v="Raufarhöfn"/>
    <s v="Raufarhöfn"/>
    <n v="675"/>
    <x v="27"/>
    <s v="Norðurland eystra"/>
    <x v="7"/>
    <x v="3"/>
    <s v="Sala utan svæðis - flj."/>
    <n v="1528"/>
    <n v="1.32172"/>
    <x v="7"/>
    <x v="0"/>
    <s v="Innanlands"/>
    <m/>
  </r>
  <r>
    <s v="Raufarhöfn"/>
    <s v="Raufarhöfn"/>
    <n v="675"/>
    <x v="27"/>
    <s v="Norðurland eystra"/>
    <x v="9"/>
    <x v="3"/>
    <s v="Sala innan svæðis - flj."/>
    <n v="114989"/>
    <n v="99.465485000000001"/>
    <x v="7"/>
    <x v="2"/>
    <s v="Innanlands"/>
    <m/>
  </r>
  <r>
    <s v="Söludælur"/>
    <s v="Raufarhöfn"/>
    <n v="675"/>
    <x v="27"/>
    <s v="Norðurland eystra"/>
    <x v="1"/>
    <x v="0"/>
    <s v="Sala innan svæðis - flj."/>
    <n v="82315"/>
    <n v="61.736249999999998"/>
    <x v="7"/>
    <x v="0"/>
    <s v="Innanlands"/>
    <m/>
  </r>
  <r>
    <s v="Söludælur"/>
    <s v="Raufarhöfn"/>
    <n v="675"/>
    <x v="27"/>
    <s v="Norðurland eystra"/>
    <x v="7"/>
    <x v="3"/>
    <s v="Sala innan svæðis - flj."/>
    <n v="73898"/>
    <n v="63.921769999999995"/>
    <x v="7"/>
    <x v="0"/>
    <s v="Innanlands"/>
    <m/>
  </r>
  <r>
    <s v="Akureyri"/>
    <s v="Ásbyrgi"/>
    <n v="671"/>
    <x v="27"/>
    <s v="Norðurland eystra"/>
    <x v="6"/>
    <x v="3"/>
    <s v="Sala utan svæðis - flj."/>
    <n v="37643"/>
    <n v="32.561194999999998"/>
    <x v="3"/>
    <x v="3"/>
    <s v="Innanlands"/>
    <m/>
  </r>
  <r>
    <s v="Eskifjörður"/>
    <s v="Ásbyrgi"/>
    <n v="671"/>
    <x v="27"/>
    <s v="Norðurland eystra"/>
    <x v="6"/>
    <x v="3"/>
    <s v="Sala utan svæðis - flj."/>
    <n v="12094"/>
    <n v="10.461309999999999"/>
    <x v="3"/>
    <x v="3"/>
    <s v="Innanlands"/>
    <m/>
  </r>
  <r>
    <s v="Raufarhöfn"/>
    <s v="Raufarhöfn"/>
    <n v="675"/>
    <x v="27"/>
    <s v="Norðurland eystra"/>
    <x v="7"/>
    <x v="3"/>
    <s v="Sala innan svæðis - flj."/>
    <n v="805"/>
    <n v="0.69632500000000008"/>
    <x v="9"/>
    <x v="0"/>
    <s v="Innanlands"/>
    <m/>
  </r>
  <r>
    <s v="Raufarhöfn"/>
    <s v="Raufarhöfn"/>
    <n v="675"/>
    <x v="27"/>
    <s v="Norðurland eystra"/>
    <x v="7"/>
    <x v="3"/>
    <s v="Sala utan svæðis - flj."/>
    <n v="2473"/>
    <n v="2.1391450000000001"/>
    <x v="9"/>
    <x v="0"/>
    <s v="Innanlands"/>
    <m/>
  </r>
  <r>
    <s v="Raufarhöfn"/>
    <s v="Raufarhöfn"/>
    <n v="675"/>
    <x v="27"/>
    <s v="Norðurland eystra"/>
    <x v="9"/>
    <x v="3"/>
    <s v="Sala innan svæðis - flj."/>
    <n v="170861"/>
    <n v="147.79476499999998"/>
    <x v="9"/>
    <x v="2"/>
    <s v="Innanlands"/>
    <m/>
  </r>
  <r>
    <s v="Raufarhöfn"/>
    <s v="Raufarhöfn"/>
    <n v="675"/>
    <x v="27"/>
    <s v="Norðurland eystra"/>
    <x v="10"/>
    <x v="3"/>
    <s v="Sala innan svæðis - flj."/>
    <n v="118195"/>
    <n v="102.238675"/>
    <x v="9"/>
    <x v="2"/>
    <s v="Innanlands"/>
    <m/>
  </r>
  <r>
    <s v="Húsavík"/>
    <s v="Ásbyrgi"/>
    <n v="671"/>
    <x v="27"/>
    <s v="Norðurland eystra"/>
    <x v="6"/>
    <x v="3"/>
    <s v="Sala utan svæðis - flj."/>
    <n v="32151"/>
    <n v="27.810614999999999"/>
    <x v="3"/>
    <x v="3"/>
    <s v="Innanlands"/>
    <m/>
  </r>
  <r>
    <s v="Reykjavík"/>
    <s v="Ásbyrgi"/>
    <n v="671"/>
    <x v="27"/>
    <s v="Norðurland eystra"/>
    <x v="6"/>
    <x v="3"/>
    <s v="Sala utan svæðis - flj."/>
    <n v="76234"/>
    <n v="65.94241000000001"/>
    <x v="3"/>
    <x v="2"/>
    <s v="Innanlands"/>
    <m/>
  </r>
  <r>
    <s v="Söludælur"/>
    <s v="Raufarhöfn"/>
    <n v="675"/>
    <x v="27"/>
    <s v="Norðurland eystra"/>
    <x v="1"/>
    <x v="0"/>
    <s v="Sala innan svæðis - flj."/>
    <n v="85926"/>
    <n v="64.444500000000005"/>
    <x v="9"/>
    <x v="0"/>
    <s v="Innanlands"/>
    <m/>
  </r>
  <r>
    <s v="Söludælur"/>
    <s v="Raufarhöfn"/>
    <n v="675"/>
    <x v="27"/>
    <s v="Norðurland eystra"/>
    <x v="7"/>
    <x v="3"/>
    <s v="Sala innan svæðis - flj."/>
    <n v="69105"/>
    <n v="59.775824999999998"/>
    <x v="9"/>
    <x v="0"/>
    <s v="Innanlands"/>
    <m/>
  </r>
  <r>
    <s v="Raufarhöfn"/>
    <s v="Raufarhöfn"/>
    <n v="675"/>
    <x v="27"/>
    <s v="Norðurland eystra"/>
    <x v="6"/>
    <x v="3"/>
    <s v="Sala innan svæðis - flj."/>
    <n v="241469"/>
    <n v="208.87068500000001"/>
    <x v="3"/>
    <x v="3"/>
    <s v="Innanlands"/>
    <m/>
  </r>
  <r>
    <s v="Akureyri"/>
    <s v="Húsavík"/>
    <n v="640"/>
    <x v="27"/>
    <s v="Norðurland eystra"/>
    <x v="6"/>
    <x v="3"/>
    <s v="Sala utan svæðis - flj."/>
    <n v="89192"/>
    <n v="77.151080000000007"/>
    <x v="0"/>
    <x v="2"/>
    <s v="Innanlands"/>
    <m/>
  </r>
  <r>
    <s v="Raufarhöfn"/>
    <s v="Raufarhöfn"/>
    <n v="675"/>
    <x v="27"/>
    <s v="Norðurland eystra"/>
    <x v="7"/>
    <x v="3"/>
    <s v="Sala innan svæðis - flj."/>
    <n v="3576"/>
    <n v="3.0932399999999998"/>
    <x v="10"/>
    <x v="0"/>
    <s v="Innanlands"/>
    <m/>
  </r>
  <r>
    <s v="Raufarhöfn"/>
    <s v="Raufarhöfn"/>
    <n v="675"/>
    <x v="27"/>
    <s v="Norðurland eystra"/>
    <x v="9"/>
    <x v="3"/>
    <s v="Sala innan svæðis - flj."/>
    <n v="9653"/>
    <n v="8.3498450000000002"/>
    <x v="10"/>
    <x v="2"/>
    <s v="Innanlands"/>
    <m/>
  </r>
  <r>
    <s v="Raufarhöfn"/>
    <s v="Raufarhöfn"/>
    <n v="675"/>
    <x v="27"/>
    <s v="Norðurland eystra"/>
    <x v="10"/>
    <x v="3"/>
    <s v="Sala innan svæðis - flj."/>
    <n v="159188"/>
    <n v="137.69762"/>
    <x v="10"/>
    <x v="2"/>
    <s v="Innanlands"/>
    <m/>
  </r>
  <r>
    <s v="Húsavík"/>
    <s v="Húsavík"/>
    <n v="640"/>
    <x v="27"/>
    <s v="Norðurland eystra"/>
    <x v="6"/>
    <x v="3"/>
    <s v="Sala innan svæðis - flj."/>
    <n v="644803"/>
    <n v="557.75459499999999"/>
    <x v="0"/>
    <x v="3"/>
    <s v="Innanlands"/>
    <m/>
  </r>
  <r>
    <s v="Söludælur"/>
    <s v="Raufarhöfn"/>
    <n v="675"/>
    <x v="27"/>
    <s v="Norðurland eystra"/>
    <x v="1"/>
    <x v="0"/>
    <s v="Sala innan svæðis - flj."/>
    <n v="77492"/>
    <n v="58.119"/>
    <x v="10"/>
    <x v="0"/>
    <s v="Innanlands"/>
    <m/>
  </r>
  <r>
    <s v="Söludælur"/>
    <s v="Raufarhöfn"/>
    <n v="675"/>
    <x v="27"/>
    <s v="Norðurland eystra"/>
    <x v="7"/>
    <x v="3"/>
    <s v="Sala innan svæðis - flj."/>
    <n v="69683"/>
    <n v="60.275794999999995"/>
    <x v="10"/>
    <x v="0"/>
    <s v="Innanlands"/>
    <m/>
  </r>
  <r>
    <s v="Akureyri"/>
    <s v="Raufarhöfn"/>
    <n v="675"/>
    <x v="27"/>
    <s v="Norðurland eystra"/>
    <x v="7"/>
    <x v="3"/>
    <s v="Sala utan svæðis - flj."/>
    <n v="350"/>
    <n v="0.30275000000000002"/>
    <x v="8"/>
    <x v="0"/>
    <s v="Innanlands"/>
    <m/>
  </r>
  <r>
    <s v="Raufarhöfn"/>
    <s v="Kópasker"/>
    <n v="670"/>
    <x v="27"/>
    <s v="Norðurland eystra"/>
    <x v="6"/>
    <x v="3"/>
    <s v="Sala utan svæðis - flj."/>
    <n v="20678"/>
    <n v="17.886470000000003"/>
    <x v="0"/>
    <x v="3"/>
    <s v="Innanlands"/>
    <m/>
  </r>
  <r>
    <s v="Raufarhöfn"/>
    <s v="Raufarhöfn"/>
    <n v="675"/>
    <x v="27"/>
    <s v="Norðurland eystra"/>
    <x v="9"/>
    <x v="3"/>
    <s v="Sala innan svæðis - flj."/>
    <n v="39487"/>
    <n v="34.156254999999994"/>
    <x v="8"/>
    <x v="2"/>
    <s v="Innanlands"/>
    <m/>
  </r>
  <r>
    <s v="Raufarhöfn"/>
    <s v="Raufarhöfn"/>
    <n v="675"/>
    <x v="27"/>
    <s v="Norðurland eystra"/>
    <x v="10"/>
    <x v="3"/>
    <s v="Sala innan svæðis - flj."/>
    <n v="153138"/>
    <n v="132.46437"/>
    <x v="8"/>
    <x v="2"/>
    <s v="Innanlands"/>
    <m/>
  </r>
  <r>
    <s v="Reykjavík"/>
    <s v="Kópasker"/>
    <n v="670"/>
    <x v="27"/>
    <s v="Norðurland eystra"/>
    <x v="6"/>
    <x v="3"/>
    <s v="Sala utan svæðis - flj."/>
    <n v="82436"/>
    <n v="71.307140000000004"/>
    <x v="0"/>
    <x v="3"/>
    <s v="Innanlands"/>
    <m/>
  </r>
  <r>
    <s v="Söludælur"/>
    <s v="Raufarhöfn"/>
    <n v="675"/>
    <x v="27"/>
    <s v="Norðurland eystra"/>
    <x v="1"/>
    <x v="0"/>
    <s v="Sala innan svæðis - flj."/>
    <n v="83825"/>
    <n v="62.868749999999999"/>
    <x v="8"/>
    <x v="0"/>
    <s v="Innanlands"/>
    <m/>
  </r>
  <r>
    <s v="Söludælur"/>
    <s v="Raufarhöfn"/>
    <n v="675"/>
    <x v="27"/>
    <s v="Norðurland eystra"/>
    <x v="7"/>
    <x v="3"/>
    <s v="Sala innan svæðis - flj."/>
    <n v="65800"/>
    <n v="56.917000000000002"/>
    <x v="8"/>
    <x v="0"/>
    <s v="Innanlands"/>
    <m/>
  </r>
  <r>
    <s v="Akureyri"/>
    <s v="Ásbyrgi"/>
    <n v="671"/>
    <x v="27"/>
    <s v="Norðurland eystra"/>
    <x v="6"/>
    <x v="3"/>
    <s v="Sala utan svæðis - flj."/>
    <n v="115911"/>
    <n v="100.263015"/>
    <x v="0"/>
    <x v="3"/>
    <s v="Innanlands"/>
    <m/>
  </r>
  <r>
    <s v="Raufarhöfn"/>
    <s v="Raufarhöfn"/>
    <n v="675"/>
    <x v="27"/>
    <s v="Norðurland eystra"/>
    <x v="7"/>
    <x v="3"/>
    <s v="Sala innan svæðis - flj."/>
    <n v="2225"/>
    <n v="1.924625"/>
    <x v="6"/>
    <x v="0"/>
    <s v="Innanlands"/>
    <m/>
  </r>
  <r>
    <s v="Raufarhöfn"/>
    <s v="Raufarhöfn"/>
    <n v="675"/>
    <x v="27"/>
    <s v="Norðurland eystra"/>
    <x v="9"/>
    <x v="3"/>
    <s v="Sala innan svæðis - flj."/>
    <n v="17205"/>
    <n v="14.882325000000002"/>
    <x v="6"/>
    <x v="2"/>
    <s v="Innanlands"/>
    <m/>
  </r>
  <r>
    <s v="Raufarhöfn"/>
    <s v="Raufarhöfn"/>
    <n v="675"/>
    <x v="27"/>
    <s v="Norðurland eystra"/>
    <x v="10"/>
    <x v="3"/>
    <s v="Sala innan svæðis - flj."/>
    <n v="145047"/>
    <n v="125.465655"/>
    <x v="6"/>
    <x v="2"/>
    <s v="Innanlands"/>
    <m/>
  </r>
  <r>
    <s v="Raufarhöfn"/>
    <s v="Raufarhöfn"/>
    <n v="675"/>
    <x v="27"/>
    <s v="Norðurland eystra"/>
    <x v="10"/>
    <x v="3"/>
    <s v="Sala ekki flutningsjöfnuð"/>
    <n v="613"/>
    <n v="0.53024499999999997"/>
    <x v="10"/>
    <x v="2"/>
    <s v="Millilanda"/>
    <m/>
  </r>
  <r>
    <s v="Reykjavík"/>
    <s v="Raufarhöfn"/>
    <n v="675"/>
    <x v="27"/>
    <s v="Norðurland eystra"/>
    <x v="7"/>
    <x v="3"/>
    <s v="Sala innan svæðis - flj."/>
    <n v="4971"/>
    <n v="4.2999150000000004"/>
    <x v="6"/>
    <x v="0"/>
    <s v="Innanlands"/>
    <m/>
  </r>
  <r>
    <s v="Söludælur"/>
    <s v="Raufarhöfn"/>
    <n v="675"/>
    <x v="27"/>
    <s v="Norðurland eystra"/>
    <x v="1"/>
    <x v="0"/>
    <s v="Sala innan svæðis - flj."/>
    <n v="83494"/>
    <n v="62.6205"/>
    <x v="6"/>
    <x v="0"/>
    <s v="Innanlands"/>
    <m/>
  </r>
  <r>
    <s v="Söludælur"/>
    <s v="Raufarhöfn"/>
    <n v="675"/>
    <x v="27"/>
    <s v="Norðurland eystra"/>
    <x v="7"/>
    <x v="3"/>
    <s v="Sala innan svæðis - flj."/>
    <n v="59024"/>
    <n v="51.055759999999999"/>
    <x v="6"/>
    <x v="0"/>
    <s v="Innanlands"/>
    <m/>
  </r>
  <r>
    <s v="Húsavík"/>
    <s v="Ásbyrgi"/>
    <n v="671"/>
    <x v="27"/>
    <s v="Norðurland eystra"/>
    <x v="6"/>
    <x v="3"/>
    <s v="Sala utan svæðis - flj."/>
    <n v="18108"/>
    <n v="15.66342"/>
    <x v="0"/>
    <x v="3"/>
    <s v="Innanlands"/>
    <m/>
  </r>
  <r>
    <s v="Eskifjörður"/>
    <s v="Raufarhöfn"/>
    <n v="675"/>
    <x v="27"/>
    <s v="Norðurland eystra"/>
    <x v="12"/>
    <x v="4"/>
    <s v="Sala utan svæðis - flj."/>
    <n v="25206"/>
    <n v="21.954425999999998"/>
    <x v="4"/>
    <x v="2"/>
    <s v="Innanlands"/>
    <m/>
  </r>
  <r>
    <s v="Raufarhöfn"/>
    <s v="Raufarhöfn"/>
    <n v="675"/>
    <x v="27"/>
    <s v="Norðurland eystra"/>
    <x v="7"/>
    <x v="3"/>
    <s v="Sala innan svæðis - flj."/>
    <n v="1247"/>
    <n v="1.0786549999999999"/>
    <x v="4"/>
    <x v="0"/>
    <s v="Innanlands"/>
    <m/>
  </r>
  <r>
    <s v="Raufarhöfn"/>
    <s v="Raufarhöfn"/>
    <n v="675"/>
    <x v="27"/>
    <s v="Norðurland eystra"/>
    <x v="10"/>
    <x v="3"/>
    <s v="Sala innan svæðis - flj."/>
    <n v="32079"/>
    <n v="27.748335000000001"/>
    <x v="4"/>
    <x v="2"/>
    <s v="Innanlands"/>
    <m/>
  </r>
  <r>
    <s v="Söludælur"/>
    <s v="Raufarhöfn"/>
    <n v="675"/>
    <x v="27"/>
    <s v="Norðurland eystra"/>
    <x v="6"/>
    <x v="3"/>
    <s v="Sala innan svæðis - flj."/>
    <n v="22414"/>
    <n v="19.388110000000001"/>
    <x v="5"/>
    <x v="2"/>
    <s v="Innanlands"/>
    <m/>
  </r>
  <r>
    <s v="Söludælur"/>
    <s v="Raufarhöfn"/>
    <n v="675"/>
    <x v="27"/>
    <s v="Norðurland eystra"/>
    <x v="1"/>
    <x v="0"/>
    <s v="Sala innan svæðis - flj."/>
    <n v="82972"/>
    <n v="62.228999999999999"/>
    <x v="4"/>
    <x v="0"/>
    <s v="Innanlands"/>
    <m/>
  </r>
  <r>
    <s v="Söludælur"/>
    <s v="Raufarhöfn"/>
    <n v="675"/>
    <x v="27"/>
    <s v="Norðurland eystra"/>
    <x v="7"/>
    <x v="3"/>
    <s v="Sala innan svæðis - flj."/>
    <n v="64135"/>
    <n v="55.476775000000004"/>
    <x v="4"/>
    <x v="0"/>
    <s v="Innanlands"/>
    <m/>
  </r>
  <r>
    <s v="Reykjavík"/>
    <s v="Ásbyrgi"/>
    <n v="671"/>
    <x v="27"/>
    <s v="Norðurland eystra"/>
    <x v="6"/>
    <x v="3"/>
    <s v="Sala utan svæðis - flj."/>
    <n v="181664"/>
    <n v="157.13935999999998"/>
    <x v="0"/>
    <x v="2"/>
    <s v="Innanlands"/>
    <m/>
  </r>
  <r>
    <s v="Akureyri"/>
    <s v="Raufarhöfn"/>
    <n v="675"/>
    <x v="27"/>
    <s v="Norðurland eystra"/>
    <x v="7"/>
    <x v="3"/>
    <s v="Sala utan svæðis - flj."/>
    <n v="1002"/>
    <n v="0.86673"/>
    <x v="2"/>
    <x v="0"/>
    <s v="Innanlands"/>
    <m/>
  </r>
  <r>
    <s v="Raufarhöfn"/>
    <s v="Raufarhöfn"/>
    <n v="675"/>
    <x v="27"/>
    <s v="Norðurland eystra"/>
    <x v="7"/>
    <x v="3"/>
    <s v="Sala innan svæðis - flj."/>
    <n v="5177"/>
    <n v="4.4781049999999993"/>
    <x v="2"/>
    <x v="0"/>
    <s v="Innanlands"/>
    <m/>
  </r>
  <r>
    <s v="Raufarhöfn"/>
    <s v="Raufarhöfn"/>
    <n v="675"/>
    <x v="27"/>
    <s v="Norðurland eystra"/>
    <x v="10"/>
    <x v="3"/>
    <s v="Sala innan svæðis - flj."/>
    <n v="72999"/>
    <n v="63.144134999999999"/>
    <x v="2"/>
    <x v="2"/>
    <s v="Innanlands"/>
    <m/>
  </r>
  <r>
    <s v="Reykjavík"/>
    <s v="Raufarhöfn"/>
    <n v="675"/>
    <x v="27"/>
    <s v="Norðurland eystra"/>
    <x v="7"/>
    <x v="3"/>
    <s v="Sala innan svæðis - flj."/>
    <n v="0"/>
    <n v="0"/>
    <x v="2"/>
    <x v="0"/>
    <s v="Innanlands"/>
    <m/>
  </r>
  <r>
    <s v="Söludælur"/>
    <s v="Raufarhöfn"/>
    <n v="675"/>
    <x v="27"/>
    <s v="Norðurland eystra"/>
    <x v="1"/>
    <x v="0"/>
    <s v="Sala innan svæðis - flj."/>
    <n v="85898"/>
    <n v="64.423500000000004"/>
    <x v="2"/>
    <x v="0"/>
    <s v="Innanlands"/>
    <m/>
  </r>
  <r>
    <s v="Söludælur"/>
    <s v="Raufarhöfn"/>
    <n v="675"/>
    <x v="27"/>
    <s v="Norðurland eystra"/>
    <x v="7"/>
    <x v="3"/>
    <s v="Sala innan svæðis - flj."/>
    <n v="62578"/>
    <n v="54.12997"/>
    <x v="2"/>
    <x v="0"/>
    <s v="Innanlands"/>
    <m/>
  </r>
  <r>
    <s v="Akureyri"/>
    <s v="Raufarhöfn"/>
    <n v="675"/>
    <x v="27"/>
    <s v="Norðurland eystra"/>
    <x v="7"/>
    <x v="3"/>
    <s v="Sala utan svæðis - flj."/>
    <n v="2017"/>
    <n v="1.744705"/>
    <x v="1"/>
    <x v="0"/>
    <s v="Innanlands"/>
    <m/>
  </r>
  <r>
    <s v="Raufarhöfn"/>
    <s v="Raufarhöfn"/>
    <n v="675"/>
    <x v="27"/>
    <s v="Norðurland eystra"/>
    <x v="6"/>
    <x v="3"/>
    <s v="Sala innan svæðis - flj."/>
    <n v="184446"/>
    <n v="159.54579000000001"/>
    <x v="0"/>
    <x v="2"/>
    <s v="Innanlands"/>
    <m/>
  </r>
  <r>
    <s v="Eskifjörður"/>
    <s v="Raufarhöfn"/>
    <n v="675"/>
    <x v="27"/>
    <s v="Norðurland eystra"/>
    <x v="12"/>
    <x v="4"/>
    <s v="Sala utan svæðis - flj."/>
    <n v="106718"/>
    <n v="92.951377999999991"/>
    <x v="1"/>
    <x v="2"/>
    <s v="Innanlands"/>
    <m/>
  </r>
  <r>
    <s v="Raufarhöfn"/>
    <s v="Raufarhöfn"/>
    <n v="675"/>
    <x v="27"/>
    <s v="Norðurland eystra"/>
    <x v="7"/>
    <x v="3"/>
    <s v="Sala innan svæðis - flj."/>
    <n v="275629"/>
    <n v="238.419085"/>
    <x v="1"/>
    <x v="0"/>
    <s v="Innanlands"/>
    <m/>
  </r>
  <r>
    <s v="Raufarhöfn"/>
    <s v="Raufarhöfn"/>
    <n v="675"/>
    <x v="27"/>
    <s v="Norðurland eystra"/>
    <x v="9"/>
    <x v="3"/>
    <s v="Sala innan svæðis - flj."/>
    <n v="75220"/>
    <n v="65.065300000000008"/>
    <x v="1"/>
    <x v="2"/>
    <s v="Innanlands"/>
    <m/>
  </r>
  <r>
    <s v="Raufarhöfn"/>
    <s v="Raufarhöfn"/>
    <n v="675"/>
    <x v="27"/>
    <s v="Norðurland eystra"/>
    <x v="10"/>
    <x v="3"/>
    <s v="Sala innan svæðis - flj."/>
    <n v="5274"/>
    <n v="4.5620099999999999"/>
    <x v="1"/>
    <x v="2"/>
    <s v="Innanlands"/>
    <m/>
  </r>
  <r>
    <s v="Reykjavík"/>
    <s v="Raufarhöfn"/>
    <n v="675"/>
    <x v="27"/>
    <s v="Norðurland eystra"/>
    <x v="1"/>
    <x v="0"/>
    <s v="Sala innan svæðis - flj."/>
    <n v="0"/>
    <n v="0"/>
    <x v="1"/>
    <x v="0"/>
    <s v="Innanlands"/>
    <m/>
  </r>
  <r>
    <s v="Reykjavík"/>
    <s v="Raufarhöfn"/>
    <n v="675"/>
    <x v="27"/>
    <s v="Norðurland eystra"/>
    <x v="1"/>
    <x v="0"/>
    <s v="Sala utan svæðis - flj."/>
    <n v="14747"/>
    <n v="11.06025"/>
    <x v="1"/>
    <x v="0"/>
    <s v="Innanlands"/>
    <m/>
  </r>
  <r>
    <s v="Söludælur"/>
    <s v="Raufarhöfn"/>
    <n v="675"/>
    <x v="27"/>
    <s v="Norðurland eystra"/>
    <x v="1"/>
    <x v="0"/>
    <s v="Sala innan svæðis - flj."/>
    <n v="80906"/>
    <n v="60.679499999999997"/>
    <x v="1"/>
    <x v="0"/>
    <s v="Innanlands"/>
    <m/>
  </r>
  <r>
    <s v="Söludælur"/>
    <s v="Raufarhöfn"/>
    <n v="675"/>
    <x v="27"/>
    <s v="Norðurland eystra"/>
    <x v="7"/>
    <x v="3"/>
    <s v="Sala innan svæðis - flj."/>
    <n v="18296"/>
    <n v="15.826039999999999"/>
    <x v="1"/>
    <x v="0"/>
    <s v="Innanlands"/>
    <m/>
  </r>
  <r>
    <s v="Söludælur"/>
    <s v="Þórshöfn"/>
    <n v="680"/>
    <x v="9"/>
    <s v="Norðurland eystra"/>
    <x v="0"/>
    <x v="0"/>
    <s v="Sala innan svæðis - flj."/>
    <n v="190450"/>
    <n v="142.83750000000001"/>
    <x v="0"/>
    <x v="0"/>
    <s v="Innanlands"/>
    <m/>
  </r>
  <r>
    <s v="Akureyri"/>
    <s v="Þórshöfn"/>
    <n v="680"/>
    <x v="9"/>
    <s v="Norðurland eystra"/>
    <x v="9"/>
    <x v="3"/>
    <s v="Sala utan svæðis - flj."/>
    <n v="81150"/>
    <n v="70.194749999999999"/>
    <x v="0"/>
    <x v="2"/>
    <s v="Innanlands"/>
    <m/>
  </r>
  <r>
    <s v="Akureyri"/>
    <s v="Þórshöfn"/>
    <n v="680"/>
    <x v="9"/>
    <s v="Norðurland eystra"/>
    <x v="6"/>
    <x v="3"/>
    <s v="Sala utan svæðis - flj."/>
    <n v="5177"/>
    <n v="4.4781049999999993"/>
    <x v="1"/>
    <x v="3"/>
    <s v="Innanlands"/>
    <m/>
  </r>
  <r>
    <s v="Þórshöfn"/>
    <s v="Þórshöfn"/>
    <n v="680"/>
    <x v="9"/>
    <s v="Norðurland eystra"/>
    <x v="6"/>
    <x v="3"/>
    <s v="Sala innan svæðis - flj."/>
    <n v="163381"/>
    <n v="141.32456500000001"/>
    <x v="1"/>
    <x v="3"/>
    <s v="Innanlands"/>
    <m/>
  </r>
  <r>
    <s v="Söludælur"/>
    <s v="Þórshöfn"/>
    <n v="680"/>
    <x v="9"/>
    <s v="Norðurland eystra"/>
    <x v="7"/>
    <x v="3"/>
    <s v="Sala innan svæðis - flj."/>
    <n v="352924"/>
    <n v="305.27926000000002"/>
    <x v="0"/>
    <x v="0"/>
    <s v="Innanlands"/>
    <m/>
  </r>
  <r>
    <s v="Þórshöfn"/>
    <s v="Þórshöfn"/>
    <n v="680"/>
    <x v="9"/>
    <s v="Norðurland eystra"/>
    <x v="7"/>
    <x v="3"/>
    <s v="Sala innan svæðis - flj."/>
    <n v="14166"/>
    <n v="12.253590000000001"/>
    <x v="0"/>
    <x v="0"/>
    <s v="Innanlands"/>
    <m/>
  </r>
  <r>
    <s v="Þórshöfn"/>
    <s v="Þórshöfn"/>
    <n v="680"/>
    <x v="9"/>
    <s v="Norðurland eystra"/>
    <x v="9"/>
    <x v="3"/>
    <s v="Sala innan svæðis - flj."/>
    <n v="1686879"/>
    <n v="1459.150335"/>
    <x v="0"/>
    <x v="2"/>
    <s v="Innanlands"/>
    <m/>
  </r>
  <r>
    <s v="Akureyri"/>
    <s v="Þórshöfn"/>
    <n v="680"/>
    <x v="9"/>
    <s v="Norðurland eystra"/>
    <x v="12"/>
    <x v="4"/>
    <s v="Sala utan svæðis - flj."/>
    <n v="1276907"/>
    <n v="1112.185997"/>
    <x v="1"/>
    <x v="2"/>
    <s v="Innanlands"/>
    <m/>
  </r>
  <r>
    <s v="Eskifjörður"/>
    <s v="Þórshöfn"/>
    <n v="680"/>
    <x v="9"/>
    <s v="Norðurland eystra"/>
    <x v="12"/>
    <x v="4"/>
    <s v="Sala utan svæðis - flj."/>
    <n v="710007"/>
    <n v="618.41609699999992"/>
    <x v="1"/>
    <x v="3"/>
    <s v="Innanlands"/>
    <m/>
  </r>
  <r>
    <s v="Reykjavík"/>
    <s v="Þórshöfn"/>
    <n v="680"/>
    <x v="9"/>
    <s v="Norðurland eystra"/>
    <x v="12"/>
    <x v="4"/>
    <s v="Sala utan svæðis - flj."/>
    <n v="91435"/>
    <n v="79.639884999999992"/>
    <x v="1"/>
    <x v="3"/>
    <s v="Innanlands"/>
    <m/>
  </r>
  <r>
    <s v="Söludælur"/>
    <s v="Þórshöfn"/>
    <n v="680"/>
    <x v="9"/>
    <s v="Norðurland eystra"/>
    <x v="0"/>
    <x v="0"/>
    <s v="Sala innan svæðis - flj."/>
    <n v="202487"/>
    <n v="151.86525"/>
    <x v="3"/>
    <x v="0"/>
    <s v="Innanlands"/>
    <m/>
  </r>
  <r>
    <s v="Söludælur"/>
    <s v="Þórshöfn"/>
    <n v="680"/>
    <x v="9"/>
    <s v="Norðurland eystra"/>
    <x v="7"/>
    <x v="3"/>
    <s v="Sala innan svæðis - flj."/>
    <n v="333623"/>
    <n v="288.58389500000004"/>
    <x v="3"/>
    <x v="0"/>
    <s v="Innanlands"/>
    <m/>
  </r>
  <r>
    <s v="Þórshöfn"/>
    <s v="Þórshöfn"/>
    <n v="680"/>
    <x v="9"/>
    <s v="Norðurland eystra"/>
    <x v="7"/>
    <x v="3"/>
    <s v="Sala innan svæðis - flj."/>
    <n v="8160"/>
    <n v="7.0583999999999998"/>
    <x v="3"/>
    <x v="0"/>
    <s v="Innanlands"/>
    <m/>
  </r>
  <r>
    <s v="Þórshöfn"/>
    <s v="Þórshöfn"/>
    <n v="680"/>
    <x v="9"/>
    <s v="Norðurland eystra"/>
    <x v="9"/>
    <x v="3"/>
    <s v="Sala innan svæðis - flj."/>
    <n v="1180963"/>
    <n v="1021.532995"/>
    <x v="3"/>
    <x v="2"/>
    <s v="Innanlands"/>
    <m/>
  </r>
  <r>
    <s v="Þórshöfn"/>
    <s v="Þórshöfn"/>
    <n v="680"/>
    <x v="9"/>
    <s v="Norðurland eystra"/>
    <x v="11"/>
    <x v="4"/>
    <s v="Sala innan svæðis - flj."/>
    <n v="220425"/>
    <n v="220.42500000000001"/>
    <x v="1"/>
    <x v="3"/>
    <s v="Innanlands"/>
    <m/>
  </r>
  <r>
    <s v="Reykjavík"/>
    <s v="Bakkafjörður"/>
    <n v="685"/>
    <x v="9"/>
    <s v="Norðurland eystra"/>
    <x v="6"/>
    <x v="3"/>
    <s v="Sala utan svæðis - flj."/>
    <n v="75808"/>
    <n v="65.573920000000001"/>
    <x v="1"/>
    <x v="3"/>
    <s v="Innanlands"/>
    <m/>
  </r>
  <r>
    <s v="Söludælur"/>
    <s v="Þórshöfn"/>
    <n v="680"/>
    <x v="9"/>
    <s v="Norðurland eystra"/>
    <x v="7"/>
    <x v="3"/>
    <s v="Sala ekki flutningsjöfnuð"/>
    <n v="0"/>
    <n v="0"/>
    <x v="1"/>
    <x v="0"/>
    <s v="Millilanda"/>
    <m/>
  </r>
  <r>
    <s v="Akureyri"/>
    <s v="Þórshöfn"/>
    <n v="680"/>
    <x v="9"/>
    <s v="Norðurland eystra"/>
    <x v="6"/>
    <x v="3"/>
    <s v="Sala utan svæðis - flj."/>
    <n v="16729"/>
    <n v="14.470585"/>
    <x v="2"/>
    <x v="3"/>
    <s v="Innanlands"/>
    <m/>
  </r>
  <r>
    <s v="Söludælur"/>
    <s v="Þórshöfn"/>
    <n v="680"/>
    <x v="9"/>
    <s v="Norðurland eystra"/>
    <x v="1"/>
    <x v="0"/>
    <s v="Sala innan svæðis - flj."/>
    <n v="74458"/>
    <n v="55.843499999999999"/>
    <x v="5"/>
    <x v="0"/>
    <s v="Innanlands"/>
    <m/>
  </r>
  <r>
    <s v="Söludælur"/>
    <s v="Þórshöfn"/>
    <n v="680"/>
    <x v="9"/>
    <s v="Norðurland eystra"/>
    <x v="0"/>
    <x v="0"/>
    <s v="Sala innan svæðis - flj."/>
    <n v="127820"/>
    <n v="95.864999999999995"/>
    <x v="5"/>
    <x v="0"/>
    <s v="Innanlands"/>
    <m/>
  </r>
  <r>
    <s v="Söludælur"/>
    <s v="Þórshöfn"/>
    <n v="680"/>
    <x v="9"/>
    <s v="Norðurland eystra"/>
    <x v="7"/>
    <x v="3"/>
    <s v="Sala innan svæðis - flj."/>
    <n v="300907"/>
    <n v="260.28455500000001"/>
    <x v="5"/>
    <x v="0"/>
    <s v="Innanlands"/>
    <m/>
  </r>
  <r>
    <s v="Þórshöfn"/>
    <s v="Þórshöfn"/>
    <n v="680"/>
    <x v="9"/>
    <s v="Norðurland eystra"/>
    <x v="10"/>
    <x v="3"/>
    <s v="Sala ekki flutningsjöfnuð"/>
    <n v="8860"/>
    <n v="7.6638999999999999"/>
    <x v="1"/>
    <x v="2"/>
    <s v="Millilanda"/>
    <m/>
  </r>
  <r>
    <s v="Þórshöfn"/>
    <s v="Þórshöfn"/>
    <n v="680"/>
    <x v="9"/>
    <s v="Norðurland eystra"/>
    <x v="7"/>
    <x v="3"/>
    <s v="Sala innan svæðis - flj."/>
    <n v="18834"/>
    <n v="16.291409999999999"/>
    <x v="5"/>
    <x v="0"/>
    <s v="Innanlands"/>
    <m/>
  </r>
  <r>
    <s v="Þórshöfn"/>
    <s v="Þórshöfn"/>
    <n v="680"/>
    <x v="9"/>
    <s v="Norðurland eystra"/>
    <x v="9"/>
    <x v="3"/>
    <s v="Sala innan svæðis - flj."/>
    <n v="1438233"/>
    <n v="1244.071545"/>
    <x v="5"/>
    <x v="2"/>
    <s v="Innanlands"/>
    <m/>
  </r>
  <r>
    <s v="Þórshöfn"/>
    <s v="Þórshöfn"/>
    <n v="680"/>
    <x v="9"/>
    <s v="Norðurland eystra"/>
    <x v="6"/>
    <x v="3"/>
    <s v="Sala innan svæðis - flj."/>
    <n v="166382"/>
    <n v="143.92042999999998"/>
    <x v="2"/>
    <x v="3"/>
    <s v="Innanlands"/>
    <m/>
  </r>
  <r>
    <s v="Akureyri"/>
    <s v="Þórshöfn"/>
    <n v="680"/>
    <x v="9"/>
    <s v="Norðurland eystra"/>
    <x v="12"/>
    <x v="4"/>
    <s v="Sala utan svæðis - flj."/>
    <n v="1178376"/>
    <n v="1026.3654960000001"/>
    <x v="2"/>
    <x v="3"/>
    <s v="Innanlands"/>
    <m/>
  </r>
  <r>
    <s v="Eskifjörður"/>
    <s v="Þórshöfn"/>
    <n v="680"/>
    <x v="9"/>
    <s v="Norðurland eystra"/>
    <x v="12"/>
    <x v="4"/>
    <s v="Sala utan svæðis - flj."/>
    <n v="643713"/>
    <n v="560.67402300000003"/>
    <x v="2"/>
    <x v="3"/>
    <s v="Innanlands"/>
    <m/>
  </r>
  <r>
    <s v="Söludælur"/>
    <s v="Þórshöfn"/>
    <n v="680"/>
    <x v="9"/>
    <s v="Norðurland eystra"/>
    <x v="1"/>
    <x v="0"/>
    <s v="Sala innan svæðis - flj."/>
    <n v="199594"/>
    <n v="149.69550000000001"/>
    <x v="7"/>
    <x v="0"/>
    <s v="Innanlands"/>
    <m/>
  </r>
  <r>
    <s v="Söludælur"/>
    <s v="Þórshöfn"/>
    <n v="680"/>
    <x v="9"/>
    <s v="Norðurland eystra"/>
    <x v="7"/>
    <x v="3"/>
    <s v="Sala innan svæðis - flj."/>
    <n v="296076"/>
    <n v="256.10573999999997"/>
    <x v="7"/>
    <x v="0"/>
    <s v="Innanlands"/>
    <m/>
  </r>
  <r>
    <s v="Þórshöfn"/>
    <s v="Þórshöfn"/>
    <n v="680"/>
    <x v="9"/>
    <s v="Norðurland eystra"/>
    <x v="7"/>
    <x v="3"/>
    <s v="Sala innan svæðis - flj."/>
    <n v="21386"/>
    <n v="18.498889999999999"/>
    <x v="7"/>
    <x v="0"/>
    <s v="Innanlands"/>
    <m/>
  </r>
  <r>
    <s v="Þórshöfn"/>
    <s v="Þórshöfn"/>
    <n v="680"/>
    <x v="9"/>
    <s v="Norðurland eystra"/>
    <x v="7"/>
    <x v="3"/>
    <s v="Sala utan svæðis - flj."/>
    <n v="400"/>
    <n v="0.34599999999999997"/>
    <x v="7"/>
    <x v="0"/>
    <s v="Innanlands"/>
    <m/>
  </r>
  <r>
    <s v="Þórshöfn"/>
    <s v="Þórshöfn"/>
    <n v="680"/>
    <x v="9"/>
    <s v="Norðurland eystra"/>
    <x v="9"/>
    <x v="3"/>
    <s v="Sala innan svæðis - flj."/>
    <n v="1111401"/>
    <n v="961.36186499999997"/>
    <x v="7"/>
    <x v="2"/>
    <s v="Innanlands"/>
    <m/>
  </r>
  <r>
    <s v="Þórshöfn"/>
    <s v="Þórshöfn"/>
    <n v="680"/>
    <x v="9"/>
    <s v="Norðurland eystra"/>
    <x v="11"/>
    <x v="4"/>
    <s v="Sala innan svæðis - flj."/>
    <n v="76110"/>
    <n v="76.11"/>
    <x v="2"/>
    <x v="3"/>
    <s v="Innanlands"/>
    <m/>
  </r>
  <r>
    <s v="Þórshöfn"/>
    <s v="Þórshöfn"/>
    <n v="680"/>
    <x v="9"/>
    <s v="Norðurland eystra"/>
    <x v="9"/>
    <x v="3"/>
    <s v="Sala ekki flutningsjöfnuð"/>
    <n v="58525"/>
    <n v="50.624124999999999"/>
    <x v="2"/>
    <x v="2"/>
    <s v="Millilanda"/>
    <m/>
  </r>
  <r>
    <s v="Þórshöfn"/>
    <s v="Þórshöfn"/>
    <n v="680"/>
    <x v="9"/>
    <s v="Norðurland eystra"/>
    <x v="10"/>
    <x v="3"/>
    <s v="Sala ekki flutningsjöfnuð"/>
    <n v="140860"/>
    <n v="121.84389999999999"/>
    <x v="2"/>
    <x v="2"/>
    <s v="Millilanda"/>
    <m/>
  </r>
  <r>
    <s v="Akureyri"/>
    <s v="Þórshöfn"/>
    <n v="680"/>
    <x v="9"/>
    <s v="Norðurland eystra"/>
    <x v="7"/>
    <x v="3"/>
    <s v="Sala utan svæðis - flj."/>
    <n v="9920"/>
    <n v="8.5808"/>
    <x v="9"/>
    <x v="0"/>
    <s v="Innanlands"/>
    <m/>
  </r>
  <r>
    <s v="Akureyri"/>
    <s v="Bakkafjörður"/>
    <n v="685"/>
    <x v="9"/>
    <s v="Norðurland eystra"/>
    <x v="6"/>
    <x v="3"/>
    <s v="Sala utan svæðis - flj."/>
    <n v="1173"/>
    <n v="1.014645"/>
    <x v="2"/>
    <x v="3"/>
    <s v="Innanlands"/>
    <m/>
  </r>
  <r>
    <s v="Reykjavík"/>
    <s v="Bakkafjörður"/>
    <n v="685"/>
    <x v="9"/>
    <s v="Norðurland eystra"/>
    <x v="6"/>
    <x v="3"/>
    <s v="Sala utan svæðis - flj."/>
    <n v="90872"/>
    <n v="78.604280000000003"/>
    <x v="2"/>
    <x v="3"/>
    <s v="Innanlands"/>
    <m/>
  </r>
  <r>
    <s v="Þórshöfn"/>
    <s v="Bakkafjörður"/>
    <n v="685"/>
    <x v="9"/>
    <s v="Norðurland eystra"/>
    <x v="6"/>
    <x v="3"/>
    <s v="Sala utan svæðis - flj."/>
    <n v="3269"/>
    <n v="2.8276849999999998"/>
    <x v="2"/>
    <x v="3"/>
    <s v="Innanlands"/>
    <m/>
  </r>
  <r>
    <s v="Söludælur"/>
    <s v="Þórshöfn"/>
    <n v="680"/>
    <x v="9"/>
    <s v="Norðurland eystra"/>
    <x v="1"/>
    <x v="0"/>
    <s v="Sala innan svæðis - flj."/>
    <n v="219274"/>
    <n v="164.4555"/>
    <x v="9"/>
    <x v="0"/>
    <s v="Innanlands"/>
    <m/>
  </r>
  <r>
    <s v="Söludælur"/>
    <s v="Þórshöfn"/>
    <n v="680"/>
    <x v="9"/>
    <s v="Norðurland eystra"/>
    <x v="7"/>
    <x v="3"/>
    <s v="Sala innan svæðis - flj."/>
    <n v="287761"/>
    <n v="248.913265"/>
    <x v="9"/>
    <x v="0"/>
    <s v="Innanlands"/>
    <m/>
  </r>
  <r>
    <s v="Þórshöfn"/>
    <s v="Þórshöfn"/>
    <n v="680"/>
    <x v="9"/>
    <s v="Norðurland eystra"/>
    <x v="7"/>
    <x v="3"/>
    <s v="Sala innan svæðis - flj."/>
    <n v="14335"/>
    <n v="12.399775"/>
    <x v="9"/>
    <x v="0"/>
    <s v="Innanlands"/>
    <m/>
  </r>
  <r>
    <s v="Þórshöfn"/>
    <s v="Þórshöfn"/>
    <n v="680"/>
    <x v="9"/>
    <s v="Norðurland eystra"/>
    <x v="9"/>
    <x v="3"/>
    <s v="Sala innan svæðis - flj."/>
    <n v="453300"/>
    <n v="392.10449999999997"/>
    <x v="9"/>
    <x v="2"/>
    <s v="Innanlands"/>
    <m/>
  </r>
  <r>
    <s v="Þórshöfn"/>
    <s v="Þórshöfn"/>
    <n v="680"/>
    <x v="9"/>
    <s v="Norðurland eystra"/>
    <x v="10"/>
    <x v="3"/>
    <s v="Sala innan svæðis - flj."/>
    <n v="268523"/>
    <n v="232.27239499999999"/>
    <x v="9"/>
    <x v="2"/>
    <s v="Innanlands"/>
    <m/>
  </r>
  <r>
    <s v="Akureyri"/>
    <s v="Þórshöfn"/>
    <n v="680"/>
    <x v="9"/>
    <s v="Norðurland eystra"/>
    <x v="6"/>
    <x v="3"/>
    <s v="Sala utan svæðis - flj."/>
    <n v="30328"/>
    <n v="26.233720000000002"/>
    <x v="4"/>
    <x v="3"/>
    <s v="Innanlands"/>
    <m/>
  </r>
  <r>
    <s v="Þórshöfn"/>
    <s v="Þórshöfn"/>
    <n v="680"/>
    <x v="9"/>
    <s v="Norðurland eystra"/>
    <x v="6"/>
    <x v="3"/>
    <s v="Sala innan svæðis - flj."/>
    <n v="255719"/>
    <n v="221.196935"/>
    <x v="4"/>
    <x v="3"/>
    <s v="Innanlands"/>
    <m/>
  </r>
  <r>
    <s v="Akureyri"/>
    <s v="Þórshöfn"/>
    <n v="680"/>
    <x v="9"/>
    <s v="Norðurland eystra"/>
    <x v="7"/>
    <x v="3"/>
    <s v="Sala utan svæðis - flj."/>
    <n v="47056"/>
    <n v="40.703440000000001"/>
    <x v="10"/>
    <x v="0"/>
    <s v="Innanlands"/>
    <m/>
  </r>
  <r>
    <s v="Þórshöfn"/>
    <s v="Þórshöfn"/>
    <n v="680"/>
    <x v="9"/>
    <s v="Norðurland eystra"/>
    <x v="9"/>
    <x v="3"/>
    <s v="Sala ekki flutningsjöfnuð"/>
    <n v="23000"/>
    <n v="19.895"/>
    <x v="4"/>
    <x v="2"/>
    <s v="Millilanda"/>
    <m/>
  </r>
  <r>
    <s v="Akureyri"/>
    <s v="Þórshöfn"/>
    <n v="680"/>
    <x v="9"/>
    <s v="Norðurland eystra"/>
    <x v="12"/>
    <x v="4"/>
    <s v="Sala utan svæðis - flj."/>
    <n v="1092342"/>
    <n v="951.42988200000002"/>
    <x v="4"/>
    <x v="3"/>
    <s v="Innanlands"/>
    <m/>
  </r>
  <r>
    <s v="Eskifjörður"/>
    <s v="Þórshöfn"/>
    <n v="680"/>
    <x v="9"/>
    <s v="Norðurland eystra"/>
    <x v="12"/>
    <x v="4"/>
    <s v="Sala utan svæðis - flj."/>
    <n v="406303"/>
    <n v="353.88991299999998"/>
    <x v="4"/>
    <x v="2"/>
    <s v="Innanlands"/>
    <m/>
  </r>
  <r>
    <s v="Söludælur"/>
    <s v="Þórshöfn"/>
    <n v="680"/>
    <x v="9"/>
    <s v="Norðurland eystra"/>
    <x v="1"/>
    <x v="0"/>
    <s v="Sala innan svæðis - flj."/>
    <n v="202561"/>
    <n v="151.92075"/>
    <x v="10"/>
    <x v="0"/>
    <s v="Innanlands"/>
    <m/>
  </r>
  <r>
    <s v="Söludælur"/>
    <s v="Þórshöfn"/>
    <n v="680"/>
    <x v="9"/>
    <s v="Norðurland eystra"/>
    <x v="7"/>
    <x v="3"/>
    <s v="Sala innan svæðis - flj."/>
    <n v="280341"/>
    <n v="242.49496500000001"/>
    <x v="10"/>
    <x v="0"/>
    <s v="Innanlands"/>
    <m/>
  </r>
  <r>
    <s v="Þórshöfn"/>
    <s v="Þórshöfn"/>
    <n v="680"/>
    <x v="9"/>
    <s v="Norðurland eystra"/>
    <x v="7"/>
    <x v="3"/>
    <s v="Sala innan svæðis - flj."/>
    <n v="1150"/>
    <n v="0.99475000000000002"/>
    <x v="10"/>
    <x v="0"/>
    <s v="Innanlands"/>
    <m/>
  </r>
  <r>
    <s v="Þórshöfn"/>
    <s v="Þórshöfn"/>
    <n v="680"/>
    <x v="9"/>
    <s v="Norðurland eystra"/>
    <x v="8"/>
    <x v="3"/>
    <s v="Sala innan svæðis - flj."/>
    <n v="459184"/>
    <n v="397.19415999999995"/>
    <x v="10"/>
    <x v="2"/>
    <s v="Innanlands"/>
    <m/>
  </r>
  <r>
    <s v="Þórshöfn"/>
    <s v="Þórshöfn"/>
    <n v="680"/>
    <x v="9"/>
    <s v="Norðurland eystra"/>
    <x v="9"/>
    <x v="3"/>
    <s v="Sala innan svæðis - flj."/>
    <n v="332590"/>
    <n v="287.69034999999997"/>
    <x v="10"/>
    <x v="2"/>
    <s v="Innanlands"/>
    <m/>
  </r>
  <r>
    <s v="Þórshöfn"/>
    <s v="Þórshöfn"/>
    <n v="680"/>
    <x v="9"/>
    <s v="Norðurland eystra"/>
    <x v="10"/>
    <x v="3"/>
    <s v="Sala innan svæðis - flj."/>
    <n v="676269"/>
    <n v="584.97268499999996"/>
    <x v="10"/>
    <x v="2"/>
    <s v="Innanlands"/>
    <m/>
  </r>
  <r>
    <s v="Þórshöfn"/>
    <s v="Þórshöfn"/>
    <n v="680"/>
    <x v="9"/>
    <s v="Norðurland eystra"/>
    <x v="11"/>
    <x v="4"/>
    <s v="Sala innan svæðis - flj."/>
    <n v="1549381"/>
    <n v="1549.3810000000001"/>
    <x v="4"/>
    <x v="3"/>
    <s v="Innanlands"/>
    <m/>
  </r>
  <r>
    <s v="Akureyri"/>
    <s v="Þórshöfn"/>
    <n v="680"/>
    <x v="9"/>
    <s v="Norðurland eystra"/>
    <x v="7"/>
    <x v="3"/>
    <s v="Sala utan svæðis - flj."/>
    <n v="36832"/>
    <n v="31.859680000000001"/>
    <x v="8"/>
    <x v="0"/>
    <s v="Innanlands"/>
    <m/>
  </r>
  <r>
    <s v="Reykjavík"/>
    <s v="Bakkafjörður"/>
    <n v="685"/>
    <x v="9"/>
    <s v="Norðurland eystra"/>
    <x v="6"/>
    <x v="3"/>
    <s v="Sala utan svæðis - flj."/>
    <n v="112963"/>
    <n v="97.712994999999992"/>
    <x v="4"/>
    <x v="3"/>
    <s v="Innanlands"/>
    <m/>
  </r>
  <r>
    <s v="Akureyri"/>
    <s v="Þórshöfn"/>
    <n v="680"/>
    <x v="9"/>
    <s v="Norðurland eystra"/>
    <x v="9"/>
    <x v="3"/>
    <s v="Sala utan svæðis - flj."/>
    <n v="68635"/>
    <n v="59.369275000000002"/>
    <x v="8"/>
    <x v="2"/>
    <s v="Innanlands"/>
    <m/>
  </r>
  <r>
    <s v="Þórshöfn"/>
    <s v="Bakkafjörður"/>
    <n v="685"/>
    <x v="9"/>
    <s v="Norðurland eystra"/>
    <x v="6"/>
    <x v="3"/>
    <s v="Sala utan svæðis - flj."/>
    <n v="2594"/>
    <n v="2.2438099999999999"/>
    <x v="4"/>
    <x v="3"/>
    <s v="Innanlands"/>
    <m/>
  </r>
  <r>
    <s v="Akureyri"/>
    <s v="Þórshöfn"/>
    <n v="680"/>
    <x v="9"/>
    <s v="Norðurland eystra"/>
    <x v="6"/>
    <x v="3"/>
    <s v="Sala utan svæðis - flj."/>
    <n v="16958"/>
    <n v="14.668670000000001"/>
    <x v="6"/>
    <x v="3"/>
    <s v="Innanlands"/>
    <m/>
  </r>
  <r>
    <s v="Eskifjörður"/>
    <s v="Þórshöfn"/>
    <n v="680"/>
    <x v="9"/>
    <s v="Norðurland eystra"/>
    <x v="9"/>
    <x v="3"/>
    <s v="Sala utan svæðis - flj."/>
    <n v="15106"/>
    <n v="13.066690000000001"/>
    <x v="8"/>
    <x v="2"/>
    <s v="Innanlands"/>
    <m/>
  </r>
  <r>
    <s v="Þórshöfn"/>
    <s v="Þórshöfn"/>
    <n v="680"/>
    <x v="9"/>
    <s v="Norðurland eystra"/>
    <x v="6"/>
    <x v="3"/>
    <s v="Sala innan svæðis - flj."/>
    <n v="177800"/>
    <n v="153.797"/>
    <x v="6"/>
    <x v="3"/>
    <s v="Innanlands"/>
    <m/>
  </r>
  <r>
    <s v="Akureyri"/>
    <s v="Þórshöfn"/>
    <n v="680"/>
    <x v="9"/>
    <s v="Norðurland eystra"/>
    <x v="12"/>
    <x v="4"/>
    <s v="Sala utan svæðis - flj."/>
    <n v="1097407"/>
    <n v="955.841497"/>
    <x v="6"/>
    <x v="3"/>
    <s v="Innanlands"/>
    <m/>
  </r>
  <r>
    <s v="Söludælur"/>
    <s v="Þórshöfn"/>
    <n v="680"/>
    <x v="9"/>
    <s v="Norðurland eystra"/>
    <x v="1"/>
    <x v="0"/>
    <s v="Sala innan svæðis - flj."/>
    <n v="219495"/>
    <n v="164.62125"/>
    <x v="8"/>
    <x v="0"/>
    <s v="Innanlands"/>
    <m/>
  </r>
  <r>
    <s v="Söludælur"/>
    <s v="Þórshöfn"/>
    <n v="680"/>
    <x v="9"/>
    <s v="Norðurland eystra"/>
    <x v="7"/>
    <x v="3"/>
    <s v="Sala innan svæðis - flj."/>
    <n v="271778"/>
    <n v="235.08797000000001"/>
    <x v="8"/>
    <x v="0"/>
    <s v="Innanlands"/>
    <m/>
  </r>
  <r>
    <s v="Þórshöfn"/>
    <s v="Þórshöfn"/>
    <n v="680"/>
    <x v="9"/>
    <s v="Norðurland eystra"/>
    <x v="7"/>
    <x v="3"/>
    <s v="Sala innan svæðis - flj."/>
    <n v="3317"/>
    <n v="2.869205"/>
    <x v="8"/>
    <x v="0"/>
    <s v="Innanlands"/>
    <m/>
  </r>
  <r>
    <s v="Þórshöfn"/>
    <s v="Þórshöfn"/>
    <n v="680"/>
    <x v="9"/>
    <s v="Norðurland eystra"/>
    <x v="8"/>
    <x v="3"/>
    <s v="Sala innan svæðis - flj."/>
    <n v="423305"/>
    <n v="366.15882500000004"/>
    <x v="8"/>
    <x v="2"/>
    <s v="Innanlands"/>
    <m/>
  </r>
  <r>
    <s v="Þórshöfn"/>
    <s v="Þórshöfn"/>
    <n v="680"/>
    <x v="9"/>
    <s v="Norðurland eystra"/>
    <x v="9"/>
    <x v="3"/>
    <s v="Sala innan svæðis - flj."/>
    <n v="259256"/>
    <n v="224.25644"/>
    <x v="8"/>
    <x v="2"/>
    <s v="Innanlands"/>
    <m/>
  </r>
  <r>
    <s v="Þórshöfn"/>
    <s v="Þórshöfn"/>
    <n v="680"/>
    <x v="9"/>
    <s v="Norðurland eystra"/>
    <x v="10"/>
    <x v="3"/>
    <s v="Sala innan svæðis - flj."/>
    <n v="373386"/>
    <n v="322.97889000000004"/>
    <x v="8"/>
    <x v="2"/>
    <s v="Innanlands"/>
    <m/>
  </r>
  <r>
    <s v="Eskifjörður"/>
    <s v="Þórshöfn"/>
    <n v="680"/>
    <x v="9"/>
    <s v="Norðurland eystra"/>
    <x v="12"/>
    <x v="4"/>
    <s v="Sala utan svæðis - flj."/>
    <n v="450181"/>
    <n v="392.10765100000003"/>
    <x v="6"/>
    <x v="3"/>
    <s v="Innanlands"/>
    <m/>
  </r>
  <r>
    <s v="Akureyri"/>
    <s v="Þórshöfn"/>
    <n v="680"/>
    <x v="9"/>
    <s v="Norðurland eystra"/>
    <x v="7"/>
    <x v="3"/>
    <s v="Sala utan svæðis - flj."/>
    <n v="40834"/>
    <n v="35.321409999999993"/>
    <x v="6"/>
    <x v="0"/>
    <s v="Innanlands"/>
    <m/>
  </r>
  <r>
    <s v="Eskifjörður"/>
    <s v="Þórshöfn"/>
    <n v="680"/>
    <x v="9"/>
    <s v="Norðurland eystra"/>
    <x v="11"/>
    <x v="4"/>
    <s v="Sala utan svæðis - flj."/>
    <n v="30227"/>
    <n v="30.227"/>
    <x v="6"/>
    <x v="3"/>
    <s v="Innanlands"/>
    <m/>
  </r>
  <r>
    <s v="Akureyri"/>
    <s v="Þórshöfn"/>
    <n v="680"/>
    <x v="9"/>
    <s v="Norðurland eystra"/>
    <x v="9"/>
    <x v="3"/>
    <s v="Sala utan svæðis - flj."/>
    <n v="287546"/>
    <n v="248.72729000000001"/>
    <x v="6"/>
    <x v="2"/>
    <s v="Innanlands"/>
    <m/>
  </r>
  <r>
    <s v="Þórshöfn"/>
    <s v="Þórshöfn"/>
    <n v="680"/>
    <x v="9"/>
    <s v="Norðurland eystra"/>
    <x v="11"/>
    <x v="4"/>
    <s v="Sala innan svæðis - flj."/>
    <n v="954737"/>
    <n v="954.73699999999997"/>
    <x v="6"/>
    <x v="2"/>
    <s v="Innanlands"/>
    <m/>
  </r>
  <r>
    <s v="Eskifjörður"/>
    <s v="Þórshöfn"/>
    <n v="680"/>
    <x v="9"/>
    <s v="Norðurland eystra"/>
    <x v="9"/>
    <x v="3"/>
    <s v="Sala utan svæðis - flj."/>
    <n v="139102"/>
    <n v="120.32323"/>
    <x v="6"/>
    <x v="2"/>
    <s v="Innanlands"/>
    <m/>
  </r>
  <r>
    <s v="Reykjavík"/>
    <s v="Bakkafjörður"/>
    <n v="685"/>
    <x v="9"/>
    <s v="Norðurland eystra"/>
    <x v="6"/>
    <x v="3"/>
    <s v="Sala utan svæðis - flj."/>
    <n v="87010"/>
    <n v="75.263649999999998"/>
    <x v="6"/>
    <x v="3"/>
    <s v="Innanlands"/>
    <m/>
  </r>
  <r>
    <s v="Akureyri"/>
    <s v="Þórshöfn"/>
    <n v="680"/>
    <x v="9"/>
    <s v="Norðurland eystra"/>
    <x v="6"/>
    <x v="3"/>
    <s v="Sala utan svæðis - flj."/>
    <n v="30618"/>
    <n v="26.484569999999998"/>
    <x v="8"/>
    <x v="3"/>
    <s v="Innanlands"/>
    <m/>
  </r>
  <r>
    <s v="Reykjavík"/>
    <s v="Þórshöfn"/>
    <n v="680"/>
    <x v="9"/>
    <s v="Norðurland eystra"/>
    <x v="7"/>
    <x v="3"/>
    <s v="Sala innan svæðis - flj."/>
    <n v="24517"/>
    <n v="21.207204999999998"/>
    <x v="6"/>
    <x v="0"/>
    <s v="Innanlands"/>
    <m/>
  </r>
  <r>
    <s v="Reykjavík"/>
    <s v="Þórshöfn"/>
    <n v="680"/>
    <x v="9"/>
    <s v="Norðurland eystra"/>
    <x v="9"/>
    <x v="3"/>
    <s v="Sala utan svæðis - flj."/>
    <n v="93296"/>
    <n v="80.701039999999992"/>
    <x v="6"/>
    <x v="2"/>
    <s v="Innanlands"/>
    <m/>
  </r>
  <r>
    <s v="Söludælur"/>
    <s v="Þórshöfn"/>
    <n v="680"/>
    <x v="9"/>
    <s v="Norðurland eystra"/>
    <x v="6"/>
    <x v="3"/>
    <s v="Sala innan svæðis - flj."/>
    <n v="15948"/>
    <n v="13.795020000000001"/>
    <x v="7"/>
    <x v="0"/>
    <s v="Innanlands"/>
    <m/>
  </r>
  <r>
    <s v="Söludælur"/>
    <s v="Þórshöfn"/>
    <n v="680"/>
    <x v="9"/>
    <s v="Norðurland eystra"/>
    <x v="1"/>
    <x v="0"/>
    <s v="Sala innan svæðis - flj."/>
    <n v="226392"/>
    <n v="169.79400000000001"/>
    <x v="6"/>
    <x v="0"/>
    <s v="Innanlands"/>
    <m/>
  </r>
  <r>
    <s v="Söludælur"/>
    <s v="Þórshöfn"/>
    <n v="680"/>
    <x v="9"/>
    <s v="Norðurland eystra"/>
    <x v="7"/>
    <x v="3"/>
    <s v="Sala innan svæðis - flj."/>
    <n v="240436"/>
    <n v="207.97713999999999"/>
    <x v="6"/>
    <x v="0"/>
    <s v="Innanlands"/>
    <m/>
  </r>
  <r>
    <s v="Þórshöfn"/>
    <s v="Þórshöfn"/>
    <n v="680"/>
    <x v="9"/>
    <s v="Norðurland eystra"/>
    <x v="7"/>
    <x v="3"/>
    <s v="Sala innan svæðis - flj."/>
    <n v="5649"/>
    <n v="4.8863850000000006"/>
    <x v="6"/>
    <x v="0"/>
    <s v="Innanlands"/>
    <m/>
  </r>
  <r>
    <s v="Þórshöfn"/>
    <s v="Þórshöfn"/>
    <n v="680"/>
    <x v="9"/>
    <s v="Norðurland eystra"/>
    <x v="7"/>
    <x v="3"/>
    <s v="Sala utan svæðis - flj."/>
    <n v="0"/>
    <n v="0"/>
    <x v="6"/>
    <x v="0"/>
    <s v="Innanlands"/>
    <m/>
  </r>
  <r>
    <s v="Þórshöfn"/>
    <s v="Þórshöfn"/>
    <n v="680"/>
    <x v="9"/>
    <s v="Norðurland eystra"/>
    <x v="8"/>
    <x v="3"/>
    <s v="Sala innan svæðis - flj."/>
    <n v="826690"/>
    <n v="715.08685000000003"/>
    <x v="6"/>
    <x v="2"/>
    <s v="Innanlands"/>
    <m/>
  </r>
  <r>
    <s v="Þórshöfn"/>
    <s v="Þórshöfn"/>
    <n v="680"/>
    <x v="9"/>
    <s v="Norðurland eystra"/>
    <x v="10"/>
    <x v="3"/>
    <s v="Sala innan svæðis - flj."/>
    <n v="81538"/>
    <n v="70.530369999999991"/>
    <x v="6"/>
    <x v="2"/>
    <s v="Innanlands"/>
    <m/>
  </r>
  <r>
    <s v="Reykjavík"/>
    <s v="Þórshöfn"/>
    <n v="680"/>
    <x v="9"/>
    <s v="Norðurland eystra"/>
    <x v="6"/>
    <x v="3"/>
    <s v="Sala innan svæðis - flj."/>
    <n v="24228"/>
    <n v="20.95722"/>
    <x v="8"/>
    <x v="3"/>
    <s v="Innanlands"/>
    <m/>
  </r>
  <r>
    <s v="Akureyri"/>
    <s v="Þórshöfn"/>
    <n v="680"/>
    <x v="9"/>
    <s v="Norðurland eystra"/>
    <x v="7"/>
    <x v="3"/>
    <s v="Sala utan svæðis - flj."/>
    <n v="35780"/>
    <n v="30.9497"/>
    <x v="4"/>
    <x v="0"/>
    <s v="Innanlands"/>
    <m/>
  </r>
  <r>
    <s v="Þórshöfn"/>
    <s v="Þórshöfn"/>
    <n v="680"/>
    <x v="9"/>
    <s v="Norðurland eystra"/>
    <x v="6"/>
    <x v="3"/>
    <s v="Sala innan svæðis - flj."/>
    <n v="156574"/>
    <n v="135.43651"/>
    <x v="8"/>
    <x v="3"/>
    <s v="Innanlands"/>
    <m/>
  </r>
  <r>
    <s v="Akureyri"/>
    <s v="Þórshöfn"/>
    <n v="680"/>
    <x v="9"/>
    <s v="Norðurland eystra"/>
    <x v="9"/>
    <x v="3"/>
    <s v="Sala utan svæðis - flj."/>
    <n v="156479"/>
    <n v="135.35433499999999"/>
    <x v="4"/>
    <x v="2"/>
    <s v="Innanlands"/>
    <m/>
  </r>
  <r>
    <s v="Akureyri"/>
    <s v="Þórshöfn"/>
    <n v="680"/>
    <x v="9"/>
    <s v="Norðurland eystra"/>
    <x v="10"/>
    <x v="3"/>
    <s v="Sala utan svæðis - flj."/>
    <n v="36780"/>
    <n v="31.814700000000002"/>
    <x v="4"/>
    <x v="2"/>
    <s v="Innanlands"/>
    <m/>
  </r>
  <r>
    <s v="Eskifjörður"/>
    <s v="Þórshöfn"/>
    <n v="680"/>
    <x v="9"/>
    <s v="Norðurland eystra"/>
    <x v="7"/>
    <x v="3"/>
    <s v="Sala utan svæðis - flj."/>
    <n v="4076"/>
    <n v="3.5257399999999999"/>
    <x v="4"/>
    <x v="0"/>
    <s v="Innanlands"/>
    <m/>
  </r>
  <r>
    <s v="Þórshöfn"/>
    <s v="Þórshöfn"/>
    <n v="680"/>
    <x v="9"/>
    <s v="Norðurland eystra"/>
    <x v="11"/>
    <x v="4"/>
    <s v="Sala ekki flutningsjöfnuð"/>
    <n v="22877"/>
    <n v="22.876999999999999"/>
    <x v="6"/>
    <x v="2"/>
    <s v="Millilanda"/>
    <m/>
  </r>
  <r>
    <s v="Eskifjörður"/>
    <s v="Þórshöfn"/>
    <n v="680"/>
    <x v="9"/>
    <s v="Norðurland eystra"/>
    <x v="9"/>
    <x v="3"/>
    <s v="Sala utan svæðis - flj."/>
    <n v="32170"/>
    <n v="27.82705"/>
    <x v="4"/>
    <x v="2"/>
    <s v="Innanlands"/>
    <m/>
  </r>
  <r>
    <s v="Þórshöfn"/>
    <s v="Þórshöfn"/>
    <n v="680"/>
    <x v="9"/>
    <s v="Norðurland eystra"/>
    <x v="8"/>
    <x v="3"/>
    <s v="Sala ekki flutningsjöfnuð"/>
    <n v="282616"/>
    <n v="244.46284"/>
    <x v="10"/>
    <x v="2"/>
    <s v="Millilanda"/>
    <m/>
  </r>
  <r>
    <s v="Þórshöfn"/>
    <s v="Þórshöfn"/>
    <n v="680"/>
    <x v="9"/>
    <s v="Norðurland eystra"/>
    <x v="9"/>
    <x v="3"/>
    <s v="Sala ekki flutningsjöfnuð"/>
    <n v="423579"/>
    <n v="366.39583500000003"/>
    <x v="10"/>
    <x v="2"/>
    <s v="Millilanda"/>
    <m/>
  </r>
  <r>
    <s v="Þórshöfn"/>
    <s v="Þórshöfn"/>
    <n v="680"/>
    <x v="9"/>
    <s v="Norðurland eystra"/>
    <x v="10"/>
    <x v="3"/>
    <s v="Sala ekki flutningsjöfnuð"/>
    <n v="196155"/>
    <n v="169.67407500000002"/>
    <x v="10"/>
    <x v="2"/>
    <s v="Millilanda"/>
    <m/>
  </r>
  <r>
    <s v="Akureyri"/>
    <s v="Þórshöfn"/>
    <n v="680"/>
    <x v="9"/>
    <s v="Norðurland eystra"/>
    <x v="12"/>
    <x v="4"/>
    <s v="Sala utan svæðis - flj."/>
    <n v="302717"/>
    <n v="263.66650699999997"/>
    <x v="8"/>
    <x v="3"/>
    <s v="Innanlands"/>
    <m/>
  </r>
  <r>
    <s v="Söludælur"/>
    <s v="Þórshöfn"/>
    <n v="680"/>
    <x v="9"/>
    <s v="Norðurland eystra"/>
    <x v="6"/>
    <x v="3"/>
    <s v="Sala innan svæðis - flj."/>
    <n v="32004"/>
    <n v="27.68346"/>
    <x v="5"/>
    <x v="0"/>
    <s v="Innanlands"/>
    <m/>
  </r>
  <r>
    <s v="Söludælur"/>
    <s v="Þórshöfn"/>
    <n v="680"/>
    <x v="9"/>
    <s v="Norðurland eystra"/>
    <x v="1"/>
    <x v="0"/>
    <s v="Sala innan svæðis - flj."/>
    <n v="227002"/>
    <n v="170.25149999999999"/>
    <x v="4"/>
    <x v="0"/>
    <s v="Innanlands"/>
    <m/>
  </r>
  <r>
    <s v="Söludælur"/>
    <s v="Þórshöfn"/>
    <n v="680"/>
    <x v="9"/>
    <s v="Norðurland eystra"/>
    <x v="7"/>
    <x v="3"/>
    <s v="Sala innan svæðis - flj."/>
    <n v="251622"/>
    <n v="217.65303"/>
    <x v="4"/>
    <x v="0"/>
    <s v="Innanlands"/>
    <m/>
  </r>
  <r>
    <s v="Þórshöfn"/>
    <s v="Þórshöfn"/>
    <n v="680"/>
    <x v="9"/>
    <s v="Norðurland eystra"/>
    <x v="7"/>
    <x v="3"/>
    <s v="Sala innan svæðis - flj."/>
    <n v="7042"/>
    <n v="6.0913300000000001"/>
    <x v="4"/>
    <x v="0"/>
    <s v="Innanlands"/>
    <m/>
  </r>
  <r>
    <s v="Þórshöfn"/>
    <s v="Þórshöfn"/>
    <n v="680"/>
    <x v="9"/>
    <s v="Norðurland eystra"/>
    <x v="8"/>
    <x v="3"/>
    <s v="Sala innan svæðis - flj."/>
    <n v="1179640"/>
    <n v="1020.3886"/>
    <x v="4"/>
    <x v="2"/>
    <s v="Innanlands"/>
    <m/>
  </r>
  <r>
    <s v="Þórshöfn"/>
    <s v="Þórshöfn"/>
    <n v="680"/>
    <x v="9"/>
    <s v="Norðurland eystra"/>
    <x v="10"/>
    <x v="3"/>
    <s v="Sala innan svæðis - flj."/>
    <n v="462982"/>
    <n v="400.47942999999998"/>
    <x v="4"/>
    <x v="2"/>
    <s v="Innanlands"/>
    <m/>
  </r>
  <r>
    <s v="Eskifjörður"/>
    <s v="Þórshöfn"/>
    <n v="680"/>
    <x v="9"/>
    <s v="Norðurland eystra"/>
    <x v="12"/>
    <x v="4"/>
    <s v="Sala utan svæðis - flj."/>
    <n v="30538"/>
    <n v="26.598597999999999"/>
    <x v="8"/>
    <x v="3"/>
    <s v="Innanlands"/>
    <m/>
  </r>
  <r>
    <s v="Þórshöfn"/>
    <s v="Þórshöfn"/>
    <n v="680"/>
    <x v="9"/>
    <s v="Norðurland eystra"/>
    <x v="9"/>
    <x v="3"/>
    <s v="Sala ekki flutningsjöfnuð"/>
    <n v="334344"/>
    <n v="289.20756"/>
    <x v="9"/>
    <x v="2"/>
    <s v="Millilanda"/>
    <m/>
  </r>
  <r>
    <s v="Akureyri"/>
    <s v="Þórshöfn"/>
    <n v="680"/>
    <x v="9"/>
    <s v="Norðurland eystra"/>
    <x v="4"/>
    <x v="2"/>
    <s v="Sala utan svæðis - flj."/>
    <n v="3170"/>
    <n v="2.5677000000000003"/>
    <x v="2"/>
    <x v="1"/>
    <s v="Innanlands"/>
    <m/>
  </r>
  <r>
    <s v="Akureyri"/>
    <s v="Þórshöfn"/>
    <n v="680"/>
    <x v="9"/>
    <s v="Norðurland eystra"/>
    <x v="7"/>
    <x v="3"/>
    <s v="Sala utan svæðis - flj."/>
    <n v="20558"/>
    <n v="17.78267"/>
    <x v="2"/>
    <x v="0"/>
    <s v="Innanlands"/>
    <m/>
  </r>
  <r>
    <s v="Eskifjörður"/>
    <s v="Þórshöfn"/>
    <n v="680"/>
    <x v="9"/>
    <s v="Norðurland eystra"/>
    <x v="11"/>
    <x v="4"/>
    <s v="Sala utan svæðis - flj."/>
    <n v="60955"/>
    <n v="60.954999999999998"/>
    <x v="8"/>
    <x v="3"/>
    <s v="Innanlands"/>
    <m/>
  </r>
  <r>
    <s v="Akureyri"/>
    <s v="Þórshöfn"/>
    <n v="680"/>
    <x v="9"/>
    <s v="Norðurland eystra"/>
    <x v="9"/>
    <x v="3"/>
    <s v="Sala utan svæðis - flj."/>
    <n v="162633"/>
    <n v="140.67754500000001"/>
    <x v="2"/>
    <x v="2"/>
    <s v="Innanlands"/>
    <m/>
  </r>
  <r>
    <s v="Akureyri"/>
    <s v="Þórshöfn"/>
    <n v="680"/>
    <x v="9"/>
    <s v="Norðurland eystra"/>
    <x v="10"/>
    <x v="3"/>
    <s v="Sala utan svæðis - flj."/>
    <n v="16133"/>
    <n v="13.955045"/>
    <x v="2"/>
    <x v="2"/>
    <s v="Innanlands"/>
    <m/>
  </r>
  <r>
    <s v="Þórshöfn"/>
    <s v="Þórshöfn"/>
    <n v="680"/>
    <x v="9"/>
    <s v="Norðurland eystra"/>
    <x v="10"/>
    <x v="3"/>
    <s v="Sala ekki flutningsjöfnuð"/>
    <n v="25005"/>
    <n v="21.629325000000001"/>
    <x v="9"/>
    <x v="2"/>
    <s v="Millilanda"/>
    <m/>
  </r>
  <r>
    <s v="Reykjavík"/>
    <s v="Bakkafjörður"/>
    <n v="685"/>
    <x v="9"/>
    <s v="Norðurland eystra"/>
    <x v="6"/>
    <x v="3"/>
    <s v="Sala utan svæðis - flj."/>
    <n v="84495"/>
    <n v="73.088175000000007"/>
    <x v="8"/>
    <x v="3"/>
    <s v="Innanlands"/>
    <m/>
  </r>
  <r>
    <s v="Eskifjörður"/>
    <s v="Þórshöfn"/>
    <n v="680"/>
    <x v="9"/>
    <s v="Norðurland eystra"/>
    <x v="9"/>
    <x v="3"/>
    <s v="Sala utan svæðis - flj."/>
    <n v="253815"/>
    <n v="219.54997500000002"/>
    <x v="2"/>
    <x v="2"/>
    <s v="Innanlands"/>
    <m/>
  </r>
  <r>
    <s v="Þórshöfn"/>
    <s v="Bakkafjörður"/>
    <n v="685"/>
    <x v="9"/>
    <s v="Norðurland eystra"/>
    <x v="6"/>
    <x v="3"/>
    <s v="Sala utan svæðis - flj."/>
    <n v="552"/>
    <n v="0.47748000000000002"/>
    <x v="8"/>
    <x v="3"/>
    <s v="Innanlands"/>
    <m/>
  </r>
  <r>
    <s v="Þórshöfn"/>
    <s v="Þórshöfn"/>
    <n v="680"/>
    <x v="9"/>
    <s v="Norðurland eystra"/>
    <x v="11"/>
    <x v="4"/>
    <s v="Sala innan svæðis - flj."/>
    <n v="770850"/>
    <n v="770.85"/>
    <x v="8"/>
    <x v="3"/>
    <s v="Innanlands"/>
    <m/>
  </r>
  <r>
    <s v="Reykjavík"/>
    <s v="Þórshöfn"/>
    <n v="680"/>
    <x v="9"/>
    <s v="Norðurland eystra"/>
    <x v="4"/>
    <x v="2"/>
    <s v="Sala utan svæðis - flj."/>
    <n v="1048"/>
    <n v="0.84888000000000008"/>
    <x v="2"/>
    <x v="1"/>
    <s v="Innanlands"/>
    <m/>
  </r>
  <r>
    <s v="Reykjavík"/>
    <s v="Þórshöfn"/>
    <n v="680"/>
    <x v="9"/>
    <s v="Norðurland eystra"/>
    <x v="7"/>
    <x v="3"/>
    <s v="Sala innan svæðis - flj."/>
    <n v="0"/>
    <n v="0"/>
    <x v="2"/>
    <x v="0"/>
    <s v="Innanlands"/>
    <m/>
  </r>
  <r>
    <s v="Söludælur"/>
    <s v="Þórshöfn"/>
    <n v="680"/>
    <x v="9"/>
    <s v="Norðurland eystra"/>
    <x v="6"/>
    <x v="3"/>
    <s v="Sala innan svæðis - flj."/>
    <n v="53087"/>
    <n v="45.920254999999997"/>
    <x v="3"/>
    <x v="0"/>
    <s v="Innanlands"/>
    <m/>
  </r>
  <r>
    <s v="Akureyri"/>
    <s v="Þórshöfn"/>
    <n v="680"/>
    <x v="9"/>
    <s v="Norðurland eystra"/>
    <x v="6"/>
    <x v="3"/>
    <s v="Sala utan svæðis - flj."/>
    <n v="20804"/>
    <n v="17.995459999999998"/>
    <x v="10"/>
    <x v="3"/>
    <s v="Innanlands"/>
    <m/>
  </r>
  <r>
    <s v="Þórshöfn"/>
    <s v="Þórshöfn"/>
    <n v="680"/>
    <x v="9"/>
    <s v="Norðurland eystra"/>
    <x v="6"/>
    <x v="3"/>
    <s v="Sala innan svæðis - flj."/>
    <n v="199914"/>
    <n v="172.92560999999998"/>
    <x v="10"/>
    <x v="3"/>
    <s v="Innanlands"/>
    <m/>
  </r>
  <r>
    <s v="Söludælur"/>
    <s v="Þórshöfn"/>
    <n v="680"/>
    <x v="9"/>
    <s v="Norðurland eystra"/>
    <x v="1"/>
    <x v="0"/>
    <s v="Sala innan svæðis - flj."/>
    <n v="224414"/>
    <n v="168.31049999999999"/>
    <x v="2"/>
    <x v="0"/>
    <s v="Innanlands"/>
    <m/>
  </r>
  <r>
    <s v="Söludælur"/>
    <s v="Þórshöfn"/>
    <n v="680"/>
    <x v="9"/>
    <s v="Norðurland eystra"/>
    <x v="7"/>
    <x v="3"/>
    <s v="Sala innan svæðis - flj."/>
    <n v="250078"/>
    <n v="216.31747000000001"/>
    <x v="2"/>
    <x v="0"/>
    <s v="Innanlands"/>
    <m/>
  </r>
  <r>
    <s v="Þórshöfn"/>
    <s v="Þórshöfn"/>
    <n v="680"/>
    <x v="9"/>
    <s v="Norðurland eystra"/>
    <x v="9"/>
    <x v="3"/>
    <s v="Sala ekki flutningsjöfnuð"/>
    <n v="183423"/>
    <n v="158.66089499999998"/>
    <x v="7"/>
    <x v="2"/>
    <s v="Millilanda"/>
    <m/>
  </r>
  <r>
    <s v="Þórshöfn"/>
    <s v="Þórshöfn"/>
    <n v="680"/>
    <x v="9"/>
    <s v="Norðurland eystra"/>
    <x v="7"/>
    <x v="3"/>
    <s v="Sala innan svæðis - flj."/>
    <n v="5065"/>
    <n v="4.3812250000000006"/>
    <x v="2"/>
    <x v="0"/>
    <s v="Innanlands"/>
    <m/>
  </r>
  <r>
    <s v="Þórshöfn"/>
    <s v="Þórshöfn"/>
    <n v="680"/>
    <x v="9"/>
    <s v="Norðurland eystra"/>
    <x v="8"/>
    <x v="3"/>
    <s v="Sala innan svæðis - flj."/>
    <n v="1113367"/>
    <n v="963.062455"/>
    <x v="2"/>
    <x v="2"/>
    <s v="Innanlands"/>
    <m/>
  </r>
  <r>
    <s v="Þórshöfn"/>
    <s v="Þórshöfn"/>
    <n v="680"/>
    <x v="9"/>
    <s v="Norðurland eystra"/>
    <x v="10"/>
    <x v="3"/>
    <s v="Sala innan svæðis - flj."/>
    <n v="86700"/>
    <n v="74.995500000000007"/>
    <x v="2"/>
    <x v="2"/>
    <s v="Innanlands"/>
    <m/>
  </r>
  <r>
    <s v="Reykjavík"/>
    <s v="Bakkafjörður"/>
    <n v="685"/>
    <x v="9"/>
    <s v="Norðurland eystra"/>
    <x v="6"/>
    <x v="3"/>
    <s v="Sala utan svæðis - flj."/>
    <n v="114491"/>
    <n v="99.034714999999991"/>
    <x v="10"/>
    <x v="3"/>
    <s v="Innanlands"/>
    <m/>
  </r>
  <r>
    <s v="Akureyri"/>
    <s v="Þórshöfn"/>
    <n v="680"/>
    <x v="9"/>
    <s v="Norðurland eystra"/>
    <x v="7"/>
    <x v="3"/>
    <s v="Sala utan svæðis - flj."/>
    <n v="2196"/>
    <n v="1.89954"/>
    <x v="1"/>
    <x v="0"/>
    <s v="Innanlands"/>
    <m/>
  </r>
  <r>
    <s v="Þórshöfn"/>
    <s v="Bakkafjörður"/>
    <n v="685"/>
    <x v="9"/>
    <s v="Norðurland eystra"/>
    <x v="6"/>
    <x v="3"/>
    <s v="Sala innan svæðis - flj."/>
    <n v="999"/>
    <n v="0.86413499999999999"/>
    <x v="10"/>
    <x v="3"/>
    <s v="Innanlands"/>
    <m/>
  </r>
  <r>
    <s v="Akureyri"/>
    <s v="Þórshöfn"/>
    <n v="680"/>
    <x v="9"/>
    <s v="Norðurland eystra"/>
    <x v="9"/>
    <x v="3"/>
    <s v="Sala utan svæðis - flj."/>
    <n v="15207"/>
    <n v="13.154055"/>
    <x v="1"/>
    <x v="2"/>
    <s v="Innanlands"/>
    <m/>
  </r>
  <r>
    <s v="Eskifjörður"/>
    <s v="Þórshöfn"/>
    <n v="680"/>
    <x v="9"/>
    <s v="Norðurland eystra"/>
    <x v="7"/>
    <x v="3"/>
    <s v="Sala utan svæðis - flj."/>
    <n v="35324"/>
    <n v="30.555259999999997"/>
    <x v="1"/>
    <x v="0"/>
    <s v="Innanlands"/>
    <m/>
  </r>
  <r>
    <s v="Þórshöfn"/>
    <s v="Bakkafjörður"/>
    <n v="685"/>
    <x v="9"/>
    <s v="Norðurland eystra"/>
    <x v="6"/>
    <x v="3"/>
    <s v="Sala utan svæðis - flj."/>
    <n v="3472"/>
    <n v="3.0032799999999997"/>
    <x v="10"/>
    <x v="3"/>
    <s v="Innanlands"/>
    <m/>
  </r>
  <r>
    <s v="Eskifjörður"/>
    <s v="Þórshöfn"/>
    <n v="680"/>
    <x v="9"/>
    <s v="Norðurland eystra"/>
    <x v="9"/>
    <x v="3"/>
    <s v="Sala utan svæðis - flj."/>
    <n v="194564"/>
    <n v="168.29785999999999"/>
    <x v="1"/>
    <x v="2"/>
    <s v="Innanlands"/>
    <m/>
  </r>
  <r>
    <s v="Þórshöfn"/>
    <s v="Þórshöfn"/>
    <n v="680"/>
    <x v="9"/>
    <s v="Norðurland eystra"/>
    <x v="9"/>
    <x v="3"/>
    <s v="Sala ekki flutningsjöfnuð"/>
    <n v="278273"/>
    <n v="240.70614499999999"/>
    <x v="5"/>
    <x v="2"/>
    <s v="Millilanda"/>
    <m/>
  </r>
  <r>
    <s v="Þórshöfn"/>
    <s v="Þórshöfn"/>
    <n v="680"/>
    <x v="9"/>
    <s v="Norðurland eystra"/>
    <x v="11"/>
    <x v="4"/>
    <s v="Sala innan svæðis - flj."/>
    <n v="2104260"/>
    <n v="2104.2600000000002"/>
    <x v="10"/>
    <x v="3"/>
    <s v="Innanlands"/>
    <m/>
  </r>
  <r>
    <s v="Akureyri"/>
    <s v="Þórshöfn"/>
    <n v="680"/>
    <x v="9"/>
    <s v="Norðurland eystra"/>
    <x v="6"/>
    <x v="3"/>
    <s v="Sala utan svæðis - flj."/>
    <n v="2549"/>
    <n v="2.204885"/>
    <x v="9"/>
    <x v="3"/>
    <s v="Innanlands"/>
    <m/>
  </r>
  <r>
    <s v="Reykjavík"/>
    <s v="Þórshöfn"/>
    <n v="680"/>
    <x v="9"/>
    <s v="Norðurland eystra"/>
    <x v="1"/>
    <x v="0"/>
    <s v="Sala innan svæðis - flj."/>
    <n v="0"/>
    <n v="0"/>
    <x v="1"/>
    <x v="0"/>
    <s v="Innanlands"/>
    <m/>
  </r>
  <r>
    <s v="Reykjavík"/>
    <s v="Þórshöfn"/>
    <n v="680"/>
    <x v="9"/>
    <s v="Norðurland eystra"/>
    <x v="1"/>
    <x v="0"/>
    <s v="Sala utan svæðis - flj."/>
    <n v="21384"/>
    <n v="16.038"/>
    <x v="1"/>
    <x v="0"/>
    <s v="Innanlands"/>
    <m/>
  </r>
  <r>
    <s v="Þórshöfn"/>
    <s v="Þórshöfn"/>
    <n v="680"/>
    <x v="9"/>
    <s v="Norðurland eystra"/>
    <x v="11"/>
    <x v="4"/>
    <s v="Sala innan svæðis - flj."/>
    <n v="1266514"/>
    <n v="1266.5139999999999"/>
    <x v="9"/>
    <x v="3"/>
    <s v="Innanlands"/>
    <m/>
  </r>
  <r>
    <s v="Þórshöfn"/>
    <s v="Þórshöfn"/>
    <n v="680"/>
    <x v="9"/>
    <s v="Norðurland eystra"/>
    <x v="6"/>
    <x v="3"/>
    <s v="Sala innan svæðis - flj."/>
    <n v="194354"/>
    <n v="168.11621"/>
    <x v="9"/>
    <x v="3"/>
    <s v="Innanlands"/>
    <m/>
  </r>
  <r>
    <s v="Þórshöfn"/>
    <s v="Þórshöfn"/>
    <n v="680"/>
    <x v="9"/>
    <s v="Norðurland eystra"/>
    <x v="11"/>
    <x v="4"/>
    <s v="Sala ekki flutningsjöfnuð"/>
    <n v="135239"/>
    <n v="135.239"/>
    <x v="5"/>
    <x v="2"/>
    <s v="Millilanda"/>
    <m/>
  </r>
  <r>
    <s v="Söludælur"/>
    <s v="Þórshöfn"/>
    <n v="680"/>
    <x v="9"/>
    <s v="Norðurland eystra"/>
    <x v="1"/>
    <x v="0"/>
    <s v="Sala innan svæðis - flj."/>
    <n v="191531"/>
    <n v="143.64824999999999"/>
    <x v="1"/>
    <x v="0"/>
    <s v="Innanlands"/>
    <m/>
  </r>
  <r>
    <s v="Söludælur"/>
    <s v="Þórshöfn"/>
    <n v="680"/>
    <x v="9"/>
    <s v="Norðurland eystra"/>
    <x v="7"/>
    <x v="3"/>
    <s v="Sala innan svæðis - flj."/>
    <n v="96596"/>
    <n v="83.555539999999993"/>
    <x v="1"/>
    <x v="0"/>
    <s v="Innanlands"/>
    <m/>
  </r>
  <r>
    <s v="Þórshöfn"/>
    <s v="Þórshöfn"/>
    <n v="680"/>
    <x v="9"/>
    <s v="Norðurland eystra"/>
    <x v="7"/>
    <x v="3"/>
    <s v="Sala innan svæðis - flj."/>
    <n v="226768"/>
    <n v="196.15432000000001"/>
    <x v="1"/>
    <x v="0"/>
    <s v="Innanlands"/>
    <m/>
  </r>
  <r>
    <s v="Söludælur"/>
    <s v="Þórshöfn"/>
    <n v="680"/>
    <x v="9"/>
    <s v="Norðurland eystra"/>
    <x v="6"/>
    <x v="3"/>
    <s v="Sala innan svæðis - flj."/>
    <n v="66519"/>
    <n v="57.538934999999995"/>
    <x v="0"/>
    <x v="0"/>
    <s v="Innanlands"/>
    <m/>
  </r>
  <r>
    <s v="Þórshöfn"/>
    <s v="Þórshöfn"/>
    <n v="680"/>
    <x v="9"/>
    <s v="Norðurland eystra"/>
    <x v="8"/>
    <x v="3"/>
    <s v="Sala innan svæðis - flj."/>
    <n v="1405511"/>
    <n v="1215.7670149999999"/>
    <x v="1"/>
    <x v="2"/>
    <s v="Innanlands"/>
    <m/>
  </r>
  <r>
    <s v="Þórshöfn"/>
    <s v="Þórshöfn"/>
    <n v="680"/>
    <x v="9"/>
    <s v="Norðurland eystra"/>
    <x v="9"/>
    <x v="3"/>
    <s v="Sala innan svæðis - flj."/>
    <n v="31009"/>
    <n v="26.822785"/>
    <x v="1"/>
    <x v="2"/>
    <s v="Innanlands"/>
    <m/>
  </r>
  <r>
    <s v="Þórshöfn"/>
    <s v="Þórshöfn"/>
    <n v="680"/>
    <x v="9"/>
    <s v="Norðurland eystra"/>
    <x v="10"/>
    <x v="3"/>
    <s v="Sala innan svæðis - flj."/>
    <n v="58979"/>
    <n v="51.016835"/>
    <x v="1"/>
    <x v="2"/>
    <s v="Innanlands"/>
    <m/>
  </r>
  <r>
    <s v="Þórshöfn"/>
    <s v="Þórshöfn"/>
    <n v="680"/>
    <x v="9"/>
    <s v="Norðurland eystra"/>
    <x v="6"/>
    <x v="3"/>
    <s v="Sala ekki flutningsjöfnuð"/>
    <n v="1763"/>
    <n v="1.5249949999999999"/>
    <x v="9"/>
    <x v="3"/>
    <s v="Millilanda"/>
    <m/>
  </r>
  <r>
    <s v="Söludælur"/>
    <s v="Bakkafjörður"/>
    <n v="685"/>
    <x v="9"/>
    <s v="Norðurland eystra"/>
    <x v="0"/>
    <x v="0"/>
    <s v="Sala innan svæðis - flj."/>
    <n v="23235"/>
    <n v="17.42625"/>
    <x v="0"/>
    <x v="0"/>
    <s v="Innanlands"/>
    <m/>
  </r>
  <r>
    <s v="Reykjavík"/>
    <s v="Bakkafjörður"/>
    <n v="685"/>
    <x v="9"/>
    <s v="Norðurland eystra"/>
    <x v="6"/>
    <x v="3"/>
    <s v="Sala utan svæðis - flj."/>
    <n v="155252"/>
    <n v="134.29298"/>
    <x v="9"/>
    <x v="3"/>
    <s v="Innanlands"/>
    <m/>
  </r>
  <r>
    <s v="Söludælur"/>
    <s v="Bakkafjörður"/>
    <n v="685"/>
    <x v="9"/>
    <s v="Norðurland eystra"/>
    <x v="7"/>
    <x v="3"/>
    <s v="Sala innan svæðis - flj."/>
    <n v="66834"/>
    <n v="57.811409999999995"/>
    <x v="0"/>
    <x v="0"/>
    <s v="Innanlands"/>
    <m/>
  </r>
  <r>
    <s v="Sauðárkrókur"/>
    <s v="Sauðárkrókur"/>
    <n v="550"/>
    <x v="24"/>
    <s v="Norðurland vestra"/>
    <x v="7"/>
    <x v="3"/>
    <s v="Sala innan svæðis - flj."/>
    <n v="281869.2"/>
    <n v="243.816858"/>
    <x v="4"/>
    <x v="3"/>
    <s v="Innanlands"/>
    <s v="Einni færslu skipt í tvennt til að geta flokkað betur"/>
  </r>
  <r>
    <s v="Sauðárkrókur"/>
    <s v="Sauðárkrókur"/>
    <n v="550"/>
    <x v="24"/>
    <s v="Norðurland vestra"/>
    <x v="7"/>
    <x v="3"/>
    <s v="Sala innan svæðis - flj."/>
    <n v="422803.8"/>
    <n v="365.72528700000004"/>
    <x v="4"/>
    <x v="0"/>
    <s v="Innanlands"/>
    <s v="Einni færslu skipt í tvennt til að geta flokkað betur"/>
  </r>
  <r>
    <s v="Þórshöfn"/>
    <s v="Þórshöfn"/>
    <n v="680"/>
    <x v="9"/>
    <s v="Norðurland eystra"/>
    <x v="6"/>
    <x v="3"/>
    <s v="Sala innan svæðis - flj."/>
    <n v="196854"/>
    <n v="170.27870999999999"/>
    <x v="7"/>
    <x v="3"/>
    <s v="Innanlands"/>
    <m/>
  </r>
  <r>
    <s v="Reykjavík"/>
    <s v="Bakkafjörður"/>
    <n v="685"/>
    <x v="9"/>
    <s v="Norðurland eystra"/>
    <x v="7"/>
    <x v="3"/>
    <s v="Sala utan svæðis - flj."/>
    <n v="818"/>
    <n v="0.70756999999999992"/>
    <x v="3"/>
    <x v="0"/>
    <s v="Innanlands"/>
    <m/>
  </r>
  <r>
    <s v="Söludælur"/>
    <s v="Bakkafjörður"/>
    <n v="685"/>
    <x v="9"/>
    <s v="Norðurland eystra"/>
    <x v="7"/>
    <x v="3"/>
    <s v="Sala ekki flutningsjöfnuð"/>
    <n v="0"/>
    <n v="0"/>
    <x v="1"/>
    <x v="0"/>
    <s v="Millilanda"/>
    <m/>
  </r>
  <r>
    <s v="Þórshöfn"/>
    <s v="Þórshöfn"/>
    <n v="680"/>
    <x v="9"/>
    <s v="Norðurland eystra"/>
    <x v="11"/>
    <x v="4"/>
    <s v="Sala ekki flutningsjöfnuð"/>
    <n v="270848"/>
    <n v="270.84800000000001"/>
    <x v="3"/>
    <x v="2"/>
    <s v="Millilanda"/>
    <m/>
  </r>
  <r>
    <s v="Söludælur"/>
    <s v="Bakkafjörður"/>
    <n v="685"/>
    <x v="9"/>
    <s v="Norðurland eystra"/>
    <x v="0"/>
    <x v="0"/>
    <s v="Sala innan svæðis - flj."/>
    <n v="29215"/>
    <n v="21.911249999999999"/>
    <x v="3"/>
    <x v="0"/>
    <s v="Innanlands"/>
    <m/>
  </r>
  <r>
    <s v="Söludælur"/>
    <s v="Bakkafjörður"/>
    <n v="685"/>
    <x v="9"/>
    <s v="Norðurland eystra"/>
    <x v="7"/>
    <x v="3"/>
    <s v="Sala innan svæðis - flj."/>
    <n v="50632"/>
    <n v="43.796680000000002"/>
    <x v="3"/>
    <x v="0"/>
    <s v="Innanlands"/>
    <m/>
  </r>
  <r>
    <s v="Reykjavík"/>
    <s v="Bakkafjörður"/>
    <n v="685"/>
    <x v="9"/>
    <s v="Norðurland eystra"/>
    <x v="7"/>
    <x v="3"/>
    <s v="Sala utan svæðis - flj."/>
    <n v="1200"/>
    <n v="1.038"/>
    <x v="5"/>
    <x v="0"/>
    <s v="Innanlands"/>
    <m/>
  </r>
  <r>
    <s v="Reykjavík"/>
    <s v="Bakkafjörður"/>
    <n v="685"/>
    <x v="9"/>
    <s v="Norðurland eystra"/>
    <x v="6"/>
    <x v="3"/>
    <s v="Sala utan svæðis - flj."/>
    <n v="161752"/>
    <n v="139.91548"/>
    <x v="7"/>
    <x v="3"/>
    <s v="Innanlands"/>
    <m/>
  </r>
  <r>
    <s v="Sauðárkrókur"/>
    <s v="Sauðárkrókur"/>
    <n v="550"/>
    <x v="24"/>
    <s v="Norðurland vestra"/>
    <x v="7"/>
    <x v="3"/>
    <s v="Sala innan svæðis - flj."/>
    <n v="256820"/>
    <n v="222.14929999999998"/>
    <x v="6"/>
    <x v="3"/>
    <s v="Innanlands"/>
    <s v="Einni færslu skipt í tvennt til að geta flokkað betur"/>
  </r>
  <r>
    <s v="Sauðárkrókur"/>
    <s v="Sauðárkrókur"/>
    <n v="550"/>
    <x v="24"/>
    <s v="Norðurland vestra"/>
    <x v="7"/>
    <x v="3"/>
    <s v="Sala innan svæðis - flj."/>
    <n v="256820"/>
    <n v="222.14929999999998"/>
    <x v="6"/>
    <x v="0"/>
    <s v="Innanlands"/>
    <s v="Einni færslu skipt í tvennt til að geta flokkað betur"/>
  </r>
  <r>
    <s v="Söludælur"/>
    <s v="Bakkafjörður"/>
    <n v="685"/>
    <x v="9"/>
    <s v="Norðurland eystra"/>
    <x v="1"/>
    <x v="0"/>
    <s v="Sala innan svæðis - flj."/>
    <n v="9520"/>
    <n v="7.14"/>
    <x v="5"/>
    <x v="0"/>
    <s v="Innanlands"/>
    <m/>
  </r>
  <r>
    <s v="Söludælur"/>
    <s v="Bakkafjörður"/>
    <n v="685"/>
    <x v="9"/>
    <s v="Norðurland eystra"/>
    <x v="0"/>
    <x v="0"/>
    <s v="Sala innan svæðis - flj."/>
    <n v="16941"/>
    <n v="12.70575"/>
    <x v="5"/>
    <x v="0"/>
    <s v="Innanlands"/>
    <m/>
  </r>
  <r>
    <s v="Söludælur"/>
    <s v="Bakkafjörður"/>
    <n v="685"/>
    <x v="9"/>
    <s v="Norðurland eystra"/>
    <x v="7"/>
    <x v="3"/>
    <s v="Sala innan svæðis - flj."/>
    <n v="51872"/>
    <n v="44.869279999999996"/>
    <x v="5"/>
    <x v="0"/>
    <s v="Innanlands"/>
    <m/>
  </r>
  <r>
    <s v="Þórshöfn"/>
    <s v="Þórshöfn"/>
    <n v="680"/>
    <x v="9"/>
    <s v="Norðurland eystra"/>
    <x v="6"/>
    <x v="3"/>
    <s v="Sala innan svæðis - flj."/>
    <n v="211308"/>
    <n v="182.78142"/>
    <x v="5"/>
    <x v="3"/>
    <s v="Innanlands"/>
    <m/>
  </r>
  <r>
    <s v="Reykjavík"/>
    <s v="Bakkafjörður"/>
    <n v="685"/>
    <x v="9"/>
    <s v="Norðurland eystra"/>
    <x v="7"/>
    <x v="3"/>
    <s v="Sala utan svæðis - flj."/>
    <n v="800"/>
    <n v="0.69199999999999995"/>
    <x v="7"/>
    <x v="0"/>
    <s v="Innanlands"/>
    <m/>
  </r>
  <r>
    <s v="Söludælur"/>
    <s v="Bakkafjörður"/>
    <n v="685"/>
    <x v="9"/>
    <s v="Norðurland eystra"/>
    <x v="1"/>
    <x v="0"/>
    <s v="Sala innan svæðis - flj."/>
    <n v="25158"/>
    <n v="18.868500000000001"/>
    <x v="7"/>
    <x v="0"/>
    <s v="Innanlands"/>
    <m/>
  </r>
  <r>
    <s v="Söludælur"/>
    <s v="Bakkafjörður"/>
    <n v="685"/>
    <x v="9"/>
    <s v="Norðurland eystra"/>
    <x v="7"/>
    <x v="3"/>
    <s v="Sala innan svæðis - flj."/>
    <n v="53489"/>
    <n v="46.267985000000003"/>
    <x v="7"/>
    <x v="0"/>
    <s v="Innanlands"/>
    <m/>
  </r>
  <r>
    <s v="Reykjavík"/>
    <s v="Bakkafjörður"/>
    <n v="685"/>
    <x v="9"/>
    <s v="Norðurland eystra"/>
    <x v="6"/>
    <x v="3"/>
    <s v="Sala utan svæðis - flj."/>
    <n v="168852"/>
    <n v="146.05698000000001"/>
    <x v="5"/>
    <x v="3"/>
    <s v="Innanlands"/>
    <m/>
  </r>
  <r>
    <s v="Söludælur"/>
    <s v="Bakkafjörður"/>
    <n v="685"/>
    <x v="9"/>
    <s v="Norðurland eystra"/>
    <x v="1"/>
    <x v="0"/>
    <s v="Sala innan svæðis - flj."/>
    <n v="30552"/>
    <n v="22.914000000000001"/>
    <x v="9"/>
    <x v="0"/>
    <s v="Innanlands"/>
    <m/>
  </r>
  <r>
    <s v="Söludælur"/>
    <s v="Bakkafjörður"/>
    <n v="685"/>
    <x v="9"/>
    <s v="Norðurland eystra"/>
    <x v="7"/>
    <x v="3"/>
    <s v="Sala innan svæðis - flj."/>
    <n v="45069"/>
    <n v="38.984684999999999"/>
    <x v="9"/>
    <x v="0"/>
    <s v="Innanlands"/>
    <m/>
  </r>
  <r>
    <s v="Þórshöfn"/>
    <s v="Þórshöfn"/>
    <n v="680"/>
    <x v="9"/>
    <s v="Norðurland eystra"/>
    <x v="11"/>
    <x v="4"/>
    <s v="Sala innan svæðis - flj."/>
    <n v="348142"/>
    <n v="348.142"/>
    <x v="3"/>
    <x v="2"/>
    <s v="Innanlands"/>
    <m/>
  </r>
  <r>
    <s v="Þórshöfn"/>
    <s v="Þórshöfn"/>
    <n v="680"/>
    <x v="9"/>
    <s v="Norðurland eystra"/>
    <x v="11"/>
    <x v="4"/>
    <s v="Sala innan svæðis - flj."/>
    <n v="1050000"/>
    <n v="1050"/>
    <x v="3"/>
    <x v="3"/>
    <s v="Innanlands"/>
    <m/>
  </r>
  <r>
    <s v="Þórshöfn"/>
    <s v="Þórshöfn"/>
    <n v="680"/>
    <x v="9"/>
    <s v="Norðurland eystra"/>
    <x v="6"/>
    <x v="3"/>
    <s v="Sala innan svæðis - flj."/>
    <n v="330804"/>
    <n v="286.14546000000001"/>
    <x v="3"/>
    <x v="3"/>
    <s v="Innanlands"/>
    <m/>
  </r>
  <r>
    <s v="Reykjavík"/>
    <s v="Bakkafjörður"/>
    <n v="685"/>
    <x v="9"/>
    <s v="Norðurland eystra"/>
    <x v="10"/>
    <x v="3"/>
    <s v="Sala utan svæðis - flj."/>
    <n v="4315"/>
    <n v="3.732475"/>
    <x v="10"/>
    <x v="2"/>
    <s v="Innanlands"/>
    <m/>
  </r>
  <r>
    <s v="Söludælur"/>
    <s v="Bakkafjörður"/>
    <n v="685"/>
    <x v="9"/>
    <s v="Norðurland eystra"/>
    <x v="1"/>
    <x v="0"/>
    <s v="Sala innan svæðis - flj."/>
    <n v="31663"/>
    <n v="23.747250000000001"/>
    <x v="10"/>
    <x v="0"/>
    <s v="Innanlands"/>
    <m/>
  </r>
  <r>
    <s v="Söludælur"/>
    <s v="Bakkafjörður"/>
    <n v="685"/>
    <x v="9"/>
    <s v="Norðurland eystra"/>
    <x v="7"/>
    <x v="3"/>
    <s v="Sala innan svæðis - flj."/>
    <n v="41198"/>
    <n v="35.636269999999996"/>
    <x v="10"/>
    <x v="0"/>
    <s v="Innanlands"/>
    <m/>
  </r>
  <r>
    <s v="Reykjavík"/>
    <s v="Bakkafjörður"/>
    <n v="685"/>
    <x v="9"/>
    <s v="Norðurland eystra"/>
    <x v="6"/>
    <x v="3"/>
    <s v="Sala utan svæðis - flj."/>
    <n v="226385"/>
    <n v="195.823025"/>
    <x v="3"/>
    <x v="3"/>
    <s v="Innanlands"/>
    <m/>
  </r>
  <r>
    <s v="Þórshöfn"/>
    <s v="Þórshöfn"/>
    <n v="680"/>
    <x v="9"/>
    <s v="Norðurland eystra"/>
    <x v="11"/>
    <x v="4"/>
    <s v="Sala ekki flutningsjöfnuð"/>
    <n v="278643"/>
    <n v="278.64299999999997"/>
    <x v="0"/>
    <x v="3"/>
    <s v="Millilanda"/>
    <m/>
  </r>
  <r>
    <s v="Akureyri"/>
    <s v="Bakkafjörður"/>
    <n v="685"/>
    <x v="9"/>
    <s v="Norðurland eystra"/>
    <x v="7"/>
    <x v="3"/>
    <s v="Sala utan svæðis - flj."/>
    <n v="1221"/>
    <n v="1.056165"/>
    <x v="8"/>
    <x v="0"/>
    <s v="Innanlands"/>
    <m/>
  </r>
  <r>
    <s v="Þórshöfn"/>
    <s v="Þórshöfn"/>
    <n v="680"/>
    <x v="9"/>
    <s v="Norðurland eystra"/>
    <x v="11"/>
    <x v="4"/>
    <s v="Sala innan svæðis - flj."/>
    <n v="470397"/>
    <n v="470.39699999999999"/>
    <x v="0"/>
    <x v="3"/>
    <s v="Innanlands"/>
    <m/>
  </r>
  <r>
    <s v="Reykjavík"/>
    <s v="Bakkafjörður"/>
    <n v="685"/>
    <x v="9"/>
    <s v="Norðurland eystra"/>
    <x v="10"/>
    <x v="3"/>
    <s v="Sala utan svæðis - flj."/>
    <n v="19461"/>
    <n v="16.833765"/>
    <x v="8"/>
    <x v="2"/>
    <s v="Innanlands"/>
    <m/>
  </r>
  <r>
    <s v="Söludælur"/>
    <s v="Bakkafjörður"/>
    <n v="685"/>
    <x v="9"/>
    <s v="Norðurland eystra"/>
    <x v="1"/>
    <x v="0"/>
    <s v="Sala innan svæðis - flj."/>
    <n v="30096"/>
    <n v="22.571999999999999"/>
    <x v="8"/>
    <x v="0"/>
    <s v="Innanlands"/>
    <m/>
  </r>
  <r>
    <s v="Söludælur"/>
    <s v="Bakkafjörður"/>
    <n v="685"/>
    <x v="9"/>
    <s v="Norðurland eystra"/>
    <x v="7"/>
    <x v="3"/>
    <s v="Sala innan svæðis - flj."/>
    <n v="38403"/>
    <n v="33.218595000000001"/>
    <x v="8"/>
    <x v="0"/>
    <s v="Innanlands"/>
    <m/>
  </r>
  <r>
    <s v="Akureyri"/>
    <s v="Þórshöfn"/>
    <n v="680"/>
    <x v="9"/>
    <s v="Norðurland eystra"/>
    <x v="6"/>
    <x v="3"/>
    <s v="Sala utan svæðis - flj."/>
    <n v="82510"/>
    <n v="71.37115"/>
    <x v="0"/>
    <x v="3"/>
    <s v="Innanlands"/>
    <m/>
  </r>
  <r>
    <s v="Reykjavík"/>
    <s v="Bakkafjörður"/>
    <n v="685"/>
    <x v="9"/>
    <s v="Norðurland eystra"/>
    <x v="7"/>
    <x v="3"/>
    <s v="Sala innan svæðis - flj."/>
    <n v="3252"/>
    <n v="2.81298"/>
    <x v="6"/>
    <x v="0"/>
    <s v="Innanlands"/>
    <m/>
  </r>
  <r>
    <s v="Reykjavík"/>
    <s v="Bakkafjörður"/>
    <n v="685"/>
    <x v="9"/>
    <s v="Norðurland eystra"/>
    <x v="7"/>
    <x v="3"/>
    <s v="Sala utan svæðis - flj."/>
    <n v="400"/>
    <n v="0.34599999999999997"/>
    <x v="6"/>
    <x v="0"/>
    <s v="Innanlands"/>
    <m/>
  </r>
  <r>
    <s v="Reykjavík"/>
    <s v="Bakkafjörður"/>
    <n v="685"/>
    <x v="9"/>
    <s v="Norðurland eystra"/>
    <x v="10"/>
    <x v="3"/>
    <s v="Sala utan svæðis - flj."/>
    <n v="45174"/>
    <n v="39.075510000000001"/>
    <x v="6"/>
    <x v="2"/>
    <s v="Innanlands"/>
    <m/>
  </r>
  <r>
    <s v="Söludælur"/>
    <s v="Bakkafjörður"/>
    <n v="685"/>
    <x v="9"/>
    <s v="Norðurland eystra"/>
    <x v="1"/>
    <x v="0"/>
    <s v="Sala innan svæðis - flj."/>
    <n v="31349"/>
    <n v="23.511749999999999"/>
    <x v="6"/>
    <x v="0"/>
    <s v="Innanlands"/>
    <m/>
  </r>
  <r>
    <s v="Söludælur"/>
    <s v="Bakkafjörður"/>
    <n v="685"/>
    <x v="9"/>
    <s v="Norðurland eystra"/>
    <x v="7"/>
    <x v="3"/>
    <s v="Sala innan svæðis - flj."/>
    <n v="36091"/>
    <n v="31.218715"/>
    <x v="6"/>
    <x v="0"/>
    <s v="Innanlands"/>
    <m/>
  </r>
  <r>
    <s v="Eskifjörður"/>
    <s v="Þórshöfn"/>
    <n v="680"/>
    <x v="9"/>
    <s v="Norðurland eystra"/>
    <x v="6"/>
    <x v="3"/>
    <s v="Sala utan svæðis - flj."/>
    <n v="3917"/>
    <n v="3.3882050000000001"/>
    <x v="0"/>
    <x v="3"/>
    <s v="Innanlands"/>
    <m/>
  </r>
  <r>
    <s v="Eskifjörður"/>
    <s v="Bakkafjörður"/>
    <n v="685"/>
    <x v="9"/>
    <s v="Norðurland eystra"/>
    <x v="7"/>
    <x v="3"/>
    <s v="Sala utan svæðis - flj."/>
    <n v="1910"/>
    <n v="1.65215"/>
    <x v="4"/>
    <x v="0"/>
    <s v="Innanlands"/>
    <m/>
  </r>
  <r>
    <s v="Reykjavík"/>
    <s v="Bakkafjörður"/>
    <n v="685"/>
    <x v="9"/>
    <s v="Norðurland eystra"/>
    <x v="7"/>
    <x v="3"/>
    <s v="Sala utan svæðis - flj."/>
    <n v="403"/>
    <n v="0.34859499999999999"/>
    <x v="4"/>
    <x v="0"/>
    <s v="Innanlands"/>
    <m/>
  </r>
  <r>
    <s v="Reykjavík"/>
    <s v="Bakkafjörður"/>
    <n v="685"/>
    <x v="9"/>
    <s v="Norðurland eystra"/>
    <x v="10"/>
    <x v="3"/>
    <s v="Sala utan svæðis - flj."/>
    <n v="32313"/>
    <n v="27.950744999999998"/>
    <x v="4"/>
    <x v="2"/>
    <s v="Innanlands"/>
    <m/>
  </r>
  <r>
    <s v="Söludælur"/>
    <s v="Bakkafjörður"/>
    <n v="685"/>
    <x v="9"/>
    <s v="Norðurland eystra"/>
    <x v="6"/>
    <x v="3"/>
    <s v="Sala innan svæðis - flj."/>
    <n v="17920"/>
    <n v="15.5008"/>
    <x v="5"/>
    <x v="0"/>
    <s v="Innanlands"/>
    <m/>
  </r>
  <r>
    <s v="Söludælur"/>
    <s v="Bakkafjörður"/>
    <n v="685"/>
    <x v="9"/>
    <s v="Norðurland eystra"/>
    <x v="1"/>
    <x v="0"/>
    <s v="Sala innan svæðis - flj."/>
    <n v="32354"/>
    <n v="24.265499999999999"/>
    <x v="4"/>
    <x v="0"/>
    <s v="Innanlands"/>
    <m/>
  </r>
  <r>
    <s v="Söludælur"/>
    <s v="Bakkafjörður"/>
    <n v="685"/>
    <x v="9"/>
    <s v="Norðurland eystra"/>
    <x v="7"/>
    <x v="3"/>
    <s v="Sala innan svæðis - flj."/>
    <n v="40645"/>
    <n v="35.157925000000006"/>
    <x v="4"/>
    <x v="0"/>
    <s v="Innanlands"/>
    <m/>
  </r>
  <r>
    <s v="Akureyri"/>
    <s v="Bakkafjörður"/>
    <n v="685"/>
    <x v="9"/>
    <s v="Norðurland eystra"/>
    <x v="7"/>
    <x v="3"/>
    <s v="Sala utan svæðis - flj."/>
    <n v="1349"/>
    <n v="1.166885"/>
    <x v="2"/>
    <x v="0"/>
    <s v="Innanlands"/>
    <m/>
  </r>
  <r>
    <s v="Þórshöfn"/>
    <s v="Þórshöfn"/>
    <n v="680"/>
    <x v="9"/>
    <s v="Norðurland eystra"/>
    <x v="6"/>
    <x v="3"/>
    <s v="Sala innan svæðis - flj."/>
    <n v="325752"/>
    <n v="281.77547999999996"/>
    <x v="0"/>
    <x v="3"/>
    <s v="Innanlands"/>
    <m/>
  </r>
  <r>
    <s v="Reykjavík"/>
    <s v="Bakkafjörður"/>
    <n v="685"/>
    <x v="9"/>
    <s v="Norðurland eystra"/>
    <x v="7"/>
    <x v="3"/>
    <s v="Sala innan svæðis - flj."/>
    <n v="0"/>
    <n v="0"/>
    <x v="2"/>
    <x v="0"/>
    <s v="Innanlands"/>
    <m/>
  </r>
  <r>
    <s v="Reykjavík"/>
    <s v="Bakkafjörður"/>
    <n v="685"/>
    <x v="9"/>
    <s v="Norðurland eystra"/>
    <x v="10"/>
    <x v="3"/>
    <s v="Sala utan svæðis - flj."/>
    <n v="24666"/>
    <n v="21.336089999999999"/>
    <x v="2"/>
    <x v="2"/>
    <s v="Innanlands"/>
    <m/>
  </r>
  <r>
    <s v="Söludælur"/>
    <s v="Bakkafjörður"/>
    <n v="685"/>
    <x v="9"/>
    <s v="Norðurland eystra"/>
    <x v="1"/>
    <x v="0"/>
    <s v="Sala innan svæðis - flj."/>
    <n v="31628"/>
    <n v="23.721"/>
    <x v="2"/>
    <x v="0"/>
    <s v="Innanlands"/>
    <m/>
  </r>
  <r>
    <s v="Söludælur"/>
    <s v="Bakkafjörður"/>
    <n v="685"/>
    <x v="9"/>
    <s v="Norðurland eystra"/>
    <x v="7"/>
    <x v="3"/>
    <s v="Sala innan svæðis - flj."/>
    <n v="39510"/>
    <n v="34.17615"/>
    <x v="2"/>
    <x v="0"/>
    <s v="Innanlands"/>
    <m/>
  </r>
  <r>
    <s v="Akureyri"/>
    <s v="Bakkafjörður"/>
    <n v="685"/>
    <x v="9"/>
    <s v="Norðurland eystra"/>
    <x v="6"/>
    <x v="3"/>
    <s v="Sala utan svæðis - flj."/>
    <n v="5619"/>
    <n v="4.8604350000000007"/>
    <x v="0"/>
    <x v="3"/>
    <s v="Innanlands"/>
    <m/>
  </r>
  <r>
    <s v="Eskifjörður"/>
    <s v="Bakkafjörður"/>
    <n v="685"/>
    <x v="9"/>
    <s v="Norðurland eystra"/>
    <x v="6"/>
    <x v="3"/>
    <s v="Sala utan svæðis - flj."/>
    <n v="21313"/>
    <n v="18.435745000000001"/>
    <x v="0"/>
    <x v="3"/>
    <s v="Innanlands"/>
    <m/>
  </r>
  <r>
    <s v="Þórshöfn"/>
    <s v="Bakkafjörður"/>
    <n v="685"/>
    <x v="9"/>
    <s v="Norðurland eystra"/>
    <x v="7"/>
    <x v="3"/>
    <s v="Sala utan svæðis - flj."/>
    <n v="189"/>
    <n v="0.16348499999999999"/>
    <x v="2"/>
    <x v="0"/>
    <s v="Innanlands"/>
    <m/>
  </r>
  <r>
    <s v="Reykjavík"/>
    <s v="Bakkafjörður"/>
    <n v="685"/>
    <x v="9"/>
    <s v="Norðurland eystra"/>
    <x v="6"/>
    <x v="3"/>
    <s v="Sala utan svæðis - flj."/>
    <n v="194686"/>
    <n v="168.40338999999997"/>
    <x v="0"/>
    <x v="3"/>
    <s v="Innanlands"/>
    <m/>
  </r>
  <r>
    <s v="Reykjavík"/>
    <s v="Bakkafjörður"/>
    <n v="685"/>
    <x v="9"/>
    <s v="Norðurland eystra"/>
    <x v="1"/>
    <x v="0"/>
    <s v="Sala innan svæðis - flj."/>
    <n v="0"/>
    <n v="0"/>
    <x v="1"/>
    <x v="0"/>
    <s v="Innanlands"/>
    <m/>
  </r>
  <r>
    <s v="Reykjavík"/>
    <s v="Bakkafjörður"/>
    <n v="685"/>
    <x v="9"/>
    <s v="Norðurland eystra"/>
    <x v="1"/>
    <x v="0"/>
    <s v="Sala utan svæðis - flj."/>
    <n v="7063"/>
    <n v="5.29725"/>
    <x v="1"/>
    <x v="0"/>
    <s v="Innanlands"/>
    <m/>
  </r>
  <r>
    <s v="Reykjavík"/>
    <s v="Bakkafjörður"/>
    <n v="685"/>
    <x v="9"/>
    <s v="Norðurland eystra"/>
    <x v="7"/>
    <x v="3"/>
    <s v="Sala utan svæðis - flj."/>
    <n v="28611"/>
    <n v="24.748515000000001"/>
    <x v="1"/>
    <x v="0"/>
    <s v="Innanlands"/>
    <m/>
  </r>
  <r>
    <s v="Reykjavík"/>
    <s v="Bakkafjörður"/>
    <n v="685"/>
    <x v="9"/>
    <s v="Norðurland eystra"/>
    <x v="10"/>
    <x v="3"/>
    <s v="Sala utan svæðis - flj."/>
    <n v="8523"/>
    <n v="7.3723949999999991"/>
    <x v="1"/>
    <x v="2"/>
    <s v="Innanlands"/>
    <m/>
  </r>
  <r>
    <s v="Söludælur"/>
    <s v="Bakkafjörður"/>
    <n v="685"/>
    <x v="9"/>
    <s v="Norðurland eystra"/>
    <x v="1"/>
    <x v="0"/>
    <s v="Sala innan svæðis - flj."/>
    <n v="25570"/>
    <n v="19.177499999999998"/>
    <x v="1"/>
    <x v="0"/>
    <s v="Innanlands"/>
    <m/>
  </r>
  <r>
    <s v="Söludælur"/>
    <s v="Bakkafjörður"/>
    <n v="685"/>
    <x v="9"/>
    <s v="Norðurland eystra"/>
    <x v="7"/>
    <x v="3"/>
    <s v="Sala innan svæðis - flj."/>
    <n v="7623"/>
    <n v="6.5938949999999998"/>
    <x v="1"/>
    <x v="0"/>
    <s v="Innanlands"/>
    <m/>
  </r>
  <r>
    <s v="Þórshöfn"/>
    <s v="Bakkafjörður"/>
    <n v="685"/>
    <x v="9"/>
    <s v="Norðurland eystra"/>
    <x v="7"/>
    <x v="3"/>
    <s v="Sala utan svæðis - flj."/>
    <n v="1795"/>
    <n v="1.552675"/>
    <x v="1"/>
    <x v="0"/>
    <s v="Innanlands"/>
    <m/>
  </r>
  <r>
    <s v="Þórshöfn"/>
    <s v="Bakkafjörður"/>
    <n v="685"/>
    <x v="9"/>
    <s v="Norðurland eystra"/>
    <x v="9"/>
    <x v="3"/>
    <s v="Sala utan svæðis - flj."/>
    <n v="3890"/>
    <n v="3.3648500000000001"/>
    <x v="1"/>
    <x v="2"/>
    <s v="Innanlands"/>
    <m/>
  </r>
  <r>
    <s v="Söludælur"/>
    <s v="Vopnafjörður"/>
    <n v="690"/>
    <x v="13"/>
    <s v="Austurland"/>
    <x v="0"/>
    <x v="0"/>
    <s v="Sala innan svæðis - flj."/>
    <n v="220832"/>
    <n v="165.624"/>
    <x v="0"/>
    <x v="0"/>
    <s v="Innanlands"/>
    <m/>
  </r>
  <r>
    <s v="Söludælur"/>
    <s v="Vopnafjörður"/>
    <n v="690"/>
    <x v="13"/>
    <s v="Austurland"/>
    <x v="6"/>
    <x v="3"/>
    <s v="Sala innan svæðis - flj."/>
    <n v="3535"/>
    <n v="3.0577749999999999"/>
    <x v="1"/>
    <x v="0"/>
    <s v="Innanlands"/>
    <m/>
  </r>
  <r>
    <s v="Sauðárkrókur"/>
    <s v="Sauðárkrókur"/>
    <n v="550"/>
    <x v="24"/>
    <s v="Norðurland vestra"/>
    <x v="7"/>
    <x v="3"/>
    <s v="Sala innan svæðis - flj."/>
    <n v="260204"/>
    <n v="225.07646"/>
    <x v="8"/>
    <x v="3"/>
    <s v="Innanlands"/>
    <s v="Einni færslu skipt í tvennt til að geta flokkað betur"/>
  </r>
  <r>
    <s v="Sauðárkrókur"/>
    <s v="Sauðárkrókur"/>
    <n v="550"/>
    <x v="24"/>
    <s v="Norðurland vestra"/>
    <x v="7"/>
    <x v="3"/>
    <s v="Sala innan svæðis - flj."/>
    <n v="260204"/>
    <n v="225.07646"/>
    <x v="8"/>
    <x v="0"/>
    <s v="Innanlands"/>
    <s v="Einni færslu skipt í tvennt til að geta flokkað betur"/>
  </r>
  <r>
    <s v="Söludælur"/>
    <s v="Vopnafjörður"/>
    <n v="690"/>
    <x v="13"/>
    <s v="Austurland"/>
    <x v="6"/>
    <x v="3"/>
    <s v="Sala innan svæðis - flj."/>
    <n v="34492"/>
    <n v="29.835579999999997"/>
    <x v="2"/>
    <x v="0"/>
    <s v="Innanlands"/>
    <m/>
  </r>
  <r>
    <s v="Söludælur"/>
    <s v="Vopnafjörður"/>
    <n v="690"/>
    <x v="13"/>
    <s v="Austurland"/>
    <x v="7"/>
    <x v="3"/>
    <s v="Sala innan svæðis - flj."/>
    <n v="353421"/>
    <n v="305.70916499999998"/>
    <x v="0"/>
    <x v="0"/>
    <s v="Innanlands"/>
    <m/>
  </r>
  <r>
    <s v="Vopnafjörður"/>
    <s v="Vopnafjörður"/>
    <n v="690"/>
    <x v="13"/>
    <s v="Austurland"/>
    <x v="8"/>
    <x v="3"/>
    <s v="Sala innan svæðis - flj."/>
    <n v="4599444"/>
    <n v="3978.5190600000001"/>
    <x v="1"/>
    <x v="2"/>
    <s v="Innanlands"/>
    <m/>
  </r>
  <r>
    <s v="Vopnafjörður"/>
    <s v="Vopnafjörður"/>
    <n v="690"/>
    <x v="13"/>
    <s v="Austurland"/>
    <x v="11"/>
    <x v="4"/>
    <s v="Sala innan svæðis - flj."/>
    <n v="603476"/>
    <n v="603.476"/>
    <x v="1"/>
    <x v="3"/>
    <s v="Innanlands"/>
    <m/>
  </r>
  <r>
    <s v="Vopnafjörður"/>
    <s v="Vopnafjörður"/>
    <n v="690"/>
    <x v="13"/>
    <s v="Austurland"/>
    <x v="7"/>
    <x v="3"/>
    <s v="Sala innan svæðis - flj."/>
    <n v="300054"/>
    <n v="259.54671000000002"/>
    <x v="1"/>
    <x v="0"/>
    <s v="Innanlands"/>
    <m/>
  </r>
  <r>
    <s v="Vopnafjörður"/>
    <s v="Vopnafjörður"/>
    <n v="690"/>
    <x v="13"/>
    <s v="Austurland"/>
    <x v="9"/>
    <x v="3"/>
    <s v="Sala innan svæðis - flj."/>
    <n v="20400"/>
    <n v="17.646000000000001"/>
    <x v="1"/>
    <x v="3"/>
    <s v="Innanlands"/>
    <m/>
  </r>
  <r>
    <s v="Eskifjörður"/>
    <s v="Vopnafjörður"/>
    <n v="690"/>
    <x v="13"/>
    <s v="Austurland"/>
    <x v="9"/>
    <x v="3"/>
    <s v="Sala utan svæðis - flj."/>
    <n v="9979"/>
    <n v="8.6318349999999988"/>
    <x v="3"/>
    <x v="3"/>
    <s v="Innanlands"/>
    <m/>
  </r>
  <r>
    <s v="Vopnafjörður"/>
    <s v="Vopnafjörður"/>
    <n v="690"/>
    <x v="13"/>
    <s v="Austurland"/>
    <x v="10"/>
    <x v="3"/>
    <s v="Sala innan svæðis - flj."/>
    <n v="185508"/>
    <n v="160.46442000000002"/>
    <x v="1"/>
    <x v="3"/>
    <s v="Innanlands"/>
    <m/>
  </r>
  <r>
    <s v="Sauðárkrókur"/>
    <s v="Sauðárkrókur"/>
    <n v="550"/>
    <x v="24"/>
    <s v="Norðurland vestra"/>
    <x v="7"/>
    <x v="3"/>
    <s v="Sala innan svæðis - flj."/>
    <n v="286497.5"/>
    <n v="247.82033749999999"/>
    <x v="10"/>
    <x v="3"/>
    <s v="Innanlands"/>
    <s v="Einni færslu skipt í tvennt til að geta flokkað betur"/>
  </r>
  <r>
    <s v="Sauðárkrókur"/>
    <s v="Sauðárkrókur"/>
    <n v="550"/>
    <x v="24"/>
    <s v="Norðurland vestra"/>
    <x v="7"/>
    <x v="3"/>
    <s v="Sala innan svæðis - flj."/>
    <n v="286497.5"/>
    <n v="247.82033749999999"/>
    <x v="10"/>
    <x v="0"/>
    <s v="Innanlands"/>
    <s v="Einni færslu skipt í tvennt til að geta flokkað betur"/>
  </r>
  <r>
    <s v="Vopnafjörður"/>
    <s v="Vopnafjörður"/>
    <n v="690"/>
    <x v="13"/>
    <s v="Austurland"/>
    <x v="12"/>
    <x v="4"/>
    <s v="Sala innan svæðis - flj."/>
    <n v="51351"/>
    <n v="44.726720999999998"/>
    <x v="2"/>
    <x v="2"/>
    <s v="Innanlands"/>
    <m/>
  </r>
  <r>
    <s v="Söludælur"/>
    <s v="Vopnafjörður"/>
    <n v="690"/>
    <x v="13"/>
    <s v="Austurland"/>
    <x v="0"/>
    <x v="0"/>
    <s v="Sala innan svæðis - flj."/>
    <n v="227133"/>
    <n v="170.34975"/>
    <x v="3"/>
    <x v="0"/>
    <s v="Innanlands"/>
    <m/>
  </r>
  <r>
    <s v="Söludælur"/>
    <s v="Vopnafjörður"/>
    <n v="690"/>
    <x v="13"/>
    <s v="Austurland"/>
    <x v="7"/>
    <x v="3"/>
    <s v="Sala innan svæðis - flj."/>
    <n v="349838"/>
    <n v="302.60987"/>
    <x v="3"/>
    <x v="0"/>
    <s v="Innanlands"/>
    <m/>
  </r>
  <r>
    <s v="Sauðárkrókur"/>
    <s v="Sauðárkrókur"/>
    <n v="550"/>
    <x v="24"/>
    <s v="Norðurland vestra"/>
    <x v="7"/>
    <x v="3"/>
    <s v="Sala innan svæðis - flj."/>
    <n v="296957"/>
    <n v="256.86780499999998"/>
    <x v="9"/>
    <x v="3"/>
    <s v="Innanlands"/>
    <s v="Einni færslu skipt í tvennt til að geta flokkað betur"/>
  </r>
  <r>
    <s v="Sauðárkrókur"/>
    <s v="Sauðárkrókur"/>
    <n v="550"/>
    <x v="24"/>
    <s v="Norðurland vestra"/>
    <x v="7"/>
    <x v="3"/>
    <s v="Sala innan svæðis - flj."/>
    <n v="296957"/>
    <n v="256.86780499999998"/>
    <x v="9"/>
    <x v="0"/>
    <s v="Innanlands"/>
    <s v="Einni færslu skipt í tvennt til að geta flokkað betur"/>
  </r>
  <r>
    <s v="Söludælur"/>
    <s v="Vopnafjörður"/>
    <n v="690"/>
    <x v="13"/>
    <s v="Austurland"/>
    <x v="6"/>
    <x v="3"/>
    <s v="Sala innan svæðis - flj."/>
    <n v="41612"/>
    <n v="35.99438"/>
    <x v="4"/>
    <x v="2"/>
    <s v="Innanlands"/>
    <m/>
  </r>
  <r>
    <s v="Vopnafjörður"/>
    <s v="Vopnafjörður"/>
    <n v="690"/>
    <x v="13"/>
    <s v="Austurland"/>
    <x v="7"/>
    <x v="3"/>
    <s v="Sala innan svæðis - flj."/>
    <n v="97383"/>
    <n v="84.236294999999998"/>
    <x v="2"/>
    <x v="0"/>
    <s v="Innanlands"/>
    <m/>
  </r>
  <r>
    <s v="Vopnafjörður"/>
    <s v="Vopnafjörður"/>
    <n v="690"/>
    <x v="13"/>
    <s v="Austurland"/>
    <x v="9"/>
    <x v="3"/>
    <s v="Sala innan svæðis - flj."/>
    <n v="1998"/>
    <n v="1.72827"/>
    <x v="2"/>
    <x v="3"/>
    <s v="Innanlands"/>
    <m/>
  </r>
  <r>
    <s v="Vopnafjörður"/>
    <s v="Vopnafjörður"/>
    <n v="690"/>
    <x v="13"/>
    <s v="Austurland"/>
    <x v="10"/>
    <x v="3"/>
    <s v="Sala innan svæðis - flj."/>
    <n v="138590"/>
    <n v="119.88035000000001"/>
    <x v="2"/>
    <x v="2"/>
    <s v="Innanlands"/>
    <m/>
  </r>
  <r>
    <s v="Eskifjörður"/>
    <s v="Vopnafjörður"/>
    <n v="690"/>
    <x v="13"/>
    <s v="Austurland"/>
    <x v="6"/>
    <x v="3"/>
    <s v="Sala utan svæðis - flj."/>
    <n v="36118"/>
    <n v="31.242069999999998"/>
    <x v="4"/>
    <x v="2"/>
    <s v="Innanlands"/>
    <m/>
  </r>
  <r>
    <s v="Söludælur"/>
    <s v="Vopnafjörður"/>
    <n v="690"/>
    <x v="13"/>
    <s v="Austurland"/>
    <x v="7"/>
    <x v="3"/>
    <s v="Sala ekki flutningsjöfnuð"/>
    <n v="0"/>
    <n v="0"/>
    <x v="1"/>
    <x v="0"/>
    <s v="Millilanda"/>
    <m/>
  </r>
  <r>
    <s v="Vopnafjörður"/>
    <s v="Vopnafjörður"/>
    <n v="690"/>
    <x v="13"/>
    <s v="Austurland"/>
    <x v="8"/>
    <x v="3"/>
    <s v="Sala innan svæðis - flj."/>
    <n v="5056044"/>
    <n v="4373.4780599999995"/>
    <x v="4"/>
    <x v="2"/>
    <s v="Innanlands"/>
    <m/>
  </r>
  <r>
    <s v="Vopnafjörður"/>
    <s v="Vopnafjörður"/>
    <n v="690"/>
    <x v="13"/>
    <s v="Austurland"/>
    <x v="6"/>
    <x v="3"/>
    <s v="Sala innan svæðis - flj."/>
    <n v="231474"/>
    <n v="200.22501"/>
    <x v="4"/>
    <x v="3"/>
    <s v="Innanlands"/>
    <m/>
  </r>
  <r>
    <s v="Söludælur"/>
    <s v="Vopnafjörður"/>
    <n v="690"/>
    <x v="13"/>
    <s v="Austurland"/>
    <x v="1"/>
    <x v="0"/>
    <s v="Sala innan svæðis - flj."/>
    <n v="84116"/>
    <n v="63.087000000000003"/>
    <x v="5"/>
    <x v="0"/>
    <s v="Innanlands"/>
    <m/>
  </r>
  <r>
    <s v="Söludælur"/>
    <s v="Vopnafjörður"/>
    <n v="690"/>
    <x v="13"/>
    <s v="Austurland"/>
    <x v="0"/>
    <x v="0"/>
    <s v="Sala innan svæðis - flj."/>
    <n v="165552"/>
    <n v="124.164"/>
    <x v="5"/>
    <x v="0"/>
    <s v="Innanlands"/>
    <m/>
  </r>
  <r>
    <s v="Söludælur"/>
    <s v="Vopnafjörður"/>
    <n v="690"/>
    <x v="13"/>
    <s v="Austurland"/>
    <x v="7"/>
    <x v="3"/>
    <s v="Sala innan svæðis - flj."/>
    <n v="329120"/>
    <n v="284.68880000000001"/>
    <x v="5"/>
    <x v="0"/>
    <s v="Innanlands"/>
    <m/>
  </r>
  <r>
    <s v="Vopnafjörður"/>
    <s v="Vopnafjörður"/>
    <n v="690"/>
    <x v="13"/>
    <s v="Austurland"/>
    <x v="9"/>
    <x v="3"/>
    <s v="Sala ekki flutningsjöfnuð"/>
    <n v="32740"/>
    <n v="28.3201"/>
    <x v="1"/>
    <x v="3"/>
    <s v="Millilanda"/>
    <m/>
  </r>
  <r>
    <s v="Vopnafjörður"/>
    <s v="Vopnafjörður"/>
    <n v="690"/>
    <x v="13"/>
    <s v="Austurland"/>
    <x v="12"/>
    <x v="4"/>
    <s v="Sala innan svæðis - flj."/>
    <n v="20033"/>
    <n v="17.448743"/>
    <x v="4"/>
    <x v="3"/>
    <s v="Innanlands"/>
    <m/>
  </r>
  <r>
    <s v="Söludælur"/>
    <s v="Vopnafjörður"/>
    <n v="690"/>
    <x v="13"/>
    <s v="Austurland"/>
    <x v="6"/>
    <x v="3"/>
    <s v="Sala innan svæðis - flj."/>
    <n v="41287"/>
    <n v="35.713254999999997"/>
    <x v="6"/>
    <x v="2"/>
    <s v="Innanlands"/>
    <m/>
  </r>
  <r>
    <s v="Eskifjörður"/>
    <s v="Vopnafjörður"/>
    <n v="690"/>
    <x v="13"/>
    <s v="Austurland"/>
    <x v="6"/>
    <x v="3"/>
    <s v="Sala utan svæðis - flj."/>
    <n v="76309"/>
    <n v="66.00728500000001"/>
    <x v="6"/>
    <x v="2"/>
    <s v="Innanlands"/>
    <m/>
  </r>
  <r>
    <s v="Reykjavík"/>
    <s v="Vopnafjörður"/>
    <n v="690"/>
    <x v="13"/>
    <s v="Austurland"/>
    <x v="9"/>
    <x v="3"/>
    <s v="Sala utan svæðis - flj."/>
    <n v="173488"/>
    <n v="150.06711999999999"/>
    <x v="7"/>
    <x v="2"/>
    <s v="Innanlands"/>
    <m/>
  </r>
  <r>
    <s v="Reykjavík"/>
    <s v="Vopnafjörður"/>
    <n v="690"/>
    <x v="13"/>
    <s v="Austurland"/>
    <x v="6"/>
    <x v="3"/>
    <s v="Sala innan svæðis - flj."/>
    <n v="5496"/>
    <n v="4.7540399999999998"/>
    <x v="6"/>
    <x v="2"/>
    <s v="Innanlands"/>
    <m/>
  </r>
  <r>
    <s v="Vopnafjörður"/>
    <s v="Vopnafjörður"/>
    <n v="690"/>
    <x v="13"/>
    <s v="Austurland"/>
    <x v="11"/>
    <x v="4"/>
    <s v="Sala innan svæðis - flj."/>
    <n v="36314"/>
    <n v="36.314"/>
    <x v="4"/>
    <x v="3"/>
    <s v="Innanlands"/>
    <m/>
  </r>
  <r>
    <s v="Söludælur"/>
    <s v="Vopnafjörður"/>
    <n v="690"/>
    <x v="13"/>
    <s v="Austurland"/>
    <x v="1"/>
    <x v="0"/>
    <s v="Sala innan svæðis - flj."/>
    <n v="280420"/>
    <n v="210.315"/>
    <x v="7"/>
    <x v="0"/>
    <s v="Innanlands"/>
    <m/>
  </r>
  <r>
    <s v="Söludælur"/>
    <s v="Vopnafjörður"/>
    <n v="690"/>
    <x v="13"/>
    <s v="Austurland"/>
    <x v="7"/>
    <x v="3"/>
    <s v="Sala innan svæðis - flj."/>
    <n v="327197"/>
    <n v="283.02540499999998"/>
    <x v="7"/>
    <x v="0"/>
    <s v="Innanlands"/>
    <m/>
  </r>
  <r>
    <s v="Vopnafjörður"/>
    <s v="Vopnafjörður"/>
    <n v="690"/>
    <x v="13"/>
    <s v="Austurland"/>
    <x v="10"/>
    <x v="3"/>
    <s v="Sala innan svæðis - flj."/>
    <n v="111532"/>
    <n v="96.475179999999995"/>
    <x v="4"/>
    <x v="3"/>
    <s v="Innanlands"/>
    <m/>
  </r>
  <r>
    <s v="Vopnafjörður"/>
    <s v="Vopnafjörður"/>
    <n v="690"/>
    <x v="13"/>
    <s v="Austurland"/>
    <x v="6"/>
    <x v="3"/>
    <s v="Sala innan svæðis - flj."/>
    <n v="247674"/>
    <n v="214.23801"/>
    <x v="6"/>
    <x v="3"/>
    <s v="Innanlands"/>
    <m/>
  </r>
  <r>
    <s v="Vopnafjörður"/>
    <s v="Vopnafjörður"/>
    <n v="690"/>
    <x v="13"/>
    <s v="Austurland"/>
    <x v="8"/>
    <x v="3"/>
    <s v="Sala innan svæðis - flj."/>
    <n v="5203550"/>
    <n v="4501.0707499999999"/>
    <x v="6"/>
    <x v="2"/>
    <s v="Innanlands"/>
    <m/>
  </r>
  <r>
    <s v="Söludælur"/>
    <s v="Vopnafjörður"/>
    <n v="690"/>
    <x v="13"/>
    <s v="Austurland"/>
    <x v="6"/>
    <x v="3"/>
    <s v="Sala innan svæðis - flj."/>
    <n v="42900"/>
    <n v="37.108499999999999"/>
    <x v="8"/>
    <x v="2"/>
    <s v="Innanlands"/>
    <m/>
  </r>
  <r>
    <s v="Eskifjörður"/>
    <s v="Vopnafjörður"/>
    <n v="690"/>
    <x v="13"/>
    <s v="Austurland"/>
    <x v="6"/>
    <x v="3"/>
    <s v="Sala utan svæðis - flj."/>
    <n v="5000"/>
    <n v="4.3250000000000002"/>
    <x v="8"/>
    <x v="3"/>
    <s v="Innanlands"/>
    <m/>
  </r>
  <r>
    <s v="Reykjavík"/>
    <s v="Vopnafjörður"/>
    <n v="690"/>
    <x v="13"/>
    <s v="Austurland"/>
    <x v="6"/>
    <x v="3"/>
    <s v="Sala innan svæðis - flj."/>
    <n v="33699"/>
    <n v="29.149635"/>
    <x v="8"/>
    <x v="3"/>
    <s v="Innanlands"/>
    <m/>
  </r>
  <r>
    <s v="Vopnafjörður"/>
    <s v="Vopnafjörður"/>
    <n v="690"/>
    <x v="13"/>
    <s v="Austurland"/>
    <x v="7"/>
    <x v="3"/>
    <s v="Sala innan svæðis - flj."/>
    <n v="365"/>
    <n v="0.31572500000000003"/>
    <x v="6"/>
    <x v="0"/>
    <s v="Innanlands"/>
    <m/>
  </r>
  <r>
    <s v="Söludælur"/>
    <s v="Vopnafjörður"/>
    <n v="690"/>
    <x v="13"/>
    <s v="Austurland"/>
    <x v="1"/>
    <x v="0"/>
    <s v="Sala innan svæðis - flj."/>
    <n v="293408"/>
    <n v="220.05600000000001"/>
    <x v="9"/>
    <x v="0"/>
    <s v="Innanlands"/>
    <m/>
  </r>
  <r>
    <s v="Söludælur"/>
    <s v="Vopnafjörður"/>
    <n v="690"/>
    <x v="13"/>
    <s v="Austurland"/>
    <x v="7"/>
    <x v="3"/>
    <s v="Sala innan svæðis - flj."/>
    <n v="303453"/>
    <n v="262.48684499999996"/>
    <x v="9"/>
    <x v="0"/>
    <s v="Innanlands"/>
    <m/>
  </r>
  <r>
    <s v="Vopnafjörður"/>
    <s v="Vopnafjörður"/>
    <n v="690"/>
    <x v="13"/>
    <s v="Austurland"/>
    <x v="9"/>
    <x v="3"/>
    <s v="Sala innan svæðis - flj."/>
    <n v="45045"/>
    <n v="38.963925000000003"/>
    <x v="6"/>
    <x v="3"/>
    <s v="Innanlands"/>
    <m/>
  </r>
  <r>
    <s v="Vopnafjörður"/>
    <s v="Vopnafjörður"/>
    <n v="690"/>
    <x v="13"/>
    <s v="Austurland"/>
    <x v="10"/>
    <x v="3"/>
    <s v="Sala innan svæðis - flj."/>
    <n v="175975"/>
    <n v="152.21837500000001"/>
    <x v="6"/>
    <x v="3"/>
    <s v="Innanlands"/>
    <m/>
  </r>
  <r>
    <s v="Sauðárkrókur"/>
    <s v="Sauðárkrókur"/>
    <n v="550"/>
    <x v="24"/>
    <s v="Norðurland vestra"/>
    <x v="7"/>
    <x v="3"/>
    <s v="Sala innan svæðis - flj."/>
    <n v="294120.5"/>
    <n v="254.4142325"/>
    <x v="7"/>
    <x v="3"/>
    <s v="Innanlands"/>
    <s v="Einni færslu skipt í tvennt til að geta flokkað betur"/>
  </r>
  <r>
    <s v="Sauðárkrókur"/>
    <s v="Sauðárkrókur"/>
    <n v="550"/>
    <x v="24"/>
    <s v="Norðurland vestra"/>
    <x v="7"/>
    <x v="3"/>
    <s v="Sala innan svæðis - flj."/>
    <n v="294120.5"/>
    <n v="254.4142325"/>
    <x v="7"/>
    <x v="0"/>
    <s v="Innanlands"/>
    <s v="Einni færslu skipt í tvennt til að geta flokkað betur"/>
  </r>
  <r>
    <s v="Reykjavík"/>
    <s v="Vopnafjörður"/>
    <n v="690"/>
    <x v="13"/>
    <s v="Austurland"/>
    <x v="6"/>
    <x v="3"/>
    <s v="Sala ekki flutningsjöfnuð"/>
    <n v="135"/>
    <n v="0.116775"/>
    <x v="8"/>
    <x v="3"/>
    <s v="Millilanda"/>
    <m/>
  </r>
  <r>
    <s v="Vopnafjörður"/>
    <s v="Vopnafjörður"/>
    <n v="690"/>
    <x v="13"/>
    <s v="Austurland"/>
    <x v="9"/>
    <x v="3"/>
    <s v="Sala ekki flutningsjöfnuð"/>
    <n v="49833"/>
    <n v="43.105544999999999"/>
    <x v="4"/>
    <x v="3"/>
    <s v="Millilanda"/>
    <m/>
  </r>
  <r>
    <s v="Söludælur"/>
    <s v="Vopnafjörður"/>
    <n v="690"/>
    <x v="13"/>
    <s v="Austurland"/>
    <x v="6"/>
    <x v="3"/>
    <s v="Sala innan svæðis - flj."/>
    <n v="42270"/>
    <n v="36.563550000000006"/>
    <x v="10"/>
    <x v="2"/>
    <s v="Innanlands"/>
    <m/>
  </r>
  <r>
    <s v="Vopnafjörður"/>
    <s v="Vopnafjörður"/>
    <n v="690"/>
    <x v="13"/>
    <s v="Austurland"/>
    <x v="8"/>
    <x v="3"/>
    <s v="Sala innan svæðis - flj."/>
    <n v="5237546"/>
    <n v="4530.4772899999998"/>
    <x v="8"/>
    <x v="2"/>
    <s v="Innanlands"/>
    <m/>
  </r>
  <r>
    <s v="Söludælur"/>
    <s v="Vopnafjörður"/>
    <n v="690"/>
    <x v="13"/>
    <s v="Austurland"/>
    <x v="1"/>
    <x v="0"/>
    <s v="Sala innan svæðis - flj."/>
    <n v="288234"/>
    <n v="216.1755"/>
    <x v="10"/>
    <x v="0"/>
    <s v="Innanlands"/>
    <m/>
  </r>
  <r>
    <s v="Söludælur"/>
    <s v="Vopnafjörður"/>
    <n v="690"/>
    <x v="13"/>
    <s v="Austurland"/>
    <x v="7"/>
    <x v="3"/>
    <s v="Sala innan svæðis - flj."/>
    <n v="306836"/>
    <n v="265.41314"/>
    <x v="10"/>
    <x v="0"/>
    <s v="Innanlands"/>
    <m/>
  </r>
  <r>
    <s v="Reykjavík"/>
    <s v="Vopnafjörður"/>
    <n v="690"/>
    <x v="13"/>
    <s v="Austurland"/>
    <x v="8"/>
    <x v="3"/>
    <s v="Sala utan svæðis - flj."/>
    <n v="345644"/>
    <n v="298.98205999999999"/>
    <x v="8"/>
    <x v="2"/>
    <s v="Innanlands"/>
    <m/>
  </r>
  <r>
    <s v="Vopnafjörður"/>
    <s v="Vopnafjörður"/>
    <n v="690"/>
    <x v="13"/>
    <s v="Austurland"/>
    <x v="9"/>
    <x v="3"/>
    <s v="Sala innan svæðis - flj."/>
    <n v="37136"/>
    <n v="32.122639999999997"/>
    <x v="8"/>
    <x v="3"/>
    <s v="Innanlands"/>
    <m/>
  </r>
  <r>
    <s v="Vopnafjörður"/>
    <s v="Vopnafjörður"/>
    <n v="690"/>
    <x v="13"/>
    <s v="Austurland"/>
    <x v="10"/>
    <x v="3"/>
    <s v="Sala innan svæðis - flj."/>
    <n v="77114"/>
    <n v="66.703609999999998"/>
    <x v="8"/>
    <x v="3"/>
    <s v="Innanlands"/>
    <m/>
  </r>
  <r>
    <s v="Vopnafjörður"/>
    <s v="Vopnafjörður"/>
    <n v="690"/>
    <x v="13"/>
    <s v="Austurland"/>
    <x v="10"/>
    <x v="3"/>
    <s v="Sala ekki flutningsjöfnuð"/>
    <n v="22967"/>
    <n v="19.866454999999998"/>
    <x v="6"/>
    <x v="3"/>
    <s v="Millilanda"/>
    <m/>
  </r>
  <r>
    <s v="Eskifjörður"/>
    <s v="Vopnafjörður"/>
    <n v="690"/>
    <x v="13"/>
    <s v="Austurland"/>
    <x v="6"/>
    <x v="3"/>
    <s v="Sala utan svæðis - flj."/>
    <n v="1943"/>
    <n v="1.6806949999999998"/>
    <x v="10"/>
    <x v="3"/>
    <s v="Innanlands"/>
    <m/>
  </r>
  <r>
    <s v="Vopnafjörður"/>
    <s v="Vopnafjörður"/>
    <n v="690"/>
    <x v="13"/>
    <s v="Austurland"/>
    <x v="6"/>
    <x v="3"/>
    <s v="Sala innan svæðis - flj."/>
    <n v="227406"/>
    <n v="196.70618999999999"/>
    <x v="10"/>
    <x v="3"/>
    <s v="Innanlands"/>
    <m/>
  </r>
  <r>
    <s v="Vopnafjörður"/>
    <s v="Vopnafjörður"/>
    <n v="690"/>
    <x v="13"/>
    <s v="Austurland"/>
    <x v="9"/>
    <x v="3"/>
    <s v="Sala innan svæðis - flj."/>
    <n v="145112"/>
    <n v="125.52188000000001"/>
    <x v="10"/>
    <x v="3"/>
    <s v="Innanlands"/>
    <m/>
  </r>
  <r>
    <s v="Vopnafjörður"/>
    <s v="Vopnafjörður"/>
    <n v="690"/>
    <x v="13"/>
    <s v="Austurland"/>
    <x v="6"/>
    <x v="3"/>
    <s v="Sala ekki flutningsjöfnuð"/>
    <n v="3000"/>
    <n v="2.5950000000000002"/>
    <x v="10"/>
    <x v="3"/>
    <s v="Millilanda"/>
    <m/>
  </r>
  <r>
    <s v="Söludælur"/>
    <s v="Vopnafjörður"/>
    <n v="690"/>
    <x v="13"/>
    <s v="Austurland"/>
    <x v="1"/>
    <x v="0"/>
    <s v="Sala innan svæðis - flj."/>
    <n v="301215"/>
    <n v="225.91125"/>
    <x v="8"/>
    <x v="0"/>
    <s v="Innanlands"/>
    <m/>
  </r>
  <r>
    <s v="Söludælur"/>
    <s v="Vopnafjörður"/>
    <n v="690"/>
    <x v="13"/>
    <s v="Austurland"/>
    <x v="7"/>
    <x v="3"/>
    <s v="Sala innan svæðis - flj."/>
    <n v="296248"/>
    <n v="256.25452000000001"/>
    <x v="8"/>
    <x v="0"/>
    <s v="Innanlands"/>
    <m/>
  </r>
  <r>
    <s v="Vopnafjörður"/>
    <s v="Vopnafjörður"/>
    <n v="690"/>
    <x v="13"/>
    <s v="Austurland"/>
    <x v="10"/>
    <x v="3"/>
    <s v="Sala innan svæðis - flj."/>
    <n v="98632"/>
    <n v="85.316679999999991"/>
    <x v="10"/>
    <x v="3"/>
    <s v="Innanlands"/>
    <m/>
  </r>
  <r>
    <s v="Vopnafjörður"/>
    <s v="Vopnafjörður"/>
    <n v="690"/>
    <x v="13"/>
    <s v="Austurland"/>
    <x v="8"/>
    <x v="3"/>
    <s v="Sala innan svæðis - flj."/>
    <n v="6638286"/>
    <n v="5742.1173899999994"/>
    <x v="10"/>
    <x v="2"/>
    <s v="Innanlands"/>
    <m/>
  </r>
  <r>
    <s v="Vopnafjörður"/>
    <s v="Vopnafjörður"/>
    <n v="690"/>
    <x v="13"/>
    <s v="Austurland"/>
    <x v="9"/>
    <x v="3"/>
    <s v="Sala innan svæðis - flj."/>
    <n v="10029"/>
    <n v="8.6750849999999993"/>
    <x v="9"/>
    <x v="3"/>
    <s v="Innanlands"/>
    <m/>
  </r>
  <r>
    <s v="Eskifjörður"/>
    <s v="Vopnafjörður"/>
    <n v="690"/>
    <x v="13"/>
    <s v="Austurland"/>
    <x v="7"/>
    <x v="3"/>
    <s v="Sala utan svæðis - flj."/>
    <n v="42211"/>
    <n v="36.512515"/>
    <x v="6"/>
    <x v="0"/>
    <s v="Innanlands"/>
    <m/>
  </r>
  <r>
    <s v="Vopnafjörður"/>
    <s v="Vopnafjörður"/>
    <n v="690"/>
    <x v="13"/>
    <s v="Austurland"/>
    <x v="10"/>
    <x v="3"/>
    <s v="Sala innan svæðis - flj."/>
    <n v="48487"/>
    <n v="41.941254999999998"/>
    <x v="9"/>
    <x v="3"/>
    <s v="Innanlands"/>
    <m/>
  </r>
  <r>
    <s v="Reykjavík"/>
    <s v="Vopnafjörður"/>
    <n v="690"/>
    <x v="13"/>
    <s v="Austurland"/>
    <x v="7"/>
    <x v="3"/>
    <s v="Sala innan svæðis - flj."/>
    <n v="28874"/>
    <n v="24.976009999999999"/>
    <x v="6"/>
    <x v="0"/>
    <s v="Innanlands"/>
    <m/>
  </r>
  <r>
    <s v="Söludælur"/>
    <s v="Vopnafjörður"/>
    <n v="690"/>
    <x v="13"/>
    <s v="Austurland"/>
    <x v="6"/>
    <x v="3"/>
    <s v="Sala innan svæðis - flj."/>
    <n v="41040"/>
    <n v="35.499600000000001"/>
    <x v="9"/>
    <x v="2"/>
    <s v="Innanlands"/>
    <m/>
  </r>
  <r>
    <s v="Vopnafjörður"/>
    <s v="Vopnafjörður"/>
    <n v="690"/>
    <x v="13"/>
    <s v="Austurland"/>
    <x v="6"/>
    <x v="3"/>
    <s v="Sala innan svæðis - flj."/>
    <n v="249318"/>
    <n v="215.66007000000002"/>
    <x v="9"/>
    <x v="3"/>
    <s v="Innanlands"/>
    <m/>
  </r>
  <r>
    <s v="Söludælur"/>
    <s v="Vopnafjörður"/>
    <n v="690"/>
    <x v="13"/>
    <s v="Austurland"/>
    <x v="1"/>
    <x v="0"/>
    <s v="Sala innan svæðis - flj."/>
    <n v="314857"/>
    <n v="236.14275000000001"/>
    <x v="6"/>
    <x v="0"/>
    <s v="Innanlands"/>
    <m/>
  </r>
  <r>
    <s v="Söludælur"/>
    <s v="Vopnafjörður"/>
    <n v="690"/>
    <x v="13"/>
    <s v="Austurland"/>
    <x v="7"/>
    <x v="3"/>
    <s v="Sala innan svæðis - flj."/>
    <n v="294785"/>
    <n v="254.989025"/>
    <x v="6"/>
    <x v="0"/>
    <s v="Innanlands"/>
    <m/>
  </r>
  <r>
    <s v="Söludælur"/>
    <s v="Vopnafjörður"/>
    <n v="690"/>
    <x v="13"/>
    <s v="Austurland"/>
    <x v="6"/>
    <x v="3"/>
    <s v="Sala innan svæðis - flj."/>
    <n v="36430"/>
    <n v="31.511950000000002"/>
    <x v="7"/>
    <x v="2"/>
    <s v="Innanlands"/>
    <m/>
  </r>
  <r>
    <s v="Vopnafjörður"/>
    <s v="Vopnafjörður"/>
    <n v="690"/>
    <x v="13"/>
    <s v="Austurland"/>
    <x v="7"/>
    <x v="3"/>
    <s v="Sala utan svæðis - flj."/>
    <n v="0"/>
    <n v="0"/>
    <x v="6"/>
    <x v="0"/>
    <s v="Innanlands"/>
    <m/>
  </r>
  <r>
    <s v="Sauðárkrókur"/>
    <s v="Sauðárkrókur"/>
    <n v="550"/>
    <x v="24"/>
    <s v="Norðurland vestra"/>
    <x v="7"/>
    <x v="3"/>
    <s v="Sala innan svæðis - flj."/>
    <n v="335720"/>
    <n v="290.39779999999996"/>
    <x v="5"/>
    <x v="3"/>
    <s v="Innanlands"/>
    <s v="Einni færslu skipt í tvennt til að geta flokkað betur"/>
  </r>
  <r>
    <s v="Sauðárkrókur"/>
    <s v="Sauðárkrókur"/>
    <n v="550"/>
    <x v="24"/>
    <s v="Norðurland vestra"/>
    <x v="7"/>
    <x v="3"/>
    <s v="Sala innan svæðis - flj."/>
    <n v="335720"/>
    <n v="290.39779999999996"/>
    <x v="5"/>
    <x v="0"/>
    <s v="Innanlands"/>
    <s v="Einni færslu skipt í tvennt til að geta flokkað betur"/>
  </r>
  <r>
    <s v="Vopnafjörður"/>
    <s v="Vopnafjörður"/>
    <n v="690"/>
    <x v="13"/>
    <s v="Austurland"/>
    <x v="9"/>
    <x v="3"/>
    <s v="Sala innan svæðis - flj."/>
    <n v="6061646"/>
    <n v="5243.3237900000004"/>
    <x v="7"/>
    <x v="2"/>
    <s v="Innanlands"/>
    <m/>
  </r>
  <r>
    <s v="Vopnafjörður"/>
    <s v="Vopnafjörður"/>
    <n v="690"/>
    <x v="13"/>
    <s v="Austurland"/>
    <x v="10"/>
    <x v="3"/>
    <s v="Sala innan svæðis - flj."/>
    <n v="87347"/>
    <n v="75.555154999999999"/>
    <x v="7"/>
    <x v="2"/>
    <s v="Innanlands"/>
    <m/>
  </r>
  <r>
    <s v="Akureyri"/>
    <s v="Vopnafjörður"/>
    <n v="690"/>
    <x v="13"/>
    <s v="Austurland"/>
    <x v="9"/>
    <x v="3"/>
    <s v="Sala utan svæðis - flj."/>
    <n v="57420"/>
    <n v="49.668300000000002"/>
    <x v="4"/>
    <x v="3"/>
    <s v="Innanlands"/>
    <m/>
  </r>
  <r>
    <s v="Eskifjörður"/>
    <s v="Vopnafjörður"/>
    <n v="690"/>
    <x v="13"/>
    <s v="Austurland"/>
    <x v="7"/>
    <x v="3"/>
    <s v="Sala utan svæðis - flj."/>
    <n v="1658"/>
    <n v="1.4341700000000002"/>
    <x v="4"/>
    <x v="0"/>
    <s v="Innanlands"/>
    <m/>
  </r>
  <r>
    <s v="Vopnafjörður"/>
    <s v="Vopnafjörður"/>
    <n v="690"/>
    <x v="13"/>
    <s v="Austurland"/>
    <x v="6"/>
    <x v="3"/>
    <s v="Sala innan svæðis - flj."/>
    <n v="212656"/>
    <n v="183.94744"/>
    <x v="7"/>
    <x v="3"/>
    <s v="Innanlands"/>
    <m/>
  </r>
  <r>
    <s v="Vopnafjörður"/>
    <s v="Vopnafjörður"/>
    <n v="690"/>
    <x v="13"/>
    <s v="Austurland"/>
    <x v="9"/>
    <x v="3"/>
    <s v="Sala ekki flutningsjöfnuð"/>
    <n v="70018"/>
    <n v="60.565570000000001"/>
    <x v="10"/>
    <x v="3"/>
    <s v="Millilanda"/>
    <m/>
  </r>
  <r>
    <s v="Eskifjörður"/>
    <s v="Vopnafjörður"/>
    <n v="690"/>
    <x v="13"/>
    <s v="Austurland"/>
    <x v="6"/>
    <x v="3"/>
    <s v="Sala utan svæðis - flj."/>
    <n v="6780"/>
    <n v="5.8647"/>
    <x v="5"/>
    <x v="3"/>
    <s v="Innanlands"/>
    <m/>
  </r>
  <r>
    <s v="Vopnafjörður"/>
    <s v="Vopnafjörður"/>
    <n v="690"/>
    <x v="13"/>
    <s v="Austurland"/>
    <x v="6"/>
    <x v="3"/>
    <s v="Sala utan svæðis - flj."/>
    <n v="1129"/>
    <n v="0.97658500000000004"/>
    <x v="5"/>
    <x v="3"/>
    <s v="Innanlands"/>
    <m/>
  </r>
  <r>
    <s v="Söludælur"/>
    <s v="Vopnafjörður"/>
    <n v="690"/>
    <x v="13"/>
    <s v="Austurland"/>
    <x v="6"/>
    <x v="3"/>
    <s v="Sala innan svæðis - flj."/>
    <n v="49778"/>
    <n v="43.057970000000005"/>
    <x v="5"/>
    <x v="2"/>
    <s v="Innanlands"/>
    <m/>
  </r>
  <r>
    <s v="Vopnafjörður"/>
    <s v="Vopnafjörður"/>
    <n v="690"/>
    <x v="13"/>
    <s v="Austurland"/>
    <x v="6"/>
    <x v="3"/>
    <s v="Sala innan svæðis - flj."/>
    <n v="167243"/>
    <n v="144.66519500000001"/>
    <x v="5"/>
    <x v="3"/>
    <s v="Innanlands"/>
    <m/>
  </r>
  <r>
    <s v="Söludælur"/>
    <s v="Vopnafjörður"/>
    <n v="690"/>
    <x v="13"/>
    <s v="Austurland"/>
    <x v="1"/>
    <x v="0"/>
    <s v="Sala innan svæðis - flj."/>
    <n v="316537"/>
    <n v="237.40275"/>
    <x v="4"/>
    <x v="0"/>
    <s v="Innanlands"/>
    <m/>
  </r>
  <r>
    <s v="Söludælur"/>
    <s v="Vopnafjörður"/>
    <n v="690"/>
    <x v="13"/>
    <s v="Austurland"/>
    <x v="7"/>
    <x v="3"/>
    <s v="Sala innan svæðis - flj."/>
    <n v="306627"/>
    <n v="265.23235499999998"/>
    <x v="4"/>
    <x v="0"/>
    <s v="Innanlands"/>
    <m/>
  </r>
  <r>
    <s v="Reyðarfjörður"/>
    <s v="Vopnafjörður"/>
    <n v="690"/>
    <x v="13"/>
    <s v="Austurland"/>
    <x v="8"/>
    <x v="3"/>
    <s v="Sala utan svæðis - flj."/>
    <n v="7383"/>
    <n v="6.3862950000000005"/>
    <x v="3"/>
    <x v="2"/>
    <s v="Innanlands"/>
    <m/>
  </r>
  <r>
    <s v="Vopnafjörður"/>
    <s v="Vopnafjörður"/>
    <n v="690"/>
    <x v="13"/>
    <s v="Austurland"/>
    <x v="12"/>
    <x v="4"/>
    <s v="Sala innan svæðis - flj."/>
    <n v="472199"/>
    <n v="411.28532900000005"/>
    <x v="7"/>
    <x v="3"/>
    <s v="Innanlands"/>
    <m/>
  </r>
  <r>
    <s v="Vopnafjörður"/>
    <s v="Vopnafjörður"/>
    <n v="690"/>
    <x v="13"/>
    <s v="Austurland"/>
    <x v="9"/>
    <x v="3"/>
    <s v="Sala innan svæðis - flj."/>
    <n v="6030653"/>
    <n v="5216.5148449999997"/>
    <x v="5"/>
    <x v="2"/>
    <s v="Innanlands"/>
    <m/>
  </r>
  <r>
    <s v="Reyðarfjörður"/>
    <s v="Vopnafjörður"/>
    <n v="690"/>
    <x v="13"/>
    <s v="Austurland"/>
    <x v="12"/>
    <x v="4"/>
    <s v="Sala utan svæðis - flj."/>
    <n v="1"/>
    <n v="8.7100000000000003E-4"/>
    <x v="3"/>
    <x v="3"/>
    <s v="Innanlands"/>
    <m/>
  </r>
  <r>
    <s v="Vopnafjörður"/>
    <s v="Vopnafjörður"/>
    <n v="690"/>
    <x v="13"/>
    <s v="Austurland"/>
    <x v="9"/>
    <x v="3"/>
    <s v="Sala ekki flutningsjöfnuð"/>
    <n v="2849"/>
    <n v="2.4643849999999996"/>
    <x v="9"/>
    <x v="3"/>
    <s v="Millilanda"/>
    <m/>
  </r>
  <r>
    <s v="Vopnafjörður"/>
    <s v="Vopnafjörður"/>
    <n v="690"/>
    <x v="13"/>
    <s v="Austurland"/>
    <x v="10"/>
    <x v="3"/>
    <s v="Sala ekki flutningsjöfnuð"/>
    <n v="12079"/>
    <n v="10.448334999999998"/>
    <x v="9"/>
    <x v="3"/>
    <s v="Millilanda"/>
    <m/>
  </r>
  <r>
    <s v="Vopnafjörður"/>
    <s v="Vopnafjörður"/>
    <n v="690"/>
    <x v="13"/>
    <s v="Austurland"/>
    <x v="10"/>
    <x v="3"/>
    <s v="Sala innan svæðis - flj."/>
    <n v="516506"/>
    <n v="446.77769000000001"/>
    <x v="5"/>
    <x v="3"/>
    <s v="Innanlands"/>
    <m/>
  </r>
  <r>
    <s v="Reykjavík"/>
    <s v="Vopnafjörður"/>
    <n v="690"/>
    <x v="13"/>
    <s v="Austurland"/>
    <x v="7"/>
    <x v="3"/>
    <s v="Sala innan svæðis - flj."/>
    <n v="0"/>
    <n v="0"/>
    <x v="2"/>
    <x v="0"/>
    <s v="Innanlands"/>
    <m/>
  </r>
  <r>
    <s v="Söludælur"/>
    <s v="Vopnafjörður"/>
    <n v="690"/>
    <x v="13"/>
    <s v="Austurland"/>
    <x v="6"/>
    <x v="3"/>
    <s v="Sala innan svæðis - flj."/>
    <n v="44404"/>
    <n v="38.409459999999996"/>
    <x v="3"/>
    <x v="2"/>
    <s v="Innanlands"/>
    <m/>
  </r>
  <r>
    <s v="Eskifjörður"/>
    <s v="Vopnafjörður"/>
    <n v="690"/>
    <x v="13"/>
    <s v="Austurland"/>
    <x v="6"/>
    <x v="3"/>
    <s v="Sala utan svæðis - flj."/>
    <n v="39435"/>
    <n v="34.111274999999999"/>
    <x v="3"/>
    <x v="3"/>
    <s v="Innanlands"/>
    <m/>
  </r>
  <r>
    <s v="Vopnafjörður"/>
    <s v="Vopnafjörður"/>
    <n v="690"/>
    <x v="13"/>
    <s v="Austurland"/>
    <x v="6"/>
    <x v="3"/>
    <s v="Sala innan svæðis - flj."/>
    <n v="173550"/>
    <n v="150.12074999999999"/>
    <x v="3"/>
    <x v="3"/>
    <s v="Innanlands"/>
    <m/>
  </r>
  <r>
    <s v="Söludælur"/>
    <s v="Vopnafjörður"/>
    <n v="690"/>
    <x v="13"/>
    <s v="Austurland"/>
    <x v="1"/>
    <x v="0"/>
    <s v="Sala innan svæðis - flj."/>
    <n v="310035"/>
    <n v="232.52625"/>
    <x v="2"/>
    <x v="0"/>
    <s v="Innanlands"/>
    <m/>
  </r>
  <r>
    <s v="Söludælur"/>
    <s v="Vopnafjörður"/>
    <n v="690"/>
    <x v="13"/>
    <s v="Austurland"/>
    <x v="7"/>
    <x v="3"/>
    <s v="Sala innan svæðis - flj."/>
    <n v="272656"/>
    <n v="235.84744000000001"/>
    <x v="2"/>
    <x v="0"/>
    <s v="Innanlands"/>
    <m/>
  </r>
  <r>
    <s v="Vopnafjörður"/>
    <s v="Vopnafjörður"/>
    <n v="690"/>
    <x v="13"/>
    <s v="Austurland"/>
    <x v="9"/>
    <x v="3"/>
    <s v="Sala ekki flutningsjöfnuð"/>
    <n v="131083"/>
    <n v="113.38679499999999"/>
    <x v="7"/>
    <x v="2"/>
    <s v="Millilanda"/>
    <m/>
  </r>
  <r>
    <s v="Vopnafjörður"/>
    <s v="Vopnafjörður"/>
    <n v="690"/>
    <x v="13"/>
    <s v="Austurland"/>
    <x v="7"/>
    <x v="3"/>
    <s v="Sala innan svæðis - flj."/>
    <n v="47821"/>
    <n v="41.365164999999998"/>
    <x v="0"/>
    <x v="0"/>
    <s v="Innanlands"/>
    <m/>
  </r>
  <r>
    <s v="Vopnafjörður"/>
    <s v="Vopnafjörður"/>
    <n v="690"/>
    <x v="13"/>
    <s v="Austurland"/>
    <x v="9"/>
    <x v="3"/>
    <s v="Sala innan svæðis - flj."/>
    <n v="396624"/>
    <n v="343.07976000000002"/>
    <x v="3"/>
    <x v="3"/>
    <s v="Innanlands"/>
    <m/>
  </r>
  <r>
    <s v="Vopnafjörður"/>
    <s v="Vopnafjörður"/>
    <n v="690"/>
    <x v="13"/>
    <s v="Austurland"/>
    <x v="10"/>
    <x v="3"/>
    <s v="Sala innan svæðis - flj."/>
    <n v="122838"/>
    <n v="106.25487"/>
    <x v="3"/>
    <x v="3"/>
    <s v="Innanlands"/>
    <m/>
  </r>
  <r>
    <s v="Vopnafjörður"/>
    <s v="Vopnafjörður"/>
    <n v="690"/>
    <x v="13"/>
    <s v="Austurland"/>
    <x v="6"/>
    <x v="3"/>
    <s v="Sala innan svæðis - flj."/>
    <n v="362268"/>
    <n v="313.36182000000002"/>
    <x v="0"/>
    <x v="2"/>
    <s v="Innanlands"/>
    <m/>
  </r>
  <r>
    <s v="Vopnafjörður"/>
    <s v="Vopnafjörður"/>
    <n v="690"/>
    <x v="13"/>
    <s v="Austurland"/>
    <x v="8"/>
    <x v="3"/>
    <s v="Sala innan svæðis - flj."/>
    <n v="4595046"/>
    <n v="3974.71479"/>
    <x v="3"/>
    <x v="2"/>
    <s v="Innanlands"/>
    <m/>
  </r>
  <r>
    <s v="Sauðárkrókur"/>
    <s v="Sauðárkrókur"/>
    <n v="550"/>
    <x v="24"/>
    <s v="Norðurland vestra"/>
    <x v="7"/>
    <x v="3"/>
    <s v="Sala innan svæðis - flj."/>
    <n v="340177"/>
    <n v="294.25310500000001"/>
    <x v="3"/>
    <x v="3"/>
    <s v="Innanlands"/>
    <s v="Einni færslu skipt í tvennt til að geta flokkað betur"/>
  </r>
  <r>
    <s v="Sauðárkrókur"/>
    <s v="Sauðárkrókur"/>
    <n v="550"/>
    <x v="24"/>
    <s v="Norðurland vestra"/>
    <x v="7"/>
    <x v="3"/>
    <s v="Sala innan svæðis - flj."/>
    <n v="340177"/>
    <n v="294.25310500000001"/>
    <x v="3"/>
    <x v="0"/>
    <s v="Innanlands"/>
    <s v="Einni færslu skipt í tvennt til að geta flokkað betur"/>
  </r>
  <r>
    <s v="Vopnafjörður"/>
    <s v="Vopnafjörður"/>
    <n v="690"/>
    <x v="13"/>
    <s v="Austurland"/>
    <x v="9"/>
    <x v="3"/>
    <s v="Sala ekki flutningsjöfnuð"/>
    <n v="96270"/>
    <n v="83.27355"/>
    <x v="5"/>
    <x v="2"/>
    <s v="Millilanda"/>
    <m/>
  </r>
  <r>
    <s v="Vopnafjörður"/>
    <s v="Vopnafjörður"/>
    <n v="690"/>
    <x v="13"/>
    <s v="Austurland"/>
    <x v="12"/>
    <x v="4"/>
    <s v="Sala innan svæðis - flj."/>
    <n v="-1"/>
    <n v="0"/>
    <x v="3"/>
    <x v="3"/>
    <s v="Innanlands"/>
    <m/>
  </r>
  <r>
    <s v="Reykjavík"/>
    <s v="Vopnafjörður"/>
    <n v="690"/>
    <x v="13"/>
    <s v="Austurland"/>
    <x v="1"/>
    <x v="0"/>
    <s v="Sala innan svæðis - flj."/>
    <n v="0"/>
    <n v="0"/>
    <x v="1"/>
    <x v="0"/>
    <s v="Innanlands"/>
    <m/>
  </r>
  <r>
    <s v="Reykjavík"/>
    <s v="Vopnafjörður"/>
    <n v="690"/>
    <x v="13"/>
    <s v="Austurland"/>
    <x v="1"/>
    <x v="0"/>
    <s v="Sala utan svæðis - flj."/>
    <n v="34989"/>
    <n v="26.24175"/>
    <x v="1"/>
    <x v="0"/>
    <s v="Innanlands"/>
    <m/>
  </r>
  <r>
    <s v="Vopnafjörður"/>
    <s v="Vopnafjörður"/>
    <n v="690"/>
    <x v="13"/>
    <s v="Austurland"/>
    <x v="8"/>
    <x v="3"/>
    <s v="Sala ekki flutningsjöfnuð"/>
    <n v="56493"/>
    <n v="48.866444999999999"/>
    <x v="3"/>
    <x v="2"/>
    <s v="Millilanda"/>
    <m/>
  </r>
  <r>
    <s v="Vopnafjörður"/>
    <s v="Vopnafjörður"/>
    <n v="690"/>
    <x v="13"/>
    <s v="Austurland"/>
    <x v="12"/>
    <x v="4"/>
    <s v="Sala ekki flutningsjöfnuð"/>
    <n v="0"/>
    <n v="0"/>
    <x v="3"/>
    <x v="3"/>
    <s v="Millilanda"/>
    <m/>
  </r>
  <r>
    <s v="Söludælur"/>
    <s v="Vopnafjörður"/>
    <n v="690"/>
    <x v="13"/>
    <s v="Austurland"/>
    <x v="1"/>
    <x v="0"/>
    <s v="Sala innan svæðis - flj."/>
    <n v="262698"/>
    <n v="197.02350000000001"/>
    <x v="1"/>
    <x v="0"/>
    <s v="Innanlands"/>
    <m/>
  </r>
  <r>
    <s v="Söludælur"/>
    <s v="Vopnafjörður"/>
    <n v="690"/>
    <x v="13"/>
    <s v="Austurland"/>
    <x v="7"/>
    <x v="3"/>
    <s v="Sala innan svæðis - flj."/>
    <n v="101027"/>
    <n v="87.38835499999999"/>
    <x v="1"/>
    <x v="0"/>
    <s v="Innanlands"/>
    <m/>
  </r>
  <r>
    <s v="Akureyri"/>
    <s v="Vopnafjörður"/>
    <n v="690"/>
    <x v="13"/>
    <s v="Austurland"/>
    <x v="6"/>
    <x v="3"/>
    <s v="Sala utan svæðis - flj."/>
    <n v="12935"/>
    <n v="11.188775"/>
    <x v="0"/>
    <x v="3"/>
    <s v="Innanlands"/>
    <m/>
  </r>
  <r>
    <s v="Eskifjörður"/>
    <s v="Vopnafjörður"/>
    <n v="690"/>
    <x v="13"/>
    <s v="Austurland"/>
    <x v="6"/>
    <x v="3"/>
    <s v="Sala utan svæðis - flj."/>
    <n v="177332"/>
    <n v="153.39218"/>
    <x v="0"/>
    <x v="3"/>
    <s v="Innanlands"/>
    <m/>
  </r>
  <r>
    <s v="Reykjavík"/>
    <s v="Vopnafjörður"/>
    <n v="690"/>
    <x v="13"/>
    <s v="Austurland"/>
    <x v="6"/>
    <x v="3"/>
    <s v="Sala utan svæðis - flj."/>
    <n v="9854"/>
    <n v="8.5237099999999995"/>
    <x v="0"/>
    <x v="3"/>
    <s v="Innanlands"/>
    <m/>
  </r>
  <r>
    <s v="Söludælur"/>
    <s v="Vopnafjörður"/>
    <n v="690"/>
    <x v="13"/>
    <s v="Austurland"/>
    <x v="6"/>
    <x v="3"/>
    <s v="Sala innan svæðis - flj."/>
    <n v="59123"/>
    <n v="51.141394999999996"/>
    <x v="0"/>
    <x v="3"/>
    <s v="Innanlands"/>
    <m/>
  </r>
  <r>
    <s v="Vopnafjörður"/>
    <s v="Vopnafjörður"/>
    <n v="690"/>
    <x v="13"/>
    <s v="Austurland"/>
    <x v="9"/>
    <x v="3"/>
    <s v="Sala innan svæðis - flj."/>
    <n v="124194"/>
    <n v="107.42780999999999"/>
    <x v="0"/>
    <x v="3"/>
    <s v="Innanlands"/>
    <m/>
  </r>
  <r>
    <s v="Vopnafjörður"/>
    <s v="Vopnafjörður"/>
    <n v="690"/>
    <x v="13"/>
    <s v="Austurland"/>
    <x v="12"/>
    <x v="4"/>
    <s v="Sala innan svæðis - flj."/>
    <n v="0"/>
    <n v="0"/>
    <x v="0"/>
    <x v="3"/>
    <s v="Innanlands"/>
    <m/>
  </r>
  <r>
    <s v="Söludælur"/>
    <s v="Egilsstaðir"/>
    <n v="700"/>
    <x v="29"/>
    <s v="Austurland"/>
    <x v="1"/>
    <x v="0"/>
    <s v="Sala innan svæðis - flj."/>
    <n v="778721"/>
    <n v="584.04075"/>
    <x v="0"/>
    <x v="0"/>
    <s v="Innanlands"/>
    <m/>
  </r>
  <r>
    <s v="Söludælur"/>
    <s v="Egilsstaðir"/>
    <n v="700"/>
    <x v="29"/>
    <s v="Austurland"/>
    <x v="0"/>
    <x v="0"/>
    <s v="Sala innan svæðis - flj."/>
    <n v="633974"/>
    <n v="475.48050000000001"/>
    <x v="0"/>
    <x v="0"/>
    <s v="Innanlands"/>
    <m/>
  </r>
  <r>
    <s v="Söludælur"/>
    <s v="Egilsstaðir"/>
    <n v="700"/>
    <x v="29"/>
    <s v="Austurland"/>
    <x v="1"/>
    <x v="0"/>
    <s v="Sala innan svæðis - flj."/>
    <n v="310748"/>
    <n v="233.06100000000001"/>
    <x v="0"/>
    <x v="0"/>
    <s v="Innanlands"/>
    <m/>
  </r>
  <r>
    <s v="Söludælur"/>
    <s v="Egilsstaðaflugvöllur"/>
    <n v="700"/>
    <x v="29"/>
    <s v="Austurland"/>
    <x v="3"/>
    <x v="1"/>
    <s v="Sala innan svæðis - flj."/>
    <n v="9917"/>
    <n v="7.2294929999999997"/>
    <x v="0"/>
    <x v="1"/>
    <s v="Innanlands"/>
    <m/>
  </r>
  <r>
    <s v="Söludælur"/>
    <s v="Egilsstaðaflugvöllur"/>
    <n v="700"/>
    <x v="29"/>
    <s v="Austurland"/>
    <x v="4"/>
    <x v="2"/>
    <s v="Sala ekki flutningsjöfnuð"/>
    <n v="167785"/>
    <n v="135.90585000000002"/>
    <x v="0"/>
    <x v="1"/>
    <s v="Millilanda"/>
    <m/>
  </r>
  <r>
    <s v="Söludælur"/>
    <s v="Egilsstaðaflugvöllur"/>
    <n v="700"/>
    <x v="29"/>
    <s v="Austurland"/>
    <x v="4"/>
    <x v="2"/>
    <s v="Sala innan svæðis - flj."/>
    <n v="85365"/>
    <n v="69.145650000000003"/>
    <x v="0"/>
    <x v="1"/>
    <s v="Innanlands"/>
    <m/>
  </r>
  <r>
    <s v="Söludælur"/>
    <s v="Egilsstaðir"/>
    <n v="700"/>
    <x v="29"/>
    <s v="Austurland"/>
    <x v="6"/>
    <x v="3"/>
    <s v="Sala innan svæðis - flj."/>
    <n v="67890"/>
    <n v="58.724849999999996"/>
    <x v="1"/>
    <x v="3"/>
    <s v="Innanlands"/>
    <m/>
  </r>
  <r>
    <s v="Söludælur"/>
    <s v="Egilsstaðir"/>
    <n v="700"/>
    <x v="29"/>
    <s v="Austurland"/>
    <x v="6"/>
    <x v="3"/>
    <s v="Sala innan svæðis - flj."/>
    <n v="7707"/>
    <n v="6.6665550000000007"/>
    <x v="1"/>
    <x v="3"/>
    <s v="Innanlands"/>
    <m/>
  </r>
  <r>
    <s v="Eskifjörður"/>
    <s v="Egilsstaðir"/>
    <n v="700"/>
    <x v="29"/>
    <s v="Austurland"/>
    <x v="7"/>
    <x v="3"/>
    <s v="Sala utan svæðis - flj."/>
    <n v="48881"/>
    <n v="42.282065000000003"/>
    <x v="0"/>
    <x v="0"/>
    <s v="Innanlands"/>
    <m/>
  </r>
  <r>
    <s v="Eskifjörður"/>
    <s v="Egilsstaðir"/>
    <n v="700"/>
    <x v="29"/>
    <s v="Austurland"/>
    <x v="6"/>
    <x v="3"/>
    <s v="Sala utan svæðis - flj."/>
    <n v="51944"/>
    <n v="44.931559999999998"/>
    <x v="1"/>
    <x v="3"/>
    <s v="Innanlands"/>
    <m/>
  </r>
  <r>
    <s v="Reykjavík"/>
    <s v="Egilsstaðir"/>
    <n v="700"/>
    <x v="29"/>
    <s v="Austurland"/>
    <x v="7"/>
    <x v="3"/>
    <s v="Sala utan svæðis - flj."/>
    <n v="24272"/>
    <n v="20.995279999999998"/>
    <x v="0"/>
    <x v="0"/>
    <s v="Innanlands"/>
    <m/>
  </r>
  <r>
    <s v="Reykjavík"/>
    <s v="Egilsstaðir"/>
    <n v="700"/>
    <x v="29"/>
    <s v="Austurland"/>
    <x v="6"/>
    <x v="3"/>
    <s v="Sala utan svæðis - flj."/>
    <n v="791308"/>
    <n v="684.48142000000007"/>
    <x v="1"/>
    <x v="3"/>
    <s v="Innanlands"/>
    <m/>
  </r>
  <r>
    <s v="Reykjavík"/>
    <s v="Egilsstaðir"/>
    <n v="700"/>
    <x v="29"/>
    <s v="Austurland"/>
    <x v="11"/>
    <x v="4"/>
    <s v="Sala ekki flutningsjöfnuð"/>
    <n v="56491"/>
    <n v="56.491"/>
    <x v="1"/>
    <x v="3"/>
    <s v="Millilanda"/>
    <m/>
  </r>
  <r>
    <s v="Söludælur"/>
    <s v="Egilsstaðir"/>
    <n v="700"/>
    <x v="29"/>
    <s v="Austurland"/>
    <x v="6"/>
    <x v="3"/>
    <s v="Sala innan svæðis - flj."/>
    <n v="143970"/>
    <n v="124.53405000000001"/>
    <x v="2"/>
    <x v="3"/>
    <s v="Innanlands"/>
    <m/>
  </r>
  <r>
    <s v="Söludælur"/>
    <s v="Egilsstaðir"/>
    <n v="700"/>
    <x v="29"/>
    <s v="Austurland"/>
    <x v="6"/>
    <x v="3"/>
    <s v="Sala innan svæðis - flj."/>
    <n v="7308"/>
    <n v="6.3214199999999998"/>
    <x v="2"/>
    <x v="3"/>
    <s v="Innanlands"/>
    <m/>
  </r>
  <r>
    <s v="Söludælur"/>
    <s v="Egilsstaðir"/>
    <n v="700"/>
    <x v="29"/>
    <s v="Austurland"/>
    <x v="7"/>
    <x v="3"/>
    <s v="Sala innan svæðis - flj."/>
    <n v="2874225"/>
    <n v="2486.2046249999999"/>
    <x v="0"/>
    <x v="0"/>
    <s v="Innanlands"/>
    <m/>
  </r>
  <r>
    <s v="Söludælur"/>
    <s v="Egilsstaðir"/>
    <n v="700"/>
    <x v="29"/>
    <s v="Austurland"/>
    <x v="7"/>
    <x v="3"/>
    <s v="Sala innan svæðis - flj."/>
    <n v="358134"/>
    <n v="309.78591"/>
    <x v="0"/>
    <x v="0"/>
    <s v="Innanlands"/>
    <m/>
  </r>
  <r>
    <s v="Eskifjörður"/>
    <s v="Egilsstaðir"/>
    <n v="700"/>
    <x v="29"/>
    <s v="Austurland"/>
    <x v="7"/>
    <x v="3"/>
    <s v="Sala utan svæðis - flj."/>
    <n v="44138"/>
    <n v="38.179370000000006"/>
    <x v="3"/>
    <x v="0"/>
    <s v="Innanlands"/>
    <m/>
  </r>
  <r>
    <s v="Eskifjörður"/>
    <s v="Egilsstaðir"/>
    <n v="700"/>
    <x v="29"/>
    <s v="Austurland"/>
    <x v="6"/>
    <x v="3"/>
    <s v="Sala utan svæðis - flj."/>
    <n v="56466"/>
    <n v="48.843089999999997"/>
    <x v="2"/>
    <x v="3"/>
    <s v="Innanlands"/>
    <m/>
  </r>
  <r>
    <s v="Reyðarfjörður"/>
    <s v="Egilsstaðir"/>
    <n v="700"/>
    <x v="29"/>
    <s v="Austurland"/>
    <x v="6"/>
    <x v="3"/>
    <s v="Sala utan svæðis - flj."/>
    <n v="118655"/>
    <n v="102.63657499999999"/>
    <x v="2"/>
    <x v="3"/>
    <s v="Innanlands"/>
    <m/>
  </r>
  <r>
    <s v="Reykjavík"/>
    <s v="Egilsstaðir"/>
    <n v="700"/>
    <x v="29"/>
    <s v="Austurland"/>
    <x v="6"/>
    <x v="3"/>
    <s v="Sala utan svæðis - flj."/>
    <n v="158297"/>
    <n v="136.926905"/>
    <x v="2"/>
    <x v="3"/>
    <s v="Innanlands"/>
    <m/>
  </r>
  <r>
    <s v="Reykjavík"/>
    <s v="Egilsstaðir"/>
    <n v="700"/>
    <x v="29"/>
    <s v="Austurland"/>
    <x v="7"/>
    <x v="3"/>
    <s v="Sala utan svæðis - flj."/>
    <n v="48026"/>
    <n v="41.542490000000001"/>
    <x v="3"/>
    <x v="0"/>
    <s v="Innanlands"/>
    <m/>
  </r>
  <r>
    <s v="Söludælur"/>
    <s v="Egilsstaðir"/>
    <n v="700"/>
    <x v="29"/>
    <s v="Austurland"/>
    <x v="7"/>
    <x v="3"/>
    <s v="Sala ekki flutningsjöfnuð"/>
    <n v="0"/>
    <n v="0"/>
    <x v="1"/>
    <x v="0"/>
    <s v="Millilanda"/>
    <m/>
  </r>
  <r>
    <s v="Söludælur"/>
    <s v="Egilsstaðir"/>
    <n v="700"/>
    <x v="29"/>
    <s v="Austurland"/>
    <x v="6"/>
    <x v="3"/>
    <s v="Sala innan svæðis - flj."/>
    <n v="140772"/>
    <n v="121.76778"/>
    <x v="4"/>
    <x v="3"/>
    <s v="Innanlands"/>
    <m/>
  </r>
  <r>
    <s v="Söludælur"/>
    <s v="Egilsstaðaflugvöllur"/>
    <n v="700"/>
    <x v="29"/>
    <s v="Austurland"/>
    <x v="3"/>
    <x v="1"/>
    <s v="Sala innan svæðis - flj."/>
    <n v="23648"/>
    <n v="17.239391999999999"/>
    <x v="3"/>
    <x v="1"/>
    <s v="Innanlands"/>
    <m/>
  </r>
  <r>
    <s v="Söludælur"/>
    <s v="Egilsstaðaflugvöllur"/>
    <n v="700"/>
    <x v="29"/>
    <s v="Austurland"/>
    <x v="4"/>
    <x v="2"/>
    <s v="Sala ekki flutningsjöfnuð"/>
    <n v="236554"/>
    <n v="191.60874000000001"/>
    <x v="3"/>
    <x v="1"/>
    <s v="Millilanda"/>
    <m/>
  </r>
  <r>
    <s v="Söludælur"/>
    <s v="Egilsstaðaflugvöllur"/>
    <n v="700"/>
    <x v="29"/>
    <s v="Austurland"/>
    <x v="4"/>
    <x v="2"/>
    <s v="Sala innan svæðis - flj."/>
    <n v="76041"/>
    <n v="61.593210000000006"/>
    <x v="3"/>
    <x v="1"/>
    <s v="Innanlands"/>
    <m/>
  </r>
  <r>
    <s v="Söludælur"/>
    <s v="Egilsstaðir"/>
    <n v="700"/>
    <x v="29"/>
    <s v="Austurland"/>
    <x v="1"/>
    <x v="0"/>
    <s v="Sala innan svæðis - flj."/>
    <n v="796378"/>
    <n v="597.2835"/>
    <x v="3"/>
    <x v="0"/>
    <s v="Innanlands"/>
    <m/>
  </r>
  <r>
    <s v="Söludælur"/>
    <s v="Egilsstaðir"/>
    <n v="700"/>
    <x v="29"/>
    <s v="Austurland"/>
    <x v="0"/>
    <x v="0"/>
    <s v="Sala innan svæðis - flj."/>
    <n v="913012"/>
    <n v="684.75900000000001"/>
    <x v="3"/>
    <x v="0"/>
    <s v="Innanlands"/>
    <m/>
  </r>
  <r>
    <s v="Söludælur"/>
    <s v="Egilsstaðir"/>
    <n v="700"/>
    <x v="29"/>
    <s v="Austurland"/>
    <x v="7"/>
    <x v="3"/>
    <s v="Sala innan svæðis - flj."/>
    <n v="3114600"/>
    <n v="2694.1289999999999"/>
    <x v="3"/>
    <x v="0"/>
    <s v="Innanlands"/>
    <m/>
  </r>
  <r>
    <s v="Söludælur"/>
    <s v="Egilsstaðir"/>
    <n v="700"/>
    <x v="29"/>
    <s v="Austurland"/>
    <x v="6"/>
    <x v="3"/>
    <s v="Sala innan svæðis - flj."/>
    <n v="4553"/>
    <n v="3.938345"/>
    <x v="4"/>
    <x v="3"/>
    <s v="Innanlands"/>
    <m/>
  </r>
  <r>
    <s v="Söludælur"/>
    <s v="Egilsstaðir"/>
    <n v="700"/>
    <x v="29"/>
    <s v="Austurland"/>
    <x v="1"/>
    <x v="0"/>
    <s v="Sala innan svæðis - flj."/>
    <n v="518941"/>
    <n v="389.20575000000002"/>
    <x v="3"/>
    <x v="0"/>
    <s v="Innanlands"/>
    <m/>
  </r>
  <r>
    <s v="Söludælur"/>
    <s v="Egilsstaðir"/>
    <n v="700"/>
    <x v="29"/>
    <s v="Austurland"/>
    <x v="7"/>
    <x v="3"/>
    <s v="Sala innan svæðis - flj."/>
    <n v="560760"/>
    <n v="485.05740000000003"/>
    <x v="3"/>
    <x v="0"/>
    <s v="Innanlands"/>
    <m/>
  </r>
  <r>
    <s v="Eskifjörður"/>
    <s v="Egilsstaðir"/>
    <n v="700"/>
    <x v="29"/>
    <s v="Austurland"/>
    <x v="7"/>
    <x v="3"/>
    <s v="Sala utan svæðis - flj."/>
    <n v="7180"/>
    <n v="6.2107000000000001"/>
    <x v="5"/>
    <x v="0"/>
    <s v="Innanlands"/>
    <m/>
  </r>
  <r>
    <s v="Eskifjörður"/>
    <s v="Egilsstaðir"/>
    <n v="700"/>
    <x v="29"/>
    <s v="Austurland"/>
    <x v="6"/>
    <x v="3"/>
    <s v="Sala utan svæðis - flj."/>
    <n v="52848"/>
    <n v="45.713519999999995"/>
    <x v="4"/>
    <x v="3"/>
    <s v="Innanlands"/>
    <m/>
  </r>
  <r>
    <s v="Reyðarfjörður"/>
    <s v="Egilsstaðir"/>
    <n v="700"/>
    <x v="29"/>
    <s v="Austurland"/>
    <x v="6"/>
    <x v="3"/>
    <s v="Sala utan svæðis - flj."/>
    <n v="60027"/>
    <n v="51.923354999999994"/>
    <x v="4"/>
    <x v="3"/>
    <s v="Innanlands"/>
    <m/>
  </r>
  <r>
    <s v="Reykjavík"/>
    <s v="Egilsstaðir"/>
    <n v="700"/>
    <x v="29"/>
    <s v="Austurland"/>
    <x v="7"/>
    <x v="3"/>
    <s v="Sala utan svæðis - flj."/>
    <n v="58299"/>
    <n v="50.428635"/>
    <x v="5"/>
    <x v="0"/>
    <s v="Innanlands"/>
    <m/>
  </r>
  <r>
    <s v="Reykjavík"/>
    <s v="Egilsstaðir"/>
    <n v="700"/>
    <x v="29"/>
    <s v="Austurland"/>
    <x v="6"/>
    <x v="3"/>
    <s v="Sala utan svæðis - flj."/>
    <n v="204403"/>
    <n v="176.808595"/>
    <x v="4"/>
    <x v="3"/>
    <s v="Innanlands"/>
    <m/>
  </r>
  <r>
    <s v="Söludælur"/>
    <s v="Egilsstaðir"/>
    <n v="700"/>
    <x v="29"/>
    <s v="Austurland"/>
    <x v="6"/>
    <x v="3"/>
    <s v="Sala innan svæðis - flj."/>
    <n v="161661"/>
    <n v="139.83676499999999"/>
    <x v="6"/>
    <x v="3"/>
    <s v="Innanlands"/>
    <m/>
  </r>
  <r>
    <s v="Söludælur"/>
    <s v="Egilsstaðir"/>
    <n v="700"/>
    <x v="29"/>
    <s v="Austurland"/>
    <x v="6"/>
    <x v="3"/>
    <s v="Sala innan svæðis - flj."/>
    <n v="5173"/>
    <n v="4.4746449999999998"/>
    <x v="6"/>
    <x v="3"/>
    <s v="Innanlands"/>
    <m/>
  </r>
  <r>
    <s v="Söludælur"/>
    <s v="Egilsstaðaflugvöllur"/>
    <n v="700"/>
    <x v="29"/>
    <s v="Austurland"/>
    <x v="3"/>
    <x v="1"/>
    <s v="Sala innan svæðis - flj."/>
    <n v="12931"/>
    <n v="9.426699000000001"/>
    <x v="5"/>
    <x v="1"/>
    <s v="Innanlands"/>
    <m/>
  </r>
  <r>
    <s v="Söludælur"/>
    <s v="Egilsstaðaflugvöllur"/>
    <n v="700"/>
    <x v="29"/>
    <s v="Austurland"/>
    <x v="4"/>
    <x v="2"/>
    <s v="Sala ekki flutningsjöfnuð"/>
    <n v="199018"/>
    <n v="161.20458000000002"/>
    <x v="5"/>
    <x v="1"/>
    <s v="Millilanda"/>
    <m/>
  </r>
  <r>
    <s v="Söludælur"/>
    <s v="Egilsstaðaflugvöllur"/>
    <n v="700"/>
    <x v="29"/>
    <s v="Austurland"/>
    <x v="4"/>
    <x v="2"/>
    <s v="Sala innan svæðis - flj."/>
    <n v="102383"/>
    <n v="82.930230000000009"/>
    <x v="5"/>
    <x v="1"/>
    <s v="Innanlands"/>
    <m/>
  </r>
  <r>
    <s v="Söludælur"/>
    <s v="Egilsstaðir"/>
    <n v="700"/>
    <x v="29"/>
    <s v="Austurland"/>
    <x v="1"/>
    <x v="0"/>
    <s v="Sala innan svæðis - flj."/>
    <n v="1042481"/>
    <n v="781.86075000000005"/>
    <x v="5"/>
    <x v="0"/>
    <s v="Innanlands"/>
    <m/>
  </r>
  <r>
    <s v="Söludælur"/>
    <s v="Egilsstaðir"/>
    <n v="700"/>
    <x v="29"/>
    <s v="Austurland"/>
    <x v="0"/>
    <x v="0"/>
    <s v="Sala innan svæðis - flj."/>
    <n v="676220"/>
    <n v="507.16500000000002"/>
    <x v="5"/>
    <x v="0"/>
    <s v="Innanlands"/>
    <m/>
  </r>
  <r>
    <s v="Söludælur"/>
    <s v="Egilsstaðir"/>
    <n v="700"/>
    <x v="29"/>
    <s v="Austurland"/>
    <x v="7"/>
    <x v="3"/>
    <s v="Sala innan svæðis - flj."/>
    <n v="3212640"/>
    <n v="2778.9336000000003"/>
    <x v="5"/>
    <x v="0"/>
    <s v="Innanlands"/>
    <m/>
  </r>
  <r>
    <s v="Söludælur"/>
    <s v="Egilsstaðir"/>
    <n v="700"/>
    <x v="29"/>
    <s v="Austurland"/>
    <x v="1"/>
    <x v="0"/>
    <s v="Sala innan svæðis - flj."/>
    <n v="664371"/>
    <n v="498.27825000000001"/>
    <x v="5"/>
    <x v="0"/>
    <s v="Innanlands"/>
    <m/>
  </r>
  <r>
    <s v="Söludælur"/>
    <s v="Egilsstaðir"/>
    <n v="700"/>
    <x v="29"/>
    <s v="Austurland"/>
    <x v="7"/>
    <x v="3"/>
    <s v="Sala innan svæðis - flj."/>
    <n v="666455"/>
    <n v="576.48357499999997"/>
    <x v="5"/>
    <x v="0"/>
    <s v="Innanlands"/>
    <m/>
  </r>
  <r>
    <s v="Akureyri"/>
    <s v="Egilsstaðir"/>
    <n v="700"/>
    <x v="29"/>
    <s v="Austurland"/>
    <x v="1"/>
    <x v="0"/>
    <s v="Sala utan svæðis - flj."/>
    <n v="4021"/>
    <n v="3.0157500000000002"/>
    <x v="7"/>
    <x v="0"/>
    <s v="Innanlands"/>
    <m/>
  </r>
  <r>
    <s v="Akureyri"/>
    <s v="Egilsstaðir"/>
    <n v="700"/>
    <x v="29"/>
    <s v="Austurland"/>
    <x v="7"/>
    <x v="3"/>
    <s v="Sala utan svæðis - flj."/>
    <n v="5022"/>
    <n v="4.3440300000000001"/>
    <x v="7"/>
    <x v="0"/>
    <s v="Innanlands"/>
    <m/>
  </r>
  <r>
    <s v="Eskifjörður"/>
    <s v="Egilsstaðir"/>
    <n v="700"/>
    <x v="29"/>
    <s v="Austurland"/>
    <x v="6"/>
    <x v="3"/>
    <s v="Sala utan svæðis - flj."/>
    <n v="105159"/>
    <n v="90.962535000000003"/>
    <x v="6"/>
    <x v="3"/>
    <s v="Innanlands"/>
    <m/>
  </r>
  <r>
    <s v="Eskifjörður"/>
    <s v="Egilsstaðir"/>
    <n v="700"/>
    <x v="29"/>
    <s v="Austurland"/>
    <x v="7"/>
    <x v="3"/>
    <s v="Sala utan svæðis - flj."/>
    <n v="4729"/>
    <n v="4.0905849999999999"/>
    <x v="7"/>
    <x v="0"/>
    <s v="Innanlands"/>
    <m/>
  </r>
  <r>
    <s v="Reyðarfjörður"/>
    <s v="Egilsstaðir"/>
    <n v="700"/>
    <x v="29"/>
    <s v="Austurland"/>
    <x v="6"/>
    <x v="3"/>
    <s v="Sala utan svæðis - flj."/>
    <n v="74852"/>
    <n v="64.746979999999994"/>
    <x v="6"/>
    <x v="3"/>
    <s v="Innanlands"/>
    <m/>
  </r>
  <r>
    <s v="Reyðarfjörður"/>
    <s v="Egilsstaðir"/>
    <n v="700"/>
    <x v="29"/>
    <s v="Austurland"/>
    <x v="7"/>
    <x v="3"/>
    <s v="Sala utan svæðis - flj."/>
    <n v="6942"/>
    <n v="6.0048300000000001"/>
    <x v="7"/>
    <x v="0"/>
    <s v="Innanlands"/>
    <m/>
  </r>
  <r>
    <s v="Reykjavík"/>
    <s v="Egilsstaðir"/>
    <n v="700"/>
    <x v="29"/>
    <s v="Austurland"/>
    <x v="6"/>
    <x v="3"/>
    <s v="Sala innan svæðis - flj."/>
    <n v="9014"/>
    <n v="7.79711"/>
    <x v="6"/>
    <x v="3"/>
    <s v="Innanlands"/>
    <m/>
  </r>
  <r>
    <s v="Reykjavík"/>
    <s v="Egilsstaðir"/>
    <n v="700"/>
    <x v="29"/>
    <s v="Austurland"/>
    <x v="6"/>
    <x v="3"/>
    <s v="Sala utan svæðis - flj."/>
    <n v="334782"/>
    <n v="289.58643000000001"/>
    <x v="6"/>
    <x v="3"/>
    <s v="Innanlands"/>
    <m/>
  </r>
  <r>
    <s v="Reykjavík"/>
    <s v="Egilsstaðir"/>
    <n v="700"/>
    <x v="29"/>
    <s v="Austurland"/>
    <x v="7"/>
    <x v="3"/>
    <s v="Sala utan svæðis - flj."/>
    <n v="38947"/>
    <n v="33.689155"/>
    <x v="7"/>
    <x v="0"/>
    <s v="Innanlands"/>
    <m/>
  </r>
  <r>
    <s v="Söludælur"/>
    <s v="Egilsstaðaflugvöllur"/>
    <n v="700"/>
    <x v="29"/>
    <s v="Austurland"/>
    <x v="3"/>
    <x v="1"/>
    <s v="Sala innan svæðis - flj."/>
    <n v="12055"/>
    <n v="8.7880950000000002"/>
    <x v="7"/>
    <x v="1"/>
    <s v="Innanlands"/>
    <m/>
  </r>
  <r>
    <s v="Söludælur"/>
    <s v="Egilsstaðaflugvöllur"/>
    <n v="700"/>
    <x v="29"/>
    <s v="Austurland"/>
    <x v="4"/>
    <x v="2"/>
    <s v="Sala ekki flutningsjöfnuð"/>
    <n v="130288"/>
    <n v="105.53328000000002"/>
    <x v="7"/>
    <x v="1"/>
    <s v="Millilanda"/>
    <m/>
  </r>
  <r>
    <s v="Söludælur"/>
    <s v="Egilsstaðaflugvöllur"/>
    <n v="700"/>
    <x v="29"/>
    <s v="Austurland"/>
    <x v="4"/>
    <x v="2"/>
    <s v="Sala innan svæðis - flj."/>
    <n v="87187"/>
    <n v="70.621470000000002"/>
    <x v="7"/>
    <x v="1"/>
    <s v="Innanlands"/>
    <m/>
  </r>
  <r>
    <s v="Söludælur"/>
    <s v="Egilsstaðir"/>
    <n v="700"/>
    <x v="29"/>
    <s v="Austurland"/>
    <x v="1"/>
    <x v="0"/>
    <s v="Sala innan svæðis - flj."/>
    <n v="1742618"/>
    <n v="1306.9635000000001"/>
    <x v="7"/>
    <x v="0"/>
    <s v="Innanlands"/>
    <m/>
  </r>
  <r>
    <s v="Söludælur"/>
    <s v="Egilsstaðir"/>
    <n v="700"/>
    <x v="29"/>
    <s v="Austurland"/>
    <x v="7"/>
    <x v="3"/>
    <s v="Sala innan svæðis - flj."/>
    <n v="3108616"/>
    <n v="2688.9528399999999"/>
    <x v="7"/>
    <x v="0"/>
    <s v="Innanlands"/>
    <m/>
  </r>
  <r>
    <s v="Söludælur"/>
    <s v="Egilsstaðir"/>
    <n v="700"/>
    <x v="29"/>
    <s v="Austurland"/>
    <x v="1"/>
    <x v="0"/>
    <s v="Sala innan svæðis - flj."/>
    <n v="717771"/>
    <n v="538.32825000000003"/>
    <x v="7"/>
    <x v="0"/>
    <s v="Innanlands"/>
    <m/>
  </r>
  <r>
    <s v="Söludælur"/>
    <s v="Egilsstaðir"/>
    <n v="700"/>
    <x v="29"/>
    <s v="Austurland"/>
    <x v="7"/>
    <x v="3"/>
    <s v="Sala innan svæðis - flj."/>
    <n v="661297"/>
    <n v="572.02190500000006"/>
    <x v="7"/>
    <x v="0"/>
    <s v="Innanlands"/>
    <m/>
  </r>
  <r>
    <s v="Söludælur"/>
    <s v="Egilsstaðir"/>
    <n v="700"/>
    <x v="29"/>
    <s v="Austurland"/>
    <x v="6"/>
    <x v="3"/>
    <s v="Sala innan svæðis - flj."/>
    <n v="242983"/>
    <n v="210.18029499999997"/>
    <x v="8"/>
    <x v="3"/>
    <s v="Innanlands"/>
    <m/>
  </r>
  <r>
    <s v="Söludælur"/>
    <s v="Egilsstaðir"/>
    <n v="700"/>
    <x v="29"/>
    <s v="Austurland"/>
    <x v="6"/>
    <x v="3"/>
    <s v="Sala innan svæðis - flj."/>
    <n v="12681"/>
    <n v="10.969065000000001"/>
    <x v="8"/>
    <x v="3"/>
    <s v="Innanlands"/>
    <m/>
  </r>
  <r>
    <s v="Akureyri"/>
    <s v="Egilsstaðir"/>
    <n v="700"/>
    <x v="29"/>
    <s v="Austurland"/>
    <x v="1"/>
    <x v="0"/>
    <s v="Sala utan svæðis - flj."/>
    <n v="5989"/>
    <n v="4.4917499999999997"/>
    <x v="9"/>
    <x v="0"/>
    <s v="Innanlands"/>
    <m/>
  </r>
  <r>
    <s v="Akureyri"/>
    <s v="Egilsstaðir"/>
    <n v="700"/>
    <x v="29"/>
    <s v="Austurland"/>
    <x v="7"/>
    <x v="3"/>
    <s v="Sala utan svæðis - flj."/>
    <n v="7116"/>
    <n v="6.1553399999999998"/>
    <x v="9"/>
    <x v="0"/>
    <s v="Innanlands"/>
    <m/>
  </r>
  <r>
    <s v="Eskifjörður"/>
    <s v="Egilsstaðir"/>
    <n v="700"/>
    <x v="29"/>
    <s v="Austurland"/>
    <x v="7"/>
    <x v="3"/>
    <s v="Sala utan svæðis - flj."/>
    <n v="13980"/>
    <n v="12.092700000000001"/>
    <x v="9"/>
    <x v="0"/>
    <s v="Innanlands"/>
    <m/>
  </r>
  <r>
    <s v="Eskifjörður"/>
    <s v="Egilsstaðir"/>
    <n v="700"/>
    <x v="29"/>
    <s v="Austurland"/>
    <x v="6"/>
    <x v="3"/>
    <s v="Sala utan svæðis - flj."/>
    <n v="81488"/>
    <n v="70.48711999999999"/>
    <x v="8"/>
    <x v="3"/>
    <s v="Innanlands"/>
    <m/>
  </r>
  <r>
    <s v="Reyðarfjörður"/>
    <s v="Egilsstaðir"/>
    <n v="700"/>
    <x v="29"/>
    <s v="Austurland"/>
    <x v="6"/>
    <x v="3"/>
    <s v="Sala utan svæðis - flj."/>
    <n v="68592"/>
    <n v="59.332080000000005"/>
    <x v="8"/>
    <x v="3"/>
    <s v="Innanlands"/>
    <m/>
  </r>
  <r>
    <s v="Reykjavík"/>
    <s v="Egilsstaðir"/>
    <n v="700"/>
    <x v="29"/>
    <s v="Austurland"/>
    <x v="7"/>
    <x v="3"/>
    <s v="Sala utan svæðis - flj."/>
    <n v="47883"/>
    <n v="41.418794999999996"/>
    <x v="9"/>
    <x v="0"/>
    <s v="Innanlands"/>
    <m/>
  </r>
  <r>
    <s v="Reykjavík"/>
    <s v="Egilsstaðir"/>
    <n v="700"/>
    <x v="29"/>
    <s v="Austurland"/>
    <x v="10"/>
    <x v="3"/>
    <s v="Sala utan svæðis - flj."/>
    <n v="38609"/>
    <n v="33.396784999999994"/>
    <x v="9"/>
    <x v="2"/>
    <s v="Innanlands"/>
    <m/>
  </r>
  <r>
    <s v="Reykjavík"/>
    <s v="Egilsstaðir"/>
    <n v="700"/>
    <x v="29"/>
    <s v="Austurland"/>
    <x v="6"/>
    <x v="3"/>
    <s v="Sala utan svæðis - flj."/>
    <n v="347627"/>
    <n v="300.69735499999996"/>
    <x v="8"/>
    <x v="3"/>
    <s v="Innanlands"/>
    <m/>
  </r>
  <r>
    <s v="Söludælur"/>
    <s v="Egilsstaðaflugvöllur"/>
    <n v="700"/>
    <x v="29"/>
    <s v="Austurland"/>
    <x v="3"/>
    <x v="1"/>
    <s v="Sala innan svæðis - flj."/>
    <n v="16283"/>
    <n v="11.870306999999999"/>
    <x v="9"/>
    <x v="1"/>
    <s v="Innanlands"/>
    <m/>
  </r>
  <r>
    <s v="Söludælur"/>
    <s v="Egilsstaðaflugvöllur"/>
    <n v="700"/>
    <x v="29"/>
    <s v="Austurland"/>
    <x v="4"/>
    <x v="2"/>
    <s v="Sala ekki flutningsjöfnuð"/>
    <n v="119429"/>
    <n v="96.737490000000008"/>
    <x v="9"/>
    <x v="1"/>
    <s v="Millilanda"/>
    <m/>
  </r>
  <r>
    <s v="Söludælur"/>
    <s v="Egilsstaðaflugvöllur"/>
    <n v="700"/>
    <x v="29"/>
    <s v="Austurland"/>
    <x v="4"/>
    <x v="2"/>
    <s v="Sala innan svæðis - flj."/>
    <n v="48404"/>
    <n v="39.207240000000006"/>
    <x v="9"/>
    <x v="1"/>
    <s v="Innanlands"/>
    <m/>
  </r>
  <r>
    <s v="Söludælur"/>
    <s v="Egilsstaðir"/>
    <n v="700"/>
    <x v="29"/>
    <s v="Austurland"/>
    <x v="1"/>
    <x v="0"/>
    <s v="Sala innan svæðis - flj."/>
    <n v="1787655"/>
    <n v="1340.74125"/>
    <x v="9"/>
    <x v="0"/>
    <s v="Innanlands"/>
    <m/>
  </r>
  <r>
    <s v="Söludælur"/>
    <s v="Egilsstaðir"/>
    <n v="700"/>
    <x v="29"/>
    <s v="Austurland"/>
    <x v="7"/>
    <x v="3"/>
    <s v="Sala innan svæðis - flj."/>
    <n v="3053268"/>
    <n v="2641.0768199999998"/>
    <x v="9"/>
    <x v="0"/>
    <s v="Innanlands"/>
    <m/>
  </r>
  <r>
    <s v="Söludælur"/>
    <s v="Egilsstaðir"/>
    <n v="700"/>
    <x v="29"/>
    <s v="Austurland"/>
    <x v="1"/>
    <x v="0"/>
    <s v="Sala innan svæðis - flj."/>
    <n v="588354"/>
    <n v="441.26549999999997"/>
    <x v="9"/>
    <x v="0"/>
    <s v="Innanlands"/>
    <m/>
  </r>
  <r>
    <s v="Söludælur"/>
    <s v="Egilsstaðir"/>
    <n v="700"/>
    <x v="29"/>
    <s v="Austurland"/>
    <x v="7"/>
    <x v="3"/>
    <s v="Sala innan svæðis - flj."/>
    <n v="517302"/>
    <n v="447.46623"/>
    <x v="9"/>
    <x v="0"/>
    <s v="Innanlands"/>
    <m/>
  </r>
  <r>
    <s v="Söludælur"/>
    <s v="Egilsstaðir"/>
    <n v="700"/>
    <x v="29"/>
    <s v="Austurland"/>
    <x v="6"/>
    <x v="3"/>
    <s v="Sala innan svæðis - flj."/>
    <n v="232784"/>
    <n v="201.35816"/>
    <x v="10"/>
    <x v="3"/>
    <s v="Innanlands"/>
    <m/>
  </r>
  <r>
    <s v="Söludælur"/>
    <s v="Egilsstaðir"/>
    <n v="700"/>
    <x v="29"/>
    <s v="Austurland"/>
    <x v="6"/>
    <x v="3"/>
    <s v="Sala innan svæðis - flj."/>
    <n v="8533"/>
    <n v="7.3810450000000003"/>
    <x v="10"/>
    <x v="3"/>
    <s v="Innanlands"/>
    <m/>
  </r>
  <r>
    <s v="Eskifjörður"/>
    <s v="Egilsstaðir"/>
    <n v="700"/>
    <x v="29"/>
    <s v="Austurland"/>
    <x v="6"/>
    <x v="3"/>
    <s v="Sala utan svæðis - flj."/>
    <n v="68702"/>
    <n v="59.427229999999994"/>
    <x v="10"/>
    <x v="3"/>
    <s v="Innanlands"/>
    <m/>
  </r>
  <r>
    <s v="Eskifjörður"/>
    <s v="Egilsstaðir"/>
    <n v="700"/>
    <x v="29"/>
    <s v="Austurland"/>
    <x v="7"/>
    <x v="3"/>
    <s v="Sala innan svæðis - flj."/>
    <n v="2707"/>
    <n v="2.3415550000000001"/>
    <x v="10"/>
    <x v="0"/>
    <s v="Innanlands"/>
    <m/>
  </r>
  <r>
    <s v="Eskifjörður"/>
    <s v="Egilsstaðir"/>
    <n v="700"/>
    <x v="29"/>
    <s v="Austurland"/>
    <x v="7"/>
    <x v="3"/>
    <s v="Sala utan svæðis - flj."/>
    <n v="17436"/>
    <n v="15.082139999999999"/>
    <x v="10"/>
    <x v="0"/>
    <s v="Innanlands"/>
    <m/>
  </r>
  <r>
    <s v="Reyðarfjörður"/>
    <s v="Egilsstaðir"/>
    <n v="700"/>
    <x v="29"/>
    <s v="Austurland"/>
    <x v="6"/>
    <x v="3"/>
    <s v="Sala utan svæðis - flj."/>
    <n v="46836"/>
    <n v="40.51314"/>
    <x v="10"/>
    <x v="3"/>
    <s v="Innanlands"/>
    <m/>
  </r>
  <r>
    <s v="Reyðarfjörður"/>
    <s v="Egilsstaðir"/>
    <n v="700"/>
    <x v="29"/>
    <s v="Austurland"/>
    <x v="7"/>
    <x v="3"/>
    <s v="Sala utan svæðis - flj."/>
    <n v="2097"/>
    <n v="1.8139049999999999"/>
    <x v="10"/>
    <x v="0"/>
    <s v="Innanlands"/>
    <m/>
  </r>
  <r>
    <s v="Reyðarfjörður"/>
    <s v="Egilsstaðir"/>
    <n v="700"/>
    <x v="29"/>
    <s v="Austurland"/>
    <x v="10"/>
    <x v="3"/>
    <s v="Sala utan svæðis - flj."/>
    <n v="20000"/>
    <n v="17.3"/>
    <x v="10"/>
    <x v="2"/>
    <s v="Innanlands"/>
    <m/>
  </r>
  <r>
    <s v="Reykjavík"/>
    <s v="Egilsstaðir"/>
    <n v="700"/>
    <x v="29"/>
    <s v="Austurland"/>
    <x v="6"/>
    <x v="3"/>
    <s v="Sala utan svæðis - flj."/>
    <n v="389738"/>
    <n v="337.12337000000002"/>
    <x v="10"/>
    <x v="3"/>
    <s v="Innanlands"/>
    <m/>
  </r>
  <r>
    <s v="Reykjavík"/>
    <s v="Egilsstaðir"/>
    <n v="700"/>
    <x v="29"/>
    <s v="Austurland"/>
    <x v="7"/>
    <x v="3"/>
    <s v="Sala utan svæðis - flj."/>
    <n v="53076"/>
    <n v="45.910739999999997"/>
    <x v="10"/>
    <x v="0"/>
    <s v="Innanlands"/>
    <m/>
  </r>
  <r>
    <s v="Reykjavík"/>
    <s v="Egilsstaðir"/>
    <n v="700"/>
    <x v="29"/>
    <s v="Austurland"/>
    <x v="10"/>
    <x v="3"/>
    <s v="Sala utan svæðis - flj."/>
    <n v="55435"/>
    <n v="47.951275000000003"/>
    <x v="10"/>
    <x v="2"/>
    <s v="Innanlands"/>
    <m/>
  </r>
  <r>
    <s v="Söludælur"/>
    <s v="Egilsstaðaflugvöllur"/>
    <n v="700"/>
    <x v="29"/>
    <s v="Austurland"/>
    <x v="3"/>
    <x v="1"/>
    <s v="Sala ekki flutningsjöfnuð"/>
    <n v="2381"/>
    <n v="1.735749"/>
    <x v="10"/>
    <x v="1"/>
    <s v="Millilanda"/>
    <m/>
  </r>
  <r>
    <s v="Söludælur"/>
    <s v="Egilsstaðaflugvöllur"/>
    <n v="700"/>
    <x v="29"/>
    <s v="Austurland"/>
    <x v="3"/>
    <x v="1"/>
    <s v="Sala innan svæðis - flj."/>
    <n v="12219"/>
    <n v="8.9076509999999995"/>
    <x v="10"/>
    <x v="1"/>
    <s v="Innanlands"/>
    <m/>
  </r>
  <r>
    <s v="Söludælur"/>
    <s v="Egilsstaðaflugvöllur"/>
    <n v="700"/>
    <x v="29"/>
    <s v="Austurland"/>
    <x v="4"/>
    <x v="2"/>
    <s v="Sala ekki flutningsjöfnuð"/>
    <n v="96257"/>
    <n v="77.968170000000001"/>
    <x v="10"/>
    <x v="1"/>
    <s v="Millilanda"/>
    <m/>
  </r>
  <r>
    <s v="Söludælur"/>
    <s v="Egilsstaðaflugvöllur"/>
    <n v="700"/>
    <x v="29"/>
    <s v="Austurland"/>
    <x v="4"/>
    <x v="2"/>
    <s v="Sala innan svæðis - flj."/>
    <n v="60736"/>
    <n v="49.196160000000006"/>
    <x v="10"/>
    <x v="1"/>
    <s v="Innanlands"/>
    <m/>
  </r>
  <r>
    <s v="Söludælur"/>
    <s v="Egilsstaðir"/>
    <n v="700"/>
    <x v="29"/>
    <s v="Austurland"/>
    <x v="1"/>
    <x v="0"/>
    <s v="Sala innan svæðis - flj."/>
    <n v="1628123"/>
    <n v="1221.0922499999999"/>
    <x v="10"/>
    <x v="0"/>
    <s v="Innanlands"/>
    <m/>
  </r>
  <r>
    <s v="Söludælur"/>
    <s v="Egilsstaðir"/>
    <n v="700"/>
    <x v="29"/>
    <s v="Austurland"/>
    <x v="2"/>
    <x v="0"/>
    <s v="Sala innan svæðis - flj."/>
    <n v="18"/>
    <n v="1.35E-2"/>
    <x v="10"/>
    <x v="0"/>
    <s v="Innanlands"/>
    <m/>
  </r>
  <r>
    <s v="Söludælur"/>
    <s v="Egilsstaðir"/>
    <n v="700"/>
    <x v="29"/>
    <s v="Austurland"/>
    <x v="7"/>
    <x v="3"/>
    <s v="Sala innan svæðis - flj."/>
    <n v="2743362"/>
    <n v="2373.0081299999997"/>
    <x v="10"/>
    <x v="0"/>
    <s v="Innanlands"/>
    <m/>
  </r>
  <r>
    <s v="Söludælur"/>
    <s v="Egilsstaðir"/>
    <n v="700"/>
    <x v="29"/>
    <s v="Austurland"/>
    <x v="1"/>
    <x v="0"/>
    <s v="Sala innan svæðis - flj."/>
    <n v="491810"/>
    <n v="368.85750000000002"/>
    <x v="10"/>
    <x v="0"/>
    <s v="Innanlands"/>
    <m/>
  </r>
  <r>
    <s v="Söludælur"/>
    <s v="Egilsstaðir"/>
    <n v="700"/>
    <x v="29"/>
    <s v="Austurland"/>
    <x v="7"/>
    <x v="3"/>
    <s v="Sala innan svæðis - flj."/>
    <n v="489113"/>
    <n v="423.08274499999999"/>
    <x v="10"/>
    <x v="0"/>
    <s v="Innanlands"/>
    <m/>
  </r>
  <r>
    <s v="Akureyri"/>
    <s v="Egilsstaðir"/>
    <n v="700"/>
    <x v="29"/>
    <s v="Austurland"/>
    <x v="6"/>
    <x v="3"/>
    <s v="Sala utan svæðis - flj."/>
    <n v="9200"/>
    <n v="7.9580000000000002"/>
    <x v="9"/>
    <x v="3"/>
    <s v="Innanlands"/>
    <m/>
  </r>
  <r>
    <s v="Eskifjörður"/>
    <s v="Egilsstaðir"/>
    <n v="700"/>
    <x v="29"/>
    <s v="Austurland"/>
    <x v="6"/>
    <x v="3"/>
    <s v="Sala utan svæðis - flj."/>
    <n v="69268"/>
    <n v="59.916820000000001"/>
    <x v="9"/>
    <x v="3"/>
    <s v="Innanlands"/>
    <m/>
  </r>
  <r>
    <s v="Reyðarfjörður"/>
    <s v="Egilsstaðir"/>
    <n v="700"/>
    <x v="29"/>
    <s v="Austurland"/>
    <x v="6"/>
    <x v="3"/>
    <s v="Sala utan svæðis - flj."/>
    <n v="36423"/>
    <n v="31.505894999999999"/>
    <x v="9"/>
    <x v="3"/>
    <s v="Innanlands"/>
    <m/>
  </r>
  <r>
    <s v="Eskifjörður"/>
    <s v="Egilsstaðir"/>
    <n v="700"/>
    <x v="29"/>
    <s v="Austurland"/>
    <x v="7"/>
    <x v="3"/>
    <s v="Sala utan svæðis - flj."/>
    <n v="8160"/>
    <n v="7.0583999999999998"/>
    <x v="8"/>
    <x v="0"/>
    <s v="Innanlands"/>
    <m/>
  </r>
  <r>
    <s v="Reykjavík"/>
    <s v="Egilsstaðir"/>
    <n v="700"/>
    <x v="29"/>
    <s v="Austurland"/>
    <x v="6"/>
    <x v="3"/>
    <s v="Sala utan svæðis - flj."/>
    <n v="392902"/>
    <n v="339.86023"/>
    <x v="9"/>
    <x v="3"/>
    <s v="Innanlands"/>
    <m/>
  </r>
  <r>
    <s v="Reyðarfjörður"/>
    <s v="Egilsstaðir"/>
    <n v="700"/>
    <x v="29"/>
    <s v="Austurland"/>
    <x v="10"/>
    <x v="3"/>
    <s v="Sala utan svæðis - flj."/>
    <n v="24268"/>
    <n v="20.991820000000001"/>
    <x v="8"/>
    <x v="2"/>
    <s v="Innanlands"/>
    <m/>
  </r>
  <r>
    <s v="Reykjavík"/>
    <s v="Egilsstaðir"/>
    <n v="700"/>
    <x v="29"/>
    <s v="Austurland"/>
    <x v="7"/>
    <x v="3"/>
    <s v="Sala utan svæðis - flj."/>
    <n v="66744"/>
    <n v="57.733559999999997"/>
    <x v="8"/>
    <x v="0"/>
    <s v="Innanlands"/>
    <m/>
  </r>
  <r>
    <s v="Reykjavík"/>
    <s v="Egilsstaðir"/>
    <n v="700"/>
    <x v="29"/>
    <s v="Austurland"/>
    <x v="9"/>
    <x v="3"/>
    <s v="Sala utan svæðis - flj."/>
    <n v="27000"/>
    <n v="23.355"/>
    <x v="8"/>
    <x v="2"/>
    <s v="Innanlands"/>
    <m/>
  </r>
  <r>
    <s v="Reykjavík"/>
    <s v="Egilsstaðir"/>
    <n v="700"/>
    <x v="29"/>
    <s v="Austurland"/>
    <x v="10"/>
    <x v="3"/>
    <s v="Sala utan svæðis - flj."/>
    <n v="112651"/>
    <n v="97.443115000000006"/>
    <x v="8"/>
    <x v="2"/>
    <s v="Innanlands"/>
    <m/>
  </r>
  <r>
    <s v="Söludælur"/>
    <s v="Egilsstaðir"/>
    <n v="700"/>
    <x v="29"/>
    <s v="Austurland"/>
    <x v="6"/>
    <x v="3"/>
    <s v="Sala innan svæðis - flj."/>
    <n v="250872"/>
    <n v="217.00427999999999"/>
    <x v="9"/>
    <x v="3"/>
    <s v="Innanlands"/>
    <m/>
  </r>
  <r>
    <s v="Söludælur"/>
    <s v="Egilsstaðir"/>
    <n v="700"/>
    <x v="29"/>
    <s v="Austurland"/>
    <x v="6"/>
    <x v="3"/>
    <s v="Sala innan svæðis - flj."/>
    <n v="2935"/>
    <n v="2.5387750000000002"/>
    <x v="9"/>
    <x v="3"/>
    <s v="Innanlands"/>
    <m/>
  </r>
  <r>
    <s v="Söludælur"/>
    <s v="Egilsstaðaflugvöllur"/>
    <n v="700"/>
    <x v="29"/>
    <s v="Austurland"/>
    <x v="3"/>
    <x v="1"/>
    <s v="Sala innan svæðis - flj."/>
    <n v="21389"/>
    <n v="15.592581000000001"/>
    <x v="8"/>
    <x v="1"/>
    <s v="Innanlands"/>
    <m/>
  </r>
  <r>
    <s v="Söludælur"/>
    <s v="Egilsstaðaflugvöllur"/>
    <n v="700"/>
    <x v="29"/>
    <s v="Austurland"/>
    <x v="4"/>
    <x v="2"/>
    <s v="Sala ekki flutningsjöfnuð"/>
    <n v="82995"/>
    <n v="67.225950000000012"/>
    <x v="8"/>
    <x v="1"/>
    <s v="Millilanda"/>
    <m/>
  </r>
  <r>
    <s v="Söludælur"/>
    <s v="Egilsstaðaflugvöllur"/>
    <n v="700"/>
    <x v="29"/>
    <s v="Austurland"/>
    <x v="4"/>
    <x v="2"/>
    <s v="Sala innan svæðis - flj."/>
    <n v="67943"/>
    <n v="55.033830000000002"/>
    <x v="8"/>
    <x v="1"/>
    <s v="Innanlands"/>
    <m/>
  </r>
  <r>
    <s v="Söludælur"/>
    <s v="Egilsstaðir"/>
    <n v="700"/>
    <x v="29"/>
    <s v="Austurland"/>
    <x v="1"/>
    <x v="0"/>
    <s v="Sala innan svæðis - flj."/>
    <n v="1517412"/>
    <n v="1138.059"/>
    <x v="8"/>
    <x v="0"/>
    <s v="Innanlands"/>
    <m/>
  </r>
  <r>
    <s v="Söludælur"/>
    <s v="Egilsstaðir"/>
    <n v="700"/>
    <x v="29"/>
    <s v="Austurland"/>
    <x v="7"/>
    <x v="3"/>
    <s v="Sala innan svæðis - flj."/>
    <n v="2445641"/>
    <n v="2115.4794649999999"/>
    <x v="8"/>
    <x v="0"/>
    <s v="Innanlands"/>
    <m/>
  </r>
  <r>
    <s v="Söludælur"/>
    <s v="Egilsstaðir"/>
    <n v="700"/>
    <x v="29"/>
    <s v="Austurland"/>
    <x v="1"/>
    <x v="0"/>
    <s v="Sala innan svæðis - flj."/>
    <n v="539511"/>
    <n v="404.63324999999998"/>
    <x v="8"/>
    <x v="0"/>
    <s v="Innanlands"/>
    <m/>
  </r>
  <r>
    <s v="Söludælur"/>
    <s v="Egilsstaðir"/>
    <n v="700"/>
    <x v="29"/>
    <s v="Austurland"/>
    <x v="7"/>
    <x v="3"/>
    <s v="Sala innan svæðis - flj."/>
    <n v="469278"/>
    <n v="405.92546999999996"/>
    <x v="8"/>
    <x v="0"/>
    <s v="Innanlands"/>
    <m/>
  </r>
  <r>
    <s v="Akureyri"/>
    <s v="Egilsstaðir"/>
    <n v="700"/>
    <x v="29"/>
    <s v="Austurland"/>
    <x v="6"/>
    <x v="3"/>
    <s v="Sala utan svæðis - flj."/>
    <n v="1655"/>
    <n v="1.431575"/>
    <x v="7"/>
    <x v="3"/>
    <s v="Innanlands"/>
    <m/>
  </r>
  <r>
    <s v="Eskifjörður"/>
    <s v="Egilsstaðir"/>
    <n v="700"/>
    <x v="29"/>
    <s v="Austurland"/>
    <x v="6"/>
    <x v="3"/>
    <s v="Sala utan svæðis - flj."/>
    <n v="54654"/>
    <n v="47.275709999999997"/>
    <x v="7"/>
    <x v="3"/>
    <s v="Innanlands"/>
    <m/>
  </r>
  <r>
    <s v="Akureyri"/>
    <s v="Egilsstaðir"/>
    <n v="700"/>
    <x v="29"/>
    <s v="Austurland"/>
    <x v="1"/>
    <x v="0"/>
    <s v="Sala utan svæðis - flj."/>
    <n v="5024"/>
    <n v="3.7679999999999998"/>
    <x v="6"/>
    <x v="0"/>
    <s v="Innanlands"/>
    <m/>
  </r>
  <r>
    <s v="Akureyri"/>
    <s v="Egilsstaðir"/>
    <n v="700"/>
    <x v="29"/>
    <s v="Austurland"/>
    <x v="7"/>
    <x v="3"/>
    <s v="Sala utan svæðis - flj."/>
    <n v="3012"/>
    <n v="2.6053800000000003"/>
    <x v="6"/>
    <x v="0"/>
    <s v="Innanlands"/>
    <m/>
  </r>
  <r>
    <s v="Reyðarfjörður"/>
    <s v="Egilsstaðir"/>
    <n v="700"/>
    <x v="29"/>
    <s v="Austurland"/>
    <x v="6"/>
    <x v="3"/>
    <s v="Sala utan svæðis - flj."/>
    <n v="20574"/>
    <n v="17.796509999999998"/>
    <x v="7"/>
    <x v="3"/>
    <s v="Innanlands"/>
    <m/>
  </r>
  <r>
    <s v="Eskifjörður"/>
    <s v="Egilsstaðir"/>
    <n v="700"/>
    <x v="29"/>
    <s v="Austurland"/>
    <x v="7"/>
    <x v="3"/>
    <s v="Sala utan svæðis - flj."/>
    <n v="16456"/>
    <n v="14.234440000000001"/>
    <x v="6"/>
    <x v="0"/>
    <s v="Innanlands"/>
    <m/>
  </r>
  <r>
    <s v="Reykjavík"/>
    <s v="Egilsstaðir"/>
    <n v="700"/>
    <x v="29"/>
    <s v="Austurland"/>
    <x v="6"/>
    <x v="3"/>
    <s v="Sala utan svæðis - flj."/>
    <n v="528712"/>
    <n v="457.33588000000003"/>
    <x v="7"/>
    <x v="3"/>
    <s v="Innanlands"/>
    <m/>
  </r>
  <r>
    <s v="Reyðarfjörður"/>
    <s v="Egilsstaðir"/>
    <n v="700"/>
    <x v="29"/>
    <s v="Austurland"/>
    <x v="7"/>
    <x v="3"/>
    <s v="Sala utan svæðis - flj."/>
    <n v="1020"/>
    <n v="0.88229999999999997"/>
    <x v="6"/>
    <x v="0"/>
    <s v="Innanlands"/>
    <m/>
  </r>
  <r>
    <s v="Reyðarfjörður"/>
    <s v="Egilsstaðir"/>
    <n v="700"/>
    <x v="29"/>
    <s v="Austurland"/>
    <x v="10"/>
    <x v="3"/>
    <s v="Sala utan svæðis - flj."/>
    <n v="21110"/>
    <n v="18.260150000000003"/>
    <x v="6"/>
    <x v="2"/>
    <s v="Innanlands"/>
    <m/>
  </r>
  <r>
    <s v="Reykjavík"/>
    <s v="Egilsstaðir"/>
    <n v="700"/>
    <x v="29"/>
    <s v="Austurland"/>
    <x v="7"/>
    <x v="3"/>
    <s v="Sala innan svæðis - flj."/>
    <n v="145023"/>
    <n v="125.444895"/>
    <x v="6"/>
    <x v="0"/>
    <s v="Innanlands"/>
    <m/>
  </r>
  <r>
    <s v="Reykjavík"/>
    <s v="Egilsstaðir"/>
    <n v="700"/>
    <x v="29"/>
    <s v="Austurland"/>
    <x v="7"/>
    <x v="3"/>
    <s v="Sala utan svæðis - flj."/>
    <n v="76357"/>
    <n v="66.048804999999987"/>
    <x v="6"/>
    <x v="0"/>
    <s v="Innanlands"/>
    <m/>
  </r>
  <r>
    <s v="Reykjavík"/>
    <s v="Egilsstaðir"/>
    <n v="700"/>
    <x v="29"/>
    <s v="Austurland"/>
    <x v="10"/>
    <x v="3"/>
    <s v="Sala utan svæðis - flj."/>
    <n v="98983"/>
    <n v="85.620294999999999"/>
    <x v="6"/>
    <x v="2"/>
    <s v="Innanlands"/>
    <m/>
  </r>
  <r>
    <s v="Söludælur"/>
    <s v="Egilsstaðir"/>
    <n v="700"/>
    <x v="29"/>
    <s v="Austurland"/>
    <x v="6"/>
    <x v="3"/>
    <s v="Sala innan svæðis - flj."/>
    <n v="231185"/>
    <n v="199.97502499999999"/>
    <x v="7"/>
    <x v="3"/>
    <s v="Innanlands"/>
    <m/>
  </r>
  <r>
    <s v="Söludælur"/>
    <s v="Egilsstaðir"/>
    <n v="700"/>
    <x v="29"/>
    <s v="Austurland"/>
    <x v="6"/>
    <x v="3"/>
    <s v="Sala innan svæðis - flj."/>
    <n v="1782"/>
    <n v="1.5414300000000001"/>
    <x v="7"/>
    <x v="3"/>
    <s v="Innanlands"/>
    <m/>
  </r>
  <r>
    <s v="Söludælur"/>
    <s v="Egilsstaðaflugvöllur"/>
    <n v="700"/>
    <x v="29"/>
    <s v="Austurland"/>
    <x v="3"/>
    <x v="1"/>
    <s v="Sala innan svæðis - flj."/>
    <n v="13691"/>
    <n v="9.9807389999999998"/>
    <x v="6"/>
    <x v="1"/>
    <s v="Innanlands"/>
    <m/>
  </r>
  <r>
    <s v="Söludælur"/>
    <s v="Egilsstaðaflugvöllur"/>
    <n v="700"/>
    <x v="29"/>
    <s v="Austurland"/>
    <x v="4"/>
    <x v="2"/>
    <s v="Sala ekki flutningsjöfnuð"/>
    <n v="122749"/>
    <n v="99.426690000000008"/>
    <x v="6"/>
    <x v="1"/>
    <s v="Millilanda"/>
    <m/>
  </r>
  <r>
    <s v="Söludælur"/>
    <s v="Egilsstaðaflugvöllur"/>
    <n v="700"/>
    <x v="29"/>
    <s v="Austurland"/>
    <x v="4"/>
    <x v="2"/>
    <s v="Sala innan svæðis - flj."/>
    <n v="47062"/>
    <n v="38.120220000000003"/>
    <x v="6"/>
    <x v="1"/>
    <s v="Innanlands"/>
    <m/>
  </r>
  <r>
    <s v="Söludælur"/>
    <s v="Egilsstaðir"/>
    <n v="700"/>
    <x v="29"/>
    <s v="Austurland"/>
    <x v="1"/>
    <x v="0"/>
    <s v="Sala innan svæðis - flj."/>
    <n v="1396830"/>
    <n v="1047.6224999999999"/>
    <x v="6"/>
    <x v="0"/>
    <s v="Innanlands"/>
    <m/>
  </r>
  <r>
    <s v="Söludælur"/>
    <s v="Egilsstaðir"/>
    <n v="700"/>
    <x v="29"/>
    <s v="Austurland"/>
    <x v="2"/>
    <x v="0"/>
    <s v="Sala innan svæðis - flj."/>
    <n v="44"/>
    <n v="3.3000000000000002E-2"/>
    <x v="6"/>
    <x v="0"/>
    <s v="Innanlands"/>
    <m/>
  </r>
  <r>
    <s v="Söludælur"/>
    <s v="Egilsstaðir"/>
    <n v="700"/>
    <x v="29"/>
    <s v="Austurland"/>
    <x v="7"/>
    <x v="3"/>
    <s v="Sala innan svæðis - flj."/>
    <n v="2050792"/>
    <n v="1773.93508"/>
    <x v="6"/>
    <x v="0"/>
    <s v="Innanlands"/>
    <m/>
  </r>
  <r>
    <s v="Söludælur"/>
    <s v="Egilsstaðir"/>
    <n v="700"/>
    <x v="29"/>
    <s v="Austurland"/>
    <x v="1"/>
    <x v="0"/>
    <s v="Sala innan svæðis - flj."/>
    <n v="591419"/>
    <n v="443.56425000000002"/>
    <x v="6"/>
    <x v="0"/>
    <s v="Innanlands"/>
    <m/>
  </r>
  <r>
    <s v="Söludælur"/>
    <s v="Egilsstaðir"/>
    <n v="700"/>
    <x v="29"/>
    <s v="Austurland"/>
    <x v="7"/>
    <x v="3"/>
    <s v="Sala innan svæðis - flj."/>
    <n v="429652"/>
    <n v="371.64897999999999"/>
    <x v="6"/>
    <x v="0"/>
    <s v="Innanlands"/>
    <m/>
  </r>
  <r>
    <s v="Eskifjörður"/>
    <s v="Egilsstaðir"/>
    <n v="700"/>
    <x v="29"/>
    <s v="Austurland"/>
    <x v="6"/>
    <x v="3"/>
    <s v="Sala utan svæðis - flj."/>
    <n v="64205"/>
    <n v="55.537324999999996"/>
    <x v="5"/>
    <x v="3"/>
    <s v="Innanlands"/>
    <m/>
  </r>
  <r>
    <s v="Reyðarfjörður"/>
    <s v="Egilsstaðir"/>
    <n v="700"/>
    <x v="29"/>
    <s v="Austurland"/>
    <x v="6"/>
    <x v="3"/>
    <s v="Sala utan svæðis - flj."/>
    <n v="21199"/>
    <n v="18.337135"/>
    <x v="5"/>
    <x v="3"/>
    <s v="Innanlands"/>
    <m/>
  </r>
  <r>
    <s v="Reykjavík"/>
    <s v="Egilsstaðir"/>
    <n v="700"/>
    <x v="29"/>
    <s v="Austurland"/>
    <x v="6"/>
    <x v="3"/>
    <s v="Sala utan svæðis - flj."/>
    <n v="640590"/>
    <n v="554.11034999999993"/>
    <x v="5"/>
    <x v="3"/>
    <s v="Innanlands"/>
    <m/>
  </r>
  <r>
    <s v="Eskifjörður"/>
    <s v="Egilsstaðir"/>
    <n v="700"/>
    <x v="29"/>
    <s v="Austurland"/>
    <x v="7"/>
    <x v="3"/>
    <s v="Sala utan svæðis - flj."/>
    <n v="6808"/>
    <n v="5.8889199999999997"/>
    <x v="4"/>
    <x v="0"/>
    <s v="Innanlands"/>
    <m/>
  </r>
  <r>
    <s v="Reyðarfjörður"/>
    <s v="Egilsstaðir"/>
    <n v="700"/>
    <x v="29"/>
    <s v="Austurland"/>
    <x v="7"/>
    <x v="3"/>
    <s v="Sala utan svæðis - flj."/>
    <n v="3989"/>
    <n v="3.450485"/>
    <x v="4"/>
    <x v="0"/>
    <s v="Innanlands"/>
    <m/>
  </r>
  <r>
    <s v="Reyðarfjörður"/>
    <s v="Egilsstaðir"/>
    <n v="700"/>
    <x v="29"/>
    <s v="Austurland"/>
    <x v="10"/>
    <x v="3"/>
    <s v="Sala utan svæðis - flj."/>
    <n v="21961"/>
    <n v="18.996265000000001"/>
    <x v="4"/>
    <x v="2"/>
    <s v="Innanlands"/>
    <m/>
  </r>
  <r>
    <s v="Reykjavík"/>
    <s v="Egilsstaðir"/>
    <n v="700"/>
    <x v="29"/>
    <s v="Austurland"/>
    <x v="1"/>
    <x v="0"/>
    <s v="Sala utan svæðis - flj."/>
    <n v="1043"/>
    <n v="0.78225"/>
    <x v="4"/>
    <x v="0"/>
    <s v="Innanlands"/>
    <m/>
  </r>
  <r>
    <s v="Reykjavík"/>
    <s v="Egilsstaðir"/>
    <n v="700"/>
    <x v="29"/>
    <s v="Austurland"/>
    <x v="7"/>
    <x v="3"/>
    <s v="Sala utan svæðis - flj."/>
    <n v="65456"/>
    <n v="56.619440000000004"/>
    <x v="4"/>
    <x v="0"/>
    <s v="Innanlands"/>
    <m/>
  </r>
  <r>
    <s v="Reykjavík"/>
    <s v="Egilsstaðir"/>
    <n v="700"/>
    <x v="29"/>
    <s v="Austurland"/>
    <x v="10"/>
    <x v="3"/>
    <s v="Sala utan svæðis - flj."/>
    <n v="78130"/>
    <n v="67.582449999999994"/>
    <x v="4"/>
    <x v="2"/>
    <s v="Innanlands"/>
    <m/>
  </r>
  <r>
    <s v="Söludælur"/>
    <s v="Egilsstaðir"/>
    <n v="700"/>
    <x v="29"/>
    <s v="Austurland"/>
    <x v="6"/>
    <x v="3"/>
    <s v="Sala innan svæðis - flj."/>
    <n v="295158"/>
    <n v="255.31166999999999"/>
    <x v="5"/>
    <x v="3"/>
    <s v="Innanlands"/>
    <m/>
  </r>
  <r>
    <s v="Söludælur"/>
    <s v="Egilsstaðaflugvöllur"/>
    <n v="700"/>
    <x v="29"/>
    <s v="Austurland"/>
    <x v="3"/>
    <x v="1"/>
    <s v="Sala ekki flutningsjöfnuð"/>
    <n v="18874"/>
    <n v="13.759145999999999"/>
    <x v="4"/>
    <x v="1"/>
    <s v="Millilanda"/>
    <m/>
  </r>
  <r>
    <s v="Söludælur"/>
    <s v="Egilsstaðaflugvöllur"/>
    <n v="700"/>
    <x v="29"/>
    <s v="Austurland"/>
    <x v="3"/>
    <x v="1"/>
    <s v="Sala innan svæðis - flj."/>
    <n v="8601"/>
    <n v="6.2701289999999998"/>
    <x v="4"/>
    <x v="1"/>
    <s v="Innanlands"/>
    <m/>
  </r>
  <r>
    <s v="Söludælur"/>
    <s v="Egilsstaðaflugvöllur"/>
    <n v="700"/>
    <x v="29"/>
    <s v="Austurland"/>
    <x v="4"/>
    <x v="2"/>
    <s v="Sala ekki flutningsjöfnuð"/>
    <n v="82917"/>
    <n v="67.162770000000009"/>
    <x v="4"/>
    <x v="1"/>
    <s v="Millilanda"/>
    <m/>
  </r>
  <r>
    <s v="Söludælur"/>
    <s v="Egilsstaðaflugvöllur"/>
    <n v="700"/>
    <x v="29"/>
    <s v="Austurland"/>
    <x v="4"/>
    <x v="2"/>
    <s v="Sala innan svæðis - flj."/>
    <n v="50350"/>
    <n v="40.783499999999997"/>
    <x v="4"/>
    <x v="1"/>
    <s v="Innanlands"/>
    <m/>
  </r>
  <r>
    <s v="Söludælur"/>
    <s v="Egilsstaðir"/>
    <n v="700"/>
    <x v="29"/>
    <s v="Austurland"/>
    <x v="1"/>
    <x v="0"/>
    <s v="Sala innan svæðis - flj."/>
    <n v="1326129"/>
    <n v="994.59675000000004"/>
    <x v="4"/>
    <x v="0"/>
    <s v="Innanlands"/>
    <m/>
  </r>
  <r>
    <s v="Söludælur"/>
    <s v="Egilsstaðir"/>
    <n v="700"/>
    <x v="29"/>
    <s v="Austurland"/>
    <x v="7"/>
    <x v="3"/>
    <s v="Sala innan svæðis - flj."/>
    <n v="1981095"/>
    <n v="1713.6471750000001"/>
    <x v="4"/>
    <x v="0"/>
    <s v="Innanlands"/>
    <m/>
  </r>
  <r>
    <s v="Söludælur"/>
    <s v="Egilsstaðir"/>
    <n v="700"/>
    <x v="29"/>
    <s v="Austurland"/>
    <x v="1"/>
    <x v="0"/>
    <s v="Sala innan svæðis - flj."/>
    <n v="612432"/>
    <n v="459.32400000000001"/>
    <x v="4"/>
    <x v="0"/>
    <s v="Innanlands"/>
    <m/>
  </r>
  <r>
    <s v="Söludælur"/>
    <s v="Egilsstaðir"/>
    <n v="700"/>
    <x v="29"/>
    <s v="Austurland"/>
    <x v="7"/>
    <x v="3"/>
    <s v="Sala innan svæðis - flj."/>
    <n v="376484"/>
    <n v="325.65866"/>
    <x v="4"/>
    <x v="0"/>
    <s v="Innanlands"/>
    <m/>
  </r>
  <r>
    <s v="Eskifjörður"/>
    <s v="Egilsstaðir"/>
    <n v="700"/>
    <x v="29"/>
    <s v="Austurland"/>
    <x v="6"/>
    <x v="3"/>
    <s v="Sala utan svæðis - flj."/>
    <n v="197946"/>
    <n v="171.22329000000002"/>
    <x v="3"/>
    <x v="3"/>
    <s v="Innanlands"/>
    <m/>
  </r>
  <r>
    <s v="Reyðarfjörður"/>
    <s v="Egilsstaðir"/>
    <n v="700"/>
    <x v="29"/>
    <s v="Austurland"/>
    <x v="6"/>
    <x v="3"/>
    <s v="Sala utan svæðis - flj."/>
    <n v="26939"/>
    <n v="23.302235"/>
    <x v="3"/>
    <x v="3"/>
    <s v="Innanlands"/>
    <m/>
  </r>
  <r>
    <s v="Reykjavík"/>
    <s v="Egilsstaðir"/>
    <n v="700"/>
    <x v="29"/>
    <s v="Austurland"/>
    <x v="6"/>
    <x v="3"/>
    <s v="Sala utan svæðis - flj."/>
    <n v="432105"/>
    <n v="373.770825"/>
    <x v="3"/>
    <x v="3"/>
    <s v="Innanlands"/>
    <m/>
  </r>
  <r>
    <s v="Eskifjörður"/>
    <s v="Egilsstaðir"/>
    <n v="700"/>
    <x v="29"/>
    <s v="Austurland"/>
    <x v="7"/>
    <x v="3"/>
    <s v="Sala utan svæðis - flj."/>
    <n v="35580"/>
    <n v="30.776700000000002"/>
    <x v="2"/>
    <x v="0"/>
    <s v="Innanlands"/>
    <m/>
  </r>
  <r>
    <s v="Eskifjörður"/>
    <s v="Egilsstaðir"/>
    <n v="700"/>
    <x v="29"/>
    <s v="Austurland"/>
    <x v="9"/>
    <x v="3"/>
    <s v="Sala utan svæðis - flj."/>
    <n v="44522"/>
    <n v="38.51153"/>
    <x v="2"/>
    <x v="2"/>
    <s v="Innanlands"/>
    <m/>
  </r>
  <r>
    <s v="Reyðarfjörður"/>
    <s v="Egilsstaðir"/>
    <n v="700"/>
    <x v="29"/>
    <s v="Austurland"/>
    <x v="7"/>
    <x v="3"/>
    <s v="Sala utan svæðis - flj."/>
    <n v="24844"/>
    <n v="21.49006"/>
    <x v="2"/>
    <x v="0"/>
    <s v="Innanlands"/>
    <m/>
  </r>
  <r>
    <s v="Reyðarfjörður"/>
    <s v="Egilsstaðir"/>
    <n v="700"/>
    <x v="29"/>
    <s v="Austurland"/>
    <x v="10"/>
    <x v="3"/>
    <s v="Sala utan svæðis - flj."/>
    <n v="11410"/>
    <n v="9.86965"/>
    <x v="2"/>
    <x v="2"/>
    <s v="Innanlands"/>
    <m/>
  </r>
  <r>
    <s v="Reykjavík"/>
    <s v="Egilsstaðir"/>
    <n v="700"/>
    <x v="29"/>
    <s v="Austurland"/>
    <x v="1"/>
    <x v="0"/>
    <s v="Sala utan svæðis - flj."/>
    <n v="854"/>
    <n v="0.64049999999999996"/>
    <x v="2"/>
    <x v="0"/>
    <s v="Innanlands"/>
    <m/>
  </r>
  <r>
    <s v="Reykjavík"/>
    <s v="Egilsstaðir"/>
    <n v="700"/>
    <x v="29"/>
    <s v="Austurland"/>
    <x v="7"/>
    <x v="3"/>
    <s v="Sala innan svæðis - flj."/>
    <n v="0"/>
    <n v="0"/>
    <x v="2"/>
    <x v="0"/>
    <s v="Innanlands"/>
    <m/>
  </r>
  <r>
    <s v="Reykjavík"/>
    <s v="Egilsstaðir"/>
    <n v="700"/>
    <x v="29"/>
    <s v="Austurland"/>
    <x v="7"/>
    <x v="3"/>
    <s v="Sala utan svæðis - flj."/>
    <n v="75374"/>
    <n v="65.198509999999999"/>
    <x v="2"/>
    <x v="0"/>
    <s v="Innanlands"/>
    <m/>
  </r>
  <r>
    <s v="Reykjavík"/>
    <s v="Egilsstaðir"/>
    <n v="700"/>
    <x v="29"/>
    <s v="Austurland"/>
    <x v="9"/>
    <x v="3"/>
    <s v="Sala utan svæðis - flj."/>
    <n v="684"/>
    <n v="0.59165999999999996"/>
    <x v="2"/>
    <x v="2"/>
    <s v="Innanlands"/>
    <m/>
  </r>
  <r>
    <s v="Reykjavík"/>
    <s v="Egilsstaðir"/>
    <n v="700"/>
    <x v="29"/>
    <s v="Austurland"/>
    <x v="10"/>
    <x v="3"/>
    <s v="Sala utan svæðis - flj."/>
    <n v="96816"/>
    <n v="83.745840000000001"/>
    <x v="2"/>
    <x v="2"/>
    <s v="Innanlands"/>
    <m/>
  </r>
  <r>
    <s v="Söludælur"/>
    <s v="Egilsstaðir"/>
    <n v="700"/>
    <x v="29"/>
    <s v="Austurland"/>
    <x v="6"/>
    <x v="3"/>
    <s v="Sala innan svæðis - flj."/>
    <n v="374458"/>
    <n v="323.90616999999997"/>
    <x v="3"/>
    <x v="3"/>
    <s v="Innanlands"/>
    <m/>
  </r>
  <r>
    <s v="Söludælur"/>
    <s v="Egilsstaðaflugvöllur"/>
    <n v="700"/>
    <x v="29"/>
    <s v="Austurland"/>
    <x v="3"/>
    <x v="1"/>
    <s v="Sala ekki flutningsjöfnuð"/>
    <n v="9124"/>
    <n v="6.6513960000000001"/>
    <x v="2"/>
    <x v="1"/>
    <s v="Millilanda"/>
    <m/>
  </r>
  <r>
    <s v="Söludælur"/>
    <s v="Egilsstaðaflugvöllur"/>
    <n v="700"/>
    <x v="29"/>
    <s v="Austurland"/>
    <x v="3"/>
    <x v="1"/>
    <s v="Sala innan svæðis - flj."/>
    <n v="7360"/>
    <n v="5.3654399999999995"/>
    <x v="2"/>
    <x v="1"/>
    <s v="Innanlands"/>
    <m/>
  </r>
  <r>
    <s v="Söludælur"/>
    <s v="Egilsstaðaflugvöllur"/>
    <n v="700"/>
    <x v="29"/>
    <s v="Austurland"/>
    <x v="4"/>
    <x v="2"/>
    <s v="Sala ekki flutningsjöfnuð"/>
    <n v="128505"/>
    <n v="104.08905"/>
    <x v="2"/>
    <x v="1"/>
    <s v="Millilanda"/>
    <m/>
  </r>
  <r>
    <s v="Söludælur"/>
    <s v="Egilsstaðaflugvöllur"/>
    <n v="700"/>
    <x v="29"/>
    <s v="Austurland"/>
    <x v="4"/>
    <x v="2"/>
    <s v="Sala innan svæðis - flj."/>
    <n v="50973"/>
    <n v="41.288130000000002"/>
    <x v="2"/>
    <x v="1"/>
    <s v="Innanlands"/>
    <m/>
  </r>
  <r>
    <s v="Söludælur"/>
    <s v="Egilsstaðir"/>
    <n v="700"/>
    <x v="29"/>
    <s v="Austurland"/>
    <x v="1"/>
    <x v="0"/>
    <s v="Sala innan svæðis - flj."/>
    <n v="1441502"/>
    <n v="1081.1265000000001"/>
    <x v="2"/>
    <x v="0"/>
    <s v="Innanlands"/>
    <m/>
  </r>
  <r>
    <s v="Söludælur"/>
    <s v="Egilsstaðir"/>
    <n v="700"/>
    <x v="29"/>
    <s v="Austurland"/>
    <x v="7"/>
    <x v="3"/>
    <s v="Sala innan svæðis - flj."/>
    <n v="1932069"/>
    <n v="1671.239685"/>
    <x v="2"/>
    <x v="0"/>
    <s v="Innanlands"/>
    <m/>
  </r>
  <r>
    <s v="Söludælur"/>
    <s v="Egilsstaðir"/>
    <n v="700"/>
    <x v="29"/>
    <s v="Austurland"/>
    <x v="1"/>
    <x v="0"/>
    <s v="Sala innan svæðis - flj."/>
    <n v="659623"/>
    <n v="494.71724999999998"/>
    <x v="2"/>
    <x v="0"/>
    <s v="Innanlands"/>
    <m/>
  </r>
  <r>
    <s v="Söludælur"/>
    <s v="Egilsstaðir"/>
    <n v="700"/>
    <x v="29"/>
    <s v="Austurland"/>
    <x v="7"/>
    <x v="3"/>
    <s v="Sala innan svæðis - flj."/>
    <n v="365191"/>
    <n v="315.89021500000001"/>
    <x v="2"/>
    <x v="0"/>
    <s v="Innanlands"/>
    <m/>
  </r>
  <r>
    <s v="Eskifjörður"/>
    <s v="Egilsstaðir"/>
    <n v="700"/>
    <x v="29"/>
    <s v="Austurland"/>
    <x v="6"/>
    <x v="3"/>
    <s v="Sala utan svæðis - flj."/>
    <n v="221684"/>
    <n v="191.75666000000001"/>
    <x v="0"/>
    <x v="3"/>
    <s v="Innanlands"/>
    <m/>
  </r>
  <r>
    <s v="Reyðarfjörður"/>
    <s v="Egilsstaðir"/>
    <n v="700"/>
    <x v="29"/>
    <s v="Austurland"/>
    <x v="6"/>
    <x v="3"/>
    <s v="Sala utan svæðis - flj."/>
    <n v="32663"/>
    <n v="28.253494999999997"/>
    <x v="0"/>
    <x v="3"/>
    <s v="Innanlands"/>
    <m/>
  </r>
  <r>
    <s v="Eskifjörður"/>
    <s v="Egilsstaðir"/>
    <n v="700"/>
    <x v="29"/>
    <s v="Austurland"/>
    <x v="7"/>
    <x v="3"/>
    <s v="Sala utan svæðis - flj."/>
    <n v="38603"/>
    <n v="33.391595000000002"/>
    <x v="1"/>
    <x v="0"/>
    <s v="Innanlands"/>
    <m/>
  </r>
  <r>
    <s v="Reykjavík"/>
    <s v="Egilsstaðir"/>
    <n v="700"/>
    <x v="29"/>
    <s v="Austurland"/>
    <x v="6"/>
    <x v="3"/>
    <s v="Sala utan svæðis - flj."/>
    <n v="434202"/>
    <n v="375.58472999999998"/>
    <x v="0"/>
    <x v="3"/>
    <s v="Innanlands"/>
    <m/>
  </r>
  <r>
    <s v="Reyðarfjörður"/>
    <s v="Egilsstaðir"/>
    <n v="700"/>
    <x v="29"/>
    <s v="Austurland"/>
    <x v="7"/>
    <x v="3"/>
    <s v="Sala utan svæðis - flj."/>
    <n v="100074"/>
    <n v="86.564009999999996"/>
    <x v="1"/>
    <x v="0"/>
    <s v="Innanlands"/>
    <m/>
  </r>
  <r>
    <s v="Reyðarfjörður"/>
    <s v="Egilsstaðir"/>
    <n v="700"/>
    <x v="29"/>
    <s v="Austurland"/>
    <x v="9"/>
    <x v="3"/>
    <s v="Sala utan svæðis - flj."/>
    <n v="17183"/>
    <n v="14.863295000000001"/>
    <x v="1"/>
    <x v="2"/>
    <s v="Innanlands"/>
    <m/>
  </r>
  <r>
    <s v="Reykjavík"/>
    <s v="Egilsstaðir"/>
    <n v="700"/>
    <x v="29"/>
    <s v="Austurland"/>
    <x v="1"/>
    <x v="0"/>
    <s v="Sala innan svæðis - flj."/>
    <n v="0"/>
    <n v="0"/>
    <x v="1"/>
    <x v="0"/>
    <s v="Innanlands"/>
    <m/>
  </r>
  <r>
    <s v="Reykjavík"/>
    <s v="Egilsstaðir"/>
    <n v="700"/>
    <x v="29"/>
    <s v="Austurland"/>
    <x v="1"/>
    <x v="0"/>
    <s v="Sala utan svæðis - flj."/>
    <n v="87678"/>
    <n v="65.758499999999998"/>
    <x v="1"/>
    <x v="0"/>
    <s v="Innanlands"/>
    <m/>
  </r>
  <r>
    <s v="Reykjavík"/>
    <s v="Egilsstaðir"/>
    <n v="700"/>
    <x v="29"/>
    <s v="Austurland"/>
    <x v="7"/>
    <x v="3"/>
    <s v="Sala utan svæðis - flj."/>
    <n v="1043198"/>
    <n v="902.36626999999999"/>
    <x v="1"/>
    <x v="0"/>
    <s v="Innanlands"/>
    <m/>
  </r>
  <r>
    <s v="Reykjavík"/>
    <s v="Egilsstaðir"/>
    <n v="700"/>
    <x v="29"/>
    <s v="Austurland"/>
    <x v="10"/>
    <x v="3"/>
    <s v="Sala utan svæðis - flj."/>
    <n v="136046"/>
    <n v="117.67979"/>
    <x v="1"/>
    <x v="2"/>
    <s v="Innanlands"/>
    <m/>
  </r>
  <r>
    <s v="Söludælur"/>
    <s v="Egilsstaðir"/>
    <n v="700"/>
    <x v="29"/>
    <s v="Austurland"/>
    <x v="6"/>
    <x v="3"/>
    <s v="Sala innan svæðis - flj."/>
    <n v="358289"/>
    <n v="309.919985"/>
    <x v="0"/>
    <x v="3"/>
    <s v="Innanlands"/>
    <m/>
  </r>
  <r>
    <s v="Söludælur"/>
    <s v="Egilsstaðaflugvöllur"/>
    <n v="700"/>
    <x v="29"/>
    <s v="Austurland"/>
    <x v="3"/>
    <x v="1"/>
    <s v="Sala ekki flutningsjöfnuð"/>
    <n v="9057"/>
    <n v="6.6025529999999995"/>
    <x v="1"/>
    <x v="1"/>
    <s v="Millilanda"/>
    <m/>
  </r>
  <r>
    <s v="Söludælur"/>
    <s v="Egilsstaðaflugvöllur"/>
    <n v="700"/>
    <x v="29"/>
    <s v="Austurland"/>
    <x v="3"/>
    <x v="1"/>
    <s v="Sala innan svæðis - flj."/>
    <n v="9427"/>
    <n v="6.8722829999999995"/>
    <x v="1"/>
    <x v="1"/>
    <s v="Innanlands"/>
    <m/>
  </r>
  <r>
    <s v="Söludælur"/>
    <s v="Egilsstaðaflugvöllur"/>
    <n v="700"/>
    <x v="29"/>
    <s v="Austurland"/>
    <x v="4"/>
    <x v="2"/>
    <s v="Sala ekki flutningsjöfnuð"/>
    <n v="148204"/>
    <n v="120.04524000000001"/>
    <x v="1"/>
    <x v="1"/>
    <s v="Millilanda"/>
    <m/>
  </r>
  <r>
    <s v="Söludælur"/>
    <s v="Egilsstaðaflugvöllur"/>
    <n v="700"/>
    <x v="29"/>
    <s v="Austurland"/>
    <x v="4"/>
    <x v="2"/>
    <s v="Sala innan svæðis - flj."/>
    <n v="24725"/>
    <n v="20.027249999999999"/>
    <x v="1"/>
    <x v="1"/>
    <s v="Innanlands"/>
    <m/>
  </r>
  <r>
    <s v="Söludælur"/>
    <s v="Egilsstaðir"/>
    <n v="700"/>
    <x v="29"/>
    <s v="Austurland"/>
    <x v="1"/>
    <x v="0"/>
    <s v="Sala innan svæðis - flj."/>
    <n v="1382671"/>
    <n v="1037.00325"/>
    <x v="1"/>
    <x v="0"/>
    <s v="Innanlands"/>
    <m/>
  </r>
  <r>
    <s v="Söludælur"/>
    <s v="Egilsstaðir"/>
    <n v="700"/>
    <x v="29"/>
    <s v="Austurland"/>
    <x v="7"/>
    <x v="3"/>
    <s v="Sala innan svæðis - flj."/>
    <n v="1073005"/>
    <n v="928.14932499999998"/>
    <x v="1"/>
    <x v="0"/>
    <s v="Innanlands"/>
    <m/>
  </r>
  <r>
    <s v="Söludælur"/>
    <s v="Egilsstaðir"/>
    <n v="700"/>
    <x v="29"/>
    <s v="Austurland"/>
    <x v="5"/>
    <x v="2"/>
    <s v="Sala innan svæðis - flj."/>
    <n v="1"/>
    <n v="8.1000000000000006E-4"/>
    <x v="1"/>
    <x v="1"/>
    <s v="Innanlands"/>
    <m/>
  </r>
  <r>
    <s v="Söludælur"/>
    <s v="Egilsstaðir"/>
    <n v="700"/>
    <x v="29"/>
    <s v="Austurland"/>
    <x v="1"/>
    <x v="0"/>
    <s v="Sala innan svæðis - flj."/>
    <n v="762023"/>
    <n v="571.51724999999999"/>
    <x v="1"/>
    <x v="0"/>
    <s v="Innanlands"/>
    <m/>
  </r>
  <r>
    <s v="Söludælur"/>
    <s v="Egilsstaðir"/>
    <n v="700"/>
    <x v="29"/>
    <s v="Austurland"/>
    <x v="7"/>
    <x v="3"/>
    <s v="Sala innan svæðis - flj."/>
    <n v="426528"/>
    <n v="368.94671999999997"/>
    <x v="1"/>
    <x v="0"/>
    <s v="Innanlands"/>
    <m/>
  </r>
  <r>
    <s v="Söludælur"/>
    <s v="Fellabær"/>
    <n v="701"/>
    <x v="29"/>
    <s v="Austurland"/>
    <x v="1"/>
    <x v="0"/>
    <s v="Sala innan svæðis - flj."/>
    <n v="274626"/>
    <n v="205.96950000000001"/>
    <x v="0"/>
    <x v="0"/>
    <s v="Innanlands"/>
    <m/>
  </r>
  <r>
    <s v="Söludælur"/>
    <s v="Skjöldólfsst.í Jökuld."/>
    <n v="701"/>
    <x v="29"/>
    <s v="Austurland"/>
    <x v="1"/>
    <x v="0"/>
    <s v="Sala innan svæðis - flj."/>
    <n v="75270"/>
    <n v="56.452500000000001"/>
    <x v="0"/>
    <x v="0"/>
    <s v="Innanlands"/>
    <m/>
  </r>
  <r>
    <s v="Eskifjörður"/>
    <s v="Skjöldólfsst.í Jökuld."/>
    <n v="701"/>
    <x v="29"/>
    <s v="Austurland"/>
    <x v="7"/>
    <x v="3"/>
    <s v="Sala utan svæðis - flj."/>
    <n v="3791"/>
    <n v="3.2792150000000002"/>
    <x v="0"/>
    <x v="0"/>
    <s v="Innanlands"/>
    <m/>
  </r>
  <r>
    <s v="Eskifjörður"/>
    <s v="Fellabær"/>
    <n v="701"/>
    <x v="29"/>
    <s v="Austurland"/>
    <x v="6"/>
    <x v="3"/>
    <s v="Sala utan svæðis - flj."/>
    <n v="1483"/>
    <n v="1.2827950000000001"/>
    <x v="1"/>
    <x v="3"/>
    <s v="Innanlands"/>
    <m/>
  </r>
  <r>
    <s v="Eskifjörður"/>
    <s v="Hlégarður í Hjaltastþ.há"/>
    <n v="701"/>
    <x v="29"/>
    <s v="Austurland"/>
    <x v="6"/>
    <x v="3"/>
    <s v="Sala utan svæðis - flj."/>
    <n v="4289"/>
    <n v="3.7099850000000001"/>
    <x v="1"/>
    <x v="3"/>
    <s v="Innanlands"/>
    <m/>
  </r>
  <r>
    <s v="Eskifjörður"/>
    <s v="Skjöldólfsst.í Jökuld."/>
    <n v="701"/>
    <x v="29"/>
    <s v="Austurland"/>
    <x v="6"/>
    <x v="3"/>
    <s v="Sala utan svæðis - flj."/>
    <n v="10203"/>
    <n v="8.8255949999999999"/>
    <x v="1"/>
    <x v="3"/>
    <s v="Innanlands"/>
    <m/>
  </r>
  <r>
    <s v="Reykjavík"/>
    <s v="Aðalból í Jökuldal"/>
    <n v="701"/>
    <x v="29"/>
    <s v="Austurland"/>
    <x v="6"/>
    <x v="3"/>
    <s v="Sala utan svæðis - flj."/>
    <n v="68469"/>
    <n v="59.225684999999999"/>
    <x v="1"/>
    <x v="3"/>
    <s v="Innanlands"/>
    <m/>
  </r>
  <r>
    <s v="Reykjavík"/>
    <s v="Hlégarður í Hjaltastþ.há"/>
    <n v="701"/>
    <x v="29"/>
    <s v="Austurland"/>
    <x v="7"/>
    <x v="3"/>
    <s v="Sala utan svæðis - flj."/>
    <n v="1517"/>
    <n v="1.3122049999999998"/>
    <x v="0"/>
    <x v="0"/>
    <s v="Innanlands"/>
    <m/>
  </r>
  <r>
    <s v="Reykjavík"/>
    <s v="Hlégarður í Hjaltastþ.há"/>
    <n v="701"/>
    <x v="29"/>
    <s v="Austurland"/>
    <x v="6"/>
    <x v="3"/>
    <s v="Sala utan svæðis - flj."/>
    <n v="98469"/>
    <n v="85.175685000000001"/>
    <x v="1"/>
    <x v="3"/>
    <s v="Innanlands"/>
    <m/>
  </r>
  <r>
    <s v="Reykjavík"/>
    <s v="Skjöldólfsst.í Jökuld."/>
    <n v="701"/>
    <x v="29"/>
    <s v="Austurland"/>
    <x v="7"/>
    <x v="3"/>
    <s v="Sala utan svæðis - flj."/>
    <n v="5218"/>
    <n v="4.5135699999999996"/>
    <x v="0"/>
    <x v="0"/>
    <s v="Innanlands"/>
    <m/>
  </r>
  <r>
    <s v="Reykjavík"/>
    <s v="Skjöldólfsst.í Jökuld."/>
    <n v="701"/>
    <x v="29"/>
    <s v="Austurland"/>
    <x v="6"/>
    <x v="3"/>
    <s v="Sala utan svæðis - flj."/>
    <n v="18807"/>
    <n v="16.268055"/>
    <x v="1"/>
    <x v="3"/>
    <s v="Innanlands"/>
    <m/>
  </r>
  <r>
    <s v="Söludælur"/>
    <s v="Fellabær"/>
    <n v="701"/>
    <x v="29"/>
    <s v="Austurland"/>
    <x v="6"/>
    <x v="3"/>
    <s v="Sala innan svæðis - flj."/>
    <n v="42544"/>
    <n v="36.800559999999997"/>
    <x v="2"/>
    <x v="3"/>
    <s v="Innanlands"/>
    <m/>
  </r>
  <r>
    <s v="Söludælur"/>
    <s v="Fellabær"/>
    <n v="701"/>
    <x v="29"/>
    <s v="Austurland"/>
    <x v="7"/>
    <x v="3"/>
    <s v="Sala innan svæðis - flj."/>
    <n v="547647"/>
    <n v="473.71465499999999"/>
    <x v="0"/>
    <x v="0"/>
    <s v="Innanlands"/>
    <m/>
  </r>
  <r>
    <s v="Söludælur"/>
    <s v="Skjöldólfsst.í Jökuld."/>
    <n v="701"/>
    <x v="29"/>
    <s v="Austurland"/>
    <x v="7"/>
    <x v="3"/>
    <s v="Sala innan svæðis - flj."/>
    <n v="135313"/>
    <n v="117.045745"/>
    <x v="0"/>
    <x v="0"/>
    <s v="Innanlands"/>
    <m/>
  </r>
  <r>
    <s v="Eskifjörður"/>
    <s v="Fellabær"/>
    <n v="701"/>
    <x v="29"/>
    <s v="Austurland"/>
    <x v="6"/>
    <x v="3"/>
    <s v="Sala utan svæðis - flj."/>
    <n v="570"/>
    <n v="0.49304999999999999"/>
    <x v="2"/>
    <x v="3"/>
    <s v="Innanlands"/>
    <m/>
  </r>
  <r>
    <s v="Eskifjörður"/>
    <s v="Skjöldólfsst.í Jökuld."/>
    <n v="701"/>
    <x v="29"/>
    <s v="Austurland"/>
    <x v="6"/>
    <x v="3"/>
    <s v="Sala utan svæðis - flj."/>
    <n v="2659"/>
    <n v="2.3000349999999998"/>
    <x v="2"/>
    <x v="3"/>
    <s v="Innanlands"/>
    <m/>
  </r>
  <r>
    <s v="Eskifjörður"/>
    <s v="Skjöldólfsst.í Jökuld."/>
    <n v="701"/>
    <x v="29"/>
    <s v="Austurland"/>
    <x v="7"/>
    <x v="3"/>
    <s v="Sala utan svæðis - flj."/>
    <n v="2294"/>
    <n v="1.98431"/>
    <x v="3"/>
    <x v="0"/>
    <s v="Innanlands"/>
    <m/>
  </r>
  <r>
    <s v="Reyðarfjörður"/>
    <s v="Aðalból í Jökuldal"/>
    <n v="701"/>
    <x v="29"/>
    <s v="Austurland"/>
    <x v="6"/>
    <x v="3"/>
    <s v="Sala utan svæðis - flj."/>
    <n v="1372"/>
    <n v="1.1867799999999999"/>
    <x v="2"/>
    <x v="3"/>
    <s v="Innanlands"/>
    <m/>
  </r>
  <r>
    <s v="Reyðarfjörður"/>
    <s v="Hlégarður í Hjaltastþ.há"/>
    <n v="701"/>
    <x v="29"/>
    <s v="Austurland"/>
    <x v="6"/>
    <x v="3"/>
    <s v="Sala utan svæðis - flj."/>
    <n v="27788"/>
    <n v="24.036619999999999"/>
    <x v="2"/>
    <x v="3"/>
    <s v="Innanlands"/>
    <m/>
  </r>
  <r>
    <s v="Söludælur"/>
    <s v="Aðalból í Jökuldal"/>
    <n v="701"/>
    <x v="29"/>
    <s v="Austurland"/>
    <x v="7"/>
    <x v="3"/>
    <s v="Sala ekki flutningsjöfnuð"/>
    <n v="0"/>
    <n v="0"/>
    <x v="1"/>
    <x v="0"/>
    <s v="Millilanda"/>
    <m/>
  </r>
  <r>
    <s v="Reyðarfjörður"/>
    <s v="Skjöldólfsst.í Jökuld."/>
    <n v="701"/>
    <x v="29"/>
    <s v="Austurland"/>
    <x v="6"/>
    <x v="3"/>
    <s v="Sala utan svæðis - flj."/>
    <n v="17916"/>
    <n v="15.497339999999999"/>
    <x v="2"/>
    <x v="3"/>
    <s v="Innanlands"/>
    <m/>
  </r>
  <r>
    <s v="Reykjavík"/>
    <s v="Aðalból í Jökuldal"/>
    <n v="701"/>
    <x v="29"/>
    <s v="Austurland"/>
    <x v="6"/>
    <x v="3"/>
    <s v="Sala utan svæðis - flj."/>
    <n v="63049"/>
    <n v="54.537385"/>
    <x v="2"/>
    <x v="3"/>
    <s v="Innanlands"/>
    <m/>
  </r>
  <r>
    <s v="Reyðarfjörður"/>
    <s v="Skjöldólfsst.í Jökuld."/>
    <n v="701"/>
    <x v="29"/>
    <s v="Austurland"/>
    <x v="7"/>
    <x v="3"/>
    <s v="Sala utan svæðis - flj."/>
    <n v="1270"/>
    <n v="1.0985499999999999"/>
    <x v="3"/>
    <x v="0"/>
    <s v="Innanlands"/>
    <m/>
  </r>
  <r>
    <s v="Reykjavík"/>
    <s v="Aðalból í Jökuldal"/>
    <n v="701"/>
    <x v="29"/>
    <s v="Austurland"/>
    <x v="7"/>
    <x v="3"/>
    <s v="Sala utan svæðis - flj."/>
    <n v="1919"/>
    <n v="1.6599349999999999"/>
    <x v="3"/>
    <x v="0"/>
    <s v="Innanlands"/>
    <m/>
  </r>
  <r>
    <s v="Reykjavík"/>
    <s v="Hlégarður í Hjaltastþ.há"/>
    <n v="701"/>
    <x v="29"/>
    <s v="Austurland"/>
    <x v="6"/>
    <x v="3"/>
    <s v="Sala utan svæðis - flj."/>
    <n v="127577"/>
    <n v="110.35410499999999"/>
    <x v="2"/>
    <x v="3"/>
    <s v="Innanlands"/>
    <m/>
  </r>
  <r>
    <s v="Reykjavík"/>
    <s v="Hlégarður í Hjaltastþ.há"/>
    <n v="701"/>
    <x v="29"/>
    <s v="Austurland"/>
    <x v="7"/>
    <x v="3"/>
    <s v="Sala utan svæðis - flj."/>
    <n v="2381"/>
    <n v="2.0595650000000001"/>
    <x v="3"/>
    <x v="0"/>
    <s v="Innanlands"/>
    <m/>
  </r>
  <r>
    <s v="Reykjavík"/>
    <s v="Skjöldólfsst.í Jökuld."/>
    <n v="701"/>
    <x v="29"/>
    <s v="Austurland"/>
    <x v="6"/>
    <x v="3"/>
    <s v="Sala utan svæðis - flj."/>
    <n v="20092"/>
    <n v="17.379579999999997"/>
    <x v="2"/>
    <x v="3"/>
    <s v="Innanlands"/>
    <m/>
  </r>
  <r>
    <s v="Reykjavík"/>
    <s v="Skjöldólfsst.í Jökuld."/>
    <n v="701"/>
    <x v="29"/>
    <s v="Austurland"/>
    <x v="7"/>
    <x v="3"/>
    <s v="Sala utan svæðis - flj."/>
    <n v="8130"/>
    <n v="7.0324499999999999"/>
    <x v="3"/>
    <x v="0"/>
    <s v="Innanlands"/>
    <m/>
  </r>
  <r>
    <s v="Söludælur"/>
    <s v="Fellabær"/>
    <n v="701"/>
    <x v="29"/>
    <s v="Austurland"/>
    <x v="1"/>
    <x v="0"/>
    <s v="Sala innan svæðis - flj."/>
    <n v="378537"/>
    <n v="283.90275000000003"/>
    <x v="3"/>
    <x v="0"/>
    <s v="Innanlands"/>
    <m/>
  </r>
  <r>
    <s v="Söludælur"/>
    <s v="Fellabær"/>
    <n v="701"/>
    <x v="29"/>
    <s v="Austurland"/>
    <x v="7"/>
    <x v="3"/>
    <s v="Sala innan svæðis - flj."/>
    <n v="663438"/>
    <n v="573.87387000000001"/>
    <x v="3"/>
    <x v="0"/>
    <s v="Innanlands"/>
    <m/>
  </r>
  <r>
    <s v="Söludælur"/>
    <s v="Fellabær"/>
    <n v="701"/>
    <x v="29"/>
    <s v="Austurland"/>
    <x v="6"/>
    <x v="3"/>
    <s v="Sala innan svæðis - flj."/>
    <n v="42015"/>
    <n v="36.342974999999996"/>
    <x v="4"/>
    <x v="3"/>
    <s v="Innanlands"/>
    <m/>
  </r>
  <r>
    <s v="Söludælur"/>
    <s v="Skjöldólfsst.í Jökuld."/>
    <n v="701"/>
    <x v="29"/>
    <s v="Austurland"/>
    <x v="1"/>
    <x v="0"/>
    <s v="Sala innan svæðis - flj."/>
    <n v="122039"/>
    <n v="91.529250000000005"/>
    <x v="3"/>
    <x v="0"/>
    <s v="Innanlands"/>
    <m/>
  </r>
  <r>
    <s v="Söludælur"/>
    <s v="Skjöldólfsst.í Jökuld."/>
    <n v="701"/>
    <x v="29"/>
    <s v="Austurland"/>
    <x v="7"/>
    <x v="3"/>
    <s v="Sala innan svæðis - flj."/>
    <n v="147010"/>
    <n v="127.16364999999999"/>
    <x v="3"/>
    <x v="0"/>
    <s v="Innanlands"/>
    <m/>
  </r>
  <r>
    <s v="Eskifjörður"/>
    <s v="Fellabær"/>
    <n v="701"/>
    <x v="29"/>
    <s v="Austurland"/>
    <x v="6"/>
    <x v="3"/>
    <s v="Sala utan svæðis - flj."/>
    <n v="2070"/>
    <n v="1.7905499999999999"/>
    <x v="4"/>
    <x v="3"/>
    <s v="Innanlands"/>
    <m/>
  </r>
  <r>
    <s v="Eskifjörður"/>
    <s v="Skjöldólfsst.í Jökuld."/>
    <n v="701"/>
    <x v="29"/>
    <s v="Austurland"/>
    <x v="6"/>
    <x v="3"/>
    <s v="Sala utan svæðis - flj."/>
    <n v="30736"/>
    <n v="26.586639999999999"/>
    <x v="4"/>
    <x v="3"/>
    <s v="Innanlands"/>
    <m/>
  </r>
  <r>
    <s v="Reyðarfjörður"/>
    <s v="Aðalból í Jökuldal"/>
    <n v="701"/>
    <x v="29"/>
    <s v="Austurland"/>
    <x v="6"/>
    <x v="3"/>
    <s v="Sala utan svæðis - flj."/>
    <n v="2624"/>
    <n v="2.2697599999999998"/>
    <x v="4"/>
    <x v="3"/>
    <s v="Innanlands"/>
    <m/>
  </r>
  <r>
    <s v="Reyðarfjörður"/>
    <s v="Hlégarður í Hjaltastþ.há"/>
    <n v="701"/>
    <x v="29"/>
    <s v="Austurland"/>
    <x v="6"/>
    <x v="3"/>
    <s v="Sala utan svæðis - flj."/>
    <n v="22766"/>
    <n v="19.692589999999999"/>
    <x v="4"/>
    <x v="3"/>
    <s v="Innanlands"/>
    <m/>
  </r>
  <r>
    <s v="Reykjavík"/>
    <s v="Aðalból í Jökuldal"/>
    <n v="701"/>
    <x v="29"/>
    <s v="Austurland"/>
    <x v="7"/>
    <x v="3"/>
    <s v="Sala utan svæðis - flj."/>
    <n v="1470"/>
    <n v="1.27155"/>
    <x v="5"/>
    <x v="0"/>
    <s v="Innanlands"/>
    <m/>
  </r>
  <r>
    <s v="Reyðarfjörður"/>
    <s v="Skjöldólfsst.í Jökuld."/>
    <n v="701"/>
    <x v="29"/>
    <s v="Austurland"/>
    <x v="6"/>
    <x v="3"/>
    <s v="Sala utan svæðis - flj."/>
    <n v="20194"/>
    <n v="17.46781"/>
    <x v="4"/>
    <x v="3"/>
    <s v="Innanlands"/>
    <m/>
  </r>
  <r>
    <s v="Reykjavík"/>
    <s v="Aðalból í Jökuldal"/>
    <n v="701"/>
    <x v="29"/>
    <s v="Austurland"/>
    <x v="6"/>
    <x v="3"/>
    <s v="Sala utan svæðis - flj."/>
    <n v="86086"/>
    <n v="74.464389999999995"/>
    <x v="4"/>
    <x v="3"/>
    <s v="Innanlands"/>
    <m/>
  </r>
  <r>
    <s v="Reykjavík"/>
    <s v="Hlégarður í Hjaltastþ.há"/>
    <n v="701"/>
    <x v="29"/>
    <s v="Austurland"/>
    <x v="7"/>
    <x v="3"/>
    <s v="Sala utan svæðis - flj."/>
    <n v="2992"/>
    <n v="2.5880799999999997"/>
    <x v="5"/>
    <x v="0"/>
    <s v="Innanlands"/>
    <m/>
  </r>
  <r>
    <s v="Reykjavík"/>
    <s v="Hlégarður í Hjaltastþ.há"/>
    <n v="701"/>
    <x v="29"/>
    <s v="Austurland"/>
    <x v="6"/>
    <x v="3"/>
    <s v="Sala utan svæðis - flj."/>
    <n v="134166"/>
    <n v="116.05359"/>
    <x v="4"/>
    <x v="3"/>
    <s v="Innanlands"/>
    <m/>
  </r>
  <r>
    <s v="Reykjavík"/>
    <s v="Skjöldólfsst.í Jökuld."/>
    <n v="701"/>
    <x v="29"/>
    <s v="Austurland"/>
    <x v="6"/>
    <x v="3"/>
    <s v="Sala utan svæðis - flj."/>
    <n v="31507"/>
    <n v="27.253554999999999"/>
    <x v="4"/>
    <x v="3"/>
    <s v="Innanlands"/>
    <m/>
  </r>
  <r>
    <s v="Reykjavík"/>
    <s v="Skjöldólfsst.í Jökuld."/>
    <n v="701"/>
    <x v="29"/>
    <s v="Austurland"/>
    <x v="7"/>
    <x v="3"/>
    <s v="Sala utan svæðis - flj."/>
    <n v="5895"/>
    <n v="5.0991749999999998"/>
    <x v="5"/>
    <x v="0"/>
    <s v="Innanlands"/>
    <m/>
  </r>
  <r>
    <s v="Söludælur"/>
    <s v="Fellabær"/>
    <n v="701"/>
    <x v="29"/>
    <s v="Austurland"/>
    <x v="6"/>
    <x v="3"/>
    <s v="Sala innan svæðis - flj."/>
    <n v="46115"/>
    <n v="39.889474999999997"/>
    <x v="6"/>
    <x v="3"/>
    <s v="Innanlands"/>
    <m/>
  </r>
  <r>
    <s v="Söludælur"/>
    <s v="Fellabær"/>
    <n v="701"/>
    <x v="29"/>
    <s v="Austurland"/>
    <x v="1"/>
    <x v="0"/>
    <s v="Sala innan svæðis - flj."/>
    <n v="385138"/>
    <n v="288.8535"/>
    <x v="5"/>
    <x v="0"/>
    <s v="Innanlands"/>
    <m/>
  </r>
  <r>
    <s v="Söludælur"/>
    <s v="Fellabær"/>
    <n v="701"/>
    <x v="29"/>
    <s v="Austurland"/>
    <x v="7"/>
    <x v="3"/>
    <s v="Sala innan svæðis - flj."/>
    <n v="738724"/>
    <n v="638.99626000000001"/>
    <x v="5"/>
    <x v="0"/>
    <s v="Innanlands"/>
    <m/>
  </r>
  <r>
    <s v="Söludælur"/>
    <s v="Skjöldólfsst.í Jökuld."/>
    <n v="701"/>
    <x v="29"/>
    <s v="Austurland"/>
    <x v="1"/>
    <x v="0"/>
    <s v="Sala innan svæðis - flj."/>
    <n v="117526"/>
    <n v="88.144499999999994"/>
    <x v="5"/>
    <x v="0"/>
    <s v="Innanlands"/>
    <m/>
  </r>
  <r>
    <s v="Söludælur"/>
    <s v="Skjöldólfsst.í Jökuld."/>
    <n v="701"/>
    <x v="29"/>
    <s v="Austurland"/>
    <x v="7"/>
    <x v="3"/>
    <s v="Sala innan svæðis - flj."/>
    <n v="147168"/>
    <n v="127.30032"/>
    <x v="5"/>
    <x v="0"/>
    <s v="Innanlands"/>
    <m/>
  </r>
  <r>
    <s v="Eskifjörður"/>
    <s v="Fellabær"/>
    <n v="701"/>
    <x v="29"/>
    <s v="Austurland"/>
    <x v="6"/>
    <x v="3"/>
    <s v="Sala utan svæðis - flj."/>
    <n v="60"/>
    <n v="5.1900000000000002E-2"/>
    <x v="6"/>
    <x v="3"/>
    <s v="Innanlands"/>
    <m/>
  </r>
  <r>
    <s v="Eskifjörður"/>
    <s v="Skjöldólfsst.í Jökuld."/>
    <n v="701"/>
    <x v="29"/>
    <s v="Austurland"/>
    <x v="6"/>
    <x v="3"/>
    <s v="Sala utan svæðis - flj."/>
    <n v="686"/>
    <n v="0.59338999999999997"/>
    <x v="6"/>
    <x v="3"/>
    <s v="Innanlands"/>
    <m/>
  </r>
  <r>
    <s v="Reyðarfjörður"/>
    <s v="Aðalból í Jökuldal"/>
    <n v="701"/>
    <x v="29"/>
    <s v="Austurland"/>
    <x v="6"/>
    <x v="3"/>
    <s v="Sala utan svæðis - flj."/>
    <n v="2001"/>
    <n v="1.7308650000000001"/>
    <x v="6"/>
    <x v="3"/>
    <s v="Innanlands"/>
    <m/>
  </r>
  <r>
    <s v="Reyðarfjörður"/>
    <s v="Hlégarður í Hjaltastþ.há"/>
    <n v="701"/>
    <x v="29"/>
    <s v="Austurland"/>
    <x v="6"/>
    <x v="3"/>
    <s v="Sala utan svæðis - flj."/>
    <n v="30899"/>
    <n v="26.727634999999999"/>
    <x v="6"/>
    <x v="3"/>
    <s v="Innanlands"/>
    <m/>
  </r>
  <r>
    <s v="Reyðarfjörður"/>
    <s v="Skjöldólfsst.í Jökuld."/>
    <n v="701"/>
    <x v="29"/>
    <s v="Austurland"/>
    <x v="6"/>
    <x v="3"/>
    <s v="Sala utan svæðis - flj."/>
    <n v="18549"/>
    <n v="16.044885000000001"/>
    <x v="6"/>
    <x v="3"/>
    <s v="Innanlands"/>
    <m/>
  </r>
  <r>
    <s v="Reykjavík"/>
    <s v="Aðalból í Jökuldal"/>
    <n v="701"/>
    <x v="29"/>
    <s v="Austurland"/>
    <x v="6"/>
    <x v="3"/>
    <s v="Sala utan svæðis - flj."/>
    <n v="54359"/>
    <n v="47.020534999999995"/>
    <x v="6"/>
    <x v="3"/>
    <s v="Innanlands"/>
    <m/>
  </r>
  <r>
    <s v="Reyðarfjörður"/>
    <s v="Hlégarður í Hjaltastþ.há"/>
    <n v="701"/>
    <x v="29"/>
    <s v="Austurland"/>
    <x v="7"/>
    <x v="3"/>
    <s v="Sala utan svæðis - flj."/>
    <n v="2510"/>
    <n v="2.1711499999999999"/>
    <x v="7"/>
    <x v="0"/>
    <s v="Innanlands"/>
    <m/>
  </r>
  <r>
    <s v="Reykjavík"/>
    <s v="Aðalból í Jökuldal"/>
    <n v="701"/>
    <x v="29"/>
    <s v="Austurland"/>
    <x v="7"/>
    <x v="3"/>
    <s v="Sala utan svæðis - flj."/>
    <n v="4634"/>
    <n v="4.0084099999999996"/>
    <x v="7"/>
    <x v="0"/>
    <s v="Innanlands"/>
    <m/>
  </r>
  <r>
    <s v="Reykjavík"/>
    <s v="Hlégarður í Hjaltastþ.há"/>
    <n v="701"/>
    <x v="29"/>
    <s v="Austurland"/>
    <x v="6"/>
    <x v="3"/>
    <s v="Sala utan svæðis - flj."/>
    <n v="146380"/>
    <n v="126.6187"/>
    <x v="6"/>
    <x v="3"/>
    <s v="Innanlands"/>
    <m/>
  </r>
  <r>
    <s v="Reykjavík"/>
    <s v="Hlégarður í Hjaltastþ.há"/>
    <n v="701"/>
    <x v="29"/>
    <s v="Austurland"/>
    <x v="7"/>
    <x v="3"/>
    <s v="Sala utan svæðis - flj."/>
    <n v="2111"/>
    <n v="1.8260149999999999"/>
    <x v="7"/>
    <x v="0"/>
    <s v="Innanlands"/>
    <m/>
  </r>
  <r>
    <s v="Reykjavík"/>
    <s v="Skjöldólfsst.í Jökuld."/>
    <n v="701"/>
    <x v="29"/>
    <s v="Austurland"/>
    <x v="7"/>
    <x v="3"/>
    <s v="Sala utan svæðis - flj."/>
    <n v="960"/>
    <n v="0.83040000000000003"/>
    <x v="7"/>
    <x v="0"/>
    <s v="Innanlands"/>
    <m/>
  </r>
  <r>
    <s v="Reykjavík"/>
    <s v="Skjöldólfsst.í Jökuld."/>
    <n v="701"/>
    <x v="29"/>
    <s v="Austurland"/>
    <x v="6"/>
    <x v="3"/>
    <s v="Sala utan svæðis - flj."/>
    <n v="18542"/>
    <n v="16.038830000000001"/>
    <x v="6"/>
    <x v="3"/>
    <s v="Innanlands"/>
    <m/>
  </r>
  <r>
    <s v="Söludælur"/>
    <s v="Fellabær"/>
    <n v="701"/>
    <x v="29"/>
    <s v="Austurland"/>
    <x v="1"/>
    <x v="0"/>
    <s v="Sala innan svæðis - flj."/>
    <n v="394862"/>
    <n v="296.1465"/>
    <x v="7"/>
    <x v="0"/>
    <s v="Innanlands"/>
    <m/>
  </r>
  <r>
    <s v="Söludælur"/>
    <s v="Fellabær"/>
    <n v="701"/>
    <x v="29"/>
    <s v="Austurland"/>
    <x v="7"/>
    <x v="3"/>
    <s v="Sala innan svæðis - flj."/>
    <n v="749445"/>
    <n v="648.26992500000006"/>
    <x v="7"/>
    <x v="0"/>
    <s v="Innanlands"/>
    <m/>
  </r>
  <r>
    <s v="Söludælur"/>
    <s v="Fellabær"/>
    <n v="701"/>
    <x v="29"/>
    <s v="Austurland"/>
    <x v="6"/>
    <x v="3"/>
    <s v="Sala innan svæðis - flj."/>
    <n v="36465"/>
    <n v="31.542224999999998"/>
    <x v="8"/>
    <x v="3"/>
    <s v="Innanlands"/>
    <m/>
  </r>
  <r>
    <s v="Söludælur"/>
    <s v="Skjöldólfsst.í Jökuld."/>
    <n v="701"/>
    <x v="29"/>
    <s v="Austurland"/>
    <x v="1"/>
    <x v="0"/>
    <s v="Sala innan svæðis - flj."/>
    <n v="133902"/>
    <n v="100.4265"/>
    <x v="7"/>
    <x v="0"/>
    <s v="Innanlands"/>
    <m/>
  </r>
  <r>
    <s v="Söludælur"/>
    <s v="Skjöldólfsst.í Jökuld."/>
    <n v="701"/>
    <x v="29"/>
    <s v="Austurland"/>
    <x v="7"/>
    <x v="3"/>
    <s v="Sala innan svæðis - flj."/>
    <n v="145341"/>
    <n v="125.719965"/>
    <x v="7"/>
    <x v="0"/>
    <s v="Innanlands"/>
    <m/>
  </r>
  <r>
    <s v="Akureyri"/>
    <s v="Skjöldólfsst.í Jökuld."/>
    <n v="701"/>
    <x v="29"/>
    <s v="Austurland"/>
    <x v="1"/>
    <x v="0"/>
    <s v="Sala utan svæðis - flj."/>
    <n v="1516"/>
    <n v="1.137"/>
    <x v="9"/>
    <x v="0"/>
    <s v="Innanlands"/>
    <m/>
  </r>
  <r>
    <s v="Akureyri"/>
    <s v="Skjöldólfsst.í Jökuld."/>
    <n v="701"/>
    <x v="29"/>
    <s v="Austurland"/>
    <x v="7"/>
    <x v="3"/>
    <s v="Sala utan svæðis - flj."/>
    <n v="2040"/>
    <n v="1.7645999999999999"/>
    <x v="9"/>
    <x v="0"/>
    <s v="Innanlands"/>
    <m/>
  </r>
  <r>
    <s v="Eskifjörður"/>
    <s v="Skjöldólfsst.í Jökuld."/>
    <n v="701"/>
    <x v="29"/>
    <s v="Austurland"/>
    <x v="1"/>
    <x v="0"/>
    <s v="Sala utan svæðis - flj."/>
    <n v="2940"/>
    <n v="2.2050000000000001"/>
    <x v="9"/>
    <x v="0"/>
    <s v="Innanlands"/>
    <m/>
  </r>
  <r>
    <s v="Eskifjörður"/>
    <s v="Skjöldólfsst.í Jökuld."/>
    <n v="701"/>
    <x v="29"/>
    <s v="Austurland"/>
    <x v="7"/>
    <x v="3"/>
    <s v="Sala utan svæðis - flj."/>
    <n v="3501"/>
    <n v="3.028365"/>
    <x v="9"/>
    <x v="0"/>
    <s v="Innanlands"/>
    <m/>
  </r>
  <r>
    <s v="Eskifjörður"/>
    <s v="Fellabær"/>
    <n v="701"/>
    <x v="29"/>
    <s v="Austurland"/>
    <x v="6"/>
    <x v="3"/>
    <s v="Sala utan svæðis - flj."/>
    <n v="4800"/>
    <n v="4.1520000000000001"/>
    <x v="8"/>
    <x v="3"/>
    <s v="Innanlands"/>
    <m/>
  </r>
  <r>
    <s v="Reyðarfjörður"/>
    <s v="Aðalból í Jökuldal"/>
    <n v="701"/>
    <x v="29"/>
    <s v="Austurland"/>
    <x v="6"/>
    <x v="3"/>
    <s v="Sala utan svæðis - flj."/>
    <n v="8328"/>
    <n v="7.2037200000000006"/>
    <x v="8"/>
    <x v="3"/>
    <s v="Innanlands"/>
    <m/>
  </r>
  <r>
    <s v="Reykjavík"/>
    <s v="Aðalból í Jökuldal"/>
    <n v="701"/>
    <x v="29"/>
    <s v="Austurland"/>
    <x v="7"/>
    <x v="3"/>
    <s v="Sala utan svæðis - flj."/>
    <n v="2472"/>
    <n v="2.1382800000000004"/>
    <x v="9"/>
    <x v="0"/>
    <s v="Innanlands"/>
    <m/>
  </r>
  <r>
    <s v="Reyðarfjörður"/>
    <s v="Hlégarður í Hjaltastþ.há"/>
    <n v="701"/>
    <x v="29"/>
    <s v="Austurland"/>
    <x v="6"/>
    <x v="3"/>
    <s v="Sala utan svæðis - flj."/>
    <n v="35175"/>
    <n v="30.426375"/>
    <x v="8"/>
    <x v="3"/>
    <s v="Innanlands"/>
    <m/>
  </r>
  <r>
    <s v="Reyðarfjörður"/>
    <s v="Skjöldólfsst.í Jökuld."/>
    <n v="701"/>
    <x v="29"/>
    <s v="Austurland"/>
    <x v="6"/>
    <x v="3"/>
    <s v="Sala utan svæðis - flj."/>
    <n v="29130"/>
    <n v="25.19745"/>
    <x v="8"/>
    <x v="3"/>
    <s v="Innanlands"/>
    <m/>
  </r>
  <r>
    <s v="Reykjavík"/>
    <s v="Aðalból í Jökuldal"/>
    <n v="701"/>
    <x v="29"/>
    <s v="Austurland"/>
    <x v="6"/>
    <x v="3"/>
    <s v="Sala utan svæðis - flj."/>
    <n v="40066"/>
    <n v="34.657089999999997"/>
    <x v="8"/>
    <x v="3"/>
    <s v="Innanlands"/>
    <m/>
  </r>
  <r>
    <s v="Reykjavík"/>
    <s v="Hlégarður í Hjaltastþ.há"/>
    <n v="701"/>
    <x v="29"/>
    <s v="Austurland"/>
    <x v="7"/>
    <x v="3"/>
    <s v="Sala utan svæðis - flj."/>
    <n v="1704"/>
    <n v="1.4739599999999999"/>
    <x v="9"/>
    <x v="0"/>
    <s v="Innanlands"/>
    <m/>
  </r>
  <r>
    <s v="Reykjavík"/>
    <s v="Hlégarður í Hjaltastþ.há"/>
    <n v="701"/>
    <x v="29"/>
    <s v="Austurland"/>
    <x v="6"/>
    <x v="3"/>
    <s v="Sala utan svæðis - flj."/>
    <n v="123843"/>
    <n v="107.12419499999999"/>
    <x v="8"/>
    <x v="3"/>
    <s v="Innanlands"/>
    <m/>
  </r>
  <r>
    <s v="Reykjavík"/>
    <s v="Skjöldólfsst.í Jökuld."/>
    <n v="701"/>
    <x v="29"/>
    <s v="Austurland"/>
    <x v="7"/>
    <x v="3"/>
    <s v="Sala utan svæðis - flj."/>
    <n v="2154"/>
    <n v="1.86321"/>
    <x v="9"/>
    <x v="0"/>
    <s v="Innanlands"/>
    <m/>
  </r>
  <r>
    <s v="Reykjavík"/>
    <s v="Skjöldólfsst.í Jökuld."/>
    <n v="701"/>
    <x v="29"/>
    <s v="Austurland"/>
    <x v="6"/>
    <x v="3"/>
    <s v="Sala utan svæðis - flj."/>
    <n v="22798"/>
    <n v="19.720269999999999"/>
    <x v="8"/>
    <x v="3"/>
    <s v="Innanlands"/>
    <m/>
  </r>
  <r>
    <s v="Söludælur"/>
    <s v="Fellabær"/>
    <n v="701"/>
    <x v="29"/>
    <s v="Austurland"/>
    <x v="1"/>
    <x v="0"/>
    <s v="Sala innan svæðis - flj."/>
    <n v="394975"/>
    <n v="296.23124999999999"/>
    <x v="9"/>
    <x v="0"/>
    <s v="Innanlands"/>
    <m/>
  </r>
  <r>
    <s v="Söludælur"/>
    <s v="Fellabær"/>
    <n v="701"/>
    <x v="29"/>
    <s v="Austurland"/>
    <x v="7"/>
    <x v="3"/>
    <s v="Sala innan svæðis - flj."/>
    <n v="642389"/>
    <n v="555.66648499999997"/>
    <x v="9"/>
    <x v="0"/>
    <s v="Innanlands"/>
    <m/>
  </r>
  <r>
    <s v="Söludælur"/>
    <s v="Fellabær"/>
    <n v="701"/>
    <x v="29"/>
    <s v="Austurland"/>
    <x v="6"/>
    <x v="3"/>
    <s v="Sala innan svæðis - flj."/>
    <n v="35565"/>
    <n v="30.763724999999997"/>
    <x v="10"/>
    <x v="3"/>
    <s v="Innanlands"/>
    <m/>
  </r>
  <r>
    <s v="Söludælur"/>
    <s v="Skjöldólfsst.í Jökuld."/>
    <n v="701"/>
    <x v="29"/>
    <s v="Austurland"/>
    <x v="1"/>
    <x v="0"/>
    <s v="Sala innan svæðis - flj."/>
    <n v="137158"/>
    <n v="102.8685"/>
    <x v="9"/>
    <x v="0"/>
    <s v="Innanlands"/>
    <m/>
  </r>
  <r>
    <s v="Söludælur"/>
    <s v="Skjöldólfsst.í Jökuld."/>
    <n v="701"/>
    <x v="29"/>
    <s v="Austurland"/>
    <x v="7"/>
    <x v="3"/>
    <s v="Sala innan svæðis - flj."/>
    <n v="132712"/>
    <n v="114.79588000000001"/>
    <x v="9"/>
    <x v="0"/>
    <s v="Innanlands"/>
    <m/>
  </r>
  <r>
    <s v="Akureyri"/>
    <s v="Skjöldólfsst.í Jökuld."/>
    <n v="701"/>
    <x v="29"/>
    <s v="Austurland"/>
    <x v="6"/>
    <x v="3"/>
    <s v="Sala utan svæðis - flj."/>
    <n v="1000"/>
    <n v="0.86499999999999999"/>
    <x v="10"/>
    <x v="3"/>
    <s v="Innanlands"/>
    <m/>
  </r>
  <r>
    <s v="Akureyri"/>
    <s v="Skjöldólfsst.í Jökuld."/>
    <n v="701"/>
    <x v="29"/>
    <s v="Austurland"/>
    <x v="1"/>
    <x v="0"/>
    <s v="Sala utan svæðis - flj."/>
    <n v="15003"/>
    <n v="11.25225"/>
    <x v="10"/>
    <x v="0"/>
    <s v="Innanlands"/>
    <m/>
  </r>
  <r>
    <s v="Akureyri"/>
    <s v="Skjöldólfsst.í Jökuld."/>
    <n v="701"/>
    <x v="29"/>
    <s v="Austurland"/>
    <x v="7"/>
    <x v="3"/>
    <s v="Sala utan svæðis - flj."/>
    <n v="15006"/>
    <n v="12.98019"/>
    <x v="10"/>
    <x v="0"/>
    <s v="Innanlands"/>
    <m/>
  </r>
  <r>
    <s v="Eskifjörður"/>
    <s v="Fellabær"/>
    <n v="701"/>
    <x v="29"/>
    <s v="Austurland"/>
    <x v="6"/>
    <x v="3"/>
    <s v="Sala utan svæðis - flj."/>
    <n v="1606"/>
    <n v="1.3891900000000001"/>
    <x v="10"/>
    <x v="3"/>
    <s v="Innanlands"/>
    <m/>
  </r>
  <r>
    <s v="Eskifjörður"/>
    <s v="Skjöldólfsst.í Jökuld."/>
    <n v="701"/>
    <x v="29"/>
    <s v="Austurland"/>
    <x v="6"/>
    <x v="3"/>
    <s v="Sala utan svæðis - flj."/>
    <n v="30128"/>
    <n v="26.06072"/>
    <x v="10"/>
    <x v="3"/>
    <s v="Innanlands"/>
    <m/>
  </r>
  <r>
    <s v="Eskifjörður"/>
    <s v="Fellabær"/>
    <n v="701"/>
    <x v="29"/>
    <s v="Austurland"/>
    <x v="7"/>
    <x v="3"/>
    <s v="Sala utan svæðis - flj."/>
    <n v="5009"/>
    <n v="4.3327849999999994"/>
    <x v="10"/>
    <x v="0"/>
    <s v="Innanlands"/>
    <m/>
  </r>
  <r>
    <s v="Reyðarfjörður"/>
    <s v="Aðalból í Jökuldal"/>
    <n v="701"/>
    <x v="29"/>
    <s v="Austurland"/>
    <x v="6"/>
    <x v="3"/>
    <s v="Sala utan svæðis - flj."/>
    <n v="3420"/>
    <n v="2.9583000000000004"/>
    <x v="10"/>
    <x v="3"/>
    <s v="Innanlands"/>
    <m/>
  </r>
  <r>
    <s v="Reyðarfjörður"/>
    <s v="Hlégarður í Hjaltastþ.há"/>
    <n v="701"/>
    <x v="29"/>
    <s v="Austurland"/>
    <x v="6"/>
    <x v="3"/>
    <s v="Sala utan svæðis - flj."/>
    <n v="34038"/>
    <n v="29.442869999999999"/>
    <x v="10"/>
    <x v="3"/>
    <s v="Innanlands"/>
    <m/>
  </r>
  <r>
    <s v="Reyðarfjörður"/>
    <s v="Skjöldólfsst.í Jökuld."/>
    <n v="701"/>
    <x v="29"/>
    <s v="Austurland"/>
    <x v="6"/>
    <x v="3"/>
    <s v="Sala utan svæðis - flj."/>
    <n v="15882"/>
    <n v="13.73793"/>
    <x v="10"/>
    <x v="3"/>
    <s v="Innanlands"/>
    <m/>
  </r>
  <r>
    <s v="Reykjavík"/>
    <s v="Aðalból í Jökuldal"/>
    <n v="701"/>
    <x v="29"/>
    <s v="Austurland"/>
    <x v="6"/>
    <x v="3"/>
    <s v="Sala utan svæðis - flj."/>
    <n v="34995"/>
    <n v="30.270675000000001"/>
    <x v="10"/>
    <x v="3"/>
    <s v="Innanlands"/>
    <m/>
  </r>
  <r>
    <s v="Reyðarfjörður"/>
    <s v="Skjöldólfsst.í Jökuld."/>
    <n v="701"/>
    <x v="29"/>
    <s v="Austurland"/>
    <x v="7"/>
    <x v="3"/>
    <s v="Sala utan svæðis - flj."/>
    <n v="4366"/>
    <n v="3.7765900000000001"/>
    <x v="10"/>
    <x v="0"/>
    <s v="Innanlands"/>
    <m/>
  </r>
  <r>
    <s v="Reykjavík"/>
    <s v="Aðalból í Jökuldal"/>
    <n v="701"/>
    <x v="29"/>
    <s v="Austurland"/>
    <x v="7"/>
    <x v="3"/>
    <s v="Sala utan svæðis - flj."/>
    <n v="7264"/>
    <n v="6.2833600000000001"/>
    <x v="10"/>
    <x v="0"/>
    <s v="Innanlands"/>
    <m/>
  </r>
  <r>
    <s v="Reykjavík"/>
    <s v="Hlégarður í Hjaltastþ.há"/>
    <n v="701"/>
    <x v="29"/>
    <s v="Austurland"/>
    <x v="6"/>
    <x v="3"/>
    <s v="Sala utan svæðis - flj."/>
    <n v="112916"/>
    <n v="97.672339999999991"/>
    <x v="10"/>
    <x v="3"/>
    <s v="Innanlands"/>
    <m/>
  </r>
  <r>
    <s v="Reykjavík"/>
    <s v="Hlégarður í Hjaltastþ.há"/>
    <n v="701"/>
    <x v="29"/>
    <s v="Austurland"/>
    <x v="7"/>
    <x v="3"/>
    <s v="Sala utan svæðis - flj."/>
    <n v="2354"/>
    <n v="2.0362100000000001"/>
    <x v="10"/>
    <x v="0"/>
    <s v="Innanlands"/>
    <m/>
  </r>
  <r>
    <s v="Reykjavík"/>
    <s v="Hlégarður í Hjaltastþ.há"/>
    <n v="701"/>
    <x v="29"/>
    <s v="Austurland"/>
    <x v="10"/>
    <x v="3"/>
    <s v="Sala utan svæðis - flj."/>
    <n v="9544"/>
    <n v="8.2555599999999991"/>
    <x v="10"/>
    <x v="2"/>
    <s v="Innanlands"/>
    <m/>
  </r>
  <r>
    <s v="Reykjavík"/>
    <s v="Skjöldólfsst.í Jökuld."/>
    <n v="701"/>
    <x v="29"/>
    <s v="Austurland"/>
    <x v="6"/>
    <x v="3"/>
    <s v="Sala utan svæðis - flj."/>
    <n v="14259"/>
    <n v="12.334035"/>
    <x v="10"/>
    <x v="3"/>
    <s v="Innanlands"/>
    <m/>
  </r>
  <r>
    <s v="Reykjavík"/>
    <s v="Skjöldólfsst.í Jökuld."/>
    <n v="701"/>
    <x v="29"/>
    <s v="Austurland"/>
    <x v="7"/>
    <x v="3"/>
    <s v="Sala utan svæðis - flj."/>
    <n v="1870"/>
    <n v="1.61755"/>
    <x v="10"/>
    <x v="0"/>
    <s v="Innanlands"/>
    <m/>
  </r>
  <r>
    <s v="Söludælur"/>
    <s v="Fellabær"/>
    <n v="701"/>
    <x v="29"/>
    <s v="Austurland"/>
    <x v="1"/>
    <x v="0"/>
    <s v="Sala innan svæðis - flj."/>
    <n v="324885"/>
    <n v="243.66374999999999"/>
    <x v="10"/>
    <x v="0"/>
    <s v="Innanlands"/>
    <m/>
  </r>
  <r>
    <s v="Söludælur"/>
    <s v="Fellabær"/>
    <n v="701"/>
    <x v="29"/>
    <s v="Austurland"/>
    <x v="7"/>
    <x v="3"/>
    <s v="Sala innan svæðis - flj."/>
    <n v="522566"/>
    <n v="452.01958999999999"/>
    <x v="10"/>
    <x v="0"/>
    <s v="Innanlands"/>
    <m/>
  </r>
  <r>
    <s v="Söludælur"/>
    <s v="Skjöldólfsst.í Jökuld."/>
    <n v="701"/>
    <x v="29"/>
    <s v="Austurland"/>
    <x v="1"/>
    <x v="0"/>
    <s v="Sala innan svæðis - flj."/>
    <n v="108856"/>
    <n v="81.641999999999996"/>
    <x v="10"/>
    <x v="0"/>
    <s v="Innanlands"/>
    <m/>
  </r>
  <r>
    <s v="Söludælur"/>
    <s v="Skjöldólfsst.í Jökuld."/>
    <n v="701"/>
    <x v="29"/>
    <s v="Austurland"/>
    <x v="7"/>
    <x v="3"/>
    <s v="Sala innan svæðis - flj."/>
    <n v="115079"/>
    <n v="99.543334999999985"/>
    <x v="10"/>
    <x v="0"/>
    <s v="Innanlands"/>
    <m/>
  </r>
  <r>
    <s v="Eskifjörður"/>
    <s v="Skjöldólfsst.í Jökuld."/>
    <n v="701"/>
    <x v="29"/>
    <s v="Austurland"/>
    <x v="6"/>
    <x v="3"/>
    <s v="Sala utan svæðis - flj."/>
    <n v="6309"/>
    <n v="5.4572849999999997"/>
    <x v="9"/>
    <x v="3"/>
    <s v="Innanlands"/>
    <m/>
  </r>
  <r>
    <s v="Reyðarfjörður"/>
    <s v="Aðalból í Jökuldal"/>
    <n v="701"/>
    <x v="29"/>
    <s v="Austurland"/>
    <x v="6"/>
    <x v="3"/>
    <s v="Sala utan svæðis - flj."/>
    <n v="2085"/>
    <n v="1.803525"/>
    <x v="9"/>
    <x v="3"/>
    <s v="Innanlands"/>
    <m/>
  </r>
  <r>
    <s v="Reyðarfjörður"/>
    <s v="Hlégarður í Hjaltastþ.há"/>
    <n v="701"/>
    <x v="29"/>
    <s v="Austurland"/>
    <x v="6"/>
    <x v="3"/>
    <s v="Sala utan svæðis - flj."/>
    <n v="29017"/>
    <n v="25.099704999999997"/>
    <x v="9"/>
    <x v="3"/>
    <s v="Innanlands"/>
    <m/>
  </r>
  <r>
    <s v="Reyðarfjörður"/>
    <s v="Skjöldólfsst.í Jökuld."/>
    <n v="701"/>
    <x v="29"/>
    <s v="Austurland"/>
    <x v="6"/>
    <x v="3"/>
    <s v="Sala utan svæðis - flj."/>
    <n v="13062"/>
    <n v="11.298629999999999"/>
    <x v="9"/>
    <x v="3"/>
    <s v="Innanlands"/>
    <m/>
  </r>
  <r>
    <s v="Reykjavík"/>
    <s v="Aðalból í Jökuldal"/>
    <n v="701"/>
    <x v="29"/>
    <s v="Austurland"/>
    <x v="6"/>
    <x v="3"/>
    <s v="Sala utan svæðis - flj."/>
    <n v="30448"/>
    <n v="26.337520000000001"/>
    <x v="9"/>
    <x v="3"/>
    <s v="Innanlands"/>
    <m/>
  </r>
  <r>
    <s v="Reykjavík"/>
    <s v="Hlégarður í Hjaltastþ.há"/>
    <n v="701"/>
    <x v="29"/>
    <s v="Austurland"/>
    <x v="6"/>
    <x v="3"/>
    <s v="Sala utan svæðis - flj."/>
    <n v="136362"/>
    <n v="117.95313"/>
    <x v="9"/>
    <x v="3"/>
    <s v="Innanlands"/>
    <m/>
  </r>
  <r>
    <s v="Reykjavík"/>
    <s v="Skjöldólfsst.í Jökuld."/>
    <n v="701"/>
    <x v="29"/>
    <s v="Austurland"/>
    <x v="6"/>
    <x v="3"/>
    <s v="Sala utan svæðis - flj."/>
    <n v="11049"/>
    <n v="9.557385"/>
    <x v="9"/>
    <x v="3"/>
    <s v="Innanlands"/>
    <m/>
  </r>
  <r>
    <s v="Reykjavík"/>
    <s v="Hlégarður í Hjaltastþ.há"/>
    <n v="701"/>
    <x v="29"/>
    <s v="Austurland"/>
    <x v="7"/>
    <x v="3"/>
    <s v="Sala utan svæðis - flj."/>
    <n v="2178"/>
    <n v="1.8839699999999999"/>
    <x v="8"/>
    <x v="0"/>
    <s v="Innanlands"/>
    <m/>
  </r>
  <r>
    <s v="Reykjavík"/>
    <s v="Hlégarður í Hjaltastþ.há"/>
    <n v="701"/>
    <x v="29"/>
    <s v="Austurland"/>
    <x v="10"/>
    <x v="3"/>
    <s v="Sala utan svæðis - flj."/>
    <n v="4039"/>
    <n v="3.493735"/>
    <x v="8"/>
    <x v="2"/>
    <s v="Innanlands"/>
    <m/>
  </r>
  <r>
    <s v="Reykjavík"/>
    <s v="Skjöldólfsst.í Jökuld."/>
    <n v="701"/>
    <x v="29"/>
    <s v="Austurland"/>
    <x v="7"/>
    <x v="3"/>
    <s v="Sala utan svæðis - flj."/>
    <n v="2831"/>
    <n v="2.4488150000000002"/>
    <x v="8"/>
    <x v="0"/>
    <s v="Innanlands"/>
    <m/>
  </r>
  <r>
    <s v="Reykjavík"/>
    <s v="Skjöldólfsst.í Jökuld."/>
    <n v="701"/>
    <x v="29"/>
    <s v="Austurland"/>
    <x v="10"/>
    <x v="3"/>
    <s v="Sala utan svæðis - flj."/>
    <n v="15941"/>
    <n v="13.788965000000001"/>
    <x v="8"/>
    <x v="2"/>
    <s v="Innanlands"/>
    <m/>
  </r>
  <r>
    <s v="Söludælur"/>
    <s v="Fellabær"/>
    <n v="701"/>
    <x v="29"/>
    <s v="Austurland"/>
    <x v="6"/>
    <x v="3"/>
    <s v="Sala innan svæðis - flj."/>
    <n v="34062"/>
    <n v="29.463630000000002"/>
    <x v="9"/>
    <x v="3"/>
    <s v="Innanlands"/>
    <m/>
  </r>
  <r>
    <s v="Söludælur"/>
    <s v="Aðalból í Jökuldal"/>
    <n v="701"/>
    <x v="29"/>
    <s v="Austurland"/>
    <x v="7"/>
    <x v="3"/>
    <s v="Sala innan svæðis - flj."/>
    <n v="398"/>
    <n v="0.34426999999999996"/>
    <x v="8"/>
    <x v="0"/>
    <s v="Innanlands"/>
    <m/>
  </r>
  <r>
    <s v="Söludælur"/>
    <s v="Fellabær"/>
    <n v="701"/>
    <x v="29"/>
    <s v="Austurland"/>
    <x v="1"/>
    <x v="0"/>
    <s v="Sala innan svæðis - flj."/>
    <n v="333457"/>
    <n v="250.09275"/>
    <x v="8"/>
    <x v="0"/>
    <s v="Innanlands"/>
    <m/>
  </r>
  <r>
    <s v="Söludælur"/>
    <s v="Fellabær"/>
    <n v="701"/>
    <x v="29"/>
    <s v="Austurland"/>
    <x v="7"/>
    <x v="3"/>
    <s v="Sala innan svæðis - flj."/>
    <n v="506842"/>
    <n v="438.41833000000003"/>
    <x v="8"/>
    <x v="0"/>
    <s v="Innanlands"/>
    <m/>
  </r>
  <r>
    <s v="Söludælur"/>
    <s v="Skjöldólfsst.í Jökuld."/>
    <n v="701"/>
    <x v="29"/>
    <s v="Austurland"/>
    <x v="1"/>
    <x v="0"/>
    <s v="Sala innan svæðis - flj."/>
    <n v="102968"/>
    <n v="77.225999999999999"/>
    <x v="8"/>
    <x v="0"/>
    <s v="Innanlands"/>
    <m/>
  </r>
  <r>
    <s v="Söludælur"/>
    <s v="Skjöldólfsst.í Jökuld."/>
    <n v="701"/>
    <x v="29"/>
    <s v="Austurland"/>
    <x v="7"/>
    <x v="3"/>
    <s v="Sala innan svæðis - flj."/>
    <n v="113291"/>
    <n v="97.996714999999995"/>
    <x v="8"/>
    <x v="0"/>
    <s v="Innanlands"/>
    <m/>
  </r>
  <r>
    <s v="Reyðarfjörður"/>
    <s v="Aðalból í Jökuldal"/>
    <n v="701"/>
    <x v="29"/>
    <s v="Austurland"/>
    <x v="6"/>
    <x v="3"/>
    <s v="Sala utan svæðis - flj."/>
    <n v="2278"/>
    <n v="1.9704699999999999"/>
    <x v="7"/>
    <x v="3"/>
    <s v="Innanlands"/>
    <m/>
  </r>
  <r>
    <s v="Reyðarfjörður"/>
    <s v="Hlégarður í Hjaltastþ.há"/>
    <n v="701"/>
    <x v="29"/>
    <s v="Austurland"/>
    <x v="6"/>
    <x v="3"/>
    <s v="Sala utan svæðis - flj."/>
    <n v="29283"/>
    <n v="25.329794999999997"/>
    <x v="7"/>
    <x v="3"/>
    <s v="Innanlands"/>
    <m/>
  </r>
  <r>
    <s v="Reyðarfjörður"/>
    <s v="Skjöldólfsst.í Jökuld."/>
    <n v="701"/>
    <x v="29"/>
    <s v="Austurland"/>
    <x v="6"/>
    <x v="3"/>
    <s v="Sala utan svæðis - flj."/>
    <n v="5607"/>
    <n v="4.8500550000000002"/>
    <x v="7"/>
    <x v="3"/>
    <s v="Innanlands"/>
    <m/>
  </r>
  <r>
    <s v="Reykjavík"/>
    <s v="Aðalból í Jökuldal"/>
    <n v="701"/>
    <x v="29"/>
    <s v="Austurland"/>
    <x v="6"/>
    <x v="3"/>
    <s v="Sala utan svæðis - flj."/>
    <n v="28838"/>
    <n v="24.944869999999998"/>
    <x v="7"/>
    <x v="3"/>
    <s v="Innanlands"/>
    <m/>
  </r>
  <r>
    <s v="Reykjavík"/>
    <s v="Hlégarður í Hjaltastþ.há"/>
    <n v="701"/>
    <x v="29"/>
    <s v="Austurland"/>
    <x v="6"/>
    <x v="3"/>
    <s v="Sala utan svæðis - flj."/>
    <n v="104819"/>
    <n v="90.668435000000002"/>
    <x v="7"/>
    <x v="3"/>
    <s v="Innanlands"/>
    <m/>
  </r>
  <r>
    <s v="Reykjavík"/>
    <s v="Aðalból í Jökuldal"/>
    <n v="701"/>
    <x v="29"/>
    <s v="Austurland"/>
    <x v="7"/>
    <x v="3"/>
    <s v="Sala innan svæðis - flj."/>
    <n v="794"/>
    <n v="0.68680999999999992"/>
    <x v="6"/>
    <x v="0"/>
    <s v="Innanlands"/>
    <m/>
  </r>
  <r>
    <s v="Reykjavík"/>
    <s v="Skjöldólfsst.í Jökuld."/>
    <n v="701"/>
    <x v="29"/>
    <s v="Austurland"/>
    <x v="6"/>
    <x v="3"/>
    <s v="Sala utan svæðis - flj."/>
    <n v="24340"/>
    <n v="21.054099999999998"/>
    <x v="7"/>
    <x v="3"/>
    <s v="Innanlands"/>
    <m/>
  </r>
  <r>
    <s v="Reykjavík"/>
    <s v="Hlégarður í Hjaltastþ.há"/>
    <n v="701"/>
    <x v="29"/>
    <s v="Austurland"/>
    <x v="7"/>
    <x v="3"/>
    <s v="Sala utan svæðis - flj."/>
    <n v="2003"/>
    <n v="1.7325950000000001"/>
    <x v="6"/>
    <x v="0"/>
    <s v="Innanlands"/>
    <m/>
  </r>
  <r>
    <s v="Reykjavík"/>
    <s v="Hlégarður í Hjaltastþ.há"/>
    <n v="701"/>
    <x v="29"/>
    <s v="Austurland"/>
    <x v="10"/>
    <x v="3"/>
    <s v="Sala utan svæðis - flj."/>
    <n v="7061"/>
    <n v="6.1077650000000006"/>
    <x v="6"/>
    <x v="2"/>
    <s v="Innanlands"/>
    <m/>
  </r>
  <r>
    <s v="Söludælur"/>
    <s v="Fellabær"/>
    <n v="701"/>
    <x v="29"/>
    <s v="Austurland"/>
    <x v="6"/>
    <x v="3"/>
    <s v="Sala innan svæðis - flj."/>
    <n v="38661"/>
    <n v="33.441764999999997"/>
    <x v="7"/>
    <x v="3"/>
    <s v="Innanlands"/>
    <m/>
  </r>
  <r>
    <s v="Reykjavík"/>
    <s v="Skjöldólfsst.í Jökuld."/>
    <n v="701"/>
    <x v="29"/>
    <s v="Austurland"/>
    <x v="7"/>
    <x v="3"/>
    <s v="Sala utan svæðis - flj."/>
    <n v="2852"/>
    <n v="2.46698"/>
    <x v="6"/>
    <x v="0"/>
    <s v="Innanlands"/>
    <m/>
  </r>
  <r>
    <s v="Söludælur"/>
    <s v="Aðalból í Jökuldal"/>
    <n v="701"/>
    <x v="29"/>
    <s v="Austurland"/>
    <x v="1"/>
    <x v="0"/>
    <s v="Sala innan svæðis - flj."/>
    <n v="10631"/>
    <n v="7.9732500000000002"/>
    <x v="6"/>
    <x v="0"/>
    <s v="Innanlands"/>
    <m/>
  </r>
  <r>
    <s v="Söludælur"/>
    <s v="Aðalból í Jökuldal"/>
    <n v="701"/>
    <x v="29"/>
    <s v="Austurland"/>
    <x v="7"/>
    <x v="3"/>
    <s v="Sala innan svæðis - flj."/>
    <n v="8103"/>
    <n v="7.0090950000000003"/>
    <x v="6"/>
    <x v="0"/>
    <s v="Innanlands"/>
    <m/>
  </r>
  <r>
    <s v="Söludælur"/>
    <s v="Fellabær"/>
    <n v="701"/>
    <x v="29"/>
    <s v="Austurland"/>
    <x v="1"/>
    <x v="0"/>
    <s v="Sala innan svæðis - flj."/>
    <n v="373861"/>
    <n v="280.39575000000002"/>
    <x v="6"/>
    <x v="0"/>
    <s v="Innanlands"/>
    <m/>
  </r>
  <r>
    <s v="Söludælur"/>
    <s v="Fellabær"/>
    <n v="701"/>
    <x v="29"/>
    <s v="Austurland"/>
    <x v="7"/>
    <x v="3"/>
    <s v="Sala innan svæðis - flj."/>
    <n v="572853"/>
    <n v="495.51784499999997"/>
    <x v="6"/>
    <x v="0"/>
    <s v="Innanlands"/>
    <m/>
  </r>
  <r>
    <s v="Eskifjörður"/>
    <s v="Fellabær"/>
    <n v="701"/>
    <x v="29"/>
    <s v="Austurland"/>
    <x v="6"/>
    <x v="3"/>
    <s v="Sala utan svæðis - flj."/>
    <n v="3215"/>
    <n v="2.7809749999999998"/>
    <x v="5"/>
    <x v="3"/>
    <s v="Innanlands"/>
    <m/>
  </r>
  <r>
    <s v="Söludælur"/>
    <s v="Skjöldólfsst.í Jökuld."/>
    <n v="701"/>
    <x v="29"/>
    <s v="Austurland"/>
    <x v="1"/>
    <x v="0"/>
    <s v="Sala innan svæðis - flj."/>
    <n v="84404"/>
    <n v="63.302999999999997"/>
    <x v="6"/>
    <x v="0"/>
    <s v="Innanlands"/>
    <m/>
  </r>
  <r>
    <s v="Söludælur"/>
    <s v="Skjöldólfsst.í Jökuld."/>
    <n v="701"/>
    <x v="29"/>
    <s v="Austurland"/>
    <x v="7"/>
    <x v="3"/>
    <s v="Sala innan svæðis - flj."/>
    <n v="89055"/>
    <n v="77.032574999999994"/>
    <x v="6"/>
    <x v="0"/>
    <s v="Innanlands"/>
    <m/>
  </r>
  <r>
    <s v="Reyðarfjörður"/>
    <s v="Aðalból í Jökuldal"/>
    <n v="701"/>
    <x v="29"/>
    <s v="Austurland"/>
    <x v="6"/>
    <x v="3"/>
    <s v="Sala utan svæðis - flj."/>
    <n v="1861"/>
    <n v="1.6097649999999999"/>
    <x v="5"/>
    <x v="3"/>
    <s v="Innanlands"/>
    <m/>
  </r>
  <r>
    <s v="Reyðarfjörður"/>
    <s v="Hlégarður í Hjaltastþ.há"/>
    <n v="701"/>
    <x v="29"/>
    <s v="Austurland"/>
    <x v="6"/>
    <x v="3"/>
    <s v="Sala utan svæðis - flj."/>
    <n v="23424"/>
    <n v="20.261759999999999"/>
    <x v="5"/>
    <x v="3"/>
    <s v="Innanlands"/>
    <m/>
  </r>
  <r>
    <s v="Reyðarfjörður"/>
    <s v="Skjöldólfsst.í Jökuld."/>
    <n v="701"/>
    <x v="29"/>
    <s v="Austurland"/>
    <x v="6"/>
    <x v="3"/>
    <s v="Sala utan svæðis - flj."/>
    <n v="12044"/>
    <n v="10.418059999999999"/>
    <x v="5"/>
    <x v="3"/>
    <s v="Innanlands"/>
    <m/>
  </r>
  <r>
    <s v="Reykjavík"/>
    <s v="Aðalból í Jökuldal"/>
    <n v="701"/>
    <x v="29"/>
    <s v="Austurland"/>
    <x v="6"/>
    <x v="3"/>
    <s v="Sala utan svæðis - flj."/>
    <n v="9790"/>
    <n v="8.4683500000000009"/>
    <x v="5"/>
    <x v="3"/>
    <s v="Innanlands"/>
    <m/>
  </r>
  <r>
    <s v="Reykjavík"/>
    <s v="Hlégarður í Hjaltastþ.há"/>
    <n v="701"/>
    <x v="29"/>
    <s v="Austurland"/>
    <x v="6"/>
    <x v="3"/>
    <s v="Sala utan svæðis - flj."/>
    <n v="130384"/>
    <n v="112.78216"/>
    <x v="5"/>
    <x v="3"/>
    <s v="Innanlands"/>
    <m/>
  </r>
  <r>
    <s v="Eskifjörður"/>
    <s v="Skjöldólfsst.í Jökuld."/>
    <n v="701"/>
    <x v="29"/>
    <s v="Austurland"/>
    <x v="7"/>
    <x v="3"/>
    <s v="Sala utan svæðis - flj."/>
    <n v="1323"/>
    <n v="1.1443950000000001"/>
    <x v="4"/>
    <x v="0"/>
    <s v="Innanlands"/>
    <m/>
  </r>
  <r>
    <s v="Reykjavík"/>
    <s v="Skjöldólfsst.í Jökuld."/>
    <n v="701"/>
    <x v="29"/>
    <s v="Austurland"/>
    <x v="6"/>
    <x v="3"/>
    <s v="Sala utan svæðis - flj."/>
    <n v="32264"/>
    <n v="27.908360000000002"/>
    <x v="5"/>
    <x v="3"/>
    <s v="Innanlands"/>
    <m/>
  </r>
  <r>
    <s v="Reyðarfjörður"/>
    <s v="Hlégarður í Hjaltastþ.há"/>
    <n v="701"/>
    <x v="29"/>
    <s v="Austurland"/>
    <x v="10"/>
    <x v="3"/>
    <s v="Sala utan svæðis - flj."/>
    <n v="1024"/>
    <n v="0.88575999999999999"/>
    <x v="4"/>
    <x v="2"/>
    <s v="Innanlands"/>
    <m/>
  </r>
  <r>
    <s v="Reyðarfjörður"/>
    <s v="Skjöldólfsst.í Jökuld."/>
    <n v="701"/>
    <x v="29"/>
    <s v="Austurland"/>
    <x v="7"/>
    <x v="3"/>
    <s v="Sala utan svæðis - flj."/>
    <n v="3002"/>
    <n v="2.59673"/>
    <x v="4"/>
    <x v="0"/>
    <s v="Innanlands"/>
    <m/>
  </r>
  <r>
    <s v="Reykjavík"/>
    <s v="Aðalból í Jökuldal"/>
    <n v="701"/>
    <x v="29"/>
    <s v="Austurland"/>
    <x v="7"/>
    <x v="3"/>
    <s v="Sala utan svæðis - flj."/>
    <n v="5634"/>
    <n v="4.8734099999999998"/>
    <x v="4"/>
    <x v="0"/>
    <s v="Innanlands"/>
    <m/>
  </r>
  <r>
    <s v="Reykjavík"/>
    <s v="Hlégarður í Hjaltastþ.há"/>
    <n v="701"/>
    <x v="29"/>
    <s v="Austurland"/>
    <x v="7"/>
    <x v="3"/>
    <s v="Sala utan svæðis - flj."/>
    <n v="2478"/>
    <n v="2.1434699999999998"/>
    <x v="4"/>
    <x v="0"/>
    <s v="Innanlands"/>
    <m/>
  </r>
  <r>
    <s v="Reykjavík"/>
    <s v="Hlégarður í Hjaltastþ.há"/>
    <n v="701"/>
    <x v="29"/>
    <s v="Austurland"/>
    <x v="10"/>
    <x v="3"/>
    <s v="Sala utan svæðis - flj."/>
    <n v="2537"/>
    <n v="2.1945049999999999"/>
    <x v="4"/>
    <x v="2"/>
    <s v="Innanlands"/>
    <m/>
  </r>
  <r>
    <s v="Söludælur"/>
    <s v="Fellabær"/>
    <n v="701"/>
    <x v="29"/>
    <s v="Austurland"/>
    <x v="6"/>
    <x v="3"/>
    <s v="Sala innan svæðis - flj."/>
    <n v="43255"/>
    <n v="37.415574999999997"/>
    <x v="5"/>
    <x v="3"/>
    <s v="Innanlands"/>
    <m/>
  </r>
  <r>
    <s v="Reykjavík"/>
    <s v="Skjöldólfsst.í Jökuld."/>
    <n v="701"/>
    <x v="29"/>
    <s v="Austurland"/>
    <x v="7"/>
    <x v="3"/>
    <s v="Sala utan svæðis - flj."/>
    <n v="2047"/>
    <n v="1.7706549999999999"/>
    <x v="4"/>
    <x v="0"/>
    <s v="Innanlands"/>
    <m/>
  </r>
  <r>
    <s v="Söludælur"/>
    <s v="Aðalból í Jökuldal"/>
    <n v="701"/>
    <x v="29"/>
    <s v="Austurland"/>
    <x v="1"/>
    <x v="0"/>
    <s v="Sala innan svæðis - flj."/>
    <n v="11085"/>
    <n v="8.3137500000000006"/>
    <x v="4"/>
    <x v="0"/>
    <s v="Innanlands"/>
    <m/>
  </r>
  <r>
    <s v="Söludælur"/>
    <s v="Aðalból í Jökuldal"/>
    <n v="701"/>
    <x v="29"/>
    <s v="Austurland"/>
    <x v="7"/>
    <x v="3"/>
    <s v="Sala innan svæðis - flj."/>
    <n v="10284"/>
    <n v="8.8956599999999995"/>
    <x v="4"/>
    <x v="0"/>
    <s v="Innanlands"/>
    <m/>
  </r>
  <r>
    <s v="Söludælur"/>
    <s v="Fellabær"/>
    <n v="701"/>
    <x v="29"/>
    <s v="Austurland"/>
    <x v="1"/>
    <x v="0"/>
    <s v="Sala innan svæðis - flj."/>
    <n v="388993"/>
    <n v="291.74475000000001"/>
    <x v="4"/>
    <x v="0"/>
    <s v="Innanlands"/>
    <m/>
  </r>
  <r>
    <s v="Söludælur"/>
    <s v="Fellabær"/>
    <n v="701"/>
    <x v="29"/>
    <s v="Austurland"/>
    <x v="7"/>
    <x v="3"/>
    <s v="Sala innan svæðis - flj."/>
    <n v="589430"/>
    <n v="509.85694999999998"/>
    <x v="4"/>
    <x v="0"/>
    <s v="Innanlands"/>
    <m/>
  </r>
  <r>
    <s v="Söludælur"/>
    <s v="Hlégarður í Hjaltastþ.há"/>
    <n v="701"/>
    <x v="29"/>
    <s v="Austurland"/>
    <x v="7"/>
    <x v="3"/>
    <s v="Sala innan svæðis - flj."/>
    <n v="153"/>
    <n v="0.13234499999999999"/>
    <x v="4"/>
    <x v="0"/>
    <s v="Innanlands"/>
    <m/>
  </r>
  <r>
    <s v="Eskifjörður"/>
    <s v="Skjöldólfsst.í Jökuld."/>
    <n v="701"/>
    <x v="29"/>
    <s v="Austurland"/>
    <x v="6"/>
    <x v="3"/>
    <s v="Sala utan svæðis - flj."/>
    <n v="3383"/>
    <n v="2.9262950000000001"/>
    <x v="3"/>
    <x v="3"/>
    <s v="Innanlands"/>
    <m/>
  </r>
  <r>
    <s v="Söludælur"/>
    <s v="Skjöldólfsst.í Jökuld."/>
    <n v="701"/>
    <x v="29"/>
    <s v="Austurland"/>
    <x v="1"/>
    <x v="0"/>
    <s v="Sala innan svæðis - flj."/>
    <n v="74079"/>
    <n v="55.559249999999999"/>
    <x v="4"/>
    <x v="0"/>
    <s v="Innanlands"/>
    <m/>
  </r>
  <r>
    <s v="Söludælur"/>
    <s v="Skjöldólfsst.í Jökuld."/>
    <n v="701"/>
    <x v="29"/>
    <s v="Austurland"/>
    <x v="7"/>
    <x v="3"/>
    <s v="Sala innan svæðis - flj."/>
    <n v="82937"/>
    <n v="71.740504999999999"/>
    <x v="4"/>
    <x v="0"/>
    <s v="Innanlands"/>
    <m/>
  </r>
  <r>
    <s v="Höfn"/>
    <s v="Hlégarður í Hjaltastþ.há"/>
    <n v="701"/>
    <x v="29"/>
    <s v="Austurland"/>
    <x v="6"/>
    <x v="3"/>
    <s v="Sala utan svæðis - flj."/>
    <n v="5676"/>
    <n v="4.9097400000000002"/>
    <x v="3"/>
    <x v="3"/>
    <s v="Innanlands"/>
    <m/>
  </r>
  <r>
    <s v="Reyðarfjörður"/>
    <s v="Aðalból í Jökuldal"/>
    <n v="701"/>
    <x v="29"/>
    <s v="Austurland"/>
    <x v="6"/>
    <x v="3"/>
    <s v="Sala utan svæðis - flj."/>
    <n v="2559"/>
    <n v="2.2135349999999998"/>
    <x v="3"/>
    <x v="3"/>
    <s v="Innanlands"/>
    <m/>
  </r>
  <r>
    <s v="Reyðarfjörður"/>
    <s v="Hlégarður í Hjaltastþ.há"/>
    <n v="701"/>
    <x v="29"/>
    <s v="Austurland"/>
    <x v="6"/>
    <x v="3"/>
    <s v="Sala utan svæðis - flj."/>
    <n v="23192"/>
    <n v="20.061079999999997"/>
    <x v="3"/>
    <x v="3"/>
    <s v="Innanlands"/>
    <m/>
  </r>
  <r>
    <s v="Reyðarfjörður"/>
    <s v="Skjöldólfsst.í Jökuld."/>
    <n v="701"/>
    <x v="29"/>
    <s v="Austurland"/>
    <x v="6"/>
    <x v="3"/>
    <s v="Sala utan svæðis - flj."/>
    <n v="7261"/>
    <n v="6.2807650000000006"/>
    <x v="3"/>
    <x v="3"/>
    <s v="Innanlands"/>
    <m/>
  </r>
  <r>
    <s v="Reykjavík"/>
    <s v="Aðalból í Jökuldal"/>
    <n v="701"/>
    <x v="29"/>
    <s v="Austurland"/>
    <x v="6"/>
    <x v="3"/>
    <s v="Sala utan svæðis - flj."/>
    <n v="49693"/>
    <n v="42.984445000000001"/>
    <x v="3"/>
    <x v="3"/>
    <s v="Innanlands"/>
    <m/>
  </r>
  <r>
    <s v="Eskifjörður"/>
    <s v="Fellabær"/>
    <n v="701"/>
    <x v="29"/>
    <s v="Austurland"/>
    <x v="7"/>
    <x v="3"/>
    <s v="Sala utan svæðis - flj."/>
    <n v="504"/>
    <n v="0.43595999999999996"/>
    <x v="2"/>
    <x v="0"/>
    <s v="Innanlands"/>
    <m/>
  </r>
  <r>
    <s v="Eskifjörður"/>
    <s v="Skjöldólfsst.í Jökuld."/>
    <n v="701"/>
    <x v="29"/>
    <s v="Austurland"/>
    <x v="7"/>
    <x v="3"/>
    <s v="Sala utan svæðis - flj."/>
    <n v="4144"/>
    <n v="3.5845599999999997"/>
    <x v="2"/>
    <x v="0"/>
    <s v="Innanlands"/>
    <m/>
  </r>
  <r>
    <s v="Reykjavík"/>
    <s v="Hlégarður í Hjaltastþ.há"/>
    <n v="701"/>
    <x v="29"/>
    <s v="Austurland"/>
    <x v="6"/>
    <x v="3"/>
    <s v="Sala utan svæðis - flj."/>
    <n v="127694"/>
    <n v="110.45531"/>
    <x v="3"/>
    <x v="3"/>
    <s v="Innanlands"/>
    <m/>
  </r>
  <r>
    <s v="Reyðarfjörður"/>
    <s v="Hlégarður í Hjaltastþ.há"/>
    <n v="701"/>
    <x v="29"/>
    <s v="Austurland"/>
    <x v="7"/>
    <x v="3"/>
    <s v="Sala utan svæðis - flj."/>
    <n v="2641"/>
    <n v="2.284465"/>
    <x v="2"/>
    <x v="0"/>
    <s v="Innanlands"/>
    <m/>
  </r>
  <r>
    <s v="Reykjavík"/>
    <s v="Skjöldólfsst.í Jökuld."/>
    <n v="701"/>
    <x v="29"/>
    <s v="Austurland"/>
    <x v="6"/>
    <x v="3"/>
    <s v="Sala utan svæðis - flj."/>
    <n v="26911"/>
    <n v="23.278015"/>
    <x v="3"/>
    <x v="3"/>
    <s v="Innanlands"/>
    <m/>
  </r>
  <r>
    <s v="Reyðarfjörður"/>
    <s v="Skjöldólfsst.í Jökuld."/>
    <n v="701"/>
    <x v="29"/>
    <s v="Austurland"/>
    <x v="7"/>
    <x v="3"/>
    <s v="Sala utan svæðis - flj."/>
    <n v="10946"/>
    <n v="9.4682899999999997"/>
    <x v="2"/>
    <x v="0"/>
    <s v="Innanlands"/>
    <m/>
  </r>
  <r>
    <s v="Reykjavík"/>
    <s v="Aðalból í Jökuldal"/>
    <n v="701"/>
    <x v="29"/>
    <s v="Austurland"/>
    <x v="7"/>
    <x v="3"/>
    <s v="Sala innan svæðis - flj."/>
    <n v="0"/>
    <n v="0"/>
    <x v="2"/>
    <x v="0"/>
    <s v="Innanlands"/>
    <m/>
  </r>
  <r>
    <s v="Reykjavík"/>
    <s v="Aðalból í Jökuldal"/>
    <n v="701"/>
    <x v="29"/>
    <s v="Austurland"/>
    <x v="7"/>
    <x v="3"/>
    <s v="Sala utan svæðis - flj."/>
    <n v="5110"/>
    <n v="4.4201499999999996"/>
    <x v="2"/>
    <x v="0"/>
    <s v="Innanlands"/>
    <m/>
  </r>
  <r>
    <s v="Reykjavík"/>
    <s v="Hlégarður í Hjaltastþ.há"/>
    <n v="701"/>
    <x v="29"/>
    <s v="Austurland"/>
    <x v="7"/>
    <x v="3"/>
    <s v="Sala utan svæðis - flj."/>
    <n v="1801"/>
    <n v="1.5578650000000001"/>
    <x v="2"/>
    <x v="0"/>
    <s v="Innanlands"/>
    <m/>
  </r>
  <r>
    <s v="Reykjavík"/>
    <s v="Hlégarður í Hjaltastþ.há"/>
    <n v="701"/>
    <x v="29"/>
    <s v="Austurland"/>
    <x v="10"/>
    <x v="3"/>
    <s v="Sala utan svæðis - flj."/>
    <n v="5680"/>
    <n v="4.9131999999999998"/>
    <x v="2"/>
    <x v="2"/>
    <s v="Innanlands"/>
    <m/>
  </r>
  <r>
    <s v="Söludælur"/>
    <s v="Fellabær"/>
    <n v="701"/>
    <x v="29"/>
    <s v="Austurland"/>
    <x v="6"/>
    <x v="3"/>
    <s v="Sala innan svæðis - flj."/>
    <n v="39182"/>
    <n v="33.892429999999997"/>
    <x v="3"/>
    <x v="3"/>
    <s v="Innanlands"/>
    <m/>
  </r>
  <r>
    <s v="Reykjavík"/>
    <s v="Skjöldólfsst.í Jökuld."/>
    <n v="701"/>
    <x v="29"/>
    <s v="Austurland"/>
    <x v="7"/>
    <x v="3"/>
    <s v="Sala utan svæðis - flj."/>
    <n v="6639"/>
    <n v="5.7427349999999997"/>
    <x v="2"/>
    <x v="0"/>
    <s v="Innanlands"/>
    <m/>
  </r>
  <r>
    <s v="Söludælur"/>
    <s v="Aðalból í Jökuldal"/>
    <n v="701"/>
    <x v="29"/>
    <s v="Austurland"/>
    <x v="1"/>
    <x v="0"/>
    <s v="Sala innan svæðis - flj."/>
    <n v="10281"/>
    <n v="7.71075"/>
    <x v="2"/>
    <x v="0"/>
    <s v="Innanlands"/>
    <m/>
  </r>
  <r>
    <s v="Söludælur"/>
    <s v="Aðalból í Jökuldal"/>
    <n v="701"/>
    <x v="29"/>
    <s v="Austurland"/>
    <x v="7"/>
    <x v="3"/>
    <s v="Sala innan svæðis - flj."/>
    <n v="10055"/>
    <n v="8.6975750000000005"/>
    <x v="2"/>
    <x v="0"/>
    <s v="Innanlands"/>
    <m/>
  </r>
  <r>
    <s v="Söludælur"/>
    <s v="Fellabær"/>
    <n v="701"/>
    <x v="29"/>
    <s v="Austurland"/>
    <x v="1"/>
    <x v="0"/>
    <s v="Sala innan svæðis - flj."/>
    <n v="355025"/>
    <n v="266.26875000000001"/>
    <x v="2"/>
    <x v="0"/>
    <s v="Innanlands"/>
    <m/>
  </r>
  <r>
    <s v="Söludælur"/>
    <s v="Fellabær"/>
    <n v="701"/>
    <x v="29"/>
    <s v="Austurland"/>
    <x v="7"/>
    <x v="3"/>
    <s v="Sala innan svæðis - flj."/>
    <n v="584444"/>
    <n v="505.54406"/>
    <x v="2"/>
    <x v="0"/>
    <s v="Innanlands"/>
    <m/>
  </r>
  <r>
    <s v="Eskifjörður"/>
    <s v="Skjöldólfsst.í Jökuld."/>
    <n v="701"/>
    <x v="29"/>
    <s v="Austurland"/>
    <x v="6"/>
    <x v="3"/>
    <s v="Sala utan svæðis - flj."/>
    <n v="32693"/>
    <n v="28.279444999999999"/>
    <x v="0"/>
    <x v="3"/>
    <s v="Innanlands"/>
    <m/>
  </r>
  <r>
    <s v="Söludælur"/>
    <s v="Skjöldólfsst.í Jökuld."/>
    <n v="701"/>
    <x v="29"/>
    <s v="Austurland"/>
    <x v="1"/>
    <x v="0"/>
    <s v="Sala innan svæðis - flj."/>
    <n v="57040"/>
    <n v="42.78"/>
    <x v="2"/>
    <x v="0"/>
    <s v="Innanlands"/>
    <m/>
  </r>
  <r>
    <s v="Söludælur"/>
    <s v="Skjöldólfsst.í Jökuld."/>
    <n v="701"/>
    <x v="29"/>
    <s v="Austurland"/>
    <x v="7"/>
    <x v="3"/>
    <s v="Sala innan svæðis - flj."/>
    <n v="65868"/>
    <n v="56.975819999999999"/>
    <x v="2"/>
    <x v="0"/>
    <s v="Innanlands"/>
    <m/>
  </r>
  <r>
    <s v="Reyðarfjörður"/>
    <s v="Aðalból í Jökuldal"/>
    <n v="701"/>
    <x v="29"/>
    <s v="Austurland"/>
    <x v="6"/>
    <x v="3"/>
    <s v="Sala utan svæðis - flj."/>
    <n v="2132"/>
    <n v="1.8441800000000002"/>
    <x v="0"/>
    <x v="3"/>
    <s v="Innanlands"/>
    <m/>
  </r>
  <r>
    <s v="Reyðarfjörður"/>
    <s v="Hlégarður í Hjaltastþ.há"/>
    <n v="701"/>
    <x v="29"/>
    <s v="Austurland"/>
    <x v="6"/>
    <x v="3"/>
    <s v="Sala utan svæðis - flj."/>
    <n v="32588"/>
    <n v="28.18862"/>
    <x v="0"/>
    <x v="3"/>
    <s v="Innanlands"/>
    <m/>
  </r>
  <r>
    <s v="Reyðarfjörður"/>
    <s v="Skjöldólfsst.í Jökuld."/>
    <n v="701"/>
    <x v="29"/>
    <s v="Austurland"/>
    <x v="6"/>
    <x v="3"/>
    <s v="Sala utan svæðis - flj."/>
    <n v="10296"/>
    <n v="8.9060399999999991"/>
    <x v="0"/>
    <x v="3"/>
    <s v="Innanlands"/>
    <m/>
  </r>
  <r>
    <s v="Reykjavík"/>
    <s v="Aðalból í Jökuldal"/>
    <n v="701"/>
    <x v="29"/>
    <s v="Austurland"/>
    <x v="6"/>
    <x v="3"/>
    <s v="Sala utan svæðis - flj."/>
    <n v="18531"/>
    <n v="16.029315"/>
    <x v="0"/>
    <x v="3"/>
    <s v="Innanlands"/>
    <m/>
  </r>
  <r>
    <s v="Reyðarfjörður"/>
    <s v="Aðalból í Jökuldal"/>
    <n v="701"/>
    <x v="29"/>
    <s v="Austurland"/>
    <x v="7"/>
    <x v="3"/>
    <s v="Sala utan svæðis - flj."/>
    <n v="4351"/>
    <n v="3.7636149999999997"/>
    <x v="1"/>
    <x v="0"/>
    <s v="Innanlands"/>
    <m/>
  </r>
  <r>
    <s v="Reyðarfjörður"/>
    <s v="Hlégarður í Hjaltastþ.há"/>
    <n v="701"/>
    <x v="29"/>
    <s v="Austurland"/>
    <x v="7"/>
    <x v="3"/>
    <s v="Sala utan svæðis - flj."/>
    <n v="37821"/>
    <n v="32.715164999999999"/>
    <x v="1"/>
    <x v="0"/>
    <s v="Innanlands"/>
    <m/>
  </r>
  <r>
    <s v="Reyðarfjörður"/>
    <s v="Skjöldólfsst.í Jökuld."/>
    <n v="701"/>
    <x v="29"/>
    <s v="Austurland"/>
    <x v="7"/>
    <x v="3"/>
    <s v="Sala utan svæðis - flj."/>
    <n v="34245"/>
    <n v="29.621925000000001"/>
    <x v="1"/>
    <x v="0"/>
    <s v="Innanlands"/>
    <m/>
  </r>
  <r>
    <s v="Reykjavík"/>
    <s v="Aðalból í Jökuldal"/>
    <n v="701"/>
    <x v="29"/>
    <s v="Austurland"/>
    <x v="1"/>
    <x v="0"/>
    <s v="Sala innan svæðis - flj."/>
    <n v="0"/>
    <n v="0"/>
    <x v="1"/>
    <x v="0"/>
    <s v="Innanlands"/>
    <m/>
  </r>
  <r>
    <s v="Reykjavík"/>
    <s v="Aðalból í Jökuldal"/>
    <n v="701"/>
    <x v="29"/>
    <s v="Austurland"/>
    <x v="7"/>
    <x v="3"/>
    <s v="Sala utan svæðis - flj."/>
    <n v="4135"/>
    <n v="3.576775"/>
    <x v="1"/>
    <x v="0"/>
    <s v="Innanlands"/>
    <m/>
  </r>
  <r>
    <s v="Reykjavík"/>
    <s v="Hlégarður í Hjaltastþ.há"/>
    <n v="701"/>
    <x v="29"/>
    <s v="Austurland"/>
    <x v="6"/>
    <x v="3"/>
    <s v="Sala utan svæðis - flj."/>
    <n v="152415"/>
    <n v="131.838975"/>
    <x v="0"/>
    <x v="3"/>
    <s v="Innanlands"/>
    <m/>
  </r>
  <r>
    <s v="Reykjavík"/>
    <s v="Hlégarður í Hjaltastþ.há"/>
    <n v="701"/>
    <x v="29"/>
    <s v="Austurland"/>
    <x v="7"/>
    <x v="3"/>
    <s v="Sala utan svæðis - flj."/>
    <n v="1302"/>
    <n v="1.1262300000000001"/>
    <x v="1"/>
    <x v="0"/>
    <s v="Innanlands"/>
    <m/>
  </r>
  <r>
    <s v="Reykjavík"/>
    <s v="Hlégarður í Hjaltastþ.há"/>
    <n v="701"/>
    <x v="29"/>
    <s v="Austurland"/>
    <x v="10"/>
    <x v="3"/>
    <s v="Sala utan svæðis - flj."/>
    <n v="5001"/>
    <n v="4.3258649999999994"/>
    <x v="1"/>
    <x v="2"/>
    <s v="Innanlands"/>
    <m/>
  </r>
  <r>
    <s v="Reykjavík"/>
    <s v="Skjöldólfsst.í Jökuld."/>
    <n v="701"/>
    <x v="29"/>
    <s v="Austurland"/>
    <x v="6"/>
    <x v="3"/>
    <s v="Sala utan svæðis - flj."/>
    <n v="34276"/>
    <n v="29.648739999999997"/>
    <x v="0"/>
    <x v="3"/>
    <s v="Innanlands"/>
    <m/>
  </r>
  <r>
    <s v="Reykjavík"/>
    <s v="Skjöldólfsst.í Jökuld."/>
    <n v="701"/>
    <x v="29"/>
    <s v="Austurland"/>
    <x v="7"/>
    <x v="3"/>
    <s v="Sala utan svæðis - flj."/>
    <n v="9111"/>
    <n v="7.8810150000000005"/>
    <x v="1"/>
    <x v="0"/>
    <s v="Innanlands"/>
    <m/>
  </r>
  <r>
    <s v="Söludælur"/>
    <s v="Aðalból í Jökuldal"/>
    <n v="701"/>
    <x v="29"/>
    <s v="Austurland"/>
    <x v="1"/>
    <x v="0"/>
    <s v="Sala innan svæðis - flj."/>
    <n v="9593"/>
    <n v="7.19475"/>
    <x v="1"/>
    <x v="0"/>
    <s v="Innanlands"/>
    <m/>
  </r>
  <r>
    <s v="Söludælur"/>
    <s v="Aðalból í Jökuldal"/>
    <n v="701"/>
    <x v="29"/>
    <s v="Austurland"/>
    <x v="7"/>
    <x v="3"/>
    <s v="Sala innan svæðis - flj."/>
    <n v="14039"/>
    <n v="12.143735000000001"/>
    <x v="1"/>
    <x v="0"/>
    <s v="Innanlands"/>
    <m/>
  </r>
  <r>
    <s v="Söludælur"/>
    <s v="Fellabær"/>
    <n v="701"/>
    <x v="29"/>
    <s v="Austurland"/>
    <x v="6"/>
    <x v="3"/>
    <s v="Sala innan svæðis - flj."/>
    <n v="38159"/>
    <n v="33.007534999999997"/>
    <x v="0"/>
    <x v="3"/>
    <s v="Innanlands"/>
    <m/>
  </r>
  <r>
    <s v="Söludælur"/>
    <s v="Fellabær"/>
    <n v="701"/>
    <x v="29"/>
    <s v="Austurland"/>
    <x v="1"/>
    <x v="0"/>
    <s v="Sala innan svæðis - flj."/>
    <n v="359470"/>
    <n v="269.60250000000002"/>
    <x v="1"/>
    <x v="0"/>
    <s v="Innanlands"/>
    <m/>
  </r>
  <r>
    <s v="Söludælur"/>
    <s v="Fellabær"/>
    <n v="701"/>
    <x v="29"/>
    <s v="Austurland"/>
    <x v="7"/>
    <x v="3"/>
    <s v="Sala innan svæðis - flj."/>
    <n v="610935"/>
    <n v="528.45877500000006"/>
    <x v="1"/>
    <x v="0"/>
    <s v="Innanlands"/>
    <m/>
  </r>
  <r>
    <s v="Söludælur"/>
    <s v="Skjöldólfsst.í Jökuld."/>
    <n v="701"/>
    <x v="29"/>
    <s v="Austurland"/>
    <x v="1"/>
    <x v="0"/>
    <s v="Sala innan svæðis - flj."/>
    <n v="49341"/>
    <n v="37.005749999999999"/>
    <x v="1"/>
    <x v="0"/>
    <s v="Innanlands"/>
    <m/>
  </r>
  <r>
    <s v="Söludælur"/>
    <s v="Skjöldólfsst.í Jökuld."/>
    <n v="701"/>
    <x v="29"/>
    <s v="Austurland"/>
    <x v="7"/>
    <x v="3"/>
    <s v="Sala innan svæðis - flj."/>
    <n v="56574"/>
    <n v="48.936510000000006"/>
    <x v="1"/>
    <x v="0"/>
    <s v="Innanlands"/>
    <m/>
  </r>
  <r>
    <s v="Söludælur"/>
    <s v="Hallormsstaður"/>
    <n v="701"/>
    <x v="29"/>
    <s v="Austurland"/>
    <x v="1"/>
    <x v="0"/>
    <s v="Sala innan svæðis - flj."/>
    <n v="41348"/>
    <n v="31.010999999999999"/>
    <x v="0"/>
    <x v="0"/>
    <s v="Innanlands"/>
    <m/>
  </r>
  <r>
    <s v="Eskifjörður"/>
    <s v="Hallormsstaður"/>
    <n v="701"/>
    <x v="29"/>
    <s v="Austurland"/>
    <x v="6"/>
    <x v="3"/>
    <s v="Sala utan svæðis - flj."/>
    <n v="74400"/>
    <n v="64.355999999999995"/>
    <x v="1"/>
    <x v="3"/>
    <s v="Innanlands"/>
    <m/>
  </r>
  <r>
    <s v="Reyðarfjörður"/>
    <s v="Hallormsstaður"/>
    <n v="701"/>
    <x v="29"/>
    <s v="Austurland"/>
    <x v="7"/>
    <x v="3"/>
    <s v="Sala utan svæðis - flj."/>
    <n v="16020"/>
    <n v="13.857299999999999"/>
    <x v="0"/>
    <x v="0"/>
    <s v="Innanlands"/>
    <m/>
  </r>
  <r>
    <s v="Reykjavík"/>
    <s v="Hallormsstaður"/>
    <n v="701"/>
    <x v="29"/>
    <s v="Austurland"/>
    <x v="7"/>
    <x v="3"/>
    <s v="Sala utan svæðis - flj."/>
    <n v="6899"/>
    <n v="5.9676350000000005"/>
    <x v="0"/>
    <x v="0"/>
    <s v="Innanlands"/>
    <m/>
  </r>
  <r>
    <s v="Reykjavík"/>
    <s v="Hallormsstaður"/>
    <n v="701"/>
    <x v="29"/>
    <s v="Austurland"/>
    <x v="6"/>
    <x v="3"/>
    <s v="Sala utan svæðis - flj."/>
    <n v="159470"/>
    <n v="137.94154999999998"/>
    <x v="1"/>
    <x v="3"/>
    <s v="Innanlands"/>
    <m/>
  </r>
  <r>
    <s v="Söludælur"/>
    <s v="Hallormsstaður"/>
    <n v="701"/>
    <x v="29"/>
    <s v="Austurland"/>
    <x v="7"/>
    <x v="3"/>
    <s v="Sala innan svæðis - flj."/>
    <n v="53338"/>
    <n v="46.137370000000004"/>
    <x v="0"/>
    <x v="0"/>
    <s v="Innanlands"/>
    <m/>
  </r>
  <r>
    <s v="Eskifjörður"/>
    <s v="Hallormsstaður"/>
    <n v="701"/>
    <x v="29"/>
    <s v="Austurland"/>
    <x v="6"/>
    <x v="3"/>
    <s v="Sala utan svæðis - flj."/>
    <n v="31114"/>
    <n v="26.913610000000002"/>
    <x v="2"/>
    <x v="3"/>
    <s v="Innanlands"/>
    <m/>
  </r>
  <r>
    <s v="Reyðarfjörður"/>
    <s v="Hallormsstaður"/>
    <n v="701"/>
    <x v="29"/>
    <s v="Austurland"/>
    <x v="6"/>
    <x v="3"/>
    <s v="Sala utan svæðis - flj."/>
    <n v="23577"/>
    <n v="20.394105"/>
    <x v="2"/>
    <x v="3"/>
    <s v="Innanlands"/>
    <m/>
  </r>
  <r>
    <s v="Reyðarfjörður"/>
    <s v="Hallormsstaður"/>
    <n v="701"/>
    <x v="29"/>
    <s v="Austurland"/>
    <x v="7"/>
    <x v="3"/>
    <s v="Sala utan svæðis - flj."/>
    <n v="15304"/>
    <n v="13.237959999999999"/>
    <x v="3"/>
    <x v="0"/>
    <s v="Innanlands"/>
    <m/>
  </r>
  <r>
    <s v="Reykjavík"/>
    <s v="Hallormsstaður"/>
    <n v="701"/>
    <x v="29"/>
    <s v="Austurland"/>
    <x v="6"/>
    <x v="3"/>
    <s v="Sala utan svæðis - flj."/>
    <n v="154843"/>
    <n v="133.93919500000001"/>
    <x v="2"/>
    <x v="3"/>
    <s v="Innanlands"/>
    <m/>
  </r>
  <r>
    <s v="Reykjavík"/>
    <s v="Hallormsstaður"/>
    <n v="701"/>
    <x v="29"/>
    <s v="Austurland"/>
    <x v="7"/>
    <x v="3"/>
    <s v="Sala innan svæðis - flj."/>
    <n v="1853"/>
    <n v="1.6028450000000001"/>
    <x v="3"/>
    <x v="0"/>
    <s v="Innanlands"/>
    <m/>
  </r>
  <r>
    <s v="Reykjavík"/>
    <s v="Hallormsstaður"/>
    <n v="701"/>
    <x v="29"/>
    <s v="Austurland"/>
    <x v="7"/>
    <x v="3"/>
    <s v="Sala utan svæðis - flj."/>
    <n v="15989"/>
    <n v="13.830485000000001"/>
    <x v="3"/>
    <x v="0"/>
    <s v="Innanlands"/>
    <m/>
  </r>
  <r>
    <s v="Söludælur"/>
    <s v="Hallormsstaður"/>
    <n v="701"/>
    <x v="29"/>
    <s v="Austurland"/>
    <x v="1"/>
    <x v="0"/>
    <s v="Sala innan svæðis - flj."/>
    <n v="47471"/>
    <n v="35.603250000000003"/>
    <x v="3"/>
    <x v="0"/>
    <s v="Innanlands"/>
    <m/>
  </r>
  <r>
    <s v="Söludælur"/>
    <s v="Hallormsstaður"/>
    <n v="701"/>
    <x v="29"/>
    <s v="Austurland"/>
    <x v="7"/>
    <x v="3"/>
    <s v="Sala innan svæðis - flj."/>
    <n v="61167"/>
    <n v="52.909455000000001"/>
    <x v="3"/>
    <x v="0"/>
    <s v="Innanlands"/>
    <m/>
  </r>
  <r>
    <s v="Eskifjörður"/>
    <s v="Hallormsstaður"/>
    <n v="701"/>
    <x v="29"/>
    <s v="Austurland"/>
    <x v="6"/>
    <x v="3"/>
    <s v="Sala utan svæðis - flj."/>
    <n v="18454"/>
    <n v="15.96271"/>
    <x v="4"/>
    <x v="3"/>
    <s v="Innanlands"/>
    <m/>
  </r>
  <r>
    <s v="Reyðarfjörður"/>
    <s v="Hallormsstaður"/>
    <n v="701"/>
    <x v="29"/>
    <s v="Austurland"/>
    <x v="7"/>
    <x v="3"/>
    <s v="Sala utan svæðis - flj."/>
    <n v="18278"/>
    <n v="15.810469999999999"/>
    <x v="5"/>
    <x v="0"/>
    <s v="Innanlands"/>
    <m/>
  </r>
  <r>
    <s v="Reyðarfjörður"/>
    <s v="Hallormsstaður"/>
    <n v="701"/>
    <x v="29"/>
    <s v="Austurland"/>
    <x v="6"/>
    <x v="3"/>
    <s v="Sala utan svæðis - flj."/>
    <n v="20005"/>
    <n v="17.304325000000002"/>
    <x v="4"/>
    <x v="3"/>
    <s v="Innanlands"/>
    <m/>
  </r>
  <r>
    <s v="Reykjavík"/>
    <s v="Hallormsstaður"/>
    <n v="701"/>
    <x v="29"/>
    <s v="Austurland"/>
    <x v="7"/>
    <x v="3"/>
    <s v="Sala utan svæðis - flj."/>
    <n v="2158"/>
    <n v="1.8666700000000001"/>
    <x v="5"/>
    <x v="0"/>
    <s v="Innanlands"/>
    <m/>
  </r>
  <r>
    <s v="Reykjavík"/>
    <s v="Hallormsstaður"/>
    <n v="701"/>
    <x v="29"/>
    <s v="Austurland"/>
    <x v="6"/>
    <x v="3"/>
    <s v="Sala utan svæðis - flj."/>
    <n v="295479"/>
    <n v="255.58933500000001"/>
    <x v="4"/>
    <x v="3"/>
    <s v="Innanlands"/>
    <m/>
  </r>
  <r>
    <s v="Söludælur"/>
    <s v="Hallormsstaður"/>
    <n v="701"/>
    <x v="29"/>
    <s v="Austurland"/>
    <x v="7"/>
    <x v="3"/>
    <s v="Sala innan svæðis - flj."/>
    <n v="4361"/>
    <n v="3.772265"/>
    <x v="5"/>
    <x v="0"/>
    <s v="Innanlands"/>
    <m/>
  </r>
  <r>
    <s v="Söludælur"/>
    <s v="Hallormsstaður"/>
    <n v="701"/>
    <x v="29"/>
    <s v="Austurland"/>
    <x v="1"/>
    <x v="0"/>
    <s v="Sala innan svæðis - flj."/>
    <n v="52244"/>
    <n v="39.183"/>
    <x v="5"/>
    <x v="0"/>
    <s v="Innanlands"/>
    <m/>
  </r>
  <r>
    <s v="Söludælur"/>
    <s v="Hallormsstaður"/>
    <n v="701"/>
    <x v="29"/>
    <s v="Austurland"/>
    <x v="7"/>
    <x v="3"/>
    <s v="Sala innan svæðis - flj."/>
    <n v="62203"/>
    <n v="53.805595000000004"/>
    <x v="5"/>
    <x v="0"/>
    <s v="Innanlands"/>
    <m/>
  </r>
  <r>
    <s v="Eskifjörður"/>
    <s v="Hallormsstaður"/>
    <n v="701"/>
    <x v="29"/>
    <s v="Austurland"/>
    <x v="6"/>
    <x v="3"/>
    <s v="Sala utan svæðis - flj."/>
    <n v="2591"/>
    <n v="2.241215"/>
    <x v="6"/>
    <x v="3"/>
    <s v="Innanlands"/>
    <m/>
  </r>
  <r>
    <s v="Reyðarfjörður"/>
    <s v="Hallormsstaður"/>
    <n v="701"/>
    <x v="29"/>
    <s v="Austurland"/>
    <x v="6"/>
    <x v="3"/>
    <s v="Sala utan svæðis - flj."/>
    <n v="18971"/>
    <n v="16.409915000000002"/>
    <x v="6"/>
    <x v="3"/>
    <s v="Innanlands"/>
    <m/>
  </r>
  <r>
    <s v="Reyðarfjörður"/>
    <s v="Hallormsstaður"/>
    <n v="701"/>
    <x v="29"/>
    <s v="Austurland"/>
    <x v="7"/>
    <x v="3"/>
    <s v="Sala utan svæðis - flj."/>
    <n v="21680"/>
    <n v="18.7532"/>
    <x v="7"/>
    <x v="0"/>
    <s v="Innanlands"/>
    <m/>
  </r>
  <r>
    <s v="Reykjavík"/>
    <s v="Hallormsstaður"/>
    <n v="701"/>
    <x v="29"/>
    <s v="Austurland"/>
    <x v="6"/>
    <x v="3"/>
    <s v="Sala utan svæðis - flj."/>
    <n v="163384"/>
    <n v="141.32715999999999"/>
    <x v="6"/>
    <x v="3"/>
    <s v="Innanlands"/>
    <m/>
  </r>
  <r>
    <s v="Söludælur"/>
    <s v="Hallormsstaður"/>
    <n v="701"/>
    <x v="29"/>
    <s v="Austurland"/>
    <x v="1"/>
    <x v="0"/>
    <s v="Sala innan svæðis - flj."/>
    <n v="49948"/>
    <n v="37.460999999999999"/>
    <x v="7"/>
    <x v="0"/>
    <s v="Innanlands"/>
    <m/>
  </r>
  <r>
    <s v="Söludælur"/>
    <s v="Hallormsstaður"/>
    <n v="701"/>
    <x v="29"/>
    <s v="Austurland"/>
    <x v="7"/>
    <x v="3"/>
    <s v="Sala innan svæðis - flj."/>
    <n v="56194"/>
    <n v="48.607810000000001"/>
    <x v="7"/>
    <x v="0"/>
    <s v="Innanlands"/>
    <m/>
  </r>
  <r>
    <s v="Akureyri"/>
    <s v="Hallormsstaður"/>
    <n v="701"/>
    <x v="29"/>
    <s v="Austurland"/>
    <x v="6"/>
    <x v="3"/>
    <s v="Sala utan svæðis - flj."/>
    <n v="2314"/>
    <n v="2.0016099999999999"/>
    <x v="8"/>
    <x v="3"/>
    <s v="Innanlands"/>
    <m/>
  </r>
  <r>
    <s v="Eskifjörður"/>
    <s v="Hallormsstaður"/>
    <n v="701"/>
    <x v="29"/>
    <s v="Austurland"/>
    <x v="1"/>
    <x v="0"/>
    <s v="Sala utan svæðis - flj."/>
    <n v="3513"/>
    <n v="2.6347499999999999"/>
    <x v="9"/>
    <x v="0"/>
    <s v="Innanlands"/>
    <m/>
  </r>
  <r>
    <s v="Eskifjörður"/>
    <s v="Hallormsstaður"/>
    <n v="701"/>
    <x v="29"/>
    <s v="Austurland"/>
    <x v="7"/>
    <x v="3"/>
    <s v="Sala utan svæðis - flj."/>
    <n v="4911"/>
    <n v="4.2480150000000005"/>
    <x v="9"/>
    <x v="0"/>
    <s v="Innanlands"/>
    <m/>
  </r>
  <r>
    <s v="Eskifjörður"/>
    <s v="Hallormsstaður"/>
    <n v="701"/>
    <x v="29"/>
    <s v="Austurland"/>
    <x v="6"/>
    <x v="3"/>
    <s v="Sala utan svæðis - flj."/>
    <n v="32192"/>
    <n v="27.846079999999997"/>
    <x v="8"/>
    <x v="3"/>
    <s v="Innanlands"/>
    <m/>
  </r>
  <r>
    <s v="Reyðarfjörður"/>
    <s v="Hallormsstaður"/>
    <n v="701"/>
    <x v="29"/>
    <s v="Austurland"/>
    <x v="7"/>
    <x v="3"/>
    <s v="Sala utan svæðis - flj."/>
    <n v="22274"/>
    <n v="19.267009999999999"/>
    <x v="9"/>
    <x v="0"/>
    <s v="Innanlands"/>
    <m/>
  </r>
  <r>
    <s v="Reyðarfjörður"/>
    <s v="Hallormsstaður"/>
    <n v="701"/>
    <x v="29"/>
    <s v="Austurland"/>
    <x v="6"/>
    <x v="3"/>
    <s v="Sala utan svæðis - flj."/>
    <n v="11069"/>
    <n v="9.5746849999999988"/>
    <x v="8"/>
    <x v="3"/>
    <s v="Innanlands"/>
    <m/>
  </r>
  <r>
    <s v="Reykjavík"/>
    <s v="Hallormsstaður"/>
    <n v="701"/>
    <x v="29"/>
    <s v="Austurland"/>
    <x v="7"/>
    <x v="3"/>
    <s v="Sala utan svæðis - flj."/>
    <n v="11324"/>
    <n v="9.7952600000000007"/>
    <x v="9"/>
    <x v="0"/>
    <s v="Innanlands"/>
    <m/>
  </r>
  <r>
    <s v="Reykjavík"/>
    <s v="Hallormsstaður"/>
    <n v="701"/>
    <x v="29"/>
    <s v="Austurland"/>
    <x v="6"/>
    <x v="3"/>
    <s v="Sala utan svæðis - flj."/>
    <n v="104899"/>
    <n v="90.737634999999997"/>
    <x v="8"/>
    <x v="3"/>
    <s v="Innanlands"/>
    <m/>
  </r>
  <r>
    <s v="Söludælur"/>
    <s v="Hallormsstaður"/>
    <n v="701"/>
    <x v="29"/>
    <s v="Austurland"/>
    <x v="1"/>
    <x v="0"/>
    <s v="Sala innan svæðis - flj."/>
    <n v="51023"/>
    <n v="38.267249999999997"/>
    <x v="9"/>
    <x v="0"/>
    <s v="Innanlands"/>
    <m/>
  </r>
  <r>
    <s v="Söludælur"/>
    <s v="Hallormsstaður"/>
    <n v="701"/>
    <x v="29"/>
    <s v="Austurland"/>
    <x v="7"/>
    <x v="3"/>
    <s v="Sala innan svæðis - flj."/>
    <n v="61194"/>
    <n v="52.932809999999996"/>
    <x v="9"/>
    <x v="0"/>
    <s v="Innanlands"/>
    <m/>
  </r>
  <r>
    <s v="Eskifjörður"/>
    <s v="Hallormsstaður"/>
    <n v="701"/>
    <x v="29"/>
    <s v="Austurland"/>
    <x v="6"/>
    <x v="3"/>
    <s v="Sala utan svæðis - flj."/>
    <n v="2346"/>
    <n v="2.02929"/>
    <x v="10"/>
    <x v="3"/>
    <s v="Innanlands"/>
    <m/>
  </r>
  <r>
    <s v="Eskifjörður"/>
    <s v="Hallormsstaður"/>
    <n v="701"/>
    <x v="29"/>
    <s v="Austurland"/>
    <x v="7"/>
    <x v="3"/>
    <s v="Sala utan svæðis - flj."/>
    <n v="2485"/>
    <n v="2.1495250000000001"/>
    <x v="10"/>
    <x v="0"/>
    <s v="Innanlands"/>
    <m/>
  </r>
  <r>
    <s v="Reyðarfjörður"/>
    <s v="Hallormsstaður"/>
    <n v="701"/>
    <x v="29"/>
    <s v="Austurland"/>
    <x v="6"/>
    <x v="3"/>
    <s v="Sala utan svæðis - flj."/>
    <n v="9758"/>
    <n v="8.4406700000000008"/>
    <x v="10"/>
    <x v="3"/>
    <s v="Innanlands"/>
    <m/>
  </r>
  <r>
    <s v="Reyðarfjörður"/>
    <s v="Hallormsstaður"/>
    <n v="701"/>
    <x v="29"/>
    <s v="Austurland"/>
    <x v="7"/>
    <x v="3"/>
    <s v="Sala utan svæðis - flj."/>
    <n v="12607"/>
    <n v="10.905055000000001"/>
    <x v="10"/>
    <x v="0"/>
    <s v="Innanlands"/>
    <m/>
  </r>
  <r>
    <s v="Reykjavík"/>
    <s v="Hallormsstaður"/>
    <n v="701"/>
    <x v="29"/>
    <s v="Austurland"/>
    <x v="6"/>
    <x v="3"/>
    <s v="Sala utan svæðis - flj."/>
    <n v="45506"/>
    <n v="39.362690000000001"/>
    <x v="10"/>
    <x v="3"/>
    <s v="Innanlands"/>
    <m/>
  </r>
  <r>
    <s v="Reykjavík"/>
    <s v="Hallormsstaður"/>
    <n v="701"/>
    <x v="29"/>
    <s v="Austurland"/>
    <x v="7"/>
    <x v="3"/>
    <s v="Sala utan svæðis - flj."/>
    <n v="18803"/>
    <n v="16.264595"/>
    <x v="10"/>
    <x v="0"/>
    <s v="Innanlands"/>
    <m/>
  </r>
  <r>
    <s v="Reykjavík"/>
    <s v="Hallormsstaður"/>
    <n v="701"/>
    <x v="29"/>
    <s v="Austurland"/>
    <x v="10"/>
    <x v="3"/>
    <s v="Sala utan svæðis - flj."/>
    <n v="5500"/>
    <n v="4.7575000000000003"/>
    <x v="10"/>
    <x v="2"/>
    <s v="Innanlands"/>
    <m/>
  </r>
  <r>
    <s v="Söludælur"/>
    <s v="Hallormsstaður"/>
    <n v="701"/>
    <x v="29"/>
    <s v="Austurland"/>
    <x v="1"/>
    <x v="0"/>
    <s v="Sala innan svæðis - flj."/>
    <n v="39801"/>
    <n v="29.850750000000001"/>
    <x v="10"/>
    <x v="0"/>
    <s v="Innanlands"/>
    <m/>
  </r>
  <r>
    <s v="Söludælur"/>
    <s v="Hallormsstaður"/>
    <n v="701"/>
    <x v="29"/>
    <s v="Austurland"/>
    <x v="7"/>
    <x v="3"/>
    <s v="Sala innan svæðis - flj."/>
    <n v="51650"/>
    <n v="44.677250000000001"/>
    <x v="10"/>
    <x v="0"/>
    <s v="Innanlands"/>
    <m/>
  </r>
  <r>
    <s v="Eskifjörður"/>
    <s v="Hallormsstaður"/>
    <n v="701"/>
    <x v="29"/>
    <s v="Austurland"/>
    <x v="6"/>
    <x v="3"/>
    <s v="Sala utan svæðis - flj."/>
    <n v="23169"/>
    <n v="20.041185000000002"/>
    <x v="9"/>
    <x v="3"/>
    <s v="Innanlands"/>
    <m/>
  </r>
  <r>
    <s v="Reyðarfjörður"/>
    <s v="Hallormsstaður"/>
    <n v="701"/>
    <x v="29"/>
    <s v="Austurland"/>
    <x v="6"/>
    <x v="3"/>
    <s v="Sala utan svæðis - flj."/>
    <n v="8930"/>
    <n v="7.72445"/>
    <x v="9"/>
    <x v="3"/>
    <s v="Innanlands"/>
    <m/>
  </r>
  <r>
    <s v="Reykjavík"/>
    <s v="Hallormsstaður"/>
    <n v="701"/>
    <x v="29"/>
    <s v="Austurland"/>
    <x v="6"/>
    <x v="3"/>
    <s v="Sala utan svæðis - flj."/>
    <n v="65889"/>
    <n v="56.993985000000002"/>
    <x v="9"/>
    <x v="3"/>
    <s v="Innanlands"/>
    <m/>
  </r>
  <r>
    <s v="Reyðarfjörður"/>
    <s v="Hallormsstaður"/>
    <n v="701"/>
    <x v="29"/>
    <s v="Austurland"/>
    <x v="7"/>
    <x v="3"/>
    <s v="Sala utan svæðis - flj."/>
    <n v="23864"/>
    <n v="20.64236"/>
    <x v="8"/>
    <x v="0"/>
    <s v="Innanlands"/>
    <m/>
  </r>
  <r>
    <s v="Reykjavík"/>
    <s v="Hallormsstaður"/>
    <n v="701"/>
    <x v="29"/>
    <s v="Austurland"/>
    <x v="7"/>
    <x v="3"/>
    <s v="Sala utan svæðis - flj."/>
    <n v="17151"/>
    <n v="14.835615000000001"/>
    <x v="8"/>
    <x v="0"/>
    <s v="Innanlands"/>
    <m/>
  </r>
  <r>
    <s v="Söludælur"/>
    <s v="Hallormsstaður"/>
    <n v="701"/>
    <x v="29"/>
    <s v="Austurland"/>
    <x v="1"/>
    <x v="0"/>
    <s v="Sala innan svæðis - flj."/>
    <n v="1344"/>
    <n v="1.008"/>
    <x v="8"/>
    <x v="0"/>
    <s v="Innanlands"/>
    <m/>
  </r>
  <r>
    <s v="Söludælur"/>
    <s v="Hallormsstaður"/>
    <n v="701"/>
    <x v="29"/>
    <s v="Austurland"/>
    <x v="7"/>
    <x v="3"/>
    <s v="Sala innan svæðis - flj."/>
    <n v="2431"/>
    <n v="2.1028150000000001"/>
    <x v="8"/>
    <x v="0"/>
    <s v="Innanlands"/>
    <m/>
  </r>
  <r>
    <s v="Söludælur"/>
    <s v="Hallormsstaður"/>
    <n v="701"/>
    <x v="29"/>
    <s v="Austurland"/>
    <x v="1"/>
    <x v="0"/>
    <s v="Sala innan svæðis - flj."/>
    <n v="49783"/>
    <n v="37.337249999999997"/>
    <x v="8"/>
    <x v="0"/>
    <s v="Innanlands"/>
    <m/>
  </r>
  <r>
    <s v="Söludælur"/>
    <s v="Hallormsstaður"/>
    <n v="701"/>
    <x v="29"/>
    <s v="Austurland"/>
    <x v="7"/>
    <x v="3"/>
    <s v="Sala innan svæðis - flj."/>
    <n v="48264"/>
    <n v="41.748359999999998"/>
    <x v="8"/>
    <x v="0"/>
    <s v="Innanlands"/>
    <m/>
  </r>
  <r>
    <s v="Eskifjörður"/>
    <s v="Hallormsstaður"/>
    <n v="701"/>
    <x v="29"/>
    <s v="Austurland"/>
    <x v="6"/>
    <x v="3"/>
    <s v="Sala utan svæðis - flj."/>
    <n v="39248"/>
    <n v="33.94952"/>
    <x v="7"/>
    <x v="3"/>
    <s v="Innanlands"/>
    <m/>
  </r>
  <r>
    <s v="Reyðarfjörður"/>
    <s v="Hallormsstaður"/>
    <n v="701"/>
    <x v="29"/>
    <s v="Austurland"/>
    <x v="6"/>
    <x v="3"/>
    <s v="Sala utan svæðis - flj."/>
    <n v="10095"/>
    <n v="8.7321749999999998"/>
    <x v="7"/>
    <x v="3"/>
    <s v="Innanlands"/>
    <m/>
  </r>
  <r>
    <s v="Reykjavík"/>
    <s v="Hallormsstaður"/>
    <n v="701"/>
    <x v="29"/>
    <s v="Austurland"/>
    <x v="6"/>
    <x v="3"/>
    <s v="Sala utan svæðis - flj."/>
    <n v="51992"/>
    <n v="44.973080000000003"/>
    <x v="7"/>
    <x v="3"/>
    <s v="Innanlands"/>
    <m/>
  </r>
  <r>
    <s v="Reyðarfjörður"/>
    <s v="Hallormsstaður"/>
    <n v="701"/>
    <x v="29"/>
    <s v="Austurland"/>
    <x v="7"/>
    <x v="3"/>
    <s v="Sala utan svæðis - flj."/>
    <n v="14535"/>
    <n v="12.572775"/>
    <x v="6"/>
    <x v="0"/>
    <s v="Innanlands"/>
    <m/>
  </r>
  <r>
    <s v="Reykjavík"/>
    <s v="Hallormsstaður"/>
    <n v="701"/>
    <x v="29"/>
    <s v="Austurland"/>
    <x v="7"/>
    <x v="3"/>
    <s v="Sala utan svæðis - flj."/>
    <n v="49850"/>
    <n v="43.120249999999999"/>
    <x v="6"/>
    <x v="0"/>
    <s v="Innanlands"/>
    <m/>
  </r>
  <r>
    <s v="Reykjavík"/>
    <s v="Hallormsstaður"/>
    <n v="701"/>
    <x v="29"/>
    <s v="Austurland"/>
    <x v="10"/>
    <x v="3"/>
    <s v="Sala utan svæðis - flj."/>
    <n v="3981"/>
    <n v="3.443565"/>
    <x v="6"/>
    <x v="2"/>
    <s v="Innanlands"/>
    <m/>
  </r>
  <r>
    <s v="Eskifjörður"/>
    <s v="Hallormsstaður"/>
    <n v="701"/>
    <x v="29"/>
    <s v="Austurland"/>
    <x v="6"/>
    <x v="3"/>
    <s v="Sala utan svæðis - flj."/>
    <n v="35767"/>
    <n v="30.938454999999998"/>
    <x v="5"/>
    <x v="3"/>
    <s v="Innanlands"/>
    <m/>
  </r>
  <r>
    <s v="Söludælur"/>
    <s v="Hallormsstaður"/>
    <n v="701"/>
    <x v="29"/>
    <s v="Austurland"/>
    <x v="1"/>
    <x v="0"/>
    <s v="Sala innan svæðis - flj."/>
    <n v="53630"/>
    <n v="40.222499999999997"/>
    <x v="6"/>
    <x v="0"/>
    <s v="Innanlands"/>
    <m/>
  </r>
  <r>
    <s v="Söludælur"/>
    <s v="Hallormsstaður"/>
    <n v="701"/>
    <x v="29"/>
    <s v="Austurland"/>
    <x v="7"/>
    <x v="3"/>
    <s v="Sala innan svæðis - flj."/>
    <n v="47107"/>
    <n v="40.747554999999998"/>
    <x v="6"/>
    <x v="0"/>
    <s v="Innanlands"/>
    <m/>
  </r>
  <r>
    <s v="Reyðarfjörður"/>
    <s v="Hallormsstaður"/>
    <n v="701"/>
    <x v="29"/>
    <s v="Austurland"/>
    <x v="6"/>
    <x v="3"/>
    <s v="Sala utan svæðis - flj."/>
    <n v="12466"/>
    <n v="10.78309"/>
    <x v="5"/>
    <x v="3"/>
    <s v="Innanlands"/>
    <m/>
  </r>
  <r>
    <s v="Reykjavík"/>
    <s v="Hallormsstaður"/>
    <n v="701"/>
    <x v="29"/>
    <s v="Austurland"/>
    <x v="6"/>
    <x v="3"/>
    <s v="Sala utan svæðis - flj."/>
    <n v="58677"/>
    <n v="50.755604999999996"/>
    <x v="5"/>
    <x v="3"/>
    <s v="Innanlands"/>
    <m/>
  </r>
  <r>
    <s v="Eskifjörður"/>
    <s v="Hallormsstaður"/>
    <n v="701"/>
    <x v="29"/>
    <s v="Austurland"/>
    <x v="7"/>
    <x v="3"/>
    <s v="Sala utan svæðis - flj."/>
    <n v="16144"/>
    <n v="13.964559999999999"/>
    <x v="4"/>
    <x v="0"/>
    <s v="Innanlands"/>
    <m/>
  </r>
  <r>
    <s v="Reyðarfjörður"/>
    <s v="Hallormsstaður"/>
    <n v="701"/>
    <x v="29"/>
    <s v="Austurland"/>
    <x v="7"/>
    <x v="3"/>
    <s v="Sala utan svæðis - flj."/>
    <n v="2876"/>
    <n v="2.4877399999999996"/>
    <x v="4"/>
    <x v="0"/>
    <s v="Innanlands"/>
    <m/>
  </r>
  <r>
    <s v="Reykjavík"/>
    <s v="Hallormsstaður"/>
    <n v="701"/>
    <x v="29"/>
    <s v="Austurland"/>
    <x v="7"/>
    <x v="3"/>
    <s v="Sala utan svæðis - flj."/>
    <n v="88151"/>
    <n v="76.25061500000001"/>
    <x v="4"/>
    <x v="0"/>
    <s v="Innanlands"/>
    <m/>
  </r>
  <r>
    <s v="Reykjavík"/>
    <s v="Hallormsstaður"/>
    <n v="701"/>
    <x v="29"/>
    <s v="Austurland"/>
    <x v="10"/>
    <x v="3"/>
    <s v="Sala utan svæðis - flj."/>
    <n v="14192"/>
    <n v="12.27608"/>
    <x v="4"/>
    <x v="2"/>
    <s v="Innanlands"/>
    <m/>
  </r>
  <r>
    <s v="Söludælur"/>
    <s v="Hallormsstaður"/>
    <n v="701"/>
    <x v="29"/>
    <s v="Austurland"/>
    <x v="1"/>
    <x v="0"/>
    <s v="Sala innan svæðis - flj."/>
    <n v="48091"/>
    <n v="36.068249999999999"/>
    <x v="4"/>
    <x v="0"/>
    <s v="Innanlands"/>
    <m/>
  </r>
  <r>
    <s v="Söludælur"/>
    <s v="Hallormsstaður"/>
    <n v="701"/>
    <x v="29"/>
    <s v="Austurland"/>
    <x v="7"/>
    <x v="3"/>
    <s v="Sala innan svæðis - flj."/>
    <n v="40818"/>
    <n v="35.307569999999998"/>
    <x v="4"/>
    <x v="0"/>
    <s v="Innanlands"/>
    <m/>
  </r>
  <r>
    <s v="Eskifjörður"/>
    <s v="Hallormsstaður"/>
    <n v="701"/>
    <x v="29"/>
    <s v="Austurland"/>
    <x v="6"/>
    <x v="3"/>
    <s v="Sala utan svæðis - flj."/>
    <n v="33205"/>
    <n v="28.722325000000001"/>
    <x v="3"/>
    <x v="3"/>
    <s v="Innanlands"/>
    <m/>
  </r>
  <r>
    <s v="Reyðarfjörður"/>
    <s v="Hallormsstaður"/>
    <n v="701"/>
    <x v="29"/>
    <s v="Austurland"/>
    <x v="6"/>
    <x v="3"/>
    <s v="Sala utan svæðis - flj."/>
    <n v="25059"/>
    <n v="21.676034999999999"/>
    <x v="3"/>
    <x v="3"/>
    <s v="Innanlands"/>
    <m/>
  </r>
  <r>
    <s v="Eskifjörður"/>
    <s v="Hallormsstaður"/>
    <n v="701"/>
    <x v="29"/>
    <s v="Austurland"/>
    <x v="7"/>
    <x v="3"/>
    <s v="Sala utan svæðis - flj."/>
    <n v="5430"/>
    <n v="4.6969500000000002"/>
    <x v="2"/>
    <x v="0"/>
    <s v="Innanlands"/>
    <m/>
  </r>
  <r>
    <s v="Reykjavík"/>
    <s v="Hallormsstaður"/>
    <n v="701"/>
    <x v="29"/>
    <s v="Austurland"/>
    <x v="6"/>
    <x v="3"/>
    <s v="Sala utan svæðis - flj."/>
    <n v="60465"/>
    <n v="52.302225"/>
    <x v="3"/>
    <x v="3"/>
    <s v="Innanlands"/>
    <m/>
  </r>
  <r>
    <s v="Reyðarfjörður"/>
    <s v="Hallormsstaður"/>
    <n v="701"/>
    <x v="29"/>
    <s v="Austurland"/>
    <x v="7"/>
    <x v="3"/>
    <s v="Sala utan svæðis - flj."/>
    <n v="6333"/>
    <n v="5.4780449999999998"/>
    <x v="2"/>
    <x v="0"/>
    <s v="Innanlands"/>
    <m/>
  </r>
  <r>
    <s v="Reykjavík"/>
    <s v="Hallormsstaður"/>
    <n v="701"/>
    <x v="29"/>
    <s v="Austurland"/>
    <x v="7"/>
    <x v="3"/>
    <s v="Sala utan svæðis - flj."/>
    <n v="63133"/>
    <n v="54.610045"/>
    <x v="2"/>
    <x v="0"/>
    <s v="Innanlands"/>
    <m/>
  </r>
  <r>
    <s v="Reykjavík"/>
    <s v="Hallormsstaður"/>
    <n v="701"/>
    <x v="29"/>
    <s v="Austurland"/>
    <x v="10"/>
    <x v="3"/>
    <s v="Sala utan svæðis - flj."/>
    <n v="13668"/>
    <n v="11.82282"/>
    <x v="2"/>
    <x v="2"/>
    <s v="Innanlands"/>
    <m/>
  </r>
  <r>
    <s v="Söludælur"/>
    <s v="Hallormsstaður"/>
    <n v="701"/>
    <x v="29"/>
    <s v="Austurland"/>
    <x v="7"/>
    <x v="3"/>
    <s v="Sala innan svæðis - flj."/>
    <n v="5275"/>
    <n v="4.562875"/>
    <x v="2"/>
    <x v="0"/>
    <s v="Innanlands"/>
    <m/>
  </r>
  <r>
    <s v="Söludælur"/>
    <s v="Hallormsstaður"/>
    <n v="701"/>
    <x v="29"/>
    <s v="Austurland"/>
    <x v="1"/>
    <x v="0"/>
    <s v="Sala innan svæðis - flj."/>
    <n v="39409"/>
    <n v="29.556750000000001"/>
    <x v="2"/>
    <x v="0"/>
    <s v="Innanlands"/>
    <m/>
  </r>
  <r>
    <s v="Söludælur"/>
    <s v="Hallormsstaður"/>
    <n v="701"/>
    <x v="29"/>
    <s v="Austurland"/>
    <x v="7"/>
    <x v="3"/>
    <s v="Sala innan svæðis - flj."/>
    <n v="28005"/>
    <n v="24.224325"/>
    <x v="2"/>
    <x v="0"/>
    <s v="Innanlands"/>
    <m/>
  </r>
  <r>
    <s v="Eskifjörður"/>
    <s v="Hallormsstaður"/>
    <n v="701"/>
    <x v="29"/>
    <s v="Austurland"/>
    <x v="6"/>
    <x v="3"/>
    <s v="Sala utan svæðis - flj."/>
    <n v="26173"/>
    <n v="22.639645000000002"/>
    <x v="0"/>
    <x v="3"/>
    <s v="Innanlands"/>
    <m/>
  </r>
  <r>
    <s v="Reyðarfjörður"/>
    <s v="Hallormsstaður"/>
    <n v="701"/>
    <x v="29"/>
    <s v="Austurland"/>
    <x v="6"/>
    <x v="3"/>
    <s v="Sala utan svæðis - flj."/>
    <n v="20251"/>
    <n v="17.517115"/>
    <x v="0"/>
    <x v="3"/>
    <s v="Innanlands"/>
    <m/>
  </r>
  <r>
    <s v="Eskifjörður"/>
    <s v="Hallormsstaður"/>
    <n v="701"/>
    <x v="29"/>
    <s v="Austurland"/>
    <x v="7"/>
    <x v="3"/>
    <s v="Sala utan svæðis - flj."/>
    <n v="19371"/>
    <n v="16.755915000000002"/>
    <x v="1"/>
    <x v="0"/>
    <s v="Innanlands"/>
    <m/>
  </r>
  <r>
    <s v="Reyðarfjörður"/>
    <s v="Hallormsstaður"/>
    <n v="701"/>
    <x v="29"/>
    <s v="Austurland"/>
    <x v="7"/>
    <x v="3"/>
    <s v="Sala utan svæðis - flj."/>
    <n v="30887"/>
    <n v="26.717255000000002"/>
    <x v="1"/>
    <x v="0"/>
    <s v="Innanlands"/>
    <m/>
  </r>
  <r>
    <s v="Reykjavík"/>
    <s v="Hallormsstaður"/>
    <n v="701"/>
    <x v="29"/>
    <s v="Austurland"/>
    <x v="6"/>
    <x v="3"/>
    <s v="Sala utan svæðis - flj."/>
    <n v="42860"/>
    <n v="37.073900000000002"/>
    <x v="0"/>
    <x v="3"/>
    <s v="Innanlands"/>
    <m/>
  </r>
  <r>
    <s v="Reykjavík"/>
    <s v="Hallormsstaður"/>
    <n v="701"/>
    <x v="29"/>
    <s v="Austurland"/>
    <x v="7"/>
    <x v="3"/>
    <s v="Sala utan svæðis - flj."/>
    <n v="57950"/>
    <n v="50.126750000000001"/>
    <x v="1"/>
    <x v="0"/>
    <s v="Innanlands"/>
    <m/>
  </r>
  <r>
    <s v="Reykjavík"/>
    <s v="Hallormsstaður"/>
    <n v="701"/>
    <x v="29"/>
    <s v="Austurland"/>
    <x v="10"/>
    <x v="3"/>
    <s v="Sala utan svæðis - flj."/>
    <n v="8480"/>
    <n v="7.3351999999999995"/>
    <x v="1"/>
    <x v="2"/>
    <s v="Innanlands"/>
    <m/>
  </r>
  <r>
    <s v="Söludælur"/>
    <s v="Hallormsstaður"/>
    <n v="701"/>
    <x v="29"/>
    <s v="Austurland"/>
    <x v="1"/>
    <x v="0"/>
    <s v="Sala innan svæðis - flj."/>
    <n v="105"/>
    <n v="7.8750000000000001E-2"/>
    <x v="1"/>
    <x v="0"/>
    <s v="Innanlands"/>
    <m/>
  </r>
  <r>
    <s v="Söludælur"/>
    <s v="Hallormsstaður"/>
    <n v="701"/>
    <x v="29"/>
    <s v="Austurland"/>
    <x v="1"/>
    <x v="0"/>
    <s v="Sala innan svæðis - flj."/>
    <n v="39837"/>
    <n v="29.877749999999999"/>
    <x v="1"/>
    <x v="0"/>
    <s v="Innanlands"/>
    <m/>
  </r>
  <r>
    <s v="Söludælur"/>
    <s v="Hallormsstaður"/>
    <n v="701"/>
    <x v="29"/>
    <s v="Austurland"/>
    <x v="7"/>
    <x v="3"/>
    <s v="Sala innan svæðis - flj."/>
    <n v="41968"/>
    <n v="36.302320000000002"/>
    <x v="1"/>
    <x v="0"/>
    <s v="Innanlands"/>
    <m/>
  </r>
  <r>
    <s v="Söludælur"/>
    <s v="Seyðisfjörður"/>
    <n v="710"/>
    <x v="29"/>
    <s v="Austurland"/>
    <x v="1"/>
    <x v="0"/>
    <s v="Sala innan svæðis - flj."/>
    <n v="140588"/>
    <n v="105.441"/>
    <x v="0"/>
    <x v="0"/>
    <s v="Innanlands"/>
    <m/>
  </r>
  <r>
    <s v="Eskifjörður"/>
    <s v="Seyðisfjörður"/>
    <n v="710"/>
    <x v="29"/>
    <s v="Austurland"/>
    <x v="7"/>
    <x v="3"/>
    <s v="Sala utan svæðis - flj."/>
    <n v="5018"/>
    <n v="4.3405699999999996"/>
    <x v="0"/>
    <x v="0"/>
    <s v="Innanlands"/>
    <m/>
  </r>
  <r>
    <s v="Eskifjörður"/>
    <s v="Seyðisfjörður"/>
    <n v="710"/>
    <x v="29"/>
    <s v="Austurland"/>
    <x v="10"/>
    <x v="3"/>
    <s v="Sala utan svæðis - flj."/>
    <n v="32646"/>
    <n v="28.238790000000002"/>
    <x v="0"/>
    <x v="2"/>
    <s v="Innanlands"/>
    <m/>
  </r>
  <r>
    <s v="Seyðisfjörður"/>
    <s v="Seyðisfjörður"/>
    <n v="710"/>
    <x v="29"/>
    <s v="Austurland"/>
    <x v="6"/>
    <x v="3"/>
    <s v="Sala ekki flutningsjöfnuð"/>
    <n v="707"/>
    <n v="0.61155499999999996"/>
    <x v="1"/>
    <x v="2"/>
    <s v="Millilanda"/>
    <m/>
  </r>
  <r>
    <s v="Eskifjörður"/>
    <s v="Seyðisfjörður"/>
    <n v="710"/>
    <x v="29"/>
    <s v="Austurland"/>
    <x v="6"/>
    <x v="3"/>
    <s v="Sala utan svæðis - flj."/>
    <n v="69052"/>
    <n v="59.729979999999998"/>
    <x v="1"/>
    <x v="2"/>
    <s v="Innanlands"/>
    <m/>
  </r>
  <r>
    <s v="Reyðarfjörður"/>
    <s v="Seyðisfjörður"/>
    <n v="710"/>
    <x v="29"/>
    <s v="Austurland"/>
    <x v="11"/>
    <x v="4"/>
    <s v="Sala utan svæðis - flj."/>
    <n v="101352"/>
    <n v="101.352"/>
    <x v="1"/>
    <x v="3"/>
    <s v="Innanlands"/>
    <m/>
  </r>
  <r>
    <s v="Reyðarfjörður"/>
    <s v="Seyðisfjörður"/>
    <n v="710"/>
    <x v="29"/>
    <s v="Austurland"/>
    <x v="9"/>
    <x v="3"/>
    <s v="Sala utan svæðis - flj."/>
    <n v="969058"/>
    <n v="838.23517000000004"/>
    <x v="0"/>
    <x v="2"/>
    <s v="Innanlands"/>
    <m/>
  </r>
  <r>
    <s v="Seyðisfjörður"/>
    <s v="Seyðisfjörður"/>
    <n v="710"/>
    <x v="29"/>
    <s v="Austurland"/>
    <x v="6"/>
    <x v="3"/>
    <s v="Sala innan svæðis - flj."/>
    <n v="102135"/>
    <n v="88.346774999999994"/>
    <x v="1"/>
    <x v="2"/>
    <s v="Innanlands"/>
    <m/>
  </r>
  <r>
    <s v="Seyðisfjörður"/>
    <s v="Seyðisfjörður"/>
    <n v="710"/>
    <x v="29"/>
    <s v="Austurland"/>
    <x v="7"/>
    <x v="3"/>
    <s v="Sala innan svæðis - flj."/>
    <n v="2092"/>
    <n v="1.80958"/>
    <x v="0"/>
    <x v="0"/>
    <s v="Innanlands"/>
    <m/>
  </r>
  <r>
    <s v="Reyðarfjörður"/>
    <s v="Seyðisfjörður"/>
    <n v="710"/>
    <x v="29"/>
    <s v="Austurland"/>
    <x v="11"/>
    <x v="4"/>
    <s v="Sala utan svæðis - flj."/>
    <n v="872807"/>
    <n v="872.80700000000002"/>
    <x v="2"/>
    <x v="3"/>
    <s v="Innanlands"/>
    <m/>
  </r>
  <r>
    <s v="Reyðarfjörður"/>
    <s v="Seyðisfjörður"/>
    <n v="710"/>
    <x v="29"/>
    <s v="Austurland"/>
    <x v="12"/>
    <x v="4"/>
    <s v="Sala utan svæðis - flj."/>
    <n v="36896"/>
    <n v="32.136416000000004"/>
    <x v="4"/>
    <x v="3"/>
    <s v="Innanlands"/>
    <m/>
  </r>
  <r>
    <s v="Söludælur"/>
    <s v="Seyðisfjörður"/>
    <n v="710"/>
    <x v="29"/>
    <s v="Austurland"/>
    <x v="7"/>
    <x v="3"/>
    <s v="Sala innan svæðis - flj."/>
    <n v="164464"/>
    <n v="142.26136"/>
    <x v="0"/>
    <x v="0"/>
    <s v="Innanlands"/>
    <m/>
  </r>
  <r>
    <s v="Reyðarfjörður"/>
    <s v="Seyðisfjörður"/>
    <n v="710"/>
    <x v="29"/>
    <s v="Austurland"/>
    <x v="11"/>
    <x v="4"/>
    <s v="Sala utan svæðis - flj."/>
    <n v="563445"/>
    <n v="563.44500000000005"/>
    <x v="4"/>
    <x v="3"/>
    <s v="Innanlands"/>
    <m/>
  </r>
  <r>
    <s v="Reyðarfjörður"/>
    <s v="Seyðisfjörður"/>
    <n v="710"/>
    <x v="29"/>
    <s v="Austurland"/>
    <x v="8"/>
    <x v="3"/>
    <s v="Sala utan svæðis - flj."/>
    <n v="0"/>
    <n v="0"/>
    <x v="4"/>
    <x v="3"/>
    <s v="Innanlands"/>
    <m/>
  </r>
  <r>
    <s v="Eskifjörður"/>
    <s v="Seyðisfjörður"/>
    <n v="710"/>
    <x v="29"/>
    <s v="Austurland"/>
    <x v="7"/>
    <x v="3"/>
    <s v="Sala utan svæðis - flj."/>
    <n v="7194"/>
    <n v="6.2228099999999991"/>
    <x v="3"/>
    <x v="0"/>
    <s v="Innanlands"/>
    <m/>
  </r>
  <r>
    <s v="Eskifjörður"/>
    <s v="Seyðisfjörður"/>
    <n v="710"/>
    <x v="29"/>
    <s v="Austurland"/>
    <x v="6"/>
    <x v="3"/>
    <s v="Sala utan svæðis - flj."/>
    <n v="41649"/>
    <n v="36.026385000000005"/>
    <x v="2"/>
    <x v="2"/>
    <s v="Innanlands"/>
    <m/>
  </r>
  <r>
    <s v="Eskifjörður"/>
    <s v="Seyðisfjörður"/>
    <n v="710"/>
    <x v="29"/>
    <s v="Austurland"/>
    <x v="10"/>
    <x v="3"/>
    <s v="Sala utan svæðis - flj."/>
    <n v="15381"/>
    <n v="13.304565"/>
    <x v="3"/>
    <x v="2"/>
    <s v="Innanlands"/>
    <m/>
  </r>
  <r>
    <s v="Reyðarfjörður"/>
    <s v="Seyðisfjörður"/>
    <n v="710"/>
    <x v="29"/>
    <s v="Austurland"/>
    <x v="6"/>
    <x v="3"/>
    <s v="Sala utan svæðis - flj."/>
    <n v="14291"/>
    <n v="12.361715"/>
    <x v="2"/>
    <x v="2"/>
    <s v="Innanlands"/>
    <m/>
  </r>
  <r>
    <s v="Reyðarfjörður"/>
    <s v="Seyðisfjörður"/>
    <n v="710"/>
    <x v="29"/>
    <s v="Austurland"/>
    <x v="9"/>
    <x v="3"/>
    <s v="Sala utan svæðis - flj."/>
    <n v="1976965"/>
    <n v="1710.0747250000002"/>
    <x v="3"/>
    <x v="2"/>
    <s v="Innanlands"/>
    <m/>
  </r>
  <r>
    <s v="Reyðarfjörður"/>
    <s v="Seyðisfjörður"/>
    <n v="710"/>
    <x v="29"/>
    <s v="Austurland"/>
    <x v="11"/>
    <x v="4"/>
    <s v="Sala utan svæðis - flj."/>
    <n v="346979"/>
    <n v="346.97899999999998"/>
    <x v="6"/>
    <x v="3"/>
    <s v="Innanlands"/>
    <m/>
  </r>
  <r>
    <s v="Seyðisfjörður"/>
    <s v="Seyðisfjörður"/>
    <n v="710"/>
    <x v="29"/>
    <s v="Austurland"/>
    <x v="6"/>
    <x v="3"/>
    <s v="Sala innan svæðis - flj."/>
    <n v="50110"/>
    <n v="43.345150000000004"/>
    <x v="2"/>
    <x v="2"/>
    <s v="Innanlands"/>
    <m/>
  </r>
  <r>
    <s v="Seyðisfjörður"/>
    <s v="Seyðisfjörður"/>
    <n v="710"/>
    <x v="29"/>
    <s v="Austurland"/>
    <x v="9"/>
    <x v="3"/>
    <s v="Sala innan svæðis - flj."/>
    <n v="193499"/>
    <n v="167.37663500000002"/>
    <x v="3"/>
    <x v="2"/>
    <s v="Innanlands"/>
    <m/>
  </r>
  <r>
    <s v="Reyðarfjörður"/>
    <s v="Seyðisfjörður"/>
    <n v="710"/>
    <x v="29"/>
    <s v="Austurland"/>
    <x v="11"/>
    <x v="4"/>
    <s v="Sala utan svæðis - flj."/>
    <n v="82485"/>
    <n v="82.484999999999999"/>
    <x v="8"/>
    <x v="3"/>
    <s v="Innanlands"/>
    <m/>
  </r>
  <r>
    <s v="Söludælur"/>
    <s v="Seyðisfjörður"/>
    <n v="710"/>
    <x v="29"/>
    <s v="Austurland"/>
    <x v="1"/>
    <x v="0"/>
    <s v="Sala innan svæðis - flj."/>
    <n v="186751"/>
    <n v="140.06325000000001"/>
    <x v="3"/>
    <x v="0"/>
    <s v="Innanlands"/>
    <m/>
  </r>
  <r>
    <s v="Söludælur"/>
    <s v="Seyðisfjörður"/>
    <n v="710"/>
    <x v="29"/>
    <s v="Austurland"/>
    <x v="7"/>
    <x v="3"/>
    <s v="Sala innan svæðis - flj."/>
    <n v="209875"/>
    <n v="181.541875"/>
    <x v="3"/>
    <x v="0"/>
    <s v="Innanlands"/>
    <m/>
  </r>
  <r>
    <s v="Eskifjörður"/>
    <s v="Seyðisfjörður"/>
    <n v="710"/>
    <x v="29"/>
    <s v="Austurland"/>
    <x v="7"/>
    <x v="3"/>
    <s v="Sala utan svæðis - flj."/>
    <n v="2501"/>
    <n v="2.1633649999999998"/>
    <x v="5"/>
    <x v="0"/>
    <s v="Innanlands"/>
    <m/>
  </r>
  <r>
    <s v="Eskifjörður"/>
    <s v="Seyðisfjörður"/>
    <n v="710"/>
    <x v="29"/>
    <s v="Austurland"/>
    <x v="9"/>
    <x v="3"/>
    <s v="Sala utan svæðis - flj."/>
    <n v="35403"/>
    <n v="30.623595000000002"/>
    <x v="5"/>
    <x v="2"/>
    <s v="Innanlands"/>
    <m/>
  </r>
  <r>
    <s v="Eskifjörður"/>
    <s v="Seyðisfjörður"/>
    <n v="710"/>
    <x v="29"/>
    <s v="Austurland"/>
    <x v="10"/>
    <x v="3"/>
    <s v="Sala utan svæðis - flj."/>
    <n v="37139"/>
    <n v="32.125235000000004"/>
    <x v="5"/>
    <x v="2"/>
    <s v="Innanlands"/>
    <m/>
  </r>
  <r>
    <s v="Eskifjörður"/>
    <s v="Seyðisfjörður"/>
    <n v="710"/>
    <x v="29"/>
    <s v="Austurland"/>
    <x v="6"/>
    <x v="3"/>
    <s v="Sala utan svæðis - flj."/>
    <n v="50309"/>
    <n v="43.517284999999994"/>
    <x v="4"/>
    <x v="2"/>
    <s v="Innanlands"/>
    <m/>
  </r>
  <r>
    <s v="Reyðarfjörður"/>
    <s v="Seyðisfjörður"/>
    <n v="710"/>
    <x v="29"/>
    <s v="Austurland"/>
    <x v="9"/>
    <x v="3"/>
    <s v="Sala utan svæðis - flj."/>
    <n v="2257749"/>
    <n v="1952.9528849999999"/>
    <x v="5"/>
    <x v="2"/>
    <s v="Innanlands"/>
    <m/>
  </r>
  <r>
    <s v="Eskifjörður"/>
    <s v="Seyðisfjörður"/>
    <n v="710"/>
    <x v="29"/>
    <s v="Austurland"/>
    <x v="12"/>
    <x v="4"/>
    <s v="Sala utan svæðis - flj."/>
    <n v="39675"/>
    <n v="34.556925"/>
    <x v="10"/>
    <x v="3"/>
    <s v="Innanlands"/>
    <m/>
  </r>
  <r>
    <s v="Reyðarfjörður"/>
    <s v="Seyðisfjörður"/>
    <n v="710"/>
    <x v="29"/>
    <s v="Austurland"/>
    <x v="6"/>
    <x v="3"/>
    <s v="Sala utan svæðis - flj."/>
    <n v="13264"/>
    <n v="11.473360000000001"/>
    <x v="4"/>
    <x v="2"/>
    <s v="Innanlands"/>
    <m/>
  </r>
  <r>
    <s v="Seyðisfjörður"/>
    <s v="Seyðisfjörður"/>
    <n v="710"/>
    <x v="29"/>
    <s v="Austurland"/>
    <x v="6"/>
    <x v="3"/>
    <s v="Sala innan svæðis - flj."/>
    <n v="55508"/>
    <n v="48.014420000000001"/>
    <x v="4"/>
    <x v="2"/>
    <s v="Innanlands"/>
    <m/>
  </r>
  <r>
    <s v="Seyðisfjörður"/>
    <s v="Seyðisfjörður"/>
    <n v="710"/>
    <x v="29"/>
    <s v="Austurland"/>
    <x v="9"/>
    <x v="3"/>
    <s v="Sala innan svæðis - flj."/>
    <n v="342651"/>
    <n v="296.39311499999997"/>
    <x v="5"/>
    <x v="2"/>
    <s v="Innanlands"/>
    <m/>
  </r>
  <r>
    <s v="Söludælur"/>
    <s v="Seyðisfjörður"/>
    <n v="710"/>
    <x v="29"/>
    <s v="Austurland"/>
    <x v="1"/>
    <x v="0"/>
    <s v="Sala innan svæðis - flj."/>
    <n v="204823"/>
    <n v="153.61725000000001"/>
    <x v="5"/>
    <x v="0"/>
    <s v="Innanlands"/>
    <m/>
  </r>
  <r>
    <s v="Söludælur"/>
    <s v="Seyðisfjörður"/>
    <n v="710"/>
    <x v="29"/>
    <s v="Austurland"/>
    <x v="7"/>
    <x v="3"/>
    <s v="Sala innan svæðis - flj."/>
    <n v="226563"/>
    <n v="195.97699499999999"/>
    <x v="5"/>
    <x v="0"/>
    <s v="Innanlands"/>
    <m/>
  </r>
  <r>
    <s v="Eskifjörður"/>
    <s v="Seyðisfjörður"/>
    <n v="710"/>
    <x v="29"/>
    <s v="Austurland"/>
    <x v="6"/>
    <x v="3"/>
    <s v="Sala utan svæðis - flj."/>
    <n v="41805"/>
    <n v="36.161324999999998"/>
    <x v="6"/>
    <x v="2"/>
    <s v="Innanlands"/>
    <m/>
  </r>
  <r>
    <s v="Reyðarfjörður"/>
    <s v="Seyðisfjörður"/>
    <n v="710"/>
    <x v="29"/>
    <s v="Austurland"/>
    <x v="11"/>
    <x v="4"/>
    <s v="Sala utan svæðis - flj."/>
    <n v="605499"/>
    <n v="605.49900000000002"/>
    <x v="10"/>
    <x v="3"/>
    <s v="Innanlands"/>
    <m/>
  </r>
  <r>
    <s v="Eskifjörður"/>
    <s v="Seyðisfjörður"/>
    <n v="710"/>
    <x v="29"/>
    <s v="Austurland"/>
    <x v="9"/>
    <x v="3"/>
    <s v="Sala utan svæðis - flj."/>
    <n v="968264"/>
    <n v="837.54836"/>
    <x v="7"/>
    <x v="2"/>
    <s v="Innanlands"/>
    <m/>
  </r>
  <r>
    <s v="Reyðarfjörður"/>
    <s v="Seyðisfjörður"/>
    <n v="710"/>
    <x v="29"/>
    <s v="Austurland"/>
    <x v="6"/>
    <x v="3"/>
    <s v="Sala utan svæðis - flj."/>
    <n v="7909"/>
    <n v="6.8412850000000001"/>
    <x v="6"/>
    <x v="2"/>
    <s v="Innanlands"/>
    <m/>
  </r>
  <r>
    <s v="Seyðisfjörður"/>
    <s v="Seyðisfjörður"/>
    <n v="710"/>
    <x v="29"/>
    <s v="Austurland"/>
    <x v="11"/>
    <x v="4"/>
    <s v="Sala innan svæðis - flj."/>
    <n v="160190"/>
    <n v="160.19"/>
    <x v="10"/>
    <x v="3"/>
    <s v="Innanlands"/>
    <m/>
  </r>
  <r>
    <s v="Reyðarfjörður"/>
    <s v="Seyðisfjörður"/>
    <n v="710"/>
    <x v="29"/>
    <s v="Austurland"/>
    <x v="9"/>
    <x v="3"/>
    <s v="Sala utan svæðis - flj."/>
    <n v="1063297"/>
    <n v="919.75190500000008"/>
    <x v="7"/>
    <x v="2"/>
    <s v="Innanlands"/>
    <m/>
  </r>
  <r>
    <s v="Eskifjörður"/>
    <s v="Seyðisfjörður"/>
    <n v="710"/>
    <x v="29"/>
    <s v="Austurland"/>
    <x v="12"/>
    <x v="4"/>
    <s v="Sala utan svæðis - flj."/>
    <n v="76943"/>
    <n v="67.017353"/>
    <x v="9"/>
    <x v="3"/>
    <s v="Innanlands"/>
    <m/>
  </r>
  <r>
    <s v="Reykjavík"/>
    <s v="Seyðisfjörður"/>
    <n v="710"/>
    <x v="29"/>
    <s v="Austurland"/>
    <x v="9"/>
    <x v="3"/>
    <s v="Sala utan svæðis - flj."/>
    <n v="56463"/>
    <n v="48.840495000000004"/>
    <x v="7"/>
    <x v="2"/>
    <s v="Innanlands"/>
    <m/>
  </r>
  <r>
    <s v="Seyðisfjörður"/>
    <s v="Seyðisfjörður"/>
    <n v="710"/>
    <x v="29"/>
    <s v="Austurland"/>
    <x v="9"/>
    <x v="3"/>
    <s v="Sala innan svæðis - flj."/>
    <n v="384481"/>
    <n v="332.57606500000003"/>
    <x v="7"/>
    <x v="2"/>
    <s v="Innanlands"/>
    <m/>
  </r>
  <r>
    <s v="Seyðisfjörður"/>
    <s v="Seyðisfjörður"/>
    <n v="710"/>
    <x v="29"/>
    <s v="Austurland"/>
    <x v="6"/>
    <x v="3"/>
    <s v="Sala innan svæðis - flj."/>
    <n v="58268"/>
    <n v="50.401820000000001"/>
    <x v="6"/>
    <x v="2"/>
    <s v="Innanlands"/>
    <m/>
  </r>
  <r>
    <s v="Söludælur"/>
    <s v="Seyðisfjörður"/>
    <n v="710"/>
    <x v="29"/>
    <s v="Austurland"/>
    <x v="1"/>
    <x v="0"/>
    <s v="Sala innan svæðis - flj."/>
    <n v="216069"/>
    <n v="162.05175"/>
    <x v="7"/>
    <x v="0"/>
    <s v="Innanlands"/>
    <m/>
  </r>
  <r>
    <s v="Söludælur"/>
    <s v="Seyðisfjörður"/>
    <n v="710"/>
    <x v="29"/>
    <s v="Austurland"/>
    <x v="7"/>
    <x v="3"/>
    <s v="Sala innan svæðis - flj."/>
    <n v="225589"/>
    <n v="195.13448499999998"/>
    <x v="7"/>
    <x v="0"/>
    <s v="Innanlands"/>
    <m/>
  </r>
  <r>
    <s v="Reyðarfjörður"/>
    <s v="Seyðisfjörður"/>
    <n v="710"/>
    <x v="29"/>
    <s v="Austurland"/>
    <x v="11"/>
    <x v="4"/>
    <s v="Sala utan svæðis - flj."/>
    <n v="478149"/>
    <n v="478.149"/>
    <x v="9"/>
    <x v="3"/>
    <s v="Innanlands"/>
    <m/>
  </r>
  <r>
    <s v="Eskifjörður"/>
    <s v="Seyðisfjörður"/>
    <n v="710"/>
    <x v="29"/>
    <s v="Austurland"/>
    <x v="9"/>
    <x v="3"/>
    <s v="Sala utan svæðis - flj."/>
    <n v="974322"/>
    <n v="842.78853000000004"/>
    <x v="9"/>
    <x v="2"/>
    <s v="Innanlands"/>
    <m/>
  </r>
  <r>
    <s v="Eskifjörður"/>
    <s v="Seyðisfjörður"/>
    <n v="710"/>
    <x v="29"/>
    <s v="Austurland"/>
    <x v="10"/>
    <x v="3"/>
    <s v="Sala utan svæðis - flj."/>
    <n v="13262"/>
    <n v="11.471629999999999"/>
    <x v="9"/>
    <x v="2"/>
    <s v="Innanlands"/>
    <m/>
  </r>
  <r>
    <s v="Eskifjörður"/>
    <s v="Seyðisfjörður"/>
    <n v="710"/>
    <x v="29"/>
    <s v="Austurland"/>
    <x v="6"/>
    <x v="3"/>
    <s v="Sala utan svæðis - flj."/>
    <n v="22923"/>
    <n v="19.828395"/>
    <x v="8"/>
    <x v="2"/>
    <s v="Innanlands"/>
    <m/>
  </r>
  <r>
    <s v="Reyðarfjörður"/>
    <s v="Seyðisfjörður"/>
    <n v="710"/>
    <x v="29"/>
    <s v="Austurland"/>
    <x v="9"/>
    <x v="3"/>
    <s v="Sala utan svæðis - flj."/>
    <n v="490657"/>
    <n v="424.41830499999998"/>
    <x v="9"/>
    <x v="2"/>
    <s v="Innanlands"/>
    <m/>
  </r>
  <r>
    <s v="Eskifjörður"/>
    <s v="Seyðisfjörður"/>
    <n v="710"/>
    <x v="29"/>
    <s v="Austurland"/>
    <x v="12"/>
    <x v="4"/>
    <s v="Sala utan svæðis - flj."/>
    <n v="22425"/>
    <n v="19.532174999999999"/>
    <x v="7"/>
    <x v="3"/>
    <s v="Innanlands"/>
    <m/>
  </r>
  <r>
    <s v="Reyðarfjörður"/>
    <s v="Seyðisfjörður"/>
    <n v="710"/>
    <x v="29"/>
    <s v="Austurland"/>
    <x v="6"/>
    <x v="3"/>
    <s v="Sala utan svæðis - flj."/>
    <n v="6957"/>
    <n v="6.0178050000000001"/>
    <x v="8"/>
    <x v="2"/>
    <s v="Innanlands"/>
    <m/>
  </r>
  <r>
    <s v="Seyðisfjörður"/>
    <s v="Seyðisfjörður"/>
    <n v="710"/>
    <x v="29"/>
    <s v="Austurland"/>
    <x v="7"/>
    <x v="3"/>
    <s v="Sala innan svæðis - flj."/>
    <n v="1296"/>
    <n v="1.12104"/>
    <x v="9"/>
    <x v="0"/>
    <s v="Innanlands"/>
    <m/>
  </r>
  <r>
    <s v="Seyðisfjörður"/>
    <s v="Seyðisfjörður"/>
    <n v="710"/>
    <x v="29"/>
    <s v="Austurland"/>
    <x v="9"/>
    <x v="3"/>
    <s v="Sala innan svæðis - flj."/>
    <n v="587717"/>
    <n v="508.37520499999999"/>
    <x v="9"/>
    <x v="2"/>
    <s v="Innanlands"/>
    <m/>
  </r>
  <r>
    <s v="Seyðisfjörður"/>
    <s v="Seyðisfjörður"/>
    <n v="710"/>
    <x v="29"/>
    <s v="Austurland"/>
    <x v="6"/>
    <x v="3"/>
    <s v="Sala innan svæðis - flj."/>
    <n v="66826"/>
    <n v="57.804490000000001"/>
    <x v="8"/>
    <x v="2"/>
    <s v="Innanlands"/>
    <m/>
  </r>
  <r>
    <s v="Söludælur"/>
    <s v="Seyðisfjörður"/>
    <n v="710"/>
    <x v="29"/>
    <s v="Austurland"/>
    <x v="1"/>
    <x v="0"/>
    <s v="Sala innan svæðis - flj."/>
    <n v="248442"/>
    <n v="186.33150000000001"/>
    <x v="9"/>
    <x v="0"/>
    <s v="Innanlands"/>
    <m/>
  </r>
  <r>
    <s v="Söludælur"/>
    <s v="Seyðisfjörður"/>
    <n v="710"/>
    <x v="29"/>
    <s v="Austurland"/>
    <x v="7"/>
    <x v="3"/>
    <s v="Sala innan svæðis - flj."/>
    <n v="241655"/>
    <n v="209.031575"/>
    <x v="9"/>
    <x v="0"/>
    <s v="Innanlands"/>
    <m/>
  </r>
  <r>
    <s v="Eskifjörður"/>
    <s v="Seyðisfjörður"/>
    <n v="710"/>
    <x v="29"/>
    <s v="Austurland"/>
    <x v="6"/>
    <x v="3"/>
    <s v="Sala utan svæðis - flj."/>
    <n v="30547"/>
    <n v="26.423154999999998"/>
    <x v="10"/>
    <x v="2"/>
    <s v="Innanlands"/>
    <m/>
  </r>
  <r>
    <s v="Reyðarfjörður"/>
    <s v="Seyðisfjörður"/>
    <n v="710"/>
    <x v="29"/>
    <s v="Austurland"/>
    <x v="12"/>
    <x v="4"/>
    <s v="Sala utan svæðis - flj."/>
    <n v="24472"/>
    <n v="21.315112000000003"/>
    <x v="7"/>
    <x v="3"/>
    <s v="Innanlands"/>
    <m/>
  </r>
  <r>
    <s v="Eskifjörður"/>
    <s v="Seyðisfjörður"/>
    <n v="710"/>
    <x v="29"/>
    <s v="Austurland"/>
    <x v="9"/>
    <x v="3"/>
    <s v="Sala utan svæðis - flj."/>
    <n v="979067"/>
    <n v="846.89295499999992"/>
    <x v="10"/>
    <x v="2"/>
    <s v="Innanlands"/>
    <m/>
  </r>
  <r>
    <s v="Eskifjörður"/>
    <s v="Seyðisfjörður"/>
    <n v="710"/>
    <x v="29"/>
    <s v="Austurland"/>
    <x v="10"/>
    <x v="3"/>
    <s v="Sala utan svæðis - flj."/>
    <n v="7183"/>
    <n v="6.2132950000000005"/>
    <x v="10"/>
    <x v="2"/>
    <s v="Innanlands"/>
    <m/>
  </r>
  <r>
    <s v="Reyðarfjörður"/>
    <s v="Seyðisfjörður"/>
    <n v="710"/>
    <x v="29"/>
    <s v="Austurland"/>
    <x v="6"/>
    <x v="3"/>
    <s v="Sala utan svæðis - flj."/>
    <n v="3348"/>
    <n v="2.89602"/>
    <x v="10"/>
    <x v="2"/>
    <s v="Innanlands"/>
    <m/>
  </r>
  <r>
    <s v="Reyðarfjörður"/>
    <s v="Seyðisfjörður"/>
    <n v="710"/>
    <x v="29"/>
    <s v="Austurland"/>
    <x v="9"/>
    <x v="3"/>
    <s v="Sala utan svæðis - flj."/>
    <n v="1170508"/>
    <n v="1012.48942"/>
    <x v="10"/>
    <x v="2"/>
    <s v="Innanlands"/>
    <m/>
  </r>
  <r>
    <s v="Reyðarfjörður"/>
    <s v="Seyðisfjörður"/>
    <n v="710"/>
    <x v="29"/>
    <s v="Austurland"/>
    <x v="11"/>
    <x v="4"/>
    <s v="Sala utan svæðis - flj."/>
    <n v="1135340"/>
    <n v="1135.3399999999999"/>
    <x v="7"/>
    <x v="3"/>
    <s v="Innanlands"/>
    <m/>
  </r>
  <r>
    <s v="Seyðisfjörður"/>
    <s v="Seyðisfjörður"/>
    <n v="710"/>
    <x v="29"/>
    <s v="Austurland"/>
    <x v="6"/>
    <x v="3"/>
    <s v="Sala innan svæðis - flj."/>
    <n v="70706"/>
    <n v="61.160690000000002"/>
    <x v="10"/>
    <x v="2"/>
    <s v="Innanlands"/>
    <m/>
  </r>
  <r>
    <s v="Seyðisfjörður"/>
    <s v="Seyðisfjörður"/>
    <n v="710"/>
    <x v="29"/>
    <s v="Austurland"/>
    <x v="9"/>
    <x v="3"/>
    <s v="Sala innan svæðis - flj."/>
    <n v="478584"/>
    <n v="413.97515999999996"/>
    <x v="10"/>
    <x v="2"/>
    <s v="Innanlands"/>
    <m/>
  </r>
  <r>
    <s v="Reyðarfjörður"/>
    <s v="Seyðisfjörður"/>
    <n v="710"/>
    <x v="29"/>
    <s v="Austurland"/>
    <x v="11"/>
    <x v="4"/>
    <s v="Sala utan svæðis - flj."/>
    <n v="1588798"/>
    <n v="1588.798"/>
    <x v="5"/>
    <x v="3"/>
    <s v="Innanlands"/>
    <m/>
  </r>
  <r>
    <s v="Söludælur"/>
    <s v="Seyðisfjörður"/>
    <n v="710"/>
    <x v="29"/>
    <s v="Austurland"/>
    <x v="1"/>
    <x v="0"/>
    <s v="Sala innan svæðis - flj."/>
    <n v="242190"/>
    <n v="181.64250000000001"/>
    <x v="10"/>
    <x v="0"/>
    <s v="Innanlands"/>
    <m/>
  </r>
  <r>
    <s v="Söludælur"/>
    <s v="Seyðisfjörður"/>
    <n v="710"/>
    <x v="29"/>
    <s v="Austurland"/>
    <x v="7"/>
    <x v="3"/>
    <s v="Sala innan svæðis - flj."/>
    <n v="197685"/>
    <n v="170.997525"/>
    <x v="10"/>
    <x v="0"/>
    <s v="Innanlands"/>
    <m/>
  </r>
  <r>
    <s v="Eskifjörður"/>
    <s v="Seyðisfjörður"/>
    <n v="710"/>
    <x v="29"/>
    <s v="Austurland"/>
    <x v="6"/>
    <x v="3"/>
    <s v="Sala utan svæðis - flj."/>
    <n v="58928"/>
    <n v="50.972720000000002"/>
    <x v="9"/>
    <x v="2"/>
    <s v="Innanlands"/>
    <m/>
  </r>
  <r>
    <s v="Reyðarfjörður"/>
    <s v="Seyðisfjörður"/>
    <n v="710"/>
    <x v="29"/>
    <s v="Austurland"/>
    <x v="6"/>
    <x v="3"/>
    <s v="Sala utan svæðis - flj."/>
    <n v="4353"/>
    <n v="3.7653449999999999"/>
    <x v="9"/>
    <x v="2"/>
    <s v="Innanlands"/>
    <m/>
  </r>
  <r>
    <s v="Eskifjörður"/>
    <s v="Seyðisfjörður"/>
    <n v="710"/>
    <x v="29"/>
    <s v="Austurland"/>
    <x v="7"/>
    <x v="3"/>
    <s v="Sala utan svæðis - flj."/>
    <n v="2756"/>
    <n v="2.3839399999999999"/>
    <x v="8"/>
    <x v="0"/>
    <s v="Innanlands"/>
    <m/>
  </r>
  <r>
    <s v="Eskifjörður"/>
    <s v="Seyðisfjörður"/>
    <n v="710"/>
    <x v="29"/>
    <s v="Austurland"/>
    <x v="9"/>
    <x v="3"/>
    <s v="Sala utan svæðis - flj."/>
    <n v="941608"/>
    <n v="814.49092000000007"/>
    <x v="8"/>
    <x v="2"/>
    <s v="Innanlands"/>
    <m/>
  </r>
  <r>
    <s v="Eskifjörður"/>
    <s v="Seyðisfjörður"/>
    <n v="710"/>
    <x v="29"/>
    <s v="Austurland"/>
    <x v="10"/>
    <x v="3"/>
    <s v="Sala utan svæðis - flj."/>
    <n v="270770"/>
    <n v="234.21605"/>
    <x v="8"/>
    <x v="2"/>
    <s v="Innanlands"/>
    <m/>
  </r>
  <r>
    <s v="Reyðarfjörður"/>
    <s v="Seyðisfjörður"/>
    <n v="710"/>
    <x v="29"/>
    <s v="Austurland"/>
    <x v="9"/>
    <x v="3"/>
    <s v="Sala utan svæðis - flj."/>
    <n v="82168"/>
    <n v="71.075319999999991"/>
    <x v="8"/>
    <x v="2"/>
    <s v="Innanlands"/>
    <m/>
  </r>
  <r>
    <s v="Reyðarfjörður"/>
    <s v="Seyðisfjörður"/>
    <n v="710"/>
    <x v="29"/>
    <s v="Austurland"/>
    <x v="11"/>
    <x v="4"/>
    <s v="Sala utan svæðis - flj."/>
    <n v="708975"/>
    <n v="708.97500000000002"/>
    <x v="3"/>
    <x v="3"/>
    <s v="Innanlands"/>
    <m/>
  </r>
  <r>
    <s v="Seyðisfjörður"/>
    <s v="Seyðisfjörður"/>
    <n v="710"/>
    <x v="29"/>
    <s v="Austurland"/>
    <x v="6"/>
    <x v="3"/>
    <s v="Sala innan svæðis - flj."/>
    <n v="63850"/>
    <n v="55.230249999999998"/>
    <x v="9"/>
    <x v="2"/>
    <s v="Innanlands"/>
    <m/>
  </r>
  <r>
    <s v="Seyðisfjörður"/>
    <s v="Seyðisfjörður"/>
    <n v="710"/>
    <x v="29"/>
    <s v="Austurland"/>
    <x v="9"/>
    <x v="3"/>
    <s v="Sala innan svæðis - flj."/>
    <n v="80004"/>
    <n v="69.203460000000007"/>
    <x v="8"/>
    <x v="2"/>
    <s v="Innanlands"/>
    <m/>
  </r>
  <r>
    <s v="Söludælur"/>
    <s v="Seyðisfjörður"/>
    <n v="710"/>
    <x v="29"/>
    <s v="Austurland"/>
    <x v="1"/>
    <x v="0"/>
    <s v="Sala innan svæðis - flj."/>
    <n v="244391"/>
    <n v="183.29325"/>
    <x v="8"/>
    <x v="0"/>
    <s v="Innanlands"/>
    <m/>
  </r>
  <r>
    <s v="Söludælur"/>
    <s v="Seyðisfjörður"/>
    <n v="710"/>
    <x v="29"/>
    <s v="Austurland"/>
    <x v="7"/>
    <x v="3"/>
    <s v="Sala innan svæðis - flj."/>
    <n v="146980"/>
    <n v="127.1377"/>
    <x v="8"/>
    <x v="0"/>
    <s v="Innanlands"/>
    <m/>
  </r>
  <r>
    <s v="Eskifjörður"/>
    <s v="Seyðisfjörður"/>
    <n v="710"/>
    <x v="29"/>
    <s v="Austurland"/>
    <x v="6"/>
    <x v="3"/>
    <s v="Sala utan svæðis - flj."/>
    <n v="34672"/>
    <n v="29.99128"/>
    <x v="7"/>
    <x v="2"/>
    <s v="Innanlands"/>
    <m/>
  </r>
  <r>
    <s v="Reyðarfjörður"/>
    <s v="Seyðisfjörður"/>
    <n v="710"/>
    <x v="29"/>
    <s v="Austurland"/>
    <x v="6"/>
    <x v="3"/>
    <s v="Sala utan svæðis - flj."/>
    <n v="2997"/>
    <n v="2.5924050000000003"/>
    <x v="7"/>
    <x v="2"/>
    <s v="Innanlands"/>
    <m/>
  </r>
  <r>
    <s v="Eskifjörður"/>
    <s v="Seyðisfjörður"/>
    <n v="710"/>
    <x v="29"/>
    <s v="Austurland"/>
    <x v="7"/>
    <x v="3"/>
    <s v="Sala utan svæðis - flj."/>
    <n v="2458"/>
    <n v="2.1261700000000001"/>
    <x v="6"/>
    <x v="0"/>
    <s v="Innanlands"/>
    <m/>
  </r>
  <r>
    <s v="Eskifjörður"/>
    <s v="Seyðisfjörður"/>
    <n v="710"/>
    <x v="29"/>
    <s v="Austurland"/>
    <x v="9"/>
    <x v="3"/>
    <s v="Sala utan svæðis - flj."/>
    <n v="1218296"/>
    <n v="1053.8260400000001"/>
    <x v="6"/>
    <x v="2"/>
    <s v="Innanlands"/>
    <m/>
  </r>
  <r>
    <s v="Eskifjörður"/>
    <s v="Seyðisfjörður"/>
    <n v="710"/>
    <x v="29"/>
    <s v="Austurland"/>
    <x v="10"/>
    <x v="3"/>
    <s v="Sala utan svæðis - flj."/>
    <n v="17322"/>
    <n v="14.98353"/>
    <x v="6"/>
    <x v="2"/>
    <s v="Innanlands"/>
    <m/>
  </r>
  <r>
    <s v="Reykjavík"/>
    <s v="Seyðisfjörður"/>
    <n v="710"/>
    <x v="29"/>
    <s v="Austurland"/>
    <x v="6"/>
    <x v="3"/>
    <s v="Sala utan svæðis - flj."/>
    <n v="1275"/>
    <n v="1.102875"/>
    <x v="7"/>
    <x v="2"/>
    <s v="Innanlands"/>
    <m/>
  </r>
  <r>
    <s v="Reyðarfjörður"/>
    <s v="Seyðisfjörður"/>
    <n v="710"/>
    <x v="29"/>
    <s v="Austurland"/>
    <x v="9"/>
    <x v="3"/>
    <s v="Sala utan svæðis - flj."/>
    <n v="276766"/>
    <n v="239.40259"/>
    <x v="6"/>
    <x v="2"/>
    <s v="Innanlands"/>
    <m/>
  </r>
  <r>
    <s v="Siglufjörður"/>
    <s v="Seyðisfjörður"/>
    <n v="710"/>
    <x v="29"/>
    <s v="Austurland"/>
    <x v="11"/>
    <x v="4"/>
    <s v="Sala utan svæðis - flj."/>
    <n v="83279"/>
    <n v="83.278999999999996"/>
    <x v="3"/>
    <x v="3"/>
    <s v="Innanlands"/>
    <m/>
  </r>
  <r>
    <s v="Seyðisfjörður"/>
    <s v="Seyðisfjörður"/>
    <n v="710"/>
    <x v="29"/>
    <s v="Austurland"/>
    <x v="6"/>
    <x v="3"/>
    <s v="Sala innan svæðis - flj."/>
    <n v="79703"/>
    <n v="68.943095"/>
    <x v="7"/>
    <x v="2"/>
    <s v="Innanlands"/>
    <m/>
  </r>
  <r>
    <s v="Seyðisfjörður"/>
    <s v="Seyðisfjörður"/>
    <n v="710"/>
    <x v="29"/>
    <s v="Austurland"/>
    <x v="9"/>
    <x v="3"/>
    <s v="Sala innan svæðis - flj."/>
    <n v="85844"/>
    <n v="74.25506"/>
    <x v="6"/>
    <x v="2"/>
    <s v="Innanlands"/>
    <m/>
  </r>
  <r>
    <s v="Eskifjörður"/>
    <s v="Seyðisfjörður"/>
    <n v="710"/>
    <x v="29"/>
    <s v="Austurland"/>
    <x v="6"/>
    <x v="3"/>
    <s v="Sala utan svæðis - flj."/>
    <n v="26855"/>
    <n v="23.229575000000001"/>
    <x v="5"/>
    <x v="2"/>
    <s v="Innanlands"/>
    <m/>
  </r>
  <r>
    <s v="Söludælur"/>
    <s v="Seyðisfjörður"/>
    <n v="710"/>
    <x v="29"/>
    <s v="Austurland"/>
    <x v="1"/>
    <x v="0"/>
    <s v="Sala innan svæðis - flj."/>
    <n v="240787"/>
    <n v="180.59025"/>
    <x v="6"/>
    <x v="0"/>
    <s v="Innanlands"/>
    <m/>
  </r>
  <r>
    <s v="Söludælur"/>
    <s v="Seyðisfjörður"/>
    <n v="710"/>
    <x v="29"/>
    <s v="Austurland"/>
    <x v="7"/>
    <x v="3"/>
    <s v="Sala innan svæðis - flj."/>
    <n v="149841"/>
    <n v="129.61246499999999"/>
    <x v="6"/>
    <x v="0"/>
    <s v="Innanlands"/>
    <m/>
  </r>
  <r>
    <s v="Reyðarfjörður"/>
    <s v="Seyðisfjörður"/>
    <n v="710"/>
    <x v="29"/>
    <s v="Austurland"/>
    <x v="6"/>
    <x v="3"/>
    <s v="Sala utan svæðis - flj."/>
    <n v="15741"/>
    <n v="13.615965000000001"/>
    <x v="5"/>
    <x v="2"/>
    <s v="Innanlands"/>
    <m/>
  </r>
  <r>
    <s v="Eskifjörður"/>
    <s v="Seyðisfjörður"/>
    <n v="710"/>
    <x v="29"/>
    <s v="Austurland"/>
    <x v="7"/>
    <x v="3"/>
    <s v="Sala utan svæðis - flj."/>
    <n v="2290"/>
    <n v="1.98085"/>
    <x v="4"/>
    <x v="0"/>
    <s v="Innanlands"/>
    <m/>
  </r>
  <r>
    <s v="Eskifjörður"/>
    <s v="Seyðisfjörður"/>
    <n v="710"/>
    <x v="29"/>
    <s v="Austurland"/>
    <x v="9"/>
    <x v="3"/>
    <s v="Sala utan svæðis - flj."/>
    <n v="1329270"/>
    <n v="1149.81855"/>
    <x v="4"/>
    <x v="2"/>
    <s v="Innanlands"/>
    <m/>
  </r>
  <r>
    <s v="Eskifjörður"/>
    <s v="Seyðisfjörður"/>
    <n v="710"/>
    <x v="29"/>
    <s v="Austurland"/>
    <x v="10"/>
    <x v="3"/>
    <s v="Sala utan svæðis - flj."/>
    <n v="9187"/>
    <n v="7.9467550000000005"/>
    <x v="4"/>
    <x v="2"/>
    <s v="Innanlands"/>
    <m/>
  </r>
  <r>
    <s v="Seyðisfjörður"/>
    <s v="Seyðisfjörður"/>
    <n v="710"/>
    <x v="29"/>
    <s v="Austurland"/>
    <x v="9"/>
    <x v="3"/>
    <s v="Sala ekki flutningsjöfnuð"/>
    <n v="32248"/>
    <n v="27.89452"/>
    <x v="10"/>
    <x v="2"/>
    <s v="Millilanda"/>
    <m/>
  </r>
  <r>
    <s v="Reykjavík"/>
    <s v="Seyðisfjörður"/>
    <n v="710"/>
    <x v="29"/>
    <s v="Austurland"/>
    <x v="6"/>
    <x v="3"/>
    <s v="Sala utan svæðis - flj."/>
    <n v="792"/>
    <n v="0.68508000000000002"/>
    <x v="5"/>
    <x v="2"/>
    <s v="Innanlands"/>
    <m/>
  </r>
  <r>
    <s v="Reyðarfjörður"/>
    <s v="Seyðisfjörður"/>
    <n v="710"/>
    <x v="29"/>
    <s v="Austurland"/>
    <x v="8"/>
    <x v="3"/>
    <s v="Sala utan svæðis - flj."/>
    <n v="398216"/>
    <n v="344.45683999999994"/>
    <x v="0"/>
    <x v="3"/>
    <s v="Innanlands"/>
    <m/>
  </r>
  <r>
    <s v="Seyðisfjörður"/>
    <s v="Seyðisfjörður"/>
    <n v="710"/>
    <x v="29"/>
    <s v="Austurland"/>
    <x v="8"/>
    <x v="3"/>
    <s v="Sala innan svæðis - flj."/>
    <n v="35359"/>
    <n v="30.585535"/>
    <x v="0"/>
    <x v="3"/>
    <s v="Innanlands"/>
    <m/>
  </r>
  <r>
    <s v="Reyðarfjörður"/>
    <s v="Seyðisfjörður"/>
    <n v="710"/>
    <x v="29"/>
    <s v="Austurland"/>
    <x v="9"/>
    <x v="3"/>
    <s v="Sala utan svæðis - flj."/>
    <n v="561458"/>
    <n v="485.66116999999997"/>
    <x v="4"/>
    <x v="2"/>
    <s v="Innanlands"/>
    <m/>
  </r>
  <r>
    <s v="Seyðisfjörður"/>
    <s v="Seyðisfjörður"/>
    <n v="710"/>
    <x v="29"/>
    <s v="Austurland"/>
    <x v="8"/>
    <x v="3"/>
    <s v="Sala utan svæðis - flj."/>
    <n v="2819"/>
    <n v="2.4384350000000001"/>
    <x v="0"/>
    <x v="3"/>
    <s v="Innanlands"/>
    <m/>
  </r>
  <r>
    <s v="Seyðisfjörður"/>
    <s v="Seyðisfjörður"/>
    <n v="710"/>
    <x v="29"/>
    <s v="Austurland"/>
    <x v="6"/>
    <x v="3"/>
    <s v="Sala innan svæðis - flj."/>
    <n v="56288"/>
    <n v="48.689120000000003"/>
    <x v="5"/>
    <x v="2"/>
    <s v="Innanlands"/>
    <m/>
  </r>
  <r>
    <s v="Seyðisfjörður"/>
    <s v="Seyðisfjörður"/>
    <n v="710"/>
    <x v="29"/>
    <s v="Austurland"/>
    <x v="9"/>
    <x v="3"/>
    <s v="Sala innan svæðis - flj."/>
    <n v="99300"/>
    <n v="85.894499999999994"/>
    <x v="4"/>
    <x v="2"/>
    <s v="Innanlands"/>
    <m/>
  </r>
  <r>
    <s v="Eskifjörður"/>
    <s v="Seyðisfjörður"/>
    <n v="710"/>
    <x v="29"/>
    <s v="Austurland"/>
    <x v="6"/>
    <x v="3"/>
    <s v="Sala utan svæðis - flj."/>
    <n v="19812"/>
    <n v="17.13738"/>
    <x v="3"/>
    <x v="2"/>
    <s v="Innanlands"/>
    <m/>
  </r>
  <r>
    <s v="Söludælur"/>
    <s v="Seyðisfjörður"/>
    <n v="710"/>
    <x v="29"/>
    <s v="Austurland"/>
    <x v="1"/>
    <x v="0"/>
    <s v="Sala innan svæðis - flj."/>
    <n v="228912"/>
    <n v="171.684"/>
    <x v="4"/>
    <x v="0"/>
    <s v="Innanlands"/>
    <m/>
  </r>
  <r>
    <s v="Söludælur"/>
    <s v="Seyðisfjörður"/>
    <n v="710"/>
    <x v="29"/>
    <s v="Austurland"/>
    <x v="7"/>
    <x v="3"/>
    <s v="Sala innan svæðis - flj."/>
    <n v="125601"/>
    <n v="108.64486500000001"/>
    <x v="4"/>
    <x v="0"/>
    <s v="Innanlands"/>
    <m/>
  </r>
  <r>
    <s v="Reyðarfjörður"/>
    <s v="Seyðisfjörður"/>
    <n v="710"/>
    <x v="29"/>
    <s v="Austurland"/>
    <x v="6"/>
    <x v="3"/>
    <s v="Sala utan svæðis - flj."/>
    <n v="12655"/>
    <n v="10.946575000000001"/>
    <x v="3"/>
    <x v="2"/>
    <s v="Innanlands"/>
    <m/>
  </r>
  <r>
    <s v="Eskifjörður"/>
    <s v="Seyðisfjörður"/>
    <n v="710"/>
    <x v="29"/>
    <s v="Austurland"/>
    <x v="7"/>
    <x v="3"/>
    <s v="Sala utan svæðis - flj."/>
    <n v="5670"/>
    <n v="4.9045500000000004"/>
    <x v="2"/>
    <x v="0"/>
    <s v="Innanlands"/>
    <m/>
  </r>
  <r>
    <s v="Eskifjörður"/>
    <s v="Seyðisfjörður"/>
    <n v="710"/>
    <x v="29"/>
    <s v="Austurland"/>
    <x v="9"/>
    <x v="3"/>
    <s v="Sala utan svæðis - flj."/>
    <n v="1396902"/>
    <n v="1208.32023"/>
    <x v="2"/>
    <x v="2"/>
    <s v="Innanlands"/>
    <m/>
  </r>
  <r>
    <s v="Eskifjörður"/>
    <s v="Seyðisfjörður"/>
    <n v="710"/>
    <x v="29"/>
    <s v="Austurland"/>
    <x v="10"/>
    <x v="3"/>
    <s v="Sala utan svæðis - flj."/>
    <n v="45366"/>
    <n v="39.241589999999995"/>
    <x v="2"/>
    <x v="2"/>
    <s v="Innanlands"/>
    <m/>
  </r>
  <r>
    <s v="Reyðarfjörður"/>
    <s v="Seyðisfjörður"/>
    <n v="710"/>
    <x v="29"/>
    <s v="Austurland"/>
    <x v="7"/>
    <x v="3"/>
    <s v="Sala utan svæðis - flj."/>
    <n v="11345"/>
    <n v="9.8134249999999987"/>
    <x v="2"/>
    <x v="0"/>
    <s v="Innanlands"/>
    <m/>
  </r>
  <r>
    <s v="Reyðarfjörður"/>
    <s v="Seyðisfjörður"/>
    <n v="710"/>
    <x v="29"/>
    <s v="Austurland"/>
    <x v="9"/>
    <x v="3"/>
    <s v="Sala utan svæðis - flj."/>
    <n v="183856"/>
    <n v="159.03543999999999"/>
    <x v="2"/>
    <x v="2"/>
    <s v="Innanlands"/>
    <m/>
  </r>
  <r>
    <s v="Reyðarfjörður"/>
    <s v="Seyðisfjörður"/>
    <n v="710"/>
    <x v="29"/>
    <s v="Austurland"/>
    <x v="12"/>
    <x v="4"/>
    <s v="Sala utan svæðis - flj."/>
    <n v="2455"/>
    <n v="2.1383049999999999"/>
    <x v="0"/>
    <x v="3"/>
    <s v="Innanlands"/>
    <m/>
  </r>
  <r>
    <s v="Seyðisfjörður"/>
    <s v="Seyðisfjörður"/>
    <n v="710"/>
    <x v="29"/>
    <s v="Austurland"/>
    <x v="6"/>
    <x v="3"/>
    <s v="Sala innan svæðis - flj."/>
    <n v="85147"/>
    <n v="73.652154999999993"/>
    <x v="3"/>
    <x v="2"/>
    <s v="Innanlands"/>
    <m/>
  </r>
  <r>
    <s v="Seyðisfjörður"/>
    <s v="Seyðisfjörður"/>
    <n v="710"/>
    <x v="29"/>
    <s v="Austurland"/>
    <x v="9"/>
    <x v="3"/>
    <s v="Sala innan svæðis - flj."/>
    <n v="320975"/>
    <n v="277.64337499999999"/>
    <x v="2"/>
    <x v="2"/>
    <s v="Innanlands"/>
    <m/>
  </r>
  <r>
    <s v="Seyðisfjörður"/>
    <s v="Seyðisfjörður"/>
    <n v="710"/>
    <x v="29"/>
    <s v="Austurland"/>
    <x v="9"/>
    <x v="3"/>
    <s v="Sala ekki flutningsjöfnuð"/>
    <n v="328326"/>
    <n v="284.00198999999998"/>
    <x v="7"/>
    <x v="2"/>
    <s v="Millilanda"/>
    <m/>
  </r>
  <r>
    <s v="Eskifjörður"/>
    <s v="Seyðisfjörður"/>
    <n v="710"/>
    <x v="29"/>
    <s v="Austurland"/>
    <x v="6"/>
    <x v="3"/>
    <s v="Sala utan svæðis - flj."/>
    <n v="17429"/>
    <n v="15.076084999999999"/>
    <x v="0"/>
    <x v="2"/>
    <s v="Innanlands"/>
    <m/>
  </r>
  <r>
    <s v="Söludælur"/>
    <s v="Seyðisfjörður"/>
    <n v="710"/>
    <x v="29"/>
    <s v="Austurland"/>
    <x v="1"/>
    <x v="0"/>
    <s v="Sala innan svæðis - flj."/>
    <n v="217606"/>
    <n v="163.2045"/>
    <x v="2"/>
    <x v="0"/>
    <s v="Innanlands"/>
    <m/>
  </r>
  <r>
    <s v="Söludælur"/>
    <s v="Seyðisfjörður"/>
    <n v="710"/>
    <x v="29"/>
    <s v="Austurland"/>
    <x v="7"/>
    <x v="3"/>
    <s v="Sala innan svæðis - flj."/>
    <n v="126126"/>
    <n v="109.09899"/>
    <x v="2"/>
    <x v="0"/>
    <s v="Innanlands"/>
    <m/>
  </r>
  <r>
    <s v="Reyðarfjörður"/>
    <s v="Seyðisfjörður"/>
    <n v="710"/>
    <x v="29"/>
    <s v="Austurland"/>
    <x v="6"/>
    <x v="3"/>
    <s v="Sala utan svæðis - flj."/>
    <n v="670870"/>
    <n v="580.30255"/>
    <x v="0"/>
    <x v="2"/>
    <s v="Innanlands"/>
    <m/>
  </r>
  <r>
    <s v="Eskifjörður"/>
    <s v="Seyðisfjörður"/>
    <n v="710"/>
    <x v="29"/>
    <s v="Austurland"/>
    <x v="7"/>
    <x v="3"/>
    <s v="Sala utan svæðis - flj."/>
    <n v="4958"/>
    <n v="4.2886699999999998"/>
    <x v="1"/>
    <x v="0"/>
    <s v="Innanlands"/>
    <m/>
  </r>
  <r>
    <s v="Eskifjörður"/>
    <s v="Seyðisfjörður"/>
    <n v="710"/>
    <x v="29"/>
    <s v="Austurland"/>
    <x v="9"/>
    <x v="3"/>
    <s v="Sala utan svæðis - flj."/>
    <n v="1493405"/>
    <n v="1291.795325"/>
    <x v="1"/>
    <x v="2"/>
    <s v="Innanlands"/>
    <m/>
  </r>
  <r>
    <s v="Reyðarfjörður"/>
    <s v="Seyðisfjörður"/>
    <n v="710"/>
    <x v="29"/>
    <s v="Austurland"/>
    <x v="7"/>
    <x v="3"/>
    <s v="Sala utan svæðis - flj."/>
    <n v="8340"/>
    <n v="7.2141000000000002"/>
    <x v="1"/>
    <x v="0"/>
    <s v="Innanlands"/>
    <m/>
  </r>
  <r>
    <s v="Reyðarfjörður"/>
    <s v="Seyðisfjörður"/>
    <n v="710"/>
    <x v="29"/>
    <s v="Austurland"/>
    <x v="9"/>
    <x v="3"/>
    <s v="Sala utan svæðis - flj."/>
    <n v="253303"/>
    <n v="219.10709500000002"/>
    <x v="1"/>
    <x v="2"/>
    <s v="Innanlands"/>
    <m/>
  </r>
  <r>
    <s v="Seyðisfjörður"/>
    <s v="Seyðisfjörður"/>
    <n v="710"/>
    <x v="29"/>
    <s v="Austurland"/>
    <x v="12"/>
    <x v="4"/>
    <s v="Sala utan svæðis - flj."/>
    <n v="-2455"/>
    <n v="0"/>
    <x v="0"/>
    <x v="3"/>
    <s v="Innanlands"/>
    <m/>
  </r>
  <r>
    <s v="Reykjavík"/>
    <s v="Seyðisfjörður"/>
    <n v="710"/>
    <x v="29"/>
    <s v="Austurland"/>
    <x v="6"/>
    <x v="3"/>
    <s v="Sala utan svæðis - flj."/>
    <n v="567"/>
    <n v="0.49045499999999997"/>
    <x v="0"/>
    <x v="2"/>
    <s v="Innanlands"/>
    <m/>
  </r>
  <r>
    <s v="Seyðisfjörður"/>
    <s v="Seyðisfjörður"/>
    <n v="710"/>
    <x v="29"/>
    <s v="Austurland"/>
    <x v="6"/>
    <x v="3"/>
    <s v="Sala innan svæðis - flj."/>
    <n v="53538"/>
    <n v="46.310370000000006"/>
    <x v="0"/>
    <x v="2"/>
    <s v="Innanlands"/>
    <m/>
  </r>
  <r>
    <s v="Seyðisfjörður"/>
    <s v="Seyðisfjörður"/>
    <n v="710"/>
    <x v="29"/>
    <s v="Austurland"/>
    <x v="7"/>
    <x v="3"/>
    <s v="Sala innan svæðis - flj."/>
    <n v="1075"/>
    <n v="0.92987500000000001"/>
    <x v="1"/>
    <x v="0"/>
    <s v="Innanlands"/>
    <m/>
  </r>
  <r>
    <s v="Seyðisfjörður"/>
    <s v="Seyðisfjörður"/>
    <n v="710"/>
    <x v="29"/>
    <s v="Austurland"/>
    <x v="9"/>
    <x v="3"/>
    <s v="Sala innan svæðis - flj."/>
    <n v="306717"/>
    <n v="265.310205"/>
    <x v="1"/>
    <x v="2"/>
    <s v="Innanlands"/>
    <m/>
  </r>
  <r>
    <s v="Söludælur"/>
    <s v="Seyðisfjörður"/>
    <n v="710"/>
    <x v="29"/>
    <s v="Austurland"/>
    <x v="1"/>
    <x v="0"/>
    <s v="Sala innan svæðis - flj."/>
    <n v="220751"/>
    <n v="165.56325000000001"/>
    <x v="1"/>
    <x v="0"/>
    <s v="Innanlands"/>
    <m/>
  </r>
  <r>
    <s v="Söludælur"/>
    <s v="Seyðisfjörður"/>
    <n v="710"/>
    <x v="29"/>
    <s v="Austurland"/>
    <x v="7"/>
    <x v="3"/>
    <s v="Sala innan svæðis - flj."/>
    <n v="131508"/>
    <n v="113.75442"/>
    <x v="1"/>
    <x v="0"/>
    <s v="Innanlands"/>
    <m/>
  </r>
  <r>
    <s v="Söludælur"/>
    <s v="Seyðisfjörður"/>
    <n v="710"/>
    <x v="29"/>
    <s v="Austurland"/>
    <x v="1"/>
    <x v="0"/>
    <s v="Sala innan svæðis - flj."/>
    <n v="9842"/>
    <n v="7.3815"/>
    <x v="1"/>
    <x v="0"/>
    <s v="Innanlands"/>
    <m/>
  </r>
  <r>
    <s v="Söludælur"/>
    <s v="Seyðisfjörður"/>
    <n v="710"/>
    <x v="29"/>
    <s v="Austurland"/>
    <x v="7"/>
    <x v="3"/>
    <s v="Sala innan svæðis - flj."/>
    <n v="10297"/>
    <n v="8.9069050000000001"/>
    <x v="1"/>
    <x v="0"/>
    <s v="Innanlands"/>
    <m/>
  </r>
  <r>
    <s v="Reykjavík"/>
    <s v="Mjóifjörður"/>
    <n v="715"/>
    <x v="30"/>
    <s v="Austurland"/>
    <x v="0"/>
    <x v="0"/>
    <s v="Sala utan svæðis - flj."/>
    <n v="2531"/>
    <n v="1.89825"/>
    <x v="0"/>
    <x v="0"/>
    <s v="Innanlands"/>
    <m/>
  </r>
  <r>
    <s v="Reykjavík"/>
    <s v="Mjóifjörður"/>
    <n v="715"/>
    <x v="30"/>
    <s v="Austurland"/>
    <x v="6"/>
    <x v="3"/>
    <s v="Sala utan svæðis - flj."/>
    <n v="525"/>
    <n v="0.454125"/>
    <x v="1"/>
    <x v="2"/>
    <s v="Innanlands"/>
    <m/>
  </r>
  <r>
    <s v="Reykjavík"/>
    <s v="Mjóifjörður"/>
    <n v="715"/>
    <x v="30"/>
    <s v="Austurland"/>
    <x v="7"/>
    <x v="3"/>
    <s v="Sala utan svæðis - flj."/>
    <n v="8727"/>
    <n v="7.5488549999999996"/>
    <x v="0"/>
    <x v="0"/>
    <s v="Innanlands"/>
    <m/>
  </r>
  <r>
    <s v="Reyðarfjörður"/>
    <s v="Mjóifjörður"/>
    <n v="715"/>
    <x v="30"/>
    <s v="Austurland"/>
    <x v="6"/>
    <x v="3"/>
    <s v="Sala utan svæðis - flj."/>
    <n v="5425"/>
    <n v="4.6926249999999996"/>
    <x v="8"/>
    <x v="2"/>
    <s v="Innanlands"/>
    <m/>
  </r>
  <r>
    <s v="Reykjavík"/>
    <s v="Mjóifjörður"/>
    <n v="715"/>
    <x v="30"/>
    <s v="Austurland"/>
    <x v="0"/>
    <x v="0"/>
    <s v="Sala utan svæðis - flj."/>
    <n v="2013"/>
    <n v="1.5097499999999999"/>
    <x v="3"/>
    <x v="0"/>
    <s v="Innanlands"/>
    <m/>
  </r>
  <r>
    <s v="Reykjavík"/>
    <s v="Mjóifjörður"/>
    <n v="715"/>
    <x v="30"/>
    <s v="Austurland"/>
    <x v="7"/>
    <x v="3"/>
    <s v="Sala innan svæðis - flj."/>
    <n v="1203"/>
    <n v="1.0405949999999999"/>
    <x v="3"/>
    <x v="0"/>
    <s v="Innanlands"/>
    <m/>
  </r>
  <r>
    <s v="Reykjavík"/>
    <s v="Mjóifjörður"/>
    <n v="715"/>
    <x v="30"/>
    <s v="Austurland"/>
    <x v="7"/>
    <x v="3"/>
    <s v="Sala utan svæðis - flj."/>
    <n v="10461"/>
    <n v="9.0487649999999995"/>
    <x v="3"/>
    <x v="0"/>
    <s v="Innanlands"/>
    <m/>
  </r>
  <r>
    <s v="Söludælur"/>
    <s v="Mjóifjörður"/>
    <n v="715"/>
    <x v="30"/>
    <s v="Austurland"/>
    <x v="7"/>
    <x v="3"/>
    <s v="Sala ekki flutningsjöfnuð"/>
    <n v="0"/>
    <n v="0"/>
    <x v="1"/>
    <x v="0"/>
    <s v="Millilanda"/>
    <m/>
  </r>
  <r>
    <s v="Reyðarfjörður"/>
    <s v="Mjóifjörður"/>
    <n v="715"/>
    <x v="30"/>
    <s v="Austurland"/>
    <x v="0"/>
    <x v="0"/>
    <s v="Sala utan svæðis - flj."/>
    <n v="90"/>
    <n v="6.7500000000000004E-2"/>
    <x v="5"/>
    <x v="0"/>
    <s v="Innanlands"/>
    <m/>
  </r>
  <r>
    <s v="Reykjavík"/>
    <s v="Mjóifjörður"/>
    <n v="715"/>
    <x v="30"/>
    <s v="Austurland"/>
    <x v="0"/>
    <x v="0"/>
    <s v="Sala utan svæðis - flj."/>
    <n v="138"/>
    <n v="0.10349999999999999"/>
    <x v="5"/>
    <x v="0"/>
    <s v="Innanlands"/>
    <m/>
  </r>
  <r>
    <s v="Reykjavík"/>
    <s v="Mjóifjörður"/>
    <n v="715"/>
    <x v="30"/>
    <s v="Austurland"/>
    <x v="7"/>
    <x v="3"/>
    <s v="Sala utan svæðis - flj."/>
    <n v="1323"/>
    <n v="1.1443950000000001"/>
    <x v="5"/>
    <x v="0"/>
    <s v="Innanlands"/>
    <m/>
  </r>
  <r>
    <s v="Söludælur"/>
    <s v="Mjóifjörður"/>
    <n v="715"/>
    <x v="30"/>
    <s v="Austurland"/>
    <x v="1"/>
    <x v="0"/>
    <s v="Sala innan svæðis - flj."/>
    <n v="2206"/>
    <n v="1.6545000000000001"/>
    <x v="5"/>
    <x v="0"/>
    <s v="Innanlands"/>
    <m/>
  </r>
  <r>
    <s v="Söludælur"/>
    <s v="Mjóifjörður"/>
    <n v="715"/>
    <x v="30"/>
    <s v="Austurland"/>
    <x v="0"/>
    <x v="0"/>
    <s v="Sala innan svæðis - flj."/>
    <n v="207"/>
    <n v="0.15525"/>
    <x v="5"/>
    <x v="0"/>
    <s v="Innanlands"/>
    <m/>
  </r>
  <r>
    <s v="Söludælur"/>
    <s v="Mjóifjörður"/>
    <n v="715"/>
    <x v="30"/>
    <s v="Austurland"/>
    <x v="7"/>
    <x v="3"/>
    <s v="Sala innan svæðis - flj."/>
    <n v="3136"/>
    <n v="2.7126399999999999"/>
    <x v="5"/>
    <x v="0"/>
    <s v="Innanlands"/>
    <m/>
  </r>
  <r>
    <s v="Söludælur"/>
    <s v="Mjóifjörður"/>
    <n v="715"/>
    <x v="30"/>
    <s v="Austurland"/>
    <x v="1"/>
    <x v="0"/>
    <s v="Sala innan svæðis - flj."/>
    <n v="1567"/>
    <n v="1.1752499999999999"/>
    <x v="7"/>
    <x v="0"/>
    <s v="Innanlands"/>
    <m/>
  </r>
  <r>
    <s v="Reykjavík"/>
    <s v="Mjóifjörður"/>
    <n v="715"/>
    <x v="30"/>
    <s v="Austurland"/>
    <x v="6"/>
    <x v="3"/>
    <s v="Sala utan svæðis - flj."/>
    <n v="1360"/>
    <n v="1.1764000000000001"/>
    <x v="5"/>
    <x v="2"/>
    <s v="Innanlands"/>
    <m/>
  </r>
  <r>
    <s v="Söludælur"/>
    <s v="Mjóifjörður"/>
    <n v="715"/>
    <x v="30"/>
    <s v="Austurland"/>
    <x v="1"/>
    <x v="0"/>
    <s v="Sala innan svæðis - flj."/>
    <n v="999"/>
    <n v="0.74924999999999997"/>
    <x v="9"/>
    <x v="0"/>
    <s v="Innanlands"/>
    <m/>
  </r>
  <r>
    <s v="Söludælur"/>
    <s v="Mjóifjörður"/>
    <n v="715"/>
    <x v="30"/>
    <s v="Austurland"/>
    <x v="1"/>
    <x v="0"/>
    <s v="Sala innan svæðis - flj."/>
    <n v="3310"/>
    <n v="2.4824999999999999"/>
    <x v="10"/>
    <x v="0"/>
    <s v="Innanlands"/>
    <m/>
  </r>
  <r>
    <s v="Reykjavík"/>
    <s v="Mjóifjörður"/>
    <n v="715"/>
    <x v="30"/>
    <s v="Austurland"/>
    <x v="1"/>
    <x v="0"/>
    <s v="Sala innan svæðis - flj."/>
    <n v="846"/>
    <n v="0.63449999999999995"/>
    <x v="8"/>
    <x v="0"/>
    <s v="Innanlands"/>
    <m/>
  </r>
  <r>
    <s v="Reykjavík"/>
    <s v="Mjóifjörður"/>
    <n v="715"/>
    <x v="30"/>
    <s v="Austurland"/>
    <x v="7"/>
    <x v="3"/>
    <s v="Sala innan svæðis - flj."/>
    <n v="2514"/>
    <n v="2.1746099999999999"/>
    <x v="8"/>
    <x v="0"/>
    <s v="Innanlands"/>
    <m/>
  </r>
  <r>
    <s v="Söludælur"/>
    <s v="Mjóifjörður"/>
    <n v="715"/>
    <x v="30"/>
    <s v="Austurland"/>
    <x v="1"/>
    <x v="0"/>
    <s v="Sala innan svæðis - flj."/>
    <n v="3720"/>
    <n v="2.79"/>
    <x v="8"/>
    <x v="0"/>
    <s v="Innanlands"/>
    <m/>
  </r>
  <r>
    <s v="Söludælur"/>
    <s v="Mjóifjörður"/>
    <n v="715"/>
    <x v="30"/>
    <s v="Austurland"/>
    <x v="1"/>
    <x v="0"/>
    <s v="Sala innan svæðis - flj."/>
    <n v="2411"/>
    <n v="1.8082499999999999"/>
    <x v="6"/>
    <x v="0"/>
    <s v="Innanlands"/>
    <m/>
  </r>
  <r>
    <s v="Söludælur"/>
    <s v="Mjóifjörður"/>
    <n v="715"/>
    <x v="30"/>
    <s v="Austurland"/>
    <x v="7"/>
    <x v="3"/>
    <s v="Sala innan svæðis - flj."/>
    <n v="7705"/>
    <n v="6.6648249999999996"/>
    <x v="6"/>
    <x v="0"/>
    <s v="Innanlands"/>
    <m/>
  </r>
  <r>
    <s v="Reykjavík"/>
    <s v="Mjóifjörður"/>
    <n v="715"/>
    <x v="30"/>
    <s v="Austurland"/>
    <x v="6"/>
    <x v="3"/>
    <s v="Sala utan svæðis - flj."/>
    <n v="14910"/>
    <n v="12.89715"/>
    <x v="3"/>
    <x v="2"/>
    <s v="Innanlands"/>
    <m/>
  </r>
  <r>
    <s v="Reykjavík"/>
    <s v="Mjóifjörður"/>
    <n v="715"/>
    <x v="30"/>
    <s v="Austurland"/>
    <x v="6"/>
    <x v="3"/>
    <s v="Sala utan svæðis - flj."/>
    <n v="11089"/>
    <n v="9.5919850000000011"/>
    <x v="0"/>
    <x v="2"/>
    <s v="Innanlands"/>
    <m/>
  </r>
  <r>
    <s v="Söludælur"/>
    <s v="Mjóifjörður"/>
    <n v="715"/>
    <x v="30"/>
    <s v="Austurland"/>
    <x v="1"/>
    <x v="0"/>
    <s v="Sala innan svæðis - flj."/>
    <n v="2379"/>
    <n v="1.7842499999999999"/>
    <x v="4"/>
    <x v="0"/>
    <s v="Innanlands"/>
    <m/>
  </r>
  <r>
    <s v="Eskifjörður"/>
    <s v="Reyðarfjörður"/>
    <n v="730"/>
    <x v="30"/>
    <s v="Austurland"/>
    <x v="6"/>
    <x v="3"/>
    <s v="Sala utan svæðis - flj."/>
    <n v="3622"/>
    <n v="3.1330299999999998"/>
    <x v="1"/>
    <x v="2"/>
    <s v="Innanlands"/>
    <m/>
  </r>
  <r>
    <s v="Söludælur"/>
    <s v="Mjóifjörður"/>
    <n v="715"/>
    <x v="30"/>
    <s v="Austurland"/>
    <x v="1"/>
    <x v="0"/>
    <s v="Sala innan svæðis - flj."/>
    <n v="3330"/>
    <n v="2.4975000000000001"/>
    <x v="2"/>
    <x v="0"/>
    <s v="Innanlands"/>
    <m/>
  </r>
  <r>
    <s v="Reyðarfjörður"/>
    <s v="Reyðarfjörður"/>
    <n v="730"/>
    <x v="30"/>
    <s v="Austurland"/>
    <x v="6"/>
    <x v="3"/>
    <s v="Sala innan svæðis - flj."/>
    <n v="444505"/>
    <n v="384.496825"/>
    <x v="1"/>
    <x v="2"/>
    <s v="Innanlands"/>
    <m/>
  </r>
  <r>
    <s v="Reykjavík"/>
    <s v="Mjóifjörður"/>
    <n v="715"/>
    <x v="30"/>
    <s v="Austurland"/>
    <x v="1"/>
    <x v="0"/>
    <s v="Sala innan svæðis - flj."/>
    <n v="0"/>
    <n v="0"/>
    <x v="1"/>
    <x v="0"/>
    <s v="Innanlands"/>
    <m/>
  </r>
  <r>
    <s v="Söludælur"/>
    <s v="Mjóifjörður"/>
    <n v="715"/>
    <x v="30"/>
    <s v="Austurland"/>
    <x v="1"/>
    <x v="0"/>
    <s v="Sala innan svæðis - flj."/>
    <n v="4041"/>
    <n v="3.0307499999999998"/>
    <x v="1"/>
    <x v="0"/>
    <s v="Innanlands"/>
    <m/>
  </r>
  <r>
    <s v="Söludælur"/>
    <s v="Mjóifjörður"/>
    <n v="715"/>
    <x v="30"/>
    <s v="Austurland"/>
    <x v="7"/>
    <x v="3"/>
    <s v="Sala innan svæðis - flj."/>
    <n v="11003"/>
    <n v="9.517595"/>
    <x v="1"/>
    <x v="0"/>
    <s v="Innanlands"/>
    <m/>
  </r>
  <r>
    <s v="Söludælur"/>
    <s v="Borgarfjörður Eystri"/>
    <n v="720"/>
    <x v="29"/>
    <s v="Austurland"/>
    <x v="0"/>
    <x v="0"/>
    <s v="Sala innan svæðis - flj."/>
    <n v="45344"/>
    <n v="34.008000000000003"/>
    <x v="0"/>
    <x v="0"/>
    <s v="Innanlands"/>
    <m/>
  </r>
  <r>
    <s v="Reykjavík"/>
    <s v="Borgarfjörður Eystri"/>
    <n v="720"/>
    <x v="29"/>
    <s v="Austurland"/>
    <x v="7"/>
    <x v="3"/>
    <s v="Sala utan svæðis - flj."/>
    <n v="13515"/>
    <n v="11.690475000000001"/>
    <x v="0"/>
    <x v="0"/>
    <s v="Innanlands"/>
    <m/>
  </r>
  <r>
    <s v="Reykjavík"/>
    <s v="Borgarfjörður Eystri"/>
    <n v="720"/>
    <x v="29"/>
    <s v="Austurland"/>
    <x v="6"/>
    <x v="3"/>
    <s v="Sala utan svæðis - flj."/>
    <n v="84203"/>
    <n v="72.835594999999998"/>
    <x v="1"/>
    <x v="2"/>
    <s v="Innanlands"/>
    <m/>
  </r>
  <r>
    <s v="Söludælur"/>
    <s v="Borgarfjörður Eystri"/>
    <n v="720"/>
    <x v="29"/>
    <s v="Austurland"/>
    <x v="7"/>
    <x v="3"/>
    <s v="Sala innan svæðis - flj."/>
    <n v="80794"/>
    <n v="69.886809999999997"/>
    <x v="0"/>
    <x v="0"/>
    <s v="Innanlands"/>
    <m/>
  </r>
  <r>
    <s v="Reyðarfjörður"/>
    <s v="Borgarfjörður Eystri"/>
    <n v="720"/>
    <x v="29"/>
    <s v="Austurland"/>
    <x v="6"/>
    <x v="3"/>
    <s v="Sala utan svæðis - flj."/>
    <n v="351"/>
    <n v="0.30361500000000002"/>
    <x v="2"/>
    <x v="2"/>
    <s v="Innanlands"/>
    <m/>
  </r>
  <r>
    <s v="Reykjavík"/>
    <s v="Borgarfjörður Eystri"/>
    <n v="720"/>
    <x v="29"/>
    <s v="Austurland"/>
    <x v="6"/>
    <x v="3"/>
    <s v="Sala utan svæðis - flj."/>
    <n v="90542"/>
    <n v="78.318830000000005"/>
    <x v="2"/>
    <x v="2"/>
    <s v="Innanlands"/>
    <m/>
  </r>
  <r>
    <s v="Söludælur"/>
    <s v="Borgarfjörður Eystri"/>
    <n v="720"/>
    <x v="29"/>
    <s v="Austurland"/>
    <x v="7"/>
    <x v="3"/>
    <s v="Sala ekki flutningsjöfnuð"/>
    <n v="0"/>
    <n v="0"/>
    <x v="1"/>
    <x v="0"/>
    <s v="Millilanda"/>
    <m/>
  </r>
  <r>
    <s v="Söludælur"/>
    <s v="Borgarfjörður Eystri"/>
    <n v="720"/>
    <x v="29"/>
    <s v="Austurland"/>
    <x v="0"/>
    <x v="0"/>
    <s v="Sala innan svæðis - flj."/>
    <n v="63707"/>
    <n v="47.780250000000002"/>
    <x v="3"/>
    <x v="0"/>
    <s v="Innanlands"/>
    <m/>
  </r>
  <r>
    <s v="Söludælur"/>
    <s v="Borgarfjörður Eystri"/>
    <n v="720"/>
    <x v="29"/>
    <s v="Austurland"/>
    <x v="7"/>
    <x v="3"/>
    <s v="Sala innan svæðis - flj."/>
    <n v="112157"/>
    <n v="97.015804999999986"/>
    <x v="3"/>
    <x v="0"/>
    <s v="Innanlands"/>
    <m/>
  </r>
  <r>
    <s v="Eskifjörður"/>
    <s v="Borgarfjörður Eystri"/>
    <n v="720"/>
    <x v="29"/>
    <s v="Austurland"/>
    <x v="6"/>
    <x v="3"/>
    <s v="Sala utan svæðis - flj."/>
    <n v="55446"/>
    <n v="47.960790000000003"/>
    <x v="4"/>
    <x v="2"/>
    <s v="Innanlands"/>
    <m/>
  </r>
  <r>
    <s v="Reyðarfjörður"/>
    <s v="Borgarfjörður Eystri"/>
    <n v="720"/>
    <x v="29"/>
    <s v="Austurland"/>
    <x v="6"/>
    <x v="3"/>
    <s v="Sala utan svæðis - flj."/>
    <n v="282"/>
    <n v="0.24393000000000001"/>
    <x v="4"/>
    <x v="2"/>
    <s v="Innanlands"/>
    <m/>
  </r>
  <r>
    <s v="Reykjavík"/>
    <s v="Borgarfjörður Eystri"/>
    <n v="720"/>
    <x v="29"/>
    <s v="Austurland"/>
    <x v="6"/>
    <x v="3"/>
    <s v="Sala utan svæðis - flj."/>
    <n v="77519"/>
    <n v="67.053934999999996"/>
    <x v="4"/>
    <x v="2"/>
    <s v="Innanlands"/>
    <m/>
  </r>
  <r>
    <s v="Söludælur"/>
    <s v="Borgarfjörður Eystri"/>
    <n v="720"/>
    <x v="29"/>
    <s v="Austurland"/>
    <x v="1"/>
    <x v="0"/>
    <s v="Sala innan svæðis - flj."/>
    <n v="21963"/>
    <n v="16.472249999999999"/>
    <x v="5"/>
    <x v="0"/>
    <s v="Innanlands"/>
    <m/>
  </r>
  <r>
    <s v="Söludælur"/>
    <s v="Borgarfjörður Eystri"/>
    <n v="720"/>
    <x v="29"/>
    <s v="Austurland"/>
    <x v="0"/>
    <x v="0"/>
    <s v="Sala innan svæðis - flj."/>
    <n v="36731"/>
    <n v="27.548249999999999"/>
    <x v="5"/>
    <x v="0"/>
    <s v="Innanlands"/>
    <m/>
  </r>
  <r>
    <s v="Söludælur"/>
    <s v="Borgarfjörður Eystri"/>
    <n v="720"/>
    <x v="29"/>
    <s v="Austurland"/>
    <x v="7"/>
    <x v="3"/>
    <s v="Sala innan svæðis - flj."/>
    <n v="97169"/>
    <n v="84.051185000000004"/>
    <x v="5"/>
    <x v="0"/>
    <s v="Innanlands"/>
    <m/>
  </r>
  <r>
    <s v="Reyðarfjörður"/>
    <s v="Borgarfjörður Eystri"/>
    <n v="720"/>
    <x v="29"/>
    <s v="Austurland"/>
    <x v="6"/>
    <x v="3"/>
    <s v="Sala utan svæðis - flj."/>
    <n v="1411"/>
    <n v="1.220515"/>
    <x v="6"/>
    <x v="2"/>
    <s v="Innanlands"/>
    <m/>
  </r>
  <r>
    <s v="Reykjavík"/>
    <s v="Borgarfjörður Eystri"/>
    <n v="720"/>
    <x v="29"/>
    <s v="Austurland"/>
    <x v="6"/>
    <x v="3"/>
    <s v="Sala utan svæðis - flj."/>
    <n v="81729"/>
    <n v="70.695585000000008"/>
    <x v="6"/>
    <x v="2"/>
    <s v="Innanlands"/>
    <m/>
  </r>
  <r>
    <s v="Söludælur"/>
    <s v="Borgarfjörður Eystri"/>
    <n v="720"/>
    <x v="29"/>
    <s v="Austurland"/>
    <x v="1"/>
    <x v="0"/>
    <s v="Sala innan svæðis - flj."/>
    <n v="67352"/>
    <n v="50.514000000000003"/>
    <x v="7"/>
    <x v="0"/>
    <s v="Innanlands"/>
    <m/>
  </r>
  <r>
    <s v="Söludælur"/>
    <s v="Borgarfjörður Eystri"/>
    <n v="720"/>
    <x v="29"/>
    <s v="Austurland"/>
    <x v="7"/>
    <x v="3"/>
    <s v="Sala innan svæðis - flj."/>
    <n v="69646"/>
    <n v="60.243790000000004"/>
    <x v="7"/>
    <x v="0"/>
    <s v="Innanlands"/>
    <m/>
  </r>
  <r>
    <s v="Eskifjörður"/>
    <s v="Borgarfjörður Eystri"/>
    <n v="720"/>
    <x v="29"/>
    <s v="Austurland"/>
    <x v="6"/>
    <x v="3"/>
    <s v="Sala utan svæðis - flj."/>
    <n v="1343"/>
    <n v="1.1616949999999999"/>
    <x v="8"/>
    <x v="2"/>
    <s v="Innanlands"/>
    <m/>
  </r>
  <r>
    <s v="Reyðarfjörður"/>
    <s v="Borgarfjörður Eystri"/>
    <n v="720"/>
    <x v="29"/>
    <s v="Austurland"/>
    <x v="6"/>
    <x v="3"/>
    <s v="Sala utan svæðis - flj."/>
    <n v="2599"/>
    <n v="2.2481349999999996"/>
    <x v="8"/>
    <x v="2"/>
    <s v="Innanlands"/>
    <m/>
  </r>
  <r>
    <s v="Reykjavík"/>
    <s v="Borgarfjörður Eystri"/>
    <n v="720"/>
    <x v="29"/>
    <s v="Austurland"/>
    <x v="6"/>
    <x v="3"/>
    <s v="Sala utan svæðis - flj."/>
    <n v="86010"/>
    <n v="74.398649999999989"/>
    <x v="8"/>
    <x v="2"/>
    <s v="Innanlands"/>
    <m/>
  </r>
  <r>
    <s v="Söludælur"/>
    <s v="Borgarfjörður Eystri"/>
    <n v="720"/>
    <x v="29"/>
    <s v="Austurland"/>
    <x v="1"/>
    <x v="0"/>
    <s v="Sala innan svæðis - flj."/>
    <n v="69676"/>
    <n v="52.256999999999998"/>
    <x v="9"/>
    <x v="0"/>
    <s v="Innanlands"/>
    <m/>
  </r>
  <r>
    <s v="Söludælur"/>
    <s v="Borgarfjörður Eystri"/>
    <n v="720"/>
    <x v="29"/>
    <s v="Austurland"/>
    <x v="7"/>
    <x v="3"/>
    <s v="Sala innan svæðis - flj."/>
    <n v="71421"/>
    <n v="61.779164999999999"/>
    <x v="9"/>
    <x v="0"/>
    <s v="Innanlands"/>
    <m/>
  </r>
  <r>
    <s v="Reyðarfjörður"/>
    <s v="Borgarfjörður Eystri"/>
    <n v="720"/>
    <x v="29"/>
    <s v="Austurland"/>
    <x v="6"/>
    <x v="3"/>
    <s v="Sala utan svæðis - flj."/>
    <n v="164"/>
    <n v="0.14185999999999999"/>
    <x v="10"/>
    <x v="2"/>
    <s v="Innanlands"/>
    <m/>
  </r>
  <r>
    <s v="Reykjavík"/>
    <s v="Borgarfjörður Eystri"/>
    <n v="720"/>
    <x v="29"/>
    <s v="Austurland"/>
    <x v="6"/>
    <x v="3"/>
    <s v="Sala utan svæðis - flj."/>
    <n v="100845"/>
    <n v="87.230924999999999"/>
    <x v="10"/>
    <x v="2"/>
    <s v="Innanlands"/>
    <m/>
  </r>
  <r>
    <s v="Söludælur"/>
    <s v="Borgarfjörður Eystri"/>
    <n v="720"/>
    <x v="29"/>
    <s v="Austurland"/>
    <x v="1"/>
    <x v="0"/>
    <s v="Sala innan svæðis - flj."/>
    <n v="70994"/>
    <n v="53.2455"/>
    <x v="10"/>
    <x v="0"/>
    <s v="Innanlands"/>
    <m/>
  </r>
  <r>
    <s v="Söludælur"/>
    <s v="Borgarfjörður Eystri"/>
    <n v="720"/>
    <x v="29"/>
    <s v="Austurland"/>
    <x v="7"/>
    <x v="3"/>
    <s v="Sala innan svæðis - flj."/>
    <n v="64503"/>
    <n v="55.795095000000003"/>
    <x v="10"/>
    <x v="0"/>
    <s v="Innanlands"/>
    <m/>
  </r>
  <r>
    <s v="Reykjavík"/>
    <s v="Borgarfjörður Eystri"/>
    <n v="720"/>
    <x v="29"/>
    <s v="Austurland"/>
    <x v="6"/>
    <x v="3"/>
    <s v="Sala utan svæðis - flj."/>
    <n v="106434"/>
    <n v="92.06541"/>
    <x v="9"/>
    <x v="2"/>
    <s v="Innanlands"/>
    <m/>
  </r>
  <r>
    <s v="Söludælur"/>
    <s v="Borgarfjörður Eystri"/>
    <n v="720"/>
    <x v="29"/>
    <s v="Austurland"/>
    <x v="1"/>
    <x v="0"/>
    <s v="Sala innan svæðis - flj."/>
    <n v="74206"/>
    <n v="55.654499999999999"/>
    <x v="8"/>
    <x v="0"/>
    <s v="Innanlands"/>
    <m/>
  </r>
  <r>
    <s v="Söludælur"/>
    <s v="Borgarfjörður Eystri"/>
    <n v="720"/>
    <x v="29"/>
    <s v="Austurland"/>
    <x v="7"/>
    <x v="3"/>
    <s v="Sala innan svæðis - flj."/>
    <n v="61976"/>
    <n v="53.60924"/>
    <x v="8"/>
    <x v="0"/>
    <s v="Innanlands"/>
    <m/>
  </r>
  <r>
    <s v="Reykjavík"/>
    <s v="Borgarfjörður Eystri"/>
    <n v="720"/>
    <x v="29"/>
    <s v="Austurland"/>
    <x v="6"/>
    <x v="3"/>
    <s v="Sala utan svæðis - flj."/>
    <n v="99941"/>
    <n v="86.448965000000001"/>
    <x v="7"/>
    <x v="2"/>
    <s v="Innanlands"/>
    <m/>
  </r>
  <r>
    <s v="Reykjavík"/>
    <s v="Borgarfjörður Eystri"/>
    <n v="720"/>
    <x v="29"/>
    <s v="Austurland"/>
    <x v="7"/>
    <x v="3"/>
    <s v="Sala innan svæðis - flj."/>
    <n v="4559"/>
    <n v="3.9435349999999998"/>
    <x v="6"/>
    <x v="0"/>
    <s v="Innanlands"/>
    <m/>
  </r>
  <r>
    <s v="Söludælur"/>
    <s v="Borgarfjörður Eystri"/>
    <n v="720"/>
    <x v="29"/>
    <s v="Austurland"/>
    <x v="1"/>
    <x v="0"/>
    <s v="Sala innan svæðis - flj."/>
    <n v="70086"/>
    <n v="52.564500000000002"/>
    <x v="6"/>
    <x v="0"/>
    <s v="Innanlands"/>
    <m/>
  </r>
  <r>
    <s v="Söludælur"/>
    <s v="Borgarfjörður Eystri"/>
    <n v="720"/>
    <x v="29"/>
    <s v="Austurland"/>
    <x v="7"/>
    <x v="3"/>
    <s v="Sala innan svæðis - flj."/>
    <n v="55553"/>
    <n v="48.053345"/>
    <x v="6"/>
    <x v="0"/>
    <s v="Innanlands"/>
    <m/>
  </r>
  <r>
    <s v="Reyðarfjörður"/>
    <s v="Borgarfjörður Eystri"/>
    <n v="720"/>
    <x v="29"/>
    <s v="Austurland"/>
    <x v="6"/>
    <x v="3"/>
    <s v="Sala utan svæðis - flj."/>
    <n v="116"/>
    <n v="0.10034"/>
    <x v="5"/>
    <x v="2"/>
    <s v="Innanlands"/>
    <m/>
  </r>
  <r>
    <s v="Reykjavík"/>
    <s v="Borgarfjörður Eystri"/>
    <n v="720"/>
    <x v="29"/>
    <s v="Austurland"/>
    <x v="6"/>
    <x v="3"/>
    <s v="Sala utan svæðis - flj."/>
    <n v="121019"/>
    <n v="104.68143499999999"/>
    <x v="5"/>
    <x v="2"/>
    <s v="Innanlands"/>
    <m/>
  </r>
  <r>
    <s v="Eskifjörður"/>
    <s v="Borgarfjörður Eystri"/>
    <n v="720"/>
    <x v="29"/>
    <s v="Austurland"/>
    <x v="7"/>
    <x v="3"/>
    <s v="Sala utan svæðis - flj."/>
    <n v="11343"/>
    <n v="9.8116950000000003"/>
    <x v="4"/>
    <x v="0"/>
    <s v="Innanlands"/>
    <m/>
  </r>
  <r>
    <s v="Söludælur"/>
    <s v="Borgarfjörður Eystri"/>
    <n v="720"/>
    <x v="29"/>
    <s v="Austurland"/>
    <x v="6"/>
    <x v="3"/>
    <s v="Sala innan svæðis - flj."/>
    <n v="16425"/>
    <n v="14.207625"/>
    <x v="5"/>
    <x v="2"/>
    <s v="Innanlands"/>
    <m/>
  </r>
  <r>
    <s v="Söludælur"/>
    <s v="Borgarfjörður Eystri"/>
    <n v="720"/>
    <x v="29"/>
    <s v="Austurland"/>
    <x v="1"/>
    <x v="0"/>
    <s v="Sala innan svæðis - flj."/>
    <n v="63840"/>
    <n v="47.88"/>
    <x v="4"/>
    <x v="0"/>
    <s v="Innanlands"/>
    <m/>
  </r>
  <r>
    <s v="Söludælur"/>
    <s v="Borgarfjörður Eystri"/>
    <n v="720"/>
    <x v="29"/>
    <s v="Austurland"/>
    <x v="7"/>
    <x v="3"/>
    <s v="Sala innan svæðis - flj."/>
    <n v="57404"/>
    <n v="49.65446"/>
    <x v="4"/>
    <x v="0"/>
    <s v="Innanlands"/>
    <m/>
  </r>
  <r>
    <s v="Reyðarfjörður"/>
    <s v="Borgarfjörður Eystri"/>
    <n v="720"/>
    <x v="29"/>
    <s v="Austurland"/>
    <x v="6"/>
    <x v="3"/>
    <s v="Sala utan svæðis - flj."/>
    <n v="9699"/>
    <n v="8.3896350000000002"/>
    <x v="3"/>
    <x v="2"/>
    <s v="Innanlands"/>
    <m/>
  </r>
  <r>
    <s v="Reykjavík"/>
    <s v="Borgarfjörður Eystri"/>
    <n v="720"/>
    <x v="29"/>
    <s v="Austurland"/>
    <x v="6"/>
    <x v="3"/>
    <s v="Sala utan svæðis - flj."/>
    <n v="118709"/>
    <n v="102.683285"/>
    <x v="3"/>
    <x v="2"/>
    <s v="Innanlands"/>
    <m/>
  </r>
  <r>
    <s v="Reykjavík"/>
    <s v="Borgarfjörður Eystri"/>
    <n v="720"/>
    <x v="29"/>
    <s v="Austurland"/>
    <x v="7"/>
    <x v="3"/>
    <s v="Sala innan svæðis - flj."/>
    <n v="0"/>
    <n v="0"/>
    <x v="2"/>
    <x v="0"/>
    <s v="Innanlands"/>
    <m/>
  </r>
  <r>
    <s v="Söludælur"/>
    <s v="Borgarfjörður Eystri"/>
    <n v="720"/>
    <x v="29"/>
    <s v="Austurland"/>
    <x v="1"/>
    <x v="0"/>
    <s v="Sala innan svæðis - flj."/>
    <n v="62479"/>
    <n v="46.859250000000003"/>
    <x v="2"/>
    <x v="0"/>
    <s v="Innanlands"/>
    <m/>
  </r>
  <r>
    <s v="Söludælur"/>
    <s v="Borgarfjörður Eystri"/>
    <n v="720"/>
    <x v="29"/>
    <s v="Austurland"/>
    <x v="7"/>
    <x v="3"/>
    <s v="Sala innan svæðis - flj."/>
    <n v="60813"/>
    <n v="52.603245000000001"/>
    <x v="2"/>
    <x v="0"/>
    <s v="Innanlands"/>
    <m/>
  </r>
  <r>
    <s v="Reykjavík"/>
    <s v="Borgarfjörður Eystri"/>
    <n v="720"/>
    <x v="29"/>
    <s v="Austurland"/>
    <x v="6"/>
    <x v="3"/>
    <s v="Sala utan svæðis - flj."/>
    <n v="142959"/>
    <n v="123.65953500000001"/>
    <x v="0"/>
    <x v="2"/>
    <s v="Innanlands"/>
    <m/>
  </r>
  <r>
    <s v="Reyðarfjörður"/>
    <s v="Borgarfjörður Eystri"/>
    <n v="720"/>
    <x v="29"/>
    <s v="Austurland"/>
    <x v="7"/>
    <x v="3"/>
    <s v="Sala utan svæðis - flj."/>
    <n v="301"/>
    <n v="0.26036500000000001"/>
    <x v="1"/>
    <x v="0"/>
    <s v="Innanlands"/>
    <m/>
  </r>
  <r>
    <s v="Reykjavík"/>
    <s v="Borgarfjörður Eystri"/>
    <n v="720"/>
    <x v="29"/>
    <s v="Austurland"/>
    <x v="1"/>
    <x v="0"/>
    <s v="Sala innan svæðis - flj."/>
    <n v="0"/>
    <n v="0"/>
    <x v="1"/>
    <x v="0"/>
    <s v="Innanlands"/>
    <m/>
  </r>
  <r>
    <s v="Reykjavík"/>
    <s v="Borgarfjörður Eystri"/>
    <n v="720"/>
    <x v="29"/>
    <s v="Austurland"/>
    <x v="1"/>
    <x v="0"/>
    <s v="Sala utan svæðis - flj."/>
    <n v="5201"/>
    <n v="3.9007499999999999"/>
    <x v="1"/>
    <x v="0"/>
    <s v="Innanlands"/>
    <m/>
  </r>
  <r>
    <s v="Reykjavík"/>
    <s v="Borgarfjörður Eystri"/>
    <n v="720"/>
    <x v="29"/>
    <s v="Austurland"/>
    <x v="7"/>
    <x v="3"/>
    <s v="Sala utan svæðis - flj."/>
    <n v="31573"/>
    <n v="27.310645000000001"/>
    <x v="1"/>
    <x v="0"/>
    <s v="Innanlands"/>
    <m/>
  </r>
  <r>
    <s v="Söludælur"/>
    <s v="Borgarfjörður Eystri"/>
    <n v="720"/>
    <x v="29"/>
    <s v="Austurland"/>
    <x v="1"/>
    <x v="0"/>
    <s v="Sala innan svæðis - flj."/>
    <n v="59567"/>
    <n v="44.675249999999998"/>
    <x v="1"/>
    <x v="0"/>
    <s v="Innanlands"/>
    <m/>
  </r>
  <r>
    <s v="Söludælur"/>
    <s v="Borgarfjörður Eystri"/>
    <n v="720"/>
    <x v="29"/>
    <s v="Austurland"/>
    <x v="7"/>
    <x v="3"/>
    <s v="Sala innan svæðis - flj."/>
    <n v="22957"/>
    <n v="19.857804999999999"/>
    <x v="1"/>
    <x v="0"/>
    <s v="Innanlands"/>
    <m/>
  </r>
  <r>
    <s v="Söludælur"/>
    <s v="Reyðarfjörður"/>
    <n v="730"/>
    <x v="30"/>
    <s v="Austurland"/>
    <x v="1"/>
    <x v="0"/>
    <s v="Sala innan svæðis - flj."/>
    <n v="496072"/>
    <n v="372.05399999999997"/>
    <x v="0"/>
    <x v="0"/>
    <s v="Innanlands"/>
    <m/>
  </r>
  <r>
    <s v="Söludælur"/>
    <s v="Reyðarfjörður"/>
    <n v="730"/>
    <x v="30"/>
    <s v="Austurland"/>
    <x v="0"/>
    <x v="0"/>
    <s v="Sala innan svæðis - flj."/>
    <n v="147411"/>
    <n v="110.55825"/>
    <x v="0"/>
    <x v="0"/>
    <s v="Innanlands"/>
    <m/>
  </r>
  <r>
    <s v="Söludælur"/>
    <s v="Reyðarfjörður"/>
    <n v="730"/>
    <x v="30"/>
    <s v="Austurland"/>
    <x v="5"/>
    <x v="2"/>
    <s v="Sala innan svæðis - flj."/>
    <n v="2591"/>
    <n v="2.0987100000000001"/>
    <x v="0"/>
    <x v="1"/>
    <s v="Innanlands"/>
    <m/>
  </r>
  <r>
    <s v="Eskifjörður"/>
    <s v="Reyðarfjörður"/>
    <n v="730"/>
    <x v="30"/>
    <s v="Austurland"/>
    <x v="6"/>
    <x v="3"/>
    <s v="Sala utan svæðis - flj."/>
    <n v="15888"/>
    <n v="13.743119999999999"/>
    <x v="2"/>
    <x v="2"/>
    <s v="Innanlands"/>
    <m/>
  </r>
  <r>
    <s v="Reyðarfjörður"/>
    <s v="Reyðarfjörður"/>
    <n v="730"/>
    <x v="30"/>
    <s v="Austurland"/>
    <x v="6"/>
    <x v="3"/>
    <s v="Sala innan svæðis - flj."/>
    <n v="942132"/>
    <n v="814.94417999999996"/>
    <x v="2"/>
    <x v="2"/>
    <s v="Innanlands"/>
    <m/>
  </r>
  <r>
    <s v="Eskifjörður"/>
    <s v="Reyðarfjörður"/>
    <n v="730"/>
    <x v="30"/>
    <s v="Austurland"/>
    <x v="9"/>
    <x v="3"/>
    <s v="Sala utan svæðis - flj."/>
    <n v="183463"/>
    <n v="158.69549499999999"/>
    <x v="0"/>
    <x v="2"/>
    <s v="Innanlands"/>
    <m/>
  </r>
  <r>
    <s v="Eskifjörður"/>
    <s v="Reyðarfjörður"/>
    <n v="730"/>
    <x v="30"/>
    <s v="Austurland"/>
    <x v="6"/>
    <x v="3"/>
    <s v="Sala utan svæðis - flj."/>
    <n v="13685"/>
    <n v="11.837524999999999"/>
    <x v="4"/>
    <x v="2"/>
    <s v="Innanlands"/>
    <m/>
  </r>
  <r>
    <s v="Reyðarfjörður"/>
    <s v="Reyðarfjörður"/>
    <n v="730"/>
    <x v="30"/>
    <s v="Austurland"/>
    <x v="7"/>
    <x v="3"/>
    <s v="Sala innan svæðis - flj."/>
    <n v="1009"/>
    <n v="0.87278499999999992"/>
    <x v="0"/>
    <x v="0"/>
    <s v="Innanlands"/>
    <m/>
  </r>
  <r>
    <s v="Reyðarfjörður"/>
    <s v="Reyðarfjörður"/>
    <n v="730"/>
    <x v="30"/>
    <s v="Austurland"/>
    <x v="9"/>
    <x v="3"/>
    <s v="Sala innan svæðis - flj."/>
    <n v="82106"/>
    <n v="71.021690000000007"/>
    <x v="0"/>
    <x v="2"/>
    <s v="Innanlands"/>
    <m/>
  </r>
  <r>
    <s v="Norðfjörður"/>
    <s v="Reyðarfjörður"/>
    <n v="730"/>
    <x v="30"/>
    <s v="Austurland"/>
    <x v="6"/>
    <x v="3"/>
    <s v="Sala utan svæðis - flj."/>
    <n v="1820"/>
    <n v="1.5743"/>
    <x v="4"/>
    <x v="2"/>
    <s v="Innanlands"/>
    <m/>
  </r>
  <r>
    <s v="Reyðarfjörður"/>
    <s v="Reyðarfjörður"/>
    <n v="730"/>
    <x v="30"/>
    <s v="Austurland"/>
    <x v="9"/>
    <x v="3"/>
    <s v="Sala ekki flutningsjöfnuð"/>
    <n v="384680"/>
    <n v="332.7482"/>
    <x v="1"/>
    <x v="2"/>
    <s v="Millilanda"/>
    <m/>
  </r>
  <r>
    <s v="Reyðarfjörður"/>
    <s v="Reyðarfjörður"/>
    <n v="730"/>
    <x v="30"/>
    <s v="Austurland"/>
    <x v="11"/>
    <x v="4"/>
    <s v="Sala ekki flutningsjöfnuð"/>
    <n v="879242"/>
    <n v="879.24199999999996"/>
    <x v="1"/>
    <x v="2"/>
    <s v="Millilanda"/>
    <m/>
  </r>
  <r>
    <s v="Reyðarfjörður"/>
    <s v="Reyðarfjörður"/>
    <n v="730"/>
    <x v="30"/>
    <s v="Austurland"/>
    <x v="6"/>
    <x v="3"/>
    <s v="Sala innan svæðis - flj."/>
    <n v="1041979"/>
    <n v="901.31183499999997"/>
    <x v="4"/>
    <x v="2"/>
    <s v="Innanlands"/>
    <m/>
  </r>
  <r>
    <s v="Söludælur"/>
    <s v="Reyðarfjörður"/>
    <n v="730"/>
    <x v="30"/>
    <s v="Austurland"/>
    <x v="7"/>
    <x v="3"/>
    <s v="Sala innan svæðis - flj."/>
    <n v="2102213"/>
    <n v="1818.4142449999999"/>
    <x v="0"/>
    <x v="0"/>
    <s v="Innanlands"/>
    <m/>
  </r>
  <r>
    <s v="Eskifjörður"/>
    <s v="Reyðarfjörður"/>
    <n v="730"/>
    <x v="30"/>
    <s v="Austurland"/>
    <x v="9"/>
    <x v="3"/>
    <s v="Sala utan svæðis - flj."/>
    <n v="24657"/>
    <n v="21.328305"/>
    <x v="3"/>
    <x v="2"/>
    <s v="Innanlands"/>
    <m/>
  </r>
  <r>
    <s v="Eskifjörður"/>
    <s v="Reyðarfjörður"/>
    <n v="730"/>
    <x v="30"/>
    <s v="Austurland"/>
    <x v="6"/>
    <x v="3"/>
    <s v="Sala utan svæðis - flj."/>
    <n v="39918"/>
    <n v="34.529069999999997"/>
    <x v="6"/>
    <x v="2"/>
    <s v="Innanlands"/>
    <m/>
  </r>
  <r>
    <s v="Norðfjörður"/>
    <s v="Reyðarfjörður"/>
    <n v="730"/>
    <x v="30"/>
    <s v="Austurland"/>
    <x v="7"/>
    <x v="3"/>
    <s v="Sala utan svæðis - flj."/>
    <n v="742"/>
    <n v="0.64183000000000001"/>
    <x v="3"/>
    <x v="0"/>
    <s v="Innanlands"/>
    <m/>
  </r>
  <r>
    <s v="Reyðarfjörður"/>
    <s v="Reyðarfjörður"/>
    <n v="730"/>
    <x v="30"/>
    <s v="Austurland"/>
    <x v="6"/>
    <x v="3"/>
    <s v="Sala innan svæðis - flj."/>
    <n v="942942"/>
    <n v="815.64482999999996"/>
    <x v="6"/>
    <x v="2"/>
    <s v="Innanlands"/>
    <m/>
  </r>
  <r>
    <s v="Reyðarfjörður"/>
    <s v="Reyðarfjörður"/>
    <n v="730"/>
    <x v="30"/>
    <s v="Austurland"/>
    <x v="7"/>
    <x v="3"/>
    <s v="Sala innan svæðis - flj."/>
    <n v="1662"/>
    <n v="1.43763"/>
    <x v="3"/>
    <x v="0"/>
    <s v="Innanlands"/>
    <m/>
  </r>
  <r>
    <s v="Eskifjörður"/>
    <s v="Eskifjörður"/>
    <n v="735"/>
    <x v="30"/>
    <s v="Austurland"/>
    <x v="8"/>
    <x v="3"/>
    <s v="Sala innan svæðis - flj."/>
    <n v="75215"/>
    <n v="65.060974999999999"/>
    <x v="1"/>
    <x v="2"/>
    <s v="Innanlands"/>
    <m/>
  </r>
  <r>
    <s v="Reyðarfjörður"/>
    <s v="Reyðarfjörður"/>
    <n v="730"/>
    <x v="30"/>
    <s v="Austurland"/>
    <x v="9"/>
    <x v="3"/>
    <s v="Sala innan svæðis - flj."/>
    <n v="12948"/>
    <n v="11.20002"/>
    <x v="3"/>
    <x v="2"/>
    <s v="Innanlands"/>
    <m/>
  </r>
  <r>
    <s v="Söludælur"/>
    <s v="Reyðarfjörður"/>
    <n v="730"/>
    <x v="30"/>
    <s v="Austurland"/>
    <x v="1"/>
    <x v="0"/>
    <s v="Sala innan svæðis - flj."/>
    <n v="558464"/>
    <n v="418.84800000000001"/>
    <x v="3"/>
    <x v="0"/>
    <s v="Innanlands"/>
    <m/>
  </r>
  <r>
    <s v="Söludælur"/>
    <s v="Reyðarfjörður"/>
    <n v="730"/>
    <x v="30"/>
    <s v="Austurland"/>
    <x v="0"/>
    <x v="0"/>
    <s v="Sala innan svæðis - flj."/>
    <n v="167784"/>
    <n v="125.83799999999999"/>
    <x v="3"/>
    <x v="0"/>
    <s v="Innanlands"/>
    <m/>
  </r>
  <r>
    <s v="Söludælur"/>
    <s v="Reyðarfjörður"/>
    <n v="730"/>
    <x v="30"/>
    <s v="Austurland"/>
    <x v="7"/>
    <x v="3"/>
    <s v="Sala innan svæðis - flj."/>
    <n v="1974992"/>
    <n v="1708.36808"/>
    <x v="3"/>
    <x v="0"/>
    <s v="Innanlands"/>
    <m/>
  </r>
  <r>
    <s v="Söludælur"/>
    <s v="Reyðarfjörður"/>
    <n v="730"/>
    <x v="30"/>
    <s v="Austurland"/>
    <x v="5"/>
    <x v="2"/>
    <s v="Sala innan svæðis - flj."/>
    <n v="2268"/>
    <n v="1.83708"/>
    <x v="3"/>
    <x v="1"/>
    <s v="Innanlands"/>
    <m/>
  </r>
  <r>
    <s v="Reykjavík"/>
    <s v="Reyðarfjörður"/>
    <n v="730"/>
    <x v="30"/>
    <s v="Austurland"/>
    <x v="6"/>
    <x v="3"/>
    <s v="Sala innan svæðis - flj."/>
    <n v="3859"/>
    <n v="3.3380349999999996"/>
    <x v="6"/>
    <x v="2"/>
    <s v="Innanlands"/>
    <m/>
  </r>
  <r>
    <s v="Eskifjörður"/>
    <s v="Reyðarfjörður"/>
    <n v="730"/>
    <x v="30"/>
    <s v="Austurland"/>
    <x v="9"/>
    <x v="3"/>
    <s v="Sala utan svæðis - flj."/>
    <n v="92398"/>
    <n v="79.924270000000007"/>
    <x v="5"/>
    <x v="2"/>
    <s v="Innanlands"/>
    <m/>
  </r>
  <r>
    <s v="Eskifjörður"/>
    <s v="Reyðarfjörður"/>
    <n v="730"/>
    <x v="30"/>
    <s v="Austurland"/>
    <x v="6"/>
    <x v="3"/>
    <s v="Sala utan svæðis - flj."/>
    <n v="59092"/>
    <n v="51.114580000000004"/>
    <x v="8"/>
    <x v="2"/>
    <s v="Innanlands"/>
    <m/>
  </r>
  <r>
    <s v="Hella"/>
    <s v="Reyðarfjörður"/>
    <n v="730"/>
    <x v="30"/>
    <s v="Austurland"/>
    <x v="6"/>
    <x v="3"/>
    <s v="Sala utan svæðis - flj."/>
    <n v="1974"/>
    <n v="1.7075100000000001"/>
    <x v="8"/>
    <x v="2"/>
    <s v="Innanlands"/>
    <m/>
  </r>
  <r>
    <s v="Reyðarfjörður"/>
    <s v="Reyðarfjörður"/>
    <n v="730"/>
    <x v="30"/>
    <s v="Austurland"/>
    <x v="7"/>
    <x v="3"/>
    <s v="Sala innan svæðis - flj."/>
    <n v="6862"/>
    <n v="5.9356299999999997"/>
    <x v="5"/>
    <x v="0"/>
    <s v="Innanlands"/>
    <m/>
  </r>
  <r>
    <s v="Reyðarfjörður"/>
    <s v="Reyðarfjörður"/>
    <n v="730"/>
    <x v="30"/>
    <s v="Austurland"/>
    <x v="9"/>
    <x v="3"/>
    <s v="Sala innan svæðis - flj."/>
    <n v="207927"/>
    <n v="179.85685500000002"/>
    <x v="5"/>
    <x v="2"/>
    <s v="Innanlands"/>
    <m/>
  </r>
  <r>
    <s v="Reyðarfjörður"/>
    <s v="Reyðarfjörður"/>
    <n v="730"/>
    <x v="30"/>
    <s v="Austurland"/>
    <x v="6"/>
    <x v="3"/>
    <s v="Sala innan svæðis - flj."/>
    <n v="764934"/>
    <n v="661.66791000000001"/>
    <x v="8"/>
    <x v="2"/>
    <s v="Innanlands"/>
    <m/>
  </r>
  <r>
    <s v="Söludælur"/>
    <s v="Reyðarfjörður"/>
    <n v="730"/>
    <x v="30"/>
    <s v="Austurland"/>
    <x v="7"/>
    <x v="3"/>
    <s v="Sala ekki flutningsjöfnuð"/>
    <n v="0"/>
    <n v="0"/>
    <x v="1"/>
    <x v="0"/>
    <s v="Millilanda"/>
    <m/>
  </r>
  <r>
    <s v="Reykjavík"/>
    <s v="Reyðarfjörður"/>
    <n v="730"/>
    <x v="30"/>
    <s v="Austurland"/>
    <x v="6"/>
    <x v="3"/>
    <s v="Sala innan svæðis - flj."/>
    <n v="75544"/>
    <n v="65.345559999999992"/>
    <x v="8"/>
    <x v="2"/>
    <s v="Innanlands"/>
    <m/>
  </r>
  <r>
    <s v="Söludælur"/>
    <s v="Reyðarfjörður"/>
    <n v="730"/>
    <x v="30"/>
    <s v="Austurland"/>
    <x v="1"/>
    <x v="0"/>
    <s v="Sala innan svæðis - flj."/>
    <n v="637944"/>
    <n v="478.45800000000003"/>
    <x v="5"/>
    <x v="0"/>
    <s v="Innanlands"/>
    <m/>
  </r>
  <r>
    <s v="Söludælur"/>
    <s v="Reyðarfjörður"/>
    <n v="730"/>
    <x v="30"/>
    <s v="Austurland"/>
    <x v="0"/>
    <x v="0"/>
    <s v="Sala innan svæðis - flj."/>
    <n v="103152"/>
    <n v="77.364000000000004"/>
    <x v="5"/>
    <x v="0"/>
    <s v="Innanlands"/>
    <m/>
  </r>
  <r>
    <s v="Söludælur"/>
    <s v="Reyðarfjörður"/>
    <n v="730"/>
    <x v="30"/>
    <s v="Austurland"/>
    <x v="7"/>
    <x v="3"/>
    <s v="Sala innan svæðis - flj."/>
    <n v="1886381"/>
    <n v="1631.7195649999999"/>
    <x v="5"/>
    <x v="0"/>
    <s v="Innanlands"/>
    <m/>
  </r>
  <r>
    <s v="Söludælur"/>
    <s v="Reyðarfjörður"/>
    <n v="730"/>
    <x v="30"/>
    <s v="Austurland"/>
    <x v="5"/>
    <x v="2"/>
    <s v="Sala innan svæðis - flj."/>
    <n v="1458"/>
    <n v="1.1809799999999999"/>
    <x v="5"/>
    <x v="1"/>
    <s v="Innanlands"/>
    <m/>
  </r>
  <r>
    <s v="Akureyri"/>
    <s v="Reyðarfjörður"/>
    <n v="730"/>
    <x v="30"/>
    <s v="Austurland"/>
    <x v="10"/>
    <x v="3"/>
    <s v="Sala utan svæðis - flj."/>
    <n v="12196"/>
    <n v="10.549539999999999"/>
    <x v="7"/>
    <x v="2"/>
    <s v="Innanlands"/>
    <m/>
  </r>
  <r>
    <s v="Eskifjörður"/>
    <s v="Reyðarfjörður"/>
    <n v="730"/>
    <x v="30"/>
    <s v="Austurland"/>
    <x v="6"/>
    <x v="3"/>
    <s v="Sala utan svæðis - flj."/>
    <n v="96203"/>
    <n v="83.215595000000008"/>
    <x v="10"/>
    <x v="2"/>
    <s v="Innanlands"/>
    <m/>
  </r>
  <r>
    <s v="Eskifjörður"/>
    <s v="Reyðarfjörður"/>
    <n v="730"/>
    <x v="30"/>
    <s v="Austurland"/>
    <x v="10"/>
    <x v="3"/>
    <s v="Sala utan svæðis - flj."/>
    <n v="68806"/>
    <n v="59.517189999999999"/>
    <x v="7"/>
    <x v="2"/>
    <s v="Innanlands"/>
    <m/>
  </r>
  <r>
    <s v="Reyðarfjörður"/>
    <s v="Reyðarfjörður"/>
    <n v="730"/>
    <x v="30"/>
    <s v="Austurland"/>
    <x v="6"/>
    <x v="3"/>
    <s v="Sala innan svæðis - flj."/>
    <n v="847144"/>
    <n v="732.77955999999995"/>
    <x v="10"/>
    <x v="2"/>
    <s v="Innanlands"/>
    <m/>
  </r>
  <r>
    <s v="Reyðarfjörður"/>
    <s v="Reyðarfjörður"/>
    <n v="730"/>
    <x v="30"/>
    <s v="Austurland"/>
    <x v="7"/>
    <x v="3"/>
    <s v="Sala innan svæðis - flj."/>
    <n v="8374"/>
    <n v="7.2435100000000006"/>
    <x v="7"/>
    <x v="0"/>
    <s v="Innanlands"/>
    <m/>
  </r>
  <r>
    <s v="Eskifjörður"/>
    <s v="Reyðarfjörður"/>
    <n v="730"/>
    <x v="30"/>
    <s v="Austurland"/>
    <x v="12"/>
    <x v="4"/>
    <s v="Sala utan svæðis - flj."/>
    <n v="20044"/>
    <n v="17.458324000000001"/>
    <x v="1"/>
    <x v="2"/>
    <s v="Innanlands"/>
    <m/>
  </r>
  <r>
    <s v="Reyðarfjörður"/>
    <s v="Reyðarfjörður"/>
    <n v="730"/>
    <x v="30"/>
    <s v="Austurland"/>
    <x v="9"/>
    <x v="3"/>
    <s v="Sala innan svæðis - flj."/>
    <n v="-138290"/>
    <n v="0"/>
    <x v="7"/>
    <x v="2"/>
    <s v="Innanlands"/>
    <m/>
  </r>
  <r>
    <s v="Reyðarfjörður"/>
    <s v="Reyðarfjörður"/>
    <n v="730"/>
    <x v="30"/>
    <s v="Austurland"/>
    <x v="10"/>
    <x v="3"/>
    <s v="Sala innan svæðis - flj."/>
    <n v="4709"/>
    <n v="4.0732850000000003"/>
    <x v="7"/>
    <x v="2"/>
    <s v="Innanlands"/>
    <m/>
  </r>
  <r>
    <s v="Reyðarfjörður"/>
    <s v="Reyðarfjörður"/>
    <n v="730"/>
    <x v="30"/>
    <s v="Austurland"/>
    <x v="11"/>
    <x v="4"/>
    <s v="Sala innan svæðis - flj."/>
    <n v="164715"/>
    <n v="164.715"/>
    <x v="1"/>
    <x v="2"/>
    <s v="Innanlands"/>
    <m/>
  </r>
  <r>
    <s v="Reyðarfjörður"/>
    <s v="Reyðarfjörður"/>
    <n v="730"/>
    <x v="30"/>
    <s v="Austurland"/>
    <x v="11"/>
    <x v="4"/>
    <s v="Sala utan svæðis - flj."/>
    <n v="5505"/>
    <n v="5.5049999999999999"/>
    <x v="1"/>
    <x v="2"/>
    <s v="Innanlands"/>
    <m/>
  </r>
  <r>
    <s v="Reyðarfjörður"/>
    <s v="Reyðarfjörður"/>
    <n v="730"/>
    <x v="30"/>
    <s v="Austurland"/>
    <x v="9"/>
    <x v="3"/>
    <s v="Sala ekki flutningsjöfnuð"/>
    <n v="135111"/>
    <n v="116.871015"/>
    <x v="2"/>
    <x v="2"/>
    <s v="Millilanda"/>
    <m/>
  </r>
  <r>
    <s v="Reyðarfjörður"/>
    <s v="Reyðarfjörður"/>
    <n v="730"/>
    <x v="30"/>
    <s v="Austurland"/>
    <x v="10"/>
    <x v="3"/>
    <s v="Sala ekki flutningsjöfnuð"/>
    <n v="1799"/>
    <n v="1.556135"/>
    <x v="2"/>
    <x v="2"/>
    <s v="Millilanda"/>
    <m/>
  </r>
  <r>
    <s v="Eskifjörður"/>
    <s v="Eskifjörður"/>
    <n v="735"/>
    <x v="30"/>
    <s v="Austurland"/>
    <x v="14"/>
    <x v="4"/>
    <s v="Sala ekki flutningsjöfnuð"/>
    <n v="3668114"/>
    <n v="3668.114"/>
    <x v="1"/>
    <x v="2"/>
    <s v="Millilanda"/>
    <m/>
  </r>
  <r>
    <s v="Eskifjörður"/>
    <s v="Reyðarfjörður"/>
    <n v="730"/>
    <x v="30"/>
    <s v="Austurland"/>
    <x v="6"/>
    <x v="3"/>
    <s v="Sala utan svæðis - flj."/>
    <n v="93314"/>
    <n v="80.716610000000003"/>
    <x v="9"/>
    <x v="2"/>
    <s v="Innanlands"/>
    <m/>
  </r>
  <r>
    <s v="Söludælur"/>
    <s v="Reyðarfjörður"/>
    <n v="730"/>
    <x v="30"/>
    <s v="Austurland"/>
    <x v="1"/>
    <x v="0"/>
    <s v="Sala innan svæðis - flj."/>
    <n v="761709"/>
    <n v="571.28174999999999"/>
    <x v="7"/>
    <x v="0"/>
    <s v="Innanlands"/>
    <m/>
  </r>
  <r>
    <s v="Söludælur"/>
    <s v="Reyðarfjörður"/>
    <n v="730"/>
    <x v="30"/>
    <s v="Austurland"/>
    <x v="7"/>
    <x v="3"/>
    <s v="Sala innan svæðis - flj."/>
    <n v="1814060"/>
    <n v="1569.1618999999998"/>
    <x v="7"/>
    <x v="0"/>
    <s v="Innanlands"/>
    <m/>
  </r>
  <r>
    <s v="Söludælur"/>
    <s v="Reyðarfjörður"/>
    <n v="730"/>
    <x v="30"/>
    <s v="Austurland"/>
    <x v="5"/>
    <x v="2"/>
    <s v="Sala innan svæðis - flj."/>
    <n v="1134"/>
    <n v="0.91854000000000002"/>
    <x v="7"/>
    <x v="1"/>
    <s v="Innanlands"/>
    <m/>
  </r>
  <r>
    <s v="Norðfjörður"/>
    <s v="Reyðarfjörður"/>
    <n v="730"/>
    <x v="30"/>
    <s v="Austurland"/>
    <x v="6"/>
    <x v="3"/>
    <s v="Sala utan svæðis - flj."/>
    <n v="41343"/>
    <n v="35.761695000000003"/>
    <x v="9"/>
    <x v="2"/>
    <s v="Innanlands"/>
    <m/>
  </r>
  <r>
    <s v="Akureyri"/>
    <s v="Reyðarfjörður"/>
    <n v="730"/>
    <x v="30"/>
    <s v="Austurland"/>
    <x v="9"/>
    <x v="3"/>
    <s v="Sala utan svæðis - flj."/>
    <n v="33245"/>
    <n v="28.756924999999999"/>
    <x v="9"/>
    <x v="2"/>
    <s v="Innanlands"/>
    <m/>
  </r>
  <r>
    <s v="Eskifjörður"/>
    <s v="Reyðarfjörður"/>
    <n v="730"/>
    <x v="30"/>
    <s v="Austurland"/>
    <x v="7"/>
    <x v="3"/>
    <s v="Sala utan svæðis - flj."/>
    <n v="372"/>
    <n v="0.32177999999999995"/>
    <x v="9"/>
    <x v="0"/>
    <s v="Innanlands"/>
    <m/>
  </r>
  <r>
    <s v="Eskifjörður"/>
    <s v="Reyðarfjörður"/>
    <n v="730"/>
    <x v="30"/>
    <s v="Austurland"/>
    <x v="9"/>
    <x v="3"/>
    <s v="Sala utan svæðis - flj."/>
    <n v="49715"/>
    <n v="43.003475000000002"/>
    <x v="9"/>
    <x v="2"/>
    <s v="Innanlands"/>
    <m/>
  </r>
  <r>
    <s v="Reyðarfjörður"/>
    <s v="Reyðarfjörður"/>
    <n v="730"/>
    <x v="30"/>
    <s v="Austurland"/>
    <x v="6"/>
    <x v="3"/>
    <s v="Sala innan svæðis - flj."/>
    <n v="843384"/>
    <n v="729.52715999999998"/>
    <x v="9"/>
    <x v="2"/>
    <s v="Innanlands"/>
    <m/>
  </r>
  <r>
    <s v="Eskifjörður"/>
    <s v="Reyðarfjörður"/>
    <n v="730"/>
    <x v="30"/>
    <s v="Austurland"/>
    <x v="6"/>
    <x v="3"/>
    <s v="Sala utan svæðis - flj."/>
    <n v="48585"/>
    <n v="42.026025000000004"/>
    <x v="7"/>
    <x v="2"/>
    <s v="Innanlands"/>
    <m/>
  </r>
  <r>
    <s v="Norðfjörður"/>
    <s v="Reyðarfjörður"/>
    <n v="730"/>
    <x v="30"/>
    <s v="Austurland"/>
    <x v="7"/>
    <x v="3"/>
    <s v="Sala utan svæðis - flj."/>
    <n v="2959"/>
    <n v="2.5595349999999999"/>
    <x v="9"/>
    <x v="0"/>
    <s v="Innanlands"/>
    <m/>
  </r>
  <r>
    <s v="Reyðarfjörður"/>
    <s v="Reyðarfjörður"/>
    <n v="730"/>
    <x v="30"/>
    <s v="Austurland"/>
    <x v="7"/>
    <x v="3"/>
    <s v="Sala innan svæðis - flj."/>
    <n v="7525"/>
    <n v="6.509125"/>
    <x v="9"/>
    <x v="0"/>
    <s v="Innanlands"/>
    <m/>
  </r>
  <r>
    <s v="Eskifjörður"/>
    <s v="Eskifjörður"/>
    <n v="735"/>
    <x v="30"/>
    <s v="Austurland"/>
    <x v="12"/>
    <x v="4"/>
    <s v="Sala innan svæðis - flj."/>
    <n v="177162"/>
    <n v="154.30810200000002"/>
    <x v="1"/>
    <x v="2"/>
    <s v="Innanlands"/>
    <m/>
  </r>
  <r>
    <s v="Reyðarfjörður"/>
    <s v="Reyðarfjörður"/>
    <n v="730"/>
    <x v="30"/>
    <s v="Austurland"/>
    <x v="9"/>
    <x v="3"/>
    <s v="Sala innan svæðis - flj."/>
    <n v="33877"/>
    <n v="29.303605000000001"/>
    <x v="9"/>
    <x v="2"/>
    <s v="Innanlands"/>
    <m/>
  </r>
  <r>
    <s v="Reyðarfjörður"/>
    <s v="Reyðarfjörður"/>
    <n v="730"/>
    <x v="30"/>
    <s v="Austurland"/>
    <x v="10"/>
    <x v="3"/>
    <s v="Sala innan svæðis - flj."/>
    <n v="5436"/>
    <n v="4.70214"/>
    <x v="9"/>
    <x v="2"/>
    <s v="Innanlands"/>
    <m/>
  </r>
  <r>
    <s v="Eskifjörður"/>
    <s v="Eskifjörður"/>
    <n v="735"/>
    <x v="30"/>
    <s v="Austurland"/>
    <x v="11"/>
    <x v="4"/>
    <s v="Sala innan svæðis - flj."/>
    <n v="6822333"/>
    <n v="6822.3329999999996"/>
    <x v="1"/>
    <x v="3"/>
    <s v="Innanlands"/>
    <m/>
  </r>
  <r>
    <s v="Reyðarfjörður"/>
    <s v="Reyðarfjörður"/>
    <n v="730"/>
    <x v="30"/>
    <s v="Austurland"/>
    <x v="6"/>
    <x v="3"/>
    <s v="Sala innan svæðis - flj."/>
    <n v="981403"/>
    <n v="848.91359499999999"/>
    <x v="7"/>
    <x v="2"/>
    <s v="Innanlands"/>
    <m/>
  </r>
  <r>
    <s v="Reyðarfjörður"/>
    <s v="Reyðarfjörður"/>
    <n v="730"/>
    <x v="30"/>
    <s v="Austurland"/>
    <x v="9"/>
    <x v="3"/>
    <s v="Sala ekki flutningsjöfnuð"/>
    <n v="170877"/>
    <n v="147.808605"/>
    <x v="4"/>
    <x v="2"/>
    <s v="Millilanda"/>
    <m/>
  </r>
  <r>
    <s v="Eskifjörður"/>
    <s v="Eskifjörður"/>
    <n v="735"/>
    <x v="30"/>
    <s v="Austurland"/>
    <x v="14"/>
    <x v="4"/>
    <s v="Sala innan svæðis - flj."/>
    <n v="1024566"/>
    <n v="1024.566"/>
    <x v="1"/>
    <x v="2"/>
    <s v="Innanlands"/>
    <m/>
  </r>
  <r>
    <s v="Eskifjörður"/>
    <s v="Reyðarfjörður"/>
    <n v="730"/>
    <x v="30"/>
    <s v="Austurland"/>
    <x v="6"/>
    <x v="3"/>
    <s v="Sala utan svæðis - flj."/>
    <n v="51730"/>
    <n v="44.746449999999996"/>
    <x v="5"/>
    <x v="2"/>
    <s v="Innanlands"/>
    <m/>
  </r>
  <r>
    <s v="Söludælur"/>
    <s v="Reyðarfjörður"/>
    <n v="730"/>
    <x v="30"/>
    <s v="Austurland"/>
    <x v="1"/>
    <x v="0"/>
    <s v="Sala innan svæðis - flj."/>
    <n v="833333"/>
    <n v="624.99974999999995"/>
    <x v="9"/>
    <x v="0"/>
    <s v="Innanlands"/>
    <m/>
  </r>
  <r>
    <s v="Söludælur"/>
    <s v="Reyðarfjörður"/>
    <n v="730"/>
    <x v="30"/>
    <s v="Austurland"/>
    <x v="7"/>
    <x v="3"/>
    <s v="Sala innan svæðis - flj."/>
    <n v="1765803"/>
    <n v="1527.4195950000001"/>
    <x v="9"/>
    <x v="0"/>
    <s v="Innanlands"/>
    <m/>
  </r>
  <r>
    <s v="Söludælur"/>
    <s v="Reyðarfjörður"/>
    <n v="730"/>
    <x v="30"/>
    <s v="Austurland"/>
    <x v="5"/>
    <x v="2"/>
    <s v="Sala innan svæðis - flj."/>
    <n v="324"/>
    <n v="0.26244000000000001"/>
    <x v="9"/>
    <x v="1"/>
    <s v="Innanlands"/>
    <m/>
  </r>
  <r>
    <s v="Reyðarfjörður"/>
    <s v="Reyðarfjörður"/>
    <n v="730"/>
    <x v="30"/>
    <s v="Austurland"/>
    <x v="6"/>
    <x v="3"/>
    <s v="Sala innan svæðis - flj."/>
    <n v="876966"/>
    <n v="758.57558999999992"/>
    <x v="5"/>
    <x v="2"/>
    <s v="Innanlands"/>
    <m/>
  </r>
  <r>
    <s v="Eskifjörður"/>
    <s v="Reyðarfjörður"/>
    <n v="730"/>
    <x v="30"/>
    <s v="Austurland"/>
    <x v="7"/>
    <x v="3"/>
    <s v="Sala utan svæðis - flj."/>
    <n v="1654"/>
    <n v="1.4307099999999999"/>
    <x v="10"/>
    <x v="0"/>
    <s v="Innanlands"/>
    <m/>
  </r>
  <r>
    <s v="Eskifjörður"/>
    <s v="Reyðarfjörður"/>
    <n v="730"/>
    <x v="30"/>
    <s v="Austurland"/>
    <x v="6"/>
    <x v="3"/>
    <s v="Sala utan svæðis - flj."/>
    <n v="48771"/>
    <n v="42.186914999999999"/>
    <x v="3"/>
    <x v="2"/>
    <s v="Innanlands"/>
    <m/>
  </r>
  <r>
    <s v="Reyðarfjörður"/>
    <s v="Reyðarfjörður"/>
    <n v="730"/>
    <x v="30"/>
    <s v="Austurland"/>
    <x v="7"/>
    <x v="3"/>
    <s v="Sala innan svæðis - flj."/>
    <n v="5851"/>
    <n v="5.061115"/>
    <x v="10"/>
    <x v="0"/>
    <s v="Innanlands"/>
    <m/>
  </r>
  <r>
    <s v="Reyðarfjörður"/>
    <s v="Reyðarfjörður"/>
    <n v="730"/>
    <x v="30"/>
    <s v="Austurland"/>
    <x v="9"/>
    <x v="3"/>
    <s v="Sala innan svæðis - flj."/>
    <n v="-126862"/>
    <n v="0"/>
    <x v="10"/>
    <x v="2"/>
    <s v="Innanlands"/>
    <m/>
  </r>
  <r>
    <s v="Reyðarfjörður"/>
    <s v="Reyðarfjörður"/>
    <n v="730"/>
    <x v="30"/>
    <s v="Austurland"/>
    <x v="10"/>
    <x v="3"/>
    <s v="Sala innan svæðis - flj."/>
    <n v="8144"/>
    <n v="7.0445599999999997"/>
    <x v="10"/>
    <x v="2"/>
    <s v="Innanlands"/>
    <m/>
  </r>
  <r>
    <s v="Reykjavík"/>
    <s v="Eskifjörður"/>
    <n v="735"/>
    <x v="30"/>
    <s v="Austurland"/>
    <x v="11"/>
    <x v="4"/>
    <s v="Sala utan svæðis - flj."/>
    <n v="92143"/>
    <n v="92.143000000000001"/>
    <x v="1"/>
    <x v="2"/>
    <s v="Innanlands"/>
    <m/>
  </r>
  <r>
    <s v="Reyðarfjörður"/>
    <s v="Reyðarfjörður"/>
    <n v="730"/>
    <x v="30"/>
    <s v="Austurland"/>
    <x v="9"/>
    <x v="3"/>
    <s v="Sala ekki flutningsjöfnuð"/>
    <n v="220153"/>
    <n v="190.432345"/>
    <x v="6"/>
    <x v="2"/>
    <s v="Millilanda"/>
    <m/>
  </r>
  <r>
    <s v="Norðfjörður"/>
    <s v="Neskaupstaður"/>
    <n v="740"/>
    <x v="30"/>
    <s v="Austurland"/>
    <x v="11"/>
    <x v="4"/>
    <s v="Sala ekki flutningsjöfnuð"/>
    <n v="294196"/>
    <n v="294.19600000000003"/>
    <x v="1"/>
    <x v="2"/>
    <s v="Millilanda"/>
    <m/>
  </r>
  <r>
    <s v="Reyðarfjörður"/>
    <s v="Reyðarfjörður"/>
    <n v="730"/>
    <x v="30"/>
    <s v="Austurland"/>
    <x v="6"/>
    <x v="3"/>
    <s v="Sala innan svæðis - flj."/>
    <n v="900251"/>
    <n v="778.71711500000004"/>
    <x v="3"/>
    <x v="2"/>
    <s v="Innanlands"/>
    <m/>
  </r>
  <r>
    <s v="Söludælur"/>
    <s v="Reyðarfjörður"/>
    <n v="730"/>
    <x v="30"/>
    <s v="Austurland"/>
    <x v="1"/>
    <x v="0"/>
    <s v="Sala innan svæðis - flj."/>
    <n v="822983"/>
    <n v="617.23725000000002"/>
    <x v="10"/>
    <x v="0"/>
    <s v="Innanlands"/>
    <m/>
  </r>
  <r>
    <s v="Söludælur"/>
    <s v="Reyðarfjörður"/>
    <n v="730"/>
    <x v="30"/>
    <s v="Austurland"/>
    <x v="7"/>
    <x v="3"/>
    <s v="Sala innan svæðis - flj."/>
    <n v="1601885"/>
    <n v="1385.6305249999998"/>
    <x v="10"/>
    <x v="0"/>
    <s v="Innanlands"/>
    <m/>
  </r>
  <r>
    <s v="Eskifjörður"/>
    <s v="Reyðarfjörður"/>
    <n v="730"/>
    <x v="30"/>
    <s v="Austurland"/>
    <x v="6"/>
    <x v="3"/>
    <s v="Sala utan svæðis - flj."/>
    <n v="49485"/>
    <n v="42.804524999999998"/>
    <x v="0"/>
    <x v="2"/>
    <s v="Innanlands"/>
    <m/>
  </r>
  <r>
    <s v="Reyðarfjörður"/>
    <s v="Reyðarfjörður"/>
    <n v="730"/>
    <x v="30"/>
    <s v="Austurland"/>
    <x v="6"/>
    <x v="3"/>
    <s v="Sala innan svæðis - flj."/>
    <n v="985613"/>
    <n v="852.55524500000001"/>
    <x v="0"/>
    <x v="2"/>
    <s v="Innanlands"/>
    <m/>
  </r>
  <r>
    <s v="Eskifjörður"/>
    <s v="Eskifjörður"/>
    <n v="735"/>
    <x v="30"/>
    <s v="Austurland"/>
    <x v="6"/>
    <x v="3"/>
    <s v="Sala innan svæðis - flj."/>
    <n v="32517"/>
    <n v="28.127204999999996"/>
    <x v="1"/>
    <x v="2"/>
    <s v="Innanlands"/>
    <m/>
  </r>
  <r>
    <s v="Eskifjörður"/>
    <s v="Reyðarfjörður"/>
    <n v="730"/>
    <x v="30"/>
    <s v="Austurland"/>
    <x v="7"/>
    <x v="3"/>
    <s v="Sala utan svæðis - flj."/>
    <n v="213"/>
    <n v="0.18424499999999999"/>
    <x v="8"/>
    <x v="0"/>
    <s v="Innanlands"/>
    <m/>
  </r>
  <r>
    <s v="Reyðarfjörður"/>
    <s v="Reyðarfjörður"/>
    <n v="730"/>
    <x v="30"/>
    <s v="Austurland"/>
    <x v="7"/>
    <x v="3"/>
    <s v="Sala innan svæðis - flj."/>
    <n v="2043"/>
    <n v="1.7671949999999998"/>
    <x v="8"/>
    <x v="0"/>
    <s v="Innanlands"/>
    <m/>
  </r>
  <r>
    <s v="Norðfjörður"/>
    <s v="Neskaupstaður"/>
    <n v="740"/>
    <x v="30"/>
    <s v="Austurland"/>
    <x v="11"/>
    <x v="4"/>
    <s v="Sala innan svæðis - flj."/>
    <n v="14877196"/>
    <n v="14877.196"/>
    <x v="1"/>
    <x v="2"/>
    <s v="Innanlands"/>
    <m/>
  </r>
  <r>
    <s v="Reyðarfjörður"/>
    <s v="Reyðarfjörður"/>
    <n v="730"/>
    <x v="30"/>
    <s v="Austurland"/>
    <x v="9"/>
    <x v="3"/>
    <s v="Sala innan svæðis - flj."/>
    <n v="83475"/>
    <n v="72.205875000000006"/>
    <x v="8"/>
    <x v="2"/>
    <s v="Innanlands"/>
    <m/>
  </r>
  <r>
    <s v="Reyðarfjörður"/>
    <s v="Reyðarfjörður"/>
    <n v="730"/>
    <x v="30"/>
    <s v="Austurland"/>
    <x v="10"/>
    <x v="3"/>
    <s v="Sala innan svæðis - flj."/>
    <n v="5710"/>
    <n v="4.9391499999999997"/>
    <x v="8"/>
    <x v="2"/>
    <s v="Innanlands"/>
    <m/>
  </r>
  <r>
    <s v="Fáskrúðsfjörður"/>
    <s v="Fáskrúðsfjörður"/>
    <n v="750"/>
    <x v="30"/>
    <s v="Austurland"/>
    <x v="11"/>
    <x v="4"/>
    <s v="Sala innan svæðis - flj."/>
    <n v="1145982"/>
    <n v="1145.982"/>
    <x v="1"/>
    <x v="2"/>
    <s v="Innanlands"/>
    <m/>
  </r>
  <r>
    <s v="Reyðarfjörður"/>
    <s v="Reyðarfjörður"/>
    <n v="730"/>
    <x v="30"/>
    <s v="Austurland"/>
    <x v="11"/>
    <x v="4"/>
    <s v="Sala ekki flutningsjöfnuð"/>
    <n v="2397064"/>
    <n v="2397.0639999999999"/>
    <x v="2"/>
    <x v="2"/>
    <s v="Millilanda"/>
    <m/>
  </r>
  <r>
    <s v="Reyðarfjörður"/>
    <s v="Reyðarfjörður"/>
    <n v="730"/>
    <x v="30"/>
    <s v="Austurland"/>
    <x v="9"/>
    <x v="3"/>
    <s v="Sala ekki flutningsjöfnuð"/>
    <n v="192123"/>
    <n v="166.18639499999998"/>
    <x v="8"/>
    <x v="2"/>
    <s v="Millilanda"/>
    <m/>
  </r>
  <r>
    <s v="Reyðarfjörður"/>
    <s v="Reyðarfjörður"/>
    <n v="730"/>
    <x v="30"/>
    <s v="Austurland"/>
    <x v="11"/>
    <x v="4"/>
    <s v="Sala innan svæðis - flj."/>
    <n v="12742"/>
    <n v="12.742000000000001"/>
    <x v="2"/>
    <x v="2"/>
    <s v="Innanlands"/>
    <m/>
  </r>
  <r>
    <s v="Reykjavík"/>
    <s v="Eskifjörður"/>
    <n v="735"/>
    <x v="30"/>
    <s v="Austurland"/>
    <x v="6"/>
    <x v="3"/>
    <s v="Sala utan svæðis - flj."/>
    <n v="12424"/>
    <n v="10.74676"/>
    <x v="1"/>
    <x v="2"/>
    <s v="Innanlands"/>
    <m/>
  </r>
  <r>
    <s v="Söludælur"/>
    <s v="Reyðarfjörður"/>
    <n v="730"/>
    <x v="30"/>
    <s v="Austurland"/>
    <x v="1"/>
    <x v="0"/>
    <s v="Sala innan svæðis - flj."/>
    <n v="829777"/>
    <n v="622.33275000000003"/>
    <x v="8"/>
    <x v="0"/>
    <s v="Innanlands"/>
    <m/>
  </r>
  <r>
    <s v="Söludælur"/>
    <s v="Reyðarfjörður"/>
    <n v="730"/>
    <x v="30"/>
    <s v="Austurland"/>
    <x v="7"/>
    <x v="3"/>
    <s v="Sala innan svæðis - flj."/>
    <n v="1622745"/>
    <n v="1403.6744250000002"/>
    <x v="8"/>
    <x v="0"/>
    <s v="Innanlands"/>
    <m/>
  </r>
  <r>
    <s v="Eskifjörður"/>
    <s v="Eskifjörður"/>
    <n v="735"/>
    <x v="30"/>
    <s v="Austurland"/>
    <x v="6"/>
    <x v="3"/>
    <s v="Sala innan svæðis - flj."/>
    <n v="54887"/>
    <n v="47.477255"/>
    <x v="2"/>
    <x v="2"/>
    <s v="Innanlands"/>
    <m/>
  </r>
  <r>
    <s v="Reyðarfjörður"/>
    <s v="Eskifjörður"/>
    <n v="735"/>
    <x v="30"/>
    <s v="Austurland"/>
    <x v="6"/>
    <x v="3"/>
    <s v="Sala utan svæðis - flj."/>
    <n v="25565"/>
    <n v="22.113724999999999"/>
    <x v="2"/>
    <x v="2"/>
    <s v="Innanlands"/>
    <m/>
  </r>
  <r>
    <s v="Eskifjörður"/>
    <s v="Reyðarfjörður"/>
    <n v="730"/>
    <x v="30"/>
    <s v="Austurland"/>
    <x v="9"/>
    <x v="3"/>
    <s v="Sala utan svæðis - flj."/>
    <n v="191128"/>
    <n v="165.32571999999999"/>
    <x v="6"/>
    <x v="2"/>
    <s v="Innanlands"/>
    <m/>
  </r>
  <r>
    <s v="Reyðarfjörður"/>
    <s v="Reyðarfjörður"/>
    <n v="730"/>
    <x v="30"/>
    <s v="Austurland"/>
    <x v="7"/>
    <x v="3"/>
    <s v="Sala innan svæðis - flj."/>
    <n v="7182"/>
    <n v="6.2124300000000003"/>
    <x v="6"/>
    <x v="0"/>
    <s v="Innanlands"/>
    <m/>
  </r>
  <r>
    <s v="Reyðarfjörður"/>
    <s v="Reyðarfjörður"/>
    <n v="730"/>
    <x v="30"/>
    <s v="Austurland"/>
    <x v="9"/>
    <x v="3"/>
    <s v="Sala innan svæðis - flj."/>
    <n v="20950"/>
    <n v="18.121749999999999"/>
    <x v="6"/>
    <x v="2"/>
    <s v="Innanlands"/>
    <m/>
  </r>
  <r>
    <s v="Reyðarfjörður"/>
    <s v="Reyðarfjörður"/>
    <n v="730"/>
    <x v="30"/>
    <s v="Austurland"/>
    <x v="10"/>
    <x v="3"/>
    <s v="Sala innan svæðis - flj."/>
    <n v="7647"/>
    <n v="6.614655"/>
    <x v="6"/>
    <x v="2"/>
    <s v="Innanlands"/>
    <m/>
  </r>
  <r>
    <s v="Reyðarfjörður"/>
    <s v="Reyðarfjörður"/>
    <n v="730"/>
    <x v="30"/>
    <s v="Austurland"/>
    <x v="10"/>
    <x v="3"/>
    <s v="Sala utan svæðis - flj."/>
    <n v="3486"/>
    <n v="3.01539"/>
    <x v="6"/>
    <x v="2"/>
    <s v="Innanlands"/>
    <m/>
  </r>
  <r>
    <s v="Eskifjörður"/>
    <s v="Eskifjörður"/>
    <n v="735"/>
    <x v="30"/>
    <s v="Austurland"/>
    <x v="14"/>
    <x v="4"/>
    <s v="Sala ekki flutningsjöfnuð"/>
    <n v="4836538"/>
    <n v="4836.5379999999996"/>
    <x v="2"/>
    <x v="2"/>
    <s v="Millilanda"/>
    <m/>
  </r>
  <r>
    <s v="Reykjavík"/>
    <s v="Reyðarfjörður"/>
    <n v="730"/>
    <x v="30"/>
    <s v="Austurland"/>
    <x v="7"/>
    <x v="3"/>
    <s v="Sala innan svæðis - flj."/>
    <n v="49567"/>
    <n v="42.875455000000002"/>
    <x v="6"/>
    <x v="0"/>
    <s v="Innanlands"/>
    <m/>
  </r>
  <r>
    <s v="Reyðarfjörður"/>
    <s v="Reyðarfjörður"/>
    <n v="730"/>
    <x v="30"/>
    <s v="Austurland"/>
    <x v="9"/>
    <x v="3"/>
    <s v="Sala ekki flutningsjöfnuð"/>
    <n v="1131444"/>
    <n v="978.69905999999992"/>
    <x v="10"/>
    <x v="2"/>
    <s v="Millilanda"/>
    <m/>
  </r>
  <r>
    <s v="Eskifjörður"/>
    <s v="Eskifjörður"/>
    <n v="735"/>
    <x v="30"/>
    <s v="Austurland"/>
    <x v="12"/>
    <x v="4"/>
    <s v="Sala innan svæðis - flj."/>
    <n v="262978"/>
    <n v="229.05383799999998"/>
    <x v="2"/>
    <x v="2"/>
    <s v="Innanlands"/>
    <m/>
  </r>
  <r>
    <s v="Reykjavík"/>
    <s v="Eskifjörður"/>
    <n v="735"/>
    <x v="30"/>
    <s v="Austurland"/>
    <x v="6"/>
    <x v="3"/>
    <s v="Sala utan svæðis - flj."/>
    <n v="10971"/>
    <n v="9.4899149999999999"/>
    <x v="2"/>
    <x v="2"/>
    <s v="Innanlands"/>
    <m/>
  </r>
  <r>
    <s v="Eskifjörður"/>
    <s v="Eskifjörður"/>
    <n v="735"/>
    <x v="30"/>
    <s v="Austurland"/>
    <x v="6"/>
    <x v="3"/>
    <s v="Sala innan svæðis - flj."/>
    <n v="104108"/>
    <n v="90.053420000000003"/>
    <x v="4"/>
    <x v="2"/>
    <s v="Innanlands"/>
    <m/>
  </r>
  <r>
    <s v="Söludælur"/>
    <s v="Reyðarfjörður"/>
    <n v="730"/>
    <x v="30"/>
    <s v="Austurland"/>
    <x v="1"/>
    <x v="0"/>
    <s v="Sala innan svæðis - flj."/>
    <n v="880223"/>
    <n v="660.16724999999997"/>
    <x v="6"/>
    <x v="0"/>
    <s v="Innanlands"/>
    <m/>
  </r>
  <r>
    <s v="Söludælur"/>
    <s v="Reyðarfjörður"/>
    <n v="730"/>
    <x v="30"/>
    <s v="Austurland"/>
    <x v="7"/>
    <x v="3"/>
    <s v="Sala innan svæðis - flj."/>
    <n v="1623837"/>
    <n v="1404.6190049999998"/>
    <x v="6"/>
    <x v="0"/>
    <s v="Innanlands"/>
    <m/>
  </r>
  <r>
    <s v="Reyðarfjörður"/>
    <s v="Eskifjörður"/>
    <n v="735"/>
    <x v="30"/>
    <s v="Austurland"/>
    <x v="6"/>
    <x v="3"/>
    <s v="Sala utan svæðis - flj."/>
    <n v="27038"/>
    <n v="23.387869999999999"/>
    <x v="4"/>
    <x v="2"/>
    <s v="Innanlands"/>
    <m/>
  </r>
  <r>
    <s v="Eskifjörður"/>
    <s v="Eskifjörður"/>
    <n v="735"/>
    <x v="30"/>
    <s v="Austurland"/>
    <x v="11"/>
    <x v="4"/>
    <s v="Sala innan svæðis - flj."/>
    <n v="5983979"/>
    <n v="5983.9790000000003"/>
    <x v="2"/>
    <x v="3"/>
    <s v="Innanlands"/>
    <m/>
  </r>
  <r>
    <s v="Eskifjörður"/>
    <s v="Reyðarfjörður"/>
    <n v="730"/>
    <x v="30"/>
    <s v="Austurland"/>
    <x v="9"/>
    <x v="3"/>
    <s v="Sala utan svæðis - flj."/>
    <n v="412190"/>
    <n v="356.54434999999995"/>
    <x v="4"/>
    <x v="2"/>
    <s v="Innanlands"/>
    <m/>
  </r>
  <r>
    <s v="Reyðarfjörður"/>
    <s v="Reyðarfjörður"/>
    <n v="730"/>
    <x v="30"/>
    <s v="Austurland"/>
    <x v="1"/>
    <x v="0"/>
    <s v="Sala innan svæðis - flj."/>
    <n v="1277"/>
    <n v="0.95774999999999999"/>
    <x v="4"/>
    <x v="0"/>
    <s v="Innanlands"/>
    <m/>
  </r>
  <r>
    <s v="Reyðarfjörður"/>
    <s v="Reyðarfjörður"/>
    <n v="730"/>
    <x v="30"/>
    <s v="Austurland"/>
    <x v="7"/>
    <x v="3"/>
    <s v="Sala innan svæðis - flj."/>
    <n v="16768"/>
    <n v="14.50432"/>
    <x v="4"/>
    <x v="0"/>
    <s v="Innanlands"/>
    <m/>
  </r>
  <r>
    <s v="Reyðarfjörður"/>
    <s v="Reyðarfjörður"/>
    <n v="730"/>
    <x v="30"/>
    <s v="Austurland"/>
    <x v="9"/>
    <x v="3"/>
    <s v="Sala innan svæðis - flj."/>
    <n v="-53949"/>
    <n v="0"/>
    <x v="4"/>
    <x v="2"/>
    <s v="Innanlands"/>
    <m/>
  </r>
  <r>
    <s v="Reyðarfjörður"/>
    <s v="Reyðarfjörður"/>
    <n v="730"/>
    <x v="30"/>
    <s v="Austurland"/>
    <x v="10"/>
    <x v="3"/>
    <s v="Sala innan svæðis - flj."/>
    <n v="72805"/>
    <n v="62.976324999999996"/>
    <x v="4"/>
    <x v="2"/>
    <s v="Innanlands"/>
    <m/>
  </r>
  <r>
    <s v="Eskifjörður"/>
    <s v="Eskifjörður"/>
    <n v="735"/>
    <x v="30"/>
    <s v="Austurland"/>
    <x v="14"/>
    <x v="4"/>
    <s v="Sala innan svæðis - flj."/>
    <n v="1647344"/>
    <n v="1647.3440000000001"/>
    <x v="2"/>
    <x v="2"/>
    <s v="Innanlands"/>
    <m/>
  </r>
  <r>
    <s v="Reyðarfjörður"/>
    <s v="Eskifjörður"/>
    <n v="735"/>
    <x v="30"/>
    <s v="Austurland"/>
    <x v="12"/>
    <x v="4"/>
    <s v="Sala utan svæðis - flj."/>
    <n v="78564"/>
    <n v="68.429244000000011"/>
    <x v="2"/>
    <x v="2"/>
    <s v="Innanlands"/>
    <m/>
  </r>
  <r>
    <s v="Reyðarfjörður"/>
    <s v="Reyðarfjörður"/>
    <n v="730"/>
    <x v="30"/>
    <s v="Austurland"/>
    <x v="9"/>
    <x v="3"/>
    <s v="Sala ekki flutningsjöfnuð"/>
    <n v="457589"/>
    <n v="395.81448499999999"/>
    <x v="9"/>
    <x v="2"/>
    <s v="Millilanda"/>
    <m/>
  </r>
  <r>
    <s v="Norðfjörður"/>
    <s v="Neskaupstaður"/>
    <n v="740"/>
    <x v="30"/>
    <s v="Austurland"/>
    <x v="11"/>
    <x v="4"/>
    <s v="Sala ekki flutningsjöfnuð"/>
    <n v="27883"/>
    <n v="27.882999999999999"/>
    <x v="2"/>
    <x v="2"/>
    <s v="Millilanda"/>
    <m/>
  </r>
  <r>
    <s v="Reykjavík"/>
    <s v="Eskifjörður"/>
    <n v="735"/>
    <x v="30"/>
    <s v="Austurland"/>
    <x v="6"/>
    <x v="3"/>
    <s v="Sala utan svæðis - flj."/>
    <n v="8360"/>
    <n v="7.2313999999999998"/>
    <x v="4"/>
    <x v="2"/>
    <s v="Innanlands"/>
    <m/>
  </r>
  <r>
    <s v="Eskifjörður"/>
    <s v="Eskifjörður"/>
    <n v="735"/>
    <x v="30"/>
    <s v="Austurland"/>
    <x v="6"/>
    <x v="3"/>
    <s v="Sala innan svæðis - flj."/>
    <n v="108683"/>
    <n v="94.010795000000002"/>
    <x v="6"/>
    <x v="2"/>
    <s v="Innanlands"/>
    <m/>
  </r>
  <r>
    <s v="Söludælur"/>
    <s v="Reyðarfjörður"/>
    <n v="730"/>
    <x v="30"/>
    <s v="Austurland"/>
    <x v="1"/>
    <x v="0"/>
    <s v="Sala innan svæðis - flj."/>
    <n v="869593"/>
    <n v="652.19475"/>
    <x v="4"/>
    <x v="0"/>
    <s v="Innanlands"/>
    <m/>
  </r>
  <r>
    <s v="Söludælur"/>
    <s v="Reyðarfjörður"/>
    <n v="730"/>
    <x v="30"/>
    <s v="Austurland"/>
    <x v="7"/>
    <x v="3"/>
    <s v="Sala innan svæðis - flj."/>
    <n v="1534671"/>
    <n v="1327.490415"/>
    <x v="4"/>
    <x v="0"/>
    <s v="Innanlands"/>
    <m/>
  </r>
  <r>
    <s v="Reyðarfjörður"/>
    <s v="Eskifjörður"/>
    <n v="735"/>
    <x v="30"/>
    <s v="Austurland"/>
    <x v="6"/>
    <x v="3"/>
    <s v="Sala utan svæðis - flj."/>
    <n v="22382"/>
    <n v="19.360430000000001"/>
    <x v="6"/>
    <x v="2"/>
    <s v="Innanlands"/>
    <m/>
  </r>
  <r>
    <s v="Eskifjörður"/>
    <s v="Reyðarfjörður"/>
    <n v="730"/>
    <x v="30"/>
    <s v="Austurland"/>
    <x v="9"/>
    <x v="3"/>
    <s v="Sala utan svæðis - flj."/>
    <n v="434718"/>
    <n v="376.03107"/>
    <x v="2"/>
    <x v="2"/>
    <s v="Innanlands"/>
    <m/>
  </r>
  <r>
    <s v="Norðfjörður"/>
    <s v="Reyðarfjörður"/>
    <n v="730"/>
    <x v="30"/>
    <s v="Austurland"/>
    <x v="7"/>
    <x v="3"/>
    <s v="Sala utan svæðis - flj."/>
    <n v="1610"/>
    <n v="1.3926500000000002"/>
    <x v="2"/>
    <x v="0"/>
    <s v="Innanlands"/>
    <m/>
  </r>
  <r>
    <s v="Reyðarfjörður"/>
    <s v="Reyðarfjörður"/>
    <n v="730"/>
    <x v="30"/>
    <s v="Austurland"/>
    <x v="7"/>
    <x v="3"/>
    <s v="Sala innan svæðis - flj."/>
    <n v="33190"/>
    <n v="28.709349999999997"/>
    <x v="2"/>
    <x v="0"/>
    <s v="Innanlands"/>
    <m/>
  </r>
  <r>
    <s v="Reyðarfjörður"/>
    <s v="Reyðarfjörður"/>
    <n v="730"/>
    <x v="30"/>
    <s v="Austurland"/>
    <x v="9"/>
    <x v="3"/>
    <s v="Sala innan svæðis - flj."/>
    <n v="50079"/>
    <n v="43.318334999999998"/>
    <x v="2"/>
    <x v="2"/>
    <s v="Innanlands"/>
    <m/>
  </r>
  <r>
    <s v="Reyðarfjörður"/>
    <s v="Reyðarfjörður"/>
    <n v="730"/>
    <x v="30"/>
    <s v="Austurland"/>
    <x v="10"/>
    <x v="3"/>
    <s v="Sala innan svæðis - flj."/>
    <n v="79539"/>
    <n v="68.801235000000005"/>
    <x v="2"/>
    <x v="2"/>
    <s v="Innanlands"/>
    <m/>
  </r>
  <r>
    <s v="Norðfjörður"/>
    <s v="Neskaupstaður"/>
    <n v="740"/>
    <x v="30"/>
    <s v="Austurland"/>
    <x v="12"/>
    <x v="4"/>
    <s v="Sala innan svæðis - flj."/>
    <n v="859944"/>
    <n v="749.01122400000008"/>
    <x v="2"/>
    <x v="2"/>
    <s v="Innanlands"/>
    <m/>
  </r>
  <r>
    <s v="Reyðarfjörður"/>
    <s v="Reyðarfjörður"/>
    <n v="730"/>
    <x v="30"/>
    <s v="Austurland"/>
    <x v="9"/>
    <x v="3"/>
    <s v="Sala ekki flutningsjöfnuð"/>
    <n v="437325"/>
    <n v="378.28612500000003"/>
    <x v="7"/>
    <x v="2"/>
    <s v="Millilanda"/>
    <m/>
  </r>
  <r>
    <s v="Norðfjörður"/>
    <s v="Neskaupstaður"/>
    <n v="740"/>
    <x v="30"/>
    <s v="Austurland"/>
    <x v="11"/>
    <x v="4"/>
    <s v="Sala innan svæðis - flj."/>
    <n v="12403870"/>
    <n v="12403.87"/>
    <x v="2"/>
    <x v="2"/>
    <s v="Innanlands"/>
    <m/>
  </r>
  <r>
    <s v="Reykjavík"/>
    <s v="Reyðarfjörður"/>
    <n v="730"/>
    <x v="30"/>
    <s v="Austurland"/>
    <x v="7"/>
    <x v="3"/>
    <s v="Sala innan svæðis - flj."/>
    <n v="0"/>
    <n v="0"/>
    <x v="2"/>
    <x v="0"/>
    <s v="Innanlands"/>
    <m/>
  </r>
  <r>
    <s v="Reykjavík"/>
    <s v="Eskifjörður"/>
    <n v="735"/>
    <x v="30"/>
    <s v="Austurland"/>
    <x v="6"/>
    <x v="3"/>
    <s v="Sala utan svæðis - flj."/>
    <n v="96810"/>
    <n v="83.740649999999988"/>
    <x v="6"/>
    <x v="2"/>
    <s v="Innanlands"/>
    <m/>
  </r>
  <r>
    <s v="Eskifjörður"/>
    <s v="Eskifjörður"/>
    <n v="735"/>
    <x v="30"/>
    <s v="Austurland"/>
    <x v="6"/>
    <x v="3"/>
    <s v="Sala innan svæðis - flj."/>
    <n v="73021"/>
    <n v="63.163164999999999"/>
    <x v="8"/>
    <x v="2"/>
    <s v="Innanlands"/>
    <m/>
  </r>
  <r>
    <s v="Söludælur"/>
    <s v="Reyðarfjörður"/>
    <n v="730"/>
    <x v="30"/>
    <s v="Austurland"/>
    <x v="1"/>
    <x v="0"/>
    <s v="Sala innan svæðis - flj."/>
    <n v="859831"/>
    <n v="644.87324999999998"/>
    <x v="2"/>
    <x v="0"/>
    <s v="Innanlands"/>
    <m/>
  </r>
  <r>
    <s v="Söludælur"/>
    <s v="Reyðarfjörður"/>
    <n v="730"/>
    <x v="30"/>
    <s v="Austurland"/>
    <x v="7"/>
    <x v="3"/>
    <s v="Sala innan svæðis - flj."/>
    <n v="1500273"/>
    <n v="1297.7361450000001"/>
    <x v="2"/>
    <x v="0"/>
    <s v="Innanlands"/>
    <m/>
  </r>
  <r>
    <s v="Reyðarfjörður"/>
    <s v="Eskifjörður"/>
    <n v="735"/>
    <x v="30"/>
    <s v="Austurland"/>
    <x v="6"/>
    <x v="3"/>
    <s v="Sala utan svæðis - flj."/>
    <n v="34512"/>
    <n v="29.852880000000003"/>
    <x v="8"/>
    <x v="2"/>
    <s v="Innanlands"/>
    <m/>
  </r>
  <r>
    <s v="Eskifjörður"/>
    <s v="Reyðarfjörður"/>
    <n v="730"/>
    <x v="30"/>
    <s v="Austurland"/>
    <x v="7"/>
    <x v="3"/>
    <s v="Sala utan svæðis - flj."/>
    <n v="721"/>
    <n v="0.62366499999999991"/>
    <x v="1"/>
    <x v="0"/>
    <s v="Innanlands"/>
    <m/>
  </r>
  <r>
    <s v="Fáskrúðsfjörður"/>
    <s v="Fáskrúðsfjörður"/>
    <n v="750"/>
    <x v="30"/>
    <s v="Austurland"/>
    <x v="11"/>
    <x v="4"/>
    <s v="Sala innan svæðis - flj."/>
    <n v="978616"/>
    <n v="978.61599999999999"/>
    <x v="2"/>
    <x v="2"/>
    <s v="Innanlands"/>
    <m/>
  </r>
  <r>
    <s v="Eskifjörður"/>
    <s v="Reyðarfjörður"/>
    <n v="730"/>
    <x v="30"/>
    <s v="Austurland"/>
    <x v="9"/>
    <x v="3"/>
    <s v="Sala utan svæðis - flj."/>
    <n v="764735"/>
    <n v="661.49577499999998"/>
    <x v="1"/>
    <x v="2"/>
    <s v="Innanlands"/>
    <m/>
  </r>
  <r>
    <s v="Reyðarfjörður"/>
    <s v="Reyðarfjörður"/>
    <n v="730"/>
    <x v="30"/>
    <s v="Austurland"/>
    <x v="9"/>
    <x v="3"/>
    <s v="Sala ekki flutningsjöfnuð"/>
    <n v="205128"/>
    <n v="177.43572"/>
    <x v="5"/>
    <x v="2"/>
    <s v="Millilanda"/>
    <m/>
  </r>
  <r>
    <s v="Norðfjörður"/>
    <s v="Reyðarfjörður"/>
    <n v="730"/>
    <x v="30"/>
    <s v="Austurland"/>
    <x v="9"/>
    <x v="3"/>
    <s v="Sala innan svæðis - flj."/>
    <n v="0"/>
    <n v="0"/>
    <x v="1"/>
    <x v="2"/>
    <s v="Innanlands"/>
    <m/>
  </r>
  <r>
    <s v="Reyðarfjörður"/>
    <s v="Reyðarfjörður"/>
    <n v="730"/>
    <x v="30"/>
    <s v="Austurland"/>
    <x v="1"/>
    <x v="0"/>
    <s v="Sala innan svæðis - flj."/>
    <n v="25661"/>
    <n v="19.245750000000001"/>
    <x v="1"/>
    <x v="0"/>
    <s v="Innanlands"/>
    <m/>
  </r>
  <r>
    <s v="Reyðarfjörður"/>
    <s v="Reyðarfjörður"/>
    <n v="730"/>
    <x v="30"/>
    <s v="Austurland"/>
    <x v="7"/>
    <x v="3"/>
    <s v="Sala innan svæðis - flj."/>
    <n v="397115"/>
    <n v="343.50447499999996"/>
    <x v="1"/>
    <x v="0"/>
    <s v="Innanlands"/>
    <m/>
  </r>
  <r>
    <s v="Reyðarfjörður"/>
    <s v="Reyðarfjörður"/>
    <n v="730"/>
    <x v="30"/>
    <s v="Austurland"/>
    <x v="9"/>
    <x v="3"/>
    <s v="Sala innan svæðis - flj."/>
    <n v="45193"/>
    <n v="39.091945000000003"/>
    <x v="1"/>
    <x v="2"/>
    <s v="Innanlands"/>
    <m/>
  </r>
  <r>
    <s v="Reyðarfjörður"/>
    <s v="Reyðarfjörður"/>
    <n v="730"/>
    <x v="30"/>
    <s v="Austurland"/>
    <x v="10"/>
    <x v="3"/>
    <s v="Sala innan svæðis - flj."/>
    <n v="36516"/>
    <n v="31.58634"/>
    <x v="1"/>
    <x v="2"/>
    <s v="Innanlands"/>
    <m/>
  </r>
  <r>
    <s v="Reyðarfjörður"/>
    <s v="Reyðarfjörður"/>
    <n v="730"/>
    <x v="30"/>
    <s v="Austurland"/>
    <x v="11"/>
    <x v="4"/>
    <s v="Sala ekki flutningsjöfnuð"/>
    <n v="300089"/>
    <n v="300.089"/>
    <x v="4"/>
    <x v="2"/>
    <s v="Millilanda"/>
    <m/>
  </r>
  <r>
    <s v="Eskifjörður"/>
    <s v="Reyðarfjörður"/>
    <n v="730"/>
    <x v="30"/>
    <s v="Austurland"/>
    <x v="12"/>
    <x v="4"/>
    <s v="Sala utan svæðis - flj."/>
    <n v="122860"/>
    <n v="107.01106"/>
    <x v="4"/>
    <x v="2"/>
    <s v="Innanlands"/>
    <m/>
  </r>
  <r>
    <s v="Reykjavík"/>
    <s v="Reyðarfjörður"/>
    <n v="730"/>
    <x v="30"/>
    <s v="Austurland"/>
    <x v="1"/>
    <x v="0"/>
    <s v="Sala innan svæðis - flj."/>
    <n v="0"/>
    <n v="0"/>
    <x v="1"/>
    <x v="0"/>
    <s v="Innanlands"/>
    <m/>
  </r>
  <r>
    <s v="Reyðarfjörður"/>
    <s v="Reyðarfjörður"/>
    <n v="730"/>
    <x v="30"/>
    <s v="Austurland"/>
    <x v="9"/>
    <x v="3"/>
    <s v="Sala ekki flutningsjöfnuð"/>
    <n v="162104"/>
    <n v="140.21995999999999"/>
    <x v="3"/>
    <x v="2"/>
    <s v="Millilanda"/>
    <m/>
  </r>
  <r>
    <s v="Söludælur"/>
    <s v="Reyðarfjörður"/>
    <n v="730"/>
    <x v="30"/>
    <s v="Austurland"/>
    <x v="1"/>
    <x v="0"/>
    <s v="Sala innan svæðis - flj."/>
    <n v="839152"/>
    <n v="629.36400000000003"/>
    <x v="1"/>
    <x v="0"/>
    <s v="Innanlands"/>
    <m/>
  </r>
  <r>
    <s v="Söludælur"/>
    <s v="Reyðarfjörður"/>
    <n v="730"/>
    <x v="30"/>
    <s v="Austurland"/>
    <x v="7"/>
    <x v="3"/>
    <s v="Sala innan svæðis - flj."/>
    <n v="1203683"/>
    <n v="1041.1857950000001"/>
    <x v="1"/>
    <x v="0"/>
    <s v="Innanlands"/>
    <m/>
  </r>
  <r>
    <s v="Reykjavík"/>
    <s v="Eskifjörður"/>
    <n v="735"/>
    <x v="30"/>
    <s v="Austurland"/>
    <x v="6"/>
    <x v="3"/>
    <s v="Sala utan svæðis - flj."/>
    <n v="371717"/>
    <n v="321.53520500000002"/>
    <x v="8"/>
    <x v="2"/>
    <s v="Innanlands"/>
    <m/>
  </r>
  <r>
    <s v="Söludælur"/>
    <s v="Eskifjörður"/>
    <n v="735"/>
    <x v="30"/>
    <s v="Austurland"/>
    <x v="1"/>
    <x v="0"/>
    <s v="Sala innan svæðis - flj."/>
    <n v="199728"/>
    <n v="149.79599999999999"/>
    <x v="0"/>
    <x v="0"/>
    <s v="Innanlands"/>
    <m/>
  </r>
  <r>
    <s v="Söludælur"/>
    <s v="Eskifjörður"/>
    <n v="735"/>
    <x v="30"/>
    <s v="Austurland"/>
    <x v="0"/>
    <x v="0"/>
    <s v="Sala innan svæðis - flj."/>
    <n v="93956"/>
    <n v="70.466999999999999"/>
    <x v="0"/>
    <x v="0"/>
    <s v="Innanlands"/>
    <m/>
  </r>
  <r>
    <s v="Eskifjörður"/>
    <s v="Eskifjörður"/>
    <n v="735"/>
    <x v="30"/>
    <s v="Austurland"/>
    <x v="6"/>
    <x v="3"/>
    <s v="Sala innan svæðis - flj."/>
    <n v="66947"/>
    <n v="57.909154999999998"/>
    <x v="10"/>
    <x v="2"/>
    <s v="Innanlands"/>
    <m/>
  </r>
  <r>
    <s v="Reyðarfjörður"/>
    <s v="Eskifjörður"/>
    <n v="735"/>
    <x v="30"/>
    <s v="Austurland"/>
    <x v="6"/>
    <x v="3"/>
    <s v="Sala utan svæðis - flj."/>
    <n v="13488"/>
    <n v="11.667119999999999"/>
    <x v="10"/>
    <x v="2"/>
    <s v="Innanlands"/>
    <m/>
  </r>
  <r>
    <s v="Eskifjörður"/>
    <s v="Eskifjörður"/>
    <n v="735"/>
    <x v="30"/>
    <s v="Austurland"/>
    <x v="7"/>
    <x v="3"/>
    <s v="Sala innan svæðis - flj."/>
    <n v="16521"/>
    <n v="14.290664999999999"/>
    <x v="0"/>
    <x v="0"/>
    <s v="Innanlands"/>
    <m/>
  </r>
  <r>
    <s v="Reyðarfjörður"/>
    <s v="Eskifjörður"/>
    <n v="735"/>
    <x v="30"/>
    <s v="Austurland"/>
    <x v="8"/>
    <x v="3"/>
    <s v="Sala utan svæðis - flj."/>
    <n v="101173"/>
    <n v="87.514645000000002"/>
    <x v="1"/>
    <x v="2"/>
    <s v="Innanlands"/>
    <m/>
  </r>
  <r>
    <s v="Norðfjörður"/>
    <s v="Neskaupstaður"/>
    <n v="740"/>
    <x v="30"/>
    <s v="Austurland"/>
    <x v="8"/>
    <x v="3"/>
    <s v="Sala innan svæðis - flj."/>
    <n v="2901272"/>
    <n v="2509.6002799999997"/>
    <x v="1"/>
    <x v="2"/>
    <s v="Innanlands"/>
    <m/>
  </r>
  <r>
    <s v="Eskifjörður"/>
    <s v="Eskifjörður"/>
    <n v="735"/>
    <x v="30"/>
    <s v="Austurland"/>
    <x v="9"/>
    <x v="3"/>
    <s v="Sala innan svæðis - flj."/>
    <n v="5668733"/>
    <n v="4903.4540449999995"/>
    <x v="0"/>
    <x v="2"/>
    <s v="Innanlands"/>
    <m/>
  </r>
  <r>
    <s v="Eskifjörður"/>
    <s v="Eskifjörður"/>
    <n v="735"/>
    <x v="30"/>
    <s v="Austurland"/>
    <x v="10"/>
    <x v="3"/>
    <s v="Sala innan svæðis - flj."/>
    <n v="10091"/>
    <n v="8.7287149999999993"/>
    <x v="0"/>
    <x v="2"/>
    <s v="Innanlands"/>
    <m/>
  </r>
  <r>
    <s v="Reykjavík"/>
    <s v="Eskifjörður"/>
    <n v="735"/>
    <x v="30"/>
    <s v="Austurland"/>
    <x v="6"/>
    <x v="3"/>
    <s v="Sala utan svæðis - flj."/>
    <n v="446592"/>
    <n v="386.30207999999999"/>
    <x v="10"/>
    <x v="2"/>
    <s v="Innanlands"/>
    <m/>
  </r>
  <r>
    <s v="Fáskrúðsfjörður"/>
    <s v="Fáskrúðsfjörður"/>
    <n v="750"/>
    <x v="30"/>
    <s v="Austurland"/>
    <x v="8"/>
    <x v="3"/>
    <s v="Sala innan svæðis - flj."/>
    <n v="700000"/>
    <n v="605.5"/>
    <x v="1"/>
    <x v="3"/>
    <s v="Innanlands"/>
    <s v="Einni færslu skipt í tvennt til að geta flokkað betur"/>
  </r>
  <r>
    <s v="Fáskrúðsfjörður"/>
    <s v="Fáskrúðsfjörður"/>
    <n v="750"/>
    <x v="30"/>
    <s v="Austurland"/>
    <x v="8"/>
    <x v="3"/>
    <s v="Sala innan svæðis - flj."/>
    <n v="1736217"/>
    <n v="1501.8277050000002"/>
    <x v="1"/>
    <x v="2"/>
    <s v="Innanlands"/>
    <s v="Einni færslu skipt í tvennt til að geta flokkað betur"/>
  </r>
  <r>
    <s v="Reyðarfjörður"/>
    <s v="Eskifjörður"/>
    <n v="735"/>
    <x v="30"/>
    <s v="Austurland"/>
    <x v="9"/>
    <x v="3"/>
    <s v="Sala utan svæðis - flj."/>
    <n v="960262"/>
    <n v="830.62662999999998"/>
    <x v="0"/>
    <x v="2"/>
    <s v="Innanlands"/>
    <m/>
  </r>
  <r>
    <s v="Eskifjörður"/>
    <s v="Eskifjörður"/>
    <n v="735"/>
    <x v="30"/>
    <s v="Austurland"/>
    <x v="8"/>
    <x v="3"/>
    <s v="Sala ekki flutningsjöfnuð"/>
    <n v="0"/>
    <n v="0"/>
    <x v="1"/>
    <x v="2"/>
    <s v="Millilanda"/>
    <m/>
  </r>
  <r>
    <s v="Eskifjörður"/>
    <s v="Eskifjörður"/>
    <n v="735"/>
    <x v="30"/>
    <s v="Austurland"/>
    <x v="9"/>
    <x v="3"/>
    <s v="Sala ekki flutningsjöfnuð"/>
    <n v="474462"/>
    <n v="410.40962999999999"/>
    <x v="1"/>
    <x v="2"/>
    <s v="Millilanda"/>
    <m/>
  </r>
  <r>
    <s v="Eskifjörður"/>
    <s v="Eskifjörður"/>
    <n v="735"/>
    <x v="30"/>
    <s v="Austurland"/>
    <x v="8"/>
    <x v="3"/>
    <s v="Sala innan svæðis - flj."/>
    <n v="123473"/>
    <n v="106.80414500000001"/>
    <x v="2"/>
    <x v="2"/>
    <s v="Innanlands"/>
    <m/>
  </r>
  <r>
    <s v="Reykjavík"/>
    <s v="Eskifjörður"/>
    <n v="735"/>
    <x v="30"/>
    <s v="Austurland"/>
    <x v="9"/>
    <x v="3"/>
    <s v="Sala utan svæðis - flj."/>
    <n v="627125"/>
    <n v="542.46312499999999"/>
    <x v="0"/>
    <x v="2"/>
    <s v="Innanlands"/>
    <m/>
  </r>
  <r>
    <s v="Eskifjörður"/>
    <s v="Eskifjörður"/>
    <n v="735"/>
    <x v="30"/>
    <s v="Austurland"/>
    <x v="6"/>
    <x v="3"/>
    <s v="Sala innan svæðis - flj."/>
    <n v="51086"/>
    <n v="44.189389999999996"/>
    <x v="9"/>
    <x v="2"/>
    <s v="Innanlands"/>
    <m/>
  </r>
  <r>
    <s v="Reyðarfjörður"/>
    <s v="Reyðarfjörður"/>
    <n v="730"/>
    <x v="30"/>
    <s v="Austurland"/>
    <x v="11"/>
    <x v="4"/>
    <s v="Sala innan svæðis - flj."/>
    <n v="468496"/>
    <n v="468.49599999999998"/>
    <x v="4"/>
    <x v="2"/>
    <s v="Innanlands"/>
    <m/>
  </r>
  <r>
    <s v="Reyðarfjörður"/>
    <s v="Eskifjörður"/>
    <n v="735"/>
    <x v="30"/>
    <s v="Austurland"/>
    <x v="6"/>
    <x v="3"/>
    <s v="Sala utan svæðis - flj."/>
    <n v="19195"/>
    <n v="16.603674999999999"/>
    <x v="9"/>
    <x v="2"/>
    <s v="Innanlands"/>
    <m/>
  </r>
  <r>
    <s v="Söludælur"/>
    <s v="Eskifjörður"/>
    <n v="735"/>
    <x v="30"/>
    <s v="Austurland"/>
    <x v="7"/>
    <x v="3"/>
    <s v="Sala innan svæðis - flj."/>
    <n v="347773"/>
    <n v="300.823645"/>
    <x v="0"/>
    <x v="0"/>
    <s v="Innanlands"/>
    <m/>
  </r>
  <r>
    <s v="Reyðarfjörður"/>
    <s v="Reyðarfjörður"/>
    <n v="730"/>
    <x v="30"/>
    <s v="Austurland"/>
    <x v="11"/>
    <x v="4"/>
    <s v="Sala utan svæðis - flj."/>
    <n v="938096"/>
    <n v="938.096"/>
    <x v="4"/>
    <x v="2"/>
    <s v="Innanlands"/>
    <m/>
  </r>
  <r>
    <s v="Eskifjörður"/>
    <s v="Eskifjörður"/>
    <n v="735"/>
    <x v="30"/>
    <s v="Austurland"/>
    <x v="7"/>
    <x v="3"/>
    <s v="Sala innan svæðis - flj."/>
    <n v="429"/>
    <n v="0.371085"/>
    <x v="3"/>
    <x v="0"/>
    <s v="Innanlands"/>
    <m/>
  </r>
  <r>
    <s v="Reyðarfjörður"/>
    <s v="Eskifjörður"/>
    <n v="735"/>
    <x v="30"/>
    <s v="Austurland"/>
    <x v="8"/>
    <x v="3"/>
    <s v="Sala utan svæðis - flj."/>
    <n v="80453"/>
    <n v="69.591845000000006"/>
    <x v="2"/>
    <x v="2"/>
    <s v="Innanlands"/>
    <m/>
  </r>
  <r>
    <s v="Reykjavík"/>
    <s v="Reyðarfjörður"/>
    <n v="730"/>
    <x v="30"/>
    <s v="Austurland"/>
    <x v="11"/>
    <x v="4"/>
    <s v="Sala utan svæðis - flj."/>
    <n v="163166"/>
    <n v="163.166"/>
    <x v="4"/>
    <x v="2"/>
    <s v="Innanlands"/>
    <m/>
  </r>
  <r>
    <s v="Eskifjörður"/>
    <s v="Eskifjörður"/>
    <n v="735"/>
    <x v="30"/>
    <s v="Austurland"/>
    <x v="9"/>
    <x v="3"/>
    <s v="Sala innan svæðis - flj."/>
    <n v="3482290"/>
    <n v="3012.1808500000002"/>
    <x v="3"/>
    <x v="2"/>
    <s v="Innanlands"/>
    <m/>
  </r>
  <r>
    <s v="Eskifjörður"/>
    <s v="Eskifjörður"/>
    <n v="735"/>
    <x v="30"/>
    <s v="Austurland"/>
    <x v="10"/>
    <x v="3"/>
    <s v="Sala innan svæðis - flj."/>
    <n v="-7492"/>
    <n v="0"/>
    <x v="3"/>
    <x v="2"/>
    <s v="Innanlands"/>
    <m/>
  </r>
  <r>
    <s v="Reykjavík"/>
    <s v="Eskifjörður"/>
    <n v="735"/>
    <x v="30"/>
    <s v="Austurland"/>
    <x v="6"/>
    <x v="3"/>
    <s v="Sala utan svæðis - flj."/>
    <n v="357029"/>
    <n v="308.830085"/>
    <x v="9"/>
    <x v="2"/>
    <s v="Innanlands"/>
    <m/>
  </r>
  <r>
    <s v="Eskifjörður"/>
    <s v="Eskifjörður"/>
    <n v="735"/>
    <x v="30"/>
    <s v="Austurland"/>
    <x v="6"/>
    <x v="3"/>
    <s v="Sala innan svæðis - flj."/>
    <n v="62075"/>
    <n v="53.694875000000003"/>
    <x v="7"/>
    <x v="2"/>
    <s v="Innanlands"/>
    <m/>
  </r>
  <r>
    <s v="Reyðarfjörður"/>
    <s v="Eskifjörður"/>
    <n v="735"/>
    <x v="30"/>
    <s v="Austurland"/>
    <x v="9"/>
    <x v="3"/>
    <s v="Sala utan svæðis - flj."/>
    <n v="707541"/>
    <n v="612.022965"/>
    <x v="3"/>
    <x v="2"/>
    <s v="Innanlands"/>
    <m/>
  </r>
  <r>
    <s v="Reyðarfjörður"/>
    <s v="Eskifjörður"/>
    <n v="735"/>
    <x v="30"/>
    <s v="Austurland"/>
    <x v="6"/>
    <x v="3"/>
    <s v="Sala utan svæðis - flj."/>
    <n v="18720"/>
    <n v="16.192799999999998"/>
    <x v="7"/>
    <x v="2"/>
    <s v="Innanlands"/>
    <m/>
  </r>
  <r>
    <s v="Norðfjörður"/>
    <s v="Neskaupstaður"/>
    <n v="740"/>
    <x v="30"/>
    <s v="Austurland"/>
    <x v="8"/>
    <x v="3"/>
    <s v="Sala innan svæðis - flj."/>
    <n v="1197266"/>
    <n v="1035.63509"/>
    <x v="2"/>
    <x v="2"/>
    <s v="Innanlands"/>
    <m/>
  </r>
  <r>
    <s v="Reykjavík"/>
    <s v="Eskifjörður"/>
    <n v="735"/>
    <x v="30"/>
    <s v="Austurland"/>
    <x v="9"/>
    <x v="3"/>
    <s v="Sala utan svæðis - flj."/>
    <n v="367499"/>
    <n v="317.88663500000001"/>
    <x v="3"/>
    <x v="2"/>
    <s v="Innanlands"/>
    <m/>
  </r>
  <r>
    <s v="Söludælur"/>
    <s v="Eskifjörður"/>
    <n v="735"/>
    <x v="30"/>
    <s v="Austurland"/>
    <x v="7"/>
    <x v="3"/>
    <s v="Sala ekki flutningsjöfnuð"/>
    <n v="0"/>
    <n v="0"/>
    <x v="1"/>
    <x v="0"/>
    <s v="Millilanda"/>
    <m/>
  </r>
  <r>
    <s v="Söludælur"/>
    <s v="Eskifjörður"/>
    <n v="735"/>
    <x v="30"/>
    <s v="Austurland"/>
    <x v="1"/>
    <x v="0"/>
    <s v="Sala innan svæðis - flj."/>
    <n v="208079"/>
    <n v="156.05924999999999"/>
    <x v="3"/>
    <x v="0"/>
    <s v="Innanlands"/>
    <m/>
  </r>
  <r>
    <s v="Söludælur"/>
    <s v="Eskifjörður"/>
    <n v="735"/>
    <x v="30"/>
    <s v="Austurland"/>
    <x v="0"/>
    <x v="0"/>
    <s v="Sala innan svæðis - flj."/>
    <n v="90443"/>
    <n v="67.832250000000002"/>
    <x v="3"/>
    <x v="0"/>
    <s v="Innanlands"/>
    <m/>
  </r>
  <r>
    <s v="Söludælur"/>
    <s v="Eskifjörður"/>
    <n v="735"/>
    <x v="30"/>
    <s v="Austurland"/>
    <x v="7"/>
    <x v="3"/>
    <s v="Sala innan svæðis - flj."/>
    <n v="373103"/>
    <n v="322.73409499999997"/>
    <x v="3"/>
    <x v="0"/>
    <s v="Innanlands"/>
    <m/>
  </r>
  <r>
    <s v="Reykjavík"/>
    <s v="Eskifjörður"/>
    <n v="735"/>
    <x v="30"/>
    <s v="Austurland"/>
    <x v="6"/>
    <x v="3"/>
    <s v="Sala utan svæðis - flj."/>
    <n v="350499"/>
    <n v="303.18163500000003"/>
    <x v="7"/>
    <x v="2"/>
    <s v="Innanlands"/>
    <m/>
  </r>
  <r>
    <s v="Eskifjörður"/>
    <s v="Eskifjörður"/>
    <n v="735"/>
    <x v="30"/>
    <s v="Austurland"/>
    <x v="7"/>
    <x v="3"/>
    <s v="Sala innan svæðis - flj."/>
    <n v="277"/>
    <n v="0.23960499999999998"/>
    <x v="5"/>
    <x v="0"/>
    <s v="Innanlands"/>
    <m/>
  </r>
  <r>
    <s v="Eskifjörður"/>
    <s v="Eskifjörður"/>
    <n v="735"/>
    <x v="30"/>
    <s v="Austurland"/>
    <x v="14"/>
    <x v="4"/>
    <s v="Sala ekki flutningsjöfnuð"/>
    <n v="4056939"/>
    <n v="4056.9389999999999"/>
    <x v="4"/>
    <x v="2"/>
    <s v="Millilanda"/>
    <m/>
  </r>
  <r>
    <s v="Eskifjörður"/>
    <s v="Eskifjörður"/>
    <n v="735"/>
    <x v="30"/>
    <s v="Austurland"/>
    <x v="9"/>
    <x v="3"/>
    <s v="Sala innan svæðis - flj."/>
    <n v="4394706"/>
    <n v="3801.4206899999999"/>
    <x v="5"/>
    <x v="2"/>
    <s v="Innanlands"/>
    <m/>
  </r>
  <r>
    <s v="Eskifjörður"/>
    <s v="Eskifjörður"/>
    <n v="735"/>
    <x v="30"/>
    <s v="Austurland"/>
    <x v="6"/>
    <x v="3"/>
    <s v="Sala innan svæðis - flj."/>
    <n v="43566"/>
    <n v="37.68459"/>
    <x v="5"/>
    <x v="2"/>
    <s v="Innanlands"/>
    <m/>
  </r>
  <r>
    <s v="Reyðarfjörður"/>
    <s v="Eskifjörður"/>
    <n v="735"/>
    <x v="30"/>
    <s v="Austurland"/>
    <x v="9"/>
    <x v="3"/>
    <s v="Sala utan svæðis - flj."/>
    <n v="486284"/>
    <n v="420.63565999999997"/>
    <x v="5"/>
    <x v="2"/>
    <s v="Innanlands"/>
    <m/>
  </r>
  <r>
    <s v="Reyðarfjörður"/>
    <s v="Eskifjörður"/>
    <n v="735"/>
    <x v="30"/>
    <s v="Austurland"/>
    <x v="6"/>
    <x v="3"/>
    <s v="Sala utan svæðis - flj."/>
    <n v="98369"/>
    <n v="85.089185000000001"/>
    <x v="5"/>
    <x v="2"/>
    <s v="Innanlands"/>
    <m/>
  </r>
  <r>
    <s v="Reykjavík"/>
    <s v="Eskifjörður"/>
    <n v="735"/>
    <x v="30"/>
    <s v="Austurland"/>
    <x v="7"/>
    <x v="3"/>
    <s v="Sala utan svæðis - flj."/>
    <n v="908"/>
    <n v="0.78542000000000001"/>
    <x v="5"/>
    <x v="0"/>
    <s v="Innanlands"/>
    <m/>
  </r>
  <r>
    <s v="Fáskrúðsfjörður"/>
    <s v="Fáskrúðsfjörður"/>
    <n v="750"/>
    <x v="30"/>
    <s v="Austurland"/>
    <x v="8"/>
    <x v="3"/>
    <s v="Sala innan svæðis - flj."/>
    <n v="800000"/>
    <n v="692"/>
    <x v="2"/>
    <x v="3"/>
    <s v="Innanlands"/>
    <s v="Einni færslu skipt í tvennt til að geta flokkað betur"/>
  </r>
  <r>
    <s v="Fáskrúðsfjörður"/>
    <s v="Fáskrúðsfjörður"/>
    <n v="750"/>
    <x v="30"/>
    <s v="Austurland"/>
    <x v="8"/>
    <x v="3"/>
    <s v="Sala innan svæðis - flj."/>
    <n v="1132055"/>
    <n v="979.227575"/>
    <x v="2"/>
    <x v="2"/>
    <s v="Innanlands"/>
    <s v="Einni færslu skipt í tvennt til að geta flokkað betur"/>
  </r>
  <r>
    <s v="Reykjavík"/>
    <s v="Eskifjörður"/>
    <n v="735"/>
    <x v="30"/>
    <s v="Austurland"/>
    <x v="9"/>
    <x v="3"/>
    <s v="Sala utan svæðis - flj."/>
    <n v="213647"/>
    <n v="184.804655"/>
    <x v="5"/>
    <x v="2"/>
    <s v="Innanlands"/>
    <m/>
  </r>
  <r>
    <s v="Reykjavík"/>
    <s v="Eskifjörður"/>
    <n v="735"/>
    <x v="30"/>
    <s v="Austurland"/>
    <x v="6"/>
    <x v="3"/>
    <s v="Sala utan svæðis - flj."/>
    <n v="68374"/>
    <n v="59.143509999999999"/>
    <x v="5"/>
    <x v="2"/>
    <s v="Innanlands"/>
    <m/>
  </r>
  <r>
    <s v="Söludælur"/>
    <s v="Eskifjörður"/>
    <n v="735"/>
    <x v="30"/>
    <s v="Austurland"/>
    <x v="1"/>
    <x v="0"/>
    <s v="Sala innan svæðis - flj."/>
    <n v="273273"/>
    <n v="204.95474999999999"/>
    <x v="5"/>
    <x v="0"/>
    <s v="Innanlands"/>
    <m/>
  </r>
  <r>
    <s v="Söludælur"/>
    <s v="Eskifjörður"/>
    <n v="735"/>
    <x v="30"/>
    <s v="Austurland"/>
    <x v="0"/>
    <x v="0"/>
    <s v="Sala innan svæðis - flj."/>
    <n v="43557"/>
    <n v="32.667749999999998"/>
    <x v="5"/>
    <x v="0"/>
    <s v="Innanlands"/>
    <m/>
  </r>
  <r>
    <s v="Söludælur"/>
    <s v="Eskifjörður"/>
    <n v="735"/>
    <x v="30"/>
    <s v="Austurland"/>
    <x v="7"/>
    <x v="3"/>
    <s v="Sala innan svæðis - flj."/>
    <n v="356804"/>
    <n v="308.63546000000002"/>
    <x v="5"/>
    <x v="0"/>
    <s v="Innanlands"/>
    <m/>
  </r>
  <r>
    <s v="Akureyri"/>
    <s v="Eskifjörður"/>
    <n v="735"/>
    <x v="30"/>
    <s v="Austurland"/>
    <x v="9"/>
    <x v="3"/>
    <s v="Sala utan svæðis - flj."/>
    <n v="32979"/>
    <n v="28.526834999999998"/>
    <x v="7"/>
    <x v="2"/>
    <s v="Innanlands"/>
    <m/>
  </r>
  <r>
    <s v="Eskifjörður"/>
    <s v="Eskifjörður"/>
    <n v="735"/>
    <x v="30"/>
    <s v="Austurland"/>
    <x v="6"/>
    <x v="3"/>
    <s v="Sala innan svæðis - flj."/>
    <n v="61784"/>
    <n v="53.443159999999999"/>
    <x v="3"/>
    <x v="2"/>
    <s v="Innanlands"/>
    <m/>
  </r>
  <r>
    <s v="Eskifjörður"/>
    <s v="Eskifjörður"/>
    <n v="735"/>
    <x v="30"/>
    <s v="Austurland"/>
    <x v="7"/>
    <x v="3"/>
    <s v="Sala utan svæðis - flj."/>
    <n v="4028"/>
    <n v="3.4842199999999997"/>
    <x v="7"/>
    <x v="0"/>
    <s v="Innanlands"/>
    <m/>
  </r>
  <r>
    <s v="Eskifjörður"/>
    <s v="Eskifjörður"/>
    <n v="735"/>
    <x v="30"/>
    <s v="Austurland"/>
    <x v="8"/>
    <x v="3"/>
    <s v="Sala innan svæðis - flj."/>
    <n v="65178"/>
    <n v="56.378970000000002"/>
    <x v="4"/>
    <x v="2"/>
    <s v="Innanlands"/>
    <m/>
  </r>
  <r>
    <s v="Eskifjörður"/>
    <s v="Eskifjörður"/>
    <n v="735"/>
    <x v="30"/>
    <s v="Austurland"/>
    <x v="12"/>
    <x v="4"/>
    <s v="Sala innan svæðis - flj."/>
    <n v="77172"/>
    <n v="67.216812000000004"/>
    <x v="4"/>
    <x v="2"/>
    <s v="Innanlands"/>
    <m/>
  </r>
  <r>
    <s v="Eskifjörður"/>
    <s v="Eskifjörður"/>
    <n v="735"/>
    <x v="30"/>
    <s v="Austurland"/>
    <x v="9"/>
    <x v="3"/>
    <s v="Sala innan svæðis - flj."/>
    <n v="1649764"/>
    <n v="1427.0458599999999"/>
    <x v="7"/>
    <x v="2"/>
    <s v="Innanlands"/>
    <m/>
  </r>
  <r>
    <s v="Eskifjörður"/>
    <s v="Eskifjörður"/>
    <n v="735"/>
    <x v="30"/>
    <s v="Austurland"/>
    <x v="10"/>
    <x v="3"/>
    <s v="Sala innan svæðis - flj."/>
    <n v="12952"/>
    <n v="11.203479999999999"/>
    <x v="7"/>
    <x v="2"/>
    <s v="Innanlands"/>
    <m/>
  </r>
  <r>
    <s v="Eskifjörður"/>
    <s v="Eskifjörður"/>
    <n v="735"/>
    <x v="30"/>
    <s v="Austurland"/>
    <x v="11"/>
    <x v="4"/>
    <s v="Sala innan svæðis - flj."/>
    <n v="5806582"/>
    <n v="5806.5820000000003"/>
    <x v="4"/>
    <x v="3"/>
    <s v="Innanlands"/>
    <m/>
  </r>
  <r>
    <s v="Reyðarfjörður"/>
    <s v="Eskifjörður"/>
    <n v="735"/>
    <x v="30"/>
    <s v="Austurland"/>
    <x v="6"/>
    <x v="3"/>
    <s v="Sala utan svæðis - flj."/>
    <n v="76422"/>
    <n v="66.105029999999999"/>
    <x v="3"/>
    <x v="2"/>
    <s v="Innanlands"/>
    <m/>
  </r>
  <r>
    <s v="Eskifjörður"/>
    <s v="Eskifjörður"/>
    <n v="735"/>
    <x v="30"/>
    <s v="Austurland"/>
    <x v="9"/>
    <x v="3"/>
    <s v="Sala ekki flutningsjöfnuð"/>
    <n v="793851"/>
    <n v="686.68111499999998"/>
    <x v="2"/>
    <x v="2"/>
    <s v="Millilanda"/>
    <m/>
  </r>
  <r>
    <s v="Eskifjörður"/>
    <s v="Eskifjörður"/>
    <n v="735"/>
    <x v="30"/>
    <s v="Austurland"/>
    <x v="14"/>
    <x v="4"/>
    <s v="Sala innan svæðis - flj."/>
    <n v="1293117"/>
    <n v="1293.117"/>
    <x v="4"/>
    <x v="2"/>
    <s v="Innanlands"/>
    <m/>
  </r>
  <r>
    <s v="Reyðarfjörður"/>
    <s v="Eskifjörður"/>
    <n v="735"/>
    <x v="30"/>
    <s v="Austurland"/>
    <x v="7"/>
    <x v="3"/>
    <s v="Sala utan svæðis - flj."/>
    <n v="3258"/>
    <n v="2.8181700000000003"/>
    <x v="7"/>
    <x v="0"/>
    <s v="Innanlands"/>
    <m/>
  </r>
  <r>
    <s v="Reyðarfjörður"/>
    <s v="Eskifjörður"/>
    <n v="735"/>
    <x v="30"/>
    <s v="Austurland"/>
    <x v="9"/>
    <x v="3"/>
    <s v="Sala utan svæðis - flj."/>
    <n v="247073"/>
    <n v="213.71814499999999"/>
    <x v="7"/>
    <x v="2"/>
    <s v="Innanlands"/>
    <m/>
  </r>
  <r>
    <s v="Reykjavík"/>
    <s v="Eskifjörður"/>
    <n v="735"/>
    <x v="30"/>
    <s v="Austurland"/>
    <x v="6"/>
    <x v="3"/>
    <s v="Sala utan svæðis - flj."/>
    <n v="30623"/>
    <n v="26.488894999999999"/>
    <x v="3"/>
    <x v="2"/>
    <s v="Innanlands"/>
    <m/>
  </r>
  <r>
    <s v="Reykjavík"/>
    <s v="Eskifjörður"/>
    <n v="735"/>
    <x v="30"/>
    <s v="Austurland"/>
    <x v="9"/>
    <x v="3"/>
    <s v="Sala utan svæðis - flj."/>
    <n v="268688"/>
    <n v="232.41512"/>
    <x v="7"/>
    <x v="2"/>
    <s v="Innanlands"/>
    <m/>
  </r>
  <r>
    <s v="Söludælur"/>
    <s v="Eskifjörður"/>
    <n v="735"/>
    <x v="30"/>
    <s v="Austurland"/>
    <x v="1"/>
    <x v="0"/>
    <s v="Sala innan svæðis - flj."/>
    <n v="338109"/>
    <n v="253.58175"/>
    <x v="7"/>
    <x v="0"/>
    <s v="Innanlands"/>
    <m/>
  </r>
  <r>
    <s v="Söludælur"/>
    <s v="Eskifjörður"/>
    <n v="735"/>
    <x v="30"/>
    <s v="Austurland"/>
    <x v="7"/>
    <x v="3"/>
    <s v="Sala innan svæðis - flj."/>
    <n v="478015"/>
    <n v="413.48297499999995"/>
    <x v="7"/>
    <x v="0"/>
    <s v="Innanlands"/>
    <m/>
  </r>
  <r>
    <s v="Eskifjörður"/>
    <s v="Eskifjörður"/>
    <n v="735"/>
    <x v="30"/>
    <s v="Austurland"/>
    <x v="7"/>
    <x v="3"/>
    <s v="Sala innan svæðis - flj."/>
    <n v="-1746"/>
    <n v="0"/>
    <x v="9"/>
    <x v="0"/>
    <s v="Innanlands"/>
    <m/>
  </r>
  <r>
    <s v="Fáskrúðsfjörður"/>
    <s v="Fáskrúðsfjörður"/>
    <n v="750"/>
    <x v="30"/>
    <s v="Austurland"/>
    <x v="8"/>
    <x v="3"/>
    <s v="Sala innan svæðis - flj."/>
    <n v="1000000"/>
    <n v="865"/>
    <x v="4"/>
    <x v="3"/>
    <s v="Innanlands"/>
    <s v="Einni færslu skipt í tvennt til að geta flokkað betur"/>
  </r>
  <r>
    <s v="Fáskrúðsfjörður"/>
    <s v="Fáskrúðsfjörður"/>
    <n v="750"/>
    <x v="30"/>
    <s v="Austurland"/>
    <x v="8"/>
    <x v="3"/>
    <s v="Sala innan svæðis - flj."/>
    <n v="1023507"/>
    <n v="885.33355499999993"/>
    <x v="4"/>
    <x v="2"/>
    <s v="Innanlands"/>
    <s v="Einni færslu skipt í tvennt til að geta flokkað betur"/>
  </r>
  <r>
    <s v="Reyðarfjörður"/>
    <s v="Eskifjörður"/>
    <n v="735"/>
    <x v="30"/>
    <s v="Austurland"/>
    <x v="12"/>
    <x v="4"/>
    <s v="Sala utan svæðis - flj."/>
    <n v="175590"/>
    <n v="152.93888999999999"/>
    <x v="4"/>
    <x v="2"/>
    <s v="Innanlands"/>
    <m/>
  </r>
  <r>
    <s v="Eskifjörður"/>
    <s v="Eskifjörður"/>
    <n v="735"/>
    <x v="30"/>
    <s v="Austurland"/>
    <x v="9"/>
    <x v="3"/>
    <s v="Sala innan svæðis - flj."/>
    <n v="289162"/>
    <n v="250.12513000000001"/>
    <x v="9"/>
    <x v="2"/>
    <s v="Innanlands"/>
    <m/>
  </r>
  <r>
    <s v="Eskifjörður"/>
    <s v="Eskifjörður"/>
    <n v="735"/>
    <x v="30"/>
    <s v="Austurland"/>
    <x v="10"/>
    <x v="3"/>
    <s v="Sala innan svæðis - flj."/>
    <n v="12534"/>
    <n v="10.84191"/>
    <x v="9"/>
    <x v="2"/>
    <s v="Innanlands"/>
    <m/>
  </r>
  <r>
    <s v="Norðfjörður"/>
    <s v="Neskaupstaður"/>
    <n v="740"/>
    <x v="30"/>
    <s v="Austurland"/>
    <x v="11"/>
    <x v="4"/>
    <s v="Sala ekki flutningsjöfnuð"/>
    <n v="100578"/>
    <n v="100.578"/>
    <x v="4"/>
    <x v="2"/>
    <s v="Millilanda"/>
    <m/>
  </r>
  <r>
    <s v="Norðfjörður"/>
    <s v="Neskaupstaður"/>
    <n v="740"/>
    <x v="30"/>
    <s v="Austurland"/>
    <x v="12"/>
    <x v="4"/>
    <s v="Sala innan svæðis - flj."/>
    <n v="1369212"/>
    <n v="1192.583652"/>
    <x v="4"/>
    <x v="2"/>
    <s v="Innanlands"/>
    <m/>
  </r>
  <r>
    <s v="Eskifjörður"/>
    <s v="Eskifjörður"/>
    <n v="735"/>
    <x v="30"/>
    <s v="Austurland"/>
    <x v="6"/>
    <x v="3"/>
    <s v="Sala innan svæðis - flj."/>
    <n v="67747"/>
    <n v="58.601154999999999"/>
    <x v="0"/>
    <x v="2"/>
    <s v="Innanlands"/>
    <m/>
  </r>
  <r>
    <s v="Norðfjörður"/>
    <s v="Neskaupstaður"/>
    <n v="740"/>
    <x v="30"/>
    <s v="Austurland"/>
    <x v="11"/>
    <x v="4"/>
    <s v="Sala innan svæðis - flj."/>
    <n v="11395388"/>
    <n v="11395.388000000001"/>
    <x v="4"/>
    <x v="2"/>
    <s v="Innanlands"/>
    <m/>
  </r>
  <r>
    <s v="Reyðarfjörður"/>
    <s v="Eskifjörður"/>
    <n v="735"/>
    <x v="30"/>
    <s v="Austurland"/>
    <x v="9"/>
    <x v="3"/>
    <s v="Sala utan svæðis - flj."/>
    <n v="556891"/>
    <n v="481.71071499999999"/>
    <x v="9"/>
    <x v="2"/>
    <s v="Innanlands"/>
    <m/>
  </r>
  <r>
    <s v="Reyðarfjörður"/>
    <s v="Eskifjörður"/>
    <n v="735"/>
    <x v="30"/>
    <s v="Austurland"/>
    <x v="6"/>
    <x v="3"/>
    <s v="Sala utan svæðis - flj."/>
    <n v="167678"/>
    <n v="145.04147"/>
    <x v="0"/>
    <x v="2"/>
    <s v="Innanlands"/>
    <m/>
  </r>
  <r>
    <s v="Reykjavík"/>
    <s v="Eskifjörður"/>
    <n v="735"/>
    <x v="30"/>
    <s v="Austurland"/>
    <x v="9"/>
    <x v="3"/>
    <s v="Sala utan svæðis - flj."/>
    <n v="125103"/>
    <n v="108.214095"/>
    <x v="9"/>
    <x v="2"/>
    <s v="Innanlands"/>
    <m/>
  </r>
  <r>
    <s v="Reykjavík"/>
    <s v="Eskifjörður"/>
    <n v="735"/>
    <x v="30"/>
    <s v="Austurland"/>
    <x v="6"/>
    <x v="3"/>
    <s v="Sala utan svæðis - flj."/>
    <n v="23820"/>
    <n v="20.604299999999999"/>
    <x v="0"/>
    <x v="2"/>
    <s v="Innanlands"/>
    <m/>
  </r>
  <r>
    <s v="Eskifjörður"/>
    <s v="Eskifjörður"/>
    <n v="735"/>
    <x v="30"/>
    <s v="Austurland"/>
    <x v="9"/>
    <x v="3"/>
    <s v="Sala ekki flutningsjöfnuð"/>
    <n v="540062"/>
    <n v="467.15363000000002"/>
    <x v="4"/>
    <x v="2"/>
    <s v="Millilanda"/>
    <m/>
  </r>
  <r>
    <s v="Fáskrúðsfjörður"/>
    <s v="Fáskrúðsfjörður"/>
    <n v="750"/>
    <x v="30"/>
    <s v="Austurland"/>
    <x v="11"/>
    <x v="4"/>
    <s v="Sala innan svæðis - flj."/>
    <n v="1162008"/>
    <n v="1162.008"/>
    <x v="4"/>
    <x v="2"/>
    <s v="Innanlands"/>
    <m/>
  </r>
  <r>
    <s v="Söludælur"/>
    <s v="Eskifjörður"/>
    <n v="735"/>
    <x v="30"/>
    <s v="Austurland"/>
    <x v="1"/>
    <x v="0"/>
    <s v="Sala innan svæðis - flj."/>
    <n v="345420"/>
    <n v="259.065"/>
    <x v="9"/>
    <x v="0"/>
    <s v="Innanlands"/>
    <m/>
  </r>
  <r>
    <s v="Söludælur"/>
    <s v="Eskifjörður"/>
    <n v="735"/>
    <x v="30"/>
    <s v="Austurland"/>
    <x v="7"/>
    <x v="3"/>
    <s v="Sala innan svæðis - flj."/>
    <n v="415669"/>
    <n v="359.55368499999997"/>
    <x v="9"/>
    <x v="0"/>
    <s v="Innanlands"/>
    <m/>
  </r>
  <r>
    <s v="Eskifjörður"/>
    <s v="Neskaupstaður"/>
    <n v="740"/>
    <x v="30"/>
    <s v="Austurland"/>
    <x v="6"/>
    <x v="3"/>
    <s v="Sala utan svæðis - flj."/>
    <n v="5679"/>
    <n v="4.9123349999999997"/>
    <x v="1"/>
    <x v="3"/>
    <s v="Innanlands"/>
    <m/>
  </r>
  <r>
    <s v="Eskifjörður"/>
    <s v="Eskifjörður"/>
    <n v="735"/>
    <x v="30"/>
    <s v="Austurland"/>
    <x v="7"/>
    <x v="3"/>
    <s v="Sala innan svæðis - flj."/>
    <n v="-986"/>
    <n v="0"/>
    <x v="10"/>
    <x v="0"/>
    <s v="Innanlands"/>
    <m/>
  </r>
  <r>
    <s v="Eskifjörður"/>
    <s v="Eskifjörður"/>
    <n v="735"/>
    <x v="30"/>
    <s v="Austurland"/>
    <x v="8"/>
    <x v="3"/>
    <s v="Sala innan svæðis - flj."/>
    <n v="32260"/>
    <n v="27.904900000000001"/>
    <x v="6"/>
    <x v="2"/>
    <s v="Innanlands"/>
    <m/>
  </r>
  <r>
    <s v="Reyðarfjörður"/>
    <s v="Reyðarfjörður"/>
    <n v="730"/>
    <x v="30"/>
    <s v="Austurland"/>
    <x v="11"/>
    <x v="4"/>
    <s v="Sala ekki flutningsjöfnuð"/>
    <n v="744374"/>
    <n v="744.37400000000002"/>
    <x v="6"/>
    <x v="2"/>
    <s v="Millilanda"/>
    <m/>
  </r>
  <r>
    <s v="Eskifjörður"/>
    <s v="Eskifjörður"/>
    <n v="735"/>
    <x v="30"/>
    <s v="Austurland"/>
    <x v="9"/>
    <x v="3"/>
    <s v="Sala innan svæðis - flj."/>
    <n v="1086667"/>
    <n v="939.96695499999998"/>
    <x v="10"/>
    <x v="2"/>
    <s v="Innanlands"/>
    <m/>
  </r>
  <r>
    <s v="Reyðarfjörður"/>
    <s v="Reyðarfjörður"/>
    <n v="730"/>
    <x v="30"/>
    <s v="Austurland"/>
    <x v="11"/>
    <x v="4"/>
    <s v="Sala innan svæðis - flj."/>
    <n v="1346858"/>
    <n v="1346.8579999999999"/>
    <x v="6"/>
    <x v="2"/>
    <s v="Innanlands"/>
    <m/>
  </r>
  <r>
    <s v="Eskifjörður"/>
    <s v="Eskifjörður"/>
    <n v="735"/>
    <x v="30"/>
    <s v="Austurland"/>
    <x v="14"/>
    <x v="4"/>
    <s v="Sala ekki flutningsjöfnuð"/>
    <n v="3814276"/>
    <n v="3814.2759999999998"/>
    <x v="6"/>
    <x v="2"/>
    <s v="Millilanda"/>
    <m/>
  </r>
  <r>
    <s v="Norðfjörður"/>
    <s v="Neskaupstaður"/>
    <n v="740"/>
    <x v="30"/>
    <s v="Austurland"/>
    <x v="6"/>
    <x v="3"/>
    <s v="Sala innan svæðis - flj."/>
    <n v="92778"/>
    <n v="80.252970000000005"/>
    <x v="1"/>
    <x v="3"/>
    <s v="Innanlands"/>
    <m/>
  </r>
  <r>
    <s v="Eskifjörður"/>
    <s v="Eskifjörður"/>
    <n v="735"/>
    <x v="30"/>
    <s v="Austurland"/>
    <x v="12"/>
    <x v="4"/>
    <s v="Sala innan svæðis - flj."/>
    <n v="74363"/>
    <n v="64.770173"/>
    <x v="6"/>
    <x v="2"/>
    <s v="Innanlands"/>
    <m/>
  </r>
  <r>
    <s v="Reyðarfjörður"/>
    <s v="Eskifjörður"/>
    <n v="735"/>
    <x v="30"/>
    <s v="Austurland"/>
    <x v="9"/>
    <x v="3"/>
    <s v="Sala utan svæðis - flj."/>
    <n v="170218"/>
    <n v="147.23857000000001"/>
    <x v="10"/>
    <x v="2"/>
    <s v="Innanlands"/>
    <m/>
  </r>
  <r>
    <s v="Eskifjörður"/>
    <s v="Neskaupstaður"/>
    <n v="740"/>
    <x v="30"/>
    <s v="Austurland"/>
    <x v="6"/>
    <x v="3"/>
    <s v="Sala utan svæðis - flj."/>
    <n v="51900"/>
    <n v="44.893500000000003"/>
    <x v="2"/>
    <x v="3"/>
    <s v="Innanlands"/>
    <m/>
  </r>
  <r>
    <s v="Reykjavík"/>
    <s v="Eskifjörður"/>
    <n v="735"/>
    <x v="30"/>
    <s v="Austurland"/>
    <x v="9"/>
    <x v="3"/>
    <s v="Sala utan svæðis - flj."/>
    <n v="142300"/>
    <n v="123.0895"/>
    <x v="10"/>
    <x v="2"/>
    <s v="Innanlands"/>
    <m/>
  </r>
  <r>
    <s v="Reykjavík"/>
    <s v="Eskifjörður"/>
    <n v="735"/>
    <x v="30"/>
    <s v="Austurland"/>
    <x v="10"/>
    <x v="3"/>
    <s v="Sala utan svæðis - flj."/>
    <n v="0"/>
    <n v="0"/>
    <x v="10"/>
    <x v="2"/>
    <s v="Innanlands"/>
    <m/>
  </r>
  <r>
    <s v="Eskifjörður"/>
    <s v="Eskifjörður"/>
    <n v="735"/>
    <x v="30"/>
    <s v="Austurland"/>
    <x v="9"/>
    <x v="3"/>
    <s v="Sala ekki flutningsjöfnuð"/>
    <n v="432802"/>
    <n v="374.37372999999997"/>
    <x v="6"/>
    <x v="2"/>
    <s v="Millilanda"/>
    <m/>
  </r>
  <r>
    <s v="Eskifjörður"/>
    <s v="Eskifjörður"/>
    <n v="735"/>
    <x v="30"/>
    <s v="Austurland"/>
    <x v="11"/>
    <x v="4"/>
    <s v="Sala innan svæðis - flj."/>
    <n v="4174198"/>
    <n v="4174.1980000000003"/>
    <x v="6"/>
    <x v="2"/>
    <s v="Innanlands"/>
    <m/>
  </r>
  <r>
    <s v="Söludælur"/>
    <s v="Eskifjörður"/>
    <n v="735"/>
    <x v="30"/>
    <s v="Austurland"/>
    <x v="1"/>
    <x v="0"/>
    <s v="Sala innan svæðis - flj."/>
    <n v="357195"/>
    <n v="267.89625000000001"/>
    <x v="10"/>
    <x v="0"/>
    <s v="Innanlands"/>
    <m/>
  </r>
  <r>
    <s v="Söludælur"/>
    <s v="Eskifjörður"/>
    <n v="735"/>
    <x v="30"/>
    <s v="Austurland"/>
    <x v="7"/>
    <x v="3"/>
    <s v="Sala innan svæðis - flj."/>
    <n v="400414"/>
    <n v="346.35811000000001"/>
    <x v="10"/>
    <x v="0"/>
    <s v="Innanlands"/>
    <m/>
  </r>
  <r>
    <s v="Norðfjörður"/>
    <s v="Neskaupstaður"/>
    <n v="740"/>
    <x v="30"/>
    <s v="Austurland"/>
    <x v="6"/>
    <x v="3"/>
    <s v="Sala innan svæðis - flj."/>
    <n v="260729"/>
    <n v="225.530585"/>
    <x v="2"/>
    <x v="3"/>
    <s v="Innanlands"/>
    <m/>
  </r>
  <r>
    <s v="Eskifjörður"/>
    <s v="Neskaupstaður"/>
    <n v="740"/>
    <x v="30"/>
    <s v="Austurland"/>
    <x v="6"/>
    <x v="3"/>
    <s v="Sala utan svæðis - flj."/>
    <n v="88955"/>
    <n v="76.946074999999993"/>
    <x v="4"/>
    <x v="3"/>
    <s v="Innanlands"/>
    <m/>
  </r>
  <r>
    <s v="Norðfjörður"/>
    <s v="Neskaupstaður"/>
    <n v="740"/>
    <x v="30"/>
    <s v="Austurland"/>
    <x v="8"/>
    <x v="3"/>
    <s v="Sala innan svæðis - flj."/>
    <n v="0"/>
    <n v="0"/>
    <x v="6"/>
    <x v="2"/>
    <s v="Innanlands"/>
    <m/>
  </r>
  <r>
    <s v="Eskifjörður"/>
    <s v="Eskifjörður"/>
    <n v="735"/>
    <x v="30"/>
    <s v="Austurland"/>
    <x v="14"/>
    <x v="4"/>
    <s v="Sala innan svæðis - flj."/>
    <n v="949385"/>
    <n v="949.38499999999999"/>
    <x v="6"/>
    <x v="2"/>
    <s v="Innanlands"/>
    <m/>
  </r>
  <r>
    <s v="Eskifjörður"/>
    <s v="Eskifjörður"/>
    <n v="735"/>
    <x v="30"/>
    <s v="Austurland"/>
    <x v="9"/>
    <x v="3"/>
    <s v="Sala innan svæðis - flj."/>
    <n v="1202276"/>
    <n v="1039.96874"/>
    <x v="8"/>
    <x v="2"/>
    <s v="Innanlands"/>
    <m/>
  </r>
  <r>
    <s v="Reyðarfjörður"/>
    <s v="Eskifjörður"/>
    <n v="735"/>
    <x v="30"/>
    <s v="Austurland"/>
    <x v="12"/>
    <x v="4"/>
    <s v="Sala utan svæðis - flj."/>
    <n v="79353"/>
    <n v="69.11646300000001"/>
    <x v="6"/>
    <x v="2"/>
    <s v="Innanlands"/>
    <m/>
  </r>
  <r>
    <s v="Norðfjörður"/>
    <s v="Neskaupstaður"/>
    <n v="740"/>
    <x v="30"/>
    <s v="Austurland"/>
    <x v="12"/>
    <x v="4"/>
    <s v="Sala ekki flutningsjöfnuð"/>
    <n v="144068"/>
    <n v="125.483228"/>
    <x v="6"/>
    <x v="2"/>
    <s v="Millilanda"/>
    <m/>
  </r>
  <r>
    <s v="Norðfjörður"/>
    <s v="Neskaupstaður"/>
    <n v="740"/>
    <x v="30"/>
    <s v="Austurland"/>
    <x v="6"/>
    <x v="3"/>
    <s v="Sala innan svæðis - flj."/>
    <n v="400401"/>
    <n v="346.34686499999998"/>
    <x v="4"/>
    <x v="3"/>
    <s v="Innanlands"/>
    <m/>
  </r>
  <r>
    <s v="Norðfjörður"/>
    <s v="Neskaupstaður"/>
    <n v="740"/>
    <x v="30"/>
    <s v="Austurland"/>
    <x v="11"/>
    <x v="4"/>
    <s v="Sala ekki flutningsjöfnuð"/>
    <n v="411798"/>
    <n v="411.798"/>
    <x v="6"/>
    <x v="2"/>
    <s v="Millilanda"/>
    <m/>
  </r>
  <r>
    <s v="Reyðarfjörður"/>
    <s v="Eskifjörður"/>
    <n v="735"/>
    <x v="30"/>
    <s v="Austurland"/>
    <x v="9"/>
    <x v="3"/>
    <s v="Sala utan svæðis - flj."/>
    <n v="211552"/>
    <n v="182.99248"/>
    <x v="8"/>
    <x v="2"/>
    <s v="Innanlands"/>
    <m/>
  </r>
  <r>
    <s v="Reykjavík"/>
    <s v="Eskifjörður"/>
    <n v="735"/>
    <x v="30"/>
    <s v="Austurland"/>
    <x v="9"/>
    <x v="3"/>
    <s v="Sala utan svæðis - flj."/>
    <n v="367506"/>
    <n v="317.89269000000002"/>
    <x v="8"/>
    <x v="2"/>
    <s v="Innanlands"/>
    <m/>
  </r>
  <r>
    <s v="Eskifjörður"/>
    <s v="Eskifjörður"/>
    <n v="735"/>
    <x v="30"/>
    <s v="Austurland"/>
    <x v="9"/>
    <x v="3"/>
    <s v="Sala ekki flutningsjöfnuð"/>
    <n v="286356"/>
    <n v="247.69793999999999"/>
    <x v="8"/>
    <x v="2"/>
    <s v="Millilanda"/>
    <m/>
  </r>
  <r>
    <s v="Norðfjörður"/>
    <s v="Neskaupstaður"/>
    <n v="740"/>
    <x v="30"/>
    <s v="Austurland"/>
    <x v="12"/>
    <x v="4"/>
    <s v="Sala innan svæðis - flj."/>
    <n v="1892726"/>
    <n v="1648.5643459999999"/>
    <x v="6"/>
    <x v="3"/>
    <s v="Innanlands"/>
    <m/>
  </r>
  <r>
    <s v="Söludælur"/>
    <s v="Eskifjörður"/>
    <n v="735"/>
    <x v="30"/>
    <s v="Austurland"/>
    <x v="1"/>
    <x v="0"/>
    <s v="Sala innan svæðis - flj."/>
    <n v="373205"/>
    <n v="279.90375"/>
    <x v="8"/>
    <x v="0"/>
    <s v="Innanlands"/>
    <m/>
  </r>
  <r>
    <s v="Söludælur"/>
    <s v="Eskifjörður"/>
    <n v="735"/>
    <x v="30"/>
    <s v="Austurland"/>
    <x v="7"/>
    <x v="3"/>
    <s v="Sala innan svæðis - flj."/>
    <n v="403071"/>
    <n v="348.65641499999998"/>
    <x v="8"/>
    <x v="0"/>
    <s v="Innanlands"/>
    <m/>
  </r>
  <r>
    <s v="Eskifjörður"/>
    <s v="Neskaupstaður"/>
    <n v="740"/>
    <x v="30"/>
    <s v="Austurland"/>
    <x v="6"/>
    <x v="3"/>
    <s v="Sala utan svæðis - flj."/>
    <n v="80628"/>
    <n v="69.743220000000008"/>
    <x v="6"/>
    <x v="3"/>
    <s v="Innanlands"/>
    <m/>
  </r>
  <r>
    <s v="Norðfjörður"/>
    <s v="Neskaupstaður"/>
    <n v="740"/>
    <x v="30"/>
    <s v="Austurland"/>
    <x v="6"/>
    <x v="3"/>
    <s v="Sala innan svæðis - flj."/>
    <n v="500773"/>
    <n v="433.16864500000003"/>
    <x v="6"/>
    <x v="3"/>
    <s v="Innanlands"/>
    <m/>
  </r>
  <r>
    <s v="Eskifjörður"/>
    <s v="Eskifjörður"/>
    <n v="735"/>
    <x v="30"/>
    <s v="Austurland"/>
    <x v="7"/>
    <x v="3"/>
    <s v="Sala innan svæðis - flj."/>
    <n v="2588"/>
    <n v="2.2386200000000001"/>
    <x v="6"/>
    <x v="0"/>
    <s v="Innanlands"/>
    <m/>
  </r>
  <r>
    <s v="Fáskrúðsfjörður"/>
    <s v="Fáskrúðsfjörður"/>
    <n v="750"/>
    <x v="30"/>
    <s v="Austurland"/>
    <x v="8"/>
    <x v="3"/>
    <s v="Sala innan svæðis - flj."/>
    <n v="1200000"/>
    <n v="1038"/>
    <x v="6"/>
    <x v="3"/>
    <s v="Innanlands"/>
    <s v="Einni færslu skipt í tvennt til að geta flokkað betur"/>
  </r>
  <r>
    <s v="Fáskrúðsfjörður"/>
    <s v="Fáskrúðsfjörður"/>
    <n v="750"/>
    <x v="30"/>
    <s v="Austurland"/>
    <x v="8"/>
    <x v="3"/>
    <s v="Sala innan svæðis - flj."/>
    <n v="1632937"/>
    <n v="1412.490505"/>
    <x v="6"/>
    <x v="2"/>
    <s v="Innanlands"/>
    <s v="Einni færslu skipt í tvennt til að geta flokkað betur"/>
  </r>
  <r>
    <s v="Norðfjörður"/>
    <s v="Neskaupstaður"/>
    <n v="740"/>
    <x v="30"/>
    <s v="Austurland"/>
    <x v="11"/>
    <x v="4"/>
    <s v="Sala innan svæðis - flj."/>
    <n v="9016222"/>
    <n v="9016.2219999999998"/>
    <x v="6"/>
    <x v="2"/>
    <s v="Innanlands"/>
    <m/>
  </r>
  <r>
    <s v="Eskifjörður"/>
    <s v="Eskifjörður"/>
    <n v="735"/>
    <x v="30"/>
    <s v="Austurland"/>
    <x v="9"/>
    <x v="3"/>
    <s v="Sala innan svæðis - flj."/>
    <n v="1263275"/>
    <n v="1092.7328749999999"/>
    <x v="6"/>
    <x v="2"/>
    <s v="Innanlands"/>
    <m/>
  </r>
  <r>
    <s v="Eskifjörður"/>
    <s v="Eskifjörður"/>
    <n v="735"/>
    <x v="30"/>
    <s v="Austurland"/>
    <x v="10"/>
    <x v="3"/>
    <s v="Sala innan svæðis - flj."/>
    <n v="6665"/>
    <n v="5.765225"/>
    <x v="6"/>
    <x v="2"/>
    <s v="Innanlands"/>
    <m/>
  </r>
  <r>
    <s v="Fáskrúðsfjörður"/>
    <s v="Fáskrúðsfjörður"/>
    <n v="750"/>
    <x v="30"/>
    <s v="Austurland"/>
    <x v="11"/>
    <x v="4"/>
    <s v="Sala ekki flutningsjöfnuð"/>
    <n v="92175"/>
    <n v="92.174999999999997"/>
    <x v="6"/>
    <x v="2"/>
    <s v="Millilanda"/>
    <m/>
  </r>
  <r>
    <s v="Reyðarfjörður"/>
    <s v="Reyðarfjörður"/>
    <n v="730"/>
    <x v="30"/>
    <s v="Austurland"/>
    <x v="12"/>
    <x v="4"/>
    <s v="Sala innan svæðis - flj."/>
    <n v="43549"/>
    <n v="37.931178999999993"/>
    <x v="8"/>
    <x v="2"/>
    <s v="Innanlands"/>
    <m/>
  </r>
  <r>
    <s v="Eskifjörður"/>
    <s v="Neskaupstaður"/>
    <n v="740"/>
    <x v="30"/>
    <s v="Austurland"/>
    <x v="6"/>
    <x v="3"/>
    <s v="Sala utan svæðis - flj."/>
    <n v="106285"/>
    <n v="91.936524999999989"/>
    <x v="8"/>
    <x v="3"/>
    <s v="Innanlands"/>
    <m/>
  </r>
  <r>
    <s v="Reyðarfjörður"/>
    <s v="Eskifjörður"/>
    <n v="735"/>
    <x v="30"/>
    <s v="Austurland"/>
    <x v="7"/>
    <x v="3"/>
    <s v="Sala utan svæðis - flj."/>
    <n v="2931"/>
    <n v="2.5353150000000002"/>
    <x v="6"/>
    <x v="0"/>
    <s v="Innanlands"/>
    <m/>
  </r>
  <r>
    <s v="Reyðarfjörður"/>
    <s v="Reyðarfjörður"/>
    <n v="730"/>
    <x v="30"/>
    <s v="Austurland"/>
    <x v="11"/>
    <x v="4"/>
    <s v="Sala innan svæðis - flj."/>
    <n v="491074"/>
    <n v="491.07400000000001"/>
    <x v="8"/>
    <x v="2"/>
    <s v="Innanlands"/>
    <m/>
  </r>
  <r>
    <s v="Reyðarfjörður"/>
    <s v="Eskifjörður"/>
    <n v="735"/>
    <x v="30"/>
    <s v="Austurland"/>
    <x v="9"/>
    <x v="3"/>
    <s v="Sala utan svæðis - flj."/>
    <n v="311791"/>
    <n v="269.69921500000004"/>
    <x v="6"/>
    <x v="2"/>
    <s v="Innanlands"/>
    <m/>
  </r>
  <r>
    <s v="Reyðarfjörður"/>
    <s v="Reyðarfjörður"/>
    <n v="730"/>
    <x v="30"/>
    <s v="Austurland"/>
    <x v="11"/>
    <x v="4"/>
    <s v="Sala utan svæðis - flj."/>
    <n v="76497"/>
    <n v="76.497"/>
    <x v="8"/>
    <x v="2"/>
    <s v="Innanlands"/>
    <m/>
  </r>
  <r>
    <s v="Eskifjörður"/>
    <s v="Eskifjörður"/>
    <n v="735"/>
    <x v="30"/>
    <s v="Austurland"/>
    <x v="9"/>
    <x v="3"/>
    <s v="Sala ekki flutningsjöfnuð"/>
    <n v="981666"/>
    <n v="849.14108999999996"/>
    <x v="10"/>
    <x v="2"/>
    <s v="Millilanda"/>
    <m/>
  </r>
  <r>
    <s v="Reykjavík"/>
    <s v="Eskifjörður"/>
    <n v="735"/>
    <x v="30"/>
    <s v="Austurland"/>
    <x v="7"/>
    <x v="3"/>
    <s v="Sala innan svæðis - flj."/>
    <n v="9554"/>
    <n v="8.2642099999999985"/>
    <x v="6"/>
    <x v="0"/>
    <s v="Innanlands"/>
    <m/>
  </r>
  <r>
    <s v="Reykjavík"/>
    <s v="Eskifjörður"/>
    <n v="735"/>
    <x v="30"/>
    <s v="Austurland"/>
    <x v="9"/>
    <x v="3"/>
    <s v="Sala utan svæðis - flj."/>
    <n v="68726"/>
    <n v="59.447989999999997"/>
    <x v="6"/>
    <x v="2"/>
    <s v="Innanlands"/>
    <m/>
  </r>
  <r>
    <s v="Söludælur"/>
    <s v="Eskifjörður"/>
    <n v="735"/>
    <x v="30"/>
    <s v="Austurland"/>
    <x v="1"/>
    <x v="0"/>
    <s v="Sala innan svæðis - flj."/>
    <n v="354399"/>
    <n v="265.79924999999997"/>
    <x v="6"/>
    <x v="0"/>
    <s v="Innanlands"/>
    <m/>
  </r>
  <r>
    <s v="Söludælur"/>
    <s v="Eskifjörður"/>
    <n v="735"/>
    <x v="30"/>
    <s v="Austurland"/>
    <x v="7"/>
    <x v="3"/>
    <s v="Sala innan svæðis - flj."/>
    <n v="335737"/>
    <n v="290.41250500000001"/>
    <x v="6"/>
    <x v="0"/>
    <s v="Innanlands"/>
    <m/>
  </r>
  <r>
    <s v="Norðfjörður"/>
    <s v="Neskaupstaður"/>
    <n v="740"/>
    <x v="30"/>
    <s v="Austurland"/>
    <x v="6"/>
    <x v="3"/>
    <s v="Sala innan svæðis - flj."/>
    <n v="661390"/>
    <n v="572.10235"/>
    <x v="8"/>
    <x v="3"/>
    <s v="Innanlands"/>
    <m/>
  </r>
  <r>
    <s v="Reykjavík"/>
    <s v="Neskaupstaður"/>
    <n v="740"/>
    <x v="30"/>
    <s v="Austurland"/>
    <x v="6"/>
    <x v="3"/>
    <s v="Sala innan svæðis - flj."/>
    <n v="72429"/>
    <n v="62.651085000000002"/>
    <x v="8"/>
    <x v="3"/>
    <s v="Innanlands"/>
    <m/>
  </r>
  <r>
    <s v="Eskifjörður"/>
    <s v="Neskaupstaður"/>
    <n v="740"/>
    <x v="30"/>
    <s v="Austurland"/>
    <x v="6"/>
    <x v="3"/>
    <s v="Sala utan svæðis - flj."/>
    <n v="142295"/>
    <n v="123.08517500000001"/>
    <x v="10"/>
    <x v="3"/>
    <s v="Innanlands"/>
    <m/>
  </r>
  <r>
    <s v="Eskifjörður"/>
    <s v="Eskifjörður"/>
    <n v="735"/>
    <x v="30"/>
    <s v="Austurland"/>
    <x v="7"/>
    <x v="3"/>
    <s v="Sala innan svæðis - flj."/>
    <n v="31319"/>
    <n v="27.090935000000002"/>
    <x v="4"/>
    <x v="0"/>
    <s v="Innanlands"/>
    <m/>
  </r>
  <r>
    <s v="Eskifjörður"/>
    <s v="Eskifjörður"/>
    <n v="735"/>
    <x v="30"/>
    <s v="Austurland"/>
    <x v="7"/>
    <x v="3"/>
    <s v="Sala utan svæðis - flj."/>
    <n v="3625"/>
    <n v="3.1356250000000001"/>
    <x v="4"/>
    <x v="0"/>
    <s v="Innanlands"/>
    <m/>
  </r>
  <r>
    <s v="Eskifjörður"/>
    <s v="Eskifjörður"/>
    <n v="735"/>
    <x v="30"/>
    <s v="Austurland"/>
    <x v="8"/>
    <x v="3"/>
    <s v="Sala innan svæðis - flj."/>
    <n v="192308"/>
    <n v="166.34642000000002"/>
    <x v="8"/>
    <x v="2"/>
    <s v="Innanlands"/>
    <m/>
  </r>
  <r>
    <s v="Reyðarfjörður"/>
    <s v="Reyðarfjörður"/>
    <n v="730"/>
    <x v="30"/>
    <s v="Austurland"/>
    <x v="11"/>
    <x v="4"/>
    <s v="Sala ekki flutningsjöfnuð"/>
    <n v="473137"/>
    <n v="473.137"/>
    <x v="8"/>
    <x v="2"/>
    <s v="Millilanda"/>
    <m/>
  </r>
  <r>
    <s v="Eskifjörður"/>
    <s v="Eskifjörður"/>
    <n v="735"/>
    <x v="30"/>
    <s v="Austurland"/>
    <x v="9"/>
    <x v="3"/>
    <s v="Sala innan svæðis - flj."/>
    <n v="774896"/>
    <n v="670.28503999999998"/>
    <x v="4"/>
    <x v="2"/>
    <s v="Innanlands"/>
    <m/>
  </r>
  <r>
    <s v="Eskifjörður"/>
    <s v="Eskifjörður"/>
    <n v="735"/>
    <x v="30"/>
    <s v="Austurland"/>
    <x v="10"/>
    <x v="3"/>
    <s v="Sala innan svæðis - flj."/>
    <n v="2024"/>
    <n v="1.7507600000000001"/>
    <x v="4"/>
    <x v="2"/>
    <s v="Innanlands"/>
    <m/>
  </r>
  <r>
    <s v="Eskifjörður"/>
    <s v="Eskifjörður"/>
    <n v="735"/>
    <x v="30"/>
    <s v="Austurland"/>
    <x v="12"/>
    <x v="4"/>
    <s v="Sala innan svæðis - flj."/>
    <n v="46285"/>
    <n v="40.314235000000004"/>
    <x v="8"/>
    <x v="2"/>
    <s v="Innanlands"/>
    <m/>
  </r>
  <r>
    <s v="Eskifjörður"/>
    <s v="Eskifjörður"/>
    <n v="735"/>
    <x v="30"/>
    <s v="Austurland"/>
    <x v="11"/>
    <x v="4"/>
    <s v="Sala innan svæðis - flj."/>
    <n v="5017980"/>
    <n v="5017.9799999999996"/>
    <x v="8"/>
    <x v="2"/>
    <s v="Innanlands"/>
    <m/>
  </r>
  <r>
    <s v="Reyðarfjörður"/>
    <s v="Eskifjörður"/>
    <n v="735"/>
    <x v="30"/>
    <s v="Austurland"/>
    <x v="1"/>
    <x v="0"/>
    <s v="Sala innan svæðis - flj."/>
    <n v="415"/>
    <n v="0.31125000000000003"/>
    <x v="4"/>
    <x v="0"/>
    <s v="Innanlands"/>
    <m/>
  </r>
  <r>
    <s v="Reyðarfjörður"/>
    <s v="Eskifjörður"/>
    <n v="735"/>
    <x v="30"/>
    <s v="Austurland"/>
    <x v="7"/>
    <x v="3"/>
    <s v="Sala utan svæðis - flj."/>
    <n v="45024"/>
    <n v="38.94576"/>
    <x v="4"/>
    <x v="0"/>
    <s v="Innanlands"/>
    <m/>
  </r>
  <r>
    <s v="Eskifjörður"/>
    <s v="Eskifjörður"/>
    <n v="735"/>
    <x v="30"/>
    <s v="Austurland"/>
    <x v="14"/>
    <x v="4"/>
    <s v="Sala innan svæðis - flj."/>
    <n v="59968"/>
    <n v="59.968000000000004"/>
    <x v="8"/>
    <x v="2"/>
    <s v="Innanlands"/>
    <m/>
  </r>
  <r>
    <s v="Reyðarfjörður"/>
    <s v="Eskifjörður"/>
    <n v="735"/>
    <x v="30"/>
    <s v="Austurland"/>
    <x v="9"/>
    <x v="3"/>
    <s v="Sala utan svæðis - flj."/>
    <n v="200994"/>
    <n v="173.85981000000001"/>
    <x v="4"/>
    <x v="2"/>
    <s v="Innanlands"/>
    <m/>
  </r>
  <r>
    <s v="Reykjavík"/>
    <s v="Eskifjörður"/>
    <n v="735"/>
    <x v="30"/>
    <s v="Austurland"/>
    <x v="9"/>
    <x v="3"/>
    <s v="Sala utan svæðis - flj."/>
    <n v="145681"/>
    <n v="126.014065"/>
    <x v="4"/>
    <x v="2"/>
    <s v="Innanlands"/>
    <m/>
  </r>
  <r>
    <s v="Eskifjörður"/>
    <s v="Eskifjörður"/>
    <n v="735"/>
    <x v="30"/>
    <s v="Austurland"/>
    <x v="9"/>
    <x v="3"/>
    <s v="Sala ekki flutningsjöfnuð"/>
    <n v="784734"/>
    <n v="678.79491000000007"/>
    <x v="9"/>
    <x v="2"/>
    <s v="Millilanda"/>
    <m/>
  </r>
  <r>
    <s v="Norðfjörður"/>
    <s v="Neskaupstaður"/>
    <n v="740"/>
    <x v="30"/>
    <s v="Austurland"/>
    <x v="6"/>
    <x v="3"/>
    <s v="Sala innan svæðis - flj."/>
    <n v="566830"/>
    <n v="490.30795000000001"/>
    <x v="10"/>
    <x v="3"/>
    <s v="Innanlands"/>
    <m/>
  </r>
  <r>
    <s v="Söludælur"/>
    <s v="Eskifjörður"/>
    <n v="735"/>
    <x v="30"/>
    <s v="Austurland"/>
    <x v="1"/>
    <x v="0"/>
    <s v="Sala innan svæðis - flj."/>
    <n v="331559"/>
    <n v="248.66925000000001"/>
    <x v="4"/>
    <x v="0"/>
    <s v="Innanlands"/>
    <m/>
  </r>
  <r>
    <s v="Söludælur"/>
    <s v="Eskifjörður"/>
    <n v="735"/>
    <x v="30"/>
    <s v="Austurland"/>
    <x v="7"/>
    <x v="3"/>
    <s v="Sala innan svæðis - flj."/>
    <n v="289903"/>
    <n v="250.76609500000001"/>
    <x v="4"/>
    <x v="0"/>
    <s v="Innanlands"/>
    <m/>
  </r>
  <r>
    <s v="Reykjavík"/>
    <s v="Neskaupstaður"/>
    <n v="740"/>
    <x v="30"/>
    <s v="Austurland"/>
    <x v="6"/>
    <x v="3"/>
    <s v="Sala utan svæðis - flj."/>
    <n v="5838"/>
    <n v="5.0498700000000003"/>
    <x v="10"/>
    <x v="3"/>
    <s v="Innanlands"/>
    <m/>
  </r>
  <r>
    <s v="Eskifjörður"/>
    <s v="Neskaupstaður"/>
    <n v="740"/>
    <x v="30"/>
    <s v="Austurland"/>
    <x v="6"/>
    <x v="3"/>
    <s v="Sala utan svæðis - flj."/>
    <n v="89459"/>
    <n v="77.382035000000002"/>
    <x v="9"/>
    <x v="3"/>
    <s v="Innanlands"/>
    <m/>
  </r>
  <r>
    <s v="Norðfjörður"/>
    <s v="Neskaupstaður"/>
    <n v="740"/>
    <x v="30"/>
    <s v="Austurland"/>
    <x v="6"/>
    <x v="3"/>
    <s v="Sala innan svæðis - flj."/>
    <n v="491919"/>
    <n v="425.50993499999998"/>
    <x v="9"/>
    <x v="3"/>
    <s v="Innanlands"/>
    <m/>
  </r>
  <r>
    <s v="Eskifjörður"/>
    <s v="Eskifjörður"/>
    <n v="735"/>
    <x v="30"/>
    <s v="Austurland"/>
    <x v="7"/>
    <x v="3"/>
    <s v="Sala innan svæðis - flj."/>
    <n v="47606"/>
    <n v="41.179190000000006"/>
    <x v="2"/>
    <x v="0"/>
    <s v="Innanlands"/>
    <m/>
  </r>
  <r>
    <s v="Eskifjörður"/>
    <s v="Eskifjörður"/>
    <n v="735"/>
    <x v="30"/>
    <s v="Austurland"/>
    <x v="7"/>
    <x v="3"/>
    <s v="Sala utan svæðis - flj."/>
    <n v="1270"/>
    <n v="1.0985499999999999"/>
    <x v="2"/>
    <x v="0"/>
    <s v="Innanlands"/>
    <m/>
  </r>
  <r>
    <s v="Fáskrúðsfjörður"/>
    <s v="Fáskrúðsfjörður"/>
    <n v="750"/>
    <x v="30"/>
    <s v="Austurland"/>
    <x v="8"/>
    <x v="3"/>
    <s v="Sala innan svæðis - flj."/>
    <n v="1000000"/>
    <n v="865"/>
    <x v="8"/>
    <x v="3"/>
    <s v="Innanlands"/>
    <s v="Einni færslu skipt í tvennt til að geta flokkað betur"/>
  </r>
  <r>
    <s v="Fáskrúðsfjörður"/>
    <s v="Fáskrúðsfjörður"/>
    <n v="750"/>
    <x v="30"/>
    <s v="Austurland"/>
    <x v="8"/>
    <x v="3"/>
    <s v="Sala innan svæðis - flj."/>
    <n v="833174"/>
    <n v="720.69551000000001"/>
    <x v="8"/>
    <x v="2"/>
    <s v="Innanlands"/>
    <s v="Einni færslu skipt í tvennt til að geta flokkað betur"/>
  </r>
  <r>
    <s v="Reyðarfjörður"/>
    <s v="Eskifjörður"/>
    <n v="735"/>
    <x v="30"/>
    <s v="Austurland"/>
    <x v="12"/>
    <x v="4"/>
    <s v="Sala utan svæðis - flj."/>
    <n v="110969"/>
    <n v="96.653998999999999"/>
    <x v="8"/>
    <x v="2"/>
    <s v="Innanlands"/>
    <m/>
  </r>
  <r>
    <s v="Eskifjörður"/>
    <s v="Eskifjörður"/>
    <n v="735"/>
    <x v="30"/>
    <s v="Austurland"/>
    <x v="9"/>
    <x v="3"/>
    <s v="Sala innan svæðis - flj."/>
    <n v="244682"/>
    <n v="211.64992999999998"/>
    <x v="2"/>
    <x v="2"/>
    <s v="Innanlands"/>
    <m/>
  </r>
  <r>
    <s v="Eskifjörður"/>
    <s v="Eskifjörður"/>
    <n v="735"/>
    <x v="30"/>
    <s v="Austurland"/>
    <x v="10"/>
    <x v="3"/>
    <s v="Sala innan svæðis - flj."/>
    <n v="3025"/>
    <n v="2.616625"/>
    <x v="2"/>
    <x v="2"/>
    <s v="Innanlands"/>
    <m/>
  </r>
  <r>
    <s v="Eskifjörður"/>
    <s v="Eskifjörður"/>
    <n v="735"/>
    <x v="30"/>
    <s v="Austurland"/>
    <x v="14"/>
    <x v="4"/>
    <s v="Sala ekki flutningsjöfnuð"/>
    <n v="214865"/>
    <n v="214.86500000000001"/>
    <x v="8"/>
    <x v="2"/>
    <s v="Millilanda"/>
    <m/>
  </r>
  <r>
    <s v="Norðfjörður"/>
    <s v="Neskaupstaður"/>
    <n v="740"/>
    <x v="30"/>
    <s v="Austurland"/>
    <x v="12"/>
    <x v="4"/>
    <s v="Sala innan svæðis - flj."/>
    <n v="200689"/>
    <n v="174.800119"/>
    <x v="8"/>
    <x v="3"/>
    <s v="Innanlands"/>
    <m/>
  </r>
  <r>
    <s v="Norðfjörður"/>
    <s v="Neskaupstaður"/>
    <n v="740"/>
    <x v="30"/>
    <s v="Austurland"/>
    <x v="11"/>
    <x v="4"/>
    <s v="Sala innan svæðis - flj."/>
    <n v="6790911"/>
    <n v="6790.9110000000001"/>
    <x v="8"/>
    <x v="2"/>
    <s v="Innanlands"/>
    <m/>
  </r>
  <r>
    <s v="Eskifjörður"/>
    <s v="Eskifjörður"/>
    <n v="735"/>
    <x v="30"/>
    <s v="Austurland"/>
    <x v="9"/>
    <x v="3"/>
    <s v="Sala ekki flutningsjöfnuð"/>
    <n v="1090886"/>
    <n v="943.61639000000002"/>
    <x v="7"/>
    <x v="2"/>
    <s v="Millilanda"/>
    <m/>
  </r>
  <r>
    <s v="Eskifjörður"/>
    <s v="Eskifjörður"/>
    <n v="735"/>
    <x v="30"/>
    <s v="Austurland"/>
    <x v="10"/>
    <x v="3"/>
    <s v="Sala ekki flutningsjöfnuð"/>
    <n v="15011"/>
    <n v="12.984515"/>
    <x v="7"/>
    <x v="2"/>
    <s v="Millilanda"/>
    <m/>
  </r>
  <r>
    <s v="Reyðarfjörður"/>
    <s v="Eskifjörður"/>
    <n v="735"/>
    <x v="30"/>
    <s v="Austurland"/>
    <x v="7"/>
    <x v="3"/>
    <s v="Sala utan svæðis - flj."/>
    <n v="41035"/>
    <n v="35.495274999999999"/>
    <x v="2"/>
    <x v="0"/>
    <s v="Innanlands"/>
    <m/>
  </r>
  <r>
    <s v="Reykjavík"/>
    <s v="Fáskrúðsfjörður"/>
    <n v="750"/>
    <x v="30"/>
    <s v="Austurland"/>
    <x v="8"/>
    <x v="3"/>
    <s v="Sala utan svæðis - flj."/>
    <n v="86000"/>
    <n v="74.39"/>
    <x v="8"/>
    <x v="2"/>
    <s v="Innanlands"/>
    <m/>
  </r>
  <r>
    <s v="Norðfjörður"/>
    <s v="Neskaupstaður"/>
    <n v="740"/>
    <x v="30"/>
    <s v="Austurland"/>
    <x v="11"/>
    <x v="4"/>
    <s v="Sala ekki flutningsjöfnuð"/>
    <n v="54900"/>
    <n v="54.9"/>
    <x v="8"/>
    <x v="2"/>
    <s v="Millilanda"/>
    <m/>
  </r>
  <r>
    <s v="Reyðarfjörður"/>
    <s v="Eskifjörður"/>
    <n v="735"/>
    <x v="30"/>
    <s v="Austurland"/>
    <x v="9"/>
    <x v="3"/>
    <s v="Sala utan svæðis - flj."/>
    <n v="73357"/>
    <n v="63.453805000000003"/>
    <x v="2"/>
    <x v="2"/>
    <s v="Innanlands"/>
    <m/>
  </r>
  <r>
    <s v="Reykjavík"/>
    <s v="Eskifjörður"/>
    <n v="735"/>
    <x v="30"/>
    <s v="Austurland"/>
    <x v="7"/>
    <x v="3"/>
    <s v="Sala innan svæðis - flj."/>
    <n v="0"/>
    <n v="0"/>
    <x v="2"/>
    <x v="0"/>
    <s v="Innanlands"/>
    <m/>
  </r>
  <r>
    <s v="Reykjavík"/>
    <s v="Eskifjörður"/>
    <n v="735"/>
    <x v="30"/>
    <s v="Austurland"/>
    <x v="9"/>
    <x v="3"/>
    <s v="Sala utan svæðis - flj."/>
    <n v="50471"/>
    <n v="43.657415"/>
    <x v="2"/>
    <x v="2"/>
    <s v="Innanlands"/>
    <m/>
  </r>
  <r>
    <s v="Söludælur"/>
    <s v="Eskifjörður"/>
    <n v="735"/>
    <x v="30"/>
    <s v="Austurland"/>
    <x v="1"/>
    <x v="0"/>
    <s v="Sala innan svæðis - flj."/>
    <n v="352670"/>
    <n v="264.5025"/>
    <x v="2"/>
    <x v="0"/>
    <s v="Innanlands"/>
    <m/>
  </r>
  <r>
    <s v="Söludælur"/>
    <s v="Eskifjörður"/>
    <n v="735"/>
    <x v="30"/>
    <s v="Austurland"/>
    <x v="7"/>
    <x v="3"/>
    <s v="Sala innan svæðis - flj."/>
    <n v="271070"/>
    <n v="234.47555"/>
    <x v="2"/>
    <x v="0"/>
    <s v="Innanlands"/>
    <m/>
  </r>
  <r>
    <s v="Reyðarfjörður"/>
    <s v="Neskaupstaður"/>
    <n v="740"/>
    <x v="30"/>
    <s v="Austurland"/>
    <x v="6"/>
    <x v="3"/>
    <s v="Sala utan svæðis - flj."/>
    <n v="4286"/>
    <n v="3.7073899999999997"/>
    <x v="9"/>
    <x v="3"/>
    <s v="Innanlands"/>
    <m/>
  </r>
  <r>
    <s v="Eskifjörður"/>
    <s v="Neskaupstaður"/>
    <n v="740"/>
    <x v="30"/>
    <s v="Austurland"/>
    <x v="6"/>
    <x v="3"/>
    <s v="Sala utan svæðis - flj."/>
    <n v="202590"/>
    <n v="175.24035000000001"/>
    <x v="7"/>
    <x v="3"/>
    <s v="Innanlands"/>
    <m/>
  </r>
  <r>
    <s v="Norðfjörður"/>
    <s v="Neskaupstaður"/>
    <n v="740"/>
    <x v="30"/>
    <s v="Austurland"/>
    <x v="6"/>
    <x v="3"/>
    <s v="Sala innan svæðis - flj."/>
    <n v="492633"/>
    <n v="426.127545"/>
    <x v="7"/>
    <x v="3"/>
    <s v="Innanlands"/>
    <m/>
  </r>
  <r>
    <s v="Eskifjörður"/>
    <s v="Eskifjörður"/>
    <n v="735"/>
    <x v="30"/>
    <s v="Austurland"/>
    <x v="7"/>
    <x v="3"/>
    <s v="Sala innan svæðis - flj."/>
    <n v="25115"/>
    <n v="21.724474999999998"/>
    <x v="1"/>
    <x v="0"/>
    <s v="Innanlands"/>
    <m/>
  </r>
  <r>
    <s v="Eskifjörður"/>
    <s v="Eskifjörður"/>
    <n v="735"/>
    <x v="30"/>
    <s v="Austurland"/>
    <x v="7"/>
    <x v="3"/>
    <s v="Sala utan svæðis - flj."/>
    <n v="256"/>
    <n v="0.22144"/>
    <x v="1"/>
    <x v="0"/>
    <s v="Innanlands"/>
    <m/>
  </r>
  <r>
    <s v="Eskifjörður"/>
    <s v="Eskifjörður"/>
    <n v="735"/>
    <x v="30"/>
    <s v="Austurland"/>
    <x v="8"/>
    <x v="3"/>
    <s v="Sala innan svæðis - flj."/>
    <n v="184833"/>
    <n v="159.88054500000001"/>
    <x v="10"/>
    <x v="2"/>
    <s v="Innanlands"/>
    <m/>
  </r>
  <r>
    <s v="Reyðarfjörður"/>
    <s v="Fáskrúðsfjörður"/>
    <n v="750"/>
    <x v="30"/>
    <s v="Austurland"/>
    <x v="11"/>
    <x v="4"/>
    <s v="Sala utan svæðis - flj."/>
    <n v="91688"/>
    <n v="91.688000000000002"/>
    <x v="8"/>
    <x v="3"/>
    <s v="Innanlands"/>
    <m/>
  </r>
  <r>
    <s v="Eskifjörður"/>
    <s v="Eskifjörður"/>
    <n v="735"/>
    <x v="30"/>
    <s v="Austurland"/>
    <x v="9"/>
    <x v="3"/>
    <s v="Sala ekki flutningsjöfnuð"/>
    <n v="2237622"/>
    <n v="1935.54303"/>
    <x v="5"/>
    <x v="2"/>
    <s v="Millilanda"/>
    <m/>
  </r>
  <r>
    <s v="Eskifjörður"/>
    <s v="Eskifjörður"/>
    <n v="735"/>
    <x v="30"/>
    <s v="Austurland"/>
    <x v="9"/>
    <x v="3"/>
    <s v="Sala innan svæðis - flj."/>
    <n v="498120"/>
    <n v="430.87379999999996"/>
    <x v="1"/>
    <x v="2"/>
    <s v="Innanlands"/>
    <m/>
  </r>
  <r>
    <s v="Eskifjörður"/>
    <s v="Eskifjörður"/>
    <n v="735"/>
    <x v="30"/>
    <s v="Austurland"/>
    <x v="10"/>
    <x v="3"/>
    <s v="Sala innan svæðis - flj."/>
    <n v="22246"/>
    <n v="19.242789999999999"/>
    <x v="1"/>
    <x v="2"/>
    <s v="Innanlands"/>
    <m/>
  </r>
  <r>
    <s v="Fáskrúðsfjörður"/>
    <s v="Fáskrúðsfjörður"/>
    <n v="750"/>
    <x v="30"/>
    <s v="Austurland"/>
    <x v="11"/>
    <x v="4"/>
    <s v="Sala ekki flutningsjöfnuð"/>
    <n v="129547"/>
    <n v="129.547"/>
    <x v="8"/>
    <x v="2"/>
    <s v="Millilanda"/>
    <m/>
  </r>
  <r>
    <s v="Reyðarfjörður"/>
    <s v="Reyðarfjörður"/>
    <n v="730"/>
    <x v="30"/>
    <s v="Austurland"/>
    <x v="11"/>
    <x v="4"/>
    <s v="Sala innan svæðis - flj."/>
    <n v="1427682"/>
    <n v="1427.682"/>
    <x v="10"/>
    <x v="2"/>
    <s v="Innanlands"/>
    <m/>
  </r>
  <r>
    <s v="Reykjavík"/>
    <s v="Neskaupstaður"/>
    <n v="740"/>
    <x v="30"/>
    <s v="Austurland"/>
    <x v="6"/>
    <x v="3"/>
    <s v="Sala utan svæðis - flj."/>
    <n v="2051"/>
    <n v="1.7741150000000001"/>
    <x v="7"/>
    <x v="3"/>
    <s v="Innanlands"/>
    <m/>
  </r>
  <r>
    <s v="Reykjavík"/>
    <s v="Eskifjörður"/>
    <n v="735"/>
    <x v="30"/>
    <s v="Austurland"/>
    <x v="9"/>
    <x v="3"/>
    <s v="Sala ekki flutningsjöfnuð"/>
    <n v="306550"/>
    <n v="265.16575"/>
    <x v="5"/>
    <x v="2"/>
    <s v="Millilanda"/>
    <m/>
  </r>
  <r>
    <s v="Reyðarfjörður"/>
    <s v="Eskifjörður"/>
    <n v="735"/>
    <x v="30"/>
    <s v="Austurland"/>
    <x v="7"/>
    <x v="3"/>
    <s v="Sala utan svæðis - flj."/>
    <n v="53540"/>
    <n v="46.312100000000001"/>
    <x v="1"/>
    <x v="0"/>
    <s v="Innanlands"/>
    <m/>
  </r>
  <r>
    <s v="Fáskrúðsfjörður"/>
    <s v="Fáskrúðsfjörður"/>
    <n v="750"/>
    <x v="30"/>
    <s v="Austurland"/>
    <x v="8"/>
    <x v="3"/>
    <s v="Sala innan svæðis - flj."/>
    <n v="1270875"/>
    <n v="1099.306875"/>
    <x v="10"/>
    <x v="3"/>
    <s v="Innanlands"/>
    <m/>
  </r>
  <r>
    <s v="Reyðarfjörður"/>
    <s v="Eskifjörður"/>
    <n v="735"/>
    <x v="30"/>
    <s v="Austurland"/>
    <x v="9"/>
    <x v="3"/>
    <s v="Sala utan svæðis - flj."/>
    <n v="125422"/>
    <n v="108.49003"/>
    <x v="1"/>
    <x v="2"/>
    <s v="Innanlands"/>
    <m/>
  </r>
  <r>
    <s v="Reykjavík"/>
    <s v="Eskifjörður"/>
    <n v="735"/>
    <x v="30"/>
    <s v="Austurland"/>
    <x v="1"/>
    <x v="0"/>
    <s v="Sala innan svæðis - flj."/>
    <n v="0"/>
    <n v="0"/>
    <x v="1"/>
    <x v="0"/>
    <s v="Innanlands"/>
    <m/>
  </r>
  <r>
    <s v="Reykjavík"/>
    <s v="Eskifjörður"/>
    <n v="735"/>
    <x v="30"/>
    <s v="Austurland"/>
    <x v="1"/>
    <x v="0"/>
    <s v="Sala utan svæðis - flj."/>
    <n v="11468"/>
    <n v="8.6010000000000009"/>
    <x v="1"/>
    <x v="0"/>
    <s v="Innanlands"/>
    <m/>
  </r>
  <r>
    <s v="Reykjavík"/>
    <s v="Eskifjörður"/>
    <n v="735"/>
    <x v="30"/>
    <s v="Austurland"/>
    <x v="7"/>
    <x v="3"/>
    <s v="Sala utan svæðis - flj."/>
    <n v="58764"/>
    <n v="50.830860000000001"/>
    <x v="1"/>
    <x v="0"/>
    <s v="Innanlands"/>
    <m/>
  </r>
  <r>
    <s v="Reykjavík"/>
    <s v="Eskifjörður"/>
    <n v="735"/>
    <x v="30"/>
    <s v="Austurland"/>
    <x v="9"/>
    <x v="3"/>
    <s v="Sala utan svæðis - flj."/>
    <n v="4000"/>
    <n v="3.46"/>
    <x v="1"/>
    <x v="2"/>
    <s v="Innanlands"/>
    <m/>
  </r>
  <r>
    <s v="Reyðarfjörður"/>
    <s v="Reyðarfjörður"/>
    <n v="730"/>
    <x v="30"/>
    <s v="Austurland"/>
    <x v="11"/>
    <x v="4"/>
    <s v="Sala ekki flutningsjöfnuð"/>
    <n v="300005"/>
    <n v="300.005"/>
    <x v="10"/>
    <x v="2"/>
    <s v="Millilanda"/>
    <m/>
  </r>
  <r>
    <s v="Eskifjörður"/>
    <s v="Eskifjörður"/>
    <n v="735"/>
    <x v="30"/>
    <s v="Austurland"/>
    <x v="8"/>
    <x v="3"/>
    <s v="Sala ekki flutningsjöfnuð"/>
    <n v="193544"/>
    <n v="167.41556"/>
    <x v="3"/>
    <x v="2"/>
    <s v="Millilanda"/>
    <m/>
  </r>
  <r>
    <s v="Eskifjörður"/>
    <s v="Eskifjörður"/>
    <n v="735"/>
    <x v="30"/>
    <s v="Austurland"/>
    <x v="12"/>
    <x v="4"/>
    <s v="Sala innan svæðis - flj."/>
    <n v="4773262"/>
    <n v="4157.5112019999997"/>
    <x v="10"/>
    <x v="2"/>
    <s v="Innanlands"/>
    <m/>
  </r>
  <r>
    <s v="Eskifjörður"/>
    <s v="Eskifjörður"/>
    <n v="735"/>
    <x v="30"/>
    <s v="Austurland"/>
    <x v="9"/>
    <x v="3"/>
    <s v="Sala ekki flutningsjöfnuð"/>
    <n v="1346657"/>
    <n v="1164.858305"/>
    <x v="3"/>
    <x v="2"/>
    <s v="Millilanda"/>
    <m/>
  </r>
  <r>
    <s v="Reykjavík"/>
    <s v="Eskifjörður"/>
    <n v="735"/>
    <x v="30"/>
    <s v="Austurland"/>
    <x v="9"/>
    <x v="3"/>
    <s v="Sala ekki flutningsjöfnuð"/>
    <n v="81134"/>
    <n v="70.180909999999997"/>
    <x v="3"/>
    <x v="2"/>
    <s v="Millilanda"/>
    <m/>
  </r>
  <r>
    <s v="Söludælur"/>
    <s v="Eskifjörður"/>
    <n v="735"/>
    <x v="30"/>
    <s v="Austurland"/>
    <x v="1"/>
    <x v="0"/>
    <s v="Sala innan svæðis - flj."/>
    <n v="332328"/>
    <n v="249.24600000000001"/>
    <x v="1"/>
    <x v="0"/>
    <s v="Innanlands"/>
    <m/>
  </r>
  <r>
    <s v="Söludælur"/>
    <s v="Eskifjörður"/>
    <n v="735"/>
    <x v="30"/>
    <s v="Austurland"/>
    <x v="7"/>
    <x v="3"/>
    <s v="Sala innan svæðis - flj."/>
    <n v="217307"/>
    <n v="187.97055499999999"/>
    <x v="1"/>
    <x v="0"/>
    <s v="Innanlands"/>
    <m/>
  </r>
  <r>
    <s v="Eskifjörður"/>
    <s v="Eskifjörður"/>
    <n v="735"/>
    <x v="30"/>
    <s v="Austurland"/>
    <x v="8"/>
    <x v="3"/>
    <s v="Sala ekki flutningsjöfnuð"/>
    <n v="567593"/>
    <n v="490.96794499999999"/>
    <x v="0"/>
    <x v="2"/>
    <s v="Millilanda"/>
    <m/>
  </r>
  <r>
    <s v="Eskifjörður"/>
    <s v="Eskifjörður"/>
    <n v="735"/>
    <x v="30"/>
    <s v="Austurland"/>
    <x v="9"/>
    <x v="3"/>
    <s v="Sala ekki flutningsjöfnuð"/>
    <n v="483567"/>
    <n v="418.28545500000001"/>
    <x v="0"/>
    <x v="2"/>
    <s v="Millilanda"/>
    <m/>
  </r>
  <r>
    <s v="Eskifjörður"/>
    <s v="Eskifjörður"/>
    <n v="735"/>
    <x v="30"/>
    <s v="Austurland"/>
    <x v="11"/>
    <x v="4"/>
    <s v="Sala innan svæðis - flj."/>
    <n v="1230984"/>
    <n v="1230.9839999999999"/>
    <x v="10"/>
    <x v="3"/>
    <s v="Innanlands"/>
    <m/>
  </r>
  <r>
    <s v="Söludælur"/>
    <s v="Neskaupstaður"/>
    <n v="740"/>
    <x v="30"/>
    <s v="Austurland"/>
    <x v="1"/>
    <x v="0"/>
    <s v="Sala innan svæðis - flj."/>
    <n v="411763"/>
    <n v="308.82225"/>
    <x v="0"/>
    <x v="0"/>
    <s v="Innanlands"/>
    <m/>
  </r>
  <r>
    <s v="Söludælur"/>
    <s v="Neskaupstaður"/>
    <n v="740"/>
    <x v="30"/>
    <s v="Austurland"/>
    <x v="5"/>
    <x v="2"/>
    <s v="Sala innan svæðis - flj."/>
    <n v="108"/>
    <n v="8.7480000000000002E-2"/>
    <x v="0"/>
    <x v="1"/>
    <s v="Innanlands"/>
    <m/>
  </r>
  <r>
    <s v="Eskifjörður"/>
    <s v="Neskaupstaður"/>
    <n v="740"/>
    <x v="30"/>
    <s v="Austurland"/>
    <x v="6"/>
    <x v="3"/>
    <s v="Sala utan svæðis - flj."/>
    <n v="69903"/>
    <n v="60.466095000000003"/>
    <x v="5"/>
    <x v="3"/>
    <s v="Innanlands"/>
    <m/>
  </r>
  <r>
    <s v="Norðfjörður"/>
    <s v="Neskaupstaður"/>
    <n v="740"/>
    <x v="30"/>
    <s v="Austurland"/>
    <x v="7"/>
    <x v="3"/>
    <s v="Sala innan svæðis - flj."/>
    <n v="72184"/>
    <n v="62.439159999999994"/>
    <x v="0"/>
    <x v="0"/>
    <s v="Innanlands"/>
    <m/>
  </r>
  <r>
    <s v="Eskifjörður"/>
    <s v="Eskifjörður"/>
    <n v="735"/>
    <x v="30"/>
    <s v="Austurland"/>
    <x v="8"/>
    <x v="3"/>
    <s v="Sala innan svæðis - flj."/>
    <n v="108105"/>
    <n v="93.510824999999997"/>
    <x v="9"/>
    <x v="2"/>
    <s v="Innanlands"/>
    <m/>
  </r>
  <r>
    <s v="Norðfjörður"/>
    <s v="Neskaupstaður"/>
    <n v="740"/>
    <x v="30"/>
    <s v="Austurland"/>
    <x v="9"/>
    <x v="3"/>
    <s v="Sala innan svæðis - flj."/>
    <n v="6154308"/>
    <n v="5323.47642"/>
    <x v="0"/>
    <x v="2"/>
    <s v="Innanlands"/>
    <m/>
  </r>
  <r>
    <s v="Norðfjörður"/>
    <s v="Neskaupstaður"/>
    <n v="740"/>
    <x v="30"/>
    <s v="Austurland"/>
    <x v="6"/>
    <x v="3"/>
    <s v="Sala innan svæðis - flj."/>
    <n v="406317"/>
    <n v="351.46420499999999"/>
    <x v="5"/>
    <x v="3"/>
    <s v="Innanlands"/>
    <m/>
  </r>
  <r>
    <s v="Reykjavík"/>
    <s v="Neskaupstaður"/>
    <n v="740"/>
    <x v="30"/>
    <s v="Austurland"/>
    <x v="6"/>
    <x v="3"/>
    <s v="Sala utan svæðis - flj."/>
    <n v="154"/>
    <n v="0.13321"/>
    <x v="5"/>
    <x v="3"/>
    <s v="Innanlands"/>
    <m/>
  </r>
  <r>
    <s v="Norðfjörður"/>
    <s v="Neskaupstaður"/>
    <n v="740"/>
    <x v="30"/>
    <s v="Austurland"/>
    <x v="7"/>
    <x v="3"/>
    <s v="Sala ekki flutningsjöfnuð"/>
    <n v="6326"/>
    <n v="5.4719899999999999"/>
    <x v="1"/>
    <x v="0"/>
    <s v="Millilanda"/>
    <m/>
  </r>
  <r>
    <s v="Norðfjörður"/>
    <s v="Neskaupstaður"/>
    <n v="740"/>
    <x v="30"/>
    <s v="Austurland"/>
    <x v="8"/>
    <x v="3"/>
    <s v="Sala ekki flutningsjöfnuð"/>
    <n v="139304"/>
    <n v="120.49795999999999"/>
    <x v="1"/>
    <x v="2"/>
    <s v="Millilanda"/>
    <m/>
  </r>
  <r>
    <s v="Norðfjörður"/>
    <s v="Neskaupstaður"/>
    <n v="740"/>
    <x v="30"/>
    <s v="Austurland"/>
    <x v="9"/>
    <x v="3"/>
    <s v="Sala ekki flutningsjöfnuð"/>
    <n v="332882"/>
    <n v="287.94292999999999"/>
    <x v="1"/>
    <x v="2"/>
    <s v="Millilanda"/>
    <m/>
  </r>
  <r>
    <s v="Eskifjörður"/>
    <s v="Eskifjörður"/>
    <n v="735"/>
    <x v="30"/>
    <s v="Austurland"/>
    <x v="14"/>
    <x v="4"/>
    <s v="Sala innan svæðis - flj."/>
    <n v="104119"/>
    <n v="104.119"/>
    <x v="10"/>
    <x v="2"/>
    <s v="Innanlands"/>
    <m/>
  </r>
  <r>
    <s v="Eskifjörður"/>
    <s v="Neskaupstaður"/>
    <n v="740"/>
    <x v="30"/>
    <s v="Austurland"/>
    <x v="6"/>
    <x v="3"/>
    <s v="Sala utan svæðis - flj."/>
    <n v="190128"/>
    <n v="164.46072000000001"/>
    <x v="3"/>
    <x v="3"/>
    <s v="Innanlands"/>
    <m/>
  </r>
  <r>
    <s v="Söludælur"/>
    <s v="Neskaupstaður"/>
    <n v="740"/>
    <x v="30"/>
    <s v="Austurland"/>
    <x v="7"/>
    <x v="3"/>
    <s v="Sala innan svæðis - flj."/>
    <n v="480541"/>
    <n v="415.66796499999998"/>
    <x v="0"/>
    <x v="0"/>
    <s v="Innanlands"/>
    <m/>
  </r>
  <r>
    <s v="Reyðarfjörður"/>
    <s v="Eskifjörður"/>
    <n v="735"/>
    <x v="30"/>
    <s v="Austurland"/>
    <x v="12"/>
    <x v="4"/>
    <s v="Sala utan svæðis - flj."/>
    <n v="119277"/>
    <n v="103.89026699999999"/>
    <x v="10"/>
    <x v="2"/>
    <s v="Innanlands"/>
    <m/>
  </r>
  <r>
    <s v="Eskifjörður"/>
    <s v="Neskaupstaður"/>
    <n v="740"/>
    <x v="30"/>
    <s v="Austurland"/>
    <x v="9"/>
    <x v="3"/>
    <s v="Sala utan svæðis - flj."/>
    <n v="62633"/>
    <n v="54.177544999999995"/>
    <x v="3"/>
    <x v="2"/>
    <s v="Innanlands"/>
    <m/>
  </r>
  <r>
    <s v="Norðfjörður"/>
    <s v="Neskaupstaður"/>
    <n v="740"/>
    <x v="30"/>
    <s v="Austurland"/>
    <x v="6"/>
    <x v="3"/>
    <s v="Sala innan svæðis - flj."/>
    <n v="720829"/>
    <n v="623.51708499999995"/>
    <x v="3"/>
    <x v="3"/>
    <s v="Innanlands"/>
    <m/>
  </r>
  <r>
    <s v="Eskifjörður"/>
    <s v="Neskaupstaður"/>
    <n v="740"/>
    <x v="30"/>
    <s v="Austurland"/>
    <x v="6"/>
    <x v="3"/>
    <s v="Sala utan svæðis - flj."/>
    <n v="115048"/>
    <n v="99.51652"/>
    <x v="0"/>
    <x v="3"/>
    <s v="Innanlands"/>
    <m/>
  </r>
  <r>
    <s v="Norðfjörður"/>
    <s v="Neskaupstaður"/>
    <n v="740"/>
    <x v="30"/>
    <s v="Austurland"/>
    <x v="7"/>
    <x v="3"/>
    <s v="Sala innan svæðis - flj."/>
    <n v="53311"/>
    <n v="46.114015000000002"/>
    <x v="3"/>
    <x v="0"/>
    <s v="Innanlands"/>
    <m/>
  </r>
  <r>
    <s v="Norðfjörður"/>
    <s v="Neskaupstaður"/>
    <n v="740"/>
    <x v="30"/>
    <s v="Austurland"/>
    <x v="7"/>
    <x v="3"/>
    <s v="Sala utan svæðis - flj."/>
    <n v="1718"/>
    <n v="1.48607"/>
    <x v="3"/>
    <x v="0"/>
    <s v="Innanlands"/>
    <m/>
  </r>
  <r>
    <s v="Norðfjörður"/>
    <s v="Neskaupstaður"/>
    <n v="740"/>
    <x v="30"/>
    <s v="Austurland"/>
    <x v="8"/>
    <x v="3"/>
    <s v="Sala innan svæðis - flj."/>
    <n v="1747112"/>
    <n v="1511.2518799999998"/>
    <x v="9"/>
    <x v="2"/>
    <s v="Innanlands"/>
    <m/>
  </r>
  <r>
    <s v="Eskifjörður"/>
    <s v="Eskifjörður"/>
    <n v="735"/>
    <x v="30"/>
    <s v="Austurland"/>
    <x v="12"/>
    <x v="4"/>
    <s v="Sala ekki flutningsjöfnuð"/>
    <n v="89102"/>
    <n v="77.607842000000005"/>
    <x v="10"/>
    <x v="2"/>
    <s v="Millilanda"/>
    <m/>
  </r>
  <r>
    <s v="Norðfjörður"/>
    <s v="Neskaupstaður"/>
    <n v="740"/>
    <x v="30"/>
    <s v="Austurland"/>
    <x v="9"/>
    <x v="3"/>
    <s v="Sala innan svæðis - flj."/>
    <n v="6626829"/>
    <n v="5732.207085"/>
    <x v="3"/>
    <x v="2"/>
    <s v="Innanlands"/>
    <m/>
  </r>
  <r>
    <s v="Norðfjörður"/>
    <s v="Neskaupstaður"/>
    <n v="740"/>
    <x v="30"/>
    <s v="Austurland"/>
    <x v="10"/>
    <x v="3"/>
    <s v="Sala innan svæðis - flj."/>
    <n v="215926"/>
    <n v="186.77598999999998"/>
    <x v="3"/>
    <x v="2"/>
    <s v="Innanlands"/>
    <m/>
  </r>
  <r>
    <s v="Eskifjörður"/>
    <s v="Neskaupstaður"/>
    <n v="740"/>
    <x v="30"/>
    <s v="Austurland"/>
    <x v="12"/>
    <x v="4"/>
    <s v="Sala utan svæðis - flj."/>
    <n v="17403"/>
    <n v="15.158013"/>
    <x v="10"/>
    <x v="2"/>
    <s v="Innanlands"/>
    <m/>
  </r>
  <r>
    <s v="Reyðarfjörður"/>
    <s v="Neskaupstaður"/>
    <n v="740"/>
    <x v="30"/>
    <s v="Austurland"/>
    <x v="9"/>
    <x v="3"/>
    <s v="Sala utan svæðis - flj."/>
    <n v="768908"/>
    <n v="665.10542000000009"/>
    <x v="3"/>
    <x v="2"/>
    <s v="Innanlands"/>
    <m/>
  </r>
  <r>
    <s v="Söludælur"/>
    <s v="Neskaupstaður"/>
    <n v="740"/>
    <x v="30"/>
    <s v="Austurland"/>
    <x v="1"/>
    <x v="0"/>
    <s v="Sala innan svæðis - flj."/>
    <n v="444351"/>
    <n v="333.26325000000003"/>
    <x v="3"/>
    <x v="0"/>
    <s v="Innanlands"/>
    <m/>
  </r>
  <r>
    <s v="Söludælur"/>
    <s v="Neskaupstaður"/>
    <n v="740"/>
    <x v="30"/>
    <s v="Austurland"/>
    <x v="0"/>
    <x v="0"/>
    <s v="Sala innan svæðis - flj."/>
    <n v="2994"/>
    <n v="2.2454999999999998"/>
    <x v="3"/>
    <x v="0"/>
    <s v="Innanlands"/>
    <m/>
  </r>
  <r>
    <s v="Söludælur"/>
    <s v="Neskaupstaður"/>
    <n v="740"/>
    <x v="30"/>
    <s v="Austurland"/>
    <x v="7"/>
    <x v="3"/>
    <s v="Sala innan svæðis - flj."/>
    <n v="490047"/>
    <n v="423.89065499999998"/>
    <x v="3"/>
    <x v="0"/>
    <s v="Innanlands"/>
    <m/>
  </r>
  <r>
    <s v="Norðfjörður"/>
    <s v="Neskaupstaður"/>
    <n v="740"/>
    <x v="30"/>
    <s v="Austurland"/>
    <x v="6"/>
    <x v="3"/>
    <s v="Sala innan svæðis - flj."/>
    <n v="493602"/>
    <n v="426.96573000000001"/>
    <x v="0"/>
    <x v="3"/>
    <s v="Innanlands"/>
    <m/>
  </r>
  <r>
    <s v="Eskifjörður"/>
    <s v="Neskaupstaður"/>
    <n v="740"/>
    <x v="30"/>
    <s v="Austurland"/>
    <x v="9"/>
    <x v="3"/>
    <s v="Sala utan svæðis - flj."/>
    <n v="7892"/>
    <n v="6.8265799999999999"/>
    <x v="5"/>
    <x v="2"/>
    <s v="Innanlands"/>
    <m/>
  </r>
  <r>
    <s v="Reyðarfjörður"/>
    <s v="Neskaupstaður"/>
    <n v="740"/>
    <x v="30"/>
    <s v="Austurland"/>
    <x v="6"/>
    <x v="3"/>
    <s v="Sala utan svæðis - flj."/>
    <n v="2783"/>
    <n v="2.407295"/>
    <x v="0"/>
    <x v="3"/>
    <s v="Innanlands"/>
    <m/>
  </r>
  <r>
    <s v="Norðfjörður"/>
    <s v="Neskaupstaður"/>
    <n v="740"/>
    <x v="30"/>
    <s v="Austurland"/>
    <x v="7"/>
    <x v="3"/>
    <s v="Sala innan svæðis - flj."/>
    <n v="65735"/>
    <n v="56.860775000000004"/>
    <x v="5"/>
    <x v="0"/>
    <s v="Innanlands"/>
    <m/>
  </r>
  <r>
    <s v="Reykjavík"/>
    <s v="Neskaupstaður"/>
    <n v="740"/>
    <x v="30"/>
    <s v="Austurland"/>
    <x v="6"/>
    <x v="3"/>
    <s v="Sala utan svæðis - flj."/>
    <n v="282"/>
    <n v="0.24393000000000001"/>
    <x v="0"/>
    <x v="3"/>
    <s v="Innanlands"/>
    <m/>
  </r>
  <r>
    <s v="Fáskrúðsfjörður"/>
    <s v="Fáskrúðsfjörður"/>
    <n v="750"/>
    <x v="30"/>
    <s v="Austurland"/>
    <x v="8"/>
    <x v="3"/>
    <s v="Sala innan svæðis - flj."/>
    <n v="2394082"/>
    <n v="2070.8809299999998"/>
    <x v="9"/>
    <x v="3"/>
    <s v="Innanlands"/>
    <m/>
  </r>
  <r>
    <s v="Norðfjörður"/>
    <s v="Neskaupstaður"/>
    <n v="740"/>
    <x v="30"/>
    <s v="Austurland"/>
    <x v="12"/>
    <x v="4"/>
    <s v="Sala innan svæðis - flj."/>
    <n v="379686"/>
    <n v="330.70650599999999"/>
    <x v="10"/>
    <x v="2"/>
    <s v="Innanlands"/>
    <m/>
  </r>
  <r>
    <s v="Norðfjörður"/>
    <s v="Neskaupstaður"/>
    <n v="740"/>
    <x v="30"/>
    <s v="Austurland"/>
    <x v="9"/>
    <x v="3"/>
    <s v="Sala innan svæðis - flj."/>
    <n v="3317189"/>
    <n v="2869.368485"/>
    <x v="5"/>
    <x v="2"/>
    <s v="Innanlands"/>
    <m/>
  </r>
  <r>
    <s v="Norðfjörður"/>
    <s v="Neskaupstaður"/>
    <n v="740"/>
    <x v="30"/>
    <s v="Austurland"/>
    <x v="10"/>
    <x v="3"/>
    <s v="Sala innan svæðis - flj."/>
    <n v="10120"/>
    <n v="8.7538"/>
    <x v="5"/>
    <x v="2"/>
    <s v="Innanlands"/>
    <m/>
  </r>
  <r>
    <s v="Norðfjörður"/>
    <s v="Neskaupstaður"/>
    <n v="740"/>
    <x v="30"/>
    <s v="Austurland"/>
    <x v="11"/>
    <x v="4"/>
    <s v="Sala innan svæðis - flj."/>
    <n v="3767952"/>
    <n v="3767.9520000000002"/>
    <x v="10"/>
    <x v="2"/>
    <s v="Innanlands"/>
    <m/>
  </r>
  <r>
    <s v="Norðfjörður"/>
    <s v="Neskaupstaður"/>
    <n v="740"/>
    <x v="30"/>
    <s v="Austurland"/>
    <x v="11"/>
    <x v="4"/>
    <s v="Sala ekki flutningsjöfnuð"/>
    <n v="84318"/>
    <n v="84.317999999999998"/>
    <x v="10"/>
    <x v="2"/>
    <s v="Millilanda"/>
    <m/>
  </r>
  <r>
    <s v="Reyðarfjörður"/>
    <s v="Neskaupstaður"/>
    <n v="740"/>
    <x v="30"/>
    <s v="Austurland"/>
    <x v="9"/>
    <x v="3"/>
    <s v="Sala utan svæðis - flj."/>
    <n v="3216726"/>
    <n v="2782.4679899999996"/>
    <x v="5"/>
    <x v="2"/>
    <s v="Innanlands"/>
    <m/>
  </r>
  <r>
    <s v="Reykjavík"/>
    <s v="Stöðvarfjörður"/>
    <n v="755"/>
    <x v="30"/>
    <s v="Austurland"/>
    <x v="6"/>
    <x v="3"/>
    <s v="Sala utan svæðis - flj."/>
    <n v="135352"/>
    <n v="117.07947999999999"/>
    <x v="1"/>
    <x v="2"/>
    <s v="Innanlands"/>
    <m/>
  </r>
  <r>
    <s v="Söludælur"/>
    <s v="Neskaupstaður"/>
    <n v="740"/>
    <x v="30"/>
    <s v="Austurland"/>
    <x v="1"/>
    <x v="0"/>
    <s v="Sala innan svæðis - flj."/>
    <n v="461107"/>
    <n v="345.83024999999998"/>
    <x v="5"/>
    <x v="0"/>
    <s v="Innanlands"/>
    <m/>
  </r>
  <r>
    <s v="Söludælur"/>
    <s v="Neskaupstaður"/>
    <n v="740"/>
    <x v="30"/>
    <s v="Austurland"/>
    <x v="0"/>
    <x v="0"/>
    <s v="Sala innan svæðis - flj."/>
    <n v="220"/>
    <n v="0.16500000000000001"/>
    <x v="5"/>
    <x v="0"/>
    <s v="Innanlands"/>
    <m/>
  </r>
  <r>
    <s v="Söludælur"/>
    <s v="Neskaupstaður"/>
    <n v="740"/>
    <x v="30"/>
    <s v="Austurland"/>
    <x v="7"/>
    <x v="3"/>
    <s v="Sala innan svæðis - flj."/>
    <n v="505699"/>
    <n v="437.42963500000002"/>
    <x v="5"/>
    <x v="0"/>
    <s v="Innanlands"/>
    <m/>
  </r>
  <r>
    <s v="Söludælur"/>
    <s v="Neskaupstaður"/>
    <n v="740"/>
    <x v="30"/>
    <s v="Austurland"/>
    <x v="5"/>
    <x v="2"/>
    <s v="Sala innan svæðis - flj."/>
    <n v="162"/>
    <n v="0.13122"/>
    <x v="5"/>
    <x v="1"/>
    <s v="Innanlands"/>
    <m/>
  </r>
  <r>
    <s v="Reyðarfjörður"/>
    <s v="Stöðvarfjörður"/>
    <n v="755"/>
    <x v="30"/>
    <s v="Austurland"/>
    <x v="6"/>
    <x v="3"/>
    <s v="Sala utan svæðis - flj."/>
    <n v="6803"/>
    <n v="5.884595"/>
    <x v="2"/>
    <x v="2"/>
    <s v="Innanlands"/>
    <m/>
  </r>
  <r>
    <s v="Reyðarfjörður"/>
    <s v="Reyðarfjörður"/>
    <n v="730"/>
    <x v="30"/>
    <s v="Austurland"/>
    <x v="12"/>
    <x v="4"/>
    <s v="Sala innan svæðis - flj."/>
    <n v="87628"/>
    <n v="76.323988"/>
    <x v="9"/>
    <x v="2"/>
    <s v="Innanlands"/>
    <m/>
  </r>
  <r>
    <s v="Eskifjörður"/>
    <s v="Neskaupstaður"/>
    <n v="740"/>
    <x v="30"/>
    <s v="Austurland"/>
    <x v="9"/>
    <x v="3"/>
    <s v="Sala utan svæðis - flj."/>
    <n v="64828"/>
    <n v="56.076219999999999"/>
    <x v="7"/>
    <x v="2"/>
    <s v="Innanlands"/>
    <m/>
  </r>
  <r>
    <s v="Reykjavík"/>
    <s v="Stöðvarfjörður"/>
    <n v="755"/>
    <x v="30"/>
    <s v="Austurland"/>
    <x v="6"/>
    <x v="3"/>
    <s v="Sala utan svæðis - flj."/>
    <n v="222491"/>
    <n v="192.45471499999999"/>
    <x v="2"/>
    <x v="2"/>
    <s v="Innanlands"/>
    <m/>
  </r>
  <r>
    <s v="Norðfjörður"/>
    <s v="Neskaupstaður"/>
    <n v="740"/>
    <x v="30"/>
    <s v="Austurland"/>
    <x v="7"/>
    <x v="3"/>
    <s v="Sala innan svæðis - flj."/>
    <n v="130265"/>
    <n v="112.679225"/>
    <x v="7"/>
    <x v="0"/>
    <s v="Innanlands"/>
    <m/>
  </r>
  <r>
    <s v="Eskifjörður"/>
    <s v="Eskifjörður"/>
    <n v="735"/>
    <x v="30"/>
    <s v="Austurland"/>
    <x v="8"/>
    <x v="3"/>
    <s v="Sala innan svæðis - flj."/>
    <n v="29865"/>
    <n v="25.833224999999999"/>
    <x v="7"/>
    <x v="2"/>
    <s v="Innanlands"/>
    <m/>
  </r>
  <r>
    <s v="Reyðarfjörður"/>
    <s v="Reyðarfjörður"/>
    <n v="730"/>
    <x v="30"/>
    <s v="Austurland"/>
    <x v="11"/>
    <x v="4"/>
    <s v="Sala innan svæðis - flj."/>
    <n v="416000"/>
    <n v="416"/>
    <x v="9"/>
    <x v="2"/>
    <s v="Innanlands"/>
    <m/>
  </r>
  <r>
    <s v="Norðfjörður"/>
    <s v="Neskaupstaður"/>
    <n v="740"/>
    <x v="30"/>
    <s v="Austurland"/>
    <x v="9"/>
    <x v="3"/>
    <s v="Sala innan svæðis - flj."/>
    <n v="8008725"/>
    <n v="6927.5471250000001"/>
    <x v="7"/>
    <x v="2"/>
    <s v="Innanlands"/>
    <m/>
  </r>
  <r>
    <s v="Eskifjörður"/>
    <s v="Eskifjörður"/>
    <n v="735"/>
    <x v="30"/>
    <s v="Austurland"/>
    <x v="12"/>
    <x v="4"/>
    <s v="Sala innan svæðis - flj."/>
    <n v="4378938"/>
    <n v="3814.0549980000001"/>
    <x v="9"/>
    <x v="2"/>
    <s v="Innanlands"/>
    <m/>
  </r>
  <r>
    <s v="Reyðarfjörður"/>
    <s v="Neskaupstaður"/>
    <n v="740"/>
    <x v="30"/>
    <s v="Austurland"/>
    <x v="9"/>
    <x v="3"/>
    <s v="Sala utan svæðis - flj."/>
    <n v="945093"/>
    <n v="817.5054449999999"/>
    <x v="7"/>
    <x v="2"/>
    <s v="Innanlands"/>
    <m/>
  </r>
  <r>
    <s v="Norðfjörður"/>
    <s v="Neskaupstaður"/>
    <n v="740"/>
    <x v="30"/>
    <s v="Austurland"/>
    <x v="9"/>
    <x v="3"/>
    <s v="Sala ekki flutningsjöfnuð"/>
    <n v="659815"/>
    <n v="570.73997499999996"/>
    <x v="2"/>
    <x v="2"/>
    <s v="Millilanda"/>
    <m/>
  </r>
  <r>
    <s v="Eskifjörður"/>
    <s v="Eskifjörður"/>
    <n v="735"/>
    <x v="30"/>
    <s v="Austurland"/>
    <x v="11"/>
    <x v="4"/>
    <s v="Sala innan svæðis - flj."/>
    <n v="393636"/>
    <n v="393.63600000000002"/>
    <x v="9"/>
    <x v="3"/>
    <s v="Innanlands"/>
    <m/>
  </r>
  <r>
    <s v="Söludælur"/>
    <s v="Neskaupstaður"/>
    <n v="740"/>
    <x v="30"/>
    <s v="Austurland"/>
    <x v="1"/>
    <x v="0"/>
    <s v="Sala innan svæðis - flj."/>
    <n v="459401"/>
    <n v="344.55074999999999"/>
    <x v="7"/>
    <x v="0"/>
    <s v="Innanlands"/>
    <m/>
  </r>
  <r>
    <s v="Söludælur"/>
    <s v="Neskaupstaður"/>
    <n v="740"/>
    <x v="30"/>
    <s v="Austurland"/>
    <x v="7"/>
    <x v="3"/>
    <s v="Sala innan svæðis - flj."/>
    <n v="478417"/>
    <n v="413.83070500000002"/>
    <x v="7"/>
    <x v="0"/>
    <s v="Innanlands"/>
    <m/>
  </r>
  <r>
    <s v="Söludælur"/>
    <s v="Neskaupstaður"/>
    <n v="740"/>
    <x v="30"/>
    <s v="Austurland"/>
    <x v="5"/>
    <x v="2"/>
    <s v="Sala innan svæðis - flj."/>
    <n v="162"/>
    <n v="0.13122"/>
    <x v="7"/>
    <x v="1"/>
    <s v="Innanlands"/>
    <m/>
  </r>
  <r>
    <s v="Eskifjörður"/>
    <s v="Stöðvarfjörður"/>
    <n v="755"/>
    <x v="30"/>
    <s v="Austurland"/>
    <x v="6"/>
    <x v="3"/>
    <s v="Sala utan svæðis - flj."/>
    <n v="7147"/>
    <n v="6.1821549999999998"/>
    <x v="4"/>
    <x v="2"/>
    <s v="Innanlands"/>
    <m/>
  </r>
  <r>
    <s v="Eskifjörður"/>
    <s v="Neskaupstaður"/>
    <n v="740"/>
    <x v="30"/>
    <s v="Austurland"/>
    <x v="9"/>
    <x v="3"/>
    <s v="Sala utan svæðis - flj."/>
    <n v="108319"/>
    <n v="93.695934999999992"/>
    <x v="9"/>
    <x v="2"/>
    <s v="Innanlands"/>
    <m/>
  </r>
  <r>
    <s v="Reyðarfjörður"/>
    <s v="Stöðvarfjörður"/>
    <n v="755"/>
    <x v="30"/>
    <s v="Austurland"/>
    <x v="6"/>
    <x v="3"/>
    <s v="Sala utan svæðis - flj."/>
    <n v="815"/>
    <n v="0.70497500000000002"/>
    <x v="4"/>
    <x v="2"/>
    <s v="Innanlands"/>
    <m/>
  </r>
  <r>
    <s v="Norðfjörður"/>
    <s v="Neskaupstaður"/>
    <n v="740"/>
    <x v="30"/>
    <s v="Austurland"/>
    <x v="7"/>
    <x v="3"/>
    <s v="Sala innan svæðis - flj."/>
    <n v="126102"/>
    <n v="109.07822999999999"/>
    <x v="9"/>
    <x v="0"/>
    <s v="Innanlands"/>
    <m/>
  </r>
  <r>
    <s v="Norðfjörður"/>
    <s v="Neskaupstaður"/>
    <n v="740"/>
    <x v="30"/>
    <s v="Austurland"/>
    <x v="8"/>
    <x v="3"/>
    <s v="Sala innan svæðis - flj."/>
    <n v="650000"/>
    <n v="562.25"/>
    <x v="7"/>
    <x v="3"/>
    <s v="Innanlands"/>
    <s v="Einni færslu skipt í tvennt til að geta flokkað betur"/>
  </r>
  <r>
    <s v="Norðfjörður"/>
    <s v="Neskaupstaður"/>
    <n v="740"/>
    <x v="30"/>
    <s v="Austurland"/>
    <x v="8"/>
    <x v="3"/>
    <s v="Sala innan svæðis - flj."/>
    <n v="1298292"/>
    <n v="1123.0225800000001"/>
    <x v="7"/>
    <x v="2"/>
    <s v="Innanlands"/>
    <s v="Einni færslu skipt í tvennt til að geta flokkað betur"/>
  </r>
  <r>
    <s v="Eskifjörður"/>
    <s v="Eskifjörður"/>
    <n v="735"/>
    <x v="30"/>
    <s v="Austurland"/>
    <x v="14"/>
    <x v="4"/>
    <s v="Sala innan svæðis - flj."/>
    <n v="1010906"/>
    <n v="1010.9059999999999"/>
    <x v="9"/>
    <x v="2"/>
    <s v="Innanlands"/>
    <m/>
  </r>
  <r>
    <s v="Norðfjörður"/>
    <s v="Neskaupstaður"/>
    <n v="740"/>
    <x v="30"/>
    <s v="Austurland"/>
    <x v="9"/>
    <x v="3"/>
    <s v="Sala innan svæðis - flj."/>
    <n v="9572118"/>
    <n v="8279.8820699999997"/>
    <x v="9"/>
    <x v="2"/>
    <s v="Innanlands"/>
    <m/>
  </r>
  <r>
    <s v="Norðfjörður"/>
    <s v="Neskaupstaður"/>
    <n v="740"/>
    <x v="30"/>
    <s v="Austurland"/>
    <x v="10"/>
    <x v="3"/>
    <s v="Sala innan svæðis - flj."/>
    <n v="2328"/>
    <n v="2.0137200000000002"/>
    <x v="9"/>
    <x v="2"/>
    <s v="Innanlands"/>
    <m/>
  </r>
  <r>
    <s v="Reyðarfjörður"/>
    <s v="Eskifjörður"/>
    <n v="735"/>
    <x v="30"/>
    <s v="Austurland"/>
    <x v="12"/>
    <x v="4"/>
    <s v="Sala utan svæðis - flj."/>
    <n v="230340"/>
    <n v="200.62613999999999"/>
    <x v="9"/>
    <x v="3"/>
    <s v="Innanlands"/>
    <m/>
  </r>
  <r>
    <s v="Reykjavík"/>
    <s v="Stöðvarfjörður"/>
    <n v="755"/>
    <x v="30"/>
    <s v="Austurland"/>
    <x v="6"/>
    <x v="3"/>
    <s v="Sala utan svæðis - flj."/>
    <n v="273346"/>
    <n v="236.44429"/>
    <x v="4"/>
    <x v="2"/>
    <s v="Innanlands"/>
    <m/>
  </r>
  <r>
    <s v="Reyðarfjörður"/>
    <s v="Neskaupstaður"/>
    <n v="740"/>
    <x v="30"/>
    <s v="Austurland"/>
    <x v="9"/>
    <x v="3"/>
    <s v="Sala utan svæðis - flj."/>
    <n v="32125"/>
    <n v="27.788125000000001"/>
    <x v="9"/>
    <x v="2"/>
    <s v="Innanlands"/>
    <m/>
  </r>
  <r>
    <s v="Norðfjörður"/>
    <s v="Neskaupstaður"/>
    <n v="740"/>
    <x v="30"/>
    <s v="Austurland"/>
    <x v="9"/>
    <x v="3"/>
    <s v="Sala ekki flutningsjöfnuð"/>
    <n v="597936"/>
    <n v="517.21464000000003"/>
    <x v="4"/>
    <x v="2"/>
    <s v="Millilanda"/>
    <m/>
  </r>
  <r>
    <s v="Norðfjörður"/>
    <s v="Neskaupstaður"/>
    <n v="740"/>
    <x v="30"/>
    <s v="Austurland"/>
    <x v="10"/>
    <x v="3"/>
    <s v="Sala ekki flutningsjöfnuð"/>
    <n v="24762"/>
    <n v="21.419130000000003"/>
    <x v="4"/>
    <x v="2"/>
    <s v="Millilanda"/>
    <m/>
  </r>
  <r>
    <s v="Norðfjörður"/>
    <s v="Neskaupstaður"/>
    <n v="740"/>
    <x v="30"/>
    <s v="Austurland"/>
    <x v="12"/>
    <x v="4"/>
    <s v="Sala innan svæðis - flj."/>
    <n v="1766471"/>
    <n v="1538.596241"/>
    <x v="9"/>
    <x v="2"/>
    <s v="Innanlands"/>
    <m/>
  </r>
  <r>
    <s v="Eskifjörður"/>
    <s v="Stöðvarfjörður"/>
    <n v="755"/>
    <x v="30"/>
    <s v="Austurland"/>
    <x v="6"/>
    <x v="3"/>
    <s v="Sala utan svæðis - flj."/>
    <n v="42307"/>
    <n v="36.595554999999997"/>
    <x v="6"/>
    <x v="2"/>
    <s v="Innanlands"/>
    <m/>
  </r>
  <r>
    <s v="Söludælur"/>
    <s v="Neskaupstaður"/>
    <n v="740"/>
    <x v="30"/>
    <s v="Austurland"/>
    <x v="1"/>
    <x v="0"/>
    <s v="Sala innan svæðis - flj."/>
    <n v="502797"/>
    <n v="377.09775000000002"/>
    <x v="9"/>
    <x v="0"/>
    <s v="Innanlands"/>
    <m/>
  </r>
  <r>
    <s v="Söludælur"/>
    <s v="Neskaupstaður"/>
    <n v="740"/>
    <x v="30"/>
    <s v="Austurland"/>
    <x v="7"/>
    <x v="3"/>
    <s v="Sala innan svæðis - flj."/>
    <n v="448105"/>
    <n v="387.61082500000003"/>
    <x v="9"/>
    <x v="0"/>
    <s v="Innanlands"/>
    <m/>
  </r>
  <r>
    <s v="Söludælur"/>
    <s v="Neskaupstaður"/>
    <n v="740"/>
    <x v="30"/>
    <s v="Austurland"/>
    <x v="5"/>
    <x v="2"/>
    <s v="Sala innan svæðis - flj."/>
    <n v="162"/>
    <n v="0.13122"/>
    <x v="9"/>
    <x v="1"/>
    <s v="Innanlands"/>
    <m/>
  </r>
  <r>
    <s v="Reyðarfjörður"/>
    <s v="Stöðvarfjörður"/>
    <n v="755"/>
    <x v="30"/>
    <s v="Austurland"/>
    <x v="6"/>
    <x v="3"/>
    <s v="Sala utan svæðis - flj."/>
    <n v="2804"/>
    <n v="2.4254600000000002"/>
    <x v="6"/>
    <x v="2"/>
    <s v="Innanlands"/>
    <m/>
  </r>
  <r>
    <s v="Norðfjörður"/>
    <s v="Neskaupstaður"/>
    <n v="740"/>
    <x v="30"/>
    <s v="Austurland"/>
    <x v="11"/>
    <x v="4"/>
    <s v="Sala innan svæðis - flj."/>
    <n v="2026313"/>
    <n v="2026.3130000000001"/>
    <x v="9"/>
    <x v="2"/>
    <s v="Innanlands"/>
    <m/>
  </r>
  <r>
    <s v="Eskifjörður"/>
    <s v="Neskaupstaður"/>
    <n v="740"/>
    <x v="30"/>
    <s v="Austurland"/>
    <x v="9"/>
    <x v="3"/>
    <s v="Sala utan svæðis - flj."/>
    <n v="5573"/>
    <n v="4.8206449999999998"/>
    <x v="10"/>
    <x v="2"/>
    <s v="Innanlands"/>
    <m/>
  </r>
  <r>
    <s v="Reykjavík"/>
    <s v="Stöðvarfjörður"/>
    <n v="755"/>
    <x v="30"/>
    <s v="Austurland"/>
    <x v="6"/>
    <x v="3"/>
    <s v="Sala utan svæðis - flj."/>
    <n v="342048"/>
    <n v="295.87152000000003"/>
    <x v="6"/>
    <x v="2"/>
    <s v="Innanlands"/>
    <m/>
  </r>
  <r>
    <s v="Norðfjörður"/>
    <s v="Neskaupstaður"/>
    <n v="740"/>
    <x v="30"/>
    <s v="Austurland"/>
    <x v="7"/>
    <x v="3"/>
    <s v="Sala innan svæðis - flj."/>
    <n v="133871"/>
    <n v="115.79841499999999"/>
    <x v="10"/>
    <x v="0"/>
    <s v="Innanlands"/>
    <m/>
  </r>
  <r>
    <s v="Eskifjörður"/>
    <s v="Fáskrúðsfjörður"/>
    <n v="750"/>
    <x v="30"/>
    <s v="Austurland"/>
    <x v="12"/>
    <x v="4"/>
    <s v="Sala utan svæðis - flj."/>
    <n v="1451867"/>
    <n v="1264.576157"/>
    <x v="9"/>
    <x v="2"/>
    <s v="Innanlands"/>
    <m/>
  </r>
  <r>
    <s v="Norðfjörður"/>
    <s v="Neskaupstaður"/>
    <n v="740"/>
    <x v="30"/>
    <s v="Austurland"/>
    <x v="9"/>
    <x v="3"/>
    <s v="Sala innan svæðis - flj."/>
    <n v="11572382"/>
    <n v="10010.110429999999"/>
    <x v="10"/>
    <x v="2"/>
    <s v="Innanlands"/>
    <m/>
  </r>
  <r>
    <s v="Norðfjörður"/>
    <s v="Neskaupstaður"/>
    <n v="740"/>
    <x v="30"/>
    <s v="Austurland"/>
    <x v="10"/>
    <x v="3"/>
    <s v="Sala innan svæðis - flj."/>
    <n v="60213"/>
    <n v="52.084245000000003"/>
    <x v="10"/>
    <x v="2"/>
    <s v="Innanlands"/>
    <m/>
  </r>
  <r>
    <s v="Reyðarfjörður"/>
    <s v="Reyðarfjörður"/>
    <n v="730"/>
    <x v="30"/>
    <s v="Austurland"/>
    <x v="12"/>
    <x v="4"/>
    <s v="Sala utan svæðis - flj."/>
    <n v="34960"/>
    <n v="30.45016"/>
    <x v="7"/>
    <x v="3"/>
    <s v="Innanlands"/>
    <m/>
  </r>
  <r>
    <s v="Eskifjörður"/>
    <s v="Stöðvarfjörður"/>
    <n v="755"/>
    <x v="30"/>
    <s v="Austurland"/>
    <x v="6"/>
    <x v="3"/>
    <s v="Sala utan svæðis - flj."/>
    <n v="14598"/>
    <n v="12.627270000000001"/>
    <x v="8"/>
    <x v="2"/>
    <s v="Innanlands"/>
    <m/>
  </r>
  <r>
    <s v="Reyðarfjörður"/>
    <s v="Reyðarfjörður"/>
    <n v="730"/>
    <x v="30"/>
    <s v="Austurland"/>
    <x v="11"/>
    <x v="4"/>
    <s v="Sala innan svæðis - flj."/>
    <n v="87972"/>
    <n v="87.971999999999994"/>
    <x v="7"/>
    <x v="2"/>
    <s v="Innanlands"/>
    <m/>
  </r>
  <r>
    <s v="Norðfjörður"/>
    <s v="Neskaupstaður"/>
    <n v="740"/>
    <x v="30"/>
    <s v="Austurland"/>
    <x v="9"/>
    <x v="3"/>
    <s v="Sala ekki flutningsjöfnuð"/>
    <n v="170399"/>
    <n v="147.39513500000001"/>
    <x v="6"/>
    <x v="2"/>
    <s v="Millilanda"/>
    <m/>
  </r>
  <r>
    <s v="Reyðarfjörður"/>
    <s v="Reyðarfjörður"/>
    <n v="730"/>
    <x v="30"/>
    <s v="Austurland"/>
    <x v="11"/>
    <x v="4"/>
    <s v="Sala utan svæðis - flj."/>
    <n v="137409"/>
    <n v="137.40899999999999"/>
    <x v="7"/>
    <x v="2"/>
    <s v="Innanlands"/>
    <m/>
  </r>
  <r>
    <s v="Reyðarfjörður"/>
    <s v="Stöðvarfjörður"/>
    <n v="755"/>
    <x v="30"/>
    <s v="Austurland"/>
    <x v="6"/>
    <x v="3"/>
    <s v="Sala utan svæðis - flj."/>
    <n v="2256"/>
    <n v="1.9514400000000001"/>
    <x v="8"/>
    <x v="2"/>
    <s v="Innanlands"/>
    <m/>
  </r>
  <r>
    <s v="Söludælur"/>
    <s v="Neskaupstaður"/>
    <n v="740"/>
    <x v="30"/>
    <s v="Austurland"/>
    <x v="1"/>
    <x v="0"/>
    <s v="Sala innan svæðis - flj."/>
    <n v="499913"/>
    <n v="374.93475000000001"/>
    <x v="10"/>
    <x v="0"/>
    <s v="Innanlands"/>
    <m/>
  </r>
  <r>
    <s v="Söludælur"/>
    <s v="Neskaupstaður"/>
    <n v="740"/>
    <x v="30"/>
    <s v="Austurland"/>
    <x v="7"/>
    <x v="3"/>
    <s v="Sala innan svæðis - flj."/>
    <n v="427448"/>
    <n v="369.74252000000001"/>
    <x v="10"/>
    <x v="0"/>
    <s v="Innanlands"/>
    <m/>
  </r>
  <r>
    <s v="Reykjavík"/>
    <s v="Stöðvarfjörður"/>
    <n v="755"/>
    <x v="30"/>
    <s v="Austurland"/>
    <x v="6"/>
    <x v="3"/>
    <s v="Sala utan svæðis - flj."/>
    <n v="325971"/>
    <n v="281.96491499999996"/>
    <x v="8"/>
    <x v="2"/>
    <s v="Innanlands"/>
    <m/>
  </r>
  <r>
    <s v="Reykjavík"/>
    <s v="Stöðvarfjörður"/>
    <n v="755"/>
    <x v="30"/>
    <s v="Austurland"/>
    <x v="6"/>
    <x v="3"/>
    <s v="Sala utan svæðis - flj."/>
    <n v="312066"/>
    <n v="269.93709000000001"/>
    <x v="10"/>
    <x v="2"/>
    <s v="Innanlands"/>
    <m/>
  </r>
  <r>
    <s v="Eskifjörður"/>
    <s v="Stöðvarfjörður"/>
    <n v="755"/>
    <x v="30"/>
    <s v="Austurland"/>
    <x v="6"/>
    <x v="3"/>
    <s v="Sala utan svæðis - flj."/>
    <n v="61870"/>
    <n v="53.51755"/>
    <x v="9"/>
    <x v="2"/>
    <s v="Innanlands"/>
    <m/>
  </r>
  <r>
    <s v="Eskifjörður"/>
    <s v="Neskaupstaður"/>
    <n v="740"/>
    <x v="30"/>
    <s v="Austurland"/>
    <x v="9"/>
    <x v="3"/>
    <s v="Sala utan svæðis - flj."/>
    <n v="220753"/>
    <n v="190.951345"/>
    <x v="8"/>
    <x v="2"/>
    <s v="Innanlands"/>
    <m/>
  </r>
  <r>
    <s v="Norðfjörður"/>
    <s v="Neskaupstaður"/>
    <n v="740"/>
    <x v="30"/>
    <s v="Austurland"/>
    <x v="7"/>
    <x v="3"/>
    <s v="Sala innan svæðis - flj."/>
    <n v="119647"/>
    <n v="103.49465499999999"/>
    <x v="8"/>
    <x v="0"/>
    <s v="Innanlands"/>
    <m/>
  </r>
  <r>
    <s v="Reyðarfjörður"/>
    <s v="Reyðarfjörður"/>
    <n v="730"/>
    <x v="30"/>
    <s v="Austurland"/>
    <x v="11"/>
    <x v="4"/>
    <s v="Sala ekki flutningsjöfnuð"/>
    <n v="143540"/>
    <n v="143.54"/>
    <x v="7"/>
    <x v="2"/>
    <s v="Millilanda"/>
    <m/>
  </r>
  <r>
    <s v="Norðfjörður"/>
    <s v="Neskaupstaður"/>
    <n v="740"/>
    <x v="30"/>
    <s v="Austurland"/>
    <x v="9"/>
    <x v="3"/>
    <s v="Sala innan svæðis - flj."/>
    <n v="7871678"/>
    <n v="6809.0014700000002"/>
    <x v="8"/>
    <x v="2"/>
    <s v="Innanlands"/>
    <m/>
  </r>
  <r>
    <s v="Norðfjörður"/>
    <s v="Neskaupstaður"/>
    <n v="740"/>
    <x v="30"/>
    <s v="Austurland"/>
    <x v="10"/>
    <x v="3"/>
    <s v="Sala innan svæðis - flj."/>
    <n v="133672"/>
    <n v="115.62627999999999"/>
    <x v="8"/>
    <x v="2"/>
    <s v="Innanlands"/>
    <m/>
  </r>
  <r>
    <s v="Eskifjörður"/>
    <s v="Eskifjörður"/>
    <n v="735"/>
    <x v="30"/>
    <s v="Austurland"/>
    <x v="12"/>
    <x v="4"/>
    <s v="Sala innan svæðis - flj."/>
    <n v="5414191"/>
    <n v="4715.7603609999996"/>
    <x v="7"/>
    <x v="2"/>
    <s v="Innanlands"/>
    <m/>
  </r>
  <r>
    <s v="Reykjavík"/>
    <s v="Neskaupstaður"/>
    <n v="740"/>
    <x v="30"/>
    <s v="Austurland"/>
    <x v="7"/>
    <x v="3"/>
    <s v="Sala innan svæðis - flj."/>
    <n v="6181"/>
    <n v="5.346565"/>
    <x v="8"/>
    <x v="0"/>
    <s v="Innanlands"/>
    <m/>
  </r>
  <r>
    <s v="Reykjavík"/>
    <s v="Neskaupstaður"/>
    <n v="740"/>
    <x v="30"/>
    <s v="Austurland"/>
    <x v="9"/>
    <x v="3"/>
    <s v="Sala innan svæðis - flj."/>
    <n v="145113"/>
    <n v="125.522745"/>
    <x v="8"/>
    <x v="2"/>
    <s v="Innanlands"/>
    <m/>
  </r>
  <r>
    <s v="Norðfjörður"/>
    <s v="Neskaupstaður"/>
    <n v="740"/>
    <x v="30"/>
    <s v="Austurland"/>
    <x v="7"/>
    <x v="3"/>
    <s v="Sala ekki flutningsjöfnuð"/>
    <n v="24"/>
    <n v="2.0759999999999997E-2"/>
    <x v="8"/>
    <x v="0"/>
    <s v="Millilanda"/>
    <m/>
  </r>
  <r>
    <s v="Norðfjörður"/>
    <s v="Neskaupstaður"/>
    <n v="740"/>
    <x v="30"/>
    <s v="Austurland"/>
    <x v="9"/>
    <x v="3"/>
    <s v="Sala ekki flutningsjöfnuð"/>
    <n v="868768"/>
    <n v="751.48431999999991"/>
    <x v="8"/>
    <x v="2"/>
    <s v="Millilanda"/>
    <m/>
  </r>
  <r>
    <s v="Eskifjörður"/>
    <s v="Eskifjörður"/>
    <n v="735"/>
    <x v="30"/>
    <s v="Austurland"/>
    <x v="11"/>
    <x v="4"/>
    <s v="Sala innan svæðis - flj."/>
    <n v="295966"/>
    <n v="295.96600000000001"/>
    <x v="7"/>
    <x v="2"/>
    <s v="Innanlands"/>
    <m/>
  </r>
  <r>
    <s v="Reyðarfjörður"/>
    <s v="Stöðvarfjörður"/>
    <n v="755"/>
    <x v="30"/>
    <s v="Austurland"/>
    <x v="6"/>
    <x v="3"/>
    <s v="Sala utan svæðis - flj."/>
    <n v="400"/>
    <n v="0.34599999999999997"/>
    <x v="9"/>
    <x v="2"/>
    <s v="Innanlands"/>
    <m/>
  </r>
  <r>
    <s v="Söludælur"/>
    <s v="Neskaupstaður"/>
    <n v="740"/>
    <x v="30"/>
    <s v="Austurland"/>
    <x v="1"/>
    <x v="0"/>
    <s v="Sala innan svæðis - flj."/>
    <n v="526098"/>
    <n v="394.57350000000002"/>
    <x v="8"/>
    <x v="0"/>
    <s v="Innanlands"/>
    <m/>
  </r>
  <r>
    <s v="Söludælur"/>
    <s v="Neskaupstaður"/>
    <n v="740"/>
    <x v="30"/>
    <s v="Austurland"/>
    <x v="7"/>
    <x v="3"/>
    <s v="Sala innan svæðis - flj."/>
    <n v="419126"/>
    <n v="362.54399000000001"/>
    <x v="8"/>
    <x v="0"/>
    <s v="Innanlands"/>
    <m/>
  </r>
  <r>
    <s v="Reykjavík"/>
    <s v="Stöðvarfjörður"/>
    <n v="755"/>
    <x v="30"/>
    <s v="Austurland"/>
    <x v="6"/>
    <x v="3"/>
    <s v="Sala utan svæðis - flj."/>
    <n v="405110"/>
    <n v="350.42015000000004"/>
    <x v="9"/>
    <x v="2"/>
    <s v="Innanlands"/>
    <m/>
  </r>
  <r>
    <s v="Stöðvarfjörður"/>
    <s v="Stöðvarfjörður"/>
    <n v="755"/>
    <x v="30"/>
    <s v="Austurland"/>
    <x v="6"/>
    <x v="3"/>
    <s v="Sala innan svæðis - flj."/>
    <n v="12439"/>
    <n v="10.759735000000001"/>
    <x v="9"/>
    <x v="2"/>
    <s v="Innanlands"/>
    <m/>
  </r>
  <r>
    <s v="Eskifjörður"/>
    <s v="Neskaupstaður"/>
    <n v="740"/>
    <x v="30"/>
    <s v="Austurland"/>
    <x v="9"/>
    <x v="3"/>
    <s v="Sala utan svæðis - flj."/>
    <n v="240366"/>
    <n v="207.91658999999999"/>
    <x v="6"/>
    <x v="2"/>
    <s v="Innanlands"/>
    <m/>
  </r>
  <r>
    <s v="Norðfjörður"/>
    <s v="Neskaupstaður"/>
    <n v="740"/>
    <x v="30"/>
    <s v="Austurland"/>
    <x v="7"/>
    <x v="3"/>
    <s v="Sala innan svæðis - flj."/>
    <n v="115998"/>
    <n v="100.33827000000001"/>
    <x v="6"/>
    <x v="0"/>
    <s v="Innanlands"/>
    <m/>
  </r>
  <r>
    <s v="Reykjavík"/>
    <s v="Eskifjörður"/>
    <n v="735"/>
    <x v="30"/>
    <s v="Austurland"/>
    <x v="8"/>
    <x v="3"/>
    <s v="Sala utan svæðis - flj."/>
    <n v="65126"/>
    <n v="56.33399"/>
    <x v="5"/>
    <x v="2"/>
    <s v="Innanlands"/>
    <m/>
  </r>
  <r>
    <s v="Eskifjörður"/>
    <s v="Eskifjörður"/>
    <n v="735"/>
    <x v="30"/>
    <s v="Austurland"/>
    <x v="12"/>
    <x v="4"/>
    <s v="Sala ekki flutningsjöfnuð"/>
    <n v="164614"/>
    <n v="143.378794"/>
    <x v="7"/>
    <x v="2"/>
    <s v="Millilanda"/>
    <m/>
  </r>
  <r>
    <s v="Norðfjörður"/>
    <s v="Neskaupstaður"/>
    <n v="740"/>
    <x v="30"/>
    <s v="Austurland"/>
    <x v="9"/>
    <x v="3"/>
    <s v="Sala innan svæðis - flj."/>
    <n v="2307198"/>
    <n v="1995.7262700000001"/>
    <x v="6"/>
    <x v="2"/>
    <s v="Innanlands"/>
    <m/>
  </r>
  <r>
    <s v="Norðfjörður"/>
    <s v="Neskaupstaður"/>
    <n v="740"/>
    <x v="30"/>
    <s v="Austurland"/>
    <x v="10"/>
    <x v="3"/>
    <s v="Sala innan svæðis - flj."/>
    <n v="91163"/>
    <n v="78.855994999999993"/>
    <x v="6"/>
    <x v="2"/>
    <s v="Innanlands"/>
    <m/>
  </r>
  <r>
    <s v="Eskifjörður"/>
    <s v="Neskaupstaður"/>
    <n v="740"/>
    <x v="30"/>
    <s v="Austurland"/>
    <x v="12"/>
    <x v="4"/>
    <s v="Sala utan svæðis - flj."/>
    <n v="14908"/>
    <n v="12.984868000000001"/>
    <x v="7"/>
    <x v="2"/>
    <s v="Innanlands"/>
    <m/>
  </r>
  <r>
    <s v="Eskifjörður"/>
    <s v="Stöðvarfjörður"/>
    <n v="755"/>
    <x v="30"/>
    <s v="Austurland"/>
    <x v="6"/>
    <x v="3"/>
    <s v="Sala utan svæðis - flj."/>
    <n v="119292"/>
    <n v="103.18758"/>
    <x v="7"/>
    <x v="2"/>
    <s v="Innanlands"/>
    <m/>
  </r>
  <r>
    <s v="Norðfjörður"/>
    <s v="Neskaupstaður"/>
    <n v="740"/>
    <x v="30"/>
    <s v="Austurland"/>
    <x v="9"/>
    <x v="3"/>
    <s v="Sala ekki flutningsjöfnuð"/>
    <n v="2369271"/>
    <n v="2049.4194149999998"/>
    <x v="10"/>
    <x v="2"/>
    <s v="Millilanda"/>
    <m/>
  </r>
  <r>
    <s v="Norðfjörður"/>
    <s v="Neskaupstaður"/>
    <n v="740"/>
    <x v="30"/>
    <s v="Austurland"/>
    <x v="10"/>
    <x v="3"/>
    <s v="Sala ekki flutningsjöfnuð"/>
    <n v="41517"/>
    <n v="35.912205"/>
    <x v="10"/>
    <x v="2"/>
    <s v="Millilanda"/>
    <m/>
  </r>
  <r>
    <s v="Norðfjörður"/>
    <s v="Neskaupstaður"/>
    <n v="740"/>
    <x v="30"/>
    <s v="Austurland"/>
    <x v="12"/>
    <x v="4"/>
    <s v="Sala innan svæðis - flj."/>
    <n v="3565899"/>
    <n v="3105.898029"/>
    <x v="7"/>
    <x v="2"/>
    <s v="Innanlands"/>
    <m/>
  </r>
  <r>
    <s v="Reykjavík"/>
    <s v="Stöðvarfjörður"/>
    <n v="755"/>
    <x v="30"/>
    <s v="Austurland"/>
    <x v="6"/>
    <x v="3"/>
    <s v="Sala utan svæðis - flj."/>
    <n v="354164"/>
    <n v="306.35185999999999"/>
    <x v="7"/>
    <x v="2"/>
    <s v="Innanlands"/>
    <m/>
  </r>
  <r>
    <s v="Stöðvarfjörður"/>
    <s v="Stöðvarfjörður"/>
    <n v="755"/>
    <x v="30"/>
    <s v="Austurland"/>
    <x v="6"/>
    <x v="3"/>
    <s v="Sala innan svæðis - flj."/>
    <n v="28719"/>
    <n v="24.841935000000003"/>
    <x v="7"/>
    <x v="2"/>
    <s v="Innanlands"/>
    <m/>
  </r>
  <r>
    <s v="Söludælur"/>
    <s v="Neskaupstaður"/>
    <n v="740"/>
    <x v="30"/>
    <s v="Austurland"/>
    <x v="1"/>
    <x v="0"/>
    <s v="Sala innan svæðis - flj."/>
    <n v="562924"/>
    <n v="422.19299999999998"/>
    <x v="6"/>
    <x v="0"/>
    <s v="Innanlands"/>
    <m/>
  </r>
  <r>
    <s v="Söludælur"/>
    <s v="Neskaupstaður"/>
    <n v="740"/>
    <x v="30"/>
    <s v="Austurland"/>
    <x v="7"/>
    <x v="3"/>
    <s v="Sala innan svæðis - flj."/>
    <n v="414291"/>
    <n v="358.36171499999995"/>
    <x v="6"/>
    <x v="0"/>
    <s v="Innanlands"/>
    <m/>
  </r>
  <r>
    <s v="Stöðvarfjörður"/>
    <s v="Stöðvarfjörður"/>
    <n v="755"/>
    <x v="30"/>
    <s v="Austurland"/>
    <x v="6"/>
    <x v="3"/>
    <s v="Sala utan svæðis - flj."/>
    <n v="5245"/>
    <n v="4.5369250000000001"/>
    <x v="7"/>
    <x v="2"/>
    <s v="Innanlands"/>
    <m/>
  </r>
  <r>
    <s v="Eskifjörður"/>
    <s v="Neskaupstaður"/>
    <n v="740"/>
    <x v="30"/>
    <s v="Austurland"/>
    <x v="7"/>
    <x v="3"/>
    <s v="Sala utan svæðis - flj."/>
    <n v="3096"/>
    <n v="2.6780399999999998"/>
    <x v="4"/>
    <x v="0"/>
    <s v="Innanlands"/>
    <m/>
  </r>
  <r>
    <s v="Eskifjörður"/>
    <s v="Neskaupstaður"/>
    <n v="740"/>
    <x v="30"/>
    <s v="Austurland"/>
    <x v="9"/>
    <x v="3"/>
    <s v="Sala utan svæðis - flj."/>
    <n v="89787"/>
    <n v="77.665755000000004"/>
    <x v="4"/>
    <x v="2"/>
    <s v="Innanlands"/>
    <m/>
  </r>
  <r>
    <s v="Eskifjörður"/>
    <s v="Stöðvarfjörður"/>
    <n v="755"/>
    <x v="30"/>
    <s v="Austurland"/>
    <x v="6"/>
    <x v="3"/>
    <s v="Sala utan svæðis - flj."/>
    <n v="468670"/>
    <n v="405.39954999999998"/>
    <x v="5"/>
    <x v="2"/>
    <s v="Innanlands"/>
    <m/>
  </r>
  <r>
    <s v="Norðfjörður"/>
    <s v="Neskaupstaður"/>
    <n v="740"/>
    <x v="30"/>
    <s v="Austurland"/>
    <x v="7"/>
    <x v="3"/>
    <s v="Sala innan svæðis - flj."/>
    <n v="108193"/>
    <n v="93.586944999999986"/>
    <x v="4"/>
    <x v="0"/>
    <s v="Innanlands"/>
    <m/>
  </r>
  <r>
    <s v="Norðfjörður"/>
    <s v="Neskaupstaður"/>
    <n v="740"/>
    <x v="30"/>
    <s v="Austurland"/>
    <x v="11"/>
    <x v="4"/>
    <s v="Sala innan svæðis - flj."/>
    <n v="136135"/>
    <n v="136.13499999999999"/>
    <x v="7"/>
    <x v="2"/>
    <s v="Innanlands"/>
    <m/>
  </r>
  <r>
    <s v="Norðfjörður"/>
    <s v="Neskaupstaður"/>
    <n v="740"/>
    <x v="30"/>
    <s v="Austurland"/>
    <x v="9"/>
    <x v="3"/>
    <s v="Sala innan svæðis - flj."/>
    <n v="2631067"/>
    <n v="2275.8729550000003"/>
    <x v="4"/>
    <x v="2"/>
    <s v="Innanlands"/>
    <m/>
  </r>
  <r>
    <s v="Norðfjörður"/>
    <s v="Neskaupstaður"/>
    <n v="740"/>
    <x v="30"/>
    <s v="Austurland"/>
    <x v="10"/>
    <x v="3"/>
    <s v="Sala innan svæðis - flj."/>
    <n v="43099"/>
    <n v="37.280635000000004"/>
    <x v="4"/>
    <x v="2"/>
    <s v="Innanlands"/>
    <m/>
  </r>
  <r>
    <s v="Norðfjörður"/>
    <s v="Neskaupstaður"/>
    <n v="740"/>
    <x v="30"/>
    <s v="Austurland"/>
    <x v="11"/>
    <x v="4"/>
    <s v="Sala ekki flutningsjöfnuð"/>
    <n v="280089"/>
    <n v="280.089"/>
    <x v="7"/>
    <x v="2"/>
    <s v="Millilanda"/>
    <m/>
  </r>
  <r>
    <s v="Norðfjörður"/>
    <s v="Neskaupstaður"/>
    <n v="740"/>
    <x v="30"/>
    <s v="Austurland"/>
    <x v="9"/>
    <x v="3"/>
    <s v="Sala ekki flutningsjöfnuð"/>
    <n v="1922203"/>
    <n v="1662.7055949999999"/>
    <x v="9"/>
    <x v="2"/>
    <s v="Millilanda"/>
    <m/>
  </r>
  <r>
    <s v="Reykjavík"/>
    <s v="Stöðvarfjörður"/>
    <n v="755"/>
    <x v="30"/>
    <s v="Austurland"/>
    <x v="6"/>
    <x v="3"/>
    <s v="Sala utan svæðis - flj."/>
    <n v="187232"/>
    <n v="161.95568"/>
    <x v="5"/>
    <x v="2"/>
    <s v="Innanlands"/>
    <m/>
  </r>
  <r>
    <s v="Stöðvarfjörður"/>
    <s v="Stöðvarfjörður"/>
    <n v="755"/>
    <x v="30"/>
    <s v="Austurland"/>
    <x v="6"/>
    <x v="3"/>
    <s v="Sala innan svæðis - flj."/>
    <n v="20771"/>
    <n v="17.966915"/>
    <x v="5"/>
    <x v="2"/>
    <s v="Innanlands"/>
    <m/>
  </r>
  <r>
    <s v="Söludælur"/>
    <s v="Neskaupstaður"/>
    <n v="740"/>
    <x v="30"/>
    <s v="Austurland"/>
    <x v="1"/>
    <x v="0"/>
    <s v="Sala innan svæðis - flj."/>
    <n v="563589"/>
    <n v="422.69175000000001"/>
    <x v="4"/>
    <x v="0"/>
    <s v="Innanlands"/>
    <m/>
  </r>
  <r>
    <s v="Söludælur"/>
    <s v="Neskaupstaður"/>
    <n v="740"/>
    <x v="30"/>
    <s v="Austurland"/>
    <x v="7"/>
    <x v="3"/>
    <s v="Sala innan svæðis - flj."/>
    <n v="397328"/>
    <n v="343.68871999999999"/>
    <x v="4"/>
    <x v="0"/>
    <s v="Innanlands"/>
    <m/>
  </r>
  <r>
    <s v="Eskifjörður"/>
    <s v="Stöðvarfjörður"/>
    <n v="755"/>
    <x v="30"/>
    <s v="Austurland"/>
    <x v="6"/>
    <x v="3"/>
    <s v="Sala utan svæðis - flj."/>
    <n v="368278"/>
    <n v="318.56046999999995"/>
    <x v="3"/>
    <x v="2"/>
    <s v="Innanlands"/>
    <m/>
  </r>
  <r>
    <s v="Reykjavík"/>
    <s v="Stöðvarfjörður"/>
    <n v="755"/>
    <x v="30"/>
    <s v="Austurland"/>
    <x v="6"/>
    <x v="3"/>
    <s v="Sala utan svæðis - flj."/>
    <n v="166320"/>
    <n v="143.86679999999998"/>
    <x v="3"/>
    <x v="2"/>
    <s v="Innanlands"/>
    <m/>
  </r>
  <r>
    <s v="Eskifjörður"/>
    <s v="Neskaupstaður"/>
    <n v="740"/>
    <x v="30"/>
    <s v="Austurland"/>
    <x v="9"/>
    <x v="3"/>
    <s v="Sala utan svæðis - flj."/>
    <n v="117294"/>
    <n v="101.45931"/>
    <x v="2"/>
    <x v="2"/>
    <s v="Innanlands"/>
    <m/>
  </r>
  <r>
    <s v="Norðfjörður"/>
    <s v="Neskaupstaður"/>
    <n v="740"/>
    <x v="30"/>
    <s v="Austurland"/>
    <x v="7"/>
    <x v="3"/>
    <s v="Sala innan svæðis - flj."/>
    <n v="123172"/>
    <n v="106.54378"/>
    <x v="2"/>
    <x v="0"/>
    <s v="Innanlands"/>
    <m/>
  </r>
  <r>
    <s v="Norðfjörður"/>
    <s v="Neskaupstaður"/>
    <n v="740"/>
    <x v="30"/>
    <s v="Austurland"/>
    <x v="8"/>
    <x v="3"/>
    <s v="Sala innan svæðis - flj."/>
    <n v="1000000"/>
    <n v="865"/>
    <x v="5"/>
    <x v="3"/>
    <s v="Innanlands"/>
    <s v="Einni færslu skipt í tvennt til að geta flokkað betur"/>
  </r>
  <r>
    <s v="Norðfjörður"/>
    <s v="Neskaupstaður"/>
    <n v="740"/>
    <x v="30"/>
    <s v="Austurland"/>
    <x v="8"/>
    <x v="3"/>
    <s v="Sala innan svæðis - flj."/>
    <n v="1283719"/>
    <n v="1110.416935"/>
    <x v="5"/>
    <x v="2"/>
    <s v="Innanlands"/>
    <s v="Einni færslu skipt í tvennt til að geta flokkað betur"/>
  </r>
  <r>
    <s v="Akureyri"/>
    <s v="Fáskrúðsfjörður"/>
    <n v="750"/>
    <x v="30"/>
    <s v="Austurland"/>
    <x v="12"/>
    <x v="4"/>
    <s v="Sala utan svæðis - flj."/>
    <n v="122170"/>
    <n v="106.41006999999999"/>
    <x v="7"/>
    <x v="2"/>
    <s v="Innanlands"/>
    <m/>
  </r>
  <r>
    <s v="Norðfjörður"/>
    <s v="Neskaupstaður"/>
    <n v="740"/>
    <x v="30"/>
    <s v="Austurland"/>
    <x v="9"/>
    <x v="3"/>
    <s v="Sala innan svæðis - flj."/>
    <n v="2075425"/>
    <n v="1795.2426250000001"/>
    <x v="2"/>
    <x v="2"/>
    <s v="Innanlands"/>
    <m/>
  </r>
  <r>
    <s v="Norðfjörður"/>
    <s v="Neskaupstaður"/>
    <n v="740"/>
    <x v="30"/>
    <s v="Austurland"/>
    <x v="10"/>
    <x v="3"/>
    <s v="Sala innan svæðis - flj."/>
    <n v="12805"/>
    <n v="11.076325000000001"/>
    <x v="2"/>
    <x v="2"/>
    <s v="Innanlands"/>
    <m/>
  </r>
  <r>
    <s v="Eskifjörður"/>
    <s v="Fáskrúðsfjörður"/>
    <n v="750"/>
    <x v="30"/>
    <s v="Austurland"/>
    <x v="12"/>
    <x v="4"/>
    <s v="Sala utan svæðis - flj."/>
    <n v="2765154"/>
    <n v="2408.449134"/>
    <x v="7"/>
    <x v="2"/>
    <s v="Innanlands"/>
    <m/>
  </r>
  <r>
    <s v="Norðfjörður"/>
    <s v="Neskaupstaður"/>
    <n v="740"/>
    <x v="30"/>
    <s v="Austurland"/>
    <x v="9"/>
    <x v="3"/>
    <s v="Sala ekki flutningsjöfnuð"/>
    <n v="865086"/>
    <n v="748.29939000000002"/>
    <x v="7"/>
    <x v="2"/>
    <s v="Millilanda"/>
    <m/>
  </r>
  <r>
    <s v="Reykjavík"/>
    <s v="Fáskrúðsfjörður"/>
    <n v="750"/>
    <x v="30"/>
    <s v="Austurland"/>
    <x v="12"/>
    <x v="4"/>
    <s v="Sala utan svæðis - flj."/>
    <n v="164466"/>
    <n v="143.249886"/>
    <x v="7"/>
    <x v="2"/>
    <s v="Innanlands"/>
    <m/>
  </r>
  <r>
    <s v="Stöðvarfjörður"/>
    <s v="Stöðvarfjörður"/>
    <n v="755"/>
    <x v="30"/>
    <s v="Austurland"/>
    <x v="6"/>
    <x v="3"/>
    <s v="Sala innan svæðis - flj."/>
    <n v="14407"/>
    <n v="12.462054999999999"/>
    <x v="3"/>
    <x v="2"/>
    <s v="Innanlands"/>
    <m/>
  </r>
  <r>
    <s v="Eskifjörður"/>
    <s v="Stöðvarfjörður"/>
    <n v="755"/>
    <x v="30"/>
    <s v="Austurland"/>
    <x v="6"/>
    <x v="3"/>
    <s v="Sala utan svæðis - flj."/>
    <n v="341150"/>
    <n v="295.09474999999998"/>
    <x v="0"/>
    <x v="2"/>
    <s v="Innanlands"/>
    <m/>
  </r>
  <r>
    <s v="Söludælur"/>
    <s v="Neskaupstaður"/>
    <n v="740"/>
    <x v="30"/>
    <s v="Austurland"/>
    <x v="1"/>
    <x v="0"/>
    <s v="Sala innan svæðis - flj."/>
    <n v="558525"/>
    <n v="418.89375000000001"/>
    <x v="2"/>
    <x v="0"/>
    <s v="Innanlands"/>
    <m/>
  </r>
  <r>
    <s v="Söludælur"/>
    <s v="Neskaupstaður"/>
    <n v="740"/>
    <x v="30"/>
    <s v="Austurland"/>
    <x v="7"/>
    <x v="3"/>
    <s v="Sala innan svæðis - flj."/>
    <n v="434495"/>
    <n v="375.83817499999998"/>
    <x v="2"/>
    <x v="0"/>
    <s v="Innanlands"/>
    <m/>
  </r>
  <r>
    <s v="Reykjavík"/>
    <s v="Stöðvarfjörður"/>
    <n v="755"/>
    <x v="30"/>
    <s v="Austurland"/>
    <x v="6"/>
    <x v="3"/>
    <s v="Sala utan svæðis - flj."/>
    <n v="52507"/>
    <n v="45.418554999999998"/>
    <x v="0"/>
    <x v="2"/>
    <s v="Innanlands"/>
    <m/>
  </r>
  <r>
    <s v="Stöðvarfjörður"/>
    <s v="Stöðvarfjörður"/>
    <n v="755"/>
    <x v="30"/>
    <s v="Austurland"/>
    <x v="6"/>
    <x v="3"/>
    <s v="Sala innan svæðis - flj."/>
    <n v="7835"/>
    <n v="6.7772749999999995"/>
    <x v="0"/>
    <x v="2"/>
    <s v="Innanlands"/>
    <m/>
  </r>
  <r>
    <s v="Eskifjörður"/>
    <s v="Neskaupstaður"/>
    <n v="740"/>
    <x v="30"/>
    <s v="Austurland"/>
    <x v="9"/>
    <x v="3"/>
    <s v="Sala utan svæðis - flj."/>
    <n v="563829"/>
    <n v="487.712085"/>
    <x v="1"/>
    <x v="2"/>
    <s v="Innanlands"/>
    <m/>
  </r>
  <r>
    <s v="Norðfjörður"/>
    <s v="Neskaupstaður"/>
    <n v="740"/>
    <x v="30"/>
    <s v="Austurland"/>
    <x v="9"/>
    <x v="3"/>
    <s v="Sala ekki flutningsjöfnuð"/>
    <n v="1264654"/>
    <n v="1093.92571"/>
    <x v="5"/>
    <x v="2"/>
    <s v="Millilanda"/>
    <m/>
  </r>
  <r>
    <s v="Reykjavík"/>
    <s v="Neskaupstaður"/>
    <n v="740"/>
    <x v="30"/>
    <s v="Austurland"/>
    <x v="9"/>
    <x v="3"/>
    <s v="Sala ekki flutningsjöfnuð"/>
    <n v="120748"/>
    <n v="104.44702000000001"/>
    <x v="5"/>
    <x v="2"/>
    <s v="Millilanda"/>
    <m/>
  </r>
  <r>
    <s v="Norðfjörður"/>
    <s v="Neskaupstaður"/>
    <n v="740"/>
    <x v="30"/>
    <s v="Austurland"/>
    <x v="7"/>
    <x v="3"/>
    <s v="Sala innan svæðis - flj."/>
    <n v="206887"/>
    <n v="178.957255"/>
    <x v="1"/>
    <x v="0"/>
    <s v="Innanlands"/>
    <m/>
  </r>
  <r>
    <s v="Fáskrúðsfjörður"/>
    <s v="Fáskrúðsfjörður"/>
    <n v="750"/>
    <x v="30"/>
    <s v="Austurland"/>
    <x v="8"/>
    <x v="3"/>
    <s v="Sala innan svæðis - flj."/>
    <n v="67364"/>
    <n v="58.269860000000001"/>
    <x v="5"/>
    <x v="2"/>
    <s v="Innanlands"/>
    <m/>
  </r>
  <r>
    <s v="Norðfjörður"/>
    <s v="Neskaupstaður"/>
    <n v="740"/>
    <x v="30"/>
    <s v="Austurland"/>
    <x v="9"/>
    <x v="3"/>
    <s v="Sala innan svæðis - flj."/>
    <n v="2561744"/>
    <n v="2215.9085599999999"/>
    <x v="1"/>
    <x v="2"/>
    <s v="Innanlands"/>
    <m/>
  </r>
  <r>
    <s v="Eskifjörður"/>
    <s v="Eskifjörður"/>
    <n v="735"/>
    <x v="30"/>
    <s v="Austurland"/>
    <x v="12"/>
    <x v="4"/>
    <s v="Sala innan svæðis - flj."/>
    <n v="2269275"/>
    <n v="1976.5385249999999"/>
    <x v="5"/>
    <x v="2"/>
    <s v="Innanlands"/>
    <m/>
  </r>
  <r>
    <s v="Söludælur"/>
    <s v="Mjóifjörður"/>
    <n v="715"/>
    <x v="30"/>
    <s v="Austurland"/>
    <x v="6"/>
    <x v="3"/>
    <s v="Sala innan svæðis - flj."/>
    <n v="15210"/>
    <n v="13.156649999999999"/>
    <x v="1"/>
    <x v="3"/>
    <s v="Innanlands"/>
    <m/>
  </r>
  <r>
    <s v="Norðfjörður"/>
    <s v="Neskaupstaður"/>
    <n v="740"/>
    <x v="30"/>
    <s v="Austurland"/>
    <x v="9"/>
    <x v="3"/>
    <s v="Sala ekki flutningsjöfnuð"/>
    <n v="619528"/>
    <n v="535.89171999999996"/>
    <x v="3"/>
    <x v="2"/>
    <s v="Millilanda"/>
    <m/>
  </r>
  <r>
    <s v="Söludælur"/>
    <s v="Mjóifjörður"/>
    <n v="715"/>
    <x v="30"/>
    <s v="Austurland"/>
    <x v="6"/>
    <x v="3"/>
    <s v="Sala innan svæðis - flj."/>
    <n v="1457"/>
    <n v="1.260305"/>
    <x v="5"/>
    <x v="3"/>
    <s v="Innanlands"/>
    <m/>
  </r>
  <r>
    <s v="Söludælur"/>
    <s v="Neskaupstaður"/>
    <n v="740"/>
    <x v="30"/>
    <s v="Austurland"/>
    <x v="1"/>
    <x v="0"/>
    <s v="Sala innan svæðis - flj."/>
    <n v="586799"/>
    <n v="440.09924999999998"/>
    <x v="1"/>
    <x v="0"/>
    <s v="Innanlands"/>
    <m/>
  </r>
  <r>
    <s v="Söludælur"/>
    <s v="Neskaupstaður"/>
    <n v="740"/>
    <x v="30"/>
    <s v="Austurland"/>
    <x v="7"/>
    <x v="3"/>
    <s v="Sala innan svæðis - flj."/>
    <n v="466957"/>
    <n v="403.91780499999999"/>
    <x v="1"/>
    <x v="0"/>
    <s v="Innanlands"/>
    <m/>
  </r>
  <r>
    <s v="Norðfjörður"/>
    <s v="Neskaupstaður"/>
    <n v="740"/>
    <x v="30"/>
    <s v="Austurland"/>
    <x v="9"/>
    <x v="3"/>
    <s v="Sala ekki flutningsjöfnuð"/>
    <n v="639294"/>
    <n v="552.98930999999993"/>
    <x v="0"/>
    <x v="2"/>
    <s v="Millilanda"/>
    <m/>
  </r>
  <r>
    <s v="Söludælur"/>
    <s v="Fáskrúðsfjörður"/>
    <n v="750"/>
    <x v="30"/>
    <s v="Austurland"/>
    <x v="1"/>
    <x v="0"/>
    <s v="Sala innan svæðis - flj."/>
    <n v="149956"/>
    <n v="112.467"/>
    <x v="0"/>
    <x v="0"/>
    <s v="Innanlands"/>
    <m/>
  </r>
  <r>
    <s v="Reyðarfjörður"/>
    <s v="Reyðarfjörður"/>
    <n v="730"/>
    <x v="30"/>
    <s v="Austurland"/>
    <x v="6"/>
    <x v="3"/>
    <s v="Sala ekki flutningsjöfnuð"/>
    <n v="124"/>
    <n v="0.10726000000000001"/>
    <x v="1"/>
    <x v="3"/>
    <s v="Millilanda"/>
    <m/>
  </r>
  <r>
    <s v="Reyðarfjörður"/>
    <s v="Reyðarfjörður"/>
    <n v="730"/>
    <x v="30"/>
    <s v="Austurland"/>
    <x v="8"/>
    <x v="3"/>
    <s v="Sala innan svæðis - flj."/>
    <n v="848599"/>
    <n v="734.03813500000001"/>
    <x v="3"/>
    <x v="3"/>
    <s v="Innanlands"/>
    <m/>
  </r>
  <r>
    <s v="Eskifjörður"/>
    <s v="Fáskrúðsfjörður"/>
    <n v="750"/>
    <x v="30"/>
    <s v="Austurland"/>
    <x v="9"/>
    <x v="3"/>
    <s v="Sala utan svæðis - flj."/>
    <n v="933381"/>
    <n v="807.37456499999996"/>
    <x v="0"/>
    <x v="2"/>
    <s v="Innanlands"/>
    <m/>
  </r>
  <r>
    <s v="Eskifjörður"/>
    <s v="Fáskrúðsfjörður"/>
    <n v="750"/>
    <x v="30"/>
    <s v="Austurland"/>
    <x v="10"/>
    <x v="3"/>
    <s v="Sala utan svæðis - flj."/>
    <n v="12055"/>
    <n v="10.427575000000001"/>
    <x v="0"/>
    <x v="2"/>
    <s v="Innanlands"/>
    <m/>
  </r>
  <r>
    <s v="Fáskrúðsfjörður"/>
    <s v="Fáskrúðsfjörður"/>
    <n v="750"/>
    <x v="30"/>
    <s v="Austurland"/>
    <x v="9"/>
    <x v="3"/>
    <s v="Sala innan svæðis - flj."/>
    <n v="903754"/>
    <n v="781.74721"/>
    <x v="0"/>
    <x v="2"/>
    <s v="Innanlands"/>
    <m/>
  </r>
  <r>
    <s v="Söludælur"/>
    <s v="Reyðarfjörður"/>
    <n v="730"/>
    <x v="30"/>
    <s v="Austurland"/>
    <x v="6"/>
    <x v="3"/>
    <s v="Sala innan svæðis - flj."/>
    <n v="12342"/>
    <n v="10.675829999999999"/>
    <x v="1"/>
    <x v="3"/>
    <s v="Innanlands"/>
    <m/>
  </r>
  <r>
    <s v="Söludælur"/>
    <s v="Reyðarfjörður"/>
    <n v="730"/>
    <x v="30"/>
    <s v="Austurland"/>
    <x v="6"/>
    <x v="3"/>
    <s v="Sala innan svæðis - flj."/>
    <n v="91209"/>
    <n v="78.895785000000004"/>
    <x v="2"/>
    <x v="3"/>
    <s v="Innanlands"/>
    <m/>
  </r>
  <r>
    <s v="Eskifjörður"/>
    <s v="Eskifjörður"/>
    <n v="735"/>
    <x v="30"/>
    <s v="Austurland"/>
    <x v="8"/>
    <x v="3"/>
    <s v="Sala innan svæðis - flj."/>
    <n v="413666"/>
    <n v="357.82108999999997"/>
    <x v="3"/>
    <x v="2"/>
    <s v="Innanlands"/>
    <m/>
  </r>
  <r>
    <s v="Reykjavík"/>
    <s v="Fáskrúðsfjörður"/>
    <n v="750"/>
    <x v="30"/>
    <s v="Austurland"/>
    <x v="9"/>
    <x v="3"/>
    <s v="Sala utan svæðis - flj."/>
    <n v="124467"/>
    <n v="107.663955"/>
    <x v="0"/>
    <x v="2"/>
    <s v="Innanlands"/>
    <m/>
  </r>
  <r>
    <s v="Fáskrúðsfjörður"/>
    <s v="Fáskrúðsfjörður"/>
    <n v="750"/>
    <x v="30"/>
    <s v="Austurland"/>
    <x v="9"/>
    <x v="3"/>
    <s v="Sala ekki flutningsjöfnuð"/>
    <n v="29516"/>
    <n v="25.53134"/>
    <x v="1"/>
    <x v="2"/>
    <s v="Millilanda"/>
    <m/>
  </r>
  <r>
    <s v="Söludælur"/>
    <s v="Reyðarfjörður"/>
    <n v="730"/>
    <x v="30"/>
    <s v="Austurland"/>
    <x v="6"/>
    <x v="3"/>
    <s v="Sala innan svæðis - flj."/>
    <n v="89499"/>
    <n v="77.416634999999999"/>
    <x v="4"/>
    <x v="3"/>
    <s v="Innanlands"/>
    <m/>
  </r>
  <r>
    <s v="Söludælur"/>
    <s v="Fáskrúðsfjörður"/>
    <n v="750"/>
    <x v="30"/>
    <s v="Austurland"/>
    <x v="7"/>
    <x v="3"/>
    <s v="Sala innan svæðis - flj."/>
    <n v="280993"/>
    <n v="243.05894499999999"/>
    <x v="0"/>
    <x v="0"/>
    <s v="Innanlands"/>
    <m/>
  </r>
  <r>
    <s v="Norðfjörður"/>
    <s v="Neskaupstaður"/>
    <n v="740"/>
    <x v="30"/>
    <s v="Austurland"/>
    <x v="12"/>
    <x v="4"/>
    <s v="Sala innan svæðis - flj."/>
    <n v="3917169"/>
    <n v="3411.8541989999999"/>
    <x v="5"/>
    <x v="2"/>
    <s v="Innanlands"/>
    <m/>
  </r>
  <r>
    <s v="Reykjavík"/>
    <s v="Eskifjörður"/>
    <n v="735"/>
    <x v="30"/>
    <s v="Austurland"/>
    <x v="8"/>
    <x v="3"/>
    <s v="Sala utan svæðis - flj."/>
    <n v="273039"/>
    <n v="236.17873499999999"/>
    <x v="3"/>
    <x v="3"/>
    <s v="Innanlands"/>
    <m/>
  </r>
  <r>
    <s v="Norðfjörður"/>
    <s v="Neskaupstaður"/>
    <n v="740"/>
    <x v="30"/>
    <s v="Austurland"/>
    <x v="11"/>
    <x v="4"/>
    <s v="Sala innan svæðis - flj."/>
    <n v="420690"/>
    <n v="420.69"/>
    <x v="5"/>
    <x v="2"/>
    <s v="Innanlands"/>
    <m/>
  </r>
  <r>
    <s v="Eskifjörður"/>
    <s v="Fáskrúðsfjörður"/>
    <n v="750"/>
    <x v="30"/>
    <s v="Austurland"/>
    <x v="9"/>
    <x v="3"/>
    <s v="Sala utan svæðis - flj."/>
    <n v="201692"/>
    <n v="174.46357999999998"/>
    <x v="3"/>
    <x v="2"/>
    <s v="Innanlands"/>
    <m/>
  </r>
  <r>
    <s v="Söludælur"/>
    <s v="Reyðarfjörður"/>
    <n v="730"/>
    <x v="30"/>
    <s v="Austurland"/>
    <x v="6"/>
    <x v="3"/>
    <s v="Sala innan svæðis - flj."/>
    <n v="102564"/>
    <n v="88.717860000000002"/>
    <x v="6"/>
    <x v="3"/>
    <s v="Innanlands"/>
    <m/>
  </r>
  <r>
    <s v="Söludælur"/>
    <s v="Reyðarfjörður"/>
    <n v="730"/>
    <x v="30"/>
    <s v="Austurland"/>
    <x v="6"/>
    <x v="3"/>
    <s v="Sala innan svæðis - flj."/>
    <n v="109178"/>
    <n v="94.438969999999998"/>
    <x v="8"/>
    <x v="3"/>
    <s v="Innanlands"/>
    <m/>
  </r>
  <r>
    <s v="Söludælur"/>
    <s v="Reyðarfjörður"/>
    <n v="730"/>
    <x v="30"/>
    <s v="Austurland"/>
    <x v="6"/>
    <x v="3"/>
    <s v="Sala innan svæðis - flj."/>
    <n v="102619"/>
    <n v="88.765434999999997"/>
    <x v="10"/>
    <x v="3"/>
    <s v="Innanlands"/>
    <m/>
  </r>
  <r>
    <s v="Reyðarfjörður"/>
    <s v="Fáskrúðsfjörður"/>
    <n v="750"/>
    <x v="30"/>
    <s v="Austurland"/>
    <x v="9"/>
    <x v="3"/>
    <s v="Sala utan svæðis - flj."/>
    <n v="53625"/>
    <n v="46.385624999999997"/>
    <x v="3"/>
    <x v="2"/>
    <s v="Innanlands"/>
    <m/>
  </r>
  <r>
    <s v="Reykjavík"/>
    <s v="Fáskrúðsfjörður"/>
    <n v="750"/>
    <x v="30"/>
    <s v="Austurland"/>
    <x v="9"/>
    <x v="3"/>
    <s v="Sala utan svæðis - flj."/>
    <n v="9997"/>
    <n v="8.6474050000000009"/>
    <x v="3"/>
    <x v="2"/>
    <s v="Innanlands"/>
    <m/>
  </r>
  <r>
    <s v="Söludælur"/>
    <s v="Fáskrúðsfjörður"/>
    <n v="750"/>
    <x v="30"/>
    <s v="Austurland"/>
    <x v="7"/>
    <x v="3"/>
    <s v="Sala ekki flutningsjöfnuð"/>
    <n v="0"/>
    <n v="0"/>
    <x v="1"/>
    <x v="0"/>
    <s v="Millilanda"/>
    <m/>
  </r>
  <r>
    <s v="Söludælur"/>
    <s v="Fáskrúðsfjörður"/>
    <n v="750"/>
    <x v="30"/>
    <s v="Austurland"/>
    <x v="1"/>
    <x v="0"/>
    <s v="Sala innan svæðis - flj."/>
    <n v="163951"/>
    <n v="122.96325"/>
    <x v="3"/>
    <x v="0"/>
    <s v="Innanlands"/>
    <m/>
  </r>
  <r>
    <s v="Söludælur"/>
    <s v="Fáskrúðsfjörður"/>
    <n v="750"/>
    <x v="30"/>
    <s v="Austurland"/>
    <x v="7"/>
    <x v="3"/>
    <s v="Sala innan svæðis - flj."/>
    <n v="250088"/>
    <n v="216.32612"/>
    <x v="3"/>
    <x v="0"/>
    <s v="Innanlands"/>
    <m/>
  </r>
  <r>
    <s v="Söludælur"/>
    <s v="Reyðarfjörður"/>
    <n v="730"/>
    <x v="30"/>
    <s v="Austurland"/>
    <x v="6"/>
    <x v="3"/>
    <s v="Sala innan svæðis - flj."/>
    <n v="105822"/>
    <n v="91.536029999999997"/>
    <x v="9"/>
    <x v="3"/>
    <s v="Innanlands"/>
    <m/>
  </r>
  <r>
    <s v="Norðfjörður"/>
    <s v="Neskaupstaður"/>
    <n v="740"/>
    <x v="30"/>
    <s v="Austurland"/>
    <x v="11"/>
    <x v="4"/>
    <s v="Sala utan svæðis - flj."/>
    <n v="1922"/>
    <n v="1.9219999999999999"/>
    <x v="5"/>
    <x v="2"/>
    <s v="Innanlands"/>
    <m/>
  </r>
  <r>
    <s v="Eskifjörður"/>
    <s v="Fáskrúðsfjörður"/>
    <n v="750"/>
    <x v="30"/>
    <s v="Austurland"/>
    <x v="9"/>
    <x v="3"/>
    <s v="Sala utan svæðis - flj."/>
    <n v="805202"/>
    <n v="696.49973"/>
    <x v="5"/>
    <x v="2"/>
    <s v="Innanlands"/>
    <m/>
  </r>
  <r>
    <s v="Söludælur"/>
    <s v="Reyðarfjörður"/>
    <n v="730"/>
    <x v="30"/>
    <s v="Austurland"/>
    <x v="6"/>
    <x v="3"/>
    <s v="Sala innan svæðis - flj."/>
    <n v="111965"/>
    <n v="96.849725000000007"/>
    <x v="7"/>
    <x v="3"/>
    <s v="Innanlands"/>
    <m/>
  </r>
  <r>
    <s v="Fáskrúðsfjörður"/>
    <s v="Fáskrúðsfjörður"/>
    <n v="750"/>
    <x v="30"/>
    <s v="Austurland"/>
    <x v="7"/>
    <x v="3"/>
    <s v="Sala innan svæðis - flj."/>
    <n v="504"/>
    <n v="0.43595999999999996"/>
    <x v="5"/>
    <x v="0"/>
    <s v="Innanlands"/>
    <m/>
  </r>
  <r>
    <s v="Norðfjörður"/>
    <s v="Neskaupstaður"/>
    <n v="740"/>
    <x v="30"/>
    <s v="Austurland"/>
    <x v="8"/>
    <x v="3"/>
    <s v="Sala innan svæðis - flj."/>
    <n v="4031106"/>
    <n v="3486.9066899999998"/>
    <x v="3"/>
    <x v="2"/>
    <s v="Innanlands"/>
    <m/>
  </r>
  <r>
    <s v="Söludælur"/>
    <s v="Reyðarfjörður"/>
    <n v="730"/>
    <x v="30"/>
    <s v="Austurland"/>
    <x v="6"/>
    <x v="3"/>
    <s v="Sala innan svæðis - flj."/>
    <n v="122200"/>
    <n v="105.703"/>
    <x v="5"/>
    <x v="3"/>
    <s v="Innanlands"/>
    <m/>
  </r>
  <r>
    <s v="Reyðarfjörður"/>
    <s v="Fáskrúðsfjörður"/>
    <n v="750"/>
    <x v="30"/>
    <s v="Austurland"/>
    <x v="9"/>
    <x v="3"/>
    <s v="Sala utan svæðis - flj."/>
    <n v="10047"/>
    <n v="8.6906550000000014"/>
    <x v="5"/>
    <x v="2"/>
    <s v="Innanlands"/>
    <m/>
  </r>
  <r>
    <s v="Söludælur"/>
    <s v="Reyðarfjörður"/>
    <n v="730"/>
    <x v="30"/>
    <s v="Austurland"/>
    <x v="6"/>
    <x v="3"/>
    <s v="Sala innan svæðis - flj."/>
    <n v="151226"/>
    <n v="130.81049000000002"/>
    <x v="3"/>
    <x v="3"/>
    <s v="Innanlands"/>
    <m/>
  </r>
  <r>
    <s v="Reykjavík"/>
    <s v="Fáskrúðsfjörður"/>
    <n v="750"/>
    <x v="30"/>
    <s v="Austurland"/>
    <x v="7"/>
    <x v="3"/>
    <s v="Sala utan svæðis - flj."/>
    <n v="1195"/>
    <n v="1.0336749999999999"/>
    <x v="5"/>
    <x v="0"/>
    <s v="Innanlands"/>
    <m/>
  </r>
  <r>
    <s v="Eskifjörður"/>
    <s v="Fáskrúðsfjörður"/>
    <n v="750"/>
    <x v="30"/>
    <s v="Austurland"/>
    <x v="12"/>
    <x v="4"/>
    <s v="Sala utan svæðis - flj."/>
    <n v="2432740"/>
    <n v="2118.9165400000002"/>
    <x v="5"/>
    <x v="2"/>
    <s v="Innanlands"/>
    <m/>
  </r>
  <r>
    <s v="Reykjavík"/>
    <s v="Fáskrúðsfjörður"/>
    <n v="750"/>
    <x v="30"/>
    <s v="Austurland"/>
    <x v="9"/>
    <x v="3"/>
    <s v="Sala utan svæðis - flj."/>
    <n v="114245"/>
    <n v="98.821925000000007"/>
    <x v="5"/>
    <x v="2"/>
    <s v="Innanlands"/>
    <m/>
  </r>
  <r>
    <s v="Söludælur"/>
    <s v="Reyðarfjörður"/>
    <n v="730"/>
    <x v="30"/>
    <s v="Austurland"/>
    <x v="6"/>
    <x v="3"/>
    <s v="Sala innan svæðis - flj."/>
    <n v="199270"/>
    <n v="172.36855"/>
    <x v="0"/>
    <x v="3"/>
    <s v="Innanlands"/>
    <m/>
  </r>
  <r>
    <s v="Söludælur"/>
    <s v="Fáskrúðsfjörður"/>
    <n v="750"/>
    <x v="30"/>
    <s v="Austurland"/>
    <x v="1"/>
    <x v="0"/>
    <s v="Sala innan svæðis - flj."/>
    <n v="193982"/>
    <n v="145.48650000000001"/>
    <x v="5"/>
    <x v="0"/>
    <s v="Innanlands"/>
    <m/>
  </r>
  <r>
    <s v="Söludælur"/>
    <s v="Fáskrúðsfjörður"/>
    <n v="750"/>
    <x v="30"/>
    <s v="Austurland"/>
    <x v="7"/>
    <x v="3"/>
    <s v="Sala innan svæðis - flj."/>
    <n v="294536"/>
    <n v="254.77363999999997"/>
    <x v="5"/>
    <x v="0"/>
    <s v="Innanlands"/>
    <m/>
  </r>
  <r>
    <s v="Reykjavík"/>
    <s v="Fáskrúðsfjörður"/>
    <n v="750"/>
    <x v="30"/>
    <s v="Austurland"/>
    <x v="12"/>
    <x v="4"/>
    <s v="Sala utan svæðis - flj."/>
    <n v="24185"/>
    <n v="21.065134999999998"/>
    <x v="5"/>
    <x v="3"/>
    <s v="Innanlands"/>
    <m/>
  </r>
  <r>
    <s v="Söludælur"/>
    <s v="Eskifjörður"/>
    <n v="735"/>
    <x v="30"/>
    <s v="Austurland"/>
    <x v="6"/>
    <x v="3"/>
    <s v="Sala innan svæðis - flj."/>
    <n v="1615"/>
    <n v="1.3969749999999999"/>
    <x v="1"/>
    <x v="3"/>
    <s v="Innanlands"/>
    <m/>
  </r>
  <r>
    <s v="Eskifjörður"/>
    <s v="Eskifjörður"/>
    <n v="735"/>
    <x v="30"/>
    <s v="Austurland"/>
    <x v="6"/>
    <x v="3"/>
    <s v="Sala ekki flutningsjöfnuð"/>
    <n v="3538"/>
    <n v="3.0603699999999998"/>
    <x v="1"/>
    <x v="3"/>
    <s v="Millilanda"/>
    <m/>
  </r>
  <r>
    <s v="Eskifjörður"/>
    <s v="Eskifjörður"/>
    <n v="735"/>
    <x v="30"/>
    <s v="Austurland"/>
    <x v="12"/>
    <x v="4"/>
    <s v="Sala innan svæðis - flj."/>
    <n v="1162394"/>
    <n v="1012.445174"/>
    <x v="3"/>
    <x v="2"/>
    <s v="Innanlands"/>
    <m/>
  </r>
  <r>
    <s v="Eskifjörður"/>
    <s v="Fáskrúðsfjörður"/>
    <n v="750"/>
    <x v="30"/>
    <s v="Austurland"/>
    <x v="9"/>
    <x v="3"/>
    <s v="Sala utan svæðis - flj."/>
    <n v="676780"/>
    <n v="585.41469999999993"/>
    <x v="7"/>
    <x v="2"/>
    <s v="Innanlands"/>
    <m/>
  </r>
  <r>
    <s v="Fáskrúðsfjörður"/>
    <s v="Fáskrúðsfjörður"/>
    <n v="750"/>
    <x v="30"/>
    <s v="Austurland"/>
    <x v="7"/>
    <x v="3"/>
    <s v="Sala innan svæðis - flj."/>
    <n v="1096"/>
    <n v="0.94803999999999999"/>
    <x v="7"/>
    <x v="0"/>
    <s v="Innanlands"/>
    <m/>
  </r>
  <r>
    <s v="Fáskrúðsfjörður"/>
    <s v="Fáskrúðsfjörður"/>
    <n v="750"/>
    <x v="30"/>
    <s v="Austurland"/>
    <x v="9"/>
    <x v="3"/>
    <s v="Sala innan svæðis - flj."/>
    <n v="38559"/>
    <n v="33.353534999999994"/>
    <x v="7"/>
    <x v="2"/>
    <s v="Innanlands"/>
    <m/>
  </r>
  <r>
    <s v="Söludælur"/>
    <s v="Eskifjörður"/>
    <n v="735"/>
    <x v="30"/>
    <s v="Austurland"/>
    <x v="6"/>
    <x v="3"/>
    <s v="Sala innan svæðis - flj."/>
    <n v="1952"/>
    <n v="1.68848"/>
    <x v="2"/>
    <x v="3"/>
    <s v="Innanlands"/>
    <m/>
  </r>
  <r>
    <s v="Reyðarfjörður"/>
    <s v="Fáskrúðsfjörður"/>
    <n v="750"/>
    <x v="30"/>
    <s v="Austurland"/>
    <x v="7"/>
    <x v="3"/>
    <s v="Sala utan svæðis - flj."/>
    <n v="502"/>
    <n v="0.43423"/>
    <x v="7"/>
    <x v="0"/>
    <s v="Innanlands"/>
    <m/>
  </r>
  <r>
    <s v="Reyðarfjörður"/>
    <s v="Fáskrúðsfjörður"/>
    <n v="750"/>
    <x v="30"/>
    <s v="Austurland"/>
    <x v="9"/>
    <x v="3"/>
    <s v="Sala utan svæðis - flj."/>
    <n v="35044"/>
    <n v="30.31306"/>
    <x v="7"/>
    <x v="2"/>
    <s v="Innanlands"/>
    <m/>
  </r>
  <r>
    <s v="Fáskrúðsfjörður"/>
    <s v="Fáskrúðsfjörður"/>
    <n v="750"/>
    <x v="30"/>
    <s v="Austurland"/>
    <x v="9"/>
    <x v="3"/>
    <s v="Sala ekki flutningsjöfnuð"/>
    <n v="129593"/>
    <n v="112.097945"/>
    <x v="2"/>
    <x v="2"/>
    <s v="Millilanda"/>
    <m/>
  </r>
  <r>
    <s v="Eskifjörður"/>
    <s v="Eskifjörður"/>
    <n v="735"/>
    <x v="30"/>
    <s v="Austurland"/>
    <x v="12"/>
    <x v="4"/>
    <s v="Sala ekki flutningsjöfnuð"/>
    <n v="0"/>
    <n v="0"/>
    <x v="3"/>
    <x v="2"/>
    <s v="Millilanda"/>
    <m/>
  </r>
  <r>
    <s v="Reykjavík"/>
    <s v="Fáskrúðsfjörður"/>
    <n v="750"/>
    <x v="30"/>
    <s v="Austurland"/>
    <x v="9"/>
    <x v="3"/>
    <s v="Sala utan svæðis - flj."/>
    <n v="35431"/>
    <n v="30.647814999999998"/>
    <x v="7"/>
    <x v="2"/>
    <s v="Innanlands"/>
    <m/>
  </r>
  <r>
    <s v="Söludælur"/>
    <s v="Fáskrúðsfjörður"/>
    <n v="750"/>
    <x v="30"/>
    <s v="Austurland"/>
    <x v="1"/>
    <x v="0"/>
    <s v="Sala innan svæðis - flj."/>
    <n v="207330"/>
    <n v="155.4975"/>
    <x v="7"/>
    <x v="0"/>
    <s v="Innanlands"/>
    <m/>
  </r>
  <r>
    <s v="Söludælur"/>
    <s v="Fáskrúðsfjörður"/>
    <n v="750"/>
    <x v="30"/>
    <s v="Austurland"/>
    <x v="7"/>
    <x v="3"/>
    <s v="Sala innan svæðis - flj."/>
    <n v="264705"/>
    <n v="228.96982500000001"/>
    <x v="7"/>
    <x v="0"/>
    <s v="Innanlands"/>
    <m/>
  </r>
  <r>
    <s v="Söludælur"/>
    <s v="Eskifjörður"/>
    <n v="735"/>
    <x v="30"/>
    <s v="Austurland"/>
    <x v="6"/>
    <x v="3"/>
    <s v="Sala innan svæðis - flj."/>
    <n v="2031"/>
    <n v="1.756815"/>
    <x v="4"/>
    <x v="3"/>
    <s v="Innanlands"/>
    <m/>
  </r>
  <r>
    <s v="Norðfjörður"/>
    <s v="Neskaupstaður"/>
    <n v="740"/>
    <x v="30"/>
    <s v="Austurland"/>
    <x v="12"/>
    <x v="4"/>
    <s v="Sala innan svæðis - flj."/>
    <n v="149420"/>
    <n v="130.14481999999998"/>
    <x v="3"/>
    <x v="2"/>
    <s v="Innanlands"/>
    <m/>
  </r>
  <r>
    <s v="Eskifjörður"/>
    <s v="Fáskrúðsfjörður"/>
    <n v="750"/>
    <x v="30"/>
    <s v="Austurland"/>
    <x v="9"/>
    <x v="3"/>
    <s v="Sala utan svæðis - flj."/>
    <n v="214331"/>
    <n v="185.39631500000002"/>
    <x v="9"/>
    <x v="2"/>
    <s v="Innanlands"/>
    <m/>
  </r>
  <r>
    <s v="Fáskrúðsfjörður"/>
    <s v="Fáskrúðsfjörður"/>
    <n v="750"/>
    <x v="30"/>
    <s v="Austurland"/>
    <x v="7"/>
    <x v="3"/>
    <s v="Sala innan svæðis - flj."/>
    <n v="1166"/>
    <n v="1.0085900000000001"/>
    <x v="9"/>
    <x v="0"/>
    <s v="Innanlands"/>
    <m/>
  </r>
  <r>
    <s v="Eskifjörður"/>
    <s v="Fáskrúðsfjörður"/>
    <n v="750"/>
    <x v="30"/>
    <s v="Austurland"/>
    <x v="8"/>
    <x v="3"/>
    <s v="Sala utan svæðis - flj."/>
    <n v="1575355"/>
    <n v="1362.6820749999999"/>
    <x v="3"/>
    <x v="2"/>
    <s v="Innanlands"/>
    <m/>
  </r>
  <r>
    <s v="Fáskrúðsfjörður"/>
    <s v="Fáskrúðsfjörður"/>
    <n v="750"/>
    <x v="30"/>
    <s v="Austurland"/>
    <x v="9"/>
    <x v="3"/>
    <s v="Sala innan svæðis - flj."/>
    <n v="810207"/>
    <n v="700.82905499999993"/>
    <x v="9"/>
    <x v="2"/>
    <s v="Innanlands"/>
    <m/>
  </r>
  <r>
    <s v="Söludælur"/>
    <s v="Eskifjörður"/>
    <n v="735"/>
    <x v="30"/>
    <s v="Austurland"/>
    <x v="6"/>
    <x v="3"/>
    <s v="Sala innan svæðis - flj."/>
    <n v="5410"/>
    <n v="4.6796499999999996"/>
    <x v="5"/>
    <x v="3"/>
    <s v="Innanlands"/>
    <m/>
  </r>
  <r>
    <s v="Eskifjörður"/>
    <s v="Eskifjörður"/>
    <n v="735"/>
    <x v="30"/>
    <s v="Austurland"/>
    <x v="6"/>
    <x v="3"/>
    <s v="Sala ekki flutningsjöfnuð"/>
    <n v="2971"/>
    <n v="2.5699149999999999"/>
    <x v="7"/>
    <x v="3"/>
    <s v="Millilanda"/>
    <m/>
  </r>
  <r>
    <s v="Reyðarfjörður"/>
    <s v="Fáskrúðsfjörður"/>
    <n v="750"/>
    <x v="30"/>
    <s v="Austurland"/>
    <x v="7"/>
    <x v="3"/>
    <s v="Sala utan svæðis - flj."/>
    <n v="85"/>
    <n v="7.3525000000000007E-2"/>
    <x v="9"/>
    <x v="0"/>
    <s v="Innanlands"/>
    <m/>
  </r>
  <r>
    <s v="Reyðarfjörður"/>
    <s v="Fáskrúðsfjörður"/>
    <n v="750"/>
    <x v="30"/>
    <s v="Austurland"/>
    <x v="9"/>
    <x v="3"/>
    <s v="Sala utan svæðis - flj."/>
    <n v="0"/>
    <n v="0"/>
    <x v="9"/>
    <x v="2"/>
    <s v="Innanlands"/>
    <m/>
  </r>
  <r>
    <s v="Söludælur"/>
    <s v="Neskaupstaður"/>
    <n v="740"/>
    <x v="30"/>
    <s v="Austurland"/>
    <x v="6"/>
    <x v="3"/>
    <s v="Sala innan svæðis - flj."/>
    <n v="9293"/>
    <n v="8.0384449999999994"/>
    <x v="1"/>
    <x v="3"/>
    <s v="Innanlands"/>
    <m/>
  </r>
  <r>
    <s v="Söludælur"/>
    <s v="Neskaupstaður"/>
    <n v="740"/>
    <x v="30"/>
    <s v="Austurland"/>
    <x v="6"/>
    <x v="3"/>
    <s v="Sala innan svæðis - flj."/>
    <n v="48394"/>
    <n v="41.860810000000001"/>
    <x v="2"/>
    <x v="3"/>
    <s v="Innanlands"/>
    <m/>
  </r>
  <r>
    <s v="Fáskrúðsfjörður"/>
    <s v="Fáskrúðsfjörður"/>
    <n v="750"/>
    <x v="30"/>
    <s v="Austurland"/>
    <x v="9"/>
    <x v="3"/>
    <s v="Sala ekki flutningsjöfnuð"/>
    <n v="137986"/>
    <n v="119.35789"/>
    <x v="4"/>
    <x v="2"/>
    <s v="Millilanda"/>
    <m/>
  </r>
  <r>
    <s v="Söludælur"/>
    <s v="Fáskrúðsfjörður"/>
    <n v="750"/>
    <x v="30"/>
    <s v="Austurland"/>
    <x v="1"/>
    <x v="0"/>
    <s v="Sala innan svæðis - flj."/>
    <n v="223560"/>
    <n v="167.67"/>
    <x v="9"/>
    <x v="0"/>
    <s v="Innanlands"/>
    <m/>
  </r>
  <r>
    <s v="Söludælur"/>
    <s v="Fáskrúðsfjörður"/>
    <n v="750"/>
    <x v="30"/>
    <s v="Austurland"/>
    <x v="7"/>
    <x v="3"/>
    <s v="Sala innan svæðis - flj."/>
    <n v="258140"/>
    <n v="223.2911"/>
    <x v="9"/>
    <x v="0"/>
    <s v="Innanlands"/>
    <m/>
  </r>
  <r>
    <s v="Söludælur"/>
    <s v="Neskaupstaður"/>
    <n v="740"/>
    <x v="30"/>
    <s v="Austurland"/>
    <x v="6"/>
    <x v="3"/>
    <s v="Sala innan svæðis - flj."/>
    <n v="42873"/>
    <n v="37.085144999999997"/>
    <x v="4"/>
    <x v="3"/>
    <s v="Innanlands"/>
    <m/>
  </r>
  <r>
    <s v="Söludælur"/>
    <s v="Neskaupstaður"/>
    <n v="740"/>
    <x v="30"/>
    <s v="Austurland"/>
    <x v="6"/>
    <x v="3"/>
    <s v="Sala innan svæðis - flj."/>
    <n v="32117"/>
    <n v="27.781204999999996"/>
    <x v="6"/>
    <x v="3"/>
    <s v="Innanlands"/>
    <m/>
  </r>
  <r>
    <s v="Söludælur"/>
    <s v="Neskaupstaður"/>
    <n v="740"/>
    <x v="30"/>
    <s v="Austurland"/>
    <x v="6"/>
    <x v="3"/>
    <s v="Sala innan svæðis - flj."/>
    <n v="29712"/>
    <n v="25.700880000000002"/>
    <x v="8"/>
    <x v="3"/>
    <s v="Innanlands"/>
    <m/>
  </r>
  <r>
    <s v="Eskifjörður"/>
    <s v="Fáskrúðsfjörður"/>
    <n v="750"/>
    <x v="30"/>
    <s v="Austurland"/>
    <x v="9"/>
    <x v="3"/>
    <s v="Sala utan svæðis - flj."/>
    <n v="25603"/>
    <n v="22.146595000000001"/>
    <x v="10"/>
    <x v="2"/>
    <s v="Innanlands"/>
    <m/>
  </r>
  <r>
    <s v="Fáskrúðsfjörður"/>
    <s v="Fáskrúðsfjörður"/>
    <n v="750"/>
    <x v="30"/>
    <s v="Austurland"/>
    <x v="7"/>
    <x v="3"/>
    <s v="Sala innan svæðis - flj."/>
    <n v="2000"/>
    <n v="1.73"/>
    <x v="10"/>
    <x v="0"/>
    <s v="Innanlands"/>
    <m/>
  </r>
  <r>
    <s v="Eskifjörður"/>
    <s v="Eskifjörður"/>
    <n v="735"/>
    <x v="30"/>
    <s v="Austurland"/>
    <x v="8"/>
    <x v="3"/>
    <s v="Sala innan svæðis - flj."/>
    <n v="433709"/>
    <n v="375.15828499999998"/>
    <x v="0"/>
    <x v="2"/>
    <s v="Innanlands"/>
    <m/>
  </r>
  <r>
    <s v="Fáskrúðsfjörður"/>
    <s v="Fáskrúðsfjörður"/>
    <n v="750"/>
    <x v="30"/>
    <s v="Austurland"/>
    <x v="9"/>
    <x v="3"/>
    <s v="Sala innan svæðis - flj."/>
    <n v="2585575"/>
    <n v="2236.522375"/>
    <x v="10"/>
    <x v="2"/>
    <s v="Innanlands"/>
    <m/>
  </r>
  <r>
    <s v="Söludælur"/>
    <s v="Neskaupstaður"/>
    <n v="740"/>
    <x v="30"/>
    <s v="Austurland"/>
    <x v="6"/>
    <x v="3"/>
    <s v="Sala innan svæðis - flj."/>
    <n v="27917"/>
    <n v="24.148204999999997"/>
    <x v="10"/>
    <x v="3"/>
    <s v="Innanlands"/>
    <m/>
  </r>
  <r>
    <s v="Reyðarfjörður"/>
    <s v="Fáskrúðsfjörður"/>
    <n v="750"/>
    <x v="30"/>
    <s v="Austurland"/>
    <x v="9"/>
    <x v="3"/>
    <s v="Sala utan svæðis - flj."/>
    <n v="23801"/>
    <n v="20.587865000000001"/>
    <x v="10"/>
    <x v="2"/>
    <s v="Innanlands"/>
    <m/>
  </r>
  <r>
    <s v="Fáskrúðsfjörður"/>
    <s v="Fáskrúðsfjörður"/>
    <n v="750"/>
    <x v="30"/>
    <s v="Austurland"/>
    <x v="10"/>
    <x v="3"/>
    <s v="Sala ekki flutningsjöfnuð"/>
    <n v="0"/>
    <n v="0"/>
    <x v="6"/>
    <x v="2"/>
    <s v="Millilanda"/>
    <m/>
  </r>
  <r>
    <s v="Norðfjörður"/>
    <s v="Neskaupstaður"/>
    <n v="740"/>
    <x v="30"/>
    <s v="Austurland"/>
    <x v="11"/>
    <x v="4"/>
    <s v="Sala innan svæðis - flj."/>
    <n v="196821"/>
    <n v="196.821"/>
    <x v="3"/>
    <x v="2"/>
    <s v="Innanlands"/>
    <m/>
  </r>
  <r>
    <s v="Söludælur"/>
    <s v="Fáskrúðsfjörður"/>
    <n v="750"/>
    <x v="30"/>
    <s v="Austurland"/>
    <x v="1"/>
    <x v="0"/>
    <s v="Sala innan svæðis - flj."/>
    <n v="200104"/>
    <n v="150.078"/>
    <x v="10"/>
    <x v="0"/>
    <s v="Innanlands"/>
    <m/>
  </r>
  <r>
    <s v="Söludælur"/>
    <s v="Fáskrúðsfjörður"/>
    <n v="750"/>
    <x v="30"/>
    <s v="Austurland"/>
    <x v="7"/>
    <x v="3"/>
    <s v="Sala innan svæðis - flj."/>
    <n v="233188"/>
    <n v="201.70761999999999"/>
    <x v="10"/>
    <x v="0"/>
    <s v="Innanlands"/>
    <m/>
  </r>
  <r>
    <s v="Söludælur"/>
    <s v="Neskaupstaður"/>
    <n v="740"/>
    <x v="30"/>
    <s v="Austurland"/>
    <x v="6"/>
    <x v="3"/>
    <s v="Sala innan svæðis - flj."/>
    <n v="27926"/>
    <n v="24.155989999999999"/>
    <x v="9"/>
    <x v="3"/>
    <s v="Innanlands"/>
    <m/>
  </r>
  <r>
    <s v="Söludælur"/>
    <s v="Neskaupstaður"/>
    <n v="740"/>
    <x v="30"/>
    <s v="Austurland"/>
    <x v="6"/>
    <x v="3"/>
    <s v="Sala innan svæðis - flj."/>
    <n v="49708"/>
    <n v="42.997419999999998"/>
    <x v="7"/>
    <x v="3"/>
    <s v="Innanlands"/>
    <m/>
  </r>
  <r>
    <s v="Söludælur"/>
    <s v="Neskaupstaður"/>
    <n v="740"/>
    <x v="30"/>
    <s v="Austurland"/>
    <x v="6"/>
    <x v="3"/>
    <s v="Sala innan svæðis - flj."/>
    <n v="101214"/>
    <n v="87.550110000000004"/>
    <x v="5"/>
    <x v="3"/>
    <s v="Innanlands"/>
    <m/>
  </r>
  <r>
    <s v="Fáskrúðsfjörður"/>
    <s v="Fáskrúðsfjörður"/>
    <n v="750"/>
    <x v="30"/>
    <s v="Austurland"/>
    <x v="7"/>
    <x v="3"/>
    <s v="Sala innan svæðis - flj."/>
    <n v="1001"/>
    <n v="0.865865"/>
    <x v="8"/>
    <x v="0"/>
    <s v="Innanlands"/>
    <m/>
  </r>
  <r>
    <s v="Eskifjörður"/>
    <s v="Eskifjörður"/>
    <n v="735"/>
    <x v="30"/>
    <s v="Austurland"/>
    <x v="8"/>
    <x v="3"/>
    <s v="Sala utan svæðis - flj."/>
    <n v="182360"/>
    <n v="157.7414"/>
    <x v="0"/>
    <x v="2"/>
    <s v="Innanlands"/>
    <m/>
  </r>
  <r>
    <s v="Fáskrúðsfjörður"/>
    <s v="Fáskrúðsfjörður"/>
    <n v="750"/>
    <x v="30"/>
    <s v="Austurland"/>
    <x v="9"/>
    <x v="3"/>
    <s v="Sala innan svæðis - flj."/>
    <n v="1265283"/>
    <n v="1094.469795"/>
    <x v="8"/>
    <x v="2"/>
    <s v="Innanlands"/>
    <m/>
  </r>
  <r>
    <s v="Fáskrúðsfjörður"/>
    <s v="Fáskrúðsfjörður"/>
    <n v="750"/>
    <x v="30"/>
    <s v="Austurland"/>
    <x v="10"/>
    <x v="3"/>
    <s v="Sala innan svæðis - flj."/>
    <n v="25236"/>
    <n v="21.829139999999999"/>
    <x v="8"/>
    <x v="2"/>
    <s v="Innanlands"/>
    <m/>
  </r>
  <r>
    <s v="Reyðarfjörður"/>
    <s v="Fáskrúðsfjörður"/>
    <n v="750"/>
    <x v="30"/>
    <s v="Austurland"/>
    <x v="7"/>
    <x v="3"/>
    <s v="Sala utan svæðis - flj."/>
    <n v="529"/>
    <n v="0.45758499999999996"/>
    <x v="8"/>
    <x v="0"/>
    <s v="Innanlands"/>
    <m/>
  </r>
  <r>
    <s v="Reyðarfjörður"/>
    <s v="Fáskrúðsfjörður"/>
    <n v="750"/>
    <x v="30"/>
    <s v="Austurland"/>
    <x v="9"/>
    <x v="3"/>
    <s v="Sala utan svæðis - flj."/>
    <n v="26475"/>
    <n v="22.900874999999999"/>
    <x v="8"/>
    <x v="2"/>
    <s v="Innanlands"/>
    <m/>
  </r>
  <r>
    <s v="Eskifjörður"/>
    <s v="Fáskrúðsfjörður"/>
    <n v="750"/>
    <x v="30"/>
    <s v="Austurland"/>
    <x v="12"/>
    <x v="4"/>
    <s v="Sala utan svæðis - flj."/>
    <n v="350795"/>
    <n v="305.54244499999999"/>
    <x v="3"/>
    <x v="2"/>
    <s v="Innanlands"/>
    <m/>
  </r>
  <r>
    <s v="Reykjavík"/>
    <s v="Fáskrúðsfjörður"/>
    <n v="750"/>
    <x v="30"/>
    <s v="Austurland"/>
    <x v="1"/>
    <x v="0"/>
    <s v="Sala utan svæðis - flj."/>
    <n v="492"/>
    <n v="0.36899999999999999"/>
    <x v="8"/>
    <x v="0"/>
    <s v="Innanlands"/>
    <m/>
  </r>
  <r>
    <s v="Reyðarfjörður"/>
    <s v="Eskifjörður"/>
    <n v="735"/>
    <x v="30"/>
    <s v="Austurland"/>
    <x v="8"/>
    <x v="3"/>
    <s v="Sala utan svæðis - flj."/>
    <n v="82089"/>
    <n v="71.006985"/>
    <x v="0"/>
    <x v="2"/>
    <s v="Innanlands"/>
    <m/>
  </r>
  <r>
    <s v="Fáskrúðsfjörður"/>
    <s v="Fáskrúðsfjörður"/>
    <n v="750"/>
    <x v="30"/>
    <s v="Austurland"/>
    <x v="9"/>
    <x v="3"/>
    <s v="Sala ekki flutningsjöfnuð"/>
    <n v="40001"/>
    <n v="34.600864999999999"/>
    <x v="8"/>
    <x v="2"/>
    <s v="Millilanda"/>
    <m/>
  </r>
  <r>
    <s v="Eskifjörður"/>
    <s v="Eskifjörður"/>
    <n v="735"/>
    <x v="30"/>
    <s v="Austurland"/>
    <x v="12"/>
    <x v="4"/>
    <s v="Sala innan svæðis - flj."/>
    <n v="0"/>
    <n v="0"/>
    <x v="0"/>
    <x v="2"/>
    <s v="Innanlands"/>
    <m/>
  </r>
  <r>
    <s v="Norðfjörður"/>
    <s v="Neskaupstaður"/>
    <n v="740"/>
    <x v="30"/>
    <s v="Austurland"/>
    <x v="6"/>
    <x v="3"/>
    <s v="Sala ekki flutningsjöfnuð"/>
    <n v="18744"/>
    <n v="16.213560000000001"/>
    <x v="9"/>
    <x v="3"/>
    <s v="Millilanda"/>
    <m/>
  </r>
  <r>
    <s v="Söludælur"/>
    <s v="Fáskrúðsfjörður"/>
    <n v="750"/>
    <x v="30"/>
    <s v="Austurland"/>
    <x v="1"/>
    <x v="0"/>
    <s v="Sala innan svæðis - flj."/>
    <n v="195141"/>
    <n v="146.35575"/>
    <x v="8"/>
    <x v="0"/>
    <s v="Innanlands"/>
    <m/>
  </r>
  <r>
    <s v="Söludælur"/>
    <s v="Fáskrúðsfjörður"/>
    <n v="750"/>
    <x v="30"/>
    <s v="Austurland"/>
    <x v="7"/>
    <x v="3"/>
    <s v="Sala innan svæðis - flj."/>
    <n v="213803"/>
    <n v="184.939595"/>
    <x v="8"/>
    <x v="0"/>
    <s v="Innanlands"/>
    <m/>
  </r>
  <r>
    <s v="Söludælur"/>
    <s v="Neskaupstaður"/>
    <n v="740"/>
    <x v="30"/>
    <s v="Austurland"/>
    <x v="6"/>
    <x v="3"/>
    <s v="Sala innan svæðis - flj."/>
    <n v="64493"/>
    <n v="55.786445000000001"/>
    <x v="3"/>
    <x v="3"/>
    <s v="Innanlands"/>
    <m/>
  </r>
  <r>
    <s v="Söludælur"/>
    <s v="Neskaupstaður"/>
    <n v="740"/>
    <x v="30"/>
    <s v="Austurland"/>
    <x v="6"/>
    <x v="3"/>
    <s v="Sala innan svæðis - flj."/>
    <n v="68434"/>
    <n v="59.195409999999995"/>
    <x v="0"/>
    <x v="3"/>
    <s v="Innanlands"/>
    <m/>
  </r>
  <r>
    <s v="Söludælur"/>
    <s v="Fáskrúðsfjörður"/>
    <n v="750"/>
    <x v="30"/>
    <s v="Austurland"/>
    <x v="6"/>
    <x v="3"/>
    <s v="Sala innan svæðis - flj."/>
    <n v="12433"/>
    <n v="10.754545"/>
    <x v="1"/>
    <x v="3"/>
    <s v="Innanlands"/>
    <m/>
  </r>
  <r>
    <s v="Eskifjörður"/>
    <s v="Fáskrúðsfjörður"/>
    <n v="750"/>
    <x v="30"/>
    <s v="Austurland"/>
    <x v="6"/>
    <x v="3"/>
    <s v="Sala utan svæðis - flj."/>
    <n v="11386"/>
    <n v="9.848889999999999"/>
    <x v="1"/>
    <x v="3"/>
    <s v="Innanlands"/>
    <m/>
  </r>
  <r>
    <s v="Fáskrúðsfjörður"/>
    <s v="Fáskrúðsfjörður"/>
    <n v="750"/>
    <x v="30"/>
    <s v="Austurland"/>
    <x v="7"/>
    <x v="3"/>
    <s v="Sala innan svæðis - flj."/>
    <n v="1030"/>
    <n v="0.89095000000000002"/>
    <x v="6"/>
    <x v="0"/>
    <s v="Innanlands"/>
    <m/>
  </r>
  <r>
    <s v="Reykjavík"/>
    <s v="Eskifjörður"/>
    <n v="735"/>
    <x v="30"/>
    <s v="Austurland"/>
    <x v="8"/>
    <x v="3"/>
    <s v="Sala utan svæðis - flj."/>
    <n v="662871"/>
    <n v="573.38341500000001"/>
    <x v="0"/>
    <x v="3"/>
    <s v="Innanlands"/>
    <m/>
  </r>
  <r>
    <s v="Fáskrúðsfjörður"/>
    <s v="Fáskrúðsfjörður"/>
    <n v="750"/>
    <x v="30"/>
    <s v="Austurland"/>
    <x v="9"/>
    <x v="3"/>
    <s v="Sala innan svæðis - flj."/>
    <n v="427408"/>
    <n v="369.70792"/>
    <x v="6"/>
    <x v="2"/>
    <s v="Innanlands"/>
    <m/>
  </r>
  <r>
    <s v="Fáskrúðsfjörður"/>
    <s v="Fáskrúðsfjörður"/>
    <n v="750"/>
    <x v="30"/>
    <s v="Austurland"/>
    <x v="10"/>
    <x v="3"/>
    <s v="Sala innan svæðis - flj."/>
    <n v="81614"/>
    <n v="70.596109999999996"/>
    <x v="6"/>
    <x v="2"/>
    <s v="Innanlands"/>
    <m/>
  </r>
  <r>
    <s v="Reyðarfjörður"/>
    <s v="Fáskrúðsfjörður"/>
    <n v="750"/>
    <x v="30"/>
    <s v="Austurland"/>
    <x v="9"/>
    <x v="3"/>
    <s v="Sala utan svæðis - flj."/>
    <n v="12589"/>
    <n v="10.889485000000001"/>
    <x v="6"/>
    <x v="2"/>
    <s v="Innanlands"/>
    <m/>
  </r>
  <r>
    <s v="Reyðarfjörður"/>
    <s v="Fáskrúðsfjörður"/>
    <n v="750"/>
    <x v="30"/>
    <s v="Austurland"/>
    <x v="10"/>
    <x v="3"/>
    <s v="Sala utan svæðis - flj."/>
    <n v="11943"/>
    <n v="10.330695"/>
    <x v="6"/>
    <x v="2"/>
    <s v="Innanlands"/>
    <m/>
  </r>
  <r>
    <s v="Reykjavík"/>
    <s v="Fáskrúðsfjörður"/>
    <n v="750"/>
    <x v="30"/>
    <s v="Austurland"/>
    <x v="7"/>
    <x v="3"/>
    <s v="Sala innan svæðis - flj."/>
    <n v="6197"/>
    <n v="5.3604050000000001"/>
    <x v="6"/>
    <x v="0"/>
    <s v="Innanlands"/>
    <m/>
  </r>
  <r>
    <s v="Fáskrúðsfjörður"/>
    <s v="Fáskrúðsfjörður"/>
    <n v="750"/>
    <x v="30"/>
    <s v="Austurland"/>
    <x v="6"/>
    <x v="3"/>
    <s v="Sala innan svæðis - flj."/>
    <n v="57141"/>
    <n v="49.426964999999996"/>
    <x v="1"/>
    <x v="3"/>
    <s v="Innanlands"/>
    <m/>
  </r>
  <r>
    <s v="Fáskrúðsfjörður"/>
    <s v="Fáskrúðsfjörður"/>
    <n v="750"/>
    <x v="30"/>
    <s v="Austurland"/>
    <x v="9"/>
    <x v="3"/>
    <s v="Sala ekki flutningsjöfnuð"/>
    <n v="877837"/>
    <n v="759.32900500000005"/>
    <x v="10"/>
    <x v="2"/>
    <s v="Millilanda"/>
    <m/>
  </r>
  <r>
    <s v="Söludælur"/>
    <s v="Fáskrúðsfjörður"/>
    <n v="750"/>
    <x v="30"/>
    <s v="Austurland"/>
    <x v="1"/>
    <x v="0"/>
    <s v="Sala innan svæðis - flj."/>
    <n v="193157"/>
    <n v="144.86775"/>
    <x v="6"/>
    <x v="0"/>
    <s v="Innanlands"/>
    <m/>
  </r>
  <r>
    <s v="Söludælur"/>
    <s v="Fáskrúðsfjörður"/>
    <n v="750"/>
    <x v="30"/>
    <s v="Austurland"/>
    <x v="7"/>
    <x v="3"/>
    <s v="Sala innan svæðis - flj."/>
    <n v="192148"/>
    <n v="166.20801999999998"/>
    <x v="6"/>
    <x v="0"/>
    <s v="Innanlands"/>
    <m/>
  </r>
  <r>
    <s v="Söludælur"/>
    <s v="Fáskrúðsfjörður"/>
    <n v="750"/>
    <x v="30"/>
    <s v="Austurland"/>
    <x v="6"/>
    <x v="3"/>
    <s v="Sala innan svæðis - flj."/>
    <n v="14235"/>
    <n v="12.313274999999999"/>
    <x v="2"/>
    <x v="3"/>
    <s v="Innanlands"/>
    <m/>
  </r>
  <r>
    <s v="Eskifjörður"/>
    <s v="Fáskrúðsfjörður"/>
    <n v="750"/>
    <x v="30"/>
    <s v="Austurland"/>
    <x v="6"/>
    <x v="3"/>
    <s v="Sala utan svæðis - flj."/>
    <n v="10974"/>
    <n v="9.4925099999999993"/>
    <x v="2"/>
    <x v="3"/>
    <s v="Innanlands"/>
    <m/>
  </r>
  <r>
    <s v="Fáskrúðsfjörður"/>
    <s v="Fáskrúðsfjörður"/>
    <n v="750"/>
    <x v="30"/>
    <s v="Austurland"/>
    <x v="6"/>
    <x v="3"/>
    <s v="Sala innan svæðis - flj."/>
    <n v="59306"/>
    <n v="51.299690000000005"/>
    <x v="2"/>
    <x v="3"/>
    <s v="Innanlands"/>
    <m/>
  </r>
  <r>
    <s v="Reyðarfjörður"/>
    <s v="Fáskrúðsfjörður"/>
    <n v="750"/>
    <x v="30"/>
    <s v="Austurland"/>
    <x v="6"/>
    <x v="3"/>
    <s v="Sala utan svæðis - flj."/>
    <n v="6843"/>
    <n v="5.9191949999999993"/>
    <x v="2"/>
    <x v="3"/>
    <s v="Innanlands"/>
    <m/>
  </r>
  <r>
    <s v="Fáskrúðsfjörður"/>
    <s v="Fáskrúðsfjörður"/>
    <n v="750"/>
    <x v="30"/>
    <s v="Austurland"/>
    <x v="7"/>
    <x v="3"/>
    <s v="Sala innan svæðis - flj."/>
    <n v="1000"/>
    <n v="0.86499999999999999"/>
    <x v="4"/>
    <x v="0"/>
    <s v="Innanlands"/>
    <m/>
  </r>
  <r>
    <s v="Norðfjörður"/>
    <s v="Neskaupstaður"/>
    <n v="740"/>
    <x v="30"/>
    <s v="Austurland"/>
    <x v="8"/>
    <x v="3"/>
    <s v="Sala innan svæðis - flj."/>
    <n v="6424167"/>
    <n v="5556.9044549999999"/>
    <x v="0"/>
    <x v="2"/>
    <s v="Innanlands"/>
    <m/>
  </r>
  <r>
    <s v="Fáskrúðsfjörður"/>
    <s v="Fáskrúðsfjörður"/>
    <n v="750"/>
    <x v="30"/>
    <s v="Austurland"/>
    <x v="9"/>
    <x v="3"/>
    <s v="Sala innan svæðis - flj."/>
    <n v="575714"/>
    <n v="497.99261000000001"/>
    <x v="4"/>
    <x v="2"/>
    <s v="Innanlands"/>
    <m/>
  </r>
  <r>
    <s v="Fáskrúðsfjörður"/>
    <s v="Fáskrúðsfjörður"/>
    <n v="750"/>
    <x v="30"/>
    <s v="Austurland"/>
    <x v="10"/>
    <x v="3"/>
    <s v="Sala innan svæðis - flj."/>
    <n v="79859"/>
    <n v="69.078035"/>
    <x v="4"/>
    <x v="2"/>
    <s v="Innanlands"/>
    <m/>
  </r>
  <r>
    <s v="Eskifjörður"/>
    <s v="Eskifjörður"/>
    <n v="735"/>
    <x v="30"/>
    <s v="Austurland"/>
    <x v="12"/>
    <x v="4"/>
    <s v="Sala ekki flutningsjöfnuð"/>
    <n v="0"/>
    <n v="0"/>
    <x v="0"/>
    <x v="2"/>
    <s v="Millilanda"/>
    <m/>
  </r>
  <r>
    <s v="Reyðarfjörður"/>
    <s v="Fáskrúðsfjörður"/>
    <n v="750"/>
    <x v="30"/>
    <s v="Austurland"/>
    <x v="7"/>
    <x v="3"/>
    <s v="Sala utan svæðis - flj."/>
    <n v="1031"/>
    <n v="0.89181499999999991"/>
    <x v="4"/>
    <x v="0"/>
    <s v="Innanlands"/>
    <m/>
  </r>
  <r>
    <s v="Reyðarfjörður"/>
    <s v="Fáskrúðsfjörður"/>
    <n v="750"/>
    <x v="30"/>
    <s v="Austurland"/>
    <x v="9"/>
    <x v="3"/>
    <s v="Sala utan svæðis - flj."/>
    <n v="98681"/>
    <n v="85.359065000000001"/>
    <x v="4"/>
    <x v="2"/>
    <s v="Innanlands"/>
    <m/>
  </r>
  <r>
    <s v="Reyðarfjörður"/>
    <s v="Fáskrúðsfjörður"/>
    <n v="750"/>
    <x v="30"/>
    <s v="Austurland"/>
    <x v="10"/>
    <x v="3"/>
    <s v="Sala utan svæðis - flj."/>
    <n v="7375"/>
    <n v="6.3793749999999996"/>
    <x v="4"/>
    <x v="2"/>
    <s v="Innanlands"/>
    <m/>
  </r>
  <r>
    <s v="Söludælur"/>
    <s v="Fáskrúðsfjörður"/>
    <n v="750"/>
    <x v="30"/>
    <s v="Austurland"/>
    <x v="6"/>
    <x v="3"/>
    <s v="Sala innan svæðis - flj."/>
    <n v="16223"/>
    <n v="14.032895"/>
    <x v="4"/>
    <x v="3"/>
    <s v="Innanlands"/>
    <m/>
  </r>
  <r>
    <s v="Fáskrúðsfjörður"/>
    <s v="Fáskrúðsfjörður"/>
    <n v="750"/>
    <x v="30"/>
    <s v="Austurland"/>
    <x v="9"/>
    <x v="3"/>
    <s v="Sala ekki flutningsjöfnuð"/>
    <n v="640073"/>
    <n v="553.66314499999999"/>
    <x v="9"/>
    <x v="2"/>
    <s v="Millilanda"/>
    <m/>
  </r>
  <r>
    <s v="Söludælur"/>
    <s v="Fáskrúðsfjörður"/>
    <n v="750"/>
    <x v="30"/>
    <s v="Austurland"/>
    <x v="1"/>
    <x v="0"/>
    <s v="Sala innan svæðis - flj."/>
    <n v="177111"/>
    <n v="132.83324999999999"/>
    <x v="4"/>
    <x v="0"/>
    <s v="Innanlands"/>
    <m/>
  </r>
  <r>
    <s v="Söludælur"/>
    <s v="Fáskrúðsfjörður"/>
    <n v="750"/>
    <x v="30"/>
    <s v="Austurland"/>
    <x v="7"/>
    <x v="3"/>
    <s v="Sala innan svæðis - flj."/>
    <n v="173864"/>
    <n v="150.39236"/>
    <x v="4"/>
    <x v="0"/>
    <s v="Innanlands"/>
    <m/>
  </r>
  <r>
    <s v="Eskifjörður"/>
    <s v="Fáskrúðsfjörður"/>
    <n v="750"/>
    <x v="30"/>
    <s v="Austurland"/>
    <x v="6"/>
    <x v="3"/>
    <s v="Sala utan svæðis - flj."/>
    <n v="7756"/>
    <n v="6.7089399999999992"/>
    <x v="4"/>
    <x v="3"/>
    <s v="Innanlands"/>
    <m/>
  </r>
  <r>
    <s v="Fáskrúðsfjörður"/>
    <s v="Fáskrúðsfjörður"/>
    <n v="750"/>
    <x v="30"/>
    <s v="Austurland"/>
    <x v="6"/>
    <x v="3"/>
    <s v="Sala innan svæðis - flj."/>
    <n v="79958"/>
    <n v="69.163669999999996"/>
    <x v="4"/>
    <x v="3"/>
    <s v="Innanlands"/>
    <m/>
  </r>
  <r>
    <s v="Reyðarfjörður"/>
    <s v="Fáskrúðsfjörður"/>
    <n v="750"/>
    <x v="30"/>
    <s v="Austurland"/>
    <x v="6"/>
    <x v="3"/>
    <s v="Sala utan svæðis - flj."/>
    <n v="38704"/>
    <n v="33.478960000000001"/>
    <x v="4"/>
    <x v="3"/>
    <s v="Innanlands"/>
    <m/>
  </r>
  <r>
    <s v="Eskifjörður"/>
    <s v="Fáskrúðsfjörður"/>
    <n v="750"/>
    <x v="30"/>
    <s v="Austurland"/>
    <x v="9"/>
    <x v="3"/>
    <s v="Sala utan svæðis - flj."/>
    <n v="17096"/>
    <n v="14.788039999999999"/>
    <x v="2"/>
    <x v="2"/>
    <s v="Innanlands"/>
    <m/>
  </r>
  <r>
    <s v="Söludælur"/>
    <s v="Fáskrúðsfjörður"/>
    <n v="750"/>
    <x v="30"/>
    <s v="Austurland"/>
    <x v="6"/>
    <x v="3"/>
    <s v="Sala innan svæðis - flj."/>
    <n v="15428"/>
    <n v="13.345219999999999"/>
    <x v="6"/>
    <x v="3"/>
    <s v="Innanlands"/>
    <m/>
  </r>
  <r>
    <s v="Fáskrúðsfjörður"/>
    <s v="Fáskrúðsfjörður"/>
    <n v="750"/>
    <x v="30"/>
    <s v="Austurland"/>
    <x v="7"/>
    <x v="3"/>
    <s v="Sala innan svæðis - flj."/>
    <n v="3318"/>
    <n v="2.8700700000000001"/>
    <x v="2"/>
    <x v="0"/>
    <s v="Innanlands"/>
    <m/>
  </r>
  <r>
    <s v="Eskifjörður"/>
    <s v="Fáskrúðsfjörður"/>
    <n v="750"/>
    <x v="30"/>
    <s v="Austurland"/>
    <x v="8"/>
    <x v="3"/>
    <s v="Sala utan svæðis - flj."/>
    <n v="477340"/>
    <n v="412.89909999999998"/>
    <x v="0"/>
    <x v="3"/>
    <s v="Innanlands"/>
    <m/>
  </r>
  <r>
    <s v="Fáskrúðsfjörður"/>
    <s v="Fáskrúðsfjörður"/>
    <n v="750"/>
    <x v="30"/>
    <s v="Austurland"/>
    <x v="9"/>
    <x v="3"/>
    <s v="Sala innan svæðis - flj."/>
    <n v="385622"/>
    <n v="333.56302999999997"/>
    <x v="2"/>
    <x v="2"/>
    <s v="Innanlands"/>
    <m/>
  </r>
  <r>
    <s v="Fáskrúðsfjörður"/>
    <s v="Fáskrúðsfjörður"/>
    <n v="750"/>
    <x v="30"/>
    <s v="Austurland"/>
    <x v="10"/>
    <x v="3"/>
    <s v="Sala innan svæðis - flj."/>
    <n v="87413"/>
    <n v="75.612245000000001"/>
    <x v="2"/>
    <x v="2"/>
    <s v="Innanlands"/>
    <m/>
  </r>
  <r>
    <s v="Norðfjörður"/>
    <s v="Neskaupstaður"/>
    <n v="740"/>
    <x v="30"/>
    <s v="Austurland"/>
    <x v="12"/>
    <x v="4"/>
    <s v="Sala innan svæðis - flj."/>
    <n v="0"/>
    <n v="0"/>
    <x v="0"/>
    <x v="2"/>
    <s v="Innanlands"/>
    <m/>
  </r>
  <r>
    <s v="Fáskrúðsfjörður"/>
    <s v="Fáskrúðsfjörður"/>
    <n v="750"/>
    <x v="30"/>
    <s v="Austurland"/>
    <x v="9"/>
    <x v="3"/>
    <s v="Sala ekki flutningsjöfnuð"/>
    <n v="284036"/>
    <n v="245.69113999999999"/>
    <x v="7"/>
    <x v="2"/>
    <s v="Millilanda"/>
    <m/>
  </r>
  <r>
    <s v="Reyðarfjörður"/>
    <s v="Fáskrúðsfjörður"/>
    <n v="750"/>
    <x v="30"/>
    <s v="Austurland"/>
    <x v="7"/>
    <x v="3"/>
    <s v="Sala utan svæðis - flj."/>
    <n v="2037"/>
    <n v="1.7620049999999998"/>
    <x v="2"/>
    <x v="0"/>
    <s v="Innanlands"/>
    <m/>
  </r>
  <r>
    <s v="Reyðarfjörður"/>
    <s v="Fáskrúðsfjörður"/>
    <n v="750"/>
    <x v="30"/>
    <s v="Austurland"/>
    <x v="9"/>
    <x v="3"/>
    <s v="Sala utan svæðis - flj."/>
    <n v="25274"/>
    <n v="21.862009999999998"/>
    <x v="2"/>
    <x v="2"/>
    <s v="Innanlands"/>
    <m/>
  </r>
  <r>
    <s v="Reyðarfjörður"/>
    <s v="Fáskrúðsfjörður"/>
    <n v="750"/>
    <x v="30"/>
    <s v="Austurland"/>
    <x v="10"/>
    <x v="3"/>
    <s v="Sala utan svæðis - flj."/>
    <n v="4964"/>
    <n v="4.2938599999999996"/>
    <x v="2"/>
    <x v="2"/>
    <s v="Innanlands"/>
    <m/>
  </r>
  <r>
    <s v="Reykjavík"/>
    <s v="Fáskrúðsfjörður"/>
    <n v="750"/>
    <x v="30"/>
    <s v="Austurland"/>
    <x v="7"/>
    <x v="3"/>
    <s v="Sala innan svæðis - flj."/>
    <n v="0"/>
    <n v="0"/>
    <x v="2"/>
    <x v="0"/>
    <s v="Innanlands"/>
    <m/>
  </r>
  <r>
    <s v="Eskifjörður"/>
    <s v="Fáskrúðsfjörður"/>
    <n v="750"/>
    <x v="30"/>
    <s v="Austurland"/>
    <x v="6"/>
    <x v="3"/>
    <s v="Sala utan svæðis - flj."/>
    <n v="38194"/>
    <n v="33.03781"/>
    <x v="6"/>
    <x v="3"/>
    <s v="Innanlands"/>
    <m/>
  </r>
  <r>
    <s v="Söludælur"/>
    <s v="Fáskrúðsfjörður"/>
    <n v="750"/>
    <x v="30"/>
    <s v="Austurland"/>
    <x v="1"/>
    <x v="0"/>
    <s v="Sala innan svæðis - flj."/>
    <n v="182656"/>
    <n v="136.99199999999999"/>
    <x v="2"/>
    <x v="0"/>
    <s v="Innanlands"/>
    <m/>
  </r>
  <r>
    <s v="Söludælur"/>
    <s v="Fáskrúðsfjörður"/>
    <n v="750"/>
    <x v="30"/>
    <s v="Austurland"/>
    <x v="7"/>
    <x v="3"/>
    <s v="Sala innan svæðis - flj."/>
    <n v="171619"/>
    <n v="148.450435"/>
    <x v="2"/>
    <x v="0"/>
    <s v="Innanlands"/>
    <m/>
  </r>
  <r>
    <s v="Fáskrúðsfjörður"/>
    <s v="Fáskrúðsfjörður"/>
    <n v="750"/>
    <x v="30"/>
    <s v="Austurland"/>
    <x v="6"/>
    <x v="3"/>
    <s v="Sala innan svæðis - flj."/>
    <n v="73791"/>
    <n v="63.829214999999998"/>
    <x v="6"/>
    <x v="3"/>
    <s v="Innanlands"/>
    <m/>
  </r>
  <r>
    <s v="Reyðarfjörður"/>
    <s v="Fáskrúðsfjörður"/>
    <n v="750"/>
    <x v="30"/>
    <s v="Austurland"/>
    <x v="6"/>
    <x v="3"/>
    <s v="Sala utan svæðis - flj."/>
    <n v="11759"/>
    <n v="10.171535"/>
    <x v="6"/>
    <x v="3"/>
    <s v="Innanlands"/>
    <m/>
  </r>
  <r>
    <s v="Söludælur"/>
    <s v="Fáskrúðsfjörður"/>
    <n v="750"/>
    <x v="30"/>
    <s v="Austurland"/>
    <x v="6"/>
    <x v="3"/>
    <s v="Sala innan svæðis - flj."/>
    <n v="17161"/>
    <n v="14.844265"/>
    <x v="8"/>
    <x v="3"/>
    <s v="Innanlands"/>
    <m/>
  </r>
  <r>
    <s v="Fáskrúðsfjörður"/>
    <s v="Fáskrúðsfjörður"/>
    <n v="750"/>
    <x v="30"/>
    <s v="Austurland"/>
    <x v="7"/>
    <x v="3"/>
    <s v="Sala innan svæðis - flj."/>
    <n v="71856"/>
    <n v="62.155440000000006"/>
    <x v="1"/>
    <x v="0"/>
    <s v="Innanlands"/>
    <m/>
  </r>
  <r>
    <s v="Reykjavík"/>
    <s v="Fáskrúðsfjörður"/>
    <n v="750"/>
    <x v="30"/>
    <s v="Austurland"/>
    <x v="8"/>
    <x v="3"/>
    <s v="Sala utan svæðis - flj."/>
    <n v="34759"/>
    <n v="30.066534999999998"/>
    <x v="0"/>
    <x v="2"/>
    <s v="Innanlands"/>
    <m/>
  </r>
  <r>
    <s v="Fáskrúðsfjörður"/>
    <s v="Fáskrúðsfjörður"/>
    <n v="750"/>
    <x v="30"/>
    <s v="Austurland"/>
    <x v="9"/>
    <x v="3"/>
    <s v="Sala innan svæðis - flj."/>
    <n v="178414"/>
    <n v="154.32810999999998"/>
    <x v="1"/>
    <x v="2"/>
    <s v="Innanlands"/>
    <m/>
  </r>
  <r>
    <s v="Fáskrúðsfjörður"/>
    <s v="Fáskrúðsfjörður"/>
    <n v="750"/>
    <x v="30"/>
    <s v="Austurland"/>
    <x v="10"/>
    <x v="3"/>
    <s v="Sala innan svæðis - flj."/>
    <n v="79234"/>
    <n v="68.537410000000008"/>
    <x v="1"/>
    <x v="2"/>
    <s v="Innanlands"/>
    <m/>
  </r>
  <r>
    <s v="Eskifjörður"/>
    <s v="Fáskrúðsfjörður"/>
    <n v="750"/>
    <x v="30"/>
    <s v="Austurland"/>
    <x v="12"/>
    <x v="4"/>
    <s v="Sala utan svæðis - flj."/>
    <n v="0"/>
    <n v="0"/>
    <x v="0"/>
    <x v="2"/>
    <s v="Innanlands"/>
    <m/>
  </r>
  <r>
    <s v="Eskifjörður"/>
    <s v="Fáskrúðsfjörður"/>
    <n v="750"/>
    <x v="30"/>
    <s v="Austurland"/>
    <x v="6"/>
    <x v="3"/>
    <s v="Sala utan svæðis - flj."/>
    <n v="17278"/>
    <n v="14.945469999999998"/>
    <x v="8"/>
    <x v="3"/>
    <s v="Innanlands"/>
    <m/>
  </r>
  <r>
    <s v="Reyðarfjörður"/>
    <s v="Fáskrúðsfjörður"/>
    <n v="750"/>
    <x v="30"/>
    <s v="Austurland"/>
    <x v="7"/>
    <x v="3"/>
    <s v="Sala utan svæðis - flj."/>
    <n v="10144"/>
    <n v="8.7745599999999992"/>
    <x v="1"/>
    <x v="0"/>
    <s v="Innanlands"/>
    <m/>
  </r>
  <r>
    <s v="Reyðarfjörður"/>
    <s v="Fáskrúðsfjörður"/>
    <n v="750"/>
    <x v="30"/>
    <s v="Austurland"/>
    <x v="9"/>
    <x v="3"/>
    <s v="Sala utan svæðis - flj."/>
    <n v="30025"/>
    <n v="25.971625"/>
    <x v="1"/>
    <x v="2"/>
    <s v="Innanlands"/>
    <m/>
  </r>
  <r>
    <s v="Fáskrúðsfjörður"/>
    <s v="Fáskrúðsfjörður"/>
    <n v="750"/>
    <x v="30"/>
    <s v="Austurland"/>
    <x v="6"/>
    <x v="3"/>
    <s v="Sala innan svæðis - flj."/>
    <n v="45094"/>
    <n v="39.006309999999999"/>
    <x v="8"/>
    <x v="3"/>
    <s v="Innanlands"/>
    <m/>
  </r>
  <r>
    <s v="Söludælur"/>
    <s v="Fáskrúðsfjörður"/>
    <n v="750"/>
    <x v="30"/>
    <s v="Austurland"/>
    <x v="1"/>
    <x v="0"/>
    <s v="Sala innan svæðis - flj."/>
    <n v="176518"/>
    <n v="132.38849999999999"/>
    <x v="1"/>
    <x v="0"/>
    <s v="Innanlands"/>
    <m/>
  </r>
  <r>
    <s v="Söludælur"/>
    <s v="Fáskrúðsfjörður"/>
    <n v="750"/>
    <x v="30"/>
    <s v="Austurland"/>
    <x v="7"/>
    <x v="3"/>
    <s v="Sala innan svæðis - flj."/>
    <n v="117736"/>
    <n v="101.84164"/>
    <x v="1"/>
    <x v="0"/>
    <s v="Innanlands"/>
    <m/>
  </r>
  <r>
    <s v="Fáskrúðsfjörður"/>
    <s v="Fáskrúðsfjörður"/>
    <n v="750"/>
    <x v="30"/>
    <s v="Austurland"/>
    <x v="9"/>
    <x v="3"/>
    <s v="Sala ekki flutningsjöfnuð"/>
    <n v="120172"/>
    <n v="103.94878"/>
    <x v="0"/>
    <x v="2"/>
    <s v="Millilanda"/>
    <m/>
  </r>
  <r>
    <s v="Söludælur"/>
    <s v="Stöðvarfjörður"/>
    <n v="755"/>
    <x v="30"/>
    <s v="Austurland"/>
    <x v="0"/>
    <x v="0"/>
    <s v="Sala innan svæðis - flj."/>
    <n v="79867"/>
    <n v="59.90025"/>
    <x v="0"/>
    <x v="0"/>
    <s v="Innanlands"/>
    <m/>
  </r>
  <r>
    <s v="Reykjavík"/>
    <s v="Stöðvarfjörður"/>
    <n v="755"/>
    <x v="30"/>
    <s v="Austurland"/>
    <x v="9"/>
    <x v="3"/>
    <s v="Sala utan svæðis - flj."/>
    <n v="5973"/>
    <n v="5.1666449999999999"/>
    <x v="0"/>
    <x v="2"/>
    <s v="Innanlands"/>
    <m/>
  </r>
  <r>
    <s v="Reyðarfjörður"/>
    <s v="Fáskrúðsfjörður"/>
    <n v="750"/>
    <x v="30"/>
    <s v="Austurland"/>
    <x v="6"/>
    <x v="3"/>
    <s v="Sala utan svæðis - flj."/>
    <n v="13146"/>
    <n v="11.371289999999998"/>
    <x v="8"/>
    <x v="3"/>
    <s v="Innanlands"/>
    <m/>
  </r>
  <r>
    <s v="Söludælur"/>
    <s v="Stöðvarfjörður"/>
    <n v="755"/>
    <x v="30"/>
    <s v="Austurland"/>
    <x v="7"/>
    <x v="3"/>
    <s v="Sala innan svæðis - flj."/>
    <n v="110530"/>
    <n v="95.608449999999991"/>
    <x v="0"/>
    <x v="0"/>
    <s v="Innanlands"/>
    <m/>
  </r>
  <r>
    <s v="Reykjavík"/>
    <s v="Fáskrúðsfjörður"/>
    <n v="750"/>
    <x v="30"/>
    <s v="Austurland"/>
    <x v="6"/>
    <x v="3"/>
    <s v="Sala innan svæðis - flj."/>
    <n v="5691"/>
    <n v="4.9227150000000002"/>
    <x v="8"/>
    <x v="3"/>
    <s v="Innanlands"/>
    <m/>
  </r>
  <r>
    <s v="Reyðarfjörður"/>
    <s v="Stöðvarfjörður"/>
    <n v="755"/>
    <x v="30"/>
    <s v="Austurland"/>
    <x v="9"/>
    <x v="3"/>
    <s v="Sala utan svæðis - flj."/>
    <n v="12007"/>
    <n v="10.386055000000001"/>
    <x v="3"/>
    <x v="2"/>
    <s v="Innanlands"/>
    <m/>
  </r>
  <r>
    <s v="Söludælur"/>
    <s v="Fáskrúðsfjörður"/>
    <n v="750"/>
    <x v="30"/>
    <s v="Austurland"/>
    <x v="6"/>
    <x v="3"/>
    <s v="Sala innan svæðis - flj."/>
    <n v="15271"/>
    <n v="13.209415"/>
    <x v="10"/>
    <x v="3"/>
    <s v="Innanlands"/>
    <m/>
  </r>
  <r>
    <s v="Reykjavík"/>
    <s v="Stöðvarfjörður"/>
    <n v="755"/>
    <x v="30"/>
    <s v="Austurland"/>
    <x v="9"/>
    <x v="3"/>
    <s v="Sala utan svæðis - flj."/>
    <n v="12525"/>
    <n v="10.834125"/>
    <x v="3"/>
    <x v="2"/>
    <s v="Innanlands"/>
    <m/>
  </r>
  <r>
    <s v="Söludælur"/>
    <s v="Stöðvarfjörður"/>
    <n v="755"/>
    <x v="30"/>
    <s v="Austurland"/>
    <x v="0"/>
    <x v="0"/>
    <s v="Sala innan svæðis - flj."/>
    <n v="118651"/>
    <n v="88.988249999999994"/>
    <x v="3"/>
    <x v="0"/>
    <s v="Innanlands"/>
    <m/>
  </r>
  <r>
    <s v="Söludælur"/>
    <s v="Stöðvarfjörður"/>
    <n v="755"/>
    <x v="30"/>
    <s v="Austurland"/>
    <x v="7"/>
    <x v="3"/>
    <s v="Sala innan svæðis - flj."/>
    <n v="149339"/>
    <n v="129.178235"/>
    <x v="3"/>
    <x v="0"/>
    <s v="Innanlands"/>
    <m/>
  </r>
  <r>
    <s v="Eskifjörður"/>
    <s v="Stöðvarfjörður"/>
    <n v="755"/>
    <x v="30"/>
    <s v="Austurland"/>
    <x v="9"/>
    <x v="3"/>
    <s v="Sala utan svæðis - flj."/>
    <n v="16183"/>
    <n v="13.998295000000001"/>
    <x v="5"/>
    <x v="2"/>
    <s v="Innanlands"/>
    <m/>
  </r>
  <r>
    <s v="Eskifjörður"/>
    <s v="Fáskrúðsfjörður"/>
    <n v="750"/>
    <x v="30"/>
    <s v="Austurland"/>
    <x v="6"/>
    <x v="3"/>
    <s v="Sala utan svæðis - flj."/>
    <n v="3929"/>
    <n v="3.3985850000000002"/>
    <x v="10"/>
    <x v="3"/>
    <s v="Innanlands"/>
    <m/>
  </r>
  <r>
    <s v="Reyðarfjörður"/>
    <s v="Stöðvarfjörður"/>
    <n v="755"/>
    <x v="30"/>
    <s v="Austurland"/>
    <x v="9"/>
    <x v="3"/>
    <s v="Sala utan svæðis - flj."/>
    <n v="6183"/>
    <n v="5.3482950000000002"/>
    <x v="5"/>
    <x v="2"/>
    <s v="Innanlands"/>
    <m/>
  </r>
  <r>
    <s v="Fáskrúðsfjörður"/>
    <s v="Fáskrúðsfjörður"/>
    <n v="750"/>
    <x v="30"/>
    <s v="Austurland"/>
    <x v="6"/>
    <x v="3"/>
    <s v="Sala innan svæðis - flj."/>
    <n v="67887"/>
    <n v="58.722254999999997"/>
    <x v="10"/>
    <x v="3"/>
    <s v="Innanlands"/>
    <m/>
  </r>
  <r>
    <s v="Söludælur"/>
    <s v="Stöðvarfjörður"/>
    <n v="755"/>
    <x v="30"/>
    <s v="Austurland"/>
    <x v="7"/>
    <x v="3"/>
    <s v="Sala ekki flutningsjöfnuð"/>
    <n v="-1"/>
    <n v="0"/>
    <x v="1"/>
    <x v="0"/>
    <s v="Millilanda"/>
    <m/>
  </r>
  <r>
    <s v="Reyðarfjörður"/>
    <s v="Fáskrúðsfjörður"/>
    <n v="750"/>
    <x v="30"/>
    <s v="Austurland"/>
    <x v="6"/>
    <x v="3"/>
    <s v="Sala utan svæðis - flj."/>
    <n v="11942"/>
    <n v="10.329829999999999"/>
    <x v="10"/>
    <x v="3"/>
    <s v="Innanlands"/>
    <m/>
  </r>
  <r>
    <s v="Reykjavík"/>
    <s v="Stöðvarfjörður"/>
    <n v="755"/>
    <x v="30"/>
    <s v="Austurland"/>
    <x v="9"/>
    <x v="3"/>
    <s v="Sala utan svæðis - flj."/>
    <n v="15597"/>
    <n v="13.491405"/>
    <x v="5"/>
    <x v="2"/>
    <s v="Innanlands"/>
    <m/>
  </r>
  <r>
    <s v="Söludælur"/>
    <s v="Stöðvarfjörður"/>
    <n v="755"/>
    <x v="30"/>
    <s v="Austurland"/>
    <x v="1"/>
    <x v="0"/>
    <s v="Sala innan svæðis - flj."/>
    <n v="61675"/>
    <n v="46.256250000000001"/>
    <x v="5"/>
    <x v="0"/>
    <s v="Innanlands"/>
    <m/>
  </r>
  <r>
    <s v="Söludælur"/>
    <s v="Stöðvarfjörður"/>
    <n v="755"/>
    <x v="30"/>
    <s v="Austurland"/>
    <x v="0"/>
    <x v="0"/>
    <s v="Sala innan svæðis - flj."/>
    <n v="76439"/>
    <n v="57.329250000000002"/>
    <x v="5"/>
    <x v="0"/>
    <s v="Innanlands"/>
    <m/>
  </r>
  <r>
    <s v="Söludælur"/>
    <s v="Stöðvarfjörður"/>
    <n v="755"/>
    <x v="30"/>
    <s v="Austurland"/>
    <x v="7"/>
    <x v="3"/>
    <s v="Sala innan svæðis - flj."/>
    <n v="159268"/>
    <n v="137.76682"/>
    <x v="5"/>
    <x v="0"/>
    <s v="Innanlands"/>
    <m/>
  </r>
  <r>
    <s v="Eskifjörður"/>
    <s v="Fáskrúðsfjörður"/>
    <n v="750"/>
    <x v="30"/>
    <s v="Austurland"/>
    <x v="6"/>
    <x v="3"/>
    <s v="Sala utan svæðis - flj."/>
    <n v="41750"/>
    <n v="36.113750000000003"/>
    <x v="9"/>
    <x v="3"/>
    <s v="Innanlands"/>
    <m/>
  </r>
  <r>
    <s v="Fáskrúðsfjörður"/>
    <s v="Fáskrúðsfjörður"/>
    <n v="750"/>
    <x v="30"/>
    <s v="Austurland"/>
    <x v="6"/>
    <x v="3"/>
    <s v="Sala innan svæðis - flj."/>
    <n v="52770"/>
    <n v="45.646050000000002"/>
    <x v="9"/>
    <x v="3"/>
    <s v="Innanlands"/>
    <m/>
  </r>
  <r>
    <s v="Reyðarfjörður"/>
    <s v="Stöðvarfjörður"/>
    <n v="755"/>
    <x v="30"/>
    <s v="Austurland"/>
    <x v="9"/>
    <x v="3"/>
    <s v="Sala utan svæðis - flj."/>
    <n v="2483"/>
    <n v="2.1477949999999999"/>
    <x v="7"/>
    <x v="2"/>
    <s v="Innanlands"/>
    <m/>
  </r>
  <r>
    <s v="Reykjavík"/>
    <s v="Stöðvarfjörður"/>
    <n v="755"/>
    <x v="30"/>
    <s v="Austurland"/>
    <x v="9"/>
    <x v="3"/>
    <s v="Sala innan svæðis - flj."/>
    <n v="5895"/>
    <n v="5.0991749999999998"/>
    <x v="7"/>
    <x v="2"/>
    <s v="Innanlands"/>
    <m/>
  </r>
  <r>
    <s v="Reykjavík"/>
    <s v="Stöðvarfjörður"/>
    <n v="755"/>
    <x v="30"/>
    <s v="Austurland"/>
    <x v="9"/>
    <x v="3"/>
    <s v="Sala utan svæðis - flj."/>
    <n v="25655"/>
    <n v="22.191575"/>
    <x v="7"/>
    <x v="2"/>
    <s v="Innanlands"/>
    <m/>
  </r>
  <r>
    <s v="Reyðarfjörður"/>
    <s v="Fáskrúðsfjörður"/>
    <n v="750"/>
    <x v="30"/>
    <s v="Austurland"/>
    <x v="6"/>
    <x v="3"/>
    <s v="Sala utan svæðis - flj."/>
    <n v="11642"/>
    <n v="10.07033"/>
    <x v="9"/>
    <x v="3"/>
    <s v="Innanlands"/>
    <m/>
  </r>
  <r>
    <s v="Stöðvarfjörður"/>
    <s v="Stöðvarfjörður"/>
    <n v="755"/>
    <x v="30"/>
    <s v="Austurland"/>
    <x v="7"/>
    <x v="3"/>
    <s v="Sala innan svæðis - flj."/>
    <n v="6309"/>
    <n v="5.4572849999999997"/>
    <x v="7"/>
    <x v="0"/>
    <s v="Innanlands"/>
    <m/>
  </r>
  <r>
    <s v="Söludælur"/>
    <s v="Stöðvarfjörður"/>
    <n v="755"/>
    <x v="30"/>
    <s v="Austurland"/>
    <x v="1"/>
    <x v="0"/>
    <s v="Sala innan svæðis - flj."/>
    <n v="126766"/>
    <n v="95.0745"/>
    <x v="7"/>
    <x v="0"/>
    <s v="Innanlands"/>
    <m/>
  </r>
  <r>
    <s v="Söludælur"/>
    <s v="Stöðvarfjörður"/>
    <n v="755"/>
    <x v="30"/>
    <s v="Austurland"/>
    <x v="7"/>
    <x v="3"/>
    <s v="Sala innan svæðis - flj."/>
    <n v="133566"/>
    <n v="115.53458999999999"/>
    <x v="7"/>
    <x v="0"/>
    <s v="Innanlands"/>
    <m/>
  </r>
  <r>
    <s v="Eskifjörður"/>
    <s v="Stöðvarfjörður"/>
    <n v="755"/>
    <x v="30"/>
    <s v="Austurland"/>
    <x v="9"/>
    <x v="3"/>
    <s v="Sala utan svæðis - flj."/>
    <n v="11953"/>
    <n v="10.339345"/>
    <x v="9"/>
    <x v="2"/>
    <s v="Innanlands"/>
    <m/>
  </r>
  <r>
    <s v="Söludælur"/>
    <s v="Fáskrúðsfjörður"/>
    <n v="750"/>
    <x v="30"/>
    <s v="Austurland"/>
    <x v="6"/>
    <x v="3"/>
    <s v="Sala innan svæðis - flj."/>
    <n v="17390"/>
    <n v="15.042350000000001"/>
    <x v="9"/>
    <x v="3"/>
    <s v="Innanlands"/>
    <m/>
  </r>
  <r>
    <s v="Reyðarfjörður"/>
    <s v="Stöðvarfjörður"/>
    <n v="755"/>
    <x v="30"/>
    <s v="Austurland"/>
    <x v="9"/>
    <x v="3"/>
    <s v="Sala utan svæðis - flj."/>
    <n v="4701"/>
    <n v="4.0663649999999993"/>
    <x v="9"/>
    <x v="2"/>
    <s v="Innanlands"/>
    <m/>
  </r>
  <r>
    <s v="Eskifjörður"/>
    <s v="Fáskrúðsfjörður"/>
    <n v="750"/>
    <x v="30"/>
    <s v="Austurland"/>
    <x v="6"/>
    <x v="3"/>
    <s v="Sala utan svæðis - flj."/>
    <n v="90312"/>
    <n v="78.119880000000009"/>
    <x v="7"/>
    <x v="3"/>
    <s v="Innanlands"/>
    <m/>
  </r>
  <r>
    <s v="Fáskrúðsfjörður"/>
    <s v="Fáskrúðsfjörður"/>
    <n v="750"/>
    <x v="30"/>
    <s v="Austurland"/>
    <x v="6"/>
    <x v="3"/>
    <s v="Sala innan svæðis - flj."/>
    <n v="32931"/>
    <n v="28.485315"/>
    <x v="7"/>
    <x v="3"/>
    <s v="Innanlands"/>
    <m/>
  </r>
  <r>
    <s v="Söludælur"/>
    <s v="Stöðvarfjörður"/>
    <n v="755"/>
    <x v="30"/>
    <s v="Austurland"/>
    <x v="1"/>
    <x v="0"/>
    <s v="Sala innan svæðis - flj."/>
    <n v="122693"/>
    <n v="92.019750000000002"/>
    <x v="9"/>
    <x v="0"/>
    <s v="Innanlands"/>
    <m/>
  </r>
  <r>
    <s v="Söludælur"/>
    <s v="Stöðvarfjörður"/>
    <n v="755"/>
    <x v="30"/>
    <s v="Austurland"/>
    <x v="7"/>
    <x v="3"/>
    <s v="Sala innan svæðis - flj."/>
    <n v="117251"/>
    <n v="101.42211500000001"/>
    <x v="9"/>
    <x v="0"/>
    <s v="Innanlands"/>
    <m/>
  </r>
  <r>
    <s v="Reyðarfjörður"/>
    <s v="Fáskrúðsfjörður"/>
    <n v="750"/>
    <x v="30"/>
    <s v="Austurland"/>
    <x v="6"/>
    <x v="3"/>
    <s v="Sala utan svæðis - flj."/>
    <n v="8133"/>
    <n v="7.0350450000000002"/>
    <x v="7"/>
    <x v="3"/>
    <s v="Innanlands"/>
    <m/>
  </r>
  <r>
    <s v="Reykjavík"/>
    <s v="Stöðvarfjörður"/>
    <n v="755"/>
    <x v="30"/>
    <s v="Austurland"/>
    <x v="9"/>
    <x v="3"/>
    <s v="Sala utan svæðis - flj."/>
    <n v="73360"/>
    <n v="63.456400000000002"/>
    <x v="10"/>
    <x v="2"/>
    <s v="Innanlands"/>
    <m/>
  </r>
  <r>
    <s v="Söludælur"/>
    <s v="Stöðvarfjörður"/>
    <n v="755"/>
    <x v="30"/>
    <s v="Austurland"/>
    <x v="1"/>
    <x v="0"/>
    <s v="Sala innan svæðis - flj."/>
    <n v="116662"/>
    <n v="87.496499999999997"/>
    <x v="10"/>
    <x v="0"/>
    <s v="Innanlands"/>
    <m/>
  </r>
  <r>
    <s v="Söludælur"/>
    <s v="Stöðvarfjörður"/>
    <n v="755"/>
    <x v="30"/>
    <s v="Austurland"/>
    <x v="7"/>
    <x v="3"/>
    <s v="Sala innan svæðis - flj."/>
    <n v="93112"/>
    <n v="80.541880000000006"/>
    <x v="10"/>
    <x v="0"/>
    <s v="Innanlands"/>
    <m/>
  </r>
  <r>
    <s v="Reykjavík"/>
    <s v="Fáskrúðsfjörður"/>
    <n v="750"/>
    <x v="30"/>
    <s v="Austurland"/>
    <x v="6"/>
    <x v="3"/>
    <s v="Sala utan svæðis - flj."/>
    <n v="2505"/>
    <n v="2.1668249999999998"/>
    <x v="7"/>
    <x v="3"/>
    <s v="Innanlands"/>
    <m/>
  </r>
  <r>
    <s v="Söludælur"/>
    <s v="Fáskrúðsfjörður"/>
    <n v="750"/>
    <x v="30"/>
    <s v="Austurland"/>
    <x v="6"/>
    <x v="3"/>
    <s v="Sala innan svæðis - flj."/>
    <n v="32355"/>
    <n v="27.987075000000001"/>
    <x v="7"/>
    <x v="3"/>
    <s v="Innanlands"/>
    <m/>
  </r>
  <r>
    <s v="Eskifjörður"/>
    <s v="Fáskrúðsfjörður"/>
    <n v="750"/>
    <x v="30"/>
    <s v="Austurland"/>
    <x v="6"/>
    <x v="3"/>
    <s v="Sala utan svæðis - flj."/>
    <n v="50370"/>
    <n v="43.570050000000002"/>
    <x v="5"/>
    <x v="3"/>
    <s v="Innanlands"/>
    <m/>
  </r>
  <r>
    <s v="Fáskrúðsfjörður"/>
    <s v="Fáskrúðsfjörður"/>
    <n v="750"/>
    <x v="30"/>
    <s v="Austurland"/>
    <x v="6"/>
    <x v="3"/>
    <s v="Sala innan svæðis - flj."/>
    <n v="22672"/>
    <n v="19.611279999999997"/>
    <x v="5"/>
    <x v="3"/>
    <s v="Innanlands"/>
    <m/>
  </r>
  <r>
    <s v="Söludælur"/>
    <s v="Stöðvarfjörður"/>
    <n v="755"/>
    <x v="30"/>
    <s v="Austurland"/>
    <x v="1"/>
    <x v="0"/>
    <s v="Sala innan svæðis - flj."/>
    <n v="111152"/>
    <n v="83.364000000000004"/>
    <x v="8"/>
    <x v="0"/>
    <s v="Innanlands"/>
    <m/>
  </r>
  <r>
    <s v="Söludælur"/>
    <s v="Stöðvarfjörður"/>
    <n v="755"/>
    <x v="30"/>
    <s v="Austurland"/>
    <x v="7"/>
    <x v="3"/>
    <s v="Sala innan svæðis - flj."/>
    <n v="86207"/>
    <n v="74.569054999999992"/>
    <x v="8"/>
    <x v="0"/>
    <s v="Innanlands"/>
    <m/>
  </r>
  <r>
    <s v="Reyðarfjörður"/>
    <s v="Fáskrúðsfjörður"/>
    <n v="750"/>
    <x v="30"/>
    <s v="Austurland"/>
    <x v="6"/>
    <x v="3"/>
    <s v="Sala utan svæðis - flj."/>
    <n v="11529"/>
    <n v="9.9725849999999987"/>
    <x v="5"/>
    <x v="3"/>
    <s v="Innanlands"/>
    <m/>
  </r>
  <r>
    <s v="Reykjavík"/>
    <s v="Fáskrúðsfjörður"/>
    <n v="750"/>
    <x v="30"/>
    <s v="Austurland"/>
    <x v="6"/>
    <x v="3"/>
    <s v="Sala utan svæðis - flj."/>
    <n v="2303"/>
    <n v="1.9920949999999999"/>
    <x v="5"/>
    <x v="3"/>
    <s v="Innanlands"/>
    <m/>
  </r>
  <r>
    <s v="Söludælur"/>
    <s v="Fáskrúðsfjörður"/>
    <n v="750"/>
    <x v="30"/>
    <s v="Austurland"/>
    <x v="6"/>
    <x v="3"/>
    <s v="Sala innan svæðis - flj."/>
    <n v="29473"/>
    <n v="25.494145"/>
    <x v="5"/>
    <x v="3"/>
    <s v="Innanlands"/>
    <m/>
  </r>
  <r>
    <s v="Eskifjörður"/>
    <s v="Fáskrúðsfjörður"/>
    <n v="750"/>
    <x v="30"/>
    <s v="Austurland"/>
    <x v="6"/>
    <x v="3"/>
    <s v="Sala utan svæðis - flj."/>
    <n v="49158"/>
    <n v="42.52167"/>
    <x v="3"/>
    <x v="3"/>
    <s v="Innanlands"/>
    <m/>
  </r>
  <r>
    <s v="Reykjavík"/>
    <s v="Stöðvarfjörður"/>
    <n v="755"/>
    <x v="30"/>
    <s v="Austurland"/>
    <x v="7"/>
    <x v="3"/>
    <s v="Sala innan svæðis - flj."/>
    <n v="6436"/>
    <n v="5.5671400000000002"/>
    <x v="6"/>
    <x v="0"/>
    <s v="Innanlands"/>
    <m/>
  </r>
  <r>
    <s v="Reykjavík"/>
    <s v="Stöðvarfjörður"/>
    <n v="755"/>
    <x v="30"/>
    <s v="Austurland"/>
    <x v="7"/>
    <x v="3"/>
    <s v="Sala utan svæðis - flj."/>
    <n v="486"/>
    <n v="0.42038999999999999"/>
    <x v="6"/>
    <x v="0"/>
    <s v="Innanlands"/>
    <m/>
  </r>
  <r>
    <s v="Fáskrúðsfjörður"/>
    <s v="Fáskrúðsfjörður"/>
    <n v="750"/>
    <x v="30"/>
    <s v="Austurland"/>
    <x v="6"/>
    <x v="3"/>
    <s v="Sala innan svæðis - flj."/>
    <n v="33320"/>
    <n v="28.8218"/>
    <x v="3"/>
    <x v="3"/>
    <s v="Innanlands"/>
    <m/>
  </r>
  <r>
    <s v="Söludælur"/>
    <s v="Stöðvarfjörður"/>
    <n v="755"/>
    <x v="30"/>
    <s v="Austurland"/>
    <x v="1"/>
    <x v="0"/>
    <s v="Sala innan svæðis - flj."/>
    <n v="104830"/>
    <n v="78.622500000000002"/>
    <x v="6"/>
    <x v="0"/>
    <s v="Innanlands"/>
    <m/>
  </r>
  <r>
    <s v="Söludælur"/>
    <s v="Stöðvarfjörður"/>
    <n v="755"/>
    <x v="30"/>
    <s v="Austurland"/>
    <x v="7"/>
    <x v="3"/>
    <s v="Sala innan svæðis - flj."/>
    <n v="69233"/>
    <n v="59.886544999999998"/>
    <x v="6"/>
    <x v="0"/>
    <s v="Innanlands"/>
    <m/>
  </r>
  <r>
    <s v="Eskifjörður"/>
    <s v="Stöðvarfjörður"/>
    <n v="755"/>
    <x v="30"/>
    <s v="Austurland"/>
    <x v="9"/>
    <x v="3"/>
    <s v="Sala utan svæðis - flj."/>
    <n v="11186"/>
    <n v="9.675889999999999"/>
    <x v="4"/>
    <x v="2"/>
    <s v="Innanlands"/>
    <m/>
  </r>
  <r>
    <s v="Reyðarfjörður"/>
    <s v="Fáskrúðsfjörður"/>
    <n v="750"/>
    <x v="30"/>
    <s v="Austurland"/>
    <x v="6"/>
    <x v="3"/>
    <s v="Sala utan svæðis - flj."/>
    <n v="8847"/>
    <n v="7.6526549999999993"/>
    <x v="3"/>
    <x v="3"/>
    <s v="Innanlands"/>
    <m/>
  </r>
  <r>
    <s v="Reykjavík"/>
    <s v="Fáskrúðsfjörður"/>
    <n v="750"/>
    <x v="30"/>
    <s v="Austurland"/>
    <x v="6"/>
    <x v="3"/>
    <s v="Sala utan svæðis - flj."/>
    <n v="16701"/>
    <n v="14.446365"/>
    <x v="3"/>
    <x v="3"/>
    <s v="Innanlands"/>
    <m/>
  </r>
  <r>
    <s v="Söludælur"/>
    <s v="Fáskrúðsfjörður"/>
    <n v="750"/>
    <x v="30"/>
    <s v="Austurland"/>
    <x v="6"/>
    <x v="3"/>
    <s v="Sala innan svæðis - flj."/>
    <n v="31547"/>
    <n v="27.288155"/>
    <x v="3"/>
    <x v="3"/>
    <s v="Innanlands"/>
    <m/>
  </r>
  <r>
    <s v="Eskifjörður"/>
    <s v="Fáskrúðsfjörður"/>
    <n v="750"/>
    <x v="30"/>
    <s v="Austurland"/>
    <x v="6"/>
    <x v="3"/>
    <s v="Sala utan svæðis - flj."/>
    <n v="52210"/>
    <n v="45.161650000000002"/>
    <x v="0"/>
    <x v="3"/>
    <s v="Innanlands"/>
    <m/>
  </r>
  <r>
    <s v="Söludælur"/>
    <s v="Stöðvarfjörður"/>
    <n v="755"/>
    <x v="30"/>
    <s v="Austurland"/>
    <x v="1"/>
    <x v="0"/>
    <s v="Sala innan svæðis - flj."/>
    <n v="100574"/>
    <n v="75.430499999999995"/>
    <x v="4"/>
    <x v="0"/>
    <s v="Innanlands"/>
    <m/>
  </r>
  <r>
    <s v="Söludælur"/>
    <s v="Stöðvarfjörður"/>
    <n v="755"/>
    <x v="30"/>
    <s v="Austurland"/>
    <x v="7"/>
    <x v="3"/>
    <s v="Sala innan svæðis - flj."/>
    <n v="68308"/>
    <n v="59.086419999999997"/>
    <x v="4"/>
    <x v="0"/>
    <s v="Innanlands"/>
    <m/>
  </r>
  <r>
    <s v="Fáskrúðsfjörður"/>
    <s v="Fáskrúðsfjörður"/>
    <n v="750"/>
    <x v="30"/>
    <s v="Austurland"/>
    <x v="6"/>
    <x v="3"/>
    <s v="Sala innan svæðis - flj."/>
    <n v="66228"/>
    <n v="57.287219999999998"/>
    <x v="0"/>
    <x v="3"/>
    <s v="Innanlands"/>
    <m/>
  </r>
  <r>
    <s v="Reyðarfjörður"/>
    <s v="Fáskrúðsfjörður"/>
    <n v="750"/>
    <x v="30"/>
    <s v="Austurland"/>
    <x v="6"/>
    <x v="3"/>
    <s v="Sala utan svæðis - flj."/>
    <n v="3694"/>
    <n v="3.1953100000000001"/>
    <x v="0"/>
    <x v="3"/>
    <s v="Innanlands"/>
    <m/>
  </r>
  <r>
    <s v="Reyðarfjörður"/>
    <s v="Stöðvarfjörður"/>
    <n v="755"/>
    <x v="30"/>
    <s v="Austurland"/>
    <x v="9"/>
    <x v="3"/>
    <s v="Sala ekki flutningsjöfnuð"/>
    <n v="2271"/>
    <n v="1.964415"/>
    <x v="7"/>
    <x v="2"/>
    <s v="Millilanda"/>
    <m/>
  </r>
  <r>
    <s v="Reykjavík"/>
    <s v="Stöðvarfjörður"/>
    <n v="755"/>
    <x v="30"/>
    <s v="Austurland"/>
    <x v="7"/>
    <x v="3"/>
    <s v="Sala innan svæðis - flj."/>
    <n v="0"/>
    <n v="0"/>
    <x v="2"/>
    <x v="0"/>
    <s v="Innanlands"/>
    <m/>
  </r>
  <r>
    <s v="Reykjavík"/>
    <s v="Stöðvarfjörður"/>
    <n v="755"/>
    <x v="30"/>
    <s v="Austurland"/>
    <x v="9"/>
    <x v="3"/>
    <s v="Sala utan svæðis - flj."/>
    <n v="0"/>
    <n v="0"/>
    <x v="2"/>
    <x v="2"/>
    <s v="Innanlands"/>
    <m/>
  </r>
  <r>
    <s v="Reykjavík"/>
    <s v="Stöðvarfjörður"/>
    <n v="755"/>
    <x v="30"/>
    <s v="Austurland"/>
    <x v="10"/>
    <x v="3"/>
    <s v="Sala utan svæðis - flj."/>
    <n v="4756"/>
    <n v="4.1139399999999995"/>
    <x v="2"/>
    <x v="2"/>
    <s v="Innanlands"/>
    <m/>
  </r>
  <r>
    <s v="Reykjavík"/>
    <s v="Fáskrúðsfjörður"/>
    <n v="750"/>
    <x v="30"/>
    <s v="Austurland"/>
    <x v="6"/>
    <x v="3"/>
    <s v="Sala utan svæðis - flj."/>
    <n v="64264"/>
    <n v="55.588360000000002"/>
    <x v="0"/>
    <x v="3"/>
    <s v="Innanlands"/>
    <m/>
  </r>
  <r>
    <s v="Söludælur"/>
    <s v="Stöðvarfjörður"/>
    <n v="755"/>
    <x v="30"/>
    <s v="Austurland"/>
    <x v="1"/>
    <x v="0"/>
    <s v="Sala innan svæðis - flj."/>
    <n v="106283"/>
    <n v="79.712249999999997"/>
    <x v="2"/>
    <x v="0"/>
    <s v="Innanlands"/>
    <m/>
  </r>
  <r>
    <s v="Söludælur"/>
    <s v="Stöðvarfjörður"/>
    <n v="755"/>
    <x v="30"/>
    <s v="Austurland"/>
    <x v="7"/>
    <x v="3"/>
    <s v="Sala innan svæðis - flj."/>
    <n v="72474"/>
    <n v="62.690010000000001"/>
    <x v="2"/>
    <x v="0"/>
    <s v="Innanlands"/>
    <m/>
  </r>
  <r>
    <s v="Eskifjörður"/>
    <s v="Stöðvarfjörður"/>
    <n v="755"/>
    <x v="30"/>
    <s v="Austurland"/>
    <x v="9"/>
    <x v="3"/>
    <s v="Sala utan svæðis - flj."/>
    <n v="3397"/>
    <n v="2.9384049999999999"/>
    <x v="1"/>
    <x v="2"/>
    <s v="Innanlands"/>
    <m/>
  </r>
  <r>
    <s v="Reyðarfjörður"/>
    <s v="Stöðvarfjörður"/>
    <n v="755"/>
    <x v="30"/>
    <s v="Austurland"/>
    <x v="9"/>
    <x v="3"/>
    <s v="Sala utan svæðis - flj."/>
    <n v="8595"/>
    <n v="7.4346750000000004"/>
    <x v="1"/>
    <x v="2"/>
    <s v="Innanlands"/>
    <m/>
  </r>
  <r>
    <s v="Söludælur"/>
    <s v="Fáskrúðsfjörður"/>
    <n v="750"/>
    <x v="30"/>
    <s v="Austurland"/>
    <x v="6"/>
    <x v="3"/>
    <s v="Sala innan svæðis - flj."/>
    <n v="32362"/>
    <n v="27.993130000000001"/>
    <x v="0"/>
    <x v="3"/>
    <s v="Innanlands"/>
    <m/>
  </r>
  <r>
    <s v="Söludælur"/>
    <s v="Stöðvarfjörður"/>
    <n v="755"/>
    <x v="30"/>
    <s v="Austurland"/>
    <x v="6"/>
    <x v="3"/>
    <s v="Sala innan svæðis - flj."/>
    <n v="63103"/>
    <n v="54.584094999999998"/>
    <x v="5"/>
    <x v="3"/>
    <s v="Innanlands"/>
    <m/>
  </r>
  <r>
    <s v="Reykjavík"/>
    <s v="Stöðvarfjörður"/>
    <n v="755"/>
    <x v="30"/>
    <s v="Austurland"/>
    <x v="1"/>
    <x v="0"/>
    <s v="Sala innan svæðis - flj."/>
    <n v="0"/>
    <n v="0"/>
    <x v="1"/>
    <x v="0"/>
    <s v="Innanlands"/>
    <m/>
  </r>
  <r>
    <s v="Reykjavík"/>
    <s v="Stöðvarfjörður"/>
    <n v="755"/>
    <x v="30"/>
    <s v="Austurland"/>
    <x v="1"/>
    <x v="0"/>
    <s v="Sala utan svæðis - flj."/>
    <n v="10059"/>
    <n v="7.5442499999999999"/>
    <x v="1"/>
    <x v="0"/>
    <s v="Innanlands"/>
    <m/>
  </r>
  <r>
    <s v="Reykjavík"/>
    <s v="Stöðvarfjörður"/>
    <n v="755"/>
    <x v="30"/>
    <s v="Austurland"/>
    <x v="7"/>
    <x v="3"/>
    <s v="Sala utan svæðis - flj."/>
    <n v="53543"/>
    <n v="46.314695"/>
    <x v="1"/>
    <x v="0"/>
    <s v="Innanlands"/>
    <m/>
  </r>
  <r>
    <s v="Reykjavík"/>
    <s v="Stöðvarfjörður"/>
    <n v="755"/>
    <x v="30"/>
    <s v="Austurland"/>
    <x v="9"/>
    <x v="3"/>
    <s v="Sala utan svæðis - flj."/>
    <n v="11961"/>
    <n v="10.346264999999999"/>
    <x v="1"/>
    <x v="2"/>
    <s v="Innanlands"/>
    <m/>
  </r>
  <r>
    <s v="Reykjavík"/>
    <s v="Stöðvarfjörður"/>
    <n v="755"/>
    <x v="30"/>
    <s v="Austurland"/>
    <x v="10"/>
    <x v="3"/>
    <s v="Sala utan svæðis - flj."/>
    <n v="14202"/>
    <n v="12.28473"/>
    <x v="1"/>
    <x v="2"/>
    <s v="Innanlands"/>
    <m/>
  </r>
  <r>
    <s v="Söludælur"/>
    <s v="Stöðvarfjörður"/>
    <n v="755"/>
    <x v="30"/>
    <s v="Austurland"/>
    <x v="1"/>
    <x v="0"/>
    <s v="Sala innan svæðis - flj."/>
    <n v="88055"/>
    <n v="66.041250000000005"/>
    <x v="1"/>
    <x v="0"/>
    <s v="Innanlands"/>
    <m/>
  </r>
  <r>
    <s v="Söludælur"/>
    <s v="Stöðvarfjörður"/>
    <n v="755"/>
    <x v="30"/>
    <s v="Austurland"/>
    <x v="7"/>
    <x v="3"/>
    <s v="Sala innan svæðis - flj."/>
    <n v="24399"/>
    <n v="21.105134999999997"/>
    <x v="1"/>
    <x v="0"/>
    <s v="Innanlands"/>
    <m/>
  </r>
  <r>
    <s v="Söludælur"/>
    <s v="Breiðdalsvík"/>
    <n v="760"/>
    <x v="30"/>
    <s v="Austurland"/>
    <x v="0"/>
    <x v="0"/>
    <s v="Sala innan svæðis - flj."/>
    <n v="99578"/>
    <n v="74.683499999999995"/>
    <x v="0"/>
    <x v="0"/>
    <s v="Innanlands"/>
    <m/>
  </r>
  <r>
    <s v="Eskifjörður"/>
    <s v="Breiðdalsvík"/>
    <n v="760"/>
    <x v="30"/>
    <s v="Austurland"/>
    <x v="6"/>
    <x v="3"/>
    <s v="Sala utan svæðis - flj."/>
    <n v="2835"/>
    <n v="2.4522750000000002"/>
    <x v="1"/>
    <x v="3"/>
    <s v="Innanlands"/>
    <m/>
  </r>
  <r>
    <s v="Reykjavík"/>
    <s v="Breiðdalsvík"/>
    <n v="760"/>
    <x v="30"/>
    <s v="Austurland"/>
    <x v="7"/>
    <x v="3"/>
    <s v="Sala utan svæðis - flj."/>
    <n v="2537"/>
    <n v="2.1945049999999999"/>
    <x v="0"/>
    <x v="0"/>
    <s v="Innanlands"/>
    <m/>
  </r>
  <r>
    <s v="Reykjavík"/>
    <s v="Breiðdalsvík"/>
    <n v="760"/>
    <x v="30"/>
    <s v="Austurland"/>
    <x v="6"/>
    <x v="3"/>
    <s v="Sala utan svæðis - flj."/>
    <n v="85730"/>
    <n v="74.156449999999992"/>
    <x v="1"/>
    <x v="3"/>
    <s v="Innanlands"/>
    <m/>
  </r>
  <r>
    <s v="Söludælur"/>
    <s v="Breiðdalsvík"/>
    <n v="760"/>
    <x v="30"/>
    <s v="Austurland"/>
    <x v="7"/>
    <x v="3"/>
    <s v="Sala innan svæðis - flj."/>
    <n v="145752"/>
    <n v="126.07548"/>
    <x v="0"/>
    <x v="0"/>
    <s v="Innanlands"/>
    <m/>
  </r>
  <r>
    <s v="Reyðarfjörður"/>
    <s v="Breiðdalsvík"/>
    <n v="760"/>
    <x v="30"/>
    <s v="Austurland"/>
    <x v="6"/>
    <x v="3"/>
    <s v="Sala utan svæðis - flj."/>
    <n v="3685"/>
    <n v="3.1875249999999999"/>
    <x v="2"/>
    <x v="3"/>
    <s v="Innanlands"/>
    <m/>
  </r>
  <r>
    <s v="Reyðarfjörður"/>
    <s v="Breiðdalsvík"/>
    <n v="760"/>
    <x v="30"/>
    <s v="Austurland"/>
    <x v="9"/>
    <x v="3"/>
    <s v="Sala utan svæðis - flj."/>
    <n v="6019"/>
    <n v="5.2064350000000008"/>
    <x v="3"/>
    <x v="2"/>
    <s v="Innanlands"/>
    <m/>
  </r>
  <r>
    <s v="Reykjavík"/>
    <s v="Breiðdalsvík"/>
    <n v="760"/>
    <x v="30"/>
    <s v="Austurland"/>
    <x v="6"/>
    <x v="3"/>
    <s v="Sala utan svæðis - flj."/>
    <n v="123419"/>
    <n v="106.757435"/>
    <x v="2"/>
    <x v="3"/>
    <s v="Innanlands"/>
    <m/>
  </r>
  <r>
    <s v="Reykjavík"/>
    <s v="Breiðdalsvík"/>
    <n v="760"/>
    <x v="30"/>
    <s v="Austurland"/>
    <x v="7"/>
    <x v="3"/>
    <s v="Sala utan svæðis - flj."/>
    <n v="4098"/>
    <n v="3.5447700000000002"/>
    <x v="3"/>
    <x v="0"/>
    <s v="Innanlands"/>
    <m/>
  </r>
  <r>
    <s v="Reykjavík"/>
    <s v="Breiðdalsvík"/>
    <n v="760"/>
    <x v="30"/>
    <s v="Austurland"/>
    <x v="9"/>
    <x v="3"/>
    <s v="Sala utan svæðis - flj."/>
    <n v="12241"/>
    <n v="10.588464999999999"/>
    <x v="3"/>
    <x v="2"/>
    <s v="Innanlands"/>
    <m/>
  </r>
  <r>
    <s v="Söludælur"/>
    <s v="Breiðdalsvík"/>
    <n v="760"/>
    <x v="30"/>
    <s v="Austurland"/>
    <x v="0"/>
    <x v="0"/>
    <s v="Sala innan svæðis - flj."/>
    <n v="141974"/>
    <n v="106.48050000000001"/>
    <x v="3"/>
    <x v="0"/>
    <s v="Innanlands"/>
    <m/>
  </r>
  <r>
    <s v="Söludælur"/>
    <s v="Breiðdalsvík"/>
    <n v="760"/>
    <x v="30"/>
    <s v="Austurland"/>
    <x v="7"/>
    <x v="3"/>
    <s v="Sala innan svæðis - flj."/>
    <n v="197281"/>
    <n v="170.648065"/>
    <x v="3"/>
    <x v="0"/>
    <s v="Innanlands"/>
    <m/>
  </r>
  <r>
    <s v="Eskifjörður"/>
    <s v="Breiðdalsvík"/>
    <n v="760"/>
    <x v="30"/>
    <s v="Austurland"/>
    <x v="9"/>
    <x v="3"/>
    <s v="Sala utan svæðis - flj."/>
    <n v="8123"/>
    <n v="7.0263949999999999"/>
    <x v="5"/>
    <x v="2"/>
    <s v="Innanlands"/>
    <m/>
  </r>
  <r>
    <s v="Eskifjörður"/>
    <s v="Breiðdalsvík"/>
    <n v="760"/>
    <x v="30"/>
    <s v="Austurland"/>
    <x v="6"/>
    <x v="3"/>
    <s v="Sala utan svæðis - flj."/>
    <n v="3922"/>
    <n v="3.3925299999999998"/>
    <x v="4"/>
    <x v="3"/>
    <s v="Innanlands"/>
    <m/>
  </r>
  <r>
    <s v="Reyðarfjörður"/>
    <s v="Breiðdalsvík"/>
    <n v="760"/>
    <x v="30"/>
    <s v="Austurland"/>
    <x v="6"/>
    <x v="3"/>
    <s v="Sala utan svæðis - flj."/>
    <n v="5780"/>
    <n v="4.9996999999999998"/>
    <x v="4"/>
    <x v="3"/>
    <s v="Innanlands"/>
    <m/>
  </r>
  <r>
    <s v="Reykjavík"/>
    <s v="Breiðdalsvík"/>
    <n v="760"/>
    <x v="30"/>
    <s v="Austurland"/>
    <x v="7"/>
    <x v="3"/>
    <s v="Sala utan svæðis - flj."/>
    <n v="2947"/>
    <n v="2.5491550000000003"/>
    <x v="5"/>
    <x v="0"/>
    <s v="Innanlands"/>
    <m/>
  </r>
  <r>
    <s v="Reykjavík"/>
    <s v="Breiðdalsvík"/>
    <n v="760"/>
    <x v="30"/>
    <s v="Austurland"/>
    <x v="6"/>
    <x v="3"/>
    <s v="Sala utan svæðis - flj."/>
    <n v="101740"/>
    <n v="88.005099999999999"/>
    <x v="4"/>
    <x v="3"/>
    <s v="Innanlands"/>
    <m/>
  </r>
  <r>
    <s v="Söludælur"/>
    <s v="Breiðdalsvík"/>
    <n v="760"/>
    <x v="30"/>
    <s v="Austurland"/>
    <x v="1"/>
    <x v="0"/>
    <s v="Sala innan svæðis - flj."/>
    <n v="64384"/>
    <n v="48.287999999999997"/>
    <x v="5"/>
    <x v="0"/>
    <s v="Innanlands"/>
    <m/>
  </r>
  <r>
    <s v="Söludælur"/>
    <s v="Breiðdalsvík"/>
    <n v="760"/>
    <x v="30"/>
    <s v="Austurland"/>
    <x v="0"/>
    <x v="0"/>
    <s v="Sala innan svæðis - flj."/>
    <n v="85333"/>
    <n v="63.999749999999999"/>
    <x v="5"/>
    <x v="0"/>
    <s v="Innanlands"/>
    <m/>
  </r>
  <r>
    <s v="Söludælur"/>
    <s v="Breiðdalsvík"/>
    <n v="760"/>
    <x v="30"/>
    <s v="Austurland"/>
    <x v="7"/>
    <x v="3"/>
    <s v="Sala innan svæðis - flj."/>
    <n v="196229"/>
    <n v="169.73808499999998"/>
    <x v="5"/>
    <x v="0"/>
    <s v="Innanlands"/>
    <m/>
  </r>
  <r>
    <s v="Eskifjörður"/>
    <s v="Breiðdalsvík"/>
    <n v="760"/>
    <x v="30"/>
    <s v="Austurland"/>
    <x v="6"/>
    <x v="3"/>
    <s v="Sala utan svæðis - flj."/>
    <n v="2852"/>
    <n v="2.46698"/>
    <x v="6"/>
    <x v="3"/>
    <s v="Innanlands"/>
    <m/>
  </r>
  <r>
    <s v="Reyðarfjörður"/>
    <s v="Breiðdalsvík"/>
    <n v="760"/>
    <x v="30"/>
    <s v="Austurland"/>
    <x v="6"/>
    <x v="3"/>
    <s v="Sala utan svæðis - flj."/>
    <n v="6732"/>
    <n v="5.8231800000000007"/>
    <x v="6"/>
    <x v="3"/>
    <s v="Innanlands"/>
    <m/>
  </r>
  <r>
    <s v="Reyðarfjörður"/>
    <s v="Breiðdalsvík"/>
    <n v="760"/>
    <x v="30"/>
    <s v="Austurland"/>
    <x v="9"/>
    <x v="3"/>
    <s v="Sala utan svæðis - flj."/>
    <n v="6059"/>
    <n v="5.2410350000000001"/>
    <x v="7"/>
    <x v="2"/>
    <s v="Innanlands"/>
    <m/>
  </r>
  <r>
    <s v="Reykjavík"/>
    <s v="Breiðdalsvík"/>
    <n v="760"/>
    <x v="30"/>
    <s v="Austurland"/>
    <x v="6"/>
    <x v="3"/>
    <s v="Sala utan svæðis - flj."/>
    <n v="173446"/>
    <n v="150.03079"/>
    <x v="6"/>
    <x v="3"/>
    <s v="Innanlands"/>
    <m/>
  </r>
  <r>
    <s v="Reykjavík"/>
    <s v="Breiðdalsvík"/>
    <n v="760"/>
    <x v="30"/>
    <s v="Austurland"/>
    <x v="7"/>
    <x v="3"/>
    <s v="Sala utan svæðis - flj."/>
    <n v="4622"/>
    <n v="3.9980299999999995"/>
    <x v="7"/>
    <x v="0"/>
    <s v="Innanlands"/>
    <m/>
  </r>
  <r>
    <s v="Stöðvarfjörður"/>
    <s v="Breiðdalsvík"/>
    <n v="760"/>
    <x v="30"/>
    <s v="Austurland"/>
    <x v="7"/>
    <x v="3"/>
    <s v="Sala utan svæðis - flj."/>
    <n v="15940"/>
    <n v="13.7881"/>
    <x v="7"/>
    <x v="0"/>
    <s v="Innanlands"/>
    <m/>
  </r>
  <r>
    <s v="Söludælur"/>
    <s v="Breiðdalsvík"/>
    <n v="760"/>
    <x v="30"/>
    <s v="Austurland"/>
    <x v="1"/>
    <x v="0"/>
    <s v="Sala innan svæðis - flj."/>
    <n v="134393"/>
    <n v="100.79474999999999"/>
    <x v="7"/>
    <x v="0"/>
    <s v="Innanlands"/>
    <m/>
  </r>
  <r>
    <s v="Söludælur"/>
    <s v="Breiðdalsvík"/>
    <n v="760"/>
    <x v="30"/>
    <s v="Austurland"/>
    <x v="7"/>
    <x v="3"/>
    <s v="Sala innan svæðis - flj."/>
    <n v="183419"/>
    <n v="158.65743499999999"/>
    <x v="7"/>
    <x v="0"/>
    <s v="Innanlands"/>
    <m/>
  </r>
  <r>
    <s v="Reyðarfjörður"/>
    <s v="Breiðdalsvík"/>
    <n v="760"/>
    <x v="30"/>
    <s v="Austurland"/>
    <x v="6"/>
    <x v="3"/>
    <s v="Sala utan svæðis - flj."/>
    <n v="5613"/>
    <n v="4.855245"/>
    <x v="8"/>
    <x v="3"/>
    <s v="Innanlands"/>
    <m/>
  </r>
  <r>
    <s v="Reykjavík"/>
    <s v="Breiðdalsvík"/>
    <n v="760"/>
    <x v="30"/>
    <s v="Austurland"/>
    <x v="7"/>
    <x v="3"/>
    <s v="Sala utan svæðis - flj."/>
    <n v="1823"/>
    <n v="1.5768949999999999"/>
    <x v="9"/>
    <x v="0"/>
    <s v="Innanlands"/>
    <m/>
  </r>
  <r>
    <s v="Reykjavík"/>
    <s v="Breiðdalsvík"/>
    <n v="760"/>
    <x v="30"/>
    <s v="Austurland"/>
    <x v="10"/>
    <x v="3"/>
    <s v="Sala utan svæðis - flj."/>
    <n v="4427"/>
    <n v="3.8293550000000001"/>
    <x v="9"/>
    <x v="2"/>
    <s v="Innanlands"/>
    <m/>
  </r>
  <r>
    <s v="Reykjavík"/>
    <s v="Breiðdalsvík"/>
    <n v="760"/>
    <x v="30"/>
    <s v="Austurland"/>
    <x v="6"/>
    <x v="3"/>
    <s v="Sala utan svæðis - flj."/>
    <n v="310358"/>
    <n v="268.45966999999996"/>
    <x v="8"/>
    <x v="3"/>
    <s v="Innanlands"/>
    <m/>
  </r>
  <r>
    <s v="Söludælur"/>
    <s v="Breiðdalsvík"/>
    <n v="760"/>
    <x v="30"/>
    <s v="Austurland"/>
    <x v="1"/>
    <x v="0"/>
    <s v="Sala innan svæðis - flj."/>
    <n v="138837"/>
    <n v="104.12775000000001"/>
    <x v="9"/>
    <x v="0"/>
    <s v="Innanlands"/>
    <m/>
  </r>
  <r>
    <s v="Söludælur"/>
    <s v="Breiðdalsvík"/>
    <n v="760"/>
    <x v="30"/>
    <s v="Austurland"/>
    <x v="7"/>
    <x v="3"/>
    <s v="Sala innan svæðis - flj."/>
    <n v="181848"/>
    <n v="157.29852"/>
    <x v="9"/>
    <x v="0"/>
    <s v="Innanlands"/>
    <m/>
  </r>
  <r>
    <s v="Reyðarfjörður"/>
    <s v="Breiðdalsvík"/>
    <n v="760"/>
    <x v="30"/>
    <s v="Austurland"/>
    <x v="6"/>
    <x v="3"/>
    <s v="Sala utan svæðis - flj."/>
    <n v="3426"/>
    <n v="2.9634899999999997"/>
    <x v="10"/>
    <x v="3"/>
    <s v="Innanlands"/>
    <m/>
  </r>
  <r>
    <s v="Reykjavík"/>
    <s v="Breiðdalsvík"/>
    <n v="760"/>
    <x v="30"/>
    <s v="Austurland"/>
    <x v="6"/>
    <x v="3"/>
    <s v="Sala utan svæðis - flj."/>
    <n v="272144"/>
    <n v="235.40456"/>
    <x v="10"/>
    <x v="3"/>
    <s v="Innanlands"/>
    <m/>
  </r>
  <r>
    <s v="Reykjavík"/>
    <s v="Breiðdalsvík"/>
    <n v="760"/>
    <x v="30"/>
    <s v="Austurland"/>
    <x v="7"/>
    <x v="3"/>
    <s v="Sala utan svæðis - flj."/>
    <n v="2439"/>
    <n v="2.1097350000000001"/>
    <x v="10"/>
    <x v="0"/>
    <s v="Innanlands"/>
    <m/>
  </r>
  <r>
    <s v="Reykjavík"/>
    <s v="Breiðdalsvík"/>
    <n v="760"/>
    <x v="30"/>
    <s v="Austurland"/>
    <x v="10"/>
    <x v="3"/>
    <s v="Sala utan svæðis - flj."/>
    <n v="2021"/>
    <n v="1.748165"/>
    <x v="10"/>
    <x v="2"/>
    <s v="Innanlands"/>
    <m/>
  </r>
  <r>
    <s v="Söludælur"/>
    <s v="Breiðdalsvík"/>
    <n v="760"/>
    <x v="30"/>
    <s v="Austurland"/>
    <x v="1"/>
    <x v="0"/>
    <s v="Sala innan svæðis - flj."/>
    <n v="130432"/>
    <n v="97.823999999999998"/>
    <x v="10"/>
    <x v="0"/>
    <s v="Innanlands"/>
    <m/>
  </r>
  <r>
    <s v="Söludælur"/>
    <s v="Breiðdalsvík"/>
    <n v="760"/>
    <x v="30"/>
    <s v="Austurland"/>
    <x v="7"/>
    <x v="3"/>
    <s v="Sala innan svæðis - flj."/>
    <n v="170730"/>
    <n v="147.68145000000001"/>
    <x v="10"/>
    <x v="0"/>
    <s v="Innanlands"/>
    <m/>
  </r>
  <r>
    <s v="Eskifjörður"/>
    <s v="Breiðdalsvík"/>
    <n v="760"/>
    <x v="30"/>
    <s v="Austurland"/>
    <x v="6"/>
    <x v="3"/>
    <s v="Sala utan svæðis - flj."/>
    <n v="1309"/>
    <n v="1.132285"/>
    <x v="9"/>
    <x v="3"/>
    <s v="Innanlands"/>
    <m/>
  </r>
  <r>
    <s v="Reyðarfjörður"/>
    <s v="Breiðdalsvík"/>
    <n v="760"/>
    <x v="30"/>
    <s v="Austurland"/>
    <x v="6"/>
    <x v="3"/>
    <s v="Sala utan svæðis - flj."/>
    <n v="4738"/>
    <n v="4.0983700000000001"/>
    <x v="9"/>
    <x v="3"/>
    <s v="Innanlands"/>
    <m/>
  </r>
  <r>
    <s v="Reykjavík"/>
    <s v="Breiðdalsvík"/>
    <n v="760"/>
    <x v="30"/>
    <s v="Austurland"/>
    <x v="6"/>
    <x v="3"/>
    <s v="Sala utan svæðis - flj."/>
    <n v="200869"/>
    <n v="173.75168500000001"/>
    <x v="9"/>
    <x v="3"/>
    <s v="Innanlands"/>
    <m/>
  </r>
  <r>
    <s v="Reykjavík"/>
    <s v="Breiðdalsvík"/>
    <n v="760"/>
    <x v="30"/>
    <s v="Austurland"/>
    <x v="7"/>
    <x v="3"/>
    <s v="Sala utan svæðis - flj."/>
    <n v="3875"/>
    <n v="3.3518750000000002"/>
    <x v="8"/>
    <x v="0"/>
    <s v="Innanlands"/>
    <m/>
  </r>
  <r>
    <s v="Stöðvarfjörður"/>
    <s v="Breiðdalsvík"/>
    <n v="760"/>
    <x v="30"/>
    <s v="Austurland"/>
    <x v="6"/>
    <x v="3"/>
    <s v="Sala utan svæðis - flj."/>
    <n v="35609"/>
    <n v="30.801784999999999"/>
    <x v="9"/>
    <x v="3"/>
    <s v="Innanlands"/>
    <m/>
  </r>
  <r>
    <s v="Söludælur"/>
    <s v="Breiðdalsvík"/>
    <n v="760"/>
    <x v="30"/>
    <s v="Austurland"/>
    <x v="1"/>
    <x v="0"/>
    <s v="Sala innan svæðis - flj."/>
    <n v="120994"/>
    <n v="90.745500000000007"/>
    <x v="8"/>
    <x v="0"/>
    <s v="Innanlands"/>
    <m/>
  </r>
  <r>
    <s v="Söludælur"/>
    <s v="Breiðdalsvík"/>
    <n v="760"/>
    <x v="30"/>
    <s v="Austurland"/>
    <x v="7"/>
    <x v="3"/>
    <s v="Sala innan svæðis - flj."/>
    <n v="166215"/>
    <n v="143.77597500000002"/>
    <x v="8"/>
    <x v="0"/>
    <s v="Innanlands"/>
    <m/>
  </r>
  <r>
    <s v="Eskifjörður"/>
    <s v="Breiðdalsvík"/>
    <n v="760"/>
    <x v="30"/>
    <s v="Austurland"/>
    <x v="6"/>
    <x v="3"/>
    <s v="Sala utan svæðis - flj."/>
    <n v="4289"/>
    <n v="3.7099850000000001"/>
    <x v="7"/>
    <x v="3"/>
    <s v="Innanlands"/>
    <m/>
  </r>
  <r>
    <s v="Reyðarfjörður"/>
    <s v="Breiðdalsvík"/>
    <n v="760"/>
    <x v="30"/>
    <s v="Austurland"/>
    <x v="6"/>
    <x v="3"/>
    <s v="Sala utan svæðis - flj."/>
    <n v="3223"/>
    <n v="2.7878949999999998"/>
    <x v="7"/>
    <x v="3"/>
    <s v="Innanlands"/>
    <m/>
  </r>
  <r>
    <s v="Eskifjörður"/>
    <s v="Breiðdalsvík"/>
    <n v="760"/>
    <x v="30"/>
    <s v="Austurland"/>
    <x v="7"/>
    <x v="3"/>
    <s v="Sala utan svæðis - flj."/>
    <n v="8521"/>
    <n v="7.3706649999999998"/>
    <x v="6"/>
    <x v="0"/>
    <s v="Innanlands"/>
    <m/>
  </r>
  <r>
    <s v="Reykjavík"/>
    <s v="Breiðdalsvík"/>
    <n v="760"/>
    <x v="30"/>
    <s v="Austurland"/>
    <x v="6"/>
    <x v="3"/>
    <s v="Sala utan svæðis - flj."/>
    <n v="128477"/>
    <n v="111.132605"/>
    <x v="7"/>
    <x v="3"/>
    <s v="Innanlands"/>
    <m/>
  </r>
  <r>
    <s v="Reykjavík"/>
    <s v="Breiðdalsvík"/>
    <n v="760"/>
    <x v="30"/>
    <s v="Austurland"/>
    <x v="7"/>
    <x v="3"/>
    <s v="Sala innan svæðis - flj."/>
    <n v="13915"/>
    <n v="12.036475000000001"/>
    <x v="6"/>
    <x v="0"/>
    <s v="Innanlands"/>
    <m/>
  </r>
  <r>
    <s v="Reykjavík"/>
    <s v="Breiðdalsvík"/>
    <n v="760"/>
    <x v="30"/>
    <s v="Austurland"/>
    <x v="7"/>
    <x v="3"/>
    <s v="Sala utan svæðis - flj."/>
    <n v="3281"/>
    <n v="2.8380649999999998"/>
    <x v="6"/>
    <x v="0"/>
    <s v="Innanlands"/>
    <m/>
  </r>
  <r>
    <s v="Reykjavík"/>
    <s v="Breiðdalsvík"/>
    <n v="760"/>
    <x v="30"/>
    <s v="Austurland"/>
    <x v="10"/>
    <x v="3"/>
    <s v="Sala utan svæðis - flj."/>
    <n v="90890"/>
    <n v="78.61985"/>
    <x v="6"/>
    <x v="2"/>
    <s v="Innanlands"/>
    <m/>
  </r>
  <r>
    <s v="Stöðvarfjörður"/>
    <s v="Breiðdalsvík"/>
    <n v="760"/>
    <x v="30"/>
    <s v="Austurland"/>
    <x v="6"/>
    <x v="3"/>
    <s v="Sala utan svæðis - flj."/>
    <n v="76288"/>
    <n v="65.98912"/>
    <x v="7"/>
    <x v="3"/>
    <s v="Innanlands"/>
    <m/>
  </r>
  <r>
    <s v="Söludælur"/>
    <s v="Breiðdalsvík"/>
    <n v="760"/>
    <x v="30"/>
    <s v="Austurland"/>
    <x v="1"/>
    <x v="0"/>
    <s v="Sala innan svæðis - flj."/>
    <n v="117851"/>
    <n v="88.388249999999999"/>
    <x v="6"/>
    <x v="0"/>
    <s v="Innanlands"/>
    <m/>
  </r>
  <r>
    <s v="Söludælur"/>
    <s v="Breiðdalsvík"/>
    <n v="760"/>
    <x v="30"/>
    <s v="Austurland"/>
    <x v="7"/>
    <x v="3"/>
    <s v="Sala innan svæðis - flj."/>
    <n v="133160"/>
    <n v="115.18339999999999"/>
    <x v="6"/>
    <x v="0"/>
    <s v="Innanlands"/>
    <m/>
  </r>
  <r>
    <s v="Reyðarfjörður"/>
    <s v="Breiðdalsvík"/>
    <n v="760"/>
    <x v="30"/>
    <s v="Austurland"/>
    <x v="6"/>
    <x v="3"/>
    <s v="Sala utan svæðis - flj."/>
    <n v="3795"/>
    <n v="3.2826750000000002"/>
    <x v="5"/>
    <x v="3"/>
    <s v="Innanlands"/>
    <m/>
  </r>
  <r>
    <s v="Reykjavík"/>
    <s v="Breiðdalsvík"/>
    <n v="760"/>
    <x v="30"/>
    <s v="Austurland"/>
    <x v="6"/>
    <x v="3"/>
    <s v="Sala utan svæðis - flj."/>
    <n v="213393"/>
    <n v="184.584945"/>
    <x v="5"/>
    <x v="3"/>
    <s v="Innanlands"/>
    <m/>
  </r>
  <r>
    <s v="Eskifjörður"/>
    <s v="Breiðdalsvík"/>
    <n v="760"/>
    <x v="30"/>
    <s v="Austurland"/>
    <x v="7"/>
    <x v="3"/>
    <s v="Sala utan svæðis - flj."/>
    <n v="3521"/>
    <n v="3.0456650000000001"/>
    <x v="4"/>
    <x v="0"/>
    <s v="Innanlands"/>
    <m/>
  </r>
  <r>
    <s v="Reyðarfjörður"/>
    <s v="Breiðdalsvík"/>
    <n v="760"/>
    <x v="30"/>
    <s v="Austurland"/>
    <x v="10"/>
    <x v="3"/>
    <s v="Sala utan svæðis - flj."/>
    <n v="501"/>
    <n v="0.433365"/>
    <x v="4"/>
    <x v="2"/>
    <s v="Innanlands"/>
    <m/>
  </r>
  <r>
    <s v="Reykjavík"/>
    <s v="Breiðdalsvík"/>
    <n v="760"/>
    <x v="30"/>
    <s v="Austurland"/>
    <x v="7"/>
    <x v="3"/>
    <s v="Sala utan svæðis - flj."/>
    <n v="2782"/>
    <n v="2.4064299999999998"/>
    <x v="4"/>
    <x v="0"/>
    <s v="Innanlands"/>
    <m/>
  </r>
  <r>
    <s v="Reykjavík"/>
    <s v="Breiðdalsvík"/>
    <n v="760"/>
    <x v="30"/>
    <s v="Austurland"/>
    <x v="9"/>
    <x v="3"/>
    <s v="Sala utan svæðis - flj."/>
    <n v="0"/>
    <n v="0"/>
    <x v="4"/>
    <x v="2"/>
    <s v="Innanlands"/>
    <m/>
  </r>
  <r>
    <s v="Reykjavík"/>
    <s v="Breiðdalsvík"/>
    <n v="760"/>
    <x v="30"/>
    <s v="Austurland"/>
    <x v="10"/>
    <x v="3"/>
    <s v="Sala utan svæðis - flj."/>
    <n v="127106"/>
    <n v="109.94669"/>
    <x v="4"/>
    <x v="2"/>
    <s v="Innanlands"/>
    <m/>
  </r>
  <r>
    <s v="Stöðvarfjörður"/>
    <s v="Breiðdalsvík"/>
    <n v="760"/>
    <x v="30"/>
    <s v="Austurland"/>
    <x v="6"/>
    <x v="3"/>
    <s v="Sala utan svæðis - flj."/>
    <n v="15928"/>
    <n v="13.777719999999999"/>
    <x v="5"/>
    <x v="3"/>
    <s v="Innanlands"/>
    <m/>
  </r>
  <r>
    <s v="Söludælur"/>
    <s v="Breiðdalsvík"/>
    <n v="760"/>
    <x v="30"/>
    <s v="Austurland"/>
    <x v="6"/>
    <x v="3"/>
    <s v="Sala innan svæðis - flj."/>
    <n v="55026"/>
    <n v="47.597490000000001"/>
    <x v="5"/>
    <x v="3"/>
    <s v="Innanlands"/>
    <m/>
  </r>
  <r>
    <s v="Söludælur"/>
    <s v="Breiðdalsvík"/>
    <n v="760"/>
    <x v="30"/>
    <s v="Austurland"/>
    <x v="1"/>
    <x v="0"/>
    <s v="Sala innan svæðis - flj."/>
    <n v="122710"/>
    <n v="92.032499999999999"/>
    <x v="4"/>
    <x v="0"/>
    <s v="Innanlands"/>
    <m/>
  </r>
  <r>
    <s v="Söludælur"/>
    <s v="Breiðdalsvík"/>
    <n v="760"/>
    <x v="30"/>
    <s v="Austurland"/>
    <x v="7"/>
    <x v="3"/>
    <s v="Sala innan svæðis - flj."/>
    <n v="131951"/>
    <n v="114.13761500000001"/>
    <x v="4"/>
    <x v="0"/>
    <s v="Innanlands"/>
    <m/>
  </r>
  <r>
    <s v="Eskifjörður"/>
    <s v="Breiðdalsvík"/>
    <n v="760"/>
    <x v="30"/>
    <s v="Austurland"/>
    <x v="6"/>
    <x v="3"/>
    <s v="Sala utan svæðis - flj."/>
    <n v="8402"/>
    <n v="7.2677299999999994"/>
    <x v="3"/>
    <x v="3"/>
    <s v="Innanlands"/>
    <m/>
  </r>
  <r>
    <s v="Reyðarfjörður"/>
    <s v="Breiðdalsvík"/>
    <n v="760"/>
    <x v="30"/>
    <s v="Austurland"/>
    <x v="6"/>
    <x v="3"/>
    <s v="Sala utan svæðis - flj."/>
    <n v="22544"/>
    <n v="19.50056"/>
    <x v="3"/>
    <x v="3"/>
    <s v="Innanlands"/>
    <m/>
  </r>
  <r>
    <s v="Reykjavík"/>
    <s v="Breiðdalsvík"/>
    <n v="760"/>
    <x v="30"/>
    <s v="Austurland"/>
    <x v="6"/>
    <x v="3"/>
    <s v="Sala utan svæðis - flj."/>
    <n v="251991"/>
    <n v="217.97221500000001"/>
    <x v="3"/>
    <x v="3"/>
    <s v="Innanlands"/>
    <m/>
  </r>
  <r>
    <s v="Reykjavík"/>
    <s v="Breiðdalsvík"/>
    <n v="760"/>
    <x v="30"/>
    <s v="Austurland"/>
    <x v="7"/>
    <x v="3"/>
    <s v="Sala innan svæðis - flj."/>
    <n v="0"/>
    <n v="0"/>
    <x v="2"/>
    <x v="0"/>
    <s v="Innanlands"/>
    <m/>
  </r>
  <r>
    <s v="Reykjavík"/>
    <s v="Breiðdalsvík"/>
    <n v="760"/>
    <x v="30"/>
    <s v="Austurland"/>
    <x v="7"/>
    <x v="3"/>
    <s v="Sala utan svæðis - flj."/>
    <n v="5398"/>
    <n v="4.6692699999999991"/>
    <x v="2"/>
    <x v="0"/>
    <s v="Innanlands"/>
    <m/>
  </r>
  <r>
    <s v="Reykjavík"/>
    <s v="Breiðdalsvík"/>
    <n v="760"/>
    <x v="30"/>
    <s v="Austurland"/>
    <x v="9"/>
    <x v="3"/>
    <s v="Sala utan svæðis - flj."/>
    <n v="51456"/>
    <n v="44.509440000000005"/>
    <x v="2"/>
    <x v="2"/>
    <s v="Innanlands"/>
    <m/>
  </r>
  <r>
    <s v="Reykjavík"/>
    <s v="Breiðdalsvík"/>
    <n v="760"/>
    <x v="30"/>
    <s v="Austurland"/>
    <x v="10"/>
    <x v="3"/>
    <s v="Sala utan svæðis - flj."/>
    <n v="126512"/>
    <n v="109.43288000000001"/>
    <x v="2"/>
    <x v="2"/>
    <s v="Innanlands"/>
    <m/>
  </r>
  <r>
    <s v="Stöðvarfjörður"/>
    <s v="Breiðdalsvík"/>
    <n v="760"/>
    <x v="30"/>
    <s v="Austurland"/>
    <x v="6"/>
    <x v="3"/>
    <s v="Sala utan svæðis - flj."/>
    <n v="52529"/>
    <n v="45.437584999999999"/>
    <x v="3"/>
    <x v="3"/>
    <s v="Innanlands"/>
    <m/>
  </r>
  <r>
    <s v="Vopnafjörður"/>
    <s v="Breiðdalsvík"/>
    <n v="760"/>
    <x v="30"/>
    <s v="Austurland"/>
    <x v="6"/>
    <x v="3"/>
    <s v="Sala utan svæðis - flj."/>
    <n v="4703"/>
    <n v="4.0680949999999996"/>
    <x v="3"/>
    <x v="3"/>
    <s v="Innanlands"/>
    <m/>
  </r>
  <r>
    <s v="Söludælur"/>
    <s v="Breiðdalsvík"/>
    <n v="760"/>
    <x v="30"/>
    <s v="Austurland"/>
    <x v="1"/>
    <x v="0"/>
    <s v="Sala innan svæðis - flj."/>
    <n v="121983"/>
    <n v="91.487250000000003"/>
    <x v="2"/>
    <x v="0"/>
    <s v="Innanlands"/>
    <m/>
  </r>
  <r>
    <s v="Söludælur"/>
    <s v="Breiðdalsvík"/>
    <n v="760"/>
    <x v="30"/>
    <s v="Austurland"/>
    <x v="7"/>
    <x v="3"/>
    <s v="Sala innan svæðis - flj."/>
    <n v="127631"/>
    <n v="110.40081500000001"/>
    <x v="2"/>
    <x v="0"/>
    <s v="Innanlands"/>
    <m/>
  </r>
  <r>
    <s v="Eskifjörður"/>
    <s v="Breiðdalsvík"/>
    <n v="760"/>
    <x v="30"/>
    <s v="Austurland"/>
    <x v="6"/>
    <x v="3"/>
    <s v="Sala utan svæðis - flj."/>
    <n v="839"/>
    <n v="0.72573500000000002"/>
    <x v="0"/>
    <x v="3"/>
    <s v="Innanlands"/>
    <m/>
  </r>
  <r>
    <s v="Reyðarfjörður"/>
    <s v="Breiðdalsvík"/>
    <n v="760"/>
    <x v="30"/>
    <s v="Austurland"/>
    <x v="6"/>
    <x v="3"/>
    <s v="Sala utan svæðis - flj."/>
    <n v="3591"/>
    <n v="3.1062150000000002"/>
    <x v="0"/>
    <x v="3"/>
    <s v="Innanlands"/>
    <m/>
  </r>
  <r>
    <s v="Eskifjörður"/>
    <s v="Breiðdalsvík"/>
    <n v="760"/>
    <x v="30"/>
    <s v="Austurland"/>
    <x v="7"/>
    <x v="3"/>
    <s v="Sala utan svæðis - flj."/>
    <n v="4633"/>
    <n v="4.0075450000000004"/>
    <x v="1"/>
    <x v="0"/>
    <s v="Innanlands"/>
    <m/>
  </r>
  <r>
    <s v="Reykjavík"/>
    <s v="Breiðdalsvík"/>
    <n v="760"/>
    <x v="30"/>
    <s v="Austurland"/>
    <x v="6"/>
    <x v="3"/>
    <s v="Sala utan svæðis - flj."/>
    <n v="236771"/>
    <n v="204.806915"/>
    <x v="0"/>
    <x v="3"/>
    <s v="Innanlands"/>
    <m/>
  </r>
  <r>
    <s v="Reyðarfjörður"/>
    <s v="Breiðdalsvík"/>
    <n v="760"/>
    <x v="30"/>
    <s v="Austurland"/>
    <x v="7"/>
    <x v="3"/>
    <s v="Sala utan svæðis - flj."/>
    <n v="13963"/>
    <n v="12.077995"/>
    <x v="1"/>
    <x v="0"/>
    <s v="Innanlands"/>
    <m/>
  </r>
  <r>
    <s v="Reykjavík"/>
    <s v="Breiðdalsvík"/>
    <n v="760"/>
    <x v="30"/>
    <s v="Austurland"/>
    <x v="1"/>
    <x v="0"/>
    <s v="Sala utan svæðis - flj."/>
    <n v="25102"/>
    <n v="18.826499999999999"/>
    <x v="1"/>
    <x v="0"/>
    <s v="Innanlands"/>
    <m/>
  </r>
  <r>
    <s v="Reykjavík"/>
    <s v="Breiðdalsvík"/>
    <n v="760"/>
    <x v="30"/>
    <s v="Austurland"/>
    <x v="7"/>
    <x v="3"/>
    <s v="Sala utan svæðis - flj."/>
    <n v="123376"/>
    <n v="106.72024"/>
    <x v="1"/>
    <x v="0"/>
    <s v="Innanlands"/>
    <m/>
  </r>
  <r>
    <s v="Reykjavík"/>
    <s v="Breiðdalsvík"/>
    <n v="760"/>
    <x v="30"/>
    <s v="Austurland"/>
    <x v="10"/>
    <x v="3"/>
    <s v="Sala utan svæðis - flj."/>
    <n v="75785"/>
    <n v="65.554024999999996"/>
    <x v="1"/>
    <x v="2"/>
    <s v="Innanlands"/>
    <m/>
  </r>
  <r>
    <s v="Stöðvarfjörður"/>
    <s v="Breiðdalsvík"/>
    <n v="760"/>
    <x v="30"/>
    <s v="Austurland"/>
    <x v="6"/>
    <x v="3"/>
    <s v="Sala utan svæðis - flj."/>
    <n v="28329"/>
    <n v="24.504584999999999"/>
    <x v="0"/>
    <x v="3"/>
    <s v="Innanlands"/>
    <m/>
  </r>
  <r>
    <s v="Söludælur"/>
    <s v="Breiðdalsvík"/>
    <n v="760"/>
    <x v="30"/>
    <s v="Austurland"/>
    <x v="1"/>
    <x v="0"/>
    <s v="Sala innan svæðis - flj."/>
    <n v="99644"/>
    <n v="74.733000000000004"/>
    <x v="1"/>
    <x v="0"/>
    <s v="Innanlands"/>
    <m/>
  </r>
  <r>
    <s v="Söludælur"/>
    <s v="Breiðdalsvík"/>
    <n v="760"/>
    <x v="30"/>
    <s v="Austurland"/>
    <x v="7"/>
    <x v="3"/>
    <s v="Sala innan svæðis - flj."/>
    <n v="9087"/>
    <n v="7.8602550000000004"/>
    <x v="1"/>
    <x v="0"/>
    <s v="Innanlands"/>
    <m/>
  </r>
  <r>
    <s v="Söludælur"/>
    <s v="Djúpivogur"/>
    <n v="765"/>
    <x v="29"/>
    <s v="Austurland"/>
    <x v="0"/>
    <x v="0"/>
    <s v="Sala innan svæðis - flj."/>
    <n v="221535"/>
    <n v="166.15125"/>
    <x v="0"/>
    <x v="0"/>
    <s v="Innanlands"/>
    <m/>
  </r>
  <r>
    <s v="Söludælur"/>
    <s v="Djúpivogur"/>
    <n v="765"/>
    <x v="29"/>
    <s v="Austurland"/>
    <x v="6"/>
    <x v="3"/>
    <s v="Sala innan svæðis - flj."/>
    <n v="64728"/>
    <n v="55.989719999999998"/>
    <x v="1"/>
    <x v="2"/>
    <s v="Innanlands"/>
    <m/>
  </r>
  <r>
    <s v="Djúpivogur"/>
    <s v="Djúpivogur"/>
    <n v="765"/>
    <x v="29"/>
    <s v="Austurland"/>
    <x v="7"/>
    <x v="3"/>
    <s v="Sala innan svæðis - flj."/>
    <n v="999"/>
    <n v="0.86413499999999999"/>
    <x v="0"/>
    <x v="0"/>
    <s v="Innanlands"/>
    <m/>
  </r>
  <r>
    <s v="Djúpivogur"/>
    <s v="Djúpivogur"/>
    <n v="765"/>
    <x v="29"/>
    <s v="Austurland"/>
    <x v="9"/>
    <x v="3"/>
    <s v="Sala innan svæðis - flj."/>
    <n v="186364"/>
    <n v="161.20486"/>
    <x v="0"/>
    <x v="2"/>
    <s v="Innanlands"/>
    <m/>
  </r>
  <r>
    <s v="Eskifjörður"/>
    <s v="Djúpivogur"/>
    <n v="765"/>
    <x v="29"/>
    <s v="Austurland"/>
    <x v="9"/>
    <x v="3"/>
    <s v="Sala utan svæðis - flj."/>
    <n v="70264"/>
    <n v="60.778359999999999"/>
    <x v="0"/>
    <x v="2"/>
    <s v="Innanlands"/>
    <m/>
  </r>
  <r>
    <s v="Höfn"/>
    <s v="Djúpivogur"/>
    <n v="765"/>
    <x v="29"/>
    <s v="Austurland"/>
    <x v="9"/>
    <x v="3"/>
    <s v="Sala utan svæðis - flj."/>
    <n v="899113"/>
    <n v="777.73274500000002"/>
    <x v="0"/>
    <x v="2"/>
    <s v="Innanlands"/>
    <m/>
  </r>
  <r>
    <s v="Djúpivogur"/>
    <s v="Djúpivogur"/>
    <n v="765"/>
    <x v="29"/>
    <s v="Austurland"/>
    <x v="6"/>
    <x v="3"/>
    <s v="Sala innan svæðis - flj."/>
    <n v="162364"/>
    <n v="140.44485999999998"/>
    <x v="1"/>
    <x v="2"/>
    <s v="Innanlands"/>
    <m/>
  </r>
  <r>
    <s v="Eskifjörður"/>
    <s v="Djúpivogur"/>
    <n v="765"/>
    <x v="29"/>
    <s v="Austurland"/>
    <x v="6"/>
    <x v="3"/>
    <s v="Sala utan svæðis - flj."/>
    <n v="12556"/>
    <n v="10.860940000000001"/>
    <x v="1"/>
    <x v="2"/>
    <s v="Innanlands"/>
    <m/>
  </r>
  <r>
    <s v="Reykjavík"/>
    <s v="Djúpivogur"/>
    <n v="765"/>
    <x v="29"/>
    <s v="Austurland"/>
    <x v="7"/>
    <x v="3"/>
    <s v="Sala utan svæðis - flj."/>
    <n v="77614"/>
    <n v="67.136110000000002"/>
    <x v="0"/>
    <x v="0"/>
    <s v="Innanlands"/>
    <m/>
  </r>
  <r>
    <s v="Söludælur"/>
    <s v="Djúpivogur"/>
    <n v="765"/>
    <x v="29"/>
    <s v="Austurland"/>
    <x v="6"/>
    <x v="3"/>
    <s v="Sala innan svæðis - flj."/>
    <n v="84347"/>
    <n v="72.960155"/>
    <x v="2"/>
    <x v="2"/>
    <s v="Innanlands"/>
    <m/>
  </r>
  <r>
    <s v="Söludælur"/>
    <s v="Djúpivogur"/>
    <n v="765"/>
    <x v="29"/>
    <s v="Austurland"/>
    <x v="7"/>
    <x v="3"/>
    <s v="Sala innan svæðis - flj."/>
    <n v="348644"/>
    <n v="301.57706000000002"/>
    <x v="0"/>
    <x v="0"/>
    <s v="Innanlands"/>
    <m/>
  </r>
  <r>
    <s v="Djúpivogur"/>
    <s v="Djúpivogur"/>
    <n v="765"/>
    <x v="29"/>
    <s v="Austurland"/>
    <x v="7"/>
    <x v="3"/>
    <s v="Sala innan svæðis - flj."/>
    <n v="22822"/>
    <n v="19.741029999999999"/>
    <x v="3"/>
    <x v="0"/>
    <s v="Innanlands"/>
    <m/>
  </r>
  <r>
    <s v="Djúpivogur"/>
    <s v="Djúpivogur"/>
    <n v="765"/>
    <x v="29"/>
    <s v="Austurland"/>
    <x v="9"/>
    <x v="3"/>
    <s v="Sala innan svæðis - flj."/>
    <n v="44765"/>
    <n v="38.721724999999999"/>
    <x v="3"/>
    <x v="2"/>
    <s v="Innanlands"/>
    <m/>
  </r>
  <r>
    <s v="Djúpivogur"/>
    <s v="Djúpivogur"/>
    <n v="765"/>
    <x v="29"/>
    <s v="Austurland"/>
    <x v="9"/>
    <x v="3"/>
    <s v="Sala utan svæðis - flj."/>
    <n v="46161"/>
    <n v="39.929265000000001"/>
    <x v="3"/>
    <x v="2"/>
    <s v="Innanlands"/>
    <m/>
  </r>
  <r>
    <s v="Eskifjörður"/>
    <s v="Djúpivogur"/>
    <n v="765"/>
    <x v="29"/>
    <s v="Austurland"/>
    <x v="9"/>
    <x v="3"/>
    <s v="Sala utan svæðis - flj."/>
    <n v="184996"/>
    <n v="160.02154000000002"/>
    <x v="3"/>
    <x v="2"/>
    <s v="Innanlands"/>
    <m/>
  </r>
  <r>
    <s v="Djúpivogur"/>
    <s v="Djúpivogur"/>
    <n v="765"/>
    <x v="29"/>
    <s v="Austurland"/>
    <x v="6"/>
    <x v="3"/>
    <s v="Sala innan svæðis - flj."/>
    <n v="172959"/>
    <n v="149.60953499999999"/>
    <x v="2"/>
    <x v="2"/>
    <s v="Innanlands"/>
    <m/>
  </r>
  <r>
    <s v="Eskifjörður"/>
    <s v="Djúpivogur"/>
    <n v="765"/>
    <x v="29"/>
    <s v="Austurland"/>
    <x v="6"/>
    <x v="3"/>
    <s v="Sala utan svæðis - flj."/>
    <n v="12532"/>
    <n v="10.84018"/>
    <x v="2"/>
    <x v="2"/>
    <s v="Innanlands"/>
    <m/>
  </r>
  <r>
    <s v="Höfn"/>
    <s v="Djúpivogur"/>
    <n v="765"/>
    <x v="29"/>
    <s v="Austurland"/>
    <x v="6"/>
    <x v="3"/>
    <s v="Sala utan svæðis - flj."/>
    <n v="529"/>
    <n v="0.45758499999999996"/>
    <x v="2"/>
    <x v="2"/>
    <s v="Innanlands"/>
    <m/>
  </r>
  <r>
    <s v="Höfn"/>
    <s v="Djúpivogur"/>
    <n v="765"/>
    <x v="29"/>
    <s v="Austurland"/>
    <x v="9"/>
    <x v="3"/>
    <s v="Sala utan svæðis - flj."/>
    <n v="849889"/>
    <n v="735.15398500000003"/>
    <x v="3"/>
    <x v="2"/>
    <s v="Innanlands"/>
    <m/>
  </r>
  <r>
    <s v="Reykjavík"/>
    <s v="Djúpivogur"/>
    <n v="765"/>
    <x v="29"/>
    <s v="Austurland"/>
    <x v="7"/>
    <x v="3"/>
    <s v="Sala innan svæðis - flj."/>
    <n v="4892"/>
    <n v="4.2315800000000001"/>
    <x v="3"/>
    <x v="0"/>
    <s v="Innanlands"/>
    <m/>
  </r>
  <r>
    <s v="Reykjavík"/>
    <s v="Djúpivogur"/>
    <n v="765"/>
    <x v="29"/>
    <s v="Austurland"/>
    <x v="7"/>
    <x v="3"/>
    <s v="Sala utan svæðis - flj."/>
    <n v="50507"/>
    <n v="43.688555000000001"/>
    <x v="3"/>
    <x v="0"/>
    <s v="Innanlands"/>
    <m/>
  </r>
  <r>
    <s v="Söludælur"/>
    <s v="Djúpivogur"/>
    <n v="765"/>
    <x v="29"/>
    <s v="Austurland"/>
    <x v="7"/>
    <x v="3"/>
    <s v="Sala ekki flutningsjöfnuð"/>
    <n v="0"/>
    <n v="0"/>
    <x v="1"/>
    <x v="0"/>
    <s v="Millilanda"/>
    <m/>
  </r>
  <r>
    <s v="Söludælur"/>
    <s v="Djúpivogur"/>
    <n v="765"/>
    <x v="29"/>
    <s v="Austurland"/>
    <x v="6"/>
    <x v="3"/>
    <s v="Sala innan svæðis - flj."/>
    <n v="99302"/>
    <n v="85.896230000000003"/>
    <x v="4"/>
    <x v="2"/>
    <s v="Innanlands"/>
    <m/>
  </r>
  <r>
    <s v="Söludælur"/>
    <s v="Djúpivogur"/>
    <n v="765"/>
    <x v="29"/>
    <s v="Austurland"/>
    <x v="0"/>
    <x v="0"/>
    <s v="Sala innan svæðis - flj."/>
    <n v="330833"/>
    <n v="248.12475000000001"/>
    <x v="3"/>
    <x v="0"/>
    <s v="Innanlands"/>
    <m/>
  </r>
  <r>
    <s v="Söludælur"/>
    <s v="Djúpivogur"/>
    <n v="765"/>
    <x v="29"/>
    <s v="Austurland"/>
    <x v="7"/>
    <x v="3"/>
    <s v="Sala innan svæðis - flj."/>
    <n v="452207"/>
    <n v="391.15905499999997"/>
    <x v="3"/>
    <x v="0"/>
    <s v="Innanlands"/>
    <m/>
  </r>
  <r>
    <s v="Djúpivogur"/>
    <s v="Djúpivogur"/>
    <n v="765"/>
    <x v="29"/>
    <s v="Austurland"/>
    <x v="7"/>
    <x v="3"/>
    <s v="Sala innan svæðis - flj."/>
    <n v="42871"/>
    <n v="37.083415000000002"/>
    <x v="5"/>
    <x v="0"/>
    <s v="Innanlands"/>
    <m/>
  </r>
  <r>
    <s v="Eskifjörður"/>
    <s v="Djúpivogur"/>
    <n v="765"/>
    <x v="29"/>
    <s v="Austurland"/>
    <x v="9"/>
    <x v="3"/>
    <s v="Sala utan svæðis - flj."/>
    <n v="236104"/>
    <n v="204.22996000000001"/>
    <x v="5"/>
    <x v="2"/>
    <s v="Innanlands"/>
    <m/>
  </r>
  <r>
    <s v="Djúpivogur"/>
    <s v="Djúpivogur"/>
    <n v="765"/>
    <x v="29"/>
    <s v="Austurland"/>
    <x v="6"/>
    <x v="3"/>
    <s v="Sala innan svæðis - flj."/>
    <n v="200949"/>
    <n v="173.820885"/>
    <x v="4"/>
    <x v="2"/>
    <s v="Innanlands"/>
    <m/>
  </r>
  <r>
    <s v="Eskifjörður"/>
    <s v="Djúpivogur"/>
    <n v="765"/>
    <x v="29"/>
    <s v="Austurland"/>
    <x v="6"/>
    <x v="3"/>
    <s v="Sala utan svæðis - flj."/>
    <n v="11317"/>
    <n v="9.789204999999999"/>
    <x v="4"/>
    <x v="2"/>
    <s v="Innanlands"/>
    <m/>
  </r>
  <r>
    <s v="Höfn"/>
    <s v="Djúpivogur"/>
    <n v="765"/>
    <x v="29"/>
    <s v="Austurland"/>
    <x v="9"/>
    <x v="3"/>
    <s v="Sala utan svæðis - flj."/>
    <n v="572638"/>
    <n v="495.33186999999998"/>
    <x v="5"/>
    <x v="2"/>
    <s v="Innanlands"/>
    <m/>
  </r>
  <r>
    <s v="Reykjavík"/>
    <s v="Djúpivogur"/>
    <n v="765"/>
    <x v="29"/>
    <s v="Austurland"/>
    <x v="7"/>
    <x v="3"/>
    <s v="Sala utan svæðis - flj."/>
    <n v="11216"/>
    <n v="9.7018400000000007"/>
    <x v="5"/>
    <x v="0"/>
    <s v="Innanlands"/>
    <m/>
  </r>
  <r>
    <s v="Söludælur"/>
    <s v="Djúpivogur"/>
    <n v="765"/>
    <x v="29"/>
    <s v="Austurland"/>
    <x v="6"/>
    <x v="3"/>
    <s v="Sala innan svæðis - flj."/>
    <n v="238477"/>
    <n v="206.28260500000002"/>
    <x v="6"/>
    <x v="2"/>
    <s v="Innanlands"/>
    <m/>
  </r>
  <r>
    <s v="Söludælur"/>
    <s v="Djúpivogur"/>
    <n v="765"/>
    <x v="29"/>
    <s v="Austurland"/>
    <x v="1"/>
    <x v="0"/>
    <s v="Sala innan svæðis - flj."/>
    <n v="118479"/>
    <n v="88.859250000000003"/>
    <x v="5"/>
    <x v="0"/>
    <s v="Innanlands"/>
    <m/>
  </r>
  <r>
    <s v="Söludælur"/>
    <s v="Djúpivogur"/>
    <n v="765"/>
    <x v="29"/>
    <s v="Austurland"/>
    <x v="0"/>
    <x v="0"/>
    <s v="Sala innan svæðis - flj."/>
    <n v="229234"/>
    <n v="171.9255"/>
    <x v="5"/>
    <x v="0"/>
    <s v="Innanlands"/>
    <m/>
  </r>
  <r>
    <s v="Söludælur"/>
    <s v="Djúpivogur"/>
    <n v="765"/>
    <x v="29"/>
    <s v="Austurland"/>
    <x v="7"/>
    <x v="3"/>
    <s v="Sala innan svæðis - flj."/>
    <n v="460572"/>
    <n v="398.39477999999997"/>
    <x v="5"/>
    <x v="0"/>
    <s v="Innanlands"/>
    <m/>
  </r>
  <r>
    <s v="Djúpivogur"/>
    <s v="Djúpivogur"/>
    <n v="765"/>
    <x v="29"/>
    <s v="Austurland"/>
    <x v="6"/>
    <x v="3"/>
    <s v="Sala innan svæðis - flj."/>
    <n v="249668"/>
    <n v="215.96281999999999"/>
    <x v="6"/>
    <x v="2"/>
    <s v="Innanlands"/>
    <m/>
  </r>
  <r>
    <s v="Eskifjörður"/>
    <s v="Djúpivogur"/>
    <n v="765"/>
    <x v="29"/>
    <s v="Austurland"/>
    <x v="6"/>
    <x v="3"/>
    <s v="Sala utan svæðis - flj."/>
    <n v="8915"/>
    <n v="7.7114750000000001"/>
    <x v="6"/>
    <x v="2"/>
    <s v="Innanlands"/>
    <m/>
  </r>
  <r>
    <s v="Djúpivogur"/>
    <s v="Djúpivogur"/>
    <n v="765"/>
    <x v="29"/>
    <s v="Austurland"/>
    <x v="7"/>
    <x v="3"/>
    <s v="Sala innan svæðis - flj."/>
    <n v="8345"/>
    <n v="7.2184249999999999"/>
    <x v="7"/>
    <x v="0"/>
    <s v="Innanlands"/>
    <m/>
  </r>
  <r>
    <s v="Djúpivogur"/>
    <s v="Djúpivogur"/>
    <n v="765"/>
    <x v="29"/>
    <s v="Austurland"/>
    <x v="9"/>
    <x v="3"/>
    <s v="Sala innan svæðis - flj."/>
    <n v="44843"/>
    <n v="38.789194999999999"/>
    <x v="7"/>
    <x v="2"/>
    <s v="Innanlands"/>
    <m/>
  </r>
  <r>
    <s v="Eskifjörður"/>
    <s v="Djúpivogur"/>
    <n v="765"/>
    <x v="29"/>
    <s v="Austurland"/>
    <x v="7"/>
    <x v="3"/>
    <s v="Sala utan svæðis - flj."/>
    <n v="8025"/>
    <n v="6.9416250000000002"/>
    <x v="7"/>
    <x v="0"/>
    <s v="Innanlands"/>
    <m/>
  </r>
  <r>
    <s v="Eskifjörður"/>
    <s v="Djúpivogur"/>
    <n v="765"/>
    <x v="29"/>
    <s v="Austurland"/>
    <x v="9"/>
    <x v="3"/>
    <s v="Sala utan svæðis - flj."/>
    <n v="99059"/>
    <n v="85.686035000000004"/>
    <x v="7"/>
    <x v="2"/>
    <s v="Innanlands"/>
    <m/>
  </r>
  <r>
    <s v="Höfn"/>
    <s v="Djúpivogur"/>
    <n v="765"/>
    <x v="29"/>
    <s v="Austurland"/>
    <x v="6"/>
    <x v="3"/>
    <s v="Sala utan svæðis - flj."/>
    <n v="207"/>
    <n v="0.17905500000000002"/>
    <x v="6"/>
    <x v="2"/>
    <s v="Innanlands"/>
    <m/>
  </r>
  <r>
    <s v="Höfn"/>
    <s v="Djúpivogur"/>
    <n v="765"/>
    <x v="29"/>
    <s v="Austurland"/>
    <x v="9"/>
    <x v="3"/>
    <s v="Sala utan svæðis - flj."/>
    <n v="705655"/>
    <n v="610.39157499999999"/>
    <x v="7"/>
    <x v="2"/>
    <s v="Innanlands"/>
    <m/>
  </r>
  <r>
    <s v="Djúpivogur"/>
    <s v="Djúpivogur"/>
    <n v="765"/>
    <x v="29"/>
    <s v="Austurland"/>
    <x v="9"/>
    <x v="3"/>
    <s v="Sala ekki flutningsjöfnuð"/>
    <n v="8000"/>
    <n v="6.92"/>
    <x v="2"/>
    <x v="2"/>
    <s v="Millilanda"/>
    <m/>
  </r>
  <r>
    <s v="Söludælur"/>
    <s v="Djúpivogur"/>
    <n v="765"/>
    <x v="29"/>
    <s v="Austurland"/>
    <x v="1"/>
    <x v="0"/>
    <s v="Sala innan svæðis - flj."/>
    <n v="353691"/>
    <n v="265.26825000000002"/>
    <x v="7"/>
    <x v="0"/>
    <s v="Innanlands"/>
    <m/>
  </r>
  <r>
    <s v="Söludælur"/>
    <s v="Djúpivogur"/>
    <n v="765"/>
    <x v="29"/>
    <s v="Austurland"/>
    <x v="7"/>
    <x v="3"/>
    <s v="Sala innan svæðis - flj."/>
    <n v="422525"/>
    <n v="365.48412500000001"/>
    <x v="7"/>
    <x v="0"/>
    <s v="Innanlands"/>
    <m/>
  </r>
  <r>
    <s v="Söludælur"/>
    <s v="Djúpivogur"/>
    <n v="765"/>
    <x v="29"/>
    <s v="Austurland"/>
    <x v="6"/>
    <x v="3"/>
    <s v="Sala innan svæðis - flj."/>
    <n v="30453"/>
    <n v="26.341845000000003"/>
    <x v="8"/>
    <x v="2"/>
    <s v="Innanlands"/>
    <m/>
  </r>
  <r>
    <s v="Djúpivogur"/>
    <s v="Djúpivogur"/>
    <n v="765"/>
    <x v="29"/>
    <s v="Austurland"/>
    <x v="7"/>
    <x v="3"/>
    <s v="Sala innan svæðis - flj."/>
    <n v="7341"/>
    <n v="6.3499650000000001"/>
    <x v="9"/>
    <x v="0"/>
    <s v="Innanlands"/>
    <m/>
  </r>
  <r>
    <s v="Djúpivogur"/>
    <s v="Djúpivogur"/>
    <n v="765"/>
    <x v="29"/>
    <s v="Austurland"/>
    <x v="9"/>
    <x v="3"/>
    <s v="Sala innan svæðis - flj."/>
    <n v="55640"/>
    <n v="48.128599999999999"/>
    <x v="9"/>
    <x v="2"/>
    <s v="Innanlands"/>
    <m/>
  </r>
  <r>
    <s v="Eskifjörður"/>
    <s v="Djúpivogur"/>
    <n v="765"/>
    <x v="29"/>
    <s v="Austurland"/>
    <x v="9"/>
    <x v="3"/>
    <s v="Sala utan svæðis - flj."/>
    <n v="69418"/>
    <n v="60.046570000000003"/>
    <x v="9"/>
    <x v="2"/>
    <s v="Innanlands"/>
    <m/>
  </r>
  <r>
    <s v="Djúpivogur"/>
    <s v="Djúpivogur"/>
    <n v="765"/>
    <x v="29"/>
    <s v="Austurland"/>
    <x v="6"/>
    <x v="3"/>
    <s v="Sala innan svæðis - flj."/>
    <n v="250816"/>
    <n v="216.95583999999999"/>
    <x v="8"/>
    <x v="2"/>
    <s v="Innanlands"/>
    <m/>
  </r>
  <r>
    <s v="Eskifjörður"/>
    <s v="Djúpivogur"/>
    <n v="765"/>
    <x v="29"/>
    <s v="Austurland"/>
    <x v="6"/>
    <x v="3"/>
    <s v="Sala utan svæðis - flj."/>
    <n v="8854"/>
    <n v="7.6587100000000001"/>
    <x v="8"/>
    <x v="2"/>
    <s v="Innanlands"/>
    <m/>
  </r>
  <r>
    <s v="Höfn"/>
    <s v="Djúpivogur"/>
    <n v="765"/>
    <x v="29"/>
    <s v="Austurland"/>
    <x v="7"/>
    <x v="3"/>
    <s v="Sala utan svæðis - flj."/>
    <n v="800"/>
    <n v="0.69199999999999995"/>
    <x v="9"/>
    <x v="0"/>
    <s v="Innanlands"/>
    <m/>
  </r>
  <r>
    <s v="Höfn"/>
    <s v="Djúpivogur"/>
    <n v="765"/>
    <x v="29"/>
    <s v="Austurland"/>
    <x v="9"/>
    <x v="3"/>
    <s v="Sala utan svæðis - flj."/>
    <n v="208890"/>
    <n v="180.68985000000001"/>
    <x v="9"/>
    <x v="2"/>
    <s v="Innanlands"/>
    <m/>
  </r>
  <r>
    <s v="Reykjavík"/>
    <s v="Djúpivogur"/>
    <n v="765"/>
    <x v="29"/>
    <s v="Austurland"/>
    <x v="6"/>
    <x v="3"/>
    <s v="Sala innan svæðis - flj."/>
    <n v="42134"/>
    <n v="36.445909999999998"/>
    <x v="8"/>
    <x v="2"/>
    <s v="Innanlands"/>
    <m/>
  </r>
  <r>
    <s v="Söludælur"/>
    <s v="Djúpivogur"/>
    <n v="765"/>
    <x v="29"/>
    <s v="Austurland"/>
    <x v="1"/>
    <x v="0"/>
    <s v="Sala innan svæðis - flj."/>
    <n v="356803"/>
    <n v="267.60225000000003"/>
    <x v="9"/>
    <x v="0"/>
    <s v="Innanlands"/>
    <m/>
  </r>
  <r>
    <s v="Söludælur"/>
    <s v="Djúpivogur"/>
    <n v="765"/>
    <x v="29"/>
    <s v="Austurland"/>
    <x v="7"/>
    <x v="3"/>
    <s v="Sala innan svæðis - flj."/>
    <n v="360207"/>
    <n v="311.57905499999998"/>
    <x v="9"/>
    <x v="0"/>
    <s v="Innanlands"/>
    <m/>
  </r>
  <r>
    <s v="Söludælur"/>
    <s v="Djúpivogur"/>
    <n v="765"/>
    <x v="29"/>
    <s v="Austurland"/>
    <x v="6"/>
    <x v="3"/>
    <s v="Sala innan svæðis - flj."/>
    <n v="51503"/>
    <n v="44.550094999999999"/>
    <x v="10"/>
    <x v="2"/>
    <s v="Innanlands"/>
    <m/>
  </r>
  <r>
    <s v="Djúpivogur"/>
    <s v="Djúpivogur"/>
    <n v="765"/>
    <x v="29"/>
    <s v="Austurland"/>
    <x v="6"/>
    <x v="3"/>
    <s v="Sala innan svæðis - flj."/>
    <n v="373013"/>
    <n v="322.65624500000001"/>
    <x v="10"/>
    <x v="2"/>
    <s v="Innanlands"/>
    <m/>
  </r>
  <r>
    <s v="Eskifjörður"/>
    <s v="Djúpivogur"/>
    <n v="765"/>
    <x v="29"/>
    <s v="Austurland"/>
    <x v="6"/>
    <x v="3"/>
    <s v="Sala utan svæðis - flj."/>
    <n v="28974"/>
    <n v="25.06251"/>
    <x v="10"/>
    <x v="2"/>
    <s v="Innanlands"/>
    <m/>
  </r>
  <r>
    <s v="Djúpivogur"/>
    <s v="Djúpivogur"/>
    <n v="765"/>
    <x v="29"/>
    <s v="Austurland"/>
    <x v="7"/>
    <x v="3"/>
    <s v="Sala innan svæðis - flj."/>
    <n v="4363"/>
    <n v="3.7739949999999998"/>
    <x v="10"/>
    <x v="0"/>
    <s v="Innanlands"/>
    <m/>
  </r>
  <r>
    <s v="Djúpivogur"/>
    <s v="Djúpivogur"/>
    <n v="765"/>
    <x v="29"/>
    <s v="Austurland"/>
    <x v="9"/>
    <x v="3"/>
    <s v="Sala innan svæðis - flj."/>
    <n v="43454"/>
    <n v="37.587710000000001"/>
    <x v="10"/>
    <x v="2"/>
    <s v="Innanlands"/>
    <m/>
  </r>
  <r>
    <s v="Djúpivogur"/>
    <s v="Djúpivogur"/>
    <n v="765"/>
    <x v="29"/>
    <s v="Austurland"/>
    <x v="10"/>
    <x v="3"/>
    <s v="Sala innan svæðis - flj."/>
    <n v="12122"/>
    <n v="10.485530000000001"/>
    <x v="10"/>
    <x v="2"/>
    <s v="Innanlands"/>
    <m/>
  </r>
  <r>
    <s v="Eskifjörður"/>
    <s v="Djúpivogur"/>
    <n v="765"/>
    <x v="29"/>
    <s v="Austurland"/>
    <x v="9"/>
    <x v="3"/>
    <s v="Sala utan svæðis - flj."/>
    <n v="107330"/>
    <n v="92.840450000000004"/>
    <x v="10"/>
    <x v="2"/>
    <s v="Innanlands"/>
    <m/>
  </r>
  <r>
    <s v="Höfn"/>
    <s v="Djúpivogur"/>
    <n v="765"/>
    <x v="29"/>
    <s v="Austurland"/>
    <x v="6"/>
    <x v="3"/>
    <s v="Sala utan svæðis - flj."/>
    <n v="409"/>
    <n v="0.35378499999999996"/>
    <x v="10"/>
    <x v="2"/>
    <s v="Innanlands"/>
    <m/>
  </r>
  <r>
    <s v="Höfn"/>
    <s v="Djúpivogur"/>
    <n v="765"/>
    <x v="29"/>
    <s v="Austurland"/>
    <x v="9"/>
    <x v="3"/>
    <s v="Sala utan svæðis - flj."/>
    <n v="261257"/>
    <n v="225.98730499999999"/>
    <x v="10"/>
    <x v="2"/>
    <s v="Innanlands"/>
    <m/>
  </r>
  <r>
    <s v="Söludælur"/>
    <s v="Djúpivogur"/>
    <n v="765"/>
    <x v="29"/>
    <s v="Austurland"/>
    <x v="1"/>
    <x v="0"/>
    <s v="Sala innan svæðis - flj."/>
    <n v="296564"/>
    <n v="222.423"/>
    <x v="10"/>
    <x v="0"/>
    <s v="Innanlands"/>
    <m/>
  </r>
  <r>
    <s v="Söludælur"/>
    <s v="Djúpivogur"/>
    <n v="765"/>
    <x v="29"/>
    <s v="Austurland"/>
    <x v="7"/>
    <x v="3"/>
    <s v="Sala innan svæðis - flj."/>
    <n v="274816"/>
    <n v="237.71583999999999"/>
    <x v="10"/>
    <x v="0"/>
    <s v="Innanlands"/>
    <m/>
  </r>
  <r>
    <s v="Djúpivogur"/>
    <s v="Djúpivogur"/>
    <n v="765"/>
    <x v="29"/>
    <s v="Austurland"/>
    <x v="6"/>
    <x v="3"/>
    <s v="Sala innan svæðis - flj."/>
    <n v="388115"/>
    <n v="335.71947499999999"/>
    <x v="9"/>
    <x v="2"/>
    <s v="Innanlands"/>
    <m/>
  </r>
  <r>
    <s v="Eskifjörður"/>
    <s v="Djúpivogur"/>
    <n v="765"/>
    <x v="29"/>
    <s v="Austurland"/>
    <x v="6"/>
    <x v="3"/>
    <s v="Sala utan svæðis - flj."/>
    <n v="79931"/>
    <n v="69.140315000000001"/>
    <x v="9"/>
    <x v="2"/>
    <s v="Innanlands"/>
    <m/>
  </r>
  <r>
    <s v="Djúpivogur"/>
    <s v="Djúpivogur"/>
    <n v="765"/>
    <x v="29"/>
    <s v="Austurland"/>
    <x v="7"/>
    <x v="3"/>
    <s v="Sala innan svæðis - flj."/>
    <n v="2511"/>
    <n v="2.172015"/>
    <x v="8"/>
    <x v="0"/>
    <s v="Innanlands"/>
    <m/>
  </r>
  <r>
    <s v="Djúpivogur"/>
    <s v="Djúpivogur"/>
    <n v="765"/>
    <x v="29"/>
    <s v="Austurland"/>
    <x v="9"/>
    <x v="3"/>
    <s v="Sala innan svæðis - flj."/>
    <n v="391856"/>
    <n v="338.95544000000001"/>
    <x v="8"/>
    <x v="2"/>
    <s v="Innanlands"/>
    <m/>
  </r>
  <r>
    <s v="Eskifjörður"/>
    <s v="Djúpivogur"/>
    <n v="765"/>
    <x v="29"/>
    <s v="Austurland"/>
    <x v="9"/>
    <x v="3"/>
    <s v="Sala utan svæðis - flj."/>
    <n v="328992"/>
    <n v="284.57808"/>
    <x v="8"/>
    <x v="2"/>
    <s v="Innanlands"/>
    <m/>
  </r>
  <r>
    <s v="Höfn"/>
    <s v="Djúpivogur"/>
    <n v="765"/>
    <x v="29"/>
    <s v="Austurland"/>
    <x v="9"/>
    <x v="3"/>
    <s v="Sala utan svæðis - flj."/>
    <n v="536005"/>
    <n v="463.64432500000004"/>
    <x v="8"/>
    <x v="2"/>
    <s v="Innanlands"/>
    <m/>
  </r>
  <r>
    <s v="Reykjavík"/>
    <s v="Djúpivogur"/>
    <n v="765"/>
    <x v="29"/>
    <s v="Austurland"/>
    <x v="7"/>
    <x v="3"/>
    <s v="Sala utan svæðis - flj."/>
    <n v="226"/>
    <n v="0.19549"/>
    <x v="8"/>
    <x v="0"/>
    <s v="Innanlands"/>
    <m/>
  </r>
  <r>
    <s v="Reykjavík"/>
    <s v="Djúpivogur"/>
    <n v="765"/>
    <x v="29"/>
    <s v="Austurland"/>
    <x v="9"/>
    <x v="3"/>
    <s v="Sala innan svæðis - flj."/>
    <n v="13000"/>
    <n v="11.244999999999999"/>
    <x v="8"/>
    <x v="2"/>
    <s v="Innanlands"/>
    <m/>
  </r>
  <r>
    <s v="Söludælur"/>
    <s v="Djúpivogur"/>
    <n v="765"/>
    <x v="29"/>
    <s v="Austurland"/>
    <x v="6"/>
    <x v="3"/>
    <s v="Sala innan svæðis - flj."/>
    <n v="37486"/>
    <n v="32.42539"/>
    <x v="9"/>
    <x v="2"/>
    <s v="Innanlands"/>
    <m/>
  </r>
  <r>
    <s v="Söludælur"/>
    <s v="Djúpivogur"/>
    <n v="765"/>
    <x v="29"/>
    <s v="Austurland"/>
    <x v="1"/>
    <x v="0"/>
    <s v="Sala innan svæðis - flj."/>
    <n v="282378"/>
    <n v="211.7835"/>
    <x v="8"/>
    <x v="0"/>
    <s v="Innanlands"/>
    <m/>
  </r>
  <r>
    <s v="Söludælur"/>
    <s v="Djúpivogur"/>
    <n v="765"/>
    <x v="29"/>
    <s v="Austurland"/>
    <x v="7"/>
    <x v="3"/>
    <s v="Sala innan svæðis - flj."/>
    <n v="226673"/>
    <n v="196.07214499999998"/>
    <x v="8"/>
    <x v="0"/>
    <s v="Innanlands"/>
    <m/>
  </r>
  <r>
    <s v="Djúpivogur"/>
    <s v="Djúpivogur"/>
    <n v="765"/>
    <x v="29"/>
    <s v="Austurland"/>
    <x v="6"/>
    <x v="3"/>
    <s v="Sala innan svæðis - flj."/>
    <n v="369166"/>
    <n v="319.32859000000002"/>
    <x v="7"/>
    <x v="2"/>
    <s v="Innanlands"/>
    <m/>
  </r>
  <r>
    <s v="Eskifjörður"/>
    <s v="Djúpivogur"/>
    <n v="765"/>
    <x v="29"/>
    <s v="Austurland"/>
    <x v="6"/>
    <x v="3"/>
    <s v="Sala utan svæðis - flj."/>
    <n v="47138"/>
    <n v="40.774370000000005"/>
    <x v="7"/>
    <x v="2"/>
    <s v="Innanlands"/>
    <m/>
  </r>
  <r>
    <s v="Djúpivogur"/>
    <s v="Djúpivogur"/>
    <n v="765"/>
    <x v="29"/>
    <s v="Austurland"/>
    <x v="7"/>
    <x v="3"/>
    <s v="Sala innan svæðis - flj."/>
    <n v="5144"/>
    <n v="4.44956"/>
    <x v="6"/>
    <x v="0"/>
    <s v="Innanlands"/>
    <m/>
  </r>
  <r>
    <s v="Djúpivogur"/>
    <s v="Djúpivogur"/>
    <n v="765"/>
    <x v="29"/>
    <s v="Austurland"/>
    <x v="9"/>
    <x v="3"/>
    <s v="Sala innan svæðis - flj."/>
    <n v="581922"/>
    <n v="503.36252999999999"/>
    <x v="6"/>
    <x v="2"/>
    <s v="Innanlands"/>
    <m/>
  </r>
  <r>
    <s v="Eskifjörður"/>
    <s v="Djúpivogur"/>
    <n v="765"/>
    <x v="29"/>
    <s v="Austurland"/>
    <x v="7"/>
    <x v="3"/>
    <s v="Sala utan svæðis - flj."/>
    <n v="1511"/>
    <n v="1.307015"/>
    <x v="6"/>
    <x v="0"/>
    <s v="Innanlands"/>
    <m/>
  </r>
  <r>
    <s v="Eskifjörður"/>
    <s v="Djúpivogur"/>
    <n v="765"/>
    <x v="29"/>
    <s v="Austurland"/>
    <x v="9"/>
    <x v="3"/>
    <s v="Sala utan svæðis - flj."/>
    <n v="189556"/>
    <n v="163.96593999999999"/>
    <x v="6"/>
    <x v="2"/>
    <s v="Innanlands"/>
    <m/>
  </r>
  <r>
    <s v="Reykjavík"/>
    <s v="Djúpivogur"/>
    <n v="765"/>
    <x v="29"/>
    <s v="Austurland"/>
    <x v="6"/>
    <x v="3"/>
    <s v="Sala utan svæðis - flj."/>
    <n v="6993"/>
    <n v="6.0489449999999998"/>
    <x v="7"/>
    <x v="2"/>
    <s v="Innanlands"/>
    <m/>
  </r>
  <r>
    <s v="Höfn"/>
    <s v="Djúpivogur"/>
    <n v="765"/>
    <x v="29"/>
    <s v="Austurland"/>
    <x v="7"/>
    <x v="3"/>
    <s v="Sala utan svæðis - flj."/>
    <n v="256"/>
    <n v="0.22144"/>
    <x v="6"/>
    <x v="0"/>
    <s v="Innanlands"/>
    <m/>
  </r>
  <r>
    <s v="Höfn"/>
    <s v="Djúpivogur"/>
    <n v="765"/>
    <x v="29"/>
    <s v="Austurland"/>
    <x v="9"/>
    <x v="3"/>
    <s v="Sala innan svæðis - flj."/>
    <n v="0"/>
    <n v="0"/>
    <x v="6"/>
    <x v="2"/>
    <s v="Innanlands"/>
    <m/>
  </r>
  <r>
    <s v="Höfn"/>
    <s v="Djúpivogur"/>
    <n v="765"/>
    <x v="29"/>
    <s v="Austurland"/>
    <x v="9"/>
    <x v="3"/>
    <s v="Sala utan svæðis - flj."/>
    <n v="254214"/>
    <n v="219.89510999999999"/>
    <x v="6"/>
    <x v="2"/>
    <s v="Innanlands"/>
    <m/>
  </r>
  <r>
    <s v="Reykjavík"/>
    <s v="Djúpivogur"/>
    <n v="765"/>
    <x v="29"/>
    <s v="Austurland"/>
    <x v="7"/>
    <x v="3"/>
    <s v="Sala innan svæðis - flj."/>
    <n v="18758"/>
    <n v="16.225670000000001"/>
    <x v="6"/>
    <x v="0"/>
    <s v="Innanlands"/>
    <m/>
  </r>
  <r>
    <s v="Söludælur"/>
    <s v="Djúpivogur"/>
    <n v="765"/>
    <x v="29"/>
    <s v="Austurland"/>
    <x v="6"/>
    <x v="3"/>
    <s v="Sala innan svæðis - flj."/>
    <n v="32390"/>
    <n v="28.017349999999997"/>
    <x v="7"/>
    <x v="2"/>
    <s v="Innanlands"/>
    <m/>
  </r>
  <r>
    <s v="Söludælur"/>
    <s v="Djúpivogur"/>
    <n v="765"/>
    <x v="29"/>
    <s v="Austurland"/>
    <x v="1"/>
    <x v="0"/>
    <s v="Sala innan svæðis - flj."/>
    <n v="267218"/>
    <n v="200.4135"/>
    <x v="6"/>
    <x v="0"/>
    <s v="Innanlands"/>
    <m/>
  </r>
  <r>
    <s v="Söludælur"/>
    <s v="Djúpivogur"/>
    <n v="765"/>
    <x v="29"/>
    <s v="Austurland"/>
    <x v="7"/>
    <x v="3"/>
    <s v="Sala innan svæðis - flj."/>
    <n v="187142"/>
    <n v="161.87782999999999"/>
    <x v="6"/>
    <x v="0"/>
    <s v="Innanlands"/>
    <m/>
  </r>
  <r>
    <s v="Djúpivogur"/>
    <s v="Djúpivogur"/>
    <n v="765"/>
    <x v="29"/>
    <s v="Austurland"/>
    <x v="6"/>
    <x v="3"/>
    <s v="Sala innan svæðis - flj."/>
    <n v="384567"/>
    <n v="332.65045500000002"/>
    <x v="5"/>
    <x v="2"/>
    <s v="Innanlands"/>
    <m/>
  </r>
  <r>
    <s v="Eskifjörður"/>
    <s v="Djúpivogur"/>
    <n v="765"/>
    <x v="29"/>
    <s v="Austurland"/>
    <x v="6"/>
    <x v="3"/>
    <s v="Sala utan svæðis - flj."/>
    <n v="18681"/>
    <n v="16.159065000000002"/>
    <x v="5"/>
    <x v="2"/>
    <s v="Innanlands"/>
    <m/>
  </r>
  <r>
    <s v="Höfn"/>
    <s v="Djúpivogur"/>
    <n v="765"/>
    <x v="29"/>
    <s v="Austurland"/>
    <x v="6"/>
    <x v="3"/>
    <s v="Sala utan svæðis - flj."/>
    <n v="234"/>
    <n v="0.20241000000000001"/>
    <x v="5"/>
    <x v="2"/>
    <s v="Innanlands"/>
    <m/>
  </r>
  <r>
    <s v="Reykjavík"/>
    <s v="Djúpivogur"/>
    <n v="765"/>
    <x v="29"/>
    <s v="Austurland"/>
    <x v="6"/>
    <x v="3"/>
    <s v="Sala utan svæðis - flj."/>
    <n v="5249"/>
    <n v="4.5403850000000006"/>
    <x v="5"/>
    <x v="2"/>
    <s v="Innanlands"/>
    <m/>
  </r>
  <r>
    <s v="Djúpivogur"/>
    <s v="Djúpivogur"/>
    <n v="765"/>
    <x v="29"/>
    <s v="Austurland"/>
    <x v="7"/>
    <x v="3"/>
    <s v="Sala innan svæðis - flj."/>
    <n v="3855"/>
    <n v="3.3345749999999996"/>
    <x v="4"/>
    <x v="0"/>
    <s v="Innanlands"/>
    <m/>
  </r>
  <r>
    <s v="Djúpivogur"/>
    <s v="Djúpivogur"/>
    <n v="765"/>
    <x v="29"/>
    <s v="Austurland"/>
    <x v="9"/>
    <x v="3"/>
    <s v="Sala innan svæðis - flj."/>
    <n v="574553"/>
    <n v="496.98834499999998"/>
    <x v="4"/>
    <x v="2"/>
    <s v="Innanlands"/>
    <m/>
  </r>
  <r>
    <s v="Djúpivogur"/>
    <s v="Djúpivogur"/>
    <n v="765"/>
    <x v="29"/>
    <s v="Austurland"/>
    <x v="10"/>
    <x v="3"/>
    <s v="Sala innan svæðis - flj."/>
    <n v="15344"/>
    <n v="13.27256"/>
    <x v="4"/>
    <x v="2"/>
    <s v="Innanlands"/>
    <m/>
  </r>
  <r>
    <s v="Eskifjörður"/>
    <s v="Djúpivogur"/>
    <n v="765"/>
    <x v="29"/>
    <s v="Austurland"/>
    <x v="9"/>
    <x v="3"/>
    <s v="Sala utan svæðis - flj."/>
    <n v="163376"/>
    <n v="141.32023999999998"/>
    <x v="4"/>
    <x v="2"/>
    <s v="Innanlands"/>
    <m/>
  </r>
  <r>
    <s v="Höfn"/>
    <s v="Djúpivogur"/>
    <n v="765"/>
    <x v="29"/>
    <s v="Austurland"/>
    <x v="9"/>
    <x v="3"/>
    <s v="Sala utan svæðis - flj."/>
    <n v="297503"/>
    <n v="257.34009500000002"/>
    <x v="4"/>
    <x v="2"/>
    <s v="Innanlands"/>
    <m/>
  </r>
  <r>
    <s v="Söludælur"/>
    <s v="Djúpivogur"/>
    <n v="765"/>
    <x v="29"/>
    <s v="Austurland"/>
    <x v="6"/>
    <x v="3"/>
    <s v="Sala innan svæðis - flj."/>
    <n v="98291"/>
    <n v="85.021715"/>
    <x v="5"/>
    <x v="2"/>
    <s v="Innanlands"/>
    <m/>
  </r>
  <r>
    <s v="Söludælur"/>
    <s v="Djúpivogur"/>
    <n v="765"/>
    <x v="29"/>
    <s v="Austurland"/>
    <x v="1"/>
    <x v="0"/>
    <s v="Sala innan svæðis - flj."/>
    <n v="249192"/>
    <n v="186.89400000000001"/>
    <x v="4"/>
    <x v="0"/>
    <s v="Innanlands"/>
    <m/>
  </r>
  <r>
    <s v="Söludælur"/>
    <s v="Djúpivogur"/>
    <n v="765"/>
    <x v="29"/>
    <s v="Austurland"/>
    <x v="7"/>
    <x v="3"/>
    <s v="Sala innan svæðis - flj."/>
    <n v="191918"/>
    <n v="166.00907000000001"/>
    <x v="4"/>
    <x v="0"/>
    <s v="Innanlands"/>
    <m/>
  </r>
  <r>
    <s v="Djúpivogur"/>
    <s v="Djúpivogur"/>
    <n v="765"/>
    <x v="29"/>
    <s v="Austurland"/>
    <x v="6"/>
    <x v="3"/>
    <s v="Sala innan svæðis - flj."/>
    <n v="381992"/>
    <n v="330.42308000000003"/>
    <x v="3"/>
    <x v="2"/>
    <s v="Innanlands"/>
    <m/>
  </r>
  <r>
    <s v="Eskifjörður"/>
    <s v="Djúpivogur"/>
    <n v="765"/>
    <x v="29"/>
    <s v="Austurland"/>
    <x v="6"/>
    <x v="3"/>
    <s v="Sala utan svæðis - flj."/>
    <n v="18350"/>
    <n v="15.87275"/>
    <x v="3"/>
    <x v="2"/>
    <s v="Innanlands"/>
    <m/>
  </r>
  <r>
    <s v="Höfn"/>
    <s v="Djúpivogur"/>
    <n v="765"/>
    <x v="29"/>
    <s v="Austurland"/>
    <x v="6"/>
    <x v="3"/>
    <s v="Sala utan svæðis - flj."/>
    <n v="449"/>
    <n v="0.38838499999999998"/>
    <x v="3"/>
    <x v="2"/>
    <s v="Innanlands"/>
    <m/>
  </r>
  <r>
    <s v="Djúpivogur"/>
    <s v="Djúpivogur"/>
    <n v="765"/>
    <x v="29"/>
    <s v="Austurland"/>
    <x v="7"/>
    <x v="3"/>
    <s v="Sala innan svæðis - flj."/>
    <n v="1923"/>
    <n v="1.663395"/>
    <x v="2"/>
    <x v="0"/>
    <s v="Innanlands"/>
    <m/>
  </r>
  <r>
    <s v="Djúpivogur"/>
    <s v="Djúpivogur"/>
    <n v="765"/>
    <x v="29"/>
    <s v="Austurland"/>
    <x v="9"/>
    <x v="3"/>
    <s v="Sala innan svæðis - flj."/>
    <n v="520297"/>
    <n v="450.05690499999997"/>
    <x v="2"/>
    <x v="2"/>
    <s v="Innanlands"/>
    <m/>
  </r>
  <r>
    <s v="Eskifjörður"/>
    <s v="Djúpivogur"/>
    <n v="765"/>
    <x v="29"/>
    <s v="Austurland"/>
    <x v="9"/>
    <x v="3"/>
    <s v="Sala utan svæðis - flj."/>
    <n v="40802"/>
    <n v="35.293730000000004"/>
    <x v="2"/>
    <x v="2"/>
    <s v="Innanlands"/>
    <m/>
  </r>
  <r>
    <s v="Höfn"/>
    <s v="Djúpivogur"/>
    <n v="765"/>
    <x v="29"/>
    <s v="Austurland"/>
    <x v="9"/>
    <x v="3"/>
    <s v="Sala utan svæðis - flj."/>
    <n v="54000"/>
    <n v="46.71"/>
    <x v="2"/>
    <x v="2"/>
    <s v="Innanlands"/>
    <m/>
  </r>
  <r>
    <s v="Reykjavík"/>
    <s v="Djúpivogur"/>
    <n v="765"/>
    <x v="29"/>
    <s v="Austurland"/>
    <x v="7"/>
    <x v="3"/>
    <s v="Sala innan svæðis - flj."/>
    <n v="0"/>
    <n v="0"/>
    <x v="2"/>
    <x v="0"/>
    <s v="Innanlands"/>
    <m/>
  </r>
  <r>
    <s v="Söludælur"/>
    <s v="Djúpivogur"/>
    <n v="765"/>
    <x v="29"/>
    <s v="Austurland"/>
    <x v="6"/>
    <x v="3"/>
    <s v="Sala innan svæðis - flj."/>
    <n v="65121"/>
    <n v="56.329664999999999"/>
    <x v="3"/>
    <x v="2"/>
    <s v="Innanlands"/>
    <m/>
  </r>
  <r>
    <s v="Söludælur"/>
    <s v="Djúpivogur"/>
    <n v="765"/>
    <x v="29"/>
    <s v="Austurland"/>
    <x v="1"/>
    <x v="0"/>
    <s v="Sala innan svæðis - flj."/>
    <n v="241217"/>
    <n v="180.91274999999999"/>
    <x v="2"/>
    <x v="0"/>
    <s v="Innanlands"/>
    <m/>
  </r>
  <r>
    <s v="Söludælur"/>
    <s v="Djúpivogur"/>
    <n v="765"/>
    <x v="29"/>
    <s v="Austurland"/>
    <x v="7"/>
    <x v="3"/>
    <s v="Sala innan svæðis - flj."/>
    <n v="158529"/>
    <n v="137.12758499999998"/>
    <x v="2"/>
    <x v="0"/>
    <s v="Innanlands"/>
    <m/>
  </r>
  <r>
    <s v="Djúpivogur"/>
    <s v="Djúpivogur"/>
    <n v="765"/>
    <x v="29"/>
    <s v="Austurland"/>
    <x v="6"/>
    <x v="3"/>
    <s v="Sala innan svæðis - flj."/>
    <n v="425045"/>
    <n v="367.66392500000001"/>
    <x v="0"/>
    <x v="2"/>
    <s v="Innanlands"/>
    <m/>
  </r>
  <r>
    <s v="Eskifjörður"/>
    <s v="Djúpivogur"/>
    <n v="765"/>
    <x v="29"/>
    <s v="Austurland"/>
    <x v="6"/>
    <x v="3"/>
    <s v="Sala utan svæðis - flj."/>
    <n v="20688"/>
    <n v="17.895119999999999"/>
    <x v="0"/>
    <x v="2"/>
    <s v="Innanlands"/>
    <m/>
  </r>
  <r>
    <s v="Djúpivogur"/>
    <s v="Djúpivogur"/>
    <n v="765"/>
    <x v="29"/>
    <s v="Austurland"/>
    <x v="7"/>
    <x v="3"/>
    <s v="Sala innan svæðis - flj."/>
    <n v="94455"/>
    <n v="81.703575000000001"/>
    <x v="1"/>
    <x v="0"/>
    <s v="Innanlands"/>
    <m/>
  </r>
  <r>
    <s v="Djúpivogur"/>
    <s v="Djúpivogur"/>
    <n v="765"/>
    <x v="29"/>
    <s v="Austurland"/>
    <x v="9"/>
    <x v="3"/>
    <s v="Sala innan svæðis - flj."/>
    <n v="487324"/>
    <n v="421.53525999999999"/>
    <x v="1"/>
    <x v="2"/>
    <s v="Innanlands"/>
    <m/>
  </r>
  <r>
    <s v="Djúpivogur"/>
    <s v="Djúpivogur"/>
    <n v="765"/>
    <x v="29"/>
    <s v="Austurland"/>
    <x v="10"/>
    <x v="3"/>
    <s v="Sala innan svæðis - flj."/>
    <n v="18141"/>
    <n v="15.691965"/>
    <x v="1"/>
    <x v="2"/>
    <s v="Innanlands"/>
    <m/>
  </r>
  <r>
    <s v="Eskifjörður"/>
    <s v="Djúpivogur"/>
    <n v="765"/>
    <x v="29"/>
    <s v="Austurland"/>
    <x v="9"/>
    <x v="3"/>
    <s v="Sala utan svæðis - flj."/>
    <n v="91758"/>
    <n v="79.370670000000004"/>
    <x v="1"/>
    <x v="2"/>
    <s v="Innanlands"/>
    <m/>
  </r>
  <r>
    <s v="Djúpivogur"/>
    <s v="Djúpivogur"/>
    <n v="765"/>
    <x v="29"/>
    <s v="Austurland"/>
    <x v="9"/>
    <x v="3"/>
    <s v="Sala ekki flutningsjöfnuð"/>
    <n v="12000"/>
    <n v="10.38"/>
    <x v="5"/>
    <x v="2"/>
    <s v="Millilanda"/>
    <m/>
  </r>
  <r>
    <s v="Hvammstangi"/>
    <s v="Djúpivogur"/>
    <n v="765"/>
    <x v="29"/>
    <s v="Austurland"/>
    <x v="7"/>
    <x v="3"/>
    <s v="Sala utan svæðis - flj."/>
    <n v="1536"/>
    <n v="1.3286399999999998"/>
    <x v="1"/>
    <x v="0"/>
    <s v="Innanlands"/>
    <m/>
  </r>
  <r>
    <s v="Höfn"/>
    <s v="Djúpivogur"/>
    <n v="765"/>
    <x v="29"/>
    <s v="Austurland"/>
    <x v="7"/>
    <x v="3"/>
    <s v="Sala utan svæðis - flj."/>
    <n v="2272"/>
    <n v="1.9652799999999999"/>
    <x v="1"/>
    <x v="0"/>
    <s v="Innanlands"/>
    <m/>
  </r>
  <r>
    <s v="Höfn"/>
    <s v="Djúpivogur"/>
    <n v="765"/>
    <x v="29"/>
    <s v="Austurland"/>
    <x v="9"/>
    <x v="3"/>
    <s v="Sala utan svæðis - flj."/>
    <n v="167758"/>
    <n v="145.11067"/>
    <x v="1"/>
    <x v="2"/>
    <s v="Innanlands"/>
    <m/>
  </r>
  <r>
    <s v="Reykjavík"/>
    <s v="Djúpivogur"/>
    <n v="765"/>
    <x v="29"/>
    <s v="Austurland"/>
    <x v="1"/>
    <x v="0"/>
    <s v="Sala innan svæðis - flj."/>
    <n v="-1"/>
    <n v="0"/>
    <x v="1"/>
    <x v="0"/>
    <s v="Innanlands"/>
    <m/>
  </r>
  <r>
    <s v="Reykjavík"/>
    <s v="Djúpivogur"/>
    <n v="765"/>
    <x v="29"/>
    <s v="Austurland"/>
    <x v="1"/>
    <x v="0"/>
    <s v="Sala utan svæðis - flj."/>
    <n v="16170"/>
    <n v="12.1275"/>
    <x v="1"/>
    <x v="0"/>
    <s v="Innanlands"/>
    <m/>
  </r>
  <r>
    <s v="Djúpivogur"/>
    <s v="Djúpivogur"/>
    <n v="765"/>
    <x v="29"/>
    <s v="Austurland"/>
    <x v="9"/>
    <x v="3"/>
    <s v="Sala ekki flutningsjöfnuð"/>
    <n v="208507"/>
    <n v="180.358555"/>
    <x v="3"/>
    <x v="2"/>
    <s v="Millilanda"/>
    <m/>
  </r>
  <r>
    <s v="Söludælur"/>
    <s v="Djúpivogur"/>
    <n v="765"/>
    <x v="29"/>
    <s v="Austurland"/>
    <x v="6"/>
    <x v="3"/>
    <s v="Sala innan svæðis - flj."/>
    <n v="81987"/>
    <n v="70.918755000000004"/>
    <x v="0"/>
    <x v="2"/>
    <s v="Innanlands"/>
    <m/>
  </r>
  <r>
    <s v="Söludælur"/>
    <s v="Djúpivogur"/>
    <n v="765"/>
    <x v="29"/>
    <s v="Austurland"/>
    <x v="1"/>
    <x v="0"/>
    <s v="Sala innan svæðis - flj."/>
    <n v="228681"/>
    <n v="171.51075"/>
    <x v="1"/>
    <x v="0"/>
    <s v="Innanlands"/>
    <m/>
  </r>
  <r>
    <s v="Söludælur"/>
    <s v="Djúpivogur"/>
    <n v="765"/>
    <x v="29"/>
    <s v="Austurland"/>
    <x v="7"/>
    <x v="3"/>
    <s v="Sala innan svæðis - flj."/>
    <n v="81369"/>
    <n v="70.384185000000002"/>
    <x v="1"/>
    <x v="0"/>
    <s v="Innanlands"/>
    <m/>
  </r>
  <r>
    <s v="Djúpivogur"/>
    <s v="Djúpivogur"/>
    <n v="765"/>
    <x v="29"/>
    <s v="Austurland"/>
    <x v="9"/>
    <x v="3"/>
    <s v="Sala ekki flutningsjöfnuð"/>
    <n v="28293"/>
    <n v="24.473444999999998"/>
    <x v="0"/>
    <x v="2"/>
    <s v="Millilanda"/>
    <m/>
  </r>
  <r>
    <s v="Reykjavík"/>
    <s v="Djúpivogur"/>
    <n v="765"/>
    <x v="29"/>
    <s v="Austurland"/>
    <x v="6"/>
    <x v="3"/>
    <s v="Sala ekki flutningsjöfnuð"/>
    <n v="21559"/>
    <n v="18.648534999999999"/>
    <x v="0"/>
    <x v="2"/>
    <s v="Millilanda"/>
    <m/>
  </r>
  <r>
    <s v="Söludælur"/>
    <s v="Höfn í Hornafirði"/>
    <n v="780"/>
    <x v="31"/>
    <s v="Suðurland"/>
    <x v="1"/>
    <x v="0"/>
    <s v="Sala innan svæðis - flj."/>
    <n v="446797"/>
    <n v="335.09775000000002"/>
    <x v="0"/>
    <x v="0"/>
    <s v="Innanlands"/>
    <m/>
  </r>
  <r>
    <s v="Söludælur"/>
    <s v="Höfn í Hornafirði"/>
    <n v="780"/>
    <x v="31"/>
    <s v="Suðurland"/>
    <x v="0"/>
    <x v="0"/>
    <s v="Sala innan svæðis - flj."/>
    <n v="693365"/>
    <n v="520.02374999999995"/>
    <x v="0"/>
    <x v="0"/>
    <s v="Innanlands"/>
    <m/>
  </r>
  <r>
    <s v="Söludælur"/>
    <s v="Höfn í Hornafirði"/>
    <n v="780"/>
    <x v="31"/>
    <s v="Suðurland"/>
    <x v="4"/>
    <x v="2"/>
    <s v="Sala ekki flutningsjöfnuð"/>
    <n v="5264"/>
    <n v="4.2638400000000001"/>
    <x v="0"/>
    <x v="1"/>
    <s v="Millilanda"/>
    <m/>
  </r>
  <r>
    <s v="Söludælur"/>
    <s v="Höfn í Hornafirði"/>
    <n v="780"/>
    <x v="31"/>
    <s v="Suðurland"/>
    <x v="4"/>
    <x v="2"/>
    <s v="Sala innan svæðis - flj."/>
    <n v="39619"/>
    <n v="32.091390000000004"/>
    <x v="0"/>
    <x v="1"/>
    <s v="Innanlands"/>
    <m/>
  </r>
  <r>
    <s v="Söludælur"/>
    <s v="Höfn í Hornafirði"/>
    <n v="780"/>
    <x v="31"/>
    <s v="Suðurland"/>
    <x v="5"/>
    <x v="2"/>
    <s v="Sala innan svæðis - flj."/>
    <n v="810"/>
    <n v="0.65610000000000002"/>
    <x v="0"/>
    <x v="1"/>
    <s v="Innanlands"/>
    <m/>
  </r>
  <r>
    <s v="Söludælur"/>
    <s v="Höfn í Hornafirði"/>
    <n v="780"/>
    <x v="31"/>
    <s v="Suðurland"/>
    <x v="6"/>
    <x v="3"/>
    <s v="Sala innan svæðis - flj."/>
    <n v="4290"/>
    <n v="3.7108499999999998"/>
    <x v="1"/>
    <x v="2"/>
    <s v="Innanlands"/>
    <m/>
  </r>
  <r>
    <s v="Söludælur"/>
    <s v="Höfn í Hornafirði"/>
    <n v="780"/>
    <x v="31"/>
    <s v="Suðurland"/>
    <x v="6"/>
    <x v="3"/>
    <s v="Sala innan svæðis - flj."/>
    <n v="59338"/>
    <n v="51.327370000000002"/>
    <x v="2"/>
    <x v="2"/>
    <s v="Innanlands"/>
    <m/>
  </r>
  <r>
    <s v="Eskifjörður"/>
    <s v="Höfn í Hornafirði"/>
    <n v="780"/>
    <x v="31"/>
    <s v="Suðurland"/>
    <x v="7"/>
    <x v="3"/>
    <s v="Sala utan svæðis - flj."/>
    <n v="6747"/>
    <n v="5.8361549999999998"/>
    <x v="0"/>
    <x v="0"/>
    <s v="Innanlands"/>
    <m/>
  </r>
  <r>
    <s v="Höfn"/>
    <s v="Höfn í Hornafirði"/>
    <n v="780"/>
    <x v="31"/>
    <s v="Suðurland"/>
    <x v="7"/>
    <x v="3"/>
    <s v="Sala innan svæðis - flj."/>
    <n v="160394"/>
    <n v="138.74081000000001"/>
    <x v="0"/>
    <x v="0"/>
    <s v="Innanlands"/>
    <m/>
  </r>
  <r>
    <s v="Höfn"/>
    <s v="Höfn í Hornafirði"/>
    <n v="780"/>
    <x v="31"/>
    <s v="Suðurland"/>
    <x v="9"/>
    <x v="3"/>
    <s v="Sala innan svæðis - flj."/>
    <n v="5026755"/>
    <n v="4348.143075"/>
    <x v="0"/>
    <x v="2"/>
    <s v="Innanlands"/>
    <m/>
  </r>
  <r>
    <s v="Höfn"/>
    <s v="Höfn í Hornafirði"/>
    <n v="780"/>
    <x v="31"/>
    <s v="Suðurland"/>
    <x v="10"/>
    <x v="3"/>
    <s v="Sala innan svæðis - flj."/>
    <n v="2097"/>
    <n v="1.8139049999999999"/>
    <x v="0"/>
    <x v="2"/>
    <s v="Innanlands"/>
    <m/>
  </r>
  <r>
    <s v="Söludælur"/>
    <s v="Höfn í Hornafirði"/>
    <n v="780"/>
    <x v="31"/>
    <s v="Suðurland"/>
    <x v="6"/>
    <x v="3"/>
    <s v="Sala innan svæðis - flj."/>
    <n v="24197"/>
    <n v="20.930405"/>
    <x v="2"/>
    <x v="2"/>
    <s v="Innanlands"/>
    <m/>
  </r>
  <r>
    <s v="Söludælur"/>
    <s v="Höfn í Hornafirði"/>
    <n v="780"/>
    <x v="31"/>
    <s v="Suðurland"/>
    <x v="6"/>
    <x v="3"/>
    <s v="Sala innan svæðis - flj."/>
    <n v="43979"/>
    <n v="38.041834999999999"/>
    <x v="4"/>
    <x v="2"/>
    <s v="Innanlands"/>
    <m/>
  </r>
  <r>
    <s v="Höfn"/>
    <s v="Höfn í Hornafirði"/>
    <n v="780"/>
    <x v="31"/>
    <s v="Suðurland"/>
    <x v="9"/>
    <x v="3"/>
    <s v="Sala ekki flutningsjöfnuð"/>
    <n v="3051"/>
    <n v="2.6391149999999999"/>
    <x v="1"/>
    <x v="2"/>
    <s v="Millilanda"/>
    <m/>
  </r>
  <r>
    <s v="Söludælur"/>
    <s v="Höfn í Hornafirði"/>
    <n v="780"/>
    <x v="31"/>
    <s v="Suðurland"/>
    <x v="6"/>
    <x v="3"/>
    <s v="Sala innan svæðis - flj."/>
    <n v="24258"/>
    <n v="20.983169999999998"/>
    <x v="4"/>
    <x v="2"/>
    <s v="Innanlands"/>
    <m/>
  </r>
  <r>
    <s v="Söludælur"/>
    <s v="Höfn í Hornafirði"/>
    <n v="780"/>
    <x v="31"/>
    <s v="Suðurland"/>
    <x v="6"/>
    <x v="3"/>
    <s v="Sala innan svæðis - flj."/>
    <n v="27415"/>
    <n v="23.713974999999998"/>
    <x v="6"/>
    <x v="2"/>
    <s v="Innanlands"/>
    <m/>
  </r>
  <r>
    <s v="Söludælur"/>
    <s v="Höfn í Hornafirði"/>
    <n v="780"/>
    <x v="31"/>
    <s v="Suðurland"/>
    <x v="7"/>
    <x v="3"/>
    <s v="Sala innan svæðis - flj."/>
    <n v="1923251"/>
    <n v="1663.6121149999999"/>
    <x v="0"/>
    <x v="0"/>
    <s v="Innanlands"/>
    <m/>
  </r>
  <r>
    <s v="Söludælur"/>
    <s v="Höfn í Hornafirði"/>
    <n v="780"/>
    <x v="31"/>
    <s v="Suðurland"/>
    <x v="6"/>
    <x v="3"/>
    <s v="Sala innan svæðis - flj."/>
    <n v="24205"/>
    <n v="20.937325000000001"/>
    <x v="8"/>
    <x v="2"/>
    <s v="Innanlands"/>
    <m/>
  </r>
  <r>
    <s v="Söludælur"/>
    <s v="Höfn í Hornafirði"/>
    <n v="780"/>
    <x v="31"/>
    <s v="Suðurland"/>
    <x v="6"/>
    <x v="3"/>
    <s v="Sala innan svæðis - flj."/>
    <n v="2913"/>
    <n v="2.5197449999999999"/>
    <x v="10"/>
    <x v="2"/>
    <s v="Innanlands"/>
    <m/>
  </r>
  <r>
    <s v="Höfn"/>
    <s v="Höfn í Hornafirði"/>
    <n v="780"/>
    <x v="31"/>
    <s v="Suðurland"/>
    <x v="7"/>
    <x v="3"/>
    <s v="Sala innan svæðis - flj."/>
    <n v="167595"/>
    <n v="144.969675"/>
    <x v="3"/>
    <x v="0"/>
    <s v="Innanlands"/>
    <m/>
  </r>
  <r>
    <s v="Höfn"/>
    <s v="Höfn í Hornafirði"/>
    <n v="780"/>
    <x v="31"/>
    <s v="Suðurland"/>
    <x v="9"/>
    <x v="3"/>
    <s v="Sala innan svæðis - flj."/>
    <n v="3516616"/>
    <n v="3041.87284"/>
    <x v="3"/>
    <x v="2"/>
    <s v="Innanlands"/>
    <m/>
  </r>
  <r>
    <s v="Höfn"/>
    <s v="Höfn í Hornafirði"/>
    <n v="780"/>
    <x v="31"/>
    <s v="Suðurland"/>
    <x v="10"/>
    <x v="3"/>
    <s v="Sala innan svæðis - flj."/>
    <n v="75486"/>
    <n v="65.295389999999998"/>
    <x v="3"/>
    <x v="2"/>
    <s v="Innanlands"/>
    <m/>
  </r>
  <r>
    <s v="Söludælur"/>
    <s v="Höfn í Hornafirði"/>
    <n v="780"/>
    <x v="31"/>
    <s v="Suðurland"/>
    <x v="6"/>
    <x v="3"/>
    <s v="Sala innan svæðis - flj."/>
    <n v="23927"/>
    <n v="20.696854999999999"/>
    <x v="10"/>
    <x v="2"/>
    <s v="Innanlands"/>
    <m/>
  </r>
  <r>
    <s v="Söludælur"/>
    <s v="Höfn í Hornafirði"/>
    <n v="780"/>
    <x v="31"/>
    <s v="Suðurland"/>
    <x v="1"/>
    <x v="0"/>
    <s v="Sala innan svæðis - flj."/>
    <n v="772164"/>
    <n v="579.12300000000005"/>
    <x v="3"/>
    <x v="0"/>
    <s v="Innanlands"/>
    <m/>
  </r>
  <r>
    <s v="Söludælur"/>
    <s v="Höfn í Hornafirði"/>
    <n v="780"/>
    <x v="31"/>
    <s v="Suðurland"/>
    <x v="0"/>
    <x v="0"/>
    <s v="Sala innan svæðis - flj."/>
    <n v="1218358"/>
    <n v="913.76850000000002"/>
    <x v="3"/>
    <x v="0"/>
    <s v="Innanlands"/>
    <m/>
  </r>
  <r>
    <s v="Söludælur"/>
    <s v="Höfn í Hornafirði"/>
    <n v="780"/>
    <x v="31"/>
    <s v="Suðurland"/>
    <x v="4"/>
    <x v="2"/>
    <s v="Sala ekki flutningsjöfnuð"/>
    <n v="3135"/>
    <n v="2.5393500000000002"/>
    <x v="3"/>
    <x v="1"/>
    <s v="Millilanda"/>
    <m/>
  </r>
  <r>
    <s v="Söludælur"/>
    <s v="Höfn í Hornafirði"/>
    <n v="780"/>
    <x v="31"/>
    <s v="Suðurland"/>
    <x v="4"/>
    <x v="2"/>
    <s v="Sala innan svæðis - flj."/>
    <n v="72575"/>
    <n v="58.785750000000007"/>
    <x v="3"/>
    <x v="1"/>
    <s v="Innanlands"/>
    <m/>
  </r>
  <r>
    <s v="Söludælur"/>
    <s v="Höfn í Hornafirði"/>
    <n v="780"/>
    <x v="31"/>
    <s v="Suðurland"/>
    <x v="7"/>
    <x v="3"/>
    <s v="Sala innan svæðis - flj."/>
    <n v="2903868"/>
    <n v="2511.84582"/>
    <x v="3"/>
    <x v="0"/>
    <s v="Innanlands"/>
    <m/>
  </r>
  <r>
    <s v="Söludælur"/>
    <s v="Höfn í Hornafirði"/>
    <n v="780"/>
    <x v="31"/>
    <s v="Suðurland"/>
    <x v="5"/>
    <x v="2"/>
    <s v="Sala innan svæðis - flj."/>
    <n v="486"/>
    <n v="0.39366000000000001"/>
    <x v="3"/>
    <x v="1"/>
    <s v="Innanlands"/>
    <m/>
  </r>
  <r>
    <s v="Söludælur"/>
    <s v="Höfn í Hornafirði"/>
    <n v="780"/>
    <x v="31"/>
    <s v="Suðurland"/>
    <x v="6"/>
    <x v="3"/>
    <s v="Sala innan svæðis - flj."/>
    <n v="7997"/>
    <n v="6.9174049999999996"/>
    <x v="9"/>
    <x v="2"/>
    <s v="Innanlands"/>
    <m/>
  </r>
  <r>
    <s v="Söludælur"/>
    <s v="Höfn í Hornafirði"/>
    <n v="780"/>
    <x v="31"/>
    <s v="Suðurland"/>
    <x v="7"/>
    <x v="3"/>
    <s v="Sala ekki flutningsjöfnuð"/>
    <n v="0"/>
    <n v="0"/>
    <x v="1"/>
    <x v="0"/>
    <s v="Millilanda"/>
    <m/>
  </r>
  <r>
    <s v="Eskifjörður"/>
    <s v="Höfn í Hornafirði"/>
    <n v="780"/>
    <x v="31"/>
    <s v="Suðurland"/>
    <x v="9"/>
    <x v="3"/>
    <s v="Sala utan svæðis - flj."/>
    <n v="4099"/>
    <n v="3.5456349999999999"/>
    <x v="5"/>
    <x v="2"/>
    <s v="Innanlands"/>
    <m/>
  </r>
  <r>
    <s v="Söludælur"/>
    <s v="Höfn í Hornafirði"/>
    <n v="780"/>
    <x v="31"/>
    <s v="Suðurland"/>
    <x v="6"/>
    <x v="3"/>
    <s v="Sala innan svæðis - flj."/>
    <n v="20096"/>
    <n v="17.383040000000001"/>
    <x v="9"/>
    <x v="2"/>
    <s v="Innanlands"/>
    <m/>
  </r>
  <r>
    <s v="Höfn"/>
    <s v="Höfn í Hornafirði"/>
    <n v="780"/>
    <x v="31"/>
    <s v="Suðurland"/>
    <x v="7"/>
    <x v="3"/>
    <s v="Sala innan svæðis - flj."/>
    <n v="188334"/>
    <n v="162.90890999999999"/>
    <x v="5"/>
    <x v="0"/>
    <s v="Innanlands"/>
    <m/>
  </r>
  <r>
    <s v="Höfn"/>
    <s v="Höfn í Hornafirði"/>
    <n v="780"/>
    <x v="31"/>
    <s v="Suðurland"/>
    <x v="9"/>
    <x v="3"/>
    <s v="Sala innan svæðis - flj."/>
    <n v="4352159"/>
    <n v="3764.6175350000003"/>
    <x v="5"/>
    <x v="2"/>
    <s v="Innanlands"/>
    <m/>
  </r>
  <r>
    <s v="Höfn"/>
    <s v="Höfn í Hornafirði"/>
    <n v="780"/>
    <x v="31"/>
    <s v="Suðurland"/>
    <x v="10"/>
    <x v="3"/>
    <s v="Sala innan svæðis - flj."/>
    <n v="42290"/>
    <n v="36.580849999999998"/>
    <x v="5"/>
    <x v="2"/>
    <s v="Innanlands"/>
    <m/>
  </r>
  <r>
    <s v="Söludælur"/>
    <s v="Höfn í Hornafirði"/>
    <n v="780"/>
    <x v="31"/>
    <s v="Suðurland"/>
    <x v="6"/>
    <x v="3"/>
    <s v="Sala innan svæðis - flj."/>
    <n v="42092"/>
    <n v="36.409579999999998"/>
    <x v="7"/>
    <x v="2"/>
    <s v="Innanlands"/>
    <m/>
  </r>
  <r>
    <s v="Söludælur"/>
    <s v="Höfn í Hornafirði"/>
    <n v="780"/>
    <x v="31"/>
    <s v="Suðurland"/>
    <x v="6"/>
    <x v="3"/>
    <s v="Sala innan svæðis - flj."/>
    <n v="83746"/>
    <n v="72.44028999999999"/>
    <x v="5"/>
    <x v="2"/>
    <s v="Innanlands"/>
    <m/>
  </r>
  <r>
    <s v="Söludælur"/>
    <s v="Höfn í Hornafirði"/>
    <n v="780"/>
    <x v="31"/>
    <s v="Suðurland"/>
    <x v="6"/>
    <x v="3"/>
    <s v="Sala innan svæðis - flj."/>
    <n v="52360"/>
    <n v="45.291400000000003"/>
    <x v="3"/>
    <x v="2"/>
    <s v="Innanlands"/>
    <m/>
  </r>
  <r>
    <s v="Söludælur"/>
    <s v="Höfn í Hornafirði"/>
    <n v="780"/>
    <x v="31"/>
    <s v="Suðurland"/>
    <x v="1"/>
    <x v="0"/>
    <s v="Sala innan svæðis - flj."/>
    <n v="1048355"/>
    <n v="786.26625000000001"/>
    <x v="5"/>
    <x v="0"/>
    <s v="Innanlands"/>
    <m/>
  </r>
  <r>
    <s v="Söludælur"/>
    <s v="Höfn í Hornafirði"/>
    <n v="780"/>
    <x v="31"/>
    <s v="Suðurland"/>
    <x v="0"/>
    <x v="0"/>
    <s v="Sala innan svæðis - flj."/>
    <n v="700342"/>
    <n v="525.25649999999996"/>
    <x v="5"/>
    <x v="0"/>
    <s v="Innanlands"/>
    <m/>
  </r>
  <r>
    <s v="Söludælur"/>
    <s v="Höfn í Hornafirði"/>
    <n v="780"/>
    <x v="31"/>
    <s v="Suðurland"/>
    <x v="4"/>
    <x v="2"/>
    <s v="Sala ekki flutningsjöfnuð"/>
    <n v="5546"/>
    <n v="4.4922599999999999"/>
    <x v="5"/>
    <x v="1"/>
    <s v="Millilanda"/>
    <m/>
  </r>
  <r>
    <s v="Söludælur"/>
    <s v="Höfn í Hornafirði"/>
    <n v="780"/>
    <x v="31"/>
    <s v="Suðurland"/>
    <x v="4"/>
    <x v="2"/>
    <s v="Sala innan svæðis - flj."/>
    <n v="31598"/>
    <n v="25.594380000000001"/>
    <x v="5"/>
    <x v="1"/>
    <s v="Innanlands"/>
    <m/>
  </r>
  <r>
    <s v="Söludælur"/>
    <s v="Höfn í Hornafirði"/>
    <n v="780"/>
    <x v="31"/>
    <s v="Suðurland"/>
    <x v="7"/>
    <x v="3"/>
    <s v="Sala innan svæðis - flj."/>
    <n v="2511986"/>
    <n v="2172.86789"/>
    <x v="5"/>
    <x v="0"/>
    <s v="Innanlands"/>
    <m/>
  </r>
  <r>
    <s v="Söludælur"/>
    <s v="Höfn í Hornafirði"/>
    <n v="780"/>
    <x v="31"/>
    <s v="Suðurland"/>
    <x v="5"/>
    <x v="2"/>
    <s v="Sala innan svæðis - flj."/>
    <n v="162"/>
    <n v="0.13122"/>
    <x v="5"/>
    <x v="1"/>
    <s v="Innanlands"/>
    <m/>
  </r>
  <r>
    <s v="Eskifjörður"/>
    <s v="Höfn í Hornafirði"/>
    <n v="780"/>
    <x v="31"/>
    <s v="Suðurland"/>
    <x v="9"/>
    <x v="3"/>
    <s v="Sala utan svæðis - flj."/>
    <n v="26075"/>
    <n v="22.554874999999999"/>
    <x v="7"/>
    <x v="2"/>
    <s v="Innanlands"/>
    <m/>
  </r>
  <r>
    <s v="Söludælur"/>
    <s v="Höfn í Hornafirði"/>
    <n v="780"/>
    <x v="31"/>
    <s v="Suðurland"/>
    <x v="6"/>
    <x v="3"/>
    <s v="Sala innan svæðis - flj."/>
    <n v="56300"/>
    <n v="48.6995"/>
    <x v="0"/>
    <x v="2"/>
    <s v="Innanlands"/>
    <m/>
  </r>
  <r>
    <s v="Höfn"/>
    <s v="Höfn í Hornafirði"/>
    <n v="780"/>
    <x v="31"/>
    <s v="Suðurland"/>
    <x v="7"/>
    <x v="3"/>
    <s v="Sala innan svæðis - flj."/>
    <n v="196054"/>
    <n v="169.58670999999998"/>
    <x v="7"/>
    <x v="0"/>
    <s v="Innanlands"/>
    <m/>
  </r>
  <r>
    <s v="Höfn"/>
    <s v="Höfn í Hornafirði"/>
    <n v="780"/>
    <x v="31"/>
    <s v="Suðurland"/>
    <x v="9"/>
    <x v="3"/>
    <s v="Sala innan svæðis - flj."/>
    <n v="3506048"/>
    <n v="3032.7315199999998"/>
    <x v="7"/>
    <x v="2"/>
    <s v="Innanlands"/>
    <m/>
  </r>
  <r>
    <s v="Höfn"/>
    <s v="Höfn í Hornafirði"/>
    <n v="780"/>
    <x v="31"/>
    <s v="Suðurland"/>
    <x v="10"/>
    <x v="3"/>
    <s v="Sala innan svæðis - flj."/>
    <n v="20333"/>
    <n v="17.588044999999997"/>
    <x v="7"/>
    <x v="2"/>
    <s v="Innanlands"/>
    <m/>
  </r>
  <r>
    <s v="Höfn"/>
    <s v="Höfn í Hornafirði"/>
    <n v="780"/>
    <x v="31"/>
    <s v="Suðurland"/>
    <x v="11"/>
    <x v="4"/>
    <s v="Sala innan svæðis - flj."/>
    <n v="4660"/>
    <n v="4.66"/>
    <x v="7"/>
    <x v="3"/>
    <s v="Innanlands"/>
    <m/>
  </r>
  <r>
    <s v="Höfn"/>
    <s v="Höfn í Hornafirði"/>
    <n v="780"/>
    <x v="31"/>
    <s v="Suðurland"/>
    <x v="9"/>
    <x v="3"/>
    <s v="Sala ekki flutningsjöfnuð"/>
    <n v="30000"/>
    <n v="25.95"/>
    <x v="2"/>
    <x v="2"/>
    <s v="Millilanda"/>
    <m/>
  </r>
  <r>
    <s v="Söludælur"/>
    <s v="Höfn í Hornafirði"/>
    <n v="780"/>
    <x v="31"/>
    <s v="Suðurland"/>
    <x v="1"/>
    <x v="0"/>
    <s v="Sala innan svæðis - flj."/>
    <n v="1689729"/>
    <n v="1267.29675"/>
    <x v="7"/>
    <x v="0"/>
    <s v="Innanlands"/>
    <m/>
  </r>
  <r>
    <s v="Söludælur"/>
    <s v="Höfn í Hornafirði"/>
    <n v="780"/>
    <x v="31"/>
    <s v="Suðurland"/>
    <x v="4"/>
    <x v="2"/>
    <s v="Sala innan svæðis - flj."/>
    <n v="53823"/>
    <n v="43.596630000000005"/>
    <x v="7"/>
    <x v="1"/>
    <s v="Innanlands"/>
    <m/>
  </r>
  <r>
    <s v="Söludælur"/>
    <s v="Höfn í Hornafirði"/>
    <n v="780"/>
    <x v="31"/>
    <s v="Suðurland"/>
    <x v="7"/>
    <x v="3"/>
    <s v="Sala innan svæðis - flj."/>
    <n v="2182565"/>
    <n v="1887.918725"/>
    <x v="7"/>
    <x v="0"/>
    <s v="Innanlands"/>
    <m/>
  </r>
  <r>
    <s v="Söludælur"/>
    <s v="Höfn í Hornafirði"/>
    <n v="780"/>
    <x v="31"/>
    <s v="Suðurland"/>
    <x v="5"/>
    <x v="2"/>
    <s v="Sala innan svæðis - flj."/>
    <n v="324"/>
    <n v="0.26244000000000001"/>
    <x v="7"/>
    <x v="1"/>
    <s v="Innanlands"/>
    <m/>
  </r>
  <r>
    <s v="Söludælur"/>
    <s v="Freysnes"/>
    <n v="781"/>
    <x v="31"/>
    <s v="Suðurland"/>
    <x v="6"/>
    <x v="3"/>
    <s v="Sala innan svæðis - flj."/>
    <n v="19284"/>
    <n v="16.68066"/>
    <x v="1"/>
    <x v="2"/>
    <s v="Innanlands"/>
    <m/>
  </r>
  <r>
    <s v="Eskifjörður"/>
    <s v="Höfn í Hornafirði"/>
    <n v="780"/>
    <x v="31"/>
    <s v="Suðurland"/>
    <x v="9"/>
    <x v="3"/>
    <s v="Sala utan svæðis - flj."/>
    <n v="25330"/>
    <n v="21.910450000000001"/>
    <x v="9"/>
    <x v="2"/>
    <s v="Innanlands"/>
    <m/>
  </r>
  <r>
    <s v="Höfn"/>
    <s v="Höfn í Hornafirði"/>
    <n v="780"/>
    <x v="31"/>
    <s v="Suðurland"/>
    <x v="7"/>
    <x v="3"/>
    <s v="Sala innan svæðis - flj."/>
    <n v="177129"/>
    <n v="153.21658499999998"/>
    <x v="9"/>
    <x v="0"/>
    <s v="Innanlands"/>
    <m/>
  </r>
  <r>
    <s v="Höfn"/>
    <s v="Höfn í Hornafirði"/>
    <n v="780"/>
    <x v="31"/>
    <s v="Suðurland"/>
    <x v="9"/>
    <x v="3"/>
    <s v="Sala innan svæðis - flj."/>
    <n v="3902280"/>
    <n v="3375.4722000000002"/>
    <x v="9"/>
    <x v="2"/>
    <s v="Innanlands"/>
    <m/>
  </r>
  <r>
    <s v="Höfn"/>
    <s v="Höfn í Hornafirði"/>
    <n v="780"/>
    <x v="31"/>
    <s v="Suðurland"/>
    <x v="10"/>
    <x v="3"/>
    <s v="Sala innan svæðis - flj."/>
    <n v="22218"/>
    <n v="19.21857"/>
    <x v="9"/>
    <x v="2"/>
    <s v="Innanlands"/>
    <m/>
  </r>
  <r>
    <s v="Söludælur"/>
    <s v="Freysnes"/>
    <n v="781"/>
    <x v="31"/>
    <s v="Suðurland"/>
    <x v="6"/>
    <x v="3"/>
    <s v="Sala innan svæðis - flj."/>
    <n v="15845"/>
    <n v="13.705924999999999"/>
    <x v="2"/>
    <x v="2"/>
    <s v="Innanlands"/>
    <m/>
  </r>
  <r>
    <s v="Höfn"/>
    <s v="Höfn í Hornafirði"/>
    <n v="780"/>
    <x v="31"/>
    <s v="Suðurland"/>
    <x v="9"/>
    <x v="3"/>
    <s v="Sala ekki flutningsjöfnuð"/>
    <n v="31176"/>
    <n v="26.967239999999997"/>
    <x v="4"/>
    <x v="2"/>
    <s v="Millilanda"/>
    <m/>
  </r>
  <r>
    <s v="Söludælur"/>
    <s v="Freysnes"/>
    <n v="781"/>
    <x v="31"/>
    <s v="Suðurland"/>
    <x v="6"/>
    <x v="3"/>
    <s v="Sala innan svæðis - flj."/>
    <n v="19444"/>
    <n v="16.81906"/>
    <x v="4"/>
    <x v="2"/>
    <s v="Innanlands"/>
    <m/>
  </r>
  <r>
    <s v="Söludælur"/>
    <s v="Höfn í Hornafirði"/>
    <n v="780"/>
    <x v="31"/>
    <s v="Suðurland"/>
    <x v="1"/>
    <x v="0"/>
    <s v="Sala innan svæðis - flj."/>
    <n v="44322"/>
    <n v="33.241500000000002"/>
    <x v="9"/>
    <x v="0"/>
    <s v="Innanlands"/>
    <m/>
  </r>
  <r>
    <s v="Söludælur"/>
    <s v="Höfn í Hornafirði"/>
    <n v="780"/>
    <x v="31"/>
    <s v="Suðurland"/>
    <x v="7"/>
    <x v="3"/>
    <s v="Sala innan svæðis - flj."/>
    <n v="156568"/>
    <n v="135.43132"/>
    <x v="9"/>
    <x v="0"/>
    <s v="Innanlands"/>
    <m/>
  </r>
  <r>
    <s v="Söludælur"/>
    <s v="Höfn í Hornafirði"/>
    <n v="780"/>
    <x v="31"/>
    <s v="Suðurland"/>
    <x v="5"/>
    <x v="2"/>
    <s v="Sala innan svæðis - flj."/>
    <n v="7293"/>
    <n v="5.9073300000000009"/>
    <x v="9"/>
    <x v="1"/>
    <s v="Innanlands"/>
    <m/>
  </r>
  <r>
    <s v="Söludælur"/>
    <s v="Höfn í Hornafirði"/>
    <n v="780"/>
    <x v="31"/>
    <s v="Suðurland"/>
    <x v="1"/>
    <x v="0"/>
    <s v="Sala innan svæðis - flj."/>
    <n v="1691108"/>
    <n v="1268.3309999999999"/>
    <x v="9"/>
    <x v="0"/>
    <s v="Innanlands"/>
    <m/>
  </r>
  <r>
    <s v="Söludælur"/>
    <s v="Höfn í Hornafirði"/>
    <n v="780"/>
    <x v="31"/>
    <s v="Suðurland"/>
    <x v="3"/>
    <x v="1"/>
    <s v="Sala innan svæðis - flj."/>
    <n v="7000"/>
    <n v="5.1029999999999998"/>
    <x v="9"/>
    <x v="1"/>
    <s v="Innanlands"/>
    <m/>
  </r>
  <r>
    <s v="Söludælur"/>
    <s v="Höfn í Hornafirði"/>
    <n v="780"/>
    <x v="31"/>
    <s v="Suðurland"/>
    <x v="4"/>
    <x v="2"/>
    <s v="Sala ekki flutningsjöfnuð"/>
    <n v="5346"/>
    <n v="4.33026"/>
    <x v="9"/>
    <x v="1"/>
    <s v="Millilanda"/>
    <m/>
  </r>
  <r>
    <s v="Söludælur"/>
    <s v="Höfn í Hornafirði"/>
    <n v="780"/>
    <x v="31"/>
    <s v="Suðurland"/>
    <x v="4"/>
    <x v="2"/>
    <s v="Sala innan svæðis - flj."/>
    <n v="55562"/>
    <n v="45.005220000000001"/>
    <x v="9"/>
    <x v="1"/>
    <s v="Innanlands"/>
    <m/>
  </r>
  <r>
    <s v="Söludælur"/>
    <s v="Höfn í Hornafirði"/>
    <n v="780"/>
    <x v="31"/>
    <s v="Suðurland"/>
    <x v="7"/>
    <x v="3"/>
    <s v="Sala innan svæðis - flj."/>
    <n v="1784790"/>
    <n v="1543.8433500000001"/>
    <x v="9"/>
    <x v="0"/>
    <s v="Innanlands"/>
    <m/>
  </r>
  <r>
    <s v="Söludælur"/>
    <s v="Höfn í Hornafirði"/>
    <n v="780"/>
    <x v="31"/>
    <s v="Suðurland"/>
    <x v="5"/>
    <x v="2"/>
    <s v="Sala innan svæðis - flj."/>
    <n v="162"/>
    <n v="0.13122"/>
    <x v="9"/>
    <x v="1"/>
    <s v="Innanlands"/>
    <m/>
  </r>
  <r>
    <s v="Söludælur"/>
    <s v="Freysnes"/>
    <n v="781"/>
    <x v="31"/>
    <s v="Suðurland"/>
    <x v="6"/>
    <x v="3"/>
    <s v="Sala innan svæðis - flj."/>
    <n v="22950"/>
    <n v="19.851749999999999"/>
    <x v="6"/>
    <x v="2"/>
    <s v="Innanlands"/>
    <m/>
  </r>
  <r>
    <s v="Eskifjörður"/>
    <s v="Höfn í Hornafirði"/>
    <n v="780"/>
    <x v="31"/>
    <s v="Suðurland"/>
    <x v="9"/>
    <x v="3"/>
    <s v="Sala utan svæðis - flj."/>
    <n v="29785"/>
    <n v="25.764025"/>
    <x v="10"/>
    <x v="2"/>
    <s v="Innanlands"/>
    <m/>
  </r>
  <r>
    <s v="Söludælur"/>
    <s v="Freysnes"/>
    <n v="781"/>
    <x v="31"/>
    <s v="Suðurland"/>
    <x v="6"/>
    <x v="3"/>
    <s v="Sala innan svæðis - flj."/>
    <n v="27656"/>
    <n v="23.922439999999998"/>
    <x v="8"/>
    <x v="2"/>
    <s v="Innanlands"/>
    <m/>
  </r>
  <r>
    <s v="Höfn"/>
    <s v="Höfn í Hornafirði"/>
    <n v="780"/>
    <x v="31"/>
    <s v="Suðurland"/>
    <x v="7"/>
    <x v="3"/>
    <s v="Sala innan svæðis - flj."/>
    <n v="168513"/>
    <n v="145.763745"/>
    <x v="10"/>
    <x v="0"/>
    <s v="Innanlands"/>
    <m/>
  </r>
  <r>
    <s v="Höfn"/>
    <s v="Höfn í Hornafirði"/>
    <n v="780"/>
    <x v="31"/>
    <s v="Suðurland"/>
    <x v="9"/>
    <x v="3"/>
    <s v="Sala innan svæðis - flj."/>
    <n v="4477650"/>
    <n v="3873.16725"/>
    <x v="10"/>
    <x v="2"/>
    <s v="Innanlands"/>
    <m/>
  </r>
  <r>
    <s v="Höfn"/>
    <s v="Höfn í Hornafirði"/>
    <n v="780"/>
    <x v="31"/>
    <s v="Suðurland"/>
    <x v="10"/>
    <x v="3"/>
    <s v="Sala innan svæðis - flj."/>
    <n v="62144"/>
    <n v="53.754559999999998"/>
    <x v="10"/>
    <x v="2"/>
    <s v="Innanlands"/>
    <m/>
  </r>
  <r>
    <s v="Höfn"/>
    <s v="Höfn í Hornafirði"/>
    <n v="780"/>
    <x v="31"/>
    <s v="Suðurland"/>
    <x v="11"/>
    <x v="4"/>
    <s v="Sala innan svæðis - flj."/>
    <n v="115513"/>
    <n v="115.51300000000001"/>
    <x v="10"/>
    <x v="3"/>
    <s v="Innanlands"/>
    <m/>
  </r>
  <r>
    <s v="Höfn"/>
    <s v="Höfn í Hornafirði"/>
    <n v="780"/>
    <x v="31"/>
    <s v="Suðurland"/>
    <x v="9"/>
    <x v="3"/>
    <s v="Sala ekki flutningsjöfnuð"/>
    <n v="0"/>
    <n v="0"/>
    <x v="6"/>
    <x v="2"/>
    <s v="Millilanda"/>
    <m/>
  </r>
  <r>
    <s v="Söludælur"/>
    <s v="Freysnes"/>
    <n v="781"/>
    <x v="31"/>
    <s v="Suðurland"/>
    <x v="6"/>
    <x v="3"/>
    <s v="Sala innan svæðis - flj."/>
    <n v="35533"/>
    <n v="30.736044999999997"/>
    <x v="10"/>
    <x v="2"/>
    <s v="Innanlands"/>
    <m/>
  </r>
  <r>
    <s v="Söludælur"/>
    <s v="Freysnes"/>
    <n v="781"/>
    <x v="31"/>
    <s v="Suðurland"/>
    <x v="6"/>
    <x v="3"/>
    <s v="Sala innan svæðis - flj."/>
    <n v="36395"/>
    <n v="31.481674999999999"/>
    <x v="9"/>
    <x v="2"/>
    <s v="Innanlands"/>
    <m/>
  </r>
  <r>
    <s v="Söludælur"/>
    <s v="Höfn í Hornafirði"/>
    <n v="780"/>
    <x v="31"/>
    <s v="Suðurland"/>
    <x v="1"/>
    <x v="0"/>
    <s v="Sala innan svæðis - flj."/>
    <n v="1488726"/>
    <n v="1116.5445"/>
    <x v="10"/>
    <x v="0"/>
    <s v="Innanlands"/>
    <m/>
  </r>
  <r>
    <s v="Söludælur"/>
    <s v="Höfn í Hornafirði"/>
    <n v="780"/>
    <x v="31"/>
    <s v="Suðurland"/>
    <x v="4"/>
    <x v="2"/>
    <s v="Sala ekki flutningsjöfnuð"/>
    <n v="2229"/>
    <n v="1.80549"/>
    <x v="10"/>
    <x v="1"/>
    <s v="Millilanda"/>
    <m/>
  </r>
  <r>
    <s v="Söludælur"/>
    <s v="Höfn í Hornafirði"/>
    <n v="780"/>
    <x v="31"/>
    <s v="Suðurland"/>
    <x v="4"/>
    <x v="2"/>
    <s v="Sala innan svæðis - flj."/>
    <n v="48337"/>
    <n v="39.152970000000003"/>
    <x v="10"/>
    <x v="1"/>
    <s v="Innanlands"/>
    <m/>
  </r>
  <r>
    <s v="Söludælur"/>
    <s v="Höfn í Hornafirði"/>
    <n v="780"/>
    <x v="31"/>
    <s v="Suðurland"/>
    <x v="7"/>
    <x v="3"/>
    <s v="Sala innan svæðis - flj."/>
    <n v="1586195"/>
    <n v="1372.058675"/>
    <x v="10"/>
    <x v="0"/>
    <s v="Innanlands"/>
    <m/>
  </r>
  <r>
    <s v="Söludælur"/>
    <s v="Freysnes"/>
    <n v="781"/>
    <x v="31"/>
    <s v="Suðurland"/>
    <x v="6"/>
    <x v="3"/>
    <s v="Sala innan svæðis - flj."/>
    <n v="38606"/>
    <n v="33.394190000000002"/>
    <x v="7"/>
    <x v="2"/>
    <s v="Innanlands"/>
    <m/>
  </r>
  <r>
    <s v="Söludælur"/>
    <s v="Freysnes"/>
    <n v="781"/>
    <x v="31"/>
    <s v="Suðurland"/>
    <x v="6"/>
    <x v="3"/>
    <s v="Sala innan svæðis - flj."/>
    <n v="25075"/>
    <n v="21.689875000000001"/>
    <x v="5"/>
    <x v="2"/>
    <s v="Innanlands"/>
    <m/>
  </r>
  <r>
    <s v="Höfn"/>
    <s v="Höfn í Hornafirði"/>
    <n v="780"/>
    <x v="31"/>
    <s v="Suðurland"/>
    <x v="1"/>
    <x v="0"/>
    <s v="Sala innan svæðis - flj."/>
    <n v="952"/>
    <n v="0.71399999999999997"/>
    <x v="8"/>
    <x v="0"/>
    <s v="Innanlands"/>
    <m/>
  </r>
  <r>
    <s v="Höfn"/>
    <s v="Höfn í Hornafirði"/>
    <n v="780"/>
    <x v="31"/>
    <s v="Suðurland"/>
    <x v="7"/>
    <x v="3"/>
    <s v="Sala innan svæðis - flj."/>
    <n v="139414"/>
    <n v="120.59311"/>
    <x v="8"/>
    <x v="0"/>
    <s v="Innanlands"/>
    <m/>
  </r>
  <r>
    <s v="Höfn"/>
    <s v="Höfn í Hornafirði"/>
    <n v="780"/>
    <x v="31"/>
    <s v="Suðurland"/>
    <x v="9"/>
    <x v="3"/>
    <s v="Sala innan svæðis - flj."/>
    <n v="3564299"/>
    <n v="3083.1186349999998"/>
    <x v="8"/>
    <x v="2"/>
    <s v="Innanlands"/>
    <m/>
  </r>
  <r>
    <s v="Höfn"/>
    <s v="Höfn í Hornafirði"/>
    <n v="780"/>
    <x v="31"/>
    <s v="Suðurland"/>
    <x v="10"/>
    <x v="3"/>
    <s v="Sala innan svæðis - flj."/>
    <n v="468546"/>
    <n v="405.29228999999998"/>
    <x v="8"/>
    <x v="2"/>
    <s v="Innanlands"/>
    <m/>
  </r>
  <r>
    <s v="Höfn"/>
    <s v="Höfn í Hornafirði"/>
    <n v="780"/>
    <x v="31"/>
    <s v="Suðurland"/>
    <x v="11"/>
    <x v="4"/>
    <s v="Sala innan svæðis - flj."/>
    <n v="75529"/>
    <n v="75.528999999999996"/>
    <x v="8"/>
    <x v="3"/>
    <s v="Innanlands"/>
    <m/>
  </r>
  <r>
    <s v="Reykjavík"/>
    <s v="Höfn í Hornafirði"/>
    <n v="780"/>
    <x v="31"/>
    <s v="Suðurland"/>
    <x v="7"/>
    <x v="3"/>
    <s v="Sala innan svæðis - flj."/>
    <n v="18564"/>
    <n v="16.057860000000002"/>
    <x v="8"/>
    <x v="0"/>
    <s v="Innanlands"/>
    <m/>
  </r>
  <r>
    <s v="Söludælur"/>
    <s v="Freysnes"/>
    <n v="781"/>
    <x v="31"/>
    <s v="Suðurland"/>
    <x v="6"/>
    <x v="3"/>
    <s v="Sala innan svæðis - flj."/>
    <n v="22614"/>
    <n v="19.561109999999999"/>
    <x v="3"/>
    <x v="2"/>
    <s v="Innanlands"/>
    <m/>
  </r>
  <r>
    <s v="Söludælur"/>
    <s v="Freysnes"/>
    <n v="781"/>
    <x v="31"/>
    <s v="Suðurland"/>
    <x v="6"/>
    <x v="3"/>
    <s v="Sala innan svæðis - flj."/>
    <n v="19899"/>
    <n v="17.212634999999999"/>
    <x v="0"/>
    <x v="2"/>
    <s v="Innanlands"/>
    <m/>
  </r>
  <r>
    <s v="Söludælur"/>
    <s v="Höfn í Hornafirði"/>
    <n v="780"/>
    <x v="31"/>
    <s v="Suðurland"/>
    <x v="1"/>
    <x v="0"/>
    <s v="Sala innan svæðis - flj."/>
    <n v="1326041"/>
    <n v="994.53075000000001"/>
    <x v="8"/>
    <x v="0"/>
    <s v="Innanlands"/>
    <m/>
  </r>
  <r>
    <s v="Söludælur"/>
    <s v="Höfn í Hornafirði"/>
    <n v="780"/>
    <x v="31"/>
    <s v="Suðurland"/>
    <x v="4"/>
    <x v="2"/>
    <s v="Sala ekki flutningsjöfnuð"/>
    <n v="1027"/>
    <n v="0.83187"/>
    <x v="8"/>
    <x v="1"/>
    <s v="Millilanda"/>
    <m/>
  </r>
  <r>
    <s v="Söludælur"/>
    <s v="Höfn í Hornafirði"/>
    <n v="780"/>
    <x v="31"/>
    <s v="Suðurland"/>
    <x v="4"/>
    <x v="2"/>
    <s v="Sala innan svæðis - flj."/>
    <n v="51464"/>
    <n v="41.685840000000006"/>
    <x v="8"/>
    <x v="1"/>
    <s v="Innanlands"/>
    <m/>
  </r>
  <r>
    <s v="Söludælur"/>
    <s v="Höfn í Hornafirði"/>
    <n v="780"/>
    <x v="31"/>
    <s v="Suðurland"/>
    <x v="7"/>
    <x v="3"/>
    <s v="Sala innan svæðis - flj."/>
    <n v="1325920"/>
    <n v="1146.9208000000001"/>
    <x v="8"/>
    <x v="0"/>
    <s v="Innanlands"/>
    <m/>
  </r>
  <r>
    <s v="Söludælur"/>
    <s v="Selfoss"/>
    <n v="800"/>
    <x v="32"/>
    <s v="Suðurland"/>
    <x v="6"/>
    <x v="3"/>
    <s v="Sala innan svæðis - flj."/>
    <n v="59555"/>
    <n v="51.515074999999996"/>
    <x v="1"/>
    <x v="0"/>
    <s v="Innanlands"/>
    <m/>
  </r>
  <r>
    <s v="Höfn"/>
    <s v="Höfn í Hornafirði"/>
    <n v="780"/>
    <x v="31"/>
    <s v="Suðurland"/>
    <x v="7"/>
    <x v="3"/>
    <s v="Sala innan svæðis - flj."/>
    <n v="154528"/>
    <n v="133.66672"/>
    <x v="6"/>
    <x v="0"/>
    <s v="Innanlands"/>
    <m/>
  </r>
  <r>
    <s v="Höfn"/>
    <s v="Höfn í Hornafirði"/>
    <n v="780"/>
    <x v="31"/>
    <s v="Suðurland"/>
    <x v="9"/>
    <x v="3"/>
    <s v="Sala innan svæðis - flj."/>
    <n v="4808650"/>
    <n v="4159.48225"/>
    <x v="6"/>
    <x v="2"/>
    <s v="Innanlands"/>
    <m/>
  </r>
  <r>
    <s v="Höfn"/>
    <s v="Höfn í Hornafirði"/>
    <n v="780"/>
    <x v="31"/>
    <s v="Suðurland"/>
    <x v="10"/>
    <x v="3"/>
    <s v="Sala innan svæðis - flj."/>
    <n v="225835"/>
    <n v="195.347275"/>
    <x v="6"/>
    <x v="2"/>
    <s v="Innanlands"/>
    <m/>
  </r>
  <r>
    <s v="Höfn"/>
    <s v="Höfn í Hornafirði"/>
    <n v="780"/>
    <x v="31"/>
    <s v="Suðurland"/>
    <x v="11"/>
    <x v="4"/>
    <s v="Sala innan svæðis - flj."/>
    <n v="1527936"/>
    <n v="1527.9359999999999"/>
    <x v="6"/>
    <x v="3"/>
    <s v="Innanlands"/>
    <m/>
  </r>
  <r>
    <s v="Reykjavík"/>
    <s v="Höfn í Hornafirði"/>
    <n v="780"/>
    <x v="31"/>
    <s v="Suðurland"/>
    <x v="7"/>
    <x v="3"/>
    <s v="Sala innan svæðis - flj."/>
    <n v="53930"/>
    <n v="46.649449999999995"/>
    <x v="6"/>
    <x v="0"/>
    <s v="Innanlands"/>
    <m/>
  </r>
  <r>
    <s v="Höfn"/>
    <s v="Höfn í Hornafirði"/>
    <n v="780"/>
    <x v="31"/>
    <s v="Suðurland"/>
    <x v="9"/>
    <x v="3"/>
    <s v="Sala ekki flutningsjöfnuð"/>
    <n v="30272"/>
    <n v="26.185279999999999"/>
    <x v="10"/>
    <x v="2"/>
    <s v="Millilanda"/>
    <m/>
  </r>
  <r>
    <s v="Söludælur"/>
    <s v="Selfoss"/>
    <n v="800"/>
    <x v="32"/>
    <s v="Suðurland"/>
    <x v="6"/>
    <x v="3"/>
    <s v="Sala innan svæðis - flj."/>
    <n v="46450"/>
    <n v="40.179250000000003"/>
    <x v="1"/>
    <x v="0"/>
    <s v="Innanlands"/>
    <m/>
  </r>
  <r>
    <s v="Söludælur"/>
    <s v="Höfn í Hornafirði"/>
    <n v="780"/>
    <x v="31"/>
    <s v="Suðurland"/>
    <x v="1"/>
    <x v="0"/>
    <s v="Sala innan svæðis - flj."/>
    <n v="1281820"/>
    <n v="961.36500000000001"/>
    <x v="6"/>
    <x v="0"/>
    <s v="Innanlands"/>
    <m/>
  </r>
  <r>
    <s v="Söludælur"/>
    <s v="Höfn í Hornafirði"/>
    <n v="780"/>
    <x v="31"/>
    <s v="Suðurland"/>
    <x v="4"/>
    <x v="2"/>
    <s v="Sala ekki flutningsjöfnuð"/>
    <n v="3950"/>
    <n v="3.1995"/>
    <x v="6"/>
    <x v="1"/>
    <s v="Millilanda"/>
    <m/>
  </r>
  <r>
    <s v="Söludælur"/>
    <s v="Höfn í Hornafirði"/>
    <n v="780"/>
    <x v="31"/>
    <s v="Suðurland"/>
    <x v="4"/>
    <x v="2"/>
    <s v="Sala innan svæðis - flj."/>
    <n v="40576"/>
    <n v="32.866560000000007"/>
    <x v="6"/>
    <x v="1"/>
    <s v="Innanlands"/>
    <m/>
  </r>
  <r>
    <s v="Söludælur"/>
    <s v="Höfn í Hornafirði"/>
    <n v="780"/>
    <x v="31"/>
    <s v="Suðurland"/>
    <x v="7"/>
    <x v="3"/>
    <s v="Sala innan svæðis - flj."/>
    <n v="1162969"/>
    <n v="1005.9681849999999"/>
    <x v="6"/>
    <x v="0"/>
    <s v="Innanlands"/>
    <m/>
  </r>
  <r>
    <s v="Söludælur"/>
    <s v="Selfoss"/>
    <n v="800"/>
    <x v="32"/>
    <s v="Suðurland"/>
    <x v="6"/>
    <x v="3"/>
    <s v="Sala innan svæðis - flj."/>
    <n v="206164"/>
    <n v="178.33185999999998"/>
    <x v="2"/>
    <x v="0"/>
    <s v="Innanlands"/>
    <m/>
  </r>
  <r>
    <s v="Eskifjörður"/>
    <s v="Höfn í Hornafirði"/>
    <n v="780"/>
    <x v="31"/>
    <s v="Suðurland"/>
    <x v="7"/>
    <x v="3"/>
    <s v="Sala utan svæðis - flj."/>
    <n v="248"/>
    <n v="0.21452000000000002"/>
    <x v="4"/>
    <x v="0"/>
    <s v="Innanlands"/>
    <m/>
  </r>
  <r>
    <s v="Eskifjörður"/>
    <s v="Höfn í Hornafirði"/>
    <n v="780"/>
    <x v="31"/>
    <s v="Suðurland"/>
    <x v="9"/>
    <x v="3"/>
    <s v="Sala utan svæðis - flj."/>
    <n v="6007"/>
    <n v="5.1960550000000003"/>
    <x v="4"/>
    <x v="2"/>
    <s v="Innanlands"/>
    <m/>
  </r>
  <r>
    <s v="Höfn"/>
    <s v="Höfn í Hornafirði"/>
    <n v="780"/>
    <x v="31"/>
    <s v="Suðurland"/>
    <x v="7"/>
    <x v="3"/>
    <s v="Sala innan svæðis - flj."/>
    <n v="116892"/>
    <n v="101.11158"/>
    <x v="4"/>
    <x v="0"/>
    <s v="Innanlands"/>
    <m/>
  </r>
  <r>
    <s v="Höfn"/>
    <s v="Höfn í Hornafirði"/>
    <n v="780"/>
    <x v="31"/>
    <s v="Suðurland"/>
    <x v="9"/>
    <x v="3"/>
    <s v="Sala innan svæðis - flj."/>
    <n v="4849590"/>
    <n v="4194.8953499999998"/>
    <x v="4"/>
    <x v="2"/>
    <s v="Innanlands"/>
    <m/>
  </r>
  <r>
    <s v="Höfn"/>
    <s v="Höfn í Hornafirði"/>
    <n v="780"/>
    <x v="31"/>
    <s v="Suðurland"/>
    <x v="10"/>
    <x v="3"/>
    <s v="Sala innan svæðis - flj."/>
    <n v="100415"/>
    <n v="86.858975000000001"/>
    <x v="4"/>
    <x v="2"/>
    <s v="Innanlands"/>
    <m/>
  </r>
  <r>
    <s v="Höfn"/>
    <s v="Höfn í Hornafirði"/>
    <n v="780"/>
    <x v="31"/>
    <s v="Suðurland"/>
    <x v="11"/>
    <x v="4"/>
    <s v="Sala innan svæðis - flj."/>
    <n v="1635123"/>
    <n v="1635.123"/>
    <x v="4"/>
    <x v="3"/>
    <s v="Innanlands"/>
    <m/>
  </r>
  <r>
    <s v="Söludælur"/>
    <s v="Selfoss"/>
    <n v="800"/>
    <x v="32"/>
    <s v="Suðurland"/>
    <x v="6"/>
    <x v="3"/>
    <s v="Sala innan svæðis - flj."/>
    <n v="29676"/>
    <n v="25.669739999999997"/>
    <x v="2"/>
    <x v="0"/>
    <s v="Innanlands"/>
    <m/>
  </r>
  <r>
    <s v="Söludælur"/>
    <s v="Höfn í Hornafirði"/>
    <n v="780"/>
    <x v="31"/>
    <s v="Suðurland"/>
    <x v="1"/>
    <x v="0"/>
    <s v="Sala innan svæðis - flj."/>
    <n v="1216878"/>
    <n v="912.6585"/>
    <x v="4"/>
    <x v="0"/>
    <s v="Innanlands"/>
    <m/>
  </r>
  <r>
    <s v="Söludælur"/>
    <s v="Höfn í Hornafirði"/>
    <n v="780"/>
    <x v="31"/>
    <s v="Suðurland"/>
    <x v="3"/>
    <x v="1"/>
    <s v="Sala ekki flutningsjöfnuð"/>
    <n v="445"/>
    <n v="0.324405"/>
    <x v="4"/>
    <x v="1"/>
    <s v="Millilanda"/>
    <m/>
  </r>
  <r>
    <s v="Söludælur"/>
    <s v="Höfn í Hornafirði"/>
    <n v="780"/>
    <x v="31"/>
    <s v="Suðurland"/>
    <x v="3"/>
    <x v="1"/>
    <s v="Sala innan svæðis - flj."/>
    <n v="2344"/>
    <n v="1.7087760000000001"/>
    <x v="4"/>
    <x v="1"/>
    <s v="Innanlands"/>
    <m/>
  </r>
  <r>
    <s v="Söludælur"/>
    <s v="Höfn í Hornafirði"/>
    <n v="780"/>
    <x v="31"/>
    <s v="Suðurland"/>
    <x v="4"/>
    <x v="2"/>
    <s v="Sala ekki flutningsjöfnuð"/>
    <n v="2531"/>
    <n v="2.0501100000000001"/>
    <x v="4"/>
    <x v="1"/>
    <s v="Millilanda"/>
    <m/>
  </r>
  <r>
    <s v="Söludælur"/>
    <s v="Höfn í Hornafirði"/>
    <n v="780"/>
    <x v="31"/>
    <s v="Suðurland"/>
    <x v="4"/>
    <x v="2"/>
    <s v="Sala innan svæðis - flj."/>
    <n v="35732"/>
    <n v="28.942920000000001"/>
    <x v="4"/>
    <x v="1"/>
    <s v="Innanlands"/>
    <m/>
  </r>
  <r>
    <s v="Söludælur"/>
    <s v="Höfn í Hornafirði"/>
    <n v="780"/>
    <x v="31"/>
    <s v="Suðurland"/>
    <x v="7"/>
    <x v="3"/>
    <s v="Sala innan svæðis - flj."/>
    <n v="1075294"/>
    <n v="930.12930999999992"/>
    <x v="4"/>
    <x v="0"/>
    <s v="Innanlands"/>
    <m/>
  </r>
  <r>
    <s v="Söludælur"/>
    <s v="Selfoss"/>
    <n v="800"/>
    <x v="32"/>
    <s v="Suðurland"/>
    <x v="6"/>
    <x v="3"/>
    <s v="Sala innan svæðis - flj."/>
    <n v="282227"/>
    <n v="244.12635500000002"/>
    <x v="4"/>
    <x v="0"/>
    <s v="Innanlands"/>
    <m/>
  </r>
  <r>
    <s v="Söludælur"/>
    <s v="Selfoss"/>
    <n v="800"/>
    <x v="32"/>
    <s v="Suðurland"/>
    <x v="6"/>
    <x v="3"/>
    <s v="Sala innan svæðis - flj."/>
    <n v="34076"/>
    <n v="29.475739999999998"/>
    <x v="4"/>
    <x v="0"/>
    <s v="Innanlands"/>
    <m/>
  </r>
  <r>
    <s v="Eskifjörður"/>
    <s v="Höfn í Hornafirði"/>
    <n v="780"/>
    <x v="31"/>
    <s v="Suðurland"/>
    <x v="9"/>
    <x v="3"/>
    <s v="Sala utan svæðis - flj."/>
    <n v="15304"/>
    <n v="13.237959999999999"/>
    <x v="2"/>
    <x v="2"/>
    <s v="Innanlands"/>
    <m/>
  </r>
  <r>
    <s v="Höfn"/>
    <s v="Höfn í Hornafirði"/>
    <n v="780"/>
    <x v="31"/>
    <s v="Suðurland"/>
    <x v="7"/>
    <x v="3"/>
    <s v="Sala innan svæðis - flj."/>
    <n v="163129"/>
    <n v="141.106585"/>
    <x v="2"/>
    <x v="0"/>
    <s v="Innanlands"/>
    <m/>
  </r>
  <r>
    <s v="Höfn"/>
    <s v="Höfn í Hornafirði"/>
    <n v="780"/>
    <x v="31"/>
    <s v="Suðurland"/>
    <x v="9"/>
    <x v="3"/>
    <s v="Sala innan svæðis - flj."/>
    <n v="4945373"/>
    <n v="4277.7476449999995"/>
    <x v="2"/>
    <x v="2"/>
    <s v="Innanlands"/>
    <m/>
  </r>
  <r>
    <s v="Höfn"/>
    <s v="Höfn í Hornafirði"/>
    <n v="780"/>
    <x v="31"/>
    <s v="Suðurland"/>
    <x v="10"/>
    <x v="3"/>
    <s v="Sala innan svæðis - flj."/>
    <n v="56901"/>
    <n v="49.219364999999996"/>
    <x v="2"/>
    <x v="2"/>
    <s v="Innanlands"/>
    <m/>
  </r>
  <r>
    <s v="Höfn"/>
    <s v="Höfn í Hornafirði"/>
    <n v="780"/>
    <x v="31"/>
    <s v="Suðurland"/>
    <x v="11"/>
    <x v="4"/>
    <s v="Sala innan svæðis - flj."/>
    <n v="1457130"/>
    <n v="1457.13"/>
    <x v="2"/>
    <x v="3"/>
    <s v="Innanlands"/>
    <m/>
  </r>
  <r>
    <s v="Reykjavík"/>
    <s v="Höfn í Hornafirði"/>
    <n v="780"/>
    <x v="31"/>
    <s v="Suðurland"/>
    <x v="7"/>
    <x v="3"/>
    <s v="Sala innan svæðis - flj."/>
    <n v="0"/>
    <n v="0"/>
    <x v="2"/>
    <x v="0"/>
    <s v="Innanlands"/>
    <m/>
  </r>
  <r>
    <s v="Söludælur"/>
    <s v="Selfoss"/>
    <n v="800"/>
    <x v="32"/>
    <s v="Suðurland"/>
    <x v="6"/>
    <x v="3"/>
    <s v="Sala innan svæðis - flj."/>
    <n v="279072"/>
    <n v="241.39727999999999"/>
    <x v="6"/>
    <x v="0"/>
    <s v="Innanlands"/>
    <m/>
  </r>
  <r>
    <s v="Söludælur"/>
    <s v="Höfn í Hornafirði"/>
    <n v="780"/>
    <x v="31"/>
    <s v="Suðurland"/>
    <x v="7"/>
    <x v="3"/>
    <s v="Sala innan svæðis - flj."/>
    <n v="389"/>
    <n v="0.33648500000000003"/>
    <x v="2"/>
    <x v="0"/>
    <s v="Innanlands"/>
    <m/>
  </r>
  <r>
    <s v="Söludælur"/>
    <s v="Höfn í Hornafirði"/>
    <n v="780"/>
    <x v="31"/>
    <s v="Suðurland"/>
    <x v="1"/>
    <x v="0"/>
    <s v="Sala innan svæðis - flj."/>
    <n v="1193506"/>
    <n v="895.12950000000001"/>
    <x v="2"/>
    <x v="0"/>
    <s v="Innanlands"/>
    <m/>
  </r>
  <r>
    <s v="Söludælur"/>
    <s v="Höfn í Hornafirði"/>
    <n v="780"/>
    <x v="31"/>
    <s v="Suðurland"/>
    <x v="3"/>
    <x v="1"/>
    <s v="Sala ekki flutningsjöfnuð"/>
    <n v="514"/>
    <n v="0.37470600000000004"/>
    <x v="2"/>
    <x v="1"/>
    <s v="Millilanda"/>
    <m/>
  </r>
  <r>
    <s v="Söludælur"/>
    <s v="Höfn í Hornafirði"/>
    <n v="780"/>
    <x v="31"/>
    <s v="Suðurland"/>
    <x v="3"/>
    <x v="1"/>
    <s v="Sala innan svæðis - flj."/>
    <n v="2440"/>
    <n v="1.7787599999999999"/>
    <x v="2"/>
    <x v="1"/>
    <s v="Innanlands"/>
    <m/>
  </r>
  <r>
    <s v="Söludælur"/>
    <s v="Höfn í Hornafirði"/>
    <n v="780"/>
    <x v="31"/>
    <s v="Suðurland"/>
    <x v="4"/>
    <x v="2"/>
    <s v="Sala ekki flutningsjöfnuð"/>
    <n v="1490"/>
    <n v="1.2069000000000001"/>
    <x v="2"/>
    <x v="1"/>
    <s v="Millilanda"/>
    <m/>
  </r>
  <r>
    <s v="Söludælur"/>
    <s v="Höfn í Hornafirði"/>
    <n v="780"/>
    <x v="31"/>
    <s v="Suðurland"/>
    <x v="4"/>
    <x v="2"/>
    <s v="Sala innan svæðis - flj."/>
    <n v="44802"/>
    <n v="36.289619999999999"/>
    <x v="2"/>
    <x v="1"/>
    <s v="Innanlands"/>
    <m/>
  </r>
  <r>
    <s v="Söludælur"/>
    <s v="Höfn í Hornafirði"/>
    <n v="780"/>
    <x v="31"/>
    <s v="Suðurland"/>
    <x v="7"/>
    <x v="3"/>
    <s v="Sala innan svæðis - flj."/>
    <n v="907320"/>
    <n v="784.83180000000004"/>
    <x v="2"/>
    <x v="0"/>
    <s v="Innanlands"/>
    <m/>
  </r>
  <r>
    <s v="Söludælur"/>
    <s v="Selfoss"/>
    <n v="800"/>
    <x v="32"/>
    <s v="Suðurland"/>
    <x v="6"/>
    <x v="3"/>
    <s v="Sala innan svæðis - flj."/>
    <n v="38149"/>
    <n v="32.998885000000001"/>
    <x v="6"/>
    <x v="0"/>
    <s v="Innanlands"/>
    <m/>
  </r>
  <r>
    <s v="Söludælur"/>
    <s v="Selfoss"/>
    <n v="800"/>
    <x v="32"/>
    <s v="Suðurland"/>
    <x v="6"/>
    <x v="3"/>
    <s v="Sala innan svæðis - flj."/>
    <n v="308973"/>
    <n v="267.26164500000004"/>
    <x v="8"/>
    <x v="0"/>
    <s v="Innanlands"/>
    <m/>
  </r>
  <r>
    <s v="Höfn"/>
    <s v="Höfn í Hornafirði"/>
    <n v="780"/>
    <x v="31"/>
    <s v="Suðurland"/>
    <x v="9"/>
    <x v="3"/>
    <s v="Sala ekki flutningsjöfnuð"/>
    <n v="78487"/>
    <n v="67.891255000000001"/>
    <x v="5"/>
    <x v="2"/>
    <s v="Millilanda"/>
    <m/>
  </r>
  <r>
    <s v="Eskifjörður"/>
    <s v="Höfn í Hornafirði"/>
    <n v="780"/>
    <x v="31"/>
    <s v="Suðurland"/>
    <x v="9"/>
    <x v="3"/>
    <s v="Sala utan svæðis - flj."/>
    <n v="12026"/>
    <n v="10.40249"/>
    <x v="1"/>
    <x v="2"/>
    <s v="Innanlands"/>
    <m/>
  </r>
  <r>
    <s v="Höfn"/>
    <s v="Höfn í Hornafirði"/>
    <n v="780"/>
    <x v="31"/>
    <s v="Suðurland"/>
    <x v="1"/>
    <x v="0"/>
    <s v="Sala innan svæðis - flj."/>
    <n v="33530"/>
    <n v="25.147500000000001"/>
    <x v="1"/>
    <x v="0"/>
    <s v="Innanlands"/>
    <m/>
  </r>
  <r>
    <s v="Höfn"/>
    <s v="Höfn í Hornafirði"/>
    <n v="780"/>
    <x v="31"/>
    <s v="Suðurland"/>
    <x v="2"/>
    <x v="0"/>
    <s v="Sala ekki flutningsjöfnuð"/>
    <n v="98"/>
    <n v="7.3499999999999996E-2"/>
    <x v="1"/>
    <x v="0"/>
    <s v="Millilanda"/>
    <m/>
  </r>
  <r>
    <s v="Höfn"/>
    <s v="Höfn í Hornafirði"/>
    <n v="780"/>
    <x v="31"/>
    <s v="Suðurland"/>
    <x v="7"/>
    <x v="3"/>
    <s v="Sala innan svæðis - flj."/>
    <n v="460834"/>
    <n v="398.62140999999997"/>
    <x v="1"/>
    <x v="0"/>
    <s v="Innanlands"/>
    <m/>
  </r>
  <r>
    <s v="Höfn"/>
    <s v="Höfn í Hornafirði"/>
    <n v="780"/>
    <x v="31"/>
    <s v="Suðurland"/>
    <x v="9"/>
    <x v="3"/>
    <s v="Sala innan svæðis - flj."/>
    <n v="5065372"/>
    <n v="4381.5467800000006"/>
    <x v="1"/>
    <x v="2"/>
    <s v="Innanlands"/>
    <m/>
  </r>
  <r>
    <s v="Höfn"/>
    <s v="Höfn í Hornafirði"/>
    <n v="780"/>
    <x v="31"/>
    <s v="Suðurland"/>
    <x v="10"/>
    <x v="3"/>
    <s v="Sala innan svæðis - flj."/>
    <n v="227879"/>
    <n v="197.11533499999999"/>
    <x v="1"/>
    <x v="2"/>
    <s v="Innanlands"/>
    <m/>
  </r>
  <r>
    <s v="Höfn"/>
    <s v="Höfn í Hornafirði"/>
    <n v="780"/>
    <x v="31"/>
    <s v="Suðurland"/>
    <x v="11"/>
    <x v="4"/>
    <s v="Sala innan svæðis - flj."/>
    <n v="911096"/>
    <n v="911.096"/>
    <x v="1"/>
    <x v="3"/>
    <s v="Innanlands"/>
    <m/>
  </r>
  <r>
    <s v="Söludælur"/>
    <s v="Selfoss"/>
    <n v="800"/>
    <x v="32"/>
    <s v="Suðurland"/>
    <x v="6"/>
    <x v="3"/>
    <s v="Sala innan svæðis - flj."/>
    <n v="52825"/>
    <n v="45.693624999999997"/>
    <x v="8"/>
    <x v="0"/>
    <s v="Innanlands"/>
    <m/>
  </r>
  <r>
    <s v="Reykjavík"/>
    <s v="Höfn í Hornafirði"/>
    <n v="780"/>
    <x v="31"/>
    <s v="Suðurland"/>
    <x v="1"/>
    <x v="0"/>
    <s v="Sala innan svæðis - flj."/>
    <n v="-1"/>
    <n v="0"/>
    <x v="1"/>
    <x v="0"/>
    <s v="Innanlands"/>
    <m/>
  </r>
  <r>
    <s v="Söludælur"/>
    <s v="Selfoss"/>
    <n v="800"/>
    <x v="32"/>
    <s v="Suðurland"/>
    <x v="6"/>
    <x v="3"/>
    <s v="Sala innan svæðis - flj."/>
    <n v="386309"/>
    <n v="334.157285"/>
    <x v="10"/>
    <x v="0"/>
    <s v="Innanlands"/>
    <m/>
  </r>
  <r>
    <s v="Söludælur"/>
    <s v="Höfn í Hornafirði"/>
    <n v="780"/>
    <x v="31"/>
    <s v="Suðurland"/>
    <x v="7"/>
    <x v="3"/>
    <s v="Sala innan svæðis - flj."/>
    <n v="57068"/>
    <n v="49.363819999999997"/>
    <x v="1"/>
    <x v="0"/>
    <s v="Innanlands"/>
    <m/>
  </r>
  <r>
    <s v="Söludælur"/>
    <s v="Höfn í Hornafirði"/>
    <n v="780"/>
    <x v="31"/>
    <s v="Suðurland"/>
    <x v="1"/>
    <x v="0"/>
    <s v="Sala innan svæðis - flj."/>
    <n v="1197664"/>
    <n v="898.24800000000005"/>
    <x v="1"/>
    <x v="0"/>
    <s v="Innanlands"/>
    <m/>
  </r>
  <r>
    <s v="Söludælur"/>
    <s v="Höfn í Hornafirði"/>
    <n v="780"/>
    <x v="31"/>
    <s v="Suðurland"/>
    <x v="3"/>
    <x v="1"/>
    <s v="Sala ekki flutningsjöfnuð"/>
    <n v="1460"/>
    <n v="1.0643399999999998"/>
    <x v="1"/>
    <x v="1"/>
    <s v="Millilanda"/>
    <m/>
  </r>
  <r>
    <s v="Söludælur"/>
    <s v="Höfn í Hornafirði"/>
    <n v="780"/>
    <x v="31"/>
    <s v="Suðurland"/>
    <x v="3"/>
    <x v="1"/>
    <s v="Sala innan svæðis - flj."/>
    <n v="5181"/>
    <n v="3.7769490000000001"/>
    <x v="1"/>
    <x v="1"/>
    <s v="Innanlands"/>
    <m/>
  </r>
  <r>
    <s v="Söludælur"/>
    <s v="Höfn í Hornafirði"/>
    <n v="780"/>
    <x v="31"/>
    <s v="Suðurland"/>
    <x v="4"/>
    <x v="2"/>
    <s v="Sala ekki flutningsjöfnuð"/>
    <n v="6013"/>
    <n v="4.8705300000000005"/>
    <x v="1"/>
    <x v="1"/>
    <s v="Millilanda"/>
    <m/>
  </r>
  <r>
    <s v="Söludælur"/>
    <s v="Höfn í Hornafirði"/>
    <n v="780"/>
    <x v="31"/>
    <s v="Suðurland"/>
    <x v="4"/>
    <x v="2"/>
    <s v="Sala innan svæðis - flj."/>
    <n v="32429"/>
    <n v="26.267490000000002"/>
    <x v="1"/>
    <x v="1"/>
    <s v="Innanlands"/>
    <m/>
  </r>
  <r>
    <s v="Söludælur"/>
    <s v="Höfn í Hornafirði"/>
    <n v="780"/>
    <x v="31"/>
    <s v="Suðurland"/>
    <x v="7"/>
    <x v="3"/>
    <s v="Sala innan svæðis - flj."/>
    <n v="773238"/>
    <n v="668.85086999999999"/>
    <x v="1"/>
    <x v="0"/>
    <s v="Innanlands"/>
    <m/>
  </r>
  <r>
    <s v="Höfn"/>
    <s v="Höfn í Hornafirði"/>
    <n v="780"/>
    <x v="31"/>
    <s v="Suðurland"/>
    <x v="9"/>
    <x v="3"/>
    <s v="Sala ekki flutningsjöfnuð"/>
    <n v="33057"/>
    <n v="28.594304999999999"/>
    <x v="0"/>
    <x v="2"/>
    <s v="Millilanda"/>
    <m/>
  </r>
  <r>
    <s v="Söludælur"/>
    <s v="Selfoss"/>
    <n v="800"/>
    <x v="32"/>
    <s v="Suðurland"/>
    <x v="6"/>
    <x v="3"/>
    <s v="Sala innan svæðis - flj."/>
    <n v="66974"/>
    <n v="57.932510000000001"/>
    <x v="10"/>
    <x v="0"/>
    <s v="Innanlands"/>
    <m/>
  </r>
  <r>
    <s v="Reykjavík"/>
    <s v="Hestgerði"/>
    <n v="781"/>
    <x v="31"/>
    <s v="Suðurland"/>
    <x v="0"/>
    <x v="0"/>
    <s v="Sala utan svæðis - flj."/>
    <n v="4307"/>
    <n v="3.2302499999999998"/>
    <x v="0"/>
    <x v="0"/>
    <s v="Innanlands"/>
    <m/>
  </r>
  <r>
    <s v="Reykjavík"/>
    <s v="Nesjar við Höfn"/>
    <n v="781"/>
    <x v="31"/>
    <s v="Suðurland"/>
    <x v="0"/>
    <x v="0"/>
    <s v="Sala utan svæðis - flj."/>
    <n v="3642"/>
    <n v="2.7315"/>
    <x v="0"/>
    <x v="0"/>
    <s v="Innanlands"/>
    <m/>
  </r>
  <r>
    <s v="Söludælur"/>
    <s v="Freysnes"/>
    <n v="781"/>
    <x v="31"/>
    <s v="Suðurland"/>
    <x v="1"/>
    <x v="0"/>
    <s v="Sala innan svæðis - flj."/>
    <n v="232962"/>
    <n v="174.72149999999999"/>
    <x v="0"/>
    <x v="0"/>
    <s v="Innanlands"/>
    <m/>
  </r>
  <r>
    <s v="Söludælur"/>
    <s v="Selfoss"/>
    <n v="800"/>
    <x v="32"/>
    <s v="Suðurland"/>
    <x v="6"/>
    <x v="3"/>
    <s v="Sala innan svæðis - flj."/>
    <n v="382583"/>
    <n v="330.93429499999996"/>
    <x v="9"/>
    <x v="0"/>
    <s v="Innanlands"/>
    <m/>
  </r>
  <r>
    <s v="Höfn"/>
    <s v="Hestgerði"/>
    <n v="781"/>
    <x v="31"/>
    <s v="Suðurland"/>
    <x v="7"/>
    <x v="3"/>
    <s v="Sala utan svæðis - flj."/>
    <n v="19561"/>
    <n v="16.920265000000001"/>
    <x v="0"/>
    <x v="0"/>
    <s v="Innanlands"/>
    <m/>
  </r>
  <r>
    <s v="Höfn"/>
    <s v="Nesjar við Höfn"/>
    <n v="781"/>
    <x v="31"/>
    <s v="Suðurland"/>
    <x v="7"/>
    <x v="3"/>
    <s v="Sala utan svæðis - flj."/>
    <n v="38638"/>
    <n v="33.421870000000006"/>
    <x v="0"/>
    <x v="0"/>
    <s v="Innanlands"/>
    <m/>
  </r>
  <r>
    <s v="Söludælur"/>
    <s v="Selfoss"/>
    <n v="800"/>
    <x v="32"/>
    <s v="Suðurland"/>
    <x v="6"/>
    <x v="3"/>
    <s v="Sala innan svæðis - flj."/>
    <n v="65637"/>
    <n v="56.776004999999998"/>
    <x v="9"/>
    <x v="0"/>
    <s v="Innanlands"/>
    <m/>
  </r>
  <r>
    <s v="Reykjavík"/>
    <s v="Hestgerði"/>
    <n v="781"/>
    <x v="31"/>
    <s v="Suðurland"/>
    <x v="7"/>
    <x v="3"/>
    <s v="Sala utan svæðis - flj."/>
    <n v="47231"/>
    <n v="40.854815000000002"/>
    <x v="0"/>
    <x v="0"/>
    <s v="Innanlands"/>
    <m/>
  </r>
  <r>
    <s v="Söludælur"/>
    <s v="Selfoss"/>
    <n v="800"/>
    <x v="32"/>
    <s v="Suðurland"/>
    <x v="6"/>
    <x v="3"/>
    <s v="Sala innan svæðis - flj."/>
    <n v="432530"/>
    <n v="374.13845000000003"/>
    <x v="7"/>
    <x v="0"/>
    <s v="Innanlands"/>
    <m/>
  </r>
  <r>
    <s v="Reykjavík"/>
    <s v="Nesjar við Höfn"/>
    <n v="781"/>
    <x v="31"/>
    <s v="Suðurland"/>
    <x v="7"/>
    <x v="3"/>
    <s v="Sala utan svæðis - flj."/>
    <n v="4532"/>
    <n v="3.9201799999999998"/>
    <x v="0"/>
    <x v="0"/>
    <s v="Innanlands"/>
    <m/>
  </r>
  <r>
    <s v="Söludælur"/>
    <s v="Selfoss"/>
    <n v="800"/>
    <x v="32"/>
    <s v="Suðurland"/>
    <x v="6"/>
    <x v="3"/>
    <s v="Sala innan svæðis - flj."/>
    <n v="60052"/>
    <n v="51.944979999999994"/>
    <x v="7"/>
    <x v="0"/>
    <s v="Innanlands"/>
    <m/>
  </r>
  <r>
    <s v="Söludælur"/>
    <s v="Selfoss"/>
    <n v="800"/>
    <x v="32"/>
    <s v="Suðurland"/>
    <x v="6"/>
    <x v="3"/>
    <s v="Sala innan svæðis - flj."/>
    <n v="477049"/>
    <n v="412.64738499999999"/>
    <x v="5"/>
    <x v="0"/>
    <s v="Innanlands"/>
    <m/>
  </r>
  <r>
    <s v="Söludælur"/>
    <s v="Freysnes"/>
    <n v="781"/>
    <x v="31"/>
    <s v="Suðurland"/>
    <x v="7"/>
    <x v="3"/>
    <s v="Sala innan svæðis - flj."/>
    <n v="545132"/>
    <n v="471.53917999999999"/>
    <x v="0"/>
    <x v="0"/>
    <s v="Innanlands"/>
    <m/>
  </r>
  <r>
    <s v="Söludælur"/>
    <s v="Selfoss"/>
    <n v="800"/>
    <x v="32"/>
    <s v="Suðurland"/>
    <x v="6"/>
    <x v="3"/>
    <s v="Sala innan svæðis - flj."/>
    <n v="74275"/>
    <n v="64.247874999999993"/>
    <x v="5"/>
    <x v="0"/>
    <s v="Innanlands"/>
    <m/>
  </r>
  <r>
    <s v="Höfn"/>
    <s v="Hestgerði"/>
    <n v="781"/>
    <x v="31"/>
    <s v="Suðurland"/>
    <x v="7"/>
    <x v="3"/>
    <s v="Sala utan svæðis - flj."/>
    <n v="12571"/>
    <n v="10.873914999999998"/>
    <x v="3"/>
    <x v="0"/>
    <s v="Innanlands"/>
    <m/>
  </r>
  <r>
    <s v="Söludælur"/>
    <s v="Selfoss"/>
    <n v="800"/>
    <x v="32"/>
    <s v="Suðurland"/>
    <x v="6"/>
    <x v="3"/>
    <s v="Sala innan svæðis - flj."/>
    <n v="559462"/>
    <n v="483.93463000000003"/>
    <x v="3"/>
    <x v="0"/>
    <s v="Innanlands"/>
    <m/>
  </r>
  <r>
    <s v="Höfn"/>
    <s v="Nesjar við Höfn"/>
    <n v="781"/>
    <x v="31"/>
    <s v="Suðurland"/>
    <x v="7"/>
    <x v="3"/>
    <s v="Sala utan svæðis - flj."/>
    <n v="88624"/>
    <n v="76.659759999999991"/>
    <x v="3"/>
    <x v="0"/>
    <s v="Innanlands"/>
    <m/>
  </r>
  <r>
    <s v="Söludælur"/>
    <s v="Selfoss"/>
    <n v="800"/>
    <x v="32"/>
    <s v="Suðurland"/>
    <x v="6"/>
    <x v="3"/>
    <s v="Sala innan svæðis - flj."/>
    <n v="78728"/>
    <n v="68.099720000000005"/>
    <x v="3"/>
    <x v="0"/>
    <s v="Innanlands"/>
    <m/>
  </r>
  <r>
    <s v="Reykjavík"/>
    <s v="Freysnes"/>
    <n v="781"/>
    <x v="31"/>
    <s v="Suðurland"/>
    <x v="7"/>
    <x v="3"/>
    <s v="Sala utan svæðis - flj."/>
    <n v="3958"/>
    <n v="3.42367"/>
    <x v="3"/>
    <x v="0"/>
    <s v="Innanlands"/>
    <m/>
  </r>
  <r>
    <s v="Söludælur"/>
    <s v="Selfoss"/>
    <n v="800"/>
    <x v="32"/>
    <s v="Suðurland"/>
    <x v="6"/>
    <x v="3"/>
    <s v="Sala innan svæðis - flj."/>
    <n v="658305"/>
    <n v="569.43382499999996"/>
    <x v="0"/>
    <x v="0"/>
    <s v="Innanlands"/>
    <m/>
  </r>
  <r>
    <s v="Reykjavík"/>
    <s v="Hestgerði"/>
    <n v="781"/>
    <x v="31"/>
    <s v="Suðurland"/>
    <x v="0"/>
    <x v="0"/>
    <s v="Sala utan svæðis - flj."/>
    <n v="36596"/>
    <n v="27.446999999999999"/>
    <x v="3"/>
    <x v="0"/>
    <s v="Innanlands"/>
    <m/>
  </r>
  <r>
    <s v="Reykjavík"/>
    <s v="Hestgerði"/>
    <n v="781"/>
    <x v="31"/>
    <s v="Suðurland"/>
    <x v="7"/>
    <x v="3"/>
    <s v="Sala utan svæðis - flj."/>
    <n v="114648"/>
    <n v="99.17052000000001"/>
    <x v="3"/>
    <x v="0"/>
    <s v="Innanlands"/>
    <m/>
  </r>
  <r>
    <s v="Söludælur"/>
    <s v="Selfoss"/>
    <n v="800"/>
    <x v="32"/>
    <s v="Suðurland"/>
    <x v="6"/>
    <x v="3"/>
    <s v="Sala innan svæðis - flj."/>
    <n v="92364"/>
    <n v="79.894859999999994"/>
    <x v="0"/>
    <x v="0"/>
    <s v="Innanlands"/>
    <m/>
  </r>
  <r>
    <s v="Reykjavík"/>
    <s v="Nesjar við Höfn"/>
    <n v="781"/>
    <x v="31"/>
    <s v="Suðurland"/>
    <x v="0"/>
    <x v="0"/>
    <s v="Sala utan svæðis - flj."/>
    <n v="2140"/>
    <n v="1.605"/>
    <x v="3"/>
    <x v="0"/>
    <s v="Innanlands"/>
    <m/>
  </r>
  <r>
    <s v="Reykjavík"/>
    <s v="Nesjar við Höfn"/>
    <n v="781"/>
    <x v="31"/>
    <s v="Suðurland"/>
    <x v="7"/>
    <x v="3"/>
    <s v="Sala utan svæðis - flj."/>
    <n v="6903"/>
    <n v="5.971095"/>
    <x v="3"/>
    <x v="0"/>
    <s v="Innanlands"/>
    <m/>
  </r>
  <r>
    <s v="Söludælur"/>
    <s v="Árnes í Gnúpverjahr."/>
    <n v="801"/>
    <x v="32"/>
    <s v="Suðurland"/>
    <x v="6"/>
    <x v="3"/>
    <s v="Sala innan svæðis - flj."/>
    <n v="8523"/>
    <n v="7.3723949999999991"/>
    <x v="1"/>
    <x v="0"/>
    <s v="Innanlands"/>
    <m/>
  </r>
  <r>
    <s v="Söludælur"/>
    <s v="Freysnes"/>
    <n v="781"/>
    <x v="31"/>
    <s v="Suðurland"/>
    <x v="1"/>
    <x v="0"/>
    <s v="Sala innan svæðis - flj."/>
    <n v="510692"/>
    <n v="383.01900000000001"/>
    <x v="3"/>
    <x v="0"/>
    <s v="Innanlands"/>
    <m/>
  </r>
  <r>
    <s v="Söludælur"/>
    <s v="Freysnes"/>
    <n v="781"/>
    <x v="31"/>
    <s v="Suðurland"/>
    <x v="7"/>
    <x v="3"/>
    <s v="Sala innan svæðis - flj."/>
    <n v="972355"/>
    <n v="841.08707499999991"/>
    <x v="3"/>
    <x v="0"/>
    <s v="Innanlands"/>
    <m/>
  </r>
  <r>
    <s v="Söludælur"/>
    <s v="Hestgerði"/>
    <n v="781"/>
    <x v="31"/>
    <s v="Suðurland"/>
    <x v="7"/>
    <x v="3"/>
    <s v="Sala ekki flutningsjöfnuð"/>
    <n v="0"/>
    <n v="0"/>
    <x v="1"/>
    <x v="0"/>
    <s v="Millilanda"/>
    <m/>
  </r>
  <r>
    <s v="Höfn"/>
    <s v="Hestgerði"/>
    <n v="781"/>
    <x v="31"/>
    <s v="Suðurland"/>
    <x v="7"/>
    <x v="3"/>
    <s v="Sala utan svæðis - flj."/>
    <n v="28028"/>
    <n v="24.244220000000002"/>
    <x v="5"/>
    <x v="0"/>
    <s v="Innanlands"/>
    <m/>
  </r>
  <r>
    <s v="Höfn"/>
    <s v="Nesjar við Höfn"/>
    <n v="781"/>
    <x v="31"/>
    <s v="Suðurland"/>
    <x v="7"/>
    <x v="3"/>
    <s v="Sala utan svæðis - flj."/>
    <n v="76313"/>
    <n v="66.010745"/>
    <x v="5"/>
    <x v="0"/>
    <s v="Innanlands"/>
    <m/>
  </r>
  <r>
    <s v="Söludælur"/>
    <s v="Brautarhóll í Biskupst."/>
    <n v="801"/>
    <x v="32"/>
    <s v="Suðurland"/>
    <x v="6"/>
    <x v="3"/>
    <s v="Sala innan svæðis - flj."/>
    <n v="17664"/>
    <n v="15.27936"/>
    <x v="1"/>
    <x v="0"/>
    <s v="Innanlands"/>
    <m/>
  </r>
  <r>
    <s v="Söludælur"/>
    <s v="Árnes í Gnúpverjahr."/>
    <n v="801"/>
    <x v="32"/>
    <s v="Suðurland"/>
    <x v="6"/>
    <x v="3"/>
    <s v="Sala innan svæðis - flj."/>
    <n v="20935"/>
    <n v="18.108775000000001"/>
    <x v="2"/>
    <x v="0"/>
    <s v="Innanlands"/>
    <m/>
  </r>
  <r>
    <s v="Söludælur"/>
    <s v="Nesjar við Höfn"/>
    <n v="781"/>
    <x v="31"/>
    <s v="Suðurland"/>
    <x v="7"/>
    <x v="3"/>
    <s v="Sala ekki flutningsjöfnuð"/>
    <n v="0"/>
    <n v="0"/>
    <x v="1"/>
    <x v="0"/>
    <s v="Millilanda"/>
    <m/>
  </r>
  <r>
    <s v="Söludælur"/>
    <s v="Brautarhóll í Biskupst."/>
    <n v="801"/>
    <x v="32"/>
    <s v="Suðurland"/>
    <x v="6"/>
    <x v="3"/>
    <s v="Sala innan svæðis - flj."/>
    <n v="31782"/>
    <n v="27.491430000000001"/>
    <x v="2"/>
    <x v="0"/>
    <s v="Innanlands"/>
    <m/>
  </r>
  <r>
    <s v="Reykjavík"/>
    <s v="Hestgerði"/>
    <n v="781"/>
    <x v="31"/>
    <s v="Suðurland"/>
    <x v="1"/>
    <x v="0"/>
    <s v="Sala utan svæðis - flj."/>
    <n v="2815"/>
    <n v="2.1112500000000001"/>
    <x v="5"/>
    <x v="0"/>
    <s v="Innanlands"/>
    <m/>
  </r>
  <r>
    <s v="Reykjavík"/>
    <s v="Hestgerði"/>
    <n v="781"/>
    <x v="31"/>
    <s v="Suðurland"/>
    <x v="0"/>
    <x v="0"/>
    <s v="Sala utan svæðis - flj."/>
    <n v="27856"/>
    <n v="20.891999999999999"/>
    <x v="5"/>
    <x v="0"/>
    <s v="Innanlands"/>
    <m/>
  </r>
  <r>
    <s v="Reykjavík"/>
    <s v="Hestgerði"/>
    <n v="781"/>
    <x v="31"/>
    <s v="Suðurland"/>
    <x v="7"/>
    <x v="3"/>
    <s v="Sala utan svæðis - flj."/>
    <n v="102575"/>
    <n v="88.727374999999995"/>
    <x v="5"/>
    <x v="0"/>
    <s v="Innanlands"/>
    <m/>
  </r>
  <r>
    <s v="Söludælur"/>
    <s v="Geysir"/>
    <n v="801"/>
    <x v="32"/>
    <s v="Suðurland"/>
    <x v="6"/>
    <x v="3"/>
    <s v="Sala innan svæðis - flj."/>
    <n v="4823"/>
    <n v="4.1718949999999992"/>
    <x v="2"/>
    <x v="0"/>
    <s v="Innanlands"/>
    <m/>
  </r>
  <r>
    <s v="Söludælur"/>
    <s v="Minni - Borg"/>
    <n v="801"/>
    <x v="32"/>
    <s v="Suðurland"/>
    <x v="6"/>
    <x v="3"/>
    <s v="Sala innan svæðis - flj."/>
    <n v="54789"/>
    <n v="47.392485000000001"/>
    <x v="2"/>
    <x v="0"/>
    <s v="Innanlands"/>
    <m/>
  </r>
  <r>
    <s v="Reykjavík"/>
    <s v="Nesjar við Höfn"/>
    <n v="781"/>
    <x v="31"/>
    <s v="Suðurland"/>
    <x v="0"/>
    <x v="0"/>
    <s v="Sala utan svæðis - flj."/>
    <n v="1048"/>
    <n v="0.78600000000000003"/>
    <x v="5"/>
    <x v="0"/>
    <s v="Innanlands"/>
    <m/>
  </r>
  <r>
    <s v="Reykjavík"/>
    <s v="Nesjar við Höfn"/>
    <n v="781"/>
    <x v="31"/>
    <s v="Suðurland"/>
    <x v="7"/>
    <x v="3"/>
    <s v="Sala utan svæðis - flj."/>
    <n v="2283"/>
    <n v="1.9747950000000001"/>
    <x v="5"/>
    <x v="0"/>
    <s v="Innanlands"/>
    <m/>
  </r>
  <r>
    <s v="Söludælur"/>
    <s v="Árnes í Gnúpverjahr."/>
    <n v="801"/>
    <x v="32"/>
    <s v="Suðurland"/>
    <x v="6"/>
    <x v="3"/>
    <s v="Sala innan svæðis - flj."/>
    <n v="20712"/>
    <n v="17.915880000000001"/>
    <x v="4"/>
    <x v="0"/>
    <s v="Innanlands"/>
    <m/>
  </r>
  <r>
    <s v="Söludælur"/>
    <s v="Freysnes"/>
    <n v="781"/>
    <x v="31"/>
    <s v="Suðurland"/>
    <x v="1"/>
    <x v="0"/>
    <s v="Sala innan svæðis - flj."/>
    <n v="567408"/>
    <n v="425.55599999999998"/>
    <x v="5"/>
    <x v="0"/>
    <s v="Innanlands"/>
    <m/>
  </r>
  <r>
    <s v="Söludælur"/>
    <s v="Freysnes"/>
    <n v="781"/>
    <x v="31"/>
    <s v="Suðurland"/>
    <x v="7"/>
    <x v="3"/>
    <s v="Sala innan svæðis - flj."/>
    <n v="1189038"/>
    <n v="1028.5178699999999"/>
    <x v="5"/>
    <x v="0"/>
    <s v="Innanlands"/>
    <m/>
  </r>
  <r>
    <s v="Söludælur"/>
    <s v="Nesjar við Höfn"/>
    <n v="781"/>
    <x v="31"/>
    <s v="Suðurland"/>
    <x v="1"/>
    <x v="0"/>
    <s v="Sala innan svæðis - flj."/>
    <n v="72495"/>
    <n v="54.371250000000003"/>
    <x v="5"/>
    <x v="0"/>
    <s v="Innanlands"/>
    <m/>
  </r>
  <r>
    <s v="Söludælur"/>
    <s v="Nesjar við Höfn"/>
    <n v="781"/>
    <x v="31"/>
    <s v="Suðurland"/>
    <x v="0"/>
    <x v="0"/>
    <s v="Sala innan svæðis - flj."/>
    <n v="278111"/>
    <n v="208.58324999999999"/>
    <x v="5"/>
    <x v="0"/>
    <s v="Innanlands"/>
    <m/>
  </r>
  <r>
    <s v="Söludælur"/>
    <s v="Nesjar við Höfn"/>
    <n v="781"/>
    <x v="31"/>
    <s v="Suðurland"/>
    <x v="7"/>
    <x v="3"/>
    <s v="Sala innan svæðis - flj."/>
    <n v="430957"/>
    <n v="372.777805"/>
    <x v="5"/>
    <x v="0"/>
    <s v="Innanlands"/>
    <m/>
  </r>
  <r>
    <s v="Söludælur"/>
    <s v="Brautarhóll í Biskupst."/>
    <n v="801"/>
    <x v="32"/>
    <s v="Suðurland"/>
    <x v="6"/>
    <x v="3"/>
    <s v="Sala innan svæðis - flj."/>
    <n v="44693"/>
    <n v="38.659444999999998"/>
    <x v="4"/>
    <x v="0"/>
    <s v="Innanlands"/>
    <m/>
  </r>
  <r>
    <s v="Söludælur"/>
    <s v="Minni - Borg"/>
    <n v="801"/>
    <x v="32"/>
    <s v="Suðurland"/>
    <x v="6"/>
    <x v="3"/>
    <s v="Sala innan svæðis - flj."/>
    <n v="76327"/>
    <n v="66.022854999999993"/>
    <x v="4"/>
    <x v="0"/>
    <s v="Innanlands"/>
    <m/>
  </r>
  <r>
    <s v="Söludælur"/>
    <s v="Árnes í Gnúpverjahr."/>
    <n v="801"/>
    <x v="32"/>
    <s v="Suðurland"/>
    <x v="6"/>
    <x v="3"/>
    <s v="Sala innan svæðis - flj."/>
    <n v="21319"/>
    <n v="18.440935"/>
    <x v="6"/>
    <x v="0"/>
    <s v="Innanlands"/>
    <m/>
  </r>
  <r>
    <s v="Höfn"/>
    <s v="Hestgerði"/>
    <n v="781"/>
    <x v="31"/>
    <s v="Suðurland"/>
    <x v="7"/>
    <x v="3"/>
    <s v="Sala utan svæðis - flj."/>
    <n v="27593"/>
    <n v="23.867944999999999"/>
    <x v="7"/>
    <x v="0"/>
    <s v="Innanlands"/>
    <m/>
  </r>
  <r>
    <s v="Höfn"/>
    <s v="Nesjar við Höfn"/>
    <n v="781"/>
    <x v="31"/>
    <s v="Suðurland"/>
    <x v="7"/>
    <x v="3"/>
    <s v="Sala utan svæðis - flj."/>
    <n v="54241"/>
    <n v="46.918464999999998"/>
    <x v="7"/>
    <x v="0"/>
    <s v="Innanlands"/>
    <m/>
  </r>
  <r>
    <s v="Söludælur"/>
    <s v="Brautarhóll í Biskupst."/>
    <n v="801"/>
    <x v="32"/>
    <s v="Suðurland"/>
    <x v="6"/>
    <x v="3"/>
    <s v="Sala innan svæðis - flj."/>
    <n v="37366"/>
    <n v="32.32159"/>
    <x v="6"/>
    <x v="0"/>
    <s v="Innanlands"/>
    <m/>
  </r>
  <r>
    <s v="Reykjavík"/>
    <s v="Freysnes"/>
    <n v="781"/>
    <x v="31"/>
    <s v="Suðurland"/>
    <x v="7"/>
    <x v="3"/>
    <s v="Sala utan svæðis - flj."/>
    <n v="12772"/>
    <n v="11.047780000000001"/>
    <x v="7"/>
    <x v="0"/>
    <s v="Innanlands"/>
    <m/>
  </r>
  <r>
    <s v="Söludælur"/>
    <s v="Minni - Borg"/>
    <n v="801"/>
    <x v="32"/>
    <s v="Suðurland"/>
    <x v="6"/>
    <x v="3"/>
    <s v="Sala innan svæðis - flj."/>
    <n v="82849"/>
    <n v="71.664384999999996"/>
    <x v="6"/>
    <x v="0"/>
    <s v="Innanlands"/>
    <m/>
  </r>
  <r>
    <s v="Reykjavík"/>
    <s v="Hestgerði"/>
    <n v="781"/>
    <x v="31"/>
    <s v="Suðurland"/>
    <x v="1"/>
    <x v="0"/>
    <s v="Sala utan svæðis - flj."/>
    <n v="25570"/>
    <n v="19.177499999999998"/>
    <x v="7"/>
    <x v="0"/>
    <s v="Innanlands"/>
    <m/>
  </r>
  <r>
    <s v="Reykjavík"/>
    <s v="Hestgerði"/>
    <n v="781"/>
    <x v="31"/>
    <s v="Suðurland"/>
    <x v="7"/>
    <x v="3"/>
    <s v="Sala utan svæðis - flj."/>
    <n v="56474"/>
    <n v="48.850010000000005"/>
    <x v="7"/>
    <x v="0"/>
    <s v="Innanlands"/>
    <m/>
  </r>
  <r>
    <s v="Reykjavík"/>
    <s v="Nesjar við Höfn"/>
    <n v="781"/>
    <x v="31"/>
    <s v="Suðurland"/>
    <x v="1"/>
    <x v="0"/>
    <s v="Sala utan svæðis - flj."/>
    <n v="3682"/>
    <n v="2.7614999999999998"/>
    <x v="7"/>
    <x v="0"/>
    <s v="Innanlands"/>
    <m/>
  </r>
  <r>
    <s v="Reykjavík"/>
    <s v="Nesjar við Höfn"/>
    <n v="781"/>
    <x v="31"/>
    <s v="Suðurland"/>
    <x v="7"/>
    <x v="3"/>
    <s v="Sala utan svæðis - flj."/>
    <n v="13519"/>
    <n v="11.693935"/>
    <x v="7"/>
    <x v="0"/>
    <s v="Innanlands"/>
    <m/>
  </r>
  <r>
    <s v="Söludælur"/>
    <s v="Árnes í Gnúpverjahr."/>
    <n v="801"/>
    <x v="32"/>
    <s v="Suðurland"/>
    <x v="6"/>
    <x v="3"/>
    <s v="Sala innan svæðis - flj."/>
    <n v="33189"/>
    <n v="28.708485"/>
    <x v="8"/>
    <x v="0"/>
    <s v="Innanlands"/>
    <m/>
  </r>
  <r>
    <s v="Söludælur"/>
    <s v="Freysnes"/>
    <n v="781"/>
    <x v="31"/>
    <s v="Suðurland"/>
    <x v="1"/>
    <x v="0"/>
    <s v="Sala innan svæðis - flj."/>
    <n v="578735"/>
    <n v="434.05124999999998"/>
    <x v="7"/>
    <x v="0"/>
    <s v="Innanlands"/>
    <m/>
  </r>
  <r>
    <s v="Söludælur"/>
    <s v="Freysnes"/>
    <n v="781"/>
    <x v="31"/>
    <s v="Suðurland"/>
    <x v="7"/>
    <x v="3"/>
    <s v="Sala innan svæðis - flj."/>
    <n v="1167601"/>
    <n v="1009.974865"/>
    <x v="7"/>
    <x v="0"/>
    <s v="Innanlands"/>
    <m/>
  </r>
  <r>
    <s v="Söludælur"/>
    <s v="Brautarhóll í Biskupst."/>
    <n v="801"/>
    <x v="32"/>
    <s v="Suðurland"/>
    <x v="6"/>
    <x v="3"/>
    <s v="Sala innan svæðis - flj."/>
    <n v="44699"/>
    <n v="38.664635000000004"/>
    <x v="8"/>
    <x v="0"/>
    <s v="Innanlands"/>
    <m/>
  </r>
  <r>
    <s v="Söludælur"/>
    <s v="Nesjar við Höfn"/>
    <n v="781"/>
    <x v="31"/>
    <s v="Suðurland"/>
    <x v="1"/>
    <x v="0"/>
    <s v="Sala innan svæðis - flj."/>
    <n v="407355"/>
    <n v="305.51625000000001"/>
    <x v="7"/>
    <x v="0"/>
    <s v="Innanlands"/>
    <m/>
  </r>
  <r>
    <s v="Söludælur"/>
    <s v="Nesjar við Höfn"/>
    <n v="781"/>
    <x v="31"/>
    <s v="Suðurland"/>
    <x v="7"/>
    <x v="3"/>
    <s v="Sala innan svæðis - flj."/>
    <n v="462282"/>
    <n v="399.87392999999997"/>
    <x v="7"/>
    <x v="0"/>
    <s v="Innanlands"/>
    <m/>
  </r>
  <r>
    <s v="Höfn"/>
    <s v="Hestgerði"/>
    <n v="781"/>
    <x v="31"/>
    <s v="Suðurland"/>
    <x v="7"/>
    <x v="3"/>
    <s v="Sala utan svæðis - flj."/>
    <n v="54300"/>
    <n v="46.969499999999996"/>
    <x v="9"/>
    <x v="0"/>
    <s v="Innanlands"/>
    <m/>
  </r>
  <r>
    <s v="Höfn"/>
    <s v="Nesjar við Höfn"/>
    <n v="781"/>
    <x v="31"/>
    <s v="Suðurland"/>
    <x v="7"/>
    <x v="3"/>
    <s v="Sala utan svæðis - flj."/>
    <n v="49894"/>
    <n v="43.15831"/>
    <x v="9"/>
    <x v="0"/>
    <s v="Innanlands"/>
    <m/>
  </r>
  <r>
    <s v="Söludælur"/>
    <s v="Minni - Borg"/>
    <n v="801"/>
    <x v="32"/>
    <s v="Suðurland"/>
    <x v="6"/>
    <x v="3"/>
    <s v="Sala innan svæðis - flj."/>
    <n v="81511"/>
    <n v="70.507014999999996"/>
    <x v="8"/>
    <x v="0"/>
    <s v="Innanlands"/>
    <m/>
  </r>
  <r>
    <s v="Söludælur"/>
    <s v="Árnes í Gnúpverjahr."/>
    <n v="801"/>
    <x v="32"/>
    <s v="Suðurland"/>
    <x v="6"/>
    <x v="3"/>
    <s v="Sala innan svæðis - flj."/>
    <n v="29215"/>
    <n v="25.270975"/>
    <x v="10"/>
    <x v="0"/>
    <s v="Innanlands"/>
    <m/>
  </r>
  <r>
    <s v="Reykjavík"/>
    <s v="Hestgerði"/>
    <n v="781"/>
    <x v="31"/>
    <s v="Suðurland"/>
    <x v="1"/>
    <x v="0"/>
    <s v="Sala utan svæðis - flj."/>
    <n v="15963"/>
    <n v="11.972250000000001"/>
    <x v="9"/>
    <x v="0"/>
    <s v="Innanlands"/>
    <m/>
  </r>
  <r>
    <s v="Reykjavík"/>
    <s v="Hestgerði"/>
    <n v="781"/>
    <x v="31"/>
    <s v="Suðurland"/>
    <x v="7"/>
    <x v="3"/>
    <s v="Sala utan svæðis - flj."/>
    <n v="28942"/>
    <n v="25.034829999999999"/>
    <x v="9"/>
    <x v="0"/>
    <s v="Innanlands"/>
    <m/>
  </r>
  <r>
    <s v="Söludælur"/>
    <s v="Brautarhóll í Biskupst."/>
    <n v="801"/>
    <x v="32"/>
    <s v="Suðurland"/>
    <x v="6"/>
    <x v="3"/>
    <s v="Sala innan svæðis - flj."/>
    <n v="56103"/>
    <n v="48.529094999999998"/>
    <x v="10"/>
    <x v="0"/>
    <s v="Innanlands"/>
    <m/>
  </r>
  <r>
    <s v="Söludælur"/>
    <s v="Minni - Borg"/>
    <n v="801"/>
    <x v="32"/>
    <s v="Suðurland"/>
    <x v="6"/>
    <x v="3"/>
    <s v="Sala innan svæðis - flj."/>
    <n v="121802"/>
    <n v="105.35872999999999"/>
    <x v="10"/>
    <x v="0"/>
    <s v="Innanlands"/>
    <m/>
  </r>
  <r>
    <s v="Reykjavík"/>
    <s v="Nesjar við Höfn"/>
    <n v="781"/>
    <x v="31"/>
    <s v="Suðurland"/>
    <x v="7"/>
    <x v="3"/>
    <s v="Sala utan svæðis - flj."/>
    <n v="1858"/>
    <n v="1.60717"/>
    <x v="9"/>
    <x v="0"/>
    <s v="Innanlands"/>
    <m/>
  </r>
  <r>
    <s v="Reykjavík"/>
    <s v="Nesjar við Höfn"/>
    <n v="781"/>
    <x v="31"/>
    <s v="Suðurland"/>
    <x v="10"/>
    <x v="3"/>
    <s v="Sala utan svæðis - flj."/>
    <n v="6974"/>
    <n v="6.0325100000000003"/>
    <x v="9"/>
    <x v="2"/>
    <s v="Innanlands"/>
    <m/>
  </r>
  <r>
    <s v="Söludælur"/>
    <s v="Árnes í Gnúpverjahr."/>
    <n v="801"/>
    <x v="32"/>
    <s v="Suðurland"/>
    <x v="6"/>
    <x v="3"/>
    <s v="Sala innan svæðis - flj."/>
    <n v="22018"/>
    <n v="19.045570000000001"/>
    <x v="9"/>
    <x v="0"/>
    <s v="Innanlands"/>
    <m/>
  </r>
  <r>
    <s v="Söludælur"/>
    <s v="Freysnes"/>
    <n v="781"/>
    <x v="31"/>
    <s v="Suðurland"/>
    <x v="1"/>
    <x v="0"/>
    <s v="Sala innan svæðis - flj."/>
    <n v="556607"/>
    <n v="417.45524999999998"/>
    <x v="9"/>
    <x v="0"/>
    <s v="Innanlands"/>
    <m/>
  </r>
  <r>
    <s v="Söludælur"/>
    <s v="Freysnes"/>
    <n v="781"/>
    <x v="31"/>
    <s v="Suðurland"/>
    <x v="7"/>
    <x v="3"/>
    <s v="Sala innan svæðis - flj."/>
    <n v="1009400"/>
    <n v="873.13099999999997"/>
    <x v="9"/>
    <x v="0"/>
    <s v="Innanlands"/>
    <m/>
  </r>
  <r>
    <s v="Söludælur"/>
    <s v="Nesjar við Höfn"/>
    <n v="781"/>
    <x v="31"/>
    <s v="Suðurland"/>
    <x v="1"/>
    <x v="0"/>
    <s v="Sala innan svæðis - flj."/>
    <n v="356181"/>
    <n v="267.13574999999997"/>
    <x v="9"/>
    <x v="0"/>
    <s v="Innanlands"/>
    <m/>
  </r>
  <r>
    <s v="Söludælur"/>
    <s v="Nesjar við Höfn"/>
    <n v="781"/>
    <x v="31"/>
    <s v="Suðurland"/>
    <x v="7"/>
    <x v="3"/>
    <s v="Sala innan svæðis - flj."/>
    <n v="383244"/>
    <n v="331.50605999999999"/>
    <x v="9"/>
    <x v="0"/>
    <s v="Innanlands"/>
    <m/>
  </r>
  <r>
    <s v="Söludælur"/>
    <s v="Brautarhóll í Biskupst."/>
    <n v="801"/>
    <x v="32"/>
    <s v="Suðurland"/>
    <x v="6"/>
    <x v="3"/>
    <s v="Sala innan svæðis - flj."/>
    <n v="68237"/>
    <n v="59.025005"/>
    <x v="9"/>
    <x v="0"/>
    <s v="Innanlands"/>
    <m/>
  </r>
  <r>
    <s v="Söludælur"/>
    <s v="Minni - Borg"/>
    <n v="801"/>
    <x v="32"/>
    <s v="Suðurland"/>
    <x v="6"/>
    <x v="3"/>
    <s v="Sala innan svæðis - flj."/>
    <n v="95904"/>
    <n v="82.956960000000009"/>
    <x v="9"/>
    <x v="0"/>
    <s v="Innanlands"/>
    <m/>
  </r>
  <r>
    <s v="Söludælur"/>
    <s v="Árnes í Gnúpverjahr."/>
    <n v="801"/>
    <x v="32"/>
    <s v="Suðurland"/>
    <x v="6"/>
    <x v="3"/>
    <s v="Sala innan svæðis - flj."/>
    <n v="23534"/>
    <n v="20.356909999999999"/>
    <x v="7"/>
    <x v="0"/>
    <s v="Innanlands"/>
    <m/>
  </r>
  <r>
    <s v="Söludælur"/>
    <s v="Brautarhóll í Biskupst."/>
    <n v="801"/>
    <x v="32"/>
    <s v="Suðurland"/>
    <x v="6"/>
    <x v="3"/>
    <s v="Sala innan svæðis - flj."/>
    <n v="64500"/>
    <n v="55.792499999999997"/>
    <x v="7"/>
    <x v="0"/>
    <s v="Innanlands"/>
    <m/>
  </r>
  <r>
    <s v="Höfn"/>
    <s v="Hestgerði"/>
    <n v="781"/>
    <x v="31"/>
    <s v="Suðurland"/>
    <x v="7"/>
    <x v="3"/>
    <s v="Sala utan svæðis - flj."/>
    <n v="40194"/>
    <n v="34.767809999999997"/>
    <x v="10"/>
    <x v="0"/>
    <s v="Innanlands"/>
    <m/>
  </r>
  <r>
    <s v="Höfn"/>
    <s v="Nesjar við Höfn"/>
    <n v="781"/>
    <x v="31"/>
    <s v="Suðurland"/>
    <x v="7"/>
    <x v="3"/>
    <s v="Sala utan svæðis - flj."/>
    <n v="43912"/>
    <n v="37.983879999999999"/>
    <x v="10"/>
    <x v="0"/>
    <s v="Innanlands"/>
    <m/>
  </r>
  <r>
    <s v="Söludælur"/>
    <s v="Minni - Borg"/>
    <n v="801"/>
    <x v="32"/>
    <s v="Suðurland"/>
    <x v="6"/>
    <x v="3"/>
    <s v="Sala innan svæðis - flj."/>
    <n v="90086"/>
    <n v="77.924390000000002"/>
    <x v="7"/>
    <x v="0"/>
    <s v="Innanlands"/>
    <m/>
  </r>
  <r>
    <s v="Söludælur"/>
    <s v="Árnes í Gnúpverjahr."/>
    <n v="801"/>
    <x v="32"/>
    <s v="Suðurland"/>
    <x v="6"/>
    <x v="3"/>
    <s v="Sala innan svæðis - flj."/>
    <n v="23999"/>
    <n v="20.759134999999997"/>
    <x v="5"/>
    <x v="0"/>
    <s v="Innanlands"/>
    <m/>
  </r>
  <r>
    <s v="Reykjavík"/>
    <s v="Freysnes"/>
    <n v="781"/>
    <x v="31"/>
    <s v="Suðurland"/>
    <x v="7"/>
    <x v="3"/>
    <s v="Sala utan svæðis - flj."/>
    <n v="4309"/>
    <n v="3.7272849999999997"/>
    <x v="10"/>
    <x v="0"/>
    <s v="Innanlands"/>
    <m/>
  </r>
  <r>
    <s v="Reykjavík"/>
    <s v="Hestgerði"/>
    <n v="781"/>
    <x v="31"/>
    <s v="Suðurland"/>
    <x v="1"/>
    <x v="0"/>
    <s v="Sala utan svæðis - flj."/>
    <n v="20041"/>
    <n v="15.030749999999999"/>
    <x v="10"/>
    <x v="0"/>
    <s v="Innanlands"/>
    <m/>
  </r>
  <r>
    <s v="Reykjavík"/>
    <s v="Hestgerði"/>
    <n v="781"/>
    <x v="31"/>
    <s v="Suðurland"/>
    <x v="7"/>
    <x v="3"/>
    <s v="Sala utan svæðis - flj."/>
    <n v="17259"/>
    <n v="14.929035000000001"/>
    <x v="10"/>
    <x v="0"/>
    <s v="Innanlands"/>
    <m/>
  </r>
  <r>
    <s v="Söludælur"/>
    <s v="Brautarhóll í Biskupst."/>
    <n v="801"/>
    <x v="32"/>
    <s v="Suðurland"/>
    <x v="6"/>
    <x v="3"/>
    <s v="Sala innan svæðis - flj."/>
    <n v="89153"/>
    <n v="77.117345"/>
    <x v="5"/>
    <x v="0"/>
    <s v="Innanlands"/>
    <m/>
  </r>
  <r>
    <s v="Reykjavík"/>
    <s v="Nesjar við Höfn"/>
    <n v="781"/>
    <x v="31"/>
    <s v="Suðurland"/>
    <x v="7"/>
    <x v="3"/>
    <s v="Sala utan svæðis - flj."/>
    <n v="2918"/>
    <n v="2.52407"/>
    <x v="10"/>
    <x v="0"/>
    <s v="Innanlands"/>
    <m/>
  </r>
  <r>
    <s v="Reykjavík"/>
    <s v="Nesjar við Höfn"/>
    <n v="781"/>
    <x v="31"/>
    <s v="Suðurland"/>
    <x v="10"/>
    <x v="3"/>
    <s v="Sala innan svæðis - flj."/>
    <n v="3538"/>
    <n v="3.0603699999999998"/>
    <x v="10"/>
    <x v="2"/>
    <s v="Innanlands"/>
    <m/>
  </r>
  <r>
    <s v="Reykjavík"/>
    <s v="Nesjar við Höfn"/>
    <n v="781"/>
    <x v="31"/>
    <s v="Suðurland"/>
    <x v="10"/>
    <x v="3"/>
    <s v="Sala utan svæðis - flj."/>
    <n v="14473"/>
    <n v="12.519145"/>
    <x v="10"/>
    <x v="2"/>
    <s v="Innanlands"/>
    <m/>
  </r>
  <r>
    <s v="Söludælur"/>
    <s v="Freysnes"/>
    <n v="781"/>
    <x v="31"/>
    <s v="Suðurland"/>
    <x v="1"/>
    <x v="0"/>
    <s v="Sala innan svæðis - flj."/>
    <n v="426448"/>
    <n v="319.83600000000001"/>
    <x v="10"/>
    <x v="0"/>
    <s v="Innanlands"/>
    <m/>
  </r>
  <r>
    <s v="Söludælur"/>
    <s v="Freysnes"/>
    <n v="781"/>
    <x v="31"/>
    <s v="Suðurland"/>
    <x v="7"/>
    <x v="3"/>
    <s v="Sala innan svæðis - flj."/>
    <n v="901980"/>
    <n v="780.21269999999993"/>
    <x v="10"/>
    <x v="0"/>
    <s v="Innanlands"/>
    <m/>
  </r>
  <r>
    <s v="Söludælur"/>
    <s v="Hestgerði"/>
    <n v="781"/>
    <x v="31"/>
    <s v="Suðurland"/>
    <x v="7"/>
    <x v="3"/>
    <s v="Sala innan svæðis - flj."/>
    <n v="0"/>
    <n v="0"/>
    <x v="10"/>
    <x v="0"/>
    <s v="Innanlands"/>
    <m/>
  </r>
  <r>
    <s v="Söludælur"/>
    <s v="Nesjar við Höfn"/>
    <n v="781"/>
    <x v="31"/>
    <s v="Suðurland"/>
    <x v="1"/>
    <x v="0"/>
    <s v="Sala innan svæðis - flj."/>
    <n v="250073"/>
    <n v="187.55475000000001"/>
    <x v="10"/>
    <x v="0"/>
    <s v="Innanlands"/>
    <m/>
  </r>
  <r>
    <s v="Söludælur"/>
    <s v="Nesjar við Höfn"/>
    <n v="781"/>
    <x v="31"/>
    <s v="Suðurland"/>
    <x v="7"/>
    <x v="3"/>
    <s v="Sala innan svæðis - flj."/>
    <n v="300122"/>
    <n v="259.60552999999999"/>
    <x v="10"/>
    <x v="0"/>
    <s v="Innanlands"/>
    <m/>
  </r>
  <r>
    <s v="Söludælur"/>
    <s v="Minni - Borg"/>
    <n v="801"/>
    <x v="32"/>
    <s v="Suðurland"/>
    <x v="6"/>
    <x v="3"/>
    <s v="Sala innan svæðis - flj."/>
    <n v="135041"/>
    <n v="116.81046499999999"/>
    <x v="5"/>
    <x v="0"/>
    <s v="Innanlands"/>
    <m/>
  </r>
  <r>
    <s v="Söludælur"/>
    <s v="Árnes í Gnúpverjahr."/>
    <n v="801"/>
    <x v="32"/>
    <s v="Suðurland"/>
    <x v="6"/>
    <x v="3"/>
    <s v="Sala innan svæðis - flj."/>
    <n v="30978"/>
    <n v="26.795970000000001"/>
    <x v="3"/>
    <x v="0"/>
    <s v="Innanlands"/>
    <m/>
  </r>
  <r>
    <s v="Söludælur"/>
    <s v="Brautarhóll í Biskupst."/>
    <n v="801"/>
    <x v="32"/>
    <s v="Suðurland"/>
    <x v="6"/>
    <x v="3"/>
    <s v="Sala innan svæðis - flj."/>
    <n v="102225"/>
    <n v="88.424625000000006"/>
    <x v="3"/>
    <x v="0"/>
    <s v="Innanlands"/>
    <m/>
  </r>
  <r>
    <s v="Höfn"/>
    <s v="Nesjar við Höfn"/>
    <n v="781"/>
    <x v="31"/>
    <s v="Suðurland"/>
    <x v="7"/>
    <x v="3"/>
    <s v="Sala utan svæðis - flj."/>
    <n v="41553"/>
    <n v="35.943345000000001"/>
    <x v="8"/>
    <x v="0"/>
    <s v="Innanlands"/>
    <m/>
  </r>
  <r>
    <s v="Höfn"/>
    <s v="Nesjar við Höfn"/>
    <n v="781"/>
    <x v="31"/>
    <s v="Suðurland"/>
    <x v="9"/>
    <x v="3"/>
    <s v="Sala utan svæðis - flj."/>
    <n v="50055"/>
    <n v="43.297574999999995"/>
    <x v="8"/>
    <x v="2"/>
    <s v="Innanlands"/>
    <m/>
  </r>
  <r>
    <s v="Söludælur"/>
    <s v="Minni - Borg"/>
    <n v="801"/>
    <x v="32"/>
    <s v="Suðurland"/>
    <x v="6"/>
    <x v="3"/>
    <s v="Sala innan svæðis - flj."/>
    <n v="157024"/>
    <n v="135.82576"/>
    <x v="3"/>
    <x v="0"/>
    <s v="Innanlands"/>
    <m/>
  </r>
  <r>
    <s v="Söludælur"/>
    <s v="Árnes í Gnúpverjahr."/>
    <n v="801"/>
    <x v="32"/>
    <s v="Suðurland"/>
    <x v="6"/>
    <x v="3"/>
    <s v="Sala innan svæðis - flj."/>
    <n v="31026"/>
    <n v="26.837489999999999"/>
    <x v="0"/>
    <x v="0"/>
    <s v="Innanlands"/>
    <m/>
  </r>
  <r>
    <s v="Söludælur"/>
    <s v="Brautarhóll í Biskupst."/>
    <n v="801"/>
    <x v="32"/>
    <s v="Suðurland"/>
    <x v="6"/>
    <x v="3"/>
    <s v="Sala innan svæðis - flj."/>
    <n v="77412"/>
    <n v="66.961380000000005"/>
    <x v="0"/>
    <x v="0"/>
    <s v="Innanlands"/>
    <m/>
  </r>
  <r>
    <s v="Reykjavík"/>
    <s v="Hestgerði"/>
    <n v="781"/>
    <x v="31"/>
    <s v="Suðurland"/>
    <x v="7"/>
    <x v="3"/>
    <s v="Sala utan svæðis - flj."/>
    <n v="1309"/>
    <n v="1.132285"/>
    <x v="8"/>
    <x v="0"/>
    <s v="Innanlands"/>
    <m/>
  </r>
  <r>
    <s v="Reykjavík"/>
    <s v="Nesjar við Höfn"/>
    <n v="781"/>
    <x v="31"/>
    <s v="Suðurland"/>
    <x v="7"/>
    <x v="3"/>
    <s v="Sala utan svæðis - flj."/>
    <n v="5784"/>
    <n v="5.0031600000000003"/>
    <x v="8"/>
    <x v="0"/>
    <s v="Innanlands"/>
    <m/>
  </r>
  <r>
    <s v="Reykjavík"/>
    <s v="Nesjar við Höfn"/>
    <n v="781"/>
    <x v="31"/>
    <s v="Suðurland"/>
    <x v="10"/>
    <x v="3"/>
    <s v="Sala utan svæðis - flj."/>
    <n v="47040"/>
    <n v="40.689599999999999"/>
    <x v="8"/>
    <x v="2"/>
    <s v="Innanlands"/>
    <m/>
  </r>
  <r>
    <s v="Söludælur"/>
    <s v="Minni - Borg"/>
    <n v="801"/>
    <x v="32"/>
    <s v="Suðurland"/>
    <x v="6"/>
    <x v="3"/>
    <s v="Sala innan svæðis - flj."/>
    <n v="146829"/>
    <n v="127.00708499999999"/>
    <x v="0"/>
    <x v="0"/>
    <s v="Innanlands"/>
    <m/>
  </r>
  <r>
    <s v="Söludælur"/>
    <s v="Freysnes"/>
    <n v="781"/>
    <x v="31"/>
    <s v="Suðurland"/>
    <x v="1"/>
    <x v="0"/>
    <s v="Sala innan svæðis - flj."/>
    <n v="351104"/>
    <n v="263.32799999999997"/>
    <x v="8"/>
    <x v="0"/>
    <s v="Innanlands"/>
    <m/>
  </r>
  <r>
    <s v="Söludælur"/>
    <s v="Freysnes"/>
    <n v="781"/>
    <x v="31"/>
    <s v="Suðurland"/>
    <x v="7"/>
    <x v="3"/>
    <s v="Sala innan svæðis - flj."/>
    <n v="844957"/>
    <n v="730.88780499999996"/>
    <x v="8"/>
    <x v="0"/>
    <s v="Innanlands"/>
    <m/>
  </r>
  <r>
    <s v="Söludælur"/>
    <s v="Hestgerði"/>
    <n v="781"/>
    <x v="31"/>
    <s v="Suðurland"/>
    <x v="1"/>
    <x v="0"/>
    <s v="Sala innan svæðis - flj."/>
    <n v="133602"/>
    <n v="100.2015"/>
    <x v="8"/>
    <x v="0"/>
    <s v="Innanlands"/>
    <m/>
  </r>
  <r>
    <s v="Söludælur"/>
    <s v="Hestgerði"/>
    <n v="781"/>
    <x v="31"/>
    <s v="Suðurland"/>
    <x v="7"/>
    <x v="3"/>
    <s v="Sala innan svæðis - flj."/>
    <n v="107917"/>
    <n v="93.348205000000007"/>
    <x v="8"/>
    <x v="0"/>
    <s v="Innanlands"/>
    <m/>
  </r>
  <r>
    <s v="Söludælur"/>
    <s v="Nesjar við Höfn"/>
    <n v="781"/>
    <x v="31"/>
    <s v="Suðurland"/>
    <x v="1"/>
    <x v="0"/>
    <s v="Sala innan svæðis - flj."/>
    <n v="197804"/>
    <n v="148.35300000000001"/>
    <x v="8"/>
    <x v="0"/>
    <s v="Innanlands"/>
    <m/>
  </r>
  <r>
    <s v="Söludælur"/>
    <s v="Nesjar við Höfn"/>
    <n v="781"/>
    <x v="31"/>
    <s v="Suðurland"/>
    <x v="7"/>
    <x v="3"/>
    <s v="Sala innan svæðis - flj."/>
    <n v="260556"/>
    <n v="225.38094000000001"/>
    <x v="8"/>
    <x v="0"/>
    <s v="Innanlands"/>
    <m/>
  </r>
  <r>
    <s v="Söludælur"/>
    <s v="Hveragerði"/>
    <n v="810"/>
    <x v="33"/>
    <s v="Suðurland"/>
    <x v="6"/>
    <x v="3"/>
    <s v="Sala innan svæðis - flj."/>
    <n v="88839"/>
    <n v="76.845735000000005"/>
    <x v="1"/>
    <x v="0"/>
    <s v="Innanlands"/>
    <m/>
  </r>
  <r>
    <s v="Söludælur"/>
    <s v="Hveragerði"/>
    <n v="810"/>
    <x v="33"/>
    <s v="Suðurland"/>
    <x v="6"/>
    <x v="3"/>
    <s v="Sala innan svæðis - flj."/>
    <n v="66376"/>
    <n v="57.415239999999997"/>
    <x v="2"/>
    <x v="0"/>
    <s v="Innanlands"/>
    <m/>
  </r>
  <r>
    <s v="Söludælur"/>
    <s v="Hveragerði"/>
    <n v="810"/>
    <x v="33"/>
    <s v="Suðurland"/>
    <x v="6"/>
    <x v="3"/>
    <s v="Sala innan svæðis - flj."/>
    <n v="66469"/>
    <n v="57.495684999999995"/>
    <x v="4"/>
    <x v="0"/>
    <s v="Innanlands"/>
    <m/>
  </r>
  <r>
    <s v="Söludælur"/>
    <s v="Hveragerði"/>
    <n v="810"/>
    <x v="33"/>
    <s v="Suðurland"/>
    <x v="6"/>
    <x v="3"/>
    <s v="Sala innan svæðis - flj."/>
    <n v="55346"/>
    <n v="47.874290000000002"/>
    <x v="6"/>
    <x v="0"/>
    <s v="Innanlands"/>
    <m/>
  </r>
  <r>
    <s v="Söludælur"/>
    <s v="Hveragerði"/>
    <n v="810"/>
    <x v="33"/>
    <s v="Suðurland"/>
    <x v="6"/>
    <x v="3"/>
    <s v="Sala innan svæðis - flj."/>
    <n v="76483"/>
    <n v="66.157794999999993"/>
    <x v="8"/>
    <x v="0"/>
    <s v="Innanlands"/>
    <m/>
  </r>
  <r>
    <s v="Höfn"/>
    <s v="Nesjar við Höfn"/>
    <n v="781"/>
    <x v="31"/>
    <s v="Suðurland"/>
    <x v="7"/>
    <x v="3"/>
    <s v="Sala utan svæðis - flj."/>
    <n v="36303"/>
    <n v="31.402095000000003"/>
    <x v="6"/>
    <x v="0"/>
    <s v="Innanlands"/>
    <m/>
  </r>
  <r>
    <s v="Söludælur"/>
    <s v="Hveragerði"/>
    <n v="810"/>
    <x v="33"/>
    <s v="Suðurland"/>
    <x v="6"/>
    <x v="3"/>
    <s v="Sala innan svæðis - flj."/>
    <n v="94125"/>
    <n v="81.418125000000003"/>
    <x v="10"/>
    <x v="0"/>
    <s v="Innanlands"/>
    <m/>
  </r>
  <r>
    <s v="Reykjavík"/>
    <s v="Hestgerði"/>
    <n v="781"/>
    <x v="31"/>
    <s v="Suðurland"/>
    <x v="1"/>
    <x v="0"/>
    <s v="Sala utan svæðis - flj."/>
    <n v="4011"/>
    <n v="3.0082499999999999"/>
    <x v="6"/>
    <x v="0"/>
    <s v="Innanlands"/>
    <m/>
  </r>
  <r>
    <s v="Reykjavík"/>
    <s v="Hestgerði"/>
    <n v="781"/>
    <x v="31"/>
    <s v="Suðurland"/>
    <x v="7"/>
    <x v="3"/>
    <s v="Sala innan svæðis - flj."/>
    <n v="8343"/>
    <n v="7.2166949999999996"/>
    <x v="6"/>
    <x v="0"/>
    <s v="Innanlands"/>
    <m/>
  </r>
  <r>
    <s v="Reykjavík"/>
    <s v="Hestgerði"/>
    <n v="781"/>
    <x v="31"/>
    <s v="Suðurland"/>
    <x v="7"/>
    <x v="3"/>
    <s v="Sala utan svæðis - flj."/>
    <n v="1400"/>
    <n v="1.2110000000000001"/>
    <x v="6"/>
    <x v="0"/>
    <s v="Innanlands"/>
    <m/>
  </r>
  <r>
    <s v="Reykjavík"/>
    <s v="Nesjar við Höfn"/>
    <n v="781"/>
    <x v="31"/>
    <s v="Suðurland"/>
    <x v="7"/>
    <x v="3"/>
    <s v="Sala innan svæðis - flj."/>
    <n v="23205"/>
    <n v="20.072324999999999"/>
    <x v="6"/>
    <x v="0"/>
    <s v="Innanlands"/>
    <m/>
  </r>
  <r>
    <s v="Reykjavík"/>
    <s v="Nesjar við Höfn"/>
    <n v="781"/>
    <x v="31"/>
    <s v="Suðurland"/>
    <x v="7"/>
    <x v="3"/>
    <s v="Sala utan svæðis - flj."/>
    <n v="12016"/>
    <n v="10.393840000000001"/>
    <x v="6"/>
    <x v="0"/>
    <s v="Innanlands"/>
    <m/>
  </r>
  <r>
    <s v="Söludælur"/>
    <s v="Hveragerði"/>
    <n v="810"/>
    <x v="33"/>
    <s v="Suðurland"/>
    <x v="6"/>
    <x v="3"/>
    <s v="Sala innan svæðis - flj."/>
    <n v="125966"/>
    <n v="108.96059"/>
    <x v="9"/>
    <x v="0"/>
    <s v="Innanlands"/>
    <m/>
  </r>
  <r>
    <s v="Reykjavík"/>
    <s v="Nesjar við Höfn"/>
    <n v="781"/>
    <x v="31"/>
    <s v="Suðurland"/>
    <x v="10"/>
    <x v="3"/>
    <s v="Sala utan svæðis - flj."/>
    <n v="33771"/>
    <n v="29.211915000000001"/>
    <x v="6"/>
    <x v="2"/>
    <s v="Innanlands"/>
    <m/>
  </r>
  <r>
    <s v="Söludælur"/>
    <s v="Freysnes"/>
    <n v="781"/>
    <x v="31"/>
    <s v="Suðurland"/>
    <x v="1"/>
    <x v="0"/>
    <s v="Sala innan svæðis - flj."/>
    <n v="309600"/>
    <n v="232.2"/>
    <x v="6"/>
    <x v="0"/>
    <s v="Innanlands"/>
    <m/>
  </r>
  <r>
    <s v="Söludælur"/>
    <s v="Freysnes"/>
    <n v="781"/>
    <x v="31"/>
    <s v="Suðurland"/>
    <x v="7"/>
    <x v="3"/>
    <s v="Sala innan svæðis - flj."/>
    <n v="744814"/>
    <n v="644.26410999999996"/>
    <x v="6"/>
    <x v="0"/>
    <s v="Innanlands"/>
    <m/>
  </r>
  <r>
    <s v="Söludælur"/>
    <s v="Hestgerði"/>
    <n v="781"/>
    <x v="31"/>
    <s v="Suðurland"/>
    <x v="1"/>
    <x v="0"/>
    <s v="Sala innan svæðis - flj."/>
    <n v="119055"/>
    <n v="89.291250000000005"/>
    <x v="6"/>
    <x v="0"/>
    <s v="Innanlands"/>
    <m/>
  </r>
  <r>
    <s v="Söludælur"/>
    <s v="Hestgerði"/>
    <n v="781"/>
    <x v="31"/>
    <s v="Suðurland"/>
    <x v="7"/>
    <x v="3"/>
    <s v="Sala innan svæðis - flj."/>
    <n v="84418"/>
    <n v="73.021569999999997"/>
    <x v="6"/>
    <x v="0"/>
    <s v="Innanlands"/>
    <m/>
  </r>
  <r>
    <s v="Söludælur"/>
    <s v="Hveragerði"/>
    <n v="810"/>
    <x v="33"/>
    <s v="Suðurland"/>
    <x v="6"/>
    <x v="3"/>
    <s v="Sala innan svæðis - flj."/>
    <n v="122429"/>
    <n v="105.90108499999999"/>
    <x v="7"/>
    <x v="0"/>
    <s v="Innanlands"/>
    <m/>
  </r>
  <r>
    <s v="Söludælur"/>
    <s v="Nesjar við Höfn"/>
    <n v="781"/>
    <x v="31"/>
    <s v="Suðurland"/>
    <x v="1"/>
    <x v="0"/>
    <s v="Sala innan svæðis - flj."/>
    <n v="182460"/>
    <n v="136.845"/>
    <x v="6"/>
    <x v="0"/>
    <s v="Innanlands"/>
    <m/>
  </r>
  <r>
    <s v="Söludælur"/>
    <s v="Nesjar við Höfn"/>
    <n v="781"/>
    <x v="31"/>
    <s v="Suðurland"/>
    <x v="7"/>
    <x v="3"/>
    <s v="Sala innan svæðis - flj."/>
    <n v="206041"/>
    <n v="178.22546499999999"/>
    <x v="6"/>
    <x v="0"/>
    <s v="Innanlands"/>
    <m/>
  </r>
  <r>
    <s v="Söludælur"/>
    <s v="Hveragerði"/>
    <n v="810"/>
    <x v="33"/>
    <s v="Suðurland"/>
    <x v="6"/>
    <x v="3"/>
    <s v="Sala innan svæðis - flj."/>
    <n v="153258"/>
    <n v="132.56817000000001"/>
    <x v="5"/>
    <x v="0"/>
    <s v="Innanlands"/>
    <m/>
  </r>
  <r>
    <s v="Söludælur"/>
    <s v="Hveragerði"/>
    <n v="810"/>
    <x v="33"/>
    <s v="Suðurland"/>
    <x v="6"/>
    <x v="3"/>
    <s v="Sala innan svæðis - flj."/>
    <n v="152775"/>
    <n v="132.150375"/>
    <x v="3"/>
    <x v="0"/>
    <s v="Innanlands"/>
    <m/>
  </r>
  <r>
    <s v="Söludælur"/>
    <s v="Hveragerði"/>
    <n v="810"/>
    <x v="33"/>
    <s v="Suðurland"/>
    <x v="6"/>
    <x v="3"/>
    <s v="Sala innan svæðis - flj."/>
    <n v="189598"/>
    <n v="164.00226999999998"/>
    <x v="0"/>
    <x v="0"/>
    <s v="Innanlands"/>
    <m/>
  </r>
  <r>
    <s v="Söludælur"/>
    <s v="Þorlákshöfn"/>
    <n v="815"/>
    <x v="33"/>
    <s v="Suðurland"/>
    <x v="6"/>
    <x v="3"/>
    <s v="Sala innan svæðis - flj."/>
    <n v="27618"/>
    <n v="23.889569999999999"/>
    <x v="1"/>
    <x v="2"/>
    <s v="Innanlands"/>
    <m/>
  </r>
  <r>
    <s v="Höfn"/>
    <s v="Nesjar við Höfn"/>
    <n v="781"/>
    <x v="31"/>
    <s v="Suðurland"/>
    <x v="7"/>
    <x v="3"/>
    <s v="Sala utan svæðis - flj."/>
    <n v="26896"/>
    <n v="23.265040000000003"/>
    <x v="4"/>
    <x v="0"/>
    <s v="Innanlands"/>
    <m/>
  </r>
  <r>
    <s v="Söludælur"/>
    <s v="Þorlákshöfn"/>
    <n v="815"/>
    <x v="33"/>
    <s v="Suðurland"/>
    <x v="6"/>
    <x v="3"/>
    <s v="Sala innan svæðis - flj."/>
    <n v="16892"/>
    <n v="14.61158"/>
    <x v="2"/>
    <x v="2"/>
    <s v="Innanlands"/>
    <m/>
  </r>
  <r>
    <s v="Reykjavík"/>
    <s v="Nesjar við Höfn"/>
    <n v="781"/>
    <x v="31"/>
    <s v="Suðurland"/>
    <x v="7"/>
    <x v="3"/>
    <s v="Sala utan svæðis - flj."/>
    <n v="11872"/>
    <n v="10.26928"/>
    <x v="4"/>
    <x v="0"/>
    <s v="Innanlands"/>
    <m/>
  </r>
  <r>
    <s v="Reykjavík"/>
    <s v="Nesjar við Höfn"/>
    <n v="781"/>
    <x v="31"/>
    <s v="Suðurland"/>
    <x v="10"/>
    <x v="3"/>
    <s v="Sala utan svæðis - flj."/>
    <n v="13604"/>
    <n v="11.76746"/>
    <x v="4"/>
    <x v="2"/>
    <s v="Innanlands"/>
    <m/>
  </r>
  <r>
    <s v="Söludælur"/>
    <s v="Freysnes"/>
    <n v="781"/>
    <x v="31"/>
    <s v="Suðurland"/>
    <x v="1"/>
    <x v="0"/>
    <s v="Sala innan svæðis - flj."/>
    <n v="286703"/>
    <n v="215.02725000000001"/>
    <x v="4"/>
    <x v="0"/>
    <s v="Innanlands"/>
    <m/>
  </r>
  <r>
    <s v="Söludælur"/>
    <s v="Freysnes"/>
    <n v="781"/>
    <x v="31"/>
    <s v="Suðurland"/>
    <x v="7"/>
    <x v="3"/>
    <s v="Sala innan svæðis - flj."/>
    <n v="612917"/>
    <n v="530.17320499999994"/>
    <x v="4"/>
    <x v="0"/>
    <s v="Innanlands"/>
    <m/>
  </r>
  <r>
    <s v="Söludælur"/>
    <s v="Hestgerði"/>
    <n v="781"/>
    <x v="31"/>
    <s v="Suðurland"/>
    <x v="1"/>
    <x v="0"/>
    <s v="Sala innan svæðis - flj."/>
    <n v="99538"/>
    <n v="74.653499999999994"/>
    <x v="4"/>
    <x v="0"/>
    <s v="Innanlands"/>
    <m/>
  </r>
  <r>
    <s v="Söludælur"/>
    <s v="Hestgerði"/>
    <n v="781"/>
    <x v="31"/>
    <s v="Suðurland"/>
    <x v="7"/>
    <x v="3"/>
    <s v="Sala innan svæðis - flj."/>
    <n v="78221"/>
    <n v="67.661164999999997"/>
    <x v="4"/>
    <x v="0"/>
    <s v="Innanlands"/>
    <m/>
  </r>
  <r>
    <s v="Söludælur"/>
    <s v="Nesjar við Höfn"/>
    <n v="781"/>
    <x v="31"/>
    <s v="Suðurland"/>
    <x v="1"/>
    <x v="0"/>
    <s v="Sala innan svæðis - flj."/>
    <n v="152250"/>
    <n v="114.1875"/>
    <x v="4"/>
    <x v="0"/>
    <s v="Innanlands"/>
    <m/>
  </r>
  <r>
    <s v="Söludælur"/>
    <s v="Nesjar við Höfn"/>
    <n v="781"/>
    <x v="31"/>
    <s v="Suðurland"/>
    <x v="7"/>
    <x v="3"/>
    <s v="Sala innan svæðis - flj."/>
    <n v="164934"/>
    <n v="142.66791000000001"/>
    <x v="4"/>
    <x v="0"/>
    <s v="Innanlands"/>
    <m/>
  </r>
  <r>
    <s v="Söludælur"/>
    <s v="Þorlákshöfn"/>
    <n v="815"/>
    <x v="33"/>
    <s v="Suðurland"/>
    <x v="6"/>
    <x v="3"/>
    <s v="Sala innan svæðis - flj."/>
    <n v="18912"/>
    <n v="16.358879999999999"/>
    <x v="4"/>
    <x v="2"/>
    <s v="Innanlands"/>
    <m/>
  </r>
  <r>
    <s v="Söludælur"/>
    <s v="Þorlákshöfn"/>
    <n v="815"/>
    <x v="33"/>
    <s v="Suðurland"/>
    <x v="6"/>
    <x v="3"/>
    <s v="Sala innan svæðis - flj."/>
    <n v="28141"/>
    <n v="24.341965000000002"/>
    <x v="6"/>
    <x v="2"/>
    <s v="Innanlands"/>
    <m/>
  </r>
  <r>
    <s v="Söludælur"/>
    <s v="Þorlákshöfn"/>
    <n v="815"/>
    <x v="33"/>
    <s v="Suðurland"/>
    <x v="6"/>
    <x v="3"/>
    <s v="Sala innan svæðis - flj."/>
    <n v="31212"/>
    <n v="26.998380000000001"/>
    <x v="8"/>
    <x v="2"/>
    <s v="Innanlands"/>
    <m/>
  </r>
  <r>
    <s v="Söludælur"/>
    <s v="Þorlákshöfn"/>
    <n v="815"/>
    <x v="33"/>
    <s v="Suðurland"/>
    <x v="6"/>
    <x v="3"/>
    <s v="Sala innan svæðis - flj."/>
    <n v="34172"/>
    <n v="29.558779999999999"/>
    <x v="10"/>
    <x v="2"/>
    <s v="Innanlands"/>
    <m/>
  </r>
  <r>
    <s v="Söludælur"/>
    <s v="Þorlákshöfn"/>
    <n v="815"/>
    <x v="33"/>
    <s v="Suðurland"/>
    <x v="6"/>
    <x v="3"/>
    <s v="Sala innan svæðis - flj."/>
    <n v="51577"/>
    <n v="44.614104999999995"/>
    <x v="9"/>
    <x v="2"/>
    <s v="Innanlands"/>
    <m/>
  </r>
  <r>
    <s v="Höfn"/>
    <s v="Hestgerði"/>
    <n v="781"/>
    <x v="31"/>
    <s v="Suðurland"/>
    <x v="7"/>
    <x v="3"/>
    <s v="Sala utan svæðis - flj."/>
    <n v="6100"/>
    <n v="5.2765000000000004"/>
    <x v="2"/>
    <x v="0"/>
    <s v="Innanlands"/>
    <m/>
  </r>
  <r>
    <s v="Höfn"/>
    <s v="Nesjar við Höfn"/>
    <n v="781"/>
    <x v="31"/>
    <s v="Suðurland"/>
    <x v="7"/>
    <x v="3"/>
    <s v="Sala utan svæðis - flj."/>
    <n v="32369"/>
    <n v="27.999185000000001"/>
    <x v="2"/>
    <x v="0"/>
    <s v="Innanlands"/>
    <m/>
  </r>
  <r>
    <s v="Söludælur"/>
    <s v="Þorlákshöfn"/>
    <n v="815"/>
    <x v="33"/>
    <s v="Suðurland"/>
    <x v="6"/>
    <x v="3"/>
    <s v="Sala innan svæðis - flj."/>
    <n v="75744"/>
    <n v="65.518559999999994"/>
    <x v="7"/>
    <x v="2"/>
    <s v="Innanlands"/>
    <m/>
  </r>
  <r>
    <s v="Reykjavík"/>
    <s v="Hestgerði"/>
    <n v="781"/>
    <x v="31"/>
    <s v="Suðurland"/>
    <x v="7"/>
    <x v="3"/>
    <s v="Sala innan svæðis - flj."/>
    <n v="0"/>
    <n v="0"/>
    <x v="2"/>
    <x v="0"/>
    <s v="Innanlands"/>
    <m/>
  </r>
  <r>
    <s v="Reykjavík"/>
    <s v="Hestgerði"/>
    <n v="781"/>
    <x v="31"/>
    <s v="Suðurland"/>
    <x v="7"/>
    <x v="3"/>
    <s v="Sala utan svæðis - flj."/>
    <n v="10669"/>
    <n v="9.2286849999999987"/>
    <x v="2"/>
    <x v="0"/>
    <s v="Innanlands"/>
    <m/>
  </r>
  <r>
    <s v="Reykjavík"/>
    <s v="Nesjar við Höfn"/>
    <n v="781"/>
    <x v="31"/>
    <s v="Suðurland"/>
    <x v="7"/>
    <x v="3"/>
    <s v="Sala innan svæðis - flj."/>
    <n v="0"/>
    <n v="0"/>
    <x v="2"/>
    <x v="0"/>
    <s v="Innanlands"/>
    <m/>
  </r>
  <r>
    <s v="Reykjavík"/>
    <s v="Nesjar við Höfn"/>
    <n v="781"/>
    <x v="31"/>
    <s v="Suðurland"/>
    <x v="7"/>
    <x v="3"/>
    <s v="Sala utan svæðis - flj."/>
    <n v="21384"/>
    <n v="18.497160000000001"/>
    <x v="2"/>
    <x v="0"/>
    <s v="Innanlands"/>
    <m/>
  </r>
  <r>
    <s v="Reykjavík"/>
    <s v="Nesjar við Höfn"/>
    <n v="781"/>
    <x v="31"/>
    <s v="Suðurland"/>
    <x v="10"/>
    <x v="3"/>
    <s v="Sala utan svæðis - flj."/>
    <n v="12080"/>
    <n v="10.449200000000001"/>
    <x v="2"/>
    <x v="2"/>
    <s v="Innanlands"/>
    <m/>
  </r>
  <r>
    <s v="Söludælur"/>
    <s v="Þorlákshöfn"/>
    <n v="815"/>
    <x v="33"/>
    <s v="Suðurland"/>
    <x v="6"/>
    <x v="3"/>
    <s v="Sala innan svæðis - flj."/>
    <n v="113784"/>
    <n v="98.42316000000001"/>
    <x v="5"/>
    <x v="2"/>
    <s v="Innanlands"/>
    <m/>
  </r>
  <r>
    <s v="Söludælur"/>
    <s v="Freysnes"/>
    <n v="781"/>
    <x v="31"/>
    <s v="Suðurland"/>
    <x v="1"/>
    <x v="0"/>
    <s v="Sala innan svæðis - flj."/>
    <n v="227954"/>
    <n v="170.96549999999999"/>
    <x v="2"/>
    <x v="0"/>
    <s v="Innanlands"/>
    <m/>
  </r>
  <r>
    <s v="Söludælur"/>
    <s v="Freysnes"/>
    <n v="781"/>
    <x v="31"/>
    <s v="Suðurland"/>
    <x v="7"/>
    <x v="3"/>
    <s v="Sala innan svæðis - flj."/>
    <n v="505422"/>
    <n v="437.19002999999998"/>
    <x v="2"/>
    <x v="0"/>
    <s v="Innanlands"/>
    <m/>
  </r>
  <r>
    <s v="Söludælur"/>
    <s v="Hestgerði"/>
    <n v="781"/>
    <x v="31"/>
    <s v="Suðurland"/>
    <x v="1"/>
    <x v="0"/>
    <s v="Sala innan svæðis - flj."/>
    <n v="83234"/>
    <n v="62.4255"/>
    <x v="2"/>
    <x v="0"/>
    <s v="Innanlands"/>
    <m/>
  </r>
  <r>
    <s v="Söludælur"/>
    <s v="Hestgerði"/>
    <n v="781"/>
    <x v="31"/>
    <s v="Suðurland"/>
    <x v="7"/>
    <x v="3"/>
    <s v="Sala innan svæðis - flj."/>
    <n v="56558"/>
    <n v="48.922669999999997"/>
    <x v="2"/>
    <x v="0"/>
    <s v="Innanlands"/>
    <m/>
  </r>
  <r>
    <s v="Söludælur"/>
    <s v="Nesjar við Höfn"/>
    <n v="781"/>
    <x v="31"/>
    <s v="Suðurland"/>
    <x v="1"/>
    <x v="0"/>
    <s v="Sala innan svæðis - flj."/>
    <n v="133297"/>
    <n v="99.972750000000005"/>
    <x v="2"/>
    <x v="0"/>
    <s v="Innanlands"/>
    <m/>
  </r>
  <r>
    <s v="Söludælur"/>
    <s v="Nesjar við Höfn"/>
    <n v="781"/>
    <x v="31"/>
    <s v="Suðurland"/>
    <x v="7"/>
    <x v="3"/>
    <s v="Sala innan svæðis - flj."/>
    <n v="133911"/>
    <n v="115.833015"/>
    <x v="2"/>
    <x v="0"/>
    <s v="Innanlands"/>
    <m/>
  </r>
  <r>
    <s v="Söludælur"/>
    <s v="Þorlákshöfn"/>
    <n v="815"/>
    <x v="33"/>
    <s v="Suðurland"/>
    <x v="6"/>
    <x v="3"/>
    <s v="Sala innan svæðis - flj."/>
    <n v="99062"/>
    <n v="85.688630000000003"/>
    <x v="3"/>
    <x v="2"/>
    <s v="Innanlands"/>
    <m/>
  </r>
  <r>
    <s v="Söludælur"/>
    <s v="Þorlákshöfn"/>
    <n v="815"/>
    <x v="33"/>
    <s v="Suðurland"/>
    <x v="6"/>
    <x v="3"/>
    <s v="Sala innan svæðis - flj."/>
    <n v="119849"/>
    <n v="103.66938499999999"/>
    <x v="0"/>
    <x v="2"/>
    <s v="Innanlands"/>
    <m/>
  </r>
  <r>
    <s v="Söludælur"/>
    <s v="Eyrarbakki"/>
    <n v="820"/>
    <x v="32"/>
    <s v="Suðurland"/>
    <x v="6"/>
    <x v="3"/>
    <s v="Sala innan svæðis - flj."/>
    <n v="26958"/>
    <n v="23.318669999999997"/>
    <x v="2"/>
    <x v="0"/>
    <s v="Innanlands"/>
    <m/>
  </r>
  <r>
    <s v="Höfn"/>
    <s v="Freysnes"/>
    <n v="781"/>
    <x v="31"/>
    <s v="Suðurland"/>
    <x v="7"/>
    <x v="3"/>
    <s v="Sala utan svæðis - flj."/>
    <n v="10547"/>
    <n v="9.1231550000000006"/>
    <x v="1"/>
    <x v="0"/>
    <s v="Innanlands"/>
    <m/>
  </r>
  <r>
    <s v="Höfn"/>
    <s v="Hestgerði"/>
    <n v="781"/>
    <x v="31"/>
    <s v="Suðurland"/>
    <x v="7"/>
    <x v="3"/>
    <s v="Sala utan svæðis - flj."/>
    <n v="15811"/>
    <n v="13.676515"/>
    <x v="1"/>
    <x v="0"/>
    <s v="Innanlands"/>
    <m/>
  </r>
  <r>
    <s v="Höfn"/>
    <s v="Hestgerði"/>
    <n v="781"/>
    <x v="31"/>
    <s v="Suðurland"/>
    <x v="9"/>
    <x v="3"/>
    <s v="Sala utan svæðis - flj."/>
    <n v="12482"/>
    <n v="10.79693"/>
    <x v="1"/>
    <x v="2"/>
    <s v="Innanlands"/>
    <m/>
  </r>
  <r>
    <s v="Söludælur"/>
    <s v="Eyrarbakki"/>
    <n v="820"/>
    <x v="32"/>
    <s v="Suðurland"/>
    <x v="6"/>
    <x v="3"/>
    <s v="Sala innan svæðis - flj."/>
    <n v="25861"/>
    <n v="22.369765000000001"/>
    <x v="4"/>
    <x v="0"/>
    <s v="Innanlands"/>
    <m/>
  </r>
  <r>
    <s v="Höfn"/>
    <s v="Nesjar við Höfn"/>
    <n v="781"/>
    <x v="31"/>
    <s v="Suðurland"/>
    <x v="7"/>
    <x v="3"/>
    <s v="Sala utan svæðis - flj."/>
    <n v="74754"/>
    <n v="64.662210000000002"/>
    <x v="1"/>
    <x v="0"/>
    <s v="Innanlands"/>
    <m/>
  </r>
  <r>
    <s v="Höfn"/>
    <s v="Nesjar við Höfn"/>
    <n v="781"/>
    <x v="31"/>
    <s v="Suðurland"/>
    <x v="9"/>
    <x v="3"/>
    <s v="Sala utan svæðis - flj."/>
    <n v="17811"/>
    <n v="15.406514999999999"/>
    <x v="1"/>
    <x v="2"/>
    <s v="Innanlands"/>
    <m/>
  </r>
  <r>
    <s v="Söludælur"/>
    <s v="Eyrarbakki"/>
    <n v="820"/>
    <x v="32"/>
    <s v="Suðurland"/>
    <x v="6"/>
    <x v="3"/>
    <s v="Sala innan svæðis - flj."/>
    <n v="19347"/>
    <n v="16.735154999999999"/>
    <x v="6"/>
    <x v="0"/>
    <s v="Innanlands"/>
    <m/>
  </r>
  <r>
    <s v="Söludælur"/>
    <s v="Eyrarbakki"/>
    <n v="820"/>
    <x v="32"/>
    <s v="Suðurland"/>
    <x v="6"/>
    <x v="3"/>
    <s v="Sala innan svæðis - flj."/>
    <n v="20710"/>
    <n v="17.914150000000003"/>
    <x v="8"/>
    <x v="0"/>
    <s v="Innanlands"/>
    <m/>
  </r>
  <r>
    <s v="Reykjavík"/>
    <s v="Freysnes"/>
    <n v="781"/>
    <x v="31"/>
    <s v="Suðurland"/>
    <x v="7"/>
    <x v="3"/>
    <s v="Sala utan svæðis - flj."/>
    <n v="3900"/>
    <n v="3.3734999999999999"/>
    <x v="1"/>
    <x v="0"/>
    <s v="Innanlands"/>
    <m/>
  </r>
  <r>
    <s v="Reykjavík"/>
    <s v="Hestgerði"/>
    <n v="781"/>
    <x v="31"/>
    <s v="Suðurland"/>
    <x v="7"/>
    <x v="3"/>
    <s v="Sala utan svæðis - flj."/>
    <n v="23390"/>
    <n v="20.23235"/>
    <x v="1"/>
    <x v="0"/>
    <s v="Innanlands"/>
    <m/>
  </r>
  <r>
    <s v="Reykjavík"/>
    <s v="Nesjar við Höfn"/>
    <n v="781"/>
    <x v="31"/>
    <s v="Suðurland"/>
    <x v="1"/>
    <x v="0"/>
    <s v="Sala innan svæðis - flj."/>
    <n v="0"/>
    <n v="0"/>
    <x v="1"/>
    <x v="0"/>
    <s v="Innanlands"/>
    <m/>
  </r>
  <r>
    <s v="Reykjavík"/>
    <s v="Nesjar við Höfn"/>
    <n v="781"/>
    <x v="31"/>
    <s v="Suðurland"/>
    <x v="1"/>
    <x v="0"/>
    <s v="Sala utan svæðis - flj."/>
    <n v="8329"/>
    <n v="6.2467499999999996"/>
    <x v="1"/>
    <x v="0"/>
    <s v="Innanlands"/>
    <m/>
  </r>
  <r>
    <s v="Reykjavík"/>
    <s v="Nesjar við Höfn"/>
    <n v="781"/>
    <x v="31"/>
    <s v="Suðurland"/>
    <x v="7"/>
    <x v="3"/>
    <s v="Sala utan svæðis - flj."/>
    <n v="130335"/>
    <n v="112.73977499999999"/>
    <x v="1"/>
    <x v="0"/>
    <s v="Innanlands"/>
    <m/>
  </r>
  <r>
    <s v="Reykjavík"/>
    <s v="Nesjar við Höfn"/>
    <n v="781"/>
    <x v="31"/>
    <s v="Suðurland"/>
    <x v="9"/>
    <x v="3"/>
    <s v="Sala utan svæðis - flj."/>
    <n v="4546"/>
    <n v="3.9322900000000001"/>
    <x v="1"/>
    <x v="2"/>
    <s v="Innanlands"/>
    <m/>
  </r>
  <r>
    <s v="Reykjavík"/>
    <s v="Nesjar við Höfn"/>
    <n v="781"/>
    <x v="31"/>
    <s v="Suðurland"/>
    <x v="10"/>
    <x v="3"/>
    <s v="Sala utan svæðis - flj."/>
    <n v="43049"/>
    <n v="37.237385000000003"/>
    <x v="1"/>
    <x v="2"/>
    <s v="Innanlands"/>
    <m/>
  </r>
  <r>
    <s v="Söludælur"/>
    <s v="Eyrarbakki"/>
    <n v="820"/>
    <x v="32"/>
    <s v="Suðurland"/>
    <x v="6"/>
    <x v="3"/>
    <s v="Sala innan svæðis - flj."/>
    <n v="27288"/>
    <n v="23.604119999999998"/>
    <x v="10"/>
    <x v="0"/>
    <s v="Innanlands"/>
    <m/>
  </r>
  <r>
    <s v="Söludælur"/>
    <s v="Freysnes"/>
    <n v="781"/>
    <x v="31"/>
    <s v="Suðurland"/>
    <x v="1"/>
    <x v="0"/>
    <s v="Sala innan svæðis - flj."/>
    <n v="232237"/>
    <n v="174.17775"/>
    <x v="1"/>
    <x v="0"/>
    <s v="Innanlands"/>
    <m/>
  </r>
  <r>
    <s v="Söludælur"/>
    <s v="Freysnes"/>
    <n v="781"/>
    <x v="31"/>
    <s v="Suðurland"/>
    <x v="7"/>
    <x v="3"/>
    <s v="Sala innan svæðis - flj."/>
    <n v="578091"/>
    <n v="500.04871499999996"/>
    <x v="1"/>
    <x v="0"/>
    <s v="Innanlands"/>
    <m/>
  </r>
  <r>
    <s v="Söludælur"/>
    <s v="Hestgerði"/>
    <n v="781"/>
    <x v="31"/>
    <s v="Suðurland"/>
    <x v="1"/>
    <x v="0"/>
    <s v="Sala innan svæðis - flj."/>
    <n v="52489"/>
    <n v="39.366750000000003"/>
    <x v="1"/>
    <x v="0"/>
    <s v="Innanlands"/>
    <m/>
  </r>
  <r>
    <s v="Söludælur"/>
    <s v="Hestgerði"/>
    <n v="781"/>
    <x v="31"/>
    <s v="Suðurland"/>
    <x v="7"/>
    <x v="3"/>
    <s v="Sala innan svæðis - flj."/>
    <n v="22044"/>
    <n v="19.068060000000003"/>
    <x v="1"/>
    <x v="0"/>
    <s v="Innanlands"/>
    <m/>
  </r>
  <r>
    <s v="Söludælur"/>
    <s v="Nesjar við Höfn"/>
    <n v="781"/>
    <x v="31"/>
    <s v="Suðurland"/>
    <x v="1"/>
    <x v="0"/>
    <s v="Sala innan svæðis - flj."/>
    <n v="136992"/>
    <n v="102.744"/>
    <x v="1"/>
    <x v="0"/>
    <s v="Innanlands"/>
    <m/>
  </r>
  <r>
    <s v="Söludælur"/>
    <s v="Nesjar við Höfn"/>
    <n v="781"/>
    <x v="31"/>
    <s v="Suðurland"/>
    <x v="7"/>
    <x v="3"/>
    <s v="Sala innan svæðis - flj."/>
    <n v="62448"/>
    <n v="54.017519999999998"/>
    <x v="1"/>
    <x v="0"/>
    <s v="Innanlands"/>
    <m/>
  </r>
  <r>
    <s v="Söludælur"/>
    <s v="Fagurhólsmýri"/>
    <n v="785"/>
    <x v="31"/>
    <s v="Suðurland"/>
    <x v="0"/>
    <x v="0"/>
    <s v="Sala innan svæðis - flj."/>
    <n v="174453"/>
    <n v="130.83975000000001"/>
    <x v="0"/>
    <x v="0"/>
    <s v="Innanlands"/>
    <m/>
  </r>
  <r>
    <s v="Reykjavík"/>
    <s v="Fagurhólsmýri"/>
    <n v="785"/>
    <x v="31"/>
    <s v="Suðurland"/>
    <x v="7"/>
    <x v="3"/>
    <s v="Sala utan svæðis - flj."/>
    <n v="4120"/>
    <n v="3.5638000000000001"/>
    <x v="0"/>
    <x v="0"/>
    <s v="Innanlands"/>
    <m/>
  </r>
  <r>
    <s v="Söludælur"/>
    <s v="Eyrarbakki"/>
    <n v="820"/>
    <x v="32"/>
    <s v="Suðurland"/>
    <x v="6"/>
    <x v="3"/>
    <s v="Sala innan svæðis - flj."/>
    <n v="39954"/>
    <n v="34.560209999999998"/>
    <x v="9"/>
    <x v="0"/>
    <s v="Innanlands"/>
    <m/>
  </r>
  <r>
    <s v="Söludælur"/>
    <s v="Fagurhólsmýri"/>
    <n v="785"/>
    <x v="31"/>
    <s v="Suðurland"/>
    <x v="7"/>
    <x v="3"/>
    <s v="Sala innan svæðis - flj."/>
    <n v="238686"/>
    <n v="206.46338999999998"/>
    <x v="0"/>
    <x v="0"/>
    <s v="Innanlands"/>
    <m/>
  </r>
  <r>
    <s v="Söludælur"/>
    <s v="Eyrarbakki"/>
    <n v="820"/>
    <x v="32"/>
    <s v="Suðurland"/>
    <x v="6"/>
    <x v="3"/>
    <s v="Sala innan svæðis - flj."/>
    <n v="45743"/>
    <n v="39.567695000000001"/>
    <x v="7"/>
    <x v="0"/>
    <s v="Innanlands"/>
    <m/>
  </r>
  <r>
    <s v="Söludælur"/>
    <s v="Eyrarbakki"/>
    <n v="820"/>
    <x v="32"/>
    <s v="Suðurland"/>
    <x v="6"/>
    <x v="3"/>
    <s v="Sala innan svæðis - flj."/>
    <n v="48420"/>
    <n v="41.883300000000006"/>
    <x v="5"/>
    <x v="0"/>
    <s v="Innanlands"/>
    <m/>
  </r>
  <r>
    <s v="Reykjavík"/>
    <s v="Fagurhólsmýri"/>
    <n v="785"/>
    <x v="31"/>
    <s v="Suðurland"/>
    <x v="7"/>
    <x v="3"/>
    <s v="Sala utan svæðis - flj."/>
    <n v="4627"/>
    <n v="4.0023549999999997"/>
    <x v="3"/>
    <x v="0"/>
    <s v="Innanlands"/>
    <m/>
  </r>
  <r>
    <s v="Söludælur"/>
    <s v="Fagurhólsmýri"/>
    <n v="785"/>
    <x v="31"/>
    <s v="Suðurland"/>
    <x v="7"/>
    <x v="3"/>
    <s v="Sala ekki flutningsjöfnuð"/>
    <n v="0"/>
    <n v="0"/>
    <x v="1"/>
    <x v="0"/>
    <s v="Millilanda"/>
    <m/>
  </r>
  <r>
    <s v="Söludælur"/>
    <s v="Fagurhólsmýri"/>
    <n v="785"/>
    <x v="31"/>
    <s v="Suðurland"/>
    <x v="0"/>
    <x v="0"/>
    <s v="Sala innan svæðis - flj."/>
    <n v="448060"/>
    <n v="336.04500000000002"/>
    <x v="3"/>
    <x v="0"/>
    <s v="Innanlands"/>
    <m/>
  </r>
  <r>
    <s v="Söludælur"/>
    <s v="Fagurhólsmýri"/>
    <n v="785"/>
    <x v="31"/>
    <s v="Suðurland"/>
    <x v="7"/>
    <x v="3"/>
    <s v="Sala innan svæðis - flj."/>
    <n v="499713"/>
    <n v="432.25174499999997"/>
    <x v="3"/>
    <x v="0"/>
    <s v="Innanlands"/>
    <m/>
  </r>
  <r>
    <s v="Reykjavík"/>
    <s v="Fagurhólsmýri"/>
    <n v="785"/>
    <x v="31"/>
    <s v="Suðurland"/>
    <x v="7"/>
    <x v="3"/>
    <s v="Sala utan svæðis - flj."/>
    <n v="4165"/>
    <n v="3.602725"/>
    <x v="5"/>
    <x v="0"/>
    <s v="Innanlands"/>
    <m/>
  </r>
  <r>
    <s v="Söludælur"/>
    <s v="Eyrarbakki"/>
    <n v="820"/>
    <x v="32"/>
    <s v="Suðurland"/>
    <x v="6"/>
    <x v="3"/>
    <s v="Sala innan svæðis - flj."/>
    <n v="53127"/>
    <n v="45.954854999999995"/>
    <x v="3"/>
    <x v="0"/>
    <s v="Innanlands"/>
    <m/>
  </r>
  <r>
    <s v="Söludælur"/>
    <s v="Fagurhólsmýri"/>
    <n v="785"/>
    <x v="31"/>
    <s v="Suðurland"/>
    <x v="1"/>
    <x v="0"/>
    <s v="Sala innan svæðis - flj."/>
    <n v="140987"/>
    <n v="105.74025"/>
    <x v="5"/>
    <x v="0"/>
    <s v="Innanlands"/>
    <m/>
  </r>
  <r>
    <s v="Söludælur"/>
    <s v="Fagurhólsmýri"/>
    <n v="785"/>
    <x v="31"/>
    <s v="Suðurland"/>
    <x v="0"/>
    <x v="0"/>
    <s v="Sala innan svæðis - flj."/>
    <n v="339076"/>
    <n v="254.30699999999999"/>
    <x v="5"/>
    <x v="0"/>
    <s v="Innanlands"/>
    <m/>
  </r>
  <r>
    <s v="Söludælur"/>
    <s v="Fagurhólsmýri"/>
    <n v="785"/>
    <x v="31"/>
    <s v="Suðurland"/>
    <x v="7"/>
    <x v="3"/>
    <s v="Sala innan svæðis - flj."/>
    <n v="505700"/>
    <n v="437.43049999999999"/>
    <x v="5"/>
    <x v="0"/>
    <s v="Innanlands"/>
    <m/>
  </r>
  <r>
    <s v="Söludælur"/>
    <s v="Eyrarbakki"/>
    <n v="820"/>
    <x v="32"/>
    <s v="Suðurland"/>
    <x v="6"/>
    <x v="3"/>
    <s v="Sala innan svæðis - flj."/>
    <n v="51040"/>
    <n v="44.1496"/>
    <x v="0"/>
    <x v="0"/>
    <s v="Innanlands"/>
    <m/>
  </r>
  <r>
    <s v="Reykjavík"/>
    <s v="Fagurhólsmýri"/>
    <n v="785"/>
    <x v="31"/>
    <s v="Suðurland"/>
    <x v="7"/>
    <x v="3"/>
    <s v="Sala utan svæðis - flj."/>
    <n v="6157"/>
    <n v="5.3258049999999999"/>
    <x v="7"/>
    <x v="0"/>
    <s v="Innanlands"/>
    <m/>
  </r>
  <r>
    <s v="Söludælur"/>
    <s v="Fagurhólsmýri"/>
    <n v="785"/>
    <x v="31"/>
    <s v="Suðurland"/>
    <x v="1"/>
    <x v="0"/>
    <s v="Sala innan svæðis - flj."/>
    <n v="486444"/>
    <n v="364.83300000000003"/>
    <x v="7"/>
    <x v="0"/>
    <s v="Innanlands"/>
    <m/>
  </r>
  <r>
    <s v="Söludælur"/>
    <s v="Fagurhólsmýri"/>
    <n v="785"/>
    <x v="31"/>
    <s v="Suðurland"/>
    <x v="7"/>
    <x v="3"/>
    <s v="Sala innan svæðis - flj."/>
    <n v="489493"/>
    <n v="423.41144500000001"/>
    <x v="7"/>
    <x v="0"/>
    <s v="Innanlands"/>
    <m/>
  </r>
  <r>
    <s v="Höfn"/>
    <s v="Fagurhólsmýri"/>
    <n v="785"/>
    <x v="31"/>
    <s v="Suðurland"/>
    <x v="7"/>
    <x v="3"/>
    <s v="Sala utan svæðis - flj."/>
    <n v="6576"/>
    <n v="5.6882399999999995"/>
    <x v="9"/>
    <x v="0"/>
    <s v="Innanlands"/>
    <m/>
  </r>
  <r>
    <s v="Reykjavík"/>
    <s v="Fagurhólsmýri"/>
    <n v="785"/>
    <x v="31"/>
    <s v="Suðurland"/>
    <x v="7"/>
    <x v="3"/>
    <s v="Sala utan svæðis - flj."/>
    <n v="3468"/>
    <n v="2.9998200000000002"/>
    <x v="9"/>
    <x v="0"/>
    <s v="Innanlands"/>
    <m/>
  </r>
  <r>
    <s v="Söludælur"/>
    <s v="Stokkseyri"/>
    <n v="825"/>
    <x v="32"/>
    <s v="Suðurland"/>
    <x v="6"/>
    <x v="3"/>
    <s v="Sala innan svæðis - flj."/>
    <n v="33235"/>
    <n v="28.748275000000003"/>
    <x v="1"/>
    <x v="0"/>
    <s v="Innanlands"/>
    <m/>
  </r>
  <r>
    <s v="Söludælur"/>
    <s v="Fagurhólsmýri"/>
    <n v="785"/>
    <x v="31"/>
    <s v="Suðurland"/>
    <x v="1"/>
    <x v="0"/>
    <s v="Sala innan svæðis - flj."/>
    <n v="399868"/>
    <n v="299.90100000000001"/>
    <x v="9"/>
    <x v="0"/>
    <s v="Innanlands"/>
    <m/>
  </r>
  <r>
    <s v="Söludælur"/>
    <s v="Fagurhólsmýri"/>
    <n v="785"/>
    <x v="31"/>
    <s v="Suðurland"/>
    <x v="7"/>
    <x v="3"/>
    <s v="Sala innan svæðis - flj."/>
    <n v="357789"/>
    <n v="309.48748499999999"/>
    <x v="9"/>
    <x v="0"/>
    <s v="Innanlands"/>
    <m/>
  </r>
  <r>
    <s v="Söludælur"/>
    <s v="Stokkseyri"/>
    <n v="825"/>
    <x v="32"/>
    <s v="Suðurland"/>
    <x v="6"/>
    <x v="3"/>
    <s v="Sala innan svæðis - flj."/>
    <n v="18343"/>
    <n v="15.866695"/>
    <x v="2"/>
    <x v="0"/>
    <s v="Innanlands"/>
    <m/>
  </r>
  <r>
    <s v="Söludælur"/>
    <s v="Stokkseyri"/>
    <n v="825"/>
    <x v="32"/>
    <s v="Suðurland"/>
    <x v="6"/>
    <x v="3"/>
    <s v="Sala innan svæðis - flj."/>
    <n v="16428"/>
    <n v="14.21022"/>
    <x v="4"/>
    <x v="0"/>
    <s v="Innanlands"/>
    <m/>
  </r>
  <r>
    <s v="Reykjavík"/>
    <s v="Fagurhólsmýri"/>
    <n v="785"/>
    <x v="31"/>
    <s v="Suðurland"/>
    <x v="7"/>
    <x v="3"/>
    <s v="Sala utan svæðis - flj."/>
    <n v="4023"/>
    <n v="3.479895"/>
    <x v="10"/>
    <x v="0"/>
    <s v="Innanlands"/>
    <m/>
  </r>
  <r>
    <s v="Söludælur"/>
    <s v="Fagurhólsmýri"/>
    <n v="785"/>
    <x v="31"/>
    <s v="Suðurland"/>
    <x v="1"/>
    <x v="0"/>
    <s v="Sala innan svæðis - flj."/>
    <n v="234186"/>
    <n v="175.6395"/>
    <x v="10"/>
    <x v="0"/>
    <s v="Innanlands"/>
    <m/>
  </r>
  <r>
    <s v="Söludælur"/>
    <s v="Fagurhólsmýri"/>
    <n v="785"/>
    <x v="31"/>
    <s v="Suðurland"/>
    <x v="7"/>
    <x v="3"/>
    <s v="Sala innan svæðis - flj."/>
    <n v="201204"/>
    <n v="174.04146"/>
    <x v="10"/>
    <x v="0"/>
    <s v="Innanlands"/>
    <m/>
  </r>
  <r>
    <s v="Söludælur"/>
    <s v="Stokkseyri"/>
    <n v="825"/>
    <x v="32"/>
    <s v="Suðurland"/>
    <x v="6"/>
    <x v="3"/>
    <s v="Sala innan svæðis - flj."/>
    <n v="17391"/>
    <n v="15.043215"/>
    <x v="6"/>
    <x v="0"/>
    <s v="Innanlands"/>
    <m/>
  </r>
  <r>
    <s v="Söludælur"/>
    <s v="Stokkseyri"/>
    <n v="825"/>
    <x v="32"/>
    <s v="Suðurland"/>
    <x v="6"/>
    <x v="3"/>
    <s v="Sala innan svæðis - flj."/>
    <n v="12531"/>
    <n v="10.839315000000001"/>
    <x v="8"/>
    <x v="0"/>
    <s v="Innanlands"/>
    <m/>
  </r>
  <r>
    <s v="Reykjavík"/>
    <s v="Fagurhólsmýri"/>
    <n v="785"/>
    <x v="31"/>
    <s v="Suðurland"/>
    <x v="7"/>
    <x v="3"/>
    <s v="Sala utan svæðis - flj."/>
    <n v="3135"/>
    <n v="2.7117750000000003"/>
    <x v="8"/>
    <x v="0"/>
    <s v="Innanlands"/>
    <m/>
  </r>
  <r>
    <s v="Söludælur"/>
    <s v="Fagurhólsmýri"/>
    <n v="785"/>
    <x v="31"/>
    <s v="Suðurland"/>
    <x v="1"/>
    <x v="0"/>
    <s v="Sala innan svæðis - flj."/>
    <n v="130845"/>
    <n v="98.133750000000006"/>
    <x v="8"/>
    <x v="0"/>
    <s v="Innanlands"/>
    <m/>
  </r>
  <r>
    <s v="Söludælur"/>
    <s v="Fagurhólsmýri"/>
    <n v="785"/>
    <x v="31"/>
    <s v="Suðurland"/>
    <x v="7"/>
    <x v="3"/>
    <s v="Sala innan svæðis - flj."/>
    <n v="117877"/>
    <n v="101.963605"/>
    <x v="8"/>
    <x v="0"/>
    <s v="Innanlands"/>
    <m/>
  </r>
  <r>
    <s v="Söludælur"/>
    <s v="Stokkseyri"/>
    <n v="825"/>
    <x v="32"/>
    <s v="Suðurland"/>
    <x v="6"/>
    <x v="3"/>
    <s v="Sala innan svæðis - flj."/>
    <n v="14605"/>
    <n v="12.633325000000001"/>
    <x v="10"/>
    <x v="0"/>
    <s v="Innanlands"/>
    <m/>
  </r>
  <r>
    <s v="Söludælur"/>
    <s v="Stokkseyri"/>
    <n v="825"/>
    <x v="32"/>
    <s v="Suðurland"/>
    <x v="6"/>
    <x v="3"/>
    <s v="Sala innan svæðis - flj."/>
    <n v="14527"/>
    <n v="12.565854999999999"/>
    <x v="9"/>
    <x v="0"/>
    <s v="Innanlands"/>
    <m/>
  </r>
  <r>
    <s v="Höfn"/>
    <s v="Fagurhólsmýri"/>
    <n v="785"/>
    <x v="31"/>
    <s v="Suðurland"/>
    <x v="7"/>
    <x v="3"/>
    <s v="Sala utan svæðis - flj."/>
    <n v="4000"/>
    <n v="3.46"/>
    <x v="6"/>
    <x v="0"/>
    <s v="Innanlands"/>
    <m/>
  </r>
  <r>
    <s v="Reykjavík"/>
    <s v="Fagurhólsmýri"/>
    <n v="785"/>
    <x v="31"/>
    <s v="Suðurland"/>
    <x v="1"/>
    <x v="0"/>
    <s v="Sala utan svæðis - flj."/>
    <n v="650"/>
    <n v="0.48749999999999999"/>
    <x v="6"/>
    <x v="0"/>
    <s v="Innanlands"/>
    <m/>
  </r>
  <r>
    <s v="Reykjavík"/>
    <s v="Fagurhólsmýri"/>
    <n v="785"/>
    <x v="31"/>
    <s v="Suðurland"/>
    <x v="7"/>
    <x v="3"/>
    <s v="Sala innan svæðis - flj."/>
    <n v="7846"/>
    <n v="6.7867899999999999"/>
    <x v="6"/>
    <x v="0"/>
    <s v="Innanlands"/>
    <m/>
  </r>
  <r>
    <s v="Reykjavík"/>
    <s v="Fagurhólsmýri"/>
    <n v="785"/>
    <x v="31"/>
    <s v="Suðurland"/>
    <x v="7"/>
    <x v="3"/>
    <s v="Sala utan svæðis - flj."/>
    <n v="3645"/>
    <n v="3.1529250000000002"/>
    <x v="6"/>
    <x v="0"/>
    <s v="Innanlands"/>
    <m/>
  </r>
  <r>
    <s v="Söludælur"/>
    <s v="Fagurhólsmýri"/>
    <n v="785"/>
    <x v="31"/>
    <s v="Suðurland"/>
    <x v="1"/>
    <x v="0"/>
    <s v="Sala innan svæðis - flj."/>
    <n v="97097"/>
    <n v="72.822749999999999"/>
    <x v="6"/>
    <x v="0"/>
    <s v="Innanlands"/>
    <m/>
  </r>
  <r>
    <s v="Söludælur"/>
    <s v="Fagurhólsmýri"/>
    <n v="785"/>
    <x v="31"/>
    <s v="Suðurland"/>
    <x v="7"/>
    <x v="3"/>
    <s v="Sala innan svæðis - flj."/>
    <n v="69985"/>
    <n v="60.537025"/>
    <x v="6"/>
    <x v="0"/>
    <s v="Innanlands"/>
    <m/>
  </r>
  <r>
    <s v="Söludælur"/>
    <s v="Stokkseyri"/>
    <n v="825"/>
    <x v="32"/>
    <s v="Suðurland"/>
    <x v="6"/>
    <x v="3"/>
    <s v="Sala innan svæðis - flj."/>
    <n v="22466"/>
    <n v="19.43309"/>
    <x v="7"/>
    <x v="0"/>
    <s v="Innanlands"/>
    <m/>
  </r>
  <r>
    <s v="Söludælur"/>
    <s v="Stokkseyri"/>
    <n v="825"/>
    <x v="32"/>
    <s v="Suðurland"/>
    <x v="6"/>
    <x v="3"/>
    <s v="Sala innan svæðis - flj."/>
    <n v="21518"/>
    <n v="18.61307"/>
    <x v="5"/>
    <x v="0"/>
    <s v="Innanlands"/>
    <m/>
  </r>
  <r>
    <s v="Reykjavík"/>
    <s v="Fagurhólsmýri"/>
    <n v="785"/>
    <x v="31"/>
    <s v="Suðurland"/>
    <x v="1"/>
    <x v="0"/>
    <s v="Sala utan svæðis - flj."/>
    <n v="353"/>
    <n v="0.26474999999999999"/>
    <x v="4"/>
    <x v="0"/>
    <s v="Innanlands"/>
    <m/>
  </r>
  <r>
    <s v="Reykjavík"/>
    <s v="Fagurhólsmýri"/>
    <n v="785"/>
    <x v="31"/>
    <s v="Suðurland"/>
    <x v="7"/>
    <x v="3"/>
    <s v="Sala utan svæðis - flj."/>
    <n v="5441"/>
    <n v="4.7064650000000006"/>
    <x v="4"/>
    <x v="0"/>
    <s v="Innanlands"/>
    <m/>
  </r>
  <r>
    <s v="Söludælur"/>
    <s v="Fagurhólsmýri"/>
    <n v="785"/>
    <x v="31"/>
    <s v="Suðurland"/>
    <x v="1"/>
    <x v="0"/>
    <s v="Sala innan svæðis - flj."/>
    <n v="86132"/>
    <n v="64.599000000000004"/>
    <x v="4"/>
    <x v="0"/>
    <s v="Innanlands"/>
    <m/>
  </r>
  <r>
    <s v="Söludælur"/>
    <s v="Fagurhólsmýri"/>
    <n v="785"/>
    <x v="31"/>
    <s v="Suðurland"/>
    <x v="7"/>
    <x v="3"/>
    <s v="Sala innan svæðis - flj."/>
    <n v="65696"/>
    <n v="56.827040000000004"/>
    <x v="4"/>
    <x v="0"/>
    <s v="Innanlands"/>
    <m/>
  </r>
  <r>
    <s v="Söludælur"/>
    <s v="Stokkseyri"/>
    <n v="825"/>
    <x v="32"/>
    <s v="Suðurland"/>
    <x v="6"/>
    <x v="3"/>
    <s v="Sala innan svæðis - flj."/>
    <n v="16790"/>
    <n v="14.523350000000001"/>
    <x v="3"/>
    <x v="0"/>
    <s v="Innanlands"/>
    <m/>
  </r>
  <r>
    <s v="Söludælur"/>
    <s v="Stokkseyri"/>
    <n v="825"/>
    <x v="32"/>
    <s v="Suðurland"/>
    <x v="6"/>
    <x v="3"/>
    <s v="Sala innan svæðis - flj."/>
    <n v="27904"/>
    <n v="24.136959999999998"/>
    <x v="0"/>
    <x v="0"/>
    <s v="Innanlands"/>
    <m/>
  </r>
  <r>
    <s v="Höfn"/>
    <s v="Fagurhólsmýri"/>
    <n v="785"/>
    <x v="31"/>
    <s v="Suðurland"/>
    <x v="7"/>
    <x v="3"/>
    <s v="Sala utan svæðis - flj."/>
    <n v="1069"/>
    <n v="0.92468499999999998"/>
    <x v="2"/>
    <x v="0"/>
    <s v="Innanlands"/>
    <m/>
  </r>
  <r>
    <s v="Reykjavík"/>
    <s v="Fagurhólsmýri"/>
    <n v="785"/>
    <x v="31"/>
    <s v="Suðurland"/>
    <x v="1"/>
    <x v="0"/>
    <s v="Sala utan svæðis - flj."/>
    <n v="200"/>
    <n v="0.15"/>
    <x v="2"/>
    <x v="0"/>
    <s v="Innanlands"/>
    <m/>
  </r>
  <r>
    <s v="Reykjavík"/>
    <s v="Fagurhólsmýri"/>
    <n v="785"/>
    <x v="31"/>
    <s v="Suðurland"/>
    <x v="7"/>
    <x v="3"/>
    <s v="Sala innan svæðis - flj."/>
    <n v="0"/>
    <n v="0"/>
    <x v="2"/>
    <x v="0"/>
    <s v="Innanlands"/>
    <m/>
  </r>
  <r>
    <s v="Reykjavík"/>
    <s v="Fagurhólsmýri"/>
    <n v="785"/>
    <x v="31"/>
    <s v="Suðurland"/>
    <x v="7"/>
    <x v="3"/>
    <s v="Sala utan svæðis - flj."/>
    <n v="8799"/>
    <n v="7.611135"/>
    <x v="2"/>
    <x v="0"/>
    <s v="Innanlands"/>
    <m/>
  </r>
  <r>
    <s v="Reykjavík"/>
    <s v="Fagurhólsmýri"/>
    <n v="785"/>
    <x v="31"/>
    <s v="Suðurland"/>
    <x v="9"/>
    <x v="3"/>
    <s v="Sala utan svæðis - flj."/>
    <n v="989"/>
    <n v="0.85548500000000005"/>
    <x v="2"/>
    <x v="2"/>
    <s v="Innanlands"/>
    <m/>
  </r>
  <r>
    <s v="Reykjavík"/>
    <s v="Fagurhólsmýri"/>
    <n v="785"/>
    <x v="31"/>
    <s v="Suðurland"/>
    <x v="10"/>
    <x v="3"/>
    <s v="Sala utan svæðis - flj."/>
    <n v="2866"/>
    <n v="2.4790900000000002"/>
    <x v="2"/>
    <x v="2"/>
    <s v="Innanlands"/>
    <m/>
  </r>
  <r>
    <s v="Söludælur"/>
    <s v="Fagurhólsmýri"/>
    <n v="785"/>
    <x v="31"/>
    <s v="Suðurland"/>
    <x v="1"/>
    <x v="0"/>
    <s v="Sala innan svæðis - flj."/>
    <n v="77257"/>
    <n v="57.942749999999997"/>
    <x v="2"/>
    <x v="0"/>
    <s v="Innanlands"/>
    <m/>
  </r>
  <r>
    <s v="Söludælur"/>
    <s v="Fagurhólsmýri"/>
    <n v="785"/>
    <x v="31"/>
    <s v="Suðurland"/>
    <x v="7"/>
    <x v="3"/>
    <s v="Sala innan svæðis - flj."/>
    <n v="58409"/>
    <n v="50.523784999999997"/>
    <x v="2"/>
    <x v="0"/>
    <s v="Innanlands"/>
    <m/>
  </r>
  <r>
    <s v="Söludælur"/>
    <s v="Laugarvatn"/>
    <n v="840"/>
    <x v="34"/>
    <s v="Suðurland"/>
    <x v="6"/>
    <x v="3"/>
    <s v="Sala innan svæðis - flj."/>
    <n v="20548"/>
    <n v="17.77402"/>
    <x v="1"/>
    <x v="0"/>
    <s v="Innanlands"/>
    <m/>
  </r>
  <r>
    <s v="Söludælur"/>
    <s v="Laugarvatn"/>
    <n v="840"/>
    <x v="34"/>
    <s v="Suðurland"/>
    <x v="6"/>
    <x v="3"/>
    <s v="Sala innan svæðis - flj."/>
    <n v="44399"/>
    <n v="38.405135000000001"/>
    <x v="2"/>
    <x v="0"/>
    <s v="Innanlands"/>
    <m/>
  </r>
  <r>
    <s v="Reykjavík"/>
    <s v="Fagurhólsmýri"/>
    <n v="785"/>
    <x v="31"/>
    <s v="Suðurland"/>
    <x v="1"/>
    <x v="0"/>
    <s v="Sala innan svæðis - flj."/>
    <n v="0"/>
    <n v="0"/>
    <x v="1"/>
    <x v="0"/>
    <s v="Innanlands"/>
    <m/>
  </r>
  <r>
    <s v="Reykjavík"/>
    <s v="Fagurhólsmýri"/>
    <n v="785"/>
    <x v="31"/>
    <s v="Suðurland"/>
    <x v="1"/>
    <x v="0"/>
    <s v="Sala utan svæðis - flj."/>
    <n v="5065"/>
    <n v="3.7987500000000001"/>
    <x v="1"/>
    <x v="0"/>
    <s v="Innanlands"/>
    <m/>
  </r>
  <r>
    <s v="Reykjavík"/>
    <s v="Fagurhólsmýri"/>
    <n v="785"/>
    <x v="31"/>
    <s v="Suðurland"/>
    <x v="7"/>
    <x v="3"/>
    <s v="Sala utan svæðis - flj."/>
    <n v="41310"/>
    <n v="35.733150000000002"/>
    <x v="1"/>
    <x v="0"/>
    <s v="Innanlands"/>
    <m/>
  </r>
  <r>
    <s v="Reykjavík"/>
    <s v="Fagurhólsmýri"/>
    <n v="785"/>
    <x v="31"/>
    <s v="Suðurland"/>
    <x v="10"/>
    <x v="3"/>
    <s v="Sala utan svæðis - flj."/>
    <n v="18050"/>
    <n v="15.613250000000001"/>
    <x v="1"/>
    <x v="2"/>
    <s v="Innanlands"/>
    <m/>
  </r>
  <r>
    <s v="Söludælur"/>
    <s v="Fagurhólsmýri"/>
    <n v="785"/>
    <x v="31"/>
    <s v="Suðurland"/>
    <x v="1"/>
    <x v="0"/>
    <s v="Sala innan svæðis - flj."/>
    <n v="77635"/>
    <n v="58.22625"/>
    <x v="1"/>
    <x v="0"/>
    <s v="Innanlands"/>
    <m/>
  </r>
  <r>
    <s v="Söludælur"/>
    <s v="Fagurhólsmýri"/>
    <n v="785"/>
    <x v="31"/>
    <s v="Suðurland"/>
    <x v="7"/>
    <x v="3"/>
    <s v="Sala innan svæðis - flj."/>
    <n v="20188"/>
    <n v="17.462619999999998"/>
    <x v="1"/>
    <x v="0"/>
    <s v="Innanlands"/>
    <m/>
  </r>
  <r>
    <s v="Söludælur"/>
    <s v="Selfoss"/>
    <n v="800"/>
    <x v="32"/>
    <s v="Suðurland"/>
    <x v="1"/>
    <x v="0"/>
    <s v="Sala innan svæðis - flj."/>
    <n v="2118692"/>
    <n v="1589.019"/>
    <x v="0"/>
    <x v="0"/>
    <s v="Innanlands"/>
    <m/>
  </r>
  <r>
    <s v="Söludælur"/>
    <s v="Selfoss"/>
    <n v="800"/>
    <x v="32"/>
    <s v="Suðurland"/>
    <x v="0"/>
    <x v="0"/>
    <s v="Sala innan svæðis - flj."/>
    <n v="1371831"/>
    <n v="1028.8732500000001"/>
    <x v="0"/>
    <x v="0"/>
    <s v="Innanlands"/>
    <m/>
  </r>
  <r>
    <s v="Söludælur"/>
    <s v="Selfoss"/>
    <n v="800"/>
    <x v="32"/>
    <s v="Suðurland"/>
    <x v="1"/>
    <x v="0"/>
    <s v="Sala innan svæðis - flj."/>
    <n v="599581"/>
    <n v="449.68574999999998"/>
    <x v="0"/>
    <x v="0"/>
    <s v="Innanlands"/>
    <m/>
  </r>
  <r>
    <s v="Söludælur"/>
    <s v="Selfoss"/>
    <n v="800"/>
    <x v="32"/>
    <s v="Suðurland"/>
    <x v="5"/>
    <x v="2"/>
    <s v="Sala innan svæðis - flj."/>
    <n v="2754"/>
    <n v="2.2307400000000004"/>
    <x v="0"/>
    <x v="1"/>
    <s v="Innanlands"/>
    <m/>
  </r>
  <r>
    <s v="Söludælur"/>
    <s v="Laugarvatn"/>
    <n v="840"/>
    <x v="34"/>
    <s v="Suðurland"/>
    <x v="6"/>
    <x v="3"/>
    <s v="Sala innan svæðis - flj."/>
    <n v="28574"/>
    <n v="24.71651"/>
    <x v="4"/>
    <x v="0"/>
    <s v="Innanlands"/>
    <m/>
  </r>
  <r>
    <s v="Söludælur"/>
    <s v="Laugarvatn"/>
    <n v="840"/>
    <x v="34"/>
    <s v="Suðurland"/>
    <x v="6"/>
    <x v="3"/>
    <s v="Sala innan svæðis - flj."/>
    <n v="21116"/>
    <n v="18.265340000000002"/>
    <x v="6"/>
    <x v="0"/>
    <s v="Innanlands"/>
    <m/>
  </r>
  <r>
    <s v="Reykjavík"/>
    <s v="Selfoss"/>
    <n v="800"/>
    <x v="32"/>
    <s v="Suðurland"/>
    <x v="7"/>
    <x v="3"/>
    <s v="Sala utan svæðis - flj."/>
    <n v="490022"/>
    <n v="423.86902999999995"/>
    <x v="0"/>
    <x v="0"/>
    <s v="Innanlands"/>
    <m/>
  </r>
  <r>
    <s v="Söludælur"/>
    <s v="Laugarvatn"/>
    <n v="840"/>
    <x v="34"/>
    <s v="Suðurland"/>
    <x v="6"/>
    <x v="3"/>
    <s v="Sala innan svæðis - flj."/>
    <n v="26381"/>
    <n v="22.819564999999997"/>
    <x v="8"/>
    <x v="0"/>
    <s v="Innanlands"/>
    <m/>
  </r>
  <r>
    <s v="Selfoss"/>
    <s v="Selfoss"/>
    <n v="800"/>
    <x v="32"/>
    <s v="Suðurland"/>
    <x v="7"/>
    <x v="3"/>
    <s v="Sala innan svæðis - flj."/>
    <n v="91410"/>
    <n v="79.069649999999996"/>
    <x v="0"/>
    <x v="0"/>
    <s v="Innanlands"/>
    <m/>
  </r>
  <r>
    <s v="Söludælur"/>
    <s v="Laugarvatn"/>
    <n v="840"/>
    <x v="34"/>
    <s v="Suðurland"/>
    <x v="6"/>
    <x v="3"/>
    <s v="Sala innan svæðis - flj."/>
    <n v="32871"/>
    <n v="28.433415"/>
    <x v="10"/>
    <x v="0"/>
    <s v="Innanlands"/>
    <m/>
  </r>
  <r>
    <s v="Söludælur"/>
    <s v="Laugarvatn"/>
    <n v="840"/>
    <x v="34"/>
    <s v="Suðurland"/>
    <x v="6"/>
    <x v="3"/>
    <s v="Sala innan svæðis - flj."/>
    <n v="34866"/>
    <n v="30.159089999999999"/>
    <x v="9"/>
    <x v="0"/>
    <s v="Innanlands"/>
    <m/>
  </r>
  <r>
    <s v="Söludælur"/>
    <s v="Selfoss"/>
    <n v="800"/>
    <x v="32"/>
    <s v="Suðurland"/>
    <x v="7"/>
    <x v="3"/>
    <s v="Sala innan svæðis - flj."/>
    <n v="6769656"/>
    <n v="5855.7524399999993"/>
    <x v="0"/>
    <x v="0"/>
    <s v="Innanlands"/>
    <m/>
  </r>
  <r>
    <s v="Söludælur"/>
    <s v="Selfoss"/>
    <n v="800"/>
    <x v="32"/>
    <s v="Suðurland"/>
    <x v="7"/>
    <x v="3"/>
    <s v="Sala innan svæðis - flj."/>
    <n v="1053313"/>
    <n v="911.11574499999995"/>
    <x v="0"/>
    <x v="0"/>
    <s v="Innanlands"/>
    <m/>
  </r>
  <r>
    <s v="Söludælur"/>
    <s v="Laugarvatn"/>
    <n v="840"/>
    <x v="34"/>
    <s v="Suðurland"/>
    <x v="6"/>
    <x v="3"/>
    <s v="Sala innan svæðis - flj."/>
    <n v="27480"/>
    <n v="23.770199999999999"/>
    <x v="7"/>
    <x v="0"/>
    <s v="Innanlands"/>
    <m/>
  </r>
  <r>
    <s v="Reykjavík"/>
    <s v="Selfoss"/>
    <n v="800"/>
    <x v="32"/>
    <s v="Suðurland"/>
    <x v="7"/>
    <x v="3"/>
    <s v="Sala innan svæðis - flj."/>
    <n v="35736"/>
    <n v="30.911639999999998"/>
    <x v="3"/>
    <x v="0"/>
    <s v="Innanlands"/>
    <m/>
  </r>
  <r>
    <s v="Reykjavík"/>
    <s v="Selfoss"/>
    <n v="800"/>
    <x v="32"/>
    <s v="Suðurland"/>
    <x v="7"/>
    <x v="3"/>
    <s v="Sala utan svæðis - flj."/>
    <n v="472243"/>
    <n v="408.49019500000003"/>
    <x v="3"/>
    <x v="0"/>
    <s v="Innanlands"/>
    <m/>
  </r>
  <r>
    <s v="Reykjavík"/>
    <s v="Selfoss"/>
    <n v="800"/>
    <x v="32"/>
    <s v="Suðurland"/>
    <x v="11"/>
    <x v="4"/>
    <s v="Sala utan svæðis - flj."/>
    <n v="45886"/>
    <n v="45.886000000000003"/>
    <x v="3"/>
    <x v="2"/>
    <s v="Innanlands"/>
    <m/>
  </r>
  <r>
    <s v="Söludælur"/>
    <s v="Laugarvatn"/>
    <n v="840"/>
    <x v="34"/>
    <s v="Suðurland"/>
    <x v="6"/>
    <x v="3"/>
    <s v="Sala innan svæðis - flj."/>
    <n v="35239"/>
    <n v="30.481735"/>
    <x v="5"/>
    <x v="0"/>
    <s v="Innanlands"/>
    <m/>
  </r>
  <r>
    <s v="Selfoss"/>
    <s v="Selfoss"/>
    <n v="800"/>
    <x v="32"/>
    <s v="Suðurland"/>
    <x v="7"/>
    <x v="3"/>
    <s v="Sala innan svæðis - flj."/>
    <n v="94832"/>
    <n v="82.029679999999999"/>
    <x v="3"/>
    <x v="0"/>
    <s v="Innanlands"/>
    <m/>
  </r>
  <r>
    <s v="Söludælur"/>
    <s v="Selfoss"/>
    <n v="800"/>
    <x v="32"/>
    <s v="Suðurland"/>
    <x v="1"/>
    <x v="0"/>
    <s v="Sala innan svæðis - flj."/>
    <n v="2675865"/>
    <n v="2006.8987500000001"/>
    <x v="3"/>
    <x v="0"/>
    <s v="Innanlands"/>
    <m/>
  </r>
  <r>
    <s v="Söludælur"/>
    <s v="Selfoss"/>
    <n v="800"/>
    <x v="32"/>
    <s v="Suðurland"/>
    <x v="2"/>
    <x v="0"/>
    <s v="Sala innan svæðis - flj."/>
    <n v="3703"/>
    <n v="2.77725"/>
    <x v="3"/>
    <x v="0"/>
    <s v="Innanlands"/>
    <m/>
  </r>
  <r>
    <s v="Söludælur"/>
    <s v="Selfoss"/>
    <n v="800"/>
    <x v="32"/>
    <s v="Suðurland"/>
    <x v="0"/>
    <x v="0"/>
    <s v="Sala innan svæðis - flj."/>
    <n v="1745137"/>
    <n v="1308.85275"/>
    <x v="3"/>
    <x v="0"/>
    <s v="Innanlands"/>
    <m/>
  </r>
  <r>
    <s v="Söludælur"/>
    <s v="Selfoss"/>
    <n v="800"/>
    <x v="32"/>
    <s v="Suðurland"/>
    <x v="7"/>
    <x v="3"/>
    <s v="Sala innan svæðis - flj."/>
    <n v="7517169"/>
    <n v="6502.3511849999995"/>
    <x v="3"/>
    <x v="0"/>
    <s v="Innanlands"/>
    <m/>
  </r>
  <r>
    <s v="Söludælur"/>
    <s v="Selfoss"/>
    <n v="800"/>
    <x v="32"/>
    <s v="Suðurland"/>
    <x v="5"/>
    <x v="2"/>
    <s v="Sala innan svæðis - flj."/>
    <n v="1134"/>
    <n v="0.91854000000000002"/>
    <x v="3"/>
    <x v="1"/>
    <s v="Innanlands"/>
    <m/>
  </r>
  <r>
    <s v="Söludælur"/>
    <s v="Selfoss"/>
    <n v="800"/>
    <x v="32"/>
    <s v="Suðurland"/>
    <x v="1"/>
    <x v="0"/>
    <s v="Sala innan svæðis - flj."/>
    <n v="719080"/>
    <n v="539.30999999999995"/>
    <x v="3"/>
    <x v="0"/>
    <s v="Innanlands"/>
    <m/>
  </r>
  <r>
    <s v="Söludælur"/>
    <s v="Selfoss"/>
    <n v="800"/>
    <x v="32"/>
    <s v="Suðurland"/>
    <x v="7"/>
    <x v="3"/>
    <s v="Sala innan svæðis - flj."/>
    <n v="1115283"/>
    <n v="964.71979500000009"/>
    <x v="3"/>
    <x v="0"/>
    <s v="Innanlands"/>
    <m/>
  </r>
  <r>
    <s v="Söludælur"/>
    <s v="Laugarvatn"/>
    <n v="840"/>
    <x v="34"/>
    <s v="Suðurland"/>
    <x v="6"/>
    <x v="3"/>
    <s v="Sala innan svæðis - flj."/>
    <n v="37395"/>
    <n v="32.346674999999998"/>
    <x v="3"/>
    <x v="0"/>
    <s v="Innanlands"/>
    <m/>
  </r>
  <r>
    <s v="Söludælur"/>
    <s v="Laugarvatn"/>
    <n v="840"/>
    <x v="34"/>
    <s v="Suðurland"/>
    <x v="6"/>
    <x v="3"/>
    <s v="Sala innan svæðis - flj."/>
    <n v="39634"/>
    <n v="34.283409999999996"/>
    <x v="0"/>
    <x v="0"/>
    <s v="Innanlands"/>
    <m/>
  </r>
  <r>
    <s v="Söludælur"/>
    <s v="Selfoss"/>
    <n v="800"/>
    <x v="32"/>
    <s v="Suðurland"/>
    <x v="7"/>
    <x v="3"/>
    <s v="Sala ekki flutningsjöfnuð"/>
    <n v="0"/>
    <n v="0"/>
    <x v="1"/>
    <x v="0"/>
    <s v="Millilanda"/>
    <m/>
  </r>
  <r>
    <s v="Söludælur"/>
    <s v="Flúðir í Hrunam.hr."/>
    <n v="845"/>
    <x v="34"/>
    <s v="Suðurland"/>
    <x v="6"/>
    <x v="3"/>
    <s v="Sala innan svæðis - flj."/>
    <n v="10667"/>
    <n v="9.2269550000000002"/>
    <x v="1"/>
    <x v="3"/>
    <s v="Innanlands"/>
    <m/>
  </r>
  <r>
    <s v="Reykjavík"/>
    <s v="Selfoss"/>
    <n v="800"/>
    <x v="32"/>
    <s v="Suðurland"/>
    <x v="7"/>
    <x v="3"/>
    <s v="Sala utan svæðis - flj."/>
    <n v="475632"/>
    <n v="411.42167999999998"/>
    <x v="5"/>
    <x v="0"/>
    <s v="Innanlands"/>
    <m/>
  </r>
  <r>
    <s v="Reykjavík"/>
    <s v="Selfoss"/>
    <n v="800"/>
    <x v="32"/>
    <s v="Suðurland"/>
    <x v="8"/>
    <x v="3"/>
    <s v="Sala utan svæðis - flj."/>
    <n v="31011"/>
    <n v="26.824514999999998"/>
    <x v="5"/>
    <x v="2"/>
    <s v="Innanlands"/>
    <m/>
  </r>
  <r>
    <s v="Reykjavík"/>
    <s v="Selfoss"/>
    <n v="800"/>
    <x v="32"/>
    <s v="Suðurland"/>
    <x v="11"/>
    <x v="4"/>
    <s v="Sala utan svæðis - flj."/>
    <n v="65062"/>
    <n v="65.061999999999998"/>
    <x v="5"/>
    <x v="2"/>
    <s v="Innanlands"/>
    <m/>
  </r>
  <r>
    <s v="Söludælur"/>
    <s v="Flúðir í Hrunam.hr."/>
    <n v="845"/>
    <x v="34"/>
    <s v="Suðurland"/>
    <x v="6"/>
    <x v="3"/>
    <s v="Sala innan svæðis - flj."/>
    <n v="25982"/>
    <n v="22.474430000000002"/>
    <x v="2"/>
    <x v="3"/>
    <s v="Innanlands"/>
    <m/>
  </r>
  <r>
    <s v="Selfoss"/>
    <s v="Selfoss"/>
    <n v="800"/>
    <x v="32"/>
    <s v="Suðurland"/>
    <x v="7"/>
    <x v="3"/>
    <s v="Sala innan svæðis - flj."/>
    <n v="75880"/>
    <n v="65.636200000000002"/>
    <x v="5"/>
    <x v="0"/>
    <s v="Innanlands"/>
    <m/>
  </r>
  <r>
    <s v="Söludælur"/>
    <s v="Flúðir í Hrunam.hr."/>
    <n v="845"/>
    <x v="34"/>
    <s v="Suðurland"/>
    <x v="6"/>
    <x v="3"/>
    <s v="Sala innan svæðis - flj."/>
    <n v="34381"/>
    <n v="29.739564999999999"/>
    <x v="4"/>
    <x v="3"/>
    <s v="Innanlands"/>
    <m/>
  </r>
  <r>
    <s v="Söludælur"/>
    <s v="Flúðir í Hrunam.hr."/>
    <n v="845"/>
    <x v="34"/>
    <s v="Suðurland"/>
    <x v="6"/>
    <x v="3"/>
    <s v="Sala innan svæðis - flj."/>
    <n v="25438"/>
    <n v="22.003869999999999"/>
    <x v="6"/>
    <x v="3"/>
    <s v="Innanlands"/>
    <m/>
  </r>
  <r>
    <s v="Söludælur"/>
    <s v="Selfoss"/>
    <n v="800"/>
    <x v="32"/>
    <s v="Suðurland"/>
    <x v="1"/>
    <x v="0"/>
    <s v="Sala innan svæðis - flj."/>
    <n v="3265539"/>
    <n v="2449.15425"/>
    <x v="5"/>
    <x v="0"/>
    <s v="Innanlands"/>
    <m/>
  </r>
  <r>
    <s v="Söludælur"/>
    <s v="Selfoss"/>
    <n v="800"/>
    <x v="32"/>
    <s v="Suðurland"/>
    <x v="2"/>
    <x v="0"/>
    <s v="Sala innan svæðis - flj."/>
    <n v="5138"/>
    <n v="3.8534999999999999"/>
    <x v="5"/>
    <x v="0"/>
    <s v="Innanlands"/>
    <m/>
  </r>
  <r>
    <s v="Söludælur"/>
    <s v="Selfoss"/>
    <n v="800"/>
    <x v="32"/>
    <s v="Suðurland"/>
    <x v="0"/>
    <x v="0"/>
    <s v="Sala innan svæðis - flj."/>
    <n v="1575826"/>
    <n v="1181.8695"/>
    <x v="5"/>
    <x v="0"/>
    <s v="Innanlands"/>
    <m/>
  </r>
  <r>
    <s v="Söludælur"/>
    <s v="Selfoss"/>
    <n v="800"/>
    <x v="32"/>
    <s v="Suðurland"/>
    <x v="7"/>
    <x v="3"/>
    <s v="Sala innan svæðis - flj."/>
    <n v="7365121"/>
    <n v="6370.8296650000002"/>
    <x v="5"/>
    <x v="0"/>
    <s v="Innanlands"/>
    <m/>
  </r>
  <r>
    <s v="Söludælur"/>
    <s v="Selfoss"/>
    <n v="800"/>
    <x v="32"/>
    <s v="Suðurland"/>
    <x v="5"/>
    <x v="2"/>
    <s v="Sala innan svæðis - flj."/>
    <n v="648"/>
    <n v="0.52488000000000001"/>
    <x v="5"/>
    <x v="1"/>
    <s v="Innanlands"/>
    <m/>
  </r>
  <r>
    <s v="Söludælur"/>
    <s v="Selfoss"/>
    <n v="800"/>
    <x v="32"/>
    <s v="Suðurland"/>
    <x v="1"/>
    <x v="0"/>
    <s v="Sala innan svæðis - flj."/>
    <n v="805024"/>
    <n v="603.76800000000003"/>
    <x v="5"/>
    <x v="0"/>
    <s v="Innanlands"/>
    <m/>
  </r>
  <r>
    <s v="Söludælur"/>
    <s v="Selfoss"/>
    <n v="800"/>
    <x v="32"/>
    <s v="Suðurland"/>
    <x v="7"/>
    <x v="3"/>
    <s v="Sala innan svæðis - flj."/>
    <n v="1169709"/>
    <n v="1011.7982850000001"/>
    <x v="5"/>
    <x v="0"/>
    <s v="Innanlands"/>
    <m/>
  </r>
  <r>
    <s v="Söludælur"/>
    <s v="Selfossflugvöllur"/>
    <n v="800"/>
    <x v="32"/>
    <s v="Suðurland"/>
    <x v="3"/>
    <x v="1"/>
    <s v="Sala innan svæðis - flj."/>
    <n v="1687"/>
    <n v="1.2298229999999999"/>
    <x v="5"/>
    <x v="1"/>
    <s v="Innanlands"/>
    <m/>
  </r>
  <r>
    <s v="Reykjavík"/>
    <s v="Selfoss"/>
    <n v="800"/>
    <x v="32"/>
    <s v="Suðurland"/>
    <x v="7"/>
    <x v="3"/>
    <s v="Sala utan svæðis - flj."/>
    <n v="534781"/>
    <n v="462.58556499999997"/>
    <x v="7"/>
    <x v="0"/>
    <s v="Innanlands"/>
    <m/>
  </r>
  <r>
    <s v="Reykjavík"/>
    <s v="Selfoss"/>
    <n v="800"/>
    <x v="32"/>
    <s v="Suðurland"/>
    <x v="11"/>
    <x v="4"/>
    <s v="Sala utan svæðis - flj."/>
    <n v="41459"/>
    <n v="41.459000000000003"/>
    <x v="7"/>
    <x v="2"/>
    <s v="Innanlands"/>
    <m/>
  </r>
  <r>
    <s v="Söludælur"/>
    <s v="Flúðir í Hrunam.hr."/>
    <n v="845"/>
    <x v="34"/>
    <s v="Suðurland"/>
    <x v="6"/>
    <x v="3"/>
    <s v="Sala innan svæðis - flj."/>
    <n v="32722"/>
    <n v="28.30453"/>
    <x v="8"/>
    <x v="3"/>
    <s v="Innanlands"/>
    <m/>
  </r>
  <r>
    <s v="Söludælur"/>
    <s v="Flúðir í Hrunam.hr."/>
    <n v="845"/>
    <x v="34"/>
    <s v="Suðurland"/>
    <x v="6"/>
    <x v="3"/>
    <s v="Sala innan svæðis - flj."/>
    <n v="35444"/>
    <n v="30.65906"/>
    <x v="10"/>
    <x v="3"/>
    <s v="Innanlands"/>
    <m/>
  </r>
  <r>
    <s v="Selfoss"/>
    <s v="Selfoss"/>
    <n v="800"/>
    <x v="32"/>
    <s v="Suðurland"/>
    <x v="7"/>
    <x v="3"/>
    <s v="Sala innan svæðis - flj."/>
    <n v="91901"/>
    <n v="79.494365000000002"/>
    <x v="7"/>
    <x v="0"/>
    <s v="Innanlands"/>
    <m/>
  </r>
  <r>
    <s v="Söludælur"/>
    <s v="Flúðir í Hrunam.hr."/>
    <n v="845"/>
    <x v="34"/>
    <s v="Suðurland"/>
    <x v="6"/>
    <x v="3"/>
    <s v="Sala innan svæðis - flj."/>
    <n v="38180"/>
    <n v="33.025700000000001"/>
    <x v="9"/>
    <x v="3"/>
    <s v="Innanlands"/>
    <m/>
  </r>
  <r>
    <s v="Söludælur"/>
    <s v="Selfoss"/>
    <n v="800"/>
    <x v="32"/>
    <s v="Suðurland"/>
    <x v="1"/>
    <x v="0"/>
    <s v="Sala innan svæðis - flj."/>
    <n v="3130343"/>
    <n v="2347.7572500000001"/>
    <x v="7"/>
    <x v="0"/>
    <s v="Innanlands"/>
    <m/>
  </r>
  <r>
    <s v="Söludælur"/>
    <s v="Selfoss"/>
    <n v="800"/>
    <x v="32"/>
    <s v="Suðurland"/>
    <x v="0"/>
    <x v="0"/>
    <s v="Sala innan svæðis - flj."/>
    <n v="2032287"/>
    <n v="1524.21525"/>
    <x v="7"/>
    <x v="0"/>
    <s v="Innanlands"/>
    <m/>
  </r>
  <r>
    <s v="Söludælur"/>
    <s v="Selfoss"/>
    <n v="800"/>
    <x v="32"/>
    <s v="Suðurland"/>
    <x v="3"/>
    <x v="1"/>
    <s v="Sala innan svæðis - flj."/>
    <n v="870"/>
    <n v="0.63423000000000007"/>
    <x v="7"/>
    <x v="1"/>
    <s v="Innanlands"/>
    <m/>
  </r>
  <r>
    <s v="Söludælur"/>
    <s v="Selfoss"/>
    <n v="800"/>
    <x v="32"/>
    <s v="Suðurland"/>
    <x v="7"/>
    <x v="3"/>
    <s v="Sala innan svæðis - flj."/>
    <n v="7032803"/>
    <n v="6083.3745949999993"/>
    <x v="7"/>
    <x v="0"/>
    <s v="Innanlands"/>
    <m/>
  </r>
  <r>
    <s v="Söludælur"/>
    <s v="Selfoss"/>
    <n v="800"/>
    <x v="32"/>
    <s v="Suðurland"/>
    <x v="5"/>
    <x v="2"/>
    <s v="Sala innan svæðis - flj."/>
    <n v="7614"/>
    <n v="6.1673400000000003"/>
    <x v="7"/>
    <x v="1"/>
    <s v="Innanlands"/>
    <m/>
  </r>
  <r>
    <s v="Söludælur"/>
    <s v="Selfoss"/>
    <n v="800"/>
    <x v="32"/>
    <s v="Suðurland"/>
    <x v="1"/>
    <x v="0"/>
    <s v="Sala innan svæðis - flj."/>
    <n v="904827"/>
    <n v="678.62025000000006"/>
    <x v="7"/>
    <x v="0"/>
    <s v="Innanlands"/>
    <m/>
  </r>
  <r>
    <s v="Söludælur"/>
    <s v="Selfoss"/>
    <n v="800"/>
    <x v="32"/>
    <s v="Suðurland"/>
    <x v="2"/>
    <x v="0"/>
    <s v="Sala innan svæðis - flj."/>
    <n v="1438"/>
    <n v="1.0785"/>
    <x v="7"/>
    <x v="0"/>
    <s v="Innanlands"/>
    <m/>
  </r>
  <r>
    <s v="Söludælur"/>
    <s v="Selfoss"/>
    <n v="800"/>
    <x v="32"/>
    <s v="Suðurland"/>
    <x v="7"/>
    <x v="3"/>
    <s v="Sala innan svæðis - flj."/>
    <n v="1130658"/>
    <n v="978.01917000000003"/>
    <x v="7"/>
    <x v="0"/>
    <s v="Innanlands"/>
    <m/>
  </r>
  <r>
    <s v="Söludælur"/>
    <s v="Selfossflugvöllur"/>
    <n v="800"/>
    <x v="32"/>
    <s v="Suðurland"/>
    <x v="3"/>
    <x v="1"/>
    <s v="Sala innan svæðis - flj."/>
    <n v="3413"/>
    <n v="2.4880769999999997"/>
    <x v="7"/>
    <x v="1"/>
    <s v="Innanlands"/>
    <m/>
  </r>
  <r>
    <s v="Söludælur"/>
    <s v="Flúðir í Hrunam.hr."/>
    <n v="845"/>
    <x v="34"/>
    <s v="Suðurland"/>
    <x v="6"/>
    <x v="3"/>
    <s v="Sala innan svæðis - flj."/>
    <n v="46518"/>
    <n v="40.23807"/>
    <x v="7"/>
    <x v="3"/>
    <s v="Innanlands"/>
    <m/>
  </r>
  <r>
    <s v="Söludælur"/>
    <s v="Flúðir í Hrunam.hr."/>
    <n v="845"/>
    <x v="34"/>
    <s v="Suðurland"/>
    <x v="6"/>
    <x v="3"/>
    <s v="Sala innan svæðis - flj."/>
    <n v="58902"/>
    <n v="50.950229999999998"/>
    <x v="5"/>
    <x v="3"/>
    <s v="Innanlands"/>
    <m/>
  </r>
  <r>
    <s v="Reykjavík"/>
    <s v="Selfoss"/>
    <n v="800"/>
    <x v="32"/>
    <s v="Suðurland"/>
    <x v="7"/>
    <x v="3"/>
    <s v="Sala utan svæðis - flj."/>
    <n v="526645"/>
    <n v="455.54792499999996"/>
    <x v="9"/>
    <x v="0"/>
    <s v="Innanlands"/>
    <m/>
  </r>
  <r>
    <s v="Reykjavík"/>
    <s v="Selfoss"/>
    <n v="800"/>
    <x v="32"/>
    <s v="Suðurland"/>
    <x v="10"/>
    <x v="3"/>
    <s v="Sala utan svæðis - flj."/>
    <n v="3564"/>
    <n v="3.0828600000000002"/>
    <x v="9"/>
    <x v="2"/>
    <s v="Innanlands"/>
    <m/>
  </r>
  <r>
    <s v="Reykjavík"/>
    <s v="Selfoss"/>
    <n v="800"/>
    <x v="32"/>
    <s v="Suðurland"/>
    <x v="11"/>
    <x v="4"/>
    <s v="Sala innan svæðis - flj."/>
    <n v="4578"/>
    <n v="4.5780000000000003"/>
    <x v="9"/>
    <x v="2"/>
    <s v="Innanlands"/>
    <m/>
  </r>
  <r>
    <s v="Reykjavík"/>
    <s v="Selfoss"/>
    <n v="800"/>
    <x v="32"/>
    <s v="Suðurland"/>
    <x v="11"/>
    <x v="4"/>
    <s v="Sala utan svæðis - flj."/>
    <n v="43338"/>
    <n v="43.338000000000001"/>
    <x v="9"/>
    <x v="2"/>
    <s v="Innanlands"/>
    <m/>
  </r>
  <r>
    <s v="Söludælur"/>
    <s v="Flúðir í Hrunam.hr."/>
    <n v="845"/>
    <x v="34"/>
    <s v="Suðurland"/>
    <x v="6"/>
    <x v="3"/>
    <s v="Sala innan svæðis - flj."/>
    <n v="69266"/>
    <n v="59.915089999999999"/>
    <x v="3"/>
    <x v="3"/>
    <s v="Innanlands"/>
    <m/>
  </r>
  <r>
    <s v="Selfoss"/>
    <s v="Selfoss"/>
    <n v="800"/>
    <x v="32"/>
    <s v="Suðurland"/>
    <x v="7"/>
    <x v="3"/>
    <s v="Sala innan svæðis - flj."/>
    <n v="104037"/>
    <n v="89.992005000000006"/>
    <x v="9"/>
    <x v="0"/>
    <s v="Innanlands"/>
    <m/>
  </r>
  <r>
    <s v="Söludælur"/>
    <s v="Flúðir í Hrunam.hr."/>
    <n v="845"/>
    <x v="34"/>
    <s v="Suðurland"/>
    <x v="6"/>
    <x v="3"/>
    <s v="Sala innan svæðis - flj."/>
    <n v="68766"/>
    <n v="59.482589999999995"/>
    <x v="0"/>
    <x v="3"/>
    <s v="Innanlands"/>
    <m/>
  </r>
  <r>
    <s v="Söludælur"/>
    <s v="Selfoss"/>
    <n v="800"/>
    <x v="32"/>
    <s v="Suðurland"/>
    <x v="1"/>
    <x v="0"/>
    <s v="Sala innan svæðis - flj."/>
    <n v="3249422"/>
    <n v="2437.0664999999999"/>
    <x v="9"/>
    <x v="0"/>
    <s v="Innanlands"/>
    <m/>
  </r>
  <r>
    <s v="Söludælur"/>
    <s v="Selfoss"/>
    <n v="800"/>
    <x v="32"/>
    <s v="Suðurland"/>
    <x v="0"/>
    <x v="0"/>
    <s v="Sala innan svæðis - flj."/>
    <n v="2020168"/>
    <n v="1515.126"/>
    <x v="9"/>
    <x v="0"/>
    <s v="Innanlands"/>
    <m/>
  </r>
  <r>
    <s v="Söludælur"/>
    <s v="Selfoss"/>
    <n v="800"/>
    <x v="32"/>
    <s v="Suðurland"/>
    <x v="7"/>
    <x v="3"/>
    <s v="Sala innan svæðis - flj."/>
    <n v="6480647"/>
    <n v="5605.7596549999998"/>
    <x v="9"/>
    <x v="0"/>
    <s v="Innanlands"/>
    <m/>
  </r>
  <r>
    <s v="Söludælur"/>
    <s v="Selfoss"/>
    <n v="800"/>
    <x v="32"/>
    <s v="Suðurland"/>
    <x v="1"/>
    <x v="0"/>
    <s v="Sala innan svæðis - flj."/>
    <n v="1027190"/>
    <n v="770.39250000000004"/>
    <x v="9"/>
    <x v="0"/>
    <s v="Innanlands"/>
    <m/>
  </r>
  <r>
    <s v="Söludælur"/>
    <s v="Selfoss"/>
    <n v="800"/>
    <x v="32"/>
    <s v="Suðurland"/>
    <x v="2"/>
    <x v="0"/>
    <s v="Sala innan svæðis - flj."/>
    <n v="4740"/>
    <n v="3.5550000000000002"/>
    <x v="9"/>
    <x v="0"/>
    <s v="Innanlands"/>
    <m/>
  </r>
  <r>
    <s v="Söludælur"/>
    <s v="Selfoss"/>
    <n v="800"/>
    <x v="32"/>
    <s v="Suðurland"/>
    <x v="7"/>
    <x v="3"/>
    <s v="Sala innan svæðis - flj."/>
    <n v="1126156"/>
    <n v="974.12493999999992"/>
    <x v="9"/>
    <x v="0"/>
    <s v="Innanlands"/>
    <m/>
  </r>
  <r>
    <s v="Söludælur"/>
    <s v="Selfossflugvöllur"/>
    <n v="800"/>
    <x v="32"/>
    <s v="Suðurland"/>
    <x v="3"/>
    <x v="1"/>
    <s v="Sala innan svæðis - flj."/>
    <n v="7185"/>
    <n v="5.2378650000000002"/>
    <x v="9"/>
    <x v="1"/>
    <s v="Innanlands"/>
    <m/>
  </r>
  <r>
    <s v="Söludælur"/>
    <s v="Hella"/>
    <n v="850"/>
    <x v="35"/>
    <s v="Suðurland"/>
    <x v="6"/>
    <x v="3"/>
    <s v="Sala innan svæðis - flj."/>
    <n v="76647"/>
    <n v="66.299655000000001"/>
    <x v="2"/>
    <x v="3"/>
    <s v="Innanlands"/>
    <m/>
  </r>
  <r>
    <s v="Reykjavík"/>
    <s v="Selfoss"/>
    <n v="800"/>
    <x v="32"/>
    <s v="Suðurland"/>
    <x v="7"/>
    <x v="3"/>
    <s v="Sala utan svæðis - flj."/>
    <n v="509628"/>
    <n v="440.82821999999999"/>
    <x v="10"/>
    <x v="0"/>
    <s v="Innanlands"/>
    <m/>
  </r>
  <r>
    <s v="Reykjavík"/>
    <s v="Selfoss"/>
    <n v="800"/>
    <x v="32"/>
    <s v="Suðurland"/>
    <x v="10"/>
    <x v="3"/>
    <s v="Sala innan svæðis - flj."/>
    <n v="1121"/>
    <n v="0.969665"/>
    <x v="10"/>
    <x v="2"/>
    <s v="Innanlands"/>
    <m/>
  </r>
  <r>
    <s v="Reykjavík"/>
    <s v="Selfoss"/>
    <n v="800"/>
    <x v="32"/>
    <s v="Suðurland"/>
    <x v="10"/>
    <x v="3"/>
    <s v="Sala utan svæðis - flj."/>
    <n v="6359"/>
    <n v="5.5005350000000002"/>
    <x v="10"/>
    <x v="2"/>
    <s v="Innanlands"/>
    <m/>
  </r>
  <r>
    <s v="Reykjavík"/>
    <s v="Selfoss"/>
    <n v="800"/>
    <x v="32"/>
    <s v="Suðurland"/>
    <x v="11"/>
    <x v="4"/>
    <s v="Sala utan svæðis - flj."/>
    <n v="75305"/>
    <n v="75.305000000000007"/>
    <x v="10"/>
    <x v="2"/>
    <s v="Innanlands"/>
    <m/>
  </r>
  <r>
    <s v="Söludælur"/>
    <s v="Hella"/>
    <n v="850"/>
    <x v="35"/>
    <s v="Suðurland"/>
    <x v="6"/>
    <x v="3"/>
    <s v="Sala innan svæðis - flj."/>
    <n v="96339"/>
    <n v="83.333235000000002"/>
    <x v="4"/>
    <x v="3"/>
    <s v="Innanlands"/>
    <m/>
  </r>
  <r>
    <s v="Selfoss"/>
    <s v="Selfoss"/>
    <n v="800"/>
    <x v="32"/>
    <s v="Suðurland"/>
    <x v="7"/>
    <x v="3"/>
    <s v="Sala innan svæðis - flj."/>
    <n v="104735"/>
    <n v="90.595774999999989"/>
    <x v="10"/>
    <x v="0"/>
    <s v="Innanlands"/>
    <m/>
  </r>
  <r>
    <s v="Söludælur"/>
    <s v="Hella"/>
    <n v="850"/>
    <x v="35"/>
    <s v="Suðurland"/>
    <x v="6"/>
    <x v="3"/>
    <s v="Sala innan svæðis - flj."/>
    <n v="107169"/>
    <n v="92.701184999999995"/>
    <x v="6"/>
    <x v="3"/>
    <s v="Innanlands"/>
    <m/>
  </r>
  <r>
    <s v="Söludælur"/>
    <s v="Hella"/>
    <n v="850"/>
    <x v="35"/>
    <s v="Suðurland"/>
    <x v="6"/>
    <x v="3"/>
    <s v="Sala innan svæðis - flj."/>
    <n v="114562"/>
    <n v="99.096130000000002"/>
    <x v="8"/>
    <x v="3"/>
    <s v="Innanlands"/>
    <m/>
  </r>
  <r>
    <s v="Söludælur"/>
    <s v="Selfoss"/>
    <n v="800"/>
    <x v="32"/>
    <s v="Suðurland"/>
    <x v="1"/>
    <x v="0"/>
    <s v="Sala innan svæðis - flj."/>
    <n v="3591769"/>
    <n v="2693.8267500000002"/>
    <x v="10"/>
    <x v="0"/>
    <s v="Innanlands"/>
    <m/>
  </r>
  <r>
    <s v="Söludælur"/>
    <s v="Selfoss"/>
    <n v="800"/>
    <x v="32"/>
    <s v="Suðurland"/>
    <x v="0"/>
    <x v="0"/>
    <s v="Sala innan svæðis - flj."/>
    <n v="1372080"/>
    <n v="1029.06"/>
    <x v="10"/>
    <x v="0"/>
    <s v="Innanlands"/>
    <m/>
  </r>
  <r>
    <s v="Söludælur"/>
    <s v="Selfoss"/>
    <n v="800"/>
    <x v="32"/>
    <s v="Suðurland"/>
    <x v="7"/>
    <x v="3"/>
    <s v="Sala innan svæðis - flj."/>
    <n v="5807086"/>
    <n v="5023.1293900000001"/>
    <x v="10"/>
    <x v="0"/>
    <s v="Innanlands"/>
    <m/>
  </r>
  <r>
    <s v="Söludælur"/>
    <s v="Selfoss"/>
    <n v="800"/>
    <x v="32"/>
    <s v="Suðurland"/>
    <x v="1"/>
    <x v="0"/>
    <s v="Sala innan svæðis - flj."/>
    <n v="976671"/>
    <n v="732.50324999999998"/>
    <x v="10"/>
    <x v="0"/>
    <s v="Innanlands"/>
    <m/>
  </r>
  <r>
    <s v="Söludælur"/>
    <s v="Selfoss"/>
    <n v="800"/>
    <x v="32"/>
    <s v="Suðurland"/>
    <x v="2"/>
    <x v="0"/>
    <s v="Sala innan svæðis - flj."/>
    <n v="9081"/>
    <n v="6.8107499999999996"/>
    <x v="10"/>
    <x v="0"/>
    <s v="Innanlands"/>
    <m/>
  </r>
  <r>
    <s v="Söludælur"/>
    <s v="Selfoss"/>
    <n v="800"/>
    <x v="32"/>
    <s v="Suðurland"/>
    <x v="7"/>
    <x v="3"/>
    <s v="Sala innan svæðis - flj."/>
    <n v="957468"/>
    <n v="828.20981999999992"/>
    <x v="10"/>
    <x v="0"/>
    <s v="Innanlands"/>
    <m/>
  </r>
  <r>
    <s v="Söludælur"/>
    <s v="Selfossflugvöllur"/>
    <n v="800"/>
    <x v="32"/>
    <s v="Suðurland"/>
    <x v="3"/>
    <x v="1"/>
    <s v="Sala innan svæðis - flj."/>
    <n v="5475"/>
    <n v="3.9912749999999999"/>
    <x v="10"/>
    <x v="1"/>
    <s v="Innanlands"/>
    <m/>
  </r>
  <r>
    <s v="Söludælur"/>
    <s v="Hella"/>
    <n v="850"/>
    <x v="35"/>
    <s v="Suðurland"/>
    <x v="6"/>
    <x v="3"/>
    <s v="Sala innan svæðis - flj."/>
    <n v="106366"/>
    <n v="92.006590000000003"/>
    <x v="10"/>
    <x v="3"/>
    <s v="Innanlands"/>
    <m/>
  </r>
  <r>
    <s v="Söludælur"/>
    <s v="Hella"/>
    <n v="850"/>
    <x v="35"/>
    <s v="Suðurland"/>
    <x v="6"/>
    <x v="3"/>
    <s v="Sala innan svæðis - flj."/>
    <n v="113182"/>
    <n v="97.902429999999995"/>
    <x v="9"/>
    <x v="3"/>
    <s v="Innanlands"/>
    <m/>
  </r>
  <r>
    <s v="Reykjavík"/>
    <s v="Selfoss"/>
    <n v="800"/>
    <x v="32"/>
    <s v="Suðurland"/>
    <x v="7"/>
    <x v="3"/>
    <s v="Sala utan svæðis - flj."/>
    <n v="454897"/>
    <n v="393.48590499999995"/>
    <x v="8"/>
    <x v="0"/>
    <s v="Innanlands"/>
    <m/>
  </r>
  <r>
    <s v="Reykjavík"/>
    <s v="Selfoss"/>
    <n v="800"/>
    <x v="32"/>
    <s v="Suðurland"/>
    <x v="10"/>
    <x v="3"/>
    <s v="Sala utan svæðis - flj."/>
    <n v="7397"/>
    <n v="6.3984049999999995"/>
    <x v="8"/>
    <x v="2"/>
    <s v="Innanlands"/>
    <m/>
  </r>
  <r>
    <s v="Reykjavík"/>
    <s v="Selfoss"/>
    <n v="800"/>
    <x v="32"/>
    <s v="Suðurland"/>
    <x v="11"/>
    <x v="4"/>
    <s v="Sala utan svæðis - flj."/>
    <n v="164630"/>
    <n v="164.63"/>
    <x v="8"/>
    <x v="2"/>
    <s v="Innanlands"/>
    <m/>
  </r>
  <r>
    <s v="Selfoss"/>
    <s v="Selfoss"/>
    <n v="800"/>
    <x v="32"/>
    <s v="Suðurland"/>
    <x v="7"/>
    <x v="3"/>
    <s v="Sala innan svæðis - flj."/>
    <n v="96461"/>
    <n v="83.438765000000004"/>
    <x v="8"/>
    <x v="0"/>
    <s v="Innanlands"/>
    <m/>
  </r>
  <r>
    <s v="Söludælur"/>
    <s v="Hella"/>
    <n v="850"/>
    <x v="35"/>
    <s v="Suðurland"/>
    <x v="6"/>
    <x v="3"/>
    <s v="Sala innan svæðis - flj."/>
    <n v="115052"/>
    <n v="99.51997999999999"/>
    <x v="7"/>
    <x v="3"/>
    <s v="Innanlands"/>
    <m/>
  </r>
  <r>
    <s v="Söludælur"/>
    <s v="Hella"/>
    <n v="850"/>
    <x v="35"/>
    <s v="Suðurland"/>
    <x v="6"/>
    <x v="3"/>
    <s v="Sala innan svæðis - flj."/>
    <n v="133401"/>
    <n v="115.39186500000001"/>
    <x v="5"/>
    <x v="3"/>
    <s v="Innanlands"/>
    <m/>
  </r>
  <r>
    <s v="Söludælur"/>
    <s v="Selfoss"/>
    <n v="800"/>
    <x v="32"/>
    <s v="Suðurland"/>
    <x v="1"/>
    <x v="0"/>
    <s v="Sala innan svæðis - flj."/>
    <n v="4929442"/>
    <n v="3697.0814999999998"/>
    <x v="8"/>
    <x v="0"/>
    <s v="Innanlands"/>
    <m/>
  </r>
  <r>
    <s v="Söludælur"/>
    <s v="Selfoss"/>
    <n v="800"/>
    <x v="32"/>
    <s v="Suðurland"/>
    <x v="7"/>
    <x v="3"/>
    <s v="Sala innan svæðis - flj."/>
    <n v="5371148"/>
    <n v="4646.0430199999992"/>
    <x v="8"/>
    <x v="0"/>
    <s v="Innanlands"/>
    <m/>
  </r>
  <r>
    <s v="Söludælur"/>
    <s v="Selfoss"/>
    <n v="800"/>
    <x v="32"/>
    <s v="Suðurland"/>
    <x v="1"/>
    <x v="0"/>
    <s v="Sala innan svæðis - flj."/>
    <n v="930345"/>
    <n v="697.75874999999996"/>
    <x v="8"/>
    <x v="0"/>
    <s v="Innanlands"/>
    <m/>
  </r>
  <r>
    <s v="Söludælur"/>
    <s v="Selfoss"/>
    <n v="800"/>
    <x v="32"/>
    <s v="Suðurland"/>
    <x v="2"/>
    <x v="0"/>
    <s v="Sala innan svæðis - flj."/>
    <n v="2813"/>
    <n v="2.10975"/>
    <x v="8"/>
    <x v="0"/>
    <s v="Innanlands"/>
    <m/>
  </r>
  <r>
    <s v="Söludælur"/>
    <s v="Selfoss"/>
    <n v="800"/>
    <x v="32"/>
    <s v="Suðurland"/>
    <x v="7"/>
    <x v="3"/>
    <s v="Sala innan svæðis - flj."/>
    <n v="824162"/>
    <n v="712.90012999999999"/>
    <x v="8"/>
    <x v="0"/>
    <s v="Innanlands"/>
    <m/>
  </r>
  <r>
    <s v="Söludælur"/>
    <s v="Selfossflugvöllur"/>
    <n v="800"/>
    <x v="32"/>
    <s v="Suðurland"/>
    <x v="3"/>
    <x v="1"/>
    <s v="Sala innan svæðis - flj."/>
    <n v="9557"/>
    <n v="6.9670529999999999"/>
    <x v="8"/>
    <x v="1"/>
    <s v="Innanlands"/>
    <m/>
  </r>
  <r>
    <s v="Söludælur"/>
    <s v="Hella"/>
    <n v="850"/>
    <x v="35"/>
    <s v="Suðurland"/>
    <x v="6"/>
    <x v="3"/>
    <s v="Sala innan svæðis - flj."/>
    <n v="191485"/>
    <n v="165.634525"/>
    <x v="3"/>
    <x v="3"/>
    <s v="Innanlands"/>
    <m/>
  </r>
  <r>
    <s v="Söludælur"/>
    <s v="Hella"/>
    <n v="850"/>
    <x v="35"/>
    <s v="Suðurland"/>
    <x v="6"/>
    <x v="3"/>
    <s v="Sala innan svæðis - flj."/>
    <n v="252388"/>
    <n v="218.31562"/>
    <x v="0"/>
    <x v="3"/>
    <s v="Innanlands"/>
    <m/>
  </r>
  <r>
    <s v="Söludælur"/>
    <s v="Hrauneyjar"/>
    <n v="851"/>
    <x v="35"/>
    <s v="Suðurland"/>
    <x v="6"/>
    <x v="3"/>
    <s v="Sala innan svæðis - flj."/>
    <n v="4922"/>
    <n v="4.25753"/>
    <x v="2"/>
    <x v="3"/>
    <s v="Innanlands"/>
    <m/>
  </r>
  <r>
    <s v="Reykjavík"/>
    <s v="Selfoss"/>
    <n v="800"/>
    <x v="32"/>
    <s v="Suðurland"/>
    <x v="1"/>
    <x v="0"/>
    <s v="Sala innan svæðis - flj."/>
    <n v="60905"/>
    <n v="45.678750000000001"/>
    <x v="6"/>
    <x v="0"/>
    <s v="Innanlands"/>
    <m/>
  </r>
  <r>
    <s v="Reykjavík"/>
    <s v="Selfoss"/>
    <n v="800"/>
    <x v="32"/>
    <s v="Suðurland"/>
    <x v="7"/>
    <x v="3"/>
    <s v="Sala innan svæðis - flj."/>
    <n v="236158"/>
    <n v="204.27667"/>
    <x v="6"/>
    <x v="0"/>
    <s v="Innanlands"/>
    <m/>
  </r>
  <r>
    <s v="Reykjavík"/>
    <s v="Selfoss"/>
    <n v="800"/>
    <x v="32"/>
    <s v="Suðurland"/>
    <x v="7"/>
    <x v="3"/>
    <s v="Sala utan svæðis - flj."/>
    <n v="411860"/>
    <n v="356.25890000000004"/>
    <x v="6"/>
    <x v="0"/>
    <s v="Innanlands"/>
    <m/>
  </r>
  <r>
    <s v="Reykjavík"/>
    <s v="Selfoss"/>
    <n v="800"/>
    <x v="32"/>
    <s v="Suðurland"/>
    <x v="10"/>
    <x v="3"/>
    <s v="Sala utan svæðis - flj."/>
    <n v="7587"/>
    <n v="6.5627550000000001"/>
    <x v="6"/>
    <x v="2"/>
    <s v="Innanlands"/>
    <m/>
  </r>
  <r>
    <s v="Reykjavík"/>
    <s v="Selfoss"/>
    <n v="800"/>
    <x v="32"/>
    <s v="Suðurland"/>
    <x v="11"/>
    <x v="4"/>
    <s v="Sala utan svæðis - flj."/>
    <n v="230835"/>
    <n v="230.83500000000001"/>
    <x v="6"/>
    <x v="2"/>
    <s v="Innanlands"/>
    <m/>
  </r>
  <r>
    <s v="Söludælur"/>
    <s v="Landvegamót"/>
    <n v="851"/>
    <x v="35"/>
    <s v="Suðurland"/>
    <x v="6"/>
    <x v="3"/>
    <s v="Sala innan svæðis - flj."/>
    <n v="60801"/>
    <n v="52.592864999999996"/>
    <x v="2"/>
    <x v="3"/>
    <s v="Innanlands"/>
    <m/>
  </r>
  <r>
    <s v="Söludælur"/>
    <s v="Landvegamót"/>
    <n v="851"/>
    <x v="35"/>
    <s v="Suðurland"/>
    <x v="6"/>
    <x v="3"/>
    <s v="Sala innan svæðis - flj."/>
    <n v="84591"/>
    <n v="73.171214999999989"/>
    <x v="4"/>
    <x v="3"/>
    <s v="Innanlands"/>
    <m/>
  </r>
  <r>
    <s v="Selfoss"/>
    <s v="Selfoss"/>
    <n v="800"/>
    <x v="32"/>
    <s v="Suðurland"/>
    <x v="7"/>
    <x v="3"/>
    <s v="Sala innan svæðis - flj."/>
    <n v="102116"/>
    <n v="88.330339999999993"/>
    <x v="6"/>
    <x v="0"/>
    <s v="Innanlands"/>
    <m/>
  </r>
  <r>
    <s v="Söludælur"/>
    <s v="Selfoss"/>
    <n v="800"/>
    <x v="32"/>
    <s v="Suðurland"/>
    <x v="1"/>
    <x v="0"/>
    <s v="Sala innan svæðis - flj."/>
    <n v="4930526"/>
    <n v="3697.8944999999999"/>
    <x v="6"/>
    <x v="0"/>
    <s v="Innanlands"/>
    <m/>
  </r>
  <r>
    <s v="Söludælur"/>
    <s v="Selfoss"/>
    <n v="800"/>
    <x v="32"/>
    <s v="Suðurland"/>
    <x v="7"/>
    <x v="3"/>
    <s v="Sala innan svæðis - flj."/>
    <n v="4841611"/>
    <n v="4187.9935150000001"/>
    <x v="6"/>
    <x v="0"/>
    <s v="Innanlands"/>
    <m/>
  </r>
  <r>
    <s v="Söludælur"/>
    <s v="Selfoss"/>
    <n v="800"/>
    <x v="32"/>
    <s v="Suðurland"/>
    <x v="1"/>
    <x v="0"/>
    <s v="Sala innan svæðis - flj."/>
    <n v="938090"/>
    <n v="703.5675"/>
    <x v="6"/>
    <x v="0"/>
    <s v="Innanlands"/>
    <m/>
  </r>
  <r>
    <s v="Söludælur"/>
    <s v="Selfoss"/>
    <n v="800"/>
    <x v="32"/>
    <s v="Suðurland"/>
    <x v="7"/>
    <x v="3"/>
    <s v="Sala innan svæðis - flj."/>
    <n v="768930"/>
    <n v="665.12444999999991"/>
    <x v="6"/>
    <x v="0"/>
    <s v="Innanlands"/>
    <m/>
  </r>
  <r>
    <s v="Söludælur"/>
    <s v="Selfossflugvöllur"/>
    <n v="800"/>
    <x v="32"/>
    <s v="Suðurland"/>
    <x v="3"/>
    <x v="1"/>
    <s v="Sala innan svæðis - flj."/>
    <n v="9391"/>
    <n v="6.8460389999999993"/>
    <x v="6"/>
    <x v="1"/>
    <s v="Innanlands"/>
    <m/>
  </r>
  <r>
    <s v="Söludælur"/>
    <s v="Landvegamót"/>
    <n v="851"/>
    <x v="35"/>
    <s v="Suðurland"/>
    <x v="6"/>
    <x v="3"/>
    <s v="Sala innan svæðis - flj."/>
    <n v="104432"/>
    <n v="90.333679999999987"/>
    <x v="6"/>
    <x v="3"/>
    <s v="Innanlands"/>
    <m/>
  </r>
  <r>
    <s v="Söludælur"/>
    <s v="Landvegamót"/>
    <n v="851"/>
    <x v="35"/>
    <s v="Suðurland"/>
    <x v="6"/>
    <x v="3"/>
    <s v="Sala innan svæðis - flj."/>
    <n v="111477"/>
    <n v="96.427605"/>
    <x v="8"/>
    <x v="3"/>
    <s v="Innanlands"/>
    <m/>
  </r>
  <r>
    <s v="Reykjavík"/>
    <s v="Selfoss"/>
    <n v="800"/>
    <x v="32"/>
    <s v="Suðurland"/>
    <x v="1"/>
    <x v="0"/>
    <s v="Sala innan svæðis - flj."/>
    <n v="64890"/>
    <n v="48.667499999999997"/>
    <x v="4"/>
    <x v="0"/>
    <s v="Innanlands"/>
    <m/>
  </r>
  <r>
    <s v="Reykjavík"/>
    <s v="Selfoss"/>
    <n v="800"/>
    <x v="32"/>
    <s v="Suðurland"/>
    <x v="1"/>
    <x v="0"/>
    <s v="Sala utan svæðis - flj."/>
    <n v="1658"/>
    <n v="1.2435"/>
    <x v="4"/>
    <x v="0"/>
    <s v="Innanlands"/>
    <m/>
  </r>
  <r>
    <s v="Reykjavík"/>
    <s v="Selfoss"/>
    <n v="800"/>
    <x v="32"/>
    <s v="Suðurland"/>
    <x v="7"/>
    <x v="3"/>
    <s v="Sala innan svæðis - flj."/>
    <n v="44750"/>
    <n v="38.708750000000002"/>
    <x v="4"/>
    <x v="0"/>
    <s v="Innanlands"/>
    <m/>
  </r>
  <r>
    <s v="Reykjavík"/>
    <s v="Selfoss"/>
    <n v="800"/>
    <x v="32"/>
    <s v="Suðurland"/>
    <x v="7"/>
    <x v="3"/>
    <s v="Sala utan svæðis - flj."/>
    <n v="378896"/>
    <n v="327.74503999999996"/>
    <x v="4"/>
    <x v="0"/>
    <s v="Innanlands"/>
    <m/>
  </r>
  <r>
    <s v="Reykjavík"/>
    <s v="Selfoss"/>
    <n v="800"/>
    <x v="32"/>
    <s v="Suðurland"/>
    <x v="9"/>
    <x v="3"/>
    <s v="Sala utan svæðis - flj."/>
    <n v="0"/>
    <n v="0"/>
    <x v="4"/>
    <x v="2"/>
    <s v="Innanlands"/>
    <m/>
  </r>
  <r>
    <s v="Reykjavík"/>
    <s v="Selfoss"/>
    <n v="800"/>
    <x v="32"/>
    <s v="Suðurland"/>
    <x v="10"/>
    <x v="3"/>
    <s v="Sala utan svæðis - flj."/>
    <n v="9129"/>
    <n v="7.896585"/>
    <x v="4"/>
    <x v="2"/>
    <s v="Innanlands"/>
    <m/>
  </r>
  <r>
    <s v="Reykjavík"/>
    <s v="Selfoss"/>
    <n v="800"/>
    <x v="32"/>
    <s v="Suðurland"/>
    <x v="11"/>
    <x v="4"/>
    <s v="Sala utan svæðis - flj."/>
    <n v="190770"/>
    <n v="190.77"/>
    <x v="4"/>
    <x v="2"/>
    <s v="Innanlands"/>
    <m/>
  </r>
  <r>
    <s v="Söludælur"/>
    <s v="Landvegamót"/>
    <n v="851"/>
    <x v="35"/>
    <s v="Suðurland"/>
    <x v="6"/>
    <x v="3"/>
    <s v="Sala innan svæðis - flj."/>
    <n v="128741"/>
    <n v="111.36096499999999"/>
    <x v="10"/>
    <x v="3"/>
    <s v="Innanlands"/>
    <m/>
  </r>
  <r>
    <s v="Söludælur"/>
    <s v="Landvegamót"/>
    <n v="851"/>
    <x v="35"/>
    <s v="Suðurland"/>
    <x v="6"/>
    <x v="3"/>
    <s v="Sala innan svæðis - flj."/>
    <n v="151191"/>
    <n v="130.780215"/>
    <x v="9"/>
    <x v="3"/>
    <s v="Innanlands"/>
    <m/>
  </r>
  <r>
    <s v="Selfoss"/>
    <s v="Selfoss"/>
    <n v="800"/>
    <x v="32"/>
    <s v="Suðurland"/>
    <x v="7"/>
    <x v="3"/>
    <s v="Sala innan svæðis - flj."/>
    <n v="129901"/>
    <n v="112.36436500000001"/>
    <x v="4"/>
    <x v="0"/>
    <s v="Innanlands"/>
    <m/>
  </r>
  <r>
    <s v="Söludælur"/>
    <s v="Selfoss"/>
    <n v="800"/>
    <x v="32"/>
    <s v="Suðurland"/>
    <x v="1"/>
    <x v="0"/>
    <s v="Sala innan svæðis - flj."/>
    <n v="5097992"/>
    <n v="3823.4940000000001"/>
    <x v="4"/>
    <x v="0"/>
    <s v="Innanlands"/>
    <m/>
  </r>
  <r>
    <s v="Söludælur"/>
    <s v="Selfoss"/>
    <n v="800"/>
    <x v="32"/>
    <s v="Suðurland"/>
    <x v="7"/>
    <x v="3"/>
    <s v="Sala innan svæðis - flj."/>
    <n v="4751641"/>
    <n v="4110.1694649999999"/>
    <x v="4"/>
    <x v="0"/>
    <s v="Innanlands"/>
    <m/>
  </r>
  <r>
    <s v="Söludælur"/>
    <s v="Selfoss"/>
    <n v="800"/>
    <x v="32"/>
    <s v="Suðurland"/>
    <x v="1"/>
    <x v="0"/>
    <s v="Sala innan svæðis - flj."/>
    <n v="943858"/>
    <n v="707.89350000000002"/>
    <x v="4"/>
    <x v="0"/>
    <s v="Innanlands"/>
    <m/>
  </r>
  <r>
    <s v="Söludælur"/>
    <s v="Selfoss"/>
    <n v="800"/>
    <x v="32"/>
    <s v="Suðurland"/>
    <x v="7"/>
    <x v="3"/>
    <s v="Sala innan svæðis - flj."/>
    <n v="735508"/>
    <n v="636.21442000000002"/>
    <x v="4"/>
    <x v="0"/>
    <s v="Innanlands"/>
    <m/>
  </r>
  <r>
    <s v="Söludælur"/>
    <s v="Selfossflugvöllur"/>
    <n v="800"/>
    <x v="32"/>
    <s v="Suðurland"/>
    <x v="3"/>
    <x v="1"/>
    <s v="Sala innan svæðis - flj."/>
    <n v="11580"/>
    <n v="8.4418199999999999"/>
    <x v="4"/>
    <x v="1"/>
    <s v="Innanlands"/>
    <m/>
  </r>
  <r>
    <s v="Söludælur"/>
    <s v="Landvegamót"/>
    <n v="851"/>
    <x v="35"/>
    <s v="Suðurland"/>
    <x v="6"/>
    <x v="3"/>
    <s v="Sala innan svæðis - flj."/>
    <n v="141094"/>
    <n v="122.04630999999999"/>
    <x v="7"/>
    <x v="3"/>
    <s v="Innanlands"/>
    <m/>
  </r>
  <r>
    <s v="Söludælur"/>
    <s v="Landvegamót"/>
    <n v="851"/>
    <x v="35"/>
    <s v="Suðurland"/>
    <x v="6"/>
    <x v="3"/>
    <s v="Sala innan svæðis - flj."/>
    <n v="107898"/>
    <n v="93.331770000000006"/>
    <x v="5"/>
    <x v="3"/>
    <s v="Innanlands"/>
    <m/>
  </r>
  <r>
    <s v="Reykjavík"/>
    <s v="Selfoss"/>
    <n v="800"/>
    <x v="32"/>
    <s v="Suðurland"/>
    <x v="1"/>
    <x v="0"/>
    <s v="Sala utan svæðis - flj."/>
    <n v="3112"/>
    <n v="2.3340000000000001"/>
    <x v="2"/>
    <x v="0"/>
    <s v="Innanlands"/>
    <m/>
  </r>
  <r>
    <s v="Reykjavík"/>
    <s v="Selfoss"/>
    <n v="800"/>
    <x v="32"/>
    <s v="Suðurland"/>
    <x v="4"/>
    <x v="2"/>
    <s v="Sala utan svæðis - flj."/>
    <n v="44484"/>
    <n v="36.032040000000002"/>
    <x v="2"/>
    <x v="1"/>
    <s v="Innanlands"/>
    <m/>
  </r>
  <r>
    <s v="Reykjavík"/>
    <s v="Selfoss"/>
    <n v="800"/>
    <x v="32"/>
    <s v="Suðurland"/>
    <x v="7"/>
    <x v="3"/>
    <s v="Sala innan svæðis - flj."/>
    <n v="0"/>
    <n v="0"/>
    <x v="2"/>
    <x v="0"/>
    <s v="Innanlands"/>
    <m/>
  </r>
  <r>
    <s v="Reykjavík"/>
    <s v="Selfoss"/>
    <n v="800"/>
    <x v="32"/>
    <s v="Suðurland"/>
    <x v="7"/>
    <x v="3"/>
    <s v="Sala utan svæðis - flj."/>
    <n v="371606"/>
    <n v="321.43919"/>
    <x v="2"/>
    <x v="0"/>
    <s v="Innanlands"/>
    <m/>
  </r>
  <r>
    <s v="Reykjavík"/>
    <s v="Selfoss"/>
    <n v="800"/>
    <x v="32"/>
    <s v="Suðurland"/>
    <x v="5"/>
    <x v="2"/>
    <s v="Sala utan svæðis - flj."/>
    <n v="8912"/>
    <n v="7.2187200000000002"/>
    <x v="2"/>
    <x v="1"/>
    <s v="Innanlands"/>
    <m/>
  </r>
  <r>
    <s v="Reykjavík"/>
    <s v="Selfoss"/>
    <n v="800"/>
    <x v="32"/>
    <s v="Suðurland"/>
    <x v="9"/>
    <x v="3"/>
    <s v="Sala utan svæðis - flj."/>
    <n v="0"/>
    <n v="0"/>
    <x v="2"/>
    <x v="2"/>
    <s v="Innanlands"/>
    <m/>
  </r>
  <r>
    <s v="Reykjavík"/>
    <s v="Selfoss"/>
    <n v="800"/>
    <x v="32"/>
    <s v="Suðurland"/>
    <x v="10"/>
    <x v="3"/>
    <s v="Sala utan svæðis - flj."/>
    <n v="11597"/>
    <n v="10.031405000000001"/>
    <x v="2"/>
    <x v="2"/>
    <s v="Innanlands"/>
    <m/>
  </r>
  <r>
    <s v="Reykjavík"/>
    <s v="Selfoss"/>
    <n v="800"/>
    <x v="32"/>
    <s v="Suðurland"/>
    <x v="11"/>
    <x v="4"/>
    <s v="Sala utan svæðis - flj."/>
    <n v="266229"/>
    <n v="266.22899999999998"/>
    <x v="2"/>
    <x v="2"/>
    <s v="Innanlands"/>
    <m/>
  </r>
  <r>
    <s v="Söludælur"/>
    <s v="Landvegamót"/>
    <n v="851"/>
    <x v="35"/>
    <s v="Suðurland"/>
    <x v="6"/>
    <x v="3"/>
    <s v="Sala innan svæðis - flj."/>
    <n v="143991"/>
    <n v="124.55221499999999"/>
    <x v="3"/>
    <x v="3"/>
    <s v="Innanlands"/>
    <m/>
  </r>
  <r>
    <s v="Söludælur"/>
    <s v="Landvegamót"/>
    <n v="851"/>
    <x v="35"/>
    <s v="Suðurland"/>
    <x v="6"/>
    <x v="3"/>
    <s v="Sala innan svæðis - flj."/>
    <n v="159654"/>
    <n v="138.10070999999999"/>
    <x v="0"/>
    <x v="3"/>
    <s v="Innanlands"/>
    <m/>
  </r>
  <r>
    <s v="Selfoss"/>
    <s v="Selfoss"/>
    <n v="800"/>
    <x v="32"/>
    <s v="Suðurland"/>
    <x v="7"/>
    <x v="3"/>
    <s v="Sala innan svæðis - flj."/>
    <n v="163650"/>
    <n v="141.55725000000001"/>
    <x v="2"/>
    <x v="0"/>
    <s v="Innanlands"/>
    <m/>
  </r>
  <r>
    <s v="Söludælur"/>
    <s v="Selfoss"/>
    <n v="800"/>
    <x v="32"/>
    <s v="Suðurland"/>
    <x v="1"/>
    <x v="0"/>
    <s v="Sala innan svæðis - flj."/>
    <n v="5290553"/>
    <n v="3967.9147499999999"/>
    <x v="2"/>
    <x v="0"/>
    <s v="Innanlands"/>
    <m/>
  </r>
  <r>
    <s v="Söludælur"/>
    <s v="Selfoss"/>
    <n v="800"/>
    <x v="32"/>
    <s v="Suðurland"/>
    <x v="7"/>
    <x v="3"/>
    <s v="Sala innan svæðis - flj."/>
    <n v="4496557"/>
    <n v="3889.5218050000003"/>
    <x v="2"/>
    <x v="0"/>
    <s v="Innanlands"/>
    <m/>
  </r>
  <r>
    <s v="Söludælur"/>
    <s v="Selfoss"/>
    <n v="800"/>
    <x v="32"/>
    <s v="Suðurland"/>
    <x v="1"/>
    <x v="0"/>
    <s v="Sala innan svæðis - flj."/>
    <n v="976719"/>
    <n v="732.53925000000004"/>
    <x v="2"/>
    <x v="0"/>
    <s v="Innanlands"/>
    <m/>
  </r>
  <r>
    <s v="Söludælur"/>
    <s v="Selfoss"/>
    <n v="800"/>
    <x v="32"/>
    <s v="Suðurland"/>
    <x v="7"/>
    <x v="3"/>
    <s v="Sala innan svæðis - flj."/>
    <n v="724270"/>
    <n v="626.49355000000003"/>
    <x v="2"/>
    <x v="0"/>
    <s v="Innanlands"/>
    <m/>
  </r>
  <r>
    <s v="Söludælur"/>
    <s v="Selfossflugvöllur"/>
    <n v="800"/>
    <x v="32"/>
    <s v="Suðurland"/>
    <x v="3"/>
    <x v="1"/>
    <s v="Sala innan svæðis - flj."/>
    <n v="8796"/>
    <n v="6.4122839999999997"/>
    <x v="2"/>
    <x v="1"/>
    <s v="Innanlands"/>
    <m/>
  </r>
  <r>
    <s v="Söludælur"/>
    <s v="Hvolsvöllur"/>
    <n v="860"/>
    <x v="36"/>
    <s v="Suðurland"/>
    <x v="6"/>
    <x v="3"/>
    <s v="Sala innan svæðis - flj."/>
    <n v="80024"/>
    <n v="69.220759999999999"/>
    <x v="1"/>
    <x v="3"/>
    <s v="Innanlands"/>
    <m/>
  </r>
  <r>
    <s v="Reykjavík"/>
    <s v="Selfoss"/>
    <n v="800"/>
    <x v="32"/>
    <s v="Suðurland"/>
    <x v="1"/>
    <x v="0"/>
    <s v="Sala ekki flutningsjöfnuð"/>
    <n v="114"/>
    <n v="8.5500000000000007E-2"/>
    <x v="1"/>
    <x v="0"/>
    <s v="Millilanda"/>
    <m/>
  </r>
  <r>
    <s v="Reykjavík"/>
    <s v="Selfoss"/>
    <n v="800"/>
    <x v="32"/>
    <s v="Suðurland"/>
    <x v="1"/>
    <x v="0"/>
    <s v="Sala innan svæðis - flj."/>
    <n v="151418"/>
    <n v="113.5635"/>
    <x v="1"/>
    <x v="0"/>
    <s v="Innanlands"/>
    <m/>
  </r>
  <r>
    <s v="Reykjavík"/>
    <s v="Selfoss"/>
    <n v="800"/>
    <x v="32"/>
    <s v="Suðurland"/>
    <x v="1"/>
    <x v="0"/>
    <s v="Sala utan svæðis - flj."/>
    <n v="180559"/>
    <n v="135.41925000000001"/>
    <x v="1"/>
    <x v="0"/>
    <s v="Innanlands"/>
    <m/>
  </r>
  <r>
    <s v="Reykjavík"/>
    <s v="Selfoss"/>
    <n v="800"/>
    <x v="32"/>
    <s v="Suðurland"/>
    <x v="4"/>
    <x v="2"/>
    <s v="Sala utan svæðis - flj."/>
    <n v="19146"/>
    <n v="15.50826"/>
    <x v="1"/>
    <x v="1"/>
    <s v="Innanlands"/>
    <m/>
  </r>
  <r>
    <s v="Reykjavík"/>
    <s v="Selfoss"/>
    <n v="800"/>
    <x v="32"/>
    <s v="Suðurland"/>
    <x v="7"/>
    <x v="3"/>
    <s v="Sala innan svæðis - flj."/>
    <n v="102889"/>
    <n v="88.998985000000005"/>
    <x v="1"/>
    <x v="0"/>
    <s v="Innanlands"/>
    <m/>
  </r>
  <r>
    <s v="Reykjavík"/>
    <s v="Selfoss"/>
    <n v="800"/>
    <x v="32"/>
    <s v="Suðurland"/>
    <x v="7"/>
    <x v="3"/>
    <s v="Sala utan svæðis - flj."/>
    <n v="1527574"/>
    <n v="1321.35151"/>
    <x v="1"/>
    <x v="0"/>
    <s v="Innanlands"/>
    <m/>
  </r>
  <r>
    <s v="Reykjavík"/>
    <s v="Selfoss"/>
    <n v="800"/>
    <x v="32"/>
    <s v="Suðurland"/>
    <x v="9"/>
    <x v="3"/>
    <s v="Sala utan svæðis - flj."/>
    <n v="5580"/>
    <n v="4.8266999999999998"/>
    <x v="1"/>
    <x v="2"/>
    <s v="Innanlands"/>
    <m/>
  </r>
  <r>
    <s v="Reykjavík"/>
    <s v="Selfoss"/>
    <n v="800"/>
    <x v="32"/>
    <s v="Suðurland"/>
    <x v="10"/>
    <x v="3"/>
    <s v="Sala utan svæðis - flj."/>
    <n v="7101"/>
    <n v="6.1423649999999999"/>
    <x v="1"/>
    <x v="2"/>
    <s v="Innanlands"/>
    <m/>
  </r>
  <r>
    <s v="Reykjavík"/>
    <s v="Selfoss"/>
    <n v="800"/>
    <x v="32"/>
    <s v="Suðurland"/>
    <x v="11"/>
    <x v="4"/>
    <s v="Sala utan svæðis - flj."/>
    <n v="169284"/>
    <n v="169.28399999999999"/>
    <x v="1"/>
    <x v="2"/>
    <s v="Innanlands"/>
    <m/>
  </r>
  <r>
    <s v="Söludælur"/>
    <s v="Hvolsvöllur"/>
    <n v="860"/>
    <x v="36"/>
    <s v="Suðurland"/>
    <x v="6"/>
    <x v="3"/>
    <s v="Sala innan svæðis - flj."/>
    <n v="114437"/>
    <n v="98.988005000000001"/>
    <x v="2"/>
    <x v="3"/>
    <s v="Innanlands"/>
    <m/>
  </r>
  <r>
    <s v="Selfoss"/>
    <s v="Selfoss"/>
    <n v="800"/>
    <x v="32"/>
    <s v="Suðurland"/>
    <x v="7"/>
    <x v="3"/>
    <s v="Sala innan svæðis - flj."/>
    <n v="380499"/>
    <n v="329.13163500000002"/>
    <x v="1"/>
    <x v="0"/>
    <s v="Innanlands"/>
    <m/>
  </r>
  <r>
    <s v="Söludælur"/>
    <s v="Selfoss"/>
    <n v="800"/>
    <x v="32"/>
    <s v="Suðurland"/>
    <x v="1"/>
    <x v="0"/>
    <s v="Sala innan svæðis - flj."/>
    <n v="5933832"/>
    <n v="4450.3739999999998"/>
    <x v="1"/>
    <x v="0"/>
    <s v="Innanlands"/>
    <m/>
  </r>
  <r>
    <s v="Söludælur"/>
    <s v="Selfoss"/>
    <n v="800"/>
    <x v="32"/>
    <s v="Suðurland"/>
    <x v="3"/>
    <x v="1"/>
    <s v="Sala innan svæðis - flj."/>
    <n v="3982"/>
    <n v="2.9028779999999998"/>
    <x v="1"/>
    <x v="1"/>
    <s v="Innanlands"/>
    <m/>
  </r>
  <r>
    <s v="Söludælur"/>
    <s v="Selfoss"/>
    <n v="800"/>
    <x v="32"/>
    <s v="Suðurland"/>
    <x v="4"/>
    <x v="2"/>
    <s v="Sala innan svæðis - flj."/>
    <n v="4551"/>
    <n v="3.6863100000000002"/>
    <x v="1"/>
    <x v="1"/>
    <s v="Innanlands"/>
    <m/>
  </r>
  <r>
    <s v="Söludælur"/>
    <s v="Selfoss"/>
    <n v="800"/>
    <x v="32"/>
    <s v="Suðurland"/>
    <x v="7"/>
    <x v="3"/>
    <s v="Sala innan svæðis - flj."/>
    <n v="4284451"/>
    <n v="3706.0501149999996"/>
    <x v="1"/>
    <x v="0"/>
    <s v="Innanlands"/>
    <m/>
  </r>
  <r>
    <s v="Söludælur"/>
    <s v="Hvolsvöllur"/>
    <n v="860"/>
    <x v="36"/>
    <s v="Suðurland"/>
    <x v="6"/>
    <x v="3"/>
    <s v="Sala innan svæðis - flj."/>
    <n v="103247"/>
    <n v="89.308655000000002"/>
    <x v="4"/>
    <x v="3"/>
    <s v="Innanlands"/>
    <m/>
  </r>
  <r>
    <s v="Söludælur"/>
    <s v="Selfoss"/>
    <n v="800"/>
    <x v="32"/>
    <s v="Suðurland"/>
    <x v="1"/>
    <x v="0"/>
    <s v="Sala innan svæðis - flj."/>
    <n v="1135846"/>
    <n v="851.8845"/>
    <x v="1"/>
    <x v="0"/>
    <s v="Innanlands"/>
    <m/>
  </r>
  <r>
    <s v="Söludælur"/>
    <s v="Selfoss"/>
    <n v="800"/>
    <x v="32"/>
    <s v="Suðurland"/>
    <x v="2"/>
    <x v="0"/>
    <s v="Sala innan svæðis - flj."/>
    <n v="4823"/>
    <n v="3.6172499999999999"/>
    <x v="1"/>
    <x v="0"/>
    <s v="Innanlands"/>
    <m/>
  </r>
  <r>
    <s v="Söludælur"/>
    <s v="Selfoss"/>
    <n v="800"/>
    <x v="32"/>
    <s v="Suðurland"/>
    <x v="7"/>
    <x v="3"/>
    <s v="Sala innan svæðis - flj."/>
    <n v="814666"/>
    <n v="704.68608999999992"/>
    <x v="1"/>
    <x v="0"/>
    <s v="Innanlands"/>
    <m/>
  </r>
  <r>
    <s v="Söludælur"/>
    <s v="Hvolsvöllur"/>
    <n v="860"/>
    <x v="36"/>
    <s v="Suðurland"/>
    <x v="6"/>
    <x v="3"/>
    <s v="Sala innan svæðis - flj."/>
    <n v="100616"/>
    <n v="87.032839999999993"/>
    <x v="6"/>
    <x v="3"/>
    <s v="Innanlands"/>
    <m/>
  </r>
  <r>
    <s v="Söludælur"/>
    <s v="Selfossflugvöllur"/>
    <n v="800"/>
    <x v="32"/>
    <s v="Suðurland"/>
    <x v="3"/>
    <x v="1"/>
    <s v="Sala innan svæðis - flj."/>
    <n v="10215"/>
    <n v="7.4467349999999994"/>
    <x v="1"/>
    <x v="1"/>
    <s v="Innanlands"/>
    <m/>
  </r>
  <r>
    <s v="Reykjavík"/>
    <s v="Minni - Borg"/>
    <n v="801"/>
    <x v="32"/>
    <s v="Suðurland"/>
    <x v="0"/>
    <x v="0"/>
    <s v="Sala utan svæðis - flj."/>
    <n v="908"/>
    <n v="0.68100000000000005"/>
    <x v="0"/>
    <x v="0"/>
    <s v="Innanlands"/>
    <m/>
  </r>
  <r>
    <s v="Söludælur"/>
    <s v="Árnes í Gnúpverjahr."/>
    <n v="801"/>
    <x v="32"/>
    <s v="Suðurland"/>
    <x v="0"/>
    <x v="0"/>
    <s v="Sala innan svæðis - flj."/>
    <n v="125138"/>
    <n v="93.853499999999997"/>
    <x v="0"/>
    <x v="0"/>
    <s v="Innanlands"/>
    <m/>
  </r>
  <r>
    <s v="Söludælur"/>
    <s v="Brautarhóll í Biskupst."/>
    <n v="801"/>
    <x v="32"/>
    <s v="Suðurland"/>
    <x v="0"/>
    <x v="0"/>
    <s v="Sala innan svæðis - flj."/>
    <n v="253057"/>
    <n v="189.79275000000001"/>
    <x v="0"/>
    <x v="0"/>
    <s v="Innanlands"/>
    <m/>
  </r>
  <r>
    <s v="Söludælur"/>
    <s v="Geysir"/>
    <n v="801"/>
    <x v="32"/>
    <s v="Suðurland"/>
    <x v="0"/>
    <x v="0"/>
    <s v="Sala innan svæðis - flj."/>
    <n v="101650"/>
    <n v="76.237499999999997"/>
    <x v="0"/>
    <x v="0"/>
    <s v="Innanlands"/>
    <m/>
  </r>
  <r>
    <s v="Söludælur"/>
    <s v="Minni - Borg"/>
    <n v="801"/>
    <x v="32"/>
    <s v="Suðurland"/>
    <x v="1"/>
    <x v="0"/>
    <s v="Sala innan svæðis - flj."/>
    <n v="169045"/>
    <n v="126.78375"/>
    <x v="0"/>
    <x v="0"/>
    <s v="Innanlands"/>
    <m/>
  </r>
  <r>
    <s v="Söludælur"/>
    <s v="Úthlíð í Biskupst."/>
    <n v="801"/>
    <x v="32"/>
    <s v="Suðurland"/>
    <x v="1"/>
    <x v="0"/>
    <s v="Sala innan svæðis - flj."/>
    <n v="21721"/>
    <n v="16.290749999999999"/>
    <x v="0"/>
    <x v="0"/>
    <s v="Innanlands"/>
    <m/>
  </r>
  <r>
    <s v="Söludælur"/>
    <s v="Hvolsvöllur"/>
    <n v="860"/>
    <x v="36"/>
    <s v="Suðurland"/>
    <x v="6"/>
    <x v="3"/>
    <s v="Sala innan svæðis - flj."/>
    <n v="142350"/>
    <n v="123.13275"/>
    <x v="8"/>
    <x v="3"/>
    <s v="Innanlands"/>
    <m/>
  </r>
  <r>
    <s v="Söludælur"/>
    <s v="Hvolsvöllur"/>
    <n v="860"/>
    <x v="36"/>
    <s v="Suðurland"/>
    <x v="6"/>
    <x v="3"/>
    <s v="Sala innan svæðis - flj."/>
    <n v="158128"/>
    <n v="136.78072"/>
    <x v="10"/>
    <x v="3"/>
    <s v="Innanlands"/>
    <m/>
  </r>
  <r>
    <s v="Reykjavík"/>
    <s v="Árnes í Gnúpverjahr."/>
    <n v="801"/>
    <x v="32"/>
    <s v="Suðurland"/>
    <x v="7"/>
    <x v="3"/>
    <s v="Sala utan svæðis - flj."/>
    <n v="118993"/>
    <n v="102.928945"/>
    <x v="0"/>
    <x v="0"/>
    <s v="Innanlands"/>
    <m/>
  </r>
  <r>
    <s v="Söludælur"/>
    <s v="Hvolsvöllur"/>
    <n v="860"/>
    <x v="36"/>
    <s v="Suðurland"/>
    <x v="6"/>
    <x v="3"/>
    <s v="Sala innan svæðis - flj."/>
    <n v="206642"/>
    <n v="178.74533"/>
    <x v="9"/>
    <x v="3"/>
    <s v="Innanlands"/>
    <m/>
  </r>
  <r>
    <s v="Söludælur"/>
    <s v="Hvolsvöllur"/>
    <n v="860"/>
    <x v="36"/>
    <s v="Suðurland"/>
    <x v="6"/>
    <x v="3"/>
    <s v="Sala innan svæðis - flj."/>
    <n v="234264"/>
    <n v="202.63835999999998"/>
    <x v="7"/>
    <x v="3"/>
    <s v="Innanlands"/>
    <m/>
  </r>
  <r>
    <s v="Reykjavík"/>
    <s v="Geysir"/>
    <n v="801"/>
    <x v="32"/>
    <s v="Suðurland"/>
    <x v="7"/>
    <x v="3"/>
    <s v="Sala utan svæðis - flj."/>
    <n v="17553"/>
    <n v="15.183344999999999"/>
    <x v="0"/>
    <x v="0"/>
    <s v="Innanlands"/>
    <m/>
  </r>
  <r>
    <s v="Söludælur"/>
    <s v="Hvolsvöllur"/>
    <n v="860"/>
    <x v="36"/>
    <s v="Suðurland"/>
    <x v="6"/>
    <x v="3"/>
    <s v="Sala innan svæðis - flj."/>
    <n v="260183"/>
    <n v="225.05829499999999"/>
    <x v="5"/>
    <x v="3"/>
    <s v="Innanlands"/>
    <m/>
  </r>
  <r>
    <s v="Reykjavík"/>
    <s v="Minni - Borg"/>
    <n v="801"/>
    <x v="32"/>
    <s v="Suðurland"/>
    <x v="7"/>
    <x v="3"/>
    <s v="Sala utan svæðis - flj."/>
    <n v="670"/>
    <n v="0.57955000000000001"/>
    <x v="0"/>
    <x v="0"/>
    <s v="Innanlands"/>
    <m/>
  </r>
  <r>
    <s v="Söludælur"/>
    <s v="Hvolsvöllur"/>
    <n v="860"/>
    <x v="36"/>
    <s v="Suðurland"/>
    <x v="6"/>
    <x v="3"/>
    <s v="Sala innan svæðis - flj."/>
    <n v="251659"/>
    <n v="217.685035"/>
    <x v="3"/>
    <x v="3"/>
    <s v="Innanlands"/>
    <m/>
  </r>
  <r>
    <s v="Söludælur"/>
    <s v="Hvolsvöllur"/>
    <n v="860"/>
    <x v="36"/>
    <s v="Suðurland"/>
    <x v="6"/>
    <x v="3"/>
    <s v="Sala innan svæðis - flj."/>
    <n v="261123"/>
    <n v="225.87139499999998"/>
    <x v="0"/>
    <x v="3"/>
    <s v="Innanlands"/>
    <m/>
  </r>
  <r>
    <s v="Söludælur"/>
    <s v="Vík í Mýrdal"/>
    <n v="870"/>
    <x v="37"/>
    <s v="Suðurland"/>
    <x v="6"/>
    <x v="3"/>
    <s v="Sala innan svæðis - flj."/>
    <n v="46206"/>
    <n v="39.96819"/>
    <x v="1"/>
    <x v="0"/>
    <s v="Innanlands"/>
    <m/>
  </r>
  <r>
    <s v="Selfoss"/>
    <s v="Árnes í Gnúpverjahr."/>
    <n v="801"/>
    <x v="32"/>
    <s v="Suðurland"/>
    <x v="7"/>
    <x v="3"/>
    <s v="Sala utan svæðis - flj."/>
    <n v="54854"/>
    <n v="47.448709999999998"/>
    <x v="0"/>
    <x v="0"/>
    <s v="Innanlands"/>
    <m/>
  </r>
  <r>
    <s v="Selfoss"/>
    <s v="Brautarhóll í Biskupst."/>
    <n v="801"/>
    <x v="32"/>
    <s v="Suðurland"/>
    <x v="7"/>
    <x v="3"/>
    <s v="Sala utan svæðis - flj."/>
    <n v="56919"/>
    <n v="49.234935"/>
    <x v="0"/>
    <x v="0"/>
    <s v="Innanlands"/>
    <m/>
  </r>
  <r>
    <s v="Selfoss"/>
    <s v="Geysir"/>
    <n v="801"/>
    <x v="32"/>
    <s v="Suðurland"/>
    <x v="7"/>
    <x v="3"/>
    <s v="Sala utan svæðis - flj."/>
    <n v="1469"/>
    <n v="1.2706849999999998"/>
    <x v="0"/>
    <x v="0"/>
    <s v="Innanlands"/>
    <m/>
  </r>
  <r>
    <s v="Selfoss"/>
    <s v="Úthlíð í Biskupst."/>
    <n v="801"/>
    <x v="32"/>
    <s v="Suðurland"/>
    <x v="7"/>
    <x v="3"/>
    <s v="Sala utan svæðis - flj."/>
    <n v="27543"/>
    <n v="23.824694999999998"/>
    <x v="0"/>
    <x v="0"/>
    <s v="Innanlands"/>
    <m/>
  </r>
  <r>
    <s v="Söludælur"/>
    <s v="Vík í Mýrdal"/>
    <n v="870"/>
    <x v="37"/>
    <s v="Suðurland"/>
    <x v="6"/>
    <x v="3"/>
    <s v="Sala innan svæðis - flj."/>
    <n v="35246"/>
    <n v="30.48779"/>
    <x v="2"/>
    <x v="0"/>
    <s v="Innanlands"/>
    <m/>
  </r>
  <r>
    <s v="Söludælur"/>
    <s v="Árnes í Gnúpverjahr."/>
    <n v="801"/>
    <x v="32"/>
    <s v="Suðurland"/>
    <x v="7"/>
    <x v="3"/>
    <s v="Sala innan svæðis - flj."/>
    <n v="260152"/>
    <n v="225.03148000000002"/>
    <x v="0"/>
    <x v="0"/>
    <s v="Innanlands"/>
    <m/>
  </r>
  <r>
    <s v="Söludælur"/>
    <s v="Vík í Mýrdal"/>
    <n v="870"/>
    <x v="37"/>
    <s v="Suðurland"/>
    <x v="6"/>
    <x v="3"/>
    <s v="Sala innan svæðis - flj."/>
    <n v="38517"/>
    <n v="33.317205000000001"/>
    <x v="4"/>
    <x v="0"/>
    <s v="Innanlands"/>
    <m/>
  </r>
  <r>
    <s v="Söludælur"/>
    <s v="Brautarhóll í Biskupst."/>
    <n v="801"/>
    <x v="32"/>
    <s v="Suðurland"/>
    <x v="7"/>
    <x v="3"/>
    <s v="Sala innan svæðis - flj."/>
    <n v="329712"/>
    <n v="285.20087999999998"/>
    <x v="0"/>
    <x v="0"/>
    <s v="Innanlands"/>
    <m/>
  </r>
  <r>
    <s v="Söludælur"/>
    <s v="Vík í Mýrdal"/>
    <n v="870"/>
    <x v="37"/>
    <s v="Suðurland"/>
    <x v="6"/>
    <x v="3"/>
    <s v="Sala innan svæðis - flj."/>
    <n v="45464"/>
    <n v="39.326360000000001"/>
    <x v="6"/>
    <x v="0"/>
    <s v="Innanlands"/>
    <m/>
  </r>
  <r>
    <s v="Söludælur"/>
    <s v="Geysir"/>
    <n v="801"/>
    <x v="32"/>
    <s v="Suðurland"/>
    <x v="7"/>
    <x v="3"/>
    <s v="Sala innan svæðis - flj."/>
    <n v="153759"/>
    <n v="133.00153499999999"/>
    <x v="0"/>
    <x v="0"/>
    <s v="Innanlands"/>
    <m/>
  </r>
  <r>
    <s v="Söludælur"/>
    <s v="Vík í Mýrdal"/>
    <n v="870"/>
    <x v="37"/>
    <s v="Suðurland"/>
    <x v="6"/>
    <x v="3"/>
    <s v="Sala innan svæðis - flj."/>
    <n v="62578"/>
    <n v="54.12997"/>
    <x v="8"/>
    <x v="0"/>
    <s v="Innanlands"/>
    <m/>
  </r>
  <r>
    <s v="Söludælur"/>
    <s v="Minni - Borg"/>
    <n v="801"/>
    <x v="32"/>
    <s v="Suðurland"/>
    <x v="7"/>
    <x v="3"/>
    <s v="Sala innan svæðis - flj."/>
    <n v="304183"/>
    <n v="263.11829499999999"/>
    <x v="0"/>
    <x v="0"/>
    <s v="Innanlands"/>
    <m/>
  </r>
  <r>
    <s v="Söludælur"/>
    <s v="Úthlíð í Biskupst."/>
    <n v="801"/>
    <x v="32"/>
    <s v="Suðurland"/>
    <x v="7"/>
    <x v="3"/>
    <s v="Sala innan svæðis - flj."/>
    <n v="6522"/>
    <n v="5.6415299999999995"/>
    <x v="0"/>
    <x v="0"/>
    <s v="Innanlands"/>
    <m/>
  </r>
  <r>
    <s v="Höfn"/>
    <s v="Árnes í Gnúpverjahr."/>
    <n v="801"/>
    <x v="32"/>
    <s v="Suðurland"/>
    <x v="9"/>
    <x v="3"/>
    <s v="Sala utan svæðis - flj."/>
    <n v="11884"/>
    <n v="10.27966"/>
    <x v="3"/>
    <x v="2"/>
    <s v="Innanlands"/>
    <m/>
  </r>
  <r>
    <s v="Söludælur"/>
    <s v="Árnes í Gnúpverjahr."/>
    <n v="801"/>
    <x v="32"/>
    <s v="Suðurland"/>
    <x v="7"/>
    <x v="3"/>
    <s v="Sala ekki flutningsjöfnuð"/>
    <n v="0"/>
    <n v="0"/>
    <x v="1"/>
    <x v="0"/>
    <s v="Millilanda"/>
    <m/>
  </r>
  <r>
    <s v="Söludælur"/>
    <s v="Vík í Mýrdal"/>
    <n v="870"/>
    <x v="37"/>
    <s v="Suðurland"/>
    <x v="6"/>
    <x v="3"/>
    <s v="Sala innan svæðis - flj."/>
    <n v="93666"/>
    <n v="81.021090000000001"/>
    <x v="10"/>
    <x v="0"/>
    <s v="Innanlands"/>
    <m/>
  </r>
  <r>
    <s v="Reykjavík"/>
    <s v="Árnes í Gnúpverjahr."/>
    <n v="801"/>
    <x v="32"/>
    <s v="Suðurland"/>
    <x v="7"/>
    <x v="3"/>
    <s v="Sala utan svæðis - flj."/>
    <n v="176946"/>
    <n v="153.05829"/>
    <x v="3"/>
    <x v="0"/>
    <s v="Innanlands"/>
    <m/>
  </r>
  <r>
    <s v="Söludælur"/>
    <s v="Vík í Mýrdal"/>
    <n v="870"/>
    <x v="37"/>
    <s v="Suðurland"/>
    <x v="6"/>
    <x v="3"/>
    <s v="Sala innan svæðis - flj."/>
    <n v="95648"/>
    <n v="82.735520000000008"/>
    <x v="9"/>
    <x v="0"/>
    <s v="Innanlands"/>
    <m/>
  </r>
  <r>
    <s v="Reykjavík"/>
    <s v="Brautarhóll í Biskupst."/>
    <n v="801"/>
    <x v="32"/>
    <s v="Suðurland"/>
    <x v="7"/>
    <x v="3"/>
    <s v="Sala utan svæðis - flj."/>
    <n v="1994"/>
    <n v="1.72481"/>
    <x v="3"/>
    <x v="0"/>
    <s v="Innanlands"/>
    <m/>
  </r>
  <r>
    <s v="Söludælur"/>
    <s v="Vík í Mýrdal"/>
    <n v="870"/>
    <x v="37"/>
    <s v="Suðurland"/>
    <x v="6"/>
    <x v="3"/>
    <s v="Sala innan svæðis - flj."/>
    <n v="101489"/>
    <n v="87.787985000000006"/>
    <x v="7"/>
    <x v="0"/>
    <s v="Innanlands"/>
    <m/>
  </r>
  <r>
    <s v="Reykjavík"/>
    <s v="Geysir"/>
    <n v="801"/>
    <x v="32"/>
    <s v="Suðurland"/>
    <x v="7"/>
    <x v="3"/>
    <s v="Sala utan svæðis - flj."/>
    <n v="15457"/>
    <n v="13.370305"/>
    <x v="3"/>
    <x v="0"/>
    <s v="Innanlands"/>
    <m/>
  </r>
  <r>
    <s v="Söludælur"/>
    <s v="Vík í Mýrdal"/>
    <n v="870"/>
    <x v="37"/>
    <s v="Suðurland"/>
    <x v="6"/>
    <x v="3"/>
    <s v="Sala innan svæðis - flj."/>
    <n v="115170"/>
    <n v="99.622050000000002"/>
    <x v="5"/>
    <x v="0"/>
    <s v="Innanlands"/>
    <m/>
  </r>
  <r>
    <s v="Reykjavík"/>
    <s v="Minni - Borg"/>
    <n v="801"/>
    <x v="32"/>
    <s v="Suðurland"/>
    <x v="0"/>
    <x v="0"/>
    <s v="Sala utan svæðis - flj."/>
    <n v="501"/>
    <n v="0.37574999999999997"/>
    <x v="3"/>
    <x v="0"/>
    <s v="Innanlands"/>
    <m/>
  </r>
  <r>
    <s v="Reykjavík"/>
    <s v="Minni - Borg"/>
    <n v="801"/>
    <x v="32"/>
    <s v="Suðurland"/>
    <x v="7"/>
    <x v="3"/>
    <s v="Sala utan svæðis - flj."/>
    <n v="704"/>
    <n v="0.60896000000000006"/>
    <x v="3"/>
    <x v="0"/>
    <s v="Innanlands"/>
    <m/>
  </r>
  <r>
    <s v="Söludælur"/>
    <s v="Brautarhóll í Biskupst."/>
    <n v="801"/>
    <x v="32"/>
    <s v="Suðurland"/>
    <x v="7"/>
    <x v="3"/>
    <s v="Sala ekki flutningsjöfnuð"/>
    <n v="0"/>
    <n v="0"/>
    <x v="1"/>
    <x v="0"/>
    <s v="Millilanda"/>
    <m/>
  </r>
  <r>
    <s v="Söludælur"/>
    <s v="Vík í Mýrdal"/>
    <n v="870"/>
    <x v="37"/>
    <s v="Suðurland"/>
    <x v="6"/>
    <x v="3"/>
    <s v="Sala innan svæðis - flj."/>
    <n v="6830"/>
    <n v="5.9079499999999996"/>
    <x v="3"/>
    <x v="0"/>
    <s v="Innanlands"/>
    <m/>
  </r>
  <r>
    <s v="Söludælur"/>
    <s v="Geysir"/>
    <n v="801"/>
    <x v="32"/>
    <s v="Suðurland"/>
    <x v="7"/>
    <x v="3"/>
    <s v="Sala ekki flutningsjöfnuð"/>
    <n v="0"/>
    <n v="0"/>
    <x v="1"/>
    <x v="0"/>
    <s v="Millilanda"/>
    <m/>
  </r>
  <r>
    <s v="Söludælur"/>
    <s v="Vík í Mýrdal"/>
    <n v="870"/>
    <x v="37"/>
    <s v="Suðurland"/>
    <x v="6"/>
    <x v="3"/>
    <s v="Sala innan svæðis - flj."/>
    <n v="92952"/>
    <n v="80.403480000000002"/>
    <x v="3"/>
    <x v="0"/>
    <s v="Innanlands"/>
    <m/>
  </r>
  <r>
    <s v="Söludælur"/>
    <s v="Vík í Mýrdal"/>
    <n v="870"/>
    <x v="37"/>
    <s v="Suðurland"/>
    <x v="6"/>
    <x v="3"/>
    <s v="Sala innan svæðis - flj."/>
    <n v="28769"/>
    <n v="24.885185"/>
    <x v="0"/>
    <x v="0"/>
    <s v="Innanlands"/>
    <m/>
  </r>
  <r>
    <s v="Söludælur"/>
    <s v="Vík í Mýrdal"/>
    <n v="870"/>
    <x v="37"/>
    <s v="Suðurland"/>
    <x v="6"/>
    <x v="3"/>
    <s v="Sala innan svæðis - flj."/>
    <n v="84622"/>
    <n v="73.198030000000003"/>
    <x v="0"/>
    <x v="0"/>
    <s v="Innanlands"/>
    <m/>
  </r>
  <r>
    <s v="Söludælur"/>
    <s v="Kirkjubæjarklaustur"/>
    <n v="880"/>
    <x v="38"/>
    <s v="Suðurland"/>
    <x v="6"/>
    <x v="3"/>
    <s v="Sala innan svæðis - flj."/>
    <n v="958"/>
    <n v="0.82866999999999991"/>
    <x v="1"/>
    <x v="3"/>
    <s v="Innanlands"/>
    <m/>
  </r>
  <r>
    <s v="Selfoss"/>
    <s v="Árnes í Gnúpverjahr."/>
    <n v="801"/>
    <x v="32"/>
    <s v="Suðurland"/>
    <x v="7"/>
    <x v="3"/>
    <s v="Sala utan svæðis - flj."/>
    <n v="44052"/>
    <n v="38.104980000000005"/>
    <x v="3"/>
    <x v="0"/>
    <s v="Innanlands"/>
    <m/>
  </r>
  <r>
    <s v="Söludælur"/>
    <s v="Kirkjubæjarklaustur"/>
    <n v="880"/>
    <x v="38"/>
    <s v="Suðurland"/>
    <x v="6"/>
    <x v="3"/>
    <s v="Sala innan svæðis - flj."/>
    <n v="28143"/>
    <n v="24.343695"/>
    <x v="2"/>
    <x v="3"/>
    <s v="Innanlands"/>
    <m/>
  </r>
  <r>
    <s v="Selfoss"/>
    <s v="Úthlíð í Biskupst."/>
    <n v="801"/>
    <x v="32"/>
    <s v="Suðurland"/>
    <x v="7"/>
    <x v="3"/>
    <s v="Sala utan svæðis - flj."/>
    <n v="7305"/>
    <n v="6.3188249999999995"/>
    <x v="3"/>
    <x v="0"/>
    <s v="Innanlands"/>
    <m/>
  </r>
  <r>
    <s v="Söludælur"/>
    <s v="Kirkjubæjarklaustur"/>
    <n v="880"/>
    <x v="38"/>
    <s v="Suðurland"/>
    <x v="6"/>
    <x v="3"/>
    <s v="Sala innan svæðis - flj."/>
    <n v="25750"/>
    <n v="22.27375"/>
    <x v="4"/>
    <x v="3"/>
    <s v="Innanlands"/>
    <m/>
  </r>
  <r>
    <s v="Söludælur"/>
    <s v="Árnes í Gnúpverjahr."/>
    <n v="801"/>
    <x v="32"/>
    <s v="Suðurland"/>
    <x v="0"/>
    <x v="0"/>
    <s v="Sala innan svæðis - flj."/>
    <n v="170706"/>
    <n v="128.02950000000001"/>
    <x v="3"/>
    <x v="0"/>
    <s v="Innanlands"/>
    <m/>
  </r>
  <r>
    <s v="Söludælur"/>
    <s v="Árnes í Gnúpverjahr."/>
    <n v="801"/>
    <x v="32"/>
    <s v="Suðurland"/>
    <x v="7"/>
    <x v="3"/>
    <s v="Sala innan svæðis - flj."/>
    <n v="328544"/>
    <n v="284.19056"/>
    <x v="3"/>
    <x v="0"/>
    <s v="Innanlands"/>
    <m/>
  </r>
  <r>
    <s v="Söludælur"/>
    <s v="Kirkjubæjarklaustur"/>
    <n v="880"/>
    <x v="38"/>
    <s v="Suðurland"/>
    <x v="6"/>
    <x v="3"/>
    <s v="Sala innan svæðis - flj."/>
    <n v="15362"/>
    <n v="13.288129999999999"/>
    <x v="6"/>
    <x v="3"/>
    <s v="Innanlands"/>
    <m/>
  </r>
  <r>
    <s v="Söludælur"/>
    <s v="Brautarhóll í Biskupst."/>
    <n v="801"/>
    <x v="32"/>
    <s v="Suðurland"/>
    <x v="0"/>
    <x v="0"/>
    <s v="Sala innan svæðis - flj."/>
    <n v="355905"/>
    <n v="266.92874999999998"/>
    <x v="3"/>
    <x v="0"/>
    <s v="Innanlands"/>
    <m/>
  </r>
  <r>
    <s v="Söludælur"/>
    <s v="Brautarhóll í Biskupst."/>
    <n v="801"/>
    <x v="32"/>
    <s v="Suðurland"/>
    <x v="7"/>
    <x v="3"/>
    <s v="Sala innan svæðis - flj."/>
    <n v="357418"/>
    <n v="309.16656999999998"/>
    <x v="3"/>
    <x v="0"/>
    <s v="Innanlands"/>
    <m/>
  </r>
  <r>
    <s v="Söludælur"/>
    <s v="Geysir"/>
    <n v="801"/>
    <x v="32"/>
    <s v="Suðurland"/>
    <x v="0"/>
    <x v="0"/>
    <s v="Sala innan svæðis - flj."/>
    <n v="212839"/>
    <n v="159.62925000000001"/>
    <x v="3"/>
    <x v="0"/>
    <s v="Innanlands"/>
    <m/>
  </r>
  <r>
    <s v="Söludælur"/>
    <s v="Geysir"/>
    <n v="801"/>
    <x v="32"/>
    <s v="Suðurland"/>
    <x v="7"/>
    <x v="3"/>
    <s v="Sala innan svæðis - flj."/>
    <n v="325673"/>
    <n v="281.70714500000003"/>
    <x v="3"/>
    <x v="0"/>
    <s v="Innanlands"/>
    <m/>
  </r>
  <r>
    <s v="Söludælur"/>
    <s v="Minni - Borg"/>
    <n v="801"/>
    <x v="32"/>
    <s v="Suðurland"/>
    <x v="1"/>
    <x v="0"/>
    <s v="Sala innan svæðis - flj."/>
    <n v="211000"/>
    <n v="158.25"/>
    <x v="3"/>
    <x v="0"/>
    <s v="Innanlands"/>
    <m/>
  </r>
  <r>
    <s v="Söludælur"/>
    <s v="Minni - Borg"/>
    <n v="801"/>
    <x v="32"/>
    <s v="Suðurland"/>
    <x v="7"/>
    <x v="3"/>
    <s v="Sala innan svæðis - flj."/>
    <n v="286399"/>
    <n v="247.73513500000001"/>
    <x v="3"/>
    <x v="0"/>
    <s v="Innanlands"/>
    <m/>
  </r>
  <r>
    <s v="Söludælur"/>
    <s v="Kirkjubæjarklaustur"/>
    <n v="880"/>
    <x v="38"/>
    <s v="Suðurland"/>
    <x v="6"/>
    <x v="3"/>
    <s v="Sala innan svæðis - flj."/>
    <n v="23103"/>
    <n v="19.984095"/>
    <x v="8"/>
    <x v="3"/>
    <s v="Innanlands"/>
    <m/>
  </r>
  <r>
    <s v="Söludælur"/>
    <s v="Úthlíð í Biskupst."/>
    <n v="801"/>
    <x v="32"/>
    <s v="Suðurland"/>
    <x v="1"/>
    <x v="0"/>
    <s v="Sala innan svæðis - flj."/>
    <n v="108751"/>
    <n v="81.563249999999996"/>
    <x v="3"/>
    <x v="0"/>
    <s v="Innanlands"/>
    <m/>
  </r>
  <r>
    <s v="Söludælur"/>
    <s v="Úthlíð í Biskupst."/>
    <n v="801"/>
    <x v="32"/>
    <s v="Suðurland"/>
    <x v="7"/>
    <x v="3"/>
    <s v="Sala innan svæðis - flj."/>
    <n v="49368"/>
    <n v="42.703319999999998"/>
    <x v="3"/>
    <x v="0"/>
    <s v="Innanlands"/>
    <m/>
  </r>
  <r>
    <s v="Söludælur"/>
    <s v="Kirkjubæjarklaustur"/>
    <n v="880"/>
    <x v="38"/>
    <s v="Suðurland"/>
    <x v="6"/>
    <x v="3"/>
    <s v="Sala innan svæðis - flj."/>
    <n v="22192"/>
    <n v="19.196079999999998"/>
    <x v="10"/>
    <x v="3"/>
    <s v="Innanlands"/>
    <m/>
  </r>
  <r>
    <s v="Reykjavík"/>
    <s v="Árnes í Gnúpverjahr."/>
    <n v="801"/>
    <x v="32"/>
    <s v="Suðurland"/>
    <x v="7"/>
    <x v="3"/>
    <s v="Sala utan svæðis - flj."/>
    <n v="256540"/>
    <n v="221.90710000000001"/>
    <x v="5"/>
    <x v="0"/>
    <s v="Innanlands"/>
    <m/>
  </r>
  <r>
    <s v="Söludælur"/>
    <s v="Kirkjubæjarklaustur"/>
    <n v="880"/>
    <x v="38"/>
    <s v="Suðurland"/>
    <x v="6"/>
    <x v="3"/>
    <s v="Sala innan svæðis - flj."/>
    <n v="37692"/>
    <n v="32.603580000000001"/>
    <x v="9"/>
    <x v="3"/>
    <s v="Innanlands"/>
    <m/>
  </r>
  <r>
    <s v="Söludælur"/>
    <s v="Kirkjubæjarklaustur"/>
    <n v="880"/>
    <x v="38"/>
    <s v="Suðurland"/>
    <x v="6"/>
    <x v="3"/>
    <s v="Sala innan svæðis - flj."/>
    <n v="57810"/>
    <n v="50.005650000000003"/>
    <x v="7"/>
    <x v="3"/>
    <s v="Innanlands"/>
    <m/>
  </r>
  <r>
    <s v="Söludælur"/>
    <s v="Kirkjubæjarklaustur"/>
    <n v="880"/>
    <x v="38"/>
    <s v="Suðurland"/>
    <x v="6"/>
    <x v="3"/>
    <s v="Sala innan svæðis - flj."/>
    <n v="56942"/>
    <n v="49.254829999999998"/>
    <x v="5"/>
    <x v="3"/>
    <s v="Innanlands"/>
    <m/>
  </r>
  <r>
    <s v="Söludælur"/>
    <s v="Kirkjubæjarklaustur"/>
    <n v="880"/>
    <x v="38"/>
    <s v="Suðurland"/>
    <x v="6"/>
    <x v="3"/>
    <s v="Sala innan svæðis - flj."/>
    <n v="44607"/>
    <n v="38.585054999999997"/>
    <x v="3"/>
    <x v="3"/>
    <s v="Innanlands"/>
    <m/>
  </r>
  <r>
    <s v="Reykjavík"/>
    <s v="Minni - Borg"/>
    <n v="801"/>
    <x v="32"/>
    <s v="Suðurland"/>
    <x v="0"/>
    <x v="0"/>
    <s v="Sala utan svæðis - flj."/>
    <n v="719"/>
    <n v="0.53925000000000001"/>
    <x v="5"/>
    <x v="0"/>
    <s v="Innanlands"/>
    <m/>
  </r>
  <r>
    <s v="Reykjavík"/>
    <s v="Minni - Borg"/>
    <n v="801"/>
    <x v="32"/>
    <s v="Suðurland"/>
    <x v="7"/>
    <x v="3"/>
    <s v="Sala utan svæðis - flj."/>
    <n v="6849"/>
    <n v="5.924385"/>
    <x v="5"/>
    <x v="0"/>
    <s v="Innanlands"/>
    <m/>
  </r>
  <r>
    <s v="Söludælur"/>
    <s v="Kirkjubæjarklaustur"/>
    <n v="880"/>
    <x v="38"/>
    <s v="Suðurland"/>
    <x v="6"/>
    <x v="3"/>
    <s v="Sala innan svæðis - flj."/>
    <n v="80507"/>
    <n v="69.638554999999997"/>
    <x v="0"/>
    <x v="3"/>
    <s v="Innanlands"/>
    <m/>
  </r>
  <r>
    <s v="Söludælur"/>
    <s v="Vestm.eyjarflugvöllur"/>
    <n v="900"/>
    <x v="39"/>
    <s v="Suðurland"/>
    <x v="3"/>
    <x v="1"/>
    <s v="Sala ekki flutningsjöfnuð"/>
    <n v="210"/>
    <n v="0.15309"/>
    <x v="1"/>
    <x v="1"/>
    <s v="Millilanda"/>
    <m/>
  </r>
  <r>
    <s v="Söludælur"/>
    <s v="Vestm.eyjarflugvöllur"/>
    <n v="900"/>
    <x v="39"/>
    <s v="Suðurland"/>
    <x v="3"/>
    <x v="1"/>
    <s v="Sala innan svæðis - flj."/>
    <n v="8755"/>
    <n v="6.3823949999999998"/>
    <x v="1"/>
    <x v="1"/>
    <s v="Innanlands"/>
    <m/>
  </r>
  <r>
    <s v="Selfoss"/>
    <s v="Árnes í Gnúpverjahr."/>
    <n v="801"/>
    <x v="32"/>
    <s v="Suðurland"/>
    <x v="7"/>
    <x v="3"/>
    <s v="Sala utan svæðis - flj."/>
    <n v="46965"/>
    <n v="40.624724999999998"/>
    <x v="5"/>
    <x v="0"/>
    <s v="Innanlands"/>
    <m/>
  </r>
  <r>
    <s v="Söludælur"/>
    <s v="Vestm.eyjarflugvöllur"/>
    <n v="900"/>
    <x v="39"/>
    <s v="Suðurland"/>
    <x v="4"/>
    <x v="2"/>
    <s v="Sala ekki flutningsjöfnuð"/>
    <n v="933"/>
    <n v="0.75573000000000001"/>
    <x v="1"/>
    <x v="1"/>
    <s v="Millilanda"/>
    <m/>
  </r>
  <r>
    <s v="Selfoss"/>
    <s v="Geysir"/>
    <n v="801"/>
    <x v="32"/>
    <s v="Suðurland"/>
    <x v="7"/>
    <x v="3"/>
    <s v="Sala utan svæðis - flj."/>
    <n v="4613"/>
    <n v="3.9902449999999998"/>
    <x v="5"/>
    <x v="0"/>
    <s v="Innanlands"/>
    <m/>
  </r>
  <r>
    <s v="Söludælur"/>
    <s v="Vestm.eyjarflugvöllur"/>
    <n v="900"/>
    <x v="39"/>
    <s v="Suðurland"/>
    <x v="4"/>
    <x v="2"/>
    <s v="Sala innan svæðis - flj."/>
    <n v="17011"/>
    <n v="13.778910000000002"/>
    <x v="1"/>
    <x v="1"/>
    <s v="Innanlands"/>
    <m/>
  </r>
  <r>
    <s v="Söludælur"/>
    <s v="Vestmannaeyjar"/>
    <n v="900"/>
    <x v="39"/>
    <s v="Suðurland"/>
    <x v="5"/>
    <x v="2"/>
    <s v="Sala innan svæðis - flj."/>
    <n v="1367"/>
    <n v="1.10727"/>
    <x v="2"/>
    <x v="1"/>
    <s v="Innanlands"/>
    <m/>
  </r>
  <r>
    <s v="Selfoss"/>
    <s v="Úthlíð í Biskupst."/>
    <n v="801"/>
    <x v="32"/>
    <s v="Suðurland"/>
    <x v="7"/>
    <x v="3"/>
    <s v="Sala utan svæðis - flj."/>
    <n v="2076"/>
    <n v="1.7957400000000001"/>
    <x v="5"/>
    <x v="0"/>
    <s v="Innanlands"/>
    <m/>
  </r>
  <r>
    <s v="Söludælur"/>
    <s v="Vestm.eyjarflugvöllur"/>
    <n v="900"/>
    <x v="39"/>
    <s v="Suðurland"/>
    <x v="3"/>
    <x v="1"/>
    <s v="Sala ekki flutningsjöfnuð"/>
    <n v="425"/>
    <n v="0.30982499999999996"/>
    <x v="2"/>
    <x v="1"/>
    <s v="Millilanda"/>
    <m/>
  </r>
  <r>
    <s v="Söludælur"/>
    <s v="Árnes í Gnúpverjahr."/>
    <n v="801"/>
    <x v="32"/>
    <s v="Suðurland"/>
    <x v="1"/>
    <x v="0"/>
    <s v="Sala innan svæðis - flj."/>
    <n v="32750"/>
    <n v="24.5625"/>
    <x v="5"/>
    <x v="0"/>
    <s v="Innanlands"/>
    <m/>
  </r>
  <r>
    <s v="Söludælur"/>
    <s v="Árnes í Gnúpverjahr."/>
    <n v="801"/>
    <x v="32"/>
    <s v="Suðurland"/>
    <x v="0"/>
    <x v="0"/>
    <s v="Sala innan svæðis - flj."/>
    <n v="150622"/>
    <n v="112.9665"/>
    <x v="5"/>
    <x v="0"/>
    <s v="Innanlands"/>
    <m/>
  </r>
  <r>
    <s v="Söludælur"/>
    <s v="Árnes í Gnúpverjahr."/>
    <n v="801"/>
    <x v="32"/>
    <s v="Suðurland"/>
    <x v="7"/>
    <x v="3"/>
    <s v="Sala innan svæðis - flj."/>
    <n v="310564"/>
    <n v="268.63785999999999"/>
    <x v="5"/>
    <x v="0"/>
    <s v="Innanlands"/>
    <m/>
  </r>
  <r>
    <s v="Söludælur"/>
    <s v="Vestm.eyjarflugvöllur"/>
    <n v="900"/>
    <x v="39"/>
    <s v="Suðurland"/>
    <x v="3"/>
    <x v="1"/>
    <s v="Sala innan svæðis - flj."/>
    <n v="4044"/>
    <n v="2.9480759999999999"/>
    <x v="2"/>
    <x v="1"/>
    <s v="Innanlands"/>
    <m/>
  </r>
  <r>
    <s v="Söludælur"/>
    <s v="Brautarhóll í Biskupst."/>
    <n v="801"/>
    <x v="32"/>
    <s v="Suðurland"/>
    <x v="1"/>
    <x v="0"/>
    <s v="Sala innan svæðis - flj."/>
    <n v="67805"/>
    <n v="50.853749999999998"/>
    <x v="5"/>
    <x v="0"/>
    <s v="Innanlands"/>
    <m/>
  </r>
  <r>
    <s v="Söludælur"/>
    <s v="Brautarhóll í Biskupst."/>
    <n v="801"/>
    <x v="32"/>
    <s v="Suðurland"/>
    <x v="0"/>
    <x v="0"/>
    <s v="Sala innan svæðis - flj."/>
    <n v="303898"/>
    <n v="227.92349999999999"/>
    <x v="5"/>
    <x v="0"/>
    <s v="Innanlands"/>
    <m/>
  </r>
  <r>
    <s v="Söludælur"/>
    <s v="Brautarhóll í Biskupst."/>
    <n v="801"/>
    <x v="32"/>
    <s v="Suðurland"/>
    <x v="7"/>
    <x v="3"/>
    <s v="Sala innan svæðis - flj."/>
    <n v="356591"/>
    <n v="308.45121500000005"/>
    <x v="5"/>
    <x v="0"/>
    <s v="Innanlands"/>
    <m/>
  </r>
  <r>
    <s v="Söludælur"/>
    <s v="Geysir"/>
    <n v="801"/>
    <x v="32"/>
    <s v="Suðurland"/>
    <x v="1"/>
    <x v="0"/>
    <s v="Sala innan svæðis - flj."/>
    <n v="33218"/>
    <n v="24.913499999999999"/>
    <x v="5"/>
    <x v="0"/>
    <s v="Innanlands"/>
    <m/>
  </r>
  <r>
    <s v="Söludælur"/>
    <s v="Geysir"/>
    <n v="801"/>
    <x v="32"/>
    <s v="Suðurland"/>
    <x v="0"/>
    <x v="0"/>
    <s v="Sala innan svæðis - flj."/>
    <n v="159858"/>
    <n v="119.8935"/>
    <x v="5"/>
    <x v="0"/>
    <s v="Innanlands"/>
    <m/>
  </r>
  <r>
    <s v="Söludælur"/>
    <s v="Geysir"/>
    <n v="801"/>
    <x v="32"/>
    <s v="Suðurland"/>
    <x v="7"/>
    <x v="3"/>
    <s v="Sala innan svæðis - flj."/>
    <n v="278984"/>
    <n v="241.32115999999999"/>
    <x v="5"/>
    <x v="0"/>
    <s v="Innanlands"/>
    <m/>
  </r>
  <r>
    <s v="Söludælur"/>
    <s v="Vestm.eyjarflugvöllur"/>
    <n v="900"/>
    <x v="39"/>
    <s v="Suðurland"/>
    <x v="4"/>
    <x v="2"/>
    <s v="Sala ekki flutningsjöfnuð"/>
    <n v="425"/>
    <n v="0.34425"/>
    <x v="2"/>
    <x v="1"/>
    <s v="Millilanda"/>
    <m/>
  </r>
  <r>
    <s v="Söludælur"/>
    <s v="Minni - Borg"/>
    <n v="801"/>
    <x v="32"/>
    <s v="Suðurland"/>
    <x v="1"/>
    <x v="0"/>
    <s v="Sala innan svæðis - flj."/>
    <n v="247429"/>
    <n v="185.57175000000001"/>
    <x v="5"/>
    <x v="0"/>
    <s v="Innanlands"/>
    <m/>
  </r>
  <r>
    <s v="Söludælur"/>
    <s v="Minni - Borg"/>
    <n v="801"/>
    <x v="32"/>
    <s v="Suðurland"/>
    <x v="7"/>
    <x v="3"/>
    <s v="Sala innan svæðis - flj."/>
    <n v="323211"/>
    <n v="279.57751500000001"/>
    <x v="5"/>
    <x v="0"/>
    <s v="Innanlands"/>
    <m/>
  </r>
  <r>
    <s v="Söludælur"/>
    <s v="Úthlíð í Biskupst."/>
    <n v="801"/>
    <x v="32"/>
    <s v="Suðurland"/>
    <x v="1"/>
    <x v="0"/>
    <s v="Sala innan svæðis - flj."/>
    <n v="143809"/>
    <n v="107.85675000000001"/>
    <x v="5"/>
    <x v="0"/>
    <s v="Innanlands"/>
    <m/>
  </r>
  <r>
    <s v="Söludælur"/>
    <s v="Úthlíð í Biskupst."/>
    <n v="801"/>
    <x v="32"/>
    <s v="Suðurland"/>
    <x v="7"/>
    <x v="3"/>
    <s v="Sala innan svæðis - flj."/>
    <n v="49735"/>
    <n v="43.020775"/>
    <x v="5"/>
    <x v="0"/>
    <s v="Innanlands"/>
    <m/>
  </r>
  <r>
    <s v="Söludælur"/>
    <s v="Vestm.eyjarflugvöllur"/>
    <n v="900"/>
    <x v="39"/>
    <s v="Suðurland"/>
    <x v="4"/>
    <x v="2"/>
    <s v="Sala innan svæðis - flj."/>
    <n v="22484"/>
    <n v="18.212040000000002"/>
    <x v="2"/>
    <x v="1"/>
    <s v="Innanlands"/>
    <m/>
  </r>
  <r>
    <s v="Söludælur"/>
    <s v="Vestm.eyjarflugvöllur"/>
    <n v="900"/>
    <x v="39"/>
    <s v="Suðurland"/>
    <x v="3"/>
    <x v="1"/>
    <s v="Sala innan svæðis - flj."/>
    <n v="4831"/>
    <n v="3.5217990000000001"/>
    <x v="4"/>
    <x v="1"/>
    <s v="Innanlands"/>
    <m/>
  </r>
  <r>
    <s v="Reykjavík"/>
    <s v="Árnes í Gnúpverjahr."/>
    <n v="801"/>
    <x v="32"/>
    <s v="Suðurland"/>
    <x v="7"/>
    <x v="3"/>
    <s v="Sala utan svæðis - flj."/>
    <n v="297726"/>
    <n v="257.53298999999998"/>
    <x v="7"/>
    <x v="0"/>
    <s v="Innanlands"/>
    <m/>
  </r>
  <r>
    <s v="Söludælur"/>
    <s v="Vestm.eyjarflugvöllur"/>
    <n v="900"/>
    <x v="39"/>
    <s v="Suðurland"/>
    <x v="4"/>
    <x v="2"/>
    <s v="Sala ekki flutningsjöfnuð"/>
    <n v="2095"/>
    <n v="1.69695"/>
    <x v="4"/>
    <x v="1"/>
    <s v="Millilanda"/>
    <m/>
  </r>
  <r>
    <s v="Söludælur"/>
    <s v="Vestm.eyjarflugvöllur"/>
    <n v="900"/>
    <x v="39"/>
    <s v="Suðurland"/>
    <x v="4"/>
    <x v="2"/>
    <s v="Sala innan svæðis - flj."/>
    <n v="10199"/>
    <n v="8.2611900000000009"/>
    <x v="4"/>
    <x v="1"/>
    <s v="Innanlands"/>
    <m/>
  </r>
  <r>
    <s v="Söludælur"/>
    <s v="Vestm.eyjarflugvöllur"/>
    <n v="900"/>
    <x v="39"/>
    <s v="Suðurland"/>
    <x v="3"/>
    <x v="1"/>
    <s v="Sala innan svæðis - flj."/>
    <n v="7207"/>
    <n v="5.2539030000000002"/>
    <x v="6"/>
    <x v="1"/>
    <s v="Innanlands"/>
    <m/>
  </r>
  <r>
    <s v="Reykjavík"/>
    <s v="Minni - Borg"/>
    <n v="801"/>
    <x v="32"/>
    <s v="Suðurland"/>
    <x v="1"/>
    <x v="0"/>
    <s v="Sala utan svæðis - flj."/>
    <n v="1001"/>
    <n v="0.75075000000000003"/>
    <x v="7"/>
    <x v="0"/>
    <s v="Innanlands"/>
    <m/>
  </r>
  <r>
    <s v="Reykjavík"/>
    <s v="Minni - Borg"/>
    <n v="801"/>
    <x v="32"/>
    <s v="Suðurland"/>
    <x v="0"/>
    <x v="0"/>
    <s v="Sala utan svæðis - flj."/>
    <n v="998"/>
    <n v="0.74850000000000005"/>
    <x v="7"/>
    <x v="0"/>
    <s v="Innanlands"/>
    <m/>
  </r>
  <r>
    <s v="Reykjavík"/>
    <s v="Minni - Borg"/>
    <n v="801"/>
    <x v="32"/>
    <s v="Suðurland"/>
    <x v="7"/>
    <x v="3"/>
    <s v="Sala utan svæðis - flj."/>
    <n v="804"/>
    <n v="0.69546000000000008"/>
    <x v="7"/>
    <x v="0"/>
    <s v="Innanlands"/>
    <m/>
  </r>
  <r>
    <s v="Söludælur"/>
    <s v="Vestm.eyjarflugvöllur"/>
    <n v="900"/>
    <x v="39"/>
    <s v="Suðurland"/>
    <x v="4"/>
    <x v="2"/>
    <s v="Sala innan svæðis - flj."/>
    <n v="8131"/>
    <n v="6.5861100000000006"/>
    <x v="6"/>
    <x v="1"/>
    <s v="Innanlands"/>
    <m/>
  </r>
  <r>
    <s v="Söludælur"/>
    <s v="Vestm.eyjarflugvöllur"/>
    <n v="900"/>
    <x v="39"/>
    <s v="Suðurland"/>
    <x v="3"/>
    <x v="1"/>
    <s v="Sala innan svæðis - flj."/>
    <n v="4428"/>
    <n v="3.2280119999999997"/>
    <x v="8"/>
    <x v="1"/>
    <s v="Innanlands"/>
    <m/>
  </r>
  <r>
    <s v="Selfoss"/>
    <s v="Árnes í Gnúpverjahr."/>
    <n v="801"/>
    <x v="32"/>
    <s v="Suðurland"/>
    <x v="7"/>
    <x v="3"/>
    <s v="Sala utan svæðis - flj."/>
    <n v="19892"/>
    <n v="17.206579999999999"/>
    <x v="7"/>
    <x v="0"/>
    <s v="Innanlands"/>
    <m/>
  </r>
  <r>
    <s v="Selfoss"/>
    <s v="Brautarhóll í Biskupst."/>
    <n v="801"/>
    <x v="32"/>
    <s v="Suðurland"/>
    <x v="7"/>
    <x v="3"/>
    <s v="Sala utan svæðis - flj."/>
    <n v="1499"/>
    <n v="1.296635"/>
    <x v="7"/>
    <x v="0"/>
    <s v="Innanlands"/>
    <m/>
  </r>
  <r>
    <s v="Selfoss"/>
    <s v="Geysir"/>
    <n v="801"/>
    <x v="32"/>
    <s v="Suðurland"/>
    <x v="7"/>
    <x v="3"/>
    <s v="Sala utan svæðis - flj."/>
    <n v="4159"/>
    <n v="3.5975349999999997"/>
    <x v="7"/>
    <x v="0"/>
    <s v="Innanlands"/>
    <m/>
  </r>
  <r>
    <s v="Selfoss"/>
    <s v="Minni - Borg"/>
    <n v="801"/>
    <x v="32"/>
    <s v="Suðurland"/>
    <x v="7"/>
    <x v="3"/>
    <s v="Sala utan svæðis - flj."/>
    <n v="4595"/>
    <n v="3.9746750000000004"/>
    <x v="7"/>
    <x v="0"/>
    <s v="Innanlands"/>
    <m/>
  </r>
  <r>
    <s v="Selfoss"/>
    <s v="Úthlíð í Biskupst."/>
    <n v="801"/>
    <x v="32"/>
    <s v="Suðurland"/>
    <x v="7"/>
    <x v="3"/>
    <s v="Sala utan svæðis - flj."/>
    <n v="1601"/>
    <n v="1.384865"/>
    <x v="7"/>
    <x v="0"/>
    <s v="Innanlands"/>
    <m/>
  </r>
  <r>
    <s v="Söludælur"/>
    <s v="Vestm.eyjarflugvöllur"/>
    <n v="900"/>
    <x v="39"/>
    <s v="Suðurland"/>
    <x v="4"/>
    <x v="2"/>
    <s v="Sala ekki flutningsjöfnuð"/>
    <n v="1400"/>
    <n v="1.1339999999999999"/>
    <x v="8"/>
    <x v="1"/>
    <s v="Millilanda"/>
    <m/>
  </r>
  <r>
    <s v="Söludælur"/>
    <s v="Vestm.eyjarflugvöllur"/>
    <n v="900"/>
    <x v="39"/>
    <s v="Suðurland"/>
    <x v="4"/>
    <x v="2"/>
    <s v="Sala innan svæðis - flj."/>
    <n v="10966"/>
    <n v="8.8824600000000018"/>
    <x v="8"/>
    <x v="1"/>
    <s v="Innanlands"/>
    <m/>
  </r>
  <r>
    <s v="Söludælur"/>
    <s v="Vestm.eyjarflugvöllur"/>
    <n v="900"/>
    <x v="39"/>
    <s v="Suðurland"/>
    <x v="3"/>
    <x v="1"/>
    <s v="Sala innan svæðis - flj."/>
    <n v="515"/>
    <n v="0.37543500000000002"/>
    <x v="10"/>
    <x v="1"/>
    <s v="Innanlands"/>
    <m/>
  </r>
  <r>
    <s v="Söludælur"/>
    <s v="Vestm.eyjarflugvöllur"/>
    <n v="900"/>
    <x v="39"/>
    <s v="Suðurland"/>
    <x v="4"/>
    <x v="2"/>
    <s v="Sala ekki flutningsjöfnuð"/>
    <n v="649"/>
    <n v="0.5256900000000001"/>
    <x v="10"/>
    <x v="1"/>
    <s v="Millilanda"/>
    <m/>
  </r>
  <r>
    <s v="Söludælur"/>
    <s v="Vestm.eyjarflugvöllur"/>
    <n v="900"/>
    <x v="39"/>
    <s v="Suðurland"/>
    <x v="4"/>
    <x v="2"/>
    <s v="Sala innan svæðis - flj."/>
    <n v="18400"/>
    <n v="14.904000000000002"/>
    <x v="10"/>
    <x v="1"/>
    <s v="Innanlands"/>
    <m/>
  </r>
  <r>
    <s v="Söludælur"/>
    <s v="Árnes í Gnúpverjahr."/>
    <n v="801"/>
    <x v="32"/>
    <s v="Suðurland"/>
    <x v="0"/>
    <x v="0"/>
    <s v="Sala innan svæðis - flj."/>
    <n v="207963"/>
    <n v="155.97225"/>
    <x v="7"/>
    <x v="0"/>
    <s v="Innanlands"/>
    <m/>
  </r>
  <r>
    <s v="Söludælur"/>
    <s v="Árnes í Gnúpverjahr."/>
    <n v="801"/>
    <x v="32"/>
    <s v="Suðurland"/>
    <x v="7"/>
    <x v="3"/>
    <s v="Sala innan svæðis - flj."/>
    <n v="304544"/>
    <n v="263.43056000000001"/>
    <x v="7"/>
    <x v="0"/>
    <s v="Innanlands"/>
    <m/>
  </r>
  <r>
    <s v="Söludælur"/>
    <s v="Brautarhóll í Biskupst."/>
    <n v="801"/>
    <x v="32"/>
    <s v="Suðurland"/>
    <x v="0"/>
    <x v="0"/>
    <s v="Sala innan svæðis - flj."/>
    <n v="383348"/>
    <n v="287.51100000000002"/>
    <x v="7"/>
    <x v="0"/>
    <s v="Innanlands"/>
    <m/>
  </r>
  <r>
    <s v="Söludælur"/>
    <s v="Brautarhóll í Biskupst."/>
    <n v="801"/>
    <x v="32"/>
    <s v="Suðurland"/>
    <x v="7"/>
    <x v="3"/>
    <s v="Sala innan svæðis - flj."/>
    <n v="363035"/>
    <n v="314.02527500000002"/>
    <x v="7"/>
    <x v="0"/>
    <s v="Innanlands"/>
    <m/>
  </r>
  <r>
    <s v="Söludælur"/>
    <s v="Vestmannaeyjar"/>
    <n v="900"/>
    <x v="39"/>
    <s v="Suðurland"/>
    <x v="5"/>
    <x v="2"/>
    <s v="Sala innan svæðis - flj."/>
    <n v="87"/>
    <n v="7.0470000000000005E-2"/>
    <x v="9"/>
    <x v="1"/>
    <s v="Innanlands"/>
    <m/>
  </r>
  <r>
    <s v="Söludælur"/>
    <s v="Vestm.eyjarflugvöllur"/>
    <n v="900"/>
    <x v="39"/>
    <s v="Suðurland"/>
    <x v="4"/>
    <x v="2"/>
    <s v="Sala ekki flutningsjöfnuð"/>
    <n v="520"/>
    <n v="0.42120000000000002"/>
    <x v="9"/>
    <x v="1"/>
    <s v="Millilanda"/>
    <m/>
  </r>
  <r>
    <s v="Söludælur"/>
    <s v="Geysir"/>
    <n v="801"/>
    <x v="32"/>
    <s v="Suðurland"/>
    <x v="0"/>
    <x v="0"/>
    <s v="Sala innan svæðis - flj."/>
    <n v="203212"/>
    <n v="152.40899999999999"/>
    <x v="7"/>
    <x v="0"/>
    <s v="Innanlands"/>
    <m/>
  </r>
  <r>
    <s v="Söludælur"/>
    <s v="Geysir"/>
    <n v="801"/>
    <x v="32"/>
    <s v="Suðurland"/>
    <x v="7"/>
    <x v="3"/>
    <s v="Sala innan svæðis - flj."/>
    <n v="239122"/>
    <n v="206.84053"/>
    <x v="7"/>
    <x v="0"/>
    <s v="Innanlands"/>
    <m/>
  </r>
  <r>
    <s v="Söludælur"/>
    <s v="Minni - Borg"/>
    <n v="801"/>
    <x v="32"/>
    <s v="Suðurland"/>
    <x v="1"/>
    <x v="0"/>
    <s v="Sala innan svæðis - flj."/>
    <n v="252500"/>
    <n v="189.375"/>
    <x v="7"/>
    <x v="0"/>
    <s v="Innanlands"/>
    <m/>
  </r>
  <r>
    <s v="Söludælur"/>
    <s v="Minni - Borg"/>
    <n v="801"/>
    <x v="32"/>
    <s v="Suðurland"/>
    <x v="7"/>
    <x v="3"/>
    <s v="Sala innan svæðis - flj."/>
    <n v="298090"/>
    <n v="257.84784999999999"/>
    <x v="7"/>
    <x v="0"/>
    <s v="Innanlands"/>
    <m/>
  </r>
  <r>
    <s v="Höfn"/>
    <s v="Höfn í Hornafirði"/>
    <n v="780"/>
    <x v="31"/>
    <s v="Suðurland"/>
    <x v="6"/>
    <x v="3"/>
    <s v="Sala ekki flutningsjöfnuð"/>
    <n v="255"/>
    <n v="0.22057499999999999"/>
    <x v="1"/>
    <x v="2"/>
    <s v="Millilanda"/>
    <m/>
  </r>
  <r>
    <s v="Söludælur"/>
    <s v="Úthlíð í Biskupst."/>
    <n v="801"/>
    <x v="32"/>
    <s v="Suðurland"/>
    <x v="1"/>
    <x v="0"/>
    <s v="Sala innan svæðis - flj."/>
    <n v="148218"/>
    <n v="111.1635"/>
    <x v="7"/>
    <x v="0"/>
    <s v="Innanlands"/>
    <m/>
  </r>
  <r>
    <s v="Söludælur"/>
    <s v="Úthlíð í Biskupst."/>
    <n v="801"/>
    <x v="32"/>
    <s v="Suðurland"/>
    <x v="7"/>
    <x v="3"/>
    <s v="Sala innan svæðis - flj."/>
    <n v="70328"/>
    <n v="60.83372"/>
    <x v="7"/>
    <x v="0"/>
    <s v="Innanlands"/>
    <m/>
  </r>
  <r>
    <s v="Reykjavík"/>
    <s v="Árnes í Gnúpverjahr."/>
    <n v="801"/>
    <x v="32"/>
    <s v="Suðurland"/>
    <x v="7"/>
    <x v="3"/>
    <s v="Sala utan svæðis - flj."/>
    <n v="197084"/>
    <n v="170.47766000000001"/>
    <x v="9"/>
    <x v="0"/>
    <s v="Innanlands"/>
    <m/>
  </r>
  <r>
    <s v="Eskifjörður"/>
    <s v="Höfn í Hornafirði"/>
    <n v="780"/>
    <x v="31"/>
    <s v="Suðurland"/>
    <x v="6"/>
    <x v="3"/>
    <s v="Sala utan svæðis - flj."/>
    <n v="22189"/>
    <n v="19.193484999999999"/>
    <x v="1"/>
    <x v="2"/>
    <s v="Innanlands"/>
    <m/>
  </r>
  <r>
    <s v="Höfn"/>
    <s v="Höfn í Hornafirði"/>
    <n v="780"/>
    <x v="31"/>
    <s v="Suðurland"/>
    <x v="6"/>
    <x v="3"/>
    <s v="Sala innan svæðis - flj."/>
    <n v="82140"/>
    <n v="71.051100000000005"/>
    <x v="1"/>
    <x v="2"/>
    <s v="Innanlands"/>
    <m/>
  </r>
  <r>
    <s v="Eskifjörður"/>
    <s v="Höfn í Hornafirði"/>
    <n v="780"/>
    <x v="31"/>
    <s v="Suðurland"/>
    <x v="6"/>
    <x v="3"/>
    <s v="Sala utan svæðis - flj."/>
    <n v="16236"/>
    <n v="14.044139999999999"/>
    <x v="2"/>
    <x v="2"/>
    <s v="Innanlands"/>
    <m/>
  </r>
  <r>
    <s v="Reykjavík"/>
    <s v="Minni - Borg"/>
    <n v="801"/>
    <x v="32"/>
    <s v="Suðurland"/>
    <x v="1"/>
    <x v="0"/>
    <s v="Sala utan svæðis - flj."/>
    <n v="967"/>
    <n v="0.72524999999999995"/>
    <x v="9"/>
    <x v="0"/>
    <s v="Innanlands"/>
    <m/>
  </r>
  <r>
    <s v="Reykjavík"/>
    <s v="Minni - Borg"/>
    <n v="801"/>
    <x v="32"/>
    <s v="Suðurland"/>
    <x v="7"/>
    <x v="3"/>
    <s v="Sala utan svæðis - flj."/>
    <n v="6972"/>
    <n v="6.03078"/>
    <x v="9"/>
    <x v="0"/>
    <s v="Innanlands"/>
    <m/>
  </r>
  <r>
    <s v="Höfn"/>
    <s v="Höfn í Hornafirði"/>
    <n v="780"/>
    <x v="31"/>
    <s v="Suðurland"/>
    <x v="6"/>
    <x v="3"/>
    <s v="Sala innan svæðis - flj."/>
    <n v="173644"/>
    <n v="150.20205999999999"/>
    <x v="2"/>
    <x v="2"/>
    <s v="Innanlands"/>
    <m/>
  </r>
  <r>
    <s v="Selfoss"/>
    <s v="Árnes í Gnúpverjahr."/>
    <n v="801"/>
    <x v="32"/>
    <s v="Suðurland"/>
    <x v="7"/>
    <x v="3"/>
    <s v="Sala utan svæðis - flj."/>
    <n v="12720"/>
    <n v="11.002799999999999"/>
    <x v="9"/>
    <x v="0"/>
    <s v="Innanlands"/>
    <m/>
  </r>
  <r>
    <s v="Selfoss"/>
    <s v="Brautarhóll í Biskupst."/>
    <n v="801"/>
    <x v="32"/>
    <s v="Suðurland"/>
    <x v="7"/>
    <x v="3"/>
    <s v="Sala utan svæðis - flj."/>
    <n v="1502"/>
    <n v="1.2992300000000001"/>
    <x v="9"/>
    <x v="0"/>
    <s v="Innanlands"/>
    <m/>
  </r>
  <r>
    <s v="Selfoss"/>
    <s v="Geysir"/>
    <n v="801"/>
    <x v="32"/>
    <s v="Suðurland"/>
    <x v="7"/>
    <x v="3"/>
    <s v="Sala utan svæðis - flj."/>
    <n v="1478"/>
    <n v="1.27847"/>
    <x v="9"/>
    <x v="0"/>
    <s v="Innanlands"/>
    <m/>
  </r>
  <r>
    <s v="Selfoss"/>
    <s v="Minni - Borg"/>
    <n v="801"/>
    <x v="32"/>
    <s v="Suðurland"/>
    <x v="7"/>
    <x v="3"/>
    <s v="Sala utan svæðis - flj."/>
    <n v="2173"/>
    <n v="1.879645"/>
    <x v="9"/>
    <x v="0"/>
    <s v="Innanlands"/>
    <m/>
  </r>
  <r>
    <s v="Selfoss"/>
    <s v="Úthlíð í Biskupst."/>
    <n v="801"/>
    <x v="32"/>
    <s v="Suðurland"/>
    <x v="7"/>
    <x v="3"/>
    <s v="Sala utan svæðis - flj."/>
    <n v="2026"/>
    <n v="1.7524900000000001"/>
    <x v="9"/>
    <x v="0"/>
    <s v="Innanlands"/>
    <m/>
  </r>
  <r>
    <s v="Eskifjörður"/>
    <s v="Höfn í Hornafirði"/>
    <n v="780"/>
    <x v="31"/>
    <s v="Suðurland"/>
    <x v="6"/>
    <x v="3"/>
    <s v="Sala utan svæðis - flj."/>
    <n v="35561"/>
    <n v="30.760265"/>
    <x v="4"/>
    <x v="2"/>
    <s v="Innanlands"/>
    <m/>
  </r>
  <r>
    <s v="Söludælur"/>
    <s v="Árnes í Gnúpverjahr."/>
    <n v="801"/>
    <x v="32"/>
    <s v="Suðurland"/>
    <x v="0"/>
    <x v="0"/>
    <s v="Sala innan svæðis - flj."/>
    <n v="202289"/>
    <n v="151.71674999999999"/>
    <x v="9"/>
    <x v="0"/>
    <s v="Innanlands"/>
    <m/>
  </r>
  <r>
    <s v="Söludælur"/>
    <s v="Árnes í Gnúpverjahr."/>
    <n v="801"/>
    <x v="32"/>
    <s v="Suðurland"/>
    <x v="7"/>
    <x v="3"/>
    <s v="Sala innan svæðis - flj."/>
    <n v="279019"/>
    <n v="241.35143500000001"/>
    <x v="9"/>
    <x v="0"/>
    <s v="Innanlands"/>
    <m/>
  </r>
  <r>
    <s v="Höfn"/>
    <s v="Höfn í Hornafirði"/>
    <n v="780"/>
    <x v="31"/>
    <s v="Suðurland"/>
    <x v="6"/>
    <x v="3"/>
    <s v="Sala innan svæðis - flj."/>
    <n v="238623"/>
    <n v="206.408895"/>
    <x v="4"/>
    <x v="2"/>
    <s v="Innanlands"/>
    <m/>
  </r>
  <r>
    <s v="Reykjavík"/>
    <s v="Höfn í Hornafirði"/>
    <n v="780"/>
    <x v="31"/>
    <s v="Suðurland"/>
    <x v="6"/>
    <x v="3"/>
    <s v="Sala utan svæðis - flj."/>
    <n v="4143"/>
    <n v="3.5836950000000001"/>
    <x v="4"/>
    <x v="2"/>
    <s v="Innanlands"/>
    <m/>
  </r>
  <r>
    <s v="Söludælur"/>
    <s v="Brautarhóll í Biskupst."/>
    <n v="801"/>
    <x v="32"/>
    <s v="Suðurland"/>
    <x v="0"/>
    <x v="0"/>
    <s v="Sala innan svæðis - flj."/>
    <n v="368950"/>
    <n v="276.71249999999998"/>
    <x v="9"/>
    <x v="0"/>
    <s v="Innanlands"/>
    <m/>
  </r>
  <r>
    <s v="Söludælur"/>
    <s v="Brautarhóll í Biskupst."/>
    <n v="801"/>
    <x v="32"/>
    <s v="Suðurland"/>
    <x v="7"/>
    <x v="3"/>
    <s v="Sala innan svæðis - flj."/>
    <n v="319100"/>
    <n v="276.0215"/>
    <x v="9"/>
    <x v="0"/>
    <s v="Innanlands"/>
    <m/>
  </r>
  <r>
    <s v="Höfn"/>
    <s v="Höfn í Hornafirði"/>
    <n v="780"/>
    <x v="31"/>
    <s v="Suðurland"/>
    <x v="6"/>
    <x v="3"/>
    <s v="Sala innan svæðis - flj."/>
    <n v="310364"/>
    <n v="268.46485999999999"/>
    <x v="6"/>
    <x v="2"/>
    <s v="Innanlands"/>
    <m/>
  </r>
  <r>
    <s v="Höfn"/>
    <s v="Höfn í Hornafirði"/>
    <n v="780"/>
    <x v="31"/>
    <s v="Suðurland"/>
    <x v="6"/>
    <x v="3"/>
    <s v="Sala innan svæðis - flj."/>
    <n v="308707"/>
    <n v="267.03155499999997"/>
    <x v="8"/>
    <x v="2"/>
    <s v="Innanlands"/>
    <m/>
  </r>
  <r>
    <s v="Reykjavík"/>
    <s v="Höfn í Hornafirði"/>
    <n v="780"/>
    <x v="31"/>
    <s v="Suðurland"/>
    <x v="6"/>
    <x v="3"/>
    <s v="Sala innan svæðis - flj."/>
    <n v="20876"/>
    <n v="18.057740000000003"/>
    <x v="8"/>
    <x v="2"/>
    <s v="Innanlands"/>
    <m/>
  </r>
  <r>
    <s v="Söludælur"/>
    <s v="Geysir"/>
    <n v="801"/>
    <x v="32"/>
    <s v="Suðurland"/>
    <x v="0"/>
    <x v="0"/>
    <s v="Sala innan svæðis - flj."/>
    <n v="182351"/>
    <n v="136.76325"/>
    <x v="9"/>
    <x v="0"/>
    <s v="Innanlands"/>
    <m/>
  </r>
  <r>
    <s v="Söludælur"/>
    <s v="Geysir"/>
    <n v="801"/>
    <x v="32"/>
    <s v="Suðurland"/>
    <x v="7"/>
    <x v="3"/>
    <s v="Sala innan svæðis - flj."/>
    <n v="190593"/>
    <n v="164.862945"/>
    <x v="9"/>
    <x v="0"/>
    <s v="Innanlands"/>
    <m/>
  </r>
  <r>
    <s v="Eskifjörður"/>
    <s v="Höfn í Hornafirði"/>
    <n v="780"/>
    <x v="31"/>
    <s v="Suðurland"/>
    <x v="6"/>
    <x v="3"/>
    <s v="Sala utan svæðis - flj."/>
    <n v="1673"/>
    <n v="1.4471449999999999"/>
    <x v="10"/>
    <x v="2"/>
    <s v="Innanlands"/>
    <m/>
  </r>
  <r>
    <s v="Söludælur"/>
    <s v="Minni - Borg"/>
    <n v="801"/>
    <x v="32"/>
    <s v="Suðurland"/>
    <x v="1"/>
    <x v="0"/>
    <s v="Sala innan svæðis - flj."/>
    <n v="238006"/>
    <n v="178.50450000000001"/>
    <x v="9"/>
    <x v="0"/>
    <s v="Innanlands"/>
    <m/>
  </r>
  <r>
    <s v="Söludælur"/>
    <s v="Minni - Borg"/>
    <n v="801"/>
    <x v="32"/>
    <s v="Suðurland"/>
    <x v="7"/>
    <x v="3"/>
    <s v="Sala innan svæðis - flj."/>
    <n v="298512"/>
    <n v="258.21287999999998"/>
    <x v="9"/>
    <x v="0"/>
    <s v="Innanlands"/>
    <m/>
  </r>
  <r>
    <s v="Höfn"/>
    <s v="Höfn í Hornafirði"/>
    <n v="780"/>
    <x v="31"/>
    <s v="Suðurland"/>
    <x v="6"/>
    <x v="3"/>
    <s v="Sala innan svæðis - flj."/>
    <n v="286660"/>
    <n v="247.96089999999998"/>
    <x v="10"/>
    <x v="2"/>
    <s v="Innanlands"/>
    <m/>
  </r>
  <r>
    <s v="Söludælur"/>
    <s v="Úthlíð í Biskupst."/>
    <n v="801"/>
    <x v="32"/>
    <s v="Suðurland"/>
    <x v="1"/>
    <x v="0"/>
    <s v="Sala innan svæðis - flj."/>
    <n v="125342"/>
    <n v="94.006500000000003"/>
    <x v="9"/>
    <x v="0"/>
    <s v="Innanlands"/>
    <m/>
  </r>
  <r>
    <s v="Söludælur"/>
    <s v="Úthlíð í Biskupst."/>
    <n v="801"/>
    <x v="32"/>
    <s v="Suðurland"/>
    <x v="7"/>
    <x v="3"/>
    <s v="Sala innan svæðis - flj."/>
    <n v="54781"/>
    <n v="47.385565"/>
    <x v="9"/>
    <x v="0"/>
    <s v="Innanlands"/>
    <m/>
  </r>
  <r>
    <s v="Eskifjörður"/>
    <s v="Höfn í Hornafirði"/>
    <n v="780"/>
    <x v="31"/>
    <s v="Suðurland"/>
    <x v="6"/>
    <x v="3"/>
    <s v="Sala utan svæðis - flj."/>
    <n v="9191"/>
    <n v="7.950215"/>
    <x v="9"/>
    <x v="2"/>
    <s v="Innanlands"/>
    <m/>
  </r>
  <r>
    <s v="Höfn"/>
    <s v="Höfn í Hornafirði"/>
    <n v="780"/>
    <x v="31"/>
    <s v="Suðurland"/>
    <x v="6"/>
    <x v="3"/>
    <s v="Sala innan svæðis - flj."/>
    <n v="490894"/>
    <n v="424.62331"/>
    <x v="9"/>
    <x v="2"/>
    <s v="Innanlands"/>
    <m/>
  </r>
  <r>
    <s v="Reykjavík"/>
    <s v="Árnes í Gnúpverjahr."/>
    <n v="801"/>
    <x v="32"/>
    <s v="Suðurland"/>
    <x v="7"/>
    <x v="3"/>
    <s v="Sala utan svæðis - flj."/>
    <n v="119143"/>
    <n v="103.05869499999999"/>
    <x v="10"/>
    <x v="0"/>
    <s v="Innanlands"/>
    <m/>
  </r>
  <r>
    <s v="Höfn"/>
    <s v="Höfn í Hornafirði"/>
    <n v="780"/>
    <x v="31"/>
    <s v="Suðurland"/>
    <x v="6"/>
    <x v="3"/>
    <s v="Sala innan svæðis - flj."/>
    <n v="479820"/>
    <n v="415.04429999999996"/>
    <x v="7"/>
    <x v="2"/>
    <s v="Innanlands"/>
    <m/>
  </r>
  <r>
    <s v="Höfn"/>
    <s v="Höfn í Hornafirði"/>
    <n v="780"/>
    <x v="31"/>
    <s v="Suðurland"/>
    <x v="6"/>
    <x v="3"/>
    <s v="Sala innan svæðis - flj."/>
    <n v="613017"/>
    <n v="530.25970499999994"/>
    <x v="5"/>
    <x v="2"/>
    <s v="Innanlands"/>
    <m/>
  </r>
  <r>
    <s v="Reykjavík"/>
    <s v="Minni - Borg"/>
    <n v="801"/>
    <x v="32"/>
    <s v="Suðurland"/>
    <x v="1"/>
    <x v="0"/>
    <s v="Sala utan svæðis - flj."/>
    <n v="1618"/>
    <n v="1.2135"/>
    <x v="10"/>
    <x v="0"/>
    <s v="Innanlands"/>
    <m/>
  </r>
  <r>
    <s v="Reykjavík"/>
    <s v="Minni - Borg"/>
    <n v="801"/>
    <x v="32"/>
    <s v="Suðurland"/>
    <x v="7"/>
    <x v="3"/>
    <s v="Sala utan svæðis - flj."/>
    <n v="1378"/>
    <n v="1.19197"/>
    <x v="10"/>
    <x v="0"/>
    <s v="Innanlands"/>
    <m/>
  </r>
  <r>
    <s v="Eskifjörður"/>
    <s v="Höfn í Hornafirði"/>
    <n v="780"/>
    <x v="31"/>
    <s v="Suðurland"/>
    <x v="6"/>
    <x v="3"/>
    <s v="Sala utan svæðis - flj."/>
    <n v="19512"/>
    <n v="16.877880000000001"/>
    <x v="3"/>
    <x v="2"/>
    <s v="Innanlands"/>
    <m/>
  </r>
  <r>
    <s v="Höfn"/>
    <s v="Höfn í Hornafirði"/>
    <n v="780"/>
    <x v="31"/>
    <s v="Suðurland"/>
    <x v="6"/>
    <x v="3"/>
    <s v="Sala innan svæðis - flj."/>
    <n v="554745"/>
    <n v="479.85442499999999"/>
    <x v="3"/>
    <x v="2"/>
    <s v="Innanlands"/>
    <m/>
  </r>
  <r>
    <s v="Eskifjörður"/>
    <s v="Höfn í Hornafirði"/>
    <n v="780"/>
    <x v="31"/>
    <s v="Suðurland"/>
    <x v="6"/>
    <x v="3"/>
    <s v="Sala utan svæðis - flj."/>
    <n v="130915"/>
    <n v="113.24147500000001"/>
    <x v="0"/>
    <x v="2"/>
    <s v="Innanlands"/>
    <m/>
  </r>
  <r>
    <s v="Reykjavík"/>
    <s v="Úthlíð í Biskupst."/>
    <n v="801"/>
    <x v="32"/>
    <s v="Suðurland"/>
    <x v="1"/>
    <x v="0"/>
    <s v="Sala utan svæðis - flj."/>
    <n v="986"/>
    <n v="0.73950000000000005"/>
    <x v="10"/>
    <x v="0"/>
    <s v="Innanlands"/>
    <m/>
  </r>
  <r>
    <s v="Höfn"/>
    <s v="Höfn í Hornafirði"/>
    <n v="780"/>
    <x v="31"/>
    <s v="Suðurland"/>
    <x v="6"/>
    <x v="3"/>
    <s v="Sala innan svæðis - flj."/>
    <n v="632881"/>
    <n v="547.44206499999996"/>
    <x v="0"/>
    <x v="2"/>
    <s v="Innanlands"/>
    <m/>
  </r>
  <r>
    <s v="Reykjavík"/>
    <s v="Höfn í Hornafirði"/>
    <n v="780"/>
    <x v="31"/>
    <s v="Suðurland"/>
    <x v="6"/>
    <x v="3"/>
    <s v="Sala utan svæðis - flj."/>
    <n v="21058"/>
    <n v="18.215169999999997"/>
    <x v="0"/>
    <x v="2"/>
    <s v="Innanlands"/>
    <m/>
  </r>
  <r>
    <s v="Höfn"/>
    <s v="Höfn í Hornafirði"/>
    <n v="780"/>
    <x v="31"/>
    <s v="Suðurland"/>
    <x v="6"/>
    <x v="3"/>
    <s v="Sala ekki flutningsjöfnuð"/>
    <n v="6494"/>
    <n v="5.6173099999999998"/>
    <x v="0"/>
    <x v="2"/>
    <s v="Millilanda"/>
    <m/>
  </r>
  <r>
    <s v="Selfoss"/>
    <s v="Árnes í Gnúpverjahr."/>
    <n v="801"/>
    <x v="32"/>
    <s v="Suðurland"/>
    <x v="7"/>
    <x v="3"/>
    <s v="Sala utan svæðis - flj."/>
    <n v="2343"/>
    <n v="2.0266950000000001"/>
    <x v="10"/>
    <x v="0"/>
    <s v="Innanlands"/>
    <m/>
  </r>
  <r>
    <s v="Selfoss"/>
    <s v="Brautarhóll í Biskupst."/>
    <n v="801"/>
    <x v="32"/>
    <s v="Suðurland"/>
    <x v="7"/>
    <x v="3"/>
    <s v="Sala utan svæðis - flj."/>
    <n v="2916"/>
    <n v="2.5223400000000002"/>
    <x v="10"/>
    <x v="0"/>
    <s v="Innanlands"/>
    <m/>
  </r>
  <r>
    <s v="Selfoss"/>
    <s v="Geysir"/>
    <n v="801"/>
    <x v="32"/>
    <s v="Suðurland"/>
    <x v="7"/>
    <x v="3"/>
    <s v="Sala utan svæðis - flj."/>
    <n v="1110"/>
    <n v="0.96014999999999995"/>
    <x v="10"/>
    <x v="0"/>
    <s v="Innanlands"/>
    <m/>
  </r>
  <r>
    <s v="Selfoss"/>
    <s v="Minni - Borg"/>
    <n v="801"/>
    <x v="32"/>
    <s v="Suðurland"/>
    <x v="7"/>
    <x v="3"/>
    <s v="Sala utan svæðis - flj."/>
    <n v="2785"/>
    <n v="2.4090250000000002"/>
    <x v="10"/>
    <x v="0"/>
    <s v="Innanlands"/>
    <m/>
  </r>
  <r>
    <s v="Selfoss"/>
    <s v="Úthlíð í Biskupst."/>
    <n v="801"/>
    <x v="32"/>
    <s v="Suðurland"/>
    <x v="7"/>
    <x v="3"/>
    <s v="Sala utan svæðis - flj."/>
    <n v="3000"/>
    <n v="2.5950000000000002"/>
    <x v="10"/>
    <x v="0"/>
    <s v="Innanlands"/>
    <m/>
  </r>
  <r>
    <s v="Reykjavík"/>
    <s v="Freysnes"/>
    <n v="781"/>
    <x v="31"/>
    <s v="Suðurland"/>
    <x v="6"/>
    <x v="3"/>
    <s v="Sala utan svæðis - flj."/>
    <n v="9002"/>
    <n v="7.7867299999999995"/>
    <x v="1"/>
    <x v="3"/>
    <s v="Innanlands"/>
    <m/>
  </r>
  <r>
    <s v="Söludælur"/>
    <s v="Árnes í Gnúpverjahr."/>
    <n v="801"/>
    <x v="32"/>
    <s v="Suðurland"/>
    <x v="1"/>
    <x v="0"/>
    <s v="Sala innan svæðis - flj."/>
    <n v="46457"/>
    <n v="34.842750000000002"/>
    <x v="10"/>
    <x v="0"/>
    <s v="Innanlands"/>
    <m/>
  </r>
  <r>
    <s v="Söludælur"/>
    <s v="Árnes í Gnúpverjahr."/>
    <n v="801"/>
    <x v="32"/>
    <s v="Suðurland"/>
    <x v="0"/>
    <x v="0"/>
    <s v="Sala innan svæðis - flj."/>
    <n v="128442"/>
    <n v="96.331500000000005"/>
    <x v="10"/>
    <x v="0"/>
    <s v="Innanlands"/>
    <m/>
  </r>
  <r>
    <s v="Söludælur"/>
    <s v="Árnes í Gnúpverjahr."/>
    <n v="801"/>
    <x v="32"/>
    <s v="Suðurland"/>
    <x v="7"/>
    <x v="3"/>
    <s v="Sala innan svæðis - flj."/>
    <n v="282243"/>
    <n v="244.14019500000001"/>
    <x v="10"/>
    <x v="0"/>
    <s v="Innanlands"/>
    <m/>
  </r>
  <r>
    <s v="Söludælur"/>
    <s v="Brautarhóll í Biskupst."/>
    <n v="801"/>
    <x v="32"/>
    <s v="Suðurland"/>
    <x v="1"/>
    <x v="0"/>
    <s v="Sala innan svæðis - flj."/>
    <n v="95958"/>
    <n v="71.968500000000006"/>
    <x v="10"/>
    <x v="0"/>
    <s v="Innanlands"/>
    <m/>
  </r>
  <r>
    <s v="Söludælur"/>
    <s v="Brautarhóll í Biskupst."/>
    <n v="801"/>
    <x v="32"/>
    <s v="Suðurland"/>
    <x v="0"/>
    <x v="0"/>
    <s v="Sala innan svæðis - flj."/>
    <n v="210471"/>
    <n v="157.85325"/>
    <x v="10"/>
    <x v="0"/>
    <s v="Innanlands"/>
    <m/>
  </r>
  <r>
    <s v="Söludælur"/>
    <s v="Brautarhóll í Biskupst."/>
    <n v="801"/>
    <x v="32"/>
    <s v="Suðurland"/>
    <x v="7"/>
    <x v="3"/>
    <s v="Sala innan svæðis - flj."/>
    <n v="259211"/>
    <n v="224.21751499999999"/>
    <x v="10"/>
    <x v="0"/>
    <s v="Innanlands"/>
    <m/>
  </r>
  <r>
    <s v="Söludælur"/>
    <s v="Geysir"/>
    <n v="801"/>
    <x v="32"/>
    <s v="Suðurland"/>
    <x v="1"/>
    <x v="0"/>
    <s v="Sala innan svæðis - flj."/>
    <n v="42984"/>
    <n v="32.238"/>
    <x v="10"/>
    <x v="0"/>
    <s v="Innanlands"/>
    <m/>
  </r>
  <r>
    <s v="Söludælur"/>
    <s v="Geysir"/>
    <n v="801"/>
    <x v="32"/>
    <s v="Suðurland"/>
    <x v="0"/>
    <x v="0"/>
    <s v="Sala innan svæðis - flj."/>
    <n v="117120"/>
    <n v="87.84"/>
    <x v="10"/>
    <x v="0"/>
    <s v="Innanlands"/>
    <m/>
  </r>
  <r>
    <s v="Söludælur"/>
    <s v="Geysir"/>
    <n v="801"/>
    <x v="32"/>
    <s v="Suðurland"/>
    <x v="7"/>
    <x v="3"/>
    <s v="Sala innan svæðis - flj."/>
    <n v="161683"/>
    <n v="139.855795"/>
    <x v="10"/>
    <x v="0"/>
    <s v="Innanlands"/>
    <m/>
  </r>
  <r>
    <s v="Söludælur"/>
    <s v="Minni - Borg"/>
    <n v="801"/>
    <x v="32"/>
    <s v="Suðurland"/>
    <x v="1"/>
    <x v="0"/>
    <s v="Sala innan svæðis - flj."/>
    <n v="223623"/>
    <n v="167.71725000000001"/>
    <x v="10"/>
    <x v="0"/>
    <s v="Innanlands"/>
    <m/>
  </r>
  <r>
    <s v="Söludælur"/>
    <s v="Minni - Borg"/>
    <n v="801"/>
    <x v="32"/>
    <s v="Suðurland"/>
    <x v="7"/>
    <x v="3"/>
    <s v="Sala innan svæðis - flj."/>
    <n v="271306"/>
    <n v="234.67968999999999"/>
    <x v="10"/>
    <x v="0"/>
    <s v="Innanlands"/>
    <m/>
  </r>
  <r>
    <s v="Söludælur"/>
    <s v="Úthlíð í Biskupst."/>
    <n v="801"/>
    <x v="32"/>
    <s v="Suðurland"/>
    <x v="1"/>
    <x v="0"/>
    <s v="Sala innan svæðis - flj."/>
    <n v="109166"/>
    <n v="81.874499999999998"/>
    <x v="10"/>
    <x v="0"/>
    <s v="Innanlands"/>
    <m/>
  </r>
  <r>
    <s v="Söludælur"/>
    <s v="Úthlíð í Biskupst."/>
    <n v="801"/>
    <x v="32"/>
    <s v="Suðurland"/>
    <x v="7"/>
    <x v="3"/>
    <s v="Sala innan svæðis - flj."/>
    <n v="35313"/>
    <n v="30.545745"/>
    <x v="10"/>
    <x v="0"/>
    <s v="Innanlands"/>
    <m/>
  </r>
  <r>
    <s v="Reykjavík"/>
    <s v="Hestgerði"/>
    <n v="781"/>
    <x v="31"/>
    <s v="Suðurland"/>
    <x v="6"/>
    <x v="3"/>
    <s v="Sala utan svæðis - flj."/>
    <n v="40650"/>
    <n v="35.16225"/>
    <x v="1"/>
    <x v="3"/>
    <s v="Innanlands"/>
    <m/>
  </r>
  <r>
    <s v="Reykjavík"/>
    <s v="Nesjar við Höfn"/>
    <n v="781"/>
    <x v="31"/>
    <s v="Suðurland"/>
    <x v="6"/>
    <x v="3"/>
    <s v="Sala utan svæðis - flj."/>
    <n v="174123"/>
    <n v="150.61639499999998"/>
    <x v="1"/>
    <x v="3"/>
    <s v="Innanlands"/>
    <m/>
  </r>
  <r>
    <s v="Höfn"/>
    <s v="Hestgerði"/>
    <n v="781"/>
    <x v="31"/>
    <s v="Suðurland"/>
    <x v="6"/>
    <x v="3"/>
    <s v="Sala utan svæðis - flj."/>
    <n v="25483"/>
    <n v="22.042794999999998"/>
    <x v="2"/>
    <x v="3"/>
    <s v="Innanlands"/>
    <m/>
  </r>
  <r>
    <s v="Höfn"/>
    <s v="Nesjar við Höfn"/>
    <n v="781"/>
    <x v="31"/>
    <s v="Suðurland"/>
    <x v="6"/>
    <x v="3"/>
    <s v="Sala utan svæðis - flj."/>
    <n v="37310"/>
    <n v="32.273150000000001"/>
    <x v="2"/>
    <x v="3"/>
    <s v="Innanlands"/>
    <m/>
  </r>
  <r>
    <s v="Reykjavík"/>
    <s v="Árnes í Gnúpverjahr."/>
    <n v="801"/>
    <x v="32"/>
    <s v="Suðurland"/>
    <x v="1"/>
    <x v="0"/>
    <s v="Sala utan svæðis - flj."/>
    <n v="940"/>
    <n v="0.70499999999999996"/>
    <x v="8"/>
    <x v="0"/>
    <s v="Innanlands"/>
    <m/>
  </r>
  <r>
    <s v="Reykjavík"/>
    <s v="Árnes í Gnúpverjahr."/>
    <n v="801"/>
    <x v="32"/>
    <s v="Suðurland"/>
    <x v="7"/>
    <x v="3"/>
    <s v="Sala utan svæðis - flj."/>
    <n v="138683"/>
    <n v="119.960795"/>
    <x v="8"/>
    <x v="0"/>
    <s v="Innanlands"/>
    <m/>
  </r>
  <r>
    <s v="Reykjavík"/>
    <s v="Brautarhóll í Biskupst."/>
    <n v="801"/>
    <x v="32"/>
    <s v="Suðurland"/>
    <x v="7"/>
    <x v="3"/>
    <s v="Sala utan svæðis - flj."/>
    <n v="3022"/>
    <n v="2.6140300000000001"/>
    <x v="8"/>
    <x v="0"/>
    <s v="Innanlands"/>
    <m/>
  </r>
  <r>
    <s v="Reykjavík"/>
    <s v="Freysnes"/>
    <n v="781"/>
    <x v="31"/>
    <s v="Suðurland"/>
    <x v="6"/>
    <x v="3"/>
    <s v="Sala utan svæðis - flj."/>
    <n v="8479"/>
    <n v="7.3343350000000003"/>
    <x v="2"/>
    <x v="3"/>
    <s v="Innanlands"/>
    <m/>
  </r>
  <r>
    <s v="Reykjavík"/>
    <s v="Hestgerði"/>
    <n v="781"/>
    <x v="31"/>
    <s v="Suðurland"/>
    <x v="6"/>
    <x v="3"/>
    <s v="Sala utan svæðis - flj."/>
    <n v="49452"/>
    <n v="42.775979999999997"/>
    <x v="2"/>
    <x v="3"/>
    <s v="Innanlands"/>
    <m/>
  </r>
  <r>
    <s v="Reykjavík"/>
    <s v="Nesjar við Höfn"/>
    <n v="781"/>
    <x v="31"/>
    <s v="Suðurland"/>
    <x v="6"/>
    <x v="3"/>
    <s v="Sala utan svæðis - flj."/>
    <n v="168250"/>
    <n v="145.53625"/>
    <x v="2"/>
    <x v="3"/>
    <s v="Innanlands"/>
    <m/>
  </r>
  <r>
    <s v="Höfn"/>
    <s v="Hestgerði"/>
    <n v="781"/>
    <x v="31"/>
    <s v="Suðurland"/>
    <x v="6"/>
    <x v="3"/>
    <s v="Sala utan svæðis - flj."/>
    <n v="28155"/>
    <n v="24.354075000000002"/>
    <x v="4"/>
    <x v="3"/>
    <s v="Innanlands"/>
    <m/>
  </r>
  <r>
    <s v="Höfn"/>
    <s v="Nesjar við Höfn"/>
    <n v="781"/>
    <x v="31"/>
    <s v="Suðurland"/>
    <x v="6"/>
    <x v="3"/>
    <s v="Sala utan svæðis - flj."/>
    <n v="35507"/>
    <n v="30.713554999999999"/>
    <x v="4"/>
    <x v="3"/>
    <s v="Innanlands"/>
    <m/>
  </r>
  <r>
    <s v="Reykjavík"/>
    <s v="Freysnes"/>
    <n v="781"/>
    <x v="31"/>
    <s v="Suðurland"/>
    <x v="6"/>
    <x v="3"/>
    <s v="Sala utan svæðis - flj."/>
    <n v="499"/>
    <n v="0.43163499999999999"/>
    <x v="4"/>
    <x v="3"/>
    <s v="Innanlands"/>
    <m/>
  </r>
  <r>
    <s v="Reykjavík"/>
    <s v="Minni - Borg"/>
    <n v="801"/>
    <x v="32"/>
    <s v="Suðurland"/>
    <x v="1"/>
    <x v="0"/>
    <s v="Sala utan svæðis - flj."/>
    <n v="850"/>
    <n v="0.63749999999999996"/>
    <x v="8"/>
    <x v="0"/>
    <s v="Innanlands"/>
    <m/>
  </r>
  <r>
    <s v="Reykjavík"/>
    <s v="Minni - Borg"/>
    <n v="801"/>
    <x v="32"/>
    <s v="Suðurland"/>
    <x v="7"/>
    <x v="3"/>
    <s v="Sala utan svæðis - flj."/>
    <n v="650"/>
    <n v="0.56225000000000003"/>
    <x v="8"/>
    <x v="0"/>
    <s v="Innanlands"/>
    <m/>
  </r>
  <r>
    <s v="Reykjavík"/>
    <s v="Hestgerði"/>
    <n v="781"/>
    <x v="31"/>
    <s v="Suðurland"/>
    <x v="6"/>
    <x v="3"/>
    <s v="Sala utan svæðis - flj."/>
    <n v="50680"/>
    <n v="43.838200000000001"/>
    <x v="4"/>
    <x v="3"/>
    <s v="Innanlands"/>
    <m/>
  </r>
  <r>
    <s v="Reykjavík"/>
    <s v="Nesjar við Höfn"/>
    <n v="781"/>
    <x v="31"/>
    <s v="Suðurland"/>
    <x v="6"/>
    <x v="3"/>
    <s v="Sala utan svæðis - flj."/>
    <n v="167776"/>
    <n v="145.12624"/>
    <x v="4"/>
    <x v="3"/>
    <s v="Innanlands"/>
    <m/>
  </r>
  <r>
    <s v="Selfoss"/>
    <s v="Árnes í Gnúpverjahr."/>
    <n v="801"/>
    <x v="32"/>
    <s v="Suðurland"/>
    <x v="7"/>
    <x v="3"/>
    <s v="Sala utan svæðis - flj."/>
    <n v="2457"/>
    <n v="2.125305"/>
    <x v="8"/>
    <x v="0"/>
    <s v="Innanlands"/>
    <m/>
  </r>
  <r>
    <s v="Selfoss"/>
    <s v="Brautarhóll í Biskupst."/>
    <n v="801"/>
    <x v="32"/>
    <s v="Suðurland"/>
    <x v="7"/>
    <x v="3"/>
    <s v="Sala utan svæðis - flj."/>
    <n v="4001"/>
    <n v="3.4608649999999996"/>
    <x v="8"/>
    <x v="0"/>
    <s v="Innanlands"/>
    <m/>
  </r>
  <r>
    <s v="Höfn"/>
    <s v="Freysnes"/>
    <n v="781"/>
    <x v="31"/>
    <s v="Suðurland"/>
    <x v="6"/>
    <x v="3"/>
    <s v="Sala utan svæðis - flj."/>
    <n v="4389"/>
    <n v="3.7964850000000001"/>
    <x v="6"/>
    <x v="3"/>
    <s v="Innanlands"/>
    <m/>
  </r>
  <r>
    <s v="Selfoss"/>
    <s v="Geysir"/>
    <n v="801"/>
    <x v="32"/>
    <s v="Suðurland"/>
    <x v="7"/>
    <x v="3"/>
    <s v="Sala utan svæðis - flj."/>
    <n v="2700"/>
    <n v="2.3355000000000001"/>
    <x v="8"/>
    <x v="0"/>
    <s v="Innanlands"/>
    <m/>
  </r>
  <r>
    <s v="Selfoss"/>
    <s v="Minni - Borg"/>
    <n v="801"/>
    <x v="32"/>
    <s v="Suðurland"/>
    <x v="7"/>
    <x v="3"/>
    <s v="Sala utan svæðis - flj."/>
    <n v="2957"/>
    <n v="2.5578049999999997"/>
    <x v="8"/>
    <x v="0"/>
    <s v="Innanlands"/>
    <m/>
  </r>
  <r>
    <s v="Selfoss"/>
    <s v="Úthlíð í Biskupst."/>
    <n v="801"/>
    <x v="32"/>
    <s v="Suðurland"/>
    <x v="7"/>
    <x v="3"/>
    <s v="Sala utan svæðis - flj."/>
    <n v="9013"/>
    <n v="7.7962449999999999"/>
    <x v="8"/>
    <x v="0"/>
    <s v="Innanlands"/>
    <m/>
  </r>
  <r>
    <s v="Söludælur"/>
    <s v="Árnes í Gnúpverjahr."/>
    <n v="801"/>
    <x v="32"/>
    <s v="Suðurland"/>
    <x v="1"/>
    <x v="0"/>
    <s v="Sala innan svæðis - flj."/>
    <n v="173124"/>
    <n v="129.84299999999999"/>
    <x v="8"/>
    <x v="0"/>
    <s v="Innanlands"/>
    <m/>
  </r>
  <r>
    <s v="Söludælur"/>
    <s v="Árnes í Gnúpverjahr."/>
    <n v="801"/>
    <x v="32"/>
    <s v="Suðurland"/>
    <x v="7"/>
    <x v="3"/>
    <s v="Sala innan svæðis - flj."/>
    <n v="232463"/>
    <n v="201.08049499999998"/>
    <x v="8"/>
    <x v="0"/>
    <s v="Innanlands"/>
    <m/>
  </r>
  <r>
    <s v="Söludælur"/>
    <s v="Brautarhóll í Biskupst."/>
    <n v="801"/>
    <x v="32"/>
    <s v="Suðurland"/>
    <x v="1"/>
    <x v="0"/>
    <s v="Sala innan svæðis - flj."/>
    <n v="267349"/>
    <n v="200.51175000000001"/>
    <x v="8"/>
    <x v="0"/>
    <s v="Innanlands"/>
    <m/>
  </r>
  <r>
    <s v="Söludælur"/>
    <s v="Brautarhóll í Biskupst."/>
    <n v="801"/>
    <x v="32"/>
    <s v="Suðurland"/>
    <x v="7"/>
    <x v="3"/>
    <s v="Sala innan svæðis - flj."/>
    <n v="227604"/>
    <n v="196.87745999999999"/>
    <x v="8"/>
    <x v="0"/>
    <s v="Innanlands"/>
    <m/>
  </r>
  <r>
    <s v="Söludælur"/>
    <s v="Búrfell"/>
    <n v="801"/>
    <x v="32"/>
    <s v="Suðurland"/>
    <x v="1"/>
    <x v="0"/>
    <s v="Sala innan svæðis - flj."/>
    <n v="1204"/>
    <n v="0.90300000000000002"/>
    <x v="8"/>
    <x v="0"/>
    <s v="Innanlands"/>
    <m/>
  </r>
  <r>
    <s v="Söludælur"/>
    <s v="Búrfell"/>
    <n v="801"/>
    <x v="32"/>
    <s v="Suðurland"/>
    <x v="7"/>
    <x v="3"/>
    <s v="Sala innan svæðis - flj."/>
    <n v="46695"/>
    <n v="40.391175000000004"/>
    <x v="8"/>
    <x v="0"/>
    <s v="Innanlands"/>
    <m/>
  </r>
  <r>
    <s v="Söludælur"/>
    <s v="Geysir"/>
    <n v="801"/>
    <x v="32"/>
    <s v="Suðurland"/>
    <x v="1"/>
    <x v="0"/>
    <s v="Sala innan svæðis - flj."/>
    <n v="146679"/>
    <n v="110.00924999999999"/>
    <x v="8"/>
    <x v="0"/>
    <s v="Innanlands"/>
    <m/>
  </r>
  <r>
    <s v="Söludælur"/>
    <s v="Geysir"/>
    <n v="801"/>
    <x v="32"/>
    <s v="Suðurland"/>
    <x v="7"/>
    <x v="3"/>
    <s v="Sala innan svæðis - flj."/>
    <n v="138459"/>
    <n v="119.76703500000001"/>
    <x v="8"/>
    <x v="0"/>
    <s v="Innanlands"/>
    <m/>
  </r>
  <r>
    <s v="Söludælur"/>
    <s v="Minni - Borg"/>
    <n v="801"/>
    <x v="32"/>
    <s v="Suðurland"/>
    <x v="1"/>
    <x v="0"/>
    <s v="Sala innan svæðis - flj."/>
    <n v="209173"/>
    <n v="156.87975"/>
    <x v="8"/>
    <x v="0"/>
    <s v="Innanlands"/>
    <m/>
  </r>
  <r>
    <s v="Söludælur"/>
    <s v="Minni - Borg"/>
    <n v="801"/>
    <x v="32"/>
    <s v="Suðurland"/>
    <x v="7"/>
    <x v="3"/>
    <s v="Sala innan svæðis - flj."/>
    <n v="251179"/>
    <n v="217.269835"/>
    <x v="8"/>
    <x v="0"/>
    <s v="Innanlands"/>
    <m/>
  </r>
  <r>
    <s v="Söludælur"/>
    <s v="Úthlíð í Biskupst."/>
    <n v="801"/>
    <x v="32"/>
    <s v="Suðurland"/>
    <x v="1"/>
    <x v="0"/>
    <s v="Sala innan svæðis - flj."/>
    <n v="77733"/>
    <n v="58.299750000000003"/>
    <x v="8"/>
    <x v="0"/>
    <s v="Innanlands"/>
    <m/>
  </r>
  <r>
    <s v="Söludælur"/>
    <s v="Úthlíð í Biskupst."/>
    <n v="801"/>
    <x v="32"/>
    <s v="Suðurland"/>
    <x v="7"/>
    <x v="3"/>
    <s v="Sala innan svæðis - flj."/>
    <n v="28399"/>
    <n v="24.565134999999998"/>
    <x v="8"/>
    <x v="0"/>
    <s v="Innanlands"/>
    <m/>
  </r>
  <r>
    <s v="Höfn"/>
    <s v="Hestgerði"/>
    <n v="781"/>
    <x v="31"/>
    <s v="Suðurland"/>
    <x v="6"/>
    <x v="3"/>
    <s v="Sala utan svæðis - flj."/>
    <n v="29359"/>
    <n v="25.395534999999999"/>
    <x v="6"/>
    <x v="3"/>
    <s v="Innanlands"/>
    <m/>
  </r>
  <r>
    <s v="Höfn"/>
    <s v="Nesjar við Höfn"/>
    <n v="781"/>
    <x v="31"/>
    <s v="Suðurland"/>
    <x v="6"/>
    <x v="3"/>
    <s v="Sala utan svæðis - flj."/>
    <n v="61090"/>
    <n v="52.842849999999999"/>
    <x v="6"/>
    <x v="3"/>
    <s v="Innanlands"/>
    <m/>
  </r>
  <r>
    <s v="Reykjavík"/>
    <s v="Freysnes"/>
    <n v="781"/>
    <x v="31"/>
    <s v="Suðurland"/>
    <x v="6"/>
    <x v="3"/>
    <s v="Sala utan svæðis - flj."/>
    <n v="256"/>
    <n v="0.22144"/>
    <x v="6"/>
    <x v="3"/>
    <s v="Innanlands"/>
    <m/>
  </r>
  <r>
    <s v="Reykjavík"/>
    <s v="Hestgerði"/>
    <n v="781"/>
    <x v="31"/>
    <s v="Suðurland"/>
    <x v="6"/>
    <x v="3"/>
    <s v="Sala utan svæðis - flj."/>
    <n v="45984"/>
    <n v="39.776159999999997"/>
    <x v="6"/>
    <x v="3"/>
    <s v="Innanlands"/>
    <m/>
  </r>
  <r>
    <s v="Reykjavík"/>
    <s v="Árnes í Gnúpverjahr."/>
    <n v="801"/>
    <x v="32"/>
    <s v="Suðurland"/>
    <x v="1"/>
    <x v="0"/>
    <s v="Sala utan svæðis - flj."/>
    <n v="12739"/>
    <n v="9.5542499999999997"/>
    <x v="6"/>
    <x v="0"/>
    <s v="Innanlands"/>
    <m/>
  </r>
  <r>
    <s v="Reykjavík"/>
    <s v="Árnes í Gnúpverjahr."/>
    <n v="801"/>
    <x v="32"/>
    <s v="Suðurland"/>
    <x v="7"/>
    <x v="3"/>
    <s v="Sala innan svæðis - flj."/>
    <n v="18106"/>
    <n v="15.66169"/>
    <x v="6"/>
    <x v="0"/>
    <s v="Innanlands"/>
    <m/>
  </r>
  <r>
    <s v="Reykjavík"/>
    <s v="Árnes í Gnúpverjahr."/>
    <n v="801"/>
    <x v="32"/>
    <s v="Suðurland"/>
    <x v="7"/>
    <x v="3"/>
    <s v="Sala utan svæðis - flj."/>
    <n v="247135"/>
    <n v="213.77177499999999"/>
    <x v="6"/>
    <x v="0"/>
    <s v="Innanlands"/>
    <m/>
  </r>
  <r>
    <s v="Reykjavík"/>
    <s v="Nesjar við Höfn"/>
    <n v="781"/>
    <x v="31"/>
    <s v="Suðurland"/>
    <x v="6"/>
    <x v="3"/>
    <s v="Sala utan svæðis - flj."/>
    <n v="186516"/>
    <n v="161.33634000000001"/>
    <x v="6"/>
    <x v="3"/>
    <s v="Innanlands"/>
    <m/>
  </r>
  <r>
    <s v="Reykjavík"/>
    <s v="Brautarhóll í Biskupst."/>
    <n v="801"/>
    <x v="32"/>
    <s v="Suðurland"/>
    <x v="7"/>
    <x v="3"/>
    <s v="Sala innan svæðis - flj."/>
    <n v="18098"/>
    <n v="15.654770000000001"/>
    <x v="6"/>
    <x v="0"/>
    <s v="Innanlands"/>
    <m/>
  </r>
  <r>
    <s v="Reykjavík"/>
    <s v="Brautarhóll í Biskupst."/>
    <n v="801"/>
    <x v="32"/>
    <s v="Suðurland"/>
    <x v="7"/>
    <x v="3"/>
    <s v="Sala utan svæðis - flj."/>
    <n v="1509"/>
    <n v="1.305285"/>
    <x v="6"/>
    <x v="0"/>
    <s v="Innanlands"/>
    <m/>
  </r>
  <r>
    <s v="Höfn"/>
    <s v="Hestgerði"/>
    <n v="781"/>
    <x v="31"/>
    <s v="Suðurland"/>
    <x v="6"/>
    <x v="3"/>
    <s v="Sala utan svæðis - flj."/>
    <n v="38722"/>
    <n v="33.494529999999997"/>
    <x v="8"/>
    <x v="3"/>
    <s v="Innanlands"/>
    <m/>
  </r>
  <r>
    <s v="Höfn"/>
    <s v="Nesjar við Höfn"/>
    <n v="781"/>
    <x v="31"/>
    <s v="Suðurland"/>
    <x v="6"/>
    <x v="3"/>
    <s v="Sala utan svæðis - flj."/>
    <n v="52283"/>
    <n v="45.224795"/>
    <x v="8"/>
    <x v="3"/>
    <s v="Innanlands"/>
    <m/>
  </r>
  <r>
    <s v="Reykjavík"/>
    <s v="Freysnes"/>
    <n v="781"/>
    <x v="31"/>
    <s v="Suðurland"/>
    <x v="6"/>
    <x v="3"/>
    <s v="Sala utan svæðis - flj."/>
    <n v="2412"/>
    <n v="2.0863800000000001"/>
    <x v="8"/>
    <x v="3"/>
    <s v="Innanlands"/>
    <m/>
  </r>
  <r>
    <s v="Reykjavík"/>
    <s v="Hestgerði"/>
    <n v="781"/>
    <x v="31"/>
    <s v="Suðurland"/>
    <x v="6"/>
    <x v="3"/>
    <s v="Sala utan svæðis - flj."/>
    <n v="44055"/>
    <n v="38.107574999999997"/>
    <x v="8"/>
    <x v="3"/>
    <s v="Innanlands"/>
    <m/>
  </r>
  <r>
    <s v="Reykjavík"/>
    <s v="Nesjar við Höfn"/>
    <n v="781"/>
    <x v="31"/>
    <s v="Suðurland"/>
    <x v="6"/>
    <x v="3"/>
    <s v="Sala utan svæðis - flj."/>
    <n v="197190"/>
    <n v="170.56935000000001"/>
    <x v="8"/>
    <x v="3"/>
    <s v="Innanlands"/>
    <m/>
  </r>
  <r>
    <s v="Reykjavík"/>
    <s v="Geysir"/>
    <n v="801"/>
    <x v="32"/>
    <s v="Suðurland"/>
    <x v="7"/>
    <x v="3"/>
    <s v="Sala innan svæðis - flj."/>
    <n v="9684"/>
    <n v="8.3766599999999993"/>
    <x v="6"/>
    <x v="0"/>
    <s v="Innanlands"/>
    <m/>
  </r>
  <r>
    <s v="Höfn"/>
    <s v="Freysnes"/>
    <n v="781"/>
    <x v="31"/>
    <s v="Suðurland"/>
    <x v="6"/>
    <x v="3"/>
    <s v="Sala utan svæðis - flj."/>
    <n v="10427"/>
    <n v="9.0193549999999991"/>
    <x v="10"/>
    <x v="3"/>
    <s v="Innanlands"/>
    <m/>
  </r>
  <r>
    <s v="Höfn"/>
    <s v="Hestgerði"/>
    <n v="781"/>
    <x v="31"/>
    <s v="Suðurland"/>
    <x v="6"/>
    <x v="3"/>
    <s v="Sala utan svæðis - flj."/>
    <n v="61321"/>
    <n v="53.042665"/>
    <x v="10"/>
    <x v="3"/>
    <s v="Innanlands"/>
    <m/>
  </r>
  <r>
    <s v="Reykjavík"/>
    <s v="Minni - Borg"/>
    <n v="801"/>
    <x v="32"/>
    <s v="Suðurland"/>
    <x v="1"/>
    <x v="0"/>
    <s v="Sala utan svæðis - flj."/>
    <n v="508"/>
    <n v="0.38100000000000001"/>
    <x v="6"/>
    <x v="0"/>
    <s v="Innanlands"/>
    <m/>
  </r>
  <r>
    <s v="Reykjavík"/>
    <s v="Minni - Borg"/>
    <n v="801"/>
    <x v="32"/>
    <s v="Suðurland"/>
    <x v="7"/>
    <x v="3"/>
    <s v="Sala utan svæðis - flj."/>
    <n v="14989"/>
    <n v="12.965485000000001"/>
    <x v="6"/>
    <x v="0"/>
    <s v="Innanlands"/>
    <m/>
  </r>
  <r>
    <s v="Höfn"/>
    <s v="Nesjar við Höfn"/>
    <n v="781"/>
    <x v="31"/>
    <s v="Suðurland"/>
    <x v="6"/>
    <x v="3"/>
    <s v="Sala utan svæðis - flj."/>
    <n v="104455"/>
    <n v="90.353574999999992"/>
    <x v="10"/>
    <x v="3"/>
    <s v="Innanlands"/>
    <m/>
  </r>
  <r>
    <s v="Reykjavík"/>
    <s v="Úthlíð í Biskupst."/>
    <n v="801"/>
    <x v="32"/>
    <s v="Suðurland"/>
    <x v="7"/>
    <x v="3"/>
    <s v="Sala utan svæðis - flj."/>
    <n v="1509"/>
    <n v="1.305285"/>
    <x v="6"/>
    <x v="0"/>
    <s v="Innanlands"/>
    <m/>
  </r>
  <r>
    <s v="Selfoss"/>
    <s v="Árnes í Gnúpverjahr."/>
    <n v="801"/>
    <x v="32"/>
    <s v="Suðurland"/>
    <x v="7"/>
    <x v="3"/>
    <s v="Sala utan svæðis - flj."/>
    <n v="2372"/>
    <n v="2.0517800000000004"/>
    <x v="6"/>
    <x v="0"/>
    <s v="Innanlands"/>
    <m/>
  </r>
  <r>
    <s v="Selfoss"/>
    <s v="Brautarhóll í Biskupst."/>
    <n v="801"/>
    <x v="32"/>
    <s v="Suðurland"/>
    <x v="7"/>
    <x v="3"/>
    <s v="Sala utan svæðis - flj."/>
    <n v="5535"/>
    <n v="4.7877749999999999"/>
    <x v="6"/>
    <x v="0"/>
    <s v="Innanlands"/>
    <m/>
  </r>
  <r>
    <s v="Selfoss"/>
    <s v="Geysir"/>
    <n v="801"/>
    <x v="32"/>
    <s v="Suðurland"/>
    <x v="7"/>
    <x v="3"/>
    <s v="Sala utan svæðis - flj."/>
    <n v="4179"/>
    <n v="3.6148350000000002"/>
    <x v="6"/>
    <x v="0"/>
    <s v="Innanlands"/>
    <m/>
  </r>
  <r>
    <s v="Selfoss"/>
    <s v="Minni - Borg"/>
    <n v="801"/>
    <x v="32"/>
    <s v="Suðurland"/>
    <x v="7"/>
    <x v="3"/>
    <s v="Sala utan svæðis - flj."/>
    <n v="3155"/>
    <n v="2.7290749999999999"/>
    <x v="6"/>
    <x v="0"/>
    <s v="Innanlands"/>
    <m/>
  </r>
  <r>
    <s v="Söludælur"/>
    <s v="Árnes í Gnúpverjahr."/>
    <n v="801"/>
    <x v="32"/>
    <s v="Suðurland"/>
    <x v="1"/>
    <x v="0"/>
    <s v="Sala innan svæðis - flj."/>
    <n v="165887"/>
    <n v="124.41525"/>
    <x v="6"/>
    <x v="0"/>
    <s v="Innanlands"/>
    <m/>
  </r>
  <r>
    <s v="Söludælur"/>
    <s v="Árnes í Gnúpverjahr."/>
    <n v="801"/>
    <x v="32"/>
    <s v="Suðurland"/>
    <x v="7"/>
    <x v="3"/>
    <s v="Sala innan svæðis - flj."/>
    <n v="191981"/>
    <n v="166.06356500000001"/>
    <x v="6"/>
    <x v="0"/>
    <s v="Innanlands"/>
    <m/>
  </r>
  <r>
    <s v="Söludælur"/>
    <s v="Brautarhóll í Biskupst."/>
    <n v="801"/>
    <x v="32"/>
    <s v="Suðurland"/>
    <x v="1"/>
    <x v="0"/>
    <s v="Sala innan svæðis - flj."/>
    <n v="254725"/>
    <n v="191.04374999999999"/>
    <x v="6"/>
    <x v="0"/>
    <s v="Innanlands"/>
    <m/>
  </r>
  <r>
    <s v="Söludælur"/>
    <s v="Brautarhóll í Biskupst."/>
    <n v="801"/>
    <x v="32"/>
    <s v="Suðurland"/>
    <x v="7"/>
    <x v="3"/>
    <s v="Sala innan svæðis - flj."/>
    <n v="198075"/>
    <n v="171.33487500000001"/>
    <x v="6"/>
    <x v="0"/>
    <s v="Innanlands"/>
    <m/>
  </r>
  <r>
    <s v="Söludælur"/>
    <s v="Búrfell"/>
    <n v="801"/>
    <x v="32"/>
    <s v="Suðurland"/>
    <x v="1"/>
    <x v="0"/>
    <s v="Sala innan svæðis - flj."/>
    <n v="2505"/>
    <n v="1.8787499999999999"/>
    <x v="6"/>
    <x v="0"/>
    <s v="Innanlands"/>
    <m/>
  </r>
  <r>
    <s v="Söludælur"/>
    <s v="Búrfell"/>
    <n v="801"/>
    <x v="32"/>
    <s v="Suðurland"/>
    <x v="7"/>
    <x v="3"/>
    <s v="Sala innan svæðis - flj."/>
    <n v="47857"/>
    <n v="41.396304999999998"/>
    <x v="6"/>
    <x v="0"/>
    <s v="Innanlands"/>
    <m/>
  </r>
  <r>
    <s v="Söludælur"/>
    <s v="Geysir"/>
    <n v="801"/>
    <x v="32"/>
    <s v="Suðurland"/>
    <x v="1"/>
    <x v="0"/>
    <s v="Sala innan svæðis - flj."/>
    <n v="143793"/>
    <n v="107.84475"/>
    <x v="6"/>
    <x v="0"/>
    <s v="Innanlands"/>
    <m/>
  </r>
  <r>
    <s v="Söludælur"/>
    <s v="Geysir"/>
    <n v="801"/>
    <x v="32"/>
    <s v="Suðurland"/>
    <x v="7"/>
    <x v="3"/>
    <s v="Sala innan svæðis - flj."/>
    <n v="121873"/>
    <n v="105.42014500000001"/>
    <x v="6"/>
    <x v="0"/>
    <s v="Innanlands"/>
    <m/>
  </r>
  <r>
    <s v="Söludælur"/>
    <s v="Minni - Borg"/>
    <n v="801"/>
    <x v="32"/>
    <s v="Suðurland"/>
    <x v="1"/>
    <x v="0"/>
    <s v="Sala innan svæðis - flj."/>
    <n v="203821"/>
    <n v="152.86574999999999"/>
    <x v="6"/>
    <x v="0"/>
    <s v="Innanlands"/>
    <m/>
  </r>
  <r>
    <s v="Söludælur"/>
    <s v="Minni - Borg"/>
    <n v="801"/>
    <x v="32"/>
    <s v="Suðurland"/>
    <x v="7"/>
    <x v="3"/>
    <s v="Sala innan svæðis - flj."/>
    <n v="214601"/>
    <n v="185.629865"/>
    <x v="6"/>
    <x v="0"/>
    <s v="Innanlands"/>
    <m/>
  </r>
  <r>
    <s v="Söludælur"/>
    <s v="Úthlíð í Biskupst."/>
    <n v="801"/>
    <x v="32"/>
    <s v="Suðurland"/>
    <x v="1"/>
    <x v="0"/>
    <s v="Sala innan svæðis - flj."/>
    <n v="66438"/>
    <n v="49.828499999999998"/>
    <x v="6"/>
    <x v="0"/>
    <s v="Innanlands"/>
    <m/>
  </r>
  <r>
    <s v="Söludælur"/>
    <s v="Úthlíð í Biskupst."/>
    <n v="801"/>
    <x v="32"/>
    <s v="Suðurland"/>
    <x v="7"/>
    <x v="3"/>
    <s v="Sala innan svæðis - flj."/>
    <n v="23220"/>
    <n v="20.0853"/>
    <x v="6"/>
    <x v="0"/>
    <s v="Innanlands"/>
    <m/>
  </r>
  <r>
    <s v="Reykjavík"/>
    <s v="Freysnes"/>
    <n v="781"/>
    <x v="31"/>
    <s v="Suðurland"/>
    <x v="6"/>
    <x v="3"/>
    <s v="Sala utan svæðis - flj."/>
    <n v="16254"/>
    <n v="14.059709999999999"/>
    <x v="10"/>
    <x v="3"/>
    <s v="Innanlands"/>
    <m/>
  </r>
  <r>
    <s v="Reykjavík"/>
    <s v="Hestgerði"/>
    <n v="781"/>
    <x v="31"/>
    <s v="Suðurland"/>
    <x v="6"/>
    <x v="3"/>
    <s v="Sala utan svæðis - flj."/>
    <n v="24837"/>
    <n v="21.484005"/>
    <x v="10"/>
    <x v="3"/>
    <s v="Innanlands"/>
    <m/>
  </r>
  <r>
    <s v="Reykjavík"/>
    <s v="Nesjar við Höfn"/>
    <n v="781"/>
    <x v="31"/>
    <s v="Suðurland"/>
    <x v="6"/>
    <x v="3"/>
    <s v="Sala utan svæðis - flj."/>
    <n v="162414"/>
    <n v="140.48810999999998"/>
    <x v="10"/>
    <x v="3"/>
    <s v="Innanlands"/>
    <m/>
  </r>
  <r>
    <s v="Höfn"/>
    <s v="Freysnes"/>
    <n v="781"/>
    <x v="31"/>
    <s v="Suðurland"/>
    <x v="6"/>
    <x v="3"/>
    <s v="Sala utan svæðis - flj."/>
    <n v="1345"/>
    <n v="1.1634249999999999"/>
    <x v="9"/>
    <x v="3"/>
    <s v="Innanlands"/>
    <m/>
  </r>
  <r>
    <s v="Höfn"/>
    <s v="Hestgerði"/>
    <n v="781"/>
    <x v="31"/>
    <s v="Suðurland"/>
    <x v="6"/>
    <x v="3"/>
    <s v="Sala utan svæðis - flj."/>
    <n v="68973"/>
    <n v="59.661645"/>
    <x v="9"/>
    <x v="3"/>
    <s v="Innanlands"/>
    <m/>
  </r>
  <r>
    <s v="Höfn"/>
    <s v="Nesjar við Höfn"/>
    <n v="781"/>
    <x v="31"/>
    <s v="Suðurland"/>
    <x v="6"/>
    <x v="3"/>
    <s v="Sala utan svæðis - flj."/>
    <n v="77088"/>
    <n v="66.681119999999993"/>
    <x v="9"/>
    <x v="3"/>
    <s v="Innanlands"/>
    <m/>
  </r>
  <r>
    <s v="Reykjavík"/>
    <s v="Freysnes"/>
    <n v="781"/>
    <x v="31"/>
    <s v="Suðurland"/>
    <x v="6"/>
    <x v="3"/>
    <s v="Sala utan svæðis - flj."/>
    <n v="44247"/>
    <n v="38.273654999999998"/>
    <x v="9"/>
    <x v="3"/>
    <s v="Innanlands"/>
    <m/>
  </r>
  <r>
    <s v="Reykjavík"/>
    <s v="Árnes í Gnúpverjahr."/>
    <n v="801"/>
    <x v="32"/>
    <s v="Suðurland"/>
    <x v="1"/>
    <x v="0"/>
    <s v="Sala utan svæðis - flj."/>
    <n v="14441"/>
    <n v="10.83075"/>
    <x v="4"/>
    <x v="0"/>
    <s v="Innanlands"/>
    <m/>
  </r>
  <r>
    <s v="Reykjavík"/>
    <s v="Árnes í Gnúpverjahr."/>
    <n v="801"/>
    <x v="32"/>
    <s v="Suðurland"/>
    <x v="7"/>
    <x v="3"/>
    <s v="Sala utan svæðis - flj."/>
    <n v="262484"/>
    <n v="227.04866000000001"/>
    <x v="4"/>
    <x v="0"/>
    <s v="Innanlands"/>
    <m/>
  </r>
  <r>
    <s v="Reykjavík"/>
    <s v="Hestgerði"/>
    <n v="781"/>
    <x v="31"/>
    <s v="Suðurland"/>
    <x v="6"/>
    <x v="3"/>
    <s v="Sala utan svæðis - flj."/>
    <n v="42649"/>
    <n v="36.891385"/>
    <x v="9"/>
    <x v="3"/>
    <s v="Innanlands"/>
    <m/>
  </r>
  <r>
    <s v="Reykjavík"/>
    <s v="Nesjar við Höfn"/>
    <n v="781"/>
    <x v="31"/>
    <s v="Suðurland"/>
    <x v="6"/>
    <x v="3"/>
    <s v="Sala utan svæðis - flj."/>
    <n v="227659"/>
    <n v="196.92503500000001"/>
    <x v="9"/>
    <x v="3"/>
    <s v="Innanlands"/>
    <m/>
  </r>
  <r>
    <s v="Höfn"/>
    <s v="Freysnes"/>
    <n v="781"/>
    <x v="31"/>
    <s v="Suðurland"/>
    <x v="6"/>
    <x v="3"/>
    <s v="Sala utan svæðis - flj."/>
    <n v="304"/>
    <n v="0.26295999999999997"/>
    <x v="7"/>
    <x v="3"/>
    <s v="Innanlands"/>
    <m/>
  </r>
  <r>
    <s v="Höfn"/>
    <s v="Hestgerði"/>
    <n v="781"/>
    <x v="31"/>
    <s v="Suðurland"/>
    <x v="6"/>
    <x v="3"/>
    <s v="Sala utan svæðis - flj."/>
    <n v="72908"/>
    <n v="63.065419999999996"/>
    <x v="7"/>
    <x v="3"/>
    <s v="Innanlands"/>
    <m/>
  </r>
  <r>
    <s v="Höfn"/>
    <s v="Nesjar við Höfn"/>
    <n v="781"/>
    <x v="31"/>
    <s v="Suðurland"/>
    <x v="6"/>
    <x v="3"/>
    <s v="Sala utan svæðis - flj."/>
    <n v="67406"/>
    <n v="58.306190000000001"/>
    <x v="7"/>
    <x v="3"/>
    <s v="Innanlands"/>
    <m/>
  </r>
  <r>
    <s v="Reykjavík"/>
    <s v="Minni - Borg"/>
    <n v="801"/>
    <x v="32"/>
    <s v="Suðurland"/>
    <x v="7"/>
    <x v="3"/>
    <s v="Sala utan svæðis - flj."/>
    <n v="6473"/>
    <n v="5.5991449999999992"/>
    <x v="4"/>
    <x v="0"/>
    <s v="Innanlands"/>
    <m/>
  </r>
  <r>
    <s v="Reykjavík"/>
    <s v="Freysnes"/>
    <n v="781"/>
    <x v="31"/>
    <s v="Suðurland"/>
    <x v="6"/>
    <x v="3"/>
    <s v="Sala utan svæðis - flj."/>
    <n v="112224"/>
    <n v="97.073759999999993"/>
    <x v="7"/>
    <x v="3"/>
    <s v="Innanlands"/>
    <m/>
  </r>
  <r>
    <s v="Reykjavík"/>
    <s v="Úthlíð í Biskupst."/>
    <n v="801"/>
    <x v="32"/>
    <s v="Suðurland"/>
    <x v="1"/>
    <x v="0"/>
    <s v="Sala utan svæðis - flj."/>
    <n v="1346"/>
    <n v="1.0095000000000001"/>
    <x v="4"/>
    <x v="0"/>
    <s v="Innanlands"/>
    <m/>
  </r>
  <r>
    <s v="Selfoss"/>
    <s v="Árnes í Gnúpverjahr."/>
    <n v="801"/>
    <x v="32"/>
    <s v="Suðurland"/>
    <x v="7"/>
    <x v="3"/>
    <s v="Sala utan svæðis - flj."/>
    <n v="20002"/>
    <n v="17.301729999999999"/>
    <x v="4"/>
    <x v="0"/>
    <s v="Innanlands"/>
    <m/>
  </r>
  <r>
    <s v="Selfoss"/>
    <s v="Brautarhóll í Biskupst."/>
    <n v="801"/>
    <x v="32"/>
    <s v="Suðurland"/>
    <x v="7"/>
    <x v="3"/>
    <s v="Sala utan svæðis - flj."/>
    <n v="6834"/>
    <n v="5.9114100000000001"/>
    <x v="4"/>
    <x v="0"/>
    <s v="Innanlands"/>
    <m/>
  </r>
  <r>
    <s v="Selfoss"/>
    <s v="Geysir"/>
    <n v="801"/>
    <x v="32"/>
    <s v="Suðurland"/>
    <x v="7"/>
    <x v="3"/>
    <s v="Sala utan svæðis - flj."/>
    <n v="3037"/>
    <n v="2.627005"/>
    <x v="4"/>
    <x v="0"/>
    <s v="Innanlands"/>
    <m/>
  </r>
  <r>
    <s v="Selfoss"/>
    <s v="Minni - Borg"/>
    <n v="801"/>
    <x v="32"/>
    <s v="Suðurland"/>
    <x v="7"/>
    <x v="3"/>
    <s v="Sala utan svæðis - flj."/>
    <n v="2201"/>
    <n v="1.9038649999999999"/>
    <x v="4"/>
    <x v="0"/>
    <s v="Innanlands"/>
    <m/>
  </r>
  <r>
    <s v="Selfoss"/>
    <s v="Úthlíð í Biskupst."/>
    <n v="801"/>
    <x v="32"/>
    <s v="Suðurland"/>
    <x v="7"/>
    <x v="3"/>
    <s v="Sala utan svæðis - flj."/>
    <n v="12057"/>
    <n v="10.429305000000001"/>
    <x v="4"/>
    <x v="0"/>
    <s v="Innanlands"/>
    <m/>
  </r>
  <r>
    <s v="Söludælur"/>
    <s v="Árnes í Gnúpverjahr."/>
    <n v="801"/>
    <x v="32"/>
    <s v="Suðurland"/>
    <x v="1"/>
    <x v="0"/>
    <s v="Sala innan svæðis - flj."/>
    <n v="169871"/>
    <n v="127.40325"/>
    <x v="4"/>
    <x v="0"/>
    <s v="Innanlands"/>
    <m/>
  </r>
  <r>
    <s v="Söludælur"/>
    <s v="Árnes í Gnúpverjahr."/>
    <n v="801"/>
    <x v="32"/>
    <s v="Suðurland"/>
    <x v="7"/>
    <x v="3"/>
    <s v="Sala innan svæðis - flj."/>
    <n v="216121"/>
    <n v="186.94466500000001"/>
    <x v="4"/>
    <x v="0"/>
    <s v="Innanlands"/>
    <m/>
  </r>
  <r>
    <s v="Söludælur"/>
    <s v="Brautarhóll í Biskupst."/>
    <n v="801"/>
    <x v="32"/>
    <s v="Suðurland"/>
    <x v="1"/>
    <x v="0"/>
    <s v="Sala innan svæðis - flj."/>
    <n v="225565"/>
    <n v="169.17375000000001"/>
    <x v="4"/>
    <x v="0"/>
    <s v="Innanlands"/>
    <m/>
  </r>
  <r>
    <s v="Söludælur"/>
    <s v="Brautarhóll í Biskupst."/>
    <n v="801"/>
    <x v="32"/>
    <s v="Suðurland"/>
    <x v="7"/>
    <x v="3"/>
    <s v="Sala innan svæðis - flj."/>
    <n v="213821"/>
    <n v="184.95516500000002"/>
    <x v="4"/>
    <x v="0"/>
    <s v="Innanlands"/>
    <m/>
  </r>
  <r>
    <s v="Söludælur"/>
    <s v="Búrfell"/>
    <n v="801"/>
    <x v="32"/>
    <s v="Suðurland"/>
    <x v="1"/>
    <x v="0"/>
    <s v="Sala innan svæðis - flj."/>
    <n v="4145"/>
    <n v="3.1087500000000001"/>
    <x v="4"/>
    <x v="0"/>
    <s v="Innanlands"/>
    <m/>
  </r>
  <r>
    <s v="Söludælur"/>
    <s v="Búrfell"/>
    <n v="801"/>
    <x v="32"/>
    <s v="Suðurland"/>
    <x v="7"/>
    <x v="3"/>
    <s v="Sala innan svæðis - flj."/>
    <n v="47298"/>
    <n v="40.912769999999995"/>
    <x v="4"/>
    <x v="0"/>
    <s v="Innanlands"/>
    <m/>
  </r>
  <r>
    <s v="Söludælur"/>
    <s v="Geysir"/>
    <n v="801"/>
    <x v="32"/>
    <s v="Suðurland"/>
    <x v="1"/>
    <x v="0"/>
    <s v="Sala innan svæðis - flj."/>
    <n v="154609"/>
    <n v="115.95675"/>
    <x v="4"/>
    <x v="0"/>
    <s v="Innanlands"/>
    <m/>
  </r>
  <r>
    <s v="Söludælur"/>
    <s v="Geysir"/>
    <n v="801"/>
    <x v="32"/>
    <s v="Suðurland"/>
    <x v="7"/>
    <x v="3"/>
    <s v="Sala innan svæðis - flj."/>
    <n v="122763"/>
    <n v="106.189995"/>
    <x v="4"/>
    <x v="0"/>
    <s v="Innanlands"/>
    <m/>
  </r>
  <r>
    <s v="Söludælur"/>
    <s v="Minni - Borg"/>
    <n v="801"/>
    <x v="32"/>
    <s v="Suðurland"/>
    <x v="1"/>
    <x v="0"/>
    <s v="Sala innan svæðis - flj."/>
    <n v="198896"/>
    <n v="149.172"/>
    <x v="4"/>
    <x v="0"/>
    <s v="Innanlands"/>
    <m/>
  </r>
  <r>
    <s v="Söludælur"/>
    <s v="Minni - Borg"/>
    <n v="801"/>
    <x v="32"/>
    <s v="Suðurland"/>
    <x v="7"/>
    <x v="3"/>
    <s v="Sala innan svæðis - flj."/>
    <n v="209807"/>
    <n v="181.48305499999998"/>
    <x v="4"/>
    <x v="0"/>
    <s v="Innanlands"/>
    <m/>
  </r>
  <r>
    <s v="Söludælur"/>
    <s v="Úthlíð í Biskupst."/>
    <n v="801"/>
    <x v="32"/>
    <s v="Suðurland"/>
    <x v="1"/>
    <x v="0"/>
    <s v="Sala innan svæðis - flj."/>
    <n v="46963"/>
    <n v="35.222250000000003"/>
    <x v="4"/>
    <x v="0"/>
    <s v="Innanlands"/>
    <m/>
  </r>
  <r>
    <s v="Söludælur"/>
    <s v="Úthlíð í Biskupst."/>
    <n v="801"/>
    <x v="32"/>
    <s v="Suðurland"/>
    <x v="7"/>
    <x v="3"/>
    <s v="Sala innan svæðis - flj."/>
    <n v="16457"/>
    <n v="14.235305"/>
    <x v="4"/>
    <x v="0"/>
    <s v="Innanlands"/>
    <m/>
  </r>
  <r>
    <s v="Reykjavík"/>
    <s v="Hestgerði"/>
    <n v="781"/>
    <x v="31"/>
    <s v="Suðurland"/>
    <x v="6"/>
    <x v="3"/>
    <s v="Sala utan svæðis - flj."/>
    <n v="21934"/>
    <n v="18.972909999999999"/>
    <x v="7"/>
    <x v="3"/>
    <s v="Innanlands"/>
    <m/>
  </r>
  <r>
    <s v="Reykjavík"/>
    <s v="Nesjar við Höfn"/>
    <n v="781"/>
    <x v="31"/>
    <s v="Suðurland"/>
    <x v="6"/>
    <x v="3"/>
    <s v="Sala utan svæðis - flj."/>
    <n v="337763"/>
    <n v="292.16499499999998"/>
    <x v="7"/>
    <x v="3"/>
    <s v="Innanlands"/>
    <m/>
  </r>
  <r>
    <s v="Höfn"/>
    <s v="Hestgerði"/>
    <n v="781"/>
    <x v="31"/>
    <s v="Suðurland"/>
    <x v="6"/>
    <x v="3"/>
    <s v="Sala utan svæðis - flj."/>
    <n v="23361"/>
    <n v="20.207265"/>
    <x v="5"/>
    <x v="3"/>
    <s v="Innanlands"/>
    <m/>
  </r>
  <r>
    <s v="Höfn"/>
    <s v="Nesjar við Höfn"/>
    <n v="781"/>
    <x v="31"/>
    <s v="Suðurland"/>
    <x v="6"/>
    <x v="3"/>
    <s v="Sala utan svæðis - flj."/>
    <n v="96256"/>
    <n v="83.261440000000007"/>
    <x v="5"/>
    <x v="3"/>
    <s v="Innanlands"/>
    <m/>
  </r>
  <r>
    <s v="Reykjavík"/>
    <s v="Árnes í Gnúpverjahr."/>
    <n v="801"/>
    <x v="32"/>
    <s v="Suðurland"/>
    <x v="1"/>
    <x v="0"/>
    <s v="Sala utan svæðis - flj."/>
    <n v="14344"/>
    <n v="10.757999999999999"/>
    <x v="2"/>
    <x v="0"/>
    <s v="Innanlands"/>
    <m/>
  </r>
  <r>
    <s v="Reykjavík"/>
    <s v="Árnes í Gnúpverjahr."/>
    <n v="801"/>
    <x v="32"/>
    <s v="Suðurland"/>
    <x v="7"/>
    <x v="3"/>
    <s v="Sala innan svæðis - flj."/>
    <n v="0"/>
    <n v="0"/>
    <x v="2"/>
    <x v="0"/>
    <s v="Innanlands"/>
    <m/>
  </r>
  <r>
    <s v="Reykjavík"/>
    <s v="Árnes í Gnúpverjahr."/>
    <n v="801"/>
    <x v="32"/>
    <s v="Suðurland"/>
    <x v="7"/>
    <x v="3"/>
    <s v="Sala utan svæðis - flj."/>
    <n v="209164"/>
    <n v="180.92685999999998"/>
    <x v="2"/>
    <x v="0"/>
    <s v="Innanlands"/>
    <m/>
  </r>
  <r>
    <s v="Reykjavík"/>
    <s v="Freysnes"/>
    <n v="781"/>
    <x v="31"/>
    <s v="Suðurland"/>
    <x v="6"/>
    <x v="3"/>
    <s v="Sala utan svæðis - flj."/>
    <n v="14785"/>
    <n v="12.789024999999999"/>
    <x v="5"/>
    <x v="3"/>
    <s v="Innanlands"/>
    <m/>
  </r>
  <r>
    <s v="Reykjavík"/>
    <s v="Brautarhóll í Biskupst."/>
    <n v="801"/>
    <x v="32"/>
    <s v="Suðurland"/>
    <x v="7"/>
    <x v="3"/>
    <s v="Sala innan svæðis - flj."/>
    <n v="0"/>
    <n v="0"/>
    <x v="2"/>
    <x v="0"/>
    <s v="Innanlands"/>
    <m/>
  </r>
  <r>
    <s v="Reykjavík"/>
    <s v="Hestgerði"/>
    <n v="781"/>
    <x v="31"/>
    <s v="Suðurland"/>
    <x v="6"/>
    <x v="3"/>
    <s v="Sala utan svæðis - flj."/>
    <n v="47604"/>
    <n v="41.177459999999996"/>
    <x v="5"/>
    <x v="3"/>
    <s v="Innanlands"/>
    <m/>
  </r>
  <r>
    <s v="Reykjavík"/>
    <s v="Nesjar við Höfn"/>
    <n v="781"/>
    <x v="31"/>
    <s v="Suðurland"/>
    <x v="6"/>
    <x v="3"/>
    <s v="Sala utan svæðis - flj."/>
    <n v="329573"/>
    <n v="285.080645"/>
    <x v="5"/>
    <x v="3"/>
    <s v="Innanlands"/>
    <m/>
  </r>
  <r>
    <s v="Höfn"/>
    <s v="Freysnes"/>
    <n v="781"/>
    <x v="31"/>
    <s v="Suðurland"/>
    <x v="6"/>
    <x v="3"/>
    <s v="Sala utan svæðis - flj."/>
    <n v="1360"/>
    <n v="1.1764000000000001"/>
    <x v="3"/>
    <x v="3"/>
    <s v="Innanlands"/>
    <m/>
  </r>
  <r>
    <s v="Höfn"/>
    <s v="Hestgerði"/>
    <n v="781"/>
    <x v="31"/>
    <s v="Suðurland"/>
    <x v="6"/>
    <x v="3"/>
    <s v="Sala utan svæðis - flj."/>
    <n v="59147"/>
    <n v="51.162154999999998"/>
    <x v="3"/>
    <x v="3"/>
    <s v="Innanlands"/>
    <m/>
  </r>
  <r>
    <s v="Reykjavík"/>
    <s v="Geysir"/>
    <n v="801"/>
    <x v="32"/>
    <s v="Suðurland"/>
    <x v="1"/>
    <x v="0"/>
    <s v="Sala utan svæðis - flj."/>
    <n v="14484"/>
    <n v="10.863"/>
    <x v="2"/>
    <x v="0"/>
    <s v="Innanlands"/>
    <m/>
  </r>
  <r>
    <s v="Reykjavík"/>
    <s v="Geysir"/>
    <n v="801"/>
    <x v="32"/>
    <s v="Suðurland"/>
    <x v="7"/>
    <x v="3"/>
    <s v="Sala innan svæðis - flj."/>
    <n v="0"/>
    <n v="0"/>
    <x v="2"/>
    <x v="0"/>
    <s v="Innanlands"/>
    <m/>
  </r>
  <r>
    <s v="Reykjavík"/>
    <s v="Geysir"/>
    <n v="801"/>
    <x v="32"/>
    <s v="Suðurland"/>
    <x v="7"/>
    <x v="3"/>
    <s v="Sala utan svæðis - flj."/>
    <n v="365"/>
    <n v="0.31572500000000003"/>
    <x v="2"/>
    <x v="0"/>
    <s v="Innanlands"/>
    <m/>
  </r>
  <r>
    <s v="Höfn"/>
    <s v="Nesjar við Höfn"/>
    <n v="781"/>
    <x v="31"/>
    <s v="Suðurland"/>
    <x v="6"/>
    <x v="3"/>
    <s v="Sala utan svæðis - flj."/>
    <n v="129367"/>
    <n v="111.902455"/>
    <x v="3"/>
    <x v="3"/>
    <s v="Innanlands"/>
    <m/>
  </r>
  <r>
    <s v="Reykjavík"/>
    <s v="Freysnes"/>
    <n v="781"/>
    <x v="31"/>
    <s v="Suðurland"/>
    <x v="6"/>
    <x v="3"/>
    <s v="Sala utan svæðis - flj."/>
    <n v="22466"/>
    <n v="19.43309"/>
    <x v="3"/>
    <x v="3"/>
    <s v="Innanlands"/>
    <m/>
  </r>
  <r>
    <s v="Reykjavík"/>
    <s v="Hestgerði"/>
    <n v="781"/>
    <x v="31"/>
    <s v="Suðurland"/>
    <x v="6"/>
    <x v="3"/>
    <s v="Sala utan svæðis - flj."/>
    <n v="38762"/>
    <n v="33.529129999999995"/>
    <x v="3"/>
    <x v="3"/>
    <s v="Innanlands"/>
    <m/>
  </r>
  <r>
    <s v="Reykjavík"/>
    <s v="Minni - Borg"/>
    <n v="801"/>
    <x v="32"/>
    <s v="Suðurland"/>
    <x v="7"/>
    <x v="3"/>
    <s v="Sala utan svæðis - flj."/>
    <n v="302"/>
    <n v="0.26123000000000002"/>
    <x v="2"/>
    <x v="0"/>
    <s v="Innanlands"/>
    <m/>
  </r>
  <r>
    <s v="Reykjavík"/>
    <s v="Minni - Borg"/>
    <n v="801"/>
    <x v="32"/>
    <s v="Suðurland"/>
    <x v="5"/>
    <x v="2"/>
    <s v="Sala utan svæðis - flj."/>
    <n v="3240"/>
    <n v="2.6244000000000001"/>
    <x v="2"/>
    <x v="1"/>
    <s v="Innanlands"/>
    <m/>
  </r>
  <r>
    <s v="Reykjavík"/>
    <s v="Úthlíð í Biskupst."/>
    <n v="801"/>
    <x v="32"/>
    <s v="Suðurland"/>
    <x v="1"/>
    <x v="0"/>
    <s v="Sala utan svæðis - flj."/>
    <n v="1241"/>
    <n v="0.93074999999999997"/>
    <x v="2"/>
    <x v="0"/>
    <s v="Innanlands"/>
    <m/>
  </r>
  <r>
    <s v="Reykjavík"/>
    <s v="Úthlíð í Biskupst."/>
    <n v="801"/>
    <x v="32"/>
    <s v="Suðurland"/>
    <x v="7"/>
    <x v="3"/>
    <s v="Sala utan svæðis - flj."/>
    <n v="7397"/>
    <n v="6.3984049999999995"/>
    <x v="2"/>
    <x v="0"/>
    <s v="Innanlands"/>
    <m/>
  </r>
  <r>
    <s v="Reykjavík"/>
    <s v="Nesjar við Höfn"/>
    <n v="781"/>
    <x v="31"/>
    <s v="Suðurland"/>
    <x v="6"/>
    <x v="3"/>
    <s v="Sala utan svæðis - flj."/>
    <n v="209882"/>
    <n v="181.54792999999998"/>
    <x v="3"/>
    <x v="3"/>
    <s v="Innanlands"/>
    <m/>
  </r>
  <r>
    <s v="Selfoss"/>
    <s v="Árnes í Gnúpverjahr."/>
    <n v="801"/>
    <x v="32"/>
    <s v="Suðurland"/>
    <x v="7"/>
    <x v="3"/>
    <s v="Sala utan svæðis - flj."/>
    <n v="25772"/>
    <n v="22.29278"/>
    <x v="2"/>
    <x v="0"/>
    <s v="Innanlands"/>
    <m/>
  </r>
  <r>
    <s v="Selfoss"/>
    <s v="Brautarhóll í Biskupst."/>
    <n v="801"/>
    <x v="32"/>
    <s v="Suðurland"/>
    <x v="7"/>
    <x v="3"/>
    <s v="Sala utan svæðis - flj."/>
    <n v="10831"/>
    <n v="9.3688149999999997"/>
    <x v="2"/>
    <x v="0"/>
    <s v="Innanlands"/>
    <m/>
  </r>
  <r>
    <s v="Selfoss"/>
    <s v="Geysir"/>
    <n v="801"/>
    <x v="32"/>
    <s v="Suðurland"/>
    <x v="7"/>
    <x v="3"/>
    <s v="Sala utan svæðis - flj."/>
    <n v="10268"/>
    <n v="8.8818199999999994"/>
    <x v="2"/>
    <x v="0"/>
    <s v="Innanlands"/>
    <m/>
  </r>
  <r>
    <s v="Selfoss"/>
    <s v="Minni - Borg"/>
    <n v="801"/>
    <x v="32"/>
    <s v="Suðurland"/>
    <x v="7"/>
    <x v="3"/>
    <s v="Sala utan svæðis - flj."/>
    <n v="9868"/>
    <n v="8.5358199999999993"/>
    <x v="2"/>
    <x v="0"/>
    <s v="Innanlands"/>
    <m/>
  </r>
  <r>
    <s v="Selfoss"/>
    <s v="Úthlíð í Biskupst."/>
    <n v="801"/>
    <x v="32"/>
    <s v="Suðurland"/>
    <x v="7"/>
    <x v="3"/>
    <s v="Sala utan svæðis - flj."/>
    <n v="6201"/>
    <n v="5.3638649999999997"/>
    <x v="2"/>
    <x v="0"/>
    <s v="Innanlands"/>
    <m/>
  </r>
  <r>
    <s v="Söludælur"/>
    <s v="Árnes í Gnúpverjahr."/>
    <n v="801"/>
    <x v="32"/>
    <s v="Suðurland"/>
    <x v="1"/>
    <x v="0"/>
    <s v="Sala innan svæðis - flj."/>
    <n v="162069"/>
    <n v="121.55175"/>
    <x v="2"/>
    <x v="0"/>
    <s v="Innanlands"/>
    <m/>
  </r>
  <r>
    <s v="Söludælur"/>
    <s v="Árnes í Gnúpverjahr."/>
    <n v="801"/>
    <x v="32"/>
    <s v="Suðurland"/>
    <x v="7"/>
    <x v="3"/>
    <s v="Sala innan svæðis - flj."/>
    <n v="189299"/>
    <n v="163.74363500000001"/>
    <x v="2"/>
    <x v="0"/>
    <s v="Innanlands"/>
    <m/>
  </r>
  <r>
    <s v="Söludælur"/>
    <s v="Brautarhóll í Biskupst."/>
    <n v="801"/>
    <x v="32"/>
    <s v="Suðurland"/>
    <x v="1"/>
    <x v="0"/>
    <s v="Sala innan svæðis - flj."/>
    <n v="227172"/>
    <n v="170.37899999999999"/>
    <x v="2"/>
    <x v="0"/>
    <s v="Innanlands"/>
    <m/>
  </r>
  <r>
    <s v="Söludælur"/>
    <s v="Brautarhóll í Biskupst."/>
    <n v="801"/>
    <x v="32"/>
    <s v="Suðurland"/>
    <x v="7"/>
    <x v="3"/>
    <s v="Sala innan svæðis - flj."/>
    <n v="215384"/>
    <n v="186.30716000000001"/>
    <x v="2"/>
    <x v="0"/>
    <s v="Innanlands"/>
    <m/>
  </r>
  <r>
    <s v="Söludælur"/>
    <s v="Búrfell"/>
    <n v="801"/>
    <x v="32"/>
    <s v="Suðurland"/>
    <x v="1"/>
    <x v="0"/>
    <s v="Sala innan svæðis - flj."/>
    <n v="5049"/>
    <n v="3.7867500000000001"/>
    <x v="2"/>
    <x v="0"/>
    <s v="Innanlands"/>
    <m/>
  </r>
  <r>
    <s v="Söludælur"/>
    <s v="Búrfell"/>
    <n v="801"/>
    <x v="32"/>
    <s v="Suðurland"/>
    <x v="7"/>
    <x v="3"/>
    <s v="Sala innan svæðis - flj."/>
    <n v="49040"/>
    <n v="42.419599999999996"/>
    <x v="2"/>
    <x v="0"/>
    <s v="Innanlands"/>
    <m/>
  </r>
  <r>
    <s v="Söludælur"/>
    <s v="Geysir"/>
    <n v="801"/>
    <x v="32"/>
    <s v="Suðurland"/>
    <x v="1"/>
    <x v="0"/>
    <s v="Sala innan svæðis - flj."/>
    <n v="135502"/>
    <n v="101.62649999999999"/>
    <x v="2"/>
    <x v="0"/>
    <s v="Innanlands"/>
    <m/>
  </r>
  <r>
    <s v="Söludælur"/>
    <s v="Geysir"/>
    <n v="801"/>
    <x v="32"/>
    <s v="Suðurland"/>
    <x v="7"/>
    <x v="3"/>
    <s v="Sala innan svæðis - flj."/>
    <n v="102475"/>
    <n v="88.640874999999994"/>
    <x v="2"/>
    <x v="0"/>
    <s v="Innanlands"/>
    <m/>
  </r>
  <r>
    <s v="Söludælur"/>
    <s v="Minni - Borg"/>
    <n v="801"/>
    <x v="32"/>
    <s v="Suðurland"/>
    <x v="1"/>
    <x v="0"/>
    <s v="Sala innan svæðis - flj."/>
    <n v="173319"/>
    <n v="129.98925"/>
    <x v="2"/>
    <x v="0"/>
    <s v="Innanlands"/>
    <m/>
  </r>
  <r>
    <s v="Söludælur"/>
    <s v="Minni - Borg"/>
    <n v="801"/>
    <x v="32"/>
    <s v="Suðurland"/>
    <x v="7"/>
    <x v="3"/>
    <s v="Sala innan svæðis - flj."/>
    <n v="203966"/>
    <n v="176.43059"/>
    <x v="2"/>
    <x v="0"/>
    <s v="Innanlands"/>
    <m/>
  </r>
  <r>
    <s v="Söludælur"/>
    <s v="Úthlíð í Biskupst."/>
    <n v="801"/>
    <x v="32"/>
    <s v="Suðurland"/>
    <x v="1"/>
    <x v="0"/>
    <s v="Sala innan svæðis - flj."/>
    <n v="28747"/>
    <n v="21.56025"/>
    <x v="2"/>
    <x v="0"/>
    <s v="Innanlands"/>
    <m/>
  </r>
  <r>
    <s v="Söludælur"/>
    <s v="Úthlíð í Biskupst."/>
    <n v="801"/>
    <x v="32"/>
    <s v="Suðurland"/>
    <x v="7"/>
    <x v="3"/>
    <s v="Sala innan svæðis - flj."/>
    <n v="17146"/>
    <n v="14.831289999999999"/>
    <x v="2"/>
    <x v="0"/>
    <s v="Innanlands"/>
    <m/>
  </r>
  <r>
    <s v="Höfn"/>
    <s v="Freysnes"/>
    <n v="781"/>
    <x v="31"/>
    <s v="Suðurland"/>
    <x v="6"/>
    <x v="3"/>
    <s v="Sala utan svæðis - flj."/>
    <n v="1876"/>
    <n v="1.6227400000000001"/>
    <x v="0"/>
    <x v="3"/>
    <s v="Innanlands"/>
    <m/>
  </r>
  <r>
    <s v="Höfn"/>
    <s v="Hestgerði"/>
    <n v="781"/>
    <x v="31"/>
    <s v="Suðurland"/>
    <x v="6"/>
    <x v="3"/>
    <s v="Sala utan svæðis - flj."/>
    <n v="122400"/>
    <n v="105.876"/>
    <x v="0"/>
    <x v="3"/>
    <s v="Innanlands"/>
    <m/>
  </r>
  <r>
    <s v="Höfn"/>
    <s v="Nesjar við Höfn"/>
    <n v="781"/>
    <x v="31"/>
    <s v="Suðurland"/>
    <x v="6"/>
    <x v="3"/>
    <s v="Sala utan svæðis - flj."/>
    <n v="45436"/>
    <n v="39.302140000000001"/>
    <x v="0"/>
    <x v="3"/>
    <s v="Innanlands"/>
    <m/>
  </r>
  <r>
    <s v="Reykjavík"/>
    <s v="Árnes í Gnúpverjahr."/>
    <n v="801"/>
    <x v="32"/>
    <s v="Suðurland"/>
    <x v="1"/>
    <x v="0"/>
    <s v="Sala innan svæðis - flj."/>
    <n v="0"/>
    <n v="0"/>
    <x v="1"/>
    <x v="0"/>
    <s v="Innanlands"/>
    <m/>
  </r>
  <r>
    <s v="Reykjavík"/>
    <s v="Árnes í Gnúpverjahr."/>
    <n v="801"/>
    <x v="32"/>
    <s v="Suðurland"/>
    <x v="1"/>
    <x v="0"/>
    <s v="Sala utan svæðis - flj."/>
    <n v="13426"/>
    <n v="10.0695"/>
    <x v="1"/>
    <x v="0"/>
    <s v="Innanlands"/>
    <m/>
  </r>
  <r>
    <s v="Reykjavík"/>
    <s v="Árnes í Gnúpverjahr."/>
    <n v="801"/>
    <x v="32"/>
    <s v="Suðurland"/>
    <x v="7"/>
    <x v="3"/>
    <s v="Sala utan svæðis - flj."/>
    <n v="137926"/>
    <n v="119.30599000000001"/>
    <x v="1"/>
    <x v="0"/>
    <s v="Innanlands"/>
    <m/>
  </r>
  <r>
    <s v="Reykjavík"/>
    <s v="Brautarhóll í Biskupst."/>
    <n v="801"/>
    <x v="32"/>
    <s v="Suðurland"/>
    <x v="1"/>
    <x v="0"/>
    <s v="Sala ekki flutningsjöfnuð"/>
    <n v="91"/>
    <n v="6.8250000000000005E-2"/>
    <x v="1"/>
    <x v="0"/>
    <s v="Millilanda"/>
    <m/>
  </r>
  <r>
    <s v="Reykjavík"/>
    <s v="Brautarhóll í Biskupst."/>
    <n v="801"/>
    <x v="32"/>
    <s v="Suðurland"/>
    <x v="1"/>
    <x v="0"/>
    <s v="Sala innan svæðis - flj."/>
    <n v="0"/>
    <n v="0"/>
    <x v="1"/>
    <x v="0"/>
    <s v="Innanlands"/>
    <m/>
  </r>
  <r>
    <s v="Reykjavík"/>
    <s v="Brautarhóll í Biskupst."/>
    <n v="801"/>
    <x v="32"/>
    <s v="Suðurland"/>
    <x v="1"/>
    <x v="0"/>
    <s v="Sala utan svæðis - flj."/>
    <n v="13006"/>
    <n v="9.7545000000000002"/>
    <x v="1"/>
    <x v="0"/>
    <s v="Innanlands"/>
    <m/>
  </r>
  <r>
    <s v="Reykjavík"/>
    <s v="Brautarhóll í Biskupst."/>
    <n v="801"/>
    <x v="32"/>
    <s v="Suðurland"/>
    <x v="7"/>
    <x v="3"/>
    <s v="Sala utan svæðis - flj."/>
    <n v="107226"/>
    <n v="92.750489999999999"/>
    <x v="1"/>
    <x v="0"/>
    <s v="Innanlands"/>
    <m/>
  </r>
  <r>
    <s v="Reykjavík"/>
    <s v="Freysnes"/>
    <n v="781"/>
    <x v="31"/>
    <s v="Suðurland"/>
    <x v="6"/>
    <x v="3"/>
    <s v="Sala utan svæðis - flj."/>
    <n v="15266"/>
    <n v="13.20509"/>
    <x v="0"/>
    <x v="3"/>
    <s v="Innanlands"/>
    <m/>
  </r>
  <r>
    <s v="Reykjavík"/>
    <s v="Geysir"/>
    <n v="801"/>
    <x v="32"/>
    <s v="Suðurland"/>
    <x v="1"/>
    <x v="0"/>
    <s v="Sala innan svæðis - flj."/>
    <n v="0"/>
    <n v="0"/>
    <x v="1"/>
    <x v="0"/>
    <s v="Innanlands"/>
    <m/>
  </r>
  <r>
    <s v="Reykjavík"/>
    <s v="Geysir"/>
    <n v="801"/>
    <x v="32"/>
    <s v="Suðurland"/>
    <x v="1"/>
    <x v="0"/>
    <s v="Sala utan svæðis - flj."/>
    <n v="10672"/>
    <n v="8.0039999999999996"/>
    <x v="1"/>
    <x v="0"/>
    <s v="Innanlands"/>
    <m/>
  </r>
  <r>
    <s v="Reykjavík"/>
    <s v="Geysir"/>
    <n v="801"/>
    <x v="32"/>
    <s v="Suðurland"/>
    <x v="7"/>
    <x v="3"/>
    <s v="Sala utan svæðis - flj."/>
    <n v="29765"/>
    <n v="25.746724999999998"/>
    <x v="1"/>
    <x v="0"/>
    <s v="Innanlands"/>
    <m/>
  </r>
  <r>
    <s v="Reykjavík"/>
    <s v="Hestgerði"/>
    <n v="781"/>
    <x v="31"/>
    <s v="Suðurland"/>
    <x v="6"/>
    <x v="3"/>
    <s v="Sala utan svæðis - flj."/>
    <n v="5172"/>
    <n v="4.4737799999999996"/>
    <x v="0"/>
    <x v="3"/>
    <s v="Innanlands"/>
    <m/>
  </r>
  <r>
    <s v="Reykjavík"/>
    <s v="Minni - Borg"/>
    <n v="801"/>
    <x v="32"/>
    <s v="Suðurland"/>
    <x v="7"/>
    <x v="3"/>
    <s v="Sala utan svæðis - flj."/>
    <n v="4043"/>
    <n v="3.4971950000000001"/>
    <x v="1"/>
    <x v="0"/>
    <s v="Innanlands"/>
    <m/>
  </r>
  <r>
    <s v="Reykjavík"/>
    <s v="Nesjar við Höfn"/>
    <n v="781"/>
    <x v="31"/>
    <s v="Suðurland"/>
    <x v="6"/>
    <x v="3"/>
    <s v="Sala utan svæðis - flj."/>
    <n v="250386"/>
    <n v="216.58389"/>
    <x v="0"/>
    <x v="3"/>
    <s v="Innanlands"/>
    <m/>
  </r>
  <r>
    <s v="Reykjavík"/>
    <s v="Fagurhólsmýri"/>
    <n v="785"/>
    <x v="31"/>
    <s v="Suðurland"/>
    <x v="6"/>
    <x v="3"/>
    <s v="Sala utan svæðis - flj."/>
    <n v="38300"/>
    <n v="33.1295"/>
    <x v="1"/>
    <x v="3"/>
    <s v="Innanlands"/>
    <m/>
  </r>
  <r>
    <s v="Höfn"/>
    <s v="Fagurhólsmýri"/>
    <n v="785"/>
    <x v="31"/>
    <s v="Suðurland"/>
    <x v="6"/>
    <x v="3"/>
    <s v="Sala utan svæðis - flj."/>
    <n v="731"/>
    <n v="0.63231499999999996"/>
    <x v="2"/>
    <x v="3"/>
    <s v="Innanlands"/>
    <m/>
  </r>
  <r>
    <s v="Reykjavík"/>
    <s v="Fagurhólsmýri"/>
    <n v="785"/>
    <x v="31"/>
    <s v="Suðurland"/>
    <x v="6"/>
    <x v="3"/>
    <s v="Sala utan svæðis - flj."/>
    <n v="34535"/>
    <n v="29.872775000000001"/>
    <x v="2"/>
    <x v="3"/>
    <s v="Innanlands"/>
    <m/>
  </r>
  <r>
    <s v="Reykjavík"/>
    <s v="Fagurhólsmýri"/>
    <n v="785"/>
    <x v="31"/>
    <s v="Suðurland"/>
    <x v="6"/>
    <x v="3"/>
    <s v="Sala utan svæðis - flj."/>
    <n v="46346"/>
    <n v="40.089289999999998"/>
    <x v="4"/>
    <x v="3"/>
    <s v="Innanlands"/>
    <m/>
  </r>
  <r>
    <s v="Reykjavík"/>
    <s v="Úthlíð í Biskupst."/>
    <n v="801"/>
    <x v="32"/>
    <s v="Suðurland"/>
    <x v="7"/>
    <x v="3"/>
    <s v="Sala utan svæðis - flj."/>
    <n v="1673"/>
    <n v="1.4471449999999999"/>
    <x v="1"/>
    <x v="0"/>
    <s v="Innanlands"/>
    <m/>
  </r>
  <r>
    <s v="Reykjavík"/>
    <s v="Fagurhólsmýri"/>
    <n v="785"/>
    <x v="31"/>
    <s v="Suðurland"/>
    <x v="6"/>
    <x v="3"/>
    <s v="Sala utan svæðis - flj."/>
    <n v="39161"/>
    <n v="33.874265000000001"/>
    <x v="6"/>
    <x v="3"/>
    <s v="Innanlands"/>
    <m/>
  </r>
  <r>
    <s v="Reykjavík"/>
    <s v="Þrastarlundur"/>
    <n v="801"/>
    <x v="32"/>
    <s v="Suðurland"/>
    <x v="7"/>
    <x v="3"/>
    <s v="Sala utan svæðis - flj."/>
    <n v="11963"/>
    <n v="10.347995000000001"/>
    <x v="1"/>
    <x v="0"/>
    <s v="Innanlands"/>
    <m/>
  </r>
  <r>
    <s v="Selfoss"/>
    <s v="Árnes í Gnúpverjahr."/>
    <n v="801"/>
    <x v="32"/>
    <s v="Suðurland"/>
    <x v="7"/>
    <x v="3"/>
    <s v="Sala utan svæðis - flj."/>
    <n v="92613"/>
    <n v="80.110244999999992"/>
    <x v="1"/>
    <x v="0"/>
    <s v="Innanlands"/>
    <m/>
  </r>
  <r>
    <s v="Selfoss"/>
    <s v="Brautarhóll í Biskupst."/>
    <n v="801"/>
    <x v="32"/>
    <s v="Suðurland"/>
    <x v="7"/>
    <x v="3"/>
    <s v="Sala utan svæðis - flj."/>
    <n v="77053"/>
    <n v="66.650845000000004"/>
    <x v="1"/>
    <x v="0"/>
    <s v="Innanlands"/>
    <m/>
  </r>
  <r>
    <s v="Selfoss"/>
    <s v="Geysir"/>
    <n v="801"/>
    <x v="32"/>
    <s v="Suðurland"/>
    <x v="7"/>
    <x v="3"/>
    <s v="Sala utan svæðis - flj."/>
    <n v="39430"/>
    <n v="34.106949999999998"/>
    <x v="1"/>
    <x v="0"/>
    <s v="Innanlands"/>
    <m/>
  </r>
  <r>
    <s v="Selfoss"/>
    <s v="Minni - Borg"/>
    <n v="801"/>
    <x v="32"/>
    <s v="Suðurland"/>
    <x v="7"/>
    <x v="3"/>
    <s v="Sala utan svæðis - flj."/>
    <n v="91976"/>
    <n v="79.559240000000003"/>
    <x v="1"/>
    <x v="0"/>
    <s v="Innanlands"/>
    <m/>
  </r>
  <r>
    <s v="Selfoss"/>
    <s v="Úthlíð í Biskupst."/>
    <n v="801"/>
    <x v="32"/>
    <s v="Suðurland"/>
    <x v="7"/>
    <x v="3"/>
    <s v="Sala utan svæðis - flj."/>
    <n v="30968"/>
    <n v="26.787320000000001"/>
    <x v="1"/>
    <x v="0"/>
    <s v="Innanlands"/>
    <m/>
  </r>
  <r>
    <s v="Reykjavík"/>
    <s v="Fagurhólsmýri"/>
    <n v="785"/>
    <x v="31"/>
    <s v="Suðurland"/>
    <x v="6"/>
    <x v="3"/>
    <s v="Sala utan svæðis - flj."/>
    <n v="33665"/>
    <n v="29.120224999999998"/>
    <x v="8"/>
    <x v="3"/>
    <s v="Innanlands"/>
    <m/>
  </r>
  <r>
    <s v="Söludælur"/>
    <s v="Árnes í Gnúpverjahr."/>
    <n v="801"/>
    <x v="32"/>
    <s v="Suðurland"/>
    <x v="1"/>
    <x v="0"/>
    <s v="Sala innan svæðis - flj."/>
    <n v="137026"/>
    <n v="102.76949999999999"/>
    <x v="1"/>
    <x v="0"/>
    <s v="Innanlands"/>
    <m/>
  </r>
  <r>
    <s v="Söludælur"/>
    <s v="Árnes í Gnúpverjahr."/>
    <n v="801"/>
    <x v="32"/>
    <s v="Suðurland"/>
    <x v="7"/>
    <x v="3"/>
    <s v="Sala innan svæðis - flj."/>
    <n v="66655"/>
    <n v="57.656574999999997"/>
    <x v="1"/>
    <x v="0"/>
    <s v="Innanlands"/>
    <m/>
  </r>
  <r>
    <s v="Söludælur"/>
    <s v="Brautarhóll í Biskupst."/>
    <n v="801"/>
    <x v="32"/>
    <s v="Suðurland"/>
    <x v="1"/>
    <x v="0"/>
    <s v="Sala innan svæðis - flj."/>
    <n v="190975"/>
    <n v="143.23124999999999"/>
    <x v="1"/>
    <x v="0"/>
    <s v="Innanlands"/>
    <m/>
  </r>
  <r>
    <s v="Söludælur"/>
    <s v="Brautarhóll í Biskupst."/>
    <n v="801"/>
    <x v="32"/>
    <s v="Suðurland"/>
    <x v="7"/>
    <x v="3"/>
    <s v="Sala innan svæðis - flj."/>
    <n v="93269"/>
    <n v="80.677684999999997"/>
    <x v="1"/>
    <x v="0"/>
    <s v="Innanlands"/>
    <m/>
  </r>
  <r>
    <s v="Söludælur"/>
    <s v="Búrfell"/>
    <n v="801"/>
    <x v="32"/>
    <s v="Suðurland"/>
    <x v="1"/>
    <x v="0"/>
    <s v="Sala innan svæðis - flj."/>
    <n v="6904"/>
    <n v="5.1779999999999999"/>
    <x v="1"/>
    <x v="0"/>
    <s v="Innanlands"/>
    <m/>
  </r>
  <r>
    <s v="Söludælur"/>
    <s v="Búrfell"/>
    <n v="801"/>
    <x v="32"/>
    <s v="Suðurland"/>
    <x v="7"/>
    <x v="3"/>
    <s v="Sala innan svæðis - flj."/>
    <n v="47270"/>
    <n v="40.888550000000002"/>
    <x v="1"/>
    <x v="0"/>
    <s v="Innanlands"/>
    <m/>
  </r>
  <r>
    <s v="Söludælur"/>
    <s v="Geysir"/>
    <n v="801"/>
    <x v="32"/>
    <s v="Suðurland"/>
    <x v="1"/>
    <x v="0"/>
    <s v="Sala innan svæðis - flj."/>
    <n v="120541"/>
    <n v="90.405749999999998"/>
    <x v="1"/>
    <x v="0"/>
    <s v="Innanlands"/>
    <m/>
  </r>
  <r>
    <s v="Söludælur"/>
    <s v="Geysir"/>
    <n v="801"/>
    <x v="32"/>
    <s v="Suðurland"/>
    <x v="7"/>
    <x v="3"/>
    <s v="Sala innan svæðis - flj."/>
    <n v="70136"/>
    <n v="60.667639999999999"/>
    <x v="1"/>
    <x v="0"/>
    <s v="Innanlands"/>
    <m/>
  </r>
  <r>
    <s v="Höfn"/>
    <s v="Fagurhólsmýri"/>
    <n v="785"/>
    <x v="31"/>
    <s v="Suðurland"/>
    <x v="6"/>
    <x v="3"/>
    <s v="Sala utan svæðis - flj."/>
    <n v="485"/>
    <n v="0.41952499999999998"/>
    <x v="10"/>
    <x v="3"/>
    <s v="Innanlands"/>
    <m/>
  </r>
  <r>
    <s v="Söludælur"/>
    <s v="Minni - Borg"/>
    <n v="801"/>
    <x v="32"/>
    <s v="Suðurland"/>
    <x v="1"/>
    <x v="0"/>
    <s v="Sala innan svæðis - flj."/>
    <n v="170609"/>
    <n v="127.95675"/>
    <x v="1"/>
    <x v="0"/>
    <s v="Innanlands"/>
    <m/>
  </r>
  <r>
    <s v="Söludælur"/>
    <s v="Minni - Borg"/>
    <n v="801"/>
    <x v="32"/>
    <s v="Suðurland"/>
    <x v="7"/>
    <x v="3"/>
    <s v="Sala innan svæðis - flj."/>
    <n v="224175"/>
    <n v="193.91137499999999"/>
    <x v="1"/>
    <x v="0"/>
    <s v="Innanlands"/>
    <m/>
  </r>
  <r>
    <s v="Söludælur"/>
    <s v="Úthlíð í Biskupst."/>
    <n v="801"/>
    <x v="32"/>
    <s v="Suðurland"/>
    <x v="1"/>
    <x v="0"/>
    <s v="Sala innan svæðis - flj."/>
    <n v="16113"/>
    <n v="12.08475"/>
    <x v="1"/>
    <x v="0"/>
    <s v="Innanlands"/>
    <m/>
  </r>
  <r>
    <s v="Söludælur"/>
    <s v="Úthlíð í Biskupst."/>
    <n v="801"/>
    <x v="32"/>
    <s v="Suðurland"/>
    <x v="7"/>
    <x v="3"/>
    <s v="Sala innan svæðis - flj."/>
    <n v="12420"/>
    <n v="10.7433"/>
    <x v="1"/>
    <x v="0"/>
    <s v="Innanlands"/>
    <m/>
  </r>
  <r>
    <s v="Reykjavík"/>
    <s v="Litla Kaffistofan"/>
    <n v="810"/>
    <x v="33"/>
    <s v="Suðurland"/>
    <x v="0"/>
    <x v="0"/>
    <s v="Sala utan svæðis - flj."/>
    <n v="1994"/>
    <n v="1.4955000000000001"/>
    <x v="0"/>
    <x v="0"/>
    <s v="Innanlands"/>
    <m/>
  </r>
  <r>
    <s v="Söludælur"/>
    <s v="Hveragerði"/>
    <n v="810"/>
    <x v="33"/>
    <s v="Suðurland"/>
    <x v="1"/>
    <x v="0"/>
    <s v="Sala innan svæðis - flj."/>
    <n v="869370"/>
    <n v="652.02750000000003"/>
    <x v="0"/>
    <x v="0"/>
    <s v="Innanlands"/>
    <m/>
  </r>
  <r>
    <s v="Söludælur"/>
    <s v="Hveragerði"/>
    <n v="810"/>
    <x v="33"/>
    <s v="Suðurland"/>
    <x v="0"/>
    <x v="0"/>
    <s v="Sala innan svæðis - flj."/>
    <n v="448626"/>
    <n v="336.46949999999998"/>
    <x v="0"/>
    <x v="0"/>
    <s v="Innanlands"/>
    <m/>
  </r>
  <r>
    <s v="Söludælur"/>
    <s v="Hveragerði"/>
    <n v="810"/>
    <x v="33"/>
    <s v="Suðurland"/>
    <x v="1"/>
    <x v="0"/>
    <s v="Sala innan svæðis - flj."/>
    <n v="301838"/>
    <n v="226.3785"/>
    <x v="0"/>
    <x v="0"/>
    <s v="Innanlands"/>
    <m/>
  </r>
  <r>
    <s v="Söludælur"/>
    <s v="Litla Kaffistofan"/>
    <n v="810"/>
    <x v="33"/>
    <s v="Suðurland"/>
    <x v="1"/>
    <x v="0"/>
    <s v="Sala innan svæðis - flj."/>
    <n v="88549"/>
    <n v="66.411749999999998"/>
    <x v="0"/>
    <x v="0"/>
    <s v="Innanlands"/>
    <m/>
  </r>
  <r>
    <s v="Reykjavík"/>
    <s v="Fagurhólsmýri"/>
    <n v="785"/>
    <x v="31"/>
    <s v="Suðurland"/>
    <x v="6"/>
    <x v="3"/>
    <s v="Sala utan svæðis - flj."/>
    <n v="28228"/>
    <n v="24.41722"/>
    <x v="10"/>
    <x v="3"/>
    <s v="Innanlands"/>
    <m/>
  </r>
  <r>
    <s v="Reykjavík"/>
    <s v="Hveragerði"/>
    <n v="810"/>
    <x v="33"/>
    <s v="Suðurland"/>
    <x v="7"/>
    <x v="3"/>
    <s v="Sala utan svæðis - flj."/>
    <n v="1540"/>
    <n v="1.3320999999999998"/>
    <x v="0"/>
    <x v="0"/>
    <s v="Innanlands"/>
    <m/>
  </r>
  <r>
    <s v="Höfn"/>
    <s v="Fagurhólsmýri"/>
    <n v="785"/>
    <x v="31"/>
    <s v="Suðurland"/>
    <x v="6"/>
    <x v="3"/>
    <s v="Sala utan svæðis - flj."/>
    <n v="19726"/>
    <n v="17.062990000000003"/>
    <x v="9"/>
    <x v="3"/>
    <s v="Innanlands"/>
    <m/>
  </r>
  <r>
    <s v="Reykjavík"/>
    <s v="Fagurhólsmýri"/>
    <n v="785"/>
    <x v="31"/>
    <s v="Suðurland"/>
    <x v="6"/>
    <x v="3"/>
    <s v="Sala utan svæðis - flj."/>
    <n v="29539"/>
    <n v="25.551235000000002"/>
    <x v="9"/>
    <x v="3"/>
    <s v="Innanlands"/>
    <m/>
  </r>
  <r>
    <s v="Höfn"/>
    <s v="Fagurhólsmýri"/>
    <n v="785"/>
    <x v="31"/>
    <s v="Suðurland"/>
    <x v="6"/>
    <x v="3"/>
    <s v="Sala utan svæðis - flj."/>
    <n v="7092"/>
    <n v="6.1345799999999997"/>
    <x v="7"/>
    <x v="3"/>
    <s v="Innanlands"/>
    <m/>
  </r>
  <r>
    <s v="Söludælur"/>
    <s v="Hveragerði"/>
    <n v="810"/>
    <x v="33"/>
    <s v="Suðurland"/>
    <x v="7"/>
    <x v="3"/>
    <s v="Sala innan svæðis - flj."/>
    <n v="2907754"/>
    <n v="2515.20721"/>
    <x v="0"/>
    <x v="0"/>
    <s v="Innanlands"/>
    <m/>
  </r>
  <r>
    <s v="Söludælur"/>
    <s v="Hveragerði"/>
    <n v="810"/>
    <x v="33"/>
    <s v="Suðurland"/>
    <x v="7"/>
    <x v="3"/>
    <s v="Sala innan svæðis - flj."/>
    <n v="321332"/>
    <n v="277.95218"/>
    <x v="0"/>
    <x v="0"/>
    <s v="Innanlands"/>
    <m/>
  </r>
  <r>
    <s v="Söludælur"/>
    <s v="Litla Kaffistofan"/>
    <n v="810"/>
    <x v="33"/>
    <s v="Suðurland"/>
    <x v="7"/>
    <x v="3"/>
    <s v="Sala innan svæðis - flj."/>
    <n v="352531"/>
    <n v="304.93931500000002"/>
    <x v="0"/>
    <x v="0"/>
    <s v="Innanlands"/>
    <m/>
  </r>
  <r>
    <s v="Reykjavík"/>
    <s v="Fagurhólsmýri"/>
    <n v="785"/>
    <x v="31"/>
    <s v="Suðurland"/>
    <x v="6"/>
    <x v="3"/>
    <s v="Sala utan svæðis - flj."/>
    <n v="112508"/>
    <n v="97.319419999999994"/>
    <x v="7"/>
    <x v="3"/>
    <s v="Innanlands"/>
    <m/>
  </r>
  <r>
    <s v="Reykjavík"/>
    <s v="Hveragerði"/>
    <n v="810"/>
    <x v="33"/>
    <s v="Suðurland"/>
    <x v="7"/>
    <x v="3"/>
    <s v="Sala utan svæðis - flj."/>
    <n v="257"/>
    <n v="0.222305"/>
    <x v="3"/>
    <x v="0"/>
    <s v="Innanlands"/>
    <m/>
  </r>
  <r>
    <s v="Höfn"/>
    <s v="Fagurhólsmýri"/>
    <n v="785"/>
    <x v="31"/>
    <s v="Suðurland"/>
    <x v="6"/>
    <x v="3"/>
    <s v="Sala utan svæðis - flj."/>
    <n v="16331"/>
    <n v="14.126315"/>
    <x v="5"/>
    <x v="3"/>
    <s v="Innanlands"/>
    <m/>
  </r>
  <r>
    <s v="Reykjavík"/>
    <s v="Litla Kaffistofan"/>
    <n v="810"/>
    <x v="33"/>
    <s v="Suðurland"/>
    <x v="0"/>
    <x v="0"/>
    <s v="Sala utan svæðis - flj."/>
    <n v="1965"/>
    <n v="1.4737499999999999"/>
    <x v="3"/>
    <x v="0"/>
    <s v="Innanlands"/>
    <m/>
  </r>
  <r>
    <s v="Reykjavík"/>
    <s v="Fagurhólsmýri"/>
    <n v="785"/>
    <x v="31"/>
    <s v="Suðurland"/>
    <x v="6"/>
    <x v="3"/>
    <s v="Sala utan svæðis - flj."/>
    <n v="25636"/>
    <n v="22.175139999999999"/>
    <x v="5"/>
    <x v="3"/>
    <s v="Innanlands"/>
    <m/>
  </r>
  <r>
    <s v="Söludælur"/>
    <s v="Hveragerði"/>
    <n v="810"/>
    <x v="33"/>
    <s v="Suðurland"/>
    <x v="1"/>
    <x v="0"/>
    <s v="Sala innan svæðis - flj."/>
    <n v="1006616"/>
    <n v="754.96199999999999"/>
    <x v="3"/>
    <x v="0"/>
    <s v="Innanlands"/>
    <m/>
  </r>
  <r>
    <s v="Söludælur"/>
    <s v="Hveragerði"/>
    <n v="810"/>
    <x v="33"/>
    <s v="Suðurland"/>
    <x v="0"/>
    <x v="0"/>
    <s v="Sala innan svæðis - flj."/>
    <n v="595891"/>
    <n v="446.91825"/>
    <x v="3"/>
    <x v="0"/>
    <s v="Innanlands"/>
    <m/>
  </r>
  <r>
    <s v="Söludælur"/>
    <s v="Hveragerði"/>
    <n v="810"/>
    <x v="33"/>
    <s v="Suðurland"/>
    <x v="7"/>
    <x v="3"/>
    <s v="Sala innan svæðis - flj."/>
    <n v="2977721"/>
    <n v="2575.7286650000001"/>
    <x v="3"/>
    <x v="0"/>
    <s v="Innanlands"/>
    <m/>
  </r>
  <r>
    <s v="Söludælur"/>
    <s v="Hveragerði"/>
    <n v="810"/>
    <x v="33"/>
    <s v="Suðurland"/>
    <x v="1"/>
    <x v="0"/>
    <s v="Sala innan svæðis - flj."/>
    <n v="519834"/>
    <n v="389.87549999999999"/>
    <x v="3"/>
    <x v="0"/>
    <s v="Innanlands"/>
    <m/>
  </r>
  <r>
    <s v="Söludælur"/>
    <s v="Hveragerði"/>
    <n v="810"/>
    <x v="33"/>
    <s v="Suðurland"/>
    <x v="7"/>
    <x v="3"/>
    <s v="Sala innan svæðis - flj."/>
    <n v="445133"/>
    <n v="385.04004499999996"/>
    <x v="3"/>
    <x v="0"/>
    <s v="Innanlands"/>
    <m/>
  </r>
  <r>
    <s v="Höfn"/>
    <s v="Fagurhólsmýri"/>
    <n v="785"/>
    <x v="31"/>
    <s v="Suðurland"/>
    <x v="6"/>
    <x v="3"/>
    <s v="Sala utan svæðis - flj."/>
    <n v="3349"/>
    <n v="2.8968849999999997"/>
    <x v="3"/>
    <x v="3"/>
    <s v="Innanlands"/>
    <m/>
  </r>
  <r>
    <s v="Söludælur"/>
    <s v="Litla Kaffistofan"/>
    <n v="810"/>
    <x v="33"/>
    <s v="Suðurland"/>
    <x v="1"/>
    <x v="0"/>
    <s v="Sala innan svæðis - flj."/>
    <n v="126490"/>
    <n v="94.867500000000007"/>
    <x v="3"/>
    <x v="0"/>
    <s v="Innanlands"/>
    <m/>
  </r>
  <r>
    <s v="Söludælur"/>
    <s v="Litla Kaffistofan"/>
    <n v="810"/>
    <x v="33"/>
    <s v="Suðurland"/>
    <x v="7"/>
    <x v="3"/>
    <s v="Sala innan svæðis - flj."/>
    <n v="455493"/>
    <n v="394.00144499999999"/>
    <x v="3"/>
    <x v="0"/>
    <s v="Innanlands"/>
    <m/>
  </r>
  <r>
    <s v="Söludælur"/>
    <s v="Hveragerði"/>
    <n v="810"/>
    <x v="33"/>
    <s v="Suðurland"/>
    <x v="7"/>
    <x v="3"/>
    <s v="Sala ekki flutningsjöfnuð"/>
    <n v="0"/>
    <n v="0"/>
    <x v="1"/>
    <x v="0"/>
    <s v="Millilanda"/>
    <m/>
  </r>
  <r>
    <s v="Reykjavík"/>
    <s v="Fagurhólsmýri"/>
    <n v="785"/>
    <x v="31"/>
    <s v="Suðurland"/>
    <x v="6"/>
    <x v="3"/>
    <s v="Sala utan svæðis - flj."/>
    <n v="22681"/>
    <n v="19.619064999999999"/>
    <x v="3"/>
    <x v="3"/>
    <s v="Innanlands"/>
    <m/>
  </r>
  <r>
    <s v="Höfn"/>
    <s v="Fagurhólsmýri"/>
    <n v="785"/>
    <x v="31"/>
    <s v="Suðurland"/>
    <x v="6"/>
    <x v="3"/>
    <s v="Sala utan svæðis - flj."/>
    <n v="11350"/>
    <n v="9.8177500000000002"/>
    <x v="0"/>
    <x v="3"/>
    <s v="Innanlands"/>
    <m/>
  </r>
  <r>
    <s v="Reykjavík"/>
    <s v="Litla Kaffistofan"/>
    <n v="810"/>
    <x v="33"/>
    <s v="Suðurland"/>
    <x v="1"/>
    <x v="0"/>
    <s v="Sala utan svæðis - flj."/>
    <n v="1003"/>
    <n v="0.75224999999999997"/>
    <x v="5"/>
    <x v="0"/>
    <s v="Innanlands"/>
    <m/>
  </r>
  <r>
    <s v="Reykjavík"/>
    <s v="Litla Kaffistofan"/>
    <n v="810"/>
    <x v="33"/>
    <s v="Suðurland"/>
    <x v="0"/>
    <x v="0"/>
    <s v="Sala utan svæðis - flj."/>
    <n v="1047"/>
    <n v="0.78525"/>
    <x v="5"/>
    <x v="0"/>
    <s v="Innanlands"/>
    <m/>
  </r>
  <r>
    <s v="Reykjavík"/>
    <s v="Fagurhólsmýri"/>
    <n v="785"/>
    <x v="31"/>
    <s v="Suðurland"/>
    <x v="6"/>
    <x v="3"/>
    <s v="Sala utan svæðis - flj."/>
    <n v="20240"/>
    <n v="17.5076"/>
    <x v="0"/>
    <x v="3"/>
    <s v="Innanlands"/>
    <m/>
  </r>
  <r>
    <s v="Reykjavík"/>
    <s v="Selfoss"/>
    <n v="800"/>
    <x v="32"/>
    <s v="Suðurland"/>
    <x v="6"/>
    <x v="3"/>
    <s v="Sala utan svæðis - flj."/>
    <n v="1064338"/>
    <n v="920.65237000000002"/>
    <x v="1"/>
    <x v="3"/>
    <s v="Innanlands"/>
    <m/>
  </r>
  <r>
    <s v="Söludælur"/>
    <s v="Hveragerði"/>
    <n v="810"/>
    <x v="33"/>
    <s v="Suðurland"/>
    <x v="1"/>
    <x v="0"/>
    <s v="Sala innan svæðis - flj."/>
    <n v="1142621"/>
    <n v="856.96574999999996"/>
    <x v="5"/>
    <x v="0"/>
    <s v="Innanlands"/>
    <m/>
  </r>
  <r>
    <s v="Söludælur"/>
    <s v="Hveragerði"/>
    <n v="810"/>
    <x v="33"/>
    <s v="Suðurland"/>
    <x v="0"/>
    <x v="0"/>
    <s v="Sala innan svæðis - flj."/>
    <n v="510121"/>
    <n v="382.59075000000001"/>
    <x v="5"/>
    <x v="0"/>
    <s v="Innanlands"/>
    <m/>
  </r>
  <r>
    <s v="Söludælur"/>
    <s v="Hveragerði"/>
    <n v="810"/>
    <x v="33"/>
    <s v="Suðurland"/>
    <x v="7"/>
    <x v="3"/>
    <s v="Sala innan svæðis - flj."/>
    <n v="2744458"/>
    <n v="2373.9561699999999"/>
    <x v="5"/>
    <x v="0"/>
    <s v="Innanlands"/>
    <m/>
  </r>
  <r>
    <s v="Söludælur"/>
    <s v="Hveragerði"/>
    <n v="810"/>
    <x v="33"/>
    <s v="Suðurland"/>
    <x v="1"/>
    <x v="0"/>
    <s v="Sala innan svæðis - flj."/>
    <n v="714004"/>
    <n v="535.50300000000004"/>
    <x v="5"/>
    <x v="0"/>
    <s v="Innanlands"/>
    <m/>
  </r>
  <r>
    <s v="Söludælur"/>
    <s v="Hveragerði"/>
    <n v="810"/>
    <x v="33"/>
    <s v="Suðurland"/>
    <x v="7"/>
    <x v="3"/>
    <s v="Sala innan svæðis - flj."/>
    <n v="553624"/>
    <n v="478.88476000000003"/>
    <x v="5"/>
    <x v="0"/>
    <s v="Innanlands"/>
    <m/>
  </r>
  <r>
    <s v="Söludælur"/>
    <s v="Litla Kaffistofan"/>
    <n v="810"/>
    <x v="33"/>
    <s v="Suðurland"/>
    <x v="1"/>
    <x v="0"/>
    <s v="Sala innan svæðis - flj."/>
    <n v="137425"/>
    <n v="103.06874999999999"/>
    <x v="5"/>
    <x v="0"/>
    <s v="Innanlands"/>
    <m/>
  </r>
  <r>
    <s v="Söludælur"/>
    <s v="Litla Kaffistofan"/>
    <n v="810"/>
    <x v="33"/>
    <s v="Suðurland"/>
    <x v="7"/>
    <x v="3"/>
    <s v="Sala innan svæðis - flj."/>
    <n v="434508"/>
    <n v="375.84942000000001"/>
    <x v="5"/>
    <x v="0"/>
    <s v="Innanlands"/>
    <m/>
  </r>
  <r>
    <s v="Reykjavík"/>
    <s v="Selfoss"/>
    <n v="800"/>
    <x v="32"/>
    <s v="Suðurland"/>
    <x v="6"/>
    <x v="3"/>
    <s v="Sala utan svæðis - flj."/>
    <n v="567139"/>
    <n v="490.57523499999996"/>
    <x v="2"/>
    <x v="3"/>
    <s v="Innanlands"/>
    <m/>
  </r>
  <r>
    <s v="Reykjavík"/>
    <s v="Litla Kaffistofan"/>
    <n v="810"/>
    <x v="33"/>
    <s v="Suðurland"/>
    <x v="0"/>
    <x v="0"/>
    <s v="Sala utan svæðis - flj."/>
    <n v="2688"/>
    <n v="2.016"/>
    <x v="7"/>
    <x v="0"/>
    <s v="Innanlands"/>
    <m/>
  </r>
  <r>
    <s v="Reykjavík"/>
    <s v="Litla Kaffistofan"/>
    <n v="810"/>
    <x v="33"/>
    <s v="Suðurland"/>
    <x v="7"/>
    <x v="3"/>
    <s v="Sala utan svæðis - flj."/>
    <n v="12570"/>
    <n v="10.873049999999999"/>
    <x v="7"/>
    <x v="0"/>
    <s v="Innanlands"/>
    <m/>
  </r>
  <r>
    <s v="Selfoss"/>
    <s v="Selfoss"/>
    <n v="800"/>
    <x v="32"/>
    <s v="Suðurland"/>
    <x v="6"/>
    <x v="3"/>
    <s v="Sala innan svæðis - flj."/>
    <n v="187212"/>
    <n v="161.93838"/>
    <x v="2"/>
    <x v="3"/>
    <s v="Innanlands"/>
    <m/>
  </r>
  <r>
    <s v="Selfoss"/>
    <s v="Hveragerði"/>
    <n v="810"/>
    <x v="33"/>
    <s v="Suðurland"/>
    <x v="7"/>
    <x v="3"/>
    <s v="Sala utan svæðis - flj."/>
    <n v="21779"/>
    <n v="18.838835"/>
    <x v="7"/>
    <x v="0"/>
    <s v="Innanlands"/>
    <m/>
  </r>
  <r>
    <s v="Reykjavík"/>
    <s v="Selfoss"/>
    <n v="800"/>
    <x v="32"/>
    <s v="Suðurland"/>
    <x v="6"/>
    <x v="3"/>
    <s v="Sala utan svæðis - flj."/>
    <n v="563492"/>
    <n v="487.42058000000003"/>
    <x v="4"/>
    <x v="3"/>
    <s v="Innanlands"/>
    <m/>
  </r>
  <r>
    <s v="Söludælur"/>
    <s v="Hveragerði"/>
    <n v="810"/>
    <x v="33"/>
    <s v="Suðurland"/>
    <x v="1"/>
    <x v="0"/>
    <s v="Sala innan svæðis - flj."/>
    <n v="1112885"/>
    <n v="834.66375000000005"/>
    <x v="7"/>
    <x v="0"/>
    <s v="Innanlands"/>
    <m/>
  </r>
  <r>
    <s v="Söludælur"/>
    <s v="Hveragerði"/>
    <n v="810"/>
    <x v="33"/>
    <s v="Suðurland"/>
    <x v="0"/>
    <x v="0"/>
    <s v="Sala innan svæðis - flj."/>
    <n v="657765"/>
    <n v="493.32375000000002"/>
    <x v="7"/>
    <x v="0"/>
    <s v="Innanlands"/>
    <m/>
  </r>
  <r>
    <s v="Söludælur"/>
    <s v="Hveragerði"/>
    <n v="810"/>
    <x v="33"/>
    <s v="Suðurland"/>
    <x v="7"/>
    <x v="3"/>
    <s v="Sala innan svæðis - flj."/>
    <n v="2493626"/>
    <n v="2156.9864899999998"/>
    <x v="7"/>
    <x v="0"/>
    <s v="Innanlands"/>
    <m/>
  </r>
  <r>
    <s v="Söludælur"/>
    <s v="Hveragerði"/>
    <n v="810"/>
    <x v="33"/>
    <s v="Suðurland"/>
    <x v="1"/>
    <x v="0"/>
    <s v="Sala innan svæðis - flj."/>
    <n v="810037"/>
    <n v="607.52774999999997"/>
    <x v="7"/>
    <x v="0"/>
    <s v="Innanlands"/>
    <m/>
  </r>
  <r>
    <s v="Söludælur"/>
    <s v="Hveragerði"/>
    <n v="810"/>
    <x v="33"/>
    <s v="Suðurland"/>
    <x v="7"/>
    <x v="3"/>
    <s v="Sala innan svæðis - flj."/>
    <n v="571641"/>
    <n v="494.46946499999996"/>
    <x v="7"/>
    <x v="0"/>
    <s v="Innanlands"/>
    <m/>
  </r>
  <r>
    <s v="Selfoss"/>
    <s v="Selfoss"/>
    <n v="800"/>
    <x v="32"/>
    <s v="Suðurland"/>
    <x v="6"/>
    <x v="3"/>
    <s v="Sala innan svæðis - flj."/>
    <n v="239646"/>
    <n v="207.29379"/>
    <x v="4"/>
    <x v="3"/>
    <s v="Innanlands"/>
    <m/>
  </r>
  <r>
    <s v="Söludælur"/>
    <s v="Litla Kaffistofan"/>
    <n v="810"/>
    <x v="33"/>
    <s v="Suðurland"/>
    <x v="1"/>
    <x v="0"/>
    <s v="Sala innan svæðis - flj."/>
    <n v="147967"/>
    <n v="110.97525"/>
    <x v="7"/>
    <x v="0"/>
    <s v="Innanlands"/>
    <m/>
  </r>
  <r>
    <s v="Söludælur"/>
    <s v="Litla Kaffistofan"/>
    <n v="810"/>
    <x v="33"/>
    <s v="Suðurland"/>
    <x v="7"/>
    <x v="3"/>
    <s v="Sala innan svæðis - flj."/>
    <n v="439711"/>
    <n v="380.35001500000004"/>
    <x v="7"/>
    <x v="0"/>
    <s v="Innanlands"/>
    <m/>
  </r>
  <r>
    <s v="Reykjavík"/>
    <s v="Litla Kaffistofan"/>
    <n v="810"/>
    <x v="33"/>
    <s v="Suðurland"/>
    <x v="1"/>
    <x v="0"/>
    <s v="Sala utan svæðis - flj."/>
    <n v="3959"/>
    <n v="2.9692500000000002"/>
    <x v="9"/>
    <x v="0"/>
    <s v="Innanlands"/>
    <m/>
  </r>
  <r>
    <s v="Reykjavík"/>
    <s v="Litla Kaffistofan"/>
    <n v="810"/>
    <x v="33"/>
    <s v="Suðurland"/>
    <x v="7"/>
    <x v="3"/>
    <s v="Sala utan svæðis - flj."/>
    <n v="12307"/>
    <n v="10.645555"/>
    <x v="9"/>
    <x v="0"/>
    <s v="Innanlands"/>
    <m/>
  </r>
  <r>
    <s v="Reykjavík"/>
    <s v="Selfoss"/>
    <n v="800"/>
    <x v="32"/>
    <s v="Suðurland"/>
    <x v="6"/>
    <x v="3"/>
    <s v="Sala innan svæðis - flj."/>
    <n v="10764"/>
    <n v="9.3108599999999999"/>
    <x v="6"/>
    <x v="3"/>
    <s v="Innanlands"/>
    <m/>
  </r>
  <r>
    <s v="Reykjavík"/>
    <s v="Selfoss"/>
    <n v="800"/>
    <x v="32"/>
    <s v="Suðurland"/>
    <x v="6"/>
    <x v="3"/>
    <s v="Sala utan svæðis - flj."/>
    <n v="557954"/>
    <n v="482.63021000000003"/>
    <x v="6"/>
    <x v="3"/>
    <s v="Innanlands"/>
    <m/>
  </r>
  <r>
    <s v="Selfoss"/>
    <s v="Selfoss"/>
    <n v="800"/>
    <x v="32"/>
    <s v="Suðurland"/>
    <x v="6"/>
    <x v="3"/>
    <s v="Sala innan svæðis - flj."/>
    <n v="136793"/>
    <n v="118.32594499999999"/>
    <x v="6"/>
    <x v="3"/>
    <s v="Innanlands"/>
    <m/>
  </r>
  <r>
    <s v="Söludælur"/>
    <s v="Hveragerði"/>
    <n v="810"/>
    <x v="33"/>
    <s v="Suðurland"/>
    <x v="1"/>
    <x v="0"/>
    <s v="Sala innan svæðis - flj."/>
    <n v="1192238"/>
    <n v="894.17849999999999"/>
    <x v="9"/>
    <x v="0"/>
    <s v="Innanlands"/>
    <m/>
  </r>
  <r>
    <s v="Söludælur"/>
    <s v="Hveragerði"/>
    <n v="810"/>
    <x v="33"/>
    <s v="Suðurland"/>
    <x v="0"/>
    <x v="0"/>
    <s v="Sala innan svæðis - flj."/>
    <n v="631614"/>
    <n v="473.71050000000002"/>
    <x v="9"/>
    <x v="0"/>
    <s v="Innanlands"/>
    <m/>
  </r>
  <r>
    <s v="Söludælur"/>
    <s v="Hveragerði"/>
    <n v="810"/>
    <x v="33"/>
    <s v="Suðurland"/>
    <x v="7"/>
    <x v="3"/>
    <s v="Sala innan svæðis - flj."/>
    <n v="2198956"/>
    <n v="1902.0969399999999"/>
    <x v="9"/>
    <x v="0"/>
    <s v="Innanlands"/>
    <m/>
  </r>
  <r>
    <s v="Söludælur"/>
    <s v="Hveragerði"/>
    <n v="810"/>
    <x v="33"/>
    <s v="Suðurland"/>
    <x v="1"/>
    <x v="0"/>
    <s v="Sala innan svæðis - flj."/>
    <n v="586758"/>
    <n v="440.06849999999997"/>
    <x v="9"/>
    <x v="0"/>
    <s v="Innanlands"/>
    <m/>
  </r>
  <r>
    <s v="Söludælur"/>
    <s v="Hveragerði"/>
    <n v="810"/>
    <x v="33"/>
    <s v="Suðurland"/>
    <x v="7"/>
    <x v="3"/>
    <s v="Sala innan svæðis - flj."/>
    <n v="391013"/>
    <n v="338.22624500000001"/>
    <x v="9"/>
    <x v="0"/>
    <s v="Innanlands"/>
    <m/>
  </r>
  <r>
    <s v="Söludælur"/>
    <s v="Litla Kaffistofan"/>
    <n v="810"/>
    <x v="33"/>
    <s v="Suðurland"/>
    <x v="1"/>
    <x v="0"/>
    <s v="Sala innan svæðis - flj."/>
    <n v="153593"/>
    <n v="115.19475"/>
    <x v="9"/>
    <x v="0"/>
    <s v="Innanlands"/>
    <m/>
  </r>
  <r>
    <s v="Söludælur"/>
    <s v="Litla Kaffistofan"/>
    <n v="810"/>
    <x v="33"/>
    <s v="Suðurland"/>
    <x v="2"/>
    <x v="0"/>
    <s v="Sala innan svæðis - flj."/>
    <n v="1686"/>
    <n v="1.2645"/>
    <x v="9"/>
    <x v="0"/>
    <s v="Innanlands"/>
    <m/>
  </r>
  <r>
    <s v="Söludælur"/>
    <s v="Litla Kaffistofan"/>
    <n v="810"/>
    <x v="33"/>
    <s v="Suðurland"/>
    <x v="7"/>
    <x v="3"/>
    <s v="Sala innan svæðis - flj."/>
    <n v="503951"/>
    <n v="435.91761500000001"/>
    <x v="9"/>
    <x v="0"/>
    <s v="Innanlands"/>
    <m/>
  </r>
  <r>
    <s v="Reykjavík"/>
    <s v="Selfoss"/>
    <n v="800"/>
    <x v="32"/>
    <s v="Suðurland"/>
    <x v="6"/>
    <x v="3"/>
    <s v="Sala utan svæðis - flj."/>
    <n v="541582"/>
    <n v="468.46843000000001"/>
    <x v="8"/>
    <x v="3"/>
    <s v="Innanlands"/>
    <m/>
  </r>
  <r>
    <s v="Selfoss"/>
    <s v="Selfoss"/>
    <n v="800"/>
    <x v="32"/>
    <s v="Suðurland"/>
    <x v="6"/>
    <x v="3"/>
    <s v="Sala innan svæðis - flj."/>
    <n v="161939"/>
    <n v="140.07723499999997"/>
    <x v="8"/>
    <x v="3"/>
    <s v="Innanlands"/>
    <m/>
  </r>
  <r>
    <s v="Reykjavík"/>
    <s v="Litla Kaffistofan"/>
    <n v="810"/>
    <x v="33"/>
    <s v="Suðurland"/>
    <x v="1"/>
    <x v="0"/>
    <s v="Sala utan svæðis - flj."/>
    <n v="1938"/>
    <n v="1.4535"/>
    <x v="10"/>
    <x v="0"/>
    <s v="Innanlands"/>
    <m/>
  </r>
  <r>
    <s v="Reykjavík"/>
    <s v="Litla Kaffistofan"/>
    <n v="810"/>
    <x v="33"/>
    <s v="Suðurland"/>
    <x v="0"/>
    <x v="0"/>
    <s v="Sala utan svæðis - flj."/>
    <n v="1013"/>
    <n v="0.75975000000000004"/>
    <x v="10"/>
    <x v="0"/>
    <s v="Innanlands"/>
    <m/>
  </r>
  <r>
    <s v="Reykjavík"/>
    <s v="Litla Kaffistofan"/>
    <n v="810"/>
    <x v="33"/>
    <s v="Suðurland"/>
    <x v="7"/>
    <x v="3"/>
    <s v="Sala utan svæðis - flj."/>
    <n v="59634"/>
    <n v="51.583409999999994"/>
    <x v="10"/>
    <x v="0"/>
    <s v="Innanlands"/>
    <m/>
  </r>
  <r>
    <s v="Reykjavík"/>
    <s v="Selfoss"/>
    <n v="800"/>
    <x v="32"/>
    <s v="Suðurland"/>
    <x v="6"/>
    <x v="3"/>
    <s v="Sala utan svæðis - flj."/>
    <n v="577283"/>
    <n v="499.34979499999997"/>
    <x v="10"/>
    <x v="3"/>
    <s v="Innanlands"/>
    <m/>
  </r>
  <r>
    <s v="Selfoss"/>
    <s v="Selfoss"/>
    <n v="800"/>
    <x v="32"/>
    <s v="Suðurland"/>
    <x v="6"/>
    <x v="3"/>
    <s v="Sala innan svæðis - flj."/>
    <n v="239559"/>
    <n v="207.218535"/>
    <x v="10"/>
    <x v="3"/>
    <s v="Innanlands"/>
    <m/>
  </r>
  <r>
    <s v="Söludælur"/>
    <s v="Hveragerði"/>
    <n v="810"/>
    <x v="33"/>
    <s v="Suðurland"/>
    <x v="1"/>
    <x v="0"/>
    <s v="Sala innan svæðis - flj."/>
    <n v="1326891"/>
    <n v="995.16824999999994"/>
    <x v="10"/>
    <x v="0"/>
    <s v="Innanlands"/>
    <m/>
  </r>
  <r>
    <s v="Söludælur"/>
    <s v="Hveragerði"/>
    <n v="810"/>
    <x v="33"/>
    <s v="Suðurland"/>
    <x v="0"/>
    <x v="0"/>
    <s v="Sala innan svæðis - flj."/>
    <n v="419782"/>
    <n v="314.8365"/>
    <x v="10"/>
    <x v="0"/>
    <s v="Innanlands"/>
    <m/>
  </r>
  <r>
    <s v="Söludælur"/>
    <s v="Hveragerði"/>
    <n v="810"/>
    <x v="33"/>
    <s v="Suðurland"/>
    <x v="7"/>
    <x v="3"/>
    <s v="Sala innan svæðis - flj."/>
    <n v="1937026"/>
    <n v="1675.5274899999999"/>
    <x v="10"/>
    <x v="0"/>
    <s v="Innanlands"/>
    <m/>
  </r>
  <r>
    <s v="Söludælur"/>
    <s v="Hveragerði"/>
    <n v="810"/>
    <x v="33"/>
    <s v="Suðurland"/>
    <x v="1"/>
    <x v="0"/>
    <s v="Sala innan svæðis - flj."/>
    <n v="440017"/>
    <n v="330.01274999999998"/>
    <x v="10"/>
    <x v="0"/>
    <s v="Innanlands"/>
    <m/>
  </r>
  <r>
    <s v="Söludælur"/>
    <s v="Hveragerði"/>
    <n v="810"/>
    <x v="33"/>
    <s v="Suðurland"/>
    <x v="7"/>
    <x v="3"/>
    <s v="Sala innan svæðis - flj."/>
    <n v="292757"/>
    <n v="253.23480499999999"/>
    <x v="10"/>
    <x v="0"/>
    <s v="Innanlands"/>
    <m/>
  </r>
  <r>
    <s v="Söludælur"/>
    <s v="Litla Kaffistofan"/>
    <n v="810"/>
    <x v="33"/>
    <s v="Suðurland"/>
    <x v="1"/>
    <x v="0"/>
    <s v="Sala innan svæðis - flj."/>
    <n v="205540"/>
    <n v="154.155"/>
    <x v="10"/>
    <x v="0"/>
    <s v="Innanlands"/>
    <m/>
  </r>
  <r>
    <s v="Söludælur"/>
    <s v="Litla Kaffistofan"/>
    <n v="810"/>
    <x v="33"/>
    <s v="Suðurland"/>
    <x v="2"/>
    <x v="0"/>
    <s v="Sala innan svæðis - flj."/>
    <n v="2864"/>
    <n v="2.1480000000000001"/>
    <x v="10"/>
    <x v="0"/>
    <s v="Innanlands"/>
    <m/>
  </r>
  <r>
    <s v="Söludælur"/>
    <s v="Litla Kaffistofan"/>
    <n v="810"/>
    <x v="33"/>
    <s v="Suðurland"/>
    <x v="7"/>
    <x v="3"/>
    <s v="Sala innan svæðis - flj."/>
    <n v="750910"/>
    <n v="649.53715"/>
    <x v="10"/>
    <x v="0"/>
    <s v="Innanlands"/>
    <m/>
  </r>
  <r>
    <s v="Reykjavík"/>
    <s v="Selfoss"/>
    <n v="800"/>
    <x v="32"/>
    <s v="Suðurland"/>
    <x v="6"/>
    <x v="3"/>
    <s v="Sala utan svæðis - flj."/>
    <n v="643458"/>
    <n v="556.59117000000003"/>
    <x v="9"/>
    <x v="3"/>
    <s v="Innanlands"/>
    <m/>
  </r>
  <r>
    <s v="Selfoss"/>
    <s v="Selfoss"/>
    <n v="800"/>
    <x v="32"/>
    <s v="Suðurland"/>
    <x v="6"/>
    <x v="3"/>
    <s v="Sala innan svæðis - flj."/>
    <n v="219489"/>
    <n v="189.85798499999999"/>
    <x v="9"/>
    <x v="3"/>
    <s v="Innanlands"/>
    <m/>
  </r>
  <r>
    <s v="Eskifjörður"/>
    <s v="Selfoss"/>
    <n v="800"/>
    <x v="32"/>
    <s v="Suðurland"/>
    <x v="6"/>
    <x v="3"/>
    <s v="Sala utan svæðis - flj."/>
    <n v="171"/>
    <n v="0.14791499999999999"/>
    <x v="7"/>
    <x v="3"/>
    <s v="Innanlands"/>
    <m/>
  </r>
  <r>
    <s v="Reykjavík"/>
    <s v="Hveragerði"/>
    <n v="810"/>
    <x v="33"/>
    <s v="Suðurland"/>
    <x v="7"/>
    <x v="3"/>
    <s v="Sala utan svæðis - flj."/>
    <n v="10929"/>
    <n v="9.4535849999999986"/>
    <x v="8"/>
    <x v="0"/>
    <s v="Innanlands"/>
    <m/>
  </r>
  <r>
    <s v="Reykjavík"/>
    <s v="Hveragerði"/>
    <n v="810"/>
    <x v="33"/>
    <s v="Suðurland"/>
    <x v="9"/>
    <x v="3"/>
    <s v="Sala utan svæðis - flj."/>
    <n v="437"/>
    <n v="0.37800499999999998"/>
    <x v="8"/>
    <x v="2"/>
    <s v="Innanlands"/>
    <m/>
  </r>
  <r>
    <s v="Reykjavík"/>
    <s v="Litla Kaffistofan"/>
    <n v="810"/>
    <x v="33"/>
    <s v="Suðurland"/>
    <x v="1"/>
    <x v="0"/>
    <s v="Sala utan svæðis - flj."/>
    <n v="4456"/>
    <n v="3.3420000000000001"/>
    <x v="8"/>
    <x v="0"/>
    <s v="Innanlands"/>
    <m/>
  </r>
  <r>
    <s v="Reykjavík"/>
    <s v="Litla Kaffistofan"/>
    <n v="810"/>
    <x v="33"/>
    <s v="Suðurland"/>
    <x v="7"/>
    <x v="3"/>
    <s v="Sala utan svæðis - flj."/>
    <n v="90948"/>
    <n v="78.670020000000008"/>
    <x v="8"/>
    <x v="0"/>
    <s v="Innanlands"/>
    <m/>
  </r>
  <r>
    <s v="Reykjavík"/>
    <s v="Selfoss"/>
    <n v="800"/>
    <x v="32"/>
    <s v="Suðurland"/>
    <x v="6"/>
    <x v="3"/>
    <s v="Sala utan svæðis - flj."/>
    <n v="870188"/>
    <n v="752.71262000000002"/>
    <x v="7"/>
    <x v="3"/>
    <s v="Innanlands"/>
    <m/>
  </r>
  <r>
    <s v="Söludælur"/>
    <s v="Hveragerði"/>
    <n v="810"/>
    <x v="33"/>
    <s v="Suðurland"/>
    <x v="1"/>
    <x v="0"/>
    <s v="Sala innan svæðis - flj."/>
    <n v="1748867"/>
    <n v="1311.6502499999999"/>
    <x v="8"/>
    <x v="0"/>
    <s v="Innanlands"/>
    <m/>
  </r>
  <r>
    <s v="Söludælur"/>
    <s v="Hveragerði"/>
    <n v="810"/>
    <x v="33"/>
    <s v="Suðurland"/>
    <x v="7"/>
    <x v="3"/>
    <s v="Sala innan svæðis - flj."/>
    <n v="1777440"/>
    <n v="1537.4856000000002"/>
    <x v="8"/>
    <x v="0"/>
    <s v="Innanlands"/>
    <m/>
  </r>
  <r>
    <s v="Söludælur"/>
    <s v="Hveragerði"/>
    <n v="810"/>
    <x v="33"/>
    <s v="Suðurland"/>
    <x v="1"/>
    <x v="0"/>
    <s v="Sala innan svæðis - flj."/>
    <n v="415532"/>
    <n v="311.649"/>
    <x v="8"/>
    <x v="0"/>
    <s v="Innanlands"/>
    <m/>
  </r>
  <r>
    <s v="Söludælur"/>
    <s v="Hveragerði"/>
    <n v="810"/>
    <x v="33"/>
    <s v="Suðurland"/>
    <x v="7"/>
    <x v="3"/>
    <s v="Sala innan svæðis - flj."/>
    <n v="250671"/>
    <n v="216.83041500000002"/>
    <x v="8"/>
    <x v="0"/>
    <s v="Innanlands"/>
    <m/>
  </r>
  <r>
    <s v="Söludælur"/>
    <s v="Litla Kaffistofan"/>
    <n v="810"/>
    <x v="33"/>
    <s v="Suðurland"/>
    <x v="1"/>
    <x v="0"/>
    <s v="Sala innan svæðis - flj."/>
    <n v="209949"/>
    <n v="157.46174999999999"/>
    <x v="8"/>
    <x v="0"/>
    <s v="Innanlands"/>
    <m/>
  </r>
  <r>
    <s v="Söludælur"/>
    <s v="Litla Kaffistofan"/>
    <n v="810"/>
    <x v="33"/>
    <s v="Suðurland"/>
    <x v="2"/>
    <x v="0"/>
    <s v="Sala innan svæðis - flj."/>
    <n v="3478"/>
    <n v="2.6084999999999998"/>
    <x v="8"/>
    <x v="0"/>
    <s v="Innanlands"/>
    <m/>
  </r>
  <r>
    <s v="Söludælur"/>
    <s v="Litla Kaffistofan"/>
    <n v="810"/>
    <x v="33"/>
    <s v="Suðurland"/>
    <x v="7"/>
    <x v="3"/>
    <s v="Sala innan svæðis - flj."/>
    <n v="670725"/>
    <n v="580.17712500000005"/>
    <x v="8"/>
    <x v="0"/>
    <s v="Innanlands"/>
    <m/>
  </r>
  <r>
    <s v="Selfoss"/>
    <s v="Selfoss"/>
    <n v="800"/>
    <x v="32"/>
    <s v="Suðurland"/>
    <x v="6"/>
    <x v="3"/>
    <s v="Sala innan svæðis - flj."/>
    <n v="194474"/>
    <n v="168.22001"/>
    <x v="7"/>
    <x v="3"/>
    <s v="Innanlands"/>
    <m/>
  </r>
  <r>
    <s v="Reykjavík"/>
    <s v="Selfoss"/>
    <n v="800"/>
    <x v="32"/>
    <s v="Suðurland"/>
    <x v="6"/>
    <x v="3"/>
    <s v="Sala utan svæðis - flj."/>
    <n v="794935"/>
    <n v="687.61877500000003"/>
    <x v="5"/>
    <x v="3"/>
    <s v="Innanlands"/>
    <m/>
  </r>
  <r>
    <s v="Selfoss"/>
    <s v="Selfoss"/>
    <n v="800"/>
    <x v="32"/>
    <s v="Suðurland"/>
    <x v="6"/>
    <x v="3"/>
    <s v="Sala innan svæðis - flj."/>
    <n v="233917"/>
    <n v="202.33820499999999"/>
    <x v="5"/>
    <x v="3"/>
    <s v="Innanlands"/>
    <m/>
  </r>
  <r>
    <s v="Reykjavík"/>
    <s v="Hveragerði"/>
    <n v="810"/>
    <x v="33"/>
    <s v="Suðurland"/>
    <x v="1"/>
    <x v="0"/>
    <s v="Sala innan svæðis - flj."/>
    <n v="17758"/>
    <n v="13.3185"/>
    <x v="6"/>
    <x v="0"/>
    <s v="Innanlands"/>
    <m/>
  </r>
  <r>
    <s v="Reykjavík"/>
    <s v="Hveragerði"/>
    <n v="810"/>
    <x v="33"/>
    <s v="Suðurland"/>
    <x v="7"/>
    <x v="3"/>
    <s v="Sala innan svæðis - flj."/>
    <n v="53075"/>
    <n v="45.909875"/>
    <x v="6"/>
    <x v="0"/>
    <s v="Innanlands"/>
    <m/>
  </r>
  <r>
    <s v="Reykjavík"/>
    <s v="Litla Kaffistofan"/>
    <n v="810"/>
    <x v="33"/>
    <s v="Suðurland"/>
    <x v="1"/>
    <x v="0"/>
    <s v="Sala utan svæðis - flj."/>
    <n v="4167"/>
    <n v="3.1252499999999999"/>
    <x v="6"/>
    <x v="0"/>
    <s v="Innanlands"/>
    <m/>
  </r>
  <r>
    <s v="Reykjavík"/>
    <s v="Litla Kaffistofan"/>
    <n v="810"/>
    <x v="33"/>
    <s v="Suðurland"/>
    <x v="10"/>
    <x v="3"/>
    <s v="Sala utan svæðis - flj."/>
    <n v="30004"/>
    <n v="25.95346"/>
    <x v="6"/>
    <x v="2"/>
    <s v="Innanlands"/>
    <m/>
  </r>
  <r>
    <s v="Reykjavík"/>
    <s v="Selfoss"/>
    <n v="800"/>
    <x v="32"/>
    <s v="Suðurland"/>
    <x v="6"/>
    <x v="3"/>
    <s v="Sala utan svæðis - flj."/>
    <n v="718865"/>
    <n v="621.81822499999998"/>
    <x v="3"/>
    <x v="3"/>
    <s v="Innanlands"/>
    <m/>
  </r>
  <r>
    <s v="Söludælur"/>
    <s v="Hveragerði"/>
    <n v="810"/>
    <x v="33"/>
    <s v="Suðurland"/>
    <x v="1"/>
    <x v="0"/>
    <s v="Sala innan svæðis - flj."/>
    <n v="1688998"/>
    <n v="1266.7484999999999"/>
    <x v="6"/>
    <x v="0"/>
    <s v="Innanlands"/>
    <m/>
  </r>
  <r>
    <s v="Söludælur"/>
    <s v="Hveragerði"/>
    <n v="810"/>
    <x v="33"/>
    <s v="Suðurland"/>
    <x v="7"/>
    <x v="3"/>
    <s v="Sala innan svæðis - flj."/>
    <n v="1604711"/>
    <n v="1388.0750149999999"/>
    <x v="6"/>
    <x v="0"/>
    <s v="Innanlands"/>
    <m/>
  </r>
  <r>
    <s v="Söludælur"/>
    <s v="Hveragerði"/>
    <n v="810"/>
    <x v="33"/>
    <s v="Suðurland"/>
    <x v="1"/>
    <x v="0"/>
    <s v="Sala innan svæðis - flj."/>
    <n v="426922"/>
    <n v="320.19150000000002"/>
    <x v="6"/>
    <x v="0"/>
    <s v="Innanlands"/>
    <m/>
  </r>
  <r>
    <s v="Söludælur"/>
    <s v="Hveragerði"/>
    <n v="810"/>
    <x v="33"/>
    <s v="Suðurland"/>
    <x v="7"/>
    <x v="3"/>
    <s v="Sala innan svæðis - flj."/>
    <n v="225332"/>
    <n v="194.91218000000001"/>
    <x v="6"/>
    <x v="0"/>
    <s v="Innanlands"/>
    <m/>
  </r>
  <r>
    <s v="Söludælur"/>
    <s v="Litla Kaffistofan"/>
    <n v="810"/>
    <x v="33"/>
    <s v="Suðurland"/>
    <x v="1"/>
    <x v="0"/>
    <s v="Sala innan svæðis - flj."/>
    <n v="199231"/>
    <n v="149.42325"/>
    <x v="6"/>
    <x v="0"/>
    <s v="Innanlands"/>
    <m/>
  </r>
  <r>
    <s v="Söludælur"/>
    <s v="Litla Kaffistofan"/>
    <n v="810"/>
    <x v="33"/>
    <s v="Suðurland"/>
    <x v="2"/>
    <x v="0"/>
    <s v="Sala innan svæðis - flj."/>
    <n v="3558"/>
    <n v="2.6684999999999999"/>
    <x v="6"/>
    <x v="0"/>
    <s v="Innanlands"/>
    <m/>
  </r>
  <r>
    <s v="Söludælur"/>
    <s v="Litla Kaffistofan"/>
    <n v="810"/>
    <x v="33"/>
    <s v="Suðurland"/>
    <x v="7"/>
    <x v="3"/>
    <s v="Sala innan svæðis - flj."/>
    <n v="622655"/>
    <n v="538.59657499999992"/>
    <x v="6"/>
    <x v="0"/>
    <s v="Innanlands"/>
    <m/>
  </r>
  <r>
    <s v="Selfoss"/>
    <s v="Selfoss"/>
    <n v="800"/>
    <x v="32"/>
    <s v="Suðurland"/>
    <x v="6"/>
    <x v="3"/>
    <s v="Sala innan svæðis - flj."/>
    <n v="253369"/>
    <n v="219.164185"/>
    <x v="3"/>
    <x v="3"/>
    <s v="Innanlands"/>
    <m/>
  </r>
  <r>
    <s v="Reykjavík"/>
    <s v="Selfoss"/>
    <n v="800"/>
    <x v="32"/>
    <s v="Suðurland"/>
    <x v="6"/>
    <x v="3"/>
    <s v="Sala utan svæðis - flj."/>
    <n v="620544"/>
    <n v="536.77055999999993"/>
    <x v="0"/>
    <x v="3"/>
    <s v="Innanlands"/>
    <m/>
  </r>
  <r>
    <s v="Selfoss"/>
    <s v="Selfoss"/>
    <n v="800"/>
    <x v="32"/>
    <s v="Suðurland"/>
    <x v="6"/>
    <x v="3"/>
    <s v="Sala innan svæðis - flj."/>
    <n v="758371"/>
    <n v="655.99091500000009"/>
    <x v="0"/>
    <x v="3"/>
    <s v="Innanlands"/>
    <m/>
  </r>
  <r>
    <s v="Reykjavík"/>
    <s v="Hveragerði"/>
    <n v="810"/>
    <x v="33"/>
    <s v="Suðurland"/>
    <x v="1"/>
    <x v="0"/>
    <s v="Sala innan svæðis - flj."/>
    <n v="16897"/>
    <n v="12.672750000000001"/>
    <x v="4"/>
    <x v="0"/>
    <s v="Innanlands"/>
    <m/>
  </r>
  <r>
    <s v="Reykjavík"/>
    <s v="Hveragerði"/>
    <n v="810"/>
    <x v="33"/>
    <s v="Suðurland"/>
    <x v="7"/>
    <x v="3"/>
    <s v="Sala innan svæðis - flj."/>
    <n v="10440"/>
    <n v="9.0305999999999997"/>
    <x v="4"/>
    <x v="0"/>
    <s v="Innanlands"/>
    <m/>
  </r>
  <r>
    <s v="Reykjavík"/>
    <s v="Litla Kaffistofan"/>
    <n v="810"/>
    <x v="33"/>
    <s v="Suðurland"/>
    <x v="1"/>
    <x v="0"/>
    <s v="Sala utan svæðis - flj."/>
    <n v="3074"/>
    <n v="2.3054999999999999"/>
    <x v="4"/>
    <x v="0"/>
    <s v="Innanlands"/>
    <m/>
  </r>
  <r>
    <s v="Reykjavík"/>
    <s v="Litla Kaffistofan"/>
    <n v="810"/>
    <x v="33"/>
    <s v="Suðurland"/>
    <x v="10"/>
    <x v="3"/>
    <s v="Sala utan svæðis - flj."/>
    <n v="38400"/>
    <n v="33.216000000000001"/>
    <x v="4"/>
    <x v="2"/>
    <s v="Innanlands"/>
    <m/>
  </r>
  <r>
    <s v="Reykjavík"/>
    <s v="Árnes í Gnúpverjahr."/>
    <n v="801"/>
    <x v="32"/>
    <s v="Suðurland"/>
    <x v="6"/>
    <x v="3"/>
    <s v="Sala utan svæðis - flj."/>
    <n v="277315"/>
    <n v="239.877475"/>
    <x v="1"/>
    <x v="3"/>
    <s v="Innanlands"/>
    <m/>
  </r>
  <r>
    <s v="Söludælur"/>
    <s v="Hveragerði"/>
    <n v="810"/>
    <x v="33"/>
    <s v="Suðurland"/>
    <x v="1"/>
    <x v="0"/>
    <s v="Sala innan svæðis - flj."/>
    <n v="1691252"/>
    <n v="1268.4390000000001"/>
    <x v="4"/>
    <x v="0"/>
    <s v="Innanlands"/>
    <m/>
  </r>
  <r>
    <s v="Söludælur"/>
    <s v="Hveragerði"/>
    <n v="810"/>
    <x v="33"/>
    <s v="Suðurland"/>
    <x v="7"/>
    <x v="3"/>
    <s v="Sala innan svæðis - flj."/>
    <n v="1607147"/>
    <n v="1390.182155"/>
    <x v="4"/>
    <x v="0"/>
    <s v="Innanlands"/>
    <m/>
  </r>
  <r>
    <s v="Söludælur"/>
    <s v="Hveragerði"/>
    <n v="810"/>
    <x v="33"/>
    <s v="Suðurland"/>
    <x v="1"/>
    <x v="0"/>
    <s v="Sala innan svæðis - flj."/>
    <n v="433161"/>
    <n v="324.87074999999999"/>
    <x v="4"/>
    <x v="0"/>
    <s v="Innanlands"/>
    <m/>
  </r>
  <r>
    <s v="Söludælur"/>
    <s v="Hveragerði"/>
    <n v="810"/>
    <x v="33"/>
    <s v="Suðurland"/>
    <x v="7"/>
    <x v="3"/>
    <s v="Sala innan svæðis - flj."/>
    <n v="209692"/>
    <n v="181.38357999999999"/>
    <x v="4"/>
    <x v="0"/>
    <s v="Innanlands"/>
    <m/>
  </r>
  <r>
    <s v="Söludælur"/>
    <s v="Litla Kaffistofan"/>
    <n v="810"/>
    <x v="33"/>
    <s v="Suðurland"/>
    <x v="1"/>
    <x v="0"/>
    <s v="Sala innan svæðis - flj."/>
    <n v="210263"/>
    <n v="157.69725"/>
    <x v="4"/>
    <x v="0"/>
    <s v="Innanlands"/>
    <m/>
  </r>
  <r>
    <s v="Söludælur"/>
    <s v="Litla Kaffistofan"/>
    <n v="810"/>
    <x v="33"/>
    <s v="Suðurland"/>
    <x v="2"/>
    <x v="0"/>
    <s v="Sala innan svæðis - flj."/>
    <n v="5800"/>
    <n v="4.3499999999999996"/>
    <x v="4"/>
    <x v="0"/>
    <s v="Innanlands"/>
    <m/>
  </r>
  <r>
    <s v="Söludælur"/>
    <s v="Litla Kaffistofan"/>
    <n v="810"/>
    <x v="33"/>
    <s v="Suðurland"/>
    <x v="7"/>
    <x v="3"/>
    <s v="Sala innan svæðis - flj."/>
    <n v="683921"/>
    <n v="591.59166500000003"/>
    <x v="4"/>
    <x v="0"/>
    <s v="Innanlands"/>
    <m/>
  </r>
  <r>
    <s v="Reykjavík"/>
    <s v="Brautarhóll í Biskupst."/>
    <n v="801"/>
    <x v="32"/>
    <s v="Suðurland"/>
    <x v="6"/>
    <x v="3"/>
    <s v="Sala utan svæðis - flj."/>
    <n v="217462"/>
    <n v="188.10463000000001"/>
    <x v="1"/>
    <x v="3"/>
    <s v="Innanlands"/>
    <m/>
  </r>
  <r>
    <s v="Reykjavík"/>
    <s v="Geysir"/>
    <n v="801"/>
    <x v="32"/>
    <s v="Suðurland"/>
    <x v="6"/>
    <x v="3"/>
    <s v="Sala utan svæðis - flj."/>
    <n v="46764"/>
    <n v="40.450859999999999"/>
    <x v="1"/>
    <x v="3"/>
    <s v="Innanlands"/>
    <m/>
  </r>
  <r>
    <s v="Reykjavík"/>
    <s v="Minni - Borg"/>
    <n v="801"/>
    <x v="32"/>
    <s v="Suðurland"/>
    <x v="6"/>
    <x v="3"/>
    <s v="Sala utan svæðis - flj."/>
    <n v="78300"/>
    <n v="67.729500000000002"/>
    <x v="1"/>
    <x v="3"/>
    <s v="Innanlands"/>
    <m/>
  </r>
  <r>
    <s v="Reykjavík"/>
    <s v="Hveragerði"/>
    <n v="810"/>
    <x v="33"/>
    <s v="Suðurland"/>
    <x v="7"/>
    <x v="3"/>
    <s v="Sala innan svæðis - flj."/>
    <n v="0"/>
    <n v="0"/>
    <x v="2"/>
    <x v="0"/>
    <s v="Innanlands"/>
    <m/>
  </r>
  <r>
    <s v="Reykjavík"/>
    <s v="Hveragerði"/>
    <n v="810"/>
    <x v="33"/>
    <s v="Suðurland"/>
    <x v="7"/>
    <x v="3"/>
    <s v="Sala utan svæðis - flj."/>
    <n v="322"/>
    <n v="0.27853"/>
    <x v="2"/>
    <x v="0"/>
    <s v="Innanlands"/>
    <m/>
  </r>
  <r>
    <s v="Reykjavík"/>
    <s v="Hveragerði"/>
    <n v="810"/>
    <x v="33"/>
    <s v="Suðurland"/>
    <x v="5"/>
    <x v="2"/>
    <s v="Sala utan svæðis - flj."/>
    <n v="886"/>
    <n v="0.71766000000000008"/>
    <x v="2"/>
    <x v="1"/>
    <s v="Innanlands"/>
    <m/>
  </r>
  <r>
    <s v="Reykjavík"/>
    <s v="Litla Kaffistofan"/>
    <n v="810"/>
    <x v="33"/>
    <s v="Suðurland"/>
    <x v="1"/>
    <x v="0"/>
    <s v="Sala utan svæðis - flj."/>
    <n v="8406"/>
    <n v="6.3045"/>
    <x v="2"/>
    <x v="0"/>
    <s v="Innanlands"/>
    <m/>
  </r>
  <r>
    <s v="Reykjavík"/>
    <s v="Litla Kaffistofan"/>
    <n v="810"/>
    <x v="33"/>
    <s v="Suðurland"/>
    <x v="7"/>
    <x v="3"/>
    <s v="Sala utan svæðis - flj."/>
    <n v="41813"/>
    <n v="36.168245000000006"/>
    <x v="2"/>
    <x v="0"/>
    <s v="Innanlands"/>
    <m/>
  </r>
  <r>
    <s v="Reykjavík"/>
    <s v="Úthlíð í Biskupst."/>
    <n v="801"/>
    <x v="32"/>
    <s v="Suðurland"/>
    <x v="6"/>
    <x v="3"/>
    <s v="Sala utan svæðis - flj."/>
    <n v="3384"/>
    <n v="2.9271599999999998"/>
    <x v="1"/>
    <x v="3"/>
    <s v="Innanlands"/>
    <m/>
  </r>
  <r>
    <s v="Selfoss"/>
    <s v="Hveragerði"/>
    <n v="810"/>
    <x v="33"/>
    <s v="Suðurland"/>
    <x v="7"/>
    <x v="3"/>
    <s v="Sala utan svæðis - flj."/>
    <n v="22419"/>
    <n v="19.392435000000003"/>
    <x v="2"/>
    <x v="0"/>
    <s v="Innanlands"/>
    <m/>
  </r>
  <r>
    <s v="Söludælur"/>
    <s v="Hveragerði"/>
    <n v="810"/>
    <x v="33"/>
    <s v="Suðurland"/>
    <x v="1"/>
    <x v="0"/>
    <s v="Sala innan svæðis - flj."/>
    <n v="1851809"/>
    <n v="1388.8567499999999"/>
    <x v="2"/>
    <x v="0"/>
    <s v="Innanlands"/>
    <m/>
  </r>
  <r>
    <s v="Söludælur"/>
    <s v="Hveragerði"/>
    <n v="810"/>
    <x v="33"/>
    <s v="Suðurland"/>
    <x v="7"/>
    <x v="3"/>
    <s v="Sala innan svæðis - flj."/>
    <n v="1591192"/>
    <n v="1376.3810800000001"/>
    <x v="2"/>
    <x v="0"/>
    <s v="Innanlands"/>
    <m/>
  </r>
  <r>
    <s v="Söludælur"/>
    <s v="Hveragerði"/>
    <n v="810"/>
    <x v="33"/>
    <s v="Suðurland"/>
    <x v="1"/>
    <x v="0"/>
    <s v="Sala innan svæðis - flj."/>
    <n v="439346"/>
    <n v="329.5095"/>
    <x v="2"/>
    <x v="0"/>
    <s v="Innanlands"/>
    <m/>
  </r>
  <r>
    <s v="Söludælur"/>
    <s v="Hveragerði"/>
    <n v="810"/>
    <x v="33"/>
    <s v="Suðurland"/>
    <x v="7"/>
    <x v="3"/>
    <s v="Sala innan svæðis - flj."/>
    <n v="190059"/>
    <n v="164.40103500000001"/>
    <x v="2"/>
    <x v="0"/>
    <s v="Innanlands"/>
    <m/>
  </r>
  <r>
    <s v="Reykjavík"/>
    <s v="Þrastarlundur"/>
    <n v="801"/>
    <x v="32"/>
    <s v="Suðurland"/>
    <x v="6"/>
    <x v="3"/>
    <s v="Sala utan svæðis - flj."/>
    <n v="2927"/>
    <n v="2.5318550000000002"/>
    <x v="1"/>
    <x v="3"/>
    <s v="Innanlands"/>
    <m/>
  </r>
  <r>
    <s v="Söludælur"/>
    <s v="Litla Kaffistofan"/>
    <n v="810"/>
    <x v="33"/>
    <s v="Suðurland"/>
    <x v="1"/>
    <x v="0"/>
    <s v="Sala innan svæðis - flj."/>
    <n v="223197"/>
    <n v="167.39775"/>
    <x v="2"/>
    <x v="0"/>
    <s v="Innanlands"/>
    <m/>
  </r>
  <r>
    <s v="Söludælur"/>
    <s v="Litla Kaffistofan"/>
    <n v="810"/>
    <x v="33"/>
    <s v="Suðurland"/>
    <x v="2"/>
    <x v="0"/>
    <s v="Sala innan svæðis - flj."/>
    <n v="2834"/>
    <n v="2.1255000000000002"/>
    <x v="2"/>
    <x v="0"/>
    <s v="Innanlands"/>
    <m/>
  </r>
  <r>
    <s v="Söludælur"/>
    <s v="Litla Kaffistofan"/>
    <n v="810"/>
    <x v="33"/>
    <s v="Suðurland"/>
    <x v="7"/>
    <x v="3"/>
    <s v="Sala innan svæðis - flj."/>
    <n v="554359"/>
    <n v="479.520535"/>
    <x v="2"/>
    <x v="0"/>
    <s v="Innanlands"/>
    <m/>
  </r>
  <r>
    <s v="Reykjavík"/>
    <s v="Árnes í Gnúpverjahr."/>
    <n v="801"/>
    <x v="32"/>
    <s v="Suðurland"/>
    <x v="6"/>
    <x v="3"/>
    <s v="Sala utan svæðis - flj."/>
    <n v="1186909"/>
    <n v="1026.676285"/>
    <x v="2"/>
    <x v="3"/>
    <s v="Innanlands"/>
    <m/>
  </r>
  <r>
    <s v="Reykjavík"/>
    <s v="Brautarhóll í Biskupst."/>
    <n v="801"/>
    <x v="32"/>
    <s v="Suðurland"/>
    <x v="6"/>
    <x v="3"/>
    <s v="Sala utan svæðis - flj."/>
    <n v="129599"/>
    <n v="112.10313499999999"/>
    <x v="2"/>
    <x v="3"/>
    <s v="Innanlands"/>
    <m/>
  </r>
  <r>
    <s v="Reykjavík"/>
    <s v="Hveragerði"/>
    <n v="810"/>
    <x v="33"/>
    <s v="Suðurland"/>
    <x v="1"/>
    <x v="0"/>
    <s v="Sala ekki flutningsjöfnuð"/>
    <n v="142"/>
    <n v="0.1065"/>
    <x v="1"/>
    <x v="0"/>
    <s v="Millilanda"/>
    <m/>
  </r>
  <r>
    <s v="Reykjavík"/>
    <s v="Hveragerði"/>
    <n v="810"/>
    <x v="33"/>
    <s v="Suðurland"/>
    <x v="1"/>
    <x v="0"/>
    <s v="Sala innan svæðis - flj."/>
    <n v="41634"/>
    <n v="31.2255"/>
    <x v="1"/>
    <x v="0"/>
    <s v="Innanlands"/>
    <m/>
  </r>
  <r>
    <s v="Reykjavík"/>
    <s v="Hveragerði"/>
    <n v="810"/>
    <x v="33"/>
    <s v="Suðurland"/>
    <x v="1"/>
    <x v="0"/>
    <s v="Sala utan svæðis - flj."/>
    <n v="50742"/>
    <n v="38.0565"/>
    <x v="1"/>
    <x v="0"/>
    <s v="Innanlands"/>
    <m/>
  </r>
  <r>
    <s v="Reykjavík"/>
    <s v="Hveragerði"/>
    <n v="810"/>
    <x v="33"/>
    <s v="Suðurland"/>
    <x v="4"/>
    <x v="2"/>
    <s v="Sala utan svæðis - flj."/>
    <n v="63557"/>
    <n v="51.481170000000006"/>
    <x v="1"/>
    <x v="1"/>
    <s v="Innanlands"/>
    <m/>
  </r>
  <r>
    <s v="Reykjavík"/>
    <s v="Hveragerði"/>
    <n v="810"/>
    <x v="33"/>
    <s v="Suðurland"/>
    <x v="7"/>
    <x v="3"/>
    <s v="Sala innan svæðis - flj."/>
    <n v="23734"/>
    <n v="20.529910000000001"/>
    <x v="1"/>
    <x v="0"/>
    <s v="Innanlands"/>
    <m/>
  </r>
  <r>
    <s v="Reykjavík"/>
    <s v="Hveragerði"/>
    <n v="810"/>
    <x v="33"/>
    <s v="Suðurland"/>
    <x v="7"/>
    <x v="3"/>
    <s v="Sala utan svæðis - flj."/>
    <n v="271319"/>
    <n v="234.690935"/>
    <x v="1"/>
    <x v="0"/>
    <s v="Innanlands"/>
    <m/>
  </r>
  <r>
    <s v="Reykjavík"/>
    <s v="Hveragerði"/>
    <n v="810"/>
    <x v="33"/>
    <s v="Suðurland"/>
    <x v="9"/>
    <x v="3"/>
    <s v="Sala utan svæðis - flj."/>
    <n v="3645"/>
    <n v="3.1529250000000002"/>
    <x v="1"/>
    <x v="2"/>
    <s v="Innanlands"/>
    <m/>
  </r>
  <r>
    <s v="Reykjavík"/>
    <s v="Litla Kaffistofan"/>
    <n v="810"/>
    <x v="33"/>
    <s v="Suðurland"/>
    <x v="1"/>
    <x v="0"/>
    <s v="Sala utan svæðis - flj."/>
    <n v="1323"/>
    <n v="0.99224999999999997"/>
    <x v="1"/>
    <x v="0"/>
    <s v="Innanlands"/>
    <m/>
  </r>
  <r>
    <s v="Reykjavík"/>
    <s v="Litla Kaffistofan"/>
    <n v="810"/>
    <x v="33"/>
    <s v="Suðurland"/>
    <x v="7"/>
    <x v="3"/>
    <s v="Sala utan svæðis - flj."/>
    <n v="149966"/>
    <n v="129.72058999999999"/>
    <x v="1"/>
    <x v="0"/>
    <s v="Innanlands"/>
    <m/>
  </r>
  <r>
    <s v="Reykjavík"/>
    <s v="Geysir"/>
    <n v="801"/>
    <x v="32"/>
    <s v="Suðurland"/>
    <x v="6"/>
    <x v="3"/>
    <s v="Sala utan svæðis - flj."/>
    <n v="58222"/>
    <n v="50.362029999999997"/>
    <x v="2"/>
    <x v="3"/>
    <s v="Innanlands"/>
    <m/>
  </r>
  <r>
    <s v="Selfoss"/>
    <s v="Hveragerði"/>
    <n v="810"/>
    <x v="33"/>
    <s v="Suðurland"/>
    <x v="7"/>
    <x v="3"/>
    <s v="Sala utan svæðis - flj."/>
    <n v="10578"/>
    <n v="9.1499699999999997"/>
    <x v="1"/>
    <x v="0"/>
    <s v="Innanlands"/>
    <m/>
  </r>
  <r>
    <s v="Reykjavík"/>
    <s v="Minni - Borg"/>
    <n v="801"/>
    <x v="32"/>
    <s v="Suðurland"/>
    <x v="6"/>
    <x v="3"/>
    <s v="Sala utan svæðis - flj."/>
    <n v="62576"/>
    <n v="54.128239999999998"/>
    <x v="2"/>
    <x v="3"/>
    <s v="Innanlands"/>
    <m/>
  </r>
  <r>
    <s v="Söludælur"/>
    <s v="Hveragerði"/>
    <n v="810"/>
    <x v="33"/>
    <s v="Suðurland"/>
    <x v="1"/>
    <x v="0"/>
    <s v="Sala innan svæðis - flj."/>
    <n v="2004121"/>
    <n v="1503.0907500000001"/>
    <x v="1"/>
    <x v="0"/>
    <s v="Innanlands"/>
    <m/>
  </r>
  <r>
    <s v="Söludælur"/>
    <s v="Hveragerði"/>
    <n v="810"/>
    <x v="33"/>
    <s v="Suðurland"/>
    <x v="7"/>
    <x v="3"/>
    <s v="Sala innan svæðis - flj."/>
    <n v="1463527"/>
    <n v="1265.950855"/>
    <x v="1"/>
    <x v="0"/>
    <s v="Innanlands"/>
    <m/>
  </r>
  <r>
    <s v="Söludælur"/>
    <s v="Hveragerði"/>
    <n v="810"/>
    <x v="33"/>
    <s v="Suðurland"/>
    <x v="1"/>
    <x v="0"/>
    <s v="Sala innan svæðis - flj."/>
    <n v="535720"/>
    <n v="401.79"/>
    <x v="1"/>
    <x v="0"/>
    <s v="Innanlands"/>
    <m/>
  </r>
  <r>
    <s v="Söludælur"/>
    <s v="Hveragerði"/>
    <n v="810"/>
    <x v="33"/>
    <s v="Suðurland"/>
    <x v="7"/>
    <x v="3"/>
    <s v="Sala innan svæðis - flj."/>
    <n v="242580"/>
    <n v="209.83170000000001"/>
    <x v="1"/>
    <x v="0"/>
    <s v="Innanlands"/>
    <m/>
  </r>
  <r>
    <s v="Söludælur"/>
    <s v="Litla Kaffistofan"/>
    <n v="810"/>
    <x v="33"/>
    <s v="Suðurland"/>
    <x v="1"/>
    <x v="0"/>
    <s v="Sala innan svæðis - flj."/>
    <n v="254398"/>
    <n v="190.79849999999999"/>
    <x v="1"/>
    <x v="0"/>
    <s v="Innanlands"/>
    <m/>
  </r>
  <r>
    <s v="Söludælur"/>
    <s v="Litla Kaffistofan"/>
    <n v="810"/>
    <x v="33"/>
    <s v="Suðurland"/>
    <x v="2"/>
    <x v="0"/>
    <s v="Sala innan svæðis - flj."/>
    <n v="7519"/>
    <n v="5.6392499999999997"/>
    <x v="1"/>
    <x v="0"/>
    <s v="Innanlands"/>
    <m/>
  </r>
  <r>
    <s v="Söludælur"/>
    <s v="Litla Kaffistofan"/>
    <n v="810"/>
    <x v="33"/>
    <s v="Suðurland"/>
    <x v="7"/>
    <x v="3"/>
    <s v="Sala innan svæðis - flj."/>
    <n v="622927"/>
    <n v="538.83185500000002"/>
    <x v="1"/>
    <x v="0"/>
    <s v="Innanlands"/>
    <m/>
  </r>
  <r>
    <s v="Söludælur"/>
    <s v="Þorlákshöfn"/>
    <n v="815"/>
    <x v="33"/>
    <s v="Suðurland"/>
    <x v="1"/>
    <x v="0"/>
    <s v="Sala innan svæðis - flj."/>
    <n v="455376"/>
    <n v="341.53199999999998"/>
    <x v="0"/>
    <x v="0"/>
    <s v="Innanlands"/>
    <m/>
  </r>
  <r>
    <s v="Reykjavík"/>
    <s v="Úthlíð í Biskupst."/>
    <n v="801"/>
    <x v="32"/>
    <s v="Suðurland"/>
    <x v="6"/>
    <x v="3"/>
    <s v="Sala utan svæðis - flj."/>
    <n v="23819"/>
    <n v="20.603435000000001"/>
    <x v="2"/>
    <x v="3"/>
    <s v="Innanlands"/>
    <m/>
  </r>
  <r>
    <s v="Reykjavík"/>
    <s v="Þorlákshöfn"/>
    <n v="815"/>
    <x v="33"/>
    <s v="Suðurland"/>
    <x v="7"/>
    <x v="3"/>
    <s v="Sala utan svæðis - flj."/>
    <n v="214739"/>
    <n v="185.749235"/>
    <x v="0"/>
    <x v="0"/>
    <s v="Innanlands"/>
    <m/>
  </r>
  <r>
    <s v="Reykjavík"/>
    <s v="Þorlákshöfn"/>
    <n v="815"/>
    <x v="33"/>
    <s v="Suðurland"/>
    <x v="8"/>
    <x v="3"/>
    <s v="Sala utan svæðis - flj."/>
    <n v="171872"/>
    <n v="148.66927999999999"/>
    <x v="0"/>
    <x v="2"/>
    <s v="Innanlands"/>
    <m/>
  </r>
  <r>
    <s v="Reykjavík"/>
    <s v="Þorlákshöfn"/>
    <n v="815"/>
    <x v="33"/>
    <s v="Suðurland"/>
    <x v="9"/>
    <x v="3"/>
    <s v="Sala utan svæðis - flj."/>
    <n v="2809779"/>
    <n v="2430.4588349999999"/>
    <x v="0"/>
    <x v="2"/>
    <s v="Innanlands"/>
    <m/>
  </r>
  <r>
    <s v="Selfoss"/>
    <s v="Árnes í Gnúpverjahr."/>
    <n v="801"/>
    <x v="32"/>
    <s v="Suðurland"/>
    <x v="6"/>
    <x v="3"/>
    <s v="Sala utan svæðis - flj."/>
    <n v="91751"/>
    <n v="79.364615000000001"/>
    <x v="2"/>
    <x v="3"/>
    <s v="Innanlands"/>
    <m/>
  </r>
  <r>
    <s v="Selfoss"/>
    <s v="Brautarhóll í Biskupst."/>
    <n v="801"/>
    <x v="32"/>
    <s v="Suðurland"/>
    <x v="6"/>
    <x v="3"/>
    <s v="Sala utan svæðis - flj."/>
    <n v="60143"/>
    <n v="52.023694999999996"/>
    <x v="2"/>
    <x v="3"/>
    <s v="Innanlands"/>
    <m/>
  </r>
  <r>
    <s v="Söludælur"/>
    <s v="Þorlákshöfn"/>
    <n v="815"/>
    <x v="33"/>
    <s v="Suðurland"/>
    <x v="7"/>
    <x v="3"/>
    <s v="Sala innan svæðis - flj."/>
    <n v="889725"/>
    <n v="769.61212499999999"/>
    <x v="0"/>
    <x v="0"/>
    <s v="Innanlands"/>
    <m/>
  </r>
  <r>
    <s v="Reykjavík"/>
    <s v="Þorlákshöfn"/>
    <n v="815"/>
    <x v="33"/>
    <s v="Suðurland"/>
    <x v="9"/>
    <x v="3"/>
    <s v="Sala ekki flutningsjöfnuð"/>
    <n v="0"/>
    <n v="0"/>
    <x v="1"/>
    <x v="2"/>
    <s v="Millilanda"/>
    <m/>
  </r>
  <r>
    <s v="Reyðarfjörður"/>
    <s v="Þorlákshöfn"/>
    <n v="815"/>
    <x v="33"/>
    <s v="Suðurland"/>
    <x v="9"/>
    <x v="3"/>
    <s v="Sala utan svæðis - flj."/>
    <n v="13328"/>
    <n v="11.52872"/>
    <x v="3"/>
    <x v="2"/>
    <s v="Innanlands"/>
    <m/>
  </r>
  <r>
    <s v="Selfoss"/>
    <s v="Geysir"/>
    <n v="801"/>
    <x v="32"/>
    <s v="Suðurland"/>
    <x v="6"/>
    <x v="3"/>
    <s v="Sala utan svæðis - flj."/>
    <n v="42199"/>
    <n v="36.502135000000003"/>
    <x v="2"/>
    <x v="3"/>
    <s v="Innanlands"/>
    <m/>
  </r>
  <r>
    <s v="Reykjavík"/>
    <s v="Þorlákshöfn"/>
    <n v="815"/>
    <x v="33"/>
    <s v="Suðurland"/>
    <x v="7"/>
    <x v="3"/>
    <s v="Sala innan svæðis - flj."/>
    <n v="28715"/>
    <n v="24.838474999999999"/>
    <x v="3"/>
    <x v="0"/>
    <s v="Innanlands"/>
    <m/>
  </r>
  <r>
    <s v="Reykjavík"/>
    <s v="Þorlákshöfn"/>
    <n v="815"/>
    <x v="33"/>
    <s v="Suðurland"/>
    <x v="7"/>
    <x v="3"/>
    <s v="Sala utan svæðis - flj."/>
    <n v="281543"/>
    <n v="243.534695"/>
    <x v="3"/>
    <x v="0"/>
    <s v="Innanlands"/>
    <m/>
  </r>
  <r>
    <s v="Reykjavík"/>
    <s v="Þorlákshöfn"/>
    <n v="815"/>
    <x v="33"/>
    <s v="Suðurland"/>
    <x v="8"/>
    <x v="3"/>
    <s v="Sala utan svæðis - flj."/>
    <n v="348123"/>
    <n v="301.126395"/>
    <x v="3"/>
    <x v="2"/>
    <s v="Innanlands"/>
    <m/>
  </r>
  <r>
    <s v="Reykjavík"/>
    <s v="Þorlákshöfn"/>
    <n v="815"/>
    <x v="33"/>
    <s v="Suðurland"/>
    <x v="12"/>
    <x v="4"/>
    <s v="Sala utan svæðis - flj."/>
    <n v="285658"/>
    <n v="248.80811799999998"/>
    <x v="3"/>
    <x v="2"/>
    <s v="Innanlands"/>
    <m/>
  </r>
  <r>
    <s v="Reykjavík"/>
    <s v="Þorlákshöfn"/>
    <n v="815"/>
    <x v="33"/>
    <s v="Suðurland"/>
    <x v="9"/>
    <x v="3"/>
    <s v="Sala utan svæðis - flj."/>
    <n v="2432501"/>
    <n v="2104.1133649999997"/>
    <x v="3"/>
    <x v="2"/>
    <s v="Innanlands"/>
    <m/>
  </r>
  <r>
    <s v="Reykjavík"/>
    <s v="Þorlákshöfn"/>
    <n v="815"/>
    <x v="33"/>
    <s v="Suðurland"/>
    <x v="11"/>
    <x v="4"/>
    <s v="Sala utan svæðis - flj."/>
    <n v="40432"/>
    <n v="40.432000000000002"/>
    <x v="3"/>
    <x v="2"/>
    <s v="Innanlands"/>
    <m/>
  </r>
  <r>
    <s v="Söludælur"/>
    <s v="Þorlákshöfn"/>
    <n v="815"/>
    <x v="33"/>
    <s v="Suðurland"/>
    <x v="1"/>
    <x v="0"/>
    <s v="Sala innan svæðis - flj."/>
    <n v="532288"/>
    <n v="399.21600000000001"/>
    <x v="3"/>
    <x v="0"/>
    <s v="Innanlands"/>
    <m/>
  </r>
  <r>
    <s v="Söludælur"/>
    <s v="Þorlákshöfn"/>
    <n v="815"/>
    <x v="33"/>
    <s v="Suðurland"/>
    <x v="7"/>
    <x v="3"/>
    <s v="Sala innan svæðis - flj."/>
    <n v="871834"/>
    <n v="754.13641000000007"/>
    <x v="3"/>
    <x v="0"/>
    <s v="Innanlands"/>
    <m/>
  </r>
  <r>
    <s v="Selfoss"/>
    <s v="Minni - Borg"/>
    <n v="801"/>
    <x v="32"/>
    <s v="Suðurland"/>
    <x v="6"/>
    <x v="3"/>
    <s v="Sala utan svæðis - flj."/>
    <n v="75688"/>
    <n v="65.470120000000009"/>
    <x v="2"/>
    <x v="3"/>
    <s v="Innanlands"/>
    <m/>
  </r>
  <r>
    <s v="Selfoss"/>
    <s v="Úthlíð í Biskupst."/>
    <n v="801"/>
    <x v="32"/>
    <s v="Suðurland"/>
    <x v="6"/>
    <x v="3"/>
    <s v="Sala utan svæðis - flj."/>
    <n v="14739"/>
    <n v="12.749235000000001"/>
    <x v="2"/>
    <x v="3"/>
    <s v="Innanlands"/>
    <m/>
  </r>
  <r>
    <s v="Reykjavík"/>
    <s v="Þorlákshöfn"/>
    <n v="815"/>
    <x v="33"/>
    <s v="Suðurland"/>
    <x v="7"/>
    <x v="3"/>
    <s v="Sala utan svæðis - flj."/>
    <n v="177003"/>
    <n v="153.107595"/>
    <x v="5"/>
    <x v="0"/>
    <s v="Innanlands"/>
    <m/>
  </r>
  <r>
    <s v="Reykjavík"/>
    <s v="Þorlákshöfn"/>
    <n v="815"/>
    <x v="33"/>
    <s v="Suðurland"/>
    <x v="9"/>
    <x v="3"/>
    <s v="Sala utan svæðis - flj."/>
    <n v="2627601"/>
    <n v="2272.8748649999998"/>
    <x v="5"/>
    <x v="2"/>
    <s v="Innanlands"/>
    <m/>
  </r>
  <r>
    <s v="Reykjavík"/>
    <s v="Þorlákshöfn"/>
    <n v="815"/>
    <x v="33"/>
    <s v="Suðurland"/>
    <x v="11"/>
    <x v="4"/>
    <s v="Sala utan svæðis - flj."/>
    <n v="141076"/>
    <n v="141.07599999999999"/>
    <x v="5"/>
    <x v="2"/>
    <s v="Innanlands"/>
    <m/>
  </r>
  <r>
    <s v="Söludælur"/>
    <s v="Þorlákshöfn"/>
    <n v="815"/>
    <x v="33"/>
    <s v="Suðurland"/>
    <x v="7"/>
    <x v="3"/>
    <s v="Sala ekki flutningsjöfnuð"/>
    <n v="0"/>
    <n v="0"/>
    <x v="1"/>
    <x v="0"/>
    <s v="Millilanda"/>
    <m/>
  </r>
  <r>
    <s v="Eskifjörður"/>
    <s v="Brautarhóll í Biskupst."/>
    <n v="801"/>
    <x v="32"/>
    <s v="Suðurland"/>
    <x v="6"/>
    <x v="3"/>
    <s v="Sala utan svæðis - flj."/>
    <n v="1195"/>
    <n v="1.0336749999999999"/>
    <x v="4"/>
    <x v="3"/>
    <s v="Innanlands"/>
    <m/>
  </r>
  <r>
    <s v="Söludælur"/>
    <s v="Þorlákshöfn"/>
    <n v="815"/>
    <x v="33"/>
    <s v="Suðurland"/>
    <x v="1"/>
    <x v="0"/>
    <s v="Sala innan svæðis - flj."/>
    <n v="582978"/>
    <n v="437.23349999999999"/>
    <x v="5"/>
    <x v="0"/>
    <s v="Innanlands"/>
    <m/>
  </r>
  <r>
    <s v="Söludælur"/>
    <s v="Þorlákshöfn"/>
    <n v="815"/>
    <x v="33"/>
    <s v="Suðurland"/>
    <x v="7"/>
    <x v="3"/>
    <s v="Sala innan svæðis - flj."/>
    <n v="961819"/>
    <n v="831.97343499999999"/>
    <x v="5"/>
    <x v="0"/>
    <s v="Innanlands"/>
    <m/>
  </r>
  <r>
    <s v="Söludælur"/>
    <s v="Þorlákshöfn"/>
    <n v="815"/>
    <x v="33"/>
    <s v="Suðurland"/>
    <x v="5"/>
    <x v="2"/>
    <s v="Sala innan svæðis - flj."/>
    <n v="324"/>
    <n v="0.26244000000000001"/>
    <x v="5"/>
    <x v="1"/>
    <s v="Innanlands"/>
    <m/>
  </r>
  <r>
    <s v="Reykjavík"/>
    <s v="Þorlákshöfn"/>
    <n v="815"/>
    <x v="33"/>
    <s v="Suðurland"/>
    <x v="7"/>
    <x v="3"/>
    <s v="Sala utan svæðis - flj."/>
    <n v="96362"/>
    <n v="83.353130000000007"/>
    <x v="7"/>
    <x v="0"/>
    <s v="Innanlands"/>
    <m/>
  </r>
  <r>
    <s v="Reykjavík"/>
    <s v="Þorlákshöfn"/>
    <n v="815"/>
    <x v="33"/>
    <s v="Suðurland"/>
    <x v="9"/>
    <x v="3"/>
    <s v="Sala innan svæðis - flj."/>
    <n v="23014"/>
    <n v="19.907109999999999"/>
    <x v="7"/>
    <x v="2"/>
    <s v="Innanlands"/>
    <m/>
  </r>
  <r>
    <s v="Reykjavík"/>
    <s v="Þorlákshöfn"/>
    <n v="815"/>
    <x v="33"/>
    <s v="Suðurland"/>
    <x v="9"/>
    <x v="3"/>
    <s v="Sala utan svæðis - flj."/>
    <n v="2101941"/>
    <n v="1818.1789650000001"/>
    <x v="7"/>
    <x v="2"/>
    <s v="Innanlands"/>
    <m/>
  </r>
  <r>
    <s v="Reykjavík"/>
    <s v="Þorlákshöfn"/>
    <n v="815"/>
    <x v="33"/>
    <s v="Suðurland"/>
    <x v="11"/>
    <x v="4"/>
    <s v="Sala utan svæðis - flj."/>
    <n v="196848"/>
    <n v="196.84800000000001"/>
    <x v="7"/>
    <x v="2"/>
    <s v="Innanlands"/>
    <m/>
  </r>
  <r>
    <s v="Reykjavík"/>
    <s v="Árnes í Gnúpverjahr."/>
    <n v="801"/>
    <x v="32"/>
    <s v="Suðurland"/>
    <x v="6"/>
    <x v="3"/>
    <s v="Sala utan svæðis - flj."/>
    <n v="2258876"/>
    <n v="1953.9277400000001"/>
    <x v="4"/>
    <x v="3"/>
    <s v="Innanlands"/>
    <m/>
  </r>
  <r>
    <s v="Söludælur"/>
    <s v="Þorlákshöfn"/>
    <n v="815"/>
    <x v="33"/>
    <s v="Suðurland"/>
    <x v="1"/>
    <x v="0"/>
    <s v="Sala innan svæðis - flj."/>
    <n v="652226"/>
    <n v="489.16950000000003"/>
    <x v="7"/>
    <x v="0"/>
    <s v="Innanlands"/>
    <m/>
  </r>
  <r>
    <s v="Söludælur"/>
    <s v="Þorlákshöfn"/>
    <n v="815"/>
    <x v="33"/>
    <s v="Suðurland"/>
    <x v="7"/>
    <x v="3"/>
    <s v="Sala innan svæðis - flj."/>
    <n v="874676"/>
    <n v="756.59474"/>
    <x v="7"/>
    <x v="0"/>
    <s v="Innanlands"/>
    <m/>
  </r>
  <r>
    <s v="Reykjavík"/>
    <s v="Þorlákshöfn"/>
    <n v="815"/>
    <x v="33"/>
    <s v="Suðurland"/>
    <x v="9"/>
    <x v="3"/>
    <s v="Sala ekki flutningsjöfnuð"/>
    <n v="44419"/>
    <n v="38.422435"/>
    <x v="2"/>
    <x v="2"/>
    <s v="Millilanda"/>
    <m/>
  </r>
  <r>
    <s v="Reykjavík"/>
    <s v="Brautarhóll í Biskupst."/>
    <n v="801"/>
    <x v="32"/>
    <s v="Suðurland"/>
    <x v="6"/>
    <x v="3"/>
    <s v="Sala utan svæðis - flj."/>
    <n v="89247"/>
    <n v="77.198655000000002"/>
    <x v="4"/>
    <x v="3"/>
    <s v="Innanlands"/>
    <m/>
  </r>
  <r>
    <s v="Reykjavík"/>
    <s v="Þorlákshöfn"/>
    <n v="815"/>
    <x v="33"/>
    <s v="Suðurland"/>
    <x v="7"/>
    <x v="3"/>
    <s v="Sala utan svæðis - flj."/>
    <n v="72366"/>
    <n v="62.596589999999999"/>
    <x v="9"/>
    <x v="0"/>
    <s v="Innanlands"/>
    <m/>
  </r>
  <r>
    <s v="Reykjavík"/>
    <s v="Þorlákshöfn"/>
    <n v="815"/>
    <x v="33"/>
    <s v="Suðurland"/>
    <x v="12"/>
    <x v="4"/>
    <s v="Sala utan svæðis - flj."/>
    <n v="81200"/>
    <n v="70.725200000000001"/>
    <x v="9"/>
    <x v="2"/>
    <s v="Innanlands"/>
    <m/>
  </r>
  <r>
    <s v="Reykjavík"/>
    <s v="Þorlákshöfn"/>
    <n v="815"/>
    <x v="33"/>
    <s v="Suðurland"/>
    <x v="9"/>
    <x v="3"/>
    <s v="Sala utan svæðis - flj."/>
    <n v="2947883"/>
    <n v="2549.918795"/>
    <x v="9"/>
    <x v="2"/>
    <s v="Innanlands"/>
    <m/>
  </r>
  <r>
    <s v="Reykjavík"/>
    <s v="Þorlákshöfn"/>
    <n v="815"/>
    <x v="33"/>
    <s v="Suðurland"/>
    <x v="10"/>
    <x v="3"/>
    <s v="Sala utan svæðis - flj."/>
    <n v="13968"/>
    <n v="12.082319999999999"/>
    <x v="9"/>
    <x v="2"/>
    <s v="Innanlands"/>
    <m/>
  </r>
  <r>
    <s v="Reykjavík"/>
    <s v="Þorlákshöfn"/>
    <n v="815"/>
    <x v="33"/>
    <s v="Suðurland"/>
    <x v="11"/>
    <x v="4"/>
    <s v="Sala utan svæðis - flj."/>
    <n v="200699"/>
    <n v="200.69900000000001"/>
    <x v="9"/>
    <x v="2"/>
    <s v="Innanlands"/>
    <m/>
  </r>
  <r>
    <s v="Reykjavík"/>
    <s v="Geysir"/>
    <n v="801"/>
    <x v="32"/>
    <s v="Suðurland"/>
    <x v="6"/>
    <x v="3"/>
    <s v="Sala utan svæðis - flj."/>
    <n v="43258"/>
    <n v="37.418169999999996"/>
    <x v="4"/>
    <x v="3"/>
    <s v="Innanlands"/>
    <m/>
  </r>
  <r>
    <s v="Söludælur"/>
    <s v="Þorlákshöfn"/>
    <n v="815"/>
    <x v="33"/>
    <s v="Suðurland"/>
    <x v="1"/>
    <x v="0"/>
    <s v="Sala innan svæðis - flj."/>
    <n v="695813"/>
    <n v="521.85974999999996"/>
    <x v="9"/>
    <x v="0"/>
    <s v="Innanlands"/>
    <m/>
  </r>
  <r>
    <s v="Söludælur"/>
    <s v="Þorlákshöfn"/>
    <n v="815"/>
    <x v="33"/>
    <s v="Suðurland"/>
    <x v="7"/>
    <x v="3"/>
    <s v="Sala innan svæðis - flj."/>
    <n v="824635"/>
    <n v="713.30927500000007"/>
    <x v="9"/>
    <x v="0"/>
    <s v="Innanlands"/>
    <m/>
  </r>
  <r>
    <s v="Reykjavík"/>
    <s v="Þorlákshöfn"/>
    <n v="815"/>
    <x v="33"/>
    <s v="Suðurland"/>
    <x v="9"/>
    <x v="3"/>
    <s v="Sala ekki flutningsjöfnuð"/>
    <n v="82186"/>
    <n v="71.090890000000002"/>
    <x v="4"/>
    <x v="2"/>
    <s v="Millilanda"/>
    <m/>
  </r>
  <r>
    <s v="Reykjavík"/>
    <s v="Minni - Borg"/>
    <n v="801"/>
    <x v="32"/>
    <s v="Suðurland"/>
    <x v="6"/>
    <x v="3"/>
    <s v="Sala utan svæðis - flj."/>
    <n v="67187"/>
    <n v="58.116754999999998"/>
    <x v="4"/>
    <x v="3"/>
    <s v="Innanlands"/>
    <m/>
  </r>
  <r>
    <s v="Reykjavík"/>
    <s v="Úthlíð í Biskupst."/>
    <n v="801"/>
    <x v="32"/>
    <s v="Suðurland"/>
    <x v="6"/>
    <x v="3"/>
    <s v="Sala utan svæðis - flj."/>
    <n v="17213"/>
    <n v="14.889244999999999"/>
    <x v="4"/>
    <x v="3"/>
    <s v="Innanlands"/>
    <m/>
  </r>
  <r>
    <s v="Reykjavík"/>
    <s v="Þorlákshöfn"/>
    <n v="815"/>
    <x v="33"/>
    <s v="Suðurland"/>
    <x v="7"/>
    <x v="3"/>
    <s v="Sala utan svæðis - flj."/>
    <n v="114668"/>
    <n v="99.187819999999988"/>
    <x v="10"/>
    <x v="0"/>
    <s v="Innanlands"/>
    <m/>
  </r>
  <r>
    <s v="Reykjavík"/>
    <s v="Þorlákshöfn"/>
    <n v="815"/>
    <x v="33"/>
    <s v="Suðurland"/>
    <x v="9"/>
    <x v="3"/>
    <s v="Sala utan svæðis - flj."/>
    <n v="3501506"/>
    <n v="3028.80269"/>
    <x v="10"/>
    <x v="2"/>
    <s v="Innanlands"/>
    <m/>
  </r>
  <r>
    <s v="Reykjavík"/>
    <s v="Þorlákshöfn"/>
    <n v="815"/>
    <x v="33"/>
    <s v="Suðurland"/>
    <x v="10"/>
    <x v="3"/>
    <s v="Sala utan svæðis - flj."/>
    <n v="33812"/>
    <n v="29.24738"/>
    <x v="10"/>
    <x v="2"/>
    <s v="Innanlands"/>
    <m/>
  </r>
  <r>
    <s v="Reykjavík"/>
    <s v="Þorlákshöfn"/>
    <n v="815"/>
    <x v="33"/>
    <s v="Suðurland"/>
    <x v="11"/>
    <x v="4"/>
    <s v="Sala utan svæðis - flj."/>
    <n v="196707"/>
    <n v="196.70699999999999"/>
    <x v="10"/>
    <x v="2"/>
    <s v="Innanlands"/>
    <m/>
  </r>
  <r>
    <s v="Selfoss"/>
    <s v="Árnes í Gnúpverjahr."/>
    <n v="801"/>
    <x v="32"/>
    <s v="Suðurland"/>
    <x v="6"/>
    <x v="3"/>
    <s v="Sala utan svæðis - flj."/>
    <n v="62124"/>
    <n v="53.737259999999999"/>
    <x v="4"/>
    <x v="3"/>
    <s v="Innanlands"/>
    <m/>
  </r>
  <r>
    <s v="Selfoss"/>
    <s v="Brautarhóll í Biskupst."/>
    <n v="801"/>
    <x v="32"/>
    <s v="Suðurland"/>
    <x v="6"/>
    <x v="3"/>
    <s v="Sala utan svæðis - flj."/>
    <n v="74288"/>
    <n v="64.259119999999996"/>
    <x v="4"/>
    <x v="3"/>
    <s v="Innanlands"/>
    <m/>
  </r>
  <r>
    <s v="Selfoss"/>
    <s v="Geysir"/>
    <n v="801"/>
    <x v="32"/>
    <s v="Suðurland"/>
    <x v="6"/>
    <x v="3"/>
    <s v="Sala utan svæðis - flj."/>
    <n v="51723"/>
    <n v="44.740394999999999"/>
    <x v="4"/>
    <x v="3"/>
    <s v="Innanlands"/>
    <m/>
  </r>
  <r>
    <s v="Söludælur"/>
    <s v="Þorlákshöfn"/>
    <n v="815"/>
    <x v="33"/>
    <s v="Suðurland"/>
    <x v="1"/>
    <x v="0"/>
    <s v="Sala innan svæðis - flj."/>
    <n v="659720"/>
    <n v="494.79"/>
    <x v="10"/>
    <x v="0"/>
    <s v="Innanlands"/>
    <m/>
  </r>
  <r>
    <s v="Söludælur"/>
    <s v="Þorlákshöfn"/>
    <n v="815"/>
    <x v="33"/>
    <s v="Suðurland"/>
    <x v="7"/>
    <x v="3"/>
    <s v="Sala innan svæðis - flj."/>
    <n v="712036"/>
    <n v="615.91114000000005"/>
    <x v="10"/>
    <x v="0"/>
    <s v="Innanlands"/>
    <m/>
  </r>
  <r>
    <s v="Reykjavík"/>
    <s v="Þorlákshöfn"/>
    <n v="815"/>
    <x v="33"/>
    <s v="Suðurland"/>
    <x v="9"/>
    <x v="3"/>
    <s v="Sala ekki flutningsjöfnuð"/>
    <n v="82920"/>
    <n v="71.725800000000007"/>
    <x v="6"/>
    <x v="2"/>
    <s v="Millilanda"/>
    <m/>
  </r>
  <r>
    <s v="Selfoss"/>
    <s v="Minni - Borg"/>
    <n v="801"/>
    <x v="32"/>
    <s v="Suðurland"/>
    <x v="6"/>
    <x v="3"/>
    <s v="Sala utan svæðis - flj."/>
    <n v="94688"/>
    <n v="81.905119999999997"/>
    <x v="4"/>
    <x v="3"/>
    <s v="Innanlands"/>
    <m/>
  </r>
  <r>
    <s v="Selfoss"/>
    <s v="Úthlíð í Biskupst."/>
    <n v="801"/>
    <x v="32"/>
    <s v="Suðurland"/>
    <x v="6"/>
    <x v="3"/>
    <s v="Sala utan svæðis - flj."/>
    <n v="12930"/>
    <n v="11.18445"/>
    <x v="4"/>
    <x v="3"/>
    <s v="Innanlands"/>
    <m/>
  </r>
  <r>
    <s v="Reykjavík"/>
    <s v="Þorlákshöfn"/>
    <n v="815"/>
    <x v="33"/>
    <s v="Suðurland"/>
    <x v="7"/>
    <x v="3"/>
    <s v="Sala utan svæðis - flj."/>
    <n v="93929"/>
    <n v="81.248585000000006"/>
    <x v="8"/>
    <x v="0"/>
    <s v="Innanlands"/>
    <m/>
  </r>
  <r>
    <s v="Reykjavík"/>
    <s v="Þorlákshöfn"/>
    <n v="815"/>
    <x v="33"/>
    <s v="Suðurland"/>
    <x v="12"/>
    <x v="4"/>
    <s v="Sala utan svæðis - flj."/>
    <n v="113868"/>
    <n v="99.179028000000002"/>
    <x v="8"/>
    <x v="2"/>
    <s v="Innanlands"/>
    <m/>
  </r>
  <r>
    <s v="Reykjavík"/>
    <s v="Þorlákshöfn"/>
    <n v="815"/>
    <x v="33"/>
    <s v="Suðurland"/>
    <x v="9"/>
    <x v="3"/>
    <s v="Sala utan svæðis - flj."/>
    <n v="3177530"/>
    <n v="2748.5634500000001"/>
    <x v="8"/>
    <x v="2"/>
    <s v="Innanlands"/>
    <m/>
  </r>
  <r>
    <s v="Reykjavík"/>
    <s v="Þorlákshöfn"/>
    <n v="815"/>
    <x v="33"/>
    <s v="Suðurland"/>
    <x v="10"/>
    <x v="3"/>
    <s v="Sala utan svæðis - flj."/>
    <n v="3139"/>
    <n v="2.7152350000000003"/>
    <x v="8"/>
    <x v="2"/>
    <s v="Innanlands"/>
    <m/>
  </r>
  <r>
    <s v="Reykjavík"/>
    <s v="Þorlákshöfn"/>
    <n v="815"/>
    <x v="33"/>
    <s v="Suðurland"/>
    <x v="11"/>
    <x v="4"/>
    <s v="Sala utan svæðis - flj."/>
    <n v="315414"/>
    <n v="315.41399999999999"/>
    <x v="8"/>
    <x v="2"/>
    <s v="Innanlands"/>
    <m/>
  </r>
  <r>
    <s v="Reykjavík"/>
    <s v="Árnes í Gnúpverjahr."/>
    <n v="801"/>
    <x v="32"/>
    <s v="Suðurland"/>
    <x v="6"/>
    <x v="3"/>
    <s v="Sala innan svæðis - flj."/>
    <n v="2938"/>
    <n v="2.5413699999999997"/>
    <x v="6"/>
    <x v="3"/>
    <s v="Innanlands"/>
    <m/>
  </r>
  <r>
    <s v="Söludælur"/>
    <s v="Þorlákshöfn"/>
    <n v="815"/>
    <x v="33"/>
    <s v="Suðurland"/>
    <x v="1"/>
    <x v="0"/>
    <s v="Sala innan svæðis - flj."/>
    <n v="647005"/>
    <n v="485.25375000000003"/>
    <x v="8"/>
    <x v="0"/>
    <s v="Innanlands"/>
    <m/>
  </r>
  <r>
    <s v="Söludælur"/>
    <s v="Þorlákshöfn"/>
    <n v="815"/>
    <x v="33"/>
    <s v="Suðurland"/>
    <x v="7"/>
    <x v="3"/>
    <s v="Sala innan svæðis - flj."/>
    <n v="699321"/>
    <n v="604.91266500000006"/>
    <x v="8"/>
    <x v="0"/>
    <s v="Innanlands"/>
    <m/>
  </r>
  <r>
    <s v="Reykjavík"/>
    <s v="Þorlákshöfn"/>
    <n v="815"/>
    <x v="33"/>
    <s v="Suðurland"/>
    <x v="9"/>
    <x v="3"/>
    <s v="Sala ekki flutningsjöfnuð"/>
    <n v="140885"/>
    <n v="121.86552499999999"/>
    <x v="8"/>
    <x v="2"/>
    <s v="Millilanda"/>
    <m/>
  </r>
  <r>
    <s v="Reykjavík"/>
    <s v="Árnes í Gnúpverjahr."/>
    <n v="801"/>
    <x v="32"/>
    <s v="Suðurland"/>
    <x v="6"/>
    <x v="3"/>
    <s v="Sala utan svæðis - flj."/>
    <n v="1452565"/>
    <n v="1256.4687250000002"/>
    <x v="6"/>
    <x v="3"/>
    <s v="Innanlands"/>
    <m/>
  </r>
  <r>
    <s v="Reykjavík"/>
    <s v="Brautarhóll í Biskupst."/>
    <n v="801"/>
    <x v="32"/>
    <s v="Suðurland"/>
    <x v="6"/>
    <x v="3"/>
    <s v="Sala innan svæðis - flj."/>
    <n v="3114"/>
    <n v="2.6936100000000001"/>
    <x v="6"/>
    <x v="3"/>
    <s v="Innanlands"/>
    <m/>
  </r>
  <r>
    <s v="Reykjavík"/>
    <s v="Þorlákshöfn"/>
    <n v="815"/>
    <x v="33"/>
    <s v="Suðurland"/>
    <x v="7"/>
    <x v="3"/>
    <s v="Sala utan svæðis - flj."/>
    <n v="160237"/>
    <n v="138.60500500000001"/>
    <x v="6"/>
    <x v="0"/>
    <s v="Innanlands"/>
    <m/>
  </r>
  <r>
    <s v="Reykjavík"/>
    <s v="Þorlákshöfn"/>
    <n v="815"/>
    <x v="33"/>
    <s v="Suðurland"/>
    <x v="9"/>
    <x v="3"/>
    <s v="Sala utan svæðis - flj."/>
    <n v="3088985"/>
    <n v="2671.972025"/>
    <x v="6"/>
    <x v="2"/>
    <s v="Innanlands"/>
    <m/>
  </r>
  <r>
    <s v="Reykjavík"/>
    <s v="Þorlákshöfn"/>
    <n v="815"/>
    <x v="33"/>
    <s v="Suðurland"/>
    <x v="10"/>
    <x v="3"/>
    <s v="Sala utan svæðis - flj."/>
    <n v="15532"/>
    <n v="13.435180000000001"/>
    <x v="6"/>
    <x v="2"/>
    <s v="Innanlands"/>
    <m/>
  </r>
  <r>
    <s v="Reykjavík"/>
    <s v="Þorlákshöfn"/>
    <n v="815"/>
    <x v="33"/>
    <s v="Suðurland"/>
    <x v="11"/>
    <x v="4"/>
    <s v="Sala utan svæðis - flj."/>
    <n v="201742"/>
    <n v="201.74199999999999"/>
    <x v="6"/>
    <x v="2"/>
    <s v="Innanlands"/>
    <m/>
  </r>
  <r>
    <s v="Reykjavík"/>
    <s v="Brautarhóll í Biskupst."/>
    <n v="801"/>
    <x v="32"/>
    <s v="Suðurland"/>
    <x v="6"/>
    <x v="3"/>
    <s v="Sala utan svæðis - flj."/>
    <n v="76250"/>
    <n v="65.956249999999997"/>
    <x v="6"/>
    <x v="3"/>
    <s v="Innanlands"/>
    <m/>
  </r>
  <r>
    <s v="Söludælur"/>
    <s v="Þorlákshöfn"/>
    <n v="815"/>
    <x v="33"/>
    <s v="Suðurland"/>
    <x v="1"/>
    <x v="0"/>
    <s v="Sala innan svæðis - flj."/>
    <n v="645588"/>
    <n v="484.19099999999997"/>
    <x v="6"/>
    <x v="0"/>
    <s v="Innanlands"/>
    <m/>
  </r>
  <r>
    <s v="Söludælur"/>
    <s v="Þorlákshöfn"/>
    <n v="815"/>
    <x v="33"/>
    <s v="Suðurland"/>
    <x v="7"/>
    <x v="3"/>
    <s v="Sala innan svæðis - flj."/>
    <n v="665544"/>
    <n v="575.69555999999989"/>
    <x v="6"/>
    <x v="0"/>
    <s v="Innanlands"/>
    <m/>
  </r>
  <r>
    <s v="Reykjavík"/>
    <s v="Þorlákshöfn"/>
    <n v="815"/>
    <x v="33"/>
    <s v="Suðurland"/>
    <x v="9"/>
    <x v="3"/>
    <s v="Sala ekki flutningsjöfnuð"/>
    <n v="159083"/>
    <n v="137.60679500000001"/>
    <x v="10"/>
    <x v="2"/>
    <s v="Millilanda"/>
    <m/>
  </r>
  <r>
    <s v="Reykjavík"/>
    <s v="Geysir"/>
    <n v="801"/>
    <x v="32"/>
    <s v="Suðurland"/>
    <x v="6"/>
    <x v="3"/>
    <s v="Sala utan svæðis - flj."/>
    <n v="40367"/>
    <n v="34.917455000000004"/>
    <x v="6"/>
    <x v="3"/>
    <s v="Innanlands"/>
    <m/>
  </r>
  <r>
    <s v="Reykjavík"/>
    <s v="Minni - Borg"/>
    <n v="801"/>
    <x v="32"/>
    <s v="Suðurland"/>
    <x v="6"/>
    <x v="3"/>
    <s v="Sala utan svæðis - flj."/>
    <n v="50316"/>
    <n v="43.523339999999997"/>
    <x v="6"/>
    <x v="3"/>
    <s v="Innanlands"/>
    <m/>
  </r>
  <r>
    <s v="Reykjavík"/>
    <s v="Þorlákshöfn"/>
    <n v="815"/>
    <x v="33"/>
    <s v="Suðurland"/>
    <x v="7"/>
    <x v="3"/>
    <s v="Sala utan svæðis - flj."/>
    <n v="168574"/>
    <n v="145.81651000000002"/>
    <x v="4"/>
    <x v="0"/>
    <s v="Innanlands"/>
    <m/>
  </r>
  <r>
    <s v="Reykjavík"/>
    <s v="Þorlákshöfn"/>
    <n v="815"/>
    <x v="33"/>
    <s v="Suðurland"/>
    <x v="12"/>
    <x v="4"/>
    <s v="Sala utan svæðis - flj."/>
    <n v="26409"/>
    <n v="23.002239000000003"/>
    <x v="4"/>
    <x v="2"/>
    <s v="Innanlands"/>
    <m/>
  </r>
  <r>
    <s v="Reykjavík"/>
    <s v="Þorlákshöfn"/>
    <n v="815"/>
    <x v="33"/>
    <s v="Suðurland"/>
    <x v="9"/>
    <x v="3"/>
    <s v="Sala utan svæðis - flj."/>
    <n v="3178103"/>
    <n v="2749.0590949999996"/>
    <x v="4"/>
    <x v="2"/>
    <s v="Innanlands"/>
    <m/>
  </r>
  <r>
    <s v="Reykjavík"/>
    <s v="Þorlákshöfn"/>
    <n v="815"/>
    <x v="33"/>
    <s v="Suðurland"/>
    <x v="11"/>
    <x v="4"/>
    <s v="Sala utan svæðis - flj."/>
    <n v="203622"/>
    <n v="203.62200000000001"/>
    <x v="4"/>
    <x v="2"/>
    <s v="Innanlands"/>
    <m/>
  </r>
  <r>
    <s v="Reykjavík"/>
    <s v="Úthlíð í Biskupst."/>
    <n v="801"/>
    <x v="32"/>
    <s v="Suðurland"/>
    <x v="6"/>
    <x v="3"/>
    <s v="Sala utan svæðis - flj."/>
    <n v="9861"/>
    <n v="8.5297649999999994"/>
    <x v="6"/>
    <x v="3"/>
    <s v="Innanlands"/>
    <m/>
  </r>
  <r>
    <s v="Söludælur"/>
    <s v="Þorlákshöfn"/>
    <n v="815"/>
    <x v="33"/>
    <s v="Suðurland"/>
    <x v="1"/>
    <x v="0"/>
    <s v="Sala innan svæðis - flj."/>
    <n v="648678"/>
    <n v="486.50850000000003"/>
    <x v="4"/>
    <x v="0"/>
    <s v="Innanlands"/>
    <m/>
  </r>
  <r>
    <s v="Söludælur"/>
    <s v="Þorlákshöfn"/>
    <n v="815"/>
    <x v="33"/>
    <s v="Suðurland"/>
    <x v="7"/>
    <x v="3"/>
    <s v="Sala innan svæðis - flj."/>
    <n v="697261"/>
    <n v="603.130765"/>
    <x v="4"/>
    <x v="0"/>
    <s v="Innanlands"/>
    <m/>
  </r>
  <r>
    <s v="Reykjavík"/>
    <s v="Þorlákshöfn"/>
    <n v="815"/>
    <x v="33"/>
    <s v="Suðurland"/>
    <x v="9"/>
    <x v="3"/>
    <s v="Sala ekki flutningsjöfnuð"/>
    <n v="76382"/>
    <n v="66.070429999999988"/>
    <x v="9"/>
    <x v="2"/>
    <s v="Millilanda"/>
    <m/>
  </r>
  <r>
    <s v="Selfoss"/>
    <s v="Árnes í Gnúpverjahr."/>
    <n v="801"/>
    <x v="32"/>
    <s v="Suðurland"/>
    <x v="6"/>
    <x v="3"/>
    <s v="Sala utan svæðis - flj."/>
    <n v="41047"/>
    <n v="35.505654999999997"/>
    <x v="6"/>
    <x v="3"/>
    <s v="Innanlands"/>
    <m/>
  </r>
  <r>
    <s v="Reykjavík"/>
    <s v="Þorlákshöfn"/>
    <n v="815"/>
    <x v="33"/>
    <s v="Suðurland"/>
    <x v="7"/>
    <x v="3"/>
    <s v="Sala utan svæðis - flj."/>
    <n v="237216"/>
    <n v="205.19183999999998"/>
    <x v="2"/>
    <x v="0"/>
    <s v="Innanlands"/>
    <m/>
  </r>
  <r>
    <s v="Reykjavík"/>
    <s v="Þorlákshöfn"/>
    <n v="815"/>
    <x v="33"/>
    <s v="Suðurland"/>
    <x v="8"/>
    <x v="3"/>
    <s v="Sala utan svæðis - flj."/>
    <n v="421503"/>
    <n v="364.60009499999995"/>
    <x v="2"/>
    <x v="2"/>
    <s v="Innanlands"/>
    <m/>
  </r>
  <r>
    <s v="Reykjavík"/>
    <s v="Þorlákshöfn"/>
    <n v="815"/>
    <x v="33"/>
    <s v="Suðurland"/>
    <x v="12"/>
    <x v="4"/>
    <s v="Sala utan svæðis - flj."/>
    <n v="113771"/>
    <n v="99.094540999999992"/>
    <x v="2"/>
    <x v="2"/>
    <s v="Innanlands"/>
    <m/>
  </r>
  <r>
    <s v="Reykjavík"/>
    <s v="Þorlákshöfn"/>
    <n v="815"/>
    <x v="33"/>
    <s v="Suðurland"/>
    <x v="9"/>
    <x v="3"/>
    <s v="Sala ekki flutningsjöfnuð"/>
    <n v="154791"/>
    <n v="133.894215"/>
    <x v="7"/>
    <x v="2"/>
    <s v="Millilanda"/>
    <m/>
  </r>
  <r>
    <s v="Reykjavík"/>
    <s v="Þorlákshöfn"/>
    <n v="815"/>
    <x v="33"/>
    <s v="Suðurland"/>
    <x v="9"/>
    <x v="3"/>
    <s v="Sala utan svæðis - flj."/>
    <n v="2989945"/>
    <n v="2586.3024249999999"/>
    <x v="2"/>
    <x v="2"/>
    <s v="Innanlands"/>
    <m/>
  </r>
  <r>
    <s v="Reykjavík"/>
    <s v="Þorlákshöfn"/>
    <n v="815"/>
    <x v="33"/>
    <s v="Suðurland"/>
    <x v="10"/>
    <x v="3"/>
    <s v="Sala utan svæðis - flj."/>
    <n v="9987"/>
    <n v="8.6387549999999997"/>
    <x v="2"/>
    <x v="2"/>
    <s v="Innanlands"/>
    <m/>
  </r>
  <r>
    <s v="Reykjavík"/>
    <s v="Þorlákshöfn"/>
    <n v="815"/>
    <x v="33"/>
    <s v="Suðurland"/>
    <x v="11"/>
    <x v="4"/>
    <s v="Sala utan svæðis - flj."/>
    <n v="191864"/>
    <n v="191.864"/>
    <x v="2"/>
    <x v="2"/>
    <s v="Innanlands"/>
    <m/>
  </r>
  <r>
    <s v="Selfoss"/>
    <s v="Brautarhóll í Biskupst."/>
    <n v="801"/>
    <x v="32"/>
    <s v="Suðurland"/>
    <x v="6"/>
    <x v="3"/>
    <s v="Sala utan svæðis - flj."/>
    <n v="58281"/>
    <n v="50.413065000000003"/>
    <x v="6"/>
    <x v="3"/>
    <s v="Innanlands"/>
    <m/>
  </r>
  <r>
    <s v="Selfoss"/>
    <s v="Geysir"/>
    <n v="801"/>
    <x v="32"/>
    <s v="Suðurland"/>
    <x v="6"/>
    <x v="3"/>
    <s v="Sala utan svæðis - flj."/>
    <n v="49288"/>
    <n v="42.634120000000003"/>
    <x v="6"/>
    <x v="3"/>
    <s v="Innanlands"/>
    <m/>
  </r>
  <r>
    <s v="Söludælur"/>
    <s v="Þorlákshöfn"/>
    <n v="815"/>
    <x v="33"/>
    <s v="Suðurland"/>
    <x v="1"/>
    <x v="0"/>
    <s v="Sala innan svæðis - flj."/>
    <n v="641212"/>
    <n v="480.90899999999999"/>
    <x v="2"/>
    <x v="0"/>
    <s v="Innanlands"/>
    <m/>
  </r>
  <r>
    <s v="Söludælur"/>
    <s v="Þorlákshöfn"/>
    <n v="815"/>
    <x v="33"/>
    <s v="Suðurland"/>
    <x v="7"/>
    <x v="3"/>
    <s v="Sala innan svæðis - flj."/>
    <n v="688690"/>
    <n v="595.71685000000002"/>
    <x v="2"/>
    <x v="0"/>
    <s v="Innanlands"/>
    <m/>
  </r>
  <r>
    <s v="Selfoss"/>
    <s v="Minni - Borg"/>
    <n v="801"/>
    <x v="32"/>
    <s v="Suðurland"/>
    <x v="6"/>
    <x v="3"/>
    <s v="Sala utan svæðis - flj."/>
    <n v="69998"/>
    <n v="60.548269999999995"/>
    <x v="6"/>
    <x v="3"/>
    <s v="Innanlands"/>
    <m/>
  </r>
  <r>
    <s v="Selfoss"/>
    <s v="Úthlíð í Biskupst."/>
    <n v="801"/>
    <x v="32"/>
    <s v="Suðurland"/>
    <x v="6"/>
    <x v="3"/>
    <s v="Sala utan svæðis - flj."/>
    <n v="13820"/>
    <n v="11.9543"/>
    <x v="6"/>
    <x v="3"/>
    <s v="Innanlands"/>
    <m/>
  </r>
  <r>
    <s v="Reykjavík"/>
    <s v="Þorlákshöfn"/>
    <n v="815"/>
    <x v="33"/>
    <s v="Suðurland"/>
    <x v="9"/>
    <x v="3"/>
    <s v="Sala ekki flutningsjöfnuð"/>
    <n v="177948"/>
    <n v="153.92501999999999"/>
    <x v="5"/>
    <x v="2"/>
    <s v="Millilanda"/>
    <m/>
  </r>
  <r>
    <s v="Reykjavík"/>
    <s v="Árnes í Gnúpverjahr."/>
    <n v="801"/>
    <x v="32"/>
    <s v="Suðurland"/>
    <x v="6"/>
    <x v="3"/>
    <s v="Sala utan svæðis - flj."/>
    <n v="368081"/>
    <n v="318.39006499999999"/>
    <x v="8"/>
    <x v="3"/>
    <s v="Innanlands"/>
    <m/>
  </r>
  <r>
    <s v="Reykjavík"/>
    <s v="Þorlákshöfn"/>
    <n v="815"/>
    <x v="33"/>
    <s v="Suðurland"/>
    <x v="7"/>
    <x v="3"/>
    <s v="Sala utan svæðis - flj."/>
    <n v="430168"/>
    <n v="372.09532000000002"/>
    <x v="1"/>
    <x v="0"/>
    <s v="Innanlands"/>
    <m/>
  </r>
  <r>
    <s v="Reykjavík"/>
    <s v="Þorlákshöfn"/>
    <n v="815"/>
    <x v="33"/>
    <s v="Suðurland"/>
    <x v="8"/>
    <x v="3"/>
    <s v="Sala utan svæðis - flj."/>
    <n v="240603"/>
    <n v="208.12159500000001"/>
    <x v="1"/>
    <x v="2"/>
    <s v="Innanlands"/>
    <m/>
  </r>
  <r>
    <s v="Reykjavík"/>
    <s v="Þorlákshöfn"/>
    <n v="815"/>
    <x v="33"/>
    <s v="Suðurland"/>
    <x v="9"/>
    <x v="3"/>
    <s v="Sala utan svæðis - flj."/>
    <n v="3773905"/>
    <n v="3264.4278250000002"/>
    <x v="1"/>
    <x v="2"/>
    <s v="Innanlands"/>
    <m/>
  </r>
  <r>
    <s v="Reykjavík"/>
    <s v="Þorlákshöfn"/>
    <n v="815"/>
    <x v="33"/>
    <s v="Suðurland"/>
    <x v="11"/>
    <x v="4"/>
    <s v="Sala utan svæðis - flj."/>
    <n v="167868"/>
    <n v="167.86799999999999"/>
    <x v="1"/>
    <x v="2"/>
    <s v="Innanlands"/>
    <m/>
  </r>
  <r>
    <s v="Reykjavík"/>
    <s v="Þorlákshöfn"/>
    <n v="815"/>
    <x v="33"/>
    <s v="Suðurland"/>
    <x v="9"/>
    <x v="3"/>
    <s v="Sala ekki flutningsjöfnuð"/>
    <n v="145265"/>
    <n v="125.65422500000001"/>
    <x v="3"/>
    <x v="2"/>
    <s v="Millilanda"/>
    <m/>
  </r>
  <r>
    <s v="Reykjavík"/>
    <s v="Þorlákshöfn"/>
    <n v="815"/>
    <x v="33"/>
    <s v="Suðurland"/>
    <x v="9"/>
    <x v="3"/>
    <s v="Sala ekki flutningsjöfnuð"/>
    <n v="45002"/>
    <n v="38.926730000000006"/>
    <x v="0"/>
    <x v="2"/>
    <s v="Millilanda"/>
    <m/>
  </r>
  <r>
    <s v="Söludælur"/>
    <s v="Þorlákshöfn"/>
    <n v="815"/>
    <x v="33"/>
    <s v="Suðurland"/>
    <x v="1"/>
    <x v="0"/>
    <s v="Sala innan svæðis - flj."/>
    <n v="693893"/>
    <n v="520.41975000000002"/>
    <x v="1"/>
    <x v="0"/>
    <s v="Innanlands"/>
    <m/>
  </r>
  <r>
    <s v="Söludælur"/>
    <s v="Þorlákshöfn"/>
    <n v="815"/>
    <x v="33"/>
    <s v="Suðurland"/>
    <x v="7"/>
    <x v="3"/>
    <s v="Sala innan svæðis - flj."/>
    <n v="656502"/>
    <n v="567.87423000000001"/>
    <x v="1"/>
    <x v="0"/>
    <s v="Innanlands"/>
    <m/>
  </r>
  <r>
    <s v="Reykjavík"/>
    <s v="Brautarhóll í Biskupst."/>
    <n v="801"/>
    <x v="32"/>
    <s v="Suðurland"/>
    <x v="6"/>
    <x v="3"/>
    <s v="Sala utan svæðis - flj."/>
    <n v="93574"/>
    <n v="80.941509999999994"/>
    <x v="8"/>
    <x v="3"/>
    <s v="Innanlands"/>
    <m/>
  </r>
  <r>
    <s v="Söludælur"/>
    <s v="Eyrarbakki"/>
    <n v="820"/>
    <x v="32"/>
    <s v="Suðurland"/>
    <x v="1"/>
    <x v="0"/>
    <s v="Sala innan svæðis - flj."/>
    <n v="143536"/>
    <n v="107.652"/>
    <x v="0"/>
    <x v="0"/>
    <s v="Innanlands"/>
    <m/>
  </r>
  <r>
    <s v="Reykjavík"/>
    <s v="Eyrarbakki"/>
    <n v="820"/>
    <x v="32"/>
    <s v="Suðurland"/>
    <x v="7"/>
    <x v="3"/>
    <s v="Sala utan svæðis - flj."/>
    <n v="9518"/>
    <n v="8.2330699999999997"/>
    <x v="0"/>
    <x v="0"/>
    <s v="Innanlands"/>
    <m/>
  </r>
  <r>
    <s v="Reykjavík"/>
    <s v="Geysir"/>
    <n v="801"/>
    <x v="32"/>
    <s v="Suðurland"/>
    <x v="6"/>
    <x v="3"/>
    <s v="Sala utan svæðis - flj."/>
    <n v="41155"/>
    <n v="35.599074999999999"/>
    <x v="8"/>
    <x v="3"/>
    <s v="Innanlands"/>
    <m/>
  </r>
  <r>
    <s v="Reykjavík"/>
    <s v="Minni - Borg"/>
    <n v="801"/>
    <x v="32"/>
    <s v="Suðurland"/>
    <x v="6"/>
    <x v="3"/>
    <s v="Sala utan svæðis - flj."/>
    <n v="37841"/>
    <n v="32.732464999999998"/>
    <x v="8"/>
    <x v="3"/>
    <s v="Innanlands"/>
    <m/>
  </r>
  <r>
    <s v="Söludælur"/>
    <s v="Eyrarbakki"/>
    <n v="820"/>
    <x v="32"/>
    <s v="Suðurland"/>
    <x v="7"/>
    <x v="3"/>
    <s v="Sala innan svæðis - flj."/>
    <n v="164114"/>
    <n v="141.95860999999999"/>
    <x v="0"/>
    <x v="0"/>
    <s v="Innanlands"/>
    <m/>
  </r>
  <r>
    <s v="Reykjavík"/>
    <s v="Úthlíð í Biskupst."/>
    <n v="801"/>
    <x v="32"/>
    <s v="Suðurland"/>
    <x v="6"/>
    <x v="3"/>
    <s v="Sala utan svæðis - flj."/>
    <n v="10808"/>
    <n v="9.3489199999999997"/>
    <x v="8"/>
    <x v="3"/>
    <s v="Innanlands"/>
    <m/>
  </r>
  <r>
    <s v="Selfoss"/>
    <s v="Árnes í Gnúpverjahr."/>
    <n v="801"/>
    <x v="32"/>
    <s v="Suðurland"/>
    <x v="6"/>
    <x v="3"/>
    <s v="Sala utan svæðis - flj."/>
    <n v="24151"/>
    <n v="20.890615"/>
    <x v="8"/>
    <x v="3"/>
    <s v="Innanlands"/>
    <m/>
  </r>
  <r>
    <s v="Söludælur"/>
    <s v="Eyrarbakki"/>
    <n v="820"/>
    <x v="32"/>
    <s v="Suðurland"/>
    <x v="1"/>
    <x v="0"/>
    <s v="Sala innan svæðis - flj."/>
    <n v="165700"/>
    <n v="124.27500000000001"/>
    <x v="3"/>
    <x v="0"/>
    <s v="Innanlands"/>
    <m/>
  </r>
  <r>
    <s v="Söludælur"/>
    <s v="Eyrarbakki"/>
    <n v="820"/>
    <x v="32"/>
    <s v="Suðurland"/>
    <x v="7"/>
    <x v="3"/>
    <s v="Sala innan svæðis - flj."/>
    <n v="168382"/>
    <n v="145.65043"/>
    <x v="3"/>
    <x v="0"/>
    <s v="Innanlands"/>
    <m/>
  </r>
  <r>
    <s v="Selfoss"/>
    <s v="Brautarhóll í Biskupst."/>
    <n v="801"/>
    <x v="32"/>
    <s v="Suðurland"/>
    <x v="6"/>
    <x v="3"/>
    <s v="Sala utan svæðis - flj."/>
    <n v="56299"/>
    <n v="48.698635000000003"/>
    <x v="8"/>
    <x v="3"/>
    <s v="Innanlands"/>
    <m/>
  </r>
  <r>
    <s v="Reykjavík"/>
    <s v="Eyrarbakki"/>
    <n v="820"/>
    <x v="32"/>
    <s v="Suðurland"/>
    <x v="7"/>
    <x v="3"/>
    <s v="Sala utan svæðis - flj."/>
    <n v="4679"/>
    <n v="4.0473350000000003"/>
    <x v="5"/>
    <x v="0"/>
    <s v="Innanlands"/>
    <m/>
  </r>
  <r>
    <s v="Selfoss"/>
    <s v="Geysir"/>
    <n v="801"/>
    <x v="32"/>
    <s v="Suðurland"/>
    <x v="6"/>
    <x v="3"/>
    <s v="Sala utan svæðis - flj."/>
    <n v="49452"/>
    <n v="42.775979999999997"/>
    <x v="8"/>
    <x v="3"/>
    <s v="Innanlands"/>
    <m/>
  </r>
  <r>
    <s v="Selfoss"/>
    <s v="Minni - Borg"/>
    <n v="801"/>
    <x v="32"/>
    <s v="Suðurland"/>
    <x v="6"/>
    <x v="3"/>
    <s v="Sala utan svæðis - flj."/>
    <n v="65466"/>
    <n v="56.628089999999993"/>
    <x v="8"/>
    <x v="3"/>
    <s v="Innanlands"/>
    <m/>
  </r>
  <r>
    <s v="Selfoss"/>
    <s v="Úthlíð í Biskupst."/>
    <n v="801"/>
    <x v="32"/>
    <s v="Suðurland"/>
    <x v="6"/>
    <x v="3"/>
    <s v="Sala utan svæðis - flj."/>
    <n v="15563"/>
    <n v="13.461994999999998"/>
    <x v="8"/>
    <x v="3"/>
    <s v="Innanlands"/>
    <m/>
  </r>
  <r>
    <s v="Söludælur"/>
    <s v="Eyrarbakki"/>
    <n v="820"/>
    <x v="32"/>
    <s v="Suðurland"/>
    <x v="1"/>
    <x v="0"/>
    <s v="Sala innan svæðis - flj."/>
    <n v="173591"/>
    <n v="130.19325000000001"/>
    <x v="5"/>
    <x v="0"/>
    <s v="Innanlands"/>
    <m/>
  </r>
  <r>
    <s v="Söludælur"/>
    <s v="Eyrarbakki"/>
    <n v="820"/>
    <x v="32"/>
    <s v="Suðurland"/>
    <x v="7"/>
    <x v="3"/>
    <s v="Sala innan svæðis - flj."/>
    <n v="161536"/>
    <n v="139.72863999999998"/>
    <x v="5"/>
    <x v="0"/>
    <s v="Innanlands"/>
    <m/>
  </r>
  <r>
    <s v="Reykjavík"/>
    <s v="Árnes í Gnúpverjahr."/>
    <n v="801"/>
    <x v="32"/>
    <s v="Suðurland"/>
    <x v="6"/>
    <x v="3"/>
    <s v="Sala utan svæðis - flj."/>
    <n v="259099"/>
    <n v="224.12063500000002"/>
    <x v="10"/>
    <x v="3"/>
    <s v="Innanlands"/>
    <m/>
  </r>
  <r>
    <s v="Reykjavík"/>
    <s v="Brautarhóll í Biskupst."/>
    <n v="801"/>
    <x v="32"/>
    <s v="Suðurland"/>
    <x v="6"/>
    <x v="3"/>
    <s v="Sala utan svæðis - flj."/>
    <n v="63407"/>
    <n v="54.847054999999997"/>
    <x v="10"/>
    <x v="3"/>
    <s v="Innanlands"/>
    <m/>
  </r>
  <r>
    <s v="Söludælur"/>
    <s v="Eyrarbakki"/>
    <n v="820"/>
    <x v="32"/>
    <s v="Suðurland"/>
    <x v="1"/>
    <x v="0"/>
    <s v="Sala innan svæðis - flj."/>
    <n v="178608"/>
    <n v="133.95599999999999"/>
    <x v="7"/>
    <x v="0"/>
    <s v="Innanlands"/>
    <m/>
  </r>
  <r>
    <s v="Söludælur"/>
    <s v="Eyrarbakki"/>
    <n v="820"/>
    <x v="32"/>
    <s v="Suðurland"/>
    <x v="7"/>
    <x v="3"/>
    <s v="Sala innan svæðis - flj."/>
    <n v="155472"/>
    <n v="134.48328000000001"/>
    <x v="7"/>
    <x v="0"/>
    <s v="Innanlands"/>
    <m/>
  </r>
  <r>
    <s v="Reykjavík"/>
    <s v="Geysir"/>
    <n v="801"/>
    <x v="32"/>
    <s v="Suðurland"/>
    <x v="6"/>
    <x v="3"/>
    <s v="Sala utan svæðis - flj."/>
    <n v="32442"/>
    <n v="28.062329999999999"/>
    <x v="10"/>
    <x v="3"/>
    <s v="Innanlands"/>
    <m/>
  </r>
  <r>
    <s v="Reykjavík"/>
    <s v="Minni - Borg"/>
    <n v="801"/>
    <x v="32"/>
    <s v="Suðurland"/>
    <x v="6"/>
    <x v="3"/>
    <s v="Sala utan svæðis - flj."/>
    <n v="66458"/>
    <n v="57.486170000000001"/>
    <x v="10"/>
    <x v="3"/>
    <s v="Innanlands"/>
    <m/>
  </r>
  <r>
    <s v="Reykjavík"/>
    <s v="Úthlíð í Biskupst."/>
    <n v="801"/>
    <x v="32"/>
    <s v="Suðurland"/>
    <x v="6"/>
    <x v="3"/>
    <s v="Sala utan svæðis - flj."/>
    <n v="7200"/>
    <n v="6.2279999999999998"/>
    <x v="10"/>
    <x v="3"/>
    <s v="Innanlands"/>
    <m/>
  </r>
  <r>
    <s v="Söludælur"/>
    <s v="Eyrarbakki"/>
    <n v="820"/>
    <x v="32"/>
    <s v="Suðurland"/>
    <x v="1"/>
    <x v="0"/>
    <s v="Sala innan svæðis - flj."/>
    <n v="172927"/>
    <n v="129.69524999999999"/>
    <x v="9"/>
    <x v="0"/>
    <s v="Innanlands"/>
    <m/>
  </r>
  <r>
    <s v="Söludælur"/>
    <s v="Eyrarbakki"/>
    <n v="820"/>
    <x v="32"/>
    <s v="Suðurland"/>
    <x v="7"/>
    <x v="3"/>
    <s v="Sala innan svæðis - flj."/>
    <n v="151402"/>
    <n v="130.96272999999999"/>
    <x v="9"/>
    <x v="0"/>
    <s v="Innanlands"/>
    <m/>
  </r>
  <r>
    <s v="Selfoss"/>
    <s v="Árnes í Gnúpverjahr."/>
    <n v="801"/>
    <x v="32"/>
    <s v="Suðurland"/>
    <x v="6"/>
    <x v="3"/>
    <s v="Sala utan svæðis - flj."/>
    <n v="108463"/>
    <n v="93.820494999999994"/>
    <x v="10"/>
    <x v="3"/>
    <s v="Innanlands"/>
    <m/>
  </r>
  <r>
    <s v="Selfoss"/>
    <s v="Brautarhóll í Biskupst."/>
    <n v="801"/>
    <x v="32"/>
    <s v="Suðurland"/>
    <x v="6"/>
    <x v="3"/>
    <s v="Sala utan svæðis - flj."/>
    <n v="56952"/>
    <n v="49.263479999999994"/>
    <x v="10"/>
    <x v="3"/>
    <s v="Innanlands"/>
    <m/>
  </r>
  <r>
    <s v="Selfoss"/>
    <s v="Geysir"/>
    <n v="801"/>
    <x v="32"/>
    <s v="Suðurland"/>
    <x v="6"/>
    <x v="3"/>
    <s v="Sala utan svæðis - flj."/>
    <n v="36379"/>
    <n v="31.467835000000001"/>
    <x v="10"/>
    <x v="3"/>
    <s v="Innanlands"/>
    <m/>
  </r>
  <r>
    <s v="Söludælur"/>
    <s v="Eyrarbakki"/>
    <n v="820"/>
    <x v="32"/>
    <s v="Suðurland"/>
    <x v="1"/>
    <x v="0"/>
    <s v="Sala innan svæðis - flj."/>
    <n v="160005"/>
    <n v="120.00375"/>
    <x v="10"/>
    <x v="0"/>
    <s v="Innanlands"/>
    <m/>
  </r>
  <r>
    <s v="Söludælur"/>
    <s v="Eyrarbakki"/>
    <n v="820"/>
    <x v="32"/>
    <s v="Suðurland"/>
    <x v="7"/>
    <x v="3"/>
    <s v="Sala innan svæðis - flj."/>
    <n v="131977"/>
    <n v="114.160105"/>
    <x v="10"/>
    <x v="0"/>
    <s v="Innanlands"/>
    <m/>
  </r>
  <r>
    <s v="Selfoss"/>
    <s v="Minni - Borg"/>
    <n v="801"/>
    <x v="32"/>
    <s v="Suðurland"/>
    <x v="6"/>
    <x v="3"/>
    <s v="Sala utan svæðis - flj."/>
    <n v="53928"/>
    <n v="46.64772"/>
    <x v="10"/>
    <x v="3"/>
    <s v="Innanlands"/>
    <m/>
  </r>
  <r>
    <s v="Selfoss"/>
    <s v="Úthlíð í Biskupst."/>
    <n v="801"/>
    <x v="32"/>
    <s v="Suðurland"/>
    <x v="6"/>
    <x v="3"/>
    <s v="Sala utan svæðis - flj."/>
    <n v="24815"/>
    <n v="21.464974999999999"/>
    <x v="10"/>
    <x v="3"/>
    <s v="Innanlands"/>
    <m/>
  </r>
  <r>
    <s v="Reykjavík"/>
    <s v="Árnes í Gnúpverjahr."/>
    <n v="801"/>
    <x v="32"/>
    <s v="Suðurland"/>
    <x v="6"/>
    <x v="3"/>
    <s v="Sala utan svæðis - flj."/>
    <n v="865365"/>
    <n v="748.54072499999995"/>
    <x v="9"/>
    <x v="3"/>
    <s v="Innanlands"/>
    <m/>
  </r>
  <r>
    <s v="Söludælur"/>
    <s v="Eyrarbakki"/>
    <n v="820"/>
    <x v="32"/>
    <s v="Suðurland"/>
    <x v="1"/>
    <x v="0"/>
    <s v="Sala innan svæðis - flj."/>
    <n v="160721"/>
    <n v="120.54075"/>
    <x v="8"/>
    <x v="0"/>
    <s v="Innanlands"/>
    <m/>
  </r>
  <r>
    <s v="Söludælur"/>
    <s v="Eyrarbakki"/>
    <n v="820"/>
    <x v="32"/>
    <s v="Suðurland"/>
    <x v="7"/>
    <x v="3"/>
    <s v="Sala innan svæðis - flj."/>
    <n v="122191"/>
    <n v="105.69521499999999"/>
    <x v="8"/>
    <x v="0"/>
    <s v="Innanlands"/>
    <m/>
  </r>
  <r>
    <s v="Reykjavík"/>
    <s v="Brautarhóll í Biskupst."/>
    <n v="801"/>
    <x v="32"/>
    <s v="Suðurland"/>
    <x v="6"/>
    <x v="3"/>
    <s v="Sala utan svæðis - flj."/>
    <n v="54273"/>
    <n v="46.946144999999994"/>
    <x v="9"/>
    <x v="3"/>
    <s v="Innanlands"/>
    <m/>
  </r>
  <r>
    <s v="Reykjavík"/>
    <s v="Geysir"/>
    <n v="801"/>
    <x v="32"/>
    <s v="Suðurland"/>
    <x v="6"/>
    <x v="3"/>
    <s v="Sala utan svæðis - flj."/>
    <n v="31858"/>
    <n v="27.557169999999999"/>
    <x v="9"/>
    <x v="3"/>
    <s v="Innanlands"/>
    <m/>
  </r>
  <r>
    <s v="Reykjavík"/>
    <s v="Minni - Borg"/>
    <n v="801"/>
    <x v="32"/>
    <s v="Suðurland"/>
    <x v="6"/>
    <x v="3"/>
    <s v="Sala utan svæðis - flj."/>
    <n v="49469"/>
    <n v="42.790684999999996"/>
    <x v="9"/>
    <x v="3"/>
    <s v="Innanlands"/>
    <m/>
  </r>
  <r>
    <s v="Söludælur"/>
    <s v="Eyrarbakki"/>
    <n v="820"/>
    <x v="32"/>
    <s v="Suðurland"/>
    <x v="1"/>
    <x v="0"/>
    <s v="Sala innan svæðis - flj."/>
    <n v="171508"/>
    <n v="128.631"/>
    <x v="6"/>
    <x v="0"/>
    <s v="Innanlands"/>
    <m/>
  </r>
  <r>
    <s v="Söludælur"/>
    <s v="Eyrarbakki"/>
    <n v="820"/>
    <x v="32"/>
    <s v="Suðurland"/>
    <x v="7"/>
    <x v="3"/>
    <s v="Sala innan svæðis - flj."/>
    <n v="118479"/>
    <n v="102.48433499999999"/>
    <x v="6"/>
    <x v="0"/>
    <s v="Innanlands"/>
    <m/>
  </r>
  <r>
    <s v="Reykjavík"/>
    <s v="Úthlíð í Biskupst."/>
    <n v="801"/>
    <x v="32"/>
    <s v="Suðurland"/>
    <x v="6"/>
    <x v="3"/>
    <s v="Sala utan svæðis - flj."/>
    <n v="2951"/>
    <n v="2.5526149999999999"/>
    <x v="9"/>
    <x v="3"/>
    <s v="Innanlands"/>
    <m/>
  </r>
  <r>
    <s v="Selfoss"/>
    <s v="Árnes í Gnúpverjahr."/>
    <n v="801"/>
    <x v="32"/>
    <s v="Suðurland"/>
    <x v="6"/>
    <x v="3"/>
    <s v="Sala utan svæðis - flj."/>
    <n v="55838"/>
    <n v="48.299870000000006"/>
    <x v="9"/>
    <x v="3"/>
    <s v="Innanlands"/>
    <m/>
  </r>
  <r>
    <s v="Selfoss"/>
    <s v="Brautarhóll í Biskupst."/>
    <n v="801"/>
    <x v="32"/>
    <s v="Suðurland"/>
    <x v="6"/>
    <x v="3"/>
    <s v="Sala utan svæðis - flj."/>
    <n v="63222"/>
    <n v="54.68703"/>
    <x v="9"/>
    <x v="3"/>
    <s v="Innanlands"/>
    <m/>
  </r>
  <r>
    <s v="Söludælur"/>
    <s v="Eyrarbakki"/>
    <n v="820"/>
    <x v="32"/>
    <s v="Suðurland"/>
    <x v="1"/>
    <x v="0"/>
    <s v="Sala innan svæðis - flj."/>
    <n v="170163"/>
    <n v="127.62224999999999"/>
    <x v="4"/>
    <x v="0"/>
    <s v="Innanlands"/>
    <m/>
  </r>
  <r>
    <s v="Söludælur"/>
    <s v="Eyrarbakki"/>
    <n v="820"/>
    <x v="32"/>
    <s v="Suðurland"/>
    <x v="7"/>
    <x v="3"/>
    <s v="Sala innan svæðis - flj."/>
    <n v="116878"/>
    <n v="101.09947"/>
    <x v="4"/>
    <x v="0"/>
    <s v="Innanlands"/>
    <m/>
  </r>
  <r>
    <s v="Selfoss"/>
    <s v="Geysir"/>
    <n v="801"/>
    <x v="32"/>
    <s v="Suðurland"/>
    <x v="6"/>
    <x v="3"/>
    <s v="Sala utan svæðis - flj."/>
    <n v="46170"/>
    <n v="39.937050000000006"/>
    <x v="9"/>
    <x v="3"/>
    <s v="Innanlands"/>
    <m/>
  </r>
  <r>
    <s v="Selfoss"/>
    <s v="Minni - Borg"/>
    <n v="801"/>
    <x v="32"/>
    <s v="Suðurland"/>
    <x v="6"/>
    <x v="3"/>
    <s v="Sala utan svæðis - flj."/>
    <n v="59070"/>
    <n v="51.095550000000003"/>
    <x v="9"/>
    <x v="3"/>
    <s v="Innanlands"/>
    <m/>
  </r>
  <r>
    <s v="Selfoss"/>
    <s v="Úthlíð í Biskupst."/>
    <n v="801"/>
    <x v="32"/>
    <s v="Suðurland"/>
    <x v="6"/>
    <x v="3"/>
    <s v="Sala utan svæðis - flj."/>
    <n v="21200"/>
    <n v="18.338000000000001"/>
    <x v="9"/>
    <x v="3"/>
    <s v="Innanlands"/>
    <m/>
  </r>
  <r>
    <s v="Söludælur"/>
    <s v="Eyrarbakki"/>
    <n v="820"/>
    <x v="32"/>
    <s v="Suðurland"/>
    <x v="1"/>
    <x v="0"/>
    <s v="Sala innan svæðis - flj."/>
    <n v="161540"/>
    <n v="121.155"/>
    <x v="2"/>
    <x v="0"/>
    <s v="Innanlands"/>
    <m/>
  </r>
  <r>
    <s v="Söludælur"/>
    <s v="Eyrarbakki"/>
    <n v="820"/>
    <x v="32"/>
    <s v="Suðurland"/>
    <x v="7"/>
    <x v="3"/>
    <s v="Sala innan svæðis - flj."/>
    <n v="246379"/>
    <n v="213.11783499999999"/>
    <x v="2"/>
    <x v="0"/>
    <s v="Innanlands"/>
    <m/>
  </r>
  <r>
    <s v="Selfoss"/>
    <s v="Eyrarbakki"/>
    <n v="820"/>
    <x v="32"/>
    <s v="Suðurland"/>
    <x v="7"/>
    <x v="3"/>
    <s v="Sala utan svæðis - flj."/>
    <n v="2227"/>
    <n v="1.926355"/>
    <x v="1"/>
    <x v="0"/>
    <s v="Innanlands"/>
    <m/>
  </r>
  <r>
    <s v="Reykjavík"/>
    <s v="Árnes í Gnúpverjahr."/>
    <n v="801"/>
    <x v="32"/>
    <s v="Suðurland"/>
    <x v="6"/>
    <x v="3"/>
    <s v="Sala utan svæðis - flj."/>
    <n v="818777"/>
    <n v="708.24210500000004"/>
    <x v="7"/>
    <x v="3"/>
    <s v="Innanlands"/>
    <m/>
  </r>
  <r>
    <s v="Söludælur"/>
    <s v="Eyrarbakki"/>
    <n v="820"/>
    <x v="32"/>
    <s v="Suðurland"/>
    <x v="1"/>
    <x v="0"/>
    <s v="Sala innan svæðis - flj."/>
    <n v="169989"/>
    <n v="127.49175"/>
    <x v="1"/>
    <x v="0"/>
    <s v="Innanlands"/>
    <m/>
  </r>
  <r>
    <s v="Söludælur"/>
    <s v="Eyrarbakki"/>
    <n v="820"/>
    <x v="32"/>
    <s v="Suðurland"/>
    <x v="7"/>
    <x v="3"/>
    <s v="Sala innan svæðis - flj."/>
    <n v="134981"/>
    <n v="116.758565"/>
    <x v="1"/>
    <x v="0"/>
    <s v="Innanlands"/>
    <m/>
  </r>
  <r>
    <s v="Söludælur"/>
    <s v="Stokkseyri"/>
    <n v="825"/>
    <x v="32"/>
    <s v="Suðurland"/>
    <x v="1"/>
    <x v="0"/>
    <s v="Sala innan svæðis - flj."/>
    <n v="165780"/>
    <n v="124.33499999999999"/>
    <x v="0"/>
    <x v="0"/>
    <s v="Innanlands"/>
    <m/>
  </r>
  <r>
    <s v="Reykjavík"/>
    <s v="Brautarhóll í Biskupst."/>
    <n v="801"/>
    <x v="32"/>
    <s v="Suðurland"/>
    <x v="6"/>
    <x v="3"/>
    <s v="Sala utan svæðis - flj."/>
    <n v="62595"/>
    <n v="54.144674999999999"/>
    <x v="7"/>
    <x v="3"/>
    <s v="Innanlands"/>
    <m/>
  </r>
  <r>
    <s v="Reykjavík"/>
    <s v="Geysir"/>
    <n v="801"/>
    <x v="32"/>
    <s v="Suðurland"/>
    <x v="6"/>
    <x v="3"/>
    <s v="Sala utan svæðis - flj."/>
    <n v="66927"/>
    <n v="57.891854999999993"/>
    <x v="7"/>
    <x v="3"/>
    <s v="Innanlands"/>
    <m/>
  </r>
  <r>
    <s v="Reykjavík"/>
    <s v="Minni - Borg"/>
    <n v="801"/>
    <x v="32"/>
    <s v="Suðurland"/>
    <x v="6"/>
    <x v="3"/>
    <s v="Sala utan svæðis - flj."/>
    <n v="52973"/>
    <n v="45.821644999999997"/>
    <x v="7"/>
    <x v="3"/>
    <s v="Innanlands"/>
    <m/>
  </r>
  <r>
    <s v="Söludælur"/>
    <s v="Stokkseyri"/>
    <n v="825"/>
    <x v="32"/>
    <s v="Suðurland"/>
    <x v="7"/>
    <x v="3"/>
    <s v="Sala innan svæðis - flj."/>
    <n v="172027"/>
    <n v="148.80335500000001"/>
    <x v="0"/>
    <x v="0"/>
    <s v="Innanlands"/>
    <m/>
  </r>
  <r>
    <s v="Reykjavík"/>
    <s v="Úthlíð í Biskupst."/>
    <n v="801"/>
    <x v="32"/>
    <s v="Suðurland"/>
    <x v="6"/>
    <x v="3"/>
    <s v="Sala utan svæðis - flj."/>
    <n v="5358"/>
    <n v="4.6346699999999998"/>
    <x v="7"/>
    <x v="3"/>
    <s v="Innanlands"/>
    <m/>
  </r>
  <r>
    <s v="Selfoss"/>
    <s v="Árnes í Gnúpverjahr."/>
    <n v="801"/>
    <x v="32"/>
    <s v="Suðurland"/>
    <x v="6"/>
    <x v="3"/>
    <s v="Sala utan svæðis - flj."/>
    <n v="66336"/>
    <n v="57.38064"/>
    <x v="7"/>
    <x v="3"/>
    <s v="Innanlands"/>
    <m/>
  </r>
  <r>
    <s v="Söludælur"/>
    <s v="Stokkseyri"/>
    <n v="825"/>
    <x v="32"/>
    <s v="Suðurland"/>
    <x v="1"/>
    <x v="0"/>
    <s v="Sala innan svæðis - flj."/>
    <n v="193516"/>
    <n v="145.137"/>
    <x v="3"/>
    <x v="0"/>
    <s v="Innanlands"/>
    <m/>
  </r>
  <r>
    <s v="Söludælur"/>
    <s v="Stokkseyri"/>
    <n v="825"/>
    <x v="32"/>
    <s v="Suðurland"/>
    <x v="7"/>
    <x v="3"/>
    <s v="Sala innan svæðis - flj."/>
    <n v="175280"/>
    <n v="151.61720000000003"/>
    <x v="3"/>
    <x v="0"/>
    <s v="Innanlands"/>
    <m/>
  </r>
  <r>
    <s v="Selfoss"/>
    <s v="Brautarhóll í Biskupst."/>
    <n v="801"/>
    <x v="32"/>
    <s v="Suðurland"/>
    <x v="6"/>
    <x v="3"/>
    <s v="Sala utan svæðis - flj."/>
    <n v="50788"/>
    <n v="43.931620000000002"/>
    <x v="7"/>
    <x v="3"/>
    <s v="Innanlands"/>
    <m/>
  </r>
  <r>
    <s v="Selfoss"/>
    <s v="Geysir"/>
    <n v="801"/>
    <x v="32"/>
    <s v="Suðurland"/>
    <x v="6"/>
    <x v="3"/>
    <s v="Sala utan svæðis - flj."/>
    <n v="43856"/>
    <n v="37.93544"/>
    <x v="7"/>
    <x v="3"/>
    <s v="Innanlands"/>
    <m/>
  </r>
  <r>
    <s v="Selfoss"/>
    <s v="Minni - Borg"/>
    <n v="801"/>
    <x v="32"/>
    <s v="Suðurland"/>
    <x v="6"/>
    <x v="3"/>
    <s v="Sala utan svæðis - flj."/>
    <n v="44754"/>
    <n v="38.712209999999999"/>
    <x v="7"/>
    <x v="3"/>
    <s v="Innanlands"/>
    <m/>
  </r>
  <r>
    <s v="Selfoss"/>
    <s v="Úthlíð í Biskupst."/>
    <n v="801"/>
    <x v="32"/>
    <s v="Suðurland"/>
    <x v="6"/>
    <x v="3"/>
    <s v="Sala utan svæðis - flj."/>
    <n v="18499"/>
    <n v="16.001635"/>
    <x v="7"/>
    <x v="3"/>
    <s v="Innanlands"/>
    <m/>
  </r>
  <r>
    <s v="Söludælur"/>
    <s v="Stokkseyri"/>
    <n v="825"/>
    <x v="32"/>
    <s v="Suðurland"/>
    <x v="1"/>
    <x v="0"/>
    <s v="Sala innan svæðis - flj."/>
    <n v="207293"/>
    <n v="155.46975"/>
    <x v="5"/>
    <x v="0"/>
    <s v="Innanlands"/>
    <m/>
  </r>
  <r>
    <s v="Söludælur"/>
    <s v="Stokkseyri"/>
    <n v="825"/>
    <x v="32"/>
    <s v="Suðurland"/>
    <x v="7"/>
    <x v="3"/>
    <s v="Sala innan svæðis - flj."/>
    <n v="181812"/>
    <n v="157.26738"/>
    <x v="5"/>
    <x v="0"/>
    <s v="Innanlands"/>
    <m/>
  </r>
  <r>
    <s v="Reykjavík"/>
    <s v="Árnes í Gnúpverjahr."/>
    <n v="801"/>
    <x v="32"/>
    <s v="Suðurland"/>
    <x v="6"/>
    <x v="3"/>
    <s v="Sala utan svæðis - flj."/>
    <n v="623330"/>
    <n v="539.18044999999995"/>
    <x v="5"/>
    <x v="3"/>
    <s v="Innanlands"/>
    <m/>
  </r>
  <r>
    <s v="Reykjavík"/>
    <s v="Brautarhóll í Biskupst."/>
    <n v="801"/>
    <x v="32"/>
    <s v="Suðurland"/>
    <x v="6"/>
    <x v="3"/>
    <s v="Sala utan svæðis - flj."/>
    <n v="62966"/>
    <n v="54.465589999999999"/>
    <x v="5"/>
    <x v="3"/>
    <s v="Innanlands"/>
    <m/>
  </r>
  <r>
    <s v="Söludælur"/>
    <s v="Stokkseyri"/>
    <n v="825"/>
    <x v="32"/>
    <s v="Suðurland"/>
    <x v="1"/>
    <x v="0"/>
    <s v="Sala innan svæðis - flj."/>
    <n v="209065"/>
    <n v="156.79875000000001"/>
    <x v="7"/>
    <x v="0"/>
    <s v="Innanlands"/>
    <m/>
  </r>
  <r>
    <s v="Söludælur"/>
    <s v="Stokkseyri"/>
    <n v="825"/>
    <x v="32"/>
    <s v="Suðurland"/>
    <x v="7"/>
    <x v="3"/>
    <s v="Sala innan svæðis - flj."/>
    <n v="168679"/>
    <n v="145.90733499999999"/>
    <x v="7"/>
    <x v="0"/>
    <s v="Innanlands"/>
    <m/>
  </r>
  <r>
    <s v="Reykjavík"/>
    <s v="Geysir"/>
    <n v="801"/>
    <x v="32"/>
    <s v="Suðurland"/>
    <x v="6"/>
    <x v="3"/>
    <s v="Sala utan svæðis - flj."/>
    <n v="31918"/>
    <n v="27.609069999999999"/>
    <x v="5"/>
    <x v="3"/>
    <s v="Innanlands"/>
    <m/>
  </r>
  <r>
    <s v="Reykjavík"/>
    <s v="Minni - Borg"/>
    <n v="801"/>
    <x v="32"/>
    <s v="Suðurland"/>
    <x v="6"/>
    <x v="3"/>
    <s v="Sala utan svæðis - flj."/>
    <n v="44521"/>
    <n v="38.510665000000003"/>
    <x v="5"/>
    <x v="3"/>
    <s v="Innanlands"/>
    <m/>
  </r>
  <r>
    <s v="Reykjavík"/>
    <s v="Úthlíð í Biskupst."/>
    <n v="801"/>
    <x v="32"/>
    <s v="Suðurland"/>
    <x v="6"/>
    <x v="3"/>
    <s v="Sala utan svæðis - flj."/>
    <n v="11384"/>
    <n v="9.8471600000000006"/>
    <x v="5"/>
    <x v="3"/>
    <s v="Innanlands"/>
    <m/>
  </r>
  <r>
    <s v="Söludælur"/>
    <s v="Stokkseyri"/>
    <n v="825"/>
    <x v="32"/>
    <s v="Suðurland"/>
    <x v="1"/>
    <x v="0"/>
    <s v="Sala innan svæðis - flj."/>
    <n v="210384"/>
    <n v="157.78800000000001"/>
    <x v="9"/>
    <x v="0"/>
    <s v="Innanlands"/>
    <m/>
  </r>
  <r>
    <s v="Söludælur"/>
    <s v="Stokkseyri"/>
    <n v="825"/>
    <x v="32"/>
    <s v="Suðurland"/>
    <x v="7"/>
    <x v="3"/>
    <s v="Sala innan svæðis - flj."/>
    <n v="162898"/>
    <n v="140.90676999999999"/>
    <x v="9"/>
    <x v="0"/>
    <s v="Innanlands"/>
    <m/>
  </r>
  <r>
    <s v="Selfoss"/>
    <s v="Árnes í Gnúpverjahr."/>
    <n v="801"/>
    <x v="32"/>
    <s v="Suðurland"/>
    <x v="6"/>
    <x v="3"/>
    <s v="Sala utan svæðis - flj."/>
    <n v="98830"/>
    <n v="85.487949999999998"/>
    <x v="5"/>
    <x v="3"/>
    <s v="Innanlands"/>
    <m/>
  </r>
  <r>
    <s v="Selfoss"/>
    <s v="Brautarhóll í Biskupst."/>
    <n v="801"/>
    <x v="32"/>
    <s v="Suðurland"/>
    <x v="6"/>
    <x v="3"/>
    <s v="Sala utan svæðis - flj."/>
    <n v="47529"/>
    <n v="41.112584999999996"/>
    <x v="5"/>
    <x v="3"/>
    <s v="Innanlands"/>
    <m/>
  </r>
  <r>
    <s v="Selfoss"/>
    <s v="Geysir"/>
    <n v="801"/>
    <x v="32"/>
    <s v="Suðurland"/>
    <x v="6"/>
    <x v="3"/>
    <s v="Sala utan svæðis - flj."/>
    <n v="65693"/>
    <n v="56.824444999999997"/>
    <x v="5"/>
    <x v="3"/>
    <s v="Innanlands"/>
    <m/>
  </r>
  <r>
    <s v="Söludælur"/>
    <s v="Stokkseyri"/>
    <n v="825"/>
    <x v="32"/>
    <s v="Suðurland"/>
    <x v="1"/>
    <x v="0"/>
    <s v="Sala innan svæðis - flj."/>
    <n v="209465"/>
    <n v="157.09875"/>
    <x v="10"/>
    <x v="0"/>
    <s v="Innanlands"/>
    <m/>
  </r>
  <r>
    <s v="Söludælur"/>
    <s v="Stokkseyri"/>
    <n v="825"/>
    <x v="32"/>
    <s v="Suðurland"/>
    <x v="7"/>
    <x v="3"/>
    <s v="Sala innan svæðis - flj."/>
    <n v="142760"/>
    <n v="123.48739999999999"/>
    <x v="10"/>
    <x v="0"/>
    <s v="Innanlands"/>
    <m/>
  </r>
  <r>
    <s v="Selfoss"/>
    <s v="Minni - Borg"/>
    <n v="801"/>
    <x v="32"/>
    <s v="Suðurland"/>
    <x v="6"/>
    <x v="3"/>
    <s v="Sala utan svæðis - flj."/>
    <n v="41616"/>
    <n v="35.997839999999997"/>
    <x v="5"/>
    <x v="3"/>
    <s v="Innanlands"/>
    <m/>
  </r>
  <r>
    <s v="Selfoss"/>
    <s v="Úthlíð í Biskupst."/>
    <n v="801"/>
    <x v="32"/>
    <s v="Suðurland"/>
    <x v="6"/>
    <x v="3"/>
    <s v="Sala utan svæðis - flj."/>
    <n v="28593"/>
    <n v="24.732945000000001"/>
    <x v="5"/>
    <x v="3"/>
    <s v="Innanlands"/>
    <m/>
  </r>
  <r>
    <s v="Reykjavík"/>
    <s v="Árnes í Gnúpverjahr."/>
    <n v="801"/>
    <x v="32"/>
    <s v="Suðurland"/>
    <x v="6"/>
    <x v="3"/>
    <s v="Sala utan svæðis - flj."/>
    <n v="880560"/>
    <n v="761.68439999999998"/>
    <x v="3"/>
    <x v="3"/>
    <s v="Innanlands"/>
    <m/>
  </r>
  <r>
    <s v="Söludælur"/>
    <s v="Stokkseyri"/>
    <n v="825"/>
    <x v="32"/>
    <s v="Suðurland"/>
    <x v="1"/>
    <x v="0"/>
    <s v="Sala innan svæðis - flj."/>
    <n v="209967"/>
    <n v="157.47524999999999"/>
    <x v="8"/>
    <x v="0"/>
    <s v="Innanlands"/>
    <m/>
  </r>
  <r>
    <s v="Söludælur"/>
    <s v="Stokkseyri"/>
    <n v="825"/>
    <x v="32"/>
    <s v="Suðurland"/>
    <x v="7"/>
    <x v="3"/>
    <s v="Sala innan svæðis - flj."/>
    <n v="145974"/>
    <n v="126.26751"/>
    <x v="8"/>
    <x v="0"/>
    <s v="Innanlands"/>
    <m/>
  </r>
  <r>
    <s v="Reykjavík"/>
    <s v="Brautarhóll í Biskupst."/>
    <n v="801"/>
    <x v="32"/>
    <s v="Suðurland"/>
    <x v="6"/>
    <x v="3"/>
    <s v="Sala utan svæðis - flj."/>
    <n v="46970"/>
    <n v="40.629049999999999"/>
    <x v="3"/>
    <x v="3"/>
    <s v="Innanlands"/>
    <m/>
  </r>
  <r>
    <s v="Reykjavík"/>
    <s v="Geysir"/>
    <n v="801"/>
    <x v="32"/>
    <s v="Suðurland"/>
    <x v="6"/>
    <x v="3"/>
    <s v="Sala utan svæðis - flj."/>
    <n v="40029"/>
    <n v="34.625084999999999"/>
    <x v="3"/>
    <x v="3"/>
    <s v="Innanlands"/>
    <m/>
  </r>
  <r>
    <s v="Söludælur"/>
    <s v="Stokkseyri"/>
    <n v="825"/>
    <x v="32"/>
    <s v="Suðurland"/>
    <x v="1"/>
    <x v="0"/>
    <s v="Sala innan svæðis - flj."/>
    <n v="211646"/>
    <n v="158.7345"/>
    <x v="6"/>
    <x v="0"/>
    <s v="Innanlands"/>
    <m/>
  </r>
  <r>
    <s v="Söludælur"/>
    <s v="Stokkseyri"/>
    <n v="825"/>
    <x v="32"/>
    <s v="Suðurland"/>
    <x v="7"/>
    <x v="3"/>
    <s v="Sala innan svæðis - flj."/>
    <n v="119399"/>
    <n v="103.280135"/>
    <x v="6"/>
    <x v="0"/>
    <s v="Innanlands"/>
    <m/>
  </r>
  <r>
    <s v="Reykjavík"/>
    <s v="Minni - Borg"/>
    <n v="801"/>
    <x v="32"/>
    <s v="Suðurland"/>
    <x v="6"/>
    <x v="3"/>
    <s v="Sala utan svæðis - flj."/>
    <n v="55697"/>
    <n v="48.177904999999996"/>
    <x v="3"/>
    <x v="3"/>
    <s v="Innanlands"/>
    <m/>
  </r>
  <r>
    <s v="Reykjavík"/>
    <s v="Stokkseyri"/>
    <n v="825"/>
    <x v="32"/>
    <s v="Suðurland"/>
    <x v="7"/>
    <x v="3"/>
    <s v="Sala utan svæðis - flj."/>
    <n v="6133"/>
    <n v="5.3050449999999998"/>
    <x v="4"/>
    <x v="0"/>
    <s v="Innanlands"/>
    <m/>
  </r>
  <r>
    <s v="Reykjavík"/>
    <s v="Úthlíð í Biskupst."/>
    <n v="801"/>
    <x v="32"/>
    <s v="Suðurland"/>
    <x v="6"/>
    <x v="3"/>
    <s v="Sala utan svæðis - flj."/>
    <n v="6354"/>
    <n v="5.4962099999999996"/>
    <x v="3"/>
    <x v="3"/>
    <s v="Innanlands"/>
    <m/>
  </r>
  <r>
    <s v="Söludælur"/>
    <s v="Stokkseyri"/>
    <n v="825"/>
    <x v="32"/>
    <s v="Suðurland"/>
    <x v="1"/>
    <x v="0"/>
    <s v="Sala innan svæðis - flj."/>
    <n v="192012"/>
    <n v="144.00899999999999"/>
    <x v="4"/>
    <x v="0"/>
    <s v="Innanlands"/>
    <m/>
  </r>
  <r>
    <s v="Söludælur"/>
    <s v="Stokkseyri"/>
    <n v="825"/>
    <x v="32"/>
    <s v="Suðurland"/>
    <x v="7"/>
    <x v="3"/>
    <s v="Sala innan svæðis - flj."/>
    <n v="117010"/>
    <n v="101.21365"/>
    <x v="4"/>
    <x v="0"/>
    <s v="Innanlands"/>
    <m/>
  </r>
  <r>
    <s v="Selfoss"/>
    <s v="Árnes í Gnúpverjahr."/>
    <n v="801"/>
    <x v="32"/>
    <s v="Suðurland"/>
    <x v="6"/>
    <x v="3"/>
    <s v="Sala utan svæðis - flj."/>
    <n v="67850"/>
    <n v="58.690249999999999"/>
    <x v="3"/>
    <x v="3"/>
    <s v="Innanlands"/>
    <m/>
  </r>
  <r>
    <s v="Reykjavík"/>
    <s v="Stokkseyri"/>
    <n v="825"/>
    <x v="32"/>
    <s v="Suðurland"/>
    <x v="4"/>
    <x v="2"/>
    <s v="Sala utan svæðis - flj."/>
    <n v="4965"/>
    <n v="4.0216500000000002"/>
    <x v="2"/>
    <x v="1"/>
    <s v="Innanlands"/>
    <m/>
  </r>
  <r>
    <s v="Reykjavík"/>
    <s v="Stokkseyri"/>
    <n v="825"/>
    <x v="32"/>
    <s v="Suðurland"/>
    <x v="7"/>
    <x v="3"/>
    <s v="Sala utan svæðis - flj."/>
    <n v="760"/>
    <n v="0.65739999999999998"/>
    <x v="2"/>
    <x v="0"/>
    <s v="Innanlands"/>
    <m/>
  </r>
  <r>
    <s v="Selfoss"/>
    <s v="Brautarhóll í Biskupst."/>
    <n v="801"/>
    <x v="32"/>
    <s v="Suðurland"/>
    <x v="6"/>
    <x v="3"/>
    <s v="Sala utan svæðis - flj."/>
    <n v="56958"/>
    <n v="49.26867"/>
    <x v="3"/>
    <x v="3"/>
    <s v="Innanlands"/>
    <m/>
  </r>
  <r>
    <s v="Söludælur"/>
    <s v="Stokkseyri"/>
    <n v="825"/>
    <x v="32"/>
    <s v="Suðurland"/>
    <x v="1"/>
    <x v="0"/>
    <s v="Sala innan svæðis - flj."/>
    <n v="189448"/>
    <n v="142.08600000000001"/>
    <x v="2"/>
    <x v="0"/>
    <s v="Innanlands"/>
    <m/>
  </r>
  <r>
    <s v="Söludælur"/>
    <s v="Stokkseyri"/>
    <n v="825"/>
    <x v="32"/>
    <s v="Suðurland"/>
    <x v="7"/>
    <x v="3"/>
    <s v="Sala innan svæðis - flj."/>
    <n v="110803"/>
    <n v="95.844594999999998"/>
    <x v="2"/>
    <x v="0"/>
    <s v="Innanlands"/>
    <m/>
  </r>
  <r>
    <s v="Selfoss"/>
    <s v="Geysir"/>
    <n v="801"/>
    <x v="32"/>
    <s v="Suðurland"/>
    <x v="6"/>
    <x v="3"/>
    <s v="Sala utan svæðis - flj."/>
    <n v="65490"/>
    <n v="56.648849999999996"/>
    <x v="3"/>
    <x v="3"/>
    <s v="Innanlands"/>
    <m/>
  </r>
  <r>
    <s v="Selfoss"/>
    <s v="Stokkseyri"/>
    <n v="825"/>
    <x v="32"/>
    <s v="Suðurland"/>
    <x v="7"/>
    <x v="3"/>
    <s v="Sala utan svæðis - flj."/>
    <n v="376"/>
    <n v="0.32524000000000003"/>
    <x v="1"/>
    <x v="0"/>
    <s v="Innanlands"/>
    <m/>
  </r>
  <r>
    <s v="Selfoss"/>
    <s v="Minni - Borg"/>
    <n v="801"/>
    <x v="32"/>
    <s v="Suðurland"/>
    <x v="6"/>
    <x v="3"/>
    <s v="Sala utan svæðis - flj."/>
    <n v="30609"/>
    <n v="26.476785"/>
    <x v="3"/>
    <x v="3"/>
    <s v="Innanlands"/>
    <m/>
  </r>
  <r>
    <s v="Söludælur"/>
    <s v="Stokkseyri"/>
    <n v="825"/>
    <x v="32"/>
    <s v="Suðurland"/>
    <x v="1"/>
    <x v="0"/>
    <s v="Sala innan svæðis - flj."/>
    <n v="156659"/>
    <n v="117.49424999999999"/>
    <x v="1"/>
    <x v="0"/>
    <s v="Innanlands"/>
    <m/>
  </r>
  <r>
    <s v="Söludælur"/>
    <s v="Stokkseyri"/>
    <n v="825"/>
    <x v="32"/>
    <s v="Suðurland"/>
    <x v="7"/>
    <x v="3"/>
    <s v="Sala innan svæðis - flj."/>
    <n v="87699"/>
    <n v="75.859634999999997"/>
    <x v="1"/>
    <x v="0"/>
    <s v="Innanlands"/>
    <m/>
  </r>
  <r>
    <s v="Söludælur"/>
    <s v="Laugarvatn"/>
    <n v="840"/>
    <x v="34"/>
    <s v="Suðurland"/>
    <x v="0"/>
    <x v="0"/>
    <s v="Sala innan svæðis - flj."/>
    <n v="262152"/>
    <n v="196.614"/>
    <x v="0"/>
    <x v="0"/>
    <s v="Innanlands"/>
    <m/>
  </r>
  <r>
    <s v="Selfoss"/>
    <s v="Úthlíð í Biskupst."/>
    <n v="801"/>
    <x v="32"/>
    <s v="Suðurland"/>
    <x v="6"/>
    <x v="3"/>
    <s v="Sala utan svæðis - flj."/>
    <n v="46814"/>
    <n v="40.494109999999999"/>
    <x v="3"/>
    <x v="3"/>
    <s v="Innanlands"/>
    <m/>
  </r>
  <r>
    <s v="Reykjavík"/>
    <s v="Laugarvatn"/>
    <n v="840"/>
    <x v="34"/>
    <s v="Suðurland"/>
    <x v="7"/>
    <x v="3"/>
    <s v="Sala utan svæðis - flj."/>
    <n v="3175"/>
    <n v="2.746375"/>
    <x v="0"/>
    <x v="3"/>
    <s v="Innanlands"/>
    <m/>
  </r>
  <r>
    <s v="Reykjavík"/>
    <s v="Árnes í Gnúpverjahr."/>
    <n v="801"/>
    <x v="32"/>
    <s v="Suðurland"/>
    <x v="6"/>
    <x v="3"/>
    <s v="Sala utan svæðis - flj."/>
    <n v="413228"/>
    <n v="357.44221999999996"/>
    <x v="0"/>
    <x v="3"/>
    <s v="Innanlands"/>
    <m/>
  </r>
  <r>
    <s v="Selfoss"/>
    <s v="Laugarvatn"/>
    <n v="840"/>
    <x v="34"/>
    <s v="Suðurland"/>
    <x v="7"/>
    <x v="3"/>
    <s v="Sala utan svæðis - flj."/>
    <n v="6154"/>
    <n v="5.3232100000000004"/>
    <x v="0"/>
    <x v="3"/>
    <s v="Innanlands"/>
    <m/>
  </r>
  <r>
    <s v="Reykjavík"/>
    <s v="Brautarhóll í Biskupst."/>
    <n v="801"/>
    <x v="32"/>
    <s v="Suðurland"/>
    <x v="6"/>
    <x v="3"/>
    <s v="Sala utan svæðis - flj."/>
    <n v="77142"/>
    <n v="66.727829999999997"/>
    <x v="0"/>
    <x v="3"/>
    <s v="Innanlands"/>
    <m/>
  </r>
  <r>
    <s v="Söludælur"/>
    <s v="Laugarvatn"/>
    <n v="840"/>
    <x v="34"/>
    <s v="Suðurland"/>
    <x v="7"/>
    <x v="3"/>
    <s v="Sala innan svæðis - flj."/>
    <n v="326739"/>
    <n v="282.62923499999999"/>
    <x v="0"/>
    <x v="0"/>
    <s v="Innanlands"/>
    <m/>
  </r>
  <r>
    <s v="Reykjavík"/>
    <s v="Geysir"/>
    <n v="801"/>
    <x v="32"/>
    <s v="Suðurland"/>
    <x v="6"/>
    <x v="3"/>
    <s v="Sala utan svæðis - flj."/>
    <n v="39011"/>
    <n v="33.744515"/>
    <x v="0"/>
    <x v="3"/>
    <s v="Innanlands"/>
    <m/>
  </r>
  <r>
    <s v="Reykjavík"/>
    <s v="Laugarvatn"/>
    <n v="840"/>
    <x v="34"/>
    <s v="Suðurland"/>
    <x v="7"/>
    <x v="3"/>
    <s v="Sala utan svæðis - flj."/>
    <n v="422"/>
    <n v="0.36502999999999997"/>
    <x v="3"/>
    <x v="3"/>
    <s v="Innanlands"/>
    <m/>
  </r>
  <r>
    <s v="Reykjavík"/>
    <s v="Minni - Borg"/>
    <n v="801"/>
    <x v="32"/>
    <s v="Suðurland"/>
    <x v="6"/>
    <x v="3"/>
    <s v="Sala utan svæðis - flj."/>
    <n v="64830"/>
    <n v="56.077949999999994"/>
    <x v="0"/>
    <x v="3"/>
    <s v="Innanlands"/>
    <m/>
  </r>
  <r>
    <s v="Selfoss"/>
    <s v="Laugarvatn"/>
    <n v="840"/>
    <x v="34"/>
    <s v="Suðurland"/>
    <x v="7"/>
    <x v="3"/>
    <s v="Sala utan svæðis - flj."/>
    <n v="10549"/>
    <n v="9.1248850000000008"/>
    <x v="3"/>
    <x v="3"/>
    <s v="Innanlands"/>
    <m/>
  </r>
  <r>
    <s v="Söludælur"/>
    <s v="Laugarvatn"/>
    <n v="840"/>
    <x v="34"/>
    <s v="Suðurland"/>
    <x v="0"/>
    <x v="0"/>
    <s v="Sala innan svæðis - flj."/>
    <n v="502205"/>
    <n v="376.65375"/>
    <x v="3"/>
    <x v="0"/>
    <s v="Innanlands"/>
    <m/>
  </r>
  <r>
    <s v="Söludælur"/>
    <s v="Laugarvatn"/>
    <n v="840"/>
    <x v="34"/>
    <s v="Suðurland"/>
    <x v="7"/>
    <x v="3"/>
    <s v="Sala innan svæðis - flj."/>
    <n v="511093"/>
    <n v="442.09544499999998"/>
    <x v="3"/>
    <x v="0"/>
    <s v="Innanlands"/>
    <m/>
  </r>
  <r>
    <s v="Reykjavík"/>
    <s v="Úthlíð í Biskupst."/>
    <n v="801"/>
    <x v="32"/>
    <s v="Suðurland"/>
    <x v="6"/>
    <x v="3"/>
    <s v="Sala utan svæðis - flj."/>
    <n v="9824"/>
    <n v="8.4977599999999995"/>
    <x v="0"/>
    <x v="3"/>
    <s v="Innanlands"/>
    <m/>
  </r>
  <r>
    <s v="Söludælur"/>
    <s v="Laugarvatn"/>
    <n v="840"/>
    <x v="34"/>
    <s v="Suðurland"/>
    <x v="7"/>
    <x v="3"/>
    <s v="Sala ekki flutningsjöfnuð"/>
    <n v="0"/>
    <n v="0"/>
    <x v="1"/>
    <x v="0"/>
    <s v="Millilanda"/>
    <m/>
  </r>
  <r>
    <s v="Selfoss"/>
    <s v="Árnes í Gnúpverjahr."/>
    <n v="801"/>
    <x v="32"/>
    <s v="Suðurland"/>
    <x v="6"/>
    <x v="3"/>
    <s v="Sala utan svæðis - flj."/>
    <n v="31257"/>
    <n v="27.037305"/>
    <x v="0"/>
    <x v="3"/>
    <s v="Innanlands"/>
    <m/>
  </r>
  <r>
    <s v="Selfoss"/>
    <s v="Brautarhóll í Biskupst."/>
    <n v="801"/>
    <x v="32"/>
    <s v="Suðurland"/>
    <x v="6"/>
    <x v="3"/>
    <s v="Sala utan svæðis - flj."/>
    <n v="284066"/>
    <n v="245.71708999999998"/>
    <x v="0"/>
    <x v="3"/>
    <s v="Innanlands"/>
    <m/>
  </r>
  <r>
    <s v="Selfoss"/>
    <s v="Laugarvatn"/>
    <n v="840"/>
    <x v="34"/>
    <s v="Suðurland"/>
    <x v="7"/>
    <x v="3"/>
    <s v="Sala utan svæðis - flj."/>
    <n v="14981"/>
    <n v="12.958565"/>
    <x v="5"/>
    <x v="3"/>
    <s v="Innanlands"/>
    <m/>
  </r>
  <r>
    <s v="Selfoss"/>
    <s v="Geysir"/>
    <n v="801"/>
    <x v="32"/>
    <s v="Suðurland"/>
    <x v="6"/>
    <x v="3"/>
    <s v="Sala utan svæðis - flj."/>
    <n v="36112"/>
    <n v="31.236879999999999"/>
    <x v="0"/>
    <x v="3"/>
    <s v="Innanlands"/>
    <m/>
  </r>
  <r>
    <s v="Söludælur"/>
    <s v="Laugarvatn"/>
    <n v="840"/>
    <x v="34"/>
    <s v="Suðurland"/>
    <x v="1"/>
    <x v="0"/>
    <s v="Sala innan svæðis - flj."/>
    <n v="115258"/>
    <n v="86.4435"/>
    <x v="5"/>
    <x v="0"/>
    <s v="Innanlands"/>
    <m/>
  </r>
  <r>
    <s v="Söludælur"/>
    <s v="Laugarvatn"/>
    <n v="840"/>
    <x v="34"/>
    <s v="Suðurland"/>
    <x v="0"/>
    <x v="0"/>
    <s v="Sala innan svæðis - flj."/>
    <n v="491987"/>
    <n v="368.99025"/>
    <x v="5"/>
    <x v="0"/>
    <s v="Innanlands"/>
    <m/>
  </r>
  <r>
    <s v="Söludælur"/>
    <s v="Laugarvatn"/>
    <n v="840"/>
    <x v="34"/>
    <s v="Suðurland"/>
    <x v="7"/>
    <x v="3"/>
    <s v="Sala innan svæðis - flj."/>
    <n v="549726"/>
    <n v="475.51299"/>
    <x v="5"/>
    <x v="0"/>
    <s v="Innanlands"/>
    <m/>
  </r>
  <r>
    <s v="Selfoss"/>
    <s v="Minni - Borg"/>
    <n v="801"/>
    <x v="32"/>
    <s v="Suðurland"/>
    <x v="6"/>
    <x v="3"/>
    <s v="Sala utan svæðis - flj."/>
    <n v="30269"/>
    <n v="26.182685000000003"/>
    <x v="0"/>
    <x v="3"/>
    <s v="Innanlands"/>
    <m/>
  </r>
  <r>
    <s v="Selfoss"/>
    <s v="Úthlíð í Biskupst."/>
    <n v="801"/>
    <x v="32"/>
    <s v="Suðurland"/>
    <x v="6"/>
    <x v="3"/>
    <s v="Sala utan svæðis - flj."/>
    <n v="33351"/>
    <n v="28.848614999999999"/>
    <x v="0"/>
    <x v="3"/>
    <s v="Innanlands"/>
    <m/>
  </r>
  <r>
    <s v="Selfoss"/>
    <s v="Laugarvatn"/>
    <n v="840"/>
    <x v="34"/>
    <s v="Suðurland"/>
    <x v="7"/>
    <x v="3"/>
    <s v="Sala utan svæðis - flj."/>
    <n v="6100"/>
    <n v="5.2765000000000004"/>
    <x v="7"/>
    <x v="3"/>
    <s v="Innanlands"/>
    <m/>
  </r>
  <r>
    <s v="Reykjavík"/>
    <s v="Hveragerði"/>
    <n v="810"/>
    <x v="33"/>
    <s v="Suðurland"/>
    <x v="6"/>
    <x v="3"/>
    <s v="Sala utan svæðis - flj."/>
    <n v="175459"/>
    <n v="151.77203500000002"/>
    <x v="1"/>
    <x v="3"/>
    <s v="Innanlands"/>
    <m/>
  </r>
  <r>
    <s v="Söludælur"/>
    <s v="Laugarvatn"/>
    <n v="840"/>
    <x v="34"/>
    <s v="Suðurland"/>
    <x v="0"/>
    <x v="0"/>
    <s v="Sala innan svæðis - flj."/>
    <n v="550371"/>
    <n v="412.77825000000001"/>
    <x v="7"/>
    <x v="0"/>
    <s v="Innanlands"/>
    <m/>
  </r>
  <r>
    <s v="Söludælur"/>
    <s v="Laugarvatn"/>
    <n v="840"/>
    <x v="34"/>
    <s v="Suðurland"/>
    <x v="7"/>
    <x v="3"/>
    <s v="Sala innan svæðis - flj."/>
    <n v="439835"/>
    <n v="380.45727500000004"/>
    <x v="7"/>
    <x v="0"/>
    <s v="Innanlands"/>
    <m/>
  </r>
  <r>
    <s v="Reykjavík"/>
    <s v="Litla Kaffistofan"/>
    <n v="810"/>
    <x v="33"/>
    <s v="Suðurland"/>
    <x v="6"/>
    <x v="3"/>
    <s v="Sala utan svæðis - flj."/>
    <n v="986971"/>
    <n v="853.72991500000001"/>
    <x v="1"/>
    <x v="3"/>
    <s v="Innanlands"/>
    <m/>
  </r>
  <r>
    <s v="Reykjavík"/>
    <s v="Laugarvatn"/>
    <n v="840"/>
    <x v="34"/>
    <s v="Suðurland"/>
    <x v="7"/>
    <x v="3"/>
    <s v="Sala utan svæðis - flj."/>
    <n v="784"/>
    <n v="0.67815999999999999"/>
    <x v="9"/>
    <x v="3"/>
    <s v="Innanlands"/>
    <m/>
  </r>
  <r>
    <s v="Reykjavík"/>
    <s v="Hveragerði"/>
    <n v="810"/>
    <x v="33"/>
    <s v="Suðurland"/>
    <x v="6"/>
    <x v="3"/>
    <s v="Sala utan svæðis - flj."/>
    <n v="105888"/>
    <n v="91.593119999999999"/>
    <x v="2"/>
    <x v="3"/>
    <s v="Innanlands"/>
    <m/>
  </r>
  <r>
    <s v="Selfoss"/>
    <s v="Laugarvatn"/>
    <n v="840"/>
    <x v="34"/>
    <s v="Suðurland"/>
    <x v="7"/>
    <x v="3"/>
    <s v="Sala utan svæðis - flj."/>
    <n v="3210"/>
    <n v="2.7766500000000001"/>
    <x v="9"/>
    <x v="3"/>
    <s v="Innanlands"/>
    <m/>
  </r>
  <r>
    <s v="Reykjavík"/>
    <s v="Litla Kaffistofan"/>
    <n v="810"/>
    <x v="33"/>
    <s v="Suðurland"/>
    <x v="6"/>
    <x v="3"/>
    <s v="Sala utan svæðis - flj."/>
    <n v="840909"/>
    <n v="727.38628500000004"/>
    <x v="2"/>
    <x v="3"/>
    <s v="Innanlands"/>
    <m/>
  </r>
  <r>
    <s v="Söludælur"/>
    <s v="Laugarvatn"/>
    <n v="840"/>
    <x v="34"/>
    <s v="Suðurland"/>
    <x v="0"/>
    <x v="0"/>
    <s v="Sala innan svæðis - flj."/>
    <n v="588276"/>
    <n v="441.20699999999999"/>
    <x v="9"/>
    <x v="0"/>
    <s v="Innanlands"/>
    <m/>
  </r>
  <r>
    <s v="Söludælur"/>
    <s v="Laugarvatn"/>
    <n v="840"/>
    <x v="34"/>
    <s v="Suðurland"/>
    <x v="7"/>
    <x v="3"/>
    <s v="Sala innan svæðis - flj."/>
    <n v="399711"/>
    <n v="345.75001500000002"/>
    <x v="9"/>
    <x v="0"/>
    <s v="Innanlands"/>
    <m/>
  </r>
  <r>
    <s v="Selfoss"/>
    <s v="Hveragerði"/>
    <n v="810"/>
    <x v="33"/>
    <s v="Suðurland"/>
    <x v="6"/>
    <x v="3"/>
    <s v="Sala utan svæðis - flj."/>
    <n v="36891"/>
    <n v="31.910715"/>
    <x v="2"/>
    <x v="3"/>
    <s v="Innanlands"/>
    <m/>
  </r>
  <r>
    <s v="Reykjavík"/>
    <s v="Hveragerði"/>
    <n v="810"/>
    <x v="33"/>
    <s v="Suðurland"/>
    <x v="6"/>
    <x v="3"/>
    <s v="Sala utan svæðis - flj."/>
    <n v="44220"/>
    <n v="38.250300000000003"/>
    <x v="4"/>
    <x v="3"/>
    <s v="Innanlands"/>
    <m/>
  </r>
  <r>
    <s v="Reykjavík"/>
    <s v="Litla Kaffistofan"/>
    <n v="810"/>
    <x v="33"/>
    <s v="Suðurland"/>
    <x v="6"/>
    <x v="3"/>
    <s v="Sala utan svæðis - flj."/>
    <n v="315227"/>
    <n v="272.67135500000001"/>
    <x v="4"/>
    <x v="3"/>
    <s v="Innanlands"/>
    <m/>
  </r>
  <r>
    <s v="Söludælur"/>
    <s v="Laugarvatn"/>
    <n v="840"/>
    <x v="34"/>
    <s v="Suðurland"/>
    <x v="1"/>
    <x v="0"/>
    <s v="Sala innan svæðis - flj."/>
    <n v="123284"/>
    <n v="92.462999999999994"/>
    <x v="10"/>
    <x v="0"/>
    <s v="Innanlands"/>
    <m/>
  </r>
  <r>
    <s v="Söludælur"/>
    <s v="Laugarvatn"/>
    <n v="840"/>
    <x v="34"/>
    <s v="Suðurland"/>
    <x v="0"/>
    <x v="0"/>
    <s v="Sala innan svæðis - flj."/>
    <n v="342092"/>
    <n v="256.56900000000002"/>
    <x v="10"/>
    <x v="0"/>
    <s v="Innanlands"/>
    <m/>
  </r>
  <r>
    <s v="Söludælur"/>
    <s v="Laugarvatn"/>
    <n v="840"/>
    <x v="34"/>
    <s v="Suðurland"/>
    <x v="7"/>
    <x v="3"/>
    <s v="Sala innan svæðis - flj."/>
    <n v="317215"/>
    <n v="274.39097499999997"/>
    <x v="10"/>
    <x v="0"/>
    <s v="Innanlands"/>
    <m/>
  </r>
  <r>
    <s v="Selfoss"/>
    <s v="Hveragerði"/>
    <n v="810"/>
    <x v="33"/>
    <s v="Suðurland"/>
    <x v="6"/>
    <x v="3"/>
    <s v="Sala utan svæðis - flj."/>
    <n v="126367"/>
    <n v="109.307455"/>
    <x v="4"/>
    <x v="3"/>
    <s v="Innanlands"/>
    <m/>
  </r>
  <r>
    <s v="Reykjavík"/>
    <s v="Hveragerði"/>
    <n v="810"/>
    <x v="33"/>
    <s v="Suðurland"/>
    <x v="6"/>
    <x v="3"/>
    <s v="Sala utan svæðis - flj."/>
    <n v="27725"/>
    <n v="23.982125"/>
    <x v="6"/>
    <x v="3"/>
    <s v="Innanlands"/>
    <m/>
  </r>
  <r>
    <s v="Reykjavík"/>
    <s v="Laugarvatn"/>
    <n v="840"/>
    <x v="34"/>
    <s v="Suðurland"/>
    <x v="7"/>
    <x v="3"/>
    <s v="Sala utan svæðis - flj."/>
    <n v="2381"/>
    <n v="2.0595650000000001"/>
    <x v="8"/>
    <x v="3"/>
    <s v="Innanlands"/>
    <m/>
  </r>
  <r>
    <s v="Reykjavík"/>
    <s v="Litla Kaffistofan"/>
    <n v="810"/>
    <x v="33"/>
    <s v="Suðurland"/>
    <x v="6"/>
    <x v="3"/>
    <s v="Sala utan svæðis - flj."/>
    <n v="237042"/>
    <n v="205.04132999999999"/>
    <x v="6"/>
    <x v="3"/>
    <s v="Innanlands"/>
    <m/>
  </r>
  <r>
    <s v="Söludælur"/>
    <s v="Hveravellir"/>
    <n v="840"/>
    <x v="34"/>
    <s v="Suðurland"/>
    <x v="7"/>
    <x v="3"/>
    <s v="Sala innan svæðis - flj."/>
    <n v="8789"/>
    <n v="7.6024849999999997"/>
    <x v="8"/>
    <x v="0"/>
    <s v="Innanlands"/>
    <m/>
  </r>
  <r>
    <s v="Söludælur"/>
    <s v="Laugarvatn"/>
    <n v="840"/>
    <x v="34"/>
    <s v="Suðurland"/>
    <x v="1"/>
    <x v="0"/>
    <s v="Sala innan svæðis - flj."/>
    <n v="372814"/>
    <n v="279.6105"/>
    <x v="8"/>
    <x v="0"/>
    <s v="Innanlands"/>
    <m/>
  </r>
  <r>
    <s v="Söludælur"/>
    <s v="Laugarvatn"/>
    <n v="840"/>
    <x v="34"/>
    <s v="Suðurland"/>
    <x v="7"/>
    <x v="3"/>
    <s v="Sala innan svæðis - flj."/>
    <n v="239371"/>
    <n v="207.055915"/>
    <x v="8"/>
    <x v="0"/>
    <s v="Innanlands"/>
    <m/>
  </r>
  <r>
    <s v="Selfoss"/>
    <s v="Hveragerði"/>
    <n v="810"/>
    <x v="33"/>
    <s v="Suðurland"/>
    <x v="6"/>
    <x v="3"/>
    <s v="Sala utan svæðis - flj."/>
    <n v="111153"/>
    <n v="96.147345000000001"/>
    <x v="6"/>
    <x v="3"/>
    <s v="Innanlands"/>
    <m/>
  </r>
  <r>
    <s v="Reykjavík"/>
    <s v="Hveragerði"/>
    <n v="810"/>
    <x v="33"/>
    <s v="Suðurland"/>
    <x v="6"/>
    <x v="3"/>
    <s v="Sala utan svæðis - flj."/>
    <n v="55700"/>
    <n v="48.180500000000002"/>
    <x v="8"/>
    <x v="3"/>
    <s v="Innanlands"/>
    <m/>
  </r>
  <r>
    <s v="Reykjavík"/>
    <s v="Laugarvatn"/>
    <n v="840"/>
    <x v="34"/>
    <s v="Suðurland"/>
    <x v="7"/>
    <x v="3"/>
    <s v="Sala innan svæðis - flj."/>
    <n v="17663"/>
    <n v="15.278494999999999"/>
    <x v="6"/>
    <x v="3"/>
    <s v="Innanlands"/>
    <m/>
  </r>
  <r>
    <s v="Reykjavík"/>
    <s v="Litla Kaffistofan"/>
    <n v="810"/>
    <x v="33"/>
    <s v="Suðurland"/>
    <x v="6"/>
    <x v="3"/>
    <s v="Sala utan svæðis - flj."/>
    <n v="517227"/>
    <n v="447.40135499999997"/>
    <x v="8"/>
    <x v="3"/>
    <s v="Innanlands"/>
    <m/>
  </r>
  <r>
    <s v="Selfoss"/>
    <s v="Laugarvatn"/>
    <n v="840"/>
    <x v="34"/>
    <s v="Suðurland"/>
    <x v="7"/>
    <x v="3"/>
    <s v="Sala utan svæðis - flj."/>
    <n v="3009"/>
    <n v="2.6027849999999999"/>
    <x v="6"/>
    <x v="3"/>
    <s v="Innanlands"/>
    <m/>
  </r>
  <r>
    <s v="Söludælur"/>
    <s v="Hveravellir"/>
    <n v="840"/>
    <x v="34"/>
    <s v="Suðurland"/>
    <x v="1"/>
    <x v="0"/>
    <s v="Sala innan svæðis - flj."/>
    <n v="8116"/>
    <n v="6.0869999999999997"/>
    <x v="6"/>
    <x v="0"/>
    <s v="Innanlands"/>
    <m/>
  </r>
  <r>
    <s v="Söludælur"/>
    <s v="Hveravellir"/>
    <n v="840"/>
    <x v="34"/>
    <s v="Suðurland"/>
    <x v="7"/>
    <x v="3"/>
    <s v="Sala innan svæðis - flj."/>
    <n v="4093"/>
    <n v="3.5404450000000001"/>
    <x v="6"/>
    <x v="0"/>
    <s v="Innanlands"/>
    <m/>
  </r>
  <r>
    <s v="Söludælur"/>
    <s v="Laugarvatn"/>
    <n v="840"/>
    <x v="34"/>
    <s v="Suðurland"/>
    <x v="1"/>
    <x v="0"/>
    <s v="Sala innan svæðis - flj."/>
    <n v="329719"/>
    <n v="247.28925000000001"/>
    <x v="6"/>
    <x v="0"/>
    <s v="Innanlands"/>
    <m/>
  </r>
  <r>
    <s v="Söludælur"/>
    <s v="Laugarvatn"/>
    <n v="840"/>
    <x v="34"/>
    <s v="Suðurland"/>
    <x v="7"/>
    <x v="3"/>
    <s v="Sala innan svæðis - flj."/>
    <n v="196735"/>
    <n v="170.17577499999999"/>
    <x v="6"/>
    <x v="0"/>
    <s v="Innanlands"/>
    <m/>
  </r>
  <r>
    <s v="Selfoss"/>
    <s v="Hveragerði"/>
    <n v="810"/>
    <x v="33"/>
    <s v="Suðurland"/>
    <x v="6"/>
    <x v="3"/>
    <s v="Sala utan svæðis - flj."/>
    <n v="119993"/>
    <n v="103.79394499999999"/>
    <x v="8"/>
    <x v="3"/>
    <s v="Innanlands"/>
    <m/>
  </r>
  <r>
    <s v="Reykjavík"/>
    <s v="Hveragerði"/>
    <n v="810"/>
    <x v="33"/>
    <s v="Suðurland"/>
    <x v="6"/>
    <x v="3"/>
    <s v="Sala utan svæðis - flj."/>
    <n v="39704"/>
    <n v="34.343959999999996"/>
    <x v="10"/>
    <x v="3"/>
    <s v="Innanlands"/>
    <m/>
  </r>
  <r>
    <s v="Reykjavík"/>
    <s v="Litla Kaffistofan"/>
    <n v="810"/>
    <x v="33"/>
    <s v="Suðurland"/>
    <x v="6"/>
    <x v="3"/>
    <s v="Sala utan svæðis - flj."/>
    <n v="683480"/>
    <n v="591.21019999999999"/>
    <x v="10"/>
    <x v="3"/>
    <s v="Innanlands"/>
    <m/>
  </r>
  <r>
    <s v="Selfoss"/>
    <s v="Laugarvatn"/>
    <n v="840"/>
    <x v="34"/>
    <s v="Suðurland"/>
    <x v="7"/>
    <x v="3"/>
    <s v="Sala utan svæðis - flj."/>
    <n v="6519"/>
    <n v="5.6389349999999991"/>
    <x v="4"/>
    <x v="3"/>
    <s v="Innanlands"/>
    <m/>
  </r>
  <r>
    <s v="Söludælur"/>
    <s v="Hveravellir"/>
    <n v="840"/>
    <x v="34"/>
    <s v="Suðurland"/>
    <x v="1"/>
    <x v="0"/>
    <s v="Sala innan svæðis - flj."/>
    <n v="8400"/>
    <n v="6.3"/>
    <x v="4"/>
    <x v="0"/>
    <s v="Innanlands"/>
    <m/>
  </r>
  <r>
    <s v="Söludælur"/>
    <s v="Hveravellir"/>
    <n v="840"/>
    <x v="34"/>
    <s v="Suðurland"/>
    <x v="7"/>
    <x v="3"/>
    <s v="Sala innan svæðis - flj."/>
    <n v="5100"/>
    <n v="4.4115000000000002"/>
    <x v="4"/>
    <x v="0"/>
    <s v="Innanlands"/>
    <m/>
  </r>
  <r>
    <s v="Söludælur"/>
    <s v="Laugarvatn"/>
    <n v="840"/>
    <x v="34"/>
    <s v="Suðurland"/>
    <x v="1"/>
    <x v="0"/>
    <s v="Sala innan svæðis - flj."/>
    <n v="301616"/>
    <n v="226.21199999999999"/>
    <x v="4"/>
    <x v="0"/>
    <s v="Innanlands"/>
    <m/>
  </r>
  <r>
    <s v="Söludælur"/>
    <s v="Laugarvatn"/>
    <n v="840"/>
    <x v="34"/>
    <s v="Suðurland"/>
    <x v="7"/>
    <x v="3"/>
    <s v="Sala innan svæðis - flj."/>
    <n v="202132"/>
    <n v="174.84417999999999"/>
    <x v="4"/>
    <x v="0"/>
    <s v="Innanlands"/>
    <m/>
  </r>
  <r>
    <s v="Selfoss"/>
    <s v="Hveragerði"/>
    <n v="810"/>
    <x v="33"/>
    <s v="Suðurland"/>
    <x v="6"/>
    <x v="3"/>
    <s v="Sala utan svæðis - flj."/>
    <n v="86860"/>
    <n v="75.133899999999997"/>
    <x v="10"/>
    <x v="3"/>
    <s v="Innanlands"/>
    <m/>
  </r>
  <r>
    <s v="Reykjavík"/>
    <s v="Hveragerði"/>
    <n v="810"/>
    <x v="33"/>
    <s v="Suðurland"/>
    <x v="6"/>
    <x v="3"/>
    <s v="Sala utan svæðis - flj."/>
    <n v="63212"/>
    <n v="54.678379999999997"/>
    <x v="9"/>
    <x v="3"/>
    <s v="Innanlands"/>
    <m/>
  </r>
  <r>
    <s v="Reykjavík"/>
    <s v="Laugarvatn"/>
    <n v="840"/>
    <x v="34"/>
    <s v="Suðurland"/>
    <x v="7"/>
    <x v="3"/>
    <s v="Sala innan svæðis - flj."/>
    <n v="0"/>
    <n v="0"/>
    <x v="2"/>
    <x v="3"/>
    <s v="Innanlands"/>
    <m/>
  </r>
  <r>
    <s v="Reykjavík"/>
    <s v="Laugarvatn"/>
    <n v="840"/>
    <x v="34"/>
    <s v="Suðurland"/>
    <x v="7"/>
    <x v="3"/>
    <s v="Sala utan svæðis - flj."/>
    <n v="3902"/>
    <n v="3.3752300000000002"/>
    <x v="2"/>
    <x v="3"/>
    <s v="Innanlands"/>
    <m/>
  </r>
  <r>
    <s v="Reykjavík"/>
    <s v="Litla Kaffistofan"/>
    <n v="810"/>
    <x v="33"/>
    <s v="Suðurland"/>
    <x v="6"/>
    <x v="3"/>
    <s v="Sala utan svæðis - flj."/>
    <n v="409182"/>
    <n v="353.94243"/>
    <x v="9"/>
    <x v="3"/>
    <s v="Innanlands"/>
    <m/>
  </r>
  <r>
    <s v="Selfoss"/>
    <s v="Laugarvatn"/>
    <n v="840"/>
    <x v="34"/>
    <s v="Suðurland"/>
    <x v="7"/>
    <x v="3"/>
    <s v="Sala utan svæðis - flj."/>
    <n v="6017"/>
    <n v="5.2047049999999997"/>
    <x v="2"/>
    <x v="3"/>
    <s v="Innanlands"/>
    <m/>
  </r>
  <r>
    <s v="Söludælur"/>
    <s v="Hveravellir"/>
    <n v="840"/>
    <x v="34"/>
    <s v="Suðurland"/>
    <x v="1"/>
    <x v="0"/>
    <s v="Sala innan svæðis - flj."/>
    <n v="5052"/>
    <n v="3.7890000000000001"/>
    <x v="2"/>
    <x v="0"/>
    <s v="Innanlands"/>
    <m/>
  </r>
  <r>
    <s v="Söludælur"/>
    <s v="Hveravellir"/>
    <n v="840"/>
    <x v="34"/>
    <s v="Suðurland"/>
    <x v="7"/>
    <x v="3"/>
    <s v="Sala innan svæðis - flj."/>
    <n v="3095"/>
    <n v="2.6771750000000001"/>
    <x v="2"/>
    <x v="0"/>
    <s v="Innanlands"/>
    <m/>
  </r>
  <r>
    <s v="Söludælur"/>
    <s v="Laugarvatn"/>
    <n v="840"/>
    <x v="34"/>
    <s v="Suðurland"/>
    <x v="1"/>
    <x v="0"/>
    <s v="Sala innan svæðis - flj."/>
    <n v="295541"/>
    <n v="221.65575000000001"/>
    <x v="2"/>
    <x v="0"/>
    <s v="Innanlands"/>
    <m/>
  </r>
  <r>
    <s v="Söludælur"/>
    <s v="Laugarvatn"/>
    <n v="840"/>
    <x v="34"/>
    <s v="Suðurland"/>
    <x v="7"/>
    <x v="3"/>
    <s v="Sala innan svæðis - flj."/>
    <n v="208777"/>
    <n v="180.592105"/>
    <x v="2"/>
    <x v="0"/>
    <s v="Innanlands"/>
    <m/>
  </r>
  <r>
    <s v="Selfoss"/>
    <s v="Hveragerði"/>
    <n v="810"/>
    <x v="33"/>
    <s v="Suðurland"/>
    <x v="6"/>
    <x v="3"/>
    <s v="Sala utan svæðis - flj."/>
    <n v="85129"/>
    <n v="73.636585000000011"/>
    <x v="9"/>
    <x v="3"/>
    <s v="Innanlands"/>
    <m/>
  </r>
  <r>
    <s v="Reykjavík"/>
    <s v="Laugarvatn"/>
    <n v="840"/>
    <x v="34"/>
    <s v="Suðurland"/>
    <x v="1"/>
    <x v="0"/>
    <s v="Sala ekki flutningsjöfnuð"/>
    <n v="52"/>
    <n v="3.9E-2"/>
    <x v="1"/>
    <x v="0"/>
    <s v="Millilanda"/>
    <m/>
  </r>
  <r>
    <s v="Reykjavík"/>
    <s v="Laugarvatn"/>
    <n v="840"/>
    <x v="34"/>
    <s v="Suðurland"/>
    <x v="1"/>
    <x v="0"/>
    <s v="Sala innan svæðis - flj."/>
    <n v="0"/>
    <n v="0"/>
    <x v="1"/>
    <x v="0"/>
    <s v="Innanlands"/>
    <m/>
  </r>
  <r>
    <s v="Reykjavík"/>
    <s v="Laugarvatn"/>
    <n v="840"/>
    <x v="34"/>
    <s v="Suðurland"/>
    <x v="1"/>
    <x v="0"/>
    <s v="Sala utan svæðis - flj."/>
    <n v="6032"/>
    <n v="4.524"/>
    <x v="1"/>
    <x v="0"/>
    <s v="Innanlands"/>
    <m/>
  </r>
  <r>
    <s v="Reykjavík"/>
    <s v="Laugarvatn"/>
    <n v="840"/>
    <x v="34"/>
    <s v="Suðurland"/>
    <x v="7"/>
    <x v="3"/>
    <s v="Sala utan svæðis - flj."/>
    <n v="77105"/>
    <n v="66.695824999999999"/>
    <x v="1"/>
    <x v="3"/>
    <s v="Innanlands"/>
    <m/>
  </r>
  <r>
    <s v="Reykjavík"/>
    <s v="Hveragerði"/>
    <n v="810"/>
    <x v="33"/>
    <s v="Suðurland"/>
    <x v="6"/>
    <x v="3"/>
    <s v="Sala utan svæðis - flj."/>
    <n v="50893"/>
    <n v="44.022444999999998"/>
    <x v="7"/>
    <x v="3"/>
    <s v="Innanlands"/>
    <m/>
  </r>
  <r>
    <s v="Selfoss"/>
    <s v="Laugarvatn"/>
    <n v="840"/>
    <x v="34"/>
    <s v="Suðurland"/>
    <x v="7"/>
    <x v="3"/>
    <s v="Sala utan svæðis - flj."/>
    <n v="26856"/>
    <n v="23.230439999999998"/>
    <x v="1"/>
    <x v="3"/>
    <s v="Innanlands"/>
    <m/>
  </r>
  <r>
    <s v="Söludælur"/>
    <s v="Hveravellir"/>
    <n v="840"/>
    <x v="34"/>
    <s v="Suðurland"/>
    <x v="1"/>
    <x v="0"/>
    <s v="Sala innan svæðis - flj."/>
    <n v="834"/>
    <n v="0.62549999999999994"/>
    <x v="1"/>
    <x v="0"/>
    <s v="Innanlands"/>
    <m/>
  </r>
  <r>
    <s v="Söludælur"/>
    <s v="Hveravellir"/>
    <n v="840"/>
    <x v="34"/>
    <s v="Suðurland"/>
    <x v="7"/>
    <x v="3"/>
    <s v="Sala innan svæðis - flj."/>
    <n v="3042"/>
    <n v="2.6313299999999997"/>
    <x v="1"/>
    <x v="0"/>
    <s v="Innanlands"/>
    <m/>
  </r>
  <r>
    <s v="Reykjavík"/>
    <s v="Litla Kaffistofan"/>
    <n v="810"/>
    <x v="33"/>
    <s v="Suðurland"/>
    <x v="6"/>
    <x v="3"/>
    <s v="Sala utan svæðis - flj."/>
    <n v="348587"/>
    <n v="301.52775500000001"/>
    <x v="7"/>
    <x v="3"/>
    <s v="Innanlands"/>
    <m/>
  </r>
  <r>
    <s v="Söludælur"/>
    <s v="Laugarvatn"/>
    <n v="840"/>
    <x v="34"/>
    <s v="Suðurland"/>
    <x v="1"/>
    <x v="0"/>
    <s v="Sala innan svæðis - flj."/>
    <n v="246524"/>
    <n v="184.893"/>
    <x v="1"/>
    <x v="0"/>
    <s v="Innanlands"/>
    <m/>
  </r>
  <r>
    <s v="Söludælur"/>
    <s v="Laugarvatn"/>
    <n v="840"/>
    <x v="34"/>
    <s v="Suðurland"/>
    <x v="7"/>
    <x v="3"/>
    <s v="Sala innan svæðis - flj."/>
    <n v="109539"/>
    <n v="94.751234999999994"/>
    <x v="1"/>
    <x v="0"/>
    <s v="Innanlands"/>
    <m/>
  </r>
  <r>
    <s v="Söludælur"/>
    <s v="Flúðir í Hrunam.hr."/>
    <n v="845"/>
    <x v="34"/>
    <s v="Suðurland"/>
    <x v="0"/>
    <x v="0"/>
    <s v="Sala innan svæðis - flj."/>
    <n v="288225"/>
    <n v="216.16874999999999"/>
    <x v="0"/>
    <x v="0"/>
    <s v="Innanlands"/>
    <m/>
  </r>
  <r>
    <s v="Selfoss"/>
    <s v="Hveragerði"/>
    <n v="810"/>
    <x v="33"/>
    <s v="Suðurland"/>
    <x v="6"/>
    <x v="3"/>
    <s v="Sala utan svæðis - flj."/>
    <n v="170144"/>
    <n v="147.17455999999999"/>
    <x v="7"/>
    <x v="3"/>
    <s v="Innanlands"/>
    <m/>
  </r>
  <r>
    <s v="Reykjavík"/>
    <s v="Flúðir í Hrunam.hr."/>
    <n v="845"/>
    <x v="34"/>
    <s v="Suðurland"/>
    <x v="7"/>
    <x v="3"/>
    <s v="Sala utan svæðis - flj."/>
    <n v="4017"/>
    <n v="3.4747049999999997"/>
    <x v="0"/>
    <x v="3"/>
    <s v="Innanlands"/>
    <m/>
  </r>
  <r>
    <s v="Reykjavík"/>
    <s v="Hveragerði"/>
    <n v="810"/>
    <x v="33"/>
    <s v="Suðurland"/>
    <x v="6"/>
    <x v="3"/>
    <s v="Sala utan svæðis - flj."/>
    <n v="76774"/>
    <n v="66.409509999999997"/>
    <x v="5"/>
    <x v="3"/>
    <s v="Innanlands"/>
    <m/>
  </r>
  <r>
    <s v="Selfoss"/>
    <s v="Flúðir í Hrunam.hr."/>
    <n v="845"/>
    <x v="34"/>
    <s v="Suðurland"/>
    <x v="7"/>
    <x v="3"/>
    <s v="Sala utan svæðis - flj."/>
    <n v="96909"/>
    <n v="83.826284999999999"/>
    <x v="0"/>
    <x v="3"/>
    <s v="Innanlands"/>
    <m/>
  </r>
  <r>
    <s v="Reykjavík"/>
    <s v="Litla Kaffistofan"/>
    <n v="810"/>
    <x v="33"/>
    <s v="Suðurland"/>
    <x v="6"/>
    <x v="3"/>
    <s v="Sala utan svæðis - flj."/>
    <n v="388307"/>
    <n v="335.88555500000001"/>
    <x v="5"/>
    <x v="3"/>
    <s v="Innanlands"/>
    <m/>
  </r>
  <r>
    <s v="Söludælur"/>
    <s v="Flúðir í Hrunam.hr."/>
    <n v="845"/>
    <x v="34"/>
    <s v="Suðurland"/>
    <x v="7"/>
    <x v="3"/>
    <s v="Sala innan svæðis - flj."/>
    <n v="416469"/>
    <n v="360.24568499999998"/>
    <x v="0"/>
    <x v="0"/>
    <s v="Innanlands"/>
    <m/>
  </r>
  <r>
    <s v="Selfoss"/>
    <s v="Hveragerði"/>
    <n v="810"/>
    <x v="33"/>
    <s v="Suðurland"/>
    <x v="6"/>
    <x v="3"/>
    <s v="Sala utan svæðis - flj."/>
    <n v="328204"/>
    <n v="283.89646000000005"/>
    <x v="5"/>
    <x v="3"/>
    <s v="Innanlands"/>
    <m/>
  </r>
  <r>
    <s v="Reykjavík"/>
    <s v="Hveragerði"/>
    <n v="810"/>
    <x v="33"/>
    <s v="Suðurland"/>
    <x v="6"/>
    <x v="3"/>
    <s v="Sala utan svæðis - flj."/>
    <n v="86080"/>
    <n v="74.459199999999996"/>
    <x v="3"/>
    <x v="3"/>
    <s v="Innanlands"/>
    <m/>
  </r>
  <r>
    <s v="Reykjavík"/>
    <s v="Flúðir í Hrunam.hr."/>
    <n v="845"/>
    <x v="34"/>
    <s v="Suðurland"/>
    <x v="7"/>
    <x v="3"/>
    <s v="Sala utan svæðis - flj."/>
    <n v="6291"/>
    <n v="5.4417150000000003"/>
    <x v="3"/>
    <x v="3"/>
    <s v="Innanlands"/>
    <m/>
  </r>
  <r>
    <s v="Söludælur"/>
    <s v="Flúðir í Hrunam.hr."/>
    <n v="845"/>
    <x v="34"/>
    <s v="Suðurland"/>
    <x v="7"/>
    <x v="3"/>
    <s v="Sala ekki flutningsjöfnuð"/>
    <n v="0"/>
    <n v="0"/>
    <x v="1"/>
    <x v="0"/>
    <s v="Millilanda"/>
    <m/>
  </r>
  <r>
    <s v="Reykjavík"/>
    <s v="Litla Kaffistofan"/>
    <n v="810"/>
    <x v="33"/>
    <s v="Suðurland"/>
    <x v="6"/>
    <x v="3"/>
    <s v="Sala utan svæðis - flj."/>
    <n v="522925"/>
    <n v="452.33012500000001"/>
    <x v="3"/>
    <x v="3"/>
    <s v="Innanlands"/>
    <m/>
  </r>
  <r>
    <s v="Selfoss"/>
    <s v="Flúðir í Hrunam.hr."/>
    <n v="845"/>
    <x v="34"/>
    <s v="Suðurland"/>
    <x v="7"/>
    <x v="3"/>
    <s v="Sala utan svæðis - flj."/>
    <n v="102569"/>
    <n v="88.722184999999996"/>
    <x v="3"/>
    <x v="3"/>
    <s v="Innanlands"/>
    <m/>
  </r>
  <r>
    <s v="Selfoss"/>
    <s v="Hveragerði"/>
    <n v="810"/>
    <x v="33"/>
    <s v="Suðurland"/>
    <x v="6"/>
    <x v="3"/>
    <s v="Sala utan svæðis - flj."/>
    <n v="287951"/>
    <n v="249.07761499999998"/>
    <x v="3"/>
    <x v="3"/>
    <s v="Innanlands"/>
    <m/>
  </r>
  <r>
    <s v="Söludælur"/>
    <s v="Flúðir í Hrunam.hr."/>
    <n v="845"/>
    <x v="34"/>
    <s v="Suðurland"/>
    <x v="0"/>
    <x v="0"/>
    <s v="Sala innan svæðis - flj."/>
    <n v="396964"/>
    <n v="297.72300000000001"/>
    <x v="3"/>
    <x v="0"/>
    <s v="Innanlands"/>
    <m/>
  </r>
  <r>
    <s v="Söludælur"/>
    <s v="Flúðir í Hrunam.hr."/>
    <n v="845"/>
    <x v="34"/>
    <s v="Suðurland"/>
    <x v="7"/>
    <x v="3"/>
    <s v="Sala innan svæðis - flj."/>
    <n v="473952"/>
    <n v="409.96848"/>
    <x v="3"/>
    <x v="0"/>
    <s v="Innanlands"/>
    <m/>
  </r>
  <r>
    <s v="Reykjavík"/>
    <s v="Flúðir í Hrunam.hr."/>
    <n v="845"/>
    <x v="34"/>
    <s v="Suðurland"/>
    <x v="7"/>
    <x v="3"/>
    <s v="Sala utan svæðis - flj."/>
    <n v="6198"/>
    <n v="5.3612699999999993"/>
    <x v="5"/>
    <x v="3"/>
    <s v="Innanlands"/>
    <m/>
  </r>
  <r>
    <s v="Eskifjörður"/>
    <s v="Hveragerði"/>
    <n v="810"/>
    <x v="33"/>
    <s v="Suðurland"/>
    <x v="6"/>
    <x v="3"/>
    <s v="Sala utan svæðis - flj."/>
    <n v="2055"/>
    <n v="1.7775750000000001"/>
    <x v="0"/>
    <x v="3"/>
    <s v="Innanlands"/>
    <m/>
  </r>
  <r>
    <s v="Reykjavík"/>
    <s v="Hveragerði"/>
    <n v="810"/>
    <x v="33"/>
    <s v="Suðurland"/>
    <x v="6"/>
    <x v="3"/>
    <s v="Sala utan svæðis - flj."/>
    <n v="108081"/>
    <n v="93.490065000000001"/>
    <x v="0"/>
    <x v="3"/>
    <s v="Innanlands"/>
    <m/>
  </r>
  <r>
    <s v="Selfoss"/>
    <s v="Flúðir í Hrunam.hr."/>
    <n v="845"/>
    <x v="34"/>
    <s v="Suðurland"/>
    <x v="7"/>
    <x v="3"/>
    <s v="Sala utan svæðis - flj."/>
    <n v="107575"/>
    <n v="93.052374999999998"/>
    <x v="5"/>
    <x v="3"/>
    <s v="Innanlands"/>
    <m/>
  </r>
  <r>
    <s v="Reykjavík"/>
    <s v="Litla Kaffistofan"/>
    <n v="810"/>
    <x v="33"/>
    <s v="Suðurland"/>
    <x v="6"/>
    <x v="3"/>
    <s v="Sala utan svæðis - flj."/>
    <n v="350389"/>
    <n v="303.08648499999998"/>
    <x v="0"/>
    <x v="3"/>
    <s v="Innanlands"/>
    <m/>
  </r>
  <r>
    <s v="Söludælur"/>
    <s v="Flúðir í Hrunam.hr."/>
    <n v="845"/>
    <x v="34"/>
    <s v="Suðurland"/>
    <x v="1"/>
    <x v="0"/>
    <s v="Sala innan svæðis - flj."/>
    <n v="72939"/>
    <n v="54.704250000000002"/>
    <x v="5"/>
    <x v="0"/>
    <s v="Innanlands"/>
    <m/>
  </r>
  <r>
    <s v="Söludælur"/>
    <s v="Flúðir í Hrunam.hr."/>
    <n v="845"/>
    <x v="34"/>
    <s v="Suðurland"/>
    <x v="0"/>
    <x v="0"/>
    <s v="Sala innan svæðis - flj."/>
    <n v="346612"/>
    <n v="259.959"/>
    <x v="5"/>
    <x v="0"/>
    <s v="Innanlands"/>
    <m/>
  </r>
  <r>
    <s v="Söludælur"/>
    <s v="Flúðir í Hrunam.hr."/>
    <n v="845"/>
    <x v="34"/>
    <s v="Suðurland"/>
    <x v="7"/>
    <x v="3"/>
    <s v="Sala innan svæðis - flj."/>
    <n v="480298"/>
    <n v="415.45777000000004"/>
    <x v="5"/>
    <x v="0"/>
    <s v="Innanlands"/>
    <m/>
  </r>
  <r>
    <s v="Selfoss"/>
    <s v="Hveragerði"/>
    <n v="810"/>
    <x v="33"/>
    <s v="Suðurland"/>
    <x v="6"/>
    <x v="3"/>
    <s v="Sala utan svæðis - flj."/>
    <n v="10212"/>
    <n v="8.83338"/>
    <x v="0"/>
    <x v="3"/>
    <s v="Innanlands"/>
    <m/>
  </r>
  <r>
    <s v="Reykjavík"/>
    <s v="Þorlákshöfn"/>
    <n v="815"/>
    <x v="33"/>
    <s v="Suðurland"/>
    <x v="6"/>
    <x v="3"/>
    <s v="Sala utan svæðis - flj."/>
    <n v="363189"/>
    <n v="314.15848499999998"/>
    <x v="1"/>
    <x v="2"/>
    <s v="Innanlands"/>
    <m/>
  </r>
  <r>
    <s v="Reykjavík"/>
    <s v="Flúðir í Hrunam.hr."/>
    <n v="845"/>
    <x v="34"/>
    <s v="Suðurland"/>
    <x v="0"/>
    <x v="0"/>
    <s v="Sala utan svæðis - flj."/>
    <n v="1063"/>
    <n v="0.79725000000000001"/>
    <x v="7"/>
    <x v="0"/>
    <s v="Innanlands"/>
    <m/>
  </r>
  <r>
    <s v="Reykjavík"/>
    <s v="Flúðir í Hrunam.hr."/>
    <n v="845"/>
    <x v="34"/>
    <s v="Suðurland"/>
    <x v="7"/>
    <x v="3"/>
    <s v="Sala utan svæðis - flj."/>
    <n v="18102"/>
    <n v="15.65823"/>
    <x v="7"/>
    <x v="3"/>
    <s v="Innanlands"/>
    <m/>
  </r>
  <r>
    <s v="Selfoss"/>
    <s v="Flúðir í Hrunam.hr."/>
    <n v="845"/>
    <x v="34"/>
    <s v="Suðurland"/>
    <x v="7"/>
    <x v="3"/>
    <s v="Sala utan svæðis - flj."/>
    <n v="134315"/>
    <n v="116.18247500000001"/>
    <x v="7"/>
    <x v="3"/>
    <s v="Innanlands"/>
    <m/>
  </r>
  <r>
    <s v="Reykjavík"/>
    <s v="Þorlákshöfn"/>
    <n v="815"/>
    <x v="33"/>
    <s v="Suðurland"/>
    <x v="6"/>
    <x v="3"/>
    <s v="Sala utan svæðis - flj."/>
    <n v="265559"/>
    <n v="229.70853500000001"/>
    <x v="2"/>
    <x v="2"/>
    <s v="Innanlands"/>
    <m/>
  </r>
  <r>
    <s v="Söludælur"/>
    <s v="Flúðir í Hrunam.hr."/>
    <n v="845"/>
    <x v="34"/>
    <s v="Suðurland"/>
    <x v="0"/>
    <x v="0"/>
    <s v="Sala innan svæðis - flj."/>
    <n v="464096"/>
    <n v="348.072"/>
    <x v="7"/>
    <x v="0"/>
    <s v="Innanlands"/>
    <m/>
  </r>
  <r>
    <s v="Söludælur"/>
    <s v="Flúðir í Hrunam.hr."/>
    <n v="845"/>
    <x v="34"/>
    <s v="Suðurland"/>
    <x v="7"/>
    <x v="3"/>
    <s v="Sala innan svæðis - flj."/>
    <n v="480661"/>
    <n v="415.77176500000002"/>
    <x v="7"/>
    <x v="0"/>
    <s v="Innanlands"/>
    <m/>
  </r>
  <r>
    <s v="Reykjavík"/>
    <s v="Þorlákshöfn"/>
    <n v="815"/>
    <x v="33"/>
    <s v="Suðurland"/>
    <x v="6"/>
    <x v="3"/>
    <s v="Sala utan svæðis - flj."/>
    <n v="152222"/>
    <n v="131.67203000000001"/>
    <x v="4"/>
    <x v="2"/>
    <s v="Innanlands"/>
    <m/>
  </r>
  <r>
    <s v="Reykjavík"/>
    <s v="Flúðir í Hrunam.hr."/>
    <n v="845"/>
    <x v="34"/>
    <s v="Suðurland"/>
    <x v="0"/>
    <x v="0"/>
    <s v="Sala utan svæðis - flj."/>
    <n v="1116"/>
    <n v="0.83699999999999997"/>
    <x v="9"/>
    <x v="0"/>
    <s v="Innanlands"/>
    <m/>
  </r>
  <r>
    <s v="Reykjavík"/>
    <s v="Flúðir í Hrunam.hr."/>
    <n v="845"/>
    <x v="34"/>
    <s v="Suðurland"/>
    <x v="7"/>
    <x v="3"/>
    <s v="Sala utan svæðis - flj."/>
    <n v="26632"/>
    <n v="23.03668"/>
    <x v="9"/>
    <x v="3"/>
    <s v="Innanlands"/>
    <m/>
  </r>
  <r>
    <s v="Reykjavík"/>
    <s v="Þorlákshöfn"/>
    <n v="815"/>
    <x v="33"/>
    <s v="Suðurland"/>
    <x v="6"/>
    <x v="3"/>
    <s v="Sala utan svæðis - flj."/>
    <n v="130575"/>
    <n v="112.94737499999999"/>
    <x v="6"/>
    <x v="2"/>
    <s v="Innanlands"/>
    <m/>
  </r>
  <r>
    <s v="Selfoss"/>
    <s v="Flúðir í Hrunam.hr."/>
    <n v="845"/>
    <x v="34"/>
    <s v="Suðurland"/>
    <x v="7"/>
    <x v="3"/>
    <s v="Sala utan svæðis - flj."/>
    <n v="68683"/>
    <n v="59.410795"/>
    <x v="9"/>
    <x v="3"/>
    <s v="Innanlands"/>
    <m/>
  </r>
  <r>
    <s v="Reykjavík"/>
    <s v="Þorlákshöfn"/>
    <n v="815"/>
    <x v="33"/>
    <s v="Suðurland"/>
    <x v="6"/>
    <x v="3"/>
    <s v="Sala utan svæðis - flj."/>
    <n v="198830"/>
    <n v="171.98795000000001"/>
    <x v="8"/>
    <x v="2"/>
    <s v="Innanlands"/>
    <m/>
  </r>
  <r>
    <s v="Söludælur"/>
    <s v="Flúðir í Hrunam.hr."/>
    <n v="845"/>
    <x v="34"/>
    <s v="Suðurland"/>
    <x v="0"/>
    <x v="0"/>
    <s v="Sala innan svæðis - flj."/>
    <n v="432703"/>
    <n v="324.52724999999998"/>
    <x v="9"/>
    <x v="0"/>
    <s v="Innanlands"/>
    <m/>
  </r>
  <r>
    <s v="Söludælur"/>
    <s v="Flúðir í Hrunam.hr."/>
    <n v="845"/>
    <x v="34"/>
    <s v="Suðurland"/>
    <x v="7"/>
    <x v="3"/>
    <s v="Sala innan svæðis - flj."/>
    <n v="402665"/>
    <n v="348.30522499999995"/>
    <x v="9"/>
    <x v="0"/>
    <s v="Innanlands"/>
    <m/>
  </r>
  <r>
    <s v="Hella"/>
    <s v="Þorlákshöfn"/>
    <n v="815"/>
    <x v="33"/>
    <s v="Suðurland"/>
    <x v="6"/>
    <x v="3"/>
    <s v="Sala utan svæðis - flj."/>
    <n v="1572"/>
    <n v="1.35978"/>
    <x v="10"/>
    <x v="2"/>
    <s v="Innanlands"/>
    <m/>
  </r>
  <r>
    <s v="Reykjavík"/>
    <s v="Þorlákshöfn"/>
    <n v="815"/>
    <x v="33"/>
    <s v="Suðurland"/>
    <x v="6"/>
    <x v="3"/>
    <s v="Sala utan svæðis - flj."/>
    <n v="238916"/>
    <n v="206.66234"/>
    <x v="10"/>
    <x v="2"/>
    <s v="Innanlands"/>
    <m/>
  </r>
  <r>
    <s v="Reykjavík"/>
    <s v="Flúðir í Hrunam.hr."/>
    <n v="845"/>
    <x v="34"/>
    <s v="Suðurland"/>
    <x v="1"/>
    <x v="0"/>
    <s v="Sala utan svæðis - flj."/>
    <n v="1075"/>
    <n v="0.80625000000000002"/>
    <x v="10"/>
    <x v="0"/>
    <s v="Innanlands"/>
    <m/>
  </r>
  <r>
    <s v="Reykjavík"/>
    <s v="Flúðir í Hrunam.hr."/>
    <n v="845"/>
    <x v="34"/>
    <s v="Suðurland"/>
    <x v="7"/>
    <x v="3"/>
    <s v="Sala utan svæðis - flj."/>
    <n v="91420"/>
    <n v="79.078299999999999"/>
    <x v="10"/>
    <x v="3"/>
    <s v="Innanlands"/>
    <m/>
  </r>
  <r>
    <s v="Selfoss"/>
    <s v="Þorlákshöfn"/>
    <n v="815"/>
    <x v="33"/>
    <s v="Suðurland"/>
    <x v="6"/>
    <x v="3"/>
    <s v="Sala innan svæðis - flj."/>
    <n v="40728"/>
    <n v="35.22972"/>
    <x v="10"/>
    <x v="2"/>
    <s v="Innanlands"/>
    <m/>
  </r>
  <r>
    <s v="Selfoss"/>
    <s v="Flúðir í Hrunam.hr."/>
    <n v="845"/>
    <x v="34"/>
    <s v="Suðurland"/>
    <x v="7"/>
    <x v="3"/>
    <s v="Sala utan svæðis - flj."/>
    <n v="69959"/>
    <n v="60.514534999999995"/>
    <x v="10"/>
    <x v="3"/>
    <s v="Innanlands"/>
    <m/>
  </r>
  <r>
    <s v="Söludælur"/>
    <s v="Flúðir í Hrunam.hr."/>
    <n v="845"/>
    <x v="34"/>
    <s v="Suðurland"/>
    <x v="1"/>
    <x v="0"/>
    <s v="Sala innan svæðis - flj."/>
    <n v="152950"/>
    <n v="114.71250000000001"/>
    <x v="10"/>
    <x v="0"/>
    <s v="Innanlands"/>
    <m/>
  </r>
  <r>
    <s v="Söludælur"/>
    <s v="Flúðir í Hrunam.hr."/>
    <n v="845"/>
    <x v="34"/>
    <s v="Suðurland"/>
    <x v="0"/>
    <x v="0"/>
    <s v="Sala innan svæðis - flj."/>
    <n v="235906"/>
    <n v="176.92949999999999"/>
    <x v="10"/>
    <x v="0"/>
    <s v="Innanlands"/>
    <m/>
  </r>
  <r>
    <s v="Söludælur"/>
    <s v="Flúðir í Hrunam.hr."/>
    <n v="845"/>
    <x v="34"/>
    <s v="Suðurland"/>
    <x v="7"/>
    <x v="3"/>
    <s v="Sala innan svæðis - flj."/>
    <n v="335599"/>
    <n v="290.29313500000001"/>
    <x v="10"/>
    <x v="0"/>
    <s v="Innanlands"/>
    <m/>
  </r>
  <r>
    <s v="Selfoss"/>
    <s v="Þorlákshöfn"/>
    <n v="815"/>
    <x v="33"/>
    <s v="Suðurland"/>
    <x v="6"/>
    <x v="3"/>
    <s v="Sala utan svæðis - flj."/>
    <n v="8654"/>
    <n v="7.4857100000000001"/>
    <x v="10"/>
    <x v="2"/>
    <s v="Innanlands"/>
    <m/>
  </r>
  <r>
    <s v="Reykjavík"/>
    <s v="Flúðir í Hrunam.hr."/>
    <n v="845"/>
    <x v="34"/>
    <s v="Suðurland"/>
    <x v="1"/>
    <x v="0"/>
    <s v="Sala utan svæðis - flj."/>
    <n v="1469"/>
    <n v="1.10175"/>
    <x v="8"/>
    <x v="0"/>
    <s v="Innanlands"/>
    <m/>
  </r>
  <r>
    <s v="Reykjavík"/>
    <s v="Flúðir í Hrunam.hr."/>
    <n v="845"/>
    <x v="34"/>
    <s v="Suðurland"/>
    <x v="7"/>
    <x v="3"/>
    <s v="Sala utan svæðis - flj."/>
    <n v="90545"/>
    <n v="78.321425000000005"/>
    <x v="8"/>
    <x v="3"/>
    <s v="Innanlands"/>
    <m/>
  </r>
  <r>
    <s v="Reykjavík"/>
    <s v="Flúðir í Hrunam.hr."/>
    <n v="845"/>
    <x v="34"/>
    <s v="Suðurland"/>
    <x v="10"/>
    <x v="3"/>
    <s v="Sala utan svæðis - flj."/>
    <n v="13040"/>
    <n v="11.2796"/>
    <x v="8"/>
    <x v="2"/>
    <s v="Innanlands"/>
    <m/>
  </r>
  <r>
    <s v="Reykjavík"/>
    <s v="Þorlákshöfn"/>
    <n v="815"/>
    <x v="33"/>
    <s v="Suðurland"/>
    <x v="6"/>
    <x v="3"/>
    <s v="Sala utan svæðis - flj."/>
    <n v="344945"/>
    <n v="298.37742500000002"/>
    <x v="9"/>
    <x v="2"/>
    <s v="Innanlands"/>
    <m/>
  </r>
  <r>
    <s v="Selfoss"/>
    <s v="Þorlákshöfn"/>
    <n v="815"/>
    <x v="33"/>
    <s v="Suðurland"/>
    <x v="6"/>
    <x v="3"/>
    <s v="Sala utan svæðis - flj."/>
    <n v="30075"/>
    <n v="26.014875"/>
    <x v="9"/>
    <x v="2"/>
    <s v="Innanlands"/>
    <m/>
  </r>
  <r>
    <s v="Selfoss"/>
    <s v="Flúðir í Hrunam.hr."/>
    <n v="845"/>
    <x v="34"/>
    <s v="Suðurland"/>
    <x v="7"/>
    <x v="3"/>
    <s v="Sala utan svæðis - flj."/>
    <n v="67871"/>
    <n v="58.708415000000002"/>
    <x v="8"/>
    <x v="3"/>
    <s v="Innanlands"/>
    <m/>
  </r>
  <r>
    <s v="Söludælur"/>
    <s v="Flúðir í Hrunam.hr."/>
    <n v="845"/>
    <x v="34"/>
    <s v="Suðurland"/>
    <x v="1"/>
    <x v="0"/>
    <s v="Sala innan svæðis - flj."/>
    <n v="367021"/>
    <n v="275.26575000000003"/>
    <x v="8"/>
    <x v="0"/>
    <s v="Innanlands"/>
    <m/>
  </r>
  <r>
    <s v="Söludælur"/>
    <s v="Flúðir í Hrunam.hr."/>
    <n v="845"/>
    <x v="34"/>
    <s v="Suðurland"/>
    <x v="7"/>
    <x v="3"/>
    <s v="Sala innan svæðis - flj."/>
    <n v="304627"/>
    <n v="263.50235499999997"/>
    <x v="8"/>
    <x v="0"/>
    <s v="Innanlands"/>
    <m/>
  </r>
  <r>
    <s v="Reykjavík"/>
    <s v="Þorlákshöfn"/>
    <n v="815"/>
    <x v="33"/>
    <s v="Suðurland"/>
    <x v="6"/>
    <x v="3"/>
    <s v="Sala utan svæðis - flj."/>
    <n v="697601"/>
    <n v="603.42486499999995"/>
    <x v="7"/>
    <x v="2"/>
    <s v="Innanlands"/>
    <m/>
  </r>
  <r>
    <s v="Selfoss"/>
    <s v="Þorlákshöfn"/>
    <n v="815"/>
    <x v="33"/>
    <s v="Suðurland"/>
    <x v="6"/>
    <x v="3"/>
    <s v="Sala utan svæðis - flj."/>
    <n v="16826"/>
    <n v="14.554489999999999"/>
    <x v="7"/>
    <x v="2"/>
    <s v="Innanlands"/>
    <m/>
  </r>
  <r>
    <s v="Reykjavík"/>
    <s v="Flúðir í Hrunam.hr."/>
    <n v="845"/>
    <x v="34"/>
    <s v="Suðurland"/>
    <x v="1"/>
    <x v="0"/>
    <s v="Sala utan svæðis - flj."/>
    <n v="1068"/>
    <n v="0.80100000000000005"/>
    <x v="6"/>
    <x v="0"/>
    <s v="Innanlands"/>
    <m/>
  </r>
  <r>
    <s v="Reykjavík"/>
    <s v="Flúðir í Hrunam.hr."/>
    <n v="845"/>
    <x v="34"/>
    <s v="Suðurland"/>
    <x v="7"/>
    <x v="3"/>
    <s v="Sala innan svæðis - flj."/>
    <n v="23129"/>
    <n v="20.006584999999998"/>
    <x v="6"/>
    <x v="3"/>
    <s v="Innanlands"/>
    <m/>
  </r>
  <r>
    <s v="Reykjavík"/>
    <s v="Flúðir í Hrunam.hr."/>
    <n v="845"/>
    <x v="34"/>
    <s v="Suðurland"/>
    <x v="7"/>
    <x v="3"/>
    <s v="Sala utan svæðis - flj."/>
    <n v="82731"/>
    <n v="71.562314999999998"/>
    <x v="6"/>
    <x v="3"/>
    <s v="Innanlands"/>
    <m/>
  </r>
  <r>
    <s v="Reykjavík"/>
    <s v="Flúðir í Hrunam.hr."/>
    <n v="845"/>
    <x v="34"/>
    <s v="Suðurland"/>
    <x v="9"/>
    <x v="3"/>
    <s v="Sala utan svæðis - flj."/>
    <n v="3999"/>
    <n v="3.4591349999999998"/>
    <x v="6"/>
    <x v="2"/>
    <s v="Innanlands"/>
    <m/>
  </r>
  <r>
    <s v="Reykjavík"/>
    <s v="Flúðir í Hrunam.hr."/>
    <n v="845"/>
    <x v="34"/>
    <s v="Suðurland"/>
    <x v="10"/>
    <x v="3"/>
    <s v="Sala utan svæðis - flj."/>
    <n v="5272"/>
    <n v="4.5602799999999997"/>
    <x v="6"/>
    <x v="2"/>
    <s v="Innanlands"/>
    <m/>
  </r>
  <r>
    <s v="Reykjavík"/>
    <s v="Þorlákshöfn"/>
    <n v="815"/>
    <x v="33"/>
    <s v="Suðurland"/>
    <x v="6"/>
    <x v="3"/>
    <s v="Sala utan svæðis - flj."/>
    <n v="685825"/>
    <n v="593.23862499999996"/>
    <x v="5"/>
    <x v="2"/>
    <s v="Innanlands"/>
    <m/>
  </r>
  <r>
    <s v="Selfoss"/>
    <s v="Flúðir í Hrunam.hr."/>
    <n v="845"/>
    <x v="34"/>
    <s v="Suðurland"/>
    <x v="7"/>
    <x v="3"/>
    <s v="Sala utan svæðis - flj."/>
    <n v="57666"/>
    <n v="49.881089999999993"/>
    <x v="6"/>
    <x v="3"/>
    <s v="Innanlands"/>
    <m/>
  </r>
  <r>
    <s v="Söludælur"/>
    <s v="Flúðir í Hrunam.hr."/>
    <n v="845"/>
    <x v="34"/>
    <s v="Suðurland"/>
    <x v="1"/>
    <x v="0"/>
    <s v="Sala innan svæðis - flj."/>
    <n v="353793"/>
    <n v="265.34474999999998"/>
    <x v="6"/>
    <x v="0"/>
    <s v="Innanlands"/>
    <m/>
  </r>
  <r>
    <s v="Söludælur"/>
    <s v="Flúðir í Hrunam.hr."/>
    <n v="845"/>
    <x v="34"/>
    <s v="Suðurland"/>
    <x v="7"/>
    <x v="3"/>
    <s v="Sala innan svæðis - flj."/>
    <n v="255194"/>
    <n v="220.74280999999999"/>
    <x v="6"/>
    <x v="0"/>
    <s v="Innanlands"/>
    <m/>
  </r>
  <r>
    <s v="Selfoss"/>
    <s v="Þorlákshöfn"/>
    <n v="815"/>
    <x v="33"/>
    <s v="Suðurland"/>
    <x v="6"/>
    <x v="3"/>
    <s v="Sala utan svæðis - flj."/>
    <n v="5008"/>
    <n v="4.3319200000000002"/>
    <x v="5"/>
    <x v="2"/>
    <s v="Innanlands"/>
    <m/>
  </r>
  <r>
    <s v="Reykjavík"/>
    <s v="Þorlákshöfn"/>
    <n v="815"/>
    <x v="33"/>
    <s v="Suðurland"/>
    <x v="6"/>
    <x v="3"/>
    <s v="Sala utan svæðis - flj."/>
    <n v="749196"/>
    <n v="648.05454000000009"/>
    <x v="3"/>
    <x v="2"/>
    <s v="Innanlands"/>
    <m/>
  </r>
  <r>
    <s v="Reykjavík"/>
    <s v="Flúðir í Hrunam.hr."/>
    <n v="845"/>
    <x v="34"/>
    <s v="Suðurland"/>
    <x v="1"/>
    <x v="0"/>
    <s v="Sala utan svæðis - flj."/>
    <n v="1953"/>
    <n v="1.46475"/>
    <x v="4"/>
    <x v="0"/>
    <s v="Innanlands"/>
    <m/>
  </r>
  <r>
    <s v="Reykjavík"/>
    <s v="Flúðir í Hrunam.hr."/>
    <n v="845"/>
    <x v="34"/>
    <s v="Suðurland"/>
    <x v="7"/>
    <x v="3"/>
    <s v="Sala utan svæðis - flj."/>
    <n v="98957"/>
    <n v="85.597804999999994"/>
    <x v="4"/>
    <x v="3"/>
    <s v="Innanlands"/>
    <m/>
  </r>
  <r>
    <s v="Reykjavík"/>
    <s v="Flúðir í Hrunam.hr."/>
    <n v="845"/>
    <x v="34"/>
    <s v="Suðurland"/>
    <x v="9"/>
    <x v="3"/>
    <s v="Sala utan svæðis - flj."/>
    <n v="2920"/>
    <n v="2.5258000000000003"/>
    <x v="4"/>
    <x v="2"/>
    <s v="Innanlands"/>
    <m/>
  </r>
  <r>
    <s v="Reykjavík"/>
    <s v="Flúðir í Hrunam.hr."/>
    <n v="845"/>
    <x v="34"/>
    <s v="Suðurland"/>
    <x v="10"/>
    <x v="3"/>
    <s v="Sala utan svæðis - flj."/>
    <n v="17815"/>
    <n v="15.409975000000001"/>
    <x v="4"/>
    <x v="2"/>
    <s v="Innanlands"/>
    <m/>
  </r>
  <r>
    <s v="Eskifjörður"/>
    <s v="Þorlákshöfn"/>
    <n v="815"/>
    <x v="33"/>
    <s v="Suðurland"/>
    <x v="6"/>
    <x v="3"/>
    <s v="Sala utan svæðis - flj."/>
    <n v="16959"/>
    <n v="14.669535"/>
    <x v="0"/>
    <x v="2"/>
    <s v="Innanlands"/>
    <m/>
  </r>
  <r>
    <s v="Selfoss"/>
    <s v="Flúðir í Hrunam.hr."/>
    <n v="845"/>
    <x v="34"/>
    <s v="Suðurland"/>
    <x v="7"/>
    <x v="3"/>
    <s v="Sala utan svæðis - flj."/>
    <n v="63872"/>
    <n v="55.249279999999999"/>
    <x v="4"/>
    <x v="3"/>
    <s v="Innanlands"/>
    <m/>
  </r>
  <r>
    <s v="Söludælur"/>
    <s v="Flúðir í Hrunam.hr."/>
    <n v="845"/>
    <x v="34"/>
    <s v="Suðurland"/>
    <x v="1"/>
    <x v="0"/>
    <s v="Sala innan svæðis - flj."/>
    <n v="339142"/>
    <n v="254.35650000000001"/>
    <x v="4"/>
    <x v="0"/>
    <s v="Innanlands"/>
    <m/>
  </r>
  <r>
    <s v="Söludælur"/>
    <s v="Flúðir í Hrunam.hr."/>
    <n v="845"/>
    <x v="34"/>
    <s v="Suðurland"/>
    <x v="7"/>
    <x v="3"/>
    <s v="Sala innan svæðis - flj."/>
    <n v="260769"/>
    <n v="225.56518499999999"/>
    <x v="4"/>
    <x v="0"/>
    <s v="Innanlands"/>
    <m/>
  </r>
  <r>
    <s v="Ísafjörður"/>
    <s v="Þorlákshöfn"/>
    <n v="815"/>
    <x v="33"/>
    <s v="Suðurland"/>
    <x v="6"/>
    <x v="3"/>
    <s v="Sala utan svæðis - flj."/>
    <n v="3145"/>
    <n v="2.7204250000000001"/>
    <x v="0"/>
    <x v="2"/>
    <s v="Innanlands"/>
    <m/>
  </r>
  <r>
    <s v="Patreksfjörður"/>
    <s v="Þorlákshöfn"/>
    <n v="815"/>
    <x v="33"/>
    <s v="Suðurland"/>
    <x v="6"/>
    <x v="3"/>
    <s v="Sala utan svæðis - flj."/>
    <n v="6214"/>
    <n v="5.3751099999999994"/>
    <x v="0"/>
    <x v="2"/>
    <s v="Innanlands"/>
    <m/>
  </r>
  <r>
    <s v="Reykjavík"/>
    <s v="Flúðir í Hrunam.hr."/>
    <n v="845"/>
    <x v="34"/>
    <s v="Suðurland"/>
    <x v="1"/>
    <x v="0"/>
    <s v="Sala utan svæðis - flj."/>
    <n v="1583"/>
    <n v="1.1872499999999999"/>
    <x v="2"/>
    <x v="0"/>
    <s v="Innanlands"/>
    <m/>
  </r>
  <r>
    <s v="Reykjavík"/>
    <s v="Flúðir í Hrunam.hr."/>
    <n v="845"/>
    <x v="34"/>
    <s v="Suðurland"/>
    <x v="4"/>
    <x v="2"/>
    <s v="Sala utan svæðis - flj."/>
    <n v="11017"/>
    <n v="8.9237700000000011"/>
    <x v="2"/>
    <x v="1"/>
    <s v="Innanlands"/>
    <m/>
  </r>
  <r>
    <s v="Reykjavík"/>
    <s v="Flúðir í Hrunam.hr."/>
    <n v="845"/>
    <x v="34"/>
    <s v="Suðurland"/>
    <x v="7"/>
    <x v="3"/>
    <s v="Sala innan svæðis - flj."/>
    <n v="0"/>
    <n v="0"/>
    <x v="2"/>
    <x v="3"/>
    <s v="Innanlands"/>
    <m/>
  </r>
  <r>
    <s v="Reykjavík"/>
    <s v="Flúðir í Hrunam.hr."/>
    <n v="845"/>
    <x v="34"/>
    <s v="Suðurland"/>
    <x v="7"/>
    <x v="3"/>
    <s v="Sala utan svæðis - flj."/>
    <n v="100473"/>
    <n v="86.909145000000009"/>
    <x v="2"/>
    <x v="3"/>
    <s v="Innanlands"/>
    <m/>
  </r>
  <r>
    <s v="Reykjavík"/>
    <s v="Flúðir í Hrunam.hr."/>
    <n v="845"/>
    <x v="34"/>
    <s v="Suðurland"/>
    <x v="5"/>
    <x v="2"/>
    <s v="Sala utan svæðis - flj."/>
    <n v="5451"/>
    <n v="4.4153100000000007"/>
    <x v="2"/>
    <x v="1"/>
    <s v="Innanlands"/>
    <m/>
  </r>
  <r>
    <s v="Reykjavík"/>
    <s v="Flúðir í Hrunam.hr."/>
    <n v="845"/>
    <x v="34"/>
    <s v="Suðurland"/>
    <x v="10"/>
    <x v="3"/>
    <s v="Sala utan svæðis - flj."/>
    <n v="30749"/>
    <n v="26.597884999999998"/>
    <x v="2"/>
    <x v="2"/>
    <s v="Innanlands"/>
    <m/>
  </r>
  <r>
    <s v="Reykjavík"/>
    <s v="Þorlákshöfn"/>
    <n v="815"/>
    <x v="33"/>
    <s v="Suðurland"/>
    <x v="6"/>
    <x v="3"/>
    <s v="Sala utan svæðis - flj."/>
    <n v="815475"/>
    <n v="705.38587500000006"/>
    <x v="0"/>
    <x v="2"/>
    <s v="Innanlands"/>
    <m/>
  </r>
  <r>
    <s v="Selfoss"/>
    <s v="Flúðir í Hrunam.hr."/>
    <n v="845"/>
    <x v="34"/>
    <s v="Suðurland"/>
    <x v="7"/>
    <x v="3"/>
    <s v="Sala utan svæðis - flj."/>
    <n v="90286"/>
    <n v="78.097390000000004"/>
    <x v="2"/>
    <x v="3"/>
    <s v="Innanlands"/>
    <m/>
  </r>
  <r>
    <s v="Söludælur"/>
    <s v="Flúðir í Hrunam.hr."/>
    <n v="845"/>
    <x v="34"/>
    <s v="Suðurland"/>
    <x v="1"/>
    <x v="0"/>
    <s v="Sala innan svæðis - flj."/>
    <n v="318797"/>
    <n v="239.09774999999999"/>
    <x v="2"/>
    <x v="0"/>
    <s v="Innanlands"/>
    <m/>
  </r>
  <r>
    <s v="Söludælur"/>
    <s v="Flúðir í Hrunam.hr."/>
    <n v="845"/>
    <x v="34"/>
    <s v="Suðurland"/>
    <x v="7"/>
    <x v="3"/>
    <s v="Sala innan svæðis - flj."/>
    <n v="254870"/>
    <n v="220.46254999999999"/>
    <x v="2"/>
    <x v="0"/>
    <s v="Innanlands"/>
    <m/>
  </r>
  <r>
    <s v="Reykjavík"/>
    <s v="Eyrarbakki"/>
    <n v="820"/>
    <x v="32"/>
    <s v="Suðurland"/>
    <x v="6"/>
    <x v="3"/>
    <s v="Sala utan svæðis - flj."/>
    <n v="7226"/>
    <n v="6.2504900000000001"/>
    <x v="1"/>
    <x v="3"/>
    <s v="Innanlands"/>
    <m/>
  </r>
  <r>
    <s v="Reykjavík"/>
    <s v="Eyrarbakki"/>
    <n v="820"/>
    <x v="32"/>
    <s v="Suðurland"/>
    <x v="6"/>
    <x v="3"/>
    <s v="Sala utan svæðis - flj."/>
    <n v="7789"/>
    <n v="6.7374849999999995"/>
    <x v="2"/>
    <x v="3"/>
    <s v="Innanlands"/>
    <m/>
  </r>
  <r>
    <s v="Reykjavík"/>
    <s v="Flúðir í Hrunam.hr."/>
    <n v="845"/>
    <x v="34"/>
    <s v="Suðurland"/>
    <x v="1"/>
    <x v="0"/>
    <s v="Sala innan svæðis - flj."/>
    <n v="1"/>
    <n v="7.5000000000000002E-4"/>
    <x v="1"/>
    <x v="0"/>
    <s v="Innanlands"/>
    <m/>
  </r>
  <r>
    <s v="Reykjavík"/>
    <s v="Flúðir í Hrunam.hr."/>
    <n v="845"/>
    <x v="34"/>
    <s v="Suðurland"/>
    <x v="1"/>
    <x v="0"/>
    <s v="Sala utan svæðis - flj."/>
    <n v="20533"/>
    <n v="15.399749999999999"/>
    <x v="1"/>
    <x v="0"/>
    <s v="Innanlands"/>
    <m/>
  </r>
  <r>
    <s v="Reykjavík"/>
    <s v="Flúðir í Hrunam.hr."/>
    <n v="845"/>
    <x v="34"/>
    <s v="Suðurland"/>
    <x v="4"/>
    <x v="2"/>
    <s v="Sala utan svæðis - flj."/>
    <n v="5264"/>
    <n v="4.2638400000000001"/>
    <x v="1"/>
    <x v="1"/>
    <s v="Innanlands"/>
    <m/>
  </r>
  <r>
    <s v="Reykjavík"/>
    <s v="Flúðir í Hrunam.hr."/>
    <n v="845"/>
    <x v="34"/>
    <s v="Suðurland"/>
    <x v="7"/>
    <x v="3"/>
    <s v="Sala utan svæðis - flj."/>
    <n v="184871"/>
    <n v="159.91341500000001"/>
    <x v="1"/>
    <x v="3"/>
    <s v="Innanlands"/>
    <m/>
  </r>
  <r>
    <s v="Reykjavík"/>
    <s v="Flúðir í Hrunam.hr."/>
    <n v="845"/>
    <x v="34"/>
    <s v="Suðurland"/>
    <x v="10"/>
    <x v="3"/>
    <s v="Sala utan svæðis - flj."/>
    <n v="27070"/>
    <n v="23.41555"/>
    <x v="1"/>
    <x v="2"/>
    <s v="Innanlands"/>
    <m/>
  </r>
  <r>
    <s v="Selfoss"/>
    <s v="Eyrarbakki"/>
    <n v="820"/>
    <x v="32"/>
    <s v="Suðurland"/>
    <x v="6"/>
    <x v="3"/>
    <s v="Sala utan svæðis - flj."/>
    <n v="4567"/>
    <n v="3.9504549999999998"/>
    <x v="2"/>
    <x v="3"/>
    <s v="Innanlands"/>
    <m/>
  </r>
  <r>
    <s v="Selfoss"/>
    <s v="Flúðir í Hrunam.hr."/>
    <n v="845"/>
    <x v="34"/>
    <s v="Suðurland"/>
    <x v="7"/>
    <x v="3"/>
    <s v="Sala utan svæðis - flj."/>
    <n v="172038"/>
    <n v="148.81287"/>
    <x v="1"/>
    <x v="3"/>
    <s v="Innanlands"/>
    <m/>
  </r>
  <r>
    <s v="Reykjavík"/>
    <s v="Eyrarbakki"/>
    <n v="820"/>
    <x v="32"/>
    <s v="Suðurland"/>
    <x v="6"/>
    <x v="3"/>
    <s v="Sala utan svæðis - flj."/>
    <n v="6950"/>
    <n v="6.0117500000000001"/>
    <x v="4"/>
    <x v="3"/>
    <s v="Innanlands"/>
    <m/>
  </r>
  <r>
    <s v="Söludælur"/>
    <s v="Flúðir í Hrunam.hr."/>
    <n v="845"/>
    <x v="34"/>
    <s v="Suðurland"/>
    <x v="1"/>
    <x v="0"/>
    <s v="Sala innan svæðis - flj."/>
    <n v="249121"/>
    <n v="186.84075000000001"/>
    <x v="1"/>
    <x v="0"/>
    <s v="Innanlands"/>
    <m/>
  </r>
  <r>
    <s v="Söludælur"/>
    <s v="Flúðir í Hrunam.hr."/>
    <n v="845"/>
    <x v="34"/>
    <s v="Suðurland"/>
    <x v="4"/>
    <x v="2"/>
    <s v="Sala innan svæðis - flj."/>
    <n v="1145"/>
    <n v="0.92745"/>
    <x v="1"/>
    <x v="1"/>
    <s v="Innanlands"/>
    <m/>
  </r>
  <r>
    <s v="Söludælur"/>
    <s v="Flúðir í Hrunam.hr."/>
    <n v="845"/>
    <x v="34"/>
    <s v="Suðurland"/>
    <x v="7"/>
    <x v="3"/>
    <s v="Sala innan svæðis - flj."/>
    <n v="116302"/>
    <n v="100.60123"/>
    <x v="1"/>
    <x v="0"/>
    <s v="Innanlands"/>
    <m/>
  </r>
  <r>
    <s v="Söludælur"/>
    <s v="Hella"/>
    <n v="850"/>
    <x v="35"/>
    <s v="Suðurland"/>
    <x v="1"/>
    <x v="0"/>
    <s v="Sala innan svæðis - flj."/>
    <n v="577943"/>
    <n v="433.45724999999999"/>
    <x v="0"/>
    <x v="0"/>
    <s v="Innanlands"/>
    <m/>
  </r>
  <r>
    <s v="Söludælur"/>
    <s v="Hella"/>
    <n v="850"/>
    <x v="35"/>
    <s v="Suðurland"/>
    <x v="3"/>
    <x v="1"/>
    <s v="Sala innan svæðis - flj."/>
    <n v="11025"/>
    <n v="8.0372249999999994"/>
    <x v="0"/>
    <x v="1"/>
    <s v="Innanlands"/>
    <m/>
  </r>
  <r>
    <s v="Söludælur"/>
    <s v="Hella"/>
    <n v="850"/>
    <x v="35"/>
    <s v="Suðurland"/>
    <x v="4"/>
    <x v="2"/>
    <s v="Sala ekki flutningsjöfnuð"/>
    <n v="19029"/>
    <n v="15.413490000000001"/>
    <x v="0"/>
    <x v="1"/>
    <s v="Millilanda"/>
    <m/>
  </r>
  <r>
    <s v="Hella"/>
    <s v="Hella"/>
    <n v="850"/>
    <x v="35"/>
    <s v="Suðurland"/>
    <x v="7"/>
    <x v="3"/>
    <s v="Sala innan svæðis - flj."/>
    <n v="853"/>
    <n v="0.73784499999999997"/>
    <x v="0"/>
    <x v="0"/>
    <s v="Innanlands"/>
    <m/>
  </r>
  <r>
    <s v="Reykjavík"/>
    <s v="Hella"/>
    <n v="850"/>
    <x v="35"/>
    <s v="Suðurland"/>
    <x v="7"/>
    <x v="3"/>
    <s v="Sala utan svæðis - flj."/>
    <n v="49847"/>
    <n v="43.117654999999999"/>
    <x v="0"/>
    <x v="0"/>
    <s v="Innanlands"/>
    <m/>
  </r>
  <r>
    <s v="Selfoss"/>
    <s v="Eyrarbakki"/>
    <n v="820"/>
    <x v="32"/>
    <s v="Suðurland"/>
    <x v="6"/>
    <x v="3"/>
    <s v="Sala utan svæðis - flj."/>
    <n v="1691"/>
    <n v="1.462715"/>
    <x v="4"/>
    <x v="3"/>
    <s v="Innanlands"/>
    <m/>
  </r>
  <r>
    <s v="Reykjavík"/>
    <s v="Eyrarbakki"/>
    <n v="820"/>
    <x v="32"/>
    <s v="Suðurland"/>
    <x v="6"/>
    <x v="3"/>
    <s v="Sala utan svæðis - flj."/>
    <n v="6457"/>
    <n v="5.585305"/>
    <x v="6"/>
    <x v="3"/>
    <s v="Innanlands"/>
    <m/>
  </r>
  <r>
    <s v="Söludælur"/>
    <s v="Hella"/>
    <n v="850"/>
    <x v="35"/>
    <s v="Suðurland"/>
    <x v="7"/>
    <x v="3"/>
    <s v="Sala innan svæðis - flj."/>
    <n v="1171542"/>
    <n v="1013.38383"/>
    <x v="0"/>
    <x v="0"/>
    <s v="Innanlands"/>
    <m/>
  </r>
  <r>
    <s v="Selfoss"/>
    <s v="Eyrarbakki"/>
    <n v="820"/>
    <x v="32"/>
    <s v="Suðurland"/>
    <x v="6"/>
    <x v="3"/>
    <s v="Sala utan svæðis - flj."/>
    <n v="2225"/>
    <n v="1.924625"/>
    <x v="6"/>
    <x v="3"/>
    <s v="Innanlands"/>
    <m/>
  </r>
  <r>
    <s v="Reykjavík"/>
    <s v="Eyrarbakki"/>
    <n v="820"/>
    <x v="32"/>
    <s v="Suðurland"/>
    <x v="6"/>
    <x v="3"/>
    <s v="Sala utan svæðis - flj."/>
    <n v="6542"/>
    <n v="5.65883"/>
    <x v="8"/>
    <x v="3"/>
    <s v="Innanlands"/>
    <m/>
  </r>
  <r>
    <s v="Reykjavík"/>
    <s v="Hella"/>
    <n v="850"/>
    <x v="35"/>
    <s v="Suðurland"/>
    <x v="7"/>
    <x v="3"/>
    <s v="Sala utan svæðis - flj."/>
    <n v="60771"/>
    <n v="52.566915000000002"/>
    <x v="3"/>
    <x v="0"/>
    <s v="Innanlands"/>
    <m/>
  </r>
  <r>
    <s v="Söludælur"/>
    <s v="Hella"/>
    <n v="850"/>
    <x v="35"/>
    <s v="Suðurland"/>
    <x v="1"/>
    <x v="0"/>
    <s v="Sala innan svæðis - flj."/>
    <n v="981104"/>
    <n v="735.82799999999997"/>
    <x v="3"/>
    <x v="0"/>
    <s v="Innanlands"/>
    <m/>
  </r>
  <r>
    <s v="Söludælur"/>
    <s v="Hella"/>
    <n v="850"/>
    <x v="35"/>
    <s v="Suðurland"/>
    <x v="3"/>
    <x v="1"/>
    <s v="Sala innan svæðis - flj."/>
    <n v="14152"/>
    <n v="10.316807999999998"/>
    <x v="3"/>
    <x v="1"/>
    <s v="Innanlands"/>
    <m/>
  </r>
  <r>
    <s v="Söludælur"/>
    <s v="Hella"/>
    <n v="850"/>
    <x v="35"/>
    <s v="Suðurland"/>
    <x v="7"/>
    <x v="3"/>
    <s v="Sala innan svæðis - flj."/>
    <n v="1439820"/>
    <n v="1245.4443000000001"/>
    <x v="3"/>
    <x v="0"/>
    <s v="Innanlands"/>
    <m/>
  </r>
  <r>
    <s v="Selfoss"/>
    <s v="Eyrarbakki"/>
    <n v="820"/>
    <x v="32"/>
    <s v="Suðurland"/>
    <x v="6"/>
    <x v="3"/>
    <s v="Sala utan svæðis - flj."/>
    <n v="4299"/>
    <n v="3.7186349999999999"/>
    <x v="8"/>
    <x v="3"/>
    <s v="Innanlands"/>
    <m/>
  </r>
  <r>
    <s v="Hella"/>
    <s v="Hella"/>
    <n v="850"/>
    <x v="35"/>
    <s v="Suðurland"/>
    <x v="7"/>
    <x v="3"/>
    <s v="Sala innan svæðis - flj."/>
    <n v="708"/>
    <n v="0.61241999999999996"/>
    <x v="5"/>
    <x v="0"/>
    <s v="Innanlands"/>
    <m/>
  </r>
  <r>
    <s v="Reykjavík"/>
    <s v="Eyrarbakki"/>
    <n v="820"/>
    <x v="32"/>
    <s v="Suðurland"/>
    <x v="6"/>
    <x v="3"/>
    <s v="Sala utan svæðis - flj."/>
    <n v="6283"/>
    <n v="5.4347950000000003"/>
    <x v="10"/>
    <x v="3"/>
    <s v="Innanlands"/>
    <m/>
  </r>
  <r>
    <s v="Reykjavík"/>
    <s v="Hella"/>
    <n v="850"/>
    <x v="35"/>
    <s v="Suðurland"/>
    <x v="7"/>
    <x v="3"/>
    <s v="Sala utan svæðis - flj."/>
    <n v="84815"/>
    <n v="73.364975000000001"/>
    <x v="5"/>
    <x v="0"/>
    <s v="Innanlands"/>
    <m/>
  </r>
  <r>
    <s v="Selfoss"/>
    <s v="Eyrarbakki"/>
    <n v="820"/>
    <x v="32"/>
    <s v="Suðurland"/>
    <x v="6"/>
    <x v="3"/>
    <s v="Sala utan svæðis - flj."/>
    <n v="7826"/>
    <n v="6.7694899999999993"/>
    <x v="10"/>
    <x v="3"/>
    <s v="Innanlands"/>
    <m/>
  </r>
  <r>
    <s v="Reykjavík"/>
    <s v="Eyrarbakki"/>
    <n v="820"/>
    <x v="32"/>
    <s v="Suðurland"/>
    <x v="6"/>
    <x v="3"/>
    <s v="Sala utan svæðis - flj."/>
    <n v="3947"/>
    <n v="3.4141549999999996"/>
    <x v="9"/>
    <x v="3"/>
    <s v="Innanlands"/>
    <m/>
  </r>
  <r>
    <s v="Söludælur"/>
    <s v="Hella"/>
    <n v="850"/>
    <x v="35"/>
    <s v="Suðurland"/>
    <x v="1"/>
    <x v="0"/>
    <s v="Sala innan svæðis - flj."/>
    <n v="1058803"/>
    <n v="794.10225000000003"/>
    <x v="5"/>
    <x v="0"/>
    <s v="Innanlands"/>
    <m/>
  </r>
  <r>
    <s v="Söludælur"/>
    <s v="Hella"/>
    <n v="850"/>
    <x v="35"/>
    <s v="Suðurland"/>
    <x v="3"/>
    <x v="1"/>
    <s v="Sala innan svæðis - flj."/>
    <n v="22431"/>
    <n v="16.352198999999999"/>
    <x v="5"/>
    <x v="1"/>
    <s v="Innanlands"/>
    <m/>
  </r>
  <r>
    <s v="Söludælur"/>
    <s v="Hella"/>
    <n v="850"/>
    <x v="35"/>
    <s v="Suðurland"/>
    <x v="7"/>
    <x v="3"/>
    <s v="Sala innan svæðis - flj."/>
    <n v="1524720"/>
    <n v="1318.8828000000001"/>
    <x v="5"/>
    <x v="0"/>
    <s v="Innanlands"/>
    <m/>
  </r>
  <r>
    <s v="Söludælur"/>
    <s v="Hella"/>
    <n v="850"/>
    <x v="35"/>
    <s v="Suðurland"/>
    <x v="5"/>
    <x v="2"/>
    <s v="Sala innan svæðis - flj."/>
    <n v="920"/>
    <n v="0.74520000000000008"/>
    <x v="5"/>
    <x v="1"/>
    <s v="Innanlands"/>
    <m/>
  </r>
  <r>
    <s v="Selfoss"/>
    <s v="Eyrarbakki"/>
    <n v="820"/>
    <x v="32"/>
    <s v="Suðurland"/>
    <x v="6"/>
    <x v="3"/>
    <s v="Sala utan svæðis - flj."/>
    <n v="4280"/>
    <n v="3.7021999999999999"/>
    <x v="9"/>
    <x v="3"/>
    <s v="Innanlands"/>
    <m/>
  </r>
  <r>
    <s v="Hella"/>
    <s v="Hella"/>
    <n v="850"/>
    <x v="35"/>
    <s v="Suðurland"/>
    <x v="7"/>
    <x v="3"/>
    <s v="Sala innan svæðis - flj."/>
    <n v="8948"/>
    <n v="7.7400199999999995"/>
    <x v="7"/>
    <x v="0"/>
    <s v="Innanlands"/>
    <m/>
  </r>
  <r>
    <s v="Reykjavík"/>
    <s v="Eyrarbakki"/>
    <n v="820"/>
    <x v="32"/>
    <s v="Suðurland"/>
    <x v="6"/>
    <x v="3"/>
    <s v="Sala utan svæðis - flj."/>
    <n v="8465"/>
    <n v="7.3222250000000004"/>
    <x v="7"/>
    <x v="3"/>
    <s v="Innanlands"/>
    <m/>
  </r>
  <r>
    <s v="Reykjavík"/>
    <s v="Hella"/>
    <n v="850"/>
    <x v="35"/>
    <s v="Suðurland"/>
    <x v="7"/>
    <x v="3"/>
    <s v="Sala utan svæðis - flj."/>
    <n v="77191"/>
    <n v="66.770214999999993"/>
    <x v="7"/>
    <x v="0"/>
    <s v="Innanlands"/>
    <m/>
  </r>
  <r>
    <s v="Söludælur"/>
    <s v="Hella"/>
    <n v="850"/>
    <x v="35"/>
    <s v="Suðurland"/>
    <x v="1"/>
    <x v="0"/>
    <s v="Sala innan svæðis - flj."/>
    <n v="1047555"/>
    <n v="785.66624999999999"/>
    <x v="7"/>
    <x v="0"/>
    <s v="Innanlands"/>
    <m/>
  </r>
  <r>
    <s v="Söludælur"/>
    <s v="Hella"/>
    <n v="850"/>
    <x v="35"/>
    <s v="Suðurland"/>
    <x v="3"/>
    <x v="1"/>
    <s v="Sala innan svæðis - flj."/>
    <n v="27937"/>
    <n v="20.366073"/>
    <x v="7"/>
    <x v="1"/>
    <s v="Innanlands"/>
    <m/>
  </r>
  <r>
    <s v="Söludælur"/>
    <s v="Hella"/>
    <n v="850"/>
    <x v="35"/>
    <s v="Suðurland"/>
    <x v="7"/>
    <x v="3"/>
    <s v="Sala innan svæðis - flj."/>
    <n v="1401221"/>
    <n v="1212.056165"/>
    <x v="7"/>
    <x v="0"/>
    <s v="Innanlands"/>
    <m/>
  </r>
  <r>
    <s v="Söludælur"/>
    <s v="Hella"/>
    <n v="850"/>
    <x v="35"/>
    <s v="Suðurland"/>
    <x v="5"/>
    <x v="2"/>
    <s v="Sala innan svæðis - flj."/>
    <n v="2383"/>
    <n v="1.9302300000000001"/>
    <x v="7"/>
    <x v="1"/>
    <s v="Innanlands"/>
    <m/>
  </r>
  <r>
    <s v="Söludælur"/>
    <s v="Helluflugvöllur"/>
    <n v="850"/>
    <x v="35"/>
    <s v="Suðurland"/>
    <x v="3"/>
    <x v="1"/>
    <s v="Sala innan svæðis - flj."/>
    <n v="872"/>
    <n v="0.63568800000000003"/>
    <x v="7"/>
    <x v="1"/>
    <s v="Innanlands"/>
    <m/>
  </r>
  <r>
    <s v="Selfoss"/>
    <s v="Eyrarbakki"/>
    <n v="820"/>
    <x v="32"/>
    <s v="Suðurland"/>
    <x v="6"/>
    <x v="3"/>
    <s v="Sala utan svæðis - flj."/>
    <n v="1135"/>
    <n v="0.98177499999999995"/>
    <x v="7"/>
    <x v="3"/>
    <s v="Innanlands"/>
    <m/>
  </r>
  <r>
    <s v="Hella"/>
    <s v="Hella"/>
    <n v="850"/>
    <x v="35"/>
    <s v="Suðurland"/>
    <x v="7"/>
    <x v="3"/>
    <s v="Sala innan svæðis - flj."/>
    <n v="9935"/>
    <n v="8.5937749999999991"/>
    <x v="9"/>
    <x v="0"/>
    <s v="Innanlands"/>
    <m/>
  </r>
  <r>
    <s v="Hella"/>
    <s v="Hella"/>
    <n v="850"/>
    <x v="35"/>
    <s v="Suðurland"/>
    <x v="10"/>
    <x v="3"/>
    <s v="Sala innan svæðis - flj."/>
    <n v="17630"/>
    <n v="15.24995"/>
    <x v="9"/>
    <x v="2"/>
    <s v="Innanlands"/>
    <m/>
  </r>
  <r>
    <s v="Reykjavík"/>
    <s v="Eyrarbakki"/>
    <n v="820"/>
    <x v="32"/>
    <s v="Suðurland"/>
    <x v="6"/>
    <x v="3"/>
    <s v="Sala utan svæðis - flj."/>
    <n v="4283"/>
    <n v="3.7047950000000003"/>
    <x v="5"/>
    <x v="3"/>
    <s v="Innanlands"/>
    <m/>
  </r>
  <r>
    <s v="Reykjavík"/>
    <s v="Hella"/>
    <n v="850"/>
    <x v="35"/>
    <s v="Suðurland"/>
    <x v="7"/>
    <x v="3"/>
    <s v="Sala utan svæðis - flj."/>
    <n v="103212"/>
    <n v="89.278379999999999"/>
    <x v="9"/>
    <x v="0"/>
    <s v="Innanlands"/>
    <m/>
  </r>
  <r>
    <s v="Reykjavík"/>
    <s v="Hella"/>
    <n v="850"/>
    <x v="35"/>
    <s v="Suðurland"/>
    <x v="10"/>
    <x v="3"/>
    <s v="Sala utan svæðis - flj."/>
    <n v="610"/>
    <n v="0.52764999999999995"/>
    <x v="9"/>
    <x v="2"/>
    <s v="Innanlands"/>
    <m/>
  </r>
  <r>
    <s v="Selfoss"/>
    <s v="Eyrarbakki"/>
    <n v="820"/>
    <x v="32"/>
    <s v="Suðurland"/>
    <x v="6"/>
    <x v="3"/>
    <s v="Sala utan svæðis - flj."/>
    <n v="2000"/>
    <n v="1.73"/>
    <x v="5"/>
    <x v="3"/>
    <s v="Innanlands"/>
    <m/>
  </r>
  <r>
    <s v="Söludælur"/>
    <s v="Hella"/>
    <n v="850"/>
    <x v="35"/>
    <s v="Suðurland"/>
    <x v="1"/>
    <x v="0"/>
    <s v="Sala innan svæðis - flj."/>
    <n v="959680"/>
    <n v="719.76"/>
    <x v="9"/>
    <x v="0"/>
    <s v="Innanlands"/>
    <m/>
  </r>
  <r>
    <s v="Söludælur"/>
    <s v="Hella"/>
    <n v="850"/>
    <x v="35"/>
    <s v="Suðurland"/>
    <x v="3"/>
    <x v="1"/>
    <s v="Sala innan svæðis - flj."/>
    <n v="33276"/>
    <n v="24.258203999999999"/>
    <x v="9"/>
    <x v="1"/>
    <s v="Innanlands"/>
    <m/>
  </r>
  <r>
    <s v="Söludælur"/>
    <s v="Hella"/>
    <n v="850"/>
    <x v="35"/>
    <s v="Suðurland"/>
    <x v="7"/>
    <x v="3"/>
    <s v="Sala innan svæðis - flj."/>
    <n v="1269818"/>
    <n v="1098.39257"/>
    <x v="9"/>
    <x v="0"/>
    <s v="Innanlands"/>
    <m/>
  </r>
  <r>
    <s v="Söludælur"/>
    <s v="Hella"/>
    <n v="850"/>
    <x v="35"/>
    <s v="Suðurland"/>
    <x v="5"/>
    <x v="2"/>
    <s v="Sala innan svæðis - flj."/>
    <n v="1167"/>
    <n v="0.94527000000000005"/>
    <x v="9"/>
    <x v="1"/>
    <s v="Innanlands"/>
    <m/>
  </r>
  <r>
    <s v="Söludælur"/>
    <s v="Helluflugvöllur"/>
    <n v="850"/>
    <x v="35"/>
    <s v="Suðurland"/>
    <x v="3"/>
    <x v="1"/>
    <s v="Sala innan svæðis - flj."/>
    <n v="13298"/>
    <n v="9.6942420000000009"/>
    <x v="9"/>
    <x v="1"/>
    <s v="Innanlands"/>
    <m/>
  </r>
  <r>
    <s v="Reykjavík"/>
    <s v="Eyrarbakki"/>
    <n v="820"/>
    <x v="32"/>
    <s v="Suðurland"/>
    <x v="6"/>
    <x v="3"/>
    <s v="Sala utan svæðis - flj."/>
    <n v="1450"/>
    <n v="1.2542500000000001"/>
    <x v="3"/>
    <x v="3"/>
    <s v="Innanlands"/>
    <m/>
  </r>
  <r>
    <s v="Hella"/>
    <s v="Hella"/>
    <n v="850"/>
    <x v="35"/>
    <s v="Suðurland"/>
    <x v="7"/>
    <x v="3"/>
    <s v="Sala innan svæðis - flj."/>
    <n v="2116"/>
    <n v="1.8303399999999999"/>
    <x v="10"/>
    <x v="0"/>
    <s v="Innanlands"/>
    <m/>
  </r>
  <r>
    <s v="Hella"/>
    <s v="Hella"/>
    <n v="850"/>
    <x v="35"/>
    <s v="Suðurland"/>
    <x v="10"/>
    <x v="3"/>
    <s v="Sala innan svæðis - flj."/>
    <n v="57606"/>
    <n v="49.829190000000004"/>
    <x v="10"/>
    <x v="2"/>
    <s v="Innanlands"/>
    <m/>
  </r>
  <r>
    <s v="Selfoss"/>
    <s v="Eyrarbakki"/>
    <n v="820"/>
    <x v="32"/>
    <s v="Suðurland"/>
    <x v="6"/>
    <x v="3"/>
    <s v="Sala utan svæðis - flj."/>
    <n v="31678"/>
    <n v="27.40147"/>
    <x v="3"/>
    <x v="3"/>
    <s v="Innanlands"/>
    <m/>
  </r>
  <r>
    <s v="Reykjavík"/>
    <s v="Hella"/>
    <n v="850"/>
    <x v="35"/>
    <s v="Suðurland"/>
    <x v="7"/>
    <x v="3"/>
    <s v="Sala utan svæðis - flj."/>
    <n v="101689"/>
    <n v="87.960984999999994"/>
    <x v="10"/>
    <x v="0"/>
    <s v="Innanlands"/>
    <m/>
  </r>
  <r>
    <s v="Reykjavík"/>
    <s v="Hella"/>
    <n v="850"/>
    <x v="35"/>
    <s v="Suðurland"/>
    <x v="10"/>
    <x v="3"/>
    <s v="Sala utan svæðis - flj."/>
    <n v="1509"/>
    <n v="1.305285"/>
    <x v="10"/>
    <x v="2"/>
    <s v="Innanlands"/>
    <m/>
  </r>
  <r>
    <s v="Reykjavík"/>
    <s v="Stokkseyri"/>
    <n v="825"/>
    <x v="32"/>
    <s v="Suðurland"/>
    <x v="6"/>
    <x v="3"/>
    <s v="Sala utan svæðis - flj."/>
    <n v="5886"/>
    <n v="5.0913900000000005"/>
    <x v="1"/>
    <x v="3"/>
    <s v="Innanlands"/>
    <m/>
  </r>
  <r>
    <s v="Söludælur"/>
    <s v="Hella"/>
    <n v="850"/>
    <x v="35"/>
    <s v="Suðurland"/>
    <x v="1"/>
    <x v="0"/>
    <s v="Sala innan svæðis - flj."/>
    <n v="786198"/>
    <n v="589.64850000000001"/>
    <x v="10"/>
    <x v="0"/>
    <s v="Innanlands"/>
    <m/>
  </r>
  <r>
    <s v="Söludælur"/>
    <s v="Hella"/>
    <n v="850"/>
    <x v="35"/>
    <s v="Suðurland"/>
    <x v="3"/>
    <x v="1"/>
    <s v="Sala innan svæðis - flj."/>
    <n v="23712"/>
    <n v="17.286047999999997"/>
    <x v="10"/>
    <x v="1"/>
    <s v="Innanlands"/>
    <m/>
  </r>
  <r>
    <s v="Söludælur"/>
    <s v="Hella"/>
    <n v="850"/>
    <x v="35"/>
    <s v="Suðurland"/>
    <x v="7"/>
    <x v="3"/>
    <s v="Sala innan svæðis - flj."/>
    <n v="1059586"/>
    <n v="916.54188999999997"/>
    <x v="10"/>
    <x v="0"/>
    <s v="Innanlands"/>
    <m/>
  </r>
  <r>
    <s v="Söludælur"/>
    <s v="Hella"/>
    <n v="850"/>
    <x v="35"/>
    <s v="Suðurland"/>
    <x v="5"/>
    <x v="2"/>
    <s v="Sala innan svæðis - flj."/>
    <n v="1796"/>
    <n v="1.4547600000000001"/>
    <x v="10"/>
    <x v="1"/>
    <s v="Innanlands"/>
    <m/>
  </r>
  <r>
    <s v="Söludælur"/>
    <s v="Helluflugvöllur"/>
    <n v="850"/>
    <x v="35"/>
    <s v="Suðurland"/>
    <x v="3"/>
    <x v="1"/>
    <s v="Sala innan svæðis - flj."/>
    <n v="12374"/>
    <n v="9.0206460000000011"/>
    <x v="10"/>
    <x v="1"/>
    <s v="Innanlands"/>
    <m/>
  </r>
  <r>
    <s v="Reykjavík"/>
    <s v="Stokkseyri"/>
    <n v="825"/>
    <x v="32"/>
    <s v="Suðurland"/>
    <x v="6"/>
    <x v="3"/>
    <s v="Sala utan svæðis - flj."/>
    <n v="4401"/>
    <n v="3.8068649999999997"/>
    <x v="2"/>
    <x v="3"/>
    <s v="Innanlands"/>
    <m/>
  </r>
  <r>
    <s v="Hella"/>
    <s v="Hella"/>
    <n v="850"/>
    <x v="35"/>
    <s v="Suðurland"/>
    <x v="7"/>
    <x v="3"/>
    <s v="Sala innan svæðis - flj."/>
    <n v="499"/>
    <n v="0.43163499999999999"/>
    <x v="8"/>
    <x v="0"/>
    <s v="Innanlands"/>
    <m/>
  </r>
  <r>
    <s v="Hella"/>
    <s v="Hella"/>
    <n v="850"/>
    <x v="35"/>
    <s v="Suðurland"/>
    <x v="10"/>
    <x v="3"/>
    <s v="Sala innan svæðis - flj."/>
    <n v="65289"/>
    <n v="56.474985000000004"/>
    <x v="8"/>
    <x v="2"/>
    <s v="Innanlands"/>
    <m/>
  </r>
  <r>
    <s v="Selfoss"/>
    <s v="Stokkseyri"/>
    <n v="825"/>
    <x v="32"/>
    <s v="Suðurland"/>
    <x v="6"/>
    <x v="3"/>
    <s v="Sala utan svæðis - flj."/>
    <n v="2001"/>
    <n v="1.7308650000000001"/>
    <x v="2"/>
    <x v="3"/>
    <s v="Innanlands"/>
    <m/>
  </r>
  <r>
    <s v="Reykjavík"/>
    <s v="Hella"/>
    <n v="850"/>
    <x v="35"/>
    <s v="Suðurland"/>
    <x v="7"/>
    <x v="3"/>
    <s v="Sala utan svæðis - flj."/>
    <n v="118307"/>
    <n v="102.335555"/>
    <x v="8"/>
    <x v="0"/>
    <s v="Innanlands"/>
    <m/>
  </r>
  <r>
    <s v="Reykjavík"/>
    <s v="Hella"/>
    <n v="850"/>
    <x v="35"/>
    <s v="Suðurland"/>
    <x v="10"/>
    <x v="3"/>
    <s v="Sala utan svæðis - flj."/>
    <n v="950"/>
    <n v="0.82174999999999998"/>
    <x v="8"/>
    <x v="2"/>
    <s v="Innanlands"/>
    <m/>
  </r>
  <r>
    <s v="Reykjavík"/>
    <s v="Stokkseyri"/>
    <n v="825"/>
    <x v="32"/>
    <s v="Suðurland"/>
    <x v="6"/>
    <x v="3"/>
    <s v="Sala utan svæðis - flj."/>
    <n v="9151"/>
    <n v="7.9156149999999998"/>
    <x v="4"/>
    <x v="3"/>
    <s v="Innanlands"/>
    <m/>
  </r>
  <r>
    <s v="Söludælur"/>
    <s v="Hella"/>
    <n v="850"/>
    <x v="35"/>
    <s v="Suðurland"/>
    <x v="1"/>
    <x v="0"/>
    <s v="Sala innan svæðis - flj."/>
    <n v="775027"/>
    <n v="581.27025000000003"/>
    <x v="8"/>
    <x v="0"/>
    <s v="Innanlands"/>
    <m/>
  </r>
  <r>
    <s v="Söludælur"/>
    <s v="Hella"/>
    <n v="850"/>
    <x v="35"/>
    <s v="Suðurland"/>
    <x v="3"/>
    <x v="1"/>
    <s v="Sala innan svæðis - flj."/>
    <n v="24561"/>
    <n v="17.904969000000001"/>
    <x v="8"/>
    <x v="1"/>
    <s v="Innanlands"/>
    <m/>
  </r>
  <r>
    <s v="Söludælur"/>
    <s v="Hella"/>
    <n v="850"/>
    <x v="35"/>
    <s v="Suðurland"/>
    <x v="7"/>
    <x v="3"/>
    <s v="Sala innan svæðis - flj."/>
    <n v="913599"/>
    <n v="790.26313500000003"/>
    <x v="8"/>
    <x v="0"/>
    <s v="Innanlands"/>
    <m/>
  </r>
  <r>
    <s v="Söludælur"/>
    <s v="Hella"/>
    <n v="850"/>
    <x v="35"/>
    <s v="Suðurland"/>
    <x v="5"/>
    <x v="2"/>
    <s v="Sala innan svæðis - flj."/>
    <n v="2158"/>
    <n v="1.7479800000000001"/>
    <x v="8"/>
    <x v="1"/>
    <s v="Innanlands"/>
    <m/>
  </r>
  <r>
    <s v="Söludælur"/>
    <s v="Helluflugvöllur"/>
    <n v="850"/>
    <x v="35"/>
    <s v="Suðurland"/>
    <x v="3"/>
    <x v="1"/>
    <s v="Sala innan svæðis - flj."/>
    <n v="12923"/>
    <n v="9.4208669999999994"/>
    <x v="8"/>
    <x v="1"/>
    <s v="Innanlands"/>
    <m/>
  </r>
  <r>
    <s v="Selfoss"/>
    <s v="Stokkseyri"/>
    <n v="825"/>
    <x v="32"/>
    <s v="Suðurland"/>
    <x v="6"/>
    <x v="3"/>
    <s v="Sala utan svæðis - flj."/>
    <n v="1000"/>
    <n v="0.86499999999999999"/>
    <x v="4"/>
    <x v="3"/>
    <s v="Innanlands"/>
    <m/>
  </r>
  <r>
    <s v="Reykjavík"/>
    <s v="Stokkseyri"/>
    <n v="825"/>
    <x v="32"/>
    <s v="Suðurland"/>
    <x v="6"/>
    <x v="3"/>
    <s v="Sala utan svæðis - flj."/>
    <n v="2015"/>
    <n v="1.7429749999999999"/>
    <x v="6"/>
    <x v="3"/>
    <s v="Innanlands"/>
    <m/>
  </r>
  <r>
    <s v="Hella"/>
    <s v="Hella"/>
    <n v="850"/>
    <x v="35"/>
    <s v="Suðurland"/>
    <x v="7"/>
    <x v="3"/>
    <s v="Sala innan svæðis - flj."/>
    <n v="2869"/>
    <n v="2.4816850000000001"/>
    <x v="6"/>
    <x v="0"/>
    <s v="Innanlands"/>
    <m/>
  </r>
  <r>
    <s v="Hella"/>
    <s v="Hella"/>
    <n v="850"/>
    <x v="35"/>
    <s v="Suðurland"/>
    <x v="10"/>
    <x v="3"/>
    <s v="Sala innan svæðis - flj."/>
    <n v="61518"/>
    <n v="53.213070000000002"/>
    <x v="6"/>
    <x v="2"/>
    <s v="Innanlands"/>
    <m/>
  </r>
  <r>
    <s v="Selfoss"/>
    <s v="Stokkseyri"/>
    <n v="825"/>
    <x v="32"/>
    <s v="Suðurland"/>
    <x v="6"/>
    <x v="3"/>
    <s v="Sala utan svæðis - flj."/>
    <n v="1214"/>
    <n v="1.0501099999999999"/>
    <x v="6"/>
    <x v="3"/>
    <s v="Innanlands"/>
    <m/>
  </r>
  <r>
    <s v="Reykjavík"/>
    <s v="Hella"/>
    <n v="850"/>
    <x v="35"/>
    <s v="Suðurland"/>
    <x v="7"/>
    <x v="3"/>
    <s v="Sala utan svæðis - flj."/>
    <n v="67267"/>
    <n v="58.185955"/>
    <x v="6"/>
    <x v="0"/>
    <s v="Innanlands"/>
    <m/>
  </r>
  <r>
    <s v="Reykjavík"/>
    <s v="Hella"/>
    <n v="850"/>
    <x v="35"/>
    <s v="Suðurland"/>
    <x v="10"/>
    <x v="3"/>
    <s v="Sala utan svæðis - flj."/>
    <n v="1008"/>
    <n v="0.87191999999999992"/>
    <x v="6"/>
    <x v="2"/>
    <s v="Innanlands"/>
    <m/>
  </r>
  <r>
    <s v="Reykjavík"/>
    <s v="Stokkseyri"/>
    <n v="825"/>
    <x v="32"/>
    <s v="Suðurland"/>
    <x v="6"/>
    <x v="3"/>
    <s v="Sala utan svæðis - flj."/>
    <n v="30893"/>
    <n v="26.722445"/>
    <x v="8"/>
    <x v="3"/>
    <s v="Innanlands"/>
    <m/>
  </r>
  <r>
    <s v="Söludælur"/>
    <s v="Hella"/>
    <n v="850"/>
    <x v="35"/>
    <s v="Suðurland"/>
    <x v="1"/>
    <x v="0"/>
    <s v="Sala innan svæðis - flj."/>
    <n v="720143"/>
    <n v="540.10725000000002"/>
    <x v="6"/>
    <x v="0"/>
    <s v="Innanlands"/>
    <m/>
  </r>
  <r>
    <s v="Söludælur"/>
    <s v="Hella"/>
    <n v="850"/>
    <x v="35"/>
    <s v="Suðurland"/>
    <x v="3"/>
    <x v="1"/>
    <s v="Sala innan svæðis - flj."/>
    <n v="7882"/>
    <n v="5.745978"/>
    <x v="6"/>
    <x v="1"/>
    <s v="Innanlands"/>
    <m/>
  </r>
  <r>
    <s v="Söludælur"/>
    <s v="Hella"/>
    <n v="850"/>
    <x v="35"/>
    <s v="Suðurland"/>
    <x v="7"/>
    <x v="3"/>
    <s v="Sala innan svæðis - flj."/>
    <n v="821845"/>
    <n v="710.89592500000003"/>
    <x v="6"/>
    <x v="0"/>
    <s v="Innanlands"/>
    <m/>
  </r>
  <r>
    <s v="Söludælur"/>
    <s v="Hella"/>
    <n v="850"/>
    <x v="35"/>
    <s v="Suðurland"/>
    <x v="5"/>
    <x v="2"/>
    <s v="Sala innan svæðis - flj."/>
    <n v="2363"/>
    <n v="1.9140300000000001"/>
    <x v="6"/>
    <x v="1"/>
    <s v="Innanlands"/>
    <m/>
  </r>
  <r>
    <s v="Söludælur"/>
    <s v="Helluflugvöllur"/>
    <n v="850"/>
    <x v="35"/>
    <s v="Suðurland"/>
    <x v="3"/>
    <x v="1"/>
    <s v="Sala innan svæðis - flj."/>
    <n v="17439"/>
    <n v="12.713030999999999"/>
    <x v="6"/>
    <x v="1"/>
    <s v="Innanlands"/>
    <m/>
  </r>
  <r>
    <s v="Selfoss"/>
    <s v="Stokkseyri"/>
    <n v="825"/>
    <x v="32"/>
    <s v="Suðurland"/>
    <x v="6"/>
    <x v="3"/>
    <s v="Sala utan svæðis - flj."/>
    <n v="1513"/>
    <n v="1.3087449999999998"/>
    <x v="8"/>
    <x v="3"/>
    <s v="Innanlands"/>
    <m/>
  </r>
  <r>
    <s v="Reykjavík"/>
    <s v="Stokkseyri"/>
    <n v="825"/>
    <x v="32"/>
    <s v="Suðurland"/>
    <x v="6"/>
    <x v="3"/>
    <s v="Sala utan svæðis - flj."/>
    <n v="1118"/>
    <n v="0.96706999999999999"/>
    <x v="10"/>
    <x v="3"/>
    <s v="Innanlands"/>
    <m/>
  </r>
  <r>
    <s v="Hella"/>
    <s v="Hella"/>
    <n v="850"/>
    <x v="35"/>
    <s v="Suðurland"/>
    <x v="7"/>
    <x v="3"/>
    <s v="Sala innan svæðis - flj."/>
    <n v="999"/>
    <n v="0.86413499999999999"/>
    <x v="4"/>
    <x v="0"/>
    <s v="Innanlands"/>
    <m/>
  </r>
  <r>
    <s v="Hella"/>
    <s v="Hella"/>
    <n v="850"/>
    <x v="35"/>
    <s v="Suðurland"/>
    <x v="10"/>
    <x v="3"/>
    <s v="Sala innan svæðis - flj."/>
    <n v="46367"/>
    <n v="40.107455000000002"/>
    <x v="4"/>
    <x v="2"/>
    <s v="Innanlands"/>
    <m/>
  </r>
  <r>
    <s v="Reykjavík"/>
    <s v="Hella"/>
    <n v="850"/>
    <x v="35"/>
    <s v="Suðurland"/>
    <x v="7"/>
    <x v="3"/>
    <s v="Sala utan svæðis - flj."/>
    <n v="21840"/>
    <n v="18.891599999999997"/>
    <x v="4"/>
    <x v="0"/>
    <s v="Innanlands"/>
    <m/>
  </r>
  <r>
    <s v="Reykjavík"/>
    <s v="Hella"/>
    <n v="850"/>
    <x v="35"/>
    <s v="Suðurland"/>
    <x v="9"/>
    <x v="3"/>
    <s v="Sala utan svæðis - flj."/>
    <n v="0"/>
    <n v="0"/>
    <x v="4"/>
    <x v="2"/>
    <s v="Innanlands"/>
    <m/>
  </r>
  <r>
    <s v="Reykjavík"/>
    <s v="Hella"/>
    <n v="850"/>
    <x v="35"/>
    <s v="Suðurland"/>
    <x v="10"/>
    <x v="3"/>
    <s v="Sala utan svæðis - flj."/>
    <n v="1050"/>
    <n v="0.90825"/>
    <x v="4"/>
    <x v="2"/>
    <s v="Innanlands"/>
    <m/>
  </r>
  <r>
    <s v="Selfoss"/>
    <s v="Stokkseyri"/>
    <n v="825"/>
    <x v="32"/>
    <s v="Suðurland"/>
    <x v="6"/>
    <x v="3"/>
    <s v="Sala utan svæðis - flj."/>
    <n v="1748"/>
    <n v="1.5120199999999999"/>
    <x v="10"/>
    <x v="3"/>
    <s v="Innanlands"/>
    <m/>
  </r>
  <r>
    <s v="Selfoss"/>
    <s v="Hella"/>
    <n v="850"/>
    <x v="35"/>
    <s v="Suðurland"/>
    <x v="7"/>
    <x v="3"/>
    <s v="Sala utan svæðis - flj."/>
    <n v="192"/>
    <n v="0.16607999999999998"/>
    <x v="4"/>
    <x v="0"/>
    <s v="Innanlands"/>
    <m/>
  </r>
  <r>
    <s v="Söludælur"/>
    <s v="Hella"/>
    <n v="850"/>
    <x v="35"/>
    <s v="Suðurland"/>
    <x v="1"/>
    <x v="0"/>
    <s v="Sala innan svæðis - flj."/>
    <n v="683899"/>
    <n v="512.92425000000003"/>
    <x v="4"/>
    <x v="0"/>
    <s v="Innanlands"/>
    <m/>
  </r>
  <r>
    <s v="Söludælur"/>
    <s v="Hella"/>
    <n v="850"/>
    <x v="35"/>
    <s v="Suðurland"/>
    <x v="3"/>
    <x v="1"/>
    <s v="Sala innan svæðis - flj."/>
    <n v="10896"/>
    <n v="7.9431840000000005"/>
    <x v="4"/>
    <x v="1"/>
    <s v="Innanlands"/>
    <m/>
  </r>
  <r>
    <s v="Söludælur"/>
    <s v="Hella"/>
    <n v="850"/>
    <x v="35"/>
    <s v="Suðurland"/>
    <x v="7"/>
    <x v="3"/>
    <s v="Sala innan svæðis - flj."/>
    <n v="762687"/>
    <n v="659.72425499999997"/>
    <x v="4"/>
    <x v="0"/>
    <s v="Innanlands"/>
    <m/>
  </r>
  <r>
    <s v="Söludælur"/>
    <s v="Hella"/>
    <n v="850"/>
    <x v="35"/>
    <s v="Suðurland"/>
    <x v="5"/>
    <x v="2"/>
    <s v="Sala innan svæðis - flj."/>
    <n v="3360"/>
    <n v="2.7216000000000005"/>
    <x v="4"/>
    <x v="1"/>
    <s v="Innanlands"/>
    <m/>
  </r>
  <r>
    <s v="Söludælur"/>
    <s v="Helluflugvöllur"/>
    <n v="850"/>
    <x v="35"/>
    <s v="Suðurland"/>
    <x v="3"/>
    <x v="1"/>
    <s v="Sala innan svæðis - flj."/>
    <n v="17247"/>
    <n v="12.573062999999999"/>
    <x v="4"/>
    <x v="1"/>
    <s v="Innanlands"/>
    <m/>
  </r>
  <r>
    <s v="Reykjavík"/>
    <s v="Stokkseyri"/>
    <n v="825"/>
    <x v="32"/>
    <s v="Suðurland"/>
    <x v="6"/>
    <x v="3"/>
    <s v="Sala utan svæðis - flj."/>
    <n v="299"/>
    <n v="0.258635"/>
    <x v="9"/>
    <x v="3"/>
    <s v="Innanlands"/>
    <m/>
  </r>
  <r>
    <s v="Hella"/>
    <s v="Hella"/>
    <n v="850"/>
    <x v="35"/>
    <s v="Suðurland"/>
    <x v="7"/>
    <x v="3"/>
    <s v="Sala innan svæðis - flj."/>
    <n v="28562"/>
    <n v="24.706130000000002"/>
    <x v="2"/>
    <x v="0"/>
    <s v="Innanlands"/>
    <m/>
  </r>
  <r>
    <s v="Hella"/>
    <s v="Hella"/>
    <n v="850"/>
    <x v="35"/>
    <s v="Suðurland"/>
    <x v="9"/>
    <x v="3"/>
    <s v="Sala innan svæðis - flj."/>
    <n v="2421"/>
    <n v="2.0941649999999998"/>
    <x v="2"/>
    <x v="2"/>
    <s v="Innanlands"/>
    <m/>
  </r>
  <r>
    <s v="Hella"/>
    <s v="Hella"/>
    <n v="850"/>
    <x v="35"/>
    <s v="Suðurland"/>
    <x v="10"/>
    <x v="3"/>
    <s v="Sala innan svæðis - flj."/>
    <n v="50573"/>
    <n v="43.745644999999996"/>
    <x v="2"/>
    <x v="2"/>
    <s v="Innanlands"/>
    <m/>
  </r>
  <r>
    <s v="Selfoss"/>
    <s v="Stokkseyri"/>
    <n v="825"/>
    <x v="32"/>
    <s v="Suðurland"/>
    <x v="6"/>
    <x v="3"/>
    <s v="Sala utan svæðis - flj."/>
    <n v="16405"/>
    <n v="14.190325000000001"/>
    <x v="9"/>
    <x v="3"/>
    <s v="Innanlands"/>
    <m/>
  </r>
  <r>
    <s v="Reykjavík"/>
    <s v="Hella"/>
    <n v="850"/>
    <x v="35"/>
    <s v="Suðurland"/>
    <x v="4"/>
    <x v="2"/>
    <s v="Sala utan svæðis - flj."/>
    <n v="22086"/>
    <n v="17.889659999999999"/>
    <x v="2"/>
    <x v="1"/>
    <s v="Innanlands"/>
    <m/>
  </r>
  <r>
    <s v="Reykjavík"/>
    <s v="Hella"/>
    <n v="850"/>
    <x v="35"/>
    <s v="Suðurland"/>
    <x v="7"/>
    <x v="3"/>
    <s v="Sala utan svæðis - flj."/>
    <n v="21660"/>
    <n v="18.735900000000001"/>
    <x v="2"/>
    <x v="0"/>
    <s v="Innanlands"/>
    <m/>
  </r>
  <r>
    <s v="Reykjavík"/>
    <s v="Hella"/>
    <n v="850"/>
    <x v="35"/>
    <s v="Suðurland"/>
    <x v="10"/>
    <x v="3"/>
    <s v="Sala utan svæðis - flj."/>
    <n v="652"/>
    <n v="0.56398000000000004"/>
    <x v="2"/>
    <x v="2"/>
    <s v="Innanlands"/>
    <m/>
  </r>
  <r>
    <s v="Reykjavík"/>
    <s v="Stokkseyri"/>
    <n v="825"/>
    <x v="32"/>
    <s v="Suðurland"/>
    <x v="6"/>
    <x v="3"/>
    <s v="Sala utan svæðis - flj."/>
    <n v="600"/>
    <n v="0.51900000000000002"/>
    <x v="7"/>
    <x v="3"/>
    <s v="Innanlands"/>
    <m/>
  </r>
  <r>
    <s v="Söludælur"/>
    <s v="Hella"/>
    <n v="850"/>
    <x v="35"/>
    <s v="Suðurland"/>
    <x v="1"/>
    <x v="0"/>
    <s v="Sala innan svæðis - flj."/>
    <n v="606383"/>
    <n v="454.78724999999997"/>
    <x v="2"/>
    <x v="0"/>
    <s v="Innanlands"/>
    <m/>
  </r>
  <r>
    <s v="Söludælur"/>
    <s v="Hella"/>
    <n v="850"/>
    <x v="35"/>
    <s v="Suðurland"/>
    <x v="3"/>
    <x v="1"/>
    <s v="Sala innan svæðis - flj."/>
    <n v="5143"/>
    <n v="3.749247"/>
    <x v="2"/>
    <x v="1"/>
    <s v="Innanlands"/>
    <m/>
  </r>
  <r>
    <s v="Söludælur"/>
    <s v="Hella"/>
    <n v="850"/>
    <x v="35"/>
    <s v="Suðurland"/>
    <x v="7"/>
    <x v="3"/>
    <s v="Sala innan svæðis - flj."/>
    <n v="601936"/>
    <n v="520.67464000000007"/>
    <x v="2"/>
    <x v="0"/>
    <s v="Innanlands"/>
    <m/>
  </r>
  <r>
    <s v="Söludælur"/>
    <s v="Hella"/>
    <n v="850"/>
    <x v="35"/>
    <s v="Suðurland"/>
    <x v="5"/>
    <x v="2"/>
    <s v="Sala innan svæðis - flj."/>
    <n v="94340"/>
    <n v="76.415400000000005"/>
    <x v="2"/>
    <x v="1"/>
    <s v="Innanlands"/>
    <m/>
  </r>
  <r>
    <s v="Söludælur"/>
    <s v="Helluflugvöllur"/>
    <n v="850"/>
    <x v="35"/>
    <s v="Suðurland"/>
    <x v="3"/>
    <x v="1"/>
    <s v="Sala innan svæðis - flj."/>
    <n v="9952"/>
    <n v="7.2550080000000001"/>
    <x v="2"/>
    <x v="1"/>
    <s v="Innanlands"/>
    <m/>
  </r>
  <r>
    <s v="Reykjavík"/>
    <s v="Stokkseyri"/>
    <n v="825"/>
    <x v="32"/>
    <s v="Suðurland"/>
    <x v="6"/>
    <x v="3"/>
    <s v="Sala utan svæðis - flj."/>
    <n v="762"/>
    <n v="0.65912999999999999"/>
    <x v="5"/>
    <x v="3"/>
    <s v="Innanlands"/>
    <m/>
  </r>
  <r>
    <s v="Reykjavík"/>
    <s v="Stokkseyri"/>
    <n v="825"/>
    <x v="32"/>
    <s v="Suðurland"/>
    <x v="6"/>
    <x v="3"/>
    <s v="Sala utan svæðis - flj."/>
    <n v="412"/>
    <n v="0.35637999999999997"/>
    <x v="3"/>
    <x v="3"/>
    <s v="Innanlands"/>
    <m/>
  </r>
  <r>
    <s v="Hella"/>
    <s v="Hella"/>
    <n v="850"/>
    <x v="35"/>
    <s v="Suðurland"/>
    <x v="7"/>
    <x v="3"/>
    <s v="Sala innan svæðis - flj."/>
    <n v="176124"/>
    <n v="152.34726000000001"/>
    <x v="1"/>
    <x v="0"/>
    <s v="Innanlands"/>
    <m/>
  </r>
  <r>
    <s v="Hella"/>
    <s v="Hella"/>
    <n v="850"/>
    <x v="35"/>
    <s v="Suðurland"/>
    <x v="9"/>
    <x v="3"/>
    <s v="Sala innan svæðis - flj."/>
    <n v="34035"/>
    <n v="29.440275"/>
    <x v="1"/>
    <x v="2"/>
    <s v="Innanlands"/>
    <m/>
  </r>
  <r>
    <s v="Reykjavík"/>
    <s v="Stokkseyri"/>
    <n v="825"/>
    <x v="32"/>
    <s v="Suðurland"/>
    <x v="6"/>
    <x v="3"/>
    <s v="Sala utan svæðis - flj."/>
    <n v="23058"/>
    <n v="19.945169999999997"/>
    <x v="0"/>
    <x v="3"/>
    <s v="Innanlands"/>
    <m/>
  </r>
  <r>
    <s v="Reykjavík"/>
    <s v="Hella"/>
    <n v="850"/>
    <x v="35"/>
    <s v="Suðurland"/>
    <x v="7"/>
    <x v="3"/>
    <s v="Sala utan svæðis - flj."/>
    <n v="22507"/>
    <n v="19.468555000000002"/>
    <x v="1"/>
    <x v="0"/>
    <s v="Innanlands"/>
    <m/>
  </r>
  <r>
    <s v="Reykjavík"/>
    <s v="Hella"/>
    <n v="850"/>
    <x v="35"/>
    <s v="Suðurland"/>
    <x v="10"/>
    <x v="3"/>
    <s v="Sala utan svæðis - flj."/>
    <n v="2227"/>
    <n v="1.926355"/>
    <x v="1"/>
    <x v="2"/>
    <s v="Innanlands"/>
    <m/>
  </r>
  <r>
    <s v="Selfoss"/>
    <s v="Hella"/>
    <n v="850"/>
    <x v="35"/>
    <s v="Suðurland"/>
    <x v="9"/>
    <x v="3"/>
    <s v="Sala utan svæðis - flj."/>
    <n v="5283"/>
    <n v="4.5697950000000001"/>
    <x v="1"/>
    <x v="2"/>
    <s v="Innanlands"/>
    <m/>
  </r>
  <r>
    <s v="Reykjavík"/>
    <s v="Laugarvatn"/>
    <n v="840"/>
    <x v="34"/>
    <s v="Suðurland"/>
    <x v="6"/>
    <x v="3"/>
    <s v="Sala utan svæðis - flj."/>
    <n v="56468"/>
    <n v="48.844819999999999"/>
    <x v="1"/>
    <x v="3"/>
    <s v="Innanlands"/>
    <m/>
  </r>
  <r>
    <s v="Söludælur"/>
    <s v="Hella"/>
    <n v="850"/>
    <x v="35"/>
    <s v="Suðurland"/>
    <x v="1"/>
    <x v="0"/>
    <s v="Sala innan svæðis - flj."/>
    <n v="592915"/>
    <n v="444.68624999999997"/>
    <x v="1"/>
    <x v="0"/>
    <s v="Innanlands"/>
    <m/>
  </r>
  <r>
    <s v="Söludælur"/>
    <s v="Hella"/>
    <n v="850"/>
    <x v="35"/>
    <s v="Suðurland"/>
    <x v="3"/>
    <x v="1"/>
    <s v="Sala innan svæðis - flj."/>
    <n v="37679"/>
    <n v="27.467990999999998"/>
    <x v="1"/>
    <x v="1"/>
    <s v="Innanlands"/>
    <m/>
  </r>
  <r>
    <s v="Söludælur"/>
    <s v="Hella"/>
    <n v="850"/>
    <x v="35"/>
    <s v="Suðurland"/>
    <x v="7"/>
    <x v="3"/>
    <s v="Sala innan svæðis - flj."/>
    <n v="720484"/>
    <n v="623.21866"/>
    <x v="1"/>
    <x v="0"/>
    <s v="Innanlands"/>
    <m/>
  </r>
  <r>
    <s v="Söludælur"/>
    <s v="Hella"/>
    <n v="850"/>
    <x v="35"/>
    <s v="Suðurland"/>
    <x v="5"/>
    <x v="2"/>
    <s v="Sala innan svæðis - flj."/>
    <n v="54323"/>
    <n v="44.001630000000006"/>
    <x v="1"/>
    <x v="1"/>
    <s v="Innanlands"/>
    <m/>
  </r>
  <r>
    <s v="Söludælur"/>
    <s v="Helluflugvöllur"/>
    <n v="850"/>
    <x v="35"/>
    <s v="Suðurland"/>
    <x v="3"/>
    <x v="1"/>
    <s v="Sala innan svæðis - flj."/>
    <n v="4158"/>
    <n v="3.0311819999999998"/>
    <x v="1"/>
    <x v="1"/>
    <s v="Innanlands"/>
    <m/>
  </r>
  <r>
    <s v="Söludælur"/>
    <s v="Hrauneyjar"/>
    <n v="851"/>
    <x v="35"/>
    <s v="Suðurland"/>
    <x v="1"/>
    <x v="0"/>
    <s v="Sala innan svæðis - flj."/>
    <n v="47652"/>
    <n v="35.738999999999997"/>
    <x v="0"/>
    <x v="0"/>
    <s v="Innanlands"/>
    <m/>
  </r>
  <r>
    <s v="Söludælur"/>
    <s v="Landvegamót"/>
    <n v="851"/>
    <x v="35"/>
    <s v="Suðurland"/>
    <x v="1"/>
    <x v="0"/>
    <s v="Sala innan svæðis - flj."/>
    <n v="277932"/>
    <n v="208.44900000000001"/>
    <x v="0"/>
    <x v="0"/>
    <s v="Innanlands"/>
    <m/>
  </r>
  <r>
    <s v="Hella"/>
    <s v="Landvegamót"/>
    <n v="851"/>
    <x v="35"/>
    <s v="Suðurland"/>
    <x v="7"/>
    <x v="3"/>
    <s v="Sala utan svæðis - flj."/>
    <n v="3785"/>
    <n v="3.274025"/>
    <x v="0"/>
    <x v="0"/>
    <s v="Innanlands"/>
    <m/>
  </r>
  <r>
    <s v="Reykjavík"/>
    <s v="Laugarvatn"/>
    <n v="840"/>
    <x v="34"/>
    <s v="Suðurland"/>
    <x v="6"/>
    <x v="3"/>
    <s v="Sala utan svæðis - flj."/>
    <n v="44643"/>
    <n v="38.616194999999998"/>
    <x v="2"/>
    <x v="3"/>
    <s v="Innanlands"/>
    <m/>
  </r>
  <r>
    <s v="Selfoss"/>
    <s v="Laugarvatn"/>
    <n v="840"/>
    <x v="34"/>
    <s v="Suðurland"/>
    <x v="6"/>
    <x v="3"/>
    <s v="Sala utan svæðis - flj."/>
    <n v="7749"/>
    <n v="6.7028850000000002"/>
    <x v="2"/>
    <x v="3"/>
    <s v="Innanlands"/>
    <m/>
  </r>
  <r>
    <s v="Söludælur"/>
    <s v="Hrauneyjar"/>
    <n v="851"/>
    <x v="35"/>
    <s v="Suðurland"/>
    <x v="7"/>
    <x v="3"/>
    <s v="Sala innan svæðis - flj."/>
    <n v="80654"/>
    <n v="69.765710000000013"/>
    <x v="0"/>
    <x v="0"/>
    <s v="Innanlands"/>
    <m/>
  </r>
  <r>
    <s v="Reykjavík"/>
    <s v="Laugarvatn"/>
    <n v="840"/>
    <x v="34"/>
    <s v="Suðurland"/>
    <x v="6"/>
    <x v="3"/>
    <s v="Sala utan svæðis - flj."/>
    <n v="42328"/>
    <n v="36.613720000000001"/>
    <x v="4"/>
    <x v="3"/>
    <s v="Innanlands"/>
    <m/>
  </r>
  <r>
    <s v="Söludælur"/>
    <s v="Landvegamót"/>
    <n v="851"/>
    <x v="35"/>
    <s v="Suðurland"/>
    <x v="7"/>
    <x v="3"/>
    <s v="Sala innan svæðis - flj."/>
    <n v="564275"/>
    <n v="488.09787499999999"/>
    <x v="0"/>
    <x v="0"/>
    <s v="Innanlands"/>
    <m/>
  </r>
  <r>
    <s v="Selfoss"/>
    <s v="Laugarvatn"/>
    <n v="840"/>
    <x v="34"/>
    <s v="Suðurland"/>
    <x v="6"/>
    <x v="3"/>
    <s v="Sala utan svæðis - flj."/>
    <n v="17517"/>
    <n v="15.152205"/>
    <x v="4"/>
    <x v="3"/>
    <s v="Innanlands"/>
    <m/>
  </r>
  <r>
    <s v="Hella"/>
    <s v="Landvegamót"/>
    <n v="851"/>
    <x v="35"/>
    <s v="Suðurland"/>
    <x v="7"/>
    <x v="3"/>
    <s v="Sala utan svæðis - flj."/>
    <n v="2275"/>
    <n v="1.967875"/>
    <x v="3"/>
    <x v="0"/>
    <s v="Innanlands"/>
    <m/>
  </r>
  <r>
    <s v="Reykjavík"/>
    <s v="Laugarvatn"/>
    <n v="840"/>
    <x v="34"/>
    <s v="Suðurland"/>
    <x v="6"/>
    <x v="3"/>
    <s v="Sala innan svæðis - flj."/>
    <n v="1583"/>
    <n v="1.3692950000000002"/>
    <x v="6"/>
    <x v="3"/>
    <s v="Innanlands"/>
    <m/>
  </r>
  <r>
    <s v="Söludælur"/>
    <s v="Hrauneyjar"/>
    <n v="851"/>
    <x v="35"/>
    <s v="Suðurland"/>
    <x v="1"/>
    <x v="0"/>
    <s v="Sala innan svæðis - flj."/>
    <n v="85063"/>
    <n v="63.797249999999998"/>
    <x v="3"/>
    <x v="0"/>
    <s v="Innanlands"/>
    <m/>
  </r>
  <r>
    <s v="Söludælur"/>
    <s v="Hrauneyjar"/>
    <n v="851"/>
    <x v="35"/>
    <s v="Suðurland"/>
    <x v="7"/>
    <x v="3"/>
    <s v="Sala innan svæðis - flj."/>
    <n v="137919"/>
    <n v="119.29993499999999"/>
    <x v="3"/>
    <x v="0"/>
    <s v="Innanlands"/>
    <m/>
  </r>
  <r>
    <s v="Söludælur"/>
    <s v="Landvegamót"/>
    <n v="851"/>
    <x v="35"/>
    <s v="Suðurland"/>
    <x v="1"/>
    <x v="0"/>
    <s v="Sala innan svæðis - flj."/>
    <n v="464173"/>
    <n v="348.12975"/>
    <x v="3"/>
    <x v="0"/>
    <s v="Innanlands"/>
    <m/>
  </r>
  <r>
    <s v="Söludælur"/>
    <s v="Landvegamót"/>
    <n v="851"/>
    <x v="35"/>
    <s v="Suðurland"/>
    <x v="7"/>
    <x v="3"/>
    <s v="Sala innan svæðis - flj."/>
    <n v="697398"/>
    <n v="603.24927000000002"/>
    <x v="3"/>
    <x v="0"/>
    <s v="Innanlands"/>
    <m/>
  </r>
  <r>
    <s v="Reykjavík"/>
    <s v="Laugarvatn"/>
    <n v="840"/>
    <x v="34"/>
    <s v="Suðurland"/>
    <x v="6"/>
    <x v="3"/>
    <s v="Sala utan svæðis - flj."/>
    <n v="29214"/>
    <n v="25.270109999999999"/>
    <x v="6"/>
    <x v="3"/>
    <s v="Innanlands"/>
    <m/>
  </r>
  <r>
    <s v="Hella"/>
    <s v="Landvegamót"/>
    <n v="851"/>
    <x v="35"/>
    <s v="Suðurland"/>
    <x v="7"/>
    <x v="3"/>
    <s v="Sala utan svæðis - flj."/>
    <n v="1847"/>
    <n v="1.597655"/>
    <x v="5"/>
    <x v="0"/>
    <s v="Innanlands"/>
    <m/>
  </r>
  <r>
    <s v="Selfoss"/>
    <s v="Laugarvatn"/>
    <n v="840"/>
    <x v="34"/>
    <s v="Suðurland"/>
    <x v="6"/>
    <x v="3"/>
    <s v="Sala utan svæðis - flj."/>
    <n v="17997"/>
    <n v="15.567405000000001"/>
    <x v="6"/>
    <x v="3"/>
    <s v="Innanlands"/>
    <m/>
  </r>
  <r>
    <s v="Reykjavík"/>
    <s v="Laugarvatn"/>
    <n v="840"/>
    <x v="34"/>
    <s v="Suðurland"/>
    <x v="6"/>
    <x v="3"/>
    <s v="Sala utan svæðis - flj."/>
    <n v="28190"/>
    <n v="24.384349999999998"/>
    <x v="8"/>
    <x v="3"/>
    <s v="Innanlands"/>
    <m/>
  </r>
  <r>
    <s v="Söludælur"/>
    <s v="Hrauneyjar"/>
    <n v="851"/>
    <x v="35"/>
    <s v="Suðurland"/>
    <x v="1"/>
    <x v="0"/>
    <s v="Sala innan svæðis - flj."/>
    <n v="79314"/>
    <n v="59.485500000000002"/>
    <x v="5"/>
    <x v="0"/>
    <s v="Innanlands"/>
    <m/>
  </r>
  <r>
    <s v="Söludælur"/>
    <s v="Hrauneyjar"/>
    <n v="851"/>
    <x v="35"/>
    <s v="Suðurland"/>
    <x v="7"/>
    <x v="3"/>
    <s v="Sala innan svæðis - flj."/>
    <n v="128734"/>
    <n v="111.35491"/>
    <x v="5"/>
    <x v="0"/>
    <s v="Innanlands"/>
    <m/>
  </r>
  <r>
    <s v="Selfoss"/>
    <s v="Laugarvatn"/>
    <n v="840"/>
    <x v="34"/>
    <s v="Suðurland"/>
    <x v="6"/>
    <x v="3"/>
    <s v="Sala utan svæðis - flj."/>
    <n v="16053"/>
    <n v="13.885845"/>
    <x v="8"/>
    <x v="3"/>
    <s v="Innanlands"/>
    <m/>
  </r>
  <r>
    <s v="Söludælur"/>
    <s v="Landvegamót"/>
    <n v="851"/>
    <x v="35"/>
    <s v="Suðurland"/>
    <x v="1"/>
    <x v="0"/>
    <s v="Sala innan svæðis - flj."/>
    <n v="496314"/>
    <n v="372.2355"/>
    <x v="5"/>
    <x v="0"/>
    <s v="Innanlands"/>
    <m/>
  </r>
  <r>
    <s v="Söludælur"/>
    <s v="Landvegamót"/>
    <n v="851"/>
    <x v="35"/>
    <s v="Suðurland"/>
    <x v="7"/>
    <x v="3"/>
    <s v="Sala innan svæðis - flj."/>
    <n v="688016"/>
    <n v="595.13383999999996"/>
    <x v="5"/>
    <x v="0"/>
    <s v="Innanlands"/>
    <m/>
  </r>
  <r>
    <s v="Söludælur"/>
    <s v="Landvegamót"/>
    <n v="851"/>
    <x v="35"/>
    <s v="Suðurland"/>
    <x v="5"/>
    <x v="2"/>
    <s v="Sala innan svæðis - flj."/>
    <n v="96"/>
    <n v="7.776000000000001E-2"/>
    <x v="5"/>
    <x v="1"/>
    <s v="Innanlands"/>
    <m/>
  </r>
  <r>
    <s v="Reykjavík"/>
    <s v="Laugarvatn"/>
    <n v="840"/>
    <x v="34"/>
    <s v="Suðurland"/>
    <x v="6"/>
    <x v="3"/>
    <s v="Sala utan svæðis - flj."/>
    <n v="31036"/>
    <n v="26.846139999999998"/>
    <x v="10"/>
    <x v="3"/>
    <s v="Innanlands"/>
    <m/>
  </r>
  <r>
    <s v="Hella"/>
    <s v="Landvegamót"/>
    <n v="851"/>
    <x v="35"/>
    <s v="Suðurland"/>
    <x v="7"/>
    <x v="3"/>
    <s v="Sala utan svæðis - flj."/>
    <n v="13373"/>
    <n v="11.567645000000001"/>
    <x v="7"/>
    <x v="0"/>
    <s v="Innanlands"/>
    <m/>
  </r>
  <r>
    <s v="Selfoss"/>
    <s v="Laugarvatn"/>
    <n v="840"/>
    <x v="34"/>
    <s v="Suðurland"/>
    <x v="6"/>
    <x v="3"/>
    <s v="Sala utan svæðis - flj."/>
    <n v="19004"/>
    <n v="16.438459999999999"/>
    <x v="10"/>
    <x v="3"/>
    <s v="Innanlands"/>
    <m/>
  </r>
  <r>
    <s v="Söludælur"/>
    <s v="Hrauneyjar"/>
    <n v="851"/>
    <x v="35"/>
    <s v="Suðurland"/>
    <x v="1"/>
    <x v="0"/>
    <s v="Sala innan svæðis - flj."/>
    <n v="105803"/>
    <n v="79.352249999999998"/>
    <x v="7"/>
    <x v="0"/>
    <s v="Innanlands"/>
    <m/>
  </r>
  <r>
    <s v="Söludælur"/>
    <s v="Hrauneyjar"/>
    <n v="851"/>
    <x v="35"/>
    <s v="Suðurland"/>
    <x v="7"/>
    <x v="3"/>
    <s v="Sala innan svæðis - flj."/>
    <n v="158736"/>
    <n v="137.30663999999999"/>
    <x v="7"/>
    <x v="0"/>
    <s v="Innanlands"/>
    <m/>
  </r>
  <r>
    <s v="Söludælur"/>
    <s v="Landvegamót"/>
    <n v="851"/>
    <x v="35"/>
    <s v="Suðurland"/>
    <x v="1"/>
    <x v="0"/>
    <s v="Sala innan svæðis - flj."/>
    <n v="499717"/>
    <n v="374.78775000000002"/>
    <x v="7"/>
    <x v="0"/>
    <s v="Innanlands"/>
    <m/>
  </r>
  <r>
    <s v="Söludælur"/>
    <s v="Landvegamót"/>
    <n v="851"/>
    <x v="35"/>
    <s v="Suðurland"/>
    <x v="7"/>
    <x v="3"/>
    <s v="Sala innan svæðis - flj."/>
    <n v="674627"/>
    <n v="583.55235500000003"/>
    <x v="7"/>
    <x v="0"/>
    <s v="Innanlands"/>
    <m/>
  </r>
  <r>
    <s v="Reykjavík"/>
    <s v="Laugarvatn"/>
    <n v="840"/>
    <x v="34"/>
    <s v="Suðurland"/>
    <x v="6"/>
    <x v="3"/>
    <s v="Sala utan svæðis - flj."/>
    <n v="27253"/>
    <n v="23.573845000000002"/>
    <x v="9"/>
    <x v="3"/>
    <s v="Innanlands"/>
    <m/>
  </r>
  <r>
    <s v="Hella"/>
    <s v="Landvegamót"/>
    <n v="851"/>
    <x v="35"/>
    <s v="Suðurland"/>
    <x v="7"/>
    <x v="3"/>
    <s v="Sala innan svæðis - flj."/>
    <n v="1002"/>
    <n v="0.86673"/>
    <x v="9"/>
    <x v="0"/>
    <s v="Innanlands"/>
    <m/>
  </r>
  <r>
    <s v="Hella"/>
    <s v="Landvegamót"/>
    <n v="851"/>
    <x v="35"/>
    <s v="Suðurland"/>
    <x v="7"/>
    <x v="3"/>
    <s v="Sala utan svæðis - flj."/>
    <n v="2909"/>
    <n v="2.5162849999999999"/>
    <x v="9"/>
    <x v="0"/>
    <s v="Innanlands"/>
    <m/>
  </r>
  <r>
    <s v="Selfoss"/>
    <s v="Laugarvatn"/>
    <n v="840"/>
    <x v="34"/>
    <s v="Suðurland"/>
    <x v="6"/>
    <x v="3"/>
    <s v="Sala utan svæðis - flj."/>
    <n v="15790"/>
    <n v="13.65835"/>
    <x v="9"/>
    <x v="3"/>
    <s v="Innanlands"/>
    <m/>
  </r>
  <r>
    <s v="Reykjavík"/>
    <s v="Laugarvatn"/>
    <n v="840"/>
    <x v="34"/>
    <s v="Suðurland"/>
    <x v="6"/>
    <x v="3"/>
    <s v="Sala utan svæðis - flj."/>
    <n v="23560"/>
    <n v="20.3794"/>
    <x v="7"/>
    <x v="3"/>
    <s v="Innanlands"/>
    <m/>
  </r>
  <r>
    <s v="Söludælur"/>
    <s v="Hrauneyjar"/>
    <n v="851"/>
    <x v="35"/>
    <s v="Suðurland"/>
    <x v="1"/>
    <x v="0"/>
    <s v="Sala innan svæðis - flj."/>
    <n v="108274"/>
    <n v="81.205500000000001"/>
    <x v="9"/>
    <x v="0"/>
    <s v="Innanlands"/>
    <m/>
  </r>
  <r>
    <s v="Söludælur"/>
    <s v="Hrauneyjar"/>
    <n v="851"/>
    <x v="35"/>
    <s v="Suðurland"/>
    <x v="7"/>
    <x v="3"/>
    <s v="Sala innan svæðis - flj."/>
    <n v="146754"/>
    <n v="126.94220999999999"/>
    <x v="9"/>
    <x v="0"/>
    <s v="Innanlands"/>
    <m/>
  </r>
  <r>
    <s v="Söludælur"/>
    <s v="Landvegamót"/>
    <n v="851"/>
    <x v="35"/>
    <s v="Suðurland"/>
    <x v="1"/>
    <x v="0"/>
    <s v="Sala innan svæðis - flj."/>
    <n v="444092"/>
    <n v="333.06900000000002"/>
    <x v="9"/>
    <x v="0"/>
    <s v="Innanlands"/>
    <m/>
  </r>
  <r>
    <s v="Söludælur"/>
    <s v="Landvegamót"/>
    <n v="851"/>
    <x v="35"/>
    <s v="Suðurland"/>
    <x v="7"/>
    <x v="3"/>
    <s v="Sala innan svæðis - flj."/>
    <n v="591248"/>
    <n v="511.42952000000002"/>
    <x v="9"/>
    <x v="0"/>
    <s v="Innanlands"/>
    <m/>
  </r>
  <r>
    <s v="Söludælur"/>
    <s v="Landvegamót"/>
    <n v="851"/>
    <x v="35"/>
    <s v="Suðurland"/>
    <x v="5"/>
    <x v="2"/>
    <s v="Sala innan svæðis - flj."/>
    <n v="135"/>
    <n v="0.10935"/>
    <x v="9"/>
    <x v="1"/>
    <s v="Innanlands"/>
    <m/>
  </r>
  <r>
    <s v="Selfoss"/>
    <s v="Laugarvatn"/>
    <n v="840"/>
    <x v="34"/>
    <s v="Suðurland"/>
    <x v="6"/>
    <x v="3"/>
    <s v="Sala utan svæðis - flj."/>
    <n v="15367"/>
    <n v="13.292455"/>
    <x v="7"/>
    <x v="3"/>
    <s v="Innanlands"/>
    <m/>
  </r>
  <r>
    <s v="Reykjavík"/>
    <s v="Laugarvatn"/>
    <n v="840"/>
    <x v="34"/>
    <s v="Suðurland"/>
    <x v="6"/>
    <x v="3"/>
    <s v="Sala utan svæðis - flj."/>
    <n v="59424"/>
    <n v="51.401760000000003"/>
    <x v="5"/>
    <x v="3"/>
    <s v="Innanlands"/>
    <m/>
  </r>
  <r>
    <s v="Selfoss"/>
    <s v="Laugarvatn"/>
    <n v="840"/>
    <x v="34"/>
    <s v="Suðurland"/>
    <x v="6"/>
    <x v="3"/>
    <s v="Sala utan svæðis - flj."/>
    <n v="49030"/>
    <n v="42.41095"/>
    <x v="5"/>
    <x v="3"/>
    <s v="Innanlands"/>
    <m/>
  </r>
  <r>
    <s v="Söludælur"/>
    <s v="Hrauneyjar"/>
    <n v="851"/>
    <x v="35"/>
    <s v="Suðurland"/>
    <x v="1"/>
    <x v="0"/>
    <s v="Sala innan svæðis - flj."/>
    <n v="96764"/>
    <n v="72.572999999999993"/>
    <x v="10"/>
    <x v="0"/>
    <s v="Innanlands"/>
    <m/>
  </r>
  <r>
    <s v="Söludælur"/>
    <s v="Hrauneyjar"/>
    <n v="851"/>
    <x v="35"/>
    <s v="Suðurland"/>
    <x v="7"/>
    <x v="3"/>
    <s v="Sala innan svæðis - flj."/>
    <n v="134045"/>
    <n v="115.948925"/>
    <x v="10"/>
    <x v="0"/>
    <s v="Innanlands"/>
    <m/>
  </r>
  <r>
    <s v="Söludælur"/>
    <s v="Landvegamót"/>
    <n v="851"/>
    <x v="35"/>
    <s v="Suðurland"/>
    <x v="1"/>
    <x v="0"/>
    <s v="Sala innan svæðis - flj."/>
    <n v="367822"/>
    <n v="275.86649999999997"/>
    <x v="10"/>
    <x v="0"/>
    <s v="Innanlands"/>
    <m/>
  </r>
  <r>
    <s v="Söludælur"/>
    <s v="Landvegamót"/>
    <n v="851"/>
    <x v="35"/>
    <s v="Suðurland"/>
    <x v="7"/>
    <x v="3"/>
    <s v="Sala innan svæðis - flj."/>
    <n v="453633"/>
    <n v="392.39254499999998"/>
    <x v="10"/>
    <x v="0"/>
    <s v="Innanlands"/>
    <m/>
  </r>
  <r>
    <s v="Reykjavík"/>
    <s v="Laugarvatn"/>
    <n v="840"/>
    <x v="34"/>
    <s v="Suðurland"/>
    <x v="6"/>
    <x v="3"/>
    <s v="Sala utan svæðis - flj."/>
    <n v="49990"/>
    <n v="43.241349999999997"/>
    <x v="3"/>
    <x v="3"/>
    <s v="Innanlands"/>
    <m/>
  </r>
  <r>
    <s v="Selfoss"/>
    <s v="Laugarvatn"/>
    <n v="840"/>
    <x v="34"/>
    <s v="Suðurland"/>
    <x v="6"/>
    <x v="3"/>
    <s v="Sala utan svæðis - flj."/>
    <n v="13825"/>
    <n v="11.958625"/>
    <x v="3"/>
    <x v="3"/>
    <s v="Innanlands"/>
    <m/>
  </r>
  <r>
    <s v="Reykjavík"/>
    <s v="Laugarvatn"/>
    <n v="840"/>
    <x v="34"/>
    <s v="Suðurland"/>
    <x v="6"/>
    <x v="3"/>
    <s v="Sala utan svæðis - flj."/>
    <n v="48931"/>
    <n v="42.325315000000003"/>
    <x v="0"/>
    <x v="3"/>
    <s v="Innanlands"/>
    <m/>
  </r>
  <r>
    <s v="Söludælur"/>
    <s v="Hrauneyjar"/>
    <n v="851"/>
    <x v="35"/>
    <s v="Suðurland"/>
    <x v="1"/>
    <x v="0"/>
    <s v="Sala innan svæðis - flj."/>
    <n v="95719"/>
    <n v="71.789249999999996"/>
    <x v="8"/>
    <x v="0"/>
    <s v="Innanlands"/>
    <m/>
  </r>
  <r>
    <s v="Söludælur"/>
    <s v="Hrauneyjar"/>
    <n v="851"/>
    <x v="35"/>
    <s v="Suðurland"/>
    <x v="7"/>
    <x v="3"/>
    <s v="Sala innan svæðis - flj."/>
    <n v="108504"/>
    <n v="93.855959999999996"/>
    <x v="8"/>
    <x v="0"/>
    <s v="Innanlands"/>
    <m/>
  </r>
  <r>
    <s v="Söludælur"/>
    <s v="Landvegamót"/>
    <n v="851"/>
    <x v="35"/>
    <s v="Suðurland"/>
    <x v="1"/>
    <x v="0"/>
    <s v="Sala innan svæðis - flj."/>
    <n v="344287"/>
    <n v="258.21525000000003"/>
    <x v="8"/>
    <x v="0"/>
    <s v="Innanlands"/>
    <m/>
  </r>
  <r>
    <s v="Söludælur"/>
    <s v="Landvegamót"/>
    <n v="851"/>
    <x v="35"/>
    <s v="Suðurland"/>
    <x v="7"/>
    <x v="3"/>
    <s v="Sala innan svæðis - flj."/>
    <n v="452789"/>
    <n v="391.662485"/>
    <x v="8"/>
    <x v="0"/>
    <s v="Innanlands"/>
    <m/>
  </r>
  <r>
    <s v="Selfoss"/>
    <s v="Laugarvatn"/>
    <n v="840"/>
    <x v="34"/>
    <s v="Suðurland"/>
    <x v="6"/>
    <x v="3"/>
    <s v="Sala utan svæðis - flj."/>
    <n v="17016"/>
    <n v="14.71884"/>
    <x v="0"/>
    <x v="3"/>
    <s v="Innanlands"/>
    <m/>
  </r>
  <r>
    <s v="Hella"/>
    <s v="Landvegamót"/>
    <n v="851"/>
    <x v="35"/>
    <s v="Suðurland"/>
    <x v="7"/>
    <x v="3"/>
    <s v="Sala utan svæðis - flj."/>
    <n v="988"/>
    <n v="0.85462000000000005"/>
    <x v="6"/>
    <x v="0"/>
    <s v="Innanlands"/>
    <m/>
  </r>
  <r>
    <s v="Reykjavík"/>
    <s v="Flúðir í Hrunam.hr."/>
    <n v="845"/>
    <x v="34"/>
    <s v="Suðurland"/>
    <x v="6"/>
    <x v="3"/>
    <s v="Sala utan svæðis - flj."/>
    <n v="640174"/>
    <n v="553.75050999999996"/>
    <x v="1"/>
    <x v="3"/>
    <s v="Innanlands"/>
    <m/>
  </r>
  <r>
    <s v="Reykjavík"/>
    <s v="Landvegamót"/>
    <n v="851"/>
    <x v="35"/>
    <s v="Suðurland"/>
    <x v="7"/>
    <x v="3"/>
    <s v="Sala innan svæðis - flj."/>
    <n v="2198"/>
    <n v="1.90127"/>
    <x v="6"/>
    <x v="0"/>
    <s v="Innanlands"/>
    <m/>
  </r>
  <r>
    <s v="Eskifjörður"/>
    <s v="Flúðir í Hrunam.hr."/>
    <n v="845"/>
    <x v="34"/>
    <s v="Suðurland"/>
    <x v="6"/>
    <x v="3"/>
    <s v="Sala utan svæðis - flj."/>
    <n v="1336"/>
    <n v="1.15564"/>
    <x v="2"/>
    <x v="3"/>
    <s v="Innanlands"/>
    <m/>
  </r>
  <r>
    <s v="Söludælur"/>
    <s v="Hrauneyjar"/>
    <n v="851"/>
    <x v="35"/>
    <s v="Suðurland"/>
    <x v="1"/>
    <x v="0"/>
    <s v="Sala innan svæðis - flj."/>
    <n v="81013"/>
    <n v="60.759749999999997"/>
    <x v="6"/>
    <x v="0"/>
    <s v="Innanlands"/>
    <m/>
  </r>
  <r>
    <s v="Söludælur"/>
    <s v="Hrauneyjar"/>
    <n v="851"/>
    <x v="35"/>
    <s v="Suðurland"/>
    <x v="7"/>
    <x v="3"/>
    <s v="Sala innan svæðis - flj."/>
    <n v="108126"/>
    <n v="93.528990000000007"/>
    <x v="6"/>
    <x v="0"/>
    <s v="Innanlands"/>
    <m/>
  </r>
  <r>
    <s v="Reykjavík"/>
    <s v="Flúðir í Hrunam.hr."/>
    <n v="845"/>
    <x v="34"/>
    <s v="Suðurland"/>
    <x v="6"/>
    <x v="3"/>
    <s v="Sala utan svæðis - flj."/>
    <n v="477696"/>
    <n v="413.20704000000001"/>
    <x v="2"/>
    <x v="3"/>
    <s v="Innanlands"/>
    <m/>
  </r>
  <r>
    <s v="Söludælur"/>
    <s v="Landvegamót"/>
    <n v="851"/>
    <x v="35"/>
    <s v="Suðurland"/>
    <x v="1"/>
    <x v="0"/>
    <s v="Sala innan svæðis - flj."/>
    <n v="333044"/>
    <n v="249.78299999999999"/>
    <x v="6"/>
    <x v="0"/>
    <s v="Innanlands"/>
    <m/>
  </r>
  <r>
    <s v="Söludælur"/>
    <s v="Landvegamót"/>
    <n v="851"/>
    <x v="35"/>
    <s v="Suðurland"/>
    <x v="7"/>
    <x v="3"/>
    <s v="Sala innan svæðis - flj."/>
    <n v="397119"/>
    <n v="343.50793499999997"/>
    <x v="6"/>
    <x v="0"/>
    <s v="Innanlands"/>
    <m/>
  </r>
  <r>
    <s v="Selfoss"/>
    <s v="Flúðir í Hrunam.hr."/>
    <n v="845"/>
    <x v="34"/>
    <s v="Suðurland"/>
    <x v="6"/>
    <x v="3"/>
    <s v="Sala utan svæðis - flj."/>
    <n v="145504"/>
    <n v="125.86095999999999"/>
    <x v="2"/>
    <x v="3"/>
    <s v="Innanlands"/>
    <m/>
  </r>
  <r>
    <s v="Hella"/>
    <s v="Landvegamót"/>
    <n v="851"/>
    <x v="35"/>
    <s v="Suðurland"/>
    <x v="7"/>
    <x v="3"/>
    <s v="Sala utan svæðis - flj."/>
    <n v="3046"/>
    <n v="2.6347899999999997"/>
    <x v="4"/>
    <x v="0"/>
    <s v="Innanlands"/>
    <m/>
  </r>
  <r>
    <s v="Reykjavík"/>
    <s v="Landvegamót"/>
    <n v="851"/>
    <x v="35"/>
    <s v="Suðurland"/>
    <x v="7"/>
    <x v="3"/>
    <s v="Sala utan svæðis - flj."/>
    <n v="6917"/>
    <n v="5.9832049999999999"/>
    <x v="4"/>
    <x v="0"/>
    <s v="Innanlands"/>
    <m/>
  </r>
  <r>
    <s v="Reykjavík"/>
    <s v="Flúðir í Hrunam.hr."/>
    <n v="845"/>
    <x v="34"/>
    <s v="Suðurland"/>
    <x v="6"/>
    <x v="3"/>
    <s v="Sala utan svæðis - flj."/>
    <n v="348179"/>
    <n v="301.17483500000003"/>
    <x v="4"/>
    <x v="3"/>
    <s v="Innanlands"/>
    <m/>
  </r>
  <r>
    <s v="Söludælur"/>
    <s v="Hrauneyjar"/>
    <n v="851"/>
    <x v="35"/>
    <s v="Suðurland"/>
    <x v="1"/>
    <x v="0"/>
    <s v="Sala innan svæðis - flj."/>
    <n v="92829"/>
    <n v="69.621750000000006"/>
    <x v="4"/>
    <x v="0"/>
    <s v="Innanlands"/>
    <m/>
  </r>
  <r>
    <s v="Söludælur"/>
    <s v="Hrauneyjar"/>
    <n v="851"/>
    <x v="35"/>
    <s v="Suðurland"/>
    <x v="7"/>
    <x v="3"/>
    <s v="Sala innan svæðis - flj."/>
    <n v="117448"/>
    <n v="101.59252000000001"/>
    <x v="4"/>
    <x v="0"/>
    <s v="Innanlands"/>
    <m/>
  </r>
  <r>
    <s v="Söludælur"/>
    <s v="Landvegamót"/>
    <n v="851"/>
    <x v="35"/>
    <s v="Suðurland"/>
    <x v="1"/>
    <x v="0"/>
    <s v="Sala innan svæðis - flj."/>
    <n v="336698"/>
    <n v="252.52350000000001"/>
    <x v="4"/>
    <x v="0"/>
    <s v="Innanlands"/>
    <m/>
  </r>
  <r>
    <s v="Söludælur"/>
    <s v="Landvegamót"/>
    <n v="851"/>
    <x v="35"/>
    <s v="Suðurland"/>
    <x v="7"/>
    <x v="3"/>
    <s v="Sala innan svæðis - flj."/>
    <n v="409494"/>
    <n v="354.21231"/>
    <x v="4"/>
    <x v="0"/>
    <s v="Innanlands"/>
    <m/>
  </r>
  <r>
    <s v="Selfoss"/>
    <s v="Flúðir í Hrunam.hr."/>
    <n v="845"/>
    <x v="34"/>
    <s v="Suðurland"/>
    <x v="6"/>
    <x v="3"/>
    <s v="Sala utan svæðis - flj."/>
    <n v="225736"/>
    <n v="195.26163999999997"/>
    <x v="4"/>
    <x v="3"/>
    <s v="Innanlands"/>
    <m/>
  </r>
  <r>
    <s v="Hella"/>
    <s v="Landvegamót"/>
    <n v="851"/>
    <x v="35"/>
    <s v="Suðurland"/>
    <x v="7"/>
    <x v="3"/>
    <s v="Sala utan svæðis - flj."/>
    <n v="22938"/>
    <n v="19.841369999999998"/>
    <x v="2"/>
    <x v="0"/>
    <s v="Innanlands"/>
    <m/>
  </r>
  <r>
    <s v="Reykjavík"/>
    <s v="Flúðir í Hrunam.hr."/>
    <n v="845"/>
    <x v="34"/>
    <s v="Suðurland"/>
    <x v="6"/>
    <x v="3"/>
    <s v="Sala innan svæðis - flj."/>
    <n v="2221"/>
    <n v="1.921165"/>
    <x v="6"/>
    <x v="3"/>
    <s v="Innanlands"/>
    <m/>
  </r>
  <r>
    <s v="Reykjavík"/>
    <s v="Landvegamót"/>
    <n v="851"/>
    <x v="35"/>
    <s v="Suðurland"/>
    <x v="4"/>
    <x v="2"/>
    <s v="Sala utan svæðis - flj."/>
    <n v="1712"/>
    <n v="1.38672"/>
    <x v="2"/>
    <x v="1"/>
    <s v="Innanlands"/>
    <m/>
  </r>
  <r>
    <s v="Reykjavík"/>
    <s v="Landvegamót"/>
    <n v="851"/>
    <x v="35"/>
    <s v="Suðurland"/>
    <x v="7"/>
    <x v="3"/>
    <s v="Sala utan svæðis - flj."/>
    <n v="14777"/>
    <n v="12.782105"/>
    <x v="2"/>
    <x v="0"/>
    <s v="Innanlands"/>
    <m/>
  </r>
  <r>
    <s v="Reykjavík"/>
    <s v="Flúðir í Hrunam.hr."/>
    <n v="845"/>
    <x v="34"/>
    <s v="Suðurland"/>
    <x v="6"/>
    <x v="3"/>
    <s v="Sala utan svæðis - flj."/>
    <n v="334126"/>
    <n v="289.01898999999997"/>
    <x v="6"/>
    <x v="3"/>
    <s v="Innanlands"/>
    <m/>
  </r>
  <r>
    <s v="Söludælur"/>
    <s v="Hrauneyjar"/>
    <n v="851"/>
    <x v="35"/>
    <s v="Suðurland"/>
    <x v="1"/>
    <x v="0"/>
    <s v="Sala innan svæðis - flj."/>
    <n v="80769"/>
    <n v="60.576749999999997"/>
    <x v="2"/>
    <x v="0"/>
    <s v="Innanlands"/>
    <m/>
  </r>
  <r>
    <s v="Söludælur"/>
    <s v="Hrauneyjar"/>
    <n v="851"/>
    <x v="35"/>
    <s v="Suðurland"/>
    <x v="7"/>
    <x v="3"/>
    <s v="Sala innan svæðis - flj."/>
    <n v="137752"/>
    <n v="119.15548"/>
    <x v="2"/>
    <x v="0"/>
    <s v="Innanlands"/>
    <m/>
  </r>
  <r>
    <s v="Söludælur"/>
    <s v="Landvegamót"/>
    <n v="851"/>
    <x v="35"/>
    <s v="Suðurland"/>
    <x v="1"/>
    <x v="0"/>
    <s v="Sala innan svæðis - flj."/>
    <n v="326701"/>
    <n v="245.02574999999999"/>
    <x v="2"/>
    <x v="0"/>
    <s v="Innanlands"/>
    <m/>
  </r>
  <r>
    <s v="Söludælur"/>
    <s v="Landvegamót"/>
    <n v="851"/>
    <x v="35"/>
    <s v="Suðurland"/>
    <x v="7"/>
    <x v="3"/>
    <s v="Sala innan svæðis - flj."/>
    <n v="356232"/>
    <n v="308.14067999999997"/>
    <x v="2"/>
    <x v="0"/>
    <s v="Innanlands"/>
    <m/>
  </r>
  <r>
    <s v="Selfoss"/>
    <s v="Flúðir í Hrunam.hr."/>
    <n v="845"/>
    <x v="34"/>
    <s v="Suðurland"/>
    <x v="6"/>
    <x v="3"/>
    <s v="Sala utan svæðis - flj."/>
    <n v="163083"/>
    <n v="141.06679500000001"/>
    <x v="6"/>
    <x v="3"/>
    <s v="Innanlands"/>
    <m/>
  </r>
  <r>
    <s v="Hella"/>
    <s v="Landvegamót"/>
    <n v="851"/>
    <x v="35"/>
    <s v="Suðurland"/>
    <x v="7"/>
    <x v="3"/>
    <s v="Sala utan svæðis - flj."/>
    <n v="148732"/>
    <n v="128.65317999999999"/>
    <x v="1"/>
    <x v="0"/>
    <s v="Innanlands"/>
    <m/>
  </r>
  <r>
    <s v="Reykjavík"/>
    <s v="Flúðir í Hrunam.hr."/>
    <n v="845"/>
    <x v="34"/>
    <s v="Suðurland"/>
    <x v="6"/>
    <x v="3"/>
    <s v="Sala utan svæðis - flj."/>
    <n v="376728"/>
    <n v="325.86971999999997"/>
    <x v="8"/>
    <x v="3"/>
    <s v="Innanlands"/>
    <m/>
  </r>
  <r>
    <s v="Reykjavík"/>
    <s v="Landvegamót"/>
    <n v="851"/>
    <x v="35"/>
    <s v="Suðurland"/>
    <x v="7"/>
    <x v="3"/>
    <s v="Sala utan svæðis - flj."/>
    <n v="8560"/>
    <n v="7.4043999999999999"/>
    <x v="1"/>
    <x v="0"/>
    <s v="Innanlands"/>
    <m/>
  </r>
  <r>
    <s v="Söludælur"/>
    <s v="Hrauneyjar"/>
    <n v="851"/>
    <x v="35"/>
    <s v="Suðurland"/>
    <x v="1"/>
    <x v="0"/>
    <s v="Sala innan svæðis - flj."/>
    <n v="76284"/>
    <n v="57.213000000000001"/>
    <x v="1"/>
    <x v="0"/>
    <s v="Innanlands"/>
    <m/>
  </r>
  <r>
    <s v="Söludælur"/>
    <s v="Hrauneyjar"/>
    <n v="851"/>
    <x v="35"/>
    <s v="Suðurland"/>
    <x v="7"/>
    <x v="3"/>
    <s v="Sala innan svæðis - flj."/>
    <n v="91573"/>
    <n v="79.210645"/>
    <x v="1"/>
    <x v="0"/>
    <s v="Innanlands"/>
    <m/>
  </r>
  <r>
    <s v="Selfoss"/>
    <s v="Flúðir í Hrunam.hr."/>
    <n v="845"/>
    <x v="34"/>
    <s v="Suðurland"/>
    <x v="6"/>
    <x v="3"/>
    <s v="Sala utan svæðis - flj."/>
    <n v="172902"/>
    <n v="149.56023000000002"/>
    <x v="8"/>
    <x v="3"/>
    <s v="Innanlands"/>
    <m/>
  </r>
  <r>
    <s v="Söludælur"/>
    <s v="Landvegamót"/>
    <n v="851"/>
    <x v="35"/>
    <s v="Suðurland"/>
    <x v="1"/>
    <x v="0"/>
    <s v="Sala innan svæðis - flj."/>
    <n v="356188"/>
    <n v="267.14100000000002"/>
    <x v="1"/>
    <x v="0"/>
    <s v="Innanlands"/>
    <m/>
  </r>
  <r>
    <s v="Söludælur"/>
    <s v="Landvegamót"/>
    <n v="851"/>
    <x v="35"/>
    <s v="Suðurland"/>
    <x v="7"/>
    <x v="3"/>
    <s v="Sala innan svæðis - flj."/>
    <n v="500672"/>
    <n v="433.08127999999999"/>
    <x v="1"/>
    <x v="0"/>
    <s v="Innanlands"/>
    <m/>
  </r>
  <r>
    <s v="Söludælur"/>
    <s v="Hvolsvöllur"/>
    <n v="860"/>
    <x v="36"/>
    <s v="Suðurland"/>
    <x v="1"/>
    <x v="0"/>
    <s v="Sala innan svæðis - flj."/>
    <n v="392699"/>
    <n v="294.52424999999999"/>
    <x v="0"/>
    <x v="0"/>
    <s v="Innanlands"/>
    <m/>
  </r>
  <r>
    <s v="Söludælur"/>
    <s v="Hvolsvöllur"/>
    <n v="860"/>
    <x v="36"/>
    <s v="Suðurland"/>
    <x v="0"/>
    <x v="0"/>
    <s v="Sala innan svæðis - flj."/>
    <n v="677665"/>
    <n v="508.24874999999997"/>
    <x v="0"/>
    <x v="0"/>
    <s v="Innanlands"/>
    <m/>
  </r>
  <r>
    <s v="Reykjavík"/>
    <s v="Flúðir í Hrunam.hr."/>
    <n v="845"/>
    <x v="34"/>
    <s v="Suðurland"/>
    <x v="6"/>
    <x v="3"/>
    <s v="Sala utan svæðis - flj."/>
    <n v="379146"/>
    <n v="327.96128999999996"/>
    <x v="10"/>
    <x v="3"/>
    <s v="Innanlands"/>
    <m/>
  </r>
  <r>
    <s v="Hella"/>
    <s v="Hvolsvöllur"/>
    <n v="860"/>
    <x v="36"/>
    <s v="Suðurland"/>
    <x v="7"/>
    <x v="3"/>
    <s v="Sala utan svæðis - flj."/>
    <n v="51072"/>
    <n v="44.177279999999996"/>
    <x v="1"/>
    <x v="3"/>
    <s v="Innanlands"/>
    <m/>
  </r>
  <r>
    <s v="Selfoss"/>
    <s v="Flúðir í Hrunam.hr."/>
    <n v="845"/>
    <x v="34"/>
    <s v="Suðurland"/>
    <x v="6"/>
    <x v="3"/>
    <s v="Sala utan svæðis - flj."/>
    <n v="175166"/>
    <n v="151.51858999999999"/>
    <x v="10"/>
    <x v="3"/>
    <s v="Innanlands"/>
    <m/>
  </r>
  <r>
    <s v="Reykjavík"/>
    <s v="Flúðir í Hrunam.hr."/>
    <n v="845"/>
    <x v="34"/>
    <s v="Suðurland"/>
    <x v="6"/>
    <x v="3"/>
    <s v="Sala utan svæðis - flj."/>
    <n v="350563"/>
    <n v="303.23699499999998"/>
    <x v="9"/>
    <x v="3"/>
    <s v="Innanlands"/>
    <m/>
  </r>
  <r>
    <s v="Söludælur"/>
    <s v="Hvolsvöllur"/>
    <n v="860"/>
    <x v="36"/>
    <s v="Suðurland"/>
    <x v="7"/>
    <x v="3"/>
    <s v="Sala innan svæðis - flj."/>
    <n v="2166792"/>
    <n v="1874.2750800000001"/>
    <x v="0"/>
    <x v="0"/>
    <s v="Innanlands"/>
    <m/>
  </r>
  <r>
    <s v="Selfoss"/>
    <s v="Flúðir í Hrunam.hr."/>
    <n v="845"/>
    <x v="34"/>
    <s v="Suðurland"/>
    <x v="6"/>
    <x v="3"/>
    <s v="Sala utan svæðis - flj."/>
    <n v="226821"/>
    <n v="196.200165"/>
    <x v="9"/>
    <x v="3"/>
    <s v="Innanlands"/>
    <m/>
  </r>
  <r>
    <s v="Reykjavík"/>
    <s v="Flúðir í Hrunam.hr."/>
    <n v="845"/>
    <x v="34"/>
    <s v="Suðurland"/>
    <x v="6"/>
    <x v="3"/>
    <s v="Sala utan svæðis - flj."/>
    <n v="394140"/>
    <n v="340.93109999999996"/>
    <x v="7"/>
    <x v="3"/>
    <s v="Innanlands"/>
    <m/>
  </r>
  <r>
    <s v="Hella"/>
    <s v="Steinar undir Eyjafj."/>
    <n v="861"/>
    <x v="36"/>
    <s v="Suðurland"/>
    <x v="7"/>
    <x v="3"/>
    <s v="Sala utan svæðis - flj."/>
    <n v="74835"/>
    <n v="64.732275000000001"/>
    <x v="1"/>
    <x v="3"/>
    <s v="Innanlands"/>
    <m/>
  </r>
  <r>
    <s v="Söludælur"/>
    <s v="Hvolsvöllur"/>
    <n v="860"/>
    <x v="36"/>
    <s v="Suðurland"/>
    <x v="1"/>
    <x v="0"/>
    <s v="Sala innan svæðis - flj."/>
    <n v="527701"/>
    <n v="395.77575000000002"/>
    <x v="3"/>
    <x v="0"/>
    <s v="Innanlands"/>
    <m/>
  </r>
  <r>
    <s v="Söludælur"/>
    <s v="Hvolsvöllur"/>
    <n v="860"/>
    <x v="36"/>
    <s v="Suðurland"/>
    <x v="0"/>
    <x v="0"/>
    <s v="Sala innan svæðis - flj."/>
    <n v="1204294"/>
    <n v="903.22050000000002"/>
    <x v="3"/>
    <x v="0"/>
    <s v="Innanlands"/>
    <m/>
  </r>
  <r>
    <s v="Söludælur"/>
    <s v="Hvolsvöllur"/>
    <n v="860"/>
    <x v="36"/>
    <s v="Suðurland"/>
    <x v="7"/>
    <x v="3"/>
    <s v="Sala innan svæðis - flj."/>
    <n v="2964238"/>
    <n v="2564.0658699999999"/>
    <x v="3"/>
    <x v="0"/>
    <s v="Innanlands"/>
    <m/>
  </r>
  <r>
    <s v="Selfoss"/>
    <s v="Flúðir í Hrunam.hr."/>
    <n v="845"/>
    <x v="34"/>
    <s v="Suðurland"/>
    <x v="6"/>
    <x v="3"/>
    <s v="Sala utan svæðis - flj."/>
    <n v="309748"/>
    <n v="267.93202000000002"/>
    <x v="7"/>
    <x v="3"/>
    <s v="Innanlands"/>
    <m/>
  </r>
  <r>
    <s v="Söludælur"/>
    <s v="Hvolsvöllur"/>
    <n v="860"/>
    <x v="36"/>
    <s v="Suðurland"/>
    <x v="7"/>
    <x v="3"/>
    <s v="Sala ekki flutningsjöfnuð"/>
    <n v="0"/>
    <n v="0"/>
    <x v="1"/>
    <x v="0"/>
    <s v="Millilanda"/>
    <m/>
  </r>
  <r>
    <s v="Reykjavík"/>
    <s v="Flúðir í Hrunam.hr."/>
    <n v="845"/>
    <x v="34"/>
    <s v="Suðurland"/>
    <x v="6"/>
    <x v="3"/>
    <s v="Sala utan svæðis - flj."/>
    <n v="374750"/>
    <n v="324.15875"/>
    <x v="5"/>
    <x v="3"/>
    <s v="Innanlands"/>
    <m/>
  </r>
  <r>
    <s v="Selfoss"/>
    <s v="Flúðir í Hrunam.hr."/>
    <n v="845"/>
    <x v="34"/>
    <s v="Suðurland"/>
    <x v="6"/>
    <x v="3"/>
    <s v="Sala utan svæðis - flj."/>
    <n v="288609"/>
    <n v="249.64678499999999"/>
    <x v="5"/>
    <x v="3"/>
    <s v="Innanlands"/>
    <m/>
  </r>
  <r>
    <s v="Reykjavík"/>
    <s v="Steinar undir Eyjafj."/>
    <n v="861"/>
    <x v="36"/>
    <s v="Suðurland"/>
    <x v="7"/>
    <x v="3"/>
    <s v="Sala utan svæðis - flj."/>
    <n v="160575"/>
    <n v="138.89737500000001"/>
    <x v="1"/>
    <x v="3"/>
    <s v="Innanlands"/>
    <m/>
  </r>
  <r>
    <s v="Reykjavík"/>
    <s v="Hvolsvöllur"/>
    <n v="860"/>
    <x v="36"/>
    <s v="Suðurland"/>
    <x v="10"/>
    <x v="3"/>
    <s v="Sala utan svæðis - flj."/>
    <n v="3098"/>
    <n v="2.67977"/>
    <x v="5"/>
    <x v="2"/>
    <s v="Innanlands"/>
    <m/>
  </r>
  <r>
    <s v="Reykjavík"/>
    <s v="Flúðir í Hrunam.hr."/>
    <n v="845"/>
    <x v="34"/>
    <s v="Suðurland"/>
    <x v="6"/>
    <x v="3"/>
    <s v="Sala utan svæðis - flj."/>
    <n v="399661"/>
    <n v="345.70676500000002"/>
    <x v="3"/>
    <x v="3"/>
    <s v="Innanlands"/>
    <m/>
  </r>
  <r>
    <s v="Söludælur"/>
    <s v="Hvolsvöllur"/>
    <n v="860"/>
    <x v="36"/>
    <s v="Suðurland"/>
    <x v="1"/>
    <x v="0"/>
    <s v="Sala innan svæðis - flj."/>
    <n v="860328"/>
    <n v="645.24599999999998"/>
    <x v="5"/>
    <x v="0"/>
    <s v="Innanlands"/>
    <m/>
  </r>
  <r>
    <s v="Söludælur"/>
    <s v="Hvolsvöllur"/>
    <n v="860"/>
    <x v="36"/>
    <s v="Suðurland"/>
    <x v="0"/>
    <x v="0"/>
    <s v="Sala innan svæðis - flj."/>
    <n v="1107038"/>
    <n v="830.27850000000001"/>
    <x v="5"/>
    <x v="0"/>
    <s v="Innanlands"/>
    <m/>
  </r>
  <r>
    <s v="Söludælur"/>
    <s v="Hvolsvöllur"/>
    <n v="860"/>
    <x v="36"/>
    <s v="Suðurland"/>
    <x v="7"/>
    <x v="3"/>
    <s v="Sala innan svæðis - flj."/>
    <n v="2971688"/>
    <n v="2570.5101199999999"/>
    <x v="5"/>
    <x v="0"/>
    <s v="Innanlands"/>
    <m/>
  </r>
  <r>
    <s v="Selfoss"/>
    <s v="Flúðir í Hrunam.hr."/>
    <n v="845"/>
    <x v="34"/>
    <s v="Suðurland"/>
    <x v="6"/>
    <x v="3"/>
    <s v="Sala utan svæðis - flj."/>
    <n v="275505"/>
    <n v="238.311825"/>
    <x v="3"/>
    <x v="3"/>
    <s v="Innanlands"/>
    <m/>
  </r>
  <r>
    <s v="Reykjavík"/>
    <s v="Hvolsvöllur"/>
    <n v="860"/>
    <x v="36"/>
    <s v="Suðurland"/>
    <x v="7"/>
    <x v="3"/>
    <s v="Sala utan svæðis - flj."/>
    <n v="747940"/>
    <n v="646.96809999999994"/>
    <x v="1"/>
    <x v="3"/>
    <s v="Innanlands"/>
    <m/>
  </r>
  <r>
    <s v="Eskifjörður"/>
    <s v="Flúðir í Hrunam.hr."/>
    <n v="845"/>
    <x v="34"/>
    <s v="Suðurland"/>
    <x v="6"/>
    <x v="3"/>
    <s v="Sala utan svæðis - flj."/>
    <n v="4007"/>
    <n v="3.4660549999999999"/>
    <x v="0"/>
    <x v="3"/>
    <s v="Innanlands"/>
    <m/>
  </r>
  <r>
    <s v="Reykjavík"/>
    <s v="Flúðir í Hrunam.hr."/>
    <n v="845"/>
    <x v="34"/>
    <s v="Suðurland"/>
    <x v="6"/>
    <x v="3"/>
    <s v="Sala utan svæðis - flj."/>
    <n v="489085"/>
    <n v="423.05852500000003"/>
    <x v="0"/>
    <x v="3"/>
    <s v="Innanlands"/>
    <m/>
  </r>
  <r>
    <s v="Reykjavík"/>
    <s v="Hvolsvöllur"/>
    <n v="860"/>
    <x v="36"/>
    <s v="Suðurland"/>
    <x v="7"/>
    <x v="3"/>
    <s v="Sala innan svæðis - flj."/>
    <n v="0"/>
    <n v="0"/>
    <x v="2"/>
    <x v="3"/>
    <s v="Innanlands"/>
    <m/>
  </r>
  <r>
    <s v="Reykjavík"/>
    <s v="Hvolsvöllur"/>
    <n v="860"/>
    <x v="36"/>
    <s v="Suðurland"/>
    <x v="10"/>
    <x v="3"/>
    <s v="Sala utan svæðis - flj."/>
    <n v="8738"/>
    <n v="7.55837"/>
    <x v="7"/>
    <x v="2"/>
    <s v="Innanlands"/>
    <m/>
  </r>
  <r>
    <s v="Söludælur"/>
    <s v="Hvolsvöllur"/>
    <n v="860"/>
    <x v="36"/>
    <s v="Suðurland"/>
    <x v="1"/>
    <x v="0"/>
    <s v="Sala innan svæðis - flj."/>
    <n v="610018"/>
    <n v="457.51350000000002"/>
    <x v="7"/>
    <x v="0"/>
    <s v="Innanlands"/>
    <m/>
  </r>
  <r>
    <s v="Söludælur"/>
    <s v="Hvolsvöllur"/>
    <n v="860"/>
    <x v="36"/>
    <s v="Suðurland"/>
    <x v="0"/>
    <x v="0"/>
    <s v="Sala innan svæðis - flj."/>
    <n v="1359073"/>
    <n v="1019.30475"/>
    <x v="7"/>
    <x v="0"/>
    <s v="Innanlands"/>
    <m/>
  </r>
  <r>
    <s v="Söludælur"/>
    <s v="Hvolsvöllur"/>
    <n v="860"/>
    <x v="36"/>
    <s v="Suðurland"/>
    <x v="7"/>
    <x v="3"/>
    <s v="Sala innan svæðis - flj."/>
    <n v="2780182"/>
    <n v="2404.85743"/>
    <x v="7"/>
    <x v="0"/>
    <s v="Innanlands"/>
    <m/>
  </r>
  <r>
    <s v="Selfoss"/>
    <s v="Flúðir í Hrunam.hr."/>
    <n v="845"/>
    <x v="34"/>
    <s v="Suðurland"/>
    <x v="6"/>
    <x v="3"/>
    <s v="Sala utan svæðis - flj."/>
    <n v="239508"/>
    <n v="207.17442"/>
    <x v="0"/>
    <x v="3"/>
    <s v="Innanlands"/>
    <m/>
  </r>
  <r>
    <s v="Reykjavík"/>
    <s v="Hella"/>
    <n v="850"/>
    <x v="35"/>
    <s v="Suðurland"/>
    <x v="6"/>
    <x v="3"/>
    <s v="Sala utan svæðis - flj."/>
    <n v="171959"/>
    <n v="148.74453500000001"/>
    <x v="1"/>
    <x v="3"/>
    <s v="Innanlands"/>
    <m/>
  </r>
  <r>
    <s v="Reykjavík"/>
    <s v="Hvolsvöllur"/>
    <n v="860"/>
    <x v="36"/>
    <s v="Suðurland"/>
    <x v="0"/>
    <x v="0"/>
    <s v="Sala utan svæðis - flj."/>
    <n v="918"/>
    <n v="0.6885"/>
    <x v="9"/>
    <x v="0"/>
    <s v="Innanlands"/>
    <m/>
  </r>
  <r>
    <s v="Reykjavík"/>
    <s v="Steinar undir Eyjafj."/>
    <n v="861"/>
    <x v="36"/>
    <s v="Suðurland"/>
    <x v="7"/>
    <x v="3"/>
    <s v="Sala innan svæðis - flj."/>
    <n v="0"/>
    <n v="0"/>
    <x v="2"/>
    <x v="3"/>
    <s v="Innanlands"/>
    <m/>
  </r>
  <r>
    <s v="Reykjavík"/>
    <s v="Hvolsvöllur"/>
    <n v="860"/>
    <x v="36"/>
    <s v="Suðurland"/>
    <x v="9"/>
    <x v="3"/>
    <s v="Sala utan svæðis - flj."/>
    <n v="40249"/>
    <n v="34.815384999999999"/>
    <x v="9"/>
    <x v="2"/>
    <s v="Innanlands"/>
    <m/>
  </r>
  <r>
    <s v="Hella"/>
    <s v="Hella"/>
    <n v="850"/>
    <x v="35"/>
    <s v="Suðurland"/>
    <x v="6"/>
    <x v="3"/>
    <s v="Sala innan svæðis - flj."/>
    <n v="123619"/>
    <n v="106.930435"/>
    <x v="2"/>
    <x v="3"/>
    <s v="Innanlands"/>
    <m/>
  </r>
  <r>
    <s v="Söludælur"/>
    <s v="Hvolsvöllur"/>
    <n v="860"/>
    <x v="36"/>
    <s v="Suðurland"/>
    <x v="1"/>
    <x v="0"/>
    <s v="Sala innan svæðis - flj."/>
    <n v="607278"/>
    <n v="455.45850000000002"/>
    <x v="9"/>
    <x v="0"/>
    <s v="Innanlands"/>
    <m/>
  </r>
  <r>
    <s v="Söludælur"/>
    <s v="Hvolsvöllur"/>
    <n v="860"/>
    <x v="36"/>
    <s v="Suðurland"/>
    <x v="0"/>
    <x v="0"/>
    <s v="Sala innan svæðis - flj."/>
    <n v="1256960"/>
    <n v="942.72"/>
    <x v="9"/>
    <x v="0"/>
    <s v="Innanlands"/>
    <m/>
  </r>
  <r>
    <s v="Söludælur"/>
    <s v="Hvolsvöllur"/>
    <n v="860"/>
    <x v="36"/>
    <s v="Suðurland"/>
    <x v="7"/>
    <x v="3"/>
    <s v="Sala innan svæðis - flj."/>
    <n v="2377257"/>
    <n v="2056.3273049999998"/>
    <x v="9"/>
    <x v="0"/>
    <s v="Innanlands"/>
    <m/>
  </r>
  <r>
    <s v="Reykjavík"/>
    <s v="Hella"/>
    <n v="850"/>
    <x v="35"/>
    <s v="Suðurland"/>
    <x v="6"/>
    <x v="3"/>
    <s v="Sala utan svæðis - flj."/>
    <n v="144603"/>
    <n v="125.08159500000001"/>
    <x v="2"/>
    <x v="3"/>
    <s v="Innanlands"/>
    <m/>
  </r>
  <r>
    <s v="Hella"/>
    <s v="Hella"/>
    <n v="850"/>
    <x v="35"/>
    <s v="Suðurland"/>
    <x v="6"/>
    <x v="3"/>
    <s v="Sala innan svæðis - flj."/>
    <n v="107417"/>
    <n v="92.915705000000003"/>
    <x v="4"/>
    <x v="3"/>
    <s v="Innanlands"/>
    <m/>
  </r>
  <r>
    <s v="Hella"/>
    <s v="Hvolsvöllur"/>
    <n v="860"/>
    <x v="36"/>
    <s v="Suðurland"/>
    <x v="7"/>
    <x v="3"/>
    <s v="Sala utan svæðis - flj."/>
    <n v="4835"/>
    <n v="4.1822749999999997"/>
    <x v="2"/>
    <x v="3"/>
    <s v="Innanlands"/>
    <m/>
  </r>
  <r>
    <s v="Reykjavík"/>
    <s v="Hvolsvöllur"/>
    <n v="860"/>
    <x v="36"/>
    <s v="Suðurland"/>
    <x v="10"/>
    <x v="3"/>
    <s v="Sala utan svæðis - flj."/>
    <n v="9300"/>
    <n v="8.0444999999999993"/>
    <x v="10"/>
    <x v="2"/>
    <s v="Innanlands"/>
    <m/>
  </r>
  <r>
    <s v="Reykjavík"/>
    <s v="Hella"/>
    <n v="850"/>
    <x v="35"/>
    <s v="Suðurland"/>
    <x v="6"/>
    <x v="3"/>
    <s v="Sala utan svæðis - flj."/>
    <n v="195791"/>
    <n v="169.35921500000001"/>
    <x v="4"/>
    <x v="3"/>
    <s v="Innanlands"/>
    <m/>
  </r>
  <r>
    <s v="Söludælur"/>
    <s v="Hvolsvöllur"/>
    <n v="860"/>
    <x v="36"/>
    <s v="Suðurland"/>
    <x v="1"/>
    <x v="0"/>
    <s v="Sala innan svæðis - flj."/>
    <n v="857800"/>
    <n v="643.35"/>
    <x v="10"/>
    <x v="0"/>
    <s v="Innanlands"/>
    <m/>
  </r>
  <r>
    <s v="Söludælur"/>
    <s v="Hvolsvöllur"/>
    <n v="860"/>
    <x v="36"/>
    <s v="Suðurland"/>
    <x v="0"/>
    <x v="0"/>
    <s v="Sala innan svæðis - flj."/>
    <n v="703734"/>
    <n v="527.80050000000006"/>
    <x v="10"/>
    <x v="0"/>
    <s v="Innanlands"/>
    <m/>
  </r>
  <r>
    <s v="Söludælur"/>
    <s v="Hvolsvöllur"/>
    <n v="860"/>
    <x v="36"/>
    <s v="Suðurland"/>
    <x v="7"/>
    <x v="3"/>
    <s v="Sala innan svæðis - flj."/>
    <n v="2033682"/>
    <n v="1759.1349299999999"/>
    <x v="10"/>
    <x v="0"/>
    <s v="Innanlands"/>
    <m/>
  </r>
  <r>
    <s v="Hella"/>
    <s v="Hella"/>
    <n v="850"/>
    <x v="35"/>
    <s v="Suðurland"/>
    <x v="6"/>
    <x v="3"/>
    <s v="Sala innan svæðis - flj."/>
    <n v="156999"/>
    <n v="135.804135"/>
    <x v="6"/>
    <x v="3"/>
    <s v="Innanlands"/>
    <m/>
  </r>
  <r>
    <s v="Reykjavík"/>
    <s v="Hella"/>
    <n v="850"/>
    <x v="35"/>
    <s v="Suðurland"/>
    <x v="6"/>
    <x v="3"/>
    <s v="Sala utan svæðis - flj."/>
    <n v="227148"/>
    <n v="196.48301999999998"/>
    <x v="6"/>
    <x v="3"/>
    <s v="Innanlands"/>
    <m/>
  </r>
  <r>
    <s v="Reykjavík"/>
    <s v="Hvolsvöllur"/>
    <n v="860"/>
    <x v="36"/>
    <s v="Suðurland"/>
    <x v="1"/>
    <x v="0"/>
    <s v="Sala utan svæðis - flj."/>
    <n v="2084"/>
    <n v="1.5629999999999999"/>
    <x v="8"/>
    <x v="0"/>
    <s v="Innanlands"/>
    <m/>
  </r>
  <r>
    <s v="Hella"/>
    <s v="Steinar undir Eyjafj."/>
    <n v="861"/>
    <x v="36"/>
    <s v="Suðurland"/>
    <x v="7"/>
    <x v="3"/>
    <s v="Sala utan svæðis - flj."/>
    <n v="11521"/>
    <n v="9.9656649999999996"/>
    <x v="2"/>
    <x v="3"/>
    <s v="Innanlands"/>
    <m/>
  </r>
  <r>
    <s v="Reykjavík"/>
    <s v="Hvolsvöllur"/>
    <n v="860"/>
    <x v="36"/>
    <s v="Suðurland"/>
    <x v="9"/>
    <x v="3"/>
    <s v="Sala utan svæðis - flj."/>
    <n v="34325"/>
    <n v="29.691125"/>
    <x v="8"/>
    <x v="2"/>
    <s v="Innanlands"/>
    <m/>
  </r>
  <r>
    <s v="Reykjavík"/>
    <s v="Hvolsvöllur"/>
    <n v="860"/>
    <x v="36"/>
    <s v="Suðurland"/>
    <x v="10"/>
    <x v="3"/>
    <s v="Sala utan svæðis - flj."/>
    <n v="28900"/>
    <n v="24.9985"/>
    <x v="8"/>
    <x v="2"/>
    <s v="Innanlands"/>
    <m/>
  </r>
  <r>
    <s v="Hella"/>
    <s v="Hella"/>
    <n v="850"/>
    <x v="35"/>
    <s v="Suðurland"/>
    <x v="6"/>
    <x v="3"/>
    <s v="Sala innan svæðis - flj."/>
    <n v="136334"/>
    <n v="117.92891"/>
    <x v="8"/>
    <x v="3"/>
    <s v="Innanlands"/>
    <m/>
  </r>
  <r>
    <s v="Söludælur"/>
    <s v="Hvolsvöllur"/>
    <n v="860"/>
    <x v="36"/>
    <s v="Suðurland"/>
    <x v="1"/>
    <x v="0"/>
    <s v="Sala innan svæðis - flj."/>
    <n v="1348977"/>
    <n v="1011.73275"/>
    <x v="8"/>
    <x v="0"/>
    <s v="Innanlands"/>
    <m/>
  </r>
  <r>
    <s v="Söludælur"/>
    <s v="Hvolsvöllur"/>
    <n v="860"/>
    <x v="36"/>
    <s v="Suðurland"/>
    <x v="7"/>
    <x v="3"/>
    <s v="Sala innan svæðis - flj."/>
    <n v="1763762"/>
    <n v="1525.6541299999999"/>
    <x v="8"/>
    <x v="0"/>
    <s v="Innanlands"/>
    <m/>
  </r>
  <r>
    <s v="Reykjavík"/>
    <s v="Hella"/>
    <n v="850"/>
    <x v="35"/>
    <s v="Suðurland"/>
    <x v="6"/>
    <x v="3"/>
    <s v="Sala utan svæðis - flj."/>
    <n v="178295"/>
    <n v="154.22517499999998"/>
    <x v="8"/>
    <x v="3"/>
    <s v="Innanlands"/>
    <m/>
  </r>
  <r>
    <s v="Reykjavík"/>
    <s v="Steinar undir Eyjafj."/>
    <n v="861"/>
    <x v="36"/>
    <s v="Suðurland"/>
    <x v="7"/>
    <x v="3"/>
    <s v="Sala utan svæðis - flj."/>
    <n v="55719"/>
    <n v="48.196934999999996"/>
    <x v="2"/>
    <x v="3"/>
    <s v="Innanlands"/>
    <m/>
  </r>
  <r>
    <s v="Hella"/>
    <s v="Hvolsvöllur"/>
    <n v="860"/>
    <x v="36"/>
    <s v="Suðurland"/>
    <x v="10"/>
    <x v="3"/>
    <s v="Sala utan svæðis - flj."/>
    <n v="18815"/>
    <n v="16.274975000000001"/>
    <x v="6"/>
    <x v="2"/>
    <s v="Innanlands"/>
    <m/>
  </r>
  <r>
    <s v="Hella"/>
    <s v="Hella"/>
    <n v="850"/>
    <x v="35"/>
    <s v="Suðurland"/>
    <x v="6"/>
    <x v="3"/>
    <s v="Sala innan svæðis - flj."/>
    <n v="167362"/>
    <n v="144.76813000000001"/>
    <x v="10"/>
    <x v="3"/>
    <s v="Innanlands"/>
    <m/>
  </r>
  <r>
    <s v="Reykjavík"/>
    <s v="Hvolsvöllur"/>
    <n v="860"/>
    <x v="36"/>
    <s v="Suðurland"/>
    <x v="1"/>
    <x v="0"/>
    <s v="Sala utan svæðis - flj."/>
    <n v="1059"/>
    <n v="0.79425000000000001"/>
    <x v="6"/>
    <x v="0"/>
    <s v="Innanlands"/>
    <m/>
  </r>
  <r>
    <s v="Reykjavík"/>
    <s v="Hvolsvöllur"/>
    <n v="860"/>
    <x v="36"/>
    <s v="Suðurland"/>
    <x v="7"/>
    <x v="3"/>
    <s v="Sala utan svæðis - flj."/>
    <n v="243253"/>
    <n v="210.41384500000001"/>
    <x v="2"/>
    <x v="3"/>
    <s v="Innanlands"/>
    <m/>
  </r>
  <r>
    <s v="Reykjavík"/>
    <s v="Steinar undir Eyjafj."/>
    <n v="861"/>
    <x v="36"/>
    <s v="Suðurland"/>
    <x v="7"/>
    <x v="3"/>
    <s v="Sala utan svæðis - flj."/>
    <n v="3682"/>
    <n v="3.18493"/>
    <x v="4"/>
    <x v="3"/>
    <s v="Innanlands"/>
    <m/>
  </r>
  <r>
    <s v="Reykjavík"/>
    <s v="Hvolsvöllur"/>
    <n v="860"/>
    <x v="36"/>
    <s v="Suðurland"/>
    <x v="9"/>
    <x v="3"/>
    <s v="Sala utan svæðis - flj."/>
    <n v="48066"/>
    <n v="41.577089999999998"/>
    <x v="6"/>
    <x v="2"/>
    <s v="Innanlands"/>
    <m/>
  </r>
  <r>
    <s v="Reykjavík"/>
    <s v="Hvolsvöllur"/>
    <n v="860"/>
    <x v="36"/>
    <s v="Suðurland"/>
    <x v="10"/>
    <x v="3"/>
    <s v="Sala utan svæðis - flj."/>
    <n v="12512"/>
    <n v="10.82288"/>
    <x v="6"/>
    <x v="2"/>
    <s v="Innanlands"/>
    <m/>
  </r>
  <r>
    <s v="Reykjavík"/>
    <s v="Hella"/>
    <n v="850"/>
    <x v="35"/>
    <s v="Suðurland"/>
    <x v="6"/>
    <x v="3"/>
    <s v="Sala utan svæðis - flj."/>
    <n v="208163"/>
    <n v="180.06099499999999"/>
    <x v="10"/>
    <x v="3"/>
    <s v="Innanlands"/>
    <m/>
  </r>
  <r>
    <s v="Hella"/>
    <s v="Hella"/>
    <n v="850"/>
    <x v="35"/>
    <s v="Suðurland"/>
    <x v="6"/>
    <x v="3"/>
    <s v="Sala innan svæðis - flj."/>
    <n v="273477"/>
    <n v="236.55760500000002"/>
    <x v="9"/>
    <x v="3"/>
    <s v="Innanlands"/>
    <m/>
  </r>
  <r>
    <s v="Söludælur"/>
    <s v="Hvolsvöllur"/>
    <n v="860"/>
    <x v="36"/>
    <s v="Suðurland"/>
    <x v="1"/>
    <x v="0"/>
    <s v="Sala innan svæðis - flj."/>
    <n v="1238998"/>
    <n v="929.24850000000004"/>
    <x v="6"/>
    <x v="0"/>
    <s v="Innanlands"/>
    <m/>
  </r>
  <r>
    <s v="Söludælur"/>
    <s v="Hvolsvöllur"/>
    <n v="860"/>
    <x v="36"/>
    <s v="Suðurland"/>
    <x v="7"/>
    <x v="3"/>
    <s v="Sala innan svæðis - flj."/>
    <n v="1541982"/>
    <n v="1333.8144299999999"/>
    <x v="6"/>
    <x v="0"/>
    <s v="Innanlands"/>
    <m/>
  </r>
  <r>
    <s v="Reykjavík"/>
    <s v="Hella"/>
    <n v="850"/>
    <x v="35"/>
    <s v="Suðurland"/>
    <x v="6"/>
    <x v="3"/>
    <s v="Sala utan svæðis - flj."/>
    <n v="210944"/>
    <n v="182.46655999999999"/>
    <x v="9"/>
    <x v="3"/>
    <s v="Innanlands"/>
    <m/>
  </r>
  <r>
    <s v="Hella"/>
    <s v="Hvolsvöllur"/>
    <n v="860"/>
    <x v="36"/>
    <s v="Suðurland"/>
    <x v="10"/>
    <x v="3"/>
    <s v="Sala utan svæðis - flj."/>
    <n v="13264"/>
    <n v="11.473360000000001"/>
    <x v="4"/>
    <x v="2"/>
    <s v="Innanlands"/>
    <m/>
  </r>
  <r>
    <s v="Reykjavík"/>
    <s v="Hvolsvöllur"/>
    <n v="860"/>
    <x v="36"/>
    <s v="Suðurland"/>
    <x v="1"/>
    <x v="0"/>
    <s v="Sala utan svæðis - flj."/>
    <n v="1026"/>
    <n v="0.76949999999999996"/>
    <x v="4"/>
    <x v="0"/>
    <s v="Innanlands"/>
    <m/>
  </r>
  <r>
    <s v="Hella"/>
    <s v="Steinar undir Eyjafj."/>
    <n v="861"/>
    <x v="36"/>
    <s v="Suðurland"/>
    <x v="7"/>
    <x v="3"/>
    <s v="Sala utan svæðis - flj."/>
    <n v="15819"/>
    <n v="13.683434999999999"/>
    <x v="4"/>
    <x v="3"/>
    <s v="Innanlands"/>
    <m/>
  </r>
  <r>
    <s v="Reykjavík"/>
    <s v="Hvolsvöllur"/>
    <n v="860"/>
    <x v="36"/>
    <s v="Suðurland"/>
    <x v="10"/>
    <x v="3"/>
    <s v="Sala utan svæðis - flj."/>
    <n v="57750"/>
    <n v="49.953749999999999"/>
    <x v="4"/>
    <x v="2"/>
    <s v="Innanlands"/>
    <m/>
  </r>
  <r>
    <s v="Eskifjörður"/>
    <s v="Hella"/>
    <n v="850"/>
    <x v="35"/>
    <s v="Suðurland"/>
    <x v="6"/>
    <x v="3"/>
    <s v="Sala utan svæðis - flj."/>
    <n v="14949"/>
    <n v="12.930885"/>
    <x v="7"/>
    <x v="3"/>
    <s v="Innanlands"/>
    <m/>
  </r>
  <r>
    <s v="Selfoss"/>
    <s v="Hvolsvöllur"/>
    <n v="860"/>
    <x v="36"/>
    <s v="Suðurland"/>
    <x v="10"/>
    <x v="3"/>
    <s v="Sala utan svæðis - flj."/>
    <n v="7671"/>
    <n v="6.6354150000000001"/>
    <x v="4"/>
    <x v="2"/>
    <s v="Innanlands"/>
    <m/>
  </r>
  <r>
    <s v="Söludælur"/>
    <s v="Hvolsvöllur"/>
    <n v="860"/>
    <x v="36"/>
    <s v="Suðurland"/>
    <x v="1"/>
    <x v="0"/>
    <s v="Sala innan svæðis - flj."/>
    <n v="1228252"/>
    <n v="921.18899999999996"/>
    <x v="4"/>
    <x v="0"/>
    <s v="Innanlands"/>
    <m/>
  </r>
  <r>
    <s v="Söludælur"/>
    <s v="Hvolsvöllur"/>
    <n v="860"/>
    <x v="36"/>
    <s v="Suðurland"/>
    <x v="7"/>
    <x v="3"/>
    <s v="Sala innan svæðis - flj."/>
    <n v="1526212"/>
    <n v="1320.17338"/>
    <x v="4"/>
    <x v="0"/>
    <s v="Innanlands"/>
    <m/>
  </r>
  <r>
    <s v="Hella"/>
    <s v="Hella"/>
    <n v="850"/>
    <x v="35"/>
    <s v="Suðurland"/>
    <x v="6"/>
    <x v="3"/>
    <s v="Sala innan svæðis - flj."/>
    <n v="268128"/>
    <n v="231.93072000000001"/>
    <x v="7"/>
    <x v="3"/>
    <s v="Innanlands"/>
    <m/>
  </r>
  <r>
    <s v="Reykjavík"/>
    <s v="Hvolsvöllur"/>
    <n v="860"/>
    <x v="36"/>
    <s v="Suðurland"/>
    <x v="7"/>
    <x v="3"/>
    <s v="Sala utan svæðis - flj."/>
    <n v="249583"/>
    <n v="215.88929499999998"/>
    <x v="4"/>
    <x v="3"/>
    <s v="Innanlands"/>
    <m/>
  </r>
  <r>
    <s v="Reykjavík"/>
    <s v="Hella"/>
    <n v="850"/>
    <x v="35"/>
    <s v="Suðurland"/>
    <x v="6"/>
    <x v="3"/>
    <s v="Sala utan svæðis - flj."/>
    <n v="422949"/>
    <n v="365.85088500000001"/>
    <x v="7"/>
    <x v="3"/>
    <s v="Innanlands"/>
    <m/>
  </r>
  <r>
    <s v="Reykjavík"/>
    <s v="Hvolsvöllur"/>
    <n v="860"/>
    <x v="36"/>
    <s v="Suðurland"/>
    <x v="1"/>
    <x v="0"/>
    <s v="Sala utan svæðis - flj."/>
    <n v="1101"/>
    <n v="0.82574999999999998"/>
    <x v="2"/>
    <x v="0"/>
    <s v="Innanlands"/>
    <m/>
  </r>
  <r>
    <s v="Reykjavík"/>
    <s v="Steinar undir Eyjafj."/>
    <n v="861"/>
    <x v="36"/>
    <s v="Suðurland"/>
    <x v="7"/>
    <x v="3"/>
    <s v="Sala utan svæðis - flj."/>
    <n v="1385"/>
    <n v="1.1980250000000001"/>
    <x v="6"/>
    <x v="3"/>
    <s v="Innanlands"/>
    <m/>
  </r>
  <r>
    <s v="Eskifjörður"/>
    <s v="Hvolsvöllur"/>
    <n v="860"/>
    <x v="36"/>
    <s v="Suðurland"/>
    <x v="7"/>
    <x v="3"/>
    <s v="Sala utan svæðis - flj."/>
    <n v="3786"/>
    <n v="3.2748900000000001"/>
    <x v="6"/>
    <x v="3"/>
    <s v="Innanlands"/>
    <m/>
  </r>
  <r>
    <s v="Reykjavík"/>
    <s v="Hvolsvöllur"/>
    <n v="860"/>
    <x v="36"/>
    <s v="Suðurland"/>
    <x v="10"/>
    <x v="3"/>
    <s v="Sala utan svæðis - flj."/>
    <n v="59192"/>
    <n v="51.201080000000005"/>
    <x v="2"/>
    <x v="2"/>
    <s v="Innanlands"/>
    <m/>
  </r>
  <r>
    <s v="Hella"/>
    <s v="Hella"/>
    <n v="850"/>
    <x v="35"/>
    <s v="Suðurland"/>
    <x v="6"/>
    <x v="3"/>
    <s v="Sala innan svæðis - flj."/>
    <n v="344171"/>
    <n v="297.70791499999996"/>
    <x v="5"/>
    <x v="3"/>
    <s v="Innanlands"/>
    <m/>
  </r>
  <r>
    <s v="Söludælur"/>
    <s v="Hvolsvöllur"/>
    <n v="860"/>
    <x v="36"/>
    <s v="Suðurland"/>
    <x v="1"/>
    <x v="0"/>
    <s v="Sala innan svæðis - flj."/>
    <n v="1162040"/>
    <n v="871.53"/>
    <x v="2"/>
    <x v="0"/>
    <s v="Innanlands"/>
    <m/>
  </r>
  <r>
    <s v="Söludælur"/>
    <s v="Hvolsvöllur"/>
    <n v="860"/>
    <x v="36"/>
    <s v="Suðurland"/>
    <x v="7"/>
    <x v="3"/>
    <s v="Sala innan svæðis - flj."/>
    <n v="1388965"/>
    <n v="1201.4547250000001"/>
    <x v="2"/>
    <x v="0"/>
    <s v="Innanlands"/>
    <m/>
  </r>
  <r>
    <s v="Reykjavík"/>
    <s v="Hella"/>
    <n v="850"/>
    <x v="35"/>
    <s v="Suðurland"/>
    <x v="6"/>
    <x v="3"/>
    <s v="Sala utan svæðis - flj."/>
    <n v="305233"/>
    <n v="264.026545"/>
    <x v="5"/>
    <x v="3"/>
    <s v="Innanlands"/>
    <m/>
  </r>
  <r>
    <s v="Hella"/>
    <s v="Hella"/>
    <n v="850"/>
    <x v="35"/>
    <s v="Suðurland"/>
    <x v="6"/>
    <x v="3"/>
    <s v="Sala innan svæðis - flj."/>
    <n v="336540"/>
    <n v="291.1071"/>
    <x v="3"/>
    <x v="3"/>
    <s v="Innanlands"/>
    <m/>
  </r>
  <r>
    <s v="Reykjavík"/>
    <s v="Steinar undir Eyjafj."/>
    <n v="861"/>
    <x v="36"/>
    <s v="Suðurland"/>
    <x v="7"/>
    <x v="3"/>
    <s v="Sala innan svæðis - flj."/>
    <n v="5466"/>
    <n v="4.7280899999999999"/>
    <x v="6"/>
    <x v="3"/>
    <s v="Innanlands"/>
    <m/>
  </r>
  <r>
    <s v="Reykjavík"/>
    <s v="Hella"/>
    <n v="850"/>
    <x v="35"/>
    <s v="Suðurland"/>
    <x v="6"/>
    <x v="3"/>
    <s v="Sala utan svæðis - flj."/>
    <n v="217253"/>
    <n v="187.923845"/>
    <x v="3"/>
    <x v="3"/>
    <s v="Innanlands"/>
    <m/>
  </r>
  <r>
    <s v="Reykjavík"/>
    <s v="Hvolsvöllur"/>
    <n v="860"/>
    <x v="36"/>
    <s v="Suðurland"/>
    <x v="1"/>
    <x v="0"/>
    <s v="Sala innan svæðis - flj."/>
    <n v="0"/>
    <n v="0"/>
    <x v="1"/>
    <x v="0"/>
    <s v="Innanlands"/>
    <m/>
  </r>
  <r>
    <s v="Reykjavík"/>
    <s v="Hvolsvöllur"/>
    <n v="860"/>
    <x v="36"/>
    <s v="Suðurland"/>
    <x v="1"/>
    <x v="0"/>
    <s v="Sala utan svæðis - flj."/>
    <n v="60565"/>
    <n v="45.423749999999998"/>
    <x v="1"/>
    <x v="0"/>
    <s v="Innanlands"/>
    <m/>
  </r>
  <r>
    <s v="Reykjavík"/>
    <s v="Hvolsvöllur"/>
    <n v="860"/>
    <x v="36"/>
    <s v="Suðurland"/>
    <x v="4"/>
    <x v="2"/>
    <s v="Sala utan svæðis - flj."/>
    <n v="8587"/>
    <n v="6.95547"/>
    <x v="1"/>
    <x v="1"/>
    <s v="Innanlands"/>
    <m/>
  </r>
  <r>
    <s v="Hella"/>
    <s v="Steinar undir Eyjafj."/>
    <n v="861"/>
    <x v="36"/>
    <s v="Suðurland"/>
    <x v="7"/>
    <x v="3"/>
    <s v="Sala utan svæðis - flj."/>
    <n v="19623"/>
    <n v="16.973894999999999"/>
    <x v="6"/>
    <x v="3"/>
    <s v="Innanlands"/>
    <m/>
  </r>
  <r>
    <s v="Reykjavík"/>
    <s v="Hvolsvöllur"/>
    <n v="860"/>
    <x v="36"/>
    <s v="Suðurland"/>
    <x v="10"/>
    <x v="3"/>
    <s v="Sala utan svæðis - flj."/>
    <n v="37843"/>
    <n v="32.734195"/>
    <x v="1"/>
    <x v="2"/>
    <s v="Innanlands"/>
    <m/>
  </r>
  <r>
    <s v="Eskifjörður"/>
    <s v="Hella"/>
    <n v="850"/>
    <x v="35"/>
    <s v="Suðurland"/>
    <x v="6"/>
    <x v="3"/>
    <s v="Sala utan svæðis - flj."/>
    <n v="1749"/>
    <n v="1.512885"/>
    <x v="0"/>
    <x v="3"/>
    <s v="Innanlands"/>
    <m/>
  </r>
  <r>
    <s v="Söludælur"/>
    <s v="Hvolsvöllur"/>
    <n v="860"/>
    <x v="36"/>
    <s v="Suðurland"/>
    <x v="1"/>
    <x v="0"/>
    <s v="Sala innan svæðis - flj."/>
    <n v="1082509"/>
    <n v="811.88175000000001"/>
    <x v="1"/>
    <x v="0"/>
    <s v="Innanlands"/>
    <m/>
  </r>
  <r>
    <s v="Söludælur"/>
    <s v="Hvolsvöllur"/>
    <n v="860"/>
    <x v="36"/>
    <s v="Suðurland"/>
    <x v="7"/>
    <x v="3"/>
    <s v="Sala innan svæðis - flj."/>
    <n v="923482"/>
    <n v="798.81192999999996"/>
    <x v="1"/>
    <x v="0"/>
    <s v="Innanlands"/>
    <m/>
  </r>
  <r>
    <s v="Reykjavík"/>
    <s v="Hvolsvöllur"/>
    <n v="860"/>
    <x v="36"/>
    <s v="Suðurland"/>
    <x v="7"/>
    <x v="3"/>
    <s v="Sala innan svæðis - flj."/>
    <n v="84046"/>
    <n v="72.699789999999993"/>
    <x v="6"/>
    <x v="3"/>
    <s v="Innanlands"/>
    <m/>
  </r>
  <r>
    <s v="Hella"/>
    <s v="Hella"/>
    <n v="850"/>
    <x v="35"/>
    <s v="Suðurland"/>
    <x v="6"/>
    <x v="3"/>
    <s v="Sala innan svæðis - flj."/>
    <n v="413332"/>
    <n v="357.53217999999998"/>
    <x v="0"/>
    <x v="3"/>
    <s v="Innanlands"/>
    <m/>
  </r>
  <r>
    <s v="Reykjavík"/>
    <s v="Hella"/>
    <n v="850"/>
    <x v="35"/>
    <s v="Suðurland"/>
    <x v="6"/>
    <x v="3"/>
    <s v="Sala utan svæðis - flj."/>
    <n v="226820"/>
    <n v="196.19929999999999"/>
    <x v="0"/>
    <x v="3"/>
    <s v="Innanlands"/>
    <m/>
  </r>
  <r>
    <s v="Reykjavík"/>
    <s v="Landvegamót"/>
    <n v="851"/>
    <x v="35"/>
    <s v="Suðurland"/>
    <x v="6"/>
    <x v="3"/>
    <s v="Sala utan svæðis - flj."/>
    <n v="163952"/>
    <n v="141.81848000000002"/>
    <x v="1"/>
    <x v="3"/>
    <s v="Innanlands"/>
    <m/>
  </r>
  <r>
    <s v="Reykjavík"/>
    <s v="Steinar undir Eyjafj."/>
    <n v="861"/>
    <x v="36"/>
    <s v="Suðurland"/>
    <x v="0"/>
    <x v="0"/>
    <s v="Sala utan svæðis - flj."/>
    <n v="5321"/>
    <n v="3.9907499999999998"/>
    <x v="3"/>
    <x v="0"/>
    <s v="Innanlands"/>
    <m/>
  </r>
  <r>
    <s v="Reykjavík"/>
    <s v="Hvolsvöllur"/>
    <n v="860"/>
    <x v="36"/>
    <s v="Suðurland"/>
    <x v="7"/>
    <x v="3"/>
    <s v="Sala utan svæðis - flj."/>
    <n v="258696"/>
    <n v="223.77204"/>
    <x v="6"/>
    <x v="3"/>
    <s v="Innanlands"/>
    <m/>
  </r>
  <r>
    <s v="Reykjavík"/>
    <s v="Steinar undir Eyjafj."/>
    <n v="861"/>
    <x v="36"/>
    <s v="Suðurland"/>
    <x v="7"/>
    <x v="3"/>
    <s v="Sala utan svæðis - flj."/>
    <n v="1214"/>
    <n v="1.0501099999999999"/>
    <x v="8"/>
    <x v="3"/>
    <s v="Innanlands"/>
    <m/>
  </r>
  <r>
    <s v="Hella"/>
    <s v="Landvegamót"/>
    <n v="851"/>
    <x v="35"/>
    <s v="Suðurland"/>
    <x v="6"/>
    <x v="3"/>
    <s v="Sala utan svæðis - flj."/>
    <n v="181163"/>
    <n v="156.705995"/>
    <x v="2"/>
    <x v="3"/>
    <s v="Innanlands"/>
    <m/>
  </r>
  <r>
    <s v="Söludælur"/>
    <s v="Steinar undir Eyjafj."/>
    <n v="861"/>
    <x v="36"/>
    <s v="Suðurland"/>
    <x v="7"/>
    <x v="3"/>
    <s v="Sala ekki flutningsjöfnuð"/>
    <n v="0"/>
    <n v="0"/>
    <x v="1"/>
    <x v="0"/>
    <s v="Millilanda"/>
    <m/>
  </r>
  <r>
    <s v="Reykjavík"/>
    <s v="Landvegamót"/>
    <n v="851"/>
    <x v="35"/>
    <s v="Suðurland"/>
    <x v="6"/>
    <x v="3"/>
    <s v="Sala utan svæðis - flj."/>
    <n v="184527"/>
    <n v="159.61585500000001"/>
    <x v="2"/>
    <x v="3"/>
    <s v="Innanlands"/>
    <m/>
  </r>
  <r>
    <s v="Reykjavík"/>
    <s v="Steinar undir Eyjafj."/>
    <n v="861"/>
    <x v="36"/>
    <s v="Suðurland"/>
    <x v="1"/>
    <x v="0"/>
    <s v="Sala utan svæðis - flj."/>
    <n v="899"/>
    <n v="0.67425000000000002"/>
    <x v="5"/>
    <x v="0"/>
    <s v="Innanlands"/>
    <m/>
  </r>
  <r>
    <s v="Reykjavík"/>
    <s v="Steinar undir Eyjafj."/>
    <n v="861"/>
    <x v="36"/>
    <s v="Suðurland"/>
    <x v="0"/>
    <x v="0"/>
    <s v="Sala utan svæðis - flj."/>
    <n v="6383"/>
    <n v="4.7872500000000002"/>
    <x v="5"/>
    <x v="0"/>
    <s v="Innanlands"/>
    <m/>
  </r>
  <r>
    <s v="Hella"/>
    <s v="Steinar undir Eyjafj."/>
    <n v="861"/>
    <x v="36"/>
    <s v="Suðurland"/>
    <x v="7"/>
    <x v="3"/>
    <s v="Sala utan svæðis - flj."/>
    <n v="22556"/>
    <n v="19.510939999999998"/>
    <x v="8"/>
    <x v="3"/>
    <s v="Innanlands"/>
    <m/>
  </r>
  <r>
    <s v="Hella"/>
    <s v="Landvegamót"/>
    <n v="851"/>
    <x v="35"/>
    <s v="Suðurland"/>
    <x v="6"/>
    <x v="3"/>
    <s v="Sala utan svæðis - flj."/>
    <n v="176771"/>
    <n v="152.906915"/>
    <x v="4"/>
    <x v="3"/>
    <s v="Innanlands"/>
    <m/>
  </r>
  <r>
    <s v="Reykjavík"/>
    <s v="Hvolsvöllur"/>
    <n v="860"/>
    <x v="36"/>
    <s v="Suðurland"/>
    <x v="7"/>
    <x v="3"/>
    <s v="Sala utan svæðis - flj."/>
    <n v="247260"/>
    <n v="213.87989999999999"/>
    <x v="8"/>
    <x v="3"/>
    <s v="Innanlands"/>
    <m/>
  </r>
  <r>
    <s v="Reykjavík"/>
    <s v="Steinar undir Eyjafj."/>
    <n v="861"/>
    <x v="36"/>
    <s v="Suðurland"/>
    <x v="0"/>
    <x v="0"/>
    <s v="Sala utan svæðis - flj."/>
    <n v="5101"/>
    <n v="3.8257500000000002"/>
    <x v="7"/>
    <x v="0"/>
    <s v="Innanlands"/>
    <m/>
  </r>
  <r>
    <s v="Reykjavík"/>
    <s v="Steinar undir Eyjafj."/>
    <n v="861"/>
    <x v="36"/>
    <s v="Suðurland"/>
    <x v="7"/>
    <x v="3"/>
    <s v="Sala utan svæðis - flj."/>
    <n v="3860"/>
    <n v="3.3389000000000002"/>
    <x v="10"/>
    <x v="3"/>
    <s v="Innanlands"/>
    <m/>
  </r>
  <r>
    <s v="Reykjavík"/>
    <s v="Landvegamót"/>
    <n v="851"/>
    <x v="35"/>
    <s v="Suðurland"/>
    <x v="6"/>
    <x v="3"/>
    <s v="Sala utan svæðis - flj."/>
    <n v="142064"/>
    <n v="122.88536000000001"/>
    <x v="4"/>
    <x v="3"/>
    <s v="Innanlands"/>
    <m/>
  </r>
  <r>
    <s v="Hella"/>
    <s v="Steinar undir Eyjafj."/>
    <n v="861"/>
    <x v="36"/>
    <s v="Suðurland"/>
    <x v="7"/>
    <x v="3"/>
    <s v="Sala utan svæðis - flj."/>
    <n v="22000"/>
    <n v="19.03"/>
    <x v="10"/>
    <x v="3"/>
    <s v="Innanlands"/>
    <m/>
  </r>
  <r>
    <s v="Reykjavík"/>
    <s v="Hvolsvöllur"/>
    <n v="860"/>
    <x v="36"/>
    <s v="Suðurland"/>
    <x v="7"/>
    <x v="3"/>
    <s v="Sala utan svæðis - flj."/>
    <n v="220717"/>
    <n v="190.92020499999998"/>
    <x v="10"/>
    <x v="3"/>
    <s v="Innanlands"/>
    <m/>
  </r>
  <r>
    <s v="Hella"/>
    <s v="Landvegamót"/>
    <n v="851"/>
    <x v="35"/>
    <s v="Suðurland"/>
    <x v="6"/>
    <x v="3"/>
    <s v="Sala utan svæðis - flj."/>
    <n v="188983"/>
    <n v="163.47029500000002"/>
    <x v="6"/>
    <x v="3"/>
    <s v="Innanlands"/>
    <m/>
  </r>
  <r>
    <s v="Reykjavík"/>
    <s v="Steinar undir Eyjafj."/>
    <n v="861"/>
    <x v="36"/>
    <s v="Suðurland"/>
    <x v="0"/>
    <x v="0"/>
    <s v="Sala utan svæðis - flj."/>
    <n v="5821"/>
    <n v="4.3657500000000002"/>
    <x v="9"/>
    <x v="0"/>
    <s v="Innanlands"/>
    <m/>
  </r>
  <r>
    <s v="Hella"/>
    <s v="Steinar undir Eyjafj."/>
    <n v="861"/>
    <x v="36"/>
    <s v="Suðurland"/>
    <x v="7"/>
    <x v="3"/>
    <s v="Sala innan svæðis - flj."/>
    <n v="2893"/>
    <n v="2.5024450000000003"/>
    <x v="9"/>
    <x v="3"/>
    <s v="Innanlands"/>
    <m/>
  </r>
  <r>
    <s v="Reykjavík"/>
    <s v="Landvegamót"/>
    <n v="851"/>
    <x v="35"/>
    <s v="Suðurland"/>
    <x v="6"/>
    <x v="3"/>
    <s v="Sala utan svæðis - flj."/>
    <n v="153455"/>
    <n v="132.73857500000003"/>
    <x v="6"/>
    <x v="3"/>
    <s v="Innanlands"/>
    <m/>
  </r>
  <r>
    <s v="Hella"/>
    <s v="Landvegamót"/>
    <n v="851"/>
    <x v="35"/>
    <s v="Suðurland"/>
    <x v="6"/>
    <x v="3"/>
    <s v="Sala utan svæðis - flj."/>
    <n v="154282"/>
    <n v="133.45392999999999"/>
    <x v="8"/>
    <x v="3"/>
    <s v="Innanlands"/>
    <m/>
  </r>
  <r>
    <s v="Reykjavík"/>
    <s v="Steinar undir Eyjafj."/>
    <n v="861"/>
    <x v="36"/>
    <s v="Suðurland"/>
    <x v="7"/>
    <x v="3"/>
    <s v="Sala utan svæðis - flj."/>
    <n v="9534"/>
    <n v="8.2469099999999997"/>
    <x v="9"/>
    <x v="3"/>
    <s v="Innanlands"/>
    <m/>
  </r>
  <r>
    <s v="Reykjavík"/>
    <s v="Landvegamót"/>
    <n v="851"/>
    <x v="35"/>
    <s v="Suðurland"/>
    <x v="6"/>
    <x v="3"/>
    <s v="Sala utan svæðis - flj."/>
    <n v="113822"/>
    <n v="98.456029999999998"/>
    <x v="8"/>
    <x v="3"/>
    <s v="Innanlands"/>
    <m/>
  </r>
  <r>
    <s v="Reykjavík"/>
    <s v="Steinar undir Eyjafj."/>
    <n v="861"/>
    <x v="36"/>
    <s v="Suðurland"/>
    <x v="1"/>
    <x v="0"/>
    <s v="Sala utan svæðis - flj."/>
    <n v="1510"/>
    <n v="1.1325000000000001"/>
    <x v="10"/>
    <x v="0"/>
    <s v="Innanlands"/>
    <m/>
  </r>
  <r>
    <s v="Reykjavík"/>
    <s v="Steinar undir Eyjafj."/>
    <n v="861"/>
    <x v="36"/>
    <s v="Suðurland"/>
    <x v="0"/>
    <x v="0"/>
    <s v="Sala utan svæðis - flj."/>
    <n v="1106"/>
    <n v="0.82950000000000002"/>
    <x v="10"/>
    <x v="0"/>
    <s v="Innanlands"/>
    <m/>
  </r>
  <r>
    <s v="Hella"/>
    <s v="Steinar undir Eyjafj."/>
    <n v="861"/>
    <x v="36"/>
    <s v="Suðurland"/>
    <x v="7"/>
    <x v="3"/>
    <s v="Sala utan svæðis - flj."/>
    <n v="19678"/>
    <n v="17.021470000000001"/>
    <x v="9"/>
    <x v="3"/>
    <s v="Innanlands"/>
    <m/>
  </r>
  <r>
    <s v="Reykjavík"/>
    <s v="Steinar undir Eyjafj."/>
    <n v="861"/>
    <x v="36"/>
    <s v="Suðurland"/>
    <x v="10"/>
    <x v="3"/>
    <s v="Sala utan svæðis - flj."/>
    <n v="14334"/>
    <n v="12.398909999999999"/>
    <x v="10"/>
    <x v="2"/>
    <s v="Innanlands"/>
    <m/>
  </r>
  <r>
    <s v="Hella"/>
    <s v="Landvegamót"/>
    <n v="851"/>
    <x v="35"/>
    <s v="Suðurland"/>
    <x v="6"/>
    <x v="3"/>
    <s v="Sala utan svæðis - flj."/>
    <n v="151491"/>
    <n v="131.039715"/>
    <x v="10"/>
    <x v="3"/>
    <s v="Innanlands"/>
    <m/>
  </r>
  <r>
    <s v="Reykjavík"/>
    <s v="Hvolsvöllur"/>
    <n v="860"/>
    <x v="36"/>
    <s v="Suðurland"/>
    <x v="7"/>
    <x v="3"/>
    <s v="Sala utan svæðis - flj."/>
    <n v="193840"/>
    <n v="167.67160000000001"/>
    <x v="9"/>
    <x v="3"/>
    <s v="Innanlands"/>
    <m/>
  </r>
  <r>
    <s v="Reykjavík"/>
    <s v="Landvegamót"/>
    <n v="851"/>
    <x v="35"/>
    <s v="Suðurland"/>
    <x v="6"/>
    <x v="3"/>
    <s v="Sala utan svæðis - flj."/>
    <n v="90840"/>
    <n v="78.576599999999999"/>
    <x v="10"/>
    <x v="3"/>
    <s v="Innanlands"/>
    <m/>
  </r>
  <r>
    <s v="Hella"/>
    <s v="Hvolsvöllur"/>
    <n v="860"/>
    <x v="36"/>
    <s v="Suðurland"/>
    <x v="7"/>
    <x v="3"/>
    <s v="Sala utan svæðis - flj."/>
    <n v="4163"/>
    <n v="3.6009949999999997"/>
    <x v="7"/>
    <x v="3"/>
    <s v="Innanlands"/>
    <m/>
  </r>
  <r>
    <s v="Reykjavík"/>
    <s v="Steinar undir Eyjafj."/>
    <n v="861"/>
    <x v="36"/>
    <s v="Suðurland"/>
    <x v="10"/>
    <x v="3"/>
    <s v="Sala utan svæðis - flj."/>
    <n v="24185"/>
    <n v="20.920025000000003"/>
    <x v="8"/>
    <x v="2"/>
    <s v="Innanlands"/>
    <m/>
  </r>
  <r>
    <s v="Söludælur"/>
    <s v="Steinar undir Eyjafj."/>
    <n v="861"/>
    <x v="36"/>
    <s v="Suðurland"/>
    <x v="1"/>
    <x v="0"/>
    <s v="Sala innan svæðis - flj."/>
    <n v="90581"/>
    <n v="67.935749999999999"/>
    <x v="8"/>
    <x v="0"/>
    <s v="Innanlands"/>
    <m/>
  </r>
  <r>
    <s v="Söludælur"/>
    <s v="Steinar undir Eyjafj."/>
    <n v="861"/>
    <x v="36"/>
    <s v="Suðurland"/>
    <x v="7"/>
    <x v="3"/>
    <s v="Sala innan svæðis - flj."/>
    <n v="73410"/>
    <n v="63.499650000000003"/>
    <x v="8"/>
    <x v="0"/>
    <s v="Innanlands"/>
    <m/>
  </r>
  <r>
    <s v="Hella"/>
    <s v="Landvegamót"/>
    <n v="851"/>
    <x v="35"/>
    <s v="Suðurland"/>
    <x v="6"/>
    <x v="3"/>
    <s v="Sala utan svæðis - flj."/>
    <n v="230737"/>
    <n v="199.58750499999999"/>
    <x v="9"/>
    <x v="3"/>
    <s v="Innanlands"/>
    <m/>
  </r>
  <r>
    <s v="Reykjavík"/>
    <s v="Steinar undir Eyjafj."/>
    <n v="861"/>
    <x v="36"/>
    <s v="Suðurland"/>
    <x v="7"/>
    <x v="3"/>
    <s v="Sala utan svæðis - flj."/>
    <n v="11407"/>
    <n v="9.8670550000000006"/>
    <x v="7"/>
    <x v="3"/>
    <s v="Innanlands"/>
    <m/>
  </r>
  <r>
    <s v="Reykjavík"/>
    <s v="Landvegamót"/>
    <n v="851"/>
    <x v="35"/>
    <s v="Suðurland"/>
    <x v="6"/>
    <x v="3"/>
    <s v="Sala utan svæðis - flj."/>
    <n v="89713"/>
    <n v="77.601744999999994"/>
    <x v="9"/>
    <x v="3"/>
    <s v="Innanlands"/>
    <m/>
  </r>
  <r>
    <s v="Hella"/>
    <s v="Steinar undir Eyjafj."/>
    <n v="861"/>
    <x v="36"/>
    <s v="Suðurland"/>
    <x v="7"/>
    <x v="3"/>
    <s v="Sala utan svæðis - flj."/>
    <n v="22903"/>
    <n v="19.811095000000002"/>
    <x v="7"/>
    <x v="3"/>
    <s v="Innanlands"/>
    <m/>
  </r>
  <r>
    <s v="Reykjavík"/>
    <s v="Hvolsvöllur"/>
    <n v="860"/>
    <x v="36"/>
    <s v="Suðurland"/>
    <x v="7"/>
    <x v="3"/>
    <s v="Sala utan svæðis - flj."/>
    <n v="127778"/>
    <n v="110.52797"/>
    <x v="7"/>
    <x v="3"/>
    <s v="Innanlands"/>
    <m/>
  </r>
  <r>
    <s v="Reykjavík"/>
    <s v="Steinar undir Eyjafj."/>
    <n v="861"/>
    <x v="36"/>
    <s v="Suðurland"/>
    <x v="10"/>
    <x v="3"/>
    <s v="Sala utan svæðis - flj."/>
    <n v="23245"/>
    <n v="20.106925"/>
    <x v="6"/>
    <x v="2"/>
    <s v="Innanlands"/>
    <m/>
  </r>
  <r>
    <s v="Hella"/>
    <s v="Landvegamót"/>
    <n v="851"/>
    <x v="35"/>
    <s v="Suðurland"/>
    <x v="6"/>
    <x v="3"/>
    <s v="Sala utan svæðis - flj."/>
    <n v="209600"/>
    <n v="181.304"/>
    <x v="7"/>
    <x v="3"/>
    <s v="Innanlands"/>
    <m/>
  </r>
  <r>
    <s v="Söludælur"/>
    <s v="Steinar undir Eyjafj."/>
    <n v="861"/>
    <x v="36"/>
    <s v="Suðurland"/>
    <x v="1"/>
    <x v="0"/>
    <s v="Sala innan svæðis - flj."/>
    <n v="88512"/>
    <n v="66.384"/>
    <x v="6"/>
    <x v="0"/>
    <s v="Innanlands"/>
    <m/>
  </r>
  <r>
    <s v="Söludælur"/>
    <s v="Steinar undir Eyjafj."/>
    <n v="861"/>
    <x v="36"/>
    <s v="Suðurland"/>
    <x v="7"/>
    <x v="3"/>
    <s v="Sala innan svæðis - flj."/>
    <n v="62329"/>
    <n v="53.914585000000002"/>
    <x v="6"/>
    <x v="0"/>
    <s v="Innanlands"/>
    <m/>
  </r>
  <r>
    <s v="Hella"/>
    <s v="Steinar undir Eyjafj."/>
    <n v="861"/>
    <x v="36"/>
    <s v="Suðurland"/>
    <x v="7"/>
    <x v="3"/>
    <s v="Sala utan svæðis - flj."/>
    <n v="12290"/>
    <n v="10.630850000000001"/>
    <x v="5"/>
    <x v="3"/>
    <s v="Innanlands"/>
    <m/>
  </r>
  <r>
    <s v="Hella"/>
    <s v="Steinar undir Eyjafj."/>
    <n v="861"/>
    <x v="36"/>
    <s v="Suðurland"/>
    <x v="10"/>
    <x v="3"/>
    <s v="Sala utan svæðis - flj."/>
    <n v="2582"/>
    <n v="2.2334299999999998"/>
    <x v="4"/>
    <x v="2"/>
    <s v="Innanlands"/>
    <m/>
  </r>
  <r>
    <s v="Reykjavík"/>
    <s v="Landvegamót"/>
    <n v="851"/>
    <x v="35"/>
    <s v="Suðurland"/>
    <x v="6"/>
    <x v="3"/>
    <s v="Sala utan svæðis - flj."/>
    <n v="73739"/>
    <n v="63.784235000000002"/>
    <x v="7"/>
    <x v="3"/>
    <s v="Innanlands"/>
    <m/>
  </r>
  <r>
    <s v="Reykjavík"/>
    <s v="Steinar undir Eyjafj."/>
    <n v="861"/>
    <x v="36"/>
    <s v="Suðurland"/>
    <x v="7"/>
    <x v="3"/>
    <s v="Sala utan svæðis - flj."/>
    <n v="14526"/>
    <n v="12.56499"/>
    <x v="5"/>
    <x v="3"/>
    <s v="Innanlands"/>
    <m/>
  </r>
  <r>
    <s v="Reykjavík"/>
    <s v="Steinar undir Eyjafj."/>
    <n v="861"/>
    <x v="36"/>
    <s v="Suðurland"/>
    <x v="10"/>
    <x v="3"/>
    <s v="Sala utan svæðis - flj."/>
    <n v="18861"/>
    <n v="16.314764999999998"/>
    <x v="4"/>
    <x v="2"/>
    <s v="Innanlands"/>
    <m/>
  </r>
  <r>
    <s v="Hella"/>
    <s v="Landvegamót"/>
    <n v="851"/>
    <x v="35"/>
    <s v="Suðurland"/>
    <x v="6"/>
    <x v="3"/>
    <s v="Sala utan svæðis - flj."/>
    <n v="211696"/>
    <n v="183.11704"/>
    <x v="5"/>
    <x v="3"/>
    <s v="Innanlands"/>
    <m/>
  </r>
  <r>
    <s v="Söludælur"/>
    <s v="Steinar undir Eyjafj."/>
    <n v="861"/>
    <x v="36"/>
    <s v="Suðurland"/>
    <x v="1"/>
    <x v="0"/>
    <s v="Sala innan svæðis - flj."/>
    <n v="73038"/>
    <n v="54.778500000000001"/>
    <x v="4"/>
    <x v="0"/>
    <s v="Innanlands"/>
    <m/>
  </r>
  <r>
    <s v="Söludælur"/>
    <s v="Steinar undir Eyjafj."/>
    <n v="861"/>
    <x v="36"/>
    <s v="Suðurland"/>
    <x v="7"/>
    <x v="3"/>
    <s v="Sala innan svæðis - flj."/>
    <n v="71794"/>
    <n v="62.10181"/>
    <x v="4"/>
    <x v="0"/>
    <s v="Innanlands"/>
    <m/>
  </r>
  <r>
    <s v="Reykjavík"/>
    <s v="Hvolsvöllur"/>
    <n v="860"/>
    <x v="36"/>
    <s v="Suðurland"/>
    <x v="7"/>
    <x v="3"/>
    <s v="Sala utan svæðis - flj."/>
    <n v="176964"/>
    <n v="153.07386"/>
    <x v="5"/>
    <x v="3"/>
    <s v="Innanlands"/>
    <m/>
  </r>
  <r>
    <s v="Reykjavík"/>
    <s v="Landvegamót"/>
    <n v="851"/>
    <x v="35"/>
    <s v="Suðurland"/>
    <x v="6"/>
    <x v="3"/>
    <s v="Sala utan svæðis - flj."/>
    <n v="74570"/>
    <n v="64.503050000000002"/>
    <x v="5"/>
    <x v="3"/>
    <s v="Innanlands"/>
    <m/>
  </r>
  <r>
    <s v="Reykjavík"/>
    <s v="Steinar undir Eyjafj."/>
    <n v="861"/>
    <x v="36"/>
    <s v="Suðurland"/>
    <x v="4"/>
    <x v="2"/>
    <s v="Sala utan svæðis - flj."/>
    <n v="1000"/>
    <n v="0.81"/>
    <x v="2"/>
    <x v="1"/>
    <s v="Innanlands"/>
    <m/>
  </r>
  <r>
    <s v="Reykjavík"/>
    <s v="Steinar undir Eyjafj."/>
    <n v="861"/>
    <x v="36"/>
    <s v="Suðurland"/>
    <x v="7"/>
    <x v="3"/>
    <s v="Sala utan svæðis - flj."/>
    <n v="39935"/>
    <n v="34.543775000000004"/>
    <x v="3"/>
    <x v="3"/>
    <s v="Innanlands"/>
    <m/>
  </r>
  <r>
    <s v="Reykjavík"/>
    <s v="Hvolsvöllur"/>
    <n v="860"/>
    <x v="36"/>
    <s v="Suðurland"/>
    <x v="7"/>
    <x v="3"/>
    <s v="Sala utan svæðis - flj."/>
    <n v="132832"/>
    <n v="114.89967999999999"/>
    <x v="3"/>
    <x v="3"/>
    <s v="Innanlands"/>
    <m/>
  </r>
  <r>
    <s v="Reykjavík"/>
    <s v="Steinar undir Eyjafj."/>
    <n v="861"/>
    <x v="36"/>
    <s v="Suðurland"/>
    <x v="10"/>
    <x v="3"/>
    <s v="Sala utan svæðis - flj."/>
    <n v="26468"/>
    <n v="22.894819999999999"/>
    <x v="2"/>
    <x v="2"/>
    <s v="Innanlands"/>
    <m/>
  </r>
  <r>
    <s v="Hella"/>
    <s v="Landvegamót"/>
    <n v="851"/>
    <x v="35"/>
    <s v="Suðurland"/>
    <x v="6"/>
    <x v="3"/>
    <s v="Sala utan svæðis - flj."/>
    <n v="178883"/>
    <n v="154.73379500000001"/>
    <x v="3"/>
    <x v="3"/>
    <s v="Innanlands"/>
    <m/>
  </r>
  <r>
    <s v="Söludælur"/>
    <s v="Steinar undir Eyjafj."/>
    <n v="861"/>
    <x v="36"/>
    <s v="Suðurland"/>
    <x v="1"/>
    <x v="0"/>
    <s v="Sala innan svæðis - flj."/>
    <n v="68282"/>
    <n v="51.211500000000001"/>
    <x v="2"/>
    <x v="0"/>
    <s v="Innanlands"/>
    <m/>
  </r>
  <r>
    <s v="Söludælur"/>
    <s v="Steinar undir Eyjafj."/>
    <n v="861"/>
    <x v="36"/>
    <s v="Suðurland"/>
    <x v="7"/>
    <x v="3"/>
    <s v="Sala innan svæðis - flj."/>
    <n v="66233"/>
    <n v="57.291544999999999"/>
    <x v="2"/>
    <x v="0"/>
    <s v="Innanlands"/>
    <m/>
  </r>
  <r>
    <s v="Reykjavík"/>
    <s v="Steinar undir Eyjafj."/>
    <n v="861"/>
    <x v="36"/>
    <s v="Suðurland"/>
    <x v="7"/>
    <x v="3"/>
    <s v="Sala utan svæðis - flj."/>
    <n v="17734"/>
    <n v="15.33991"/>
    <x v="0"/>
    <x v="3"/>
    <s v="Innanlands"/>
    <m/>
  </r>
  <r>
    <s v="Reykjavík"/>
    <s v="Landvegamót"/>
    <n v="851"/>
    <x v="35"/>
    <s v="Suðurland"/>
    <x v="6"/>
    <x v="3"/>
    <s v="Sala utan svæðis - flj."/>
    <n v="89374"/>
    <n v="77.308509999999998"/>
    <x v="3"/>
    <x v="3"/>
    <s v="Innanlands"/>
    <m/>
  </r>
  <r>
    <s v="Reykjavík"/>
    <s v="Steinar undir Eyjafj."/>
    <n v="861"/>
    <x v="36"/>
    <s v="Suðurland"/>
    <x v="1"/>
    <x v="0"/>
    <s v="Sala innan svæðis - flj."/>
    <n v="0"/>
    <n v="0"/>
    <x v="1"/>
    <x v="0"/>
    <s v="Innanlands"/>
    <m/>
  </r>
  <r>
    <s v="Reykjavík"/>
    <s v="Steinar undir Eyjafj."/>
    <n v="861"/>
    <x v="36"/>
    <s v="Suðurland"/>
    <x v="1"/>
    <x v="0"/>
    <s v="Sala utan svæðis - flj."/>
    <n v="5957"/>
    <n v="4.4677499999999997"/>
    <x v="1"/>
    <x v="0"/>
    <s v="Innanlands"/>
    <m/>
  </r>
  <r>
    <s v="Reykjavík"/>
    <s v="Hvolsvöllur"/>
    <n v="860"/>
    <x v="36"/>
    <s v="Suðurland"/>
    <x v="7"/>
    <x v="3"/>
    <s v="Sala utan svæðis - flj."/>
    <n v="100628"/>
    <n v="87.043220000000005"/>
    <x v="0"/>
    <x v="3"/>
    <s v="Innanlands"/>
    <m/>
  </r>
  <r>
    <s v="Reykjavík"/>
    <s v="Steinar undir Eyjafj."/>
    <n v="861"/>
    <x v="36"/>
    <s v="Suðurland"/>
    <x v="10"/>
    <x v="3"/>
    <s v="Sala utan svæðis - flj."/>
    <n v="11555"/>
    <n v="9.9950749999999999"/>
    <x v="1"/>
    <x v="2"/>
    <s v="Innanlands"/>
    <m/>
  </r>
  <r>
    <s v="Söludælur"/>
    <s v="Steinar undir Eyjafj."/>
    <n v="861"/>
    <x v="36"/>
    <s v="Suðurland"/>
    <x v="1"/>
    <x v="0"/>
    <s v="Sala innan svæðis - flj."/>
    <n v="60804"/>
    <n v="45.603000000000002"/>
    <x v="1"/>
    <x v="0"/>
    <s v="Innanlands"/>
    <m/>
  </r>
  <r>
    <s v="Söludælur"/>
    <s v="Steinar undir Eyjafj."/>
    <n v="861"/>
    <x v="36"/>
    <s v="Suðurland"/>
    <x v="7"/>
    <x v="3"/>
    <s v="Sala innan svæðis - flj."/>
    <n v="25652"/>
    <n v="22.188980000000001"/>
    <x v="1"/>
    <x v="0"/>
    <s v="Innanlands"/>
    <m/>
  </r>
  <r>
    <s v="Söludælur"/>
    <s v="Vík í Mýrdal"/>
    <n v="870"/>
    <x v="37"/>
    <s v="Suðurland"/>
    <x v="1"/>
    <x v="0"/>
    <s v="Sala innan svæðis - flj."/>
    <n v="279832"/>
    <n v="209.874"/>
    <x v="0"/>
    <x v="0"/>
    <s v="Innanlands"/>
    <m/>
  </r>
  <r>
    <s v="Söludælur"/>
    <s v="Vík í Mýrdal"/>
    <n v="870"/>
    <x v="37"/>
    <s v="Suðurland"/>
    <x v="1"/>
    <x v="0"/>
    <s v="Sala innan svæðis - flj."/>
    <n v="262961"/>
    <n v="197.22075000000001"/>
    <x v="0"/>
    <x v="0"/>
    <s v="Innanlands"/>
    <m/>
  </r>
  <r>
    <s v="Söludælur"/>
    <s v="Vík í Mýrdal"/>
    <n v="870"/>
    <x v="37"/>
    <s v="Suðurland"/>
    <x v="0"/>
    <x v="0"/>
    <s v="Sala innan svæðis - flj."/>
    <n v="374472"/>
    <n v="280.85399999999998"/>
    <x v="0"/>
    <x v="0"/>
    <s v="Innanlands"/>
    <m/>
  </r>
  <r>
    <s v="Hella"/>
    <s v="Landvegamót"/>
    <n v="851"/>
    <x v="35"/>
    <s v="Suðurland"/>
    <x v="6"/>
    <x v="3"/>
    <s v="Sala utan svæðis - flj."/>
    <n v="183132"/>
    <n v="158.40917999999999"/>
    <x v="0"/>
    <x v="3"/>
    <s v="Innanlands"/>
    <m/>
  </r>
  <r>
    <s v="Hella"/>
    <s v="Vík í Mýrdal"/>
    <n v="870"/>
    <x v="37"/>
    <s v="Suðurland"/>
    <x v="7"/>
    <x v="3"/>
    <s v="Sala utan svæðis - flj."/>
    <n v="12559"/>
    <n v="10.863535000000001"/>
    <x v="0"/>
    <x v="0"/>
    <s v="Innanlands"/>
    <m/>
  </r>
  <r>
    <s v="Reykjavík"/>
    <s v="Vík í Mýrdal"/>
    <n v="870"/>
    <x v="37"/>
    <s v="Suðurland"/>
    <x v="7"/>
    <x v="3"/>
    <s v="Sala utan svæðis - flj."/>
    <n v="58529"/>
    <n v="50.627584999999996"/>
    <x v="0"/>
    <x v="0"/>
    <s v="Innanlands"/>
    <m/>
  </r>
  <r>
    <s v="Reykjavík"/>
    <s v="Landvegamót"/>
    <n v="851"/>
    <x v="35"/>
    <s v="Suðurland"/>
    <x v="6"/>
    <x v="3"/>
    <s v="Sala utan svæðis - flj."/>
    <n v="77282"/>
    <n v="66.848929999999996"/>
    <x v="0"/>
    <x v="3"/>
    <s v="Innanlands"/>
    <m/>
  </r>
  <r>
    <s v="Söludælur"/>
    <s v="Vík í Mýrdal"/>
    <n v="870"/>
    <x v="37"/>
    <s v="Suðurland"/>
    <x v="7"/>
    <x v="3"/>
    <s v="Sala innan svæðis - flj."/>
    <n v="494040"/>
    <n v="427.34459999999996"/>
    <x v="0"/>
    <x v="0"/>
    <s v="Innanlands"/>
    <m/>
  </r>
  <r>
    <s v="Reykjavík"/>
    <s v="Hvolsvöllur"/>
    <n v="860"/>
    <x v="36"/>
    <s v="Suðurland"/>
    <x v="6"/>
    <x v="3"/>
    <s v="Sala utan svæðis - flj."/>
    <n v="674456"/>
    <n v="583.40443999999991"/>
    <x v="1"/>
    <x v="3"/>
    <s v="Innanlands"/>
    <m/>
  </r>
  <r>
    <s v="Söludælur"/>
    <s v="Vík í Mýrdal"/>
    <n v="870"/>
    <x v="37"/>
    <s v="Suðurland"/>
    <x v="7"/>
    <x v="3"/>
    <s v="Sala innan svæðis - flj."/>
    <n v="945249"/>
    <n v="817.64038500000004"/>
    <x v="0"/>
    <x v="0"/>
    <s v="Innanlands"/>
    <m/>
  </r>
  <r>
    <s v="Reykjavík"/>
    <s v="Steinar undir Eyjafj."/>
    <n v="861"/>
    <x v="36"/>
    <s v="Suðurland"/>
    <x v="6"/>
    <x v="3"/>
    <s v="Sala utan svæðis - flj."/>
    <n v="1833091"/>
    <n v="1585.6237150000002"/>
    <x v="1"/>
    <x v="3"/>
    <s v="Innanlands"/>
    <m/>
  </r>
  <r>
    <s v="Hella"/>
    <s v="Vík í Mýrdal"/>
    <n v="870"/>
    <x v="37"/>
    <s v="Suðurland"/>
    <x v="7"/>
    <x v="3"/>
    <s v="Sala utan svæðis - flj."/>
    <n v="44953"/>
    <n v="38.884345000000003"/>
    <x v="3"/>
    <x v="0"/>
    <s v="Innanlands"/>
    <m/>
  </r>
  <r>
    <s v="Hella"/>
    <s v="Hvolsvöllur"/>
    <n v="860"/>
    <x v="36"/>
    <s v="Suðurland"/>
    <x v="6"/>
    <x v="3"/>
    <s v="Sala utan svæðis - flj."/>
    <n v="48967"/>
    <n v="42.356455000000004"/>
    <x v="2"/>
    <x v="3"/>
    <s v="Innanlands"/>
    <m/>
  </r>
  <r>
    <s v="Reykjavík"/>
    <s v="Vík í Mýrdal"/>
    <n v="870"/>
    <x v="37"/>
    <s v="Suðurland"/>
    <x v="7"/>
    <x v="3"/>
    <s v="Sala utan svæðis - flj."/>
    <n v="46914"/>
    <n v="40.58061"/>
    <x v="3"/>
    <x v="0"/>
    <s v="Innanlands"/>
    <m/>
  </r>
  <r>
    <s v="Söludælur"/>
    <s v="Vík í Mýrdal"/>
    <n v="870"/>
    <x v="37"/>
    <s v="Suðurland"/>
    <x v="1"/>
    <x v="0"/>
    <s v="Sala innan svæðis - flj."/>
    <n v="120443"/>
    <n v="90.332250000000002"/>
    <x v="3"/>
    <x v="0"/>
    <s v="Innanlands"/>
    <m/>
  </r>
  <r>
    <s v="Söludælur"/>
    <s v="Vík í Mýrdal"/>
    <n v="870"/>
    <x v="37"/>
    <s v="Suðurland"/>
    <x v="7"/>
    <x v="3"/>
    <s v="Sala innan svæðis - flj."/>
    <n v="143105"/>
    <n v="123.785825"/>
    <x v="3"/>
    <x v="0"/>
    <s v="Innanlands"/>
    <m/>
  </r>
  <r>
    <s v="Söludælur"/>
    <s v="Vík í Mýrdal"/>
    <n v="870"/>
    <x v="37"/>
    <s v="Suðurland"/>
    <x v="1"/>
    <x v="0"/>
    <s v="Sala innan svæðis - flj."/>
    <n v="613965"/>
    <n v="460.47375"/>
    <x v="3"/>
    <x v="0"/>
    <s v="Innanlands"/>
    <m/>
  </r>
  <r>
    <s v="Söludælur"/>
    <s v="Vík í Mýrdal"/>
    <n v="870"/>
    <x v="37"/>
    <s v="Suðurland"/>
    <x v="0"/>
    <x v="0"/>
    <s v="Sala innan svæðis - flj."/>
    <n v="1378599"/>
    <n v="1033.9492499999999"/>
    <x v="3"/>
    <x v="0"/>
    <s v="Innanlands"/>
    <m/>
  </r>
  <r>
    <s v="Söludælur"/>
    <s v="Vík í Mýrdal"/>
    <n v="870"/>
    <x v="37"/>
    <s v="Suðurland"/>
    <x v="7"/>
    <x v="3"/>
    <s v="Sala innan svæðis - flj."/>
    <n v="2394695"/>
    <n v="2071.4111750000002"/>
    <x v="3"/>
    <x v="0"/>
    <s v="Innanlands"/>
    <m/>
  </r>
  <r>
    <s v="Reykjavík"/>
    <s v="Hvolsvöllur"/>
    <n v="860"/>
    <x v="36"/>
    <s v="Suðurland"/>
    <x v="6"/>
    <x v="3"/>
    <s v="Sala utan svæðis - flj."/>
    <n v="561720"/>
    <n v="485.88779999999997"/>
    <x v="2"/>
    <x v="3"/>
    <s v="Innanlands"/>
    <m/>
  </r>
  <r>
    <s v="Eskifjörður"/>
    <s v="Vík í Mýrdal"/>
    <n v="870"/>
    <x v="37"/>
    <s v="Suðurland"/>
    <x v="7"/>
    <x v="3"/>
    <s v="Sala utan svæðis - flj."/>
    <n v="2308"/>
    <n v="1.9964200000000001"/>
    <x v="5"/>
    <x v="0"/>
    <s v="Innanlands"/>
    <m/>
  </r>
  <r>
    <s v="Hella"/>
    <s v="Vík í Mýrdal"/>
    <n v="870"/>
    <x v="37"/>
    <s v="Suðurland"/>
    <x v="7"/>
    <x v="3"/>
    <s v="Sala utan svæðis - flj."/>
    <n v="12688"/>
    <n v="10.975119999999999"/>
    <x v="5"/>
    <x v="0"/>
    <s v="Innanlands"/>
    <m/>
  </r>
  <r>
    <s v="Hella"/>
    <s v="Steinar undir Eyjafj."/>
    <n v="861"/>
    <x v="36"/>
    <s v="Suðurland"/>
    <x v="6"/>
    <x v="3"/>
    <s v="Sala utan svæðis - flj."/>
    <n v="37305"/>
    <n v="32.268825"/>
    <x v="2"/>
    <x v="3"/>
    <s v="Innanlands"/>
    <m/>
  </r>
  <r>
    <s v="Söludælur"/>
    <s v="Vík í Mýrdal"/>
    <n v="870"/>
    <x v="37"/>
    <s v="Suðurland"/>
    <x v="7"/>
    <x v="3"/>
    <s v="Sala ekki flutningsjöfnuð"/>
    <n v="0"/>
    <n v="0"/>
    <x v="1"/>
    <x v="0"/>
    <s v="Millilanda"/>
    <m/>
  </r>
  <r>
    <s v="Reykjavík"/>
    <s v="Steinar undir Eyjafj."/>
    <n v="861"/>
    <x v="36"/>
    <s v="Suðurland"/>
    <x v="6"/>
    <x v="3"/>
    <s v="Sala utan svæðis - flj."/>
    <n v="317175"/>
    <n v="274.35637500000001"/>
    <x v="2"/>
    <x v="3"/>
    <s v="Innanlands"/>
    <m/>
  </r>
  <r>
    <s v="Reykjavík"/>
    <s v="Vík í Mýrdal"/>
    <n v="870"/>
    <x v="37"/>
    <s v="Suðurland"/>
    <x v="7"/>
    <x v="3"/>
    <s v="Sala utan svæðis - flj."/>
    <n v="44084"/>
    <n v="38.132659999999994"/>
    <x v="5"/>
    <x v="0"/>
    <s v="Innanlands"/>
    <m/>
  </r>
  <r>
    <s v="Hella"/>
    <s v="Hvolsvöllur"/>
    <n v="860"/>
    <x v="36"/>
    <s v="Suðurland"/>
    <x v="6"/>
    <x v="3"/>
    <s v="Sala utan svæðis - flj."/>
    <n v="53704"/>
    <n v="46.453960000000002"/>
    <x v="4"/>
    <x v="3"/>
    <s v="Innanlands"/>
    <m/>
  </r>
  <r>
    <s v="Söludælur"/>
    <s v="Vík í Mýrdal"/>
    <n v="870"/>
    <x v="37"/>
    <s v="Suðurland"/>
    <x v="1"/>
    <x v="0"/>
    <s v="Sala innan svæðis - flj."/>
    <n v="897665"/>
    <n v="673.24874999999997"/>
    <x v="5"/>
    <x v="0"/>
    <s v="Innanlands"/>
    <m/>
  </r>
  <r>
    <s v="Söludælur"/>
    <s v="Vík í Mýrdal"/>
    <n v="870"/>
    <x v="37"/>
    <s v="Suðurland"/>
    <x v="0"/>
    <x v="0"/>
    <s v="Sala innan svæðis - flj."/>
    <n v="1309268"/>
    <n v="981.95100000000002"/>
    <x v="5"/>
    <x v="0"/>
    <s v="Innanlands"/>
    <m/>
  </r>
  <r>
    <s v="Söludælur"/>
    <s v="Vík í Mýrdal"/>
    <n v="870"/>
    <x v="37"/>
    <s v="Suðurland"/>
    <x v="7"/>
    <x v="3"/>
    <s v="Sala innan svæðis - flj."/>
    <n v="2608350"/>
    <n v="2256.2227499999999"/>
    <x v="5"/>
    <x v="0"/>
    <s v="Innanlands"/>
    <m/>
  </r>
  <r>
    <s v="Reykjavík"/>
    <s v="Hvolsvöllur"/>
    <n v="860"/>
    <x v="36"/>
    <s v="Suðurland"/>
    <x v="6"/>
    <x v="3"/>
    <s v="Sala utan svæðis - flj."/>
    <n v="524625"/>
    <n v="453.80062500000003"/>
    <x v="4"/>
    <x v="3"/>
    <s v="Innanlands"/>
    <m/>
  </r>
  <r>
    <s v="Hella"/>
    <s v="Steinar undir Eyjafj."/>
    <n v="861"/>
    <x v="36"/>
    <s v="Suðurland"/>
    <x v="6"/>
    <x v="3"/>
    <s v="Sala utan svæðis - flj."/>
    <n v="38328"/>
    <n v="33.15372"/>
    <x v="4"/>
    <x v="3"/>
    <s v="Innanlands"/>
    <m/>
  </r>
  <r>
    <s v="Hella"/>
    <s v="Vík í Mýrdal"/>
    <n v="870"/>
    <x v="37"/>
    <s v="Suðurland"/>
    <x v="7"/>
    <x v="3"/>
    <s v="Sala utan svæðis - flj."/>
    <n v="9958"/>
    <n v="8.6136700000000008"/>
    <x v="7"/>
    <x v="0"/>
    <s v="Innanlands"/>
    <m/>
  </r>
  <r>
    <s v="Reykjavík"/>
    <s v="Vík í Mýrdal"/>
    <n v="870"/>
    <x v="37"/>
    <s v="Suðurland"/>
    <x v="7"/>
    <x v="3"/>
    <s v="Sala utan svæðis - flj."/>
    <n v="51991"/>
    <n v="44.972214999999998"/>
    <x v="7"/>
    <x v="0"/>
    <s v="Innanlands"/>
    <m/>
  </r>
  <r>
    <s v="Reykjavík"/>
    <s v="Steinar undir Eyjafj."/>
    <n v="861"/>
    <x v="36"/>
    <s v="Suðurland"/>
    <x v="6"/>
    <x v="3"/>
    <s v="Sala utan svæðis - flj."/>
    <n v="238452"/>
    <n v="206.26098000000002"/>
    <x v="4"/>
    <x v="3"/>
    <s v="Innanlands"/>
    <m/>
  </r>
  <r>
    <s v="Hella"/>
    <s v="Hvolsvöllur"/>
    <n v="860"/>
    <x v="36"/>
    <s v="Suðurland"/>
    <x v="6"/>
    <x v="3"/>
    <s v="Sala utan svæðis - flj."/>
    <n v="98273"/>
    <n v="85.006145000000004"/>
    <x v="6"/>
    <x v="3"/>
    <s v="Innanlands"/>
    <m/>
  </r>
  <r>
    <s v="Söludælur"/>
    <s v="Vík í Mýrdal"/>
    <n v="870"/>
    <x v="37"/>
    <s v="Suðurland"/>
    <x v="1"/>
    <x v="0"/>
    <s v="Sala innan svæðis - flj."/>
    <n v="491533"/>
    <n v="368.64974999999998"/>
    <x v="7"/>
    <x v="0"/>
    <s v="Innanlands"/>
    <m/>
  </r>
  <r>
    <s v="Söludælur"/>
    <s v="Vík í Mýrdal"/>
    <n v="870"/>
    <x v="37"/>
    <s v="Suðurland"/>
    <x v="0"/>
    <x v="0"/>
    <s v="Sala innan svæðis - flj."/>
    <n v="1644664"/>
    <n v="1233.498"/>
    <x v="7"/>
    <x v="0"/>
    <s v="Innanlands"/>
    <m/>
  </r>
  <r>
    <s v="Söludælur"/>
    <s v="Vík í Mýrdal"/>
    <n v="870"/>
    <x v="37"/>
    <s v="Suðurland"/>
    <x v="7"/>
    <x v="3"/>
    <s v="Sala innan svæðis - flj."/>
    <n v="2423783"/>
    <n v="2096.5722949999999"/>
    <x v="7"/>
    <x v="0"/>
    <s v="Innanlands"/>
    <m/>
  </r>
  <r>
    <s v="Reykjavík"/>
    <s v="Hvolsvöllur"/>
    <n v="860"/>
    <x v="36"/>
    <s v="Suðurland"/>
    <x v="6"/>
    <x v="3"/>
    <s v="Sala innan svæðis - flj."/>
    <n v="4141"/>
    <n v="3.5819650000000003"/>
    <x v="6"/>
    <x v="3"/>
    <s v="Innanlands"/>
    <m/>
  </r>
  <r>
    <s v="Hella"/>
    <s v="Vík í Mýrdal"/>
    <n v="870"/>
    <x v="37"/>
    <s v="Suðurland"/>
    <x v="7"/>
    <x v="3"/>
    <s v="Sala innan svæðis - flj."/>
    <n v="2022"/>
    <n v="1.7490299999999999"/>
    <x v="9"/>
    <x v="0"/>
    <s v="Innanlands"/>
    <m/>
  </r>
  <r>
    <s v="Hella"/>
    <s v="Vík í Mýrdal"/>
    <n v="870"/>
    <x v="37"/>
    <s v="Suðurland"/>
    <x v="7"/>
    <x v="3"/>
    <s v="Sala utan svæðis - flj."/>
    <n v="6029"/>
    <n v="5.2150850000000002"/>
    <x v="9"/>
    <x v="0"/>
    <s v="Innanlands"/>
    <m/>
  </r>
  <r>
    <s v="Reykjavík"/>
    <s v="Hvolsvöllur"/>
    <n v="860"/>
    <x v="36"/>
    <s v="Suðurland"/>
    <x v="6"/>
    <x v="3"/>
    <s v="Sala utan svæðis - flj."/>
    <n v="625400"/>
    <n v="540.971"/>
    <x v="6"/>
    <x v="3"/>
    <s v="Innanlands"/>
    <m/>
  </r>
  <r>
    <s v="Reykjavík"/>
    <s v="Vík í Mýrdal"/>
    <n v="870"/>
    <x v="37"/>
    <s v="Suðurland"/>
    <x v="1"/>
    <x v="0"/>
    <s v="Sala utan svæðis - flj."/>
    <n v="1007"/>
    <n v="0.75524999999999998"/>
    <x v="9"/>
    <x v="0"/>
    <s v="Innanlands"/>
    <m/>
  </r>
  <r>
    <s v="Reykjavík"/>
    <s v="Vík í Mýrdal"/>
    <n v="870"/>
    <x v="37"/>
    <s v="Suðurland"/>
    <x v="7"/>
    <x v="3"/>
    <s v="Sala utan svæðis - flj."/>
    <n v="45936"/>
    <n v="39.734639999999999"/>
    <x v="9"/>
    <x v="0"/>
    <s v="Innanlands"/>
    <m/>
  </r>
  <r>
    <s v="Hella"/>
    <s v="Steinar undir Eyjafj."/>
    <n v="861"/>
    <x v="36"/>
    <s v="Suðurland"/>
    <x v="6"/>
    <x v="3"/>
    <s v="Sala utan svæðis - flj."/>
    <n v="37606"/>
    <n v="32.52919"/>
    <x v="6"/>
    <x v="3"/>
    <s v="Innanlands"/>
    <m/>
  </r>
  <r>
    <s v="Söludælur"/>
    <s v="Vík í Mýrdal"/>
    <n v="870"/>
    <x v="37"/>
    <s v="Suðurland"/>
    <x v="1"/>
    <x v="0"/>
    <s v="Sala innan svæðis - flj."/>
    <n v="389912"/>
    <n v="292.43400000000003"/>
    <x v="9"/>
    <x v="0"/>
    <s v="Innanlands"/>
    <m/>
  </r>
  <r>
    <s v="Söludælur"/>
    <s v="Vík í Mýrdal"/>
    <n v="870"/>
    <x v="37"/>
    <s v="Suðurland"/>
    <x v="0"/>
    <x v="0"/>
    <s v="Sala innan svæðis - flj."/>
    <n v="1497023"/>
    <n v="1122.7672500000001"/>
    <x v="9"/>
    <x v="0"/>
    <s v="Innanlands"/>
    <m/>
  </r>
  <r>
    <s v="Söludælur"/>
    <s v="Vík í Mýrdal"/>
    <n v="870"/>
    <x v="37"/>
    <s v="Suðurland"/>
    <x v="7"/>
    <x v="3"/>
    <s v="Sala innan svæðis - flj."/>
    <n v="1845188"/>
    <n v="1596.0876199999998"/>
    <x v="9"/>
    <x v="0"/>
    <s v="Innanlands"/>
    <m/>
  </r>
  <r>
    <s v="Reykjavík"/>
    <s v="Steinar undir Eyjafj."/>
    <n v="861"/>
    <x v="36"/>
    <s v="Suðurland"/>
    <x v="6"/>
    <x v="3"/>
    <s v="Sala utan svæðis - flj."/>
    <n v="133548"/>
    <n v="115.51902"/>
    <x v="6"/>
    <x v="3"/>
    <s v="Innanlands"/>
    <m/>
  </r>
  <r>
    <s v="Hella"/>
    <s v="Vík í Mýrdal"/>
    <n v="870"/>
    <x v="37"/>
    <s v="Suðurland"/>
    <x v="7"/>
    <x v="3"/>
    <s v="Sala utan svæðis - flj."/>
    <n v="5626"/>
    <n v="4.8664899999999998"/>
    <x v="10"/>
    <x v="0"/>
    <s v="Innanlands"/>
    <m/>
  </r>
  <r>
    <s v="Hella"/>
    <s v="Vík í Mýrdal"/>
    <n v="870"/>
    <x v="37"/>
    <s v="Suðurland"/>
    <x v="10"/>
    <x v="3"/>
    <s v="Sala utan svæðis - flj."/>
    <n v="1188"/>
    <n v="1.02762"/>
    <x v="10"/>
    <x v="2"/>
    <s v="Innanlands"/>
    <m/>
  </r>
  <r>
    <s v="Hella"/>
    <s v="Hvolsvöllur"/>
    <n v="860"/>
    <x v="36"/>
    <s v="Suðurland"/>
    <x v="6"/>
    <x v="3"/>
    <s v="Sala utan svæðis - flj."/>
    <n v="110288"/>
    <n v="95.399119999999996"/>
    <x v="8"/>
    <x v="3"/>
    <s v="Innanlands"/>
    <m/>
  </r>
  <r>
    <s v="Reykjavík"/>
    <s v="Vík í Mýrdal"/>
    <n v="870"/>
    <x v="37"/>
    <s v="Suðurland"/>
    <x v="3"/>
    <x v="1"/>
    <s v="Sala utan svæðis - flj."/>
    <n v="1000"/>
    <n v="0.72899999999999998"/>
    <x v="10"/>
    <x v="1"/>
    <s v="Innanlands"/>
    <m/>
  </r>
  <r>
    <s v="Reykjavík"/>
    <s v="Vík í Mýrdal"/>
    <n v="870"/>
    <x v="37"/>
    <s v="Suðurland"/>
    <x v="7"/>
    <x v="3"/>
    <s v="Sala utan svæðis - flj."/>
    <n v="92574"/>
    <n v="80.076509999999999"/>
    <x v="10"/>
    <x v="0"/>
    <s v="Innanlands"/>
    <m/>
  </r>
  <r>
    <s v="Reykjavík"/>
    <s v="Hvolsvöllur"/>
    <n v="860"/>
    <x v="36"/>
    <s v="Suðurland"/>
    <x v="6"/>
    <x v="3"/>
    <s v="Sala utan svæðis - flj."/>
    <n v="526099"/>
    <n v="455.07563500000003"/>
    <x v="8"/>
    <x v="3"/>
    <s v="Innanlands"/>
    <m/>
  </r>
  <r>
    <s v="Söludælur"/>
    <s v="Vík í Mýrdal"/>
    <n v="870"/>
    <x v="37"/>
    <s v="Suðurland"/>
    <x v="1"/>
    <x v="0"/>
    <s v="Sala innan svæðis - flj."/>
    <n v="616910"/>
    <n v="462.6825"/>
    <x v="10"/>
    <x v="0"/>
    <s v="Innanlands"/>
    <m/>
  </r>
  <r>
    <s v="Söludælur"/>
    <s v="Vík í Mýrdal"/>
    <n v="870"/>
    <x v="37"/>
    <s v="Suðurland"/>
    <x v="0"/>
    <x v="0"/>
    <s v="Sala innan svæðis - flj."/>
    <n v="749187"/>
    <n v="561.89025000000004"/>
    <x v="10"/>
    <x v="0"/>
    <s v="Innanlands"/>
    <m/>
  </r>
  <r>
    <s v="Söludælur"/>
    <s v="Vík í Mýrdal"/>
    <n v="870"/>
    <x v="37"/>
    <s v="Suðurland"/>
    <x v="7"/>
    <x v="3"/>
    <s v="Sala innan svæðis - flj."/>
    <n v="1381261"/>
    <n v="1194.790765"/>
    <x v="10"/>
    <x v="0"/>
    <s v="Innanlands"/>
    <m/>
  </r>
  <r>
    <s v="Hella"/>
    <s v="Steinar undir Eyjafj."/>
    <n v="861"/>
    <x v="36"/>
    <s v="Suðurland"/>
    <x v="6"/>
    <x v="3"/>
    <s v="Sala utan svæðis - flj."/>
    <n v="57467"/>
    <n v="49.708955000000003"/>
    <x v="8"/>
    <x v="3"/>
    <s v="Innanlands"/>
    <m/>
  </r>
  <r>
    <s v="Hella"/>
    <s v="Vík í Mýrdal"/>
    <n v="870"/>
    <x v="37"/>
    <s v="Suðurland"/>
    <x v="7"/>
    <x v="3"/>
    <s v="Sala utan svæðis - flj."/>
    <n v="3178"/>
    <n v="2.7489699999999999"/>
    <x v="8"/>
    <x v="0"/>
    <s v="Innanlands"/>
    <m/>
  </r>
  <r>
    <s v="Hella"/>
    <s v="Vík í Mýrdal"/>
    <n v="870"/>
    <x v="37"/>
    <s v="Suðurland"/>
    <x v="10"/>
    <x v="3"/>
    <s v="Sala utan svæðis - flj."/>
    <n v="2752"/>
    <n v="2.3804799999999999"/>
    <x v="8"/>
    <x v="2"/>
    <s v="Innanlands"/>
    <m/>
  </r>
  <r>
    <s v="Reykjavík"/>
    <s v="Steinar undir Eyjafj."/>
    <n v="861"/>
    <x v="36"/>
    <s v="Suðurland"/>
    <x v="6"/>
    <x v="3"/>
    <s v="Sala utan svæðis - flj."/>
    <n v="182258"/>
    <n v="157.65317000000002"/>
    <x v="8"/>
    <x v="3"/>
    <s v="Innanlands"/>
    <m/>
  </r>
  <r>
    <s v="Reykjavík"/>
    <s v="Vík í Mýrdal"/>
    <n v="870"/>
    <x v="37"/>
    <s v="Suðurland"/>
    <x v="1"/>
    <x v="0"/>
    <s v="Sala utan svæðis - flj."/>
    <n v="251"/>
    <n v="0.18825"/>
    <x v="8"/>
    <x v="0"/>
    <s v="Innanlands"/>
    <m/>
  </r>
  <r>
    <s v="Reykjavík"/>
    <s v="Vík í Mýrdal"/>
    <n v="870"/>
    <x v="37"/>
    <s v="Suðurland"/>
    <x v="7"/>
    <x v="3"/>
    <s v="Sala utan svæðis - flj."/>
    <n v="97412"/>
    <n v="84.261380000000003"/>
    <x v="8"/>
    <x v="0"/>
    <s v="Innanlands"/>
    <m/>
  </r>
  <r>
    <s v="Hella"/>
    <s v="Hvolsvöllur"/>
    <n v="860"/>
    <x v="36"/>
    <s v="Suðurland"/>
    <x v="6"/>
    <x v="3"/>
    <s v="Sala utan svæðis - flj."/>
    <n v="100146"/>
    <n v="86.626289999999997"/>
    <x v="10"/>
    <x v="3"/>
    <s v="Innanlands"/>
    <m/>
  </r>
  <r>
    <s v="Söludælur"/>
    <s v="Vík í Mýrdal"/>
    <n v="870"/>
    <x v="37"/>
    <s v="Suðurland"/>
    <x v="1"/>
    <x v="0"/>
    <s v="Sala innan svæðis - flj."/>
    <n v="1063148"/>
    <n v="797.36099999999999"/>
    <x v="8"/>
    <x v="0"/>
    <s v="Innanlands"/>
    <m/>
  </r>
  <r>
    <s v="Söludælur"/>
    <s v="Vík í Mýrdal"/>
    <n v="870"/>
    <x v="37"/>
    <s v="Suðurland"/>
    <x v="7"/>
    <x v="3"/>
    <s v="Sala innan svæðis - flj."/>
    <n v="1100239"/>
    <n v="951.70673499999998"/>
    <x v="8"/>
    <x v="0"/>
    <s v="Innanlands"/>
    <m/>
  </r>
  <r>
    <s v="Reykjavík"/>
    <s v="Hvolsvöllur"/>
    <n v="860"/>
    <x v="36"/>
    <s v="Suðurland"/>
    <x v="6"/>
    <x v="3"/>
    <s v="Sala utan svæðis - flj."/>
    <n v="615976"/>
    <n v="532.81924000000004"/>
    <x v="10"/>
    <x v="3"/>
    <s v="Innanlands"/>
    <m/>
  </r>
  <r>
    <s v="Eskifjörður"/>
    <s v="Vík í Mýrdal"/>
    <n v="870"/>
    <x v="37"/>
    <s v="Suðurland"/>
    <x v="7"/>
    <x v="3"/>
    <s v="Sala utan svæðis - flj."/>
    <n v="2248"/>
    <n v="1.94452"/>
    <x v="6"/>
    <x v="0"/>
    <s v="Innanlands"/>
    <m/>
  </r>
  <r>
    <s v="Hella"/>
    <s v="Vík í Mýrdal"/>
    <n v="870"/>
    <x v="37"/>
    <s v="Suðurland"/>
    <x v="7"/>
    <x v="3"/>
    <s v="Sala utan svæðis - flj."/>
    <n v="1000"/>
    <n v="0.86499999999999999"/>
    <x v="6"/>
    <x v="0"/>
    <s v="Innanlands"/>
    <m/>
  </r>
  <r>
    <s v="Hella"/>
    <s v="Vík í Mýrdal"/>
    <n v="870"/>
    <x v="37"/>
    <s v="Suðurland"/>
    <x v="10"/>
    <x v="3"/>
    <s v="Sala utan svæðis - flj."/>
    <n v="7094"/>
    <n v="6.1363099999999999"/>
    <x v="6"/>
    <x v="2"/>
    <s v="Innanlands"/>
    <m/>
  </r>
  <r>
    <s v="Hella"/>
    <s v="Steinar undir Eyjafj."/>
    <n v="861"/>
    <x v="36"/>
    <s v="Suðurland"/>
    <x v="6"/>
    <x v="3"/>
    <s v="Sala utan svæðis - flj."/>
    <n v="69405"/>
    <n v="60.035325"/>
    <x v="10"/>
    <x v="3"/>
    <s v="Innanlands"/>
    <m/>
  </r>
  <r>
    <s v="Reykjavík"/>
    <s v="Vík í Mýrdal"/>
    <n v="870"/>
    <x v="37"/>
    <s v="Suðurland"/>
    <x v="1"/>
    <x v="0"/>
    <s v="Sala utan svæðis - flj."/>
    <n v="2161"/>
    <n v="1.6207499999999999"/>
    <x v="6"/>
    <x v="0"/>
    <s v="Innanlands"/>
    <m/>
  </r>
  <r>
    <s v="Reykjavík"/>
    <s v="Vík í Mýrdal"/>
    <n v="870"/>
    <x v="37"/>
    <s v="Suðurland"/>
    <x v="3"/>
    <x v="1"/>
    <s v="Sala utan svæðis - flj."/>
    <n v="1000"/>
    <n v="0.72899999999999998"/>
    <x v="6"/>
    <x v="1"/>
    <s v="Innanlands"/>
    <m/>
  </r>
  <r>
    <s v="Reykjavík"/>
    <s v="Vík í Mýrdal"/>
    <n v="870"/>
    <x v="37"/>
    <s v="Suðurland"/>
    <x v="7"/>
    <x v="3"/>
    <s v="Sala innan svæðis - flj."/>
    <n v="59379"/>
    <n v="51.362834999999997"/>
    <x v="6"/>
    <x v="0"/>
    <s v="Innanlands"/>
    <m/>
  </r>
  <r>
    <s v="Reykjavík"/>
    <s v="Vík í Mýrdal"/>
    <n v="870"/>
    <x v="37"/>
    <s v="Suðurland"/>
    <x v="7"/>
    <x v="3"/>
    <s v="Sala utan svæðis - flj."/>
    <n v="116207"/>
    <n v="100.51905499999999"/>
    <x v="6"/>
    <x v="0"/>
    <s v="Innanlands"/>
    <m/>
  </r>
  <r>
    <s v="Reykjavík"/>
    <s v="Vík í Mýrdal"/>
    <n v="870"/>
    <x v="37"/>
    <s v="Suðurland"/>
    <x v="10"/>
    <x v="3"/>
    <s v="Sala utan svæðis - flj."/>
    <n v="1500"/>
    <n v="1.2975000000000001"/>
    <x v="6"/>
    <x v="2"/>
    <s v="Innanlands"/>
    <m/>
  </r>
  <r>
    <s v="Reykjavík"/>
    <s v="Steinar undir Eyjafj."/>
    <n v="861"/>
    <x v="36"/>
    <s v="Suðurland"/>
    <x v="6"/>
    <x v="3"/>
    <s v="Sala utan svæðis - flj."/>
    <n v="125305"/>
    <n v="108.388825"/>
    <x v="10"/>
    <x v="3"/>
    <s v="Innanlands"/>
    <m/>
  </r>
  <r>
    <s v="Hella"/>
    <s v="Hvolsvöllur"/>
    <n v="860"/>
    <x v="36"/>
    <s v="Suðurland"/>
    <x v="6"/>
    <x v="3"/>
    <s v="Sala utan svæðis - flj."/>
    <n v="70811"/>
    <n v="61.251514999999998"/>
    <x v="9"/>
    <x v="3"/>
    <s v="Innanlands"/>
    <m/>
  </r>
  <r>
    <s v="Reykjavík"/>
    <s v="Hvolsvöllur"/>
    <n v="860"/>
    <x v="36"/>
    <s v="Suðurland"/>
    <x v="6"/>
    <x v="3"/>
    <s v="Sala utan svæðis - flj."/>
    <n v="652149"/>
    <n v="564.10888499999999"/>
    <x v="9"/>
    <x v="3"/>
    <s v="Innanlands"/>
    <m/>
  </r>
  <r>
    <s v="Söludælur"/>
    <s v="Vík í Mýrdal"/>
    <n v="870"/>
    <x v="37"/>
    <s v="Suðurland"/>
    <x v="1"/>
    <x v="0"/>
    <s v="Sala innan svæðis - flj."/>
    <n v="920632"/>
    <n v="690.47400000000005"/>
    <x v="6"/>
    <x v="0"/>
    <s v="Innanlands"/>
    <m/>
  </r>
  <r>
    <s v="Söludælur"/>
    <s v="Vík í Mýrdal"/>
    <n v="870"/>
    <x v="37"/>
    <s v="Suðurland"/>
    <x v="7"/>
    <x v="3"/>
    <s v="Sala innan svæðis - flj."/>
    <n v="836621"/>
    <n v="723.67716500000006"/>
    <x v="6"/>
    <x v="0"/>
    <s v="Innanlands"/>
    <m/>
  </r>
  <r>
    <s v="Hella"/>
    <s v="Vík í Mýrdal"/>
    <n v="870"/>
    <x v="37"/>
    <s v="Suðurland"/>
    <x v="7"/>
    <x v="3"/>
    <s v="Sala utan svæðis - flj."/>
    <n v="5838"/>
    <n v="5.0498700000000003"/>
    <x v="4"/>
    <x v="0"/>
    <s v="Innanlands"/>
    <m/>
  </r>
  <r>
    <s v="Hella"/>
    <s v="Vík í Mýrdal"/>
    <n v="870"/>
    <x v="37"/>
    <s v="Suðurland"/>
    <x v="10"/>
    <x v="3"/>
    <s v="Sala utan svæðis - flj."/>
    <n v="1800"/>
    <n v="1.5569999999999999"/>
    <x v="4"/>
    <x v="2"/>
    <s v="Innanlands"/>
    <m/>
  </r>
  <r>
    <s v="Hella"/>
    <s v="Steinar undir Eyjafj."/>
    <n v="861"/>
    <x v="36"/>
    <s v="Suðurland"/>
    <x v="6"/>
    <x v="3"/>
    <s v="Sala utan svæðis - flj."/>
    <n v="62455"/>
    <n v="54.023574999999994"/>
    <x v="9"/>
    <x v="3"/>
    <s v="Innanlands"/>
    <m/>
  </r>
  <r>
    <s v="Reykjavík"/>
    <s v="Vík í Mýrdal"/>
    <n v="870"/>
    <x v="37"/>
    <s v="Suðurland"/>
    <x v="1"/>
    <x v="0"/>
    <s v="Sala utan svæðis - flj."/>
    <n v="638"/>
    <n v="0.47849999999999998"/>
    <x v="4"/>
    <x v="0"/>
    <s v="Innanlands"/>
    <m/>
  </r>
  <r>
    <s v="Reykjavík"/>
    <s v="Vík í Mýrdal"/>
    <n v="870"/>
    <x v="37"/>
    <s v="Suðurland"/>
    <x v="3"/>
    <x v="1"/>
    <s v="Sala utan svæðis - flj."/>
    <n v="1000"/>
    <n v="0.72899999999999998"/>
    <x v="4"/>
    <x v="1"/>
    <s v="Innanlands"/>
    <m/>
  </r>
  <r>
    <s v="Reykjavík"/>
    <s v="Vík í Mýrdal"/>
    <n v="870"/>
    <x v="37"/>
    <s v="Suðurland"/>
    <x v="7"/>
    <x v="3"/>
    <s v="Sala utan svæðis - flj."/>
    <n v="110813"/>
    <n v="95.853245000000001"/>
    <x v="4"/>
    <x v="0"/>
    <s v="Innanlands"/>
    <m/>
  </r>
  <r>
    <s v="Reykjavík"/>
    <s v="Steinar undir Eyjafj."/>
    <n v="861"/>
    <x v="36"/>
    <s v="Suðurland"/>
    <x v="6"/>
    <x v="3"/>
    <s v="Sala utan svæðis - flj."/>
    <n v="142684"/>
    <n v="123.42166"/>
    <x v="9"/>
    <x v="3"/>
    <s v="Innanlands"/>
    <m/>
  </r>
  <r>
    <s v="Hella"/>
    <s v="Hvolsvöllur"/>
    <n v="860"/>
    <x v="36"/>
    <s v="Suðurland"/>
    <x v="6"/>
    <x v="3"/>
    <s v="Sala utan svæðis - flj."/>
    <n v="72686"/>
    <n v="62.873390000000001"/>
    <x v="7"/>
    <x v="3"/>
    <s v="Innanlands"/>
    <m/>
  </r>
  <r>
    <s v="Reykjavík"/>
    <s v="Hvolsvöllur"/>
    <n v="860"/>
    <x v="36"/>
    <s v="Suðurland"/>
    <x v="6"/>
    <x v="3"/>
    <s v="Sala utan svæðis - flj."/>
    <n v="599946"/>
    <n v="518.95328999999992"/>
    <x v="7"/>
    <x v="3"/>
    <s v="Innanlands"/>
    <m/>
  </r>
  <r>
    <s v="Söludælur"/>
    <s v="Vík í Mýrdal"/>
    <n v="870"/>
    <x v="37"/>
    <s v="Suðurland"/>
    <x v="1"/>
    <x v="0"/>
    <s v="Sala innan svæðis - flj."/>
    <n v="805585"/>
    <n v="604.18875000000003"/>
    <x v="4"/>
    <x v="0"/>
    <s v="Innanlands"/>
    <m/>
  </r>
  <r>
    <s v="Söludælur"/>
    <s v="Vík í Mýrdal"/>
    <n v="870"/>
    <x v="37"/>
    <s v="Suðurland"/>
    <x v="7"/>
    <x v="3"/>
    <s v="Sala innan svæðis - flj."/>
    <n v="746766"/>
    <n v="645.95258999999999"/>
    <x v="4"/>
    <x v="0"/>
    <s v="Innanlands"/>
    <m/>
  </r>
  <r>
    <s v="Hella"/>
    <s v="Vík í Mýrdal"/>
    <n v="870"/>
    <x v="37"/>
    <s v="Suðurland"/>
    <x v="7"/>
    <x v="3"/>
    <s v="Sala utan svæðis - flj."/>
    <n v="1053"/>
    <n v="0.91084500000000002"/>
    <x v="2"/>
    <x v="0"/>
    <s v="Innanlands"/>
    <m/>
  </r>
  <r>
    <s v="Hella"/>
    <s v="Vík í Mýrdal"/>
    <n v="870"/>
    <x v="37"/>
    <s v="Suðurland"/>
    <x v="10"/>
    <x v="3"/>
    <s v="Sala utan svæðis - flj."/>
    <n v="3000"/>
    <n v="2.5950000000000002"/>
    <x v="2"/>
    <x v="2"/>
    <s v="Innanlands"/>
    <m/>
  </r>
  <r>
    <s v="Hella"/>
    <s v="Steinar undir Eyjafj."/>
    <n v="861"/>
    <x v="36"/>
    <s v="Suðurland"/>
    <x v="6"/>
    <x v="3"/>
    <s v="Sala utan svæðis - flj."/>
    <n v="60764"/>
    <n v="52.560859999999998"/>
    <x v="7"/>
    <x v="3"/>
    <s v="Innanlands"/>
    <m/>
  </r>
  <r>
    <s v="Reykjavík"/>
    <s v="Vík í Mýrdal"/>
    <n v="870"/>
    <x v="37"/>
    <s v="Suðurland"/>
    <x v="3"/>
    <x v="1"/>
    <s v="Sala utan svæðis - flj."/>
    <n v="1000"/>
    <n v="0.72899999999999998"/>
    <x v="2"/>
    <x v="1"/>
    <s v="Innanlands"/>
    <m/>
  </r>
  <r>
    <s v="Reykjavík"/>
    <s v="Vík í Mýrdal"/>
    <n v="870"/>
    <x v="37"/>
    <s v="Suðurland"/>
    <x v="4"/>
    <x v="2"/>
    <s v="Sala utan svæðis - flj."/>
    <n v="3349"/>
    <n v="2.7126900000000003"/>
    <x v="2"/>
    <x v="1"/>
    <s v="Innanlands"/>
    <m/>
  </r>
  <r>
    <s v="Reykjavík"/>
    <s v="Vík í Mýrdal"/>
    <n v="870"/>
    <x v="37"/>
    <s v="Suðurland"/>
    <x v="7"/>
    <x v="3"/>
    <s v="Sala innan svæðis - flj."/>
    <n v="0"/>
    <n v="0"/>
    <x v="2"/>
    <x v="0"/>
    <s v="Innanlands"/>
    <m/>
  </r>
  <r>
    <s v="Reykjavík"/>
    <s v="Vík í Mýrdal"/>
    <n v="870"/>
    <x v="37"/>
    <s v="Suðurland"/>
    <x v="7"/>
    <x v="3"/>
    <s v="Sala utan svæðis - flj."/>
    <n v="127746"/>
    <n v="110.50028999999999"/>
    <x v="2"/>
    <x v="0"/>
    <s v="Innanlands"/>
    <m/>
  </r>
  <r>
    <s v="Reykjavík"/>
    <s v="Steinar undir Eyjafj."/>
    <n v="861"/>
    <x v="36"/>
    <s v="Suðurland"/>
    <x v="6"/>
    <x v="3"/>
    <s v="Sala utan svæðis - flj."/>
    <n v="154046"/>
    <n v="133.24979000000002"/>
    <x v="7"/>
    <x v="3"/>
    <s v="Innanlands"/>
    <m/>
  </r>
  <r>
    <s v="Hella"/>
    <s v="Hvolsvöllur"/>
    <n v="860"/>
    <x v="36"/>
    <s v="Suðurland"/>
    <x v="6"/>
    <x v="3"/>
    <s v="Sala utan svæðis - flj."/>
    <n v="73445"/>
    <n v="63.529925000000006"/>
    <x v="5"/>
    <x v="3"/>
    <s v="Innanlands"/>
    <m/>
  </r>
  <r>
    <s v="Reykjavík"/>
    <s v="Hvolsvöllur"/>
    <n v="860"/>
    <x v="36"/>
    <s v="Suðurland"/>
    <x v="6"/>
    <x v="3"/>
    <s v="Sala utan svæðis - flj."/>
    <n v="582927"/>
    <n v="504.231855"/>
    <x v="5"/>
    <x v="3"/>
    <s v="Innanlands"/>
    <m/>
  </r>
  <r>
    <s v="Söludælur"/>
    <s v="Vík í Mýrdal"/>
    <n v="870"/>
    <x v="37"/>
    <s v="Suðurland"/>
    <x v="1"/>
    <x v="0"/>
    <s v="Sala innan svæðis - flj."/>
    <n v="748769"/>
    <n v="561.57674999999995"/>
    <x v="2"/>
    <x v="0"/>
    <s v="Innanlands"/>
    <m/>
  </r>
  <r>
    <s v="Söludælur"/>
    <s v="Vík í Mýrdal"/>
    <n v="870"/>
    <x v="37"/>
    <s v="Suðurland"/>
    <x v="7"/>
    <x v="3"/>
    <s v="Sala innan svæðis - flj."/>
    <n v="762201"/>
    <n v="659.30386499999997"/>
    <x v="2"/>
    <x v="0"/>
    <s v="Innanlands"/>
    <m/>
  </r>
  <r>
    <s v="Hella"/>
    <s v="Vík í Mýrdal"/>
    <n v="870"/>
    <x v="37"/>
    <s v="Suðurland"/>
    <x v="7"/>
    <x v="3"/>
    <s v="Sala utan svæðis - flj."/>
    <n v="26099"/>
    <n v="22.575634999999998"/>
    <x v="1"/>
    <x v="0"/>
    <s v="Innanlands"/>
    <m/>
  </r>
  <r>
    <s v="Hella"/>
    <s v="Vík í Mýrdal"/>
    <n v="870"/>
    <x v="37"/>
    <s v="Suðurland"/>
    <x v="9"/>
    <x v="3"/>
    <s v="Sala utan svæðis - flj."/>
    <n v="2013"/>
    <n v="1.7412449999999999"/>
    <x v="1"/>
    <x v="2"/>
    <s v="Innanlands"/>
    <m/>
  </r>
  <r>
    <s v="Hella"/>
    <s v="Steinar undir Eyjafj."/>
    <n v="861"/>
    <x v="36"/>
    <s v="Suðurland"/>
    <x v="6"/>
    <x v="3"/>
    <s v="Sala utan svæðis - flj."/>
    <n v="83069"/>
    <n v="71.854685000000003"/>
    <x v="5"/>
    <x v="3"/>
    <s v="Innanlands"/>
    <m/>
  </r>
  <r>
    <s v="Reykjavík"/>
    <s v="Vík í Mýrdal"/>
    <n v="870"/>
    <x v="37"/>
    <s v="Suðurland"/>
    <x v="1"/>
    <x v="0"/>
    <s v="Sala innan svæðis - flj."/>
    <n v="0"/>
    <n v="0"/>
    <x v="1"/>
    <x v="0"/>
    <s v="Innanlands"/>
    <m/>
  </r>
  <r>
    <s v="Reykjavík"/>
    <s v="Vík í Mýrdal"/>
    <n v="870"/>
    <x v="37"/>
    <s v="Suðurland"/>
    <x v="1"/>
    <x v="0"/>
    <s v="Sala utan svæðis - flj."/>
    <n v="200"/>
    <n v="0.15"/>
    <x v="1"/>
    <x v="0"/>
    <s v="Innanlands"/>
    <m/>
  </r>
  <r>
    <s v="Reykjavík"/>
    <s v="Vík í Mýrdal"/>
    <n v="870"/>
    <x v="37"/>
    <s v="Suðurland"/>
    <x v="3"/>
    <x v="1"/>
    <s v="Sala utan svæðis - flj."/>
    <n v="2000"/>
    <n v="1.458"/>
    <x v="1"/>
    <x v="1"/>
    <s v="Innanlands"/>
    <m/>
  </r>
  <r>
    <s v="Reykjavík"/>
    <s v="Vík í Mýrdal"/>
    <n v="870"/>
    <x v="37"/>
    <s v="Suðurland"/>
    <x v="4"/>
    <x v="2"/>
    <s v="Sala utan svæðis - flj."/>
    <n v="1737"/>
    <n v="1.4069700000000001"/>
    <x v="1"/>
    <x v="1"/>
    <s v="Innanlands"/>
    <m/>
  </r>
  <r>
    <s v="Reykjavík"/>
    <s v="Vík í Mýrdal"/>
    <n v="870"/>
    <x v="37"/>
    <s v="Suðurland"/>
    <x v="7"/>
    <x v="3"/>
    <s v="Sala utan svæðis - flj."/>
    <n v="103334"/>
    <n v="89.38391"/>
    <x v="1"/>
    <x v="0"/>
    <s v="Innanlands"/>
    <m/>
  </r>
  <r>
    <s v="Reykjavík"/>
    <s v="Vík í Mýrdal"/>
    <n v="870"/>
    <x v="37"/>
    <s v="Suðurland"/>
    <x v="10"/>
    <x v="3"/>
    <s v="Sala utan svæðis - flj."/>
    <n v="13371"/>
    <n v="11.565914999999999"/>
    <x v="1"/>
    <x v="2"/>
    <s v="Innanlands"/>
    <m/>
  </r>
  <r>
    <s v="Reykjavík"/>
    <s v="Steinar undir Eyjafj."/>
    <n v="861"/>
    <x v="36"/>
    <s v="Suðurland"/>
    <x v="6"/>
    <x v="3"/>
    <s v="Sala utan svæðis - flj."/>
    <n v="141844"/>
    <n v="122.69506"/>
    <x v="5"/>
    <x v="3"/>
    <s v="Innanlands"/>
    <m/>
  </r>
  <r>
    <s v="Söludælur"/>
    <s v="Vík í Mýrdal"/>
    <n v="870"/>
    <x v="37"/>
    <s v="Suðurland"/>
    <x v="1"/>
    <x v="0"/>
    <s v="Sala innan svæðis - flj."/>
    <n v="764380"/>
    <n v="573.28499999999997"/>
    <x v="1"/>
    <x v="0"/>
    <s v="Innanlands"/>
    <m/>
  </r>
  <r>
    <s v="Söludælur"/>
    <s v="Vík í Mýrdal"/>
    <n v="870"/>
    <x v="37"/>
    <s v="Suðurland"/>
    <x v="7"/>
    <x v="3"/>
    <s v="Sala innan svæðis - flj."/>
    <n v="666656"/>
    <n v="576.65743999999995"/>
    <x v="1"/>
    <x v="0"/>
    <s v="Innanlands"/>
    <m/>
  </r>
  <r>
    <s v="Hella"/>
    <s v="Hvolsvöllur"/>
    <n v="860"/>
    <x v="36"/>
    <s v="Suðurland"/>
    <x v="6"/>
    <x v="3"/>
    <s v="Sala utan svæðis - flj."/>
    <n v="82418"/>
    <n v="71.291569999999993"/>
    <x v="3"/>
    <x v="3"/>
    <s v="Innanlands"/>
    <m/>
  </r>
  <r>
    <s v="Söludælur"/>
    <s v="Kirkjubæjarklaustur"/>
    <n v="880"/>
    <x v="38"/>
    <s v="Suðurland"/>
    <x v="1"/>
    <x v="0"/>
    <s v="Sala innan svæðis - flj."/>
    <n v="237620"/>
    <n v="178.215"/>
    <x v="0"/>
    <x v="0"/>
    <s v="Innanlands"/>
    <m/>
  </r>
  <r>
    <s v="Söludælur"/>
    <s v="Kirkjubæjarklaustur"/>
    <n v="880"/>
    <x v="38"/>
    <s v="Suðurland"/>
    <x v="0"/>
    <x v="0"/>
    <s v="Sala innan svæðis - flj."/>
    <n v="370526"/>
    <n v="277.89449999999999"/>
    <x v="0"/>
    <x v="0"/>
    <s v="Innanlands"/>
    <m/>
  </r>
  <r>
    <s v="Reykjavík"/>
    <s v="Hvolsvöllur"/>
    <n v="860"/>
    <x v="36"/>
    <s v="Suðurland"/>
    <x v="6"/>
    <x v="3"/>
    <s v="Sala utan svæðis - flj."/>
    <n v="665437"/>
    <n v="575.60300500000005"/>
    <x v="3"/>
    <x v="3"/>
    <s v="Innanlands"/>
    <m/>
  </r>
  <r>
    <s v="Hella"/>
    <s v="Kirkjubæjarklaustur"/>
    <n v="880"/>
    <x v="38"/>
    <s v="Suðurland"/>
    <x v="7"/>
    <x v="3"/>
    <s v="Sala utan svæðis - flj."/>
    <n v="4880"/>
    <n v="4.2211999999999996"/>
    <x v="1"/>
    <x v="0"/>
    <s v="Innanlands"/>
    <m/>
  </r>
  <r>
    <s v="Reykjavík"/>
    <s v="Kirkjubæjarklaustur"/>
    <n v="880"/>
    <x v="38"/>
    <s v="Suðurland"/>
    <x v="7"/>
    <x v="3"/>
    <s v="Sala utan svæðis - flj."/>
    <n v="289569.5"/>
    <n v="250.47761749999998"/>
    <x v="1"/>
    <x v="3"/>
    <s v="Innanlands"/>
    <s v="Einni færslu skipt í tvennt til að geta flokkað betur"/>
  </r>
  <r>
    <s v="Reykjavík"/>
    <s v="Kirkjubæjarklaustur"/>
    <n v="880"/>
    <x v="38"/>
    <s v="Suðurland"/>
    <x v="7"/>
    <x v="3"/>
    <s v="Sala utan svæðis - flj."/>
    <n v="289569.5"/>
    <n v="250.47761749999998"/>
    <x v="1"/>
    <x v="0"/>
    <s v="Innanlands"/>
    <s v="Einni færslu skipt í tvennt til að geta flokkað betur"/>
  </r>
  <r>
    <s v="Hella"/>
    <s v="Steinar undir Eyjafj."/>
    <n v="861"/>
    <x v="36"/>
    <s v="Suðurland"/>
    <x v="6"/>
    <x v="3"/>
    <s v="Sala utan svæðis - flj."/>
    <n v="54450"/>
    <n v="47.099249999999998"/>
    <x v="3"/>
    <x v="3"/>
    <s v="Innanlands"/>
    <m/>
  </r>
  <r>
    <s v="Reykjavík"/>
    <s v="Steinar undir Eyjafj."/>
    <n v="861"/>
    <x v="36"/>
    <s v="Suðurland"/>
    <x v="6"/>
    <x v="3"/>
    <s v="Sala utan svæðis - flj."/>
    <n v="142265"/>
    <n v="123.05922500000001"/>
    <x v="3"/>
    <x v="3"/>
    <s v="Innanlands"/>
    <m/>
  </r>
  <r>
    <s v="Söludælur"/>
    <s v="Kirkjubæjarklaustur"/>
    <n v="880"/>
    <x v="38"/>
    <s v="Suðurland"/>
    <x v="7"/>
    <x v="3"/>
    <s v="Sala innan svæðis - flj."/>
    <n v="92931"/>
    <n v="80.385315000000006"/>
    <x v="1"/>
    <x v="0"/>
    <s v="Innanlands"/>
    <m/>
  </r>
  <r>
    <s v="Hella"/>
    <s v="Kirkjubæjarklaustur"/>
    <n v="880"/>
    <x v="38"/>
    <s v="Suðurland"/>
    <x v="7"/>
    <x v="3"/>
    <s v="Sala utan svæðis - flj."/>
    <n v="500"/>
    <n v="0.4325"/>
    <x v="2"/>
    <x v="0"/>
    <s v="Innanlands"/>
    <m/>
  </r>
  <r>
    <s v="Eskifjörður"/>
    <s v="Hvolsvöllur"/>
    <n v="860"/>
    <x v="36"/>
    <s v="Suðurland"/>
    <x v="6"/>
    <x v="3"/>
    <s v="Sala utan svæðis - flj."/>
    <n v="2535"/>
    <n v="2.1927750000000001"/>
    <x v="0"/>
    <x v="3"/>
    <s v="Innanlands"/>
    <m/>
  </r>
  <r>
    <s v="Hella"/>
    <s v="Hvolsvöllur"/>
    <n v="860"/>
    <x v="36"/>
    <s v="Suðurland"/>
    <x v="6"/>
    <x v="3"/>
    <s v="Sala utan svæðis - flj."/>
    <n v="111043"/>
    <n v="96.052194999999998"/>
    <x v="0"/>
    <x v="3"/>
    <s v="Innanlands"/>
    <m/>
  </r>
  <r>
    <s v="Reykjavík"/>
    <s v="Kirkjubæjarklaustur"/>
    <n v="880"/>
    <x v="38"/>
    <s v="Suðurland"/>
    <x v="7"/>
    <x v="3"/>
    <s v="Sala innan svæðis - flj."/>
    <n v="0"/>
    <n v="0"/>
    <x v="2"/>
    <x v="0"/>
    <s v="Innanlands"/>
    <m/>
  </r>
  <r>
    <s v="Söludælur"/>
    <s v="Kirkjubæjarklaustur"/>
    <n v="880"/>
    <x v="38"/>
    <s v="Suðurland"/>
    <x v="1"/>
    <x v="0"/>
    <s v="Sala innan svæðis - flj."/>
    <n v="547657"/>
    <n v="410.74275"/>
    <x v="3"/>
    <x v="0"/>
    <s v="Innanlands"/>
    <m/>
  </r>
  <r>
    <s v="Söludælur"/>
    <s v="Kirkjubæjarklaustur"/>
    <n v="880"/>
    <x v="38"/>
    <s v="Suðurland"/>
    <x v="0"/>
    <x v="0"/>
    <s v="Sala innan svæðis - flj."/>
    <n v="820816"/>
    <n v="615.61199999999997"/>
    <x v="3"/>
    <x v="0"/>
    <s v="Innanlands"/>
    <m/>
  </r>
  <r>
    <s v="Reykjavík"/>
    <s v="Kirkjubæjarklaustur"/>
    <n v="880"/>
    <x v="38"/>
    <s v="Suðurland"/>
    <x v="7"/>
    <x v="3"/>
    <s v="Sala utan svæðis - flj."/>
    <n v="12674"/>
    <n v="10.963010000000001"/>
    <x v="2"/>
    <x v="0"/>
    <s v="Innanlands"/>
    <m/>
  </r>
  <r>
    <s v="Reykjavík"/>
    <s v="Hvolsvöllur"/>
    <n v="860"/>
    <x v="36"/>
    <s v="Suðurland"/>
    <x v="6"/>
    <x v="3"/>
    <s v="Sala utan svæðis - flj."/>
    <n v="559797"/>
    <n v="484.22440499999999"/>
    <x v="0"/>
    <x v="3"/>
    <s v="Innanlands"/>
    <m/>
  </r>
  <r>
    <s v="Hella"/>
    <s v="Steinar undir Eyjafj."/>
    <n v="861"/>
    <x v="36"/>
    <s v="Suðurland"/>
    <x v="6"/>
    <x v="3"/>
    <s v="Sala utan svæðis - flj."/>
    <n v="90779"/>
    <n v="78.523835000000005"/>
    <x v="0"/>
    <x v="3"/>
    <s v="Innanlands"/>
    <m/>
  </r>
  <r>
    <s v="Reykjavík"/>
    <s v="Steinar undir Eyjafj."/>
    <n v="861"/>
    <x v="36"/>
    <s v="Suðurland"/>
    <x v="6"/>
    <x v="3"/>
    <s v="Sala utan svæðis - flj."/>
    <n v="147766"/>
    <n v="127.81759"/>
    <x v="0"/>
    <x v="3"/>
    <s v="Innanlands"/>
    <m/>
  </r>
  <r>
    <s v="Söludælur"/>
    <s v="Kirkjubæjarklaustur"/>
    <n v="880"/>
    <x v="38"/>
    <s v="Suðurland"/>
    <x v="7"/>
    <x v="3"/>
    <s v="Sala innan svæðis - flj."/>
    <n v="289569.5"/>
    <n v="250.47761749999998"/>
    <x v="2"/>
    <x v="3"/>
    <s v="Innanlands"/>
    <s v="Einni færslu skipt í tvennt til að geta flokkað betur"/>
  </r>
  <r>
    <s v="Söludælur"/>
    <s v="Kirkjubæjarklaustur"/>
    <n v="880"/>
    <x v="38"/>
    <s v="Suðurland"/>
    <x v="7"/>
    <x v="3"/>
    <s v="Sala innan svæðis - flj."/>
    <n v="341614.5"/>
    <n v="295.49654249999998"/>
    <x v="2"/>
    <x v="0"/>
    <s v="Innanlands"/>
    <s v="Einni færslu skipt í tvennt til að geta flokkað betur"/>
  </r>
  <r>
    <s v="Reykjavík"/>
    <s v="Vík í Mýrdal"/>
    <n v="870"/>
    <x v="37"/>
    <s v="Suðurland"/>
    <x v="6"/>
    <x v="3"/>
    <s v="Sala utan svæðis - flj."/>
    <n v="336398"/>
    <n v="290.98427000000004"/>
    <x v="1"/>
    <x v="3"/>
    <s v="Innanlands"/>
    <m/>
  </r>
  <r>
    <s v="Söludælur"/>
    <s v="Kirkjubæjarklaustur"/>
    <n v="880"/>
    <x v="38"/>
    <s v="Suðurland"/>
    <x v="1"/>
    <x v="0"/>
    <s v="Sala innan svæðis - flj."/>
    <n v="782497"/>
    <n v="586.87275"/>
    <x v="5"/>
    <x v="0"/>
    <s v="Innanlands"/>
    <m/>
  </r>
  <r>
    <s v="Söludælur"/>
    <s v="Kirkjubæjarklaustur"/>
    <n v="880"/>
    <x v="38"/>
    <s v="Suðurland"/>
    <x v="0"/>
    <x v="0"/>
    <s v="Sala innan svæðis - flj."/>
    <n v="764747"/>
    <n v="573.56025"/>
    <x v="5"/>
    <x v="0"/>
    <s v="Innanlands"/>
    <m/>
  </r>
  <r>
    <s v="Reykjavík"/>
    <s v="Kirkjubæjarklaustur"/>
    <n v="880"/>
    <x v="38"/>
    <s v="Suðurland"/>
    <x v="7"/>
    <x v="3"/>
    <s v="Sala utan svæðis - flj."/>
    <n v="17918"/>
    <n v="15.49907"/>
    <x v="4"/>
    <x v="0"/>
    <s v="Innanlands"/>
    <m/>
  </r>
  <r>
    <s v="Hella"/>
    <s v="Vík í Mýrdal"/>
    <n v="870"/>
    <x v="37"/>
    <s v="Suðurland"/>
    <x v="6"/>
    <x v="3"/>
    <s v="Sala utan svæðis - flj."/>
    <n v="41237"/>
    <n v="35.670004999999996"/>
    <x v="2"/>
    <x v="3"/>
    <s v="Innanlands"/>
    <m/>
  </r>
  <r>
    <s v="Söludælur"/>
    <s v="Kirkjubæjarklaustur"/>
    <n v="880"/>
    <x v="38"/>
    <s v="Suðurland"/>
    <x v="7"/>
    <x v="3"/>
    <s v="Sala innan svæðis - flj."/>
    <n v="289569.5"/>
    <n v="250.47761749999998"/>
    <x v="4"/>
    <x v="3"/>
    <s v="Innanlands"/>
    <s v="Einni færslu skipt í tvennt til að geta flokkað betur"/>
  </r>
  <r>
    <s v="Söludælur"/>
    <s v="Kirkjubæjarklaustur"/>
    <n v="880"/>
    <x v="38"/>
    <s v="Suðurland"/>
    <x v="7"/>
    <x v="3"/>
    <s v="Sala innan svæðis - flj."/>
    <n v="409092.5"/>
    <n v="353.86501250000003"/>
    <x v="4"/>
    <x v="0"/>
    <s v="Innanlands"/>
    <s v="Einni færslu skipt í tvennt til að geta flokkað betur"/>
  </r>
  <r>
    <s v="Reykjavík"/>
    <s v="Vík í Mýrdal"/>
    <n v="870"/>
    <x v="37"/>
    <s v="Suðurland"/>
    <x v="6"/>
    <x v="3"/>
    <s v="Sala utan svæðis - flj."/>
    <n v="482605"/>
    <n v="417.45332500000001"/>
    <x v="2"/>
    <x v="3"/>
    <s v="Innanlands"/>
    <m/>
  </r>
  <r>
    <s v="Hella"/>
    <s v="Vík í Mýrdal"/>
    <n v="870"/>
    <x v="37"/>
    <s v="Suðurland"/>
    <x v="6"/>
    <x v="3"/>
    <s v="Sala utan svæðis - flj."/>
    <n v="48843"/>
    <n v="42.249195"/>
    <x v="4"/>
    <x v="3"/>
    <s v="Innanlands"/>
    <m/>
  </r>
  <r>
    <s v="Hella"/>
    <s v="Kirkjubæjarklaustur"/>
    <n v="880"/>
    <x v="38"/>
    <s v="Suðurland"/>
    <x v="7"/>
    <x v="3"/>
    <s v="Sala utan svæðis - flj."/>
    <n v="6921"/>
    <n v="5.9866650000000003"/>
    <x v="6"/>
    <x v="0"/>
    <s v="Innanlands"/>
    <m/>
  </r>
  <r>
    <s v="Söludælur"/>
    <s v="Kirkjubæjarklaustur"/>
    <n v="880"/>
    <x v="38"/>
    <s v="Suðurland"/>
    <x v="1"/>
    <x v="0"/>
    <s v="Sala innan svæðis - flj."/>
    <n v="514186"/>
    <n v="385.6395"/>
    <x v="7"/>
    <x v="0"/>
    <s v="Innanlands"/>
    <m/>
  </r>
  <r>
    <s v="Söludælur"/>
    <s v="Kirkjubæjarklaustur"/>
    <n v="880"/>
    <x v="38"/>
    <s v="Suðurland"/>
    <x v="0"/>
    <x v="0"/>
    <s v="Sala innan svæðis - flj."/>
    <n v="990918"/>
    <n v="743.18849999999998"/>
    <x v="7"/>
    <x v="0"/>
    <s v="Innanlands"/>
    <m/>
  </r>
  <r>
    <s v="Reykjavík"/>
    <s v="Kirkjubæjarklaustur"/>
    <n v="880"/>
    <x v="38"/>
    <s v="Suðurland"/>
    <x v="7"/>
    <x v="3"/>
    <s v="Sala innan svæðis - flj."/>
    <n v="80841"/>
    <n v="69.927464999999998"/>
    <x v="6"/>
    <x v="0"/>
    <s v="Innanlands"/>
    <m/>
  </r>
  <r>
    <s v="Reykjavík"/>
    <s v="Vík í Mýrdal"/>
    <n v="870"/>
    <x v="37"/>
    <s v="Suðurland"/>
    <x v="6"/>
    <x v="3"/>
    <s v="Sala utan svæðis - flj."/>
    <n v="319192"/>
    <n v="276.10108000000002"/>
    <x v="4"/>
    <x v="3"/>
    <s v="Innanlands"/>
    <m/>
  </r>
  <r>
    <s v="Eskifjörður"/>
    <s v="Vík í Mýrdal"/>
    <n v="870"/>
    <x v="37"/>
    <s v="Suðurland"/>
    <x v="6"/>
    <x v="3"/>
    <s v="Sala utan svæðis - flj."/>
    <n v="1680"/>
    <n v="1.4532"/>
    <x v="6"/>
    <x v="3"/>
    <s v="Innanlands"/>
    <m/>
  </r>
  <r>
    <s v="Reykjavík"/>
    <s v="Kirkjubæjarklaustur"/>
    <n v="880"/>
    <x v="38"/>
    <s v="Suðurland"/>
    <x v="7"/>
    <x v="3"/>
    <s v="Sala utan svæðis - flj."/>
    <n v="17015"/>
    <n v="14.717975000000001"/>
    <x v="6"/>
    <x v="0"/>
    <s v="Innanlands"/>
    <m/>
  </r>
  <r>
    <s v="Hella"/>
    <s v="Vík í Mýrdal"/>
    <n v="870"/>
    <x v="37"/>
    <s v="Suðurland"/>
    <x v="6"/>
    <x v="3"/>
    <s v="Sala utan svæðis - flj."/>
    <n v="151496"/>
    <n v="131.04404"/>
    <x v="6"/>
    <x v="3"/>
    <s v="Innanlands"/>
    <m/>
  </r>
  <r>
    <s v="Söludælur"/>
    <s v="Kirkjubæjarklaustur"/>
    <n v="880"/>
    <x v="38"/>
    <s v="Suðurland"/>
    <x v="1"/>
    <x v="0"/>
    <s v="Sala innan svæðis - flj."/>
    <n v="364269"/>
    <n v="273.20175"/>
    <x v="9"/>
    <x v="0"/>
    <s v="Innanlands"/>
    <m/>
  </r>
  <r>
    <s v="Söludælur"/>
    <s v="Kirkjubæjarklaustur"/>
    <n v="880"/>
    <x v="38"/>
    <s v="Suðurland"/>
    <x v="0"/>
    <x v="0"/>
    <s v="Sala innan svæðis - flj."/>
    <n v="918195"/>
    <n v="688.64625000000001"/>
    <x v="9"/>
    <x v="0"/>
    <s v="Innanlands"/>
    <m/>
  </r>
  <r>
    <s v="Söludælur"/>
    <s v="Kirkjubæjarklaustur"/>
    <n v="880"/>
    <x v="38"/>
    <s v="Suðurland"/>
    <x v="7"/>
    <x v="3"/>
    <s v="Sala innan svæðis - flj."/>
    <n v="289569.5"/>
    <n v="250.47761749999998"/>
    <x v="6"/>
    <x v="3"/>
    <s v="Innanlands"/>
    <s v="Einni færslu skipt í tvennt til að geta flokkað betur"/>
  </r>
  <r>
    <s v="Söludælur"/>
    <s v="Kirkjubæjarklaustur"/>
    <n v="880"/>
    <x v="38"/>
    <s v="Suðurland"/>
    <x v="7"/>
    <x v="3"/>
    <s v="Sala innan svæðis - flj."/>
    <n v="438332.5"/>
    <n v="379.15761249999997"/>
    <x v="6"/>
    <x v="0"/>
    <s v="Innanlands"/>
    <s v="Einni færslu skipt í tvennt til að geta flokkað betur"/>
  </r>
  <r>
    <s v="Reykjavík"/>
    <s v="Vík í Mýrdal"/>
    <n v="870"/>
    <x v="37"/>
    <s v="Suðurland"/>
    <x v="6"/>
    <x v="3"/>
    <s v="Sala innan svæðis - flj."/>
    <n v="935"/>
    <n v="0.80877500000000002"/>
    <x v="6"/>
    <x v="3"/>
    <s v="Innanlands"/>
    <m/>
  </r>
  <r>
    <s v="Reykjavík"/>
    <s v="Vík í Mýrdal"/>
    <n v="870"/>
    <x v="37"/>
    <s v="Suðurland"/>
    <x v="6"/>
    <x v="3"/>
    <s v="Sala utan svæðis - flj."/>
    <n v="273334"/>
    <n v="236.43391"/>
    <x v="6"/>
    <x v="3"/>
    <s v="Innanlands"/>
    <m/>
  </r>
  <r>
    <s v="Hella"/>
    <s v="Vík í Mýrdal"/>
    <n v="870"/>
    <x v="37"/>
    <s v="Suðurland"/>
    <x v="6"/>
    <x v="3"/>
    <s v="Sala utan svæðis - flj."/>
    <n v="239108"/>
    <n v="206.82841999999999"/>
    <x v="8"/>
    <x v="3"/>
    <s v="Innanlands"/>
    <m/>
  </r>
  <r>
    <s v="Reykjavík"/>
    <s v="Kirkjubæjarklaustur"/>
    <n v="880"/>
    <x v="38"/>
    <s v="Suðurland"/>
    <x v="1"/>
    <x v="0"/>
    <s v="Sala utan svæðis - flj."/>
    <n v="4549"/>
    <n v="3.4117500000000001"/>
    <x v="10"/>
    <x v="0"/>
    <s v="Innanlands"/>
    <m/>
  </r>
  <r>
    <s v="Reykjavík"/>
    <s v="Kirkjubæjarklaustur"/>
    <n v="880"/>
    <x v="38"/>
    <s v="Suðurland"/>
    <x v="7"/>
    <x v="3"/>
    <s v="Sala utan svæðis - flj."/>
    <n v="21494"/>
    <n v="18.592310000000001"/>
    <x v="8"/>
    <x v="0"/>
    <s v="Innanlands"/>
    <m/>
  </r>
  <r>
    <s v="Reykjavík"/>
    <s v="Kirkjubæjarklaustur"/>
    <n v="880"/>
    <x v="38"/>
    <s v="Suðurland"/>
    <x v="10"/>
    <x v="3"/>
    <s v="Sala utan svæðis - flj."/>
    <n v="5148"/>
    <n v="4.4530199999999995"/>
    <x v="10"/>
    <x v="2"/>
    <s v="Innanlands"/>
    <m/>
  </r>
  <r>
    <s v="Reykjavík"/>
    <s v="Vík í Mýrdal"/>
    <n v="870"/>
    <x v="37"/>
    <s v="Suðurland"/>
    <x v="6"/>
    <x v="3"/>
    <s v="Sala utan svæðis - flj."/>
    <n v="262353"/>
    <n v="226.93534500000001"/>
    <x v="8"/>
    <x v="3"/>
    <s v="Innanlands"/>
    <m/>
  </r>
  <r>
    <s v="Söludælur"/>
    <s v="Kirkjubæjarklaustur"/>
    <n v="880"/>
    <x v="38"/>
    <s v="Suðurland"/>
    <x v="1"/>
    <x v="0"/>
    <s v="Sala innan svæðis - flj."/>
    <n v="341116"/>
    <n v="255.83699999999999"/>
    <x v="10"/>
    <x v="0"/>
    <s v="Innanlands"/>
    <m/>
  </r>
  <r>
    <s v="Söludælur"/>
    <s v="Kirkjubæjarklaustur"/>
    <n v="880"/>
    <x v="38"/>
    <s v="Suðurland"/>
    <x v="0"/>
    <x v="0"/>
    <s v="Sala innan svæðis - flj."/>
    <n v="572832"/>
    <n v="429.62400000000002"/>
    <x v="10"/>
    <x v="0"/>
    <s v="Innanlands"/>
    <m/>
  </r>
  <r>
    <s v="Söludælur"/>
    <s v="Kirkjubæjarklaustur"/>
    <n v="880"/>
    <x v="38"/>
    <s v="Suðurland"/>
    <x v="7"/>
    <x v="3"/>
    <s v="Sala innan svæðis - flj."/>
    <n v="289569.5"/>
    <n v="250.47761749999998"/>
    <x v="8"/>
    <x v="3"/>
    <s v="Innanlands"/>
    <s v="Einni færslu skipt í tvennt til að geta flokkað betur"/>
  </r>
  <r>
    <s v="Söludælur"/>
    <s v="Kirkjubæjarklaustur"/>
    <n v="880"/>
    <x v="38"/>
    <s v="Suðurland"/>
    <x v="7"/>
    <x v="3"/>
    <s v="Sala innan svæðis - flj."/>
    <n v="622424.5"/>
    <n v="538.39719249999996"/>
    <x v="8"/>
    <x v="0"/>
    <s v="Innanlands"/>
    <s v="Einni færslu skipt í tvennt til að geta flokkað betur"/>
  </r>
  <r>
    <s v="Hella"/>
    <s v="Vík í Mýrdal"/>
    <n v="870"/>
    <x v="37"/>
    <s v="Suðurland"/>
    <x v="6"/>
    <x v="3"/>
    <s v="Sala utan svæðis - flj."/>
    <n v="38460"/>
    <n v="33.267900000000004"/>
    <x v="10"/>
    <x v="3"/>
    <s v="Innanlands"/>
    <m/>
  </r>
  <r>
    <s v="Reykjavík"/>
    <s v="Vík í Mýrdal"/>
    <n v="870"/>
    <x v="37"/>
    <s v="Suðurland"/>
    <x v="6"/>
    <x v="3"/>
    <s v="Sala utan svæðis - flj."/>
    <n v="220974"/>
    <n v="191.14251000000002"/>
    <x v="10"/>
    <x v="3"/>
    <s v="Innanlands"/>
    <m/>
  </r>
  <r>
    <s v="Reykjavík"/>
    <s v="Kirkjubæjarklaustur"/>
    <n v="880"/>
    <x v="38"/>
    <s v="Suðurland"/>
    <x v="1"/>
    <x v="0"/>
    <s v="Sala utan svæðis - flj."/>
    <n v="3381"/>
    <n v="2.5357500000000002"/>
    <x v="8"/>
    <x v="0"/>
    <s v="Innanlands"/>
    <m/>
  </r>
  <r>
    <s v="Reykjavík"/>
    <s v="Kirkjubæjarklaustur"/>
    <n v="880"/>
    <x v="38"/>
    <s v="Suðurland"/>
    <x v="7"/>
    <x v="3"/>
    <s v="Sala utan svæðis - flj."/>
    <n v="13964"/>
    <n v="12.078860000000001"/>
    <x v="10"/>
    <x v="0"/>
    <s v="Innanlands"/>
    <m/>
  </r>
  <r>
    <s v="Reykjavík"/>
    <s v="Kirkjubæjarklaustur"/>
    <n v="880"/>
    <x v="38"/>
    <s v="Suðurland"/>
    <x v="10"/>
    <x v="3"/>
    <s v="Sala utan svæðis - flj."/>
    <n v="5166"/>
    <n v="4.4685899999999998"/>
    <x v="8"/>
    <x v="2"/>
    <s v="Innanlands"/>
    <m/>
  </r>
  <r>
    <s v="Hella"/>
    <s v="Vík í Mýrdal"/>
    <n v="870"/>
    <x v="37"/>
    <s v="Suðurland"/>
    <x v="6"/>
    <x v="3"/>
    <s v="Sala utan svæðis - flj."/>
    <n v="42841"/>
    <n v="37.057464999999993"/>
    <x v="9"/>
    <x v="3"/>
    <s v="Innanlands"/>
    <m/>
  </r>
  <r>
    <s v="Söludælur"/>
    <s v="Kirkjubæjarklaustur"/>
    <n v="880"/>
    <x v="38"/>
    <s v="Suðurland"/>
    <x v="1"/>
    <x v="0"/>
    <s v="Sala innan svæðis - flj."/>
    <n v="774710"/>
    <n v="581.03250000000003"/>
    <x v="8"/>
    <x v="0"/>
    <s v="Innanlands"/>
    <m/>
  </r>
  <r>
    <s v="Söludælur"/>
    <s v="Kirkjubæjarklaustur"/>
    <n v="880"/>
    <x v="38"/>
    <s v="Suðurland"/>
    <x v="7"/>
    <x v="3"/>
    <s v="Sala innan svæðis - flj."/>
    <n v="289569.5"/>
    <n v="250.47761749999998"/>
    <x v="10"/>
    <x v="3"/>
    <s v="Innanlands"/>
    <s v="Einni færslu skipt í tvennt til að geta flokkað betur"/>
  </r>
  <r>
    <s v="Söludælur"/>
    <s v="Kirkjubæjarklaustur"/>
    <n v="880"/>
    <x v="38"/>
    <s v="Suðurland"/>
    <x v="7"/>
    <x v="3"/>
    <s v="Sala innan svæðis - flj."/>
    <n v="841432.5"/>
    <n v="727.83911250000006"/>
    <x v="10"/>
    <x v="0"/>
    <s v="Innanlands"/>
    <s v="Einni færslu skipt í tvennt til að geta flokkað betur"/>
  </r>
  <r>
    <s v="Reykjavík"/>
    <s v="Vík í Mýrdal"/>
    <n v="870"/>
    <x v="37"/>
    <s v="Suðurland"/>
    <x v="6"/>
    <x v="3"/>
    <s v="Sala utan svæðis - flj."/>
    <n v="192424"/>
    <n v="166.44676000000001"/>
    <x v="9"/>
    <x v="3"/>
    <s v="Innanlands"/>
    <m/>
  </r>
  <r>
    <s v="Reykjavík"/>
    <s v="Kirkjubæjarklaustur"/>
    <n v="880"/>
    <x v="38"/>
    <s v="Suðurland"/>
    <x v="7"/>
    <x v="3"/>
    <s v="Sala utan svæðis - flj."/>
    <n v="17429"/>
    <n v="15.076084999999999"/>
    <x v="9"/>
    <x v="0"/>
    <s v="Innanlands"/>
    <m/>
  </r>
  <r>
    <s v="Hella"/>
    <s v="Vík í Mýrdal"/>
    <n v="870"/>
    <x v="37"/>
    <s v="Suðurland"/>
    <x v="6"/>
    <x v="3"/>
    <s v="Sala utan svæðis - flj."/>
    <n v="41572"/>
    <n v="35.959780000000002"/>
    <x v="7"/>
    <x v="3"/>
    <s v="Innanlands"/>
    <m/>
  </r>
  <r>
    <s v="Reykjavík"/>
    <s v="Kirkjubæjarklaustur"/>
    <n v="880"/>
    <x v="38"/>
    <s v="Suðurland"/>
    <x v="1"/>
    <x v="0"/>
    <s v="Sala utan svæðis - flj."/>
    <n v="2695"/>
    <n v="2.0212500000000002"/>
    <x v="6"/>
    <x v="0"/>
    <s v="Innanlands"/>
    <m/>
  </r>
  <r>
    <s v="Söludælur"/>
    <s v="Kirkjubæjarklaustur"/>
    <n v="880"/>
    <x v="38"/>
    <s v="Suðurland"/>
    <x v="7"/>
    <x v="3"/>
    <s v="Sala innan svæðis - flj."/>
    <n v="289569.5"/>
    <n v="250.47761749999998"/>
    <x v="9"/>
    <x v="3"/>
    <s v="Innanlands"/>
    <s v="Einni færslu skipt í tvennt til að geta flokkað betur"/>
  </r>
  <r>
    <s v="Söludælur"/>
    <s v="Kirkjubæjarklaustur"/>
    <n v="880"/>
    <x v="38"/>
    <s v="Suðurland"/>
    <x v="7"/>
    <x v="3"/>
    <s v="Sala innan svæðis - flj."/>
    <n v="1255903.5"/>
    <n v="1086.3565275000001"/>
    <x v="9"/>
    <x v="0"/>
    <s v="Innanlands"/>
    <s v="Einni færslu skipt í tvennt til að geta flokkað betur"/>
  </r>
  <r>
    <s v="Hella"/>
    <s v="Kirkjubæjarklaustur"/>
    <n v="880"/>
    <x v="38"/>
    <s v="Suðurland"/>
    <x v="7"/>
    <x v="3"/>
    <s v="Sala utan svæðis - flj."/>
    <n v="1200"/>
    <n v="1.038"/>
    <x v="7"/>
    <x v="0"/>
    <s v="Innanlands"/>
    <m/>
  </r>
  <r>
    <s v="Reykjavík"/>
    <s v="Kirkjubæjarklaustur"/>
    <n v="880"/>
    <x v="38"/>
    <s v="Suðurland"/>
    <x v="10"/>
    <x v="3"/>
    <s v="Sala utan svæðis - flj."/>
    <n v="18336"/>
    <n v="15.86064"/>
    <x v="6"/>
    <x v="2"/>
    <s v="Innanlands"/>
    <m/>
  </r>
  <r>
    <s v="Reykjavík"/>
    <s v="Vík í Mýrdal"/>
    <n v="870"/>
    <x v="37"/>
    <s v="Suðurland"/>
    <x v="6"/>
    <x v="3"/>
    <s v="Sala utan svæðis - flj."/>
    <n v="389097"/>
    <n v="336.56890499999997"/>
    <x v="7"/>
    <x v="3"/>
    <s v="Innanlands"/>
    <m/>
  </r>
  <r>
    <s v="Eskifjörður"/>
    <s v="Vík í Mýrdal"/>
    <n v="870"/>
    <x v="37"/>
    <s v="Suðurland"/>
    <x v="6"/>
    <x v="3"/>
    <s v="Sala utan svæðis - flj."/>
    <n v="1711"/>
    <n v="1.4800149999999999"/>
    <x v="5"/>
    <x v="3"/>
    <s v="Innanlands"/>
    <m/>
  </r>
  <r>
    <s v="Söludælur"/>
    <s v="Kirkjubæjarklaustur"/>
    <n v="880"/>
    <x v="38"/>
    <s v="Suðurland"/>
    <x v="1"/>
    <x v="0"/>
    <s v="Sala innan svæðis - flj."/>
    <n v="678521"/>
    <n v="508.89075000000003"/>
    <x v="6"/>
    <x v="0"/>
    <s v="Innanlands"/>
    <m/>
  </r>
  <r>
    <s v="Reykjavík"/>
    <s v="Kirkjubæjarklaustur"/>
    <n v="880"/>
    <x v="38"/>
    <s v="Suðurland"/>
    <x v="7"/>
    <x v="3"/>
    <s v="Sala utan svæðis - flj."/>
    <n v="17009"/>
    <n v="14.712785"/>
    <x v="7"/>
    <x v="0"/>
    <s v="Innanlands"/>
    <m/>
  </r>
  <r>
    <s v="Hella"/>
    <s v="Vík í Mýrdal"/>
    <n v="870"/>
    <x v="37"/>
    <s v="Suðurland"/>
    <x v="6"/>
    <x v="3"/>
    <s v="Sala utan svæðis - flj."/>
    <n v="76016"/>
    <n v="65.753839999999997"/>
    <x v="5"/>
    <x v="3"/>
    <s v="Innanlands"/>
    <m/>
  </r>
  <r>
    <s v="Reykjavík"/>
    <s v="Kirkjubæjarklaustur"/>
    <n v="880"/>
    <x v="38"/>
    <s v="Suðurland"/>
    <x v="1"/>
    <x v="0"/>
    <s v="Sala utan svæðis - flj."/>
    <n v="7200"/>
    <n v="5.4"/>
    <x v="4"/>
    <x v="0"/>
    <s v="Innanlands"/>
    <m/>
  </r>
  <r>
    <s v="Söludælur"/>
    <s v="Kirkjubæjarklaustur"/>
    <n v="880"/>
    <x v="38"/>
    <s v="Suðurland"/>
    <x v="7"/>
    <x v="3"/>
    <s v="Sala innan svæðis - flj."/>
    <n v="289569.5"/>
    <n v="250.47761749999998"/>
    <x v="7"/>
    <x v="3"/>
    <s v="Innanlands"/>
    <s v="Einni færslu skipt í tvennt til að geta flokkað betur"/>
  </r>
  <r>
    <s v="Söludælur"/>
    <s v="Kirkjubæjarklaustur"/>
    <n v="880"/>
    <x v="38"/>
    <s v="Suðurland"/>
    <x v="7"/>
    <x v="3"/>
    <s v="Sala innan svæðis - flj."/>
    <n v="1623754.5"/>
    <n v="1404.5476425000002"/>
    <x v="7"/>
    <x v="0"/>
    <s v="Innanlands"/>
    <s v="Einni færslu skipt í tvennt til að geta flokkað betur"/>
  </r>
  <r>
    <s v="Reykjavík"/>
    <s v="Kirkjubæjarklaustur"/>
    <n v="880"/>
    <x v="38"/>
    <s v="Suðurland"/>
    <x v="9"/>
    <x v="3"/>
    <s v="Sala utan svæðis - flj."/>
    <n v="0"/>
    <n v="0"/>
    <x v="4"/>
    <x v="2"/>
    <s v="Innanlands"/>
    <m/>
  </r>
  <r>
    <s v="Reykjavík"/>
    <s v="Kirkjubæjarklaustur"/>
    <n v="880"/>
    <x v="38"/>
    <s v="Suðurland"/>
    <x v="10"/>
    <x v="3"/>
    <s v="Sala utan svæðis - flj."/>
    <n v="52668"/>
    <n v="45.55782"/>
    <x v="4"/>
    <x v="2"/>
    <s v="Innanlands"/>
    <m/>
  </r>
  <r>
    <s v="Reykjavík"/>
    <s v="Vík í Mýrdal"/>
    <n v="870"/>
    <x v="37"/>
    <s v="Suðurland"/>
    <x v="6"/>
    <x v="3"/>
    <s v="Sala utan svæðis - flj."/>
    <n v="204368"/>
    <n v="176.77832000000001"/>
    <x v="5"/>
    <x v="3"/>
    <s v="Innanlands"/>
    <m/>
  </r>
  <r>
    <s v="Eskifjörður"/>
    <s v="Vík í Mýrdal"/>
    <n v="870"/>
    <x v="37"/>
    <s v="Suðurland"/>
    <x v="6"/>
    <x v="3"/>
    <s v="Sala utan svæðis - flj."/>
    <n v="2279"/>
    <n v="1.9713350000000001"/>
    <x v="3"/>
    <x v="3"/>
    <s v="Innanlands"/>
    <m/>
  </r>
  <r>
    <s v="Söludælur"/>
    <s v="Kirkjubæjarklaustur"/>
    <n v="880"/>
    <x v="38"/>
    <s v="Suðurland"/>
    <x v="1"/>
    <x v="0"/>
    <s v="Sala innan svæðis - flj."/>
    <n v="646882"/>
    <n v="485.16149999999999"/>
    <x v="4"/>
    <x v="0"/>
    <s v="Innanlands"/>
    <m/>
  </r>
  <r>
    <s v="Reykjavík"/>
    <s v="Kirkjubæjarklaustur"/>
    <n v="880"/>
    <x v="38"/>
    <s v="Suðurland"/>
    <x v="7"/>
    <x v="3"/>
    <s v="Sala utan svæðis - flj."/>
    <n v="6719"/>
    <n v="5.8119349999999992"/>
    <x v="5"/>
    <x v="0"/>
    <s v="Innanlands"/>
    <m/>
  </r>
  <r>
    <s v="Hella"/>
    <s v="Vík í Mýrdal"/>
    <n v="870"/>
    <x v="37"/>
    <s v="Suðurland"/>
    <x v="6"/>
    <x v="3"/>
    <s v="Sala utan svæðis - flj."/>
    <n v="44915"/>
    <n v="38.851475000000001"/>
    <x v="3"/>
    <x v="3"/>
    <s v="Innanlands"/>
    <m/>
  </r>
  <r>
    <s v="Söludælur"/>
    <s v="Kirkjubæjarklaustur"/>
    <n v="880"/>
    <x v="38"/>
    <s v="Suðurland"/>
    <x v="7"/>
    <x v="3"/>
    <s v="Sala innan svæðis - flj."/>
    <n v="289569.5"/>
    <n v="250.47761749999998"/>
    <x v="5"/>
    <x v="3"/>
    <s v="Innanlands"/>
    <s v="Einni færslu skipt í tvennt til að geta flokkað betur"/>
  </r>
  <r>
    <s v="Söludælur"/>
    <s v="Kirkjubæjarklaustur"/>
    <n v="880"/>
    <x v="38"/>
    <s v="Suðurland"/>
    <x v="7"/>
    <x v="3"/>
    <s v="Sala innan svæðis - flj."/>
    <n v="1813501.5"/>
    <n v="1568.6787975"/>
    <x v="5"/>
    <x v="0"/>
    <s v="Innanlands"/>
    <s v="Einni færslu skipt í tvennt til að geta flokkað betur"/>
  </r>
  <r>
    <s v="Reykjavík"/>
    <s v="Vík í Mýrdal"/>
    <n v="870"/>
    <x v="37"/>
    <s v="Suðurland"/>
    <x v="6"/>
    <x v="3"/>
    <s v="Sala utan svæðis - flj."/>
    <n v="200605"/>
    <n v="173.523325"/>
    <x v="3"/>
    <x v="3"/>
    <s v="Innanlands"/>
    <m/>
  </r>
  <r>
    <s v="Reykjavík"/>
    <s v="Kirkjubæjarklaustur"/>
    <n v="880"/>
    <x v="38"/>
    <s v="Suðurland"/>
    <x v="1"/>
    <x v="0"/>
    <s v="Sala utan svæðis - flj."/>
    <n v="6520"/>
    <n v="4.8899999999999997"/>
    <x v="2"/>
    <x v="0"/>
    <s v="Innanlands"/>
    <m/>
  </r>
  <r>
    <s v="Reykjavík"/>
    <s v="Kirkjubæjarklaustur"/>
    <n v="880"/>
    <x v="38"/>
    <s v="Suðurland"/>
    <x v="4"/>
    <x v="2"/>
    <s v="Sala utan svæðis - flj."/>
    <n v="6414"/>
    <n v="5.1953399999999998"/>
    <x v="2"/>
    <x v="1"/>
    <s v="Innanlands"/>
    <m/>
  </r>
  <r>
    <s v="Eskifjörður"/>
    <s v="Kirkjubæjarklaustur"/>
    <n v="880"/>
    <x v="38"/>
    <s v="Suðurland"/>
    <x v="7"/>
    <x v="3"/>
    <s v="Sala utan svæðis - flj."/>
    <n v="248"/>
    <n v="0.21452000000000002"/>
    <x v="3"/>
    <x v="0"/>
    <s v="Innanlands"/>
    <m/>
  </r>
  <r>
    <s v="Reykjavík"/>
    <s v="Kirkjubæjarklaustur"/>
    <n v="880"/>
    <x v="38"/>
    <s v="Suðurland"/>
    <x v="7"/>
    <x v="3"/>
    <s v="Sala utan svæðis - flj."/>
    <n v="11740"/>
    <n v="10.155100000000001"/>
    <x v="3"/>
    <x v="0"/>
    <s v="Innanlands"/>
    <m/>
  </r>
  <r>
    <s v="Reykjavík"/>
    <s v="Kirkjubæjarklaustur"/>
    <n v="880"/>
    <x v="38"/>
    <s v="Suðurland"/>
    <x v="9"/>
    <x v="3"/>
    <s v="Sala utan svæðis - flj."/>
    <n v="0"/>
    <n v="0"/>
    <x v="2"/>
    <x v="2"/>
    <s v="Innanlands"/>
    <m/>
  </r>
  <r>
    <s v="Reykjavík"/>
    <s v="Kirkjubæjarklaustur"/>
    <n v="880"/>
    <x v="38"/>
    <s v="Suðurland"/>
    <x v="10"/>
    <x v="3"/>
    <s v="Sala utan svæðis - flj."/>
    <n v="57975"/>
    <n v="50.148375000000001"/>
    <x v="2"/>
    <x v="2"/>
    <s v="Innanlands"/>
    <m/>
  </r>
  <r>
    <s v="Hella"/>
    <s v="Vík í Mýrdal"/>
    <n v="870"/>
    <x v="37"/>
    <s v="Suðurland"/>
    <x v="6"/>
    <x v="3"/>
    <s v="Sala utan svæðis - flj."/>
    <n v="93275"/>
    <n v="80.682874999999996"/>
    <x v="0"/>
    <x v="3"/>
    <s v="Innanlands"/>
    <m/>
  </r>
  <r>
    <s v="Söludælur"/>
    <s v="Kirkjubæjarklaustur"/>
    <n v="880"/>
    <x v="38"/>
    <s v="Suðurland"/>
    <x v="1"/>
    <x v="0"/>
    <s v="Sala innan svæðis - flj."/>
    <n v="600906"/>
    <n v="450.67950000000002"/>
    <x v="2"/>
    <x v="0"/>
    <s v="Innanlands"/>
    <m/>
  </r>
  <r>
    <s v="Söludælur"/>
    <s v="Kirkjubæjarklaustur"/>
    <n v="880"/>
    <x v="38"/>
    <s v="Suðurland"/>
    <x v="7"/>
    <x v="3"/>
    <s v="Sala innan svæðis - flj."/>
    <n v="289569.5"/>
    <n v="250.47761749999998"/>
    <x v="3"/>
    <x v="3"/>
    <s v="Innanlands"/>
    <s v="Einni færslu skipt í tvennt til að geta flokkað betur"/>
  </r>
  <r>
    <s v="Söludælur"/>
    <s v="Kirkjubæjarklaustur"/>
    <n v="880"/>
    <x v="38"/>
    <s v="Suðurland"/>
    <x v="7"/>
    <x v="3"/>
    <s v="Sala innan svæðis - flj."/>
    <n v="1762858.5"/>
    <n v="1524.8726025000001"/>
    <x v="3"/>
    <x v="0"/>
    <s v="Innanlands"/>
    <s v="Einni færslu skipt í tvennt til að geta flokkað betur"/>
  </r>
  <r>
    <s v="Reykjavík"/>
    <s v="Vík í Mýrdal"/>
    <n v="870"/>
    <x v="37"/>
    <s v="Suðurland"/>
    <x v="6"/>
    <x v="3"/>
    <s v="Sala utan svæðis - flj."/>
    <n v="236395"/>
    <n v="204.481675"/>
    <x v="0"/>
    <x v="3"/>
    <s v="Innanlands"/>
    <m/>
  </r>
  <r>
    <s v="Hella"/>
    <s v="Kirkjubæjarklaustur"/>
    <n v="880"/>
    <x v="38"/>
    <s v="Suðurland"/>
    <x v="7"/>
    <x v="3"/>
    <s v="Sala utan svæðis - flj."/>
    <n v="809"/>
    <n v="0.69978499999999999"/>
    <x v="0"/>
    <x v="0"/>
    <s v="Innanlands"/>
    <m/>
  </r>
  <r>
    <s v="Reykjavík"/>
    <s v="Kirkjubæjarklaustur"/>
    <n v="880"/>
    <x v="38"/>
    <s v="Suðurland"/>
    <x v="6"/>
    <x v="3"/>
    <s v="Sala utan svæðis - flj."/>
    <n v="268529"/>
    <n v="232.27758499999999"/>
    <x v="1"/>
    <x v="3"/>
    <s v="Innanlands"/>
    <m/>
  </r>
  <r>
    <s v="Reykjavík"/>
    <s v="Kirkjubæjarklaustur"/>
    <n v="880"/>
    <x v="38"/>
    <s v="Suðurland"/>
    <x v="1"/>
    <x v="0"/>
    <s v="Sala utan svæðis - flj."/>
    <n v="88262"/>
    <n v="66.1965"/>
    <x v="1"/>
    <x v="0"/>
    <s v="Innanlands"/>
    <m/>
  </r>
  <r>
    <s v="Reykjavík"/>
    <s v="Kirkjubæjarklaustur"/>
    <n v="880"/>
    <x v="38"/>
    <s v="Suðurland"/>
    <x v="7"/>
    <x v="3"/>
    <s v="Sala utan svæðis - flj."/>
    <n v="6415"/>
    <n v="5.5489750000000004"/>
    <x v="0"/>
    <x v="0"/>
    <s v="Innanlands"/>
    <m/>
  </r>
  <r>
    <s v="Reykjavík"/>
    <s v="Kirkjubæjarklaustur"/>
    <n v="880"/>
    <x v="38"/>
    <s v="Suðurland"/>
    <x v="10"/>
    <x v="3"/>
    <s v="Sala utan svæðis - flj."/>
    <n v="70145"/>
    <n v="60.675425000000004"/>
    <x v="1"/>
    <x v="2"/>
    <s v="Innanlands"/>
    <m/>
  </r>
  <r>
    <s v="Hella"/>
    <s v="Kirkjubæjarklaustur"/>
    <n v="880"/>
    <x v="38"/>
    <s v="Suðurland"/>
    <x v="6"/>
    <x v="3"/>
    <s v="Sala utan svæðis - flj."/>
    <n v="8566"/>
    <n v="7.4095900000000006"/>
    <x v="2"/>
    <x v="3"/>
    <s v="Innanlands"/>
    <m/>
  </r>
  <r>
    <s v="Söludælur"/>
    <s v="Kirkjubæjarklaustur"/>
    <n v="880"/>
    <x v="38"/>
    <s v="Suðurland"/>
    <x v="1"/>
    <x v="0"/>
    <s v="Sala innan svæðis - flj."/>
    <n v="534965"/>
    <n v="401.22375"/>
    <x v="1"/>
    <x v="0"/>
    <s v="Innanlands"/>
    <m/>
  </r>
  <r>
    <s v="Söludælur"/>
    <s v="Kirkjubæjarklaustur"/>
    <n v="880"/>
    <x v="38"/>
    <s v="Suðurland"/>
    <x v="4"/>
    <x v="2"/>
    <s v="Sala innan svæðis - flj."/>
    <n v="458"/>
    <n v="0.37098000000000003"/>
    <x v="1"/>
    <x v="1"/>
    <s v="Innanlands"/>
    <m/>
  </r>
  <r>
    <s v="Söludælur"/>
    <s v="Kirkjubæjarklaustur"/>
    <n v="880"/>
    <x v="38"/>
    <s v="Suðurland"/>
    <x v="7"/>
    <x v="3"/>
    <s v="Sala innan svæðis - flj."/>
    <n v="289569.5"/>
    <n v="250.47761749999998"/>
    <x v="0"/>
    <x v="3"/>
    <s v="Innanlands"/>
    <s v="Einni færslu skipt í tvennt til að geta flokkað betur"/>
  </r>
  <r>
    <s v="Söludælur"/>
    <s v="Kirkjubæjarklaustur"/>
    <n v="880"/>
    <x v="38"/>
    <s v="Suðurland"/>
    <x v="7"/>
    <x v="3"/>
    <s v="Sala innan svæðis - flj."/>
    <n v="818461.5"/>
    <n v="707.96919750000006"/>
    <x v="0"/>
    <x v="0"/>
    <s v="Innanlands"/>
    <s v="Einni færslu skipt í tvennt til að geta flokkað betur"/>
  </r>
  <r>
    <s v="Söludælur"/>
    <s v="Vestm.eyjarflugvöllur"/>
    <n v="900"/>
    <x v="39"/>
    <s v="Suðurland"/>
    <x v="4"/>
    <x v="2"/>
    <s v="Sala innan svæðis - flj."/>
    <n v="10625"/>
    <n v="8.6062499999999993"/>
    <x v="9"/>
    <x v="1"/>
    <s v="Innanlands"/>
    <m/>
  </r>
  <r>
    <s v="Söludælur"/>
    <s v="Vestmannaeyjar"/>
    <n v="900"/>
    <x v="39"/>
    <s v="Suðurland"/>
    <x v="5"/>
    <x v="2"/>
    <s v="Sala innan svæðis - flj."/>
    <n v="113"/>
    <n v="9.153E-2"/>
    <x v="7"/>
    <x v="1"/>
    <s v="Innanlands"/>
    <m/>
  </r>
  <r>
    <s v="Söludælur"/>
    <s v="Vestm.eyjarflugvöllur"/>
    <n v="900"/>
    <x v="39"/>
    <s v="Suðurland"/>
    <x v="3"/>
    <x v="1"/>
    <s v="Sala innan svæðis - flj."/>
    <n v="1765"/>
    <n v="1.2866849999999999"/>
    <x v="7"/>
    <x v="1"/>
    <s v="Innanlands"/>
    <m/>
  </r>
  <r>
    <s v="Söludælur"/>
    <s v="Vestm.eyjarflugvöllur"/>
    <n v="900"/>
    <x v="39"/>
    <s v="Suðurland"/>
    <x v="4"/>
    <x v="2"/>
    <s v="Sala ekki flutningsjöfnuð"/>
    <n v="547"/>
    <n v="0.44307000000000007"/>
    <x v="7"/>
    <x v="1"/>
    <s v="Millilanda"/>
    <m/>
  </r>
  <r>
    <s v="Reykjavík"/>
    <s v="Kirkjubæjarklaustur"/>
    <n v="880"/>
    <x v="38"/>
    <s v="Suðurland"/>
    <x v="6"/>
    <x v="3"/>
    <s v="Sala utan svæðis - flj."/>
    <n v="226637"/>
    <n v="196.04100500000001"/>
    <x v="2"/>
    <x v="3"/>
    <s v="Innanlands"/>
    <m/>
  </r>
  <r>
    <s v="Hella"/>
    <s v="Kirkjubæjarklaustur"/>
    <n v="880"/>
    <x v="38"/>
    <s v="Suðurland"/>
    <x v="6"/>
    <x v="3"/>
    <s v="Sala utan svæðis - flj."/>
    <n v="21334"/>
    <n v="18.45391"/>
    <x v="4"/>
    <x v="3"/>
    <s v="Innanlands"/>
    <m/>
  </r>
  <r>
    <s v="Söludælur"/>
    <s v="Vestm.eyjarflugvöllur"/>
    <n v="900"/>
    <x v="39"/>
    <s v="Suðurland"/>
    <x v="4"/>
    <x v="2"/>
    <s v="Sala innan svæðis - flj."/>
    <n v="28290"/>
    <n v="22.914900000000003"/>
    <x v="7"/>
    <x v="1"/>
    <s v="Innanlands"/>
    <m/>
  </r>
  <r>
    <s v="Söludælur"/>
    <s v="Vestmannaeyjar"/>
    <n v="900"/>
    <x v="39"/>
    <s v="Suðurland"/>
    <x v="5"/>
    <x v="2"/>
    <s v="Sala innan svæðis - flj."/>
    <n v="97"/>
    <n v="7.8570000000000001E-2"/>
    <x v="5"/>
    <x v="1"/>
    <s v="Innanlands"/>
    <m/>
  </r>
  <r>
    <s v="Reykjavík"/>
    <s v="Kirkjubæjarklaustur"/>
    <n v="880"/>
    <x v="38"/>
    <s v="Suðurland"/>
    <x v="6"/>
    <x v="3"/>
    <s v="Sala utan svæðis - flj."/>
    <n v="229324"/>
    <n v="198.36526000000001"/>
    <x v="4"/>
    <x v="3"/>
    <s v="Innanlands"/>
    <m/>
  </r>
  <r>
    <s v="Hella"/>
    <s v="Kirkjubæjarklaustur"/>
    <n v="880"/>
    <x v="38"/>
    <s v="Suðurland"/>
    <x v="6"/>
    <x v="3"/>
    <s v="Sala utan svæðis - flj."/>
    <n v="24274"/>
    <n v="20.99701"/>
    <x v="6"/>
    <x v="3"/>
    <s v="Innanlands"/>
    <m/>
  </r>
  <r>
    <s v="Reykjavík"/>
    <s v="Kirkjubæjarklaustur"/>
    <n v="880"/>
    <x v="38"/>
    <s v="Suðurland"/>
    <x v="6"/>
    <x v="3"/>
    <s v="Sala innan svæðis - flj."/>
    <n v="1322"/>
    <n v="1.1435299999999999"/>
    <x v="6"/>
    <x v="3"/>
    <s v="Innanlands"/>
    <m/>
  </r>
  <r>
    <s v="Reykjavík"/>
    <s v="Kirkjubæjarklaustur"/>
    <n v="880"/>
    <x v="38"/>
    <s v="Suðurland"/>
    <x v="6"/>
    <x v="3"/>
    <s v="Sala utan svæðis - flj."/>
    <n v="238287"/>
    <n v="206.118255"/>
    <x v="6"/>
    <x v="3"/>
    <s v="Innanlands"/>
    <m/>
  </r>
  <r>
    <s v="Söludælur"/>
    <s v="Vestm.eyjarflugvöllur"/>
    <n v="900"/>
    <x v="39"/>
    <s v="Suðurland"/>
    <x v="4"/>
    <x v="2"/>
    <s v="Sala innan svæðis - flj."/>
    <n v="17574"/>
    <n v="14.23494"/>
    <x v="5"/>
    <x v="1"/>
    <s v="Innanlands"/>
    <m/>
  </r>
  <r>
    <s v="Söludælur"/>
    <s v="Vestmannaeyjar"/>
    <n v="900"/>
    <x v="39"/>
    <s v="Suðurland"/>
    <x v="5"/>
    <x v="2"/>
    <s v="Sala innan svæðis - flj."/>
    <n v="147"/>
    <n v="0.11907000000000001"/>
    <x v="3"/>
    <x v="1"/>
    <s v="Innanlands"/>
    <m/>
  </r>
  <r>
    <s v="Söludælur"/>
    <s v="Vestm.eyjarflugvöllur"/>
    <n v="900"/>
    <x v="39"/>
    <s v="Suðurland"/>
    <x v="4"/>
    <x v="2"/>
    <s v="Sala innan svæðis - flj."/>
    <n v="20961"/>
    <n v="16.97841"/>
    <x v="3"/>
    <x v="1"/>
    <s v="Innanlands"/>
    <m/>
  </r>
  <r>
    <s v="Söludælur"/>
    <s v="Vestm.eyjarflugvöllur"/>
    <n v="900"/>
    <x v="39"/>
    <s v="Suðurland"/>
    <x v="4"/>
    <x v="2"/>
    <s v="Sala innan svæðis - flj."/>
    <n v="21990"/>
    <n v="17.811900000000001"/>
    <x v="0"/>
    <x v="1"/>
    <s v="Innanlands"/>
    <m/>
  </r>
  <r>
    <s v="Söludælur"/>
    <s v="Vestmannaeyjar"/>
    <n v="900"/>
    <x v="39"/>
    <s v="Suðurland"/>
    <x v="7"/>
    <x v="3"/>
    <s v="Sala ekki flutningsjöfnuð"/>
    <n v="0"/>
    <n v="0"/>
    <x v="1"/>
    <x v="0"/>
    <s v="Millilanda"/>
    <m/>
  </r>
  <r>
    <s v="Reykjavík"/>
    <s v="Vestmannaeyjar"/>
    <n v="900"/>
    <x v="39"/>
    <s v="Suðurland"/>
    <x v="1"/>
    <x v="0"/>
    <s v="Sala innan svæðis - flj."/>
    <n v="0"/>
    <n v="0"/>
    <x v="1"/>
    <x v="0"/>
    <s v="Innanlands"/>
    <m/>
  </r>
  <r>
    <s v="Söludælur"/>
    <s v="Vestmannaeyjar"/>
    <n v="900"/>
    <x v="39"/>
    <s v="Suðurland"/>
    <x v="1"/>
    <x v="0"/>
    <s v="Sala innan svæðis - flj."/>
    <n v="131731"/>
    <n v="98.798249999999996"/>
    <x v="1"/>
    <x v="0"/>
    <s v="Innanlands"/>
    <m/>
  </r>
  <r>
    <s v="Söludælur"/>
    <s v="Vestmannaeyjar"/>
    <n v="900"/>
    <x v="39"/>
    <s v="Suðurland"/>
    <x v="7"/>
    <x v="3"/>
    <s v="Sala innan svæðis - flj."/>
    <n v="42802"/>
    <n v="37.02373"/>
    <x v="1"/>
    <x v="0"/>
    <s v="Innanlands"/>
    <m/>
  </r>
  <r>
    <s v="Söludælur"/>
    <s v="Vestmannaeyjar"/>
    <n v="900"/>
    <x v="39"/>
    <s v="Suðurland"/>
    <x v="1"/>
    <x v="0"/>
    <s v="Sala innan svæðis - flj."/>
    <n v="424293"/>
    <n v="318.21974999999998"/>
    <x v="1"/>
    <x v="0"/>
    <s v="Innanlands"/>
    <m/>
  </r>
  <r>
    <s v="Söludælur"/>
    <s v="Vestmannaeyjar"/>
    <n v="900"/>
    <x v="39"/>
    <s v="Suðurland"/>
    <x v="7"/>
    <x v="3"/>
    <s v="Sala innan svæðis - flj."/>
    <n v="123233"/>
    <n v="106.59654499999999"/>
    <x v="1"/>
    <x v="0"/>
    <s v="Innanlands"/>
    <m/>
  </r>
  <r>
    <s v="Söludælur"/>
    <s v="Vestmannaeyjar"/>
    <n v="900"/>
    <x v="39"/>
    <s v="Suðurland"/>
    <x v="7"/>
    <x v="3"/>
    <s v="Sala innan svæðis - flj."/>
    <n v="15674"/>
    <n v="13.558009999999999"/>
    <x v="1"/>
    <x v="0"/>
    <s v="Innanlands"/>
    <m/>
  </r>
  <r>
    <s v="Söludælur"/>
    <s v="Vestmannaeyjar"/>
    <n v="900"/>
    <x v="39"/>
    <s v="Suðurland"/>
    <x v="1"/>
    <x v="0"/>
    <s v="Sala innan svæðis - flj."/>
    <n v="958775"/>
    <n v="719.08124999999995"/>
    <x v="1"/>
    <x v="0"/>
    <s v="Innanlands"/>
    <m/>
  </r>
  <r>
    <s v="Söludælur"/>
    <s v="Vestmannaeyjar"/>
    <n v="900"/>
    <x v="39"/>
    <s v="Suðurland"/>
    <x v="7"/>
    <x v="3"/>
    <s v="Sala innan svæðis - flj."/>
    <n v="234578"/>
    <n v="202.90996999999999"/>
    <x v="1"/>
    <x v="0"/>
    <s v="Innanlands"/>
    <m/>
  </r>
  <r>
    <s v="Hella"/>
    <s v="Kirkjubæjarklaustur"/>
    <n v="880"/>
    <x v="38"/>
    <s v="Suðurland"/>
    <x v="6"/>
    <x v="3"/>
    <s v="Sala utan svæðis - flj."/>
    <n v="18789"/>
    <n v="16.252485"/>
    <x v="8"/>
    <x v="3"/>
    <s v="Innanlands"/>
    <m/>
  </r>
  <r>
    <s v="Vestmannaeyjar"/>
    <s v="Vestmannaeyjar"/>
    <n v="900"/>
    <x v="39"/>
    <s v="Suðurland"/>
    <x v="7"/>
    <x v="3"/>
    <s v="Sala innan svæðis - flj."/>
    <n v="139551"/>
    <n v="120.71161500000001"/>
    <x v="1"/>
    <x v="0"/>
    <s v="Innanlands"/>
    <m/>
  </r>
  <r>
    <s v="Reykjavík"/>
    <s v="Vestmannaeyjar"/>
    <n v="900"/>
    <x v="39"/>
    <s v="Suðurland"/>
    <x v="7"/>
    <x v="3"/>
    <s v="Sala innan svæðis - flj."/>
    <n v="0"/>
    <n v="0"/>
    <x v="2"/>
    <x v="0"/>
    <s v="Innanlands"/>
    <m/>
  </r>
  <r>
    <s v="Söludælur"/>
    <s v="Vestmannaeyjar"/>
    <n v="900"/>
    <x v="39"/>
    <s v="Suðurland"/>
    <x v="1"/>
    <x v="0"/>
    <s v="Sala innan svæðis - flj."/>
    <n v="124583"/>
    <n v="93.437250000000006"/>
    <x v="2"/>
    <x v="0"/>
    <s v="Innanlands"/>
    <m/>
  </r>
  <r>
    <s v="Söludælur"/>
    <s v="Vestmannaeyjar"/>
    <n v="900"/>
    <x v="39"/>
    <s v="Suðurland"/>
    <x v="7"/>
    <x v="3"/>
    <s v="Sala innan svæðis - flj."/>
    <n v="13394"/>
    <n v="11.585809999999999"/>
    <x v="2"/>
    <x v="0"/>
    <s v="Innanlands"/>
    <m/>
  </r>
  <r>
    <s v="Söludælur"/>
    <s v="Vestmannaeyjar"/>
    <n v="900"/>
    <x v="39"/>
    <s v="Suðurland"/>
    <x v="1"/>
    <x v="0"/>
    <s v="Sala innan svæðis - flj."/>
    <n v="402947"/>
    <n v="302.21024999999997"/>
    <x v="2"/>
    <x v="0"/>
    <s v="Innanlands"/>
    <m/>
  </r>
  <r>
    <s v="Söludælur"/>
    <s v="Vestmannaeyjar"/>
    <n v="900"/>
    <x v="39"/>
    <s v="Suðurland"/>
    <x v="7"/>
    <x v="3"/>
    <s v="Sala innan svæðis - flj."/>
    <n v="166458"/>
    <n v="143.98617000000002"/>
    <x v="2"/>
    <x v="0"/>
    <s v="Innanlands"/>
    <m/>
  </r>
  <r>
    <s v="Söludælur"/>
    <s v="Vestmannaeyjar"/>
    <n v="900"/>
    <x v="39"/>
    <s v="Suðurland"/>
    <x v="7"/>
    <x v="3"/>
    <s v="Sala innan svæðis - flj."/>
    <n v="545"/>
    <n v="0.47142500000000004"/>
    <x v="2"/>
    <x v="0"/>
    <s v="Innanlands"/>
    <m/>
  </r>
  <r>
    <s v="Söludælur"/>
    <s v="Vestmannaeyjar"/>
    <n v="900"/>
    <x v="39"/>
    <s v="Suðurland"/>
    <x v="1"/>
    <x v="0"/>
    <s v="Sala innan svæðis - flj."/>
    <n v="974646"/>
    <n v="730.98450000000003"/>
    <x v="2"/>
    <x v="0"/>
    <s v="Innanlands"/>
    <m/>
  </r>
  <r>
    <s v="Reykjavík"/>
    <s v="Kirkjubæjarklaustur"/>
    <n v="880"/>
    <x v="38"/>
    <s v="Suðurland"/>
    <x v="6"/>
    <x v="3"/>
    <s v="Sala utan svæðis - flj."/>
    <n v="244891"/>
    <n v="211.830715"/>
    <x v="8"/>
    <x v="3"/>
    <s v="Innanlands"/>
    <m/>
  </r>
  <r>
    <s v="Eskifjörður"/>
    <s v="Kirkjubæjarklaustur"/>
    <n v="880"/>
    <x v="38"/>
    <s v="Suðurland"/>
    <x v="6"/>
    <x v="3"/>
    <s v="Sala utan svæðis - flj."/>
    <n v="502"/>
    <n v="0.43423"/>
    <x v="10"/>
    <x v="3"/>
    <s v="Innanlands"/>
    <m/>
  </r>
  <r>
    <s v="Söludælur"/>
    <s v="Vestmannaeyjar"/>
    <n v="900"/>
    <x v="39"/>
    <s v="Suðurland"/>
    <x v="7"/>
    <x v="3"/>
    <s v="Sala innan svæðis - flj."/>
    <n v="265599"/>
    <n v="229.743135"/>
    <x v="2"/>
    <x v="0"/>
    <s v="Innanlands"/>
    <m/>
  </r>
  <r>
    <s v="Vestmannaeyjar"/>
    <s v="Vestmannaeyjar"/>
    <n v="900"/>
    <x v="39"/>
    <s v="Suðurland"/>
    <x v="7"/>
    <x v="3"/>
    <s v="Sala innan svæðis - flj."/>
    <n v="148225"/>
    <n v="128.21462500000001"/>
    <x v="2"/>
    <x v="0"/>
    <s v="Innanlands"/>
    <m/>
  </r>
  <r>
    <s v="Vestmannaeyjar"/>
    <s v="Vestmannaeyjar"/>
    <n v="900"/>
    <x v="39"/>
    <s v="Suðurland"/>
    <x v="7"/>
    <x v="3"/>
    <s v="Sala ekki flutningsjöfnuð"/>
    <n v="26613"/>
    <n v="23.020244999999999"/>
    <x v="4"/>
    <x v="0"/>
    <s v="Millilanda"/>
    <m/>
  </r>
  <r>
    <s v="Söludælur"/>
    <s v="Vestmannaeyjar"/>
    <n v="900"/>
    <x v="39"/>
    <s v="Suðurland"/>
    <x v="1"/>
    <x v="0"/>
    <s v="Sala innan svæðis - flj."/>
    <n v="124725"/>
    <n v="93.543750000000003"/>
    <x v="4"/>
    <x v="0"/>
    <s v="Innanlands"/>
    <m/>
  </r>
  <r>
    <s v="Söludælur"/>
    <s v="Vestmannaeyjar"/>
    <n v="900"/>
    <x v="39"/>
    <s v="Suðurland"/>
    <x v="7"/>
    <x v="3"/>
    <s v="Sala innan svæðis - flj."/>
    <n v="0"/>
    <n v="0"/>
    <x v="4"/>
    <x v="0"/>
    <s v="Innanlands"/>
    <m/>
  </r>
  <r>
    <s v="Söludælur"/>
    <s v="Vestmannaeyjar"/>
    <n v="900"/>
    <x v="39"/>
    <s v="Suðurland"/>
    <x v="1"/>
    <x v="0"/>
    <s v="Sala innan svæðis - flj."/>
    <n v="476818"/>
    <n v="357.61349999999999"/>
    <x v="4"/>
    <x v="0"/>
    <s v="Innanlands"/>
    <m/>
  </r>
  <r>
    <s v="Söludælur"/>
    <s v="Vestmannaeyjar"/>
    <n v="900"/>
    <x v="39"/>
    <s v="Suðurland"/>
    <x v="7"/>
    <x v="3"/>
    <s v="Sala innan svæðis - flj."/>
    <n v="158825"/>
    <n v="137.38362499999999"/>
    <x v="4"/>
    <x v="0"/>
    <s v="Innanlands"/>
    <m/>
  </r>
  <r>
    <s v="Söludælur"/>
    <s v="Vestmannaeyjar"/>
    <n v="900"/>
    <x v="39"/>
    <s v="Suðurland"/>
    <x v="1"/>
    <x v="0"/>
    <s v="Sala innan svæðis - flj."/>
    <n v="906461"/>
    <n v="679.84574999999995"/>
    <x v="4"/>
    <x v="0"/>
    <s v="Innanlands"/>
    <m/>
  </r>
  <r>
    <s v="Söludælur"/>
    <s v="Vestmannaeyjar"/>
    <n v="900"/>
    <x v="39"/>
    <s v="Suðurland"/>
    <x v="7"/>
    <x v="3"/>
    <s v="Sala innan svæðis - flj."/>
    <n v="279758"/>
    <n v="241.99066999999999"/>
    <x v="4"/>
    <x v="0"/>
    <s v="Innanlands"/>
    <m/>
  </r>
  <r>
    <s v="Vestmannaeyjar"/>
    <s v="Vestmannaeyjar"/>
    <n v="900"/>
    <x v="39"/>
    <s v="Suðurland"/>
    <x v="1"/>
    <x v="0"/>
    <s v="Sala innan svæðis - flj."/>
    <n v="800"/>
    <n v="0.6"/>
    <x v="4"/>
    <x v="0"/>
    <s v="Innanlands"/>
    <m/>
  </r>
  <r>
    <s v="Vestmannaeyjar"/>
    <s v="Vestmannaeyjar"/>
    <n v="900"/>
    <x v="39"/>
    <s v="Suðurland"/>
    <x v="7"/>
    <x v="3"/>
    <s v="Sala innan svæðis - flj."/>
    <n v="134779"/>
    <n v="116.58383499999999"/>
    <x v="4"/>
    <x v="0"/>
    <s v="Innanlands"/>
    <m/>
  </r>
  <r>
    <s v="Hella"/>
    <s v="Kirkjubæjarklaustur"/>
    <n v="880"/>
    <x v="38"/>
    <s v="Suðurland"/>
    <x v="6"/>
    <x v="3"/>
    <s v="Sala utan svæðis - flj."/>
    <n v="22243"/>
    <n v="19.240195"/>
    <x v="10"/>
    <x v="3"/>
    <s v="Innanlands"/>
    <m/>
  </r>
  <r>
    <s v="Reykjavík"/>
    <s v="Kirkjubæjarklaustur"/>
    <n v="880"/>
    <x v="38"/>
    <s v="Suðurland"/>
    <x v="6"/>
    <x v="3"/>
    <s v="Sala utan svæðis - flj."/>
    <n v="229577"/>
    <n v="198.58410500000002"/>
    <x v="10"/>
    <x v="3"/>
    <s v="Innanlands"/>
    <m/>
  </r>
  <r>
    <s v="Reykjavík"/>
    <s v="Vestmannaeyjar"/>
    <n v="900"/>
    <x v="39"/>
    <s v="Suðurland"/>
    <x v="7"/>
    <x v="3"/>
    <s v="Sala innan svæðis - flj."/>
    <n v="12461"/>
    <n v="10.778765"/>
    <x v="6"/>
    <x v="0"/>
    <s v="Innanlands"/>
    <m/>
  </r>
  <r>
    <s v="Söludælur"/>
    <s v="Vestmannaeyjar"/>
    <n v="900"/>
    <x v="39"/>
    <s v="Suðurland"/>
    <x v="1"/>
    <x v="0"/>
    <s v="Sala innan svæðis - flj."/>
    <n v="122671"/>
    <n v="92.003249999999994"/>
    <x v="6"/>
    <x v="0"/>
    <s v="Innanlands"/>
    <m/>
  </r>
  <r>
    <s v="Söludælur"/>
    <s v="Vestmannaeyjar"/>
    <n v="900"/>
    <x v="39"/>
    <s v="Suðurland"/>
    <x v="7"/>
    <x v="3"/>
    <s v="Sala innan svæðis - flj."/>
    <n v="55"/>
    <n v="4.7575000000000006E-2"/>
    <x v="6"/>
    <x v="0"/>
    <s v="Innanlands"/>
    <m/>
  </r>
  <r>
    <s v="Söludælur"/>
    <s v="Vestmannaeyjar"/>
    <n v="900"/>
    <x v="39"/>
    <s v="Suðurland"/>
    <x v="1"/>
    <x v="0"/>
    <s v="Sala innan svæðis - flj."/>
    <n v="474983"/>
    <n v="356.23725000000002"/>
    <x v="6"/>
    <x v="0"/>
    <s v="Innanlands"/>
    <m/>
  </r>
  <r>
    <s v="Söludælur"/>
    <s v="Vestmannaeyjar"/>
    <n v="900"/>
    <x v="39"/>
    <s v="Suðurland"/>
    <x v="7"/>
    <x v="3"/>
    <s v="Sala innan svæðis - flj."/>
    <n v="156091"/>
    <n v="135.01871499999999"/>
    <x v="6"/>
    <x v="0"/>
    <s v="Innanlands"/>
    <m/>
  </r>
  <r>
    <s v="Söludælur"/>
    <s v="Vestmannaeyjar"/>
    <n v="900"/>
    <x v="39"/>
    <s v="Suðurland"/>
    <x v="1"/>
    <x v="0"/>
    <s v="Sala innan svæðis - flj."/>
    <n v="866738"/>
    <n v="650.05349999999999"/>
    <x v="6"/>
    <x v="0"/>
    <s v="Innanlands"/>
    <m/>
  </r>
  <r>
    <s v="Söludælur"/>
    <s v="Vestmannaeyjar"/>
    <n v="900"/>
    <x v="39"/>
    <s v="Suðurland"/>
    <x v="7"/>
    <x v="3"/>
    <s v="Sala innan svæðis - flj."/>
    <n v="288012"/>
    <n v="249.13038"/>
    <x v="6"/>
    <x v="0"/>
    <s v="Innanlands"/>
    <m/>
  </r>
  <r>
    <s v="Vestmannaeyjar"/>
    <s v="Vestmannaeyjar"/>
    <n v="900"/>
    <x v="39"/>
    <s v="Suðurland"/>
    <x v="7"/>
    <x v="3"/>
    <s v="Sala innan svæðis - flj."/>
    <n v="168593"/>
    <n v="145.832945"/>
    <x v="6"/>
    <x v="0"/>
    <s v="Innanlands"/>
    <m/>
  </r>
  <r>
    <s v="Söludælur"/>
    <s v="Vestmannaeyjar"/>
    <n v="900"/>
    <x v="39"/>
    <s v="Suðurland"/>
    <x v="1"/>
    <x v="0"/>
    <s v="Sala innan svæðis - flj."/>
    <n v="115867"/>
    <n v="86.90025"/>
    <x v="8"/>
    <x v="0"/>
    <s v="Innanlands"/>
    <m/>
  </r>
  <r>
    <s v="Söludælur"/>
    <s v="Vestmannaeyjar"/>
    <n v="900"/>
    <x v="39"/>
    <s v="Suðurland"/>
    <x v="1"/>
    <x v="0"/>
    <s v="Sala innan svæðis - flj."/>
    <n v="451983"/>
    <n v="338.98725000000002"/>
    <x v="8"/>
    <x v="0"/>
    <s v="Innanlands"/>
    <m/>
  </r>
  <r>
    <s v="Söludælur"/>
    <s v="Vestmannaeyjar"/>
    <n v="900"/>
    <x v="39"/>
    <s v="Suðurland"/>
    <x v="7"/>
    <x v="3"/>
    <s v="Sala innan svæðis - flj."/>
    <n v="162305"/>
    <n v="140.39382500000002"/>
    <x v="8"/>
    <x v="0"/>
    <s v="Innanlands"/>
    <m/>
  </r>
  <r>
    <s v="Söludælur"/>
    <s v="Vestmannaeyjar"/>
    <n v="900"/>
    <x v="39"/>
    <s v="Suðurland"/>
    <x v="1"/>
    <x v="0"/>
    <s v="Sala innan svæðis - flj."/>
    <n v="845454"/>
    <n v="634.09050000000002"/>
    <x v="8"/>
    <x v="0"/>
    <s v="Innanlands"/>
    <m/>
  </r>
  <r>
    <s v="Söludælur"/>
    <s v="Vestmannaeyjar"/>
    <n v="900"/>
    <x v="39"/>
    <s v="Suðurland"/>
    <x v="7"/>
    <x v="3"/>
    <s v="Sala innan svæðis - flj."/>
    <n v="363698"/>
    <n v="314.59877"/>
    <x v="8"/>
    <x v="0"/>
    <s v="Innanlands"/>
    <m/>
  </r>
  <r>
    <s v="Vestmannaeyjar"/>
    <s v="Vestmannaeyjar"/>
    <n v="900"/>
    <x v="39"/>
    <s v="Suðurland"/>
    <x v="7"/>
    <x v="3"/>
    <s v="Sala innan svæðis - flj."/>
    <n v="89597"/>
    <n v="77.501405000000005"/>
    <x v="8"/>
    <x v="0"/>
    <s v="Innanlands"/>
    <m/>
  </r>
  <r>
    <s v="Söludælur"/>
    <s v="Vestmannaeyjar"/>
    <n v="900"/>
    <x v="39"/>
    <s v="Suðurland"/>
    <x v="1"/>
    <x v="0"/>
    <s v="Sala innan svæðis - flj."/>
    <n v="118041"/>
    <n v="88.530749999999998"/>
    <x v="10"/>
    <x v="0"/>
    <s v="Innanlands"/>
    <m/>
  </r>
  <r>
    <s v="Söludælur"/>
    <s v="Vestmannaeyjar"/>
    <n v="900"/>
    <x v="39"/>
    <s v="Suðurland"/>
    <x v="7"/>
    <x v="3"/>
    <s v="Sala innan svæðis - flj."/>
    <n v="6497"/>
    <n v="5.6199050000000002"/>
    <x v="10"/>
    <x v="0"/>
    <s v="Innanlands"/>
    <m/>
  </r>
  <r>
    <s v="Söludælur"/>
    <s v="Vestmannaeyjar"/>
    <n v="900"/>
    <x v="39"/>
    <s v="Suðurland"/>
    <x v="1"/>
    <x v="0"/>
    <s v="Sala innan svæðis - flj."/>
    <n v="406968"/>
    <n v="305.226"/>
    <x v="10"/>
    <x v="0"/>
    <s v="Innanlands"/>
    <m/>
  </r>
  <r>
    <s v="Söludælur"/>
    <s v="Vestmannaeyjar"/>
    <n v="900"/>
    <x v="39"/>
    <s v="Suðurland"/>
    <x v="7"/>
    <x v="3"/>
    <s v="Sala innan svæðis - flj."/>
    <n v="179088"/>
    <n v="154.91111999999998"/>
    <x v="10"/>
    <x v="0"/>
    <s v="Innanlands"/>
    <m/>
  </r>
  <r>
    <s v="Hella"/>
    <s v="Kirkjubæjarklaustur"/>
    <n v="880"/>
    <x v="38"/>
    <s v="Suðurland"/>
    <x v="6"/>
    <x v="3"/>
    <s v="Sala utan svæðis - flj."/>
    <n v="16009"/>
    <n v="13.847785"/>
    <x v="9"/>
    <x v="3"/>
    <s v="Innanlands"/>
    <m/>
  </r>
  <r>
    <s v="Söludælur"/>
    <s v="Vestmannaeyjar"/>
    <n v="900"/>
    <x v="39"/>
    <s v="Suðurland"/>
    <x v="1"/>
    <x v="0"/>
    <s v="Sala innan svæðis - flj."/>
    <n v="790062"/>
    <n v="592.54650000000004"/>
    <x v="10"/>
    <x v="0"/>
    <s v="Innanlands"/>
    <m/>
  </r>
  <r>
    <s v="Söludælur"/>
    <s v="Vestmannaeyjar"/>
    <n v="900"/>
    <x v="39"/>
    <s v="Suðurland"/>
    <x v="7"/>
    <x v="3"/>
    <s v="Sala innan svæðis - flj."/>
    <n v="431272"/>
    <n v="373.05027999999999"/>
    <x v="10"/>
    <x v="0"/>
    <s v="Innanlands"/>
    <m/>
  </r>
  <r>
    <s v="Vestmannaeyjar"/>
    <s v="Vestmannaeyjar"/>
    <n v="900"/>
    <x v="39"/>
    <s v="Suðurland"/>
    <x v="1"/>
    <x v="0"/>
    <s v="Sala innan svæðis - flj."/>
    <n v="66"/>
    <n v="4.9500000000000002E-2"/>
    <x v="10"/>
    <x v="0"/>
    <s v="Innanlands"/>
    <m/>
  </r>
  <r>
    <s v="Vestmannaeyjar"/>
    <s v="Vestmannaeyjar"/>
    <n v="900"/>
    <x v="39"/>
    <s v="Suðurland"/>
    <x v="7"/>
    <x v="3"/>
    <s v="Sala innan svæðis - flj."/>
    <n v="42383"/>
    <n v="36.661294999999996"/>
    <x v="10"/>
    <x v="0"/>
    <s v="Innanlands"/>
    <m/>
  </r>
  <r>
    <s v="Söludælur"/>
    <s v="Vestmannaeyjar"/>
    <n v="900"/>
    <x v="39"/>
    <s v="Suðurland"/>
    <x v="1"/>
    <x v="0"/>
    <s v="Sala innan svæðis - flj."/>
    <n v="119627"/>
    <n v="89.720249999999993"/>
    <x v="9"/>
    <x v="0"/>
    <s v="Innanlands"/>
    <m/>
  </r>
  <r>
    <s v="Reykjavík"/>
    <s v="Kirkjubæjarklaustur"/>
    <n v="880"/>
    <x v="38"/>
    <s v="Suðurland"/>
    <x v="6"/>
    <x v="3"/>
    <s v="Sala utan svæðis - flj."/>
    <n v="243915"/>
    <n v="210.98647500000001"/>
    <x v="9"/>
    <x v="3"/>
    <s v="Innanlands"/>
    <m/>
  </r>
  <r>
    <s v="Söludælur"/>
    <s v="Vestmannaeyjar"/>
    <n v="900"/>
    <x v="39"/>
    <s v="Suðurland"/>
    <x v="7"/>
    <x v="3"/>
    <s v="Sala innan svæðis - flj."/>
    <n v="49"/>
    <n v="4.2384999999999999E-2"/>
    <x v="9"/>
    <x v="0"/>
    <s v="Innanlands"/>
    <m/>
  </r>
  <r>
    <s v="Söludælur"/>
    <s v="Vestmannaeyjar"/>
    <n v="900"/>
    <x v="39"/>
    <s v="Suðurland"/>
    <x v="1"/>
    <x v="0"/>
    <s v="Sala innan svæðis - flj."/>
    <n v="414973"/>
    <n v="311.22975000000002"/>
    <x v="9"/>
    <x v="0"/>
    <s v="Innanlands"/>
    <m/>
  </r>
  <r>
    <s v="Söludælur"/>
    <s v="Vestmannaeyjar"/>
    <n v="900"/>
    <x v="39"/>
    <s v="Suðurland"/>
    <x v="7"/>
    <x v="3"/>
    <s v="Sala innan svæðis - flj."/>
    <n v="208538"/>
    <n v="180.38536999999999"/>
    <x v="9"/>
    <x v="0"/>
    <s v="Innanlands"/>
    <m/>
  </r>
  <r>
    <s v="Söludælur"/>
    <s v="Vestmannaeyjar"/>
    <n v="900"/>
    <x v="39"/>
    <s v="Suðurland"/>
    <x v="1"/>
    <x v="0"/>
    <s v="Sala innan svæðis - flj."/>
    <n v="727736"/>
    <n v="545.80200000000002"/>
    <x v="9"/>
    <x v="0"/>
    <s v="Innanlands"/>
    <m/>
  </r>
  <r>
    <s v="Söludælur"/>
    <s v="Vestmannaeyjar"/>
    <n v="900"/>
    <x v="39"/>
    <s v="Suðurland"/>
    <x v="7"/>
    <x v="3"/>
    <s v="Sala innan svæðis - flj."/>
    <n v="454431"/>
    <n v="393.08281499999998"/>
    <x v="9"/>
    <x v="0"/>
    <s v="Innanlands"/>
    <m/>
  </r>
  <r>
    <s v="Vestmannaeyjar"/>
    <s v="Vestmannaeyjar"/>
    <n v="900"/>
    <x v="39"/>
    <s v="Suðurland"/>
    <x v="1"/>
    <x v="0"/>
    <s v="Sala innan svæðis - flj."/>
    <n v="837"/>
    <n v="0.62775000000000003"/>
    <x v="9"/>
    <x v="0"/>
    <s v="Innanlands"/>
    <m/>
  </r>
  <r>
    <s v="Vestmannaeyjar"/>
    <s v="Vestmannaeyjar"/>
    <n v="900"/>
    <x v="39"/>
    <s v="Suðurland"/>
    <x v="7"/>
    <x v="3"/>
    <s v="Sala innan svæðis - flj."/>
    <n v="27802"/>
    <n v="24.048729999999999"/>
    <x v="9"/>
    <x v="0"/>
    <s v="Innanlands"/>
    <m/>
  </r>
  <r>
    <s v="Höfn"/>
    <s v="Vestmannaeyjar"/>
    <n v="900"/>
    <x v="39"/>
    <s v="Suðurland"/>
    <x v="7"/>
    <x v="3"/>
    <s v="Sala innan svæðis - flj."/>
    <n v="10341"/>
    <n v="8.9449649999999998"/>
    <x v="7"/>
    <x v="0"/>
    <s v="Innanlands"/>
    <m/>
  </r>
  <r>
    <s v="Reykjavík"/>
    <s v="Vestmannaeyjar"/>
    <n v="900"/>
    <x v="39"/>
    <s v="Suðurland"/>
    <x v="7"/>
    <x v="3"/>
    <s v="Sala utan svæðis - flj."/>
    <n v="12269"/>
    <n v="10.612684999999999"/>
    <x v="7"/>
    <x v="0"/>
    <s v="Innanlands"/>
    <m/>
  </r>
  <r>
    <s v="Söludælur"/>
    <s v="Vestmannaeyjar"/>
    <n v="900"/>
    <x v="39"/>
    <s v="Suðurland"/>
    <x v="1"/>
    <x v="0"/>
    <s v="Sala innan svæðis - flj."/>
    <n v="107901"/>
    <n v="80.925749999999994"/>
    <x v="7"/>
    <x v="0"/>
    <s v="Innanlands"/>
    <m/>
  </r>
  <r>
    <s v="Söludælur"/>
    <s v="Vestmannaeyjar"/>
    <n v="900"/>
    <x v="39"/>
    <s v="Suðurland"/>
    <x v="1"/>
    <x v="0"/>
    <s v="Sala innan svæðis - flj."/>
    <n v="383420"/>
    <n v="287.565"/>
    <x v="7"/>
    <x v="0"/>
    <s v="Innanlands"/>
    <m/>
  </r>
  <r>
    <s v="Söludælur"/>
    <s v="Vestmannaeyjar"/>
    <n v="900"/>
    <x v="39"/>
    <s v="Suðurland"/>
    <x v="7"/>
    <x v="3"/>
    <s v="Sala innan svæðis - flj."/>
    <n v="235786"/>
    <n v="203.95488999999998"/>
    <x v="7"/>
    <x v="0"/>
    <s v="Innanlands"/>
    <m/>
  </r>
  <r>
    <s v="Söludælur"/>
    <s v="Vestmannaeyjar"/>
    <n v="900"/>
    <x v="39"/>
    <s v="Suðurland"/>
    <x v="1"/>
    <x v="0"/>
    <s v="Sala innan svæðis - flj."/>
    <n v="652531"/>
    <n v="489.39825000000002"/>
    <x v="7"/>
    <x v="0"/>
    <s v="Innanlands"/>
    <m/>
  </r>
  <r>
    <s v="Söludælur"/>
    <s v="Vestmannaeyjar"/>
    <n v="900"/>
    <x v="39"/>
    <s v="Suðurland"/>
    <x v="7"/>
    <x v="3"/>
    <s v="Sala innan svæðis - flj."/>
    <n v="468933"/>
    <n v="405.62704500000001"/>
    <x v="7"/>
    <x v="0"/>
    <s v="Innanlands"/>
    <m/>
  </r>
  <r>
    <s v="Vestmannaeyjar"/>
    <s v="Vestmannaeyjar"/>
    <n v="900"/>
    <x v="39"/>
    <s v="Suðurland"/>
    <x v="7"/>
    <x v="3"/>
    <s v="Sala innan svæðis - flj."/>
    <n v="23245"/>
    <n v="20.106925"/>
    <x v="7"/>
    <x v="0"/>
    <s v="Innanlands"/>
    <m/>
  </r>
  <r>
    <s v="Söludælur"/>
    <s v="Vestmannaeyjar"/>
    <n v="900"/>
    <x v="39"/>
    <s v="Suðurland"/>
    <x v="1"/>
    <x v="0"/>
    <s v="Sala innan svæðis - flj."/>
    <n v="84813"/>
    <n v="63.609749999999998"/>
    <x v="5"/>
    <x v="0"/>
    <s v="Innanlands"/>
    <m/>
  </r>
  <r>
    <s v="Hella"/>
    <s v="Kirkjubæjarklaustur"/>
    <n v="880"/>
    <x v="38"/>
    <s v="Suðurland"/>
    <x v="6"/>
    <x v="3"/>
    <s v="Sala utan svæðis - flj."/>
    <n v="21394"/>
    <n v="18.50581"/>
    <x v="7"/>
    <x v="3"/>
    <s v="Innanlands"/>
    <m/>
  </r>
  <r>
    <s v="Reykjavík"/>
    <s v="Kirkjubæjarklaustur"/>
    <n v="880"/>
    <x v="38"/>
    <s v="Suðurland"/>
    <x v="6"/>
    <x v="3"/>
    <s v="Sala utan svæðis - flj."/>
    <n v="196572"/>
    <n v="170.03478000000001"/>
    <x v="7"/>
    <x v="3"/>
    <s v="Innanlands"/>
    <m/>
  </r>
  <r>
    <s v="Hella"/>
    <s v="Kirkjubæjarklaustur"/>
    <n v="880"/>
    <x v="38"/>
    <s v="Suðurland"/>
    <x v="6"/>
    <x v="3"/>
    <s v="Sala utan svæðis - flj."/>
    <n v="49666"/>
    <n v="42.961089999999999"/>
    <x v="5"/>
    <x v="3"/>
    <s v="Innanlands"/>
    <m/>
  </r>
  <r>
    <s v="Söludælur"/>
    <s v="Vestmannaeyjar"/>
    <n v="900"/>
    <x v="39"/>
    <s v="Suðurland"/>
    <x v="1"/>
    <x v="0"/>
    <s v="Sala innan svæðis - flj."/>
    <n v="377097"/>
    <n v="282.82274999999998"/>
    <x v="5"/>
    <x v="0"/>
    <s v="Innanlands"/>
    <m/>
  </r>
  <r>
    <s v="Söludælur"/>
    <s v="Vestmannaeyjar"/>
    <n v="900"/>
    <x v="39"/>
    <s v="Suðurland"/>
    <x v="7"/>
    <x v="3"/>
    <s v="Sala innan svæðis - flj."/>
    <n v="245145"/>
    <n v="212.05042499999999"/>
    <x v="5"/>
    <x v="0"/>
    <s v="Innanlands"/>
    <m/>
  </r>
  <r>
    <s v="Söludælur"/>
    <s v="Vestmannaeyjar"/>
    <n v="900"/>
    <x v="39"/>
    <s v="Suðurland"/>
    <x v="1"/>
    <x v="0"/>
    <s v="Sala innan svæðis - flj."/>
    <n v="439120"/>
    <n v="329.34"/>
    <x v="5"/>
    <x v="0"/>
    <s v="Innanlands"/>
    <m/>
  </r>
  <r>
    <s v="Reykjavík"/>
    <s v="Kirkjubæjarklaustur"/>
    <n v="880"/>
    <x v="38"/>
    <s v="Suðurland"/>
    <x v="6"/>
    <x v="3"/>
    <s v="Sala utan svæðis - flj."/>
    <n v="221458"/>
    <n v="191.56116999999998"/>
    <x v="5"/>
    <x v="3"/>
    <s v="Innanlands"/>
    <m/>
  </r>
  <r>
    <s v="Eskifjörður"/>
    <s v="Kirkjubæjarklaustur"/>
    <n v="880"/>
    <x v="38"/>
    <s v="Suðurland"/>
    <x v="6"/>
    <x v="3"/>
    <s v="Sala utan svæðis - flj."/>
    <n v="5724"/>
    <n v="4.9512600000000004"/>
    <x v="3"/>
    <x v="3"/>
    <s v="Innanlands"/>
    <m/>
  </r>
  <r>
    <s v="Hella"/>
    <s v="Kirkjubæjarklaustur"/>
    <n v="880"/>
    <x v="38"/>
    <s v="Suðurland"/>
    <x v="6"/>
    <x v="3"/>
    <s v="Sala utan svæðis - flj."/>
    <n v="14910"/>
    <n v="12.89715"/>
    <x v="3"/>
    <x v="3"/>
    <s v="Innanlands"/>
    <m/>
  </r>
  <r>
    <s v="Reykjavík"/>
    <s v="Kirkjubæjarklaustur"/>
    <n v="880"/>
    <x v="38"/>
    <s v="Suðurland"/>
    <x v="6"/>
    <x v="3"/>
    <s v="Sala utan svæðis - flj."/>
    <n v="222793"/>
    <n v="192.715945"/>
    <x v="3"/>
    <x v="3"/>
    <s v="Innanlands"/>
    <m/>
  </r>
  <r>
    <s v="Söludælur"/>
    <s v="Vestmannaeyjar"/>
    <n v="900"/>
    <x v="39"/>
    <s v="Suðurland"/>
    <x v="0"/>
    <x v="0"/>
    <s v="Sala innan svæðis - flj."/>
    <n v="158488"/>
    <n v="118.866"/>
    <x v="5"/>
    <x v="0"/>
    <s v="Innanlands"/>
    <m/>
  </r>
  <r>
    <s v="Söludælur"/>
    <s v="Vestmannaeyjar"/>
    <n v="900"/>
    <x v="39"/>
    <s v="Suðurland"/>
    <x v="7"/>
    <x v="3"/>
    <s v="Sala innan svæðis - flj."/>
    <n v="457254"/>
    <n v="395.52471000000003"/>
    <x v="5"/>
    <x v="0"/>
    <s v="Innanlands"/>
    <m/>
  </r>
  <r>
    <s v="Vestmannaeyjar"/>
    <s v="Vestmannaeyjar"/>
    <n v="900"/>
    <x v="39"/>
    <s v="Suðurland"/>
    <x v="7"/>
    <x v="3"/>
    <s v="Sala innan svæðis - flj."/>
    <n v="14946"/>
    <n v="12.928289999999999"/>
    <x v="5"/>
    <x v="0"/>
    <s v="Innanlands"/>
    <m/>
  </r>
  <r>
    <s v="Vestmannaeyjar"/>
    <s v="Vestmannaeyjar"/>
    <n v="900"/>
    <x v="39"/>
    <s v="Suðurland"/>
    <x v="7"/>
    <x v="3"/>
    <s v="Sala ekki flutningsjöfnuð"/>
    <n v="25010"/>
    <n v="21.633650000000003"/>
    <x v="5"/>
    <x v="0"/>
    <s v="Millilanda"/>
    <m/>
  </r>
  <r>
    <s v="Söludælur"/>
    <s v="Vestmannaeyjar"/>
    <n v="900"/>
    <x v="39"/>
    <s v="Suðurland"/>
    <x v="1"/>
    <x v="0"/>
    <s v="Sala innan svæðis - flj."/>
    <n v="58489"/>
    <n v="43.866750000000003"/>
    <x v="3"/>
    <x v="0"/>
    <s v="Innanlands"/>
    <m/>
  </r>
  <r>
    <s v="Söludælur"/>
    <s v="Vestmannaeyjar"/>
    <n v="900"/>
    <x v="39"/>
    <s v="Suðurland"/>
    <x v="1"/>
    <x v="0"/>
    <s v="Sala innan svæðis - flj."/>
    <n v="384263"/>
    <n v="288.19725"/>
    <x v="3"/>
    <x v="0"/>
    <s v="Innanlands"/>
    <m/>
  </r>
  <r>
    <s v="Söludælur"/>
    <s v="Vestmannaeyjar"/>
    <n v="900"/>
    <x v="39"/>
    <s v="Suðurland"/>
    <x v="7"/>
    <x v="3"/>
    <s v="Sala innan svæðis - flj."/>
    <n v="243929"/>
    <n v="210.99858499999999"/>
    <x v="3"/>
    <x v="0"/>
    <s v="Innanlands"/>
    <m/>
  </r>
  <r>
    <s v="Söludælur"/>
    <s v="Vestmannaeyjar"/>
    <n v="900"/>
    <x v="39"/>
    <s v="Suðurland"/>
    <x v="1"/>
    <x v="0"/>
    <s v="Sala innan svæðis - flj."/>
    <n v="338138"/>
    <n v="253.6035"/>
    <x v="3"/>
    <x v="0"/>
    <s v="Innanlands"/>
    <m/>
  </r>
  <r>
    <s v="Söludælur"/>
    <s v="Vestmannaeyjar"/>
    <n v="900"/>
    <x v="39"/>
    <s v="Suðurland"/>
    <x v="0"/>
    <x v="0"/>
    <s v="Sala innan svæðis - flj."/>
    <n v="240841"/>
    <n v="180.63075000000001"/>
    <x v="3"/>
    <x v="0"/>
    <s v="Innanlands"/>
    <m/>
  </r>
  <r>
    <s v="Söludælur"/>
    <s v="Vestmannaeyjar"/>
    <n v="900"/>
    <x v="39"/>
    <s v="Suðurland"/>
    <x v="7"/>
    <x v="3"/>
    <s v="Sala innan svæðis - flj."/>
    <n v="456168"/>
    <n v="394.58532000000002"/>
    <x v="3"/>
    <x v="0"/>
    <s v="Innanlands"/>
    <m/>
  </r>
  <r>
    <s v="Vestmannaeyjar"/>
    <s v="Vestmannaeyjar"/>
    <n v="900"/>
    <x v="39"/>
    <s v="Suðurland"/>
    <x v="1"/>
    <x v="0"/>
    <s v="Sala innan svæðis - flj."/>
    <n v="189"/>
    <n v="0.14174999999999999"/>
    <x v="3"/>
    <x v="0"/>
    <s v="Innanlands"/>
    <m/>
  </r>
  <r>
    <s v="Vestmannaeyjar"/>
    <s v="Vestmannaeyjar"/>
    <n v="900"/>
    <x v="39"/>
    <s v="Suðurland"/>
    <x v="7"/>
    <x v="3"/>
    <s v="Sala innan svæðis - flj."/>
    <n v="298805"/>
    <n v="258.46632499999998"/>
    <x v="3"/>
    <x v="0"/>
    <s v="Innanlands"/>
    <m/>
  </r>
  <r>
    <s v="Söludælur"/>
    <s v="Vestmannaeyjar"/>
    <n v="900"/>
    <x v="39"/>
    <s v="Suðurland"/>
    <x v="1"/>
    <x v="0"/>
    <s v="Sala innan svæðis - flj."/>
    <n v="401642"/>
    <n v="301.23149999999998"/>
    <x v="0"/>
    <x v="0"/>
    <s v="Innanlands"/>
    <m/>
  </r>
  <r>
    <s v="Söludælur"/>
    <s v="Vestmannaeyjar"/>
    <n v="900"/>
    <x v="39"/>
    <s v="Suðurland"/>
    <x v="1"/>
    <x v="0"/>
    <s v="Sala innan svæðis - flj."/>
    <n v="350145"/>
    <n v="262.60874999999999"/>
    <x v="0"/>
    <x v="0"/>
    <s v="Innanlands"/>
    <m/>
  </r>
  <r>
    <s v="Söludælur"/>
    <s v="Vestmannaeyjar"/>
    <n v="900"/>
    <x v="39"/>
    <s v="Suðurland"/>
    <x v="0"/>
    <x v="0"/>
    <s v="Sala innan svæðis - flj."/>
    <n v="242864"/>
    <n v="182.148"/>
    <x v="0"/>
    <x v="0"/>
    <s v="Innanlands"/>
    <m/>
  </r>
  <r>
    <s v="Söludælur"/>
    <s v="Vestmannaeyjar"/>
    <n v="900"/>
    <x v="39"/>
    <s v="Suðurland"/>
    <x v="7"/>
    <x v="3"/>
    <s v="Sala innan svæðis - flj."/>
    <n v="239631"/>
    <n v="207.28081499999999"/>
    <x v="0"/>
    <x v="0"/>
    <s v="Innanlands"/>
    <m/>
  </r>
  <r>
    <s v="Söludælur"/>
    <s v="Vestmannaeyjar"/>
    <n v="900"/>
    <x v="39"/>
    <s v="Suðurland"/>
    <x v="7"/>
    <x v="3"/>
    <s v="Sala innan svæðis - flj."/>
    <n v="450387"/>
    <n v="389.58475500000003"/>
    <x v="0"/>
    <x v="0"/>
    <s v="Innanlands"/>
    <m/>
  </r>
  <r>
    <s v="Vestmannaeyjar"/>
    <s v="Vestmannaeyjar"/>
    <n v="900"/>
    <x v="39"/>
    <s v="Suðurland"/>
    <x v="7"/>
    <x v="3"/>
    <s v="Sala innan svæðis - flj."/>
    <n v="35841"/>
    <n v="31.002465000000001"/>
    <x v="0"/>
    <x v="0"/>
    <s v="Innanlands"/>
    <m/>
  </r>
  <r>
    <s v="Söludælur"/>
    <s v="Vestmannaeyjar"/>
    <n v="900"/>
    <x v="39"/>
    <s v="Suðurland"/>
    <x v="6"/>
    <x v="3"/>
    <s v="Sala innan svæðis - flj."/>
    <n v="1083"/>
    <n v="0.93679499999999993"/>
    <x v="1"/>
    <x v="2"/>
    <s v="Innanlands"/>
    <m/>
  </r>
  <r>
    <s v="Vestmannaeyjar"/>
    <s v="Vestmannaeyjar"/>
    <n v="900"/>
    <x v="39"/>
    <s v="Suðurland"/>
    <x v="12"/>
    <x v="4"/>
    <s v="Sala ekki flutningsjöfnuð"/>
    <n v="43688"/>
    <n v="38.052247999999999"/>
    <x v="1"/>
    <x v="2"/>
    <s v="Millilanda"/>
    <m/>
  </r>
  <r>
    <s v="Hella"/>
    <s v="Kirkjubæjarklaustur"/>
    <n v="880"/>
    <x v="38"/>
    <s v="Suðurland"/>
    <x v="6"/>
    <x v="3"/>
    <s v="Sala utan svæðis - flj."/>
    <n v="18508"/>
    <n v="16.009419999999999"/>
    <x v="0"/>
    <x v="3"/>
    <s v="Innanlands"/>
    <m/>
  </r>
  <r>
    <s v="Reykjavík"/>
    <s v="Kirkjubæjarklaustur"/>
    <n v="880"/>
    <x v="38"/>
    <s v="Suðurland"/>
    <x v="6"/>
    <x v="3"/>
    <s v="Sala utan svæðis - flj."/>
    <n v="267877"/>
    <n v="231.713605"/>
    <x v="0"/>
    <x v="3"/>
    <s v="Innanlands"/>
    <m/>
  </r>
  <r>
    <s v="Vestmannaeyjar"/>
    <s v="Vestmannaeyjar"/>
    <n v="900"/>
    <x v="39"/>
    <s v="Suðurland"/>
    <x v="12"/>
    <x v="4"/>
    <s v="Sala innan svæðis - flj."/>
    <n v="9620817"/>
    <n v="8379.7316069999997"/>
    <x v="1"/>
    <x v="2"/>
    <s v="Innanlands"/>
    <m/>
  </r>
  <r>
    <s v="Vestmannaeyjar"/>
    <s v="Vestmannaeyjar"/>
    <n v="900"/>
    <x v="39"/>
    <s v="Suðurland"/>
    <x v="11"/>
    <x v="4"/>
    <s v="Sala innan svæðis - flj."/>
    <n v="1771966"/>
    <n v="1771.9659999999999"/>
    <x v="1"/>
    <x v="2"/>
    <s v="Innanlands"/>
    <m/>
  </r>
  <r>
    <s v="Vestmannaeyjar"/>
    <s v="Vestmannaeyjar"/>
    <n v="900"/>
    <x v="39"/>
    <s v="Suðurland"/>
    <x v="9"/>
    <x v="3"/>
    <s v="Sala ekki flutningsjöfnuð"/>
    <n v="218122"/>
    <n v="188.67553000000001"/>
    <x v="1"/>
    <x v="2"/>
    <s v="Millilanda"/>
    <m/>
  </r>
  <r>
    <s v="Vestmannaeyjar"/>
    <s v="Vestmannaeyjar"/>
    <n v="900"/>
    <x v="39"/>
    <s v="Suðurland"/>
    <x v="6"/>
    <x v="3"/>
    <s v="Sala ekki flutningsjöfnuð"/>
    <n v="2971"/>
    <n v="2.5699149999999999"/>
    <x v="1"/>
    <x v="2"/>
    <s v="Millilanda"/>
    <m/>
  </r>
  <r>
    <s v="Vestmannaeyjar"/>
    <s v="Vestmannaeyjar"/>
    <n v="900"/>
    <x v="39"/>
    <s v="Suðurland"/>
    <x v="6"/>
    <x v="3"/>
    <s v="Sala innan svæðis - flj."/>
    <n v="302693"/>
    <n v="261.82944500000002"/>
    <x v="1"/>
    <x v="2"/>
    <s v="Innanlands"/>
    <m/>
  </r>
  <r>
    <s v="Fáskrúðsfjörður"/>
    <s v="Vestmannaeyjar"/>
    <n v="900"/>
    <x v="39"/>
    <s v="Suðurland"/>
    <x v="10"/>
    <x v="3"/>
    <s v="Sala innan svæðis - flj."/>
    <n v="4129"/>
    <n v="3.5715850000000002"/>
    <x v="1"/>
    <x v="2"/>
    <s v="Innanlands"/>
    <m/>
  </r>
  <r>
    <s v="Vestmannaeyjar"/>
    <s v="Vestmannaeyjar"/>
    <n v="900"/>
    <x v="39"/>
    <s v="Suðurland"/>
    <x v="8"/>
    <x v="3"/>
    <s v="Sala innan svæðis - flj."/>
    <n v="3324944"/>
    <n v="2876.07656"/>
    <x v="1"/>
    <x v="2"/>
    <s v="Innanlands"/>
    <m/>
  </r>
  <r>
    <s v="Vestmannaeyjar"/>
    <s v="Vestmannaeyjar"/>
    <n v="900"/>
    <x v="39"/>
    <s v="Suðurland"/>
    <x v="9"/>
    <x v="3"/>
    <s v="Sala innan svæðis - flj."/>
    <n v="8942060"/>
    <n v="7734.8819000000003"/>
    <x v="1"/>
    <x v="2"/>
    <s v="Innanlands"/>
    <m/>
  </r>
  <r>
    <s v="Vestmannaeyjar"/>
    <s v="Vestmannaeyjar"/>
    <n v="900"/>
    <x v="39"/>
    <s v="Suðurland"/>
    <x v="10"/>
    <x v="3"/>
    <s v="Sala innan svæðis - flj."/>
    <n v="56794"/>
    <n v="49.126809999999999"/>
    <x v="1"/>
    <x v="2"/>
    <s v="Innanlands"/>
    <m/>
  </r>
  <r>
    <s v="Söludælur"/>
    <s v="Vestmannaeyjar"/>
    <n v="900"/>
    <x v="39"/>
    <s v="Suðurland"/>
    <x v="6"/>
    <x v="3"/>
    <s v="Sala innan svæðis - flj."/>
    <n v="25582"/>
    <n v="22.128430000000002"/>
    <x v="2"/>
    <x v="2"/>
    <s v="Innanlands"/>
    <m/>
  </r>
  <r>
    <s v="Söludælur"/>
    <s v="Vestmannaeyjar"/>
    <n v="900"/>
    <x v="39"/>
    <s v="Suðurland"/>
    <x v="6"/>
    <x v="3"/>
    <s v="Sala innan svæðis - flj."/>
    <n v="2069"/>
    <n v="1.789685"/>
    <x v="2"/>
    <x v="2"/>
    <s v="Innanlands"/>
    <m/>
  </r>
  <r>
    <s v="Söludælur"/>
    <s v="Vestmannaeyjar"/>
    <n v="900"/>
    <x v="39"/>
    <s v="Suðurland"/>
    <x v="6"/>
    <x v="3"/>
    <s v="Sala innan svæðis - flj."/>
    <n v="15317"/>
    <n v="13.249205"/>
    <x v="2"/>
    <x v="2"/>
    <s v="Innanlands"/>
    <m/>
  </r>
  <r>
    <s v="Vestmannaeyjar"/>
    <s v="Vestmannaeyjar"/>
    <n v="900"/>
    <x v="39"/>
    <s v="Suðurland"/>
    <x v="14"/>
    <x v="4"/>
    <s v="Sala ekki flutningsjöfnuð"/>
    <n v="40600"/>
    <n v="40.6"/>
    <x v="2"/>
    <x v="2"/>
    <s v="Millilanda"/>
    <m/>
  </r>
  <r>
    <s v="Vestmannaeyjar"/>
    <s v="Vestmannaeyjar"/>
    <n v="900"/>
    <x v="39"/>
    <s v="Suðurland"/>
    <x v="12"/>
    <x v="4"/>
    <s v="Sala innan svæðis - flj."/>
    <n v="9433379"/>
    <n v="8216.4731090000005"/>
    <x v="2"/>
    <x v="2"/>
    <s v="Innanlands"/>
    <m/>
  </r>
  <r>
    <s v="Vestmannaeyjar"/>
    <s v="Vestmannaeyjar"/>
    <n v="900"/>
    <x v="39"/>
    <s v="Suðurland"/>
    <x v="12"/>
    <x v="4"/>
    <s v="Sala utan svæðis - flj."/>
    <n v="805592"/>
    <n v="701.67063199999996"/>
    <x v="2"/>
    <x v="2"/>
    <s v="Innanlands"/>
    <m/>
  </r>
  <r>
    <s v="Vestmannaeyjar"/>
    <s v="Vestmannaeyjar"/>
    <n v="900"/>
    <x v="39"/>
    <s v="Suðurland"/>
    <x v="11"/>
    <x v="4"/>
    <s v="Sala innan svæðis - flj."/>
    <n v="840300"/>
    <n v="840.3"/>
    <x v="2"/>
    <x v="2"/>
    <s v="Innanlands"/>
    <m/>
  </r>
  <r>
    <s v="Vestmannaeyjar"/>
    <s v="Vestmannaeyjar"/>
    <n v="900"/>
    <x v="39"/>
    <s v="Suðurland"/>
    <x v="8"/>
    <x v="3"/>
    <s v="Sala ekki flutningsjöfnuð"/>
    <n v="30003"/>
    <n v="25.952595000000002"/>
    <x v="2"/>
    <x v="2"/>
    <s v="Millilanda"/>
    <m/>
  </r>
  <r>
    <s v="Vestmannaeyjar"/>
    <s v="Vestmannaeyjar"/>
    <n v="900"/>
    <x v="39"/>
    <s v="Suðurland"/>
    <x v="9"/>
    <x v="3"/>
    <s v="Sala ekki flutningsjöfnuð"/>
    <n v="149521"/>
    <n v="129.33566500000001"/>
    <x v="2"/>
    <x v="2"/>
    <s v="Millilanda"/>
    <m/>
  </r>
  <r>
    <s v="Vestmannaeyjar"/>
    <s v="Vestmannaeyjar"/>
    <n v="900"/>
    <x v="39"/>
    <s v="Suðurland"/>
    <x v="6"/>
    <x v="3"/>
    <s v="Sala innan svæðis - flj."/>
    <n v="310810"/>
    <n v="268.85065000000003"/>
    <x v="2"/>
    <x v="2"/>
    <s v="Innanlands"/>
    <m/>
  </r>
  <r>
    <s v="Vestmannaeyjar"/>
    <s v="Vestmannaeyjar"/>
    <n v="900"/>
    <x v="39"/>
    <s v="Suðurland"/>
    <x v="6"/>
    <x v="3"/>
    <s v="Sala ekki flutningsjöfnuð"/>
    <n v="4624"/>
    <n v="3.9997599999999998"/>
    <x v="2"/>
    <x v="2"/>
    <s v="Millilanda"/>
    <m/>
  </r>
  <r>
    <s v="Vestmannaeyjar"/>
    <s v="Vestmannaeyjar"/>
    <n v="900"/>
    <x v="39"/>
    <s v="Suðurland"/>
    <x v="8"/>
    <x v="3"/>
    <s v="Sala innan svæðis - flj."/>
    <n v="2541804"/>
    <n v="2198.6604600000001"/>
    <x v="2"/>
    <x v="2"/>
    <s v="Innanlands"/>
    <m/>
  </r>
  <r>
    <s v="Vestmannaeyjar"/>
    <s v="Vestmannaeyjar"/>
    <n v="900"/>
    <x v="39"/>
    <s v="Suðurland"/>
    <x v="9"/>
    <x v="3"/>
    <s v="Sala innan svæðis - flj."/>
    <n v="8616254"/>
    <n v="7453.0597099999995"/>
    <x v="2"/>
    <x v="2"/>
    <s v="Innanlands"/>
    <m/>
  </r>
  <r>
    <s v="Vestmannaeyjar"/>
    <s v="Vestmannaeyjar"/>
    <n v="900"/>
    <x v="39"/>
    <s v="Suðurland"/>
    <x v="10"/>
    <x v="3"/>
    <s v="Sala innan svæðis - flj."/>
    <n v="58082"/>
    <n v="50.240929999999999"/>
    <x v="2"/>
    <x v="2"/>
    <s v="Innanlands"/>
    <m/>
  </r>
  <r>
    <s v="Söludælur"/>
    <s v="Vestmannaeyjar"/>
    <n v="900"/>
    <x v="39"/>
    <s v="Suðurland"/>
    <x v="6"/>
    <x v="3"/>
    <s v="Sala innan svæðis - flj."/>
    <n v="32918"/>
    <n v="28.474070000000001"/>
    <x v="4"/>
    <x v="2"/>
    <s v="Innanlands"/>
    <m/>
  </r>
  <r>
    <s v="Söludælur"/>
    <s v="Vestmannaeyjar"/>
    <n v="900"/>
    <x v="39"/>
    <s v="Suðurland"/>
    <x v="6"/>
    <x v="3"/>
    <s v="Sala innan svæðis - flj."/>
    <n v="13023"/>
    <n v="11.264895000000001"/>
    <x v="4"/>
    <x v="2"/>
    <s v="Innanlands"/>
    <m/>
  </r>
  <r>
    <s v="Vestmannaeyjar"/>
    <s v="Vestmannaeyjar"/>
    <n v="900"/>
    <x v="39"/>
    <s v="Suðurland"/>
    <x v="14"/>
    <x v="4"/>
    <s v="Sala ekki flutningsjöfnuð"/>
    <n v="51392"/>
    <n v="51.392000000000003"/>
    <x v="4"/>
    <x v="2"/>
    <s v="Millilanda"/>
    <m/>
  </r>
  <r>
    <s v="Vestmannaeyjar"/>
    <s v="Vestmannaeyjar"/>
    <n v="900"/>
    <x v="39"/>
    <s v="Suðurland"/>
    <x v="12"/>
    <x v="4"/>
    <s v="Sala innan svæðis - flj."/>
    <n v="10554494"/>
    <n v="9192.9642739999999"/>
    <x v="4"/>
    <x v="2"/>
    <s v="Innanlands"/>
    <m/>
  </r>
  <r>
    <s v="Vestmannaeyjar"/>
    <s v="Vestmannaeyjar"/>
    <n v="900"/>
    <x v="39"/>
    <s v="Suðurland"/>
    <x v="14"/>
    <x v="4"/>
    <s v="Sala innan svæðis - flj."/>
    <n v="3800000"/>
    <n v="3800"/>
    <x v="4"/>
    <x v="2"/>
    <s v="Innanlands"/>
    <s v="Einni færslu skipt í tvennt til að geta flokkað betur"/>
  </r>
  <r>
    <s v="Vestmannaeyjar"/>
    <s v="Vestmannaeyjar"/>
    <n v="900"/>
    <x v="39"/>
    <s v="Suðurland"/>
    <x v="9"/>
    <x v="3"/>
    <s v="Sala ekki flutningsjöfnuð"/>
    <n v="168555"/>
    <n v="145.80007500000002"/>
    <x v="4"/>
    <x v="2"/>
    <s v="Millilanda"/>
    <m/>
  </r>
  <r>
    <s v="Vestmannaeyjar"/>
    <s v="Vestmannaeyjar"/>
    <n v="900"/>
    <x v="39"/>
    <s v="Suðurland"/>
    <x v="6"/>
    <x v="3"/>
    <s v="Sala innan svæðis - flj."/>
    <n v="335290"/>
    <n v="290.02584999999999"/>
    <x v="4"/>
    <x v="2"/>
    <s v="Innanlands"/>
    <m/>
  </r>
  <r>
    <s v="Vestmannaeyjar"/>
    <s v="Vestmannaeyjar"/>
    <n v="900"/>
    <x v="39"/>
    <s v="Suðurland"/>
    <x v="6"/>
    <x v="3"/>
    <s v="Sala ekki flutningsjöfnuð"/>
    <n v="1094"/>
    <n v="0.94630999999999998"/>
    <x v="4"/>
    <x v="2"/>
    <s v="Millilanda"/>
    <m/>
  </r>
  <r>
    <s v="Vestmannaeyjar"/>
    <s v="Vestmannaeyjar"/>
    <n v="900"/>
    <x v="39"/>
    <s v="Suðurland"/>
    <x v="8"/>
    <x v="3"/>
    <s v="Sala innan svæðis - flj."/>
    <n v="1902953"/>
    <n v="1646.054345"/>
    <x v="4"/>
    <x v="2"/>
    <s v="Innanlands"/>
    <m/>
  </r>
  <r>
    <s v="Vestmannaeyjar"/>
    <s v="Vestmannaeyjar"/>
    <n v="900"/>
    <x v="39"/>
    <s v="Suðurland"/>
    <x v="9"/>
    <x v="3"/>
    <s v="Sala innan svæðis - flj."/>
    <n v="7072565"/>
    <n v="6117.7687249999999"/>
    <x v="4"/>
    <x v="2"/>
    <s v="Innanlands"/>
    <m/>
  </r>
  <r>
    <s v="Vestmannaeyjar"/>
    <s v="Vestmannaeyjar"/>
    <n v="900"/>
    <x v="39"/>
    <s v="Suðurland"/>
    <x v="10"/>
    <x v="3"/>
    <s v="Sala innan svæðis - flj."/>
    <n v="58852"/>
    <n v="50.906979999999997"/>
    <x v="4"/>
    <x v="2"/>
    <s v="Innanlands"/>
    <m/>
  </r>
  <r>
    <s v="Söludælur"/>
    <s v="Vestmannaeyjar"/>
    <n v="900"/>
    <x v="39"/>
    <s v="Suðurland"/>
    <x v="6"/>
    <x v="3"/>
    <s v="Sala innan svæðis - flj."/>
    <n v="29161"/>
    <n v="25.224264999999999"/>
    <x v="6"/>
    <x v="2"/>
    <s v="Innanlands"/>
    <m/>
  </r>
  <r>
    <s v="Vestmannaeyjar"/>
    <s v="Vestmannaeyjar"/>
    <n v="900"/>
    <x v="39"/>
    <s v="Suðurland"/>
    <x v="12"/>
    <x v="4"/>
    <s v="Sala innan svæðis - flj."/>
    <n v="6525003"/>
    <n v="5683.2776130000002"/>
    <x v="6"/>
    <x v="2"/>
    <s v="Innanlands"/>
    <m/>
  </r>
  <r>
    <s v="Vestmannaeyjar"/>
    <s v="Vestmannaeyjar"/>
    <n v="900"/>
    <x v="39"/>
    <s v="Suðurland"/>
    <x v="11"/>
    <x v="4"/>
    <s v="Sala innan svæðis - flj."/>
    <n v="2770409"/>
    <n v="2770.4090000000001"/>
    <x v="6"/>
    <x v="2"/>
    <s v="Innanlands"/>
    <m/>
  </r>
  <r>
    <s v="Vestmannaeyjar"/>
    <s v="Vestmannaeyjar"/>
    <n v="900"/>
    <x v="39"/>
    <s v="Suðurland"/>
    <x v="9"/>
    <x v="3"/>
    <s v="Sala ekki flutningsjöfnuð"/>
    <n v="368797"/>
    <n v="319.00940499999996"/>
    <x v="6"/>
    <x v="2"/>
    <s v="Millilanda"/>
    <m/>
  </r>
  <r>
    <s v="Vestmannaeyjar"/>
    <s v="Vestmannaeyjar"/>
    <n v="900"/>
    <x v="39"/>
    <s v="Suðurland"/>
    <x v="6"/>
    <x v="3"/>
    <s v="Sala innan svæðis - flj."/>
    <n v="379560"/>
    <n v="328.31940000000003"/>
    <x v="6"/>
    <x v="2"/>
    <s v="Innanlands"/>
    <m/>
  </r>
  <r>
    <s v="Reykjavík"/>
    <s v="Vestmannaeyjar"/>
    <n v="900"/>
    <x v="39"/>
    <s v="Suðurland"/>
    <x v="10"/>
    <x v="3"/>
    <s v="Sala utan svæðis - flj."/>
    <n v="436"/>
    <n v="0.37713999999999998"/>
    <x v="6"/>
    <x v="2"/>
    <s v="Innanlands"/>
    <m/>
  </r>
  <r>
    <s v="Vestmannaeyjar"/>
    <s v="Vestmannaeyjar"/>
    <n v="900"/>
    <x v="39"/>
    <s v="Suðurland"/>
    <x v="6"/>
    <x v="3"/>
    <s v="Sala ekki flutningsjöfnuð"/>
    <n v="5061"/>
    <n v="4.3777650000000001"/>
    <x v="6"/>
    <x v="2"/>
    <s v="Millilanda"/>
    <m/>
  </r>
  <r>
    <s v="Vestmannaeyjar"/>
    <s v="Vestmannaeyjar"/>
    <n v="900"/>
    <x v="39"/>
    <s v="Suðurland"/>
    <x v="8"/>
    <x v="3"/>
    <s v="Sala innan svæðis - flj."/>
    <n v="2652307"/>
    <n v="2294.245555"/>
    <x v="6"/>
    <x v="2"/>
    <s v="Innanlands"/>
    <m/>
  </r>
  <r>
    <s v="Vestmannaeyjar"/>
    <s v="Vestmannaeyjar"/>
    <n v="900"/>
    <x v="39"/>
    <s v="Suðurland"/>
    <x v="9"/>
    <x v="3"/>
    <s v="Sala innan svæðis - flj."/>
    <n v="7783631"/>
    <n v="6732.8408149999996"/>
    <x v="6"/>
    <x v="2"/>
    <s v="Innanlands"/>
    <m/>
  </r>
  <r>
    <s v="Vestmannaeyjar"/>
    <s v="Vestmannaeyjar"/>
    <n v="900"/>
    <x v="39"/>
    <s v="Suðurland"/>
    <x v="10"/>
    <x v="3"/>
    <s v="Sala innan svæðis - flj."/>
    <n v="49426"/>
    <n v="42.753489999999999"/>
    <x v="6"/>
    <x v="2"/>
    <s v="Innanlands"/>
    <m/>
  </r>
  <r>
    <s v="Söludælur"/>
    <s v="Vestmannaeyjar"/>
    <n v="900"/>
    <x v="39"/>
    <s v="Suðurland"/>
    <x v="6"/>
    <x v="3"/>
    <s v="Sala innan svæðis - flj."/>
    <n v="23327"/>
    <n v="20.177855000000001"/>
    <x v="8"/>
    <x v="2"/>
    <s v="Innanlands"/>
    <m/>
  </r>
  <r>
    <s v="Söludælur"/>
    <s v="Vestmannaeyjar"/>
    <n v="900"/>
    <x v="39"/>
    <s v="Suðurland"/>
    <x v="6"/>
    <x v="3"/>
    <s v="Sala innan svæðis - flj."/>
    <n v="5527"/>
    <n v="4.7808549999999999"/>
    <x v="8"/>
    <x v="2"/>
    <s v="Innanlands"/>
    <m/>
  </r>
  <r>
    <s v="Söludælur"/>
    <s v="Vestmannaeyjar"/>
    <n v="900"/>
    <x v="39"/>
    <s v="Suðurland"/>
    <x v="6"/>
    <x v="3"/>
    <s v="Sala innan svæðis - flj."/>
    <n v="12559"/>
    <n v="10.863535000000001"/>
    <x v="8"/>
    <x v="2"/>
    <s v="Innanlands"/>
    <m/>
  </r>
  <r>
    <s v="Vestmannaeyjar"/>
    <s v="Vestmannaeyjar"/>
    <n v="900"/>
    <x v="39"/>
    <s v="Suðurland"/>
    <x v="12"/>
    <x v="4"/>
    <s v="Sala innan svæðis - flj."/>
    <n v="5140426"/>
    <n v="4477.3110459999998"/>
    <x v="8"/>
    <x v="2"/>
    <s v="Innanlands"/>
    <m/>
  </r>
  <r>
    <s v="Vestmannaeyjar"/>
    <s v="Vestmannaeyjar"/>
    <n v="900"/>
    <x v="39"/>
    <s v="Suðurland"/>
    <x v="14"/>
    <x v="4"/>
    <s v="Sala innan svæðis - flj."/>
    <n v="1740411"/>
    <n v="1740.4110000000001"/>
    <x v="8"/>
    <x v="2"/>
    <s v="Innanlands"/>
    <m/>
  </r>
  <r>
    <s v="Reykjavík"/>
    <s v="Vestmannaeyjar"/>
    <n v="900"/>
    <x v="39"/>
    <s v="Suðurland"/>
    <x v="8"/>
    <x v="3"/>
    <s v="Sala utan svæðis - flj."/>
    <n v="128816"/>
    <n v="111.42583999999999"/>
    <x v="8"/>
    <x v="2"/>
    <s v="Innanlands"/>
    <m/>
  </r>
  <r>
    <s v="Reykjavík"/>
    <s v="Vestmannaeyjar"/>
    <n v="900"/>
    <x v="39"/>
    <s v="Suðurland"/>
    <x v="9"/>
    <x v="3"/>
    <s v="Sala innan svæðis - flj."/>
    <n v="245697"/>
    <n v="212.527905"/>
    <x v="8"/>
    <x v="2"/>
    <s v="Innanlands"/>
    <m/>
  </r>
  <r>
    <s v="Vestmannaeyjar"/>
    <s v="Vestmannaeyjar"/>
    <n v="900"/>
    <x v="39"/>
    <s v="Suðurland"/>
    <x v="8"/>
    <x v="3"/>
    <s v="Sala innan svæðis - flj."/>
    <n v="2823557"/>
    <n v="2442.3768050000003"/>
    <x v="8"/>
    <x v="2"/>
    <s v="Innanlands"/>
    <m/>
  </r>
  <r>
    <s v="Vestmannaeyjar"/>
    <s v="Vestmannaeyjar"/>
    <n v="900"/>
    <x v="39"/>
    <s v="Suðurland"/>
    <x v="9"/>
    <x v="3"/>
    <s v="Sala innan svæðis - flj."/>
    <n v="8226218"/>
    <n v="7115.67857"/>
    <x v="8"/>
    <x v="2"/>
    <s v="Innanlands"/>
    <m/>
  </r>
  <r>
    <s v="Vestmannaeyjar"/>
    <s v="Vestmannaeyjar"/>
    <n v="900"/>
    <x v="39"/>
    <s v="Suðurland"/>
    <x v="10"/>
    <x v="3"/>
    <s v="Sala innan svæðis - flj."/>
    <n v="22034"/>
    <n v="19.05941"/>
    <x v="8"/>
    <x v="2"/>
    <s v="Innanlands"/>
    <m/>
  </r>
  <r>
    <s v="Vestmannaeyjar"/>
    <s v="Vestmannaeyjar"/>
    <n v="900"/>
    <x v="39"/>
    <s v="Suðurland"/>
    <x v="9"/>
    <x v="3"/>
    <s v="Sala ekki flutningsjöfnuð"/>
    <n v="374083"/>
    <n v="323.581795"/>
    <x v="8"/>
    <x v="2"/>
    <s v="Millilanda"/>
    <m/>
  </r>
  <r>
    <s v="Reykjavík"/>
    <s v="Vestmannaeyjar"/>
    <n v="900"/>
    <x v="39"/>
    <s v="Suðurland"/>
    <x v="6"/>
    <x v="3"/>
    <s v="Sala innan svæðis - flj."/>
    <n v="14641"/>
    <n v="12.664465"/>
    <x v="8"/>
    <x v="2"/>
    <s v="Innanlands"/>
    <m/>
  </r>
  <r>
    <s v="Vestmannaeyjar"/>
    <s v="Vestmannaeyjar"/>
    <n v="900"/>
    <x v="39"/>
    <s v="Suðurland"/>
    <x v="6"/>
    <x v="3"/>
    <s v="Sala innan svæðis - flj."/>
    <n v="314511"/>
    <n v="272.05201500000004"/>
    <x v="8"/>
    <x v="2"/>
    <s v="Innanlands"/>
    <m/>
  </r>
  <r>
    <s v="Vestmannaeyjar"/>
    <s v="Vestmannaeyjar"/>
    <n v="900"/>
    <x v="39"/>
    <s v="Suðurland"/>
    <x v="6"/>
    <x v="3"/>
    <s v="Sala utan svæðis - flj."/>
    <n v="0"/>
    <n v="0"/>
    <x v="8"/>
    <x v="2"/>
    <s v="Innanlands"/>
    <m/>
  </r>
  <r>
    <s v="Vestmannaeyjar"/>
    <s v="Vestmannaeyjar"/>
    <n v="900"/>
    <x v="39"/>
    <s v="Suðurland"/>
    <x v="6"/>
    <x v="3"/>
    <s v="Sala ekki flutningsjöfnuð"/>
    <n v="4846"/>
    <n v="4.1917900000000001"/>
    <x v="8"/>
    <x v="2"/>
    <s v="Millilanda"/>
    <m/>
  </r>
  <r>
    <s v="Söludælur"/>
    <s v="Vestmannaeyjar"/>
    <n v="900"/>
    <x v="39"/>
    <s v="Suðurland"/>
    <x v="6"/>
    <x v="3"/>
    <s v="Sala innan svæðis - flj."/>
    <n v="26131"/>
    <n v="22.603314999999998"/>
    <x v="10"/>
    <x v="2"/>
    <s v="Innanlands"/>
    <m/>
  </r>
  <r>
    <s v="Söludælur"/>
    <s v="Vestmannaeyjar"/>
    <n v="900"/>
    <x v="39"/>
    <s v="Suðurland"/>
    <x v="6"/>
    <x v="3"/>
    <s v="Sala innan svæðis - flj."/>
    <n v="39290"/>
    <n v="33.985849999999999"/>
    <x v="10"/>
    <x v="2"/>
    <s v="Innanlands"/>
    <m/>
  </r>
  <r>
    <s v="Vestmannaeyjar"/>
    <s v="Vestmannaeyjar"/>
    <n v="900"/>
    <x v="39"/>
    <s v="Suðurland"/>
    <x v="12"/>
    <x v="4"/>
    <s v="Sala innan svæðis - flj."/>
    <n v="4658767"/>
    <n v="4057.7860570000003"/>
    <x v="10"/>
    <x v="2"/>
    <s v="Innanlands"/>
    <m/>
  </r>
  <r>
    <s v="Vestmannaeyjar"/>
    <s v="Vestmannaeyjar"/>
    <n v="900"/>
    <x v="39"/>
    <s v="Suðurland"/>
    <x v="11"/>
    <x v="4"/>
    <s v="Sala innan svæðis - flj."/>
    <n v="4000000"/>
    <n v="4000"/>
    <x v="10"/>
    <x v="2"/>
    <s v="Innanlands"/>
    <s v="Einni færslu skipt í tvennt til að geta flokkað betur"/>
  </r>
  <r>
    <s v="Vestmannaeyjar"/>
    <s v="Vestmannaeyjar"/>
    <n v="900"/>
    <x v="39"/>
    <s v="Suðurland"/>
    <x v="8"/>
    <x v="3"/>
    <s v="Sala innan svæðis - flj."/>
    <n v="3115520"/>
    <n v="2694.9247999999998"/>
    <x v="10"/>
    <x v="2"/>
    <s v="Innanlands"/>
    <m/>
  </r>
  <r>
    <s v="Vestmannaeyjar"/>
    <s v="Vestmannaeyjar"/>
    <n v="900"/>
    <x v="39"/>
    <s v="Suðurland"/>
    <x v="11"/>
    <x v="4"/>
    <s v="Sala ekki flutningsjöfnuð"/>
    <n v="12425"/>
    <n v="12.425000000000001"/>
    <x v="10"/>
    <x v="2"/>
    <s v="Millilanda"/>
    <m/>
  </r>
  <r>
    <s v="Vestmannaeyjar"/>
    <s v="Vestmannaeyjar"/>
    <n v="900"/>
    <x v="39"/>
    <s v="Suðurland"/>
    <x v="9"/>
    <x v="3"/>
    <s v="Sala innan svæðis - flj."/>
    <n v="8604121"/>
    <n v="7442.5646649999999"/>
    <x v="10"/>
    <x v="2"/>
    <s v="Innanlands"/>
    <m/>
  </r>
  <r>
    <s v="Vestmannaeyjar"/>
    <s v="Vestmannaeyjar"/>
    <n v="900"/>
    <x v="39"/>
    <s v="Suðurland"/>
    <x v="10"/>
    <x v="3"/>
    <s v="Sala innan svæðis - flj."/>
    <n v="132902"/>
    <n v="114.96023"/>
    <x v="10"/>
    <x v="2"/>
    <s v="Innanlands"/>
    <m/>
  </r>
  <r>
    <s v="Vestmannaeyjar"/>
    <s v="Vestmannaeyjar"/>
    <n v="900"/>
    <x v="39"/>
    <s v="Suðurland"/>
    <x v="6"/>
    <x v="3"/>
    <s v="Sala innan svæðis - flj."/>
    <n v="364530"/>
    <n v="315.31844999999998"/>
    <x v="10"/>
    <x v="2"/>
    <s v="Innanlands"/>
    <m/>
  </r>
  <r>
    <s v="Vestmannaeyjar"/>
    <s v="Vestmannaeyjar"/>
    <n v="900"/>
    <x v="39"/>
    <s v="Suðurland"/>
    <x v="9"/>
    <x v="3"/>
    <s v="Sala ekki flutningsjöfnuð"/>
    <n v="633556"/>
    <n v="548.02593999999999"/>
    <x v="10"/>
    <x v="2"/>
    <s v="Millilanda"/>
    <m/>
  </r>
  <r>
    <s v="Vestmannaeyjar"/>
    <s v="Vestmannaeyjar"/>
    <n v="900"/>
    <x v="39"/>
    <s v="Suðurland"/>
    <x v="6"/>
    <x v="3"/>
    <s v="Sala ekki flutningsjöfnuð"/>
    <n v="2575"/>
    <n v="2.2273749999999999"/>
    <x v="10"/>
    <x v="2"/>
    <s v="Millilanda"/>
    <m/>
  </r>
  <r>
    <s v="Söludælur"/>
    <s v="Vestmannaeyjar"/>
    <n v="900"/>
    <x v="39"/>
    <s v="Suðurland"/>
    <x v="6"/>
    <x v="3"/>
    <s v="Sala innan svæðis - flj."/>
    <n v="33231"/>
    <n v="28.744814999999999"/>
    <x v="9"/>
    <x v="2"/>
    <s v="Innanlands"/>
    <m/>
  </r>
  <r>
    <s v="Söludælur"/>
    <s v="Vestmannaeyjar"/>
    <n v="900"/>
    <x v="39"/>
    <s v="Suðurland"/>
    <x v="6"/>
    <x v="3"/>
    <s v="Sala innan svæðis - flj."/>
    <n v="41208"/>
    <n v="35.644919999999999"/>
    <x v="9"/>
    <x v="2"/>
    <s v="Innanlands"/>
    <m/>
  </r>
  <r>
    <s v="Vestmannaeyjar"/>
    <s v="Vestmannaeyjar"/>
    <n v="900"/>
    <x v="39"/>
    <s v="Suðurland"/>
    <x v="8"/>
    <x v="3"/>
    <s v="Sala innan svæðis - flj."/>
    <n v="2027789"/>
    <n v="1754.0374849999998"/>
    <x v="9"/>
    <x v="2"/>
    <s v="Innanlands"/>
    <m/>
  </r>
  <r>
    <s v="Vestmannaeyjar"/>
    <s v="Vestmannaeyjar"/>
    <n v="900"/>
    <x v="39"/>
    <s v="Suðurland"/>
    <x v="9"/>
    <x v="3"/>
    <s v="Sala innan svæðis - flj."/>
    <n v="7653933"/>
    <n v="6620.6520449999998"/>
    <x v="9"/>
    <x v="2"/>
    <s v="Innanlands"/>
    <m/>
  </r>
  <r>
    <s v="Vestmannaeyjar"/>
    <s v="Vestmannaeyjar"/>
    <n v="900"/>
    <x v="39"/>
    <s v="Suðurland"/>
    <x v="10"/>
    <x v="3"/>
    <s v="Sala innan svæðis - flj."/>
    <n v="25816"/>
    <n v="22.330839999999998"/>
    <x v="9"/>
    <x v="2"/>
    <s v="Innanlands"/>
    <m/>
  </r>
  <r>
    <s v="Vestmannaeyjar"/>
    <s v="Vestmannaeyjar"/>
    <n v="900"/>
    <x v="39"/>
    <s v="Suðurland"/>
    <x v="12"/>
    <x v="4"/>
    <s v="Sala innan svæðis - flj."/>
    <n v="6849976"/>
    <n v="5966.3290959999995"/>
    <x v="9"/>
    <x v="2"/>
    <s v="Innanlands"/>
    <m/>
  </r>
  <r>
    <s v="Vestmannaeyjar"/>
    <s v="Vestmannaeyjar"/>
    <n v="900"/>
    <x v="39"/>
    <s v="Suðurland"/>
    <x v="11"/>
    <x v="4"/>
    <s v="Sala innan svæðis - flj."/>
    <n v="2000000"/>
    <n v="2000"/>
    <x v="9"/>
    <x v="2"/>
    <s v="Innanlands"/>
    <s v="Einni færslu skipt í tvennt til að geta flokkað betur"/>
  </r>
  <r>
    <s v="Vestmannaeyjar"/>
    <s v="Vestmannaeyjar"/>
    <n v="900"/>
    <x v="39"/>
    <s v="Suðurland"/>
    <x v="14"/>
    <x v="4"/>
    <s v="Sala ekki flutningsjöfnuð"/>
    <n v="48143"/>
    <n v="48.143000000000001"/>
    <x v="9"/>
    <x v="2"/>
    <s v="Millilanda"/>
    <m/>
  </r>
  <r>
    <s v="Vestmannaeyjar"/>
    <s v="Vestmannaeyjar"/>
    <n v="900"/>
    <x v="39"/>
    <s v="Suðurland"/>
    <x v="6"/>
    <x v="3"/>
    <s v="Sala innan svæðis - flj."/>
    <n v="373191"/>
    <n v="322.81021500000003"/>
    <x v="9"/>
    <x v="2"/>
    <s v="Innanlands"/>
    <m/>
  </r>
  <r>
    <s v="Vestmannaeyjar"/>
    <s v="Vestmannaeyjar"/>
    <n v="900"/>
    <x v="39"/>
    <s v="Suðurland"/>
    <x v="6"/>
    <x v="3"/>
    <s v="Sala utan svæðis - flj."/>
    <n v="18878"/>
    <n v="16.329470000000001"/>
    <x v="9"/>
    <x v="2"/>
    <s v="Innanlands"/>
    <m/>
  </r>
  <r>
    <s v="Vestmannaeyjar"/>
    <s v="Vestmannaeyjar"/>
    <n v="900"/>
    <x v="39"/>
    <s v="Suðurland"/>
    <x v="9"/>
    <x v="3"/>
    <s v="Sala ekki flutningsjöfnuð"/>
    <n v="824142"/>
    <n v="712.88283000000001"/>
    <x v="9"/>
    <x v="2"/>
    <s v="Millilanda"/>
    <m/>
  </r>
  <r>
    <s v="Vestmannaeyjar"/>
    <s v="Vestmannaeyjar"/>
    <n v="900"/>
    <x v="39"/>
    <s v="Suðurland"/>
    <x v="6"/>
    <x v="3"/>
    <s v="Sala ekki flutningsjöfnuð"/>
    <n v="2586"/>
    <n v="2.2368899999999998"/>
    <x v="9"/>
    <x v="2"/>
    <s v="Millilanda"/>
    <m/>
  </r>
  <r>
    <s v="Söludælur"/>
    <s v="Vestmannaeyjar"/>
    <n v="900"/>
    <x v="39"/>
    <s v="Suðurland"/>
    <x v="6"/>
    <x v="3"/>
    <s v="Sala innan svæðis - flj."/>
    <n v="21052"/>
    <n v="18.209979999999998"/>
    <x v="7"/>
    <x v="2"/>
    <s v="Innanlands"/>
    <m/>
  </r>
  <r>
    <s v="Söludælur"/>
    <s v="Vestmannaeyjar"/>
    <n v="900"/>
    <x v="39"/>
    <s v="Suðurland"/>
    <x v="6"/>
    <x v="3"/>
    <s v="Sala innan svæðis - flj."/>
    <n v="51853"/>
    <n v="44.852845000000002"/>
    <x v="7"/>
    <x v="2"/>
    <s v="Innanlands"/>
    <m/>
  </r>
  <r>
    <s v="Reykjavík"/>
    <s v="Vestmannaeyjar"/>
    <n v="900"/>
    <x v="39"/>
    <s v="Suðurland"/>
    <x v="9"/>
    <x v="3"/>
    <s v="Sala utan svæðis - flj."/>
    <n v="1797980"/>
    <n v="1555.2527"/>
    <x v="7"/>
    <x v="2"/>
    <s v="Innanlands"/>
    <m/>
  </r>
  <r>
    <s v="Vestmannaeyjar"/>
    <s v="Vestmannaeyjar"/>
    <n v="900"/>
    <x v="39"/>
    <s v="Suðurland"/>
    <x v="8"/>
    <x v="3"/>
    <s v="Sala innan svæðis - flj."/>
    <n v="488600"/>
    <n v="422.63900000000001"/>
    <x v="7"/>
    <x v="2"/>
    <s v="Innanlands"/>
    <m/>
  </r>
  <r>
    <s v="Vestmannaeyjar"/>
    <s v="Vestmannaeyjar"/>
    <n v="900"/>
    <x v="39"/>
    <s v="Suðurland"/>
    <x v="9"/>
    <x v="3"/>
    <s v="Sala innan svæðis - flj."/>
    <n v="4563008"/>
    <n v="3947.0019199999997"/>
    <x v="7"/>
    <x v="2"/>
    <s v="Innanlands"/>
    <m/>
  </r>
  <r>
    <s v="Vestmannaeyjar"/>
    <s v="Vestmannaeyjar"/>
    <n v="900"/>
    <x v="39"/>
    <s v="Suðurland"/>
    <x v="10"/>
    <x v="3"/>
    <s v="Sala innan svæðis - flj."/>
    <n v="111392"/>
    <n v="96.354079999999996"/>
    <x v="7"/>
    <x v="2"/>
    <s v="Innanlands"/>
    <m/>
  </r>
  <r>
    <s v="Reykjavík"/>
    <s v="Vestmannaeyjar"/>
    <n v="900"/>
    <x v="39"/>
    <s v="Suðurland"/>
    <x v="12"/>
    <x v="4"/>
    <s v="Sala utan svæðis - flj."/>
    <n v="1900205"/>
    <n v="1655.0785549999998"/>
    <x v="7"/>
    <x v="2"/>
    <s v="Innanlands"/>
    <m/>
  </r>
  <r>
    <s v="Vestmannaeyjar"/>
    <s v="Vestmannaeyjar"/>
    <n v="900"/>
    <x v="39"/>
    <s v="Suðurland"/>
    <x v="12"/>
    <x v="4"/>
    <s v="Sala innan svæðis - flj."/>
    <n v="6136846"/>
    <n v="5345.1928660000003"/>
    <x v="7"/>
    <x v="2"/>
    <s v="Innanlands"/>
    <m/>
  </r>
  <r>
    <s v="Vestmannaeyjar"/>
    <s v="Vestmannaeyjar"/>
    <n v="900"/>
    <x v="39"/>
    <s v="Suðurland"/>
    <x v="11"/>
    <x v="4"/>
    <s v="Sala innan svæðis - flj."/>
    <n v="2500000"/>
    <n v="2500"/>
    <x v="7"/>
    <x v="2"/>
    <s v="Innanlands"/>
    <s v="Einni færslu skipt í tvennt til að geta flokkað betur"/>
  </r>
  <r>
    <s v="Reykjavík"/>
    <s v="Vestmannaeyjar"/>
    <n v="900"/>
    <x v="39"/>
    <s v="Suðurland"/>
    <x v="6"/>
    <x v="3"/>
    <s v="Sala utan svæðis - flj."/>
    <n v="53458"/>
    <n v="46.241169999999997"/>
    <x v="7"/>
    <x v="2"/>
    <s v="Innanlands"/>
    <m/>
  </r>
  <r>
    <s v="Vestmannaeyjar"/>
    <s v="Vestmannaeyjar"/>
    <n v="900"/>
    <x v="39"/>
    <s v="Suðurland"/>
    <x v="6"/>
    <x v="3"/>
    <s v="Sala innan svæðis - flj."/>
    <n v="430098"/>
    <n v="372.03477000000004"/>
    <x v="7"/>
    <x v="2"/>
    <s v="Innanlands"/>
    <m/>
  </r>
  <r>
    <s v="Vestmannaeyjar"/>
    <s v="Vestmannaeyjar"/>
    <n v="900"/>
    <x v="39"/>
    <s v="Suðurland"/>
    <x v="8"/>
    <x v="3"/>
    <s v="Sala ekki flutningsjöfnuð"/>
    <n v="50452"/>
    <n v="43.640979999999999"/>
    <x v="7"/>
    <x v="2"/>
    <s v="Millilanda"/>
    <m/>
  </r>
  <r>
    <s v="Vestmannaeyjar"/>
    <s v="Vestmannaeyjar"/>
    <n v="900"/>
    <x v="39"/>
    <s v="Suðurland"/>
    <x v="9"/>
    <x v="3"/>
    <s v="Sala ekki flutningsjöfnuð"/>
    <n v="747069"/>
    <n v="646.21468499999992"/>
    <x v="7"/>
    <x v="2"/>
    <s v="Millilanda"/>
    <m/>
  </r>
  <r>
    <s v="Söludælur"/>
    <s v="Vestmannaeyjar"/>
    <n v="900"/>
    <x v="39"/>
    <s v="Suðurland"/>
    <x v="6"/>
    <x v="3"/>
    <s v="Sala innan svæðis - flj."/>
    <n v="15391"/>
    <n v="13.313215"/>
    <x v="5"/>
    <x v="2"/>
    <s v="Innanlands"/>
    <m/>
  </r>
  <r>
    <s v="Söludælur"/>
    <s v="Vestmannaeyjar"/>
    <n v="900"/>
    <x v="39"/>
    <s v="Suðurland"/>
    <x v="6"/>
    <x v="3"/>
    <s v="Sala innan svæðis - flj."/>
    <n v="47279"/>
    <n v="40.896335000000001"/>
    <x v="5"/>
    <x v="2"/>
    <s v="Innanlands"/>
    <m/>
  </r>
  <r>
    <s v="Vestmannaeyjar"/>
    <s v="Vestmannaeyjar"/>
    <n v="900"/>
    <x v="39"/>
    <s v="Suðurland"/>
    <x v="8"/>
    <x v="3"/>
    <s v="Sala innan svæðis - flj."/>
    <n v="190606"/>
    <n v="164.87419"/>
    <x v="5"/>
    <x v="2"/>
    <s v="Innanlands"/>
    <m/>
  </r>
  <r>
    <s v="Vestmannaeyjar"/>
    <s v="Vestmannaeyjar"/>
    <n v="900"/>
    <x v="39"/>
    <s v="Suðurland"/>
    <x v="9"/>
    <x v="3"/>
    <s v="Sala innan svæðis - flj."/>
    <n v="10851437"/>
    <n v="9386.4930050000003"/>
    <x v="5"/>
    <x v="2"/>
    <s v="Innanlands"/>
    <m/>
  </r>
  <r>
    <s v="Vestmannaeyjar"/>
    <s v="Vestmannaeyjar"/>
    <n v="900"/>
    <x v="39"/>
    <s v="Suðurland"/>
    <x v="10"/>
    <x v="3"/>
    <s v="Sala innan svæðis - flj."/>
    <n v="46553"/>
    <n v="40.268345000000004"/>
    <x v="5"/>
    <x v="2"/>
    <s v="Innanlands"/>
    <m/>
  </r>
  <r>
    <s v="Vestmannaeyjar"/>
    <s v="Vestmannaeyjar"/>
    <n v="900"/>
    <x v="39"/>
    <s v="Suðurland"/>
    <x v="12"/>
    <x v="4"/>
    <s v="Sala innan svæðis - flj."/>
    <n v="7254006"/>
    <n v="6318.2392259999997"/>
    <x v="5"/>
    <x v="2"/>
    <s v="Innanlands"/>
    <m/>
  </r>
  <r>
    <s v="Vestmannaeyjar"/>
    <s v="Vestmannaeyjar"/>
    <n v="900"/>
    <x v="39"/>
    <s v="Suðurland"/>
    <x v="6"/>
    <x v="3"/>
    <s v="Sala innan svæðis - flj."/>
    <n v="442689"/>
    <n v="382.92598499999997"/>
    <x v="5"/>
    <x v="2"/>
    <s v="Innanlands"/>
    <m/>
  </r>
  <r>
    <s v="Vestmannaeyjar"/>
    <s v="Vestmannaeyjar"/>
    <n v="900"/>
    <x v="39"/>
    <s v="Suðurland"/>
    <x v="11"/>
    <x v="4"/>
    <s v="Sala ekki flutningsjöfnuð"/>
    <n v="21960"/>
    <n v="21.96"/>
    <x v="5"/>
    <x v="2"/>
    <s v="Millilanda"/>
    <m/>
  </r>
  <r>
    <s v="Vestmannaeyjar"/>
    <s v="Vestmannaeyjar"/>
    <n v="900"/>
    <x v="39"/>
    <s v="Suðurland"/>
    <x v="9"/>
    <x v="3"/>
    <s v="Sala ekki flutningsjöfnuð"/>
    <n v="1134543"/>
    <n v="981.37969499999997"/>
    <x v="5"/>
    <x v="2"/>
    <s v="Millilanda"/>
    <m/>
  </r>
  <r>
    <s v="Söludælur"/>
    <s v="Vestmannaeyjar"/>
    <n v="900"/>
    <x v="39"/>
    <s v="Suðurland"/>
    <x v="6"/>
    <x v="3"/>
    <s v="Sala innan svæðis - flj."/>
    <n v="12207"/>
    <n v="10.559055000000001"/>
    <x v="3"/>
    <x v="2"/>
    <s v="Innanlands"/>
    <m/>
  </r>
  <r>
    <s v="Söludælur"/>
    <s v="Vestmannaeyjar"/>
    <n v="900"/>
    <x v="39"/>
    <s v="Suðurland"/>
    <x v="6"/>
    <x v="3"/>
    <s v="Sala innan svæðis - flj."/>
    <n v="40964"/>
    <n v="35.433860000000003"/>
    <x v="3"/>
    <x v="2"/>
    <s v="Innanlands"/>
    <m/>
  </r>
  <r>
    <s v="Reykjavík"/>
    <s v="Vestmannaeyjar"/>
    <n v="900"/>
    <x v="39"/>
    <s v="Suðurland"/>
    <x v="8"/>
    <x v="3"/>
    <s v="Sala utan svæðis - flj."/>
    <n v="755464"/>
    <n v="653.47636"/>
    <x v="3"/>
    <x v="2"/>
    <s v="Innanlands"/>
    <m/>
  </r>
  <r>
    <s v="Reykjavík"/>
    <s v="Vestmannaeyjar"/>
    <n v="900"/>
    <x v="39"/>
    <s v="Suðurland"/>
    <x v="9"/>
    <x v="3"/>
    <s v="Sala utan svæðis - flj."/>
    <n v="1573581"/>
    <n v="1361.147565"/>
    <x v="3"/>
    <x v="2"/>
    <s v="Innanlands"/>
    <m/>
  </r>
  <r>
    <s v="Vestmannaeyjar"/>
    <s v="Vestmannaeyjar"/>
    <n v="900"/>
    <x v="39"/>
    <s v="Suðurland"/>
    <x v="8"/>
    <x v="3"/>
    <s v="Sala innan svæðis - flj."/>
    <n v="2365111"/>
    <n v="2045.821015"/>
    <x v="3"/>
    <x v="2"/>
    <s v="Innanlands"/>
    <m/>
  </r>
  <r>
    <s v="Vestmannaeyjar"/>
    <s v="Vestmannaeyjar"/>
    <n v="900"/>
    <x v="39"/>
    <s v="Suðurland"/>
    <x v="9"/>
    <x v="3"/>
    <s v="Sala innan svæðis - flj."/>
    <n v="11362882"/>
    <n v="9828.89293"/>
    <x v="3"/>
    <x v="2"/>
    <s v="Innanlands"/>
    <m/>
  </r>
  <r>
    <s v="Vestmannaeyjar"/>
    <s v="Vestmannaeyjar"/>
    <n v="900"/>
    <x v="39"/>
    <s v="Suðurland"/>
    <x v="10"/>
    <x v="3"/>
    <s v="Sala innan svæðis - flj."/>
    <n v="15235"/>
    <n v="13.178274999999999"/>
    <x v="3"/>
    <x v="2"/>
    <s v="Innanlands"/>
    <m/>
  </r>
  <r>
    <s v="Reykjavík"/>
    <s v="Vestmannaeyjar"/>
    <n v="900"/>
    <x v="39"/>
    <s v="Suðurland"/>
    <x v="12"/>
    <x v="4"/>
    <s v="Sala utan svæðis - flj."/>
    <n v="39529"/>
    <n v="34.429758999999997"/>
    <x v="3"/>
    <x v="2"/>
    <s v="Innanlands"/>
    <m/>
  </r>
  <r>
    <s v="Vestmannaeyjar"/>
    <s v="Vestmannaeyjar"/>
    <n v="900"/>
    <x v="39"/>
    <s v="Suðurland"/>
    <x v="12"/>
    <x v="4"/>
    <s v="Sala innan svæðis - flj."/>
    <n v="797046"/>
    <n v="694.22706600000004"/>
    <x v="3"/>
    <x v="2"/>
    <s v="Innanlands"/>
    <m/>
  </r>
  <r>
    <s v="Reykjavík"/>
    <s v="Vestmannaeyjar"/>
    <n v="900"/>
    <x v="39"/>
    <s v="Suðurland"/>
    <x v="6"/>
    <x v="3"/>
    <s v="Sala utan svæðis - flj."/>
    <n v="118501"/>
    <n v="102.503365"/>
    <x v="3"/>
    <x v="2"/>
    <s v="Innanlands"/>
    <m/>
  </r>
  <r>
    <s v="Vestmannaeyjar"/>
    <s v="Vestmannaeyjar"/>
    <n v="900"/>
    <x v="39"/>
    <s v="Suðurland"/>
    <x v="6"/>
    <x v="3"/>
    <s v="Sala innan svæðis - flj."/>
    <n v="816512"/>
    <n v="706.28287999999998"/>
    <x v="3"/>
    <x v="2"/>
    <s v="Innanlands"/>
    <m/>
  </r>
  <r>
    <s v="Vestmannaeyjar"/>
    <s v="Vestmannaeyjar"/>
    <n v="900"/>
    <x v="39"/>
    <s v="Suðurland"/>
    <x v="9"/>
    <x v="3"/>
    <s v="Sala ekki flutningsjöfnuð"/>
    <n v="423071"/>
    <n v="365.95641499999999"/>
    <x v="3"/>
    <x v="2"/>
    <s v="Millilanda"/>
    <m/>
  </r>
  <r>
    <s v="Vestmannaeyjar"/>
    <s v="Vestmannaeyjar"/>
    <n v="900"/>
    <x v="39"/>
    <s v="Suðurland"/>
    <x v="11"/>
    <x v="4"/>
    <s v="Sala ekki flutningsjöfnuð"/>
    <n v="167457"/>
    <n v="167.45699999999999"/>
    <x v="3"/>
    <x v="2"/>
    <s v="Millilanda"/>
    <m/>
  </r>
  <r>
    <s v="Söludælur"/>
    <s v="Vestmannaeyjar"/>
    <n v="900"/>
    <x v="39"/>
    <s v="Suðurland"/>
    <x v="6"/>
    <x v="3"/>
    <s v="Sala innan svæðis - flj."/>
    <n v="10621"/>
    <n v="9.1871649999999985"/>
    <x v="0"/>
    <x v="2"/>
    <s v="Innanlands"/>
    <m/>
  </r>
  <r>
    <s v="Söludælur"/>
    <s v="Vestmannaeyjar"/>
    <n v="900"/>
    <x v="39"/>
    <s v="Suðurland"/>
    <x v="6"/>
    <x v="3"/>
    <s v="Sala innan svæðis - flj."/>
    <n v="29643"/>
    <n v="25.641195"/>
    <x v="0"/>
    <x v="2"/>
    <s v="Innanlands"/>
    <m/>
  </r>
  <r>
    <s v="Reykjavík"/>
    <s v="Vestmannaeyjar"/>
    <n v="900"/>
    <x v="39"/>
    <s v="Suðurland"/>
    <x v="9"/>
    <x v="3"/>
    <s v="Sala utan svæðis - flj."/>
    <n v="112053"/>
    <n v="96.925844999999995"/>
    <x v="0"/>
    <x v="2"/>
    <s v="Innanlands"/>
    <m/>
  </r>
  <r>
    <s v="Reykjavík"/>
    <s v="Vestmannaeyjar"/>
    <n v="900"/>
    <x v="39"/>
    <s v="Suðurland"/>
    <x v="10"/>
    <x v="3"/>
    <s v="Sala utan svæðis - flj."/>
    <n v="20206"/>
    <n v="17.478189999999998"/>
    <x v="0"/>
    <x v="2"/>
    <s v="Innanlands"/>
    <m/>
  </r>
  <r>
    <s v="Vestmannaeyjar"/>
    <s v="Vestmannaeyjar"/>
    <n v="900"/>
    <x v="39"/>
    <s v="Suðurland"/>
    <x v="8"/>
    <x v="3"/>
    <s v="Sala innan svæðis - flj."/>
    <n v="1204579"/>
    <n v="1041.9608349999999"/>
    <x v="0"/>
    <x v="2"/>
    <s v="Innanlands"/>
    <m/>
  </r>
  <r>
    <s v="Vestmannaeyjar"/>
    <s v="Vestmannaeyjar"/>
    <n v="900"/>
    <x v="39"/>
    <s v="Suðurland"/>
    <x v="9"/>
    <x v="3"/>
    <s v="Sala innan svæðis - flj."/>
    <n v="12730173"/>
    <n v="11011.599645"/>
    <x v="0"/>
    <x v="2"/>
    <s v="Innanlands"/>
    <s v="Einni færslu skipt í tvennt til að geta flokkað betur"/>
  </r>
  <r>
    <s v="Vestmannaeyjar"/>
    <s v="Vestmannaeyjar"/>
    <n v="900"/>
    <x v="39"/>
    <s v="Suðurland"/>
    <x v="10"/>
    <x v="3"/>
    <s v="Sala innan svæðis - flj."/>
    <n v="61570"/>
    <n v="53.258050000000004"/>
    <x v="0"/>
    <x v="2"/>
    <s v="Innanlands"/>
    <m/>
  </r>
  <r>
    <s v="Vestmannaeyjar"/>
    <s v="Vestmannaeyjar"/>
    <n v="900"/>
    <x v="39"/>
    <s v="Suðurland"/>
    <x v="9"/>
    <x v="3"/>
    <s v="Sala ekki flutningsjöfnuð"/>
    <n v="136009"/>
    <n v="117.647785"/>
    <x v="0"/>
    <x v="2"/>
    <s v="Millilanda"/>
    <m/>
  </r>
  <r>
    <s v="Vestmannaeyjar"/>
    <s v="Vestmannaeyjar"/>
    <n v="900"/>
    <x v="39"/>
    <s v="Suðurland"/>
    <x v="12"/>
    <x v="4"/>
    <s v="Sala innan svæðis - flj."/>
    <n v="0"/>
    <n v="0"/>
    <x v="0"/>
    <x v="2"/>
    <s v="Innanlands"/>
    <m/>
  </r>
  <r>
    <s v="Reykjavík"/>
    <s v="Vestmannaeyjar"/>
    <n v="900"/>
    <x v="39"/>
    <s v="Suðurland"/>
    <x v="6"/>
    <x v="3"/>
    <s v="Sala utan svæðis - flj."/>
    <n v="2496"/>
    <n v="2.1590400000000001"/>
    <x v="0"/>
    <x v="2"/>
    <s v="Innanlands"/>
    <m/>
  </r>
  <r>
    <s v="Vestmannaeyjar"/>
    <s v="Vestmannaeyjar"/>
    <n v="900"/>
    <x v="39"/>
    <s v="Suðurland"/>
    <x v="6"/>
    <x v="3"/>
    <s v="Sala innan svæðis - flj."/>
    <n v="1511064"/>
    <n v="1307.0703600000002"/>
    <x v="0"/>
    <x v="2"/>
    <s v="Innanlands"/>
    <m/>
  </r>
  <r>
    <s v="Vestmannaeyjar"/>
    <s v="Vestmannaeyjar"/>
    <n v="900"/>
    <x v="39"/>
    <s v="Suðurland"/>
    <x v="11"/>
    <x v="4"/>
    <s v="Sala ekki flutningsjöfnuð"/>
    <n v="294105"/>
    <n v="294.10500000000002"/>
    <x v="0"/>
    <x v="2"/>
    <s v="Millilanda"/>
    <m/>
  </r>
  <r>
    <s v="Vestmannaeyjar"/>
    <s v="Vestmannaeyjar"/>
    <n v="900"/>
    <x v="39"/>
    <s v="Suðurland"/>
    <x v="14"/>
    <x v="4"/>
    <s v="Sala innan svæðis - flj."/>
    <n v="3155276"/>
    <n v="3155.2759999999998"/>
    <x v="1"/>
    <x v="3"/>
    <s v="Innanlands"/>
    <m/>
  </r>
  <r>
    <s v="Vestmannaeyjar"/>
    <s v="Vestmannaeyjar"/>
    <n v="900"/>
    <x v="39"/>
    <s v="Suðurland"/>
    <x v="14"/>
    <x v="4"/>
    <s v="Sala innan svæðis - flj."/>
    <n v="4211187"/>
    <n v="4211.1869999999999"/>
    <x v="2"/>
    <x v="3"/>
    <s v="Innanlands"/>
    <m/>
  </r>
  <r>
    <s v="Vestmannaeyjar"/>
    <s v="Vestmannaeyjar"/>
    <n v="900"/>
    <x v="39"/>
    <s v="Suðurland"/>
    <x v="11"/>
    <x v="4"/>
    <s v="Sala innan svæðis - flj."/>
    <n v="1497104"/>
    <n v="1497.104"/>
    <x v="4"/>
    <x v="3"/>
    <s v="Innanlands"/>
    <m/>
  </r>
  <r>
    <s v="Vestmannaeyjar"/>
    <s v="Vestmannaeyjar"/>
    <n v="900"/>
    <x v="39"/>
    <s v="Suðurland"/>
    <x v="14"/>
    <x v="4"/>
    <s v="Sala innan svæðis - flj."/>
    <n v="1841285"/>
    <n v="1841.2850000000001"/>
    <x v="4"/>
    <x v="3"/>
    <s v="Innanlands"/>
    <s v="Einni færslu skipt í tvennt til að geta flokkað betur"/>
  </r>
  <r>
    <s v="Vestmannaeyjar"/>
    <s v="Vestmannaeyjar"/>
    <n v="900"/>
    <x v="39"/>
    <s v="Suðurland"/>
    <x v="14"/>
    <x v="4"/>
    <s v="Sala innan svæðis - flj."/>
    <n v="5484501"/>
    <n v="5484.5010000000002"/>
    <x v="6"/>
    <x v="3"/>
    <s v="Innanlands"/>
    <m/>
  </r>
  <r>
    <s v="Vestmannaeyjar"/>
    <s v="Vestmannaeyjar"/>
    <n v="900"/>
    <x v="39"/>
    <s v="Suðurland"/>
    <x v="11"/>
    <x v="4"/>
    <s v="Sala innan svæðis - flj."/>
    <n v="3530996"/>
    <n v="3530.9960000000001"/>
    <x v="8"/>
    <x v="3"/>
    <s v="Innanlands"/>
    <m/>
  </r>
  <r>
    <s v="Vestmannaeyjar"/>
    <s v="Vestmannaeyjar"/>
    <n v="900"/>
    <x v="39"/>
    <s v="Suðurland"/>
    <x v="11"/>
    <x v="4"/>
    <s v="Sala innan svæðis - flj."/>
    <n v="3721260"/>
    <n v="3721.26"/>
    <x v="10"/>
    <x v="3"/>
    <s v="Innanlands"/>
    <s v="Einni færslu skipt í tvennt til að geta flokkað betur"/>
  </r>
  <r>
    <s v="Vestmannaeyjar"/>
    <s v="Vestmannaeyjar"/>
    <n v="900"/>
    <x v="39"/>
    <s v="Suðurland"/>
    <x v="14"/>
    <x v="4"/>
    <s v="Sala innan svæðis - flj."/>
    <n v="524972"/>
    <n v="524.97199999999998"/>
    <x v="10"/>
    <x v="3"/>
    <s v="Innanlands"/>
    <m/>
  </r>
  <r>
    <s v="Vestmannaeyjar"/>
    <s v="Vestmannaeyjar"/>
    <n v="900"/>
    <x v="39"/>
    <s v="Suðurland"/>
    <x v="11"/>
    <x v="4"/>
    <s v="Sala innan svæðis - flj."/>
    <n v="2879404"/>
    <n v="2879.404"/>
    <x v="9"/>
    <x v="3"/>
    <s v="Innanlands"/>
    <s v="Einni færslu skipt í tvennt til að geta flokkað betur"/>
  </r>
  <r>
    <s v="Reykjavík"/>
    <s v="Vestmannaeyjar"/>
    <n v="900"/>
    <x v="39"/>
    <s v="Suðurland"/>
    <x v="14"/>
    <x v="4"/>
    <s v="Sala utan svæðis - flj."/>
    <n v="176256"/>
    <n v="176.256"/>
    <x v="7"/>
    <x v="3"/>
    <s v="Innanlands"/>
    <m/>
  </r>
  <r>
    <s v="Vestmannaeyjar"/>
    <s v="Vestmannaeyjar"/>
    <n v="900"/>
    <x v="39"/>
    <s v="Suðurland"/>
    <x v="11"/>
    <x v="4"/>
    <s v="Sala innan svæðis - flj."/>
    <n v="2641798"/>
    <n v="2641.7979999999998"/>
    <x v="7"/>
    <x v="3"/>
    <s v="Innanlands"/>
    <s v="Einni færslu skipt í tvennt til að geta flokkað betur"/>
  </r>
  <r>
    <s v="Vestmannaeyjar"/>
    <s v="Vestmannaeyjar"/>
    <n v="900"/>
    <x v="39"/>
    <s v="Suðurland"/>
    <x v="14"/>
    <x v="4"/>
    <s v="Sala innan svæðis - flj."/>
    <n v="155681"/>
    <n v="155.68100000000001"/>
    <x v="7"/>
    <x v="3"/>
    <s v="Innanlands"/>
    <m/>
  </r>
  <r>
    <s v="Reykjavík"/>
    <s v="Vestmannaeyjar"/>
    <n v="900"/>
    <x v="39"/>
    <s v="Suðurland"/>
    <x v="11"/>
    <x v="4"/>
    <s v="Sala utan svæðis - flj."/>
    <n v="65313"/>
    <n v="65.313000000000002"/>
    <x v="5"/>
    <x v="3"/>
    <s v="Innanlands"/>
    <m/>
  </r>
  <r>
    <s v="Reykjavík"/>
    <s v="Vestmannaeyjar"/>
    <n v="900"/>
    <x v="39"/>
    <s v="Suðurland"/>
    <x v="14"/>
    <x v="4"/>
    <s v="Sala utan svæðis - flj."/>
    <n v="710028"/>
    <n v="710.02800000000002"/>
    <x v="5"/>
    <x v="3"/>
    <s v="Innanlands"/>
    <m/>
  </r>
  <r>
    <s v="Vestmannaeyjar"/>
    <s v="Vestmannaeyjar"/>
    <n v="900"/>
    <x v="39"/>
    <s v="Suðurland"/>
    <x v="11"/>
    <x v="4"/>
    <s v="Sala innan svæðis - flj."/>
    <n v="2598656"/>
    <n v="2598.6559999999999"/>
    <x v="5"/>
    <x v="3"/>
    <s v="Innanlands"/>
    <m/>
  </r>
  <r>
    <s v="Vestmannaeyjar"/>
    <s v="Vestmannaeyjar"/>
    <n v="900"/>
    <x v="39"/>
    <s v="Suðurland"/>
    <x v="14"/>
    <x v="4"/>
    <s v="Sala innan svæðis - flj."/>
    <n v="104138"/>
    <n v="104.13800000000001"/>
    <x v="5"/>
    <x v="3"/>
    <s v="Innanlands"/>
    <m/>
  </r>
  <r>
    <s v="Vestmannaeyjar"/>
    <s v="Vestmannaeyjar"/>
    <n v="900"/>
    <x v="39"/>
    <s v="Suðurland"/>
    <x v="11"/>
    <x v="4"/>
    <s v="Sala innan svæðis - flj."/>
    <n v="2012430"/>
    <n v="2012.43"/>
    <x v="3"/>
    <x v="3"/>
    <s v="Innanlands"/>
    <m/>
  </r>
  <r>
    <s v="Vestmannaeyjar"/>
    <s v="Vestmannaeyjar"/>
    <n v="900"/>
    <x v="39"/>
    <s v="Suðurland"/>
    <x v="14"/>
    <x v="4"/>
    <s v="Sala innan svæðis - flj."/>
    <n v="9860"/>
    <n v="9.86"/>
    <x v="3"/>
    <x v="3"/>
    <s v="Innanlands"/>
    <m/>
  </r>
  <r>
    <s v="Vestmannaeyjar"/>
    <s v="Vestmannaeyjar"/>
    <n v="900"/>
    <x v="39"/>
    <s v="Suðurland"/>
    <x v="9"/>
    <x v="3"/>
    <s v="Sala innan svæðis - flj."/>
    <n v="1300000"/>
    <n v="1124.5"/>
    <x v="0"/>
    <x v="3"/>
    <s v="Innanlands"/>
    <s v="Einni færslu skipt í tvennt til að geta flokkað betur"/>
  </r>
  <r>
    <s v="Vestmannaeyjar"/>
    <s v="Vestmannaeyjar"/>
    <n v="900"/>
    <x v="39"/>
    <s v="Suðurland"/>
    <x v="11"/>
    <x v="4"/>
    <s v="Sala innan svæðis - flj."/>
    <n v="510116"/>
    <n v="510.11599999999999"/>
    <x v="0"/>
    <x v="3"/>
    <s v="Innanlands"/>
    <m/>
  </r>
  <r>
    <s v="Vestmannaeyjar"/>
    <s v="Vestmannaeyjar"/>
    <n v="900"/>
    <x v="39"/>
    <s v="Suðurland"/>
    <x v="11"/>
    <x v="4"/>
    <s v="Sala utan svæðis - flj."/>
    <n v="8063"/>
    <n v="8.0630000000000006"/>
    <x v="0"/>
    <x v="3"/>
    <s v="Innanlands"/>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8E7E4E-1BBB-4B25-99C9-A521A5B0B617}"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K16" firstHeaderRow="1" firstDataRow="2" firstDataCol="1" rowPageCount="1" colPageCount="1"/>
  <pivotFields count="14">
    <pivotField showAll="0"/>
    <pivotField showAll="0"/>
    <pivotField showAll="0"/>
    <pivotField axis="axisPage" showAll="0">
      <items count="48">
        <item x="11"/>
        <item x="6"/>
        <item m="1" x="41"/>
        <item x="35"/>
        <item m="1" x="44"/>
        <item x="3"/>
        <item x="12"/>
        <item x="16"/>
        <item x="26"/>
        <item x="1"/>
        <item x="25"/>
        <item x="30"/>
        <item x="29"/>
        <item x="32"/>
        <item m="1" x="40"/>
        <item x="7"/>
        <item x="14"/>
        <item m="1" x="45"/>
        <item x="22"/>
        <item x="20"/>
        <item x="33"/>
        <item x="18"/>
        <item x="9"/>
        <item x="10"/>
        <item x="37"/>
        <item m="1" x="42"/>
        <item x="36"/>
        <item x="17"/>
        <item x="5"/>
        <item x="38"/>
        <item x="24"/>
        <item x="15"/>
        <item x="8"/>
        <item x="4"/>
        <item x="31"/>
        <item x="23"/>
        <item x="2"/>
        <item m="1" x="43"/>
        <item m="1" x="46"/>
        <item x="19"/>
        <item x="13"/>
        <item x="39"/>
        <item x="27"/>
        <item x="28"/>
        <item x="34"/>
        <item x="0"/>
        <item x="21"/>
        <item t="default"/>
      </items>
    </pivotField>
    <pivotField showAll="0"/>
    <pivotField showAll="0"/>
    <pivotField showAll="0"/>
    <pivotField showAll="0"/>
    <pivotField numFmtId="3" showAll="0"/>
    <pivotField dataField="1" numFmtId="4" showAll="0"/>
    <pivotField axis="axisRow" showAll="0">
      <items count="12">
        <item x="1"/>
        <item x="2"/>
        <item x="4"/>
        <item x="6"/>
        <item x="8"/>
        <item x="10"/>
        <item x="9"/>
        <item x="7"/>
        <item x="5"/>
        <item x="3"/>
        <item x="0"/>
        <item t="default"/>
      </items>
    </pivotField>
    <pivotField axis="axisCol" showAll="0">
      <items count="6">
        <item x="1"/>
        <item x="0"/>
        <item x="2"/>
        <item m="1" x="4"/>
        <item x="3"/>
        <item t="default"/>
      </items>
    </pivotField>
    <pivotField showAll="0"/>
    <pivotField showAll="0"/>
  </pivotFields>
  <rowFields count="1">
    <field x="10"/>
  </rowFields>
  <rowItems count="12">
    <i>
      <x/>
    </i>
    <i>
      <x v="1"/>
    </i>
    <i>
      <x v="2"/>
    </i>
    <i>
      <x v="3"/>
    </i>
    <i>
      <x v="4"/>
    </i>
    <i>
      <x v="5"/>
    </i>
    <i>
      <x v="6"/>
    </i>
    <i>
      <x v="7"/>
    </i>
    <i>
      <x v="8"/>
    </i>
    <i>
      <x v="9"/>
    </i>
    <i>
      <x v="10"/>
    </i>
    <i t="grand">
      <x/>
    </i>
  </rowItems>
  <colFields count="1">
    <field x="11"/>
  </colFields>
  <colItems count="4">
    <i>
      <x v="1"/>
    </i>
    <i>
      <x v="2"/>
    </i>
    <i>
      <x v="4"/>
    </i>
    <i t="grand">
      <x/>
    </i>
  </colItems>
  <pageFields count="1">
    <pageField fld="3" item="46" hier="-1"/>
  </pageFields>
  <dataFields count="1">
    <dataField name="Sum of magn_tonn" fld="9" baseField="0" baseItem="0"/>
  </dataFields>
  <formats count="12">
    <format dxfId="83">
      <pivotArea type="all" dataOnly="0" outline="0" fieldPosition="0"/>
    </format>
    <format dxfId="82">
      <pivotArea outline="0" collapsedLevelsAreSubtotals="1" fieldPosition="0"/>
    </format>
    <format dxfId="81">
      <pivotArea type="origin" dataOnly="0" labelOnly="1" outline="0" fieldPosition="0"/>
    </format>
    <format dxfId="80">
      <pivotArea type="topRight" dataOnly="0" labelOnly="1" outline="0" fieldPosition="0"/>
    </format>
    <format dxfId="79">
      <pivotArea dataOnly="0" labelOnly="1" grandRow="1" outline="0" fieldPosition="0"/>
    </format>
    <format dxfId="78">
      <pivotArea dataOnly="0" labelOnly="1" grandCol="1" outline="0" fieldPosition="0"/>
    </format>
    <format dxfId="77">
      <pivotArea type="all" dataOnly="0" outline="0" fieldPosition="0"/>
    </format>
    <format dxfId="76">
      <pivotArea outline="0" collapsedLevelsAreSubtotals="1" fieldPosition="0"/>
    </format>
    <format dxfId="75">
      <pivotArea type="origin" dataOnly="0" labelOnly="1" outline="0" fieldPosition="0"/>
    </format>
    <format dxfId="74">
      <pivotArea type="topRight" dataOnly="0" labelOnly="1" outline="0" fieldPosition="0"/>
    </format>
    <format dxfId="73">
      <pivotArea dataOnly="0" labelOnly="1" grandRow="1" outline="0" fieldPosition="0"/>
    </format>
    <format dxfId="7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7365BC-B171-442F-B5F2-3B91D9034CA5}" name="PivotTable2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AA16" firstHeaderRow="1" firstDataRow="2" firstDataCol="1" rowPageCount="1" colPageCount="1"/>
  <pivotFields count="14">
    <pivotField showAll="0"/>
    <pivotField showAll="0"/>
    <pivotField showAll="0"/>
    <pivotField axis="axisPage" showAll="0">
      <items count="48">
        <item x="11"/>
        <item x="6"/>
        <item m="1" x="41"/>
        <item x="35"/>
        <item m="1" x="44"/>
        <item x="3"/>
        <item x="12"/>
        <item x="16"/>
        <item x="26"/>
        <item x="1"/>
        <item x="25"/>
        <item x="30"/>
        <item x="29"/>
        <item x="32"/>
        <item m="1" x="40"/>
        <item x="7"/>
        <item x="14"/>
        <item m="1" x="45"/>
        <item x="22"/>
        <item x="20"/>
        <item x="33"/>
        <item x="18"/>
        <item x="9"/>
        <item x="10"/>
        <item x="37"/>
        <item m="1" x="42"/>
        <item x="36"/>
        <item x="17"/>
        <item x="5"/>
        <item x="38"/>
        <item x="24"/>
        <item x="15"/>
        <item x="8"/>
        <item x="4"/>
        <item x="31"/>
        <item x="23"/>
        <item x="2"/>
        <item m="1" x="43"/>
        <item m="1" x="46"/>
        <item x="19"/>
        <item x="13"/>
        <item x="39"/>
        <item x="27"/>
        <item x="28"/>
        <item x="34"/>
        <item x="0"/>
        <item x="21"/>
        <item t="default"/>
      </items>
    </pivotField>
    <pivotField showAll="0"/>
    <pivotField axis="axisCol" showAll="0">
      <items count="17">
        <item x="1"/>
        <item x="2"/>
        <item x="0"/>
        <item x="15"/>
        <item x="3"/>
        <item x="4"/>
        <item x="7"/>
        <item x="6"/>
        <item x="5"/>
        <item x="8"/>
        <item x="12"/>
        <item x="9"/>
        <item x="10"/>
        <item x="11"/>
        <item x="13"/>
        <item x="14"/>
        <item t="default"/>
      </items>
    </pivotField>
    <pivotField showAll="0"/>
    <pivotField showAll="0"/>
    <pivotField numFmtId="3" showAll="0"/>
    <pivotField dataField="1" numFmtId="4" showAll="0"/>
    <pivotField axis="axisRow" showAll="0">
      <items count="12">
        <item x="1"/>
        <item x="2"/>
        <item x="4"/>
        <item x="6"/>
        <item x="8"/>
        <item x="10"/>
        <item x="9"/>
        <item x="7"/>
        <item x="5"/>
        <item x="3"/>
        <item x="0"/>
        <item t="default"/>
      </items>
    </pivotField>
    <pivotField showAll="0"/>
    <pivotField showAll="0"/>
    <pivotField showAll="0"/>
  </pivotFields>
  <rowFields count="1">
    <field x="10"/>
  </rowFields>
  <rowItems count="12">
    <i>
      <x/>
    </i>
    <i>
      <x v="1"/>
    </i>
    <i>
      <x v="2"/>
    </i>
    <i>
      <x v="3"/>
    </i>
    <i>
      <x v="4"/>
    </i>
    <i>
      <x v="5"/>
    </i>
    <i>
      <x v="6"/>
    </i>
    <i>
      <x v="7"/>
    </i>
    <i>
      <x v="8"/>
    </i>
    <i>
      <x v="9"/>
    </i>
    <i>
      <x v="10"/>
    </i>
    <i t="grand">
      <x/>
    </i>
  </rowItems>
  <colFields count="1">
    <field x="5"/>
  </colFields>
  <colItems count="12">
    <i>
      <x/>
    </i>
    <i>
      <x v="2"/>
    </i>
    <i>
      <x v="6"/>
    </i>
    <i>
      <x v="7"/>
    </i>
    <i>
      <x v="8"/>
    </i>
    <i>
      <x v="9"/>
    </i>
    <i>
      <x v="10"/>
    </i>
    <i>
      <x v="11"/>
    </i>
    <i>
      <x v="12"/>
    </i>
    <i>
      <x v="13"/>
    </i>
    <i>
      <x v="15"/>
    </i>
    <i t="grand">
      <x/>
    </i>
  </colItems>
  <pageFields count="1">
    <pageField fld="3" item="11" hier="-1"/>
  </pageFields>
  <dataFields count="1">
    <dataField name="Sum of magn_tonn" fld="9" baseField="0" baseItem="0"/>
  </dataFields>
  <formats count="8">
    <format dxfId="91">
      <pivotArea type="all" dataOnly="0" outline="0" fieldPosition="0"/>
    </format>
    <format dxfId="90">
      <pivotArea outline="0" collapsedLevelsAreSubtotals="1" fieldPosition="0"/>
    </format>
    <format dxfId="89">
      <pivotArea type="origin" dataOnly="0" labelOnly="1" outline="0" fieldPosition="0"/>
    </format>
    <format dxfId="88">
      <pivotArea field="5" type="button" dataOnly="0" labelOnly="1" outline="0" axis="axisCol" fieldPosition="0"/>
    </format>
    <format dxfId="87">
      <pivotArea type="topRight" dataOnly="0" labelOnly="1" outline="0" fieldPosition="0"/>
    </format>
    <format dxfId="86">
      <pivotArea dataOnly="0" labelOnly="1" grandRow="1" outline="0" fieldPosition="0"/>
    </format>
    <format dxfId="85">
      <pivotArea dataOnly="0" labelOnly="1" fieldPosition="0">
        <references count="1">
          <reference field="5" count="12">
            <x v="0"/>
            <x v="2"/>
            <x v="3"/>
            <x v="5"/>
            <x v="6"/>
            <x v="7"/>
            <x v="8"/>
            <x v="9"/>
            <x v="10"/>
            <x v="11"/>
            <x v="12"/>
            <x v="13"/>
          </reference>
        </references>
      </pivotArea>
    </format>
    <format dxfId="8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61FD00-9317-49CA-B03A-FCE5BDB761F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I5:AM18" firstHeaderRow="1" firstDataRow="2" firstDataCol="1" rowPageCount="1" colPageCount="1"/>
  <pivotFields count="20">
    <pivotField showAll="0"/>
    <pivotField showAll="0"/>
    <pivotField showAll="0"/>
    <pivotField showAll="0"/>
    <pivotField axis="axisPage" showAll="0">
      <items count="30">
        <item m="1" x="28"/>
        <item m="1" x="25"/>
        <item x="18"/>
        <item x="13"/>
        <item x="0"/>
        <item x="2"/>
        <item x="15"/>
        <item x="6"/>
        <item x="17"/>
        <item x="19"/>
        <item m="1" x="27"/>
        <item x="9"/>
        <item x="1"/>
        <item x="21"/>
        <item x="23"/>
        <item x="12"/>
        <item x="4"/>
        <item x="20"/>
        <item x="10"/>
        <item x="5"/>
        <item m="1" x="24"/>
        <item x="3"/>
        <item x="11"/>
        <item m="1" x="26"/>
        <item x="16"/>
        <item x="7"/>
        <item x="8"/>
        <item x="14"/>
        <item x="22"/>
        <item t="default"/>
      </items>
    </pivotField>
    <pivotField showAll="0"/>
    <pivotField showAll="0"/>
    <pivotField showAll="0"/>
    <pivotField showAll="0"/>
    <pivotField showAll="0"/>
    <pivotField showAll="0"/>
    <pivotField dataField="1" showAll="0"/>
    <pivotField showAll="0"/>
    <pivotField showAll="0"/>
    <pivotField showAll="0"/>
    <pivotField axis="axisRow" showAll="0">
      <items count="12">
        <item x="0"/>
        <item x="1"/>
        <item x="2"/>
        <item x="3"/>
        <item x="4"/>
        <item x="5"/>
        <item x="6"/>
        <item x="7"/>
        <item x="8"/>
        <item x="9"/>
        <item x="10"/>
        <item t="default"/>
      </items>
    </pivotField>
    <pivotField showAll="0"/>
    <pivotField showAll="0"/>
    <pivotField showAll="0"/>
    <pivotField axis="axisCol" showAll="0">
      <items count="10">
        <item x="3"/>
        <item x="4"/>
        <item x="0"/>
        <item x="2"/>
        <item x="6"/>
        <item x="7"/>
        <item x="5"/>
        <item x="1"/>
        <item x="8"/>
        <item t="default"/>
      </items>
    </pivotField>
  </pivotFields>
  <rowFields count="1">
    <field x="15"/>
  </rowFields>
  <rowItems count="12">
    <i>
      <x/>
    </i>
    <i>
      <x v="1"/>
    </i>
    <i>
      <x v="2"/>
    </i>
    <i>
      <x v="3"/>
    </i>
    <i>
      <x v="4"/>
    </i>
    <i>
      <x v="5"/>
    </i>
    <i>
      <x v="6"/>
    </i>
    <i>
      <x v="7"/>
    </i>
    <i>
      <x v="8"/>
    </i>
    <i>
      <x v="9"/>
    </i>
    <i>
      <x v="10"/>
    </i>
    <i t="grand">
      <x/>
    </i>
  </rowItems>
  <colFields count="1">
    <field x="19"/>
  </colFields>
  <colItems count="4">
    <i>
      <x v="1"/>
    </i>
    <i>
      <x v="2"/>
    </i>
    <i>
      <x v="3"/>
    </i>
    <i t="grand">
      <x/>
    </i>
  </colItems>
  <pageFields count="1">
    <pageField fld="4" item="4" hier="-1"/>
  </pageFields>
  <dataFields count="1">
    <dataField name="Sum of magn_tonn" fld="11" baseField="0" baseItem="0"/>
  </dataFields>
  <formats count="11">
    <format dxfId="102">
      <pivotArea type="all" dataOnly="0" outline="0" fieldPosition="0"/>
    </format>
    <format dxfId="101">
      <pivotArea outline="0" collapsedLevelsAreSubtotals="1" fieldPosition="0"/>
    </format>
    <format dxfId="100">
      <pivotArea type="origin" dataOnly="0" labelOnly="1" outline="0" fieldPosition="0"/>
    </format>
    <format dxfId="99">
      <pivotArea field="19" type="button" dataOnly="0" labelOnly="1" outline="0" axis="axisCol" fieldPosition="0"/>
    </format>
    <format dxfId="98">
      <pivotArea type="topRight" dataOnly="0" labelOnly="1" outline="0" fieldPosition="0"/>
    </format>
    <format dxfId="97">
      <pivotArea field="15" type="button" dataOnly="0" labelOnly="1" outline="0" axis="axisRow" fieldPosition="0"/>
    </format>
    <format dxfId="96">
      <pivotArea dataOnly="0" labelOnly="1" fieldPosition="0">
        <references count="1">
          <reference field="15" count="0"/>
        </references>
      </pivotArea>
    </format>
    <format dxfId="95">
      <pivotArea dataOnly="0" labelOnly="1" grandRow="1" outline="0" fieldPosition="0"/>
    </format>
    <format dxfId="94">
      <pivotArea dataOnly="0" labelOnly="1" fieldPosition="0">
        <references count="1">
          <reference field="19" count="4">
            <x v="1"/>
            <x v="3"/>
            <x v="4"/>
            <x v="7"/>
          </reference>
        </references>
      </pivotArea>
    </format>
    <format dxfId="93">
      <pivotArea dataOnly="0" labelOnly="1" grandCol="1" outline="0" fieldPosition="0"/>
    </format>
    <format dxfId="92">
      <pivotArea dataOnly="0" labelOnly="1" fieldPosition="0">
        <references count="1">
          <reference field="1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B9312D-55E8-4513-9414-934C55E9C0D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F16" firstHeaderRow="1" firstDataRow="2" firstDataCol="1"/>
  <pivotFields count="14">
    <pivotField showAll="0"/>
    <pivotField showAll="0"/>
    <pivotField showAll="0"/>
    <pivotField showAll="0"/>
    <pivotField showAll="0"/>
    <pivotField showAll="0"/>
    <pivotField showAll="0"/>
    <pivotField showAll="0"/>
    <pivotField numFmtId="3" showAll="0"/>
    <pivotField dataField="1" numFmtId="4" showAll="0"/>
    <pivotField axis="axisRow" showAll="0">
      <items count="12">
        <item x="1"/>
        <item x="2"/>
        <item x="4"/>
        <item x="6"/>
        <item x="8"/>
        <item x="10"/>
        <item x="9"/>
        <item x="7"/>
        <item x="5"/>
        <item x="3"/>
        <item x="0"/>
        <item t="default"/>
      </items>
    </pivotField>
    <pivotField axis="axisCol" showAll="0">
      <items count="6">
        <item x="1"/>
        <item x="0"/>
        <item x="2"/>
        <item m="1" x="4"/>
        <item x="3"/>
        <item t="default"/>
      </items>
    </pivotField>
    <pivotField showAll="0"/>
    <pivotField showAll="0"/>
  </pivotFields>
  <rowFields count="1">
    <field x="10"/>
  </rowFields>
  <rowItems count="12">
    <i>
      <x/>
    </i>
    <i>
      <x v="1"/>
    </i>
    <i>
      <x v="2"/>
    </i>
    <i>
      <x v="3"/>
    </i>
    <i>
      <x v="4"/>
    </i>
    <i>
      <x v="5"/>
    </i>
    <i>
      <x v="6"/>
    </i>
    <i>
      <x v="7"/>
    </i>
    <i>
      <x v="8"/>
    </i>
    <i>
      <x v="9"/>
    </i>
    <i>
      <x v="10"/>
    </i>
    <i t="grand">
      <x/>
    </i>
  </rowItems>
  <colFields count="1">
    <field x="11"/>
  </colFields>
  <colItems count="5">
    <i>
      <x/>
    </i>
    <i>
      <x v="1"/>
    </i>
    <i>
      <x v="2"/>
    </i>
    <i>
      <x v="4"/>
    </i>
    <i t="grand">
      <x/>
    </i>
  </colItems>
  <dataFields count="1">
    <dataField name="Sum of magn_tonn" fld="9" baseField="0" baseItem="0"/>
  </dataFields>
  <formats count="15">
    <format dxfId="117">
      <pivotArea type="all" dataOnly="0" outline="0" fieldPosition="0"/>
    </format>
    <format dxfId="116">
      <pivotArea outline="0" collapsedLevelsAreSubtotals="1" fieldPosition="0"/>
    </format>
    <format dxfId="115">
      <pivotArea type="origin" dataOnly="0" labelOnly="1" outline="0" fieldPosition="0"/>
    </format>
    <format dxfId="114">
      <pivotArea type="topRight" dataOnly="0" labelOnly="1" outline="0" fieldPosition="0"/>
    </format>
    <format dxfId="113">
      <pivotArea dataOnly="0" labelOnly="1" grandRow="1" outline="0" fieldPosition="0"/>
    </format>
    <format dxfId="112">
      <pivotArea dataOnly="0" labelOnly="1" grandCol="1" outline="0" fieldPosition="0"/>
    </format>
    <format dxfId="111">
      <pivotArea type="all" dataOnly="0" outline="0" fieldPosition="0"/>
    </format>
    <format dxfId="110">
      <pivotArea outline="0" collapsedLevelsAreSubtotals="1" fieldPosition="0"/>
    </format>
    <format dxfId="109">
      <pivotArea type="origin" dataOnly="0" labelOnly="1" outline="0" fieldPosition="0"/>
    </format>
    <format dxfId="108">
      <pivotArea type="topRight" dataOnly="0" labelOnly="1" outline="0" fieldPosition="0"/>
    </format>
    <format dxfId="107">
      <pivotArea dataOnly="0" labelOnly="1" grandRow="1" outline="0" fieldPosition="0"/>
    </format>
    <format dxfId="106">
      <pivotArea dataOnly="0" labelOnly="1" grandCol="1" outline="0" fieldPosition="0"/>
    </format>
    <format dxfId="105">
      <pivotArea grandCol="1" outline="0" collapsedLevelsAreSubtotals="1" fieldPosition="0"/>
    </format>
    <format dxfId="104">
      <pivotArea type="topRight" dataOnly="0" labelOnly="1" outline="0" offset="D1" fieldPosition="0"/>
    </format>
    <format dxfId="10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EF2F96-65E5-4853-BD6D-8EB30A1F12AE}"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T5:AV18" firstHeaderRow="1" firstDataRow="2" firstDataCol="1" rowPageCount="1" colPageCount="1"/>
  <pivotFields count="11">
    <pivotField showAll="0"/>
    <pivotField axis="axisPage" showAll="0">
      <items count="49">
        <item x="14"/>
        <item m="1" x="47"/>
        <item m="1" x="41"/>
        <item x="27"/>
        <item m="1" x="45"/>
        <item x="6"/>
        <item x="13"/>
        <item x="12"/>
        <item x="3"/>
        <item x="15"/>
        <item x="7"/>
        <item x="23"/>
        <item x="39"/>
        <item x="30"/>
        <item m="1" x="42"/>
        <item x="31"/>
        <item x="16"/>
        <item m="1" x="44"/>
        <item x="19"/>
        <item x="18"/>
        <item x="29"/>
        <item x="8"/>
        <item x="0"/>
        <item x="35"/>
        <item x="24"/>
        <item m="1" x="40"/>
        <item x="26"/>
        <item x="11"/>
        <item x="32"/>
        <item x="25"/>
        <item x="21"/>
        <item x="17"/>
        <item x="33"/>
        <item x="10"/>
        <item x="37"/>
        <item x="20"/>
        <item x="34"/>
        <item m="1" x="43"/>
        <item m="1" x="46"/>
        <item x="9"/>
        <item x="22"/>
        <item x="4"/>
        <item x="38"/>
        <item x="2"/>
        <item x="28"/>
        <item x="1"/>
        <item x="5"/>
        <item x="36"/>
        <item t="default"/>
      </items>
    </pivotField>
    <pivotField showAll="0"/>
    <pivotField showAll="0"/>
    <pivotField showAll="0"/>
    <pivotField numFmtId="9" showAll="0"/>
    <pivotField showAll="0"/>
    <pivotField dataField="1" showAll="0"/>
    <pivotField axis="axisRow" showAll="0">
      <items count="12">
        <item x="0"/>
        <item x="1"/>
        <item x="2"/>
        <item x="3"/>
        <item x="4"/>
        <item x="5"/>
        <item x="6"/>
        <item x="7"/>
        <item x="8"/>
        <item x="9"/>
        <item x="10"/>
        <item t="default"/>
      </items>
    </pivotField>
    <pivotField showAll="0"/>
    <pivotField axis="axisCol" showAll="0">
      <items count="6">
        <item x="0"/>
        <item m="1" x="4"/>
        <item m="1" x="3"/>
        <item x="2"/>
        <item x="1"/>
        <item t="default"/>
      </items>
    </pivotField>
  </pivotFields>
  <rowFields count="1">
    <field x="8"/>
  </rowFields>
  <rowItems count="12">
    <i>
      <x/>
    </i>
    <i>
      <x v="1"/>
    </i>
    <i>
      <x v="2"/>
    </i>
    <i>
      <x v="3"/>
    </i>
    <i>
      <x v="4"/>
    </i>
    <i>
      <x v="5"/>
    </i>
    <i>
      <x v="6"/>
    </i>
    <i>
      <x v="7"/>
    </i>
    <i>
      <x v="8"/>
    </i>
    <i>
      <x v="9"/>
    </i>
    <i>
      <x v="10"/>
    </i>
    <i t="grand">
      <x/>
    </i>
  </rowItems>
  <colFields count="1">
    <field x="10"/>
  </colFields>
  <colItems count="2">
    <i>
      <x/>
    </i>
    <i t="grand">
      <x/>
    </i>
  </colItems>
  <pageFields count="1">
    <pageField fld="1" item="11" hier="-1"/>
  </pageFields>
  <dataFields count="1">
    <dataField name="Sum of magn_tonn"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E21481-74FF-4530-A921-9E68FBEB2ED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0" firstHeaderRow="1" firstDataRow="1" firstDataCol="1"/>
  <pivotFields count="14">
    <pivotField showAll="0"/>
    <pivotField showAll="0"/>
    <pivotField showAll="0"/>
    <pivotField showAll="0"/>
    <pivotField showAll="0"/>
    <pivotField showAll="0"/>
    <pivotField axis="axisRow" showAll="0">
      <items count="6">
        <item x="0"/>
        <item x="1"/>
        <item x="2"/>
        <item x="3"/>
        <item x="4"/>
        <item t="default"/>
      </items>
    </pivotField>
    <pivotField showAll="0"/>
    <pivotField numFmtId="3" showAll="0"/>
    <pivotField dataField="1" numFmtId="4" showAll="0"/>
    <pivotField axis="axisRow" showAll="0">
      <items count="12">
        <item x="1"/>
        <item x="2"/>
        <item x="4"/>
        <item x="6"/>
        <item x="8"/>
        <item x="10"/>
        <item x="9"/>
        <item x="7"/>
        <item x="5"/>
        <item x="3"/>
        <item x="0"/>
        <item t="default"/>
      </items>
    </pivotField>
    <pivotField showAll="0"/>
    <pivotField showAll="0"/>
    <pivotField showAll="0"/>
  </pivotFields>
  <rowFields count="2">
    <field x="10"/>
    <field x="6"/>
  </rowFields>
  <rowItems count="67">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r="1">
      <x v="3"/>
    </i>
    <i r="1">
      <x v="4"/>
    </i>
    <i>
      <x v="5"/>
    </i>
    <i r="1">
      <x/>
    </i>
    <i r="1">
      <x v="1"/>
    </i>
    <i r="1">
      <x v="2"/>
    </i>
    <i r="1">
      <x v="3"/>
    </i>
    <i r="1">
      <x v="4"/>
    </i>
    <i>
      <x v="6"/>
    </i>
    <i r="1">
      <x/>
    </i>
    <i r="1">
      <x v="1"/>
    </i>
    <i r="1">
      <x v="2"/>
    </i>
    <i r="1">
      <x v="3"/>
    </i>
    <i r="1">
      <x v="4"/>
    </i>
    <i>
      <x v="7"/>
    </i>
    <i r="1">
      <x/>
    </i>
    <i r="1">
      <x v="1"/>
    </i>
    <i r="1">
      <x v="2"/>
    </i>
    <i r="1">
      <x v="3"/>
    </i>
    <i r="1">
      <x v="4"/>
    </i>
    <i>
      <x v="8"/>
    </i>
    <i r="1">
      <x/>
    </i>
    <i r="1">
      <x v="1"/>
    </i>
    <i r="1">
      <x v="2"/>
    </i>
    <i r="1">
      <x v="3"/>
    </i>
    <i r="1">
      <x v="4"/>
    </i>
    <i>
      <x v="9"/>
    </i>
    <i r="1">
      <x/>
    </i>
    <i r="1">
      <x v="1"/>
    </i>
    <i r="1">
      <x v="2"/>
    </i>
    <i r="1">
      <x v="3"/>
    </i>
    <i r="1">
      <x v="4"/>
    </i>
    <i>
      <x v="10"/>
    </i>
    <i r="1">
      <x/>
    </i>
    <i r="1">
      <x v="1"/>
    </i>
    <i r="1">
      <x v="2"/>
    </i>
    <i r="1">
      <x v="3"/>
    </i>
    <i r="1">
      <x v="4"/>
    </i>
    <i t="grand">
      <x/>
    </i>
  </rowItems>
  <colItems count="1">
    <i/>
  </colItems>
  <dataFields count="1">
    <dataField name="Sum of magn_tonn" fld="9" baseField="0" baseItem="0"/>
  </dataFields>
  <formats count="2">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5D1B55-0531-4B80-A5A8-6DBACF4D74E8}"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6:F89" firstHeaderRow="1" firstDataRow="2" firstDataCol="1"/>
  <pivotFields count="14">
    <pivotField showAll="0"/>
    <pivotField showAll="0"/>
    <pivotField showAll="0"/>
    <pivotField showAll="0"/>
    <pivotField showAll="0"/>
    <pivotField showAll="0"/>
    <pivotField showAll="0"/>
    <pivotField showAll="0"/>
    <pivotField numFmtId="3" showAll="0"/>
    <pivotField dataField="1" numFmtId="4" showAll="0"/>
    <pivotField axis="axisRow" showAll="0">
      <items count="12">
        <item x="1"/>
        <item x="2"/>
        <item x="4"/>
        <item x="6"/>
        <item x="8"/>
        <item x="10"/>
        <item x="9"/>
        <item x="7"/>
        <item x="5"/>
        <item x="3"/>
        <item x="0"/>
        <item t="default"/>
      </items>
    </pivotField>
    <pivotField axis="axisCol" showAll="0" sortType="descending">
      <items count="6">
        <item x="1"/>
        <item x="0"/>
        <item x="2"/>
        <item m="1" x="4"/>
        <item x="3"/>
        <item t="default"/>
      </items>
      <autoSortScope>
        <pivotArea dataOnly="0" outline="0" fieldPosition="0">
          <references count="1">
            <reference field="4294967294" count="1" selected="0">
              <x v="0"/>
            </reference>
          </references>
        </pivotArea>
      </autoSortScope>
    </pivotField>
    <pivotField showAll="0"/>
    <pivotField showAll="0"/>
  </pivotFields>
  <rowFields count="1">
    <field x="10"/>
  </rowFields>
  <rowItems count="12">
    <i>
      <x/>
    </i>
    <i>
      <x v="1"/>
    </i>
    <i>
      <x v="2"/>
    </i>
    <i>
      <x v="3"/>
    </i>
    <i>
      <x v="4"/>
    </i>
    <i>
      <x v="5"/>
    </i>
    <i>
      <x v="6"/>
    </i>
    <i>
      <x v="7"/>
    </i>
    <i>
      <x v="8"/>
    </i>
    <i>
      <x v="9"/>
    </i>
    <i>
      <x v="10"/>
    </i>
    <i t="grand">
      <x/>
    </i>
  </rowItems>
  <colFields count="1">
    <field x="11"/>
  </colFields>
  <colItems count="5">
    <i>
      <x v="1"/>
    </i>
    <i>
      <x v="2"/>
    </i>
    <i>
      <x/>
    </i>
    <i>
      <x v="4"/>
    </i>
    <i t="grand">
      <x/>
    </i>
  </colItems>
  <dataFields count="1">
    <dataField name="Sum of magn_tonn" fld="9" baseField="0" baseItem="0"/>
  </dataFields>
  <formats count="2">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00000000-0016-0000-0200-000000000000}" autoFormatId="16" applyNumberFormats="0" applyBorderFormats="0" applyFontFormats="0" applyPatternFormats="0" applyAlignmentFormats="0" applyWidthHeightFormats="0">
  <queryTableRefresh nextId="21">
    <queryTableFields count="20">
      <queryTableField id="1" name="fyrirtaeki" tableColumnId="1"/>
      <queryTableField id="2" name="nafn" tableColumnId="2"/>
      <queryTableField id="3" name="adalstadsetning" tableColumnId="3"/>
      <queryTableField id="4" name="postnr" tableColumnId="4"/>
      <queryTableField id="5" name="sveitarfelag" tableColumnId="5"/>
      <queryTableField id="6" name="landshluti" tableColumnId="6"/>
      <queryTableField id="7" name="tegund_idnadar" tableColumnId="7"/>
      <queryTableField id="8" name="tegund_eldsneytis" tableColumnId="8"/>
      <queryTableField id="9" name="yfirtegund" tableColumnId="9"/>
      <queryTableField id="10" name="skrad_magn" tableColumnId="10"/>
      <queryTableField id="11" name="eining" tableColumnId="11"/>
      <queryTableField id="12" name="magn_tonn" tableColumnId="12"/>
      <queryTableField id="13" name="notkun" tableColumnId="13"/>
      <queryTableField id="14" name="bls" tableColumnId="14"/>
      <queryTableField id="15" name="url" tableColumnId="15"/>
      <queryTableField id="16" name="ar" tableColumnId="16"/>
      <queryTableField id="17" name="oliufyrirspurn" tableColumnId="17"/>
      <queryTableField id="18" name="athugasemd" tableColumnId="18"/>
      <queryTableField id="19" name="grunnar_visitolu" tableColumnId="19"/>
      <queryTableField id="20" name="us_flokkun" tableColumnId="20"/>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C582283-9E94-4252-96A0-13D7BC1AE70A}" name="Oliusala" displayName="Oliusala" ref="A1:O13304" totalsRowShown="0">
  <autoFilter ref="A1:O13304" xr:uid="{7C582283-9E94-4252-96A0-13D7BC1AE70A}"/>
  <sortState xmlns:xlrd2="http://schemas.microsoft.com/office/spreadsheetml/2017/richdata2" ref="A2:O13304">
    <sortCondition ref="K1:K13304"/>
  </sortState>
  <tableColumns count="15">
    <tableColumn id="1" xr3:uid="{7FE8E9BE-9085-46CD-BA98-D5E0861840FE}" name="Birgðastöð"/>
    <tableColumn id="2" xr3:uid="{1C92DD31-CC6E-4086-814D-61A8D830C2FB}" name="utsolustadur" dataDxfId="0"/>
    <tableColumn id="3" xr3:uid="{B03608B1-2BD2-44CF-AB73-A45C1AEBAD05}" name="postnumer"/>
    <tableColumn id="10" xr3:uid="{E6313E49-8390-4636-93E7-AD2EBD2E8C35}" name="sveitarfelag" dataDxfId="71">
      <calculatedColumnFormula>VLOOKUP(Oliusala[[#This Row],[postnumer]],Sveitarfelog[#All],4,FALSE)</calculatedColumnFormula>
    </tableColumn>
    <tableColumn id="11" xr3:uid="{74BCD6A3-5143-4CEB-95AB-126AF0246F0A}" name="landshluti" dataDxfId="70">
      <calculatedColumnFormula>VLOOKUP(Oliusala[[#This Row],[postnumer]],Sveitarfelog[#All],5,FALSE)</calculatedColumnFormula>
    </tableColumn>
    <tableColumn id="4" xr3:uid="{65F56533-1C73-426B-A5AA-02AECD88FA72}" name="tegund"/>
    <tableColumn id="5" xr3:uid="{DECE5988-177B-4EDF-A0AD-8BBF0150A120}" name="yfirtegund"/>
    <tableColumn id="6" xr3:uid="{3A66DF46-BB0C-4B1A-AB8C-328B5781E672}" name="notkun"/>
    <tableColumn id="7" xr3:uid="{21E77B56-D467-47A2-AAE4-AE7D57038859}" name="magn" dataDxfId="69"/>
    <tableColumn id="9" xr3:uid="{7B58697A-8C96-41C6-8C1F-F25163FA0F94}" name="magn_tonn" dataDxfId="68">
      <calculatedColumnFormula>VLOOKUP(Oliusala[[#This Row],[tegund]],Tegundir!$B$2:$D$19,3,FALSE)*Oliusala[[#This Row],[magn]]/1000</calculatedColumnFormula>
    </tableColumn>
    <tableColumn id="8" xr3:uid="{4A1BE99B-5F3E-4AB1-9AED-E979A3325A7D}" name="ar"/>
    <tableColumn id="12" xr3:uid="{D0DAF7D9-F94C-45DD-BC8A-7584D4AB1C73}" name="notkunarflokkun"/>
    <tableColumn id="14" xr3:uid="{F72231D6-B018-4FF1-AF85-64629ED8B810}" name="innanlands_millilanda" dataDxfId="1"/>
    <tableColumn id="13" xr3:uid="{F8B316F6-2D53-4AE2-B1C9-40167633B463}" name="athugasemd" dataDxfId="2"/>
    <tableColumn id="15" xr3:uid="{266FB806-BD11-4014-89ED-3D66D86AEF17}" name="skipaflokkun" dataDxfId="3"/>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4D54562-61D5-412A-B9E6-28519F4E31EF}" name="combined__graent_bokhald" displayName="combined__graent_bokhald" ref="A1:T906" tableType="queryTable" totalsRowShown="0">
  <autoFilter ref="A1:T906" xr:uid="{14D54562-61D5-412A-B9E6-28519F4E31EF}">
    <filterColumn colId="17">
      <filters>
        <filter val="Áætlað"/>
        <filter val="Metið"/>
        <filter val="Orkustuðlar notaðir"/>
        <filter val="Undirflokkar með ónothæfa vísitölu"/>
      </filters>
    </filterColumn>
  </autoFilter>
  <tableColumns count="20">
    <tableColumn id="1" xr3:uid="{07CF928B-006D-4086-BF7B-93C1DBAFBCC5}" uniqueName="1" name="fyrirtaeki" queryTableFieldId="1" dataDxfId="67"/>
    <tableColumn id="2" xr3:uid="{51D23FFE-9697-4E45-9890-39A7E4DB7249}" uniqueName="2" name="nafn" queryTableFieldId="2" dataDxfId="66"/>
    <tableColumn id="3" xr3:uid="{E7C36A0F-5EDE-4F37-A65C-F35E5B8DEC3D}" uniqueName="3" name="adalstadsetning" queryTableFieldId="3" dataDxfId="65"/>
    <tableColumn id="4" xr3:uid="{3014A2CC-5C93-47F1-8ADA-C3F926AAE688}" uniqueName="4" name="postnr" queryTableFieldId="4"/>
    <tableColumn id="5" xr3:uid="{B5411825-4441-43CF-AD9D-636135A79615}" uniqueName="5" name="sveitarfelag" queryTableFieldId="5" dataDxfId="64"/>
    <tableColumn id="6" xr3:uid="{852D738D-EECE-4FAB-A447-04AC9F737850}" uniqueName="6" name="landshluti" queryTableFieldId="6" dataDxfId="63"/>
    <tableColumn id="7" xr3:uid="{777DF6F0-B5E0-403F-9309-6A7E9076AF0E}" uniqueName="7" name="tegund_idnadar" queryTableFieldId="7" dataDxfId="62"/>
    <tableColumn id="8" xr3:uid="{F5F05F9C-9255-468B-AD75-6845A9FEEFFE}" uniqueName="8" name="tegund_eldsneytis" queryTableFieldId="8" dataDxfId="61"/>
    <tableColumn id="9" xr3:uid="{26F59198-B3FF-41F8-8F4A-888699848E0F}" uniqueName="9" name="yfirtegund" queryTableFieldId="9" dataDxfId="60"/>
    <tableColumn id="10" xr3:uid="{EE794B97-82F3-4A2C-8EF7-B026A5514013}" uniqueName="10" name="skrad_magn" queryTableFieldId="10"/>
    <tableColumn id="11" xr3:uid="{5FE2D0CE-D26F-401E-9759-C1512324DA66}" uniqueName="11" name="eining" queryTableFieldId="11" dataDxfId="59"/>
    <tableColumn id="12" xr3:uid="{4DF5CE35-A15B-4C65-A106-9EEBAC5E2EFC}" uniqueName="12" name="magn_tonn" queryTableFieldId="12"/>
    <tableColumn id="13" xr3:uid="{0FF84049-DF93-4EEB-9EAC-B35AFF409165}" uniqueName="13" name="notkun" queryTableFieldId="13" dataDxfId="58"/>
    <tableColumn id="14" xr3:uid="{2770F12D-DDA3-477C-8029-617CBD340D62}" uniqueName="14" name="bls" queryTableFieldId="14" dataDxfId="57"/>
    <tableColumn id="15" xr3:uid="{9CC7FC83-6142-4100-A8B6-025C89A272DE}" uniqueName="15" name="url" queryTableFieldId="15" dataDxfId="56"/>
    <tableColumn id="16" xr3:uid="{74D4CA57-61B6-4B4D-8CE9-40EBB516071F}" uniqueName="16" name="ar" queryTableFieldId="16"/>
    <tableColumn id="17" xr3:uid="{39D172E4-DC6C-48D3-8671-C16BE945FFA9}" uniqueName="17" name="oliufyrirspurn" queryTableFieldId="17" dataDxfId="55"/>
    <tableColumn id="18" xr3:uid="{A75975E1-CD00-49FC-B540-3034EA8DA5CB}" uniqueName="18" name="athugasemd" queryTableFieldId="18" dataDxfId="54"/>
    <tableColumn id="19" xr3:uid="{0868676B-2DC6-4034-BB57-0DCFE582A52B}" uniqueName="19" name="grunnar_visitolu" queryTableFieldId="19"/>
    <tableColumn id="20" xr3:uid="{F45135C7-1500-47DE-BF76-2235EB2C0134}" uniqueName="20" name="us_flokkun" queryTableFieldId="20" dataDxfId="5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4EA8C10-819C-41F1-888E-8D2016B129D9}" name="metin_notkun" displayName="metin_notkun" ref="A1:K463" totalsRowShown="0" headerRowDxfId="52" headerRowBorderDxfId="51" tableBorderDxfId="50">
  <autoFilter ref="A1:K463" xr:uid="{14EA8C10-819C-41F1-888E-8D2016B129D9}"/>
  <sortState xmlns:xlrd2="http://schemas.microsoft.com/office/spreadsheetml/2017/richdata2" ref="A2:K463">
    <sortCondition ref="I1:I463"/>
  </sortState>
  <tableColumns count="11">
    <tableColumn id="11" xr3:uid="{ADDE519B-CBFC-4E82-BE7E-D4A37F5644C6}" name="stadur"/>
    <tableColumn id="1" xr3:uid="{7EC6C29B-4AC6-445D-9342-97095F567AD6}" name="sveitarfelag"/>
    <tableColumn id="2" xr3:uid="{19AF15AE-60B1-4B6A-B214-97B54C9BAB1E}" name="landshluti">
      <calculatedColumnFormula>VLOOKUP(metin_notkun[[#This Row],[sveitarfelag]],Sveitarfelog[[Leiðrétt sveitarfélag]:[Landshluti]],2,FALSE)</calculatedColumnFormula>
    </tableColumn>
    <tableColumn id="3" xr3:uid="{77D9D805-7E6A-4B01-802F-8B2F0691CB9A}" name="tegund_eldsneytis"/>
    <tableColumn id="4" xr3:uid="{D08F9285-CB62-4F82-863C-D09B402A79E5}" name="yfirtegund_eldsneytis"/>
    <tableColumn id="5" xr3:uid="{C8A2A292-47D2-4B32-ADFA-FB5CE30A09F0}" name="skrad_magn" dataDxfId="49"/>
    <tableColumn id="6" xr3:uid="{9A63A943-A774-4967-8585-3746596AFF86}" name="eining"/>
    <tableColumn id="7" xr3:uid="{A17B0969-DD2F-4A81-B19C-E553BFC934B8}" name="magn_tonn" dataCellStyle="Comma [0]">
      <calculatedColumnFormula>VLOOKUP(metin_notkun[[#This Row],[sveitarfelag]],Table8[],5,FALSE)</calculatedColumnFormula>
    </tableColumn>
    <tableColumn id="8" xr3:uid="{D9D7D3A5-1C1D-408B-84DD-F41B193C6A6B}" name="ar"/>
    <tableColumn id="9" xr3:uid="{08705203-D7AF-4AB4-B4E6-9A9663AE9CCF}" name="athugasemd"/>
    <tableColumn id="10" xr3:uid="{070A3A58-C58C-4EDF-9A4E-876803FDF2C5}" name="flokku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7A4527A-1D8A-4D54-ADC9-CF665ECDACC1}" name="fjoldi_sveitarf_leidrett10" displayName="fjoldi_sveitarf_leidrett10" ref="A1:L42" totalsRowShown="0" dataDxfId="48" dataCellStyle="Comma [0]">
  <autoFilter ref="A1:L42" xr:uid="{E7A4527A-1D8A-4D54-ADC9-CF665ECDACC1}"/>
  <sortState xmlns:xlrd2="http://schemas.microsoft.com/office/spreadsheetml/2017/richdata2" ref="A2:L42">
    <sortCondition ref="A67:A108"/>
  </sortState>
  <tableColumns count="12">
    <tableColumn id="1" xr3:uid="{C20AFF6C-A821-4191-9C69-1E966689A4DA}" name="sveitarfelag" dataDxfId="47" totalsRowDxfId="46" dataCellStyle="Comma [0]"/>
    <tableColumn id="3" xr3:uid="{0BDC6471-925D-42B4-89BA-9DA659A1E0C0}" name="2010" dataDxfId="45" dataCellStyle="Comma [0]"/>
    <tableColumn id="4" xr3:uid="{48599B44-0819-4BA8-8724-B09A32C52CAA}" name="2011" dataDxfId="44" dataCellStyle="Comma [0]"/>
    <tableColumn id="5" xr3:uid="{7C747177-3CF2-4C23-B75D-A78A77F52C16}" name="2012" dataDxfId="43" dataCellStyle="Comma [0]"/>
    <tableColumn id="6" xr3:uid="{A166963A-A6DA-4257-8D1D-B19B38F31E96}" name="2013" dataDxfId="42" dataCellStyle="Comma [0]"/>
    <tableColumn id="7" xr3:uid="{38970F19-9CD0-415B-8BDD-D58CFC2D5894}" name="2014" dataDxfId="41" dataCellStyle="Comma [0]"/>
    <tableColumn id="8" xr3:uid="{9CFC863C-3714-42CC-9F96-A9D674E2CDFD}" name="2015" dataDxfId="40" dataCellStyle="Comma [0]"/>
    <tableColumn id="9" xr3:uid="{7B95470A-FF21-4497-8A08-6A5B7F260176}" name="2016" dataDxfId="39" dataCellStyle="Comma [0]"/>
    <tableColumn id="10" xr3:uid="{8F1ADE6D-1333-409A-A767-515DF207A062}" name="2017" dataDxfId="38" dataCellStyle="Comma [0]"/>
    <tableColumn id="11" xr3:uid="{8E4EF091-8448-424F-BD66-1E662C2C8916}" name="2018" dataDxfId="37" dataCellStyle="Comma [0]"/>
    <tableColumn id="12" xr3:uid="{B05BB30B-59A0-4BD6-B216-D217522FC7D4}" name="2019" dataDxfId="36" dataCellStyle="Comma [0]"/>
    <tableColumn id="13" xr3:uid="{7A672690-AFCA-4DAD-820F-1D879A8772A7}" name="2020" dataDxfId="35" dataCellStyle="Comma [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B88EE0E-D75B-459F-BC1D-116369B2BD24}" name="fjoldi_sveitarf_leidrett1012" displayName="fjoldi_sveitarf_leidrett1012" ref="A1:L10" totalsRowShown="0" dataDxfId="34" dataCellStyle="Comma [0]">
  <autoFilter ref="A1:L10" xr:uid="{3B88EE0E-D75B-459F-BC1D-116369B2BD24}"/>
  <tableColumns count="12">
    <tableColumn id="1" xr3:uid="{AA213448-1233-471E-9175-19B93C601E58}" name="landshluti" dataDxfId="33" totalsRowDxfId="32" dataCellStyle="Comma [0]"/>
    <tableColumn id="3" xr3:uid="{462B026C-824F-493A-84D8-BDCEA4B6614D}" name="2010" dataDxfId="31" dataCellStyle="Comma [0]"/>
    <tableColumn id="4" xr3:uid="{46BE41B1-C3E9-4BB5-B417-352886DF239E}" name="2011" dataDxfId="30" dataCellStyle="Comma [0]"/>
    <tableColumn id="5" xr3:uid="{852B1E6E-D290-4781-81FE-13EA93B768AE}" name="2012" dataDxfId="29" dataCellStyle="Comma [0]"/>
    <tableColumn id="6" xr3:uid="{ABDA3072-9F05-44C0-B8BE-7A45B954A97F}" name="2013" dataDxfId="28" dataCellStyle="Comma [0]"/>
    <tableColumn id="7" xr3:uid="{22545567-FB33-4B96-940A-553CD4E70E56}" name="2014" dataDxfId="27" dataCellStyle="Comma [0]"/>
    <tableColumn id="8" xr3:uid="{1C7DD88B-622A-464D-A7AA-140736D94344}" name="2015" dataDxfId="26" dataCellStyle="Comma [0]"/>
    <tableColumn id="9" xr3:uid="{5EF930AA-2E03-451B-8911-5A5A074C06C3}" name="2016" dataDxfId="25" dataCellStyle="Comma [0]"/>
    <tableColumn id="10" xr3:uid="{634EDAE2-05D3-4CAE-89E5-27E4BD4D31A4}" name="2017" dataDxfId="24" dataCellStyle="Comma [0]"/>
    <tableColumn id="11" xr3:uid="{A30CB84E-3765-4D0C-B885-8425AECB0F74}" name="2018" dataDxfId="23" dataCellStyle="Comma [0]"/>
    <tableColumn id="12" xr3:uid="{E48C64FD-5C76-4A86-AE03-1EF6DA7C6B4B}" name="2019" dataDxfId="22" dataCellStyle="Comma [0]"/>
    <tableColumn id="13" xr3:uid="{D5935B2C-3BBA-4369-8CB9-BBBD35C2A183}" name="2020" dataDxfId="21" dataCellStyle="Comma [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52F136-83E7-46F2-BA7B-B02DA0065A59}" name="Table4" displayName="Table4" ref="A1:B41" totalsRowShown="0">
  <autoFilter ref="A1:B41" xr:uid="{B352F136-83E7-46F2-BA7B-B02DA0065A59}"/>
  <tableColumns count="2">
    <tableColumn id="1" xr3:uid="{62E48DE4-AF1F-4DBE-AD28-AAB95D9FCA05}" name="sveitarfelag" dataDxfId="20" dataCellStyle="Comma [0]"/>
    <tableColumn id="2" xr3:uid="{C3B8E76D-F718-4C4C-9314-66D6FBB9E6D9}" name="landssvaedi">
      <calculatedColumnFormula>VLOOKUP(A2,Sveitarfelog[[Leiðrétt sveitarfélag]:[Landshluti]],2,FALSE)</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0B4D444-5685-4F94-AAE5-5797C858E600}" name="Sveitarfelog" displayName="Sveitarfelog" ref="A1:E195" totalsRowShown="0">
  <autoFilter ref="A1:E195" xr:uid="{20B4D444-5685-4F94-AAE5-5797C858E600}"/>
  <sortState xmlns:xlrd2="http://schemas.microsoft.com/office/spreadsheetml/2017/richdata2" ref="A2:E194">
    <sortCondition ref="A1:A194"/>
  </sortState>
  <tableColumns count="5">
    <tableColumn id="1" xr3:uid="{B711769F-E9BC-4FC0-895D-7ACE215A27BE}" name="Póstnúmer"/>
    <tableColumn id="2" xr3:uid="{06ED71A2-3E0B-4082-A308-7B4D9E393B26}" name="Staður" dataDxfId="19"/>
    <tableColumn id="3" xr3:uid="{A6FF4FE7-3B5E-462A-A8E9-6C4EAFE77343}" name="Sveitarfélag" dataDxfId="18"/>
    <tableColumn id="5" xr3:uid="{A5780A45-7245-4584-AED6-D0B473013479}" name="Leiðrétt sveitarfélag" dataDxfId="17"/>
    <tableColumn id="4" xr3:uid="{2994945C-E264-400B-B991-DDA3FC2BF1E2}" name="Landshluti"/>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DB2D5FA-8E47-4384-AB1A-8B0408ED53B6}" name="Table8" displayName="Table8" ref="J1:N42" totalsRowShown="0" headerRowDxfId="16" tableBorderDxfId="15">
  <autoFilter ref="J1:N42" xr:uid="{DDB2D5FA-8E47-4384-AB1A-8B0408ED53B6}"/>
  <tableColumns count="5">
    <tableColumn id="1" xr3:uid="{6F4B1B70-6682-44BC-919F-E23209C03A86}" name="Leiðrétt sveitarfélög"/>
    <tableColumn id="2" xr3:uid="{9B223B20-C42F-4B89-A937-10CDE7E3E199}" name="Sauðfjé (ærgildi)" dataDxfId="14" dataCellStyle="Comma [0]"/>
    <tableColumn id="3" xr3:uid="{1DE20280-59A1-4C68-BAC6-9EDE9475951F}" name="Mjólkurlítrar" dataDxfId="13" dataCellStyle="Comma [0]"/>
    <tableColumn id="4" xr3:uid="{D95A1468-B97A-4D92-BFE0-F8890ACCE69B}" name="Mjólkurtonn" dataDxfId="12">
      <calculatedColumnFormula>L2*1.035/1000</calculatedColumnFormula>
    </tableColumn>
    <tableColumn id="5" xr3:uid="{373B9C03-2B59-41F6-B0D8-C19147F18302}" name="Olíunotkun" dataDxfId="11">
      <calculatedColumnFormula>AVERAGE(Table8[[#This Row],[Mjólkurtonn]]/$M$42,Table8[[#This Row],[Sauðfjé (ærgildi)]]/$K$42)*$C$2*1000</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94018C0-6092-4D53-8363-4A7314E9200E}" name="fjoldi_sveitarf" displayName="fjoldi_sveitarf" ref="A1:L64" totalsRowCount="1">
  <autoFilter ref="A1:L63" xr:uid="{C94018C0-6092-4D53-8363-4A7314E9200E}"/>
  <sortState xmlns:xlrd2="http://schemas.microsoft.com/office/spreadsheetml/2017/richdata2" ref="A2:L63">
    <sortCondition ref="A1:A63"/>
  </sortState>
  <tableColumns count="12">
    <tableColumn id="1" xr3:uid="{8F812740-E9FE-4712-A54C-207F86C119C4}" name="Mannfjöldi eftir kyni, aldri og sveitarfélögum 1998-2024 - Sveitarfélagaskipan 1. janúar 2024" dataDxfId="10" totalsRowDxfId="9"/>
    <tableColumn id="3" xr3:uid="{8EADD1B0-A069-4AFC-8F99-F4473B6AC006}" name="2010" totalsRowFunction="custom">
      <totalsRowFormula>SUM(fjoldi_sveitarf[2010])</totalsRowFormula>
    </tableColumn>
    <tableColumn id="4" xr3:uid="{026C0140-D773-478D-AF62-0A827A6B027D}" name="2011" totalsRowFunction="custom">
      <totalsRowFormula>SUM(fjoldi_sveitarf[2011])</totalsRowFormula>
    </tableColumn>
    <tableColumn id="5" xr3:uid="{00FF0062-F924-4C0B-8E56-3E2D5B8555CA}" name="2012" totalsRowFunction="custom">
      <totalsRowFormula>SUM(fjoldi_sveitarf[2012])</totalsRowFormula>
    </tableColumn>
    <tableColumn id="6" xr3:uid="{96554A35-15F2-462F-A819-17B188C4BDF4}" name="2013" totalsRowFunction="custom">
      <totalsRowFormula>SUM(fjoldi_sveitarf[2013])</totalsRowFormula>
    </tableColumn>
    <tableColumn id="7" xr3:uid="{A8849FAD-9DCE-4C3D-AC38-74915DD66593}" name="2014" totalsRowFunction="custom">
      <totalsRowFormula>SUM(fjoldi_sveitarf[2014])</totalsRowFormula>
    </tableColumn>
    <tableColumn id="8" xr3:uid="{6D337937-E111-46CB-960E-6225695F2BEF}" name="2015" totalsRowFunction="custom">
      <totalsRowFormula>SUM(fjoldi_sveitarf[2015])</totalsRowFormula>
    </tableColumn>
    <tableColumn id="9" xr3:uid="{C94972DC-E974-4234-AD14-5BCC2EF42DB6}" name="2016" totalsRowFunction="custom">
      <totalsRowFormula>SUM(fjoldi_sveitarf[2016])</totalsRowFormula>
    </tableColumn>
    <tableColumn id="10" xr3:uid="{2999086A-4CBC-47C4-BD6C-00778A5FE68E}" name="2017" totalsRowFunction="custom">
      <totalsRowFormula>SUM(fjoldi_sveitarf[2017])</totalsRowFormula>
    </tableColumn>
    <tableColumn id="11" xr3:uid="{7F9D2106-E2B3-43F4-AE63-A0A2FADCF65C}" name="2018" totalsRowFunction="custom">
      <totalsRowFormula>SUM(fjoldi_sveitarf[2018])</totalsRowFormula>
    </tableColumn>
    <tableColumn id="12" xr3:uid="{1FAF983E-26B4-48F1-814D-A42B011CEBB0}" name="2019" totalsRowFunction="custom">
      <totalsRowFormula>SUM(fjoldi_sveitarf[2019])</totalsRowFormula>
    </tableColumn>
    <tableColumn id="13" xr3:uid="{73E0DF6A-E842-4D3A-BB6B-6B5624B0B5D1}" name="2020" totalsRowFunction="custom">
      <totalsRowFormula>SUM(fjoldi_sveitarf[2020])</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DE36601-1324-462E-8422-26C426AA972F}" name="fjoldi_sveitarf_leidrett" displayName="fjoldi_sveitarf_leidrett" ref="A68:L109" totalsRowShown="0" dataCellStyle="Comma [0]">
  <autoFilter ref="A68:L109" xr:uid="{5DE36601-1324-462E-8422-26C426AA972F}"/>
  <sortState xmlns:xlrd2="http://schemas.microsoft.com/office/spreadsheetml/2017/richdata2" ref="A69:L107">
    <sortCondition ref="A68:A107"/>
  </sortState>
  <tableColumns count="12">
    <tableColumn id="1" xr3:uid="{1108E692-5847-4A38-B21B-2F444AE64AB5}" name="Leiðrétt sveitarfélög" totalsRowDxfId="8" dataCellStyle="Comma [0]"/>
    <tableColumn id="3" xr3:uid="{84DD8270-8F8B-4D3B-B707-3640CC80E62D}" name="2010" dataCellStyle="Comma [0]"/>
    <tableColumn id="4" xr3:uid="{722F25C2-DAD2-4F61-B18B-8FDC86BC4D57}" name="2011" dataCellStyle="Comma [0]"/>
    <tableColumn id="5" xr3:uid="{C538037B-CD9B-4F35-87F7-0B8BD2372967}" name="2012" dataCellStyle="Comma [0]"/>
    <tableColumn id="6" xr3:uid="{85D8C524-0D14-4769-AE7E-87823647FF1D}" name="2013" dataCellStyle="Comma [0]"/>
    <tableColumn id="7" xr3:uid="{93612DAC-57A0-4967-8849-0558FDBC0DD8}" name="2014" dataCellStyle="Comma [0]"/>
    <tableColumn id="8" xr3:uid="{2E579823-4275-484D-BB75-316C01195F14}" name="2015" dataCellStyle="Comma [0]"/>
    <tableColumn id="9" xr3:uid="{8AFB9C2F-3CFA-4DA5-9EC0-CBDDB735E4E3}" name="2016" dataCellStyle="Comma [0]"/>
    <tableColumn id="10" xr3:uid="{4AF98F21-7173-4B23-A8B0-E36F3BE19D22}" name="2017" dataCellStyle="Comma [0]"/>
    <tableColumn id="11" xr3:uid="{0C11C386-E035-409E-B910-EB8FFE359BE0}" name="2018" dataCellStyle="Comma [0]"/>
    <tableColumn id="12" xr3:uid="{E93994EA-8E30-4004-B469-9509FCA55270}" name="2019" dataCellStyle="Comma [0]"/>
    <tableColumn id="13" xr3:uid="{0B3AF501-1E59-4161-B7C7-5D3C1CF2B1BD}" name="2020" dataCellStyle="Comma [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F4DA07-BD26-4ED8-9B8D-B7A73DC49C6A}" name="Utsolustadir" displayName="Utsolustadir" ref="A1:E308" totalsRowShown="0">
  <autoFilter ref="A1:E308" xr:uid="{A8F4DA07-BD26-4ED8-9B8D-B7A73DC49C6A}"/>
  <sortState xmlns:xlrd2="http://schemas.microsoft.com/office/spreadsheetml/2017/richdata2" ref="A2:E308">
    <sortCondition ref="E1:E308"/>
  </sortState>
  <tableColumns count="5">
    <tableColumn id="1" xr3:uid="{AD869793-C2B7-435E-920D-AD4949D255A0}" name="Númer"/>
    <tableColumn id="2" xr3:uid="{4A2CEFDC-60CB-4C6B-BB4B-77BCBB34DE6C}" name="Nafn"/>
    <tableColumn id="3" xr3:uid="{6BC66D95-C3DD-4AAF-8BCD-5D543F32AE35}" name="Yfirnafn"/>
    <tableColumn id="4" xr3:uid="{E9C735A5-AEA4-431A-B05C-BBF00975E054}" name="Póststöð"/>
    <tableColumn id="5" xr3:uid="{C14A972F-E575-4C4D-8515-965A4C80FAE2}" name="Póstnúmer"/>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EBB9B-3FC0-4598-ADD6-8418CDD0D34C}">
  <dimension ref="A1:BQ48"/>
  <sheetViews>
    <sheetView zoomScale="60" zoomScaleNormal="100" workbookViewId="0">
      <selection activeCell="I36" sqref="I36:I46"/>
    </sheetView>
  </sheetViews>
  <sheetFormatPr baseColWidth="10" defaultColWidth="9.1640625" defaultRowHeight="15" x14ac:dyDescent="0.2"/>
  <cols>
    <col min="1" max="1" width="23.1640625" style="5" bestFit="1" customWidth="1"/>
    <col min="2" max="2" width="21.83203125" style="5" bestFit="1" customWidth="1"/>
    <col min="3" max="3" width="23" style="5" bestFit="1" customWidth="1"/>
    <col min="4" max="4" width="16.6640625" style="5" bestFit="1" customWidth="1"/>
    <col min="5" max="5" width="17.6640625" style="5" bestFit="1" customWidth="1"/>
    <col min="6" max="6" width="16" style="5" bestFit="1" customWidth="1"/>
    <col min="7" max="7" width="17.83203125" style="5" bestFit="1" customWidth="1"/>
    <col min="8" max="8" width="47.83203125" style="5" bestFit="1" customWidth="1"/>
    <col min="9" max="9" width="12.33203125" style="5" bestFit="1" customWidth="1"/>
    <col min="10" max="10" width="13.5" style="5" bestFit="1" customWidth="1"/>
    <col min="11" max="12" width="12" style="5" bestFit="1" customWidth="1"/>
    <col min="13" max="13" width="12.5" style="5" customWidth="1"/>
    <col min="14" max="14" width="13.33203125" style="5" bestFit="1" customWidth="1"/>
    <col min="15" max="15" width="25.6640625" style="5" bestFit="1" customWidth="1"/>
    <col min="16" max="16" width="24.1640625" style="5" bestFit="1" customWidth="1"/>
    <col min="17" max="17" width="15.5" style="5" bestFit="1" customWidth="1"/>
    <col min="18" max="18" width="12.6640625" style="5" bestFit="1" customWidth="1"/>
    <col min="19" max="19" width="18.33203125" style="5" bestFit="1" customWidth="1"/>
    <col min="20" max="20" width="14.5" style="5" bestFit="1" customWidth="1"/>
    <col min="21" max="21" width="13" style="5" bestFit="1" customWidth="1"/>
    <col min="22" max="22" width="18.33203125" style="5" bestFit="1" customWidth="1"/>
    <col min="23" max="23" width="18.83203125" style="5" bestFit="1" customWidth="1"/>
    <col min="24" max="24" width="24.5" style="5" bestFit="1" customWidth="1"/>
    <col min="25" max="25" width="22.83203125" style="5" bestFit="1" customWidth="1"/>
    <col min="26" max="26" width="23.1640625" style="5" bestFit="1" customWidth="1"/>
    <col min="27" max="28" width="17.6640625" style="5" bestFit="1" customWidth="1"/>
    <col min="29" max="29" width="22.83203125" style="5" bestFit="1" customWidth="1"/>
    <col min="30" max="31" width="23.1640625" style="5" bestFit="1" customWidth="1"/>
    <col min="32" max="32" width="17.6640625" style="5" bestFit="1" customWidth="1"/>
    <col min="33" max="34" width="12.5" style="5" customWidth="1"/>
    <col min="35" max="35" width="23.1640625" style="5" bestFit="1" customWidth="1"/>
    <col min="36" max="36" width="38.1640625" style="5" bestFit="1" customWidth="1"/>
    <col min="37" max="37" width="25.33203125" style="5" bestFit="1" customWidth="1"/>
    <col min="38" max="38" width="34.83203125" style="5" bestFit="1" customWidth="1"/>
    <col min="39" max="39" width="17.6640625" style="5" bestFit="1" customWidth="1"/>
    <col min="40" max="40" width="16" style="5" bestFit="1" customWidth="1"/>
    <col min="41" max="42" width="17.6640625" style="5" bestFit="1" customWidth="1"/>
    <col min="43" max="43" width="12.33203125" style="5" bestFit="1" customWidth="1"/>
    <col min="44" max="44" width="12.5" style="5" bestFit="1" customWidth="1"/>
    <col min="45" max="45" width="17" style="5" bestFit="1" customWidth="1"/>
    <col min="46" max="46" width="23.1640625" style="5" bestFit="1" customWidth="1"/>
    <col min="47" max="47" width="21.83203125" style="5" bestFit="1" customWidth="1"/>
    <col min="48" max="48" width="17.6640625" style="5" bestFit="1" customWidth="1"/>
    <col min="49" max="49" width="34" style="5" bestFit="1" customWidth="1"/>
    <col min="50" max="50" width="23.5" style="5" bestFit="1" customWidth="1"/>
    <col min="51" max="51" width="15" style="5" bestFit="1" customWidth="1"/>
    <col min="52" max="52" width="18.5" style="5" bestFit="1" customWidth="1"/>
    <col min="53" max="53" width="17.6640625" style="5" bestFit="1" customWidth="1"/>
    <col min="54" max="55" width="11.33203125" style="5" bestFit="1" customWidth="1"/>
    <col min="56" max="56" width="18.6640625" style="5" bestFit="1" customWidth="1"/>
    <col min="57" max="57" width="12.6640625" style="5" bestFit="1" customWidth="1"/>
    <col min="58" max="58" width="17.5" style="5" bestFit="1" customWidth="1"/>
    <col min="59" max="59" width="12.33203125" style="5" bestFit="1" customWidth="1"/>
    <col min="60" max="60" width="12.5" style="5" bestFit="1" customWidth="1"/>
    <col min="61" max="61" width="16" style="5" bestFit="1" customWidth="1"/>
    <col min="62" max="62" width="13.5" style="5" bestFit="1" customWidth="1"/>
    <col min="63" max="63" width="17.5" style="5" bestFit="1" customWidth="1"/>
    <col min="64" max="64" width="12.33203125" style="5" bestFit="1" customWidth="1"/>
    <col min="65" max="65" width="12.5" style="5" bestFit="1" customWidth="1"/>
    <col min="66" max="66" width="16.6640625" style="5" bestFit="1" customWidth="1"/>
    <col min="67" max="67" width="17" style="5" bestFit="1" customWidth="1"/>
    <col min="68" max="68" width="17.5" style="5" bestFit="1" customWidth="1"/>
    <col min="69" max="69" width="12.33203125" style="5" bestFit="1" customWidth="1"/>
    <col min="70" max="70" width="12.5" style="5" bestFit="1" customWidth="1"/>
    <col min="71" max="71" width="20.1640625" style="5" bestFit="1" customWidth="1"/>
    <col min="72" max="72" width="19.6640625" style="5" bestFit="1" customWidth="1"/>
    <col min="73" max="73" width="12.33203125" style="5" bestFit="1" customWidth="1"/>
    <col min="74" max="74" width="12.5" style="5" bestFit="1" customWidth="1"/>
    <col min="75" max="75" width="23" style="5" bestFit="1" customWidth="1"/>
    <col min="76" max="76" width="20.5" style="5" bestFit="1" customWidth="1"/>
    <col min="77" max="77" width="12.33203125" style="5" bestFit="1" customWidth="1"/>
    <col min="78" max="78" width="12.5" style="5" bestFit="1" customWidth="1"/>
    <col min="79" max="79" width="23.5" style="5" bestFit="1" customWidth="1"/>
    <col min="80" max="80" width="21.5" style="5" bestFit="1" customWidth="1"/>
    <col min="81" max="81" width="17.5" style="5" bestFit="1" customWidth="1"/>
    <col min="82" max="82" width="12.33203125" style="5" bestFit="1" customWidth="1"/>
    <col min="83" max="83" width="12.5" style="5" bestFit="1" customWidth="1"/>
    <col min="84" max="84" width="24.6640625" style="5" bestFit="1" customWidth="1"/>
    <col min="85" max="85" width="12.6640625" style="5" bestFit="1" customWidth="1"/>
    <col min="86" max="86" width="17.5" style="5" bestFit="1" customWidth="1"/>
    <col min="87" max="87" width="12.33203125" style="5" bestFit="1" customWidth="1"/>
    <col min="88" max="88" width="12.5" style="5" bestFit="1" customWidth="1"/>
    <col min="89" max="89" width="15.83203125" style="5" bestFit="1" customWidth="1"/>
    <col min="90" max="90" width="17.33203125" style="5" bestFit="1" customWidth="1"/>
    <col min="91" max="91" width="17.5" style="5" bestFit="1" customWidth="1"/>
    <col min="92" max="92" width="12.33203125" style="5" bestFit="1" customWidth="1"/>
    <col min="93" max="93" width="12.5" style="5" bestFit="1" customWidth="1"/>
    <col min="94" max="94" width="20.5" style="5" bestFit="1" customWidth="1"/>
    <col min="95" max="95" width="17" style="5" bestFit="1" customWidth="1"/>
    <col min="96" max="96" width="17.5" style="5" bestFit="1" customWidth="1"/>
    <col min="97" max="97" width="12.33203125" style="5" bestFit="1" customWidth="1"/>
    <col min="98" max="98" width="12.5" style="5" bestFit="1" customWidth="1"/>
    <col min="99" max="99" width="20.1640625" style="5" bestFit="1" customWidth="1"/>
    <col min="100" max="100" width="17.33203125" style="5" bestFit="1" customWidth="1"/>
    <col min="101" max="101" width="17.5" style="5" bestFit="1" customWidth="1"/>
    <col min="102" max="102" width="12.33203125" style="5" bestFit="1" customWidth="1"/>
    <col min="103" max="103" width="12.5" style="5" bestFit="1" customWidth="1"/>
    <col min="104" max="104" width="20.33203125" style="5" bestFit="1" customWidth="1"/>
    <col min="105" max="105" width="14.6640625" style="5" bestFit="1" customWidth="1"/>
    <col min="106" max="106" width="17.5" style="5" bestFit="1" customWidth="1"/>
    <col min="107" max="107" width="12.33203125" style="5" bestFit="1" customWidth="1"/>
    <col min="108" max="108" width="12.5" style="5" bestFit="1" customWidth="1"/>
    <col min="109" max="109" width="18" style="5" bestFit="1" customWidth="1"/>
    <col min="110" max="110" width="21.1640625" style="5" bestFit="1" customWidth="1"/>
    <col min="111" max="111" width="12.33203125" style="5" bestFit="1" customWidth="1"/>
    <col min="112" max="112" width="12.5" style="5" bestFit="1" customWidth="1"/>
    <col min="113" max="113" width="24.1640625" style="5" bestFit="1" customWidth="1"/>
    <col min="114" max="114" width="16.5" style="5" bestFit="1" customWidth="1"/>
    <col min="115" max="115" width="17.5" style="5" bestFit="1" customWidth="1"/>
    <col min="116" max="116" width="12.33203125" style="5" bestFit="1" customWidth="1"/>
    <col min="117" max="117" width="12.5" style="5" bestFit="1" customWidth="1"/>
    <col min="118" max="118" width="19.5" style="5" bestFit="1" customWidth="1"/>
    <col min="119" max="119" width="14.1640625" style="5" bestFit="1" customWidth="1"/>
    <col min="120" max="120" width="17.5" style="5" bestFit="1" customWidth="1"/>
    <col min="121" max="121" width="12.33203125" style="5" bestFit="1" customWidth="1"/>
    <col min="122" max="122" width="12.5" style="5" bestFit="1" customWidth="1"/>
    <col min="123" max="123" width="17.5" style="5" bestFit="1" customWidth="1"/>
    <col min="124" max="124" width="12" style="5" bestFit="1" customWidth="1"/>
    <col min="125" max="125" width="17.5" style="5" bestFit="1" customWidth="1"/>
    <col min="126" max="126" width="12.33203125" style="5" bestFit="1" customWidth="1"/>
    <col min="127" max="127" width="12.5" style="5" bestFit="1" customWidth="1"/>
    <col min="128" max="128" width="14.5" style="5" bestFit="1" customWidth="1"/>
    <col min="129" max="129" width="17.33203125" style="5" bestFit="1" customWidth="1"/>
    <col min="130" max="130" width="17.5" style="5" bestFit="1" customWidth="1"/>
    <col min="131" max="131" width="12.33203125" style="5" bestFit="1" customWidth="1"/>
    <col min="132" max="132" width="12.5" style="5" bestFit="1" customWidth="1"/>
    <col min="133" max="133" width="20.5" style="5" bestFit="1" customWidth="1"/>
    <col min="134" max="134" width="13" style="5" bestFit="1" customWidth="1"/>
    <col min="135" max="135" width="17.5" style="5" bestFit="1" customWidth="1"/>
    <col min="136" max="136" width="12.33203125" style="5" bestFit="1" customWidth="1"/>
    <col min="137" max="137" width="12.5" style="5" bestFit="1" customWidth="1"/>
    <col min="138" max="138" width="16.1640625" style="5" bestFit="1" customWidth="1"/>
    <col min="139" max="139" width="18.6640625" style="5" bestFit="1" customWidth="1"/>
    <col min="140" max="140" width="17.5" style="5" bestFit="1" customWidth="1"/>
    <col min="141" max="141" width="12.33203125" style="5" bestFit="1" customWidth="1"/>
    <col min="142" max="142" width="12.5" style="5" bestFit="1" customWidth="1"/>
    <col min="143" max="143" width="22" style="5" bestFit="1" customWidth="1"/>
    <col min="144" max="144" width="16.6640625" style="5" bestFit="1" customWidth="1"/>
    <col min="145" max="145" width="17.5" style="5" bestFit="1" customWidth="1"/>
    <col min="146" max="146" width="12.33203125" style="5" bestFit="1" customWidth="1"/>
    <col min="147" max="147" width="12.5" style="5" bestFit="1" customWidth="1"/>
    <col min="148" max="148" width="19.6640625" style="5" bestFit="1" customWidth="1"/>
    <col min="149" max="149" width="18.33203125" style="5" bestFit="1" customWidth="1"/>
    <col min="150" max="150" width="17.5" style="5" bestFit="1" customWidth="1"/>
    <col min="151" max="151" width="12.33203125" style="5" bestFit="1" customWidth="1"/>
    <col min="152" max="152" width="12.5" style="5" bestFit="1" customWidth="1"/>
    <col min="153" max="153" width="21.5" style="5" bestFit="1" customWidth="1"/>
    <col min="154" max="154" width="15.5" style="5" bestFit="1" customWidth="1"/>
    <col min="155" max="155" width="17.5" style="5" bestFit="1" customWidth="1"/>
    <col min="156" max="156" width="12.33203125" style="5" bestFit="1" customWidth="1"/>
    <col min="157" max="157" width="12.5" style="5" bestFit="1" customWidth="1"/>
    <col min="158" max="158" width="18.6640625" style="5" bestFit="1" customWidth="1"/>
    <col min="159" max="159" width="12" style="5" bestFit="1" customWidth="1"/>
    <col min="160" max="160" width="17.5" style="5" bestFit="1" customWidth="1"/>
    <col min="161" max="161" width="12.33203125" style="5" bestFit="1" customWidth="1"/>
    <col min="162" max="162" width="12.5" style="5" bestFit="1" customWidth="1"/>
    <col min="163" max="163" width="14.5" style="5" bestFit="1" customWidth="1"/>
    <col min="164" max="164" width="16.33203125" style="5" bestFit="1" customWidth="1"/>
    <col min="165" max="165" width="17.5" style="5" bestFit="1" customWidth="1"/>
    <col min="166" max="166" width="12.33203125" style="5" bestFit="1" customWidth="1"/>
    <col min="167" max="167" width="12.5" style="5" bestFit="1" customWidth="1"/>
    <col min="168" max="168" width="19.5" style="5" bestFit="1" customWidth="1"/>
    <col min="169" max="169" width="14" style="5" bestFit="1" customWidth="1"/>
    <col min="170" max="170" width="17.5" style="5" bestFit="1" customWidth="1"/>
    <col min="171" max="171" width="12.33203125" style="5" bestFit="1" customWidth="1"/>
    <col min="172" max="172" width="12.5" style="5" bestFit="1" customWidth="1"/>
    <col min="173" max="173" width="17.33203125" style="5" bestFit="1" customWidth="1"/>
    <col min="174" max="174" width="14.1640625" style="5" bestFit="1" customWidth="1"/>
    <col min="175" max="175" width="17.5" style="5" bestFit="1" customWidth="1"/>
    <col min="176" max="176" width="12.33203125" style="5" bestFit="1" customWidth="1"/>
    <col min="177" max="177" width="12.5" style="5" bestFit="1" customWidth="1"/>
    <col min="178" max="179" width="17.5" style="5" bestFit="1" customWidth="1"/>
    <col min="180" max="180" width="12.33203125" style="5" bestFit="1" customWidth="1"/>
    <col min="181" max="181" width="12.5" style="5" bestFit="1" customWidth="1"/>
    <col min="182" max="182" width="18.1640625" style="5" bestFit="1" customWidth="1"/>
    <col min="183" max="183" width="17.5" style="5" bestFit="1" customWidth="1"/>
    <col min="184" max="184" width="12.33203125" style="5" bestFit="1" customWidth="1"/>
    <col min="185" max="185" width="12.5" style="5" bestFit="1" customWidth="1"/>
    <col min="186" max="186" width="19.5" style="5" bestFit="1" customWidth="1"/>
    <col min="187" max="187" width="18.83203125" style="5" bestFit="1" customWidth="1"/>
    <col min="188" max="188" width="12.33203125" style="5" bestFit="1" customWidth="1"/>
    <col min="189" max="189" width="12.5" style="5" bestFit="1" customWidth="1"/>
    <col min="190" max="190" width="22.1640625" style="5" bestFit="1" customWidth="1"/>
    <col min="191" max="191" width="21.83203125" style="5" bestFit="1" customWidth="1"/>
    <col min="192" max="192" width="17.5" style="5" bestFit="1" customWidth="1"/>
    <col min="193" max="193" width="12.33203125" style="5" bestFit="1" customWidth="1"/>
    <col min="194" max="194" width="12.5" style="5" bestFit="1" customWidth="1"/>
    <col min="195" max="195" width="25" style="5" bestFit="1" customWidth="1"/>
    <col min="196" max="196" width="27.5" style="5" bestFit="1" customWidth="1"/>
    <col min="197" max="197" width="17.5" style="5" bestFit="1" customWidth="1"/>
    <col min="198" max="198" width="12.33203125" style="5" bestFit="1" customWidth="1"/>
    <col min="199" max="199" width="12.5" style="5" bestFit="1" customWidth="1"/>
    <col min="200" max="200" width="30.6640625" style="5" bestFit="1" customWidth="1"/>
    <col min="201" max="201" width="26.6640625" style="5" bestFit="1" customWidth="1"/>
    <col min="202" max="202" width="17.5" style="5" bestFit="1" customWidth="1"/>
    <col min="203" max="203" width="12.33203125" style="5" bestFit="1" customWidth="1"/>
    <col min="204" max="204" width="12.5" style="5" bestFit="1" customWidth="1"/>
    <col min="205" max="205" width="30" style="5" bestFit="1" customWidth="1"/>
    <col min="206" max="206" width="28.6640625" style="5" bestFit="1" customWidth="1"/>
    <col min="207" max="207" width="17.5" style="5" bestFit="1" customWidth="1"/>
    <col min="208" max="208" width="12.33203125" style="5" bestFit="1" customWidth="1"/>
    <col min="209" max="209" width="12.5" style="5" bestFit="1" customWidth="1"/>
    <col min="210" max="210" width="31.83203125" style="5" bestFit="1" customWidth="1"/>
    <col min="211" max="211" width="20.5" style="5" bestFit="1" customWidth="1"/>
    <col min="212" max="212" width="17.5" style="5" bestFit="1" customWidth="1"/>
    <col min="213" max="213" width="12.33203125" style="5" bestFit="1" customWidth="1"/>
    <col min="214" max="214" width="12.5" style="5" bestFit="1" customWidth="1"/>
    <col min="215" max="215" width="23.6640625" style="5" bestFit="1" customWidth="1"/>
    <col min="216" max="217" width="17.5" style="5" bestFit="1" customWidth="1"/>
    <col min="218" max="218" width="12.33203125" style="5" bestFit="1" customWidth="1"/>
    <col min="219" max="219" width="12.5" style="5" bestFit="1" customWidth="1"/>
    <col min="220" max="220" width="20.5" style="5" bestFit="1" customWidth="1"/>
    <col min="221" max="221" width="14" style="5" bestFit="1" customWidth="1"/>
    <col min="222" max="222" width="17.5" style="5" bestFit="1" customWidth="1"/>
    <col min="223" max="223" width="12.33203125" style="5" bestFit="1" customWidth="1"/>
    <col min="224" max="224" width="12.5" style="5" bestFit="1" customWidth="1"/>
    <col min="225" max="225" width="17.33203125" style="5" bestFit="1" customWidth="1"/>
    <col min="226" max="226" width="17.5" style="5" bestFit="1" customWidth="1"/>
    <col min="227" max="227" width="12.33203125" style="5" bestFit="1" customWidth="1"/>
    <col min="228" max="228" width="12.5" style="5" bestFit="1" customWidth="1"/>
    <col min="229" max="229" width="12" style="5" bestFit="1" customWidth="1"/>
    <col min="230" max="230" width="21.83203125" style="5" bestFit="1" customWidth="1"/>
    <col min="231" max="231" width="12.33203125" style="5" bestFit="1" customWidth="1"/>
    <col min="232" max="232" width="12.5" style="5" bestFit="1" customWidth="1"/>
    <col min="233" max="233" width="25" style="5" bestFit="1" customWidth="1"/>
    <col min="234" max="234" width="15.5" style="5" bestFit="1" customWidth="1"/>
    <col min="235" max="235" width="17.5" style="5" bestFit="1" customWidth="1"/>
    <col min="236" max="236" width="12.33203125" style="5" bestFit="1" customWidth="1"/>
    <col min="237" max="237" width="12.5" style="5" bestFit="1" customWidth="1"/>
    <col min="238" max="238" width="18.6640625" style="5" bestFit="1" customWidth="1"/>
    <col min="239" max="239" width="12" style="5" bestFit="1" customWidth="1"/>
    <col min="240" max="16384" width="9.1640625" style="5"/>
  </cols>
  <sheetData>
    <row r="1" spans="1:69" ht="15" customHeight="1" x14ac:dyDescent="0.3">
      <c r="A1" s="130" t="s">
        <v>11</v>
      </c>
      <c r="B1" s="130"/>
      <c r="C1" s="130"/>
      <c r="D1" s="130"/>
      <c r="E1" s="130"/>
      <c r="F1" s="73"/>
      <c r="G1" s="123" t="s">
        <v>1962</v>
      </c>
      <c r="H1" s="85" t="s">
        <v>1992</v>
      </c>
      <c r="I1" s="70"/>
      <c r="J1" s="70"/>
      <c r="K1" s="70"/>
      <c r="L1" s="70"/>
      <c r="M1" s="73"/>
      <c r="O1" s="4" t="s">
        <v>1962</v>
      </c>
      <c r="P1" s="6" t="s">
        <v>203</v>
      </c>
      <c r="Q1" s="70"/>
      <c r="R1" s="70"/>
      <c r="S1" s="70"/>
      <c r="T1" s="70"/>
      <c r="U1" s="70"/>
      <c r="V1" s="70"/>
      <c r="W1" s="70"/>
      <c r="X1" s="70"/>
      <c r="Y1" s="70"/>
      <c r="Z1" s="70"/>
      <c r="AA1" s="70"/>
      <c r="AB1" s="70"/>
      <c r="AC1" s="70"/>
      <c r="AD1" s="70"/>
      <c r="AE1" s="70"/>
      <c r="AF1" s="70"/>
      <c r="AG1" s="70"/>
      <c r="AH1" s="73"/>
      <c r="AI1" s="131" t="s">
        <v>10</v>
      </c>
      <c r="AJ1" s="132"/>
      <c r="AK1" s="132"/>
      <c r="AL1" s="132"/>
      <c r="AS1" s="78"/>
      <c r="AT1" s="133" t="s">
        <v>1932</v>
      </c>
      <c r="AU1" s="131"/>
      <c r="AV1" s="131"/>
      <c r="AW1" s="131"/>
      <c r="AX1" s="115"/>
      <c r="BM1" s="133" t="s">
        <v>15</v>
      </c>
      <c r="BN1" s="132"/>
      <c r="BO1" s="132"/>
      <c r="BP1" s="132"/>
      <c r="BQ1" s="78"/>
    </row>
    <row r="2" spans="1:69" ht="15" customHeight="1" x14ac:dyDescent="0.3">
      <c r="A2" s="130"/>
      <c r="B2" s="130"/>
      <c r="C2" s="130"/>
      <c r="D2" s="130"/>
      <c r="E2" s="130"/>
      <c r="F2" s="73"/>
      <c r="G2" s="70"/>
      <c r="H2" s="70"/>
      <c r="I2" s="70"/>
      <c r="J2" s="70"/>
      <c r="K2" s="70"/>
      <c r="L2" s="70"/>
      <c r="M2" s="73"/>
      <c r="O2" s="70"/>
      <c r="P2" s="70"/>
      <c r="Q2" s="70"/>
      <c r="R2" s="70"/>
      <c r="S2" s="70"/>
      <c r="T2" s="70"/>
      <c r="U2" s="70"/>
      <c r="V2" s="70"/>
      <c r="W2" s="70"/>
      <c r="X2" s="70"/>
      <c r="Y2" s="70"/>
      <c r="Z2" s="70"/>
      <c r="AA2" s="70"/>
      <c r="AB2" s="70"/>
      <c r="AC2" s="70"/>
      <c r="AD2" s="70"/>
      <c r="AE2" s="70"/>
      <c r="AF2" s="70"/>
      <c r="AG2" s="70"/>
      <c r="AH2" s="73"/>
      <c r="AI2" s="131"/>
      <c r="AJ2" s="132"/>
      <c r="AK2" s="132"/>
      <c r="AL2" s="132"/>
      <c r="AS2" s="78"/>
      <c r="AT2" s="133"/>
      <c r="AU2" s="131"/>
      <c r="AV2" s="131"/>
      <c r="AW2" s="131"/>
      <c r="AX2" s="115"/>
      <c r="BM2" s="133"/>
      <c r="BN2" s="132"/>
      <c r="BO2" s="132"/>
      <c r="BP2" s="132"/>
      <c r="BQ2" s="78"/>
    </row>
    <row r="3" spans="1:69" x14ac:dyDescent="0.2">
      <c r="A3" s="85" t="s">
        <v>2</v>
      </c>
      <c r="B3" s="123" t="s">
        <v>16</v>
      </c>
      <c r="C3" s="123"/>
      <c r="D3" s="123"/>
      <c r="E3" s="123"/>
      <c r="F3" s="85"/>
      <c r="G3" s="85" t="s">
        <v>2</v>
      </c>
      <c r="H3" s="123" t="s">
        <v>16</v>
      </c>
      <c r="I3" s="123"/>
      <c r="J3" s="123"/>
      <c r="K3" s="85"/>
      <c r="L3"/>
      <c r="M3" s="73"/>
      <c r="O3" s="4" t="s">
        <v>2</v>
      </c>
      <c r="P3" s="4" t="s">
        <v>16</v>
      </c>
      <c r="Q3" s="6"/>
      <c r="R3" s="6"/>
      <c r="S3" s="6"/>
      <c r="T3" s="6"/>
      <c r="U3" s="6"/>
      <c r="V3" s="6"/>
      <c r="W3" s="6"/>
      <c r="X3" s="6"/>
      <c r="Y3" s="6"/>
      <c r="Z3" s="6"/>
      <c r="AA3" s="6"/>
      <c r="AB3"/>
      <c r="AC3"/>
      <c r="AD3"/>
      <c r="AE3"/>
      <c r="AF3"/>
      <c r="AG3" s="70"/>
      <c r="AH3" s="73"/>
      <c r="AI3" s="71" t="s">
        <v>13</v>
      </c>
      <c r="AJ3" s="71" t="s">
        <v>203</v>
      </c>
      <c r="AS3" s="78"/>
      <c r="AT3" s="43" t="s">
        <v>1962</v>
      </c>
      <c r="AU3" t="s">
        <v>203</v>
      </c>
      <c r="AV3" s="80"/>
      <c r="AW3" s="80"/>
      <c r="AX3" s="80"/>
      <c r="BO3" s="81"/>
      <c r="BP3" s="81"/>
      <c r="BQ3" s="78"/>
    </row>
    <row r="4" spans="1:69" x14ac:dyDescent="0.2">
      <c r="A4" s="123" t="s">
        <v>1</v>
      </c>
      <c r="B4" s="123" t="s">
        <v>17</v>
      </c>
      <c r="C4" s="123" t="s">
        <v>18</v>
      </c>
      <c r="D4" s="123" t="s">
        <v>19</v>
      </c>
      <c r="E4" s="123" t="s">
        <v>1955</v>
      </c>
      <c r="F4" s="85" t="s">
        <v>12</v>
      </c>
      <c r="G4" s="123" t="s">
        <v>1</v>
      </c>
      <c r="H4" s="123" t="s">
        <v>18</v>
      </c>
      <c r="I4" s="123" t="s">
        <v>19</v>
      </c>
      <c r="J4" s="123" t="s">
        <v>1955</v>
      </c>
      <c r="K4" s="85" t="s">
        <v>12</v>
      </c>
      <c r="L4"/>
      <c r="M4" s="73"/>
      <c r="O4" s="4" t="s">
        <v>1</v>
      </c>
      <c r="P4" s="6" t="s">
        <v>20</v>
      </c>
      <c r="Q4" s="6" t="s">
        <v>21</v>
      </c>
      <c r="R4" s="6" t="s">
        <v>24</v>
      </c>
      <c r="S4" s="6" t="s">
        <v>25</v>
      </c>
      <c r="T4" s="6" t="s">
        <v>26</v>
      </c>
      <c r="U4" s="6" t="s">
        <v>27</v>
      </c>
      <c r="V4" s="6" t="s">
        <v>28</v>
      </c>
      <c r="W4" s="6" t="s">
        <v>29</v>
      </c>
      <c r="X4" s="6" t="s">
        <v>30</v>
      </c>
      <c r="Y4" s="6" t="s">
        <v>31</v>
      </c>
      <c r="Z4" s="6" t="s">
        <v>49</v>
      </c>
      <c r="AA4" s="6" t="s">
        <v>12</v>
      </c>
      <c r="AB4"/>
      <c r="AC4"/>
      <c r="AD4"/>
      <c r="AE4"/>
      <c r="AF4"/>
      <c r="AG4" s="70"/>
      <c r="AH4" s="73"/>
      <c r="AI4" s="74"/>
      <c r="AJ4" s="74"/>
      <c r="AK4" s="74"/>
      <c r="AL4" s="74"/>
      <c r="AM4" s="74"/>
      <c r="AN4" s="74"/>
      <c r="AO4" s="74"/>
      <c r="AP4" s="74"/>
      <c r="AQ4" s="74"/>
      <c r="AR4" s="74"/>
      <c r="AS4" s="79"/>
      <c r="AY4" s="80"/>
      <c r="BO4" s="5" t="s">
        <v>32</v>
      </c>
      <c r="BP4" s="81" t="str">
        <f>H1</f>
        <v>Árneshreppur,Kaldrananeshreppur,Strandabyggð</v>
      </c>
      <c r="BQ4" s="78"/>
    </row>
    <row r="5" spans="1:69" x14ac:dyDescent="0.2">
      <c r="A5" s="124">
        <v>2010</v>
      </c>
      <c r="B5" s="123">
        <v>127051.52057100002</v>
      </c>
      <c r="C5" s="123">
        <v>263564.76369249972</v>
      </c>
      <c r="D5" s="123">
        <v>248124.25069766669</v>
      </c>
      <c r="E5" s="123">
        <v>46372.267958833356</v>
      </c>
      <c r="F5" s="85">
        <v>685112.80291999981</v>
      </c>
      <c r="G5" s="124">
        <v>2010</v>
      </c>
      <c r="H5" s="123">
        <v>1017.5214099999999</v>
      </c>
      <c r="I5" s="123">
        <v>622.91244999999992</v>
      </c>
      <c r="J5" s="123">
        <v>331.01647000000003</v>
      </c>
      <c r="K5" s="85">
        <v>1971.4503299999999</v>
      </c>
      <c r="L5"/>
      <c r="M5" s="73"/>
      <c r="O5" s="83">
        <v>2010</v>
      </c>
      <c r="P5" s="6">
        <v>1649.1202499999999</v>
      </c>
      <c r="Q5" s="6"/>
      <c r="R5" s="6">
        <v>2661.0955150000004</v>
      </c>
      <c r="S5" s="6">
        <v>812.27738499999987</v>
      </c>
      <c r="T5" s="6"/>
      <c r="U5" s="6">
        <v>4890.0015650000005</v>
      </c>
      <c r="V5" s="6">
        <v>171.76642600000002</v>
      </c>
      <c r="W5" s="6">
        <v>5204.6833750000005</v>
      </c>
      <c r="X5" s="6">
        <v>197.20529500000004</v>
      </c>
      <c r="Y5" s="6">
        <v>24281.311999999998</v>
      </c>
      <c r="Z5" s="6">
        <v>4692.68</v>
      </c>
      <c r="AA5" s="6">
        <v>44560.141811000001</v>
      </c>
      <c r="AB5"/>
      <c r="AC5"/>
      <c r="AD5"/>
      <c r="AE5"/>
      <c r="AF5"/>
      <c r="AG5" s="70"/>
      <c r="AH5" s="73"/>
      <c r="AI5" s="71" t="s">
        <v>2</v>
      </c>
      <c r="AJ5" s="71" t="s">
        <v>16</v>
      </c>
      <c r="AK5" s="71"/>
      <c r="AL5" s="71"/>
      <c r="AM5" s="71"/>
      <c r="AN5"/>
      <c r="AO5"/>
      <c r="AP5"/>
      <c r="AQ5" s="74"/>
      <c r="AR5" s="74"/>
      <c r="AS5" s="79"/>
      <c r="AT5" s="43" t="s">
        <v>2</v>
      </c>
      <c r="AU5" s="43" t="s">
        <v>16</v>
      </c>
      <c r="AV5"/>
      <c r="AW5"/>
      <c r="AX5"/>
      <c r="AY5"/>
      <c r="AZ5" s="80"/>
      <c r="BA5" s="80"/>
      <c r="BN5" s="80">
        <v>2010</v>
      </c>
      <c r="BO5" s="5">
        <f>'Þróun Íbúafjölda sveitarf.'!B$109</f>
        <v>317630</v>
      </c>
      <c r="BP5" s="5">
        <f>VLOOKUP($BP$4,fjoldi_sveitarf_leidrett[#All],$BN5-2008)</f>
        <v>19955</v>
      </c>
      <c r="BQ5" s="90"/>
    </row>
    <row r="6" spans="1:69" x14ac:dyDescent="0.2">
      <c r="A6" s="124">
        <v>2011</v>
      </c>
      <c r="B6" s="123">
        <v>143933.49618299995</v>
      </c>
      <c r="C6" s="123">
        <v>247878.73075750007</v>
      </c>
      <c r="D6" s="123">
        <v>232624.04690883344</v>
      </c>
      <c r="E6" s="123">
        <v>47457.620445666646</v>
      </c>
      <c r="F6" s="85">
        <v>671893.89429500001</v>
      </c>
      <c r="G6" s="124">
        <v>2011</v>
      </c>
      <c r="H6" s="123">
        <v>995.12018999999998</v>
      </c>
      <c r="I6" s="123">
        <v>308.94859000000002</v>
      </c>
      <c r="J6" s="123">
        <v>350.05252499999995</v>
      </c>
      <c r="K6" s="85">
        <v>1654.1213050000001</v>
      </c>
      <c r="L6"/>
      <c r="M6" s="73"/>
      <c r="O6" s="83">
        <v>2011</v>
      </c>
      <c r="P6" s="6">
        <v>1638.9585000000002</v>
      </c>
      <c r="Q6" s="6"/>
      <c r="R6" s="6">
        <v>2453.3112699999997</v>
      </c>
      <c r="S6" s="6">
        <v>1687.9462950000002</v>
      </c>
      <c r="T6" s="6"/>
      <c r="U6" s="6">
        <v>2883.2586549999996</v>
      </c>
      <c r="V6" s="6">
        <v>1046.4943060000001</v>
      </c>
      <c r="W6" s="6">
        <v>4535.9250600000005</v>
      </c>
      <c r="X6" s="6">
        <v>277.50324499999999</v>
      </c>
      <c r="Y6" s="6">
        <v>21804.153999999999</v>
      </c>
      <c r="Z6" s="6">
        <v>6483.8819999999996</v>
      </c>
      <c r="AA6" s="6">
        <v>42811.433330999993</v>
      </c>
      <c r="AB6"/>
      <c r="AC6"/>
      <c r="AD6"/>
      <c r="AE6"/>
      <c r="AF6"/>
      <c r="AG6" s="70"/>
      <c r="AH6" s="73"/>
      <c r="AI6" s="71" t="s">
        <v>1</v>
      </c>
      <c r="AJ6" s="71" t="s">
        <v>40</v>
      </c>
      <c r="AK6" s="71" t="s">
        <v>34</v>
      </c>
      <c r="AL6" s="71" t="s">
        <v>35</v>
      </c>
      <c r="AM6" s="71" t="s">
        <v>12</v>
      </c>
      <c r="AN6"/>
      <c r="AO6"/>
      <c r="AP6"/>
      <c r="AQ6" s="74"/>
      <c r="AR6" s="74"/>
      <c r="AS6" s="79"/>
      <c r="AT6" s="43" t="s">
        <v>1</v>
      </c>
      <c r="AU6" t="s">
        <v>1931</v>
      </c>
      <c r="AV6" t="s">
        <v>12</v>
      </c>
      <c r="AW6"/>
      <c r="AX6"/>
      <c r="AY6"/>
      <c r="BN6" s="80">
        <v>2011</v>
      </c>
      <c r="BO6" s="5">
        <f>'Þróun Íbúafjölda sveitarf.'!C$109</f>
        <v>311841</v>
      </c>
      <c r="BP6" s="5">
        <f>VLOOKUP($BP$4,fjoldi_sveitarf_leidrett[#All],$BN6-2008)</f>
        <v>19948</v>
      </c>
      <c r="BQ6" s="78"/>
    </row>
    <row r="7" spans="1:69" x14ac:dyDescent="0.2">
      <c r="A7" s="124">
        <v>2012</v>
      </c>
      <c r="B7" s="123">
        <v>147190.83018299998</v>
      </c>
      <c r="C7" s="123">
        <v>248920.00389449977</v>
      </c>
      <c r="D7" s="123">
        <v>231859.38796233345</v>
      </c>
      <c r="E7" s="123">
        <v>47683.656037166664</v>
      </c>
      <c r="F7" s="85">
        <v>675653.87807699991</v>
      </c>
      <c r="G7" s="124">
        <v>2012</v>
      </c>
      <c r="H7" s="123">
        <v>1033.7336499999999</v>
      </c>
      <c r="I7" s="123">
        <v>532.22757999999999</v>
      </c>
      <c r="J7" s="123">
        <v>424.94941500000004</v>
      </c>
      <c r="K7" s="85">
        <v>1990.9106449999999</v>
      </c>
      <c r="L7"/>
      <c r="M7" s="73"/>
      <c r="O7" s="83">
        <v>2012</v>
      </c>
      <c r="P7" s="6">
        <v>1626.90525</v>
      </c>
      <c r="Q7" s="6"/>
      <c r="R7" s="6">
        <v>2432.71216</v>
      </c>
      <c r="S7" s="6">
        <v>2038.0610999999997</v>
      </c>
      <c r="T7" s="6"/>
      <c r="U7" s="6">
        <v>1806.7125249999999</v>
      </c>
      <c r="V7" s="6">
        <v>1519.7504139999999</v>
      </c>
      <c r="W7" s="6">
        <v>5524.8043050000006</v>
      </c>
      <c r="X7" s="6">
        <v>309.26431500000001</v>
      </c>
      <c r="Y7" s="6">
        <v>20334.403000000002</v>
      </c>
      <c r="Z7" s="6">
        <v>5350.0559999999996</v>
      </c>
      <c r="AA7" s="6">
        <v>40942.669068999996</v>
      </c>
      <c r="AB7"/>
      <c r="AC7"/>
      <c r="AD7"/>
      <c r="AE7"/>
      <c r="AF7"/>
      <c r="AG7" s="70"/>
      <c r="AH7" s="73"/>
      <c r="AI7" s="82">
        <v>2010</v>
      </c>
      <c r="AJ7" s="71"/>
      <c r="AK7" s="71">
        <v>6251.8949999999995</v>
      </c>
      <c r="AL7" s="71">
        <v>456.39965000000007</v>
      </c>
      <c r="AM7" s="71">
        <v>6708.2946499999998</v>
      </c>
      <c r="AN7"/>
      <c r="AO7"/>
      <c r="AP7"/>
      <c r="AQ7" s="74"/>
      <c r="AR7" s="74"/>
      <c r="AS7" s="79"/>
      <c r="AT7" s="3">
        <v>2010</v>
      </c>
      <c r="AU7">
        <v>247.75858244135102</v>
      </c>
      <c r="AV7">
        <v>247.75858244135102</v>
      </c>
      <c r="AW7"/>
      <c r="AX7"/>
      <c r="AY7"/>
      <c r="BD7" s="93" t="s">
        <v>1936</v>
      </c>
      <c r="BG7" s="33"/>
      <c r="BH7"/>
      <c r="BI7"/>
      <c r="BN7" s="80">
        <v>2012</v>
      </c>
      <c r="BO7" s="5">
        <f>'Þróun Íbúafjölda sveitarf.'!D$109</f>
        <v>313182</v>
      </c>
      <c r="BP7" s="5">
        <f>VLOOKUP($BP$4,fjoldi_sveitarf_leidrett[#All],$BN7-2008)</f>
        <v>20040</v>
      </c>
      <c r="BQ7" s="78"/>
    </row>
    <row r="8" spans="1:69" x14ac:dyDescent="0.2">
      <c r="A8" s="124">
        <v>2013</v>
      </c>
      <c r="B8" s="123">
        <v>166605.03767699999</v>
      </c>
      <c r="C8" s="123">
        <v>254323.89329749983</v>
      </c>
      <c r="D8" s="123">
        <v>229316.79195533338</v>
      </c>
      <c r="E8" s="123">
        <v>44396.500578166684</v>
      </c>
      <c r="F8" s="85">
        <v>694642.22350799991</v>
      </c>
      <c r="G8" s="124">
        <v>2013</v>
      </c>
      <c r="H8" s="123">
        <v>1065.4175149999999</v>
      </c>
      <c r="I8" s="123">
        <v>426.774565</v>
      </c>
      <c r="J8" s="123">
        <v>464.42801500000002</v>
      </c>
      <c r="K8" s="85">
        <v>1956.6200949999998</v>
      </c>
      <c r="L8"/>
      <c r="M8" s="73"/>
      <c r="O8" s="83">
        <v>2013</v>
      </c>
      <c r="P8" s="6">
        <v>1661.8462500000001</v>
      </c>
      <c r="Q8" s="6"/>
      <c r="R8" s="6">
        <v>2598.2844049999994</v>
      </c>
      <c r="S8" s="6">
        <v>2283.6320049999999</v>
      </c>
      <c r="T8" s="6"/>
      <c r="U8" s="6">
        <v>2478.3954049999998</v>
      </c>
      <c r="V8" s="6">
        <v>1907.9342099999999</v>
      </c>
      <c r="W8" s="6">
        <v>4901.7690250000005</v>
      </c>
      <c r="X8" s="6">
        <v>253.79791999999998</v>
      </c>
      <c r="Y8" s="6">
        <v>15785.625</v>
      </c>
      <c r="Z8" s="6">
        <v>4763.6610000000001</v>
      </c>
      <c r="AA8" s="6">
        <v>36634.945219999994</v>
      </c>
      <c r="AB8"/>
      <c r="AC8"/>
      <c r="AD8"/>
      <c r="AE8"/>
      <c r="AF8"/>
      <c r="AG8" s="70"/>
      <c r="AH8" s="73"/>
      <c r="AI8" s="82">
        <v>2011</v>
      </c>
      <c r="AJ8" s="71"/>
      <c r="AK8" s="71">
        <v>5088.9449999999997</v>
      </c>
      <c r="AL8" s="71">
        <v>446.69547499999999</v>
      </c>
      <c r="AM8" s="71">
        <v>5535.6404750000002</v>
      </c>
      <c r="AN8"/>
      <c r="AO8"/>
      <c r="AP8"/>
      <c r="AQ8" s="74"/>
      <c r="AR8" s="74"/>
      <c r="AS8" s="79"/>
      <c r="AT8" s="3">
        <v>2011</v>
      </c>
      <c r="AU8">
        <v>247.75858244135102</v>
      </c>
      <c r="AV8">
        <v>247.75858244135102</v>
      </c>
      <c r="AW8"/>
      <c r="AX8"/>
      <c r="AY8"/>
      <c r="BD8" s="5" t="s">
        <v>39</v>
      </c>
      <c r="BE8" s="5" t="s">
        <v>1932</v>
      </c>
      <c r="BN8" s="80">
        <v>2013</v>
      </c>
      <c r="BO8" s="5">
        <f>'Þróun Íbúafjölda sveitarf.'!E$109</f>
        <v>315810</v>
      </c>
      <c r="BP8" s="5">
        <f>VLOOKUP($BP$4,fjoldi_sveitarf_leidrett[#All],$BN8-2008)</f>
        <v>20136</v>
      </c>
      <c r="BQ8" s="78"/>
    </row>
    <row r="9" spans="1:69" x14ac:dyDescent="0.2">
      <c r="A9" s="124">
        <v>2014</v>
      </c>
      <c r="B9" s="123">
        <v>193570.96580999999</v>
      </c>
      <c r="C9" s="123">
        <v>259625.73458249998</v>
      </c>
      <c r="D9" s="123">
        <v>228471.98575733343</v>
      </c>
      <c r="E9" s="123">
        <v>39561.469013166658</v>
      </c>
      <c r="F9" s="85">
        <v>721230.15516299999</v>
      </c>
      <c r="G9" s="124">
        <v>2014</v>
      </c>
      <c r="H9" s="123">
        <v>1122.5903249999999</v>
      </c>
      <c r="I9" s="123">
        <v>297.16901999999999</v>
      </c>
      <c r="J9" s="123">
        <v>390.69281999999998</v>
      </c>
      <c r="K9" s="85">
        <v>1810.4521649999999</v>
      </c>
      <c r="L9"/>
      <c r="M9" s="73"/>
      <c r="O9" s="83">
        <v>2014</v>
      </c>
      <c r="P9" s="6">
        <v>1621.0687499999999</v>
      </c>
      <c r="Q9" s="6"/>
      <c r="R9" s="6">
        <v>2635.8228100000001</v>
      </c>
      <c r="S9" s="6">
        <v>2700.8578349999998</v>
      </c>
      <c r="T9" s="6"/>
      <c r="U9" s="6">
        <v>1826.43193</v>
      </c>
      <c r="V9" s="6">
        <v>349.69953199999998</v>
      </c>
      <c r="W9" s="6">
        <v>11055.875535000001</v>
      </c>
      <c r="X9" s="6">
        <v>142.39457000000002</v>
      </c>
      <c r="Y9" s="6">
        <v>13125.734</v>
      </c>
      <c r="Z9" s="6">
        <v>274.83300000000003</v>
      </c>
      <c r="AA9" s="6">
        <v>33732.717962000002</v>
      </c>
      <c r="AB9"/>
      <c r="AC9"/>
      <c r="AD9"/>
      <c r="AE9"/>
      <c r="AF9"/>
      <c r="AG9" s="70"/>
      <c r="AH9" s="73"/>
      <c r="AI9" s="82">
        <v>2012</v>
      </c>
      <c r="AJ9" s="71"/>
      <c r="AK9" s="71">
        <v>5606.6450000000004</v>
      </c>
      <c r="AL9" s="71">
        <v>825.86093500000004</v>
      </c>
      <c r="AM9" s="71">
        <v>6432.5059350000001</v>
      </c>
      <c r="AN9"/>
      <c r="AO9"/>
      <c r="AP9"/>
      <c r="AQ9" s="74"/>
      <c r="AR9" s="74"/>
      <c r="AS9" s="79"/>
      <c r="AT9" s="3">
        <v>2012</v>
      </c>
      <c r="AU9">
        <v>247.75858244135102</v>
      </c>
      <c r="AV9">
        <v>247.75858244135102</v>
      </c>
      <c r="AW9"/>
      <c r="AX9"/>
      <c r="AY9"/>
      <c r="BD9" s="80">
        <v>2010</v>
      </c>
      <c r="BE9" s="5">
        <f t="shared" ref="BE9:BE19" si="0">K36-AS22</f>
        <v>-6377.2781799999993</v>
      </c>
      <c r="BG9" s="80"/>
      <c r="BH9" s="94"/>
      <c r="BI9" s="94"/>
      <c r="BJ9" s="94"/>
      <c r="BN9" s="80">
        <v>2014</v>
      </c>
      <c r="BO9" s="5">
        <f>'Þróun Íbúafjölda sveitarf.'!F$109</f>
        <v>319718</v>
      </c>
      <c r="BP9" s="5">
        <f>VLOOKUP($BP$4,fjoldi_sveitarf_leidrett[#All],$BN9-2008)</f>
        <v>20242</v>
      </c>
      <c r="BQ9" s="78"/>
    </row>
    <row r="10" spans="1:69" x14ac:dyDescent="0.2">
      <c r="A10" s="124">
        <v>2015</v>
      </c>
      <c r="B10" s="123">
        <v>222767.04645000008</v>
      </c>
      <c r="C10" s="123">
        <v>276301.99701500026</v>
      </c>
      <c r="D10" s="123">
        <v>260440.35930599979</v>
      </c>
      <c r="E10" s="123">
        <v>44019.263474000021</v>
      </c>
      <c r="F10" s="85">
        <v>803528.6662450002</v>
      </c>
      <c r="G10" s="124">
        <v>2015</v>
      </c>
      <c r="H10" s="123">
        <v>1294.101715</v>
      </c>
      <c r="I10" s="123">
        <v>177.905415</v>
      </c>
      <c r="J10" s="123">
        <v>395.80410499999994</v>
      </c>
      <c r="K10" s="85">
        <v>1867.8112349999999</v>
      </c>
      <c r="L10"/>
      <c r="M10" s="73"/>
      <c r="O10" s="83">
        <v>2015</v>
      </c>
      <c r="P10" s="6">
        <v>1597.9492500000001</v>
      </c>
      <c r="Q10" s="6"/>
      <c r="R10" s="6">
        <v>2657.7920800000002</v>
      </c>
      <c r="S10" s="6">
        <v>2597.1953699999999</v>
      </c>
      <c r="T10" s="6"/>
      <c r="U10" s="6">
        <v>1259.18742</v>
      </c>
      <c r="V10" s="6">
        <v>4684.8738299999995</v>
      </c>
      <c r="W10" s="6">
        <v>18204.527904999999</v>
      </c>
      <c r="X10" s="6">
        <v>96.789175000000014</v>
      </c>
      <c r="Y10" s="6">
        <v>6810.9410000000007</v>
      </c>
      <c r="Z10" s="6">
        <v>104.119</v>
      </c>
      <c r="AA10" s="6">
        <v>38013.375030000003</v>
      </c>
      <c r="AB10"/>
      <c r="AC10"/>
      <c r="AD10"/>
      <c r="AE10"/>
      <c r="AF10"/>
      <c r="AG10" s="70"/>
      <c r="AH10" s="73"/>
      <c r="AI10" s="82">
        <v>2013</v>
      </c>
      <c r="AJ10" s="71"/>
      <c r="AK10" s="71">
        <v>2385.0180799999998</v>
      </c>
      <c r="AL10" s="71">
        <v>757.34873500000003</v>
      </c>
      <c r="AM10" s="71">
        <v>3142.3668149999999</v>
      </c>
      <c r="AN10"/>
      <c r="AO10"/>
      <c r="AP10"/>
      <c r="AQ10" s="74"/>
      <c r="AR10" s="74"/>
      <c r="AS10" s="79"/>
      <c r="AT10" s="3">
        <v>2013</v>
      </c>
      <c r="AU10">
        <v>247.75858244135102</v>
      </c>
      <c r="AV10">
        <v>247.75858244135102</v>
      </c>
      <c r="AW10"/>
      <c r="AX10"/>
      <c r="AY10"/>
      <c r="BD10" s="80">
        <v>2011</v>
      </c>
      <c r="BE10" s="5">
        <f t="shared" si="0"/>
        <v>-5185.5879500000001</v>
      </c>
      <c r="BG10" s="80"/>
      <c r="BH10" s="94"/>
      <c r="BI10" s="94"/>
      <c r="BJ10" s="94"/>
      <c r="BN10" s="80">
        <v>2015</v>
      </c>
      <c r="BO10" s="5">
        <f>'Þróun Íbúafjölda sveitarf.'!G$109</f>
        <v>323024</v>
      </c>
      <c r="BP10" s="5">
        <f>VLOOKUP($BP$4,fjoldi_sveitarf_leidrett[#All],$BN10-2008)</f>
        <v>20379</v>
      </c>
      <c r="BQ10" s="78"/>
    </row>
    <row r="11" spans="1:69" x14ac:dyDescent="0.2">
      <c r="A11" s="124">
        <v>2016</v>
      </c>
      <c r="B11" s="123">
        <v>302924.98916100006</v>
      </c>
      <c r="C11" s="123">
        <v>304206.93407249986</v>
      </c>
      <c r="D11" s="123">
        <v>241949.38481374961</v>
      </c>
      <c r="E11" s="123">
        <v>45715.461676750012</v>
      </c>
      <c r="F11" s="85">
        <v>894796.76972399955</v>
      </c>
      <c r="G11" s="124">
        <v>2016</v>
      </c>
      <c r="H11" s="123">
        <v>1317.9045000000001</v>
      </c>
      <c r="I11" s="123">
        <v>229.5883</v>
      </c>
      <c r="J11" s="123">
        <v>488.75959999999998</v>
      </c>
      <c r="K11" s="85">
        <v>2036.2523999999999</v>
      </c>
      <c r="L11"/>
      <c r="M11" s="73"/>
      <c r="O11" s="83">
        <v>2016</v>
      </c>
      <c r="P11" s="6">
        <v>1625.7292500000001</v>
      </c>
      <c r="Q11" s="6"/>
      <c r="R11" s="6">
        <v>2877.7235200000005</v>
      </c>
      <c r="S11" s="6">
        <v>2585.8335950000005</v>
      </c>
      <c r="T11" s="6">
        <v>0.39366000000000001</v>
      </c>
      <c r="U11" s="6">
        <v>3675.6436349999994</v>
      </c>
      <c r="V11" s="6">
        <v>6894.1775239999997</v>
      </c>
      <c r="W11" s="6">
        <v>13534.089289999998</v>
      </c>
      <c r="X11" s="6">
        <v>21.387125000000001</v>
      </c>
      <c r="Y11" s="6">
        <v>2835.9490000000001</v>
      </c>
      <c r="Z11" s="6">
        <v>1010.9059999999999</v>
      </c>
      <c r="AA11" s="6">
        <v>35061.832599000001</v>
      </c>
      <c r="AB11"/>
      <c r="AC11"/>
      <c r="AD11"/>
      <c r="AE11"/>
      <c r="AF11"/>
      <c r="AG11" s="70"/>
      <c r="AH11" s="73"/>
      <c r="AI11" s="82">
        <v>2014</v>
      </c>
      <c r="AJ11" s="71"/>
      <c r="AK11" s="71">
        <v>483.23136</v>
      </c>
      <c r="AL11" s="71">
        <v>872.89328999999998</v>
      </c>
      <c r="AM11" s="71">
        <v>1356.12465</v>
      </c>
      <c r="AN11"/>
      <c r="AO11"/>
      <c r="AP11"/>
      <c r="AQ11" s="74"/>
      <c r="AR11" s="74"/>
      <c r="AS11" s="79"/>
      <c r="AT11" s="3">
        <v>2014</v>
      </c>
      <c r="AU11">
        <v>247.75858244135102</v>
      </c>
      <c r="AV11">
        <v>247.75858244135102</v>
      </c>
      <c r="AW11"/>
      <c r="AX11"/>
      <c r="AY11"/>
      <c r="BD11" s="80">
        <v>2012</v>
      </c>
      <c r="BE11" s="5">
        <f t="shared" si="0"/>
        <v>-6007.5565200000001</v>
      </c>
      <c r="BG11" s="80"/>
      <c r="BH11" s="94"/>
      <c r="BI11" s="94"/>
      <c r="BJ11" s="94"/>
      <c r="BN11" s="80">
        <v>2016</v>
      </c>
      <c r="BO11" s="5">
        <f>'Þróun Íbúafjölda sveitarf.'!H$109</f>
        <v>326036</v>
      </c>
      <c r="BP11" s="5">
        <f>VLOOKUP($BP$4,fjoldi_sveitarf_leidrett[#All],$BN11-2008)</f>
        <v>20455</v>
      </c>
      <c r="BQ11" s="78"/>
    </row>
    <row r="12" spans="1:69" x14ac:dyDescent="0.2">
      <c r="A12" s="124">
        <v>2017</v>
      </c>
      <c r="B12" s="123">
        <v>378373.50398699992</v>
      </c>
      <c r="C12" s="123">
        <v>319733.30966000009</v>
      </c>
      <c r="D12" s="123">
        <v>249677.13093500002</v>
      </c>
      <c r="E12" s="123">
        <v>46956.399474000005</v>
      </c>
      <c r="F12" s="85">
        <v>994740.344056</v>
      </c>
      <c r="G12" s="124">
        <v>2017</v>
      </c>
      <c r="H12" s="123">
        <v>1367.171595</v>
      </c>
      <c r="I12" s="123">
        <v>230.381505</v>
      </c>
      <c r="J12" s="123">
        <v>424.07835999999998</v>
      </c>
      <c r="K12" s="85">
        <v>2021.6314600000001</v>
      </c>
      <c r="L12"/>
      <c r="M12" s="73"/>
      <c r="O12" s="83">
        <v>2017</v>
      </c>
      <c r="P12" s="6">
        <v>1521.95625</v>
      </c>
      <c r="Q12" s="6"/>
      <c r="R12" s="6">
        <v>3050.4882399999997</v>
      </c>
      <c r="S12" s="6">
        <v>2775.9000449999999</v>
      </c>
      <c r="T12" s="6">
        <v>1.04976</v>
      </c>
      <c r="U12" s="6">
        <v>1711.1058050000001</v>
      </c>
      <c r="V12" s="6">
        <v>10666.581301999999</v>
      </c>
      <c r="W12" s="6">
        <v>12735.100900000001</v>
      </c>
      <c r="X12" s="6">
        <v>98.328009999999992</v>
      </c>
      <c r="Y12" s="6">
        <v>1081.1110000000001</v>
      </c>
      <c r="Z12" s="6"/>
      <c r="AA12" s="6">
        <v>33641.621312000003</v>
      </c>
      <c r="AB12"/>
      <c r="AC12"/>
      <c r="AD12"/>
      <c r="AE12"/>
      <c r="AF12"/>
      <c r="AG12" s="70"/>
      <c r="AH12" s="73"/>
      <c r="AI12" s="82">
        <v>2015</v>
      </c>
      <c r="AJ12" s="71"/>
      <c r="AK12" s="71">
        <v>2055.951955</v>
      </c>
      <c r="AL12" s="71">
        <v>484.09077000000002</v>
      </c>
      <c r="AM12" s="71">
        <v>2540.0427250000002</v>
      </c>
      <c r="AN12"/>
      <c r="AO12"/>
      <c r="AP12"/>
      <c r="AQ12" s="74"/>
      <c r="AR12" s="74"/>
      <c r="AS12" s="79"/>
      <c r="AT12" s="3">
        <v>2015</v>
      </c>
      <c r="AU12">
        <v>247.75858244135102</v>
      </c>
      <c r="AV12">
        <v>247.75858244135102</v>
      </c>
      <c r="AW12"/>
      <c r="AX12"/>
      <c r="AY12"/>
      <c r="BD12" s="80">
        <v>2013</v>
      </c>
      <c r="BE12" s="5">
        <f t="shared" si="0"/>
        <v>-2677.9387999999999</v>
      </c>
      <c r="BG12" s="80"/>
      <c r="BH12" s="94"/>
      <c r="BI12" s="94"/>
      <c r="BJ12" s="94"/>
      <c r="BN12" s="80">
        <v>2017</v>
      </c>
      <c r="BO12" s="5">
        <f>'Þróun Íbúafjölda sveitarf.'!I$109</f>
        <v>332507</v>
      </c>
      <c r="BP12" s="5">
        <f>VLOOKUP($BP$4,fjoldi_sveitarf_leidrett[#All],$BN12-2008)</f>
        <v>20673</v>
      </c>
      <c r="BQ12" s="78"/>
    </row>
    <row r="13" spans="1:69" x14ac:dyDescent="0.2">
      <c r="A13" s="124">
        <v>2018</v>
      </c>
      <c r="B13" s="123">
        <v>418714.20954900008</v>
      </c>
      <c r="C13" s="123">
        <v>322696.93394250004</v>
      </c>
      <c r="D13" s="123">
        <v>265010.81612850016</v>
      </c>
      <c r="E13" s="123">
        <v>48645.269850000012</v>
      </c>
      <c r="F13" s="85">
        <v>1055067.2294700001</v>
      </c>
      <c r="G13" s="124">
        <v>2018</v>
      </c>
      <c r="H13" s="123">
        <v>1332.1729700000001</v>
      </c>
      <c r="I13" s="123">
        <v>287.51302499999997</v>
      </c>
      <c r="J13" s="123">
        <v>291.50932499999999</v>
      </c>
      <c r="K13" s="85">
        <v>1911.19532</v>
      </c>
      <c r="L13"/>
      <c r="M13" s="73"/>
      <c r="O13" s="83">
        <v>2018</v>
      </c>
      <c r="P13" s="6">
        <v>1270.9282500000002</v>
      </c>
      <c r="Q13" s="6">
        <v>231.852</v>
      </c>
      <c r="R13" s="6">
        <v>3011.7604599999995</v>
      </c>
      <c r="S13" s="6">
        <v>2587.4615249999997</v>
      </c>
      <c r="T13" s="6">
        <v>1.3121999999999998</v>
      </c>
      <c r="U13" s="6">
        <v>2090.0207850000002</v>
      </c>
      <c r="V13" s="6">
        <v>7528.3743990000003</v>
      </c>
      <c r="W13" s="6">
        <v>14745.699114999999</v>
      </c>
      <c r="X13" s="6">
        <v>8.7538</v>
      </c>
      <c r="Y13" s="6">
        <v>422.61200000000002</v>
      </c>
      <c r="Z13" s="6"/>
      <c r="AA13" s="6">
        <v>31898.774534</v>
      </c>
      <c r="AB13"/>
      <c r="AC13"/>
      <c r="AD13"/>
      <c r="AE13"/>
      <c r="AF13"/>
      <c r="AG13" s="70"/>
      <c r="AH13" s="73"/>
      <c r="AI13" s="82">
        <v>2016</v>
      </c>
      <c r="AJ13" s="71"/>
      <c r="AK13" s="71">
        <v>2281.2150000000001</v>
      </c>
      <c r="AL13" s="71">
        <v>457.37827500000003</v>
      </c>
      <c r="AM13" s="71">
        <v>2738.5932750000002</v>
      </c>
      <c r="AN13"/>
      <c r="AO13"/>
      <c r="AP13"/>
      <c r="AQ13" s="74"/>
      <c r="AR13" s="74"/>
      <c r="AS13" s="79"/>
      <c r="AT13" s="3">
        <v>2016</v>
      </c>
      <c r="AU13">
        <v>247.75858244135102</v>
      </c>
      <c r="AV13">
        <v>247.75858244135102</v>
      </c>
      <c r="AW13"/>
      <c r="AX13"/>
      <c r="AY13"/>
      <c r="BD13" s="80">
        <v>2014</v>
      </c>
      <c r="BE13" s="5">
        <f t="shared" si="0"/>
        <v>-965.43182999999999</v>
      </c>
      <c r="BG13" s="80"/>
      <c r="BH13" s="94"/>
      <c r="BI13" s="94"/>
      <c r="BJ13" s="94"/>
      <c r="BN13" s="80">
        <v>2018</v>
      </c>
      <c r="BO13" s="5">
        <f>'Þróun Íbúafjölda sveitarf.'!J$109</f>
        <v>342183</v>
      </c>
      <c r="BP13" s="5">
        <f>VLOOKUP($BP$4,fjoldi_sveitarf_leidrett[#All],$BN13-2008)</f>
        <v>21040</v>
      </c>
      <c r="BQ13" s="78"/>
    </row>
    <row r="14" spans="1:69" x14ac:dyDescent="0.2">
      <c r="A14" s="124">
        <v>2019</v>
      </c>
      <c r="B14" s="123">
        <v>313979.67281700001</v>
      </c>
      <c r="C14" s="123">
        <v>319945.44715249969</v>
      </c>
      <c r="D14" s="123">
        <v>241182.71578916642</v>
      </c>
      <c r="E14" s="123">
        <v>45722.665669333343</v>
      </c>
      <c r="F14" s="85">
        <v>920830.50142799946</v>
      </c>
      <c r="G14" s="124">
        <v>2019</v>
      </c>
      <c r="H14" s="123">
        <v>1286.1388249999998</v>
      </c>
      <c r="I14" s="123">
        <v>117.69363</v>
      </c>
      <c r="J14" s="123">
        <v>331.11594500000001</v>
      </c>
      <c r="K14" s="85">
        <v>1734.9483999999998</v>
      </c>
      <c r="L14"/>
      <c r="M14" s="73"/>
      <c r="O14" s="83">
        <v>2019</v>
      </c>
      <c r="P14" s="6">
        <v>1031.13375</v>
      </c>
      <c r="Q14" s="6">
        <v>392.89425</v>
      </c>
      <c r="R14" s="6">
        <v>3034.8300099999997</v>
      </c>
      <c r="S14" s="6">
        <v>2844.27916</v>
      </c>
      <c r="T14" s="6">
        <v>1.83708</v>
      </c>
      <c r="U14" s="6">
        <v>6345.0422850000004</v>
      </c>
      <c r="V14" s="6">
        <v>1448.132439</v>
      </c>
      <c r="W14" s="6">
        <v>12603.771410000001</v>
      </c>
      <c r="X14" s="6">
        <v>186.77598999999998</v>
      </c>
      <c r="Y14" s="6">
        <v>196.821</v>
      </c>
      <c r="Z14" s="6"/>
      <c r="AA14" s="6">
        <v>28085.517373999999</v>
      </c>
      <c r="AB14"/>
      <c r="AC14"/>
      <c r="AD14"/>
      <c r="AE14"/>
      <c r="AF14"/>
      <c r="AG14" s="70"/>
      <c r="AH14" s="73"/>
      <c r="AI14" s="82">
        <v>2017</v>
      </c>
      <c r="AJ14" s="71">
        <v>136.43464499999999</v>
      </c>
      <c r="AK14" s="71">
        <v>553.25276500000007</v>
      </c>
      <c r="AL14" s="71">
        <v>432.57715999999999</v>
      </c>
      <c r="AM14" s="71">
        <v>1122.26457</v>
      </c>
      <c r="AN14"/>
      <c r="AO14"/>
      <c r="AP14"/>
      <c r="AQ14" s="74"/>
      <c r="AR14" s="74"/>
      <c r="AS14" s="79"/>
      <c r="AT14" s="3">
        <v>2017</v>
      </c>
      <c r="AU14">
        <v>247.75858244135102</v>
      </c>
      <c r="AV14">
        <v>247.75858244135102</v>
      </c>
      <c r="AW14"/>
      <c r="AX14"/>
      <c r="AY14"/>
      <c r="BD14" s="80">
        <v>2015</v>
      </c>
      <c r="BE14" s="5">
        <f t="shared" si="0"/>
        <v>-2144.2386200000001</v>
      </c>
      <c r="BG14" s="80"/>
      <c r="BH14" s="94"/>
      <c r="BI14" s="94"/>
      <c r="BJ14" s="94"/>
      <c r="BN14" s="80">
        <v>2019</v>
      </c>
      <c r="BO14" s="5">
        <f>'Þróun Íbúafjölda sveitarf.'!K$109</f>
        <v>349468</v>
      </c>
      <c r="BP14" s="5">
        <f>VLOOKUP($BP$4,fjoldi_sveitarf_leidrett[#All],$BN14-2008)</f>
        <v>21199</v>
      </c>
      <c r="BQ14" s="78"/>
    </row>
    <row r="15" spans="1:69" x14ac:dyDescent="0.2">
      <c r="A15" s="124">
        <v>2020</v>
      </c>
      <c r="B15" s="123">
        <v>87990.404246999999</v>
      </c>
      <c r="C15" s="123">
        <v>266183.80019249994</v>
      </c>
      <c r="D15" s="123">
        <v>201668.05946750025</v>
      </c>
      <c r="E15" s="123">
        <v>40184.491114999997</v>
      </c>
      <c r="F15" s="85">
        <v>596026.75502200017</v>
      </c>
      <c r="G15" s="124">
        <v>2020</v>
      </c>
      <c r="H15" s="123">
        <v>1163.07079</v>
      </c>
      <c r="I15" s="123">
        <v>136.98226499999998</v>
      </c>
      <c r="J15" s="123">
        <v>344.89193500000005</v>
      </c>
      <c r="K15" s="85">
        <v>1644.94499</v>
      </c>
      <c r="L15"/>
      <c r="M15" s="73"/>
      <c r="O15" s="83">
        <v>2020</v>
      </c>
      <c r="P15" s="6">
        <v>943.13924999999995</v>
      </c>
      <c r="Q15" s="6">
        <v>317.50725</v>
      </c>
      <c r="R15" s="6">
        <v>3086.9946999999997</v>
      </c>
      <c r="S15" s="6">
        <v>2659.5558150000002</v>
      </c>
      <c r="T15" s="6">
        <v>2.1861899999999999</v>
      </c>
      <c r="U15" s="6">
        <v>7668.1281199999994</v>
      </c>
      <c r="V15" s="6">
        <v>0</v>
      </c>
      <c r="W15" s="6">
        <v>14606.913325</v>
      </c>
      <c r="X15" s="6">
        <v>19.156289999999998</v>
      </c>
      <c r="Y15" s="6"/>
      <c r="Z15" s="6"/>
      <c r="AA15" s="6">
        <v>29303.58094</v>
      </c>
      <c r="AB15"/>
      <c r="AC15"/>
      <c r="AD15"/>
      <c r="AE15"/>
      <c r="AF15"/>
      <c r="AG15" s="70"/>
      <c r="AH15" s="73"/>
      <c r="AI15" s="82">
        <v>2018</v>
      </c>
      <c r="AJ15" s="71"/>
      <c r="AK15" s="71">
        <v>786.43150500000002</v>
      </c>
      <c r="AL15" s="71">
        <v>440.82518499999998</v>
      </c>
      <c r="AM15" s="71">
        <v>1227.2566899999999</v>
      </c>
      <c r="AN15"/>
      <c r="AO15"/>
      <c r="AP15"/>
      <c r="AQ15" s="74"/>
      <c r="AR15" s="74"/>
      <c r="AS15" s="79"/>
      <c r="AT15" s="3">
        <v>2018</v>
      </c>
      <c r="AU15">
        <v>247.75858244135102</v>
      </c>
      <c r="AV15">
        <v>247.75858244135102</v>
      </c>
      <c r="AW15"/>
      <c r="AX15"/>
      <c r="AY15"/>
      <c r="BD15" s="80">
        <v>2016</v>
      </c>
      <c r="BE15" s="5">
        <f t="shared" si="0"/>
        <v>-2249.8336750000003</v>
      </c>
      <c r="BG15" s="80"/>
      <c r="BH15" s="94"/>
      <c r="BI15" s="94"/>
      <c r="BJ15" s="94"/>
      <c r="BN15" s="80">
        <v>2020</v>
      </c>
      <c r="BO15" s="5">
        <f>'Þróun Íbúafjölda sveitarf.'!L$109</f>
        <v>354042</v>
      </c>
      <c r="BP15" s="5">
        <f>VLOOKUP($BP$4,fjoldi_sveitarf_leidrett[#All],$BN15-2008)</f>
        <v>21238</v>
      </c>
      <c r="BQ15" s="78"/>
    </row>
    <row r="16" spans="1:69" x14ac:dyDescent="0.2">
      <c r="A16" s="86" t="s">
        <v>12</v>
      </c>
      <c r="B16" s="123">
        <v>2503101.6766349999</v>
      </c>
      <c r="C16" s="123">
        <v>3083381.5482594995</v>
      </c>
      <c r="D16" s="123">
        <v>2630324.9297214164</v>
      </c>
      <c r="E16" s="123">
        <v>496715.06529208337</v>
      </c>
      <c r="F16" s="85">
        <v>8713523.219907999</v>
      </c>
      <c r="G16" s="86" t="s">
        <v>12</v>
      </c>
      <c r="H16" s="123">
        <v>12994.943485</v>
      </c>
      <c r="I16" s="123">
        <v>3368.0963449999999</v>
      </c>
      <c r="J16" s="123">
        <v>4237.2985149999995</v>
      </c>
      <c r="K16" s="85">
        <v>20600.338345</v>
      </c>
      <c r="L16"/>
      <c r="M16" s="73"/>
      <c r="N16"/>
      <c r="O16" s="83" t="s">
        <v>12</v>
      </c>
      <c r="P16" s="6">
        <v>16188.735000000001</v>
      </c>
      <c r="Q16" s="6">
        <v>942.25350000000003</v>
      </c>
      <c r="R16" s="6">
        <v>30500.815169999998</v>
      </c>
      <c r="S16" s="6">
        <v>25573.00013</v>
      </c>
      <c r="T16" s="6">
        <v>6.7788899999999996</v>
      </c>
      <c r="U16" s="6">
        <v>36633.92813</v>
      </c>
      <c r="V16" s="6">
        <v>36217.784381999998</v>
      </c>
      <c r="W16" s="6">
        <v>117653.159245</v>
      </c>
      <c r="X16" s="6">
        <v>1611.3557349999996</v>
      </c>
      <c r="Y16" s="6">
        <v>106678.662</v>
      </c>
      <c r="Z16" s="6">
        <v>22680.136999999995</v>
      </c>
      <c r="AA16" s="6">
        <v>394686.60918200004</v>
      </c>
      <c r="AB16"/>
      <c r="AC16"/>
      <c r="AD16"/>
      <c r="AE16"/>
      <c r="AF16"/>
      <c r="AG16" s="70"/>
      <c r="AH16" s="73"/>
      <c r="AI16" s="82">
        <v>2019</v>
      </c>
      <c r="AJ16" s="71">
        <v>42.243669999999995</v>
      </c>
      <c r="AK16" s="71">
        <v>180.51982500000003</v>
      </c>
      <c r="AL16" s="71">
        <v>912.81465821000711</v>
      </c>
      <c r="AM16" s="71">
        <v>1135.5781532100073</v>
      </c>
      <c r="AN16"/>
      <c r="AO16"/>
      <c r="AP16"/>
      <c r="AQ16" s="74"/>
      <c r="AR16" s="74"/>
      <c r="AS16" s="79"/>
      <c r="AT16" s="3">
        <v>2019</v>
      </c>
      <c r="AU16">
        <v>247.75858244135102</v>
      </c>
      <c r="AV16">
        <v>247.75858244135102</v>
      </c>
      <c r="AW16"/>
      <c r="AX16"/>
      <c r="AY16"/>
      <c r="BD16" s="80">
        <v>2017</v>
      </c>
      <c r="BE16" s="5">
        <f t="shared" si="0"/>
        <v>-698.18621000000007</v>
      </c>
      <c r="BG16" s="80"/>
      <c r="BH16" s="94"/>
      <c r="BI16" s="94"/>
      <c r="BJ16" s="94"/>
      <c r="BQ16" s="78"/>
    </row>
    <row r="17" spans="1:69" x14ac:dyDescent="0.2">
      <c r="A17" s="70"/>
      <c r="B17" s="70"/>
      <c r="C17" s="70"/>
      <c r="D17" s="70"/>
      <c r="E17" s="70"/>
      <c r="F17" s="73"/>
      <c r="G17" s="70"/>
      <c r="H17" s="70"/>
      <c r="I17" s="70"/>
      <c r="J17" s="70"/>
      <c r="K17" s="70"/>
      <c r="L17" s="70"/>
      <c r="M17" s="73"/>
      <c r="N17"/>
      <c r="O17"/>
      <c r="P17"/>
      <c r="Q17" s="70"/>
      <c r="R17" s="70"/>
      <c r="S17" s="70"/>
      <c r="T17" s="70"/>
      <c r="U17" s="70"/>
      <c r="V17" s="70"/>
      <c r="W17" s="70"/>
      <c r="X17" s="70"/>
      <c r="Y17" s="70"/>
      <c r="Z17" s="70"/>
      <c r="AA17" s="70"/>
      <c r="AB17" s="70"/>
      <c r="AC17" s="70"/>
      <c r="AD17" s="70"/>
      <c r="AE17" s="70"/>
      <c r="AF17" s="70"/>
      <c r="AG17" s="70"/>
      <c r="AH17" s="73"/>
      <c r="AI17" s="82">
        <v>2020</v>
      </c>
      <c r="AJ17" s="71"/>
      <c r="AK17" s="71">
        <v>193.19663500000001</v>
      </c>
      <c r="AL17" s="71">
        <v>2028.1729399999999</v>
      </c>
      <c r="AM17" s="71">
        <v>2221.3695749999997</v>
      </c>
      <c r="AN17"/>
      <c r="AO17"/>
      <c r="AP17"/>
      <c r="AQ17" s="74"/>
      <c r="AR17" s="74"/>
      <c r="AS17" s="79"/>
      <c r="AT17" s="3">
        <v>2020</v>
      </c>
      <c r="AU17">
        <v>247.75858244135102</v>
      </c>
      <c r="AV17">
        <v>247.75858244135102</v>
      </c>
      <c r="AW17"/>
      <c r="AX17"/>
      <c r="AY17"/>
      <c r="BD17" s="80">
        <v>2018</v>
      </c>
      <c r="BE17" s="5">
        <f t="shared" si="0"/>
        <v>-935.74736499999995</v>
      </c>
      <c r="BG17" s="80"/>
      <c r="BH17" s="94"/>
      <c r="BI17" s="94"/>
      <c r="BJ17" s="94"/>
      <c r="BQ17" s="78"/>
    </row>
    <row r="18" spans="1:69" x14ac:dyDescent="0.2">
      <c r="A18" s="87" t="s">
        <v>1928</v>
      </c>
      <c r="B18" s="70"/>
      <c r="C18" s="70"/>
      <c r="D18" s="70"/>
      <c r="E18" s="70"/>
      <c r="F18" s="73"/>
      <c r="G18" s="87" t="s">
        <v>1928</v>
      </c>
      <c r="H18" s="70"/>
      <c r="I18" s="70"/>
      <c r="J18" s="70"/>
      <c r="K18" s="70"/>
      <c r="L18" s="70"/>
      <c r="M18" s="73"/>
      <c r="N18"/>
      <c r="O18"/>
      <c r="P18"/>
      <c r="Q18" s="70"/>
      <c r="R18" s="70"/>
      <c r="S18" s="70"/>
      <c r="T18" s="70"/>
      <c r="U18" s="70"/>
      <c r="V18" s="70"/>
      <c r="W18" s="70"/>
      <c r="X18" s="70"/>
      <c r="Y18" s="70"/>
      <c r="Z18" s="70"/>
      <c r="AA18" s="70"/>
      <c r="AB18" s="70"/>
      <c r="AC18" s="70"/>
      <c r="AD18" s="70"/>
      <c r="AE18" s="70"/>
      <c r="AF18" s="70"/>
      <c r="AG18" s="70"/>
      <c r="AH18" s="73"/>
      <c r="AI18" s="72" t="s">
        <v>12</v>
      </c>
      <c r="AJ18" s="71">
        <v>178.678315</v>
      </c>
      <c r="AK18" s="71">
        <v>25866.302125000006</v>
      </c>
      <c r="AL18" s="71">
        <v>8115.0570732100059</v>
      </c>
      <c r="AM18" s="71">
        <v>34160.037513210009</v>
      </c>
      <c r="AN18"/>
      <c r="AO18"/>
      <c r="AP18"/>
      <c r="AQ18" s="74"/>
      <c r="AR18" s="74"/>
      <c r="AS18" s="79"/>
      <c r="AT18" s="3" t="s">
        <v>12</v>
      </c>
      <c r="AU18">
        <v>2725.3444068548611</v>
      </c>
      <c r="AV18">
        <v>2725.3444068548611</v>
      </c>
      <c r="AW18"/>
      <c r="AX18"/>
      <c r="AY18"/>
      <c r="BD18" s="80">
        <v>2019</v>
      </c>
      <c r="BE18" s="5">
        <f t="shared" si="0"/>
        <v>-804.46220821000725</v>
      </c>
      <c r="BG18" s="80"/>
      <c r="BH18" s="94"/>
      <c r="BI18" s="94"/>
      <c r="BJ18" s="94"/>
      <c r="BQ18" s="78"/>
    </row>
    <row r="19" spans="1:69" x14ac:dyDescent="0.2">
      <c r="A19" s="70" t="s">
        <v>3</v>
      </c>
      <c r="B19" s="70" t="s">
        <v>16</v>
      </c>
      <c r="C19" s="70"/>
      <c r="D19" s="70"/>
      <c r="E19" s="70"/>
      <c r="F19" s="73"/>
      <c r="G19" s="70" t="s">
        <v>3</v>
      </c>
      <c r="H19" s="70" t="s">
        <v>16</v>
      </c>
      <c r="I19" s="70"/>
      <c r="J19" s="70"/>
      <c r="K19" s="70"/>
      <c r="L19" s="70"/>
      <c r="M19" s="73"/>
      <c r="N19"/>
      <c r="O19"/>
      <c r="P19"/>
      <c r="Q19" s="70"/>
      <c r="R19" s="70"/>
      <c r="S19" s="70"/>
      <c r="T19" s="70"/>
      <c r="U19" s="70"/>
      <c r="V19" s="70"/>
      <c r="W19" s="70"/>
      <c r="X19" s="70"/>
      <c r="Y19" s="70"/>
      <c r="Z19" s="70"/>
      <c r="AA19" s="70"/>
      <c r="AB19" s="70"/>
      <c r="AC19" s="70"/>
      <c r="AD19" s="70"/>
      <c r="AE19" s="70"/>
      <c r="AF19" s="70"/>
      <c r="AG19" s="70"/>
      <c r="AH19" s="73"/>
      <c r="AI19" s="74"/>
      <c r="AJ19" s="74"/>
      <c r="AK19" s="74"/>
      <c r="AL19" s="74"/>
      <c r="AM19" s="74"/>
      <c r="AN19" s="74"/>
      <c r="AO19" s="74"/>
      <c r="AP19" s="74"/>
      <c r="AQ19" s="74"/>
      <c r="AR19" s="74"/>
      <c r="AS19" s="79"/>
      <c r="BD19" s="80">
        <v>2020</v>
      </c>
      <c r="BE19" s="5">
        <f t="shared" si="0"/>
        <v>-1876.4776399999996</v>
      </c>
      <c r="BG19" s="80"/>
      <c r="BH19" s="94"/>
      <c r="BI19" s="94"/>
      <c r="BJ19" s="94"/>
      <c r="BQ19" s="78"/>
    </row>
    <row r="20" spans="1:69" x14ac:dyDescent="0.2">
      <c r="A20" s="70" t="s">
        <v>1</v>
      </c>
      <c r="B20" s="70" t="s">
        <v>36</v>
      </c>
      <c r="C20" s="70" t="s">
        <v>37</v>
      </c>
      <c r="D20" s="70" t="s">
        <v>38</v>
      </c>
      <c r="E20" s="70" t="s">
        <v>1995</v>
      </c>
      <c r="F20" s="73" t="s">
        <v>12</v>
      </c>
      <c r="G20" s="70" t="s">
        <v>1</v>
      </c>
      <c r="H20" s="70" t="s">
        <v>17</v>
      </c>
      <c r="I20" s="70" t="s">
        <v>18</v>
      </c>
      <c r="J20" s="70" t="s">
        <v>19</v>
      </c>
      <c r="K20" s="70" t="s">
        <v>1955</v>
      </c>
      <c r="L20" s="70" t="s">
        <v>12</v>
      </c>
      <c r="M20" s="73"/>
      <c r="N20"/>
      <c r="O20"/>
      <c r="P20"/>
      <c r="Q20" s="70"/>
      <c r="R20" s="70"/>
      <c r="S20" s="70"/>
      <c r="T20" s="70"/>
      <c r="U20" s="70"/>
      <c r="V20" s="70"/>
      <c r="W20" s="70"/>
      <c r="X20" s="70"/>
      <c r="Y20" s="70"/>
      <c r="Z20" s="70"/>
      <c r="AA20" s="70"/>
      <c r="AB20" s="70"/>
      <c r="AC20" s="70"/>
      <c r="AD20" s="70"/>
      <c r="AE20" s="70"/>
      <c r="AF20" s="70"/>
      <c r="AG20" s="70"/>
      <c r="AH20" s="73"/>
      <c r="AI20" s="74" t="s">
        <v>2</v>
      </c>
      <c r="AJ20" s="75" t="s">
        <v>16</v>
      </c>
      <c r="AK20" s="74"/>
      <c r="AL20" s="74"/>
      <c r="AM20" s="74"/>
      <c r="AN20" s="74"/>
      <c r="AO20" s="74"/>
      <c r="AP20" s="74"/>
      <c r="AQ20" s="74"/>
      <c r="AR20" s="74"/>
      <c r="AS20" s="79"/>
      <c r="AT20" s="93" t="s">
        <v>1933</v>
      </c>
      <c r="BQ20" s="78"/>
    </row>
    <row r="21" spans="1:69" x14ac:dyDescent="0.2">
      <c r="A21" s="76">
        <v>2010</v>
      </c>
      <c r="B21" s="70"/>
      <c r="C21" s="88">
        <f>C5 / BO5</f>
        <v>0.82978548528948692</v>
      </c>
      <c r="D21" s="70"/>
      <c r="E21" s="70"/>
      <c r="F21" s="73"/>
      <c r="G21" s="76">
        <v>2010</v>
      </c>
      <c r="H21" s="70"/>
      <c r="I21" s="88">
        <f t="shared" ref="I21:I31" si="1">IFERROR( HLOOKUP(I$20,$H$4:$L$15,MATCH($G21,$G$4:$G$15,0)),0)/BP5</f>
        <v>9.8794804810824352E-2</v>
      </c>
      <c r="J21" s="70"/>
      <c r="K21" s="70"/>
      <c r="L21" s="70"/>
      <c r="M21" s="73"/>
      <c r="N21" s="70"/>
      <c r="O21" s="70" t="s">
        <v>3</v>
      </c>
      <c r="P21" s="70" t="s">
        <v>16</v>
      </c>
      <c r="Q21" s="70"/>
      <c r="R21" s="70"/>
      <c r="S21" s="70"/>
      <c r="T21" s="70"/>
      <c r="U21" s="70"/>
      <c r="V21" s="70"/>
      <c r="W21" s="70"/>
      <c r="X21" s="70"/>
      <c r="Y21" s="70"/>
      <c r="Z21" s="70"/>
      <c r="AA21" s="70"/>
      <c r="AB21" s="70"/>
      <c r="AC21" s="70"/>
      <c r="AD21" s="70"/>
      <c r="AE21" s="70"/>
      <c r="AF21" s="70"/>
      <c r="AG21" s="70"/>
      <c r="AH21" s="73"/>
      <c r="AI21" s="74" t="s">
        <v>39</v>
      </c>
      <c r="AJ21" s="74" t="s">
        <v>33</v>
      </c>
      <c r="AK21" s="74" t="s">
        <v>40</v>
      </c>
      <c r="AL21" s="74" t="s">
        <v>34</v>
      </c>
      <c r="AM21" s="74" t="s">
        <v>35</v>
      </c>
      <c r="AN21" s="74" t="s">
        <v>41</v>
      </c>
      <c r="AO21" s="74" t="s">
        <v>42</v>
      </c>
      <c r="AP21" s="74" t="s">
        <v>43</v>
      </c>
      <c r="AQ21" s="74" t="s">
        <v>44</v>
      </c>
      <c r="AR21" s="74" t="s">
        <v>45</v>
      </c>
      <c r="AS21" s="79" t="s">
        <v>12</v>
      </c>
      <c r="AT21" s="5" t="s">
        <v>39</v>
      </c>
      <c r="AU21" s="5" t="s">
        <v>1931</v>
      </c>
      <c r="AV21" s="5" t="s">
        <v>1934</v>
      </c>
      <c r="AW21" s="5" t="s">
        <v>1941</v>
      </c>
      <c r="AX21" s="5" t="s">
        <v>1958</v>
      </c>
      <c r="AY21" s="5" t="s">
        <v>1935</v>
      </c>
      <c r="AZ21" s="5" t="s">
        <v>1937</v>
      </c>
      <c r="BA21" s="5" t="s">
        <v>1955</v>
      </c>
      <c r="BQ21" s="78"/>
    </row>
    <row r="22" spans="1:69" x14ac:dyDescent="0.2">
      <c r="A22" s="76">
        <v>2011</v>
      </c>
      <c r="B22" s="70"/>
      <c r="C22" s="88">
        <f t="shared" ref="C22:C31" si="2">C6 / BO6</f>
        <v>0.79488819865732885</v>
      </c>
      <c r="D22" s="70"/>
      <c r="E22" s="70"/>
      <c r="F22" s="73"/>
      <c r="G22" s="76">
        <v>2011</v>
      </c>
      <c r="H22" s="70"/>
      <c r="I22" s="88">
        <f t="shared" si="1"/>
        <v>8.2921661570082225E-2</v>
      </c>
      <c r="J22" s="70"/>
      <c r="K22" s="70"/>
      <c r="L22" s="70"/>
      <c r="M22" s="73"/>
      <c r="N22" s="70"/>
      <c r="O22" s="70" t="s">
        <v>39</v>
      </c>
      <c r="P22" s="70" t="s">
        <v>20</v>
      </c>
      <c r="Q22" s="70" t="s">
        <v>46</v>
      </c>
      <c r="R22" s="70" t="s">
        <v>21</v>
      </c>
      <c r="S22" s="70" t="s">
        <v>22</v>
      </c>
      <c r="T22" s="70" t="s">
        <v>47</v>
      </c>
      <c r="U22" s="70" t="s">
        <v>23</v>
      </c>
      <c r="V22" s="70" t="s">
        <v>24</v>
      </c>
      <c r="W22" s="70" t="s">
        <v>25</v>
      </c>
      <c r="X22" s="70" t="s">
        <v>26</v>
      </c>
      <c r="Y22" s="70" t="s">
        <v>27</v>
      </c>
      <c r="Z22" s="70" t="s">
        <v>28</v>
      </c>
      <c r="AA22" s="70" t="s">
        <v>29</v>
      </c>
      <c r="AB22" s="70" t="s">
        <v>30</v>
      </c>
      <c r="AC22" s="70" t="s">
        <v>31</v>
      </c>
      <c r="AD22" s="70" t="s">
        <v>48</v>
      </c>
      <c r="AE22" s="70" t="s">
        <v>49</v>
      </c>
      <c r="AF22" s="70" t="s">
        <v>12</v>
      </c>
      <c r="AG22" s="70"/>
      <c r="AH22" s="73"/>
      <c r="AI22" s="75">
        <v>2010</v>
      </c>
      <c r="AJ22" s="74">
        <f t="shared" ref="AJ22:AS22" si="3">IF($AJ$3=$P$1,IFERROR(HLOOKUP(AJ$21,$AI$6:$BA$18,MATCH($AI22,$AI$6:$AI$18,0),FALSE),0),0)</f>
        <v>0</v>
      </c>
      <c r="AK22" s="74">
        <f t="shared" si="3"/>
        <v>0</v>
      </c>
      <c r="AL22" s="74">
        <f t="shared" si="3"/>
        <v>6251.8949999999995</v>
      </c>
      <c r="AM22" s="74">
        <f t="shared" si="3"/>
        <v>456.39965000000007</v>
      </c>
      <c r="AN22" s="74">
        <f t="shared" si="3"/>
        <v>0</v>
      </c>
      <c r="AO22" s="74">
        <f t="shared" si="3"/>
        <v>0</v>
      </c>
      <c r="AP22" s="74">
        <f t="shared" si="3"/>
        <v>0</v>
      </c>
      <c r="AQ22" s="74">
        <f t="shared" si="3"/>
        <v>0</v>
      </c>
      <c r="AR22" s="74">
        <f t="shared" si="3"/>
        <v>0</v>
      </c>
      <c r="AS22" s="74">
        <f t="shared" si="3"/>
        <v>6708.2946499999998</v>
      </c>
      <c r="AT22" s="80">
        <v>2010</v>
      </c>
      <c r="AU22" s="5">
        <f>IF($AU$3=$P$1,IFERROR(HLOOKUP(AU$21,$AT$6:$BB$18, MATCH($AT22,$AT$6:$AT$18,0),FALSE),0),0)</f>
        <v>247.75858244135102</v>
      </c>
      <c r="AV22" s="5">
        <f>IF($AU$3=$P$1,IFERROR(HLOOKUP(AV$21,$AT$6:$BB$18, MATCH($AT22,$AT$6:$AT$18,0),FALSE),0),0)</f>
        <v>0</v>
      </c>
      <c r="AW22" s="5">
        <f>IF($AU$3=$P$1,IFERROR(HLOOKUP(AW$21,$AT$6:$BB$18, MATCH($AT22,$AT$6:$AT$18,0),FALSE),0),0)</f>
        <v>0</v>
      </c>
      <c r="AX22" s="5">
        <f>IF($AU$3=$P$1,IFERROR(HLOOKUP(AX$21,$AT$6:$BB$18, MATCH($AT22,$AT$6:$AT$18,0),FALSE),0),0)</f>
        <v>0</v>
      </c>
      <c r="AY22" s="5">
        <f>SUM(AU22:AX22)</f>
        <v>247.75858244135102</v>
      </c>
      <c r="AZ22" s="5">
        <f>AY22+AS22</f>
        <v>6956.0532324413507</v>
      </c>
      <c r="BA22" s="5">
        <f>K36-AZ22</f>
        <v>-6625.0367624413502</v>
      </c>
      <c r="BQ22" s="78"/>
    </row>
    <row r="23" spans="1:69" x14ac:dyDescent="0.2">
      <c r="A23" s="76">
        <v>2012</v>
      </c>
      <c r="B23" s="70"/>
      <c r="C23" s="88">
        <f t="shared" si="2"/>
        <v>0.79480942038335467</v>
      </c>
      <c r="D23" s="70"/>
      <c r="E23" s="70"/>
      <c r="F23" s="73"/>
      <c r="G23" s="76">
        <v>2012</v>
      </c>
      <c r="H23" s="70"/>
      <c r="I23" s="88">
        <f t="shared" si="1"/>
        <v>9.9346838572854285E-2</v>
      </c>
      <c r="J23" s="70"/>
      <c r="K23" s="70"/>
      <c r="L23" s="70"/>
      <c r="M23" s="73"/>
      <c r="N23" s="70"/>
      <c r="O23" s="84">
        <v>2010</v>
      </c>
      <c r="P23" s="70">
        <f>IFERROR(HLOOKUP(P$22,$O$4:$AF$16,$O23-2008,FALSE),0)</f>
        <v>1649.1202499999999</v>
      </c>
      <c r="Q23" s="70">
        <f t="shared" ref="Q23:AF33" si="4">IFERROR(HLOOKUP(Q$22,$O$4:$AF$16,$O23-2008,FALSE),0)</f>
        <v>0</v>
      </c>
      <c r="R23" s="70">
        <f t="shared" si="4"/>
        <v>0</v>
      </c>
      <c r="S23" s="70">
        <f t="shared" si="4"/>
        <v>0</v>
      </c>
      <c r="T23" s="70">
        <f t="shared" si="4"/>
        <v>0</v>
      </c>
      <c r="U23" s="70">
        <f t="shared" si="4"/>
        <v>0</v>
      </c>
      <c r="V23" s="70">
        <f t="shared" si="4"/>
        <v>2661.0955150000004</v>
      </c>
      <c r="W23" s="70">
        <f t="shared" si="4"/>
        <v>812.27738499999987</v>
      </c>
      <c r="X23" s="70">
        <f t="shared" si="4"/>
        <v>0</v>
      </c>
      <c r="Y23" s="70">
        <f t="shared" si="4"/>
        <v>4890.0015650000005</v>
      </c>
      <c r="Z23" s="70">
        <f t="shared" si="4"/>
        <v>171.76642600000002</v>
      </c>
      <c r="AA23" s="70">
        <f t="shared" si="4"/>
        <v>5204.6833750000005</v>
      </c>
      <c r="AB23" s="70">
        <f t="shared" si="4"/>
        <v>197.20529500000004</v>
      </c>
      <c r="AC23" s="70">
        <f t="shared" si="4"/>
        <v>24281.311999999998</v>
      </c>
      <c r="AD23" s="70">
        <f t="shared" si="4"/>
        <v>0</v>
      </c>
      <c r="AE23" s="70">
        <f t="shared" si="4"/>
        <v>4692.68</v>
      </c>
      <c r="AF23" s="70">
        <f t="shared" si="4"/>
        <v>44560.141811000001</v>
      </c>
      <c r="AG23" s="70"/>
      <c r="AH23" s="73"/>
      <c r="AI23" s="75">
        <v>2011</v>
      </c>
      <c r="AJ23" s="74">
        <f t="shared" ref="AJ23:AJ32" si="5">IF($AJ$3=$P$1,IFERROR(HLOOKUP(AJ$21,$AI$6:$BA$18,MATCH($AI23,$AI$6:$AI$18,0),FALSE),0),0)</f>
        <v>0</v>
      </c>
      <c r="AK23" s="74">
        <f t="shared" ref="AK23:AS32" si="6">IF($AJ$3=$P$1,IFERROR(HLOOKUP(AK$21,$AI$6:$BA$18,MATCH($AI23,$AI$6:$AI$18,0),FALSE),0),0)</f>
        <v>0</v>
      </c>
      <c r="AL23" s="74">
        <f t="shared" si="6"/>
        <v>5088.9449999999997</v>
      </c>
      <c r="AM23" s="74">
        <f t="shared" si="6"/>
        <v>446.69547499999999</v>
      </c>
      <c r="AN23" s="74">
        <f t="shared" si="6"/>
        <v>0</v>
      </c>
      <c r="AO23" s="74">
        <f t="shared" si="6"/>
        <v>0</v>
      </c>
      <c r="AP23" s="74">
        <f t="shared" si="6"/>
        <v>0</v>
      </c>
      <c r="AQ23" s="74">
        <f t="shared" si="6"/>
        <v>0</v>
      </c>
      <c r="AR23" s="74">
        <f t="shared" si="6"/>
        <v>0</v>
      </c>
      <c r="AS23" s="74">
        <f t="shared" si="6"/>
        <v>5535.6404750000002</v>
      </c>
      <c r="AT23" s="80">
        <v>2011</v>
      </c>
      <c r="AU23" s="5">
        <f t="shared" ref="AU23:AV32" si="7">IF($AU$3=$P$1,IFERROR(HLOOKUP(AU$21,$AT$6:$BB$18, MATCH($AT23,$AT$6:$AT$18,0),FALSE),0),0)</f>
        <v>247.75858244135102</v>
      </c>
      <c r="AV23" s="5">
        <f t="shared" si="7"/>
        <v>0</v>
      </c>
      <c r="AW23" s="5">
        <f t="shared" ref="AW23:AX32" si="8">IF($AU$3=$P$1,IFERROR(HLOOKUP(AW$21,$AT$6:$BB$18, MATCH($AT23,$AT$6:$AT$18,0),FALSE),0),0)</f>
        <v>0</v>
      </c>
      <c r="AX23" s="5">
        <f t="shared" si="8"/>
        <v>0</v>
      </c>
      <c r="AY23" s="5">
        <f t="shared" ref="AY23:AY32" si="9">SUM(AU23:AX23)</f>
        <v>247.75858244135102</v>
      </c>
      <c r="AZ23" s="5">
        <f t="shared" ref="AZ23:AZ32" si="10">AY23+AS23</f>
        <v>5783.399057441351</v>
      </c>
      <c r="BA23" s="5">
        <f t="shared" ref="BA23:BA32" si="11">K37-AZ23</f>
        <v>-5433.346532441351</v>
      </c>
      <c r="BQ23" s="78"/>
    </row>
    <row r="24" spans="1:69" x14ac:dyDescent="0.2">
      <c r="A24" s="76">
        <v>2013</v>
      </c>
      <c r="B24" s="70"/>
      <c r="C24" s="88">
        <f t="shared" si="2"/>
        <v>0.80530665050979966</v>
      </c>
      <c r="D24" s="70"/>
      <c r="E24" s="70"/>
      <c r="F24" s="73"/>
      <c r="G24" s="76">
        <v>2013</v>
      </c>
      <c r="H24" s="70"/>
      <c r="I24" s="88">
        <f t="shared" si="1"/>
        <v>9.7170247069924498E-2</v>
      </c>
      <c r="J24" s="70"/>
      <c r="K24" s="70"/>
      <c r="L24" s="70"/>
      <c r="M24" s="73"/>
      <c r="N24" s="70"/>
      <c r="O24" s="84">
        <v>2011</v>
      </c>
      <c r="P24" s="70">
        <f t="shared" ref="P24:AE33" si="12">IFERROR(HLOOKUP(P$22,$O$4:$AF$16,$O24-2008,FALSE),0)</f>
        <v>1638.9585000000002</v>
      </c>
      <c r="Q24" s="70">
        <f t="shared" si="12"/>
        <v>0</v>
      </c>
      <c r="R24" s="70">
        <f t="shared" si="12"/>
        <v>0</v>
      </c>
      <c r="S24" s="70">
        <f t="shared" si="12"/>
        <v>0</v>
      </c>
      <c r="T24" s="70">
        <f t="shared" si="12"/>
        <v>0</v>
      </c>
      <c r="U24" s="70">
        <f t="shared" si="12"/>
        <v>0</v>
      </c>
      <c r="V24" s="70">
        <f t="shared" si="12"/>
        <v>2453.3112699999997</v>
      </c>
      <c r="W24" s="70">
        <f t="shared" si="12"/>
        <v>1687.9462950000002</v>
      </c>
      <c r="X24" s="70">
        <f t="shared" si="12"/>
        <v>0</v>
      </c>
      <c r="Y24" s="70">
        <f t="shared" si="12"/>
        <v>2883.2586549999996</v>
      </c>
      <c r="Z24" s="70">
        <f t="shared" si="12"/>
        <v>1046.4943060000001</v>
      </c>
      <c r="AA24" s="70">
        <f t="shared" si="12"/>
        <v>4535.9250600000005</v>
      </c>
      <c r="AB24" s="70">
        <f t="shared" si="12"/>
        <v>277.50324499999999</v>
      </c>
      <c r="AC24" s="70">
        <f t="shared" si="12"/>
        <v>21804.153999999999</v>
      </c>
      <c r="AD24" s="70">
        <f t="shared" si="12"/>
        <v>0</v>
      </c>
      <c r="AE24" s="70">
        <f t="shared" si="12"/>
        <v>6483.8819999999996</v>
      </c>
      <c r="AF24" s="70">
        <f t="shared" si="4"/>
        <v>42811.433330999993</v>
      </c>
      <c r="AG24" s="70"/>
      <c r="AH24" s="73"/>
      <c r="AI24" s="75">
        <v>2012</v>
      </c>
      <c r="AJ24" s="74">
        <f t="shared" si="5"/>
        <v>0</v>
      </c>
      <c r="AK24" s="74">
        <f t="shared" si="6"/>
        <v>0</v>
      </c>
      <c r="AL24" s="74">
        <f t="shared" si="6"/>
        <v>5606.6450000000004</v>
      </c>
      <c r="AM24" s="74">
        <f t="shared" si="6"/>
        <v>825.86093500000004</v>
      </c>
      <c r="AN24" s="74">
        <f t="shared" si="6"/>
        <v>0</v>
      </c>
      <c r="AO24" s="74">
        <f t="shared" si="6"/>
        <v>0</v>
      </c>
      <c r="AP24" s="74">
        <f t="shared" si="6"/>
        <v>0</v>
      </c>
      <c r="AQ24" s="74">
        <f t="shared" si="6"/>
        <v>0</v>
      </c>
      <c r="AR24" s="74">
        <f t="shared" si="6"/>
        <v>0</v>
      </c>
      <c r="AS24" s="74">
        <f t="shared" si="6"/>
        <v>6432.5059350000001</v>
      </c>
      <c r="AT24" s="80">
        <v>2012</v>
      </c>
      <c r="AU24" s="5">
        <f t="shared" si="7"/>
        <v>247.75858244135102</v>
      </c>
      <c r="AV24" s="5">
        <f t="shared" si="7"/>
        <v>0</v>
      </c>
      <c r="AW24" s="5">
        <f t="shared" si="8"/>
        <v>0</v>
      </c>
      <c r="AX24" s="5">
        <f t="shared" si="8"/>
        <v>0</v>
      </c>
      <c r="AY24" s="5">
        <f t="shared" si="9"/>
        <v>247.75858244135102</v>
      </c>
      <c r="AZ24" s="5">
        <f t="shared" si="10"/>
        <v>6680.264517441351</v>
      </c>
      <c r="BA24" s="5">
        <f t="shared" si="11"/>
        <v>-6255.315102441351</v>
      </c>
      <c r="BQ24" s="78"/>
    </row>
    <row r="25" spans="1:69" x14ac:dyDescent="0.2">
      <c r="A25" s="76">
        <v>2014</v>
      </c>
      <c r="B25" s="70"/>
      <c r="C25" s="88">
        <f t="shared" si="2"/>
        <v>0.81204603613966053</v>
      </c>
      <c r="D25" s="70"/>
      <c r="E25" s="70"/>
      <c r="F25" s="73"/>
      <c r="G25" s="76">
        <v>2014</v>
      </c>
      <c r="H25" s="70"/>
      <c r="I25" s="88">
        <f t="shared" si="1"/>
        <v>8.944037965616046E-2</v>
      </c>
      <c r="J25" s="70"/>
      <c r="K25" s="70"/>
      <c r="L25" s="70"/>
      <c r="M25" s="73"/>
      <c r="N25" s="70"/>
      <c r="O25" s="84">
        <v>2012</v>
      </c>
      <c r="P25" s="70">
        <f t="shared" si="12"/>
        <v>1626.90525</v>
      </c>
      <c r="Q25" s="70">
        <f t="shared" si="4"/>
        <v>0</v>
      </c>
      <c r="R25" s="70">
        <f t="shared" si="4"/>
        <v>0</v>
      </c>
      <c r="S25" s="70">
        <f t="shared" si="4"/>
        <v>0</v>
      </c>
      <c r="T25" s="70">
        <f t="shared" si="4"/>
        <v>0</v>
      </c>
      <c r="U25" s="70">
        <f t="shared" si="4"/>
        <v>0</v>
      </c>
      <c r="V25" s="70">
        <f t="shared" si="4"/>
        <v>2432.71216</v>
      </c>
      <c r="W25" s="70">
        <f t="shared" si="4"/>
        <v>2038.0610999999997</v>
      </c>
      <c r="X25" s="70">
        <f t="shared" si="4"/>
        <v>0</v>
      </c>
      <c r="Y25" s="70">
        <f t="shared" si="4"/>
        <v>1806.7125249999999</v>
      </c>
      <c r="Z25" s="70">
        <f t="shared" si="4"/>
        <v>1519.7504139999999</v>
      </c>
      <c r="AA25" s="70">
        <f t="shared" si="4"/>
        <v>5524.8043050000006</v>
      </c>
      <c r="AB25" s="70">
        <f t="shared" si="4"/>
        <v>309.26431500000001</v>
      </c>
      <c r="AC25" s="70">
        <f t="shared" si="4"/>
        <v>20334.403000000002</v>
      </c>
      <c r="AD25" s="70">
        <f t="shared" si="4"/>
        <v>0</v>
      </c>
      <c r="AE25" s="70">
        <f t="shared" si="4"/>
        <v>5350.0559999999996</v>
      </c>
      <c r="AF25" s="70">
        <f t="shared" si="4"/>
        <v>40942.669068999996</v>
      </c>
      <c r="AG25" s="70"/>
      <c r="AH25" s="73"/>
      <c r="AI25" s="75">
        <v>2013</v>
      </c>
      <c r="AJ25" s="74">
        <f t="shared" si="5"/>
        <v>0</v>
      </c>
      <c r="AK25" s="74">
        <f t="shared" si="6"/>
        <v>0</v>
      </c>
      <c r="AL25" s="74">
        <f t="shared" si="6"/>
        <v>2385.0180799999998</v>
      </c>
      <c r="AM25" s="74">
        <f t="shared" si="6"/>
        <v>757.34873500000003</v>
      </c>
      <c r="AN25" s="74">
        <f t="shared" si="6"/>
        <v>0</v>
      </c>
      <c r="AO25" s="74">
        <f t="shared" si="6"/>
        <v>0</v>
      </c>
      <c r="AP25" s="74">
        <f t="shared" si="6"/>
        <v>0</v>
      </c>
      <c r="AQ25" s="74">
        <f t="shared" si="6"/>
        <v>0</v>
      </c>
      <c r="AR25" s="74">
        <f t="shared" si="6"/>
        <v>0</v>
      </c>
      <c r="AS25" s="74">
        <f t="shared" si="6"/>
        <v>3142.3668149999999</v>
      </c>
      <c r="AT25" s="80">
        <v>2013</v>
      </c>
      <c r="AU25" s="5">
        <f t="shared" si="7"/>
        <v>247.75858244135102</v>
      </c>
      <c r="AV25" s="5">
        <f t="shared" si="7"/>
        <v>0</v>
      </c>
      <c r="AW25" s="5">
        <f t="shared" si="8"/>
        <v>0</v>
      </c>
      <c r="AX25" s="5">
        <f t="shared" si="8"/>
        <v>0</v>
      </c>
      <c r="AY25" s="5">
        <f t="shared" si="9"/>
        <v>247.75858244135102</v>
      </c>
      <c r="AZ25" s="5">
        <f t="shared" si="10"/>
        <v>3390.1253974413507</v>
      </c>
      <c r="BA25" s="5">
        <f t="shared" si="11"/>
        <v>-2925.6973824413508</v>
      </c>
      <c r="BQ25" s="78"/>
    </row>
    <row r="26" spans="1:69" x14ac:dyDescent="0.2">
      <c r="A26" s="76">
        <v>2015</v>
      </c>
      <c r="B26" s="70"/>
      <c r="C26" s="88">
        <f t="shared" si="2"/>
        <v>0.85536058316100438</v>
      </c>
      <c r="D26" s="70"/>
      <c r="E26" s="70"/>
      <c r="F26" s="73"/>
      <c r="G26" s="76">
        <v>2015</v>
      </c>
      <c r="H26" s="70"/>
      <c r="I26" s="88">
        <f t="shared" si="1"/>
        <v>9.1653723686147506E-2</v>
      </c>
      <c r="J26" s="70"/>
      <c r="K26" s="70"/>
      <c r="L26" s="70"/>
      <c r="M26" s="73"/>
      <c r="N26" s="70"/>
      <c r="O26" s="84">
        <v>2013</v>
      </c>
      <c r="P26" s="70">
        <f t="shared" si="12"/>
        <v>1661.8462500000001</v>
      </c>
      <c r="Q26" s="70">
        <f t="shared" si="4"/>
        <v>0</v>
      </c>
      <c r="R26" s="70">
        <f t="shared" si="4"/>
        <v>0</v>
      </c>
      <c r="S26" s="70">
        <f t="shared" si="4"/>
        <v>0</v>
      </c>
      <c r="T26" s="70">
        <f t="shared" si="4"/>
        <v>0</v>
      </c>
      <c r="U26" s="70">
        <f t="shared" si="4"/>
        <v>0</v>
      </c>
      <c r="V26" s="70">
        <f t="shared" si="4"/>
        <v>2598.2844049999994</v>
      </c>
      <c r="W26" s="70">
        <f t="shared" si="4"/>
        <v>2283.6320049999999</v>
      </c>
      <c r="X26" s="70">
        <f t="shared" si="4"/>
        <v>0</v>
      </c>
      <c r="Y26" s="70">
        <f t="shared" si="4"/>
        <v>2478.3954049999998</v>
      </c>
      <c r="Z26" s="70">
        <f t="shared" si="4"/>
        <v>1907.9342099999999</v>
      </c>
      <c r="AA26" s="70">
        <f t="shared" si="4"/>
        <v>4901.7690250000005</v>
      </c>
      <c r="AB26" s="70">
        <f t="shared" si="4"/>
        <v>253.79791999999998</v>
      </c>
      <c r="AC26" s="70">
        <f t="shared" si="4"/>
        <v>15785.625</v>
      </c>
      <c r="AD26" s="70">
        <f t="shared" si="4"/>
        <v>0</v>
      </c>
      <c r="AE26" s="70">
        <f t="shared" si="4"/>
        <v>4763.6610000000001</v>
      </c>
      <c r="AF26" s="70">
        <f t="shared" si="4"/>
        <v>36634.945219999994</v>
      </c>
      <c r="AG26" s="70"/>
      <c r="AH26" s="73"/>
      <c r="AI26" s="75">
        <v>2014</v>
      </c>
      <c r="AJ26" s="74">
        <f t="shared" si="5"/>
        <v>0</v>
      </c>
      <c r="AK26" s="74">
        <f t="shared" si="6"/>
        <v>0</v>
      </c>
      <c r="AL26" s="74">
        <f t="shared" si="6"/>
        <v>483.23136</v>
      </c>
      <c r="AM26" s="74">
        <f t="shared" si="6"/>
        <v>872.89328999999998</v>
      </c>
      <c r="AN26" s="74">
        <f t="shared" si="6"/>
        <v>0</v>
      </c>
      <c r="AO26" s="74">
        <f t="shared" si="6"/>
        <v>0</v>
      </c>
      <c r="AP26" s="74">
        <f t="shared" si="6"/>
        <v>0</v>
      </c>
      <c r="AQ26" s="74">
        <f t="shared" si="6"/>
        <v>0</v>
      </c>
      <c r="AR26" s="74">
        <f t="shared" si="6"/>
        <v>0</v>
      </c>
      <c r="AS26" s="74">
        <f t="shared" si="6"/>
        <v>1356.12465</v>
      </c>
      <c r="AT26" s="80">
        <v>2014</v>
      </c>
      <c r="AU26" s="5">
        <f t="shared" si="7"/>
        <v>247.75858244135102</v>
      </c>
      <c r="AV26" s="5">
        <f t="shared" si="7"/>
        <v>0</v>
      </c>
      <c r="AW26" s="5">
        <f t="shared" si="8"/>
        <v>0</v>
      </c>
      <c r="AX26" s="5">
        <f t="shared" si="8"/>
        <v>0</v>
      </c>
      <c r="AY26" s="5">
        <f t="shared" si="9"/>
        <v>247.75858244135102</v>
      </c>
      <c r="AZ26" s="5">
        <f t="shared" si="10"/>
        <v>1603.8832324413511</v>
      </c>
      <c r="BA26" s="5">
        <f t="shared" si="11"/>
        <v>-1213.1904124413511</v>
      </c>
      <c r="BQ26" s="78"/>
    </row>
    <row r="27" spans="1:69" x14ac:dyDescent="0.2">
      <c r="A27" s="76">
        <v>2016</v>
      </c>
      <c r="B27" s="70"/>
      <c r="C27" s="88">
        <f t="shared" si="2"/>
        <v>0.93304706864425968</v>
      </c>
      <c r="D27" s="70"/>
      <c r="E27" s="70"/>
      <c r="F27" s="73"/>
      <c r="G27" s="76">
        <v>2016</v>
      </c>
      <c r="H27" s="70"/>
      <c r="I27" s="88">
        <f t="shared" si="1"/>
        <v>9.9547905157663152E-2</v>
      </c>
      <c r="J27" s="70"/>
      <c r="K27" s="70"/>
      <c r="L27" s="70"/>
      <c r="M27" s="73"/>
      <c r="N27" s="70"/>
      <c r="O27" s="84">
        <v>2014</v>
      </c>
      <c r="P27" s="70">
        <f t="shared" si="12"/>
        <v>1621.0687499999999</v>
      </c>
      <c r="Q27" s="70">
        <f t="shared" si="4"/>
        <v>0</v>
      </c>
      <c r="R27" s="70">
        <f t="shared" si="4"/>
        <v>0</v>
      </c>
      <c r="S27" s="70">
        <f t="shared" si="4"/>
        <v>0</v>
      </c>
      <c r="T27" s="70">
        <f t="shared" si="4"/>
        <v>0</v>
      </c>
      <c r="U27" s="70">
        <f t="shared" si="4"/>
        <v>0</v>
      </c>
      <c r="V27" s="70">
        <f t="shared" si="4"/>
        <v>2635.8228100000001</v>
      </c>
      <c r="W27" s="70">
        <f t="shared" si="4"/>
        <v>2700.8578349999998</v>
      </c>
      <c r="X27" s="70">
        <f t="shared" si="4"/>
        <v>0</v>
      </c>
      <c r="Y27" s="70">
        <f t="shared" si="4"/>
        <v>1826.43193</v>
      </c>
      <c r="Z27" s="70">
        <f t="shared" si="4"/>
        <v>349.69953199999998</v>
      </c>
      <c r="AA27" s="70">
        <f t="shared" si="4"/>
        <v>11055.875535000001</v>
      </c>
      <c r="AB27" s="70">
        <f t="shared" si="4"/>
        <v>142.39457000000002</v>
      </c>
      <c r="AC27" s="70">
        <f t="shared" si="4"/>
        <v>13125.734</v>
      </c>
      <c r="AD27" s="70">
        <f t="shared" si="4"/>
        <v>0</v>
      </c>
      <c r="AE27" s="70">
        <f t="shared" si="4"/>
        <v>274.83300000000003</v>
      </c>
      <c r="AF27" s="70">
        <f t="shared" si="4"/>
        <v>33732.717962000002</v>
      </c>
      <c r="AG27" s="70"/>
      <c r="AH27" s="73"/>
      <c r="AI27" s="75">
        <v>2015</v>
      </c>
      <c r="AJ27" s="74">
        <f t="shared" si="5"/>
        <v>0</v>
      </c>
      <c r="AK27" s="74">
        <f t="shared" si="6"/>
        <v>0</v>
      </c>
      <c r="AL27" s="74">
        <f t="shared" si="6"/>
        <v>2055.951955</v>
      </c>
      <c r="AM27" s="74">
        <f t="shared" si="6"/>
        <v>484.09077000000002</v>
      </c>
      <c r="AN27" s="74">
        <f t="shared" si="6"/>
        <v>0</v>
      </c>
      <c r="AO27" s="74">
        <f t="shared" si="6"/>
        <v>0</v>
      </c>
      <c r="AP27" s="74">
        <f t="shared" si="6"/>
        <v>0</v>
      </c>
      <c r="AQ27" s="74">
        <f t="shared" si="6"/>
        <v>0</v>
      </c>
      <c r="AR27" s="74">
        <f t="shared" si="6"/>
        <v>0</v>
      </c>
      <c r="AS27" s="74">
        <f t="shared" si="6"/>
        <v>2540.0427250000002</v>
      </c>
      <c r="AT27" s="80">
        <v>2015</v>
      </c>
      <c r="AU27" s="5">
        <f t="shared" si="7"/>
        <v>247.75858244135102</v>
      </c>
      <c r="AV27" s="5">
        <f t="shared" si="7"/>
        <v>0</v>
      </c>
      <c r="AW27" s="5">
        <f t="shared" si="8"/>
        <v>0</v>
      </c>
      <c r="AX27" s="5">
        <f t="shared" si="8"/>
        <v>0</v>
      </c>
      <c r="AY27" s="5">
        <f t="shared" si="9"/>
        <v>247.75858244135102</v>
      </c>
      <c r="AZ27" s="5">
        <f t="shared" si="10"/>
        <v>2787.8013074413511</v>
      </c>
      <c r="BA27" s="5">
        <f t="shared" si="11"/>
        <v>-2391.997202441351</v>
      </c>
      <c r="BQ27" s="78"/>
    </row>
    <row r="28" spans="1:69" x14ac:dyDescent="0.2">
      <c r="A28" s="76">
        <v>2017</v>
      </c>
      <c r="B28" s="70"/>
      <c r="C28" s="88">
        <f t="shared" si="2"/>
        <v>0.96158369495980567</v>
      </c>
      <c r="D28" s="70"/>
      <c r="E28" s="70"/>
      <c r="F28" s="73"/>
      <c r="G28" s="76">
        <v>2017</v>
      </c>
      <c r="H28" s="70"/>
      <c r="I28" s="88">
        <f t="shared" si="1"/>
        <v>9.7790908915009925E-2</v>
      </c>
      <c r="J28" s="70"/>
      <c r="K28" s="70"/>
      <c r="L28" s="70"/>
      <c r="M28" s="73"/>
      <c r="N28" s="70"/>
      <c r="O28" s="84">
        <v>2015</v>
      </c>
      <c r="P28" s="70">
        <f t="shared" si="12"/>
        <v>1597.9492500000001</v>
      </c>
      <c r="Q28" s="70">
        <f t="shared" si="4"/>
        <v>0</v>
      </c>
      <c r="R28" s="70">
        <f t="shared" si="4"/>
        <v>0</v>
      </c>
      <c r="S28" s="70">
        <f t="shared" si="4"/>
        <v>0</v>
      </c>
      <c r="T28" s="70">
        <f t="shared" si="4"/>
        <v>0</v>
      </c>
      <c r="U28" s="70">
        <f t="shared" si="4"/>
        <v>0</v>
      </c>
      <c r="V28" s="70">
        <f t="shared" si="4"/>
        <v>2657.7920800000002</v>
      </c>
      <c r="W28" s="70">
        <f t="shared" si="4"/>
        <v>2597.1953699999999</v>
      </c>
      <c r="X28" s="70">
        <f t="shared" si="4"/>
        <v>0</v>
      </c>
      <c r="Y28" s="70">
        <f t="shared" si="4"/>
        <v>1259.18742</v>
      </c>
      <c r="Z28" s="70">
        <f t="shared" si="4"/>
        <v>4684.8738299999995</v>
      </c>
      <c r="AA28" s="70">
        <f t="shared" si="4"/>
        <v>18204.527904999999</v>
      </c>
      <c r="AB28" s="70">
        <f t="shared" si="4"/>
        <v>96.789175000000014</v>
      </c>
      <c r="AC28" s="70">
        <f t="shared" si="4"/>
        <v>6810.9410000000007</v>
      </c>
      <c r="AD28" s="70">
        <f t="shared" si="4"/>
        <v>0</v>
      </c>
      <c r="AE28" s="70">
        <f t="shared" si="4"/>
        <v>104.119</v>
      </c>
      <c r="AF28" s="70">
        <f t="shared" si="4"/>
        <v>38013.375030000003</v>
      </c>
      <c r="AG28" s="70"/>
      <c r="AH28" s="73"/>
      <c r="AI28" s="75">
        <v>2016</v>
      </c>
      <c r="AJ28" s="74">
        <f t="shared" si="5"/>
        <v>0</v>
      </c>
      <c r="AK28" s="74">
        <f t="shared" si="6"/>
        <v>0</v>
      </c>
      <c r="AL28" s="74">
        <f t="shared" si="6"/>
        <v>2281.2150000000001</v>
      </c>
      <c r="AM28" s="74">
        <f t="shared" si="6"/>
        <v>457.37827500000003</v>
      </c>
      <c r="AN28" s="74">
        <f t="shared" si="6"/>
        <v>0</v>
      </c>
      <c r="AO28" s="74">
        <f t="shared" si="6"/>
        <v>0</v>
      </c>
      <c r="AP28" s="74">
        <f t="shared" si="6"/>
        <v>0</v>
      </c>
      <c r="AQ28" s="74">
        <f t="shared" si="6"/>
        <v>0</v>
      </c>
      <c r="AR28" s="74">
        <f t="shared" si="6"/>
        <v>0</v>
      </c>
      <c r="AS28" s="74">
        <f t="shared" si="6"/>
        <v>2738.5932750000002</v>
      </c>
      <c r="AT28" s="80">
        <v>2016</v>
      </c>
      <c r="AU28" s="5">
        <f t="shared" si="7"/>
        <v>247.75858244135102</v>
      </c>
      <c r="AV28" s="5">
        <f t="shared" si="7"/>
        <v>0</v>
      </c>
      <c r="AW28" s="5">
        <f t="shared" si="8"/>
        <v>0</v>
      </c>
      <c r="AX28" s="5">
        <f t="shared" si="8"/>
        <v>0</v>
      </c>
      <c r="AY28" s="5">
        <f t="shared" si="9"/>
        <v>247.75858244135102</v>
      </c>
      <c r="AZ28" s="5">
        <f t="shared" si="10"/>
        <v>2986.3518574413511</v>
      </c>
      <c r="BA28" s="5">
        <f t="shared" si="11"/>
        <v>-2497.5922574413512</v>
      </c>
      <c r="BQ28" s="78"/>
    </row>
    <row r="29" spans="1:69" x14ac:dyDescent="0.2">
      <c r="A29" s="76">
        <v>2018</v>
      </c>
      <c r="B29" s="70"/>
      <c r="C29" s="88">
        <f t="shared" si="2"/>
        <v>0.94305366994415285</v>
      </c>
      <c r="D29" s="70"/>
      <c r="E29" s="70"/>
      <c r="F29" s="73"/>
      <c r="G29" s="76">
        <v>2018</v>
      </c>
      <c r="H29" s="70"/>
      <c r="I29" s="88">
        <f t="shared" si="1"/>
        <v>9.0836279467680608E-2</v>
      </c>
      <c r="J29" s="70"/>
      <c r="K29" s="70"/>
      <c r="L29" s="70"/>
      <c r="M29" s="73"/>
      <c r="N29" s="70"/>
      <c r="O29" s="84">
        <v>2016</v>
      </c>
      <c r="P29" s="70">
        <f t="shared" si="12"/>
        <v>1625.7292500000001</v>
      </c>
      <c r="Q29" s="70">
        <f t="shared" si="4"/>
        <v>0</v>
      </c>
      <c r="R29" s="70">
        <f t="shared" si="4"/>
        <v>0</v>
      </c>
      <c r="S29" s="70">
        <f t="shared" si="4"/>
        <v>0</v>
      </c>
      <c r="T29" s="70">
        <f t="shared" si="4"/>
        <v>0</v>
      </c>
      <c r="U29" s="70">
        <f t="shared" si="4"/>
        <v>0</v>
      </c>
      <c r="V29" s="70">
        <f t="shared" si="4"/>
        <v>2877.7235200000005</v>
      </c>
      <c r="W29" s="70">
        <f t="shared" si="4"/>
        <v>2585.8335950000005</v>
      </c>
      <c r="X29" s="70">
        <f t="shared" si="4"/>
        <v>0.39366000000000001</v>
      </c>
      <c r="Y29" s="70">
        <f t="shared" si="4"/>
        <v>3675.6436349999994</v>
      </c>
      <c r="Z29" s="70">
        <f t="shared" si="4"/>
        <v>6894.1775239999997</v>
      </c>
      <c r="AA29" s="70">
        <f t="shared" si="4"/>
        <v>13534.089289999998</v>
      </c>
      <c r="AB29" s="70">
        <f t="shared" si="4"/>
        <v>21.387125000000001</v>
      </c>
      <c r="AC29" s="70">
        <f t="shared" si="4"/>
        <v>2835.9490000000001</v>
      </c>
      <c r="AD29" s="70">
        <f t="shared" si="4"/>
        <v>0</v>
      </c>
      <c r="AE29" s="70">
        <f t="shared" si="4"/>
        <v>1010.9059999999999</v>
      </c>
      <c r="AF29" s="70">
        <f t="shared" si="4"/>
        <v>35061.832599000001</v>
      </c>
      <c r="AG29" s="70"/>
      <c r="AH29" s="73"/>
      <c r="AI29" s="75">
        <v>2017</v>
      </c>
      <c r="AJ29" s="74">
        <f t="shared" si="5"/>
        <v>0</v>
      </c>
      <c r="AK29" s="74">
        <f t="shared" si="6"/>
        <v>136.43464499999999</v>
      </c>
      <c r="AL29" s="74">
        <f t="shared" si="6"/>
        <v>553.25276500000007</v>
      </c>
      <c r="AM29" s="74">
        <f t="shared" si="6"/>
        <v>432.57715999999999</v>
      </c>
      <c r="AN29" s="74">
        <f t="shared" si="6"/>
        <v>0</v>
      </c>
      <c r="AO29" s="74">
        <f t="shared" si="6"/>
        <v>0</v>
      </c>
      <c r="AP29" s="74">
        <f t="shared" si="6"/>
        <v>0</v>
      </c>
      <c r="AQ29" s="74">
        <f t="shared" si="6"/>
        <v>0</v>
      </c>
      <c r="AR29" s="74">
        <f t="shared" si="6"/>
        <v>0</v>
      </c>
      <c r="AS29" s="74">
        <f t="shared" si="6"/>
        <v>1122.26457</v>
      </c>
      <c r="AT29" s="80">
        <v>2017</v>
      </c>
      <c r="AU29" s="5">
        <f t="shared" si="7"/>
        <v>247.75858244135102</v>
      </c>
      <c r="AV29" s="5">
        <f t="shared" si="7"/>
        <v>0</v>
      </c>
      <c r="AW29" s="5">
        <f t="shared" si="8"/>
        <v>0</v>
      </c>
      <c r="AX29" s="5">
        <f t="shared" si="8"/>
        <v>0</v>
      </c>
      <c r="AY29" s="5">
        <f t="shared" si="9"/>
        <v>247.75858244135102</v>
      </c>
      <c r="AZ29" s="5">
        <f t="shared" si="10"/>
        <v>1370.0231524413512</v>
      </c>
      <c r="BA29" s="5">
        <f t="shared" si="11"/>
        <v>-945.94479244135118</v>
      </c>
      <c r="BQ29" s="78"/>
    </row>
    <row r="30" spans="1:69" x14ac:dyDescent="0.2">
      <c r="A30" s="76">
        <v>2019</v>
      </c>
      <c r="B30" s="70"/>
      <c r="C30" s="88">
        <f t="shared" si="2"/>
        <v>0.91552144159837145</v>
      </c>
      <c r="D30" s="70"/>
      <c r="E30" s="70"/>
      <c r="F30" s="73"/>
      <c r="G30" s="76">
        <v>2019</v>
      </c>
      <c r="H30" s="70"/>
      <c r="I30" s="88">
        <f t="shared" si="1"/>
        <v>8.18410491060899E-2</v>
      </c>
      <c r="J30" s="70"/>
      <c r="K30" s="70"/>
      <c r="L30" s="70"/>
      <c r="M30" s="73"/>
      <c r="N30" s="70"/>
      <c r="O30" s="84">
        <v>2017</v>
      </c>
      <c r="P30" s="70">
        <f t="shared" si="12"/>
        <v>1521.95625</v>
      </c>
      <c r="Q30" s="70">
        <f t="shared" si="4"/>
        <v>0</v>
      </c>
      <c r="R30" s="70">
        <f t="shared" si="4"/>
        <v>0</v>
      </c>
      <c r="S30" s="70">
        <f t="shared" si="4"/>
        <v>0</v>
      </c>
      <c r="T30" s="70">
        <f t="shared" si="4"/>
        <v>0</v>
      </c>
      <c r="U30" s="70">
        <f t="shared" si="4"/>
        <v>0</v>
      </c>
      <c r="V30" s="70">
        <f t="shared" si="4"/>
        <v>3050.4882399999997</v>
      </c>
      <c r="W30" s="70">
        <f t="shared" si="4"/>
        <v>2775.9000449999999</v>
      </c>
      <c r="X30" s="70">
        <f t="shared" si="4"/>
        <v>1.04976</v>
      </c>
      <c r="Y30" s="70">
        <f t="shared" si="4"/>
        <v>1711.1058050000001</v>
      </c>
      <c r="Z30" s="70">
        <f t="shared" si="4"/>
        <v>10666.581301999999</v>
      </c>
      <c r="AA30" s="70">
        <f t="shared" si="4"/>
        <v>12735.100900000001</v>
      </c>
      <c r="AB30" s="70">
        <f t="shared" si="4"/>
        <v>98.328009999999992</v>
      </c>
      <c r="AC30" s="70">
        <f t="shared" si="4"/>
        <v>1081.1110000000001</v>
      </c>
      <c r="AD30" s="70">
        <f t="shared" si="4"/>
        <v>0</v>
      </c>
      <c r="AE30" s="70">
        <f t="shared" si="4"/>
        <v>0</v>
      </c>
      <c r="AF30" s="70">
        <f t="shared" si="4"/>
        <v>33641.621312000003</v>
      </c>
      <c r="AG30" s="70"/>
      <c r="AH30" s="73"/>
      <c r="AI30" s="75">
        <v>2018</v>
      </c>
      <c r="AJ30" s="74">
        <f t="shared" si="5"/>
        <v>0</v>
      </c>
      <c r="AK30" s="74">
        <f t="shared" si="6"/>
        <v>0</v>
      </c>
      <c r="AL30" s="74">
        <f t="shared" si="6"/>
        <v>786.43150500000002</v>
      </c>
      <c r="AM30" s="74">
        <f t="shared" si="6"/>
        <v>440.82518499999998</v>
      </c>
      <c r="AN30" s="74">
        <f t="shared" si="6"/>
        <v>0</v>
      </c>
      <c r="AO30" s="74">
        <f t="shared" si="6"/>
        <v>0</v>
      </c>
      <c r="AP30" s="74">
        <f t="shared" si="6"/>
        <v>0</v>
      </c>
      <c r="AQ30" s="74">
        <f t="shared" si="6"/>
        <v>0</v>
      </c>
      <c r="AR30" s="74">
        <f t="shared" si="6"/>
        <v>0</v>
      </c>
      <c r="AS30" s="74">
        <f t="shared" si="6"/>
        <v>1227.2566899999999</v>
      </c>
      <c r="AT30" s="80">
        <v>2018</v>
      </c>
      <c r="AU30" s="5">
        <f t="shared" si="7"/>
        <v>247.75858244135102</v>
      </c>
      <c r="AV30" s="5">
        <f t="shared" si="7"/>
        <v>0</v>
      </c>
      <c r="AW30" s="5">
        <f t="shared" si="8"/>
        <v>0</v>
      </c>
      <c r="AX30" s="5">
        <f t="shared" si="8"/>
        <v>0</v>
      </c>
      <c r="AY30" s="5">
        <f t="shared" si="9"/>
        <v>247.75858244135102</v>
      </c>
      <c r="AZ30" s="5">
        <f t="shared" si="10"/>
        <v>1475.015272441351</v>
      </c>
      <c r="BA30" s="5">
        <f t="shared" si="11"/>
        <v>-1183.5059474413511</v>
      </c>
      <c r="BQ30" s="78"/>
    </row>
    <row r="31" spans="1:69" x14ac:dyDescent="0.2">
      <c r="A31" s="76">
        <v>2020</v>
      </c>
      <c r="B31" s="70"/>
      <c r="C31" s="88">
        <f t="shared" si="2"/>
        <v>0.75184243731675882</v>
      </c>
      <c r="D31" s="70"/>
      <c r="E31" s="70"/>
      <c r="F31" s="73"/>
      <c r="G31" s="76">
        <v>2020</v>
      </c>
      <c r="H31" s="70"/>
      <c r="I31" s="88">
        <f t="shared" si="1"/>
        <v>7.7452914116206792E-2</v>
      </c>
      <c r="J31" s="70"/>
      <c r="K31" s="70"/>
      <c r="L31" s="70"/>
      <c r="M31" s="73"/>
      <c r="N31" s="70"/>
      <c r="O31" s="84">
        <v>2018</v>
      </c>
      <c r="P31" s="70">
        <f t="shared" si="12"/>
        <v>1270.9282500000002</v>
      </c>
      <c r="Q31" s="70">
        <f t="shared" si="4"/>
        <v>0</v>
      </c>
      <c r="R31" s="70">
        <f t="shared" si="4"/>
        <v>231.852</v>
      </c>
      <c r="S31" s="70">
        <f t="shared" si="4"/>
        <v>0</v>
      </c>
      <c r="T31" s="70">
        <f t="shared" si="4"/>
        <v>0</v>
      </c>
      <c r="U31" s="70">
        <f t="shared" si="4"/>
        <v>0</v>
      </c>
      <c r="V31" s="70">
        <f t="shared" si="4"/>
        <v>3011.7604599999995</v>
      </c>
      <c r="W31" s="70">
        <f t="shared" si="4"/>
        <v>2587.4615249999997</v>
      </c>
      <c r="X31" s="70">
        <f t="shared" si="4"/>
        <v>1.3121999999999998</v>
      </c>
      <c r="Y31" s="70">
        <f t="shared" si="4"/>
        <v>2090.0207850000002</v>
      </c>
      <c r="Z31" s="70">
        <f t="shared" si="4"/>
        <v>7528.3743990000003</v>
      </c>
      <c r="AA31" s="70">
        <f t="shared" si="4"/>
        <v>14745.699114999999</v>
      </c>
      <c r="AB31" s="70">
        <f t="shared" si="4"/>
        <v>8.7538</v>
      </c>
      <c r="AC31" s="70">
        <f t="shared" si="4"/>
        <v>422.61200000000002</v>
      </c>
      <c r="AD31" s="70">
        <f t="shared" si="4"/>
        <v>0</v>
      </c>
      <c r="AE31" s="70">
        <f t="shared" si="4"/>
        <v>0</v>
      </c>
      <c r="AF31" s="70">
        <f t="shared" si="4"/>
        <v>31898.774534</v>
      </c>
      <c r="AG31" s="70"/>
      <c r="AH31" s="73"/>
      <c r="AI31" s="75">
        <v>2019</v>
      </c>
      <c r="AJ31" s="74">
        <f t="shared" si="5"/>
        <v>0</v>
      </c>
      <c r="AK31" s="74">
        <f t="shared" si="6"/>
        <v>42.243669999999995</v>
      </c>
      <c r="AL31" s="74">
        <f t="shared" si="6"/>
        <v>180.51982500000003</v>
      </c>
      <c r="AM31" s="74">
        <f t="shared" si="6"/>
        <v>912.81465821000711</v>
      </c>
      <c r="AN31" s="74">
        <f t="shared" si="6"/>
        <v>0</v>
      </c>
      <c r="AO31" s="74">
        <f t="shared" si="6"/>
        <v>0</v>
      </c>
      <c r="AP31" s="74">
        <f t="shared" si="6"/>
        <v>0</v>
      </c>
      <c r="AQ31" s="74">
        <f t="shared" si="6"/>
        <v>0</v>
      </c>
      <c r="AR31" s="74">
        <f t="shared" si="6"/>
        <v>0</v>
      </c>
      <c r="AS31" s="74">
        <f t="shared" si="6"/>
        <v>1135.5781532100073</v>
      </c>
      <c r="AT31" s="80">
        <v>2019</v>
      </c>
      <c r="AU31" s="5">
        <f t="shared" si="7"/>
        <v>247.75858244135102</v>
      </c>
      <c r="AV31" s="5">
        <f t="shared" si="7"/>
        <v>0</v>
      </c>
      <c r="AW31" s="5">
        <f t="shared" si="8"/>
        <v>0</v>
      </c>
      <c r="AX31" s="5">
        <f t="shared" si="8"/>
        <v>0</v>
      </c>
      <c r="AY31" s="5">
        <f t="shared" si="9"/>
        <v>247.75858244135102</v>
      </c>
      <c r="AZ31" s="5">
        <f t="shared" si="10"/>
        <v>1383.3367356513584</v>
      </c>
      <c r="BA31" s="5">
        <f t="shared" si="11"/>
        <v>-1052.2207906513584</v>
      </c>
      <c r="BQ31" s="78"/>
    </row>
    <row r="32" spans="1:69" x14ac:dyDescent="0.2">
      <c r="A32" s="70"/>
      <c r="B32" s="70"/>
      <c r="C32" s="70"/>
      <c r="D32" s="70"/>
      <c r="E32" s="70"/>
      <c r="F32" s="73"/>
      <c r="G32" s="70"/>
      <c r="H32" s="70"/>
      <c r="I32" s="70"/>
      <c r="J32" s="70"/>
      <c r="K32" s="70"/>
      <c r="L32" s="70"/>
      <c r="M32" s="73"/>
      <c r="N32" s="70"/>
      <c r="O32" s="84">
        <v>2019</v>
      </c>
      <c r="P32" s="70">
        <f t="shared" si="12"/>
        <v>1031.13375</v>
      </c>
      <c r="Q32" s="70">
        <f t="shared" si="4"/>
        <v>0</v>
      </c>
      <c r="R32" s="70">
        <f t="shared" si="4"/>
        <v>392.89425</v>
      </c>
      <c r="S32" s="70">
        <f t="shared" si="4"/>
        <v>0</v>
      </c>
      <c r="T32" s="70">
        <f t="shared" si="4"/>
        <v>0</v>
      </c>
      <c r="U32" s="70">
        <f t="shared" si="4"/>
        <v>0</v>
      </c>
      <c r="V32" s="70">
        <f t="shared" si="4"/>
        <v>3034.8300099999997</v>
      </c>
      <c r="W32" s="70">
        <f t="shared" si="4"/>
        <v>2844.27916</v>
      </c>
      <c r="X32" s="70">
        <f t="shared" si="4"/>
        <v>1.83708</v>
      </c>
      <c r="Y32" s="70">
        <f t="shared" si="4"/>
        <v>6345.0422850000004</v>
      </c>
      <c r="Z32" s="70">
        <f t="shared" si="4"/>
        <v>1448.132439</v>
      </c>
      <c r="AA32" s="70">
        <f t="shared" si="4"/>
        <v>12603.771410000001</v>
      </c>
      <c r="AB32" s="70">
        <f t="shared" si="4"/>
        <v>186.77598999999998</v>
      </c>
      <c r="AC32" s="70">
        <f t="shared" si="4"/>
        <v>196.821</v>
      </c>
      <c r="AD32" s="70">
        <f t="shared" si="4"/>
        <v>0</v>
      </c>
      <c r="AE32" s="70">
        <f t="shared" si="4"/>
        <v>0</v>
      </c>
      <c r="AF32" s="70">
        <f t="shared" si="4"/>
        <v>28085.517373999999</v>
      </c>
      <c r="AG32" s="70"/>
      <c r="AH32" s="73"/>
      <c r="AI32" s="75">
        <v>2020</v>
      </c>
      <c r="AJ32" s="74">
        <f t="shared" si="5"/>
        <v>0</v>
      </c>
      <c r="AK32" s="74">
        <f t="shared" si="6"/>
        <v>0</v>
      </c>
      <c r="AL32" s="74">
        <f t="shared" si="6"/>
        <v>193.19663500000001</v>
      </c>
      <c r="AM32" s="74">
        <f t="shared" si="6"/>
        <v>2028.1729399999999</v>
      </c>
      <c r="AN32" s="74">
        <f t="shared" si="6"/>
        <v>0</v>
      </c>
      <c r="AO32" s="74">
        <f t="shared" si="6"/>
        <v>0</v>
      </c>
      <c r="AP32" s="74">
        <f t="shared" si="6"/>
        <v>0</v>
      </c>
      <c r="AQ32" s="74">
        <f t="shared" si="6"/>
        <v>0</v>
      </c>
      <c r="AR32" s="74">
        <f t="shared" si="6"/>
        <v>0</v>
      </c>
      <c r="AS32" s="74">
        <f t="shared" si="6"/>
        <v>2221.3695749999997</v>
      </c>
      <c r="AT32" s="80">
        <v>2020</v>
      </c>
      <c r="AU32" s="5">
        <f t="shared" si="7"/>
        <v>247.75858244135102</v>
      </c>
      <c r="AV32" s="5">
        <f t="shared" si="7"/>
        <v>0</v>
      </c>
      <c r="AW32" s="5">
        <f t="shared" si="8"/>
        <v>0</v>
      </c>
      <c r="AX32" s="5">
        <f t="shared" si="8"/>
        <v>0</v>
      </c>
      <c r="AY32" s="5">
        <f t="shared" si="9"/>
        <v>247.75858244135102</v>
      </c>
      <c r="AZ32" s="5">
        <f t="shared" si="10"/>
        <v>2469.1281574413506</v>
      </c>
      <c r="BA32" s="5">
        <f t="shared" si="11"/>
        <v>-2124.2362224413505</v>
      </c>
      <c r="BQ32" s="78"/>
    </row>
    <row r="33" spans="1:69" x14ac:dyDescent="0.2">
      <c r="A33" s="70"/>
      <c r="B33" s="70"/>
      <c r="C33" s="70"/>
      <c r="D33" s="70"/>
      <c r="E33" s="70"/>
      <c r="F33" s="73"/>
      <c r="G33" s="70"/>
      <c r="H33" s="70"/>
      <c r="I33" s="70"/>
      <c r="J33" s="70"/>
      <c r="K33" s="70"/>
      <c r="L33" s="70"/>
      <c r="M33" s="73"/>
      <c r="N33" s="70"/>
      <c r="O33" s="84">
        <v>2020</v>
      </c>
      <c r="P33" s="70">
        <f t="shared" si="12"/>
        <v>943.13924999999995</v>
      </c>
      <c r="Q33" s="70">
        <f t="shared" si="4"/>
        <v>0</v>
      </c>
      <c r="R33" s="70">
        <f t="shared" si="4"/>
        <v>317.50725</v>
      </c>
      <c r="S33" s="70">
        <f t="shared" si="4"/>
        <v>0</v>
      </c>
      <c r="T33" s="70">
        <f t="shared" si="4"/>
        <v>0</v>
      </c>
      <c r="U33" s="70">
        <f t="shared" si="4"/>
        <v>0</v>
      </c>
      <c r="V33" s="70">
        <f t="shared" si="4"/>
        <v>3086.9946999999997</v>
      </c>
      <c r="W33" s="70">
        <f t="shared" si="4"/>
        <v>2659.5558150000002</v>
      </c>
      <c r="X33" s="70">
        <f t="shared" si="4"/>
        <v>2.1861899999999999</v>
      </c>
      <c r="Y33" s="70">
        <f t="shared" si="4"/>
        <v>7668.1281199999994</v>
      </c>
      <c r="Z33" s="70">
        <f t="shared" si="4"/>
        <v>0</v>
      </c>
      <c r="AA33" s="70">
        <f t="shared" si="4"/>
        <v>14606.913325</v>
      </c>
      <c r="AB33" s="70">
        <f t="shared" si="4"/>
        <v>19.156289999999998</v>
      </c>
      <c r="AC33" s="70">
        <f t="shared" si="4"/>
        <v>0</v>
      </c>
      <c r="AD33" s="70">
        <f t="shared" si="4"/>
        <v>0</v>
      </c>
      <c r="AE33" s="70">
        <f t="shared" si="4"/>
        <v>0</v>
      </c>
      <c r="AF33" s="70">
        <f t="shared" si="4"/>
        <v>29303.58094</v>
      </c>
      <c r="AG33" s="70"/>
      <c r="AH33" s="73"/>
      <c r="AI33" s="74"/>
      <c r="AJ33" s="74"/>
      <c r="AK33" s="74"/>
      <c r="AL33" s="74"/>
      <c r="AM33" s="74"/>
      <c r="AN33" s="74"/>
      <c r="AO33" s="74"/>
      <c r="AP33" s="74"/>
      <c r="AQ33" s="74"/>
      <c r="AR33" s="74"/>
      <c r="AS33" s="79"/>
      <c r="BQ33" s="78"/>
    </row>
    <row r="34" spans="1:69" x14ac:dyDescent="0.2">
      <c r="A34" s="70" t="s">
        <v>3</v>
      </c>
      <c r="B34" s="70" t="s">
        <v>16</v>
      </c>
      <c r="C34" s="70"/>
      <c r="D34" s="70"/>
      <c r="E34" s="70"/>
      <c r="F34" s="73"/>
      <c r="G34" s="70" t="s">
        <v>3</v>
      </c>
      <c r="H34" s="70" t="s">
        <v>16</v>
      </c>
      <c r="I34" s="70"/>
      <c r="J34" s="70"/>
      <c r="K34" s="70"/>
      <c r="L34" s="70"/>
      <c r="M34" s="73"/>
      <c r="N34" s="70"/>
      <c r="O34" s="70"/>
      <c r="P34" s="70"/>
      <c r="Q34" s="70"/>
      <c r="R34" s="70"/>
      <c r="S34" s="70"/>
      <c r="T34" s="70"/>
      <c r="U34" s="70"/>
      <c r="V34" s="70"/>
      <c r="W34" s="70"/>
      <c r="X34" s="70"/>
      <c r="Y34" s="70"/>
      <c r="Z34" s="70"/>
      <c r="AA34" s="70"/>
      <c r="AB34" s="70"/>
      <c r="AC34" s="70"/>
      <c r="AD34" s="70"/>
      <c r="AE34" s="70"/>
      <c r="AF34" s="70"/>
      <c r="AG34" s="70"/>
      <c r="AH34" s="73"/>
      <c r="AI34" s="74"/>
      <c r="AJ34" s="74"/>
      <c r="AK34" s="74"/>
      <c r="AL34" s="74"/>
      <c r="AM34" s="74"/>
      <c r="AN34" s="74"/>
      <c r="AO34" s="74"/>
      <c r="AP34" s="74"/>
      <c r="AQ34" s="74"/>
      <c r="AR34" s="74"/>
      <c r="AS34" s="79"/>
      <c r="BQ34" s="78"/>
    </row>
    <row r="35" spans="1:69" x14ac:dyDescent="0.2">
      <c r="A35" s="70" t="s">
        <v>1</v>
      </c>
      <c r="B35" s="70" t="s">
        <v>36</v>
      </c>
      <c r="C35" s="70" t="s">
        <v>37</v>
      </c>
      <c r="D35" s="70" t="s">
        <v>38</v>
      </c>
      <c r="E35" s="70" t="s">
        <v>1995</v>
      </c>
      <c r="F35" s="73" t="s">
        <v>12</v>
      </c>
      <c r="G35" s="70" t="s">
        <v>39</v>
      </c>
      <c r="H35" s="70" t="s">
        <v>17</v>
      </c>
      <c r="I35" s="70" t="s">
        <v>18</v>
      </c>
      <c r="J35" s="70" t="s">
        <v>19</v>
      </c>
      <c r="K35" s="70" t="s">
        <v>1955</v>
      </c>
      <c r="L35" s="70" t="s">
        <v>12</v>
      </c>
      <c r="M35" s="73"/>
      <c r="N35" s="70"/>
      <c r="O35" s="70"/>
      <c r="P35" s="70"/>
      <c r="Q35" s="70"/>
      <c r="R35" s="70"/>
      <c r="S35" s="70"/>
      <c r="T35" s="70"/>
      <c r="U35" s="70"/>
      <c r="V35" s="70"/>
      <c r="W35" s="70"/>
      <c r="X35" s="70"/>
      <c r="Y35" s="70"/>
      <c r="Z35" s="70"/>
      <c r="AA35" s="70"/>
      <c r="AB35" s="70"/>
      <c r="AC35" s="70"/>
      <c r="AD35" s="70"/>
      <c r="AE35" s="70"/>
      <c r="AF35" s="70"/>
      <c r="AG35" s="70"/>
      <c r="AH35" s="73"/>
      <c r="AI35" s="74"/>
      <c r="AJ35" s="74"/>
      <c r="AK35" s="74"/>
      <c r="AL35" s="74"/>
      <c r="AM35" s="74"/>
      <c r="AN35" s="74"/>
      <c r="AO35" s="74"/>
      <c r="AP35" s="74"/>
      <c r="AQ35" s="74"/>
      <c r="AR35" s="74"/>
      <c r="AS35" s="79"/>
      <c r="BQ35" s="78"/>
    </row>
    <row r="36" spans="1:69" x14ac:dyDescent="0.2">
      <c r="A36" s="76">
        <v>2010</v>
      </c>
      <c r="B36" s="70">
        <f>B5</f>
        <v>127051.52057100002</v>
      </c>
      <c r="C36" s="70">
        <f t="shared" ref="C36:G36" si="13">C5</f>
        <v>263564.76369249972</v>
      </c>
      <c r="D36" s="70">
        <f t="shared" si="13"/>
        <v>248124.25069766669</v>
      </c>
      <c r="E36" s="70">
        <f t="shared" si="13"/>
        <v>46372.267958833356</v>
      </c>
      <c r="F36" s="73">
        <f t="shared" si="13"/>
        <v>685112.80291999981</v>
      </c>
      <c r="G36" s="77">
        <f t="shared" si="13"/>
        <v>2010</v>
      </c>
      <c r="H36" s="70">
        <f>IF(ISNUMBER(HLOOKUP(H$35,$H$4:$L$15,$M36,FALSE)),HLOOKUP(H$35,$H$4:$L$15,$M36,FALSE),0)</f>
        <v>0</v>
      </c>
      <c r="I36" s="70">
        <f t="shared" ref="I36:L46" si="14">IF(ISNUMBER(HLOOKUP(I$35,$H$4:$L$15,$M36,FALSE)),HLOOKUP(I$35,$H$4:$L$15,$M36,FALSE),0)</f>
        <v>1017.5214099999999</v>
      </c>
      <c r="J36" s="70">
        <f t="shared" si="14"/>
        <v>622.91244999999992</v>
      </c>
      <c r="K36" s="70">
        <f t="shared" si="14"/>
        <v>331.01647000000003</v>
      </c>
      <c r="L36" s="70">
        <f t="shared" si="14"/>
        <v>1971.4503299999999</v>
      </c>
      <c r="M36" s="73">
        <v>2</v>
      </c>
      <c r="N36" s="70"/>
      <c r="O36" s="70" t="s">
        <v>3</v>
      </c>
      <c r="P36" s="70" t="s">
        <v>16</v>
      </c>
      <c r="Q36" s="70"/>
      <c r="R36" s="70"/>
      <c r="S36" s="70"/>
      <c r="T36" s="70"/>
      <c r="U36" s="70"/>
      <c r="V36" s="70"/>
      <c r="W36" s="70"/>
      <c r="X36" s="70"/>
      <c r="Y36" s="70"/>
      <c r="Z36" s="70"/>
      <c r="AA36" s="70"/>
      <c r="AB36" s="70"/>
      <c r="AC36" s="70"/>
      <c r="AD36" s="70"/>
      <c r="AE36" s="70"/>
      <c r="AF36" s="70"/>
      <c r="AG36" s="70"/>
      <c r="AH36" s="73"/>
      <c r="AI36" s="74"/>
      <c r="AJ36" s="74"/>
      <c r="AK36" s="74"/>
      <c r="AL36" s="74"/>
      <c r="AM36" s="74"/>
      <c r="AN36" s="74"/>
      <c r="AO36" s="74"/>
      <c r="AP36" s="74"/>
      <c r="AQ36" s="74"/>
      <c r="AR36" s="74"/>
      <c r="AS36" s="79"/>
      <c r="BQ36" s="78"/>
    </row>
    <row r="37" spans="1:69" x14ac:dyDescent="0.2">
      <c r="A37" s="76">
        <v>2011</v>
      </c>
      <c r="B37" s="70">
        <f t="shared" ref="B37:G37" si="15">B6</f>
        <v>143933.49618299995</v>
      </c>
      <c r="C37" s="70">
        <f t="shared" si="15"/>
        <v>247878.73075750007</v>
      </c>
      <c r="D37" s="70">
        <f t="shared" si="15"/>
        <v>232624.04690883344</v>
      </c>
      <c r="E37" s="70">
        <f t="shared" si="15"/>
        <v>47457.620445666646</v>
      </c>
      <c r="F37" s="73">
        <f t="shared" si="15"/>
        <v>671893.89429500001</v>
      </c>
      <c r="G37" s="77">
        <f t="shared" si="15"/>
        <v>2011</v>
      </c>
      <c r="H37" s="70">
        <f t="shared" ref="H37:H46" si="16">IF(ISNUMBER(HLOOKUP(H$35,$H$4:$L$15,$M37,FALSE)),HLOOKUP(H$35,$H$4:$L$15,$M37,FALSE),0)</f>
        <v>0</v>
      </c>
      <c r="I37" s="70">
        <f t="shared" si="14"/>
        <v>995.12018999999998</v>
      </c>
      <c r="J37" s="70">
        <f t="shared" si="14"/>
        <v>308.94859000000002</v>
      </c>
      <c r="K37" s="70">
        <f t="shared" si="14"/>
        <v>350.05252499999995</v>
      </c>
      <c r="L37" s="70">
        <f t="shared" si="14"/>
        <v>1654.1213050000001</v>
      </c>
      <c r="M37" s="73">
        <v>3</v>
      </c>
      <c r="N37" s="70"/>
      <c r="O37" s="70" t="s">
        <v>39</v>
      </c>
      <c r="P37" s="70" t="s">
        <v>50</v>
      </c>
      <c r="Q37" s="70" t="s">
        <v>51</v>
      </c>
      <c r="R37" s="70" t="s">
        <v>24</v>
      </c>
      <c r="S37" s="70" t="s">
        <v>26</v>
      </c>
      <c r="T37" s="70" t="s">
        <v>52</v>
      </c>
      <c r="U37" s="70" t="s">
        <v>12</v>
      </c>
      <c r="V37" s="70"/>
      <c r="X37" s="70"/>
      <c r="AG37" s="70"/>
      <c r="AH37" s="73"/>
      <c r="AI37" s="74"/>
      <c r="AJ37" s="74"/>
      <c r="AK37" s="74"/>
      <c r="AL37" s="74"/>
      <c r="AM37" s="74"/>
      <c r="AN37" s="74"/>
      <c r="AO37" s="74"/>
      <c r="AP37" s="74"/>
      <c r="AQ37" s="74"/>
      <c r="AR37" s="74"/>
      <c r="AS37" s="79"/>
      <c r="BQ37" s="78"/>
    </row>
    <row r="38" spans="1:69" x14ac:dyDescent="0.2">
      <c r="A38" s="76">
        <v>2012</v>
      </c>
      <c r="B38" s="70">
        <f t="shared" ref="B38:G38" si="17">B7</f>
        <v>147190.83018299998</v>
      </c>
      <c r="C38" s="70">
        <f t="shared" si="17"/>
        <v>248920.00389449977</v>
      </c>
      <c r="D38" s="70">
        <f t="shared" si="17"/>
        <v>231859.38796233345</v>
      </c>
      <c r="E38" s="70">
        <f t="shared" si="17"/>
        <v>47683.656037166664</v>
      </c>
      <c r="F38" s="73">
        <f t="shared" si="17"/>
        <v>675653.87807699991</v>
      </c>
      <c r="G38" s="77">
        <f t="shared" si="17"/>
        <v>2012</v>
      </c>
      <c r="H38" s="70">
        <f t="shared" si="16"/>
        <v>0</v>
      </c>
      <c r="I38" s="70">
        <f t="shared" si="14"/>
        <v>1033.7336499999999</v>
      </c>
      <c r="J38" s="70">
        <f t="shared" si="14"/>
        <v>532.22757999999999</v>
      </c>
      <c r="K38" s="70">
        <f t="shared" si="14"/>
        <v>424.94941500000004</v>
      </c>
      <c r="L38" s="70">
        <f t="shared" si="14"/>
        <v>1990.9106449999999</v>
      </c>
      <c r="M38" s="73">
        <v>4</v>
      </c>
      <c r="N38" s="70"/>
      <c r="O38" s="84">
        <v>2010</v>
      </c>
      <c r="P38" s="70">
        <f>SUM(P23:S23)</f>
        <v>1649.1202499999999</v>
      </c>
      <c r="Q38" s="70">
        <f>SUM(T23:U23)</f>
        <v>0</v>
      </c>
      <c r="R38" s="70">
        <f>SUM(V23:W23,Y23,AA23,AB23)</f>
        <v>13765.263135000001</v>
      </c>
      <c r="S38" s="70">
        <f t="shared" ref="S38:S48" si="18">X23</f>
        <v>0</v>
      </c>
      <c r="T38" s="70">
        <f>SUM(AC23:AE23)+Z23</f>
        <v>29145.758425999997</v>
      </c>
      <c r="U38" s="70">
        <f>SUM(P38:T38)</f>
        <v>44560.141810999994</v>
      </c>
      <c r="V38" s="70"/>
      <c r="X38" s="70"/>
      <c r="AB38" s="5">
        <f>K36-W23-AL22</f>
        <v>-6733.1559149999994</v>
      </c>
      <c r="AG38" s="70"/>
      <c r="AH38" s="73"/>
      <c r="AI38" s="74"/>
      <c r="AJ38" s="74"/>
      <c r="AK38" s="74"/>
      <c r="AL38" s="74"/>
      <c r="AM38" s="74"/>
      <c r="AN38" s="74"/>
      <c r="AO38" s="74"/>
      <c r="AP38" s="74"/>
      <c r="AQ38" s="74"/>
      <c r="AR38" s="74"/>
      <c r="AS38" s="79"/>
      <c r="BQ38" s="78"/>
    </row>
    <row r="39" spans="1:69" x14ac:dyDescent="0.2">
      <c r="A39" s="76">
        <v>2013</v>
      </c>
      <c r="B39" s="70">
        <f t="shared" ref="B39:G39" si="19">B8</f>
        <v>166605.03767699999</v>
      </c>
      <c r="C39" s="70">
        <f t="shared" si="19"/>
        <v>254323.89329749983</v>
      </c>
      <c r="D39" s="70">
        <f t="shared" si="19"/>
        <v>229316.79195533338</v>
      </c>
      <c r="E39" s="70">
        <f t="shared" si="19"/>
        <v>44396.500578166684</v>
      </c>
      <c r="F39" s="73">
        <f t="shared" si="19"/>
        <v>694642.22350799991</v>
      </c>
      <c r="G39" s="77">
        <f t="shared" si="19"/>
        <v>2013</v>
      </c>
      <c r="H39" s="70">
        <f t="shared" si="16"/>
        <v>0</v>
      </c>
      <c r="I39" s="70">
        <f t="shared" si="14"/>
        <v>1065.4175149999999</v>
      </c>
      <c r="J39" s="70">
        <f t="shared" si="14"/>
        <v>426.774565</v>
      </c>
      <c r="K39" s="70">
        <f t="shared" si="14"/>
        <v>464.42801500000002</v>
      </c>
      <c r="L39" s="70">
        <f t="shared" si="14"/>
        <v>1956.6200949999998</v>
      </c>
      <c r="M39" s="73">
        <v>5</v>
      </c>
      <c r="N39" s="70"/>
      <c r="O39" s="84">
        <v>2011</v>
      </c>
      <c r="P39" s="70">
        <f t="shared" ref="P39:P48" si="20">SUM(P24:S24)</f>
        <v>1638.9585000000002</v>
      </c>
      <c r="Q39" s="70">
        <f t="shared" ref="Q39:Q48" si="21">SUM(T24:U24)</f>
        <v>0</v>
      </c>
      <c r="R39" s="70">
        <f t="shared" ref="R39:R48" si="22">SUM(V24:W24,Y24,AA24,AB24)</f>
        <v>11837.944524999999</v>
      </c>
      <c r="S39" s="70">
        <f t="shared" si="18"/>
        <v>0</v>
      </c>
      <c r="T39" s="70">
        <f t="shared" ref="T39:T48" si="23">SUM(AC24:AE24)+Z24</f>
        <v>29334.530306000001</v>
      </c>
      <c r="U39" s="70">
        <f t="shared" ref="U39:U48" si="24">SUM(P39:T39)</f>
        <v>42811.433331</v>
      </c>
      <c r="V39" s="70"/>
      <c r="X39" s="70"/>
      <c r="AB39" s="5">
        <f t="shared" ref="AB39:AB48" si="25">K37-W24-AL23</f>
        <v>-6426.8387700000003</v>
      </c>
      <c r="AG39" s="70"/>
      <c r="AH39" s="73"/>
      <c r="AI39" s="74"/>
      <c r="AJ39" s="74"/>
      <c r="AK39" s="74"/>
      <c r="AL39" s="74"/>
      <c r="AM39" s="74"/>
      <c r="AN39" s="74"/>
      <c r="AO39" s="74"/>
      <c r="AP39" s="74"/>
      <c r="AQ39" s="74"/>
      <c r="AR39" s="74"/>
      <c r="AS39" s="79"/>
      <c r="BQ39" s="78"/>
    </row>
    <row r="40" spans="1:69" x14ac:dyDescent="0.2">
      <c r="A40" s="76">
        <v>2014</v>
      </c>
      <c r="B40" s="70">
        <f t="shared" ref="B40:G40" si="26">B9</f>
        <v>193570.96580999999</v>
      </c>
      <c r="C40" s="70">
        <f t="shared" si="26"/>
        <v>259625.73458249998</v>
      </c>
      <c r="D40" s="70">
        <f t="shared" si="26"/>
        <v>228471.98575733343</v>
      </c>
      <c r="E40" s="70">
        <f t="shared" si="26"/>
        <v>39561.469013166658</v>
      </c>
      <c r="F40" s="73">
        <f t="shared" si="26"/>
        <v>721230.15516299999</v>
      </c>
      <c r="G40" s="77">
        <f t="shared" si="26"/>
        <v>2014</v>
      </c>
      <c r="H40" s="70">
        <f t="shared" si="16"/>
        <v>0</v>
      </c>
      <c r="I40" s="70">
        <f t="shared" si="14"/>
        <v>1122.5903249999999</v>
      </c>
      <c r="J40" s="70">
        <f t="shared" si="14"/>
        <v>297.16901999999999</v>
      </c>
      <c r="K40" s="70">
        <f t="shared" si="14"/>
        <v>390.69281999999998</v>
      </c>
      <c r="L40" s="70">
        <f t="shared" si="14"/>
        <v>1810.4521649999999</v>
      </c>
      <c r="M40" s="73">
        <v>6</v>
      </c>
      <c r="N40" s="70"/>
      <c r="O40" s="84">
        <v>2012</v>
      </c>
      <c r="P40" s="70">
        <f t="shared" si="20"/>
        <v>1626.90525</v>
      </c>
      <c r="Q40" s="70">
        <f t="shared" si="21"/>
        <v>0</v>
      </c>
      <c r="R40" s="70">
        <f t="shared" si="22"/>
        <v>12111.554405000001</v>
      </c>
      <c r="S40" s="70">
        <f t="shared" si="18"/>
        <v>0</v>
      </c>
      <c r="T40" s="70">
        <f t="shared" si="23"/>
        <v>27204.209414000001</v>
      </c>
      <c r="U40" s="70">
        <f t="shared" si="24"/>
        <v>40942.669069000003</v>
      </c>
      <c r="V40" s="70"/>
      <c r="X40" s="70"/>
      <c r="AB40" s="5">
        <f t="shared" si="25"/>
        <v>-7219.7566850000003</v>
      </c>
      <c r="AG40" s="70"/>
      <c r="AH40" s="73"/>
      <c r="AI40" s="74"/>
      <c r="AJ40" s="74"/>
      <c r="AK40" s="74"/>
      <c r="AL40" s="74"/>
      <c r="AM40" s="74"/>
      <c r="AN40" s="74"/>
      <c r="AO40" s="74"/>
      <c r="AP40" s="74"/>
      <c r="AQ40" s="74"/>
      <c r="AR40" s="74"/>
      <c r="AS40" s="79"/>
      <c r="BQ40" s="78"/>
    </row>
    <row r="41" spans="1:69" x14ac:dyDescent="0.2">
      <c r="A41" s="76">
        <v>2015</v>
      </c>
      <c r="B41" s="70">
        <f t="shared" ref="B41:G41" si="27">B10</f>
        <v>222767.04645000008</v>
      </c>
      <c r="C41" s="70">
        <f t="shared" si="27"/>
        <v>276301.99701500026</v>
      </c>
      <c r="D41" s="70">
        <f t="shared" si="27"/>
        <v>260440.35930599979</v>
      </c>
      <c r="E41" s="70">
        <f t="shared" si="27"/>
        <v>44019.263474000021</v>
      </c>
      <c r="F41" s="73">
        <f t="shared" si="27"/>
        <v>803528.6662450002</v>
      </c>
      <c r="G41" s="77">
        <f t="shared" si="27"/>
        <v>2015</v>
      </c>
      <c r="H41" s="70">
        <f t="shared" si="16"/>
        <v>0</v>
      </c>
      <c r="I41" s="70">
        <f t="shared" si="14"/>
        <v>1294.101715</v>
      </c>
      <c r="J41" s="70">
        <f t="shared" si="14"/>
        <v>177.905415</v>
      </c>
      <c r="K41" s="70">
        <f t="shared" si="14"/>
        <v>395.80410499999994</v>
      </c>
      <c r="L41" s="70">
        <f t="shared" si="14"/>
        <v>1867.8112349999999</v>
      </c>
      <c r="M41" s="73">
        <v>7</v>
      </c>
      <c r="N41" s="70"/>
      <c r="O41" s="84">
        <v>2013</v>
      </c>
      <c r="P41" s="70">
        <f t="shared" si="20"/>
        <v>1661.8462500000001</v>
      </c>
      <c r="Q41" s="70">
        <f t="shared" si="21"/>
        <v>0</v>
      </c>
      <c r="R41" s="70">
        <f t="shared" si="22"/>
        <v>12515.87876</v>
      </c>
      <c r="S41" s="70">
        <f t="shared" si="18"/>
        <v>0</v>
      </c>
      <c r="T41" s="70">
        <f t="shared" si="23"/>
        <v>22457.220209999999</v>
      </c>
      <c r="U41" s="70">
        <f t="shared" si="24"/>
        <v>36634.945220000001</v>
      </c>
      <c r="V41" s="70"/>
      <c r="X41" s="70"/>
      <c r="AB41" s="5">
        <f t="shared" si="25"/>
        <v>-4204.2220699999998</v>
      </c>
      <c r="AG41" s="70"/>
      <c r="AH41" s="73"/>
      <c r="AI41" s="74"/>
      <c r="AJ41" s="74"/>
      <c r="AK41" s="74"/>
      <c r="AL41" s="74"/>
      <c r="AM41" s="74"/>
      <c r="AN41" s="74"/>
      <c r="AO41" s="74"/>
      <c r="AP41" s="74"/>
      <c r="AQ41" s="74"/>
      <c r="AR41" s="74"/>
      <c r="AS41" s="79"/>
      <c r="BQ41" s="78"/>
    </row>
    <row r="42" spans="1:69" x14ac:dyDescent="0.2">
      <c r="A42" s="76">
        <v>2016</v>
      </c>
      <c r="B42" s="70">
        <f t="shared" ref="B42:G42" si="28">B11</f>
        <v>302924.98916100006</v>
      </c>
      <c r="C42" s="70">
        <f t="shared" si="28"/>
        <v>304206.93407249986</v>
      </c>
      <c r="D42" s="70">
        <f t="shared" si="28"/>
        <v>241949.38481374961</v>
      </c>
      <c r="E42" s="70">
        <f t="shared" si="28"/>
        <v>45715.461676750012</v>
      </c>
      <c r="F42" s="73">
        <f t="shared" si="28"/>
        <v>894796.76972399955</v>
      </c>
      <c r="G42" s="77">
        <f t="shared" si="28"/>
        <v>2016</v>
      </c>
      <c r="H42" s="70">
        <f t="shared" si="16"/>
        <v>0</v>
      </c>
      <c r="I42" s="70">
        <f t="shared" si="14"/>
        <v>1317.9045000000001</v>
      </c>
      <c r="J42" s="70">
        <f t="shared" si="14"/>
        <v>229.5883</v>
      </c>
      <c r="K42" s="70">
        <f t="shared" si="14"/>
        <v>488.75959999999998</v>
      </c>
      <c r="L42" s="70">
        <f t="shared" si="14"/>
        <v>2036.2523999999999</v>
      </c>
      <c r="M42" s="73">
        <v>8</v>
      </c>
      <c r="N42" s="70"/>
      <c r="O42" s="84">
        <v>2014</v>
      </c>
      <c r="P42" s="70">
        <f t="shared" si="20"/>
        <v>1621.0687499999999</v>
      </c>
      <c r="Q42" s="70">
        <f t="shared" si="21"/>
        <v>0</v>
      </c>
      <c r="R42" s="70">
        <f t="shared" si="22"/>
        <v>18361.382680000002</v>
      </c>
      <c r="S42" s="70">
        <f t="shared" si="18"/>
        <v>0</v>
      </c>
      <c r="T42" s="70">
        <f t="shared" si="23"/>
        <v>13750.266532000001</v>
      </c>
      <c r="U42" s="70">
        <f t="shared" si="24"/>
        <v>33732.717962000002</v>
      </c>
      <c r="V42" s="70"/>
      <c r="X42" s="70"/>
      <c r="AB42" s="5">
        <f t="shared" si="25"/>
        <v>-2793.3963749999994</v>
      </c>
      <c r="AG42" s="70"/>
      <c r="AH42" s="73"/>
      <c r="AI42" s="74"/>
      <c r="AJ42" s="74"/>
      <c r="AK42" s="74"/>
      <c r="AL42" s="74"/>
      <c r="AM42" s="74"/>
      <c r="AN42" s="74"/>
      <c r="AO42" s="74"/>
      <c r="AP42" s="74"/>
      <c r="AQ42" s="74"/>
      <c r="AR42" s="74"/>
      <c r="AS42" s="79"/>
      <c r="BQ42" s="78"/>
    </row>
    <row r="43" spans="1:69" x14ac:dyDescent="0.2">
      <c r="A43" s="76">
        <v>2017</v>
      </c>
      <c r="B43" s="70">
        <f t="shared" ref="B43:G43" si="29">B12</f>
        <v>378373.50398699992</v>
      </c>
      <c r="C43" s="70">
        <f t="shared" si="29"/>
        <v>319733.30966000009</v>
      </c>
      <c r="D43" s="70">
        <f t="shared" si="29"/>
        <v>249677.13093500002</v>
      </c>
      <c r="E43" s="70">
        <f t="shared" si="29"/>
        <v>46956.399474000005</v>
      </c>
      <c r="F43" s="73">
        <f t="shared" si="29"/>
        <v>994740.344056</v>
      </c>
      <c r="G43" s="77">
        <f t="shared" si="29"/>
        <v>2017</v>
      </c>
      <c r="H43" s="70">
        <f t="shared" si="16"/>
        <v>0</v>
      </c>
      <c r="I43" s="70">
        <f t="shared" si="14"/>
        <v>1367.171595</v>
      </c>
      <c r="J43" s="70">
        <f t="shared" si="14"/>
        <v>230.381505</v>
      </c>
      <c r="K43" s="70">
        <f t="shared" si="14"/>
        <v>424.07835999999998</v>
      </c>
      <c r="L43" s="70">
        <f t="shared" si="14"/>
        <v>2021.6314600000001</v>
      </c>
      <c r="M43" s="73">
        <v>9</v>
      </c>
      <c r="N43" s="70"/>
      <c r="O43" s="84">
        <v>2015</v>
      </c>
      <c r="P43" s="70">
        <f t="shared" si="20"/>
        <v>1597.9492500000001</v>
      </c>
      <c r="Q43" s="70">
        <f t="shared" si="21"/>
        <v>0</v>
      </c>
      <c r="R43" s="70">
        <f t="shared" si="22"/>
        <v>24815.49195</v>
      </c>
      <c r="S43" s="70">
        <f t="shared" si="18"/>
        <v>0</v>
      </c>
      <c r="T43" s="70">
        <f t="shared" si="23"/>
        <v>11599.93383</v>
      </c>
      <c r="U43" s="70">
        <f t="shared" si="24"/>
        <v>38013.375030000003</v>
      </c>
      <c r="V43" s="70"/>
      <c r="X43" s="70"/>
      <c r="AB43" s="5">
        <f t="shared" si="25"/>
        <v>-4257.3432200000007</v>
      </c>
      <c r="AG43" s="70"/>
      <c r="AH43" s="73"/>
      <c r="AI43" s="74"/>
      <c r="AJ43" s="74"/>
      <c r="AK43" s="74"/>
      <c r="AL43" s="74"/>
      <c r="AM43" s="74"/>
      <c r="AN43" s="74"/>
      <c r="AO43" s="74"/>
      <c r="AP43" s="74"/>
      <c r="AQ43" s="74"/>
      <c r="AR43" s="74"/>
      <c r="AS43" s="79"/>
      <c r="BQ43" s="78"/>
    </row>
    <row r="44" spans="1:69" x14ac:dyDescent="0.2">
      <c r="A44" s="76">
        <v>2018</v>
      </c>
      <c r="B44" s="70">
        <f t="shared" ref="B44:G44" si="30">B13</f>
        <v>418714.20954900008</v>
      </c>
      <c r="C44" s="70">
        <f t="shared" si="30"/>
        <v>322696.93394250004</v>
      </c>
      <c r="D44" s="70">
        <f t="shared" si="30"/>
        <v>265010.81612850016</v>
      </c>
      <c r="E44" s="70">
        <f t="shared" si="30"/>
        <v>48645.269850000012</v>
      </c>
      <c r="F44" s="73">
        <f t="shared" si="30"/>
        <v>1055067.2294700001</v>
      </c>
      <c r="G44" s="77">
        <f t="shared" si="30"/>
        <v>2018</v>
      </c>
      <c r="H44" s="70">
        <f t="shared" si="16"/>
        <v>0</v>
      </c>
      <c r="I44" s="70">
        <f t="shared" si="14"/>
        <v>1332.1729700000001</v>
      </c>
      <c r="J44" s="70">
        <f t="shared" si="14"/>
        <v>287.51302499999997</v>
      </c>
      <c r="K44" s="70">
        <f t="shared" si="14"/>
        <v>291.50932499999999</v>
      </c>
      <c r="L44" s="70">
        <f t="shared" si="14"/>
        <v>1911.19532</v>
      </c>
      <c r="M44" s="73">
        <v>10</v>
      </c>
      <c r="N44" s="70"/>
      <c r="O44" s="84">
        <v>2016</v>
      </c>
      <c r="P44" s="70">
        <f t="shared" si="20"/>
        <v>1625.7292500000001</v>
      </c>
      <c r="Q44" s="70">
        <f t="shared" si="21"/>
        <v>0</v>
      </c>
      <c r="R44" s="70">
        <f t="shared" si="22"/>
        <v>22694.677165000001</v>
      </c>
      <c r="S44" s="70">
        <f t="shared" si="18"/>
        <v>0.39366000000000001</v>
      </c>
      <c r="T44" s="70">
        <f t="shared" si="23"/>
        <v>10741.032524</v>
      </c>
      <c r="U44" s="70">
        <f t="shared" si="24"/>
        <v>35061.832599000001</v>
      </c>
      <c r="V44" s="70"/>
      <c r="X44" s="70"/>
      <c r="AB44" s="5">
        <f t="shared" si="25"/>
        <v>-4378.2889950000008</v>
      </c>
      <c r="AG44" s="70"/>
      <c r="AH44" s="73"/>
      <c r="AI44" s="74"/>
      <c r="AJ44" s="74"/>
      <c r="AK44" s="74"/>
      <c r="AL44" s="74"/>
      <c r="AM44" s="74"/>
      <c r="AN44" s="74"/>
      <c r="AO44" s="74"/>
      <c r="AP44" s="74"/>
      <c r="AQ44" s="74"/>
      <c r="AR44" s="74"/>
      <c r="AS44" s="79"/>
      <c r="BQ44" s="78"/>
    </row>
    <row r="45" spans="1:69" x14ac:dyDescent="0.2">
      <c r="A45" s="76">
        <v>2019</v>
      </c>
      <c r="B45" s="70">
        <f t="shared" ref="B45:G45" si="31">B14</f>
        <v>313979.67281700001</v>
      </c>
      <c r="C45" s="70">
        <f t="shared" si="31"/>
        <v>319945.44715249969</v>
      </c>
      <c r="D45" s="70">
        <f t="shared" si="31"/>
        <v>241182.71578916642</v>
      </c>
      <c r="E45" s="70">
        <f t="shared" si="31"/>
        <v>45722.665669333343</v>
      </c>
      <c r="F45" s="73">
        <f t="shared" si="31"/>
        <v>920830.50142799946</v>
      </c>
      <c r="G45" s="77">
        <f t="shared" si="31"/>
        <v>2019</v>
      </c>
      <c r="H45" s="70">
        <f t="shared" si="16"/>
        <v>0</v>
      </c>
      <c r="I45" s="70">
        <f t="shared" si="14"/>
        <v>1286.1388249999998</v>
      </c>
      <c r="J45" s="70">
        <f t="shared" si="14"/>
        <v>117.69363</v>
      </c>
      <c r="K45" s="70">
        <f t="shared" si="14"/>
        <v>331.11594500000001</v>
      </c>
      <c r="L45" s="70">
        <f t="shared" si="14"/>
        <v>1734.9483999999998</v>
      </c>
      <c r="M45" s="73">
        <v>11</v>
      </c>
      <c r="N45" s="70"/>
      <c r="O45" s="84">
        <v>2017</v>
      </c>
      <c r="P45" s="70">
        <f t="shared" si="20"/>
        <v>1521.95625</v>
      </c>
      <c r="Q45" s="70">
        <f t="shared" si="21"/>
        <v>0</v>
      </c>
      <c r="R45" s="70">
        <f t="shared" si="22"/>
        <v>20370.923000000003</v>
      </c>
      <c r="S45" s="70">
        <f t="shared" si="18"/>
        <v>1.04976</v>
      </c>
      <c r="T45" s="70">
        <f t="shared" si="23"/>
        <v>11747.692301999999</v>
      </c>
      <c r="U45" s="70">
        <f t="shared" si="24"/>
        <v>33641.621312000003</v>
      </c>
      <c r="V45" s="70"/>
      <c r="X45" s="70"/>
      <c r="AB45" s="5">
        <f t="shared" si="25"/>
        <v>-2905.0744500000001</v>
      </c>
      <c r="AG45" s="70"/>
      <c r="AH45" s="73"/>
      <c r="AI45" s="74"/>
      <c r="AJ45" s="74"/>
      <c r="AK45" s="74"/>
      <c r="AL45" s="74"/>
      <c r="AM45" s="74"/>
      <c r="AN45" s="74"/>
      <c r="AO45" s="74"/>
      <c r="AP45" s="74"/>
      <c r="AQ45" s="74"/>
      <c r="AR45" s="74"/>
      <c r="AS45" s="79"/>
      <c r="BQ45" s="78"/>
    </row>
    <row r="46" spans="1:69" x14ac:dyDescent="0.2">
      <c r="A46" s="76">
        <v>2020</v>
      </c>
      <c r="B46" s="70">
        <f t="shared" ref="B46:G46" si="32">B15</f>
        <v>87990.404246999999</v>
      </c>
      <c r="C46" s="70">
        <f t="shared" si="32"/>
        <v>266183.80019249994</v>
      </c>
      <c r="D46" s="70">
        <f t="shared" si="32"/>
        <v>201668.05946750025</v>
      </c>
      <c r="E46" s="70">
        <f t="shared" si="32"/>
        <v>40184.491114999997</v>
      </c>
      <c r="F46" s="73">
        <f t="shared" si="32"/>
        <v>596026.75502200017</v>
      </c>
      <c r="G46" s="77">
        <f t="shared" si="32"/>
        <v>2020</v>
      </c>
      <c r="H46" s="70">
        <f t="shared" si="16"/>
        <v>0</v>
      </c>
      <c r="I46" s="70">
        <f t="shared" si="14"/>
        <v>1163.07079</v>
      </c>
      <c r="J46" s="70">
        <f t="shared" si="14"/>
        <v>136.98226499999998</v>
      </c>
      <c r="K46" s="70">
        <f t="shared" si="14"/>
        <v>344.89193500000005</v>
      </c>
      <c r="L46" s="70">
        <f t="shared" si="14"/>
        <v>1644.94499</v>
      </c>
      <c r="M46" s="73">
        <v>12</v>
      </c>
      <c r="N46" s="70"/>
      <c r="O46" s="84">
        <v>2018</v>
      </c>
      <c r="P46" s="70">
        <f t="shared" si="20"/>
        <v>1502.7802500000003</v>
      </c>
      <c r="Q46" s="70">
        <f t="shared" si="21"/>
        <v>0</v>
      </c>
      <c r="R46" s="70">
        <f t="shared" si="22"/>
        <v>22443.695684999999</v>
      </c>
      <c r="S46" s="70">
        <f t="shared" si="18"/>
        <v>1.3121999999999998</v>
      </c>
      <c r="T46" s="70">
        <f t="shared" si="23"/>
        <v>7950.9863990000003</v>
      </c>
      <c r="U46" s="70">
        <f t="shared" si="24"/>
        <v>31898.774534</v>
      </c>
      <c r="V46" s="70"/>
      <c r="X46" s="70"/>
      <c r="AB46" s="5">
        <f t="shared" si="25"/>
        <v>-3082.3837049999997</v>
      </c>
      <c r="AG46" s="70"/>
      <c r="AH46" s="73"/>
      <c r="AI46" s="74"/>
      <c r="AJ46" s="74"/>
      <c r="AK46" s="74"/>
      <c r="AL46" s="74"/>
      <c r="AM46" s="74"/>
      <c r="AN46" s="74"/>
      <c r="AO46" s="74"/>
      <c r="AP46" s="74"/>
      <c r="AQ46" s="74"/>
      <c r="AR46" s="74"/>
      <c r="AS46" s="79"/>
      <c r="BQ46" s="78"/>
    </row>
    <row r="47" spans="1:69" x14ac:dyDescent="0.2">
      <c r="O47" s="84">
        <v>2019</v>
      </c>
      <c r="P47" s="70">
        <f t="shared" si="20"/>
        <v>1424.028</v>
      </c>
      <c r="Q47" s="70">
        <f t="shared" si="21"/>
        <v>0</v>
      </c>
      <c r="R47" s="70">
        <f t="shared" si="22"/>
        <v>25014.698854999999</v>
      </c>
      <c r="S47" s="70">
        <f t="shared" si="18"/>
        <v>1.83708</v>
      </c>
      <c r="T47" s="70">
        <f t="shared" si="23"/>
        <v>1644.9534389999999</v>
      </c>
      <c r="U47" s="70">
        <f t="shared" si="24"/>
        <v>28085.517373999999</v>
      </c>
      <c r="V47" s="70"/>
      <c r="X47" s="70"/>
      <c r="AB47" s="5">
        <f t="shared" si="25"/>
        <v>-2693.6830399999999</v>
      </c>
      <c r="BD47" s="93"/>
    </row>
    <row r="48" spans="1:69" x14ac:dyDescent="0.2">
      <c r="O48" s="84">
        <v>2020</v>
      </c>
      <c r="P48" s="70">
        <f t="shared" si="20"/>
        <v>1260.6464999999998</v>
      </c>
      <c r="Q48" s="70">
        <f t="shared" si="21"/>
        <v>0</v>
      </c>
      <c r="R48" s="70">
        <f t="shared" si="22"/>
        <v>28040.748249999997</v>
      </c>
      <c r="S48" s="70">
        <f t="shared" si="18"/>
        <v>2.1861899999999999</v>
      </c>
      <c r="T48" s="70">
        <f t="shared" si="23"/>
        <v>0</v>
      </c>
      <c r="U48" s="70">
        <f t="shared" si="24"/>
        <v>29303.580939999996</v>
      </c>
      <c r="V48" s="70"/>
      <c r="X48" s="70"/>
      <c r="AB48" s="5">
        <f t="shared" si="25"/>
        <v>-2507.8605150000003</v>
      </c>
    </row>
  </sheetData>
  <mergeCells count="4">
    <mergeCell ref="A1:E2"/>
    <mergeCell ref="AI1:AL2"/>
    <mergeCell ref="BM1:BP2"/>
    <mergeCell ref="AT1:AW2"/>
  </mergeCells>
  <pageMargins left="0.7" right="0.7" top="0.75" bottom="0.75" header="0.3" footer="0.3"/>
  <pageSetup paperSize="9"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FFAE0-B0F0-453D-8D2D-E69B85FF7056}">
  <sheetPr>
    <tabColor theme="4"/>
  </sheetPr>
  <dimension ref="A1:O13307"/>
  <sheetViews>
    <sheetView tabSelected="1" zoomScale="85" zoomScaleNormal="85" workbookViewId="0"/>
  </sheetViews>
  <sheetFormatPr baseColWidth="10" defaultColWidth="8.83203125" defaultRowHeight="15" x14ac:dyDescent="0.2"/>
  <cols>
    <col min="1" max="1" width="15.5" bestFit="1" customWidth="1"/>
    <col min="2" max="2" width="22" bestFit="1" customWidth="1"/>
    <col min="3" max="3" width="12.33203125" bestFit="1" customWidth="1"/>
    <col min="4" max="4" width="66.33203125" customWidth="1"/>
    <col min="5" max="5" width="16.5" customWidth="1"/>
    <col min="6" max="6" width="18" customWidth="1"/>
    <col min="7" max="7" width="23.33203125" bestFit="1" customWidth="1"/>
    <col min="8" max="8" width="28.6640625" customWidth="1"/>
    <col min="9" max="9" width="14.5" style="2" bestFit="1" customWidth="1"/>
    <col min="10" max="10" width="15.83203125" customWidth="1"/>
    <col min="11" max="11" width="9.6640625" bestFit="1" customWidth="1"/>
    <col min="12" max="12" width="32.33203125" customWidth="1"/>
    <col min="13" max="15" width="8.83203125" style="144"/>
  </cols>
  <sheetData>
    <row r="1" spans="1:15" x14ac:dyDescent="0.2">
      <c r="A1" s="144" t="s">
        <v>53</v>
      </c>
      <c r="B1" t="s">
        <v>1970</v>
      </c>
      <c r="C1" s="145" t="s">
        <v>1971</v>
      </c>
      <c r="D1" s="144" t="s">
        <v>1962</v>
      </c>
      <c r="E1" s="144" t="s">
        <v>1961</v>
      </c>
      <c r="F1" s="144" t="s">
        <v>1972</v>
      </c>
      <c r="G1" s="144" t="s">
        <v>1973</v>
      </c>
      <c r="H1" s="144" t="s">
        <v>1974</v>
      </c>
      <c r="I1" s="1" t="s">
        <v>1975</v>
      </c>
      <c r="J1" s="2" t="s">
        <v>200</v>
      </c>
      <c r="K1" s="145" t="s">
        <v>1967</v>
      </c>
      <c r="L1" s="144" t="s">
        <v>1976</v>
      </c>
      <c r="M1" s="144" t="s">
        <v>1977</v>
      </c>
      <c r="N1" s="144" t="s">
        <v>1968</v>
      </c>
      <c r="O1" s="144" t="s">
        <v>1996</v>
      </c>
    </row>
    <row r="2" spans="1:15" x14ac:dyDescent="0.2">
      <c r="A2" t="s">
        <v>57</v>
      </c>
      <c r="B2" s="144" t="s">
        <v>5</v>
      </c>
      <c r="C2">
        <v>101</v>
      </c>
      <c r="D2" t="str">
        <f>VLOOKUP(Oliusala[[#This Row],[postnumer]],Sveitarfelog[#All],4,FALSE)</f>
        <v>Garðabær,Hafnarfjarðarkaupstaður,Kópavogsbær,Reykjavíkurborg,Seltjarnarnesbær</v>
      </c>
      <c r="E2" t="str">
        <f>VLOOKUP(Oliusala[[#This Row],[postnumer]],Sveitarfelog[#All],5,FALSE)</f>
        <v>Höfuðborgarsvæðið</v>
      </c>
      <c r="F2" t="s">
        <v>20</v>
      </c>
      <c r="G2" t="s">
        <v>50</v>
      </c>
      <c r="H2" t="s">
        <v>58</v>
      </c>
      <c r="I2" s="1">
        <v>2103815</v>
      </c>
      <c r="J2" s="2">
        <f>VLOOKUP(Oliusala[[#This Row],[tegund]],Tegundir!$B$2:$D$19,3,FALSE)*Oliusala[[#This Row],[magn]]/1000</f>
        <v>1577.8612499999999</v>
      </c>
      <c r="K2">
        <v>2010</v>
      </c>
      <c r="L2" t="s">
        <v>18</v>
      </c>
      <c r="M2" s="144" t="s">
        <v>59</v>
      </c>
    </row>
    <row r="3" spans="1:15" x14ac:dyDescent="0.2">
      <c r="A3" t="s">
        <v>57</v>
      </c>
      <c r="B3" s="144" t="s">
        <v>5</v>
      </c>
      <c r="C3">
        <v>101</v>
      </c>
      <c r="D3" t="str">
        <f>VLOOKUP(Oliusala[[#This Row],[postnumer]],Sveitarfelog[#All],4,FALSE)</f>
        <v>Garðabær,Hafnarfjarðarkaupstaður,Kópavogsbær,Reykjavíkurborg,Seltjarnarnesbær</v>
      </c>
      <c r="E3" t="str">
        <f>VLOOKUP(Oliusala[[#This Row],[postnumer]],Sveitarfelog[#All],5,FALSE)</f>
        <v>Höfuðborgarsvæðið</v>
      </c>
      <c r="F3" t="s">
        <v>20</v>
      </c>
      <c r="G3" t="s">
        <v>50</v>
      </c>
      <c r="H3" t="s">
        <v>60</v>
      </c>
      <c r="I3" s="1">
        <v>24124</v>
      </c>
      <c r="J3" s="2">
        <f>VLOOKUP(Oliusala[[#This Row],[tegund]],Tegundir!$B$2:$D$19,3,FALSE)*Oliusala[[#This Row],[magn]]/1000</f>
        <v>18.093</v>
      </c>
      <c r="K3">
        <v>2010</v>
      </c>
      <c r="L3" t="s">
        <v>18</v>
      </c>
      <c r="M3" s="144" t="s">
        <v>59</v>
      </c>
    </row>
    <row r="4" spans="1:15" x14ac:dyDescent="0.2">
      <c r="A4" t="s">
        <v>57</v>
      </c>
      <c r="B4" s="144" t="s">
        <v>5</v>
      </c>
      <c r="C4">
        <v>101</v>
      </c>
      <c r="D4" t="str">
        <f>VLOOKUP(Oliusala[[#This Row],[postnumer]],Sveitarfelog[#All],4,FALSE)</f>
        <v>Garðabær,Hafnarfjarðarkaupstaður,Kópavogsbær,Reykjavíkurborg,Seltjarnarnesbær</v>
      </c>
      <c r="E4" t="str">
        <f>VLOOKUP(Oliusala[[#This Row],[postnumer]],Sveitarfelog[#All],5,FALSE)</f>
        <v>Höfuðborgarsvæðið</v>
      </c>
      <c r="F4" t="s">
        <v>20</v>
      </c>
      <c r="G4" t="s">
        <v>50</v>
      </c>
      <c r="H4" t="s">
        <v>61</v>
      </c>
      <c r="I4" s="1">
        <v>-2193</v>
      </c>
      <c r="J4" s="2">
        <v>0</v>
      </c>
      <c r="K4">
        <v>2010</v>
      </c>
      <c r="L4" t="s">
        <v>18</v>
      </c>
      <c r="M4" s="144" t="s">
        <v>62</v>
      </c>
    </row>
    <row r="5" spans="1:15" x14ac:dyDescent="0.2">
      <c r="A5" t="s">
        <v>57</v>
      </c>
      <c r="B5" s="144" t="s">
        <v>5</v>
      </c>
      <c r="C5">
        <v>101</v>
      </c>
      <c r="D5" t="str">
        <f>VLOOKUP(Oliusala[[#This Row],[postnumer]],Sveitarfelog[#All],4,FALSE)</f>
        <v>Garðabær,Hafnarfjarðarkaupstaður,Kópavogsbær,Reykjavíkurborg,Seltjarnarnesbær</v>
      </c>
      <c r="E5" t="str">
        <f>VLOOKUP(Oliusala[[#This Row],[postnumer]],Sveitarfelog[#All],5,FALSE)</f>
        <v>Höfuðborgarsvæðið</v>
      </c>
      <c r="F5" t="s">
        <v>20</v>
      </c>
      <c r="G5" t="s">
        <v>50</v>
      </c>
      <c r="H5" t="s">
        <v>58</v>
      </c>
      <c r="I5" s="1">
        <v>9330539</v>
      </c>
      <c r="J5" s="2">
        <f>VLOOKUP(Oliusala[[#This Row],[tegund]],Tegundir!$B$2:$D$19,3,FALSE)*Oliusala[[#This Row],[magn]]/1000</f>
        <v>6997.9042499999996</v>
      </c>
      <c r="K5">
        <v>2010</v>
      </c>
      <c r="L5" t="s">
        <v>18</v>
      </c>
      <c r="M5" s="144" t="s">
        <v>59</v>
      </c>
    </row>
    <row r="6" spans="1:15" x14ac:dyDescent="0.2">
      <c r="A6" t="s">
        <v>57</v>
      </c>
      <c r="B6" s="144" t="s">
        <v>5</v>
      </c>
      <c r="C6">
        <v>101</v>
      </c>
      <c r="D6" t="str">
        <f>VLOOKUP(Oliusala[[#This Row],[postnumer]],Sveitarfelog[#All],4,FALSE)</f>
        <v>Garðabær,Hafnarfjarðarkaupstaður,Kópavogsbær,Reykjavíkurborg,Seltjarnarnesbær</v>
      </c>
      <c r="E6" t="str">
        <f>VLOOKUP(Oliusala[[#This Row],[postnumer]],Sveitarfelog[#All],5,FALSE)</f>
        <v>Höfuðborgarsvæðið</v>
      </c>
      <c r="F6" t="s">
        <v>46</v>
      </c>
      <c r="G6" t="s">
        <v>50</v>
      </c>
      <c r="H6" t="s">
        <v>61</v>
      </c>
      <c r="I6" s="1">
        <v>-476</v>
      </c>
      <c r="J6" s="2">
        <v>0</v>
      </c>
      <c r="K6">
        <v>2010</v>
      </c>
      <c r="L6" t="s">
        <v>18</v>
      </c>
      <c r="M6" s="144" t="s">
        <v>62</v>
      </c>
    </row>
    <row r="7" spans="1:15" x14ac:dyDescent="0.2">
      <c r="A7" t="s">
        <v>57</v>
      </c>
      <c r="B7" s="144" t="s">
        <v>5</v>
      </c>
      <c r="C7">
        <v>101</v>
      </c>
      <c r="D7" t="str">
        <f>VLOOKUP(Oliusala[[#This Row],[postnumer]],Sveitarfelog[#All],4,FALSE)</f>
        <v>Garðabær,Hafnarfjarðarkaupstaður,Kópavogsbær,Reykjavíkurborg,Seltjarnarnesbær</v>
      </c>
      <c r="E7" t="str">
        <f>VLOOKUP(Oliusala[[#This Row],[postnumer]],Sveitarfelog[#All],5,FALSE)</f>
        <v>Höfuðborgarsvæðið</v>
      </c>
      <c r="F7" t="s">
        <v>46</v>
      </c>
      <c r="G7" t="s">
        <v>50</v>
      </c>
      <c r="H7" t="s">
        <v>58</v>
      </c>
      <c r="I7" s="1">
        <v>197918</v>
      </c>
      <c r="J7" s="2">
        <f>VLOOKUP(Oliusala[[#This Row],[tegund]],Tegundir!$B$2:$D$19,3,FALSE)*Oliusala[[#This Row],[magn]]/1000</f>
        <v>148.4385</v>
      </c>
      <c r="K7">
        <v>2010</v>
      </c>
      <c r="L7" t="s">
        <v>18</v>
      </c>
      <c r="M7" s="144" t="s">
        <v>59</v>
      </c>
    </row>
    <row r="8" spans="1:15" x14ac:dyDescent="0.2">
      <c r="A8" t="s">
        <v>57</v>
      </c>
      <c r="B8" s="144" t="s">
        <v>5</v>
      </c>
      <c r="C8">
        <v>101</v>
      </c>
      <c r="D8" t="str">
        <f>VLOOKUP(Oliusala[[#This Row],[postnumer]],Sveitarfelog[#All],4,FALSE)</f>
        <v>Garðabær,Hafnarfjarðarkaupstaður,Kópavogsbær,Reykjavíkurborg,Seltjarnarnesbær</v>
      </c>
      <c r="E8" t="str">
        <f>VLOOKUP(Oliusala[[#This Row],[postnumer]],Sveitarfelog[#All],5,FALSE)</f>
        <v>Höfuðborgarsvæðið</v>
      </c>
      <c r="F8" t="s">
        <v>20</v>
      </c>
      <c r="G8" t="s">
        <v>50</v>
      </c>
      <c r="H8" t="s">
        <v>61</v>
      </c>
      <c r="I8" s="1">
        <v>1806</v>
      </c>
      <c r="J8" s="2">
        <f>VLOOKUP(Oliusala[[#This Row],[tegund]],Tegundir!$B$2:$D$19,3,FALSE)*Oliusala[[#This Row],[magn]]/1000</f>
        <v>1.3545</v>
      </c>
      <c r="K8">
        <v>2010</v>
      </c>
      <c r="L8" t="s">
        <v>18</v>
      </c>
      <c r="M8" s="144" t="s">
        <v>62</v>
      </c>
    </row>
    <row r="9" spans="1:15" x14ac:dyDescent="0.2">
      <c r="A9" t="s">
        <v>57</v>
      </c>
      <c r="B9" s="144" t="s">
        <v>5</v>
      </c>
      <c r="C9">
        <v>101</v>
      </c>
      <c r="D9" t="str">
        <f>VLOOKUP(Oliusala[[#This Row],[postnumer]],Sveitarfelog[#All],4,FALSE)</f>
        <v>Garðabær,Hafnarfjarðarkaupstaður,Kópavogsbær,Reykjavíkurborg,Seltjarnarnesbær</v>
      </c>
      <c r="E9" t="str">
        <f>VLOOKUP(Oliusala[[#This Row],[postnumer]],Sveitarfelog[#All],5,FALSE)</f>
        <v>Höfuðborgarsvæðið</v>
      </c>
      <c r="F9" t="s">
        <v>20</v>
      </c>
      <c r="G9" t="s">
        <v>50</v>
      </c>
      <c r="H9" t="s">
        <v>58</v>
      </c>
      <c r="I9" s="1">
        <v>34686</v>
      </c>
      <c r="J9" s="2">
        <f>VLOOKUP(Oliusala[[#This Row],[tegund]],Tegundir!$B$2:$D$19,3,FALSE)*Oliusala[[#This Row],[magn]]/1000</f>
        <v>26.014500000000002</v>
      </c>
      <c r="K9">
        <v>2010</v>
      </c>
      <c r="L9" t="s">
        <v>18</v>
      </c>
      <c r="M9" s="144" t="s">
        <v>59</v>
      </c>
    </row>
    <row r="10" spans="1:15" x14ac:dyDescent="0.2">
      <c r="A10" t="s">
        <v>63</v>
      </c>
      <c r="B10" s="144" t="s">
        <v>5</v>
      </c>
      <c r="C10">
        <v>101</v>
      </c>
      <c r="D10" t="str">
        <f>VLOOKUP(Oliusala[[#This Row],[postnumer]],Sveitarfelog[#All],4,FALSE)</f>
        <v>Garðabær,Hafnarfjarðarkaupstaður,Kópavogsbær,Reykjavíkurborg,Seltjarnarnesbær</v>
      </c>
      <c r="E10" t="str">
        <f>VLOOKUP(Oliusala[[#This Row],[postnumer]],Sveitarfelog[#All],5,FALSE)</f>
        <v>Höfuðborgarsvæðið</v>
      </c>
      <c r="F10" t="s">
        <v>20</v>
      </c>
      <c r="G10" t="s">
        <v>50</v>
      </c>
      <c r="H10" t="s">
        <v>58</v>
      </c>
      <c r="I10" s="1">
        <v>21744885</v>
      </c>
      <c r="J10" s="2">
        <f>VLOOKUP(Oliusala[[#This Row],[tegund]],Tegundir!$B$2:$D$19,3,FALSE)*Oliusala[[#This Row],[magn]]/1000</f>
        <v>16308.66375</v>
      </c>
      <c r="K10">
        <v>2010</v>
      </c>
      <c r="L10" t="s">
        <v>18</v>
      </c>
      <c r="M10" s="144" t="s">
        <v>59</v>
      </c>
    </row>
    <row r="11" spans="1:15" x14ac:dyDescent="0.2">
      <c r="A11" t="s">
        <v>63</v>
      </c>
      <c r="B11" s="144" t="s">
        <v>5</v>
      </c>
      <c r="C11">
        <v>101</v>
      </c>
      <c r="D11" t="str">
        <f>VLOOKUP(Oliusala[[#This Row],[postnumer]],Sveitarfelog[#All],4,FALSE)</f>
        <v>Garðabær,Hafnarfjarðarkaupstaður,Kópavogsbær,Reykjavíkurborg,Seltjarnarnesbær</v>
      </c>
      <c r="E11" t="str">
        <f>VLOOKUP(Oliusala[[#This Row],[postnumer]],Sveitarfelog[#All],5,FALSE)</f>
        <v>Höfuðborgarsvæðið</v>
      </c>
      <c r="F11" t="s">
        <v>20</v>
      </c>
      <c r="G11" t="s">
        <v>50</v>
      </c>
      <c r="H11" t="s">
        <v>58</v>
      </c>
      <c r="I11" s="1">
        <v>3145894</v>
      </c>
      <c r="J11" s="2">
        <f>VLOOKUP(Oliusala[[#This Row],[tegund]],Tegundir!$B$2:$D$19,3,FALSE)*Oliusala[[#This Row],[magn]]/1000</f>
        <v>2359.4205000000002</v>
      </c>
      <c r="K11">
        <v>2010</v>
      </c>
      <c r="L11" t="s">
        <v>18</v>
      </c>
      <c r="M11" s="144" t="s">
        <v>59</v>
      </c>
    </row>
    <row r="12" spans="1:15" x14ac:dyDescent="0.2">
      <c r="A12" t="s">
        <v>63</v>
      </c>
      <c r="B12" s="144" t="s">
        <v>5</v>
      </c>
      <c r="C12">
        <v>101</v>
      </c>
      <c r="D12" t="str">
        <f>VLOOKUP(Oliusala[[#This Row],[postnumer]],Sveitarfelog[#All],4,FALSE)</f>
        <v>Garðabær,Hafnarfjarðarkaupstaður,Kópavogsbær,Reykjavíkurborg,Seltjarnarnesbær</v>
      </c>
      <c r="E12" t="str">
        <f>VLOOKUP(Oliusala[[#This Row],[postnumer]],Sveitarfelog[#All],5,FALSE)</f>
        <v>Höfuðborgarsvæðið</v>
      </c>
      <c r="F12" t="s">
        <v>46</v>
      </c>
      <c r="G12" t="s">
        <v>50</v>
      </c>
      <c r="H12" t="s">
        <v>58</v>
      </c>
      <c r="I12" s="1">
        <v>30401</v>
      </c>
      <c r="J12" s="2">
        <f>VLOOKUP(Oliusala[[#This Row],[tegund]],Tegundir!$B$2:$D$19,3,FALSE)*Oliusala[[#This Row],[magn]]/1000</f>
        <v>22.800750000000001</v>
      </c>
      <c r="K12">
        <v>2010</v>
      </c>
      <c r="L12" t="s">
        <v>18</v>
      </c>
      <c r="M12" s="144" t="s">
        <v>59</v>
      </c>
    </row>
    <row r="13" spans="1:15" x14ac:dyDescent="0.2">
      <c r="A13" t="s">
        <v>63</v>
      </c>
      <c r="B13" s="144" t="s">
        <v>5</v>
      </c>
      <c r="C13">
        <v>101</v>
      </c>
      <c r="D13" t="str">
        <f>VLOOKUP(Oliusala[[#This Row],[postnumer]],Sveitarfelog[#All],4,FALSE)</f>
        <v>Garðabær,Hafnarfjarðarkaupstaður,Kópavogsbær,Reykjavíkurborg,Seltjarnarnesbær</v>
      </c>
      <c r="E13" t="str">
        <f>VLOOKUP(Oliusala[[#This Row],[postnumer]],Sveitarfelog[#All],5,FALSE)</f>
        <v>Höfuðborgarsvæðið</v>
      </c>
      <c r="F13" t="s">
        <v>20</v>
      </c>
      <c r="G13" t="s">
        <v>50</v>
      </c>
      <c r="H13" t="s">
        <v>58</v>
      </c>
      <c r="I13" s="1">
        <v>1506572</v>
      </c>
      <c r="J13" s="2">
        <f>VLOOKUP(Oliusala[[#This Row],[tegund]],Tegundir!$B$2:$D$19,3,FALSE)*Oliusala[[#This Row],[magn]]/1000</f>
        <v>1129.9290000000001</v>
      </c>
      <c r="K13">
        <v>2010</v>
      </c>
      <c r="L13" t="s">
        <v>18</v>
      </c>
      <c r="M13" s="144" t="s">
        <v>59</v>
      </c>
    </row>
    <row r="14" spans="1:15" x14ac:dyDescent="0.2">
      <c r="A14" t="s">
        <v>63</v>
      </c>
      <c r="B14" s="144" t="s">
        <v>5</v>
      </c>
      <c r="C14">
        <v>101</v>
      </c>
      <c r="D14" t="str">
        <f>VLOOKUP(Oliusala[[#This Row],[postnumer]],Sveitarfelog[#All],4,FALSE)</f>
        <v>Garðabær,Hafnarfjarðarkaupstaður,Kópavogsbær,Reykjavíkurborg,Seltjarnarnesbær</v>
      </c>
      <c r="E14" t="str">
        <f>VLOOKUP(Oliusala[[#This Row],[postnumer]],Sveitarfelog[#All],5,FALSE)</f>
        <v>Höfuðborgarsvæðið</v>
      </c>
      <c r="F14" t="s">
        <v>46</v>
      </c>
      <c r="G14" t="s">
        <v>50</v>
      </c>
      <c r="H14" t="s">
        <v>58</v>
      </c>
      <c r="I14" s="1">
        <v>8666</v>
      </c>
      <c r="J14" s="2">
        <f>VLOOKUP(Oliusala[[#This Row],[tegund]],Tegundir!$B$2:$D$19,3,FALSE)*Oliusala[[#This Row],[magn]]/1000</f>
        <v>6.4995000000000003</v>
      </c>
      <c r="K14">
        <v>2010</v>
      </c>
      <c r="L14" t="s">
        <v>18</v>
      </c>
      <c r="M14" s="144" t="s">
        <v>59</v>
      </c>
    </row>
    <row r="15" spans="1:15" x14ac:dyDescent="0.2">
      <c r="A15" t="s">
        <v>63</v>
      </c>
      <c r="B15" s="144" t="s">
        <v>5</v>
      </c>
      <c r="C15">
        <v>101</v>
      </c>
      <c r="D15" t="str">
        <f>VLOOKUP(Oliusala[[#This Row],[postnumer]],Sveitarfelog[#All],4,FALSE)</f>
        <v>Garðabær,Hafnarfjarðarkaupstaður,Kópavogsbær,Reykjavíkurborg,Seltjarnarnesbær</v>
      </c>
      <c r="E15" t="str">
        <f>VLOOKUP(Oliusala[[#This Row],[postnumer]],Sveitarfelog[#All],5,FALSE)</f>
        <v>Höfuðborgarsvæðið</v>
      </c>
      <c r="F15" t="s">
        <v>20</v>
      </c>
      <c r="G15" t="s">
        <v>50</v>
      </c>
      <c r="H15" t="s">
        <v>58</v>
      </c>
      <c r="I15" s="1">
        <v>86873</v>
      </c>
      <c r="J15" s="2">
        <f>VLOOKUP(Oliusala[[#This Row],[tegund]],Tegundir!$B$2:$D$19,3,FALSE)*Oliusala[[#This Row],[magn]]/1000</f>
        <v>65.154750000000007</v>
      </c>
      <c r="K15">
        <v>2010</v>
      </c>
      <c r="L15" t="s">
        <v>18</v>
      </c>
      <c r="M15" s="144" t="s">
        <v>59</v>
      </c>
    </row>
    <row r="16" spans="1:15" x14ac:dyDescent="0.2">
      <c r="A16" t="s">
        <v>63</v>
      </c>
      <c r="B16" s="144" t="s">
        <v>5</v>
      </c>
      <c r="C16">
        <v>101</v>
      </c>
      <c r="D16" t="str">
        <f>VLOOKUP(Oliusala[[#This Row],[postnumer]],Sveitarfelog[#All],4,FALSE)</f>
        <v>Garðabær,Hafnarfjarðarkaupstaður,Kópavogsbær,Reykjavíkurborg,Seltjarnarnesbær</v>
      </c>
      <c r="E16" t="str">
        <f>VLOOKUP(Oliusala[[#This Row],[postnumer]],Sveitarfelog[#All],5,FALSE)</f>
        <v>Höfuðborgarsvæðið</v>
      </c>
      <c r="F16" t="s">
        <v>46</v>
      </c>
      <c r="G16" t="s">
        <v>50</v>
      </c>
      <c r="H16" t="s">
        <v>58</v>
      </c>
      <c r="I16" s="1">
        <v>11400</v>
      </c>
      <c r="J16" s="2">
        <f>VLOOKUP(Oliusala[[#This Row],[tegund]],Tegundir!$B$2:$D$19,3,FALSE)*Oliusala[[#This Row],[magn]]/1000</f>
        <v>8.5500000000000007</v>
      </c>
      <c r="K16">
        <v>2010</v>
      </c>
      <c r="L16" t="s">
        <v>18</v>
      </c>
      <c r="M16" s="144" t="s">
        <v>59</v>
      </c>
    </row>
    <row r="17" spans="1:13" x14ac:dyDescent="0.2">
      <c r="A17" t="s">
        <v>63</v>
      </c>
      <c r="B17" s="144" t="s">
        <v>5</v>
      </c>
      <c r="C17">
        <v>101</v>
      </c>
      <c r="D17" t="str">
        <f>VLOOKUP(Oliusala[[#This Row],[postnumer]],Sveitarfelog[#All],4,FALSE)</f>
        <v>Garðabær,Hafnarfjarðarkaupstaður,Kópavogsbær,Reykjavíkurborg,Seltjarnarnesbær</v>
      </c>
      <c r="E17" t="str">
        <f>VLOOKUP(Oliusala[[#This Row],[postnumer]],Sveitarfelog[#All],5,FALSE)</f>
        <v>Höfuðborgarsvæðið</v>
      </c>
      <c r="F17" t="s">
        <v>20</v>
      </c>
      <c r="G17" t="s">
        <v>50</v>
      </c>
      <c r="H17" t="s">
        <v>58</v>
      </c>
      <c r="I17" s="1">
        <v>2421735</v>
      </c>
      <c r="J17" s="2">
        <f>VLOOKUP(Oliusala[[#This Row],[tegund]],Tegundir!$B$2:$D$19,3,FALSE)*Oliusala[[#This Row],[magn]]/1000</f>
        <v>1816.30125</v>
      </c>
      <c r="K17">
        <v>2010</v>
      </c>
      <c r="L17" t="s">
        <v>18</v>
      </c>
      <c r="M17" s="144" t="s">
        <v>59</v>
      </c>
    </row>
    <row r="18" spans="1:13" x14ac:dyDescent="0.2">
      <c r="A18" t="s">
        <v>63</v>
      </c>
      <c r="B18" s="144" t="s">
        <v>5</v>
      </c>
      <c r="C18">
        <v>101</v>
      </c>
      <c r="D18" t="str">
        <f>VLOOKUP(Oliusala[[#This Row],[postnumer]],Sveitarfelog[#All],4,FALSE)</f>
        <v>Garðabær,Hafnarfjarðarkaupstaður,Kópavogsbær,Reykjavíkurborg,Seltjarnarnesbær</v>
      </c>
      <c r="E18" t="str">
        <f>VLOOKUP(Oliusala[[#This Row],[postnumer]],Sveitarfelog[#All],5,FALSE)</f>
        <v>Höfuðborgarsvæðið</v>
      </c>
      <c r="F18" t="s">
        <v>20</v>
      </c>
      <c r="G18" t="s">
        <v>50</v>
      </c>
      <c r="H18" t="s">
        <v>58</v>
      </c>
      <c r="I18" s="1">
        <v>2469586</v>
      </c>
      <c r="J18" s="2">
        <f>VLOOKUP(Oliusala[[#This Row],[tegund]],Tegundir!$B$2:$D$19,3,FALSE)*Oliusala[[#This Row],[magn]]/1000</f>
        <v>1852.1895</v>
      </c>
      <c r="K18">
        <v>2010</v>
      </c>
      <c r="L18" t="s">
        <v>18</v>
      </c>
      <c r="M18" s="144" t="s">
        <v>59</v>
      </c>
    </row>
    <row r="19" spans="1:13" x14ac:dyDescent="0.2">
      <c r="A19" t="s">
        <v>63</v>
      </c>
      <c r="B19" s="144" t="s">
        <v>5</v>
      </c>
      <c r="C19">
        <v>101</v>
      </c>
      <c r="D19" t="str">
        <f>VLOOKUP(Oliusala[[#This Row],[postnumer]],Sveitarfelog[#All],4,FALSE)</f>
        <v>Garðabær,Hafnarfjarðarkaupstaður,Kópavogsbær,Reykjavíkurborg,Seltjarnarnesbær</v>
      </c>
      <c r="E19" t="str">
        <f>VLOOKUP(Oliusala[[#This Row],[postnumer]],Sveitarfelog[#All],5,FALSE)</f>
        <v>Höfuðborgarsvæðið</v>
      </c>
      <c r="F19" t="s">
        <v>46</v>
      </c>
      <c r="G19" t="s">
        <v>50</v>
      </c>
      <c r="H19" t="s">
        <v>58</v>
      </c>
      <c r="I19" s="1">
        <v>18817</v>
      </c>
      <c r="J19" s="2">
        <f>VLOOKUP(Oliusala[[#This Row],[tegund]],Tegundir!$B$2:$D$19,3,FALSE)*Oliusala[[#This Row],[magn]]/1000</f>
        <v>14.11275</v>
      </c>
      <c r="K19">
        <v>2010</v>
      </c>
      <c r="L19" t="s">
        <v>18</v>
      </c>
      <c r="M19" s="144" t="s">
        <v>59</v>
      </c>
    </row>
    <row r="20" spans="1:13" x14ac:dyDescent="0.2">
      <c r="A20" t="s">
        <v>63</v>
      </c>
      <c r="B20" s="144" t="s">
        <v>5</v>
      </c>
      <c r="C20">
        <v>101</v>
      </c>
      <c r="D20" t="str">
        <f>VLOOKUP(Oliusala[[#This Row],[postnumer]],Sveitarfelog[#All],4,FALSE)</f>
        <v>Garðabær,Hafnarfjarðarkaupstaður,Kópavogsbær,Reykjavíkurborg,Seltjarnarnesbær</v>
      </c>
      <c r="E20" t="str">
        <f>VLOOKUP(Oliusala[[#This Row],[postnumer]],Sveitarfelog[#All],5,FALSE)</f>
        <v>Höfuðborgarsvæðið</v>
      </c>
      <c r="F20" t="s">
        <v>20</v>
      </c>
      <c r="G20" t="s">
        <v>50</v>
      </c>
      <c r="H20" t="s">
        <v>58</v>
      </c>
      <c r="I20" s="1">
        <v>1135645</v>
      </c>
      <c r="J20" s="2">
        <f>VLOOKUP(Oliusala[[#This Row],[tegund]],Tegundir!$B$2:$D$19,3,FALSE)*Oliusala[[#This Row],[magn]]/1000</f>
        <v>851.73374999999999</v>
      </c>
      <c r="K20">
        <v>2010</v>
      </c>
      <c r="L20" t="s">
        <v>18</v>
      </c>
      <c r="M20" s="144" t="s">
        <v>59</v>
      </c>
    </row>
    <row r="21" spans="1:13" x14ac:dyDescent="0.2">
      <c r="A21" t="s">
        <v>63</v>
      </c>
      <c r="B21" s="144" t="s">
        <v>5</v>
      </c>
      <c r="C21">
        <v>101</v>
      </c>
      <c r="D21" t="str">
        <f>VLOOKUP(Oliusala[[#This Row],[postnumer]],Sveitarfelog[#All],4,FALSE)</f>
        <v>Garðabær,Hafnarfjarðarkaupstaður,Kópavogsbær,Reykjavíkurborg,Seltjarnarnesbær</v>
      </c>
      <c r="E21" t="str">
        <f>VLOOKUP(Oliusala[[#This Row],[postnumer]],Sveitarfelog[#All],5,FALSE)</f>
        <v>Höfuðborgarsvæðið</v>
      </c>
      <c r="F21" t="s">
        <v>20</v>
      </c>
      <c r="G21" t="s">
        <v>50</v>
      </c>
      <c r="H21" t="s">
        <v>58</v>
      </c>
      <c r="I21" s="1">
        <v>749356</v>
      </c>
      <c r="J21" s="2">
        <f>VLOOKUP(Oliusala[[#This Row],[tegund]],Tegundir!$B$2:$D$19,3,FALSE)*Oliusala[[#This Row],[magn]]/1000</f>
        <v>562.01700000000005</v>
      </c>
      <c r="K21">
        <v>2010</v>
      </c>
      <c r="L21" t="s">
        <v>18</v>
      </c>
      <c r="M21" s="144" t="s">
        <v>59</v>
      </c>
    </row>
    <row r="22" spans="1:13" x14ac:dyDescent="0.2">
      <c r="A22" t="s">
        <v>63</v>
      </c>
      <c r="B22" s="144" t="s">
        <v>5</v>
      </c>
      <c r="C22">
        <v>101</v>
      </c>
      <c r="D22" t="str">
        <f>VLOOKUP(Oliusala[[#This Row],[postnumer]],Sveitarfelog[#All],4,FALSE)</f>
        <v>Garðabær,Hafnarfjarðarkaupstaður,Kópavogsbær,Reykjavíkurborg,Seltjarnarnesbær</v>
      </c>
      <c r="E22" t="str">
        <f>VLOOKUP(Oliusala[[#This Row],[postnumer]],Sveitarfelog[#All],5,FALSE)</f>
        <v>Höfuðborgarsvæðið</v>
      </c>
      <c r="F22" t="s">
        <v>20</v>
      </c>
      <c r="G22" t="s">
        <v>50</v>
      </c>
      <c r="H22" t="s">
        <v>58</v>
      </c>
      <c r="I22" s="1">
        <v>1271399</v>
      </c>
      <c r="J22" s="2">
        <f>VLOOKUP(Oliusala[[#This Row],[tegund]],Tegundir!$B$2:$D$19,3,FALSE)*Oliusala[[#This Row],[magn]]/1000</f>
        <v>953.54925000000003</v>
      </c>
      <c r="K22">
        <v>2010</v>
      </c>
      <c r="L22" t="s">
        <v>18</v>
      </c>
      <c r="M22" s="144" t="s">
        <v>59</v>
      </c>
    </row>
    <row r="23" spans="1:13" x14ac:dyDescent="0.2">
      <c r="A23" t="s">
        <v>63</v>
      </c>
      <c r="B23" s="144" t="s">
        <v>5</v>
      </c>
      <c r="C23">
        <v>101</v>
      </c>
      <c r="D23" t="str">
        <f>VLOOKUP(Oliusala[[#This Row],[postnumer]],Sveitarfelog[#All],4,FALSE)</f>
        <v>Garðabær,Hafnarfjarðarkaupstaður,Kópavogsbær,Reykjavíkurborg,Seltjarnarnesbær</v>
      </c>
      <c r="E23" t="str">
        <f>VLOOKUP(Oliusala[[#This Row],[postnumer]],Sveitarfelog[#All],5,FALSE)</f>
        <v>Höfuðborgarsvæðið</v>
      </c>
      <c r="F23" t="s">
        <v>20</v>
      </c>
      <c r="G23" t="s">
        <v>50</v>
      </c>
      <c r="H23" t="s">
        <v>58</v>
      </c>
      <c r="I23" s="1">
        <v>4101841</v>
      </c>
      <c r="J23" s="2">
        <f>VLOOKUP(Oliusala[[#This Row],[tegund]],Tegundir!$B$2:$D$19,3,FALSE)*Oliusala[[#This Row],[magn]]/1000</f>
        <v>3076.3807499999998</v>
      </c>
      <c r="K23">
        <v>2010</v>
      </c>
      <c r="L23" t="s">
        <v>18</v>
      </c>
      <c r="M23" s="144" t="s">
        <v>59</v>
      </c>
    </row>
    <row r="24" spans="1:13" x14ac:dyDescent="0.2">
      <c r="A24" t="s">
        <v>63</v>
      </c>
      <c r="B24" s="144" t="s">
        <v>5</v>
      </c>
      <c r="C24">
        <v>101</v>
      </c>
      <c r="D24" t="str">
        <f>VLOOKUP(Oliusala[[#This Row],[postnumer]],Sveitarfelog[#All],4,FALSE)</f>
        <v>Garðabær,Hafnarfjarðarkaupstaður,Kópavogsbær,Reykjavíkurborg,Seltjarnarnesbær</v>
      </c>
      <c r="E24" t="str">
        <f>VLOOKUP(Oliusala[[#This Row],[postnumer]],Sveitarfelog[#All],5,FALSE)</f>
        <v>Höfuðborgarsvæðið</v>
      </c>
      <c r="F24" t="s">
        <v>46</v>
      </c>
      <c r="G24" t="s">
        <v>50</v>
      </c>
      <c r="H24" t="s">
        <v>58</v>
      </c>
      <c r="I24" s="1">
        <v>28969</v>
      </c>
      <c r="J24" s="2">
        <f>VLOOKUP(Oliusala[[#This Row],[tegund]],Tegundir!$B$2:$D$19,3,FALSE)*Oliusala[[#This Row],[magn]]/1000</f>
        <v>21.726749999999999</v>
      </c>
      <c r="K24">
        <v>2010</v>
      </c>
      <c r="L24" t="s">
        <v>18</v>
      </c>
      <c r="M24" s="144" t="s">
        <v>59</v>
      </c>
    </row>
    <row r="25" spans="1:13" x14ac:dyDescent="0.2">
      <c r="A25" t="s">
        <v>63</v>
      </c>
      <c r="B25" s="144" t="s">
        <v>5</v>
      </c>
      <c r="C25">
        <v>101</v>
      </c>
      <c r="D25" t="str">
        <f>VLOOKUP(Oliusala[[#This Row],[postnumer]],Sveitarfelog[#All],4,FALSE)</f>
        <v>Garðabær,Hafnarfjarðarkaupstaður,Kópavogsbær,Reykjavíkurborg,Seltjarnarnesbær</v>
      </c>
      <c r="E25" t="str">
        <f>VLOOKUP(Oliusala[[#This Row],[postnumer]],Sveitarfelog[#All],5,FALSE)</f>
        <v>Höfuðborgarsvæðið</v>
      </c>
      <c r="F25" t="s">
        <v>20</v>
      </c>
      <c r="G25" t="s">
        <v>50</v>
      </c>
      <c r="H25" t="s">
        <v>58</v>
      </c>
      <c r="I25" s="1">
        <v>802221</v>
      </c>
      <c r="J25" s="2">
        <f>VLOOKUP(Oliusala[[#This Row],[tegund]],Tegundir!$B$2:$D$19,3,FALSE)*Oliusala[[#This Row],[magn]]/1000</f>
        <v>601.66575</v>
      </c>
      <c r="K25">
        <v>2010</v>
      </c>
      <c r="L25" t="s">
        <v>18</v>
      </c>
      <c r="M25" s="144" t="s">
        <v>59</v>
      </c>
    </row>
    <row r="26" spans="1:13" x14ac:dyDescent="0.2">
      <c r="A26" t="s">
        <v>63</v>
      </c>
      <c r="B26" s="144" t="s">
        <v>5</v>
      </c>
      <c r="C26">
        <v>101</v>
      </c>
      <c r="D26" t="str">
        <f>VLOOKUP(Oliusala[[#This Row],[postnumer]],Sveitarfelog[#All],4,FALSE)</f>
        <v>Garðabær,Hafnarfjarðarkaupstaður,Kópavogsbær,Reykjavíkurborg,Seltjarnarnesbær</v>
      </c>
      <c r="E26" t="str">
        <f>VLOOKUP(Oliusala[[#This Row],[postnumer]],Sveitarfelog[#All],5,FALSE)</f>
        <v>Höfuðborgarsvæðið</v>
      </c>
      <c r="F26" t="s">
        <v>20</v>
      </c>
      <c r="G26" t="s">
        <v>50</v>
      </c>
      <c r="H26" t="s">
        <v>58</v>
      </c>
      <c r="I26" s="1">
        <v>22180857</v>
      </c>
      <c r="J26" s="2">
        <f>VLOOKUP(Oliusala[[#This Row],[tegund]],Tegundir!$B$2:$D$19,3,FALSE)*Oliusala[[#This Row],[magn]]/1000</f>
        <v>16635.642749999999</v>
      </c>
      <c r="K26">
        <v>2010</v>
      </c>
      <c r="L26" t="s">
        <v>18</v>
      </c>
      <c r="M26" s="144" t="s">
        <v>59</v>
      </c>
    </row>
    <row r="27" spans="1:13" x14ac:dyDescent="0.2">
      <c r="A27" t="s">
        <v>63</v>
      </c>
      <c r="B27" s="144" t="s">
        <v>5</v>
      </c>
      <c r="C27">
        <v>101</v>
      </c>
      <c r="D27" t="str">
        <f>VLOOKUP(Oliusala[[#This Row],[postnumer]],Sveitarfelog[#All],4,FALSE)</f>
        <v>Garðabær,Hafnarfjarðarkaupstaður,Kópavogsbær,Reykjavíkurborg,Seltjarnarnesbær</v>
      </c>
      <c r="E27" t="str">
        <f>VLOOKUP(Oliusala[[#This Row],[postnumer]],Sveitarfelog[#All],5,FALSE)</f>
        <v>Höfuðborgarsvæðið</v>
      </c>
      <c r="F27" t="s">
        <v>46</v>
      </c>
      <c r="G27" t="s">
        <v>50</v>
      </c>
      <c r="H27" t="s">
        <v>58</v>
      </c>
      <c r="I27" s="1">
        <v>217745</v>
      </c>
      <c r="J27" s="2">
        <f>VLOOKUP(Oliusala[[#This Row],[tegund]],Tegundir!$B$2:$D$19,3,FALSE)*Oliusala[[#This Row],[magn]]/1000</f>
        <v>163.30875</v>
      </c>
      <c r="K27">
        <v>2010</v>
      </c>
      <c r="L27" t="s">
        <v>18</v>
      </c>
      <c r="M27" s="144" t="s">
        <v>59</v>
      </c>
    </row>
    <row r="28" spans="1:13" x14ac:dyDescent="0.2">
      <c r="A28" t="s">
        <v>63</v>
      </c>
      <c r="B28" s="144" t="s">
        <v>5</v>
      </c>
      <c r="C28">
        <v>101</v>
      </c>
      <c r="D28" t="str">
        <f>VLOOKUP(Oliusala[[#This Row],[postnumer]],Sveitarfelog[#All],4,FALSE)</f>
        <v>Garðabær,Hafnarfjarðarkaupstaður,Kópavogsbær,Reykjavíkurborg,Seltjarnarnesbær</v>
      </c>
      <c r="E28" t="str">
        <f>VLOOKUP(Oliusala[[#This Row],[postnumer]],Sveitarfelog[#All],5,FALSE)</f>
        <v>Höfuðborgarsvæðið</v>
      </c>
      <c r="F28" t="s">
        <v>20</v>
      </c>
      <c r="G28" t="s">
        <v>50</v>
      </c>
      <c r="H28" t="s">
        <v>58</v>
      </c>
      <c r="I28" s="1">
        <v>317093</v>
      </c>
      <c r="J28" s="2">
        <f>VLOOKUP(Oliusala[[#This Row],[tegund]],Tegundir!$B$2:$D$19,3,FALSE)*Oliusala[[#This Row],[magn]]/1000</f>
        <v>237.81975</v>
      </c>
      <c r="K28">
        <v>2010</v>
      </c>
      <c r="L28" t="s">
        <v>18</v>
      </c>
      <c r="M28" s="144" t="s">
        <v>59</v>
      </c>
    </row>
    <row r="29" spans="1:13" x14ac:dyDescent="0.2">
      <c r="A29" t="s">
        <v>63</v>
      </c>
      <c r="B29" s="144" t="s">
        <v>5</v>
      </c>
      <c r="C29">
        <v>101</v>
      </c>
      <c r="D29" t="str">
        <f>VLOOKUP(Oliusala[[#This Row],[postnumer]],Sveitarfelog[#All],4,FALSE)</f>
        <v>Garðabær,Hafnarfjarðarkaupstaður,Kópavogsbær,Reykjavíkurborg,Seltjarnarnesbær</v>
      </c>
      <c r="E29" t="str">
        <f>VLOOKUP(Oliusala[[#This Row],[postnumer]],Sveitarfelog[#All],5,FALSE)</f>
        <v>Höfuðborgarsvæðið</v>
      </c>
      <c r="F29" t="s">
        <v>20</v>
      </c>
      <c r="G29" t="s">
        <v>50</v>
      </c>
      <c r="H29" t="s">
        <v>58</v>
      </c>
      <c r="I29" s="1">
        <v>1735493</v>
      </c>
      <c r="J29" s="2">
        <f>VLOOKUP(Oliusala[[#This Row],[tegund]],Tegundir!$B$2:$D$19,3,FALSE)*Oliusala[[#This Row],[magn]]/1000</f>
        <v>1301.6197500000001</v>
      </c>
      <c r="K29">
        <v>2010</v>
      </c>
      <c r="L29" t="s">
        <v>18</v>
      </c>
      <c r="M29" s="144" t="s">
        <v>59</v>
      </c>
    </row>
    <row r="30" spans="1:13" x14ac:dyDescent="0.2">
      <c r="A30" t="s">
        <v>63</v>
      </c>
      <c r="B30" s="144" t="s">
        <v>5</v>
      </c>
      <c r="C30">
        <v>101</v>
      </c>
      <c r="D30" t="str">
        <f>VLOOKUP(Oliusala[[#This Row],[postnumer]],Sveitarfelog[#All],4,FALSE)</f>
        <v>Garðabær,Hafnarfjarðarkaupstaður,Kópavogsbær,Reykjavíkurborg,Seltjarnarnesbær</v>
      </c>
      <c r="E30" t="str">
        <f>VLOOKUP(Oliusala[[#This Row],[postnumer]],Sveitarfelog[#All],5,FALSE)</f>
        <v>Höfuðborgarsvæðið</v>
      </c>
      <c r="F30" t="s">
        <v>20</v>
      </c>
      <c r="G30" t="s">
        <v>50</v>
      </c>
      <c r="H30" t="s">
        <v>58</v>
      </c>
      <c r="I30" s="1">
        <v>1658052</v>
      </c>
      <c r="J30" s="2">
        <f>VLOOKUP(Oliusala[[#This Row],[tegund]],Tegundir!$B$2:$D$19,3,FALSE)*Oliusala[[#This Row],[magn]]/1000</f>
        <v>1243.539</v>
      </c>
      <c r="K30">
        <v>2010</v>
      </c>
      <c r="L30" t="s">
        <v>18</v>
      </c>
      <c r="M30" s="144" t="s">
        <v>59</v>
      </c>
    </row>
    <row r="31" spans="1:13" x14ac:dyDescent="0.2">
      <c r="A31" t="s">
        <v>63</v>
      </c>
      <c r="B31" s="144" t="s">
        <v>5</v>
      </c>
      <c r="C31">
        <v>101</v>
      </c>
      <c r="D31" t="str">
        <f>VLOOKUP(Oliusala[[#This Row],[postnumer]],Sveitarfelog[#All],4,FALSE)</f>
        <v>Garðabær,Hafnarfjarðarkaupstaður,Kópavogsbær,Reykjavíkurborg,Seltjarnarnesbær</v>
      </c>
      <c r="E31" t="str">
        <f>VLOOKUP(Oliusala[[#This Row],[postnumer]],Sveitarfelog[#All],5,FALSE)</f>
        <v>Höfuðborgarsvæðið</v>
      </c>
      <c r="F31" t="s">
        <v>20</v>
      </c>
      <c r="G31" t="s">
        <v>50</v>
      </c>
      <c r="H31" t="s">
        <v>58</v>
      </c>
      <c r="I31" s="1">
        <v>2125175</v>
      </c>
      <c r="J31" s="2">
        <f>VLOOKUP(Oliusala[[#This Row],[tegund]],Tegundir!$B$2:$D$19,3,FALSE)*Oliusala[[#This Row],[magn]]/1000</f>
        <v>1593.8812499999999</v>
      </c>
      <c r="K31">
        <v>2010</v>
      </c>
      <c r="L31" t="s">
        <v>18</v>
      </c>
      <c r="M31" s="144" t="s">
        <v>59</v>
      </c>
    </row>
    <row r="32" spans="1:13" x14ac:dyDescent="0.2">
      <c r="A32" t="s">
        <v>63</v>
      </c>
      <c r="B32" s="144" t="s">
        <v>5</v>
      </c>
      <c r="C32">
        <v>101</v>
      </c>
      <c r="D32" t="str">
        <f>VLOOKUP(Oliusala[[#This Row],[postnumer]],Sveitarfelog[#All],4,FALSE)</f>
        <v>Garðabær,Hafnarfjarðarkaupstaður,Kópavogsbær,Reykjavíkurborg,Seltjarnarnesbær</v>
      </c>
      <c r="E32" t="str">
        <f>VLOOKUP(Oliusala[[#This Row],[postnumer]],Sveitarfelog[#All],5,FALSE)</f>
        <v>Höfuðborgarsvæðið</v>
      </c>
      <c r="F32" t="s">
        <v>20</v>
      </c>
      <c r="G32" t="s">
        <v>50</v>
      </c>
      <c r="H32" t="s">
        <v>58</v>
      </c>
      <c r="I32" s="1">
        <v>1293116</v>
      </c>
      <c r="J32" s="2">
        <f>VLOOKUP(Oliusala[[#This Row],[tegund]],Tegundir!$B$2:$D$19,3,FALSE)*Oliusala[[#This Row],[magn]]/1000</f>
        <v>969.83699999999999</v>
      </c>
      <c r="K32">
        <v>2010</v>
      </c>
      <c r="L32" t="s">
        <v>18</v>
      </c>
      <c r="M32" s="144" t="s">
        <v>59</v>
      </c>
    </row>
    <row r="33" spans="1:13" x14ac:dyDescent="0.2">
      <c r="A33" t="s">
        <v>63</v>
      </c>
      <c r="B33" s="144" t="s">
        <v>5</v>
      </c>
      <c r="C33">
        <v>101</v>
      </c>
      <c r="D33" t="str">
        <f>VLOOKUP(Oliusala[[#This Row],[postnumer]],Sveitarfelog[#All],4,FALSE)</f>
        <v>Garðabær,Hafnarfjarðarkaupstaður,Kópavogsbær,Reykjavíkurborg,Seltjarnarnesbær</v>
      </c>
      <c r="E33" t="str">
        <f>VLOOKUP(Oliusala[[#This Row],[postnumer]],Sveitarfelog[#All],5,FALSE)</f>
        <v>Höfuðborgarsvæðið</v>
      </c>
      <c r="F33" t="s">
        <v>20</v>
      </c>
      <c r="G33" t="s">
        <v>50</v>
      </c>
      <c r="H33" t="s">
        <v>58</v>
      </c>
      <c r="I33" s="1">
        <v>485312</v>
      </c>
      <c r="J33" s="2">
        <f>VLOOKUP(Oliusala[[#This Row],[tegund]],Tegundir!$B$2:$D$19,3,FALSE)*Oliusala[[#This Row],[magn]]/1000</f>
        <v>363.98399999999998</v>
      </c>
      <c r="K33">
        <v>2010</v>
      </c>
      <c r="L33" t="s">
        <v>18</v>
      </c>
      <c r="M33" s="144" t="s">
        <v>59</v>
      </c>
    </row>
    <row r="34" spans="1:13" x14ac:dyDescent="0.2">
      <c r="A34" t="s">
        <v>63</v>
      </c>
      <c r="B34" s="144" t="s">
        <v>5</v>
      </c>
      <c r="C34">
        <v>101</v>
      </c>
      <c r="D34" t="str">
        <f>VLOOKUP(Oliusala[[#This Row],[postnumer]],Sveitarfelog[#All],4,FALSE)</f>
        <v>Garðabær,Hafnarfjarðarkaupstaður,Kópavogsbær,Reykjavíkurborg,Seltjarnarnesbær</v>
      </c>
      <c r="E34" t="str">
        <f>VLOOKUP(Oliusala[[#This Row],[postnumer]],Sveitarfelog[#All],5,FALSE)</f>
        <v>Höfuðborgarsvæðið</v>
      </c>
      <c r="F34" t="s">
        <v>20</v>
      </c>
      <c r="G34" t="s">
        <v>50</v>
      </c>
      <c r="H34" t="s">
        <v>58</v>
      </c>
      <c r="I34" s="1">
        <v>426005</v>
      </c>
      <c r="J34" s="2">
        <f>VLOOKUP(Oliusala[[#This Row],[tegund]],Tegundir!$B$2:$D$19,3,FALSE)*Oliusala[[#This Row],[magn]]/1000</f>
        <v>319.50375000000003</v>
      </c>
      <c r="K34">
        <v>2010</v>
      </c>
      <c r="L34" t="s">
        <v>18</v>
      </c>
      <c r="M34" s="144" t="s">
        <v>59</v>
      </c>
    </row>
    <row r="35" spans="1:13" x14ac:dyDescent="0.2">
      <c r="A35" t="s">
        <v>63</v>
      </c>
      <c r="B35" s="144" t="s">
        <v>5</v>
      </c>
      <c r="C35">
        <v>101</v>
      </c>
      <c r="D35" t="str">
        <f>VLOOKUP(Oliusala[[#This Row],[postnumer]],Sveitarfelog[#All],4,FALSE)</f>
        <v>Garðabær,Hafnarfjarðarkaupstaður,Kópavogsbær,Reykjavíkurborg,Seltjarnarnesbær</v>
      </c>
      <c r="E35" t="str">
        <f>VLOOKUP(Oliusala[[#This Row],[postnumer]],Sveitarfelog[#All],5,FALSE)</f>
        <v>Höfuðborgarsvæðið</v>
      </c>
      <c r="F35" t="s">
        <v>20</v>
      </c>
      <c r="G35" t="s">
        <v>50</v>
      </c>
      <c r="H35" t="s">
        <v>58</v>
      </c>
      <c r="I35" s="1">
        <v>33924761</v>
      </c>
      <c r="J35" s="2">
        <f>VLOOKUP(Oliusala[[#This Row],[tegund]],Tegundir!$B$2:$D$19,3,FALSE)*Oliusala[[#This Row],[magn]]/1000</f>
        <v>25443.570749999999</v>
      </c>
      <c r="K35">
        <v>2010</v>
      </c>
      <c r="L35" t="s">
        <v>18</v>
      </c>
      <c r="M35" s="144" t="s">
        <v>59</v>
      </c>
    </row>
    <row r="36" spans="1:13" x14ac:dyDescent="0.2">
      <c r="A36" t="s">
        <v>63</v>
      </c>
      <c r="B36" s="144" t="s">
        <v>5</v>
      </c>
      <c r="C36">
        <v>101</v>
      </c>
      <c r="D36" t="str">
        <f>VLOOKUP(Oliusala[[#This Row],[postnumer]],Sveitarfelog[#All],4,FALSE)</f>
        <v>Garðabær,Hafnarfjarðarkaupstaður,Kópavogsbær,Reykjavíkurborg,Seltjarnarnesbær</v>
      </c>
      <c r="E36" t="str">
        <f>VLOOKUP(Oliusala[[#This Row],[postnumer]],Sveitarfelog[#All],5,FALSE)</f>
        <v>Höfuðborgarsvæðið</v>
      </c>
      <c r="F36" t="s">
        <v>46</v>
      </c>
      <c r="G36" t="s">
        <v>50</v>
      </c>
      <c r="H36" t="s">
        <v>58</v>
      </c>
      <c r="I36" s="1">
        <v>128947</v>
      </c>
      <c r="J36" s="2">
        <f>VLOOKUP(Oliusala[[#This Row],[tegund]],Tegundir!$B$2:$D$19,3,FALSE)*Oliusala[[#This Row],[magn]]/1000</f>
        <v>96.710250000000002</v>
      </c>
      <c r="K36">
        <v>2010</v>
      </c>
      <c r="L36" t="s">
        <v>18</v>
      </c>
      <c r="M36" s="144" t="s">
        <v>59</v>
      </c>
    </row>
    <row r="37" spans="1:13" x14ac:dyDescent="0.2">
      <c r="A37" t="s">
        <v>63</v>
      </c>
      <c r="B37" s="144" t="s">
        <v>5</v>
      </c>
      <c r="C37">
        <v>101</v>
      </c>
      <c r="D37" t="str">
        <f>VLOOKUP(Oliusala[[#This Row],[postnumer]],Sveitarfelog[#All],4,FALSE)</f>
        <v>Garðabær,Hafnarfjarðarkaupstaður,Kópavogsbær,Reykjavíkurborg,Seltjarnarnesbær</v>
      </c>
      <c r="E37" t="str">
        <f>VLOOKUP(Oliusala[[#This Row],[postnumer]],Sveitarfelog[#All],5,FALSE)</f>
        <v>Höfuðborgarsvæðið</v>
      </c>
      <c r="F37" t="s">
        <v>22</v>
      </c>
      <c r="G37" t="s">
        <v>50</v>
      </c>
      <c r="H37" t="s">
        <v>58</v>
      </c>
      <c r="I37" s="1">
        <v>109460</v>
      </c>
      <c r="J37" s="2">
        <f>VLOOKUP(Oliusala[[#This Row],[tegund]],Tegundir!$B$2:$D$19,3,FALSE)*Oliusala[[#This Row],[magn]]/1000</f>
        <v>82.094999999999999</v>
      </c>
      <c r="K37">
        <v>2010</v>
      </c>
      <c r="L37" t="s">
        <v>18</v>
      </c>
      <c r="M37" s="144" t="s">
        <v>59</v>
      </c>
    </row>
    <row r="38" spans="1:13" x14ac:dyDescent="0.2">
      <c r="A38" t="s">
        <v>63</v>
      </c>
      <c r="B38" s="144" t="s">
        <v>5</v>
      </c>
      <c r="C38">
        <v>101</v>
      </c>
      <c r="D38" t="str">
        <f>VLOOKUP(Oliusala[[#This Row],[postnumer]],Sveitarfelog[#All],4,FALSE)</f>
        <v>Garðabær,Hafnarfjarðarkaupstaður,Kópavogsbær,Reykjavíkurborg,Seltjarnarnesbær</v>
      </c>
      <c r="E38" t="str">
        <f>VLOOKUP(Oliusala[[#This Row],[postnumer]],Sveitarfelog[#All],5,FALSE)</f>
        <v>Höfuðborgarsvæðið</v>
      </c>
      <c r="F38" t="s">
        <v>20</v>
      </c>
      <c r="G38" t="s">
        <v>50</v>
      </c>
      <c r="H38" t="s">
        <v>58</v>
      </c>
      <c r="I38" s="1">
        <v>1016828</v>
      </c>
      <c r="J38" s="2">
        <f>VLOOKUP(Oliusala[[#This Row],[tegund]],Tegundir!$B$2:$D$19,3,FALSE)*Oliusala[[#This Row],[magn]]/1000</f>
        <v>762.62099999999998</v>
      </c>
      <c r="K38">
        <v>2010</v>
      </c>
      <c r="L38" t="s">
        <v>18</v>
      </c>
      <c r="M38" s="144" t="s">
        <v>59</v>
      </c>
    </row>
    <row r="39" spans="1:13" x14ac:dyDescent="0.2">
      <c r="A39" t="s">
        <v>63</v>
      </c>
      <c r="B39" s="144" t="s">
        <v>5</v>
      </c>
      <c r="C39">
        <v>101</v>
      </c>
      <c r="D39" t="str">
        <f>VLOOKUP(Oliusala[[#This Row],[postnumer]],Sveitarfelog[#All],4,FALSE)</f>
        <v>Garðabær,Hafnarfjarðarkaupstaður,Kópavogsbær,Reykjavíkurborg,Seltjarnarnesbær</v>
      </c>
      <c r="E39" t="str">
        <f>VLOOKUP(Oliusala[[#This Row],[postnumer]],Sveitarfelog[#All],5,FALSE)</f>
        <v>Höfuðborgarsvæðið</v>
      </c>
      <c r="F39" t="s">
        <v>46</v>
      </c>
      <c r="G39" t="s">
        <v>50</v>
      </c>
      <c r="H39" t="s">
        <v>58</v>
      </c>
      <c r="I39" s="1">
        <v>17382</v>
      </c>
      <c r="J39" s="2">
        <f>VLOOKUP(Oliusala[[#This Row],[tegund]],Tegundir!$B$2:$D$19,3,FALSE)*Oliusala[[#This Row],[magn]]/1000</f>
        <v>13.0365</v>
      </c>
      <c r="K39">
        <v>2010</v>
      </c>
      <c r="L39" t="s">
        <v>18</v>
      </c>
      <c r="M39" s="144" t="s">
        <v>59</v>
      </c>
    </row>
    <row r="40" spans="1:13" x14ac:dyDescent="0.2">
      <c r="A40" t="s">
        <v>63</v>
      </c>
      <c r="B40" s="144" t="s">
        <v>5</v>
      </c>
      <c r="C40">
        <v>101</v>
      </c>
      <c r="D40" t="str">
        <f>VLOOKUP(Oliusala[[#This Row],[postnumer]],Sveitarfelog[#All],4,FALSE)</f>
        <v>Garðabær,Hafnarfjarðarkaupstaður,Kópavogsbær,Reykjavíkurborg,Seltjarnarnesbær</v>
      </c>
      <c r="E40" t="str">
        <f>VLOOKUP(Oliusala[[#This Row],[postnumer]],Sveitarfelog[#All],5,FALSE)</f>
        <v>Höfuðborgarsvæðið</v>
      </c>
      <c r="F40" t="s">
        <v>20</v>
      </c>
      <c r="G40" t="s">
        <v>50</v>
      </c>
      <c r="H40" t="s">
        <v>58</v>
      </c>
      <c r="I40" s="1">
        <v>62899</v>
      </c>
      <c r="J40" s="2">
        <f>VLOOKUP(Oliusala[[#This Row],[tegund]],Tegundir!$B$2:$D$19,3,FALSE)*Oliusala[[#This Row],[magn]]/1000</f>
        <v>47.174250000000001</v>
      </c>
      <c r="K40">
        <v>2010</v>
      </c>
      <c r="L40" t="s">
        <v>18</v>
      </c>
      <c r="M40" s="144" t="s">
        <v>59</v>
      </c>
    </row>
    <row r="41" spans="1:13" x14ac:dyDescent="0.2">
      <c r="A41" t="s">
        <v>63</v>
      </c>
      <c r="B41" s="144" t="s">
        <v>5</v>
      </c>
      <c r="C41">
        <v>101</v>
      </c>
      <c r="D41" t="str">
        <f>VLOOKUP(Oliusala[[#This Row],[postnumer]],Sveitarfelog[#All],4,FALSE)</f>
        <v>Garðabær,Hafnarfjarðarkaupstaður,Kópavogsbær,Reykjavíkurborg,Seltjarnarnesbær</v>
      </c>
      <c r="E41" t="str">
        <f>VLOOKUP(Oliusala[[#This Row],[postnumer]],Sveitarfelog[#All],5,FALSE)</f>
        <v>Höfuðborgarsvæðið</v>
      </c>
      <c r="F41" t="s">
        <v>46</v>
      </c>
      <c r="G41" t="s">
        <v>50</v>
      </c>
      <c r="H41" t="s">
        <v>58</v>
      </c>
      <c r="I41" s="1">
        <v>10073</v>
      </c>
      <c r="J41" s="2">
        <f>VLOOKUP(Oliusala[[#This Row],[tegund]],Tegundir!$B$2:$D$19,3,FALSE)*Oliusala[[#This Row],[magn]]/1000</f>
        <v>7.5547500000000003</v>
      </c>
      <c r="K41">
        <v>2010</v>
      </c>
      <c r="L41" t="s">
        <v>18</v>
      </c>
      <c r="M41" s="144" t="s">
        <v>59</v>
      </c>
    </row>
    <row r="42" spans="1:13" x14ac:dyDescent="0.2">
      <c r="A42" t="s">
        <v>57</v>
      </c>
      <c r="B42" s="144" t="s">
        <v>72</v>
      </c>
      <c r="C42">
        <v>190</v>
      </c>
      <c r="D42" t="str">
        <f>VLOOKUP(Oliusala[[#This Row],[postnumer]],Sveitarfelog[#All],4,FALSE)</f>
        <v>Sveitarfélagið Vogar</v>
      </c>
      <c r="E42" t="str">
        <f>VLOOKUP(Oliusala[[#This Row],[postnumer]],Sveitarfelog[#All],5,FALSE)</f>
        <v>Suðurnes</v>
      </c>
      <c r="F42" t="s">
        <v>20</v>
      </c>
      <c r="G42" t="s">
        <v>50</v>
      </c>
      <c r="H42" t="s">
        <v>58</v>
      </c>
      <c r="I42" s="1">
        <v>0</v>
      </c>
      <c r="J42" s="2">
        <f>VLOOKUP(Oliusala[[#This Row],[tegund]],Tegundir!$B$2:$D$19,3,FALSE)*Oliusala[[#This Row],[magn]]/1000</f>
        <v>0</v>
      </c>
      <c r="K42">
        <v>2010</v>
      </c>
      <c r="L42" t="s">
        <v>18</v>
      </c>
      <c r="M42" s="144" t="s">
        <v>59</v>
      </c>
    </row>
    <row r="43" spans="1:13" x14ac:dyDescent="0.2">
      <c r="A43" t="s">
        <v>63</v>
      </c>
      <c r="B43" s="144" t="s">
        <v>72</v>
      </c>
      <c r="C43">
        <v>190</v>
      </c>
      <c r="D43" t="str">
        <f>VLOOKUP(Oliusala[[#This Row],[postnumer]],Sveitarfelog[#All],4,FALSE)</f>
        <v>Sveitarfélagið Vogar</v>
      </c>
      <c r="E43" t="str">
        <f>VLOOKUP(Oliusala[[#This Row],[postnumer]],Sveitarfelog[#All],5,FALSE)</f>
        <v>Suðurnes</v>
      </c>
      <c r="F43" t="s">
        <v>20</v>
      </c>
      <c r="G43" t="s">
        <v>50</v>
      </c>
      <c r="H43" t="s">
        <v>58</v>
      </c>
      <c r="I43" s="1">
        <v>252112</v>
      </c>
      <c r="J43" s="2">
        <f>VLOOKUP(Oliusala[[#This Row],[tegund]],Tegundir!$B$2:$D$19,3,FALSE)*Oliusala[[#This Row],[magn]]/1000</f>
        <v>189.084</v>
      </c>
      <c r="K43">
        <v>2010</v>
      </c>
      <c r="L43" t="s">
        <v>18</v>
      </c>
      <c r="M43" s="144" t="s">
        <v>59</v>
      </c>
    </row>
    <row r="44" spans="1:13" x14ac:dyDescent="0.2">
      <c r="A44" t="s">
        <v>57</v>
      </c>
      <c r="B44" s="144" t="s">
        <v>74</v>
      </c>
      <c r="C44">
        <v>230</v>
      </c>
      <c r="D44" t="str">
        <f>VLOOKUP(Oliusala[[#This Row],[postnumer]],Sveitarfelog[#All],4,FALSE)</f>
        <v>Reykjanesbær</v>
      </c>
      <c r="E44" t="str">
        <f>VLOOKUP(Oliusala[[#This Row],[postnumer]],Sveitarfelog[#All],5,FALSE)</f>
        <v>Suðurnes</v>
      </c>
      <c r="F44" t="s">
        <v>20</v>
      </c>
      <c r="G44" t="s">
        <v>50</v>
      </c>
      <c r="H44" t="s">
        <v>58</v>
      </c>
      <c r="I44" s="1">
        <v>0</v>
      </c>
      <c r="J44" s="2">
        <f>VLOOKUP(Oliusala[[#This Row],[tegund]],Tegundir!$B$2:$D$19,3,FALSE)*Oliusala[[#This Row],[magn]]/1000</f>
        <v>0</v>
      </c>
      <c r="K44">
        <v>2010</v>
      </c>
      <c r="L44" t="s">
        <v>18</v>
      </c>
      <c r="M44" s="144" t="s">
        <v>59</v>
      </c>
    </row>
    <row r="45" spans="1:13" x14ac:dyDescent="0.2">
      <c r="A45" t="s">
        <v>57</v>
      </c>
      <c r="B45" s="144" t="s">
        <v>74</v>
      </c>
      <c r="C45">
        <v>230</v>
      </c>
      <c r="D45" t="str">
        <f>VLOOKUP(Oliusala[[#This Row],[postnumer]],Sveitarfelog[#All],4,FALSE)</f>
        <v>Reykjanesbær</v>
      </c>
      <c r="E45" t="str">
        <f>VLOOKUP(Oliusala[[#This Row],[postnumer]],Sveitarfelog[#All],5,FALSE)</f>
        <v>Suðurnes</v>
      </c>
      <c r="F45" t="s">
        <v>20</v>
      </c>
      <c r="G45" t="s">
        <v>50</v>
      </c>
      <c r="H45" t="s">
        <v>60</v>
      </c>
      <c r="I45" s="1">
        <v>18780</v>
      </c>
      <c r="J45" s="2">
        <f>VLOOKUP(Oliusala[[#This Row],[tegund]],Tegundir!$B$2:$D$19,3,FALSE)*Oliusala[[#This Row],[magn]]/1000</f>
        <v>14.085000000000001</v>
      </c>
      <c r="K45">
        <v>2010</v>
      </c>
      <c r="L45" t="s">
        <v>18</v>
      </c>
      <c r="M45" s="144" t="s">
        <v>59</v>
      </c>
    </row>
    <row r="46" spans="1:13" x14ac:dyDescent="0.2">
      <c r="A46" t="s">
        <v>63</v>
      </c>
      <c r="B46" s="144" t="s">
        <v>74</v>
      </c>
      <c r="C46">
        <v>230</v>
      </c>
      <c r="D46" t="str">
        <f>VLOOKUP(Oliusala[[#This Row],[postnumer]],Sveitarfelog[#All],4,FALSE)</f>
        <v>Reykjanesbær</v>
      </c>
      <c r="E46" t="str">
        <f>VLOOKUP(Oliusala[[#This Row],[postnumer]],Sveitarfelog[#All],5,FALSE)</f>
        <v>Suðurnes</v>
      </c>
      <c r="F46" t="s">
        <v>20</v>
      </c>
      <c r="G46" t="s">
        <v>50</v>
      </c>
      <c r="H46" t="s">
        <v>58</v>
      </c>
      <c r="I46" s="1">
        <v>83427</v>
      </c>
      <c r="J46" s="2">
        <f>VLOOKUP(Oliusala[[#This Row],[tegund]],Tegundir!$B$2:$D$19,3,FALSE)*Oliusala[[#This Row],[magn]]/1000</f>
        <v>62.570250000000001</v>
      </c>
      <c r="K46">
        <v>2010</v>
      </c>
      <c r="L46" t="s">
        <v>18</v>
      </c>
      <c r="M46" s="144" t="s">
        <v>59</v>
      </c>
    </row>
    <row r="47" spans="1:13" x14ac:dyDescent="0.2">
      <c r="A47" t="s">
        <v>57</v>
      </c>
      <c r="B47" s="144" t="s">
        <v>75</v>
      </c>
      <c r="C47">
        <v>230</v>
      </c>
      <c r="D47" t="str">
        <f>VLOOKUP(Oliusala[[#This Row],[postnumer]],Sveitarfelog[#All],4,FALSE)</f>
        <v>Reykjanesbær</v>
      </c>
      <c r="E47" t="str">
        <f>VLOOKUP(Oliusala[[#This Row],[postnumer]],Sveitarfelog[#All],5,FALSE)</f>
        <v>Suðurnes</v>
      </c>
      <c r="F47" t="s">
        <v>20</v>
      </c>
      <c r="G47" t="s">
        <v>50</v>
      </c>
      <c r="H47" t="s">
        <v>61</v>
      </c>
      <c r="I47" s="1">
        <v>402</v>
      </c>
      <c r="J47" s="2">
        <f>VLOOKUP(Oliusala[[#This Row],[tegund]],Tegundir!$B$2:$D$19,3,FALSE)*Oliusala[[#This Row],[magn]]/1000</f>
        <v>0.30149999999999999</v>
      </c>
      <c r="K47">
        <v>2010</v>
      </c>
      <c r="L47" t="s">
        <v>18</v>
      </c>
      <c r="M47" s="144" t="s">
        <v>62</v>
      </c>
    </row>
    <row r="48" spans="1:13" x14ac:dyDescent="0.2">
      <c r="A48" t="s">
        <v>57</v>
      </c>
      <c r="B48" s="144" t="s">
        <v>75</v>
      </c>
      <c r="C48">
        <v>230</v>
      </c>
      <c r="D48" t="str">
        <f>VLOOKUP(Oliusala[[#This Row],[postnumer]],Sveitarfelog[#All],4,FALSE)</f>
        <v>Reykjanesbær</v>
      </c>
      <c r="E48" t="str">
        <f>VLOOKUP(Oliusala[[#This Row],[postnumer]],Sveitarfelog[#All],5,FALSE)</f>
        <v>Suðurnes</v>
      </c>
      <c r="F48" t="s">
        <v>20</v>
      </c>
      <c r="G48" t="s">
        <v>50</v>
      </c>
      <c r="H48" t="s">
        <v>58</v>
      </c>
      <c r="I48" s="1">
        <v>0</v>
      </c>
      <c r="J48" s="2">
        <f>VLOOKUP(Oliusala[[#This Row],[tegund]],Tegundir!$B$2:$D$19,3,FALSE)*Oliusala[[#This Row],[magn]]/1000</f>
        <v>0</v>
      </c>
      <c r="K48">
        <v>2010</v>
      </c>
      <c r="L48" t="s">
        <v>18</v>
      </c>
      <c r="M48" s="144" t="s">
        <v>59</v>
      </c>
    </row>
    <row r="49" spans="1:13" x14ac:dyDescent="0.2">
      <c r="A49" t="s">
        <v>57</v>
      </c>
      <c r="B49" s="144" t="s">
        <v>75</v>
      </c>
      <c r="C49">
        <v>230</v>
      </c>
      <c r="D49" t="str">
        <f>VLOOKUP(Oliusala[[#This Row],[postnumer]],Sveitarfelog[#All],4,FALSE)</f>
        <v>Reykjanesbær</v>
      </c>
      <c r="E49" t="str">
        <f>VLOOKUP(Oliusala[[#This Row],[postnumer]],Sveitarfelog[#All],5,FALSE)</f>
        <v>Suðurnes</v>
      </c>
      <c r="F49" t="s">
        <v>20</v>
      </c>
      <c r="G49" t="s">
        <v>50</v>
      </c>
      <c r="H49" t="s">
        <v>60</v>
      </c>
      <c r="I49" s="1">
        <v>150866</v>
      </c>
      <c r="J49" s="2">
        <f>VLOOKUP(Oliusala[[#This Row],[tegund]],Tegundir!$B$2:$D$19,3,FALSE)*Oliusala[[#This Row],[magn]]/1000</f>
        <v>113.1495</v>
      </c>
      <c r="K49">
        <v>2010</v>
      </c>
      <c r="L49" t="s">
        <v>18</v>
      </c>
      <c r="M49" s="144" t="s">
        <v>59</v>
      </c>
    </row>
    <row r="50" spans="1:13" x14ac:dyDescent="0.2">
      <c r="A50" t="s">
        <v>57</v>
      </c>
      <c r="B50" s="144" t="s">
        <v>75</v>
      </c>
      <c r="C50">
        <v>230</v>
      </c>
      <c r="D50" t="str">
        <f>VLOOKUP(Oliusala[[#This Row],[postnumer]],Sveitarfelog[#All],4,FALSE)</f>
        <v>Reykjanesbær</v>
      </c>
      <c r="E50" t="str">
        <f>VLOOKUP(Oliusala[[#This Row],[postnumer]],Sveitarfelog[#All],5,FALSE)</f>
        <v>Suðurnes</v>
      </c>
      <c r="F50" t="s">
        <v>46</v>
      </c>
      <c r="G50" t="s">
        <v>50</v>
      </c>
      <c r="H50" t="s">
        <v>61</v>
      </c>
      <c r="I50" s="1">
        <v>378</v>
      </c>
      <c r="J50" s="2">
        <f>VLOOKUP(Oliusala[[#This Row],[tegund]],Tegundir!$B$2:$D$19,3,FALSE)*Oliusala[[#This Row],[magn]]/1000</f>
        <v>0.28349999999999997</v>
      </c>
      <c r="K50">
        <v>2010</v>
      </c>
      <c r="L50" t="s">
        <v>18</v>
      </c>
      <c r="M50" s="144" t="s">
        <v>62</v>
      </c>
    </row>
    <row r="51" spans="1:13" x14ac:dyDescent="0.2">
      <c r="A51" t="s">
        <v>57</v>
      </c>
      <c r="B51" s="144" t="s">
        <v>75</v>
      </c>
      <c r="C51">
        <v>230</v>
      </c>
      <c r="D51" t="str">
        <f>VLOOKUP(Oliusala[[#This Row],[postnumer]],Sveitarfelog[#All],4,FALSE)</f>
        <v>Reykjanesbær</v>
      </c>
      <c r="E51" t="str">
        <f>VLOOKUP(Oliusala[[#This Row],[postnumer]],Sveitarfelog[#All],5,FALSE)</f>
        <v>Suðurnes</v>
      </c>
      <c r="F51" t="s">
        <v>46</v>
      </c>
      <c r="G51" t="s">
        <v>50</v>
      </c>
      <c r="H51" t="s">
        <v>60</v>
      </c>
      <c r="I51" s="1">
        <v>1379</v>
      </c>
      <c r="J51" s="2">
        <f>VLOOKUP(Oliusala[[#This Row],[tegund]],Tegundir!$B$2:$D$19,3,FALSE)*Oliusala[[#This Row],[magn]]/1000</f>
        <v>1.0342499999999999</v>
      </c>
      <c r="K51">
        <v>2010</v>
      </c>
      <c r="L51" t="s">
        <v>18</v>
      </c>
      <c r="M51" s="144" t="s">
        <v>59</v>
      </c>
    </row>
    <row r="52" spans="1:13" x14ac:dyDescent="0.2">
      <c r="A52" t="s">
        <v>63</v>
      </c>
      <c r="B52" s="144" t="s">
        <v>75</v>
      </c>
      <c r="C52">
        <v>230</v>
      </c>
      <c r="D52" t="str">
        <f>VLOOKUP(Oliusala[[#This Row],[postnumer]],Sveitarfelog[#All],4,FALSE)</f>
        <v>Reykjanesbær</v>
      </c>
      <c r="E52" t="str">
        <f>VLOOKUP(Oliusala[[#This Row],[postnumer]],Sveitarfelog[#All],5,FALSE)</f>
        <v>Suðurnes</v>
      </c>
      <c r="F52" t="s">
        <v>20</v>
      </c>
      <c r="G52" t="s">
        <v>50</v>
      </c>
      <c r="H52" t="s">
        <v>58</v>
      </c>
      <c r="I52" s="1">
        <v>3098053</v>
      </c>
      <c r="J52" s="2">
        <f>VLOOKUP(Oliusala[[#This Row],[tegund]],Tegundir!$B$2:$D$19,3,FALSE)*Oliusala[[#This Row],[magn]]/1000</f>
        <v>2323.5397499999999</v>
      </c>
      <c r="K52">
        <v>2010</v>
      </c>
      <c r="L52" t="s">
        <v>18</v>
      </c>
      <c r="M52" s="144" t="s">
        <v>59</v>
      </c>
    </row>
    <row r="53" spans="1:13" x14ac:dyDescent="0.2">
      <c r="A53" t="s">
        <v>63</v>
      </c>
      <c r="B53" s="144" t="s">
        <v>75</v>
      </c>
      <c r="C53">
        <v>230</v>
      </c>
      <c r="D53" t="str">
        <f>VLOOKUP(Oliusala[[#This Row],[postnumer]],Sveitarfelog[#All],4,FALSE)</f>
        <v>Reykjanesbær</v>
      </c>
      <c r="E53" t="str">
        <f>VLOOKUP(Oliusala[[#This Row],[postnumer]],Sveitarfelog[#All],5,FALSE)</f>
        <v>Suðurnes</v>
      </c>
      <c r="F53" t="s">
        <v>46</v>
      </c>
      <c r="G53" t="s">
        <v>50</v>
      </c>
      <c r="H53" t="s">
        <v>58</v>
      </c>
      <c r="I53" s="1">
        <v>31290</v>
      </c>
      <c r="J53" s="2">
        <f>VLOOKUP(Oliusala[[#This Row],[tegund]],Tegundir!$B$2:$D$19,3,FALSE)*Oliusala[[#This Row],[magn]]/1000</f>
        <v>23.467500000000001</v>
      </c>
      <c r="K53">
        <v>2010</v>
      </c>
      <c r="L53" t="s">
        <v>18</v>
      </c>
      <c r="M53" s="144" t="s">
        <v>59</v>
      </c>
    </row>
    <row r="54" spans="1:13" x14ac:dyDescent="0.2">
      <c r="A54" t="s">
        <v>77</v>
      </c>
      <c r="B54" s="144" t="s">
        <v>77</v>
      </c>
      <c r="C54">
        <v>240</v>
      </c>
      <c r="D54" t="str">
        <f>VLOOKUP(Oliusala[[#This Row],[postnumer]],Sveitarfelog[#All],4,FALSE)</f>
        <v>Grindavíkurbær</v>
      </c>
      <c r="E54" t="str">
        <f>VLOOKUP(Oliusala[[#This Row],[postnumer]],Sveitarfelog[#All],5,FALSE)</f>
        <v>Suðurnes</v>
      </c>
      <c r="F54" t="s">
        <v>20</v>
      </c>
      <c r="G54" t="s">
        <v>50</v>
      </c>
      <c r="H54" t="s">
        <v>58</v>
      </c>
      <c r="I54" s="1">
        <v>29104</v>
      </c>
      <c r="J54" s="2">
        <f>VLOOKUP(Oliusala[[#This Row],[tegund]],Tegundir!$B$2:$D$19,3,FALSE)*Oliusala[[#This Row],[magn]]/1000</f>
        <v>21.827999999999999</v>
      </c>
      <c r="K54">
        <v>2010</v>
      </c>
      <c r="L54" t="s">
        <v>18</v>
      </c>
      <c r="M54" s="144" t="s">
        <v>59</v>
      </c>
    </row>
    <row r="55" spans="1:13" x14ac:dyDescent="0.2">
      <c r="A55" t="s">
        <v>57</v>
      </c>
      <c r="B55" s="144" t="s">
        <v>77</v>
      </c>
      <c r="C55">
        <v>240</v>
      </c>
      <c r="D55" t="str">
        <f>VLOOKUP(Oliusala[[#This Row],[postnumer]],Sveitarfelog[#All],4,FALSE)</f>
        <v>Grindavíkurbær</v>
      </c>
      <c r="E55" t="str">
        <f>VLOOKUP(Oliusala[[#This Row],[postnumer]],Sveitarfelog[#All],5,FALSE)</f>
        <v>Suðurnes</v>
      </c>
      <c r="F55" t="s">
        <v>20</v>
      </c>
      <c r="G55" t="s">
        <v>50</v>
      </c>
      <c r="H55" t="s">
        <v>58</v>
      </c>
      <c r="I55" s="1">
        <v>0</v>
      </c>
      <c r="J55" s="2">
        <f>VLOOKUP(Oliusala[[#This Row],[tegund]],Tegundir!$B$2:$D$19,3,FALSE)*Oliusala[[#This Row],[magn]]/1000</f>
        <v>0</v>
      </c>
      <c r="K55">
        <v>2010</v>
      </c>
      <c r="L55" t="s">
        <v>18</v>
      </c>
      <c r="M55" s="144" t="s">
        <v>59</v>
      </c>
    </row>
    <row r="56" spans="1:13" x14ac:dyDescent="0.2">
      <c r="A56" t="s">
        <v>63</v>
      </c>
      <c r="B56" s="144" t="s">
        <v>77</v>
      </c>
      <c r="C56">
        <v>240</v>
      </c>
      <c r="D56" t="str">
        <f>VLOOKUP(Oliusala[[#This Row],[postnumer]],Sveitarfelog[#All],4,FALSE)</f>
        <v>Grindavíkurbær</v>
      </c>
      <c r="E56" t="str">
        <f>VLOOKUP(Oliusala[[#This Row],[postnumer]],Sveitarfelog[#All],5,FALSE)</f>
        <v>Suðurnes</v>
      </c>
      <c r="F56" t="s">
        <v>20</v>
      </c>
      <c r="G56" t="s">
        <v>50</v>
      </c>
      <c r="H56" t="s">
        <v>58</v>
      </c>
      <c r="I56" s="1">
        <v>1173750</v>
      </c>
      <c r="J56" s="2">
        <f>VLOOKUP(Oliusala[[#This Row],[tegund]],Tegundir!$B$2:$D$19,3,FALSE)*Oliusala[[#This Row],[magn]]/1000</f>
        <v>880.3125</v>
      </c>
      <c r="K56">
        <v>2010</v>
      </c>
      <c r="L56" t="s">
        <v>18</v>
      </c>
      <c r="M56" s="144" t="s">
        <v>59</v>
      </c>
    </row>
    <row r="57" spans="1:13" x14ac:dyDescent="0.2">
      <c r="A57" t="s">
        <v>57</v>
      </c>
      <c r="B57" s="144" t="s">
        <v>78</v>
      </c>
      <c r="C57">
        <v>245</v>
      </c>
      <c r="D57" t="str">
        <f>VLOOKUP(Oliusala[[#This Row],[postnumer]],Sveitarfelog[#All],4,FALSE)</f>
        <v>Suðurnesjabær</v>
      </c>
      <c r="E57" t="str">
        <f>VLOOKUP(Oliusala[[#This Row],[postnumer]],Sveitarfelog[#All],5,FALSE)</f>
        <v>Suðurnes</v>
      </c>
      <c r="F57" t="s">
        <v>20</v>
      </c>
      <c r="G57" t="s">
        <v>50</v>
      </c>
      <c r="H57" t="s">
        <v>58</v>
      </c>
      <c r="I57" s="1">
        <v>0</v>
      </c>
      <c r="J57" s="2">
        <f>VLOOKUP(Oliusala[[#This Row],[tegund]],Tegundir!$B$2:$D$19,3,FALSE)*Oliusala[[#This Row],[magn]]/1000</f>
        <v>0</v>
      </c>
      <c r="K57">
        <v>2010</v>
      </c>
      <c r="L57" t="s">
        <v>18</v>
      </c>
      <c r="M57" s="144" t="s">
        <v>59</v>
      </c>
    </row>
    <row r="58" spans="1:13" x14ac:dyDescent="0.2">
      <c r="A58" t="s">
        <v>57</v>
      </c>
      <c r="B58" s="144" t="s">
        <v>78</v>
      </c>
      <c r="C58">
        <v>245</v>
      </c>
      <c r="D58" t="str">
        <f>VLOOKUP(Oliusala[[#This Row],[postnumer]],Sveitarfelog[#All],4,FALSE)</f>
        <v>Suðurnesjabær</v>
      </c>
      <c r="E58" t="str">
        <f>VLOOKUP(Oliusala[[#This Row],[postnumer]],Sveitarfelog[#All],5,FALSE)</f>
        <v>Suðurnes</v>
      </c>
      <c r="F58" t="s">
        <v>20</v>
      </c>
      <c r="G58" t="s">
        <v>50</v>
      </c>
      <c r="H58" t="s">
        <v>60</v>
      </c>
      <c r="I58" s="1">
        <v>5736</v>
      </c>
      <c r="J58" s="2">
        <f>VLOOKUP(Oliusala[[#This Row],[tegund]],Tegundir!$B$2:$D$19,3,FALSE)*Oliusala[[#This Row],[magn]]/1000</f>
        <v>4.3019999999999996</v>
      </c>
      <c r="K58">
        <v>2010</v>
      </c>
      <c r="L58" t="s">
        <v>18</v>
      </c>
      <c r="M58" s="144" t="s">
        <v>59</v>
      </c>
    </row>
    <row r="59" spans="1:13" x14ac:dyDescent="0.2">
      <c r="A59" t="s">
        <v>63</v>
      </c>
      <c r="B59" s="144" t="s">
        <v>78</v>
      </c>
      <c r="C59">
        <v>245</v>
      </c>
      <c r="D59" t="str">
        <f>VLOOKUP(Oliusala[[#This Row],[postnumer]],Sveitarfelog[#All],4,FALSE)</f>
        <v>Suðurnesjabær</v>
      </c>
      <c r="E59" t="str">
        <f>VLOOKUP(Oliusala[[#This Row],[postnumer]],Sveitarfelog[#All],5,FALSE)</f>
        <v>Suðurnes</v>
      </c>
      <c r="F59" t="s">
        <v>20</v>
      </c>
      <c r="G59" t="s">
        <v>50</v>
      </c>
      <c r="H59" t="s">
        <v>58</v>
      </c>
      <c r="I59" s="1">
        <v>402686</v>
      </c>
      <c r="J59" s="2">
        <f>VLOOKUP(Oliusala[[#This Row],[tegund]],Tegundir!$B$2:$D$19,3,FALSE)*Oliusala[[#This Row],[magn]]/1000</f>
        <v>302.0145</v>
      </c>
      <c r="K59">
        <v>2010</v>
      </c>
      <c r="L59" t="s">
        <v>18</v>
      </c>
      <c r="M59" s="144" t="s">
        <v>59</v>
      </c>
    </row>
    <row r="60" spans="1:13" x14ac:dyDescent="0.2">
      <c r="A60" t="s">
        <v>57</v>
      </c>
      <c r="B60" s="144" t="s">
        <v>79</v>
      </c>
      <c r="C60">
        <v>250</v>
      </c>
      <c r="D60" t="str">
        <f>VLOOKUP(Oliusala[[#This Row],[postnumer]],Sveitarfelog[#All],4,FALSE)</f>
        <v>Suðurnesjabær</v>
      </c>
      <c r="E60" t="str">
        <f>VLOOKUP(Oliusala[[#This Row],[postnumer]],Sveitarfelog[#All],5,FALSE)</f>
        <v>Suðurnes</v>
      </c>
      <c r="F60" t="s">
        <v>20</v>
      </c>
      <c r="G60" t="s">
        <v>50</v>
      </c>
      <c r="H60" t="s">
        <v>58</v>
      </c>
      <c r="I60" s="1">
        <v>0</v>
      </c>
      <c r="J60" s="2">
        <f>VLOOKUP(Oliusala[[#This Row],[tegund]],Tegundir!$B$2:$D$19,3,FALSE)*Oliusala[[#This Row],[magn]]/1000</f>
        <v>0</v>
      </c>
      <c r="K60">
        <v>2010</v>
      </c>
      <c r="L60" t="s">
        <v>18</v>
      </c>
      <c r="M60" s="144" t="s">
        <v>59</v>
      </c>
    </row>
    <row r="61" spans="1:13" x14ac:dyDescent="0.2">
      <c r="A61" t="s">
        <v>57</v>
      </c>
      <c r="B61" s="144" t="s">
        <v>79</v>
      </c>
      <c r="C61">
        <v>250</v>
      </c>
      <c r="D61" t="str">
        <f>VLOOKUP(Oliusala[[#This Row],[postnumer]],Sveitarfelog[#All],4,FALSE)</f>
        <v>Suðurnesjabær</v>
      </c>
      <c r="E61" t="str">
        <f>VLOOKUP(Oliusala[[#This Row],[postnumer]],Sveitarfelog[#All],5,FALSE)</f>
        <v>Suðurnes</v>
      </c>
      <c r="F61" t="s">
        <v>20</v>
      </c>
      <c r="G61" t="s">
        <v>50</v>
      </c>
      <c r="H61" t="s">
        <v>60</v>
      </c>
      <c r="I61" s="1">
        <v>14643</v>
      </c>
      <c r="J61" s="2">
        <f>VLOOKUP(Oliusala[[#This Row],[tegund]],Tegundir!$B$2:$D$19,3,FALSE)*Oliusala[[#This Row],[magn]]/1000</f>
        <v>10.982250000000001</v>
      </c>
      <c r="K61">
        <v>2010</v>
      </c>
      <c r="L61" t="s">
        <v>18</v>
      </c>
      <c r="M61" s="144" t="s">
        <v>59</v>
      </c>
    </row>
    <row r="62" spans="1:13" x14ac:dyDescent="0.2">
      <c r="A62" t="s">
        <v>63</v>
      </c>
      <c r="B62" s="144" t="s">
        <v>79</v>
      </c>
      <c r="C62">
        <v>250</v>
      </c>
      <c r="D62" t="str">
        <f>VLOOKUP(Oliusala[[#This Row],[postnumer]],Sveitarfelog[#All],4,FALSE)</f>
        <v>Suðurnesjabær</v>
      </c>
      <c r="E62" t="str">
        <f>VLOOKUP(Oliusala[[#This Row],[postnumer]],Sveitarfelog[#All],5,FALSE)</f>
        <v>Suðurnes</v>
      </c>
      <c r="F62" t="s">
        <v>20</v>
      </c>
      <c r="G62" t="s">
        <v>50</v>
      </c>
      <c r="H62" t="s">
        <v>58</v>
      </c>
      <c r="I62" s="1">
        <v>224125</v>
      </c>
      <c r="J62" s="2">
        <f>VLOOKUP(Oliusala[[#This Row],[tegund]],Tegundir!$B$2:$D$19,3,FALSE)*Oliusala[[#This Row],[magn]]/1000</f>
        <v>168.09375</v>
      </c>
      <c r="K62">
        <v>2010</v>
      </c>
      <c r="L62" t="s">
        <v>18</v>
      </c>
      <c r="M62" s="144" t="s">
        <v>59</v>
      </c>
    </row>
    <row r="63" spans="1:13" x14ac:dyDescent="0.2">
      <c r="A63" t="s">
        <v>57</v>
      </c>
      <c r="B63" s="144" t="s">
        <v>80</v>
      </c>
      <c r="C63">
        <v>260</v>
      </c>
      <c r="D63" t="str">
        <f>VLOOKUP(Oliusala[[#This Row],[postnumer]],Sveitarfelog[#All],4,FALSE)</f>
        <v>Reykjanesbær</v>
      </c>
      <c r="E63" t="str">
        <f>VLOOKUP(Oliusala[[#This Row],[postnumer]],Sveitarfelog[#All],5,FALSE)</f>
        <v>Suðurnes</v>
      </c>
      <c r="F63" t="s">
        <v>20</v>
      </c>
      <c r="G63" t="s">
        <v>50</v>
      </c>
      <c r="H63" t="s">
        <v>58</v>
      </c>
      <c r="I63" s="1">
        <v>169122</v>
      </c>
      <c r="J63" s="2">
        <f>VLOOKUP(Oliusala[[#This Row],[tegund]],Tegundir!$B$2:$D$19,3,FALSE)*Oliusala[[#This Row],[magn]]/1000</f>
        <v>126.8415</v>
      </c>
      <c r="K63">
        <v>2010</v>
      </c>
      <c r="L63" t="s">
        <v>18</v>
      </c>
      <c r="M63" s="144" t="s">
        <v>59</v>
      </c>
    </row>
    <row r="64" spans="1:13" x14ac:dyDescent="0.2">
      <c r="A64" t="s">
        <v>63</v>
      </c>
      <c r="B64" s="144" t="s">
        <v>80</v>
      </c>
      <c r="C64">
        <v>260</v>
      </c>
      <c r="D64" t="str">
        <f>VLOOKUP(Oliusala[[#This Row],[postnumer]],Sveitarfelog[#All],4,FALSE)</f>
        <v>Reykjanesbær</v>
      </c>
      <c r="E64" t="str">
        <f>VLOOKUP(Oliusala[[#This Row],[postnumer]],Sveitarfelog[#All],5,FALSE)</f>
        <v>Suðurnes</v>
      </c>
      <c r="F64" t="s">
        <v>20</v>
      </c>
      <c r="G64" t="s">
        <v>50</v>
      </c>
      <c r="H64" t="s">
        <v>58</v>
      </c>
      <c r="I64" s="1">
        <v>1663194</v>
      </c>
      <c r="J64" s="2">
        <f>VLOOKUP(Oliusala[[#This Row],[tegund]],Tegundir!$B$2:$D$19,3,FALSE)*Oliusala[[#This Row],[magn]]/1000</f>
        <v>1247.3955000000001</v>
      </c>
      <c r="K64">
        <v>2010</v>
      </c>
      <c r="L64" t="s">
        <v>18</v>
      </c>
      <c r="M64" s="144" t="s">
        <v>59</v>
      </c>
    </row>
    <row r="65" spans="1:13" x14ac:dyDescent="0.2">
      <c r="A65" t="s">
        <v>63</v>
      </c>
      <c r="B65" s="144" t="s">
        <v>80</v>
      </c>
      <c r="C65">
        <v>260</v>
      </c>
      <c r="D65" t="str">
        <f>VLOOKUP(Oliusala[[#This Row],[postnumer]],Sveitarfelog[#All],4,FALSE)</f>
        <v>Reykjanesbær</v>
      </c>
      <c r="E65" t="str">
        <f>VLOOKUP(Oliusala[[#This Row],[postnumer]],Sveitarfelog[#All],5,FALSE)</f>
        <v>Suðurnes</v>
      </c>
      <c r="F65" t="s">
        <v>20</v>
      </c>
      <c r="G65" t="s">
        <v>50</v>
      </c>
      <c r="H65" t="s">
        <v>58</v>
      </c>
      <c r="I65" s="1">
        <v>2253178</v>
      </c>
      <c r="J65" s="2">
        <f>VLOOKUP(Oliusala[[#This Row],[tegund]],Tegundir!$B$2:$D$19,3,FALSE)*Oliusala[[#This Row],[magn]]/1000</f>
        <v>1689.8834999999999</v>
      </c>
      <c r="K65">
        <v>2010</v>
      </c>
      <c r="L65" t="s">
        <v>18</v>
      </c>
      <c r="M65" s="144" t="s">
        <v>59</v>
      </c>
    </row>
    <row r="66" spans="1:13" x14ac:dyDescent="0.2">
      <c r="A66" t="s">
        <v>63</v>
      </c>
      <c r="B66" s="144" t="s">
        <v>80</v>
      </c>
      <c r="C66">
        <v>260</v>
      </c>
      <c r="D66" t="str">
        <f>VLOOKUP(Oliusala[[#This Row],[postnumer]],Sveitarfelog[#All],4,FALSE)</f>
        <v>Reykjanesbær</v>
      </c>
      <c r="E66" t="str">
        <f>VLOOKUP(Oliusala[[#This Row],[postnumer]],Sveitarfelog[#All],5,FALSE)</f>
        <v>Suðurnes</v>
      </c>
      <c r="F66" t="s">
        <v>20</v>
      </c>
      <c r="G66" t="s">
        <v>50</v>
      </c>
      <c r="H66" t="s">
        <v>58</v>
      </c>
      <c r="I66" s="1">
        <v>1835075</v>
      </c>
      <c r="J66" s="2">
        <f>VLOOKUP(Oliusala[[#This Row],[tegund]],Tegundir!$B$2:$D$19,3,FALSE)*Oliusala[[#This Row],[magn]]/1000</f>
        <v>1376.3062500000001</v>
      </c>
      <c r="K66">
        <v>2010</v>
      </c>
      <c r="L66" t="s">
        <v>18</v>
      </c>
      <c r="M66" s="144" t="s">
        <v>59</v>
      </c>
    </row>
    <row r="67" spans="1:13" x14ac:dyDescent="0.2">
      <c r="A67" t="s">
        <v>57</v>
      </c>
      <c r="B67" s="144" t="s">
        <v>81</v>
      </c>
      <c r="C67">
        <v>270</v>
      </c>
      <c r="D67" t="str">
        <f>VLOOKUP(Oliusala[[#This Row],[postnumer]],Sveitarfelog[#All],4,FALSE)</f>
        <v>Mosfellsbær</v>
      </c>
      <c r="E67" t="str">
        <f>VLOOKUP(Oliusala[[#This Row],[postnumer]],Sveitarfelog[#All],5,FALSE)</f>
        <v>Höfuðborgarsvæðið</v>
      </c>
      <c r="F67" t="s">
        <v>20</v>
      </c>
      <c r="G67" t="s">
        <v>50</v>
      </c>
      <c r="H67" t="s">
        <v>58</v>
      </c>
      <c r="I67" s="1">
        <v>0</v>
      </c>
      <c r="J67" s="2">
        <f>VLOOKUP(Oliusala[[#This Row],[tegund]],Tegundir!$B$2:$D$19,3,FALSE)*Oliusala[[#This Row],[magn]]/1000</f>
        <v>0</v>
      </c>
      <c r="K67">
        <v>2010</v>
      </c>
      <c r="L67" t="s">
        <v>18</v>
      </c>
      <c r="M67" s="144" t="s">
        <v>59</v>
      </c>
    </row>
    <row r="68" spans="1:13" x14ac:dyDescent="0.2">
      <c r="A68" t="s">
        <v>57</v>
      </c>
      <c r="B68" s="144" t="s">
        <v>81</v>
      </c>
      <c r="C68">
        <v>270</v>
      </c>
      <c r="D68" t="str">
        <f>VLOOKUP(Oliusala[[#This Row],[postnumer]],Sveitarfelog[#All],4,FALSE)</f>
        <v>Mosfellsbær</v>
      </c>
      <c r="E68" t="str">
        <f>VLOOKUP(Oliusala[[#This Row],[postnumer]],Sveitarfelog[#All],5,FALSE)</f>
        <v>Höfuðborgarsvæðið</v>
      </c>
      <c r="F68" t="s">
        <v>20</v>
      </c>
      <c r="G68" t="s">
        <v>50</v>
      </c>
      <c r="H68" t="s">
        <v>60</v>
      </c>
      <c r="I68" s="1">
        <v>187925</v>
      </c>
      <c r="J68" s="2">
        <f>VLOOKUP(Oliusala[[#This Row],[tegund]],Tegundir!$B$2:$D$19,3,FALSE)*Oliusala[[#This Row],[magn]]/1000</f>
        <v>140.94374999999999</v>
      </c>
      <c r="K68">
        <v>2010</v>
      </c>
      <c r="L68" t="s">
        <v>18</v>
      </c>
      <c r="M68" s="144" t="s">
        <v>59</v>
      </c>
    </row>
    <row r="69" spans="1:13" x14ac:dyDescent="0.2">
      <c r="A69" t="s">
        <v>57</v>
      </c>
      <c r="B69" s="144" t="s">
        <v>81</v>
      </c>
      <c r="C69">
        <v>270</v>
      </c>
      <c r="D69" t="str">
        <f>VLOOKUP(Oliusala[[#This Row],[postnumer]],Sveitarfelog[#All],4,FALSE)</f>
        <v>Mosfellsbær</v>
      </c>
      <c r="E69" t="str">
        <f>VLOOKUP(Oliusala[[#This Row],[postnumer]],Sveitarfelog[#All],5,FALSE)</f>
        <v>Höfuðborgarsvæðið</v>
      </c>
      <c r="F69" t="s">
        <v>46</v>
      </c>
      <c r="G69" t="s">
        <v>50</v>
      </c>
      <c r="H69" t="s">
        <v>60</v>
      </c>
      <c r="I69" s="1">
        <v>1296</v>
      </c>
      <c r="J69" s="2">
        <f>VLOOKUP(Oliusala[[#This Row],[tegund]],Tegundir!$B$2:$D$19,3,FALSE)*Oliusala[[#This Row],[magn]]/1000</f>
        <v>0.97199999999999998</v>
      </c>
      <c r="K69">
        <v>2010</v>
      </c>
      <c r="L69" t="s">
        <v>18</v>
      </c>
      <c r="M69" s="144" t="s">
        <v>59</v>
      </c>
    </row>
    <row r="70" spans="1:13" x14ac:dyDescent="0.2">
      <c r="A70" t="s">
        <v>57</v>
      </c>
      <c r="B70" s="144" t="s">
        <v>81</v>
      </c>
      <c r="C70">
        <v>270</v>
      </c>
      <c r="D70" t="str">
        <f>VLOOKUP(Oliusala[[#This Row],[postnumer]],Sveitarfelog[#All],4,FALSE)</f>
        <v>Mosfellsbær</v>
      </c>
      <c r="E70" t="str">
        <f>VLOOKUP(Oliusala[[#This Row],[postnumer]],Sveitarfelog[#All],5,FALSE)</f>
        <v>Höfuðborgarsvæðið</v>
      </c>
      <c r="F70" t="s">
        <v>20</v>
      </c>
      <c r="G70" t="s">
        <v>50</v>
      </c>
      <c r="H70" t="s">
        <v>58</v>
      </c>
      <c r="I70" s="1">
        <v>181823</v>
      </c>
      <c r="J70" s="2">
        <f>VLOOKUP(Oliusala[[#This Row],[tegund]],Tegundir!$B$2:$D$19,3,FALSE)*Oliusala[[#This Row],[magn]]/1000</f>
        <v>136.36725000000001</v>
      </c>
      <c r="K70">
        <v>2010</v>
      </c>
      <c r="L70" t="s">
        <v>18</v>
      </c>
      <c r="M70" s="144" t="s">
        <v>59</v>
      </c>
    </row>
    <row r="71" spans="1:13" x14ac:dyDescent="0.2">
      <c r="A71" t="s">
        <v>57</v>
      </c>
      <c r="B71" s="144" t="s">
        <v>81</v>
      </c>
      <c r="C71">
        <v>270</v>
      </c>
      <c r="D71" t="str">
        <f>VLOOKUP(Oliusala[[#This Row],[postnumer]],Sveitarfelog[#All],4,FALSE)</f>
        <v>Mosfellsbær</v>
      </c>
      <c r="E71" t="str">
        <f>VLOOKUP(Oliusala[[#This Row],[postnumer]],Sveitarfelog[#All],5,FALSE)</f>
        <v>Höfuðborgarsvæðið</v>
      </c>
      <c r="F71" t="s">
        <v>20</v>
      </c>
      <c r="G71" t="s">
        <v>50</v>
      </c>
      <c r="H71" t="s">
        <v>60</v>
      </c>
      <c r="I71" s="1">
        <v>1286</v>
      </c>
      <c r="J71" s="2">
        <f>VLOOKUP(Oliusala[[#This Row],[tegund]],Tegundir!$B$2:$D$19,3,FALSE)*Oliusala[[#This Row],[magn]]/1000</f>
        <v>0.96450000000000002</v>
      </c>
      <c r="K71">
        <v>2010</v>
      </c>
      <c r="L71" t="s">
        <v>18</v>
      </c>
      <c r="M71" s="144" t="s">
        <v>59</v>
      </c>
    </row>
    <row r="72" spans="1:13" x14ac:dyDescent="0.2">
      <c r="A72" t="s">
        <v>63</v>
      </c>
      <c r="B72" s="144" t="s">
        <v>81</v>
      </c>
      <c r="C72">
        <v>270</v>
      </c>
      <c r="D72" t="str">
        <f>VLOOKUP(Oliusala[[#This Row],[postnumer]],Sveitarfelog[#All],4,FALSE)</f>
        <v>Mosfellsbær</v>
      </c>
      <c r="E72" t="str">
        <f>VLOOKUP(Oliusala[[#This Row],[postnumer]],Sveitarfelog[#All],5,FALSE)</f>
        <v>Höfuðborgarsvæðið</v>
      </c>
      <c r="F72" t="s">
        <v>20</v>
      </c>
      <c r="G72" t="s">
        <v>50</v>
      </c>
      <c r="H72" t="s">
        <v>58</v>
      </c>
      <c r="I72" s="1">
        <v>2228756</v>
      </c>
      <c r="J72" s="2">
        <f>VLOOKUP(Oliusala[[#This Row],[tegund]],Tegundir!$B$2:$D$19,3,FALSE)*Oliusala[[#This Row],[magn]]/1000</f>
        <v>1671.567</v>
      </c>
      <c r="K72">
        <v>2010</v>
      </c>
      <c r="L72" t="s">
        <v>18</v>
      </c>
      <c r="M72" s="144" t="s">
        <v>59</v>
      </c>
    </row>
    <row r="73" spans="1:13" x14ac:dyDescent="0.2">
      <c r="A73" t="s">
        <v>63</v>
      </c>
      <c r="B73" s="144" t="s">
        <v>81</v>
      </c>
      <c r="C73">
        <v>270</v>
      </c>
      <c r="D73" t="str">
        <f>VLOOKUP(Oliusala[[#This Row],[postnumer]],Sveitarfelog[#All],4,FALSE)</f>
        <v>Mosfellsbær</v>
      </c>
      <c r="E73" t="str">
        <f>VLOOKUP(Oliusala[[#This Row],[postnumer]],Sveitarfelog[#All],5,FALSE)</f>
        <v>Höfuðborgarsvæðið</v>
      </c>
      <c r="F73" t="s">
        <v>46</v>
      </c>
      <c r="G73" t="s">
        <v>50</v>
      </c>
      <c r="H73" t="s">
        <v>58</v>
      </c>
      <c r="I73" s="1">
        <v>22958</v>
      </c>
      <c r="J73" s="2">
        <f>VLOOKUP(Oliusala[[#This Row],[tegund]],Tegundir!$B$2:$D$19,3,FALSE)*Oliusala[[#This Row],[magn]]/1000</f>
        <v>17.218499999999999</v>
      </c>
      <c r="K73">
        <v>2010</v>
      </c>
      <c r="L73" t="s">
        <v>18</v>
      </c>
      <c r="M73" s="144" t="s">
        <v>59</v>
      </c>
    </row>
    <row r="74" spans="1:13" x14ac:dyDescent="0.2">
      <c r="A74" t="s">
        <v>63</v>
      </c>
      <c r="B74" s="144" t="s">
        <v>82</v>
      </c>
      <c r="C74">
        <v>270</v>
      </c>
      <c r="D74" t="str">
        <f>VLOOKUP(Oliusala[[#This Row],[postnumer]],Sveitarfelog[#All],4,FALSE)</f>
        <v>Mosfellsbær</v>
      </c>
      <c r="E74" t="str">
        <f>VLOOKUP(Oliusala[[#This Row],[postnumer]],Sveitarfelog[#All],5,FALSE)</f>
        <v>Höfuðborgarsvæðið</v>
      </c>
      <c r="F74" t="s">
        <v>20</v>
      </c>
      <c r="G74" t="s">
        <v>50</v>
      </c>
      <c r="H74" t="s">
        <v>58</v>
      </c>
      <c r="I74" s="1">
        <v>296911</v>
      </c>
      <c r="J74" s="2">
        <f>VLOOKUP(Oliusala[[#This Row],[tegund]],Tegundir!$B$2:$D$19,3,FALSE)*Oliusala[[#This Row],[magn]]/1000</f>
        <v>222.68324999999999</v>
      </c>
      <c r="K74">
        <v>2010</v>
      </c>
      <c r="L74" t="s">
        <v>18</v>
      </c>
      <c r="M74" s="144" t="s">
        <v>59</v>
      </c>
    </row>
    <row r="75" spans="1:13" x14ac:dyDescent="0.2">
      <c r="A75" t="s">
        <v>63</v>
      </c>
      <c r="B75" s="144" t="s">
        <v>81</v>
      </c>
      <c r="C75">
        <v>270</v>
      </c>
      <c r="D75" t="str">
        <f>VLOOKUP(Oliusala[[#This Row],[postnumer]],Sveitarfelog[#All],4,FALSE)</f>
        <v>Mosfellsbær</v>
      </c>
      <c r="E75" t="str">
        <f>VLOOKUP(Oliusala[[#This Row],[postnumer]],Sveitarfelog[#All],5,FALSE)</f>
        <v>Höfuðborgarsvæðið</v>
      </c>
      <c r="F75" t="s">
        <v>20</v>
      </c>
      <c r="G75" t="s">
        <v>50</v>
      </c>
      <c r="H75" t="s">
        <v>58</v>
      </c>
      <c r="I75" s="1">
        <v>3483702</v>
      </c>
      <c r="J75" s="2">
        <f>VLOOKUP(Oliusala[[#This Row],[tegund]],Tegundir!$B$2:$D$19,3,FALSE)*Oliusala[[#This Row],[magn]]/1000</f>
        <v>2612.7764999999999</v>
      </c>
      <c r="K75">
        <v>2010</v>
      </c>
      <c r="L75" t="s">
        <v>18</v>
      </c>
      <c r="M75" s="144" t="s">
        <v>59</v>
      </c>
    </row>
    <row r="76" spans="1:13" x14ac:dyDescent="0.2">
      <c r="A76" t="s">
        <v>57</v>
      </c>
      <c r="B76" s="144" t="s">
        <v>84</v>
      </c>
      <c r="C76">
        <v>300</v>
      </c>
      <c r="D76" t="str">
        <f>VLOOKUP(Oliusala[[#This Row],[postnumer]],Sveitarfelog[#All],4,FALSE)</f>
        <v>Akraneskaupstaður,Hvalfjarðarsveit,Kjósarhreppur</v>
      </c>
      <c r="E76" t="str">
        <f>VLOOKUP(Oliusala[[#This Row],[postnumer]],Sveitarfelog[#All],5,FALSE)</f>
        <v>Vesturland</v>
      </c>
      <c r="F76" t="s">
        <v>20</v>
      </c>
      <c r="G76" t="s">
        <v>50</v>
      </c>
      <c r="H76" t="s">
        <v>58</v>
      </c>
      <c r="I76" s="1">
        <v>0</v>
      </c>
      <c r="J76" s="2">
        <f>VLOOKUP(Oliusala[[#This Row],[tegund]],Tegundir!$B$2:$D$19,3,FALSE)*Oliusala[[#This Row],[magn]]/1000</f>
        <v>0</v>
      </c>
      <c r="K76">
        <v>2010</v>
      </c>
      <c r="L76" t="s">
        <v>18</v>
      </c>
      <c r="M76" s="144" t="s">
        <v>59</v>
      </c>
    </row>
    <row r="77" spans="1:13" x14ac:dyDescent="0.2">
      <c r="A77" t="s">
        <v>57</v>
      </c>
      <c r="B77" s="144" t="s">
        <v>84</v>
      </c>
      <c r="C77">
        <v>300</v>
      </c>
      <c r="D77" t="str">
        <f>VLOOKUP(Oliusala[[#This Row],[postnumer]],Sveitarfelog[#All],4,FALSE)</f>
        <v>Akraneskaupstaður,Hvalfjarðarsveit,Kjósarhreppur</v>
      </c>
      <c r="E77" t="str">
        <f>VLOOKUP(Oliusala[[#This Row],[postnumer]],Sveitarfelog[#All],5,FALSE)</f>
        <v>Vesturland</v>
      </c>
      <c r="F77" t="s">
        <v>20</v>
      </c>
      <c r="G77" t="s">
        <v>50</v>
      </c>
      <c r="H77" t="s">
        <v>60</v>
      </c>
      <c r="I77" s="1">
        <v>89422</v>
      </c>
      <c r="J77" s="2">
        <f>VLOOKUP(Oliusala[[#This Row],[tegund]],Tegundir!$B$2:$D$19,3,FALSE)*Oliusala[[#This Row],[magn]]/1000</f>
        <v>67.066500000000005</v>
      </c>
      <c r="K77">
        <v>2010</v>
      </c>
      <c r="L77" t="s">
        <v>18</v>
      </c>
      <c r="M77" s="144" t="s">
        <v>59</v>
      </c>
    </row>
    <row r="78" spans="1:13" x14ac:dyDescent="0.2">
      <c r="A78" t="s">
        <v>63</v>
      </c>
      <c r="B78" s="144" t="s">
        <v>84</v>
      </c>
      <c r="C78">
        <v>300</v>
      </c>
      <c r="D78" t="str">
        <f>VLOOKUP(Oliusala[[#This Row],[postnumer]],Sveitarfelog[#All],4,FALSE)</f>
        <v>Akraneskaupstaður,Hvalfjarðarsveit,Kjósarhreppur</v>
      </c>
      <c r="E78" t="str">
        <f>VLOOKUP(Oliusala[[#This Row],[postnumer]],Sveitarfelog[#All],5,FALSE)</f>
        <v>Vesturland</v>
      </c>
      <c r="F78" t="s">
        <v>20</v>
      </c>
      <c r="G78" t="s">
        <v>50</v>
      </c>
      <c r="H78" t="s">
        <v>58</v>
      </c>
      <c r="I78" s="1">
        <v>759522</v>
      </c>
      <c r="J78" s="2">
        <f>VLOOKUP(Oliusala[[#This Row],[tegund]],Tegundir!$B$2:$D$19,3,FALSE)*Oliusala[[#This Row],[magn]]/1000</f>
        <v>569.64149999999995</v>
      </c>
      <c r="K78">
        <v>2010</v>
      </c>
      <c r="L78" t="s">
        <v>18</v>
      </c>
      <c r="M78" s="144" t="s">
        <v>59</v>
      </c>
    </row>
    <row r="79" spans="1:13" x14ac:dyDescent="0.2">
      <c r="A79" t="s">
        <v>63</v>
      </c>
      <c r="B79" s="144" t="s">
        <v>84</v>
      </c>
      <c r="C79">
        <v>300</v>
      </c>
      <c r="D79" t="str">
        <f>VLOOKUP(Oliusala[[#This Row],[postnumer]],Sveitarfelog[#All],4,FALSE)</f>
        <v>Akraneskaupstaður,Hvalfjarðarsveit,Kjósarhreppur</v>
      </c>
      <c r="E79" t="str">
        <f>VLOOKUP(Oliusala[[#This Row],[postnumer]],Sveitarfelog[#All],5,FALSE)</f>
        <v>Vesturland</v>
      </c>
      <c r="F79" t="s">
        <v>22</v>
      </c>
      <c r="G79" t="s">
        <v>50</v>
      </c>
      <c r="H79" t="s">
        <v>58</v>
      </c>
      <c r="I79" s="1">
        <v>1185</v>
      </c>
      <c r="J79" s="2">
        <f>VLOOKUP(Oliusala[[#This Row],[tegund]],Tegundir!$B$2:$D$19,3,FALSE)*Oliusala[[#This Row],[magn]]/1000</f>
        <v>0.88875000000000004</v>
      </c>
      <c r="K79">
        <v>2010</v>
      </c>
      <c r="L79" t="s">
        <v>18</v>
      </c>
      <c r="M79" s="144" t="s">
        <v>59</v>
      </c>
    </row>
    <row r="80" spans="1:13" x14ac:dyDescent="0.2">
      <c r="A80" t="s">
        <v>63</v>
      </c>
      <c r="B80" s="144" t="s">
        <v>84</v>
      </c>
      <c r="C80">
        <v>300</v>
      </c>
      <c r="D80" t="str">
        <f>VLOOKUP(Oliusala[[#This Row],[postnumer]],Sveitarfelog[#All],4,FALSE)</f>
        <v>Akraneskaupstaður,Hvalfjarðarsveit,Kjósarhreppur</v>
      </c>
      <c r="E80" t="str">
        <f>VLOOKUP(Oliusala[[#This Row],[postnumer]],Sveitarfelog[#All],5,FALSE)</f>
        <v>Vesturland</v>
      </c>
      <c r="F80" t="s">
        <v>20</v>
      </c>
      <c r="G80" t="s">
        <v>50</v>
      </c>
      <c r="H80" t="s">
        <v>58</v>
      </c>
      <c r="I80" s="1">
        <v>1927557</v>
      </c>
      <c r="J80" s="2">
        <f>VLOOKUP(Oliusala[[#This Row],[tegund]],Tegundir!$B$2:$D$19,3,FALSE)*Oliusala[[#This Row],[magn]]/1000</f>
        <v>1445.6677500000001</v>
      </c>
      <c r="K80">
        <v>2010</v>
      </c>
      <c r="L80" t="s">
        <v>18</v>
      </c>
      <c r="M80" s="144" t="s">
        <v>59</v>
      </c>
    </row>
    <row r="81" spans="1:13" x14ac:dyDescent="0.2">
      <c r="A81" t="s">
        <v>63</v>
      </c>
      <c r="B81" s="144" t="s">
        <v>84</v>
      </c>
      <c r="C81">
        <v>300</v>
      </c>
      <c r="D81" t="str">
        <f>VLOOKUP(Oliusala[[#This Row],[postnumer]],Sveitarfelog[#All],4,FALSE)</f>
        <v>Akraneskaupstaður,Hvalfjarðarsveit,Kjósarhreppur</v>
      </c>
      <c r="E81" t="str">
        <f>VLOOKUP(Oliusala[[#This Row],[postnumer]],Sveitarfelog[#All],5,FALSE)</f>
        <v>Vesturland</v>
      </c>
      <c r="F81" t="s">
        <v>20</v>
      </c>
      <c r="G81" t="s">
        <v>50</v>
      </c>
      <c r="H81" t="s">
        <v>58</v>
      </c>
      <c r="I81" s="1">
        <v>162343</v>
      </c>
      <c r="J81" s="2">
        <f>VLOOKUP(Oliusala[[#This Row],[tegund]],Tegundir!$B$2:$D$19,3,FALSE)*Oliusala[[#This Row],[magn]]/1000</f>
        <v>121.75725</v>
      </c>
      <c r="K81">
        <v>2010</v>
      </c>
      <c r="L81" t="s">
        <v>18</v>
      </c>
      <c r="M81" s="144" t="s">
        <v>59</v>
      </c>
    </row>
    <row r="82" spans="1:13" x14ac:dyDescent="0.2">
      <c r="A82" t="s">
        <v>63</v>
      </c>
      <c r="B82" s="144" t="s">
        <v>84</v>
      </c>
      <c r="C82">
        <v>300</v>
      </c>
      <c r="D82" t="str">
        <f>VLOOKUP(Oliusala[[#This Row],[postnumer]],Sveitarfelog[#All],4,FALSE)</f>
        <v>Akraneskaupstaður,Hvalfjarðarsveit,Kjósarhreppur</v>
      </c>
      <c r="E82" t="str">
        <f>VLOOKUP(Oliusala[[#This Row],[postnumer]],Sveitarfelog[#All],5,FALSE)</f>
        <v>Vesturland</v>
      </c>
      <c r="F82" t="s">
        <v>20</v>
      </c>
      <c r="G82" t="s">
        <v>50</v>
      </c>
      <c r="H82" t="s">
        <v>58</v>
      </c>
      <c r="I82" s="1">
        <v>551467</v>
      </c>
      <c r="J82" s="2">
        <f>VLOOKUP(Oliusala[[#This Row],[tegund]],Tegundir!$B$2:$D$19,3,FALSE)*Oliusala[[#This Row],[magn]]/1000</f>
        <v>413.60025000000002</v>
      </c>
      <c r="K82">
        <v>2010</v>
      </c>
      <c r="L82" t="s">
        <v>18</v>
      </c>
      <c r="M82" s="144" t="s">
        <v>59</v>
      </c>
    </row>
    <row r="83" spans="1:13" x14ac:dyDescent="0.2">
      <c r="A83" t="s">
        <v>63</v>
      </c>
      <c r="B83" s="144" t="s">
        <v>86</v>
      </c>
      <c r="C83">
        <v>301</v>
      </c>
      <c r="D83" t="str">
        <f>VLOOKUP(Oliusala[[#This Row],[postnumer]],Sveitarfelog[#All],4,FALSE)</f>
        <v>Akraneskaupstaður,Hvalfjarðarsveit,Kjósarhreppur</v>
      </c>
      <c r="E83" t="str">
        <f>VLOOKUP(Oliusala[[#This Row],[postnumer]],Sveitarfelog[#All],5,FALSE)</f>
        <v>Vesturland</v>
      </c>
      <c r="F83" t="s">
        <v>20</v>
      </c>
      <c r="G83" t="s">
        <v>50</v>
      </c>
      <c r="H83" t="s">
        <v>58</v>
      </c>
      <c r="I83" s="1">
        <v>55159</v>
      </c>
      <c r="J83" s="2">
        <f>VLOOKUP(Oliusala[[#This Row],[tegund]],Tegundir!$B$2:$D$19,3,FALSE)*Oliusala[[#This Row],[magn]]/1000</f>
        <v>41.369250000000001</v>
      </c>
      <c r="K83">
        <v>2010</v>
      </c>
      <c r="L83" t="s">
        <v>18</v>
      </c>
      <c r="M83" s="144" t="s">
        <v>59</v>
      </c>
    </row>
    <row r="84" spans="1:13" x14ac:dyDescent="0.2">
      <c r="A84" t="s">
        <v>57</v>
      </c>
      <c r="B84" s="144" t="s">
        <v>88</v>
      </c>
      <c r="C84">
        <v>310</v>
      </c>
      <c r="D84" t="str">
        <f>VLOOKUP(Oliusala[[#This Row],[postnumer]],Sveitarfelog[#All],4,FALSE)</f>
        <v>Borgarbyggð,Skorradalshreppur</v>
      </c>
      <c r="E84" t="str">
        <f>VLOOKUP(Oliusala[[#This Row],[postnumer]],Sveitarfelog[#All],5,FALSE)</f>
        <v>Vesturland</v>
      </c>
      <c r="F84" t="s">
        <v>20</v>
      </c>
      <c r="G84" t="s">
        <v>50</v>
      </c>
      <c r="H84" t="s">
        <v>58</v>
      </c>
      <c r="I84" s="1">
        <v>84928</v>
      </c>
      <c r="J84" s="2">
        <f>VLOOKUP(Oliusala[[#This Row],[tegund]],Tegundir!$B$2:$D$19,3,FALSE)*Oliusala[[#This Row],[magn]]/1000</f>
        <v>63.695999999999998</v>
      </c>
      <c r="K84">
        <v>2010</v>
      </c>
      <c r="L84" t="s">
        <v>18</v>
      </c>
      <c r="M84" s="144" t="s">
        <v>59</v>
      </c>
    </row>
    <row r="85" spans="1:13" x14ac:dyDescent="0.2">
      <c r="A85" t="s">
        <v>57</v>
      </c>
      <c r="B85" s="144" t="s">
        <v>88</v>
      </c>
      <c r="C85">
        <v>310</v>
      </c>
      <c r="D85" t="str">
        <f>VLOOKUP(Oliusala[[#This Row],[postnumer]],Sveitarfelog[#All],4,FALSE)</f>
        <v>Borgarbyggð,Skorradalshreppur</v>
      </c>
      <c r="E85" t="str">
        <f>VLOOKUP(Oliusala[[#This Row],[postnumer]],Sveitarfelog[#All],5,FALSE)</f>
        <v>Vesturland</v>
      </c>
      <c r="F85" t="s">
        <v>20</v>
      </c>
      <c r="G85" t="s">
        <v>50</v>
      </c>
      <c r="H85" t="s">
        <v>60</v>
      </c>
      <c r="I85" s="1">
        <v>381088</v>
      </c>
      <c r="J85" s="2">
        <f>VLOOKUP(Oliusala[[#This Row],[tegund]],Tegundir!$B$2:$D$19,3,FALSE)*Oliusala[[#This Row],[magn]]/1000</f>
        <v>285.81599999999997</v>
      </c>
      <c r="K85">
        <v>2010</v>
      </c>
      <c r="L85" t="s">
        <v>18</v>
      </c>
      <c r="M85" s="144" t="s">
        <v>59</v>
      </c>
    </row>
    <row r="86" spans="1:13" x14ac:dyDescent="0.2">
      <c r="A86" t="s">
        <v>57</v>
      </c>
      <c r="B86" s="144" t="s">
        <v>88</v>
      </c>
      <c r="C86">
        <v>310</v>
      </c>
      <c r="D86" t="str">
        <f>VLOOKUP(Oliusala[[#This Row],[postnumer]],Sveitarfelog[#All],4,FALSE)</f>
        <v>Borgarbyggð,Skorradalshreppur</v>
      </c>
      <c r="E86" t="str">
        <f>VLOOKUP(Oliusala[[#This Row],[postnumer]],Sveitarfelog[#All],5,FALSE)</f>
        <v>Vesturland</v>
      </c>
      <c r="F86" t="s">
        <v>46</v>
      </c>
      <c r="G86" t="s">
        <v>50</v>
      </c>
      <c r="H86" t="s">
        <v>60</v>
      </c>
      <c r="I86" s="1">
        <v>2582</v>
      </c>
      <c r="J86" s="2">
        <f>VLOOKUP(Oliusala[[#This Row],[tegund]],Tegundir!$B$2:$D$19,3,FALSE)*Oliusala[[#This Row],[magn]]/1000</f>
        <v>1.9365000000000001</v>
      </c>
      <c r="K86">
        <v>2010</v>
      </c>
      <c r="L86" t="s">
        <v>18</v>
      </c>
      <c r="M86" s="144" t="s">
        <v>59</v>
      </c>
    </row>
    <row r="87" spans="1:13" x14ac:dyDescent="0.2">
      <c r="A87" t="s">
        <v>63</v>
      </c>
      <c r="B87" s="144" t="s">
        <v>88</v>
      </c>
      <c r="C87">
        <v>310</v>
      </c>
      <c r="D87" t="str">
        <f>VLOOKUP(Oliusala[[#This Row],[postnumer]],Sveitarfelog[#All],4,FALSE)</f>
        <v>Borgarbyggð,Skorradalshreppur</v>
      </c>
      <c r="E87" t="str">
        <f>VLOOKUP(Oliusala[[#This Row],[postnumer]],Sveitarfelog[#All],5,FALSE)</f>
        <v>Vesturland</v>
      </c>
      <c r="F87" t="s">
        <v>20</v>
      </c>
      <c r="G87" t="s">
        <v>50</v>
      </c>
      <c r="H87" t="s">
        <v>58</v>
      </c>
      <c r="I87" s="1">
        <v>4140202</v>
      </c>
      <c r="J87" s="2">
        <f>VLOOKUP(Oliusala[[#This Row],[tegund]],Tegundir!$B$2:$D$19,3,FALSE)*Oliusala[[#This Row],[magn]]/1000</f>
        <v>3105.1514999999999</v>
      </c>
      <c r="K87">
        <v>2010</v>
      </c>
      <c r="L87" t="s">
        <v>18</v>
      </c>
      <c r="M87" s="144" t="s">
        <v>59</v>
      </c>
    </row>
    <row r="88" spans="1:13" x14ac:dyDescent="0.2">
      <c r="A88" t="s">
        <v>63</v>
      </c>
      <c r="B88" s="144" t="s">
        <v>88</v>
      </c>
      <c r="C88">
        <v>310</v>
      </c>
      <c r="D88" t="str">
        <f>VLOOKUP(Oliusala[[#This Row],[postnumer]],Sveitarfelog[#All],4,FALSE)</f>
        <v>Borgarbyggð,Skorradalshreppur</v>
      </c>
      <c r="E88" t="str">
        <f>VLOOKUP(Oliusala[[#This Row],[postnumer]],Sveitarfelog[#All],5,FALSE)</f>
        <v>Vesturland</v>
      </c>
      <c r="F88" t="s">
        <v>46</v>
      </c>
      <c r="G88" t="s">
        <v>50</v>
      </c>
      <c r="H88" t="s">
        <v>58</v>
      </c>
      <c r="I88" s="1">
        <v>9439</v>
      </c>
      <c r="J88" s="2">
        <f>VLOOKUP(Oliusala[[#This Row],[tegund]],Tegundir!$B$2:$D$19,3,FALSE)*Oliusala[[#This Row],[magn]]/1000</f>
        <v>7.07925</v>
      </c>
      <c r="K88">
        <v>2010</v>
      </c>
      <c r="L88" t="s">
        <v>18</v>
      </c>
      <c r="M88" s="144" t="s">
        <v>59</v>
      </c>
    </row>
    <row r="89" spans="1:13" x14ac:dyDescent="0.2">
      <c r="A89" t="s">
        <v>57</v>
      </c>
      <c r="B89" s="144" t="s">
        <v>91</v>
      </c>
      <c r="C89">
        <v>311</v>
      </c>
      <c r="D89" t="str">
        <f>VLOOKUP(Oliusala[[#This Row],[postnumer]],Sveitarfelog[#All],4,FALSE)</f>
        <v>Borgarbyggð,Skorradalshreppur</v>
      </c>
      <c r="E89" t="str">
        <f>VLOOKUP(Oliusala[[#This Row],[postnumer]],Sveitarfelog[#All],5,FALSE)</f>
        <v>Vesturland</v>
      </c>
      <c r="F89" t="s">
        <v>20</v>
      </c>
      <c r="G89" t="s">
        <v>50</v>
      </c>
      <c r="H89" t="s">
        <v>60</v>
      </c>
      <c r="I89" s="1">
        <v>1295</v>
      </c>
      <c r="J89" s="2">
        <f>VLOOKUP(Oliusala[[#This Row],[tegund]],Tegundir!$B$2:$D$19,3,FALSE)*Oliusala[[#This Row],[magn]]/1000</f>
        <v>0.97124999999999995</v>
      </c>
      <c r="K89">
        <v>2010</v>
      </c>
      <c r="L89" t="s">
        <v>18</v>
      </c>
      <c r="M89" s="144" t="s">
        <v>59</v>
      </c>
    </row>
    <row r="90" spans="1:13" x14ac:dyDescent="0.2">
      <c r="A90" t="s">
        <v>57</v>
      </c>
      <c r="B90" s="144" t="s">
        <v>92</v>
      </c>
      <c r="C90">
        <v>311</v>
      </c>
      <c r="D90" t="str">
        <f>VLOOKUP(Oliusala[[#This Row],[postnumer]],Sveitarfelog[#All],4,FALSE)</f>
        <v>Borgarbyggð,Skorradalshreppur</v>
      </c>
      <c r="E90" t="str">
        <f>VLOOKUP(Oliusala[[#This Row],[postnumer]],Sveitarfelog[#All],5,FALSE)</f>
        <v>Vesturland</v>
      </c>
      <c r="F90" t="s">
        <v>20</v>
      </c>
      <c r="G90" t="s">
        <v>50</v>
      </c>
      <c r="H90" t="s">
        <v>58</v>
      </c>
      <c r="I90" s="1">
        <v>0</v>
      </c>
      <c r="J90" s="2">
        <f>VLOOKUP(Oliusala[[#This Row],[tegund]],Tegundir!$B$2:$D$19,3,FALSE)*Oliusala[[#This Row],[magn]]/1000</f>
        <v>0</v>
      </c>
      <c r="K90">
        <v>2010</v>
      </c>
      <c r="L90" t="s">
        <v>18</v>
      </c>
      <c r="M90" s="144" t="s">
        <v>59</v>
      </c>
    </row>
    <row r="91" spans="1:13" x14ac:dyDescent="0.2">
      <c r="A91" t="s">
        <v>57</v>
      </c>
      <c r="B91" s="144" t="s">
        <v>92</v>
      </c>
      <c r="C91">
        <v>311</v>
      </c>
      <c r="D91" t="str">
        <f>VLOOKUP(Oliusala[[#This Row],[postnumer]],Sveitarfelog[#All],4,FALSE)</f>
        <v>Borgarbyggð,Skorradalshreppur</v>
      </c>
      <c r="E91" t="str">
        <f>VLOOKUP(Oliusala[[#This Row],[postnumer]],Sveitarfelog[#All],5,FALSE)</f>
        <v>Vesturland</v>
      </c>
      <c r="F91" t="s">
        <v>20</v>
      </c>
      <c r="G91" t="s">
        <v>50</v>
      </c>
      <c r="H91" t="s">
        <v>60</v>
      </c>
      <c r="I91" s="1">
        <v>11406</v>
      </c>
      <c r="J91" s="2">
        <f>VLOOKUP(Oliusala[[#This Row],[tegund]],Tegundir!$B$2:$D$19,3,FALSE)*Oliusala[[#This Row],[magn]]/1000</f>
        <v>8.5545000000000009</v>
      </c>
      <c r="K91">
        <v>2010</v>
      </c>
      <c r="L91" t="s">
        <v>18</v>
      </c>
      <c r="M91" s="144" t="s">
        <v>59</v>
      </c>
    </row>
    <row r="92" spans="1:13" x14ac:dyDescent="0.2">
      <c r="A92" t="s">
        <v>57</v>
      </c>
      <c r="B92" s="144" t="s">
        <v>93</v>
      </c>
      <c r="C92">
        <v>311</v>
      </c>
      <c r="D92" t="str">
        <f>VLOOKUP(Oliusala[[#This Row],[postnumer]],Sveitarfelog[#All],4,FALSE)</f>
        <v>Borgarbyggð,Skorradalshreppur</v>
      </c>
      <c r="E92" t="str">
        <f>VLOOKUP(Oliusala[[#This Row],[postnumer]],Sveitarfelog[#All],5,FALSE)</f>
        <v>Vesturland</v>
      </c>
      <c r="F92" t="s">
        <v>20</v>
      </c>
      <c r="G92" t="s">
        <v>50</v>
      </c>
      <c r="H92" t="s">
        <v>58</v>
      </c>
      <c r="I92" s="1">
        <v>0</v>
      </c>
      <c r="J92" s="2">
        <f>VLOOKUP(Oliusala[[#This Row],[tegund]],Tegundir!$B$2:$D$19,3,FALSE)*Oliusala[[#This Row],[magn]]/1000</f>
        <v>0</v>
      </c>
      <c r="K92">
        <v>2010</v>
      </c>
      <c r="L92" t="s">
        <v>18</v>
      </c>
      <c r="M92" s="144" t="s">
        <v>59</v>
      </c>
    </row>
    <row r="93" spans="1:13" x14ac:dyDescent="0.2">
      <c r="A93" t="s">
        <v>57</v>
      </c>
      <c r="B93" s="144" t="s">
        <v>93</v>
      </c>
      <c r="C93">
        <v>311</v>
      </c>
      <c r="D93" t="str">
        <f>VLOOKUP(Oliusala[[#This Row],[postnumer]],Sveitarfelog[#All],4,FALSE)</f>
        <v>Borgarbyggð,Skorradalshreppur</v>
      </c>
      <c r="E93" t="str">
        <f>VLOOKUP(Oliusala[[#This Row],[postnumer]],Sveitarfelog[#All],5,FALSE)</f>
        <v>Vesturland</v>
      </c>
      <c r="F93" t="s">
        <v>20</v>
      </c>
      <c r="G93" t="s">
        <v>50</v>
      </c>
      <c r="H93" t="s">
        <v>60</v>
      </c>
      <c r="I93" s="1">
        <v>9003</v>
      </c>
      <c r="J93" s="2">
        <f>VLOOKUP(Oliusala[[#This Row],[tegund]],Tegundir!$B$2:$D$19,3,FALSE)*Oliusala[[#This Row],[magn]]/1000</f>
        <v>6.7522500000000001</v>
      </c>
      <c r="K93">
        <v>2010</v>
      </c>
      <c r="L93" t="s">
        <v>18</v>
      </c>
      <c r="M93" s="144" t="s">
        <v>59</v>
      </c>
    </row>
    <row r="94" spans="1:13" x14ac:dyDescent="0.2">
      <c r="A94" t="s">
        <v>63</v>
      </c>
      <c r="B94" s="144" t="s">
        <v>89</v>
      </c>
      <c r="C94">
        <v>311</v>
      </c>
      <c r="D94" t="str">
        <f>VLOOKUP(Oliusala[[#This Row],[postnumer]],Sveitarfelog[#All],4,FALSE)</f>
        <v>Borgarbyggð,Skorradalshreppur</v>
      </c>
      <c r="E94" t="str">
        <f>VLOOKUP(Oliusala[[#This Row],[postnumer]],Sveitarfelog[#All],5,FALSE)</f>
        <v>Vesturland</v>
      </c>
      <c r="F94" t="s">
        <v>20</v>
      </c>
      <c r="G94" t="s">
        <v>50</v>
      </c>
      <c r="H94" t="s">
        <v>58</v>
      </c>
      <c r="I94" s="1">
        <v>298192</v>
      </c>
      <c r="J94" s="2">
        <f>VLOOKUP(Oliusala[[#This Row],[tegund]],Tegundir!$B$2:$D$19,3,FALSE)*Oliusala[[#This Row],[magn]]/1000</f>
        <v>223.64400000000001</v>
      </c>
      <c r="K94">
        <v>2010</v>
      </c>
      <c r="L94" t="s">
        <v>18</v>
      </c>
      <c r="M94" s="144" t="s">
        <v>59</v>
      </c>
    </row>
    <row r="95" spans="1:13" x14ac:dyDescent="0.2">
      <c r="A95" t="s">
        <v>63</v>
      </c>
      <c r="B95" s="144" t="s">
        <v>90</v>
      </c>
      <c r="C95">
        <v>311</v>
      </c>
      <c r="D95" t="str">
        <f>VLOOKUP(Oliusala[[#This Row],[postnumer]],Sveitarfelog[#All],4,FALSE)</f>
        <v>Borgarbyggð,Skorradalshreppur</v>
      </c>
      <c r="E95" t="str">
        <f>VLOOKUP(Oliusala[[#This Row],[postnumer]],Sveitarfelog[#All],5,FALSE)</f>
        <v>Vesturland</v>
      </c>
      <c r="F95" t="s">
        <v>20</v>
      </c>
      <c r="G95" t="s">
        <v>50</v>
      </c>
      <c r="H95" t="s">
        <v>58</v>
      </c>
      <c r="I95" s="1">
        <v>263053</v>
      </c>
      <c r="J95" s="2">
        <f>VLOOKUP(Oliusala[[#This Row],[tegund]],Tegundir!$B$2:$D$19,3,FALSE)*Oliusala[[#This Row],[magn]]/1000</f>
        <v>197.28975</v>
      </c>
      <c r="K95">
        <v>2010</v>
      </c>
      <c r="L95" t="s">
        <v>18</v>
      </c>
      <c r="M95" s="144" t="s">
        <v>59</v>
      </c>
    </row>
    <row r="96" spans="1:13" x14ac:dyDescent="0.2">
      <c r="A96" t="s">
        <v>63</v>
      </c>
      <c r="B96" s="144" t="s">
        <v>91</v>
      </c>
      <c r="C96">
        <v>311</v>
      </c>
      <c r="D96" t="str">
        <f>VLOOKUP(Oliusala[[#This Row],[postnumer]],Sveitarfelog[#All],4,FALSE)</f>
        <v>Borgarbyggð,Skorradalshreppur</v>
      </c>
      <c r="E96" t="str">
        <f>VLOOKUP(Oliusala[[#This Row],[postnumer]],Sveitarfelog[#All],5,FALSE)</f>
        <v>Vesturland</v>
      </c>
      <c r="F96" t="s">
        <v>20</v>
      </c>
      <c r="G96" t="s">
        <v>50</v>
      </c>
      <c r="H96" t="s">
        <v>58</v>
      </c>
      <c r="I96" s="1">
        <v>32732</v>
      </c>
      <c r="J96" s="2">
        <f>VLOOKUP(Oliusala[[#This Row],[tegund]],Tegundir!$B$2:$D$19,3,FALSE)*Oliusala[[#This Row],[magn]]/1000</f>
        <v>24.548999999999999</v>
      </c>
      <c r="K96">
        <v>2010</v>
      </c>
      <c r="L96" t="s">
        <v>18</v>
      </c>
      <c r="M96" s="144" t="s">
        <v>59</v>
      </c>
    </row>
    <row r="97" spans="1:13" x14ac:dyDescent="0.2">
      <c r="A97" t="s">
        <v>63</v>
      </c>
      <c r="B97" s="144" t="s">
        <v>92</v>
      </c>
      <c r="C97">
        <v>311</v>
      </c>
      <c r="D97" t="str">
        <f>VLOOKUP(Oliusala[[#This Row],[postnumer]],Sveitarfelog[#All],4,FALSE)</f>
        <v>Borgarbyggð,Skorradalshreppur</v>
      </c>
      <c r="E97" t="str">
        <f>VLOOKUP(Oliusala[[#This Row],[postnumer]],Sveitarfelog[#All],5,FALSE)</f>
        <v>Vesturland</v>
      </c>
      <c r="F97" t="s">
        <v>20</v>
      </c>
      <c r="G97" t="s">
        <v>50</v>
      </c>
      <c r="H97" t="s">
        <v>58</v>
      </c>
      <c r="I97" s="1">
        <v>121864</v>
      </c>
      <c r="J97" s="2">
        <f>VLOOKUP(Oliusala[[#This Row],[tegund]],Tegundir!$B$2:$D$19,3,FALSE)*Oliusala[[#This Row],[magn]]/1000</f>
        <v>91.397999999999996</v>
      </c>
      <c r="K97">
        <v>2010</v>
      </c>
      <c r="L97" t="s">
        <v>18</v>
      </c>
      <c r="M97" s="144" t="s">
        <v>59</v>
      </c>
    </row>
    <row r="98" spans="1:13" x14ac:dyDescent="0.2">
      <c r="A98" t="s">
        <v>63</v>
      </c>
      <c r="B98" s="144" t="s">
        <v>93</v>
      </c>
      <c r="C98">
        <v>311</v>
      </c>
      <c r="D98" t="str">
        <f>VLOOKUP(Oliusala[[#This Row],[postnumer]],Sveitarfelog[#All],4,FALSE)</f>
        <v>Borgarbyggð,Skorradalshreppur</v>
      </c>
      <c r="E98" t="str">
        <f>VLOOKUP(Oliusala[[#This Row],[postnumer]],Sveitarfelog[#All],5,FALSE)</f>
        <v>Vesturland</v>
      </c>
      <c r="F98" t="s">
        <v>20</v>
      </c>
      <c r="G98" t="s">
        <v>50</v>
      </c>
      <c r="H98" t="s">
        <v>58</v>
      </c>
      <c r="I98" s="1">
        <v>154313</v>
      </c>
      <c r="J98" s="2">
        <f>VLOOKUP(Oliusala[[#This Row],[tegund]],Tegundir!$B$2:$D$19,3,FALSE)*Oliusala[[#This Row],[magn]]/1000</f>
        <v>115.73475000000001</v>
      </c>
      <c r="K98">
        <v>2010</v>
      </c>
      <c r="L98" t="s">
        <v>18</v>
      </c>
      <c r="M98" s="144" t="s">
        <v>59</v>
      </c>
    </row>
    <row r="99" spans="1:13" x14ac:dyDescent="0.2">
      <c r="A99" t="s">
        <v>63</v>
      </c>
      <c r="B99" s="144" t="s">
        <v>76</v>
      </c>
      <c r="C99">
        <v>340</v>
      </c>
      <c r="D99" t="str">
        <f>VLOOKUP(Oliusala[[#This Row],[postnumer]],Sveitarfelog[#All],4,FALSE)</f>
        <v>Eyja- og Miklaholtshreppur,Sveitarfélagið Stykkishólmur</v>
      </c>
      <c r="E99" t="str">
        <f>VLOOKUP(Oliusala[[#This Row],[postnumer]],Sveitarfelog[#All],5,FALSE)</f>
        <v>Vesturland</v>
      </c>
      <c r="F99" t="s">
        <v>20</v>
      </c>
      <c r="G99" t="s">
        <v>50</v>
      </c>
      <c r="H99" t="s">
        <v>58</v>
      </c>
      <c r="I99" s="1">
        <v>765982</v>
      </c>
      <c r="J99" s="2">
        <f>VLOOKUP(Oliusala[[#This Row],[tegund]],Tegundir!$B$2:$D$19,3,FALSE)*Oliusala[[#This Row],[magn]]/1000</f>
        <v>574.48649999999998</v>
      </c>
      <c r="K99">
        <v>2010</v>
      </c>
      <c r="L99" t="s">
        <v>18</v>
      </c>
      <c r="M99" s="144" t="s">
        <v>59</v>
      </c>
    </row>
    <row r="100" spans="1:13" x14ac:dyDescent="0.2">
      <c r="A100" t="s">
        <v>57</v>
      </c>
      <c r="B100" s="144" t="s">
        <v>87</v>
      </c>
      <c r="C100">
        <v>350</v>
      </c>
      <c r="D100" t="str">
        <f>VLOOKUP(Oliusala[[#This Row],[postnumer]],Sveitarfelog[#All],4,FALSE)</f>
        <v>Grundarfjarðarbær</v>
      </c>
      <c r="E100" t="str">
        <f>VLOOKUP(Oliusala[[#This Row],[postnumer]],Sveitarfelog[#All],5,FALSE)</f>
        <v>Vesturland</v>
      </c>
      <c r="F100" t="s">
        <v>20</v>
      </c>
      <c r="G100" t="s">
        <v>50</v>
      </c>
      <c r="H100" t="s">
        <v>58</v>
      </c>
      <c r="I100" s="1">
        <v>0</v>
      </c>
      <c r="J100" s="2">
        <f>VLOOKUP(Oliusala[[#This Row],[tegund]],Tegundir!$B$2:$D$19,3,FALSE)*Oliusala[[#This Row],[magn]]/1000</f>
        <v>0</v>
      </c>
      <c r="K100">
        <v>2010</v>
      </c>
      <c r="L100" t="s">
        <v>18</v>
      </c>
      <c r="M100" s="144" t="s">
        <v>59</v>
      </c>
    </row>
    <row r="101" spans="1:13" x14ac:dyDescent="0.2">
      <c r="A101" t="s">
        <v>57</v>
      </c>
      <c r="B101" s="144" t="s">
        <v>87</v>
      </c>
      <c r="C101">
        <v>350</v>
      </c>
      <c r="D101" t="str">
        <f>VLOOKUP(Oliusala[[#This Row],[postnumer]],Sveitarfelog[#All],4,FALSE)</f>
        <v>Grundarfjarðarbær</v>
      </c>
      <c r="E101" t="str">
        <f>VLOOKUP(Oliusala[[#This Row],[postnumer]],Sveitarfelog[#All],5,FALSE)</f>
        <v>Vesturland</v>
      </c>
      <c r="F101" t="s">
        <v>20</v>
      </c>
      <c r="G101" t="s">
        <v>50</v>
      </c>
      <c r="H101" t="s">
        <v>60</v>
      </c>
      <c r="I101" s="1">
        <v>20047</v>
      </c>
      <c r="J101" s="2">
        <f>VLOOKUP(Oliusala[[#This Row],[tegund]],Tegundir!$B$2:$D$19,3,FALSE)*Oliusala[[#This Row],[magn]]/1000</f>
        <v>15.03525</v>
      </c>
      <c r="K101">
        <v>2010</v>
      </c>
      <c r="L101" t="s">
        <v>18</v>
      </c>
      <c r="M101" s="144" t="s">
        <v>59</v>
      </c>
    </row>
    <row r="102" spans="1:13" x14ac:dyDescent="0.2">
      <c r="A102" t="s">
        <v>63</v>
      </c>
      <c r="B102" s="144" t="s">
        <v>87</v>
      </c>
      <c r="C102">
        <v>350</v>
      </c>
      <c r="D102" t="str">
        <f>VLOOKUP(Oliusala[[#This Row],[postnumer]],Sveitarfelog[#All],4,FALSE)</f>
        <v>Grundarfjarðarbær</v>
      </c>
      <c r="E102" t="str">
        <f>VLOOKUP(Oliusala[[#This Row],[postnumer]],Sveitarfelog[#All],5,FALSE)</f>
        <v>Vesturland</v>
      </c>
      <c r="F102" t="s">
        <v>20</v>
      </c>
      <c r="G102" t="s">
        <v>50</v>
      </c>
      <c r="H102" t="s">
        <v>58</v>
      </c>
      <c r="I102" s="1">
        <v>208284</v>
      </c>
      <c r="J102" s="2">
        <f>VLOOKUP(Oliusala[[#This Row],[tegund]],Tegundir!$B$2:$D$19,3,FALSE)*Oliusala[[#This Row],[magn]]/1000</f>
        <v>156.21299999999999</v>
      </c>
      <c r="K102">
        <v>2010</v>
      </c>
      <c r="L102" t="s">
        <v>18</v>
      </c>
      <c r="M102" s="144" t="s">
        <v>59</v>
      </c>
    </row>
    <row r="103" spans="1:13" x14ac:dyDescent="0.2">
      <c r="A103" t="s">
        <v>63</v>
      </c>
      <c r="B103" s="144" t="s">
        <v>87</v>
      </c>
      <c r="C103">
        <v>350</v>
      </c>
      <c r="D103" t="str">
        <f>VLOOKUP(Oliusala[[#This Row],[postnumer]],Sveitarfelog[#All],4,FALSE)</f>
        <v>Grundarfjarðarbær</v>
      </c>
      <c r="E103" t="str">
        <f>VLOOKUP(Oliusala[[#This Row],[postnumer]],Sveitarfelog[#All],5,FALSE)</f>
        <v>Vesturland</v>
      </c>
      <c r="F103" t="s">
        <v>20</v>
      </c>
      <c r="G103" t="s">
        <v>50</v>
      </c>
      <c r="H103" t="s">
        <v>58</v>
      </c>
      <c r="I103" s="1">
        <v>227455</v>
      </c>
      <c r="J103" s="2">
        <f>VLOOKUP(Oliusala[[#This Row],[tegund]],Tegundir!$B$2:$D$19,3,FALSE)*Oliusala[[#This Row],[magn]]/1000</f>
        <v>170.59125</v>
      </c>
      <c r="K103">
        <v>2010</v>
      </c>
      <c r="L103" t="s">
        <v>18</v>
      </c>
      <c r="M103" s="144" t="s">
        <v>59</v>
      </c>
    </row>
    <row r="104" spans="1:13" x14ac:dyDescent="0.2">
      <c r="A104" t="s">
        <v>57</v>
      </c>
      <c r="B104" s="144" t="s">
        <v>67</v>
      </c>
      <c r="C104">
        <v>355</v>
      </c>
      <c r="D104" t="str">
        <f>VLOOKUP(Oliusala[[#This Row],[postnumer]],Sveitarfelog[#All],4,FALSE)</f>
        <v>Snæfellsbær</v>
      </c>
      <c r="E104" t="str">
        <f>VLOOKUP(Oliusala[[#This Row],[postnumer]],Sveitarfelog[#All],5,FALSE)</f>
        <v>Vesturland</v>
      </c>
      <c r="F104" t="s">
        <v>20</v>
      </c>
      <c r="G104" t="s">
        <v>50</v>
      </c>
      <c r="H104" t="s">
        <v>58</v>
      </c>
      <c r="I104" s="1">
        <v>0</v>
      </c>
      <c r="J104" s="2">
        <f>VLOOKUP(Oliusala[[#This Row],[tegund]],Tegundir!$B$2:$D$19,3,FALSE)*Oliusala[[#This Row],[magn]]/1000</f>
        <v>0</v>
      </c>
      <c r="K104">
        <v>2010</v>
      </c>
      <c r="L104" t="s">
        <v>18</v>
      </c>
      <c r="M104" s="144" t="s">
        <v>59</v>
      </c>
    </row>
    <row r="105" spans="1:13" x14ac:dyDescent="0.2">
      <c r="A105" t="s">
        <v>57</v>
      </c>
      <c r="B105" s="144" t="s">
        <v>67</v>
      </c>
      <c r="C105">
        <v>355</v>
      </c>
      <c r="D105" t="str">
        <f>VLOOKUP(Oliusala[[#This Row],[postnumer]],Sveitarfelog[#All],4,FALSE)</f>
        <v>Snæfellsbær</v>
      </c>
      <c r="E105" t="str">
        <f>VLOOKUP(Oliusala[[#This Row],[postnumer]],Sveitarfelog[#All],5,FALSE)</f>
        <v>Vesturland</v>
      </c>
      <c r="F105" t="s">
        <v>20</v>
      </c>
      <c r="G105" t="s">
        <v>50</v>
      </c>
      <c r="H105" t="s">
        <v>60</v>
      </c>
      <c r="I105" s="1">
        <v>29802</v>
      </c>
      <c r="J105" s="2">
        <f>VLOOKUP(Oliusala[[#This Row],[tegund]],Tegundir!$B$2:$D$19,3,FALSE)*Oliusala[[#This Row],[magn]]/1000</f>
        <v>22.351500000000001</v>
      </c>
      <c r="K105">
        <v>2010</v>
      </c>
      <c r="L105" t="s">
        <v>18</v>
      </c>
      <c r="M105" s="144" t="s">
        <v>59</v>
      </c>
    </row>
    <row r="106" spans="1:13" x14ac:dyDescent="0.2">
      <c r="A106" t="s">
        <v>63</v>
      </c>
      <c r="B106" s="144" t="s">
        <v>98</v>
      </c>
      <c r="C106">
        <v>355</v>
      </c>
      <c r="D106" t="str">
        <f>VLOOKUP(Oliusala[[#This Row],[postnumer]],Sveitarfelog[#All],4,FALSE)</f>
        <v>Snæfellsbær</v>
      </c>
      <c r="E106" t="str">
        <f>VLOOKUP(Oliusala[[#This Row],[postnumer]],Sveitarfelog[#All],5,FALSE)</f>
        <v>Vesturland</v>
      </c>
      <c r="F106" t="s">
        <v>20</v>
      </c>
      <c r="G106" t="s">
        <v>50</v>
      </c>
      <c r="H106" t="s">
        <v>58</v>
      </c>
      <c r="I106" s="1">
        <v>39685</v>
      </c>
      <c r="J106" s="2">
        <f>VLOOKUP(Oliusala[[#This Row],[tegund]],Tegundir!$B$2:$D$19,3,FALSE)*Oliusala[[#This Row],[magn]]/1000</f>
        <v>29.763750000000002</v>
      </c>
      <c r="K106">
        <v>2010</v>
      </c>
      <c r="L106" t="s">
        <v>18</v>
      </c>
      <c r="M106" s="144" t="s">
        <v>59</v>
      </c>
    </row>
    <row r="107" spans="1:13" x14ac:dyDescent="0.2">
      <c r="A107" t="s">
        <v>63</v>
      </c>
      <c r="B107" s="144" t="s">
        <v>67</v>
      </c>
      <c r="C107">
        <v>355</v>
      </c>
      <c r="D107" t="str">
        <f>VLOOKUP(Oliusala[[#This Row],[postnumer]],Sveitarfelog[#All],4,FALSE)</f>
        <v>Snæfellsbær</v>
      </c>
      <c r="E107" t="str">
        <f>VLOOKUP(Oliusala[[#This Row],[postnumer]],Sveitarfelog[#All],5,FALSE)</f>
        <v>Vesturland</v>
      </c>
      <c r="F107" t="s">
        <v>20</v>
      </c>
      <c r="G107" t="s">
        <v>50</v>
      </c>
      <c r="H107" t="s">
        <v>58</v>
      </c>
      <c r="I107" s="1">
        <v>631071</v>
      </c>
      <c r="J107" s="2">
        <f>VLOOKUP(Oliusala[[#This Row],[tegund]],Tegundir!$B$2:$D$19,3,FALSE)*Oliusala[[#This Row],[magn]]/1000</f>
        <v>473.30324999999999</v>
      </c>
      <c r="K107">
        <v>2010</v>
      </c>
      <c r="L107" t="s">
        <v>18</v>
      </c>
      <c r="M107" s="144" t="s">
        <v>59</v>
      </c>
    </row>
    <row r="108" spans="1:13" x14ac:dyDescent="0.2">
      <c r="A108" t="s">
        <v>57</v>
      </c>
      <c r="B108" s="144" t="s">
        <v>99</v>
      </c>
      <c r="C108">
        <v>360</v>
      </c>
      <c r="D108" t="str">
        <f>VLOOKUP(Oliusala[[#This Row],[postnumer]],Sveitarfelog[#All],4,FALSE)</f>
        <v>Snæfellsbær</v>
      </c>
      <c r="E108" t="str">
        <f>VLOOKUP(Oliusala[[#This Row],[postnumer]],Sveitarfelog[#All],5,FALSE)</f>
        <v>Vesturland</v>
      </c>
      <c r="F108" t="s">
        <v>20</v>
      </c>
      <c r="G108" t="s">
        <v>50</v>
      </c>
      <c r="H108" t="s">
        <v>58</v>
      </c>
      <c r="I108" s="1">
        <v>0</v>
      </c>
      <c r="J108" s="2">
        <f>VLOOKUP(Oliusala[[#This Row],[tegund]],Tegundir!$B$2:$D$19,3,FALSE)*Oliusala[[#This Row],[magn]]/1000</f>
        <v>0</v>
      </c>
      <c r="K108">
        <v>2010</v>
      </c>
      <c r="L108" t="s">
        <v>18</v>
      </c>
      <c r="M108" s="144" t="s">
        <v>59</v>
      </c>
    </row>
    <row r="109" spans="1:13" x14ac:dyDescent="0.2">
      <c r="A109" t="s">
        <v>57</v>
      </c>
      <c r="B109" s="144" t="s">
        <v>99</v>
      </c>
      <c r="C109">
        <v>360</v>
      </c>
      <c r="D109" t="str">
        <f>VLOOKUP(Oliusala[[#This Row],[postnumer]],Sveitarfelog[#All],4,FALSE)</f>
        <v>Snæfellsbær</v>
      </c>
      <c r="E109" t="str">
        <f>VLOOKUP(Oliusala[[#This Row],[postnumer]],Sveitarfelog[#All],5,FALSE)</f>
        <v>Vesturland</v>
      </c>
      <c r="F109" t="s">
        <v>20</v>
      </c>
      <c r="G109" t="s">
        <v>50</v>
      </c>
      <c r="H109" t="s">
        <v>60</v>
      </c>
      <c r="I109" s="1">
        <v>14350</v>
      </c>
      <c r="J109" s="2">
        <f>VLOOKUP(Oliusala[[#This Row],[tegund]],Tegundir!$B$2:$D$19,3,FALSE)*Oliusala[[#This Row],[magn]]/1000</f>
        <v>10.762499999999999</v>
      </c>
      <c r="K109">
        <v>2010</v>
      </c>
      <c r="L109" t="s">
        <v>18</v>
      </c>
      <c r="M109" s="144" t="s">
        <v>59</v>
      </c>
    </row>
    <row r="110" spans="1:13" x14ac:dyDescent="0.2">
      <c r="A110" t="s">
        <v>63</v>
      </c>
      <c r="B110" s="144" t="s">
        <v>99</v>
      </c>
      <c r="C110">
        <v>360</v>
      </c>
      <c r="D110" t="str">
        <f>VLOOKUP(Oliusala[[#This Row],[postnumer]],Sveitarfelog[#All],4,FALSE)</f>
        <v>Snæfellsbær</v>
      </c>
      <c r="E110" t="str">
        <f>VLOOKUP(Oliusala[[#This Row],[postnumer]],Sveitarfelog[#All],5,FALSE)</f>
        <v>Vesturland</v>
      </c>
      <c r="F110" t="s">
        <v>20</v>
      </c>
      <c r="G110" t="s">
        <v>50</v>
      </c>
      <c r="H110" t="s">
        <v>58</v>
      </c>
      <c r="I110" s="1">
        <v>162423</v>
      </c>
      <c r="J110" s="2">
        <f>VLOOKUP(Oliusala[[#This Row],[tegund]],Tegundir!$B$2:$D$19,3,FALSE)*Oliusala[[#This Row],[magn]]/1000</f>
        <v>121.81725</v>
      </c>
      <c r="K110">
        <v>2010</v>
      </c>
      <c r="L110" t="s">
        <v>18</v>
      </c>
      <c r="M110" s="144" t="s">
        <v>59</v>
      </c>
    </row>
    <row r="111" spans="1:13" x14ac:dyDescent="0.2">
      <c r="A111" t="s">
        <v>57</v>
      </c>
      <c r="B111" s="144" t="s">
        <v>101</v>
      </c>
      <c r="C111">
        <v>370</v>
      </c>
      <c r="D111" t="str">
        <f>VLOOKUP(Oliusala[[#This Row],[postnumer]],Sveitarfelog[#All],4,FALSE)</f>
        <v>Dalabyggð</v>
      </c>
      <c r="E111" t="str">
        <f>VLOOKUP(Oliusala[[#This Row],[postnumer]],Sveitarfelog[#All],5,FALSE)</f>
        <v>Vesturland</v>
      </c>
      <c r="F111" t="s">
        <v>20</v>
      </c>
      <c r="G111" t="s">
        <v>50</v>
      </c>
      <c r="H111" t="s">
        <v>61</v>
      </c>
      <c r="I111" s="1">
        <v>120</v>
      </c>
      <c r="J111" s="2">
        <f>VLOOKUP(Oliusala[[#This Row],[tegund]],Tegundir!$B$2:$D$19,3,FALSE)*Oliusala[[#This Row],[magn]]/1000</f>
        <v>0.09</v>
      </c>
      <c r="K111">
        <v>2010</v>
      </c>
      <c r="L111" t="s">
        <v>18</v>
      </c>
      <c r="M111" s="144" t="s">
        <v>62</v>
      </c>
    </row>
    <row r="112" spans="1:13" x14ac:dyDescent="0.2">
      <c r="A112" t="s">
        <v>57</v>
      </c>
      <c r="B112" s="144" t="s">
        <v>101</v>
      </c>
      <c r="C112">
        <v>370</v>
      </c>
      <c r="D112" t="str">
        <f>VLOOKUP(Oliusala[[#This Row],[postnumer]],Sveitarfelog[#All],4,FALSE)</f>
        <v>Dalabyggð</v>
      </c>
      <c r="E112" t="str">
        <f>VLOOKUP(Oliusala[[#This Row],[postnumer]],Sveitarfelog[#All],5,FALSE)</f>
        <v>Vesturland</v>
      </c>
      <c r="F112" t="s">
        <v>20</v>
      </c>
      <c r="G112" t="s">
        <v>50</v>
      </c>
      <c r="H112" t="s">
        <v>58</v>
      </c>
      <c r="I112" s="1">
        <v>0</v>
      </c>
      <c r="J112" s="2">
        <f>VLOOKUP(Oliusala[[#This Row],[tegund]],Tegundir!$B$2:$D$19,3,FALSE)*Oliusala[[#This Row],[magn]]/1000</f>
        <v>0</v>
      </c>
      <c r="K112">
        <v>2010</v>
      </c>
      <c r="L112" t="s">
        <v>18</v>
      </c>
      <c r="M112" s="144" t="s">
        <v>59</v>
      </c>
    </row>
    <row r="113" spans="1:13" x14ac:dyDescent="0.2">
      <c r="A113" t="s">
        <v>57</v>
      </c>
      <c r="B113" s="144" t="s">
        <v>101</v>
      </c>
      <c r="C113">
        <v>370</v>
      </c>
      <c r="D113" t="str">
        <f>VLOOKUP(Oliusala[[#This Row],[postnumer]],Sveitarfelog[#All],4,FALSE)</f>
        <v>Dalabyggð</v>
      </c>
      <c r="E113" t="str">
        <f>VLOOKUP(Oliusala[[#This Row],[postnumer]],Sveitarfelog[#All],5,FALSE)</f>
        <v>Vesturland</v>
      </c>
      <c r="F113" t="s">
        <v>20</v>
      </c>
      <c r="G113" t="s">
        <v>50</v>
      </c>
      <c r="H113" t="s">
        <v>60</v>
      </c>
      <c r="I113" s="1">
        <v>46294</v>
      </c>
      <c r="J113" s="2">
        <f>VLOOKUP(Oliusala[[#This Row],[tegund]],Tegundir!$B$2:$D$19,3,FALSE)*Oliusala[[#This Row],[magn]]/1000</f>
        <v>34.720500000000001</v>
      </c>
      <c r="K113">
        <v>2010</v>
      </c>
      <c r="L113" t="s">
        <v>18</v>
      </c>
      <c r="M113" s="144" t="s">
        <v>59</v>
      </c>
    </row>
    <row r="114" spans="1:13" x14ac:dyDescent="0.2">
      <c r="A114" t="s">
        <v>63</v>
      </c>
      <c r="B114" s="144" t="s">
        <v>101</v>
      </c>
      <c r="C114">
        <v>370</v>
      </c>
      <c r="D114" t="str">
        <f>VLOOKUP(Oliusala[[#This Row],[postnumer]],Sveitarfelog[#All],4,FALSE)</f>
        <v>Dalabyggð</v>
      </c>
      <c r="E114" t="str">
        <f>VLOOKUP(Oliusala[[#This Row],[postnumer]],Sveitarfelog[#All],5,FALSE)</f>
        <v>Vesturland</v>
      </c>
      <c r="F114" t="s">
        <v>20</v>
      </c>
      <c r="G114" t="s">
        <v>50</v>
      </c>
      <c r="H114" t="s">
        <v>58</v>
      </c>
      <c r="I114" s="1">
        <v>379113</v>
      </c>
      <c r="J114" s="2">
        <f>VLOOKUP(Oliusala[[#This Row],[tegund]],Tegundir!$B$2:$D$19,3,FALSE)*Oliusala[[#This Row],[magn]]/1000</f>
        <v>284.33474999999999</v>
      </c>
      <c r="K114">
        <v>2010</v>
      </c>
      <c r="L114" t="s">
        <v>18</v>
      </c>
      <c r="M114" s="144" t="s">
        <v>59</v>
      </c>
    </row>
    <row r="115" spans="1:13" x14ac:dyDescent="0.2">
      <c r="A115" t="s">
        <v>63</v>
      </c>
      <c r="B115" s="144" t="s">
        <v>103</v>
      </c>
      <c r="C115">
        <v>371</v>
      </c>
      <c r="D115" t="str">
        <f>VLOOKUP(Oliusala[[#This Row],[postnumer]],Sveitarfelog[#All],4,FALSE)</f>
        <v>Dalabyggð</v>
      </c>
      <c r="E115" t="str">
        <f>VLOOKUP(Oliusala[[#This Row],[postnumer]],Sveitarfelog[#All],5,FALSE)</f>
        <v>Vesturland</v>
      </c>
      <c r="F115" t="s">
        <v>20</v>
      </c>
      <c r="G115" t="s">
        <v>50</v>
      </c>
      <c r="H115" t="s">
        <v>58</v>
      </c>
      <c r="I115" s="1">
        <v>60131</v>
      </c>
      <c r="J115" s="2">
        <f>VLOOKUP(Oliusala[[#This Row],[tegund]],Tegundir!$B$2:$D$19,3,FALSE)*Oliusala[[#This Row],[magn]]/1000</f>
        <v>45.09825</v>
      </c>
      <c r="K115">
        <v>2010</v>
      </c>
      <c r="L115" t="s">
        <v>18</v>
      </c>
      <c r="M115" s="144" t="s">
        <v>59</v>
      </c>
    </row>
    <row r="116" spans="1:13" x14ac:dyDescent="0.2">
      <c r="A116" t="s">
        <v>57</v>
      </c>
      <c r="B116" s="144" t="s">
        <v>104</v>
      </c>
      <c r="C116">
        <v>380</v>
      </c>
      <c r="D116" t="str">
        <f>VLOOKUP(Oliusala[[#This Row],[postnumer]],Sveitarfelog[#All],4,FALSE)</f>
        <v>Reykhólahreppur</v>
      </c>
      <c r="E116" t="str">
        <f>VLOOKUP(Oliusala[[#This Row],[postnumer]],Sveitarfelog[#All],5,FALSE)</f>
        <v>Vestfirðir</v>
      </c>
      <c r="F116" t="s">
        <v>20</v>
      </c>
      <c r="G116" t="s">
        <v>50</v>
      </c>
      <c r="H116" t="s">
        <v>58</v>
      </c>
      <c r="I116" s="1">
        <v>0</v>
      </c>
      <c r="J116" s="2">
        <f>VLOOKUP(Oliusala[[#This Row],[tegund]],Tegundir!$B$2:$D$19,3,FALSE)*Oliusala[[#This Row],[magn]]/1000</f>
        <v>0</v>
      </c>
      <c r="K116">
        <v>2010</v>
      </c>
      <c r="L116" t="s">
        <v>18</v>
      </c>
      <c r="M116" s="144" t="s">
        <v>59</v>
      </c>
    </row>
    <row r="117" spans="1:13" x14ac:dyDescent="0.2">
      <c r="A117" t="s">
        <v>57</v>
      </c>
      <c r="B117" s="144" t="s">
        <v>104</v>
      </c>
      <c r="C117">
        <v>380</v>
      </c>
      <c r="D117" t="str">
        <f>VLOOKUP(Oliusala[[#This Row],[postnumer]],Sveitarfelog[#All],4,FALSE)</f>
        <v>Reykhólahreppur</v>
      </c>
      <c r="E117" t="str">
        <f>VLOOKUP(Oliusala[[#This Row],[postnumer]],Sveitarfelog[#All],5,FALSE)</f>
        <v>Vestfirðir</v>
      </c>
      <c r="F117" t="s">
        <v>20</v>
      </c>
      <c r="G117" t="s">
        <v>50</v>
      </c>
      <c r="H117" t="s">
        <v>60</v>
      </c>
      <c r="I117" s="1">
        <v>1049</v>
      </c>
      <c r="J117" s="2">
        <f>VLOOKUP(Oliusala[[#This Row],[tegund]],Tegundir!$B$2:$D$19,3,FALSE)*Oliusala[[#This Row],[magn]]/1000</f>
        <v>0.78674999999999995</v>
      </c>
      <c r="K117">
        <v>2010</v>
      </c>
      <c r="L117" t="s">
        <v>18</v>
      </c>
      <c r="M117" s="144" t="s">
        <v>59</v>
      </c>
    </row>
    <row r="118" spans="1:13" x14ac:dyDescent="0.2">
      <c r="A118" t="s">
        <v>57</v>
      </c>
      <c r="B118" s="144" t="s">
        <v>106</v>
      </c>
      <c r="C118">
        <v>380</v>
      </c>
      <c r="D118" t="str">
        <f>VLOOKUP(Oliusala[[#This Row],[postnumer]],Sveitarfelog[#All],4,FALSE)</f>
        <v>Reykhólahreppur</v>
      </c>
      <c r="E118" t="str">
        <f>VLOOKUP(Oliusala[[#This Row],[postnumer]],Sveitarfelog[#All],5,FALSE)</f>
        <v>Vestfirðir</v>
      </c>
      <c r="F118" t="s">
        <v>20</v>
      </c>
      <c r="G118" t="s">
        <v>50</v>
      </c>
      <c r="H118" t="s">
        <v>58</v>
      </c>
      <c r="I118" s="1">
        <v>0</v>
      </c>
      <c r="J118" s="2">
        <f>VLOOKUP(Oliusala[[#This Row],[tegund]],Tegundir!$B$2:$D$19,3,FALSE)*Oliusala[[#This Row],[magn]]/1000</f>
        <v>0</v>
      </c>
      <c r="K118">
        <v>2010</v>
      </c>
      <c r="L118" t="s">
        <v>18</v>
      </c>
      <c r="M118" s="144" t="s">
        <v>59</v>
      </c>
    </row>
    <row r="119" spans="1:13" x14ac:dyDescent="0.2">
      <c r="A119" t="s">
        <v>57</v>
      </c>
      <c r="B119" s="144" t="s">
        <v>106</v>
      </c>
      <c r="C119">
        <v>380</v>
      </c>
      <c r="D119" t="str">
        <f>VLOOKUP(Oliusala[[#This Row],[postnumer]],Sveitarfelog[#All],4,FALSE)</f>
        <v>Reykhólahreppur</v>
      </c>
      <c r="E119" t="str">
        <f>VLOOKUP(Oliusala[[#This Row],[postnumer]],Sveitarfelog[#All],5,FALSE)</f>
        <v>Vestfirðir</v>
      </c>
      <c r="F119" t="s">
        <v>20</v>
      </c>
      <c r="G119" t="s">
        <v>50</v>
      </c>
      <c r="H119" t="s">
        <v>60</v>
      </c>
      <c r="I119" s="1">
        <v>5171</v>
      </c>
      <c r="J119" s="2">
        <f>VLOOKUP(Oliusala[[#This Row],[tegund]],Tegundir!$B$2:$D$19,3,FALSE)*Oliusala[[#This Row],[magn]]/1000</f>
        <v>3.87825</v>
      </c>
      <c r="K119">
        <v>2010</v>
      </c>
      <c r="L119" t="s">
        <v>18</v>
      </c>
      <c r="M119" s="144" t="s">
        <v>59</v>
      </c>
    </row>
    <row r="120" spans="1:13" x14ac:dyDescent="0.2">
      <c r="A120" t="s">
        <v>57</v>
      </c>
      <c r="B120" s="144" t="s">
        <v>105</v>
      </c>
      <c r="C120">
        <v>380</v>
      </c>
      <c r="D120" t="str">
        <f>VLOOKUP(Oliusala[[#This Row],[postnumer]],Sveitarfelog[#All],4,FALSE)</f>
        <v>Reykhólahreppur</v>
      </c>
      <c r="E120" t="str">
        <f>VLOOKUP(Oliusala[[#This Row],[postnumer]],Sveitarfelog[#All],5,FALSE)</f>
        <v>Vestfirðir</v>
      </c>
      <c r="F120" t="s">
        <v>20</v>
      </c>
      <c r="G120" t="s">
        <v>50</v>
      </c>
      <c r="H120" t="s">
        <v>58</v>
      </c>
      <c r="I120" s="1">
        <v>0</v>
      </c>
      <c r="J120" s="2">
        <f>VLOOKUP(Oliusala[[#This Row],[tegund]],Tegundir!$B$2:$D$19,3,FALSE)*Oliusala[[#This Row],[magn]]/1000</f>
        <v>0</v>
      </c>
      <c r="K120">
        <v>2010</v>
      </c>
      <c r="L120" t="s">
        <v>18</v>
      </c>
      <c r="M120" s="144" t="s">
        <v>59</v>
      </c>
    </row>
    <row r="121" spans="1:13" x14ac:dyDescent="0.2">
      <c r="A121" t="s">
        <v>57</v>
      </c>
      <c r="B121" s="144" t="s">
        <v>105</v>
      </c>
      <c r="C121">
        <v>380</v>
      </c>
      <c r="D121" t="str">
        <f>VLOOKUP(Oliusala[[#This Row],[postnumer]],Sveitarfelog[#All],4,FALSE)</f>
        <v>Reykhólahreppur</v>
      </c>
      <c r="E121" t="str">
        <f>VLOOKUP(Oliusala[[#This Row],[postnumer]],Sveitarfelog[#All],5,FALSE)</f>
        <v>Vestfirðir</v>
      </c>
      <c r="F121" t="s">
        <v>20</v>
      </c>
      <c r="G121" t="s">
        <v>50</v>
      </c>
      <c r="H121" t="s">
        <v>60</v>
      </c>
      <c r="I121" s="1">
        <v>9165</v>
      </c>
      <c r="J121" s="2">
        <f>VLOOKUP(Oliusala[[#This Row],[tegund]],Tegundir!$B$2:$D$19,3,FALSE)*Oliusala[[#This Row],[magn]]/1000</f>
        <v>6.8737500000000002</v>
      </c>
      <c r="K121">
        <v>2010</v>
      </c>
      <c r="L121" t="s">
        <v>18</v>
      </c>
      <c r="M121" s="144" t="s">
        <v>59</v>
      </c>
    </row>
    <row r="122" spans="1:13" x14ac:dyDescent="0.2">
      <c r="A122" t="s">
        <v>63</v>
      </c>
      <c r="B122" s="144" t="s">
        <v>104</v>
      </c>
      <c r="C122">
        <v>380</v>
      </c>
      <c r="D122" t="str">
        <f>VLOOKUP(Oliusala[[#This Row],[postnumer]],Sveitarfelog[#All],4,FALSE)</f>
        <v>Reykhólahreppur</v>
      </c>
      <c r="E122" t="str">
        <f>VLOOKUP(Oliusala[[#This Row],[postnumer]],Sveitarfelog[#All],5,FALSE)</f>
        <v>Vestfirðir</v>
      </c>
      <c r="F122" t="s">
        <v>20</v>
      </c>
      <c r="G122" t="s">
        <v>50</v>
      </c>
      <c r="H122" t="s">
        <v>58</v>
      </c>
      <c r="I122" s="1">
        <v>58985</v>
      </c>
      <c r="J122" s="2">
        <f>VLOOKUP(Oliusala[[#This Row],[tegund]],Tegundir!$B$2:$D$19,3,FALSE)*Oliusala[[#This Row],[magn]]/1000</f>
        <v>44.238750000000003</v>
      </c>
      <c r="K122">
        <v>2010</v>
      </c>
      <c r="L122" t="s">
        <v>18</v>
      </c>
      <c r="M122" s="144" t="s">
        <v>59</v>
      </c>
    </row>
    <row r="123" spans="1:13" x14ac:dyDescent="0.2">
      <c r="A123" t="s">
        <v>63</v>
      </c>
      <c r="B123" s="144" t="s">
        <v>106</v>
      </c>
      <c r="C123">
        <v>380</v>
      </c>
      <c r="D123" t="str">
        <f>VLOOKUP(Oliusala[[#This Row],[postnumer]],Sveitarfelog[#All],4,FALSE)</f>
        <v>Reykhólahreppur</v>
      </c>
      <c r="E123" t="str">
        <f>VLOOKUP(Oliusala[[#This Row],[postnumer]],Sveitarfelog[#All],5,FALSE)</f>
        <v>Vestfirðir</v>
      </c>
      <c r="F123" t="s">
        <v>20</v>
      </c>
      <c r="G123" t="s">
        <v>50</v>
      </c>
      <c r="H123" t="s">
        <v>58</v>
      </c>
      <c r="I123" s="1">
        <v>38351</v>
      </c>
      <c r="J123" s="2">
        <f>VLOOKUP(Oliusala[[#This Row],[tegund]],Tegundir!$B$2:$D$19,3,FALSE)*Oliusala[[#This Row],[magn]]/1000</f>
        <v>28.763249999999999</v>
      </c>
      <c r="K123">
        <v>2010</v>
      </c>
      <c r="L123" t="s">
        <v>18</v>
      </c>
      <c r="M123" s="144" t="s">
        <v>59</v>
      </c>
    </row>
    <row r="124" spans="1:13" x14ac:dyDescent="0.2">
      <c r="A124" t="s">
        <v>63</v>
      </c>
      <c r="B124" s="144" t="s">
        <v>105</v>
      </c>
      <c r="C124">
        <v>380</v>
      </c>
      <c r="D124" t="str">
        <f>VLOOKUP(Oliusala[[#This Row],[postnumer]],Sveitarfelog[#All],4,FALSE)</f>
        <v>Reykhólahreppur</v>
      </c>
      <c r="E124" t="str">
        <f>VLOOKUP(Oliusala[[#This Row],[postnumer]],Sveitarfelog[#All],5,FALSE)</f>
        <v>Vestfirðir</v>
      </c>
      <c r="F124" t="s">
        <v>20</v>
      </c>
      <c r="G124" t="s">
        <v>50</v>
      </c>
      <c r="H124" t="s">
        <v>58</v>
      </c>
      <c r="I124" s="1">
        <v>70914</v>
      </c>
      <c r="J124" s="2">
        <f>VLOOKUP(Oliusala[[#This Row],[tegund]],Tegundir!$B$2:$D$19,3,FALSE)*Oliusala[[#This Row],[magn]]/1000</f>
        <v>53.185499999999998</v>
      </c>
      <c r="K124">
        <v>2010</v>
      </c>
      <c r="L124" t="s">
        <v>18</v>
      </c>
      <c r="M124" s="144" t="s">
        <v>59</v>
      </c>
    </row>
    <row r="125" spans="1:13" x14ac:dyDescent="0.2">
      <c r="A125" t="s">
        <v>83</v>
      </c>
      <c r="B125" s="144" t="s">
        <v>83</v>
      </c>
      <c r="C125">
        <v>400</v>
      </c>
      <c r="D125" t="str">
        <f>VLOOKUP(Oliusala[[#This Row],[postnumer]],Sveitarfelog[#All],4,FALSE)</f>
        <v>Ísafjarðarbær</v>
      </c>
      <c r="E125" t="str">
        <f>VLOOKUP(Oliusala[[#This Row],[postnumer]],Sveitarfelog[#All],5,FALSE)</f>
        <v>Vestfirðir</v>
      </c>
      <c r="F125" t="s">
        <v>20</v>
      </c>
      <c r="G125" t="s">
        <v>50</v>
      </c>
      <c r="H125" t="s">
        <v>61</v>
      </c>
      <c r="I125" s="1">
        <v>729</v>
      </c>
      <c r="J125" s="2">
        <f>VLOOKUP(Oliusala[[#This Row],[tegund]],Tegundir!$B$2:$D$19,3,FALSE)*Oliusala[[#This Row],[magn]]/1000</f>
        <v>0.54674999999999996</v>
      </c>
      <c r="K125">
        <v>2010</v>
      </c>
      <c r="L125" t="s">
        <v>18</v>
      </c>
      <c r="M125" s="144" t="s">
        <v>62</v>
      </c>
    </row>
    <row r="126" spans="1:13" x14ac:dyDescent="0.2">
      <c r="A126" t="s">
        <v>83</v>
      </c>
      <c r="B126" s="144" t="s">
        <v>83</v>
      </c>
      <c r="C126">
        <v>400</v>
      </c>
      <c r="D126" t="str">
        <f>VLOOKUP(Oliusala[[#This Row],[postnumer]],Sveitarfelog[#All],4,FALSE)</f>
        <v>Ísafjarðarbær</v>
      </c>
      <c r="E126" t="str">
        <f>VLOOKUP(Oliusala[[#This Row],[postnumer]],Sveitarfelog[#All],5,FALSE)</f>
        <v>Vestfirðir</v>
      </c>
      <c r="F126" t="s">
        <v>20</v>
      </c>
      <c r="G126" t="s">
        <v>50</v>
      </c>
      <c r="H126" t="s">
        <v>58</v>
      </c>
      <c r="I126" s="1">
        <v>63262</v>
      </c>
      <c r="J126" s="2">
        <f>VLOOKUP(Oliusala[[#This Row],[tegund]],Tegundir!$B$2:$D$19,3,FALSE)*Oliusala[[#This Row],[magn]]/1000</f>
        <v>47.4465</v>
      </c>
      <c r="K126">
        <v>2010</v>
      </c>
      <c r="L126" t="s">
        <v>18</v>
      </c>
      <c r="M126" s="144" t="s">
        <v>59</v>
      </c>
    </row>
    <row r="127" spans="1:13" x14ac:dyDescent="0.2">
      <c r="A127" t="s">
        <v>57</v>
      </c>
      <c r="B127" s="144" t="s">
        <v>83</v>
      </c>
      <c r="C127">
        <v>400</v>
      </c>
      <c r="D127" t="str">
        <f>VLOOKUP(Oliusala[[#This Row],[postnumer]],Sveitarfelog[#All],4,FALSE)</f>
        <v>Ísafjarðarbær</v>
      </c>
      <c r="E127" t="str">
        <f>VLOOKUP(Oliusala[[#This Row],[postnumer]],Sveitarfelog[#All],5,FALSE)</f>
        <v>Vestfirðir</v>
      </c>
      <c r="F127" t="s">
        <v>20</v>
      </c>
      <c r="G127" t="s">
        <v>50</v>
      </c>
      <c r="H127" t="s">
        <v>61</v>
      </c>
      <c r="I127" s="1">
        <v>121</v>
      </c>
      <c r="J127" s="2">
        <f>VLOOKUP(Oliusala[[#This Row],[tegund]],Tegundir!$B$2:$D$19,3,FALSE)*Oliusala[[#This Row],[magn]]/1000</f>
        <v>9.0749999999999997E-2</v>
      </c>
      <c r="K127">
        <v>2010</v>
      </c>
      <c r="L127" t="s">
        <v>18</v>
      </c>
      <c r="M127" s="144" t="s">
        <v>62</v>
      </c>
    </row>
    <row r="128" spans="1:13" x14ac:dyDescent="0.2">
      <c r="A128" t="s">
        <v>57</v>
      </c>
      <c r="B128" s="144" t="s">
        <v>83</v>
      </c>
      <c r="C128">
        <v>400</v>
      </c>
      <c r="D128" t="str">
        <f>VLOOKUP(Oliusala[[#This Row],[postnumer]],Sveitarfelog[#All],4,FALSE)</f>
        <v>Ísafjarðarbær</v>
      </c>
      <c r="E128" t="str">
        <f>VLOOKUP(Oliusala[[#This Row],[postnumer]],Sveitarfelog[#All],5,FALSE)</f>
        <v>Vestfirðir</v>
      </c>
      <c r="F128" t="s">
        <v>20</v>
      </c>
      <c r="G128" t="s">
        <v>50</v>
      </c>
      <c r="H128" t="s">
        <v>58</v>
      </c>
      <c r="I128" s="1">
        <v>0</v>
      </c>
      <c r="J128" s="2">
        <f>VLOOKUP(Oliusala[[#This Row],[tegund]],Tegundir!$B$2:$D$19,3,FALSE)*Oliusala[[#This Row],[magn]]/1000</f>
        <v>0</v>
      </c>
      <c r="K128">
        <v>2010</v>
      </c>
      <c r="L128" t="s">
        <v>18</v>
      </c>
      <c r="M128" s="144" t="s">
        <v>59</v>
      </c>
    </row>
    <row r="129" spans="1:13" x14ac:dyDescent="0.2">
      <c r="A129" t="s">
        <v>63</v>
      </c>
      <c r="B129" s="144" t="s">
        <v>83</v>
      </c>
      <c r="C129">
        <v>400</v>
      </c>
      <c r="D129" t="str">
        <f>VLOOKUP(Oliusala[[#This Row],[postnumer]],Sveitarfelog[#All],4,FALSE)</f>
        <v>Ísafjarðarbær</v>
      </c>
      <c r="E129" t="str">
        <f>VLOOKUP(Oliusala[[#This Row],[postnumer]],Sveitarfelog[#All],5,FALSE)</f>
        <v>Vestfirðir</v>
      </c>
      <c r="F129" t="s">
        <v>20</v>
      </c>
      <c r="G129" t="s">
        <v>50</v>
      </c>
      <c r="H129" t="s">
        <v>58</v>
      </c>
      <c r="I129" s="1">
        <v>1075773</v>
      </c>
      <c r="J129" s="2">
        <f>VLOOKUP(Oliusala[[#This Row],[tegund]],Tegundir!$B$2:$D$19,3,FALSE)*Oliusala[[#This Row],[magn]]/1000</f>
        <v>806.82974999999999</v>
      </c>
      <c r="K129">
        <v>2010</v>
      </c>
      <c r="L129" t="s">
        <v>18</v>
      </c>
      <c r="M129" s="144" t="s">
        <v>59</v>
      </c>
    </row>
    <row r="130" spans="1:13" x14ac:dyDescent="0.2">
      <c r="A130" t="s">
        <v>63</v>
      </c>
      <c r="B130" s="144" t="s">
        <v>83</v>
      </c>
      <c r="C130">
        <v>400</v>
      </c>
      <c r="D130" t="str">
        <f>VLOOKUP(Oliusala[[#This Row],[postnumer]],Sveitarfelog[#All],4,FALSE)</f>
        <v>Ísafjarðarbær</v>
      </c>
      <c r="E130" t="str">
        <f>VLOOKUP(Oliusala[[#This Row],[postnumer]],Sveitarfelog[#All],5,FALSE)</f>
        <v>Vestfirðir</v>
      </c>
      <c r="F130" t="s">
        <v>20</v>
      </c>
      <c r="G130" t="s">
        <v>50</v>
      </c>
      <c r="H130" t="s">
        <v>58</v>
      </c>
      <c r="I130" s="1">
        <v>541790</v>
      </c>
      <c r="J130" s="2">
        <f>VLOOKUP(Oliusala[[#This Row],[tegund]],Tegundir!$B$2:$D$19,3,FALSE)*Oliusala[[#This Row],[magn]]/1000</f>
        <v>406.34249999999997</v>
      </c>
      <c r="K130">
        <v>2010</v>
      </c>
      <c r="L130" t="s">
        <v>18</v>
      </c>
      <c r="M130" s="144" t="s">
        <v>59</v>
      </c>
    </row>
    <row r="131" spans="1:13" x14ac:dyDescent="0.2">
      <c r="A131" t="s">
        <v>63</v>
      </c>
      <c r="B131" s="144" t="s">
        <v>107</v>
      </c>
      <c r="C131">
        <v>415</v>
      </c>
      <c r="D131" t="str">
        <f>VLOOKUP(Oliusala[[#This Row],[postnumer]],Sveitarfelog[#All],4,FALSE)</f>
        <v>Bolungarvíkurkaupstaður</v>
      </c>
      <c r="E131" t="str">
        <f>VLOOKUP(Oliusala[[#This Row],[postnumer]],Sveitarfelog[#All],5,FALSE)</f>
        <v>Vestfirðir</v>
      </c>
      <c r="F131" t="s">
        <v>20</v>
      </c>
      <c r="G131" t="s">
        <v>50</v>
      </c>
      <c r="H131" t="s">
        <v>58</v>
      </c>
      <c r="I131" s="1">
        <v>309404</v>
      </c>
      <c r="J131" s="2">
        <f>VLOOKUP(Oliusala[[#This Row],[tegund]],Tegundir!$B$2:$D$19,3,FALSE)*Oliusala[[#This Row],[magn]]/1000</f>
        <v>232.053</v>
      </c>
      <c r="K131">
        <v>2010</v>
      </c>
      <c r="L131" t="s">
        <v>18</v>
      </c>
      <c r="M131" s="144" t="s">
        <v>59</v>
      </c>
    </row>
    <row r="132" spans="1:13" x14ac:dyDescent="0.2">
      <c r="A132" t="s">
        <v>57</v>
      </c>
      <c r="B132" s="144" t="s">
        <v>109</v>
      </c>
      <c r="C132">
        <v>420</v>
      </c>
      <c r="D132" t="str">
        <f>VLOOKUP(Oliusala[[#This Row],[postnumer]],Sveitarfelog[#All],4,FALSE)</f>
        <v>Súðavíkurhreppur</v>
      </c>
      <c r="E132" t="str">
        <f>VLOOKUP(Oliusala[[#This Row],[postnumer]],Sveitarfelog[#All],5,FALSE)</f>
        <v>Vestfirðir</v>
      </c>
      <c r="F132" t="s">
        <v>20</v>
      </c>
      <c r="G132" t="s">
        <v>50</v>
      </c>
      <c r="H132" t="s">
        <v>58</v>
      </c>
      <c r="I132" s="1">
        <v>0</v>
      </c>
      <c r="J132" s="2">
        <f>VLOOKUP(Oliusala[[#This Row],[tegund]],Tegundir!$B$2:$D$19,3,FALSE)*Oliusala[[#This Row],[magn]]/1000</f>
        <v>0</v>
      </c>
      <c r="K132">
        <v>2010</v>
      </c>
      <c r="L132" t="s">
        <v>18</v>
      </c>
      <c r="M132" s="144" t="s">
        <v>59</v>
      </c>
    </row>
    <row r="133" spans="1:13" x14ac:dyDescent="0.2">
      <c r="A133" t="s">
        <v>57</v>
      </c>
      <c r="B133" s="144" t="s">
        <v>109</v>
      </c>
      <c r="C133">
        <v>420</v>
      </c>
      <c r="D133" t="str">
        <f>VLOOKUP(Oliusala[[#This Row],[postnumer]],Sveitarfelog[#All],4,FALSE)</f>
        <v>Súðavíkurhreppur</v>
      </c>
      <c r="E133" t="str">
        <f>VLOOKUP(Oliusala[[#This Row],[postnumer]],Sveitarfelog[#All],5,FALSE)</f>
        <v>Vestfirðir</v>
      </c>
      <c r="F133" t="s">
        <v>20</v>
      </c>
      <c r="G133" t="s">
        <v>50</v>
      </c>
      <c r="H133" t="s">
        <v>60</v>
      </c>
      <c r="I133" s="1">
        <v>2705</v>
      </c>
      <c r="J133" s="2">
        <f>VLOOKUP(Oliusala[[#This Row],[tegund]],Tegundir!$B$2:$D$19,3,FALSE)*Oliusala[[#This Row],[magn]]/1000</f>
        <v>2.0287500000000001</v>
      </c>
      <c r="K133">
        <v>2010</v>
      </c>
      <c r="L133" t="s">
        <v>18</v>
      </c>
      <c r="M133" s="144" t="s">
        <v>59</v>
      </c>
    </row>
    <row r="134" spans="1:13" x14ac:dyDescent="0.2">
      <c r="A134" t="s">
        <v>63</v>
      </c>
      <c r="B134" s="144" t="s">
        <v>109</v>
      </c>
      <c r="C134">
        <v>420</v>
      </c>
      <c r="D134" t="str">
        <f>VLOOKUP(Oliusala[[#This Row],[postnumer]],Sveitarfelog[#All],4,FALSE)</f>
        <v>Súðavíkurhreppur</v>
      </c>
      <c r="E134" t="str">
        <f>VLOOKUP(Oliusala[[#This Row],[postnumer]],Sveitarfelog[#All],5,FALSE)</f>
        <v>Vestfirðir</v>
      </c>
      <c r="F134" t="s">
        <v>20</v>
      </c>
      <c r="G134" t="s">
        <v>50</v>
      </c>
      <c r="H134" t="s">
        <v>58</v>
      </c>
      <c r="I134" s="1">
        <v>39148</v>
      </c>
      <c r="J134" s="2">
        <f>VLOOKUP(Oliusala[[#This Row],[tegund]],Tegundir!$B$2:$D$19,3,FALSE)*Oliusala[[#This Row],[magn]]/1000</f>
        <v>29.361000000000001</v>
      </c>
      <c r="K134">
        <v>2010</v>
      </c>
      <c r="L134" t="s">
        <v>18</v>
      </c>
      <c r="M134" s="144" t="s">
        <v>59</v>
      </c>
    </row>
    <row r="135" spans="1:13" x14ac:dyDescent="0.2">
      <c r="A135" t="s">
        <v>63</v>
      </c>
      <c r="B135" s="144" t="s">
        <v>110</v>
      </c>
      <c r="C135">
        <v>420</v>
      </c>
      <c r="D135" t="str">
        <f>VLOOKUP(Oliusala[[#This Row],[postnumer]],Sveitarfelog[#All],4,FALSE)</f>
        <v>Súðavíkurhreppur</v>
      </c>
      <c r="E135" t="str">
        <f>VLOOKUP(Oliusala[[#This Row],[postnumer]],Sveitarfelog[#All],5,FALSE)</f>
        <v>Vestfirðir</v>
      </c>
      <c r="F135" t="s">
        <v>20</v>
      </c>
      <c r="G135" t="s">
        <v>50</v>
      </c>
      <c r="H135" t="s">
        <v>58</v>
      </c>
      <c r="I135" s="1">
        <v>113346</v>
      </c>
      <c r="J135" s="2">
        <f>VLOOKUP(Oliusala[[#This Row],[tegund]],Tegundir!$B$2:$D$19,3,FALSE)*Oliusala[[#This Row],[magn]]/1000</f>
        <v>85.009500000000003</v>
      </c>
      <c r="K135">
        <v>2010</v>
      </c>
      <c r="L135" t="s">
        <v>18</v>
      </c>
      <c r="M135" s="144" t="s">
        <v>59</v>
      </c>
    </row>
    <row r="136" spans="1:13" x14ac:dyDescent="0.2">
      <c r="A136" t="s">
        <v>57</v>
      </c>
      <c r="B136" s="144" t="s">
        <v>112</v>
      </c>
      <c r="C136">
        <v>425</v>
      </c>
      <c r="D136" t="str">
        <f>VLOOKUP(Oliusala[[#This Row],[postnumer]],Sveitarfelog[#All],4,FALSE)</f>
        <v>Ísafjarðarbær</v>
      </c>
      <c r="E136" t="str">
        <f>VLOOKUP(Oliusala[[#This Row],[postnumer]],Sveitarfelog[#All],5,FALSE)</f>
        <v>Vestfirðir</v>
      </c>
      <c r="F136" t="s">
        <v>20</v>
      </c>
      <c r="G136" t="s">
        <v>50</v>
      </c>
      <c r="H136" t="s">
        <v>58</v>
      </c>
      <c r="I136" s="1">
        <v>0</v>
      </c>
      <c r="J136" s="2">
        <f>VLOOKUP(Oliusala[[#This Row],[tegund]],Tegundir!$B$2:$D$19,3,FALSE)*Oliusala[[#This Row],[magn]]/1000</f>
        <v>0</v>
      </c>
      <c r="K136">
        <v>2010</v>
      </c>
      <c r="L136" t="s">
        <v>18</v>
      </c>
      <c r="M136" s="144" t="s">
        <v>59</v>
      </c>
    </row>
    <row r="137" spans="1:13" x14ac:dyDescent="0.2">
      <c r="A137" t="s">
        <v>57</v>
      </c>
      <c r="B137" s="144" t="s">
        <v>112</v>
      </c>
      <c r="C137">
        <v>425</v>
      </c>
      <c r="D137" t="str">
        <f>VLOOKUP(Oliusala[[#This Row],[postnumer]],Sveitarfelog[#All],4,FALSE)</f>
        <v>Ísafjarðarbær</v>
      </c>
      <c r="E137" t="str">
        <f>VLOOKUP(Oliusala[[#This Row],[postnumer]],Sveitarfelog[#All],5,FALSE)</f>
        <v>Vestfirðir</v>
      </c>
      <c r="F137" t="s">
        <v>20</v>
      </c>
      <c r="G137" t="s">
        <v>50</v>
      </c>
      <c r="H137" t="s">
        <v>60</v>
      </c>
      <c r="I137" s="1">
        <v>5918</v>
      </c>
      <c r="J137" s="2">
        <f>VLOOKUP(Oliusala[[#This Row],[tegund]],Tegundir!$B$2:$D$19,3,FALSE)*Oliusala[[#This Row],[magn]]/1000</f>
        <v>4.4385000000000003</v>
      </c>
      <c r="K137">
        <v>2010</v>
      </c>
      <c r="L137" t="s">
        <v>18</v>
      </c>
      <c r="M137" s="144" t="s">
        <v>59</v>
      </c>
    </row>
    <row r="138" spans="1:13" x14ac:dyDescent="0.2">
      <c r="A138" t="s">
        <v>63</v>
      </c>
      <c r="B138" s="144" t="s">
        <v>112</v>
      </c>
      <c r="C138">
        <v>425</v>
      </c>
      <c r="D138" t="str">
        <f>VLOOKUP(Oliusala[[#This Row],[postnumer]],Sveitarfelog[#All],4,FALSE)</f>
        <v>Ísafjarðarbær</v>
      </c>
      <c r="E138" t="str">
        <f>VLOOKUP(Oliusala[[#This Row],[postnumer]],Sveitarfelog[#All],5,FALSE)</f>
        <v>Vestfirðir</v>
      </c>
      <c r="F138" t="s">
        <v>20</v>
      </c>
      <c r="G138" t="s">
        <v>50</v>
      </c>
      <c r="H138" t="s">
        <v>58</v>
      </c>
      <c r="I138" s="1">
        <v>56764</v>
      </c>
      <c r="J138" s="2">
        <f>VLOOKUP(Oliusala[[#This Row],[tegund]],Tegundir!$B$2:$D$19,3,FALSE)*Oliusala[[#This Row],[magn]]/1000</f>
        <v>42.573</v>
      </c>
      <c r="K138">
        <v>2010</v>
      </c>
      <c r="L138" t="s">
        <v>18</v>
      </c>
      <c r="M138" s="144" t="s">
        <v>59</v>
      </c>
    </row>
    <row r="139" spans="1:13" x14ac:dyDescent="0.2">
      <c r="A139" t="s">
        <v>57</v>
      </c>
      <c r="B139" s="144" t="s">
        <v>113</v>
      </c>
      <c r="C139">
        <v>430</v>
      </c>
      <c r="D139" t="str">
        <f>VLOOKUP(Oliusala[[#This Row],[postnumer]],Sveitarfelog[#All],4,FALSE)</f>
        <v>Ísafjarðarbær</v>
      </c>
      <c r="E139" t="str">
        <f>VLOOKUP(Oliusala[[#This Row],[postnumer]],Sveitarfelog[#All],5,FALSE)</f>
        <v>Vestfirðir</v>
      </c>
      <c r="F139" t="s">
        <v>20</v>
      </c>
      <c r="G139" t="s">
        <v>50</v>
      </c>
      <c r="H139" t="s">
        <v>58</v>
      </c>
      <c r="I139" s="1">
        <v>0</v>
      </c>
      <c r="J139" s="2">
        <f>VLOOKUP(Oliusala[[#This Row],[tegund]],Tegundir!$B$2:$D$19,3,FALSE)*Oliusala[[#This Row],[magn]]/1000</f>
        <v>0</v>
      </c>
      <c r="K139">
        <v>2010</v>
      </c>
      <c r="L139" t="s">
        <v>18</v>
      </c>
      <c r="M139" s="144" t="s">
        <v>59</v>
      </c>
    </row>
    <row r="140" spans="1:13" x14ac:dyDescent="0.2">
      <c r="A140" t="s">
        <v>57</v>
      </c>
      <c r="B140" s="144" t="s">
        <v>113</v>
      </c>
      <c r="C140">
        <v>430</v>
      </c>
      <c r="D140" t="str">
        <f>VLOOKUP(Oliusala[[#This Row],[postnumer]],Sveitarfelog[#All],4,FALSE)</f>
        <v>Ísafjarðarbær</v>
      </c>
      <c r="E140" t="str">
        <f>VLOOKUP(Oliusala[[#This Row],[postnumer]],Sveitarfelog[#All],5,FALSE)</f>
        <v>Vestfirðir</v>
      </c>
      <c r="F140" t="s">
        <v>20</v>
      </c>
      <c r="G140" t="s">
        <v>50</v>
      </c>
      <c r="H140" t="s">
        <v>60</v>
      </c>
      <c r="I140" s="1">
        <v>5903</v>
      </c>
      <c r="J140" s="2">
        <f>VLOOKUP(Oliusala[[#This Row],[tegund]],Tegundir!$B$2:$D$19,3,FALSE)*Oliusala[[#This Row],[magn]]/1000</f>
        <v>4.4272499999999999</v>
      </c>
      <c r="K140">
        <v>2010</v>
      </c>
      <c r="L140" t="s">
        <v>18</v>
      </c>
      <c r="M140" s="144" t="s">
        <v>59</v>
      </c>
    </row>
    <row r="141" spans="1:13" x14ac:dyDescent="0.2">
      <c r="A141" t="s">
        <v>63</v>
      </c>
      <c r="B141" s="144" t="s">
        <v>113</v>
      </c>
      <c r="C141">
        <v>430</v>
      </c>
      <c r="D141" t="str">
        <f>VLOOKUP(Oliusala[[#This Row],[postnumer]],Sveitarfelog[#All],4,FALSE)</f>
        <v>Ísafjarðarbær</v>
      </c>
      <c r="E141" t="str">
        <f>VLOOKUP(Oliusala[[#This Row],[postnumer]],Sveitarfelog[#All],5,FALSE)</f>
        <v>Vestfirðir</v>
      </c>
      <c r="F141" t="s">
        <v>20</v>
      </c>
      <c r="G141" t="s">
        <v>50</v>
      </c>
      <c r="H141" t="s">
        <v>58</v>
      </c>
      <c r="I141" s="1">
        <v>40643</v>
      </c>
      <c r="J141" s="2">
        <f>VLOOKUP(Oliusala[[#This Row],[tegund]],Tegundir!$B$2:$D$19,3,FALSE)*Oliusala[[#This Row],[magn]]/1000</f>
        <v>30.482250000000001</v>
      </c>
      <c r="K141">
        <v>2010</v>
      </c>
      <c r="L141" t="s">
        <v>18</v>
      </c>
      <c r="M141" s="144" t="s">
        <v>59</v>
      </c>
    </row>
    <row r="142" spans="1:13" x14ac:dyDescent="0.2">
      <c r="A142" t="s">
        <v>73</v>
      </c>
      <c r="B142" s="144" t="s">
        <v>73</v>
      </c>
      <c r="C142">
        <v>450</v>
      </c>
      <c r="D142" t="str">
        <f>VLOOKUP(Oliusala[[#This Row],[postnumer]],Sveitarfelog[#All],4,FALSE)</f>
        <v>Vesturbyggð</v>
      </c>
      <c r="E142" t="str">
        <f>VLOOKUP(Oliusala[[#This Row],[postnumer]],Sveitarfelog[#All],5,FALSE)</f>
        <v>Vestfirðir</v>
      </c>
      <c r="F142" t="s">
        <v>20</v>
      </c>
      <c r="G142" t="s">
        <v>50</v>
      </c>
      <c r="H142" t="s">
        <v>58</v>
      </c>
      <c r="I142" s="1">
        <v>24673</v>
      </c>
      <c r="J142" s="2">
        <f>VLOOKUP(Oliusala[[#This Row],[tegund]],Tegundir!$B$2:$D$19,3,FALSE)*Oliusala[[#This Row],[magn]]/1000</f>
        <v>18.504750000000001</v>
      </c>
      <c r="K142">
        <v>2010</v>
      </c>
      <c r="L142" t="s">
        <v>18</v>
      </c>
      <c r="M142" s="144" t="s">
        <v>59</v>
      </c>
    </row>
    <row r="143" spans="1:13" x14ac:dyDescent="0.2">
      <c r="A143" t="s">
        <v>57</v>
      </c>
      <c r="B143" s="144" t="s">
        <v>73</v>
      </c>
      <c r="C143">
        <v>450</v>
      </c>
      <c r="D143" t="str">
        <f>VLOOKUP(Oliusala[[#This Row],[postnumer]],Sveitarfelog[#All],4,FALSE)</f>
        <v>Vesturbyggð</v>
      </c>
      <c r="E143" t="str">
        <f>VLOOKUP(Oliusala[[#This Row],[postnumer]],Sveitarfelog[#All],5,FALSE)</f>
        <v>Vestfirðir</v>
      </c>
      <c r="F143" t="s">
        <v>20</v>
      </c>
      <c r="G143" t="s">
        <v>50</v>
      </c>
      <c r="H143" t="s">
        <v>58</v>
      </c>
      <c r="I143" s="1">
        <v>0</v>
      </c>
      <c r="J143" s="2">
        <f>VLOOKUP(Oliusala[[#This Row],[tegund]],Tegundir!$B$2:$D$19,3,FALSE)*Oliusala[[#This Row],[magn]]/1000</f>
        <v>0</v>
      </c>
      <c r="K143">
        <v>2010</v>
      </c>
      <c r="L143" t="s">
        <v>18</v>
      </c>
      <c r="M143" s="144" t="s">
        <v>59</v>
      </c>
    </row>
    <row r="144" spans="1:13" x14ac:dyDescent="0.2">
      <c r="A144" t="s">
        <v>63</v>
      </c>
      <c r="B144" s="144" t="s">
        <v>73</v>
      </c>
      <c r="C144">
        <v>450</v>
      </c>
      <c r="D144" t="str">
        <f>VLOOKUP(Oliusala[[#This Row],[postnumer]],Sveitarfelog[#All],4,FALSE)</f>
        <v>Vesturbyggð</v>
      </c>
      <c r="E144" t="str">
        <f>VLOOKUP(Oliusala[[#This Row],[postnumer]],Sveitarfelog[#All],5,FALSE)</f>
        <v>Vestfirðir</v>
      </c>
      <c r="F144" t="s">
        <v>20</v>
      </c>
      <c r="G144" t="s">
        <v>50</v>
      </c>
      <c r="H144" t="s">
        <v>58</v>
      </c>
      <c r="I144" s="1">
        <v>339538</v>
      </c>
      <c r="J144" s="2">
        <f>VLOOKUP(Oliusala[[#This Row],[tegund]],Tegundir!$B$2:$D$19,3,FALSE)*Oliusala[[#This Row],[magn]]/1000</f>
        <v>254.65350000000001</v>
      </c>
      <c r="K144">
        <v>2010</v>
      </c>
      <c r="L144" t="s">
        <v>18</v>
      </c>
      <c r="M144" s="144" t="s">
        <v>59</v>
      </c>
    </row>
    <row r="145" spans="1:13" x14ac:dyDescent="0.2">
      <c r="A145" t="s">
        <v>57</v>
      </c>
      <c r="B145" s="144" t="s">
        <v>114</v>
      </c>
      <c r="C145">
        <v>451</v>
      </c>
      <c r="D145" t="str">
        <f>VLOOKUP(Oliusala[[#This Row],[postnumer]],Sveitarfelog[#All],4,FALSE)</f>
        <v>Vesturbyggð</v>
      </c>
      <c r="E145" t="str">
        <f>VLOOKUP(Oliusala[[#This Row],[postnumer]],Sveitarfelog[#All],5,FALSE)</f>
        <v>Vestfirðir</v>
      </c>
      <c r="F145" t="s">
        <v>20</v>
      </c>
      <c r="G145" t="s">
        <v>50</v>
      </c>
      <c r="H145" t="s">
        <v>61</v>
      </c>
      <c r="I145" s="1">
        <v>14</v>
      </c>
      <c r="J145" s="2">
        <f>VLOOKUP(Oliusala[[#This Row],[tegund]],Tegundir!$B$2:$D$19,3,FALSE)*Oliusala[[#This Row],[magn]]/1000</f>
        <v>1.0500000000000001E-2</v>
      </c>
      <c r="K145">
        <v>2010</v>
      </c>
      <c r="L145" t="s">
        <v>18</v>
      </c>
      <c r="M145" s="144" t="s">
        <v>62</v>
      </c>
    </row>
    <row r="146" spans="1:13" x14ac:dyDescent="0.2">
      <c r="A146" t="s">
        <v>57</v>
      </c>
      <c r="B146" s="144" t="s">
        <v>114</v>
      </c>
      <c r="C146">
        <v>451</v>
      </c>
      <c r="D146" t="str">
        <f>VLOOKUP(Oliusala[[#This Row],[postnumer]],Sveitarfelog[#All],4,FALSE)</f>
        <v>Vesturbyggð</v>
      </c>
      <c r="E146" t="str">
        <f>VLOOKUP(Oliusala[[#This Row],[postnumer]],Sveitarfelog[#All],5,FALSE)</f>
        <v>Vestfirðir</v>
      </c>
      <c r="F146" t="s">
        <v>20</v>
      </c>
      <c r="G146" t="s">
        <v>50</v>
      </c>
      <c r="H146" t="s">
        <v>58</v>
      </c>
      <c r="I146" s="1">
        <v>0</v>
      </c>
      <c r="J146" s="2">
        <f>VLOOKUP(Oliusala[[#This Row],[tegund]],Tegundir!$B$2:$D$19,3,FALSE)*Oliusala[[#This Row],[magn]]/1000</f>
        <v>0</v>
      </c>
      <c r="K146">
        <v>2010</v>
      </c>
      <c r="L146" t="s">
        <v>18</v>
      </c>
      <c r="M146" s="144" t="s">
        <v>59</v>
      </c>
    </row>
    <row r="147" spans="1:13" x14ac:dyDescent="0.2">
      <c r="A147" t="s">
        <v>57</v>
      </c>
      <c r="B147" s="144" t="s">
        <v>114</v>
      </c>
      <c r="C147">
        <v>451</v>
      </c>
      <c r="D147" t="str">
        <f>VLOOKUP(Oliusala[[#This Row],[postnumer]],Sveitarfelog[#All],4,FALSE)</f>
        <v>Vesturbyggð</v>
      </c>
      <c r="E147" t="str">
        <f>VLOOKUP(Oliusala[[#This Row],[postnumer]],Sveitarfelog[#All],5,FALSE)</f>
        <v>Vestfirðir</v>
      </c>
      <c r="F147" t="s">
        <v>20</v>
      </c>
      <c r="G147" t="s">
        <v>50</v>
      </c>
      <c r="H147" t="s">
        <v>60</v>
      </c>
      <c r="I147" s="1">
        <v>2806</v>
      </c>
      <c r="J147" s="2">
        <f>VLOOKUP(Oliusala[[#This Row],[tegund]],Tegundir!$B$2:$D$19,3,FALSE)*Oliusala[[#This Row],[magn]]/1000</f>
        <v>2.1044999999999998</v>
      </c>
      <c r="K147">
        <v>2010</v>
      </c>
      <c r="L147" t="s">
        <v>18</v>
      </c>
      <c r="M147" s="144" t="s">
        <v>59</v>
      </c>
    </row>
    <row r="148" spans="1:13" x14ac:dyDescent="0.2">
      <c r="A148" t="s">
        <v>63</v>
      </c>
      <c r="B148" s="144" t="s">
        <v>114</v>
      </c>
      <c r="C148">
        <v>451</v>
      </c>
      <c r="D148" t="str">
        <f>VLOOKUP(Oliusala[[#This Row],[postnumer]],Sveitarfelog[#All],4,FALSE)</f>
        <v>Vesturbyggð</v>
      </c>
      <c r="E148" t="str">
        <f>VLOOKUP(Oliusala[[#This Row],[postnumer]],Sveitarfelog[#All],5,FALSE)</f>
        <v>Vestfirðir</v>
      </c>
      <c r="F148" t="s">
        <v>20</v>
      </c>
      <c r="G148" t="s">
        <v>50</v>
      </c>
      <c r="H148" t="s">
        <v>58</v>
      </c>
      <c r="I148" s="1">
        <v>101878</v>
      </c>
      <c r="J148" s="2">
        <f>VLOOKUP(Oliusala[[#This Row],[tegund]],Tegundir!$B$2:$D$19,3,FALSE)*Oliusala[[#This Row],[magn]]/1000</f>
        <v>76.408500000000004</v>
      </c>
      <c r="K148">
        <v>2010</v>
      </c>
      <c r="L148" t="s">
        <v>18</v>
      </c>
      <c r="M148" s="144" t="s">
        <v>59</v>
      </c>
    </row>
    <row r="149" spans="1:13" x14ac:dyDescent="0.2">
      <c r="A149" t="s">
        <v>63</v>
      </c>
      <c r="B149" s="144" t="s">
        <v>115</v>
      </c>
      <c r="C149">
        <v>451</v>
      </c>
      <c r="D149" t="str">
        <f>VLOOKUP(Oliusala[[#This Row],[postnumer]],Sveitarfelog[#All],4,FALSE)</f>
        <v>Vesturbyggð</v>
      </c>
      <c r="E149" t="str">
        <f>VLOOKUP(Oliusala[[#This Row],[postnumer]],Sveitarfelog[#All],5,FALSE)</f>
        <v>Vestfirðir</v>
      </c>
      <c r="F149" t="s">
        <v>20</v>
      </c>
      <c r="G149" t="s">
        <v>50</v>
      </c>
      <c r="H149" t="s">
        <v>58</v>
      </c>
      <c r="I149" s="1">
        <v>17990</v>
      </c>
      <c r="J149" s="2">
        <f>VLOOKUP(Oliusala[[#This Row],[tegund]],Tegundir!$B$2:$D$19,3,FALSE)*Oliusala[[#This Row],[magn]]/1000</f>
        <v>13.4925</v>
      </c>
      <c r="K149">
        <v>2010</v>
      </c>
      <c r="L149" t="s">
        <v>18</v>
      </c>
      <c r="M149" s="144" t="s">
        <v>59</v>
      </c>
    </row>
    <row r="150" spans="1:13" x14ac:dyDescent="0.2">
      <c r="A150" t="s">
        <v>57</v>
      </c>
      <c r="B150" s="144" t="s">
        <v>116</v>
      </c>
      <c r="C150">
        <v>460</v>
      </c>
      <c r="D150" t="str">
        <f>VLOOKUP(Oliusala[[#This Row],[postnumer]],Sveitarfelog[#All],4,FALSE)</f>
        <v>Vesturbyggð</v>
      </c>
      <c r="E150" t="str">
        <f>VLOOKUP(Oliusala[[#This Row],[postnumer]],Sveitarfelog[#All],5,FALSE)</f>
        <v>Vestfirðir</v>
      </c>
      <c r="F150" t="s">
        <v>20</v>
      </c>
      <c r="G150" t="s">
        <v>50</v>
      </c>
      <c r="H150" t="s">
        <v>58</v>
      </c>
      <c r="I150" s="1">
        <v>-1</v>
      </c>
      <c r="J150" s="2">
        <v>0</v>
      </c>
      <c r="K150">
        <v>2010</v>
      </c>
      <c r="L150" t="s">
        <v>18</v>
      </c>
      <c r="M150" s="144" t="s">
        <v>59</v>
      </c>
    </row>
    <row r="151" spans="1:13" x14ac:dyDescent="0.2">
      <c r="A151" t="s">
        <v>57</v>
      </c>
      <c r="B151" s="144" t="s">
        <v>116</v>
      </c>
      <c r="C151">
        <v>460</v>
      </c>
      <c r="D151" t="str">
        <f>VLOOKUP(Oliusala[[#This Row],[postnumer]],Sveitarfelog[#All],4,FALSE)</f>
        <v>Vesturbyggð</v>
      </c>
      <c r="E151" t="str">
        <f>VLOOKUP(Oliusala[[#This Row],[postnumer]],Sveitarfelog[#All],5,FALSE)</f>
        <v>Vestfirðir</v>
      </c>
      <c r="F151" t="s">
        <v>20</v>
      </c>
      <c r="G151" t="s">
        <v>50</v>
      </c>
      <c r="H151" t="s">
        <v>60</v>
      </c>
      <c r="I151" s="1">
        <v>10078</v>
      </c>
      <c r="J151" s="2">
        <f>VLOOKUP(Oliusala[[#This Row],[tegund]],Tegundir!$B$2:$D$19,3,FALSE)*Oliusala[[#This Row],[magn]]/1000</f>
        <v>7.5585000000000004</v>
      </c>
      <c r="K151">
        <v>2010</v>
      </c>
      <c r="L151" t="s">
        <v>18</v>
      </c>
      <c r="M151" s="144" t="s">
        <v>59</v>
      </c>
    </row>
    <row r="152" spans="1:13" x14ac:dyDescent="0.2">
      <c r="A152" t="s">
        <v>63</v>
      </c>
      <c r="B152" s="144" t="s">
        <v>116</v>
      </c>
      <c r="C152">
        <v>460</v>
      </c>
      <c r="D152" t="str">
        <f>VLOOKUP(Oliusala[[#This Row],[postnumer]],Sveitarfelog[#All],4,FALSE)</f>
        <v>Vesturbyggð</v>
      </c>
      <c r="E152" t="str">
        <f>VLOOKUP(Oliusala[[#This Row],[postnumer]],Sveitarfelog[#All],5,FALSE)</f>
        <v>Vestfirðir</v>
      </c>
      <c r="F152" t="s">
        <v>20</v>
      </c>
      <c r="G152" t="s">
        <v>50</v>
      </c>
      <c r="H152" t="s">
        <v>58</v>
      </c>
      <c r="I152" s="1">
        <v>95316</v>
      </c>
      <c r="J152" s="2">
        <f>VLOOKUP(Oliusala[[#This Row],[tegund]],Tegundir!$B$2:$D$19,3,FALSE)*Oliusala[[#This Row],[magn]]/1000</f>
        <v>71.486999999999995</v>
      </c>
      <c r="K152">
        <v>2010</v>
      </c>
      <c r="L152" t="s">
        <v>18</v>
      </c>
      <c r="M152" s="144" t="s">
        <v>59</v>
      </c>
    </row>
    <row r="153" spans="1:13" x14ac:dyDescent="0.2">
      <c r="A153" t="s">
        <v>63</v>
      </c>
      <c r="B153" s="144" t="s">
        <v>117</v>
      </c>
      <c r="C153">
        <v>465</v>
      </c>
      <c r="D153" t="str">
        <f>VLOOKUP(Oliusala[[#This Row],[postnumer]],Sveitarfelog[#All],4,FALSE)</f>
        <v>Vesturbyggð</v>
      </c>
      <c r="E153" t="str">
        <f>VLOOKUP(Oliusala[[#This Row],[postnumer]],Sveitarfelog[#All],5,FALSE)</f>
        <v>Vestfirðir</v>
      </c>
      <c r="F153" t="s">
        <v>20</v>
      </c>
      <c r="G153" t="s">
        <v>50</v>
      </c>
      <c r="H153" t="s">
        <v>58</v>
      </c>
      <c r="I153" s="1">
        <v>108331</v>
      </c>
      <c r="J153" s="2">
        <f>VLOOKUP(Oliusala[[#This Row],[tegund]],Tegundir!$B$2:$D$19,3,FALSE)*Oliusala[[#This Row],[magn]]/1000</f>
        <v>81.248249999999999</v>
      </c>
      <c r="K153">
        <v>2010</v>
      </c>
      <c r="L153" t="s">
        <v>18</v>
      </c>
      <c r="M153" s="144" t="s">
        <v>59</v>
      </c>
    </row>
    <row r="154" spans="1:13" x14ac:dyDescent="0.2">
      <c r="A154" t="s">
        <v>57</v>
      </c>
      <c r="B154" s="144" t="s">
        <v>119</v>
      </c>
      <c r="C154">
        <v>470</v>
      </c>
      <c r="D154" t="str">
        <f>VLOOKUP(Oliusala[[#This Row],[postnumer]],Sveitarfelog[#All],4,FALSE)</f>
        <v>Ísafjarðarbær</v>
      </c>
      <c r="E154" t="str">
        <f>VLOOKUP(Oliusala[[#This Row],[postnumer]],Sveitarfelog[#All],5,FALSE)</f>
        <v>Vestfirðir</v>
      </c>
      <c r="F154" t="s">
        <v>20</v>
      </c>
      <c r="G154" t="s">
        <v>50</v>
      </c>
      <c r="H154" t="s">
        <v>58</v>
      </c>
      <c r="I154" s="1">
        <v>0</v>
      </c>
      <c r="J154" s="2">
        <f>VLOOKUP(Oliusala[[#This Row],[tegund]],Tegundir!$B$2:$D$19,3,FALSE)*Oliusala[[#This Row],[magn]]/1000</f>
        <v>0</v>
      </c>
      <c r="K154">
        <v>2010</v>
      </c>
      <c r="L154" t="s">
        <v>18</v>
      </c>
      <c r="M154" s="144" t="s">
        <v>59</v>
      </c>
    </row>
    <row r="155" spans="1:13" x14ac:dyDescent="0.2">
      <c r="A155" t="s">
        <v>57</v>
      </c>
      <c r="B155" s="144" t="s">
        <v>119</v>
      </c>
      <c r="C155">
        <v>470</v>
      </c>
      <c r="D155" t="str">
        <f>VLOOKUP(Oliusala[[#This Row],[postnumer]],Sveitarfelog[#All],4,FALSE)</f>
        <v>Ísafjarðarbær</v>
      </c>
      <c r="E155" t="str">
        <f>VLOOKUP(Oliusala[[#This Row],[postnumer]],Sveitarfelog[#All],5,FALSE)</f>
        <v>Vestfirðir</v>
      </c>
      <c r="F155" t="s">
        <v>20</v>
      </c>
      <c r="G155" t="s">
        <v>50</v>
      </c>
      <c r="H155" t="s">
        <v>60</v>
      </c>
      <c r="I155" s="1">
        <v>12531</v>
      </c>
      <c r="J155" s="2">
        <f>VLOOKUP(Oliusala[[#This Row],[tegund]],Tegundir!$B$2:$D$19,3,FALSE)*Oliusala[[#This Row],[magn]]/1000</f>
        <v>9.3982500000000009</v>
      </c>
      <c r="K155">
        <v>2010</v>
      </c>
      <c r="L155" t="s">
        <v>18</v>
      </c>
      <c r="M155" s="144" t="s">
        <v>59</v>
      </c>
    </row>
    <row r="156" spans="1:13" x14ac:dyDescent="0.2">
      <c r="A156" t="s">
        <v>63</v>
      </c>
      <c r="B156" s="144" t="s">
        <v>119</v>
      </c>
      <c r="C156">
        <v>470</v>
      </c>
      <c r="D156" t="str">
        <f>VLOOKUP(Oliusala[[#This Row],[postnumer]],Sveitarfelog[#All],4,FALSE)</f>
        <v>Ísafjarðarbær</v>
      </c>
      <c r="E156" t="str">
        <f>VLOOKUP(Oliusala[[#This Row],[postnumer]],Sveitarfelog[#All],5,FALSE)</f>
        <v>Vestfirðir</v>
      </c>
      <c r="F156" t="s">
        <v>20</v>
      </c>
      <c r="G156" t="s">
        <v>50</v>
      </c>
      <c r="H156" t="s">
        <v>58</v>
      </c>
      <c r="I156" s="1">
        <v>149534</v>
      </c>
      <c r="J156" s="2">
        <f>VLOOKUP(Oliusala[[#This Row],[tegund]],Tegundir!$B$2:$D$19,3,FALSE)*Oliusala[[#This Row],[magn]]/1000</f>
        <v>112.15049999999999</v>
      </c>
      <c r="K156">
        <v>2010</v>
      </c>
      <c r="L156" t="s">
        <v>18</v>
      </c>
      <c r="M156" s="144" t="s">
        <v>59</v>
      </c>
    </row>
    <row r="157" spans="1:13" x14ac:dyDescent="0.2">
      <c r="A157" t="s">
        <v>57</v>
      </c>
      <c r="B157" s="144" t="s">
        <v>120</v>
      </c>
      <c r="C157">
        <v>500</v>
      </c>
      <c r="D157" t="str">
        <f>VLOOKUP(Oliusala[[#This Row],[postnumer]],Sveitarfelog[#All],4,FALSE)</f>
        <v>Húnaþing vestra</v>
      </c>
      <c r="E157" t="str">
        <f>VLOOKUP(Oliusala[[#This Row],[postnumer]],Sveitarfelog[#All],5,FALSE)</f>
        <v>Norðurland vestra</v>
      </c>
      <c r="F157" t="s">
        <v>20</v>
      </c>
      <c r="G157" t="s">
        <v>50</v>
      </c>
      <c r="H157" t="s">
        <v>61</v>
      </c>
      <c r="I157" s="1">
        <v>26</v>
      </c>
      <c r="J157" s="2">
        <f>VLOOKUP(Oliusala[[#This Row],[tegund]],Tegundir!$B$2:$D$19,3,FALSE)*Oliusala[[#This Row],[magn]]/1000</f>
        <v>1.95E-2</v>
      </c>
      <c r="K157">
        <v>2010</v>
      </c>
      <c r="L157" t="s">
        <v>18</v>
      </c>
      <c r="M157" s="144" t="s">
        <v>62</v>
      </c>
    </row>
    <row r="158" spans="1:13" x14ac:dyDescent="0.2">
      <c r="A158" t="s">
        <v>57</v>
      </c>
      <c r="B158" s="144" t="s">
        <v>120</v>
      </c>
      <c r="C158">
        <v>500</v>
      </c>
      <c r="D158" t="str">
        <f>VLOOKUP(Oliusala[[#This Row],[postnumer]],Sveitarfelog[#All],4,FALSE)</f>
        <v>Húnaþing vestra</v>
      </c>
      <c r="E158" t="str">
        <f>VLOOKUP(Oliusala[[#This Row],[postnumer]],Sveitarfelog[#All],5,FALSE)</f>
        <v>Norðurland vestra</v>
      </c>
      <c r="F158" t="s">
        <v>20</v>
      </c>
      <c r="G158" t="s">
        <v>50</v>
      </c>
      <c r="H158" t="s">
        <v>58</v>
      </c>
      <c r="I158" s="1">
        <v>0</v>
      </c>
      <c r="J158" s="2">
        <f>VLOOKUP(Oliusala[[#This Row],[tegund]],Tegundir!$B$2:$D$19,3,FALSE)*Oliusala[[#This Row],[magn]]/1000</f>
        <v>0</v>
      </c>
      <c r="K158">
        <v>2010</v>
      </c>
      <c r="L158" t="s">
        <v>18</v>
      </c>
      <c r="M158" s="144" t="s">
        <v>59</v>
      </c>
    </row>
    <row r="159" spans="1:13" x14ac:dyDescent="0.2">
      <c r="A159" t="s">
        <v>57</v>
      </c>
      <c r="B159" s="144" t="s">
        <v>120</v>
      </c>
      <c r="C159">
        <v>500</v>
      </c>
      <c r="D159" t="str">
        <f>VLOOKUP(Oliusala[[#This Row],[postnumer]],Sveitarfelog[#All],4,FALSE)</f>
        <v>Húnaþing vestra</v>
      </c>
      <c r="E159" t="str">
        <f>VLOOKUP(Oliusala[[#This Row],[postnumer]],Sveitarfelog[#All],5,FALSE)</f>
        <v>Norðurland vestra</v>
      </c>
      <c r="F159" t="s">
        <v>20</v>
      </c>
      <c r="G159" t="s">
        <v>50</v>
      </c>
      <c r="H159" t="s">
        <v>60</v>
      </c>
      <c r="I159" s="1">
        <v>40537</v>
      </c>
      <c r="J159" s="2">
        <f>VLOOKUP(Oliusala[[#This Row],[tegund]],Tegundir!$B$2:$D$19,3,FALSE)*Oliusala[[#This Row],[magn]]/1000</f>
        <v>30.402750000000001</v>
      </c>
      <c r="K159">
        <v>2010</v>
      </c>
      <c r="L159" t="s">
        <v>18</v>
      </c>
      <c r="M159" s="144" t="s">
        <v>59</v>
      </c>
    </row>
    <row r="160" spans="1:13" x14ac:dyDescent="0.2">
      <c r="A160" t="s">
        <v>63</v>
      </c>
      <c r="B160" s="144" t="s">
        <v>120</v>
      </c>
      <c r="C160">
        <v>500</v>
      </c>
      <c r="D160" t="str">
        <f>VLOOKUP(Oliusala[[#This Row],[postnumer]],Sveitarfelog[#All],4,FALSE)</f>
        <v>Húnaþing vestra</v>
      </c>
      <c r="E160" t="str">
        <f>VLOOKUP(Oliusala[[#This Row],[postnumer]],Sveitarfelog[#All],5,FALSE)</f>
        <v>Norðurland vestra</v>
      </c>
      <c r="F160" t="s">
        <v>20</v>
      </c>
      <c r="G160" t="s">
        <v>50</v>
      </c>
      <c r="H160" t="s">
        <v>58</v>
      </c>
      <c r="I160" s="1">
        <v>540048</v>
      </c>
      <c r="J160" s="2">
        <f>VLOOKUP(Oliusala[[#This Row],[tegund]],Tegundir!$B$2:$D$19,3,FALSE)*Oliusala[[#This Row],[magn]]/1000</f>
        <v>405.036</v>
      </c>
      <c r="K160">
        <v>2010</v>
      </c>
      <c r="L160" t="s">
        <v>18</v>
      </c>
      <c r="M160" s="144" t="s">
        <v>59</v>
      </c>
    </row>
    <row r="161" spans="1:13" x14ac:dyDescent="0.2">
      <c r="A161" t="s">
        <v>57</v>
      </c>
      <c r="B161" s="144" t="s">
        <v>123</v>
      </c>
      <c r="C161">
        <v>510</v>
      </c>
      <c r="D161" t="str">
        <f>VLOOKUP(Oliusala[[#This Row],[postnumer]],Sveitarfelog[#All],4,FALSE)</f>
        <v>Árneshreppur,Kaldrananeshreppur,Strandabyggð</v>
      </c>
      <c r="E161" t="str">
        <f>VLOOKUP(Oliusala[[#This Row],[postnumer]],Sveitarfelog[#All],5,FALSE)</f>
        <v>Vestfirðir</v>
      </c>
      <c r="F161" t="s">
        <v>20</v>
      </c>
      <c r="G161" t="s">
        <v>50</v>
      </c>
      <c r="H161" t="s">
        <v>61</v>
      </c>
      <c r="I161" s="1">
        <v>73</v>
      </c>
      <c r="J161" s="2">
        <f>VLOOKUP(Oliusala[[#This Row],[tegund]],Tegundir!$B$2:$D$19,3,FALSE)*Oliusala[[#This Row],[magn]]/1000</f>
        <v>5.475E-2</v>
      </c>
      <c r="K161">
        <v>2010</v>
      </c>
      <c r="L161" t="s">
        <v>18</v>
      </c>
      <c r="M161" s="144" t="s">
        <v>62</v>
      </c>
    </row>
    <row r="162" spans="1:13" x14ac:dyDescent="0.2">
      <c r="A162" t="s">
        <v>57</v>
      </c>
      <c r="B162" s="144" t="s">
        <v>123</v>
      </c>
      <c r="C162">
        <v>510</v>
      </c>
      <c r="D162" t="str">
        <f>VLOOKUP(Oliusala[[#This Row],[postnumer]],Sveitarfelog[#All],4,FALSE)</f>
        <v>Árneshreppur,Kaldrananeshreppur,Strandabyggð</v>
      </c>
      <c r="E162" t="str">
        <f>VLOOKUP(Oliusala[[#This Row],[postnumer]],Sveitarfelog[#All],5,FALSE)</f>
        <v>Vestfirðir</v>
      </c>
      <c r="F162" t="s">
        <v>20</v>
      </c>
      <c r="G162" t="s">
        <v>50</v>
      </c>
      <c r="H162" t="s">
        <v>58</v>
      </c>
      <c r="I162" s="1">
        <v>0</v>
      </c>
      <c r="J162" s="2">
        <f>VLOOKUP(Oliusala[[#This Row],[tegund]],Tegundir!$B$2:$D$19,3,FALSE)*Oliusala[[#This Row],[magn]]/1000</f>
        <v>0</v>
      </c>
      <c r="K162">
        <v>2010</v>
      </c>
      <c r="L162" t="s">
        <v>18</v>
      </c>
      <c r="M162" s="144" t="s">
        <v>59</v>
      </c>
    </row>
    <row r="163" spans="1:13" x14ac:dyDescent="0.2">
      <c r="A163" t="s">
        <v>57</v>
      </c>
      <c r="B163" s="144" t="s">
        <v>123</v>
      </c>
      <c r="C163">
        <v>510</v>
      </c>
      <c r="D163" t="str">
        <f>VLOOKUP(Oliusala[[#This Row],[postnumer]],Sveitarfelog[#All],4,FALSE)</f>
        <v>Árneshreppur,Kaldrananeshreppur,Strandabyggð</v>
      </c>
      <c r="E163" t="str">
        <f>VLOOKUP(Oliusala[[#This Row],[postnumer]],Sveitarfelog[#All],5,FALSE)</f>
        <v>Vestfirðir</v>
      </c>
      <c r="F163" t="s">
        <v>20</v>
      </c>
      <c r="G163" t="s">
        <v>50</v>
      </c>
      <c r="H163" t="s">
        <v>60</v>
      </c>
      <c r="I163" s="1">
        <v>34884</v>
      </c>
      <c r="J163" s="2">
        <f>VLOOKUP(Oliusala[[#This Row],[tegund]],Tegundir!$B$2:$D$19,3,FALSE)*Oliusala[[#This Row],[magn]]/1000</f>
        <v>26.163</v>
      </c>
      <c r="K163">
        <v>2010</v>
      </c>
      <c r="L163" t="s">
        <v>18</v>
      </c>
      <c r="M163" s="144" t="s">
        <v>59</v>
      </c>
    </row>
    <row r="164" spans="1:13" x14ac:dyDescent="0.2">
      <c r="A164" t="s">
        <v>57</v>
      </c>
      <c r="B164" s="144" t="s">
        <v>124</v>
      </c>
      <c r="C164">
        <v>510</v>
      </c>
      <c r="D164" t="str">
        <f>VLOOKUP(Oliusala[[#This Row],[postnumer]],Sveitarfelog[#All],4,FALSE)</f>
        <v>Árneshreppur,Kaldrananeshreppur,Strandabyggð</v>
      </c>
      <c r="E164" t="str">
        <f>VLOOKUP(Oliusala[[#This Row],[postnumer]],Sveitarfelog[#All],5,FALSE)</f>
        <v>Vestfirðir</v>
      </c>
      <c r="F164" t="s">
        <v>20</v>
      </c>
      <c r="G164" t="s">
        <v>50</v>
      </c>
      <c r="H164" t="s">
        <v>58</v>
      </c>
      <c r="I164" s="1">
        <v>0</v>
      </c>
      <c r="J164" s="2">
        <f>VLOOKUP(Oliusala[[#This Row],[tegund]],Tegundir!$B$2:$D$19,3,FALSE)*Oliusala[[#This Row],[magn]]/1000</f>
        <v>0</v>
      </c>
      <c r="K164">
        <v>2010</v>
      </c>
      <c r="L164" t="s">
        <v>18</v>
      </c>
      <c r="M164" s="144" t="s">
        <v>59</v>
      </c>
    </row>
    <row r="165" spans="1:13" x14ac:dyDescent="0.2">
      <c r="A165" t="s">
        <v>57</v>
      </c>
      <c r="B165" s="144" t="s">
        <v>124</v>
      </c>
      <c r="C165">
        <v>510</v>
      </c>
      <c r="D165" t="str">
        <f>VLOOKUP(Oliusala[[#This Row],[postnumer]],Sveitarfelog[#All],4,FALSE)</f>
        <v>Árneshreppur,Kaldrananeshreppur,Strandabyggð</v>
      </c>
      <c r="E165" t="str">
        <f>VLOOKUP(Oliusala[[#This Row],[postnumer]],Sveitarfelog[#All],5,FALSE)</f>
        <v>Vestfirðir</v>
      </c>
      <c r="F165" t="s">
        <v>20</v>
      </c>
      <c r="G165" t="s">
        <v>50</v>
      </c>
      <c r="H165" t="s">
        <v>60</v>
      </c>
      <c r="I165" s="1">
        <v>575</v>
      </c>
      <c r="J165" s="2">
        <f>VLOOKUP(Oliusala[[#This Row],[tegund]],Tegundir!$B$2:$D$19,3,FALSE)*Oliusala[[#This Row],[magn]]/1000</f>
        <v>0.43125000000000002</v>
      </c>
      <c r="K165">
        <v>2010</v>
      </c>
      <c r="L165" t="s">
        <v>18</v>
      </c>
      <c r="M165" s="144" t="s">
        <v>59</v>
      </c>
    </row>
    <row r="166" spans="1:13" x14ac:dyDescent="0.2">
      <c r="A166" t="s">
        <v>63</v>
      </c>
      <c r="B166" s="144" t="s">
        <v>123</v>
      </c>
      <c r="C166">
        <v>510</v>
      </c>
      <c r="D166" t="str">
        <f>VLOOKUP(Oliusala[[#This Row],[postnumer]],Sveitarfelog[#All],4,FALSE)</f>
        <v>Árneshreppur,Kaldrananeshreppur,Strandabyggð</v>
      </c>
      <c r="E166" t="str">
        <f>VLOOKUP(Oliusala[[#This Row],[postnumer]],Sveitarfelog[#All],5,FALSE)</f>
        <v>Vestfirðir</v>
      </c>
      <c r="F166" t="s">
        <v>20</v>
      </c>
      <c r="G166" t="s">
        <v>50</v>
      </c>
      <c r="H166" t="s">
        <v>58</v>
      </c>
      <c r="I166" s="1">
        <v>414972</v>
      </c>
      <c r="J166" s="2">
        <f>VLOOKUP(Oliusala[[#This Row],[tegund]],Tegundir!$B$2:$D$19,3,FALSE)*Oliusala[[#This Row],[magn]]/1000</f>
        <v>311.22899999999998</v>
      </c>
      <c r="K166">
        <v>2010</v>
      </c>
      <c r="L166" t="s">
        <v>18</v>
      </c>
      <c r="M166" s="144" t="s">
        <v>59</v>
      </c>
    </row>
    <row r="167" spans="1:13" x14ac:dyDescent="0.2">
      <c r="A167" t="s">
        <v>63</v>
      </c>
      <c r="B167" s="144" t="s">
        <v>124</v>
      </c>
      <c r="C167">
        <v>510</v>
      </c>
      <c r="D167" t="str">
        <f>VLOOKUP(Oliusala[[#This Row],[postnumer]],Sveitarfelog[#All],4,FALSE)</f>
        <v>Árneshreppur,Kaldrananeshreppur,Strandabyggð</v>
      </c>
      <c r="E167" t="str">
        <f>VLOOKUP(Oliusala[[#This Row],[postnumer]],Sveitarfelog[#All],5,FALSE)</f>
        <v>Vestfirðir</v>
      </c>
      <c r="F167" t="s">
        <v>20</v>
      </c>
      <c r="G167" t="s">
        <v>50</v>
      </c>
      <c r="H167" t="s">
        <v>58</v>
      </c>
      <c r="I167" s="1">
        <v>31927</v>
      </c>
      <c r="J167" s="2">
        <f>VLOOKUP(Oliusala[[#This Row],[tegund]],Tegundir!$B$2:$D$19,3,FALSE)*Oliusala[[#This Row],[magn]]/1000</f>
        <v>23.945250000000001</v>
      </c>
      <c r="K167">
        <v>2010</v>
      </c>
      <c r="L167" t="s">
        <v>18</v>
      </c>
      <c r="M167" s="144" t="s">
        <v>59</v>
      </c>
    </row>
    <row r="168" spans="1:13" x14ac:dyDescent="0.2">
      <c r="A168" t="s">
        <v>57</v>
      </c>
      <c r="B168" s="144" t="s">
        <v>125</v>
      </c>
      <c r="C168">
        <v>520</v>
      </c>
      <c r="D168" t="str">
        <f>VLOOKUP(Oliusala[[#This Row],[postnumer]],Sveitarfelog[#All],4,FALSE)</f>
        <v>Árneshreppur,Kaldrananeshreppur,Strandabyggð</v>
      </c>
      <c r="E168" t="str">
        <f>VLOOKUP(Oliusala[[#This Row],[postnumer]],Sveitarfelog[#All],5,FALSE)</f>
        <v>Vestfirðir</v>
      </c>
      <c r="F168" t="s">
        <v>20</v>
      </c>
      <c r="G168" t="s">
        <v>50</v>
      </c>
      <c r="H168" t="s">
        <v>58</v>
      </c>
      <c r="I168" s="1">
        <v>0</v>
      </c>
      <c r="J168" s="2">
        <f>VLOOKUP(Oliusala[[#This Row],[tegund]],Tegundir!$B$2:$D$19,3,FALSE)*Oliusala[[#This Row],[magn]]/1000</f>
        <v>0</v>
      </c>
      <c r="K168">
        <v>2010</v>
      </c>
      <c r="L168" t="s">
        <v>18</v>
      </c>
      <c r="M168" s="144" t="s">
        <v>59</v>
      </c>
    </row>
    <row r="169" spans="1:13" x14ac:dyDescent="0.2">
      <c r="A169" t="s">
        <v>57</v>
      </c>
      <c r="B169" s="144" t="s">
        <v>125</v>
      </c>
      <c r="C169">
        <v>520</v>
      </c>
      <c r="D169" t="str">
        <f>VLOOKUP(Oliusala[[#This Row],[postnumer]],Sveitarfelog[#All],4,FALSE)</f>
        <v>Árneshreppur,Kaldrananeshreppur,Strandabyggð</v>
      </c>
      <c r="E169" t="str">
        <f>VLOOKUP(Oliusala[[#This Row],[postnumer]],Sveitarfelog[#All],5,FALSE)</f>
        <v>Vestfirðir</v>
      </c>
      <c r="F169" t="s">
        <v>20</v>
      </c>
      <c r="G169" t="s">
        <v>50</v>
      </c>
      <c r="H169" t="s">
        <v>60</v>
      </c>
      <c r="I169" s="1">
        <v>5033</v>
      </c>
      <c r="J169" s="2">
        <f>VLOOKUP(Oliusala[[#This Row],[tegund]],Tegundir!$B$2:$D$19,3,FALSE)*Oliusala[[#This Row],[magn]]/1000</f>
        <v>3.77475</v>
      </c>
      <c r="K169">
        <v>2010</v>
      </c>
      <c r="L169" t="s">
        <v>18</v>
      </c>
      <c r="M169" s="144" t="s">
        <v>59</v>
      </c>
    </row>
    <row r="170" spans="1:13" x14ac:dyDescent="0.2">
      <c r="A170" t="s">
        <v>63</v>
      </c>
      <c r="B170" s="144" t="s">
        <v>125</v>
      </c>
      <c r="C170">
        <v>520</v>
      </c>
      <c r="D170" t="str">
        <f>VLOOKUP(Oliusala[[#This Row],[postnumer]],Sveitarfelog[#All],4,FALSE)</f>
        <v>Árneshreppur,Kaldrananeshreppur,Strandabyggð</v>
      </c>
      <c r="E170" t="str">
        <f>VLOOKUP(Oliusala[[#This Row],[postnumer]],Sveitarfelog[#All],5,FALSE)</f>
        <v>Vestfirðir</v>
      </c>
      <c r="F170" t="s">
        <v>20</v>
      </c>
      <c r="G170" t="s">
        <v>50</v>
      </c>
      <c r="H170" t="s">
        <v>58</v>
      </c>
      <c r="I170" s="1">
        <v>36716</v>
      </c>
      <c r="J170" s="2">
        <f>VLOOKUP(Oliusala[[#This Row],[tegund]],Tegundir!$B$2:$D$19,3,FALSE)*Oliusala[[#This Row],[magn]]/1000</f>
        <v>27.536999999999999</v>
      </c>
      <c r="K170">
        <v>2010</v>
      </c>
      <c r="L170" t="s">
        <v>18</v>
      </c>
      <c r="M170" s="144" t="s">
        <v>59</v>
      </c>
    </row>
    <row r="171" spans="1:13" x14ac:dyDescent="0.2">
      <c r="A171" t="s">
        <v>63</v>
      </c>
      <c r="B171" s="144" t="s">
        <v>102</v>
      </c>
      <c r="C171">
        <v>530</v>
      </c>
      <c r="D171" t="str">
        <f>VLOOKUP(Oliusala[[#This Row],[postnumer]],Sveitarfelog[#All],4,FALSE)</f>
        <v>Húnaþing vestra</v>
      </c>
      <c r="E171" t="str">
        <f>VLOOKUP(Oliusala[[#This Row],[postnumer]],Sveitarfelog[#All],5,FALSE)</f>
        <v>Norðurland vestra</v>
      </c>
      <c r="F171" t="s">
        <v>20</v>
      </c>
      <c r="G171" t="s">
        <v>50</v>
      </c>
      <c r="H171" t="s">
        <v>58</v>
      </c>
      <c r="I171" s="1">
        <v>410629</v>
      </c>
      <c r="J171" s="2">
        <f>VLOOKUP(Oliusala[[#This Row],[tegund]],Tegundir!$B$2:$D$19,3,FALSE)*Oliusala[[#This Row],[magn]]/1000</f>
        <v>307.97174999999999</v>
      </c>
      <c r="K171">
        <v>2010</v>
      </c>
      <c r="L171" t="s">
        <v>18</v>
      </c>
      <c r="M171" s="144" t="s">
        <v>59</v>
      </c>
    </row>
    <row r="172" spans="1:13" x14ac:dyDescent="0.2">
      <c r="A172" t="s">
        <v>63</v>
      </c>
      <c r="B172" s="144" t="s">
        <v>126</v>
      </c>
      <c r="C172">
        <v>530</v>
      </c>
      <c r="D172" t="str">
        <f>VLOOKUP(Oliusala[[#This Row],[postnumer]],Sveitarfelog[#All],4,FALSE)</f>
        <v>Húnaþing vestra</v>
      </c>
      <c r="E172" t="str">
        <f>VLOOKUP(Oliusala[[#This Row],[postnumer]],Sveitarfelog[#All],5,FALSE)</f>
        <v>Norðurland vestra</v>
      </c>
      <c r="F172" t="s">
        <v>20</v>
      </c>
      <c r="G172" t="s">
        <v>50</v>
      </c>
      <c r="H172" t="s">
        <v>58</v>
      </c>
      <c r="I172" s="1">
        <v>36005</v>
      </c>
      <c r="J172" s="2">
        <f>VLOOKUP(Oliusala[[#This Row],[tegund]],Tegundir!$B$2:$D$19,3,FALSE)*Oliusala[[#This Row],[magn]]/1000</f>
        <v>27.00375</v>
      </c>
      <c r="K172">
        <v>2010</v>
      </c>
      <c r="L172" t="s">
        <v>18</v>
      </c>
      <c r="M172" s="144" t="s">
        <v>59</v>
      </c>
    </row>
    <row r="173" spans="1:13" x14ac:dyDescent="0.2">
      <c r="A173" t="s">
        <v>57</v>
      </c>
      <c r="B173" s="144" t="s">
        <v>127</v>
      </c>
      <c r="C173">
        <v>531</v>
      </c>
      <c r="D173" t="str">
        <f>VLOOKUP(Oliusala[[#This Row],[postnumer]],Sveitarfelog[#All],4,FALSE)</f>
        <v>Húnaþing vestra</v>
      </c>
      <c r="E173" t="str">
        <f>VLOOKUP(Oliusala[[#This Row],[postnumer]],Sveitarfelog[#All],5,FALSE)</f>
        <v>Norðurland vestra</v>
      </c>
      <c r="F173" t="s">
        <v>20</v>
      </c>
      <c r="G173" t="s">
        <v>50</v>
      </c>
      <c r="H173" t="s">
        <v>58</v>
      </c>
      <c r="I173" s="1">
        <v>0</v>
      </c>
      <c r="J173" s="2">
        <f>VLOOKUP(Oliusala[[#This Row],[tegund]],Tegundir!$B$2:$D$19,3,FALSE)*Oliusala[[#This Row],[magn]]/1000</f>
        <v>0</v>
      </c>
      <c r="K173">
        <v>2010</v>
      </c>
      <c r="L173" t="s">
        <v>18</v>
      </c>
      <c r="M173" s="144" t="s">
        <v>59</v>
      </c>
    </row>
    <row r="174" spans="1:13" x14ac:dyDescent="0.2">
      <c r="A174" t="s">
        <v>57</v>
      </c>
      <c r="B174" s="144" t="s">
        <v>127</v>
      </c>
      <c r="C174">
        <v>531</v>
      </c>
      <c r="D174" t="str">
        <f>VLOOKUP(Oliusala[[#This Row],[postnumer]],Sveitarfelog[#All],4,FALSE)</f>
        <v>Húnaþing vestra</v>
      </c>
      <c r="E174" t="str">
        <f>VLOOKUP(Oliusala[[#This Row],[postnumer]],Sveitarfelog[#All],5,FALSE)</f>
        <v>Norðurland vestra</v>
      </c>
      <c r="F174" t="s">
        <v>20</v>
      </c>
      <c r="G174" t="s">
        <v>50</v>
      </c>
      <c r="H174" t="s">
        <v>60</v>
      </c>
      <c r="I174" s="1">
        <v>6198</v>
      </c>
      <c r="J174" s="2">
        <f>VLOOKUP(Oliusala[[#This Row],[tegund]],Tegundir!$B$2:$D$19,3,FALSE)*Oliusala[[#This Row],[magn]]/1000</f>
        <v>4.6485000000000003</v>
      </c>
      <c r="K174">
        <v>2010</v>
      </c>
      <c r="L174" t="s">
        <v>18</v>
      </c>
      <c r="M174" s="144" t="s">
        <v>59</v>
      </c>
    </row>
    <row r="175" spans="1:13" x14ac:dyDescent="0.2">
      <c r="A175" t="s">
        <v>63</v>
      </c>
      <c r="B175" s="144" t="s">
        <v>127</v>
      </c>
      <c r="C175">
        <v>531</v>
      </c>
      <c r="D175" t="str">
        <f>VLOOKUP(Oliusala[[#This Row],[postnumer]],Sveitarfelog[#All],4,FALSE)</f>
        <v>Húnaþing vestra</v>
      </c>
      <c r="E175" t="str">
        <f>VLOOKUP(Oliusala[[#This Row],[postnumer]],Sveitarfelog[#All],5,FALSE)</f>
        <v>Norðurland vestra</v>
      </c>
      <c r="F175" t="s">
        <v>20</v>
      </c>
      <c r="G175" t="s">
        <v>50</v>
      </c>
      <c r="H175" t="s">
        <v>58</v>
      </c>
      <c r="I175" s="1">
        <v>97637</v>
      </c>
      <c r="J175" s="2">
        <f>VLOOKUP(Oliusala[[#This Row],[tegund]],Tegundir!$B$2:$D$19,3,FALSE)*Oliusala[[#This Row],[magn]]/1000</f>
        <v>73.22775</v>
      </c>
      <c r="K175">
        <v>2010</v>
      </c>
      <c r="L175" t="s">
        <v>18</v>
      </c>
      <c r="M175" s="144" t="s">
        <v>59</v>
      </c>
    </row>
    <row r="176" spans="1:13" x14ac:dyDescent="0.2">
      <c r="A176" t="s">
        <v>57</v>
      </c>
      <c r="B176" s="144" t="s">
        <v>128</v>
      </c>
      <c r="C176">
        <v>540</v>
      </c>
      <c r="D176" t="str">
        <f>VLOOKUP(Oliusala[[#This Row],[postnumer]],Sveitarfelog[#All],4,FALSE)</f>
        <v>Húnabyggð</v>
      </c>
      <c r="E176" t="str">
        <f>VLOOKUP(Oliusala[[#This Row],[postnumer]],Sveitarfelog[#All],5,FALSE)</f>
        <v>Norðurland vestra</v>
      </c>
      <c r="F176" t="s">
        <v>20</v>
      </c>
      <c r="G176" t="s">
        <v>50</v>
      </c>
      <c r="H176" t="s">
        <v>61</v>
      </c>
      <c r="I176" s="1">
        <v>57</v>
      </c>
      <c r="J176" s="2">
        <f>VLOOKUP(Oliusala[[#This Row],[tegund]],Tegundir!$B$2:$D$19,3,FALSE)*Oliusala[[#This Row],[magn]]/1000</f>
        <v>4.2750000000000003E-2</v>
      </c>
      <c r="K176">
        <v>2010</v>
      </c>
      <c r="L176" t="s">
        <v>18</v>
      </c>
      <c r="M176" s="144" t="s">
        <v>62</v>
      </c>
    </row>
    <row r="177" spans="1:13" x14ac:dyDescent="0.2">
      <c r="A177" t="s">
        <v>57</v>
      </c>
      <c r="B177" s="144" t="s">
        <v>128</v>
      </c>
      <c r="C177">
        <v>540</v>
      </c>
      <c r="D177" t="str">
        <f>VLOOKUP(Oliusala[[#This Row],[postnumer]],Sveitarfelog[#All],4,FALSE)</f>
        <v>Húnabyggð</v>
      </c>
      <c r="E177" t="str">
        <f>VLOOKUP(Oliusala[[#This Row],[postnumer]],Sveitarfelog[#All],5,FALSE)</f>
        <v>Norðurland vestra</v>
      </c>
      <c r="F177" t="s">
        <v>20</v>
      </c>
      <c r="G177" t="s">
        <v>50</v>
      </c>
      <c r="H177" t="s">
        <v>58</v>
      </c>
      <c r="I177" s="1">
        <v>0</v>
      </c>
      <c r="J177" s="2">
        <f>VLOOKUP(Oliusala[[#This Row],[tegund]],Tegundir!$B$2:$D$19,3,FALSE)*Oliusala[[#This Row],[magn]]/1000</f>
        <v>0</v>
      </c>
      <c r="K177">
        <v>2010</v>
      </c>
      <c r="L177" t="s">
        <v>18</v>
      </c>
      <c r="M177" s="144" t="s">
        <v>59</v>
      </c>
    </row>
    <row r="178" spans="1:13" x14ac:dyDescent="0.2">
      <c r="A178" t="s">
        <v>57</v>
      </c>
      <c r="B178" s="144" t="s">
        <v>128</v>
      </c>
      <c r="C178">
        <v>540</v>
      </c>
      <c r="D178" t="str">
        <f>VLOOKUP(Oliusala[[#This Row],[postnumer]],Sveitarfelog[#All],4,FALSE)</f>
        <v>Húnabyggð</v>
      </c>
      <c r="E178" t="str">
        <f>VLOOKUP(Oliusala[[#This Row],[postnumer]],Sveitarfelog[#All],5,FALSE)</f>
        <v>Norðurland vestra</v>
      </c>
      <c r="F178" t="s">
        <v>20</v>
      </c>
      <c r="G178" t="s">
        <v>50</v>
      </c>
      <c r="H178" t="s">
        <v>60</v>
      </c>
      <c r="I178" s="1">
        <v>71134</v>
      </c>
      <c r="J178" s="2">
        <f>VLOOKUP(Oliusala[[#This Row],[tegund]],Tegundir!$B$2:$D$19,3,FALSE)*Oliusala[[#This Row],[magn]]/1000</f>
        <v>53.350499999999997</v>
      </c>
      <c r="K178">
        <v>2010</v>
      </c>
      <c r="L178" t="s">
        <v>18</v>
      </c>
      <c r="M178" s="144" t="s">
        <v>59</v>
      </c>
    </row>
    <row r="179" spans="1:13" x14ac:dyDescent="0.2">
      <c r="A179" t="s">
        <v>63</v>
      </c>
      <c r="B179" s="144" t="s">
        <v>128</v>
      </c>
      <c r="C179">
        <v>540</v>
      </c>
      <c r="D179" t="str">
        <f>VLOOKUP(Oliusala[[#This Row],[postnumer]],Sveitarfelog[#All],4,FALSE)</f>
        <v>Húnabyggð</v>
      </c>
      <c r="E179" t="str">
        <f>VLOOKUP(Oliusala[[#This Row],[postnumer]],Sveitarfelog[#All],5,FALSE)</f>
        <v>Norðurland vestra</v>
      </c>
      <c r="F179" t="s">
        <v>20</v>
      </c>
      <c r="G179" t="s">
        <v>50</v>
      </c>
      <c r="H179" t="s">
        <v>58</v>
      </c>
      <c r="I179" s="1">
        <v>1359882</v>
      </c>
      <c r="J179" s="2">
        <f>VLOOKUP(Oliusala[[#This Row],[tegund]],Tegundir!$B$2:$D$19,3,FALSE)*Oliusala[[#This Row],[magn]]/1000</f>
        <v>1019.9115</v>
      </c>
      <c r="K179">
        <v>2010</v>
      </c>
      <c r="L179" t="s">
        <v>18</v>
      </c>
      <c r="M179" s="144" t="s">
        <v>59</v>
      </c>
    </row>
    <row r="180" spans="1:13" x14ac:dyDescent="0.2">
      <c r="A180" t="s">
        <v>63</v>
      </c>
      <c r="B180" s="144" t="s">
        <v>129</v>
      </c>
      <c r="C180">
        <v>545</v>
      </c>
      <c r="D180" t="str">
        <f>VLOOKUP(Oliusala[[#This Row],[postnumer]],Sveitarfelog[#All],4,FALSE)</f>
        <v>Sveitarfélagið Skagaströnd</v>
      </c>
      <c r="E180" t="str">
        <f>VLOOKUP(Oliusala[[#This Row],[postnumer]],Sveitarfelog[#All],5,FALSE)</f>
        <v>Norðurland vestra</v>
      </c>
      <c r="F180" t="s">
        <v>20</v>
      </c>
      <c r="G180" t="s">
        <v>50</v>
      </c>
      <c r="H180" t="s">
        <v>58</v>
      </c>
      <c r="I180" s="1">
        <v>149077</v>
      </c>
      <c r="J180" s="2">
        <f>VLOOKUP(Oliusala[[#This Row],[tegund]],Tegundir!$B$2:$D$19,3,FALSE)*Oliusala[[#This Row],[magn]]/1000</f>
        <v>111.80775</v>
      </c>
      <c r="K180">
        <v>2010</v>
      </c>
      <c r="L180" t="s">
        <v>18</v>
      </c>
      <c r="M180" s="144" t="s">
        <v>59</v>
      </c>
    </row>
    <row r="181" spans="1:13" x14ac:dyDescent="0.2">
      <c r="A181" t="s">
        <v>57</v>
      </c>
      <c r="B181" s="144" t="s">
        <v>122</v>
      </c>
      <c r="C181">
        <v>550</v>
      </c>
      <c r="D181" t="str">
        <f>VLOOKUP(Oliusala[[#This Row],[postnumer]],Sveitarfelog[#All],4,FALSE)</f>
        <v>Skagafjörður</v>
      </c>
      <c r="E181" t="str">
        <f>VLOOKUP(Oliusala[[#This Row],[postnumer]],Sveitarfelog[#All],5,FALSE)</f>
        <v>Norðurland vestra</v>
      </c>
      <c r="F181" t="s">
        <v>20</v>
      </c>
      <c r="G181" t="s">
        <v>50</v>
      </c>
      <c r="H181" t="s">
        <v>58</v>
      </c>
      <c r="I181" s="1">
        <v>0</v>
      </c>
      <c r="J181" s="2">
        <f>VLOOKUP(Oliusala[[#This Row],[tegund]],Tegundir!$B$2:$D$19,3,FALSE)*Oliusala[[#This Row],[magn]]/1000</f>
        <v>0</v>
      </c>
      <c r="K181">
        <v>2010</v>
      </c>
      <c r="L181" t="s">
        <v>18</v>
      </c>
      <c r="M181" s="144" t="s">
        <v>59</v>
      </c>
    </row>
    <row r="182" spans="1:13" x14ac:dyDescent="0.2">
      <c r="A182" t="s">
        <v>57</v>
      </c>
      <c r="B182" s="144" t="s">
        <v>122</v>
      </c>
      <c r="C182">
        <v>550</v>
      </c>
      <c r="D182" t="str">
        <f>VLOOKUP(Oliusala[[#This Row],[postnumer]],Sveitarfelog[#All],4,FALSE)</f>
        <v>Skagafjörður</v>
      </c>
      <c r="E182" t="str">
        <f>VLOOKUP(Oliusala[[#This Row],[postnumer]],Sveitarfelog[#All],5,FALSE)</f>
        <v>Norðurland vestra</v>
      </c>
      <c r="F182" t="s">
        <v>20</v>
      </c>
      <c r="G182" t="s">
        <v>50</v>
      </c>
      <c r="H182" t="s">
        <v>60</v>
      </c>
      <c r="I182" s="1">
        <v>103916</v>
      </c>
      <c r="J182" s="2">
        <f>VLOOKUP(Oliusala[[#This Row],[tegund]],Tegundir!$B$2:$D$19,3,FALSE)*Oliusala[[#This Row],[magn]]/1000</f>
        <v>77.936999999999998</v>
      </c>
      <c r="K182">
        <v>2010</v>
      </c>
      <c r="L182" t="s">
        <v>18</v>
      </c>
      <c r="M182" s="144" t="s">
        <v>59</v>
      </c>
    </row>
    <row r="183" spans="1:13" x14ac:dyDescent="0.2">
      <c r="A183" t="s">
        <v>63</v>
      </c>
      <c r="B183" s="144" t="s">
        <v>122</v>
      </c>
      <c r="C183">
        <v>550</v>
      </c>
      <c r="D183" t="str">
        <f>VLOOKUP(Oliusala[[#This Row],[postnumer]],Sveitarfelog[#All],4,FALSE)</f>
        <v>Skagafjörður</v>
      </c>
      <c r="E183" t="str">
        <f>VLOOKUP(Oliusala[[#This Row],[postnumer]],Sveitarfelog[#All],5,FALSE)</f>
        <v>Norðurland vestra</v>
      </c>
      <c r="F183" t="s">
        <v>20</v>
      </c>
      <c r="G183" t="s">
        <v>50</v>
      </c>
      <c r="H183" t="s">
        <v>58</v>
      </c>
      <c r="I183" s="1">
        <v>1655673</v>
      </c>
      <c r="J183" s="2">
        <f>VLOOKUP(Oliusala[[#This Row],[tegund]],Tegundir!$B$2:$D$19,3,FALSE)*Oliusala[[#This Row],[magn]]/1000</f>
        <v>1241.7547500000001</v>
      </c>
      <c r="K183">
        <v>2010</v>
      </c>
      <c r="L183" t="s">
        <v>18</v>
      </c>
      <c r="M183" s="144" t="s">
        <v>59</v>
      </c>
    </row>
    <row r="184" spans="1:13" x14ac:dyDescent="0.2">
      <c r="A184" t="s">
        <v>57</v>
      </c>
      <c r="B184" s="144" t="s">
        <v>131</v>
      </c>
      <c r="C184">
        <v>560</v>
      </c>
      <c r="D184" t="str">
        <f>VLOOKUP(Oliusala[[#This Row],[postnumer]],Sveitarfelog[#All],4,FALSE)</f>
        <v>Skagafjörður</v>
      </c>
      <c r="E184" t="str">
        <f>VLOOKUP(Oliusala[[#This Row],[postnumer]],Sveitarfelog[#All],5,FALSE)</f>
        <v>Norðurland vestra</v>
      </c>
      <c r="F184" t="s">
        <v>20</v>
      </c>
      <c r="G184" t="s">
        <v>50</v>
      </c>
      <c r="H184" t="s">
        <v>58</v>
      </c>
      <c r="I184" s="1">
        <v>0</v>
      </c>
      <c r="J184" s="2">
        <f>VLOOKUP(Oliusala[[#This Row],[tegund]],Tegundir!$B$2:$D$19,3,FALSE)*Oliusala[[#This Row],[magn]]/1000</f>
        <v>0</v>
      </c>
      <c r="K184">
        <v>2010</v>
      </c>
      <c r="L184" t="s">
        <v>18</v>
      </c>
      <c r="M184" s="144" t="s">
        <v>59</v>
      </c>
    </row>
    <row r="185" spans="1:13" x14ac:dyDescent="0.2">
      <c r="A185" t="s">
        <v>57</v>
      </c>
      <c r="B185" s="144" t="s">
        <v>131</v>
      </c>
      <c r="C185">
        <v>560</v>
      </c>
      <c r="D185" t="str">
        <f>VLOOKUP(Oliusala[[#This Row],[postnumer]],Sveitarfelog[#All],4,FALSE)</f>
        <v>Skagafjörður</v>
      </c>
      <c r="E185" t="str">
        <f>VLOOKUP(Oliusala[[#This Row],[postnumer]],Sveitarfelog[#All],5,FALSE)</f>
        <v>Norðurland vestra</v>
      </c>
      <c r="F185" t="s">
        <v>20</v>
      </c>
      <c r="G185" t="s">
        <v>50</v>
      </c>
      <c r="H185" t="s">
        <v>60</v>
      </c>
      <c r="I185" s="1">
        <v>55441</v>
      </c>
      <c r="J185" s="2">
        <f>VLOOKUP(Oliusala[[#This Row],[tegund]],Tegundir!$B$2:$D$19,3,FALSE)*Oliusala[[#This Row],[magn]]/1000</f>
        <v>41.580750000000002</v>
      </c>
      <c r="K185">
        <v>2010</v>
      </c>
      <c r="L185" t="s">
        <v>18</v>
      </c>
      <c r="M185" s="144" t="s">
        <v>59</v>
      </c>
    </row>
    <row r="186" spans="1:13" x14ac:dyDescent="0.2">
      <c r="A186" t="s">
        <v>63</v>
      </c>
      <c r="B186" s="144" t="s">
        <v>131</v>
      </c>
      <c r="C186">
        <v>560</v>
      </c>
      <c r="D186" t="str">
        <f>VLOOKUP(Oliusala[[#This Row],[postnumer]],Sveitarfelog[#All],4,FALSE)</f>
        <v>Skagafjörður</v>
      </c>
      <c r="E186" t="str">
        <f>VLOOKUP(Oliusala[[#This Row],[postnumer]],Sveitarfelog[#All],5,FALSE)</f>
        <v>Norðurland vestra</v>
      </c>
      <c r="F186" t="s">
        <v>20</v>
      </c>
      <c r="G186" t="s">
        <v>50</v>
      </c>
      <c r="H186" t="s">
        <v>58</v>
      </c>
      <c r="I186" s="1">
        <v>567871</v>
      </c>
      <c r="J186" s="2">
        <f>VLOOKUP(Oliusala[[#This Row],[tegund]],Tegundir!$B$2:$D$19,3,FALSE)*Oliusala[[#This Row],[magn]]/1000</f>
        <v>425.90325000000001</v>
      </c>
      <c r="K186">
        <v>2010</v>
      </c>
      <c r="L186" t="s">
        <v>18</v>
      </c>
      <c r="M186" s="144" t="s">
        <v>59</v>
      </c>
    </row>
    <row r="187" spans="1:13" x14ac:dyDescent="0.2">
      <c r="A187" t="s">
        <v>57</v>
      </c>
      <c r="B187" s="144" t="s">
        <v>132</v>
      </c>
      <c r="C187">
        <v>565</v>
      </c>
      <c r="D187" t="str">
        <f>VLOOKUP(Oliusala[[#This Row],[postnumer]],Sveitarfelog[#All],4,FALSE)</f>
        <v>Skagafjörður</v>
      </c>
      <c r="E187" t="str">
        <f>VLOOKUP(Oliusala[[#This Row],[postnumer]],Sveitarfelog[#All],5,FALSE)</f>
        <v>Norðurland vestra</v>
      </c>
      <c r="F187" t="s">
        <v>20</v>
      </c>
      <c r="G187" t="s">
        <v>50</v>
      </c>
      <c r="H187" t="s">
        <v>58</v>
      </c>
      <c r="I187" s="1">
        <v>0</v>
      </c>
      <c r="J187" s="2">
        <f>VLOOKUP(Oliusala[[#This Row],[tegund]],Tegundir!$B$2:$D$19,3,FALSE)*Oliusala[[#This Row],[magn]]/1000</f>
        <v>0</v>
      </c>
      <c r="K187">
        <v>2010</v>
      </c>
      <c r="L187" t="s">
        <v>18</v>
      </c>
      <c r="M187" s="144" t="s">
        <v>59</v>
      </c>
    </row>
    <row r="188" spans="1:13" x14ac:dyDescent="0.2">
      <c r="A188" t="s">
        <v>57</v>
      </c>
      <c r="B188" s="144" t="s">
        <v>132</v>
      </c>
      <c r="C188">
        <v>565</v>
      </c>
      <c r="D188" t="str">
        <f>VLOOKUP(Oliusala[[#This Row],[postnumer]],Sveitarfelog[#All],4,FALSE)</f>
        <v>Skagafjörður</v>
      </c>
      <c r="E188" t="str">
        <f>VLOOKUP(Oliusala[[#This Row],[postnumer]],Sveitarfelog[#All],5,FALSE)</f>
        <v>Norðurland vestra</v>
      </c>
      <c r="F188" t="s">
        <v>20</v>
      </c>
      <c r="G188" t="s">
        <v>50</v>
      </c>
      <c r="H188" t="s">
        <v>60</v>
      </c>
      <c r="I188" s="1">
        <v>16276</v>
      </c>
      <c r="J188" s="2">
        <f>VLOOKUP(Oliusala[[#This Row],[tegund]],Tegundir!$B$2:$D$19,3,FALSE)*Oliusala[[#This Row],[magn]]/1000</f>
        <v>12.207000000000001</v>
      </c>
      <c r="K188">
        <v>2010</v>
      </c>
      <c r="L188" t="s">
        <v>18</v>
      </c>
      <c r="M188" s="144" t="s">
        <v>59</v>
      </c>
    </row>
    <row r="189" spans="1:13" x14ac:dyDescent="0.2">
      <c r="A189" t="s">
        <v>63</v>
      </c>
      <c r="B189" s="144" t="s">
        <v>132</v>
      </c>
      <c r="C189">
        <v>565</v>
      </c>
      <c r="D189" t="str">
        <f>VLOOKUP(Oliusala[[#This Row],[postnumer]],Sveitarfelog[#All],4,FALSE)</f>
        <v>Skagafjörður</v>
      </c>
      <c r="E189" t="str">
        <f>VLOOKUP(Oliusala[[#This Row],[postnumer]],Sveitarfelog[#All],5,FALSE)</f>
        <v>Norðurland vestra</v>
      </c>
      <c r="F189" t="s">
        <v>20</v>
      </c>
      <c r="G189" t="s">
        <v>50</v>
      </c>
      <c r="H189" t="s">
        <v>58</v>
      </c>
      <c r="I189" s="1">
        <v>113618</v>
      </c>
      <c r="J189" s="2">
        <f>VLOOKUP(Oliusala[[#This Row],[tegund]],Tegundir!$B$2:$D$19,3,FALSE)*Oliusala[[#This Row],[magn]]/1000</f>
        <v>85.213499999999996</v>
      </c>
      <c r="K189">
        <v>2010</v>
      </c>
      <c r="L189" t="s">
        <v>18</v>
      </c>
      <c r="M189" s="144" t="s">
        <v>59</v>
      </c>
    </row>
    <row r="190" spans="1:13" x14ac:dyDescent="0.2">
      <c r="A190" t="s">
        <v>63</v>
      </c>
      <c r="B190" s="144" t="s">
        <v>133</v>
      </c>
      <c r="C190">
        <v>566</v>
      </c>
      <c r="D190" t="str">
        <f>VLOOKUP(Oliusala[[#This Row],[postnumer]],Sveitarfelog[#All],4,FALSE)</f>
        <v>Skagafjörður</v>
      </c>
      <c r="E190" t="str">
        <f>VLOOKUP(Oliusala[[#This Row],[postnumer]],Sveitarfelog[#All],5,FALSE)</f>
        <v>Norðurland vestra</v>
      </c>
      <c r="F190" t="s">
        <v>20</v>
      </c>
      <c r="G190" t="s">
        <v>50</v>
      </c>
      <c r="H190" t="s">
        <v>58</v>
      </c>
      <c r="I190" s="1">
        <v>60194</v>
      </c>
      <c r="J190" s="2">
        <f>VLOOKUP(Oliusala[[#This Row],[tegund]],Tegundir!$B$2:$D$19,3,FALSE)*Oliusala[[#This Row],[magn]]/1000</f>
        <v>45.145499999999998</v>
      </c>
      <c r="K190">
        <v>2010</v>
      </c>
      <c r="L190" t="s">
        <v>18</v>
      </c>
      <c r="M190" s="144" t="s">
        <v>59</v>
      </c>
    </row>
    <row r="191" spans="1:13" x14ac:dyDescent="0.2">
      <c r="A191" t="s">
        <v>57</v>
      </c>
      <c r="B191" s="144" t="s">
        <v>134</v>
      </c>
      <c r="C191">
        <v>570</v>
      </c>
      <c r="D191" t="str">
        <f>VLOOKUP(Oliusala[[#This Row],[postnumer]],Sveitarfelog[#All],4,FALSE)</f>
        <v>Skagafjörður</v>
      </c>
      <c r="E191" t="str">
        <f>VLOOKUP(Oliusala[[#This Row],[postnumer]],Sveitarfelog[#All],5,FALSE)</f>
        <v>Norðurland vestra</v>
      </c>
      <c r="F191" t="s">
        <v>20</v>
      </c>
      <c r="G191" t="s">
        <v>50</v>
      </c>
      <c r="H191" t="s">
        <v>60</v>
      </c>
      <c r="I191" s="1">
        <v>6875</v>
      </c>
      <c r="J191" s="2">
        <f>VLOOKUP(Oliusala[[#This Row],[tegund]],Tegundir!$B$2:$D$19,3,FALSE)*Oliusala[[#This Row],[magn]]/1000</f>
        <v>5.15625</v>
      </c>
      <c r="K191">
        <v>2010</v>
      </c>
      <c r="L191" t="s">
        <v>18</v>
      </c>
      <c r="M191" s="144" t="s">
        <v>59</v>
      </c>
    </row>
    <row r="192" spans="1:13" x14ac:dyDescent="0.2">
      <c r="A192" t="s">
        <v>63</v>
      </c>
      <c r="B192" s="144" t="s">
        <v>134</v>
      </c>
      <c r="C192">
        <v>570</v>
      </c>
      <c r="D192" t="str">
        <f>VLOOKUP(Oliusala[[#This Row],[postnumer]],Sveitarfelog[#All],4,FALSE)</f>
        <v>Skagafjörður</v>
      </c>
      <c r="E192" t="str">
        <f>VLOOKUP(Oliusala[[#This Row],[postnumer]],Sveitarfelog[#All],5,FALSE)</f>
        <v>Norðurland vestra</v>
      </c>
      <c r="F192" t="s">
        <v>20</v>
      </c>
      <c r="G192" t="s">
        <v>50</v>
      </c>
      <c r="H192" t="s">
        <v>58</v>
      </c>
      <c r="I192" s="1">
        <v>36654</v>
      </c>
      <c r="J192" s="2">
        <f>VLOOKUP(Oliusala[[#This Row],[tegund]],Tegundir!$B$2:$D$19,3,FALSE)*Oliusala[[#This Row],[magn]]/1000</f>
        <v>27.490500000000001</v>
      </c>
      <c r="K192">
        <v>2010</v>
      </c>
      <c r="L192" t="s">
        <v>18</v>
      </c>
      <c r="M192" s="144" t="s">
        <v>59</v>
      </c>
    </row>
    <row r="193" spans="1:13" x14ac:dyDescent="0.2">
      <c r="A193" t="s">
        <v>63</v>
      </c>
      <c r="B193" s="144" t="s">
        <v>135</v>
      </c>
      <c r="C193">
        <v>580</v>
      </c>
      <c r="D193" t="str">
        <f>VLOOKUP(Oliusala[[#This Row],[postnumer]],Sveitarfelog[#All],4,FALSE)</f>
        <v>Fjallabyggð</v>
      </c>
      <c r="E193" t="str">
        <f>VLOOKUP(Oliusala[[#This Row],[postnumer]],Sveitarfelog[#All],5,FALSE)</f>
        <v>Norðurland eystra</v>
      </c>
      <c r="F193" t="s">
        <v>20</v>
      </c>
      <c r="G193" t="s">
        <v>50</v>
      </c>
      <c r="H193" t="s">
        <v>58</v>
      </c>
      <c r="I193" s="1">
        <v>484566</v>
      </c>
      <c r="J193" s="2">
        <f>VLOOKUP(Oliusala[[#This Row],[tegund]],Tegundir!$B$2:$D$19,3,FALSE)*Oliusala[[#This Row],[magn]]/1000</f>
        <v>363.42450000000002</v>
      </c>
      <c r="K193">
        <v>2010</v>
      </c>
      <c r="L193" t="s">
        <v>18</v>
      </c>
      <c r="M193" s="144" t="s">
        <v>59</v>
      </c>
    </row>
    <row r="194" spans="1:13" x14ac:dyDescent="0.2">
      <c r="A194" t="s">
        <v>63</v>
      </c>
      <c r="B194" s="144" t="s">
        <v>142</v>
      </c>
      <c r="C194">
        <v>625</v>
      </c>
      <c r="D194" t="str">
        <f>VLOOKUP(Oliusala[[#This Row],[postnumer]],Sveitarfelog[#All],4,FALSE)</f>
        <v>Fjallabyggð</v>
      </c>
      <c r="E194" t="str">
        <f>VLOOKUP(Oliusala[[#This Row],[postnumer]],Sveitarfelog[#All],5,FALSE)</f>
        <v>Norðurland eystra</v>
      </c>
      <c r="F194" t="s">
        <v>20</v>
      </c>
      <c r="G194" t="s">
        <v>50</v>
      </c>
      <c r="H194" t="s">
        <v>58</v>
      </c>
      <c r="I194" s="1">
        <v>366008</v>
      </c>
      <c r="J194" s="2">
        <f>VLOOKUP(Oliusala[[#This Row],[tegund]],Tegundir!$B$2:$D$19,3,FALSE)*Oliusala[[#This Row],[magn]]/1000</f>
        <v>274.50599999999997</v>
      </c>
      <c r="K194">
        <v>2010</v>
      </c>
      <c r="L194" t="s">
        <v>18</v>
      </c>
      <c r="M194" s="144" t="s">
        <v>59</v>
      </c>
    </row>
    <row r="195" spans="1:13" x14ac:dyDescent="0.2">
      <c r="A195" t="s">
        <v>68</v>
      </c>
      <c r="B195" s="144" t="s">
        <v>68</v>
      </c>
      <c r="C195">
        <v>600</v>
      </c>
      <c r="D195" t="str">
        <f>VLOOKUP(Oliusala[[#This Row],[postnumer]],Sveitarfelog[#All],4,FALSE)</f>
        <v>Akureyrarbær,Eyjafjarðarsveit,Hörgársveit,Svalbarðsstrandarhreppur,Grýtubakkahreppur</v>
      </c>
      <c r="E195" t="str">
        <f>VLOOKUP(Oliusala[[#This Row],[postnumer]],Sveitarfelog[#All],5,FALSE)</f>
        <v>Norðurland eystra</v>
      </c>
      <c r="F195" t="s">
        <v>20</v>
      </c>
      <c r="G195" t="s">
        <v>50</v>
      </c>
      <c r="H195" t="s">
        <v>61</v>
      </c>
      <c r="I195" s="1">
        <v>244</v>
      </c>
      <c r="J195" s="2">
        <f>VLOOKUP(Oliusala[[#This Row],[tegund]],Tegundir!$B$2:$D$19,3,FALSE)*Oliusala[[#This Row],[magn]]/1000</f>
        <v>0.183</v>
      </c>
      <c r="K195">
        <v>2010</v>
      </c>
      <c r="L195" t="s">
        <v>18</v>
      </c>
      <c r="M195" s="144" t="s">
        <v>62</v>
      </c>
    </row>
    <row r="196" spans="1:13" x14ac:dyDescent="0.2">
      <c r="A196" t="s">
        <v>68</v>
      </c>
      <c r="B196" s="144" t="s">
        <v>68</v>
      </c>
      <c r="C196">
        <v>600</v>
      </c>
      <c r="D196" t="str">
        <f>VLOOKUP(Oliusala[[#This Row],[postnumer]],Sveitarfelog[#All],4,FALSE)</f>
        <v>Akureyrarbær,Eyjafjarðarsveit,Hörgársveit,Svalbarðsstrandarhreppur,Grýtubakkahreppur</v>
      </c>
      <c r="E196" t="str">
        <f>VLOOKUP(Oliusala[[#This Row],[postnumer]],Sveitarfelog[#All],5,FALSE)</f>
        <v>Norðurland eystra</v>
      </c>
      <c r="F196" t="s">
        <v>20</v>
      </c>
      <c r="G196" t="s">
        <v>50</v>
      </c>
      <c r="H196" t="s">
        <v>58</v>
      </c>
      <c r="I196" s="1">
        <v>382338</v>
      </c>
      <c r="J196" s="2">
        <f>VLOOKUP(Oliusala[[#This Row],[tegund]],Tegundir!$B$2:$D$19,3,FALSE)*Oliusala[[#This Row],[magn]]/1000</f>
        <v>286.75349999999997</v>
      </c>
      <c r="K196">
        <v>2010</v>
      </c>
      <c r="L196" t="s">
        <v>18</v>
      </c>
      <c r="M196" s="144" t="s">
        <v>59</v>
      </c>
    </row>
    <row r="197" spans="1:13" x14ac:dyDescent="0.2">
      <c r="A197" t="s">
        <v>68</v>
      </c>
      <c r="B197" s="144" t="s">
        <v>68</v>
      </c>
      <c r="C197">
        <v>600</v>
      </c>
      <c r="D197" t="str">
        <f>VLOOKUP(Oliusala[[#This Row],[postnumer]],Sveitarfelog[#All],4,FALSE)</f>
        <v>Akureyrarbær,Eyjafjarðarsveit,Hörgársveit,Svalbarðsstrandarhreppur,Grýtubakkahreppur</v>
      </c>
      <c r="E197" t="str">
        <f>VLOOKUP(Oliusala[[#This Row],[postnumer]],Sveitarfelog[#All],5,FALSE)</f>
        <v>Norðurland eystra</v>
      </c>
      <c r="F197" t="s">
        <v>46</v>
      </c>
      <c r="G197" t="s">
        <v>50</v>
      </c>
      <c r="H197" t="s">
        <v>58</v>
      </c>
      <c r="I197" s="1">
        <v>1437</v>
      </c>
      <c r="J197" s="2">
        <f>VLOOKUP(Oliusala[[#This Row],[tegund]],Tegundir!$B$2:$D$19,3,FALSE)*Oliusala[[#This Row],[magn]]/1000</f>
        <v>1.07775</v>
      </c>
      <c r="K197">
        <v>2010</v>
      </c>
      <c r="L197" t="s">
        <v>18</v>
      </c>
      <c r="M197" s="144" t="s">
        <v>59</v>
      </c>
    </row>
    <row r="198" spans="1:13" x14ac:dyDescent="0.2">
      <c r="A198" t="s">
        <v>57</v>
      </c>
      <c r="B198" s="144" t="s">
        <v>68</v>
      </c>
      <c r="C198">
        <v>600</v>
      </c>
      <c r="D198" t="str">
        <f>VLOOKUP(Oliusala[[#This Row],[postnumer]],Sveitarfelog[#All],4,FALSE)</f>
        <v>Akureyrarbær,Eyjafjarðarsveit,Hörgársveit,Svalbarðsstrandarhreppur,Grýtubakkahreppur</v>
      </c>
      <c r="E198" t="str">
        <f>VLOOKUP(Oliusala[[#This Row],[postnumer]],Sveitarfelog[#All],5,FALSE)</f>
        <v>Norðurland eystra</v>
      </c>
      <c r="F198" t="s">
        <v>20</v>
      </c>
      <c r="G198" t="s">
        <v>50</v>
      </c>
      <c r="H198" t="s">
        <v>58</v>
      </c>
      <c r="I198" s="1">
        <v>146380</v>
      </c>
      <c r="J198" s="2">
        <f>VLOOKUP(Oliusala[[#This Row],[tegund]],Tegundir!$B$2:$D$19,3,FALSE)*Oliusala[[#This Row],[magn]]/1000</f>
        <v>109.785</v>
      </c>
      <c r="K198">
        <v>2010</v>
      </c>
      <c r="L198" t="s">
        <v>18</v>
      </c>
      <c r="M198" s="144" t="s">
        <v>59</v>
      </c>
    </row>
    <row r="199" spans="1:13" x14ac:dyDescent="0.2">
      <c r="A199" t="s">
        <v>63</v>
      </c>
      <c r="B199" s="144" t="s">
        <v>68</v>
      </c>
      <c r="C199">
        <v>600</v>
      </c>
      <c r="D199" t="str">
        <f>VLOOKUP(Oliusala[[#This Row],[postnumer]],Sveitarfelog[#All],4,FALSE)</f>
        <v>Akureyrarbær,Eyjafjarðarsveit,Hörgársveit,Svalbarðsstrandarhreppur,Grýtubakkahreppur</v>
      </c>
      <c r="E199" t="str">
        <f>VLOOKUP(Oliusala[[#This Row],[postnumer]],Sveitarfelog[#All],5,FALSE)</f>
        <v>Norðurland eystra</v>
      </c>
      <c r="F199" t="s">
        <v>20</v>
      </c>
      <c r="G199" t="s">
        <v>50</v>
      </c>
      <c r="H199" t="s">
        <v>58</v>
      </c>
      <c r="I199" s="1">
        <v>534596</v>
      </c>
      <c r="J199" s="2">
        <f>VLOOKUP(Oliusala[[#This Row],[tegund]],Tegundir!$B$2:$D$19,3,FALSE)*Oliusala[[#This Row],[magn]]/1000</f>
        <v>400.947</v>
      </c>
      <c r="K199">
        <v>2010</v>
      </c>
      <c r="L199" t="s">
        <v>18</v>
      </c>
      <c r="M199" s="144" t="s">
        <v>59</v>
      </c>
    </row>
    <row r="200" spans="1:13" x14ac:dyDescent="0.2">
      <c r="A200" t="s">
        <v>63</v>
      </c>
      <c r="B200" s="144" t="s">
        <v>68</v>
      </c>
      <c r="C200">
        <v>600</v>
      </c>
      <c r="D200" t="str">
        <f>VLOOKUP(Oliusala[[#This Row],[postnumer]],Sveitarfelog[#All],4,FALSE)</f>
        <v>Akureyrarbær,Eyjafjarðarsveit,Hörgársveit,Svalbarðsstrandarhreppur,Grýtubakkahreppur</v>
      </c>
      <c r="E200" t="str">
        <f>VLOOKUP(Oliusala[[#This Row],[postnumer]],Sveitarfelog[#All],5,FALSE)</f>
        <v>Norðurland eystra</v>
      </c>
      <c r="F200" t="s">
        <v>20</v>
      </c>
      <c r="G200" t="s">
        <v>50</v>
      </c>
      <c r="H200" t="s">
        <v>58</v>
      </c>
      <c r="I200" s="1">
        <v>8107184</v>
      </c>
      <c r="J200" s="2">
        <f>VLOOKUP(Oliusala[[#This Row],[tegund]],Tegundir!$B$2:$D$19,3,FALSE)*Oliusala[[#This Row],[magn]]/1000</f>
        <v>6080.3879999999999</v>
      </c>
      <c r="K200">
        <v>2010</v>
      </c>
      <c r="L200" t="s">
        <v>18</v>
      </c>
      <c r="M200" s="144" t="s">
        <v>59</v>
      </c>
    </row>
    <row r="201" spans="1:13" x14ac:dyDescent="0.2">
      <c r="A201" t="s">
        <v>63</v>
      </c>
      <c r="B201" s="144" t="s">
        <v>68</v>
      </c>
      <c r="C201">
        <v>600</v>
      </c>
      <c r="D201" t="str">
        <f>VLOOKUP(Oliusala[[#This Row],[postnumer]],Sveitarfelog[#All],4,FALSE)</f>
        <v>Akureyrarbær,Eyjafjarðarsveit,Hörgársveit,Svalbarðsstrandarhreppur,Grýtubakkahreppur</v>
      </c>
      <c r="E201" t="str">
        <f>VLOOKUP(Oliusala[[#This Row],[postnumer]],Sveitarfelog[#All],5,FALSE)</f>
        <v>Norðurland eystra</v>
      </c>
      <c r="F201" t="s">
        <v>46</v>
      </c>
      <c r="G201" t="s">
        <v>50</v>
      </c>
      <c r="H201" t="s">
        <v>58</v>
      </c>
      <c r="I201" s="1">
        <v>13941</v>
      </c>
      <c r="J201" s="2">
        <f>VLOOKUP(Oliusala[[#This Row],[tegund]],Tegundir!$B$2:$D$19,3,FALSE)*Oliusala[[#This Row],[magn]]/1000</f>
        <v>10.45575</v>
      </c>
      <c r="K201">
        <v>2010</v>
      </c>
      <c r="L201" t="s">
        <v>18</v>
      </c>
      <c r="M201" s="144" t="s">
        <v>59</v>
      </c>
    </row>
    <row r="202" spans="1:13" x14ac:dyDescent="0.2">
      <c r="A202" t="s">
        <v>63</v>
      </c>
      <c r="B202" s="144" t="s">
        <v>68</v>
      </c>
      <c r="C202">
        <v>600</v>
      </c>
      <c r="D202" t="str">
        <f>VLOOKUP(Oliusala[[#This Row],[postnumer]],Sveitarfelog[#All],4,FALSE)</f>
        <v>Akureyrarbær,Eyjafjarðarsveit,Hörgársveit,Svalbarðsstrandarhreppur,Grýtubakkahreppur</v>
      </c>
      <c r="E202" t="str">
        <f>VLOOKUP(Oliusala[[#This Row],[postnumer]],Sveitarfelog[#All],5,FALSE)</f>
        <v>Norðurland eystra</v>
      </c>
      <c r="F202" t="s">
        <v>20</v>
      </c>
      <c r="G202" t="s">
        <v>50</v>
      </c>
      <c r="H202" t="s">
        <v>58</v>
      </c>
      <c r="I202" s="1">
        <v>234759</v>
      </c>
      <c r="J202" s="2">
        <f>VLOOKUP(Oliusala[[#This Row],[tegund]],Tegundir!$B$2:$D$19,3,FALSE)*Oliusala[[#This Row],[magn]]/1000</f>
        <v>176.06925000000001</v>
      </c>
      <c r="K202">
        <v>2010</v>
      </c>
      <c r="L202" t="s">
        <v>18</v>
      </c>
      <c r="M202" s="144" t="s">
        <v>59</v>
      </c>
    </row>
    <row r="203" spans="1:13" x14ac:dyDescent="0.2">
      <c r="A203" t="s">
        <v>63</v>
      </c>
      <c r="B203" s="144" t="s">
        <v>68</v>
      </c>
      <c r="C203">
        <v>600</v>
      </c>
      <c r="D203" t="str">
        <f>VLOOKUP(Oliusala[[#This Row],[postnumer]],Sveitarfelog[#All],4,FALSE)</f>
        <v>Akureyrarbær,Eyjafjarðarsveit,Hörgársveit,Svalbarðsstrandarhreppur,Grýtubakkahreppur</v>
      </c>
      <c r="E203" t="str">
        <f>VLOOKUP(Oliusala[[#This Row],[postnumer]],Sveitarfelog[#All],5,FALSE)</f>
        <v>Norðurland eystra</v>
      </c>
      <c r="F203" t="s">
        <v>20</v>
      </c>
      <c r="G203" t="s">
        <v>50</v>
      </c>
      <c r="H203" t="s">
        <v>58</v>
      </c>
      <c r="I203" s="1">
        <v>1036999</v>
      </c>
      <c r="J203" s="2">
        <f>VLOOKUP(Oliusala[[#This Row],[tegund]],Tegundir!$B$2:$D$19,3,FALSE)*Oliusala[[#This Row],[magn]]/1000</f>
        <v>777.74924999999996</v>
      </c>
      <c r="K203">
        <v>2010</v>
      </c>
      <c r="L203" t="s">
        <v>18</v>
      </c>
      <c r="M203" s="144" t="s">
        <v>59</v>
      </c>
    </row>
    <row r="204" spans="1:13" x14ac:dyDescent="0.2">
      <c r="A204" t="s">
        <v>63</v>
      </c>
      <c r="B204" s="144" t="s">
        <v>68</v>
      </c>
      <c r="C204">
        <v>600</v>
      </c>
      <c r="D204" t="str">
        <f>VLOOKUP(Oliusala[[#This Row],[postnumer]],Sveitarfelog[#All],4,FALSE)</f>
        <v>Akureyrarbær,Eyjafjarðarsveit,Hörgársveit,Svalbarðsstrandarhreppur,Grýtubakkahreppur</v>
      </c>
      <c r="E204" t="str">
        <f>VLOOKUP(Oliusala[[#This Row],[postnumer]],Sveitarfelog[#All],5,FALSE)</f>
        <v>Norðurland eystra</v>
      </c>
      <c r="F204" t="s">
        <v>46</v>
      </c>
      <c r="G204" t="s">
        <v>50</v>
      </c>
      <c r="H204" t="s">
        <v>58</v>
      </c>
      <c r="I204" s="1">
        <v>28189</v>
      </c>
      <c r="J204" s="2">
        <f>VLOOKUP(Oliusala[[#This Row],[tegund]],Tegundir!$B$2:$D$19,3,FALSE)*Oliusala[[#This Row],[magn]]/1000</f>
        <v>21.141749999999998</v>
      </c>
      <c r="K204">
        <v>2010</v>
      </c>
      <c r="L204" t="s">
        <v>18</v>
      </c>
      <c r="M204" s="144" t="s">
        <v>59</v>
      </c>
    </row>
    <row r="205" spans="1:13" x14ac:dyDescent="0.2">
      <c r="A205" t="s">
        <v>63</v>
      </c>
      <c r="B205" s="144" t="s">
        <v>68</v>
      </c>
      <c r="C205">
        <v>600</v>
      </c>
      <c r="D205" t="str">
        <f>VLOOKUP(Oliusala[[#This Row],[postnumer]],Sveitarfelog[#All],4,FALSE)</f>
        <v>Akureyrarbær,Eyjafjarðarsveit,Hörgársveit,Svalbarðsstrandarhreppur,Grýtubakkahreppur</v>
      </c>
      <c r="E205" t="str">
        <f>VLOOKUP(Oliusala[[#This Row],[postnumer]],Sveitarfelog[#All],5,FALSE)</f>
        <v>Norðurland eystra</v>
      </c>
      <c r="F205" t="s">
        <v>22</v>
      </c>
      <c r="G205" t="s">
        <v>50</v>
      </c>
      <c r="H205" t="s">
        <v>58</v>
      </c>
      <c r="I205" s="1">
        <v>33493</v>
      </c>
      <c r="J205" s="2">
        <f>VLOOKUP(Oliusala[[#This Row],[tegund]],Tegundir!$B$2:$D$19,3,FALSE)*Oliusala[[#This Row],[magn]]/1000</f>
        <v>25.11975</v>
      </c>
      <c r="K205">
        <v>2010</v>
      </c>
      <c r="L205" t="s">
        <v>18</v>
      </c>
      <c r="M205" s="144" t="s">
        <v>59</v>
      </c>
    </row>
    <row r="206" spans="1:13" x14ac:dyDescent="0.2">
      <c r="A206" t="s">
        <v>63</v>
      </c>
      <c r="B206" s="144" t="s">
        <v>68</v>
      </c>
      <c r="C206">
        <v>600</v>
      </c>
      <c r="D206" t="str">
        <f>VLOOKUP(Oliusala[[#This Row],[postnumer]],Sveitarfelog[#All],4,FALSE)</f>
        <v>Akureyrarbær,Eyjafjarðarsveit,Hörgársveit,Svalbarðsstrandarhreppur,Grýtubakkahreppur</v>
      </c>
      <c r="E206" t="str">
        <f>VLOOKUP(Oliusala[[#This Row],[postnumer]],Sveitarfelog[#All],5,FALSE)</f>
        <v>Norðurland eystra</v>
      </c>
      <c r="F206" t="s">
        <v>20</v>
      </c>
      <c r="G206" t="s">
        <v>50</v>
      </c>
      <c r="H206" t="s">
        <v>58</v>
      </c>
      <c r="I206" s="1">
        <v>925813</v>
      </c>
      <c r="J206" s="2">
        <f>VLOOKUP(Oliusala[[#This Row],[tegund]],Tegundir!$B$2:$D$19,3,FALSE)*Oliusala[[#This Row],[magn]]/1000</f>
        <v>694.35974999999996</v>
      </c>
      <c r="K206">
        <v>2010</v>
      </c>
      <c r="L206" t="s">
        <v>18</v>
      </c>
      <c r="M206" s="144" t="s">
        <v>59</v>
      </c>
    </row>
    <row r="207" spans="1:13" x14ac:dyDescent="0.2">
      <c r="A207" t="s">
        <v>63</v>
      </c>
      <c r="B207" s="144" t="s">
        <v>68</v>
      </c>
      <c r="C207">
        <v>600</v>
      </c>
      <c r="D207" t="str">
        <f>VLOOKUP(Oliusala[[#This Row],[postnumer]],Sveitarfelog[#All],4,FALSE)</f>
        <v>Akureyrarbær,Eyjafjarðarsveit,Hörgársveit,Svalbarðsstrandarhreppur,Grýtubakkahreppur</v>
      </c>
      <c r="E207" t="str">
        <f>VLOOKUP(Oliusala[[#This Row],[postnumer]],Sveitarfelog[#All],5,FALSE)</f>
        <v>Norðurland eystra</v>
      </c>
      <c r="F207" t="s">
        <v>20</v>
      </c>
      <c r="G207" t="s">
        <v>50</v>
      </c>
      <c r="H207" t="s">
        <v>58</v>
      </c>
      <c r="I207" s="1">
        <v>1429543</v>
      </c>
      <c r="J207" s="2">
        <f>VLOOKUP(Oliusala[[#This Row],[tegund]],Tegundir!$B$2:$D$19,3,FALSE)*Oliusala[[#This Row],[magn]]/1000</f>
        <v>1072.15725</v>
      </c>
      <c r="K207">
        <v>2010</v>
      </c>
      <c r="L207" t="s">
        <v>18</v>
      </c>
      <c r="M207" s="144" t="s">
        <v>59</v>
      </c>
    </row>
    <row r="208" spans="1:13" x14ac:dyDescent="0.2">
      <c r="A208" t="s">
        <v>57</v>
      </c>
      <c r="B208" s="144" t="s">
        <v>138</v>
      </c>
      <c r="C208">
        <v>601</v>
      </c>
      <c r="D208" t="str">
        <f>VLOOKUP(Oliusala[[#This Row],[postnumer]],Sveitarfelog[#All],4,FALSE)</f>
        <v>Akureyrarbær,Eyjafjarðarsveit,Hörgársveit,Svalbarðsstrandarhreppur,Grýtubakkahreppur</v>
      </c>
      <c r="E208" t="str">
        <f>VLOOKUP(Oliusala[[#This Row],[postnumer]],Sveitarfelog[#All],5,FALSE)</f>
        <v>Norðurland eystra</v>
      </c>
      <c r="F208" t="s">
        <v>20</v>
      </c>
      <c r="G208" t="s">
        <v>50</v>
      </c>
      <c r="H208" t="s">
        <v>60</v>
      </c>
      <c r="I208" s="1">
        <v>4838</v>
      </c>
      <c r="J208" s="2">
        <f>VLOOKUP(Oliusala[[#This Row],[tegund]],Tegundir!$B$2:$D$19,3,FALSE)*Oliusala[[#This Row],[magn]]/1000</f>
        <v>3.6284999999999998</v>
      </c>
      <c r="K208">
        <v>2010</v>
      </c>
      <c r="L208" t="s">
        <v>18</v>
      </c>
      <c r="M208" s="144" t="s">
        <v>59</v>
      </c>
    </row>
    <row r="209" spans="1:13" x14ac:dyDescent="0.2">
      <c r="A209" t="s">
        <v>63</v>
      </c>
      <c r="B209" s="144" t="s">
        <v>138</v>
      </c>
      <c r="C209">
        <v>601</v>
      </c>
      <c r="D209" t="str">
        <f>VLOOKUP(Oliusala[[#This Row],[postnumer]],Sveitarfelog[#All],4,FALSE)</f>
        <v>Akureyrarbær,Eyjafjarðarsveit,Hörgársveit,Svalbarðsstrandarhreppur,Grýtubakkahreppur</v>
      </c>
      <c r="E209" t="str">
        <f>VLOOKUP(Oliusala[[#This Row],[postnumer]],Sveitarfelog[#All],5,FALSE)</f>
        <v>Norðurland eystra</v>
      </c>
      <c r="F209" t="s">
        <v>20</v>
      </c>
      <c r="G209" t="s">
        <v>50</v>
      </c>
      <c r="H209" t="s">
        <v>58</v>
      </c>
      <c r="I209" s="1">
        <v>9476</v>
      </c>
      <c r="J209" s="2">
        <f>VLOOKUP(Oliusala[[#This Row],[tegund]],Tegundir!$B$2:$D$19,3,FALSE)*Oliusala[[#This Row],[magn]]/1000</f>
        <v>7.1070000000000002</v>
      </c>
      <c r="K209">
        <v>2010</v>
      </c>
      <c r="L209" t="s">
        <v>18</v>
      </c>
      <c r="M209" s="144" t="s">
        <v>59</v>
      </c>
    </row>
    <row r="210" spans="1:13" x14ac:dyDescent="0.2">
      <c r="A210" t="s">
        <v>57</v>
      </c>
      <c r="B210" s="144" t="s">
        <v>139</v>
      </c>
      <c r="C210">
        <v>601</v>
      </c>
      <c r="D210" t="str">
        <f>VLOOKUP(Oliusala[[#This Row],[postnumer]],Sveitarfelog[#All],4,FALSE)</f>
        <v>Akureyrarbær,Eyjafjarðarsveit,Hörgársveit,Svalbarðsstrandarhreppur,Grýtubakkahreppur</v>
      </c>
      <c r="E210" t="str">
        <f>VLOOKUP(Oliusala[[#This Row],[postnumer]],Sveitarfelog[#All],5,FALSE)</f>
        <v>Norðurland eystra</v>
      </c>
      <c r="F210" t="s">
        <v>20</v>
      </c>
      <c r="G210" t="s">
        <v>50</v>
      </c>
      <c r="H210" t="s">
        <v>60</v>
      </c>
      <c r="I210" s="1">
        <v>3971</v>
      </c>
      <c r="J210" s="2">
        <f>VLOOKUP(Oliusala[[#This Row],[tegund]],Tegundir!$B$2:$D$19,3,FALSE)*Oliusala[[#This Row],[magn]]/1000</f>
        <v>2.9782500000000001</v>
      </c>
      <c r="K210">
        <v>2010</v>
      </c>
      <c r="L210" t="s">
        <v>18</v>
      </c>
      <c r="M210" s="144" t="s">
        <v>59</v>
      </c>
    </row>
    <row r="211" spans="1:13" x14ac:dyDescent="0.2">
      <c r="A211" t="s">
        <v>63</v>
      </c>
      <c r="B211" s="144" t="s">
        <v>139</v>
      </c>
      <c r="C211">
        <v>601</v>
      </c>
      <c r="D211" t="str">
        <f>VLOOKUP(Oliusala[[#This Row],[postnumer]],Sveitarfelog[#All],4,FALSE)</f>
        <v>Akureyrarbær,Eyjafjarðarsveit,Hörgársveit,Svalbarðsstrandarhreppur,Grýtubakkahreppur</v>
      </c>
      <c r="E211" t="str">
        <f>VLOOKUP(Oliusala[[#This Row],[postnumer]],Sveitarfelog[#All],5,FALSE)</f>
        <v>Norðurland eystra</v>
      </c>
      <c r="F211" t="s">
        <v>20</v>
      </c>
      <c r="G211" t="s">
        <v>50</v>
      </c>
      <c r="H211" t="s">
        <v>58</v>
      </c>
      <c r="I211" s="1">
        <v>8829</v>
      </c>
      <c r="J211" s="2">
        <f>VLOOKUP(Oliusala[[#This Row],[tegund]],Tegundir!$B$2:$D$19,3,FALSE)*Oliusala[[#This Row],[magn]]/1000</f>
        <v>6.6217499999999996</v>
      </c>
      <c r="K211">
        <v>2010</v>
      </c>
      <c r="L211" t="s">
        <v>18</v>
      </c>
      <c r="M211" s="144" t="s">
        <v>59</v>
      </c>
    </row>
    <row r="212" spans="1:13" x14ac:dyDescent="0.2">
      <c r="A212" t="s">
        <v>57</v>
      </c>
      <c r="B212" s="144" t="s">
        <v>140</v>
      </c>
      <c r="C212">
        <v>610</v>
      </c>
      <c r="D212" t="str">
        <f>VLOOKUP(Oliusala[[#This Row],[postnumer]],Sveitarfelog[#All],4,FALSE)</f>
        <v>Akureyrarbær,Eyjafjarðarsveit,Hörgársveit,Svalbarðsstrandarhreppur,Grýtubakkahreppur</v>
      </c>
      <c r="E212" t="str">
        <f>VLOOKUP(Oliusala[[#This Row],[postnumer]],Sveitarfelog[#All],5,FALSE)</f>
        <v>Norðurland eystra</v>
      </c>
      <c r="F212" t="s">
        <v>20</v>
      </c>
      <c r="G212" t="s">
        <v>50</v>
      </c>
      <c r="H212" t="s">
        <v>58</v>
      </c>
      <c r="I212" s="1">
        <v>0</v>
      </c>
      <c r="J212" s="2">
        <f>VLOOKUP(Oliusala[[#This Row],[tegund]],Tegundir!$B$2:$D$19,3,FALSE)*Oliusala[[#This Row],[magn]]/1000</f>
        <v>0</v>
      </c>
      <c r="K212">
        <v>2010</v>
      </c>
      <c r="L212" t="s">
        <v>18</v>
      </c>
      <c r="M212" s="144" t="s">
        <v>59</v>
      </c>
    </row>
    <row r="213" spans="1:13" x14ac:dyDescent="0.2">
      <c r="A213" t="s">
        <v>57</v>
      </c>
      <c r="B213" s="144" t="s">
        <v>140</v>
      </c>
      <c r="C213">
        <v>610</v>
      </c>
      <c r="D213" t="str">
        <f>VLOOKUP(Oliusala[[#This Row],[postnumer]],Sveitarfelog[#All],4,FALSE)</f>
        <v>Akureyrarbær,Eyjafjarðarsveit,Hörgársveit,Svalbarðsstrandarhreppur,Grýtubakkahreppur</v>
      </c>
      <c r="E213" t="str">
        <f>VLOOKUP(Oliusala[[#This Row],[postnumer]],Sveitarfelog[#All],5,FALSE)</f>
        <v>Norðurland eystra</v>
      </c>
      <c r="F213" t="s">
        <v>20</v>
      </c>
      <c r="G213" t="s">
        <v>50</v>
      </c>
      <c r="H213" t="s">
        <v>60</v>
      </c>
      <c r="I213" s="1">
        <v>20374</v>
      </c>
      <c r="J213" s="2">
        <f>VLOOKUP(Oliusala[[#This Row],[tegund]],Tegundir!$B$2:$D$19,3,FALSE)*Oliusala[[#This Row],[magn]]/1000</f>
        <v>15.2805</v>
      </c>
      <c r="K213">
        <v>2010</v>
      </c>
      <c r="L213" t="s">
        <v>18</v>
      </c>
      <c r="M213" s="144" t="s">
        <v>59</v>
      </c>
    </row>
    <row r="214" spans="1:13" x14ac:dyDescent="0.2">
      <c r="A214" t="s">
        <v>63</v>
      </c>
      <c r="B214" s="144" t="s">
        <v>140</v>
      </c>
      <c r="C214">
        <v>610</v>
      </c>
      <c r="D214" t="str">
        <f>VLOOKUP(Oliusala[[#This Row],[postnumer]],Sveitarfelog[#All],4,FALSE)</f>
        <v>Akureyrarbær,Eyjafjarðarsveit,Hörgársveit,Svalbarðsstrandarhreppur,Grýtubakkahreppur</v>
      </c>
      <c r="E214" t="str">
        <f>VLOOKUP(Oliusala[[#This Row],[postnumer]],Sveitarfelog[#All],5,FALSE)</f>
        <v>Norðurland eystra</v>
      </c>
      <c r="F214" t="s">
        <v>20</v>
      </c>
      <c r="G214" t="s">
        <v>50</v>
      </c>
      <c r="H214" t="s">
        <v>58</v>
      </c>
      <c r="I214" s="1">
        <v>81572</v>
      </c>
      <c r="J214" s="2">
        <f>VLOOKUP(Oliusala[[#This Row],[tegund]],Tegundir!$B$2:$D$19,3,FALSE)*Oliusala[[#This Row],[magn]]/1000</f>
        <v>61.179000000000002</v>
      </c>
      <c r="K214">
        <v>2010</v>
      </c>
      <c r="L214" t="s">
        <v>18</v>
      </c>
      <c r="M214" s="144" t="s">
        <v>59</v>
      </c>
    </row>
    <row r="215" spans="1:13" x14ac:dyDescent="0.2">
      <c r="A215" t="s">
        <v>57</v>
      </c>
      <c r="B215" s="144" t="s">
        <v>136</v>
      </c>
      <c r="C215">
        <v>620</v>
      </c>
      <c r="D215" t="str">
        <f>VLOOKUP(Oliusala[[#This Row],[postnumer]],Sveitarfelog[#All],4,FALSE)</f>
        <v>Dalvíkurbyggð</v>
      </c>
      <c r="E215" t="str">
        <f>VLOOKUP(Oliusala[[#This Row],[postnumer]],Sveitarfelog[#All],5,FALSE)</f>
        <v>Norðurland eystra</v>
      </c>
      <c r="F215" t="s">
        <v>20</v>
      </c>
      <c r="G215" t="s">
        <v>50</v>
      </c>
      <c r="H215" t="s">
        <v>58</v>
      </c>
      <c r="I215" s="1">
        <v>0</v>
      </c>
      <c r="J215" s="2">
        <f>VLOOKUP(Oliusala[[#This Row],[tegund]],Tegundir!$B$2:$D$19,3,FALSE)*Oliusala[[#This Row],[magn]]/1000</f>
        <v>0</v>
      </c>
      <c r="K215">
        <v>2010</v>
      </c>
      <c r="L215" t="s">
        <v>18</v>
      </c>
      <c r="M215" s="144" t="s">
        <v>59</v>
      </c>
    </row>
    <row r="216" spans="1:13" x14ac:dyDescent="0.2">
      <c r="A216" t="s">
        <v>57</v>
      </c>
      <c r="B216" s="144" t="s">
        <v>136</v>
      </c>
      <c r="C216">
        <v>620</v>
      </c>
      <c r="D216" t="str">
        <f>VLOOKUP(Oliusala[[#This Row],[postnumer]],Sveitarfelog[#All],4,FALSE)</f>
        <v>Dalvíkurbyggð</v>
      </c>
      <c r="E216" t="str">
        <f>VLOOKUP(Oliusala[[#This Row],[postnumer]],Sveitarfelog[#All],5,FALSE)</f>
        <v>Norðurland eystra</v>
      </c>
      <c r="F216" t="s">
        <v>20</v>
      </c>
      <c r="G216" t="s">
        <v>50</v>
      </c>
      <c r="H216" t="s">
        <v>60</v>
      </c>
      <c r="I216" s="1">
        <v>36503</v>
      </c>
      <c r="J216" s="2">
        <f>VLOOKUP(Oliusala[[#This Row],[tegund]],Tegundir!$B$2:$D$19,3,FALSE)*Oliusala[[#This Row],[magn]]/1000</f>
        <v>27.37725</v>
      </c>
      <c r="K216">
        <v>2010</v>
      </c>
      <c r="L216" t="s">
        <v>18</v>
      </c>
      <c r="M216" s="144" t="s">
        <v>59</v>
      </c>
    </row>
    <row r="217" spans="1:13" x14ac:dyDescent="0.2">
      <c r="A217" t="s">
        <v>63</v>
      </c>
      <c r="B217" s="144" t="s">
        <v>141</v>
      </c>
      <c r="C217">
        <v>620</v>
      </c>
      <c r="D217" t="str">
        <f>VLOOKUP(Oliusala[[#This Row],[postnumer]],Sveitarfelog[#All],4,FALSE)</f>
        <v>Dalvíkurbyggð</v>
      </c>
      <c r="E217" t="str">
        <f>VLOOKUP(Oliusala[[#This Row],[postnumer]],Sveitarfelog[#All],5,FALSE)</f>
        <v>Norðurland eystra</v>
      </c>
      <c r="F217" t="s">
        <v>20</v>
      </c>
      <c r="G217" t="s">
        <v>50</v>
      </c>
      <c r="H217" t="s">
        <v>58</v>
      </c>
      <c r="I217" s="1">
        <v>53420</v>
      </c>
      <c r="J217" s="2">
        <f>VLOOKUP(Oliusala[[#This Row],[tegund]],Tegundir!$B$2:$D$19,3,FALSE)*Oliusala[[#This Row],[magn]]/1000</f>
        <v>40.064999999999998</v>
      </c>
      <c r="K217">
        <v>2010</v>
      </c>
      <c r="L217" t="s">
        <v>18</v>
      </c>
      <c r="M217" s="144" t="s">
        <v>59</v>
      </c>
    </row>
    <row r="218" spans="1:13" x14ac:dyDescent="0.2">
      <c r="A218" t="s">
        <v>63</v>
      </c>
      <c r="B218" s="144" t="s">
        <v>136</v>
      </c>
      <c r="C218">
        <v>620</v>
      </c>
      <c r="D218" t="str">
        <f>VLOOKUP(Oliusala[[#This Row],[postnumer]],Sveitarfelog[#All],4,FALSE)</f>
        <v>Dalvíkurbyggð</v>
      </c>
      <c r="E218" t="str">
        <f>VLOOKUP(Oliusala[[#This Row],[postnumer]],Sveitarfelog[#All],5,FALSE)</f>
        <v>Norðurland eystra</v>
      </c>
      <c r="F218" t="s">
        <v>20</v>
      </c>
      <c r="G218" t="s">
        <v>50</v>
      </c>
      <c r="H218" t="s">
        <v>58</v>
      </c>
      <c r="I218" s="1">
        <v>691523</v>
      </c>
      <c r="J218" s="2">
        <f>VLOOKUP(Oliusala[[#This Row],[tegund]],Tegundir!$B$2:$D$19,3,FALSE)*Oliusala[[#This Row],[magn]]/1000</f>
        <v>518.64224999999999</v>
      </c>
      <c r="K218">
        <v>2010</v>
      </c>
      <c r="L218" t="s">
        <v>18</v>
      </c>
      <c r="M218" s="144" t="s">
        <v>59</v>
      </c>
    </row>
    <row r="219" spans="1:13" x14ac:dyDescent="0.2">
      <c r="A219" t="s">
        <v>57</v>
      </c>
      <c r="B219" s="144" t="s">
        <v>96</v>
      </c>
      <c r="C219">
        <v>640</v>
      </c>
      <c r="D219" t="str">
        <f>VLOOKUP(Oliusala[[#This Row],[postnumer]],Sveitarfelog[#All],4,FALSE)</f>
        <v>Norðurþing,Tjörneshreppur</v>
      </c>
      <c r="E219" t="str">
        <f>VLOOKUP(Oliusala[[#This Row],[postnumer]],Sveitarfelog[#All],5,FALSE)</f>
        <v>Norðurland eystra</v>
      </c>
      <c r="F219" t="s">
        <v>20</v>
      </c>
      <c r="G219" t="s">
        <v>50</v>
      </c>
      <c r="H219" t="s">
        <v>61</v>
      </c>
      <c r="I219" s="1">
        <v>58</v>
      </c>
      <c r="J219" s="2">
        <f>VLOOKUP(Oliusala[[#This Row],[tegund]],Tegundir!$B$2:$D$19,3,FALSE)*Oliusala[[#This Row],[magn]]/1000</f>
        <v>4.3499999999999997E-2</v>
      </c>
      <c r="K219">
        <v>2010</v>
      </c>
      <c r="L219" t="s">
        <v>18</v>
      </c>
      <c r="M219" s="144" t="s">
        <v>62</v>
      </c>
    </row>
    <row r="220" spans="1:13" x14ac:dyDescent="0.2">
      <c r="A220" t="s">
        <v>57</v>
      </c>
      <c r="B220" s="144" t="s">
        <v>96</v>
      </c>
      <c r="C220">
        <v>640</v>
      </c>
      <c r="D220" t="str">
        <f>VLOOKUP(Oliusala[[#This Row],[postnumer]],Sveitarfelog[#All],4,FALSE)</f>
        <v>Norðurþing,Tjörneshreppur</v>
      </c>
      <c r="E220" t="str">
        <f>VLOOKUP(Oliusala[[#This Row],[postnumer]],Sveitarfelog[#All],5,FALSE)</f>
        <v>Norðurland eystra</v>
      </c>
      <c r="F220" t="s">
        <v>20</v>
      </c>
      <c r="G220" t="s">
        <v>50</v>
      </c>
      <c r="H220" t="s">
        <v>58</v>
      </c>
      <c r="I220" s="1">
        <v>0</v>
      </c>
      <c r="J220" s="2">
        <f>VLOOKUP(Oliusala[[#This Row],[tegund]],Tegundir!$B$2:$D$19,3,FALSE)*Oliusala[[#This Row],[magn]]/1000</f>
        <v>0</v>
      </c>
      <c r="K220">
        <v>2010</v>
      </c>
      <c r="L220" t="s">
        <v>18</v>
      </c>
      <c r="M220" s="144" t="s">
        <v>59</v>
      </c>
    </row>
    <row r="221" spans="1:13" x14ac:dyDescent="0.2">
      <c r="A221" t="s">
        <v>57</v>
      </c>
      <c r="B221" s="144" t="s">
        <v>96</v>
      </c>
      <c r="C221">
        <v>640</v>
      </c>
      <c r="D221" t="str">
        <f>VLOOKUP(Oliusala[[#This Row],[postnumer]],Sveitarfelog[#All],4,FALSE)</f>
        <v>Norðurþing,Tjörneshreppur</v>
      </c>
      <c r="E221" t="str">
        <f>VLOOKUP(Oliusala[[#This Row],[postnumer]],Sveitarfelog[#All],5,FALSE)</f>
        <v>Norðurland eystra</v>
      </c>
      <c r="F221" t="s">
        <v>20</v>
      </c>
      <c r="G221" t="s">
        <v>50</v>
      </c>
      <c r="H221" t="s">
        <v>60</v>
      </c>
      <c r="I221" s="1">
        <v>44319</v>
      </c>
      <c r="J221" s="2">
        <f>VLOOKUP(Oliusala[[#This Row],[tegund]],Tegundir!$B$2:$D$19,3,FALSE)*Oliusala[[#This Row],[magn]]/1000</f>
        <v>33.239249999999998</v>
      </c>
      <c r="K221">
        <v>2010</v>
      </c>
      <c r="L221" t="s">
        <v>18</v>
      </c>
      <c r="M221" s="144" t="s">
        <v>59</v>
      </c>
    </row>
    <row r="222" spans="1:13" x14ac:dyDescent="0.2">
      <c r="A222" t="s">
        <v>63</v>
      </c>
      <c r="B222" s="144" t="s">
        <v>96</v>
      </c>
      <c r="C222">
        <v>640</v>
      </c>
      <c r="D222" t="str">
        <f>VLOOKUP(Oliusala[[#This Row],[postnumer]],Sveitarfelog[#All],4,FALSE)</f>
        <v>Norðurþing,Tjörneshreppur</v>
      </c>
      <c r="E222" t="str">
        <f>VLOOKUP(Oliusala[[#This Row],[postnumer]],Sveitarfelog[#All],5,FALSE)</f>
        <v>Norðurland eystra</v>
      </c>
      <c r="F222" t="s">
        <v>20</v>
      </c>
      <c r="G222" t="s">
        <v>50</v>
      </c>
      <c r="H222" t="s">
        <v>58</v>
      </c>
      <c r="I222" s="1">
        <v>1489784</v>
      </c>
      <c r="J222" s="2">
        <f>VLOOKUP(Oliusala[[#This Row],[tegund]],Tegundir!$B$2:$D$19,3,FALSE)*Oliusala[[#This Row],[magn]]/1000</f>
        <v>1117.338</v>
      </c>
      <c r="K222">
        <v>2010</v>
      </c>
      <c r="L222" t="s">
        <v>18</v>
      </c>
      <c r="M222" s="144" t="s">
        <v>59</v>
      </c>
    </row>
    <row r="223" spans="1:13" x14ac:dyDescent="0.2">
      <c r="A223" t="s">
        <v>57</v>
      </c>
      <c r="B223" s="144" t="s">
        <v>143</v>
      </c>
      <c r="C223">
        <v>641</v>
      </c>
      <c r="D223" t="str">
        <f>VLOOKUP(Oliusala[[#This Row],[postnumer]],Sveitarfelog[#All],4,FALSE)</f>
        <v>Þingeyjarsveit</v>
      </c>
      <c r="E223" t="str">
        <f>VLOOKUP(Oliusala[[#This Row],[postnumer]],Sveitarfelog[#All],5,FALSE)</f>
        <v>Norðurland eystra</v>
      </c>
      <c r="F223" t="s">
        <v>20</v>
      </c>
      <c r="G223" t="s">
        <v>50</v>
      </c>
      <c r="H223" t="s">
        <v>58</v>
      </c>
      <c r="I223" s="1">
        <v>0</v>
      </c>
      <c r="J223" s="2">
        <f>VLOOKUP(Oliusala[[#This Row],[tegund]],Tegundir!$B$2:$D$19,3,FALSE)*Oliusala[[#This Row],[magn]]/1000</f>
        <v>0</v>
      </c>
      <c r="K223">
        <v>2010</v>
      </c>
      <c r="L223" t="s">
        <v>18</v>
      </c>
      <c r="M223" s="144" t="s">
        <v>59</v>
      </c>
    </row>
    <row r="224" spans="1:13" x14ac:dyDescent="0.2">
      <c r="A224" t="s">
        <v>57</v>
      </c>
      <c r="B224" s="144" t="s">
        <v>143</v>
      </c>
      <c r="C224">
        <v>641</v>
      </c>
      <c r="D224" t="str">
        <f>VLOOKUP(Oliusala[[#This Row],[postnumer]],Sveitarfelog[#All],4,FALSE)</f>
        <v>Þingeyjarsveit</v>
      </c>
      <c r="E224" t="str">
        <f>VLOOKUP(Oliusala[[#This Row],[postnumer]],Sveitarfelog[#All],5,FALSE)</f>
        <v>Norðurland eystra</v>
      </c>
      <c r="F224" t="s">
        <v>20</v>
      </c>
      <c r="G224" t="s">
        <v>50</v>
      </c>
      <c r="H224" t="s">
        <v>60</v>
      </c>
      <c r="I224" s="1">
        <v>16317</v>
      </c>
      <c r="J224" s="2">
        <f>VLOOKUP(Oliusala[[#This Row],[tegund]],Tegundir!$B$2:$D$19,3,FALSE)*Oliusala[[#This Row],[magn]]/1000</f>
        <v>12.23775</v>
      </c>
      <c r="K224">
        <v>2010</v>
      </c>
      <c r="L224" t="s">
        <v>18</v>
      </c>
      <c r="M224" s="144" t="s">
        <v>59</v>
      </c>
    </row>
    <row r="225" spans="1:13" x14ac:dyDescent="0.2">
      <c r="A225" t="s">
        <v>63</v>
      </c>
      <c r="B225" s="144" t="s">
        <v>143</v>
      </c>
      <c r="C225">
        <v>641</v>
      </c>
      <c r="D225" t="str">
        <f>VLOOKUP(Oliusala[[#This Row],[postnumer]],Sveitarfelog[#All],4,FALSE)</f>
        <v>Þingeyjarsveit</v>
      </c>
      <c r="E225" t="str">
        <f>VLOOKUP(Oliusala[[#This Row],[postnumer]],Sveitarfelog[#All],5,FALSE)</f>
        <v>Norðurland eystra</v>
      </c>
      <c r="F225" t="s">
        <v>20</v>
      </c>
      <c r="G225" t="s">
        <v>50</v>
      </c>
      <c r="H225" t="s">
        <v>58</v>
      </c>
      <c r="I225" s="1">
        <v>116769</v>
      </c>
      <c r="J225" s="2">
        <f>VLOOKUP(Oliusala[[#This Row],[tegund]],Tegundir!$B$2:$D$19,3,FALSE)*Oliusala[[#This Row],[magn]]/1000</f>
        <v>87.576750000000004</v>
      </c>
      <c r="K225">
        <v>2010</v>
      </c>
      <c r="L225" t="s">
        <v>18</v>
      </c>
      <c r="M225" s="144" t="s">
        <v>59</v>
      </c>
    </row>
    <row r="226" spans="1:13" x14ac:dyDescent="0.2">
      <c r="A226" t="s">
        <v>57</v>
      </c>
      <c r="B226" s="144" t="s">
        <v>144</v>
      </c>
      <c r="C226">
        <v>650</v>
      </c>
      <c r="D226" t="str">
        <f>VLOOKUP(Oliusala[[#This Row],[postnumer]],Sveitarfelog[#All],4,FALSE)</f>
        <v>Þingeyjarsveit</v>
      </c>
      <c r="E226" t="str">
        <f>VLOOKUP(Oliusala[[#This Row],[postnumer]],Sveitarfelog[#All],5,FALSE)</f>
        <v>Norðurland eystra</v>
      </c>
      <c r="F226" t="s">
        <v>20</v>
      </c>
      <c r="G226" t="s">
        <v>50</v>
      </c>
      <c r="H226" t="s">
        <v>58</v>
      </c>
      <c r="I226" s="1">
        <v>0</v>
      </c>
      <c r="J226" s="2">
        <f>VLOOKUP(Oliusala[[#This Row],[tegund]],Tegundir!$B$2:$D$19,3,FALSE)*Oliusala[[#This Row],[magn]]/1000</f>
        <v>0</v>
      </c>
      <c r="K226">
        <v>2010</v>
      </c>
      <c r="L226" t="s">
        <v>18</v>
      </c>
      <c r="M226" s="144" t="s">
        <v>59</v>
      </c>
    </row>
    <row r="227" spans="1:13" x14ac:dyDescent="0.2">
      <c r="A227" t="s">
        <v>57</v>
      </c>
      <c r="B227" s="144" t="s">
        <v>144</v>
      </c>
      <c r="C227">
        <v>650</v>
      </c>
      <c r="D227" t="str">
        <f>VLOOKUP(Oliusala[[#This Row],[postnumer]],Sveitarfelog[#All],4,FALSE)</f>
        <v>Þingeyjarsveit</v>
      </c>
      <c r="E227" t="str">
        <f>VLOOKUP(Oliusala[[#This Row],[postnumer]],Sveitarfelog[#All],5,FALSE)</f>
        <v>Norðurland eystra</v>
      </c>
      <c r="F227" t="s">
        <v>20</v>
      </c>
      <c r="G227" t="s">
        <v>50</v>
      </c>
      <c r="H227" t="s">
        <v>60</v>
      </c>
      <c r="I227" s="1">
        <v>18468</v>
      </c>
      <c r="J227" s="2">
        <f>VLOOKUP(Oliusala[[#This Row],[tegund]],Tegundir!$B$2:$D$19,3,FALSE)*Oliusala[[#This Row],[magn]]/1000</f>
        <v>13.851000000000001</v>
      </c>
      <c r="K227">
        <v>2010</v>
      </c>
      <c r="L227" t="s">
        <v>18</v>
      </c>
      <c r="M227" s="144" t="s">
        <v>59</v>
      </c>
    </row>
    <row r="228" spans="1:13" x14ac:dyDescent="0.2">
      <c r="A228" t="s">
        <v>63</v>
      </c>
      <c r="B228" s="144" t="s">
        <v>144</v>
      </c>
      <c r="C228">
        <v>650</v>
      </c>
      <c r="D228" t="str">
        <f>VLOOKUP(Oliusala[[#This Row],[postnumer]],Sveitarfelog[#All],4,FALSE)</f>
        <v>Þingeyjarsveit</v>
      </c>
      <c r="E228" t="str">
        <f>VLOOKUP(Oliusala[[#This Row],[postnumer]],Sveitarfelog[#All],5,FALSE)</f>
        <v>Norðurland eystra</v>
      </c>
      <c r="F228" t="s">
        <v>20</v>
      </c>
      <c r="G228" t="s">
        <v>50</v>
      </c>
      <c r="H228" t="s">
        <v>58</v>
      </c>
      <c r="I228" s="1">
        <v>148522</v>
      </c>
      <c r="J228" s="2">
        <f>VLOOKUP(Oliusala[[#This Row],[tegund]],Tegundir!$B$2:$D$19,3,FALSE)*Oliusala[[#This Row],[magn]]/1000</f>
        <v>111.39149999999999</v>
      </c>
      <c r="K228">
        <v>2010</v>
      </c>
      <c r="L228" t="s">
        <v>18</v>
      </c>
      <c r="M228" s="144" t="s">
        <v>59</v>
      </c>
    </row>
    <row r="229" spans="1:13" x14ac:dyDescent="0.2">
      <c r="A229" t="s">
        <v>57</v>
      </c>
      <c r="B229" s="144" t="s">
        <v>145</v>
      </c>
      <c r="C229">
        <v>660</v>
      </c>
      <c r="D229" t="str">
        <f>VLOOKUP(Oliusala[[#This Row],[postnumer]],Sveitarfelog[#All],4,FALSE)</f>
        <v>Þingeyjarsveit</v>
      </c>
      <c r="E229" t="str">
        <f>VLOOKUP(Oliusala[[#This Row],[postnumer]],Sveitarfelog[#All],5,FALSE)</f>
        <v>Norðurland eystra</v>
      </c>
      <c r="F229" t="s">
        <v>20</v>
      </c>
      <c r="G229" t="s">
        <v>50</v>
      </c>
      <c r="H229" t="s">
        <v>58</v>
      </c>
      <c r="I229" s="1">
        <v>0</v>
      </c>
      <c r="J229" s="2">
        <f>VLOOKUP(Oliusala[[#This Row],[tegund]],Tegundir!$B$2:$D$19,3,FALSE)*Oliusala[[#This Row],[magn]]/1000</f>
        <v>0</v>
      </c>
      <c r="K229">
        <v>2010</v>
      </c>
      <c r="L229" t="s">
        <v>18</v>
      </c>
      <c r="M229" s="144" t="s">
        <v>59</v>
      </c>
    </row>
    <row r="230" spans="1:13" x14ac:dyDescent="0.2">
      <c r="A230" t="s">
        <v>57</v>
      </c>
      <c r="B230" s="144" t="s">
        <v>145</v>
      </c>
      <c r="C230">
        <v>660</v>
      </c>
      <c r="D230" t="str">
        <f>VLOOKUP(Oliusala[[#This Row],[postnumer]],Sveitarfelog[#All],4,FALSE)</f>
        <v>Þingeyjarsveit</v>
      </c>
      <c r="E230" t="str">
        <f>VLOOKUP(Oliusala[[#This Row],[postnumer]],Sveitarfelog[#All],5,FALSE)</f>
        <v>Norðurland eystra</v>
      </c>
      <c r="F230" t="s">
        <v>20</v>
      </c>
      <c r="G230" t="s">
        <v>50</v>
      </c>
      <c r="H230" t="s">
        <v>60</v>
      </c>
      <c r="I230" s="1">
        <v>23896</v>
      </c>
      <c r="J230" s="2">
        <f>VLOOKUP(Oliusala[[#This Row],[tegund]],Tegundir!$B$2:$D$19,3,FALSE)*Oliusala[[#This Row],[magn]]/1000</f>
        <v>17.922000000000001</v>
      </c>
      <c r="K230">
        <v>2010</v>
      </c>
      <c r="L230" t="s">
        <v>18</v>
      </c>
      <c r="M230" s="144" t="s">
        <v>59</v>
      </c>
    </row>
    <row r="231" spans="1:13" x14ac:dyDescent="0.2">
      <c r="A231" t="s">
        <v>63</v>
      </c>
      <c r="B231" s="144" t="s">
        <v>145</v>
      </c>
      <c r="C231">
        <v>660</v>
      </c>
      <c r="D231" t="str">
        <f>VLOOKUP(Oliusala[[#This Row],[postnumer]],Sveitarfelog[#All],4,FALSE)</f>
        <v>Þingeyjarsveit</v>
      </c>
      <c r="E231" t="str">
        <f>VLOOKUP(Oliusala[[#This Row],[postnumer]],Sveitarfelog[#All],5,FALSE)</f>
        <v>Norðurland eystra</v>
      </c>
      <c r="F231" t="s">
        <v>20</v>
      </c>
      <c r="G231" t="s">
        <v>50</v>
      </c>
      <c r="H231" t="s">
        <v>58</v>
      </c>
      <c r="I231" s="1">
        <v>461271</v>
      </c>
      <c r="J231" s="2">
        <f>VLOOKUP(Oliusala[[#This Row],[tegund]],Tegundir!$B$2:$D$19,3,FALSE)*Oliusala[[#This Row],[magn]]/1000</f>
        <v>345.95325000000003</v>
      </c>
      <c r="K231">
        <v>2010</v>
      </c>
      <c r="L231" t="s">
        <v>18</v>
      </c>
      <c r="M231" s="144" t="s">
        <v>59</v>
      </c>
    </row>
    <row r="232" spans="1:13" x14ac:dyDescent="0.2">
      <c r="A232" t="s">
        <v>63</v>
      </c>
      <c r="B232" s="144" t="s">
        <v>146</v>
      </c>
      <c r="C232">
        <v>660</v>
      </c>
      <c r="D232" t="str">
        <f>VLOOKUP(Oliusala[[#This Row],[postnumer]],Sveitarfelog[#All],4,FALSE)</f>
        <v>Þingeyjarsveit</v>
      </c>
      <c r="E232" t="str">
        <f>VLOOKUP(Oliusala[[#This Row],[postnumer]],Sveitarfelog[#All],5,FALSE)</f>
        <v>Norðurland eystra</v>
      </c>
      <c r="F232" t="s">
        <v>20</v>
      </c>
      <c r="G232" t="s">
        <v>50</v>
      </c>
      <c r="H232" t="s">
        <v>58</v>
      </c>
      <c r="I232" s="1">
        <v>70435</v>
      </c>
      <c r="J232" s="2">
        <f>VLOOKUP(Oliusala[[#This Row],[tegund]],Tegundir!$B$2:$D$19,3,FALSE)*Oliusala[[#This Row],[magn]]/1000</f>
        <v>52.826250000000002</v>
      </c>
      <c r="K232">
        <v>2010</v>
      </c>
      <c r="L232" t="s">
        <v>18</v>
      </c>
      <c r="M232" s="144" t="s">
        <v>59</v>
      </c>
    </row>
    <row r="233" spans="1:13" x14ac:dyDescent="0.2">
      <c r="A233" t="s">
        <v>57</v>
      </c>
      <c r="B233" s="144" t="s">
        <v>147</v>
      </c>
      <c r="C233">
        <v>670</v>
      </c>
      <c r="D233" t="str">
        <f>VLOOKUP(Oliusala[[#This Row],[postnumer]],Sveitarfelog[#All],4,FALSE)</f>
        <v>Norðurþing,Tjörneshreppur</v>
      </c>
      <c r="E233" t="str">
        <f>VLOOKUP(Oliusala[[#This Row],[postnumer]],Sveitarfelog[#All],5,FALSE)</f>
        <v>Norðurland eystra</v>
      </c>
      <c r="F233" t="s">
        <v>20</v>
      </c>
      <c r="G233" t="s">
        <v>50</v>
      </c>
      <c r="H233" t="s">
        <v>58</v>
      </c>
      <c r="I233" s="1">
        <v>0</v>
      </c>
      <c r="J233" s="2">
        <f>VLOOKUP(Oliusala[[#This Row],[tegund]],Tegundir!$B$2:$D$19,3,FALSE)*Oliusala[[#This Row],[magn]]/1000</f>
        <v>0</v>
      </c>
      <c r="K233">
        <v>2010</v>
      </c>
      <c r="L233" t="s">
        <v>18</v>
      </c>
      <c r="M233" s="144" t="s">
        <v>59</v>
      </c>
    </row>
    <row r="234" spans="1:13" x14ac:dyDescent="0.2">
      <c r="A234" t="s">
        <v>57</v>
      </c>
      <c r="B234" s="144" t="s">
        <v>147</v>
      </c>
      <c r="C234">
        <v>670</v>
      </c>
      <c r="D234" t="str">
        <f>VLOOKUP(Oliusala[[#This Row],[postnumer]],Sveitarfelog[#All],4,FALSE)</f>
        <v>Norðurþing,Tjörneshreppur</v>
      </c>
      <c r="E234" t="str">
        <f>VLOOKUP(Oliusala[[#This Row],[postnumer]],Sveitarfelog[#All],5,FALSE)</f>
        <v>Norðurland eystra</v>
      </c>
      <c r="F234" t="s">
        <v>20</v>
      </c>
      <c r="G234" t="s">
        <v>50</v>
      </c>
      <c r="H234" t="s">
        <v>60</v>
      </c>
      <c r="I234" s="1">
        <v>13543</v>
      </c>
      <c r="J234" s="2">
        <f>VLOOKUP(Oliusala[[#This Row],[tegund]],Tegundir!$B$2:$D$19,3,FALSE)*Oliusala[[#This Row],[magn]]/1000</f>
        <v>10.157249999999999</v>
      </c>
      <c r="K234">
        <v>2010</v>
      </c>
      <c r="L234" t="s">
        <v>18</v>
      </c>
      <c r="M234" s="144" t="s">
        <v>59</v>
      </c>
    </row>
    <row r="235" spans="1:13" x14ac:dyDescent="0.2">
      <c r="A235" t="s">
        <v>63</v>
      </c>
      <c r="B235" s="144" t="s">
        <v>147</v>
      </c>
      <c r="C235">
        <v>670</v>
      </c>
      <c r="D235" t="str">
        <f>VLOOKUP(Oliusala[[#This Row],[postnumer]],Sveitarfelog[#All],4,FALSE)</f>
        <v>Norðurþing,Tjörneshreppur</v>
      </c>
      <c r="E235" t="str">
        <f>VLOOKUP(Oliusala[[#This Row],[postnumer]],Sveitarfelog[#All],5,FALSE)</f>
        <v>Norðurland eystra</v>
      </c>
      <c r="F235" t="s">
        <v>20</v>
      </c>
      <c r="G235" t="s">
        <v>50</v>
      </c>
      <c r="H235" t="s">
        <v>58</v>
      </c>
      <c r="I235" s="1">
        <v>79473</v>
      </c>
      <c r="J235" s="2">
        <f>VLOOKUP(Oliusala[[#This Row],[tegund]],Tegundir!$B$2:$D$19,3,FALSE)*Oliusala[[#This Row],[magn]]/1000</f>
        <v>59.604750000000003</v>
      </c>
      <c r="K235">
        <v>2010</v>
      </c>
      <c r="L235" t="s">
        <v>18</v>
      </c>
      <c r="M235" s="144" t="s">
        <v>59</v>
      </c>
    </row>
    <row r="236" spans="1:13" x14ac:dyDescent="0.2">
      <c r="A236" t="s">
        <v>57</v>
      </c>
      <c r="B236" s="144" t="s">
        <v>149</v>
      </c>
      <c r="C236">
        <v>671</v>
      </c>
      <c r="D236" t="str">
        <f>VLOOKUP(Oliusala[[#This Row],[postnumer]],Sveitarfelog[#All],4,FALSE)</f>
        <v>Norðurþing,Tjörneshreppur</v>
      </c>
      <c r="E236" t="str">
        <f>VLOOKUP(Oliusala[[#This Row],[postnumer]],Sveitarfelog[#All],5,FALSE)</f>
        <v>Norðurland eystra</v>
      </c>
      <c r="F236" t="s">
        <v>20</v>
      </c>
      <c r="G236" t="s">
        <v>50</v>
      </c>
      <c r="H236" t="s">
        <v>58</v>
      </c>
      <c r="I236" s="1">
        <v>0</v>
      </c>
      <c r="J236" s="2">
        <f>VLOOKUP(Oliusala[[#This Row],[tegund]],Tegundir!$B$2:$D$19,3,FALSE)*Oliusala[[#This Row],[magn]]/1000</f>
        <v>0</v>
      </c>
      <c r="K236">
        <v>2010</v>
      </c>
      <c r="L236" t="s">
        <v>18</v>
      </c>
      <c r="M236" s="144" t="s">
        <v>59</v>
      </c>
    </row>
    <row r="237" spans="1:13" x14ac:dyDescent="0.2">
      <c r="A237" t="s">
        <v>57</v>
      </c>
      <c r="B237" s="144" t="s">
        <v>149</v>
      </c>
      <c r="C237">
        <v>671</v>
      </c>
      <c r="D237" t="str">
        <f>VLOOKUP(Oliusala[[#This Row],[postnumer]],Sveitarfelog[#All],4,FALSE)</f>
        <v>Norðurþing,Tjörneshreppur</v>
      </c>
      <c r="E237" t="str">
        <f>VLOOKUP(Oliusala[[#This Row],[postnumer]],Sveitarfelog[#All],5,FALSE)</f>
        <v>Norðurland eystra</v>
      </c>
      <c r="F237" t="s">
        <v>20</v>
      </c>
      <c r="G237" t="s">
        <v>50</v>
      </c>
      <c r="H237" t="s">
        <v>60</v>
      </c>
      <c r="I237" s="1">
        <v>9356</v>
      </c>
      <c r="J237" s="2">
        <f>VLOOKUP(Oliusala[[#This Row],[tegund]],Tegundir!$B$2:$D$19,3,FALSE)*Oliusala[[#This Row],[magn]]/1000</f>
        <v>7.0170000000000003</v>
      </c>
      <c r="K237">
        <v>2010</v>
      </c>
      <c r="L237" t="s">
        <v>18</v>
      </c>
      <c r="M237" s="144" t="s">
        <v>59</v>
      </c>
    </row>
    <row r="238" spans="1:13" x14ac:dyDescent="0.2">
      <c r="A238" t="s">
        <v>63</v>
      </c>
      <c r="B238" s="144" t="s">
        <v>149</v>
      </c>
      <c r="C238">
        <v>671</v>
      </c>
      <c r="D238" t="str">
        <f>VLOOKUP(Oliusala[[#This Row],[postnumer]],Sveitarfelog[#All],4,FALSE)</f>
        <v>Norðurþing,Tjörneshreppur</v>
      </c>
      <c r="E238" t="str">
        <f>VLOOKUP(Oliusala[[#This Row],[postnumer]],Sveitarfelog[#All],5,FALSE)</f>
        <v>Norðurland eystra</v>
      </c>
      <c r="F238" t="s">
        <v>20</v>
      </c>
      <c r="G238" t="s">
        <v>50</v>
      </c>
      <c r="H238" t="s">
        <v>58</v>
      </c>
      <c r="I238" s="1">
        <v>134940</v>
      </c>
      <c r="J238" s="2">
        <f>VLOOKUP(Oliusala[[#This Row],[tegund]],Tegundir!$B$2:$D$19,3,FALSE)*Oliusala[[#This Row],[magn]]/1000</f>
        <v>101.205</v>
      </c>
      <c r="K238">
        <v>2010</v>
      </c>
      <c r="L238" t="s">
        <v>18</v>
      </c>
      <c r="M238" s="144" t="s">
        <v>59</v>
      </c>
    </row>
    <row r="239" spans="1:13" x14ac:dyDescent="0.2">
      <c r="A239" t="s">
        <v>57</v>
      </c>
      <c r="B239" s="144" t="s">
        <v>148</v>
      </c>
      <c r="C239">
        <v>675</v>
      </c>
      <c r="D239" t="str">
        <f>VLOOKUP(Oliusala[[#This Row],[postnumer]],Sveitarfelog[#All],4,FALSE)</f>
        <v>Norðurþing,Tjörneshreppur</v>
      </c>
      <c r="E239" t="str">
        <f>VLOOKUP(Oliusala[[#This Row],[postnumer]],Sveitarfelog[#All],5,FALSE)</f>
        <v>Norðurland eystra</v>
      </c>
      <c r="F239" t="s">
        <v>20</v>
      </c>
      <c r="G239" t="s">
        <v>50</v>
      </c>
      <c r="H239" t="s">
        <v>58</v>
      </c>
      <c r="I239" s="1">
        <v>0</v>
      </c>
      <c r="J239" s="2">
        <f>VLOOKUP(Oliusala[[#This Row],[tegund]],Tegundir!$B$2:$D$19,3,FALSE)*Oliusala[[#This Row],[magn]]/1000</f>
        <v>0</v>
      </c>
      <c r="K239">
        <v>2010</v>
      </c>
      <c r="L239" t="s">
        <v>18</v>
      </c>
      <c r="M239" s="144" t="s">
        <v>59</v>
      </c>
    </row>
    <row r="240" spans="1:13" x14ac:dyDescent="0.2">
      <c r="A240" t="s">
        <v>57</v>
      </c>
      <c r="B240" s="144" t="s">
        <v>148</v>
      </c>
      <c r="C240">
        <v>675</v>
      </c>
      <c r="D240" t="str">
        <f>VLOOKUP(Oliusala[[#This Row],[postnumer]],Sveitarfelog[#All],4,FALSE)</f>
        <v>Norðurþing,Tjörneshreppur</v>
      </c>
      <c r="E240" t="str">
        <f>VLOOKUP(Oliusala[[#This Row],[postnumer]],Sveitarfelog[#All],5,FALSE)</f>
        <v>Norðurland eystra</v>
      </c>
      <c r="F240" t="s">
        <v>20</v>
      </c>
      <c r="G240" t="s">
        <v>50</v>
      </c>
      <c r="H240" t="s">
        <v>60</v>
      </c>
      <c r="I240" s="1">
        <v>14747</v>
      </c>
      <c r="J240" s="2">
        <f>VLOOKUP(Oliusala[[#This Row],[tegund]],Tegundir!$B$2:$D$19,3,FALSE)*Oliusala[[#This Row],[magn]]/1000</f>
        <v>11.06025</v>
      </c>
      <c r="K240">
        <v>2010</v>
      </c>
      <c r="L240" t="s">
        <v>18</v>
      </c>
      <c r="M240" s="144" t="s">
        <v>59</v>
      </c>
    </row>
    <row r="241" spans="1:13" x14ac:dyDescent="0.2">
      <c r="A241" t="s">
        <v>63</v>
      </c>
      <c r="B241" s="144" t="s">
        <v>148</v>
      </c>
      <c r="C241">
        <v>675</v>
      </c>
      <c r="D241" t="str">
        <f>VLOOKUP(Oliusala[[#This Row],[postnumer]],Sveitarfelog[#All],4,FALSE)</f>
        <v>Norðurþing,Tjörneshreppur</v>
      </c>
      <c r="E241" t="str">
        <f>VLOOKUP(Oliusala[[#This Row],[postnumer]],Sveitarfelog[#All],5,FALSE)</f>
        <v>Norðurland eystra</v>
      </c>
      <c r="F241" t="s">
        <v>20</v>
      </c>
      <c r="G241" t="s">
        <v>50</v>
      </c>
      <c r="H241" t="s">
        <v>58</v>
      </c>
      <c r="I241" s="1">
        <v>80906</v>
      </c>
      <c r="J241" s="2">
        <f>VLOOKUP(Oliusala[[#This Row],[tegund]],Tegundir!$B$2:$D$19,3,FALSE)*Oliusala[[#This Row],[magn]]/1000</f>
        <v>60.679499999999997</v>
      </c>
      <c r="K241">
        <v>2010</v>
      </c>
      <c r="L241" t="s">
        <v>18</v>
      </c>
      <c r="M241" s="144" t="s">
        <v>59</v>
      </c>
    </row>
    <row r="242" spans="1:13" x14ac:dyDescent="0.2">
      <c r="A242" t="s">
        <v>57</v>
      </c>
      <c r="B242" s="144" t="s">
        <v>150</v>
      </c>
      <c r="C242">
        <v>680</v>
      </c>
      <c r="D242" t="str">
        <f>VLOOKUP(Oliusala[[#This Row],[postnumer]],Sveitarfelog[#All],4,FALSE)</f>
        <v>Langanesbyggð</v>
      </c>
      <c r="E242" t="str">
        <f>VLOOKUP(Oliusala[[#This Row],[postnumer]],Sveitarfelog[#All],5,FALSE)</f>
        <v>Norðurland eystra</v>
      </c>
      <c r="F242" t="s">
        <v>20</v>
      </c>
      <c r="G242" t="s">
        <v>50</v>
      </c>
      <c r="H242" t="s">
        <v>58</v>
      </c>
      <c r="I242" s="1">
        <v>0</v>
      </c>
      <c r="J242" s="2">
        <f>VLOOKUP(Oliusala[[#This Row],[tegund]],Tegundir!$B$2:$D$19,3,FALSE)*Oliusala[[#This Row],[magn]]/1000</f>
        <v>0</v>
      </c>
      <c r="K242">
        <v>2010</v>
      </c>
      <c r="L242" t="s">
        <v>18</v>
      </c>
      <c r="M242" s="144" t="s">
        <v>59</v>
      </c>
    </row>
    <row r="243" spans="1:13" x14ac:dyDescent="0.2">
      <c r="A243" t="s">
        <v>57</v>
      </c>
      <c r="B243" s="144" t="s">
        <v>150</v>
      </c>
      <c r="C243">
        <v>680</v>
      </c>
      <c r="D243" t="str">
        <f>VLOOKUP(Oliusala[[#This Row],[postnumer]],Sveitarfelog[#All],4,FALSE)</f>
        <v>Langanesbyggð</v>
      </c>
      <c r="E243" t="str">
        <f>VLOOKUP(Oliusala[[#This Row],[postnumer]],Sveitarfelog[#All],5,FALSE)</f>
        <v>Norðurland eystra</v>
      </c>
      <c r="F243" t="s">
        <v>20</v>
      </c>
      <c r="G243" t="s">
        <v>50</v>
      </c>
      <c r="H243" t="s">
        <v>60</v>
      </c>
      <c r="I243" s="1">
        <v>21384</v>
      </c>
      <c r="J243" s="2">
        <f>VLOOKUP(Oliusala[[#This Row],[tegund]],Tegundir!$B$2:$D$19,3,FALSE)*Oliusala[[#This Row],[magn]]/1000</f>
        <v>16.038</v>
      </c>
      <c r="K243">
        <v>2010</v>
      </c>
      <c r="L243" t="s">
        <v>18</v>
      </c>
      <c r="M243" s="144" t="s">
        <v>59</v>
      </c>
    </row>
    <row r="244" spans="1:13" x14ac:dyDescent="0.2">
      <c r="A244" t="s">
        <v>63</v>
      </c>
      <c r="B244" s="144" t="s">
        <v>150</v>
      </c>
      <c r="C244">
        <v>680</v>
      </c>
      <c r="D244" t="str">
        <f>VLOOKUP(Oliusala[[#This Row],[postnumer]],Sveitarfelog[#All],4,FALSE)</f>
        <v>Langanesbyggð</v>
      </c>
      <c r="E244" t="str">
        <f>VLOOKUP(Oliusala[[#This Row],[postnumer]],Sveitarfelog[#All],5,FALSE)</f>
        <v>Norðurland eystra</v>
      </c>
      <c r="F244" t="s">
        <v>20</v>
      </c>
      <c r="G244" t="s">
        <v>50</v>
      </c>
      <c r="H244" t="s">
        <v>58</v>
      </c>
      <c r="I244" s="1">
        <v>191531</v>
      </c>
      <c r="J244" s="2">
        <f>VLOOKUP(Oliusala[[#This Row],[tegund]],Tegundir!$B$2:$D$19,3,FALSE)*Oliusala[[#This Row],[magn]]/1000</f>
        <v>143.64824999999999</v>
      </c>
      <c r="K244">
        <v>2010</v>
      </c>
      <c r="L244" t="s">
        <v>18</v>
      </c>
      <c r="M244" s="144" t="s">
        <v>59</v>
      </c>
    </row>
    <row r="245" spans="1:13" x14ac:dyDescent="0.2">
      <c r="A245" t="s">
        <v>57</v>
      </c>
      <c r="B245" s="144" t="s">
        <v>151</v>
      </c>
      <c r="C245">
        <v>685</v>
      </c>
      <c r="D245" t="str">
        <f>VLOOKUP(Oliusala[[#This Row],[postnumer]],Sveitarfelog[#All],4,FALSE)</f>
        <v>Langanesbyggð</v>
      </c>
      <c r="E245" t="str">
        <f>VLOOKUP(Oliusala[[#This Row],[postnumer]],Sveitarfelog[#All],5,FALSE)</f>
        <v>Norðurland eystra</v>
      </c>
      <c r="F245" t="s">
        <v>20</v>
      </c>
      <c r="G245" t="s">
        <v>50</v>
      </c>
      <c r="H245" t="s">
        <v>58</v>
      </c>
      <c r="I245" s="1">
        <v>0</v>
      </c>
      <c r="J245" s="2">
        <f>VLOOKUP(Oliusala[[#This Row],[tegund]],Tegundir!$B$2:$D$19,3,FALSE)*Oliusala[[#This Row],[magn]]/1000</f>
        <v>0</v>
      </c>
      <c r="K245">
        <v>2010</v>
      </c>
      <c r="L245" t="s">
        <v>18</v>
      </c>
      <c r="M245" s="144" t="s">
        <v>59</v>
      </c>
    </row>
    <row r="246" spans="1:13" x14ac:dyDescent="0.2">
      <c r="A246" t="s">
        <v>57</v>
      </c>
      <c r="B246" s="144" t="s">
        <v>151</v>
      </c>
      <c r="C246">
        <v>685</v>
      </c>
      <c r="D246" t="str">
        <f>VLOOKUP(Oliusala[[#This Row],[postnumer]],Sveitarfelog[#All],4,FALSE)</f>
        <v>Langanesbyggð</v>
      </c>
      <c r="E246" t="str">
        <f>VLOOKUP(Oliusala[[#This Row],[postnumer]],Sveitarfelog[#All],5,FALSE)</f>
        <v>Norðurland eystra</v>
      </c>
      <c r="F246" t="s">
        <v>20</v>
      </c>
      <c r="G246" t="s">
        <v>50</v>
      </c>
      <c r="H246" t="s">
        <v>60</v>
      </c>
      <c r="I246" s="1">
        <v>7063</v>
      </c>
      <c r="J246" s="2">
        <f>VLOOKUP(Oliusala[[#This Row],[tegund]],Tegundir!$B$2:$D$19,3,FALSE)*Oliusala[[#This Row],[magn]]/1000</f>
        <v>5.29725</v>
      </c>
      <c r="K246">
        <v>2010</v>
      </c>
      <c r="L246" t="s">
        <v>18</v>
      </c>
      <c r="M246" s="144" t="s">
        <v>59</v>
      </c>
    </row>
    <row r="247" spans="1:13" x14ac:dyDescent="0.2">
      <c r="A247" t="s">
        <v>63</v>
      </c>
      <c r="B247" s="144" t="s">
        <v>151</v>
      </c>
      <c r="C247">
        <v>685</v>
      </c>
      <c r="D247" t="str">
        <f>VLOOKUP(Oliusala[[#This Row],[postnumer]],Sveitarfelog[#All],4,FALSE)</f>
        <v>Langanesbyggð</v>
      </c>
      <c r="E247" t="str">
        <f>VLOOKUP(Oliusala[[#This Row],[postnumer]],Sveitarfelog[#All],5,FALSE)</f>
        <v>Norðurland eystra</v>
      </c>
      <c r="F247" t="s">
        <v>20</v>
      </c>
      <c r="G247" t="s">
        <v>50</v>
      </c>
      <c r="H247" t="s">
        <v>58</v>
      </c>
      <c r="I247" s="1">
        <v>25570</v>
      </c>
      <c r="J247" s="2">
        <f>VLOOKUP(Oliusala[[#This Row],[tegund]],Tegundir!$B$2:$D$19,3,FALSE)*Oliusala[[#This Row],[magn]]/1000</f>
        <v>19.177499999999998</v>
      </c>
      <c r="K247">
        <v>2010</v>
      </c>
      <c r="L247" t="s">
        <v>18</v>
      </c>
      <c r="M247" s="144" t="s">
        <v>59</v>
      </c>
    </row>
    <row r="248" spans="1:13" x14ac:dyDescent="0.2">
      <c r="A248" t="s">
        <v>57</v>
      </c>
      <c r="B248" s="144" t="s">
        <v>97</v>
      </c>
      <c r="C248">
        <v>690</v>
      </c>
      <c r="D248" t="str">
        <f>VLOOKUP(Oliusala[[#This Row],[postnumer]],Sveitarfelog[#All],4,FALSE)</f>
        <v>Vopnafjarðarhreppur</v>
      </c>
      <c r="E248" t="str">
        <f>VLOOKUP(Oliusala[[#This Row],[postnumer]],Sveitarfelog[#All],5,FALSE)</f>
        <v>Austurland</v>
      </c>
      <c r="F248" t="s">
        <v>20</v>
      </c>
      <c r="G248" t="s">
        <v>50</v>
      </c>
      <c r="H248" t="s">
        <v>58</v>
      </c>
      <c r="I248" s="1">
        <v>0</v>
      </c>
      <c r="J248" s="2">
        <f>VLOOKUP(Oliusala[[#This Row],[tegund]],Tegundir!$B$2:$D$19,3,FALSE)*Oliusala[[#This Row],[magn]]/1000</f>
        <v>0</v>
      </c>
      <c r="K248">
        <v>2010</v>
      </c>
      <c r="L248" t="s">
        <v>18</v>
      </c>
      <c r="M248" s="144" t="s">
        <v>59</v>
      </c>
    </row>
    <row r="249" spans="1:13" x14ac:dyDescent="0.2">
      <c r="A249" t="s">
        <v>57</v>
      </c>
      <c r="B249" s="144" t="s">
        <v>97</v>
      </c>
      <c r="C249">
        <v>690</v>
      </c>
      <c r="D249" t="str">
        <f>VLOOKUP(Oliusala[[#This Row],[postnumer]],Sveitarfelog[#All],4,FALSE)</f>
        <v>Vopnafjarðarhreppur</v>
      </c>
      <c r="E249" t="str">
        <f>VLOOKUP(Oliusala[[#This Row],[postnumer]],Sveitarfelog[#All],5,FALSE)</f>
        <v>Austurland</v>
      </c>
      <c r="F249" t="s">
        <v>20</v>
      </c>
      <c r="G249" t="s">
        <v>50</v>
      </c>
      <c r="H249" t="s">
        <v>60</v>
      </c>
      <c r="I249" s="1">
        <v>34989</v>
      </c>
      <c r="J249" s="2">
        <f>VLOOKUP(Oliusala[[#This Row],[tegund]],Tegundir!$B$2:$D$19,3,FALSE)*Oliusala[[#This Row],[magn]]/1000</f>
        <v>26.24175</v>
      </c>
      <c r="K249">
        <v>2010</v>
      </c>
      <c r="L249" t="s">
        <v>18</v>
      </c>
      <c r="M249" s="144" t="s">
        <v>59</v>
      </c>
    </row>
    <row r="250" spans="1:13" x14ac:dyDescent="0.2">
      <c r="A250" t="s">
        <v>63</v>
      </c>
      <c r="B250" s="144" t="s">
        <v>97</v>
      </c>
      <c r="C250">
        <v>690</v>
      </c>
      <c r="D250" t="str">
        <f>VLOOKUP(Oliusala[[#This Row],[postnumer]],Sveitarfelog[#All],4,FALSE)</f>
        <v>Vopnafjarðarhreppur</v>
      </c>
      <c r="E250" t="str">
        <f>VLOOKUP(Oliusala[[#This Row],[postnumer]],Sveitarfelog[#All],5,FALSE)</f>
        <v>Austurland</v>
      </c>
      <c r="F250" t="s">
        <v>20</v>
      </c>
      <c r="G250" t="s">
        <v>50</v>
      </c>
      <c r="H250" t="s">
        <v>58</v>
      </c>
      <c r="I250" s="1">
        <v>262698</v>
      </c>
      <c r="J250" s="2">
        <f>VLOOKUP(Oliusala[[#This Row],[tegund]],Tegundir!$B$2:$D$19,3,FALSE)*Oliusala[[#This Row],[magn]]/1000</f>
        <v>197.02350000000001</v>
      </c>
      <c r="K250">
        <v>2010</v>
      </c>
      <c r="L250" t="s">
        <v>18</v>
      </c>
      <c r="M250" s="144" t="s">
        <v>59</v>
      </c>
    </row>
    <row r="251" spans="1:13" x14ac:dyDescent="0.2">
      <c r="A251" t="s">
        <v>57</v>
      </c>
      <c r="B251" s="144" t="s">
        <v>152</v>
      </c>
      <c r="C251">
        <v>700</v>
      </c>
      <c r="D251" t="str">
        <f>VLOOKUP(Oliusala[[#This Row],[postnumer]],Sveitarfelog[#All],4,FALSE)</f>
        <v>Fljótsdalshreppur,Múlaþing</v>
      </c>
      <c r="E251" t="str">
        <f>VLOOKUP(Oliusala[[#This Row],[postnumer]],Sveitarfelog[#All],5,FALSE)</f>
        <v>Austurland</v>
      </c>
      <c r="F251" t="s">
        <v>20</v>
      </c>
      <c r="G251" t="s">
        <v>50</v>
      </c>
      <c r="H251" t="s">
        <v>58</v>
      </c>
      <c r="I251" s="1">
        <v>0</v>
      </c>
      <c r="J251" s="2">
        <f>VLOOKUP(Oliusala[[#This Row],[tegund]],Tegundir!$B$2:$D$19,3,FALSE)*Oliusala[[#This Row],[magn]]/1000</f>
        <v>0</v>
      </c>
      <c r="K251">
        <v>2010</v>
      </c>
      <c r="L251" t="s">
        <v>18</v>
      </c>
      <c r="M251" s="144" t="s">
        <v>59</v>
      </c>
    </row>
    <row r="252" spans="1:13" x14ac:dyDescent="0.2">
      <c r="A252" t="s">
        <v>57</v>
      </c>
      <c r="B252" s="144" t="s">
        <v>152</v>
      </c>
      <c r="C252">
        <v>700</v>
      </c>
      <c r="D252" t="str">
        <f>VLOOKUP(Oliusala[[#This Row],[postnumer]],Sveitarfelog[#All],4,FALSE)</f>
        <v>Fljótsdalshreppur,Múlaþing</v>
      </c>
      <c r="E252" t="str">
        <f>VLOOKUP(Oliusala[[#This Row],[postnumer]],Sveitarfelog[#All],5,FALSE)</f>
        <v>Austurland</v>
      </c>
      <c r="F252" t="s">
        <v>20</v>
      </c>
      <c r="G252" t="s">
        <v>50</v>
      </c>
      <c r="H252" t="s">
        <v>60</v>
      </c>
      <c r="I252" s="1">
        <v>87678</v>
      </c>
      <c r="J252" s="2">
        <f>VLOOKUP(Oliusala[[#This Row],[tegund]],Tegundir!$B$2:$D$19,3,FALSE)*Oliusala[[#This Row],[magn]]/1000</f>
        <v>65.758499999999998</v>
      </c>
      <c r="K252">
        <v>2010</v>
      </c>
      <c r="L252" t="s">
        <v>18</v>
      </c>
      <c r="M252" s="144" t="s">
        <v>59</v>
      </c>
    </row>
    <row r="253" spans="1:13" x14ac:dyDescent="0.2">
      <c r="A253" t="s">
        <v>63</v>
      </c>
      <c r="B253" s="144" t="s">
        <v>152</v>
      </c>
      <c r="C253">
        <v>700</v>
      </c>
      <c r="D253" t="str">
        <f>VLOOKUP(Oliusala[[#This Row],[postnumer]],Sveitarfelog[#All],4,FALSE)</f>
        <v>Fljótsdalshreppur,Múlaþing</v>
      </c>
      <c r="E253" t="str">
        <f>VLOOKUP(Oliusala[[#This Row],[postnumer]],Sveitarfelog[#All],5,FALSE)</f>
        <v>Austurland</v>
      </c>
      <c r="F253" t="s">
        <v>20</v>
      </c>
      <c r="G253" t="s">
        <v>50</v>
      </c>
      <c r="H253" t="s">
        <v>58</v>
      </c>
      <c r="I253" s="1">
        <v>1382671</v>
      </c>
      <c r="J253" s="2">
        <f>VLOOKUP(Oliusala[[#This Row],[tegund]],Tegundir!$B$2:$D$19,3,FALSE)*Oliusala[[#This Row],[magn]]/1000</f>
        <v>1037.00325</v>
      </c>
      <c r="K253">
        <v>2010</v>
      </c>
      <c r="L253" t="s">
        <v>18</v>
      </c>
      <c r="M253" s="144" t="s">
        <v>59</v>
      </c>
    </row>
    <row r="254" spans="1:13" x14ac:dyDescent="0.2">
      <c r="A254" t="s">
        <v>63</v>
      </c>
      <c r="B254" s="144" t="s">
        <v>152</v>
      </c>
      <c r="C254">
        <v>700</v>
      </c>
      <c r="D254" t="str">
        <f>VLOOKUP(Oliusala[[#This Row],[postnumer]],Sveitarfelog[#All],4,FALSE)</f>
        <v>Fljótsdalshreppur,Múlaþing</v>
      </c>
      <c r="E254" t="str">
        <f>VLOOKUP(Oliusala[[#This Row],[postnumer]],Sveitarfelog[#All],5,FALSE)</f>
        <v>Austurland</v>
      </c>
      <c r="F254" t="s">
        <v>20</v>
      </c>
      <c r="G254" t="s">
        <v>50</v>
      </c>
      <c r="H254" t="s">
        <v>58</v>
      </c>
      <c r="I254" s="1">
        <v>762023</v>
      </c>
      <c r="J254" s="2">
        <f>VLOOKUP(Oliusala[[#This Row],[tegund]],Tegundir!$B$2:$D$19,3,FALSE)*Oliusala[[#This Row],[magn]]/1000</f>
        <v>571.51724999999999</v>
      </c>
      <c r="K254">
        <v>2010</v>
      </c>
      <c r="L254" t="s">
        <v>18</v>
      </c>
      <c r="M254" s="144" t="s">
        <v>59</v>
      </c>
    </row>
    <row r="255" spans="1:13" x14ac:dyDescent="0.2">
      <c r="A255" t="s">
        <v>57</v>
      </c>
      <c r="B255" s="144" t="s">
        <v>157</v>
      </c>
      <c r="C255">
        <v>701</v>
      </c>
      <c r="D255" t="str">
        <f>VLOOKUP(Oliusala[[#This Row],[postnumer]],Sveitarfelog[#All],4,FALSE)</f>
        <v>Fljótsdalshreppur,Múlaþing</v>
      </c>
      <c r="E255" t="str">
        <f>VLOOKUP(Oliusala[[#This Row],[postnumer]],Sveitarfelog[#All],5,FALSE)</f>
        <v>Austurland</v>
      </c>
      <c r="F255" t="s">
        <v>20</v>
      </c>
      <c r="G255" t="s">
        <v>50</v>
      </c>
      <c r="H255" t="s">
        <v>58</v>
      </c>
      <c r="I255" s="1">
        <v>0</v>
      </c>
      <c r="J255" s="2">
        <f>VLOOKUP(Oliusala[[#This Row],[tegund]],Tegundir!$B$2:$D$19,3,FALSE)*Oliusala[[#This Row],[magn]]/1000</f>
        <v>0</v>
      </c>
      <c r="K255">
        <v>2010</v>
      </c>
      <c r="L255" t="s">
        <v>18</v>
      </c>
      <c r="M255" s="144" t="s">
        <v>59</v>
      </c>
    </row>
    <row r="256" spans="1:13" x14ac:dyDescent="0.2">
      <c r="A256" t="s">
        <v>63</v>
      </c>
      <c r="B256" s="144" t="s">
        <v>157</v>
      </c>
      <c r="C256">
        <v>701</v>
      </c>
      <c r="D256" t="str">
        <f>VLOOKUP(Oliusala[[#This Row],[postnumer]],Sveitarfelog[#All],4,FALSE)</f>
        <v>Fljótsdalshreppur,Múlaþing</v>
      </c>
      <c r="E256" t="str">
        <f>VLOOKUP(Oliusala[[#This Row],[postnumer]],Sveitarfelog[#All],5,FALSE)</f>
        <v>Austurland</v>
      </c>
      <c r="F256" t="s">
        <v>20</v>
      </c>
      <c r="G256" t="s">
        <v>50</v>
      </c>
      <c r="H256" t="s">
        <v>58</v>
      </c>
      <c r="I256" s="1">
        <v>9593</v>
      </c>
      <c r="J256" s="2">
        <f>VLOOKUP(Oliusala[[#This Row],[tegund]],Tegundir!$B$2:$D$19,3,FALSE)*Oliusala[[#This Row],[magn]]/1000</f>
        <v>7.19475</v>
      </c>
      <c r="K256">
        <v>2010</v>
      </c>
      <c r="L256" t="s">
        <v>18</v>
      </c>
      <c r="M256" s="144" t="s">
        <v>59</v>
      </c>
    </row>
    <row r="257" spans="1:13" x14ac:dyDescent="0.2">
      <c r="A257" t="s">
        <v>63</v>
      </c>
      <c r="B257" s="144" t="s">
        <v>154</v>
      </c>
      <c r="C257">
        <v>701</v>
      </c>
      <c r="D257" t="str">
        <f>VLOOKUP(Oliusala[[#This Row],[postnumer]],Sveitarfelog[#All],4,FALSE)</f>
        <v>Fljótsdalshreppur,Múlaþing</v>
      </c>
      <c r="E257" t="str">
        <f>VLOOKUP(Oliusala[[#This Row],[postnumer]],Sveitarfelog[#All],5,FALSE)</f>
        <v>Austurland</v>
      </c>
      <c r="F257" t="s">
        <v>20</v>
      </c>
      <c r="G257" t="s">
        <v>50</v>
      </c>
      <c r="H257" t="s">
        <v>58</v>
      </c>
      <c r="I257" s="1">
        <v>359470</v>
      </c>
      <c r="J257" s="2">
        <f>VLOOKUP(Oliusala[[#This Row],[tegund]],Tegundir!$B$2:$D$19,3,FALSE)*Oliusala[[#This Row],[magn]]/1000</f>
        <v>269.60250000000002</v>
      </c>
      <c r="K257">
        <v>2010</v>
      </c>
      <c r="L257" t="s">
        <v>18</v>
      </c>
      <c r="M257" s="144" t="s">
        <v>59</v>
      </c>
    </row>
    <row r="258" spans="1:13" x14ac:dyDescent="0.2">
      <c r="A258" t="s">
        <v>63</v>
      </c>
      <c r="B258" s="144" t="s">
        <v>155</v>
      </c>
      <c r="C258">
        <v>701</v>
      </c>
      <c r="D258" t="str">
        <f>VLOOKUP(Oliusala[[#This Row],[postnumer]],Sveitarfelog[#All],4,FALSE)</f>
        <v>Fljótsdalshreppur,Múlaþing</v>
      </c>
      <c r="E258" t="str">
        <f>VLOOKUP(Oliusala[[#This Row],[postnumer]],Sveitarfelog[#All],5,FALSE)</f>
        <v>Austurland</v>
      </c>
      <c r="F258" t="s">
        <v>20</v>
      </c>
      <c r="G258" t="s">
        <v>50</v>
      </c>
      <c r="H258" t="s">
        <v>58</v>
      </c>
      <c r="I258" s="1">
        <v>49341</v>
      </c>
      <c r="J258" s="2">
        <f>VLOOKUP(Oliusala[[#This Row],[tegund]],Tegundir!$B$2:$D$19,3,FALSE)*Oliusala[[#This Row],[magn]]/1000</f>
        <v>37.005749999999999</v>
      </c>
      <c r="K258">
        <v>2010</v>
      </c>
      <c r="L258" t="s">
        <v>18</v>
      </c>
      <c r="M258" s="144" t="s">
        <v>59</v>
      </c>
    </row>
    <row r="259" spans="1:13" x14ac:dyDescent="0.2">
      <c r="A259" t="s">
        <v>63</v>
      </c>
      <c r="B259" s="144" t="s">
        <v>159</v>
      </c>
      <c r="C259">
        <v>701</v>
      </c>
      <c r="D259" t="str">
        <f>VLOOKUP(Oliusala[[#This Row],[postnumer]],Sveitarfelog[#All],4,FALSE)</f>
        <v>Fljótsdalshreppur,Múlaþing</v>
      </c>
      <c r="E259" t="str">
        <f>VLOOKUP(Oliusala[[#This Row],[postnumer]],Sveitarfelog[#All],5,FALSE)</f>
        <v>Austurland</v>
      </c>
      <c r="F259" t="s">
        <v>20</v>
      </c>
      <c r="G259" t="s">
        <v>50</v>
      </c>
      <c r="H259" t="s">
        <v>58</v>
      </c>
      <c r="I259" s="1">
        <v>105</v>
      </c>
      <c r="J259" s="2">
        <f>VLOOKUP(Oliusala[[#This Row],[tegund]],Tegundir!$B$2:$D$19,3,FALSE)*Oliusala[[#This Row],[magn]]/1000</f>
        <v>7.8750000000000001E-2</v>
      </c>
      <c r="K259">
        <v>2010</v>
      </c>
      <c r="L259" t="s">
        <v>18</v>
      </c>
      <c r="M259" s="144" t="s">
        <v>59</v>
      </c>
    </row>
    <row r="260" spans="1:13" x14ac:dyDescent="0.2">
      <c r="A260" t="s">
        <v>63</v>
      </c>
      <c r="B260" s="144" t="s">
        <v>159</v>
      </c>
      <c r="C260">
        <v>701</v>
      </c>
      <c r="D260" t="str">
        <f>VLOOKUP(Oliusala[[#This Row],[postnumer]],Sveitarfelog[#All],4,FALSE)</f>
        <v>Fljótsdalshreppur,Múlaþing</v>
      </c>
      <c r="E260" t="str">
        <f>VLOOKUP(Oliusala[[#This Row],[postnumer]],Sveitarfelog[#All],5,FALSE)</f>
        <v>Austurland</v>
      </c>
      <c r="F260" t="s">
        <v>20</v>
      </c>
      <c r="G260" t="s">
        <v>50</v>
      </c>
      <c r="H260" t="s">
        <v>58</v>
      </c>
      <c r="I260" s="1">
        <v>39837</v>
      </c>
      <c r="J260" s="2">
        <f>VLOOKUP(Oliusala[[#This Row],[tegund]],Tegundir!$B$2:$D$19,3,FALSE)*Oliusala[[#This Row],[magn]]/1000</f>
        <v>29.877749999999999</v>
      </c>
      <c r="K260">
        <v>2010</v>
      </c>
      <c r="L260" t="s">
        <v>18</v>
      </c>
      <c r="M260" s="144" t="s">
        <v>59</v>
      </c>
    </row>
    <row r="261" spans="1:13" x14ac:dyDescent="0.2">
      <c r="A261" t="s">
        <v>63</v>
      </c>
      <c r="B261" s="144" t="s">
        <v>160</v>
      </c>
      <c r="C261">
        <v>710</v>
      </c>
      <c r="D261" t="str">
        <f>VLOOKUP(Oliusala[[#This Row],[postnumer]],Sveitarfelog[#All],4,FALSE)</f>
        <v>Fljótsdalshreppur,Múlaþing</v>
      </c>
      <c r="E261" t="str">
        <f>VLOOKUP(Oliusala[[#This Row],[postnumer]],Sveitarfelog[#All],5,FALSE)</f>
        <v>Austurland</v>
      </c>
      <c r="F261" t="s">
        <v>20</v>
      </c>
      <c r="G261" t="s">
        <v>50</v>
      </c>
      <c r="H261" t="s">
        <v>58</v>
      </c>
      <c r="I261" s="1">
        <v>220751</v>
      </c>
      <c r="J261" s="2">
        <f>VLOOKUP(Oliusala[[#This Row],[tegund]],Tegundir!$B$2:$D$19,3,FALSE)*Oliusala[[#This Row],[magn]]/1000</f>
        <v>165.56325000000001</v>
      </c>
      <c r="K261">
        <v>2010</v>
      </c>
      <c r="L261" t="s">
        <v>18</v>
      </c>
      <c r="M261" s="144" t="s">
        <v>59</v>
      </c>
    </row>
    <row r="262" spans="1:13" x14ac:dyDescent="0.2">
      <c r="A262" t="s">
        <v>63</v>
      </c>
      <c r="B262" s="144" t="s">
        <v>160</v>
      </c>
      <c r="C262">
        <v>710</v>
      </c>
      <c r="D262" t="str">
        <f>VLOOKUP(Oliusala[[#This Row],[postnumer]],Sveitarfelog[#All],4,FALSE)</f>
        <v>Fljótsdalshreppur,Múlaþing</v>
      </c>
      <c r="E262" t="str">
        <f>VLOOKUP(Oliusala[[#This Row],[postnumer]],Sveitarfelog[#All],5,FALSE)</f>
        <v>Austurland</v>
      </c>
      <c r="F262" t="s">
        <v>20</v>
      </c>
      <c r="G262" t="s">
        <v>50</v>
      </c>
      <c r="H262" t="s">
        <v>58</v>
      </c>
      <c r="I262" s="1">
        <v>9842</v>
      </c>
      <c r="J262" s="2">
        <f>VLOOKUP(Oliusala[[#This Row],[tegund]],Tegundir!$B$2:$D$19,3,FALSE)*Oliusala[[#This Row],[magn]]/1000</f>
        <v>7.3815</v>
      </c>
      <c r="K262">
        <v>2010</v>
      </c>
      <c r="L262" t="s">
        <v>18</v>
      </c>
      <c r="M262" s="144" t="s">
        <v>59</v>
      </c>
    </row>
    <row r="263" spans="1:13" x14ac:dyDescent="0.2">
      <c r="A263" t="s">
        <v>57</v>
      </c>
      <c r="B263" s="144" t="s">
        <v>161</v>
      </c>
      <c r="C263">
        <v>715</v>
      </c>
      <c r="D263" t="str">
        <f>VLOOKUP(Oliusala[[#This Row],[postnumer]],Sveitarfelog[#All],4,FALSE)</f>
        <v>Fjarðabyggð</v>
      </c>
      <c r="E263" t="str">
        <f>VLOOKUP(Oliusala[[#This Row],[postnumer]],Sveitarfelog[#All],5,FALSE)</f>
        <v>Austurland</v>
      </c>
      <c r="F263" t="s">
        <v>20</v>
      </c>
      <c r="G263" t="s">
        <v>50</v>
      </c>
      <c r="H263" t="s">
        <v>58</v>
      </c>
      <c r="I263" s="1">
        <v>0</v>
      </c>
      <c r="J263" s="2">
        <f>VLOOKUP(Oliusala[[#This Row],[tegund]],Tegundir!$B$2:$D$19,3,FALSE)*Oliusala[[#This Row],[magn]]/1000</f>
        <v>0</v>
      </c>
      <c r="K263">
        <v>2010</v>
      </c>
      <c r="L263" t="s">
        <v>18</v>
      </c>
      <c r="M263" s="144" t="s">
        <v>59</v>
      </c>
    </row>
    <row r="264" spans="1:13" x14ac:dyDescent="0.2">
      <c r="A264" t="s">
        <v>63</v>
      </c>
      <c r="B264" s="144" t="s">
        <v>161</v>
      </c>
      <c r="C264">
        <v>715</v>
      </c>
      <c r="D264" t="str">
        <f>VLOOKUP(Oliusala[[#This Row],[postnumer]],Sveitarfelog[#All],4,FALSE)</f>
        <v>Fjarðabyggð</v>
      </c>
      <c r="E264" t="str">
        <f>VLOOKUP(Oliusala[[#This Row],[postnumer]],Sveitarfelog[#All],5,FALSE)</f>
        <v>Austurland</v>
      </c>
      <c r="F264" t="s">
        <v>20</v>
      </c>
      <c r="G264" t="s">
        <v>50</v>
      </c>
      <c r="H264" t="s">
        <v>58</v>
      </c>
      <c r="I264" s="1">
        <v>4041</v>
      </c>
      <c r="J264" s="2">
        <f>VLOOKUP(Oliusala[[#This Row],[tegund]],Tegundir!$B$2:$D$19,3,FALSE)*Oliusala[[#This Row],[magn]]/1000</f>
        <v>3.0307499999999998</v>
      </c>
      <c r="K264">
        <v>2010</v>
      </c>
      <c r="L264" t="s">
        <v>18</v>
      </c>
      <c r="M264" s="144" t="s">
        <v>59</v>
      </c>
    </row>
    <row r="265" spans="1:13" x14ac:dyDescent="0.2">
      <c r="A265" t="s">
        <v>57</v>
      </c>
      <c r="B265" s="144" t="s">
        <v>162</v>
      </c>
      <c r="C265">
        <v>720</v>
      </c>
      <c r="D265" t="str">
        <f>VLOOKUP(Oliusala[[#This Row],[postnumer]],Sveitarfelog[#All],4,FALSE)</f>
        <v>Fljótsdalshreppur,Múlaþing</v>
      </c>
      <c r="E265" t="str">
        <f>VLOOKUP(Oliusala[[#This Row],[postnumer]],Sveitarfelog[#All],5,FALSE)</f>
        <v>Austurland</v>
      </c>
      <c r="F265" t="s">
        <v>20</v>
      </c>
      <c r="G265" t="s">
        <v>50</v>
      </c>
      <c r="H265" t="s">
        <v>58</v>
      </c>
      <c r="I265" s="1">
        <v>0</v>
      </c>
      <c r="J265" s="2">
        <f>VLOOKUP(Oliusala[[#This Row],[tegund]],Tegundir!$B$2:$D$19,3,FALSE)*Oliusala[[#This Row],[magn]]/1000</f>
        <v>0</v>
      </c>
      <c r="K265">
        <v>2010</v>
      </c>
      <c r="L265" t="s">
        <v>18</v>
      </c>
      <c r="M265" s="144" t="s">
        <v>59</v>
      </c>
    </row>
    <row r="266" spans="1:13" x14ac:dyDescent="0.2">
      <c r="A266" t="s">
        <v>57</v>
      </c>
      <c r="B266" s="144" t="s">
        <v>162</v>
      </c>
      <c r="C266">
        <v>720</v>
      </c>
      <c r="D266" t="str">
        <f>VLOOKUP(Oliusala[[#This Row],[postnumer]],Sveitarfelog[#All],4,FALSE)</f>
        <v>Fljótsdalshreppur,Múlaþing</v>
      </c>
      <c r="E266" t="str">
        <f>VLOOKUP(Oliusala[[#This Row],[postnumer]],Sveitarfelog[#All],5,FALSE)</f>
        <v>Austurland</v>
      </c>
      <c r="F266" t="s">
        <v>20</v>
      </c>
      <c r="G266" t="s">
        <v>50</v>
      </c>
      <c r="H266" t="s">
        <v>60</v>
      </c>
      <c r="I266" s="1">
        <v>5201</v>
      </c>
      <c r="J266" s="2">
        <f>VLOOKUP(Oliusala[[#This Row],[tegund]],Tegundir!$B$2:$D$19,3,FALSE)*Oliusala[[#This Row],[magn]]/1000</f>
        <v>3.9007499999999999</v>
      </c>
      <c r="K266">
        <v>2010</v>
      </c>
      <c r="L266" t="s">
        <v>18</v>
      </c>
      <c r="M266" s="144" t="s">
        <v>59</v>
      </c>
    </row>
    <row r="267" spans="1:13" x14ac:dyDescent="0.2">
      <c r="A267" t="s">
        <v>63</v>
      </c>
      <c r="B267" s="144" t="s">
        <v>162</v>
      </c>
      <c r="C267">
        <v>720</v>
      </c>
      <c r="D267" t="str">
        <f>VLOOKUP(Oliusala[[#This Row],[postnumer]],Sveitarfelog[#All],4,FALSE)</f>
        <v>Fljótsdalshreppur,Múlaþing</v>
      </c>
      <c r="E267" t="str">
        <f>VLOOKUP(Oliusala[[#This Row],[postnumer]],Sveitarfelog[#All],5,FALSE)</f>
        <v>Austurland</v>
      </c>
      <c r="F267" t="s">
        <v>20</v>
      </c>
      <c r="G267" t="s">
        <v>50</v>
      </c>
      <c r="H267" t="s">
        <v>58</v>
      </c>
      <c r="I267" s="1">
        <v>59567</v>
      </c>
      <c r="J267" s="2">
        <f>VLOOKUP(Oliusala[[#This Row],[tegund]],Tegundir!$B$2:$D$19,3,FALSE)*Oliusala[[#This Row],[magn]]/1000</f>
        <v>44.675249999999998</v>
      </c>
      <c r="K267">
        <v>2010</v>
      </c>
      <c r="L267" t="s">
        <v>18</v>
      </c>
      <c r="M267" s="144" t="s">
        <v>59</v>
      </c>
    </row>
    <row r="268" spans="1:13" x14ac:dyDescent="0.2">
      <c r="A268" t="s">
        <v>66</v>
      </c>
      <c r="B268" s="144" t="s">
        <v>66</v>
      </c>
      <c r="C268">
        <v>730</v>
      </c>
      <c r="D268" t="str">
        <f>VLOOKUP(Oliusala[[#This Row],[postnumer]],Sveitarfelog[#All],4,FALSE)</f>
        <v>Fjarðabyggð</v>
      </c>
      <c r="E268" t="str">
        <f>VLOOKUP(Oliusala[[#This Row],[postnumer]],Sveitarfelog[#All],5,FALSE)</f>
        <v>Austurland</v>
      </c>
      <c r="F268" t="s">
        <v>20</v>
      </c>
      <c r="G268" t="s">
        <v>50</v>
      </c>
      <c r="H268" t="s">
        <v>58</v>
      </c>
      <c r="I268" s="1">
        <v>25661</v>
      </c>
      <c r="J268" s="2">
        <f>VLOOKUP(Oliusala[[#This Row],[tegund]],Tegundir!$B$2:$D$19,3,FALSE)*Oliusala[[#This Row],[magn]]/1000</f>
        <v>19.245750000000001</v>
      </c>
      <c r="K268">
        <v>2010</v>
      </c>
      <c r="L268" t="s">
        <v>18</v>
      </c>
      <c r="M268" s="144" t="s">
        <v>59</v>
      </c>
    </row>
    <row r="269" spans="1:13" x14ac:dyDescent="0.2">
      <c r="A269" t="s">
        <v>57</v>
      </c>
      <c r="B269" s="144" t="s">
        <v>66</v>
      </c>
      <c r="C269">
        <v>730</v>
      </c>
      <c r="D269" t="str">
        <f>VLOOKUP(Oliusala[[#This Row],[postnumer]],Sveitarfelog[#All],4,FALSE)</f>
        <v>Fjarðabyggð</v>
      </c>
      <c r="E269" t="str">
        <f>VLOOKUP(Oliusala[[#This Row],[postnumer]],Sveitarfelog[#All],5,FALSE)</f>
        <v>Austurland</v>
      </c>
      <c r="F269" t="s">
        <v>20</v>
      </c>
      <c r="G269" t="s">
        <v>50</v>
      </c>
      <c r="H269" t="s">
        <v>58</v>
      </c>
      <c r="I269" s="1">
        <v>0</v>
      </c>
      <c r="J269" s="2">
        <f>VLOOKUP(Oliusala[[#This Row],[tegund]],Tegundir!$B$2:$D$19,3,FALSE)*Oliusala[[#This Row],[magn]]/1000</f>
        <v>0</v>
      </c>
      <c r="K269">
        <v>2010</v>
      </c>
      <c r="L269" t="s">
        <v>18</v>
      </c>
      <c r="M269" s="144" t="s">
        <v>59</v>
      </c>
    </row>
    <row r="270" spans="1:13" x14ac:dyDescent="0.2">
      <c r="A270" t="s">
        <v>63</v>
      </c>
      <c r="B270" s="144" t="s">
        <v>66</v>
      </c>
      <c r="C270">
        <v>730</v>
      </c>
      <c r="D270" t="str">
        <f>VLOOKUP(Oliusala[[#This Row],[postnumer]],Sveitarfelog[#All],4,FALSE)</f>
        <v>Fjarðabyggð</v>
      </c>
      <c r="E270" t="str">
        <f>VLOOKUP(Oliusala[[#This Row],[postnumer]],Sveitarfelog[#All],5,FALSE)</f>
        <v>Austurland</v>
      </c>
      <c r="F270" t="s">
        <v>20</v>
      </c>
      <c r="G270" t="s">
        <v>50</v>
      </c>
      <c r="H270" t="s">
        <v>58</v>
      </c>
      <c r="I270" s="1">
        <v>839152</v>
      </c>
      <c r="J270" s="2">
        <f>VLOOKUP(Oliusala[[#This Row],[tegund]],Tegundir!$B$2:$D$19,3,FALSE)*Oliusala[[#This Row],[magn]]/1000</f>
        <v>629.36400000000003</v>
      </c>
      <c r="K270">
        <v>2010</v>
      </c>
      <c r="L270" t="s">
        <v>18</v>
      </c>
      <c r="M270" s="144" t="s">
        <v>59</v>
      </c>
    </row>
    <row r="271" spans="1:13" x14ac:dyDescent="0.2">
      <c r="A271" t="s">
        <v>57</v>
      </c>
      <c r="B271" s="144" t="s">
        <v>69</v>
      </c>
      <c r="C271">
        <v>735</v>
      </c>
      <c r="D271" t="str">
        <f>VLOOKUP(Oliusala[[#This Row],[postnumer]],Sveitarfelog[#All],4,FALSE)</f>
        <v>Fjarðabyggð</v>
      </c>
      <c r="E271" t="str">
        <f>VLOOKUP(Oliusala[[#This Row],[postnumer]],Sveitarfelog[#All],5,FALSE)</f>
        <v>Austurland</v>
      </c>
      <c r="F271" t="s">
        <v>20</v>
      </c>
      <c r="G271" t="s">
        <v>50</v>
      </c>
      <c r="H271" t="s">
        <v>58</v>
      </c>
      <c r="I271" s="1">
        <v>0</v>
      </c>
      <c r="J271" s="2">
        <f>VLOOKUP(Oliusala[[#This Row],[tegund]],Tegundir!$B$2:$D$19,3,FALSE)*Oliusala[[#This Row],[magn]]/1000</f>
        <v>0</v>
      </c>
      <c r="K271">
        <v>2010</v>
      </c>
      <c r="L271" t="s">
        <v>18</v>
      </c>
      <c r="M271" s="144" t="s">
        <v>59</v>
      </c>
    </row>
    <row r="272" spans="1:13" x14ac:dyDescent="0.2">
      <c r="A272" t="s">
        <v>57</v>
      </c>
      <c r="B272" s="144" t="s">
        <v>69</v>
      </c>
      <c r="C272">
        <v>735</v>
      </c>
      <c r="D272" t="str">
        <f>VLOOKUP(Oliusala[[#This Row],[postnumer]],Sveitarfelog[#All],4,FALSE)</f>
        <v>Fjarðabyggð</v>
      </c>
      <c r="E272" t="str">
        <f>VLOOKUP(Oliusala[[#This Row],[postnumer]],Sveitarfelog[#All],5,FALSE)</f>
        <v>Austurland</v>
      </c>
      <c r="F272" t="s">
        <v>20</v>
      </c>
      <c r="G272" t="s">
        <v>50</v>
      </c>
      <c r="H272" t="s">
        <v>60</v>
      </c>
      <c r="I272" s="1">
        <v>11468</v>
      </c>
      <c r="J272" s="2">
        <f>VLOOKUP(Oliusala[[#This Row],[tegund]],Tegundir!$B$2:$D$19,3,FALSE)*Oliusala[[#This Row],[magn]]/1000</f>
        <v>8.6010000000000009</v>
      </c>
      <c r="K272">
        <v>2010</v>
      </c>
      <c r="L272" t="s">
        <v>18</v>
      </c>
      <c r="M272" s="144" t="s">
        <v>59</v>
      </c>
    </row>
    <row r="273" spans="1:13" x14ac:dyDescent="0.2">
      <c r="A273" t="s">
        <v>63</v>
      </c>
      <c r="B273" s="144" t="s">
        <v>69</v>
      </c>
      <c r="C273">
        <v>735</v>
      </c>
      <c r="D273" t="str">
        <f>VLOOKUP(Oliusala[[#This Row],[postnumer]],Sveitarfelog[#All],4,FALSE)</f>
        <v>Fjarðabyggð</v>
      </c>
      <c r="E273" t="str">
        <f>VLOOKUP(Oliusala[[#This Row],[postnumer]],Sveitarfelog[#All],5,FALSE)</f>
        <v>Austurland</v>
      </c>
      <c r="F273" t="s">
        <v>20</v>
      </c>
      <c r="G273" t="s">
        <v>50</v>
      </c>
      <c r="H273" t="s">
        <v>58</v>
      </c>
      <c r="I273" s="1">
        <v>332328</v>
      </c>
      <c r="J273" s="2">
        <f>VLOOKUP(Oliusala[[#This Row],[tegund]],Tegundir!$B$2:$D$19,3,FALSE)*Oliusala[[#This Row],[magn]]/1000</f>
        <v>249.24600000000001</v>
      </c>
      <c r="K273">
        <v>2010</v>
      </c>
      <c r="L273" t="s">
        <v>18</v>
      </c>
      <c r="M273" s="144" t="s">
        <v>59</v>
      </c>
    </row>
    <row r="274" spans="1:13" x14ac:dyDescent="0.2">
      <c r="A274" t="s">
        <v>63</v>
      </c>
      <c r="B274" s="144" t="s">
        <v>164</v>
      </c>
      <c r="C274">
        <v>740</v>
      </c>
      <c r="D274" t="str">
        <f>VLOOKUP(Oliusala[[#This Row],[postnumer]],Sveitarfelog[#All],4,FALSE)</f>
        <v>Fjarðabyggð</v>
      </c>
      <c r="E274" t="str">
        <f>VLOOKUP(Oliusala[[#This Row],[postnumer]],Sveitarfelog[#All],5,FALSE)</f>
        <v>Austurland</v>
      </c>
      <c r="F274" t="s">
        <v>20</v>
      </c>
      <c r="G274" t="s">
        <v>50</v>
      </c>
      <c r="H274" t="s">
        <v>58</v>
      </c>
      <c r="I274" s="1">
        <v>586799</v>
      </c>
      <c r="J274" s="2">
        <f>VLOOKUP(Oliusala[[#This Row],[tegund]],Tegundir!$B$2:$D$19,3,FALSE)*Oliusala[[#This Row],[magn]]/1000</f>
        <v>440.09924999999998</v>
      </c>
      <c r="K274">
        <v>2010</v>
      </c>
      <c r="L274" t="s">
        <v>18</v>
      </c>
      <c r="M274" s="144" t="s">
        <v>59</v>
      </c>
    </row>
    <row r="275" spans="1:13" x14ac:dyDescent="0.2">
      <c r="A275" t="s">
        <v>63</v>
      </c>
      <c r="B275" s="144" t="s">
        <v>71</v>
      </c>
      <c r="C275">
        <v>750</v>
      </c>
      <c r="D275" t="str">
        <f>VLOOKUP(Oliusala[[#This Row],[postnumer]],Sveitarfelog[#All],4,FALSE)</f>
        <v>Fjarðabyggð</v>
      </c>
      <c r="E275" t="str">
        <f>VLOOKUP(Oliusala[[#This Row],[postnumer]],Sveitarfelog[#All],5,FALSE)</f>
        <v>Austurland</v>
      </c>
      <c r="F275" t="s">
        <v>20</v>
      </c>
      <c r="G275" t="s">
        <v>50</v>
      </c>
      <c r="H275" t="s">
        <v>58</v>
      </c>
      <c r="I275" s="1">
        <v>176518</v>
      </c>
      <c r="J275" s="2">
        <f>VLOOKUP(Oliusala[[#This Row],[tegund]],Tegundir!$B$2:$D$19,3,FALSE)*Oliusala[[#This Row],[magn]]/1000</f>
        <v>132.38849999999999</v>
      </c>
      <c r="K275">
        <v>2010</v>
      </c>
      <c r="L275" t="s">
        <v>18</v>
      </c>
      <c r="M275" s="144" t="s">
        <v>59</v>
      </c>
    </row>
    <row r="276" spans="1:13" x14ac:dyDescent="0.2">
      <c r="A276" t="s">
        <v>57</v>
      </c>
      <c r="B276" s="144" t="s">
        <v>165</v>
      </c>
      <c r="C276">
        <v>755</v>
      </c>
      <c r="D276" t="str">
        <f>VLOOKUP(Oliusala[[#This Row],[postnumer]],Sveitarfelog[#All],4,FALSE)</f>
        <v>Fjarðabyggð</v>
      </c>
      <c r="E276" t="str">
        <f>VLOOKUP(Oliusala[[#This Row],[postnumer]],Sveitarfelog[#All],5,FALSE)</f>
        <v>Austurland</v>
      </c>
      <c r="F276" t="s">
        <v>20</v>
      </c>
      <c r="G276" t="s">
        <v>50</v>
      </c>
      <c r="H276" t="s">
        <v>58</v>
      </c>
      <c r="I276" s="1">
        <v>0</v>
      </c>
      <c r="J276" s="2">
        <f>VLOOKUP(Oliusala[[#This Row],[tegund]],Tegundir!$B$2:$D$19,3,FALSE)*Oliusala[[#This Row],[magn]]/1000</f>
        <v>0</v>
      </c>
      <c r="K276">
        <v>2010</v>
      </c>
      <c r="L276" t="s">
        <v>18</v>
      </c>
      <c r="M276" s="144" t="s">
        <v>59</v>
      </c>
    </row>
    <row r="277" spans="1:13" x14ac:dyDescent="0.2">
      <c r="A277" t="s">
        <v>57</v>
      </c>
      <c r="B277" s="144" t="s">
        <v>165</v>
      </c>
      <c r="C277">
        <v>755</v>
      </c>
      <c r="D277" t="str">
        <f>VLOOKUP(Oliusala[[#This Row],[postnumer]],Sveitarfelog[#All],4,FALSE)</f>
        <v>Fjarðabyggð</v>
      </c>
      <c r="E277" t="str">
        <f>VLOOKUP(Oliusala[[#This Row],[postnumer]],Sveitarfelog[#All],5,FALSE)</f>
        <v>Austurland</v>
      </c>
      <c r="F277" t="s">
        <v>20</v>
      </c>
      <c r="G277" t="s">
        <v>50</v>
      </c>
      <c r="H277" t="s">
        <v>60</v>
      </c>
      <c r="I277" s="1">
        <v>10059</v>
      </c>
      <c r="J277" s="2">
        <f>VLOOKUP(Oliusala[[#This Row],[tegund]],Tegundir!$B$2:$D$19,3,FALSE)*Oliusala[[#This Row],[magn]]/1000</f>
        <v>7.5442499999999999</v>
      </c>
      <c r="K277">
        <v>2010</v>
      </c>
      <c r="L277" t="s">
        <v>18</v>
      </c>
      <c r="M277" s="144" t="s">
        <v>59</v>
      </c>
    </row>
    <row r="278" spans="1:13" x14ac:dyDescent="0.2">
      <c r="A278" t="s">
        <v>63</v>
      </c>
      <c r="B278" s="144" t="s">
        <v>165</v>
      </c>
      <c r="C278">
        <v>755</v>
      </c>
      <c r="D278" t="str">
        <f>VLOOKUP(Oliusala[[#This Row],[postnumer]],Sveitarfelog[#All],4,FALSE)</f>
        <v>Fjarðabyggð</v>
      </c>
      <c r="E278" t="str">
        <f>VLOOKUP(Oliusala[[#This Row],[postnumer]],Sveitarfelog[#All],5,FALSE)</f>
        <v>Austurland</v>
      </c>
      <c r="F278" t="s">
        <v>20</v>
      </c>
      <c r="G278" t="s">
        <v>50</v>
      </c>
      <c r="H278" t="s">
        <v>58</v>
      </c>
      <c r="I278" s="1">
        <v>88055</v>
      </c>
      <c r="J278" s="2">
        <f>VLOOKUP(Oliusala[[#This Row],[tegund]],Tegundir!$B$2:$D$19,3,FALSE)*Oliusala[[#This Row],[magn]]/1000</f>
        <v>66.041250000000005</v>
      </c>
      <c r="K278">
        <v>2010</v>
      </c>
      <c r="L278" t="s">
        <v>18</v>
      </c>
      <c r="M278" s="144" t="s">
        <v>59</v>
      </c>
    </row>
    <row r="279" spans="1:13" x14ac:dyDescent="0.2">
      <c r="A279" t="s">
        <v>57</v>
      </c>
      <c r="B279" s="144" t="s">
        <v>166</v>
      </c>
      <c r="C279">
        <v>760</v>
      </c>
      <c r="D279" t="str">
        <f>VLOOKUP(Oliusala[[#This Row],[postnumer]],Sveitarfelog[#All],4,FALSE)</f>
        <v>Fjarðabyggð</v>
      </c>
      <c r="E279" t="str">
        <f>VLOOKUP(Oliusala[[#This Row],[postnumer]],Sveitarfelog[#All],5,FALSE)</f>
        <v>Austurland</v>
      </c>
      <c r="F279" t="s">
        <v>20</v>
      </c>
      <c r="G279" t="s">
        <v>50</v>
      </c>
      <c r="H279" t="s">
        <v>60</v>
      </c>
      <c r="I279" s="1">
        <v>25102</v>
      </c>
      <c r="J279" s="2">
        <f>VLOOKUP(Oliusala[[#This Row],[tegund]],Tegundir!$B$2:$D$19,3,FALSE)*Oliusala[[#This Row],[magn]]/1000</f>
        <v>18.826499999999999</v>
      </c>
      <c r="K279">
        <v>2010</v>
      </c>
      <c r="L279" t="s">
        <v>18</v>
      </c>
      <c r="M279" s="144" t="s">
        <v>59</v>
      </c>
    </row>
    <row r="280" spans="1:13" x14ac:dyDescent="0.2">
      <c r="A280" t="s">
        <v>63</v>
      </c>
      <c r="B280" s="144" t="s">
        <v>166</v>
      </c>
      <c r="C280">
        <v>760</v>
      </c>
      <c r="D280" t="str">
        <f>VLOOKUP(Oliusala[[#This Row],[postnumer]],Sveitarfelog[#All],4,FALSE)</f>
        <v>Fjarðabyggð</v>
      </c>
      <c r="E280" t="str">
        <f>VLOOKUP(Oliusala[[#This Row],[postnumer]],Sveitarfelog[#All],5,FALSE)</f>
        <v>Austurland</v>
      </c>
      <c r="F280" t="s">
        <v>20</v>
      </c>
      <c r="G280" t="s">
        <v>50</v>
      </c>
      <c r="H280" t="s">
        <v>58</v>
      </c>
      <c r="I280" s="1">
        <v>99644</v>
      </c>
      <c r="J280" s="2">
        <f>VLOOKUP(Oliusala[[#This Row],[tegund]],Tegundir!$B$2:$D$19,3,FALSE)*Oliusala[[#This Row],[magn]]/1000</f>
        <v>74.733000000000004</v>
      </c>
      <c r="K280">
        <v>2010</v>
      </c>
      <c r="L280" t="s">
        <v>18</v>
      </c>
      <c r="M280" s="144" t="s">
        <v>59</v>
      </c>
    </row>
    <row r="281" spans="1:13" x14ac:dyDescent="0.2">
      <c r="A281" t="s">
        <v>57</v>
      </c>
      <c r="B281" s="144" t="s">
        <v>167</v>
      </c>
      <c r="C281">
        <v>765</v>
      </c>
      <c r="D281" t="str">
        <f>VLOOKUP(Oliusala[[#This Row],[postnumer]],Sveitarfelog[#All],4,FALSE)</f>
        <v>Fljótsdalshreppur,Múlaþing</v>
      </c>
      <c r="E281" t="str">
        <f>VLOOKUP(Oliusala[[#This Row],[postnumer]],Sveitarfelog[#All],5,FALSE)</f>
        <v>Austurland</v>
      </c>
      <c r="F281" t="s">
        <v>20</v>
      </c>
      <c r="G281" t="s">
        <v>50</v>
      </c>
      <c r="H281" t="s">
        <v>58</v>
      </c>
      <c r="I281" s="1">
        <v>-1</v>
      </c>
      <c r="J281" s="2">
        <v>0</v>
      </c>
      <c r="K281">
        <v>2010</v>
      </c>
      <c r="L281" t="s">
        <v>18</v>
      </c>
      <c r="M281" s="144" t="s">
        <v>59</v>
      </c>
    </row>
    <row r="282" spans="1:13" x14ac:dyDescent="0.2">
      <c r="A282" t="s">
        <v>57</v>
      </c>
      <c r="B282" s="144" t="s">
        <v>167</v>
      </c>
      <c r="C282">
        <v>765</v>
      </c>
      <c r="D282" t="str">
        <f>VLOOKUP(Oliusala[[#This Row],[postnumer]],Sveitarfelog[#All],4,FALSE)</f>
        <v>Fljótsdalshreppur,Múlaþing</v>
      </c>
      <c r="E282" t="str">
        <f>VLOOKUP(Oliusala[[#This Row],[postnumer]],Sveitarfelog[#All],5,FALSE)</f>
        <v>Austurland</v>
      </c>
      <c r="F282" t="s">
        <v>20</v>
      </c>
      <c r="G282" t="s">
        <v>50</v>
      </c>
      <c r="H282" t="s">
        <v>60</v>
      </c>
      <c r="I282" s="1">
        <v>16170</v>
      </c>
      <c r="J282" s="2">
        <f>VLOOKUP(Oliusala[[#This Row],[tegund]],Tegundir!$B$2:$D$19,3,FALSE)*Oliusala[[#This Row],[magn]]/1000</f>
        <v>12.1275</v>
      </c>
      <c r="K282">
        <v>2010</v>
      </c>
      <c r="L282" t="s">
        <v>18</v>
      </c>
      <c r="M282" s="144" t="s">
        <v>59</v>
      </c>
    </row>
    <row r="283" spans="1:13" x14ac:dyDescent="0.2">
      <c r="A283" t="s">
        <v>63</v>
      </c>
      <c r="B283" s="144" t="s">
        <v>167</v>
      </c>
      <c r="C283">
        <v>765</v>
      </c>
      <c r="D283" t="str">
        <f>VLOOKUP(Oliusala[[#This Row],[postnumer]],Sveitarfelog[#All],4,FALSE)</f>
        <v>Fljótsdalshreppur,Múlaþing</v>
      </c>
      <c r="E283" t="str">
        <f>VLOOKUP(Oliusala[[#This Row],[postnumer]],Sveitarfelog[#All],5,FALSE)</f>
        <v>Austurland</v>
      </c>
      <c r="F283" t="s">
        <v>20</v>
      </c>
      <c r="G283" t="s">
        <v>50</v>
      </c>
      <c r="H283" t="s">
        <v>58</v>
      </c>
      <c r="I283" s="1">
        <v>228681</v>
      </c>
      <c r="J283" s="2">
        <f>VLOOKUP(Oliusala[[#This Row],[tegund]],Tegundir!$B$2:$D$19,3,FALSE)*Oliusala[[#This Row],[magn]]/1000</f>
        <v>171.51075</v>
      </c>
      <c r="K283">
        <v>2010</v>
      </c>
      <c r="L283" t="s">
        <v>18</v>
      </c>
      <c r="M283" s="144" t="s">
        <v>59</v>
      </c>
    </row>
    <row r="284" spans="1:13" x14ac:dyDescent="0.2">
      <c r="A284" t="s">
        <v>158</v>
      </c>
      <c r="B284" s="144" t="s">
        <v>168</v>
      </c>
      <c r="C284">
        <v>780</v>
      </c>
      <c r="D284" t="str">
        <f>VLOOKUP(Oliusala[[#This Row],[postnumer]],Sveitarfelog[#All],4,FALSE)</f>
        <v>Sveitarfélagið Hornafjörður</v>
      </c>
      <c r="E284" t="str">
        <f>VLOOKUP(Oliusala[[#This Row],[postnumer]],Sveitarfelog[#All],5,FALSE)</f>
        <v>Suðurland</v>
      </c>
      <c r="F284" t="s">
        <v>20</v>
      </c>
      <c r="G284" t="s">
        <v>50</v>
      </c>
      <c r="H284" t="s">
        <v>58</v>
      </c>
      <c r="I284" s="1">
        <v>33530</v>
      </c>
      <c r="J284" s="2">
        <f>VLOOKUP(Oliusala[[#This Row],[tegund]],Tegundir!$B$2:$D$19,3,FALSE)*Oliusala[[#This Row],[magn]]/1000</f>
        <v>25.147500000000001</v>
      </c>
      <c r="K284">
        <v>2010</v>
      </c>
      <c r="L284" t="s">
        <v>18</v>
      </c>
      <c r="M284" s="144" t="s">
        <v>59</v>
      </c>
    </row>
    <row r="285" spans="1:13" x14ac:dyDescent="0.2">
      <c r="A285" t="s">
        <v>158</v>
      </c>
      <c r="B285" s="144" t="s">
        <v>168</v>
      </c>
      <c r="C285">
        <v>780</v>
      </c>
      <c r="D285" t="str">
        <f>VLOOKUP(Oliusala[[#This Row],[postnumer]],Sveitarfelog[#All],4,FALSE)</f>
        <v>Sveitarfélagið Hornafjörður</v>
      </c>
      <c r="E285" t="str">
        <f>VLOOKUP(Oliusala[[#This Row],[postnumer]],Sveitarfelog[#All],5,FALSE)</f>
        <v>Suðurland</v>
      </c>
      <c r="F285" t="s">
        <v>46</v>
      </c>
      <c r="G285" t="s">
        <v>50</v>
      </c>
      <c r="H285" t="s">
        <v>61</v>
      </c>
      <c r="I285" s="1">
        <v>98</v>
      </c>
      <c r="J285" s="2">
        <f>VLOOKUP(Oliusala[[#This Row],[tegund]],Tegundir!$B$2:$D$19,3,FALSE)*Oliusala[[#This Row],[magn]]/1000</f>
        <v>7.3499999999999996E-2</v>
      </c>
      <c r="K285">
        <v>2010</v>
      </c>
      <c r="L285" t="s">
        <v>18</v>
      </c>
      <c r="M285" s="144" t="s">
        <v>62</v>
      </c>
    </row>
    <row r="286" spans="1:13" x14ac:dyDescent="0.2">
      <c r="A286" t="s">
        <v>57</v>
      </c>
      <c r="B286" s="144" t="s">
        <v>168</v>
      </c>
      <c r="C286">
        <v>780</v>
      </c>
      <c r="D286" t="str">
        <f>VLOOKUP(Oliusala[[#This Row],[postnumer]],Sveitarfelog[#All],4,FALSE)</f>
        <v>Sveitarfélagið Hornafjörður</v>
      </c>
      <c r="E286" t="str">
        <f>VLOOKUP(Oliusala[[#This Row],[postnumer]],Sveitarfelog[#All],5,FALSE)</f>
        <v>Suðurland</v>
      </c>
      <c r="F286" t="s">
        <v>20</v>
      </c>
      <c r="G286" t="s">
        <v>50</v>
      </c>
      <c r="H286" t="s">
        <v>58</v>
      </c>
      <c r="I286" s="1">
        <v>-1</v>
      </c>
      <c r="J286" s="2">
        <v>0</v>
      </c>
      <c r="K286">
        <v>2010</v>
      </c>
      <c r="L286" t="s">
        <v>18</v>
      </c>
      <c r="M286" s="144" t="s">
        <v>59</v>
      </c>
    </row>
    <row r="287" spans="1:13" x14ac:dyDescent="0.2">
      <c r="A287" t="s">
        <v>63</v>
      </c>
      <c r="B287" s="144" t="s">
        <v>168</v>
      </c>
      <c r="C287">
        <v>780</v>
      </c>
      <c r="D287" t="str">
        <f>VLOOKUP(Oliusala[[#This Row],[postnumer]],Sveitarfelog[#All],4,FALSE)</f>
        <v>Sveitarfélagið Hornafjörður</v>
      </c>
      <c r="E287" t="str">
        <f>VLOOKUP(Oliusala[[#This Row],[postnumer]],Sveitarfelog[#All],5,FALSE)</f>
        <v>Suðurland</v>
      </c>
      <c r="F287" t="s">
        <v>20</v>
      </c>
      <c r="G287" t="s">
        <v>50</v>
      </c>
      <c r="H287" t="s">
        <v>58</v>
      </c>
      <c r="I287" s="1">
        <v>1197664</v>
      </c>
      <c r="J287" s="2">
        <f>VLOOKUP(Oliusala[[#This Row],[tegund]],Tegundir!$B$2:$D$19,3,FALSE)*Oliusala[[#This Row],[magn]]/1000</f>
        <v>898.24800000000005</v>
      </c>
      <c r="K287">
        <v>2010</v>
      </c>
      <c r="L287" t="s">
        <v>18</v>
      </c>
      <c r="M287" s="144" t="s">
        <v>59</v>
      </c>
    </row>
    <row r="288" spans="1:13" x14ac:dyDescent="0.2">
      <c r="A288" t="s">
        <v>57</v>
      </c>
      <c r="B288" s="144" t="s">
        <v>170</v>
      </c>
      <c r="C288">
        <v>781</v>
      </c>
      <c r="D288" t="str">
        <f>VLOOKUP(Oliusala[[#This Row],[postnumer]],Sveitarfelog[#All],4,FALSE)</f>
        <v>Sveitarfélagið Hornafjörður</v>
      </c>
      <c r="E288" t="str">
        <f>VLOOKUP(Oliusala[[#This Row],[postnumer]],Sveitarfelog[#All],5,FALSE)</f>
        <v>Suðurland</v>
      </c>
      <c r="F288" t="s">
        <v>20</v>
      </c>
      <c r="G288" t="s">
        <v>50</v>
      </c>
      <c r="H288" t="s">
        <v>58</v>
      </c>
      <c r="I288" s="1">
        <v>0</v>
      </c>
      <c r="J288" s="2">
        <f>VLOOKUP(Oliusala[[#This Row],[tegund]],Tegundir!$B$2:$D$19,3,FALSE)*Oliusala[[#This Row],[magn]]/1000</f>
        <v>0</v>
      </c>
      <c r="K288">
        <v>2010</v>
      </c>
      <c r="L288" t="s">
        <v>18</v>
      </c>
      <c r="M288" s="144" t="s">
        <v>59</v>
      </c>
    </row>
    <row r="289" spans="1:13" x14ac:dyDescent="0.2">
      <c r="A289" t="s">
        <v>57</v>
      </c>
      <c r="B289" s="144" t="s">
        <v>170</v>
      </c>
      <c r="C289">
        <v>781</v>
      </c>
      <c r="D289" t="str">
        <f>VLOOKUP(Oliusala[[#This Row],[postnumer]],Sveitarfelog[#All],4,FALSE)</f>
        <v>Sveitarfélagið Hornafjörður</v>
      </c>
      <c r="E289" t="str">
        <f>VLOOKUP(Oliusala[[#This Row],[postnumer]],Sveitarfelog[#All],5,FALSE)</f>
        <v>Suðurland</v>
      </c>
      <c r="F289" t="s">
        <v>20</v>
      </c>
      <c r="G289" t="s">
        <v>50</v>
      </c>
      <c r="H289" t="s">
        <v>60</v>
      </c>
      <c r="I289" s="1">
        <v>8329</v>
      </c>
      <c r="J289" s="2">
        <f>VLOOKUP(Oliusala[[#This Row],[tegund]],Tegundir!$B$2:$D$19,3,FALSE)*Oliusala[[#This Row],[magn]]/1000</f>
        <v>6.2467499999999996</v>
      </c>
      <c r="K289">
        <v>2010</v>
      </c>
      <c r="L289" t="s">
        <v>18</v>
      </c>
      <c r="M289" s="144" t="s">
        <v>59</v>
      </c>
    </row>
    <row r="290" spans="1:13" x14ac:dyDescent="0.2">
      <c r="A290" t="s">
        <v>63</v>
      </c>
      <c r="B290" s="144" t="s">
        <v>171</v>
      </c>
      <c r="C290">
        <v>781</v>
      </c>
      <c r="D290" t="str">
        <f>VLOOKUP(Oliusala[[#This Row],[postnumer]],Sveitarfelog[#All],4,FALSE)</f>
        <v>Sveitarfélagið Hornafjörður</v>
      </c>
      <c r="E290" t="str">
        <f>VLOOKUP(Oliusala[[#This Row],[postnumer]],Sveitarfelog[#All],5,FALSE)</f>
        <v>Suðurland</v>
      </c>
      <c r="F290" t="s">
        <v>20</v>
      </c>
      <c r="G290" t="s">
        <v>50</v>
      </c>
      <c r="H290" t="s">
        <v>58</v>
      </c>
      <c r="I290" s="1">
        <v>232237</v>
      </c>
      <c r="J290" s="2">
        <f>VLOOKUP(Oliusala[[#This Row],[tegund]],Tegundir!$B$2:$D$19,3,FALSE)*Oliusala[[#This Row],[magn]]/1000</f>
        <v>174.17775</v>
      </c>
      <c r="K290">
        <v>2010</v>
      </c>
      <c r="L290" t="s">
        <v>18</v>
      </c>
      <c r="M290" s="144" t="s">
        <v>59</v>
      </c>
    </row>
    <row r="291" spans="1:13" x14ac:dyDescent="0.2">
      <c r="A291" t="s">
        <v>63</v>
      </c>
      <c r="B291" s="144" t="s">
        <v>169</v>
      </c>
      <c r="C291">
        <v>781</v>
      </c>
      <c r="D291" t="str">
        <f>VLOOKUP(Oliusala[[#This Row],[postnumer]],Sveitarfelog[#All],4,FALSE)</f>
        <v>Sveitarfélagið Hornafjörður</v>
      </c>
      <c r="E291" t="str">
        <f>VLOOKUP(Oliusala[[#This Row],[postnumer]],Sveitarfelog[#All],5,FALSE)</f>
        <v>Suðurland</v>
      </c>
      <c r="F291" t="s">
        <v>20</v>
      </c>
      <c r="G291" t="s">
        <v>50</v>
      </c>
      <c r="H291" t="s">
        <v>58</v>
      </c>
      <c r="I291" s="1">
        <v>52489</v>
      </c>
      <c r="J291" s="2">
        <f>VLOOKUP(Oliusala[[#This Row],[tegund]],Tegundir!$B$2:$D$19,3,FALSE)*Oliusala[[#This Row],[magn]]/1000</f>
        <v>39.366750000000003</v>
      </c>
      <c r="K291">
        <v>2010</v>
      </c>
      <c r="L291" t="s">
        <v>18</v>
      </c>
      <c r="M291" s="144" t="s">
        <v>59</v>
      </c>
    </row>
    <row r="292" spans="1:13" x14ac:dyDescent="0.2">
      <c r="A292" t="s">
        <v>63</v>
      </c>
      <c r="B292" s="144" t="s">
        <v>170</v>
      </c>
      <c r="C292">
        <v>781</v>
      </c>
      <c r="D292" t="str">
        <f>VLOOKUP(Oliusala[[#This Row],[postnumer]],Sveitarfelog[#All],4,FALSE)</f>
        <v>Sveitarfélagið Hornafjörður</v>
      </c>
      <c r="E292" t="str">
        <f>VLOOKUP(Oliusala[[#This Row],[postnumer]],Sveitarfelog[#All],5,FALSE)</f>
        <v>Suðurland</v>
      </c>
      <c r="F292" t="s">
        <v>20</v>
      </c>
      <c r="G292" t="s">
        <v>50</v>
      </c>
      <c r="H292" t="s">
        <v>58</v>
      </c>
      <c r="I292" s="1">
        <v>136992</v>
      </c>
      <c r="J292" s="2">
        <f>VLOOKUP(Oliusala[[#This Row],[tegund]],Tegundir!$B$2:$D$19,3,FALSE)*Oliusala[[#This Row],[magn]]/1000</f>
        <v>102.744</v>
      </c>
      <c r="K292">
        <v>2010</v>
      </c>
      <c r="L292" t="s">
        <v>18</v>
      </c>
      <c r="M292" s="144" t="s">
        <v>59</v>
      </c>
    </row>
    <row r="293" spans="1:13" x14ac:dyDescent="0.2">
      <c r="A293" t="s">
        <v>57</v>
      </c>
      <c r="B293" s="144" t="s">
        <v>172</v>
      </c>
      <c r="C293">
        <v>785</v>
      </c>
      <c r="D293" t="str">
        <f>VLOOKUP(Oliusala[[#This Row],[postnumer]],Sveitarfelog[#All],4,FALSE)</f>
        <v>Sveitarfélagið Hornafjörður</v>
      </c>
      <c r="E293" t="str">
        <f>VLOOKUP(Oliusala[[#This Row],[postnumer]],Sveitarfelog[#All],5,FALSE)</f>
        <v>Suðurland</v>
      </c>
      <c r="F293" t="s">
        <v>20</v>
      </c>
      <c r="G293" t="s">
        <v>50</v>
      </c>
      <c r="H293" t="s">
        <v>58</v>
      </c>
      <c r="I293" s="1">
        <v>0</v>
      </c>
      <c r="J293" s="2">
        <f>VLOOKUP(Oliusala[[#This Row],[tegund]],Tegundir!$B$2:$D$19,3,FALSE)*Oliusala[[#This Row],[magn]]/1000</f>
        <v>0</v>
      </c>
      <c r="K293">
        <v>2010</v>
      </c>
      <c r="L293" t="s">
        <v>18</v>
      </c>
      <c r="M293" s="144" t="s">
        <v>59</v>
      </c>
    </row>
    <row r="294" spans="1:13" x14ac:dyDescent="0.2">
      <c r="A294" t="s">
        <v>57</v>
      </c>
      <c r="B294" s="144" t="s">
        <v>172</v>
      </c>
      <c r="C294">
        <v>785</v>
      </c>
      <c r="D294" t="str">
        <f>VLOOKUP(Oliusala[[#This Row],[postnumer]],Sveitarfelog[#All],4,FALSE)</f>
        <v>Sveitarfélagið Hornafjörður</v>
      </c>
      <c r="E294" t="str">
        <f>VLOOKUP(Oliusala[[#This Row],[postnumer]],Sveitarfelog[#All],5,FALSE)</f>
        <v>Suðurland</v>
      </c>
      <c r="F294" t="s">
        <v>20</v>
      </c>
      <c r="G294" t="s">
        <v>50</v>
      </c>
      <c r="H294" t="s">
        <v>60</v>
      </c>
      <c r="I294" s="1">
        <v>5065</v>
      </c>
      <c r="J294" s="2">
        <f>VLOOKUP(Oliusala[[#This Row],[tegund]],Tegundir!$B$2:$D$19,3,FALSE)*Oliusala[[#This Row],[magn]]/1000</f>
        <v>3.7987500000000001</v>
      </c>
      <c r="K294">
        <v>2010</v>
      </c>
      <c r="L294" t="s">
        <v>18</v>
      </c>
      <c r="M294" s="144" t="s">
        <v>59</v>
      </c>
    </row>
    <row r="295" spans="1:13" x14ac:dyDescent="0.2">
      <c r="A295" t="s">
        <v>63</v>
      </c>
      <c r="B295" s="144" t="s">
        <v>172</v>
      </c>
      <c r="C295">
        <v>785</v>
      </c>
      <c r="D295" t="str">
        <f>VLOOKUP(Oliusala[[#This Row],[postnumer]],Sveitarfelog[#All],4,FALSE)</f>
        <v>Sveitarfélagið Hornafjörður</v>
      </c>
      <c r="E295" t="str">
        <f>VLOOKUP(Oliusala[[#This Row],[postnumer]],Sveitarfelog[#All],5,FALSE)</f>
        <v>Suðurland</v>
      </c>
      <c r="F295" t="s">
        <v>20</v>
      </c>
      <c r="G295" t="s">
        <v>50</v>
      </c>
      <c r="H295" t="s">
        <v>58</v>
      </c>
      <c r="I295" s="1">
        <v>77635</v>
      </c>
      <c r="J295" s="2">
        <f>VLOOKUP(Oliusala[[#This Row],[tegund]],Tegundir!$B$2:$D$19,3,FALSE)*Oliusala[[#This Row],[magn]]/1000</f>
        <v>58.22625</v>
      </c>
      <c r="K295">
        <v>2010</v>
      </c>
      <c r="L295" t="s">
        <v>18</v>
      </c>
      <c r="M295" s="144" t="s">
        <v>59</v>
      </c>
    </row>
    <row r="296" spans="1:13" x14ac:dyDescent="0.2">
      <c r="A296" t="s">
        <v>57</v>
      </c>
      <c r="B296" s="144" t="s">
        <v>70</v>
      </c>
      <c r="C296">
        <v>800</v>
      </c>
      <c r="D296" t="str">
        <f>VLOOKUP(Oliusala[[#This Row],[postnumer]],Sveitarfelog[#All],4,FALSE)</f>
        <v>Flóahreppur,Sveitarfélagið Árborg</v>
      </c>
      <c r="E296" t="str">
        <f>VLOOKUP(Oliusala[[#This Row],[postnumer]],Sveitarfelog[#All],5,FALSE)</f>
        <v>Suðurland</v>
      </c>
      <c r="F296" t="s">
        <v>20</v>
      </c>
      <c r="G296" t="s">
        <v>50</v>
      </c>
      <c r="H296" t="s">
        <v>61</v>
      </c>
      <c r="I296" s="1">
        <v>114</v>
      </c>
      <c r="J296" s="2">
        <f>VLOOKUP(Oliusala[[#This Row],[tegund]],Tegundir!$B$2:$D$19,3,FALSE)*Oliusala[[#This Row],[magn]]/1000</f>
        <v>8.5500000000000007E-2</v>
      </c>
      <c r="K296">
        <v>2010</v>
      </c>
      <c r="L296" t="s">
        <v>18</v>
      </c>
      <c r="M296" s="144" t="s">
        <v>62</v>
      </c>
    </row>
    <row r="297" spans="1:13" x14ac:dyDescent="0.2">
      <c r="A297" t="s">
        <v>57</v>
      </c>
      <c r="B297" s="144" t="s">
        <v>70</v>
      </c>
      <c r="C297">
        <v>800</v>
      </c>
      <c r="D297" t="str">
        <f>VLOOKUP(Oliusala[[#This Row],[postnumer]],Sveitarfelog[#All],4,FALSE)</f>
        <v>Flóahreppur,Sveitarfélagið Árborg</v>
      </c>
      <c r="E297" t="str">
        <f>VLOOKUP(Oliusala[[#This Row],[postnumer]],Sveitarfelog[#All],5,FALSE)</f>
        <v>Suðurland</v>
      </c>
      <c r="F297" t="s">
        <v>20</v>
      </c>
      <c r="G297" t="s">
        <v>50</v>
      </c>
      <c r="H297" t="s">
        <v>58</v>
      </c>
      <c r="I297" s="1">
        <v>151418</v>
      </c>
      <c r="J297" s="2">
        <f>VLOOKUP(Oliusala[[#This Row],[tegund]],Tegundir!$B$2:$D$19,3,FALSE)*Oliusala[[#This Row],[magn]]/1000</f>
        <v>113.5635</v>
      </c>
      <c r="K297">
        <v>2010</v>
      </c>
      <c r="L297" t="s">
        <v>18</v>
      </c>
      <c r="M297" s="144" t="s">
        <v>59</v>
      </c>
    </row>
    <row r="298" spans="1:13" x14ac:dyDescent="0.2">
      <c r="A298" t="s">
        <v>57</v>
      </c>
      <c r="B298" s="144" t="s">
        <v>70</v>
      </c>
      <c r="C298">
        <v>800</v>
      </c>
      <c r="D298" t="str">
        <f>VLOOKUP(Oliusala[[#This Row],[postnumer]],Sveitarfelog[#All],4,FALSE)</f>
        <v>Flóahreppur,Sveitarfélagið Árborg</v>
      </c>
      <c r="E298" t="str">
        <f>VLOOKUP(Oliusala[[#This Row],[postnumer]],Sveitarfelog[#All],5,FALSE)</f>
        <v>Suðurland</v>
      </c>
      <c r="F298" t="s">
        <v>20</v>
      </c>
      <c r="G298" t="s">
        <v>50</v>
      </c>
      <c r="H298" t="s">
        <v>60</v>
      </c>
      <c r="I298" s="1">
        <v>180559</v>
      </c>
      <c r="J298" s="2">
        <f>VLOOKUP(Oliusala[[#This Row],[tegund]],Tegundir!$B$2:$D$19,3,FALSE)*Oliusala[[#This Row],[magn]]/1000</f>
        <v>135.41925000000001</v>
      </c>
      <c r="K298">
        <v>2010</v>
      </c>
      <c r="L298" t="s">
        <v>18</v>
      </c>
      <c r="M298" s="144" t="s">
        <v>59</v>
      </c>
    </row>
    <row r="299" spans="1:13" x14ac:dyDescent="0.2">
      <c r="A299" t="s">
        <v>63</v>
      </c>
      <c r="B299" s="144" t="s">
        <v>70</v>
      </c>
      <c r="C299">
        <v>800</v>
      </c>
      <c r="D299" t="str">
        <f>VLOOKUP(Oliusala[[#This Row],[postnumer]],Sveitarfelog[#All],4,FALSE)</f>
        <v>Flóahreppur,Sveitarfélagið Árborg</v>
      </c>
      <c r="E299" t="str">
        <f>VLOOKUP(Oliusala[[#This Row],[postnumer]],Sveitarfelog[#All],5,FALSE)</f>
        <v>Suðurland</v>
      </c>
      <c r="F299" t="s">
        <v>20</v>
      </c>
      <c r="G299" t="s">
        <v>50</v>
      </c>
      <c r="H299" t="s">
        <v>58</v>
      </c>
      <c r="I299" s="1">
        <v>5933832</v>
      </c>
      <c r="J299" s="2">
        <f>VLOOKUP(Oliusala[[#This Row],[tegund]],Tegundir!$B$2:$D$19,3,FALSE)*Oliusala[[#This Row],[magn]]/1000</f>
        <v>4450.3739999999998</v>
      </c>
      <c r="K299">
        <v>2010</v>
      </c>
      <c r="L299" t="s">
        <v>18</v>
      </c>
      <c r="M299" s="144" t="s">
        <v>59</v>
      </c>
    </row>
    <row r="300" spans="1:13" x14ac:dyDescent="0.2">
      <c r="A300" t="s">
        <v>63</v>
      </c>
      <c r="B300" s="144" t="s">
        <v>70</v>
      </c>
      <c r="C300">
        <v>800</v>
      </c>
      <c r="D300" t="str">
        <f>VLOOKUP(Oliusala[[#This Row],[postnumer]],Sveitarfelog[#All],4,FALSE)</f>
        <v>Flóahreppur,Sveitarfélagið Árborg</v>
      </c>
      <c r="E300" t="str">
        <f>VLOOKUP(Oliusala[[#This Row],[postnumer]],Sveitarfelog[#All],5,FALSE)</f>
        <v>Suðurland</v>
      </c>
      <c r="F300" t="s">
        <v>20</v>
      </c>
      <c r="G300" t="s">
        <v>50</v>
      </c>
      <c r="H300" t="s">
        <v>58</v>
      </c>
      <c r="I300" s="1">
        <v>1135846</v>
      </c>
      <c r="J300" s="2">
        <f>VLOOKUP(Oliusala[[#This Row],[tegund]],Tegundir!$B$2:$D$19,3,FALSE)*Oliusala[[#This Row],[magn]]/1000</f>
        <v>851.8845</v>
      </c>
      <c r="K300">
        <v>2010</v>
      </c>
      <c r="L300" t="s">
        <v>18</v>
      </c>
      <c r="M300" s="144" t="s">
        <v>59</v>
      </c>
    </row>
    <row r="301" spans="1:13" x14ac:dyDescent="0.2">
      <c r="A301" t="s">
        <v>63</v>
      </c>
      <c r="B301" s="144" t="s">
        <v>70</v>
      </c>
      <c r="C301">
        <v>800</v>
      </c>
      <c r="D301" t="str">
        <f>VLOOKUP(Oliusala[[#This Row],[postnumer]],Sveitarfelog[#All],4,FALSE)</f>
        <v>Flóahreppur,Sveitarfélagið Árborg</v>
      </c>
      <c r="E301" t="str">
        <f>VLOOKUP(Oliusala[[#This Row],[postnumer]],Sveitarfelog[#All],5,FALSE)</f>
        <v>Suðurland</v>
      </c>
      <c r="F301" t="s">
        <v>46</v>
      </c>
      <c r="G301" t="s">
        <v>50</v>
      </c>
      <c r="H301" t="s">
        <v>58</v>
      </c>
      <c r="I301" s="1">
        <v>4823</v>
      </c>
      <c r="J301" s="2">
        <f>VLOOKUP(Oliusala[[#This Row],[tegund]],Tegundir!$B$2:$D$19,3,FALSE)*Oliusala[[#This Row],[magn]]/1000</f>
        <v>3.6172499999999999</v>
      </c>
      <c r="K301">
        <v>2010</v>
      </c>
      <c r="L301" t="s">
        <v>18</v>
      </c>
      <c r="M301" s="144" t="s">
        <v>59</v>
      </c>
    </row>
    <row r="302" spans="1:13" x14ac:dyDescent="0.2">
      <c r="A302" t="s">
        <v>57</v>
      </c>
      <c r="B302" s="144" t="s">
        <v>195</v>
      </c>
      <c r="C302">
        <v>880</v>
      </c>
      <c r="D302" t="str">
        <f>VLOOKUP(Oliusala[[#This Row],[postnumer]],Sveitarfelog[#All],4,FALSE)</f>
        <v>Skaftárhreppur</v>
      </c>
      <c r="E302" t="str">
        <f>VLOOKUP(Oliusala[[#This Row],[postnumer]],Sveitarfelog[#All],5,FALSE)</f>
        <v>Suðurland</v>
      </c>
      <c r="F302" t="s">
        <v>20</v>
      </c>
      <c r="G302" t="s">
        <v>50</v>
      </c>
      <c r="H302" t="s">
        <v>60</v>
      </c>
      <c r="I302" s="1">
        <v>88262</v>
      </c>
      <c r="J302" s="2">
        <f>VLOOKUP(Oliusala[[#This Row],[tegund]],Tegundir!$B$2:$D$19,3,FALSE)*Oliusala[[#This Row],[magn]]/1000</f>
        <v>66.1965</v>
      </c>
      <c r="K302">
        <v>2010</v>
      </c>
      <c r="L302" t="s">
        <v>18</v>
      </c>
      <c r="M302" s="144" t="s">
        <v>59</v>
      </c>
    </row>
    <row r="303" spans="1:13" x14ac:dyDescent="0.2">
      <c r="A303" t="s">
        <v>63</v>
      </c>
      <c r="B303" s="144" t="s">
        <v>195</v>
      </c>
      <c r="C303">
        <v>880</v>
      </c>
      <c r="D303" t="str">
        <f>VLOOKUP(Oliusala[[#This Row],[postnumer]],Sveitarfelog[#All],4,FALSE)</f>
        <v>Skaftárhreppur</v>
      </c>
      <c r="E303" t="str">
        <f>VLOOKUP(Oliusala[[#This Row],[postnumer]],Sveitarfelog[#All],5,FALSE)</f>
        <v>Suðurland</v>
      </c>
      <c r="F303" t="s">
        <v>20</v>
      </c>
      <c r="G303" t="s">
        <v>50</v>
      </c>
      <c r="H303" t="s">
        <v>58</v>
      </c>
      <c r="I303" s="1">
        <v>534965</v>
      </c>
      <c r="J303" s="2">
        <f>VLOOKUP(Oliusala[[#This Row],[tegund]],Tegundir!$B$2:$D$19,3,FALSE)*Oliusala[[#This Row],[magn]]/1000</f>
        <v>401.22375</v>
      </c>
      <c r="K303">
        <v>2010</v>
      </c>
      <c r="L303" t="s">
        <v>18</v>
      </c>
      <c r="M303" s="144" t="s">
        <v>59</v>
      </c>
    </row>
    <row r="304" spans="1:13" x14ac:dyDescent="0.2">
      <c r="A304" t="s">
        <v>57</v>
      </c>
      <c r="B304" s="144" t="s">
        <v>175</v>
      </c>
      <c r="C304">
        <v>801</v>
      </c>
      <c r="D304" t="str">
        <f>VLOOKUP(Oliusala[[#This Row],[postnumer]],Sveitarfelog[#All],4,FALSE)</f>
        <v>Flóahreppur,Sveitarfélagið Árborg</v>
      </c>
      <c r="E304" t="str">
        <f>VLOOKUP(Oliusala[[#This Row],[postnumer]],Sveitarfelog[#All],5,FALSE)</f>
        <v>Suðurland</v>
      </c>
      <c r="F304" t="s">
        <v>20</v>
      </c>
      <c r="G304" t="s">
        <v>50</v>
      </c>
      <c r="H304" t="s">
        <v>58</v>
      </c>
      <c r="I304" s="1">
        <v>0</v>
      </c>
      <c r="J304" s="2">
        <f>VLOOKUP(Oliusala[[#This Row],[tegund]],Tegundir!$B$2:$D$19,3,FALSE)*Oliusala[[#This Row],[magn]]/1000</f>
        <v>0</v>
      </c>
      <c r="K304">
        <v>2010</v>
      </c>
      <c r="L304" t="s">
        <v>18</v>
      </c>
      <c r="M304" s="144" t="s">
        <v>59</v>
      </c>
    </row>
    <row r="305" spans="1:13" x14ac:dyDescent="0.2">
      <c r="A305" t="s">
        <v>57</v>
      </c>
      <c r="B305" s="144" t="s">
        <v>175</v>
      </c>
      <c r="C305">
        <v>801</v>
      </c>
      <c r="D305" t="str">
        <f>VLOOKUP(Oliusala[[#This Row],[postnumer]],Sveitarfelog[#All],4,FALSE)</f>
        <v>Flóahreppur,Sveitarfélagið Árborg</v>
      </c>
      <c r="E305" t="str">
        <f>VLOOKUP(Oliusala[[#This Row],[postnumer]],Sveitarfelog[#All],5,FALSE)</f>
        <v>Suðurland</v>
      </c>
      <c r="F305" t="s">
        <v>20</v>
      </c>
      <c r="G305" t="s">
        <v>50</v>
      </c>
      <c r="H305" t="s">
        <v>60</v>
      </c>
      <c r="I305" s="1">
        <v>13426</v>
      </c>
      <c r="J305" s="2">
        <f>VLOOKUP(Oliusala[[#This Row],[tegund]],Tegundir!$B$2:$D$19,3,FALSE)*Oliusala[[#This Row],[magn]]/1000</f>
        <v>10.0695</v>
      </c>
      <c r="K305">
        <v>2010</v>
      </c>
      <c r="L305" t="s">
        <v>18</v>
      </c>
      <c r="M305" s="144" t="s">
        <v>59</v>
      </c>
    </row>
    <row r="306" spans="1:13" x14ac:dyDescent="0.2">
      <c r="A306" t="s">
        <v>57</v>
      </c>
      <c r="B306" s="144" t="s">
        <v>176</v>
      </c>
      <c r="C306">
        <v>801</v>
      </c>
      <c r="D306" t="str">
        <f>VLOOKUP(Oliusala[[#This Row],[postnumer]],Sveitarfelog[#All],4,FALSE)</f>
        <v>Flóahreppur,Sveitarfélagið Árborg</v>
      </c>
      <c r="E306" t="str">
        <f>VLOOKUP(Oliusala[[#This Row],[postnumer]],Sveitarfelog[#All],5,FALSE)</f>
        <v>Suðurland</v>
      </c>
      <c r="F306" t="s">
        <v>20</v>
      </c>
      <c r="G306" t="s">
        <v>50</v>
      </c>
      <c r="H306" t="s">
        <v>61</v>
      </c>
      <c r="I306" s="1">
        <v>91</v>
      </c>
      <c r="J306" s="2">
        <f>VLOOKUP(Oliusala[[#This Row],[tegund]],Tegundir!$B$2:$D$19,3,FALSE)*Oliusala[[#This Row],[magn]]/1000</f>
        <v>6.8250000000000005E-2</v>
      </c>
      <c r="K306">
        <v>2010</v>
      </c>
      <c r="L306" t="s">
        <v>18</v>
      </c>
      <c r="M306" s="144" t="s">
        <v>62</v>
      </c>
    </row>
    <row r="307" spans="1:13" x14ac:dyDescent="0.2">
      <c r="A307" t="s">
        <v>57</v>
      </c>
      <c r="B307" s="144" t="s">
        <v>176</v>
      </c>
      <c r="C307">
        <v>801</v>
      </c>
      <c r="D307" t="str">
        <f>VLOOKUP(Oliusala[[#This Row],[postnumer]],Sveitarfelog[#All],4,FALSE)</f>
        <v>Flóahreppur,Sveitarfélagið Árborg</v>
      </c>
      <c r="E307" t="str">
        <f>VLOOKUP(Oliusala[[#This Row],[postnumer]],Sveitarfelog[#All],5,FALSE)</f>
        <v>Suðurland</v>
      </c>
      <c r="F307" t="s">
        <v>20</v>
      </c>
      <c r="G307" t="s">
        <v>50</v>
      </c>
      <c r="H307" t="s">
        <v>58</v>
      </c>
      <c r="I307" s="1">
        <v>0</v>
      </c>
      <c r="J307" s="2">
        <f>VLOOKUP(Oliusala[[#This Row],[tegund]],Tegundir!$B$2:$D$19,3,FALSE)*Oliusala[[#This Row],[magn]]/1000</f>
        <v>0</v>
      </c>
      <c r="K307">
        <v>2010</v>
      </c>
      <c r="L307" t="s">
        <v>18</v>
      </c>
      <c r="M307" s="144" t="s">
        <v>59</v>
      </c>
    </row>
    <row r="308" spans="1:13" x14ac:dyDescent="0.2">
      <c r="A308" t="s">
        <v>57</v>
      </c>
      <c r="B308" s="144" t="s">
        <v>176</v>
      </c>
      <c r="C308">
        <v>801</v>
      </c>
      <c r="D308" t="str">
        <f>VLOOKUP(Oliusala[[#This Row],[postnumer]],Sveitarfelog[#All],4,FALSE)</f>
        <v>Flóahreppur,Sveitarfélagið Árborg</v>
      </c>
      <c r="E308" t="str">
        <f>VLOOKUP(Oliusala[[#This Row],[postnumer]],Sveitarfelog[#All],5,FALSE)</f>
        <v>Suðurland</v>
      </c>
      <c r="F308" t="s">
        <v>20</v>
      </c>
      <c r="G308" t="s">
        <v>50</v>
      </c>
      <c r="H308" t="s">
        <v>60</v>
      </c>
      <c r="I308" s="1">
        <v>13006</v>
      </c>
      <c r="J308" s="2">
        <f>VLOOKUP(Oliusala[[#This Row],[tegund]],Tegundir!$B$2:$D$19,3,FALSE)*Oliusala[[#This Row],[magn]]/1000</f>
        <v>9.7545000000000002</v>
      </c>
      <c r="K308">
        <v>2010</v>
      </c>
      <c r="L308" t="s">
        <v>18</v>
      </c>
      <c r="M308" s="144" t="s">
        <v>59</v>
      </c>
    </row>
    <row r="309" spans="1:13" x14ac:dyDescent="0.2">
      <c r="A309" t="s">
        <v>57</v>
      </c>
      <c r="B309" s="144" t="s">
        <v>177</v>
      </c>
      <c r="C309">
        <v>801</v>
      </c>
      <c r="D309" t="str">
        <f>VLOOKUP(Oliusala[[#This Row],[postnumer]],Sveitarfelog[#All],4,FALSE)</f>
        <v>Flóahreppur,Sveitarfélagið Árborg</v>
      </c>
      <c r="E309" t="str">
        <f>VLOOKUP(Oliusala[[#This Row],[postnumer]],Sveitarfelog[#All],5,FALSE)</f>
        <v>Suðurland</v>
      </c>
      <c r="F309" t="s">
        <v>20</v>
      </c>
      <c r="G309" t="s">
        <v>50</v>
      </c>
      <c r="H309" t="s">
        <v>58</v>
      </c>
      <c r="I309" s="1">
        <v>0</v>
      </c>
      <c r="J309" s="2">
        <f>VLOOKUP(Oliusala[[#This Row],[tegund]],Tegundir!$B$2:$D$19,3,FALSE)*Oliusala[[#This Row],[magn]]/1000</f>
        <v>0</v>
      </c>
      <c r="K309">
        <v>2010</v>
      </c>
      <c r="L309" t="s">
        <v>18</v>
      </c>
      <c r="M309" s="144" t="s">
        <v>59</v>
      </c>
    </row>
    <row r="310" spans="1:13" x14ac:dyDescent="0.2">
      <c r="A310" t="s">
        <v>57</v>
      </c>
      <c r="B310" s="144" t="s">
        <v>177</v>
      </c>
      <c r="C310">
        <v>801</v>
      </c>
      <c r="D310" t="str">
        <f>VLOOKUP(Oliusala[[#This Row],[postnumer]],Sveitarfelog[#All],4,FALSE)</f>
        <v>Flóahreppur,Sveitarfélagið Árborg</v>
      </c>
      <c r="E310" t="str">
        <f>VLOOKUP(Oliusala[[#This Row],[postnumer]],Sveitarfelog[#All],5,FALSE)</f>
        <v>Suðurland</v>
      </c>
      <c r="F310" t="s">
        <v>20</v>
      </c>
      <c r="G310" t="s">
        <v>50</v>
      </c>
      <c r="H310" t="s">
        <v>60</v>
      </c>
      <c r="I310" s="1">
        <v>10672</v>
      </c>
      <c r="J310" s="2">
        <f>VLOOKUP(Oliusala[[#This Row],[tegund]],Tegundir!$B$2:$D$19,3,FALSE)*Oliusala[[#This Row],[magn]]/1000</f>
        <v>8.0039999999999996</v>
      </c>
      <c r="K310">
        <v>2010</v>
      </c>
      <c r="L310" t="s">
        <v>18</v>
      </c>
      <c r="M310" s="144" t="s">
        <v>59</v>
      </c>
    </row>
    <row r="311" spans="1:13" x14ac:dyDescent="0.2">
      <c r="A311" t="s">
        <v>63</v>
      </c>
      <c r="B311" s="144" t="s">
        <v>175</v>
      </c>
      <c r="C311">
        <v>801</v>
      </c>
      <c r="D311" t="str">
        <f>VLOOKUP(Oliusala[[#This Row],[postnumer]],Sveitarfelog[#All],4,FALSE)</f>
        <v>Flóahreppur,Sveitarfélagið Árborg</v>
      </c>
      <c r="E311" t="str">
        <f>VLOOKUP(Oliusala[[#This Row],[postnumer]],Sveitarfelog[#All],5,FALSE)</f>
        <v>Suðurland</v>
      </c>
      <c r="F311" t="s">
        <v>20</v>
      </c>
      <c r="G311" t="s">
        <v>50</v>
      </c>
      <c r="H311" t="s">
        <v>58</v>
      </c>
      <c r="I311" s="1">
        <v>137026</v>
      </c>
      <c r="J311" s="2">
        <f>VLOOKUP(Oliusala[[#This Row],[tegund]],Tegundir!$B$2:$D$19,3,FALSE)*Oliusala[[#This Row],[magn]]/1000</f>
        <v>102.76949999999999</v>
      </c>
      <c r="K311">
        <v>2010</v>
      </c>
      <c r="L311" t="s">
        <v>18</v>
      </c>
      <c r="M311" s="144" t="s">
        <v>59</v>
      </c>
    </row>
    <row r="312" spans="1:13" x14ac:dyDescent="0.2">
      <c r="A312" t="s">
        <v>63</v>
      </c>
      <c r="B312" s="144" t="s">
        <v>176</v>
      </c>
      <c r="C312">
        <v>801</v>
      </c>
      <c r="D312" t="str">
        <f>VLOOKUP(Oliusala[[#This Row],[postnumer]],Sveitarfelog[#All],4,FALSE)</f>
        <v>Flóahreppur,Sveitarfélagið Árborg</v>
      </c>
      <c r="E312" t="str">
        <f>VLOOKUP(Oliusala[[#This Row],[postnumer]],Sveitarfelog[#All],5,FALSE)</f>
        <v>Suðurland</v>
      </c>
      <c r="F312" t="s">
        <v>20</v>
      </c>
      <c r="G312" t="s">
        <v>50</v>
      </c>
      <c r="H312" t="s">
        <v>58</v>
      </c>
      <c r="I312" s="1">
        <v>190975</v>
      </c>
      <c r="J312" s="2">
        <f>VLOOKUP(Oliusala[[#This Row],[tegund]],Tegundir!$B$2:$D$19,3,FALSE)*Oliusala[[#This Row],[magn]]/1000</f>
        <v>143.23124999999999</v>
      </c>
      <c r="K312">
        <v>2010</v>
      </c>
      <c r="L312" t="s">
        <v>18</v>
      </c>
      <c r="M312" s="144" t="s">
        <v>59</v>
      </c>
    </row>
    <row r="313" spans="1:13" x14ac:dyDescent="0.2">
      <c r="A313" t="s">
        <v>63</v>
      </c>
      <c r="B313" s="144" t="s">
        <v>180</v>
      </c>
      <c r="C313">
        <v>801</v>
      </c>
      <c r="D313" t="str">
        <f>VLOOKUP(Oliusala[[#This Row],[postnumer]],Sveitarfelog[#All],4,FALSE)</f>
        <v>Flóahreppur,Sveitarfélagið Árborg</v>
      </c>
      <c r="E313" t="str">
        <f>VLOOKUP(Oliusala[[#This Row],[postnumer]],Sveitarfelog[#All],5,FALSE)</f>
        <v>Suðurland</v>
      </c>
      <c r="F313" t="s">
        <v>20</v>
      </c>
      <c r="G313" t="s">
        <v>50</v>
      </c>
      <c r="H313" t="s">
        <v>58</v>
      </c>
      <c r="I313" s="1">
        <v>6904</v>
      </c>
      <c r="J313" s="2">
        <f>VLOOKUP(Oliusala[[#This Row],[tegund]],Tegundir!$B$2:$D$19,3,FALSE)*Oliusala[[#This Row],[magn]]/1000</f>
        <v>5.1779999999999999</v>
      </c>
      <c r="K313">
        <v>2010</v>
      </c>
      <c r="L313" t="s">
        <v>18</v>
      </c>
      <c r="M313" s="144" t="s">
        <v>59</v>
      </c>
    </row>
    <row r="314" spans="1:13" x14ac:dyDescent="0.2">
      <c r="A314" t="s">
        <v>63</v>
      </c>
      <c r="B314" s="144" t="s">
        <v>177</v>
      </c>
      <c r="C314">
        <v>801</v>
      </c>
      <c r="D314" t="str">
        <f>VLOOKUP(Oliusala[[#This Row],[postnumer]],Sveitarfelog[#All],4,FALSE)</f>
        <v>Flóahreppur,Sveitarfélagið Árborg</v>
      </c>
      <c r="E314" t="str">
        <f>VLOOKUP(Oliusala[[#This Row],[postnumer]],Sveitarfelog[#All],5,FALSE)</f>
        <v>Suðurland</v>
      </c>
      <c r="F314" t="s">
        <v>20</v>
      </c>
      <c r="G314" t="s">
        <v>50</v>
      </c>
      <c r="H314" t="s">
        <v>58</v>
      </c>
      <c r="I314" s="1">
        <v>120541</v>
      </c>
      <c r="J314" s="2">
        <f>VLOOKUP(Oliusala[[#This Row],[tegund]],Tegundir!$B$2:$D$19,3,FALSE)*Oliusala[[#This Row],[magn]]/1000</f>
        <v>90.405749999999998</v>
      </c>
      <c r="K314">
        <v>2010</v>
      </c>
      <c r="L314" t="s">
        <v>18</v>
      </c>
      <c r="M314" s="144" t="s">
        <v>59</v>
      </c>
    </row>
    <row r="315" spans="1:13" x14ac:dyDescent="0.2">
      <c r="A315" t="s">
        <v>63</v>
      </c>
      <c r="B315" s="144" t="s">
        <v>174</v>
      </c>
      <c r="C315">
        <v>801</v>
      </c>
      <c r="D315" t="str">
        <f>VLOOKUP(Oliusala[[#This Row],[postnumer]],Sveitarfelog[#All],4,FALSE)</f>
        <v>Flóahreppur,Sveitarfélagið Árborg</v>
      </c>
      <c r="E315" t="str">
        <f>VLOOKUP(Oliusala[[#This Row],[postnumer]],Sveitarfelog[#All],5,FALSE)</f>
        <v>Suðurland</v>
      </c>
      <c r="F315" t="s">
        <v>20</v>
      </c>
      <c r="G315" t="s">
        <v>50</v>
      </c>
      <c r="H315" t="s">
        <v>58</v>
      </c>
      <c r="I315" s="1">
        <v>170609</v>
      </c>
      <c r="J315" s="2">
        <f>VLOOKUP(Oliusala[[#This Row],[tegund]],Tegundir!$B$2:$D$19,3,FALSE)*Oliusala[[#This Row],[magn]]/1000</f>
        <v>127.95675</v>
      </c>
      <c r="K315">
        <v>2010</v>
      </c>
      <c r="L315" t="s">
        <v>18</v>
      </c>
      <c r="M315" s="144" t="s">
        <v>59</v>
      </c>
    </row>
    <row r="316" spans="1:13" x14ac:dyDescent="0.2">
      <c r="A316" t="s">
        <v>63</v>
      </c>
      <c r="B316" s="144" t="s">
        <v>178</v>
      </c>
      <c r="C316">
        <v>801</v>
      </c>
      <c r="D316" t="str">
        <f>VLOOKUP(Oliusala[[#This Row],[postnumer]],Sveitarfelog[#All],4,FALSE)</f>
        <v>Flóahreppur,Sveitarfélagið Árborg</v>
      </c>
      <c r="E316" t="str">
        <f>VLOOKUP(Oliusala[[#This Row],[postnumer]],Sveitarfelog[#All],5,FALSE)</f>
        <v>Suðurland</v>
      </c>
      <c r="F316" t="s">
        <v>20</v>
      </c>
      <c r="G316" t="s">
        <v>50</v>
      </c>
      <c r="H316" t="s">
        <v>58</v>
      </c>
      <c r="I316" s="1">
        <v>16113</v>
      </c>
      <c r="J316" s="2">
        <f>VLOOKUP(Oliusala[[#This Row],[tegund]],Tegundir!$B$2:$D$19,3,FALSE)*Oliusala[[#This Row],[magn]]/1000</f>
        <v>12.08475</v>
      </c>
      <c r="K316">
        <v>2010</v>
      </c>
      <c r="L316" t="s">
        <v>18</v>
      </c>
      <c r="M316" s="144" t="s">
        <v>59</v>
      </c>
    </row>
    <row r="317" spans="1:13" x14ac:dyDescent="0.2">
      <c r="A317" t="s">
        <v>57</v>
      </c>
      <c r="B317" s="144" t="s">
        <v>182</v>
      </c>
      <c r="C317">
        <v>810</v>
      </c>
      <c r="D317" t="str">
        <f>VLOOKUP(Oliusala[[#This Row],[postnumer]],Sveitarfelog[#All],4,FALSE)</f>
        <v>Hveragerðisbær,Sveitarfélagið Ölfus</v>
      </c>
      <c r="E317" t="str">
        <f>VLOOKUP(Oliusala[[#This Row],[postnumer]],Sveitarfelog[#All],5,FALSE)</f>
        <v>Suðurland</v>
      </c>
      <c r="F317" t="s">
        <v>20</v>
      </c>
      <c r="G317" t="s">
        <v>50</v>
      </c>
      <c r="H317" t="s">
        <v>61</v>
      </c>
      <c r="I317" s="1">
        <v>142</v>
      </c>
      <c r="J317" s="2">
        <f>VLOOKUP(Oliusala[[#This Row],[tegund]],Tegundir!$B$2:$D$19,3,FALSE)*Oliusala[[#This Row],[magn]]/1000</f>
        <v>0.1065</v>
      </c>
      <c r="K317">
        <v>2010</v>
      </c>
      <c r="L317" t="s">
        <v>18</v>
      </c>
      <c r="M317" s="144" t="s">
        <v>62</v>
      </c>
    </row>
    <row r="318" spans="1:13" x14ac:dyDescent="0.2">
      <c r="A318" t="s">
        <v>57</v>
      </c>
      <c r="B318" s="144" t="s">
        <v>182</v>
      </c>
      <c r="C318">
        <v>810</v>
      </c>
      <c r="D318" t="str">
        <f>VLOOKUP(Oliusala[[#This Row],[postnumer]],Sveitarfelog[#All],4,FALSE)</f>
        <v>Hveragerðisbær,Sveitarfélagið Ölfus</v>
      </c>
      <c r="E318" t="str">
        <f>VLOOKUP(Oliusala[[#This Row],[postnumer]],Sveitarfelog[#All],5,FALSE)</f>
        <v>Suðurland</v>
      </c>
      <c r="F318" t="s">
        <v>20</v>
      </c>
      <c r="G318" t="s">
        <v>50</v>
      </c>
      <c r="H318" t="s">
        <v>58</v>
      </c>
      <c r="I318" s="1">
        <v>41634</v>
      </c>
      <c r="J318" s="2">
        <f>VLOOKUP(Oliusala[[#This Row],[tegund]],Tegundir!$B$2:$D$19,3,FALSE)*Oliusala[[#This Row],[magn]]/1000</f>
        <v>31.2255</v>
      </c>
      <c r="K318">
        <v>2010</v>
      </c>
      <c r="L318" t="s">
        <v>18</v>
      </c>
      <c r="M318" s="144" t="s">
        <v>59</v>
      </c>
    </row>
    <row r="319" spans="1:13" x14ac:dyDescent="0.2">
      <c r="A319" t="s">
        <v>57</v>
      </c>
      <c r="B319" s="144" t="s">
        <v>182</v>
      </c>
      <c r="C319">
        <v>810</v>
      </c>
      <c r="D319" t="str">
        <f>VLOOKUP(Oliusala[[#This Row],[postnumer]],Sveitarfelog[#All],4,FALSE)</f>
        <v>Hveragerðisbær,Sveitarfélagið Ölfus</v>
      </c>
      <c r="E319" t="str">
        <f>VLOOKUP(Oliusala[[#This Row],[postnumer]],Sveitarfelog[#All],5,FALSE)</f>
        <v>Suðurland</v>
      </c>
      <c r="F319" t="s">
        <v>20</v>
      </c>
      <c r="G319" t="s">
        <v>50</v>
      </c>
      <c r="H319" t="s">
        <v>60</v>
      </c>
      <c r="I319" s="1">
        <v>50742</v>
      </c>
      <c r="J319" s="2">
        <f>VLOOKUP(Oliusala[[#This Row],[tegund]],Tegundir!$B$2:$D$19,3,FALSE)*Oliusala[[#This Row],[magn]]/1000</f>
        <v>38.0565</v>
      </c>
      <c r="K319">
        <v>2010</v>
      </c>
      <c r="L319" t="s">
        <v>18</v>
      </c>
      <c r="M319" s="144" t="s">
        <v>59</v>
      </c>
    </row>
    <row r="320" spans="1:13" x14ac:dyDescent="0.2">
      <c r="A320" t="s">
        <v>57</v>
      </c>
      <c r="B320" s="144" t="s">
        <v>181</v>
      </c>
      <c r="C320">
        <v>810</v>
      </c>
      <c r="D320" t="str">
        <f>VLOOKUP(Oliusala[[#This Row],[postnumer]],Sveitarfelog[#All],4,FALSE)</f>
        <v>Hveragerðisbær,Sveitarfélagið Ölfus</v>
      </c>
      <c r="E320" t="str">
        <f>VLOOKUP(Oliusala[[#This Row],[postnumer]],Sveitarfelog[#All],5,FALSE)</f>
        <v>Suðurland</v>
      </c>
      <c r="F320" t="s">
        <v>20</v>
      </c>
      <c r="G320" t="s">
        <v>50</v>
      </c>
      <c r="H320" t="s">
        <v>60</v>
      </c>
      <c r="I320" s="1">
        <v>1323</v>
      </c>
      <c r="J320" s="2">
        <f>VLOOKUP(Oliusala[[#This Row],[tegund]],Tegundir!$B$2:$D$19,3,FALSE)*Oliusala[[#This Row],[magn]]/1000</f>
        <v>0.99224999999999997</v>
      </c>
      <c r="K320">
        <v>2010</v>
      </c>
      <c r="L320" t="s">
        <v>18</v>
      </c>
      <c r="M320" s="144" t="s">
        <v>59</v>
      </c>
    </row>
    <row r="321" spans="1:13" x14ac:dyDescent="0.2">
      <c r="A321" t="s">
        <v>63</v>
      </c>
      <c r="B321" s="144" t="s">
        <v>182</v>
      </c>
      <c r="C321">
        <v>810</v>
      </c>
      <c r="D321" t="str">
        <f>VLOOKUP(Oliusala[[#This Row],[postnumer]],Sveitarfelog[#All],4,FALSE)</f>
        <v>Hveragerðisbær,Sveitarfélagið Ölfus</v>
      </c>
      <c r="E321" t="str">
        <f>VLOOKUP(Oliusala[[#This Row],[postnumer]],Sveitarfelog[#All],5,FALSE)</f>
        <v>Suðurland</v>
      </c>
      <c r="F321" t="s">
        <v>20</v>
      </c>
      <c r="G321" t="s">
        <v>50</v>
      </c>
      <c r="H321" t="s">
        <v>58</v>
      </c>
      <c r="I321" s="1">
        <v>2004121</v>
      </c>
      <c r="J321" s="2">
        <f>VLOOKUP(Oliusala[[#This Row],[tegund]],Tegundir!$B$2:$D$19,3,FALSE)*Oliusala[[#This Row],[magn]]/1000</f>
        <v>1503.0907500000001</v>
      </c>
      <c r="K321">
        <v>2010</v>
      </c>
      <c r="L321" t="s">
        <v>18</v>
      </c>
      <c r="M321" s="144" t="s">
        <v>59</v>
      </c>
    </row>
    <row r="322" spans="1:13" x14ac:dyDescent="0.2">
      <c r="A322" t="s">
        <v>63</v>
      </c>
      <c r="B322" s="144" t="s">
        <v>182</v>
      </c>
      <c r="C322">
        <v>810</v>
      </c>
      <c r="D322" t="str">
        <f>VLOOKUP(Oliusala[[#This Row],[postnumer]],Sveitarfelog[#All],4,FALSE)</f>
        <v>Hveragerðisbær,Sveitarfélagið Ölfus</v>
      </c>
      <c r="E322" t="str">
        <f>VLOOKUP(Oliusala[[#This Row],[postnumer]],Sveitarfelog[#All],5,FALSE)</f>
        <v>Suðurland</v>
      </c>
      <c r="F322" t="s">
        <v>20</v>
      </c>
      <c r="G322" t="s">
        <v>50</v>
      </c>
      <c r="H322" t="s">
        <v>58</v>
      </c>
      <c r="I322" s="1">
        <v>535720</v>
      </c>
      <c r="J322" s="2">
        <f>VLOOKUP(Oliusala[[#This Row],[tegund]],Tegundir!$B$2:$D$19,3,FALSE)*Oliusala[[#This Row],[magn]]/1000</f>
        <v>401.79</v>
      </c>
      <c r="K322">
        <v>2010</v>
      </c>
      <c r="L322" t="s">
        <v>18</v>
      </c>
      <c r="M322" s="144" t="s">
        <v>59</v>
      </c>
    </row>
    <row r="323" spans="1:13" x14ac:dyDescent="0.2">
      <c r="A323" t="s">
        <v>63</v>
      </c>
      <c r="B323" s="144" t="s">
        <v>181</v>
      </c>
      <c r="C323">
        <v>810</v>
      </c>
      <c r="D323" t="str">
        <f>VLOOKUP(Oliusala[[#This Row],[postnumer]],Sveitarfelog[#All],4,FALSE)</f>
        <v>Hveragerðisbær,Sveitarfélagið Ölfus</v>
      </c>
      <c r="E323" t="str">
        <f>VLOOKUP(Oliusala[[#This Row],[postnumer]],Sveitarfelog[#All],5,FALSE)</f>
        <v>Suðurland</v>
      </c>
      <c r="F323" t="s">
        <v>20</v>
      </c>
      <c r="G323" t="s">
        <v>50</v>
      </c>
      <c r="H323" t="s">
        <v>58</v>
      </c>
      <c r="I323" s="1">
        <v>254398</v>
      </c>
      <c r="J323" s="2">
        <f>VLOOKUP(Oliusala[[#This Row],[tegund]],Tegundir!$B$2:$D$19,3,FALSE)*Oliusala[[#This Row],[magn]]/1000</f>
        <v>190.79849999999999</v>
      </c>
      <c r="K323">
        <v>2010</v>
      </c>
      <c r="L323" t="s">
        <v>18</v>
      </c>
      <c r="M323" s="144" t="s">
        <v>59</v>
      </c>
    </row>
    <row r="324" spans="1:13" x14ac:dyDescent="0.2">
      <c r="A324" t="s">
        <v>63</v>
      </c>
      <c r="B324" s="144" t="s">
        <v>181</v>
      </c>
      <c r="C324">
        <v>810</v>
      </c>
      <c r="D324" t="str">
        <f>VLOOKUP(Oliusala[[#This Row],[postnumer]],Sveitarfelog[#All],4,FALSE)</f>
        <v>Hveragerðisbær,Sveitarfélagið Ölfus</v>
      </c>
      <c r="E324" t="str">
        <f>VLOOKUP(Oliusala[[#This Row],[postnumer]],Sveitarfelog[#All],5,FALSE)</f>
        <v>Suðurland</v>
      </c>
      <c r="F324" t="s">
        <v>46</v>
      </c>
      <c r="G324" t="s">
        <v>50</v>
      </c>
      <c r="H324" t="s">
        <v>58</v>
      </c>
      <c r="I324" s="1">
        <v>7519</v>
      </c>
      <c r="J324" s="2">
        <f>VLOOKUP(Oliusala[[#This Row],[tegund]],Tegundir!$B$2:$D$19,3,FALSE)*Oliusala[[#This Row],[magn]]/1000</f>
        <v>5.6392499999999997</v>
      </c>
      <c r="K324">
        <v>2010</v>
      </c>
      <c r="L324" t="s">
        <v>18</v>
      </c>
      <c r="M324" s="144" t="s">
        <v>59</v>
      </c>
    </row>
    <row r="325" spans="1:13" x14ac:dyDescent="0.2">
      <c r="A325" t="s">
        <v>63</v>
      </c>
      <c r="B325" s="144" t="s">
        <v>183</v>
      </c>
      <c r="C325">
        <v>815</v>
      </c>
      <c r="D325" t="str">
        <f>VLOOKUP(Oliusala[[#This Row],[postnumer]],Sveitarfelog[#All],4,FALSE)</f>
        <v>Hveragerðisbær,Sveitarfélagið Ölfus</v>
      </c>
      <c r="E325" t="str">
        <f>VLOOKUP(Oliusala[[#This Row],[postnumer]],Sveitarfelog[#All],5,FALSE)</f>
        <v>Suðurland</v>
      </c>
      <c r="F325" t="s">
        <v>20</v>
      </c>
      <c r="G325" t="s">
        <v>50</v>
      </c>
      <c r="H325" t="s">
        <v>58</v>
      </c>
      <c r="I325" s="1">
        <v>693893</v>
      </c>
      <c r="J325" s="2">
        <f>VLOOKUP(Oliusala[[#This Row],[tegund]],Tegundir!$B$2:$D$19,3,FALSE)*Oliusala[[#This Row],[magn]]/1000</f>
        <v>520.41975000000002</v>
      </c>
      <c r="K325">
        <v>2010</v>
      </c>
      <c r="L325" t="s">
        <v>18</v>
      </c>
      <c r="M325" s="144" t="s">
        <v>59</v>
      </c>
    </row>
    <row r="326" spans="1:13" x14ac:dyDescent="0.2">
      <c r="A326" t="s">
        <v>63</v>
      </c>
      <c r="B326" s="144" t="s">
        <v>184</v>
      </c>
      <c r="C326">
        <v>820</v>
      </c>
      <c r="D326" t="str">
        <f>VLOOKUP(Oliusala[[#This Row],[postnumer]],Sveitarfelog[#All],4,FALSE)</f>
        <v>Flóahreppur,Sveitarfélagið Árborg</v>
      </c>
      <c r="E326" t="str">
        <f>VLOOKUP(Oliusala[[#This Row],[postnumer]],Sveitarfelog[#All],5,FALSE)</f>
        <v>Suðurland</v>
      </c>
      <c r="F326" t="s">
        <v>20</v>
      </c>
      <c r="G326" t="s">
        <v>50</v>
      </c>
      <c r="H326" t="s">
        <v>58</v>
      </c>
      <c r="I326" s="1">
        <v>169989</v>
      </c>
      <c r="J326" s="2">
        <f>VLOOKUP(Oliusala[[#This Row],[tegund]],Tegundir!$B$2:$D$19,3,FALSE)*Oliusala[[#This Row],[magn]]/1000</f>
        <v>127.49175</v>
      </c>
      <c r="K326">
        <v>2010</v>
      </c>
      <c r="L326" t="s">
        <v>18</v>
      </c>
      <c r="M326" s="144" t="s">
        <v>59</v>
      </c>
    </row>
    <row r="327" spans="1:13" x14ac:dyDescent="0.2">
      <c r="A327" t="s">
        <v>63</v>
      </c>
      <c r="B327" s="144" t="s">
        <v>185</v>
      </c>
      <c r="C327">
        <v>825</v>
      </c>
      <c r="D327" t="str">
        <f>VLOOKUP(Oliusala[[#This Row],[postnumer]],Sveitarfelog[#All],4,FALSE)</f>
        <v>Flóahreppur,Sveitarfélagið Árborg</v>
      </c>
      <c r="E327" t="str">
        <f>VLOOKUP(Oliusala[[#This Row],[postnumer]],Sveitarfelog[#All],5,FALSE)</f>
        <v>Suðurland</v>
      </c>
      <c r="F327" t="s">
        <v>20</v>
      </c>
      <c r="G327" t="s">
        <v>50</v>
      </c>
      <c r="H327" t="s">
        <v>58</v>
      </c>
      <c r="I327" s="1">
        <v>156659</v>
      </c>
      <c r="J327" s="2">
        <f>VLOOKUP(Oliusala[[#This Row],[tegund]],Tegundir!$B$2:$D$19,3,FALSE)*Oliusala[[#This Row],[magn]]/1000</f>
        <v>117.49424999999999</v>
      </c>
      <c r="K327">
        <v>2010</v>
      </c>
      <c r="L327" t="s">
        <v>18</v>
      </c>
      <c r="M327" s="144" t="s">
        <v>59</v>
      </c>
    </row>
    <row r="328" spans="1:13" x14ac:dyDescent="0.2">
      <c r="A328" t="s">
        <v>57</v>
      </c>
      <c r="B328" s="144" t="s">
        <v>186</v>
      </c>
      <c r="C328">
        <v>840</v>
      </c>
      <c r="D328" t="str">
        <f>VLOOKUP(Oliusala[[#This Row],[postnumer]],Sveitarfelog[#All],4,FALSE)</f>
        <v>Bláskógabyggð,Grímsnes- og Grafningshreppur,Hrunamannahreppur,Skeiða- og Gnúpverjahreppur</v>
      </c>
      <c r="E328" t="str">
        <f>VLOOKUP(Oliusala[[#This Row],[postnumer]],Sveitarfelog[#All],5,FALSE)</f>
        <v>Suðurland</v>
      </c>
      <c r="F328" t="s">
        <v>20</v>
      </c>
      <c r="G328" t="s">
        <v>50</v>
      </c>
      <c r="H328" t="s">
        <v>61</v>
      </c>
      <c r="I328" s="1">
        <v>52</v>
      </c>
      <c r="J328" s="2">
        <f>VLOOKUP(Oliusala[[#This Row],[tegund]],Tegundir!$B$2:$D$19,3,FALSE)*Oliusala[[#This Row],[magn]]/1000</f>
        <v>3.9E-2</v>
      </c>
      <c r="K328">
        <v>2010</v>
      </c>
      <c r="L328" t="s">
        <v>18</v>
      </c>
      <c r="M328" s="144" t="s">
        <v>62</v>
      </c>
    </row>
    <row r="329" spans="1:13" x14ac:dyDescent="0.2">
      <c r="A329" t="s">
        <v>57</v>
      </c>
      <c r="B329" s="144" t="s">
        <v>186</v>
      </c>
      <c r="C329">
        <v>840</v>
      </c>
      <c r="D329" t="str">
        <f>VLOOKUP(Oliusala[[#This Row],[postnumer]],Sveitarfelog[#All],4,FALSE)</f>
        <v>Bláskógabyggð,Grímsnes- og Grafningshreppur,Hrunamannahreppur,Skeiða- og Gnúpverjahreppur</v>
      </c>
      <c r="E329" t="str">
        <f>VLOOKUP(Oliusala[[#This Row],[postnumer]],Sveitarfelog[#All],5,FALSE)</f>
        <v>Suðurland</v>
      </c>
      <c r="F329" t="s">
        <v>20</v>
      </c>
      <c r="G329" t="s">
        <v>50</v>
      </c>
      <c r="H329" t="s">
        <v>58</v>
      </c>
      <c r="I329" s="1">
        <v>0</v>
      </c>
      <c r="J329" s="2">
        <f>VLOOKUP(Oliusala[[#This Row],[tegund]],Tegundir!$B$2:$D$19,3,FALSE)*Oliusala[[#This Row],[magn]]/1000</f>
        <v>0</v>
      </c>
      <c r="K329">
        <v>2010</v>
      </c>
      <c r="L329" t="s">
        <v>18</v>
      </c>
      <c r="M329" s="144" t="s">
        <v>59</v>
      </c>
    </row>
    <row r="330" spans="1:13" x14ac:dyDescent="0.2">
      <c r="A330" t="s">
        <v>57</v>
      </c>
      <c r="B330" s="144" t="s">
        <v>186</v>
      </c>
      <c r="C330">
        <v>840</v>
      </c>
      <c r="D330" t="str">
        <f>VLOOKUP(Oliusala[[#This Row],[postnumer]],Sveitarfelog[#All],4,FALSE)</f>
        <v>Bláskógabyggð,Grímsnes- og Grafningshreppur,Hrunamannahreppur,Skeiða- og Gnúpverjahreppur</v>
      </c>
      <c r="E330" t="str">
        <f>VLOOKUP(Oliusala[[#This Row],[postnumer]],Sveitarfelog[#All],5,FALSE)</f>
        <v>Suðurland</v>
      </c>
      <c r="F330" t="s">
        <v>20</v>
      </c>
      <c r="G330" t="s">
        <v>50</v>
      </c>
      <c r="H330" t="s">
        <v>60</v>
      </c>
      <c r="I330" s="1">
        <v>6032</v>
      </c>
      <c r="J330" s="2">
        <f>VLOOKUP(Oliusala[[#This Row],[tegund]],Tegundir!$B$2:$D$19,3,FALSE)*Oliusala[[#This Row],[magn]]/1000</f>
        <v>4.524</v>
      </c>
      <c r="K330">
        <v>2010</v>
      </c>
      <c r="L330" t="s">
        <v>18</v>
      </c>
      <c r="M330" s="144" t="s">
        <v>59</v>
      </c>
    </row>
    <row r="331" spans="1:13" x14ac:dyDescent="0.2">
      <c r="A331" t="s">
        <v>63</v>
      </c>
      <c r="B331" s="144" t="s">
        <v>187</v>
      </c>
      <c r="C331">
        <v>840</v>
      </c>
      <c r="D331" t="str">
        <f>VLOOKUP(Oliusala[[#This Row],[postnumer]],Sveitarfelog[#All],4,FALSE)</f>
        <v>Bláskógabyggð,Grímsnes- og Grafningshreppur,Hrunamannahreppur,Skeiða- og Gnúpverjahreppur</v>
      </c>
      <c r="E331" t="str">
        <f>VLOOKUP(Oliusala[[#This Row],[postnumer]],Sveitarfelog[#All],5,FALSE)</f>
        <v>Suðurland</v>
      </c>
      <c r="F331" t="s">
        <v>20</v>
      </c>
      <c r="G331" t="s">
        <v>50</v>
      </c>
      <c r="H331" t="s">
        <v>58</v>
      </c>
      <c r="I331" s="1">
        <v>834</v>
      </c>
      <c r="J331" s="2">
        <f>VLOOKUP(Oliusala[[#This Row],[tegund]],Tegundir!$B$2:$D$19,3,FALSE)*Oliusala[[#This Row],[magn]]/1000</f>
        <v>0.62549999999999994</v>
      </c>
      <c r="K331">
        <v>2010</v>
      </c>
      <c r="L331" t="s">
        <v>18</v>
      </c>
      <c r="M331" s="144" t="s">
        <v>59</v>
      </c>
    </row>
    <row r="332" spans="1:13" x14ac:dyDescent="0.2">
      <c r="A332" t="s">
        <v>63</v>
      </c>
      <c r="B332" s="144" t="s">
        <v>186</v>
      </c>
      <c r="C332">
        <v>840</v>
      </c>
      <c r="D332" t="str">
        <f>VLOOKUP(Oliusala[[#This Row],[postnumer]],Sveitarfelog[#All],4,FALSE)</f>
        <v>Bláskógabyggð,Grímsnes- og Grafningshreppur,Hrunamannahreppur,Skeiða- og Gnúpverjahreppur</v>
      </c>
      <c r="E332" t="str">
        <f>VLOOKUP(Oliusala[[#This Row],[postnumer]],Sveitarfelog[#All],5,FALSE)</f>
        <v>Suðurland</v>
      </c>
      <c r="F332" t="s">
        <v>20</v>
      </c>
      <c r="G332" t="s">
        <v>50</v>
      </c>
      <c r="H332" t="s">
        <v>58</v>
      </c>
      <c r="I332" s="1">
        <v>246524</v>
      </c>
      <c r="J332" s="2">
        <f>VLOOKUP(Oliusala[[#This Row],[tegund]],Tegundir!$B$2:$D$19,3,FALSE)*Oliusala[[#This Row],[magn]]/1000</f>
        <v>184.893</v>
      </c>
      <c r="K332">
        <v>2010</v>
      </c>
      <c r="L332" t="s">
        <v>18</v>
      </c>
      <c r="M332" s="144" t="s">
        <v>59</v>
      </c>
    </row>
    <row r="333" spans="1:13" x14ac:dyDescent="0.2">
      <c r="A333" t="s">
        <v>57</v>
      </c>
      <c r="B333" s="144" t="s">
        <v>188</v>
      </c>
      <c r="C333">
        <v>845</v>
      </c>
      <c r="D333" t="str">
        <f>VLOOKUP(Oliusala[[#This Row],[postnumer]],Sveitarfelog[#All],4,FALSE)</f>
        <v>Bláskógabyggð,Grímsnes- og Grafningshreppur,Hrunamannahreppur,Skeiða- og Gnúpverjahreppur</v>
      </c>
      <c r="E333" t="str">
        <f>VLOOKUP(Oliusala[[#This Row],[postnumer]],Sveitarfelog[#All],5,FALSE)</f>
        <v>Suðurland</v>
      </c>
      <c r="F333" t="s">
        <v>20</v>
      </c>
      <c r="G333" t="s">
        <v>50</v>
      </c>
      <c r="H333" t="s">
        <v>58</v>
      </c>
      <c r="I333" s="1">
        <v>1</v>
      </c>
      <c r="J333" s="2">
        <f>VLOOKUP(Oliusala[[#This Row],[tegund]],Tegundir!$B$2:$D$19,3,FALSE)*Oliusala[[#This Row],[magn]]/1000</f>
        <v>7.5000000000000002E-4</v>
      </c>
      <c r="K333">
        <v>2010</v>
      </c>
      <c r="L333" t="s">
        <v>18</v>
      </c>
      <c r="M333" s="144" t="s">
        <v>59</v>
      </c>
    </row>
    <row r="334" spans="1:13" x14ac:dyDescent="0.2">
      <c r="A334" t="s">
        <v>57</v>
      </c>
      <c r="B334" s="144" t="s">
        <v>188</v>
      </c>
      <c r="C334">
        <v>845</v>
      </c>
      <c r="D334" t="str">
        <f>VLOOKUP(Oliusala[[#This Row],[postnumer]],Sveitarfelog[#All],4,FALSE)</f>
        <v>Bláskógabyggð,Grímsnes- og Grafningshreppur,Hrunamannahreppur,Skeiða- og Gnúpverjahreppur</v>
      </c>
      <c r="E334" t="str">
        <f>VLOOKUP(Oliusala[[#This Row],[postnumer]],Sveitarfelog[#All],5,FALSE)</f>
        <v>Suðurland</v>
      </c>
      <c r="F334" t="s">
        <v>20</v>
      </c>
      <c r="G334" t="s">
        <v>50</v>
      </c>
      <c r="H334" t="s">
        <v>60</v>
      </c>
      <c r="I334" s="1">
        <v>20533</v>
      </c>
      <c r="J334" s="2">
        <f>VLOOKUP(Oliusala[[#This Row],[tegund]],Tegundir!$B$2:$D$19,3,FALSE)*Oliusala[[#This Row],[magn]]/1000</f>
        <v>15.399749999999999</v>
      </c>
      <c r="K334">
        <v>2010</v>
      </c>
      <c r="L334" t="s">
        <v>18</v>
      </c>
      <c r="M334" s="144" t="s">
        <v>59</v>
      </c>
    </row>
    <row r="335" spans="1:13" x14ac:dyDescent="0.2">
      <c r="A335" t="s">
        <v>63</v>
      </c>
      <c r="B335" s="144" t="s">
        <v>188</v>
      </c>
      <c r="C335">
        <v>845</v>
      </c>
      <c r="D335" t="str">
        <f>VLOOKUP(Oliusala[[#This Row],[postnumer]],Sveitarfelog[#All],4,FALSE)</f>
        <v>Bláskógabyggð,Grímsnes- og Grafningshreppur,Hrunamannahreppur,Skeiða- og Gnúpverjahreppur</v>
      </c>
      <c r="E335" t="str">
        <f>VLOOKUP(Oliusala[[#This Row],[postnumer]],Sveitarfelog[#All],5,FALSE)</f>
        <v>Suðurland</v>
      </c>
      <c r="F335" t="s">
        <v>20</v>
      </c>
      <c r="G335" t="s">
        <v>50</v>
      </c>
      <c r="H335" t="s">
        <v>58</v>
      </c>
      <c r="I335" s="1">
        <v>249121</v>
      </c>
      <c r="J335" s="2">
        <f>VLOOKUP(Oliusala[[#This Row],[tegund]],Tegundir!$B$2:$D$19,3,FALSE)*Oliusala[[#This Row],[magn]]/1000</f>
        <v>186.84075000000001</v>
      </c>
      <c r="K335">
        <v>2010</v>
      </c>
      <c r="L335" t="s">
        <v>18</v>
      </c>
      <c r="M335" s="144" t="s">
        <v>59</v>
      </c>
    </row>
    <row r="336" spans="1:13" x14ac:dyDescent="0.2">
      <c r="A336" t="s">
        <v>63</v>
      </c>
      <c r="B336" s="144" t="s">
        <v>163</v>
      </c>
      <c r="C336">
        <v>850</v>
      </c>
      <c r="D336" t="str">
        <f>VLOOKUP(Oliusala[[#This Row],[postnumer]],Sveitarfelog[#All],4,FALSE)</f>
        <v>Ásahreppur,Rangárþing ytra</v>
      </c>
      <c r="E336" t="str">
        <f>VLOOKUP(Oliusala[[#This Row],[postnumer]],Sveitarfelog[#All],5,FALSE)</f>
        <v>Suðurland</v>
      </c>
      <c r="F336" t="s">
        <v>20</v>
      </c>
      <c r="G336" t="s">
        <v>50</v>
      </c>
      <c r="H336" t="s">
        <v>58</v>
      </c>
      <c r="I336" s="1">
        <v>592915</v>
      </c>
      <c r="J336" s="2">
        <f>VLOOKUP(Oliusala[[#This Row],[tegund]],Tegundir!$B$2:$D$19,3,FALSE)*Oliusala[[#This Row],[magn]]/1000</f>
        <v>444.68624999999997</v>
      </c>
      <c r="K336">
        <v>2010</v>
      </c>
      <c r="L336" t="s">
        <v>18</v>
      </c>
      <c r="M336" s="144" t="s">
        <v>59</v>
      </c>
    </row>
    <row r="337" spans="1:13" x14ac:dyDescent="0.2">
      <c r="A337" t="s">
        <v>63</v>
      </c>
      <c r="B337" s="144" t="s">
        <v>190</v>
      </c>
      <c r="C337">
        <v>851</v>
      </c>
      <c r="D337" t="str">
        <f>VLOOKUP(Oliusala[[#This Row],[postnumer]],Sveitarfelog[#All],4,FALSE)</f>
        <v>Ásahreppur,Rangárþing ytra</v>
      </c>
      <c r="E337" t="str">
        <f>VLOOKUP(Oliusala[[#This Row],[postnumer]],Sveitarfelog[#All],5,FALSE)</f>
        <v>Suðurland</v>
      </c>
      <c r="F337" t="s">
        <v>20</v>
      </c>
      <c r="G337" t="s">
        <v>50</v>
      </c>
      <c r="H337" t="s">
        <v>58</v>
      </c>
      <c r="I337" s="1">
        <v>76284</v>
      </c>
      <c r="J337" s="2">
        <f>VLOOKUP(Oliusala[[#This Row],[tegund]],Tegundir!$B$2:$D$19,3,FALSE)*Oliusala[[#This Row],[magn]]/1000</f>
        <v>57.213000000000001</v>
      </c>
      <c r="K337">
        <v>2010</v>
      </c>
      <c r="L337" t="s">
        <v>18</v>
      </c>
      <c r="M337" s="144" t="s">
        <v>59</v>
      </c>
    </row>
    <row r="338" spans="1:13" x14ac:dyDescent="0.2">
      <c r="A338" t="s">
        <v>63</v>
      </c>
      <c r="B338" s="144" t="s">
        <v>191</v>
      </c>
      <c r="C338">
        <v>851</v>
      </c>
      <c r="D338" t="str">
        <f>VLOOKUP(Oliusala[[#This Row],[postnumer]],Sveitarfelog[#All],4,FALSE)</f>
        <v>Ásahreppur,Rangárþing ytra</v>
      </c>
      <c r="E338" t="str">
        <f>VLOOKUP(Oliusala[[#This Row],[postnumer]],Sveitarfelog[#All],5,FALSE)</f>
        <v>Suðurland</v>
      </c>
      <c r="F338" t="s">
        <v>20</v>
      </c>
      <c r="G338" t="s">
        <v>50</v>
      </c>
      <c r="H338" t="s">
        <v>58</v>
      </c>
      <c r="I338" s="1">
        <v>356188</v>
      </c>
      <c r="J338" s="2">
        <f>VLOOKUP(Oliusala[[#This Row],[tegund]],Tegundir!$B$2:$D$19,3,FALSE)*Oliusala[[#This Row],[magn]]/1000</f>
        <v>267.14100000000002</v>
      </c>
      <c r="K338">
        <v>2010</v>
      </c>
      <c r="L338" t="s">
        <v>18</v>
      </c>
      <c r="M338" s="144" t="s">
        <v>59</v>
      </c>
    </row>
    <row r="339" spans="1:13" x14ac:dyDescent="0.2">
      <c r="A339" t="s">
        <v>57</v>
      </c>
      <c r="B339" s="144" t="s">
        <v>192</v>
      </c>
      <c r="C339">
        <v>860</v>
      </c>
      <c r="D339" t="str">
        <f>VLOOKUP(Oliusala[[#This Row],[postnumer]],Sveitarfelog[#All],4,FALSE)</f>
        <v>Rangárþing eystra</v>
      </c>
      <c r="E339" t="str">
        <f>VLOOKUP(Oliusala[[#This Row],[postnumer]],Sveitarfelog[#All],5,FALSE)</f>
        <v>Suðurland</v>
      </c>
      <c r="F339" t="s">
        <v>20</v>
      </c>
      <c r="G339" t="s">
        <v>50</v>
      </c>
      <c r="H339" t="s">
        <v>58</v>
      </c>
      <c r="I339" s="1">
        <v>0</v>
      </c>
      <c r="J339" s="2">
        <f>VLOOKUP(Oliusala[[#This Row],[tegund]],Tegundir!$B$2:$D$19,3,FALSE)*Oliusala[[#This Row],[magn]]/1000</f>
        <v>0</v>
      </c>
      <c r="K339">
        <v>2010</v>
      </c>
      <c r="L339" t="s">
        <v>18</v>
      </c>
      <c r="M339" s="144" t="s">
        <v>59</v>
      </c>
    </row>
    <row r="340" spans="1:13" x14ac:dyDescent="0.2">
      <c r="A340" t="s">
        <v>57</v>
      </c>
      <c r="B340" s="144" t="s">
        <v>192</v>
      </c>
      <c r="C340">
        <v>860</v>
      </c>
      <c r="D340" t="str">
        <f>VLOOKUP(Oliusala[[#This Row],[postnumer]],Sveitarfelog[#All],4,FALSE)</f>
        <v>Rangárþing eystra</v>
      </c>
      <c r="E340" t="str">
        <f>VLOOKUP(Oliusala[[#This Row],[postnumer]],Sveitarfelog[#All],5,FALSE)</f>
        <v>Suðurland</v>
      </c>
      <c r="F340" t="s">
        <v>20</v>
      </c>
      <c r="G340" t="s">
        <v>50</v>
      </c>
      <c r="H340" t="s">
        <v>60</v>
      </c>
      <c r="I340" s="1">
        <v>60565</v>
      </c>
      <c r="J340" s="2">
        <f>VLOOKUP(Oliusala[[#This Row],[tegund]],Tegundir!$B$2:$D$19,3,FALSE)*Oliusala[[#This Row],[magn]]/1000</f>
        <v>45.423749999999998</v>
      </c>
      <c r="K340">
        <v>2010</v>
      </c>
      <c r="L340" t="s">
        <v>18</v>
      </c>
      <c r="M340" s="144" t="s">
        <v>59</v>
      </c>
    </row>
    <row r="341" spans="1:13" x14ac:dyDescent="0.2">
      <c r="A341" t="s">
        <v>63</v>
      </c>
      <c r="B341" s="144" t="s">
        <v>192</v>
      </c>
      <c r="C341">
        <v>860</v>
      </c>
      <c r="D341" t="str">
        <f>VLOOKUP(Oliusala[[#This Row],[postnumer]],Sveitarfelog[#All],4,FALSE)</f>
        <v>Rangárþing eystra</v>
      </c>
      <c r="E341" t="str">
        <f>VLOOKUP(Oliusala[[#This Row],[postnumer]],Sveitarfelog[#All],5,FALSE)</f>
        <v>Suðurland</v>
      </c>
      <c r="F341" t="s">
        <v>20</v>
      </c>
      <c r="G341" t="s">
        <v>50</v>
      </c>
      <c r="H341" t="s">
        <v>58</v>
      </c>
      <c r="I341" s="1">
        <v>1082509</v>
      </c>
      <c r="J341" s="2">
        <f>VLOOKUP(Oliusala[[#This Row],[tegund]],Tegundir!$B$2:$D$19,3,FALSE)*Oliusala[[#This Row],[magn]]/1000</f>
        <v>811.88175000000001</v>
      </c>
      <c r="K341">
        <v>2010</v>
      </c>
      <c r="L341" t="s">
        <v>18</v>
      </c>
      <c r="M341" s="144" t="s">
        <v>59</v>
      </c>
    </row>
    <row r="342" spans="1:13" x14ac:dyDescent="0.2">
      <c r="A342" t="s">
        <v>57</v>
      </c>
      <c r="B342" s="144" t="s">
        <v>193</v>
      </c>
      <c r="C342">
        <v>861</v>
      </c>
      <c r="D342" t="str">
        <f>VLOOKUP(Oliusala[[#This Row],[postnumer]],Sveitarfelog[#All],4,FALSE)</f>
        <v>Rangárþing eystra</v>
      </c>
      <c r="E342" t="str">
        <f>VLOOKUP(Oliusala[[#This Row],[postnumer]],Sveitarfelog[#All],5,FALSE)</f>
        <v>Suðurland</v>
      </c>
      <c r="F342" t="s">
        <v>20</v>
      </c>
      <c r="G342" t="s">
        <v>50</v>
      </c>
      <c r="H342" t="s">
        <v>58</v>
      </c>
      <c r="I342" s="1">
        <v>0</v>
      </c>
      <c r="J342" s="2">
        <f>VLOOKUP(Oliusala[[#This Row],[tegund]],Tegundir!$B$2:$D$19,3,FALSE)*Oliusala[[#This Row],[magn]]/1000</f>
        <v>0</v>
      </c>
      <c r="K342">
        <v>2010</v>
      </c>
      <c r="L342" t="s">
        <v>18</v>
      </c>
      <c r="M342" s="144" t="s">
        <v>59</v>
      </c>
    </row>
    <row r="343" spans="1:13" x14ac:dyDescent="0.2">
      <c r="A343" t="s">
        <v>57</v>
      </c>
      <c r="B343" s="144" t="s">
        <v>193</v>
      </c>
      <c r="C343">
        <v>861</v>
      </c>
      <c r="D343" t="str">
        <f>VLOOKUP(Oliusala[[#This Row],[postnumer]],Sveitarfelog[#All],4,FALSE)</f>
        <v>Rangárþing eystra</v>
      </c>
      <c r="E343" t="str">
        <f>VLOOKUP(Oliusala[[#This Row],[postnumer]],Sveitarfelog[#All],5,FALSE)</f>
        <v>Suðurland</v>
      </c>
      <c r="F343" t="s">
        <v>20</v>
      </c>
      <c r="G343" t="s">
        <v>50</v>
      </c>
      <c r="H343" t="s">
        <v>60</v>
      </c>
      <c r="I343" s="1">
        <v>5957</v>
      </c>
      <c r="J343" s="2">
        <f>VLOOKUP(Oliusala[[#This Row],[tegund]],Tegundir!$B$2:$D$19,3,FALSE)*Oliusala[[#This Row],[magn]]/1000</f>
        <v>4.4677499999999997</v>
      </c>
      <c r="K343">
        <v>2010</v>
      </c>
      <c r="L343" t="s">
        <v>18</v>
      </c>
      <c r="M343" s="144" t="s">
        <v>59</v>
      </c>
    </row>
    <row r="344" spans="1:13" x14ac:dyDescent="0.2">
      <c r="A344" t="s">
        <v>63</v>
      </c>
      <c r="B344" s="144" t="s">
        <v>193</v>
      </c>
      <c r="C344">
        <v>861</v>
      </c>
      <c r="D344" t="str">
        <f>VLOOKUP(Oliusala[[#This Row],[postnumer]],Sveitarfelog[#All],4,FALSE)</f>
        <v>Rangárþing eystra</v>
      </c>
      <c r="E344" t="str">
        <f>VLOOKUP(Oliusala[[#This Row],[postnumer]],Sveitarfelog[#All],5,FALSE)</f>
        <v>Suðurland</v>
      </c>
      <c r="F344" t="s">
        <v>20</v>
      </c>
      <c r="G344" t="s">
        <v>50</v>
      </c>
      <c r="H344" t="s">
        <v>58</v>
      </c>
      <c r="I344" s="1">
        <v>60804</v>
      </c>
      <c r="J344" s="2">
        <f>VLOOKUP(Oliusala[[#This Row],[tegund]],Tegundir!$B$2:$D$19,3,FALSE)*Oliusala[[#This Row],[magn]]/1000</f>
        <v>45.603000000000002</v>
      </c>
      <c r="K344">
        <v>2010</v>
      </c>
      <c r="L344" t="s">
        <v>18</v>
      </c>
      <c r="M344" s="144" t="s">
        <v>59</v>
      </c>
    </row>
    <row r="345" spans="1:13" x14ac:dyDescent="0.2">
      <c r="A345" t="s">
        <v>57</v>
      </c>
      <c r="B345" s="144" t="s">
        <v>194</v>
      </c>
      <c r="C345">
        <v>870</v>
      </c>
      <c r="D345" t="str">
        <f>VLOOKUP(Oliusala[[#This Row],[postnumer]],Sveitarfelog[#All],4,FALSE)</f>
        <v>Mýrdalshreppur</v>
      </c>
      <c r="E345" t="str">
        <f>VLOOKUP(Oliusala[[#This Row],[postnumer]],Sveitarfelog[#All],5,FALSE)</f>
        <v>Suðurland</v>
      </c>
      <c r="F345" t="s">
        <v>20</v>
      </c>
      <c r="G345" t="s">
        <v>50</v>
      </c>
      <c r="H345" t="s">
        <v>58</v>
      </c>
      <c r="I345" s="1">
        <v>0</v>
      </c>
      <c r="J345" s="2">
        <f>VLOOKUP(Oliusala[[#This Row],[tegund]],Tegundir!$B$2:$D$19,3,FALSE)*Oliusala[[#This Row],[magn]]/1000</f>
        <v>0</v>
      </c>
      <c r="K345">
        <v>2010</v>
      </c>
      <c r="L345" t="s">
        <v>18</v>
      </c>
      <c r="M345" s="144" t="s">
        <v>59</v>
      </c>
    </row>
    <row r="346" spans="1:13" x14ac:dyDescent="0.2">
      <c r="A346" t="s">
        <v>57</v>
      </c>
      <c r="B346" s="144" t="s">
        <v>194</v>
      </c>
      <c r="C346">
        <v>870</v>
      </c>
      <c r="D346" t="str">
        <f>VLOOKUP(Oliusala[[#This Row],[postnumer]],Sveitarfelog[#All],4,FALSE)</f>
        <v>Mýrdalshreppur</v>
      </c>
      <c r="E346" t="str">
        <f>VLOOKUP(Oliusala[[#This Row],[postnumer]],Sveitarfelog[#All],5,FALSE)</f>
        <v>Suðurland</v>
      </c>
      <c r="F346" t="s">
        <v>20</v>
      </c>
      <c r="G346" t="s">
        <v>50</v>
      </c>
      <c r="H346" t="s">
        <v>60</v>
      </c>
      <c r="I346" s="1">
        <v>200</v>
      </c>
      <c r="J346" s="2">
        <f>VLOOKUP(Oliusala[[#This Row],[tegund]],Tegundir!$B$2:$D$19,3,FALSE)*Oliusala[[#This Row],[magn]]/1000</f>
        <v>0.15</v>
      </c>
      <c r="K346">
        <v>2010</v>
      </c>
      <c r="L346" t="s">
        <v>18</v>
      </c>
      <c r="M346" s="144" t="s">
        <v>59</v>
      </c>
    </row>
    <row r="347" spans="1:13" x14ac:dyDescent="0.2">
      <c r="A347" t="s">
        <v>63</v>
      </c>
      <c r="B347" s="144" t="s">
        <v>194</v>
      </c>
      <c r="C347">
        <v>870</v>
      </c>
      <c r="D347" t="str">
        <f>VLOOKUP(Oliusala[[#This Row],[postnumer]],Sveitarfelog[#All],4,FALSE)</f>
        <v>Mýrdalshreppur</v>
      </c>
      <c r="E347" t="str">
        <f>VLOOKUP(Oliusala[[#This Row],[postnumer]],Sveitarfelog[#All],5,FALSE)</f>
        <v>Suðurland</v>
      </c>
      <c r="F347" t="s">
        <v>20</v>
      </c>
      <c r="G347" t="s">
        <v>50</v>
      </c>
      <c r="H347" t="s">
        <v>58</v>
      </c>
      <c r="I347" s="1">
        <v>764380</v>
      </c>
      <c r="J347" s="2">
        <f>VLOOKUP(Oliusala[[#This Row],[tegund]],Tegundir!$B$2:$D$19,3,FALSE)*Oliusala[[#This Row],[magn]]/1000</f>
        <v>573.28499999999997</v>
      </c>
      <c r="K347">
        <v>2010</v>
      </c>
      <c r="L347" t="s">
        <v>18</v>
      </c>
      <c r="M347" s="144" t="s">
        <v>59</v>
      </c>
    </row>
    <row r="348" spans="1:13" x14ac:dyDescent="0.2">
      <c r="A348" t="s">
        <v>57</v>
      </c>
      <c r="B348" s="144" t="s">
        <v>65</v>
      </c>
      <c r="C348">
        <v>900</v>
      </c>
      <c r="D348" t="str">
        <f>VLOOKUP(Oliusala[[#This Row],[postnumer]],Sveitarfelog[#All],4,FALSE)</f>
        <v>Vestmannaeyjabær</v>
      </c>
      <c r="E348" t="str">
        <f>VLOOKUP(Oliusala[[#This Row],[postnumer]],Sveitarfelog[#All],5,FALSE)</f>
        <v>Suðurland</v>
      </c>
      <c r="F348" t="s">
        <v>20</v>
      </c>
      <c r="G348" t="s">
        <v>50</v>
      </c>
      <c r="H348" t="s">
        <v>58</v>
      </c>
      <c r="I348" s="1">
        <v>0</v>
      </c>
      <c r="J348" s="2">
        <f>VLOOKUP(Oliusala[[#This Row],[tegund]],Tegundir!$B$2:$D$19,3,FALSE)*Oliusala[[#This Row],[magn]]/1000</f>
        <v>0</v>
      </c>
      <c r="K348">
        <v>2010</v>
      </c>
      <c r="L348" t="s">
        <v>18</v>
      </c>
      <c r="M348" s="144" t="s">
        <v>59</v>
      </c>
    </row>
    <row r="349" spans="1:13" x14ac:dyDescent="0.2">
      <c r="A349" t="s">
        <v>63</v>
      </c>
      <c r="B349" s="144" t="s">
        <v>65</v>
      </c>
      <c r="C349">
        <v>900</v>
      </c>
      <c r="D349" t="str">
        <f>VLOOKUP(Oliusala[[#This Row],[postnumer]],Sveitarfelog[#All],4,FALSE)</f>
        <v>Vestmannaeyjabær</v>
      </c>
      <c r="E349" t="str">
        <f>VLOOKUP(Oliusala[[#This Row],[postnumer]],Sveitarfelog[#All],5,FALSE)</f>
        <v>Suðurland</v>
      </c>
      <c r="F349" t="s">
        <v>20</v>
      </c>
      <c r="G349" t="s">
        <v>50</v>
      </c>
      <c r="H349" t="s">
        <v>58</v>
      </c>
      <c r="I349" s="1">
        <v>131731</v>
      </c>
      <c r="J349" s="2">
        <f>VLOOKUP(Oliusala[[#This Row],[tegund]],Tegundir!$B$2:$D$19,3,FALSE)*Oliusala[[#This Row],[magn]]/1000</f>
        <v>98.798249999999996</v>
      </c>
      <c r="K349">
        <v>2010</v>
      </c>
      <c r="L349" t="s">
        <v>18</v>
      </c>
      <c r="M349" s="144" t="s">
        <v>59</v>
      </c>
    </row>
    <row r="350" spans="1:13" x14ac:dyDescent="0.2">
      <c r="A350" t="s">
        <v>63</v>
      </c>
      <c r="B350" s="144" t="s">
        <v>65</v>
      </c>
      <c r="C350">
        <v>900</v>
      </c>
      <c r="D350" t="str">
        <f>VLOOKUP(Oliusala[[#This Row],[postnumer]],Sveitarfelog[#All],4,FALSE)</f>
        <v>Vestmannaeyjabær</v>
      </c>
      <c r="E350" t="str">
        <f>VLOOKUP(Oliusala[[#This Row],[postnumer]],Sveitarfelog[#All],5,FALSE)</f>
        <v>Suðurland</v>
      </c>
      <c r="F350" t="s">
        <v>20</v>
      </c>
      <c r="G350" t="s">
        <v>50</v>
      </c>
      <c r="H350" t="s">
        <v>58</v>
      </c>
      <c r="I350" s="1">
        <v>424293</v>
      </c>
      <c r="J350" s="2">
        <f>VLOOKUP(Oliusala[[#This Row],[tegund]],Tegundir!$B$2:$D$19,3,FALSE)*Oliusala[[#This Row],[magn]]/1000</f>
        <v>318.21974999999998</v>
      </c>
      <c r="K350">
        <v>2010</v>
      </c>
      <c r="L350" t="s">
        <v>18</v>
      </c>
      <c r="M350" s="144" t="s">
        <v>59</v>
      </c>
    </row>
    <row r="351" spans="1:13" x14ac:dyDescent="0.2">
      <c r="A351" t="s">
        <v>63</v>
      </c>
      <c r="B351" s="144" t="s">
        <v>65</v>
      </c>
      <c r="C351">
        <v>900</v>
      </c>
      <c r="D351" t="str">
        <f>VLOOKUP(Oliusala[[#This Row],[postnumer]],Sveitarfelog[#All],4,FALSE)</f>
        <v>Vestmannaeyjabær</v>
      </c>
      <c r="E351" t="str">
        <f>VLOOKUP(Oliusala[[#This Row],[postnumer]],Sveitarfelog[#All],5,FALSE)</f>
        <v>Suðurland</v>
      </c>
      <c r="F351" t="s">
        <v>20</v>
      </c>
      <c r="G351" t="s">
        <v>50</v>
      </c>
      <c r="H351" t="s">
        <v>58</v>
      </c>
      <c r="I351" s="1">
        <v>958775</v>
      </c>
      <c r="J351" s="2">
        <f>VLOOKUP(Oliusala[[#This Row],[tegund]],Tegundir!$B$2:$D$19,3,FALSE)*Oliusala[[#This Row],[magn]]/1000</f>
        <v>719.08124999999995</v>
      </c>
      <c r="K351">
        <v>2010</v>
      </c>
      <c r="L351" t="s">
        <v>18</v>
      </c>
      <c r="M351" s="144" t="s">
        <v>59</v>
      </c>
    </row>
    <row r="352" spans="1:13" x14ac:dyDescent="0.2">
      <c r="A352" t="s">
        <v>57</v>
      </c>
      <c r="B352" s="144" t="s">
        <v>5</v>
      </c>
      <c r="C352">
        <v>101</v>
      </c>
      <c r="D352" t="str">
        <f>VLOOKUP(Oliusala[[#This Row],[postnumer]],Sveitarfelog[#All],4,FALSE)</f>
        <v>Garðabær,Hafnarfjarðarkaupstaður,Kópavogsbær,Reykjavíkurborg,Seltjarnarnesbær</v>
      </c>
      <c r="E352" t="str">
        <f>VLOOKUP(Oliusala[[#This Row],[postnumer]],Sveitarfelog[#All],5,FALSE)</f>
        <v>Höfuðborgarsvæðið</v>
      </c>
      <c r="F352" t="s">
        <v>47</v>
      </c>
      <c r="G352" t="s">
        <v>47</v>
      </c>
      <c r="H352" t="s">
        <v>58</v>
      </c>
      <c r="I352" s="1">
        <v>79</v>
      </c>
      <c r="J352" s="2">
        <f>VLOOKUP(Oliusala[[#This Row],[tegund]],Tegundir!$B$2:$D$19,3,FALSE)*Oliusala[[#This Row],[magn]]/1000</f>
        <v>5.7591000000000003E-2</v>
      </c>
      <c r="K352">
        <v>2010</v>
      </c>
      <c r="L352" t="s">
        <v>17</v>
      </c>
      <c r="M352" s="144" t="s">
        <v>59</v>
      </c>
    </row>
    <row r="353" spans="1:13" x14ac:dyDescent="0.2">
      <c r="A353" t="s">
        <v>57</v>
      </c>
      <c r="B353" s="144" t="s">
        <v>5</v>
      </c>
      <c r="C353">
        <v>101</v>
      </c>
      <c r="D353" t="str">
        <f>VLOOKUP(Oliusala[[#This Row],[postnumer]],Sveitarfelog[#All],4,FALSE)</f>
        <v>Garðabær,Hafnarfjarðarkaupstaður,Kópavogsbær,Reykjavíkurborg,Seltjarnarnesbær</v>
      </c>
      <c r="E353" t="str">
        <f>VLOOKUP(Oliusala[[#This Row],[postnumer]],Sveitarfelog[#All],5,FALSE)</f>
        <v>Höfuðborgarsvæðið</v>
      </c>
      <c r="F353" t="s">
        <v>47</v>
      </c>
      <c r="G353" t="s">
        <v>47</v>
      </c>
      <c r="H353" t="s">
        <v>58</v>
      </c>
      <c r="I353" s="1">
        <v>90000</v>
      </c>
      <c r="J353" s="2">
        <f>VLOOKUP(Oliusala[[#This Row],[tegund]],Tegundir!$B$2:$D$19,3,FALSE)*Oliusala[[#This Row],[magn]]/1000</f>
        <v>65.61</v>
      </c>
      <c r="K353">
        <v>2010</v>
      </c>
      <c r="L353" t="s">
        <v>17</v>
      </c>
      <c r="M353" s="144" t="s">
        <v>59</v>
      </c>
    </row>
    <row r="354" spans="1:13" x14ac:dyDescent="0.2">
      <c r="A354" t="s">
        <v>63</v>
      </c>
      <c r="B354" s="144" t="s">
        <v>5</v>
      </c>
      <c r="C354">
        <v>101</v>
      </c>
      <c r="D354" t="str">
        <f>VLOOKUP(Oliusala[[#This Row],[postnumer]],Sveitarfelog[#All],4,FALSE)</f>
        <v>Garðabær,Hafnarfjarðarkaupstaður,Kópavogsbær,Reykjavíkurborg,Seltjarnarnesbær</v>
      </c>
      <c r="E354" t="str">
        <f>VLOOKUP(Oliusala[[#This Row],[postnumer]],Sveitarfelog[#All],5,FALSE)</f>
        <v>Höfuðborgarsvæðið</v>
      </c>
      <c r="F354" t="s">
        <v>47</v>
      </c>
      <c r="G354" t="s">
        <v>47</v>
      </c>
      <c r="H354" t="s">
        <v>58</v>
      </c>
      <c r="I354" s="1">
        <v>215827</v>
      </c>
      <c r="J354" s="2">
        <f>VLOOKUP(Oliusala[[#This Row],[tegund]],Tegundir!$B$2:$D$19,3,FALSE)*Oliusala[[#This Row],[magn]]/1000</f>
        <v>157.33788300000001</v>
      </c>
      <c r="K354">
        <v>2010</v>
      </c>
      <c r="L354" t="s">
        <v>17</v>
      </c>
      <c r="M354" s="144" t="s">
        <v>59</v>
      </c>
    </row>
    <row r="355" spans="1:13" x14ac:dyDescent="0.2">
      <c r="A355" t="s">
        <v>63</v>
      </c>
      <c r="B355" s="144" t="s">
        <v>5</v>
      </c>
      <c r="C355">
        <v>101</v>
      </c>
      <c r="D355" t="str">
        <f>VLOOKUP(Oliusala[[#This Row],[postnumer]],Sveitarfelog[#All],4,FALSE)</f>
        <v>Garðabær,Hafnarfjarðarkaupstaður,Kópavogsbær,Reykjavíkurborg,Seltjarnarnesbær</v>
      </c>
      <c r="E355" t="str">
        <f>VLOOKUP(Oliusala[[#This Row],[postnumer]],Sveitarfelog[#All],5,FALSE)</f>
        <v>Höfuðborgarsvæðið</v>
      </c>
      <c r="F355" t="s">
        <v>47</v>
      </c>
      <c r="G355" t="s">
        <v>47</v>
      </c>
      <c r="H355" t="s">
        <v>61</v>
      </c>
      <c r="I355" s="1">
        <v>4471</v>
      </c>
      <c r="J355" s="2">
        <f>VLOOKUP(Oliusala[[#This Row],[tegund]],Tegundir!$B$2:$D$19,3,FALSE)*Oliusala[[#This Row],[magn]]/1000</f>
        <v>3.2593589999999999</v>
      </c>
      <c r="K355">
        <v>2010</v>
      </c>
      <c r="L355" t="s">
        <v>17</v>
      </c>
      <c r="M355" s="144" t="s">
        <v>62</v>
      </c>
    </row>
    <row r="356" spans="1:13" x14ac:dyDescent="0.2">
      <c r="A356" t="s">
        <v>63</v>
      </c>
      <c r="B356" s="144" t="s">
        <v>5</v>
      </c>
      <c r="C356">
        <v>101</v>
      </c>
      <c r="D356" t="str">
        <f>VLOOKUP(Oliusala[[#This Row],[postnumer]],Sveitarfelog[#All],4,FALSE)</f>
        <v>Garðabær,Hafnarfjarðarkaupstaður,Kópavogsbær,Reykjavíkurborg,Seltjarnarnesbær</v>
      </c>
      <c r="E356" t="str">
        <f>VLOOKUP(Oliusala[[#This Row],[postnumer]],Sveitarfelog[#All],5,FALSE)</f>
        <v>Höfuðborgarsvæðið</v>
      </c>
      <c r="F356" t="s">
        <v>47</v>
      </c>
      <c r="G356" t="s">
        <v>47</v>
      </c>
      <c r="H356" t="s">
        <v>58</v>
      </c>
      <c r="I356" s="1">
        <v>317482</v>
      </c>
      <c r="J356" s="2">
        <f>VLOOKUP(Oliusala[[#This Row],[tegund]],Tegundir!$B$2:$D$19,3,FALSE)*Oliusala[[#This Row],[magn]]/1000</f>
        <v>231.444378</v>
      </c>
      <c r="K356">
        <v>2010</v>
      </c>
      <c r="L356" t="s">
        <v>17</v>
      </c>
      <c r="M356" s="144" t="s">
        <v>59</v>
      </c>
    </row>
    <row r="357" spans="1:13" x14ac:dyDescent="0.2">
      <c r="A357" t="s">
        <v>63</v>
      </c>
      <c r="B357" s="144" t="s">
        <v>5</v>
      </c>
      <c r="C357">
        <v>101</v>
      </c>
      <c r="D357" t="str">
        <f>VLOOKUP(Oliusala[[#This Row],[postnumer]],Sveitarfelog[#All],4,FALSE)</f>
        <v>Garðabær,Hafnarfjarðarkaupstaður,Kópavogsbær,Reykjavíkurborg,Seltjarnarnesbær</v>
      </c>
      <c r="E357" t="str">
        <f>VLOOKUP(Oliusala[[#This Row],[postnumer]],Sveitarfelog[#All],5,FALSE)</f>
        <v>Höfuðborgarsvæðið</v>
      </c>
      <c r="F357" t="s">
        <v>47</v>
      </c>
      <c r="G357" t="s">
        <v>47</v>
      </c>
      <c r="H357" t="s">
        <v>58</v>
      </c>
      <c r="I357" s="1">
        <v>4852</v>
      </c>
      <c r="J357" s="2">
        <f>VLOOKUP(Oliusala[[#This Row],[tegund]],Tegundir!$B$2:$D$19,3,FALSE)*Oliusala[[#This Row],[magn]]/1000</f>
        <v>3.5371079999999999</v>
      </c>
      <c r="K357">
        <v>2010</v>
      </c>
      <c r="L357" t="s">
        <v>17</v>
      </c>
      <c r="M357" s="144" t="s">
        <v>59</v>
      </c>
    </row>
    <row r="358" spans="1:13" x14ac:dyDescent="0.2">
      <c r="A358" t="s">
        <v>63</v>
      </c>
      <c r="B358" s="144" t="s">
        <v>5</v>
      </c>
      <c r="C358">
        <v>101</v>
      </c>
      <c r="D358" t="str">
        <f>VLOOKUP(Oliusala[[#This Row],[postnumer]],Sveitarfelog[#All],4,FALSE)</f>
        <v>Garðabær,Hafnarfjarðarkaupstaður,Kópavogsbær,Reykjavíkurborg,Seltjarnarnesbær</v>
      </c>
      <c r="E358" t="str">
        <f>VLOOKUP(Oliusala[[#This Row],[postnumer]],Sveitarfelog[#All],5,FALSE)</f>
        <v>Höfuðborgarsvæðið</v>
      </c>
      <c r="F358" t="s">
        <v>47</v>
      </c>
      <c r="G358" t="s">
        <v>47</v>
      </c>
      <c r="H358" t="s">
        <v>58</v>
      </c>
      <c r="I358" s="1">
        <v>55712</v>
      </c>
      <c r="J358" s="2">
        <f>VLOOKUP(Oliusala[[#This Row],[tegund]],Tegundir!$B$2:$D$19,3,FALSE)*Oliusala[[#This Row],[magn]]/1000</f>
        <v>40.614048000000004</v>
      </c>
      <c r="K358">
        <v>2010</v>
      </c>
      <c r="L358" t="s">
        <v>17</v>
      </c>
      <c r="M358" s="144" t="s">
        <v>59</v>
      </c>
    </row>
    <row r="359" spans="1:13" x14ac:dyDescent="0.2">
      <c r="A359" t="s">
        <v>57</v>
      </c>
      <c r="B359" s="144" t="s">
        <v>74</v>
      </c>
      <c r="C359">
        <v>230</v>
      </c>
      <c r="D359" t="str">
        <f>VLOOKUP(Oliusala[[#This Row],[postnumer]],Sveitarfelog[#All],4,FALSE)</f>
        <v>Reykjanesbær</v>
      </c>
      <c r="E359" t="str">
        <f>VLOOKUP(Oliusala[[#This Row],[postnumer]],Sveitarfelog[#All],5,FALSE)</f>
        <v>Suðurnes</v>
      </c>
      <c r="F359" t="s">
        <v>47</v>
      </c>
      <c r="G359" t="s">
        <v>47</v>
      </c>
      <c r="H359" t="s">
        <v>60</v>
      </c>
      <c r="I359" s="1">
        <v>31471</v>
      </c>
      <c r="J359" s="2">
        <f>VLOOKUP(Oliusala[[#This Row],[tegund]],Tegundir!$B$2:$D$19,3,FALSE)*Oliusala[[#This Row],[magn]]/1000</f>
        <v>22.942359</v>
      </c>
      <c r="K359">
        <v>2010</v>
      </c>
      <c r="L359" t="s">
        <v>17</v>
      </c>
      <c r="M359" s="144" t="s">
        <v>59</v>
      </c>
    </row>
    <row r="360" spans="1:13" x14ac:dyDescent="0.2">
      <c r="A360" t="s">
        <v>57</v>
      </c>
      <c r="B360" s="144" t="s">
        <v>74</v>
      </c>
      <c r="C360">
        <v>230</v>
      </c>
      <c r="D360" t="str">
        <f>VLOOKUP(Oliusala[[#This Row],[postnumer]],Sveitarfelog[#All],4,FALSE)</f>
        <v>Reykjanesbær</v>
      </c>
      <c r="E360" t="str">
        <f>VLOOKUP(Oliusala[[#This Row],[postnumer]],Sveitarfelog[#All],5,FALSE)</f>
        <v>Suðurnes</v>
      </c>
      <c r="F360" t="s">
        <v>47</v>
      </c>
      <c r="G360" t="s">
        <v>47</v>
      </c>
      <c r="H360" t="s">
        <v>58</v>
      </c>
      <c r="I360" s="1">
        <v>2264</v>
      </c>
      <c r="J360" s="2">
        <f>VLOOKUP(Oliusala[[#This Row],[tegund]],Tegundir!$B$2:$D$19,3,FALSE)*Oliusala[[#This Row],[magn]]/1000</f>
        <v>1.6504559999999999</v>
      </c>
      <c r="K360">
        <v>2010</v>
      </c>
      <c r="L360" t="s">
        <v>17</v>
      </c>
      <c r="M360" s="144" t="s">
        <v>59</v>
      </c>
    </row>
    <row r="361" spans="1:13" x14ac:dyDescent="0.2">
      <c r="A361" t="s">
        <v>57</v>
      </c>
      <c r="B361" s="144" t="s">
        <v>74</v>
      </c>
      <c r="C361">
        <v>230</v>
      </c>
      <c r="D361" t="str">
        <f>VLOOKUP(Oliusala[[#This Row],[postnumer]],Sveitarfelog[#All],4,FALSE)</f>
        <v>Reykjanesbær</v>
      </c>
      <c r="E361" t="str">
        <f>VLOOKUP(Oliusala[[#This Row],[postnumer]],Sveitarfelog[#All],5,FALSE)</f>
        <v>Suðurnes</v>
      </c>
      <c r="F361" t="s">
        <v>47</v>
      </c>
      <c r="G361" t="s">
        <v>47</v>
      </c>
      <c r="H361" t="s">
        <v>61</v>
      </c>
      <c r="I361" s="1">
        <v>100</v>
      </c>
      <c r="J361" s="2">
        <f>VLOOKUP(Oliusala[[#This Row],[tegund]],Tegundir!$B$2:$D$19,3,FALSE)*Oliusala[[#This Row],[magn]]/1000</f>
        <v>7.2899999999999993E-2</v>
      </c>
      <c r="K361">
        <v>2010</v>
      </c>
      <c r="L361" t="s">
        <v>17</v>
      </c>
      <c r="M361" s="144" t="s">
        <v>62</v>
      </c>
    </row>
    <row r="362" spans="1:13" x14ac:dyDescent="0.2">
      <c r="A362" t="s">
        <v>63</v>
      </c>
      <c r="B362" s="144" t="s">
        <v>81</v>
      </c>
      <c r="C362">
        <v>270</v>
      </c>
      <c r="D362" t="str">
        <f>VLOOKUP(Oliusala[[#This Row],[postnumer]],Sveitarfelog[#All],4,FALSE)</f>
        <v>Mosfellsbær</v>
      </c>
      <c r="E362" t="str">
        <f>VLOOKUP(Oliusala[[#This Row],[postnumer]],Sveitarfelog[#All],5,FALSE)</f>
        <v>Höfuðborgarsvæðið</v>
      </c>
      <c r="F362" t="s">
        <v>47</v>
      </c>
      <c r="G362" t="s">
        <v>47</v>
      </c>
      <c r="H362" t="s">
        <v>58</v>
      </c>
      <c r="I362" s="1">
        <v>23871</v>
      </c>
      <c r="J362" s="2">
        <f>VLOOKUP(Oliusala[[#This Row],[tegund]],Tegundir!$B$2:$D$19,3,FALSE)*Oliusala[[#This Row],[magn]]/1000</f>
        <v>17.401958999999998</v>
      </c>
      <c r="K362">
        <v>2010</v>
      </c>
      <c r="L362" t="s">
        <v>17</v>
      </c>
      <c r="M362" s="144" t="s">
        <v>59</v>
      </c>
    </row>
    <row r="363" spans="1:13" x14ac:dyDescent="0.2">
      <c r="A363" t="s">
        <v>63</v>
      </c>
      <c r="B363" s="144" t="s">
        <v>100</v>
      </c>
      <c r="C363">
        <v>360</v>
      </c>
      <c r="D363" t="str">
        <f>VLOOKUP(Oliusala[[#This Row],[postnumer]],Sveitarfelog[#All],4,FALSE)</f>
        <v>Snæfellsbær</v>
      </c>
      <c r="E363" t="str">
        <f>VLOOKUP(Oliusala[[#This Row],[postnumer]],Sveitarfelog[#All],5,FALSE)</f>
        <v>Vesturland</v>
      </c>
      <c r="F363" t="s">
        <v>47</v>
      </c>
      <c r="G363" t="s">
        <v>47</v>
      </c>
      <c r="H363" t="s">
        <v>58</v>
      </c>
      <c r="I363" s="1">
        <v>908</v>
      </c>
      <c r="J363" s="2">
        <f>VLOOKUP(Oliusala[[#This Row],[tegund]],Tegundir!$B$2:$D$19,3,FALSE)*Oliusala[[#This Row],[magn]]/1000</f>
        <v>0.66193199999999996</v>
      </c>
      <c r="K363">
        <v>2010</v>
      </c>
      <c r="L363" t="s">
        <v>17</v>
      </c>
      <c r="M363" s="144" t="s">
        <v>59</v>
      </c>
    </row>
    <row r="364" spans="1:13" x14ac:dyDescent="0.2">
      <c r="A364" t="s">
        <v>63</v>
      </c>
      <c r="B364" s="144" t="s">
        <v>108</v>
      </c>
      <c r="C364">
        <v>400</v>
      </c>
      <c r="D364" t="str">
        <f>VLOOKUP(Oliusala[[#This Row],[postnumer]],Sveitarfelog[#All],4,FALSE)</f>
        <v>Ísafjarðarbær</v>
      </c>
      <c r="E364" t="str">
        <f>VLOOKUP(Oliusala[[#This Row],[postnumer]],Sveitarfelog[#All],5,FALSE)</f>
        <v>Vestfirðir</v>
      </c>
      <c r="F364" t="s">
        <v>47</v>
      </c>
      <c r="G364" t="s">
        <v>47</v>
      </c>
      <c r="H364" t="s">
        <v>61</v>
      </c>
      <c r="I364" s="1">
        <v>223</v>
      </c>
      <c r="J364" s="2">
        <f>VLOOKUP(Oliusala[[#This Row],[tegund]],Tegundir!$B$2:$D$19,3,FALSE)*Oliusala[[#This Row],[magn]]/1000</f>
        <v>0.16256700000000002</v>
      </c>
      <c r="K364">
        <v>2010</v>
      </c>
      <c r="L364" t="s">
        <v>17</v>
      </c>
      <c r="M364" s="144" t="s">
        <v>62</v>
      </c>
    </row>
    <row r="365" spans="1:13" x14ac:dyDescent="0.2">
      <c r="A365" t="s">
        <v>63</v>
      </c>
      <c r="B365" s="144" t="s">
        <v>108</v>
      </c>
      <c r="C365">
        <v>400</v>
      </c>
      <c r="D365" t="str">
        <f>VLOOKUP(Oliusala[[#This Row],[postnumer]],Sveitarfelog[#All],4,FALSE)</f>
        <v>Ísafjarðarbær</v>
      </c>
      <c r="E365" t="str">
        <f>VLOOKUP(Oliusala[[#This Row],[postnumer]],Sveitarfelog[#All],5,FALSE)</f>
        <v>Vestfirðir</v>
      </c>
      <c r="F365" t="s">
        <v>47</v>
      </c>
      <c r="G365" t="s">
        <v>47</v>
      </c>
      <c r="H365" t="s">
        <v>58</v>
      </c>
      <c r="I365" s="1">
        <v>8900</v>
      </c>
      <c r="J365" s="2">
        <f>VLOOKUP(Oliusala[[#This Row],[tegund]],Tegundir!$B$2:$D$19,3,FALSE)*Oliusala[[#This Row],[magn]]/1000</f>
        <v>6.4880999999999993</v>
      </c>
      <c r="K365">
        <v>2010</v>
      </c>
      <c r="L365" t="s">
        <v>17</v>
      </c>
      <c r="M365" s="144" t="s">
        <v>59</v>
      </c>
    </row>
    <row r="366" spans="1:13" x14ac:dyDescent="0.2">
      <c r="A366" t="s">
        <v>63</v>
      </c>
      <c r="B366" s="144" t="s">
        <v>130</v>
      </c>
      <c r="C366">
        <v>550</v>
      </c>
      <c r="D366" t="str">
        <f>VLOOKUP(Oliusala[[#This Row],[postnumer]],Sveitarfelog[#All],4,FALSE)</f>
        <v>Skagafjörður</v>
      </c>
      <c r="E366" t="str">
        <f>VLOOKUP(Oliusala[[#This Row],[postnumer]],Sveitarfelog[#All],5,FALSE)</f>
        <v>Norðurland vestra</v>
      </c>
      <c r="F366" t="s">
        <v>47</v>
      </c>
      <c r="G366" t="s">
        <v>47</v>
      </c>
      <c r="H366" t="s">
        <v>58</v>
      </c>
      <c r="I366" s="1">
        <v>778</v>
      </c>
      <c r="J366" s="2">
        <f>VLOOKUP(Oliusala[[#This Row],[tegund]],Tegundir!$B$2:$D$19,3,FALSE)*Oliusala[[#This Row],[magn]]/1000</f>
        <v>0.56716200000000005</v>
      </c>
      <c r="K366">
        <v>2010</v>
      </c>
      <c r="L366" t="s">
        <v>17</v>
      </c>
      <c r="M366" s="144" t="s">
        <v>59</v>
      </c>
    </row>
    <row r="367" spans="1:13" x14ac:dyDescent="0.2">
      <c r="A367" t="s">
        <v>63</v>
      </c>
      <c r="B367" s="144" t="s">
        <v>137</v>
      </c>
      <c r="C367">
        <v>600</v>
      </c>
      <c r="D367" t="str">
        <f>VLOOKUP(Oliusala[[#This Row],[postnumer]],Sveitarfelog[#All],4,FALSE)</f>
        <v>Akureyrarbær,Eyjafjarðarsveit,Hörgársveit,Svalbarðsstrandarhreppur,Grýtubakkahreppur</v>
      </c>
      <c r="E367" t="str">
        <f>VLOOKUP(Oliusala[[#This Row],[postnumer]],Sveitarfelog[#All],5,FALSE)</f>
        <v>Norðurland eystra</v>
      </c>
      <c r="F367" t="s">
        <v>47</v>
      </c>
      <c r="G367" t="s">
        <v>47</v>
      </c>
      <c r="H367" t="s">
        <v>61</v>
      </c>
      <c r="I367" s="1">
        <v>431</v>
      </c>
      <c r="J367" s="2">
        <f>VLOOKUP(Oliusala[[#This Row],[tegund]],Tegundir!$B$2:$D$19,3,FALSE)*Oliusala[[#This Row],[magn]]/1000</f>
        <v>0.31419900000000001</v>
      </c>
      <c r="K367">
        <v>2010</v>
      </c>
      <c r="L367" t="s">
        <v>17</v>
      </c>
      <c r="M367" s="144" t="s">
        <v>62</v>
      </c>
    </row>
    <row r="368" spans="1:13" x14ac:dyDescent="0.2">
      <c r="A368" t="s">
        <v>63</v>
      </c>
      <c r="B368" s="144" t="s">
        <v>137</v>
      </c>
      <c r="C368">
        <v>600</v>
      </c>
      <c r="D368" t="str">
        <f>VLOOKUP(Oliusala[[#This Row],[postnumer]],Sveitarfelog[#All],4,FALSE)</f>
        <v>Akureyrarbær,Eyjafjarðarsveit,Hörgársveit,Svalbarðsstrandarhreppur,Grýtubakkahreppur</v>
      </c>
      <c r="E368" t="str">
        <f>VLOOKUP(Oliusala[[#This Row],[postnumer]],Sveitarfelog[#All],5,FALSE)</f>
        <v>Norðurland eystra</v>
      </c>
      <c r="F368" t="s">
        <v>47</v>
      </c>
      <c r="G368" t="s">
        <v>47</v>
      </c>
      <c r="H368" t="s">
        <v>58</v>
      </c>
      <c r="I368" s="1">
        <v>59526</v>
      </c>
      <c r="J368" s="2">
        <f>VLOOKUP(Oliusala[[#This Row],[tegund]],Tegundir!$B$2:$D$19,3,FALSE)*Oliusala[[#This Row],[magn]]/1000</f>
        <v>43.394453999999996</v>
      </c>
      <c r="K368">
        <v>2010</v>
      </c>
      <c r="L368" t="s">
        <v>17</v>
      </c>
      <c r="M368" s="144" t="s">
        <v>59</v>
      </c>
    </row>
    <row r="369" spans="1:13" x14ac:dyDescent="0.2">
      <c r="A369" t="s">
        <v>63</v>
      </c>
      <c r="B369" s="144" t="s">
        <v>153</v>
      </c>
      <c r="C369">
        <v>700</v>
      </c>
      <c r="D369" t="str">
        <f>VLOOKUP(Oliusala[[#This Row],[postnumer]],Sveitarfelog[#All],4,FALSE)</f>
        <v>Fljótsdalshreppur,Múlaþing</v>
      </c>
      <c r="E369" t="str">
        <f>VLOOKUP(Oliusala[[#This Row],[postnumer]],Sveitarfelog[#All],5,FALSE)</f>
        <v>Austurland</v>
      </c>
      <c r="F369" t="s">
        <v>47</v>
      </c>
      <c r="G369" t="s">
        <v>47</v>
      </c>
      <c r="H369" t="s">
        <v>61</v>
      </c>
      <c r="I369" s="1">
        <v>9057</v>
      </c>
      <c r="J369" s="2">
        <f>VLOOKUP(Oliusala[[#This Row],[tegund]],Tegundir!$B$2:$D$19,3,FALSE)*Oliusala[[#This Row],[magn]]/1000</f>
        <v>6.6025529999999995</v>
      </c>
      <c r="K369">
        <v>2010</v>
      </c>
      <c r="L369" t="s">
        <v>17</v>
      </c>
      <c r="M369" s="144" t="s">
        <v>62</v>
      </c>
    </row>
    <row r="370" spans="1:13" x14ac:dyDescent="0.2">
      <c r="A370" t="s">
        <v>63</v>
      </c>
      <c r="B370" s="144" t="s">
        <v>153</v>
      </c>
      <c r="C370">
        <v>700</v>
      </c>
      <c r="D370" t="str">
        <f>VLOOKUP(Oliusala[[#This Row],[postnumer]],Sveitarfelog[#All],4,FALSE)</f>
        <v>Fljótsdalshreppur,Múlaþing</v>
      </c>
      <c r="E370" t="str">
        <f>VLOOKUP(Oliusala[[#This Row],[postnumer]],Sveitarfelog[#All],5,FALSE)</f>
        <v>Austurland</v>
      </c>
      <c r="F370" t="s">
        <v>47</v>
      </c>
      <c r="G370" t="s">
        <v>47</v>
      </c>
      <c r="H370" t="s">
        <v>58</v>
      </c>
      <c r="I370" s="1">
        <v>9427</v>
      </c>
      <c r="J370" s="2">
        <f>VLOOKUP(Oliusala[[#This Row],[tegund]],Tegundir!$B$2:$D$19,3,FALSE)*Oliusala[[#This Row],[magn]]/1000</f>
        <v>6.8722829999999995</v>
      </c>
      <c r="K370">
        <v>2010</v>
      </c>
      <c r="L370" t="s">
        <v>17</v>
      </c>
      <c r="M370" s="144" t="s">
        <v>59</v>
      </c>
    </row>
    <row r="371" spans="1:13" x14ac:dyDescent="0.2">
      <c r="A371" t="s">
        <v>63</v>
      </c>
      <c r="B371" s="144" t="s">
        <v>168</v>
      </c>
      <c r="C371">
        <v>780</v>
      </c>
      <c r="D371" t="str">
        <f>VLOOKUP(Oliusala[[#This Row],[postnumer]],Sveitarfelog[#All],4,FALSE)</f>
        <v>Sveitarfélagið Hornafjörður</v>
      </c>
      <c r="E371" t="str">
        <f>VLOOKUP(Oliusala[[#This Row],[postnumer]],Sveitarfelog[#All],5,FALSE)</f>
        <v>Suðurland</v>
      </c>
      <c r="F371" t="s">
        <v>47</v>
      </c>
      <c r="G371" t="s">
        <v>47</v>
      </c>
      <c r="H371" t="s">
        <v>61</v>
      </c>
      <c r="I371" s="1">
        <v>1460</v>
      </c>
      <c r="J371" s="2">
        <f>VLOOKUP(Oliusala[[#This Row],[tegund]],Tegundir!$B$2:$D$19,3,FALSE)*Oliusala[[#This Row],[magn]]/1000</f>
        <v>1.0643399999999998</v>
      </c>
      <c r="K371">
        <v>2010</v>
      </c>
      <c r="L371" t="s">
        <v>17</v>
      </c>
      <c r="M371" s="144" t="s">
        <v>62</v>
      </c>
    </row>
    <row r="372" spans="1:13" x14ac:dyDescent="0.2">
      <c r="A372" t="s">
        <v>63</v>
      </c>
      <c r="B372" s="144" t="s">
        <v>168</v>
      </c>
      <c r="C372">
        <v>780</v>
      </c>
      <c r="D372" t="str">
        <f>VLOOKUP(Oliusala[[#This Row],[postnumer]],Sveitarfelog[#All],4,FALSE)</f>
        <v>Sveitarfélagið Hornafjörður</v>
      </c>
      <c r="E372" t="str">
        <f>VLOOKUP(Oliusala[[#This Row],[postnumer]],Sveitarfelog[#All],5,FALSE)</f>
        <v>Suðurland</v>
      </c>
      <c r="F372" t="s">
        <v>47</v>
      </c>
      <c r="G372" t="s">
        <v>47</v>
      </c>
      <c r="H372" t="s">
        <v>58</v>
      </c>
      <c r="I372" s="1">
        <v>5181</v>
      </c>
      <c r="J372" s="2">
        <f>VLOOKUP(Oliusala[[#This Row],[tegund]],Tegundir!$B$2:$D$19,3,FALSE)*Oliusala[[#This Row],[magn]]/1000</f>
        <v>3.7769490000000001</v>
      </c>
      <c r="K372">
        <v>2010</v>
      </c>
      <c r="L372" t="s">
        <v>17</v>
      </c>
      <c r="M372" s="144" t="s">
        <v>59</v>
      </c>
    </row>
    <row r="373" spans="1:13" x14ac:dyDescent="0.2">
      <c r="A373" t="s">
        <v>63</v>
      </c>
      <c r="B373" s="144" t="s">
        <v>70</v>
      </c>
      <c r="C373">
        <v>800</v>
      </c>
      <c r="D373" t="str">
        <f>VLOOKUP(Oliusala[[#This Row],[postnumer]],Sveitarfelog[#All],4,FALSE)</f>
        <v>Flóahreppur,Sveitarfélagið Árborg</v>
      </c>
      <c r="E373" t="str">
        <f>VLOOKUP(Oliusala[[#This Row],[postnumer]],Sveitarfelog[#All],5,FALSE)</f>
        <v>Suðurland</v>
      </c>
      <c r="F373" t="s">
        <v>47</v>
      </c>
      <c r="G373" t="s">
        <v>47</v>
      </c>
      <c r="H373" t="s">
        <v>58</v>
      </c>
      <c r="I373" s="1">
        <v>3982</v>
      </c>
      <c r="J373" s="2">
        <f>VLOOKUP(Oliusala[[#This Row],[tegund]],Tegundir!$B$2:$D$19,3,FALSE)*Oliusala[[#This Row],[magn]]/1000</f>
        <v>2.9028779999999998</v>
      </c>
      <c r="K373">
        <v>2010</v>
      </c>
      <c r="L373" t="s">
        <v>17</v>
      </c>
      <c r="M373" s="144" t="s">
        <v>59</v>
      </c>
    </row>
    <row r="374" spans="1:13" x14ac:dyDescent="0.2">
      <c r="A374" t="s">
        <v>63</v>
      </c>
      <c r="B374" s="144" t="s">
        <v>173</v>
      </c>
      <c r="C374">
        <v>800</v>
      </c>
      <c r="D374" t="str">
        <f>VLOOKUP(Oliusala[[#This Row],[postnumer]],Sveitarfelog[#All],4,FALSE)</f>
        <v>Flóahreppur,Sveitarfélagið Árborg</v>
      </c>
      <c r="E374" t="str">
        <f>VLOOKUP(Oliusala[[#This Row],[postnumer]],Sveitarfelog[#All],5,FALSE)</f>
        <v>Suðurland</v>
      </c>
      <c r="F374" t="s">
        <v>47</v>
      </c>
      <c r="G374" t="s">
        <v>47</v>
      </c>
      <c r="H374" t="s">
        <v>58</v>
      </c>
      <c r="I374" s="1">
        <v>10215</v>
      </c>
      <c r="J374" s="2">
        <f>VLOOKUP(Oliusala[[#This Row],[tegund]],Tegundir!$B$2:$D$19,3,FALSE)*Oliusala[[#This Row],[magn]]/1000</f>
        <v>7.4467349999999994</v>
      </c>
      <c r="K374">
        <v>2010</v>
      </c>
      <c r="L374" t="s">
        <v>17</v>
      </c>
      <c r="M374" s="144" t="s">
        <v>59</v>
      </c>
    </row>
    <row r="375" spans="1:13" x14ac:dyDescent="0.2">
      <c r="A375" t="s">
        <v>63</v>
      </c>
      <c r="B375" s="144" t="s">
        <v>196</v>
      </c>
      <c r="C375">
        <v>900</v>
      </c>
      <c r="D375" t="str">
        <f>VLOOKUP(Oliusala[[#This Row],[postnumer]],Sveitarfelog[#All],4,FALSE)</f>
        <v>Vestmannaeyjabær</v>
      </c>
      <c r="E375" t="str">
        <f>VLOOKUP(Oliusala[[#This Row],[postnumer]],Sveitarfelog[#All],5,FALSE)</f>
        <v>Suðurland</v>
      </c>
      <c r="F375" t="s">
        <v>47</v>
      </c>
      <c r="G375" t="s">
        <v>47</v>
      </c>
      <c r="H375" t="s">
        <v>61</v>
      </c>
      <c r="I375" s="1">
        <v>210</v>
      </c>
      <c r="J375" s="2">
        <f>VLOOKUP(Oliusala[[#This Row],[tegund]],Tegundir!$B$2:$D$19,3,FALSE)*Oliusala[[#This Row],[magn]]/1000</f>
        <v>0.15309</v>
      </c>
      <c r="K375">
        <v>2010</v>
      </c>
      <c r="L375" t="s">
        <v>17</v>
      </c>
      <c r="M375" s="144" t="s">
        <v>62</v>
      </c>
    </row>
    <row r="376" spans="1:13" x14ac:dyDescent="0.2">
      <c r="A376" t="s">
        <v>63</v>
      </c>
      <c r="B376" s="144" t="s">
        <v>196</v>
      </c>
      <c r="C376">
        <v>900</v>
      </c>
      <c r="D376" t="str">
        <f>VLOOKUP(Oliusala[[#This Row],[postnumer]],Sveitarfelog[#All],4,FALSE)</f>
        <v>Vestmannaeyjabær</v>
      </c>
      <c r="E376" t="str">
        <f>VLOOKUP(Oliusala[[#This Row],[postnumer]],Sveitarfelog[#All],5,FALSE)</f>
        <v>Suðurland</v>
      </c>
      <c r="F376" t="s">
        <v>47</v>
      </c>
      <c r="G376" t="s">
        <v>47</v>
      </c>
      <c r="H376" t="s">
        <v>58</v>
      </c>
      <c r="I376" s="1">
        <v>8755</v>
      </c>
      <c r="J376" s="2">
        <f>VLOOKUP(Oliusala[[#This Row],[tegund]],Tegundir!$B$2:$D$19,3,FALSE)*Oliusala[[#This Row],[magn]]/1000</f>
        <v>6.3823949999999998</v>
      </c>
      <c r="K376">
        <v>2010</v>
      </c>
      <c r="L376" t="s">
        <v>17</v>
      </c>
      <c r="M376" s="144" t="s">
        <v>59</v>
      </c>
    </row>
    <row r="377" spans="1:13" x14ac:dyDescent="0.2">
      <c r="A377" t="s">
        <v>63</v>
      </c>
      <c r="B377" s="144" t="s">
        <v>163</v>
      </c>
      <c r="C377">
        <v>850</v>
      </c>
      <c r="D377" t="str">
        <f>VLOOKUP(Oliusala[[#This Row],[postnumer]],Sveitarfelog[#All],4,FALSE)</f>
        <v>Ásahreppur,Rangárþing ytra</v>
      </c>
      <c r="E377" t="str">
        <f>VLOOKUP(Oliusala[[#This Row],[postnumer]],Sveitarfelog[#All],5,FALSE)</f>
        <v>Suðurland</v>
      </c>
      <c r="F377" t="s">
        <v>47</v>
      </c>
      <c r="G377" t="s">
        <v>47</v>
      </c>
      <c r="H377" t="s">
        <v>58</v>
      </c>
      <c r="I377" s="1">
        <v>37679</v>
      </c>
      <c r="J377" s="2">
        <f>VLOOKUP(Oliusala[[#This Row],[tegund]],Tegundir!$B$2:$D$19,3,FALSE)*Oliusala[[#This Row],[magn]]/1000</f>
        <v>27.467990999999998</v>
      </c>
      <c r="K377">
        <v>2010</v>
      </c>
      <c r="L377" t="s">
        <v>17</v>
      </c>
      <c r="M377" s="144" t="s">
        <v>59</v>
      </c>
    </row>
    <row r="378" spans="1:13" x14ac:dyDescent="0.2">
      <c r="A378" t="s">
        <v>63</v>
      </c>
      <c r="B378" s="144" t="s">
        <v>189</v>
      </c>
      <c r="C378">
        <v>850</v>
      </c>
      <c r="D378" t="str">
        <f>VLOOKUP(Oliusala[[#This Row],[postnumer]],Sveitarfelog[#All],4,FALSE)</f>
        <v>Ásahreppur,Rangárþing ytra</v>
      </c>
      <c r="E378" t="str">
        <f>VLOOKUP(Oliusala[[#This Row],[postnumer]],Sveitarfelog[#All],5,FALSE)</f>
        <v>Suðurland</v>
      </c>
      <c r="F378" t="s">
        <v>47</v>
      </c>
      <c r="G378" t="s">
        <v>47</v>
      </c>
      <c r="H378" t="s">
        <v>58</v>
      </c>
      <c r="I378" s="1">
        <v>4158</v>
      </c>
      <c r="J378" s="2">
        <f>VLOOKUP(Oliusala[[#This Row],[tegund]],Tegundir!$B$2:$D$19,3,FALSE)*Oliusala[[#This Row],[magn]]/1000</f>
        <v>3.0311819999999998</v>
      </c>
      <c r="K378">
        <v>2010</v>
      </c>
      <c r="L378" t="s">
        <v>17</v>
      </c>
      <c r="M378" s="144" t="s">
        <v>59</v>
      </c>
    </row>
    <row r="379" spans="1:13" x14ac:dyDescent="0.2">
      <c r="A379" t="s">
        <v>57</v>
      </c>
      <c r="B379" s="144" t="s">
        <v>194</v>
      </c>
      <c r="C379">
        <v>870</v>
      </c>
      <c r="D379" t="str">
        <f>VLOOKUP(Oliusala[[#This Row],[postnumer]],Sveitarfelog[#All],4,FALSE)</f>
        <v>Mýrdalshreppur</v>
      </c>
      <c r="E379" t="str">
        <f>VLOOKUP(Oliusala[[#This Row],[postnumer]],Sveitarfelog[#All],5,FALSE)</f>
        <v>Suðurland</v>
      </c>
      <c r="F379" t="s">
        <v>47</v>
      </c>
      <c r="G379" t="s">
        <v>47</v>
      </c>
      <c r="H379" t="s">
        <v>60</v>
      </c>
      <c r="I379" s="1">
        <v>2000</v>
      </c>
      <c r="J379" s="2">
        <f>VLOOKUP(Oliusala[[#This Row],[tegund]],Tegundir!$B$2:$D$19,3,FALSE)*Oliusala[[#This Row],[magn]]/1000</f>
        <v>1.458</v>
      </c>
      <c r="K379">
        <v>2010</v>
      </c>
      <c r="L379" t="s">
        <v>17</v>
      </c>
      <c r="M379" s="144" t="s">
        <v>59</v>
      </c>
    </row>
    <row r="380" spans="1:13" x14ac:dyDescent="0.2">
      <c r="A380" t="s">
        <v>57</v>
      </c>
      <c r="B380" s="144" t="s">
        <v>5</v>
      </c>
      <c r="C380">
        <v>101</v>
      </c>
      <c r="D380" t="str">
        <f>VLOOKUP(Oliusala[[#This Row],[postnumer]],Sveitarfelog[#All],4,FALSE)</f>
        <v>Garðabær,Hafnarfjarðarkaupstaður,Kópavogsbær,Reykjavíkurborg,Seltjarnarnesbær</v>
      </c>
      <c r="E380" t="str">
        <f>VLOOKUP(Oliusala[[#This Row],[postnumer]],Sveitarfelog[#All],5,FALSE)</f>
        <v>Höfuðborgarsvæðið</v>
      </c>
      <c r="F380" t="s">
        <v>23</v>
      </c>
      <c r="G380" t="s">
        <v>23</v>
      </c>
      <c r="H380" t="s">
        <v>61</v>
      </c>
      <c r="I380" s="1">
        <v>142392</v>
      </c>
      <c r="J380" s="2">
        <f>VLOOKUP(Oliusala[[#This Row],[tegund]],Tegundir!$B$2:$D$19,3,FALSE)*Oliusala[[#This Row],[magn]]/1000</f>
        <v>115.33752</v>
      </c>
      <c r="K380">
        <v>2010</v>
      </c>
      <c r="L380" t="s">
        <v>17</v>
      </c>
      <c r="M380" s="144" t="s">
        <v>62</v>
      </c>
    </row>
    <row r="381" spans="1:13" x14ac:dyDescent="0.2">
      <c r="A381" t="s">
        <v>57</v>
      </c>
      <c r="B381" s="144" t="s">
        <v>5</v>
      </c>
      <c r="C381">
        <v>101</v>
      </c>
      <c r="D381" t="str">
        <f>VLOOKUP(Oliusala[[#This Row],[postnumer]],Sveitarfelog[#All],4,FALSE)</f>
        <v>Garðabær,Hafnarfjarðarkaupstaður,Kópavogsbær,Reykjavíkurborg,Seltjarnarnesbær</v>
      </c>
      <c r="E381" t="str">
        <f>VLOOKUP(Oliusala[[#This Row],[postnumer]],Sveitarfelog[#All],5,FALSE)</f>
        <v>Höfuðborgarsvæðið</v>
      </c>
      <c r="F381" t="s">
        <v>23</v>
      </c>
      <c r="G381" t="s">
        <v>23</v>
      </c>
      <c r="H381" t="s">
        <v>58</v>
      </c>
      <c r="I381" s="1">
        <v>449023</v>
      </c>
      <c r="J381" s="2">
        <f>VLOOKUP(Oliusala[[#This Row],[tegund]],Tegundir!$B$2:$D$19,3,FALSE)*Oliusala[[#This Row],[magn]]/1000</f>
        <v>363.70863000000003</v>
      </c>
      <c r="K381">
        <v>2010</v>
      </c>
      <c r="L381" t="s">
        <v>17</v>
      </c>
      <c r="M381" s="144" t="s">
        <v>59</v>
      </c>
    </row>
    <row r="382" spans="1:13" x14ac:dyDescent="0.2">
      <c r="A382" t="s">
        <v>57</v>
      </c>
      <c r="B382" s="144" t="s">
        <v>5</v>
      </c>
      <c r="C382">
        <v>101</v>
      </c>
      <c r="D382" t="str">
        <f>VLOOKUP(Oliusala[[#This Row],[postnumer]],Sveitarfelog[#All],4,FALSE)</f>
        <v>Garðabær,Hafnarfjarðarkaupstaður,Kópavogsbær,Reykjavíkurborg,Seltjarnarnesbær</v>
      </c>
      <c r="E382" t="str">
        <f>VLOOKUP(Oliusala[[#This Row],[postnumer]],Sveitarfelog[#All],5,FALSE)</f>
        <v>Höfuðborgarsvæðið</v>
      </c>
      <c r="F382" t="s">
        <v>26</v>
      </c>
      <c r="G382" t="s">
        <v>23</v>
      </c>
      <c r="H382" t="s">
        <v>58</v>
      </c>
      <c r="I382" s="1">
        <v>186689</v>
      </c>
      <c r="J382" s="2">
        <f>VLOOKUP(Oliusala[[#This Row],[tegund]],Tegundir!$B$2:$D$19,3,FALSE)*Oliusala[[#This Row],[magn]]/1000</f>
        <v>151.21808999999999</v>
      </c>
      <c r="K382">
        <v>2010</v>
      </c>
      <c r="L382" t="s">
        <v>17</v>
      </c>
      <c r="M382" s="144" t="s">
        <v>59</v>
      </c>
    </row>
    <row r="383" spans="1:13" x14ac:dyDescent="0.2">
      <c r="A383" t="s">
        <v>57</v>
      </c>
      <c r="B383" s="144" t="s">
        <v>5</v>
      </c>
      <c r="C383">
        <v>101</v>
      </c>
      <c r="D383" t="str">
        <f>VLOOKUP(Oliusala[[#This Row],[postnumer]],Sveitarfelog[#All],4,FALSE)</f>
        <v>Garðabær,Hafnarfjarðarkaupstaður,Kópavogsbær,Reykjavíkurborg,Seltjarnarnesbær</v>
      </c>
      <c r="E383" t="str">
        <f>VLOOKUP(Oliusala[[#This Row],[postnumer]],Sveitarfelog[#All],5,FALSE)</f>
        <v>Höfuðborgarsvæðið</v>
      </c>
      <c r="F383" t="s">
        <v>23</v>
      </c>
      <c r="G383" t="s">
        <v>23</v>
      </c>
      <c r="H383" t="s">
        <v>58</v>
      </c>
      <c r="I383" s="1">
        <v>274178</v>
      </c>
      <c r="J383" s="2">
        <f>VLOOKUP(Oliusala[[#This Row],[tegund]],Tegundir!$B$2:$D$19,3,FALSE)*Oliusala[[#This Row],[magn]]/1000</f>
        <v>222.08418000000003</v>
      </c>
      <c r="K383">
        <v>2010</v>
      </c>
      <c r="L383" t="s">
        <v>17</v>
      </c>
      <c r="M383" s="144" t="s">
        <v>59</v>
      </c>
    </row>
    <row r="384" spans="1:13" x14ac:dyDescent="0.2">
      <c r="A384" t="s">
        <v>63</v>
      </c>
      <c r="B384" s="144" t="s">
        <v>5</v>
      </c>
      <c r="C384">
        <v>101</v>
      </c>
      <c r="D384" t="str">
        <f>VLOOKUP(Oliusala[[#This Row],[postnumer]],Sveitarfelog[#All],4,FALSE)</f>
        <v>Garðabær,Hafnarfjarðarkaupstaður,Kópavogsbær,Reykjavíkurborg,Seltjarnarnesbær</v>
      </c>
      <c r="E384" t="str">
        <f>VLOOKUP(Oliusala[[#This Row],[postnumer]],Sveitarfelog[#All],5,FALSE)</f>
        <v>Höfuðborgarsvæðið</v>
      </c>
      <c r="F384" t="s">
        <v>26</v>
      </c>
      <c r="G384" t="s">
        <v>23</v>
      </c>
      <c r="H384" t="s">
        <v>58</v>
      </c>
      <c r="I384" s="1">
        <v>11871</v>
      </c>
      <c r="J384" s="2">
        <f>VLOOKUP(Oliusala[[#This Row],[tegund]],Tegundir!$B$2:$D$19,3,FALSE)*Oliusala[[#This Row],[magn]]/1000</f>
        <v>9.6155100000000004</v>
      </c>
      <c r="K384">
        <v>2010</v>
      </c>
      <c r="L384" t="s">
        <v>17</v>
      </c>
      <c r="M384" s="144" t="s">
        <v>59</v>
      </c>
    </row>
    <row r="385" spans="1:13" x14ac:dyDescent="0.2">
      <c r="A385" t="s">
        <v>63</v>
      </c>
      <c r="B385" s="144" t="s">
        <v>5</v>
      </c>
      <c r="C385">
        <v>101</v>
      </c>
      <c r="D385" t="str">
        <f>VLOOKUP(Oliusala[[#This Row],[postnumer]],Sveitarfelog[#All],4,FALSE)</f>
        <v>Garðabær,Hafnarfjarðarkaupstaður,Kópavogsbær,Reykjavíkurborg,Seltjarnarnesbær</v>
      </c>
      <c r="E385" t="str">
        <f>VLOOKUP(Oliusala[[#This Row],[postnumer]],Sveitarfelog[#All],5,FALSE)</f>
        <v>Höfuðborgarsvæðið</v>
      </c>
      <c r="F385" t="s">
        <v>26</v>
      </c>
      <c r="G385" t="s">
        <v>23</v>
      </c>
      <c r="H385" t="s">
        <v>58</v>
      </c>
      <c r="I385" s="1">
        <v>109868</v>
      </c>
      <c r="J385" s="2">
        <f>VLOOKUP(Oliusala[[#This Row],[tegund]],Tegundir!$B$2:$D$19,3,FALSE)*Oliusala[[#This Row],[magn]]/1000</f>
        <v>88.993080000000006</v>
      </c>
      <c r="K385">
        <v>2010</v>
      </c>
      <c r="L385" t="s">
        <v>17</v>
      </c>
      <c r="M385" s="144" t="s">
        <v>59</v>
      </c>
    </row>
    <row r="386" spans="1:13" x14ac:dyDescent="0.2">
      <c r="A386" t="s">
        <v>63</v>
      </c>
      <c r="B386" s="144" t="s">
        <v>5</v>
      </c>
      <c r="C386">
        <v>101</v>
      </c>
      <c r="D386" t="str">
        <f>VLOOKUP(Oliusala[[#This Row],[postnumer]],Sveitarfelog[#All],4,FALSE)</f>
        <v>Garðabær,Hafnarfjarðarkaupstaður,Kópavogsbær,Reykjavíkurborg,Seltjarnarnesbær</v>
      </c>
      <c r="E386" t="str">
        <f>VLOOKUP(Oliusala[[#This Row],[postnumer]],Sveitarfelog[#All],5,FALSE)</f>
        <v>Höfuðborgarsvæðið</v>
      </c>
      <c r="F386" t="s">
        <v>26</v>
      </c>
      <c r="G386" t="s">
        <v>23</v>
      </c>
      <c r="H386" t="s">
        <v>58</v>
      </c>
      <c r="I386" s="1">
        <v>331310</v>
      </c>
      <c r="J386" s="2">
        <f>VLOOKUP(Oliusala[[#This Row],[tegund]],Tegundir!$B$2:$D$19,3,FALSE)*Oliusala[[#This Row],[magn]]/1000</f>
        <v>268.36110000000002</v>
      </c>
      <c r="K386">
        <v>2010</v>
      </c>
      <c r="L386" t="s">
        <v>17</v>
      </c>
      <c r="M386" s="144" t="s">
        <v>59</v>
      </c>
    </row>
    <row r="387" spans="1:13" x14ac:dyDescent="0.2">
      <c r="A387" t="s">
        <v>63</v>
      </c>
      <c r="B387" s="144" t="s">
        <v>5</v>
      </c>
      <c r="C387">
        <v>101</v>
      </c>
      <c r="D387" t="str">
        <f>VLOOKUP(Oliusala[[#This Row],[postnumer]],Sveitarfelog[#All],4,FALSE)</f>
        <v>Garðabær,Hafnarfjarðarkaupstaður,Kópavogsbær,Reykjavíkurborg,Seltjarnarnesbær</v>
      </c>
      <c r="E387" t="str">
        <f>VLOOKUP(Oliusala[[#This Row],[postnumer]],Sveitarfelog[#All],5,FALSE)</f>
        <v>Höfuðborgarsvæðið</v>
      </c>
      <c r="F387" t="s">
        <v>23</v>
      </c>
      <c r="G387" t="s">
        <v>23</v>
      </c>
      <c r="H387" t="s">
        <v>61</v>
      </c>
      <c r="I387" s="1">
        <v>2981159</v>
      </c>
      <c r="J387" s="2">
        <f>VLOOKUP(Oliusala[[#This Row],[tegund]],Tegundir!$B$2:$D$19,3,FALSE)*Oliusala[[#This Row],[magn]]/1000</f>
        <v>2414.7387899999999</v>
      </c>
      <c r="K387">
        <v>2010</v>
      </c>
      <c r="L387" t="s">
        <v>17</v>
      </c>
      <c r="M387" s="144" t="s">
        <v>62</v>
      </c>
    </row>
    <row r="388" spans="1:13" x14ac:dyDescent="0.2">
      <c r="A388" t="s">
        <v>63</v>
      </c>
      <c r="B388" s="144" t="s">
        <v>5</v>
      </c>
      <c r="C388">
        <v>101</v>
      </c>
      <c r="D388" t="str">
        <f>VLOOKUP(Oliusala[[#This Row],[postnumer]],Sveitarfelog[#All],4,FALSE)</f>
        <v>Garðabær,Hafnarfjarðarkaupstaður,Kópavogsbær,Reykjavíkurborg,Seltjarnarnesbær</v>
      </c>
      <c r="E388" t="str">
        <f>VLOOKUP(Oliusala[[#This Row],[postnumer]],Sveitarfelog[#All],5,FALSE)</f>
        <v>Höfuðborgarsvæðið</v>
      </c>
      <c r="F388" t="s">
        <v>23</v>
      </c>
      <c r="G388" t="s">
        <v>23</v>
      </c>
      <c r="H388" t="s">
        <v>58</v>
      </c>
      <c r="I388" s="1">
        <v>6782312</v>
      </c>
      <c r="J388" s="2">
        <f>VLOOKUP(Oliusala[[#This Row],[tegund]],Tegundir!$B$2:$D$19,3,FALSE)*Oliusala[[#This Row],[magn]]/1000</f>
        <v>5493.6727200000005</v>
      </c>
      <c r="K388">
        <v>2010</v>
      </c>
      <c r="L388" t="s">
        <v>17</v>
      </c>
      <c r="M388" s="144" t="s">
        <v>59</v>
      </c>
    </row>
    <row r="389" spans="1:13" x14ac:dyDescent="0.2">
      <c r="A389" t="s">
        <v>63</v>
      </c>
      <c r="B389" s="144" t="s">
        <v>5</v>
      </c>
      <c r="C389">
        <v>101</v>
      </c>
      <c r="D389" t="str">
        <f>VLOOKUP(Oliusala[[#This Row],[postnumer]],Sveitarfelog[#All],4,FALSE)</f>
        <v>Garðabær,Hafnarfjarðarkaupstaður,Kópavogsbær,Reykjavíkurborg,Seltjarnarnesbær</v>
      </c>
      <c r="E389" t="str">
        <f>VLOOKUP(Oliusala[[#This Row],[postnumer]],Sveitarfelog[#All],5,FALSE)</f>
        <v>Höfuðborgarsvæðið</v>
      </c>
      <c r="F389" t="s">
        <v>23</v>
      </c>
      <c r="G389" t="s">
        <v>23</v>
      </c>
      <c r="H389" t="s">
        <v>61</v>
      </c>
      <c r="I389" s="1">
        <v>151611</v>
      </c>
      <c r="J389" s="2">
        <f>VLOOKUP(Oliusala[[#This Row],[tegund]],Tegundir!$B$2:$D$19,3,FALSE)*Oliusala[[#This Row],[magn]]/1000</f>
        <v>122.80491000000001</v>
      </c>
      <c r="K389">
        <v>2010</v>
      </c>
      <c r="L389" t="s">
        <v>17</v>
      </c>
      <c r="M389" s="144" t="s">
        <v>62</v>
      </c>
    </row>
    <row r="390" spans="1:13" x14ac:dyDescent="0.2">
      <c r="A390" t="s">
        <v>63</v>
      </c>
      <c r="B390" s="144" t="s">
        <v>5</v>
      </c>
      <c r="C390">
        <v>101</v>
      </c>
      <c r="D390" t="str">
        <f>VLOOKUP(Oliusala[[#This Row],[postnumer]],Sveitarfelog[#All],4,FALSE)</f>
        <v>Garðabær,Hafnarfjarðarkaupstaður,Kópavogsbær,Reykjavíkurborg,Seltjarnarnesbær</v>
      </c>
      <c r="E390" t="str">
        <f>VLOOKUP(Oliusala[[#This Row],[postnumer]],Sveitarfelog[#All],5,FALSE)</f>
        <v>Höfuðborgarsvæðið</v>
      </c>
      <c r="F390" t="s">
        <v>23</v>
      </c>
      <c r="G390" t="s">
        <v>23</v>
      </c>
      <c r="H390" t="s">
        <v>58</v>
      </c>
      <c r="I390" s="1">
        <v>341533</v>
      </c>
      <c r="J390" s="2">
        <f>VLOOKUP(Oliusala[[#This Row],[tegund]],Tegundir!$B$2:$D$19,3,FALSE)*Oliusala[[#This Row],[magn]]/1000</f>
        <v>276.64173000000005</v>
      </c>
      <c r="K390">
        <v>2010</v>
      </c>
      <c r="L390" t="s">
        <v>17</v>
      </c>
      <c r="M390" s="144" t="s">
        <v>59</v>
      </c>
    </row>
    <row r="391" spans="1:13" x14ac:dyDescent="0.2">
      <c r="A391" t="s">
        <v>63</v>
      </c>
      <c r="B391" s="144" t="s">
        <v>5</v>
      </c>
      <c r="C391">
        <v>101</v>
      </c>
      <c r="D391" t="str">
        <f>VLOOKUP(Oliusala[[#This Row],[postnumer]],Sveitarfelog[#All],4,FALSE)</f>
        <v>Garðabær,Hafnarfjarðarkaupstaður,Kópavogsbær,Reykjavíkurborg,Seltjarnarnesbær</v>
      </c>
      <c r="E391" t="str">
        <f>VLOOKUP(Oliusala[[#This Row],[postnumer]],Sveitarfelog[#All],5,FALSE)</f>
        <v>Höfuðborgarsvæðið</v>
      </c>
      <c r="F391" t="s">
        <v>23</v>
      </c>
      <c r="G391" t="s">
        <v>23</v>
      </c>
      <c r="H391" t="s">
        <v>58</v>
      </c>
      <c r="I391" s="1">
        <v>61082</v>
      </c>
      <c r="J391" s="2">
        <f>VLOOKUP(Oliusala[[#This Row],[tegund]],Tegundir!$B$2:$D$19,3,FALSE)*Oliusala[[#This Row],[magn]]/1000</f>
        <v>49.476420000000005</v>
      </c>
      <c r="K391">
        <v>2010</v>
      </c>
      <c r="L391" t="s">
        <v>17</v>
      </c>
      <c r="M391" s="144" t="s">
        <v>59</v>
      </c>
    </row>
    <row r="392" spans="1:13" x14ac:dyDescent="0.2">
      <c r="A392" t="s">
        <v>63</v>
      </c>
      <c r="B392" s="144" t="s">
        <v>5</v>
      </c>
      <c r="C392">
        <v>101</v>
      </c>
      <c r="D392" t="str">
        <f>VLOOKUP(Oliusala[[#This Row],[postnumer]],Sveitarfelog[#All],4,FALSE)</f>
        <v>Garðabær,Hafnarfjarðarkaupstaður,Kópavogsbær,Reykjavíkurborg,Seltjarnarnesbær</v>
      </c>
      <c r="E392" t="str">
        <f>VLOOKUP(Oliusala[[#This Row],[postnumer]],Sveitarfelog[#All],5,FALSE)</f>
        <v>Höfuðborgarsvæðið</v>
      </c>
      <c r="F392" t="s">
        <v>26</v>
      </c>
      <c r="G392" t="s">
        <v>23</v>
      </c>
      <c r="H392" t="s">
        <v>58</v>
      </c>
      <c r="I392" s="1">
        <v>54331</v>
      </c>
      <c r="J392" s="2">
        <f>VLOOKUP(Oliusala[[#This Row],[tegund]],Tegundir!$B$2:$D$19,3,FALSE)*Oliusala[[#This Row],[magn]]/1000</f>
        <v>44.008110000000002</v>
      </c>
      <c r="K392">
        <v>2010</v>
      </c>
      <c r="L392" t="s">
        <v>17</v>
      </c>
      <c r="M392" s="144" t="s">
        <v>59</v>
      </c>
    </row>
    <row r="393" spans="1:13" x14ac:dyDescent="0.2">
      <c r="A393" t="s">
        <v>57</v>
      </c>
      <c r="B393" s="144" t="s">
        <v>74</v>
      </c>
      <c r="C393">
        <v>230</v>
      </c>
      <c r="D393" t="str">
        <f>VLOOKUP(Oliusala[[#This Row],[postnumer]],Sveitarfelog[#All],4,FALSE)</f>
        <v>Reykjanesbær</v>
      </c>
      <c r="E393" t="str">
        <f>VLOOKUP(Oliusala[[#This Row],[postnumer]],Sveitarfelog[#All],5,FALSE)</f>
        <v>Suðurnes</v>
      </c>
      <c r="F393" t="s">
        <v>23</v>
      </c>
      <c r="G393" t="s">
        <v>23</v>
      </c>
      <c r="H393" t="s">
        <v>61</v>
      </c>
      <c r="I393" s="1">
        <v>113716381</v>
      </c>
      <c r="J393" s="2">
        <f>VLOOKUP(Oliusala[[#This Row],[tegund]],Tegundir!$B$2:$D$19,3,FALSE)*Oliusala[[#This Row],[magn]]/1000</f>
        <v>92110.268609999999</v>
      </c>
      <c r="K393">
        <v>2010</v>
      </c>
      <c r="L393" t="s">
        <v>17</v>
      </c>
      <c r="M393" s="144" t="s">
        <v>62</v>
      </c>
    </row>
    <row r="394" spans="1:13" x14ac:dyDescent="0.2">
      <c r="A394" t="s">
        <v>63</v>
      </c>
      <c r="B394" s="144" t="s">
        <v>74</v>
      </c>
      <c r="C394">
        <v>230</v>
      </c>
      <c r="D394" t="str">
        <f>VLOOKUP(Oliusala[[#This Row],[postnumer]],Sveitarfelog[#All],4,FALSE)</f>
        <v>Reykjanesbær</v>
      </c>
      <c r="E394" t="str">
        <f>VLOOKUP(Oliusala[[#This Row],[postnumer]],Sveitarfelog[#All],5,FALSE)</f>
        <v>Suðurnes</v>
      </c>
      <c r="F394" t="s">
        <v>23</v>
      </c>
      <c r="G394" t="s">
        <v>23</v>
      </c>
      <c r="H394" t="s">
        <v>61</v>
      </c>
      <c r="I394" s="1">
        <v>28890815</v>
      </c>
      <c r="J394" s="2">
        <f>VLOOKUP(Oliusala[[#This Row],[tegund]],Tegundir!$B$2:$D$19,3,FALSE)*Oliusala[[#This Row],[magn]]/1000</f>
        <v>23401.560150000001</v>
      </c>
      <c r="K394">
        <v>2010</v>
      </c>
      <c r="L394" t="s">
        <v>17</v>
      </c>
      <c r="M394" s="144" t="s">
        <v>62</v>
      </c>
    </row>
    <row r="395" spans="1:13" x14ac:dyDescent="0.2">
      <c r="A395" t="s">
        <v>57</v>
      </c>
      <c r="B395" s="144" t="s">
        <v>74</v>
      </c>
      <c r="C395">
        <v>230</v>
      </c>
      <c r="D395" t="str">
        <f>VLOOKUP(Oliusala[[#This Row],[postnumer]],Sveitarfelog[#All],4,FALSE)</f>
        <v>Reykjanesbær</v>
      </c>
      <c r="E395" t="str">
        <f>VLOOKUP(Oliusala[[#This Row],[postnumer]],Sveitarfelog[#All],5,FALSE)</f>
        <v>Suðurnes</v>
      </c>
      <c r="F395" t="s">
        <v>23</v>
      </c>
      <c r="G395" t="s">
        <v>23</v>
      </c>
      <c r="H395" t="s">
        <v>60</v>
      </c>
      <c r="I395" s="1">
        <v>67205</v>
      </c>
      <c r="J395" s="2">
        <f>VLOOKUP(Oliusala[[#This Row],[tegund]],Tegundir!$B$2:$D$19,3,FALSE)*Oliusala[[#This Row],[magn]]/1000</f>
        <v>54.436050000000002</v>
      </c>
      <c r="K395">
        <v>2010</v>
      </c>
      <c r="L395" t="s">
        <v>17</v>
      </c>
      <c r="M395" s="144" t="s">
        <v>59</v>
      </c>
    </row>
    <row r="396" spans="1:13" x14ac:dyDescent="0.2">
      <c r="A396" t="s">
        <v>63</v>
      </c>
      <c r="B396" s="144" t="s">
        <v>74</v>
      </c>
      <c r="C396">
        <v>230</v>
      </c>
      <c r="D396" t="str">
        <f>VLOOKUP(Oliusala[[#This Row],[postnumer]],Sveitarfelog[#All],4,FALSE)</f>
        <v>Reykjanesbær</v>
      </c>
      <c r="E396" t="str">
        <f>VLOOKUP(Oliusala[[#This Row],[postnumer]],Sveitarfelog[#All],5,FALSE)</f>
        <v>Suðurnes</v>
      </c>
      <c r="F396" t="s">
        <v>23</v>
      </c>
      <c r="G396" t="s">
        <v>23</v>
      </c>
      <c r="H396" t="s">
        <v>58</v>
      </c>
      <c r="I396" s="1">
        <v>42778</v>
      </c>
      <c r="J396" s="2">
        <f>VLOOKUP(Oliusala[[#This Row],[tegund]],Tegundir!$B$2:$D$19,3,FALSE)*Oliusala[[#This Row],[magn]]/1000</f>
        <v>34.650179999999999</v>
      </c>
      <c r="K396">
        <v>2010</v>
      </c>
      <c r="L396" t="s">
        <v>17</v>
      </c>
      <c r="M396" s="144" t="s">
        <v>59</v>
      </c>
    </row>
    <row r="397" spans="1:13" x14ac:dyDescent="0.2">
      <c r="A397" t="s">
        <v>57</v>
      </c>
      <c r="B397" s="144" t="s">
        <v>82</v>
      </c>
      <c r="C397">
        <v>270</v>
      </c>
      <c r="D397" t="str">
        <f>VLOOKUP(Oliusala[[#This Row],[postnumer]],Sveitarfelog[#All],4,FALSE)</f>
        <v>Mosfellsbær</v>
      </c>
      <c r="E397" t="str">
        <f>VLOOKUP(Oliusala[[#This Row],[postnumer]],Sveitarfelog[#All],5,FALSE)</f>
        <v>Höfuðborgarsvæðið</v>
      </c>
      <c r="F397" t="s">
        <v>23</v>
      </c>
      <c r="G397" t="s">
        <v>23</v>
      </c>
      <c r="H397" t="s">
        <v>60</v>
      </c>
      <c r="I397" s="1">
        <v>4190</v>
      </c>
      <c r="J397" s="2">
        <f>VLOOKUP(Oliusala[[#This Row],[tegund]],Tegundir!$B$2:$D$19,3,FALSE)*Oliusala[[#This Row],[magn]]/1000</f>
        <v>3.3938999999999999</v>
      </c>
      <c r="K397">
        <v>2010</v>
      </c>
      <c r="L397" t="s">
        <v>17</v>
      </c>
      <c r="M397" s="144" t="s">
        <v>59</v>
      </c>
    </row>
    <row r="398" spans="1:13" x14ac:dyDescent="0.2">
      <c r="A398" t="s">
        <v>57</v>
      </c>
      <c r="B398" s="144" t="s">
        <v>81</v>
      </c>
      <c r="C398">
        <v>270</v>
      </c>
      <c r="D398" t="str">
        <f>VLOOKUP(Oliusala[[#This Row],[postnumer]],Sveitarfelog[#All],4,FALSE)</f>
        <v>Mosfellsbær</v>
      </c>
      <c r="E398" t="str">
        <f>VLOOKUP(Oliusala[[#This Row],[postnumer]],Sveitarfelog[#All],5,FALSE)</f>
        <v>Höfuðborgarsvæðið</v>
      </c>
      <c r="F398" t="s">
        <v>23</v>
      </c>
      <c r="G398" t="s">
        <v>23</v>
      </c>
      <c r="H398" t="s">
        <v>60</v>
      </c>
      <c r="I398" s="1">
        <v>1514</v>
      </c>
      <c r="J398" s="2">
        <f>VLOOKUP(Oliusala[[#This Row],[tegund]],Tegundir!$B$2:$D$19,3,FALSE)*Oliusala[[#This Row],[magn]]/1000</f>
        <v>1.2263400000000002</v>
      </c>
      <c r="K398">
        <v>2010</v>
      </c>
      <c r="L398" t="s">
        <v>17</v>
      </c>
      <c r="M398" s="144" t="s">
        <v>59</v>
      </c>
    </row>
    <row r="399" spans="1:13" x14ac:dyDescent="0.2">
      <c r="A399" t="s">
        <v>57</v>
      </c>
      <c r="B399" s="144" t="s">
        <v>84</v>
      </c>
      <c r="C399">
        <v>300</v>
      </c>
      <c r="D399" t="str">
        <f>VLOOKUP(Oliusala[[#This Row],[postnumer]],Sveitarfelog[#All],4,FALSE)</f>
        <v>Akraneskaupstaður,Hvalfjarðarsveit,Kjósarhreppur</v>
      </c>
      <c r="E399" t="str">
        <f>VLOOKUP(Oliusala[[#This Row],[postnumer]],Sveitarfelog[#All],5,FALSE)</f>
        <v>Vesturland</v>
      </c>
      <c r="F399" t="s">
        <v>23</v>
      </c>
      <c r="G399" t="s">
        <v>23</v>
      </c>
      <c r="H399" t="s">
        <v>60</v>
      </c>
      <c r="I399" s="1">
        <v>3102</v>
      </c>
      <c r="J399" s="2">
        <f>VLOOKUP(Oliusala[[#This Row],[tegund]],Tegundir!$B$2:$D$19,3,FALSE)*Oliusala[[#This Row],[magn]]/1000</f>
        <v>2.5126200000000005</v>
      </c>
      <c r="K399">
        <v>2010</v>
      </c>
      <c r="L399" t="s">
        <v>17</v>
      </c>
      <c r="M399" s="144" t="s">
        <v>59</v>
      </c>
    </row>
    <row r="400" spans="1:13" x14ac:dyDescent="0.2">
      <c r="A400" t="s">
        <v>57</v>
      </c>
      <c r="B400" s="144" t="s">
        <v>88</v>
      </c>
      <c r="C400">
        <v>310</v>
      </c>
      <c r="D400" t="str">
        <f>VLOOKUP(Oliusala[[#This Row],[postnumer]],Sveitarfelog[#All],4,FALSE)</f>
        <v>Borgarbyggð,Skorradalshreppur</v>
      </c>
      <c r="E400" t="str">
        <f>VLOOKUP(Oliusala[[#This Row],[postnumer]],Sveitarfelog[#All],5,FALSE)</f>
        <v>Vesturland</v>
      </c>
      <c r="F400" t="s">
        <v>23</v>
      </c>
      <c r="G400" t="s">
        <v>23</v>
      </c>
      <c r="H400" t="s">
        <v>60</v>
      </c>
      <c r="I400" s="1">
        <v>11616</v>
      </c>
      <c r="J400" s="2">
        <f>VLOOKUP(Oliusala[[#This Row],[tegund]],Tegundir!$B$2:$D$19,3,FALSE)*Oliusala[[#This Row],[magn]]/1000</f>
        <v>9.4089600000000004</v>
      </c>
      <c r="K400">
        <v>2010</v>
      </c>
      <c r="L400" t="s">
        <v>17</v>
      </c>
      <c r="M400" s="144" t="s">
        <v>59</v>
      </c>
    </row>
    <row r="401" spans="1:13" x14ac:dyDescent="0.2">
      <c r="A401" t="s">
        <v>63</v>
      </c>
      <c r="B401" s="144" t="s">
        <v>100</v>
      </c>
      <c r="C401">
        <v>360</v>
      </c>
      <c r="D401" t="str">
        <f>VLOOKUP(Oliusala[[#This Row],[postnumer]],Sveitarfelog[#All],4,FALSE)</f>
        <v>Snæfellsbær</v>
      </c>
      <c r="E401" t="str">
        <f>VLOOKUP(Oliusala[[#This Row],[postnumer]],Sveitarfelog[#All],5,FALSE)</f>
        <v>Vesturland</v>
      </c>
      <c r="F401" t="s">
        <v>23</v>
      </c>
      <c r="G401" t="s">
        <v>23</v>
      </c>
      <c r="H401" t="s">
        <v>61</v>
      </c>
      <c r="I401" s="1">
        <v>459</v>
      </c>
      <c r="J401" s="2">
        <f>VLOOKUP(Oliusala[[#This Row],[tegund]],Tegundir!$B$2:$D$19,3,FALSE)*Oliusala[[#This Row],[magn]]/1000</f>
        <v>0.37179000000000001</v>
      </c>
      <c r="K401">
        <v>2010</v>
      </c>
      <c r="L401" t="s">
        <v>17</v>
      </c>
      <c r="M401" s="144" t="s">
        <v>62</v>
      </c>
    </row>
    <row r="402" spans="1:13" x14ac:dyDescent="0.2">
      <c r="A402" t="s">
        <v>63</v>
      </c>
      <c r="B402" s="144" t="s">
        <v>100</v>
      </c>
      <c r="C402">
        <v>360</v>
      </c>
      <c r="D402" t="str">
        <f>VLOOKUP(Oliusala[[#This Row],[postnumer]],Sveitarfelog[#All],4,FALSE)</f>
        <v>Snæfellsbær</v>
      </c>
      <c r="E402" t="str">
        <f>VLOOKUP(Oliusala[[#This Row],[postnumer]],Sveitarfelog[#All],5,FALSE)</f>
        <v>Vesturland</v>
      </c>
      <c r="F402" t="s">
        <v>23</v>
      </c>
      <c r="G402" t="s">
        <v>23</v>
      </c>
      <c r="H402" t="s">
        <v>58</v>
      </c>
      <c r="I402" s="1">
        <v>7183</v>
      </c>
      <c r="J402" s="2">
        <f>VLOOKUP(Oliusala[[#This Row],[tegund]],Tegundir!$B$2:$D$19,3,FALSE)*Oliusala[[#This Row],[magn]]/1000</f>
        <v>5.8182300000000007</v>
      </c>
      <c r="K402">
        <v>2010</v>
      </c>
      <c r="L402" t="s">
        <v>17</v>
      </c>
      <c r="M402" s="144" t="s">
        <v>59</v>
      </c>
    </row>
    <row r="403" spans="1:13" x14ac:dyDescent="0.2">
      <c r="A403" t="s">
        <v>57</v>
      </c>
      <c r="B403" s="144" t="s">
        <v>101</v>
      </c>
      <c r="C403">
        <v>370</v>
      </c>
      <c r="D403" t="str">
        <f>VLOOKUP(Oliusala[[#This Row],[postnumer]],Sveitarfelog[#All],4,FALSE)</f>
        <v>Dalabyggð</v>
      </c>
      <c r="E403" t="str">
        <f>VLOOKUP(Oliusala[[#This Row],[postnumer]],Sveitarfelog[#All],5,FALSE)</f>
        <v>Vesturland</v>
      </c>
      <c r="F403" t="s">
        <v>23</v>
      </c>
      <c r="G403" t="s">
        <v>23</v>
      </c>
      <c r="H403" t="s">
        <v>60</v>
      </c>
      <c r="I403" s="1">
        <v>2661</v>
      </c>
      <c r="J403" s="2">
        <f>VLOOKUP(Oliusala[[#This Row],[tegund]],Tegundir!$B$2:$D$19,3,FALSE)*Oliusala[[#This Row],[magn]]/1000</f>
        <v>2.1554100000000003</v>
      </c>
      <c r="K403">
        <v>2010</v>
      </c>
      <c r="L403" t="s">
        <v>17</v>
      </c>
      <c r="M403" s="144" t="s">
        <v>59</v>
      </c>
    </row>
    <row r="404" spans="1:13" x14ac:dyDescent="0.2">
      <c r="A404" t="s">
        <v>63</v>
      </c>
      <c r="B404" s="144" t="s">
        <v>101</v>
      </c>
      <c r="C404">
        <v>370</v>
      </c>
      <c r="D404" t="str">
        <f>VLOOKUP(Oliusala[[#This Row],[postnumer]],Sveitarfelog[#All],4,FALSE)</f>
        <v>Dalabyggð</v>
      </c>
      <c r="E404" t="str">
        <f>VLOOKUP(Oliusala[[#This Row],[postnumer]],Sveitarfelog[#All],5,FALSE)</f>
        <v>Vesturland</v>
      </c>
      <c r="F404" t="s">
        <v>23</v>
      </c>
      <c r="G404" t="s">
        <v>23</v>
      </c>
      <c r="H404" t="s">
        <v>58</v>
      </c>
      <c r="I404" s="1">
        <v>615</v>
      </c>
      <c r="J404" s="2">
        <f>VLOOKUP(Oliusala[[#This Row],[tegund]],Tegundir!$B$2:$D$19,3,FALSE)*Oliusala[[#This Row],[magn]]/1000</f>
        <v>0.49815000000000004</v>
      </c>
      <c r="K404">
        <v>2010</v>
      </c>
      <c r="L404" t="s">
        <v>17</v>
      </c>
      <c r="M404" s="144" t="s">
        <v>59</v>
      </c>
    </row>
    <row r="405" spans="1:13" x14ac:dyDescent="0.2">
      <c r="A405" t="s">
        <v>63</v>
      </c>
      <c r="B405" s="144" t="s">
        <v>108</v>
      </c>
      <c r="C405">
        <v>400</v>
      </c>
      <c r="D405" t="str">
        <f>VLOOKUP(Oliusala[[#This Row],[postnumer]],Sveitarfelog[#All],4,FALSE)</f>
        <v>Ísafjarðarbær</v>
      </c>
      <c r="E405" t="str">
        <f>VLOOKUP(Oliusala[[#This Row],[postnumer]],Sveitarfelog[#All],5,FALSE)</f>
        <v>Vestfirðir</v>
      </c>
      <c r="F405" t="s">
        <v>23</v>
      </c>
      <c r="G405" t="s">
        <v>23</v>
      </c>
      <c r="H405" t="s">
        <v>61</v>
      </c>
      <c r="I405" s="1">
        <v>14471</v>
      </c>
      <c r="J405" s="2">
        <f>VLOOKUP(Oliusala[[#This Row],[tegund]],Tegundir!$B$2:$D$19,3,FALSE)*Oliusala[[#This Row],[magn]]/1000</f>
        <v>11.72151</v>
      </c>
      <c r="K405">
        <v>2010</v>
      </c>
      <c r="L405" t="s">
        <v>17</v>
      </c>
      <c r="M405" s="144" t="s">
        <v>62</v>
      </c>
    </row>
    <row r="406" spans="1:13" x14ac:dyDescent="0.2">
      <c r="A406" t="s">
        <v>63</v>
      </c>
      <c r="B406" s="144" t="s">
        <v>108</v>
      </c>
      <c r="C406">
        <v>400</v>
      </c>
      <c r="D406" t="str">
        <f>VLOOKUP(Oliusala[[#This Row],[postnumer]],Sveitarfelog[#All],4,FALSE)</f>
        <v>Ísafjarðarbær</v>
      </c>
      <c r="E406" t="str">
        <f>VLOOKUP(Oliusala[[#This Row],[postnumer]],Sveitarfelog[#All],5,FALSE)</f>
        <v>Vestfirðir</v>
      </c>
      <c r="F406" t="s">
        <v>23</v>
      </c>
      <c r="G406" t="s">
        <v>23</v>
      </c>
      <c r="H406" t="s">
        <v>58</v>
      </c>
      <c r="I406" s="1">
        <v>17881</v>
      </c>
      <c r="J406" s="2">
        <f>VLOOKUP(Oliusala[[#This Row],[tegund]],Tegundir!$B$2:$D$19,3,FALSE)*Oliusala[[#This Row],[magn]]/1000</f>
        <v>14.483610000000001</v>
      </c>
      <c r="K406">
        <v>2010</v>
      </c>
      <c r="L406" t="s">
        <v>17</v>
      </c>
      <c r="M406" s="144" t="s">
        <v>59</v>
      </c>
    </row>
    <row r="407" spans="1:13" x14ac:dyDescent="0.2">
      <c r="A407" t="s">
        <v>63</v>
      </c>
      <c r="B407" s="144" t="s">
        <v>118</v>
      </c>
      <c r="C407">
        <v>465</v>
      </c>
      <c r="D407" t="str">
        <f>VLOOKUP(Oliusala[[#This Row],[postnumer]],Sveitarfelog[#All],4,FALSE)</f>
        <v>Vesturbyggð</v>
      </c>
      <c r="E407" t="str">
        <f>VLOOKUP(Oliusala[[#This Row],[postnumer]],Sveitarfelog[#All],5,FALSE)</f>
        <v>Vestfirðir</v>
      </c>
      <c r="F407" t="s">
        <v>23</v>
      </c>
      <c r="G407" t="s">
        <v>23</v>
      </c>
      <c r="H407" t="s">
        <v>58</v>
      </c>
      <c r="I407" s="1">
        <v>5860</v>
      </c>
      <c r="J407" s="2">
        <f>VLOOKUP(Oliusala[[#This Row],[tegund]],Tegundir!$B$2:$D$19,3,FALSE)*Oliusala[[#This Row],[magn]]/1000</f>
        <v>4.7465999999999999</v>
      </c>
      <c r="K407">
        <v>2010</v>
      </c>
      <c r="L407" t="s">
        <v>17</v>
      </c>
      <c r="M407" s="144" t="s">
        <v>59</v>
      </c>
    </row>
    <row r="408" spans="1:13" x14ac:dyDescent="0.2">
      <c r="A408" t="s">
        <v>57</v>
      </c>
      <c r="B408" s="144" t="s">
        <v>120</v>
      </c>
      <c r="C408">
        <v>500</v>
      </c>
      <c r="D408" t="str">
        <f>VLOOKUP(Oliusala[[#This Row],[postnumer]],Sveitarfelog[#All],4,FALSE)</f>
        <v>Húnaþing vestra</v>
      </c>
      <c r="E408" t="str">
        <f>VLOOKUP(Oliusala[[#This Row],[postnumer]],Sveitarfelog[#All],5,FALSE)</f>
        <v>Norðurland vestra</v>
      </c>
      <c r="F408" t="s">
        <v>23</v>
      </c>
      <c r="G408" t="s">
        <v>23</v>
      </c>
      <c r="H408" t="s">
        <v>60</v>
      </c>
      <c r="I408" s="1">
        <v>3845</v>
      </c>
      <c r="J408" s="2">
        <f>VLOOKUP(Oliusala[[#This Row],[tegund]],Tegundir!$B$2:$D$19,3,FALSE)*Oliusala[[#This Row],[magn]]/1000</f>
        <v>3.1144500000000002</v>
      </c>
      <c r="K408">
        <v>2010</v>
      </c>
      <c r="L408" t="s">
        <v>17</v>
      </c>
      <c r="M408" s="144" t="s">
        <v>59</v>
      </c>
    </row>
    <row r="409" spans="1:13" x14ac:dyDescent="0.2">
      <c r="A409" t="s">
        <v>63</v>
      </c>
      <c r="B409" s="144" t="s">
        <v>130</v>
      </c>
      <c r="C409">
        <v>550</v>
      </c>
      <c r="D409" t="str">
        <f>VLOOKUP(Oliusala[[#This Row],[postnumer]],Sveitarfelog[#All],4,FALSE)</f>
        <v>Skagafjörður</v>
      </c>
      <c r="E409" t="str">
        <f>VLOOKUP(Oliusala[[#This Row],[postnumer]],Sveitarfelog[#All],5,FALSE)</f>
        <v>Norðurland vestra</v>
      </c>
      <c r="F409" t="s">
        <v>23</v>
      </c>
      <c r="G409" t="s">
        <v>23</v>
      </c>
      <c r="H409" t="s">
        <v>58</v>
      </c>
      <c r="I409" s="1">
        <v>8447</v>
      </c>
      <c r="J409" s="2">
        <f>VLOOKUP(Oliusala[[#This Row],[tegund]],Tegundir!$B$2:$D$19,3,FALSE)*Oliusala[[#This Row],[magn]]/1000</f>
        <v>6.8420700000000005</v>
      </c>
      <c r="K409">
        <v>2010</v>
      </c>
      <c r="L409" t="s">
        <v>17</v>
      </c>
      <c r="M409" s="144" t="s">
        <v>59</v>
      </c>
    </row>
    <row r="410" spans="1:13" x14ac:dyDescent="0.2">
      <c r="A410" t="s">
        <v>63</v>
      </c>
      <c r="B410" s="144" t="s">
        <v>137</v>
      </c>
      <c r="C410">
        <v>600</v>
      </c>
      <c r="D410" t="str">
        <f>VLOOKUP(Oliusala[[#This Row],[postnumer]],Sveitarfelog[#All],4,FALSE)</f>
        <v>Akureyrarbær,Eyjafjarðarsveit,Hörgársveit,Svalbarðsstrandarhreppur,Grýtubakkahreppur</v>
      </c>
      <c r="E410" t="str">
        <f>VLOOKUP(Oliusala[[#This Row],[postnumer]],Sveitarfelog[#All],5,FALSE)</f>
        <v>Norðurland eystra</v>
      </c>
      <c r="F410" t="s">
        <v>23</v>
      </c>
      <c r="G410" t="s">
        <v>23</v>
      </c>
      <c r="H410" t="s">
        <v>61</v>
      </c>
      <c r="I410" s="1">
        <v>650623</v>
      </c>
      <c r="J410" s="2">
        <f>VLOOKUP(Oliusala[[#This Row],[tegund]],Tegundir!$B$2:$D$19,3,FALSE)*Oliusala[[#This Row],[magn]]/1000</f>
        <v>527.00463000000002</v>
      </c>
      <c r="K410">
        <v>2010</v>
      </c>
      <c r="L410" t="s">
        <v>17</v>
      </c>
      <c r="M410" s="144" t="s">
        <v>62</v>
      </c>
    </row>
    <row r="411" spans="1:13" x14ac:dyDescent="0.2">
      <c r="A411" t="s">
        <v>68</v>
      </c>
      <c r="B411" s="144" t="s">
        <v>68</v>
      </c>
      <c r="C411">
        <v>600</v>
      </c>
      <c r="D411" t="str">
        <f>VLOOKUP(Oliusala[[#This Row],[postnumer]],Sveitarfelog[#All],4,FALSE)</f>
        <v>Akureyrarbær,Eyjafjarðarsveit,Hörgársveit,Svalbarðsstrandarhreppur,Grýtubakkahreppur</v>
      </c>
      <c r="E411" t="str">
        <f>VLOOKUP(Oliusala[[#This Row],[postnumer]],Sveitarfelog[#All],5,FALSE)</f>
        <v>Norðurland eystra</v>
      </c>
      <c r="F411" t="s">
        <v>23</v>
      </c>
      <c r="G411" t="s">
        <v>23</v>
      </c>
      <c r="H411" t="s">
        <v>58</v>
      </c>
      <c r="I411" s="1">
        <v>2700</v>
      </c>
      <c r="J411" s="2">
        <f>VLOOKUP(Oliusala[[#This Row],[tegund]],Tegundir!$B$2:$D$19,3,FALSE)*Oliusala[[#This Row],[magn]]/1000</f>
        <v>2.1869999999999998</v>
      </c>
      <c r="K411">
        <v>2010</v>
      </c>
      <c r="L411" t="s">
        <v>17</v>
      </c>
      <c r="M411" s="144" t="s">
        <v>59</v>
      </c>
    </row>
    <row r="412" spans="1:13" x14ac:dyDescent="0.2">
      <c r="A412" t="s">
        <v>63</v>
      </c>
      <c r="B412" s="144" t="s">
        <v>137</v>
      </c>
      <c r="C412">
        <v>600</v>
      </c>
      <c r="D412" t="str">
        <f>VLOOKUP(Oliusala[[#This Row],[postnumer]],Sveitarfelog[#All],4,FALSE)</f>
        <v>Akureyrarbær,Eyjafjarðarsveit,Hörgársveit,Svalbarðsstrandarhreppur,Grýtubakkahreppur</v>
      </c>
      <c r="E412" t="str">
        <f>VLOOKUP(Oliusala[[#This Row],[postnumer]],Sveitarfelog[#All],5,FALSE)</f>
        <v>Norðurland eystra</v>
      </c>
      <c r="F412" t="s">
        <v>23</v>
      </c>
      <c r="G412" t="s">
        <v>23</v>
      </c>
      <c r="H412" t="s">
        <v>58</v>
      </c>
      <c r="I412" s="1">
        <v>316204</v>
      </c>
      <c r="J412" s="2">
        <f>VLOOKUP(Oliusala[[#This Row],[tegund]],Tegundir!$B$2:$D$19,3,FALSE)*Oliusala[[#This Row],[magn]]/1000</f>
        <v>256.12524000000002</v>
      </c>
      <c r="K412">
        <v>2010</v>
      </c>
      <c r="L412" t="s">
        <v>17</v>
      </c>
      <c r="M412" s="144" t="s">
        <v>59</v>
      </c>
    </row>
    <row r="413" spans="1:13" x14ac:dyDescent="0.2">
      <c r="A413" t="s">
        <v>57</v>
      </c>
      <c r="B413" s="144" t="s">
        <v>68</v>
      </c>
      <c r="C413">
        <v>600</v>
      </c>
      <c r="D413" t="str">
        <f>VLOOKUP(Oliusala[[#This Row],[postnumer]],Sveitarfelog[#All],4,FALSE)</f>
        <v>Akureyrarbær,Eyjafjarðarsveit,Hörgársveit,Svalbarðsstrandarhreppur,Grýtubakkahreppur</v>
      </c>
      <c r="E413" t="str">
        <f>VLOOKUP(Oliusala[[#This Row],[postnumer]],Sveitarfelog[#All],5,FALSE)</f>
        <v>Norðurland eystra</v>
      </c>
      <c r="F413" t="s">
        <v>23</v>
      </c>
      <c r="G413" t="s">
        <v>23</v>
      </c>
      <c r="H413" t="s">
        <v>60</v>
      </c>
      <c r="I413" s="1">
        <v>1619</v>
      </c>
      <c r="J413" s="2">
        <f>VLOOKUP(Oliusala[[#This Row],[tegund]],Tegundir!$B$2:$D$19,3,FALSE)*Oliusala[[#This Row],[magn]]/1000</f>
        <v>1.3113900000000001</v>
      </c>
      <c r="K413">
        <v>2010</v>
      </c>
      <c r="L413" t="s">
        <v>17</v>
      </c>
      <c r="M413" s="144" t="s">
        <v>59</v>
      </c>
    </row>
    <row r="414" spans="1:13" x14ac:dyDescent="0.2">
      <c r="A414" t="s">
        <v>63</v>
      </c>
      <c r="B414" s="144" t="s">
        <v>153</v>
      </c>
      <c r="C414">
        <v>700</v>
      </c>
      <c r="D414" t="str">
        <f>VLOOKUP(Oliusala[[#This Row],[postnumer]],Sveitarfelog[#All],4,FALSE)</f>
        <v>Fljótsdalshreppur,Múlaþing</v>
      </c>
      <c r="E414" t="str">
        <f>VLOOKUP(Oliusala[[#This Row],[postnumer]],Sveitarfelog[#All],5,FALSE)</f>
        <v>Austurland</v>
      </c>
      <c r="F414" t="s">
        <v>23</v>
      </c>
      <c r="G414" t="s">
        <v>23</v>
      </c>
      <c r="H414" t="s">
        <v>61</v>
      </c>
      <c r="I414" s="1">
        <v>148204</v>
      </c>
      <c r="J414" s="2">
        <f>VLOOKUP(Oliusala[[#This Row],[tegund]],Tegundir!$B$2:$D$19,3,FALSE)*Oliusala[[#This Row],[magn]]/1000</f>
        <v>120.04524000000001</v>
      </c>
      <c r="K414">
        <v>2010</v>
      </c>
      <c r="L414" t="s">
        <v>17</v>
      </c>
      <c r="M414" s="144" t="s">
        <v>62</v>
      </c>
    </row>
    <row r="415" spans="1:13" x14ac:dyDescent="0.2">
      <c r="A415" t="s">
        <v>63</v>
      </c>
      <c r="B415" s="144" t="s">
        <v>153</v>
      </c>
      <c r="C415">
        <v>700</v>
      </c>
      <c r="D415" t="str">
        <f>VLOOKUP(Oliusala[[#This Row],[postnumer]],Sveitarfelog[#All],4,FALSE)</f>
        <v>Fljótsdalshreppur,Múlaþing</v>
      </c>
      <c r="E415" t="str">
        <f>VLOOKUP(Oliusala[[#This Row],[postnumer]],Sveitarfelog[#All],5,FALSE)</f>
        <v>Austurland</v>
      </c>
      <c r="F415" t="s">
        <v>23</v>
      </c>
      <c r="G415" t="s">
        <v>23</v>
      </c>
      <c r="H415" t="s">
        <v>58</v>
      </c>
      <c r="I415" s="1">
        <v>24725</v>
      </c>
      <c r="J415" s="2">
        <f>VLOOKUP(Oliusala[[#This Row],[tegund]],Tegundir!$B$2:$D$19,3,FALSE)*Oliusala[[#This Row],[magn]]/1000</f>
        <v>20.027249999999999</v>
      </c>
      <c r="K415">
        <v>2010</v>
      </c>
      <c r="L415" t="s">
        <v>17</v>
      </c>
      <c r="M415" s="144" t="s">
        <v>59</v>
      </c>
    </row>
    <row r="416" spans="1:13" x14ac:dyDescent="0.2">
      <c r="A416" t="s">
        <v>63</v>
      </c>
      <c r="B416" s="144" t="s">
        <v>152</v>
      </c>
      <c r="C416">
        <v>700</v>
      </c>
      <c r="D416" t="str">
        <f>VLOOKUP(Oliusala[[#This Row],[postnumer]],Sveitarfelog[#All],4,FALSE)</f>
        <v>Fljótsdalshreppur,Múlaþing</v>
      </c>
      <c r="E416" t="str">
        <f>VLOOKUP(Oliusala[[#This Row],[postnumer]],Sveitarfelog[#All],5,FALSE)</f>
        <v>Austurland</v>
      </c>
      <c r="F416" t="s">
        <v>26</v>
      </c>
      <c r="G416" t="s">
        <v>23</v>
      </c>
      <c r="H416" t="s">
        <v>58</v>
      </c>
      <c r="I416" s="1">
        <v>1</v>
      </c>
      <c r="J416" s="2">
        <f>VLOOKUP(Oliusala[[#This Row],[tegund]],Tegundir!$B$2:$D$19,3,FALSE)*Oliusala[[#This Row],[magn]]/1000</f>
        <v>8.1000000000000006E-4</v>
      </c>
      <c r="K416">
        <v>2010</v>
      </c>
      <c r="L416" t="s">
        <v>17</v>
      </c>
      <c r="M416" s="144" t="s">
        <v>59</v>
      </c>
    </row>
    <row r="417" spans="1:15" x14ac:dyDescent="0.2">
      <c r="A417" t="s">
        <v>63</v>
      </c>
      <c r="B417" s="144" t="s">
        <v>168</v>
      </c>
      <c r="C417">
        <v>780</v>
      </c>
      <c r="D417" t="str">
        <f>VLOOKUP(Oliusala[[#This Row],[postnumer]],Sveitarfelog[#All],4,FALSE)</f>
        <v>Sveitarfélagið Hornafjörður</v>
      </c>
      <c r="E417" t="str">
        <f>VLOOKUP(Oliusala[[#This Row],[postnumer]],Sveitarfelog[#All],5,FALSE)</f>
        <v>Suðurland</v>
      </c>
      <c r="F417" t="s">
        <v>23</v>
      </c>
      <c r="G417" t="s">
        <v>23</v>
      </c>
      <c r="H417" t="s">
        <v>61</v>
      </c>
      <c r="I417" s="1">
        <v>6013</v>
      </c>
      <c r="J417" s="2">
        <f>VLOOKUP(Oliusala[[#This Row],[tegund]],Tegundir!$B$2:$D$19,3,FALSE)*Oliusala[[#This Row],[magn]]/1000</f>
        <v>4.8705300000000005</v>
      </c>
      <c r="K417">
        <v>2010</v>
      </c>
      <c r="L417" t="s">
        <v>17</v>
      </c>
      <c r="M417" s="144" t="s">
        <v>62</v>
      </c>
    </row>
    <row r="418" spans="1:15" x14ac:dyDescent="0.2">
      <c r="A418" t="s">
        <v>63</v>
      </c>
      <c r="B418" s="144" t="s">
        <v>168</v>
      </c>
      <c r="C418">
        <v>780</v>
      </c>
      <c r="D418" t="str">
        <f>VLOOKUP(Oliusala[[#This Row],[postnumer]],Sveitarfelog[#All],4,FALSE)</f>
        <v>Sveitarfélagið Hornafjörður</v>
      </c>
      <c r="E418" t="str">
        <f>VLOOKUP(Oliusala[[#This Row],[postnumer]],Sveitarfelog[#All],5,FALSE)</f>
        <v>Suðurland</v>
      </c>
      <c r="F418" t="s">
        <v>23</v>
      </c>
      <c r="G418" t="s">
        <v>23</v>
      </c>
      <c r="H418" t="s">
        <v>58</v>
      </c>
      <c r="I418" s="1">
        <v>32429</v>
      </c>
      <c r="J418" s="2">
        <f>VLOOKUP(Oliusala[[#This Row],[tegund]],Tegundir!$B$2:$D$19,3,FALSE)*Oliusala[[#This Row],[magn]]/1000</f>
        <v>26.267490000000002</v>
      </c>
      <c r="K418">
        <v>2010</v>
      </c>
      <c r="L418" t="s">
        <v>17</v>
      </c>
      <c r="M418" s="144" t="s">
        <v>59</v>
      </c>
    </row>
    <row r="419" spans="1:15" x14ac:dyDescent="0.2">
      <c r="A419" t="s">
        <v>57</v>
      </c>
      <c r="B419" s="144" t="s">
        <v>70</v>
      </c>
      <c r="C419">
        <v>800</v>
      </c>
      <c r="D419" t="str">
        <f>VLOOKUP(Oliusala[[#This Row],[postnumer]],Sveitarfelog[#All],4,FALSE)</f>
        <v>Flóahreppur,Sveitarfélagið Árborg</v>
      </c>
      <c r="E419" t="str">
        <f>VLOOKUP(Oliusala[[#This Row],[postnumer]],Sveitarfelog[#All],5,FALSE)</f>
        <v>Suðurland</v>
      </c>
      <c r="F419" t="s">
        <v>23</v>
      </c>
      <c r="G419" t="s">
        <v>23</v>
      </c>
      <c r="H419" t="s">
        <v>60</v>
      </c>
      <c r="I419" s="1">
        <v>19146</v>
      </c>
      <c r="J419" s="2">
        <f>VLOOKUP(Oliusala[[#This Row],[tegund]],Tegundir!$B$2:$D$19,3,FALSE)*Oliusala[[#This Row],[magn]]/1000</f>
        <v>15.50826</v>
      </c>
      <c r="K419">
        <v>2010</v>
      </c>
      <c r="L419" t="s">
        <v>17</v>
      </c>
      <c r="M419" s="144" t="s">
        <v>59</v>
      </c>
    </row>
    <row r="420" spans="1:15" x14ac:dyDescent="0.2">
      <c r="A420" t="s">
        <v>63</v>
      </c>
      <c r="B420" s="144" t="s">
        <v>70</v>
      </c>
      <c r="C420">
        <v>800</v>
      </c>
      <c r="D420" t="str">
        <f>VLOOKUP(Oliusala[[#This Row],[postnumer]],Sveitarfelog[#All],4,FALSE)</f>
        <v>Flóahreppur,Sveitarfélagið Árborg</v>
      </c>
      <c r="E420" t="str">
        <f>VLOOKUP(Oliusala[[#This Row],[postnumer]],Sveitarfelog[#All],5,FALSE)</f>
        <v>Suðurland</v>
      </c>
      <c r="F420" t="s">
        <v>23</v>
      </c>
      <c r="G420" t="s">
        <v>23</v>
      </c>
      <c r="H420" t="s">
        <v>58</v>
      </c>
      <c r="I420" s="1">
        <v>4551</v>
      </c>
      <c r="J420" s="2">
        <f>VLOOKUP(Oliusala[[#This Row],[tegund]],Tegundir!$B$2:$D$19,3,FALSE)*Oliusala[[#This Row],[magn]]/1000</f>
        <v>3.6863100000000002</v>
      </c>
      <c r="K420">
        <v>2010</v>
      </c>
      <c r="L420" t="s">
        <v>17</v>
      </c>
      <c r="M420" s="144" t="s">
        <v>59</v>
      </c>
    </row>
    <row r="421" spans="1:15" x14ac:dyDescent="0.2">
      <c r="A421" t="s">
        <v>63</v>
      </c>
      <c r="B421" s="144" t="s">
        <v>195</v>
      </c>
      <c r="C421">
        <v>880</v>
      </c>
      <c r="D421" t="str">
        <f>VLOOKUP(Oliusala[[#This Row],[postnumer]],Sveitarfelog[#All],4,FALSE)</f>
        <v>Skaftárhreppur</v>
      </c>
      <c r="E421" t="str">
        <f>VLOOKUP(Oliusala[[#This Row],[postnumer]],Sveitarfelog[#All],5,FALSE)</f>
        <v>Suðurland</v>
      </c>
      <c r="F421" t="s">
        <v>23</v>
      </c>
      <c r="G421" t="s">
        <v>23</v>
      </c>
      <c r="H421" t="s">
        <v>58</v>
      </c>
      <c r="I421" s="1">
        <v>458</v>
      </c>
      <c r="J421" s="2">
        <f>VLOOKUP(Oliusala[[#This Row],[tegund]],Tegundir!$B$2:$D$19,3,FALSE)*Oliusala[[#This Row],[magn]]/1000</f>
        <v>0.37098000000000003</v>
      </c>
      <c r="K421">
        <v>2010</v>
      </c>
      <c r="L421" t="s">
        <v>17</v>
      </c>
      <c r="M421" s="144" t="s">
        <v>59</v>
      </c>
    </row>
    <row r="422" spans="1:15" x14ac:dyDescent="0.2">
      <c r="A422" t="s">
        <v>63</v>
      </c>
      <c r="B422" s="144" t="s">
        <v>196</v>
      </c>
      <c r="C422">
        <v>900</v>
      </c>
      <c r="D422" t="str">
        <f>VLOOKUP(Oliusala[[#This Row],[postnumer]],Sveitarfelog[#All],4,FALSE)</f>
        <v>Vestmannaeyjabær</v>
      </c>
      <c r="E422" t="str">
        <f>VLOOKUP(Oliusala[[#This Row],[postnumer]],Sveitarfelog[#All],5,FALSE)</f>
        <v>Suðurland</v>
      </c>
      <c r="F422" t="s">
        <v>23</v>
      </c>
      <c r="G422" t="s">
        <v>23</v>
      </c>
      <c r="H422" t="s">
        <v>61</v>
      </c>
      <c r="I422" s="1">
        <v>933</v>
      </c>
      <c r="J422" s="2">
        <f>VLOOKUP(Oliusala[[#This Row],[tegund]],Tegundir!$B$2:$D$19,3,FALSE)*Oliusala[[#This Row],[magn]]/1000</f>
        <v>0.75573000000000001</v>
      </c>
      <c r="K422">
        <v>2010</v>
      </c>
      <c r="L422" t="s">
        <v>17</v>
      </c>
      <c r="M422" s="144" t="s">
        <v>62</v>
      </c>
    </row>
    <row r="423" spans="1:15" x14ac:dyDescent="0.2">
      <c r="A423" t="s">
        <v>63</v>
      </c>
      <c r="B423" s="144" t="s">
        <v>196</v>
      </c>
      <c r="C423">
        <v>900</v>
      </c>
      <c r="D423" t="str">
        <f>VLOOKUP(Oliusala[[#This Row],[postnumer]],Sveitarfelog[#All],4,FALSE)</f>
        <v>Vestmannaeyjabær</v>
      </c>
      <c r="E423" t="str">
        <f>VLOOKUP(Oliusala[[#This Row],[postnumer]],Sveitarfelog[#All],5,FALSE)</f>
        <v>Suðurland</v>
      </c>
      <c r="F423" t="s">
        <v>23</v>
      </c>
      <c r="G423" t="s">
        <v>23</v>
      </c>
      <c r="H423" t="s">
        <v>58</v>
      </c>
      <c r="I423" s="1">
        <v>17011</v>
      </c>
      <c r="J423" s="2">
        <f>VLOOKUP(Oliusala[[#This Row],[tegund]],Tegundir!$B$2:$D$19,3,FALSE)*Oliusala[[#This Row],[magn]]/1000</f>
        <v>13.778910000000002</v>
      </c>
      <c r="K423">
        <v>2010</v>
      </c>
      <c r="L423" t="s">
        <v>17</v>
      </c>
      <c r="M423" s="144" t="s">
        <v>59</v>
      </c>
    </row>
    <row r="424" spans="1:15" x14ac:dyDescent="0.2">
      <c r="A424" t="s">
        <v>57</v>
      </c>
      <c r="B424" s="144" t="s">
        <v>182</v>
      </c>
      <c r="C424">
        <v>810</v>
      </c>
      <c r="D424" t="str">
        <f>VLOOKUP(Oliusala[[#This Row],[postnumer]],Sveitarfelog[#All],4,FALSE)</f>
        <v>Hveragerðisbær,Sveitarfélagið Ölfus</v>
      </c>
      <c r="E424" t="str">
        <f>VLOOKUP(Oliusala[[#This Row],[postnumer]],Sveitarfelog[#All],5,FALSE)</f>
        <v>Suðurland</v>
      </c>
      <c r="F424" t="s">
        <v>23</v>
      </c>
      <c r="G424" t="s">
        <v>23</v>
      </c>
      <c r="H424" t="s">
        <v>60</v>
      </c>
      <c r="I424" s="1">
        <v>63557</v>
      </c>
      <c r="J424" s="2">
        <f>VLOOKUP(Oliusala[[#This Row],[tegund]],Tegundir!$B$2:$D$19,3,FALSE)*Oliusala[[#This Row],[magn]]/1000</f>
        <v>51.481170000000006</v>
      </c>
      <c r="K424">
        <v>2010</v>
      </c>
      <c r="L424" t="s">
        <v>17</v>
      </c>
      <c r="M424" s="144" t="s">
        <v>59</v>
      </c>
    </row>
    <row r="425" spans="1:15" x14ac:dyDescent="0.2">
      <c r="A425" t="s">
        <v>57</v>
      </c>
      <c r="B425" s="144" t="s">
        <v>188</v>
      </c>
      <c r="C425">
        <v>845</v>
      </c>
      <c r="D425" t="str">
        <f>VLOOKUP(Oliusala[[#This Row],[postnumer]],Sveitarfelog[#All],4,FALSE)</f>
        <v>Bláskógabyggð,Grímsnes- og Grafningshreppur,Hrunamannahreppur,Skeiða- og Gnúpverjahreppur</v>
      </c>
      <c r="E425" t="str">
        <f>VLOOKUP(Oliusala[[#This Row],[postnumer]],Sveitarfelog[#All],5,FALSE)</f>
        <v>Suðurland</v>
      </c>
      <c r="F425" t="s">
        <v>23</v>
      </c>
      <c r="G425" t="s">
        <v>23</v>
      </c>
      <c r="H425" t="s">
        <v>60</v>
      </c>
      <c r="I425" s="1">
        <v>5264</v>
      </c>
      <c r="J425" s="2">
        <f>VLOOKUP(Oliusala[[#This Row],[tegund]],Tegundir!$B$2:$D$19,3,FALSE)*Oliusala[[#This Row],[magn]]/1000</f>
        <v>4.2638400000000001</v>
      </c>
      <c r="K425">
        <v>2010</v>
      </c>
      <c r="L425" t="s">
        <v>17</v>
      </c>
      <c r="M425" s="144" t="s">
        <v>59</v>
      </c>
    </row>
    <row r="426" spans="1:15" x14ac:dyDescent="0.2">
      <c r="A426" t="s">
        <v>63</v>
      </c>
      <c r="B426" s="144" t="s">
        <v>188</v>
      </c>
      <c r="C426">
        <v>845</v>
      </c>
      <c r="D426" t="str">
        <f>VLOOKUP(Oliusala[[#This Row],[postnumer]],Sveitarfelog[#All],4,FALSE)</f>
        <v>Bláskógabyggð,Grímsnes- og Grafningshreppur,Hrunamannahreppur,Skeiða- og Gnúpverjahreppur</v>
      </c>
      <c r="E426" t="str">
        <f>VLOOKUP(Oliusala[[#This Row],[postnumer]],Sveitarfelog[#All],5,FALSE)</f>
        <v>Suðurland</v>
      </c>
      <c r="F426" t="s">
        <v>23</v>
      </c>
      <c r="G426" t="s">
        <v>23</v>
      </c>
      <c r="H426" t="s">
        <v>58</v>
      </c>
      <c r="I426" s="1">
        <v>1145</v>
      </c>
      <c r="J426" s="2">
        <f>VLOOKUP(Oliusala[[#This Row],[tegund]],Tegundir!$B$2:$D$19,3,FALSE)*Oliusala[[#This Row],[magn]]/1000</f>
        <v>0.92745</v>
      </c>
      <c r="K426">
        <v>2010</v>
      </c>
      <c r="L426" t="s">
        <v>17</v>
      </c>
      <c r="M426" s="144" t="s">
        <v>59</v>
      </c>
    </row>
    <row r="427" spans="1:15" x14ac:dyDescent="0.2">
      <c r="A427" t="s">
        <v>63</v>
      </c>
      <c r="B427" s="144" t="s">
        <v>163</v>
      </c>
      <c r="C427">
        <v>850</v>
      </c>
      <c r="D427" t="str">
        <f>VLOOKUP(Oliusala[[#This Row],[postnumer]],Sveitarfelog[#All],4,FALSE)</f>
        <v>Ásahreppur,Rangárþing ytra</v>
      </c>
      <c r="E427" t="str">
        <f>VLOOKUP(Oliusala[[#This Row],[postnumer]],Sveitarfelog[#All],5,FALSE)</f>
        <v>Suðurland</v>
      </c>
      <c r="F427" t="s">
        <v>26</v>
      </c>
      <c r="G427" t="s">
        <v>23</v>
      </c>
      <c r="H427" t="s">
        <v>58</v>
      </c>
      <c r="I427" s="1">
        <v>54323</v>
      </c>
      <c r="J427" s="2">
        <f>VLOOKUP(Oliusala[[#This Row],[tegund]],Tegundir!$B$2:$D$19,3,FALSE)*Oliusala[[#This Row],[magn]]/1000</f>
        <v>44.001630000000006</v>
      </c>
      <c r="K427">
        <v>2010</v>
      </c>
      <c r="L427" t="s">
        <v>17</v>
      </c>
      <c r="M427" s="144" t="s">
        <v>59</v>
      </c>
    </row>
    <row r="428" spans="1:15" x14ac:dyDescent="0.2">
      <c r="A428" t="s">
        <v>57</v>
      </c>
      <c r="B428" s="144" t="s">
        <v>192</v>
      </c>
      <c r="C428">
        <v>860</v>
      </c>
      <c r="D428" t="str">
        <f>VLOOKUP(Oliusala[[#This Row],[postnumer]],Sveitarfelog[#All],4,FALSE)</f>
        <v>Rangárþing eystra</v>
      </c>
      <c r="E428" t="str">
        <f>VLOOKUP(Oliusala[[#This Row],[postnumer]],Sveitarfelog[#All],5,FALSE)</f>
        <v>Suðurland</v>
      </c>
      <c r="F428" t="s">
        <v>23</v>
      </c>
      <c r="G428" t="s">
        <v>23</v>
      </c>
      <c r="H428" t="s">
        <v>60</v>
      </c>
      <c r="I428" s="1">
        <v>8587</v>
      </c>
      <c r="J428" s="2">
        <f>VLOOKUP(Oliusala[[#This Row],[tegund]],Tegundir!$B$2:$D$19,3,FALSE)*Oliusala[[#This Row],[magn]]/1000</f>
        <v>6.95547</v>
      </c>
      <c r="K428">
        <v>2010</v>
      </c>
      <c r="L428" t="s">
        <v>17</v>
      </c>
      <c r="M428" s="144" t="s">
        <v>59</v>
      </c>
    </row>
    <row r="429" spans="1:15" x14ac:dyDescent="0.2">
      <c r="A429" t="s">
        <v>57</v>
      </c>
      <c r="B429" s="144" t="s">
        <v>194</v>
      </c>
      <c r="C429">
        <v>870</v>
      </c>
      <c r="D429" t="str">
        <f>VLOOKUP(Oliusala[[#This Row],[postnumer]],Sveitarfelog[#All],4,FALSE)</f>
        <v>Mýrdalshreppur</v>
      </c>
      <c r="E429" t="str">
        <f>VLOOKUP(Oliusala[[#This Row],[postnumer]],Sveitarfelog[#All],5,FALSE)</f>
        <v>Suðurland</v>
      </c>
      <c r="F429" t="s">
        <v>23</v>
      </c>
      <c r="G429" t="s">
        <v>23</v>
      </c>
      <c r="H429" t="s">
        <v>60</v>
      </c>
      <c r="I429" s="1">
        <v>1737</v>
      </c>
      <c r="J429" s="2">
        <f>VLOOKUP(Oliusala[[#This Row],[tegund]],Tegundir!$B$2:$D$19,3,FALSE)*Oliusala[[#This Row],[magn]]/1000</f>
        <v>1.4069700000000001</v>
      </c>
      <c r="K429">
        <v>2010</v>
      </c>
      <c r="L429" t="s">
        <v>17</v>
      </c>
      <c r="M429" s="144" t="s">
        <v>59</v>
      </c>
    </row>
    <row r="430" spans="1:15" x14ac:dyDescent="0.2">
      <c r="A430" t="s">
        <v>63</v>
      </c>
      <c r="B430" s="144" t="s">
        <v>5</v>
      </c>
      <c r="C430">
        <v>101</v>
      </c>
      <c r="D430" t="str">
        <f>VLOOKUP(Oliusala[[#This Row],[postnumer]],Sveitarfelog[#All],4,FALSE)</f>
        <v>Garðabær,Hafnarfjarðarkaupstaður,Kópavogsbær,Reykjavíkurborg,Seltjarnarnesbær</v>
      </c>
      <c r="E430" t="str">
        <f>VLOOKUP(Oliusala[[#This Row],[postnumer]],Sveitarfelog[#All],5,FALSE)</f>
        <v>Höfuðborgarsvæðið</v>
      </c>
      <c r="F430" t="s">
        <v>25</v>
      </c>
      <c r="G430" t="s">
        <v>24</v>
      </c>
      <c r="H430" t="s">
        <v>58</v>
      </c>
      <c r="I430" s="1">
        <v>31205</v>
      </c>
      <c r="J430" s="2">
        <f>VLOOKUP(Oliusala[[#This Row],[tegund]],Tegundir!$B$2:$D$19,3,FALSE)*Oliusala[[#This Row],[magn]]/1000</f>
        <v>26.992325000000001</v>
      </c>
      <c r="K430">
        <v>2010</v>
      </c>
      <c r="L430" t="s">
        <v>19</v>
      </c>
      <c r="M430" s="144" t="s">
        <v>59</v>
      </c>
      <c r="O430" s="144" t="s">
        <v>1997</v>
      </c>
    </row>
    <row r="431" spans="1:15" x14ac:dyDescent="0.2">
      <c r="A431" t="s">
        <v>63</v>
      </c>
      <c r="B431" s="144" t="s">
        <v>5</v>
      </c>
      <c r="C431">
        <v>101</v>
      </c>
      <c r="D431" t="str">
        <f>VLOOKUP(Oliusala[[#This Row],[postnumer]],Sveitarfelog[#All],4,FALSE)</f>
        <v>Garðabær,Hafnarfjarðarkaupstaður,Kópavogsbær,Reykjavíkurborg,Seltjarnarnesbær</v>
      </c>
      <c r="E431" t="str">
        <f>VLOOKUP(Oliusala[[#This Row],[postnumer]],Sveitarfelog[#All],5,FALSE)</f>
        <v>Höfuðborgarsvæðið</v>
      </c>
      <c r="F431" t="s">
        <v>25</v>
      </c>
      <c r="G431" t="s">
        <v>24</v>
      </c>
      <c r="H431" t="s">
        <v>58</v>
      </c>
      <c r="I431" s="1">
        <v>187089</v>
      </c>
      <c r="J431" s="2">
        <f>VLOOKUP(Oliusala[[#This Row],[tegund]],Tegundir!$B$2:$D$19,3,FALSE)*Oliusala[[#This Row],[magn]]/1000</f>
        <v>161.83198499999997</v>
      </c>
      <c r="K431">
        <v>2010</v>
      </c>
      <c r="L431" t="s">
        <v>19</v>
      </c>
      <c r="M431" s="144" t="s">
        <v>59</v>
      </c>
      <c r="O431" s="144" t="s">
        <v>1997</v>
      </c>
    </row>
    <row r="432" spans="1:15" x14ac:dyDescent="0.2">
      <c r="A432" t="s">
        <v>63</v>
      </c>
      <c r="B432" s="144" t="s">
        <v>5</v>
      </c>
      <c r="C432">
        <v>101</v>
      </c>
      <c r="D432" t="str">
        <f>VLOOKUP(Oliusala[[#This Row],[postnumer]],Sveitarfelog[#All],4,FALSE)</f>
        <v>Garðabær,Hafnarfjarðarkaupstaður,Kópavogsbær,Reykjavíkurborg,Seltjarnarnesbær</v>
      </c>
      <c r="E432" t="str">
        <f>VLOOKUP(Oliusala[[#This Row],[postnumer]],Sveitarfelog[#All],5,FALSE)</f>
        <v>Höfuðborgarsvæðið</v>
      </c>
      <c r="F432" t="s">
        <v>25</v>
      </c>
      <c r="G432" t="s">
        <v>24</v>
      </c>
      <c r="H432" t="s">
        <v>58</v>
      </c>
      <c r="I432" s="1">
        <v>1010752</v>
      </c>
      <c r="J432" s="2">
        <f>VLOOKUP(Oliusala[[#This Row],[tegund]],Tegundir!$B$2:$D$19,3,FALSE)*Oliusala[[#This Row],[magn]]/1000</f>
        <v>874.30047999999999</v>
      </c>
      <c r="K432">
        <v>2010</v>
      </c>
      <c r="L432" t="s">
        <v>19</v>
      </c>
      <c r="M432" s="144" t="s">
        <v>59</v>
      </c>
      <c r="O432" s="144" t="s">
        <v>1997</v>
      </c>
    </row>
    <row r="433" spans="1:15" x14ac:dyDescent="0.2">
      <c r="A433" t="s">
        <v>57</v>
      </c>
      <c r="B433" s="144" t="s">
        <v>5</v>
      </c>
      <c r="C433">
        <v>101</v>
      </c>
      <c r="D433" t="str">
        <f>VLOOKUP(Oliusala[[#This Row],[postnumer]],Sveitarfelog[#All],4,FALSE)</f>
        <v>Garðabær,Hafnarfjarðarkaupstaður,Kópavogsbær,Reykjavíkurborg,Seltjarnarnesbær</v>
      </c>
      <c r="E433" t="str">
        <f>VLOOKUP(Oliusala[[#This Row],[postnumer]],Sveitarfelog[#All],5,FALSE)</f>
        <v>Höfuðborgarsvæðið</v>
      </c>
      <c r="F433" t="s">
        <v>25</v>
      </c>
      <c r="G433" t="s">
        <v>24</v>
      </c>
      <c r="H433" t="s">
        <v>61</v>
      </c>
      <c r="I433" s="1">
        <v>2743</v>
      </c>
      <c r="J433" s="2">
        <f>VLOOKUP(Oliusala[[#This Row],[tegund]],Tegundir!$B$2:$D$19,3,FALSE)*Oliusala[[#This Row],[magn]]/1000</f>
        <v>2.3726950000000002</v>
      </c>
      <c r="K433">
        <v>2010</v>
      </c>
      <c r="L433" t="s">
        <v>19</v>
      </c>
      <c r="M433" s="144" t="s">
        <v>62</v>
      </c>
      <c r="O433" s="144" t="s">
        <v>1997</v>
      </c>
    </row>
    <row r="434" spans="1:15" x14ac:dyDescent="0.2">
      <c r="A434" t="s">
        <v>57</v>
      </c>
      <c r="B434" s="144" t="s">
        <v>5</v>
      </c>
      <c r="C434">
        <v>101</v>
      </c>
      <c r="D434" t="str">
        <f>VLOOKUP(Oliusala[[#This Row],[postnumer]],Sveitarfelog[#All],4,FALSE)</f>
        <v>Garðabær,Hafnarfjarðarkaupstaður,Kópavogsbær,Reykjavíkurborg,Seltjarnarnesbær</v>
      </c>
      <c r="E434" t="str">
        <f>VLOOKUP(Oliusala[[#This Row],[postnumer]],Sveitarfelog[#All],5,FALSE)</f>
        <v>Höfuðborgarsvæðið</v>
      </c>
      <c r="F434" t="s">
        <v>25</v>
      </c>
      <c r="G434" t="s">
        <v>24</v>
      </c>
      <c r="H434" t="s">
        <v>61</v>
      </c>
      <c r="I434" s="1">
        <v>456752</v>
      </c>
      <c r="J434" s="2">
        <f>VLOOKUP(Oliusala[[#This Row],[tegund]],Tegundir!$B$2:$D$19,3,FALSE)*Oliusala[[#This Row],[magn]]/1000</f>
        <v>395.09047999999996</v>
      </c>
      <c r="K434">
        <v>2010</v>
      </c>
      <c r="L434" t="s">
        <v>19</v>
      </c>
      <c r="M434" s="144" t="s">
        <v>62</v>
      </c>
      <c r="O434" s="144" t="s">
        <v>1997</v>
      </c>
    </row>
    <row r="435" spans="1:15" x14ac:dyDescent="0.2">
      <c r="A435" t="s">
        <v>57</v>
      </c>
      <c r="B435" s="144" t="s">
        <v>5</v>
      </c>
      <c r="C435">
        <v>101</v>
      </c>
      <c r="D435" t="str">
        <f>VLOOKUP(Oliusala[[#This Row],[postnumer]],Sveitarfelog[#All],4,FALSE)</f>
        <v>Garðabær,Hafnarfjarðarkaupstaður,Kópavogsbær,Reykjavíkurborg,Seltjarnarnesbær</v>
      </c>
      <c r="E435" t="str">
        <f>VLOOKUP(Oliusala[[#This Row],[postnumer]],Sveitarfelog[#All],5,FALSE)</f>
        <v>Höfuðborgarsvæðið</v>
      </c>
      <c r="F435" t="s">
        <v>25</v>
      </c>
      <c r="G435" t="s">
        <v>24</v>
      </c>
      <c r="H435" t="s">
        <v>58</v>
      </c>
      <c r="I435" s="1">
        <v>229892</v>
      </c>
      <c r="J435" s="2">
        <f>VLOOKUP(Oliusala[[#This Row],[tegund]],Tegundir!$B$2:$D$19,3,FALSE)*Oliusala[[#This Row],[magn]]/1000</f>
        <v>198.85657999999998</v>
      </c>
      <c r="K435">
        <v>2010</v>
      </c>
      <c r="L435" t="s">
        <v>1955</v>
      </c>
      <c r="M435" s="144" t="s">
        <v>59</v>
      </c>
    </row>
    <row r="436" spans="1:15" x14ac:dyDescent="0.2">
      <c r="A436" t="s">
        <v>57</v>
      </c>
      <c r="B436" s="144" t="s">
        <v>5</v>
      </c>
      <c r="C436">
        <v>101</v>
      </c>
      <c r="D436" t="str">
        <f>VLOOKUP(Oliusala[[#This Row],[postnumer]],Sveitarfelog[#All],4,FALSE)</f>
        <v>Garðabær,Hafnarfjarðarkaupstaður,Kópavogsbær,Reykjavíkurborg,Seltjarnarnesbær</v>
      </c>
      <c r="E436" t="str">
        <f>VLOOKUP(Oliusala[[#This Row],[postnumer]],Sveitarfelog[#All],5,FALSE)</f>
        <v>Höfuðborgarsvæðið</v>
      </c>
      <c r="F436" t="s">
        <v>25</v>
      </c>
      <c r="G436" t="s">
        <v>24</v>
      </c>
      <c r="H436" t="s">
        <v>60</v>
      </c>
      <c r="I436" s="1">
        <v>204750</v>
      </c>
      <c r="J436" s="2">
        <f>VLOOKUP(Oliusala[[#This Row],[tegund]],Tegundir!$B$2:$D$19,3,FALSE)*Oliusala[[#This Row],[magn]]/1000</f>
        <v>177.10874999999999</v>
      </c>
      <c r="K436">
        <v>2010</v>
      </c>
      <c r="L436" t="s">
        <v>1955</v>
      </c>
      <c r="M436" s="144" t="s">
        <v>59</v>
      </c>
    </row>
    <row r="437" spans="1:15" x14ac:dyDescent="0.2">
      <c r="A437" t="s">
        <v>57</v>
      </c>
      <c r="B437" s="144" t="s">
        <v>5</v>
      </c>
      <c r="C437">
        <v>101</v>
      </c>
      <c r="D437" t="str">
        <f>VLOOKUP(Oliusala[[#This Row],[postnumer]],Sveitarfelog[#All],4,FALSE)</f>
        <v>Garðabær,Hafnarfjarðarkaupstaður,Kópavogsbær,Reykjavíkurborg,Seltjarnarnesbær</v>
      </c>
      <c r="E437" t="str">
        <f>VLOOKUP(Oliusala[[#This Row],[postnumer]],Sveitarfelog[#All],5,FALSE)</f>
        <v>Höfuðborgarsvæðið</v>
      </c>
      <c r="F437" t="s">
        <v>25</v>
      </c>
      <c r="G437" t="s">
        <v>24</v>
      </c>
      <c r="H437" t="s">
        <v>58</v>
      </c>
      <c r="I437" s="1">
        <v>2557704</v>
      </c>
      <c r="J437" s="2">
        <f>VLOOKUP(Oliusala[[#This Row],[tegund]],Tegundir!$B$2:$D$19,3,FALSE)*Oliusala[[#This Row],[magn]]/1000</f>
        <v>2212.4139599999999</v>
      </c>
      <c r="K437">
        <v>2010</v>
      </c>
      <c r="L437" t="s">
        <v>1955</v>
      </c>
      <c r="M437" s="144" t="s">
        <v>59</v>
      </c>
    </row>
    <row r="438" spans="1:15" x14ac:dyDescent="0.2">
      <c r="A438" t="s">
        <v>57</v>
      </c>
      <c r="B438" s="144" t="s">
        <v>5</v>
      </c>
      <c r="C438">
        <v>101</v>
      </c>
      <c r="D438" t="str">
        <f>VLOOKUP(Oliusala[[#This Row],[postnumer]],Sveitarfelog[#All],4,FALSE)</f>
        <v>Garðabær,Hafnarfjarðarkaupstaður,Kópavogsbær,Reykjavíkurborg,Seltjarnarnesbær</v>
      </c>
      <c r="E438" t="str">
        <f>VLOOKUP(Oliusala[[#This Row],[postnumer]],Sveitarfelog[#All],5,FALSE)</f>
        <v>Höfuðborgarsvæðið</v>
      </c>
      <c r="F438" t="s">
        <v>25</v>
      </c>
      <c r="G438" t="s">
        <v>24</v>
      </c>
      <c r="H438" t="s">
        <v>58</v>
      </c>
      <c r="I438" s="1">
        <v>1723918</v>
      </c>
      <c r="J438" s="2">
        <f>VLOOKUP(Oliusala[[#This Row],[tegund]],Tegundir!$B$2:$D$19,3,FALSE)*Oliusala[[#This Row],[magn]]/1000</f>
        <v>1491.1890700000001</v>
      </c>
      <c r="K438">
        <v>2010</v>
      </c>
      <c r="L438" t="s">
        <v>19</v>
      </c>
      <c r="M438" s="144" t="s">
        <v>59</v>
      </c>
      <c r="O438" s="144" t="s">
        <v>1997</v>
      </c>
    </row>
    <row r="439" spans="1:15" x14ac:dyDescent="0.2">
      <c r="A439" t="s">
        <v>64</v>
      </c>
      <c r="B439" s="144" t="s">
        <v>5</v>
      </c>
      <c r="C439">
        <v>101</v>
      </c>
      <c r="D439" t="str">
        <f>VLOOKUP(Oliusala[[#This Row],[postnumer]],Sveitarfelog[#All],4,FALSE)</f>
        <v>Garðabær,Hafnarfjarðarkaupstaður,Kópavogsbær,Reykjavíkurborg,Seltjarnarnesbær</v>
      </c>
      <c r="E439" t="str">
        <f>VLOOKUP(Oliusala[[#This Row],[postnumer]],Sveitarfelog[#All],5,FALSE)</f>
        <v>Höfuðborgarsvæðið</v>
      </c>
      <c r="F439" t="s">
        <v>29</v>
      </c>
      <c r="G439" t="s">
        <v>24</v>
      </c>
      <c r="H439" t="s">
        <v>61</v>
      </c>
      <c r="I439" s="1">
        <v>30031</v>
      </c>
      <c r="J439" s="2">
        <f>VLOOKUP(Oliusala[[#This Row],[tegund]],Tegundir!$B$2:$D$19,3,FALSE)*Oliusala[[#This Row],[magn]]/1000</f>
        <v>25.976814999999998</v>
      </c>
      <c r="K439">
        <v>2010</v>
      </c>
      <c r="L439" t="s">
        <v>19</v>
      </c>
      <c r="M439" s="144" t="s">
        <v>62</v>
      </c>
      <c r="O439" s="144" t="s">
        <v>1998</v>
      </c>
    </row>
    <row r="440" spans="1:15" x14ac:dyDescent="0.2">
      <c r="A440" t="s">
        <v>57</v>
      </c>
      <c r="B440" s="144" t="s">
        <v>5</v>
      </c>
      <c r="C440">
        <v>101</v>
      </c>
      <c r="D440" t="str">
        <f>VLOOKUP(Oliusala[[#This Row],[postnumer]],Sveitarfelog[#All],4,FALSE)</f>
        <v>Garðabær,Hafnarfjarðarkaupstaður,Kópavogsbær,Reykjavíkurborg,Seltjarnarnesbær</v>
      </c>
      <c r="E440" t="str">
        <f>VLOOKUP(Oliusala[[#This Row],[postnumer]],Sveitarfelog[#All],5,FALSE)</f>
        <v>Höfuðborgarsvæðið</v>
      </c>
      <c r="F440" t="s">
        <v>24</v>
      </c>
      <c r="G440" t="s">
        <v>24</v>
      </c>
      <c r="H440" t="s">
        <v>61</v>
      </c>
      <c r="I440" s="1">
        <v>-2173</v>
      </c>
      <c r="J440" s="2">
        <v>0</v>
      </c>
      <c r="K440">
        <v>2010</v>
      </c>
      <c r="L440" t="s">
        <v>18</v>
      </c>
      <c r="M440" s="144" t="s">
        <v>62</v>
      </c>
    </row>
    <row r="441" spans="1:15" x14ac:dyDescent="0.2">
      <c r="A441" t="s">
        <v>57</v>
      </c>
      <c r="B441" s="144" t="s">
        <v>5</v>
      </c>
      <c r="C441">
        <v>101</v>
      </c>
      <c r="D441" t="str">
        <f>VLOOKUP(Oliusala[[#This Row],[postnumer]],Sveitarfelog[#All],4,FALSE)</f>
        <v>Garðabær,Hafnarfjarðarkaupstaður,Kópavogsbær,Reykjavíkurborg,Seltjarnarnesbær</v>
      </c>
      <c r="E441" t="str">
        <f>VLOOKUP(Oliusala[[#This Row],[postnumer]],Sveitarfelog[#All],5,FALSE)</f>
        <v>Höfuðborgarsvæðið</v>
      </c>
      <c r="F441" t="s">
        <v>27</v>
      </c>
      <c r="G441" t="s">
        <v>24</v>
      </c>
      <c r="H441" t="s">
        <v>61</v>
      </c>
      <c r="I441" s="1">
        <v>2305438</v>
      </c>
      <c r="J441" s="2">
        <f>VLOOKUP(Oliusala[[#This Row],[tegund]],Tegundir!$B$2:$D$19,3,FALSE)*Oliusala[[#This Row],[magn]]/1000</f>
        <v>1994.2038699999998</v>
      </c>
      <c r="K441">
        <v>2010</v>
      </c>
      <c r="L441" t="s">
        <v>19</v>
      </c>
      <c r="M441" s="144" t="s">
        <v>62</v>
      </c>
      <c r="O441" s="144" t="s">
        <v>1998</v>
      </c>
    </row>
    <row r="442" spans="1:15" x14ac:dyDescent="0.2">
      <c r="A442" t="s">
        <v>57</v>
      </c>
      <c r="B442" s="144" t="s">
        <v>5</v>
      </c>
      <c r="C442">
        <v>101</v>
      </c>
      <c r="D442" t="str">
        <f>VLOOKUP(Oliusala[[#This Row],[postnumer]],Sveitarfelog[#All],4,FALSE)</f>
        <v>Garðabær,Hafnarfjarðarkaupstaður,Kópavogsbær,Reykjavíkurborg,Seltjarnarnesbær</v>
      </c>
      <c r="E442" t="str">
        <f>VLOOKUP(Oliusala[[#This Row],[postnumer]],Sveitarfelog[#All],5,FALSE)</f>
        <v>Höfuðborgarsvæðið</v>
      </c>
      <c r="F442" t="s">
        <v>29</v>
      </c>
      <c r="G442" t="s">
        <v>24</v>
      </c>
      <c r="H442" t="s">
        <v>61</v>
      </c>
      <c r="I442" s="1">
        <v>12884706</v>
      </c>
      <c r="J442" s="2">
        <f>VLOOKUP(Oliusala[[#This Row],[tegund]],Tegundir!$B$2:$D$19,3,FALSE)*Oliusala[[#This Row],[magn]]/1000</f>
        <v>11145.270689999999</v>
      </c>
      <c r="K442">
        <v>2010</v>
      </c>
      <c r="L442" t="s">
        <v>19</v>
      </c>
      <c r="M442" s="144" t="s">
        <v>62</v>
      </c>
      <c r="O442" s="144" t="s">
        <v>1998</v>
      </c>
    </row>
    <row r="443" spans="1:15" x14ac:dyDescent="0.2">
      <c r="A443" t="s">
        <v>57</v>
      </c>
      <c r="B443" s="144" t="s">
        <v>5</v>
      </c>
      <c r="C443">
        <v>101</v>
      </c>
      <c r="D443" t="str">
        <f>VLOOKUP(Oliusala[[#This Row],[postnumer]],Sveitarfelog[#All],4,FALSE)</f>
        <v>Garðabær,Hafnarfjarðarkaupstaður,Kópavogsbær,Reykjavíkurborg,Seltjarnarnesbær</v>
      </c>
      <c r="E443" t="str">
        <f>VLOOKUP(Oliusala[[#This Row],[postnumer]],Sveitarfelog[#All],5,FALSE)</f>
        <v>Höfuðborgarsvæðið</v>
      </c>
      <c r="F443" t="s">
        <v>30</v>
      </c>
      <c r="G443" t="s">
        <v>24</v>
      </c>
      <c r="H443" t="s">
        <v>61</v>
      </c>
      <c r="I443" s="1">
        <v>0</v>
      </c>
      <c r="J443" s="2">
        <f>VLOOKUP(Oliusala[[#This Row],[tegund]],Tegundir!$B$2:$D$19,3,FALSE)*Oliusala[[#This Row],[magn]]/1000</f>
        <v>0</v>
      </c>
      <c r="K443">
        <v>2010</v>
      </c>
      <c r="L443" t="s">
        <v>19</v>
      </c>
      <c r="M443" s="144" t="s">
        <v>62</v>
      </c>
      <c r="O443" s="144" t="s">
        <v>1998</v>
      </c>
    </row>
    <row r="444" spans="1:15" x14ac:dyDescent="0.2">
      <c r="A444" t="s">
        <v>57</v>
      </c>
      <c r="B444" s="144" t="s">
        <v>5</v>
      </c>
      <c r="C444">
        <v>101</v>
      </c>
      <c r="D444" t="str">
        <f>VLOOKUP(Oliusala[[#This Row],[postnumer]],Sveitarfelog[#All],4,FALSE)</f>
        <v>Garðabær,Hafnarfjarðarkaupstaður,Kópavogsbær,Reykjavíkurborg,Seltjarnarnesbær</v>
      </c>
      <c r="E444" t="str">
        <f>VLOOKUP(Oliusala[[#This Row],[postnumer]],Sveitarfelog[#All],5,FALSE)</f>
        <v>Höfuðborgarsvæðið</v>
      </c>
      <c r="F444" t="s">
        <v>24</v>
      </c>
      <c r="G444" t="s">
        <v>24</v>
      </c>
      <c r="H444" t="s">
        <v>61</v>
      </c>
      <c r="I444" s="1">
        <v>1724</v>
      </c>
      <c r="J444" s="2">
        <f>VLOOKUP(Oliusala[[#This Row],[tegund]],Tegundir!$B$2:$D$19,3,FALSE)*Oliusala[[#This Row],[magn]]/1000</f>
        <v>1.49126</v>
      </c>
      <c r="K444">
        <v>2010</v>
      </c>
      <c r="L444" t="s">
        <v>18</v>
      </c>
      <c r="M444" s="144" t="s">
        <v>62</v>
      </c>
    </row>
    <row r="445" spans="1:15" x14ac:dyDescent="0.2">
      <c r="A445" t="s">
        <v>57</v>
      </c>
      <c r="B445" s="144" t="s">
        <v>5</v>
      </c>
      <c r="C445">
        <v>101</v>
      </c>
      <c r="D445" t="str">
        <f>VLOOKUP(Oliusala[[#This Row],[postnumer]],Sveitarfelog[#All],4,FALSE)</f>
        <v>Garðabær,Hafnarfjarðarkaupstaður,Kópavogsbær,Reykjavíkurborg,Seltjarnarnesbær</v>
      </c>
      <c r="E445" t="str">
        <f>VLOOKUP(Oliusala[[#This Row],[postnumer]],Sveitarfelog[#All],5,FALSE)</f>
        <v>Höfuðborgarsvæðið</v>
      </c>
      <c r="F445" t="s">
        <v>27</v>
      </c>
      <c r="G445" t="s">
        <v>24</v>
      </c>
      <c r="H445" t="s">
        <v>61</v>
      </c>
      <c r="I445" s="1">
        <v>652098</v>
      </c>
      <c r="J445" s="2">
        <f>VLOOKUP(Oliusala[[#This Row],[tegund]],Tegundir!$B$2:$D$19,3,FALSE)*Oliusala[[#This Row],[magn]]/1000</f>
        <v>564.06477000000007</v>
      </c>
      <c r="K445">
        <v>2010</v>
      </c>
      <c r="L445" t="s">
        <v>19</v>
      </c>
      <c r="M445" s="144" t="s">
        <v>62</v>
      </c>
      <c r="O445" s="144" t="s">
        <v>1998</v>
      </c>
    </row>
    <row r="446" spans="1:15" x14ac:dyDescent="0.2">
      <c r="A446" t="s">
        <v>57</v>
      </c>
      <c r="B446" s="144" t="s">
        <v>5</v>
      </c>
      <c r="C446">
        <v>101</v>
      </c>
      <c r="D446" t="str">
        <f>VLOOKUP(Oliusala[[#This Row],[postnumer]],Sveitarfelog[#All],4,FALSE)</f>
        <v>Garðabær,Hafnarfjarðarkaupstaður,Kópavogsbær,Reykjavíkurborg,Seltjarnarnesbær</v>
      </c>
      <c r="E446" t="str">
        <f>VLOOKUP(Oliusala[[#This Row],[postnumer]],Sveitarfelog[#All],5,FALSE)</f>
        <v>Höfuðborgarsvæðið</v>
      </c>
      <c r="F446" t="s">
        <v>29</v>
      </c>
      <c r="G446" t="s">
        <v>24</v>
      </c>
      <c r="H446" t="s">
        <v>61</v>
      </c>
      <c r="I446" s="1">
        <v>5571948</v>
      </c>
      <c r="J446" s="2">
        <f>VLOOKUP(Oliusala[[#This Row],[tegund]],Tegundir!$B$2:$D$19,3,FALSE)*Oliusala[[#This Row],[magn]]/1000</f>
        <v>4819.7350199999992</v>
      </c>
      <c r="K446">
        <v>2010</v>
      </c>
      <c r="L446" t="s">
        <v>19</v>
      </c>
      <c r="M446" s="144" t="s">
        <v>62</v>
      </c>
      <c r="O446" s="144" t="s">
        <v>1998</v>
      </c>
    </row>
    <row r="447" spans="1:15" x14ac:dyDescent="0.2">
      <c r="A447" t="s">
        <v>57</v>
      </c>
      <c r="B447" s="144" t="s">
        <v>5</v>
      </c>
      <c r="C447">
        <v>101</v>
      </c>
      <c r="D447" t="str">
        <f>VLOOKUP(Oliusala[[#This Row],[postnumer]],Sveitarfelog[#All],4,FALSE)</f>
        <v>Garðabær,Hafnarfjarðarkaupstaður,Kópavogsbær,Reykjavíkurborg,Seltjarnarnesbær</v>
      </c>
      <c r="E447" t="str">
        <f>VLOOKUP(Oliusala[[#This Row],[postnumer]],Sveitarfelog[#All],5,FALSE)</f>
        <v>Höfuðborgarsvæðið</v>
      </c>
      <c r="F447" t="s">
        <v>29</v>
      </c>
      <c r="G447" t="s">
        <v>24</v>
      </c>
      <c r="H447" t="s">
        <v>61</v>
      </c>
      <c r="I447" s="1">
        <v>9682941</v>
      </c>
      <c r="J447" s="2">
        <f>VLOOKUP(Oliusala[[#This Row],[tegund]],Tegundir!$B$2:$D$19,3,FALSE)*Oliusala[[#This Row],[magn]]/1000</f>
        <v>8375.7439649999997</v>
      </c>
      <c r="K447">
        <v>2010</v>
      </c>
      <c r="L447" t="s">
        <v>19</v>
      </c>
      <c r="M447" s="144" t="s">
        <v>62</v>
      </c>
      <c r="O447" s="144" t="s">
        <v>1998</v>
      </c>
    </row>
    <row r="448" spans="1:15" x14ac:dyDescent="0.2">
      <c r="A448" t="s">
        <v>63</v>
      </c>
      <c r="B448" s="144" t="s">
        <v>5</v>
      </c>
      <c r="C448">
        <v>101</v>
      </c>
      <c r="D448" t="str">
        <f>VLOOKUP(Oliusala[[#This Row],[postnumer]],Sveitarfelog[#All],4,FALSE)</f>
        <v>Garðabær,Hafnarfjarðarkaupstaður,Kópavogsbær,Reykjavíkurborg,Seltjarnarnesbær</v>
      </c>
      <c r="E448" t="str">
        <f>VLOOKUP(Oliusala[[#This Row],[postnumer]],Sveitarfelog[#All],5,FALSE)</f>
        <v>Höfuðborgarsvæðið</v>
      </c>
      <c r="F448" t="s">
        <v>24</v>
      </c>
      <c r="G448" t="s">
        <v>24</v>
      </c>
      <c r="H448" t="s">
        <v>61</v>
      </c>
      <c r="I448" s="1">
        <v>2</v>
      </c>
      <c r="J448" s="2">
        <f>VLOOKUP(Oliusala[[#This Row],[tegund]],Tegundir!$B$2:$D$19,3,FALSE)*Oliusala[[#This Row],[magn]]/1000</f>
        <v>1.73E-3</v>
      </c>
      <c r="K448">
        <v>2010</v>
      </c>
      <c r="L448" t="s">
        <v>18</v>
      </c>
      <c r="M448" s="144" t="s">
        <v>62</v>
      </c>
    </row>
    <row r="449" spans="1:15" x14ac:dyDescent="0.2">
      <c r="A449" t="s">
        <v>57</v>
      </c>
      <c r="B449" s="144" t="s">
        <v>5</v>
      </c>
      <c r="C449">
        <v>101</v>
      </c>
      <c r="D449" t="str">
        <f>VLOOKUP(Oliusala[[#This Row],[postnumer]],Sveitarfelog[#All],4,FALSE)</f>
        <v>Garðabær,Hafnarfjarðarkaupstaður,Kópavogsbær,Reykjavíkurborg,Seltjarnarnesbær</v>
      </c>
      <c r="E449" t="str">
        <f>VLOOKUP(Oliusala[[#This Row],[postnumer]],Sveitarfelog[#All],5,FALSE)</f>
        <v>Höfuðborgarsvæðið</v>
      </c>
      <c r="F449" t="s">
        <v>24</v>
      </c>
      <c r="G449" t="s">
        <v>24</v>
      </c>
      <c r="H449" t="s">
        <v>58</v>
      </c>
      <c r="I449" s="1">
        <v>714242</v>
      </c>
      <c r="J449" s="2">
        <f>VLOOKUP(Oliusala[[#This Row],[tegund]],Tegundir!$B$2:$D$19,3,FALSE)*Oliusala[[#This Row],[magn]]/1000</f>
        <v>617.81932999999992</v>
      </c>
      <c r="K449">
        <v>2010</v>
      </c>
      <c r="L449" t="s">
        <v>18</v>
      </c>
      <c r="M449" s="144" t="s">
        <v>59</v>
      </c>
    </row>
    <row r="450" spans="1:15" x14ac:dyDescent="0.2">
      <c r="A450" t="s">
        <v>57</v>
      </c>
      <c r="B450" s="144" t="s">
        <v>5</v>
      </c>
      <c r="C450">
        <v>101</v>
      </c>
      <c r="D450" t="str">
        <f>VLOOKUP(Oliusala[[#This Row],[postnumer]],Sveitarfelog[#All],4,FALSE)</f>
        <v>Garðabær,Hafnarfjarðarkaupstaður,Kópavogsbær,Reykjavíkurborg,Seltjarnarnesbær</v>
      </c>
      <c r="E450" t="str">
        <f>VLOOKUP(Oliusala[[#This Row],[postnumer]],Sveitarfelog[#All],5,FALSE)</f>
        <v>Höfuðborgarsvæðið</v>
      </c>
      <c r="F450" t="s">
        <v>24</v>
      </c>
      <c r="G450" t="s">
        <v>24</v>
      </c>
      <c r="H450" t="s">
        <v>60</v>
      </c>
      <c r="I450" s="1">
        <v>72615</v>
      </c>
      <c r="J450" s="2">
        <f>VLOOKUP(Oliusala[[#This Row],[tegund]],Tegundir!$B$2:$D$19,3,FALSE)*Oliusala[[#This Row],[magn]]/1000</f>
        <v>62.811974999999997</v>
      </c>
      <c r="K450">
        <v>2010</v>
      </c>
      <c r="L450" t="s">
        <v>18</v>
      </c>
      <c r="M450" s="144" t="s">
        <v>59</v>
      </c>
    </row>
    <row r="451" spans="1:15" x14ac:dyDescent="0.2">
      <c r="A451" t="s">
        <v>57</v>
      </c>
      <c r="B451" s="144" t="s">
        <v>5</v>
      </c>
      <c r="C451">
        <v>101</v>
      </c>
      <c r="D451" t="str">
        <f>VLOOKUP(Oliusala[[#This Row],[postnumer]],Sveitarfelog[#All],4,FALSE)</f>
        <v>Garðabær,Hafnarfjarðarkaupstaður,Kópavogsbær,Reykjavíkurborg,Seltjarnarnesbær</v>
      </c>
      <c r="E451" t="str">
        <f>VLOOKUP(Oliusala[[#This Row],[postnumer]],Sveitarfelog[#All],5,FALSE)</f>
        <v>Höfuðborgarsvæðið</v>
      </c>
      <c r="F451" t="s">
        <v>29</v>
      </c>
      <c r="G451" t="s">
        <v>24</v>
      </c>
      <c r="H451" t="s">
        <v>58</v>
      </c>
      <c r="I451" s="1">
        <v>6369</v>
      </c>
      <c r="J451" s="2">
        <f>VLOOKUP(Oliusala[[#This Row],[tegund]],Tegundir!$B$2:$D$19,3,FALSE)*Oliusala[[#This Row],[magn]]/1000</f>
        <v>5.5091849999999996</v>
      </c>
      <c r="K451">
        <v>2010</v>
      </c>
      <c r="L451" t="s">
        <v>19</v>
      </c>
      <c r="M451" s="144" t="s">
        <v>59</v>
      </c>
      <c r="O451" s="144" t="s">
        <v>1998</v>
      </c>
    </row>
    <row r="452" spans="1:15" x14ac:dyDescent="0.2">
      <c r="A452" t="s">
        <v>57</v>
      </c>
      <c r="B452" s="144" t="s">
        <v>5</v>
      </c>
      <c r="C452">
        <v>101</v>
      </c>
      <c r="D452" t="str">
        <f>VLOOKUP(Oliusala[[#This Row],[postnumer]],Sveitarfelog[#All],4,FALSE)</f>
        <v>Garðabær,Hafnarfjarðarkaupstaður,Kópavogsbær,Reykjavíkurborg,Seltjarnarnesbær</v>
      </c>
      <c r="E452" t="str">
        <f>VLOOKUP(Oliusala[[#This Row],[postnumer]],Sveitarfelog[#All],5,FALSE)</f>
        <v>Höfuðborgarsvæðið</v>
      </c>
      <c r="F452" t="s">
        <v>29</v>
      </c>
      <c r="G452" t="s">
        <v>24</v>
      </c>
      <c r="H452" t="s">
        <v>60</v>
      </c>
      <c r="I452" s="1">
        <v>24940</v>
      </c>
      <c r="J452" s="2">
        <f>VLOOKUP(Oliusala[[#This Row],[tegund]],Tegundir!$B$2:$D$19,3,FALSE)*Oliusala[[#This Row],[magn]]/1000</f>
        <v>21.5731</v>
      </c>
      <c r="K452">
        <v>2010</v>
      </c>
      <c r="L452" t="s">
        <v>19</v>
      </c>
      <c r="M452" s="144" t="s">
        <v>59</v>
      </c>
      <c r="O452" s="144" t="s">
        <v>1998</v>
      </c>
    </row>
    <row r="453" spans="1:15" x14ac:dyDescent="0.2">
      <c r="A453" t="s">
        <v>57</v>
      </c>
      <c r="B453" s="144" t="s">
        <v>5</v>
      </c>
      <c r="C453">
        <v>101</v>
      </c>
      <c r="D453" t="str">
        <f>VLOOKUP(Oliusala[[#This Row],[postnumer]],Sveitarfelog[#All],4,FALSE)</f>
        <v>Garðabær,Hafnarfjarðarkaupstaður,Kópavogsbær,Reykjavíkurborg,Seltjarnarnesbær</v>
      </c>
      <c r="E453" t="str">
        <f>VLOOKUP(Oliusala[[#This Row],[postnumer]],Sveitarfelog[#All],5,FALSE)</f>
        <v>Höfuðborgarsvæðið</v>
      </c>
      <c r="F453" t="s">
        <v>24</v>
      </c>
      <c r="G453" t="s">
        <v>24</v>
      </c>
      <c r="H453" t="s">
        <v>58</v>
      </c>
      <c r="I453" s="1">
        <v>11953358</v>
      </c>
      <c r="J453" s="2">
        <f>VLOOKUP(Oliusala[[#This Row],[tegund]],Tegundir!$B$2:$D$19,3,FALSE)*Oliusala[[#This Row],[magn]]/1000</f>
        <v>10339.65467</v>
      </c>
      <c r="K453">
        <v>2010</v>
      </c>
      <c r="L453" t="s">
        <v>18</v>
      </c>
      <c r="M453" s="144" t="s">
        <v>59</v>
      </c>
    </row>
    <row r="454" spans="1:15" x14ac:dyDescent="0.2">
      <c r="A454" t="s">
        <v>57</v>
      </c>
      <c r="B454" s="144" t="s">
        <v>5</v>
      </c>
      <c r="C454">
        <v>101</v>
      </c>
      <c r="D454" t="str">
        <f>VLOOKUP(Oliusala[[#This Row],[postnumer]],Sveitarfelog[#All],4,FALSE)</f>
        <v>Garðabær,Hafnarfjarðarkaupstaður,Kópavogsbær,Reykjavíkurborg,Seltjarnarnesbær</v>
      </c>
      <c r="E454" t="str">
        <f>VLOOKUP(Oliusala[[#This Row],[postnumer]],Sveitarfelog[#All],5,FALSE)</f>
        <v>Höfuðborgarsvæðið</v>
      </c>
      <c r="F454" t="s">
        <v>27</v>
      </c>
      <c r="G454" t="s">
        <v>24</v>
      </c>
      <c r="H454" t="s">
        <v>58</v>
      </c>
      <c r="I454" s="1">
        <v>9267982</v>
      </c>
      <c r="J454" s="2">
        <f>VLOOKUP(Oliusala[[#This Row],[tegund]],Tegundir!$B$2:$D$19,3,FALSE)*Oliusala[[#This Row],[magn]]/1000</f>
        <v>8016.8044300000001</v>
      </c>
      <c r="K454">
        <v>2010</v>
      </c>
      <c r="L454" t="s">
        <v>19</v>
      </c>
      <c r="M454" s="144" t="s">
        <v>59</v>
      </c>
      <c r="O454" s="144" t="s">
        <v>1998</v>
      </c>
    </row>
    <row r="455" spans="1:15" x14ac:dyDescent="0.2">
      <c r="A455" t="s">
        <v>57</v>
      </c>
      <c r="B455" s="144" t="s">
        <v>5</v>
      </c>
      <c r="C455">
        <v>101</v>
      </c>
      <c r="D455" t="str">
        <f>VLOOKUP(Oliusala[[#This Row],[postnumer]],Sveitarfelog[#All],4,FALSE)</f>
        <v>Garðabær,Hafnarfjarðarkaupstaður,Kópavogsbær,Reykjavíkurborg,Seltjarnarnesbær</v>
      </c>
      <c r="E455" t="str">
        <f>VLOOKUP(Oliusala[[#This Row],[postnumer]],Sveitarfelog[#All],5,FALSE)</f>
        <v>Höfuðborgarsvæðið</v>
      </c>
      <c r="F455" t="s">
        <v>29</v>
      </c>
      <c r="G455" t="s">
        <v>24</v>
      </c>
      <c r="H455" t="s">
        <v>58</v>
      </c>
      <c r="I455" s="1">
        <v>13626516</v>
      </c>
      <c r="J455" s="2">
        <f>VLOOKUP(Oliusala[[#This Row],[tegund]],Tegundir!$B$2:$D$19,3,FALSE)*Oliusala[[#This Row],[magn]]/1000</f>
        <v>11786.93634</v>
      </c>
      <c r="K455">
        <v>2010</v>
      </c>
      <c r="L455" t="s">
        <v>19</v>
      </c>
      <c r="M455" s="144" t="s">
        <v>59</v>
      </c>
      <c r="O455" s="144" t="s">
        <v>1998</v>
      </c>
    </row>
    <row r="456" spans="1:15" x14ac:dyDescent="0.2">
      <c r="A456" t="s">
        <v>57</v>
      </c>
      <c r="B456" s="144" t="s">
        <v>5</v>
      </c>
      <c r="C456">
        <v>101</v>
      </c>
      <c r="D456" t="str">
        <f>VLOOKUP(Oliusala[[#This Row],[postnumer]],Sveitarfelog[#All],4,FALSE)</f>
        <v>Garðabær,Hafnarfjarðarkaupstaður,Kópavogsbær,Reykjavíkurborg,Seltjarnarnesbær</v>
      </c>
      <c r="E456" t="str">
        <f>VLOOKUP(Oliusala[[#This Row],[postnumer]],Sveitarfelog[#All],5,FALSE)</f>
        <v>Höfuðborgarsvæðið</v>
      </c>
      <c r="F456" t="s">
        <v>30</v>
      </c>
      <c r="G456" t="s">
        <v>24</v>
      </c>
      <c r="H456" t="s">
        <v>58</v>
      </c>
      <c r="I456" s="1">
        <v>1280136</v>
      </c>
      <c r="J456" s="2">
        <f>VLOOKUP(Oliusala[[#This Row],[tegund]],Tegundir!$B$2:$D$19,3,FALSE)*Oliusala[[#This Row],[magn]]/1000</f>
        <v>1107.31764</v>
      </c>
      <c r="K456">
        <v>2010</v>
      </c>
      <c r="L456" t="s">
        <v>19</v>
      </c>
      <c r="M456" s="144" t="s">
        <v>59</v>
      </c>
      <c r="O456" s="144" t="s">
        <v>1998</v>
      </c>
    </row>
    <row r="457" spans="1:15" x14ac:dyDescent="0.2">
      <c r="A457" t="s">
        <v>57</v>
      </c>
      <c r="B457" s="144" t="s">
        <v>5</v>
      </c>
      <c r="C457">
        <v>101</v>
      </c>
      <c r="D457" t="str">
        <f>VLOOKUP(Oliusala[[#This Row],[postnumer]],Sveitarfelog[#All],4,FALSE)</f>
        <v>Garðabær,Hafnarfjarðarkaupstaður,Kópavogsbær,Reykjavíkurborg,Seltjarnarnesbær</v>
      </c>
      <c r="E457" t="str">
        <f>VLOOKUP(Oliusala[[#This Row],[postnumer]],Sveitarfelog[#All],5,FALSE)</f>
        <v>Höfuðborgarsvæðið</v>
      </c>
      <c r="F457" t="s">
        <v>24</v>
      </c>
      <c r="G457" t="s">
        <v>24</v>
      </c>
      <c r="H457" t="s">
        <v>58</v>
      </c>
      <c r="I457" s="1">
        <v>1532568</v>
      </c>
      <c r="J457" s="2">
        <f>VLOOKUP(Oliusala[[#This Row],[tegund]],Tegundir!$B$2:$D$19,3,FALSE)*Oliusala[[#This Row],[magn]]/1000</f>
        <v>1325.6713200000002</v>
      </c>
      <c r="K457">
        <v>2010</v>
      </c>
      <c r="L457" t="s">
        <v>18</v>
      </c>
      <c r="M457" s="144" t="s">
        <v>59</v>
      </c>
    </row>
    <row r="458" spans="1:15" x14ac:dyDescent="0.2">
      <c r="A458" t="s">
        <v>57</v>
      </c>
      <c r="B458" s="144" t="s">
        <v>5</v>
      </c>
      <c r="C458">
        <v>101</v>
      </c>
      <c r="D458" t="str">
        <f>VLOOKUP(Oliusala[[#This Row],[postnumer]],Sveitarfelog[#All],4,FALSE)</f>
        <v>Garðabær,Hafnarfjarðarkaupstaður,Kópavogsbær,Reykjavíkurborg,Seltjarnarnesbær</v>
      </c>
      <c r="E458" t="str">
        <f>VLOOKUP(Oliusala[[#This Row],[postnumer]],Sveitarfelog[#All],5,FALSE)</f>
        <v>Höfuðborgarsvæðið</v>
      </c>
      <c r="F458" t="s">
        <v>27</v>
      </c>
      <c r="G458" t="s">
        <v>24</v>
      </c>
      <c r="H458" t="s">
        <v>58</v>
      </c>
      <c r="I458" s="1">
        <v>9177059</v>
      </c>
      <c r="J458" s="2">
        <f>VLOOKUP(Oliusala[[#This Row],[tegund]],Tegundir!$B$2:$D$19,3,FALSE)*Oliusala[[#This Row],[magn]]/1000</f>
        <v>7938.156035</v>
      </c>
      <c r="K458">
        <v>2010</v>
      </c>
      <c r="L458" t="s">
        <v>19</v>
      </c>
      <c r="M458" s="144" t="s">
        <v>59</v>
      </c>
      <c r="O458" s="144" t="s">
        <v>1998</v>
      </c>
    </row>
    <row r="459" spans="1:15" x14ac:dyDescent="0.2">
      <c r="A459" t="s">
        <v>57</v>
      </c>
      <c r="B459" s="144" t="s">
        <v>5</v>
      </c>
      <c r="C459">
        <v>101</v>
      </c>
      <c r="D459" t="str">
        <f>VLOOKUP(Oliusala[[#This Row],[postnumer]],Sveitarfelog[#All],4,FALSE)</f>
        <v>Garðabær,Hafnarfjarðarkaupstaður,Kópavogsbær,Reykjavíkurborg,Seltjarnarnesbær</v>
      </c>
      <c r="E459" t="str">
        <f>VLOOKUP(Oliusala[[#This Row],[postnumer]],Sveitarfelog[#All],5,FALSE)</f>
        <v>Höfuðborgarsvæðið</v>
      </c>
      <c r="F459" t="s">
        <v>29</v>
      </c>
      <c r="G459" t="s">
        <v>24</v>
      </c>
      <c r="H459" t="s">
        <v>58</v>
      </c>
      <c r="I459" s="1">
        <v>3832054</v>
      </c>
      <c r="J459" s="2">
        <f>VLOOKUP(Oliusala[[#This Row],[tegund]],Tegundir!$B$2:$D$19,3,FALSE)*Oliusala[[#This Row],[magn]]/1000</f>
        <v>3314.7267099999999</v>
      </c>
      <c r="K459">
        <v>2010</v>
      </c>
      <c r="L459" t="s">
        <v>19</v>
      </c>
      <c r="M459" s="144" t="s">
        <v>59</v>
      </c>
      <c r="O459" s="144" t="s">
        <v>1998</v>
      </c>
    </row>
    <row r="460" spans="1:15" x14ac:dyDescent="0.2">
      <c r="A460" t="s">
        <v>57</v>
      </c>
      <c r="B460" s="144" t="s">
        <v>5</v>
      </c>
      <c r="C460">
        <v>101</v>
      </c>
      <c r="D460" t="str">
        <f>VLOOKUP(Oliusala[[#This Row],[postnumer]],Sveitarfelog[#All],4,FALSE)</f>
        <v>Garðabær,Hafnarfjarðarkaupstaður,Kópavogsbær,Reykjavíkurborg,Seltjarnarnesbær</v>
      </c>
      <c r="E460" t="str">
        <f>VLOOKUP(Oliusala[[#This Row],[postnumer]],Sveitarfelog[#All],5,FALSE)</f>
        <v>Höfuðborgarsvæðið</v>
      </c>
      <c r="F460" t="s">
        <v>24</v>
      </c>
      <c r="G460" t="s">
        <v>24</v>
      </c>
      <c r="H460" t="s">
        <v>58</v>
      </c>
      <c r="I460" s="1">
        <v>1959616</v>
      </c>
      <c r="J460" s="2">
        <f>VLOOKUP(Oliusala[[#This Row],[tegund]],Tegundir!$B$2:$D$19,3,FALSE)*Oliusala[[#This Row],[magn]]/1000</f>
        <v>1695.0678400000002</v>
      </c>
      <c r="K460">
        <v>2010</v>
      </c>
      <c r="L460" t="s">
        <v>18</v>
      </c>
      <c r="M460" s="144" t="s">
        <v>59</v>
      </c>
    </row>
    <row r="461" spans="1:15" x14ac:dyDescent="0.2">
      <c r="A461" t="s">
        <v>57</v>
      </c>
      <c r="B461" s="144" t="s">
        <v>5</v>
      </c>
      <c r="C461">
        <v>101</v>
      </c>
      <c r="D461" t="str">
        <f>VLOOKUP(Oliusala[[#This Row],[postnumer]],Sveitarfelog[#All],4,FALSE)</f>
        <v>Garðabær,Hafnarfjarðarkaupstaður,Kópavogsbær,Reykjavíkurborg,Seltjarnarnesbær</v>
      </c>
      <c r="E461" t="str">
        <f>VLOOKUP(Oliusala[[#This Row],[postnumer]],Sveitarfelog[#All],5,FALSE)</f>
        <v>Höfuðborgarsvæðið</v>
      </c>
      <c r="F461" t="s">
        <v>29</v>
      </c>
      <c r="G461" t="s">
        <v>24</v>
      </c>
      <c r="H461" t="s">
        <v>58</v>
      </c>
      <c r="I461" s="1">
        <v>3848010</v>
      </c>
      <c r="J461" s="2">
        <f>VLOOKUP(Oliusala[[#This Row],[tegund]],Tegundir!$B$2:$D$19,3,FALSE)*Oliusala[[#This Row],[magn]]/1000</f>
        <v>3328.5286499999997</v>
      </c>
      <c r="K461">
        <v>2010</v>
      </c>
      <c r="L461" t="s">
        <v>19</v>
      </c>
      <c r="M461" s="144" t="s">
        <v>59</v>
      </c>
      <c r="O461" s="144" t="s">
        <v>1998</v>
      </c>
    </row>
    <row r="462" spans="1:15" x14ac:dyDescent="0.2">
      <c r="A462" t="s">
        <v>57</v>
      </c>
      <c r="B462" s="144" t="s">
        <v>5</v>
      </c>
      <c r="C462">
        <v>101</v>
      </c>
      <c r="D462" t="str">
        <f>VLOOKUP(Oliusala[[#This Row],[postnumer]],Sveitarfelog[#All],4,FALSE)</f>
        <v>Garðabær,Hafnarfjarðarkaupstaður,Kópavogsbær,Reykjavíkurborg,Seltjarnarnesbær</v>
      </c>
      <c r="E462" t="str">
        <f>VLOOKUP(Oliusala[[#This Row],[postnumer]],Sveitarfelog[#All],5,FALSE)</f>
        <v>Höfuðborgarsvæðið</v>
      </c>
      <c r="F462" t="s">
        <v>30</v>
      </c>
      <c r="G462" t="s">
        <v>24</v>
      </c>
      <c r="H462" t="s">
        <v>58</v>
      </c>
      <c r="I462" s="1">
        <v>240643</v>
      </c>
      <c r="J462" s="2">
        <f>VLOOKUP(Oliusala[[#This Row],[tegund]],Tegundir!$B$2:$D$19,3,FALSE)*Oliusala[[#This Row],[magn]]/1000</f>
        <v>208.156195</v>
      </c>
      <c r="K462">
        <v>2010</v>
      </c>
      <c r="L462" t="s">
        <v>19</v>
      </c>
      <c r="M462" s="144" t="s">
        <v>59</v>
      </c>
      <c r="O462" s="144" t="s">
        <v>1998</v>
      </c>
    </row>
    <row r="463" spans="1:15" x14ac:dyDescent="0.2">
      <c r="A463" t="s">
        <v>63</v>
      </c>
      <c r="B463" s="144" t="s">
        <v>5</v>
      </c>
      <c r="C463">
        <v>101</v>
      </c>
      <c r="D463" t="str">
        <f>VLOOKUP(Oliusala[[#This Row],[postnumer]],Sveitarfelog[#All],4,FALSE)</f>
        <v>Garðabær,Hafnarfjarðarkaupstaður,Kópavogsbær,Reykjavíkurborg,Seltjarnarnesbær</v>
      </c>
      <c r="E463" t="str">
        <f>VLOOKUP(Oliusala[[#This Row],[postnumer]],Sveitarfelog[#All],5,FALSE)</f>
        <v>Höfuðborgarsvæðið</v>
      </c>
      <c r="F463" t="s">
        <v>24</v>
      </c>
      <c r="G463" t="s">
        <v>24</v>
      </c>
      <c r="H463" t="s">
        <v>58</v>
      </c>
      <c r="I463" s="1">
        <v>7058836</v>
      </c>
      <c r="J463" s="2">
        <f>VLOOKUP(Oliusala[[#This Row],[tegund]],Tegundir!$B$2:$D$19,3,FALSE)*Oliusala[[#This Row],[magn]]/1000</f>
        <v>6105.8931399999992</v>
      </c>
      <c r="K463">
        <v>2010</v>
      </c>
      <c r="L463" t="s">
        <v>18</v>
      </c>
      <c r="M463" s="144" t="s">
        <v>59</v>
      </c>
    </row>
    <row r="464" spans="1:15" x14ac:dyDescent="0.2">
      <c r="A464" t="s">
        <v>63</v>
      </c>
      <c r="B464" s="144" t="s">
        <v>5</v>
      </c>
      <c r="C464">
        <v>101</v>
      </c>
      <c r="D464" t="str">
        <f>VLOOKUP(Oliusala[[#This Row],[postnumer]],Sveitarfelog[#All],4,FALSE)</f>
        <v>Garðabær,Hafnarfjarðarkaupstaður,Kópavogsbær,Reykjavíkurborg,Seltjarnarnesbær</v>
      </c>
      <c r="E464" t="str">
        <f>VLOOKUP(Oliusala[[#This Row],[postnumer]],Sveitarfelog[#All],5,FALSE)</f>
        <v>Höfuðborgarsvæðið</v>
      </c>
      <c r="F464" t="s">
        <v>24</v>
      </c>
      <c r="G464" t="s">
        <v>24</v>
      </c>
      <c r="H464" t="s">
        <v>58</v>
      </c>
      <c r="I464" s="1">
        <v>966598</v>
      </c>
      <c r="J464" s="2">
        <f>VLOOKUP(Oliusala[[#This Row],[tegund]],Tegundir!$B$2:$D$19,3,FALSE)*Oliusala[[#This Row],[magn]]/1000</f>
        <v>836.10726999999997</v>
      </c>
      <c r="K464">
        <v>2010</v>
      </c>
      <c r="L464" t="s">
        <v>18</v>
      </c>
      <c r="M464" s="144" t="s">
        <v>59</v>
      </c>
    </row>
    <row r="465" spans="1:15" x14ac:dyDescent="0.2">
      <c r="A465" t="s">
        <v>63</v>
      </c>
      <c r="B465" s="144" t="s">
        <v>5</v>
      </c>
      <c r="C465">
        <v>101</v>
      </c>
      <c r="D465" t="str">
        <f>VLOOKUP(Oliusala[[#This Row],[postnumer]],Sveitarfelog[#All],4,FALSE)</f>
        <v>Garðabær,Hafnarfjarðarkaupstaður,Kópavogsbær,Reykjavíkurborg,Seltjarnarnesbær</v>
      </c>
      <c r="E465" t="str">
        <f>VLOOKUP(Oliusala[[#This Row],[postnumer]],Sveitarfelog[#All],5,FALSE)</f>
        <v>Höfuðborgarsvæðið</v>
      </c>
      <c r="F465" t="s">
        <v>24</v>
      </c>
      <c r="G465" t="s">
        <v>24</v>
      </c>
      <c r="H465" t="s">
        <v>58</v>
      </c>
      <c r="I465" s="1">
        <v>477334</v>
      </c>
      <c r="J465" s="2">
        <f>VLOOKUP(Oliusala[[#This Row],[tegund]],Tegundir!$B$2:$D$19,3,FALSE)*Oliusala[[#This Row],[magn]]/1000</f>
        <v>412.89390999999995</v>
      </c>
      <c r="K465">
        <v>2010</v>
      </c>
      <c r="L465" t="s">
        <v>18</v>
      </c>
      <c r="M465" s="144" t="s">
        <v>59</v>
      </c>
    </row>
    <row r="466" spans="1:15" x14ac:dyDescent="0.2">
      <c r="A466" t="s">
        <v>63</v>
      </c>
      <c r="B466" s="144" t="s">
        <v>5</v>
      </c>
      <c r="C466">
        <v>101</v>
      </c>
      <c r="D466" t="str">
        <f>VLOOKUP(Oliusala[[#This Row],[postnumer]],Sveitarfelog[#All],4,FALSE)</f>
        <v>Garðabær,Hafnarfjarðarkaupstaður,Kópavogsbær,Reykjavíkurborg,Seltjarnarnesbær</v>
      </c>
      <c r="E466" t="str">
        <f>VLOOKUP(Oliusala[[#This Row],[postnumer]],Sveitarfelog[#All],5,FALSE)</f>
        <v>Höfuðborgarsvæðið</v>
      </c>
      <c r="F466" t="s">
        <v>24</v>
      </c>
      <c r="G466" t="s">
        <v>24</v>
      </c>
      <c r="H466" t="s">
        <v>58</v>
      </c>
      <c r="I466" s="1">
        <v>32556</v>
      </c>
      <c r="J466" s="2">
        <f>VLOOKUP(Oliusala[[#This Row],[tegund]],Tegundir!$B$2:$D$19,3,FALSE)*Oliusala[[#This Row],[magn]]/1000</f>
        <v>28.16094</v>
      </c>
      <c r="K466">
        <v>2010</v>
      </c>
      <c r="L466" t="s">
        <v>18</v>
      </c>
      <c r="M466" s="144" t="s">
        <v>59</v>
      </c>
    </row>
    <row r="467" spans="1:15" x14ac:dyDescent="0.2">
      <c r="A467" t="s">
        <v>63</v>
      </c>
      <c r="B467" s="144" t="s">
        <v>5</v>
      </c>
      <c r="C467">
        <v>101</v>
      </c>
      <c r="D467" t="str">
        <f>VLOOKUP(Oliusala[[#This Row],[postnumer]],Sveitarfelog[#All],4,FALSE)</f>
        <v>Garðabær,Hafnarfjarðarkaupstaður,Kópavogsbær,Reykjavíkurborg,Seltjarnarnesbær</v>
      </c>
      <c r="E467" t="str">
        <f>VLOOKUP(Oliusala[[#This Row],[postnumer]],Sveitarfelog[#All],5,FALSE)</f>
        <v>Höfuðborgarsvæðið</v>
      </c>
      <c r="F467" t="s">
        <v>24</v>
      </c>
      <c r="G467" t="s">
        <v>24</v>
      </c>
      <c r="H467" t="s">
        <v>58</v>
      </c>
      <c r="I467" s="1">
        <v>1113586</v>
      </c>
      <c r="J467" s="2">
        <f>VLOOKUP(Oliusala[[#This Row],[tegund]],Tegundir!$B$2:$D$19,3,FALSE)*Oliusala[[#This Row],[magn]]/1000</f>
        <v>963.25189</v>
      </c>
      <c r="K467">
        <v>2010</v>
      </c>
      <c r="L467" t="s">
        <v>18</v>
      </c>
      <c r="M467" s="144" t="s">
        <v>59</v>
      </c>
    </row>
    <row r="468" spans="1:15" x14ac:dyDescent="0.2">
      <c r="A468" t="s">
        <v>63</v>
      </c>
      <c r="B468" s="144" t="s">
        <v>5</v>
      </c>
      <c r="C468">
        <v>101</v>
      </c>
      <c r="D468" t="str">
        <f>VLOOKUP(Oliusala[[#This Row],[postnumer]],Sveitarfelog[#All],4,FALSE)</f>
        <v>Garðabær,Hafnarfjarðarkaupstaður,Kópavogsbær,Reykjavíkurborg,Seltjarnarnesbær</v>
      </c>
      <c r="E468" t="str">
        <f>VLOOKUP(Oliusala[[#This Row],[postnumer]],Sveitarfelog[#All],5,FALSE)</f>
        <v>Höfuðborgarsvæðið</v>
      </c>
      <c r="F468" t="s">
        <v>24</v>
      </c>
      <c r="G468" t="s">
        <v>24</v>
      </c>
      <c r="H468" t="s">
        <v>58</v>
      </c>
      <c r="I468" s="1">
        <v>925617</v>
      </c>
      <c r="J468" s="2">
        <f>VLOOKUP(Oliusala[[#This Row],[tegund]],Tegundir!$B$2:$D$19,3,FALSE)*Oliusala[[#This Row],[magn]]/1000</f>
        <v>800.65870499999994</v>
      </c>
      <c r="K468">
        <v>2010</v>
      </c>
      <c r="L468" t="s">
        <v>18</v>
      </c>
      <c r="M468" s="144" t="s">
        <v>59</v>
      </c>
    </row>
    <row r="469" spans="1:15" x14ac:dyDescent="0.2">
      <c r="A469" t="s">
        <v>63</v>
      </c>
      <c r="B469" s="144" t="s">
        <v>5</v>
      </c>
      <c r="C469">
        <v>101</v>
      </c>
      <c r="D469" t="str">
        <f>VLOOKUP(Oliusala[[#This Row],[postnumer]],Sveitarfelog[#All],4,FALSE)</f>
        <v>Garðabær,Hafnarfjarðarkaupstaður,Kópavogsbær,Reykjavíkurborg,Seltjarnarnesbær</v>
      </c>
      <c r="E469" t="str">
        <f>VLOOKUP(Oliusala[[#This Row],[postnumer]],Sveitarfelog[#All],5,FALSE)</f>
        <v>Höfuðborgarsvæðið</v>
      </c>
      <c r="F469" t="s">
        <v>24</v>
      </c>
      <c r="G469" t="s">
        <v>24</v>
      </c>
      <c r="H469" t="s">
        <v>58</v>
      </c>
      <c r="I469" s="1">
        <v>315210</v>
      </c>
      <c r="J469" s="2">
        <f>VLOOKUP(Oliusala[[#This Row],[tegund]],Tegundir!$B$2:$D$19,3,FALSE)*Oliusala[[#This Row],[magn]]/1000</f>
        <v>272.65665000000001</v>
      </c>
      <c r="K469">
        <v>2010</v>
      </c>
      <c r="L469" t="s">
        <v>18</v>
      </c>
      <c r="M469" s="144" t="s">
        <v>59</v>
      </c>
    </row>
    <row r="470" spans="1:15" x14ac:dyDescent="0.2">
      <c r="A470" t="s">
        <v>63</v>
      </c>
      <c r="B470" s="144" t="s">
        <v>5</v>
      </c>
      <c r="C470">
        <v>101</v>
      </c>
      <c r="D470" t="str">
        <f>VLOOKUP(Oliusala[[#This Row],[postnumer]],Sveitarfelog[#All],4,FALSE)</f>
        <v>Garðabær,Hafnarfjarðarkaupstaður,Kópavogsbær,Reykjavíkurborg,Seltjarnarnesbær</v>
      </c>
      <c r="E470" t="str">
        <f>VLOOKUP(Oliusala[[#This Row],[postnumer]],Sveitarfelog[#All],5,FALSE)</f>
        <v>Höfuðborgarsvæðið</v>
      </c>
      <c r="F470" t="s">
        <v>24</v>
      </c>
      <c r="G470" t="s">
        <v>24</v>
      </c>
      <c r="H470" t="s">
        <v>58</v>
      </c>
      <c r="I470" s="1">
        <v>186304</v>
      </c>
      <c r="J470" s="2">
        <f>VLOOKUP(Oliusala[[#This Row],[tegund]],Tegundir!$B$2:$D$19,3,FALSE)*Oliusala[[#This Row],[magn]]/1000</f>
        <v>161.15295999999998</v>
      </c>
      <c r="K470">
        <v>2010</v>
      </c>
      <c r="L470" t="s">
        <v>18</v>
      </c>
      <c r="M470" s="144" t="s">
        <v>59</v>
      </c>
    </row>
    <row r="471" spans="1:15" x14ac:dyDescent="0.2">
      <c r="A471" t="s">
        <v>63</v>
      </c>
      <c r="B471" s="144" t="s">
        <v>5</v>
      </c>
      <c r="C471">
        <v>101</v>
      </c>
      <c r="D471" t="str">
        <f>VLOOKUP(Oliusala[[#This Row],[postnumer]],Sveitarfelog[#All],4,FALSE)</f>
        <v>Garðabær,Hafnarfjarðarkaupstaður,Kópavogsbær,Reykjavíkurborg,Seltjarnarnesbær</v>
      </c>
      <c r="E471" t="str">
        <f>VLOOKUP(Oliusala[[#This Row],[postnumer]],Sveitarfelog[#All],5,FALSE)</f>
        <v>Höfuðborgarsvæðið</v>
      </c>
      <c r="F471" t="s">
        <v>24</v>
      </c>
      <c r="G471" t="s">
        <v>24</v>
      </c>
      <c r="H471" t="s">
        <v>58</v>
      </c>
      <c r="I471" s="1">
        <v>392358</v>
      </c>
      <c r="J471" s="2">
        <f>VLOOKUP(Oliusala[[#This Row],[tegund]],Tegundir!$B$2:$D$19,3,FALSE)*Oliusala[[#This Row],[magn]]/1000</f>
        <v>339.38966999999997</v>
      </c>
      <c r="K471">
        <v>2010</v>
      </c>
      <c r="L471" t="s">
        <v>18</v>
      </c>
      <c r="M471" s="144" t="s">
        <v>59</v>
      </c>
    </row>
    <row r="472" spans="1:15" x14ac:dyDescent="0.2">
      <c r="A472" t="s">
        <v>63</v>
      </c>
      <c r="B472" s="144" t="s">
        <v>5</v>
      </c>
      <c r="C472">
        <v>101</v>
      </c>
      <c r="D472" t="str">
        <f>VLOOKUP(Oliusala[[#This Row],[postnumer]],Sveitarfelog[#All],4,FALSE)</f>
        <v>Garðabær,Hafnarfjarðarkaupstaður,Kópavogsbær,Reykjavíkurborg,Seltjarnarnesbær</v>
      </c>
      <c r="E472" t="str">
        <f>VLOOKUP(Oliusala[[#This Row],[postnumer]],Sveitarfelog[#All],5,FALSE)</f>
        <v>Höfuðborgarsvæðið</v>
      </c>
      <c r="F472" t="s">
        <v>24</v>
      </c>
      <c r="G472" t="s">
        <v>24</v>
      </c>
      <c r="H472" t="s">
        <v>58</v>
      </c>
      <c r="I472" s="1">
        <v>2476014</v>
      </c>
      <c r="J472" s="2">
        <f>VLOOKUP(Oliusala[[#This Row],[tegund]],Tegundir!$B$2:$D$19,3,FALSE)*Oliusala[[#This Row],[magn]]/1000</f>
        <v>2141.7521099999999</v>
      </c>
      <c r="K472">
        <v>2010</v>
      </c>
      <c r="L472" t="s">
        <v>18</v>
      </c>
      <c r="M472" s="144" t="s">
        <v>59</v>
      </c>
    </row>
    <row r="473" spans="1:15" x14ac:dyDescent="0.2">
      <c r="A473" t="s">
        <v>63</v>
      </c>
      <c r="B473" s="144" t="s">
        <v>5</v>
      </c>
      <c r="C473">
        <v>101</v>
      </c>
      <c r="D473" t="str">
        <f>VLOOKUP(Oliusala[[#This Row],[postnumer]],Sveitarfelog[#All],4,FALSE)</f>
        <v>Garðabær,Hafnarfjarðarkaupstaður,Kópavogsbær,Reykjavíkurborg,Seltjarnarnesbær</v>
      </c>
      <c r="E473" t="str">
        <f>VLOOKUP(Oliusala[[#This Row],[postnumer]],Sveitarfelog[#All],5,FALSE)</f>
        <v>Höfuðborgarsvæðið</v>
      </c>
      <c r="F473" t="s">
        <v>24</v>
      </c>
      <c r="G473" t="s">
        <v>24</v>
      </c>
      <c r="H473" t="s">
        <v>58</v>
      </c>
      <c r="I473" s="1">
        <v>388355</v>
      </c>
      <c r="J473" s="2">
        <f>VLOOKUP(Oliusala[[#This Row],[tegund]],Tegundir!$B$2:$D$19,3,FALSE)*Oliusala[[#This Row],[magn]]/1000</f>
        <v>335.927075</v>
      </c>
      <c r="K473">
        <v>2010</v>
      </c>
      <c r="L473" t="s">
        <v>18</v>
      </c>
      <c r="M473" s="144" t="s">
        <v>59</v>
      </c>
    </row>
    <row r="474" spans="1:15" x14ac:dyDescent="0.2">
      <c r="A474" t="s">
        <v>63</v>
      </c>
      <c r="B474" s="144" t="s">
        <v>5</v>
      </c>
      <c r="C474">
        <v>101</v>
      </c>
      <c r="D474" t="str">
        <f>VLOOKUP(Oliusala[[#This Row],[postnumer]],Sveitarfelog[#All],4,FALSE)</f>
        <v>Garðabær,Hafnarfjarðarkaupstaður,Kópavogsbær,Reykjavíkurborg,Seltjarnarnesbær</v>
      </c>
      <c r="E474" t="str">
        <f>VLOOKUP(Oliusala[[#This Row],[postnumer]],Sveitarfelog[#All],5,FALSE)</f>
        <v>Höfuðborgarsvæðið</v>
      </c>
      <c r="F474" t="s">
        <v>24</v>
      </c>
      <c r="G474" t="s">
        <v>24</v>
      </c>
      <c r="H474" t="s">
        <v>58</v>
      </c>
      <c r="I474" s="1">
        <v>6337962</v>
      </c>
      <c r="J474" s="2">
        <f>VLOOKUP(Oliusala[[#This Row],[tegund]],Tegundir!$B$2:$D$19,3,FALSE)*Oliusala[[#This Row],[magn]]/1000</f>
        <v>5482.3371299999999</v>
      </c>
      <c r="K474">
        <v>2010</v>
      </c>
      <c r="L474" t="s">
        <v>18</v>
      </c>
      <c r="M474" s="144" t="s">
        <v>59</v>
      </c>
    </row>
    <row r="475" spans="1:15" x14ac:dyDescent="0.2">
      <c r="A475" t="s">
        <v>63</v>
      </c>
      <c r="B475" s="144" t="s">
        <v>5</v>
      </c>
      <c r="C475">
        <v>101</v>
      </c>
      <c r="D475" t="str">
        <f>VLOOKUP(Oliusala[[#This Row],[postnumer]],Sveitarfelog[#All],4,FALSE)</f>
        <v>Garðabær,Hafnarfjarðarkaupstaður,Kópavogsbær,Reykjavíkurborg,Seltjarnarnesbær</v>
      </c>
      <c r="E475" t="str">
        <f>VLOOKUP(Oliusala[[#This Row],[postnumer]],Sveitarfelog[#All],5,FALSE)</f>
        <v>Höfuðborgarsvæðið</v>
      </c>
      <c r="F475" t="s">
        <v>30</v>
      </c>
      <c r="G475" t="s">
        <v>24</v>
      </c>
      <c r="H475" t="s">
        <v>58</v>
      </c>
      <c r="I475" s="1">
        <v>8723</v>
      </c>
      <c r="J475" s="2">
        <f>VLOOKUP(Oliusala[[#This Row],[tegund]],Tegundir!$B$2:$D$19,3,FALSE)*Oliusala[[#This Row],[magn]]/1000</f>
        <v>7.5453949999999992</v>
      </c>
      <c r="K475">
        <v>2010</v>
      </c>
      <c r="L475" t="s">
        <v>19</v>
      </c>
      <c r="M475" s="144" t="s">
        <v>59</v>
      </c>
      <c r="O475" s="144" t="s">
        <v>1998</v>
      </c>
    </row>
    <row r="476" spans="1:15" x14ac:dyDescent="0.2">
      <c r="A476" t="s">
        <v>63</v>
      </c>
      <c r="B476" s="144" t="s">
        <v>5</v>
      </c>
      <c r="C476">
        <v>101</v>
      </c>
      <c r="D476" t="str">
        <f>VLOOKUP(Oliusala[[#This Row],[postnumer]],Sveitarfelog[#All],4,FALSE)</f>
        <v>Garðabær,Hafnarfjarðarkaupstaður,Kópavogsbær,Reykjavíkurborg,Seltjarnarnesbær</v>
      </c>
      <c r="E476" t="str">
        <f>VLOOKUP(Oliusala[[#This Row],[postnumer]],Sveitarfelog[#All],5,FALSE)</f>
        <v>Höfuðborgarsvæðið</v>
      </c>
      <c r="F476" t="s">
        <v>24</v>
      </c>
      <c r="G476" t="s">
        <v>24</v>
      </c>
      <c r="H476" t="s">
        <v>58</v>
      </c>
      <c r="I476" s="1">
        <v>65480</v>
      </c>
      <c r="J476" s="2">
        <f>VLOOKUP(Oliusala[[#This Row],[tegund]],Tegundir!$B$2:$D$19,3,FALSE)*Oliusala[[#This Row],[magn]]/1000</f>
        <v>56.6402</v>
      </c>
      <c r="K476">
        <v>2010</v>
      </c>
      <c r="L476" t="s">
        <v>18</v>
      </c>
      <c r="M476" s="144" t="s">
        <v>59</v>
      </c>
    </row>
    <row r="477" spans="1:15" x14ac:dyDescent="0.2">
      <c r="A477" t="s">
        <v>63</v>
      </c>
      <c r="B477" s="144" t="s">
        <v>5</v>
      </c>
      <c r="C477">
        <v>101</v>
      </c>
      <c r="D477" t="str">
        <f>VLOOKUP(Oliusala[[#This Row],[postnumer]],Sveitarfelog[#All],4,FALSE)</f>
        <v>Garðabær,Hafnarfjarðarkaupstaður,Kópavogsbær,Reykjavíkurborg,Seltjarnarnesbær</v>
      </c>
      <c r="E477" t="str">
        <f>VLOOKUP(Oliusala[[#This Row],[postnumer]],Sveitarfelog[#All],5,FALSE)</f>
        <v>Höfuðborgarsvæðið</v>
      </c>
      <c r="F477" t="s">
        <v>24</v>
      </c>
      <c r="G477" t="s">
        <v>24</v>
      </c>
      <c r="H477" t="s">
        <v>58</v>
      </c>
      <c r="I477" s="1">
        <v>606111</v>
      </c>
      <c r="J477" s="2">
        <f>VLOOKUP(Oliusala[[#This Row],[tegund]],Tegundir!$B$2:$D$19,3,FALSE)*Oliusala[[#This Row],[magn]]/1000</f>
        <v>524.28601500000002</v>
      </c>
      <c r="K477">
        <v>2010</v>
      </c>
      <c r="L477" t="s">
        <v>18</v>
      </c>
      <c r="M477" s="144" t="s">
        <v>59</v>
      </c>
    </row>
    <row r="478" spans="1:15" x14ac:dyDescent="0.2">
      <c r="A478" t="s">
        <v>63</v>
      </c>
      <c r="B478" s="144" t="s">
        <v>5</v>
      </c>
      <c r="C478">
        <v>101</v>
      </c>
      <c r="D478" t="str">
        <f>VLOOKUP(Oliusala[[#This Row],[postnumer]],Sveitarfelog[#All],4,FALSE)</f>
        <v>Garðabær,Hafnarfjarðarkaupstaður,Kópavogsbær,Reykjavíkurborg,Seltjarnarnesbær</v>
      </c>
      <c r="E478" t="str">
        <f>VLOOKUP(Oliusala[[#This Row],[postnumer]],Sveitarfelog[#All],5,FALSE)</f>
        <v>Höfuðborgarsvæðið</v>
      </c>
      <c r="F478" t="s">
        <v>24</v>
      </c>
      <c r="G478" t="s">
        <v>24</v>
      </c>
      <c r="H478" t="s">
        <v>58</v>
      </c>
      <c r="I478" s="1">
        <v>334434</v>
      </c>
      <c r="J478" s="2">
        <f>VLOOKUP(Oliusala[[#This Row],[tegund]],Tegundir!$B$2:$D$19,3,FALSE)*Oliusala[[#This Row],[magn]]/1000</f>
        <v>289.28540999999996</v>
      </c>
      <c r="K478">
        <v>2010</v>
      </c>
      <c r="L478" t="s">
        <v>18</v>
      </c>
      <c r="M478" s="144" t="s">
        <v>59</v>
      </c>
    </row>
    <row r="479" spans="1:15" x14ac:dyDescent="0.2">
      <c r="A479" t="s">
        <v>63</v>
      </c>
      <c r="B479" s="144" t="s">
        <v>5</v>
      </c>
      <c r="C479">
        <v>101</v>
      </c>
      <c r="D479" t="str">
        <f>VLOOKUP(Oliusala[[#This Row],[postnumer]],Sveitarfelog[#All],4,FALSE)</f>
        <v>Garðabær,Hafnarfjarðarkaupstaður,Kópavogsbær,Reykjavíkurborg,Seltjarnarnesbær</v>
      </c>
      <c r="E479" t="str">
        <f>VLOOKUP(Oliusala[[#This Row],[postnumer]],Sveitarfelog[#All],5,FALSE)</f>
        <v>Höfuðborgarsvæðið</v>
      </c>
      <c r="F479" t="s">
        <v>24</v>
      </c>
      <c r="G479" t="s">
        <v>24</v>
      </c>
      <c r="H479" t="s">
        <v>58</v>
      </c>
      <c r="I479" s="1">
        <v>599226</v>
      </c>
      <c r="J479" s="2">
        <f>VLOOKUP(Oliusala[[#This Row],[tegund]],Tegundir!$B$2:$D$19,3,FALSE)*Oliusala[[#This Row],[magn]]/1000</f>
        <v>518.33048999999994</v>
      </c>
      <c r="K479">
        <v>2010</v>
      </c>
      <c r="L479" t="s">
        <v>18</v>
      </c>
      <c r="M479" s="144" t="s">
        <v>59</v>
      </c>
    </row>
    <row r="480" spans="1:15" x14ac:dyDescent="0.2">
      <c r="A480" t="s">
        <v>63</v>
      </c>
      <c r="B480" s="144" t="s">
        <v>5</v>
      </c>
      <c r="C480">
        <v>101</v>
      </c>
      <c r="D480" t="str">
        <f>VLOOKUP(Oliusala[[#This Row],[postnumer]],Sveitarfelog[#All],4,FALSE)</f>
        <v>Garðabær,Hafnarfjarðarkaupstaður,Kópavogsbær,Reykjavíkurborg,Seltjarnarnesbær</v>
      </c>
      <c r="E480" t="str">
        <f>VLOOKUP(Oliusala[[#This Row],[postnumer]],Sveitarfelog[#All],5,FALSE)</f>
        <v>Höfuðborgarsvæðið</v>
      </c>
      <c r="F480" t="s">
        <v>24</v>
      </c>
      <c r="G480" t="s">
        <v>24</v>
      </c>
      <c r="H480" t="s">
        <v>58</v>
      </c>
      <c r="I480" s="1">
        <v>491812</v>
      </c>
      <c r="J480" s="2">
        <f>VLOOKUP(Oliusala[[#This Row],[tegund]],Tegundir!$B$2:$D$19,3,FALSE)*Oliusala[[#This Row],[magn]]/1000</f>
        <v>425.41737999999998</v>
      </c>
      <c r="K480">
        <v>2010</v>
      </c>
      <c r="L480" t="s">
        <v>18</v>
      </c>
      <c r="M480" s="144" t="s">
        <v>59</v>
      </c>
    </row>
    <row r="481" spans="1:15" x14ac:dyDescent="0.2">
      <c r="A481" t="s">
        <v>63</v>
      </c>
      <c r="B481" s="144" t="s">
        <v>5</v>
      </c>
      <c r="C481">
        <v>101</v>
      </c>
      <c r="D481" t="str">
        <f>VLOOKUP(Oliusala[[#This Row],[postnumer]],Sveitarfelog[#All],4,FALSE)</f>
        <v>Garðabær,Hafnarfjarðarkaupstaður,Kópavogsbær,Reykjavíkurborg,Seltjarnarnesbær</v>
      </c>
      <c r="E481" t="str">
        <f>VLOOKUP(Oliusala[[#This Row],[postnumer]],Sveitarfelog[#All],5,FALSE)</f>
        <v>Höfuðborgarsvæðið</v>
      </c>
      <c r="F481" t="s">
        <v>24</v>
      </c>
      <c r="G481" t="s">
        <v>24</v>
      </c>
      <c r="H481" t="s">
        <v>58</v>
      </c>
      <c r="I481" s="1">
        <v>154073</v>
      </c>
      <c r="J481" s="2">
        <f>VLOOKUP(Oliusala[[#This Row],[tegund]],Tegundir!$B$2:$D$19,3,FALSE)*Oliusala[[#This Row],[magn]]/1000</f>
        <v>133.273145</v>
      </c>
      <c r="K481">
        <v>2010</v>
      </c>
      <c r="L481" t="s">
        <v>18</v>
      </c>
      <c r="M481" s="144" t="s">
        <v>59</v>
      </c>
    </row>
    <row r="482" spans="1:15" x14ac:dyDescent="0.2">
      <c r="A482" t="s">
        <v>63</v>
      </c>
      <c r="B482" s="144" t="s">
        <v>5</v>
      </c>
      <c r="C482">
        <v>101</v>
      </c>
      <c r="D482" t="str">
        <f>VLOOKUP(Oliusala[[#This Row],[postnumer]],Sveitarfelog[#All],4,FALSE)</f>
        <v>Garðabær,Hafnarfjarðarkaupstaður,Kópavogsbær,Reykjavíkurborg,Seltjarnarnesbær</v>
      </c>
      <c r="E482" t="str">
        <f>VLOOKUP(Oliusala[[#This Row],[postnumer]],Sveitarfelog[#All],5,FALSE)</f>
        <v>Höfuðborgarsvæðið</v>
      </c>
      <c r="F482" t="s">
        <v>24</v>
      </c>
      <c r="G482" t="s">
        <v>24</v>
      </c>
      <c r="H482" t="s">
        <v>58</v>
      </c>
      <c r="I482" s="1">
        <v>104005</v>
      </c>
      <c r="J482" s="2">
        <f>VLOOKUP(Oliusala[[#This Row],[tegund]],Tegundir!$B$2:$D$19,3,FALSE)*Oliusala[[#This Row],[magn]]/1000</f>
        <v>89.964325000000002</v>
      </c>
      <c r="K482">
        <v>2010</v>
      </c>
      <c r="L482" t="s">
        <v>18</v>
      </c>
      <c r="M482" s="144" t="s">
        <v>59</v>
      </c>
    </row>
    <row r="483" spans="1:15" x14ac:dyDescent="0.2">
      <c r="A483" t="s">
        <v>63</v>
      </c>
      <c r="B483" s="144" t="s">
        <v>5</v>
      </c>
      <c r="C483">
        <v>101</v>
      </c>
      <c r="D483" t="str">
        <f>VLOOKUP(Oliusala[[#This Row],[postnumer]],Sveitarfelog[#All],4,FALSE)</f>
        <v>Garðabær,Hafnarfjarðarkaupstaður,Kópavogsbær,Reykjavíkurborg,Seltjarnarnesbær</v>
      </c>
      <c r="E483" t="str">
        <f>VLOOKUP(Oliusala[[#This Row],[postnumer]],Sveitarfelog[#All],5,FALSE)</f>
        <v>Höfuðborgarsvæðið</v>
      </c>
      <c r="F483" t="s">
        <v>24</v>
      </c>
      <c r="G483" t="s">
        <v>24</v>
      </c>
      <c r="H483" t="s">
        <v>58</v>
      </c>
      <c r="I483" s="1">
        <v>14888514</v>
      </c>
      <c r="J483" s="2">
        <f>VLOOKUP(Oliusala[[#This Row],[tegund]],Tegundir!$B$2:$D$19,3,FALSE)*Oliusala[[#This Row],[magn]]/1000</f>
        <v>12878.564609999999</v>
      </c>
      <c r="K483">
        <v>2010</v>
      </c>
      <c r="L483" t="s">
        <v>18</v>
      </c>
      <c r="M483" s="144" t="s">
        <v>59</v>
      </c>
    </row>
    <row r="484" spans="1:15" x14ac:dyDescent="0.2">
      <c r="A484" t="s">
        <v>63</v>
      </c>
      <c r="B484" s="144" t="s">
        <v>5</v>
      </c>
      <c r="C484">
        <v>101</v>
      </c>
      <c r="D484" t="str">
        <f>VLOOKUP(Oliusala[[#This Row],[postnumer]],Sveitarfelog[#All],4,FALSE)</f>
        <v>Garðabær,Hafnarfjarðarkaupstaður,Kópavogsbær,Reykjavíkurborg,Seltjarnarnesbær</v>
      </c>
      <c r="E484" t="str">
        <f>VLOOKUP(Oliusala[[#This Row],[postnumer]],Sveitarfelog[#All],5,FALSE)</f>
        <v>Höfuðborgarsvæðið</v>
      </c>
      <c r="F484" t="s">
        <v>24</v>
      </c>
      <c r="G484" t="s">
        <v>24</v>
      </c>
      <c r="H484" t="s">
        <v>58</v>
      </c>
      <c r="I484" s="1">
        <v>901321</v>
      </c>
      <c r="J484" s="2">
        <f>VLOOKUP(Oliusala[[#This Row],[tegund]],Tegundir!$B$2:$D$19,3,FALSE)*Oliusala[[#This Row],[magn]]/1000</f>
        <v>779.64266500000008</v>
      </c>
      <c r="K484">
        <v>2010</v>
      </c>
      <c r="L484" t="s">
        <v>18</v>
      </c>
      <c r="M484" s="144" t="s">
        <v>59</v>
      </c>
    </row>
    <row r="485" spans="1:15" x14ac:dyDescent="0.2">
      <c r="A485" t="s">
        <v>63</v>
      </c>
      <c r="B485" s="144" t="s">
        <v>5</v>
      </c>
      <c r="C485">
        <v>101</v>
      </c>
      <c r="D485" t="str">
        <f>VLOOKUP(Oliusala[[#This Row],[postnumer]],Sveitarfelog[#All],4,FALSE)</f>
        <v>Garðabær,Hafnarfjarðarkaupstaður,Kópavogsbær,Reykjavíkurborg,Seltjarnarnesbær</v>
      </c>
      <c r="E485" t="str">
        <f>VLOOKUP(Oliusala[[#This Row],[postnumer]],Sveitarfelog[#All],5,FALSE)</f>
        <v>Höfuðborgarsvæðið</v>
      </c>
      <c r="F485" t="s">
        <v>24</v>
      </c>
      <c r="G485" t="s">
        <v>24</v>
      </c>
      <c r="H485" t="s">
        <v>58</v>
      </c>
      <c r="I485" s="1">
        <v>98811</v>
      </c>
      <c r="J485" s="2">
        <f>VLOOKUP(Oliusala[[#This Row],[tegund]],Tegundir!$B$2:$D$19,3,FALSE)*Oliusala[[#This Row],[magn]]/1000</f>
        <v>85.471514999999997</v>
      </c>
      <c r="K485">
        <v>2010</v>
      </c>
      <c r="L485" t="s">
        <v>18</v>
      </c>
      <c r="M485" s="144" t="s">
        <v>59</v>
      </c>
    </row>
    <row r="486" spans="1:15" x14ac:dyDescent="0.2">
      <c r="A486" t="s">
        <v>63</v>
      </c>
      <c r="B486" s="144" t="s">
        <v>72</v>
      </c>
      <c r="C486">
        <v>190</v>
      </c>
      <c r="D486" t="str">
        <f>VLOOKUP(Oliusala[[#This Row],[postnumer]],Sveitarfelog[#All],4,FALSE)</f>
        <v>Sveitarfélagið Vogar</v>
      </c>
      <c r="E486" t="str">
        <f>VLOOKUP(Oliusala[[#This Row],[postnumer]],Sveitarfelog[#All],5,FALSE)</f>
        <v>Suðurnes</v>
      </c>
      <c r="F486" t="s">
        <v>24</v>
      </c>
      <c r="G486" t="s">
        <v>24</v>
      </c>
      <c r="H486" t="s">
        <v>61</v>
      </c>
      <c r="I486" s="1">
        <v>0</v>
      </c>
      <c r="J486" s="2">
        <f>VLOOKUP(Oliusala[[#This Row],[tegund]],Tegundir!$B$2:$D$19,3,FALSE)*Oliusala[[#This Row],[magn]]/1000</f>
        <v>0</v>
      </c>
      <c r="K486">
        <v>2010</v>
      </c>
      <c r="L486" t="s">
        <v>18</v>
      </c>
      <c r="M486" s="144" t="s">
        <v>62</v>
      </c>
    </row>
    <row r="487" spans="1:15" x14ac:dyDescent="0.2">
      <c r="A487" t="s">
        <v>63</v>
      </c>
      <c r="B487" s="144" t="s">
        <v>107</v>
      </c>
      <c r="C487">
        <v>415</v>
      </c>
      <c r="D487" t="str">
        <f>VLOOKUP(Oliusala[[#This Row],[postnumer]],Sveitarfelog[#All],4,FALSE)</f>
        <v>Bolungarvíkurkaupstaður</v>
      </c>
      <c r="E487" t="str">
        <f>VLOOKUP(Oliusala[[#This Row],[postnumer]],Sveitarfelog[#All],5,FALSE)</f>
        <v>Vestfirðir</v>
      </c>
      <c r="F487" t="s">
        <v>25</v>
      </c>
      <c r="G487" t="s">
        <v>24</v>
      </c>
      <c r="H487" t="s">
        <v>58</v>
      </c>
      <c r="I487" s="1">
        <v>10413</v>
      </c>
      <c r="J487" s="2">
        <f>VLOOKUP(Oliusala[[#This Row],[tegund]],Tegundir!$B$2:$D$19,3,FALSE)*Oliusala[[#This Row],[magn]]/1000</f>
        <v>9.0072450000000011</v>
      </c>
      <c r="K487">
        <v>2010</v>
      </c>
      <c r="L487" t="s">
        <v>19</v>
      </c>
      <c r="M487" s="144" t="s">
        <v>59</v>
      </c>
      <c r="O487" s="144" t="s">
        <v>1997</v>
      </c>
    </row>
    <row r="488" spans="1:15" x14ac:dyDescent="0.2">
      <c r="A488" t="s">
        <v>107</v>
      </c>
      <c r="B488" s="144" t="s">
        <v>107</v>
      </c>
      <c r="C488">
        <v>415</v>
      </c>
      <c r="D488" t="str">
        <f>VLOOKUP(Oliusala[[#This Row],[postnumer]],Sveitarfelog[#All],4,FALSE)</f>
        <v>Bolungarvíkurkaupstaður</v>
      </c>
      <c r="E488" t="str">
        <f>VLOOKUP(Oliusala[[#This Row],[postnumer]],Sveitarfelog[#All],5,FALSE)</f>
        <v>Vestfirðir</v>
      </c>
      <c r="F488" t="s">
        <v>25</v>
      </c>
      <c r="G488" t="s">
        <v>24</v>
      </c>
      <c r="H488" t="s">
        <v>61</v>
      </c>
      <c r="I488" s="1">
        <v>4551</v>
      </c>
      <c r="J488" s="2">
        <f>VLOOKUP(Oliusala[[#This Row],[tegund]],Tegundir!$B$2:$D$19,3,FALSE)*Oliusala[[#This Row],[magn]]/1000</f>
        <v>3.9366149999999998</v>
      </c>
      <c r="K488">
        <v>2010</v>
      </c>
      <c r="L488" t="s">
        <v>1955</v>
      </c>
      <c r="M488" s="144" t="s">
        <v>62</v>
      </c>
    </row>
    <row r="489" spans="1:15" x14ac:dyDescent="0.2">
      <c r="A489" t="s">
        <v>107</v>
      </c>
      <c r="B489" s="144" t="s">
        <v>107</v>
      </c>
      <c r="C489">
        <v>415</v>
      </c>
      <c r="D489" t="str">
        <f>VLOOKUP(Oliusala[[#This Row],[postnumer]],Sveitarfelog[#All],4,FALSE)</f>
        <v>Bolungarvíkurkaupstaður</v>
      </c>
      <c r="E489" t="str">
        <f>VLOOKUP(Oliusala[[#This Row],[postnumer]],Sveitarfelog[#All],5,FALSE)</f>
        <v>Vestfirðir</v>
      </c>
      <c r="F489" t="s">
        <v>25</v>
      </c>
      <c r="G489" t="s">
        <v>24</v>
      </c>
      <c r="H489" t="s">
        <v>58</v>
      </c>
      <c r="I489" s="1">
        <v>202191</v>
      </c>
      <c r="J489" s="2">
        <f>VLOOKUP(Oliusala[[#This Row],[tegund]],Tegundir!$B$2:$D$19,3,FALSE)*Oliusala[[#This Row],[magn]]/1000</f>
        <v>174.89521500000001</v>
      </c>
      <c r="K489">
        <v>2010</v>
      </c>
      <c r="L489" t="s">
        <v>1955</v>
      </c>
      <c r="M489" s="144" t="s">
        <v>59</v>
      </c>
    </row>
    <row r="490" spans="1:15" x14ac:dyDescent="0.2">
      <c r="A490" t="s">
        <v>57</v>
      </c>
      <c r="B490" s="144" t="s">
        <v>107</v>
      </c>
      <c r="C490">
        <v>415</v>
      </c>
      <c r="D490" t="str">
        <f>VLOOKUP(Oliusala[[#This Row],[postnumer]],Sveitarfelog[#All],4,FALSE)</f>
        <v>Bolungarvíkurkaupstaður</v>
      </c>
      <c r="E490" t="str">
        <f>VLOOKUP(Oliusala[[#This Row],[postnumer]],Sveitarfelog[#All],5,FALSE)</f>
        <v>Vestfirðir</v>
      </c>
      <c r="F490" t="s">
        <v>25</v>
      </c>
      <c r="G490" t="s">
        <v>24</v>
      </c>
      <c r="H490" t="s">
        <v>60</v>
      </c>
      <c r="I490" s="1">
        <v>342040</v>
      </c>
      <c r="J490" s="2">
        <f>VLOOKUP(Oliusala[[#This Row],[tegund]],Tegundir!$B$2:$D$19,3,FALSE)*Oliusala[[#This Row],[magn]]/1000</f>
        <v>295.8646</v>
      </c>
      <c r="K490">
        <v>2010</v>
      </c>
      <c r="L490" t="s">
        <v>19</v>
      </c>
      <c r="M490" s="144" t="s">
        <v>59</v>
      </c>
      <c r="O490" s="144" t="s">
        <v>1997</v>
      </c>
    </row>
    <row r="491" spans="1:15" x14ac:dyDescent="0.2">
      <c r="A491" t="s">
        <v>57</v>
      </c>
      <c r="B491" s="144" t="s">
        <v>72</v>
      </c>
      <c r="C491">
        <v>190</v>
      </c>
      <c r="D491" t="str">
        <f>VLOOKUP(Oliusala[[#This Row],[postnumer]],Sveitarfelog[#All],4,FALSE)</f>
        <v>Sveitarfélagið Vogar</v>
      </c>
      <c r="E491" t="str">
        <f>VLOOKUP(Oliusala[[#This Row],[postnumer]],Sveitarfelog[#All],5,FALSE)</f>
        <v>Suðurnes</v>
      </c>
      <c r="F491" t="s">
        <v>24</v>
      </c>
      <c r="G491" t="s">
        <v>24</v>
      </c>
      <c r="H491" t="s">
        <v>60</v>
      </c>
      <c r="I491" s="1">
        <v>39349</v>
      </c>
      <c r="J491" s="2">
        <f>VLOOKUP(Oliusala[[#This Row],[tegund]],Tegundir!$B$2:$D$19,3,FALSE)*Oliusala[[#This Row],[magn]]/1000</f>
        <v>34.036885000000005</v>
      </c>
      <c r="K491">
        <v>2010</v>
      </c>
      <c r="L491" t="s">
        <v>18</v>
      </c>
      <c r="M491" s="144" t="s">
        <v>59</v>
      </c>
    </row>
    <row r="492" spans="1:15" x14ac:dyDescent="0.2">
      <c r="A492" t="s">
        <v>57</v>
      </c>
      <c r="B492" s="144" t="s">
        <v>72</v>
      </c>
      <c r="C492">
        <v>190</v>
      </c>
      <c r="D492" t="str">
        <f>VLOOKUP(Oliusala[[#This Row],[postnumer]],Sveitarfelog[#All],4,FALSE)</f>
        <v>Sveitarfélagið Vogar</v>
      </c>
      <c r="E492" t="str">
        <f>VLOOKUP(Oliusala[[#This Row],[postnumer]],Sveitarfelog[#All],5,FALSE)</f>
        <v>Suðurnes</v>
      </c>
      <c r="F492" t="s">
        <v>29</v>
      </c>
      <c r="G492" t="s">
        <v>24</v>
      </c>
      <c r="H492" t="s">
        <v>60</v>
      </c>
      <c r="I492" s="1">
        <v>199</v>
      </c>
      <c r="J492" s="2">
        <f>VLOOKUP(Oliusala[[#This Row],[tegund]],Tegundir!$B$2:$D$19,3,FALSE)*Oliusala[[#This Row],[magn]]/1000</f>
        <v>0.17213499999999998</v>
      </c>
      <c r="K492">
        <v>2010</v>
      </c>
      <c r="L492" t="s">
        <v>19</v>
      </c>
      <c r="M492" s="144" t="s">
        <v>59</v>
      </c>
      <c r="O492" s="144" t="s">
        <v>1998</v>
      </c>
    </row>
    <row r="493" spans="1:15" x14ac:dyDescent="0.2">
      <c r="A493" t="s">
        <v>57</v>
      </c>
      <c r="B493" s="144" t="s">
        <v>72</v>
      </c>
      <c r="C493">
        <v>190</v>
      </c>
      <c r="D493" t="str">
        <f>VLOOKUP(Oliusala[[#This Row],[postnumer]],Sveitarfelog[#All],4,FALSE)</f>
        <v>Sveitarfélagið Vogar</v>
      </c>
      <c r="E493" t="str">
        <f>VLOOKUP(Oliusala[[#This Row],[postnumer]],Sveitarfelog[#All],5,FALSE)</f>
        <v>Suðurnes</v>
      </c>
      <c r="F493" t="s">
        <v>30</v>
      </c>
      <c r="G493" t="s">
        <v>24</v>
      </c>
      <c r="H493" t="s">
        <v>60</v>
      </c>
      <c r="I493" s="1">
        <v>23200</v>
      </c>
      <c r="J493" s="2">
        <f>VLOOKUP(Oliusala[[#This Row],[tegund]],Tegundir!$B$2:$D$19,3,FALSE)*Oliusala[[#This Row],[magn]]/1000</f>
        <v>20.068000000000001</v>
      </c>
      <c r="K493">
        <v>2010</v>
      </c>
      <c r="L493" t="s">
        <v>19</v>
      </c>
      <c r="M493" s="144" t="s">
        <v>59</v>
      </c>
      <c r="O493" s="144" t="s">
        <v>1998</v>
      </c>
    </row>
    <row r="494" spans="1:15" x14ac:dyDescent="0.2">
      <c r="A494" t="s">
        <v>63</v>
      </c>
      <c r="B494" s="144" t="s">
        <v>72</v>
      </c>
      <c r="C494">
        <v>190</v>
      </c>
      <c r="D494" t="str">
        <f>VLOOKUP(Oliusala[[#This Row],[postnumer]],Sveitarfelog[#All],4,FALSE)</f>
        <v>Sveitarfélagið Vogar</v>
      </c>
      <c r="E494" t="str">
        <f>VLOOKUP(Oliusala[[#This Row],[postnumer]],Sveitarfelog[#All],5,FALSE)</f>
        <v>Suðurnes</v>
      </c>
      <c r="F494" t="s">
        <v>24</v>
      </c>
      <c r="G494" t="s">
        <v>24</v>
      </c>
      <c r="H494" t="s">
        <v>58</v>
      </c>
      <c r="I494" s="1">
        <v>102553</v>
      </c>
      <c r="J494" s="2">
        <f>VLOOKUP(Oliusala[[#This Row],[tegund]],Tegundir!$B$2:$D$19,3,FALSE)*Oliusala[[#This Row],[magn]]/1000</f>
        <v>88.708344999999994</v>
      </c>
      <c r="K494">
        <v>2010</v>
      </c>
      <c r="L494" t="s">
        <v>18</v>
      </c>
      <c r="M494" s="144" t="s">
        <v>59</v>
      </c>
    </row>
    <row r="495" spans="1:15" x14ac:dyDescent="0.2">
      <c r="A495" t="s">
        <v>63</v>
      </c>
      <c r="B495" s="144" t="s">
        <v>74</v>
      </c>
      <c r="C495">
        <v>230</v>
      </c>
      <c r="D495" t="str">
        <f>VLOOKUP(Oliusala[[#This Row],[postnumer]],Sveitarfelog[#All],4,FALSE)</f>
        <v>Reykjanesbær</v>
      </c>
      <c r="E495" t="str">
        <f>VLOOKUP(Oliusala[[#This Row],[postnumer]],Sveitarfelog[#All],5,FALSE)</f>
        <v>Suðurnes</v>
      </c>
      <c r="F495" t="s">
        <v>25</v>
      </c>
      <c r="G495" t="s">
        <v>24</v>
      </c>
      <c r="H495" t="s">
        <v>58</v>
      </c>
      <c r="I495" s="1">
        <v>8034</v>
      </c>
      <c r="J495" s="2">
        <f>VLOOKUP(Oliusala[[#This Row],[tegund]],Tegundir!$B$2:$D$19,3,FALSE)*Oliusala[[#This Row],[magn]]/1000</f>
        <v>6.9494099999999994</v>
      </c>
      <c r="K495">
        <v>2010</v>
      </c>
      <c r="L495" t="s">
        <v>1955</v>
      </c>
      <c r="M495" s="144" t="s">
        <v>59</v>
      </c>
      <c r="N495" s="144" t="s">
        <v>1958</v>
      </c>
    </row>
    <row r="496" spans="1:15" x14ac:dyDescent="0.2">
      <c r="A496" t="s">
        <v>57</v>
      </c>
      <c r="B496" s="144" t="s">
        <v>74</v>
      </c>
      <c r="C496">
        <v>230</v>
      </c>
      <c r="D496" t="str">
        <f>VLOOKUP(Oliusala[[#This Row],[postnumer]],Sveitarfelog[#All],4,FALSE)</f>
        <v>Reykjanesbær</v>
      </c>
      <c r="E496" t="str">
        <f>VLOOKUP(Oliusala[[#This Row],[postnumer]],Sveitarfelog[#All],5,FALSE)</f>
        <v>Suðurnes</v>
      </c>
      <c r="F496" t="s">
        <v>25</v>
      </c>
      <c r="G496" t="s">
        <v>24</v>
      </c>
      <c r="H496" t="s">
        <v>61</v>
      </c>
      <c r="I496" s="1">
        <v>-327</v>
      </c>
      <c r="J496" s="2">
        <v>0</v>
      </c>
      <c r="K496">
        <v>2010</v>
      </c>
      <c r="L496" t="s">
        <v>1955</v>
      </c>
      <c r="M496" s="144" t="s">
        <v>62</v>
      </c>
      <c r="N496" s="144" t="s">
        <v>1958</v>
      </c>
    </row>
    <row r="497" spans="1:15" x14ac:dyDescent="0.2">
      <c r="A497" t="s">
        <v>57</v>
      </c>
      <c r="B497" s="144" t="s">
        <v>74</v>
      </c>
      <c r="C497">
        <v>230</v>
      </c>
      <c r="D497" t="str">
        <f>VLOOKUP(Oliusala[[#This Row],[postnumer]],Sveitarfelog[#All],4,FALSE)</f>
        <v>Reykjanesbær</v>
      </c>
      <c r="E497" t="str">
        <f>VLOOKUP(Oliusala[[#This Row],[postnumer]],Sveitarfelog[#All],5,FALSE)</f>
        <v>Suðurnes</v>
      </c>
      <c r="F497" t="s">
        <v>25</v>
      </c>
      <c r="G497" t="s">
        <v>24</v>
      </c>
      <c r="H497" t="s">
        <v>58</v>
      </c>
      <c r="I497" s="1">
        <v>327</v>
      </c>
      <c r="J497" s="2">
        <f>VLOOKUP(Oliusala[[#This Row],[tegund]],Tegundir!$B$2:$D$19,3,FALSE)*Oliusala[[#This Row],[magn]]/1000</f>
        <v>0.28285500000000002</v>
      </c>
      <c r="K497">
        <v>2010</v>
      </c>
      <c r="L497" t="s">
        <v>1955</v>
      </c>
      <c r="M497" s="144" t="s">
        <v>59</v>
      </c>
      <c r="N497" s="144" t="s">
        <v>1958</v>
      </c>
    </row>
    <row r="498" spans="1:15" x14ac:dyDescent="0.2">
      <c r="A498" t="s">
        <v>57</v>
      </c>
      <c r="B498" s="144" t="s">
        <v>74</v>
      </c>
      <c r="C498">
        <v>230</v>
      </c>
      <c r="D498" t="str">
        <f>VLOOKUP(Oliusala[[#This Row],[postnumer]],Sveitarfelog[#All],4,FALSE)</f>
        <v>Reykjanesbær</v>
      </c>
      <c r="E498" t="str">
        <f>VLOOKUP(Oliusala[[#This Row],[postnumer]],Sveitarfelog[#All],5,FALSE)</f>
        <v>Suðurnes</v>
      </c>
      <c r="F498" t="s">
        <v>25</v>
      </c>
      <c r="G498" t="s">
        <v>24</v>
      </c>
      <c r="H498" t="s">
        <v>60</v>
      </c>
      <c r="I498" s="1">
        <v>32185</v>
      </c>
      <c r="J498" s="2">
        <f>VLOOKUP(Oliusala[[#This Row],[tegund]],Tegundir!$B$2:$D$19,3,FALSE)*Oliusala[[#This Row],[magn]]/1000</f>
        <v>27.840025000000001</v>
      </c>
      <c r="K498">
        <v>2010</v>
      </c>
      <c r="L498" t="s">
        <v>1955</v>
      </c>
      <c r="M498" s="144" t="s">
        <v>59</v>
      </c>
      <c r="N498" s="144" t="s">
        <v>1958</v>
      </c>
    </row>
    <row r="499" spans="1:15" x14ac:dyDescent="0.2">
      <c r="A499" t="s">
        <v>63</v>
      </c>
      <c r="B499" s="144" t="s">
        <v>75</v>
      </c>
      <c r="C499">
        <v>230</v>
      </c>
      <c r="D499" t="str">
        <f>VLOOKUP(Oliusala[[#This Row],[postnumer]],Sveitarfelog[#All],4,FALSE)</f>
        <v>Reykjanesbær</v>
      </c>
      <c r="E499" t="str">
        <f>VLOOKUP(Oliusala[[#This Row],[postnumer]],Sveitarfelog[#All],5,FALSE)</f>
        <v>Suðurnes</v>
      </c>
      <c r="F499" t="s">
        <v>25</v>
      </c>
      <c r="G499" t="s">
        <v>24</v>
      </c>
      <c r="H499" t="s">
        <v>58</v>
      </c>
      <c r="I499" s="1">
        <v>36233</v>
      </c>
      <c r="J499" s="2">
        <f>VLOOKUP(Oliusala[[#This Row],[tegund]],Tegundir!$B$2:$D$19,3,FALSE)*Oliusala[[#This Row],[magn]]/1000</f>
        <v>31.341545</v>
      </c>
      <c r="K499">
        <v>2010</v>
      </c>
      <c r="L499" t="s">
        <v>19</v>
      </c>
      <c r="M499" s="144" t="s">
        <v>59</v>
      </c>
      <c r="O499" s="144" t="s">
        <v>1997</v>
      </c>
    </row>
    <row r="500" spans="1:15" x14ac:dyDescent="0.2">
      <c r="A500" t="s">
        <v>57</v>
      </c>
      <c r="B500" s="144" t="s">
        <v>74</v>
      </c>
      <c r="C500">
        <v>230</v>
      </c>
      <c r="D500" t="str">
        <f>VLOOKUP(Oliusala[[#This Row],[postnumer]],Sveitarfelog[#All],4,FALSE)</f>
        <v>Reykjanesbær</v>
      </c>
      <c r="E500" t="str">
        <f>VLOOKUP(Oliusala[[#This Row],[postnumer]],Sveitarfelog[#All],5,FALSE)</f>
        <v>Suðurnes</v>
      </c>
      <c r="F500" t="s">
        <v>24</v>
      </c>
      <c r="G500" t="s">
        <v>24</v>
      </c>
      <c r="H500" t="s">
        <v>61</v>
      </c>
      <c r="I500" s="1">
        <v>-2029</v>
      </c>
      <c r="J500" s="2">
        <v>0</v>
      </c>
      <c r="K500">
        <v>2010</v>
      </c>
      <c r="L500" t="s">
        <v>1955</v>
      </c>
      <c r="M500" s="144" t="s">
        <v>62</v>
      </c>
      <c r="N500" s="144" t="s">
        <v>1958</v>
      </c>
    </row>
    <row r="501" spans="1:15" x14ac:dyDescent="0.2">
      <c r="A501" t="s">
        <v>57</v>
      </c>
      <c r="B501" s="144" t="s">
        <v>75</v>
      </c>
      <c r="C501">
        <v>230</v>
      </c>
      <c r="D501" t="str">
        <f>VLOOKUP(Oliusala[[#This Row],[postnumer]],Sveitarfelog[#All],4,FALSE)</f>
        <v>Reykjanesbær</v>
      </c>
      <c r="E501" t="str">
        <f>VLOOKUP(Oliusala[[#This Row],[postnumer]],Sveitarfelog[#All],5,FALSE)</f>
        <v>Suðurnes</v>
      </c>
      <c r="F501" t="s">
        <v>25</v>
      </c>
      <c r="G501" t="s">
        <v>24</v>
      </c>
      <c r="H501" t="s">
        <v>61</v>
      </c>
      <c r="I501" s="1">
        <v>-387</v>
      </c>
      <c r="J501" s="2">
        <v>0</v>
      </c>
      <c r="K501">
        <v>2010</v>
      </c>
      <c r="L501" t="s">
        <v>1955</v>
      </c>
      <c r="M501" s="144" t="s">
        <v>62</v>
      </c>
    </row>
    <row r="502" spans="1:15" x14ac:dyDescent="0.2">
      <c r="A502" t="s">
        <v>63</v>
      </c>
      <c r="B502" s="144" t="s">
        <v>74</v>
      </c>
      <c r="C502">
        <v>230</v>
      </c>
      <c r="D502" t="str">
        <f>VLOOKUP(Oliusala[[#This Row],[postnumer]],Sveitarfelog[#All],4,FALSE)</f>
        <v>Reykjanesbær</v>
      </c>
      <c r="E502" t="str">
        <f>VLOOKUP(Oliusala[[#This Row],[postnumer]],Sveitarfelog[#All],5,FALSE)</f>
        <v>Suðurnes</v>
      </c>
      <c r="F502" t="s">
        <v>24</v>
      </c>
      <c r="G502" t="s">
        <v>24</v>
      </c>
      <c r="H502" t="s">
        <v>61</v>
      </c>
      <c r="I502" s="1">
        <v>0</v>
      </c>
      <c r="J502" s="2">
        <f>VLOOKUP(Oliusala[[#This Row],[tegund]],Tegundir!$B$2:$D$19,3,FALSE)*Oliusala[[#This Row],[magn]]/1000</f>
        <v>0</v>
      </c>
      <c r="K502">
        <v>2010</v>
      </c>
      <c r="L502" t="s">
        <v>18</v>
      </c>
      <c r="M502" s="144" t="s">
        <v>62</v>
      </c>
    </row>
    <row r="503" spans="1:15" x14ac:dyDescent="0.2">
      <c r="A503" t="s">
        <v>57</v>
      </c>
      <c r="B503" s="144" t="s">
        <v>75</v>
      </c>
      <c r="C503">
        <v>230</v>
      </c>
      <c r="D503" t="str">
        <f>VLOOKUP(Oliusala[[#This Row],[postnumer]],Sveitarfelog[#All],4,FALSE)</f>
        <v>Reykjanesbær</v>
      </c>
      <c r="E503" t="str">
        <f>VLOOKUP(Oliusala[[#This Row],[postnumer]],Sveitarfelog[#All],5,FALSE)</f>
        <v>Suðurnes</v>
      </c>
      <c r="F503" t="s">
        <v>25</v>
      </c>
      <c r="G503" t="s">
        <v>24</v>
      </c>
      <c r="H503" t="s">
        <v>60</v>
      </c>
      <c r="I503" s="1">
        <v>665310</v>
      </c>
      <c r="J503" s="2">
        <f>VLOOKUP(Oliusala[[#This Row],[tegund]],Tegundir!$B$2:$D$19,3,FALSE)*Oliusala[[#This Row],[magn]]/1000</f>
        <v>575.49315000000001</v>
      </c>
      <c r="K503">
        <v>2010</v>
      </c>
      <c r="L503" t="s">
        <v>1955</v>
      </c>
      <c r="M503" s="144" t="s">
        <v>59</v>
      </c>
    </row>
    <row r="504" spans="1:15" x14ac:dyDescent="0.2">
      <c r="A504" t="s">
        <v>57</v>
      </c>
      <c r="B504" s="144" t="s">
        <v>75</v>
      </c>
      <c r="C504">
        <v>230</v>
      </c>
      <c r="D504" t="str">
        <f>VLOOKUP(Oliusala[[#This Row],[postnumer]],Sveitarfelog[#All],4,FALSE)</f>
        <v>Reykjanesbær</v>
      </c>
      <c r="E504" t="str">
        <f>VLOOKUP(Oliusala[[#This Row],[postnumer]],Sveitarfelog[#All],5,FALSE)</f>
        <v>Suðurnes</v>
      </c>
      <c r="F504" t="s">
        <v>24</v>
      </c>
      <c r="G504" t="s">
        <v>24</v>
      </c>
      <c r="H504" t="s">
        <v>61</v>
      </c>
      <c r="I504" s="1">
        <v>2605</v>
      </c>
      <c r="J504" s="2">
        <f>VLOOKUP(Oliusala[[#This Row],[tegund]],Tegundir!$B$2:$D$19,3,FALSE)*Oliusala[[#This Row],[magn]]/1000</f>
        <v>2.2533249999999998</v>
      </c>
      <c r="K504">
        <v>2010</v>
      </c>
      <c r="L504" t="s">
        <v>18</v>
      </c>
      <c r="M504" s="144" t="s">
        <v>62</v>
      </c>
    </row>
    <row r="505" spans="1:15" x14ac:dyDescent="0.2">
      <c r="A505" t="s">
        <v>57</v>
      </c>
      <c r="B505" s="144" t="s">
        <v>75</v>
      </c>
      <c r="C505">
        <v>230</v>
      </c>
      <c r="D505" t="str">
        <f>VLOOKUP(Oliusala[[#This Row],[postnumer]],Sveitarfelog[#All],4,FALSE)</f>
        <v>Reykjanesbær</v>
      </c>
      <c r="E505" t="str">
        <f>VLOOKUP(Oliusala[[#This Row],[postnumer]],Sveitarfelog[#All],5,FALSE)</f>
        <v>Suðurnes</v>
      </c>
      <c r="F505" t="s">
        <v>29</v>
      </c>
      <c r="G505" t="s">
        <v>24</v>
      </c>
      <c r="H505" t="s">
        <v>61</v>
      </c>
      <c r="I505" s="1">
        <v>193813</v>
      </c>
      <c r="J505" s="2">
        <f>VLOOKUP(Oliusala[[#This Row],[tegund]],Tegundir!$B$2:$D$19,3,FALSE)*Oliusala[[#This Row],[magn]]/1000</f>
        <v>167.648245</v>
      </c>
      <c r="K505">
        <v>2010</v>
      </c>
      <c r="L505" t="s">
        <v>19</v>
      </c>
      <c r="M505" s="144" t="s">
        <v>62</v>
      </c>
      <c r="O505" s="144" t="s">
        <v>1998</v>
      </c>
    </row>
    <row r="506" spans="1:15" x14ac:dyDescent="0.2">
      <c r="A506" t="s">
        <v>57</v>
      </c>
      <c r="B506" s="144" t="s">
        <v>74</v>
      </c>
      <c r="C506">
        <v>230</v>
      </c>
      <c r="D506" t="str">
        <f>VLOOKUP(Oliusala[[#This Row],[postnumer]],Sveitarfelog[#All],4,FALSE)</f>
        <v>Reykjanesbær</v>
      </c>
      <c r="E506" t="str">
        <f>VLOOKUP(Oliusala[[#This Row],[postnumer]],Sveitarfelog[#All],5,FALSE)</f>
        <v>Suðurnes</v>
      </c>
      <c r="F506" t="s">
        <v>24</v>
      </c>
      <c r="G506" t="s">
        <v>24</v>
      </c>
      <c r="H506" t="s">
        <v>60</v>
      </c>
      <c r="I506" s="1">
        <v>327</v>
      </c>
      <c r="J506" s="2">
        <f>VLOOKUP(Oliusala[[#This Row],[tegund]],Tegundir!$B$2:$D$19,3,FALSE)*Oliusala[[#This Row],[magn]]/1000</f>
        <v>0.28285500000000002</v>
      </c>
      <c r="K506">
        <v>2010</v>
      </c>
      <c r="L506" t="s">
        <v>1955</v>
      </c>
      <c r="M506" s="144" t="s">
        <v>59</v>
      </c>
      <c r="N506" s="144" t="s">
        <v>1958</v>
      </c>
    </row>
    <row r="507" spans="1:15" x14ac:dyDescent="0.2">
      <c r="A507" t="s">
        <v>63</v>
      </c>
      <c r="B507" s="144" t="s">
        <v>80</v>
      </c>
      <c r="C507">
        <v>260</v>
      </c>
      <c r="D507" t="str">
        <f>VLOOKUP(Oliusala[[#This Row],[postnumer]],Sveitarfelog[#All],4,FALSE)</f>
        <v>Reykjanesbær</v>
      </c>
      <c r="E507" t="str">
        <f>VLOOKUP(Oliusala[[#This Row],[postnumer]],Sveitarfelog[#All],5,FALSE)</f>
        <v>Suðurnes</v>
      </c>
      <c r="F507" t="s">
        <v>25</v>
      </c>
      <c r="G507" t="s">
        <v>24</v>
      </c>
      <c r="H507" t="s">
        <v>58</v>
      </c>
      <c r="I507" s="1">
        <v>2327</v>
      </c>
      <c r="J507" s="2">
        <f>VLOOKUP(Oliusala[[#This Row],[tegund]],Tegundir!$B$2:$D$19,3,FALSE)*Oliusala[[#This Row],[magn]]/1000</f>
        <v>2.0128550000000001</v>
      </c>
      <c r="K507">
        <v>2010</v>
      </c>
      <c r="L507" t="s">
        <v>19</v>
      </c>
      <c r="M507" s="144" t="s">
        <v>59</v>
      </c>
      <c r="O507" s="144" t="s">
        <v>1997</v>
      </c>
    </row>
    <row r="508" spans="1:15" x14ac:dyDescent="0.2">
      <c r="A508" t="s">
        <v>63</v>
      </c>
      <c r="B508" s="144" t="s">
        <v>80</v>
      </c>
      <c r="C508">
        <v>260</v>
      </c>
      <c r="D508" t="str">
        <f>VLOOKUP(Oliusala[[#This Row],[postnumer]],Sveitarfelog[#All],4,FALSE)</f>
        <v>Reykjanesbær</v>
      </c>
      <c r="E508" t="str">
        <f>VLOOKUP(Oliusala[[#This Row],[postnumer]],Sveitarfelog[#All],5,FALSE)</f>
        <v>Suðurnes</v>
      </c>
      <c r="F508" t="s">
        <v>25</v>
      </c>
      <c r="G508" t="s">
        <v>24</v>
      </c>
      <c r="H508" t="s">
        <v>58</v>
      </c>
      <c r="I508" s="1">
        <v>77974</v>
      </c>
      <c r="J508" s="2">
        <f>VLOOKUP(Oliusala[[#This Row],[tegund]],Tegundir!$B$2:$D$19,3,FALSE)*Oliusala[[#This Row],[magn]]/1000</f>
        <v>67.447509999999994</v>
      </c>
      <c r="K508">
        <v>2010</v>
      </c>
      <c r="L508" t="s">
        <v>19</v>
      </c>
      <c r="M508" s="144" t="s">
        <v>59</v>
      </c>
      <c r="O508" s="144" t="s">
        <v>1997</v>
      </c>
    </row>
    <row r="509" spans="1:15" x14ac:dyDescent="0.2">
      <c r="A509" t="s">
        <v>63</v>
      </c>
      <c r="B509" s="144" t="s">
        <v>74</v>
      </c>
      <c r="C509">
        <v>230</v>
      </c>
      <c r="D509" t="str">
        <f>VLOOKUP(Oliusala[[#This Row],[postnumer]],Sveitarfelog[#All],4,FALSE)</f>
        <v>Reykjanesbær</v>
      </c>
      <c r="E509" t="str">
        <f>VLOOKUP(Oliusala[[#This Row],[postnumer]],Sveitarfelog[#All],5,FALSE)</f>
        <v>Suðurnes</v>
      </c>
      <c r="F509" t="s">
        <v>24</v>
      </c>
      <c r="G509" t="s">
        <v>24</v>
      </c>
      <c r="H509" t="s">
        <v>58</v>
      </c>
      <c r="I509" s="1">
        <v>26644</v>
      </c>
      <c r="J509" s="2">
        <f>VLOOKUP(Oliusala[[#This Row],[tegund]],Tegundir!$B$2:$D$19,3,FALSE)*Oliusala[[#This Row],[magn]]/1000</f>
        <v>23.047060000000002</v>
      </c>
      <c r="K509">
        <v>2010</v>
      </c>
      <c r="L509" t="s">
        <v>18</v>
      </c>
      <c r="M509" s="144" t="s">
        <v>59</v>
      </c>
    </row>
    <row r="510" spans="1:15" x14ac:dyDescent="0.2">
      <c r="A510" t="s">
        <v>57</v>
      </c>
      <c r="B510" s="144" t="s">
        <v>80</v>
      </c>
      <c r="C510">
        <v>260</v>
      </c>
      <c r="D510" t="str">
        <f>VLOOKUP(Oliusala[[#This Row],[postnumer]],Sveitarfelog[#All],4,FALSE)</f>
        <v>Reykjanesbær</v>
      </c>
      <c r="E510" t="str">
        <f>VLOOKUP(Oliusala[[#This Row],[postnumer]],Sveitarfelog[#All],5,FALSE)</f>
        <v>Suðurnes</v>
      </c>
      <c r="F510" t="s">
        <v>25</v>
      </c>
      <c r="G510" t="s">
        <v>24</v>
      </c>
      <c r="H510" t="s">
        <v>60</v>
      </c>
      <c r="I510" s="1">
        <v>196370</v>
      </c>
      <c r="J510" s="2">
        <f>VLOOKUP(Oliusala[[#This Row],[tegund]],Tegundir!$B$2:$D$19,3,FALSE)*Oliusala[[#This Row],[magn]]/1000</f>
        <v>169.86005</v>
      </c>
      <c r="K510">
        <v>2010</v>
      </c>
      <c r="L510" t="s">
        <v>19</v>
      </c>
      <c r="M510" s="144" t="s">
        <v>59</v>
      </c>
      <c r="O510" s="144" t="s">
        <v>1997</v>
      </c>
    </row>
    <row r="511" spans="1:15" x14ac:dyDescent="0.2">
      <c r="A511" t="s">
        <v>63</v>
      </c>
      <c r="B511" s="144" t="s">
        <v>75</v>
      </c>
      <c r="C511">
        <v>230</v>
      </c>
      <c r="D511" t="str">
        <f>VLOOKUP(Oliusala[[#This Row],[postnumer]],Sveitarfelog[#All],4,FALSE)</f>
        <v>Reykjanesbær</v>
      </c>
      <c r="E511" t="str">
        <f>VLOOKUP(Oliusala[[#This Row],[postnumer]],Sveitarfelog[#All],5,FALSE)</f>
        <v>Suðurnes</v>
      </c>
      <c r="F511" t="s">
        <v>24</v>
      </c>
      <c r="G511" t="s">
        <v>24</v>
      </c>
      <c r="H511" t="s">
        <v>61</v>
      </c>
      <c r="I511" s="1">
        <v>0</v>
      </c>
      <c r="J511" s="2">
        <f>VLOOKUP(Oliusala[[#This Row],[tegund]],Tegundir!$B$2:$D$19,3,FALSE)*Oliusala[[#This Row],[magn]]/1000</f>
        <v>0</v>
      </c>
      <c r="K511">
        <v>2010</v>
      </c>
      <c r="L511" t="s">
        <v>18</v>
      </c>
      <c r="M511" s="144" t="s">
        <v>62</v>
      </c>
    </row>
    <row r="512" spans="1:15" x14ac:dyDescent="0.2">
      <c r="A512" t="s">
        <v>139</v>
      </c>
      <c r="B512" s="144" t="s">
        <v>139</v>
      </c>
      <c r="C512">
        <v>601</v>
      </c>
      <c r="D512" t="str">
        <f>VLOOKUP(Oliusala[[#This Row],[postnumer]],Sveitarfelog[#All],4,FALSE)</f>
        <v>Akureyrarbær,Eyjafjarðarsveit,Hörgársveit,Svalbarðsstrandarhreppur,Grýtubakkahreppur</v>
      </c>
      <c r="E512" t="str">
        <f>VLOOKUP(Oliusala[[#This Row],[postnumer]],Sveitarfelog[#All],5,FALSE)</f>
        <v>Norðurland eystra</v>
      </c>
      <c r="F512" t="s">
        <v>25</v>
      </c>
      <c r="G512" t="s">
        <v>24</v>
      </c>
      <c r="H512" t="s">
        <v>58</v>
      </c>
      <c r="I512" s="1">
        <v>216011.66666666666</v>
      </c>
      <c r="J512" s="2">
        <f>VLOOKUP(Oliusala[[#This Row],[tegund]],Tegundir!$B$2:$D$19,3,FALSE)*Oliusala[[#This Row],[magn]]/1000</f>
        <v>186.85009166666666</v>
      </c>
      <c r="K512">
        <v>2010</v>
      </c>
      <c r="L512" t="s">
        <v>19</v>
      </c>
      <c r="M512" s="144" t="s">
        <v>59</v>
      </c>
      <c r="N512" s="144" t="s">
        <v>1939</v>
      </c>
      <c r="O512" s="144" t="s">
        <v>1997</v>
      </c>
    </row>
    <row r="513" spans="1:15" x14ac:dyDescent="0.2">
      <c r="A513" t="s">
        <v>139</v>
      </c>
      <c r="B513" s="144" t="s">
        <v>139</v>
      </c>
      <c r="C513">
        <v>601</v>
      </c>
      <c r="D513" t="str">
        <f>VLOOKUP(Oliusala[[#This Row],[postnumer]],Sveitarfelog[#All],4,FALSE)</f>
        <v>Akureyrarbær,Eyjafjarðarsveit,Hörgársveit,Svalbarðsstrandarhreppur,Grýtubakkahreppur</v>
      </c>
      <c r="E513" t="str">
        <f>VLOOKUP(Oliusala[[#This Row],[postnumer]],Sveitarfelog[#All],5,FALSE)</f>
        <v>Norðurland eystra</v>
      </c>
      <c r="F513" t="s">
        <v>25</v>
      </c>
      <c r="G513" t="s">
        <v>24</v>
      </c>
      <c r="H513" t="s">
        <v>58</v>
      </c>
      <c r="I513" s="1">
        <v>432023.33333333337</v>
      </c>
      <c r="J513" s="2">
        <f>VLOOKUP(Oliusala[[#This Row],[tegund]],Tegundir!$B$2:$D$19,3,FALSE)*Oliusala[[#This Row],[magn]]/1000</f>
        <v>373.70018333333337</v>
      </c>
      <c r="K513">
        <v>2010</v>
      </c>
      <c r="L513" t="s">
        <v>1955</v>
      </c>
      <c r="M513" s="144" t="s">
        <v>59</v>
      </c>
      <c r="N513" s="144" t="s">
        <v>1939</v>
      </c>
    </row>
    <row r="514" spans="1:15" x14ac:dyDescent="0.2">
      <c r="A514" t="s">
        <v>57</v>
      </c>
      <c r="B514" s="144" t="s">
        <v>75</v>
      </c>
      <c r="C514">
        <v>230</v>
      </c>
      <c r="D514" t="str">
        <f>VLOOKUP(Oliusala[[#This Row],[postnumer]],Sveitarfelog[#All],4,FALSE)</f>
        <v>Reykjanesbær</v>
      </c>
      <c r="E514" t="str">
        <f>VLOOKUP(Oliusala[[#This Row],[postnumer]],Sveitarfelog[#All],5,FALSE)</f>
        <v>Suðurnes</v>
      </c>
      <c r="F514" t="s">
        <v>24</v>
      </c>
      <c r="G514" t="s">
        <v>24</v>
      </c>
      <c r="H514" t="s">
        <v>60</v>
      </c>
      <c r="I514" s="1">
        <v>1397775</v>
      </c>
      <c r="J514" s="2">
        <f>VLOOKUP(Oliusala[[#This Row],[tegund]],Tegundir!$B$2:$D$19,3,FALSE)*Oliusala[[#This Row],[magn]]/1000</f>
        <v>1209.0753749999999</v>
      </c>
      <c r="K514">
        <v>2010</v>
      </c>
      <c r="L514" t="s">
        <v>18</v>
      </c>
      <c r="M514" s="144" t="s">
        <v>59</v>
      </c>
    </row>
    <row r="515" spans="1:15" x14ac:dyDescent="0.2">
      <c r="A515" t="s">
        <v>57</v>
      </c>
      <c r="B515" s="144" t="s">
        <v>75</v>
      </c>
      <c r="C515">
        <v>230</v>
      </c>
      <c r="D515" t="str">
        <f>VLOOKUP(Oliusala[[#This Row],[postnumer]],Sveitarfelog[#All],4,FALSE)</f>
        <v>Reykjanesbær</v>
      </c>
      <c r="E515" t="str">
        <f>VLOOKUP(Oliusala[[#This Row],[postnumer]],Sveitarfelog[#All],5,FALSE)</f>
        <v>Suðurnes</v>
      </c>
      <c r="F515" t="s">
        <v>29</v>
      </c>
      <c r="G515" t="s">
        <v>24</v>
      </c>
      <c r="H515" t="s">
        <v>60</v>
      </c>
      <c r="I515" s="1">
        <v>627227</v>
      </c>
      <c r="J515" s="2">
        <f>VLOOKUP(Oliusala[[#This Row],[tegund]],Tegundir!$B$2:$D$19,3,FALSE)*Oliusala[[#This Row],[magn]]/1000</f>
        <v>542.55135499999994</v>
      </c>
      <c r="K515">
        <v>2010</v>
      </c>
      <c r="L515" t="s">
        <v>19</v>
      </c>
      <c r="M515" s="144" t="s">
        <v>59</v>
      </c>
      <c r="O515" s="144" t="s">
        <v>1998</v>
      </c>
    </row>
    <row r="516" spans="1:15" x14ac:dyDescent="0.2">
      <c r="A516" t="s">
        <v>57</v>
      </c>
      <c r="B516" s="144" t="s">
        <v>75</v>
      </c>
      <c r="C516">
        <v>230</v>
      </c>
      <c r="D516" t="str">
        <f>VLOOKUP(Oliusala[[#This Row],[postnumer]],Sveitarfelog[#All],4,FALSE)</f>
        <v>Reykjanesbær</v>
      </c>
      <c r="E516" t="str">
        <f>VLOOKUP(Oliusala[[#This Row],[postnumer]],Sveitarfelog[#All],5,FALSE)</f>
        <v>Suðurnes</v>
      </c>
      <c r="F516" t="s">
        <v>30</v>
      </c>
      <c r="G516" t="s">
        <v>24</v>
      </c>
      <c r="H516" t="s">
        <v>60</v>
      </c>
      <c r="I516" s="1">
        <v>26784</v>
      </c>
      <c r="J516" s="2">
        <f>VLOOKUP(Oliusala[[#This Row],[tegund]],Tegundir!$B$2:$D$19,3,FALSE)*Oliusala[[#This Row],[magn]]/1000</f>
        <v>23.16816</v>
      </c>
      <c r="K516">
        <v>2010</v>
      </c>
      <c r="L516" t="s">
        <v>19</v>
      </c>
      <c r="M516" s="144" t="s">
        <v>59</v>
      </c>
      <c r="O516" s="144" t="s">
        <v>1998</v>
      </c>
    </row>
    <row r="517" spans="1:15" x14ac:dyDescent="0.2">
      <c r="A517" t="s">
        <v>63</v>
      </c>
      <c r="B517" s="144" t="s">
        <v>75</v>
      </c>
      <c r="C517">
        <v>230</v>
      </c>
      <c r="D517" t="str">
        <f>VLOOKUP(Oliusala[[#This Row],[postnumer]],Sveitarfelog[#All],4,FALSE)</f>
        <v>Reykjanesbær</v>
      </c>
      <c r="E517" t="str">
        <f>VLOOKUP(Oliusala[[#This Row],[postnumer]],Sveitarfelog[#All],5,FALSE)</f>
        <v>Suðurnes</v>
      </c>
      <c r="F517" t="s">
        <v>24</v>
      </c>
      <c r="G517" t="s">
        <v>24</v>
      </c>
      <c r="H517" t="s">
        <v>58</v>
      </c>
      <c r="I517" s="1">
        <v>1293628</v>
      </c>
      <c r="J517" s="2">
        <f>VLOOKUP(Oliusala[[#This Row],[tegund]],Tegundir!$B$2:$D$19,3,FALSE)*Oliusala[[#This Row],[magn]]/1000</f>
        <v>1118.98822</v>
      </c>
      <c r="K517">
        <v>2010</v>
      </c>
      <c r="L517" t="s">
        <v>18</v>
      </c>
      <c r="M517" s="144" t="s">
        <v>59</v>
      </c>
    </row>
    <row r="518" spans="1:15" x14ac:dyDescent="0.2">
      <c r="A518" t="s">
        <v>63</v>
      </c>
      <c r="B518" s="144" t="s">
        <v>77</v>
      </c>
      <c r="C518">
        <v>240</v>
      </c>
      <c r="D518" t="str">
        <f>VLOOKUP(Oliusala[[#This Row],[postnumer]],Sveitarfelog[#All],4,FALSE)</f>
        <v>Grindavíkurbær</v>
      </c>
      <c r="E518" t="str">
        <f>VLOOKUP(Oliusala[[#This Row],[postnumer]],Sveitarfelog[#All],5,FALSE)</f>
        <v>Suðurnes</v>
      </c>
      <c r="F518" t="s">
        <v>25</v>
      </c>
      <c r="G518" t="s">
        <v>24</v>
      </c>
      <c r="H518" t="s">
        <v>58</v>
      </c>
      <c r="I518" s="1">
        <v>39216</v>
      </c>
      <c r="J518" s="2">
        <f>VLOOKUP(Oliusala[[#This Row],[tegund]],Tegundir!$B$2:$D$19,3,FALSE)*Oliusala[[#This Row],[magn]]/1000</f>
        <v>33.921839999999996</v>
      </c>
      <c r="K518">
        <v>2010</v>
      </c>
      <c r="L518" t="s">
        <v>1955</v>
      </c>
      <c r="M518" s="144" t="s">
        <v>59</v>
      </c>
    </row>
    <row r="519" spans="1:15" x14ac:dyDescent="0.2">
      <c r="A519" t="s">
        <v>77</v>
      </c>
      <c r="B519" s="144" t="s">
        <v>77</v>
      </c>
      <c r="C519">
        <v>240</v>
      </c>
      <c r="D519" t="str">
        <f>VLOOKUP(Oliusala[[#This Row],[postnumer]],Sveitarfelog[#All],4,FALSE)</f>
        <v>Grindavíkurbær</v>
      </c>
      <c r="E519" t="str">
        <f>VLOOKUP(Oliusala[[#This Row],[postnumer]],Sveitarfelog[#All],5,FALSE)</f>
        <v>Suðurnes</v>
      </c>
      <c r="F519" t="s">
        <v>25</v>
      </c>
      <c r="G519" t="s">
        <v>24</v>
      </c>
      <c r="H519" t="s">
        <v>61</v>
      </c>
      <c r="I519" s="1">
        <v>459</v>
      </c>
      <c r="J519" s="2">
        <f>VLOOKUP(Oliusala[[#This Row],[tegund]],Tegundir!$B$2:$D$19,3,FALSE)*Oliusala[[#This Row],[magn]]/1000</f>
        <v>0.39703499999999997</v>
      </c>
      <c r="K519">
        <v>2010</v>
      </c>
      <c r="L519" t="s">
        <v>19</v>
      </c>
      <c r="M519" s="144" t="s">
        <v>62</v>
      </c>
      <c r="O519" s="144" t="s">
        <v>1997</v>
      </c>
    </row>
    <row r="520" spans="1:15" x14ac:dyDescent="0.2">
      <c r="A520" t="s">
        <v>77</v>
      </c>
      <c r="B520" s="144" t="s">
        <v>77</v>
      </c>
      <c r="C520">
        <v>240</v>
      </c>
      <c r="D520" t="str">
        <f>VLOOKUP(Oliusala[[#This Row],[postnumer]],Sveitarfelog[#All],4,FALSE)</f>
        <v>Grindavíkurbær</v>
      </c>
      <c r="E520" t="str">
        <f>VLOOKUP(Oliusala[[#This Row],[postnumer]],Sveitarfelog[#All],5,FALSE)</f>
        <v>Suðurnes</v>
      </c>
      <c r="F520" t="s">
        <v>25</v>
      </c>
      <c r="G520" t="s">
        <v>24</v>
      </c>
      <c r="H520" t="s">
        <v>58</v>
      </c>
      <c r="I520" s="1">
        <v>290498</v>
      </c>
      <c r="J520" s="2">
        <f>VLOOKUP(Oliusala[[#This Row],[tegund]],Tegundir!$B$2:$D$19,3,FALSE)*Oliusala[[#This Row],[magn]]/1000</f>
        <v>251.28076999999999</v>
      </c>
      <c r="K520">
        <v>2010</v>
      </c>
      <c r="L520" t="s">
        <v>19</v>
      </c>
      <c r="M520" s="144" t="s">
        <v>59</v>
      </c>
      <c r="O520" s="144" t="s">
        <v>1997</v>
      </c>
    </row>
    <row r="521" spans="1:15" x14ac:dyDescent="0.2">
      <c r="A521" t="s">
        <v>57</v>
      </c>
      <c r="B521" s="144" t="s">
        <v>77</v>
      </c>
      <c r="C521">
        <v>240</v>
      </c>
      <c r="D521" t="str">
        <f>VLOOKUP(Oliusala[[#This Row],[postnumer]],Sveitarfelog[#All],4,FALSE)</f>
        <v>Grindavíkurbær</v>
      </c>
      <c r="E521" t="str">
        <f>VLOOKUP(Oliusala[[#This Row],[postnumer]],Sveitarfelog[#All],5,FALSE)</f>
        <v>Suðurnes</v>
      </c>
      <c r="F521" t="s">
        <v>25</v>
      </c>
      <c r="G521" t="s">
        <v>24</v>
      </c>
      <c r="H521" t="s">
        <v>60</v>
      </c>
      <c r="I521" s="1">
        <v>743765</v>
      </c>
      <c r="J521" s="2">
        <f>VLOOKUP(Oliusala[[#This Row],[tegund]],Tegundir!$B$2:$D$19,3,FALSE)*Oliusala[[#This Row],[magn]]/1000</f>
        <v>643.35672499999998</v>
      </c>
      <c r="K521">
        <v>2010</v>
      </c>
      <c r="L521" t="s">
        <v>19</v>
      </c>
      <c r="M521" s="144" t="s">
        <v>59</v>
      </c>
      <c r="O521" s="144" t="s">
        <v>1997</v>
      </c>
    </row>
    <row r="522" spans="1:15" x14ac:dyDescent="0.2">
      <c r="A522" t="s">
        <v>77</v>
      </c>
      <c r="B522" s="144" t="s">
        <v>77</v>
      </c>
      <c r="C522">
        <v>240</v>
      </c>
      <c r="D522" t="str">
        <f>VLOOKUP(Oliusala[[#This Row],[postnumer]],Sveitarfelog[#All],4,FALSE)</f>
        <v>Grindavíkurbær</v>
      </c>
      <c r="E522" t="str">
        <f>VLOOKUP(Oliusala[[#This Row],[postnumer]],Sveitarfelog[#All],5,FALSE)</f>
        <v>Suðurnes</v>
      </c>
      <c r="F522" t="s">
        <v>29</v>
      </c>
      <c r="G522" t="s">
        <v>24</v>
      </c>
      <c r="H522" t="s">
        <v>61</v>
      </c>
      <c r="I522" s="1">
        <v>57642</v>
      </c>
      <c r="J522" s="2">
        <f>VLOOKUP(Oliusala[[#This Row],[tegund]],Tegundir!$B$2:$D$19,3,FALSE)*Oliusala[[#This Row],[magn]]/1000</f>
        <v>49.860330000000005</v>
      </c>
      <c r="K522">
        <v>2010</v>
      </c>
      <c r="L522" t="s">
        <v>19</v>
      </c>
      <c r="M522" s="144" t="s">
        <v>62</v>
      </c>
      <c r="O522" s="144" t="s">
        <v>1998</v>
      </c>
    </row>
    <row r="523" spans="1:15" x14ac:dyDescent="0.2">
      <c r="A523" t="s">
        <v>63</v>
      </c>
      <c r="B523" s="144" t="s">
        <v>77</v>
      </c>
      <c r="C523">
        <v>240</v>
      </c>
      <c r="D523" t="str">
        <f>VLOOKUP(Oliusala[[#This Row],[postnumer]],Sveitarfelog[#All],4,FALSE)</f>
        <v>Grindavíkurbær</v>
      </c>
      <c r="E523" t="str">
        <f>VLOOKUP(Oliusala[[#This Row],[postnumer]],Sveitarfelog[#All],5,FALSE)</f>
        <v>Suðurnes</v>
      </c>
      <c r="F523" t="s">
        <v>24</v>
      </c>
      <c r="G523" t="s">
        <v>24</v>
      </c>
      <c r="H523" t="s">
        <v>61</v>
      </c>
      <c r="I523" s="1">
        <v>0</v>
      </c>
      <c r="J523" s="2">
        <f>VLOOKUP(Oliusala[[#This Row],[tegund]],Tegundir!$B$2:$D$19,3,FALSE)*Oliusala[[#This Row],[magn]]/1000</f>
        <v>0</v>
      </c>
      <c r="K523">
        <v>2010</v>
      </c>
      <c r="L523" t="s">
        <v>18</v>
      </c>
      <c r="M523" s="144" t="s">
        <v>62</v>
      </c>
    </row>
    <row r="524" spans="1:15" x14ac:dyDescent="0.2">
      <c r="A524" t="s">
        <v>77</v>
      </c>
      <c r="B524" s="144" t="s">
        <v>77</v>
      </c>
      <c r="C524">
        <v>240</v>
      </c>
      <c r="D524" t="str">
        <f>VLOOKUP(Oliusala[[#This Row],[postnumer]],Sveitarfelog[#All],4,FALSE)</f>
        <v>Grindavíkurbær</v>
      </c>
      <c r="E524" t="str">
        <f>VLOOKUP(Oliusala[[#This Row],[postnumer]],Sveitarfelog[#All],5,FALSE)</f>
        <v>Suðurnes</v>
      </c>
      <c r="F524" t="s">
        <v>24</v>
      </c>
      <c r="G524" t="s">
        <v>24</v>
      </c>
      <c r="H524" t="s">
        <v>58</v>
      </c>
      <c r="I524" s="1">
        <v>136390</v>
      </c>
      <c r="J524" s="2">
        <f>VLOOKUP(Oliusala[[#This Row],[tegund]],Tegundir!$B$2:$D$19,3,FALSE)*Oliusala[[#This Row],[magn]]/1000</f>
        <v>117.97735</v>
      </c>
      <c r="K524">
        <v>2010</v>
      </c>
      <c r="L524" t="s">
        <v>18</v>
      </c>
      <c r="M524" s="144" t="s">
        <v>59</v>
      </c>
    </row>
    <row r="525" spans="1:15" x14ac:dyDescent="0.2">
      <c r="A525" t="s">
        <v>77</v>
      </c>
      <c r="B525" s="144" t="s">
        <v>77</v>
      </c>
      <c r="C525">
        <v>240</v>
      </c>
      <c r="D525" t="str">
        <f>VLOOKUP(Oliusala[[#This Row],[postnumer]],Sveitarfelog[#All],4,FALSE)</f>
        <v>Grindavíkurbær</v>
      </c>
      <c r="E525" t="str">
        <f>VLOOKUP(Oliusala[[#This Row],[postnumer]],Sveitarfelog[#All],5,FALSE)</f>
        <v>Suðurnes</v>
      </c>
      <c r="F525" t="s">
        <v>27</v>
      </c>
      <c r="G525" t="s">
        <v>24</v>
      </c>
      <c r="H525" t="s">
        <v>58</v>
      </c>
      <c r="I525" s="1">
        <v>545858</v>
      </c>
      <c r="J525" s="2">
        <f>VLOOKUP(Oliusala[[#This Row],[tegund]],Tegundir!$B$2:$D$19,3,FALSE)*Oliusala[[#This Row],[magn]]/1000</f>
        <v>472.16717</v>
      </c>
      <c r="K525">
        <v>2010</v>
      </c>
      <c r="L525" t="s">
        <v>19</v>
      </c>
      <c r="M525" s="144" t="s">
        <v>59</v>
      </c>
      <c r="O525" s="144" t="s">
        <v>1998</v>
      </c>
    </row>
    <row r="526" spans="1:15" x14ac:dyDescent="0.2">
      <c r="A526" t="s">
        <v>77</v>
      </c>
      <c r="B526" s="144" t="s">
        <v>77</v>
      </c>
      <c r="C526">
        <v>240</v>
      </c>
      <c r="D526" t="str">
        <f>VLOOKUP(Oliusala[[#This Row],[postnumer]],Sveitarfelog[#All],4,FALSE)</f>
        <v>Grindavíkurbær</v>
      </c>
      <c r="E526" t="str">
        <f>VLOOKUP(Oliusala[[#This Row],[postnumer]],Sveitarfelog[#All],5,FALSE)</f>
        <v>Suðurnes</v>
      </c>
      <c r="F526" t="s">
        <v>29</v>
      </c>
      <c r="G526" t="s">
        <v>24</v>
      </c>
      <c r="H526" t="s">
        <v>58</v>
      </c>
      <c r="I526" s="1">
        <v>983454</v>
      </c>
      <c r="J526" s="2">
        <f>VLOOKUP(Oliusala[[#This Row],[tegund]],Tegundir!$B$2:$D$19,3,FALSE)*Oliusala[[#This Row],[magn]]/1000</f>
        <v>850.68770999999992</v>
      </c>
      <c r="K526">
        <v>2010</v>
      </c>
      <c r="L526" t="s">
        <v>19</v>
      </c>
      <c r="M526" s="144" t="s">
        <v>59</v>
      </c>
      <c r="O526" s="144" t="s">
        <v>1998</v>
      </c>
    </row>
    <row r="527" spans="1:15" x14ac:dyDescent="0.2">
      <c r="A527" t="s">
        <v>77</v>
      </c>
      <c r="B527" s="144" t="s">
        <v>77</v>
      </c>
      <c r="C527">
        <v>240</v>
      </c>
      <c r="D527" t="str">
        <f>VLOOKUP(Oliusala[[#This Row],[postnumer]],Sveitarfelog[#All],4,FALSE)</f>
        <v>Grindavíkurbær</v>
      </c>
      <c r="E527" t="str">
        <f>VLOOKUP(Oliusala[[#This Row],[postnumer]],Sveitarfelog[#All],5,FALSE)</f>
        <v>Suðurnes</v>
      </c>
      <c r="F527" t="s">
        <v>30</v>
      </c>
      <c r="G527" t="s">
        <v>24</v>
      </c>
      <c r="H527" t="s">
        <v>58</v>
      </c>
      <c r="I527" s="1">
        <v>1160410</v>
      </c>
      <c r="J527" s="2">
        <f>VLOOKUP(Oliusala[[#This Row],[tegund]],Tegundir!$B$2:$D$19,3,FALSE)*Oliusala[[#This Row],[magn]]/1000</f>
        <v>1003.75465</v>
      </c>
      <c r="K527">
        <v>2010</v>
      </c>
      <c r="L527" t="s">
        <v>19</v>
      </c>
      <c r="M527" s="144" t="s">
        <v>59</v>
      </c>
      <c r="O527" s="144" t="s">
        <v>1998</v>
      </c>
    </row>
    <row r="528" spans="1:15" x14ac:dyDescent="0.2">
      <c r="A528" t="s">
        <v>66</v>
      </c>
      <c r="B528" s="144" t="s">
        <v>77</v>
      </c>
      <c r="C528">
        <v>240</v>
      </c>
      <c r="D528" t="str">
        <f>VLOOKUP(Oliusala[[#This Row],[postnumer]],Sveitarfelog[#All],4,FALSE)</f>
        <v>Grindavíkurbær</v>
      </c>
      <c r="E528" t="str">
        <f>VLOOKUP(Oliusala[[#This Row],[postnumer]],Sveitarfelog[#All],5,FALSE)</f>
        <v>Suðurnes</v>
      </c>
      <c r="F528" t="s">
        <v>29</v>
      </c>
      <c r="G528" t="s">
        <v>24</v>
      </c>
      <c r="H528" t="s">
        <v>60</v>
      </c>
      <c r="I528" s="1">
        <v>611695</v>
      </c>
      <c r="J528" s="2">
        <f>VLOOKUP(Oliusala[[#This Row],[tegund]],Tegundir!$B$2:$D$19,3,FALSE)*Oliusala[[#This Row],[magn]]/1000</f>
        <v>529.116175</v>
      </c>
      <c r="K528">
        <v>2010</v>
      </c>
      <c r="L528" t="s">
        <v>19</v>
      </c>
      <c r="M528" s="144" t="s">
        <v>59</v>
      </c>
      <c r="O528" s="144" t="s">
        <v>1998</v>
      </c>
    </row>
    <row r="529" spans="1:15" x14ac:dyDescent="0.2">
      <c r="A529" t="s">
        <v>57</v>
      </c>
      <c r="B529" s="144" t="s">
        <v>77</v>
      </c>
      <c r="C529">
        <v>240</v>
      </c>
      <c r="D529" t="str">
        <f>VLOOKUP(Oliusala[[#This Row],[postnumer]],Sveitarfelog[#All],4,FALSE)</f>
        <v>Grindavíkurbær</v>
      </c>
      <c r="E529" t="str">
        <f>VLOOKUP(Oliusala[[#This Row],[postnumer]],Sveitarfelog[#All],5,FALSE)</f>
        <v>Suðurnes</v>
      </c>
      <c r="F529" t="s">
        <v>24</v>
      </c>
      <c r="G529" t="s">
        <v>24</v>
      </c>
      <c r="H529" t="s">
        <v>60</v>
      </c>
      <c r="I529" s="1">
        <v>295192</v>
      </c>
      <c r="J529" s="2">
        <f>VLOOKUP(Oliusala[[#This Row],[tegund]],Tegundir!$B$2:$D$19,3,FALSE)*Oliusala[[#This Row],[magn]]/1000</f>
        <v>255.34107999999998</v>
      </c>
      <c r="K529">
        <v>2010</v>
      </c>
      <c r="L529" t="s">
        <v>18</v>
      </c>
      <c r="M529" s="144" t="s">
        <v>59</v>
      </c>
    </row>
    <row r="530" spans="1:15" x14ac:dyDescent="0.2">
      <c r="A530" t="s">
        <v>57</v>
      </c>
      <c r="B530" s="144" t="s">
        <v>77</v>
      </c>
      <c r="C530">
        <v>240</v>
      </c>
      <c r="D530" t="str">
        <f>VLOOKUP(Oliusala[[#This Row],[postnumer]],Sveitarfelog[#All],4,FALSE)</f>
        <v>Grindavíkurbær</v>
      </c>
      <c r="E530" t="str">
        <f>VLOOKUP(Oliusala[[#This Row],[postnumer]],Sveitarfelog[#All],5,FALSE)</f>
        <v>Suðurnes</v>
      </c>
      <c r="F530" t="s">
        <v>29</v>
      </c>
      <c r="G530" t="s">
        <v>24</v>
      </c>
      <c r="H530" t="s">
        <v>60</v>
      </c>
      <c r="I530" s="1">
        <v>8122862</v>
      </c>
      <c r="J530" s="2">
        <f>VLOOKUP(Oliusala[[#This Row],[tegund]],Tegundir!$B$2:$D$19,3,FALSE)*Oliusala[[#This Row],[magn]]/1000</f>
        <v>7026.2756300000001</v>
      </c>
      <c r="K530">
        <v>2010</v>
      </c>
      <c r="L530" t="s">
        <v>19</v>
      </c>
      <c r="M530" s="144" t="s">
        <v>59</v>
      </c>
      <c r="O530" s="144" t="s">
        <v>1998</v>
      </c>
    </row>
    <row r="531" spans="1:15" x14ac:dyDescent="0.2">
      <c r="A531" t="s">
        <v>63</v>
      </c>
      <c r="B531" s="144" t="s">
        <v>77</v>
      </c>
      <c r="C531">
        <v>240</v>
      </c>
      <c r="D531" t="str">
        <f>VLOOKUP(Oliusala[[#This Row],[postnumer]],Sveitarfelog[#All],4,FALSE)</f>
        <v>Grindavíkurbær</v>
      </c>
      <c r="E531" t="str">
        <f>VLOOKUP(Oliusala[[#This Row],[postnumer]],Sveitarfelog[#All],5,FALSE)</f>
        <v>Suðurnes</v>
      </c>
      <c r="F531" t="s">
        <v>24</v>
      </c>
      <c r="G531" t="s">
        <v>24</v>
      </c>
      <c r="H531" t="s">
        <v>58</v>
      </c>
      <c r="I531" s="1">
        <v>788939</v>
      </c>
      <c r="J531" s="2">
        <f>VLOOKUP(Oliusala[[#This Row],[tegund]],Tegundir!$B$2:$D$19,3,FALSE)*Oliusala[[#This Row],[magn]]/1000</f>
        <v>682.43223499999999</v>
      </c>
      <c r="K531">
        <v>2010</v>
      </c>
      <c r="L531" t="s">
        <v>18</v>
      </c>
      <c r="M531" s="144" t="s">
        <v>59</v>
      </c>
    </row>
    <row r="532" spans="1:15" x14ac:dyDescent="0.2">
      <c r="A532" t="s">
        <v>63</v>
      </c>
      <c r="B532" s="144" t="s">
        <v>78</v>
      </c>
      <c r="C532">
        <v>245</v>
      </c>
      <c r="D532" t="str">
        <f>VLOOKUP(Oliusala[[#This Row],[postnumer]],Sveitarfelog[#All],4,FALSE)</f>
        <v>Suðurnesjabær</v>
      </c>
      <c r="E532" t="str">
        <f>VLOOKUP(Oliusala[[#This Row],[postnumer]],Sveitarfelog[#All],5,FALSE)</f>
        <v>Suðurnes</v>
      </c>
      <c r="F532" t="s">
        <v>25</v>
      </c>
      <c r="G532" t="s">
        <v>24</v>
      </c>
      <c r="H532" t="s">
        <v>58</v>
      </c>
      <c r="I532" s="1">
        <v>15993</v>
      </c>
      <c r="J532" s="2">
        <f>VLOOKUP(Oliusala[[#This Row],[tegund]],Tegundir!$B$2:$D$19,3,FALSE)*Oliusala[[#This Row],[magn]]/1000</f>
        <v>13.833945</v>
      </c>
      <c r="K532">
        <v>2010</v>
      </c>
      <c r="L532" t="s">
        <v>1955</v>
      </c>
      <c r="M532" s="144" t="s">
        <v>59</v>
      </c>
    </row>
    <row r="533" spans="1:15" x14ac:dyDescent="0.2">
      <c r="A533" t="s">
        <v>57</v>
      </c>
      <c r="B533" s="144" t="s">
        <v>78</v>
      </c>
      <c r="C533">
        <v>245</v>
      </c>
      <c r="D533" t="str">
        <f>VLOOKUP(Oliusala[[#This Row],[postnumer]],Sveitarfelog[#All],4,FALSE)</f>
        <v>Suðurnesjabær</v>
      </c>
      <c r="E533" t="str">
        <f>VLOOKUP(Oliusala[[#This Row],[postnumer]],Sveitarfelog[#All],5,FALSE)</f>
        <v>Suðurnes</v>
      </c>
      <c r="F533" t="s">
        <v>25</v>
      </c>
      <c r="G533" t="s">
        <v>24</v>
      </c>
      <c r="H533" t="s">
        <v>60</v>
      </c>
      <c r="I533" s="1">
        <v>249434</v>
      </c>
      <c r="J533" s="2">
        <f>VLOOKUP(Oliusala[[#This Row],[tegund]],Tegundir!$B$2:$D$19,3,FALSE)*Oliusala[[#This Row],[magn]]/1000</f>
        <v>215.76041000000001</v>
      </c>
      <c r="K533">
        <v>2010</v>
      </c>
      <c r="L533" t="s">
        <v>19</v>
      </c>
      <c r="M533" s="144" t="s">
        <v>59</v>
      </c>
      <c r="O533" s="144" t="s">
        <v>1997</v>
      </c>
    </row>
    <row r="534" spans="1:15" x14ac:dyDescent="0.2">
      <c r="A534" t="s">
        <v>63</v>
      </c>
      <c r="B534" s="144" t="s">
        <v>78</v>
      </c>
      <c r="C534">
        <v>245</v>
      </c>
      <c r="D534" t="str">
        <f>VLOOKUP(Oliusala[[#This Row],[postnumer]],Sveitarfelog[#All],4,FALSE)</f>
        <v>Suðurnesjabær</v>
      </c>
      <c r="E534" t="str">
        <f>VLOOKUP(Oliusala[[#This Row],[postnumer]],Sveitarfelog[#All],5,FALSE)</f>
        <v>Suðurnes</v>
      </c>
      <c r="F534" t="s">
        <v>24</v>
      </c>
      <c r="G534" t="s">
        <v>24</v>
      </c>
      <c r="H534" t="s">
        <v>61</v>
      </c>
      <c r="I534" s="1">
        <v>0</v>
      </c>
      <c r="J534" s="2">
        <f>VLOOKUP(Oliusala[[#This Row],[tegund]],Tegundir!$B$2:$D$19,3,FALSE)*Oliusala[[#This Row],[magn]]/1000</f>
        <v>0</v>
      </c>
      <c r="K534">
        <v>2010</v>
      </c>
      <c r="L534" t="s">
        <v>18</v>
      </c>
      <c r="M534" s="144" t="s">
        <v>62</v>
      </c>
    </row>
    <row r="535" spans="1:15" x14ac:dyDescent="0.2">
      <c r="A535" t="s">
        <v>57</v>
      </c>
      <c r="B535" s="144" t="s">
        <v>78</v>
      </c>
      <c r="C535">
        <v>245</v>
      </c>
      <c r="D535" t="str">
        <f>VLOOKUP(Oliusala[[#This Row],[postnumer]],Sveitarfelog[#All],4,FALSE)</f>
        <v>Suðurnesjabær</v>
      </c>
      <c r="E535" t="str">
        <f>VLOOKUP(Oliusala[[#This Row],[postnumer]],Sveitarfelog[#All],5,FALSE)</f>
        <v>Suðurnes</v>
      </c>
      <c r="F535" t="s">
        <v>24</v>
      </c>
      <c r="G535" t="s">
        <v>24</v>
      </c>
      <c r="H535" t="s">
        <v>60</v>
      </c>
      <c r="I535" s="1">
        <v>170564</v>
      </c>
      <c r="J535" s="2">
        <f>VLOOKUP(Oliusala[[#This Row],[tegund]],Tegundir!$B$2:$D$19,3,FALSE)*Oliusala[[#This Row],[magn]]/1000</f>
        <v>147.53785999999999</v>
      </c>
      <c r="K535">
        <v>2010</v>
      </c>
      <c r="L535" t="s">
        <v>18</v>
      </c>
      <c r="M535" s="144" t="s">
        <v>59</v>
      </c>
    </row>
    <row r="536" spans="1:15" x14ac:dyDescent="0.2">
      <c r="A536" t="s">
        <v>57</v>
      </c>
      <c r="B536" s="144" t="s">
        <v>78</v>
      </c>
      <c r="C536">
        <v>245</v>
      </c>
      <c r="D536" t="str">
        <f>VLOOKUP(Oliusala[[#This Row],[postnumer]],Sveitarfelog[#All],4,FALSE)</f>
        <v>Suðurnesjabær</v>
      </c>
      <c r="E536" t="str">
        <f>VLOOKUP(Oliusala[[#This Row],[postnumer]],Sveitarfelog[#All],5,FALSE)</f>
        <v>Suðurnes</v>
      </c>
      <c r="F536" t="s">
        <v>29</v>
      </c>
      <c r="G536" t="s">
        <v>24</v>
      </c>
      <c r="H536" t="s">
        <v>60</v>
      </c>
      <c r="I536" s="1">
        <v>2364360</v>
      </c>
      <c r="J536" s="2">
        <f>VLOOKUP(Oliusala[[#This Row],[tegund]],Tegundir!$B$2:$D$19,3,FALSE)*Oliusala[[#This Row],[magn]]/1000</f>
        <v>2045.1713999999999</v>
      </c>
      <c r="K536">
        <v>2010</v>
      </c>
      <c r="L536" t="s">
        <v>19</v>
      </c>
      <c r="M536" s="144" t="s">
        <v>59</v>
      </c>
      <c r="O536" s="144" t="s">
        <v>1998</v>
      </c>
    </row>
    <row r="537" spans="1:15" x14ac:dyDescent="0.2">
      <c r="A537" t="s">
        <v>57</v>
      </c>
      <c r="B537" s="144" t="s">
        <v>78</v>
      </c>
      <c r="C537">
        <v>245</v>
      </c>
      <c r="D537" t="str">
        <f>VLOOKUP(Oliusala[[#This Row],[postnumer]],Sveitarfelog[#All],4,FALSE)</f>
        <v>Suðurnesjabær</v>
      </c>
      <c r="E537" t="str">
        <f>VLOOKUP(Oliusala[[#This Row],[postnumer]],Sveitarfelog[#All],5,FALSE)</f>
        <v>Suðurnes</v>
      </c>
      <c r="F537" t="s">
        <v>30</v>
      </c>
      <c r="G537" t="s">
        <v>24</v>
      </c>
      <c r="H537" t="s">
        <v>60</v>
      </c>
      <c r="I537" s="1">
        <v>110553</v>
      </c>
      <c r="J537" s="2">
        <f>VLOOKUP(Oliusala[[#This Row],[tegund]],Tegundir!$B$2:$D$19,3,FALSE)*Oliusala[[#This Row],[magn]]/1000</f>
        <v>95.628344999999996</v>
      </c>
      <c r="K537">
        <v>2010</v>
      </c>
      <c r="L537" t="s">
        <v>19</v>
      </c>
      <c r="M537" s="144" t="s">
        <v>59</v>
      </c>
      <c r="O537" s="144" t="s">
        <v>1998</v>
      </c>
    </row>
    <row r="538" spans="1:15" x14ac:dyDescent="0.2">
      <c r="A538" t="s">
        <v>63</v>
      </c>
      <c r="B538" s="144" t="s">
        <v>78</v>
      </c>
      <c r="C538">
        <v>245</v>
      </c>
      <c r="D538" t="str">
        <f>VLOOKUP(Oliusala[[#This Row],[postnumer]],Sveitarfelog[#All],4,FALSE)</f>
        <v>Suðurnesjabær</v>
      </c>
      <c r="E538" t="str">
        <f>VLOOKUP(Oliusala[[#This Row],[postnumer]],Sveitarfelog[#All],5,FALSE)</f>
        <v>Suðurnes</v>
      </c>
      <c r="F538" t="s">
        <v>24</v>
      </c>
      <c r="G538" t="s">
        <v>24</v>
      </c>
      <c r="H538" t="s">
        <v>58</v>
      </c>
      <c r="I538" s="1">
        <v>131952</v>
      </c>
      <c r="J538" s="2">
        <f>VLOOKUP(Oliusala[[#This Row],[tegund]],Tegundir!$B$2:$D$19,3,FALSE)*Oliusala[[#This Row],[magn]]/1000</f>
        <v>114.13848</v>
      </c>
      <c r="K538">
        <v>2010</v>
      </c>
      <c r="L538" t="s">
        <v>18</v>
      </c>
      <c r="M538" s="144" t="s">
        <v>59</v>
      </c>
    </row>
    <row r="539" spans="1:15" x14ac:dyDescent="0.2">
      <c r="A539" t="s">
        <v>57</v>
      </c>
      <c r="B539" s="144" t="s">
        <v>79</v>
      </c>
      <c r="C539">
        <v>250</v>
      </c>
      <c r="D539" t="str">
        <f>VLOOKUP(Oliusala[[#This Row],[postnumer]],Sveitarfelog[#All],4,FALSE)</f>
        <v>Suðurnesjabær</v>
      </c>
      <c r="E539" t="str">
        <f>VLOOKUP(Oliusala[[#This Row],[postnumer]],Sveitarfelog[#All],5,FALSE)</f>
        <v>Suðurnes</v>
      </c>
      <c r="F539" t="s">
        <v>25</v>
      </c>
      <c r="G539" t="s">
        <v>24</v>
      </c>
      <c r="H539" t="s">
        <v>60</v>
      </c>
      <c r="I539" s="1">
        <v>27498</v>
      </c>
      <c r="J539" s="2">
        <f>VLOOKUP(Oliusala[[#This Row],[tegund]],Tegundir!$B$2:$D$19,3,FALSE)*Oliusala[[#This Row],[magn]]/1000</f>
        <v>23.785769999999999</v>
      </c>
      <c r="K539">
        <v>2010</v>
      </c>
      <c r="L539" t="s">
        <v>19</v>
      </c>
      <c r="M539" s="144" t="s">
        <v>59</v>
      </c>
      <c r="O539" s="144" t="s">
        <v>1997</v>
      </c>
    </row>
    <row r="540" spans="1:15" x14ac:dyDescent="0.2">
      <c r="A540" t="s">
        <v>63</v>
      </c>
      <c r="B540" s="144" t="s">
        <v>79</v>
      </c>
      <c r="C540">
        <v>250</v>
      </c>
      <c r="D540" t="str">
        <f>VLOOKUP(Oliusala[[#This Row],[postnumer]],Sveitarfelog[#All],4,FALSE)</f>
        <v>Suðurnesjabær</v>
      </c>
      <c r="E540" t="str">
        <f>VLOOKUP(Oliusala[[#This Row],[postnumer]],Sveitarfelog[#All],5,FALSE)</f>
        <v>Suðurnes</v>
      </c>
      <c r="F540" t="s">
        <v>24</v>
      </c>
      <c r="G540" t="s">
        <v>24</v>
      </c>
      <c r="H540" t="s">
        <v>61</v>
      </c>
      <c r="I540" s="1">
        <v>0</v>
      </c>
      <c r="J540" s="2">
        <f>VLOOKUP(Oliusala[[#This Row],[tegund]],Tegundir!$B$2:$D$19,3,FALSE)*Oliusala[[#This Row],[magn]]/1000</f>
        <v>0</v>
      </c>
      <c r="K540">
        <v>2010</v>
      </c>
      <c r="L540" t="s">
        <v>18</v>
      </c>
      <c r="M540" s="144" t="s">
        <v>62</v>
      </c>
    </row>
    <row r="541" spans="1:15" x14ac:dyDescent="0.2">
      <c r="A541" t="s">
        <v>57</v>
      </c>
      <c r="B541" s="144" t="s">
        <v>79</v>
      </c>
      <c r="C541">
        <v>250</v>
      </c>
      <c r="D541" t="str">
        <f>VLOOKUP(Oliusala[[#This Row],[postnumer]],Sveitarfelog[#All],4,FALSE)</f>
        <v>Suðurnesjabær</v>
      </c>
      <c r="E541" t="str">
        <f>VLOOKUP(Oliusala[[#This Row],[postnumer]],Sveitarfelog[#All],5,FALSE)</f>
        <v>Suðurnes</v>
      </c>
      <c r="F541" t="s">
        <v>24</v>
      </c>
      <c r="G541" t="s">
        <v>24</v>
      </c>
      <c r="H541" t="s">
        <v>60</v>
      </c>
      <c r="I541" s="1">
        <v>295547</v>
      </c>
      <c r="J541" s="2">
        <f>VLOOKUP(Oliusala[[#This Row],[tegund]],Tegundir!$B$2:$D$19,3,FALSE)*Oliusala[[#This Row],[magn]]/1000</f>
        <v>255.648155</v>
      </c>
      <c r="K541">
        <v>2010</v>
      </c>
      <c r="L541" t="s">
        <v>18</v>
      </c>
      <c r="M541" s="144" t="s">
        <v>59</v>
      </c>
    </row>
    <row r="542" spans="1:15" x14ac:dyDescent="0.2">
      <c r="A542" t="s">
        <v>63</v>
      </c>
      <c r="B542" s="144" t="s">
        <v>79</v>
      </c>
      <c r="C542">
        <v>250</v>
      </c>
      <c r="D542" t="str">
        <f>VLOOKUP(Oliusala[[#This Row],[postnumer]],Sveitarfelog[#All],4,FALSE)</f>
        <v>Suðurnesjabær</v>
      </c>
      <c r="E542" t="str">
        <f>VLOOKUP(Oliusala[[#This Row],[postnumer]],Sveitarfelog[#All],5,FALSE)</f>
        <v>Suðurnes</v>
      </c>
      <c r="F542" t="s">
        <v>24</v>
      </c>
      <c r="G542" t="s">
        <v>24</v>
      </c>
      <c r="H542" t="s">
        <v>58</v>
      </c>
      <c r="I542" s="1">
        <v>53189</v>
      </c>
      <c r="J542" s="2">
        <f>VLOOKUP(Oliusala[[#This Row],[tegund]],Tegundir!$B$2:$D$19,3,FALSE)*Oliusala[[#This Row],[magn]]/1000</f>
        <v>46.008485</v>
      </c>
      <c r="K542">
        <v>2010</v>
      </c>
      <c r="L542" t="s">
        <v>18</v>
      </c>
      <c r="M542" s="144" t="s">
        <v>59</v>
      </c>
    </row>
    <row r="543" spans="1:15" x14ac:dyDescent="0.2">
      <c r="A543" t="s">
        <v>57</v>
      </c>
      <c r="B543" s="144" t="s">
        <v>80</v>
      </c>
      <c r="C543">
        <v>260</v>
      </c>
      <c r="D543" t="str">
        <f>VLOOKUP(Oliusala[[#This Row],[postnumer]],Sveitarfelog[#All],4,FALSE)</f>
        <v>Reykjanesbær</v>
      </c>
      <c r="E543" t="str">
        <f>VLOOKUP(Oliusala[[#This Row],[postnumer]],Sveitarfelog[#All],5,FALSE)</f>
        <v>Suðurnes</v>
      </c>
      <c r="F543" t="s">
        <v>29</v>
      </c>
      <c r="G543" t="s">
        <v>24</v>
      </c>
      <c r="H543" t="s">
        <v>61</v>
      </c>
      <c r="I543" s="1">
        <v>9950</v>
      </c>
      <c r="J543" s="2">
        <f>VLOOKUP(Oliusala[[#This Row],[tegund]],Tegundir!$B$2:$D$19,3,FALSE)*Oliusala[[#This Row],[magn]]/1000</f>
        <v>8.6067499999999999</v>
      </c>
      <c r="K543">
        <v>2010</v>
      </c>
      <c r="L543" t="s">
        <v>19</v>
      </c>
      <c r="M543" s="144" t="s">
        <v>62</v>
      </c>
      <c r="O543" s="144" t="s">
        <v>1998</v>
      </c>
    </row>
    <row r="544" spans="1:15" x14ac:dyDescent="0.2">
      <c r="A544" t="s">
        <v>57</v>
      </c>
      <c r="B544" s="144" t="s">
        <v>80</v>
      </c>
      <c r="C544">
        <v>260</v>
      </c>
      <c r="D544" t="str">
        <f>VLOOKUP(Oliusala[[#This Row],[postnumer]],Sveitarfelog[#All],4,FALSE)</f>
        <v>Reykjanesbær</v>
      </c>
      <c r="E544" t="str">
        <f>VLOOKUP(Oliusala[[#This Row],[postnumer]],Sveitarfelog[#All],5,FALSE)</f>
        <v>Suðurnes</v>
      </c>
      <c r="F544" t="s">
        <v>24</v>
      </c>
      <c r="G544" t="s">
        <v>24</v>
      </c>
      <c r="H544" t="s">
        <v>58</v>
      </c>
      <c r="I544" s="1">
        <v>57076</v>
      </c>
      <c r="J544" s="2">
        <f>VLOOKUP(Oliusala[[#This Row],[tegund]],Tegundir!$B$2:$D$19,3,FALSE)*Oliusala[[#This Row],[magn]]/1000</f>
        <v>49.370739999999998</v>
      </c>
      <c r="K544">
        <v>2010</v>
      </c>
      <c r="L544" t="s">
        <v>18</v>
      </c>
      <c r="M544" s="144" t="s">
        <v>59</v>
      </c>
    </row>
    <row r="545" spans="1:15" x14ac:dyDescent="0.2">
      <c r="A545" t="s">
        <v>57</v>
      </c>
      <c r="B545" s="144" t="s">
        <v>80</v>
      </c>
      <c r="C545">
        <v>260</v>
      </c>
      <c r="D545" t="str">
        <f>VLOOKUP(Oliusala[[#This Row],[postnumer]],Sveitarfelog[#All],4,FALSE)</f>
        <v>Reykjanesbær</v>
      </c>
      <c r="E545" t="str">
        <f>VLOOKUP(Oliusala[[#This Row],[postnumer]],Sveitarfelog[#All],5,FALSE)</f>
        <v>Suðurnes</v>
      </c>
      <c r="F545" t="s">
        <v>24</v>
      </c>
      <c r="G545" t="s">
        <v>24</v>
      </c>
      <c r="H545" t="s">
        <v>60</v>
      </c>
      <c r="I545" s="1">
        <v>160224</v>
      </c>
      <c r="J545" s="2">
        <f>VLOOKUP(Oliusala[[#This Row],[tegund]],Tegundir!$B$2:$D$19,3,FALSE)*Oliusala[[#This Row],[magn]]/1000</f>
        <v>138.59376</v>
      </c>
      <c r="K545">
        <v>2010</v>
      </c>
      <c r="L545" t="s">
        <v>18</v>
      </c>
      <c r="M545" s="144" t="s">
        <v>59</v>
      </c>
    </row>
    <row r="546" spans="1:15" x14ac:dyDescent="0.2">
      <c r="A546" t="s">
        <v>57</v>
      </c>
      <c r="B546" s="144" t="s">
        <v>80</v>
      </c>
      <c r="C546">
        <v>260</v>
      </c>
      <c r="D546" t="str">
        <f>VLOOKUP(Oliusala[[#This Row],[postnumer]],Sveitarfelog[#All],4,FALSE)</f>
        <v>Reykjanesbær</v>
      </c>
      <c r="E546" t="str">
        <f>VLOOKUP(Oliusala[[#This Row],[postnumer]],Sveitarfelog[#All],5,FALSE)</f>
        <v>Suðurnes</v>
      </c>
      <c r="F546" t="s">
        <v>29</v>
      </c>
      <c r="G546" t="s">
        <v>24</v>
      </c>
      <c r="H546" t="s">
        <v>60</v>
      </c>
      <c r="I546" s="1">
        <v>560787</v>
      </c>
      <c r="J546" s="2">
        <f>VLOOKUP(Oliusala[[#This Row],[tegund]],Tegundir!$B$2:$D$19,3,FALSE)*Oliusala[[#This Row],[magn]]/1000</f>
        <v>485.08075500000001</v>
      </c>
      <c r="K546">
        <v>2010</v>
      </c>
      <c r="L546" t="s">
        <v>19</v>
      </c>
      <c r="M546" s="144" t="s">
        <v>59</v>
      </c>
      <c r="O546" s="144" t="s">
        <v>1998</v>
      </c>
    </row>
    <row r="547" spans="1:15" x14ac:dyDescent="0.2">
      <c r="A547" t="s">
        <v>57</v>
      </c>
      <c r="B547" s="144" t="s">
        <v>80</v>
      </c>
      <c r="C547">
        <v>260</v>
      </c>
      <c r="D547" t="str">
        <f>VLOOKUP(Oliusala[[#This Row],[postnumer]],Sveitarfelog[#All],4,FALSE)</f>
        <v>Reykjanesbær</v>
      </c>
      <c r="E547" t="str">
        <f>VLOOKUP(Oliusala[[#This Row],[postnumer]],Sveitarfelog[#All],5,FALSE)</f>
        <v>Suðurnes</v>
      </c>
      <c r="F547" t="s">
        <v>30</v>
      </c>
      <c r="G547" t="s">
        <v>24</v>
      </c>
      <c r="H547" t="s">
        <v>60</v>
      </c>
      <c r="I547" s="1">
        <v>176098</v>
      </c>
      <c r="J547" s="2">
        <f>VLOOKUP(Oliusala[[#This Row],[tegund]],Tegundir!$B$2:$D$19,3,FALSE)*Oliusala[[#This Row],[magn]]/1000</f>
        <v>152.32477</v>
      </c>
      <c r="K547">
        <v>2010</v>
      </c>
      <c r="L547" t="s">
        <v>19</v>
      </c>
      <c r="M547" s="144" t="s">
        <v>59</v>
      </c>
      <c r="O547" s="144" t="s">
        <v>1998</v>
      </c>
    </row>
    <row r="548" spans="1:15" x14ac:dyDescent="0.2">
      <c r="A548" t="s">
        <v>63</v>
      </c>
      <c r="B548" s="144" t="s">
        <v>80</v>
      </c>
      <c r="C548">
        <v>260</v>
      </c>
      <c r="D548" t="str">
        <f>VLOOKUP(Oliusala[[#This Row],[postnumer]],Sveitarfelog[#All],4,FALSE)</f>
        <v>Reykjanesbær</v>
      </c>
      <c r="E548" t="str">
        <f>VLOOKUP(Oliusala[[#This Row],[postnumer]],Sveitarfelog[#All],5,FALSE)</f>
        <v>Suðurnes</v>
      </c>
      <c r="F548" t="s">
        <v>24</v>
      </c>
      <c r="G548" t="s">
        <v>24</v>
      </c>
      <c r="H548" t="s">
        <v>58</v>
      </c>
      <c r="I548" s="1">
        <v>564655</v>
      </c>
      <c r="J548" s="2">
        <f>VLOOKUP(Oliusala[[#This Row],[tegund]],Tegundir!$B$2:$D$19,3,FALSE)*Oliusala[[#This Row],[magn]]/1000</f>
        <v>488.42657500000001</v>
      </c>
      <c r="K548">
        <v>2010</v>
      </c>
      <c r="L548" t="s">
        <v>18</v>
      </c>
      <c r="M548" s="144" t="s">
        <v>59</v>
      </c>
    </row>
    <row r="549" spans="1:15" x14ac:dyDescent="0.2">
      <c r="A549" t="s">
        <v>63</v>
      </c>
      <c r="B549" s="144" t="s">
        <v>80</v>
      </c>
      <c r="C549">
        <v>260</v>
      </c>
      <c r="D549" t="str">
        <f>VLOOKUP(Oliusala[[#This Row],[postnumer]],Sveitarfelog[#All],4,FALSE)</f>
        <v>Reykjanesbær</v>
      </c>
      <c r="E549" t="str">
        <f>VLOOKUP(Oliusala[[#This Row],[postnumer]],Sveitarfelog[#All],5,FALSE)</f>
        <v>Suðurnes</v>
      </c>
      <c r="F549" t="s">
        <v>24</v>
      </c>
      <c r="G549" t="s">
        <v>24</v>
      </c>
      <c r="H549" t="s">
        <v>58</v>
      </c>
      <c r="I549" s="1">
        <v>749700</v>
      </c>
      <c r="J549" s="2">
        <f>VLOOKUP(Oliusala[[#This Row],[tegund]],Tegundir!$B$2:$D$19,3,FALSE)*Oliusala[[#This Row],[magn]]/1000</f>
        <v>648.4905</v>
      </c>
      <c r="K549">
        <v>2010</v>
      </c>
      <c r="L549" t="s">
        <v>18</v>
      </c>
      <c r="M549" s="144" t="s">
        <v>59</v>
      </c>
    </row>
    <row r="550" spans="1:15" x14ac:dyDescent="0.2">
      <c r="A550" t="s">
        <v>63</v>
      </c>
      <c r="B550" s="144" t="s">
        <v>80</v>
      </c>
      <c r="C550">
        <v>260</v>
      </c>
      <c r="D550" t="str">
        <f>VLOOKUP(Oliusala[[#This Row],[postnumer]],Sveitarfelog[#All],4,FALSE)</f>
        <v>Reykjanesbær</v>
      </c>
      <c r="E550" t="str">
        <f>VLOOKUP(Oliusala[[#This Row],[postnumer]],Sveitarfelog[#All],5,FALSE)</f>
        <v>Suðurnes</v>
      </c>
      <c r="F550" t="s">
        <v>24</v>
      </c>
      <c r="G550" t="s">
        <v>24</v>
      </c>
      <c r="H550" t="s">
        <v>58</v>
      </c>
      <c r="I550" s="1">
        <v>1160156</v>
      </c>
      <c r="J550" s="2">
        <f>VLOOKUP(Oliusala[[#This Row],[tegund]],Tegundir!$B$2:$D$19,3,FALSE)*Oliusala[[#This Row],[magn]]/1000</f>
        <v>1003.5349399999999</v>
      </c>
      <c r="K550">
        <v>2010</v>
      </c>
      <c r="L550" t="s">
        <v>18</v>
      </c>
      <c r="M550" s="144" t="s">
        <v>59</v>
      </c>
    </row>
    <row r="551" spans="1:15" x14ac:dyDescent="0.2">
      <c r="A551" t="s">
        <v>57</v>
      </c>
      <c r="B551" s="144" t="s">
        <v>81</v>
      </c>
      <c r="C551">
        <v>270</v>
      </c>
      <c r="D551" t="str">
        <f>VLOOKUP(Oliusala[[#This Row],[postnumer]],Sveitarfelog[#All],4,FALSE)</f>
        <v>Mosfellsbær</v>
      </c>
      <c r="E551" t="str">
        <f>VLOOKUP(Oliusala[[#This Row],[postnumer]],Sveitarfelog[#All],5,FALSE)</f>
        <v>Höfuðborgarsvæðið</v>
      </c>
      <c r="F551" t="s">
        <v>25</v>
      </c>
      <c r="G551" t="s">
        <v>24</v>
      </c>
      <c r="H551" t="s">
        <v>60</v>
      </c>
      <c r="I551" s="1">
        <v>437188</v>
      </c>
      <c r="J551" s="2">
        <f>VLOOKUP(Oliusala[[#This Row],[tegund]],Tegundir!$B$2:$D$19,3,FALSE)*Oliusala[[#This Row],[magn]]/1000</f>
        <v>378.16762</v>
      </c>
      <c r="K551">
        <v>2010</v>
      </c>
      <c r="L551" t="s">
        <v>1955</v>
      </c>
      <c r="M551" s="144" t="s">
        <v>59</v>
      </c>
    </row>
    <row r="552" spans="1:15" x14ac:dyDescent="0.2">
      <c r="A552" t="s">
        <v>57</v>
      </c>
      <c r="B552" s="144" t="s">
        <v>82</v>
      </c>
      <c r="C552">
        <v>270</v>
      </c>
      <c r="D552" t="str">
        <f>VLOOKUP(Oliusala[[#This Row],[postnumer]],Sveitarfelog[#All],4,FALSE)</f>
        <v>Mosfellsbær</v>
      </c>
      <c r="E552" t="str">
        <f>VLOOKUP(Oliusala[[#This Row],[postnumer]],Sveitarfelog[#All],5,FALSE)</f>
        <v>Höfuðborgarsvæðið</v>
      </c>
      <c r="F552" t="s">
        <v>25</v>
      </c>
      <c r="G552" t="s">
        <v>24</v>
      </c>
      <c r="H552" t="s">
        <v>60</v>
      </c>
      <c r="I552" s="1">
        <v>404595</v>
      </c>
      <c r="J552" s="2">
        <f>VLOOKUP(Oliusala[[#This Row],[tegund]],Tegundir!$B$2:$D$19,3,FALSE)*Oliusala[[#This Row],[magn]]/1000</f>
        <v>349.97467499999999</v>
      </c>
      <c r="K552">
        <v>2010</v>
      </c>
      <c r="L552" t="s">
        <v>1955</v>
      </c>
      <c r="M552" s="144" t="s">
        <v>59</v>
      </c>
    </row>
    <row r="553" spans="1:15" x14ac:dyDescent="0.2">
      <c r="A553" t="s">
        <v>63</v>
      </c>
      <c r="B553" s="144" t="s">
        <v>81</v>
      </c>
      <c r="C553">
        <v>270</v>
      </c>
      <c r="D553" t="str">
        <f>VLOOKUP(Oliusala[[#This Row],[postnumer]],Sveitarfelog[#All],4,FALSE)</f>
        <v>Mosfellsbær</v>
      </c>
      <c r="E553" t="str">
        <f>VLOOKUP(Oliusala[[#This Row],[postnumer]],Sveitarfelog[#All],5,FALSE)</f>
        <v>Höfuðborgarsvæðið</v>
      </c>
      <c r="F553" t="s">
        <v>24</v>
      </c>
      <c r="G553" t="s">
        <v>24</v>
      </c>
      <c r="H553" t="s">
        <v>61</v>
      </c>
      <c r="I553" s="1">
        <v>0</v>
      </c>
      <c r="J553" s="2">
        <f>VLOOKUP(Oliusala[[#This Row],[tegund]],Tegundir!$B$2:$D$19,3,FALSE)*Oliusala[[#This Row],[magn]]/1000</f>
        <v>0</v>
      </c>
      <c r="K553">
        <v>2010</v>
      </c>
      <c r="L553" t="s">
        <v>18</v>
      </c>
      <c r="M553" s="144" t="s">
        <v>62</v>
      </c>
    </row>
    <row r="554" spans="1:15" x14ac:dyDescent="0.2">
      <c r="A554" t="s">
        <v>57</v>
      </c>
      <c r="B554" s="144" t="s">
        <v>81</v>
      </c>
      <c r="C554">
        <v>270</v>
      </c>
      <c r="D554" t="str">
        <f>VLOOKUP(Oliusala[[#This Row],[postnumer]],Sveitarfelog[#All],4,FALSE)</f>
        <v>Mosfellsbær</v>
      </c>
      <c r="E554" t="str">
        <f>VLOOKUP(Oliusala[[#This Row],[postnumer]],Sveitarfelog[#All],5,FALSE)</f>
        <v>Höfuðborgarsvæðið</v>
      </c>
      <c r="F554" t="s">
        <v>25</v>
      </c>
      <c r="G554" t="s">
        <v>24</v>
      </c>
      <c r="H554" t="s">
        <v>60</v>
      </c>
      <c r="I554" s="1">
        <v>227759</v>
      </c>
      <c r="J554" s="2">
        <f>VLOOKUP(Oliusala[[#This Row],[tegund]],Tegundir!$B$2:$D$19,3,FALSE)*Oliusala[[#This Row],[magn]]/1000</f>
        <v>197.01153500000001</v>
      </c>
      <c r="K554">
        <v>2010</v>
      </c>
      <c r="L554" t="s">
        <v>1955</v>
      </c>
      <c r="M554" s="144" t="s">
        <v>59</v>
      </c>
    </row>
    <row r="555" spans="1:15" x14ac:dyDescent="0.2">
      <c r="A555" t="s">
        <v>63</v>
      </c>
      <c r="B555" s="144" t="s">
        <v>81</v>
      </c>
      <c r="C555">
        <v>270</v>
      </c>
      <c r="D555" t="str">
        <f>VLOOKUP(Oliusala[[#This Row],[postnumer]],Sveitarfelog[#All],4,FALSE)</f>
        <v>Mosfellsbær</v>
      </c>
      <c r="E555" t="str">
        <f>VLOOKUP(Oliusala[[#This Row],[postnumer]],Sveitarfelog[#All],5,FALSE)</f>
        <v>Höfuðborgarsvæðið</v>
      </c>
      <c r="F555" t="s">
        <v>25</v>
      </c>
      <c r="G555" t="s">
        <v>24</v>
      </c>
      <c r="H555" t="s">
        <v>58</v>
      </c>
      <c r="I555" s="1">
        <v>35510</v>
      </c>
      <c r="J555" s="2">
        <f>VLOOKUP(Oliusala[[#This Row],[tegund]],Tegundir!$B$2:$D$19,3,FALSE)*Oliusala[[#This Row],[magn]]/1000</f>
        <v>30.716150000000003</v>
      </c>
      <c r="K555">
        <v>2010</v>
      </c>
      <c r="L555" t="s">
        <v>1955</v>
      </c>
      <c r="M555" s="144" t="s">
        <v>59</v>
      </c>
    </row>
    <row r="556" spans="1:15" x14ac:dyDescent="0.2">
      <c r="A556" t="s">
        <v>57</v>
      </c>
      <c r="B556" s="144" t="s">
        <v>81</v>
      </c>
      <c r="C556">
        <v>270</v>
      </c>
      <c r="D556" t="str">
        <f>VLOOKUP(Oliusala[[#This Row],[postnumer]],Sveitarfelog[#All],4,FALSE)</f>
        <v>Mosfellsbær</v>
      </c>
      <c r="E556" t="str">
        <f>VLOOKUP(Oliusala[[#This Row],[postnumer]],Sveitarfelog[#All],5,FALSE)</f>
        <v>Höfuðborgarsvæðið</v>
      </c>
      <c r="F556" t="s">
        <v>24</v>
      </c>
      <c r="G556" t="s">
        <v>24</v>
      </c>
      <c r="H556" t="s">
        <v>60</v>
      </c>
      <c r="I556" s="1">
        <v>980760</v>
      </c>
      <c r="J556" s="2">
        <f>VLOOKUP(Oliusala[[#This Row],[tegund]],Tegundir!$B$2:$D$19,3,FALSE)*Oliusala[[#This Row],[magn]]/1000</f>
        <v>848.35739999999998</v>
      </c>
      <c r="K556">
        <v>2010</v>
      </c>
      <c r="L556" t="s">
        <v>18</v>
      </c>
      <c r="M556" s="144" t="s">
        <v>59</v>
      </c>
    </row>
    <row r="557" spans="1:15" x14ac:dyDescent="0.2">
      <c r="A557" t="s">
        <v>57</v>
      </c>
      <c r="B557" s="144" t="s">
        <v>81</v>
      </c>
      <c r="C557">
        <v>270</v>
      </c>
      <c r="D557" t="str">
        <f>VLOOKUP(Oliusala[[#This Row],[postnumer]],Sveitarfelog[#All],4,FALSE)</f>
        <v>Mosfellsbær</v>
      </c>
      <c r="E557" t="str">
        <f>VLOOKUP(Oliusala[[#This Row],[postnumer]],Sveitarfelog[#All],5,FALSE)</f>
        <v>Höfuðborgarsvæðið</v>
      </c>
      <c r="F557" t="s">
        <v>29</v>
      </c>
      <c r="G557" t="s">
        <v>24</v>
      </c>
      <c r="H557" t="s">
        <v>60</v>
      </c>
      <c r="I557" s="1">
        <v>999</v>
      </c>
      <c r="J557" s="2">
        <f>VLOOKUP(Oliusala[[#This Row],[tegund]],Tegundir!$B$2:$D$19,3,FALSE)*Oliusala[[#This Row],[magn]]/1000</f>
        <v>0.86413499999999999</v>
      </c>
      <c r="K557">
        <v>2010</v>
      </c>
      <c r="L557" t="s">
        <v>19</v>
      </c>
      <c r="M557" s="144" t="s">
        <v>59</v>
      </c>
      <c r="O557" s="144" t="s">
        <v>1998</v>
      </c>
    </row>
    <row r="558" spans="1:15" x14ac:dyDescent="0.2">
      <c r="A558" t="s">
        <v>57</v>
      </c>
      <c r="B558" s="144" t="s">
        <v>81</v>
      </c>
      <c r="C558">
        <v>270</v>
      </c>
      <c r="D558" t="str">
        <f>VLOOKUP(Oliusala[[#This Row],[postnumer]],Sveitarfelog[#All],4,FALSE)</f>
        <v>Mosfellsbær</v>
      </c>
      <c r="E558" t="str">
        <f>VLOOKUP(Oliusala[[#This Row],[postnumer]],Sveitarfelog[#All],5,FALSE)</f>
        <v>Höfuðborgarsvæðið</v>
      </c>
      <c r="F558" t="s">
        <v>30</v>
      </c>
      <c r="G558" t="s">
        <v>24</v>
      </c>
      <c r="H558" t="s">
        <v>60</v>
      </c>
      <c r="I558" s="1">
        <v>69384</v>
      </c>
      <c r="J558" s="2">
        <f>VLOOKUP(Oliusala[[#This Row],[tegund]],Tegundir!$B$2:$D$19,3,FALSE)*Oliusala[[#This Row],[magn]]/1000</f>
        <v>60.017159999999997</v>
      </c>
      <c r="K558">
        <v>2010</v>
      </c>
      <c r="L558" t="s">
        <v>19</v>
      </c>
      <c r="M558" s="144" t="s">
        <v>59</v>
      </c>
      <c r="O558" s="144" t="s">
        <v>1998</v>
      </c>
    </row>
    <row r="559" spans="1:15" x14ac:dyDescent="0.2">
      <c r="A559" t="s">
        <v>57</v>
      </c>
      <c r="B559" s="144" t="s">
        <v>82</v>
      </c>
      <c r="C559">
        <v>270</v>
      </c>
      <c r="D559" t="str">
        <f>VLOOKUP(Oliusala[[#This Row],[postnumer]],Sveitarfelog[#All],4,FALSE)</f>
        <v>Mosfellsbær</v>
      </c>
      <c r="E559" t="str">
        <f>VLOOKUP(Oliusala[[#This Row],[postnumer]],Sveitarfelog[#All],5,FALSE)</f>
        <v>Höfuðborgarsvæðið</v>
      </c>
      <c r="F559" t="s">
        <v>24</v>
      </c>
      <c r="G559" t="s">
        <v>24</v>
      </c>
      <c r="H559" t="s">
        <v>60</v>
      </c>
      <c r="I559" s="1">
        <v>153076</v>
      </c>
      <c r="J559" s="2">
        <f>VLOOKUP(Oliusala[[#This Row],[tegund]],Tegundir!$B$2:$D$19,3,FALSE)*Oliusala[[#This Row],[magn]]/1000</f>
        <v>132.41074</v>
      </c>
      <c r="K559">
        <v>2010</v>
      </c>
      <c r="L559" t="s">
        <v>18</v>
      </c>
      <c r="M559" s="144" t="s">
        <v>59</v>
      </c>
    </row>
    <row r="560" spans="1:15" x14ac:dyDescent="0.2">
      <c r="A560" t="s">
        <v>57</v>
      </c>
      <c r="B560" s="144" t="s">
        <v>81</v>
      </c>
      <c r="C560">
        <v>270</v>
      </c>
      <c r="D560" t="str">
        <f>VLOOKUP(Oliusala[[#This Row],[postnumer]],Sveitarfelog[#All],4,FALSE)</f>
        <v>Mosfellsbær</v>
      </c>
      <c r="E560" t="str">
        <f>VLOOKUP(Oliusala[[#This Row],[postnumer]],Sveitarfelog[#All],5,FALSE)</f>
        <v>Höfuðborgarsvæðið</v>
      </c>
      <c r="F560" t="s">
        <v>24</v>
      </c>
      <c r="G560" t="s">
        <v>24</v>
      </c>
      <c r="H560" t="s">
        <v>58</v>
      </c>
      <c r="I560" s="1">
        <v>78965</v>
      </c>
      <c r="J560" s="2">
        <f>VLOOKUP(Oliusala[[#This Row],[tegund]],Tegundir!$B$2:$D$19,3,FALSE)*Oliusala[[#This Row],[magn]]/1000</f>
        <v>68.304725000000005</v>
      </c>
      <c r="K560">
        <v>2010</v>
      </c>
      <c r="L560" t="s">
        <v>18</v>
      </c>
      <c r="M560" s="144" t="s">
        <v>59</v>
      </c>
    </row>
    <row r="561" spans="1:15" x14ac:dyDescent="0.2">
      <c r="A561" t="s">
        <v>57</v>
      </c>
      <c r="B561" s="144" t="s">
        <v>81</v>
      </c>
      <c r="C561">
        <v>270</v>
      </c>
      <c r="D561" t="str">
        <f>VLOOKUP(Oliusala[[#This Row],[postnumer]],Sveitarfelog[#All],4,FALSE)</f>
        <v>Mosfellsbær</v>
      </c>
      <c r="E561" t="str">
        <f>VLOOKUP(Oliusala[[#This Row],[postnumer]],Sveitarfelog[#All],5,FALSE)</f>
        <v>Höfuðborgarsvæðið</v>
      </c>
      <c r="F561" t="s">
        <v>24</v>
      </c>
      <c r="G561" t="s">
        <v>24</v>
      </c>
      <c r="H561" t="s">
        <v>60</v>
      </c>
      <c r="I561" s="1">
        <v>57546</v>
      </c>
      <c r="J561" s="2">
        <f>VLOOKUP(Oliusala[[#This Row],[tegund]],Tegundir!$B$2:$D$19,3,FALSE)*Oliusala[[#This Row],[magn]]/1000</f>
        <v>49.777290000000001</v>
      </c>
      <c r="K561">
        <v>2010</v>
      </c>
      <c r="L561" t="s">
        <v>18</v>
      </c>
      <c r="M561" s="144" t="s">
        <v>59</v>
      </c>
    </row>
    <row r="562" spans="1:15" x14ac:dyDescent="0.2">
      <c r="A562" t="s">
        <v>57</v>
      </c>
      <c r="B562" s="144" t="s">
        <v>81</v>
      </c>
      <c r="C562">
        <v>270</v>
      </c>
      <c r="D562" t="str">
        <f>VLOOKUP(Oliusala[[#This Row],[postnumer]],Sveitarfelog[#All],4,FALSE)</f>
        <v>Mosfellsbær</v>
      </c>
      <c r="E562" t="str">
        <f>VLOOKUP(Oliusala[[#This Row],[postnumer]],Sveitarfelog[#All],5,FALSE)</f>
        <v>Höfuðborgarsvæðið</v>
      </c>
      <c r="F562" t="s">
        <v>29</v>
      </c>
      <c r="G562" t="s">
        <v>24</v>
      </c>
      <c r="H562" t="s">
        <v>60</v>
      </c>
      <c r="I562" s="1">
        <v>32405</v>
      </c>
      <c r="J562" s="2">
        <f>VLOOKUP(Oliusala[[#This Row],[tegund]],Tegundir!$B$2:$D$19,3,FALSE)*Oliusala[[#This Row],[magn]]/1000</f>
        <v>28.030325000000001</v>
      </c>
      <c r="K562">
        <v>2010</v>
      </c>
      <c r="L562" t="s">
        <v>19</v>
      </c>
      <c r="M562" s="144" t="s">
        <v>59</v>
      </c>
      <c r="O562" s="144" t="s">
        <v>1998</v>
      </c>
    </row>
    <row r="563" spans="1:15" x14ac:dyDescent="0.2">
      <c r="A563" t="s">
        <v>57</v>
      </c>
      <c r="B563" s="144" t="s">
        <v>81</v>
      </c>
      <c r="C563">
        <v>270</v>
      </c>
      <c r="D563" t="str">
        <f>VLOOKUP(Oliusala[[#This Row],[postnumer]],Sveitarfelog[#All],4,FALSE)</f>
        <v>Mosfellsbær</v>
      </c>
      <c r="E563" t="str">
        <f>VLOOKUP(Oliusala[[#This Row],[postnumer]],Sveitarfelog[#All],5,FALSE)</f>
        <v>Höfuðborgarsvæðið</v>
      </c>
      <c r="F563" t="s">
        <v>30</v>
      </c>
      <c r="G563" t="s">
        <v>24</v>
      </c>
      <c r="H563" t="s">
        <v>60</v>
      </c>
      <c r="I563" s="1">
        <v>16097</v>
      </c>
      <c r="J563" s="2">
        <f>VLOOKUP(Oliusala[[#This Row],[tegund]],Tegundir!$B$2:$D$19,3,FALSE)*Oliusala[[#This Row],[magn]]/1000</f>
        <v>13.923905000000001</v>
      </c>
      <c r="K563">
        <v>2010</v>
      </c>
      <c r="L563" t="s">
        <v>19</v>
      </c>
      <c r="M563" s="144" t="s">
        <v>59</v>
      </c>
      <c r="O563" s="144" t="s">
        <v>1998</v>
      </c>
    </row>
    <row r="564" spans="1:15" x14ac:dyDescent="0.2">
      <c r="A564" t="s">
        <v>63</v>
      </c>
      <c r="B564" s="144" t="s">
        <v>81</v>
      </c>
      <c r="C564">
        <v>270</v>
      </c>
      <c r="D564" t="str">
        <f>VLOOKUP(Oliusala[[#This Row],[postnumer]],Sveitarfelog[#All],4,FALSE)</f>
        <v>Mosfellsbær</v>
      </c>
      <c r="E564" t="str">
        <f>VLOOKUP(Oliusala[[#This Row],[postnumer]],Sveitarfelog[#All],5,FALSE)</f>
        <v>Höfuðborgarsvæðið</v>
      </c>
      <c r="F564" t="s">
        <v>24</v>
      </c>
      <c r="G564" t="s">
        <v>24</v>
      </c>
      <c r="H564" t="s">
        <v>58</v>
      </c>
      <c r="I564" s="1">
        <v>848189</v>
      </c>
      <c r="J564" s="2">
        <f>VLOOKUP(Oliusala[[#This Row],[tegund]],Tegundir!$B$2:$D$19,3,FALSE)*Oliusala[[#This Row],[magn]]/1000</f>
        <v>733.68348500000002</v>
      </c>
      <c r="K564">
        <v>2010</v>
      </c>
      <c r="L564" t="s">
        <v>18</v>
      </c>
      <c r="M564" s="144" t="s">
        <v>59</v>
      </c>
    </row>
    <row r="565" spans="1:15" x14ac:dyDescent="0.2">
      <c r="A565" t="s">
        <v>63</v>
      </c>
      <c r="B565" s="144" t="s">
        <v>82</v>
      </c>
      <c r="C565">
        <v>270</v>
      </c>
      <c r="D565" t="str">
        <f>VLOOKUP(Oliusala[[#This Row],[postnumer]],Sveitarfelog[#All],4,FALSE)</f>
        <v>Mosfellsbær</v>
      </c>
      <c r="E565" t="str">
        <f>VLOOKUP(Oliusala[[#This Row],[postnumer]],Sveitarfelog[#All],5,FALSE)</f>
        <v>Höfuðborgarsvæðið</v>
      </c>
      <c r="F565" t="s">
        <v>24</v>
      </c>
      <c r="G565" t="s">
        <v>24</v>
      </c>
      <c r="H565" t="s">
        <v>58</v>
      </c>
      <c r="I565" s="1">
        <v>179860</v>
      </c>
      <c r="J565" s="2">
        <f>VLOOKUP(Oliusala[[#This Row],[tegund]],Tegundir!$B$2:$D$19,3,FALSE)*Oliusala[[#This Row],[magn]]/1000</f>
        <v>155.5789</v>
      </c>
      <c r="K565">
        <v>2010</v>
      </c>
      <c r="L565" t="s">
        <v>18</v>
      </c>
      <c r="M565" s="144" t="s">
        <v>59</v>
      </c>
    </row>
    <row r="566" spans="1:15" x14ac:dyDescent="0.2">
      <c r="A566" t="s">
        <v>63</v>
      </c>
      <c r="B566" s="144" t="s">
        <v>81</v>
      </c>
      <c r="C566">
        <v>270</v>
      </c>
      <c r="D566" t="str">
        <f>VLOOKUP(Oliusala[[#This Row],[postnumer]],Sveitarfelog[#All],4,FALSE)</f>
        <v>Mosfellsbær</v>
      </c>
      <c r="E566" t="str">
        <f>VLOOKUP(Oliusala[[#This Row],[postnumer]],Sveitarfelog[#All],5,FALSE)</f>
        <v>Höfuðborgarsvæðið</v>
      </c>
      <c r="F566" t="s">
        <v>24</v>
      </c>
      <c r="G566" t="s">
        <v>24</v>
      </c>
      <c r="H566" t="s">
        <v>58</v>
      </c>
      <c r="I566" s="1">
        <v>1883959</v>
      </c>
      <c r="J566" s="2">
        <f>VLOOKUP(Oliusala[[#This Row],[tegund]],Tegundir!$B$2:$D$19,3,FALSE)*Oliusala[[#This Row],[magn]]/1000</f>
        <v>1629.6245349999999</v>
      </c>
      <c r="K566">
        <v>2010</v>
      </c>
      <c r="L566" t="s">
        <v>18</v>
      </c>
      <c r="M566" s="144" t="s">
        <v>59</v>
      </c>
    </row>
    <row r="567" spans="1:15" x14ac:dyDescent="0.2">
      <c r="A567" t="s">
        <v>63</v>
      </c>
      <c r="B567" s="144" t="s">
        <v>84</v>
      </c>
      <c r="C567">
        <v>300</v>
      </c>
      <c r="D567" t="str">
        <f>VLOOKUP(Oliusala[[#This Row],[postnumer]],Sveitarfelog[#All],4,FALSE)</f>
        <v>Akraneskaupstaður,Hvalfjarðarsveit,Kjósarhreppur</v>
      </c>
      <c r="E567" t="str">
        <f>VLOOKUP(Oliusala[[#This Row],[postnumer]],Sveitarfelog[#All],5,FALSE)</f>
        <v>Vesturland</v>
      </c>
      <c r="F567" t="s">
        <v>25</v>
      </c>
      <c r="G567" t="s">
        <v>24</v>
      </c>
      <c r="H567" t="s">
        <v>58</v>
      </c>
      <c r="I567" s="1">
        <v>17298</v>
      </c>
      <c r="J567" s="2">
        <f>VLOOKUP(Oliusala[[#This Row],[tegund]],Tegundir!$B$2:$D$19,3,FALSE)*Oliusala[[#This Row],[magn]]/1000</f>
        <v>14.962770000000001</v>
      </c>
      <c r="K567">
        <v>2010</v>
      </c>
      <c r="L567" t="s">
        <v>19</v>
      </c>
      <c r="M567" s="144" t="s">
        <v>59</v>
      </c>
      <c r="O567" s="144" t="s">
        <v>1997</v>
      </c>
    </row>
    <row r="568" spans="1:15" x14ac:dyDescent="0.2">
      <c r="A568" t="s">
        <v>84</v>
      </c>
      <c r="B568" s="144" t="s">
        <v>84</v>
      </c>
      <c r="C568">
        <v>300</v>
      </c>
      <c r="D568" t="str">
        <f>VLOOKUP(Oliusala[[#This Row],[postnumer]],Sveitarfelog[#All],4,FALSE)</f>
        <v>Akraneskaupstaður,Hvalfjarðarsveit,Kjósarhreppur</v>
      </c>
      <c r="E568" t="str">
        <f>VLOOKUP(Oliusala[[#This Row],[postnumer]],Sveitarfelog[#All],5,FALSE)</f>
        <v>Vesturland</v>
      </c>
      <c r="F568" t="s">
        <v>25</v>
      </c>
      <c r="G568" t="s">
        <v>24</v>
      </c>
      <c r="H568" t="s">
        <v>61</v>
      </c>
      <c r="I568" s="1">
        <v>512957</v>
      </c>
      <c r="J568" s="2">
        <f>VLOOKUP(Oliusala[[#This Row],[tegund]],Tegundir!$B$2:$D$19,3,FALSE)*Oliusala[[#This Row],[magn]]/1000</f>
        <v>443.70780500000001</v>
      </c>
      <c r="K568">
        <v>2010</v>
      </c>
      <c r="L568" t="s">
        <v>1955</v>
      </c>
      <c r="M568" s="144" t="s">
        <v>62</v>
      </c>
    </row>
    <row r="569" spans="1:15" x14ac:dyDescent="0.2">
      <c r="A569" t="s">
        <v>63</v>
      </c>
      <c r="B569" s="144" t="s">
        <v>84</v>
      </c>
      <c r="C569">
        <v>300</v>
      </c>
      <c r="D569" t="str">
        <f>VLOOKUP(Oliusala[[#This Row],[postnumer]],Sveitarfelog[#All],4,FALSE)</f>
        <v>Akraneskaupstaður,Hvalfjarðarsveit,Kjósarhreppur</v>
      </c>
      <c r="E569" t="str">
        <f>VLOOKUP(Oliusala[[#This Row],[postnumer]],Sveitarfelog[#All],5,FALSE)</f>
        <v>Vesturland</v>
      </c>
      <c r="F569" t="s">
        <v>25</v>
      </c>
      <c r="G569" t="s">
        <v>24</v>
      </c>
      <c r="H569" t="s">
        <v>58</v>
      </c>
      <c r="I569" s="1">
        <v>25298</v>
      </c>
      <c r="J569" s="2">
        <f>VLOOKUP(Oliusala[[#This Row],[tegund]],Tegundir!$B$2:$D$19,3,FALSE)*Oliusala[[#This Row],[magn]]/1000</f>
        <v>21.882770000000001</v>
      </c>
      <c r="K569">
        <v>2010</v>
      </c>
      <c r="L569" t="s">
        <v>19</v>
      </c>
      <c r="M569" s="144" t="s">
        <v>59</v>
      </c>
      <c r="O569" s="144" t="s">
        <v>1997</v>
      </c>
    </row>
    <row r="570" spans="1:15" x14ac:dyDescent="0.2">
      <c r="A570" t="s">
        <v>84</v>
      </c>
      <c r="B570" s="144" t="s">
        <v>84</v>
      </c>
      <c r="C570">
        <v>300</v>
      </c>
      <c r="D570" t="str">
        <f>VLOOKUP(Oliusala[[#This Row],[postnumer]],Sveitarfelog[#All],4,FALSE)</f>
        <v>Akraneskaupstaður,Hvalfjarðarsveit,Kjósarhreppur</v>
      </c>
      <c r="E570" t="str">
        <f>VLOOKUP(Oliusala[[#This Row],[postnumer]],Sveitarfelog[#All],5,FALSE)</f>
        <v>Vesturland</v>
      </c>
      <c r="F570" t="s">
        <v>27</v>
      </c>
      <c r="G570" t="s">
        <v>24</v>
      </c>
      <c r="H570" t="s">
        <v>61</v>
      </c>
      <c r="I570" s="1">
        <v>34690</v>
      </c>
      <c r="J570" s="2">
        <f>VLOOKUP(Oliusala[[#This Row],[tegund]],Tegundir!$B$2:$D$19,3,FALSE)*Oliusala[[#This Row],[magn]]/1000</f>
        <v>30.00685</v>
      </c>
      <c r="K570">
        <v>2010</v>
      </c>
      <c r="L570" t="s">
        <v>1955</v>
      </c>
      <c r="M570" s="144" t="s">
        <v>62</v>
      </c>
    </row>
    <row r="571" spans="1:15" x14ac:dyDescent="0.2">
      <c r="A571" t="s">
        <v>84</v>
      </c>
      <c r="B571" s="144" t="s">
        <v>84</v>
      </c>
      <c r="C571">
        <v>300</v>
      </c>
      <c r="D571" t="str">
        <f>VLOOKUP(Oliusala[[#This Row],[postnumer]],Sveitarfelog[#All],4,FALSE)</f>
        <v>Akraneskaupstaður,Hvalfjarðarsveit,Kjósarhreppur</v>
      </c>
      <c r="E571" t="str">
        <f>VLOOKUP(Oliusala[[#This Row],[postnumer]],Sveitarfelog[#All],5,FALSE)</f>
        <v>Vesturland</v>
      </c>
      <c r="F571" t="s">
        <v>25</v>
      </c>
      <c r="G571" t="s">
        <v>24</v>
      </c>
      <c r="H571" t="s">
        <v>58</v>
      </c>
      <c r="I571" s="1">
        <v>350400</v>
      </c>
      <c r="J571" s="2">
        <f>VLOOKUP(Oliusala[[#This Row],[tegund]],Tegundir!$B$2:$D$19,3,FALSE)*Oliusala[[#This Row],[magn]]/1000</f>
        <v>303.096</v>
      </c>
      <c r="K571">
        <v>2010</v>
      </c>
      <c r="L571" t="s">
        <v>19</v>
      </c>
      <c r="M571" s="144" t="s">
        <v>59</v>
      </c>
      <c r="O571" s="144" t="s">
        <v>1997</v>
      </c>
    </row>
    <row r="572" spans="1:15" x14ac:dyDescent="0.2">
      <c r="A572" t="s">
        <v>57</v>
      </c>
      <c r="B572" s="144" t="s">
        <v>84</v>
      </c>
      <c r="C572">
        <v>300</v>
      </c>
      <c r="D572" t="str">
        <f>VLOOKUP(Oliusala[[#This Row],[postnumer]],Sveitarfelog[#All],4,FALSE)</f>
        <v>Akraneskaupstaður,Hvalfjarðarsveit,Kjósarhreppur</v>
      </c>
      <c r="E572" t="str">
        <f>VLOOKUP(Oliusala[[#This Row],[postnumer]],Sveitarfelog[#All],5,FALSE)</f>
        <v>Vesturland</v>
      </c>
      <c r="F572" t="s">
        <v>25</v>
      </c>
      <c r="G572" t="s">
        <v>24</v>
      </c>
      <c r="H572" t="s">
        <v>60</v>
      </c>
      <c r="I572" s="1">
        <v>136871</v>
      </c>
      <c r="J572" s="2">
        <f>VLOOKUP(Oliusala[[#This Row],[tegund]],Tegundir!$B$2:$D$19,3,FALSE)*Oliusala[[#This Row],[magn]]/1000</f>
        <v>118.39341499999999</v>
      </c>
      <c r="K572">
        <v>2010</v>
      </c>
      <c r="L572" t="s">
        <v>1955</v>
      </c>
      <c r="M572" s="144" t="s">
        <v>59</v>
      </c>
    </row>
    <row r="573" spans="1:15" x14ac:dyDescent="0.2">
      <c r="A573" t="s">
        <v>57</v>
      </c>
      <c r="B573" s="144" t="s">
        <v>86</v>
      </c>
      <c r="C573">
        <v>301</v>
      </c>
      <c r="D573" t="str">
        <f>VLOOKUP(Oliusala[[#This Row],[postnumer]],Sveitarfelog[#All],4,FALSE)</f>
        <v>Akraneskaupstaður,Hvalfjarðarsveit,Kjósarhreppur</v>
      </c>
      <c r="E573" t="str">
        <f>VLOOKUP(Oliusala[[#This Row],[postnumer]],Sveitarfelog[#All],5,FALSE)</f>
        <v>Vesturland</v>
      </c>
      <c r="F573" t="s">
        <v>25</v>
      </c>
      <c r="G573" t="s">
        <v>24</v>
      </c>
      <c r="H573" t="s">
        <v>60</v>
      </c>
      <c r="I573" s="1">
        <v>149634</v>
      </c>
      <c r="J573" s="2">
        <f>VLOOKUP(Oliusala[[#This Row],[tegund]],Tegundir!$B$2:$D$19,3,FALSE)*Oliusala[[#This Row],[magn]]/1000</f>
        <v>129.43341000000001</v>
      </c>
      <c r="K573">
        <v>2010</v>
      </c>
      <c r="L573" t="s">
        <v>1955</v>
      </c>
      <c r="M573" s="144" t="s">
        <v>59</v>
      </c>
    </row>
    <row r="574" spans="1:15" x14ac:dyDescent="0.2">
      <c r="A574" t="s">
        <v>84</v>
      </c>
      <c r="B574" s="144" t="s">
        <v>84</v>
      </c>
      <c r="C574">
        <v>300</v>
      </c>
      <c r="D574" t="str">
        <f>VLOOKUP(Oliusala[[#This Row],[postnumer]],Sveitarfelog[#All],4,FALSE)</f>
        <v>Akraneskaupstaður,Hvalfjarðarsveit,Kjósarhreppur</v>
      </c>
      <c r="E574" t="str">
        <f>VLOOKUP(Oliusala[[#This Row],[postnumer]],Sveitarfelog[#All],5,FALSE)</f>
        <v>Vesturland</v>
      </c>
      <c r="F574" t="s">
        <v>29</v>
      </c>
      <c r="G574" t="s">
        <v>24</v>
      </c>
      <c r="H574" t="s">
        <v>61</v>
      </c>
      <c r="I574" s="1">
        <v>343272</v>
      </c>
      <c r="J574" s="2">
        <f>VLOOKUP(Oliusala[[#This Row],[tegund]],Tegundir!$B$2:$D$19,3,FALSE)*Oliusala[[#This Row],[magn]]/1000</f>
        <v>296.93027999999998</v>
      </c>
      <c r="K574">
        <v>2010</v>
      </c>
      <c r="L574" t="s">
        <v>1955</v>
      </c>
      <c r="M574" s="144" t="s">
        <v>62</v>
      </c>
    </row>
    <row r="575" spans="1:15" x14ac:dyDescent="0.2">
      <c r="A575" t="s">
        <v>84</v>
      </c>
      <c r="B575" s="144" t="s">
        <v>84</v>
      </c>
      <c r="C575">
        <v>300</v>
      </c>
      <c r="D575" t="str">
        <f>VLOOKUP(Oliusala[[#This Row],[postnumer]],Sveitarfelog[#All],4,FALSE)</f>
        <v>Akraneskaupstaður,Hvalfjarðarsveit,Kjósarhreppur</v>
      </c>
      <c r="E575" t="str">
        <f>VLOOKUP(Oliusala[[#This Row],[postnumer]],Sveitarfelog[#All],5,FALSE)</f>
        <v>Vesturland</v>
      </c>
      <c r="F575" t="s">
        <v>30</v>
      </c>
      <c r="G575" t="s">
        <v>24</v>
      </c>
      <c r="H575" t="s">
        <v>61</v>
      </c>
      <c r="I575" s="1">
        <v>37588</v>
      </c>
      <c r="J575" s="2">
        <f>VLOOKUP(Oliusala[[#This Row],[tegund]],Tegundir!$B$2:$D$19,3,FALSE)*Oliusala[[#This Row],[magn]]/1000</f>
        <v>32.513619999999996</v>
      </c>
      <c r="K575">
        <v>2010</v>
      </c>
      <c r="L575" t="s">
        <v>1955</v>
      </c>
      <c r="M575" s="144" t="s">
        <v>62</v>
      </c>
    </row>
    <row r="576" spans="1:15" x14ac:dyDescent="0.2">
      <c r="A576" t="s">
        <v>63</v>
      </c>
      <c r="B576" s="144" t="s">
        <v>84</v>
      </c>
      <c r="C576">
        <v>300</v>
      </c>
      <c r="D576" t="str">
        <f>VLOOKUP(Oliusala[[#This Row],[postnumer]],Sveitarfelog[#All],4,FALSE)</f>
        <v>Akraneskaupstaður,Hvalfjarðarsveit,Kjósarhreppur</v>
      </c>
      <c r="E576" t="str">
        <f>VLOOKUP(Oliusala[[#This Row],[postnumer]],Sveitarfelog[#All],5,FALSE)</f>
        <v>Vesturland</v>
      </c>
      <c r="F576" t="s">
        <v>24</v>
      </c>
      <c r="G576" t="s">
        <v>24</v>
      </c>
      <c r="H576" t="s">
        <v>61</v>
      </c>
      <c r="I576" s="1">
        <v>0</v>
      </c>
      <c r="J576" s="2">
        <f>VLOOKUP(Oliusala[[#This Row],[tegund]],Tegundir!$B$2:$D$19,3,FALSE)*Oliusala[[#This Row],[magn]]/1000</f>
        <v>0</v>
      </c>
      <c r="K576">
        <v>2010</v>
      </c>
      <c r="L576" t="s">
        <v>1955</v>
      </c>
      <c r="M576" s="144" t="s">
        <v>62</v>
      </c>
    </row>
    <row r="577" spans="1:15" x14ac:dyDescent="0.2">
      <c r="A577" t="s">
        <v>57</v>
      </c>
      <c r="B577" s="144" t="s">
        <v>86</v>
      </c>
      <c r="C577">
        <v>301</v>
      </c>
      <c r="D577" t="str">
        <f>VLOOKUP(Oliusala[[#This Row],[postnumer]],Sveitarfelog[#All],4,FALSE)</f>
        <v>Akraneskaupstaður,Hvalfjarðarsveit,Kjósarhreppur</v>
      </c>
      <c r="E577" t="str">
        <f>VLOOKUP(Oliusala[[#This Row],[postnumer]],Sveitarfelog[#All],5,FALSE)</f>
        <v>Vesturland</v>
      </c>
      <c r="F577" t="s">
        <v>29</v>
      </c>
      <c r="G577" t="s">
        <v>24</v>
      </c>
      <c r="H577" t="s">
        <v>60</v>
      </c>
      <c r="I577" s="1">
        <v>53522</v>
      </c>
      <c r="J577" s="2">
        <f>VLOOKUP(Oliusala[[#This Row],[tegund]],Tegundir!$B$2:$D$19,3,FALSE)*Oliusala[[#This Row],[magn]]/1000</f>
        <v>46.296529999999997</v>
      </c>
      <c r="K577">
        <v>2010</v>
      </c>
      <c r="L577" t="s">
        <v>19</v>
      </c>
      <c r="M577" s="144" t="s">
        <v>59</v>
      </c>
      <c r="O577" s="144" t="s">
        <v>1998</v>
      </c>
    </row>
    <row r="578" spans="1:15" x14ac:dyDescent="0.2">
      <c r="A578" t="s">
        <v>84</v>
      </c>
      <c r="B578" s="144" t="s">
        <v>84</v>
      </c>
      <c r="C578">
        <v>300</v>
      </c>
      <c r="D578" t="str">
        <f>VLOOKUP(Oliusala[[#This Row],[postnumer]],Sveitarfelog[#All],4,FALSE)</f>
        <v>Akraneskaupstaður,Hvalfjarðarsveit,Kjósarhreppur</v>
      </c>
      <c r="E578" t="str">
        <f>VLOOKUP(Oliusala[[#This Row],[postnumer]],Sveitarfelog[#All],5,FALSE)</f>
        <v>Vesturland</v>
      </c>
      <c r="F578" t="s">
        <v>24</v>
      </c>
      <c r="G578" t="s">
        <v>24</v>
      </c>
      <c r="H578" t="s">
        <v>58</v>
      </c>
      <c r="I578" s="1">
        <v>828143</v>
      </c>
      <c r="J578" s="2">
        <f>VLOOKUP(Oliusala[[#This Row],[tegund]],Tegundir!$B$2:$D$19,3,FALSE)*Oliusala[[#This Row],[magn]]/1000</f>
        <v>716.34369499999991</v>
      </c>
      <c r="K578">
        <v>2010</v>
      </c>
      <c r="L578" t="s">
        <v>18</v>
      </c>
      <c r="M578" s="144" t="s">
        <v>59</v>
      </c>
    </row>
    <row r="579" spans="1:15" x14ac:dyDescent="0.2">
      <c r="A579" t="s">
        <v>84</v>
      </c>
      <c r="B579" s="144" t="s">
        <v>84</v>
      </c>
      <c r="C579">
        <v>300</v>
      </c>
      <c r="D579" t="str">
        <f>VLOOKUP(Oliusala[[#This Row],[postnumer]],Sveitarfelog[#All],4,FALSE)</f>
        <v>Akraneskaupstaður,Hvalfjarðarsveit,Kjósarhreppur</v>
      </c>
      <c r="E579" t="str">
        <f>VLOOKUP(Oliusala[[#This Row],[postnumer]],Sveitarfelog[#All],5,FALSE)</f>
        <v>Vesturland</v>
      </c>
      <c r="F579" t="s">
        <v>27</v>
      </c>
      <c r="G579" t="s">
        <v>24</v>
      </c>
      <c r="H579" t="s">
        <v>58</v>
      </c>
      <c r="I579" s="1">
        <v>549612</v>
      </c>
      <c r="J579" s="2">
        <f>VLOOKUP(Oliusala[[#This Row],[tegund]],Tegundir!$B$2:$D$19,3,FALSE)*Oliusala[[#This Row],[magn]]/1000</f>
        <v>475.41437999999999</v>
      </c>
      <c r="K579">
        <v>2010</v>
      </c>
      <c r="L579" t="s">
        <v>19</v>
      </c>
      <c r="M579" s="144" t="s">
        <v>59</v>
      </c>
      <c r="O579" s="144" t="s">
        <v>1998</v>
      </c>
    </row>
    <row r="580" spans="1:15" x14ac:dyDescent="0.2">
      <c r="A580" t="s">
        <v>84</v>
      </c>
      <c r="B580" s="144" t="s">
        <v>84</v>
      </c>
      <c r="C580">
        <v>300</v>
      </c>
      <c r="D580" t="str">
        <f>VLOOKUP(Oliusala[[#This Row],[postnumer]],Sveitarfelog[#All],4,FALSE)</f>
        <v>Akraneskaupstaður,Hvalfjarðarsveit,Kjósarhreppur</v>
      </c>
      <c r="E580" t="str">
        <f>VLOOKUP(Oliusala[[#This Row],[postnumer]],Sveitarfelog[#All],5,FALSE)</f>
        <v>Vesturland</v>
      </c>
      <c r="F580" t="s">
        <v>29</v>
      </c>
      <c r="G580" t="s">
        <v>24</v>
      </c>
      <c r="H580" t="s">
        <v>58</v>
      </c>
      <c r="I580" s="1">
        <v>1087464</v>
      </c>
      <c r="J580" s="2">
        <f>VLOOKUP(Oliusala[[#This Row],[tegund]],Tegundir!$B$2:$D$19,3,FALSE)*Oliusala[[#This Row],[magn]]/1000</f>
        <v>940.65635999999995</v>
      </c>
      <c r="K580">
        <v>2010</v>
      </c>
      <c r="L580" t="s">
        <v>19</v>
      </c>
      <c r="M580" s="144" t="s">
        <v>59</v>
      </c>
      <c r="O580" s="144" t="s">
        <v>1998</v>
      </c>
    </row>
    <row r="581" spans="1:15" x14ac:dyDescent="0.2">
      <c r="A581" t="s">
        <v>84</v>
      </c>
      <c r="B581" s="144" t="s">
        <v>84</v>
      </c>
      <c r="C581">
        <v>300</v>
      </c>
      <c r="D581" t="str">
        <f>VLOOKUP(Oliusala[[#This Row],[postnumer]],Sveitarfelog[#All],4,FALSE)</f>
        <v>Akraneskaupstaður,Hvalfjarðarsveit,Kjósarhreppur</v>
      </c>
      <c r="E581" t="str">
        <f>VLOOKUP(Oliusala[[#This Row],[postnumer]],Sveitarfelog[#All],5,FALSE)</f>
        <v>Vesturland</v>
      </c>
      <c r="F581" t="s">
        <v>30</v>
      </c>
      <c r="G581" t="s">
        <v>24</v>
      </c>
      <c r="H581" t="s">
        <v>58</v>
      </c>
      <c r="I581" s="1">
        <v>475376</v>
      </c>
      <c r="J581" s="2">
        <f>VLOOKUP(Oliusala[[#This Row],[tegund]],Tegundir!$B$2:$D$19,3,FALSE)*Oliusala[[#This Row],[magn]]/1000</f>
        <v>411.20024000000001</v>
      </c>
      <c r="K581">
        <v>2010</v>
      </c>
      <c r="L581" t="s">
        <v>19</v>
      </c>
      <c r="M581" s="144" t="s">
        <v>59</v>
      </c>
      <c r="O581" s="144" t="s">
        <v>1998</v>
      </c>
    </row>
    <row r="582" spans="1:15" x14ac:dyDescent="0.2">
      <c r="A582" t="s">
        <v>66</v>
      </c>
      <c r="B582" s="144" t="s">
        <v>84</v>
      </c>
      <c r="C582">
        <v>300</v>
      </c>
      <c r="D582" t="str">
        <f>VLOOKUP(Oliusala[[#This Row],[postnumer]],Sveitarfelog[#All],4,FALSE)</f>
        <v>Akraneskaupstaður,Hvalfjarðarsveit,Kjósarhreppur</v>
      </c>
      <c r="E582" t="str">
        <f>VLOOKUP(Oliusala[[#This Row],[postnumer]],Sveitarfelog[#All],5,FALSE)</f>
        <v>Vesturland</v>
      </c>
      <c r="F582" t="s">
        <v>29</v>
      </c>
      <c r="G582" t="s">
        <v>24</v>
      </c>
      <c r="H582" t="s">
        <v>60</v>
      </c>
      <c r="I582" s="1">
        <v>59318</v>
      </c>
      <c r="J582" s="2">
        <f>VLOOKUP(Oliusala[[#This Row],[tegund]],Tegundir!$B$2:$D$19,3,FALSE)*Oliusala[[#This Row],[magn]]/1000</f>
        <v>51.310070000000003</v>
      </c>
      <c r="K582">
        <v>2010</v>
      </c>
      <c r="L582" t="s">
        <v>19</v>
      </c>
      <c r="M582" s="144" t="s">
        <v>59</v>
      </c>
      <c r="O582" s="144" t="s">
        <v>1998</v>
      </c>
    </row>
    <row r="583" spans="1:15" x14ac:dyDescent="0.2">
      <c r="A583" t="s">
        <v>57</v>
      </c>
      <c r="B583" s="144" t="s">
        <v>84</v>
      </c>
      <c r="C583">
        <v>300</v>
      </c>
      <c r="D583" t="str">
        <f>VLOOKUP(Oliusala[[#This Row],[postnumer]],Sveitarfelog[#All],4,FALSE)</f>
        <v>Akraneskaupstaður,Hvalfjarðarsveit,Kjósarhreppur</v>
      </c>
      <c r="E583" t="str">
        <f>VLOOKUP(Oliusala[[#This Row],[postnumer]],Sveitarfelog[#All],5,FALSE)</f>
        <v>Vesturland</v>
      </c>
      <c r="F583" t="s">
        <v>24</v>
      </c>
      <c r="G583" t="s">
        <v>24</v>
      </c>
      <c r="H583" t="s">
        <v>58</v>
      </c>
      <c r="I583" s="1">
        <v>3612</v>
      </c>
      <c r="J583" s="2">
        <f>VLOOKUP(Oliusala[[#This Row],[tegund]],Tegundir!$B$2:$D$19,3,FALSE)*Oliusala[[#This Row],[magn]]/1000</f>
        <v>3.1243799999999999</v>
      </c>
      <c r="K583">
        <v>2010</v>
      </c>
      <c r="L583" t="s">
        <v>18</v>
      </c>
      <c r="M583" s="144" t="s">
        <v>59</v>
      </c>
    </row>
    <row r="584" spans="1:15" x14ac:dyDescent="0.2">
      <c r="A584" t="s">
        <v>57</v>
      </c>
      <c r="B584" s="144" t="s">
        <v>84</v>
      </c>
      <c r="C584">
        <v>300</v>
      </c>
      <c r="D584" t="str">
        <f>VLOOKUP(Oliusala[[#This Row],[postnumer]],Sveitarfelog[#All],4,FALSE)</f>
        <v>Akraneskaupstaður,Hvalfjarðarsveit,Kjósarhreppur</v>
      </c>
      <c r="E584" t="str">
        <f>VLOOKUP(Oliusala[[#This Row],[postnumer]],Sveitarfelog[#All],5,FALSE)</f>
        <v>Vesturland</v>
      </c>
      <c r="F584" t="s">
        <v>24</v>
      </c>
      <c r="G584" t="s">
        <v>24</v>
      </c>
      <c r="H584" t="s">
        <v>60</v>
      </c>
      <c r="I584" s="1">
        <v>59886</v>
      </c>
      <c r="J584" s="2">
        <f>VLOOKUP(Oliusala[[#This Row],[tegund]],Tegundir!$B$2:$D$19,3,FALSE)*Oliusala[[#This Row],[magn]]/1000</f>
        <v>51.801389999999998</v>
      </c>
      <c r="K584">
        <v>2010</v>
      </c>
      <c r="L584" t="s">
        <v>18</v>
      </c>
      <c r="M584" s="144" t="s">
        <v>59</v>
      </c>
    </row>
    <row r="585" spans="1:15" x14ac:dyDescent="0.2">
      <c r="A585" t="s">
        <v>63</v>
      </c>
      <c r="B585" s="144" t="s">
        <v>84</v>
      </c>
      <c r="C585">
        <v>300</v>
      </c>
      <c r="D585" t="str">
        <f>VLOOKUP(Oliusala[[#This Row],[postnumer]],Sveitarfelog[#All],4,FALSE)</f>
        <v>Akraneskaupstaður,Hvalfjarðarsveit,Kjósarhreppur</v>
      </c>
      <c r="E585" t="str">
        <f>VLOOKUP(Oliusala[[#This Row],[postnumer]],Sveitarfelog[#All],5,FALSE)</f>
        <v>Vesturland</v>
      </c>
      <c r="F585" t="s">
        <v>24</v>
      </c>
      <c r="G585" t="s">
        <v>24</v>
      </c>
      <c r="H585" t="s">
        <v>58</v>
      </c>
      <c r="I585" s="1">
        <v>243968</v>
      </c>
      <c r="J585" s="2">
        <f>VLOOKUP(Oliusala[[#This Row],[tegund]],Tegundir!$B$2:$D$19,3,FALSE)*Oliusala[[#This Row],[magn]]/1000</f>
        <v>211.03232</v>
      </c>
      <c r="K585">
        <v>2010</v>
      </c>
      <c r="L585" t="s">
        <v>18</v>
      </c>
      <c r="M585" s="144" t="s">
        <v>59</v>
      </c>
    </row>
    <row r="586" spans="1:15" x14ac:dyDescent="0.2">
      <c r="A586" t="s">
        <v>63</v>
      </c>
      <c r="B586" s="144" t="s">
        <v>84</v>
      </c>
      <c r="C586">
        <v>300</v>
      </c>
      <c r="D586" t="str">
        <f>VLOOKUP(Oliusala[[#This Row],[postnumer]],Sveitarfelog[#All],4,FALSE)</f>
        <v>Akraneskaupstaður,Hvalfjarðarsveit,Kjósarhreppur</v>
      </c>
      <c r="E586" t="str">
        <f>VLOOKUP(Oliusala[[#This Row],[postnumer]],Sveitarfelog[#All],5,FALSE)</f>
        <v>Vesturland</v>
      </c>
      <c r="F586" t="s">
        <v>24</v>
      </c>
      <c r="G586" t="s">
        <v>24</v>
      </c>
      <c r="H586" t="s">
        <v>58</v>
      </c>
      <c r="I586" s="1">
        <v>818270</v>
      </c>
      <c r="J586" s="2">
        <f>VLOOKUP(Oliusala[[#This Row],[tegund]],Tegundir!$B$2:$D$19,3,FALSE)*Oliusala[[#This Row],[magn]]/1000</f>
        <v>707.80355000000009</v>
      </c>
      <c r="K586">
        <v>2010</v>
      </c>
      <c r="L586" t="s">
        <v>18</v>
      </c>
      <c r="M586" s="144" t="s">
        <v>59</v>
      </c>
    </row>
    <row r="587" spans="1:15" x14ac:dyDescent="0.2">
      <c r="A587" t="s">
        <v>63</v>
      </c>
      <c r="B587" s="144" t="s">
        <v>84</v>
      </c>
      <c r="C587">
        <v>300</v>
      </c>
      <c r="D587" t="str">
        <f>VLOOKUP(Oliusala[[#This Row],[postnumer]],Sveitarfelog[#All],4,FALSE)</f>
        <v>Akraneskaupstaður,Hvalfjarðarsveit,Kjósarhreppur</v>
      </c>
      <c r="E587" t="str">
        <f>VLOOKUP(Oliusala[[#This Row],[postnumer]],Sveitarfelog[#All],5,FALSE)</f>
        <v>Vesturland</v>
      </c>
      <c r="F587" t="s">
        <v>24</v>
      </c>
      <c r="G587" t="s">
        <v>24</v>
      </c>
      <c r="H587" t="s">
        <v>58</v>
      </c>
      <c r="I587" s="1">
        <v>576677</v>
      </c>
      <c r="J587" s="2">
        <f>VLOOKUP(Oliusala[[#This Row],[tegund]],Tegundir!$B$2:$D$19,3,FALSE)*Oliusala[[#This Row],[magn]]/1000</f>
        <v>498.825605</v>
      </c>
      <c r="K587">
        <v>2010</v>
      </c>
      <c r="L587" t="s">
        <v>18</v>
      </c>
      <c r="M587" s="144" t="s">
        <v>59</v>
      </c>
    </row>
    <row r="588" spans="1:15" x14ac:dyDescent="0.2">
      <c r="A588" t="s">
        <v>63</v>
      </c>
      <c r="B588" s="144" t="s">
        <v>84</v>
      </c>
      <c r="C588">
        <v>300</v>
      </c>
      <c r="D588" t="str">
        <f>VLOOKUP(Oliusala[[#This Row],[postnumer]],Sveitarfelog[#All],4,FALSE)</f>
        <v>Akraneskaupstaður,Hvalfjarðarsveit,Kjósarhreppur</v>
      </c>
      <c r="E588" t="str">
        <f>VLOOKUP(Oliusala[[#This Row],[postnumer]],Sveitarfelog[#All],5,FALSE)</f>
        <v>Vesturland</v>
      </c>
      <c r="F588" t="s">
        <v>24</v>
      </c>
      <c r="G588" t="s">
        <v>24</v>
      </c>
      <c r="H588" t="s">
        <v>58</v>
      </c>
      <c r="I588" s="1">
        <v>226747</v>
      </c>
      <c r="J588" s="2">
        <f>VLOOKUP(Oliusala[[#This Row],[tegund]],Tegundir!$B$2:$D$19,3,FALSE)*Oliusala[[#This Row],[magn]]/1000</f>
        <v>196.136155</v>
      </c>
      <c r="K588">
        <v>2010</v>
      </c>
      <c r="L588" t="s">
        <v>18</v>
      </c>
      <c r="M588" s="144" t="s">
        <v>59</v>
      </c>
    </row>
    <row r="589" spans="1:15" x14ac:dyDescent="0.2">
      <c r="A589" t="s">
        <v>84</v>
      </c>
      <c r="B589" s="144" t="s">
        <v>86</v>
      </c>
      <c r="C589">
        <v>301</v>
      </c>
      <c r="D589" t="str">
        <f>VLOOKUP(Oliusala[[#This Row],[postnumer]],Sveitarfelog[#All],4,FALSE)</f>
        <v>Akraneskaupstaður,Hvalfjarðarsveit,Kjósarhreppur</v>
      </c>
      <c r="E589" t="str">
        <f>VLOOKUP(Oliusala[[#This Row],[postnumer]],Sveitarfelog[#All],5,FALSE)</f>
        <v>Vesturland</v>
      </c>
      <c r="F589" t="s">
        <v>24</v>
      </c>
      <c r="G589" t="s">
        <v>24</v>
      </c>
      <c r="H589" t="s">
        <v>60</v>
      </c>
      <c r="I589" s="1">
        <v>18773</v>
      </c>
      <c r="J589" s="2">
        <f>VLOOKUP(Oliusala[[#This Row],[tegund]],Tegundir!$B$2:$D$19,3,FALSE)*Oliusala[[#This Row],[magn]]/1000</f>
        <v>16.238645000000002</v>
      </c>
      <c r="K589">
        <v>2010</v>
      </c>
      <c r="L589" t="s">
        <v>18</v>
      </c>
      <c r="M589" s="144" t="s">
        <v>59</v>
      </c>
    </row>
    <row r="590" spans="1:15" x14ac:dyDescent="0.2">
      <c r="A590" t="s">
        <v>57</v>
      </c>
      <c r="B590" s="144" t="s">
        <v>86</v>
      </c>
      <c r="C590">
        <v>301</v>
      </c>
      <c r="D590" t="str">
        <f>VLOOKUP(Oliusala[[#This Row],[postnumer]],Sveitarfelog[#All],4,FALSE)</f>
        <v>Akraneskaupstaður,Hvalfjarðarsveit,Kjósarhreppur</v>
      </c>
      <c r="E590" t="str">
        <f>VLOOKUP(Oliusala[[#This Row],[postnumer]],Sveitarfelog[#All],5,FALSE)</f>
        <v>Vesturland</v>
      </c>
      <c r="F590" t="s">
        <v>24</v>
      </c>
      <c r="G590" t="s">
        <v>24</v>
      </c>
      <c r="H590" t="s">
        <v>60</v>
      </c>
      <c r="I590" s="1">
        <v>20822</v>
      </c>
      <c r="J590" s="2">
        <f>VLOOKUP(Oliusala[[#This Row],[tegund]],Tegundir!$B$2:$D$19,3,FALSE)*Oliusala[[#This Row],[magn]]/1000</f>
        <v>18.011029999999998</v>
      </c>
      <c r="K590">
        <v>2010</v>
      </c>
      <c r="L590" t="s">
        <v>18</v>
      </c>
      <c r="M590" s="144" t="s">
        <v>59</v>
      </c>
    </row>
    <row r="591" spans="1:15" x14ac:dyDescent="0.2">
      <c r="A591" t="s">
        <v>63</v>
      </c>
      <c r="B591" s="144" t="s">
        <v>86</v>
      </c>
      <c r="C591">
        <v>301</v>
      </c>
      <c r="D591" t="str">
        <f>VLOOKUP(Oliusala[[#This Row],[postnumer]],Sveitarfelog[#All],4,FALSE)</f>
        <v>Akraneskaupstaður,Hvalfjarðarsveit,Kjósarhreppur</v>
      </c>
      <c r="E591" t="str">
        <f>VLOOKUP(Oliusala[[#This Row],[postnumer]],Sveitarfelog[#All],5,FALSE)</f>
        <v>Vesturland</v>
      </c>
      <c r="F591" t="s">
        <v>24</v>
      </c>
      <c r="G591" t="s">
        <v>24</v>
      </c>
      <c r="H591" t="s">
        <v>58</v>
      </c>
      <c r="I591" s="1">
        <v>27372</v>
      </c>
      <c r="J591" s="2">
        <f>VLOOKUP(Oliusala[[#This Row],[tegund]],Tegundir!$B$2:$D$19,3,FALSE)*Oliusala[[#This Row],[magn]]/1000</f>
        <v>23.676779999999997</v>
      </c>
      <c r="K591">
        <v>2010</v>
      </c>
      <c r="L591" t="s">
        <v>18</v>
      </c>
      <c r="M591" s="144" t="s">
        <v>59</v>
      </c>
    </row>
    <row r="592" spans="1:15" x14ac:dyDescent="0.2">
      <c r="A592" t="s">
        <v>63</v>
      </c>
      <c r="B592" s="144" t="s">
        <v>88</v>
      </c>
      <c r="C592">
        <v>310</v>
      </c>
      <c r="D592" t="str">
        <f>VLOOKUP(Oliusala[[#This Row],[postnumer]],Sveitarfelog[#All],4,FALSE)</f>
        <v>Borgarbyggð,Skorradalshreppur</v>
      </c>
      <c r="E592" t="str">
        <f>VLOOKUP(Oliusala[[#This Row],[postnumer]],Sveitarfelog[#All],5,FALSE)</f>
        <v>Vesturland</v>
      </c>
      <c r="F592" t="s">
        <v>25</v>
      </c>
      <c r="G592" t="s">
        <v>24</v>
      </c>
      <c r="H592" t="s">
        <v>58</v>
      </c>
      <c r="I592" s="1">
        <v>20277</v>
      </c>
      <c r="J592" s="2">
        <f>VLOOKUP(Oliusala[[#This Row],[tegund]],Tegundir!$B$2:$D$19,3,FALSE)*Oliusala[[#This Row],[magn]]/1000</f>
        <v>17.539604999999998</v>
      </c>
      <c r="K592">
        <v>2010</v>
      </c>
      <c r="L592" t="s">
        <v>1955</v>
      </c>
      <c r="M592" s="144" t="s">
        <v>59</v>
      </c>
    </row>
    <row r="593" spans="1:13" x14ac:dyDescent="0.2">
      <c r="A593" t="s">
        <v>57</v>
      </c>
      <c r="B593" s="144" t="s">
        <v>88</v>
      </c>
      <c r="C593">
        <v>310</v>
      </c>
      <c r="D593" t="str">
        <f>VLOOKUP(Oliusala[[#This Row],[postnumer]],Sveitarfelog[#All],4,FALSE)</f>
        <v>Borgarbyggð,Skorradalshreppur</v>
      </c>
      <c r="E593" t="str">
        <f>VLOOKUP(Oliusala[[#This Row],[postnumer]],Sveitarfelog[#All],5,FALSE)</f>
        <v>Vesturland</v>
      </c>
      <c r="F593" t="s">
        <v>25</v>
      </c>
      <c r="G593" t="s">
        <v>24</v>
      </c>
      <c r="H593" t="s">
        <v>60</v>
      </c>
      <c r="I593" s="1">
        <v>501621</v>
      </c>
      <c r="J593" s="2">
        <f>VLOOKUP(Oliusala[[#This Row],[tegund]],Tegundir!$B$2:$D$19,3,FALSE)*Oliusala[[#This Row],[magn]]/1000</f>
        <v>433.90216499999997</v>
      </c>
      <c r="K593">
        <v>2010</v>
      </c>
      <c r="L593" t="s">
        <v>1955</v>
      </c>
      <c r="M593" s="144" t="s">
        <v>59</v>
      </c>
    </row>
    <row r="594" spans="1:13" x14ac:dyDescent="0.2">
      <c r="A594" t="s">
        <v>84</v>
      </c>
      <c r="B594" s="144" t="s">
        <v>88</v>
      </c>
      <c r="C594">
        <v>310</v>
      </c>
      <c r="D594" t="str">
        <f>VLOOKUP(Oliusala[[#This Row],[postnumer]],Sveitarfelog[#All],4,FALSE)</f>
        <v>Borgarbyggð,Skorradalshreppur</v>
      </c>
      <c r="E594" t="str">
        <f>VLOOKUP(Oliusala[[#This Row],[postnumer]],Sveitarfelog[#All],5,FALSE)</f>
        <v>Vesturland</v>
      </c>
      <c r="F594" t="s">
        <v>24</v>
      </c>
      <c r="G594" t="s">
        <v>24</v>
      </c>
      <c r="H594" t="s">
        <v>60</v>
      </c>
      <c r="I594" s="1">
        <v>245449</v>
      </c>
      <c r="J594" s="2">
        <f>VLOOKUP(Oliusala[[#This Row],[tegund]],Tegundir!$B$2:$D$19,3,FALSE)*Oliusala[[#This Row],[magn]]/1000</f>
        <v>212.31338500000001</v>
      </c>
      <c r="K594">
        <v>2010</v>
      </c>
      <c r="L594" t="s">
        <v>18</v>
      </c>
      <c r="M594" s="144" t="s">
        <v>59</v>
      </c>
    </row>
    <row r="595" spans="1:13" x14ac:dyDescent="0.2">
      <c r="A595" t="s">
        <v>57</v>
      </c>
      <c r="B595" s="144" t="s">
        <v>88</v>
      </c>
      <c r="C595">
        <v>310</v>
      </c>
      <c r="D595" t="str">
        <f>VLOOKUP(Oliusala[[#This Row],[postnumer]],Sveitarfelog[#All],4,FALSE)</f>
        <v>Borgarbyggð,Skorradalshreppur</v>
      </c>
      <c r="E595" t="str">
        <f>VLOOKUP(Oliusala[[#This Row],[postnumer]],Sveitarfelog[#All],5,FALSE)</f>
        <v>Vesturland</v>
      </c>
      <c r="F595" t="s">
        <v>24</v>
      </c>
      <c r="G595" t="s">
        <v>24</v>
      </c>
      <c r="H595" t="s">
        <v>58</v>
      </c>
      <c r="I595" s="1">
        <v>54244</v>
      </c>
      <c r="J595" s="2">
        <f>VLOOKUP(Oliusala[[#This Row],[tegund]],Tegundir!$B$2:$D$19,3,FALSE)*Oliusala[[#This Row],[magn]]/1000</f>
        <v>46.921059999999997</v>
      </c>
      <c r="K595">
        <v>2010</v>
      </c>
      <c r="L595" t="s">
        <v>18</v>
      </c>
      <c r="M595" s="144" t="s">
        <v>59</v>
      </c>
    </row>
    <row r="596" spans="1:13" x14ac:dyDescent="0.2">
      <c r="A596" t="s">
        <v>57</v>
      </c>
      <c r="B596" s="144" t="s">
        <v>88</v>
      </c>
      <c r="C596">
        <v>310</v>
      </c>
      <c r="D596" t="str">
        <f>VLOOKUP(Oliusala[[#This Row],[postnumer]],Sveitarfelog[#All],4,FALSE)</f>
        <v>Borgarbyggð,Skorradalshreppur</v>
      </c>
      <c r="E596" t="str">
        <f>VLOOKUP(Oliusala[[#This Row],[postnumer]],Sveitarfelog[#All],5,FALSE)</f>
        <v>Vesturland</v>
      </c>
      <c r="F596" t="s">
        <v>24</v>
      </c>
      <c r="G596" t="s">
        <v>24</v>
      </c>
      <c r="H596" t="s">
        <v>60</v>
      </c>
      <c r="I596" s="1">
        <v>1896380</v>
      </c>
      <c r="J596" s="2">
        <f>VLOOKUP(Oliusala[[#This Row],[tegund]],Tegundir!$B$2:$D$19,3,FALSE)*Oliusala[[#This Row],[magn]]/1000</f>
        <v>1640.3687</v>
      </c>
      <c r="K596">
        <v>2010</v>
      </c>
      <c r="L596" t="s">
        <v>18</v>
      </c>
      <c r="M596" s="144" t="s">
        <v>59</v>
      </c>
    </row>
    <row r="597" spans="1:13" x14ac:dyDescent="0.2">
      <c r="A597" t="s">
        <v>63</v>
      </c>
      <c r="B597" s="144" t="s">
        <v>88</v>
      </c>
      <c r="C597">
        <v>310</v>
      </c>
      <c r="D597" t="str">
        <f>VLOOKUP(Oliusala[[#This Row],[postnumer]],Sveitarfelog[#All],4,FALSE)</f>
        <v>Borgarbyggð,Skorradalshreppur</v>
      </c>
      <c r="E597" t="str">
        <f>VLOOKUP(Oliusala[[#This Row],[postnumer]],Sveitarfelog[#All],5,FALSE)</f>
        <v>Vesturland</v>
      </c>
      <c r="F597" t="s">
        <v>24</v>
      </c>
      <c r="G597" t="s">
        <v>24</v>
      </c>
      <c r="H597" t="s">
        <v>58</v>
      </c>
      <c r="I597" s="1">
        <v>2653616</v>
      </c>
      <c r="J597" s="2">
        <f>VLOOKUP(Oliusala[[#This Row],[tegund]],Tegundir!$B$2:$D$19,3,FALSE)*Oliusala[[#This Row],[magn]]/1000</f>
        <v>2295.3778399999997</v>
      </c>
      <c r="K597">
        <v>2010</v>
      </c>
      <c r="L597" t="s">
        <v>18</v>
      </c>
      <c r="M597" s="144" t="s">
        <v>59</v>
      </c>
    </row>
    <row r="598" spans="1:13" x14ac:dyDescent="0.2">
      <c r="A598" t="s">
        <v>63</v>
      </c>
      <c r="B598" s="144" t="s">
        <v>90</v>
      </c>
      <c r="C598">
        <v>311</v>
      </c>
      <c r="D598" t="str">
        <f>VLOOKUP(Oliusala[[#This Row],[postnumer]],Sveitarfelog[#All],4,FALSE)</f>
        <v>Borgarbyggð,Skorradalshreppur</v>
      </c>
      <c r="E598" t="str">
        <f>VLOOKUP(Oliusala[[#This Row],[postnumer]],Sveitarfelog[#All],5,FALSE)</f>
        <v>Vesturland</v>
      </c>
      <c r="F598" t="s">
        <v>25</v>
      </c>
      <c r="G598" t="s">
        <v>24</v>
      </c>
      <c r="H598" t="s">
        <v>58</v>
      </c>
      <c r="I598" s="1">
        <v>13820</v>
      </c>
      <c r="J598" s="2">
        <f>VLOOKUP(Oliusala[[#This Row],[tegund]],Tegundir!$B$2:$D$19,3,FALSE)*Oliusala[[#This Row],[magn]]/1000</f>
        <v>11.9543</v>
      </c>
      <c r="K598">
        <v>2010</v>
      </c>
      <c r="L598" t="s">
        <v>1955</v>
      </c>
      <c r="M598" s="144" t="s">
        <v>59</v>
      </c>
    </row>
    <row r="599" spans="1:13" x14ac:dyDescent="0.2">
      <c r="A599" t="s">
        <v>57</v>
      </c>
      <c r="B599" s="144" t="s">
        <v>89</v>
      </c>
      <c r="C599">
        <v>311</v>
      </c>
      <c r="D599" t="str">
        <f>VLOOKUP(Oliusala[[#This Row],[postnumer]],Sveitarfelog[#All],4,FALSE)</f>
        <v>Borgarbyggð,Skorradalshreppur</v>
      </c>
      <c r="E599" t="str">
        <f>VLOOKUP(Oliusala[[#This Row],[postnumer]],Sveitarfelog[#All],5,FALSE)</f>
        <v>Vesturland</v>
      </c>
      <c r="F599" t="s">
        <v>25</v>
      </c>
      <c r="G599" t="s">
        <v>24</v>
      </c>
      <c r="H599" t="s">
        <v>60</v>
      </c>
      <c r="I599" s="1">
        <v>34468</v>
      </c>
      <c r="J599" s="2">
        <f>VLOOKUP(Oliusala[[#This Row],[tegund]],Tegundir!$B$2:$D$19,3,FALSE)*Oliusala[[#This Row],[magn]]/1000</f>
        <v>29.814820000000001</v>
      </c>
      <c r="K599">
        <v>2010</v>
      </c>
      <c r="L599" t="s">
        <v>1955</v>
      </c>
      <c r="M599" s="144" t="s">
        <v>59</v>
      </c>
    </row>
    <row r="600" spans="1:13" x14ac:dyDescent="0.2">
      <c r="A600" t="s">
        <v>57</v>
      </c>
      <c r="B600" s="144" t="s">
        <v>95</v>
      </c>
      <c r="C600">
        <v>311</v>
      </c>
      <c r="D600" t="str">
        <f>VLOOKUP(Oliusala[[#This Row],[postnumer]],Sveitarfelog[#All],4,FALSE)</f>
        <v>Borgarbyggð,Skorradalshreppur</v>
      </c>
      <c r="E600" t="str">
        <f>VLOOKUP(Oliusala[[#This Row],[postnumer]],Sveitarfelog[#All],5,FALSE)</f>
        <v>Vesturland</v>
      </c>
      <c r="F600" t="s">
        <v>25</v>
      </c>
      <c r="G600" t="s">
        <v>24</v>
      </c>
      <c r="H600" t="s">
        <v>60</v>
      </c>
      <c r="I600" s="1">
        <v>46654</v>
      </c>
      <c r="J600" s="2">
        <f>VLOOKUP(Oliusala[[#This Row],[tegund]],Tegundir!$B$2:$D$19,3,FALSE)*Oliusala[[#This Row],[magn]]/1000</f>
        <v>40.355710000000002</v>
      </c>
      <c r="K600">
        <v>2010</v>
      </c>
      <c r="L600" t="s">
        <v>1955</v>
      </c>
      <c r="M600" s="144" t="s">
        <v>59</v>
      </c>
    </row>
    <row r="601" spans="1:13" x14ac:dyDescent="0.2">
      <c r="A601" t="s">
        <v>57</v>
      </c>
      <c r="B601" s="144" t="s">
        <v>94</v>
      </c>
      <c r="C601">
        <v>311</v>
      </c>
      <c r="D601" t="str">
        <f>VLOOKUP(Oliusala[[#This Row],[postnumer]],Sveitarfelog[#All],4,FALSE)</f>
        <v>Borgarbyggð,Skorradalshreppur</v>
      </c>
      <c r="E601" t="str">
        <f>VLOOKUP(Oliusala[[#This Row],[postnumer]],Sveitarfelog[#All],5,FALSE)</f>
        <v>Vesturland</v>
      </c>
      <c r="F601" t="s">
        <v>25</v>
      </c>
      <c r="G601" t="s">
        <v>24</v>
      </c>
      <c r="H601" t="s">
        <v>60</v>
      </c>
      <c r="I601" s="1">
        <v>29701</v>
      </c>
      <c r="J601" s="2">
        <f>VLOOKUP(Oliusala[[#This Row],[tegund]],Tegundir!$B$2:$D$19,3,FALSE)*Oliusala[[#This Row],[magn]]/1000</f>
        <v>25.691364999999998</v>
      </c>
      <c r="K601">
        <v>2010</v>
      </c>
      <c r="L601" t="s">
        <v>1955</v>
      </c>
      <c r="M601" s="144" t="s">
        <v>59</v>
      </c>
    </row>
    <row r="602" spans="1:13" x14ac:dyDescent="0.2">
      <c r="A602" t="s">
        <v>57</v>
      </c>
      <c r="B602" s="144" t="s">
        <v>90</v>
      </c>
      <c r="C602">
        <v>311</v>
      </c>
      <c r="D602" t="str">
        <f>VLOOKUP(Oliusala[[#This Row],[postnumer]],Sveitarfelog[#All],4,FALSE)</f>
        <v>Borgarbyggð,Skorradalshreppur</v>
      </c>
      <c r="E602" t="str">
        <f>VLOOKUP(Oliusala[[#This Row],[postnumer]],Sveitarfelog[#All],5,FALSE)</f>
        <v>Vesturland</v>
      </c>
      <c r="F602" t="s">
        <v>25</v>
      </c>
      <c r="G602" t="s">
        <v>24</v>
      </c>
      <c r="H602" t="s">
        <v>60</v>
      </c>
      <c r="I602" s="1">
        <v>7825</v>
      </c>
      <c r="J602" s="2">
        <f>VLOOKUP(Oliusala[[#This Row],[tegund]],Tegundir!$B$2:$D$19,3,FALSE)*Oliusala[[#This Row],[magn]]/1000</f>
        <v>6.7686250000000001</v>
      </c>
      <c r="K602">
        <v>2010</v>
      </c>
      <c r="L602" t="s">
        <v>1955</v>
      </c>
      <c r="M602" s="144" t="s">
        <v>59</v>
      </c>
    </row>
    <row r="603" spans="1:13" x14ac:dyDescent="0.2">
      <c r="A603" t="s">
        <v>57</v>
      </c>
      <c r="B603" s="144" t="s">
        <v>91</v>
      </c>
      <c r="C603">
        <v>311</v>
      </c>
      <c r="D603" t="str">
        <f>VLOOKUP(Oliusala[[#This Row],[postnumer]],Sveitarfelog[#All],4,FALSE)</f>
        <v>Borgarbyggð,Skorradalshreppur</v>
      </c>
      <c r="E603" t="str">
        <f>VLOOKUP(Oliusala[[#This Row],[postnumer]],Sveitarfelog[#All],5,FALSE)</f>
        <v>Vesturland</v>
      </c>
      <c r="F603" t="s">
        <v>25</v>
      </c>
      <c r="G603" t="s">
        <v>24</v>
      </c>
      <c r="H603" t="s">
        <v>60</v>
      </c>
      <c r="I603" s="1">
        <v>6300</v>
      </c>
      <c r="J603" s="2">
        <f>VLOOKUP(Oliusala[[#This Row],[tegund]],Tegundir!$B$2:$D$19,3,FALSE)*Oliusala[[#This Row],[magn]]/1000</f>
        <v>5.4494999999999996</v>
      </c>
      <c r="K603">
        <v>2010</v>
      </c>
      <c r="L603" t="s">
        <v>1955</v>
      </c>
      <c r="M603" s="144" t="s">
        <v>59</v>
      </c>
    </row>
    <row r="604" spans="1:13" x14ac:dyDescent="0.2">
      <c r="A604" t="s">
        <v>57</v>
      </c>
      <c r="B604" s="144" t="s">
        <v>92</v>
      </c>
      <c r="C604">
        <v>311</v>
      </c>
      <c r="D604" t="str">
        <f>VLOOKUP(Oliusala[[#This Row],[postnumer]],Sveitarfelog[#All],4,FALSE)</f>
        <v>Borgarbyggð,Skorradalshreppur</v>
      </c>
      <c r="E604" t="str">
        <f>VLOOKUP(Oliusala[[#This Row],[postnumer]],Sveitarfelog[#All],5,FALSE)</f>
        <v>Vesturland</v>
      </c>
      <c r="F604" t="s">
        <v>25</v>
      </c>
      <c r="G604" t="s">
        <v>24</v>
      </c>
      <c r="H604" t="s">
        <v>60</v>
      </c>
      <c r="I604" s="1">
        <v>220151</v>
      </c>
      <c r="J604" s="2">
        <f>VLOOKUP(Oliusala[[#This Row],[tegund]],Tegundir!$B$2:$D$19,3,FALSE)*Oliusala[[#This Row],[magn]]/1000</f>
        <v>190.43061499999999</v>
      </c>
      <c r="K604">
        <v>2010</v>
      </c>
      <c r="L604" t="s">
        <v>1955</v>
      </c>
      <c r="M604" s="144" t="s">
        <v>59</v>
      </c>
    </row>
    <row r="605" spans="1:13" x14ac:dyDescent="0.2">
      <c r="A605" t="s">
        <v>57</v>
      </c>
      <c r="B605" s="144" t="s">
        <v>93</v>
      </c>
      <c r="C605">
        <v>311</v>
      </c>
      <c r="D605" t="str">
        <f>VLOOKUP(Oliusala[[#This Row],[postnumer]],Sveitarfelog[#All],4,FALSE)</f>
        <v>Borgarbyggð,Skorradalshreppur</v>
      </c>
      <c r="E605" t="str">
        <f>VLOOKUP(Oliusala[[#This Row],[postnumer]],Sveitarfelog[#All],5,FALSE)</f>
        <v>Vesturland</v>
      </c>
      <c r="F605" t="s">
        <v>25</v>
      </c>
      <c r="G605" t="s">
        <v>24</v>
      </c>
      <c r="H605" t="s">
        <v>60</v>
      </c>
      <c r="I605" s="1">
        <v>213145</v>
      </c>
      <c r="J605" s="2">
        <f>VLOOKUP(Oliusala[[#This Row],[tegund]],Tegundir!$B$2:$D$19,3,FALSE)*Oliusala[[#This Row],[magn]]/1000</f>
        <v>184.37042499999998</v>
      </c>
      <c r="K605">
        <v>2010</v>
      </c>
      <c r="L605" t="s">
        <v>1955</v>
      </c>
      <c r="M605" s="144" t="s">
        <v>59</v>
      </c>
    </row>
    <row r="606" spans="1:13" x14ac:dyDescent="0.2">
      <c r="A606" t="s">
        <v>63</v>
      </c>
      <c r="B606" s="144" t="s">
        <v>92</v>
      </c>
      <c r="C606">
        <v>311</v>
      </c>
      <c r="D606" t="str">
        <f>VLOOKUP(Oliusala[[#This Row],[postnumer]],Sveitarfelog[#All],4,FALSE)</f>
        <v>Borgarbyggð,Skorradalshreppur</v>
      </c>
      <c r="E606" t="str">
        <f>VLOOKUP(Oliusala[[#This Row],[postnumer]],Sveitarfelog[#All],5,FALSE)</f>
        <v>Vesturland</v>
      </c>
      <c r="F606" t="s">
        <v>24</v>
      </c>
      <c r="G606" t="s">
        <v>24</v>
      </c>
      <c r="H606" t="s">
        <v>61</v>
      </c>
      <c r="I606" s="1">
        <v>0</v>
      </c>
      <c r="J606" s="2">
        <f>VLOOKUP(Oliusala[[#This Row],[tegund]],Tegundir!$B$2:$D$19,3,FALSE)*Oliusala[[#This Row],[magn]]/1000</f>
        <v>0</v>
      </c>
      <c r="K606">
        <v>2010</v>
      </c>
      <c r="L606" t="s">
        <v>18</v>
      </c>
      <c r="M606" s="144" t="s">
        <v>62</v>
      </c>
    </row>
    <row r="607" spans="1:13" x14ac:dyDescent="0.2">
      <c r="A607" t="s">
        <v>63</v>
      </c>
      <c r="B607" s="144" t="s">
        <v>93</v>
      </c>
      <c r="C607">
        <v>311</v>
      </c>
      <c r="D607" t="str">
        <f>VLOOKUP(Oliusala[[#This Row],[postnumer]],Sveitarfelog[#All],4,FALSE)</f>
        <v>Borgarbyggð,Skorradalshreppur</v>
      </c>
      <c r="E607" t="str">
        <f>VLOOKUP(Oliusala[[#This Row],[postnumer]],Sveitarfelog[#All],5,FALSE)</f>
        <v>Vesturland</v>
      </c>
      <c r="F607" t="s">
        <v>24</v>
      </c>
      <c r="G607" t="s">
        <v>24</v>
      </c>
      <c r="H607" t="s">
        <v>61</v>
      </c>
      <c r="I607" s="1">
        <v>0</v>
      </c>
      <c r="J607" s="2">
        <f>VLOOKUP(Oliusala[[#This Row],[tegund]],Tegundir!$B$2:$D$19,3,FALSE)*Oliusala[[#This Row],[magn]]/1000</f>
        <v>0</v>
      </c>
      <c r="K607">
        <v>2010</v>
      </c>
      <c r="L607" t="s">
        <v>18</v>
      </c>
      <c r="M607" s="144" t="s">
        <v>62</v>
      </c>
    </row>
    <row r="608" spans="1:13" x14ac:dyDescent="0.2">
      <c r="A608" t="s">
        <v>84</v>
      </c>
      <c r="B608" s="144" t="s">
        <v>89</v>
      </c>
      <c r="C608">
        <v>311</v>
      </c>
      <c r="D608" t="str">
        <f>VLOOKUP(Oliusala[[#This Row],[postnumer]],Sveitarfelog[#All],4,FALSE)</f>
        <v>Borgarbyggð,Skorradalshreppur</v>
      </c>
      <c r="E608" t="str">
        <f>VLOOKUP(Oliusala[[#This Row],[postnumer]],Sveitarfelog[#All],5,FALSE)</f>
        <v>Vesturland</v>
      </c>
      <c r="F608" t="s">
        <v>24</v>
      </c>
      <c r="G608" t="s">
        <v>24</v>
      </c>
      <c r="H608" t="s">
        <v>60</v>
      </c>
      <c r="I608" s="1">
        <v>17338</v>
      </c>
      <c r="J608" s="2">
        <f>VLOOKUP(Oliusala[[#This Row],[tegund]],Tegundir!$B$2:$D$19,3,FALSE)*Oliusala[[#This Row],[magn]]/1000</f>
        <v>14.997369999999998</v>
      </c>
      <c r="K608">
        <v>2010</v>
      </c>
      <c r="L608" t="s">
        <v>18</v>
      </c>
      <c r="M608" s="144" t="s">
        <v>59</v>
      </c>
    </row>
    <row r="609" spans="1:15" x14ac:dyDescent="0.2">
      <c r="A609" t="s">
        <v>84</v>
      </c>
      <c r="B609" s="144" t="s">
        <v>95</v>
      </c>
      <c r="C609">
        <v>311</v>
      </c>
      <c r="D609" t="str">
        <f>VLOOKUP(Oliusala[[#This Row],[postnumer]],Sveitarfelog[#All],4,FALSE)</f>
        <v>Borgarbyggð,Skorradalshreppur</v>
      </c>
      <c r="E609" t="str">
        <f>VLOOKUP(Oliusala[[#This Row],[postnumer]],Sveitarfelog[#All],5,FALSE)</f>
        <v>Vesturland</v>
      </c>
      <c r="F609" t="s">
        <v>24</v>
      </c>
      <c r="G609" t="s">
        <v>24</v>
      </c>
      <c r="H609" t="s">
        <v>60</v>
      </c>
      <c r="I609" s="1">
        <v>3600</v>
      </c>
      <c r="J609" s="2">
        <f>VLOOKUP(Oliusala[[#This Row],[tegund]],Tegundir!$B$2:$D$19,3,FALSE)*Oliusala[[#This Row],[magn]]/1000</f>
        <v>3.1139999999999999</v>
      </c>
      <c r="K609">
        <v>2010</v>
      </c>
      <c r="L609" t="s">
        <v>18</v>
      </c>
      <c r="M609" s="144" t="s">
        <v>59</v>
      </c>
    </row>
    <row r="610" spans="1:15" x14ac:dyDescent="0.2">
      <c r="A610" t="s">
        <v>84</v>
      </c>
      <c r="B610" s="144" t="s">
        <v>94</v>
      </c>
      <c r="C610">
        <v>311</v>
      </c>
      <c r="D610" t="str">
        <f>VLOOKUP(Oliusala[[#This Row],[postnumer]],Sveitarfelog[#All],4,FALSE)</f>
        <v>Borgarbyggð,Skorradalshreppur</v>
      </c>
      <c r="E610" t="str">
        <f>VLOOKUP(Oliusala[[#This Row],[postnumer]],Sveitarfelog[#All],5,FALSE)</f>
        <v>Vesturland</v>
      </c>
      <c r="F610" t="s">
        <v>24</v>
      </c>
      <c r="G610" t="s">
        <v>24</v>
      </c>
      <c r="H610" t="s">
        <v>60</v>
      </c>
      <c r="I610" s="1">
        <v>10607</v>
      </c>
      <c r="J610" s="2">
        <f>VLOOKUP(Oliusala[[#This Row],[tegund]],Tegundir!$B$2:$D$19,3,FALSE)*Oliusala[[#This Row],[magn]]/1000</f>
        <v>9.1750550000000004</v>
      </c>
      <c r="K610">
        <v>2010</v>
      </c>
      <c r="L610" t="s">
        <v>18</v>
      </c>
      <c r="M610" s="144" t="s">
        <v>59</v>
      </c>
    </row>
    <row r="611" spans="1:15" x14ac:dyDescent="0.2">
      <c r="A611" t="s">
        <v>84</v>
      </c>
      <c r="B611" s="144" t="s">
        <v>92</v>
      </c>
      <c r="C611">
        <v>311</v>
      </c>
      <c r="D611" t="str">
        <f>VLOOKUP(Oliusala[[#This Row],[postnumer]],Sveitarfelog[#All],4,FALSE)</f>
        <v>Borgarbyggð,Skorradalshreppur</v>
      </c>
      <c r="E611" t="str">
        <f>VLOOKUP(Oliusala[[#This Row],[postnumer]],Sveitarfelog[#All],5,FALSE)</f>
        <v>Vesturland</v>
      </c>
      <c r="F611" t="s">
        <v>24</v>
      </c>
      <c r="G611" t="s">
        <v>24</v>
      </c>
      <c r="H611" t="s">
        <v>60</v>
      </c>
      <c r="I611" s="1">
        <v>32141</v>
      </c>
      <c r="J611" s="2">
        <f>VLOOKUP(Oliusala[[#This Row],[tegund]],Tegundir!$B$2:$D$19,3,FALSE)*Oliusala[[#This Row],[magn]]/1000</f>
        <v>27.801964999999999</v>
      </c>
      <c r="K611">
        <v>2010</v>
      </c>
      <c r="L611" t="s">
        <v>18</v>
      </c>
      <c r="M611" s="144" t="s">
        <v>59</v>
      </c>
    </row>
    <row r="612" spans="1:15" x14ac:dyDescent="0.2">
      <c r="A612" t="s">
        <v>84</v>
      </c>
      <c r="B612" s="144" t="s">
        <v>93</v>
      </c>
      <c r="C612">
        <v>311</v>
      </c>
      <c r="D612" t="str">
        <f>VLOOKUP(Oliusala[[#This Row],[postnumer]],Sveitarfelog[#All],4,FALSE)</f>
        <v>Borgarbyggð,Skorradalshreppur</v>
      </c>
      <c r="E612" t="str">
        <f>VLOOKUP(Oliusala[[#This Row],[postnumer]],Sveitarfelog[#All],5,FALSE)</f>
        <v>Vesturland</v>
      </c>
      <c r="F612" t="s">
        <v>24</v>
      </c>
      <c r="G612" t="s">
        <v>24</v>
      </c>
      <c r="H612" t="s">
        <v>60</v>
      </c>
      <c r="I612" s="1">
        <v>1063</v>
      </c>
      <c r="J612" s="2">
        <f>VLOOKUP(Oliusala[[#This Row],[tegund]],Tegundir!$B$2:$D$19,3,FALSE)*Oliusala[[#This Row],[magn]]/1000</f>
        <v>0.91949499999999995</v>
      </c>
      <c r="K612">
        <v>2010</v>
      </c>
      <c r="L612" t="s">
        <v>18</v>
      </c>
      <c r="M612" s="144" t="s">
        <v>59</v>
      </c>
    </row>
    <row r="613" spans="1:15" x14ac:dyDescent="0.2">
      <c r="A613" t="s">
        <v>67</v>
      </c>
      <c r="B613" s="144" t="s">
        <v>93</v>
      </c>
      <c r="C613">
        <v>311</v>
      </c>
      <c r="D613" t="str">
        <f>VLOOKUP(Oliusala[[#This Row],[postnumer]],Sveitarfelog[#All],4,FALSE)</f>
        <v>Borgarbyggð,Skorradalshreppur</v>
      </c>
      <c r="E613" t="str">
        <f>VLOOKUP(Oliusala[[#This Row],[postnumer]],Sveitarfelog[#All],5,FALSE)</f>
        <v>Vesturland</v>
      </c>
      <c r="F613" t="s">
        <v>24</v>
      </c>
      <c r="G613" t="s">
        <v>24</v>
      </c>
      <c r="H613" t="s">
        <v>60</v>
      </c>
      <c r="I613" s="1">
        <v>62062</v>
      </c>
      <c r="J613" s="2">
        <f>VLOOKUP(Oliusala[[#This Row],[tegund]],Tegundir!$B$2:$D$19,3,FALSE)*Oliusala[[#This Row],[magn]]/1000</f>
        <v>53.683630000000001</v>
      </c>
      <c r="K613">
        <v>2010</v>
      </c>
      <c r="L613" t="s">
        <v>18</v>
      </c>
      <c r="M613" s="144" t="s">
        <v>59</v>
      </c>
    </row>
    <row r="614" spans="1:15" x14ac:dyDescent="0.2">
      <c r="A614" t="s">
        <v>57</v>
      </c>
      <c r="B614" s="144" t="s">
        <v>89</v>
      </c>
      <c r="C614">
        <v>311</v>
      </c>
      <c r="D614" t="str">
        <f>VLOOKUP(Oliusala[[#This Row],[postnumer]],Sveitarfelog[#All],4,FALSE)</f>
        <v>Borgarbyggð,Skorradalshreppur</v>
      </c>
      <c r="E614" t="str">
        <f>VLOOKUP(Oliusala[[#This Row],[postnumer]],Sveitarfelog[#All],5,FALSE)</f>
        <v>Vesturland</v>
      </c>
      <c r="F614" t="s">
        <v>24</v>
      </c>
      <c r="G614" t="s">
        <v>24</v>
      </c>
      <c r="H614" t="s">
        <v>60</v>
      </c>
      <c r="I614" s="1">
        <v>4249</v>
      </c>
      <c r="J614" s="2">
        <f>VLOOKUP(Oliusala[[#This Row],[tegund]],Tegundir!$B$2:$D$19,3,FALSE)*Oliusala[[#This Row],[magn]]/1000</f>
        <v>3.6753849999999999</v>
      </c>
      <c r="K614">
        <v>2010</v>
      </c>
      <c r="L614" t="s">
        <v>18</v>
      </c>
      <c r="M614" s="144" t="s">
        <v>59</v>
      </c>
    </row>
    <row r="615" spans="1:15" x14ac:dyDescent="0.2">
      <c r="A615" t="s">
        <v>57</v>
      </c>
      <c r="B615" s="144" t="s">
        <v>94</v>
      </c>
      <c r="C615">
        <v>311</v>
      </c>
      <c r="D615" t="str">
        <f>VLOOKUP(Oliusala[[#This Row],[postnumer]],Sveitarfelog[#All],4,FALSE)</f>
        <v>Borgarbyggð,Skorradalshreppur</v>
      </c>
      <c r="E615" t="str">
        <f>VLOOKUP(Oliusala[[#This Row],[postnumer]],Sveitarfelog[#All],5,FALSE)</f>
        <v>Vesturland</v>
      </c>
      <c r="F615" t="s">
        <v>24</v>
      </c>
      <c r="G615" t="s">
        <v>24</v>
      </c>
      <c r="H615" t="s">
        <v>60</v>
      </c>
      <c r="I615" s="1">
        <v>4526</v>
      </c>
      <c r="J615" s="2">
        <f>VLOOKUP(Oliusala[[#This Row],[tegund]],Tegundir!$B$2:$D$19,3,FALSE)*Oliusala[[#This Row],[magn]]/1000</f>
        <v>3.91499</v>
      </c>
      <c r="K615">
        <v>2010</v>
      </c>
      <c r="L615" t="s">
        <v>18</v>
      </c>
      <c r="M615" s="144" t="s">
        <v>59</v>
      </c>
    </row>
    <row r="616" spans="1:15" x14ac:dyDescent="0.2">
      <c r="A616" t="s">
        <v>57</v>
      </c>
      <c r="B616" s="144" t="s">
        <v>90</v>
      </c>
      <c r="C616">
        <v>311</v>
      </c>
      <c r="D616" t="str">
        <f>VLOOKUP(Oliusala[[#This Row],[postnumer]],Sveitarfelog[#All],4,FALSE)</f>
        <v>Borgarbyggð,Skorradalshreppur</v>
      </c>
      <c r="E616" t="str">
        <f>VLOOKUP(Oliusala[[#This Row],[postnumer]],Sveitarfelog[#All],5,FALSE)</f>
        <v>Vesturland</v>
      </c>
      <c r="F616" t="s">
        <v>24</v>
      </c>
      <c r="G616" t="s">
        <v>24</v>
      </c>
      <c r="H616" t="s">
        <v>60</v>
      </c>
      <c r="I616" s="1">
        <v>2519</v>
      </c>
      <c r="J616" s="2">
        <f>VLOOKUP(Oliusala[[#This Row],[tegund]],Tegundir!$B$2:$D$19,3,FALSE)*Oliusala[[#This Row],[magn]]/1000</f>
        <v>2.1789350000000001</v>
      </c>
      <c r="K616">
        <v>2010</v>
      </c>
      <c r="L616" t="s">
        <v>18</v>
      </c>
      <c r="M616" s="144" t="s">
        <v>59</v>
      </c>
    </row>
    <row r="617" spans="1:15" x14ac:dyDescent="0.2">
      <c r="A617" t="s">
        <v>57</v>
      </c>
      <c r="B617" s="144" t="s">
        <v>92</v>
      </c>
      <c r="C617">
        <v>311</v>
      </c>
      <c r="D617" t="str">
        <f>VLOOKUP(Oliusala[[#This Row],[postnumer]],Sveitarfelog[#All],4,FALSE)</f>
        <v>Borgarbyggð,Skorradalshreppur</v>
      </c>
      <c r="E617" t="str">
        <f>VLOOKUP(Oliusala[[#This Row],[postnumer]],Sveitarfelog[#All],5,FALSE)</f>
        <v>Vesturland</v>
      </c>
      <c r="F617" t="s">
        <v>24</v>
      </c>
      <c r="G617" t="s">
        <v>24</v>
      </c>
      <c r="H617" t="s">
        <v>60</v>
      </c>
      <c r="I617" s="1">
        <v>62063</v>
      </c>
      <c r="J617" s="2">
        <f>VLOOKUP(Oliusala[[#This Row],[tegund]],Tegundir!$B$2:$D$19,3,FALSE)*Oliusala[[#This Row],[magn]]/1000</f>
        <v>53.684495000000005</v>
      </c>
      <c r="K617">
        <v>2010</v>
      </c>
      <c r="L617" t="s">
        <v>18</v>
      </c>
      <c r="M617" s="144" t="s">
        <v>59</v>
      </c>
    </row>
    <row r="618" spans="1:15" x14ac:dyDescent="0.2">
      <c r="A618" t="s">
        <v>57</v>
      </c>
      <c r="B618" s="144" t="s">
        <v>93</v>
      </c>
      <c r="C618">
        <v>311</v>
      </c>
      <c r="D618" t="str">
        <f>VLOOKUP(Oliusala[[#This Row],[postnumer]],Sveitarfelog[#All],4,FALSE)</f>
        <v>Borgarbyggð,Skorradalshreppur</v>
      </c>
      <c r="E618" t="str">
        <f>VLOOKUP(Oliusala[[#This Row],[postnumer]],Sveitarfelog[#All],5,FALSE)</f>
        <v>Vesturland</v>
      </c>
      <c r="F618" t="s">
        <v>24</v>
      </c>
      <c r="G618" t="s">
        <v>24</v>
      </c>
      <c r="H618" t="s">
        <v>60</v>
      </c>
      <c r="I618" s="1">
        <v>113179</v>
      </c>
      <c r="J618" s="2">
        <f>VLOOKUP(Oliusala[[#This Row],[tegund]],Tegundir!$B$2:$D$19,3,FALSE)*Oliusala[[#This Row],[magn]]/1000</f>
        <v>97.899834999999996</v>
      </c>
      <c r="K618">
        <v>2010</v>
      </c>
      <c r="L618" t="s">
        <v>18</v>
      </c>
      <c r="M618" s="144" t="s">
        <v>59</v>
      </c>
    </row>
    <row r="619" spans="1:15" x14ac:dyDescent="0.2">
      <c r="A619" t="s">
        <v>57</v>
      </c>
      <c r="B619" s="144" t="s">
        <v>93</v>
      </c>
      <c r="C619">
        <v>311</v>
      </c>
      <c r="D619" t="str">
        <f>VLOOKUP(Oliusala[[#This Row],[postnumer]],Sveitarfelog[#All],4,FALSE)</f>
        <v>Borgarbyggð,Skorradalshreppur</v>
      </c>
      <c r="E619" t="str">
        <f>VLOOKUP(Oliusala[[#This Row],[postnumer]],Sveitarfelog[#All],5,FALSE)</f>
        <v>Vesturland</v>
      </c>
      <c r="F619" t="s">
        <v>30</v>
      </c>
      <c r="G619" t="s">
        <v>24</v>
      </c>
      <c r="H619" t="s">
        <v>60</v>
      </c>
      <c r="I619" s="1">
        <v>4996</v>
      </c>
      <c r="J619" s="2">
        <f>VLOOKUP(Oliusala[[#This Row],[tegund]],Tegundir!$B$2:$D$19,3,FALSE)*Oliusala[[#This Row],[magn]]/1000</f>
        <v>4.3215399999999997</v>
      </c>
      <c r="K619">
        <v>2010</v>
      </c>
      <c r="L619" t="s">
        <v>19</v>
      </c>
      <c r="M619" s="144" t="s">
        <v>59</v>
      </c>
      <c r="O619" s="144" t="s">
        <v>1998</v>
      </c>
    </row>
    <row r="620" spans="1:15" x14ac:dyDescent="0.2">
      <c r="A620" t="s">
        <v>76</v>
      </c>
      <c r="B620" s="144" t="s">
        <v>92</v>
      </c>
      <c r="C620">
        <v>311</v>
      </c>
      <c r="D620" t="str">
        <f>VLOOKUP(Oliusala[[#This Row],[postnumer]],Sveitarfelog[#All],4,FALSE)</f>
        <v>Borgarbyggð,Skorradalshreppur</v>
      </c>
      <c r="E620" t="str">
        <f>VLOOKUP(Oliusala[[#This Row],[postnumer]],Sveitarfelog[#All],5,FALSE)</f>
        <v>Vesturland</v>
      </c>
      <c r="F620" t="s">
        <v>24</v>
      </c>
      <c r="G620" t="s">
        <v>24</v>
      </c>
      <c r="H620" t="s">
        <v>60</v>
      </c>
      <c r="I620" s="1">
        <v>15000</v>
      </c>
      <c r="J620" s="2">
        <f>VLOOKUP(Oliusala[[#This Row],[tegund]],Tegundir!$B$2:$D$19,3,FALSE)*Oliusala[[#This Row],[magn]]/1000</f>
        <v>12.975</v>
      </c>
      <c r="K620">
        <v>2010</v>
      </c>
      <c r="L620" t="s">
        <v>18</v>
      </c>
      <c r="M620" s="144" t="s">
        <v>59</v>
      </c>
    </row>
    <row r="621" spans="1:15" x14ac:dyDescent="0.2">
      <c r="A621" t="s">
        <v>63</v>
      </c>
      <c r="B621" s="144" t="s">
        <v>89</v>
      </c>
      <c r="C621">
        <v>311</v>
      </c>
      <c r="D621" t="str">
        <f>VLOOKUP(Oliusala[[#This Row],[postnumer]],Sveitarfelog[#All],4,FALSE)</f>
        <v>Borgarbyggð,Skorradalshreppur</v>
      </c>
      <c r="E621" t="str">
        <f>VLOOKUP(Oliusala[[#This Row],[postnumer]],Sveitarfelog[#All],5,FALSE)</f>
        <v>Vesturland</v>
      </c>
      <c r="F621" t="s">
        <v>24</v>
      </c>
      <c r="G621" t="s">
        <v>24</v>
      </c>
      <c r="H621" t="s">
        <v>58</v>
      </c>
      <c r="I621" s="1">
        <v>641157</v>
      </c>
      <c r="J621" s="2">
        <f>VLOOKUP(Oliusala[[#This Row],[tegund]],Tegundir!$B$2:$D$19,3,FALSE)*Oliusala[[#This Row],[magn]]/1000</f>
        <v>554.60080500000004</v>
      </c>
      <c r="K621">
        <v>2010</v>
      </c>
      <c r="L621" t="s">
        <v>18</v>
      </c>
      <c r="M621" s="144" t="s">
        <v>59</v>
      </c>
    </row>
    <row r="622" spans="1:15" x14ac:dyDescent="0.2">
      <c r="A622" t="s">
        <v>63</v>
      </c>
      <c r="B622" s="144" t="s">
        <v>90</v>
      </c>
      <c r="C622">
        <v>311</v>
      </c>
      <c r="D622" t="str">
        <f>VLOOKUP(Oliusala[[#This Row],[postnumer]],Sveitarfelog[#All],4,FALSE)</f>
        <v>Borgarbyggð,Skorradalshreppur</v>
      </c>
      <c r="E622" t="str">
        <f>VLOOKUP(Oliusala[[#This Row],[postnumer]],Sveitarfelog[#All],5,FALSE)</f>
        <v>Vesturland</v>
      </c>
      <c r="F622" t="s">
        <v>24</v>
      </c>
      <c r="G622" t="s">
        <v>24</v>
      </c>
      <c r="H622" t="s">
        <v>58</v>
      </c>
      <c r="I622" s="1">
        <v>190421</v>
      </c>
      <c r="J622" s="2">
        <f>VLOOKUP(Oliusala[[#This Row],[tegund]],Tegundir!$B$2:$D$19,3,FALSE)*Oliusala[[#This Row],[magn]]/1000</f>
        <v>164.71416500000001</v>
      </c>
      <c r="K622">
        <v>2010</v>
      </c>
      <c r="L622" t="s">
        <v>18</v>
      </c>
      <c r="M622" s="144" t="s">
        <v>59</v>
      </c>
    </row>
    <row r="623" spans="1:15" x14ac:dyDescent="0.2">
      <c r="A623" t="s">
        <v>63</v>
      </c>
      <c r="B623" s="144" t="s">
        <v>91</v>
      </c>
      <c r="C623">
        <v>311</v>
      </c>
      <c r="D623" t="str">
        <f>VLOOKUP(Oliusala[[#This Row],[postnumer]],Sveitarfelog[#All],4,FALSE)</f>
        <v>Borgarbyggð,Skorradalshreppur</v>
      </c>
      <c r="E623" t="str">
        <f>VLOOKUP(Oliusala[[#This Row],[postnumer]],Sveitarfelog[#All],5,FALSE)</f>
        <v>Vesturland</v>
      </c>
      <c r="F623" t="s">
        <v>24</v>
      </c>
      <c r="G623" t="s">
        <v>24</v>
      </c>
      <c r="H623" t="s">
        <v>58</v>
      </c>
      <c r="I623" s="1">
        <v>29215</v>
      </c>
      <c r="J623" s="2">
        <f>VLOOKUP(Oliusala[[#This Row],[tegund]],Tegundir!$B$2:$D$19,3,FALSE)*Oliusala[[#This Row],[magn]]/1000</f>
        <v>25.270975</v>
      </c>
      <c r="K623">
        <v>2010</v>
      </c>
      <c r="L623" t="s">
        <v>18</v>
      </c>
      <c r="M623" s="144" t="s">
        <v>59</v>
      </c>
    </row>
    <row r="624" spans="1:15" x14ac:dyDescent="0.2">
      <c r="A624" t="s">
        <v>63</v>
      </c>
      <c r="B624" s="144" t="s">
        <v>92</v>
      </c>
      <c r="C624">
        <v>311</v>
      </c>
      <c r="D624" t="str">
        <f>VLOOKUP(Oliusala[[#This Row],[postnumer]],Sveitarfelog[#All],4,FALSE)</f>
        <v>Borgarbyggð,Skorradalshreppur</v>
      </c>
      <c r="E624" t="str">
        <f>VLOOKUP(Oliusala[[#This Row],[postnumer]],Sveitarfelog[#All],5,FALSE)</f>
        <v>Vesturland</v>
      </c>
      <c r="F624" t="s">
        <v>24</v>
      </c>
      <c r="G624" t="s">
        <v>24</v>
      </c>
      <c r="H624" t="s">
        <v>58</v>
      </c>
      <c r="I624" s="1">
        <v>53998</v>
      </c>
      <c r="J624" s="2">
        <f>VLOOKUP(Oliusala[[#This Row],[tegund]],Tegundir!$B$2:$D$19,3,FALSE)*Oliusala[[#This Row],[magn]]/1000</f>
        <v>46.708269999999999</v>
      </c>
      <c r="K624">
        <v>2010</v>
      </c>
      <c r="L624" t="s">
        <v>18</v>
      </c>
      <c r="M624" s="144" t="s">
        <v>59</v>
      </c>
    </row>
    <row r="625" spans="1:15" x14ac:dyDescent="0.2">
      <c r="A625" t="s">
        <v>63</v>
      </c>
      <c r="B625" s="144" t="s">
        <v>93</v>
      </c>
      <c r="C625">
        <v>311</v>
      </c>
      <c r="D625" t="str">
        <f>VLOOKUP(Oliusala[[#This Row],[postnumer]],Sveitarfelog[#All],4,FALSE)</f>
        <v>Borgarbyggð,Skorradalshreppur</v>
      </c>
      <c r="E625" t="str">
        <f>VLOOKUP(Oliusala[[#This Row],[postnumer]],Sveitarfelog[#All],5,FALSE)</f>
        <v>Vesturland</v>
      </c>
      <c r="F625" t="s">
        <v>24</v>
      </c>
      <c r="G625" t="s">
        <v>24</v>
      </c>
      <c r="H625" t="s">
        <v>58</v>
      </c>
      <c r="I625" s="1">
        <v>55970</v>
      </c>
      <c r="J625" s="2">
        <f>VLOOKUP(Oliusala[[#This Row],[tegund]],Tegundir!$B$2:$D$19,3,FALSE)*Oliusala[[#This Row],[magn]]/1000</f>
        <v>48.414050000000003</v>
      </c>
      <c r="K625">
        <v>2010</v>
      </c>
      <c r="L625" t="s">
        <v>18</v>
      </c>
      <c r="M625" s="144" t="s">
        <v>59</v>
      </c>
    </row>
    <row r="626" spans="1:15" x14ac:dyDescent="0.2">
      <c r="A626" t="s">
        <v>63</v>
      </c>
      <c r="B626" s="144" t="s">
        <v>76</v>
      </c>
      <c r="C626">
        <v>340</v>
      </c>
      <c r="D626" t="str">
        <f>VLOOKUP(Oliusala[[#This Row],[postnumer]],Sveitarfelog[#All],4,FALSE)</f>
        <v>Eyja- og Miklaholtshreppur,Sveitarfélagið Stykkishólmur</v>
      </c>
      <c r="E626" t="str">
        <f>VLOOKUP(Oliusala[[#This Row],[postnumer]],Sveitarfelog[#All],5,FALSE)</f>
        <v>Vesturland</v>
      </c>
      <c r="F626" t="s">
        <v>25</v>
      </c>
      <c r="G626" t="s">
        <v>24</v>
      </c>
      <c r="H626" t="s">
        <v>58</v>
      </c>
      <c r="I626" s="1">
        <v>10285</v>
      </c>
      <c r="J626" s="2">
        <f>VLOOKUP(Oliusala[[#This Row],[tegund]],Tegundir!$B$2:$D$19,3,FALSE)*Oliusala[[#This Row],[magn]]/1000</f>
        <v>8.8965250000000005</v>
      </c>
      <c r="K626">
        <v>2010</v>
      </c>
      <c r="L626" t="s">
        <v>1955</v>
      </c>
      <c r="M626" s="144" t="s">
        <v>59</v>
      </c>
    </row>
    <row r="627" spans="1:15" x14ac:dyDescent="0.2">
      <c r="A627" t="s">
        <v>57</v>
      </c>
      <c r="B627" s="144" t="s">
        <v>76</v>
      </c>
      <c r="C627">
        <v>340</v>
      </c>
      <c r="D627" t="str">
        <f>VLOOKUP(Oliusala[[#This Row],[postnumer]],Sveitarfelog[#All],4,FALSE)</f>
        <v>Eyja- og Miklaholtshreppur,Sveitarfélagið Stykkishólmur</v>
      </c>
      <c r="E627" t="str">
        <f>VLOOKUP(Oliusala[[#This Row],[postnumer]],Sveitarfelog[#All],5,FALSE)</f>
        <v>Vesturland</v>
      </c>
      <c r="F627" t="s">
        <v>25</v>
      </c>
      <c r="G627" t="s">
        <v>24</v>
      </c>
      <c r="H627" t="s">
        <v>60</v>
      </c>
      <c r="I627" s="1">
        <v>5370</v>
      </c>
      <c r="J627" s="2">
        <f>VLOOKUP(Oliusala[[#This Row],[tegund]],Tegundir!$B$2:$D$19,3,FALSE)*Oliusala[[#This Row],[magn]]/1000</f>
        <v>4.6450500000000003</v>
      </c>
      <c r="K627">
        <v>2010</v>
      </c>
      <c r="L627" t="s">
        <v>1955</v>
      </c>
      <c r="M627" s="144" t="s">
        <v>59</v>
      </c>
    </row>
    <row r="628" spans="1:15" x14ac:dyDescent="0.2">
      <c r="A628" t="s">
        <v>76</v>
      </c>
      <c r="B628" s="144" t="s">
        <v>76</v>
      </c>
      <c r="C628">
        <v>340</v>
      </c>
      <c r="D628" t="str">
        <f>VLOOKUP(Oliusala[[#This Row],[postnumer]],Sveitarfelog[#All],4,FALSE)</f>
        <v>Eyja- og Miklaholtshreppur,Sveitarfélagið Stykkishólmur</v>
      </c>
      <c r="E628" t="str">
        <f>VLOOKUP(Oliusala[[#This Row],[postnumer]],Sveitarfelog[#All],5,FALSE)</f>
        <v>Vesturland</v>
      </c>
      <c r="F628" t="s">
        <v>25</v>
      </c>
      <c r="G628" t="s">
        <v>24</v>
      </c>
      <c r="H628" t="s">
        <v>58</v>
      </c>
      <c r="I628" s="1">
        <v>79055</v>
      </c>
      <c r="J628" s="2">
        <f>VLOOKUP(Oliusala[[#This Row],[tegund]],Tegundir!$B$2:$D$19,3,FALSE)*Oliusala[[#This Row],[magn]]/1000</f>
        <v>68.382575000000003</v>
      </c>
      <c r="K628">
        <v>2010</v>
      </c>
      <c r="L628" t="s">
        <v>1955</v>
      </c>
      <c r="M628" s="144" t="s">
        <v>59</v>
      </c>
    </row>
    <row r="629" spans="1:15" x14ac:dyDescent="0.2">
      <c r="A629" t="s">
        <v>97</v>
      </c>
      <c r="B629" s="144" t="s">
        <v>97</v>
      </c>
      <c r="C629">
        <v>690</v>
      </c>
      <c r="D629" t="str">
        <f>VLOOKUP(Oliusala[[#This Row],[postnumer]],Sveitarfelog[#All],4,FALSE)</f>
        <v>Vopnafjarðarhreppur</v>
      </c>
      <c r="E629" t="str">
        <f>VLOOKUP(Oliusala[[#This Row],[postnumer]],Sveitarfelog[#All],5,FALSE)</f>
        <v>Austurland</v>
      </c>
      <c r="F629" t="s">
        <v>25</v>
      </c>
      <c r="G629" t="s">
        <v>24</v>
      </c>
      <c r="H629" t="s">
        <v>58</v>
      </c>
      <c r="I629" s="1">
        <v>200000</v>
      </c>
      <c r="J629" s="2">
        <f>VLOOKUP(Oliusala[[#This Row],[tegund]],Tegundir!$B$2:$D$19,3,FALSE)*Oliusala[[#This Row],[magn]]/1000</f>
        <v>173</v>
      </c>
      <c r="K629">
        <v>2010</v>
      </c>
      <c r="L629" t="s">
        <v>1955</v>
      </c>
      <c r="M629" s="144" t="s">
        <v>59</v>
      </c>
      <c r="N629" s="144" t="s">
        <v>1939</v>
      </c>
    </row>
    <row r="630" spans="1:15" x14ac:dyDescent="0.2">
      <c r="A630" t="s">
        <v>97</v>
      </c>
      <c r="B630" s="144" t="s">
        <v>97</v>
      </c>
      <c r="C630">
        <v>690</v>
      </c>
      <c r="D630" t="str">
        <f>VLOOKUP(Oliusala[[#This Row],[postnumer]],Sveitarfelog[#All],4,FALSE)</f>
        <v>Vopnafjarðarhreppur</v>
      </c>
      <c r="E630" t="str">
        <f>VLOOKUP(Oliusala[[#This Row],[postnumer]],Sveitarfelog[#All],5,FALSE)</f>
        <v>Austurland</v>
      </c>
      <c r="F630" t="s">
        <v>25</v>
      </c>
      <c r="G630" t="s">
        <v>24</v>
      </c>
      <c r="H630" t="s">
        <v>58</v>
      </c>
      <c r="I630" s="1">
        <v>612489</v>
      </c>
      <c r="J630" s="2">
        <f>VLOOKUP(Oliusala[[#This Row],[tegund]],Tegundir!$B$2:$D$19,3,FALSE)*Oliusala[[#This Row],[magn]]/1000</f>
        <v>529.80298500000004</v>
      </c>
      <c r="K630">
        <v>2010</v>
      </c>
      <c r="L630" t="s">
        <v>19</v>
      </c>
      <c r="M630" s="144" t="s">
        <v>59</v>
      </c>
      <c r="N630" s="144" t="s">
        <v>1939</v>
      </c>
      <c r="O630" s="144" t="s">
        <v>1997</v>
      </c>
    </row>
    <row r="631" spans="1:15" x14ac:dyDescent="0.2">
      <c r="A631" t="s">
        <v>57</v>
      </c>
      <c r="B631" s="144" t="s">
        <v>76</v>
      </c>
      <c r="C631">
        <v>340</v>
      </c>
      <c r="D631" t="str">
        <f>VLOOKUP(Oliusala[[#This Row],[postnumer]],Sveitarfelog[#All],4,FALSE)</f>
        <v>Eyja- og Miklaholtshreppur,Sveitarfélagið Stykkishólmur</v>
      </c>
      <c r="E631" t="str">
        <f>VLOOKUP(Oliusala[[#This Row],[postnumer]],Sveitarfelog[#All],5,FALSE)</f>
        <v>Vesturland</v>
      </c>
      <c r="F631" t="s">
        <v>29</v>
      </c>
      <c r="G631" t="s">
        <v>24</v>
      </c>
      <c r="H631" t="s">
        <v>60</v>
      </c>
      <c r="I631" s="1">
        <v>9192</v>
      </c>
      <c r="J631" s="2">
        <f>VLOOKUP(Oliusala[[#This Row],[tegund]],Tegundir!$B$2:$D$19,3,FALSE)*Oliusala[[#This Row],[magn]]/1000</f>
        <v>7.9510800000000001</v>
      </c>
      <c r="K631">
        <v>2010</v>
      </c>
      <c r="L631" t="s">
        <v>19</v>
      </c>
      <c r="M631" s="144" t="s">
        <v>59</v>
      </c>
      <c r="O631" s="144" t="s">
        <v>1998</v>
      </c>
    </row>
    <row r="632" spans="1:15" x14ac:dyDescent="0.2">
      <c r="A632" t="s">
        <v>76</v>
      </c>
      <c r="B632" s="144" t="s">
        <v>76</v>
      </c>
      <c r="C632">
        <v>340</v>
      </c>
      <c r="D632" t="str">
        <f>VLOOKUP(Oliusala[[#This Row],[postnumer]],Sveitarfelog[#All],4,FALSE)</f>
        <v>Eyja- og Miklaholtshreppur,Sveitarfélagið Stykkishólmur</v>
      </c>
      <c r="E632" t="str">
        <f>VLOOKUP(Oliusala[[#This Row],[postnumer]],Sveitarfelog[#All],5,FALSE)</f>
        <v>Vesturland</v>
      </c>
      <c r="F632" t="s">
        <v>24</v>
      </c>
      <c r="G632" t="s">
        <v>24</v>
      </c>
      <c r="H632" t="s">
        <v>58</v>
      </c>
      <c r="I632" s="1">
        <v>260575</v>
      </c>
      <c r="J632" s="2">
        <f>VLOOKUP(Oliusala[[#This Row],[tegund]],Tegundir!$B$2:$D$19,3,FALSE)*Oliusala[[#This Row],[magn]]/1000</f>
        <v>225.39737500000001</v>
      </c>
      <c r="K632">
        <v>2010</v>
      </c>
      <c r="L632" t="s">
        <v>18</v>
      </c>
      <c r="M632" s="144" t="s">
        <v>59</v>
      </c>
    </row>
    <row r="633" spans="1:15" x14ac:dyDescent="0.2">
      <c r="A633" t="s">
        <v>76</v>
      </c>
      <c r="B633" s="144" t="s">
        <v>76</v>
      </c>
      <c r="C633">
        <v>340</v>
      </c>
      <c r="D633" t="str">
        <f>VLOOKUP(Oliusala[[#This Row],[postnumer]],Sveitarfelog[#All],4,FALSE)</f>
        <v>Eyja- og Miklaholtshreppur,Sveitarfélagið Stykkishólmur</v>
      </c>
      <c r="E633" t="str">
        <f>VLOOKUP(Oliusala[[#This Row],[postnumer]],Sveitarfelog[#All],5,FALSE)</f>
        <v>Vesturland</v>
      </c>
      <c r="F633" t="s">
        <v>29</v>
      </c>
      <c r="G633" t="s">
        <v>24</v>
      </c>
      <c r="H633" t="s">
        <v>58</v>
      </c>
      <c r="I633" s="1">
        <v>974605</v>
      </c>
      <c r="J633" s="2">
        <f>VLOOKUP(Oliusala[[#This Row],[tegund]],Tegundir!$B$2:$D$19,3,FALSE)*Oliusala[[#This Row],[magn]]/1000</f>
        <v>843.03332499999999</v>
      </c>
      <c r="K633">
        <v>2010</v>
      </c>
      <c r="L633" t="s">
        <v>19</v>
      </c>
      <c r="M633" s="144" t="s">
        <v>59</v>
      </c>
      <c r="O633" s="144" t="s">
        <v>1998</v>
      </c>
    </row>
    <row r="634" spans="1:15" x14ac:dyDescent="0.2">
      <c r="A634" t="s">
        <v>76</v>
      </c>
      <c r="B634" s="144" t="s">
        <v>76</v>
      </c>
      <c r="C634">
        <v>340</v>
      </c>
      <c r="D634" t="str">
        <f>VLOOKUP(Oliusala[[#This Row],[postnumer]],Sveitarfelog[#All],4,FALSE)</f>
        <v>Eyja- og Miklaholtshreppur,Sveitarfélagið Stykkishólmur</v>
      </c>
      <c r="E634" t="str">
        <f>VLOOKUP(Oliusala[[#This Row],[postnumer]],Sveitarfelog[#All],5,FALSE)</f>
        <v>Vesturland</v>
      </c>
      <c r="F634" t="s">
        <v>30</v>
      </c>
      <c r="G634" t="s">
        <v>24</v>
      </c>
      <c r="H634" t="s">
        <v>58</v>
      </c>
      <c r="I634" s="1">
        <v>69059</v>
      </c>
      <c r="J634" s="2">
        <f>VLOOKUP(Oliusala[[#This Row],[tegund]],Tegundir!$B$2:$D$19,3,FALSE)*Oliusala[[#This Row],[magn]]/1000</f>
        <v>59.736034999999994</v>
      </c>
      <c r="K634">
        <v>2010</v>
      </c>
      <c r="L634" t="s">
        <v>19</v>
      </c>
      <c r="M634" s="144" t="s">
        <v>59</v>
      </c>
      <c r="O634" s="144" t="s">
        <v>1998</v>
      </c>
    </row>
    <row r="635" spans="1:15" x14ac:dyDescent="0.2">
      <c r="A635" t="s">
        <v>63</v>
      </c>
      <c r="B635" s="144" t="s">
        <v>76</v>
      </c>
      <c r="C635">
        <v>340</v>
      </c>
      <c r="D635" t="str">
        <f>VLOOKUP(Oliusala[[#This Row],[postnumer]],Sveitarfelog[#All],4,FALSE)</f>
        <v>Eyja- og Miklaholtshreppur,Sveitarfélagið Stykkishólmur</v>
      </c>
      <c r="E635" t="str">
        <f>VLOOKUP(Oliusala[[#This Row],[postnumer]],Sveitarfelog[#All],5,FALSE)</f>
        <v>Vesturland</v>
      </c>
      <c r="F635" t="s">
        <v>24</v>
      </c>
      <c r="G635" t="s">
        <v>24</v>
      </c>
      <c r="H635" t="s">
        <v>58</v>
      </c>
      <c r="I635" s="1">
        <v>644292</v>
      </c>
      <c r="J635" s="2">
        <f>VLOOKUP(Oliusala[[#This Row],[tegund]],Tegundir!$B$2:$D$19,3,FALSE)*Oliusala[[#This Row],[magn]]/1000</f>
        <v>557.31257999999991</v>
      </c>
      <c r="K635">
        <v>2010</v>
      </c>
      <c r="L635" t="s">
        <v>18</v>
      </c>
      <c r="M635" s="144" t="s">
        <v>59</v>
      </c>
    </row>
    <row r="636" spans="1:15" x14ac:dyDescent="0.2">
      <c r="A636" t="s">
        <v>63</v>
      </c>
      <c r="B636" s="144" t="s">
        <v>87</v>
      </c>
      <c r="C636">
        <v>350</v>
      </c>
      <c r="D636" t="str">
        <f>VLOOKUP(Oliusala[[#This Row],[postnumer]],Sveitarfelog[#All],4,FALSE)</f>
        <v>Grundarfjarðarbær</v>
      </c>
      <c r="E636" t="str">
        <f>VLOOKUP(Oliusala[[#This Row],[postnumer]],Sveitarfelog[#All],5,FALSE)</f>
        <v>Vesturland</v>
      </c>
      <c r="F636" t="s">
        <v>25</v>
      </c>
      <c r="G636" t="s">
        <v>24</v>
      </c>
      <c r="H636" t="s">
        <v>58</v>
      </c>
      <c r="I636" s="1">
        <v>34240</v>
      </c>
      <c r="J636" s="2">
        <f>VLOOKUP(Oliusala[[#This Row],[tegund]],Tegundir!$B$2:$D$19,3,FALSE)*Oliusala[[#This Row],[magn]]/1000</f>
        <v>29.617599999999999</v>
      </c>
      <c r="K636">
        <v>2010</v>
      </c>
      <c r="L636" t="s">
        <v>1955</v>
      </c>
      <c r="M636" s="144" t="s">
        <v>59</v>
      </c>
    </row>
    <row r="637" spans="1:15" x14ac:dyDescent="0.2">
      <c r="A637" t="s">
        <v>87</v>
      </c>
      <c r="B637" s="144" t="s">
        <v>87</v>
      </c>
      <c r="C637">
        <v>350</v>
      </c>
      <c r="D637" t="str">
        <f>VLOOKUP(Oliusala[[#This Row],[postnumer]],Sveitarfelog[#All],4,FALSE)</f>
        <v>Grundarfjarðarbær</v>
      </c>
      <c r="E637" t="str">
        <f>VLOOKUP(Oliusala[[#This Row],[postnumer]],Sveitarfelog[#All],5,FALSE)</f>
        <v>Vesturland</v>
      </c>
      <c r="F637" t="s">
        <v>25</v>
      </c>
      <c r="G637" t="s">
        <v>24</v>
      </c>
      <c r="H637" t="s">
        <v>58</v>
      </c>
      <c r="I637" s="1">
        <v>77675</v>
      </c>
      <c r="J637" s="2">
        <f>VLOOKUP(Oliusala[[#This Row],[tegund]],Tegundir!$B$2:$D$19,3,FALSE)*Oliusala[[#This Row],[magn]]/1000</f>
        <v>67.188874999999996</v>
      </c>
      <c r="K637">
        <v>2010</v>
      </c>
      <c r="L637" t="s">
        <v>19</v>
      </c>
      <c r="M637" s="144" t="s">
        <v>59</v>
      </c>
      <c r="O637" s="144" t="s">
        <v>1997</v>
      </c>
    </row>
    <row r="638" spans="1:15" x14ac:dyDescent="0.2">
      <c r="A638" t="s">
        <v>57</v>
      </c>
      <c r="B638" s="144" t="s">
        <v>87</v>
      </c>
      <c r="C638">
        <v>350</v>
      </c>
      <c r="D638" t="str">
        <f>VLOOKUP(Oliusala[[#This Row],[postnumer]],Sveitarfelog[#All],4,FALSE)</f>
        <v>Grundarfjarðarbær</v>
      </c>
      <c r="E638" t="str">
        <f>VLOOKUP(Oliusala[[#This Row],[postnumer]],Sveitarfelog[#All],5,FALSE)</f>
        <v>Vesturland</v>
      </c>
      <c r="F638" t="s">
        <v>25</v>
      </c>
      <c r="G638" t="s">
        <v>24</v>
      </c>
      <c r="H638" t="s">
        <v>60</v>
      </c>
      <c r="I638" s="1">
        <v>36954</v>
      </c>
      <c r="J638" s="2">
        <f>VLOOKUP(Oliusala[[#This Row],[tegund]],Tegundir!$B$2:$D$19,3,FALSE)*Oliusala[[#This Row],[magn]]/1000</f>
        <v>31.965209999999999</v>
      </c>
      <c r="K638">
        <v>2010</v>
      </c>
      <c r="L638" t="s">
        <v>19</v>
      </c>
      <c r="M638" s="144" t="s">
        <v>59</v>
      </c>
      <c r="O638" s="144" t="s">
        <v>1997</v>
      </c>
    </row>
    <row r="639" spans="1:15" x14ac:dyDescent="0.2">
      <c r="A639" t="s">
        <v>87</v>
      </c>
      <c r="B639" s="144" t="s">
        <v>87</v>
      </c>
      <c r="C639">
        <v>350</v>
      </c>
      <c r="D639" t="str">
        <f>VLOOKUP(Oliusala[[#This Row],[postnumer]],Sveitarfelog[#All],4,FALSE)</f>
        <v>Grundarfjarðarbær</v>
      </c>
      <c r="E639" t="str">
        <f>VLOOKUP(Oliusala[[#This Row],[postnumer]],Sveitarfelog[#All],5,FALSE)</f>
        <v>Vesturland</v>
      </c>
      <c r="F639" t="s">
        <v>24</v>
      </c>
      <c r="G639" t="s">
        <v>24</v>
      </c>
      <c r="H639" t="s">
        <v>61</v>
      </c>
      <c r="I639" s="1">
        <v>46</v>
      </c>
      <c r="J639" s="2">
        <f>VLOOKUP(Oliusala[[#This Row],[tegund]],Tegundir!$B$2:$D$19,3,FALSE)*Oliusala[[#This Row],[magn]]/1000</f>
        <v>3.9789999999999999E-2</v>
      </c>
      <c r="K639">
        <v>2010</v>
      </c>
      <c r="L639" t="s">
        <v>18</v>
      </c>
      <c r="M639" s="144" t="s">
        <v>62</v>
      </c>
    </row>
    <row r="640" spans="1:15" x14ac:dyDescent="0.2">
      <c r="A640" t="s">
        <v>87</v>
      </c>
      <c r="B640" s="144" t="s">
        <v>87</v>
      </c>
      <c r="C640">
        <v>350</v>
      </c>
      <c r="D640" t="str">
        <f>VLOOKUP(Oliusala[[#This Row],[postnumer]],Sveitarfelog[#All],4,FALSE)</f>
        <v>Grundarfjarðarbær</v>
      </c>
      <c r="E640" t="str">
        <f>VLOOKUP(Oliusala[[#This Row],[postnumer]],Sveitarfelog[#All],5,FALSE)</f>
        <v>Vesturland</v>
      </c>
      <c r="F640" t="s">
        <v>29</v>
      </c>
      <c r="G640" t="s">
        <v>24</v>
      </c>
      <c r="H640" t="s">
        <v>61</v>
      </c>
      <c r="I640" s="1">
        <v>18755</v>
      </c>
      <c r="J640" s="2">
        <f>VLOOKUP(Oliusala[[#This Row],[tegund]],Tegundir!$B$2:$D$19,3,FALSE)*Oliusala[[#This Row],[magn]]/1000</f>
        <v>16.223075000000001</v>
      </c>
      <c r="K640">
        <v>2010</v>
      </c>
      <c r="L640" t="s">
        <v>19</v>
      </c>
      <c r="M640" s="144" t="s">
        <v>62</v>
      </c>
      <c r="O640" s="144" t="s">
        <v>1998</v>
      </c>
    </row>
    <row r="641" spans="1:15" x14ac:dyDescent="0.2">
      <c r="A641" t="s">
        <v>87</v>
      </c>
      <c r="B641" s="144" t="s">
        <v>87</v>
      </c>
      <c r="C641">
        <v>350</v>
      </c>
      <c r="D641" t="str">
        <f>VLOOKUP(Oliusala[[#This Row],[postnumer]],Sveitarfelog[#All],4,FALSE)</f>
        <v>Grundarfjarðarbær</v>
      </c>
      <c r="E641" t="str">
        <f>VLOOKUP(Oliusala[[#This Row],[postnumer]],Sveitarfelog[#All],5,FALSE)</f>
        <v>Vesturland</v>
      </c>
      <c r="F641" t="s">
        <v>30</v>
      </c>
      <c r="G641" t="s">
        <v>24</v>
      </c>
      <c r="H641" t="s">
        <v>61</v>
      </c>
      <c r="I641" s="1">
        <v>4783</v>
      </c>
      <c r="J641" s="2">
        <f>VLOOKUP(Oliusala[[#This Row],[tegund]],Tegundir!$B$2:$D$19,3,FALSE)*Oliusala[[#This Row],[magn]]/1000</f>
        <v>4.1372949999999999</v>
      </c>
      <c r="K641">
        <v>2010</v>
      </c>
      <c r="L641" t="s">
        <v>19</v>
      </c>
      <c r="M641" s="144" t="s">
        <v>62</v>
      </c>
      <c r="O641" s="144" t="s">
        <v>1998</v>
      </c>
    </row>
    <row r="642" spans="1:15" x14ac:dyDescent="0.2">
      <c r="A642" t="s">
        <v>63</v>
      </c>
      <c r="B642" s="144" t="s">
        <v>87</v>
      </c>
      <c r="C642">
        <v>350</v>
      </c>
      <c r="D642" t="str">
        <f>VLOOKUP(Oliusala[[#This Row],[postnumer]],Sveitarfelog[#All],4,FALSE)</f>
        <v>Grundarfjarðarbær</v>
      </c>
      <c r="E642" t="str">
        <f>VLOOKUP(Oliusala[[#This Row],[postnumer]],Sveitarfelog[#All],5,FALSE)</f>
        <v>Vesturland</v>
      </c>
      <c r="F642" t="s">
        <v>24</v>
      </c>
      <c r="G642" t="s">
        <v>24</v>
      </c>
      <c r="H642" t="s">
        <v>61</v>
      </c>
      <c r="I642" s="1">
        <v>0</v>
      </c>
      <c r="J642" s="2">
        <f>VLOOKUP(Oliusala[[#This Row],[tegund]],Tegundir!$B$2:$D$19,3,FALSE)*Oliusala[[#This Row],[magn]]/1000</f>
        <v>0</v>
      </c>
      <c r="K642">
        <v>2010</v>
      </c>
      <c r="L642" t="s">
        <v>18</v>
      </c>
      <c r="M642" s="144" t="s">
        <v>62</v>
      </c>
    </row>
    <row r="643" spans="1:15" x14ac:dyDescent="0.2">
      <c r="A643" t="s">
        <v>87</v>
      </c>
      <c r="B643" s="144" t="s">
        <v>87</v>
      </c>
      <c r="C643">
        <v>350</v>
      </c>
      <c r="D643" t="str">
        <f>VLOOKUP(Oliusala[[#This Row],[postnumer]],Sveitarfelog[#All],4,FALSE)</f>
        <v>Grundarfjarðarbær</v>
      </c>
      <c r="E643" t="str">
        <f>VLOOKUP(Oliusala[[#This Row],[postnumer]],Sveitarfelog[#All],5,FALSE)</f>
        <v>Vesturland</v>
      </c>
      <c r="F643" t="s">
        <v>24</v>
      </c>
      <c r="G643" t="s">
        <v>24</v>
      </c>
      <c r="H643" t="s">
        <v>58</v>
      </c>
      <c r="I643" s="1">
        <v>240026</v>
      </c>
      <c r="J643" s="2">
        <f>VLOOKUP(Oliusala[[#This Row],[tegund]],Tegundir!$B$2:$D$19,3,FALSE)*Oliusala[[#This Row],[magn]]/1000</f>
        <v>207.62249</v>
      </c>
      <c r="K643">
        <v>2010</v>
      </c>
      <c r="L643" t="s">
        <v>18</v>
      </c>
      <c r="M643" s="144" t="s">
        <v>59</v>
      </c>
    </row>
    <row r="644" spans="1:15" x14ac:dyDescent="0.2">
      <c r="A644" t="s">
        <v>87</v>
      </c>
      <c r="B644" s="144" t="s">
        <v>87</v>
      </c>
      <c r="C644">
        <v>350</v>
      </c>
      <c r="D644" t="str">
        <f>VLOOKUP(Oliusala[[#This Row],[postnumer]],Sveitarfelog[#All],4,FALSE)</f>
        <v>Grundarfjarðarbær</v>
      </c>
      <c r="E644" t="str">
        <f>VLOOKUP(Oliusala[[#This Row],[postnumer]],Sveitarfelog[#All],5,FALSE)</f>
        <v>Vesturland</v>
      </c>
      <c r="F644" t="s">
        <v>29</v>
      </c>
      <c r="G644" t="s">
        <v>24</v>
      </c>
      <c r="H644" t="s">
        <v>58</v>
      </c>
      <c r="I644" s="1">
        <v>528196</v>
      </c>
      <c r="J644" s="2">
        <f>VLOOKUP(Oliusala[[#This Row],[tegund]],Tegundir!$B$2:$D$19,3,FALSE)*Oliusala[[#This Row],[magn]]/1000</f>
        <v>456.88953999999995</v>
      </c>
      <c r="K644">
        <v>2010</v>
      </c>
      <c r="L644" t="s">
        <v>19</v>
      </c>
      <c r="M644" s="144" t="s">
        <v>59</v>
      </c>
      <c r="O644" s="144" t="s">
        <v>1998</v>
      </c>
    </row>
    <row r="645" spans="1:15" x14ac:dyDescent="0.2">
      <c r="A645" t="s">
        <v>87</v>
      </c>
      <c r="B645" s="144" t="s">
        <v>87</v>
      </c>
      <c r="C645">
        <v>350</v>
      </c>
      <c r="D645" t="str">
        <f>VLOOKUP(Oliusala[[#This Row],[postnumer]],Sveitarfelog[#All],4,FALSE)</f>
        <v>Grundarfjarðarbær</v>
      </c>
      <c r="E645" t="str">
        <f>VLOOKUP(Oliusala[[#This Row],[postnumer]],Sveitarfelog[#All],5,FALSE)</f>
        <v>Vesturland</v>
      </c>
      <c r="F645" t="s">
        <v>30</v>
      </c>
      <c r="G645" t="s">
        <v>24</v>
      </c>
      <c r="H645" t="s">
        <v>58</v>
      </c>
      <c r="I645" s="1">
        <v>244689</v>
      </c>
      <c r="J645" s="2">
        <f>VLOOKUP(Oliusala[[#This Row],[tegund]],Tegundir!$B$2:$D$19,3,FALSE)*Oliusala[[#This Row],[magn]]/1000</f>
        <v>211.65598499999999</v>
      </c>
      <c r="K645">
        <v>2010</v>
      </c>
      <c r="L645" t="s">
        <v>19</v>
      </c>
      <c r="M645" s="144" t="s">
        <v>59</v>
      </c>
      <c r="O645" s="144" t="s">
        <v>1998</v>
      </c>
    </row>
    <row r="646" spans="1:15" x14ac:dyDescent="0.2">
      <c r="A646" t="s">
        <v>67</v>
      </c>
      <c r="B646" s="144" t="s">
        <v>87</v>
      </c>
      <c r="C646">
        <v>350</v>
      </c>
      <c r="D646" t="str">
        <f>VLOOKUP(Oliusala[[#This Row],[postnumer]],Sveitarfelog[#All],4,FALSE)</f>
        <v>Grundarfjarðarbær</v>
      </c>
      <c r="E646" t="str">
        <f>VLOOKUP(Oliusala[[#This Row],[postnumer]],Sveitarfelog[#All],5,FALSE)</f>
        <v>Vesturland</v>
      </c>
      <c r="F646" t="s">
        <v>24</v>
      </c>
      <c r="G646" t="s">
        <v>24</v>
      </c>
      <c r="H646" t="s">
        <v>60</v>
      </c>
      <c r="I646" s="1">
        <v>1718</v>
      </c>
      <c r="J646" s="2">
        <f>VLOOKUP(Oliusala[[#This Row],[tegund]],Tegundir!$B$2:$D$19,3,FALSE)*Oliusala[[#This Row],[magn]]/1000</f>
        <v>1.48607</v>
      </c>
      <c r="K646">
        <v>2010</v>
      </c>
      <c r="L646" t="s">
        <v>18</v>
      </c>
      <c r="M646" s="144" t="s">
        <v>59</v>
      </c>
    </row>
    <row r="647" spans="1:15" x14ac:dyDescent="0.2">
      <c r="A647" t="s">
        <v>67</v>
      </c>
      <c r="B647" s="144" t="s">
        <v>87</v>
      </c>
      <c r="C647">
        <v>350</v>
      </c>
      <c r="D647" t="str">
        <f>VLOOKUP(Oliusala[[#This Row],[postnumer]],Sveitarfelog[#All],4,FALSE)</f>
        <v>Grundarfjarðarbær</v>
      </c>
      <c r="E647" t="str">
        <f>VLOOKUP(Oliusala[[#This Row],[postnumer]],Sveitarfelog[#All],5,FALSE)</f>
        <v>Vesturland</v>
      </c>
      <c r="F647" t="s">
        <v>29</v>
      </c>
      <c r="G647" t="s">
        <v>24</v>
      </c>
      <c r="H647" t="s">
        <v>60</v>
      </c>
      <c r="I647" s="1">
        <v>674343</v>
      </c>
      <c r="J647" s="2">
        <f>VLOOKUP(Oliusala[[#This Row],[tegund]],Tegundir!$B$2:$D$19,3,FALSE)*Oliusala[[#This Row],[magn]]/1000</f>
        <v>583.30669499999999</v>
      </c>
      <c r="K647">
        <v>2010</v>
      </c>
      <c r="L647" t="s">
        <v>19</v>
      </c>
      <c r="M647" s="144" t="s">
        <v>59</v>
      </c>
      <c r="O647" s="144" t="s">
        <v>1998</v>
      </c>
    </row>
    <row r="648" spans="1:15" x14ac:dyDescent="0.2">
      <c r="A648" t="s">
        <v>66</v>
      </c>
      <c r="B648" s="144" t="s">
        <v>87</v>
      </c>
      <c r="C648">
        <v>350</v>
      </c>
      <c r="D648" t="str">
        <f>VLOOKUP(Oliusala[[#This Row],[postnumer]],Sveitarfelog[#All],4,FALSE)</f>
        <v>Grundarfjarðarbær</v>
      </c>
      <c r="E648" t="str">
        <f>VLOOKUP(Oliusala[[#This Row],[postnumer]],Sveitarfelog[#All],5,FALSE)</f>
        <v>Vesturland</v>
      </c>
      <c r="F648" t="s">
        <v>29</v>
      </c>
      <c r="G648" t="s">
        <v>24</v>
      </c>
      <c r="H648" t="s">
        <v>60</v>
      </c>
      <c r="I648" s="1">
        <v>193965</v>
      </c>
      <c r="J648" s="2">
        <f>VLOOKUP(Oliusala[[#This Row],[tegund]],Tegundir!$B$2:$D$19,3,FALSE)*Oliusala[[#This Row],[magn]]/1000</f>
        <v>167.77972500000001</v>
      </c>
      <c r="K648">
        <v>2010</v>
      </c>
      <c r="L648" t="s">
        <v>19</v>
      </c>
      <c r="M648" s="144" t="s">
        <v>59</v>
      </c>
      <c r="O648" s="144" t="s">
        <v>1998</v>
      </c>
    </row>
    <row r="649" spans="1:15" x14ac:dyDescent="0.2">
      <c r="A649" t="s">
        <v>57</v>
      </c>
      <c r="B649" s="144" t="s">
        <v>87</v>
      </c>
      <c r="C649">
        <v>350</v>
      </c>
      <c r="D649" t="str">
        <f>VLOOKUP(Oliusala[[#This Row],[postnumer]],Sveitarfelog[#All],4,FALSE)</f>
        <v>Grundarfjarðarbær</v>
      </c>
      <c r="E649" t="str">
        <f>VLOOKUP(Oliusala[[#This Row],[postnumer]],Sveitarfelog[#All],5,FALSE)</f>
        <v>Vesturland</v>
      </c>
      <c r="F649" t="s">
        <v>24</v>
      </c>
      <c r="G649" t="s">
        <v>24</v>
      </c>
      <c r="H649" t="s">
        <v>60</v>
      </c>
      <c r="I649" s="1">
        <v>33329</v>
      </c>
      <c r="J649" s="2">
        <f>VLOOKUP(Oliusala[[#This Row],[tegund]],Tegundir!$B$2:$D$19,3,FALSE)*Oliusala[[#This Row],[magn]]/1000</f>
        <v>28.829584999999998</v>
      </c>
      <c r="K649">
        <v>2010</v>
      </c>
      <c r="L649" t="s">
        <v>18</v>
      </c>
      <c r="M649" s="144" t="s">
        <v>59</v>
      </c>
    </row>
    <row r="650" spans="1:15" x14ac:dyDescent="0.2">
      <c r="A650" t="s">
        <v>57</v>
      </c>
      <c r="B650" s="144" t="s">
        <v>87</v>
      </c>
      <c r="C650">
        <v>350</v>
      </c>
      <c r="D650" t="str">
        <f>VLOOKUP(Oliusala[[#This Row],[postnumer]],Sveitarfelog[#All],4,FALSE)</f>
        <v>Grundarfjarðarbær</v>
      </c>
      <c r="E650" t="str">
        <f>VLOOKUP(Oliusala[[#This Row],[postnumer]],Sveitarfelog[#All],5,FALSE)</f>
        <v>Vesturland</v>
      </c>
      <c r="F650" t="s">
        <v>29</v>
      </c>
      <c r="G650" t="s">
        <v>24</v>
      </c>
      <c r="H650" t="s">
        <v>60</v>
      </c>
      <c r="I650" s="1">
        <v>1851767</v>
      </c>
      <c r="J650" s="2">
        <f>VLOOKUP(Oliusala[[#This Row],[tegund]],Tegundir!$B$2:$D$19,3,FALSE)*Oliusala[[#This Row],[magn]]/1000</f>
        <v>1601.7784550000001</v>
      </c>
      <c r="K650">
        <v>2010</v>
      </c>
      <c r="L650" t="s">
        <v>19</v>
      </c>
      <c r="M650" s="144" t="s">
        <v>59</v>
      </c>
      <c r="O650" s="144" t="s">
        <v>1998</v>
      </c>
    </row>
    <row r="651" spans="1:15" x14ac:dyDescent="0.2">
      <c r="A651" t="s">
        <v>57</v>
      </c>
      <c r="B651" s="144" t="s">
        <v>87</v>
      </c>
      <c r="C651">
        <v>350</v>
      </c>
      <c r="D651" t="str">
        <f>VLOOKUP(Oliusala[[#This Row],[postnumer]],Sveitarfelog[#All],4,FALSE)</f>
        <v>Grundarfjarðarbær</v>
      </c>
      <c r="E651" t="str">
        <f>VLOOKUP(Oliusala[[#This Row],[postnumer]],Sveitarfelog[#All],5,FALSE)</f>
        <v>Vesturland</v>
      </c>
      <c r="F651" t="s">
        <v>30</v>
      </c>
      <c r="G651" t="s">
        <v>24</v>
      </c>
      <c r="H651" t="s">
        <v>60</v>
      </c>
      <c r="I651" s="1">
        <v>166978</v>
      </c>
      <c r="J651" s="2">
        <f>VLOOKUP(Oliusala[[#This Row],[tegund]],Tegundir!$B$2:$D$19,3,FALSE)*Oliusala[[#This Row],[magn]]/1000</f>
        <v>144.43597</v>
      </c>
      <c r="K651">
        <v>2010</v>
      </c>
      <c r="L651" t="s">
        <v>19</v>
      </c>
      <c r="M651" s="144" t="s">
        <v>59</v>
      </c>
      <c r="O651" s="144" t="s">
        <v>1998</v>
      </c>
    </row>
    <row r="652" spans="1:15" x14ac:dyDescent="0.2">
      <c r="A652" t="s">
        <v>63</v>
      </c>
      <c r="B652" s="144" t="s">
        <v>87</v>
      </c>
      <c r="C652">
        <v>350</v>
      </c>
      <c r="D652" t="str">
        <f>VLOOKUP(Oliusala[[#This Row],[postnumer]],Sveitarfelog[#All],4,FALSE)</f>
        <v>Grundarfjarðarbær</v>
      </c>
      <c r="E652" t="str">
        <f>VLOOKUP(Oliusala[[#This Row],[postnumer]],Sveitarfelog[#All],5,FALSE)</f>
        <v>Vesturland</v>
      </c>
      <c r="F652" t="s">
        <v>24</v>
      </c>
      <c r="G652" t="s">
        <v>24</v>
      </c>
      <c r="H652" t="s">
        <v>58</v>
      </c>
      <c r="I652" s="1">
        <v>137421</v>
      </c>
      <c r="J652" s="2">
        <f>VLOOKUP(Oliusala[[#This Row],[tegund]],Tegundir!$B$2:$D$19,3,FALSE)*Oliusala[[#This Row],[magn]]/1000</f>
        <v>118.869165</v>
      </c>
      <c r="K652">
        <v>2010</v>
      </c>
      <c r="L652" t="s">
        <v>18</v>
      </c>
      <c r="M652" s="144" t="s">
        <v>59</v>
      </c>
    </row>
    <row r="653" spans="1:15" x14ac:dyDescent="0.2">
      <c r="A653" t="s">
        <v>63</v>
      </c>
      <c r="B653" s="144" t="s">
        <v>87</v>
      </c>
      <c r="C653">
        <v>350</v>
      </c>
      <c r="D653" t="str">
        <f>VLOOKUP(Oliusala[[#This Row],[postnumer]],Sveitarfelog[#All],4,FALSE)</f>
        <v>Grundarfjarðarbær</v>
      </c>
      <c r="E653" t="str">
        <f>VLOOKUP(Oliusala[[#This Row],[postnumer]],Sveitarfelog[#All],5,FALSE)</f>
        <v>Vesturland</v>
      </c>
      <c r="F653" t="s">
        <v>24</v>
      </c>
      <c r="G653" t="s">
        <v>24</v>
      </c>
      <c r="H653" t="s">
        <v>58</v>
      </c>
      <c r="I653" s="1">
        <v>118450</v>
      </c>
      <c r="J653" s="2">
        <f>VLOOKUP(Oliusala[[#This Row],[tegund]],Tegundir!$B$2:$D$19,3,FALSE)*Oliusala[[#This Row],[magn]]/1000</f>
        <v>102.45925</v>
      </c>
      <c r="K653">
        <v>2010</v>
      </c>
      <c r="L653" t="s">
        <v>18</v>
      </c>
      <c r="M653" s="144" t="s">
        <v>59</v>
      </c>
    </row>
    <row r="654" spans="1:15" x14ac:dyDescent="0.2">
      <c r="A654" t="s">
        <v>63</v>
      </c>
      <c r="B654" s="144" t="s">
        <v>67</v>
      </c>
      <c r="C654">
        <v>355</v>
      </c>
      <c r="D654" t="str">
        <f>VLOOKUP(Oliusala[[#This Row],[postnumer]],Sveitarfelog[#All],4,FALSE)</f>
        <v>Snæfellsbær</v>
      </c>
      <c r="E654" t="str">
        <f>VLOOKUP(Oliusala[[#This Row],[postnumer]],Sveitarfelog[#All],5,FALSE)</f>
        <v>Vesturland</v>
      </c>
      <c r="F654" t="s">
        <v>25</v>
      </c>
      <c r="G654" t="s">
        <v>24</v>
      </c>
      <c r="H654" t="s">
        <v>58</v>
      </c>
      <c r="I654" s="1">
        <v>16483</v>
      </c>
      <c r="J654" s="2">
        <f>VLOOKUP(Oliusala[[#This Row],[tegund]],Tegundir!$B$2:$D$19,3,FALSE)*Oliusala[[#This Row],[magn]]/1000</f>
        <v>14.257795</v>
      </c>
      <c r="K654">
        <v>2010</v>
      </c>
      <c r="L654" t="s">
        <v>1955</v>
      </c>
      <c r="M654" s="144" t="s">
        <v>59</v>
      </c>
    </row>
    <row r="655" spans="1:15" x14ac:dyDescent="0.2">
      <c r="A655" t="s">
        <v>67</v>
      </c>
      <c r="B655" s="144" t="s">
        <v>67</v>
      </c>
      <c r="C655">
        <v>355</v>
      </c>
      <c r="D655" t="str">
        <f>VLOOKUP(Oliusala[[#This Row],[postnumer]],Sveitarfelog[#All],4,FALSE)</f>
        <v>Snæfellsbær</v>
      </c>
      <c r="E655" t="str">
        <f>VLOOKUP(Oliusala[[#This Row],[postnumer]],Sveitarfelog[#All],5,FALSE)</f>
        <v>Vesturland</v>
      </c>
      <c r="F655" t="s">
        <v>25</v>
      </c>
      <c r="G655" t="s">
        <v>24</v>
      </c>
      <c r="H655" t="s">
        <v>58</v>
      </c>
      <c r="I655" s="1">
        <v>192342</v>
      </c>
      <c r="J655" s="2">
        <f>VLOOKUP(Oliusala[[#This Row],[tegund]],Tegundir!$B$2:$D$19,3,FALSE)*Oliusala[[#This Row],[magn]]/1000</f>
        <v>166.37582999999998</v>
      </c>
      <c r="K655">
        <v>2010</v>
      </c>
      <c r="L655" t="s">
        <v>19</v>
      </c>
      <c r="M655" s="144" t="s">
        <v>59</v>
      </c>
      <c r="O655" s="144" t="s">
        <v>1997</v>
      </c>
    </row>
    <row r="656" spans="1:15" x14ac:dyDescent="0.2">
      <c r="A656" t="s">
        <v>57</v>
      </c>
      <c r="B656" s="144" t="s">
        <v>98</v>
      </c>
      <c r="C656">
        <v>355</v>
      </c>
      <c r="D656" t="str">
        <f>VLOOKUP(Oliusala[[#This Row],[postnumer]],Sveitarfelog[#All],4,FALSE)</f>
        <v>Snæfellsbær</v>
      </c>
      <c r="E656" t="str">
        <f>VLOOKUP(Oliusala[[#This Row],[postnumer]],Sveitarfelog[#All],5,FALSE)</f>
        <v>Vesturland</v>
      </c>
      <c r="F656" t="s">
        <v>25</v>
      </c>
      <c r="G656" t="s">
        <v>24</v>
      </c>
      <c r="H656" t="s">
        <v>60</v>
      </c>
      <c r="I656" s="1">
        <v>24132</v>
      </c>
      <c r="J656" s="2">
        <f>VLOOKUP(Oliusala[[#This Row],[tegund]],Tegundir!$B$2:$D$19,3,FALSE)*Oliusala[[#This Row],[magn]]/1000</f>
        <v>20.874179999999999</v>
      </c>
      <c r="K656">
        <v>2010</v>
      </c>
      <c r="L656" t="s">
        <v>1955</v>
      </c>
      <c r="M656" s="144" t="s">
        <v>59</v>
      </c>
    </row>
    <row r="657" spans="1:15" x14ac:dyDescent="0.2">
      <c r="A657" t="s">
        <v>57</v>
      </c>
      <c r="B657" s="144" t="s">
        <v>67</v>
      </c>
      <c r="C657">
        <v>355</v>
      </c>
      <c r="D657" t="str">
        <f>VLOOKUP(Oliusala[[#This Row],[postnumer]],Sveitarfelog[#All],4,FALSE)</f>
        <v>Snæfellsbær</v>
      </c>
      <c r="E657" t="str">
        <f>VLOOKUP(Oliusala[[#This Row],[postnumer]],Sveitarfelog[#All],5,FALSE)</f>
        <v>Vesturland</v>
      </c>
      <c r="F657" t="s">
        <v>25</v>
      </c>
      <c r="G657" t="s">
        <v>24</v>
      </c>
      <c r="H657" t="s">
        <v>60</v>
      </c>
      <c r="I657" s="1">
        <v>63501</v>
      </c>
      <c r="J657" s="2">
        <f>VLOOKUP(Oliusala[[#This Row],[tegund]],Tegundir!$B$2:$D$19,3,FALSE)*Oliusala[[#This Row],[magn]]/1000</f>
        <v>54.928364999999999</v>
      </c>
      <c r="K657">
        <v>2010</v>
      </c>
      <c r="L657" t="s">
        <v>19</v>
      </c>
      <c r="M657" s="144" t="s">
        <v>59</v>
      </c>
      <c r="O657" s="144" t="s">
        <v>1997</v>
      </c>
    </row>
    <row r="658" spans="1:15" x14ac:dyDescent="0.2">
      <c r="A658" t="s">
        <v>67</v>
      </c>
      <c r="B658" s="144" t="s">
        <v>67</v>
      </c>
      <c r="C658">
        <v>355</v>
      </c>
      <c r="D658" t="str">
        <f>VLOOKUP(Oliusala[[#This Row],[postnumer]],Sveitarfelog[#All],4,FALSE)</f>
        <v>Snæfellsbær</v>
      </c>
      <c r="E658" t="str">
        <f>VLOOKUP(Oliusala[[#This Row],[postnumer]],Sveitarfelog[#All],5,FALSE)</f>
        <v>Vesturland</v>
      </c>
      <c r="F658" t="s">
        <v>29</v>
      </c>
      <c r="G658" t="s">
        <v>24</v>
      </c>
      <c r="H658" t="s">
        <v>61</v>
      </c>
      <c r="I658" s="1">
        <v>11960</v>
      </c>
      <c r="J658" s="2">
        <f>VLOOKUP(Oliusala[[#This Row],[tegund]],Tegundir!$B$2:$D$19,3,FALSE)*Oliusala[[#This Row],[magn]]/1000</f>
        <v>10.3454</v>
      </c>
      <c r="K658">
        <v>2010</v>
      </c>
      <c r="L658" t="s">
        <v>19</v>
      </c>
      <c r="M658" s="144" t="s">
        <v>62</v>
      </c>
      <c r="O658" s="144" t="s">
        <v>1998</v>
      </c>
    </row>
    <row r="659" spans="1:15" x14ac:dyDescent="0.2">
      <c r="A659" t="s">
        <v>63</v>
      </c>
      <c r="B659" s="144" t="s">
        <v>99</v>
      </c>
      <c r="C659">
        <v>360</v>
      </c>
      <c r="D659" t="str">
        <f>VLOOKUP(Oliusala[[#This Row],[postnumer]],Sveitarfelog[#All],4,FALSE)</f>
        <v>Snæfellsbær</v>
      </c>
      <c r="E659" t="str">
        <f>VLOOKUP(Oliusala[[#This Row],[postnumer]],Sveitarfelog[#All],5,FALSE)</f>
        <v>Vesturland</v>
      </c>
      <c r="F659" t="s">
        <v>25</v>
      </c>
      <c r="G659" t="s">
        <v>24</v>
      </c>
      <c r="H659" t="s">
        <v>58</v>
      </c>
      <c r="I659" s="1">
        <v>50325</v>
      </c>
      <c r="J659" s="2">
        <f>VLOOKUP(Oliusala[[#This Row],[tegund]],Tegundir!$B$2:$D$19,3,FALSE)*Oliusala[[#This Row],[magn]]/1000</f>
        <v>43.531125000000003</v>
      </c>
      <c r="K659">
        <v>2010</v>
      </c>
      <c r="L659" t="s">
        <v>1955</v>
      </c>
      <c r="M659" s="144" t="s">
        <v>59</v>
      </c>
    </row>
    <row r="660" spans="1:15" x14ac:dyDescent="0.2">
      <c r="A660" t="s">
        <v>57</v>
      </c>
      <c r="B660" s="144" t="s">
        <v>99</v>
      </c>
      <c r="C660">
        <v>360</v>
      </c>
      <c r="D660" t="str">
        <f>VLOOKUP(Oliusala[[#This Row],[postnumer]],Sveitarfelog[#All],4,FALSE)</f>
        <v>Snæfellsbær</v>
      </c>
      <c r="E660" t="str">
        <f>VLOOKUP(Oliusala[[#This Row],[postnumer]],Sveitarfelog[#All],5,FALSE)</f>
        <v>Vesturland</v>
      </c>
      <c r="F660" t="s">
        <v>25</v>
      </c>
      <c r="G660" t="s">
        <v>24</v>
      </c>
      <c r="H660" t="s">
        <v>60</v>
      </c>
      <c r="I660" s="1">
        <v>216636</v>
      </c>
      <c r="J660" s="2">
        <f>VLOOKUP(Oliusala[[#This Row],[tegund]],Tegundir!$B$2:$D$19,3,FALSE)*Oliusala[[#This Row],[magn]]/1000</f>
        <v>187.39013999999997</v>
      </c>
      <c r="K660">
        <v>2010</v>
      </c>
      <c r="L660" t="s">
        <v>19</v>
      </c>
      <c r="M660" s="144" t="s">
        <v>59</v>
      </c>
      <c r="O660" s="144" t="s">
        <v>1997</v>
      </c>
    </row>
    <row r="661" spans="1:15" x14ac:dyDescent="0.2">
      <c r="A661" t="s">
        <v>63</v>
      </c>
      <c r="B661" s="144" t="s">
        <v>67</v>
      </c>
      <c r="C661">
        <v>355</v>
      </c>
      <c r="D661" t="str">
        <f>VLOOKUP(Oliusala[[#This Row],[postnumer]],Sveitarfelog[#All],4,FALSE)</f>
        <v>Snæfellsbær</v>
      </c>
      <c r="E661" t="str">
        <f>VLOOKUP(Oliusala[[#This Row],[postnumer]],Sveitarfelog[#All],5,FALSE)</f>
        <v>Vesturland</v>
      </c>
      <c r="F661" t="s">
        <v>24</v>
      </c>
      <c r="G661" t="s">
        <v>24</v>
      </c>
      <c r="H661" t="s">
        <v>61</v>
      </c>
      <c r="I661" s="1">
        <v>0</v>
      </c>
      <c r="J661" s="2">
        <f>VLOOKUP(Oliusala[[#This Row],[tegund]],Tegundir!$B$2:$D$19,3,FALSE)*Oliusala[[#This Row],[magn]]/1000</f>
        <v>0</v>
      </c>
      <c r="K661">
        <v>2010</v>
      </c>
      <c r="L661" t="s">
        <v>18</v>
      </c>
      <c r="M661" s="144" t="s">
        <v>62</v>
      </c>
    </row>
    <row r="662" spans="1:15" x14ac:dyDescent="0.2">
      <c r="A662" t="s">
        <v>67</v>
      </c>
      <c r="B662" s="144" t="s">
        <v>98</v>
      </c>
      <c r="C662">
        <v>355</v>
      </c>
      <c r="D662" t="str">
        <f>VLOOKUP(Oliusala[[#This Row],[postnumer]],Sveitarfelog[#All],4,FALSE)</f>
        <v>Snæfellsbær</v>
      </c>
      <c r="E662" t="str">
        <f>VLOOKUP(Oliusala[[#This Row],[postnumer]],Sveitarfelog[#All],5,FALSE)</f>
        <v>Vesturland</v>
      </c>
      <c r="F662" t="s">
        <v>24</v>
      </c>
      <c r="G662" t="s">
        <v>24</v>
      </c>
      <c r="H662" t="s">
        <v>60</v>
      </c>
      <c r="I662" s="1">
        <v>10657</v>
      </c>
      <c r="J662" s="2">
        <f>VLOOKUP(Oliusala[[#This Row],[tegund]],Tegundir!$B$2:$D$19,3,FALSE)*Oliusala[[#This Row],[magn]]/1000</f>
        <v>9.2183050000000009</v>
      </c>
      <c r="K662">
        <v>2010</v>
      </c>
      <c r="L662" t="s">
        <v>18</v>
      </c>
      <c r="M662" s="144" t="s">
        <v>59</v>
      </c>
    </row>
    <row r="663" spans="1:15" x14ac:dyDescent="0.2">
      <c r="A663" t="s">
        <v>67</v>
      </c>
      <c r="B663" s="144" t="s">
        <v>98</v>
      </c>
      <c r="C663">
        <v>355</v>
      </c>
      <c r="D663" t="str">
        <f>VLOOKUP(Oliusala[[#This Row],[postnumer]],Sveitarfelog[#All],4,FALSE)</f>
        <v>Snæfellsbær</v>
      </c>
      <c r="E663" t="str">
        <f>VLOOKUP(Oliusala[[#This Row],[postnumer]],Sveitarfelog[#All],5,FALSE)</f>
        <v>Vesturland</v>
      </c>
      <c r="F663" t="s">
        <v>29</v>
      </c>
      <c r="G663" t="s">
        <v>24</v>
      </c>
      <c r="H663" t="s">
        <v>60</v>
      </c>
      <c r="I663" s="1">
        <v>1063</v>
      </c>
      <c r="J663" s="2">
        <f>VLOOKUP(Oliusala[[#This Row],[tegund]],Tegundir!$B$2:$D$19,3,FALSE)*Oliusala[[#This Row],[magn]]/1000</f>
        <v>0.91949499999999995</v>
      </c>
      <c r="K663">
        <v>2010</v>
      </c>
      <c r="L663" t="s">
        <v>19</v>
      </c>
      <c r="M663" s="144" t="s">
        <v>59</v>
      </c>
      <c r="O663" s="144" t="s">
        <v>1998</v>
      </c>
    </row>
    <row r="664" spans="1:15" x14ac:dyDescent="0.2">
      <c r="A664" t="s">
        <v>67</v>
      </c>
      <c r="B664" s="144" t="s">
        <v>67</v>
      </c>
      <c r="C664">
        <v>355</v>
      </c>
      <c r="D664" t="str">
        <f>VLOOKUP(Oliusala[[#This Row],[postnumer]],Sveitarfelog[#All],4,FALSE)</f>
        <v>Snæfellsbær</v>
      </c>
      <c r="E664" t="str">
        <f>VLOOKUP(Oliusala[[#This Row],[postnumer]],Sveitarfelog[#All],5,FALSE)</f>
        <v>Vesturland</v>
      </c>
      <c r="F664" t="s">
        <v>24</v>
      </c>
      <c r="G664" t="s">
        <v>24</v>
      </c>
      <c r="H664" t="s">
        <v>58</v>
      </c>
      <c r="I664" s="1">
        <v>253744</v>
      </c>
      <c r="J664" s="2">
        <f>VLOOKUP(Oliusala[[#This Row],[tegund]],Tegundir!$B$2:$D$19,3,FALSE)*Oliusala[[#This Row],[magn]]/1000</f>
        <v>219.48856000000001</v>
      </c>
      <c r="K664">
        <v>2010</v>
      </c>
      <c r="L664" t="s">
        <v>18</v>
      </c>
      <c r="M664" s="144" t="s">
        <v>59</v>
      </c>
    </row>
    <row r="665" spans="1:15" x14ac:dyDescent="0.2">
      <c r="A665" t="s">
        <v>67</v>
      </c>
      <c r="B665" s="144" t="s">
        <v>67</v>
      </c>
      <c r="C665">
        <v>355</v>
      </c>
      <c r="D665" t="str">
        <f>VLOOKUP(Oliusala[[#This Row],[postnumer]],Sveitarfelog[#All],4,FALSE)</f>
        <v>Snæfellsbær</v>
      </c>
      <c r="E665" t="str">
        <f>VLOOKUP(Oliusala[[#This Row],[postnumer]],Sveitarfelog[#All],5,FALSE)</f>
        <v>Vesturland</v>
      </c>
      <c r="F665" t="s">
        <v>29</v>
      </c>
      <c r="G665" t="s">
        <v>24</v>
      </c>
      <c r="H665" t="s">
        <v>58</v>
      </c>
      <c r="I665" s="1">
        <v>282007</v>
      </c>
      <c r="J665" s="2">
        <f>VLOOKUP(Oliusala[[#This Row],[tegund]],Tegundir!$B$2:$D$19,3,FALSE)*Oliusala[[#This Row],[magn]]/1000</f>
        <v>243.93605499999998</v>
      </c>
      <c r="K665">
        <v>2010</v>
      </c>
      <c r="L665" t="s">
        <v>19</v>
      </c>
      <c r="M665" s="144" t="s">
        <v>59</v>
      </c>
      <c r="O665" s="144" t="s">
        <v>1998</v>
      </c>
    </row>
    <row r="666" spans="1:15" x14ac:dyDescent="0.2">
      <c r="A666" t="s">
        <v>67</v>
      </c>
      <c r="B666" s="144" t="s">
        <v>67</v>
      </c>
      <c r="C666">
        <v>355</v>
      </c>
      <c r="D666" t="str">
        <f>VLOOKUP(Oliusala[[#This Row],[postnumer]],Sveitarfelog[#All],4,FALSE)</f>
        <v>Snæfellsbær</v>
      </c>
      <c r="E666" t="str">
        <f>VLOOKUP(Oliusala[[#This Row],[postnumer]],Sveitarfelog[#All],5,FALSE)</f>
        <v>Vesturland</v>
      </c>
      <c r="F666" t="s">
        <v>30</v>
      </c>
      <c r="G666" t="s">
        <v>24</v>
      </c>
      <c r="H666" t="s">
        <v>58</v>
      </c>
      <c r="I666" s="1">
        <v>771245</v>
      </c>
      <c r="J666" s="2">
        <f>VLOOKUP(Oliusala[[#This Row],[tegund]],Tegundir!$B$2:$D$19,3,FALSE)*Oliusala[[#This Row],[magn]]/1000</f>
        <v>667.12692500000003</v>
      </c>
      <c r="K666">
        <v>2010</v>
      </c>
      <c r="L666" t="s">
        <v>19</v>
      </c>
      <c r="M666" s="144" t="s">
        <v>59</v>
      </c>
      <c r="O666" s="144" t="s">
        <v>1998</v>
      </c>
    </row>
    <row r="667" spans="1:15" x14ac:dyDescent="0.2">
      <c r="A667" t="s">
        <v>66</v>
      </c>
      <c r="B667" s="144" t="s">
        <v>67</v>
      </c>
      <c r="C667">
        <v>355</v>
      </c>
      <c r="D667" t="str">
        <f>VLOOKUP(Oliusala[[#This Row],[postnumer]],Sveitarfelog[#All],4,FALSE)</f>
        <v>Snæfellsbær</v>
      </c>
      <c r="E667" t="str">
        <f>VLOOKUP(Oliusala[[#This Row],[postnumer]],Sveitarfelog[#All],5,FALSE)</f>
        <v>Vesturland</v>
      </c>
      <c r="F667" t="s">
        <v>29</v>
      </c>
      <c r="G667" t="s">
        <v>24</v>
      </c>
      <c r="H667" t="s">
        <v>60</v>
      </c>
      <c r="I667" s="1">
        <v>1500</v>
      </c>
      <c r="J667" s="2">
        <f>VLOOKUP(Oliusala[[#This Row],[tegund]],Tegundir!$B$2:$D$19,3,FALSE)*Oliusala[[#This Row],[magn]]/1000</f>
        <v>1.2975000000000001</v>
      </c>
      <c r="K667">
        <v>2010</v>
      </c>
      <c r="L667" t="s">
        <v>19</v>
      </c>
      <c r="M667" s="144" t="s">
        <v>59</v>
      </c>
      <c r="O667" s="144" t="s">
        <v>1998</v>
      </c>
    </row>
    <row r="668" spans="1:15" x14ac:dyDescent="0.2">
      <c r="A668" t="s">
        <v>57</v>
      </c>
      <c r="B668" s="144" t="s">
        <v>67</v>
      </c>
      <c r="C668">
        <v>355</v>
      </c>
      <c r="D668" t="str">
        <f>VLOOKUP(Oliusala[[#This Row],[postnumer]],Sveitarfelog[#All],4,FALSE)</f>
        <v>Snæfellsbær</v>
      </c>
      <c r="E668" t="str">
        <f>VLOOKUP(Oliusala[[#This Row],[postnumer]],Sveitarfelog[#All],5,FALSE)</f>
        <v>Vesturland</v>
      </c>
      <c r="F668" t="s">
        <v>29</v>
      </c>
      <c r="G668" t="s">
        <v>24</v>
      </c>
      <c r="H668" t="s">
        <v>60</v>
      </c>
      <c r="I668" s="1">
        <v>5831</v>
      </c>
      <c r="J668" s="2">
        <f>VLOOKUP(Oliusala[[#This Row],[tegund]],Tegundir!$B$2:$D$19,3,FALSE)*Oliusala[[#This Row],[magn]]/1000</f>
        <v>5.0438149999999995</v>
      </c>
      <c r="K668">
        <v>2010</v>
      </c>
      <c r="L668" t="s">
        <v>19</v>
      </c>
      <c r="M668" s="144" t="s">
        <v>59</v>
      </c>
      <c r="O668" s="144" t="s">
        <v>1998</v>
      </c>
    </row>
    <row r="669" spans="1:15" x14ac:dyDescent="0.2">
      <c r="A669" t="s">
        <v>76</v>
      </c>
      <c r="B669" s="144" t="s">
        <v>98</v>
      </c>
      <c r="C669">
        <v>355</v>
      </c>
      <c r="D669" t="str">
        <f>VLOOKUP(Oliusala[[#This Row],[postnumer]],Sveitarfelog[#All],4,FALSE)</f>
        <v>Snæfellsbær</v>
      </c>
      <c r="E669" t="str">
        <f>VLOOKUP(Oliusala[[#This Row],[postnumer]],Sveitarfelog[#All],5,FALSE)</f>
        <v>Vesturland</v>
      </c>
      <c r="F669" t="s">
        <v>24</v>
      </c>
      <c r="G669" t="s">
        <v>24</v>
      </c>
      <c r="H669" t="s">
        <v>60</v>
      </c>
      <c r="I669" s="1">
        <v>9816</v>
      </c>
      <c r="J669" s="2">
        <f>VLOOKUP(Oliusala[[#This Row],[tegund]],Tegundir!$B$2:$D$19,3,FALSE)*Oliusala[[#This Row],[magn]]/1000</f>
        <v>8.4908400000000004</v>
      </c>
      <c r="K669">
        <v>2010</v>
      </c>
      <c r="L669" t="s">
        <v>18</v>
      </c>
      <c r="M669" s="144" t="s">
        <v>59</v>
      </c>
    </row>
    <row r="670" spans="1:15" x14ac:dyDescent="0.2">
      <c r="A670" t="s">
        <v>63</v>
      </c>
      <c r="B670" s="144" t="s">
        <v>98</v>
      </c>
      <c r="C670">
        <v>355</v>
      </c>
      <c r="D670" t="str">
        <f>VLOOKUP(Oliusala[[#This Row],[postnumer]],Sveitarfelog[#All],4,FALSE)</f>
        <v>Snæfellsbær</v>
      </c>
      <c r="E670" t="str">
        <f>VLOOKUP(Oliusala[[#This Row],[postnumer]],Sveitarfelog[#All],5,FALSE)</f>
        <v>Vesturland</v>
      </c>
      <c r="F670" t="s">
        <v>24</v>
      </c>
      <c r="G670" t="s">
        <v>24</v>
      </c>
      <c r="H670" t="s">
        <v>58</v>
      </c>
      <c r="I670" s="1">
        <v>24428</v>
      </c>
      <c r="J670" s="2">
        <f>VLOOKUP(Oliusala[[#This Row],[tegund]],Tegundir!$B$2:$D$19,3,FALSE)*Oliusala[[#This Row],[magn]]/1000</f>
        <v>21.130220000000001</v>
      </c>
      <c r="K670">
        <v>2010</v>
      </c>
      <c r="L670" t="s">
        <v>18</v>
      </c>
      <c r="M670" s="144" t="s">
        <v>59</v>
      </c>
    </row>
    <row r="671" spans="1:15" x14ac:dyDescent="0.2">
      <c r="A671" t="s">
        <v>63</v>
      </c>
      <c r="B671" s="144" t="s">
        <v>98</v>
      </c>
      <c r="C671">
        <v>355</v>
      </c>
      <c r="D671" t="str">
        <f>VLOOKUP(Oliusala[[#This Row],[postnumer]],Sveitarfelog[#All],4,FALSE)</f>
        <v>Snæfellsbær</v>
      </c>
      <c r="E671" t="str">
        <f>VLOOKUP(Oliusala[[#This Row],[postnumer]],Sveitarfelog[#All],5,FALSE)</f>
        <v>Vesturland</v>
      </c>
      <c r="F671" t="s">
        <v>24</v>
      </c>
      <c r="G671" t="s">
        <v>24</v>
      </c>
      <c r="H671" t="s">
        <v>58</v>
      </c>
      <c r="I671" s="1">
        <v>83894</v>
      </c>
      <c r="J671" s="2">
        <f>VLOOKUP(Oliusala[[#This Row],[tegund]],Tegundir!$B$2:$D$19,3,FALSE)*Oliusala[[#This Row],[magn]]/1000</f>
        <v>72.568309999999997</v>
      </c>
      <c r="K671">
        <v>2010</v>
      </c>
      <c r="L671" t="s">
        <v>18</v>
      </c>
      <c r="M671" s="144" t="s">
        <v>59</v>
      </c>
    </row>
    <row r="672" spans="1:15" x14ac:dyDescent="0.2">
      <c r="A672" t="s">
        <v>63</v>
      </c>
      <c r="B672" s="144" t="s">
        <v>67</v>
      </c>
      <c r="C672">
        <v>355</v>
      </c>
      <c r="D672" t="str">
        <f>VLOOKUP(Oliusala[[#This Row],[postnumer]],Sveitarfelog[#All],4,FALSE)</f>
        <v>Snæfellsbær</v>
      </c>
      <c r="E672" t="str">
        <f>VLOOKUP(Oliusala[[#This Row],[postnumer]],Sveitarfelog[#All],5,FALSE)</f>
        <v>Vesturland</v>
      </c>
      <c r="F672" t="s">
        <v>24</v>
      </c>
      <c r="G672" t="s">
        <v>24</v>
      </c>
      <c r="H672" t="s">
        <v>58</v>
      </c>
      <c r="I672" s="1">
        <v>342069</v>
      </c>
      <c r="J672" s="2">
        <f>VLOOKUP(Oliusala[[#This Row],[tegund]],Tegundir!$B$2:$D$19,3,FALSE)*Oliusala[[#This Row],[magn]]/1000</f>
        <v>295.88968499999999</v>
      </c>
      <c r="K672">
        <v>2010</v>
      </c>
      <c r="L672" t="s">
        <v>18</v>
      </c>
      <c r="M672" s="144" t="s">
        <v>59</v>
      </c>
    </row>
    <row r="673" spans="1:15" x14ac:dyDescent="0.2">
      <c r="A673" t="s">
        <v>63</v>
      </c>
      <c r="B673" s="144" t="s">
        <v>67</v>
      </c>
      <c r="C673">
        <v>355</v>
      </c>
      <c r="D673" t="str">
        <f>VLOOKUP(Oliusala[[#This Row],[postnumer]],Sveitarfelog[#All],4,FALSE)</f>
        <v>Snæfellsbær</v>
      </c>
      <c r="E673" t="str">
        <f>VLOOKUP(Oliusala[[#This Row],[postnumer]],Sveitarfelog[#All],5,FALSE)</f>
        <v>Vesturland</v>
      </c>
      <c r="F673" t="s">
        <v>24</v>
      </c>
      <c r="G673" t="s">
        <v>24</v>
      </c>
      <c r="H673" t="s">
        <v>58</v>
      </c>
      <c r="I673" s="1">
        <v>26388</v>
      </c>
      <c r="J673" s="2">
        <f>VLOOKUP(Oliusala[[#This Row],[tegund]],Tegundir!$B$2:$D$19,3,FALSE)*Oliusala[[#This Row],[magn]]/1000</f>
        <v>22.825620000000001</v>
      </c>
      <c r="K673">
        <v>2010</v>
      </c>
      <c r="L673" t="s">
        <v>18</v>
      </c>
      <c r="M673" s="144" t="s">
        <v>59</v>
      </c>
    </row>
    <row r="674" spans="1:15" x14ac:dyDescent="0.2">
      <c r="A674" t="s">
        <v>63</v>
      </c>
      <c r="B674" s="144" t="s">
        <v>99</v>
      </c>
      <c r="C674">
        <v>360</v>
      </c>
      <c r="D674" t="str">
        <f>VLOOKUP(Oliusala[[#This Row],[postnumer]],Sveitarfelog[#All],4,FALSE)</f>
        <v>Snæfellsbær</v>
      </c>
      <c r="E674" t="str">
        <f>VLOOKUP(Oliusala[[#This Row],[postnumer]],Sveitarfelog[#All],5,FALSE)</f>
        <v>Vesturland</v>
      </c>
      <c r="F674" t="s">
        <v>24</v>
      </c>
      <c r="G674" t="s">
        <v>24</v>
      </c>
      <c r="H674" t="s">
        <v>61</v>
      </c>
      <c r="I674" s="1">
        <v>0</v>
      </c>
      <c r="J674" s="2">
        <f>VLOOKUP(Oliusala[[#This Row],[tegund]],Tegundir!$B$2:$D$19,3,FALSE)*Oliusala[[#This Row],[magn]]/1000</f>
        <v>0</v>
      </c>
      <c r="K674">
        <v>2010</v>
      </c>
      <c r="L674" t="s">
        <v>18</v>
      </c>
      <c r="M674" s="144" t="s">
        <v>62</v>
      </c>
    </row>
    <row r="675" spans="1:15" x14ac:dyDescent="0.2">
      <c r="A675" t="s">
        <v>67</v>
      </c>
      <c r="B675" s="144" t="s">
        <v>99</v>
      </c>
      <c r="C675">
        <v>360</v>
      </c>
      <c r="D675" t="str">
        <f>VLOOKUP(Oliusala[[#This Row],[postnumer]],Sveitarfelog[#All],4,FALSE)</f>
        <v>Snæfellsbær</v>
      </c>
      <c r="E675" t="str">
        <f>VLOOKUP(Oliusala[[#This Row],[postnumer]],Sveitarfelog[#All],5,FALSE)</f>
        <v>Vesturland</v>
      </c>
      <c r="F675" t="s">
        <v>24</v>
      </c>
      <c r="G675" t="s">
        <v>24</v>
      </c>
      <c r="H675" t="s">
        <v>60</v>
      </c>
      <c r="I675" s="1">
        <v>20338</v>
      </c>
      <c r="J675" s="2">
        <f>VLOOKUP(Oliusala[[#This Row],[tegund]],Tegundir!$B$2:$D$19,3,FALSE)*Oliusala[[#This Row],[magn]]/1000</f>
        <v>17.592369999999999</v>
      </c>
      <c r="K675">
        <v>2010</v>
      </c>
      <c r="L675" t="s">
        <v>18</v>
      </c>
      <c r="M675" s="144" t="s">
        <v>59</v>
      </c>
    </row>
    <row r="676" spans="1:15" x14ac:dyDescent="0.2">
      <c r="A676" t="s">
        <v>67</v>
      </c>
      <c r="B676" s="144" t="s">
        <v>99</v>
      </c>
      <c r="C676">
        <v>360</v>
      </c>
      <c r="D676" t="str">
        <f>VLOOKUP(Oliusala[[#This Row],[postnumer]],Sveitarfelog[#All],4,FALSE)</f>
        <v>Snæfellsbær</v>
      </c>
      <c r="E676" t="str">
        <f>VLOOKUP(Oliusala[[#This Row],[postnumer]],Sveitarfelog[#All],5,FALSE)</f>
        <v>Vesturland</v>
      </c>
      <c r="F676" t="s">
        <v>29</v>
      </c>
      <c r="G676" t="s">
        <v>24</v>
      </c>
      <c r="H676" t="s">
        <v>60</v>
      </c>
      <c r="I676" s="1">
        <v>294155</v>
      </c>
      <c r="J676" s="2">
        <f>VLOOKUP(Oliusala[[#This Row],[tegund]],Tegundir!$B$2:$D$19,3,FALSE)*Oliusala[[#This Row],[magn]]/1000</f>
        <v>254.444075</v>
      </c>
      <c r="K676">
        <v>2010</v>
      </c>
      <c r="L676" t="s">
        <v>19</v>
      </c>
      <c r="M676" s="144" t="s">
        <v>59</v>
      </c>
      <c r="O676" s="144" t="s">
        <v>1998</v>
      </c>
    </row>
    <row r="677" spans="1:15" x14ac:dyDescent="0.2">
      <c r="A677" t="s">
        <v>66</v>
      </c>
      <c r="B677" s="144" t="s">
        <v>99</v>
      </c>
      <c r="C677">
        <v>360</v>
      </c>
      <c r="D677" t="str">
        <f>VLOOKUP(Oliusala[[#This Row],[postnumer]],Sveitarfelog[#All],4,FALSE)</f>
        <v>Snæfellsbær</v>
      </c>
      <c r="E677" t="str">
        <f>VLOOKUP(Oliusala[[#This Row],[postnumer]],Sveitarfelog[#All],5,FALSE)</f>
        <v>Vesturland</v>
      </c>
      <c r="F677" t="s">
        <v>29</v>
      </c>
      <c r="G677" t="s">
        <v>24</v>
      </c>
      <c r="H677" t="s">
        <v>60</v>
      </c>
      <c r="I677" s="1">
        <v>86655</v>
      </c>
      <c r="J677" s="2">
        <f>VLOOKUP(Oliusala[[#This Row],[tegund]],Tegundir!$B$2:$D$19,3,FALSE)*Oliusala[[#This Row],[magn]]/1000</f>
        <v>74.956575000000001</v>
      </c>
      <c r="K677">
        <v>2010</v>
      </c>
      <c r="L677" t="s">
        <v>19</v>
      </c>
      <c r="M677" s="144" t="s">
        <v>59</v>
      </c>
      <c r="O677" s="144" t="s">
        <v>1998</v>
      </c>
    </row>
    <row r="678" spans="1:15" x14ac:dyDescent="0.2">
      <c r="A678" t="s">
        <v>57</v>
      </c>
      <c r="B678" s="144" t="s">
        <v>99</v>
      </c>
      <c r="C678">
        <v>360</v>
      </c>
      <c r="D678" t="str">
        <f>VLOOKUP(Oliusala[[#This Row],[postnumer]],Sveitarfelog[#All],4,FALSE)</f>
        <v>Snæfellsbær</v>
      </c>
      <c r="E678" t="str">
        <f>VLOOKUP(Oliusala[[#This Row],[postnumer]],Sveitarfelog[#All],5,FALSE)</f>
        <v>Vesturland</v>
      </c>
      <c r="F678" t="s">
        <v>24</v>
      </c>
      <c r="G678" t="s">
        <v>24</v>
      </c>
      <c r="H678" t="s">
        <v>60</v>
      </c>
      <c r="I678" s="1">
        <v>87498</v>
      </c>
      <c r="J678" s="2">
        <f>VLOOKUP(Oliusala[[#This Row],[tegund]],Tegundir!$B$2:$D$19,3,FALSE)*Oliusala[[#This Row],[magn]]/1000</f>
        <v>75.685770000000005</v>
      </c>
      <c r="K678">
        <v>2010</v>
      </c>
      <c r="L678" t="s">
        <v>18</v>
      </c>
      <c r="M678" s="144" t="s">
        <v>59</v>
      </c>
    </row>
    <row r="679" spans="1:15" x14ac:dyDescent="0.2">
      <c r="A679" t="s">
        <v>57</v>
      </c>
      <c r="B679" s="144" t="s">
        <v>99</v>
      </c>
      <c r="C679">
        <v>360</v>
      </c>
      <c r="D679" t="str">
        <f>VLOOKUP(Oliusala[[#This Row],[postnumer]],Sveitarfelog[#All],4,FALSE)</f>
        <v>Snæfellsbær</v>
      </c>
      <c r="E679" t="str">
        <f>VLOOKUP(Oliusala[[#This Row],[postnumer]],Sveitarfelog[#All],5,FALSE)</f>
        <v>Vesturland</v>
      </c>
      <c r="F679" t="s">
        <v>29</v>
      </c>
      <c r="G679" t="s">
        <v>24</v>
      </c>
      <c r="H679" t="s">
        <v>60</v>
      </c>
      <c r="I679" s="1">
        <v>1073596</v>
      </c>
      <c r="J679" s="2">
        <f>VLOOKUP(Oliusala[[#This Row],[tegund]],Tegundir!$B$2:$D$19,3,FALSE)*Oliusala[[#This Row],[magn]]/1000</f>
        <v>928.66054000000008</v>
      </c>
      <c r="K679">
        <v>2010</v>
      </c>
      <c r="L679" t="s">
        <v>19</v>
      </c>
      <c r="M679" s="144" t="s">
        <v>59</v>
      </c>
      <c r="O679" s="144" t="s">
        <v>1998</v>
      </c>
    </row>
    <row r="680" spans="1:15" x14ac:dyDescent="0.2">
      <c r="A680" t="s">
        <v>57</v>
      </c>
      <c r="B680" s="144" t="s">
        <v>99</v>
      </c>
      <c r="C680">
        <v>360</v>
      </c>
      <c r="D680" t="str">
        <f>VLOOKUP(Oliusala[[#This Row],[postnumer]],Sveitarfelog[#All],4,FALSE)</f>
        <v>Snæfellsbær</v>
      </c>
      <c r="E680" t="str">
        <f>VLOOKUP(Oliusala[[#This Row],[postnumer]],Sveitarfelog[#All],5,FALSE)</f>
        <v>Vesturland</v>
      </c>
      <c r="F680" t="s">
        <v>30</v>
      </c>
      <c r="G680" t="s">
        <v>24</v>
      </c>
      <c r="H680" t="s">
        <v>60</v>
      </c>
      <c r="I680" s="1">
        <v>366447</v>
      </c>
      <c r="J680" s="2">
        <f>VLOOKUP(Oliusala[[#This Row],[tegund]],Tegundir!$B$2:$D$19,3,FALSE)*Oliusala[[#This Row],[magn]]/1000</f>
        <v>316.97665499999999</v>
      </c>
      <c r="K680">
        <v>2010</v>
      </c>
      <c r="L680" t="s">
        <v>19</v>
      </c>
      <c r="M680" s="144" t="s">
        <v>59</v>
      </c>
      <c r="O680" s="144" t="s">
        <v>1998</v>
      </c>
    </row>
    <row r="681" spans="1:15" x14ac:dyDescent="0.2">
      <c r="A681" t="s">
        <v>63</v>
      </c>
      <c r="B681" s="144" t="s">
        <v>99</v>
      </c>
      <c r="C681">
        <v>360</v>
      </c>
      <c r="D681" t="str">
        <f>VLOOKUP(Oliusala[[#This Row],[postnumer]],Sveitarfelog[#All],4,FALSE)</f>
        <v>Snæfellsbær</v>
      </c>
      <c r="E681" t="str">
        <f>VLOOKUP(Oliusala[[#This Row],[postnumer]],Sveitarfelog[#All],5,FALSE)</f>
        <v>Vesturland</v>
      </c>
      <c r="F681" t="s">
        <v>24</v>
      </c>
      <c r="G681" t="s">
        <v>24</v>
      </c>
      <c r="H681" t="s">
        <v>58</v>
      </c>
      <c r="I681" s="1">
        <v>42726</v>
      </c>
      <c r="J681" s="2">
        <f>VLOOKUP(Oliusala[[#This Row],[tegund]],Tegundir!$B$2:$D$19,3,FALSE)*Oliusala[[#This Row],[magn]]/1000</f>
        <v>36.957989999999995</v>
      </c>
      <c r="K681">
        <v>2010</v>
      </c>
      <c r="L681" t="s">
        <v>18</v>
      </c>
      <c r="M681" s="144" t="s">
        <v>59</v>
      </c>
    </row>
    <row r="682" spans="1:15" x14ac:dyDescent="0.2">
      <c r="A682" t="s">
        <v>63</v>
      </c>
      <c r="B682" s="144" t="s">
        <v>99</v>
      </c>
      <c r="C682">
        <v>360</v>
      </c>
      <c r="D682" t="str">
        <f>VLOOKUP(Oliusala[[#This Row],[postnumer]],Sveitarfelog[#All],4,FALSE)</f>
        <v>Snæfellsbær</v>
      </c>
      <c r="E682" t="str">
        <f>VLOOKUP(Oliusala[[#This Row],[postnumer]],Sveitarfelog[#All],5,FALSE)</f>
        <v>Vesturland</v>
      </c>
      <c r="F682" t="s">
        <v>30</v>
      </c>
      <c r="G682" t="s">
        <v>24</v>
      </c>
      <c r="H682" t="s">
        <v>58</v>
      </c>
      <c r="I682" s="1">
        <v>3874</v>
      </c>
      <c r="J682" s="2">
        <f>VLOOKUP(Oliusala[[#This Row],[tegund]],Tegundir!$B$2:$D$19,3,FALSE)*Oliusala[[#This Row],[magn]]/1000</f>
        <v>3.3510099999999996</v>
      </c>
      <c r="K682">
        <v>2010</v>
      </c>
      <c r="L682" t="s">
        <v>19</v>
      </c>
      <c r="M682" s="144" t="s">
        <v>59</v>
      </c>
      <c r="O682" s="144" t="s">
        <v>1998</v>
      </c>
    </row>
    <row r="683" spans="1:15" x14ac:dyDescent="0.2">
      <c r="A683" t="s">
        <v>63</v>
      </c>
      <c r="B683" s="144" t="s">
        <v>101</v>
      </c>
      <c r="C683">
        <v>370</v>
      </c>
      <c r="D683" t="str">
        <f>VLOOKUP(Oliusala[[#This Row],[postnumer]],Sveitarfelog[#All],4,FALSE)</f>
        <v>Dalabyggð</v>
      </c>
      <c r="E683" t="str">
        <f>VLOOKUP(Oliusala[[#This Row],[postnumer]],Sveitarfelog[#All],5,FALSE)</f>
        <v>Vesturland</v>
      </c>
      <c r="F683" t="s">
        <v>25</v>
      </c>
      <c r="G683" t="s">
        <v>24</v>
      </c>
      <c r="H683" t="s">
        <v>58</v>
      </c>
      <c r="I683" s="1">
        <v>7088</v>
      </c>
      <c r="J683" s="2">
        <f>VLOOKUP(Oliusala[[#This Row],[tegund]],Tegundir!$B$2:$D$19,3,FALSE)*Oliusala[[#This Row],[magn]]/1000</f>
        <v>6.1311200000000001</v>
      </c>
      <c r="K683">
        <v>2010</v>
      </c>
      <c r="L683" t="s">
        <v>1955</v>
      </c>
      <c r="M683" s="144" t="s">
        <v>59</v>
      </c>
    </row>
    <row r="684" spans="1:15" x14ac:dyDescent="0.2">
      <c r="A684" t="s">
        <v>102</v>
      </c>
      <c r="B684" s="144" t="s">
        <v>101</v>
      </c>
      <c r="C684">
        <v>370</v>
      </c>
      <c r="D684" t="str">
        <f>VLOOKUP(Oliusala[[#This Row],[postnumer]],Sveitarfelog[#All],4,FALSE)</f>
        <v>Dalabyggð</v>
      </c>
      <c r="E684" t="str">
        <f>VLOOKUP(Oliusala[[#This Row],[postnumer]],Sveitarfelog[#All],5,FALSE)</f>
        <v>Vesturland</v>
      </c>
      <c r="F684" t="s">
        <v>25</v>
      </c>
      <c r="G684" t="s">
        <v>24</v>
      </c>
      <c r="H684" t="s">
        <v>60</v>
      </c>
      <c r="I684" s="1">
        <v>2308</v>
      </c>
      <c r="J684" s="2">
        <f>VLOOKUP(Oliusala[[#This Row],[tegund]],Tegundir!$B$2:$D$19,3,FALSE)*Oliusala[[#This Row],[magn]]/1000</f>
        <v>1.9964200000000001</v>
      </c>
      <c r="K684">
        <v>2010</v>
      </c>
      <c r="L684" t="s">
        <v>1955</v>
      </c>
      <c r="M684" s="144" t="s">
        <v>59</v>
      </c>
    </row>
    <row r="685" spans="1:15" x14ac:dyDescent="0.2">
      <c r="A685" t="s">
        <v>63</v>
      </c>
      <c r="B685" s="144" t="s">
        <v>101</v>
      </c>
      <c r="C685">
        <v>370</v>
      </c>
      <c r="D685" t="str">
        <f>VLOOKUP(Oliusala[[#This Row],[postnumer]],Sveitarfelog[#All],4,FALSE)</f>
        <v>Dalabyggð</v>
      </c>
      <c r="E685" t="str">
        <f>VLOOKUP(Oliusala[[#This Row],[postnumer]],Sveitarfelog[#All],5,FALSE)</f>
        <v>Vesturland</v>
      </c>
      <c r="F685" t="s">
        <v>24</v>
      </c>
      <c r="G685" t="s">
        <v>24</v>
      </c>
      <c r="H685" t="s">
        <v>61</v>
      </c>
      <c r="I685" s="1">
        <v>0</v>
      </c>
      <c r="J685" s="2">
        <f>VLOOKUP(Oliusala[[#This Row],[tegund]],Tegundir!$B$2:$D$19,3,FALSE)*Oliusala[[#This Row],[magn]]/1000</f>
        <v>0</v>
      </c>
      <c r="K685">
        <v>2010</v>
      </c>
      <c r="L685" t="s">
        <v>18</v>
      </c>
      <c r="M685" s="144" t="s">
        <v>62</v>
      </c>
    </row>
    <row r="686" spans="1:15" x14ac:dyDescent="0.2">
      <c r="A686" t="s">
        <v>57</v>
      </c>
      <c r="B686" s="144" t="s">
        <v>101</v>
      </c>
      <c r="C686">
        <v>370</v>
      </c>
      <c r="D686" t="str">
        <f>VLOOKUP(Oliusala[[#This Row],[postnumer]],Sveitarfelog[#All],4,FALSE)</f>
        <v>Dalabyggð</v>
      </c>
      <c r="E686" t="str">
        <f>VLOOKUP(Oliusala[[#This Row],[postnumer]],Sveitarfelog[#All],5,FALSE)</f>
        <v>Vesturland</v>
      </c>
      <c r="F686" t="s">
        <v>25</v>
      </c>
      <c r="G686" t="s">
        <v>24</v>
      </c>
      <c r="H686" t="s">
        <v>60</v>
      </c>
      <c r="I686" s="1">
        <v>298566</v>
      </c>
      <c r="J686" s="2">
        <f>VLOOKUP(Oliusala[[#This Row],[tegund]],Tegundir!$B$2:$D$19,3,FALSE)*Oliusala[[#This Row],[magn]]/1000</f>
        <v>258.25959</v>
      </c>
      <c r="K686">
        <v>2010</v>
      </c>
      <c r="L686" t="s">
        <v>1955</v>
      </c>
      <c r="M686" s="144" t="s">
        <v>59</v>
      </c>
    </row>
    <row r="687" spans="1:15" x14ac:dyDescent="0.2">
      <c r="A687" t="s">
        <v>84</v>
      </c>
      <c r="B687" s="144" t="s">
        <v>101</v>
      </c>
      <c r="C687">
        <v>370</v>
      </c>
      <c r="D687" t="str">
        <f>VLOOKUP(Oliusala[[#This Row],[postnumer]],Sveitarfelog[#All],4,FALSE)</f>
        <v>Dalabyggð</v>
      </c>
      <c r="E687" t="str">
        <f>VLOOKUP(Oliusala[[#This Row],[postnumer]],Sveitarfelog[#All],5,FALSE)</f>
        <v>Vesturland</v>
      </c>
      <c r="F687" t="s">
        <v>24</v>
      </c>
      <c r="G687" t="s">
        <v>24</v>
      </c>
      <c r="H687" t="s">
        <v>60</v>
      </c>
      <c r="I687" s="1">
        <v>67979</v>
      </c>
      <c r="J687" s="2">
        <f>VLOOKUP(Oliusala[[#This Row],[tegund]],Tegundir!$B$2:$D$19,3,FALSE)*Oliusala[[#This Row],[magn]]/1000</f>
        <v>58.801834999999997</v>
      </c>
      <c r="K687">
        <v>2010</v>
      </c>
      <c r="L687" t="s">
        <v>1955</v>
      </c>
      <c r="M687" s="144" t="s">
        <v>59</v>
      </c>
    </row>
    <row r="688" spans="1:15" x14ac:dyDescent="0.2">
      <c r="A688" t="s">
        <v>57</v>
      </c>
      <c r="B688" s="144" t="s">
        <v>101</v>
      </c>
      <c r="C688">
        <v>370</v>
      </c>
      <c r="D688" t="str">
        <f>VLOOKUP(Oliusala[[#This Row],[postnumer]],Sveitarfelog[#All],4,FALSE)</f>
        <v>Dalabyggð</v>
      </c>
      <c r="E688" t="str">
        <f>VLOOKUP(Oliusala[[#This Row],[postnumer]],Sveitarfelog[#All],5,FALSE)</f>
        <v>Vesturland</v>
      </c>
      <c r="F688" t="s">
        <v>24</v>
      </c>
      <c r="G688" t="s">
        <v>24</v>
      </c>
      <c r="H688" t="s">
        <v>60</v>
      </c>
      <c r="I688" s="1">
        <v>390825</v>
      </c>
      <c r="J688" s="2">
        <f>VLOOKUP(Oliusala[[#This Row],[tegund]],Tegundir!$B$2:$D$19,3,FALSE)*Oliusala[[#This Row],[magn]]/1000</f>
        <v>338.063625</v>
      </c>
      <c r="K688">
        <v>2010</v>
      </c>
      <c r="L688" t="s">
        <v>18</v>
      </c>
      <c r="M688" s="144" t="s">
        <v>59</v>
      </c>
    </row>
    <row r="689" spans="1:15" x14ac:dyDescent="0.2">
      <c r="A689" t="s">
        <v>76</v>
      </c>
      <c r="B689" s="144" t="s">
        <v>101</v>
      </c>
      <c r="C689">
        <v>370</v>
      </c>
      <c r="D689" t="str">
        <f>VLOOKUP(Oliusala[[#This Row],[postnumer]],Sveitarfelog[#All],4,FALSE)</f>
        <v>Dalabyggð</v>
      </c>
      <c r="E689" t="str">
        <f>VLOOKUP(Oliusala[[#This Row],[postnumer]],Sveitarfelog[#All],5,FALSE)</f>
        <v>Vesturland</v>
      </c>
      <c r="F689" t="s">
        <v>24</v>
      </c>
      <c r="G689" t="s">
        <v>24</v>
      </c>
      <c r="H689" t="s">
        <v>60</v>
      </c>
      <c r="I689" s="1">
        <v>84943</v>
      </c>
      <c r="J689" s="2">
        <f>VLOOKUP(Oliusala[[#This Row],[tegund]],Tegundir!$B$2:$D$19,3,FALSE)*Oliusala[[#This Row],[magn]]/1000</f>
        <v>73.475694999999988</v>
      </c>
      <c r="K689">
        <v>2010</v>
      </c>
      <c r="L689" t="s">
        <v>1955</v>
      </c>
      <c r="M689" s="144" t="s">
        <v>59</v>
      </c>
    </row>
    <row r="690" spans="1:15" x14ac:dyDescent="0.2">
      <c r="A690" t="s">
        <v>63</v>
      </c>
      <c r="B690" s="144" t="s">
        <v>101</v>
      </c>
      <c r="C690">
        <v>370</v>
      </c>
      <c r="D690" t="str">
        <f>VLOOKUP(Oliusala[[#This Row],[postnumer]],Sveitarfelog[#All],4,FALSE)</f>
        <v>Dalabyggð</v>
      </c>
      <c r="E690" t="str">
        <f>VLOOKUP(Oliusala[[#This Row],[postnumer]],Sveitarfelog[#All],5,FALSE)</f>
        <v>Vesturland</v>
      </c>
      <c r="F690" t="s">
        <v>24</v>
      </c>
      <c r="G690" t="s">
        <v>24</v>
      </c>
      <c r="H690" t="s">
        <v>58</v>
      </c>
      <c r="I690" s="1">
        <v>212785</v>
      </c>
      <c r="J690" s="2">
        <f>VLOOKUP(Oliusala[[#This Row],[tegund]],Tegundir!$B$2:$D$19,3,FALSE)*Oliusala[[#This Row],[magn]]/1000</f>
        <v>184.05902499999999</v>
      </c>
      <c r="K690">
        <v>2010</v>
      </c>
      <c r="L690" t="s">
        <v>18</v>
      </c>
      <c r="M690" s="144" t="s">
        <v>59</v>
      </c>
    </row>
    <row r="691" spans="1:15" x14ac:dyDescent="0.2">
      <c r="A691" t="s">
        <v>69</v>
      </c>
      <c r="B691" s="144" t="s">
        <v>103</v>
      </c>
      <c r="C691">
        <v>371</v>
      </c>
      <c r="D691" t="str">
        <f>VLOOKUP(Oliusala[[#This Row],[postnumer]],Sveitarfelog[#All],4,FALSE)</f>
        <v>Dalabyggð</v>
      </c>
      <c r="E691" t="str">
        <f>VLOOKUP(Oliusala[[#This Row],[postnumer]],Sveitarfelog[#All],5,FALSE)</f>
        <v>Vesturland</v>
      </c>
      <c r="F691" t="s">
        <v>24</v>
      </c>
      <c r="G691" t="s">
        <v>24</v>
      </c>
      <c r="H691" t="s">
        <v>60</v>
      </c>
      <c r="I691" s="1">
        <v>12817</v>
      </c>
      <c r="J691" s="2">
        <f>VLOOKUP(Oliusala[[#This Row],[tegund]],Tegundir!$B$2:$D$19,3,FALSE)*Oliusala[[#This Row],[magn]]/1000</f>
        <v>11.086705</v>
      </c>
      <c r="K691">
        <v>2010</v>
      </c>
      <c r="L691" t="s">
        <v>1955</v>
      </c>
      <c r="M691" s="144" t="s">
        <v>59</v>
      </c>
    </row>
    <row r="692" spans="1:15" x14ac:dyDescent="0.2">
      <c r="A692" t="s">
        <v>63</v>
      </c>
      <c r="B692" s="144" t="s">
        <v>103</v>
      </c>
      <c r="C692">
        <v>371</v>
      </c>
      <c r="D692" t="str">
        <f>VLOOKUP(Oliusala[[#This Row],[postnumer]],Sveitarfelog[#All],4,FALSE)</f>
        <v>Dalabyggð</v>
      </c>
      <c r="E692" t="str">
        <f>VLOOKUP(Oliusala[[#This Row],[postnumer]],Sveitarfelog[#All],5,FALSE)</f>
        <v>Vesturland</v>
      </c>
      <c r="F692" t="s">
        <v>24</v>
      </c>
      <c r="G692" t="s">
        <v>24</v>
      </c>
      <c r="H692" t="s">
        <v>58</v>
      </c>
      <c r="I692" s="1">
        <v>55697</v>
      </c>
      <c r="J692" s="2">
        <f>VLOOKUP(Oliusala[[#This Row],[tegund]],Tegundir!$B$2:$D$19,3,FALSE)*Oliusala[[#This Row],[magn]]/1000</f>
        <v>48.177904999999996</v>
      </c>
      <c r="K692">
        <v>2010</v>
      </c>
      <c r="L692" t="s">
        <v>18</v>
      </c>
      <c r="M692" s="144" t="s">
        <v>59</v>
      </c>
    </row>
    <row r="693" spans="1:15" x14ac:dyDescent="0.2">
      <c r="A693" t="s">
        <v>57</v>
      </c>
      <c r="B693" s="144" t="s">
        <v>101</v>
      </c>
      <c r="C693">
        <v>370</v>
      </c>
      <c r="D693" t="str">
        <f>VLOOKUP(Oliusala[[#This Row],[postnumer]],Sveitarfelog[#All],4,FALSE)</f>
        <v>Dalabyggð</v>
      </c>
      <c r="E693" t="str">
        <f>VLOOKUP(Oliusala[[#This Row],[postnumer]],Sveitarfelog[#All],5,FALSE)</f>
        <v>Vesturland</v>
      </c>
      <c r="F693" t="s">
        <v>29</v>
      </c>
      <c r="G693" t="s">
        <v>24</v>
      </c>
      <c r="H693" t="s">
        <v>60</v>
      </c>
      <c r="I693" s="1">
        <v>1610</v>
      </c>
      <c r="J693" s="2">
        <f>VLOOKUP(Oliusala[[#This Row],[tegund]],Tegundir!$B$2:$D$19,3,FALSE)*Oliusala[[#This Row],[magn]]/1000</f>
        <v>1.3926500000000002</v>
      </c>
      <c r="K693">
        <v>2010</v>
      </c>
      <c r="L693" t="s">
        <v>19</v>
      </c>
      <c r="M693" s="144" t="s">
        <v>59</v>
      </c>
      <c r="O693" s="144" t="s">
        <v>1998</v>
      </c>
    </row>
    <row r="694" spans="1:15" x14ac:dyDescent="0.2">
      <c r="A694" t="s">
        <v>57</v>
      </c>
      <c r="B694" s="144" t="s">
        <v>101</v>
      </c>
      <c r="C694">
        <v>370</v>
      </c>
      <c r="D694" t="str">
        <f>VLOOKUP(Oliusala[[#This Row],[postnumer]],Sveitarfelog[#All],4,FALSE)</f>
        <v>Dalabyggð</v>
      </c>
      <c r="E694" t="str">
        <f>VLOOKUP(Oliusala[[#This Row],[postnumer]],Sveitarfelog[#All],5,FALSE)</f>
        <v>Vesturland</v>
      </c>
      <c r="F694" t="s">
        <v>30</v>
      </c>
      <c r="G694" t="s">
        <v>24</v>
      </c>
      <c r="H694" t="s">
        <v>60</v>
      </c>
      <c r="I694" s="1">
        <v>2609</v>
      </c>
      <c r="J694" s="2">
        <f>VLOOKUP(Oliusala[[#This Row],[tegund]],Tegundir!$B$2:$D$19,3,FALSE)*Oliusala[[#This Row],[magn]]/1000</f>
        <v>2.2567849999999998</v>
      </c>
      <c r="K694">
        <v>2010</v>
      </c>
      <c r="L694" t="s">
        <v>19</v>
      </c>
      <c r="M694" s="144" t="s">
        <v>59</v>
      </c>
      <c r="O694" s="144" t="s">
        <v>1998</v>
      </c>
    </row>
    <row r="695" spans="1:15" x14ac:dyDescent="0.2">
      <c r="A695" t="s">
        <v>63</v>
      </c>
      <c r="B695" s="144" t="s">
        <v>103</v>
      </c>
      <c r="C695">
        <v>371</v>
      </c>
      <c r="D695" t="str">
        <f>VLOOKUP(Oliusala[[#This Row],[postnumer]],Sveitarfelog[#All],4,FALSE)</f>
        <v>Dalabyggð</v>
      </c>
      <c r="E695" t="str">
        <f>VLOOKUP(Oliusala[[#This Row],[postnumer]],Sveitarfelog[#All],5,FALSE)</f>
        <v>Vesturland</v>
      </c>
      <c r="F695" t="s">
        <v>25</v>
      </c>
      <c r="G695" t="s">
        <v>24</v>
      </c>
      <c r="H695" t="s">
        <v>58</v>
      </c>
      <c r="I695" s="1">
        <v>16361</v>
      </c>
      <c r="J695" s="2">
        <f>VLOOKUP(Oliusala[[#This Row],[tegund]],Tegundir!$B$2:$D$19,3,FALSE)*Oliusala[[#This Row],[magn]]/1000</f>
        <v>14.152265</v>
      </c>
      <c r="K695">
        <v>2010</v>
      </c>
      <c r="L695" t="s">
        <v>1955</v>
      </c>
      <c r="M695" s="144" t="s">
        <v>59</v>
      </c>
    </row>
    <row r="696" spans="1:15" x14ac:dyDescent="0.2">
      <c r="A696" t="s">
        <v>57</v>
      </c>
      <c r="B696" s="144" t="s">
        <v>103</v>
      </c>
      <c r="C696">
        <v>371</v>
      </c>
      <c r="D696" t="str">
        <f>VLOOKUP(Oliusala[[#This Row],[postnumer]],Sveitarfelog[#All],4,FALSE)</f>
        <v>Dalabyggð</v>
      </c>
      <c r="E696" t="str">
        <f>VLOOKUP(Oliusala[[#This Row],[postnumer]],Sveitarfelog[#All],5,FALSE)</f>
        <v>Vesturland</v>
      </c>
      <c r="F696" t="s">
        <v>25</v>
      </c>
      <c r="G696" t="s">
        <v>24</v>
      </c>
      <c r="H696" t="s">
        <v>60</v>
      </c>
      <c r="I696" s="1">
        <v>9813</v>
      </c>
      <c r="J696" s="2">
        <f>VLOOKUP(Oliusala[[#This Row],[tegund]],Tegundir!$B$2:$D$19,3,FALSE)*Oliusala[[#This Row],[magn]]/1000</f>
        <v>8.4882450000000009</v>
      </c>
      <c r="K696">
        <v>2010</v>
      </c>
      <c r="L696" t="s">
        <v>1955</v>
      </c>
      <c r="M696" s="144" t="s">
        <v>59</v>
      </c>
    </row>
    <row r="697" spans="1:15" x14ac:dyDescent="0.2">
      <c r="A697" t="s">
        <v>57</v>
      </c>
      <c r="B697" s="144" t="s">
        <v>106</v>
      </c>
      <c r="C697">
        <v>380</v>
      </c>
      <c r="D697" t="str">
        <f>VLOOKUP(Oliusala[[#This Row],[postnumer]],Sveitarfelog[#All],4,FALSE)</f>
        <v>Reykhólahreppur</v>
      </c>
      <c r="E697" t="str">
        <f>VLOOKUP(Oliusala[[#This Row],[postnumer]],Sveitarfelog[#All],5,FALSE)</f>
        <v>Vestfirðir</v>
      </c>
      <c r="F697" t="s">
        <v>25</v>
      </c>
      <c r="G697" t="s">
        <v>24</v>
      </c>
      <c r="H697" t="s">
        <v>60</v>
      </c>
      <c r="I697" s="1">
        <v>90838</v>
      </c>
      <c r="J697" s="2">
        <f>VLOOKUP(Oliusala[[#This Row],[tegund]],Tegundir!$B$2:$D$19,3,FALSE)*Oliusala[[#This Row],[magn]]/1000</f>
        <v>78.57486999999999</v>
      </c>
      <c r="K697">
        <v>2010</v>
      </c>
      <c r="L697" t="s">
        <v>1955</v>
      </c>
      <c r="M697" s="144" t="s">
        <v>59</v>
      </c>
    </row>
    <row r="698" spans="1:15" x14ac:dyDescent="0.2">
      <c r="A698" t="s">
        <v>57</v>
      </c>
      <c r="B698" s="144" t="s">
        <v>105</v>
      </c>
      <c r="C698">
        <v>380</v>
      </c>
      <c r="D698" t="str">
        <f>VLOOKUP(Oliusala[[#This Row],[postnumer]],Sveitarfelog[#All],4,FALSE)</f>
        <v>Reykhólahreppur</v>
      </c>
      <c r="E698" t="str">
        <f>VLOOKUP(Oliusala[[#This Row],[postnumer]],Sveitarfelog[#All],5,FALSE)</f>
        <v>Vestfirðir</v>
      </c>
      <c r="F698" t="s">
        <v>25</v>
      </c>
      <c r="G698" t="s">
        <v>24</v>
      </c>
      <c r="H698" t="s">
        <v>60</v>
      </c>
      <c r="I698" s="1">
        <v>181630</v>
      </c>
      <c r="J698" s="2">
        <f>VLOOKUP(Oliusala[[#This Row],[tegund]],Tegundir!$B$2:$D$19,3,FALSE)*Oliusala[[#This Row],[magn]]/1000</f>
        <v>157.10995</v>
      </c>
      <c r="K698">
        <v>2010</v>
      </c>
      <c r="L698" t="s">
        <v>1955</v>
      </c>
      <c r="M698" s="144" t="s">
        <v>59</v>
      </c>
    </row>
    <row r="699" spans="1:15" x14ac:dyDescent="0.2">
      <c r="A699" t="s">
        <v>63</v>
      </c>
      <c r="B699" s="144" t="s">
        <v>104</v>
      </c>
      <c r="C699">
        <v>380</v>
      </c>
      <c r="D699" t="str">
        <f>VLOOKUP(Oliusala[[#This Row],[postnumer]],Sveitarfelog[#All],4,FALSE)</f>
        <v>Reykhólahreppur</v>
      </c>
      <c r="E699" t="str">
        <f>VLOOKUP(Oliusala[[#This Row],[postnumer]],Sveitarfelog[#All],5,FALSE)</f>
        <v>Vestfirðir</v>
      </c>
      <c r="F699" t="s">
        <v>24</v>
      </c>
      <c r="G699" t="s">
        <v>24</v>
      </c>
      <c r="H699" t="s">
        <v>61</v>
      </c>
      <c r="I699" s="1">
        <v>0</v>
      </c>
      <c r="J699" s="2">
        <f>VLOOKUP(Oliusala[[#This Row],[tegund]],Tegundir!$B$2:$D$19,3,FALSE)*Oliusala[[#This Row],[magn]]/1000</f>
        <v>0</v>
      </c>
      <c r="K699">
        <v>2010</v>
      </c>
      <c r="L699" t="s">
        <v>18</v>
      </c>
      <c r="M699" s="144" t="s">
        <v>62</v>
      </c>
    </row>
    <row r="700" spans="1:15" x14ac:dyDescent="0.2">
      <c r="A700" t="s">
        <v>63</v>
      </c>
      <c r="B700" s="144" t="s">
        <v>106</v>
      </c>
      <c r="C700">
        <v>380</v>
      </c>
      <c r="D700" t="str">
        <f>VLOOKUP(Oliusala[[#This Row],[postnumer]],Sveitarfelog[#All],4,FALSE)</f>
        <v>Reykhólahreppur</v>
      </c>
      <c r="E700" t="str">
        <f>VLOOKUP(Oliusala[[#This Row],[postnumer]],Sveitarfelog[#All],5,FALSE)</f>
        <v>Vestfirðir</v>
      </c>
      <c r="F700" t="s">
        <v>24</v>
      </c>
      <c r="G700" t="s">
        <v>24</v>
      </c>
      <c r="H700" t="s">
        <v>61</v>
      </c>
      <c r="I700" s="1">
        <v>0</v>
      </c>
      <c r="J700" s="2">
        <f>VLOOKUP(Oliusala[[#This Row],[tegund]],Tegundir!$B$2:$D$19,3,FALSE)*Oliusala[[#This Row],[magn]]/1000</f>
        <v>0</v>
      </c>
      <c r="K700">
        <v>2010</v>
      </c>
      <c r="L700" t="s">
        <v>18</v>
      </c>
      <c r="M700" s="144" t="s">
        <v>62</v>
      </c>
    </row>
    <row r="701" spans="1:15" x14ac:dyDescent="0.2">
      <c r="A701" t="s">
        <v>63</v>
      </c>
      <c r="B701" s="144" t="s">
        <v>105</v>
      </c>
      <c r="C701">
        <v>380</v>
      </c>
      <c r="D701" t="str">
        <f>VLOOKUP(Oliusala[[#This Row],[postnumer]],Sveitarfelog[#All],4,FALSE)</f>
        <v>Reykhólahreppur</v>
      </c>
      <c r="E701" t="str">
        <f>VLOOKUP(Oliusala[[#This Row],[postnumer]],Sveitarfelog[#All],5,FALSE)</f>
        <v>Vestfirðir</v>
      </c>
      <c r="F701" t="s">
        <v>24</v>
      </c>
      <c r="G701" t="s">
        <v>24</v>
      </c>
      <c r="H701" t="s">
        <v>61</v>
      </c>
      <c r="I701" s="1">
        <v>0</v>
      </c>
      <c r="J701" s="2">
        <f>VLOOKUP(Oliusala[[#This Row],[tegund]],Tegundir!$B$2:$D$19,3,FALSE)*Oliusala[[#This Row],[magn]]/1000</f>
        <v>0</v>
      </c>
      <c r="K701">
        <v>2010</v>
      </c>
      <c r="L701" t="s">
        <v>18</v>
      </c>
      <c r="M701" s="144" t="s">
        <v>62</v>
      </c>
    </row>
    <row r="702" spans="1:15" x14ac:dyDescent="0.2">
      <c r="A702" t="s">
        <v>84</v>
      </c>
      <c r="B702" s="144" t="s">
        <v>106</v>
      </c>
      <c r="C702">
        <v>380</v>
      </c>
      <c r="D702" t="str">
        <f>VLOOKUP(Oliusala[[#This Row],[postnumer]],Sveitarfelog[#All],4,FALSE)</f>
        <v>Reykhólahreppur</v>
      </c>
      <c r="E702" t="str">
        <f>VLOOKUP(Oliusala[[#This Row],[postnumer]],Sveitarfelog[#All],5,FALSE)</f>
        <v>Vestfirðir</v>
      </c>
      <c r="F702" t="s">
        <v>24</v>
      </c>
      <c r="G702" t="s">
        <v>24</v>
      </c>
      <c r="H702" t="s">
        <v>60</v>
      </c>
      <c r="I702" s="1">
        <v>23267</v>
      </c>
      <c r="J702" s="2">
        <f>VLOOKUP(Oliusala[[#This Row],[tegund]],Tegundir!$B$2:$D$19,3,FALSE)*Oliusala[[#This Row],[magn]]/1000</f>
        <v>20.125954999999998</v>
      </c>
      <c r="K702">
        <v>2010</v>
      </c>
      <c r="L702" t="s">
        <v>18</v>
      </c>
      <c r="M702" s="144" t="s">
        <v>59</v>
      </c>
    </row>
    <row r="703" spans="1:15" x14ac:dyDescent="0.2">
      <c r="A703" t="s">
        <v>84</v>
      </c>
      <c r="B703" s="144" t="s">
        <v>105</v>
      </c>
      <c r="C703">
        <v>380</v>
      </c>
      <c r="D703" t="str">
        <f>VLOOKUP(Oliusala[[#This Row],[postnumer]],Sveitarfelog[#All],4,FALSE)</f>
        <v>Reykhólahreppur</v>
      </c>
      <c r="E703" t="str">
        <f>VLOOKUP(Oliusala[[#This Row],[postnumer]],Sveitarfelog[#All],5,FALSE)</f>
        <v>Vestfirðir</v>
      </c>
      <c r="F703" t="s">
        <v>24</v>
      </c>
      <c r="G703" t="s">
        <v>24</v>
      </c>
      <c r="H703" t="s">
        <v>60</v>
      </c>
      <c r="I703" s="1">
        <v>2857</v>
      </c>
      <c r="J703" s="2">
        <f>VLOOKUP(Oliusala[[#This Row],[tegund]],Tegundir!$B$2:$D$19,3,FALSE)*Oliusala[[#This Row],[magn]]/1000</f>
        <v>2.4713049999999996</v>
      </c>
      <c r="K703">
        <v>2010</v>
      </c>
      <c r="L703" t="s">
        <v>18</v>
      </c>
      <c r="M703" s="144" t="s">
        <v>59</v>
      </c>
    </row>
    <row r="704" spans="1:15" x14ac:dyDescent="0.2">
      <c r="A704" t="s">
        <v>107</v>
      </c>
      <c r="B704" s="144" t="s">
        <v>106</v>
      </c>
      <c r="C704">
        <v>380</v>
      </c>
      <c r="D704" t="str">
        <f>VLOOKUP(Oliusala[[#This Row],[postnumer]],Sveitarfelog[#All],4,FALSE)</f>
        <v>Reykhólahreppur</v>
      </c>
      <c r="E704" t="str">
        <f>VLOOKUP(Oliusala[[#This Row],[postnumer]],Sveitarfelog[#All],5,FALSE)</f>
        <v>Vestfirðir</v>
      </c>
      <c r="F704" t="s">
        <v>29</v>
      </c>
      <c r="G704" t="s">
        <v>24</v>
      </c>
      <c r="H704" t="s">
        <v>60</v>
      </c>
      <c r="I704" s="1">
        <v>1053</v>
      </c>
      <c r="J704" s="2">
        <f>VLOOKUP(Oliusala[[#This Row],[tegund]],Tegundir!$B$2:$D$19,3,FALSE)*Oliusala[[#This Row],[magn]]/1000</f>
        <v>0.91084500000000002</v>
      </c>
      <c r="K704">
        <v>2010</v>
      </c>
      <c r="L704" t="s">
        <v>19</v>
      </c>
      <c r="M704" s="144" t="s">
        <v>59</v>
      </c>
      <c r="O704" s="144" t="s">
        <v>1998</v>
      </c>
    </row>
    <row r="705" spans="1:15" x14ac:dyDescent="0.2">
      <c r="A705" t="s">
        <v>57</v>
      </c>
      <c r="B705" s="144" t="s">
        <v>104</v>
      </c>
      <c r="C705">
        <v>380</v>
      </c>
      <c r="D705" t="str">
        <f>VLOOKUP(Oliusala[[#This Row],[postnumer]],Sveitarfelog[#All],4,FALSE)</f>
        <v>Reykhólahreppur</v>
      </c>
      <c r="E705" t="str">
        <f>VLOOKUP(Oliusala[[#This Row],[postnumer]],Sveitarfelog[#All],5,FALSE)</f>
        <v>Vestfirðir</v>
      </c>
      <c r="F705" t="s">
        <v>24</v>
      </c>
      <c r="G705" t="s">
        <v>24</v>
      </c>
      <c r="H705" t="s">
        <v>60</v>
      </c>
      <c r="I705" s="1">
        <v>33839</v>
      </c>
      <c r="J705" s="2">
        <f>VLOOKUP(Oliusala[[#This Row],[tegund]],Tegundir!$B$2:$D$19,3,FALSE)*Oliusala[[#This Row],[magn]]/1000</f>
        <v>29.270735000000002</v>
      </c>
      <c r="K705">
        <v>2010</v>
      </c>
      <c r="L705" t="s">
        <v>18</v>
      </c>
      <c r="M705" s="144" t="s">
        <v>59</v>
      </c>
    </row>
    <row r="706" spans="1:15" x14ac:dyDescent="0.2">
      <c r="A706" t="s">
        <v>57</v>
      </c>
      <c r="B706" s="144" t="s">
        <v>106</v>
      </c>
      <c r="C706">
        <v>380</v>
      </c>
      <c r="D706" t="str">
        <f>VLOOKUP(Oliusala[[#This Row],[postnumer]],Sveitarfelog[#All],4,FALSE)</f>
        <v>Reykhólahreppur</v>
      </c>
      <c r="E706" t="str">
        <f>VLOOKUP(Oliusala[[#This Row],[postnumer]],Sveitarfelog[#All],5,FALSE)</f>
        <v>Vestfirðir</v>
      </c>
      <c r="F706" t="s">
        <v>24</v>
      </c>
      <c r="G706" t="s">
        <v>24</v>
      </c>
      <c r="H706" t="s">
        <v>60</v>
      </c>
      <c r="I706" s="1">
        <v>50213</v>
      </c>
      <c r="J706" s="2">
        <f>VLOOKUP(Oliusala[[#This Row],[tegund]],Tegundir!$B$2:$D$19,3,FALSE)*Oliusala[[#This Row],[magn]]/1000</f>
        <v>43.434245000000004</v>
      </c>
      <c r="K706">
        <v>2010</v>
      </c>
      <c r="L706" t="s">
        <v>18</v>
      </c>
      <c r="M706" s="144" t="s">
        <v>59</v>
      </c>
    </row>
    <row r="707" spans="1:15" x14ac:dyDescent="0.2">
      <c r="A707" t="s">
        <v>57</v>
      </c>
      <c r="B707" s="144" t="s">
        <v>105</v>
      </c>
      <c r="C707">
        <v>380</v>
      </c>
      <c r="D707" t="str">
        <f>VLOOKUP(Oliusala[[#This Row],[postnumer]],Sveitarfelog[#All],4,FALSE)</f>
        <v>Reykhólahreppur</v>
      </c>
      <c r="E707" t="str">
        <f>VLOOKUP(Oliusala[[#This Row],[postnumer]],Sveitarfelog[#All],5,FALSE)</f>
        <v>Vestfirðir</v>
      </c>
      <c r="F707" t="s">
        <v>24</v>
      </c>
      <c r="G707" t="s">
        <v>24</v>
      </c>
      <c r="H707" t="s">
        <v>60</v>
      </c>
      <c r="I707" s="1">
        <v>71677</v>
      </c>
      <c r="J707" s="2">
        <f>VLOOKUP(Oliusala[[#This Row],[tegund]],Tegundir!$B$2:$D$19,3,FALSE)*Oliusala[[#This Row],[magn]]/1000</f>
        <v>62.000604999999993</v>
      </c>
      <c r="K707">
        <v>2010</v>
      </c>
      <c r="L707" t="s">
        <v>18</v>
      </c>
      <c r="M707" s="144" t="s">
        <v>59</v>
      </c>
    </row>
    <row r="708" spans="1:15" x14ac:dyDescent="0.2">
      <c r="A708" t="s">
        <v>57</v>
      </c>
      <c r="B708" s="144" t="s">
        <v>105</v>
      </c>
      <c r="C708">
        <v>380</v>
      </c>
      <c r="D708" t="str">
        <f>VLOOKUP(Oliusala[[#This Row],[postnumer]],Sveitarfelog[#All],4,FALSE)</f>
        <v>Reykhólahreppur</v>
      </c>
      <c r="E708" t="str">
        <f>VLOOKUP(Oliusala[[#This Row],[postnumer]],Sveitarfelog[#All],5,FALSE)</f>
        <v>Vestfirðir</v>
      </c>
      <c r="F708" t="s">
        <v>29</v>
      </c>
      <c r="G708" t="s">
        <v>24</v>
      </c>
      <c r="H708" t="s">
        <v>60</v>
      </c>
      <c r="I708" s="1">
        <v>2144</v>
      </c>
      <c r="J708" s="2">
        <f>VLOOKUP(Oliusala[[#This Row],[tegund]],Tegundir!$B$2:$D$19,3,FALSE)*Oliusala[[#This Row],[magn]]/1000</f>
        <v>1.85456</v>
      </c>
      <c r="K708">
        <v>2010</v>
      </c>
      <c r="L708" t="s">
        <v>19</v>
      </c>
      <c r="M708" s="144" t="s">
        <v>59</v>
      </c>
      <c r="O708" s="144" t="s">
        <v>1998</v>
      </c>
    </row>
    <row r="709" spans="1:15" x14ac:dyDescent="0.2">
      <c r="A709" t="s">
        <v>57</v>
      </c>
      <c r="B709" s="144" t="s">
        <v>105</v>
      </c>
      <c r="C709">
        <v>380</v>
      </c>
      <c r="D709" t="str">
        <f>VLOOKUP(Oliusala[[#This Row],[postnumer]],Sveitarfelog[#All],4,FALSE)</f>
        <v>Reykhólahreppur</v>
      </c>
      <c r="E709" t="str">
        <f>VLOOKUP(Oliusala[[#This Row],[postnumer]],Sveitarfelog[#All],5,FALSE)</f>
        <v>Vestfirðir</v>
      </c>
      <c r="F709" t="s">
        <v>30</v>
      </c>
      <c r="G709" t="s">
        <v>24</v>
      </c>
      <c r="H709" t="s">
        <v>60</v>
      </c>
      <c r="I709" s="1">
        <v>7268</v>
      </c>
      <c r="J709" s="2">
        <f>VLOOKUP(Oliusala[[#This Row],[tegund]],Tegundir!$B$2:$D$19,3,FALSE)*Oliusala[[#This Row],[magn]]/1000</f>
        <v>6.2868199999999996</v>
      </c>
      <c r="K709">
        <v>2010</v>
      </c>
      <c r="L709" t="s">
        <v>19</v>
      </c>
      <c r="M709" s="144" t="s">
        <v>59</v>
      </c>
      <c r="O709" s="144" t="s">
        <v>1998</v>
      </c>
    </row>
    <row r="710" spans="1:15" x14ac:dyDescent="0.2">
      <c r="A710" t="s">
        <v>63</v>
      </c>
      <c r="B710" s="144" t="s">
        <v>104</v>
      </c>
      <c r="C710">
        <v>380</v>
      </c>
      <c r="D710" t="str">
        <f>VLOOKUP(Oliusala[[#This Row],[postnumer]],Sveitarfelog[#All],4,FALSE)</f>
        <v>Reykhólahreppur</v>
      </c>
      <c r="E710" t="str">
        <f>VLOOKUP(Oliusala[[#This Row],[postnumer]],Sveitarfelog[#All],5,FALSE)</f>
        <v>Vestfirðir</v>
      </c>
      <c r="F710" t="s">
        <v>24</v>
      </c>
      <c r="G710" t="s">
        <v>24</v>
      </c>
      <c r="H710" t="s">
        <v>58</v>
      </c>
      <c r="I710" s="1">
        <v>29992</v>
      </c>
      <c r="J710" s="2">
        <f>VLOOKUP(Oliusala[[#This Row],[tegund]],Tegundir!$B$2:$D$19,3,FALSE)*Oliusala[[#This Row],[magn]]/1000</f>
        <v>25.943079999999998</v>
      </c>
      <c r="K710">
        <v>2010</v>
      </c>
      <c r="L710" t="s">
        <v>18</v>
      </c>
      <c r="M710" s="144" t="s">
        <v>59</v>
      </c>
    </row>
    <row r="711" spans="1:15" x14ac:dyDescent="0.2">
      <c r="A711" t="s">
        <v>63</v>
      </c>
      <c r="B711" s="144" t="s">
        <v>106</v>
      </c>
      <c r="C711">
        <v>380</v>
      </c>
      <c r="D711" t="str">
        <f>VLOOKUP(Oliusala[[#This Row],[postnumer]],Sveitarfelog[#All],4,FALSE)</f>
        <v>Reykhólahreppur</v>
      </c>
      <c r="E711" t="str">
        <f>VLOOKUP(Oliusala[[#This Row],[postnumer]],Sveitarfelog[#All],5,FALSE)</f>
        <v>Vestfirðir</v>
      </c>
      <c r="F711" t="s">
        <v>24</v>
      </c>
      <c r="G711" t="s">
        <v>24</v>
      </c>
      <c r="H711" t="s">
        <v>58</v>
      </c>
      <c r="I711" s="1">
        <v>16063</v>
      </c>
      <c r="J711" s="2">
        <f>VLOOKUP(Oliusala[[#This Row],[tegund]],Tegundir!$B$2:$D$19,3,FALSE)*Oliusala[[#This Row],[magn]]/1000</f>
        <v>13.894494999999999</v>
      </c>
      <c r="K711">
        <v>2010</v>
      </c>
      <c r="L711" t="s">
        <v>18</v>
      </c>
      <c r="M711" s="144" t="s">
        <v>59</v>
      </c>
    </row>
    <row r="712" spans="1:15" x14ac:dyDescent="0.2">
      <c r="A712" t="s">
        <v>63</v>
      </c>
      <c r="B712" s="144" t="s">
        <v>105</v>
      </c>
      <c r="C712">
        <v>380</v>
      </c>
      <c r="D712" t="str">
        <f>VLOOKUP(Oliusala[[#This Row],[postnumer]],Sveitarfelog[#All],4,FALSE)</f>
        <v>Reykhólahreppur</v>
      </c>
      <c r="E712" t="str">
        <f>VLOOKUP(Oliusala[[#This Row],[postnumer]],Sveitarfelog[#All],5,FALSE)</f>
        <v>Vestfirðir</v>
      </c>
      <c r="F712" t="s">
        <v>24</v>
      </c>
      <c r="G712" t="s">
        <v>24</v>
      </c>
      <c r="H712" t="s">
        <v>58</v>
      </c>
      <c r="I712" s="1">
        <v>28068</v>
      </c>
      <c r="J712" s="2">
        <f>VLOOKUP(Oliusala[[#This Row],[tegund]],Tegundir!$B$2:$D$19,3,FALSE)*Oliusala[[#This Row],[magn]]/1000</f>
        <v>24.27882</v>
      </c>
      <c r="K712">
        <v>2010</v>
      </c>
      <c r="L712" t="s">
        <v>18</v>
      </c>
      <c r="M712" s="144" t="s">
        <v>59</v>
      </c>
    </row>
    <row r="713" spans="1:15" x14ac:dyDescent="0.2">
      <c r="A713" t="s">
        <v>63</v>
      </c>
      <c r="B713" s="144" t="s">
        <v>83</v>
      </c>
      <c r="C713">
        <v>400</v>
      </c>
      <c r="D713" t="str">
        <f>VLOOKUP(Oliusala[[#This Row],[postnumer]],Sveitarfelog[#All],4,FALSE)</f>
        <v>Ísafjarðarbær</v>
      </c>
      <c r="E713" t="str">
        <f>VLOOKUP(Oliusala[[#This Row],[postnumer]],Sveitarfelog[#All],5,FALSE)</f>
        <v>Vestfirðir</v>
      </c>
      <c r="F713" t="s">
        <v>25</v>
      </c>
      <c r="G713" t="s">
        <v>24</v>
      </c>
      <c r="H713" t="s">
        <v>58</v>
      </c>
      <c r="I713" s="1">
        <v>6515</v>
      </c>
      <c r="J713" s="2">
        <f>VLOOKUP(Oliusala[[#This Row],[tegund]],Tegundir!$B$2:$D$19,3,FALSE)*Oliusala[[#This Row],[magn]]/1000</f>
        <v>5.6354750000000005</v>
      </c>
      <c r="K713">
        <v>2010</v>
      </c>
      <c r="L713" t="s">
        <v>1955</v>
      </c>
      <c r="M713" s="144" t="s">
        <v>59</v>
      </c>
    </row>
    <row r="714" spans="1:15" x14ac:dyDescent="0.2">
      <c r="A714" t="s">
        <v>63</v>
      </c>
      <c r="B714" s="144" t="s">
        <v>83</v>
      </c>
      <c r="C714">
        <v>400</v>
      </c>
      <c r="D714" t="str">
        <f>VLOOKUP(Oliusala[[#This Row],[postnumer]],Sveitarfelog[#All],4,FALSE)</f>
        <v>Ísafjarðarbær</v>
      </c>
      <c r="E714" t="str">
        <f>VLOOKUP(Oliusala[[#This Row],[postnumer]],Sveitarfelog[#All],5,FALSE)</f>
        <v>Vestfirðir</v>
      </c>
      <c r="F714" t="s">
        <v>25</v>
      </c>
      <c r="G714" t="s">
        <v>24</v>
      </c>
      <c r="H714" t="s">
        <v>58</v>
      </c>
      <c r="I714" s="1">
        <v>23842</v>
      </c>
      <c r="J714" s="2">
        <f>VLOOKUP(Oliusala[[#This Row],[tegund]],Tegundir!$B$2:$D$19,3,FALSE)*Oliusala[[#This Row],[magn]]/1000</f>
        <v>20.623329999999999</v>
      </c>
      <c r="K714">
        <v>2010</v>
      </c>
      <c r="L714" t="s">
        <v>1955</v>
      </c>
      <c r="M714" s="144" t="s">
        <v>59</v>
      </c>
    </row>
    <row r="715" spans="1:15" x14ac:dyDescent="0.2">
      <c r="A715" t="s">
        <v>107</v>
      </c>
      <c r="B715" s="144" t="s">
        <v>83</v>
      </c>
      <c r="C715">
        <v>400</v>
      </c>
      <c r="D715" t="str">
        <f>VLOOKUP(Oliusala[[#This Row],[postnumer]],Sveitarfelog[#All],4,FALSE)</f>
        <v>Ísafjarðarbær</v>
      </c>
      <c r="E715" t="str">
        <f>VLOOKUP(Oliusala[[#This Row],[postnumer]],Sveitarfelog[#All],5,FALSE)</f>
        <v>Vestfirðir</v>
      </c>
      <c r="F715" t="s">
        <v>25</v>
      </c>
      <c r="G715" t="s">
        <v>24</v>
      </c>
      <c r="H715" t="s">
        <v>60</v>
      </c>
      <c r="I715" s="1">
        <v>172794</v>
      </c>
      <c r="J715" s="2">
        <f>VLOOKUP(Oliusala[[#This Row],[tegund]],Tegundir!$B$2:$D$19,3,FALSE)*Oliusala[[#This Row],[magn]]/1000</f>
        <v>149.46681000000001</v>
      </c>
      <c r="K715">
        <v>2010</v>
      </c>
      <c r="L715" t="s">
        <v>1955</v>
      </c>
      <c r="M715" s="144" t="s">
        <v>59</v>
      </c>
    </row>
    <row r="716" spans="1:15" x14ac:dyDescent="0.2">
      <c r="A716" t="s">
        <v>83</v>
      </c>
      <c r="B716" s="144" t="s">
        <v>83</v>
      </c>
      <c r="C716">
        <v>400</v>
      </c>
      <c r="D716" t="str">
        <f>VLOOKUP(Oliusala[[#This Row],[postnumer]],Sveitarfelog[#All],4,FALSE)</f>
        <v>Ísafjarðarbær</v>
      </c>
      <c r="E716" t="str">
        <f>VLOOKUP(Oliusala[[#This Row],[postnumer]],Sveitarfelog[#All],5,FALSE)</f>
        <v>Vestfirðir</v>
      </c>
      <c r="F716" t="s">
        <v>25</v>
      </c>
      <c r="G716" t="s">
        <v>24</v>
      </c>
      <c r="H716" t="s">
        <v>58</v>
      </c>
      <c r="I716" s="1">
        <v>214498</v>
      </c>
      <c r="J716" s="2">
        <f>VLOOKUP(Oliusala[[#This Row],[tegund]],Tegundir!$B$2:$D$19,3,FALSE)*Oliusala[[#This Row],[magn]]/1000</f>
        <v>185.54076999999998</v>
      </c>
      <c r="K716">
        <v>2010</v>
      </c>
      <c r="L716" t="s">
        <v>1955</v>
      </c>
      <c r="M716" s="144" t="s">
        <v>59</v>
      </c>
    </row>
    <row r="717" spans="1:15" x14ac:dyDescent="0.2">
      <c r="A717" t="s">
        <v>83</v>
      </c>
      <c r="B717" s="144" t="s">
        <v>83</v>
      </c>
      <c r="C717">
        <v>400</v>
      </c>
      <c r="D717" t="str">
        <f>VLOOKUP(Oliusala[[#This Row],[postnumer]],Sveitarfelog[#All],4,FALSE)</f>
        <v>Ísafjarðarbær</v>
      </c>
      <c r="E717" t="str">
        <f>VLOOKUP(Oliusala[[#This Row],[postnumer]],Sveitarfelog[#All],5,FALSE)</f>
        <v>Vestfirðir</v>
      </c>
      <c r="F717" t="s">
        <v>27</v>
      </c>
      <c r="G717" t="s">
        <v>24</v>
      </c>
      <c r="H717" t="s">
        <v>61</v>
      </c>
      <c r="I717" s="1">
        <v>120292</v>
      </c>
      <c r="J717" s="2">
        <f>VLOOKUP(Oliusala[[#This Row],[tegund]],Tegundir!$B$2:$D$19,3,FALSE)*Oliusala[[#This Row],[magn]]/1000</f>
        <v>104.05258000000001</v>
      </c>
      <c r="K717">
        <v>2010</v>
      </c>
      <c r="L717" t="s">
        <v>19</v>
      </c>
      <c r="M717" s="144" t="s">
        <v>62</v>
      </c>
      <c r="O717" s="144" t="s">
        <v>1998</v>
      </c>
    </row>
    <row r="718" spans="1:15" x14ac:dyDescent="0.2">
      <c r="A718" t="s">
        <v>83</v>
      </c>
      <c r="B718" s="144" t="s">
        <v>83</v>
      </c>
      <c r="C718">
        <v>400</v>
      </c>
      <c r="D718" t="str">
        <f>VLOOKUP(Oliusala[[#This Row],[postnumer]],Sveitarfelog[#All],4,FALSE)</f>
        <v>Ísafjarðarbær</v>
      </c>
      <c r="E718" t="str">
        <f>VLOOKUP(Oliusala[[#This Row],[postnumer]],Sveitarfelog[#All],5,FALSE)</f>
        <v>Vestfirðir</v>
      </c>
      <c r="F718" t="s">
        <v>30</v>
      </c>
      <c r="G718" t="s">
        <v>24</v>
      </c>
      <c r="H718" t="s">
        <v>61</v>
      </c>
      <c r="I718" s="1">
        <v>647045</v>
      </c>
      <c r="J718" s="2">
        <f>VLOOKUP(Oliusala[[#This Row],[tegund]],Tegundir!$B$2:$D$19,3,FALSE)*Oliusala[[#This Row],[magn]]/1000</f>
        <v>559.69392500000004</v>
      </c>
      <c r="K718">
        <v>2010</v>
      </c>
      <c r="L718" t="s">
        <v>19</v>
      </c>
      <c r="M718" s="144" t="s">
        <v>62</v>
      </c>
      <c r="O718" s="144" t="s">
        <v>1998</v>
      </c>
    </row>
    <row r="719" spans="1:15" x14ac:dyDescent="0.2">
      <c r="A719" t="s">
        <v>63</v>
      </c>
      <c r="B719" s="144" t="s">
        <v>112</v>
      </c>
      <c r="C719">
        <v>425</v>
      </c>
      <c r="D719" t="str">
        <f>VLOOKUP(Oliusala[[#This Row],[postnumer]],Sveitarfelog[#All],4,FALSE)</f>
        <v>Ísafjarðarbær</v>
      </c>
      <c r="E719" t="str">
        <f>VLOOKUP(Oliusala[[#This Row],[postnumer]],Sveitarfelog[#All],5,FALSE)</f>
        <v>Vestfirðir</v>
      </c>
      <c r="F719" t="s">
        <v>25</v>
      </c>
      <c r="G719" t="s">
        <v>24</v>
      </c>
      <c r="H719" t="s">
        <v>58</v>
      </c>
      <c r="I719" s="1">
        <v>2325</v>
      </c>
      <c r="J719" s="2">
        <f>VLOOKUP(Oliusala[[#This Row],[tegund]],Tegundir!$B$2:$D$19,3,FALSE)*Oliusala[[#This Row],[magn]]/1000</f>
        <v>2.0111249999999998</v>
      </c>
      <c r="K719">
        <v>2010</v>
      </c>
      <c r="L719" t="s">
        <v>19</v>
      </c>
      <c r="M719" s="144" t="s">
        <v>59</v>
      </c>
      <c r="O719" s="144" t="s">
        <v>1997</v>
      </c>
    </row>
    <row r="720" spans="1:15" x14ac:dyDescent="0.2">
      <c r="A720" t="s">
        <v>107</v>
      </c>
      <c r="B720" s="144" t="s">
        <v>112</v>
      </c>
      <c r="C720">
        <v>425</v>
      </c>
      <c r="D720" t="str">
        <f>VLOOKUP(Oliusala[[#This Row],[postnumer]],Sveitarfelog[#All],4,FALSE)</f>
        <v>Ísafjarðarbær</v>
      </c>
      <c r="E720" t="str">
        <f>VLOOKUP(Oliusala[[#This Row],[postnumer]],Sveitarfelog[#All],5,FALSE)</f>
        <v>Vestfirðir</v>
      </c>
      <c r="F720" t="s">
        <v>25</v>
      </c>
      <c r="G720" t="s">
        <v>24</v>
      </c>
      <c r="H720" t="s">
        <v>60</v>
      </c>
      <c r="I720" s="1">
        <v>12503</v>
      </c>
      <c r="J720" s="2">
        <f>VLOOKUP(Oliusala[[#This Row],[tegund]],Tegundir!$B$2:$D$19,3,FALSE)*Oliusala[[#This Row],[magn]]/1000</f>
        <v>10.815094999999999</v>
      </c>
      <c r="K720">
        <v>2010</v>
      </c>
      <c r="L720" t="s">
        <v>19</v>
      </c>
      <c r="M720" s="144" t="s">
        <v>59</v>
      </c>
      <c r="O720" s="144" t="s">
        <v>1997</v>
      </c>
    </row>
    <row r="721" spans="1:15" x14ac:dyDescent="0.2">
      <c r="A721" t="s">
        <v>57</v>
      </c>
      <c r="B721" s="144" t="s">
        <v>112</v>
      </c>
      <c r="C721">
        <v>425</v>
      </c>
      <c r="D721" t="str">
        <f>VLOOKUP(Oliusala[[#This Row],[postnumer]],Sveitarfelog[#All],4,FALSE)</f>
        <v>Ísafjarðarbær</v>
      </c>
      <c r="E721" t="str">
        <f>VLOOKUP(Oliusala[[#This Row],[postnumer]],Sveitarfelog[#All],5,FALSE)</f>
        <v>Vestfirðir</v>
      </c>
      <c r="F721" t="s">
        <v>25</v>
      </c>
      <c r="G721" t="s">
        <v>24</v>
      </c>
      <c r="H721" t="s">
        <v>60</v>
      </c>
      <c r="I721" s="1">
        <v>82539</v>
      </c>
      <c r="J721" s="2">
        <f>VLOOKUP(Oliusala[[#This Row],[tegund]],Tegundir!$B$2:$D$19,3,FALSE)*Oliusala[[#This Row],[magn]]/1000</f>
        <v>71.396235000000004</v>
      </c>
      <c r="K721">
        <v>2010</v>
      </c>
      <c r="L721" t="s">
        <v>19</v>
      </c>
      <c r="M721" s="144" t="s">
        <v>59</v>
      </c>
      <c r="O721" s="144" t="s">
        <v>1997</v>
      </c>
    </row>
    <row r="722" spans="1:15" x14ac:dyDescent="0.2">
      <c r="A722" t="s">
        <v>107</v>
      </c>
      <c r="B722" s="144" t="s">
        <v>113</v>
      </c>
      <c r="C722">
        <v>430</v>
      </c>
      <c r="D722" t="str">
        <f>VLOOKUP(Oliusala[[#This Row],[postnumer]],Sveitarfelog[#All],4,FALSE)</f>
        <v>Ísafjarðarbær</v>
      </c>
      <c r="E722" t="str">
        <f>VLOOKUP(Oliusala[[#This Row],[postnumer]],Sveitarfelog[#All],5,FALSE)</f>
        <v>Vestfirðir</v>
      </c>
      <c r="F722" t="s">
        <v>25</v>
      </c>
      <c r="G722" t="s">
        <v>24</v>
      </c>
      <c r="H722" t="s">
        <v>60</v>
      </c>
      <c r="I722" s="1">
        <v>71013</v>
      </c>
      <c r="J722" s="2">
        <f>VLOOKUP(Oliusala[[#This Row],[tegund]],Tegundir!$B$2:$D$19,3,FALSE)*Oliusala[[#This Row],[magn]]/1000</f>
        <v>61.426245000000002</v>
      </c>
      <c r="K722">
        <v>2010</v>
      </c>
      <c r="L722" t="s">
        <v>19</v>
      </c>
      <c r="M722" s="144" t="s">
        <v>59</v>
      </c>
      <c r="O722" s="144" t="s">
        <v>1997</v>
      </c>
    </row>
    <row r="723" spans="1:15" x14ac:dyDescent="0.2">
      <c r="A723" t="s">
        <v>57</v>
      </c>
      <c r="B723" s="144" t="s">
        <v>113</v>
      </c>
      <c r="C723">
        <v>430</v>
      </c>
      <c r="D723" t="str">
        <f>VLOOKUP(Oliusala[[#This Row],[postnumer]],Sveitarfelog[#All],4,FALSE)</f>
        <v>Ísafjarðarbær</v>
      </c>
      <c r="E723" t="str">
        <f>VLOOKUP(Oliusala[[#This Row],[postnumer]],Sveitarfelog[#All],5,FALSE)</f>
        <v>Vestfirðir</v>
      </c>
      <c r="F723" t="s">
        <v>25</v>
      </c>
      <c r="G723" t="s">
        <v>24</v>
      </c>
      <c r="H723" t="s">
        <v>60</v>
      </c>
      <c r="I723" s="1">
        <v>131246</v>
      </c>
      <c r="J723" s="2">
        <f>VLOOKUP(Oliusala[[#This Row],[tegund]],Tegundir!$B$2:$D$19,3,FALSE)*Oliusala[[#This Row],[magn]]/1000</f>
        <v>113.52779</v>
      </c>
      <c r="K723">
        <v>2010</v>
      </c>
      <c r="L723" t="s">
        <v>19</v>
      </c>
      <c r="M723" s="144" t="s">
        <v>59</v>
      </c>
      <c r="O723" s="144" t="s">
        <v>1997</v>
      </c>
    </row>
    <row r="724" spans="1:15" x14ac:dyDescent="0.2">
      <c r="A724" t="s">
        <v>107</v>
      </c>
      <c r="B724" s="144" t="s">
        <v>119</v>
      </c>
      <c r="C724">
        <v>470</v>
      </c>
      <c r="D724" t="str">
        <f>VLOOKUP(Oliusala[[#This Row],[postnumer]],Sveitarfelog[#All],4,FALSE)</f>
        <v>Ísafjarðarbær</v>
      </c>
      <c r="E724" t="str">
        <f>VLOOKUP(Oliusala[[#This Row],[postnumer]],Sveitarfelog[#All],5,FALSE)</f>
        <v>Vestfirðir</v>
      </c>
      <c r="F724" t="s">
        <v>25</v>
      </c>
      <c r="G724" t="s">
        <v>24</v>
      </c>
      <c r="H724" t="s">
        <v>60</v>
      </c>
      <c r="I724" s="1">
        <v>36158</v>
      </c>
      <c r="J724" s="2">
        <f>VLOOKUP(Oliusala[[#This Row],[tegund]],Tegundir!$B$2:$D$19,3,FALSE)*Oliusala[[#This Row],[magn]]/1000</f>
        <v>31.276669999999999</v>
      </c>
      <c r="K724">
        <v>2010</v>
      </c>
      <c r="L724" t="s">
        <v>19</v>
      </c>
      <c r="M724" s="144" t="s">
        <v>59</v>
      </c>
      <c r="O724" s="144" t="s">
        <v>1997</v>
      </c>
    </row>
    <row r="725" spans="1:15" x14ac:dyDescent="0.2">
      <c r="A725" t="s">
        <v>63</v>
      </c>
      <c r="B725" s="144" t="s">
        <v>83</v>
      </c>
      <c r="C725">
        <v>400</v>
      </c>
      <c r="D725" t="str">
        <f>VLOOKUP(Oliusala[[#This Row],[postnumer]],Sveitarfelog[#All],4,FALSE)</f>
        <v>Ísafjarðarbær</v>
      </c>
      <c r="E725" t="str">
        <f>VLOOKUP(Oliusala[[#This Row],[postnumer]],Sveitarfelog[#All],5,FALSE)</f>
        <v>Vestfirðir</v>
      </c>
      <c r="F725" t="s">
        <v>24</v>
      </c>
      <c r="G725" t="s">
        <v>24</v>
      </c>
      <c r="H725" t="s">
        <v>61</v>
      </c>
      <c r="I725" s="1">
        <v>0</v>
      </c>
      <c r="J725" s="2">
        <f>VLOOKUP(Oliusala[[#This Row],[tegund]],Tegundir!$B$2:$D$19,3,FALSE)*Oliusala[[#This Row],[magn]]/1000</f>
        <v>0</v>
      </c>
      <c r="K725">
        <v>2010</v>
      </c>
      <c r="L725" t="s">
        <v>18</v>
      </c>
      <c r="M725" s="144" t="s">
        <v>62</v>
      </c>
    </row>
    <row r="726" spans="1:15" x14ac:dyDescent="0.2">
      <c r="A726" t="s">
        <v>57</v>
      </c>
      <c r="B726" s="144" t="s">
        <v>119</v>
      </c>
      <c r="C726">
        <v>470</v>
      </c>
      <c r="D726" t="str">
        <f>VLOOKUP(Oliusala[[#This Row],[postnumer]],Sveitarfelog[#All],4,FALSE)</f>
        <v>Ísafjarðarbær</v>
      </c>
      <c r="E726" t="str">
        <f>VLOOKUP(Oliusala[[#This Row],[postnumer]],Sveitarfelog[#All],5,FALSE)</f>
        <v>Vestfirðir</v>
      </c>
      <c r="F726" t="s">
        <v>25</v>
      </c>
      <c r="G726" t="s">
        <v>24</v>
      </c>
      <c r="H726" t="s">
        <v>60</v>
      </c>
      <c r="I726" s="1">
        <v>57207</v>
      </c>
      <c r="J726" s="2">
        <f>VLOOKUP(Oliusala[[#This Row],[tegund]],Tegundir!$B$2:$D$19,3,FALSE)*Oliusala[[#This Row],[magn]]/1000</f>
        <v>49.484054999999998</v>
      </c>
      <c r="K726">
        <v>2010</v>
      </c>
      <c r="L726" t="s">
        <v>19</v>
      </c>
      <c r="M726" s="144" t="s">
        <v>59</v>
      </c>
      <c r="O726" s="144" t="s">
        <v>1997</v>
      </c>
    </row>
    <row r="727" spans="1:15" x14ac:dyDescent="0.2">
      <c r="A727" t="s">
        <v>107</v>
      </c>
      <c r="B727" s="144" t="s">
        <v>83</v>
      </c>
      <c r="C727">
        <v>400</v>
      </c>
      <c r="D727" t="str">
        <f>VLOOKUP(Oliusala[[#This Row],[postnumer]],Sveitarfelog[#All],4,FALSE)</f>
        <v>Ísafjarðarbær</v>
      </c>
      <c r="E727" t="str">
        <f>VLOOKUP(Oliusala[[#This Row],[postnumer]],Sveitarfelog[#All],5,FALSE)</f>
        <v>Vestfirðir</v>
      </c>
      <c r="F727" t="s">
        <v>24</v>
      </c>
      <c r="G727" t="s">
        <v>24</v>
      </c>
      <c r="H727" t="s">
        <v>60</v>
      </c>
      <c r="I727" s="1">
        <v>275709</v>
      </c>
      <c r="J727" s="2">
        <f>VLOOKUP(Oliusala[[#This Row],[tegund]],Tegundir!$B$2:$D$19,3,FALSE)*Oliusala[[#This Row],[magn]]/1000</f>
        <v>238.48828499999999</v>
      </c>
      <c r="K727">
        <v>2010</v>
      </c>
      <c r="L727" t="s">
        <v>18</v>
      </c>
      <c r="M727" s="144" t="s">
        <v>59</v>
      </c>
    </row>
    <row r="728" spans="1:15" x14ac:dyDescent="0.2">
      <c r="A728" t="s">
        <v>107</v>
      </c>
      <c r="B728" s="144" t="s">
        <v>83</v>
      </c>
      <c r="C728">
        <v>400</v>
      </c>
      <c r="D728" t="str">
        <f>VLOOKUP(Oliusala[[#This Row],[postnumer]],Sveitarfelog[#All],4,FALSE)</f>
        <v>Ísafjarðarbær</v>
      </c>
      <c r="E728" t="str">
        <f>VLOOKUP(Oliusala[[#This Row],[postnumer]],Sveitarfelog[#All],5,FALSE)</f>
        <v>Vestfirðir</v>
      </c>
      <c r="F728" t="s">
        <v>29</v>
      </c>
      <c r="G728" t="s">
        <v>24</v>
      </c>
      <c r="H728" t="s">
        <v>60</v>
      </c>
      <c r="I728" s="1">
        <v>143507</v>
      </c>
      <c r="J728" s="2">
        <f>VLOOKUP(Oliusala[[#This Row],[tegund]],Tegundir!$B$2:$D$19,3,FALSE)*Oliusala[[#This Row],[magn]]/1000</f>
        <v>124.13355499999999</v>
      </c>
      <c r="K728">
        <v>2010</v>
      </c>
      <c r="L728" t="s">
        <v>19</v>
      </c>
      <c r="M728" s="144" t="s">
        <v>59</v>
      </c>
      <c r="O728" s="144" t="s">
        <v>1998</v>
      </c>
    </row>
    <row r="729" spans="1:15" x14ac:dyDescent="0.2">
      <c r="A729" t="s">
        <v>107</v>
      </c>
      <c r="B729" s="144" t="s">
        <v>83</v>
      </c>
      <c r="C729">
        <v>400</v>
      </c>
      <c r="D729" t="str">
        <f>VLOOKUP(Oliusala[[#This Row],[postnumer]],Sveitarfelog[#All],4,FALSE)</f>
        <v>Ísafjarðarbær</v>
      </c>
      <c r="E729" t="str">
        <f>VLOOKUP(Oliusala[[#This Row],[postnumer]],Sveitarfelog[#All],5,FALSE)</f>
        <v>Vestfirðir</v>
      </c>
      <c r="F729" t="s">
        <v>30</v>
      </c>
      <c r="G729" t="s">
        <v>24</v>
      </c>
      <c r="H729" t="s">
        <v>60</v>
      </c>
      <c r="I729" s="1">
        <v>1712895</v>
      </c>
      <c r="J729" s="2">
        <f>VLOOKUP(Oliusala[[#This Row],[tegund]],Tegundir!$B$2:$D$19,3,FALSE)*Oliusala[[#This Row],[magn]]/1000</f>
        <v>1481.6541750000001</v>
      </c>
      <c r="K729">
        <v>2010</v>
      </c>
      <c r="L729" t="s">
        <v>19</v>
      </c>
      <c r="M729" s="144" t="s">
        <v>59</v>
      </c>
      <c r="O729" s="144" t="s">
        <v>1998</v>
      </c>
    </row>
    <row r="730" spans="1:15" x14ac:dyDescent="0.2">
      <c r="A730" t="s">
        <v>83</v>
      </c>
      <c r="B730" s="144" t="s">
        <v>83</v>
      </c>
      <c r="C730">
        <v>400</v>
      </c>
      <c r="D730" t="str">
        <f>VLOOKUP(Oliusala[[#This Row],[postnumer]],Sveitarfelog[#All],4,FALSE)</f>
        <v>Ísafjarðarbær</v>
      </c>
      <c r="E730" t="str">
        <f>VLOOKUP(Oliusala[[#This Row],[postnumer]],Sveitarfelog[#All],5,FALSE)</f>
        <v>Vestfirðir</v>
      </c>
      <c r="F730" t="s">
        <v>24</v>
      </c>
      <c r="G730" t="s">
        <v>24</v>
      </c>
      <c r="H730" t="s">
        <v>58</v>
      </c>
      <c r="I730" s="1">
        <v>720604</v>
      </c>
      <c r="J730" s="2">
        <f>VLOOKUP(Oliusala[[#This Row],[tegund]],Tegundir!$B$2:$D$19,3,FALSE)*Oliusala[[#This Row],[magn]]/1000</f>
        <v>623.32245999999998</v>
      </c>
      <c r="K730">
        <v>2010</v>
      </c>
      <c r="L730" t="s">
        <v>18</v>
      </c>
      <c r="M730" s="144" t="s">
        <v>59</v>
      </c>
    </row>
    <row r="731" spans="1:15" x14ac:dyDescent="0.2">
      <c r="A731" t="s">
        <v>83</v>
      </c>
      <c r="B731" s="144" t="s">
        <v>83</v>
      </c>
      <c r="C731">
        <v>400</v>
      </c>
      <c r="D731" t="str">
        <f>VLOOKUP(Oliusala[[#This Row],[postnumer]],Sveitarfelog[#All],4,FALSE)</f>
        <v>Ísafjarðarbær</v>
      </c>
      <c r="E731" t="str">
        <f>VLOOKUP(Oliusala[[#This Row],[postnumer]],Sveitarfelog[#All],5,FALSE)</f>
        <v>Vestfirðir</v>
      </c>
      <c r="F731" t="s">
        <v>27</v>
      </c>
      <c r="G731" t="s">
        <v>24</v>
      </c>
      <c r="H731" t="s">
        <v>58</v>
      </c>
      <c r="I731" s="1">
        <v>2854510</v>
      </c>
      <c r="J731" s="2">
        <f>VLOOKUP(Oliusala[[#This Row],[tegund]],Tegundir!$B$2:$D$19,3,FALSE)*Oliusala[[#This Row],[magn]]/1000</f>
        <v>2469.1511499999997</v>
      </c>
      <c r="K731">
        <v>2010</v>
      </c>
      <c r="L731" t="s">
        <v>19</v>
      </c>
      <c r="M731" s="144" t="s">
        <v>59</v>
      </c>
      <c r="O731" s="144" t="s">
        <v>1998</v>
      </c>
    </row>
    <row r="732" spans="1:15" x14ac:dyDescent="0.2">
      <c r="A732" t="s">
        <v>83</v>
      </c>
      <c r="B732" s="144" t="s">
        <v>83</v>
      </c>
      <c r="C732">
        <v>400</v>
      </c>
      <c r="D732" t="str">
        <f>VLOOKUP(Oliusala[[#This Row],[postnumer]],Sveitarfelog[#All],4,FALSE)</f>
        <v>Ísafjarðarbær</v>
      </c>
      <c r="E732" t="str">
        <f>VLOOKUP(Oliusala[[#This Row],[postnumer]],Sveitarfelog[#All],5,FALSE)</f>
        <v>Vestfirðir</v>
      </c>
      <c r="F732" t="s">
        <v>29</v>
      </c>
      <c r="G732" t="s">
        <v>24</v>
      </c>
      <c r="H732" t="s">
        <v>58</v>
      </c>
      <c r="I732" s="1">
        <v>1966745</v>
      </c>
      <c r="J732" s="2">
        <f>VLOOKUP(Oliusala[[#This Row],[tegund]],Tegundir!$B$2:$D$19,3,FALSE)*Oliusala[[#This Row],[magn]]/1000</f>
        <v>1701.2344250000001</v>
      </c>
      <c r="K732">
        <v>2010</v>
      </c>
      <c r="L732" t="s">
        <v>19</v>
      </c>
      <c r="M732" s="144" t="s">
        <v>59</v>
      </c>
      <c r="O732" s="144" t="s">
        <v>1998</v>
      </c>
    </row>
    <row r="733" spans="1:15" x14ac:dyDescent="0.2">
      <c r="A733" t="s">
        <v>83</v>
      </c>
      <c r="B733" s="144" t="s">
        <v>83</v>
      </c>
      <c r="C733">
        <v>400</v>
      </c>
      <c r="D733" t="str">
        <f>VLOOKUP(Oliusala[[#This Row],[postnumer]],Sveitarfelog[#All],4,FALSE)</f>
        <v>Ísafjarðarbær</v>
      </c>
      <c r="E733" t="str">
        <f>VLOOKUP(Oliusala[[#This Row],[postnumer]],Sveitarfelog[#All],5,FALSE)</f>
        <v>Vestfirðir</v>
      </c>
      <c r="F733" t="s">
        <v>30</v>
      </c>
      <c r="G733" t="s">
        <v>24</v>
      </c>
      <c r="H733" t="s">
        <v>58</v>
      </c>
      <c r="I733" s="1">
        <v>276363</v>
      </c>
      <c r="J733" s="2">
        <f>VLOOKUP(Oliusala[[#This Row],[tegund]],Tegundir!$B$2:$D$19,3,FALSE)*Oliusala[[#This Row],[magn]]/1000</f>
        <v>239.05399499999999</v>
      </c>
      <c r="K733">
        <v>2010</v>
      </c>
      <c r="L733" t="s">
        <v>19</v>
      </c>
      <c r="M733" s="144" t="s">
        <v>59</v>
      </c>
      <c r="O733" s="144" t="s">
        <v>1998</v>
      </c>
    </row>
    <row r="734" spans="1:15" x14ac:dyDescent="0.2">
      <c r="A734" t="s">
        <v>63</v>
      </c>
      <c r="B734" s="144" t="s">
        <v>83</v>
      </c>
      <c r="C734">
        <v>400</v>
      </c>
      <c r="D734" t="str">
        <f>VLOOKUP(Oliusala[[#This Row],[postnumer]],Sveitarfelog[#All],4,FALSE)</f>
        <v>Ísafjarðarbær</v>
      </c>
      <c r="E734" t="str">
        <f>VLOOKUP(Oliusala[[#This Row],[postnumer]],Sveitarfelog[#All],5,FALSE)</f>
        <v>Vestfirðir</v>
      </c>
      <c r="F734" t="s">
        <v>24</v>
      </c>
      <c r="G734" t="s">
        <v>24</v>
      </c>
      <c r="H734" t="s">
        <v>58</v>
      </c>
      <c r="I734" s="1">
        <v>516905</v>
      </c>
      <c r="J734" s="2">
        <f>VLOOKUP(Oliusala[[#This Row],[tegund]],Tegundir!$B$2:$D$19,3,FALSE)*Oliusala[[#This Row],[magn]]/1000</f>
        <v>447.12282500000003</v>
      </c>
      <c r="K734">
        <v>2010</v>
      </c>
      <c r="L734" t="s">
        <v>18</v>
      </c>
      <c r="M734" s="144" t="s">
        <v>59</v>
      </c>
    </row>
    <row r="735" spans="1:15" x14ac:dyDescent="0.2">
      <c r="A735" t="s">
        <v>63</v>
      </c>
      <c r="B735" s="144" t="s">
        <v>83</v>
      </c>
      <c r="C735">
        <v>400</v>
      </c>
      <c r="D735" t="str">
        <f>VLOOKUP(Oliusala[[#This Row],[postnumer]],Sveitarfelog[#All],4,FALSE)</f>
        <v>Ísafjarðarbær</v>
      </c>
      <c r="E735" t="str">
        <f>VLOOKUP(Oliusala[[#This Row],[postnumer]],Sveitarfelog[#All],5,FALSE)</f>
        <v>Vestfirðir</v>
      </c>
      <c r="F735" t="s">
        <v>24</v>
      </c>
      <c r="G735" t="s">
        <v>24</v>
      </c>
      <c r="H735" t="s">
        <v>58</v>
      </c>
      <c r="I735" s="1">
        <v>320255</v>
      </c>
      <c r="J735" s="2">
        <f>VLOOKUP(Oliusala[[#This Row],[tegund]],Tegundir!$B$2:$D$19,3,FALSE)*Oliusala[[#This Row],[magn]]/1000</f>
        <v>277.02057500000001</v>
      </c>
      <c r="K735">
        <v>2010</v>
      </c>
      <c r="L735" t="s">
        <v>18</v>
      </c>
      <c r="M735" s="144" t="s">
        <v>59</v>
      </c>
    </row>
    <row r="736" spans="1:15" x14ac:dyDescent="0.2">
      <c r="A736" t="s">
        <v>107</v>
      </c>
      <c r="B736" s="144" t="s">
        <v>107</v>
      </c>
      <c r="C736">
        <v>415</v>
      </c>
      <c r="D736" t="str">
        <f>VLOOKUP(Oliusala[[#This Row],[postnumer]],Sveitarfelog[#All],4,FALSE)</f>
        <v>Bolungarvíkurkaupstaður</v>
      </c>
      <c r="E736" t="str">
        <f>VLOOKUP(Oliusala[[#This Row],[postnumer]],Sveitarfelog[#All],5,FALSE)</f>
        <v>Vestfirðir</v>
      </c>
      <c r="F736" t="s">
        <v>30</v>
      </c>
      <c r="G736" t="s">
        <v>24</v>
      </c>
      <c r="H736" t="s">
        <v>61</v>
      </c>
      <c r="I736" s="1">
        <v>90068</v>
      </c>
      <c r="J736" s="2">
        <f>VLOOKUP(Oliusala[[#This Row],[tegund]],Tegundir!$B$2:$D$19,3,FALSE)*Oliusala[[#This Row],[magn]]/1000</f>
        <v>77.908819999999992</v>
      </c>
      <c r="K736">
        <v>2010</v>
      </c>
      <c r="L736" t="s">
        <v>19</v>
      </c>
      <c r="M736" s="144" t="s">
        <v>62</v>
      </c>
      <c r="O736" s="144" t="s">
        <v>1998</v>
      </c>
    </row>
    <row r="737" spans="1:15" x14ac:dyDescent="0.2">
      <c r="A737" t="s">
        <v>107</v>
      </c>
      <c r="B737" s="144" t="s">
        <v>107</v>
      </c>
      <c r="C737">
        <v>415</v>
      </c>
      <c r="D737" t="str">
        <f>VLOOKUP(Oliusala[[#This Row],[postnumer]],Sveitarfelog[#All],4,FALSE)</f>
        <v>Bolungarvíkurkaupstaður</v>
      </c>
      <c r="E737" t="str">
        <f>VLOOKUP(Oliusala[[#This Row],[postnumer]],Sveitarfelog[#All],5,FALSE)</f>
        <v>Vestfirðir</v>
      </c>
      <c r="F737" t="s">
        <v>24</v>
      </c>
      <c r="G737" t="s">
        <v>24</v>
      </c>
      <c r="H737" t="s">
        <v>58</v>
      </c>
      <c r="I737" s="1">
        <v>3743</v>
      </c>
      <c r="J737" s="2">
        <f>VLOOKUP(Oliusala[[#This Row],[tegund]],Tegundir!$B$2:$D$19,3,FALSE)*Oliusala[[#This Row],[magn]]/1000</f>
        <v>3.237695</v>
      </c>
      <c r="K737">
        <v>2010</v>
      </c>
      <c r="L737" t="s">
        <v>18</v>
      </c>
      <c r="M737" s="144" t="s">
        <v>59</v>
      </c>
    </row>
    <row r="738" spans="1:15" x14ac:dyDescent="0.2">
      <c r="A738" t="s">
        <v>107</v>
      </c>
      <c r="B738" s="144" t="s">
        <v>107</v>
      </c>
      <c r="C738">
        <v>415</v>
      </c>
      <c r="D738" t="str">
        <f>VLOOKUP(Oliusala[[#This Row],[postnumer]],Sveitarfelog[#All],4,FALSE)</f>
        <v>Bolungarvíkurkaupstaður</v>
      </c>
      <c r="E738" t="str">
        <f>VLOOKUP(Oliusala[[#This Row],[postnumer]],Sveitarfelog[#All],5,FALSE)</f>
        <v>Vestfirðir</v>
      </c>
      <c r="F738" t="s">
        <v>29</v>
      </c>
      <c r="G738" t="s">
        <v>24</v>
      </c>
      <c r="H738" t="s">
        <v>58</v>
      </c>
      <c r="I738" s="1">
        <v>-55374</v>
      </c>
      <c r="J738" s="2">
        <v>0</v>
      </c>
      <c r="K738">
        <v>2010</v>
      </c>
      <c r="L738" t="s">
        <v>19</v>
      </c>
      <c r="M738" s="144" t="s">
        <v>59</v>
      </c>
      <c r="O738" s="144" t="s">
        <v>1998</v>
      </c>
    </row>
    <row r="739" spans="1:15" x14ac:dyDescent="0.2">
      <c r="A739" t="s">
        <v>107</v>
      </c>
      <c r="B739" s="144" t="s">
        <v>107</v>
      </c>
      <c r="C739">
        <v>415</v>
      </c>
      <c r="D739" t="str">
        <f>VLOOKUP(Oliusala[[#This Row],[postnumer]],Sveitarfelog[#All],4,FALSE)</f>
        <v>Bolungarvíkurkaupstaður</v>
      </c>
      <c r="E739" t="str">
        <f>VLOOKUP(Oliusala[[#This Row],[postnumer]],Sveitarfelog[#All],5,FALSE)</f>
        <v>Vestfirðir</v>
      </c>
      <c r="F739" t="s">
        <v>30</v>
      </c>
      <c r="G739" t="s">
        <v>24</v>
      </c>
      <c r="H739" t="s">
        <v>58</v>
      </c>
      <c r="I739" s="1">
        <v>175638</v>
      </c>
      <c r="J739" s="2">
        <f>VLOOKUP(Oliusala[[#This Row],[tegund]],Tegundir!$B$2:$D$19,3,FALSE)*Oliusala[[#This Row],[magn]]/1000</f>
        <v>151.92687000000001</v>
      </c>
      <c r="K739">
        <v>2010</v>
      </c>
      <c r="L739" t="s">
        <v>19</v>
      </c>
      <c r="M739" s="144" t="s">
        <v>59</v>
      </c>
      <c r="O739" s="144" t="s">
        <v>1998</v>
      </c>
    </row>
    <row r="740" spans="1:15" x14ac:dyDescent="0.2">
      <c r="A740" t="s">
        <v>83</v>
      </c>
      <c r="B740" s="144" t="s">
        <v>107</v>
      </c>
      <c r="C740">
        <v>415</v>
      </c>
      <c r="D740" t="str">
        <f>VLOOKUP(Oliusala[[#This Row],[postnumer]],Sveitarfelog[#All],4,FALSE)</f>
        <v>Bolungarvíkurkaupstaður</v>
      </c>
      <c r="E740" t="str">
        <f>VLOOKUP(Oliusala[[#This Row],[postnumer]],Sveitarfelog[#All],5,FALSE)</f>
        <v>Vestfirðir</v>
      </c>
      <c r="F740" t="s">
        <v>24</v>
      </c>
      <c r="G740" t="s">
        <v>24</v>
      </c>
      <c r="H740" t="s">
        <v>60</v>
      </c>
      <c r="I740" s="1">
        <v>74413</v>
      </c>
      <c r="J740" s="2">
        <f>VLOOKUP(Oliusala[[#This Row],[tegund]],Tegundir!$B$2:$D$19,3,FALSE)*Oliusala[[#This Row],[magn]]/1000</f>
        <v>64.367244999999997</v>
      </c>
      <c r="K740">
        <v>2010</v>
      </c>
      <c r="L740" t="s">
        <v>18</v>
      </c>
      <c r="M740" s="144" t="s">
        <v>59</v>
      </c>
    </row>
    <row r="741" spans="1:15" x14ac:dyDescent="0.2">
      <c r="A741" t="s">
        <v>83</v>
      </c>
      <c r="B741" s="144" t="s">
        <v>107</v>
      </c>
      <c r="C741">
        <v>415</v>
      </c>
      <c r="D741" t="str">
        <f>VLOOKUP(Oliusala[[#This Row],[postnumer]],Sveitarfelog[#All],4,FALSE)</f>
        <v>Bolungarvíkurkaupstaður</v>
      </c>
      <c r="E741" t="str">
        <f>VLOOKUP(Oliusala[[#This Row],[postnumer]],Sveitarfelog[#All],5,FALSE)</f>
        <v>Vestfirðir</v>
      </c>
      <c r="F741" t="s">
        <v>29</v>
      </c>
      <c r="G741" t="s">
        <v>24</v>
      </c>
      <c r="H741" t="s">
        <v>60</v>
      </c>
      <c r="I741" s="1">
        <v>815855</v>
      </c>
      <c r="J741" s="2">
        <f>VLOOKUP(Oliusala[[#This Row],[tegund]],Tegundir!$B$2:$D$19,3,FALSE)*Oliusala[[#This Row],[magn]]/1000</f>
        <v>705.71457499999997</v>
      </c>
      <c r="K741">
        <v>2010</v>
      </c>
      <c r="L741" t="s">
        <v>19</v>
      </c>
      <c r="M741" s="144" t="s">
        <v>59</v>
      </c>
      <c r="O741" s="144" t="s">
        <v>1998</v>
      </c>
    </row>
    <row r="742" spans="1:15" x14ac:dyDescent="0.2">
      <c r="A742" t="s">
        <v>57</v>
      </c>
      <c r="B742" s="144" t="s">
        <v>107</v>
      </c>
      <c r="C742">
        <v>415</v>
      </c>
      <c r="D742" t="str">
        <f>VLOOKUP(Oliusala[[#This Row],[postnumer]],Sveitarfelog[#All],4,FALSE)</f>
        <v>Bolungarvíkurkaupstaður</v>
      </c>
      <c r="E742" t="str">
        <f>VLOOKUP(Oliusala[[#This Row],[postnumer]],Sveitarfelog[#All],5,FALSE)</f>
        <v>Vestfirðir</v>
      </c>
      <c r="F742" t="s">
        <v>24</v>
      </c>
      <c r="G742" t="s">
        <v>24</v>
      </c>
      <c r="H742" t="s">
        <v>60</v>
      </c>
      <c r="I742" s="1">
        <v>49031</v>
      </c>
      <c r="J742" s="2">
        <f>VLOOKUP(Oliusala[[#This Row],[tegund]],Tegundir!$B$2:$D$19,3,FALSE)*Oliusala[[#This Row],[magn]]/1000</f>
        <v>42.411815000000004</v>
      </c>
      <c r="K742">
        <v>2010</v>
      </c>
      <c r="L742" t="s">
        <v>18</v>
      </c>
      <c r="M742" s="144" t="s">
        <v>59</v>
      </c>
    </row>
    <row r="743" spans="1:15" x14ac:dyDescent="0.2">
      <c r="A743" t="s">
        <v>57</v>
      </c>
      <c r="B743" s="144" t="s">
        <v>107</v>
      </c>
      <c r="C743">
        <v>415</v>
      </c>
      <c r="D743" t="str">
        <f>VLOOKUP(Oliusala[[#This Row],[postnumer]],Sveitarfelog[#All],4,FALSE)</f>
        <v>Bolungarvíkurkaupstaður</v>
      </c>
      <c r="E743" t="str">
        <f>VLOOKUP(Oliusala[[#This Row],[postnumer]],Sveitarfelog[#All],5,FALSE)</f>
        <v>Vestfirðir</v>
      </c>
      <c r="F743" t="s">
        <v>30</v>
      </c>
      <c r="G743" t="s">
        <v>24</v>
      </c>
      <c r="H743" t="s">
        <v>60</v>
      </c>
      <c r="I743" s="1">
        <v>222948</v>
      </c>
      <c r="J743" s="2">
        <f>VLOOKUP(Oliusala[[#This Row],[tegund]],Tegundir!$B$2:$D$19,3,FALSE)*Oliusala[[#This Row],[magn]]/1000</f>
        <v>192.85002</v>
      </c>
      <c r="K743">
        <v>2010</v>
      </c>
      <c r="L743" t="s">
        <v>19</v>
      </c>
      <c r="M743" s="144" t="s">
        <v>59</v>
      </c>
      <c r="O743" s="144" t="s">
        <v>1998</v>
      </c>
    </row>
    <row r="744" spans="1:15" x14ac:dyDescent="0.2">
      <c r="A744" t="s">
        <v>63</v>
      </c>
      <c r="B744" s="144" t="s">
        <v>107</v>
      </c>
      <c r="C744">
        <v>415</v>
      </c>
      <c r="D744" t="str">
        <f>VLOOKUP(Oliusala[[#This Row],[postnumer]],Sveitarfelog[#All],4,FALSE)</f>
        <v>Bolungarvíkurkaupstaður</v>
      </c>
      <c r="E744" t="str">
        <f>VLOOKUP(Oliusala[[#This Row],[postnumer]],Sveitarfelog[#All],5,FALSE)</f>
        <v>Vestfirðir</v>
      </c>
      <c r="F744" t="s">
        <v>24</v>
      </c>
      <c r="G744" t="s">
        <v>24</v>
      </c>
      <c r="H744" t="s">
        <v>58</v>
      </c>
      <c r="I744" s="1">
        <v>292163</v>
      </c>
      <c r="J744" s="2">
        <f>VLOOKUP(Oliusala[[#This Row],[tegund]],Tegundir!$B$2:$D$19,3,FALSE)*Oliusala[[#This Row],[magn]]/1000</f>
        <v>252.72099499999999</v>
      </c>
      <c r="K744">
        <v>2010</v>
      </c>
      <c r="L744" t="s">
        <v>18</v>
      </c>
      <c r="M744" s="144" t="s">
        <v>59</v>
      </c>
    </row>
    <row r="745" spans="1:15" x14ac:dyDescent="0.2">
      <c r="A745" t="s">
        <v>107</v>
      </c>
      <c r="B745" s="144" t="s">
        <v>110</v>
      </c>
      <c r="C745">
        <v>420</v>
      </c>
      <c r="D745" t="str">
        <f>VLOOKUP(Oliusala[[#This Row],[postnumer]],Sveitarfelog[#All],4,FALSE)</f>
        <v>Súðavíkurhreppur</v>
      </c>
      <c r="E745" t="str">
        <f>VLOOKUP(Oliusala[[#This Row],[postnumer]],Sveitarfelog[#All],5,FALSE)</f>
        <v>Vestfirðir</v>
      </c>
      <c r="F745" t="s">
        <v>25</v>
      </c>
      <c r="G745" t="s">
        <v>24</v>
      </c>
      <c r="H745" t="s">
        <v>60</v>
      </c>
      <c r="I745" s="1">
        <v>75533</v>
      </c>
      <c r="J745" s="2">
        <f>VLOOKUP(Oliusala[[#This Row],[tegund]],Tegundir!$B$2:$D$19,3,FALSE)*Oliusala[[#This Row],[magn]]/1000</f>
        <v>65.336044999999999</v>
      </c>
      <c r="K745">
        <v>2010</v>
      </c>
      <c r="L745" t="s">
        <v>1955</v>
      </c>
      <c r="M745" s="144" t="s">
        <v>59</v>
      </c>
    </row>
    <row r="746" spans="1:15" x14ac:dyDescent="0.2">
      <c r="A746" t="s">
        <v>57</v>
      </c>
      <c r="B746" s="144" t="s">
        <v>109</v>
      </c>
      <c r="C746">
        <v>420</v>
      </c>
      <c r="D746" t="str">
        <f>VLOOKUP(Oliusala[[#This Row],[postnumer]],Sveitarfelog[#All],4,FALSE)</f>
        <v>Súðavíkurhreppur</v>
      </c>
      <c r="E746" t="str">
        <f>VLOOKUP(Oliusala[[#This Row],[postnumer]],Sveitarfelog[#All],5,FALSE)</f>
        <v>Vestfirðir</v>
      </c>
      <c r="F746" t="s">
        <v>25</v>
      </c>
      <c r="G746" t="s">
        <v>24</v>
      </c>
      <c r="H746" t="s">
        <v>60</v>
      </c>
      <c r="I746" s="1">
        <v>25801</v>
      </c>
      <c r="J746" s="2">
        <f>VLOOKUP(Oliusala[[#This Row],[tegund]],Tegundir!$B$2:$D$19,3,FALSE)*Oliusala[[#This Row],[magn]]/1000</f>
        <v>22.317864999999998</v>
      </c>
      <c r="K746">
        <v>2010</v>
      </c>
      <c r="L746" t="s">
        <v>19</v>
      </c>
      <c r="M746" s="144" t="s">
        <v>59</v>
      </c>
      <c r="O746" s="144" t="s">
        <v>1997</v>
      </c>
    </row>
    <row r="747" spans="1:15" x14ac:dyDescent="0.2">
      <c r="A747" t="s">
        <v>57</v>
      </c>
      <c r="B747" s="144" t="s">
        <v>110</v>
      </c>
      <c r="C747">
        <v>420</v>
      </c>
      <c r="D747" t="str">
        <f>VLOOKUP(Oliusala[[#This Row],[postnumer]],Sveitarfelog[#All],4,FALSE)</f>
        <v>Súðavíkurhreppur</v>
      </c>
      <c r="E747" t="str">
        <f>VLOOKUP(Oliusala[[#This Row],[postnumer]],Sveitarfelog[#All],5,FALSE)</f>
        <v>Vestfirðir</v>
      </c>
      <c r="F747" t="s">
        <v>25</v>
      </c>
      <c r="G747" t="s">
        <v>24</v>
      </c>
      <c r="H747" t="s">
        <v>60</v>
      </c>
      <c r="I747" s="1">
        <v>6175</v>
      </c>
      <c r="J747" s="2">
        <f>VLOOKUP(Oliusala[[#This Row],[tegund]],Tegundir!$B$2:$D$19,3,FALSE)*Oliusala[[#This Row],[magn]]/1000</f>
        <v>5.3413750000000002</v>
      </c>
      <c r="K747">
        <v>2010</v>
      </c>
      <c r="L747" t="s">
        <v>19</v>
      </c>
      <c r="M747" s="144" t="s">
        <v>59</v>
      </c>
      <c r="O747" s="144" t="s">
        <v>1997</v>
      </c>
    </row>
    <row r="748" spans="1:15" x14ac:dyDescent="0.2">
      <c r="A748" t="s">
        <v>63</v>
      </c>
      <c r="B748" s="144" t="s">
        <v>109</v>
      </c>
      <c r="C748">
        <v>420</v>
      </c>
      <c r="D748" t="str">
        <f>VLOOKUP(Oliusala[[#This Row],[postnumer]],Sveitarfelog[#All],4,FALSE)</f>
        <v>Súðavíkurhreppur</v>
      </c>
      <c r="E748" t="str">
        <f>VLOOKUP(Oliusala[[#This Row],[postnumer]],Sveitarfelog[#All],5,FALSE)</f>
        <v>Vestfirðir</v>
      </c>
      <c r="F748" t="s">
        <v>24</v>
      </c>
      <c r="G748" t="s">
        <v>24</v>
      </c>
      <c r="H748" t="s">
        <v>61</v>
      </c>
      <c r="I748" s="1">
        <v>0</v>
      </c>
      <c r="J748" s="2">
        <f>VLOOKUP(Oliusala[[#This Row],[tegund]],Tegundir!$B$2:$D$19,3,FALSE)*Oliusala[[#This Row],[magn]]/1000</f>
        <v>0</v>
      </c>
      <c r="K748">
        <v>2010</v>
      </c>
      <c r="L748" t="s">
        <v>18</v>
      </c>
      <c r="M748" s="144" t="s">
        <v>62</v>
      </c>
    </row>
    <row r="749" spans="1:15" x14ac:dyDescent="0.2">
      <c r="A749" t="s">
        <v>57</v>
      </c>
      <c r="B749" s="144" t="s">
        <v>72</v>
      </c>
      <c r="C749">
        <v>190</v>
      </c>
      <c r="D749" t="str">
        <f>VLOOKUP(Oliusala[[#This Row],[postnumer]],Sveitarfelog[#All],4,FALSE)</f>
        <v>Sveitarfélagið Vogar</v>
      </c>
      <c r="E749" t="str">
        <f>VLOOKUP(Oliusala[[#This Row],[postnumer]],Sveitarfelog[#All],5,FALSE)</f>
        <v>Suðurnes</v>
      </c>
      <c r="F749" t="s">
        <v>25</v>
      </c>
      <c r="G749" t="s">
        <v>24</v>
      </c>
      <c r="H749" t="s">
        <v>60</v>
      </c>
      <c r="I749" s="1">
        <v>26000</v>
      </c>
      <c r="J749" s="2">
        <f>VLOOKUP(Oliusala[[#This Row],[tegund]],Tegundir!$B$2:$D$19,3,FALSE)*Oliusala[[#This Row],[magn]]/1000</f>
        <v>22.49</v>
      </c>
      <c r="K749">
        <v>2010</v>
      </c>
      <c r="L749" t="s">
        <v>1955</v>
      </c>
      <c r="M749" s="144" t="s">
        <v>59</v>
      </c>
      <c r="N749" s="144" t="s">
        <v>1939</v>
      </c>
    </row>
    <row r="750" spans="1:15" x14ac:dyDescent="0.2">
      <c r="A750" t="s">
        <v>57</v>
      </c>
      <c r="B750" s="144" t="s">
        <v>72</v>
      </c>
      <c r="C750">
        <v>190</v>
      </c>
      <c r="D750" t="str">
        <f>VLOOKUP(Oliusala[[#This Row],[postnumer]],Sveitarfelog[#All],4,FALSE)</f>
        <v>Sveitarfélagið Vogar</v>
      </c>
      <c r="E750" t="str">
        <f>VLOOKUP(Oliusala[[#This Row],[postnumer]],Sveitarfelog[#All],5,FALSE)</f>
        <v>Suðurnes</v>
      </c>
      <c r="F750" t="s">
        <v>25</v>
      </c>
      <c r="G750" t="s">
        <v>24</v>
      </c>
      <c r="H750" t="s">
        <v>60</v>
      </c>
      <c r="I750" s="1">
        <v>40881</v>
      </c>
      <c r="J750" s="2">
        <f>VLOOKUP(Oliusala[[#This Row],[tegund]],Tegundir!$B$2:$D$19,3,FALSE)*Oliusala[[#This Row],[magn]]/1000</f>
        <v>35.362065000000001</v>
      </c>
      <c r="K750">
        <v>2010</v>
      </c>
      <c r="L750" t="s">
        <v>19</v>
      </c>
      <c r="M750" s="144" t="s">
        <v>59</v>
      </c>
      <c r="N750" s="144" t="s">
        <v>1939</v>
      </c>
      <c r="O750" s="144" t="s">
        <v>1997</v>
      </c>
    </row>
    <row r="751" spans="1:15" x14ac:dyDescent="0.2">
      <c r="A751" t="s">
        <v>107</v>
      </c>
      <c r="B751" s="144" t="s">
        <v>110</v>
      </c>
      <c r="C751">
        <v>420</v>
      </c>
      <c r="D751" t="str">
        <f>VLOOKUP(Oliusala[[#This Row],[postnumer]],Sveitarfelog[#All],4,FALSE)</f>
        <v>Súðavíkurhreppur</v>
      </c>
      <c r="E751" t="str">
        <f>VLOOKUP(Oliusala[[#This Row],[postnumer]],Sveitarfelog[#All],5,FALSE)</f>
        <v>Vestfirðir</v>
      </c>
      <c r="F751" t="s">
        <v>29</v>
      </c>
      <c r="G751" t="s">
        <v>24</v>
      </c>
      <c r="H751" t="s">
        <v>60</v>
      </c>
      <c r="I751" s="1">
        <v>1911</v>
      </c>
      <c r="J751" s="2">
        <f>VLOOKUP(Oliusala[[#This Row],[tegund]],Tegundir!$B$2:$D$19,3,FALSE)*Oliusala[[#This Row],[magn]]/1000</f>
        <v>1.6530149999999999</v>
      </c>
      <c r="K751">
        <v>2010</v>
      </c>
      <c r="L751" t="s">
        <v>19</v>
      </c>
      <c r="M751" s="144" t="s">
        <v>59</v>
      </c>
      <c r="O751" s="144" t="s">
        <v>1998</v>
      </c>
    </row>
    <row r="752" spans="1:15" x14ac:dyDescent="0.2">
      <c r="A752" t="s">
        <v>107</v>
      </c>
      <c r="B752" s="144" t="s">
        <v>110</v>
      </c>
      <c r="C752">
        <v>420</v>
      </c>
      <c r="D752" t="str">
        <f>VLOOKUP(Oliusala[[#This Row],[postnumer]],Sveitarfelog[#All],4,FALSE)</f>
        <v>Súðavíkurhreppur</v>
      </c>
      <c r="E752" t="str">
        <f>VLOOKUP(Oliusala[[#This Row],[postnumer]],Sveitarfelog[#All],5,FALSE)</f>
        <v>Vestfirðir</v>
      </c>
      <c r="F752" t="s">
        <v>30</v>
      </c>
      <c r="G752" t="s">
        <v>24</v>
      </c>
      <c r="H752" t="s">
        <v>60</v>
      </c>
      <c r="I752" s="1">
        <v>136086</v>
      </c>
      <c r="J752" s="2">
        <f>VLOOKUP(Oliusala[[#This Row],[tegund]],Tegundir!$B$2:$D$19,3,FALSE)*Oliusala[[#This Row],[magn]]/1000</f>
        <v>117.71438999999999</v>
      </c>
      <c r="K752">
        <v>2010</v>
      </c>
      <c r="L752" t="s">
        <v>19</v>
      </c>
      <c r="M752" s="144" t="s">
        <v>59</v>
      </c>
      <c r="O752" s="144" t="s">
        <v>1998</v>
      </c>
    </row>
    <row r="753" spans="1:15" x14ac:dyDescent="0.2">
      <c r="A753" t="s">
        <v>83</v>
      </c>
      <c r="B753" s="144" t="s">
        <v>109</v>
      </c>
      <c r="C753">
        <v>420</v>
      </c>
      <c r="D753" t="str">
        <f>VLOOKUP(Oliusala[[#This Row],[postnumer]],Sveitarfelog[#All],4,FALSE)</f>
        <v>Súðavíkurhreppur</v>
      </c>
      <c r="E753" t="str">
        <f>VLOOKUP(Oliusala[[#This Row],[postnumer]],Sveitarfelog[#All],5,FALSE)</f>
        <v>Vestfirðir</v>
      </c>
      <c r="F753" t="s">
        <v>24</v>
      </c>
      <c r="G753" t="s">
        <v>24</v>
      </c>
      <c r="H753" t="s">
        <v>60</v>
      </c>
      <c r="I753" s="1">
        <v>1457</v>
      </c>
      <c r="J753" s="2">
        <f>VLOOKUP(Oliusala[[#This Row],[tegund]],Tegundir!$B$2:$D$19,3,FALSE)*Oliusala[[#This Row],[magn]]/1000</f>
        <v>1.260305</v>
      </c>
      <c r="K753">
        <v>2010</v>
      </c>
      <c r="L753" t="s">
        <v>18</v>
      </c>
      <c r="M753" s="144" t="s">
        <v>59</v>
      </c>
    </row>
    <row r="754" spans="1:15" x14ac:dyDescent="0.2">
      <c r="A754" t="s">
        <v>83</v>
      </c>
      <c r="B754" s="144" t="s">
        <v>110</v>
      </c>
      <c r="C754">
        <v>420</v>
      </c>
      <c r="D754" t="str">
        <f>VLOOKUP(Oliusala[[#This Row],[postnumer]],Sveitarfelog[#All],4,FALSE)</f>
        <v>Súðavíkurhreppur</v>
      </c>
      <c r="E754" t="str">
        <f>VLOOKUP(Oliusala[[#This Row],[postnumer]],Sveitarfelog[#All],5,FALSE)</f>
        <v>Vestfirðir</v>
      </c>
      <c r="F754" t="s">
        <v>24</v>
      </c>
      <c r="G754" t="s">
        <v>24</v>
      </c>
      <c r="H754" t="s">
        <v>60</v>
      </c>
      <c r="I754" s="1">
        <v>2696</v>
      </c>
      <c r="J754" s="2">
        <f>VLOOKUP(Oliusala[[#This Row],[tegund]],Tegundir!$B$2:$D$19,3,FALSE)*Oliusala[[#This Row],[magn]]/1000</f>
        <v>2.3320400000000001</v>
      </c>
      <c r="K754">
        <v>2010</v>
      </c>
      <c r="L754" t="s">
        <v>18</v>
      </c>
      <c r="M754" s="144" t="s">
        <v>59</v>
      </c>
    </row>
    <row r="755" spans="1:15" x14ac:dyDescent="0.2">
      <c r="A755" t="s">
        <v>83</v>
      </c>
      <c r="B755" s="144" t="s">
        <v>110</v>
      </c>
      <c r="C755">
        <v>420</v>
      </c>
      <c r="D755" t="str">
        <f>VLOOKUP(Oliusala[[#This Row],[postnumer]],Sveitarfelog[#All],4,FALSE)</f>
        <v>Súðavíkurhreppur</v>
      </c>
      <c r="E755" t="str">
        <f>VLOOKUP(Oliusala[[#This Row],[postnumer]],Sveitarfelog[#All],5,FALSE)</f>
        <v>Vestfirðir</v>
      </c>
      <c r="F755" t="s">
        <v>29</v>
      </c>
      <c r="G755" t="s">
        <v>24</v>
      </c>
      <c r="H755" t="s">
        <v>60</v>
      </c>
      <c r="I755" s="1">
        <v>10008</v>
      </c>
      <c r="J755" s="2">
        <f>VLOOKUP(Oliusala[[#This Row],[tegund]],Tegundir!$B$2:$D$19,3,FALSE)*Oliusala[[#This Row],[magn]]/1000</f>
        <v>8.6569199999999995</v>
      </c>
      <c r="K755">
        <v>2010</v>
      </c>
      <c r="L755" t="s">
        <v>19</v>
      </c>
      <c r="M755" s="144" t="s">
        <v>59</v>
      </c>
      <c r="O755" s="144" t="s">
        <v>1998</v>
      </c>
    </row>
    <row r="756" spans="1:15" x14ac:dyDescent="0.2">
      <c r="A756" t="s">
        <v>57</v>
      </c>
      <c r="B756" s="144" t="s">
        <v>109</v>
      </c>
      <c r="C756">
        <v>420</v>
      </c>
      <c r="D756" t="str">
        <f>VLOOKUP(Oliusala[[#This Row],[postnumer]],Sveitarfelog[#All],4,FALSE)</f>
        <v>Súðavíkurhreppur</v>
      </c>
      <c r="E756" t="str">
        <f>VLOOKUP(Oliusala[[#This Row],[postnumer]],Sveitarfelog[#All],5,FALSE)</f>
        <v>Vestfirðir</v>
      </c>
      <c r="F756" t="s">
        <v>24</v>
      </c>
      <c r="G756" t="s">
        <v>24</v>
      </c>
      <c r="H756" t="s">
        <v>60</v>
      </c>
      <c r="I756" s="1">
        <v>29381</v>
      </c>
      <c r="J756" s="2">
        <f>VLOOKUP(Oliusala[[#This Row],[tegund]],Tegundir!$B$2:$D$19,3,FALSE)*Oliusala[[#This Row],[magn]]/1000</f>
        <v>25.414565</v>
      </c>
      <c r="K756">
        <v>2010</v>
      </c>
      <c r="L756" t="s">
        <v>18</v>
      </c>
      <c r="M756" s="144" t="s">
        <v>59</v>
      </c>
    </row>
    <row r="757" spans="1:15" x14ac:dyDescent="0.2">
      <c r="A757" t="s">
        <v>57</v>
      </c>
      <c r="B757" s="144" t="s">
        <v>110</v>
      </c>
      <c r="C757">
        <v>420</v>
      </c>
      <c r="D757" t="str">
        <f>VLOOKUP(Oliusala[[#This Row],[postnumer]],Sveitarfelog[#All],4,FALSE)</f>
        <v>Súðavíkurhreppur</v>
      </c>
      <c r="E757" t="str">
        <f>VLOOKUP(Oliusala[[#This Row],[postnumer]],Sveitarfelog[#All],5,FALSE)</f>
        <v>Vestfirðir</v>
      </c>
      <c r="F757" t="s">
        <v>24</v>
      </c>
      <c r="G757" t="s">
        <v>24</v>
      </c>
      <c r="H757" t="s">
        <v>60</v>
      </c>
      <c r="I757" s="1">
        <v>1051</v>
      </c>
      <c r="J757" s="2">
        <f>VLOOKUP(Oliusala[[#This Row],[tegund]],Tegundir!$B$2:$D$19,3,FALSE)*Oliusala[[#This Row],[magn]]/1000</f>
        <v>0.90911500000000001</v>
      </c>
      <c r="K757">
        <v>2010</v>
      </c>
      <c r="L757" t="s">
        <v>18</v>
      </c>
      <c r="M757" s="144" t="s">
        <v>59</v>
      </c>
    </row>
    <row r="758" spans="1:15" x14ac:dyDescent="0.2">
      <c r="A758" t="s">
        <v>57</v>
      </c>
      <c r="B758" s="144" t="s">
        <v>110</v>
      </c>
      <c r="C758">
        <v>420</v>
      </c>
      <c r="D758" t="str">
        <f>VLOOKUP(Oliusala[[#This Row],[postnumer]],Sveitarfelog[#All],4,FALSE)</f>
        <v>Súðavíkurhreppur</v>
      </c>
      <c r="E758" t="str">
        <f>VLOOKUP(Oliusala[[#This Row],[postnumer]],Sveitarfelog[#All],5,FALSE)</f>
        <v>Vestfirðir</v>
      </c>
      <c r="F758" t="s">
        <v>30</v>
      </c>
      <c r="G758" t="s">
        <v>24</v>
      </c>
      <c r="H758" t="s">
        <v>60</v>
      </c>
      <c r="I758" s="1">
        <v>110009</v>
      </c>
      <c r="J758" s="2">
        <f>VLOOKUP(Oliusala[[#This Row],[tegund]],Tegundir!$B$2:$D$19,3,FALSE)*Oliusala[[#This Row],[magn]]/1000</f>
        <v>95.157785000000004</v>
      </c>
      <c r="K758">
        <v>2010</v>
      </c>
      <c r="L758" t="s">
        <v>19</v>
      </c>
      <c r="M758" s="144" t="s">
        <v>59</v>
      </c>
      <c r="O758" s="144" t="s">
        <v>1998</v>
      </c>
    </row>
    <row r="759" spans="1:15" x14ac:dyDescent="0.2">
      <c r="A759" t="s">
        <v>63</v>
      </c>
      <c r="B759" s="144" t="s">
        <v>109</v>
      </c>
      <c r="C759">
        <v>420</v>
      </c>
      <c r="D759" t="str">
        <f>VLOOKUP(Oliusala[[#This Row],[postnumer]],Sveitarfelog[#All],4,FALSE)</f>
        <v>Súðavíkurhreppur</v>
      </c>
      <c r="E759" t="str">
        <f>VLOOKUP(Oliusala[[#This Row],[postnumer]],Sveitarfelog[#All],5,FALSE)</f>
        <v>Vestfirðir</v>
      </c>
      <c r="F759" t="s">
        <v>24</v>
      </c>
      <c r="G759" t="s">
        <v>24</v>
      </c>
      <c r="H759" t="s">
        <v>58</v>
      </c>
      <c r="I759" s="1">
        <v>20139</v>
      </c>
      <c r="J759" s="2">
        <f>VLOOKUP(Oliusala[[#This Row],[tegund]],Tegundir!$B$2:$D$19,3,FALSE)*Oliusala[[#This Row],[magn]]/1000</f>
        <v>17.420235000000002</v>
      </c>
      <c r="K759">
        <v>2010</v>
      </c>
      <c r="L759" t="s">
        <v>18</v>
      </c>
      <c r="M759" s="144" t="s">
        <v>59</v>
      </c>
    </row>
    <row r="760" spans="1:15" x14ac:dyDescent="0.2">
      <c r="A760" t="s">
        <v>63</v>
      </c>
      <c r="B760" s="144" t="s">
        <v>110</v>
      </c>
      <c r="C760">
        <v>420</v>
      </c>
      <c r="D760" t="str">
        <f>VLOOKUP(Oliusala[[#This Row],[postnumer]],Sveitarfelog[#All],4,FALSE)</f>
        <v>Súðavíkurhreppur</v>
      </c>
      <c r="E760" t="str">
        <f>VLOOKUP(Oliusala[[#This Row],[postnumer]],Sveitarfelog[#All],5,FALSE)</f>
        <v>Vestfirðir</v>
      </c>
      <c r="F760" t="s">
        <v>24</v>
      </c>
      <c r="G760" t="s">
        <v>24</v>
      </c>
      <c r="H760" t="s">
        <v>58</v>
      </c>
      <c r="I760" s="1">
        <v>109422</v>
      </c>
      <c r="J760" s="2">
        <f>VLOOKUP(Oliusala[[#This Row],[tegund]],Tegundir!$B$2:$D$19,3,FALSE)*Oliusala[[#This Row],[magn]]/1000</f>
        <v>94.650030000000001</v>
      </c>
      <c r="K760">
        <v>2010</v>
      </c>
      <c r="L760" t="s">
        <v>18</v>
      </c>
      <c r="M760" s="144" t="s">
        <v>59</v>
      </c>
    </row>
    <row r="761" spans="1:15" x14ac:dyDescent="0.2">
      <c r="A761" t="s">
        <v>63</v>
      </c>
      <c r="B761" s="144" t="s">
        <v>112</v>
      </c>
      <c r="C761">
        <v>425</v>
      </c>
      <c r="D761" t="str">
        <f>VLOOKUP(Oliusala[[#This Row],[postnumer]],Sveitarfelog[#All],4,FALSE)</f>
        <v>Ísafjarðarbær</v>
      </c>
      <c r="E761" t="str">
        <f>VLOOKUP(Oliusala[[#This Row],[postnumer]],Sveitarfelog[#All],5,FALSE)</f>
        <v>Vestfirðir</v>
      </c>
      <c r="F761" t="s">
        <v>24</v>
      </c>
      <c r="G761" t="s">
        <v>24</v>
      </c>
      <c r="H761" t="s">
        <v>61</v>
      </c>
      <c r="I761" s="1">
        <v>0</v>
      </c>
      <c r="J761" s="2">
        <f>VLOOKUP(Oliusala[[#This Row],[tegund]],Tegundir!$B$2:$D$19,3,FALSE)*Oliusala[[#This Row],[magn]]/1000</f>
        <v>0</v>
      </c>
      <c r="K761">
        <v>2010</v>
      </c>
      <c r="L761" t="s">
        <v>18</v>
      </c>
      <c r="M761" s="144" t="s">
        <v>62</v>
      </c>
    </row>
    <row r="762" spans="1:15" x14ac:dyDescent="0.2">
      <c r="A762" t="s">
        <v>107</v>
      </c>
      <c r="B762" s="144" t="s">
        <v>112</v>
      </c>
      <c r="C762">
        <v>425</v>
      </c>
      <c r="D762" t="str">
        <f>VLOOKUP(Oliusala[[#This Row],[postnumer]],Sveitarfelog[#All],4,FALSE)</f>
        <v>Ísafjarðarbær</v>
      </c>
      <c r="E762" t="str">
        <f>VLOOKUP(Oliusala[[#This Row],[postnumer]],Sveitarfelog[#All],5,FALSE)</f>
        <v>Vestfirðir</v>
      </c>
      <c r="F762" t="s">
        <v>24</v>
      </c>
      <c r="G762" t="s">
        <v>24</v>
      </c>
      <c r="H762" t="s">
        <v>60</v>
      </c>
      <c r="I762" s="1">
        <v>3779</v>
      </c>
      <c r="J762" s="2">
        <f>VLOOKUP(Oliusala[[#This Row],[tegund]],Tegundir!$B$2:$D$19,3,FALSE)*Oliusala[[#This Row],[magn]]/1000</f>
        <v>3.2688350000000002</v>
      </c>
      <c r="K762">
        <v>2010</v>
      </c>
      <c r="L762" t="s">
        <v>18</v>
      </c>
      <c r="M762" s="144" t="s">
        <v>59</v>
      </c>
    </row>
    <row r="763" spans="1:15" x14ac:dyDescent="0.2">
      <c r="A763" t="s">
        <v>83</v>
      </c>
      <c r="B763" s="144" t="s">
        <v>112</v>
      </c>
      <c r="C763">
        <v>425</v>
      </c>
      <c r="D763" t="str">
        <f>VLOOKUP(Oliusala[[#This Row],[postnumer]],Sveitarfelog[#All],4,FALSE)</f>
        <v>Ísafjarðarbær</v>
      </c>
      <c r="E763" t="str">
        <f>VLOOKUP(Oliusala[[#This Row],[postnumer]],Sveitarfelog[#All],5,FALSE)</f>
        <v>Vestfirðir</v>
      </c>
      <c r="F763" t="s">
        <v>24</v>
      </c>
      <c r="G763" t="s">
        <v>24</v>
      </c>
      <c r="H763" t="s">
        <v>60</v>
      </c>
      <c r="I763" s="1">
        <v>29791</v>
      </c>
      <c r="J763" s="2">
        <f>VLOOKUP(Oliusala[[#This Row],[tegund]],Tegundir!$B$2:$D$19,3,FALSE)*Oliusala[[#This Row],[magn]]/1000</f>
        <v>25.769214999999999</v>
      </c>
      <c r="K763">
        <v>2010</v>
      </c>
      <c r="L763" t="s">
        <v>18</v>
      </c>
      <c r="M763" s="144" t="s">
        <v>59</v>
      </c>
    </row>
    <row r="764" spans="1:15" x14ac:dyDescent="0.2">
      <c r="A764" t="s">
        <v>83</v>
      </c>
      <c r="B764" s="144" t="s">
        <v>112</v>
      </c>
      <c r="C764">
        <v>425</v>
      </c>
      <c r="D764" t="str">
        <f>VLOOKUP(Oliusala[[#This Row],[postnumer]],Sveitarfelog[#All],4,FALSE)</f>
        <v>Ísafjarðarbær</v>
      </c>
      <c r="E764" t="str">
        <f>VLOOKUP(Oliusala[[#This Row],[postnumer]],Sveitarfelog[#All],5,FALSE)</f>
        <v>Vestfirðir</v>
      </c>
      <c r="F764" t="s">
        <v>29</v>
      </c>
      <c r="G764" t="s">
        <v>24</v>
      </c>
      <c r="H764" t="s">
        <v>60</v>
      </c>
      <c r="I764" s="1">
        <v>313</v>
      </c>
      <c r="J764" s="2">
        <f>VLOOKUP(Oliusala[[#This Row],[tegund]],Tegundir!$B$2:$D$19,3,FALSE)*Oliusala[[#This Row],[magn]]/1000</f>
        <v>0.27074500000000001</v>
      </c>
      <c r="K764">
        <v>2010</v>
      </c>
      <c r="L764" t="s">
        <v>19</v>
      </c>
      <c r="M764" s="144" t="s">
        <v>59</v>
      </c>
      <c r="O764" s="144" t="s">
        <v>1998</v>
      </c>
    </row>
    <row r="765" spans="1:15" x14ac:dyDescent="0.2">
      <c r="A765" t="s">
        <v>57</v>
      </c>
      <c r="B765" s="144" t="s">
        <v>112</v>
      </c>
      <c r="C765">
        <v>425</v>
      </c>
      <c r="D765" t="str">
        <f>VLOOKUP(Oliusala[[#This Row],[postnumer]],Sveitarfelog[#All],4,FALSE)</f>
        <v>Ísafjarðarbær</v>
      </c>
      <c r="E765" t="str">
        <f>VLOOKUP(Oliusala[[#This Row],[postnumer]],Sveitarfelog[#All],5,FALSE)</f>
        <v>Vestfirðir</v>
      </c>
      <c r="F765" t="s">
        <v>24</v>
      </c>
      <c r="G765" t="s">
        <v>24</v>
      </c>
      <c r="H765" t="s">
        <v>60</v>
      </c>
      <c r="I765" s="1">
        <v>16324</v>
      </c>
      <c r="J765" s="2">
        <f>VLOOKUP(Oliusala[[#This Row],[tegund]],Tegundir!$B$2:$D$19,3,FALSE)*Oliusala[[#This Row],[magn]]/1000</f>
        <v>14.12026</v>
      </c>
      <c r="K765">
        <v>2010</v>
      </c>
      <c r="L765" t="s">
        <v>18</v>
      </c>
      <c r="M765" s="144" t="s">
        <v>59</v>
      </c>
    </row>
    <row r="766" spans="1:15" x14ac:dyDescent="0.2">
      <c r="A766" t="s">
        <v>57</v>
      </c>
      <c r="B766" s="144" t="s">
        <v>112</v>
      </c>
      <c r="C766">
        <v>425</v>
      </c>
      <c r="D766" t="str">
        <f>VLOOKUP(Oliusala[[#This Row],[postnumer]],Sveitarfelog[#All],4,FALSE)</f>
        <v>Ísafjarðarbær</v>
      </c>
      <c r="E766" t="str">
        <f>VLOOKUP(Oliusala[[#This Row],[postnumer]],Sveitarfelog[#All],5,FALSE)</f>
        <v>Vestfirðir</v>
      </c>
      <c r="F766" t="s">
        <v>30</v>
      </c>
      <c r="G766" t="s">
        <v>24</v>
      </c>
      <c r="H766" t="s">
        <v>60</v>
      </c>
      <c r="I766" s="1">
        <v>-313</v>
      </c>
      <c r="J766" s="2">
        <v>0</v>
      </c>
      <c r="K766">
        <v>2010</v>
      </c>
      <c r="L766" t="s">
        <v>19</v>
      </c>
      <c r="M766" s="144" t="s">
        <v>59</v>
      </c>
      <c r="O766" s="144" t="s">
        <v>1998</v>
      </c>
    </row>
    <row r="767" spans="1:15" x14ac:dyDescent="0.2">
      <c r="A767" t="s">
        <v>63</v>
      </c>
      <c r="B767" s="144" t="s">
        <v>112</v>
      </c>
      <c r="C767">
        <v>425</v>
      </c>
      <c r="D767" t="str">
        <f>VLOOKUP(Oliusala[[#This Row],[postnumer]],Sveitarfelog[#All],4,FALSE)</f>
        <v>Ísafjarðarbær</v>
      </c>
      <c r="E767" t="str">
        <f>VLOOKUP(Oliusala[[#This Row],[postnumer]],Sveitarfelog[#All],5,FALSE)</f>
        <v>Vestfirðir</v>
      </c>
      <c r="F767" t="s">
        <v>24</v>
      </c>
      <c r="G767" t="s">
        <v>24</v>
      </c>
      <c r="H767" t="s">
        <v>58</v>
      </c>
      <c r="I767" s="1">
        <v>12690</v>
      </c>
      <c r="J767" s="2">
        <f>VLOOKUP(Oliusala[[#This Row],[tegund]],Tegundir!$B$2:$D$19,3,FALSE)*Oliusala[[#This Row],[magn]]/1000</f>
        <v>10.976850000000001</v>
      </c>
      <c r="K767">
        <v>2010</v>
      </c>
      <c r="L767" t="s">
        <v>18</v>
      </c>
      <c r="M767" s="144" t="s">
        <v>59</v>
      </c>
    </row>
    <row r="768" spans="1:15" x14ac:dyDescent="0.2">
      <c r="A768" t="s">
        <v>63</v>
      </c>
      <c r="B768" s="144" t="s">
        <v>113</v>
      </c>
      <c r="C768">
        <v>430</v>
      </c>
      <c r="D768" t="str">
        <f>VLOOKUP(Oliusala[[#This Row],[postnumer]],Sveitarfelog[#All],4,FALSE)</f>
        <v>Ísafjarðarbær</v>
      </c>
      <c r="E768" t="str">
        <f>VLOOKUP(Oliusala[[#This Row],[postnumer]],Sveitarfelog[#All],5,FALSE)</f>
        <v>Vestfirðir</v>
      </c>
      <c r="F768" t="s">
        <v>24</v>
      </c>
      <c r="G768" t="s">
        <v>24</v>
      </c>
      <c r="H768" t="s">
        <v>61</v>
      </c>
      <c r="I768" s="1">
        <v>0</v>
      </c>
      <c r="J768" s="2">
        <f>VLOOKUP(Oliusala[[#This Row],[tegund]],Tegundir!$B$2:$D$19,3,FALSE)*Oliusala[[#This Row],[magn]]/1000</f>
        <v>0</v>
      </c>
      <c r="K768">
        <v>2010</v>
      </c>
      <c r="L768" t="s">
        <v>18</v>
      </c>
      <c r="M768" s="144" t="s">
        <v>62</v>
      </c>
    </row>
    <row r="769" spans="1:15" x14ac:dyDescent="0.2">
      <c r="A769" t="s">
        <v>57</v>
      </c>
      <c r="B769" s="144" t="s">
        <v>113</v>
      </c>
      <c r="C769">
        <v>430</v>
      </c>
      <c r="D769" t="str">
        <f>VLOOKUP(Oliusala[[#This Row],[postnumer]],Sveitarfelog[#All],4,FALSE)</f>
        <v>Ísafjarðarbær</v>
      </c>
      <c r="E769" t="str">
        <f>VLOOKUP(Oliusala[[#This Row],[postnumer]],Sveitarfelog[#All],5,FALSE)</f>
        <v>Vestfirðir</v>
      </c>
      <c r="F769" t="s">
        <v>24</v>
      </c>
      <c r="G769" t="s">
        <v>24</v>
      </c>
      <c r="H769" t="s">
        <v>60</v>
      </c>
      <c r="I769" s="1">
        <v>18531</v>
      </c>
      <c r="J769" s="2">
        <f>VLOOKUP(Oliusala[[#This Row],[tegund]],Tegundir!$B$2:$D$19,3,FALSE)*Oliusala[[#This Row],[magn]]/1000</f>
        <v>16.029315</v>
      </c>
      <c r="K769">
        <v>2010</v>
      </c>
      <c r="L769" t="s">
        <v>18</v>
      </c>
      <c r="M769" s="144" t="s">
        <v>59</v>
      </c>
    </row>
    <row r="770" spans="1:15" x14ac:dyDescent="0.2">
      <c r="A770" t="s">
        <v>57</v>
      </c>
      <c r="B770" s="144" t="s">
        <v>113</v>
      </c>
      <c r="C770">
        <v>430</v>
      </c>
      <c r="D770" t="str">
        <f>VLOOKUP(Oliusala[[#This Row],[postnumer]],Sveitarfelog[#All],4,FALSE)</f>
        <v>Ísafjarðarbær</v>
      </c>
      <c r="E770" t="str">
        <f>VLOOKUP(Oliusala[[#This Row],[postnumer]],Sveitarfelog[#All],5,FALSE)</f>
        <v>Vestfirðir</v>
      </c>
      <c r="F770" t="s">
        <v>30</v>
      </c>
      <c r="G770" t="s">
        <v>24</v>
      </c>
      <c r="H770" t="s">
        <v>60</v>
      </c>
      <c r="I770" s="1">
        <v>112662</v>
      </c>
      <c r="J770" s="2">
        <f>VLOOKUP(Oliusala[[#This Row],[tegund]],Tegundir!$B$2:$D$19,3,FALSE)*Oliusala[[#This Row],[magn]]/1000</f>
        <v>97.452629999999999</v>
      </c>
      <c r="K770">
        <v>2010</v>
      </c>
      <c r="L770" t="s">
        <v>19</v>
      </c>
      <c r="M770" s="144" t="s">
        <v>59</v>
      </c>
      <c r="O770" s="144" t="s">
        <v>1998</v>
      </c>
    </row>
    <row r="771" spans="1:15" x14ac:dyDescent="0.2">
      <c r="A771" t="s">
        <v>63</v>
      </c>
      <c r="B771" s="144" t="s">
        <v>113</v>
      </c>
      <c r="C771">
        <v>430</v>
      </c>
      <c r="D771" t="str">
        <f>VLOOKUP(Oliusala[[#This Row],[postnumer]],Sveitarfelog[#All],4,FALSE)</f>
        <v>Ísafjarðarbær</v>
      </c>
      <c r="E771" t="str">
        <f>VLOOKUP(Oliusala[[#This Row],[postnumer]],Sveitarfelog[#All],5,FALSE)</f>
        <v>Vestfirðir</v>
      </c>
      <c r="F771" t="s">
        <v>24</v>
      </c>
      <c r="G771" t="s">
        <v>24</v>
      </c>
      <c r="H771" t="s">
        <v>58</v>
      </c>
      <c r="I771" s="1">
        <v>10021</v>
      </c>
      <c r="J771" s="2">
        <f>VLOOKUP(Oliusala[[#This Row],[tegund]],Tegundir!$B$2:$D$19,3,FALSE)*Oliusala[[#This Row],[magn]]/1000</f>
        <v>8.6681649999999983</v>
      </c>
      <c r="K771">
        <v>2010</v>
      </c>
      <c r="L771" t="s">
        <v>18</v>
      </c>
      <c r="M771" s="144" t="s">
        <v>59</v>
      </c>
    </row>
    <row r="772" spans="1:15" x14ac:dyDescent="0.2">
      <c r="A772" t="s">
        <v>107</v>
      </c>
      <c r="B772" s="144" t="s">
        <v>73</v>
      </c>
      <c r="C772">
        <v>450</v>
      </c>
      <c r="D772" t="str">
        <f>VLOOKUP(Oliusala[[#This Row],[postnumer]],Sveitarfelog[#All],4,FALSE)</f>
        <v>Vesturbyggð</v>
      </c>
      <c r="E772" t="str">
        <f>VLOOKUP(Oliusala[[#This Row],[postnumer]],Sveitarfelog[#All],5,FALSE)</f>
        <v>Vestfirðir</v>
      </c>
      <c r="F772" t="s">
        <v>25</v>
      </c>
      <c r="G772" t="s">
        <v>24</v>
      </c>
      <c r="H772" t="s">
        <v>60</v>
      </c>
      <c r="I772" s="1">
        <v>19742</v>
      </c>
      <c r="J772" s="2">
        <f>VLOOKUP(Oliusala[[#This Row],[tegund]],Tegundir!$B$2:$D$19,3,FALSE)*Oliusala[[#This Row],[magn]]/1000</f>
        <v>17.076829999999998</v>
      </c>
      <c r="K772">
        <v>2010</v>
      </c>
      <c r="L772" t="s">
        <v>1955</v>
      </c>
      <c r="M772" s="144" t="s">
        <v>59</v>
      </c>
    </row>
    <row r="773" spans="1:15" x14ac:dyDescent="0.2">
      <c r="A773" t="s">
        <v>73</v>
      </c>
      <c r="B773" s="144" t="s">
        <v>73</v>
      </c>
      <c r="C773">
        <v>450</v>
      </c>
      <c r="D773" t="str">
        <f>VLOOKUP(Oliusala[[#This Row],[postnumer]],Sveitarfelog[#All],4,FALSE)</f>
        <v>Vesturbyggð</v>
      </c>
      <c r="E773" t="str">
        <f>VLOOKUP(Oliusala[[#This Row],[postnumer]],Sveitarfelog[#All],5,FALSE)</f>
        <v>Vestfirðir</v>
      </c>
      <c r="F773" t="s">
        <v>25</v>
      </c>
      <c r="G773" t="s">
        <v>24</v>
      </c>
      <c r="H773" t="s">
        <v>58</v>
      </c>
      <c r="I773" s="1">
        <v>252424</v>
      </c>
      <c r="J773" s="2">
        <f>VLOOKUP(Oliusala[[#This Row],[tegund]],Tegundir!$B$2:$D$19,3,FALSE)*Oliusala[[#This Row],[magn]]/1000</f>
        <v>218.34676000000002</v>
      </c>
      <c r="K773">
        <v>2010</v>
      </c>
      <c r="L773" t="s">
        <v>1955</v>
      </c>
      <c r="M773" s="144" t="s">
        <v>59</v>
      </c>
    </row>
    <row r="774" spans="1:15" x14ac:dyDescent="0.2">
      <c r="A774" t="s">
        <v>57</v>
      </c>
      <c r="B774" s="144" t="s">
        <v>73</v>
      </c>
      <c r="C774">
        <v>450</v>
      </c>
      <c r="D774" t="str">
        <f>VLOOKUP(Oliusala[[#This Row],[postnumer]],Sveitarfelog[#All],4,FALSE)</f>
        <v>Vesturbyggð</v>
      </c>
      <c r="E774" t="str">
        <f>VLOOKUP(Oliusala[[#This Row],[postnumer]],Sveitarfelog[#All],5,FALSE)</f>
        <v>Vestfirðir</v>
      </c>
      <c r="F774" t="s">
        <v>25</v>
      </c>
      <c r="G774" t="s">
        <v>24</v>
      </c>
      <c r="H774" t="s">
        <v>60</v>
      </c>
      <c r="I774" s="1">
        <v>14483</v>
      </c>
      <c r="J774" s="2">
        <f>VLOOKUP(Oliusala[[#This Row],[tegund]],Tegundir!$B$2:$D$19,3,FALSE)*Oliusala[[#This Row],[magn]]/1000</f>
        <v>12.527794999999999</v>
      </c>
      <c r="K774">
        <v>2010</v>
      </c>
      <c r="L774" t="s">
        <v>1955</v>
      </c>
      <c r="M774" s="144" t="s">
        <v>59</v>
      </c>
    </row>
    <row r="775" spans="1:15" x14ac:dyDescent="0.2">
      <c r="A775" t="s">
        <v>57</v>
      </c>
      <c r="B775" s="144" t="s">
        <v>114</v>
      </c>
      <c r="C775">
        <v>451</v>
      </c>
      <c r="D775" t="str">
        <f>VLOOKUP(Oliusala[[#This Row],[postnumer]],Sveitarfelog[#All],4,FALSE)</f>
        <v>Vesturbyggð</v>
      </c>
      <c r="E775" t="str">
        <f>VLOOKUP(Oliusala[[#This Row],[postnumer]],Sveitarfelog[#All],5,FALSE)</f>
        <v>Vestfirðir</v>
      </c>
      <c r="F775" t="s">
        <v>25</v>
      </c>
      <c r="G775" t="s">
        <v>24</v>
      </c>
      <c r="H775" t="s">
        <v>60</v>
      </c>
      <c r="I775" s="1">
        <v>41341</v>
      </c>
      <c r="J775" s="2">
        <f>VLOOKUP(Oliusala[[#This Row],[tegund]],Tegundir!$B$2:$D$19,3,FALSE)*Oliusala[[#This Row],[magn]]/1000</f>
        <v>35.759964999999994</v>
      </c>
      <c r="K775">
        <v>2010</v>
      </c>
      <c r="L775" t="s">
        <v>1955</v>
      </c>
      <c r="M775" s="144" t="s">
        <v>59</v>
      </c>
    </row>
    <row r="776" spans="1:15" x14ac:dyDescent="0.2">
      <c r="A776" t="s">
        <v>57</v>
      </c>
      <c r="B776" s="144" t="s">
        <v>115</v>
      </c>
      <c r="C776">
        <v>451</v>
      </c>
      <c r="D776" t="str">
        <f>VLOOKUP(Oliusala[[#This Row],[postnumer]],Sveitarfelog[#All],4,FALSE)</f>
        <v>Vesturbyggð</v>
      </c>
      <c r="E776" t="str">
        <f>VLOOKUP(Oliusala[[#This Row],[postnumer]],Sveitarfelog[#All],5,FALSE)</f>
        <v>Vestfirðir</v>
      </c>
      <c r="F776" t="s">
        <v>25</v>
      </c>
      <c r="G776" t="s">
        <v>24</v>
      </c>
      <c r="H776" t="s">
        <v>60</v>
      </c>
      <c r="I776" s="1">
        <v>26740</v>
      </c>
      <c r="J776" s="2">
        <f>VLOOKUP(Oliusala[[#This Row],[tegund]],Tegundir!$B$2:$D$19,3,FALSE)*Oliusala[[#This Row],[magn]]/1000</f>
        <v>23.130099999999999</v>
      </c>
      <c r="K776">
        <v>2010</v>
      </c>
      <c r="L776" t="s">
        <v>1955</v>
      </c>
      <c r="M776" s="144" t="s">
        <v>59</v>
      </c>
    </row>
    <row r="777" spans="1:15" x14ac:dyDescent="0.2">
      <c r="A777" t="s">
        <v>107</v>
      </c>
      <c r="B777" s="144" t="s">
        <v>116</v>
      </c>
      <c r="C777">
        <v>460</v>
      </c>
      <c r="D777" t="str">
        <f>VLOOKUP(Oliusala[[#This Row],[postnumer]],Sveitarfelog[#All],4,FALSE)</f>
        <v>Vesturbyggð</v>
      </c>
      <c r="E777" t="str">
        <f>VLOOKUP(Oliusala[[#This Row],[postnumer]],Sveitarfelog[#All],5,FALSE)</f>
        <v>Vestfirðir</v>
      </c>
      <c r="F777" t="s">
        <v>25</v>
      </c>
      <c r="G777" t="s">
        <v>24</v>
      </c>
      <c r="H777" t="s">
        <v>60</v>
      </c>
      <c r="I777" s="1">
        <v>28788</v>
      </c>
      <c r="J777" s="2">
        <f>VLOOKUP(Oliusala[[#This Row],[tegund]],Tegundir!$B$2:$D$19,3,FALSE)*Oliusala[[#This Row],[magn]]/1000</f>
        <v>24.901619999999998</v>
      </c>
      <c r="K777">
        <v>2010</v>
      </c>
      <c r="L777" t="s">
        <v>1955</v>
      </c>
      <c r="M777" s="144" t="s">
        <v>59</v>
      </c>
    </row>
    <row r="778" spans="1:15" x14ac:dyDescent="0.2">
      <c r="A778" t="s">
        <v>57</v>
      </c>
      <c r="B778" s="144" t="s">
        <v>116</v>
      </c>
      <c r="C778">
        <v>460</v>
      </c>
      <c r="D778" t="str">
        <f>VLOOKUP(Oliusala[[#This Row],[postnumer]],Sveitarfelog[#All],4,FALSE)</f>
        <v>Vesturbyggð</v>
      </c>
      <c r="E778" t="str">
        <f>VLOOKUP(Oliusala[[#This Row],[postnumer]],Sveitarfelog[#All],5,FALSE)</f>
        <v>Vestfirðir</v>
      </c>
      <c r="F778" t="s">
        <v>25</v>
      </c>
      <c r="G778" t="s">
        <v>24</v>
      </c>
      <c r="H778" t="s">
        <v>60</v>
      </c>
      <c r="I778" s="1">
        <v>42093</v>
      </c>
      <c r="J778" s="2">
        <f>VLOOKUP(Oliusala[[#This Row],[tegund]],Tegundir!$B$2:$D$19,3,FALSE)*Oliusala[[#This Row],[magn]]/1000</f>
        <v>36.410445000000003</v>
      </c>
      <c r="K778">
        <v>2010</v>
      </c>
      <c r="L778" t="s">
        <v>1955</v>
      </c>
      <c r="M778" s="144" t="s">
        <v>59</v>
      </c>
    </row>
    <row r="779" spans="1:15" x14ac:dyDescent="0.2">
      <c r="A779" t="s">
        <v>107</v>
      </c>
      <c r="B779" s="144" t="s">
        <v>117</v>
      </c>
      <c r="C779">
        <v>465</v>
      </c>
      <c r="D779" t="str">
        <f>VLOOKUP(Oliusala[[#This Row],[postnumer]],Sveitarfelog[#All],4,FALSE)</f>
        <v>Vesturbyggð</v>
      </c>
      <c r="E779" t="str">
        <f>VLOOKUP(Oliusala[[#This Row],[postnumer]],Sveitarfelog[#All],5,FALSE)</f>
        <v>Vestfirðir</v>
      </c>
      <c r="F779" t="s">
        <v>25</v>
      </c>
      <c r="G779" t="s">
        <v>24</v>
      </c>
      <c r="H779" t="s">
        <v>60</v>
      </c>
      <c r="I779" s="1">
        <v>21833</v>
      </c>
      <c r="J779" s="2">
        <f>VLOOKUP(Oliusala[[#This Row],[tegund]],Tegundir!$B$2:$D$19,3,FALSE)*Oliusala[[#This Row],[magn]]/1000</f>
        <v>18.885544999999997</v>
      </c>
      <c r="K779">
        <v>2010</v>
      </c>
      <c r="L779" t="s">
        <v>1955</v>
      </c>
      <c r="M779" s="144" t="s">
        <v>59</v>
      </c>
    </row>
    <row r="780" spans="1:15" x14ac:dyDescent="0.2">
      <c r="A780" t="s">
        <v>57</v>
      </c>
      <c r="B780" s="144" t="s">
        <v>117</v>
      </c>
      <c r="C780">
        <v>465</v>
      </c>
      <c r="D780" t="str">
        <f>VLOOKUP(Oliusala[[#This Row],[postnumer]],Sveitarfelog[#All],4,FALSE)</f>
        <v>Vesturbyggð</v>
      </c>
      <c r="E780" t="str">
        <f>VLOOKUP(Oliusala[[#This Row],[postnumer]],Sveitarfelog[#All],5,FALSE)</f>
        <v>Vestfirðir</v>
      </c>
      <c r="F780" t="s">
        <v>25</v>
      </c>
      <c r="G780" t="s">
        <v>24</v>
      </c>
      <c r="H780" t="s">
        <v>60</v>
      </c>
      <c r="I780" s="1">
        <v>71823</v>
      </c>
      <c r="J780" s="2">
        <f>VLOOKUP(Oliusala[[#This Row],[tegund]],Tegundir!$B$2:$D$19,3,FALSE)*Oliusala[[#This Row],[magn]]/1000</f>
        <v>62.126894999999998</v>
      </c>
      <c r="K780">
        <v>2010</v>
      </c>
      <c r="L780" t="s">
        <v>1955</v>
      </c>
      <c r="M780" s="144" t="s">
        <v>59</v>
      </c>
    </row>
    <row r="781" spans="1:15" x14ac:dyDescent="0.2">
      <c r="A781" t="s">
        <v>63</v>
      </c>
      <c r="B781" s="144" t="s">
        <v>73</v>
      </c>
      <c r="C781">
        <v>450</v>
      </c>
      <c r="D781" t="str">
        <f>VLOOKUP(Oliusala[[#This Row],[postnumer]],Sveitarfelog[#All],4,FALSE)</f>
        <v>Vesturbyggð</v>
      </c>
      <c r="E781" t="str">
        <f>VLOOKUP(Oliusala[[#This Row],[postnumer]],Sveitarfelog[#All],5,FALSE)</f>
        <v>Vestfirðir</v>
      </c>
      <c r="F781" t="s">
        <v>24</v>
      </c>
      <c r="G781" t="s">
        <v>24</v>
      </c>
      <c r="H781" t="s">
        <v>61</v>
      </c>
      <c r="I781" s="1">
        <v>0</v>
      </c>
      <c r="J781" s="2">
        <f>VLOOKUP(Oliusala[[#This Row],[tegund]],Tegundir!$B$2:$D$19,3,FALSE)*Oliusala[[#This Row],[magn]]/1000</f>
        <v>0</v>
      </c>
      <c r="K781">
        <v>2010</v>
      </c>
      <c r="L781" t="s">
        <v>18</v>
      </c>
      <c r="M781" s="144" t="s">
        <v>62</v>
      </c>
    </row>
    <row r="782" spans="1:15" x14ac:dyDescent="0.2">
      <c r="A782" t="s">
        <v>73</v>
      </c>
      <c r="B782" s="144" t="s">
        <v>73</v>
      </c>
      <c r="C782">
        <v>450</v>
      </c>
      <c r="D782" t="str">
        <f>VLOOKUP(Oliusala[[#This Row],[postnumer]],Sveitarfelog[#All],4,FALSE)</f>
        <v>Vesturbyggð</v>
      </c>
      <c r="E782" t="str">
        <f>VLOOKUP(Oliusala[[#This Row],[postnumer]],Sveitarfelog[#All],5,FALSE)</f>
        <v>Vestfirðir</v>
      </c>
      <c r="F782" t="s">
        <v>24</v>
      </c>
      <c r="G782" t="s">
        <v>24</v>
      </c>
      <c r="H782" t="s">
        <v>58</v>
      </c>
      <c r="I782" s="1">
        <v>351443</v>
      </c>
      <c r="J782" s="2">
        <f>VLOOKUP(Oliusala[[#This Row],[tegund]],Tegundir!$B$2:$D$19,3,FALSE)*Oliusala[[#This Row],[magn]]/1000</f>
        <v>303.99819500000001</v>
      </c>
      <c r="K782">
        <v>2010</v>
      </c>
      <c r="L782" t="s">
        <v>18</v>
      </c>
      <c r="M782" s="144" t="s">
        <v>59</v>
      </c>
    </row>
    <row r="783" spans="1:15" x14ac:dyDescent="0.2">
      <c r="A783" t="s">
        <v>73</v>
      </c>
      <c r="B783" s="144" t="s">
        <v>73</v>
      </c>
      <c r="C783">
        <v>450</v>
      </c>
      <c r="D783" t="str">
        <f>VLOOKUP(Oliusala[[#This Row],[postnumer]],Sveitarfelog[#All],4,FALSE)</f>
        <v>Vesturbyggð</v>
      </c>
      <c r="E783" t="str">
        <f>VLOOKUP(Oliusala[[#This Row],[postnumer]],Sveitarfelog[#All],5,FALSE)</f>
        <v>Vestfirðir</v>
      </c>
      <c r="F783" t="s">
        <v>29</v>
      </c>
      <c r="G783" t="s">
        <v>24</v>
      </c>
      <c r="H783" t="s">
        <v>58</v>
      </c>
      <c r="I783" s="1">
        <v>0</v>
      </c>
      <c r="J783" s="2">
        <f>VLOOKUP(Oliusala[[#This Row],[tegund]],Tegundir!$B$2:$D$19,3,FALSE)*Oliusala[[#This Row],[magn]]/1000</f>
        <v>0</v>
      </c>
      <c r="K783">
        <v>2010</v>
      </c>
      <c r="L783" t="s">
        <v>19</v>
      </c>
      <c r="M783" s="144" t="s">
        <v>59</v>
      </c>
      <c r="O783" s="144" t="s">
        <v>1998</v>
      </c>
    </row>
    <row r="784" spans="1:15" x14ac:dyDescent="0.2">
      <c r="A784" t="s">
        <v>73</v>
      </c>
      <c r="B784" s="144" t="s">
        <v>73</v>
      </c>
      <c r="C784">
        <v>450</v>
      </c>
      <c r="D784" t="str">
        <f>VLOOKUP(Oliusala[[#This Row],[postnumer]],Sveitarfelog[#All],4,FALSE)</f>
        <v>Vesturbyggð</v>
      </c>
      <c r="E784" t="str">
        <f>VLOOKUP(Oliusala[[#This Row],[postnumer]],Sveitarfelog[#All],5,FALSE)</f>
        <v>Vestfirðir</v>
      </c>
      <c r="F784" t="s">
        <v>30</v>
      </c>
      <c r="G784" t="s">
        <v>24</v>
      </c>
      <c r="H784" t="s">
        <v>58</v>
      </c>
      <c r="I784" s="1">
        <v>662116</v>
      </c>
      <c r="J784" s="2">
        <f>VLOOKUP(Oliusala[[#This Row],[tegund]],Tegundir!$B$2:$D$19,3,FALSE)*Oliusala[[#This Row],[magn]]/1000</f>
        <v>572.73033999999996</v>
      </c>
      <c r="K784">
        <v>2010</v>
      </c>
      <c r="L784" t="s">
        <v>19</v>
      </c>
      <c r="M784" s="144" t="s">
        <v>59</v>
      </c>
      <c r="O784" s="144" t="s">
        <v>1998</v>
      </c>
    </row>
    <row r="785" spans="1:15" x14ac:dyDescent="0.2">
      <c r="A785" t="s">
        <v>57</v>
      </c>
      <c r="B785" s="144" t="s">
        <v>73</v>
      </c>
      <c r="C785">
        <v>450</v>
      </c>
      <c r="D785" t="str">
        <f>VLOOKUP(Oliusala[[#This Row],[postnumer]],Sveitarfelog[#All],4,FALSE)</f>
        <v>Vesturbyggð</v>
      </c>
      <c r="E785" t="str">
        <f>VLOOKUP(Oliusala[[#This Row],[postnumer]],Sveitarfelog[#All],5,FALSE)</f>
        <v>Vestfirðir</v>
      </c>
      <c r="F785" t="s">
        <v>24</v>
      </c>
      <c r="G785" t="s">
        <v>24</v>
      </c>
      <c r="H785" t="s">
        <v>60</v>
      </c>
      <c r="I785" s="1">
        <v>1494</v>
      </c>
      <c r="J785" s="2">
        <f>VLOOKUP(Oliusala[[#This Row],[tegund]],Tegundir!$B$2:$D$19,3,FALSE)*Oliusala[[#This Row],[magn]]/1000</f>
        <v>1.2923099999999998</v>
      </c>
      <c r="K785">
        <v>2010</v>
      </c>
      <c r="L785" t="s">
        <v>18</v>
      </c>
      <c r="M785" s="144" t="s">
        <v>59</v>
      </c>
    </row>
    <row r="786" spans="1:15" x14ac:dyDescent="0.2">
      <c r="A786" t="s">
        <v>63</v>
      </c>
      <c r="B786" s="144" t="s">
        <v>73</v>
      </c>
      <c r="C786">
        <v>450</v>
      </c>
      <c r="D786" t="str">
        <f>VLOOKUP(Oliusala[[#This Row],[postnumer]],Sveitarfelog[#All],4,FALSE)</f>
        <v>Vesturbyggð</v>
      </c>
      <c r="E786" t="str">
        <f>VLOOKUP(Oliusala[[#This Row],[postnumer]],Sveitarfelog[#All],5,FALSE)</f>
        <v>Vestfirðir</v>
      </c>
      <c r="F786" t="s">
        <v>24</v>
      </c>
      <c r="G786" t="s">
        <v>24</v>
      </c>
      <c r="H786" t="s">
        <v>58</v>
      </c>
      <c r="I786" s="1">
        <v>138639</v>
      </c>
      <c r="J786" s="2">
        <f>VLOOKUP(Oliusala[[#This Row],[tegund]],Tegundir!$B$2:$D$19,3,FALSE)*Oliusala[[#This Row],[magn]]/1000</f>
        <v>119.922735</v>
      </c>
      <c r="K786">
        <v>2010</v>
      </c>
      <c r="L786" t="s">
        <v>18</v>
      </c>
      <c r="M786" s="144" t="s">
        <v>59</v>
      </c>
    </row>
    <row r="787" spans="1:15" x14ac:dyDescent="0.2">
      <c r="A787" t="s">
        <v>63</v>
      </c>
      <c r="B787" s="144" t="s">
        <v>114</v>
      </c>
      <c r="C787">
        <v>451</v>
      </c>
      <c r="D787" t="str">
        <f>VLOOKUP(Oliusala[[#This Row],[postnumer]],Sveitarfelog[#All],4,FALSE)</f>
        <v>Vesturbyggð</v>
      </c>
      <c r="E787" t="str">
        <f>VLOOKUP(Oliusala[[#This Row],[postnumer]],Sveitarfelog[#All],5,FALSE)</f>
        <v>Vestfirðir</v>
      </c>
      <c r="F787" t="s">
        <v>24</v>
      </c>
      <c r="G787" t="s">
        <v>24</v>
      </c>
      <c r="H787" t="s">
        <v>61</v>
      </c>
      <c r="I787" s="1">
        <v>0</v>
      </c>
      <c r="J787" s="2">
        <f>VLOOKUP(Oliusala[[#This Row],[tegund]],Tegundir!$B$2:$D$19,3,FALSE)*Oliusala[[#This Row],[magn]]/1000</f>
        <v>0</v>
      </c>
      <c r="K787">
        <v>2010</v>
      </c>
      <c r="L787" t="s">
        <v>18</v>
      </c>
      <c r="M787" s="144" t="s">
        <v>62</v>
      </c>
    </row>
    <row r="788" spans="1:15" x14ac:dyDescent="0.2">
      <c r="A788" t="s">
        <v>73</v>
      </c>
      <c r="B788" s="144" t="s">
        <v>114</v>
      </c>
      <c r="C788">
        <v>451</v>
      </c>
      <c r="D788" t="str">
        <f>VLOOKUP(Oliusala[[#This Row],[postnumer]],Sveitarfelog[#All],4,FALSE)</f>
        <v>Vesturbyggð</v>
      </c>
      <c r="E788" t="str">
        <f>VLOOKUP(Oliusala[[#This Row],[postnumer]],Sveitarfelog[#All],5,FALSE)</f>
        <v>Vestfirðir</v>
      </c>
      <c r="F788" t="s">
        <v>24</v>
      </c>
      <c r="G788" t="s">
        <v>24</v>
      </c>
      <c r="H788" t="s">
        <v>60</v>
      </c>
      <c r="I788" s="1">
        <v>447135</v>
      </c>
      <c r="J788" s="2">
        <f>VLOOKUP(Oliusala[[#This Row],[tegund]],Tegundir!$B$2:$D$19,3,FALSE)*Oliusala[[#This Row],[magn]]/1000</f>
        <v>386.77177500000005</v>
      </c>
      <c r="K788">
        <v>2010</v>
      </c>
      <c r="L788" t="s">
        <v>18</v>
      </c>
      <c r="M788" s="144" t="s">
        <v>59</v>
      </c>
    </row>
    <row r="789" spans="1:15" x14ac:dyDescent="0.2">
      <c r="A789" t="s">
        <v>73</v>
      </c>
      <c r="B789" s="144" t="s">
        <v>115</v>
      </c>
      <c r="C789">
        <v>451</v>
      </c>
      <c r="D789" t="str">
        <f>VLOOKUP(Oliusala[[#This Row],[postnumer]],Sveitarfelog[#All],4,FALSE)</f>
        <v>Vesturbyggð</v>
      </c>
      <c r="E789" t="str">
        <f>VLOOKUP(Oliusala[[#This Row],[postnumer]],Sveitarfelog[#All],5,FALSE)</f>
        <v>Vestfirðir</v>
      </c>
      <c r="F789" t="s">
        <v>24</v>
      </c>
      <c r="G789" t="s">
        <v>24</v>
      </c>
      <c r="H789" t="s">
        <v>60</v>
      </c>
      <c r="I789" s="1">
        <v>11114</v>
      </c>
      <c r="J789" s="2">
        <f>VLOOKUP(Oliusala[[#This Row],[tegund]],Tegundir!$B$2:$D$19,3,FALSE)*Oliusala[[#This Row],[magn]]/1000</f>
        <v>9.6136100000000013</v>
      </c>
      <c r="K789">
        <v>2010</v>
      </c>
      <c r="L789" t="s">
        <v>18</v>
      </c>
      <c r="M789" s="144" t="s">
        <v>59</v>
      </c>
    </row>
    <row r="790" spans="1:15" x14ac:dyDescent="0.2">
      <c r="A790" t="s">
        <v>57</v>
      </c>
      <c r="B790" s="144" t="s">
        <v>114</v>
      </c>
      <c r="C790">
        <v>451</v>
      </c>
      <c r="D790" t="str">
        <f>VLOOKUP(Oliusala[[#This Row],[postnumer]],Sveitarfelog[#All],4,FALSE)</f>
        <v>Vesturbyggð</v>
      </c>
      <c r="E790" t="str">
        <f>VLOOKUP(Oliusala[[#This Row],[postnumer]],Sveitarfelog[#All],5,FALSE)</f>
        <v>Vestfirðir</v>
      </c>
      <c r="F790" t="s">
        <v>24</v>
      </c>
      <c r="G790" t="s">
        <v>24</v>
      </c>
      <c r="H790" t="s">
        <v>60</v>
      </c>
      <c r="I790" s="1">
        <v>104700</v>
      </c>
      <c r="J790" s="2">
        <f>VLOOKUP(Oliusala[[#This Row],[tegund]],Tegundir!$B$2:$D$19,3,FALSE)*Oliusala[[#This Row],[magn]]/1000</f>
        <v>90.5655</v>
      </c>
      <c r="K790">
        <v>2010</v>
      </c>
      <c r="L790" t="s">
        <v>18</v>
      </c>
      <c r="M790" s="144" t="s">
        <v>59</v>
      </c>
    </row>
    <row r="791" spans="1:15" x14ac:dyDescent="0.2">
      <c r="A791" t="s">
        <v>57</v>
      </c>
      <c r="B791" s="144" t="s">
        <v>115</v>
      </c>
      <c r="C791">
        <v>451</v>
      </c>
      <c r="D791" t="str">
        <f>VLOOKUP(Oliusala[[#This Row],[postnumer]],Sveitarfelog[#All],4,FALSE)</f>
        <v>Vesturbyggð</v>
      </c>
      <c r="E791" t="str">
        <f>VLOOKUP(Oliusala[[#This Row],[postnumer]],Sveitarfelog[#All],5,FALSE)</f>
        <v>Vestfirðir</v>
      </c>
      <c r="F791" t="s">
        <v>24</v>
      </c>
      <c r="G791" t="s">
        <v>24</v>
      </c>
      <c r="H791" t="s">
        <v>60</v>
      </c>
      <c r="I791" s="1">
        <v>1064</v>
      </c>
      <c r="J791" s="2">
        <f>VLOOKUP(Oliusala[[#This Row],[tegund]],Tegundir!$B$2:$D$19,3,FALSE)*Oliusala[[#This Row],[magn]]/1000</f>
        <v>0.92036000000000007</v>
      </c>
      <c r="K791">
        <v>2010</v>
      </c>
      <c r="L791" t="s">
        <v>18</v>
      </c>
      <c r="M791" s="144" t="s">
        <v>59</v>
      </c>
    </row>
    <row r="792" spans="1:15" x14ac:dyDescent="0.2">
      <c r="A792" t="s">
        <v>57</v>
      </c>
      <c r="B792" s="144" t="s">
        <v>115</v>
      </c>
      <c r="C792">
        <v>451</v>
      </c>
      <c r="D792" t="str">
        <f>VLOOKUP(Oliusala[[#This Row],[postnumer]],Sveitarfelog[#All],4,FALSE)</f>
        <v>Vesturbyggð</v>
      </c>
      <c r="E792" t="str">
        <f>VLOOKUP(Oliusala[[#This Row],[postnumer]],Sveitarfelog[#All],5,FALSE)</f>
        <v>Vestfirðir</v>
      </c>
      <c r="F792" t="s">
        <v>30</v>
      </c>
      <c r="G792" t="s">
        <v>24</v>
      </c>
      <c r="H792" t="s">
        <v>60</v>
      </c>
      <c r="I792" s="1">
        <v>155409</v>
      </c>
      <c r="J792" s="2">
        <f>VLOOKUP(Oliusala[[#This Row],[tegund]],Tegundir!$B$2:$D$19,3,FALSE)*Oliusala[[#This Row],[magn]]/1000</f>
        <v>134.428785</v>
      </c>
      <c r="K792">
        <v>2010</v>
      </c>
      <c r="L792" t="s">
        <v>19</v>
      </c>
      <c r="M792" s="144" t="s">
        <v>59</v>
      </c>
      <c r="O792" s="144" t="s">
        <v>1998</v>
      </c>
    </row>
    <row r="793" spans="1:15" x14ac:dyDescent="0.2">
      <c r="A793" t="s">
        <v>63</v>
      </c>
      <c r="B793" s="144" t="s">
        <v>114</v>
      </c>
      <c r="C793">
        <v>451</v>
      </c>
      <c r="D793" t="str">
        <f>VLOOKUP(Oliusala[[#This Row],[postnumer]],Sveitarfelog[#All],4,FALSE)</f>
        <v>Vesturbyggð</v>
      </c>
      <c r="E793" t="str">
        <f>VLOOKUP(Oliusala[[#This Row],[postnumer]],Sveitarfelog[#All],5,FALSE)</f>
        <v>Vestfirðir</v>
      </c>
      <c r="F793" t="s">
        <v>24</v>
      </c>
      <c r="G793" t="s">
        <v>24</v>
      </c>
      <c r="H793" t="s">
        <v>58</v>
      </c>
      <c r="I793" s="1">
        <v>57730</v>
      </c>
      <c r="J793" s="2">
        <f>VLOOKUP(Oliusala[[#This Row],[tegund]],Tegundir!$B$2:$D$19,3,FALSE)*Oliusala[[#This Row],[magn]]/1000</f>
        <v>49.936449999999994</v>
      </c>
      <c r="K793">
        <v>2010</v>
      </c>
      <c r="L793" t="s">
        <v>18</v>
      </c>
      <c r="M793" s="144" t="s">
        <v>59</v>
      </c>
    </row>
    <row r="794" spans="1:15" x14ac:dyDescent="0.2">
      <c r="A794" t="s">
        <v>63</v>
      </c>
      <c r="B794" s="144" t="s">
        <v>115</v>
      </c>
      <c r="C794">
        <v>451</v>
      </c>
      <c r="D794" t="str">
        <f>VLOOKUP(Oliusala[[#This Row],[postnumer]],Sveitarfelog[#All],4,FALSE)</f>
        <v>Vesturbyggð</v>
      </c>
      <c r="E794" t="str">
        <f>VLOOKUP(Oliusala[[#This Row],[postnumer]],Sveitarfelog[#All],5,FALSE)</f>
        <v>Vestfirðir</v>
      </c>
      <c r="F794" t="s">
        <v>24</v>
      </c>
      <c r="G794" t="s">
        <v>24</v>
      </c>
      <c r="H794" t="s">
        <v>58</v>
      </c>
      <c r="I794" s="1">
        <v>22364</v>
      </c>
      <c r="J794" s="2">
        <f>VLOOKUP(Oliusala[[#This Row],[tegund]],Tegundir!$B$2:$D$19,3,FALSE)*Oliusala[[#This Row],[magn]]/1000</f>
        <v>19.344860000000001</v>
      </c>
      <c r="K794">
        <v>2010</v>
      </c>
      <c r="L794" t="s">
        <v>18</v>
      </c>
      <c r="M794" s="144" t="s">
        <v>59</v>
      </c>
    </row>
    <row r="795" spans="1:15" x14ac:dyDescent="0.2">
      <c r="A795" t="s">
        <v>63</v>
      </c>
      <c r="B795" s="144" t="s">
        <v>116</v>
      </c>
      <c r="C795">
        <v>460</v>
      </c>
      <c r="D795" t="str">
        <f>VLOOKUP(Oliusala[[#This Row],[postnumer]],Sveitarfelog[#All],4,FALSE)</f>
        <v>Vesturbyggð</v>
      </c>
      <c r="E795" t="str">
        <f>VLOOKUP(Oliusala[[#This Row],[postnumer]],Sveitarfelog[#All],5,FALSE)</f>
        <v>Vestfirðir</v>
      </c>
      <c r="F795" t="s">
        <v>24</v>
      </c>
      <c r="G795" t="s">
        <v>24</v>
      </c>
      <c r="H795" t="s">
        <v>61</v>
      </c>
      <c r="I795" s="1">
        <v>0</v>
      </c>
      <c r="J795" s="2">
        <f>VLOOKUP(Oliusala[[#This Row],[tegund]],Tegundir!$B$2:$D$19,3,FALSE)*Oliusala[[#This Row],[magn]]/1000</f>
        <v>0</v>
      </c>
      <c r="K795">
        <v>2010</v>
      </c>
      <c r="L795" t="s">
        <v>18</v>
      </c>
      <c r="M795" s="144" t="s">
        <v>62</v>
      </c>
    </row>
    <row r="796" spans="1:15" x14ac:dyDescent="0.2">
      <c r="A796" t="s">
        <v>57</v>
      </c>
      <c r="B796" s="144" t="s">
        <v>116</v>
      </c>
      <c r="C796">
        <v>460</v>
      </c>
      <c r="D796" t="str">
        <f>VLOOKUP(Oliusala[[#This Row],[postnumer]],Sveitarfelog[#All],4,FALSE)</f>
        <v>Vesturbyggð</v>
      </c>
      <c r="E796" t="str">
        <f>VLOOKUP(Oliusala[[#This Row],[postnumer]],Sveitarfelog[#All],5,FALSE)</f>
        <v>Vestfirðir</v>
      </c>
      <c r="F796" t="s">
        <v>24</v>
      </c>
      <c r="G796" t="s">
        <v>24</v>
      </c>
      <c r="H796" t="s">
        <v>60</v>
      </c>
      <c r="I796" s="1">
        <v>53619</v>
      </c>
      <c r="J796" s="2">
        <f>VLOOKUP(Oliusala[[#This Row],[tegund]],Tegundir!$B$2:$D$19,3,FALSE)*Oliusala[[#This Row],[magn]]/1000</f>
        <v>46.380434999999999</v>
      </c>
      <c r="K796">
        <v>2010</v>
      </c>
      <c r="L796" t="s">
        <v>18</v>
      </c>
      <c r="M796" s="144" t="s">
        <v>59</v>
      </c>
    </row>
    <row r="797" spans="1:15" x14ac:dyDescent="0.2">
      <c r="A797" t="s">
        <v>57</v>
      </c>
      <c r="B797" s="144" t="s">
        <v>116</v>
      </c>
      <c r="C797">
        <v>460</v>
      </c>
      <c r="D797" t="str">
        <f>VLOOKUP(Oliusala[[#This Row],[postnumer]],Sveitarfelog[#All],4,FALSE)</f>
        <v>Vesturbyggð</v>
      </c>
      <c r="E797" t="str">
        <f>VLOOKUP(Oliusala[[#This Row],[postnumer]],Sveitarfelog[#All],5,FALSE)</f>
        <v>Vestfirðir</v>
      </c>
      <c r="F797" t="s">
        <v>30</v>
      </c>
      <c r="G797" t="s">
        <v>24</v>
      </c>
      <c r="H797" t="s">
        <v>60</v>
      </c>
      <c r="I797" s="1">
        <v>354439</v>
      </c>
      <c r="J797" s="2">
        <f>VLOOKUP(Oliusala[[#This Row],[tegund]],Tegundir!$B$2:$D$19,3,FALSE)*Oliusala[[#This Row],[magn]]/1000</f>
        <v>306.58973499999996</v>
      </c>
      <c r="K797">
        <v>2010</v>
      </c>
      <c r="L797" t="s">
        <v>19</v>
      </c>
      <c r="M797" s="144" t="s">
        <v>59</v>
      </c>
      <c r="O797" s="144" t="s">
        <v>1998</v>
      </c>
    </row>
    <row r="798" spans="1:15" x14ac:dyDescent="0.2">
      <c r="A798" t="s">
        <v>63</v>
      </c>
      <c r="B798" s="144" t="s">
        <v>116</v>
      </c>
      <c r="C798">
        <v>460</v>
      </c>
      <c r="D798" t="str">
        <f>VLOOKUP(Oliusala[[#This Row],[postnumer]],Sveitarfelog[#All],4,FALSE)</f>
        <v>Vesturbyggð</v>
      </c>
      <c r="E798" t="str">
        <f>VLOOKUP(Oliusala[[#This Row],[postnumer]],Sveitarfelog[#All],5,FALSE)</f>
        <v>Vestfirðir</v>
      </c>
      <c r="F798" t="s">
        <v>24</v>
      </c>
      <c r="G798" t="s">
        <v>24</v>
      </c>
      <c r="H798" t="s">
        <v>58</v>
      </c>
      <c r="I798" s="1">
        <v>40518</v>
      </c>
      <c r="J798" s="2">
        <f>VLOOKUP(Oliusala[[#This Row],[tegund]],Tegundir!$B$2:$D$19,3,FALSE)*Oliusala[[#This Row],[magn]]/1000</f>
        <v>35.048070000000003</v>
      </c>
      <c r="K798">
        <v>2010</v>
      </c>
      <c r="L798" t="s">
        <v>18</v>
      </c>
      <c r="M798" s="144" t="s">
        <v>59</v>
      </c>
    </row>
    <row r="799" spans="1:15" x14ac:dyDescent="0.2">
      <c r="A799" t="s">
        <v>73</v>
      </c>
      <c r="B799" s="144" t="s">
        <v>117</v>
      </c>
      <c r="C799">
        <v>465</v>
      </c>
      <c r="D799" t="str">
        <f>VLOOKUP(Oliusala[[#This Row],[postnumer]],Sveitarfelog[#All],4,FALSE)</f>
        <v>Vesturbyggð</v>
      </c>
      <c r="E799" t="str">
        <f>VLOOKUP(Oliusala[[#This Row],[postnumer]],Sveitarfelog[#All],5,FALSE)</f>
        <v>Vestfirðir</v>
      </c>
      <c r="F799" t="s">
        <v>24</v>
      </c>
      <c r="G799" t="s">
        <v>24</v>
      </c>
      <c r="H799" t="s">
        <v>60</v>
      </c>
      <c r="I799" s="1">
        <v>28458</v>
      </c>
      <c r="J799" s="2">
        <f>VLOOKUP(Oliusala[[#This Row],[tegund]],Tegundir!$B$2:$D$19,3,FALSE)*Oliusala[[#This Row],[magn]]/1000</f>
        <v>24.616169999999997</v>
      </c>
      <c r="K799">
        <v>2010</v>
      </c>
      <c r="L799" t="s">
        <v>18</v>
      </c>
      <c r="M799" s="144" t="s">
        <v>59</v>
      </c>
    </row>
    <row r="800" spans="1:15" x14ac:dyDescent="0.2">
      <c r="A800" t="s">
        <v>73</v>
      </c>
      <c r="B800" s="144" t="s">
        <v>117</v>
      </c>
      <c r="C800">
        <v>465</v>
      </c>
      <c r="D800" t="str">
        <f>VLOOKUP(Oliusala[[#This Row],[postnumer]],Sveitarfelog[#All],4,FALSE)</f>
        <v>Vesturbyggð</v>
      </c>
      <c r="E800" t="str">
        <f>VLOOKUP(Oliusala[[#This Row],[postnumer]],Sveitarfelog[#All],5,FALSE)</f>
        <v>Vestfirðir</v>
      </c>
      <c r="F800" t="s">
        <v>29</v>
      </c>
      <c r="G800" t="s">
        <v>24</v>
      </c>
      <c r="H800" t="s">
        <v>60</v>
      </c>
      <c r="I800" s="1">
        <v>4898</v>
      </c>
      <c r="J800" s="2">
        <f>VLOOKUP(Oliusala[[#This Row],[tegund]],Tegundir!$B$2:$D$19,3,FALSE)*Oliusala[[#This Row],[magn]]/1000</f>
        <v>4.2367699999999999</v>
      </c>
      <c r="K800">
        <v>2010</v>
      </c>
      <c r="L800" t="s">
        <v>19</v>
      </c>
      <c r="M800" s="144" t="s">
        <v>59</v>
      </c>
      <c r="O800" s="144" t="s">
        <v>1998</v>
      </c>
    </row>
    <row r="801" spans="1:15" x14ac:dyDescent="0.2">
      <c r="A801" t="s">
        <v>57</v>
      </c>
      <c r="B801" s="144" t="s">
        <v>117</v>
      </c>
      <c r="C801">
        <v>465</v>
      </c>
      <c r="D801" t="str">
        <f>VLOOKUP(Oliusala[[#This Row],[postnumer]],Sveitarfelog[#All],4,FALSE)</f>
        <v>Vesturbyggð</v>
      </c>
      <c r="E801" t="str">
        <f>VLOOKUP(Oliusala[[#This Row],[postnumer]],Sveitarfelog[#All],5,FALSE)</f>
        <v>Vestfirðir</v>
      </c>
      <c r="F801" t="s">
        <v>29</v>
      </c>
      <c r="G801" t="s">
        <v>24</v>
      </c>
      <c r="H801" t="s">
        <v>60</v>
      </c>
      <c r="I801" s="1">
        <v>12383</v>
      </c>
      <c r="J801" s="2">
        <f>VLOOKUP(Oliusala[[#This Row],[tegund]],Tegundir!$B$2:$D$19,3,FALSE)*Oliusala[[#This Row],[magn]]/1000</f>
        <v>10.711295</v>
      </c>
      <c r="K801">
        <v>2010</v>
      </c>
      <c r="L801" t="s">
        <v>19</v>
      </c>
      <c r="M801" s="144" t="s">
        <v>59</v>
      </c>
      <c r="O801" s="144" t="s">
        <v>1998</v>
      </c>
    </row>
    <row r="802" spans="1:15" x14ac:dyDescent="0.2">
      <c r="A802" t="s">
        <v>57</v>
      </c>
      <c r="B802" s="144" t="s">
        <v>117</v>
      </c>
      <c r="C802">
        <v>465</v>
      </c>
      <c r="D802" t="str">
        <f>VLOOKUP(Oliusala[[#This Row],[postnumer]],Sveitarfelog[#All],4,FALSE)</f>
        <v>Vesturbyggð</v>
      </c>
      <c r="E802" t="str">
        <f>VLOOKUP(Oliusala[[#This Row],[postnumer]],Sveitarfelog[#All],5,FALSE)</f>
        <v>Vestfirðir</v>
      </c>
      <c r="F802" t="s">
        <v>30</v>
      </c>
      <c r="G802" t="s">
        <v>24</v>
      </c>
      <c r="H802" t="s">
        <v>60</v>
      </c>
      <c r="I802" s="1">
        <v>90790</v>
      </c>
      <c r="J802" s="2">
        <f>VLOOKUP(Oliusala[[#This Row],[tegund]],Tegundir!$B$2:$D$19,3,FALSE)*Oliusala[[#This Row],[magn]]/1000</f>
        <v>78.533350000000013</v>
      </c>
      <c r="K802">
        <v>2010</v>
      </c>
      <c r="L802" t="s">
        <v>19</v>
      </c>
      <c r="M802" s="144" t="s">
        <v>59</v>
      </c>
      <c r="O802" s="144" t="s">
        <v>1998</v>
      </c>
    </row>
    <row r="803" spans="1:15" x14ac:dyDescent="0.2">
      <c r="A803" t="s">
        <v>63</v>
      </c>
      <c r="B803" s="144" t="s">
        <v>117</v>
      </c>
      <c r="C803">
        <v>465</v>
      </c>
      <c r="D803" t="str">
        <f>VLOOKUP(Oliusala[[#This Row],[postnumer]],Sveitarfelog[#All],4,FALSE)</f>
        <v>Vesturbyggð</v>
      </c>
      <c r="E803" t="str">
        <f>VLOOKUP(Oliusala[[#This Row],[postnumer]],Sveitarfelog[#All],5,FALSE)</f>
        <v>Vestfirðir</v>
      </c>
      <c r="F803" t="s">
        <v>24</v>
      </c>
      <c r="G803" t="s">
        <v>24</v>
      </c>
      <c r="H803" t="s">
        <v>58</v>
      </c>
      <c r="I803" s="1">
        <v>66624</v>
      </c>
      <c r="J803" s="2">
        <f>VLOOKUP(Oliusala[[#This Row],[tegund]],Tegundir!$B$2:$D$19,3,FALSE)*Oliusala[[#This Row],[magn]]/1000</f>
        <v>57.629760000000005</v>
      </c>
      <c r="K803">
        <v>2010</v>
      </c>
      <c r="L803" t="s">
        <v>18</v>
      </c>
      <c r="M803" s="144" t="s">
        <v>59</v>
      </c>
    </row>
    <row r="804" spans="1:15" x14ac:dyDescent="0.2">
      <c r="A804" t="s">
        <v>63</v>
      </c>
      <c r="B804" s="144" t="s">
        <v>119</v>
      </c>
      <c r="C804">
        <v>470</v>
      </c>
      <c r="D804" t="str">
        <f>VLOOKUP(Oliusala[[#This Row],[postnumer]],Sveitarfelog[#All],4,FALSE)</f>
        <v>Ísafjarðarbær</v>
      </c>
      <c r="E804" t="str">
        <f>VLOOKUP(Oliusala[[#This Row],[postnumer]],Sveitarfelog[#All],5,FALSE)</f>
        <v>Vestfirðir</v>
      </c>
      <c r="F804" t="s">
        <v>24</v>
      </c>
      <c r="G804" t="s">
        <v>24</v>
      </c>
      <c r="H804" t="s">
        <v>61</v>
      </c>
      <c r="I804" s="1">
        <v>0</v>
      </c>
      <c r="J804" s="2">
        <f>VLOOKUP(Oliusala[[#This Row],[tegund]],Tegundir!$B$2:$D$19,3,FALSE)*Oliusala[[#This Row],[magn]]/1000</f>
        <v>0</v>
      </c>
      <c r="K804">
        <v>2010</v>
      </c>
      <c r="L804" t="s">
        <v>18</v>
      </c>
      <c r="M804" s="144" t="s">
        <v>62</v>
      </c>
    </row>
    <row r="805" spans="1:15" x14ac:dyDescent="0.2">
      <c r="A805" t="s">
        <v>107</v>
      </c>
      <c r="B805" s="144" t="s">
        <v>119</v>
      </c>
      <c r="C805">
        <v>470</v>
      </c>
      <c r="D805" t="str">
        <f>VLOOKUP(Oliusala[[#This Row],[postnumer]],Sveitarfelog[#All],4,FALSE)</f>
        <v>Ísafjarðarbær</v>
      </c>
      <c r="E805" t="str">
        <f>VLOOKUP(Oliusala[[#This Row],[postnumer]],Sveitarfelog[#All],5,FALSE)</f>
        <v>Vestfirðir</v>
      </c>
      <c r="F805" t="s">
        <v>24</v>
      </c>
      <c r="G805" t="s">
        <v>24</v>
      </c>
      <c r="H805" t="s">
        <v>60</v>
      </c>
      <c r="I805" s="1">
        <v>17912</v>
      </c>
      <c r="J805" s="2">
        <f>VLOOKUP(Oliusala[[#This Row],[tegund]],Tegundir!$B$2:$D$19,3,FALSE)*Oliusala[[#This Row],[magn]]/1000</f>
        <v>15.493879999999999</v>
      </c>
      <c r="K805">
        <v>2010</v>
      </c>
      <c r="L805" t="s">
        <v>18</v>
      </c>
      <c r="M805" s="144" t="s">
        <v>59</v>
      </c>
    </row>
    <row r="806" spans="1:15" x14ac:dyDescent="0.2">
      <c r="A806" t="s">
        <v>107</v>
      </c>
      <c r="B806" s="144" t="s">
        <v>119</v>
      </c>
      <c r="C806">
        <v>470</v>
      </c>
      <c r="D806" t="str">
        <f>VLOOKUP(Oliusala[[#This Row],[postnumer]],Sveitarfelog[#All],4,FALSE)</f>
        <v>Ísafjarðarbær</v>
      </c>
      <c r="E806" t="str">
        <f>VLOOKUP(Oliusala[[#This Row],[postnumer]],Sveitarfelog[#All],5,FALSE)</f>
        <v>Vestfirðir</v>
      </c>
      <c r="F806" t="s">
        <v>30</v>
      </c>
      <c r="G806" t="s">
        <v>24</v>
      </c>
      <c r="H806" t="s">
        <v>60</v>
      </c>
      <c r="I806" s="1">
        <v>22123</v>
      </c>
      <c r="J806" s="2">
        <f>VLOOKUP(Oliusala[[#This Row],[tegund]],Tegundir!$B$2:$D$19,3,FALSE)*Oliusala[[#This Row],[magn]]/1000</f>
        <v>19.136395</v>
      </c>
      <c r="K806">
        <v>2010</v>
      </c>
      <c r="L806" t="s">
        <v>19</v>
      </c>
      <c r="M806" s="144" t="s">
        <v>59</v>
      </c>
      <c r="O806" s="144" t="s">
        <v>1998</v>
      </c>
    </row>
    <row r="807" spans="1:15" x14ac:dyDescent="0.2">
      <c r="A807" t="s">
        <v>83</v>
      </c>
      <c r="B807" s="144" t="s">
        <v>119</v>
      </c>
      <c r="C807">
        <v>470</v>
      </c>
      <c r="D807" t="str">
        <f>VLOOKUP(Oliusala[[#This Row],[postnumer]],Sveitarfelog[#All],4,FALSE)</f>
        <v>Ísafjarðarbær</v>
      </c>
      <c r="E807" t="str">
        <f>VLOOKUP(Oliusala[[#This Row],[postnumer]],Sveitarfelog[#All],5,FALSE)</f>
        <v>Vestfirðir</v>
      </c>
      <c r="F807" t="s">
        <v>24</v>
      </c>
      <c r="G807" t="s">
        <v>24</v>
      </c>
      <c r="H807" t="s">
        <v>60</v>
      </c>
      <c r="I807" s="1">
        <v>1539</v>
      </c>
      <c r="J807" s="2">
        <f>VLOOKUP(Oliusala[[#This Row],[tegund]],Tegundir!$B$2:$D$19,3,FALSE)*Oliusala[[#This Row],[magn]]/1000</f>
        <v>1.3312349999999999</v>
      </c>
      <c r="K807">
        <v>2010</v>
      </c>
      <c r="L807" t="s">
        <v>18</v>
      </c>
      <c r="M807" s="144" t="s">
        <v>59</v>
      </c>
    </row>
    <row r="808" spans="1:15" x14ac:dyDescent="0.2">
      <c r="A808" t="s">
        <v>57</v>
      </c>
      <c r="B808" s="144" t="s">
        <v>119</v>
      </c>
      <c r="C808">
        <v>470</v>
      </c>
      <c r="D808" t="str">
        <f>VLOOKUP(Oliusala[[#This Row],[postnumer]],Sveitarfelog[#All],4,FALSE)</f>
        <v>Ísafjarðarbær</v>
      </c>
      <c r="E808" t="str">
        <f>VLOOKUP(Oliusala[[#This Row],[postnumer]],Sveitarfelog[#All],5,FALSE)</f>
        <v>Vestfirðir</v>
      </c>
      <c r="F808" t="s">
        <v>24</v>
      </c>
      <c r="G808" t="s">
        <v>24</v>
      </c>
      <c r="H808" t="s">
        <v>60</v>
      </c>
      <c r="I808" s="1">
        <v>80119</v>
      </c>
      <c r="J808" s="2">
        <f>VLOOKUP(Oliusala[[#This Row],[tegund]],Tegundir!$B$2:$D$19,3,FALSE)*Oliusala[[#This Row],[magn]]/1000</f>
        <v>69.302934999999991</v>
      </c>
      <c r="K808">
        <v>2010</v>
      </c>
      <c r="L808" t="s">
        <v>18</v>
      </c>
      <c r="M808" s="144" t="s">
        <v>59</v>
      </c>
    </row>
    <row r="809" spans="1:15" x14ac:dyDescent="0.2">
      <c r="A809" t="s">
        <v>57</v>
      </c>
      <c r="B809" s="144" t="s">
        <v>119</v>
      </c>
      <c r="C809">
        <v>470</v>
      </c>
      <c r="D809" t="str">
        <f>VLOOKUP(Oliusala[[#This Row],[postnumer]],Sveitarfelog[#All],4,FALSE)</f>
        <v>Ísafjarðarbær</v>
      </c>
      <c r="E809" t="str">
        <f>VLOOKUP(Oliusala[[#This Row],[postnumer]],Sveitarfelog[#All],5,FALSE)</f>
        <v>Vestfirðir</v>
      </c>
      <c r="F809" t="s">
        <v>30</v>
      </c>
      <c r="G809" t="s">
        <v>24</v>
      </c>
      <c r="H809" t="s">
        <v>60</v>
      </c>
      <c r="I809" s="1">
        <v>135757</v>
      </c>
      <c r="J809" s="2">
        <f>VLOOKUP(Oliusala[[#This Row],[tegund]],Tegundir!$B$2:$D$19,3,FALSE)*Oliusala[[#This Row],[magn]]/1000</f>
        <v>117.42980499999999</v>
      </c>
      <c r="K809">
        <v>2010</v>
      </c>
      <c r="L809" t="s">
        <v>19</v>
      </c>
      <c r="M809" s="144" t="s">
        <v>59</v>
      </c>
      <c r="O809" s="144" t="s">
        <v>1998</v>
      </c>
    </row>
    <row r="810" spans="1:15" x14ac:dyDescent="0.2">
      <c r="A810" t="s">
        <v>63</v>
      </c>
      <c r="B810" s="144" t="s">
        <v>119</v>
      </c>
      <c r="C810">
        <v>470</v>
      </c>
      <c r="D810" t="str">
        <f>VLOOKUP(Oliusala[[#This Row],[postnumer]],Sveitarfelog[#All],4,FALSE)</f>
        <v>Ísafjarðarbær</v>
      </c>
      <c r="E810" t="str">
        <f>VLOOKUP(Oliusala[[#This Row],[postnumer]],Sveitarfelog[#All],5,FALSE)</f>
        <v>Vestfirðir</v>
      </c>
      <c r="F810" t="s">
        <v>24</v>
      </c>
      <c r="G810" t="s">
        <v>24</v>
      </c>
      <c r="H810" t="s">
        <v>58</v>
      </c>
      <c r="I810" s="1">
        <v>50308</v>
      </c>
      <c r="J810" s="2">
        <f>VLOOKUP(Oliusala[[#This Row],[tegund]],Tegundir!$B$2:$D$19,3,FALSE)*Oliusala[[#This Row],[magn]]/1000</f>
        <v>43.516419999999997</v>
      </c>
      <c r="K810">
        <v>2010</v>
      </c>
      <c r="L810" t="s">
        <v>18</v>
      </c>
      <c r="M810" s="144" t="s">
        <v>59</v>
      </c>
    </row>
    <row r="811" spans="1:15" x14ac:dyDescent="0.2">
      <c r="A811" t="s">
        <v>63</v>
      </c>
      <c r="B811" s="144" t="s">
        <v>120</v>
      </c>
      <c r="C811">
        <v>500</v>
      </c>
      <c r="D811" t="str">
        <f>VLOOKUP(Oliusala[[#This Row],[postnumer]],Sveitarfelog[#All],4,FALSE)</f>
        <v>Húnaþing vestra</v>
      </c>
      <c r="E811" t="str">
        <f>VLOOKUP(Oliusala[[#This Row],[postnumer]],Sveitarfelog[#All],5,FALSE)</f>
        <v>Norðurland vestra</v>
      </c>
      <c r="F811" t="s">
        <v>25</v>
      </c>
      <c r="G811" t="s">
        <v>24</v>
      </c>
      <c r="H811" t="s">
        <v>58</v>
      </c>
      <c r="I811" s="1">
        <v>3927</v>
      </c>
      <c r="J811" s="2">
        <f>VLOOKUP(Oliusala[[#This Row],[tegund]],Tegundir!$B$2:$D$19,3,FALSE)*Oliusala[[#This Row],[magn]]/1000</f>
        <v>3.396855</v>
      </c>
      <c r="K811">
        <v>2010</v>
      </c>
      <c r="L811" t="s">
        <v>1955</v>
      </c>
      <c r="M811" s="144" t="s">
        <v>59</v>
      </c>
    </row>
    <row r="812" spans="1:15" x14ac:dyDescent="0.2">
      <c r="A812" t="s">
        <v>102</v>
      </c>
      <c r="B812" s="144" t="s">
        <v>121</v>
      </c>
      <c r="C812">
        <v>500</v>
      </c>
      <c r="D812" t="str">
        <f>VLOOKUP(Oliusala[[#This Row],[postnumer]],Sveitarfelog[#All],4,FALSE)</f>
        <v>Húnaþing vestra</v>
      </c>
      <c r="E812" t="str">
        <f>VLOOKUP(Oliusala[[#This Row],[postnumer]],Sveitarfelog[#All],5,FALSE)</f>
        <v>Norðurland vestra</v>
      </c>
      <c r="F812" t="s">
        <v>25</v>
      </c>
      <c r="G812" t="s">
        <v>24</v>
      </c>
      <c r="H812" t="s">
        <v>60</v>
      </c>
      <c r="I812" s="1">
        <v>7133</v>
      </c>
      <c r="J812" s="2">
        <f>VLOOKUP(Oliusala[[#This Row],[tegund]],Tegundir!$B$2:$D$19,3,FALSE)*Oliusala[[#This Row],[magn]]/1000</f>
        <v>6.170045</v>
      </c>
      <c r="K812">
        <v>2010</v>
      </c>
      <c r="L812" t="s">
        <v>1955</v>
      </c>
      <c r="M812" s="144" t="s">
        <v>59</v>
      </c>
    </row>
    <row r="813" spans="1:15" x14ac:dyDescent="0.2">
      <c r="A813" t="s">
        <v>102</v>
      </c>
      <c r="B813" s="144" t="s">
        <v>120</v>
      </c>
      <c r="C813">
        <v>500</v>
      </c>
      <c r="D813" t="str">
        <f>VLOOKUP(Oliusala[[#This Row],[postnumer]],Sveitarfelog[#All],4,FALSE)</f>
        <v>Húnaþing vestra</v>
      </c>
      <c r="E813" t="str">
        <f>VLOOKUP(Oliusala[[#This Row],[postnumer]],Sveitarfelog[#All],5,FALSE)</f>
        <v>Norðurland vestra</v>
      </c>
      <c r="F813" t="s">
        <v>25</v>
      </c>
      <c r="G813" t="s">
        <v>24</v>
      </c>
      <c r="H813" t="s">
        <v>60</v>
      </c>
      <c r="I813" s="1">
        <v>19184</v>
      </c>
      <c r="J813" s="2">
        <f>VLOOKUP(Oliusala[[#This Row],[tegund]],Tegundir!$B$2:$D$19,3,FALSE)*Oliusala[[#This Row],[magn]]/1000</f>
        <v>16.594159999999999</v>
      </c>
      <c r="K813">
        <v>2010</v>
      </c>
      <c r="L813" t="s">
        <v>1955</v>
      </c>
      <c r="M813" s="144" t="s">
        <v>59</v>
      </c>
    </row>
    <row r="814" spans="1:15" x14ac:dyDescent="0.2">
      <c r="A814" t="s">
        <v>57</v>
      </c>
      <c r="B814" s="144" t="s">
        <v>121</v>
      </c>
      <c r="C814">
        <v>500</v>
      </c>
      <c r="D814" t="str">
        <f>VLOOKUP(Oliusala[[#This Row],[postnumer]],Sveitarfelog[#All],4,FALSE)</f>
        <v>Húnaþing vestra</v>
      </c>
      <c r="E814" t="str">
        <f>VLOOKUP(Oliusala[[#This Row],[postnumer]],Sveitarfelog[#All],5,FALSE)</f>
        <v>Norðurland vestra</v>
      </c>
      <c r="F814" t="s">
        <v>25</v>
      </c>
      <c r="G814" t="s">
        <v>24</v>
      </c>
      <c r="H814" t="s">
        <v>60</v>
      </c>
      <c r="I814" s="1">
        <v>19308</v>
      </c>
      <c r="J814" s="2">
        <f>VLOOKUP(Oliusala[[#This Row],[tegund]],Tegundir!$B$2:$D$19,3,FALSE)*Oliusala[[#This Row],[magn]]/1000</f>
        <v>16.701419999999999</v>
      </c>
      <c r="K814">
        <v>2010</v>
      </c>
      <c r="L814" t="s">
        <v>1955</v>
      </c>
      <c r="M814" s="144" t="s">
        <v>59</v>
      </c>
    </row>
    <row r="815" spans="1:15" x14ac:dyDescent="0.2">
      <c r="A815" t="s">
        <v>57</v>
      </c>
      <c r="B815" s="144" t="s">
        <v>120</v>
      </c>
      <c r="C815">
        <v>500</v>
      </c>
      <c r="D815" t="str">
        <f>VLOOKUP(Oliusala[[#This Row],[postnumer]],Sveitarfelog[#All],4,FALSE)</f>
        <v>Húnaþing vestra</v>
      </c>
      <c r="E815" t="str">
        <f>VLOOKUP(Oliusala[[#This Row],[postnumer]],Sveitarfelog[#All],5,FALSE)</f>
        <v>Norðurland vestra</v>
      </c>
      <c r="F815" t="s">
        <v>25</v>
      </c>
      <c r="G815" t="s">
        <v>24</v>
      </c>
      <c r="H815" t="s">
        <v>60</v>
      </c>
      <c r="I815" s="1">
        <v>86703</v>
      </c>
      <c r="J815" s="2">
        <f>VLOOKUP(Oliusala[[#This Row],[tegund]],Tegundir!$B$2:$D$19,3,FALSE)*Oliusala[[#This Row],[magn]]/1000</f>
        <v>74.998095000000006</v>
      </c>
      <c r="K815">
        <v>2010</v>
      </c>
      <c r="L815" t="s">
        <v>1955</v>
      </c>
      <c r="M815" s="144" t="s">
        <v>59</v>
      </c>
    </row>
    <row r="816" spans="1:15" x14ac:dyDescent="0.2">
      <c r="A816" t="s">
        <v>63</v>
      </c>
      <c r="B816" s="144" t="s">
        <v>120</v>
      </c>
      <c r="C816">
        <v>500</v>
      </c>
      <c r="D816" t="str">
        <f>VLOOKUP(Oliusala[[#This Row],[postnumer]],Sveitarfelog[#All],4,FALSE)</f>
        <v>Húnaþing vestra</v>
      </c>
      <c r="E816" t="str">
        <f>VLOOKUP(Oliusala[[#This Row],[postnumer]],Sveitarfelog[#All],5,FALSE)</f>
        <v>Norðurland vestra</v>
      </c>
      <c r="F816" t="s">
        <v>24</v>
      </c>
      <c r="G816" t="s">
        <v>24</v>
      </c>
      <c r="H816" t="s">
        <v>61</v>
      </c>
      <c r="I816" s="1">
        <v>0</v>
      </c>
      <c r="J816" s="2">
        <f>VLOOKUP(Oliusala[[#This Row],[tegund]],Tegundir!$B$2:$D$19,3,FALSE)*Oliusala[[#This Row],[magn]]/1000</f>
        <v>0</v>
      </c>
      <c r="K816">
        <v>2010</v>
      </c>
      <c r="L816" t="s">
        <v>18</v>
      </c>
      <c r="M816" s="144" t="s">
        <v>62</v>
      </c>
    </row>
    <row r="817" spans="1:13" x14ac:dyDescent="0.2">
      <c r="A817" t="s">
        <v>68</v>
      </c>
      <c r="B817" s="144" t="s">
        <v>121</v>
      </c>
      <c r="C817">
        <v>500</v>
      </c>
      <c r="D817" t="str">
        <f>VLOOKUP(Oliusala[[#This Row],[postnumer]],Sveitarfelog[#All],4,FALSE)</f>
        <v>Húnaþing vestra</v>
      </c>
      <c r="E817" t="str">
        <f>VLOOKUP(Oliusala[[#This Row],[postnumer]],Sveitarfelog[#All],5,FALSE)</f>
        <v>Norðurland vestra</v>
      </c>
      <c r="F817" t="s">
        <v>24</v>
      </c>
      <c r="G817" t="s">
        <v>24</v>
      </c>
      <c r="H817" t="s">
        <v>60</v>
      </c>
      <c r="I817" s="1">
        <v>5063</v>
      </c>
      <c r="J817" s="2">
        <f>VLOOKUP(Oliusala[[#This Row],[tegund]],Tegundir!$B$2:$D$19,3,FALSE)*Oliusala[[#This Row],[magn]]/1000</f>
        <v>4.3794949999999995</v>
      </c>
      <c r="K817">
        <v>2010</v>
      </c>
      <c r="L817" t="s">
        <v>18</v>
      </c>
      <c r="M817" s="144" t="s">
        <v>59</v>
      </c>
    </row>
    <row r="818" spans="1:13" x14ac:dyDescent="0.2">
      <c r="A818" t="s">
        <v>68</v>
      </c>
      <c r="B818" s="144" t="s">
        <v>120</v>
      </c>
      <c r="C818">
        <v>500</v>
      </c>
      <c r="D818" t="str">
        <f>VLOOKUP(Oliusala[[#This Row],[postnumer]],Sveitarfelog[#All],4,FALSE)</f>
        <v>Húnaþing vestra</v>
      </c>
      <c r="E818" t="str">
        <f>VLOOKUP(Oliusala[[#This Row],[postnumer]],Sveitarfelog[#All],5,FALSE)</f>
        <v>Norðurland vestra</v>
      </c>
      <c r="F818" t="s">
        <v>24</v>
      </c>
      <c r="G818" t="s">
        <v>24</v>
      </c>
      <c r="H818" t="s">
        <v>60</v>
      </c>
      <c r="I818" s="1">
        <v>2492</v>
      </c>
      <c r="J818" s="2">
        <f>VLOOKUP(Oliusala[[#This Row],[tegund]],Tegundir!$B$2:$D$19,3,FALSE)*Oliusala[[#This Row],[magn]]/1000</f>
        <v>2.1555800000000001</v>
      </c>
      <c r="K818">
        <v>2010</v>
      </c>
      <c r="L818" t="s">
        <v>18</v>
      </c>
      <c r="M818" s="144" t="s">
        <v>59</v>
      </c>
    </row>
    <row r="819" spans="1:13" x14ac:dyDescent="0.2">
      <c r="A819" t="s">
        <v>102</v>
      </c>
      <c r="B819" s="144" t="s">
        <v>121</v>
      </c>
      <c r="C819">
        <v>500</v>
      </c>
      <c r="D819" t="str">
        <f>VLOOKUP(Oliusala[[#This Row],[postnumer]],Sveitarfelog[#All],4,FALSE)</f>
        <v>Húnaþing vestra</v>
      </c>
      <c r="E819" t="str">
        <f>VLOOKUP(Oliusala[[#This Row],[postnumer]],Sveitarfelog[#All],5,FALSE)</f>
        <v>Norðurland vestra</v>
      </c>
      <c r="F819" t="s">
        <v>24</v>
      </c>
      <c r="G819" t="s">
        <v>24</v>
      </c>
      <c r="H819" t="s">
        <v>60</v>
      </c>
      <c r="I819" s="1">
        <v>1269</v>
      </c>
      <c r="J819" s="2">
        <f>VLOOKUP(Oliusala[[#This Row],[tegund]],Tegundir!$B$2:$D$19,3,FALSE)*Oliusala[[#This Row],[magn]]/1000</f>
        <v>1.097685</v>
      </c>
      <c r="K819">
        <v>2010</v>
      </c>
      <c r="L819" t="s">
        <v>18</v>
      </c>
      <c r="M819" s="144" t="s">
        <v>59</v>
      </c>
    </row>
    <row r="820" spans="1:13" x14ac:dyDescent="0.2">
      <c r="A820" t="s">
        <v>102</v>
      </c>
      <c r="B820" s="144" t="s">
        <v>120</v>
      </c>
      <c r="C820">
        <v>500</v>
      </c>
      <c r="D820" t="str">
        <f>VLOOKUP(Oliusala[[#This Row],[postnumer]],Sveitarfelog[#All],4,FALSE)</f>
        <v>Húnaþing vestra</v>
      </c>
      <c r="E820" t="str">
        <f>VLOOKUP(Oliusala[[#This Row],[postnumer]],Sveitarfelog[#All],5,FALSE)</f>
        <v>Norðurland vestra</v>
      </c>
      <c r="F820" t="s">
        <v>24</v>
      </c>
      <c r="G820" t="s">
        <v>24</v>
      </c>
      <c r="H820" t="s">
        <v>60</v>
      </c>
      <c r="I820" s="1">
        <v>7748</v>
      </c>
      <c r="J820" s="2">
        <f>VLOOKUP(Oliusala[[#This Row],[tegund]],Tegundir!$B$2:$D$19,3,FALSE)*Oliusala[[#This Row],[magn]]/1000</f>
        <v>6.7020199999999992</v>
      </c>
      <c r="K820">
        <v>2010</v>
      </c>
      <c r="L820" t="s">
        <v>18</v>
      </c>
      <c r="M820" s="144" t="s">
        <v>59</v>
      </c>
    </row>
    <row r="821" spans="1:13" x14ac:dyDescent="0.2">
      <c r="A821" t="s">
        <v>57</v>
      </c>
      <c r="B821" s="144" t="s">
        <v>121</v>
      </c>
      <c r="C821">
        <v>500</v>
      </c>
      <c r="D821" t="str">
        <f>VLOOKUP(Oliusala[[#This Row],[postnumer]],Sveitarfelog[#All],4,FALSE)</f>
        <v>Húnaþing vestra</v>
      </c>
      <c r="E821" t="str">
        <f>VLOOKUP(Oliusala[[#This Row],[postnumer]],Sveitarfelog[#All],5,FALSE)</f>
        <v>Norðurland vestra</v>
      </c>
      <c r="F821" t="s">
        <v>24</v>
      </c>
      <c r="G821" t="s">
        <v>24</v>
      </c>
      <c r="H821" t="s">
        <v>60</v>
      </c>
      <c r="I821" s="1">
        <v>1000</v>
      </c>
      <c r="J821" s="2">
        <f>VLOOKUP(Oliusala[[#This Row],[tegund]],Tegundir!$B$2:$D$19,3,FALSE)*Oliusala[[#This Row],[magn]]/1000</f>
        <v>0.86499999999999999</v>
      </c>
      <c r="K821">
        <v>2010</v>
      </c>
      <c r="L821" t="s">
        <v>18</v>
      </c>
      <c r="M821" s="144" t="s">
        <v>59</v>
      </c>
    </row>
    <row r="822" spans="1:13" x14ac:dyDescent="0.2">
      <c r="A822" t="s">
        <v>57</v>
      </c>
      <c r="B822" s="144" t="s">
        <v>120</v>
      </c>
      <c r="C822">
        <v>500</v>
      </c>
      <c r="D822" t="str">
        <f>VLOOKUP(Oliusala[[#This Row],[postnumer]],Sveitarfelog[#All],4,FALSE)</f>
        <v>Húnaþing vestra</v>
      </c>
      <c r="E822" t="str">
        <f>VLOOKUP(Oliusala[[#This Row],[postnumer]],Sveitarfelog[#All],5,FALSE)</f>
        <v>Norðurland vestra</v>
      </c>
      <c r="F822" t="s">
        <v>24</v>
      </c>
      <c r="G822" t="s">
        <v>24</v>
      </c>
      <c r="H822" t="s">
        <v>60</v>
      </c>
      <c r="I822" s="1">
        <v>459296</v>
      </c>
      <c r="J822" s="2">
        <f>VLOOKUP(Oliusala[[#This Row],[tegund]],Tegundir!$B$2:$D$19,3,FALSE)*Oliusala[[#This Row],[magn]]/1000</f>
        <v>397.29103999999995</v>
      </c>
      <c r="K822">
        <v>2010</v>
      </c>
      <c r="L822" t="s">
        <v>18</v>
      </c>
      <c r="M822" s="144" t="s">
        <v>59</v>
      </c>
    </row>
    <row r="823" spans="1:13" x14ac:dyDescent="0.2">
      <c r="A823" t="s">
        <v>122</v>
      </c>
      <c r="B823" s="144" t="s">
        <v>120</v>
      </c>
      <c r="C823">
        <v>500</v>
      </c>
      <c r="D823" t="str">
        <f>VLOOKUP(Oliusala[[#This Row],[postnumer]],Sveitarfelog[#All],4,FALSE)</f>
        <v>Húnaþing vestra</v>
      </c>
      <c r="E823" t="str">
        <f>VLOOKUP(Oliusala[[#This Row],[postnumer]],Sveitarfelog[#All],5,FALSE)</f>
        <v>Norðurland vestra</v>
      </c>
      <c r="F823" t="s">
        <v>24</v>
      </c>
      <c r="G823" t="s">
        <v>24</v>
      </c>
      <c r="H823" t="s">
        <v>60</v>
      </c>
      <c r="I823" s="1">
        <v>20129</v>
      </c>
      <c r="J823" s="2">
        <f>VLOOKUP(Oliusala[[#This Row],[tegund]],Tegundir!$B$2:$D$19,3,FALSE)*Oliusala[[#This Row],[magn]]/1000</f>
        <v>17.411584999999999</v>
      </c>
      <c r="K823">
        <v>2010</v>
      </c>
      <c r="L823" t="s">
        <v>18</v>
      </c>
      <c r="M823" s="144" t="s">
        <v>59</v>
      </c>
    </row>
    <row r="824" spans="1:13" x14ac:dyDescent="0.2">
      <c r="A824" t="s">
        <v>63</v>
      </c>
      <c r="B824" s="144" t="s">
        <v>120</v>
      </c>
      <c r="C824">
        <v>500</v>
      </c>
      <c r="D824" t="str">
        <f>VLOOKUP(Oliusala[[#This Row],[postnumer]],Sveitarfelog[#All],4,FALSE)</f>
        <v>Húnaþing vestra</v>
      </c>
      <c r="E824" t="str">
        <f>VLOOKUP(Oliusala[[#This Row],[postnumer]],Sveitarfelog[#All],5,FALSE)</f>
        <v>Norðurland vestra</v>
      </c>
      <c r="F824" t="s">
        <v>24</v>
      </c>
      <c r="G824" t="s">
        <v>24</v>
      </c>
      <c r="H824" t="s">
        <v>58</v>
      </c>
      <c r="I824" s="1">
        <v>282465</v>
      </c>
      <c r="J824" s="2">
        <f>VLOOKUP(Oliusala[[#This Row],[tegund]],Tegundir!$B$2:$D$19,3,FALSE)*Oliusala[[#This Row],[magn]]/1000</f>
        <v>244.33222499999999</v>
      </c>
      <c r="K824">
        <v>2010</v>
      </c>
      <c r="L824" t="s">
        <v>18</v>
      </c>
      <c r="M824" s="144" t="s">
        <v>59</v>
      </c>
    </row>
    <row r="825" spans="1:13" x14ac:dyDescent="0.2">
      <c r="A825" t="s">
        <v>63</v>
      </c>
      <c r="B825" s="144" t="s">
        <v>123</v>
      </c>
      <c r="C825">
        <v>510</v>
      </c>
      <c r="D825" t="str">
        <f>VLOOKUP(Oliusala[[#This Row],[postnumer]],Sveitarfelog[#All],4,FALSE)</f>
        <v>Árneshreppur,Kaldrananeshreppur,Strandabyggð</v>
      </c>
      <c r="E825" t="str">
        <f>VLOOKUP(Oliusala[[#This Row],[postnumer]],Sveitarfelog[#All],5,FALSE)</f>
        <v>Vestfirðir</v>
      </c>
      <c r="F825" t="s">
        <v>25</v>
      </c>
      <c r="G825" t="s">
        <v>24</v>
      </c>
      <c r="H825" t="s">
        <v>58</v>
      </c>
      <c r="I825" s="1">
        <v>14905</v>
      </c>
      <c r="J825" s="2">
        <f>VLOOKUP(Oliusala[[#This Row],[tegund]],Tegundir!$B$2:$D$19,3,FALSE)*Oliusala[[#This Row],[magn]]/1000</f>
        <v>12.892825</v>
      </c>
      <c r="K825">
        <v>2010</v>
      </c>
      <c r="L825" t="s">
        <v>18</v>
      </c>
      <c r="M825" s="144" t="s">
        <v>59</v>
      </c>
    </row>
    <row r="826" spans="1:13" x14ac:dyDescent="0.2">
      <c r="A826" t="s">
        <v>63</v>
      </c>
      <c r="B826" s="144" t="s">
        <v>124</v>
      </c>
      <c r="C826">
        <v>510</v>
      </c>
      <c r="D826" t="str">
        <f>VLOOKUP(Oliusala[[#This Row],[postnumer]],Sveitarfelog[#All],4,FALSE)</f>
        <v>Árneshreppur,Kaldrananeshreppur,Strandabyggð</v>
      </c>
      <c r="E826" t="str">
        <f>VLOOKUP(Oliusala[[#This Row],[postnumer]],Sveitarfelog[#All],5,FALSE)</f>
        <v>Vestfirðir</v>
      </c>
      <c r="F826" t="s">
        <v>25</v>
      </c>
      <c r="G826" t="s">
        <v>24</v>
      </c>
      <c r="H826" t="s">
        <v>58</v>
      </c>
      <c r="I826" s="1">
        <v>6820</v>
      </c>
      <c r="J826" s="2">
        <f>VLOOKUP(Oliusala[[#This Row],[tegund]],Tegundir!$B$2:$D$19,3,FALSE)*Oliusala[[#This Row],[magn]]/1000</f>
        <v>5.8993000000000002</v>
      </c>
      <c r="K826">
        <v>2010</v>
      </c>
      <c r="L826" t="s">
        <v>18</v>
      </c>
      <c r="M826" s="144" t="s">
        <v>59</v>
      </c>
    </row>
    <row r="827" spans="1:13" x14ac:dyDescent="0.2">
      <c r="A827" t="s">
        <v>57</v>
      </c>
      <c r="B827" s="144" t="s">
        <v>123</v>
      </c>
      <c r="C827">
        <v>510</v>
      </c>
      <c r="D827" t="str">
        <f>VLOOKUP(Oliusala[[#This Row],[postnumer]],Sveitarfelog[#All],4,FALSE)</f>
        <v>Árneshreppur,Kaldrananeshreppur,Strandabyggð</v>
      </c>
      <c r="E827" t="str">
        <f>VLOOKUP(Oliusala[[#This Row],[postnumer]],Sveitarfelog[#All],5,FALSE)</f>
        <v>Vestfirðir</v>
      </c>
      <c r="F827" t="s">
        <v>25</v>
      </c>
      <c r="G827" t="s">
        <v>24</v>
      </c>
      <c r="H827" t="s">
        <v>60</v>
      </c>
      <c r="I827" s="1">
        <v>272902</v>
      </c>
      <c r="J827" s="2">
        <f>VLOOKUP(Oliusala[[#This Row],[tegund]],Tegundir!$B$2:$D$19,3,FALSE)*Oliusala[[#This Row],[magn]]/1000</f>
        <v>236.06023000000002</v>
      </c>
      <c r="K827">
        <v>2010</v>
      </c>
      <c r="L827" t="s">
        <v>1955</v>
      </c>
      <c r="M827" s="144" t="s">
        <v>59</v>
      </c>
    </row>
    <row r="828" spans="1:13" x14ac:dyDescent="0.2">
      <c r="A828" t="s">
        <v>57</v>
      </c>
      <c r="B828" s="144" t="s">
        <v>124</v>
      </c>
      <c r="C828">
        <v>510</v>
      </c>
      <c r="D828" t="str">
        <f>VLOOKUP(Oliusala[[#This Row],[postnumer]],Sveitarfelog[#All],4,FALSE)</f>
        <v>Árneshreppur,Kaldrananeshreppur,Strandabyggð</v>
      </c>
      <c r="E828" t="str">
        <f>VLOOKUP(Oliusala[[#This Row],[postnumer]],Sveitarfelog[#All],5,FALSE)</f>
        <v>Vestfirðir</v>
      </c>
      <c r="F828" t="s">
        <v>25</v>
      </c>
      <c r="G828" t="s">
        <v>24</v>
      </c>
      <c r="H828" t="s">
        <v>60</v>
      </c>
      <c r="I828" s="1">
        <v>32905</v>
      </c>
      <c r="J828" s="2">
        <f>VLOOKUP(Oliusala[[#This Row],[tegund]],Tegundir!$B$2:$D$19,3,FALSE)*Oliusala[[#This Row],[magn]]/1000</f>
        <v>28.462825000000002</v>
      </c>
      <c r="K828">
        <v>2010</v>
      </c>
      <c r="L828" t="s">
        <v>1955</v>
      </c>
      <c r="M828" s="144" t="s">
        <v>59</v>
      </c>
    </row>
    <row r="829" spans="1:13" x14ac:dyDescent="0.2">
      <c r="A829" t="s">
        <v>57</v>
      </c>
      <c r="B829" s="144" t="s">
        <v>125</v>
      </c>
      <c r="C829">
        <v>520</v>
      </c>
      <c r="D829" t="str">
        <f>VLOOKUP(Oliusala[[#This Row],[postnumer]],Sveitarfelog[#All],4,FALSE)</f>
        <v>Árneshreppur,Kaldrananeshreppur,Strandabyggð</v>
      </c>
      <c r="E829" t="str">
        <f>VLOOKUP(Oliusala[[#This Row],[postnumer]],Sveitarfelog[#All],5,FALSE)</f>
        <v>Vestfirðir</v>
      </c>
      <c r="F829" t="s">
        <v>25</v>
      </c>
      <c r="G829" t="s">
        <v>24</v>
      </c>
      <c r="H829" t="s">
        <v>60</v>
      </c>
      <c r="I829" s="1">
        <v>76871</v>
      </c>
      <c r="J829" s="2">
        <f>VLOOKUP(Oliusala[[#This Row],[tegund]],Tegundir!$B$2:$D$19,3,FALSE)*Oliusala[[#This Row],[magn]]/1000</f>
        <v>66.493414999999999</v>
      </c>
      <c r="K829">
        <v>2010</v>
      </c>
      <c r="L829" t="s">
        <v>1955</v>
      </c>
      <c r="M829" s="144" t="s">
        <v>59</v>
      </c>
    </row>
    <row r="830" spans="1:13" x14ac:dyDescent="0.2">
      <c r="A830" t="s">
        <v>63</v>
      </c>
      <c r="B830" s="144" t="s">
        <v>123</v>
      </c>
      <c r="C830">
        <v>510</v>
      </c>
      <c r="D830" t="str">
        <f>VLOOKUP(Oliusala[[#This Row],[postnumer]],Sveitarfelog[#All],4,FALSE)</f>
        <v>Árneshreppur,Kaldrananeshreppur,Strandabyggð</v>
      </c>
      <c r="E830" t="str">
        <f>VLOOKUP(Oliusala[[#This Row],[postnumer]],Sveitarfelog[#All],5,FALSE)</f>
        <v>Vestfirðir</v>
      </c>
      <c r="F830" t="s">
        <v>24</v>
      </c>
      <c r="G830" t="s">
        <v>24</v>
      </c>
      <c r="H830" t="s">
        <v>61</v>
      </c>
      <c r="I830" s="1">
        <v>0</v>
      </c>
      <c r="J830" s="2">
        <f>VLOOKUP(Oliusala[[#This Row],[tegund]],Tegundir!$B$2:$D$19,3,FALSE)*Oliusala[[#This Row],[magn]]/1000</f>
        <v>0</v>
      </c>
      <c r="K830">
        <v>2010</v>
      </c>
      <c r="L830" t="s">
        <v>18</v>
      </c>
      <c r="M830" s="144" t="s">
        <v>62</v>
      </c>
    </row>
    <row r="831" spans="1:13" x14ac:dyDescent="0.2">
      <c r="A831" t="s">
        <v>63</v>
      </c>
      <c r="B831" s="144" t="s">
        <v>124</v>
      </c>
      <c r="C831">
        <v>510</v>
      </c>
      <c r="D831" t="str">
        <f>VLOOKUP(Oliusala[[#This Row],[postnumer]],Sveitarfelog[#All],4,FALSE)</f>
        <v>Árneshreppur,Kaldrananeshreppur,Strandabyggð</v>
      </c>
      <c r="E831" t="str">
        <f>VLOOKUP(Oliusala[[#This Row],[postnumer]],Sveitarfelog[#All],5,FALSE)</f>
        <v>Vestfirðir</v>
      </c>
      <c r="F831" t="s">
        <v>24</v>
      </c>
      <c r="G831" t="s">
        <v>24</v>
      </c>
      <c r="H831" t="s">
        <v>61</v>
      </c>
      <c r="I831" s="1">
        <v>0</v>
      </c>
      <c r="J831" s="2">
        <f>VLOOKUP(Oliusala[[#This Row],[tegund]],Tegundir!$B$2:$D$19,3,FALSE)*Oliusala[[#This Row],[magn]]/1000</f>
        <v>0</v>
      </c>
      <c r="K831">
        <v>2010</v>
      </c>
      <c r="L831" t="s">
        <v>18</v>
      </c>
      <c r="M831" s="144" t="s">
        <v>62</v>
      </c>
    </row>
    <row r="832" spans="1:13" x14ac:dyDescent="0.2">
      <c r="A832" t="s">
        <v>57</v>
      </c>
      <c r="B832" s="144" t="s">
        <v>123</v>
      </c>
      <c r="C832">
        <v>510</v>
      </c>
      <c r="D832" t="str">
        <f>VLOOKUP(Oliusala[[#This Row],[postnumer]],Sveitarfelog[#All],4,FALSE)</f>
        <v>Árneshreppur,Kaldrananeshreppur,Strandabyggð</v>
      </c>
      <c r="E832" t="str">
        <f>VLOOKUP(Oliusala[[#This Row],[postnumer]],Sveitarfelog[#All],5,FALSE)</f>
        <v>Vestfirðir</v>
      </c>
      <c r="F832" t="s">
        <v>24</v>
      </c>
      <c r="G832" t="s">
        <v>24</v>
      </c>
      <c r="H832" t="s">
        <v>60</v>
      </c>
      <c r="I832" s="1">
        <v>407195</v>
      </c>
      <c r="J832" s="2">
        <f>VLOOKUP(Oliusala[[#This Row],[tegund]],Tegundir!$B$2:$D$19,3,FALSE)*Oliusala[[#This Row],[magn]]/1000</f>
        <v>352.22367500000001</v>
      </c>
      <c r="K832">
        <v>2010</v>
      </c>
      <c r="L832" t="s">
        <v>18</v>
      </c>
      <c r="M832" s="144" t="s">
        <v>59</v>
      </c>
    </row>
    <row r="833" spans="1:15" x14ac:dyDescent="0.2">
      <c r="A833" t="s">
        <v>57</v>
      </c>
      <c r="B833" s="144" t="s">
        <v>123</v>
      </c>
      <c r="C833">
        <v>510</v>
      </c>
      <c r="D833" t="str">
        <f>VLOOKUP(Oliusala[[#This Row],[postnumer]],Sveitarfelog[#All],4,FALSE)</f>
        <v>Árneshreppur,Kaldrananeshreppur,Strandabyggð</v>
      </c>
      <c r="E833" t="str">
        <f>VLOOKUP(Oliusala[[#This Row],[postnumer]],Sveitarfelog[#All],5,FALSE)</f>
        <v>Vestfirðir</v>
      </c>
      <c r="F833" t="s">
        <v>29</v>
      </c>
      <c r="G833" t="s">
        <v>24</v>
      </c>
      <c r="H833" t="s">
        <v>60</v>
      </c>
      <c r="I833" s="1">
        <v>663704</v>
      </c>
      <c r="J833" s="2">
        <f>VLOOKUP(Oliusala[[#This Row],[tegund]],Tegundir!$B$2:$D$19,3,FALSE)*Oliusala[[#This Row],[magn]]/1000</f>
        <v>574.10395999999992</v>
      </c>
      <c r="K833">
        <v>2010</v>
      </c>
      <c r="L833" t="s">
        <v>19</v>
      </c>
      <c r="M833" s="144" t="s">
        <v>59</v>
      </c>
      <c r="O833" s="144" t="s">
        <v>1998</v>
      </c>
    </row>
    <row r="834" spans="1:15" x14ac:dyDescent="0.2">
      <c r="A834" t="s">
        <v>57</v>
      </c>
      <c r="B834" s="144" t="s">
        <v>123</v>
      </c>
      <c r="C834">
        <v>510</v>
      </c>
      <c r="D834" t="str">
        <f>VLOOKUP(Oliusala[[#This Row],[postnumer]],Sveitarfelog[#All],4,FALSE)</f>
        <v>Árneshreppur,Kaldrananeshreppur,Strandabyggð</v>
      </c>
      <c r="E834" t="str">
        <f>VLOOKUP(Oliusala[[#This Row],[postnumer]],Sveitarfelog[#All],5,FALSE)</f>
        <v>Vestfirðir</v>
      </c>
      <c r="F834" t="s">
        <v>30</v>
      </c>
      <c r="G834" t="s">
        <v>24</v>
      </c>
      <c r="H834" t="s">
        <v>60</v>
      </c>
      <c r="I834" s="1">
        <v>4629</v>
      </c>
      <c r="J834" s="2">
        <f>VLOOKUP(Oliusala[[#This Row],[tegund]],Tegundir!$B$2:$D$19,3,FALSE)*Oliusala[[#This Row],[magn]]/1000</f>
        <v>4.0040849999999999</v>
      </c>
      <c r="K834">
        <v>2010</v>
      </c>
      <c r="L834" t="s">
        <v>19</v>
      </c>
      <c r="M834" s="144" t="s">
        <v>59</v>
      </c>
      <c r="O834" s="144" t="s">
        <v>1998</v>
      </c>
    </row>
    <row r="835" spans="1:15" x14ac:dyDescent="0.2">
      <c r="A835" t="s">
        <v>57</v>
      </c>
      <c r="B835" s="144" t="s">
        <v>124</v>
      </c>
      <c r="C835">
        <v>510</v>
      </c>
      <c r="D835" t="str">
        <f>VLOOKUP(Oliusala[[#This Row],[postnumer]],Sveitarfelog[#All],4,FALSE)</f>
        <v>Árneshreppur,Kaldrananeshreppur,Strandabyggð</v>
      </c>
      <c r="E835" t="str">
        <f>VLOOKUP(Oliusala[[#This Row],[postnumer]],Sveitarfelog[#All],5,FALSE)</f>
        <v>Vestfirðir</v>
      </c>
      <c r="F835" t="s">
        <v>24</v>
      </c>
      <c r="G835" t="s">
        <v>24</v>
      </c>
      <c r="H835" t="s">
        <v>60</v>
      </c>
      <c r="I835" s="1">
        <v>41727</v>
      </c>
      <c r="J835" s="2">
        <f>VLOOKUP(Oliusala[[#This Row],[tegund]],Tegundir!$B$2:$D$19,3,FALSE)*Oliusala[[#This Row],[magn]]/1000</f>
        <v>36.093855000000005</v>
      </c>
      <c r="K835">
        <v>2010</v>
      </c>
      <c r="L835" t="s">
        <v>18</v>
      </c>
      <c r="M835" s="144" t="s">
        <v>59</v>
      </c>
    </row>
    <row r="836" spans="1:15" x14ac:dyDescent="0.2">
      <c r="A836" t="s">
        <v>57</v>
      </c>
      <c r="B836" s="144" t="s">
        <v>124</v>
      </c>
      <c r="C836">
        <v>510</v>
      </c>
      <c r="D836" t="str">
        <f>VLOOKUP(Oliusala[[#This Row],[postnumer]],Sveitarfelog[#All],4,FALSE)</f>
        <v>Árneshreppur,Kaldrananeshreppur,Strandabyggð</v>
      </c>
      <c r="E836" t="str">
        <f>VLOOKUP(Oliusala[[#This Row],[postnumer]],Sveitarfelog[#All],5,FALSE)</f>
        <v>Vestfirðir</v>
      </c>
      <c r="F836" t="s">
        <v>29</v>
      </c>
      <c r="G836" t="s">
        <v>24</v>
      </c>
      <c r="H836" t="s">
        <v>60</v>
      </c>
      <c r="I836" s="1">
        <v>23559</v>
      </c>
      <c r="J836" s="2">
        <f>VLOOKUP(Oliusala[[#This Row],[tegund]],Tegundir!$B$2:$D$19,3,FALSE)*Oliusala[[#This Row],[magn]]/1000</f>
        <v>20.378534999999999</v>
      </c>
      <c r="K836">
        <v>2010</v>
      </c>
      <c r="L836" t="s">
        <v>19</v>
      </c>
      <c r="M836" s="144" t="s">
        <v>59</v>
      </c>
      <c r="O836" s="144" t="s">
        <v>1998</v>
      </c>
    </row>
    <row r="837" spans="1:15" x14ac:dyDescent="0.2">
      <c r="A837" t="s">
        <v>63</v>
      </c>
      <c r="B837" s="144" t="s">
        <v>123</v>
      </c>
      <c r="C837">
        <v>510</v>
      </c>
      <c r="D837" t="str">
        <f>VLOOKUP(Oliusala[[#This Row],[postnumer]],Sveitarfelog[#All],4,FALSE)</f>
        <v>Árneshreppur,Kaldrananeshreppur,Strandabyggð</v>
      </c>
      <c r="E837" t="str">
        <f>VLOOKUP(Oliusala[[#This Row],[postnumer]],Sveitarfelog[#All],5,FALSE)</f>
        <v>Vestfirðir</v>
      </c>
      <c r="F837" t="s">
        <v>24</v>
      </c>
      <c r="G837" t="s">
        <v>24</v>
      </c>
      <c r="H837" t="s">
        <v>58</v>
      </c>
      <c r="I837" s="1">
        <v>178594</v>
      </c>
      <c r="J837" s="2">
        <f>VLOOKUP(Oliusala[[#This Row],[tegund]],Tegundir!$B$2:$D$19,3,FALSE)*Oliusala[[#This Row],[magn]]/1000</f>
        <v>154.48381000000001</v>
      </c>
      <c r="K837">
        <v>2010</v>
      </c>
      <c r="L837" t="s">
        <v>18</v>
      </c>
      <c r="M837" s="144" t="s">
        <v>59</v>
      </c>
    </row>
    <row r="838" spans="1:15" x14ac:dyDescent="0.2">
      <c r="A838" t="s">
        <v>63</v>
      </c>
      <c r="B838" s="144" t="s">
        <v>124</v>
      </c>
      <c r="C838">
        <v>510</v>
      </c>
      <c r="D838" t="str">
        <f>VLOOKUP(Oliusala[[#This Row],[postnumer]],Sveitarfelog[#All],4,FALSE)</f>
        <v>Árneshreppur,Kaldrananeshreppur,Strandabyggð</v>
      </c>
      <c r="E838" t="str">
        <f>VLOOKUP(Oliusala[[#This Row],[postnumer]],Sveitarfelog[#All],5,FALSE)</f>
        <v>Vestfirðir</v>
      </c>
      <c r="F838" t="s">
        <v>24</v>
      </c>
      <c r="G838" t="s">
        <v>24</v>
      </c>
      <c r="H838" t="s">
        <v>58</v>
      </c>
      <c r="I838" s="1">
        <v>17248</v>
      </c>
      <c r="J838" s="2">
        <f>VLOOKUP(Oliusala[[#This Row],[tegund]],Tegundir!$B$2:$D$19,3,FALSE)*Oliusala[[#This Row],[magn]]/1000</f>
        <v>14.91952</v>
      </c>
      <c r="K838">
        <v>2010</v>
      </c>
      <c r="L838" t="s">
        <v>18</v>
      </c>
      <c r="M838" s="144" t="s">
        <v>59</v>
      </c>
    </row>
    <row r="839" spans="1:15" x14ac:dyDescent="0.2">
      <c r="A839" t="s">
        <v>63</v>
      </c>
      <c r="B839" s="144" t="s">
        <v>125</v>
      </c>
      <c r="C839">
        <v>520</v>
      </c>
      <c r="D839" t="str">
        <f>VLOOKUP(Oliusala[[#This Row],[postnumer]],Sveitarfelog[#All],4,FALSE)</f>
        <v>Árneshreppur,Kaldrananeshreppur,Strandabyggð</v>
      </c>
      <c r="E839" t="str">
        <f>VLOOKUP(Oliusala[[#This Row],[postnumer]],Sveitarfelog[#All],5,FALSE)</f>
        <v>Vestfirðir</v>
      </c>
      <c r="F839" t="s">
        <v>25</v>
      </c>
      <c r="G839" t="s">
        <v>24</v>
      </c>
      <c r="H839" t="s">
        <v>58</v>
      </c>
      <c r="I839" s="1">
        <v>1125</v>
      </c>
      <c r="J839" s="2">
        <f>VLOOKUP(Oliusala[[#This Row],[tegund]],Tegundir!$B$2:$D$19,3,FALSE)*Oliusala[[#This Row],[magn]]/1000</f>
        <v>0.97312500000000002</v>
      </c>
      <c r="K839">
        <v>2010</v>
      </c>
      <c r="L839" t="s">
        <v>18</v>
      </c>
      <c r="M839" s="144" t="s">
        <v>59</v>
      </c>
    </row>
    <row r="840" spans="1:15" x14ac:dyDescent="0.2">
      <c r="A840" t="s">
        <v>63</v>
      </c>
      <c r="B840" s="144" t="s">
        <v>125</v>
      </c>
      <c r="C840">
        <v>520</v>
      </c>
      <c r="D840" t="str">
        <f>VLOOKUP(Oliusala[[#This Row],[postnumer]],Sveitarfelog[#All],4,FALSE)</f>
        <v>Árneshreppur,Kaldrananeshreppur,Strandabyggð</v>
      </c>
      <c r="E840" t="str">
        <f>VLOOKUP(Oliusala[[#This Row],[postnumer]],Sveitarfelog[#All],5,FALSE)</f>
        <v>Vestfirðir</v>
      </c>
      <c r="F840" t="s">
        <v>24</v>
      </c>
      <c r="G840" t="s">
        <v>24</v>
      </c>
      <c r="H840" t="s">
        <v>61</v>
      </c>
      <c r="I840" s="1">
        <v>0</v>
      </c>
      <c r="J840" s="2">
        <f>VLOOKUP(Oliusala[[#This Row],[tegund]],Tegundir!$B$2:$D$19,3,FALSE)*Oliusala[[#This Row],[magn]]/1000</f>
        <v>0</v>
      </c>
      <c r="K840">
        <v>2010</v>
      </c>
      <c r="L840" t="s">
        <v>18</v>
      </c>
      <c r="M840" s="144" t="s">
        <v>62</v>
      </c>
    </row>
    <row r="841" spans="1:15" x14ac:dyDescent="0.2">
      <c r="A841" t="s">
        <v>57</v>
      </c>
      <c r="B841" s="144" t="s">
        <v>125</v>
      </c>
      <c r="C841">
        <v>520</v>
      </c>
      <c r="D841" t="str">
        <f>VLOOKUP(Oliusala[[#This Row],[postnumer]],Sveitarfelog[#All],4,FALSE)</f>
        <v>Árneshreppur,Kaldrananeshreppur,Strandabyggð</v>
      </c>
      <c r="E841" t="str">
        <f>VLOOKUP(Oliusala[[#This Row],[postnumer]],Sveitarfelog[#All],5,FALSE)</f>
        <v>Vestfirðir</v>
      </c>
      <c r="F841" t="s">
        <v>24</v>
      </c>
      <c r="G841" t="s">
        <v>24</v>
      </c>
      <c r="H841" t="s">
        <v>60</v>
      </c>
      <c r="I841" s="1">
        <v>33971</v>
      </c>
      <c r="J841" s="2">
        <f>VLOOKUP(Oliusala[[#This Row],[tegund]],Tegundir!$B$2:$D$19,3,FALSE)*Oliusala[[#This Row],[magn]]/1000</f>
        <v>29.384914999999999</v>
      </c>
      <c r="K841">
        <v>2010</v>
      </c>
      <c r="L841" t="s">
        <v>18</v>
      </c>
      <c r="M841" s="144" t="s">
        <v>59</v>
      </c>
    </row>
    <row r="842" spans="1:15" x14ac:dyDescent="0.2">
      <c r="A842" t="s">
        <v>57</v>
      </c>
      <c r="B842" s="144" t="s">
        <v>125</v>
      </c>
      <c r="C842">
        <v>520</v>
      </c>
      <c r="D842" t="str">
        <f>VLOOKUP(Oliusala[[#This Row],[postnumer]],Sveitarfelog[#All],4,FALSE)</f>
        <v>Árneshreppur,Kaldrananeshreppur,Strandabyggð</v>
      </c>
      <c r="E842" t="str">
        <f>VLOOKUP(Oliusala[[#This Row],[postnumer]],Sveitarfelog[#All],5,FALSE)</f>
        <v>Vestfirðir</v>
      </c>
      <c r="F842" t="s">
        <v>30</v>
      </c>
      <c r="G842" t="s">
        <v>24</v>
      </c>
      <c r="H842" t="s">
        <v>60</v>
      </c>
      <c r="I842" s="1">
        <v>28238</v>
      </c>
      <c r="J842" s="2">
        <f>VLOOKUP(Oliusala[[#This Row],[tegund]],Tegundir!$B$2:$D$19,3,FALSE)*Oliusala[[#This Row],[magn]]/1000</f>
        <v>24.42587</v>
      </c>
      <c r="K842">
        <v>2010</v>
      </c>
      <c r="L842" t="s">
        <v>19</v>
      </c>
      <c r="M842" s="144" t="s">
        <v>59</v>
      </c>
      <c r="O842" s="144" t="s">
        <v>1998</v>
      </c>
    </row>
    <row r="843" spans="1:15" x14ac:dyDescent="0.2">
      <c r="A843" t="s">
        <v>63</v>
      </c>
      <c r="B843" s="144" t="s">
        <v>125</v>
      </c>
      <c r="C843">
        <v>520</v>
      </c>
      <c r="D843" t="str">
        <f>VLOOKUP(Oliusala[[#This Row],[postnumer]],Sveitarfelog[#All],4,FALSE)</f>
        <v>Árneshreppur,Kaldrananeshreppur,Strandabyggð</v>
      </c>
      <c r="E843" t="str">
        <f>VLOOKUP(Oliusala[[#This Row],[postnumer]],Sveitarfelog[#All],5,FALSE)</f>
        <v>Vestfirðir</v>
      </c>
      <c r="F843" t="s">
        <v>24</v>
      </c>
      <c r="G843" t="s">
        <v>24</v>
      </c>
      <c r="H843" t="s">
        <v>58</v>
      </c>
      <c r="I843" s="1">
        <v>20249</v>
      </c>
      <c r="J843" s="2">
        <f>VLOOKUP(Oliusala[[#This Row],[tegund]],Tegundir!$B$2:$D$19,3,FALSE)*Oliusala[[#This Row],[magn]]/1000</f>
        <v>17.515384999999998</v>
      </c>
      <c r="K843">
        <v>2010</v>
      </c>
      <c r="L843" t="s">
        <v>18</v>
      </c>
      <c r="M843" s="144" t="s">
        <v>59</v>
      </c>
    </row>
    <row r="844" spans="1:15" x14ac:dyDescent="0.2">
      <c r="A844" t="s">
        <v>63</v>
      </c>
      <c r="B844" s="144" t="s">
        <v>102</v>
      </c>
      <c r="C844">
        <v>530</v>
      </c>
      <c r="D844" t="str">
        <f>VLOOKUP(Oliusala[[#This Row],[postnumer]],Sveitarfelog[#All],4,FALSE)</f>
        <v>Húnaþing vestra</v>
      </c>
      <c r="E844" t="str">
        <f>VLOOKUP(Oliusala[[#This Row],[postnumer]],Sveitarfelog[#All],5,FALSE)</f>
        <v>Norðurland vestra</v>
      </c>
      <c r="F844" t="s">
        <v>25</v>
      </c>
      <c r="G844" t="s">
        <v>24</v>
      </c>
      <c r="H844" t="s">
        <v>58</v>
      </c>
      <c r="I844" s="1">
        <v>48692</v>
      </c>
      <c r="J844" s="2">
        <f>VLOOKUP(Oliusala[[#This Row],[tegund]],Tegundir!$B$2:$D$19,3,FALSE)*Oliusala[[#This Row],[magn]]/1000</f>
        <v>42.118580000000001</v>
      </c>
      <c r="K844">
        <v>2010</v>
      </c>
      <c r="L844" t="s">
        <v>1955</v>
      </c>
      <c r="M844" s="144" t="s">
        <v>59</v>
      </c>
    </row>
    <row r="845" spans="1:15" x14ac:dyDescent="0.2">
      <c r="A845" t="s">
        <v>102</v>
      </c>
      <c r="B845" s="144" t="s">
        <v>102</v>
      </c>
      <c r="C845">
        <v>530</v>
      </c>
      <c r="D845" t="str">
        <f>VLOOKUP(Oliusala[[#This Row],[postnumer]],Sveitarfelog[#All],4,FALSE)</f>
        <v>Húnaþing vestra</v>
      </c>
      <c r="E845" t="str">
        <f>VLOOKUP(Oliusala[[#This Row],[postnumer]],Sveitarfelog[#All],5,FALSE)</f>
        <v>Norðurland vestra</v>
      </c>
      <c r="F845" t="s">
        <v>25</v>
      </c>
      <c r="G845" t="s">
        <v>24</v>
      </c>
      <c r="H845" t="s">
        <v>58</v>
      </c>
      <c r="I845" s="1">
        <v>125774</v>
      </c>
      <c r="J845" s="2">
        <f>VLOOKUP(Oliusala[[#This Row],[tegund]],Tegundir!$B$2:$D$19,3,FALSE)*Oliusala[[#This Row],[magn]]/1000</f>
        <v>108.79450999999999</v>
      </c>
      <c r="K845">
        <v>2010</v>
      </c>
      <c r="L845" t="s">
        <v>1955</v>
      </c>
      <c r="M845" s="144" t="s">
        <v>59</v>
      </c>
    </row>
    <row r="846" spans="1:15" x14ac:dyDescent="0.2">
      <c r="A846" t="s">
        <v>102</v>
      </c>
      <c r="B846" s="144" t="s">
        <v>126</v>
      </c>
      <c r="C846">
        <v>530</v>
      </c>
      <c r="D846" t="str">
        <f>VLOOKUP(Oliusala[[#This Row],[postnumer]],Sveitarfelog[#All],4,FALSE)</f>
        <v>Húnaþing vestra</v>
      </c>
      <c r="E846" t="str">
        <f>VLOOKUP(Oliusala[[#This Row],[postnumer]],Sveitarfelog[#All],5,FALSE)</f>
        <v>Norðurland vestra</v>
      </c>
      <c r="F846" t="s">
        <v>25</v>
      </c>
      <c r="G846" t="s">
        <v>24</v>
      </c>
      <c r="H846" t="s">
        <v>60</v>
      </c>
      <c r="I846" s="1">
        <v>50706</v>
      </c>
      <c r="J846" s="2">
        <f>VLOOKUP(Oliusala[[#This Row],[tegund]],Tegundir!$B$2:$D$19,3,FALSE)*Oliusala[[#This Row],[magn]]/1000</f>
        <v>43.860690000000005</v>
      </c>
      <c r="K846">
        <v>2010</v>
      </c>
      <c r="L846" t="s">
        <v>1955</v>
      </c>
      <c r="M846" s="144" t="s">
        <v>59</v>
      </c>
    </row>
    <row r="847" spans="1:15" x14ac:dyDescent="0.2">
      <c r="A847" t="s">
        <v>57</v>
      </c>
      <c r="B847" s="144" t="s">
        <v>102</v>
      </c>
      <c r="C847">
        <v>530</v>
      </c>
      <c r="D847" t="str">
        <f>VLOOKUP(Oliusala[[#This Row],[postnumer]],Sveitarfelog[#All],4,FALSE)</f>
        <v>Húnaþing vestra</v>
      </c>
      <c r="E847" t="str">
        <f>VLOOKUP(Oliusala[[#This Row],[postnumer]],Sveitarfelog[#All],5,FALSE)</f>
        <v>Norðurland vestra</v>
      </c>
      <c r="F847" t="s">
        <v>25</v>
      </c>
      <c r="G847" t="s">
        <v>24</v>
      </c>
      <c r="H847" t="s">
        <v>60</v>
      </c>
      <c r="I847" s="1">
        <v>60781</v>
      </c>
      <c r="J847" s="2">
        <f>VLOOKUP(Oliusala[[#This Row],[tegund]],Tegundir!$B$2:$D$19,3,FALSE)*Oliusala[[#This Row],[magn]]/1000</f>
        <v>52.575565000000005</v>
      </c>
      <c r="K847">
        <v>2010</v>
      </c>
      <c r="L847" t="s">
        <v>1955</v>
      </c>
      <c r="M847" s="144" t="s">
        <v>59</v>
      </c>
    </row>
    <row r="848" spans="1:15" x14ac:dyDescent="0.2">
      <c r="A848" t="s">
        <v>57</v>
      </c>
      <c r="B848" s="144" t="s">
        <v>126</v>
      </c>
      <c r="C848">
        <v>530</v>
      </c>
      <c r="D848" t="str">
        <f>VLOOKUP(Oliusala[[#This Row],[postnumer]],Sveitarfelog[#All],4,FALSE)</f>
        <v>Húnaþing vestra</v>
      </c>
      <c r="E848" t="str">
        <f>VLOOKUP(Oliusala[[#This Row],[postnumer]],Sveitarfelog[#All],5,FALSE)</f>
        <v>Norðurland vestra</v>
      </c>
      <c r="F848" t="s">
        <v>25</v>
      </c>
      <c r="G848" t="s">
        <v>24</v>
      </c>
      <c r="H848" t="s">
        <v>60</v>
      </c>
      <c r="I848" s="1">
        <v>519</v>
      </c>
      <c r="J848" s="2">
        <f>VLOOKUP(Oliusala[[#This Row],[tegund]],Tegundir!$B$2:$D$19,3,FALSE)*Oliusala[[#This Row],[magn]]/1000</f>
        <v>0.44893500000000003</v>
      </c>
      <c r="K848">
        <v>2010</v>
      </c>
      <c r="L848" t="s">
        <v>1955</v>
      </c>
      <c r="M848" s="144" t="s">
        <v>59</v>
      </c>
    </row>
    <row r="849" spans="1:15" x14ac:dyDescent="0.2">
      <c r="A849" t="s">
        <v>102</v>
      </c>
      <c r="B849" s="144" t="s">
        <v>102</v>
      </c>
      <c r="C849">
        <v>530</v>
      </c>
      <c r="D849" t="str">
        <f>VLOOKUP(Oliusala[[#This Row],[postnumer]],Sveitarfelog[#All],4,FALSE)</f>
        <v>Húnaþing vestra</v>
      </c>
      <c r="E849" t="str">
        <f>VLOOKUP(Oliusala[[#This Row],[postnumer]],Sveitarfelog[#All],5,FALSE)</f>
        <v>Norðurland vestra</v>
      </c>
      <c r="F849" t="s">
        <v>24</v>
      </c>
      <c r="G849" t="s">
        <v>24</v>
      </c>
      <c r="H849" t="s">
        <v>58</v>
      </c>
      <c r="I849" s="1">
        <v>15203</v>
      </c>
      <c r="J849" s="2">
        <f>VLOOKUP(Oliusala[[#This Row],[tegund]],Tegundir!$B$2:$D$19,3,FALSE)*Oliusala[[#This Row],[magn]]/1000</f>
        <v>13.150594999999999</v>
      </c>
      <c r="K849">
        <v>2010</v>
      </c>
      <c r="L849" t="s">
        <v>18</v>
      </c>
      <c r="M849" s="144" t="s">
        <v>59</v>
      </c>
    </row>
    <row r="850" spans="1:15" x14ac:dyDescent="0.2">
      <c r="A850" t="s">
        <v>102</v>
      </c>
      <c r="B850" s="144" t="s">
        <v>102</v>
      </c>
      <c r="C850">
        <v>530</v>
      </c>
      <c r="D850" t="str">
        <f>VLOOKUP(Oliusala[[#This Row],[postnumer]],Sveitarfelog[#All],4,FALSE)</f>
        <v>Húnaþing vestra</v>
      </c>
      <c r="E850" t="str">
        <f>VLOOKUP(Oliusala[[#This Row],[postnumer]],Sveitarfelog[#All],5,FALSE)</f>
        <v>Norðurland vestra</v>
      </c>
      <c r="F850" t="s">
        <v>29</v>
      </c>
      <c r="G850" t="s">
        <v>24</v>
      </c>
      <c r="H850" t="s">
        <v>58</v>
      </c>
      <c r="I850" s="1">
        <v>41272</v>
      </c>
      <c r="J850" s="2">
        <f>VLOOKUP(Oliusala[[#This Row],[tegund]],Tegundir!$B$2:$D$19,3,FALSE)*Oliusala[[#This Row],[magn]]/1000</f>
        <v>35.700279999999999</v>
      </c>
      <c r="K850">
        <v>2010</v>
      </c>
      <c r="L850" t="s">
        <v>19</v>
      </c>
      <c r="M850" s="144" t="s">
        <v>59</v>
      </c>
      <c r="O850" s="144" t="s">
        <v>1998</v>
      </c>
    </row>
    <row r="851" spans="1:15" x14ac:dyDescent="0.2">
      <c r="A851" t="s">
        <v>102</v>
      </c>
      <c r="B851" s="144" t="s">
        <v>102</v>
      </c>
      <c r="C851">
        <v>530</v>
      </c>
      <c r="D851" t="str">
        <f>VLOOKUP(Oliusala[[#This Row],[postnumer]],Sveitarfelog[#All],4,FALSE)</f>
        <v>Húnaþing vestra</v>
      </c>
      <c r="E851" t="str">
        <f>VLOOKUP(Oliusala[[#This Row],[postnumer]],Sveitarfelog[#All],5,FALSE)</f>
        <v>Norðurland vestra</v>
      </c>
      <c r="F851" t="s">
        <v>30</v>
      </c>
      <c r="G851" t="s">
        <v>24</v>
      </c>
      <c r="H851" t="s">
        <v>58</v>
      </c>
      <c r="I851" s="1">
        <v>28834</v>
      </c>
      <c r="J851" s="2">
        <f>VLOOKUP(Oliusala[[#This Row],[tegund]],Tegundir!$B$2:$D$19,3,FALSE)*Oliusala[[#This Row],[magn]]/1000</f>
        <v>24.941410000000001</v>
      </c>
      <c r="K851">
        <v>2010</v>
      </c>
      <c r="L851" t="s">
        <v>19</v>
      </c>
      <c r="M851" s="144" t="s">
        <v>59</v>
      </c>
      <c r="O851" s="144" t="s">
        <v>1998</v>
      </c>
    </row>
    <row r="852" spans="1:15" x14ac:dyDescent="0.2">
      <c r="A852" t="s">
        <v>102</v>
      </c>
      <c r="B852" s="144" t="s">
        <v>126</v>
      </c>
      <c r="C852">
        <v>530</v>
      </c>
      <c r="D852" t="str">
        <f>VLOOKUP(Oliusala[[#This Row],[postnumer]],Sveitarfelog[#All],4,FALSE)</f>
        <v>Húnaþing vestra</v>
      </c>
      <c r="E852" t="str">
        <f>VLOOKUP(Oliusala[[#This Row],[postnumer]],Sveitarfelog[#All],5,FALSE)</f>
        <v>Norðurland vestra</v>
      </c>
      <c r="F852" t="s">
        <v>24</v>
      </c>
      <c r="G852" t="s">
        <v>24</v>
      </c>
      <c r="H852" t="s">
        <v>60</v>
      </c>
      <c r="I852" s="1">
        <v>8018</v>
      </c>
      <c r="J852" s="2">
        <f>VLOOKUP(Oliusala[[#This Row],[tegund]],Tegundir!$B$2:$D$19,3,FALSE)*Oliusala[[#This Row],[magn]]/1000</f>
        <v>6.9355699999999993</v>
      </c>
      <c r="K852">
        <v>2010</v>
      </c>
      <c r="L852" t="s">
        <v>18</v>
      </c>
      <c r="M852" s="144" t="s">
        <v>59</v>
      </c>
    </row>
    <row r="853" spans="1:15" x14ac:dyDescent="0.2">
      <c r="A853" t="s">
        <v>57</v>
      </c>
      <c r="B853" s="144" t="s">
        <v>102</v>
      </c>
      <c r="C853">
        <v>530</v>
      </c>
      <c r="D853" t="str">
        <f>VLOOKUP(Oliusala[[#This Row],[postnumer]],Sveitarfelog[#All],4,FALSE)</f>
        <v>Húnaþing vestra</v>
      </c>
      <c r="E853" t="str">
        <f>VLOOKUP(Oliusala[[#This Row],[postnumer]],Sveitarfelog[#All],5,FALSE)</f>
        <v>Norðurland vestra</v>
      </c>
      <c r="F853" t="s">
        <v>24</v>
      </c>
      <c r="G853" t="s">
        <v>24</v>
      </c>
      <c r="H853" t="s">
        <v>60</v>
      </c>
      <c r="I853" s="1">
        <v>3528</v>
      </c>
      <c r="J853" s="2">
        <f>VLOOKUP(Oliusala[[#This Row],[tegund]],Tegundir!$B$2:$D$19,3,FALSE)*Oliusala[[#This Row],[magn]]/1000</f>
        <v>3.05172</v>
      </c>
      <c r="K853">
        <v>2010</v>
      </c>
      <c r="L853" t="s">
        <v>18</v>
      </c>
      <c r="M853" s="144" t="s">
        <v>59</v>
      </c>
    </row>
    <row r="854" spans="1:15" x14ac:dyDescent="0.2">
      <c r="A854" t="s">
        <v>57</v>
      </c>
      <c r="B854" s="144" t="s">
        <v>102</v>
      </c>
      <c r="C854">
        <v>530</v>
      </c>
      <c r="D854" t="str">
        <f>VLOOKUP(Oliusala[[#This Row],[postnumer]],Sveitarfelog[#All],4,FALSE)</f>
        <v>Húnaþing vestra</v>
      </c>
      <c r="E854" t="str">
        <f>VLOOKUP(Oliusala[[#This Row],[postnumer]],Sveitarfelog[#All],5,FALSE)</f>
        <v>Norðurland vestra</v>
      </c>
      <c r="F854" t="s">
        <v>29</v>
      </c>
      <c r="G854" t="s">
        <v>24</v>
      </c>
      <c r="H854" t="s">
        <v>60</v>
      </c>
      <c r="I854" s="1">
        <v>1425</v>
      </c>
      <c r="J854" s="2">
        <f>VLOOKUP(Oliusala[[#This Row],[tegund]],Tegundir!$B$2:$D$19,3,FALSE)*Oliusala[[#This Row],[magn]]/1000</f>
        <v>1.2326250000000001</v>
      </c>
      <c r="K854">
        <v>2010</v>
      </c>
      <c r="L854" t="s">
        <v>19</v>
      </c>
      <c r="M854" s="144" t="s">
        <v>59</v>
      </c>
      <c r="O854" s="144" t="s">
        <v>1998</v>
      </c>
    </row>
    <row r="855" spans="1:15" x14ac:dyDescent="0.2">
      <c r="A855" t="s">
        <v>57</v>
      </c>
      <c r="B855" s="144" t="s">
        <v>102</v>
      </c>
      <c r="C855">
        <v>530</v>
      </c>
      <c r="D855" t="str">
        <f>VLOOKUP(Oliusala[[#This Row],[postnumer]],Sveitarfelog[#All],4,FALSE)</f>
        <v>Húnaþing vestra</v>
      </c>
      <c r="E855" t="str">
        <f>VLOOKUP(Oliusala[[#This Row],[postnumer]],Sveitarfelog[#All],5,FALSE)</f>
        <v>Norðurland vestra</v>
      </c>
      <c r="F855" t="s">
        <v>30</v>
      </c>
      <c r="G855" t="s">
        <v>24</v>
      </c>
      <c r="H855" t="s">
        <v>60</v>
      </c>
      <c r="I855" s="1">
        <v>8063</v>
      </c>
      <c r="J855" s="2">
        <f>VLOOKUP(Oliusala[[#This Row],[tegund]],Tegundir!$B$2:$D$19,3,FALSE)*Oliusala[[#This Row],[magn]]/1000</f>
        <v>6.9744950000000001</v>
      </c>
      <c r="K855">
        <v>2010</v>
      </c>
      <c r="L855" t="s">
        <v>19</v>
      </c>
      <c r="M855" s="144" t="s">
        <v>59</v>
      </c>
      <c r="O855" s="144" t="s">
        <v>1998</v>
      </c>
    </row>
    <row r="856" spans="1:15" x14ac:dyDescent="0.2">
      <c r="A856" t="s">
        <v>122</v>
      </c>
      <c r="B856" s="144" t="s">
        <v>102</v>
      </c>
      <c r="C856">
        <v>530</v>
      </c>
      <c r="D856" t="str">
        <f>VLOOKUP(Oliusala[[#This Row],[postnumer]],Sveitarfelog[#All],4,FALSE)</f>
        <v>Húnaþing vestra</v>
      </c>
      <c r="E856" t="str">
        <f>VLOOKUP(Oliusala[[#This Row],[postnumer]],Sveitarfelog[#All],5,FALSE)</f>
        <v>Norðurland vestra</v>
      </c>
      <c r="F856" t="s">
        <v>24</v>
      </c>
      <c r="G856" t="s">
        <v>24</v>
      </c>
      <c r="H856" t="s">
        <v>60</v>
      </c>
      <c r="I856" s="1">
        <v>9159</v>
      </c>
      <c r="J856" s="2">
        <f>VLOOKUP(Oliusala[[#This Row],[tegund]],Tegundir!$B$2:$D$19,3,FALSE)*Oliusala[[#This Row],[magn]]/1000</f>
        <v>7.9225349999999999</v>
      </c>
      <c r="K856">
        <v>2010</v>
      </c>
      <c r="L856" t="s">
        <v>18</v>
      </c>
      <c r="M856" s="144" t="s">
        <v>59</v>
      </c>
    </row>
    <row r="857" spans="1:15" x14ac:dyDescent="0.2">
      <c r="A857" t="s">
        <v>63</v>
      </c>
      <c r="B857" s="144" t="s">
        <v>102</v>
      </c>
      <c r="C857">
        <v>530</v>
      </c>
      <c r="D857" t="str">
        <f>VLOOKUP(Oliusala[[#This Row],[postnumer]],Sveitarfelog[#All],4,FALSE)</f>
        <v>Húnaþing vestra</v>
      </c>
      <c r="E857" t="str">
        <f>VLOOKUP(Oliusala[[#This Row],[postnumer]],Sveitarfelog[#All],5,FALSE)</f>
        <v>Norðurland vestra</v>
      </c>
      <c r="F857" t="s">
        <v>24</v>
      </c>
      <c r="G857" t="s">
        <v>24</v>
      </c>
      <c r="H857" t="s">
        <v>58</v>
      </c>
      <c r="I857" s="1">
        <v>413855</v>
      </c>
      <c r="J857" s="2">
        <f>VLOOKUP(Oliusala[[#This Row],[tegund]],Tegundir!$B$2:$D$19,3,FALSE)*Oliusala[[#This Row],[magn]]/1000</f>
        <v>357.98457500000001</v>
      </c>
      <c r="K857">
        <v>2010</v>
      </c>
      <c r="L857" t="s">
        <v>18</v>
      </c>
      <c r="M857" s="144" t="s">
        <v>59</v>
      </c>
    </row>
    <row r="858" spans="1:15" x14ac:dyDescent="0.2">
      <c r="A858" t="s">
        <v>63</v>
      </c>
      <c r="B858" s="144" t="s">
        <v>126</v>
      </c>
      <c r="C858">
        <v>530</v>
      </c>
      <c r="D858" t="str">
        <f>VLOOKUP(Oliusala[[#This Row],[postnumer]],Sveitarfelog[#All],4,FALSE)</f>
        <v>Húnaþing vestra</v>
      </c>
      <c r="E858" t="str">
        <f>VLOOKUP(Oliusala[[#This Row],[postnumer]],Sveitarfelog[#All],5,FALSE)</f>
        <v>Norðurland vestra</v>
      </c>
      <c r="F858" t="s">
        <v>24</v>
      </c>
      <c r="G858" t="s">
        <v>24</v>
      </c>
      <c r="H858" t="s">
        <v>58</v>
      </c>
      <c r="I858" s="1">
        <v>41292</v>
      </c>
      <c r="J858" s="2">
        <f>VLOOKUP(Oliusala[[#This Row],[tegund]],Tegundir!$B$2:$D$19,3,FALSE)*Oliusala[[#This Row],[magn]]/1000</f>
        <v>35.717580000000005</v>
      </c>
      <c r="K858">
        <v>2010</v>
      </c>
      <c r="L858" t="s">
        <v>18</v>
      </c>
      <c r="M858" s="144" t="s">
        <v>59</v>
      </c>
    </row>
    <row r="859" spans="1:15" x14ac:dyDescent="0.2">
      <c r="A859" t="s">
        <v>102</v>
      </c>
      <c r="B859" s="144" t="s">
        <v>127</v>
      </c>
      <c r="C859">
        <v>531</v>
      </c>
      <c r="D859" t="str">
        <f>VLOOKUP(Oliusala[[#This Row],[postnumer]],Sveitarfelog[#All],4,FALSE)</f>
        <v>Húnaþing vestra</v>
      </c>
      <c r="E859" t="str">
        <f>VLOOKUP(Oliusala[[#This Row],[postnumer]],Sveitarfelog[#All],5,FALSE)</f>
        <v>Norðurland vestra</v>
      </c>
      <c r="F859" t="s">
        <v>25</v>
      </c>
      <c r="G859" t="s">
        <v>24</v>
      </c>
      <c r="H859" t="s">
        <v>60</v>
      </c>
      <c r="I859" s="1">
        <v>45882</v>
      </c>
      <c r="J859" s="2">
        <f>VLOOKUP(Oliusala[[#This Row],[tegund]],Tegundir!$B$2:$D$19,3,FALSE)*Oliusala[[#This Row],[magn]]/1000</f>
        <v>39.687930000000001</v>
      </c>
      <c r="K859">
        <v>2010</v>
      </c>
      <c r="L859" t="s">
        <v>1955</v>
      </c>
      <c r="M859" s="144" t="s">
        <v>59</v>
      </c>
    </row>
    <row r="860" spans="1:15" x14ac:dyDescent="0.2">
      <c r="A860" t="s">
        <v>57</v>
      </c>
      <c r="B860" s="144" t="s">
        <v>127</v>
      </c>
      <c r="C860">
        <v>531</v>
      </c>
      <c r="D860" t="str">
        <f>VLOOKUP(Oliusala[[#This Row],[postnumer]],Sveitarfelog[#All],4,FALSE)</f>
        <v>Húnaþing vestra</v>
      </c>
      <c r="E860" t="str">
        <f>VLOOKUP(Oliusala[[#This Row],[postnumer]],Sveitarfelog[#All],5,FALSE)</f>
        <v>Norðurland vestra</v>
      </c>
      <c r="F860" t="s">
        <v>25</v>
      </c>
      <c r="G860" t="s">
        <v>24</v>
      </c>
      <c r="H860" t="s">
        <v>60</v>
      </c>
      <c r="I860" s="1">
        <v>250665</v>
      </c>
      <c r="J860" s="2">
        <f>VLOOKUP(Oliusala[[#This Row],[tegund]],Tegundir!$B$2:$D$19,3,FALSE)*Oliusala[[#This Row],[magn]]/1000</f>
        <v>216.82522500000002</v>
      </c>
      <c r="K860">
        <v>2010</v>
      </c>
      <c r="L860" t="s">
        <v>1955</v>
      </c>
      <c r="M860" s="144" t="s">
        <v>59</v>
      </c>
    </row>
    <row r="861" spans="1:15" x14ac:dyDescent="0.2">
      <c r="A861" t="s">
        <v>63</v>
      </c>
      <c r="B861" s="144" t="s">
        <v>127</v>
      </c>
      <c r="C861">
        <v>531</v>
      </c>
      <c r="D861" t="str">
        <f>VLOOKUP(Oliusala[[#This Row],[postnumer]],Sveitarfelog[#All],4,FALSE)</f>
        <v>Húnaþing vestra</v>
      </c>
      <c r="E861" t="str">
        <f>VLOOKUP(Oliusala[[#This Row],[postnumer]],Sveitarfelog[#All],5,FALSE)</f>
        <v>Norðurland vestra</v>
      </c>
      <c r="F861" t="s">
        <v>24</v>
      </c>
      <c r="G861" t="s">
        <v>24</v>
      </c>
      <c r="H861" t="s">
        <v>61</v>
      </c>
      <c r="I861" s="1">
        <v>0</v>
      </c>
      <c r="J861" s="2">
        <f>VLOOKUP(Oliusala[[#This Row],[tegund]],Tegundir!$B$2:$D$19,3,FALSE)*Oliusala[[#This Row],[magn]]/1000</f>
        <v>0</v>
      </c>
      <c r="K861">
        <v>2010</v>
      </c>
      <c r="L861" t="s">
        <v>18</v>
      </c>
      <c r="M861" s="144" t="s">
        <v>62</v>
      </c>
    </row>
    <row r="862" spans="1:15" x14ac:dyDescent="0.2">
      <c r="A862" t="s">
        <v>68</v>
      </c>
      <c r="B862" s="144" t="s">
        <v>127</v>
      </c>
      <c r="C862">
        <v>531</v>
      </c>
      <c r="D862" t="str">
        <f>VLOOKUP(Oliusala[[#This Row],[postnumer]],Sveitarfelog[#All],4,FALSE)</f>
        <v>Húnaþing vestra</v>
      </c>
      <c r="E862" t="str">
        <f>VLOOKUP(Oliusala[[#This Row],[postnumer]],Sveitarfelog[#All],5,FALSE)</f>
        <v>Norðurland vestra</v>
      </c>
      <c r="F862" t="s">
        <v>24</v>
      </c>
      <c r="G862" t="s">
        <v>24</v>
      </c>
      <c r="H862" t="s">
        <v>60</v>
      </c>
      <c r="I862" s="1">
        <v>577</v>
      </c>
      <c r="J862" s="2">
        <f>VLOOKUP(Oliusala[[#This Row],[tegund]],Tegundir!$B$2:$D$19,3,FALSE)*Oliusala[[#This Row],[magn]]/1000</f>
        <v>0.49910500000000002</v>
      </c>
      <c r="K862">
        <v>2010</v>
      </c>
      <c r="L862" t="s">
        <v>18</v>
      </c>
      <c r="M862" s="144" t="s">
        <v>59</v>
      </c>
    </row>
    <row r="863" spans="1:15" x14ac:dyDescent="0.2">
      <c r="A863" t="s">
        <v>102</v>
      </c>
      <c r="B863" s="144" t="s">
        <v>127</v>
      </c>
      <c r="C863">
        <v>531</v>
      </c>
      <c r="D863" t="str">
        <f>VLOOKUP(Oliusala[[#This Row],[postnumer]],Sveitarfelog[#All],4,FALSE)</f>
        <v>Húnaþing vestra</v>
      </c>
      <c r="E863" t="str">
        <f>VLOOKUP(Oliusala[[#This Row],[postnumer]],Sveitarfelog[#All],5,FALSE)</f>
        <v>Norðurland vestra</v>
      </c>
      <c r="F863" t="s">
        <v>24</v>
      </c>
      <c r="G863" t="s">
        <v>24</v>
      </c>
      <c r="H863" t="s">
        <v>60</v>
      </c>
      <c r="I863" s="1">
        <v>2870</v>
      </c>
      <c r="J863" s="2">
        <f>VLOOKUP(Oliusala[[#This Row],[tegund]],Tegundir!$B$2:$D$19,3,FALSE)*Oliusala[[#This Row],[magn]]/1000</f>
        <v>2.4825500000000003</v>
      </c>
      <c r="K863">
        <v>2010</v>
      </c>
      <c r="L863" t="s">
        <v>18</v>
      </c>
      <c r="M863" s="144" t="s">
        <v>59</v>
      </c>
    </row>
    <row r="864" spans="1:15" x14ac:dyDescent="0.2">
      <c r="A864" t="s">
        <v>57</v>
      </c>
      <c r="B864" s="144" t="s">
        <v>127</v>
      </c>
      <c r="C864">
        <v>531</v>
      </c>
      <c r="D864" t="str">
        <f>VLOOKUP(Oliusala[[#This Row],[postnumer]],Sveitarfelog[#All],4,FALSE)</f>
        <v>Húnaþing vestra</v>
      </c>
      <c r="E864" t="str">
        <f>VLOOKUP(Oliusala[[#This Row],[postnumer]],Sveitarfelog[#All],5,FALSE)</f>
        <v>Norðurland vestra</v>
      </c>
      <c r="F864" t="s">
        <v>24</v>
      </c>
      <c r="G864" t="s">
        <v>24</v>
      </c>
      <c r="H864" t="s">
        <v>60</v>
      </c>
      <c r="I864" s="1">
        <v>95295</v>
      </c>
      <c r="J864" s="2">
        <f>VLOOKUP(Oliusala[[#This Row],[tegund]],Tegundir!$B$2:$D$19,3,FALSE)*Oliusala[[#This Row],[magn]]/1000</f>
        <v>82.430175000000006</v>
      </c>
      <c r="K864">
        <v>2010</v>
      </c>
      <c r="L864" t="s">
        <v>18</v>
      </c>
      <c r="M864" s="144" t="s">
        <v>59</v>
      </c>
    </row>
    <row r="865" spans="1:15" x14ac:dyDescent="0.2">
      <c r="A865" t="s">
        <v>122</v>
      </c>
      <c r="B865" s="144" t="s">
        <v>127</v>
      </c>
      <c r="C865">
        <v>531</v>
      </c>
      <c r="D865" t="str">
        <f>VLOOKUP(Oliusala[[#This Row],[postnumer]],Sveitarfelog[#All],4,FALSE)</f>
        <v>Húnaþing vestra</v>
      </c>
      <c r="E865" t="str">
        <f>VLOOKUP(Oliusala[[#This Row],[postnumer]],Sveitarfelog[#All],5,FALSE)</f>
        <v>Norðurland vestra</v>
      </c>
      <c r="F865" t="s">
        <v>24</v>
      </c>
      <c r="G865" t="s">
        <v>24</v>
      </c>
      <c r="H865" t="s">
        <v>60</v>
      </c>
      <c r="I865" s="1">
        <v>35585</v>
      </c>
      <c r="J865" s="2">
        <f>VLOOKUP(Oliusala[[#This Row],[tegund]],Tegundir!$B$2:$D$19,3,FALSE)*Oliusala[[#This Row],[magn]]/1000</f>
        <v>30.781025000000003</v>
      </c>
      <c r="K865">
        <v>2010</v>
      </c>
      <c r="L865" t="s">
        <v>18</v>
      </c>
      <c r="M865" s="144" t="s">
        <v>59</v>
      </c>
    </row>
    <row r="866" spans="1:15" x14ac:dyDescent="0.2">
      <c r="A866" t="s">
        <v>63</v>
      </c>
      <c r="B866" s="144" t="s">
        <v>127</v>
      </c>
      <c r="C866">
        <v>531</v>
      </c>
      <c r="D866" t="str">
        <f>VLOOKUP(Oliusala[[#This Row],[postnumer]],Sveitarfelog[#All],4,FALSE)</f>
        <v>Húnaþing vestra</v>
      </c>
      <c r="E866" t="str">
        <f>VLOOKUP(Oliusala[[#This Row],[postnumer]],Sveitarfelog[#All],5,FALSE)</f>
        <v>Norðurland vestra</v>
      </c>
      <c r="F866" t="s">
        <v>24</v>
      </c>
      <c r="G866" t="s">
        <v>24</v>
      </c>
      <c r="H866" t="s">
        <v>58</v>
      </c>
      <c r="I866" s="1">
        <v>46030</v>
      </c>
      <c r="J866" s="2">
        <f>VLOOKUP(Oliusala[[#This Row],[tegund]],Tegundir!$B$2:$D$19,3,FALSE)*Oliusala[[#This Row],[magn]]/1000</f>
        <v>39.815949999999994</v>
      </c>
      <c r="K866">
        <v>2010</v>
      </c>
      <c r="L866" t="s">
        <v>18</v>
      </c>
      <c r="M866" s="144" t="s">
        <v>59</v>
      </c>
    </row>
    <row r="867" spans="1:15" x14ac:dyDescent="0.2">
      <c r="A867" t="s">
        <v>63</v>
      </c>
      <c r="B867" s="144" t="s">
        <v>128</v>
      </c>
      <c r="C867">
        <v>540</v>
      </c>
      <c r="D867" t="str">
        <f>VLOOKUP(Oliusala[[#This Row],[postnumer]],Sveitarfelog[#All],4,FALSE)</f>
        <v>Húnabyggð</v>
      </c>
      <c r="E867" t="str">
        <f>VLOOKUP(Oliusala[[#This Row],[postnumer]],Sveitarfelog[#All],5,FALSE)</f>
        <v>Norðurland vestra</v>
      </c>
      <c r="F867" t="s">
        <v>25</v>
      </c>
      <c r="G867" t="s">
        <v>24</v>
      </c>
      <c r="H867" t="s">
        <v>58</v>
      </c>
      <c r="I867" s="1">
        <v>9276</v>
      </c>
      <c r="J867" s="2">
        <f>VLOOKUP(Oliusala[[#This Row],[tegund]],Tegundir!$B$2:$D$19,3,FALSE)*Oliusala[[#This Row],[magn]]/1000</f>
        <v>8.0237400000000001</v>
      </c>
      <c r="K867">
        <v>2010</v>
      </c>
      <c r="L867" t="s">
        <v>1955</v>
      </c>
      <c r="M867" s="144" t="s">
        <v>59</v>
      </c>
    </row>
    <row r="868" spans="1:15" x14ac:dyDescent="0.2">
      <c r="A868" t="s">
        <v>68</v>
      </c>
      <c r="B868" s="144" t="s">
        <v>128</v>
      </c>
      <c r="C868">
        <v>540</v>
      </c>
      <c r="D868" t="str">
        <f>VLOOKUP(Oliusala[[#This Row],[postnumer]],Sveitarfelog[#All],4,FALSE)</f>
        <v>Húnabyggð</v>
      </c>
      <c r="E868" t="str">
        <f>VLOOKUP(Oliusala[[#This Row],[postnumer]],Sveitarfelog[#All],5,FALSE)</f>
        <v>Norðurland vestra</v>
      </c>
      <c r="F868" t="s">
        <v>25</v>
      </c>
      <c r="G868" t="s">
        <v>24</v>
      </c>
      <c r="H868" t="s">
        <v>60</v>
      </c>
      <c r="I868" s="1">
        <v>163417</v>
      </c>
      <c r="J868" s="2">
        <f>VLOOKUP(Oliusala[[#This Row],[tegund]],Tegundir!$B$2:$D$19,3,FALSE)*Oliusala[[#This Row],[magn]]/1000</f>
        <v>141.355705</v>
      </c>
      <c r="K868">
        <v>2010</v>
      </c>
      <c r="L868" t="s">
        <v>1955</v>
      </c>
      <c r="M868" s="144" t="s">
        <v>59</v>
      </c>
    </row>
    <row r="869" spans="1:15" x14ac:dyDescent="0.2">
      <c r="A869" t="s">
        <v>102</v>
      </c>
      <c r="B869" s="144" t="s">
        <v>128</v>
      </c>
      <c r="C869">
        <v>540</v>
      </c>
      <c r="D869" t="str">
        <f>VLOOKUP(Oliusala[[#This Row],[postnumer]],Sveitarfelog[#All],4,FALSE)</f>
        <v>Húnabyggð</v>
      </c>
      <c r="E869" t="str">
        <f>VLOOKUP(Oliusala[[#This Row],[postnumer]],Sveitarfelog[#All],5,FALSE)</f>
        <v>Norðurland vestra</v>
      </c>
      <c r="F869" t="s">
        <v>25</v>
      </c>
      <c r="G869" t="s">
        <v>24</v>
      </c>
      <c r="H869" t="s">
        <v>60</v>
      </c>
      <c r="I869" s="1">
        <v>27575</v>
      </c>
      <c r="J869" s="2">
        <f>VLOOKUP(Oliusala[[#This Row],[tegund]],Tegundir!$B$2:$D$19,3,FALSE)*Oliusala[[#This Row],[magn]]/1000</f>
        <v>23.852374999999999</v>
      </c>
      <c r="K869">
        <v>2010</v>
      </c>
      <c r="L869" t="s">
        <v>1955</v>
      </c>
      <c r="M869" s="144" t="s">
        <v>59</v>
      </c>
    </row>
    <row r="870" spans="1:15" x14ac:dyDescent="0.2">
      <c r="A870" t="s">
        <v>57</v>
      </c>
      <c r="B870" s="144" t="s">
        <v>128</v>
      </c>
      <c r="C870">
        <v>540</v>
      </c>
      <c r="D870" t="str">
        <f>VLOOKUP(Oliusala[[#This Row],[postnumer]],Sveitarfelog[#All],4,FALSE)</f>
        <v>Húnabyggð</v>
      </c>
      <c r="E870" t="str">
        <f>VLOOKUP(Oliusala[[#This Row],[postnumer]],Sveitarfelog[#All],5,FALSE)</f>
        <v>Norðurland vestra</v>
      </c>
      <c r="F870" t="s">
        <v>25</v>
      </c>
      <c r="G870" t="s">
        <v>24</v>
      </c>
      <c r="H870" t="s">
        <v>60</v>
      </c>
      <c r="I870" s="1">
        <v>292372</v>
      </c>
      <c r="J870" s="2">
        <f>VLOOKUP(Oliusala[[#This Row],[tegund]],Tegundir!$B$2:$D$19,3,FALSE)*Oliusala[[#This Row],[magn]]/1000</f>
        <v>252.90178</v>
      </c>
      <c r="K870">
        <v>2010</v>
      </c>
      <c r="L870" t="s">
        <v>1955</v>
      </c>
      <c r="M870" s="144" t="s">
        <v>59</v>
      </c>
    </row>
    <row r="871" spans="1:15" x14ac:dyDescent="0.2">
      <c r="A871" t="s">
        <v>63</v>
      </c>
      <c r="B871" s="144" t="s">
        <v>128</v>
      </c>
      <c r="C871">
        <v>540</v>
      </c>
      <c r="D871" t="str">
        <f>VLOOKUP(Oliusala[[#This Row],[postnumer]],Sveitarfelog[#All],4,FALSE)</f>
        <v>Húnabyggð</v>
      </c>
      <c r="E871" t="str">
        <f>VLOOKUP(Oliusala[[#This Row],[postnumer]],Sveitarfelog[#All],5,FALSE)</f>
        <v>Norðurland vestra</v>
      </c>
      <c r="F871" t="s">
        <v>24</v>
      </c>
      <c r="G871" t="s">
        <v>24</v>
      </c>
      <c r="H871" t="s">
        <v>61</v>
      </c>
      <c r="I871" s="1">
        <v>0</v>
      </c>
      <c r="J871" s="2">
        <f>VLOOKUP(Oliusala[[#This Row],[tegund]],Tegundir!$B$2:$D$19,3,FALSE)*Oliusala[[#This Row],[magn]]/1000</f>
        <v>0</v>
      </c>
      <c r="K871">
        <v>2010</v>
      </c>
      <c r="L871" t="s">
        <v>18</v>
      </c>
      <c r="M871" s="144" t="s">
        <v>62</v>
      </c>
    </row>
    <row r="872" spans="1:15" x14ac:dyDescent="0.2">
      <c r="A872" t="s">
        <v>63</v>
      </c>
      <c r="B872" s="144" t="s">
        <v>128</v>
      </c>
      <c r="C872">
        <v>540</v>
      </c>
      <c r="D872" t="str">
        <f>VLOOKUP(Oliusala[[#This Row],[postnumer]],Sveitarfelog[#All],4,FALSE)</f>
        <v>Húnabyggð</v>
      </c>
      <c r="E872" t="str">
        <f>VLOOKUP(Oliusala[[#This Row],[postnumer]],Sveitarfelog[#All],5,FALSE)</f>
        <v>Norðurland vestra</v>
      </c>
      <c r="F872" t="s">
        <v>24</v>
      </c>
      <c r="G872" t="s">
        <v>24</v>
      </c>
      <c r="H872" t="s">
        <v>58</v>
      </c>
      <c r="I872" s="1">
        <v>844767</v>
      </c>
      <c r="J872" s="2">
        <f>VLOOKUP(Oliusala[[#This Row],[tegund]],Tegundir!$B$2:$D$19,3,FALSE)*Oliusala[[#This Row],[magn]]/1000</f>
        <v>730.72345499999994</v>
      </c>
      <c r="K872">
        <v>2010</v>
      </c>
      <c r="L872" t="s">
        <v>18</v>
      </c>
      <c r="M872" s="144" t="s">
        <v>59</v>
      </c>
    </row>
    <row r="873" spans="1:15" x14ac:dyDescent="0.2">
      <c r="A873" t="s">
        <v>68</v>
      </c>
      <c r="B873" s="144" t="s">
        <v>128</v>
      </c>
      <c r="C873">
        <v>540</v>
      </c>
      <c r="D873" t="str">
        <f>VLOOKUP(Oliusala[[#This Row],[postnumer]],Sveitarfelog[#All],4,FALSE)</f>
        <v>Húnabyggð</v>
      </c>
      <c r="E873" t="str">
        <f>VLOOKUP(Oliusala[[#This Row],[postnumer]],Sveitarfelog[#All],5,FALSE)</f>
        <v>Norðurland vestra</v>
      </c>
      <c r="F873" t="s">
        <v>24</v>
      </c>
      <c r="G873" t="s">
        <v>24</v>
      </c>
      <c r="H873" t="s">
        <v>60</v>
      </c>
      <c r="I873" s="1">
        <v>7839</v>
      </c>
      <c r="J873" s="2">
        <f>VLOOKUP(Oliusala[[#This Row],[tegund]],Tegundir!$B$2:$D$19,3,FALSE)*Oliusala[[#This Row],[magn]]/1000</f>
        <v>6.780735</v>
      </c>
      <c r="K873">
        <v>2010</v>
      </c>
      <c r="L873" t="s">
        <v>1955</v>
      </c>
      <c r="M873" s="144" t="s">
        <v>59</v>
      </c>
    </row>
    <row r="874" spans="1:15" x14ac:dyDescent="0.2">
      <c r="A874" t="s">
        <v>68</v>
      </c>
      <c r="B874" s="144" t="s">
        <v>128</v>
      </c>
      <c r="C874">
        <v>540</v>
      </c>
      <c r="D874" t="str">
        <f>VLOOKUP(Oliusala[[#This Row],[postnumer]],Sveitarfelog[#All],4,FALSE)</f>
        <v>Húnabyggð</v>
      </c>
      <c r="E874" t="str">
        <f>VLOOKUP(Oliusala[[#This Row],[postnumer]],Sveitarfelog[#All],5,FALSE)</f>
        <v>Norðurland vestra</v>
      </c>
      <c r="F874" t="s">
        <v>30</v>
      </c>
      <c r="G874" t="s">
        <v>24</v>
      </c>
      <c r="H874" t="s">
        <v>60</v>
      </c>
      <c r="I874" s="1">
        <v>522</v>
      </c>
      <c r="J874" s="2">
        <f>VLOOKUP(Oliusala[[#This Row],[tegund]],Tegundir!$B$2:$D$19,3,FALSE)*Oliusala[[#This Row],[magn]]/1000</f>
        <v>0.45152999999999999</v>
      </c>
      <c r="K874">
        <v>2010</v>
      </c>
      <c r="L874" t="s">
        <v>19</v>
      </c>
      <c r="M874" s="144" t="s">
        <v>59</v>
      </c>
      <c r="O874" s="144" t="s">
        <v>1998</v>
      </c>
    </row>
    <row r="875" spans="1:15" x14ac:dyDescent="0.2">
      <c r="A875" t="s">
        <v>102</v>
      </c>
      <c r="B875" s="144" t="s">
        <v>128</v>
      </c>
      <c r="C875">
        <v>540</v>
      </c>
      <c r="D875" t="str">
        <f>VLOOKUP(Oliusala[[#This Row],[postnumer]],Sveitarfelog[#All],4,FALSE)</f>
        <v>Húnabyggð</v>
      </c>
      <c r="E875" t="str">
        <f>VLOOKUP(Oliusala[[#This Row],[postnumer]],Sveitarfelog[#All],5,FALSE)</f>
        <v>Norðurland vestra</v>
      </c>
      <c r="F875" t="s">
        <v>24</v>
      </c>
      <c r="G875" t="s">
        <v>24</v>
      </c>
      <c r="H875" t="s">
        <v>60</v>
      </c>
      <c r="I875" s="1">
        <v>2507</v>
      </c>
      <c r="J875" s="2">
        <f>VLOOKUP(Oliusala[[#This Row],[tegund]],Tegundir!$B$2:$D$19,3,FALSE)*Oliusala[[#This Row],[magn]]/1000</f>
        <v>2.168555</v>
      </c>
      <c r="K875">
        <v>2010</v>
      </c>
      <c r="L875" t="s">
        <v>1955</v>
      </c>
      <c r="M875" s="144" t="s">
        <v>59</v>
      </c>
    </row>
    <row r="876" spans="1:15" x14ac:dyDescent="0.2">
      <c r="A876" t="s">
        <v>57</v>
      </c>
      <c r="B876" s="144" t="s">
        <v>128</v>
      </c>
      <c r="C876">
        <v>540</v>
      </c>
      <c r="D876" t="str">
        <f>VLOOKUP(Oliusala[[#This Row],[postnumer]],Sveitarfelog[#All],4,FALSE)</f>
        <v>Húnabyggð</v>
      </c>
      <c r="E876" t="str">
        <f>VLOOKUP(Oliusala[[#This Row],[postnumer]],Sveitarfelog[#All],5,FALSE)</f>
        <v>Norðurland vestra</v>
      </c>
      <c r="F876" t="s">
        <v>24</v>
      </c>
      <c r="G876" t="s">
        <v>24</v>
      </c>
      <c r="H876" t="s">
        <v>60</v>
      </c>
      <c r="I876" s="1">
        <v>683559</v>
      </c>
      <c r="J876" s="2">
        <f>VLOOKUP(Oliusala[[#This Row],[tegund]],Tegundir!$B$2:$D$19,3,FALSE)*Oliusala[[#This Row],[magn]]/1000</f>
        <v>591.27853500000003</v>
      </c>
      <c r="K876">
        <v>2010</v>
      </c>
      <c r="L876" t="s">
        <v>1955</v>
      </c>
      <c r="M876" s="144" t="s">
        <v>59</v>
      </c>
    </row>
    <row r="877" spans="1:15" x14ac:dyDescent="0.2">
      <c r="A877" t="s">
        <v>57</v>
      </c>
      <c r="B877" s="144" t="s">
        <v>128</v>
      </c>
      <c r="C877">
        <v>540</v>
      </c>
      <c r="D877" t="str">
        <f>VLOOKUP(Oliusala[[#This Row],[postnumer]],Sveitarfelog[#All],4,FALSE)</f>
        <v>Húnabyggð</v>
      </c>
      <c r="E877" t="str">
        <f>VLOOKUP(Oliusala[[#This Row],[postnumer]],Sveitarfelog[#All],5,FALSE)</f>
        <v>Norðurland vestra</v>
      </c>
      <c r="F877" t="s">
        <v>27</v>
      </c>
      <c r="G877" t="s">
        <v>24</v>
      </c>
      <c r="H877" t="s">
        <v>60</v>
      </c>
      <c r="I877" s="1">
        <v>20361</v>
      </c>
      <c r="J877" s="2">
        <f>VLOOKUP(Oliusala[[#This Row],[tegund]],Tegundir!$B$2:$D$19,3,FALSE)*Oliusala[[#This Row],[magn]]/1000</f>
        <v>17.612265000000001</v>
      </c>
      <c r="K877">
        <v>2010</v>
      </c>
      <c r="L877" t="s">
        <v>19</v>
      </c>
      <c r="M877" s="144" t="s">
        <v>59</v>
      </c>
      <c r="O877" s="144" t="s">
        <v>1998</v>
      </c>
    </row>
    <row r="878" spans="1:15" x14ac:dyDescent="0.2">
      <c r="A878" t="s">
        <v>57</v>
      </c>
      <c r="B878" s="144" t="s">
        <v>128</v>
      </c>
      <c r="C878">
        <v>540</v>
      </c>
      <c r="D878" t="str">
        <f>VLOOKUP(Oliusala[[#This Row],[postnumer]],Sveitarfelog[#All],4,FALSE)</f>
        <v>Húnabyggð</v>
      </c>
      <c r="E878" t="str">
        <f>VLOOKUP(Oliusala[[#This Row],[postnumer]],Sveitarfelog[#All],5,FALSE)</f>
        <v>Norðurland vestra</v>
      </c>
      <c r="F878" t="s">
        <v>30</v>
      </c>
      <c r="G878" t="s">
        <v>24</v>
      </c>
      <c r="H878" t="s">
        <v>60</v>
      </c>
      <c r="I878" s="1">
        <v>93605</v>
      </c>
      <c r="J878" s="2">
        <f>VLOOKUP(Oliusala[[#This Row],[tegund]],Tegundir!$B$2:$D$19,3,FALSE)*Oliusala[[#This Row],[magn]]/1000</f>
        <v>80.968324999999993</v>
      </c>
      <c r="K878">
        <v>2010</v>
      </c>
      <c r="L878" t="s">
        <v>19</v>
      </c>
      <c r="M878" s="144" t="s">
        <v>59</v>
      </c>
      <c r="O878" s="144" t="s">
        <v>1998</v>
      </c>
    </row>
    <row r="879" spans="1:15" x14ac:dyDescent="0.2">
      <c r="A879" t="s">
        <v>122</v>
      </c>
      <c r="B879" s="144" t="s">
        <v>128</v>
      </c>
      <c r="C879">
        <v>540</v>
      </c>
      <c r="D879" t="str">
        <f>VLOOKUP(Oliusala[[#This Row],[postnumer]],Sveitarfelog[#All],4,FALSE)</f>
        <v>Húnabyggð</v>
      </c>
      <c r="E879" t="str">
        <f>VLOOKUP(Oliusala[[#This Row],[postnumer]],Sveitarfelog[#All],5,FALSE)</f>
        <v>Norðurland vestra</v>
      </c>
      <c r="F879" t="s">
        <v>24</v>
      </c>
      <c r="G879" t="s">
        <v>24</v>
      </c>
      <c r="H879" t="s">
        <v>60</v>
      </c>
      <c r="I879" s="1">
        <v>17925</v>
      </c>
      <c r="J879" s="2">
        <f>VLOOKUP(Oliusala[[#This Row],[tegund]],Tegundir!$B$2:$D$19,3,FALSE)*Oliusala[[#This Row],[magn]]/1000</f>
        <v>15.505125</v>
      </c>
      <c r="K879">
        <v>2010</v>
      </c>
      <c r="L879" t="s">
        <v>1955</v>
      </c>
      <c r="M879" s="144" t="s">
        <v>59</v>
      </c>
    </row>
    <row r="880" spans="1:15" x14ac:dyDescent="0.2">
      <c r="A880" t="s">
        <v>122</v>
      </c>
      <c r="B880" s="144" t="s">
        <v>128</v>
      </c>
      <c r="C880">
        <v>540</v>
      </c>
      <c r="D880" t="str">
        <f>VLOOKUP(Oliusala[[#This Row],[postnumer]],Sveitarfelog[#All],4,FALSE)</f>
        <v>Húnabyggð</v>
      </c>
      <c r="E880" t="str">
        <f>VLOOKUP(Oliusala[[#This Row],[postnumer]],Sveitarfelog[#All],5,FALSE)</f>
        <v>Norðurland vestra</v>
      </c>
      <c r="F880" t="s">
        <v>29</v>
      </c>
      <c r="G880" t="s">
        <v>24</v>
      </c>
      <c r="H880" t="s">
        <v>60</v>
      </c>
      <c r="I880" s="1">
        <v>73563</v>
      </c>
      <c r="J880" s="2">
        <f>VLOOKUP(Oliusala[[#This Row],[tegund]],Tegundir!$B$2:$D$19,3,FALSE)*Oliusala[[#This Row],[magn]]/1000</f>
        <v>63.631995000000003</v>
      </c>
      <c r="K880">
        <v>2010</v>
      </c>
      <c r="L880" t="s">
        <v>19</v>
      </c>
      <c r="M880" s="144" t="s">
        <v>59</v>
      </c>
      <c r="O880" s="144" t="s">
        <v>1998</v>
      </c>
    </row>
    <row r="881" spans="1:15" x14ac:dyDescent="0.2">
      <c r="A881" t="s">
        <v>68</v>
      </c>
      <c r="B881" s="144" t="s">
        <v>129</v>
      </c>
      <c r="C881">
        <v>545</v>
      </c>
      <c r="D881" t="str">
        <f>VLOOKUP(Oliusala[[#This Row],[postnumer]],Sveitarfelog[#All],4,FALSE)</f>
        <v>Sveitarfélagið Skagaströnd</v>
      </c>
      <c r="E881" t="str">
        <f>VLOOKUP(Oliusala[[#This Row],[postnumer]],Sveitarfelog[#All],5,FALSE)</f>
        <v>Norðurland vestra</v>
      </c>
      <c r="F881" t="s">
        <v>25</v>
      </c>
      <c r="G881" t="s">
        <v>24</v>
      </c>
      <c r="H881" t="s">
        <v>60</v>
      </c>
      <c r="I881" s="1">
        <v>48044</v>
      </c>
      <c r="J881" s="2">
        <f>VLOOKUP(Oliusala[[#This Row],[tegund]],Tegundir!$B$2:$D$19,3,FALSE)*Oliusala[[#This Row],[magn]]/1000</f>
        <v>41.558059999999998</v>
      </c>
      <c r="K881">
        <v>2010</v>
      </c>
      <c r="L881" t="s">
        <v>19</v>
      </c>
      <c r="M881" s="144" t="s">
        <v>59</v>
      </c>
      <c r="O881" s="144" t="s">
        <v>1997</v>
      </c>
    </row>
    <row r="882" spans="1:15" x14ac:dyDescent="0.2">
      <c r="A882" t="s">
        <v>102</v>
      </c>
      <c r="B882" s="144" t="s">
        <v>129</v>
      </c>
      <c r="C882">
        <v>545</v>
      </c>
      <c r="D882" t="str">
        <f>VLOOKUP(Oliusala[[#This Row],[postnumer]],Sveitarfelog[#All],4,FALSE)</f>
        <v>Sveitarfélagið Skagaströnd</v>
      </c>
      <c r="E882" t="str">
        <f>VLOOKUP(Oliusala[[#This Row],[postnumer]],Sveitarfelog[#All],5,FALSE)</f>
        <v>Norðurland vestra</v>
      </c>
      <c r="F882" t="s">
        <v>25</v>
      </c>
      <c r="G882" t="s">
        <v>24</v>
      </c>
      <c r="H882" t="s">
        <v>60</v>
      </c>
      <c r="I882" s="1">
        <v>2794</v>
      </c>
      <c r="J882" s="2">
        <f>VLOOKUP(Oliusala[[#This Row],[tegund]],Tegundir!$B$2:$D$19,3,FALSE)*Oliusala[[#This Row],[magn]]/1000</f>
        <v>2.4168099999999999</v>
      </c>
      <c r="K882">
        <v>2010</v>
      </c>
      <c r="L882" t="s">
        <v>19</v>
      </c>
      <c r="M882" s="144" t="s">
        <v>59</v>
      </c>
      <c r="O882" s="144" t="s">
        <v>1997</v>
      </c>
    </row>
    <row r="883" spans="1:15" x14ac:dyDescent="0.2">
      <c r="A883" t="s">
        <v>57</v>
      </c>
      <c r="B883" s="144" t="s">
        <v>129</v>
      </c>
      <c r="C883">
        <v>545</v>
      </c>
      <c r="D883" t="str">
        <f>VLOOKUP(Oliusala[[#This Row],[postnumer]],Sveitarfelog[#All],4,FALSE)</f>
        <v>Sveitarfélagið Skagaströnd</v>
      </c>
      <c r="E883" t="str">
        <f>VLOOKUP(Oliusala[[#This Row],[postnumer]],Sveitarfelog[#All],5,FALSE)</f>
        <v>Norðurland vestra</v>
      </c>
      <c r="F883" t="s">
        <v>25</v>
      </c>
      <c r="G883" t="s">
        <v>24</v>
      </c>
      <c r="H883" t="s">
        <v>60</v>
      </c>
      <c r="I883" s="1">
        <v>36939</v>
      </c>
      <c r="J883" s="2">
        <f>VLOOKUP(Oliusala[[#This Row],[tegund]],Tegundir!$B$2:$D$19,3,FALSE)*Oliusala[[#This Row],[magn]]/1000</f>
        <v>31.952235000000002</v>
      </c>
      <c r="K883">
        <v>2010</v>
      </c>
      <c r="L883" t="s">
        <v>19</v>
      </c>
      <c r="M883" s="144" t="s">
        <v>59</v>
      </c>
      <c r="O883" s="144" t="s">
        <v>1997</v>
      </c>
    </row>
    <row r="884" spans="1:15" x14ac:dyDescent="0.2">
      <c r="A884" t="s">
        <v>129</v>
      </c>
      <c r="B884" s="144" t="s">
        <v>129</v>
      </c>
      <c r="C884">
        <v>545</v>
      </c>
      <c r="D884" t="str">
        <f>VLOOKUP(Oliusala[[#This Row],[postnumer]],Sveitarfelog[#All],4,FALSE)</f>
        <v>Sveitarfélagið Skagaströnd</v>
      </c>
      <c r="E884" t="str">
        <f>VLOOKUP(Oliusala[[#This Row],[postnumer]],Sveitarfelog[#All],5,FALSE)</f>
        <v>Norðurland vestra</v>
      </c>
      <c r="F884" t="s">
        <v>25</v>
      </c>
      <c r="G884" t="s">
        <v>24</v>
      </c>
      <c r="H884" t="s">
        <v>58</v>
      </c>
      <c r="I884" s="1">
        <v>31643</v>
      </c>
      <c r="J884" s="2">
        <f>VLOOKUP(Oliusala[[#This Row],[tegund]],Tegundir!$B$2:$D$19,3,FALSE)*Oliusala[[#This Row],[magn]]/1000</f>
        <v>27.371195</v>
      </c>
      <c r="K884">
        <v>2010</v>
      </c>
      <c r="L884" t="s">
        <v>1955</v>
      </c>
      <c r="M884" s="144" t="s">
        <v>59</v>
      </c>
    </row>
    <row r="885" spans="1:15" x14ac:dyDescent="0.2">
      <c r="A885" t="s">
        <v>57</v>
      </c>
      <c r="B885" s="144" t="s">
        <v>129</v>
      </c>
      <c r="C885">
        <v>545</v>
      </c>
      <c r="D885" t="str">
        <f>VLOOKUP(Oliusala[[#This Row],[postnumer]],Sveitarfelog[#All],4,FALSE)</f>
        <v>Sveitarfélagið Skagaströnd</v>
      </c>
      <c r="E885" t="str">
        <f>VLOOKUP(Oliusala[[#This Row],[postnumer]],Sveitarfelog[#All],5,FALSE)</f>
        <v>Norðurland vestra</v>
      </c>
      <c r="F885" t="s">
        <v>27</v>
      </c>
      <c r="G885" t="s">
        <v>24</v>
      </c>
      <c r="H885" t="s">
        <v>61</v>
      </c>
      <c r="I885" s="1">
        <v>35075</v>
      </c>
      <c r="J885" s="2">
        <f>VLOOKUP(Oliusala[[#This Row],[tegund]],Tegundir!$B$2:$D$19,3,FALSE)*Oliusala[[#This Row],[magn]]/1000</f>
        <v>30.339874999999999</v>
      </c>
      <c r="K885">
        <v>2010</v>
      </c>
      <c r="L885" t="s">
        <v>19</v>
      </c>
      <c r="M885" s="144" t="s">
        <v>62</v>
      </c>
      <c r="O885" s="144" t="s">
        <v>1998</v>
      </c>
    </row>
    <row r="886" spans="1:15" x14ac:dyDescent="0.2">
      <c r="A886" t="s">
        <v>57</v>
      </c>
      <c r="B886" s="144" t="s">
        <v>129</v>
      </c>
      <c r="C886">
        <v>545</v>
      </c>
      <c r="D886" t="str">
        <f>VLOOKUP(Oliusala[[#This Row],[postnumer]],Sveitarfelog[#All],4,FALSE)</f>
        <v>Sveitarfélagið Skagaströnd</v>
      </c>
      <c r="E886" t="str">
        <f>VLOOKUP(Oliusala[[#This Row],[postnumer]],Sveitarfelog[#All],5,FALSE)</f>
        <v>Norðurland vestra</v>
      </c>
      <c r="F886" t="s">
        <v>30</v>
      </c>
      <c r="G886" t="s">
        <v>24</v>
      </c>
      <c r="H886" t="s">
        <v>61</v>
      </c>
      <c r="I886" s="1">
        <v>0</v>
      </c>
      <c r="J886" s="2">
        <f>VLOOKUP(Oliusala[[#This Row],[tegund]],Tegundir!$B$2:$D$19,3,FALSE)*Oliusala[[#This Row],[magn]]/1000</f>
        <v>0</v>
      </c>
      <c r="K886">
        <v>2010</v>
      </c>
      <c r="L886" t="s">
        <v>19</v>
      </c>
      <c r="M886" s="144" t="s">
        <v>62</v>
      </c>
      <c r="O886" s="144" t="s">
        <v>1998</v>
      </c>
    </row>
    <row r="887" spans="1:15" x14ac:dyDescent="0.2">
      <c r="A887" t="s">
        <v>68</v>
      </c>
      <c r="B887" s="144" t="s">
        <v>129</v>
      </c>
      <c r="C887">
        <v>545</v>
      </c>
      <c r="D887" t="str">
        <f>VLOOKUP(Oliusala[[#This Row],[postnumer]],Sveitarfelog[#All],4,FALSE)</f>
        <v>Sveitarfélagið Skagaströnd</v>
      </c>
      <c r="E887" t="str">
        <f>VLOOKUP(Oliusala[[#This Row],[postnumer]],Sveitarfelog[#All],5,FALSE)</f>
        <v>Norðurland vestra</v>
      </c>
      <c r="F887" t="s">
        <v>24</v>
      </c>
      <c r="G887" t="s">
        <v>24</v>
      </c>
      <c r="H887" t="s">
        <v>60</v>
      </c>
      <c r="I887" s="1">
        <v>14034</v>
      </c>
      <c r="J887" s="2">
        <f>VLOOKUP(Oliusala[[#This Row],[tegund]],Tegundir!$B$2:$D$19,3,FALSE)*Oliusala[[#This Row],[magn]]/1000</f>
        <v>12.13941</v>
      </c>
      <c r="K887">
        <v>2010</v>
      </c>
      <c r="L887" t="s">
        <v>18</v>
      </c>
      <c r="M887" s="144" t="s">
        <v>59</v>
      </c>
    </row>
    <row r="888" spans="1:15" x14ac:dyDescent="0.2">
      <c r="A888" t="s">
        <v>68</v>
      </c>
      <c r="B888" s="144" t="s">
        <v>129</v>
      </c>
      <c r="C888">
        <v>545</v>
      </c>
      <c r="D888" t="str">
        <f>VLOOKUP(Oliusala[[#This Row],[postnumer]],Sveitarfelog[#All],4,FALSE)</f>
        <v>Sveitarfélagið Skagaströnd</v>
      </c>
      <c r="E888" t="str">
        <f>VLOOKUP(Oliusala[[#This Row],[postnumer]],Sveitarfelog[#All],5,FALSE)</f>
        <v>Norðurland vestra</v>
      </c>
      <c r="F888" t="s">
        <v>29</v>
      </c>
      <c r="G888" t="s">
        <v>24</v>
      </c>
      <c r="H888" t="s">
        <v>60</v>
      </c>
      <c r="I888" s="1">
        <v>60488</v>
      </c>
      <c r="J888" s="2">
        <f>VLOOKUP(Oliusala[[#This Row],[tegund]],Tegundir!$B$2:$D$19,3,FALSE)*Oliusala[[#This Row],[magn]]/1000</f>
        <v>52.322120000000005</v>
      </c>
      <c r="K888">
        <v>2010</v>
      </c>
      <c r="L888" t="s">
        <v>19</v>
      </c>
      <c r="M888" s="144" t="s">
        <v>59</v>
      </c>
      <c r="O888" s="144" t="s">
        <v>1998</v>
      </c>
    </row>
    <row r="889" spans="1:15" x14ac:dyDescent="0.2">
      <c r="A889" t="s">
        <v>57</v>
      </c>
      <c r="B889" s="144" t="s">
        <v>129</v>
      </c>
      <c r="C889">
        <v>545</v>
      </c>
      <c r="D889" t="str">
        <f>VLOOKUP(Oliusala[[#This Row],[postnumer]],Sveitarfelog[#All],4,FALSE)</f>
        <v>Sveitarfélagið Skagaströnd</v>
      </c>
      <c r="E889" t="str">
        <f>VLOOKUP(Oliusala[[#This Row],[postnumer]],Sveitarfelog[#All],5,FALSE)</f>
        <v>Norðurland vestra</v>
      </c>
      <c r="F889" t="s">
        <v>27</v>
      </c>
      <c r="G889" t="s">
        <v>24</v>
      </c>
      <c r="H889" t="s">
        <v>60</v>
      </c>
      <c r="I889" s="1">
        <v>2060733</v>
      </c>
      <c r="J889" s="2">
        <f>VLOOKUP(Oliusala[[#This Row],[tegund]],Tegundir!$B$2:$D$19,3,FALSE)*Oliusala[[#This Row],[magn]]/1000</f>
        <v>1782.5340449999999</v>
      </c>
      <c r="K889">
        <v>2010</v>
      </c>
      <c r="L889" t="s">
        <v>19</v>
      </c>
      <c r="M889" s="144" t="s">
        <v>59</v>
      </c>
      <c r="O889" s="144" t="s">
        <v>1998</v>
      </c>
    </row>
    <row r="890" spans="1:15" x14ac:dyDescent="0.2">
      <c r="A890" t="s">
        <v>57</v>
      </c>
      <c r="B890" s="144" t="s">
        <v>129</v>
      </c>
      <c r="C890">
        <v>545</v>
      </c>
      <c r="D890" t="str">
        <f>VLOOKUP(Oliusala[[#This Row],[postnumer]],Sveitarfelog[#All],4,FALSE)</f>
        <v>Sveitarfélagið Skagaströnd</v>
      </c>
      <c r="E890" t="str">
        <f>VLOOKUP(Oliusala[[#This Row],[postnumer]],Sveitarfelog[#All],5,FALSE)</f>
        <v>Norðurland vestra</v>
      </c>
      <c r="F890" t="s">
        <v>29</v>
      </c>
      <c r="G890" t="s">
        <v>24</v>
      </c>
      <c r="H890" t="s">
        <v>60</v>
      </c>
      <c r="I890" s="1">
        <v>37970</v>
      </c>
      <c r="J890" s="2">
        <f>VLOOKUP(Oliusala[[#This Row],[tegund]],Tegundir!$B$2:$D$19,3,FALSE)*Oliusala[[#This Row],[magn]]/1000</f>
        <v>32.844050000000003</v>
      </c>
      <c r="K890">
        <v>2010</v>
      </c>
      <c r="L890" t="s">
        <v>19</v>
      </c>
      <c r="M890" s="144" t="s">
        <v>59</v>
      </c>
      <c r="O890" s="144" t="s">
        <v>1998</v>
      </c>
    </row>
    <row r="891" spans="1:15" x14ac:dyDescent="0.2">
      <c r="A891" t="s">
        <v>57</v>
      </c>
      <c r="B891" s="144" t="s">
        <v>129</v>
      </c>
      <c r="C891">
        <v>545</v>
      </c>
      <c r="D891" t="str">
        <f>VLOOKUP(Oliusala[[#This Row],[postnumer]],Sveitarfelog[#All],4,FALSE)</f>
        <v>Sveitarfélagið Skagaströnd</v>
      </c>
      <c r="E891" t="str">
        <f>VLOOKUP(Oliusala[[#This Row],[postnumer]],Sveitarfelog[#All],5,FALSE)</f>
        <v>Norðurland vestra</v>
      </c>
      <c r="F891" t="s">
        <v>30</v>
      </c>
      <c r="G891" t="s">
        <v>24</v>
      </c>
      <c r="H891" t="s">
        <v>60</v>
      </c>
      <c r="I891" s="1">
        <v>338053</v>
      </c>
      <c r="J891" s="2">
        <f>VLOOKUP(Oliusala[[#This Row],[tegund]],Tegundir!$B$2:$D$19,3,FALSE)*Oliusala[[#This Row],[magn]]/1000</f>
        <v>292.41584499999999</v>
      </c>
      <c r="K891">
        <v>2010</v>
      </c>
      <c r="L891" t="s">
        <v>19</v>
      </c>
      <c r="M891" s="144" t="s">
        <v>59</v>
      </c>
      <c r="O891" s="144" t="s">
        <v>1998</v>
      </c>
    </row>
    <row r="892" spans="1:15" x14ac:dyDescent="0.2">
      <c r="A892" t="s">
        <v>122</v>
      </c>
      <c r="B892" s="144" t="s">
        <v>129</v>
      </c>
      <c r="C892">
        <v>545</v>
      </c>
      <c r="D892" t="str">
        <f>VLOOKUP(Oliusala[[#This Row],[postnumer]],Sveitarfelog[#All],4,FALSE)</f>
        <v>Sveitarfélagið Skagaströnd</v>
      </c>
      <c r="E892" t="str">
        <f>VLOOKUP(Oliusala[[#This Row],[postnumer]],Sveitarfelog[#All],5,FALSE)</f>
        <v>Norðurland vestra</v>
      </c>
      <c r="F892" t="s">
        <v>24</v>
      </c>
      <c r="G892" t="s">
        <v>24</v>
      </c>
      <c r="H892" t="s">
        <v>60</v>
      </c>
      <c r="I892" s="1">
        <v>123918</v>
      </c>
      <c r="J892" s="2">
        <f>VLOOKUP(Oliusala[[#This Row],[tegund]],Tegundir!$B$2:$D$19,3,FALSE)*Oliusala[[#This Row],[magn]]/1000</f>
        <v>107.18906999999999</v>
      </c>
      <c r="K892">
        <v>2010</v>
      </c>
      <c r="L892" t="s">
        <v>18</v>
      </c>
      <c r="M892" s="144" t="s">
        <v>59</v>
      </c>
    </row>
    <row r="893" spans="1:15" x14ac:dyDescent="0.2">
      <c r="A893" t="s">
        <v>122</v>
      </c>
      <c r="B893" s="144" t="s">
        <v>129</v>
      </c>
      <c r="C893">
        <v>545</v>
      </c>
      <c r="D893" t="str">
        <f>VLOOKUP(Oliusala[[#This Row],[postnumer]],Sveitarfelog[#All],4,FALSE)</f>
        <v>Sveitarfélagið Skagaströnd</v>
      </c>
      <c r="E893" t="str">
        <f>VLOOKUP(Oliusala[[#This Row],[postnumer]],Sveitarfelog[#All],5,FALSE)</f>
        <v>Norðurland vestra</v>
      </c>
      <c r="F893" t="s">
        <v>29</v>
      </c>
      <c r="G893" t="s">
        <v>24</v>
      </c>
      <c r="H893" t="s">
        <v>60</v>
      </c>
      <c r="I893" s="1">
        <v>464321</v>
      </c>
      <c r="J893" s="2">
        <f>VLOOKUP(Oliusala[[#This Row],[tegund]],Tegundir!$B$2:$D$19,3,FALSE)*Oliusala[[#This Row],[magn]]/1000</f>
        <v>401.63766499999997</v>
      </c>
      <c r="K893">
        <v>2010</v>
      </c>
      <c r="L893" t="s">
        <v>19</v>
      </c>
      <c r="M893" s="144" t="s">
        <v>59</v>
      </c>
      <c r="O893" s="144" t="s">
        <v>1998</v>
      </c>
    </row>
    <row r="894" spans="1:15" x14ac:dyDescent="0.2">
      <c r="A894" t="s">
        <v>129</v>
      </c>
      <c r="B894" s="144" t="s">
        <v>129</v>
      </c>
      <c r="C894">
        <v>545</v>
      </c>
      <c r="D894" t="str">
        <f>VLOOKUP(Oliusala[[#This Row],[postnumer]],Sveitarfelog[#All],4,FALSE)</f>
        <v>Sveitarfélagið Skagaströnd</v>
      </c>
      <c r="E894" t="str">
        <f>VLOOKUP(Oliusala[[#This Row],[postnumer]],Sveitarfelog[#All],5,FALSE)</f>
        <v>Norðurland vestra</v>
      </c>
      <c r="F894" t="s">
        <v>24</v>
      </c>
      <c r="G894" t="s">
        <v>24</v>
      </c>
      <c r="H894" t="s">
        <v>58</v>
      </c>
      <c r="I894" s="1">
        <v>121</v>
      </c>
      <c r="J894" s="2">
        <f>VLOOKUP(Oliusala[[#This Row],[tegund]],Tegundir!$B$2:$D$19,3,FALSE)*Oliusala[[#This Row],[magn]]/1000</f>
        <v>0.10466499999999999</v>
      </c>
      <c r="K894">
        <v>2010</v>
      </c>
      <c r="L894" t="s">
        <v>18</v>
      </c>
      <c r="M894" s="144" t="s">
        <v>59</v>
      </c>
    </row>
    <row r="895" spans="1:15" x14ac:dyDescent="0.2">
      <c r="A895" t="s">
        <v>63</v>
      </c>
      <c r="B895" s="144" t="s">
        <v>129</v>
      </c>
      <c r="C895">
        <v>545</v>
      </c>
      <c r="D895" t="str">
        <f>VLOOKUP(Oliusala[[#This Row],[postnumer]],Sveitarfelog[#All],4,FALSE)</f>
        <v>Sveitarfélagið Skagaströnd</v>
      </c>
      <c r="E895" t="str">
        <f>VLOOKUP(Oliusala[[#This Row],[postnumer]],Sveitarfelog[#All],5,FALSE)</f>
        <v>Norðurland vestra</v>
      </c>
      <c r="F895" t="s">
        <v>24</v>
      </c>
      <c r="G895" t="s">
        <v>24</v>
      </c>
      <c r="H895" t="s">
        <v>58</v>
      </c>
      <c r="I895" s="1">
        <v>113416</v>
      </c>
      <c r="J895" s="2">
        <f>VLOOKUP(Oliusala[[#This Row],[tegund]],Tegundir!$B$2:$D$19,3,FALSE)*Oliusala[[#This Row],[magn]]/1000</f>
        <v>98.104839999999996</v>
      </c>
      <c r="K895">
        <v>2010</v>
      </c>
      <c r="L895" t="s">
        <v>18</v>
      </c>
      <c r="M895" s="144" t="s">
        <v>59</v>
      </c>
    </row>
    <row r="896" spans="1:15" x14ac:dyDescent="0.2">
      <c r="A896" t="s">
        <v>63</v>
      </c>
      <c r="B896" s="144" t="s">
        <v>129</v>
      </c>
      <c r="C896">
        <v>545</v>
      </c>
      <c r="D896" t="str">
        <f>VLOOKUP(Oliusala[[#This Row],[postnumer]],Sveitarfelog[#All],4,FALSE)</f>
        <v>Sveitarfélagið Skagaströnd</v>
      </c>
      <c r="E896" t="str">
        <f>VLOOKUP(Oliusala[[#This Row],[postnumer]],Sveitarfelog[#All],5,FALSE)</f>
        <v>Norðurland vestra</v>
      </c>
      <c r="F896" t="s">
        <v>24</v>
      </c>
      <c r="G896" t="s">
        <v>24</v>
      </c>
      <c r="H896" t="s">
        <v>58</v>
      </c>
      <c r="I896" s="1">
        <v>153730</v>
      </c>
      <c r="J896" s="2">
        <f>VLOOKUP(Oliusala[[#This Row],[tegund]],Tegundir!$B$2:$D$19,3,FALSE)*Oliusala[[#This Row],[magn]]/1000</f>
        <v>132.97645</v>
      </c>
      <c r="K896">
        <v>2010</v>
      </c>
      <c r="L896" t="s">
        <v>18</v>
      </c>
      <c r="M896" s="144" t="s">
        <v>59</v>
      </c>
    </row>
    <row r="897" spans="1:15" x14ac:dyDescent="0.2">
      <c r="A897" t="s">
        <v>122</v>
      </c>
      <c r="B897" s="144" t="s">
        <v>122</v>
      </c>
      <c r="C897">
        <v>550</v>
      </c>
      <c r="D897" t="str">
        <f>VLOOKUP(Oliusala[[#This Row],[postnumer]],Sveitarfelog[#All],4,FALSE)</f>
        <v>Skagafjörður</v>
      </c>
      <c r="E897" t="str">
        <f>VLOOKUP(Oliusala[[#This Row],[postnumer]],Sveitarfelog[#All],5,FALSE)</f>
        <v>Norðurland vestra</v>
      </c>
      <c r="F897" t="s">
        <v>24</v>
      </c>
      <c r="G897" t="s">
        <v>24</v>
      </c>
      <c r="H897" t="s">
        <v>61</v>
      </c>
      <c r="I897" s="1">
        <v>1522</v>
      </c>
      <c r="J897" s="2">
        <f>VLOOKUP(Oliusala[[#This Row],[tegund]],Tegundir!$B$2:$D$19,3,FALSE)*Oliusala[[#This Row],[magn]]/1000</f>
        <v>1.31653</v>
      </c>
      <c r="K897">
        <v>2010</v>
      </c>
      <c r="L897" t="s">
        <v>18</v>
      </c>
      <c r="M897" s="144" t="s">
        <v>62</v>
      </c>
    </row>
    <row r="898" spans="1:15" x14ac:dyDescent="0.2">
      <c r="A898" t="s">
        <v>63</v>
      </c>
      <c r="B898" s="144" t="s">
        <v>122</v>
      </c>
      <c r="C898">
        <v>550</v>
      </c>
      <c r="D898" t="str">
        <f>VLOOKUP(Oliusala[[#This Row],[postnumer]],Sveitarfelog[#All],4,FALSE)</f>
        <v>Skagafjörður</v>
      </c>
      <c r="E898" t="str">
        <f>VLOOKUP(Oliusala[[#This Row],[postnumer]],Sveitarfelog[#All],5,FALSE)</f>
        <v>Norðurland vestra</v>
      </c>
      <c r="F898" t="s">
        <v>25</v>
      </c>
      <c r="G898" t="s">
        <v>24</v>
      </c>
      <c r="H898" t="s">
        <v>58</v>
      </c>
      <c r="I898" s="1">
        <v>24401</v>
      </c>
      <c r="J898" s="2">
        <f>VLOOKUP(Oliusala[[#This Row],[tegund]],Tegundir!$B$2:$D$19,3,FALSE)*Oliusala[[#This Row],[magn]]/1000</f>
        <v>21.106865000000003</v>
      </c>
      <c r="K898">
        <v>2010</v>
      </c>
      <c r="L898" t="s">
        <v>1955</v>
      </c>
      <c r="M898" s="144" t="s">
        <v>59</v>
      </c>
    </row>
    <row r="899" spans="1:15" x14ac:dyDescent="0.2">
      <c r="A899" t="s">
        <v>68</v>
      </c>
      <c r="B899" s="144" t="s">
        <v>122</v>
      </c>
      <c r="C899">
        <v>550</v>
      </c>
      <c r="D899" t="str">
        <f>VLOOKUP(Oliusala[[#This Row],[postnumer]],Sveitarfelog[#All],4,FALSE)</f>
        <v>Skagafjörður</v>
      </c>
      <c r="E899" t="str">
        <f>VLOOKUP(Oliusala[[#This Row],[postnumer]],Sveitarfelog[#All],5,FALSE)</f>
        <v>Norðurland vestra</v>
      </c>
      <c r="F899" t="s">
        <v>25</v>
      </c>
      <c r="G899" t="s">
        <v>24</v>
      </c>
      <c r="H899" t="s">
        <v>60</v>
      </c>
      <c r="I899" s="1">
        <v>227894</v>
      </c>
      <c r="J899" s="2">
        <f>VLOOKUP(Oliusala[[#This Row],[tegund]],Tegundir!$B$2:$D$19,3,FALSE)*Oliusala[[#This Row],[magn]]/1000</f>
        <v>197.12831</v>
      </c>
      <c r="K899">
        <v>2010</v>
      </c>
      <c r="L899" t="s">
        <v>1955</v>
      </c>
      <c r="M899" s="144" t="s">
        <v>59</v>
      </c>
    </row>
    <row r="900" spans="1:15" x14ac:dyDescent="0.2">
      <c r="A900" t="s">
        <v>122</v>
      </c>
      <c r="B900" s="144" t="s">
        <v>122</v>
      </c>
      <c r="C900">
        <v>550</v>
      </c>
      <c r="D900" t="str">
        <f>VLOOKUP(Oliusala[[#This Row],[postnumer]],Sveitarfelog[#All],4,FALSE)</f>
        <v>Skagafjörður</v>
      </c>
      <c r="E900" t="str">
        <f>VLOOKUP(Oliusala[[#This Row],[postnumer]],Sveitarfelog[#All],5,FALSE)</f>
        <v>Norðurland vestra</v>
      </c>
      <c r="F900" t="s">
        <v>25</v>
      </c>
      <c r="G900" t="s">
        <v>24</v>
      </c>
      <c r="H900" t="s">
        <v>61</v>
      </c>
      <c r="I900" s="1">
        <v>107</v>
      </c>
      <c r="J900" s="2">
        <f>VLOOKUP(Oliusala[[#This Row],[tegund]],Tegundir!$B$2:$D$19,3,FALSE)*Oliusala[[#This Row],[magn]]/1000</f>
        <v>9.2554999999999998E-2</v>
      </c>
      <c r="K900">
        <v>2010</v>
      </c>
      <c r="L900" t="s">
        <v>1955</v>
      </c>
      <c r="M900" s="144" t="s">
        <v>62</v>
      </c>
    </row>
    <row r="901" spans="1:15" x14ac:dyDescent="0.2">
      <c r="A901" t="s">
        <v>102</v>
      </c>
      <c r="B901" s="144" t="s">
        <v>122</v>
      </c>
      <c r="C901">
        <v>550</v>
      </c>
      <c r="D901" t="str">
        <f>VLOOKUP(Oliusala[[#This Row],[postnumer]],Sveitarfelog[#All],4,FALSE)</f>
        <v>Skagafjörður</v>
      </c>
      <c r="E901" t="str">
        <f>VLOOKUP(Oliusala[[#This Row],[postnumer]],Sveitarfelog[#All],5,FALSE)</f>
        <v>Norðurland vestra</v>
      </c>
      <c r="F901" t="s">
        <v>25</v>
      </c>
      <c r="G901" t="s">
        <v>24</v>
      </c>
      <c r="H901" t="s">
        <v>60</v>
      </c>
      <c r="I901" s="1">
        <v>1866</v>
      </c>
      <c r="J901" s="2">
        <f>VLOOKUP(Oliusala[[#This Row],[tegund]],Tegundir!$B$2:$D$19,3,FALSE)*Oliusala[[#This Row],[magn]]/1000</f>
        <v>1.61409</v>
      </c>
      <c r="K901">
        <v>2010</v>
      </c>
      <c r="L901" t="s">
        <v>1955</v>
      </c>
      <c r="M901" s="144" t="s">
        <v>59</v>
      </c>
    </row>
    <row r="902" spans="1:15" x14ac:dyDescent="0.2">
      <c r="A902" t="s">
        <v>68</v>
      </c>
      <c r="B902" s="144" t="s">
        <v>122</v>
      </c>
      <c r="C902">
        <v>550</v>
      </c>
      <c r="D902" t="str">
        <f>VLOOKUP(Oliusala[[#This Row],[postnumer]],Sveitarfelog[#All],4,FALSE)</f>
        <v>Skagafjörður</v>
      </c>
      <c r="E902" t="str">
        <f>VLOOKUP(Oliusala[[#This Row],[postnumer]],Sveitarfelog[#All],5,FALSE)</f>
        <v>Norðurland vestra</v>
      </c>
      <c r="F902" t="s">
        <v>24</v>
      </c>
      <c r="G902" t="s">
        <v>24</v>
      </c>
      <c r="H902" t="s">
        <v>60</v>
      </c>
      <c r="I902" s="1">
        <v>30866</v>
      </c>
      <c r="J902" s="2">
        <f>VLOOKUP(Oliusala[[#This Row],[tegund]],Tegundir!$B$2:$D$19,3,FALSE)*Oliusala[[#This Row],[magn]]/1000</f>
        <v>26.699090000000002</v>
      </c>
      <c r="K902">
        <v>2010</v>
      </c>
      <c r="L902" t="s">
        <v>18</v>
      </c>
      <c r="M902" s="144" t="s">
        <v>59</v>
      </c>
    </row>
    <row r="903" spans="1:15" x14ac:dyDescent="0.2">
      <c r="A903" t="s">
        <v>122</v>
      </c>
      <c r="B903" s="144" t="s">
        <v>122</v>
      </c>
      <c r="C903">
        <v>550</v>
      </c>
      <c r="D903" t="str">
        <f>VLOOKUP(Oliusala[[#This Row],[postnumer]],Sveitarfelog[#All],4,FALSE)</f>
        <v>Skagafjörður</v>
      </c>
      <c r="E903" t="str">
        <f>VLOOKUP(Oliusala[[#This Row],[postnumer]],Sveitarfelog[#All],5,FALSE)</f>
        <v>Norðurland vestra</v>
      </c>
      <c r="F903" t="s">
        <v>25</v>
      </c>
      <c r="G903" t="s">
        <v>24</v>
      </c>
      <c r="H903" t="s">
        <v>58</v>
      </c>
      <c r="I903" s="1">
        <v>279949</v>
      </c>
      <c r="J903" s="2">
        <f>VLOOKUP(Oliusala[[#This Row],[tegund]],Tegundir!$B$2:$D$19,3,FALSE)*Oliusala[[#This Row],[magn]]/1000</f>
        <v>242.15588500000001</v>
      </c>
      <c r="K903">
        <v>2010</v>
      </c>
      <c r="L903" t="s">
        <v>1955</v>
      </c>
      <c r="M903" s="144" t="s">
        <v>59</v>
      </c>
    </row>
    <row r="904" spans="1:15" x14ac:dyDescent="0.2">
      <c r="A904" t="s">
        <v>122</v>
      </c>
      <c r="B904" s="144" t="s">
        <v>122</v>
      </c>
      <c r="C904">
        <v>550</v>
      </c>
      <c r="D904" t="str">
        <f>VLOOKUP(Oliusala[[#This Row],[postnumer]],Sveitarfelog[#All],4,FALSE)</f>
        <v>Skagafjörður</v>
      </c>
      <c r="E904" t="str">
        <f>VLOOKUP(Oliusala[[#This Row],[postnumer]],Sveitarfelog[#All],5,FALSE)</f>
        <v>Norðurland vestra</v>
      </c>
      <c r="F904" t="s">
        <v>24</v>
      </c>
      <c r="G904" t="s">
        <v>24</v>
      </c>
      <c r="H904" t="s">
        <v>58</v>
      </c>
      <c r="I904" s="1">
        <v>1314529</v>
      </c>
      <c r="J904" s="2">
        <f>VLOOKUP(Oliusala[[#This Row],[tegund]],Tegundir!$B$2:$D$19,3,FALSE)*Oliusala[[#This Row],[magn]]/1000</f>
        <v>1137.067585</v>
      </c>
      <c r="K904">
        <v>2010</v>
      </c>
      <c r="L904" t="s">
        <v>18</v>
      </c>
      <c r="M904" s="144" t="s">
        <v>59</v>
      </c>
    </row>
    <row r="905" spans="1:15" x14ac:dyDescent="0.2">
      <c r="A905" t="s">
        <v>68</v>
      </c>
      <c r="B905" s="144" t="s">
        <v>131</v>
      </c>
      <c r="C905">
        <v>560</v>
      </c>
      <c r="D905" t="str">
        <f>VLOOKUP(Oliusala[[#This Row],[postnumer]],Sveitarfelog[#All],4,FALSE)</f>
        <v>Skagafjörður</v>
      </c>
      <c r="E905" t="str">
        <f>VLOOKUP(Oliusala[[#This Row],[postnumer]],Sveitarfelog[#All],5,FALSE)</f>
        <v>Norðurland vestra</v>
      </c>
      <c r="F905" t="s">
        <v>24</v>
      </c>
      <c r="G905" t="s">
        <v>24</v>
      </c>
      <c r="H905" t="s">
        <v>60</v>
      </c>
      <c r="I905" s="1">
        <v>10959</v>
      </c>
      <c r="J905" s="2">
        <f>VLOOKUP(Oliusala[[#This Row],[tegund]],Tegundir!$B$2:$D$19,3,FALSE)*Oliusala[[#This Row],[magn]]/1000</f>
        <v>9.4795350000000003</v>
      </c>
      <c r="K905">
        <v>2010</v>
      </c>
      <c r="L905" t="s">
        <v>18</v>
      </c>
      <c r="M905" s="144" t="s">
        <v>59</v>
      </c>
    </row>
    <row r="906" spans="1:15" x14ac:dyDescent="0.2">
      <c r="A906" t="s">
        <v>122</v>
      </c>
      <c r="B906" s="144" t="s">
        <v>122</v>
      </c>
      <c r="C906">
        <v>550</v>
      </c>
      <c r="D906" t="str">
        <f>VLOOKUP(Oliusala[[#This Row],[postnumer]],Sveitarfelog[#All],4,FALSE)</f>
        <v>Skagafjörður</v>
      </c>
      <c r="E906" t="str">
        <f>VLOOKUP(Oliusala[[#This Row],[postnumer]],Sveitarfelog[#All],5,FALSE)</f>
        <v>Norðurland vestra</v>
      </c>
      <c r="F906" t="s">
        <v>27</v>
      </c>
      <c r="G906" t="s">
        <v>24</v>
      </c>
      <c r="H906" t="s">
        <v>61</v>
      </c>
      <c r="I906" s="1">
        <v>27035</v>
      </c>
      <c r="J906" s="2">
        <f>VLOOKUP(Oliusala[[#This Row],[tegund]],Tegundir!$B$2:$D$19,3,FALSE)*Oliusala[[#This Row],[magn]]/1000</f>
        <v>23.385275</v>
      </c>
      <c r="K906">
        <v>2010</v>
      </c>
      <c r="L906" t="s">
        <v>19</v>
      </c>
      <c r="M906" s="144" t="s">
        <v>62</v>
      </c>
      <c r="O906" s="144" t="s">
        <v>1998</v>
      </c>
    </row>
    <row r="907" spans="1:15" x14ac:dyDescent="0.2">
      <c r="A907" t="s">
        <v>122</v>
      </c>
      <c r="B907" s="144" t="s">
        <v>122</v>
      </c>
      <c r="C907">
        <v>550</v>
      </c>
      <c r="D907" t="str">
        <f>VLOOKUP(Oliusala[[#This Row],[postnumer]],Sveitarfelog[#All],4,FALSE)</f>
        <v>Skagafjörður</v>
      </c>
      <c r="E907" t="str">
        <f>VLOOKUP(Oliusala[[#This Row],[postnumer]],Sveitarfelog[#All],5,FALSE)</f>
        <v>Norðurland vestra</v>
      </c>
      <c r="F907" t="s">
        <v>30</v>
      </c>
      <c r="G907" t="s">
        <v>24</v>
      </c>
      <c r="H907" t="s">
        <v>61</v>
      </c>
      <c r="I907" s="1">
        <v>35998</v>
      </c>
      <c r="J907" s="2">
        <f>VLOOKUP(Oliusala[[#This Row],[tegund]],Tegundir!$B$2:$D$19,3,FALSE)*Oliusala[[#This Row],[magn]]/1000</f>
        <v>31.138270000000002</v>
      </c>
      <c r="K907">
        <v>2010</v>
      </c>
      <c r="L907" t="s">
        <v>19</v>
      </c>
      <c r="M907" s="144" t="s">
        <v>62</v>
      </c>
      <c r="O907" s="144" t="s">
        <v>1998</v>
      </c>
    </row>
    <row r="908" spans="1:15" x14ac:dyDescent="0.2">
      <c r="A908" t="s">
        <v>57</v>
      </c>
      <c r="B908" s="144" t="s">
        <v>131</v>
      </c>
      <c r="C908">
        <v>560</v>
      </c>
      <c r="D908" t="str">
        <f>VLOOKUP(Oliusala[[#This Row],[postnumer]],Sveitarfelog[#All],4,FALSE)</f>
        <v>Skagafjörður</v>
      </c>
      <c r="E908" t="str">
        <f>VLOOKUP(Oliusala[[#This Row],[postnumer]],Sveitarfelog[#All],5,FALSE)</f>
        <v>Norðurland vestra</v>
      </c>
      <c r="F908" t="s">
        <v>24</v>
      </c>
      <c r="G908" t="s">
        <v>24</v>
      </c>
      <c r="H908" t="s">
        <v>60</v>
      </c>
      <c r="I908" s="1">
        <v>493266</v>
      </c>
      <c r="J908" s="2">
        <f>VLOOKUP(Oliusala[[#This Row],[tegund]],Tegundir!$B$2:$D$19,3,FALSE)*Oliusala[[#This Row],[magn]]/1000</f>
        <v>426.67508999999995</v>
      </c>
      <c r="K908">
        <v>2010</v>
      </c>
      <c r="L908" t="s">
        <v>1955</v>
      </c>
      <c r="M908" s="144" t="s">
        <v>59</v>
      </c>
    </row>
    <row r="909" spans="1:15" x14ac:dyDescent="0.2">
      <c r="A909" t="s">
        <v>122</v>
      </c>
      <c r="B909" s="144" t="s">
        <v>131</v>
      </c>
      <c r="C909">
        <v>560</v>
      </c>
      <c r="D909" t="str">
        <f>VLOOKUP(Oliusala[[#This Row],[postnumer]],Sveitarfelog[#All],4,FALSE)</f>
        <v>Skagafjörður</v>
      </c>
      <c r="E909" t="str">
        <f>VLOOKUP(Oliusala[[#This Row],[postnumer]],Sveitarfelog[#All],5,FALSE)</f>
        <v>Norðurland vestra</v>
      </c>
      <c r="F909" t="s">
        <v>24</v>
      </c>
      <c r="G909" t="s">
        <v>24</v>
      </c>
      <c r="H909" t="s">
        <v>60</v>
      </c>
      <c r="I909" s="1">
        <v>61021</v>
      </c>
      <c r="J909" s="2">
        <f>VLOOKUP(Oliusala[[#This Row],[tegund]],Tegundir!$B$2:$D$19,3,FALSE)*Oliusala[[#This Row],[magn]]/1000</f>
        <v>52.783165000000004</v>
      </c>
      <c r="K909">
        <v>2010</v>
      </c>
      <c r="L909" t="s">
        <v>1955</v>
      </c>
      <c r="M909" s="144" t="s">
        <v>59</v>
      </c>
    </row>
    <row r="910" spans="1:15" x14ac:dyDescent="0.2">
      <c r="A910" t="s">
        <v>57</v>
      </c>
      <c r="B910" s="144" t="s">
        <v>132</v>
      </c>
      <c r="C910">
        <v>565</v>
      </c>
      <c r="D910" t="str">
        <f>VLOOKUP(Oliusala[[#This Row],[postnumer]],Sveitarfelog[#All],4,FALSE)</f>
        <v>Skagafjörður</v>
      </c>
      <c r="E910" t="str">
        <f>VLOOKUP(Oliusala[[#This Row],[postnumer]],Sveitarfelog[#All],5,FALSE)</f>
        <v>Norðurland vestra</v>
      </c>
      <c r="F910" t="s">
        <v>24</v>
      </c>
      <c r="G910" t="s">
        <v>24</v>
      </c>
      <c r="H910" t="s">
        <v>60</v>
      </c>
      <c r="I910" s="1">
        <v>48561</v>
      </c>
      <c r="J910" s="2">
        <f>VLOOKUP(Oliusala[[#This Row],[tegund]],Tegundir!$B$2:$D$19,3,FALSE)*Oliusala[[#This Row],[magn]]/1000</f>
        <v>42.005265000000001</v>
      </c>
      <c r="K910">
        <v>2010</v>
      </c>
      <c r="L910" t="s">
        <v>18</v>
      </c>
      <c r="M910" s="144" t="s">
        <v>59</v>
      </c>
    </row>
    <row r="911" spans="1:15" x14ac:dyDescent="0.2">
      <c r="A911" t="s">
        <v>63</v>
      </c>
      <c r="B911" s="144" t="s">
        <v>122</v>
      </c>
      <c r="C911">
        <v>550</v>
      </c>
      <c r="D911" t="str">
        <f>VLOOKUP(Oliusala[[#This Row],[postnumer]],Sveitarfelog[#All],4,FALSE)</f>
        <v>Skagafjörður</v>
      </c>
      <c r="E911" t="str">
        <f>VLOOKUP(Oliusala[[#This Row],[postnumer]],Sveitarfelog[#All],5,FALSE)</f>
        <v>Norðurland vestra</v>
      </c>
      <c r="F911" t="s">
        <v>24</v>
      </c>
      <c r="G911" t="s">
        <v>24</v>
      </c>
      <c r="H911" t="s">
        <v>61</v>
      </c>
      <c r="I911" s="1">
        <v>0</v>
      </c>
      <c r="J911" s="2">
        <f>VLOOKUP(Oliusala[[#This Row],[tegund]],Tegundir!$B$2:$D$19,3,FALSE)*Oliusala[[#This Row],[magn]]/1000</f>
        <v>0</v>
      </c>
      <c r="K911">
        <v>2010</v>
      </c>
      <c r="L911" t="s">
        <v>18</v>
      </c>
      <c r="M911" s="144" t="s">
        <v>62</v>
      </c>
    </row>
    <row r="912" spans="1:15" x14ac:dyDescent="0.2">
      <c r="A912" t="s">
        <v>122</v>
      </c>
      <c r="B912" s="144" t="s">
        <v>132</v>
      </c>
      <c r="C912">
        <v>565</v>
      </c>
      <c r="D912" t="str">
        <f>VLOOKUP(Oliusala[[#This Row],[postnumer]],Sveitarfelog[#All],4,FALSE)</f>
        <v>Skagafjörður</v>
      </c>
      <c r="E912" t="str">
        <f>VLOOKUP(Oliusala[[#This Row],[postnumer]],Sveitarfelog[#All],5,FALSE)</f>
        <v>Norðurland vestra</v>
      </c>
      <c r="F912" t="s">
        <v>24</v>
      </c>
      <c r="G912" t="s">
        <v>24</v>
      </c>
      <c r="H912" t="s">
        <v>60</v>
      </c>
      <c r="I912" s="1">
        <v>10344</v>
      </c>
      <c r="J912" s="2">
        <f>VLOOKUP(Oliusala[[#This Row],[tegund]],Tegundir!$B$2:$D$19,3,FALSE)*Oliusala[[#This Row],[magn]]/1000</f>
        <v>8.9475599999999993</v>
      </c>
      <c r="K912">
        <v>2010</v>
      </c>
      <c r="L912" t="s">
        <v>18</v>
      </c>
      <c r="M912" s="144" t="s">
        <v>59</v>
      </c>
    </row>
    <row r="913" spans="1:15" x14ac:dyDescent="0.2">
      <c r="A913" t="s">
        <v>68</v>
      </c>
      <c r="B913" s="144" t="s">
        <v>134</v>
      </c>
      <c r="C913">
        <v>570</v>
      </c>
      <c r="D913" t="str">
        <f>VLOOKUP(Oliusala[[#This Row],[postnumer]],Sveitarfelog[#All],4,FALSE)</f>
        <v>Skagafjörður</v>
      </c>
      <c r="E913" t="str">
        <f>VLOOKUP(Oliusala[[#This Row],[postnumer]],Sveitarfelog[#All],5,FALSE)</f>
        <v>Norðurland vestra</v>
      </c>
      <c r="F913" t="s">
        <v>24</v>
      </c>
      <c r="G913" t="s">
        <v>24</v>
      </c>
      <c r="H913" t="s">
        <v>60</v>
      </c>
      <c r="I913" s="1">
        <v>1904</v>
      </c>
      <c r="J913" s="2">
        <f>VLOOKUP(Oliusala[[#This Row],[tegund]],Tegundir!$B$2:$D$19,3,FALSE)*Oliusala[[#This Row],[magn]]/1000</f>
        <v>1.64696</v>
      </c>
      <c r="K913">
        <v>2010</v>
      </c>
      <c r="L913" t="s">
        <v>18</v>
      </c>
      <c r="M913" s="144" t="s">
        <v>59</v>
      </c>
    </row>
    <row r="914" spans="1:15" x14ac:dyDescent="0.2">
      <c r="A914" t="s">
        <v>57</v>
      </c>
      <c r="B914" s="144" t="s">
        <v>134</v>
      </c>
      <c r="C914">
        <v>570</v>
      </c>
      <c r="D914" t="str">
        <f>VLOOKUP(Oliusala[[#This Row],[postnumer]],Sveitarfelog[#All],4,FALSE)</f>
        <v>Skagafjörður</v>
      </c>
      <c r="E914" t="str">
        <f>VLOOKUP(Oliusala[[#This Row],[postnumer]],Sveitarfelog[#All],5,FALSE)</f>
        <v>Norðurland vestra</v>
      </c>
      <c r="F914" t="s">
        <v>24</v>
      </c>
      <c r="G914" t="s">
        <v>24</v>
      </c>
      <c r="H914" t="s">
        <v>60</v>
      </c>
      <c r="I914" s="1">
        <v>49451</v>
      </c>
      <c r="J914" s="2">
        <f>VLOOKUP(Oliusala[[#This Row],[tegund]],Tegundir!$B$2:$D$19,3,FALSE)*Oliusala[[#This Row],[magn]]/1000</f>
        <v>42.775115</v>
      </c>
      <c r="K914">
        <v>2010</v>
      </c>
      <c r="L914" t="s">
        <v>18</v>
      </c>
      <c r="M914" s="144" t="s">
        <v>59</v>
      </c>
    </row>
    <row r="915" spans="1:15" x14ac:dyDescent="0.2">
      <c r="A915" t="s">
        <v>122</v>
      </c>
      <c r="B915" s="144" t="s">
        <v>134</v>
      </c>
      <c r="C915">
        <v>570</v>
      </c>
      <c r="D915" t="str">
        <f>VLOOKUP(Oliusala[[#This Row],[postnumer]],Sveitarfelog[#All],4,FALSE)</f>
        <v>Skagafjörður</v>
      </c>
      <c r="E915" t="str">
        <f>VLOOKUP(Oliusala[[#This Row],[postnumer]],Sveitarfelog[#All],5,FALSE)</f>
        <v>Norðurland vestra</v>
      </c>
      <c r="F915" t="s">
        <v>24</v>
      </c>
      <c r="G915" t="s">
        <v>24</v>
      </c>
      <c r="H915" t="s">
        <v>60</v>
      </c>
      <c r="I915" s="1">
        <v>600</v>
      </c>
      <c r="J915" s="2">
        <f>VLOOKUP(Oliusala[[#This Row],[tegund]],Tegundir!$B$2:$D$19,3,FALSE)*Oliusala[[#This Row],[magn]]/1000</f>
        <v>0.51900000000000002</v>
      </c>
      <c r="K915">
        <v>2010</v>
      </c>
      <c r="L915" t="s">
        <v>18</v>
      </c>
      <c r="M915" s="144" t="s">
        <v>59</v>
      </c>
    </row>
    <row r="916" spans="1:15" x14ac:dyDescent="0.2">
      <c r="A916" t="s">
        <v>135</v>
      </c>
      <c r="B916" s="144" t="s">
        <v>134</v>
      </c>
      <c r="C916">
        <v>570</v>
      </c>
      <c r="D916" t="str">
        <f>VLOOKUP(Oliusala[[#This Row],[postnumer]],Sveitarfelog[#All],4,FALSE)</f>
        <v>Skagafjörður</v>
      </c>
      <c r="E916" t="str">
        <f>VLOOKUP(Oliusala[[#This Row],[postnumer]],Sveitarfelog[#All],5,FALSE)</f>
        <v>Norðurland vestra</v>
      </c>
      <c r="F916" t="s">
        <v>24</v>
      </c>
      <c r="G916" t="s">
        <v>24</v>
      </c>
      <c r="H916" t="s">
        <v>60</v>
      </c>
      <c r="I916" s="1">
        <v>22610</v>
      </c>
      <c r="J916" s="2">
        <f>VLOOKUP(Oliusala[[#This Row],[tegund]],Tegundir!$B$2:$D$19,3,FALSE)*Oliusala[[#This Row],[magn]]/1000</f>
        <v>19.557650000000002</v>
      </c>
      <c r="K916">
        <v>2010</v>
      </c>
      <c r="L916" t="s">
        <v>18</v>
      </c>
      <c r="M916" s="144" t="s">
        <v>59</v>
      </c>
    </row>
    <row r="917" spans="1:15" x14ac:dyDescent="0.2">
      <c r="A917" t="s">
        <v>68</v>
      </c>
      <c r="B917" s="144" t="s">
        <v>122</v>
      </c>
      <c r="C917">
        <v>550</v>
      </c>
      <c r="D917" t="str">
        <f>VLOOKUP(Oliusala[[#This Row],[postnumer]],Sveitarfelog[#All],4,FALSE)</f>
        <v>Skagafjörður</v>
      </c>
      <c r="E917" t="str">
        <f>VLOOKUP(Oliusala[[#This Row],[postnumer]],Sveitarfelog[#All],5,FALSE)</f>
        <v>Norðurland vestra</v>
      </c>
      <c r="F917" t="s">
        <v>29</v>
      </c>
      <c r="G917" t="s">
        <v>24</v>
      </c>
      <c r="H917" t="s">
        <v>60</v>
      </c>
      <c r="I917" s="1">
        <v>37965</v>
      </c>
      <c r="J917" s="2">
        <f>VLOOKUP(Oliusala[[#This Row],[tegund]],Tegundir!$B$2:$D$19,3,FALSE)*Oliusala[[#This Row],[magn]]/1000</f>
        <v>32.839725000000001</v>
      </c>
      <c r="K917">
        <v>2010</v>
      </c>
      <c r="L917" t="s">
        <v>19</v>
      </c>
      <c r="M917" s="144" t="s">
        <v>59</v>
      </c>
      <c r="O917" s="144" t="s">
        <v>1998</v>
      </c>
    </row>
    <row r="918" spans="1:15" x14ac:dyDescent="0.2">
      <c r="A918" t="s">
        <v>68</v>
      </c>
      <c r="B918" s="144" t="s">
        <v>122</v>
      </c>
      <c r="C918">
        <v>550</v>
      </c>
      <c r="D918" t="str">
        <f>VLOOKUP(Oliusala[[#This Row],[postnumer]],Sveitarfelog[#All],4,FALSE)</f>
        <v>Skagafjörður</v>
      </c>
      <c r="E918" t="str">
        <f>VLOOKUP(Oliusala[[#This Row],[postnumer]],Sveitarfelog[#All],5,FALSE)</f>
        <v>Norðurland vestra</v>
      </c>
      <c r="F918" t="s">
        <v>30</v>
      </c>
      <c r="G918" t="s">
        <v>24</v>
      </c>
      <c r="H918" t="s">
        <v>60</v>
      </c>
      <c r="I918" s="1">
        <v>170600</v>
      </c>
      <c r="J918" s="2">
        <f>VLOOKUP(Oliusala[[#This Row],[tegund]],Tegundir!$B$2:$D$19,3,FALSE)*Oliusala[[#This Row],[magn]]/1000</f>
        <v>147.56899999999999</v>
      </c>
      <c r="K918">
        <v>2010</v>
      </c>
      <c r="L918" t="s">
        <v>19</v>
      </c>
      <c r="M918" s="144" t="s">
        <v>59</v>
      </c>
      <c r="O918" s="144" t="s">
        <v>1998</v>
      </c>
    </row>
    <row r="919" spans="1:15" x14ac:dyDescent="0.2">
      <c r="A919" t="s">
        <v>122</v>
      </c>
      <c r="B919" s="144" t="s">
        <v>122</v>
      </c>
      <c r="C919">
        <v>550</v>
      </c>
      <c r="D919" t="str">
        <f>VLOOKUP(Oliusala[[#This Row],[postnumer]],Sveitarfelog[#All],4,FALSE)</f>
        <v>Skagafjörður</v>
      </c>
      <c r="E919" t="str">
        <f>VLOOKUP(Oliusala[[#This Row],[postnumer]],Sveitarfelog[#All],5,FALSE)</f>
        <v>Norðurland vestra</v>
      </c>
      <c r="F919" t="s">
        <v>27</v>
      </c>
      <c r="G919" t="s">
        <v>24</v>
      </c>
      <c r="H919" t="s">
        <v>58</v>
      </c>
      <c r="I919" s="1">
        <v>5377094</v>
      </c>
      <c r="J919" s="2">
        <f>VLOOKUP(Oliusala[[#This Row],[tegund]],Tegundir!$B$2:$D$19,3,FALSE)*Oliusala[[#This Row],[magn]]/1000</f>
        <v>4651.1863099999991</v>
      </c>
      <c r="K919">
        <v>2010</v>
      </c>
      <c r="L919" t="s">
        <v>19</v>
      </c>
      <c r="M919" s="144" t="s">
        <v>59</v>
      </c>
      <c r="O919" s="144" t="s">
        <v>1998</v>
      </c>
    </row>
    <row r="920" spans="1:15" x14ac:dyDescent="0.2">
      <c r="A920" t="s">
        <v>122</v>
      </c>
      <c r="B920" s="144" t="s">
        <v>122</v>
      </c>
      <c r="C920">
        <v>550</v>
      </c>
      <c r="D920" t="str">
        <f>VLOOKUP(Oliusala[[#This Row],[postnumer]],Sveitarfelog[#All],4,FALSE)</f>
        <v>Skagafjörður</v>
      </c>
      <c r="E920" t="str">
        <f>VLOOKUP(Oliusala[[#This Row],[postnumer]],Sveitarfelog[#All],5,FALSE)</f>
        <v>Norðurland vestra</v>
      </c>
      <c r="F920" t="s">
        <v>29</v>
      </c>
      <c r="G920" t="s">
        <v>24</v>
      </c>
      <c r="H920" t="s">
        <v>58</v>
      </c>
      <c r="I920" s="1">
        <v>109784</v>
      </c>
      <c r="J920" s="2">
        <f>VLOOKUP(Oliusala[[#This Row],[tegund]],Tegundir!$B$2:$D$19,3,FALSE)*Oliusala[[#This Row],[magn]]/1000</f>
        <v>94.963160000000002</v>
      </c>
      <c r="K920">
        <v>2010</v>
      </c>
      <c r="L920" t="s">
        <v>19</v>
      </c>
      <c r="M920" s="144" t="s">
        <v>59</v>
      </c>
      <c r="O920" s="144" t="s">
        <v>1998</v>
      </c>
    </row>
    <row r="921" spans="1:15" x14ac:dyDescent="0.2">
      <c r="A921" t="s">
        <v>122</v>
      </c>
      <c r="B921" s="144" t="s">
        <v>122</v>
      </c>
      <c r="C921">
        <v>550</v>
      </c>
      <c r="D921" t="str">
        <f>VLOOKUP(Oliusala[[#This Row],[postnumer]],Sveitarfelog[#All],4,FALSE)</f>
        <v>Skagafjörður</v>
      </c>
      <c r="E921" t="str">
        <f>VLOOKUP(Oliusala[[#This Row],[postnumer]],Sveitarfelog[#All],5,FALSE)</f>
        <v>Norðurland vestra</v>
      </c>
      <c r="F921" t="s">
        <v>30</v>
      </c>
      <c r="G921" t="s">
        <v>24</v>
      </c>
      <c r="H921" t="s">
        <v>58</v>
      </c>
      <c r="I921" s="1">
        <v>944410</v>
      </c>
      <c r="J921" s="2">
        <f>VLOOKUP(Oliusala[[#This Row],[tegund]],Tegundir!$B$2:$D$19,3,FALSE)*Oliusala[[#This Row],[magn]]/1000</f>
        <v>816.91465000000005</v>
      </c>
      <c r="K921">
        <v>2010</v>
      </c>
      <c r="L921" t="s">
        <v>19</v>
      </c>
      <c r="M921" s="144" t="s">
        <v>59</v>
      </c>
      <c r="O921" s="144" t="s">
        <v>1998</v>
      </c>
    </row>
    <row r="922" spans="1:15" x14ac:dyDescent="0.2">
      <c r="A922" t="s">
        <v>63</v>
      </c>
      <c r="B922" s="144" t="s">
        <v>122</v>
      </c>
      <c r="C922">
        <v>550</v>
      </c>
      <c r="D922" t="str">
        <f>VLOOKUP(Oliusala[[#This Row],[postnumer]],Sveitarfelog[#All],4,FALSE)</f>
        <v>Skagafjörður</v>
      </c>
      <c r="E922" t="str">
        <f>VLOOKUP(Oliusala[[#This Row],[postnumer]],Sveitarfelog[#All],5,FALSE)</f>
        <v>Norðurland vestra</v>
      </c>
      <c r="F922" t="s">
        <v>24</v>
      </c>
      <c r="G922" t="s">
        <v>24</v>
      </c>
      <c r="H922" t="s">
        <v>58</v>
      </c>
      <c r="I922" s="1">
        <v>998464</v>
      </c>
      <c r="J922" s="2">
        <f>VLOOKUP(Oliusala[[#This Row],[tegund]],Tegundir!$B$2:$D$19,3,FALSE)*Oliusala[[#This Row],[magn]]/1000</f>
        <v>863.67135999999994</v>
      </c>
      <c r="K922">
        <v>2010</v>
      </c>
      <c r="L922" t="s">
        <v>18</v>
      </c>
      <c r="M922" s="144" t="s">
        <v>59</v>
      </c>
    </row>
    <row r="923" spans="1:15" x14ac:dyDescent="0.2">
      <c r="A923" t="s">
        <v>63</v>
      </c>
      <c r="B923" s="144" t="s">
        <v>131</v>
      </c>
      <c r="C923">
        <v>560</v>
      </c>
      <c r="D923" t="str">
        <f>VLOOKUP(Oliusala[[#This Row],[postnumer]],Sveitarfelog[#All],4,FALSE)</f>
        <v>Skagafjörður</v>
      </c>
      <c r="E923" t="str">
        <f>VLOOKUP(Oliusala[[#This Row],[postnumer]],Sveitarfelog[#All],5,FALSE)</f>
        <v>Norðurland vestra</v>
      </c>
      <c r="F923" t="s">
        <v>25</v>
      </c>
      <c r="G923" t="s">
        <v>24</v>
      </c>
      <c r="H923" t="s">
        <v>58</v>
      </c>
      <c r="I923" s="1">
        <v>2027</v>
      </c>
      <c r="J923" s="2">
        <f>VLOOKUP(Oliusala[[#This Row],[tegund]],Tegundir!$B$2:$D$19,3,FALSE)*Oliusala[[#This Row],[magn]]/1000</f>
        <v>1.753355</v>
      </c>
      <c r="K923">
        <v>2010</v>
      </c>
      <c r="L923" t="s">
        <v>1955</v>
      </c>
      <c r="M923" s="144" t="s">
        <v>59</v>
      </c>
    </row>
    <row r="924" spans="1:15" x14ac:dyDescent="0.2">
      <c r="A924" t="s">
        <v>68</v>
      </c>
      <c r="B924" s="144" t="s">
        <v>131</v>
      </c>
      <c r="C924">
        <v>560</v>
      </c>
      <c r="D924" t="str">
        <f>VLOOKUP(Oliusala[[#This Row],[postnumer]],Sveitarfelog[#All],4,FALSE)</f>
        <v>Skagafjörður</v>
      </c>
      <c r="E924" t="str">
        <f>VLOOKUP(Oliusala[[#This Row],[postnumer]],Sveitarfelog[#All],5,FALSE)</f>
        <v>Norðurland vestra</v>
      </c>
      <c r="F924" t="s">
        <v>25</v>
      </c>
      <c r="G924" t="s">
        <v>24</v>
      </c>
      <c r="H924" t="s">
        <v>60</v>
      </c>
      <c r="I924" s="1">
        <v>92992</v>
      </c>
      <c r="J924" s="2">
        <f>VLOOKUP(Oliusala[[#This Row],[tegund]],Tegundir!$B$2:$D$19,3,FALSE)*Oliusala[[#This Row],[magn]]/1000</f>
        <v>80.438079999999999</v>
      </c>
      <c r="K924">
        <v>2010</v>
      </c>
      <c r="L924" t="s">
        <v>1955</v>
      </c>
      <c r="M924" s="144" t="s">
        <v>59</v>
      </c>
    </row>
    <row r="925" spans="1:15" x14ac:dyDescent="0.2">
      <c r="A925" t="s">
        <v>102</v>
      </c>
      <c r="B925" s="144" t="s">
        <v>131</v>
      </c>
      <c r="C925">
        <v>560</v>
      </c>
      <c r="D925" t="str">
        <f>VLOOKUP(Oliusala[[#This Row],[postnumer]],Sveitarfelog[#All],4,FALSE)</f>
        <v>Skagafjörður</v>
      </c>
      <c r="E925" t="str">
        <f>VLOOKUP(Oliusala[[#This Row],[postnumer]],Sveitarfelog[#All],5,FALSE)</f>
        <v>Norðurland vestra</v>
      </c>
      <c r="F925" t="s">
        <v>25</v>
      </c>
      <c r="G925" t="s">
        <v>24</v>
      </c>
      <c r="H925" t="s">
        <v>60</v>
      </c>
      <c r="I925" s="1">
        <v>2527</v>
      </c>
      <c r="J925" s="2">
        <f>VLOOKUP(Oliusala[[#This Row],[tegund]],Tegundir!$B$2:$D$19,3,FALSE)*Oliusala[[#This Row],[magn]]/1000</f>
        <v>2.1858550000000001</v>
      </c>
      <c r="K925">
        <v>2010</v>
      </c>
      <c r="L925" t="s">
        <v>1955</v>
      </c>
      <c r="M925" s="144" t="s">
        <v>59</v>
      </c>
    </row>
    <row r="926" spans="1:15" x14ac:dyDescent="0.2">
      <c r="A926" t="s">
        <v>57</v>
      </c>
      <c r="B926" s="144" t="s">
        <v>131</v>
      </c>
      <c r="C926">
        <v>560</v>
      </c>
      <c r="D926" t="str">
        <f>VLOOKUP(Oliusala[[#This Row],[postnumer]],Sveitarfelog[#All],4,FALSE)</f>
        <v>Skagafjörður</v>
      </c>
      <c r="E926" t="str">
        <f>VLOOKUP(Oliusala[[#This Row],[postnumer]],Sveitarfelog[#All],5,FALSE)</f>
        <v>Norðurland vestra</v>
      </c>
      <c r="F926" t="s">
        <v>25</v>
      </c>
      <c r="G926" t="s">
        <v>24</v>
      </c>
      <c r="H926" t="s">
        <v>60</v>
      </c>
      <c r="I926" s="1">
        <v>369636</v>
      </c>
      <c r="J926" s="2">
        <f>VLOOKUP(Oliusala[[#This Row],[tegund]],Tegundir!$B$2:$D$19,3,FALSE)*Oliusala[[#This Row],[magn]]/1000</f>
        <v>319.73514</v>
      </c>
      <c r="K926">
        <v>2010</v>
      </c>
      <c r="L926" t="s">
        <v>1955</v>
      </c>
      <c r="M926" s="144" t="s">
        <v>59</v>
      </c>
    </row>
    <row r="927" spans="1:15" x14ac:dyDescent="0.2">
      <c r="A927" t="s">
        <v>63</v>
      </c>
      <c r="B927" s="144" t="s">
        <v>131</v>
      </c>
      <c r="C927">
        <v>560</v>
      </c>
      <c r="D927" t="str">
        <f>VLOOKUP(Oliusala[[#This Row],[postnumer]],Sveitarfelog[#All],4,FALSE)</f>
        <v>Skagafjörður</v>
      </c>
      <c r="E927" t="str">
        <f>VLOOKUP(Oliusala[[#This Row],[postnumer]],Sveitarfelog[#All],5,FALSE)</f>
        <v>Norðurland vestra</v>
      </c>
      <c r="F927" t="s">
        <v>24</v>
      </c>
      <c r="G927" t="s">
        <v>24</v>
      </c>
      <c r="H927" t="s">
        <v>61</v>
      </c>
      <c r="I927" s="1">
        <v>0</v>
      </c>
      <c r="J927" s="2">
        <f>VLOOKUP(Oliusala[[#This Row],[tegund]],Tegundir!$B$2:$D$19,3,FALSE)*Oliusala[[#This Row],[magn]]/1000</f>
        <v>0</v>
      </c>
      <c r="K927">
        <v>2010</v>
      </c>
      <c r="L927" t="s">
        <v>18</v>
      </c>
      <c r="M927" s="144" t="s">
        <v>62</v>
      </c>
    </row>
    <row r="928" spans="1:15" x14ac:dyDescent="0.2">
      <c r="A928" t="s">
        <v>68</v>
      </c>
      <c r="B928" s="144" t="s">
        <v>131</v>
      </c>
      <c r="C928">
        <v>560</v>
      </c>
      <c r="D928" t="str">
        <f>VLOOKUP(Oliusala[[#This Row],[postnumer]],Sveitarfelog[#All],4,FALSE)</f>
        <v>Skagafjörður</v>
      </c>
      <c r="E928" t="str">
        <f>VLOOKUP(Oliusala[[#This Row],[postnumer]],Sveitarfelog[#All],5,FALSE)</f>
        <v>Norðurland vestra</v>
      </c>
      <c r="F928" t="s">
        <v>30</v>
      </c>
      <c r="G928" t="s">
        <v>24</v>
      </c>
      <c r="H928" t="s">
        <v>60</v>
      </c>
      <c r="I928" s="1">
        <v>2489</v>
      </c>
      <c r="J928" s="2">
        <f>VLOOKUP(Oliusala[[#This Row],[tegund]],Tegundir!$B$2:$D$19,3,FALSE)*Oliusala[[#This Row],[magn]]/1000</f>
        <v>2.1529850000000001</v>
      </c>
      <c r="K928">
        <v>2010</v>
      </c>
      <c r="L928" t="s">
        <v>19</v>
      </c>
      <c r="M928" s="144" t="s">
        <v>59</v>
      </c>
      <c r="O928" s="144" t="s">
        <v>1998</v>
      </c>
    </row>
    <row r="929" spans="1:15" x14ac:dyDescent="0.2">
      <c r="A929" t="s">
        <v>57</v>
      </c>
      <c r="B929" s="144" t="s">
        <v>131</v>
      </c>
      <c r="C929">
        <v>560</v>
      </c>
      <c r="D929" t="str">
        <f>VLOOKUP(Oliusala[[#This Row],[postnumer]],Sveitarfelog[#All],4,FALSE)</f>
        <v>Skagafjörður</v>
      </c>
      <c r="E929" t="str">
        <f>VLOOKUP(Oliusala[[#This Row],[postnumer]],Sveitarfelog[#All],5,FALSE)</f>
        <v>Norðurland vestra</v>
      </c>
      <c r="F929" t="s">
        <v>30</v>
      </c>
      <c r="G929" t="s">
        <v>24</v>
      </c>
      <c r="H929" t="s">
        <v>60</v>
      </c>
      <c r="I929" s="1">
        <v>27558</v>
      </c>
      <c r="J929" s="2">
        <f>VLOOKUP(Oliusala[[#This Row],[tegund]],Tegundir!$B$2:$D$19,3,FALSE)*Oliusala[[#This Row],[magn]]/1000</f>
        <v>23.837669999999999</v>
      </c>
      <c r="K929">
        <v>2010</v>
      </c>
      <c r="L929" t="s">
        <v>19</v>
      </c>
      <c r="M929" s="144" t="s">
        <v>59</v>
      </c>
      <c r="O929" s="144" t="s">
        <v>1998</v>
      </c>
    </row>
    <row r="930" spans="1:15" x14ac:dyDescent="0.2">
      <c r="A930" t="s">
        <v>63</v>
      </c>
      <c r="B930" s="144" t="s">
        <v>131</v>
      </c>
      <c r="C930">
        <v>560</v>
      </c>
      <c r="D930" t="str">
        <f>VLOOKUP(Oliusala[[#This Row],[postnumer]],Sveitarfelog[#All],4,FALSE)</f>
        <v>Skagafjörður</v>
      </c>
      <c r="E930" t="str">
        <f>VLOOKUP(Oliusala[[#This Row],[postnumer]],Sveitarfelog[#All],5,FALSE)</f>
        <v>Norðurland vestra</v>
      </c>
      <c r="F930" t="s">
        <v>24</v>
      </c>
      <c r="G930" t="s">
        <v>24</v>
      </c>
      <c r="H930" t="s">
        <v>58</v>
      </c>
      <c r="I930" s="1">
        <v>311458</v>
      </c>
      <c r="J930" s="2">
        <f>VLOOKUP(Oliusala[[#This Row],[tegund]],Tegundir!$B$2:$D$19,3,FALSE)*Oliusala[[#This Row],[magn]]/1000</f>
        <v>269.41116999999997</v>
      </c>
      <c r="K930">
        <v>2010</v>
      </c>
      <c r="L930" t="s">
        <v>18</v>
      </c>
      <c r="M930" s="144" t="s">
        <v>59</v>
      </c>
    </row>
    <row r="931" spans="1:15" x14ac:dyDescent="0.2">
      <c r="A931" t="s">
        <v>68</v>
      </c>
      <c r="B931" s="144" t="s">
        <v>132</v>
      </c>
      <c r="C931">
        <v>565</v>
      </c>
      <c r="D931" t="str">
        <f>VLOOKUP(Oliusala[[#This Row],[postnumer]],Sveitarfelog[#All],4,FALSE)</f>
        <v>Skagafjörður</v>
      </c>
      <c r="E931" t="str">
        <f>VLOOKUP(Oliusala[[#This Row],[postnumer]],Sveitarfelog[#All],5,FALSE)</f>
        <v>Norðurland vestra</v>
      </c>
      <c r="F931" t="s">
        <v>25</v>
      </c>
      <c r="G931" t="s">
        <v>24</v>
      </c>
      <c r="H931" t="s">
        <v>60</v>
      </c>
      <c r="I931" s="1">
        <v>43906</v>
      </c>
      <c r="J931" s="2">
        <f>VLOOKUP(Oliusala[[#This Row],[tegund]],Tegundir!$B$2:$D$19,3,FALSE)*Oliusala[[#This Row],[magn]]/1000</f>
        <v>37.97869</v>
      </c>
      <c r="K931">
        <v>2010</v>
      </c>
      <c r="L931" t="s">
        <v>1955</v>
      </c>
      <c r="M931" s="144" t="s">
        <v>59</v>
      </c>
    </row>
    <row r="932" spans="1:15" x14ac:dyDescent="0.2">
      <c r="A932" t="s">
        <v>57</v>
      </c>
      <c r="B932" s="144" t="s">
        <v>132</v>
      </c>
      <c r="C932">
        <v>565</v>
      </c>
      <c r="D932" t="str">
        <f>VLOOKUP(Oliusala[[#This Row],[postnumer]],Sveitarfelog[#All],4,FALSE)</f>
        <v>Skagafjörður</v>
      </c>
      <c r="E932" t="str">
        <f>VLOOKUP(Oliusala[[#This Row],[postnumer]],Sveitarfelog[#All],5,FALSE)</f>
        <v>Norðurland vestra</v>
      </c>
      <c r="F932" t="s">
        <v>25</v>
      </c>
      <c r="G932" t="s">
        <v>24</v>
      </c>
      <c r="H932" t="s">
        <v>60</v>
      </c>
      <c r="I932" s="1">
        <v>153714</v>
      </c>
      <c r="J932" s="2">
        <f>VLOOKUP(Oliusala[[#This Row],[tegund]],Tegundir!$B$2:$D$19,3,FALSE)*Oliusala[[#This Row],[magn]]/1000</f>
        <v>132.96260999999998</v>
      </c>
      <c r="K932">
        <v>2010</v>
      </c>
      <c r="L932" t="s">
        <v>1955</v>
      </c>
      <c r="M932" s="144" t="s">
        <v>59</v>
      </c>
    </row>
    <row r="933" spans="1:15" x14ac:dyDescent="0.2">
      <c r="A933" t="s">
        <v>63</v>
      </c>
      <c r="B933" s="144" t="s">
        <v>132</v>
      </c>
      <c r="C933">
        <v>565</v>
      </c>
      <c r="D933" t="str">
        <f>VLOOKUP(Oliusala[[#This Row],[postnumer]],Sveitarfelog[#All],4,FALSE)</f>
        <v>Skagafjörður</v>
      </c>
      <c r="E933" t="str">
        <f>VLOOKUP(Oliusala[[#This Row],[postnumer]],Sveitarfelog[#All],5,FALSE)</f>
        <v>Norðurland vestra</v>
      </c>
      <c r="F933" t="s">
        <v>24</v>
      </c>
      <c r="G933" t="s">
        <v>24</v>
      </c>
      <c r="H933" t="s">
        <v>61</v>
      </c>
      <c r="I933" s="1">
        <v>0</v>
      </c>
      <c r="J933" s="2">
        <f>VLOOKUP(Oliusala[[#This Row],[tegund]],Tegundir!$B$2:$D$19,3,FALSE)*Oliusala[[#This Row],[magn]]/1000</f>
        <v>0</v>
      </c>
      <c r="K933">
        <v>2010</v>
      </c>
      <c r="L933" t="s">
        <v>18</v>
      </c>
      <c r="M933" s="144" t="s">
        <v>62</v>
      </c>
    </row>
    <row r="934" spans="1:15" x14ac:dyDescent="0.2">
      <c r="A934" t="s">
        <v>57</v>
      </c>
      <c r="B934" s="144" t="s">
        <v>132</v>
      </c>
      <c r="C934">
        <v>565</v>
      </c>
      <c r="D934" t="str">
        <f>VLOOKUP(Oliusala[[#This Row],[postnumer]],Sveitarfelog[#All],4,FALSE)</f>
        <v>Skagafjörður</v>
      </c>
      <c r="E934" t="str">
        <f>VLOOKUP(Oliusala[[#This Row],[postnumer]],Sveitarfelog[#All],5,FALSE)</f>
        <v>Norðurland vestra</v>
      </c>
      <c r="F934" t="s">
        <v>30</v>
      </c>
      <c r="G934" t="s">
        <v>24</v>
      </c>
      <c r="H934" t="s">
        <v>60</v>
      </c>
      <c r="I934" s="1">
        <v>3479</v>
      </c>
      <c r="J934" s="2">
        <f>VLOOKUP(Oliusala[[#This Row],[tegund]],Tegundir!$B$2:$D$19,3,FALSE)*Oliusala[[#This Row],[magn]]/1000</f>
        <v>3.0093350000000001</v>
      </c>
      <c r="K934">
        <v>2010</v>
      </c>
      <c r="L934" t="s">
        <v>19</v>
      </c>
      <c r="M934" s="144" t="s">
        <v>59</v>
      </c>
      <c r="O934" s="144" t="s">
        <v>1998</v>
      </c>
    </row>
    <row r="935" spans="1:15" x14ac:dyDescent="0.2">
      <c r="A935" t="s">
        <v>63</v>
      </c>
      <c r="B935" s="144" t="s">
        <v>132</v>
      </c>
      <c r="C935">
        <v>565</v>
      </c>
      <c r="D935" t="str">
        <f>VLOOKUP(Oliusala[[#This Row],[postnumer]],Sveitarfelog[#All],4,FALSE)</f>
        <v>Skagafjörður</v>
      </c>
      <c r="E935" t="str">
        <f>VLOOKUP(Oliusala[[#This Row],[postnumer]],Sveitarfelog[#All],5,FALSE)</f>
        <v>Norðurland vestra</v>
      </c>
      <c r="F935" t="s">
        <v>24</v>
      </c>
      <c r="G935" t="s">
        <v>24</v>
      </c>
      <c r="H935" t="s">
        <v>58</v>
      </c>
      <c r="I935" s="1">
        <v>42845</v>
      </c>
      <c r="J935" s="2">
        <f>VLOOKUP(Oliusala[[#This Row],[tegund]],Tegundir!$B$2:$D$19,3,FALSE)*Oliusala[[#This Row],[magn]]/1000</f>
        <v>37.060925000000005</v>
      </c>
      <c r="K935">
        <v>2010</v>
      </c>
      <c r="L935" t="s">
        <v>18</v>
      </c>
      <c r="M935" s="144" t="s">
        <v>59</v>
      </c>
    </row>
    <row r="936" spans="1:15" x14ac:dyDescent="0.2">
      <c r="A936" t="s">
        <v>63</v>
      </c>
      <c r="B936" s="144" t="s">
        <v>133</v>
      </c>
      <c r="C936">
        <v>566</v>
      </c>
      <c r="D936" t="str">
        <f>VLOOKUP(Oliusala[[#This Row],[postnumer]],Sveitarfelog[#All],4,FALSE)</f>
        <v>Skagafjörður</v>
      </c>
      <c r="E936" t="str">
        <f>VLOOKUP(Oliusala[[#This Row],[postnumer]],Sveitarfelog[#All],5,FALSE)</f>
        <v>Norðurland vestra</v>
      </c>
      <c r="F936" t="s">
        <v>25</v>
      </c>
      <c r="G936" t="s">
        <v>24</v>
      </c>
      <c r="H936" t="s">
        <v>58</v>
      </c>
      <c r="I936" s="1">
        <v>24984</v>
      </c>
      <c r="J936" s="2">
        <f>VLOOKUP(Oliusala[[#This Row],[tegund]],Tegundir!$B$2:$D$19,3,FALSE)*Oliusala[[#This Row],[magn]]/1000</f>
        <v>21.611159999999998</v>
      </c>
      <c r="K936">
        <v>2010</v>
      </c>
      <c r="L936" t="s">
        <v>1955</v>
      </c>
      <c r="M936" s="144" t="s">
        <v>59</v>
      </c>
    </row>
    <row r="937" spans="1:15" x14ac:dyDescent="0.2">
      <c r="A937" t="s">
        <v>63</v>
      </c>
      <c r="B937" s="144" t="s">
        <v>133</v>
      </c>
      <c r="C937">
        <v>566</v>
      </c>
      <c r="D937" t="str">
        <f>VLOOKUP(Oliusala[[#This Row],[postnumer]],Sveitarfelog[#All],4,FALSE)</f>
        <v>Skagafjörður</v>
      </c>
      <c r="E937" t="str">
        <f>VLOOKUP(Oliusala[[#This Row],[postnumer]],Sveitarfelog[#All],5,FALSE)</f>
        <v>Norðurland vestra</v>
      </c>
      <c r="F937" t="s">
        <v>24</v>
      </c>
      <c r="G937" t="s">
        <v>24</v>
      </c>
      <c r="H937" t="s">
        <v>58</v>
      </c>
      <c r="I937" s="1">
        <v>64181</v>
      </c>
      <c r="J937" s="2">
        <f>VLOOKUP(Oliusala[[#This Row],[tegund]],Tegundir!$B$2:$D$19,3,FALSE)*Oliusala[[#This Row],[magn]]/1000</f>
        <v>55.516565</v>
      </c>
      <c r="K937">
        <v>2010</v>
      </c>
      <c r="L937" t="s">
        <v>18</v>
      </c>
      <c r="M937" s="144" t="s">
        <v>59</v>
      </c>
    </row>
    <row r="938" spans="1:15" x14ac:dyDescent="0.2">
      <c r="A938" t="s">
        <v>68</v>
      </c>
      <c r="B938" s="144" t="s">
        <v>134</v>
      </c>
      <c r="C938">
        <v>570</v>
      </c>
      <c r="D938" t="str">
        <f>VLOOKUP(Oliusala[[#This Row],[postnumer]],Sveitarfelog[#All],4,FALSE)</f>
        <v>Skagafjörður</v>
      </c>
      <c r="E938" t="str">
        <f>VLOOKUP(Oliusala[[#This Row],[postnumer]],Sveitarfelog[#All],5,FALSE)</f>
        <v>Norðurland vestra</v>
      </c>
      <c r="F938" t="s">
        <v>25</v>
      </c>
      <c r="G938" t="s">
        <v>24</v>
      </c>
      <c r="H938" t="s">
        <v>60</v>
      </c>
      <c r="I938" s="1">
        <v>1220</v>
      </c>
      <c r="J938" s="2">
        <f>VLOOKUP(Oliusala[[#This Row],[tegund]],Tegundir!$B$2:$D$19,3,FALSE)*Oliusala[[#This Row],[magn]]/1000</f>
        <v>1.0552999999999999</v>
      </c>
      <c r="K938">
        <v>2010</v>
      </c>
      <c r="L938" t="s">
        <v>1955</v>
      </c>
      <c r="M938" s="144" t="s">
        <v>59</v>
      </c>
    </row>
    <row r="939" spans="1:15" x14ac:dyDescent="0.2">
      <c r="A939" t="s">
        <v>57</v>
      </c>
      <c r="B939" s="144" t="s">
        <v>134</v>
      </c>
      <c r="C939">
        <v>570</v>
      </c>
      <c r="D939" t="str">
        <f>VLOOKUP(Oliusala[[#This Row],[postnumer]],Sveitarfelog[#All],4,FALSE)</f>
        <v>Skagafjörður</v>
      </c>
      <c r="E939" t="str">
        <f>VLOOKUP(Oliusala[[#This Row],[postnumer]],Sveitarfelog[#All],5,FALSE)</f>
        <v>Norðurland vestra</v>
      </c>
      <c r="F939" t="s">
        <v>25</v>
      </c>
      <c r="G939" t="s">
        <v>24</v>
      </c>
      <c r="H939" t="s">
        <v>60</v>
      </c>
      <c r="I939" s="1">
        <v>36440</v>
      </c>
      <c r="J939" s="2">
        <f>VLOOKUP(Oliusala[[#This Row],[tegund]],Tegundir!$B$2:$D$19,3,FALSE)*Oliusala[[#This Row],[magn]]/1000</f>
        <v>31.520599999999998</v>
      </c>
      <c r="K939">
        <v>2010</v>
      </c>
      <c r="L939" t="s">
        <v>1955</v>
      </c>
      <c r="M939" s="144" t="s">
        <v>59</v>
      </c>
    </row>
    <row r="940" spans="1:15" x14ac:dyDescent="0.2">
      <c r="A940" t="s">
        <v>63</v>
      </c>
      <c r="B940" s="144" t="s">
        <v>134</v>
      </c>
      <c r="C940">
        <v>570</v>
      </c>
      <c r="D940" t="str">
        <f>VLOOKUP(Oliusala[[#This Row],[postnumer]],Sveitarfelog[#All],4,FALSE)</f>
        <v>Skagafjörður</v>
      </c>
      <c r="E940" t="str">
        <f>VLOOKUP(Oliusala[[#This Row],[postnumer]],Sveitarfelog[#All],5,FALSE)</f>
        <v>Norðurland vestra</v>
      </c>
      <c r="F940" t="s">
        <v>24</v>
      </c>
      <c r="G940" t="s">
        <v>24</v>
      </c>
      <c r="H940" t="s">
        <v>61</v>
      </c>
      <c r="I940" s="1">
        <v>0</v>
      </c>
      <c r="J940" s="2">
        <f>VLOOKUP(Oliusala[[#This Row],[tegund]],Tegundir!$B$2:$D$19,3,FALSE)*Oliusala[[#This Row],[magn]]/1000</f>
        <v>0</v>
      </c>
      <c r="K940">
        <v>2010</v>
      </c>
      <c r="L940" t="s">
        <v>18</v>
      </c>
      <c r="M940" s="144" t="s">
        <v>62</v>
      </c>
    </row>
    <row r="941" spans="1:15" x14ac:dyDescent="0.2">
      <c r="A941" t="s">
        <v>68</v>
      </c>
      <c r="B941" s="144" t="s">
        <v>134</v>
      </c>
      <c r="C941">
        <v>570</v>
      </c>
      <c r="D941" t="str">
        <f>VLOOKUP(Oliusala[[#This Row],[postnumer]],Sveitarfelog[#All],4,FALSE)</f>
        <v>Skagafjörður</v>
      </c>
      <c r="E941" t="str">
        <f>VLOOKUP(Oliusala[[#This Row],[postnumer]],Sveitarfelog[#All],5,FALSE)</f>
        <v>Norðurland vestra</v>
      </c>
      <c r="F941" t="s">
        <v>29</v>
      </c>
      <c r="G941" t="s">
        <v>24</v>
      </c>
      <c r="H941" t="s">
        <v>60</v>
      </c>
      <c r="I941" s="1">
        <v>1237</v>
      </c>
      <c r="J941" s="2">
        <f>VLOOKUP(Oliusala[[#This Row],[tegund]],Tegundir!$B$2:$D$19,3,FALSE)*Oliusala[[#This Row],[magn]]/1000</f>
        <v>1.0700049999999999</v>
      </c>
      <c r="K941">
        <v>2010</v>
      </c>
      <c r="L941" t="s">
        <v>19</v>
      </c>
      <c r="M941" s="144" t="s">
        <v>59</v>
      </c>
      <c r="O941" s="144" t="s">
        <v>1998</v>
      </c>
    </row>
    <row r="942" spans="1:15" x14ac:dyDescent="0.2">
      <c r="A942" t="s">
        <v>68</v>
      </c>
      <c r="B942" s="144" t="s">
        <v>134</v>
      </c>
      <c r="C942">
        <v>570</v>
      </c>
      <c r="D942" t="str">
        <f>VLOOKUP(Oliusala[[#This Row],[postnumer]],Sveitarfelog[#All],4,FALSE)</f>
        <v>Skagafjörður</v>
      </c>
      <c r="E942" t="str">
        <f>VLOOKUP(Oliusala[[#This Row],[postnumer]],Sveitarfelog[#All],5,FALSE)</f>
        <v>Norðurland vestra</v>
      </c>
      <c r="F942" t="s">
        <v>30</v>
      </c>
      <c r="G942" t="s">
        <v>24</v>
      </c>
      <c r="H942" t="s">
        <v>60</v>
      </c>
      <c r="I942" s="1">
        <v>2697</v>
      </c>
      <c r="J942" s="2">
        <f>VLOOKUP(Oliusala[[#This Row],[tegund]],Tegundir!$B$2:$D$19,3,FALSE)*Oliusala[[#This Row],[magn]]/1000</f>
        <v>2.3329050000000002</v>
      </c>
      <c r="K942">
        <v>2010</v>
      </c>
      <c r="L942" t="s">
        <v>19</v>
      </c>
      <c r="M942" s="144" t="s">
        <v>59</v>
      </c>
      <c r="O942" s="144" t="s">
        <v>1998</v>
      </c>
    </row>
    <row r="943" spans="1:15" x14ac:dyDescent="0.2">
      <c r="A943" t="s">
        <v>63</v>
      </c>
      <c r="B943" s="144" t="s">
        <v>134</v>
      </c>
      <c r="C943">
        <v>570</v>
      </c>
      <c r="D943" t="str">
        <f>VLOOKUP(Oliusala[[#This Row],[postnumer]],Sveitarfelog[#All],4,FALSE)</f>
        <v>Skagafjörður</v>
      </c>
      <c r="E943" t="str">
        <f>VLOOKUP(Oliusala[[#This Row],[postnumer]],Sveitarfelog[#All],5,FALSE)</f>
        <v>Norðurland vestra</v>
      </c>
      <c r="F943" t="s">
        <v>24</v>
      </c>
      <c r="G943" t="s">
        <v>24</v>
      </c>
      <c r="H943" t="s">
        <v>58</v>
      </c>
      <c r="I943" s="1">
        <v>15298</v>
      </c>
      <c r="J943" s="2">
        <f>VLOOKUP(Oliusala[[#This Row],[tegund]],Tegundir!$B$2:$D$19,3,FALSE)*Oliusala[[#This Row],[magn]]/1000</f>
        <v>13.23277</v>
      </c>
      <c r="K943">
        <v>2010</v>
      </c>
      <c r="L943" t="s">
        <v>18</v>
      </c>
      <c r="M943" s="144" t="s">
        <v>59</v>
      </c>
    </row>
    <row r="944" spans="1:15" x14ac:dyDescent="0.2">
      <c r="A944" t="s">
        <v>68</v>
      </c>
      <c r="B944" s="144" t="s">
        <v>135</v>
      </c>
      <c r="C944">
        <v>580</v>
      </c>
      <c r="D944" t="str">
        <f>VLOOKUP(Oliusala[[#This Row],[postnumer]],Sveitarfelog[#All],4,FALSE)</f>
        <v>Fjallabyggð</v>
      </c>
      <c r="E944" t="str">
        <f>VLOOKUP(Oliusala[[#This Row],[postnumer]],Sveitarfelog[#All],5,FALSE)</f>
        <v>Norðurland eystra</v>
      </c>
      <c r="F944" t="s">
        <v>25</v>
      </c>
      <c r="G944" t="s">
        <v>24</v>
      </c>
      <c r="H944" t="s">
        <v>60</v>
      </c>
      <c r="I944" s="1">
        <v>52446</v>
      </c>
      <c r="J944" s="2">
        <f>VLOOKUP(Oliusala[[#This Row],[tegund]],Tegundir!$B$2:$D$19,3,FALSE)*Oliusala[[#This Row],[magn]]/1000</f>
        <v>45.365790000000004</v>
      </c>
      <c r="K944">
        <v>2010</v>
      </c>
      <c r="L944" t="s">
        <v>1955</v>
      </c>
      <c r="M944" s="144" t="s">
        <v>59</v>
      </c>
    </row>
    <row r="945" spans="1:15" x14ac:dyDescent="0.2">
      <c r="A945" t="s">
        <v>57</v>
      </c>
      <c r="B945" s="144" t="s">
        <v>135</v>
      </c>
      <c r="C945">
        <v>580</v>
      </c>
      <c r="D945" t="str">
        <f>VLOOKUP(Oliusala[[#This Row],[postnumer]],Sveitarfelog[#All],4,FALSE)</f>
        <v>Fjallabyggð</v>
      </c>
      <c r="E945" t="str">
        <f>VLOOKUP(Oliusala[[#This Row],[postnumer]],Sveitarfelog[#All],5,FALSE)</f>
        <v>Norðurland eystra</v>
      </c>
      <c r="F945" t="s">
        <v>25</v>
      </c>
      <c r="G945" t="s">
        <v>24</v>
      </c>
      <c r="H945" t="s">
        <v>60</v>
      </c>
      <c r="I945" s="1">
        <v>2519</v>
      </c>
      <c r="J945" s="2">
        <f>VLOOKUP(Oliusala[[#This Row],[tegund]],Tegundir!$B$2:$D$19,3,FALSE)*Oliusala[[#This Row],[magn]]/1000</f>
        <v>2.1789350000000001</v>
      </c>
      <c r="K945">
        <v>2010</v>
      </c>
      <c r="L945" t="s">
        <v>1955</v>
      </c>
      <c r="M945" s="144" t="s">
        <v>59</v>
      </c>
    </row>
    <row r="946" spans="1:15" x14ac:dyDescent="0.2">
      <c r="A946" t="s">
        <v>135</v>
      </c>
      <c r="B946" s="144" t="s">
        <v>135</v>
      </c>
      <c r="C946">
        <v>580</v>
      </c>
      <c r="D946" t="str">
        <f>VLOOKUP(Oliusala[[#This Row],[postnumer]],Sveitarfelog[#All],4,FALSE)</f>
        <v>Fjallabyggð</v>
      </c>
      <c r="E946" t="str">
        <f>VLOOKUP(Oliusala[[#This Row],[postnumer]],Sveitarfelog[#All],5,FALSE)</f>
        <v>Norðurland eystra</v>
      </c>
      <c r="F946" t="s">
        <v>25</v>
      </c>
      <c r="G946" t="s">
        <v>24</v>
      </c>
      <c r="H946" t="s">
        <v>58</v>
      </c>
      <c r="I946" s="1">
        <v>200319</v>
      </c>
      <c r="J946" s="2">
        <f>VLOOKUP(Oliusala[[#This Row],[tegund]],Tegundir!$B$2:$D$19,3,FALSE)*Oliusala[[#This Row],[magn]]/1000</f>
        <v>173.275935</v>
      </c>
      <c r="K946">
        <v>2010</v>
      </c>
      <c r="L946" t="s">
        <v>19</v>
      </c>
      <c r="M946" s="144" t="s">
        <v>59</v>
      </c>
      <c r="O946" s="144" t="s">
        <v>1997</v>
      </c>
    </row>
    <row r="947" spans="1:15" x14ac:dyDescent="0.2">
      <c r="A947" t="s">
        <v>68</v>
      </c>
      <c r="B947" s="144" t="s">
        <v>135</v>
      </c>
      <c r="C947">
        <v>580</v>
      </c>
      <c r="D947" t="str">
        <f>VLOOKUP(Oliusala[[#This Row],[postnumer]],Sveitarfelog[#All],4,FALSE)</f>
        <v>Fjallabyggð</v>
      </c>
      <c r="E947" t="str">
        <f>VLOOKUP(Oliusala[[#This Row],[postnumer]],Sveitarfelog[#All],5,FALSE)</f>
        <v>Norðurland eystra</v>
      </c>
      <c r="F947" t="s">
        <v>24</v>
      </c>
      <c r="G947" t="s">
        <v>24</v>
      </c>
      <c r="H947" t="s">
        <v>60</v>
      </c>
      <c r="I947" s="1">
        <v>2506</v>
      </c>
      <c r="J947" s="2">
        <f>VLOOKUP(Oliusala[[#This Row],[tegund]],Tegundir!$B$2:$D$19,3,FALSE)*Oliusala[[#This Row],[magn]]/1000</f>
        <v>2.1676899999999999</v>
      </c>
      <c r="K947">
        <v>2010</v>
      </c>
      <c r="L947" t="s">
        <v>18</v>
      </c>
      <c r="M947" s="144" t="s">
        <v>59</v>
      </c>
    </row>
    <row r="948" spans="1:15" x14ac:dyDescent="0.2">
      <c r="A948" t="s">
        <v>68</v>
      </c>
      <c r="B948" s="144" t="s">
        <v>135</v>
      </c>
      <c r="C948">
        <v>580</v>
      </c>
      <c r="D948" t="str">
        <f>VLOOKUP(Oliusala[[#This Row],[postnumer]],Sveitarfelog[#All],4,FALSE)</f>
        <v>Fjallabyggð</v>
      </c>
      <c r="E948" t="str">
        <f>VLOOKUP(Oliusala[[#This Row],[postnumer]],Sveitarfelog[#All],5,FALSE)</f>
        <v>Norðurland eystra</v>
      </c>
      <c r="F948" t="s">
        <v>29</v>
      </c>
      <c r="G948" t="s">
        <v>24</v>
      </c>
      <c r="H948" t="s">
        <v>60</v>
      </c>
      <c r="I948" s="1">
        <v>1040535</v>
      </c>
      <c r="J948" s="2">
        <f>VLOOKUP(Oliusala[[#This Row],[tegund]],Tegundir!$B$2:$D$19,3,FALSE)*Oliusala[[#This Row],[magn]]/1000</f>
        <v>900.06277499999999</v>
      </c>
      <c r="K948">
        <v>2010</v>
      </c>
      <c r="L948" t="s">
        <v>19</v>
      </c>
      <c r="M948" s="144" t="s">
        <v>59</v>
      </c>
      <c r="O948" s="144" t="s">
        <v>1998</v>
      </c>
    </row>
    <row r="949" spans="1:15" x14ac:dyDescent="0.2">
      <c r="A949" t="s">
        <v>57</v>
      </c>
      <c r="B949" s="144" t="s">
        <v>135</v>
      </c>
      <c r="C949">
        <v>580</v>
      </c>
      <c r="D949" t="str">
        <f>VLOOKUP(Oliusala[[#This Row],[postnumer]],Sveitarfelog[#All],4,FALSE)</f>
        <v>Fjallabyggð</v>
      </c>
      <c r="E949" t="str">
        <f>VLOOKUP(Oliusala[[#This Row],[postnumer]],Sveitarfelog[#All],5,FALSE)</f>
        <v>Norðurland eystra</v>
      </c>
      <c r="F949" t="s">
        <v>30</v>
      </c>
      <c r="G949" t="s">
        <v>24</v>
      </c>
      <c r="H949" t="s">
        <v>60</v>
      </c>
      <c r="I949" s="1">
        <v>45018</v>
      </c>
      <c r="J949" s="2">
        <f>VLOOKUP(Oliusala[[#This Row],[tegund]],Tegundir!$B$2:$D$19,3,FALSE)*Oliusala[[#This Row],[magn]]/1000</f>
        <v>38.940570000000001</v>
      </c>
      <c r="K949">
        <v>2010</v>
      </c>
      <c r="L949" t="s">
        <v>19</v>
      </c>
      <c r="M949" s="144" t="s">
        <v>59</v>
      </c>
      <c r="O949" s="144" t="s">
        <v>1998</v>
      </c>
    </row>
    <row r="950" spans="1:15" x14ac:dyDescent="0.2">
      <c r="A950" t="s">
        <v>135</v>
      </c>
      <c r="B950" s="144" t="s">
        <v>135</v>
      </c>
      <c r="C950">
        <v>580</v>
      </c>
      <c r="D950" t="str">
        <f>VLOOKUP(Oliusala[[#This Row],[postnumer]],Sveitarfelog[#All],4,FALSE)</f>
        <v>Fjallabyggð</v>
      </c>
      <c r="E950" t="str">
        <f>VLOOKUP(Oliusala[[#This Row],[postnumer]],Sveitarfelog[#All],5,FALSE)</f>
        <v>Norðurland eystra</v>
      </c>
      <c r="F950" t="s">
        <v>24</v>
      </c>
      <c r="G950" t="s">
        <v>24</v>
      </c>
      <c r="H950" t="s">
        <v>58</v>
      </c>
      <c r="I950" s="1">
        <v>809398</v>
      </c>
      <c r="J950" s="2">
        <f>VLOOKUP(Oliusala[[#This Row],[tegund]],Tegundir!$B$2:$D$19,3,FALSE)*Oliusala[[#This Row],[magn]]/1000</f>
        <v>700.12927000000002</v>
      </c>
      <c r="K950">
        <v>2010</v>
      </c>
      <c r="L950" t="s">
        <v>18</v>
      </c>
      <c r="M950" s="144" t="s">
        <v>59</v>
      </c>
    </row>
    <row r="951" spans="1:15" x14ac:dyDescent="0.2">
      <c r="A951" t="s">
        <v>135</v>
      </c>
      <c r="B951" s="144" t="s">
        <v>135</v>
      </c>
      <c r="C951">
        <v>580</v>
      </c>
      <c r="D951" t="str">
        <f>VLOOKUP(Oliusala[[#This Row],[postnumer]],Sveitarfelog[#All],4,FALSE)</f>
        <v>Fjallabyggð</v>
      </c>
      <c r="E951" t="str">
        <f>VLOOKUP(Oliusala[[#This Row],[postnumer]],Sveitarfelog[#All],5,FALSE)</f>
        <v>Norðurland eystra</v>
      </c>
      <c r="F951" t="s">
        <v>27</v>
      </c>
      <c r="G951" t="s">
        <v>24</v>
      </c>
      <c r="H951" t="s">
        <v>58</v>
      </c>
      <c r="I951" s="1">
        <v>1509138</v>
      </c>
      <c r="J951" s="2">
        <f>VLOOKUP(Oliusala[[#This Row],[tegund]],Tegundir!$B$2:$D$19,3,FALSE)*Oliusala[[#This Row],[magn]]/1000</f>
        <v>1305.40437</v>
      </c>
      <c r="K951">
        <v>2010</v>
      </c>
      <c r="L951" t="s">
        <v>19</v>
      </c>
      <c r="M951" s="144" t="s">
        <v>59</v>
      </c>
      <c r="O951" s="144" t="s">
        <v>1998</v>
      </c>
    </row>
    <row r="952" spans="1:15" x14ac:dyDescent="0.2">
      <c r="A952" t="s">
        <v>135</v>
      </c>
      <c r="B952" s="144" t="s">
        <v>135</v>
      </c>
      <c r="C952">
        <v>580</v>
      </c>
      <c r="D952" t="str">
        <f>VLOOKUP(Oliusala[[#This Row],[postnumer]],Sveitarfelog[#All],4,FALSE)</f>
        <v>Fjallabyggð</v>
      </c>
      <c r="E952" t="str">
        <f>VLOOKUP(Oliusala[[#This Row],[postnumer]],Sveitarfelog[#All],5,FALSE)</f>
        <v>Norðurland eystra</v>
      </c>
      <c r="F952" t="s">
        <v>29</v>
      </c>
      <c r="G952" t="s">
        <v>24</v>
      </c>
      <c r="H952" t="s">
        <v>58</v>
      </c>
      <c r="I952" s="1">
        <v>1183227</v>
      </c>
      <c r="J952" s="2">
        <f>VLOOKUP(Oliusala[[#This Row],[tegund]],Tegundir!$B$2:$D$19,3,FALSE)*Oliusala[[#This Row],[magn]]/1000</f>
        <v>1023.491355</v>
      </c>
      <c r="K952">
        <v>2010</v>
      </c>
      <c r="L952" t="s">
        <v>19</v>
      </c>
      <c r="M952" s="144" t="s">
        <v>59</v>
      </c>
      <c r="O952" s="144" t="s">
        <v>1998</v>
      </c>
    </row>
    <row r="953" spans="1:15" x14ac:dyDescent="0.2">
      <c r="A953" t="s">
        <v>135</v>
      </c>
      <c r="B953" s="144" t="s">
        <v>135</v>
      </c>
      <c r="C953">
        <v>580</v>
      </c>
      <c r="D953" t="str">
        <f>VLOOKUP(Oliusala[[#This Row],[postnumer]],Sveitarfelog[#All],4,FALSE)</f>
        <v>Fjallabyggð</v>
      </c>
      <c r="E953" t="str">
        <f>VLOOKUP(Oliusala[[#This Row],[postnumer]],Sveitarfelog[#All],5,FALSE)</f>
        <v>Norðurland eystra</v>
      </c>
      <c r="F953" t="s">
        <v>30</v>
      </c>
      <c r="G953" t="s">
        <v>24</v>
      </c>
      <c r="H953" t="s">
        <v>58</v>
      </c>
      <c r="I953" s="1">
        <v>344878</v>
      </c>
      <c r="J953" s="2">
        <f>VLOOKUP(Oliusala[[#This Row],[tegund]],Tegundir!$B$2:$D$19,3,FALSE)*Oliusala[[#This Row],[magn]]/1000</f>
        <v>298.31946999999997</v>
      </c>
      <c r="K953">
        <v>2010</v>
      </c>
      <c r="L953" t="s">
        <v>19</v>
      </c>
      <c r="M953" s="144" t="s">
        <v>59</v>
      </c>
      <c r="O953" s="144" t="s">
        <v>1998</v>
      </c>
    </row>
    <row r="954" spans="1:15" x14ac:dyDescent="0.2">
      <c r="A954" t="s">
        <v>63</v>
      </c>
      <c r="B954" s="144" t="s">
        <v>135</v>
      </c>
      <c r="C954">
        <v>580</v>
      </c>
      <c r="D954" t="str">
        <f>VLOOKUP(Oliusala[[#This Row],[postnumer]],Sveitarfelog[#All],4,FALSE)</f>
        <v>Fjallabyggð</v>
      </c>
      <c r="E954" t="str">
        <f>VLOOKUP(Oliusala[[#This Row],[postnumer]],Sveitarfelog[#All],5,FALSE)</f>
        <v>Norðurland eystra</v>
      </c>
      <c r="F954" t="s">
        <v>24</v>
      </c>
      <c r="G954" t="s">
        <v>24</v>
      </c>
      <c r="H954" t="s">
        <v>58</v>
      </c>
      <c r="I954" s="1">
        <v>310649</v>
      </c>
      <c r="J954" s="2">
        <f>VLOOKUP(Oliusala[[#This Row],[tegund]],Tegundir!$B$2:$D$19,3,FALSE)*Oliusala[[#This Row],[magn]]/1000</f>
        <v>268.71138500000001</v>
      </c>
      <c r="K954">
        <v>2010</v>
      </c>
      <c r="L954" t="s">
        <v>18</v>
      </c>
      <c r="M954" s="144" t="s">
        <v>59</v>
      </c>
    </row>
    <row r="955" spans="1:15" x14ac:dyDescent="0.2">
      <c r="A955" t="s">
        <v>68</v>
      </c>
      <c r="B955" s="144" t="s">
        <v>142</v>
      </c>
      <c r="C955">
        <v>625</v>
      </c>
      <c r="D955" t="str">
        <f>VLOOKUP(Oliusala[[#This Row],[postnumer]],Sveitarfelog[#All],4,FALSE)</f>
        <v>Fjallabyggð</v>
      </c>
      <c r="E955" t="str">
        <f>VLOOKUP(Oliusala[[#This Row],[postnumer]],Sveitarfelog[#All],5,FALSE)</f>
        <v>Norðurland eystra</v>
      </c>
      <c r="F955" t="s">
        <v>25</v>
      </c>
      <c r="G955" t="s">
        <v>24</v>
      </c>
      <c r="H955" t="s">
        <v>60</v>
      </c>
      <c r="I955" s="1">
        <v>26324</v>
      </c>
      <c r="J955" s="2">
        <f>VLOOKUP(Oliusala[[#This Row],[tegund]],Tegundir!$B$2:$D$19,3,FALSE)*Oliusala[[#This Row],[magn]]/1000</f>
        <v>22.770259999999997</v>
      </c>
      <c r="K955">
        <v>2010</v>
      </c>
      <c r="L955" t="s">
        <v>19</v>
      </c>
      <c r="M955" s="144" t="s">
        <v>59</v>
      </c>
      <c r="O955" s="144" t="s">
        <v>1997</v>
      </c>
    </row>
    <row r="956" spans="1:15" x14ac:dyDescent="0.2">
      <c r="A956" t="s">
        <v>57</v>
      </c>
      <c r="B956" s="144" t="s">
        <v>142</v>
      </c>
      <c r="C956">
        <v>625</v>
      </c>
      <c r="D956" t="str">
        <f>VLOOKUP(Oliusala[[#This Row],[postnumer]],Sveitarfelog[#All],4,FALSE)</f>
        <v>Fjallabyggð</v>
      </c>
      <c r="E956" t="str">
        <f>VLOOKUP(Oliusala[[#This Row],[postnumer]],Sveitarfelog[#All],5,FALSE)</f>
        <v>Norðurland eystra</v>
      </c>
      <c r="F956" t="s">
        <v>25</v>
      </c>
      <c r="G956" t="s">
        <v>24</v>
      </c>
      <c r="H956" t="s">
        <v>60</v>
      </c>
      <c r="I956" s="1">
        <v>40984</v>
      </c>
      <c r="J956" s="2">
        <f>VLOOKUP(Oliusala[[#This Row],[tegund]],Tegundir!$B$2:$D$19,3,FALSE)*Oliusala[[#This Row],[magn]]/1000</f>
        <v>35.451159999999994</v>
      </c>
      <c r="K956">
        <v>2010</v>
      </c>
      <c r="L956" t="s">
        <v>1955</v>
      </c>
      <c r="M956" s="144" t="s">
        <v>59</v>
      </c>
    </row>
    <row r="957" spans="1:15" x14ac:dyDescent="0.2">
      <c r="A957" t="s">
        <v>68</v>
      </c>
      <c r="B957" s="144" t="s">
        <v>142</v>
      </c>
      <c r="C957">
        <v>625</v>
      </c>
      <c r="D957" t="str">
        <f>VLOOKUP(Oliusala[[#This Row],[postnumer]],Sveitarfelog[#All],4,FALSE)</f>
        <v>Fjallabyggð</v>
      </c>
      <c r="E957" t="str">
        <f>VLOOKUP(Oliusala[[#This Row],[postnumer]],Sveitarfelog[#All],5,FALSE)</f>
        <v>Norðurland eystra</v>
      </c>
      <c r="F957" t="s">
        <v>24</v>
      </c>
      <c r="G957" t="s">
        <v>24</v>
      </c>
      <c r="H957" t="s">
        <v>60</v>
      </c>
      <c r="I957" s="1">
        <v>168471</v>
      </c>
      <c r="J957" s="2">
        <f>VLOOKUP(Oliusala[[#This Row],[tegund]],Tegundir!$B$2:$D$19,3,FALSE)*Oliusala[[#This Row],[magn]]/1000</f>
        <v>145.72741500000001</v>
      </c>
      <c r="K957">
        <v>2010</v>
      </c>
      <c r="L957" t="s">
        <v>18</v>
      </c>
      <c r="M957" s="144" t="s">
        <v>59</v>
      </c>
    </row>
    <row r="958" spans="1:15" x14ac:dyDescent="0.2">
      <c r="A958" t="s">
        <v>68</v>
      </c>
      <c r="B958" s="144" t="s">
        <v>142</v>
      </c>
      <c r="C958">
        <v>625</v>
      </c>
      <c r="D958" t="str">
        <f>VLOOKUP(Oliusala[[#This Row],[postnumer]],Sveitarfelog[#All],4,FALSE)</f>
        <v>Fjallabyggð</v>
      </c>
      <c r="E958" t="str">
        <f>VLOOKUP(Oliusala[[#This Row],[postnumer]],Sveitarfelog[#All],5,FALSE)</f>
        <v>Norðurland eystra</v>
      </c>
      <c r="F958" t="s">
        <v>29</v>
      </c>
      <c r="G958" t="s">
        <v>24</v>
      </c>
      <c r="H958" t="s">
        <v>60</v>
      </c>
      <c r="I958" s="1">
        <v>2004854</v>
      </c>
      <c r="J958" s="2">
        <f>VLOOKUP(Oliusala[[#This Row],[tegund]],Tegundir!$B$2:$D$19,3,FALSE)*Oliusala[[#This Row],[magn]]/1000</f>
        <v>1734.1987099999999</v>
      </c>
      <c r="K958">
        <v>2010</v>
      </c>
      <c r="L958" t="s">
        <v>19</v>
      </c>
      <c r="M958" s="144" t="s">
        <v>59</v>
      </c>
      <c r="O958" s="144" t="s">
        <v>1998</v>
      </c>
    </row>
    <row r="959" spans="1:15" x14ac:dyDescent="0.2">
      <c r="A959" t="s">
        <v>57</v>
      </c>
      <c r="B959" s="144" t="s">
        <v>142</v>
      </c>
      <c r="C959">
        <v>625</v>
      </c>
      <c r="D959" t="str">
        <f>VLOOKUP(Oliusala[[#This Row],[postnumer]],Sveitarfelog[#All],4,FALSE)</f>
        <v>Fjallabyggð</v>
      </c>
      <c r="E959" t="str">
        <f>VLOOKUP(Oliusala[[#This Row],[postnumer]],Sveitarfelog[#All],5,FALSE)</f>
        <v>Norðurland eystra</v>
      </c>
      <c r="F959" t="s">
        <v>30</v>
      </c>
      <c r="G959" t="s">
        <v>24</v>
      </c>
      <c r="H959" t="s">
        <v>60</v>
      </c>
      <c r="I959" s="1">
        <v>121588</v>
      </c>
      <c r="J959" s="2">
        <f>VLOOKUP(Oliusala[[#This Row],[tegund]],Tegundir!$B$2:$D$19,3,FALSE)*Oliusala[[#This Row],[magn]]/1000</f>
        <v>105.17362</v>
      </c>
      <c r="K959">
        <v>2010</v>
      </c>
      <c r="L959" t="s">
        <v>19</v>
      </c>
      <c r="M959" s="144" t="s">
        <v>59</v>
      </c>
      <c r="O959" s="144" t="s">
        <v>1998</v>
      </c>
    </row>
    <row r="960" spans="1:15" x14ac:dyDescent="0.2">
      <c r="A960" t="s">
        <v>63</v>
      </c>
      <c r="B960" s="144" t="s">
        <v>142</v>
      </c>
      <c r="C960">
        <v>625</v>
      </c>
      <c r="D960" t="str">
        <f>VLOOKUP(Oliusala[[#This Row],[postnumer]],Sveitarfelog[#All],4,FALSE)</f>
        <v>Fjallabyggð</v>
      </c>
      <c r="E960" t="str">
        <f>VLOOKUP(Oliusala[[#This Row],[postnumer]],Sveitarfelog[#All],5,FALSE)</f>
        <v>Norðurland eystra</v>
      </c>
      <c r="F960" t="s">
        <v>24</v>
      </c>
      <c r="G960" t="s">
        <v>24</v>
      </c>
      <c r="H960" t="s">
        <v>58</v>
      </c>
      <c r="I960" s="1">
        <v>231279</v>
      </c>
      <c r="J960" s="2">
        <f>VLOOKUP(Oliusala[[#This Row],[tegund]],Tegundir!$B$2:$D$19,3,FALSE)*Oliusala[[#This Row],[magn]]/1000</f>
        <v>200.05633499999999</v>
      </c>
      <c r="K960">
        <v>2010</v>
      </c>
      <c r="L960" t="s">
        <v>18</v>
      </c>
      <c r="M960" s="144" t="s">
        <v>59</v>
      </c>
    </row>
    <row r="961" spans="1:15" x14ac:dyDescent="0.2">
      <c r="A961" t="s">
        <v>63</v>
      </c>
      <c r="B961" s="144" t="s">
        <v>68</v>
      </c>
      <c r="C961">
        <v>600</v>
      </c>
      <c r="D961" t="str">
        <f>VLOOKUP(Oliusala[[#This Row],[postnumer]],Sveitarfelog[#All],4,FALSE)</f>
        <v>Akureyrarbær,Eyjafjarðarsveit,Hörgársveit,Svalbarðsstrandarhreppur,Grýtubakkahreppur</v>
      </c>
      <c r="E961" t="str">
        <f>VLOOKUP(Oliusala[[#This Row],[postnumer]],Sveitarfelog[#All],5,FALSE)</f>
        <v>Norðurland eystra</v>
      </c>
      <c r="F961" t="s">
        <v>25</v>
      </c>
      <c r="G961" t="s">
        <v>24</v>
      </c>
      <c r="H961" t="s">
        <v>58</v>
      </c>
      <c r="I961" s="1">
        <v>14675</v>
      </c>
      <c r="J961" s="2">
        <f>VLOOKUP(Oliusala[[#This Row],[tegund]],Tegundir!$B$2:$D$19,3,FALSE)*Oliusala[[#This Row],[magn]]/1000</f>
        <v>12.693875</v>
      </c>
      <c r="K961">
        <v>2010</v>
      </c>
      <c r="L961" t="s">
        <v>18</v>
      </c>
      <c r="M961" s="144" t="s">
        <v>59</v>
      </c>
    </row>
    <row r="962" spans="1:15" x14ac:dyDescent="0.2">
      <c r="A962" t="s">
        <v>63</v>
      </c>
      <c r="B962" s="144" t="s">
        <v>68</v>
      </c>
      <c r="C962">
        <v>600</v>
      </c>
      <c r="D962" t="str">
        <f>VLOOKUP(Oliusala[[#This Row],[postnumer]],Sveitarfelog[#All],4,FALSE)</f>
        <v>Akureyrarbær,Eyjafjarðarsveit,Hörgársveit,Svalbarðsstrandarhreppur,Grýtubakkahreppur</v>
      </c>
      <c r="E962" t="str">
        <f>VLOOKUP(Oliusala[[#This Row],[postnumer]],Sveitarfelog[#All],5,FALSE)</f>
        <v>Norðurland eystra</v>
      </c>
      <c r="F962" t="s">
        <v>25</v>
      </c>
      <c r="G962" t="s">
        <v>24</v>
      </c>
      <c r="H962" t="s">
        <v>58</v>
      </c>
      <c r="I962" s="1">
        <v>24888</v>
      </c>
      <c r="J962" s="2">
        <f>VLOOKUP(Oliusala[[#This Row],[tegund]],Tegundir!$B$2:$D$19,3,FALSE)*Oliusala[[#This Row],[magn]]/1000</f>
        <v>21.528119999999998</v>
      </c>
      <c r="K962">
        <v>2010</v>
      </c>
      <c r="L962" t="s">
        <v>18</v>
      </c>
      <c r="M962" s="144" t="s">
        <v>59</v>
      </c>
    </row>
    <row r="963" spans="1:15" x14ac:dyDescent="0.2">
      <c r="A963" t="s">
        <v>63</v>
      </c>
      <c r="B963" s="144" t="s">
        <v>68</v>
      </c>
      <c r="C963">
        <v>600</v>
      </c>
      <c r="D963" t="str">
        <f>VLOOKUP(Oliusala[[#This Row],[postnumer]],Sveitarfelog[#All],4,FALSE)</f>
        <v>Akureyrarbær,Eyjafjarðarsveit,Hörgársveit,Svalbarðsstrandarhreppur,Grýtubakkahreppur</v>
      </c>
      <c r="E963" t="str">
        <f>VLOOKUP(Oliusala[[#This Row],[postnumer]],Sveitarfelog[#All],5,FALSE)</f>
        <v>Norðurland eystra</v>
      </c>
      <c r="F963" t="s">
        <v>25</v>
      </c>
      <c r="G963" t="s">
        <v>24</v>
      </c>
      <c r="H963" t="s">
        <v>58</v>
      </c>
      <c r="I963" s="1">
        <v>68254</v>
      </c>
      <c r="J963" s="2">
        <f>VLOOKUP(Oliusala[[#This Row],[tegund]],Tegundir!$B$2:$D$19,3,FALSE)*Oliusala[[#This Row],[magn]]/1000</f>
        <v>59.039709999999999</v>
      </c>
      <c r="K963">
        <v>2010</v>
      </c>
      <c r="L963" t="s">
        <v>18</v>
      </c>
      <c r="M963" s="144" t="s">
        <v>59</v>
      </c>
    </row>
    <row r="964" spans="1:15" x14ac:dyDescent="0.2">
      <c r="A964" t="s">
        <v>68</v>
      </c>
      <c r="B964" s="144" t="s">
        <v>68</v>
      </c>
      <c r="C964">
        <v>600</v>
      </c>
      <c r="D964" t="str">
        <f>VLOOKUP(Oliusala[[#This Row],[postnumer]],Sveitarfelog[#All],4,FALSE)</f>
        <v>Akureyrarbær,Eyjafjarðarsveit,Hörgársveit,Svalbarðsstrandarhreppur,Grýtubakkahreppur</v>
      </c>
      <c r="E964" t="str">
        <f>VLOOKUP(Oliusala[[#This Row],[postnumer]],Sveitarfelog[#All],5,FALSE)</f>
        <v>Norðurland eystra</v>
      </c>
      <c r="F964" t="s">
        <v>25</v>
      </c>
      <c r="G964" t="s">
        <v>24</v>
      </c>
      <c r="H964" t="s">
        <v>61</v>
      </c>
      <c r="I964" s="1">
        <v>1077</v>
      </c>
      <c r="J964" s="2">
        <f>VLOOKUP(Oliusala[[#This Row],[tegund]],Tegundir!$B$2:$D$19,3,FALSE)*Oliusala[[#This Row],[magn]]/1000</f>
        <v>0.93160500000000002</v>
      </c>
      <c r="K964">
        <v>2010</v>
      </c>
      <c r="L964" t="s">
        <v>1955</v>
      </c>
      <c r="M964" s="144" t="s">
        <v>62</v>
      </c>
    </row>
    <row r="965" spans="1:15" x14ac:dyDescent="0.2">
      <c r="A965" t="s">
        <v>68</v>
      </c>
      <c r="B965" s="144" t="s">
        <v>68</v>
      </c>
      <c r="C965">
        <v>600</v>
      </c>
      <c r="D965" t="str">
        <f>VLOOKUP(Oliusala[[#This Row],[postnumer]],Sveitarfelog[#All],4,FALSE)</f>
        <v>Akureyrarbær,Eyjafjarðarsveit,Hörgársveit,Svalbarðsstrandarhreppur,Grýtubakkahreppur</v>
      </c>
      <c r="E965" t="str">
        <f>VLOOKUP(Oliusala[[#This Row],[postnumer]],Sveitarfelog[#All],5,FALSE)</f>
        <v>Norðurland eystra</v>
      </c>
      <c r="F965" t="s">
        <v>25</v>
      </c>
      <c r="G965" t="s">
        <v>24</v>
      </c>
      <c r="H965" t="s">
        <v>58</v>
      </c>
      <c r="I965" s="1">
        <v>1758357</v>
      </c>
      <c r="J965" s="2">
        <f>VLOOKUP(Oliusala[[#This Row],[tegund]],Tegundir!$B$2:$D$19,3,FALSE)*Oliusala[[#This Row],[magn]]/1000</f>
        <v>1520.978805</v>
      </c>
      <c r="K965">
        <v>2010</v>
      </c>
      <c r="L965" t="s">
        <v>1955</v>
      </c>
      <c r="M965" s="144" t="s">
        <v>59</v>
      </c>
    </row>
    <row r="966" spans="1:15" x14ac:dyDescent="0.2">
      <c r="A966" t="s">
        <v>68</v>
      </c>
      <c r="B966" s="144" t="s">
        <v>68</v>
      </c>
      <c r="C966">
        <v>600</v>
      </c>
      <c r="D966" t="str">
        <f>VLOOKUP(Oliusala[[#This Row],[postnumer]],Sveitarfelog[#All],4,FALSE)</f>
        <v>Akureyrarbær,Eyjafjarðarsveit,Hörgársveit,Svalbarðsstrandarhreppur,Grýtubakkahreppur</v>
      </c>
      <c r="E966" t="str">
        <f>VLOOKUP(Oliusala[[#This Row],[postnumer]],Sveitarfelog[#All],5,FALSE)</f>
        <v>Norðurland eystra</v>
      </c>
      <c r="F966" t="s">
        <v>24</v>
      </c>
      <c r="G966" t="s">
        <v>24</v>
      </c>
      <c r="H966" t="s">
        <v>61</v>
      </c>
      <c r="I966" s="1">
        <v>239</v>
      </c>
      <c r="J966" s="2">
        <f>VLOOKUP(Oliusala[[#This Row],[tegund]],Tegundir!$B$2:$D$19,3,FALSE)*Oliusala[[#This Row],[magn]]/1000</f>
        <v>0.20673499999999997</v>
      </c>
      <c r="K966">
        <v>2010</v>
      </c>
      <c r="L966" t="s">
        <v>18</v>
      </c>
      <c r="M966" s="144" t="s">
        <v>62</v>
      </c>
    </row>
    <row r="967" spans="1:15" x14ac:dyDescent="0.2">
      <c r="A967" t="s">
        <v>68</v>
      </c>
      <c r="B967" s="144" t="s">
        <v>68</v>
      </c>
      <c r="C967">
        <v>600</v>
      </c>
      <c r="D967" t="str">
        <f>VLOOKUP(Oliusala[[#This Row],[postnumer]],Sveitarfelog[#All],4,FALSE)</f>
        <v>Akureyrarbær,Eyjafjarðarsveit,Hörgársveit,Svalbarðsstrandarhreppur,Grýtubakkahreppur</v>
      </c>
      <c r="E967" t="str">
        <f>VLOOKUP(Oliusala[[#This Row],[postnumer]],Sveitarfelog[#All],5,FALSE)</f>
        <v>Norðurland eystra</v>
      </c>
      <c r="F967" t="s">
        <v>29</v>
      </c>
      <c r="G967" t="s">
        <v>24</v>
      </c>
      <c r="H967" t="s">
        <v>61</v>
      </c>
      <c r="I967" s="1">
        <v>1149334</v>
      </c>
      <c r="J967" s="2">
        <f>VLOOKUP(Oliusala[[#This Row],[tegund]],Tegundir!$B$2:$D$19,3,FALSE)*Oliusala[[#This Row],[magn]]/1000</f>
        <v>994.17390999999998</v>
      </c>
      <c r="K967">
        <v>2010</v>
      </c>
      <c r="L967" t="s">
        <v>19</v>
      </c>
      <c r="M967" s="144" t="s">
        <v>62</v>
      </c>
      <c r="O967" s="144" t="s">
        <v>1998</v>
      </c>
    </row>
    <row r="968" spans="1:15" x14ac:dyDescent="0.2">
      <c r="A968" t="s">
        <v>63</v>
      </c>
      <c r="B968" s="144" t="s">
        <v>68</v>
      </c>
      <c r="C968">
        <v>600</v>
      </c>
      <c r="D968" t="str">
        <f>VLOOKUP(Oliusala[[#This Row],[postnumer]],Sveitarfelog[#All],4,FALSE)</f>
        <v>Akureyrarbær,Eyjafjarðarsveit,Hörgársveit,Svalbarðsstrandarhreppur,Grýtubakkahreppur</v>
      </c>
      <c r="E968" t="str">
        <f>VLOOKUP(Oliusala[[#This Row],[postnumer]],Sveitarfelog[#All],5,FALSE)</f>
        <v>Norðurland eystra</v>
      </c>
      <c r="F968" t="s">
        <v>24</v>
      </c>
      <c r="G968" t="s">
        <v>24</v>
      </c>
      <c r="H968" t="s">
        <v>61</v>
      </c>
      <c r="I968" s="1">
        <v>0</v>
      </c>
      <c r="J968" s="2">
        <f>VLOOKUP(Oliusala[[#This Row],[tegund]],Tegundir!$B$2:$D$19,3,FALSE)*Oliusala[[#This Row],[magn]]/1000</f>
        <v>0</v>
      </c>
      <c r="K968">
        <v>2010</v>
      </c>
      <c r="L968" t="s">
        <v>18</v>
      </c>
      <c r="M968" s="144" t="s">
        <v>62</v>
      </c>
    </row>
    <row r="969" spans="1:15" x14ac:dyDescent="0.2">
      <c r="A969" t="s">
        <v>68</v>
      </c>
      <c r="B969" s="144" t="s">
        <v>68</v>
      </c>
      <c r="C969">
        <v>600</v>
      </c>
      <c r="D969" t="str">
        <f>VLOOKUP(Oliusala[[#This Row],[postnumer]],Sveitarfelog[#All],4,FALSE)</f>
        <v>Akureyrarbær,Eyjafjarðarsveit,Hörgársveit,Svalbarðsstrandarhreppur,Grýtubakkahreppur</v>
      </c>
      <c r="E969" t="str">
        <f>VLOOKUP(Oliusala[[#This Row],[postnumer]],Sveitarfelog[#All],5,FALSE)</f>
        <v>Norðurland eystra</v>
      </c>
      <c r="F969" t="s">
        <v>24</v>
      </c>
      <c r="G969" t="s">
        <v>24</v>
      </c>
      <c r="H969" t="s">
        <v>58</v>
      </c>
      <c r="I969" s="1">
        <v>3428413</v>
      </c>
      <c r="J969" s="2">
        <f>VLOOKUP(Oliusala[[#This Row],[tegund]],Tegundir!$B$2:$D$19,3,FALSE)*Oliusala[[#This Row],[magn]]/1000</f>
        <v>2965.5772449999999</v>
      </c>
      <c r="K969">
        <v>2010</v>
      </c>
      <c r="L969" t="s">
        <v>18</v>
      </c>
      <c r="M969" s="144" t="s">
        <v>59</v>
      </c>
    </row>
    <row r="970" spans="1:15" x14ac:dyDescent="0.2">
      <c r="A970" t="s">
        <v>68</v>
      </c>
      <c r="B970" s="144" t="s">
        <v>68</v>
      </c>
      <c r="C970">
        <v>600</v>
      </c>
      <c r="D970" t="str">
        <f>VLOOKUP(Oliusala[[#This Row],[postnumer]],Sveitarfelog[#All],4,FALSE)</f>
        <v>Akureyrarbær,Eyjafjarðarsveit,Hörgársveit,Svalbarðsstrandarhreppur,Grýtubakkahreppur</v>
      </c>
      <c r="E970" t="str">
        <f>VLOOKUP(Oliusala[[#This Row],[postnumer]],Sveitarfelog[#All],5,FALSE)</f>
        <v>Norðurland eystra</v>
      </c>
      <c r="F970" t="s">
        <v>27</v>
      </c>
      <c r="G970" t="s">
        <v>24</v>
      </c>
      <c r="H970" t="s">
        <v>58</v>
      </c>
      <c r="I970" s="1">
        <v>2562200</v>
      </c>
      <c r="J970" s="2">
        <f>VLOOKUP(Oliusala[[#This Row],[tegund]],Tegundir!$B$2:$D$19,3,FALSE)*Oliusala[[#This Row],[magn]]/1000</f>
        <v>2216.3029999999999</v>
      </c>
      <c r="K970">
        <v>2010</v>
      </c>
      <c r="L970" t="s">
        <v>19</v>
      </c>
      <c r="M970" s="144" t="s">
        <v>59</v>
      </c>
      <c r="O970" s="144" t="s">
        <v>1998</v>
      </c>
    </row>
    <row r="971" spans="1:15" x14ac:dyDescent="0.2">
      <c r="A971" t="s">
        <v>68</v>
      </c>
      <c r="B971" s="144" t="s">
        <v>68</v>
      </c>
      <c r="C971">
        <v>600</v>
      </c>
      <c r="D971" t="str">
        <f>VLOOKUP(Oliusala[[#This Row],[postnumer]],Sveitarfelog[#All],4,FALSE)</f>
        <v>Akureyrarbær,Eyjafjarðarsveit,Hörgársveit,Svalbarðsstrandarhreppur,Grýtubakkahreppur</v>
      </c>
      <c r="E971" t="str">
        <f>VLOOKUP(Oliusala[[#This Row],[postnumer]],Sveitarfelog[#All],5,FALSE)</f>
        <v>Norðurland eystra</v>
      </c>
      <c r="F971" t="s">
        <v>29</v>
      </c>
      <c r="G971" t="s">
        <v>24</v>
      </c>
      <c r="H971" t="s">
        <v>58</v>
      </c>
      <c r="I971" s="1">
        <v>3742904</v>
      </c>
      <c r="J971" s="2">
        <f>VLOOKUP(Oliusala[[#This Row],[tegund]],Tegundir!$B$2:$D$19,3,FALSE)*Oliusala[[#This Row],[magn]]/1000</f>
        <v>3237.6119600000002</v>
      </c>
      <c r="K971">
        <v>2010</v>
      </c>
      <c r="L971" t="s">
        <v>19</v>
      </c>
      <c r="M971" s="144" t="s">
        <v>59</v>
      </c>
      <c r="O971" s="144" t="s">
        <v>1998</v>
      </c>
    </row>
    <row r="972" spans="1:15" x14ac:dyDescent="0.2">
      <c r="A972" t="s">
        <v>68</v>
      </c>
      <c r="B972" s="144" t="s">
        <v>68</v>
      </c>
      <c r="C972">
        <v>600</v>
      </c>
      <c r="D972" t="str">
        <f>VLOOKUP(Oliusala[[#This Row],[postnumer]],Sveitarfelog[#All],4,FALSE)</f>
        <v>Akureyrarbær,Eyjafjarðarsveit,Hörgársveit,Svalbarðsstrandarhreppur,Grýtubakkahreppur</v>
      </c>
      <c r="E972" t="str">
        <f>VLOOKUP(Oliusala[[#This Row],[postnumer]],Sveitarfelog[#All],5,FALSE)</f>
        <v>Norðurland eystra</v>
      </c>
      <c r="F972" t="s">
        <v>30</v>
      </c>
      <c r="G972" t="s">
        <v>24</v>
      </c>
      <c r="H972" t="s">
        <v>58</v>
      </c>
      <c r="I972" s="1">
        <v>210554</v>
      </c>
      <c r="J972" s="2">
        <f>VLOOKUP(Oliusala[[#This Row],[tegund]],Tegundir!$B$2:$D$19,3,FALSE)*Oliusala[[#This Row],[magn]]/1000</f>
        <v>182.12921</v>
      </c>
      <c r="K972">
        <v>2010</v>
      </c>
      <c r="L972" t="s">
        <v>19</v>
      </c>
      <c r="M972" s="144" t="s">
        <v>59</v>
      </c>
      <c r="O972" s="144" t="s">
        <v>1998</v>
      </c>
    </row>
    <row r="973" spans="1:15" x14ac:dyDescent="0.2">
      <c r="A973" t="s">
        <v>57</v>
      </c>
      <c r="B973" s="144" t="s">
        <v>68</v>
      </c>
      <c r="C973">
        <v>600</v>
      </c>
      <c r="D973" t="str">
        <f>VLOOKUP(Oliusala[[#This Row],[postnumer]],Sveitarfelog[#All],4,FALSE)</f>
        <v>Akureyrarbær,Eyjafjarðarsveit,Hörgársveit,Svalbarðsstrandarhreppur,Grýtubakkahreppur</v>
      </c>
      <c r="E973" t="str">
        <f>VLOOKUP(Oliusala[[#This Row],[postnumer]],Sveitarfelog[#All],5,FALSE)</f>
        <v>Norðurland eystra</v>
      </c>
      <c r="F973" t="s">
        <v>24</v>
      </c>
      <c r="G973" t="s">
        <v>24</v>
      </c>
      <c r="H973" t="s">
        <v>58</v>
      </c>
      <c r="I973" s="1">
        <v>60543</v>
      </c>
      <c r="J973" s="2">
        <f>VLOOKUP(Oliusala[[#This Row],[tegund]],Tegundir!$B$2:$D$19,3,FALSE)*Oliusala[[#This Row],[magn]]/1000</f>
        <v>52.369695</v>
      </c>
      <c r="K973">
        <v>2010</v>
      </c>
      <c r="L973" t="s">
        <v>18</v>
      </c>
      <c r="M973" s="144" t="s">
        <v>59</v>
      </c>
    </row>
    <row r="974" spans="1:15" x14ac:dyDescent="0.2">
      <c r="A974" t="s">
        <v>57</v>
      </c>
      <c r="B974" s="144" t="s">
        <v>68</v>
      </c>
      <c r="C974">
        <v>600</v>
      </c>
      <c r="D974" t="str">
        <f>VLOOKUP(Oliusala[[#This Row],[postnumer]],Sveitarfelog[#All],4,FALSE)</f>
        <v>Akureyrarbær,Eyjafjarðarsveit,Hörgársveit,Svalbarðsstrandarhreppur,Grýtubakkahreppur</v>
      </c>
      <c r="E974" t="str">
        <f>VLOOKUP(Oliusala[[#This Row],[postnumer]],Sveitarfelog[#All],5,FALSE)</f>
        <v>Norðurland eystra</v>
      </c>
      <c r="F974" t="s">
        <v>24</v>
      </c>
      <c r="G974" t="s">
        <v>24</v>
      </c>
      <c r="H974" t="s">
        <v>60</v>
      </c>
      <c r="I974" s="1">
        <v>59</v>
      </c>
      <c r="J974" s="2">
        <f>VLOOKUP(Oliusala[[#This Row],[tegund]],Tegundir!$B$2:$D$19,3,FALSE)*Oliusala[[#This Row],[magn]]/1000</f>
        <v>5.1034999999999997E-2</v>
      </c>
      <c r="K974">
        <v>2010</v>
      </c>
      <c r="L974" t="s">
        <v>18</v>
      </c>
      <c r="M974" s="144" t="s">
        <v>59</v>
      </c>
    </row>
    <row r="975" spans="1:15" x14ac:dyDescent="0.2">
      <c r="A975" t="s">
        <v>63</v>
      </c>
      <c r="B975" s="144" t="s">
        <v>68</v>
      </c>
      <c r="C975">
        <v>600</v>
      </c>
      <c r="D975" t="str">
        <f>VLOOKUP(Oliusala[[#This Row],[postnumer]],Sveitarfelog[#All],4,FALSE)</f>
        <v>Akureyrarbær,Eyjafjarðarsveit,Hörgársveit,Svalbarðsstrandarhreppur,Grýtubakkahreppur</v>
      </c>
      <c r="E975" t="str">
        <f>VLOOKUP(Oliusala[[#This Row],[postnumer]],Sveitarfelog[#All],5,FALSE)</f>
        <v>Norðurland eystra</v>
      </c>
      <c r="F975" t="s">
        <v>24</v>
      </c>
      <c r="G975" t="s">
        <v>24</v>
      </c>
      <c r="H975" t="s">
        <v>58</v>
      </c>
      <c r="I975" s="1">
        <v>185029</v>
      </c>
      <c r="J975" s="2">
        <f>VLOOKUP(Oliusala[[#This Row],[tegund]],Tegundir!$B$2:$D$19,3,FALSE)*Oliusala[[#This Row],[magn]]/1000</f>
        <v>160.050085</v>
      </c>
      <c r="K975">
        <v>2010</v>
      </c>
      <c r="L975" t="s">
        <v>18</v>
      </c>
      <c r="M975" s="144" t="s">
        <v>59</v>
      </c>
    </row>
    <row r="976" spans="1:15" x14ac:dyDescent="0.2">
      <c r="A976" t="s">
        <v>63</v>
      </c>
      <c r="B976" s="144" t="s">
        <v>68</v>
      </c>
      <c r="C976">
        <v>600</v>
      </c>
      <c r="D976" t="str">
        <f>VLOOKUP(Oliusala[[#This Row],[postnumer]],Sveitarfelog[#All],4,FALSE)</f>
        <v>Akureyrarbær,Eyjafjarðarsveit,Hörgársveit,Svalbarðsstrandarhreppur,Grýtubakkahreppur</v>
      </c>
      <c r="E976" t="str">
        <f>VLOOKUP(Oliusala[[#This Row],[postnumer]],Sveitarfelog[#All],5,FALSE)</f>
        <v>Norðurland eystra</v>
      </c>
      <c r="F976" t="s">
        <v>24</v>
      </c>
      <c r="G976" t="s">
        <v>24</v>
      </c>
      <c r="H976" t="s">
        <v>58</v>
      </c>
      <c r="I976" s="1">
        <v>3531316</v>
      </c>
      <c r="J976" s="2">
        <f>VLOOKUP(Oliusala[[#This Row],[tegund]],Tegundir!$B$2:$D$19,3,FALSE)*Oliusala[[#This Row],[magn]]/1000</f>
        <v>3054.5883399999998</v>
      </c>
      <c r="K976">
        <v>2010</v>
      </c>
      <c r="L976" t="s">
        <v>18</v>
      </c>
      <c r="M976" s="144" t="s">
        <v>59</v>
      </c>
    </row>
    <row r="977" spans="1:15" x14ac:dyDescent="0.2">
      <c r="A977" t="s">
        <v>63</v>
      </c>
      <c r="B977" s="144" t="s">
        <v>68</v>
      </c>
      <c r="C977">
        <v>600</v>
      </c>
      <c r="D977" t="str">
        <f>VLOOKUP(Oliusala[[#This Row],[postnumer]],Sveitarfelog[#All],4,FALSE)</f>
        <v>Akureyrarbær,Eyjafjarðarsveit,Hörgársveit,Svalbarðsstrandarhreppur,Grýtubakkahreppur</v>
      </c>
      <c r="E977" t="str">
        <f>VLOOKUP(Oliusala[[#This Row],[postnumer]],Sveitarfelog[#All],5,FALSE)</f>
        <v>Norðurland eystra</v>
      </c>
      <c r="F977" t="s">
        <v>24</v>
      </c>
      <c r="G977" t="s">
        <v>24</v>
      </c>
      <c r="H977" t="s">
        <v>58</v>
      </c>
      <c r="I977" s="1">
        <v>129642</v>
      </c>
      <c r="J977" s="2">
        <f>VLOOKUP(Oliusala[[#This Row],[tegund]],Tegundir!$B$2:$D$19,3,FALSE)*Oliusala[[#This Row],[magn]]/1000</f>
        <v>112.14033000000001</v>
      </c>
      <c r="K977">
        <v>2010</v>
      </c>
      <c r="L977" t="s">
        <v>18</v>
      </c>
      <c r="M977" s="144" t="s">
        <v>59</v>
      </c>
    </row>
    <row r="978" spans="1:15" x14ac:dyDescent="0.2">
      <c r="A978" t="s">
        <v>63</v>
      </c>
      <c r="B978" s="144" t="s">
        <v>68</v>
      </c>
      <c r="C978">
        <v>600</v>
      </c>
      <c r="D978" t="str">
        <f>VLOOKUP(Oliusala[[#This Row],[postnumer]],Sveitarfelog[#All],4,FALSE)</f>
        <v>Akureyrarbær,Eyjafjarðarsveit,Hörgársveit,Svalbarðsstrandarhreppur,Grýtubakkahreppur</v>
      </c>
      <c r="E978" t="str">
        <f>VLOOKUP(Oliusala[[#This Row],[postnumer]],Sveitarfelog[#All],5,FALSE)</f>
        <v>Norðurland eystra</v>
      </c>
      <c r="F978" t="s">
        <v>24</v>
      </c>
      <c r="G978" t="s">
        <v>24</v>
      </c>
      <c r="H978" t="s">
        <v>58</v>
      </c>
      <c r="I978" s="1">
        <v>1859956</v>
      </c>
      <c r="J978" s="2">
        <f>VLOOKUP(Oliusala[[#This Row],[tegund]],Tegundir!$B$2:$D$19,3,FALSE)*Oliusala[[#This Row],[magn]]/1000</f>
        <v>1608.86194</v>
      </c>
      <c r="K978">
        <v>2010</v>
      </c>
      <c r="L978" t="s">
        <v>18</v>
      </c>
      <c r="M978" s="144" t="s">
        <v>59</v>
      </c>
    </row>
    <row r="979" spans="1:15" x14ac:dyDescent="0.2">
      <c r="A979" t="s">
        <v>63</v>
      </c>
      <c r="B979" s="144" t="s">
        <v>68</v>
      </c>
      <c r="C979">
        <v>600</v>
      </c>
      <c r="D979" t="str">
        <f>VLOOKUP(Oliusala[[#This Row],[postnumer]],Sveitarfelog[#All],4,FALSE)</f>
        <v>Akureyrarbær,Eyjafjarðarsveit,Hörgársveit,Svalbarðsstrandarhreppur,Grýtubakkahreppur</v>
      </c>
      <c r="E979" t="str">
        <f>VLOOKUP(Oliusala[[#This Row],[postnumer]],Sveitarfelog[#All],5,FALSE)</f>
        <v>Norðurland eystra</v>
      </c>
      <c r="F979" t="s">
        <v>24</v>
      </c>
      <c r="G979" t="s">
        <v>24</v>
      </c>
      <c r="H979" t="s">
        <v>58</v>
      </c>
      <c r="I979" s="1">
        <v>262285</v>
      </c>
      <c r="J979" s="2">
        <f>VLOOKUP(Oliusala[[#This Row],[tegund]],Tegundir!$B$2:$D$19,3,FALSE)*Oliusala[[#This Row],[magn]]/1000</f>
        <v>226.87652499999999</v>
      </c>
      <c r="K979">
        <v>2010</v>
      </c>
      <c r="L979" t="s">
        <v>18</v>
      </c>
      <c r="M979" s="144" t="s">
        <v>59</v>
      </c>
    </row>
    <row r="980" spans="1:15" x14ac:dyDescent="0.2">
      <c r="A980" t="s">
        <v>63</v>
      </c>
      <c r="B980" s="144" t="s">
        <v>68</v>
      </c>
      <c r="C980">
        <v>600</v>
      </c>
      <c r="D980" t="str">
        <f>VLOOKUP(Oliusala[[#This Row],[postnumer]],Sveitarfelog[#All],4,FALSE)</f>
        <v>Akureyrarbær,Eyjafjarðarsveit,Hörgársveit,Svalbarðsstrandarhreppur,Grýtubakkahreppur</v>
      </c>
      <c r="E980" t="str">
        <f>VLOOKUP(Oliusala[[#This Row],[postnumer]],Sveitarfelog[#All],5,FALSE)</f>
        <v>Norðurland eystra</v>
      </c>
      <c r="F980" t="s">
        <v>24</v>
      </c>
      <c r="G980" t="s">
        <v>24</v>
      </c>
      <c r="H980" t="s">
        <v>58</v>
      </c>
      <c r="I980" s="1">
        <v>437067</v>
      </c>
      <c r="J980" s="2">
        <f>VLOOKUP(Oliusala[[#This Row],[tegund]],Tegundir!$B$2:$D$19,3,FALSE)*Oliusala[[#This Row],[magn]]/1000</f>
        <v>378.06295499999999</v>
      </c>
      <c r="K980">
        <v>2010</v>
      </c>
      <c r="L980" t="s">
        <v>18</v>
      </c>
      <c r="M980" s="144" t="s">
        <v>59</v>
      </c>
    </row>
    <row r="981" spans="1:15" x14ac:dyDescent="0.2">
      <c r="A981" t="s">
        <v>139</v>
      </c>
      <c r="B981" s="144" t="s">
        <v>139</v>
      </c>
      <c r="C981">
        <v>601</v>
      </c>
      <c r="D981" t="str">
        <f>VLOOKUP(Oliusala[[#This Row],[postnumer]],Sveitarfelog[#All],4,FALSE)</f>
        <v>Akureyrarbær,Eyjafjarðarsveit,Hörgársveit,Svalbarðsstrandarhreppur,Grýtubakkahreppur</v>
      </c>
      <c r="E981" t="str">
        <f>VLOOKUP(Oliusala[[#This Row],[postnumer]],Sveitarfelog[#All],5,FALSE)</f>
        <v>Norðurland eystra</v>
      </c>
      <c r="F981" t="s">
        <v>24</v>
      </c>
      <c r="G981" t="s">
        <v>24</v>
      </c>
      <c r="H981" t="s">
        <v>58</v>
      </c>
      <c r="I981" s="1">
        <v>2553</v>
      </c>
      <c r="J981" s="2">
        <f>VLOOKUP(Oliusala[[#This Row],[tegund]],Tegundir!$B$2:$D$19,3,FALSE)*Oliusala[[#This Row],[magn]]/1000</f>
        <v>2.208345</v>
      </c>
      <c r="K981">
        <v>2010</v>
      </c>
      <c r="L981" t="s">
        <v>18</v>
      </c>
      <c r="M981" s="144" t="s">
        <v>59</v>
      </c>
    </row>
    <row r="982" spans="1:15" x14ac:dyDescent="0.2">
      <c r="A982" t="s">
        <v>57</v>
      </c>
      <c r="B982" s="144" t="s">
        <v>138</v>
      </c>
      <c r="C982">
        <v>601</v>
      </c>
      <c r="D982" t="str">
        <f>VLOOKUP(Oliusala[[#This Row],[postnumer]],Sveitarfelog[#All],4,FALSE)</f>
        <v>Akureyrarbær,Eyjafjarðarsveit,Hörgársveit,Svalbarðsstrandarhreppur,Grýtubakkahreppur</v>
      </c>
      <c r="E982" t="str">
        <f>VLOOKUP(Oliusala[[#This Row],[postnumer]],Sveitarfelog[#All],5,FALSE)</f>
        <v>Norðurland eystra</v>
      </c>
      <c r="F982" t="s">
        <v>24</v>
      </c>
      <c r="G982" t="s">
        <v>24</v>
      </c>
      <c r="H982" t="s">
        <v>60</v>
      </c>
      <c r="I982" s="1">
        <v>1639</v>
      </c>
      <c r="J982" s="2">
        <f>VLOOKUP(Oliusala[[#This Row],[tegund]],Tegundir!$B$2:$D$19,3,FALSE)*Oliusala[[#This Row],[magn]]/1000</f>
        <v>1.417735</v>
      </c>
      <c r="K982">
        <v>2010</v>
      </c>
      <c r="L982" t="s">
        <v>18</v>
      </c>
      <c r="M982" s="144" t="s">
        <v>59</v>
      </c>
    </row>
    <row r="983" spans="1:15" x14ac:dyDescent="0.2">
      <c r="A983" t="s">
        <v>63</v>
      </c>
      <c r="B983" s="144" t="s">
        <v>138</v>
      </c>
      <c r="C983">
        <v>601</v>
      </c>
      <c r="D983" t="str">
        <f>VLOOKUP(Oliusala[[#This Row],[postnumer]],Sveitarfelog[#All],4,FALSE)</f>
        <v>Akureyrarbær,Eyjafjarðarsveit,Hörgársveit,Svalbarðsstrandarhreppur,Grýtubakkahreppur</v>
      </c>
      <c r="E983" t="str">
        <f>VLOOKUP(Oliusala[[#This Row],[postnumer]],Sveitarfelog[#All],5,FALSE)</f>
        <v>Norðurland eystra</v>
      </c>
      <c r="F983" t="s">
        <v>24</v>
      </c>
      <c r="G983" t="s">
        <v>24</v>
      </c>
      <c r="H983" t="s">
        <v>58</v>
      </c>
      <c r="I983" s="1">
        <v>60</v>
      </c>
      <c r="J983" s="2">
        <f>VLOOKUP(Oliusala[[#This Row],[tegund]],Tegundir!$B$2:$D$19,3,FALSE)*Oliusala[[#This Row],[magn]]/1000</f>
        <v>5.1900000000000002E-2</v>
      </c>
      <c r="K983">
        <v>2010</v>
      </c>
      <c r="L983" t="s">
        <v>18</v>
      </c>
      <c r="M983" s="144" t="s">
        <v>59</v>
      </c>
    </row>
    <row r="984" spans="1:15" x14ac:dyDescent="0.2">
      <c r="A984" t="s">
        <v>57</v>
      </c>
      <c r="B984" s="144" t="s">
        <v>138</v>
      </c>
      <c r="C984">
        <v>601</v>
      </c>
      <c r="D984" t="str">
        <f>VLOOKUP(Oliusala[[#This Row],[postnumer]],Sveitarfelog[#All],4,FALSE)</f>
        <v>Akureyrarbær,Eyjafjarðarsveit,Hörgársveit,Svalbarðsstrandarhreppur,Grýtubakkahreppur</v>
      </c>
      <c r="E984" t="str">
        <f>VLOOKUP(Oliusala[[#This Row],[postnumer]],Sveitarfelog[#All],5,FALSE)</f>
        <v>Norðurland eystra</v>
      </c>
      <c r="F984" t="s">
        <v>25</v>
      </c>
      <c r="G984" t="s">
        <v>24</v>
      </c>
      <c r="H984" t="s">
        <v>60</v>
      </c>
      <c r="I984" s="1">
        <v>121759</v>
      </c>
      <c r="J984" s="2">
        <f>VLOOKUP(Oliusala[[#This Row],[tegund]],Tegundir!$B$2:$D$19,3,FALSE)*Oliusala[[#This Row],[magn]]/1000</f>
        <v>105.321535</v>
      </c>
      <c r="K984">
        <v>2010</v>
      </c>
      <c r="L984" t="s">
        <v>19</v>
      </c>
      <c r="M984" s="144" t="s">
        <v>59</v>
      </c>
      <c r="O984" s="144" t="s">
        <v>1997</v>
      </c>
    </row>
    <row r="985" spans="1:15" x14ac:dyDescent="0.2">
      <c r="A985" t="s">
        <v>63</v>
      </c>
      <c r="B985" s="144" t="s">
        <v>140</v>
      </c>
      <c r="C985">
        <v>610</v>
      </c>
      <c r="D985" t="str">
        <f>VLOOKUP(Oliusala[[#This Row],[postnumer]],Sveitarfelog[#All],4,FALSE)</f>
        <v>Akureyrarbær,Eyjafjarðarsveit,Hörgársveit,Svalbarðsstrandarhreppur,Grýtubakkahreppur</v>
      </c>
      <c r="E985" t="str">
        <f>VLOOKUP(Oliusala[[#This Row],[postnumer]],Sveitarfelog[#All],5,FALSE)</f>
        <v>Norðurland eystra</v>
      </c>
      <c r="F985" t="s">
        <v>25</v>
      </c>
      <c r="G985" t="s">
        <v>24</v>
      </c>
      <c r="H985" t="s">
        <v>58</v>
      </c>
      <c r="I985" s="1">
        <v>79</v>
      </c>
      <c r="J985" s="2">
        <f>VLOOKUP(Oliusala[[#This Row],[tegund]],Tegundir!$B$2:$D$19,3,FALSE)*Oliusala[[#This Row],[magn]]/1000</f>
        <v>6.8334999999999993E-2</v>
      </c>
      <c r="K985">
        <v>2010</v>
      </c>
      <c r="L985" t="s">
        <v>18</v>
      </c>
      <c r="M985" s="144" t="s">
        <v>59</v>
      </c>
    </row>
    <row r="986" spans="1:15" x14ac:dyDescent="0.2">
      <c r="A986" t="s">
        <v>68</v>
      </c>
      <c r="B986" s="144" t="s">
        <v>140</v>
      </c>
      <c r="C986">
        <v>610</v>
      </c>
      <c r="D986" t="str">
        <f>VLOOKUP(Oliusala[[#This Row],[postnumer]],Sveitarfelog[#All],4,FALSE)</f>
        <v>Akureyrarbær,Eyjafjarðarsveit,Hörgársveit,Svalbarðsstrandarhreppur,Grýtubakkahreppur</v>
      </c>
      <c r="E986" t="str">
        <f>VLOOKUP(Oliusala[[#This Row],[postnumer]],Sveitarfelog[#All],5,FALSE)</f>
        <v>Norðurland eystra</v>
      </c>
      <c r="F986" t="s">
        <v>25</v>
      </c>
      <c r="G986" t="s">
        <v>24</v>
      </c>
      <c r="H986" t="s">
        <v>60</v>
      </c>
      <c r="I986" s="1">
        <v>1028</v>
      </c>
      <c r="J986" s="2">
        <f>VLOOKUP(Oliusala[[#This Row],[tegund]],Tegundir!$B$2:$D$19,3,FALSE)*Oliusala[[#This Row],[magn]]/1000</f>
        <v>0.88922000000000001</v>
      </c>
      <c r="K986">
        <v>2010</v>
      </c>
      <c r="L986" t="s">
        <v>1955</v>
      </c>
      <c r="M986" s="144" t="s">
        <v>59</v>
      </c>
    </row>
    <row r="987" spans="1:15" x14ac:dyDescent="0.2">
      <c r="A987" t="s">
        <v>57</v>
      </c>
      <c r="B987" s="144" t="s">
        <v>140</v>
      </c>
      <c r="C987">
        <v>610</v>
      </c>
      <c r="D987" t="str">
        <f>VLOOKUP(Oliusala[[#This Row],[postnumer]],Sveitarfelog[#All],4,FALSE)</f>
        <v>Akureyrarbær,Eyjafjarðarsveit,Hörgársveit,Svalbarðsstrandarhreppur,Grýtubakkahreppur</v>
      </c>
      <c r="E987" t="str">
        <f>VLOOKUP(Oliusala[[#This Row],[postnumer]],Sveitarfelog[#All],5,FALSE)</f>
        <v>Norðurland eystra</v>
      </c>
      <c r="F987" t="s">
        <v>25</v>
      </c>
      <c r="G987" t="s">
        <v>24</v>
      </c>
      <c r="H987" t="s">
        <v>60</v>
      </c>
      <c r="I987" s="1">
        <v>91836</v>
      </c>
      <c r="J987" s="2">
        <f>VLOOKUP(Oliusala[[#This Row],[tegund]],Tegundir!$B$2:$D$19,3,FALSE)*Oliusala[[#This Row],[magn]]/1000</f>
        <v>79.438140000000004</v>
      </c>
      <c r="K987">
        <v>2010</v>
      </c>
      <c r="L987" t="s">
        <v>1955</v>
      </c>
      <c r="M987" s="144" t="s">
        <v>59</v>
      </c>
    </row>
    <row r="988" spans="1:15" x14ac:dyDescent="0.2">
      <c r="A988" t="s">
        <v>63</v>
      </c>
      <c r="B988" s="144" t="s">
        <v>140</v>
      </c>
      <c r="C988">
        <v>610</v>
      </c>
      <c r="D988" t="str">
        <f>VLOOKUP(Oliusala[[#This Row],[postnumer]],Sveitarfelog[#All],4,FALSE)</f>
        <v>Akureyrarbær,Eyjafjarðarsveit,Hörgársveit,Svalbarðsstrandarhreppur,Grýtubakkahreppur</v>
      </c>
      <c r="E988" t="str">
        <f>VLOOKUP(Oliusala[[#This Row],[postnumer]],Sveitarfelog[#All],5,FALSE)</f>
        <v>Norðurland eystra</v>
      </c>
      <c r="F988" t="s">
        <v>24</v>
      </c>
      <c r="G988" t="s">
        <v>24</v>
      </c>
      <c r="H988" t="s">
        <v>61</v>
      </c>
      <c r="I988" s="1">
        <v>0</v>
      </c>
      <c r="J988" s="2">
        <f>VLOOKUP(Oliusala[[#This Row],[tegund]],Tegundir!$B$2:$D$19,3,FALSE)*Oliusala[[#This Row],[magn]]/1000</f>
        <v>0</v>
      </c>
      <c r="K988">
        <v>2010</v>
      </c>
      <c r="L988" t="s">
        <v>18</v>
      </c>
      <c r="M988" s="144" t="s">
        <v>62</v>
      </c>
    </row>
    <row r="989" spans="1:15" x14ac:dyDescent="0.2">
      <c r="A989" t="s">
        <v>68</v>
      </c>
      <c r="B989" s="144" t="s">
        <v>140</v>
      </c>
      <c r="C989">
        <v>610</v>
      </c>
      <c r="D989" t="str">
        <f>VLOOKUP(Oliusala[[#This Row],[postnumer]],Sveitarfelog[#All],4,FALSE)</f>
        <v>Akureyrarbær,Eyjafjarðarsveit,Hörgársveit,Svalbarðsstrandarhreppur,Grýtubakkahreppur</v>
      </c>
      <c r="E989" t="str">
        <f>VLOOKUP(Oliusala[[#This Row],[postnumer]],Sveitarfelog[#All],5,FALSE)</f>
        <v>Norðurland eystra</v>
      </c>
      <c r="F989" t="s">
        <v>24</v>
      </c>
      <c r="G989" t="s">
        <v>24</v>
      </c>
      <c r="H989" t="s">
        <v>60</v>
      </c>
      <c r="I989" s="1">
        <v>39137</v>
      </c>
      <c r="J989" s="2">
        <f>VLOOKUP(Oliusala[[#This Row],[tegund]],Tegundir!$B$2:$D$19,3,FALSE)*Oliusala[[#This Row],[magn]]/1000</f>
        <v>33.853504999999998</v>
      </c>
      <c r="K989">
        <v>2010</v>
      </c>
      <c r="L989" t="s">
        <v>18</v>
      </c>
      <c r="M989" s="144" t="s">
        <v>59</v>
      </c>
    </row>
    <row r="990" spans="1:15" x14ac:dyDescent="0.2">
      <c r="A990" t="s">
        <v>57</v>
      </c>
      <c r="B990" s="144" t="s">
        <v>140</v>
      </c>
      <c r="C990">
        <v>610</v>
      </c>
      <c r="D990" t="str">
        <f>VLOOKUP(Oliusala[[#This Row],[postnumer]],Sveitarfelog[#All],4,FALSE)</f>
        <v>Akureyrarbær,Eyjafjarðarsveit,Hörgársveit,Svalbarðsstrandarhreppur,Grýtubakkahreppur</v>
      </c>
      <c r="E990" t="str">
        <f>VLOOKUP(Oliusala[[#This Row],[postnumer]],Sveitarfelog[#All],5,FALSE)</f>
        <v>Norðurland eystra</v>
      </c>
      <c r="F990" t="s">
        <v>24</v>
      </c>
      <c r="G990" t="s">
        <v>24</v>
      </c>
      <c r="H990" t="s">
        <v>60</v>
      </c>
      <c r="I990" s="1">
        <v>63612</v>
      </c>
      <c r="J990" s="2">
        <f>VLOOKUP(Oliusala[[#This Row],[tegund]],Tegundir!$B$2:$D$19,3,FALSE)*Oliusala[[#This Row],[magn]]/1000</f>
        <v>55.024380000000001</v>
      </c>
      <c r="K990">
        <v>2010</v>
      </c>
      <c r="L990" t="s">
        <v>18</v>
      </c>
      <c r="M990" s="144" t="s">
        <v>59</v>
      </c>
    </row>
    <row r="991" spans="1:15" x14ac:dyDescent="0.2">
      <c r="A991" t="s">
        <v>57</v>
      </c>
      <c r="B991" s="144" t="s">
        <v>140</v>
      </c>
      <c r="C991">
        <v>610</v>
      </c>
      <c r="D991" t="str">
        <f>VLOOKUP(Oliusala[[#This Row],[postnumer]],Sveitarfelog[#All],4,FALSE)</f>
        <v>Akureyrarbær,Eyjafjarðarsveit,Hörgársveit,Svalbarðsstrandarhreppur,Grýtubakkahreppur</v>
      </c>
      <c r="E991" t="str">
        <f>VLOOKUP(Oliusala[[#This Row],[postnumer]],Sveitarfelog[#All],5,FALSE)</f>
        <v>Norðurland eystra</v>
      </c>
      <c r="F991" t="s">
        <v>29</v>
      </c>
      <c r="G991" t="s">
        <v>24</v>
      </c>
      <c r="H991" t="s">
        <v>60</v>
      </c>
      <c r="I991" s="1">
        <v>39248</v>
      </c>
      <c r="J991" s="2">
        <f>VLOOKUP(Oliusala[[#This Row],[tegund]],Tegundir!$B$2:$D$19,3,FALSE)*Oliusala[[#This Row],[magn]]/1000</f>
        <v>33.94952</v>
      </c>
      <c r="K991">
        <v>2010</v>
      </c>
      <c r="L991" t="s">
        <v>19</v>
      </c>
      <c r="M991" s="144" t="s">
        <v>59</v>
      </c>
      <c r="O991" s="144" t="s">
        <v>1998</v>
      </c>
    </row>
    <row r="992" spans="1:15" x14ac:dyDescent="0.2">
      <c r="A992" t="s">
        <v>57</v>
      </c>
      <c r="B992" s="144" t="s">
        <v>140</v>
      </c>
      <c r="C992">
        <v>610</v>
      </c>
      <c r="D992" t="str">
        <f>VLOOKUP(Oliusala[[#This Row],[postnumer]],Sveitarfelog[#All],4,FALSE)</f>
        <v>Akureyrarbær,Eyjafjarðarsveit,Hörgársveit,Svalbarðsstrandarhreppur,Grýtubakkahreppur</v>
      </c>
      <c r="E992" t="str">
        <f>VLOOKUP(Oliusala[[#This Row],[postnumer]],Sveitarfelog[#All],5,FALSE)</f>
        <v>Norðurland eystra</v>
      </c>
      <c r="F992" t="s">
        <v>30</v>
      </c>
      <c r="G992" t="s">
        <v>24</v>
      </c>
      <c r="H992" t="s">
        <v>60</v>
      </c>
      <c r="I992" s="1">
        <v>3541</v>
      </c>
      <c r="J992" s="2">
        <f>VLOOKUP(Oliusala[[#This Row],[tegund]],Tegundir!$B$2:$D$19,3,FALSE)*Oliusala[[#This Row],[magn]]/1000</f>
        <v>3.0629650000000002</v>
      </c>
      <c r="K992">
        <v>2010</v>
      </c>
      <c r="L992" t="s">
        <v>19</v>
      </c>
      <c r="M992" s="144" t="s">
        <v>59</v>
      </c>
      <c r="O992" s="144" t="s">
        <v>1998</v>
      </c>
    </row>
    <row r="993" spans="1:15" x14ac:dyDescent="0.2">
      <c r="A993" t="s">
        <v>63</v>
      </c>
      <c r="B993" s="144" t="s">
        <v>140</v>
      </c>
      <c r="C993">
        <v>610</v>
      </c>
      <c r="D993" t="str">
        <f>VLOOKUP(Oliusala[[#This Row],[postnumer]],Sveitarfelog[#All],4,FALSE)</f>
        <v>Akureyrarbær,Eyjafjarðarsveit,Hörgársveit,Svalbarðsstrandarhreppur,Grýtubakkahreppur</v>
      </c>
      <c r="E993" t="str">
        <f>VLOOKUP(Oliusala[[#This Row],[postnumer]],Sveitarfelog[#All],5,FALSE)</f>
        <v>Norðurland eystra</v>
      </c>
      <c r="F993" t="s">
        <v>24</v>
      </c>
      <c r="G993" t="s">
        <v>24</v>
      </c>
      <c r="H993" t="s">
        <v>58</v>
      </c>
      <c r="I993" s="1">
        <v>23189</v>
      </c>
      <c r="J993" s="2">
        <f>VLOOKUP(Oliusala[[#This Row],[tegund]],Tegundir!$B$2:$D$19,3,FALSE)*Oliusala[[#This Row],[magn]]/1000</f>
        <v>20.058485000000001</v>
      </c>
      <c r="K993">
        <v>2010</v>
      </c>
      <c r="L993" t="s">
        <v>18</v>
      </c>
      <c r="M993" s="144" t="s">
        <v>59</v>
      </c>
    </row>
    <row r="994" spans="1:15" x14ac:dyDescent="0.2">
      <c r="A994" t="s">
        <v>63</v>
      </c>
      <c r="B994" s="144" t="s">
        <v>136</v>
      </c>
      <c r="C994">
        <v>620</v>
      </c>
      <c r="D994" t="str">
        <f>VLOOKUP(Oliusala[[#This Row],[postnumer]],Sveitarfelog[#All],4,FALSE)</f>
        <v>Dalvíkurbyggð</v>
      </c>
      <c r="E994" t="str">
        <f>VLOOKUP(Oliusala[[#This Row],[postnumer]],Sveitarfelog[#All],5,FALSE)</f>
        <v>Norðurland eystra</v>
      </c>
      <c r="F994" t="s">
        <v>25</v>
      </c>
      <c r="G994" t="s">
        <v>24</v>
      </c>
      <c r="H994" t="s">
        <v>58</v>
      </c>
      <c r="I994" s="1">
        <v>15512</v>
      </c>
      <c r="J994" s="2">
        <f>VLOOKUP(Oliusala[[#This Row],[tegund]],Tegundir!$B$2:$D$19,3,FALSE)*Oliusala[[#This Row],[magn]]/1000</f>
        <v>13.417879999999998</v>
      </c>
      <c r="K994">
        <v>2010</v>
      </c>
      <c r="L994" t="s">
        <v>18</v>
      </c>
      <c r="M994" s="144" t="s">
        <v>59</v>
      </c>
    </row>
    <row r="995" spans="1:15" x14ac:dyDescent="0.2">
      <c r="A995" t="s">
        <v>68</v>
      </c>
      <c r="B995" s="144" t="s">
        <v>141</v>
      </c>
      <c r="C995">
        <v>620</v>
      </c>
      <c r="D995" t="str">
        <f>VLOOKUP(Oliusala[[#This Row],[postnumer]],Sveitarfelog[#All],4,FALSE)</f>
        <v>Dalvíkurbyggð</v>
      </c>
      <c r="E995" t="str">
        <f>VLOOKUP(Oliusala[[#This Row],[postnumer]],Sveitarfelog[#All],5,FALSE)</f>
        <v>Norðurland eystra</v>
      </c>
      <c r="F995" t="s">
        <v>25</v>
      </c>
      <c r="G995" t="s">
        <v>24</v>
      </c>
      <c r="H995" t="s">
        <v>60</v>
      </c>
      <c r="I995" s="1">
        <v>168799</v>
      </c>
      <c r="J995" s="2">
        <f>VLOOKUP(Oliusala[[#This Row],[tegund]],Tegundir!$B$2:$D$19,3,FALSE)*Oliusala[[#This Row],[magn]]/1000</f>
        <v>146.011135</v>
      </c>
      <c r="K995">
        <v>2010</v>
      </c>
      <c r="L995" t="s">
        <v>19</v>
      </c>
      <c r="M995" s="144" t="s">
        <v>59</v>
      </c>
      <c r="O995" s="144" t="s">
        <v>1997</v>
      </c>
    </row>
    <row r="996" spans="1:15" x14ac:dyDescent="0.2">
      <c r="A996" t="s">
        <v>136</v>
      </c>
      <c r="B996" s="144" t="s">
        <v>136</v>
      </c>
      <c r="C996">
        <v>620</v>
      </c>
      <c r="D996" t="str">
        <f>VLOOKUP(Oliusala[[#This Row],[postnumer]],Sveitarfelog[#All],4,FALSE)</f>
        <v>Dalvíkurbyggð</v>
      </c>
      <c r="E996" t="str">
        <f>VLOOKUP(Oliusala[[#This Row],[postnumer]],Sveitarfelog[#All],5,FALSE)</f>
        <v>Norðurland eystra</v>
      </c>
      <c r="F996" t="s">
        <v>25</v>
      </c>
      <c r="G996" t="s">
        <v>24</v>
      </c>
      <c r="H996" t="s">
        <v>58</v>
      </c>
      <c r="I996" s="1">
        <v>194421</v>
      </c>
      <c r="J996" s="2">
        <f>VLOOKUP(Oliusala[[#This Row],[tegund]],Tegundir!$B$2:$D$19,3,FALSE)*Oliusala[[#This Row],[magn]]/1000</f>
        <v>168.17416500000002</v>
      </c>
      <c r="K996">
        <v>2010</v>
      </c>
      <c r="L996" t="s">
        <v>1955</v>
      </c>
      <c r="M996" s="144" t="s">
        <v>59</v>
      </c>
    </row>
    <row r="997" spans="1:15" x14ac:dyDescent="0.2">
      <c r="A997" t="s">
        <v>136</v>
      </c>
      <c r="B997" s="144" t="s">
        <v>136</v>
      </c>
      <c r="C997">
        <v>620</v>
      </c>
      <c r="D997" t="str">
        <f>VLOOKUP(Oliusala[[#This Row],[postnumer]],Sveitarfelog[#All],4,FALSE)</f>
        <v>Dalvíkurbyggð</v>
      </c>
      <c r="E997" t="str">
        <f>VLOOKUP(Oliusala[[#This Row],[postnumer]],Sveitarfelog[#All],5,FALSE)</f>
        <v>Norðurland eystra</v>
      </c>
      <c r="F997" t="s">
        <v>29</v>
      </c>
      <c r="G997" t="s">
        <v>24</v>
      </c>
      <c r="H997" t="s">
        <v>61</v>
      </c>
      <c r="I997" s="1">
        <v>58952</v>
      </c>
      <c r="J997" s="2">
        <f>VLOOKUP(Oliusala[[#This Row],[tegund]],Tegundir!$B$2:$D$19,3,FALSE)*Oliusala[[#This Row],[magn]]/1000</f>
        <v>50.993479999999998</v>
      </c>
      <c r="K997">
        <v>2010</v>
      </c>
      <c r="L997" t="s">
        <v>19</v>
      </c>
      <c r="M997" s="144" t="s">
        <v>62</v>
      </c>
      <c r="O997" s="144" t="s">
        <v>1998</v>
      </c>
    </row>
    <row r="998" spans="1:15" x14ac:dyDescent="0.2">
      <c r="A998" t="s">
        <v>57</v>
      </c>
      <c r="B998" s="144" t="s">
        <v>141</v>
      </c>
      <c r="C998">
        <v>620</v>
      </c>
      <c r="D998" t="str">
        <f>VLOOKUP(Oliusala[[#This Row],[postnumer]],Sveitarfelog[#All],4,FALSE)</f>
        <v>Dalvíkurbyggð</v>
      </c>
      <c r="E998" t="str">
        <f>VLOOKUP(Oliusala[[#This Row],[postnumer]],Sveitarfelog[#All],5,FALSE)</f>
        <v>Norðurland eystra</v>
      </c>
      <c r="F998" t="s">
        <v>25</v>
      </c>
      <c r="G998" t="s">
        <v>24</v>
      </c>
      <c r="H998" t="s">
        <v>60</v>
      </c>
      <c r="I998" s="1">
        <v>31032</v>
      </c>
      <c r="J998" s="2">
        <f>VLOOKUP(Oliusala[[#This Row],[tegund]],Tegundir!$B$2:$D$19,3,FALSE)*Oliusala[[#This Row],[magn]]/1000</f>
        <v>26.842680000000001</v>
      </c>
      <c r="K998">
        <v>2010</v>
      </c>
      <c r="L998" t="s">
        <v>19</v>
      </c>
      <c r="M998" s="144" t="s">
        <v>59</v>
      </c>
      <c r="O998" s="144" t="s">
        <v>1997</v>
      </c>
    </row>
    <row r="999" spans="1:15" x14ac:dyDescent="0.2">
      <c r="A999" t="s">
        <v>63</v>
      </c>
      <c r="B999" s="144" t="s">
        <v>136</v>
      </c>
      <c r="C999">
        <v>620</v>
      </c>
      <c r="D999" t="str">
        <f>VLOOKUP(Oliusala[[#This Row],[postnumer]],Sveitarfelog[#All],4,FALSE)</f>
        <v>Dalvíkurbyggð</v>
      </c>
      <c r="E999" t="str">
        <f>VLOOKUP(Oliusala[[#This Row],[postnumer]],Sveitarfelog[#All],5,FALSE)</f>
        <v>Norðurland eystra</v>
      </c>
      <c r="F999" t="s">
        <v>24</v>
      </c>
      <c r="G999" t="s">
        <v>24</v>
      </c>
      <c r="H999" t="s">
        <v>61</v>
      </c>
      <c r="I999" s="1">
        <v>0</v>
      </c>
      <c r="J999" s="2">
        <f>VLOOKUP(Oliusala[[#This Row],[tegund]],Tegundir!$B$2:$D$19,3,FALSE)*Oliusala[[#This Row],[magn]]/1000</f>
        <v>0</v>
      </c>
      <c r="K999">
        <v>2010</v>
      </c>
      <c r="L999" t="s">
        <v>18</v>
      </c>
      <c r="M999" s="144" t="s">
        <v>62</v>
      </c>
    </row>
    <row r="1000" spans="1:15" x14ac:dyDescent="0.2">
      <c r="A1000" t="s">
        <v>68</v>
      </c>
      <c r="B1000" s="144" t="s">
        <v>141</v>
      </c>
      <c r="C1000">
        <v>620</v>
      </c>
      <c r="D1000" t="str">
        <f>VLOOKUP(Oliusala[[#This Row],[postnumer]],Sveitarfelog[#All],4,FALSE)</f>
        <v>Dalvíkurbyggð</v>
      </c>
      <c r="E1000" t="str">
        <f>VLOOKUP(Oliusala[[#This Row],[postnumer]],Sveitarfelog[#All],5,FALSE)</f>
        <v>Norðurland eystra</v>
      </c>
      <c r="F1000" t="s">
        <v>29</v>
      </c>
      <c r="G1000" t="s">
        <v>24</v>
      </c>
      <c r="H1000" t="s">
        <v>60</v>
      </c>
      <c r="I1000" s="1">
        <v>32793</v>
      </c>
      <c r="J1000" s="2">
        <f>VLOOKUP(Oliusala[[#This Row],[tegund]],Tegundir!$B$2:$D$19,3,FALSE)*Oliusala[[#This Row],[magn]]/1000</f>
        <v>28.365945</v>
      </c>
      <c r="K1000">
        <v>2010</v>
      </c>
      <c r="L1000" t="s">
        <v>19</v>
      </c>
      <c r="M1000" s="144" t="s">
        <v>59</v>
      </c>
      <c r="O1000" s="144" t="s">
        <v>1998</v>
      </c>
    </row>
    <row r="1001" spans="1:15" x14ac:dyDescent="0.2">
      <c r="A1001" t="s">
        <v>68</v>
      </c>
      <c r="B1001" s="144" t="s">
        <v>136</v>
      </c>
      <c r="C1001">
        <v>620</v>
      </c>
      <c r="D1001" t="str">
        <f>VLOOKUP(Oliusala[[#This Row],[postnumer]],Sveitarfelog[#All],4,FALSE)</f>
        <v>Dalvíkurbyggð</v>
      </c>
      <c r="E1001" t="str">
        <f>VLOOKUP(Oliusala[[#This Row],[postnumer]],Sveitarfelog[#All],5,FALSE)</f>
        <v>Norðurland eystra</v>
      </c>
      <c r="F1001" t="s">
        <v>25</v>
      </c>
      <c r="G1001" t="s">
        <v>24</v>
      </c>
      <c r="H1001" t="s">
        <v>60</v>
      </c>
      <c r="I1001" s="1">
        <v>116916</v>
      </c>
      <c r="J1001" s="2">
        <f>VLOOKUP(Oliusala[[#This Row],[tegund]],Tegundir!$B$2:$D$19,3,FALSE)*Oliusala[[#This Row],[magn]]/1000</f>
        <v>101.13234</v>
      </c>
      <c r="K1001">
        <v>2010</v>
      </c>
      <c r="L1001" t="s">
        <v>1955</v>
      </c>
      <c r="M1001" s="144" t="s">
        <v>59</v>
      </c>
    </row>
    <row r="1002" spans="1:15" x14ac:dyDescent="0.2">
      <c r="A1002" t="s">
        <v>68</v>
      </c>
      <c r="B1002" s="144" t="s">
        <v>136</v>
      </c>
      <c r="C1002">
        <v>620</v>
      </c>
      <c r="D1002" t="str">
        <f>VLOOKUP(Oliusala[[#This Row],[postnumer]],Sveitarfelog[#All],4,FALSE)</f>
        <v>Dalvíkurbyggð</v>
      </c>
      <c r="E1002" t="str">
        <f>VLOOKUP(Oliusala[[#This Row],[postnumer]],Sveitarfelog[#All],5,FALSE)</f>
        <v>Norðurland eystra</v>
      </c>
      <c r="F1002" t="s">
        <v>24</v>
      </c>
      <c r="G1002" t="s">
        <v>24</v>
      </c>
      <c r="H1002" t="s">
        <v>60</v>
      </c>
      <c r="I1002" s="1">
        <v>13593</v>
      </c>
      <c r="J1002" s="2">
        <f>VLOOKUP(Oliusala[[#This Row],[tegund]],Tegundir!$B$2:$D$19,3,FALSE)*Oliusala[[#This Row],[magn]]/1000</f>
        <v>11.757944999999999</v>
      </c>
      <c r="K1002">
        <v>2010</v>
      </c>
      <c r="L1002" t="s">
        <v>18</v>
      </c>
      <c r="M1002" s="144" t="s">
        <v>59</v>
      </c>
    </row>
    <row r="1003" spans="1:15" x14ac:dyDescent="0.2">
      <c r="A1003" t="s">
        <v>68</v>
      </c>
      <c r="B1003" s="144" t="s">
        <v>136</v>
      </c>
      <c r="C1003">
        <v>620</v>
      </c>
      <c r="D1003" t="str">
        <f>VLOOKUP(Oliusala[[#This Row],[postnumer]],Sveitarfelog[#All],4,FALSE)</f>
        <v>Dalvíkurbyggð</v>
      </c>
      <c r="E1003" t="str">
        <f>VLOOKUP(Oliusala[[#This Row],[postnumer]],Sveitarfelog[#All],5,FALSE)</f>
        <v>Norðurland eystra</v>
      </c>
      <c r="F1003" t="s">
        <v>29</v>
      </c>
      <c r="G1003" t="s">
        <v>24</v>
      </c>
      <c r="H1003" t="s">
        <v>60</v>
      </c>
      <c r="I1003" s="1">
        <v>79840</v>
      </c>
      <c r="J1003" s="2">
        <f>VLOOKUP(Oliusala[[#This Row],[tegund]],Tegundir!$B$2:$D$19,3,FALSE)*Oliusala[[#This Row],[magn]]/1000</f>
        <v>69.061600000000013</v>
      </c>
      <c r="K1003">
        <v>2010</v>
      </c>
      <c r="L1003" t="s">
        <v>19</v>
      </c>
      <c r="M1003" s="144" t="s">
        <v>59</v>
      </c>
      <c r="O1003" s="144" t="s">
        <v>1998</v>
      </c>
    </row>
    <row r="1004" spans="1:15" x14ac:dyDescent="0.2">
      <c r="A1004" t="s">
        <v>136</v>
      </c>
      <c r="B1004" s="144" t="s">
        <v>141</v>
      </c>
      <c r="C1004">
        <v>620</v>
      </c>
      <c r="D1004" t="str">
        <f>VLOOKUP(Oliusala[[#This Row],[postnumer]],Sveitarfelog[#All],4,FALSE)</f>
        <v>Dalvíkurbyggð</v>
      </c>
      <c r="E1004" t="str">
        <f>VLOOKUP(Oliusala[[#This Row],[postnumer]],Sveitarfelog[#All],5,FALSE)</f>
        <v>Norðurland eystra</v>
      </c>
      <c r="F1004" t="s">
        <v>24</v>
      </c>
      <c r="G1004" t="s">
        <v>24</v>
      </c>
      <c r="H1004" t="s">
        <v>60</v>
      </c>
      <c r="I1004" s="1">
        <v>7791</v>
      </c>
      <c r="J1004" s="2">
        <f>VLOOKUP(Oliusala[[#This Row],[tegund]],Tegundir!$B$2:$D$19,3,FALSE)*Oliusala[[#This Row],[magn]]/1000</f>
        <v>6.7392149999999997</v>
      </c>
      <c r="K1004">
        <v>2010</v>
      </c>
      <c r="L1004" t="s">
        <v>18</v>
      </c>
      <c r="M1004" s="144" t="s">
        <v>59</v>
      </c>
    </row>
    <row r="1005" spans="1:15" x14ac:dyDescent="0.2">
      <c r="A1005" t="s">
        <v>136</v>
      </c>
      <c r="B1005" s="144" t="s">
        <v>141</v>
      </c>
      <c r="C1005">
        <v>620</v>
      </c>
      <c r="D1005" t="str">
        <f>VLOOKUP(Oliusala[[#This Row],[postnumer]],Sveitarfelog[#All],4,FALSE)</f>
        <v>Dalvíkurbyggð</v>
      </c>
      <c r="E1005" t="str">
        <f>VLOOKUP(Oliusala[[#This Row],[postnumer]],Sveitarfelog[#All],5,FALSE)</f>
        <v>Norðurland eystra</v>
      </c>
      <c r="F1005" t="s">
        <v>29</v>
      </c>
      <c r="G1005" t="s">
        <v>24</v>
      </c>
      <c r="H1005" t="s">
        <v>60</v>
      </c>
      <c r="I1005" s="1">
        <v>1624</v>
      </c>
      <c r="J1005" s="2">
        <f>VLOOKUP(Oliusala[[#This Row],[tegund]],Tegundir!$B$2:$D$19,3,FALSE)*Oliusala[[#This Row],[magn]]/1000</f>
        <v>1.40476</v>
      </c>
      <c r="K1005">
        <v>2010</v>
      </c>
      <c r="L1005" t="s">
        <v>19</v>
      </c>
      <c r="M1005" s="144" t="s">
        <v>59</v>
      </c>
      <c r="O1005" s="144" t="s">
        <v>1998</v>
      </c>
    </row>
    <row r="1006" spans="1:15" x14ac:dyDescent="0.2">
      <c r="A1006" t="s">
        <v>136</v>
      </c>
      <c r="B1006" s="144" t="s">
        <v>136</v>
      </c>
      <c r="C1006">
        <v>620</v>
      </c>
      <c r="D1006" t="str">
        <f>VLOOKUP(Oliusala[[#This Row],[postnumer]],Sveitarfelog[#All],4,FALSE)</f>
        <v>Dalvíkurbyggð</v>
      </c>
      <c r="E1006" t="str">
        <f>VLOOKUP(Oliusala[[#This Row],[postnumer]],Sveitarfelog[#All],5,FALSE)</f>
        <v>Norðurland eystra</v>
      </c>
      <c r="F1006" t="s">
        <v>24</v>
      </c>
      <c r="G1006" t="s">
        <v>24</v>
      </c>
      <c r="H1006" t="s">
        <v>58</v>
      </c>
      <c r="I1006" s="1">
        <v>249455</v>
      </c>
      <c r="J1006" s="2">
        <f>VLOOKUP(Oliusala[[#This Row],[tegund]],Tegundir!$B$2:$D$19,3,FALSE)*Oliusala[[#This Row],[magn]]/1000</f>
        <v>215.77857500000002</v>
      </c>
      <c r="K1006">
        <v>2010</v>
      </c>
      <c r="L1006" t="s">
        <v>18</v>
      </c>
      <c r="M1006" s="144" t="s">
        <v>59</v>
      </c>
    </row>
    <row r="1007" spans="1:15" x14ac:dyDescent="0.2">
      <c r="A1007" t="s">
        <v>136</v>
      </c>
      <c r="B1007" s="144" t="s">
        <v>136</v>
      </c>
      <c r="C1007">
        <v>620</v>
      </c>
      <c r="D1007" t="str">
        <f>VLOOKUP(Oliusala[[#This Row],[postnumer]],Sveitarfelog[#All],4,FALSE)</f>
        <v>Dalvíkurbyggð</v>
      </c>
      <c r="E1007" t="str">
        <f>VLOOKUP(Oliusala[[#This Row],[postnumer]],Sveitarfelog[#All],5,FALSE)</f>
        <v>Norðurland eystra</v>
      </c>
      <c r="F1007" t="s">
        <v>27</v>
      </c>
      <c r="G1007" t="s">
        <v>24</v>
      </c>
      <c r="H1007" t="s">
        <v>58</v>
      </c>
      <c r="I1007" s="1">
        <v>1805657</v>
      </c>
      <c r="J1007" s="2">
        <f>VLOOKUP(Oliusala[[#This Row],[tegund]],Tegundir!$B$2:$D$19,3,FALSE)*Oliusala[[#This Row],[magn]]/1000</f>
        <v>1561.8933049999998</v>
      </c>
      <c r="K1007">
        <v>2010</v>
      </c>
      <c r="L1007" t="s">
        <v>19</v>
      </c>
      <c r="M1007" s="144" t="s">
        <v>59</v>
      </c>
      <c r="O1007" s="144" t="s">
        <v>1998</v>
      </c>
    </row>
    <row r="1008" spans="1:15" x14ac:dyDescent="0.2">
      <c r="A1008" t="s">
        <v>136</v>
      </c>
      <c r="B1008" s="144" t="s">
        <v>136</v>
      </c>
      <c r="C1008">
        <v>620</v>
      </c>
      <c r="D1008" t="str">
        <f>VLOOKUP(Oliusala[[#This Row],[postnumer]],Sveitarfelog[#All],4,FALSE)</f>
        <v>Dalvíkurbyggð</v>
      </c>
      <c r="E1008" t="str">
        <f>VLOOKUP(Oliusala[[#This Row],[postnumer]],Sveitarfelog[#All],5,FALSE)</f>
        <v>Norðurland eystra</v>
      </c>
      <c r="F1008" t="s">
        <v>29</v>
      </c>
      <c r="G1008" t="s">
        <v>24</v>
      </c>
      <c r="H1008" t="s">
        <v>58</v>
      </c>
      <c r="I1008" s="1">
        <v>370935</v>
      </c>
      <c r="J1008" s="2">
        <f>VLOOKUP(Oliusala[[#This Row],[tegund]],Tegundir!$B$2:$D$19,3,FALSE)*Oliusala[[#This Row],[magn]]/1000</f>
        <v>320.85877500000004</v>
      </c>
      <c r="K1008">
        <v>2010</v>
      </c>
      <c r="L1008" t="s">
        <v>19</v>
      </c>
      <c r="M1008" s="144" t="s">
        <v>59</v>
      </c>
      <c r="O1008" s="144" t="s">
        <v>1998</v>
      </c>
    </row>
    <row r="1009" spans="1:15" x14ac:dyDescent="0.2">
      <c r="A1009" t="s">
        <v>136</v>
      </c>
      <c r="B1009" s="144" t="s">
        <v>136</v>
      </c>
      <c r="C1009">
        <v>620</v>
      </c>
      <c r="D1009" t="str">
        <f>VLOOKUP(Oliusala[[#This Row],[postnumer]],Sveitarfelog[#All],4,FALSE)</f>
        <v>Dalvíkurbyggð</v>
      </c>
      <c r="E1009" t="str">
        <f>VLOOKUP(Oliusala[[#This Row],[postnumer]],Sveitarfelog[#All],5,FALSE)</f>
        <v>Norðurland eystra</v>
      </c>
      <c r="F1009" t="s">
        <v>30</v>
      </c>
      <c r="G1009" t="s">
        <v>24</v>
      </c>
      <c r="H1009" t="s">
        <v>58</v>
      </c>
      <c r="I1009" s="1">
        <v>73669</v>
      </c>
      <c r="J1009" s="2">
        <f>VLOOKUP(Oliusala[[#This Row],[tegund]],Tegundir!$B$2:$D$19,3,FALSE)*Oliusala[[#This Row],[magn]]/1000</f>
        <v>63.723684999999996</v>
      </c>
      <c r="K1009">
        <v>2010</v>
      </c>
      <c r="L1009" t="s">
        <v>19</v>
      </c>
      <c r="M1009" s="144" t="s">
        <v>59</v>
      </c>
      <c r="O1009" s="144" t="s">
        <v>1998</v>
      </c>
    </row>
    <row r="1010" spans="1:15" x14ac:dyDescent="0.2">
      <c r="A1010" t="s">
        <v>57</v>
      </c>
      <c r="B1010" s="144" t="s">
        <v>141</v>
      </c>
      <c r="C1010">
        <v>620</v>
      </c>
      <c r="D1010" t="str">
        <f>VLOOKUP(Oliusala[[#This Row],[postnumer]],Sveitarfelog[#All],4,FALSE)</f>
        <v>Dalvíkurbyggð</v>
      </c>
      <c r="E1010" t="str">
        <f>VLOOKUP(Oliusala[[#This Row],[postnumer]],Sveitarfelog[#All],5,FALSE)</f>
        <v>Norðurland eystra</v>
      </c>
      <c r="F1010" t="s">
        <v>24</v>
      </c>
      <c r="G1010" t="s">
        <v>24</v>
      </c>
      <c r="H1010" t="s">
        <v>60</v>
      </c>
      <c r="I1010" s="1">
        <v>14957</v>
      </c>
      <c r="J1010" s="2">
        <f>VLOOKUP(Oliusala[[#This Row],[tegund]],Tegundir!$B$2:$D$19,3,FALSE)*Oliusala[[#This Row],[magn]]/1000</f>
        <v>12.937805000000001</v>
      </c>
      <c r="K1010">
        <v>2010</v>
      </c>
      <c r="L1010" t="s">
        <v>18</v>
      </c>
      <c r="M1010" s="144" t="s">
        <v>59</v>
      </c>
    </row>
    <row r="1011" spans="1:15" x14ac:dyDescent="0.2">
      <c r="A1011" t="s">
        <v>57</v>
      </c>
      <c r="B1011" s="144" t="s">
        <v>141</v>
      </c>
      <c r="C1011">
        <v>620</v>
      </c>
      <c r="D1011" t="str">
        <f>VLOOKUP(Oliusala[[#This Row],[postnumer]],Sveitarfelog[#All],4,FALSE)</f>
        <v>Dalvíkurbyggð</v>
      </c>
      <c r="E1011" t="str">
        <f>VLOOKUP(Oliusala[[#This Row],[postnumer]],Sveitarfelog[#All],5,FALSE)</f>
        <v>Norðurland eystra</v>
      </c>
      <c r="F1011" t="s">
        <v>29</v>
      </c>
      <c r="G1011" t="s">
        <v>24</v>
      </c>
      <c r="H1011" t="s">
        <v>60</v>
      </c>
      <c r="I1011" s="1">
        <v>174679</v>
      </c>
      <c r="J1011" s="2">
        <f>VLOOKUP(Oliusala[[#This Row],[tegund]],Tegundir!$B$2:$D$19,3,FALSE)*Oliusala[[#This Row],[magn]]/1000</f>
        <v>151.09733499999999</v>
      </c>
      <c r="K1011">
        <v>2010</v>
      </c>
      <c r="L1011" t="s">
        <v>19</v>
      </c>
      <c r="M1011" s="144" t="s">
        <v>59</v>
      </c>
      <c r="O1011" s="144" t="s">
        <v>1998</v>
      </c>
    </row>
    <row r="1012" spans="1:15" x14ac:dyDescent="0.2">
      <c r="A1012" t="s">
        <v>68</v>
      </c>
      <c r="B1012" s="144" t="s">
        <v>136</v>
      </c>
      <c r="C1012">
        <v>620</v>
      </c>
      <c r="D1012" t="str">
        <f>VLOOKUP(Oliusala[[#This Row],[postnumer]],Sveitarfelog[#All],4,FALSE)</f>
        <v>Dalvíkurbyggð</v>
      </c>
      <c r="E1012" t="str">
        <f>VLOOKUP(Oliusala[[#This Row],[postnumer]],Sveitarfelog[#All],5,FALSE)</f>
        <v>Norðurland eystra</v>
      </c>
      <c r="F1012" t="s">
        <v>30</v>
      </c>
      <c r="G1012" t="s">
        <v>24</v>
      </c>
      <c r="H1012" t="s">
        <v>60</v>
      </c>
      <c r="I1012" s="1">
        <v>251919</v>
      </c>
      <c r="J1012" s="2">
        <f>VLOOKUP(Oliusala[[#This Row],[tegund]],Tegundir!$B$2:$D$19,3,FALSE)*Oliusala[[#This Row],[magn]]/1000</f>
        <v>217.90993499999999</v>
      </c>
      <c r="K1012">
        <v>2010</v>
      </c>
      <c r="L1012" t="s">
        <v>19</v>
      </c>
      <c r="M1012" s="144" t="s">
        <v>59</v>
      </c>
      <c r="O1012" s="144" t="s">
        <v>1998</v>
      </c>
    </row>
    <row r="1013" spans="1:15" x14ac:dyDescent="0.2">
      <c r="A1013" t="s">
        <v>63</v>
      </c>
      <c r="B1013" s="144" t="s">
        <v>141</v>
      </c>
      <c r="C1013">
        <v>620</v>
      </c>
      <c r="D1013" t="str">
        <f>VLOOKUP(Oliusala[[#This Row],[postnumer]],Sveitarfelog[#All],4,FALSE)</f>
        <v>Dalvíkurbyggð</v>
      </c>
      <c r="E1013" t="str">
        <f>VLOOKUP(Oliusala[[#This Row],[postnumer]],Sveitarfelog[#All],5,FALSE)</f>
        <v>Norðurland eystra</v>
      </c>
      <c r="F1013" t="s">
        <v>24</v>
      </c>
      <c r="G1013" t="s">
        <v>24</v>
      </c>
      <c r="H1013" t="s">
        <v>58</v>
      </c>
      <c r="I1013" s="1">
        <v>5139</v>
      </c>
      <c r="J1013" s="2">
        <f>VLOOKUP(Oliusala[[#This Row],[tegund]],Tegundir!$B$2:$D$19,3,FALSE)*Oliusala[[#This Row],[magn]]/1000</f>
        <v>4.4452349999999994</v>
      </c>
      <c r="K1013">
        <v>2010</v>
      </c>
      <c r="L1013" t="s">
        <v>18</v>
      </c>
      <c r="M1013" s="144" t="s">
        <v>59</v>
      </c>
    </row>
    <row r="1014" spans="1:15" x14ac:dyDescent="0.2">
      <c r="A1014" t="s">
        <v>63</v>
      </c>
      <c r="B1014" s="144" t="s">
        <v>141</v>
      </c>
      <c r="C1014">
        <v>620</v>
      </c>
      <c r="D1014" t="str">
        <f>VLOOKUP(Oliusala[[#This Row],[postnumer]],Sveitarfelog[#All],4,FALSE)</f>
        <v>Dalvíkurbyggð</v>
      </c>
      <c r="E1014" t="str">
        <f>VLOOKUP(Oliusala[[#This Row],[postnumer]],Sveitarfelog[#All],5,FALSE)</f>
        <v>Norðurland eystra</v>
      </c>
      <c r="F1014" t="s">
        <v>24</v>
      </c>
      <c r="G1014" t="s">
        <v>24</v>
      </c>
      <c r="H1014" t="s">
        <v>58</v>
      </c>
      <c r="I1014" s="1">
        <v>23669</v>
      </c>
      <c r="J1014" s="2">
        <f>VLOOKUP(Oliusala[[#This Row],[tegund]],Tegundir!$B$2:$D$19,3,FALSE)*Oliusala[[#This Row],[magn]]/1000</f>
        <v>20.473685</v>
      </c>
      <c r="K1014">
        <v>2010</v>
      </c>
      <c r="L1014" t="s">
        <v>18</v>
      </c>
      <c r="M1014" s="144" t="s">
        <v>59</v>
      </c>
    </row>
    <row r="1015" spans="1:15" x14ac:dyDescent="0.2">
      <c r="A1015" t="s">
        <v>63</v>
      </c>
      <c r="B1015" s="144" t="s">
        <v>136</v>
      </c>
      <c r="C1015">
        <v>620</v>
      </c>
      <c r="D1015" t="str">
        <f>VLOOKUP(Oliusala[[#This Row],[postnumer]],Sveitarfelog[#All],4,FALSE)</f>
        <v>Dalvíkurbyggð</v>
      </c>
      <c r="E1015" t="str">
        <f>VLOOKUP(Oliusala[[#This Row],[postnumer]],Sveitarfelog[#All],5,FALSE)</f>
        <v>Norðurland eystra</v>
      </c>
      <c r="F1015" t="s">
        <v>24</v>
      </c>
      <c r="G1015" t="s">
        <v>24</v>
      </c>
      <c r="H1015" t="s">
        <v>58</v>
      </c>
      <c r="I1015" s="1">
        <v>501370</v>
      </c>
      <c r="J1015" s="2">
        <f>VLOOKUP(Oliusala[[#This Row],[tegund]],Tegundir!$B$2:$D$19,3,FALSE)*Oliusala[[#This Row],[magn]]/1000</f>
        <v>433.68504999999999</v>
      </c>
      <c r="K1015">
        <v>2010</v>
      </c>
      <c r="L1015" t="s">
        <v>18</v>
      </c>
      <c r="M1015" s="144" t="s">
        <v>59</v>
      </c>
    </row>
    <row r="1016" spans="1:15" x14ac:dyDescent="0.2">
      <c r="A1016" t="s">
        <v>63</v>
      </c>
      <c r="B1016" s="144" t="s">
        <v>136</v>
      </c>
      <c r="C1016">
        <v>620</v>
      </c>
      <c r="D1016" t="str">
        <f>VLOOKUP(Oliusala[[#This Row],[postnumer]],Sveitarfelog[#All],4,FALSE)</f>
        <v>Dalvíkurbyggð</v>
      </c>
      <c r="E1016" t="str">
        <f>VLOOKUP(Oliusala[[#This Row],[postnumer]],Sveitarfelog[#All],5,FALSE)</f>
        <v>Norðurland eystra</v>
      </c>
      <c r="F1016" t="s">
        <v>24</v>
      </c>
      <c r="G1016" t="s">
        <v>24</v>
      </c>
      <c r="H1016" t="s">
        <v>58</v>
      </c>
      <c r="I1016" s="1">
        <v>7462</v>
      </c>
      <c r="J1016" s="2">
        <f>VLOOKUP(Oliusala[[#This Row],[tegund]],Tegundir!$B$2:$D$19,3,FALSE)*Oliusala[[#This Row],[magn]]/1000</f>
        <v>6.4546299999999999</v>
      </c>
      <c r="K1016">
        <v>2010</v>
      </c>
      <c r="L1016" t="s">
        <v>18</v>
      </c>
      <c r="M1016" s="144" t="s">
        <v>59</v>
      </c>
    </row>
    <row r="1017" spans="1:15" x14ac:dyDescent="0.2">
      <c r="A1017" t="s">
        <v>63</v>
      </c>
      <c r="B1017" s="144" t="s">
        <v>96</v>
      </c>
      <c r="C1017">
        <v>640</v>
      </c>
      <c r="D1017" t="str">
        <f>VLOOKUP(Oliusala[[#This Row],[postnumer]],Sveitarfelog[#All],4,FALSE)</f>
        <v>Norðurþing,Tjörneshreppur</v>
      </c>
      <c r="E1017" t="str">
        <f>VLOOKUP(Oliusala[[#This Row],[postnumer]],Sveitarfelog[#All],5,FALSE)</f>
        <v>Norðurland eystra</v>
      </c>
      <c r="F1017" t="s">
        <v>25</v>
      </c>
      <c r="G1017" t="s">
        <v>24</v>
      </c>
      <c r="H1017" t="s">
        <v>58</v>
      </c>
      <c r="I1017" s="1">
        <v>34939</v>
      </c>
      <c r="J1017" s="2">
        <f>VLOOKUP(Oliusala[[#This Row],[tegund]],Tegundir!$B$2:$D$19,3,FALSE)*Oliusala[[#This Row],[magn]]/1000</f>
        <v>30.222235000000001</v>
      </c>
      <c r="K1017">
        <v>2010</v>
      </c>
      <c r="L1017" t="s">
        <v>19</v>
      </c>
      <c r="M1017" s="144" t="s">
        <v>59</v>
      </c>
      <c r="O1017" s="144" t="s">
        <v>1997</v>
      </c>
    </row>
    <row r="1018" spans="1:15" x14ac:dyDescent="0.2">
      <c r="A1018" t="s">
        <v>68</v>
      </c>
      <c r="B1018" s="144" t="s">
        <v>96</v>
      </c>
      <c r="C1018">
        <v>640</v>
      </c>
      <c r="D1018" t="str">
        <f>VLOOKUP(Oliusala[[#This Row],[postnumer]],Sveitarfelog[#All],4,FALSE)</f>
        <v>Norðurþing,Tjörneshreppur</v>
      </c>
      <c r="E1018" t="str">
        <f>VLOOKUP(Oliusala[[#This Row],[postnumer]],Sveitarfelog[#All],5,FALSE)</f>
        <v>Norðurland eystra</v>
      </c>
      <c r="F1018" t="s">
        <v>25</v>
      </c>
      <c r="G1018" t="s">
        <v>24</v>
      </c>
      <c r="H1018" t="s">
        <v>60</v>
      </c>
      <c r="I1018" s="1">
        <v>99335</v>
      </c>
      <c r="J1018" s="2">
        <f>VLOOKUP(Oliusala[[#This Row],[tegund]],Tegundir!$B$2:$D$19,3,FALSE)*Oliusala[[#This Row],[magn]]/1000</f>
        <v>85.924774999999997</v>
      </c>
      <c r="K1018">
        <v>2010</v>
      </c>
      <c r="L1018" t="s">
        <v>19</v>
      </c>
      <c r="M1018" s="144" t="s">
        <v>59</v>
      </c>
      <c r="O1018" s="144" t="s">
        <v>1997</v>
      </c>
    </row>
    <row r="1019" spans="1:15" x14ac:dyDescent="0.2">
      <c r="A1019" t="s">
        <v>96</v>
      </c>
      <c r="B1019" s="144" t="s">
        <v>96</v>
      </c>
      <c r="C1019">
        <v>640</v>
      </c>
      <c r="D1019" t="str">
        <f>VLOOKUP(Oliusala[[#This Row],[postnumer]],Sveitarfelog[#All],4,FALSE)</f>
        <v>Norðurþing,Tjörneshreppur</v>
      </c>
      <c r="E1019" t="str">
        <f>VLOOKUP(Oliusala[[#This Row],[postnumer]],Sveitarfelog[#All],5,FALSE)</f>
        <v>Norðurland eystra</v>
      </c>
      <c r="F1019" t="s">
        <v>25</v>
      </c>
      <c r="G1019" t="s">
        <v>24</v>
      </c>
      <c r="H1019" t="s">
        <v>58</v>
      </c>
      <c r="I1019" s="1">
        <v>196537</v>
      </c>
      <c r="J1019" s="2">
        <f>VLOOKUP(Oliusala[[#This Row],[tegund]],Tegundir!$B$2:$D$19,3,FALSE)*Oliusala[[#This Row],[magn]]/1000</f>
        <v>170.00450499999999</v>
      </c>
      <c r="K1019">
        <v>2010</v>
      </c>
      <c r="L1019" t="s">
        <v>19</v>
      </c>
      <c r="M1019" s="144" t="s">
        <v>59</v>
      </c>
      <c r="O1019" s="144" t="s">
        <v>1997</v>
      </c>
    </row>
    <row r="1020" spans="1:15" x14ac:dyDescent="0.2">
      <c r="A1020" t="s">
        <v>68</v>
      </c>
      <c r="B1020" s="144" t="s">
        <v>147</v>
      </c>
      <c r="C1020">
        <v>670</v>
      </c>
      <c r="D1020" t="str">
        <f>VLOOKUP(Oliusala[[#This Row],[postnumer]],Sveitarfelog[#All],4,FALSE)</f>
        <v>Norðurþing,Tjörneshreppur</v>
      </c>
      <c r="E1020" t="str">
        <f>VLOOKUP(Oliusala[[#This Row],[postnumer]],Sveitarfelog[#All],5,FALSE)</f>
        <v>Norðurland eystra</v>
      </c>
      <c r="F1020" t="s">
        <v>25</v>
      </c>
      <c r="G1020" t="s">
        <v>24</v>
      </c>
      <c r="H1020" t="s">
        <v>60</v>
      </c>
      <c r="I1020" s="1">
        <v>24132</v>
      </c>
      <c r="J1020" s="2">
        <f>VLOOKUP(Oliusala[[#This Row],[tegund]],Tegundir!$B$2:$D$19,3,FALSE)*Oliusala[[#This Row],[magn]]/1000</f>
        <v>20.874179999999999</v>
      </c>
      <c r="K1020">
        <v>2010</v>
      </c>
      <c r="L1020" t="s">
        <v>1955</v>
      </c>
      <c r="M1020" s="144" t="s">
        <v>59</v>
      </c>
    </row>
    <row r="1021" spans="1:15" x14ac:dyDescent="0.2">
      <c r="A1021" t="s">
        <v>57</v>
      </c>
      <c r="B1021" s="144" t="s">
        <v>147</v>
      </c>
      <c r="C1021">
        <v>670</v>
      </c>
      <c r="D1021" t="str">
        <f>VLOOKUP(Oliusala[[#This Row],[postnumer]],Sveitarfelog[#All],4,FALSE)</f>
        <v>Norðurþing,Tjörneshreppur</v>
      </c>
      <c r="E1021" t="str">
        <f>VLOOKUP(Oliusala[[#This Row],[postnumer]],Sveitarfelog[#All],5,FALSE)</f>
        <v>Norðurland eystra</v>
      </c>
      <c r="F1021" t="s">
        <v>25</v>
      </c>
      <c r="G1021" t="s">
        <v>24</v>
      </c>
      <c r="H1021" t="s">
        <v>60</v>
      </c>
      <c r="I1021" s="1">
        <v>87887</v>
      </c>
      <c r="J1021" s="2">
        <f>VLOOKUP(Oliusala[[#This Row],[tegund]],Tegundir!$B$2:$D$19,3,FALSE)*Oliusala[[#This Row],[magn]]/1000</f>
        <v>76.022255000000001</v>
      </c>
      <c r="K1021">
        <v>2010</v>
      </c>
      <c r="L1021" t="s">
        <v>19</v>
      </c>
      <c r="M1021" s="144" t="s">
        <v>59</v>
      </c>
      <c r="O1021" s="144" t="s">
        <v>1997</v>
      </c>
    </row>
    <row r="1022" spans="1:15" x14ac:dyDescent="0.2">
      <c r="A1022" t="s">
        <v>63</v>
      </c>
      <c r="B1022" s="144" t="s">
        <v>96</v>
      </c>
      <c r="C1022">
        <v>640</v>
      </c>
      <c r="D1022" t="str">
        <f>VLOOKUP(Oliusala[[#This Row],[postnumer]],Sveitarfelog[#All],4,FALSE)</f>
        <v>Norðurþing,Tjörneshreppur</v>
      </c>
      <c r="E1022" t="str">
        <f>VLOOKUP(Oliusala[[#This Row],[postnumer]],Sveitarfelog[#All],5,FALSE)</f>
        <v>Norðurland eystra</v>
      </c>
      <c r="F1022" t="s">
        <v>24</v>
      </c>
      <c r="G1022" t="s">
        <v>24</v>
      </c>
      <c r="H1022" t="s">
        <v>61</v>
      </c>
      <c r="I1022" s="1">
        <v>0</v>
      </c>
      <c r="J1022" s="2">
        <f>VLOOKUP(Oliusala[[#This Row],[tegund]],Tegundir!$B$2:$D$19,3,FALSE)*Oliusala[[#This Row],[magn]]/1000</f>
        <v>0</v>
      </c>
      <c r="K1022">
        <v>2010</v>
      </c>
      <c r="L1022" t="s">
        <v>18</v>
      </c>
      <c r="M1022" s="144" t="s">
        <v>62</v>
      </c>
    </row>
    <row r="1023" spans="1:15" x14ac:dyDescent="0.2">
      <c r="A1023" t="s">
        <v>68</v>
      </c>
      <c r="B1023" s="144" t="s">
        <v>149</v>
      </c>
      <c r="C1023">
        <v>671</v>
      </c>
      <c r="D1023" t="str">
        <f>VLOOKUP(Oliusala[[#This Row],[postnumer]],Sveitarfelog[#All],4,FALSE)</f>
        <v>Norðurþing,Tjörneshreppur</v>
      </c>
      <c r="E1023" t="str">
        <f>VLOOKUP(Oliusala[[#This Row],[postnumer]],Sveitarfelog[#All],5,FALSE)</f>
        <v>Norðurland eystra</v>
      </c>
      <c r="F1023" t="s">
        <v>25</v>
      </c>
      <c r="G1023" t="s">
        <v>24</v>
      </c>
      <c r="H1023" t="s">
        <v>60</v>
      </c>
      <c r="I1023" s="1">
        <v>30025</v>
      </c>
      <c r="J1023" s="2">
        <f>VLOOKUP(Oliusala[[#This Row],[tegund]],Tegundir!$B$2:$D$19,3,FALSE)*Oliusala[[#This Row],[magn]]/1000</f>
        <v>25.971625</v>
      </c>
      <c r="K1023">
        <v>2010</v>
      </c>
      <c r="L1023" t="s">
        <v>1955</v>
      </c>
      <c r="M1023" s="144" t="s">
        <v>59</v>
      </c>
    </row>
    <row r="1024" spans="1:15" x14ac:dyDescent="0.2">
      <c r="A1024" t="s">
        <v>57</v>
      </c>
      <c r="B1024" s="144" t="s">
        <v>149</v>
      </c>
      <c r="C1024">
        <v>671</v>
      </c>
      <c r="D1024" t="str">
        <f>VLOOKUP(Oliusala[[#This Row],[postnumer]],Sveitarfelog[#All],4,FALSE)</f>
        <v>Norðurþing,Tjörneshreppur</v>
      </c>
      <c r="E1024" t="str">
        <f>VLOOKUP(Oliusala[[#This Row],[postnumer]],Sveitarfelog[#All],5,FALSE)</f>
        <v>Norðurland eystra</v>
      </c>
      <c r="F1024" t="s">
        <v>25</v>
      </c>
      <c r="G1024" t="s">
        <v>24</v>
      </c>
      <c r="H1024" t="s">
        <v>60</v>
      </c>
      <c r="I1024" s="1">
        <v>68382</v>
      </c>
      <c r="J1024" s="2">
        <f>VLOOKUP(Oliusala[[#This Row],[tegund]],Tegundir!$B$2:$D$19,3,FALSE)*Oliusala[[#This Row],[magn]]/1000</f>
        <v>59.15043</v>
      </c>
      <c r="K1024">
        <v>2010</v>
      </c>
      <c r="L1024" t="s">
        <v>1955</v>
      </c>
      <c r="M1024" s="144" t="s">
        <v>59</v>
      </c>
    </row>
    <row r="1025" spans="1:15" x14ac:dyDescent="0.2">
      <c r="A1025" t="s">
        <v>68</v>
      </c>
      <c r="B1025" s="144" t="s">
        <v>148</v>
      </c>
      <c r="C1025">
        <v>675</v>
      </c>
      <c r="D1025" t="str">
        <f>VLOOKUP(Oliusala[[#This Row],[postnumer]],Sveitarfelog[#All],4,FALSE)</f>
        <v>Norðurþing,Tjörneshreppur</v>
      </c>
      <c r="E1025" t="str">
        <f>VLOOKUP(Oliusala[[#This Row],[postnumer]],Sveitarfelog[#All],5,FALSE)</f>
        <v>Norðurland eystra</v>
      </c>
      <c r="F1025" t="s">
        <v>25</v>
      </c>
      <c r="G1025" t="s">
        <v>24</v>
      </c>
      <c r="H1025" t="s">
        <v>60</v>
      </c>
      <c r="I1025" s="1">
        <v>8492</v>
      </c>
      <c r="J1025" s="2">
        <f>VLOOKUP(Oliusala[[#This Row],[tegund]],Tegundir!$B$2:$D$19,3,FALSE)*Oliusala[[#This Row],[magn]]/1000</f>
        <v>7.34558</v>
      </c>
      <c r="K1025">
        <v>2010</v>
      </c>
      <c r="L1025" t="s">
        <v>1955</v>
      </c>
      <c r="M1025" s="144" t="s">
        <v>59</v>
      </c>
    </row>
    <row r="1026" spans="1:15" x14ac:dyDescent="0.2">
      <c r="A1026" t="s">
        <v>148</v>
      </c>
      <c r="B1026" s="144" t="s">
        <v>148</v>
      </c>
      <c r="C1026">
        <v>675</v>
      </c>
      <c r="D1026" t="str">
        <f>VLOOKUP(Oliusala[[#This Row],[postnumer]],Sveitarfelog[#All],4,FALSE)</f>
        <v>Norðurþing,Tjörneshreppur</v>
      </c>
      <c r="E1026" t="str">
        <f>VLOOKUP(Oliusala[[#This Row],[postnumer]],Sveitarfelog[#All],5,FALSE)</f>
        <v>Norðurland eystra</v>
      </c>
      <c r="F1026" t="s">
        <v>25</v>
      </c>
      <c r="G1026" t="s">
        <v>24</v>
      </c>
      <c r="H1026" t="s">
        <v>58</v>
      </c>
      <c r="I1026" s="1">
        <v>439186</v>
      </c>
      <c r="J1026" s="2">
        <f>VLOOKUP(Oliusala[[#This Row],[tegund]],Tegundir!$B$2:$D$19,3,FALSE)*Oliusala[[#This Row],[magn]]/1000</f>
        <v>379.89589000000001</v>
      </c>
      <c r="K1026">
        <v>2010</v>
      </c>
      <c r="L1026" t="s">
        <v>1955</v>
      </c>
      <c r="M1026" s="144" t="s">
        <v>59</v>
      </c>
    </row>
    <row r="1027" spans="1:15" x14ac:dyDescent="0.2">
      <c r="A1027" t="s">
        <v>68</v>
      </c>
      <c r="B1027" s="144" t="s">
        <v>96</v>
      </c>
      <c r="C1027">
        <v>640</v>
      </c>
      <c r="D1027" t="str">
        <f>VLOOKUP(Oliusala[[#This Row],[postnumer]],Sveitarfelog[#All],4,FALSE)</f>
        <v>Norðurþing,Tjörneshreppur</v>
      </c>
      <c r="E1027" t="str">
        <f>VLOOKUP(Oliusala[[#This Row],[postnumer]],Sveitarfelog[#All],5,FALSE)</f>
        <v>Norðurland eystra</v>
      </c>
      <c r="F1027" t="s">
        <v>24</v>
      </c>
      <c r="G1027" t="s">
        <v>24</v>
      </c>
      <c r="H1027" t="s">
        <v>60</v>
      </c>
      <c r="I1027" s="1">
        <v>19124</v>
      </c>
      <c r="J1027" s="2">
        <f>VLOOKUP(Oliusala[[#This Row],[tegund]],Tegundir!$B$2:$D$19,3,FALSE)*Oliusala[[#This Row],[magn]]/1000</f>
        <v>16.542259999999999</v>
      </c>
      <c r="K1027">
        <v>2010</v>
      </c>
      <c r="L1027" t="s">
        <v>18</v>
      </c>
      <c r="M1027" s="144" t="s">
        <v>59</v>
      </c>
    </row>
    <row r="1028" spans="1:15" x14ac:dyDescent="0.2">
      <c r="A1028" t="s">
        <v>68</v>
      </c>
      <c r="B1028" s="144" t="s">
        <v>96</v>
      </c>
      <c r="C1028">
        <v>640</v>
      </c>
      <c r="D1028" t="str">
        <f>VLOOKUP(Oliusala[[#This Row],[postnumer]],Sveitarfelog[#All],4,FALSE)</f>
        <v>Norðurþing,Tjörneshreppur</v>
      </c>
      <c r="E1028" t="str">
        <f>VLOOKUP(Oliusala[[#This Row],[postnumer]],Sveitarfelog[#All],5,FALSE)</f>
        <v>Norðurland eystra</v>
      </c>
      <c r="F1028" t="s">
        <v>30</v>
      </c>
      <c r="G1028" t="s">
        <v>24</v>
      </c>
      <c r="H1028" t="s">
        <v>60</v>
      </c>
      <c r="I1028" s="1">
        <v>47521</v>
      </c>
      <c r="J1028" s="2">
        <f>VLOOKUP(Oliusala[[#This Row],[tegund]],Tegundir!$B$2:$D$19,3,FALSE)*Oliusala[[#This Row],[magn]]/1000</f>
        <v>41.105665000000002</v>
      </c>
      <c r="K1028">
        <v>2010</v>
      </c>
      <c r="L1028" t="s">
        <v>19</v>
      </c>
      <c r="M1028" s="144" t="s">
        <v>59</v>
      </c>
      <c r="O1028" s="144" t="s">
        <v>1998</v>
      </c>
    </row>
    <row r="1029" spans="1:15" x14ac:dyDescent="0.2">
      <c r="A1029" t="s">
        <v>96</v>
      </c>
      <c r="B1029" s="144" t="s">
        <v>96</v>
      </c>
      <c r="C1029">
        <v>640</v>
      </c>
      <c r="D1029" t="str">
        <f>VLOOKUP(Oliusala[[#This Row],[postnumer]],Sveitarfelog[#All],4,FALSE)</f>
        <v>Norðurþing,Tjörneshreppur</v>
      </c>
      <c r="E1029" t="str">
        <f>VLOOKUP(Oliusala[[#This Row],[postnumer]],Sveitarfelog[#All],5,FALSE)</f>
        <v>Norðurland eystra</v>
      </c>
      <c r="F1029" t="s">
        <v>24</v>
      </c>
      <c r="G1029" t="s">
        <v>24</v>
      </c>
      <c r="H1029" t="s">
        <v>58</v>
      </c>
      <c r="I1029" s="1">
        <v>512920</v>
      </c>
      <c r="J1029" s="2">
        <f>VLOOKUP(Oliusala[[#This Row],[tegund]],Tegundir!$B$2:$D$19,3,FALSE)*Oliusala[[#This Row],[magn]]/1000</f>
        <v>443.67579999999998</v>
      </c>
      <c r="K1029">
        <v>2010</v>
      </c>
      <c r="L1029" t="s">
        <v>18</v>
      </c>
      <c r="M1029" s="144" t="s">
        <v>59</v>
      </c>
    </row>
    <row r="1030" spans="1:15" x14ac:dyDescent="0.2">
      <c r="A1030" t="s">
        <v>96</v>
      </c>
      <c r="B1030" s="144" t="s">
        <v>96</v>
      </c>
      <c r="C1030">
        <v>640</v>
      </c>
      <c r="D1030" t="str">
        <f>VLOOKUP(Oliusala[[#This Row],[postnumer]],Sveitarfelog[#All],4,FALSE)</f>
        <v>Norðurþing,Tjörneshreppur</v>
      </c>
      <c r="E1030" t="str">
        <f>VLOOKUP(Oliusala[[#This Row],[postnumer]],Sveitarfelog[#All],5,FALSE)</f>
        <v>Norðurland eystra</v>
      </c>
      <c r="F1030" t="s">
        <v>29</v>
      </c>
      <c r="G1030" t="s">
        <v>24</v>
      </c>
      <c r="H1030" t="s">
        <v>58</v>
      </c>
      <c r="I1030" s="1">
        <v>545035</v>
      </c>
      <c r="J1030" s="2">
        <f>VLOOKUP(Oliusala[[#This Row],[tegund]],Tegundir!$B$2:$D$19,3,FALSE)*Oliusala[[#This Row],[magn]]/1000</f>
        <v>471.45527500000003</v>
      </c>
      <c r="K1030">
        <v>2010</v>
      </c>
      <c r="L1030" t="s">
        <v>19</v>
      </c>
      <c r="M1030" s="144" t="s">
        <v>59</v>
      </c>
      <c r="O1030" s="144" t="s">
        <v>1998</v>
      </c>
    </row>
    <row r="1031" spans="1:15" x14ac:dyDescent="0.2">
      <c r="A1031" t="s">
        <v>96</v>
      </c>
      <c r="B1031" s="144" t="s">
        <v>96</v>
      </c>
      <c r="C1031">
        <v>640</v>
      </c>
      <c r="D1031" t="str">
        <f>VLOOKUP(Oliusala[[#This Row],[postnumer]],Sveitarfelog[#All],4,FALSE)</f>
        <v>Norðurþing,Tjörneshreppur</v>
      </c>
      <c r="E1031" t="str">
        <f>VLOOKUP(Oliusala[[#This Row],[postnumer]],Sveitarfelog[#All],5,FALSE)</f>
        <v>Norðurland eystra</v>
      </c>
      <c r="F1031" t="s">
        <v>30</v>
      </c>
      <c r="G1031" t="s">
        <v>24</v>
      </c>
      <c r="H1031" t="s">
        <v>58</v>
      </c>
      <c r="I1031" s="1">
        <v>238958</v>
      </c>
      <c r="J1031" s="2">
        <f>VLOOKUP(Oliusala[[#This Row],[tegund]],Tegundir!$B$2:$D$19,3,FALSE)*Oliusala[[#This Row],[magn]]/1000</f>
        <v>206.69866999999999</v>
      </c>
      <c r="K1031">
        <v>2010</v>
      </c>
      <c r="L1031" t="s">
        <v>19</v>
      </c>
      <c r="M1031" s="144" t="s">
        <v>59</v>
      </c>
      <c r="O1031" s="144" t="s">
        <v>1998</v>
      </c>
    </row>
    <row r="1032" spans="1:15" x14ac:dyDescent="0.2">
      <c r="A1032" t="s">
        <v>63</v>
      </c>
      <c r="B1032" s="144" t="s">
        <v>96</v>
      </c>
      <c r="C1032">
        <v>640</v>
      </c>
      <c r="D1032" t="str">
        <f>VLOOKUP(Oliusala[[#This Row],[postnumer]],Sveitarfelog[#All],4,FALSE)</f>
        <v>Norðurþing,Tjörneshreppur</v>
      </c>
      <c r="E1032" t="str">
        <f>VLOOKUP(Oliusala[[#This Row],[postnumer]],Sveitarfelog[#All],5,FALSE)</f>
        <v>Norðurland eystra</v>
      </c>
      <c r="F1032" t="s">
        <v>24</v>
      </c>
      <c r="G1032" t="s">
        <v>24</v>
      </c>
      <c r="H1032" t="s">
        <v>58</v>
      </c>
      <c r="I1032" s="1">
        <v>1117422</v>
      </c>
      <c r="J1032" s="2">
        <f>VLOOKUP(Oliusala[[#This Row],[tegund]],Tegundir!$B$2:$D$19,3,FALSE)*Oliusala[[#This Row],[magn]]/1000</f>
        <v>966.57002999999997</v>
      </c>
      <c r="K1032">
        <v>2010</v>
      </c>
      <c r="L1032" t="s">
        <v>18</v>
      </c>
      <c r="M1032" s="144" t="s">
        <v>59</v>
      </c>
    </row>
    <row r="1033" spans="1:15" x14ac:dyDescent="0.2">
      <c r="A1033" t="s">
        <v>63</v>
      </c>
      <c r="B1033" s="144" t="s">
        <v>96</v>
      </c>
      <c r="C1033">
        <v>640</v>
      </c>
      <c r="D1033" t="str">
        <f>VLOOKUP(Oliusala[[#This Row],[postnumer]],Sveitarfelog[#All],4,FALSE)</f>
        <v>Norðurþing,Tjörneshreppur</v>
      </c>
      <c r="E1033" t="str">
        <f>VLOOKUP(Oliusala[[#This Row],[postnumer]],Sveitarfelog[#All],5,FALSE)</f>
        <v>Norðurland eystra</v>
      </c>
      <c r="F1033" t="s">
        <v>24</v>
      </c>
      <c r="G1033" t="s">
        <v>24</v>
      </c>
      <c r="H1033" t="s">
        <v>58</v>
      </c>
      <c r="I1033" s="1">
        <v>173789</v>
      </c>
      <c r="J1033" s="2">
        <f>VLOOKUP(Oliusala[[#This Row],[tegund]],Tegundir!$B$2:$D$19,3,FALSE)*Oliusala[[#This Row],[magn]]/1000</f>
        <v>150.327485</v>
      </c>
      <c r="K1033">
        <v>2010</v>
      </c>
      <c r="L1033" t="s">
        <v>18</v>
      </c>
      <c r="M1033" s="144" t="s">
        <v>59</v>
      </c>
    </row>
    <row r="1034" spans="1:15" x14ac:dyDescent="0.2">
      <c r="A1034" t="s">
        <v>57</v>
      </c>
      <c r="B1034" s="144" t="s">
        <v>143</v>
      </c>
      <c r="C1034">
        <v>641</v>
      </c>
      <c r="D1034" t="str">
        <f>VLOOKUP(Oliusala[[#This Row],[postnumer]],Sveitarfelog[#All],4,FALSE)</f>
        <v>Þingeyjarsveit</v>
      </c>
      <c r="E1034" t="str">
        <f>VLOOKUP(Oliusala[[#This Row],[postnumer]],Sveitarfelog[#All],5,FALSE)</f>
        <v>Norðurland eystra</v>
      </c>
      <c r="F1034" t="s">
        <v>25</v>
      </c>
      <c r="G1034" t="s">
        <v>24</v>
      </c>
      <c r="H1034" t="s">
        <v>60</v>
      </c>
      <c r="I1034" s="1">
        <v>210419</v>
      </c>
      <c r="J1034" s="2">
        <f>VLOOKUP(Oliusala[[#This Row],[tegund]],Tegundir!$B$2:$D$19,3,FALSE)*Oliusala[[#This Row],[magn]]/1000</f>
        <v>182.01243500000001</v>
      </c>
      <c r="K1034">
        <v>2010</v>
      </c>
      <c r="L1034" t="s">
        <v>1955</v>
      </c>
      <c r="M1034" s="144" t="s">
        <v>59</v>
      </c>
    </row>
    <row r="1035" spans="1:15" x14ac:dyDescent="0.2">
      <c r="A1035" t="s">
        <v>63</v>
      </c>
      <c r="B1035" s="144" t="s">
        <v>143</v>
      </c>
      <c r="C1035">
        <v>641</v>
      </c>
      <c r="D1035" t="str">
        <f>VLOOKUP(Oliusala[[#This Row],[postnumer]],Sveitarfelog[#All],4,FALSE)</f>
        <v>Þingeyjarsveit</v>
      </c>
      <c r="E1035" t="str">
        <f>VLOOKUP(Oliusala[[#This Row],[postnumer]],Sveitarfelog[#All],5,FALSE)</f>
        <v>Norðurland eystra</v>
      </c>
      <c r="F1035" t="s">
        <v>24</v>
      </c>
      <c r="G1035" t="s">
        <v>24</v>
      </c>
      <c r="H1035" t="s">
        <v>61</v>
      </c>
      <c r="I1035" s="1">
        <v>0</v>
      </c>
      <c r="J1035" s="2">
        <f>VLOOKUP(Oliusala[[#This Row],[tegund]],Tegundir!$B$2:$D$19,3,FALSE)*Oliusala[[#This Row],[magn]]/1000</f>
        <v>0</v>
      </c>
      <c r="K1035">
        <v>2010</v>
      </c>
      <c r="L1035" t="s">
        <v>18</v>
      </c>
      <c r="M1035" s="144" t="s">
        <v>62</v>
      </c>
    </row>
    <row r="1036" spans="1:15" x14ac:dyDescent="0.2">
      <c r="A1036" t="s">
        <v>68</v>
      </c>
      <c r="B1036" s="144" t="s">
        <v>143</v>
      </c>
      <c r="C1036">
        <v>641</v>
      </c>
      <c r="D1036" t="str">
        <f>VLOOKUP(Oliusala[[#This Row],[postnumer]],Sveitarfelog[#All],4,FALSE)</f>
        <v>Þingeyjarsveit</v>
      </c>
      <c r="E1036" t="str">
        <f>VLOOKUP(Oliusala[[#This Row],[postnumer]],Sveitarfelog[#All],5,FALSE)</f>
        <v>Norðurland eystra</v>
      </c>
      <c r="F1036" t="s">
        <v>24</v>
      </c>
      <c r="G1036" t="s">
        <v>24</v>
      </c>
      <c r="H1036" t="s">
        <v>60</v>
      </c>
      <c r="I1036" s="1">
        <v>7522</v>
      </c>
      <c r="J1036" s="2">
        <f>VLOOKUP(Oliusala[[#This Row],[tegund]],Tegundir!$B$2:$D$19,3,FALSE)*Oliusala[[#This Row],[magn]]/1000</f>
        <v>6.5065299999999997</v>
      </c>
      <c r="K1036">
        <v>2010</v>
      </c>
      <c r="L1036" t="s">
        <v>18</v>
      </c>
      <c r="M1036" s="144" t="s">
        <v>59</v>
      </c>
    </row>
    <row r="1037" spans="1:15" x14ac:dyDescent="0.2">
      <c r="A1037" t="s">
        <v>96</v>
      </c>
      <c r="B1037" s="144" t="s">
        <v>143</v>
      </c>
      <c r="C1037">
        <v>641</v>
      </c>
      <c r="D1037" t="str">
        <f>VLOOKUP(Oliusala[[#This Row],[postnumer]],Sveitarfelog[#All],4,FALSE)</f>
        <v>Þingeyjarsveit</v>
      </c>
      <c r="E1037" t="str">
        <f>VLOOKUP(Oliusala[[#This Row],[postnumer]],Sveitarfelog[#All],5,FALSE)</f>
        <v>Norðurland eystra</v>
      </c>
      <c r="F1037" t="s">
        <v>24</v>
      </c>
      <c r="G1037" t="s">
        <v>24</v>
      </c>
      <c r="H1037" t="s">
        <v>60</v>
      </c>
      <c r="I1037" s="1">
        <v>10044</v>
      </c>
      <c r="J1037" s="2">
        <f>VLOOKUP(Oliusala[[#This Row],[tegund]],Tegundir!$B$2:$D$19,3,FALSE)*Oliusala[[#This Row],[magn]]/1000</f>
        <v>8.6880600000000001</v>
      </c>
      <c r="K1037">
        <v>2010</v>
      </c>
      <c r="L1037" t="s">
        <v>18</v>
      </c>
      <c r="M1037" s="144" t="s">
        <v>59</v>
      </c>
    </row>
    <row r="1038" spans="1:15" x14ac:dyDescent="0.2">
      <c r="A1038" t="s">
        <v>57</v>
      </c>
      <c r="B1038" s="144" t="s">
        <v>143</v>
      </c>
      <c r="C1038">
        <v>641</v>
      </c>
      <c r="D1038" t="str">
        <f>VLOOKUP(Oliusala[[#This Row],[postnumer]],Sveitarfelog[#All],4,FALSE)</f>
        <v>Þingeyjarsveit</v>
      </c>
      <c r="E1038" t="str">
        <f>VLOOKUP(Oliusala[[#This Row],[postnumer]],Sveitarfelog[#All],5,FALSE)</f>
        <v>Norðurland eystra</v>
      </c>
      <c r="F1038" t="s">
        <v>24</v>
      </c>
      <c r="G1038" t="s">
        <v>24</v>
      </c>
      <c r="H1038" t="s">
        <v>60</v>
      </c>
      <c r="I1038" s="1">
        <v>102966</v>
      </c>
      <c r="J1038" s="2">
        <f>VLOOKUP(Oliusala[[#This Row],[tegund]],Tegundir!$B$2:$D$19,3,FALSE)*Oliusala[[#This Row],[magn]]/1000</f>
        <v>89.06559</v>
      </c>
      <c r="K1038">
        <v>2010</v>
      </c>
      <c r="L1038" t="s">
        <v>18</v>
      </c>
      <c r="M1038" s="144" t="s">
        <v>59</v>
      </c>
    </row>
    <row r="1039" spans="1:15" x14ac:dyDescent="0.2">
      <c r="A1039" t="s">
        <v>57</v>
      </c>
      <c r="B1039" s="144" t="s">
        <v>143</v>
      </c>
      <c r="C1039">
        <v>641</v>
      </c>
      <c r="D1039" t="str">
        <f>VLOOKUP(Oliusala[[#This Row],[postnumer]],Sveitarfelog[#All],4,FALSE)</f>
        <v>Þingeyjarsveit</v>
      </c>
      <c r="E1039" t="str">
        <f>VLOOKUP(Oliusala[[#This Row],[postnumer]],Sveitarfelog[#All],5,FALSE)</f>
        <v>Norðurland eystra</v>
      </c>
      <c r="F1039" t="s">
        <v>30</v>
      </c>
      <c r="G1039" t="s">
        <v>24</v>
      </c>
      <c r="H1039" t="s">
        <v>60</v>
      </c>
      <c r="I1039" s="1">
        <v>14160</v>
      </c>
      <c r="J1039" s="2">
        <f>VLOOKUP(Oliusala[[#This Row],[tegund]],Tegundir!$B$2:$D$19,3,FALSE)*Oliusala[[#This Row],[magn]]/1000</f>
        <v>12.2484</v>
      </c>
      <c r="K1039">
        <v>2010</v>
      </c>
      <c r="L1039" t="s">
        <v>19</v>
      </c>
      <c r="M1039" s="144" t="s">
        <v>59</v>
      </c>
      <c r="O1039" s="144" t="s">
        <v>1998</v>
      </c>
    </row>
    <row r="1040" spans="1:15" x14ac:dyDescent="0.2">
      <c r="A1040" t="s">
        <v>63</v>
      </c>
      <c r="B1040" s="144" t="s">
        <v>143</v>
      </c>
      <c r="C1040">
        <v>641</v>
      </c>
      <c r="D1040" t="str">
        <f>VLOOKUP(Oliusala[[#This Row],[postnumer]],Sveitarfelog[#All],4,FALSE)</f>
        <v>Þingeyjarsveit</v>
      </c>
      <c r="E1040" t="str">
        <f>VLOOKUP(Oliusala[[#This Row],[postnumer]],Sveitarfelog[#All],5,FALSE)</f>
        <v>Norðurland eystra</v>
      </c>
      <c r="F1040" t="s">
        <v>24</v>
      </c>
      <c r="G1040" t="s">
        <v>24</v>
      </c>
      <c r="H1040" t="s">
        <v>58</v>
      </c>
      <c r="I1040" s="1">
        <v>44394</v>
      </c>
      <c r="J1040" s="2">
        <f>VLOOKUP(Oliusala[[#This Row],[tegund]],Tegundir!$B$2:$D$19,3,FALSE)*Oliusala[[#This Row],[magn]]/1000</f>
        <v>38.40081</v>
      </c>
      <c r="K1040">
        <v>2010</v>
      </c>
      <c r="L1040" t="s">
        <v>18</v>
      </c>
      <c r="M1040" s="144" t="s">
        <v>59</v>
      </c>
    </row>
    <row r="1041" spans="1:15" x14ac:dyDescent="0.2">
      <c r="A1041" t="s">
        <v>68</v>
      </c>
      <c r="B1041" s="144" t="s">
        <v>144</v>
      </c>
      <c r="C1041">
        <v>650</v>
      </c>
      <c r="D1041" t="str">
        <f>VLOOKUP(Oliusala[[#This Row],[postnumer]],Sveitarfelog[#All],4,FALSE)</f>
        <v>Þingeyjarsveit</v>
      </c>
      <c r="E1041" t="str">
        <f>VLOOKUP(Oliusala[[#This Row],[postnumer]],Sveitarfelog[#All],5,FALSE)</f>
        <v>Norðurland eystra</v>
      </c>
      <c r="F1041" t="s">
        <v>25</v>
      </c>
      <c r="G1041" t="s">
        <v>24</v>
      </c>
      <c r="H1041" t="s">
        <v>60</v>
      </c>
      <c r="I1041" s="1">
        <v>301</v>
      </c>
      <c r="J1041" s="2">
        <f>VLOOKUP(Oliusala[[#This Row],[tegund]],Tegundir!$B$2:$D$19,3,FALSE)*Oliusala[[#This Row],[magn]]/1000</f>
        <v>0.26036500000000001</v>
      </c>
      <c r="K1041">
        <v>2010</v>
      </c>
      <c r="L1041" t="s">
        <v>1955</v>
      </c>
      <c r="M1041" s="144" t="s">
        <v>59</v>
      </c>
    </row>
    <row r="1042" spans="1:15" x14ac:dyDescent="0.2">
      <c r="A1042" t="s">
        <v>57</v>
      </c>
      <c r="B1042" s="144" t="s">
        <v>144</v>
      </c>
      <c r="C1042">
        <v>650</v>
      </c>
      <c r="D1042" t="str">
        <f>VLOOKUP(Oliusala[[#This Row],[postnumer]],Sveitarfelog[#All],4,FALSE)</f>
        <v>Þingeyjarsveit</v>
      </c>
      <c r="E1042" t="str">
        <f>VLOOKUP(Oliusala[[#This Row],[postnumer]],Sveitarfelog[#All],5,FALSE)</f>
        <v>Norðurland eystra</v>
      </c>
      <c r="F1042" t="s">
        <v>25</v>
      </c>
      <c r="G1042" t="s">
        <v>24</v>
      </c>
      <c r="H1042" t="s">
        <v>60</v>
      </c>
      <c r="I1042" s="1">
        <v>78446</v>
      </c>
      <c r="J1042" s="2">
        <f>VLOOKUP(Oliusala[[#This Row],[tegund]],Tegundir!$B$2:$D$19,3,FALSE)*Oliusala[[#This Row],[magn]]/1000</f>
        <v>67.855789999999999</v>
      </c>
      <c r="K1042">
        <v>2010</v>
      </c>
      <c r="L1042" t="s">
        <v>1955</v>
      </c>
      <c r="M1042" s="144" t="s">
        <v>59</v>
      </c>
    </row>
    <row r="1043" spans="1:15" x14ac:dyDescent="0.2">
      <c r="A1043" t="s">
        <v>63</v>
      </c>
      <c r="B1043" s="144" t="s">
        <v>144</v>
      </c>
      <c r="C1043">
        <v>650</v>
      </c>
      <c r="D1043" t="str">
        <f>VLOOKUP(Oliusala[[#This Row],[postnumer]],Sveitarfelog[#All],4,FALSE)</f>
        <v>Þingeyjarsveit</v>
      </c>
      <c r="E1043" t="str">
        <f>VLOOKUP(Oliusala[[#This Row],[postnumer]],Sveitarfelog[#All],5,FALSE)</f>
        <v>Norðurland eystra</v>
      </c>
      <c r="F1043" t="s">
        <v>24</v>
      </c>
      <c r="G1043" t="s">
        <v>24</v>
      </c>
      <c r="H1043" t="s">
        <v>61</v>
      </c>
      <c r="I1043" s="1">
        <v>0</v>
      </c>
      <c r="J1043" s="2">
        <f>VLOOKUP(Oliusala[[#This Row],[tegund]],Tegundir!$B$2:$D$19,3,FALSE)*Oliusala[[#This Row],[magn]]/1000</f>
        <v>0</v>
      </c>
      <c r="K1043">
        <v>2010</v>
      </c>
      <c r="L1043" t="s">
        <v>18</v>
      </c>
      <c r="M1043" s="144" t="s">
        <v>62</v>
      </c>
    </row>
    <row r="1044" spans="1:15" x14ac:dyDescent="0.2">
      <c r="A1044" t="s">
        <v>96</v>
      </c>
      <c r="B1044" s="144" t="s">
        <v>144</v>
      </c>
      <c r="C1044">
        <v>650</v>
      </c>
      <c r="D1044" t="str">
        <f>VLOOKUP(Oliusala[[#This Row],[postnumer]],Sveitarfelog[#All],4,FALSE)</f>
        <v>Þingeyjarsveit</v>
      </c>
      <c r="E1044" t="str">
        <f>VLOOKUP(Oliusala[[#This Row],[postnumer]],Sveitarfelog[#All],5,FALSE)</f>
        <v>Norðurland eystra</v>
      </c>
      <c r="F1044" t="s">
        <v>24</v>
      </c>
      <c r="G1044" t="s">
        <v>24</v>
      </c>
      <c r="H1044" t="s">
        <v>60</v>
      </c>
      <c r="I1044" s="1">
        <v>2018</v>
      </c>
      <c r="J1044" s="2">
        <f>VLOOKUP(Oliusala[[#This Row],[tegund]],Tegundir!$B$2:$D$19,3,FALSE)*Oliusala[[#This Row],[magn]]/1000</f>
        <v>1.7455699999999998</v>
      </c>
      <c r="K1044">
        <v>2010</v>
      </c>
      <c r="L1044" t="s">
        <v>18</v>
      </c>
      <c r="M1044" s="144" t="s">
        <v>59</v>
      </c>
    </row>
    <row r="1045" spans="1:15" x14ac:dyDescent="0.2">
      <c r="A1045" t="s">
        <v>57</v>
      </c>
      <c r="B1045" s="144" t="s">
        <v>144</v>
      </c>
      <c r="C1045">
        <v>650</v>
      </c>
      <c r="D1045" t="str">
        <f>VLOOKUP(Oliusala[[#This Row],[postnumer]],Sveitarfelog[#All],4,FALSE)</f>
        <v>Þingeyjarsveit</v>
      </c>
      <c r="E1045" t="str">
        <f>VLOOKUP(Oliusala[[#This Row],[postnumer]],Sveitarfelog[#All],5,FALSE)</f>
        <v>Norðurland eystra</v>
      </c>
      <c r="F1045" t="s">
        <v>24</v>
      </c>
      <c r="G1045" t="s">
        <v>24</v>
      </c>
      <c r="H1045" t="s">
        <v>60</v>
      </c>
      <c r="I1045" s="1">
        <v>90292</v>
      </c>
      <c r="J1045" s="2">
        <f>VLOOKUP(Oliusala[[#This Row],[tegund]],Tegundir!$B$2:$D$19,3,FALSE)*Oliusala[[#This Row],[magn]]/1000</f>
        <v>78.102580000000003</v>
      </c>
      <c r="K1045">
        <v>2010</v>
      </c>
      <c r="L1045" t="s">
        <v>18</v>
      </c>
      <c r="M1045" s="144" t="s">
        <v>59</v>
      </c>
    </row>
    <row r="1046" spans="1:15" x14ac:dyDescent="0.2">
      <c r="A1046" t="s">
        <v>57</v>
      </c>
      <c r="B1046" s="144" t="s">
        <v>144</v>
      </c>
      <c r="C1046">
        <v>650</v>
      </c>
      <c r="D1046" t="str">
        <f>VLOOKUP(Oliusala[[#This Row],[postnumer]],Sveitarfelog[#All],4,FALSE)</f>
        <v>Þingeyjarsveit</v>
      </c>
      <c r="E1046" t="str">
        <f>VLOOKUP(Oliusala[[#This Row],[postnumer]],Sveitarfelog[#All],5,FALSE)</f>
        <v>Norðurland eystra</v>
      </c>
      <c r="F1046" t="s">
        <v>30</v>
      </c>
      <c r="G1046" t="s">
        <v>24</v>
      </c>
      <c r="H1046" t="s">
        <v>60</v>
      </c>
      <c r="I1046" s="1">
        <v>14093</v>
      </c>
      <c r="J1046" s="2">
        <f>VLOOKUP(Oliusala[[#This Row],[tegund]],Tegundir!$B$2:$D$19,3,FALSE)*Oliusala[[#This Row],[magn]]/1000</f>
        <v>12.190445</v>
      </c>
      <c r="K1046">
        <v>2010</v>
      </c>
      <c r="L1046" t="s">
        <v>19</v>
      </c>
      <c r="M1046" s="144" t="s">
        <v>59</v>
      </c>
      <c r="O1046" s="144" t="s">
        <v>1998</v>
      </c>
    </row>
    <row r="1047" spans="1:15" x14ac:dyDescent="0.2">
      <c r="A1047" t="s">
        <v>63</v>
      </c>
      <c r="B1047" s="144" t="s">
        <v>144</v>
      </c>
      <c r="C1047">
        <v>650</v>
      </c>
      <c r="D1047" t="str">
        <f>VLOOKUP(Oliusala[[#This Row],[postnumer]],Sveitarfelog[#All],4,FALSE)</f>
        <v>Þingeyjarsveit</v>
      </c>
      <c r="E1047" t="str">
        <f>VLOOKUP(Oliusala[[#This Row],[postnumer]],Sveitarfelog[#All],5,FALSE)</f>
        <v>Norðurland eystra</v>
      </c>
      <c r="F1047" t="s">
        <v>24</v>
      </c>
      <c r="G1047" t="s">
        <v>24</v>
      </c>
      <c r="H1047" t="s">
        <v>58</v>
      </c>
      <c r="I1047" s="1">
        <v>46115</v>
      </c>
      <c r="J1047" s="2">
        <f>VLOOKUP(Oliusala[[#This Row],[tegund]],Tegundir!$B$2:$D$19,3,FALSE)*Oliusala[[#This Row],[magn]]/1000</f>
        <v>39.889474999999997</v>
      </c>
      <c r="K1047">
        <v>2010</v>
      </c>
      <c r="L1047" t="s">
        <v>18</v>
      </c>
      <c r="M1047" s="144" t="s">
        <v>59</v>
      </c>
    </row>
    <row r="1048" spans="1:15" x14ac:dyDescent="0.2">
      <c r="A1048" t="s">
        <v>68</v>
      </c>
      <c r="B1048" s="144" t="s">
        <v>145</v>
      </c>
      <c r="C1048">
        <v>660</v>
      </c>
      <c r="D1048" t="str">
        <f>VLOOKUP(Oliusala[[#This Row],[postnumer]],Sveitarfelog[#All],4,FALSE)</f>
        <v>Þingeyjarsveit</v>
      </c>
      <c r="E1048" t="str">
        <f>VLOOKUP(Oliusala[[#This Row],[postnumer]],Sveitarfelog[#All],5,FALSE)</f>
        <v>Norðurland eystra</v>
      </c>
      <c r="F1048" t="s">
        <v>25</v>
      </c>
      <c r="G1048" t="s">
        <v>24</v>
      </c>
      <c r="H1048" t="s">
        <v>60</v>
      </c>
      <c r="I1048" s="1">
        <v>27577</v>
      </c>
      <c r="J1048" s="2">
        <f>VLOOKUP(Oliusala[[#This Row],[tegund]],Tegundir!$B$2:$D$19,3,FALSE)*Oliusala[[#This Row],[magn]]/1000</f>
        <v>23.854105000000001</v>
      </c>
      <c r="K1048">
        <v>2010</v>
      </c>
      <c r="L1048" t="s">
        <v>1955</v>
      </c>
      <c r="M1048" s="144" t="s">
        <v>59</v>
      </c>
    </row>
    <row r="1049" spans="1:15" x14ac:dyDescent="0.2">
      <c r="A1049" t="s">
        <v>68</v>
      </c>
      <c r="B1049" s="144" t="s">
        <v>146</v>
      </c>
      <c r="C1049">
        <v>660</v>
      </c>
      <c r="D1049" t="str">
        <f>VLOOKUP(Oliusala[[#This Row],[postnumer]],Sveitarfelog[#All],4,FALSE)</f>
        <v>Þingeyjarsveit</v>
      </c>
      <c r="E1049" t="str">
        <f>VLOOKUP(Oliusala[[#This Row],[postnumer]],Sveitarfelog[#All],5,FALSE)</f>
        <v>Norðurland eystra</v>
      </c>
      <c r="F1049" t="s">
        <v>25</v>
      </c>
      <c r="G1049" t="s">
        <v>24</v>
      </c>
      <c r="H1049" t="s">
        <v>60</v>
      </c>
      <c r="I1049" s="1">
        <v>20632</v>
      </c>
      <c r="J1049" s="2">
        <f>VLOOKUP(Oliusala[[#This Row],[tegund]],Tegundir!$B$2:$D$19,3,FALSE)*Oliusala[[#This Row],[magn]]/1000</f>
        <v>17.846679999999999</v>
      </c>
      <c r="K1049">
        <v>2010</v>
      </c>
      <c r="L1049" t="s">
        <v>1955</v>
      </c>
      <c r="M1049" s="144" t="s">
        <v>59</v>
      </c>
    </row>
    <row r="1050" spans="1:15" x14ac:dyDescent="0.2">
      <c r="A1050" t="s">
        <v>57</v>
      </c>
      <c r="B1050" s="144" t="s">
        <v>145</v>
      </c>
      <c r="C1050">
        <v>660</v>
      </c>
      <c r="D1050" t="str">
        <f>VLOOKUP(Oliusala[[#This Row],[postnumer]],Sveitarfelog[#All],4,FALSE)</f>
        <v>Þingeyjarsveit</v>
      </c>
      <c r="E1050" t="str">
        <f>VLOOKUP(Oliusala[[#This Row],[postnumer]],Sveitarfelog[#All],5,FALSE)</f>
        <v>Norðurland eystra</v>
      </c>
      <c r="F1050" t="s">
        <v>25</v>
      </c>
      <c r="G1050" t="s">
        <v>24</v>
      </c>
      <c r="H1050" t="s">
        <v>60</v>
      </c>
      <c r="I1050" s="1">
        <v>150337</v>
      </c>
      <c r="J1050" s="2">
        <f>VLOOKUP(Oliusala[[#This Row],[tegund]],Tegundir!$B$2:$D$19,3,FALSE)*Oliusala[[#This Row],[magn]]/1000</f>
        <v>130.041505</v>
      </c>
      <c r="K1050">
        <v>2010</v>
      </c>
      <c r="L1050" t="s">
        <v>1955</v>
      </c>
      <c r="M1050" s="144" t="s">
        <v>59</v>
      </c>
    </row>
    <row r="1051" spans="1:15" x14ac:dyDescent="0.2">
      <c r="A1051" t="s">
        <v>57</v>
      </c>
      <c r="B1051" s="144" t="s">
        <v>146</v>
      </c>
      <c r="C1051">
        <v>660</v>
      </c>
      <c r="D1051" t="str">
        <f>VLOOKUP(Oliusala[[#This Row],[postnumer]],Sveitarfelog[#All],4,FALSE)</f>
        <v>Þingeyjarsveit</v>
      </c>
      <c r="E1051" t="str">
        <f>VLOOKUP(Oliusala[[#This Row],[postnumer]],Sveitarfelog[#All],5,FALSE)</f>
        <v>Norðurland eystra</v>
      </c>
      <c r="F1051" t="s">
        <v>25</v>
      </c>
      <c r="G1051" t="s">
        <v>24</v>
      </c>
      <c r="H1051" t="s">
        <v>60</v>
      </c>
      <c r="I1051" s="1">
        <v>15147</v>
      </c>
      <c r="J1051" s="2">
        <f>VLOOKUP(Oliusala[[#This Row],[tegund]],Tegundir!$B$2:$D$19,3,FALSE)*Oliusala[[#This Row],[magn]]/1000</f>
        <v>13.102155</v>
      </c>
      <c r="K1051">
        <v>2010</v>
      </c>
      <c r="L1051" t="s">
        <v>1955</v>
      </c>
      <c r="M1051" s="144" t="s">
        <v>59</v>
      </c>
    </row>
    <row r="1052" spans="1:15" x14ac:dyDescent="0.2">
      <c r="A1052" t="s">
        <v>63</v>
      </c>
      <c r="B1052" s="144" t="s">
        <v>145</v>
      </c>
      <c r="C1052">
        <v>660</v>
      </c>
      <c r="D1052" t="str">
        <f>VLOOKUP(Oliusala[[#This Row],[postnumer]],Sveitarfelog[#All],4,FALSE)</f>
        <v>Þingeyjarsveit</v>
      </c>
      <c r="E1052" t="str">
        <f>VLOOKUP(Oliusala[[#This Row],[postnumer]],Sveitarfelog[#All],5,FALSE)</f>
        <v>Norðurland eystra</v>
      </c>
      <c r="F1052" t="s">
        <v>24</v>
      </c>
      <c r="G1052" t="s">
        <v>24</v>
      </c>
      <c r="H1052" t="s">
        <v>61</v>
      </c>
      <c r="I1052" s="1">
        <v>0</v>
      </c>
      <c r="J1052" s="2">
        <f>VLOOKUP(Oliusala[[#This Row],[tegund]],Tegundir!$B$2:$D$19,3,FALSE)*Oliusala[[#This Row],[magn]]/1000</f>
        <v>0</v>
      </c>
      <c r="K1052">
        <v>2010</v>
      </c>
      <c r="L1052" t="s">
        <v>18</v>
      </c>
      <c r="M1052" s="144" t="s">
        <v>62</v>
      </c>
    </row>
    <row r="1053" spans="1:15" x14ac:dyDescent="0.2">
      <c r="A1053" t="s">
        <v>68</v>
      </c>
      <c r="B1053" s="144" t="s">
        <v>145</v>
      </c>
      <c r="C1053">
        <v>660</v>
      </c>
      <c r="D1053" t="str">
        <f>VLOOKUP(Oliusala[[#This Row],[postnumer]],Sveitarfelog[#All],4,FALSE)</f>
        <v>Þingeyjarsveit</v>
      </c>
      <c r="E1053" t="str">
        <f>VLOOKUP(Oliusala[[#This Row],[postnumer]],Sveitarfelog[#All],5,FALSE)</f>
        <v>Norðurland eystra</v>
      </c>
      <c r="F1053" t="s">
        <v>24</v>
      </c>
      <c r="G1053" t="s">
        <v>24</v>
      </c>
      <c r="H1053" t="s">
        <v>60</v>
      </c>
      <c r="I1053" s="1">
        <v>12969</v>
      </c>
      <c r="J1053" s="2">
        <f>VLOOKUP(Oliusala[[#This Row],[tegund]],Tegundir!$B$2:$D$19,3,FALSE)*Oliusala[[#This Row],[magn]]/1000</f>
        <v>11.218185</v>
      </c>
      <c r="K1053">
        <v>2010</v>
      </c>
      <c r="L1053" t="s">
        <v>18</v>
      </c>
      <c r="M1053" s="144" t="s">
        <v>59</v>
      </c>
    </row>
    <row r="1054" spans="1:15" x14ac:dyDescent="0.2">
      <c r="A1054" t="s">
        <v>96</v>
      </c>
      <c r="B1054" s="144" t="s">
        <v>145</v>
      </c>
      <c r="C1054">
        <v>660</v>
      </c>
      <c r="D1054" t="str">
        <f>VLOOKUP(Oliusala[[#This Row],[postnumer]],Sveitarfelog[#All],4,FALSE)</f>
        <v>Þingeyjarsveit</v>
      </c>
      <c r="E1054" t="str">
        <f>VLOOKUP(Oliusala[[#This Row],[postnumer]],Sveitarfelog[#All],5,FALSE)</f>
        <v>Norðurland eystra</v>
      </c>
      <c r="F1054" t="s">
        <v>24</v>
      </c>
      <c r="G1054" t="s">
        <v>24</v>
      </c>
      <c r="H1054" t="s">
        <v>60</v>
      </c>
      <c r="I1054" s="1">
        <v>245843</v>
      </c>
      <c r="J1054" s="2">
        <f>VLOOKUP(Oliusala[[#This Row],[tegund]],Tegundir!$B$2:$D$19,3,FALSE)*Oliusala[[#This Row],[magn]]/1000</f>
        <v>212.65419500000002</v>
      </c>
      <c r="K1054">
        <v>2010</v>
      </c>
      <c r="L1054" t="s">
        <v>18</v>
      </c>
      <c r="M1054" s="144" t="s">
        <v>59</v>
      </c>
    </row>
    <row r="1055" spans="1:15" x14ac:dyDescent="0.2">
      <c r="A1055" t="s">
        <v>96</v>
      </c>
      <c r="B1055" s="144" t="s">
        <v>145</v>
      </c>
      <c r="C1055">
        <v>660</v>
      </c>
      <c r="D1055" t="str">
        <f>VLOOKUP(Oliusala[[#This Row],[postnumer]],Sveitarfelog[#All],4,FALSE)</f>
        <v>Þingeyjarsveit</v>
      </c>
      <c r="E1055" t="str">
        <f>VLOOKUP(Oliusala[[#This Row],[postnumer]],Sveitarfelog[#All],5,FALSE)</f>
        <v>Norðurland eystra</v>
      </c>
      <c r="F1055" t="s">
        <v>29</v>
      </c>
      <c r="G1055" t="s">
        <v>24</v>
      </c>
      <c r="H1055" t="s">
        <v>60</v>
      </c>
      <c r="I1055" s="1">
        <v>15679</v>
      </c>
      <c r="J1055" s="2">
        <f>VLOOKUP(Oliusala[[#This Row],[tegund]],Tegundir!$B$2:$D$19,3,FALSE)*Oliusala[[#This Row],[magn]]/1000</f>
        <v>13.562334999999999</v>
      </c>
      <c r="K1055">
        <v>2010</v>
      </c>
      <c r="L1055" t="s">
        <v>19</v>
      </c>
      <c r="M1055" s="144" t="s">
        <v>59</v>
      </c>
      <c r="O1055" s="144" t="s">
        <v>1998</v>
      </c>
    </row>
    <row r="1056" spans="1:15" x14ac:dyDescent="0.2">
      <c r="A1056" t="s">
        <v>96</v>
      </c>
      <c r="B1056" s="144" t="s">
        <v>146</v>
      </c>
      <c r="C1056">
        <v>660</v>
      </c>
      <c r="D1056" t="str">
        <f>VLOOKUP(Oliusala[[#This Row],[postnumer]],Sveitarfelog[#All],4,FALSE)</f>
        <v>Þingeyjarsveit</v>
      </c>
      <c r="E1056" t="str">
        <f>VLOOKUP(Oliusala[[#This Row],[postnumer]],Sveitarfelog[#All],5,FALSE)</f>
        <v>Norðurland eystra</v>
      </c>
      <c r="F1056" t="s">
        <v>24</v>
      </c>
      <c r="G1056" t="s">
        <v>24</v>
      </c>
      <c r="H1056" t="s">
        <v>60</v>
      </c>
      <c r="I1056" s="1">
        <v>8052</v>
      </c>
      <c r="J1056" s="2">
        <f>VLOOKUP(Oliusala[[#This Row],[tegund]],Tegundir!$B$2:$D$19,3,FALSE)*Oliusala[[#This Row],[magn]]/1000</f>
        <v>6.9649799999999997</v>
      </c>
      <c r="K1056">
        <v>2010</v>
      </c>
      <c r="L1056" t="s">
        <v>18</v>
      </c>
      <c r="M1056" s="144" t="s">
        <v>59</v>
      </c>
    </row>
    <row r="1057" spans="1:15" x14ac:dyDescent="0.2">
      <c r="A1057" t="s">
        <v>57</v>
      </c>
      <c r="B1057" s="144" t="s">
        <v>145</v>
      </c>
      <c r="C1057">
        <v>660</v>
      </c>
      <c r="D1057" t="str">
        <f>VLOOKUP(Oliusala[[#This Row],[postnumer]],Sveitarfelog[#All],4,FALSE)</f>
        <v>Þingeyjarsveit</v>
      </c>
      <c r="E1057" t="str">
        <f>VLOOKUP(Oliusala[[#This Row],[postnumer]],Sveitarfelog[#All],5,FALSE)</f>
        <v>Norðurland eystra</v>
      </c>
      <c r="F1057" t="s">
        <v>24</v>
      </c>
      <c r="G1057" t="s">
        <v>24</v>
      </c>
      <c r="H1057" t="s">
        <v>60</v>
      </c>
      <c r="I1057" s="1">
        <v>239729</v>
      </c>
      <c r="J1057" s="2">
        <f>VLOOKUP(Oliusala[[#This Row],[tegund]],Tegundir!$B$2:$D$19,3,FALSE)*Oliusala[[#This Row],[magn]]/1000</f>
        <v>207.36558499999998</v>
      </c>
      <c r="K1057">
        <v>2010</v>
      </c>
      <c r="L1057" t="s">
        <v>18</v>
      </c>
      <c r="M1057" s="144" t="s">
        <v>59</v>
      </c>
    </row>
    <row r="1058" spans="1:15" x14ac:dyDescent="0.2">
      <c r="A1058" t="s">
        <v>63</v>
      </c>
      <c r="B1058" s="144" t="s">
        <v>145</v>
      </c>
      <c r="C1058">
        <v>660</v>
      </c>
      <c r="D1058" t="str">
        <f>VLOOKUP(Oliusala[[#This Row],[postnumer]],Sveitarfelog[#All],4,FALSE)</f>
        <v>Þingeyjarsveit</v>
      </c>
      <c r="E1058" t="str">
        <f>VLOOKUP(Oliusala[[#This Row],[postnumer]],Sveitarfelog[#All],5,FALSE)</f>
        <v>Norðurland eystra</v>
      </c>
      <c r="F1058" t="s">
        <v>24</v>
      </c>
      <c r="G1058" t="s">
        <v>24</v>
      </c>
      <c r="H1058" t="s">
        <v>58</v>
      </c>
      <c r="I1058" s="1">
        <v>222168</v>
      </c>
      <c r="J1058" s="2">
        <f>VLOOKUP(Oliusala[[#This Row],[tegund]],Tegundir!$B$2:$D$19,3,FALSE)*Oliusala[[#This Row],[magn]]/1000</f>
        <v>192.17532</v>
      </c>
      <c r="K1058">
        <v>2010</v>
      </c>
      <c r="L1058" t="s">
        <v>18</v>
      </c>
      <c r="M1058" s="144" t="s">
        <v>59</v>
      </c>
    </row>
    <row r="1059" spans="1:15" x14ac:dyDescent="0.2">
      <c r="A1059" t="s">
        <v>63</v>
      </c>
      <c r="B1059" s="144" t="s">
        <v>146</v>
      </c>
      <c r="C1059">
        <v>660</v>
      </c>
      <c r="D1059" t="str">
        <f>VLOOKUP(Oliusala[[#This Row],[postnumer]],Sveitarfelog[#All],4,FALSE)</f>
        <v>Þingeyjarsveit</v>
      </c>
      <c r="E1059" t="str">
        <f>VLOOKUP(Oliusala[[#This Row],[postnumer]],Sveitarfelog[#All],5,FALSE)</f>
        <v>Norðurland eystra</v>
      </c>
      <c r="F1059" t="s">
        <v>24</v>
      </c>
      <c r="G1059" t="s">
        <v>24</v>
      </c>
      <c r="H1059" t="s">
        <v>58</v>
      </c>
      <c r="I1059" s="1">
        <v>66043</v>
      </c>
      <c r="J1059" s="2">
        <f>VLOOKUP(Oliusala[[#This Row],[tegund]],Tegundir!$B$2:$D$19,3,FALSE)*Oliusala[[#This Row],[magn]]/1000</f>
        <v>57.127195</v>
      </c>
      <c r="K1059">
        <v>2010</v>
      </c>
      <c r="L1059" t="s">
        <v>18</v>
      </c>
      <c r="M1059" s="144" t="s">
        <v>59</v>
      </c>
    </row>
    <row r="1060" spans="1:15" x14ac:dyDescent="0.2">
      <c r="A1060" t="s">
        <v>63</v>
      </c>
      <c r="B1060" s="144" t="s">
        <v>147</v>
      </c>
      <c r="C1060">
        <v>670</v>
      </c>
      <c r="D1060" t="str">
        <f>VLOOKUP(Oliusala[[#This Row],[postnumer]],Sveitarfelog[#All],4,FALSE)</f>
        <v>Norðurþing,Tjörneshreppur</v>
      </c>
      <c r="E1060" t="str">
        <f>VLOOKUP(Oliusala[[#This Row],[postnumer]],Sveitarfelog[#All],5,FALSE)</f>
        <v>Norðurland eystra</v>
      </c>
      <c r="F1060" t="s">
        <v>24</v>
      </c>
      <c r="G1060" t="s">
        <v>24</v>
      </c>
      <c r="H1060" t="s">
        <v>61</v>
      </c>
      <c r="I1060" s="1">
        <v>0</v>
      </c>
      <c r="J1060" s="2">
        <f>VLOOKUP(Oliusala[[#This Row],[tegund]],Tegundir!$B$2:$D$19,3,FALSE)*Oliusala[[#This Row],[magn]]/1000</f>
        <v>0</v>
      </c>
      <c r="K1060">
        <v>2010</v>
      </c>
      <c r="L1060" t="s">
        <v>18</v>
      </c>
      <c r="M1060" s="144" t="s">
        <v>62</v>
      </c>
    </row>
    <row r="1061" spans="1:15" x14ac:dyDescent="0.2">
      <c r="A1061" t="s">
        <v>68</v>
      </c>
      <c r="B1061" s="144" t="s">
        <v>147</v>
      </c>
      <c r="C1061">
        <v>670</v>
      </c>
      <c r="D1061" t="str">
        <f>VLOOKUP(Oliusala[[#This Row],[postnumer]],Sveitarfelog[#All],4,FALSE)</f>
        <v>Norðurþing,Tjörneshreppur</v>
      </c>
      <c r="E1061" t="str">
        <f>VLOOKUP(Oliusala[[#This Row],[postnumer]],Sveitarfelog[#All],5,FALSE)</f>
        <v>Norðurland eystra</v>
      </c>
      <c r="F1061" t="s">
        <v>24</v>
      </c>
      <c r="G1061" t="s">
        <v>24</v>
      </c>
      <c r="H1061" t="s">
        <v>60</v>
      </c>
      <c r="I1061" s="1">
        <v>15147</v>
      </c>
      <c r="J1061" s="2">
        <f>VLOOKUP(Oliusala[[#This Row],[tegund]],Tegundir!$B$2:$D$19,3,FALSE)*Oliusala[[#This Row],[magn]]/1000</f>
        <v>13.102155</v>
      </c>
      <c r="K1061">
        <v>2010</v>
      </c>
      <c r="L1061" t="s">
        <v>18</v>
      </c>
      <c r="M1061" s="144" t="s">
        <v>59</v>
      </c>
    </row>
    <row r="1062" spans="1:15" x14ac:dyDescent="0.2">
      <c r="A1062" t="s">
        <v>148</v>
      </c>
      <c r="B1062" s="144" t="s">
        <v>147</v>
      </c>
      <c r="C1062">
        <v>670</v>
      </c>
      <c r="D1062" t="str">
        <f>VLOOKUP(Oliusala[[#This Row],[postnumer]],Sveitarfelog[#All],4,FALSE)</f>
        <v>Norðurþing,Tjörneshreppur</v>
      </c>
      <c r="E1062" t="str">
        <f>VLOOKUP(Oliusala[[#This Row],[postnumer]],Sveitarfelog[#All],5,FALSE)</f>
        <v>Norðurland eystra</v>
      </c>
      <c r="F1062" t="s">
        <v>24</v>
      </c>
      <c r="G1062" t="s">
        <v>24</v>
      </c>
      <c r="H1062" t="s">
        <v>60</v>
      </c>
      <c r="I1062" s="1">
        <v>28138</v>
      </c>
      <c r="J1062" s="2">
        <f>VLOOKUP(Oliusala[[#This Row],[tegund]],Tegundir!$B$2:$D$19,3,FALSE)*Oliusala[[#This Row],[magn]]/1000</f>
        <v>24.339369999999999</v>
      </c>
      <c r="K1062">
        <v>2010</v>
      </c>
      <c r="L1062" t="s">
        <v>18</v>
      </c>
      <c r="M1062" s="144" t="s">
        <v>59</v>
      </c>
    </row>
    <row r="1063" spans="1:15" x14ac:dyDescent="0.2">
      <c r="A1063" t="s">
        <v>57</v>
      </c>
      <c r="B1063" s="144" t="s">
        <v>147</v>
      </c>
      <c r="C1063">
        <v>670</v>
      </c>
      <c r="D1063" t="str">
        <f>VLOOKUP(Oliusala[[#This Row],[postnumer]],Sveitarfelog[#All],4,FALSE)</f>
        <v>Norðurþing,Tjörneshreppur</v>
      </c>
      <c r="E1063" t="str">
        <f>VLOOKUP(Oliusala[[#This Row],[postnumer]],Sveitarfelog[#All],5,FALSE)</f>
        <v>Norðurland eystra</v>
      </c>
      <c r="F1063" t="s">
        <v>24</v>
      </c>
      <c r="G1063" t="s">
        <v>24</v>
      </c>
      <c r="H1063" t="s">
        <v>60</v>
      </c>
      <c r="I1063" s="1">
        <v>128065</v>
      </c>
      <c r="J1063" s="2">
        <f>VLOOKUP(Oliusala[[#This Row],[tegund]],Tegundir!$B$2:$D$19,3,FALSE)*Oliusala[[#This Row],[magn]]/1000</f>
        <v>110.77622500000001</v>
      </c>
      <c r="K1063">
        <v>2010</v>
      </c>
      <c r="L1063" t="s">
        <v>18</v>
      </c>
      <c r="M1063" s="144" t="s">
        <v>59</v>
      </c>
    </row>
    <row r="1064" spans="1:15" x14ac:dyDescent="0.2">
      <c r="A1064" t="s">
        <v>57</v>
      </c>
      <c r="B1064" s="144" t="s">
        <v>147</v>
      </c>
      <c r="C1064">
        <v>670</v>
      </c>
      <c r="D1064" t="str">
        <f>VLOOKUP(Oliusala[[#This Row],[postnumer]],Sveitarfelog[#All],4,FALSE)</f>
        <v>Norðurþing,Tjörneshreppur</v>
      </c>
      <c r="E1064" t="str">
        <f>VLOOKUP(Oliusala[[#This Row],[postnumer]],Sveitarfelog[#All],5,FALSE)</f>
        <v>Norðurland eystra</v>
      </c>
      <c r="F1064" t="s">
        <v>30</v>
      </c>
      <c r="G1064" t="s">
        <v>24</v>
      </c>
      <c r="H1064" t="s">
        <v>60</v>
      </c>
      <c r="I1064" s="1">
        <v>47290</v>
      </c>
      <c r="J1064" s="2">
        <f>VLOOKUP(Oliusala[[#This Row],[tegund]],Tegundir!$B$2:$D$19,3,FALSE)*Oliusala[[#This Row],[magn]]/1000</f>
        <v>40.905850000000001</v>
      </c>
      <c r="K1064">
        <v>2010</v>
      </c>
      <c r="L1064" t="s">
        <v>19</v>
      </c>
      <c r="M1064" s="144" t="s">
        <v>59</v>
      </c>
      <c r="O1064" s="144" t="s">
        <v>1998</v>
      </c>
    </row>
    <row r="1065" spans="1:15" x14ac:dyDescent="0.2">
      <c r="A1065" t="s">
        <v>63</v>
      </c>
      <c r="B1065" s="144" t="s">
        <v>147</v>
      </c>
      <c r="C1065">
        <v>670</v>
      </c>
      <c r="D1065" t="str">
        <f>VLOOKUP(Oliusala[[#This Row],[postnumer]],Sveitarfelog[#All],4,FALSE)</f>
        <v>Norðurþing,Tjörneshreppur</v>
      </c>
      <c r="E1065" t="str">
        <f>VLOOKUP(Oliusala[[#This Row],[postnumer]],Sveitarfelog[#All],5,FALSE)</f>
        <v>Norðurland eystra</v>
      </c>
      <c r="F1065" t="s">
        <v>24</v>
      </c>
      <c r="G1065" t="s">
        <v>24</v>
      </c>
      <c r="H1065" t="s">
        <v>58</v>
      </c>
      <c r="I1065" s="1">
        <v>26287</v>
      </c>
      <c r="J1065" s="2">
        <f>VLOOKUP(Oliusala[[#This Row],[tegund]],Tegundir!$B$2:$D$19,3,FALSE)*Oliusala[[#This Row],[magn]]/1000</f>
        <v>22.738255000000002</v>
      </c>
      <c r="K1065">
        <v>2010</v>
      </c>
      <c r="L1065" t="s">
        <v>18</v>
      </c>
      <c r="M1065" s="144" t="s">
        <v>59</v>
      </c>
    </row>
    <row r="1066" spans="1:15" x14ac:dyDescent="0.2">
      <c r="A1066" t="s">
        <v>63</v>
      </c>
      <c r="B1066" s="144" t="s">
        <v>149</v>
      </c>
      <c r="C1066">
        <v>671</v>
      </c>
      <c r="D1066" t="str">
        <f>VLOOKUP(Oliusala[[#This Row],[postnumer]],Sveitarfelog[#All],4,FALSE)</f>
        <v>Norðurþing,Tjörneshreppur</v>
      </c>
      <c r="E1066" t="str">
        <f>VLOOKUP(Oliusala[[#This Row],[postnumer]],Sveitarfelog[#All],5,FALSE)</f>
        <v>Norðurland eystra</v>
      </c>
      <c r="F1066" t="s">
        <v>24</v>
      </c>
      <c r="G1066" t="s">
        <v>24</v>
      </c>
      <c r="H1066" t="s">
        <v>61</v>
      </c>
      <c r="I1066" s="1">
        <v>0</v>
      </c>
      <c r="J1066" s="2">
        <f>VLOOKUP(Oliusala[[#This Row],[tegund]],Tegundir!$B$2:$D$19,3,FALSE)*Oliusala[[#This Row],[magn]]/1000</f>
        <v>0</v>
      </c>
      <c r="K1066">
        <v>2010</v>
      </c>
      <c r="L1066" t="s">
        <v>18</v>
      </c>
      <c r="M1066" s="144" t="s">
        <v>62</v>
      </c>
    </row>
    <row r="1067" spans="1:15" x14ac:dyDescent="0.2">
      <c r="A1067" t="s">
        <v>96</v>
      </c>
      <c r="B1067" s="144" t="s">
        <v>149</v>
      </c>
      <c r="C1067">
        <v>671</v>
      </c>
      <c r="D1067" t="str">
        <f>VLOOKUP(Oliusala[[#This Row],[postnumer]],Sveitarfelog[#All],4,FALSE)</f>
        <v>Norðurþing,Tjörneshreppur</v>
      </c>
      <c r="E1067" t="str">
        <f>VLOOKUP(Oliusala[[#This Row],[postnumer]],Sveitarfelog[#All],5,FALSE)</f>
        <v>Norðurland eystra</v>
      </c>
      <c r="F1067" t="s">
        <v>24</v>
      </c>
      <c r="G1067" t="s">
        <v>24</v>
      </c>
      <c r="H1067" t="s">
        <v>60</v>
      </c>
      <c r="I1067" s="1">
        <v>20161</v>
      </c>
      <c r="J1067" s="2">
        <f>VLOOKUP(Oliusala[[#This Row],[tegund]],Tegundir!$B$2:$D$19,3,FALSE)*Oliusala[[#This Row],[magn]]/1000</f>
        <v>17.439264999999999</v>
      </c>
      <c r="K1067">
        <v>2010</v>
      </c>
      <c r="L1067" t="s">
        <v>18</v>
      </c>
      <c r="M1067" s="144" t="s">
        <v>59</v>
      </c>
    </row>
    <row r="1068" spans="1:15" x14ac:dyDescent="0.2">
      <c r="A1068" t="s">
        <v>57</v>
      </c>
      <c r="B1068" s="144" t="s">
        <v>149</v>
      </c>
      <c r="C1068">
        <v>671</v>
      </c>
      <c r="D1068" t="str">
        <f>VLOOKUP(Oliusala[[#This Row],[postnumer]],Sveitarfelog[#All],4,FALSE)</f>
        <v>Norðurþing,Tjörneshreppur</v>
      </c>
      <c r="E1068" t="str">
        <f>VLOOKUP(Oliusala[[#This Row],[postnumer]],Sveitarfelog[#All],5,FALSE)</f>
        <v>Norðurland eystra</v>
      </c>
      <c r="F1068" t="s">
        <v>24</v>
      </c>
      <c r="G1068" t="s">
        <v>24</v>
      </c>
      <c r="H1068" t="s">
        <v>60</v>
      </c>
      <c r="I1068" s="1">
        <v>69973</v>
      </c>
      <c r="J1068" s="2">
        <f>VLOOKUP(Oliusala[[#This Row],[tegund]],Tegundir!$B$2:$D$19,3,FALSE)*Oliusala[[#This Row],[magn]]/1000</f>
        <v>60.526644999999995</v>
      </c>
      <c r="K1068">
        <v>2010</v>
      </c>
      <c r="L1068" t="s">
        <v>18</v>
      </c>
      <c r="M1068" s="144" t="s">
        <v>59</v>
      </c>
    </row>
    <row r="1069" spans="1:15" x14ac:dyDescent="0.2">
      <c r="A1069" t="s">
        <v>57</v>
      </c>
      <c r="B1069" s="144" t="s">
        <v>149</v>
      </c>
      <c r="C1069">
        <v>671</v>
      </c>
      <c r="D1069" t="str">
        <f>VLOOKUP(Oliusala[[#This Row],[postnumer]],Sveitarfelog[#All],4,FALSE)</f>
        <v>Norðurþing,Tjörneshreppur</v>
      </c>
      <c r="E1069" t="str">
        <f>VLOOKUP(Oliusala[[#This Row],[postnumer]],Sveitarfelog[#All],5,FALSE)</f>
        <v>Norðurland eystra</v>
      </c>
      <c r="F1069" t="s">
        <v>30</v>
      </c>
      <c r="G1069" t="s">
        <v>24</v>
      </c>
      <c r="H1069" t="s">
        <v>60</v>
      </c>
      <c r="I1069" s="1">
        <v>618</v>
      </c>
      <c r="J1069" s="2">
        <f>VLOOKUP(Oliusala[[#This Row],[tegund]],Tegundir!$B$2:$D$19,3,FALSE)*Oliusala[[#This Row],[magn]]/1000</f>
        <v>0.5345700000000001</v>
      </c>
      <c r="K1069">
        <v>2010</v>
      </c>
      <c r="L1069" t="s">
        <v>19</v>
      </c>
      <c r="M1069" s="144" t="s">
        <v>59</v>
      </c>
      <c r="O1069" s="144" t="s">
        <v>1998</v>
      </c>
    </row>
    <row r="1070" spans="1:15" x14ac:dyDescent="0.2">
      <c r="A1070" t="s">
        <v>63</v>
      </c>
      <c r="B1070" s="144" t="s">
        <v>149</v>
      </c>
      <c r="C1070">
        <v>671</v>
      </c>
      <c r="D1070" t="str">
        <f>VLOOKUP(Oliusala[[#This Row],[postnumer]],Sveitarfelog[#All],4,FALSE)</f>
        <v>Norðurþing,Tjörneshreppur</v>
      </c>
      <c r="E1070" t="str">
        <f>VLOOKUP(Oliusala[[#This Row],[postnumer]],Sveitarfelog[#All],5,FALSE)</f>
        <v>Norðurland eystra</v>
      </c>
      <c r="F1070" t="s">
        <v>24</v>
      </c>
      <c r="G1070" t="s">
        <v>24</v>
      </c>
      <c r="H1070" t="s">
        <v>58</v>
      </c>
      <c r="I1070" s="1">
        <v>55625</v>
      </c>
      <c r="J1070" s="2">
        <f>VLOOKUP(Oliusala[[#This Row],[tegund]],Tegundir!$B$2:$D$19,3,FALSE)*Oliusala[[#This Row],[magn]]/1000</f>
        <v>48.115625000000001</v>
      </c>
      <c r="K1070">
        <v>2010</v>
      </c>
      <c r="L1070" t="s">
        <v>18</v>
      </c>
      <c r="M1070" s="144" t="s">
        <v>59</v>
      </c>
    </row>
    <row r="1071" spans="1:15" x14ac:dyDescent="0.2">
      <c r="A1071" t="s">
        <v>63</v>
      </c>
      <c r="B1071" s="144" t="s">
        <v>148</v>
      </c>
      <c r="C1071">
        <v>675</v>
      </c>
      <c r="D1071" t="str">
        <f>VLOOKUP(Oliusala[[#This Row],[postnumer]],Sveitarfelog[#All],4,FALSE)</f>
        <v>Norðurþing,Tjörneshreppur</v>
      </c>
      <c r="E1071" t="str">
        <f>VLOOKUP(Oliusala[[#This Row],[postnumer]],Sveitarfelog[#All],5,FALSE)</f>
        <v>Norðurland eystra</v>
      </c>
      <c r="F1071" t="s">
        <v>25</v>
      </c>
      <c r="G1071" t="s">
        <v>24</v>
      </c>
      <c r="H1071" t="s">
        <v>58</v>
      </c>
      <c r="I1071" s="1">
        <v>170</v>
      </c>
      <c r="J1071" s="2">
        <f>VLOOKUP(Oliusala[[#This Row],[tegund]],Tegundir!$B$2:$D$19,3,FALSE)*Oliusala[[#This Row],[magn]]/1000</f>
        <v>0.14705000000000001</v>
      </c>
      <c r="K1071">
        <v>2010</v>
      </c>
      <c r="L1071" t="s">
        <v>19</v>
      </c>
      <c r="M1071" s="144" t="s">
        <v>59</v>
      </c>
      <c r="O1071" s="144" t="s">
        <v>1997</v>
      </c>
    </row>
    <row r="1072" spans="1:15" x14ac:dyDescent="0.2">
      <c r="A1072" t="s">
        <v>63</v>
      </c>
      <c r="B1072" s="144" t="s">
        <v>148</v>
      </c>
      <c r="C1072">
        <v>675</v>
      </c>
      <c r="D1072" t="str">
        <f>VLOOKUP(Oliusala[[#This Row],[postnumer]],Sveitarfelog[#All],4,FALSE)</f>
        <v>Norðurþing,Tjörneshreppur</v>
      </c>
      <c r="E1072" t="str">
        <f>VLOOKUP(Oliusala[[#This Row],[postnumer]],Sveitarfelog[#All],5,FALSE)</f>
        <v>Norðurland eystra</v>
      </c>
      <c r="F1072" t="s">
        <v>24</v>
      </c>
      <c r="G1072" t="s">
        <v>24</v>
      </c>
      <c r="H1072" t="s">
        <v>61</v>
      </c>
      <c r="I1072" s="1">
        <v>0</v>
      </c>
      <c r="J1072" s="2">
        <f>VLOOKUP(Oliusala[[#This Row],[tegund]],Tegundir!$B$2:$D$19,3,FALSE)*Oliusala[[#This Row],[magn]]/1000</f>
        <v>0</v>
      </c>
      <c r="K1072">
        <v>2010</v>
      </c>
      <c r="L1072" t="s">
        <v>18</v>
      </c>
      <c r="M1072" s="144" t="s">
        <v>62</v>
      </c>
    </row>
    <row r="1073" spans="1:15" x14ac:dyDescent="0.2">
      <c r="A1073" t="s">
        <v>68</v>
      </c>
      <c r="B1073" s="144" t="s">
        <v>148</v>
      </c>
      <c r="C1073">
        <v>675</v>
      </c>
      <c r="D1073" t="str">
        <f>VLOOKUP(Oliusala[[#This Row],[postnumer]],Sveitarfelog[#All],4,FALSE)</f>
        <v>Norðurþing,Tjörneshreppur</v>
      </c>
      <c r="E1073" t="str">
        <f>VLOOKUP(Oliusala[[#This Row],[postnumer]],Sveitarfelog[#All],5,FALSE)</f>
        <v>Norðurland eystra</v>
      </c>
      <c r="F1073" t="s">
        <v>24</v>
      </c>
      <c r="G1073" t="s">
        <v>24</v>
      </c>
      <c r="H1073" t="s">
        <v>60</v>
      </c>
      <c r="I1073" s="1">
        <v>2017</v>
      </c>
      <c r="J1073" s="2">
        <f>VLOOKUP(Oliusala[[#This Row],[tegund]],Tegundir!$B$2:$D$19,3,FALSE)*Oliusala[[#This Row],[magn]]/1000</f>
        <v>1.744705</v>
      </c>
      <c r="K1073">
        <v>2010</v>
      </c>
      <c r="L1073" t="s">
        <v>18</v>
      </c>
      <c r="M1073" s="144" t="s">
        <v>59</v>
      </c>
    </row>
    <row r="1074" spans="1:15" x14ac:dyDescent="0.2">
      <c r="A1074" t="s">
        <v>148</v>
      </c>
      <c r="B1074" s="144" t="s">
        <v>148</v>
      </c>
      <c r="C1074">
        <v>675</v>
      </c>
      <c r="D1074" t="str">
        <f>VLOOKUP(Oliusala[[#This Row],[postnumer]],Sveitarfelog[#All],4,FALSE)</f>
        <v>Norðurþing,Tjörneshreppur</v>
      </c>
      <c r="E1074" t="str">
        <f>VLOOKUP(Oliusala[[#This Row],[postnumer]],Sveitarfelog[#All],5,FALSE)</f>
        <v>Norðurland eystra</v>
      </c>
      <c r="F1074" t="s">
        <v>24</v>
      </c>
      <c r="G1074" t="s">
        <v>24</v>
      </c>
      <c r="H1074" t="s">
        <v>58</v>
      </c>
      <c r="I1074" s="1">
        <v>275629</v>
      </c>
      <c r="J1074" s="2">
        <f>VLOOKUP(Oliusala[[#This Row],[tegund]],Tegundir!$B$2:$D$19,3,FALSE)*Oliusala[[#This Row],[magn]]/1000</f>
        <v>238.419085</v>
      </c>
      <c r="K1074">
        <v>2010</v>
      </c>
      <c r="L1074" t="s">
        <v>18</v>
      </c>
      <c r="M1074" s="144" t="s">
        <v>59</v>
      </c>
    </row>
    <row r="1075" spans="1:15" x14ac:dyDescent="0.2">
      <c r="A1075" t="s">
        <v>148</v>
      </c>
      <c r="B1075" s="144" t="s">
        <v>148</v>
      </c>
      <c r="C1075">
        <v>675</v>
      </c>
      <c r="D1075" t="str">
        <f>VLOOKUP(Oliusala[[#This Row],[postnumer]],Sveitarfelog[#All],4,FALSE)</f>
        <v>Norðurþing,Tjörneshreppur</v>
      </c>
      <c r="E1075" t="str">
        <f>VLOOKUP(Oliusala[[#This Row],[postnumer]],Sveitarfelog[#All],5,FALSE)</f>
        <v>Norðurland eystra</v>
      </c>
      <c r="F1075" t="s">
        <v>29</v>
      </c>
      <c r="G1075" t="s">
        <v>24</v>
      </c>
      <c r="H1075" t="s">
        <v>58</v>
      </c>
      <c r="I1075" s="1">
        <v>75220</v>
      </c>
      <c r="J1075" s="2">
        <f>VLOOKUP(Oliusala[[#This Row],[tegund]],Tegundir!$B$2:$D$19,3,FALSE)*Oliusala[[#This Row],[magn]]/1000</f>
        <v>65.065300000000008</v>
      </c>
      <c r="K1075">
        <v>2010</v>
      </c>
      <c r="L1075" t="s">
        <v>19</v>
      </c>
      <c r="M1075" s="144" t="s">
        <v>59</v>
      </c>
      <c r="O1075" s="144" t="s">
        <v>1998</v>
      </c>
    </row>
    <row r="1076" spans="1:15" x14ac:dyDescent="0.2">
      <c r="A1076" t="s">
        <v>148</v>
      </c>
      <c r="B1076" s="144" t="s">
        <v>148</v>
      </c>
      <c r="C1076">
        <v>675</v>
      </c>
      <c r="D1076" t="str">
        <f>VLOOKUP(Oliusala[[#This Row],[postnumer]],Sveitarfelog[#All],4,FALSE)</f>
        <v>Norðurþing,Tjörneshreppur</v>
      </c>
      <c r="E1076" t="str">
        <f>VLOOKUP(Oliusala[[#This Row],[postnumer]],Sveitarfelog[#All],5,FALSE)</f>
        <v>Norðurland eystra</v>
      </c>
      <c r="F1076" t="s">
        <v>30</v>
      </c>
      <c r="G1076" t="s">
        <v>24</v>
      </c>
      <c r="H1076" t="s">
        <v>58</v>
      </c>
      <c r="I1076" s="1">
        <v>5274</v>
      </c>
      <c r="J1076" s="2">
        <f>VLOOKUP(Oliusala[[#This Row],[tegund]],Tegundir!$B$2:$D$19,3,FALSE)*Oliusala[[#This Row],[magn]]/1000</f>
        <v>4.5620099999999999</v>
      </c>
      <c r="K1076">
        <v>2010</v>
      </c>
      <c r="L1076" t="s">
        <v>19</v>
      </c>
      <c r="M1076" s="144" t="s">
        <v>59</v>
      </c>
      <c r="O1076" s="144" t="s">
        <v>1998</v>
      </c>
    </row>
    <row r="1077" spans="1:15" x14ac:dyDescent="0.2">
      <c r="A1077" t="s">
        <v>63</v>
      </c>
      <c r="B1077" s="144" t="s">
        <v>148</v>
      </c>
      <c r="C1077">
        <v>675</v>
      </c>
      <c r="D1077" t="str">
        <f>VLOOKUP(Oliusala[[#This Row],[postnumer]],Sveitarfelog[#All],4,FALSE)</f>
        <v>Norðurþing,Tjörneshreppur</v>
      </c>
      <c r="E1077" t="str">
        <f>VLOOKUP(Oliusala[[#This Row],[postnumer]],Sveitarfelog[#All],5,FALSE)</f>
        <v>Norðurland eystra</v>
      </c>
      <c r="F1077" t="s">
        <v>24</v>
      </c>
      <c r="G1077" t="s">
        <v>24</v>
      </c>
      <c r="H1077" t="s">
        <v>58</v>
      </c>
      <c r="I1077" s="1">
        <v>18296</v>
      </c>
      <c r="J1077" s="2">
        <f>VLOOKUP(Oliusala[[#This Row],[tegund]],Tegundir!$B$2:$D$19,3,FALSE)*Oliusala[[#This Row],[magn]]/1000</f>
        <v>15.826039999999999</v>
      </c>
      <c r="K1077">
        <v>2010</v>
      </c>
      <c r="L1077" t="s">
        <v>18</v>
      </c>
      <c r="M1077" s="144" t="s">
        <v>59</v>
      </c>
    </row>
    <row r="1078" spans="1:15" x14ac:dyDescent="0.2">
      <c r="A1078" t="s">
        <v>68</v>
      </c>
      <c r="B1078" s="144" t="s">
        <v>150</v>
      </c>
      <c r="C1078">
        <v>680</v>
      </c>
      <c r="D1078" t="str">
        <f>VLOOKUP(Oliusala[[#This Row],[postnumer]],Sveitarfelog[#All],4,FALSE)</f>
        <v>Langanesbyggð</v>
      </c>
      <c r="E1078" t="str">
        <f>VLOOKUP(Oliusala[[#This Row],[postnumer]],Sveitarfelog[#All],5,FALSE)</f>
        <v>Norðurland eystra</v>
      </c>
      <c r="F1078" t="s">
        <v>25</v>
      </c>
      <c r="G1078" t="s">
        <v>24</v>
      </c>
      <c r="H1078" t="s">
        <v>60</v>
      </c>
      <c r="I1078" s="1">
        <v>5177</v>
      </c>
      <c r="J1078" s="2">
        <f>VLOOKUP(Oliusala[[#This Row],[tegund]],Tegundir!$B$2:$D$19,3,FALSE)*Oliusala[[#This Row],[magn]]/1000</f>
        <v>4.4781049999999993</v>
      </c>
      <c r="K1078">
        <v>2010</v>
      </c>
      <c r="L1078" t="s">
        <v>1955</v>
      </c>
      <c r="M1078" s="144" t="s">
        <v>59</v>
      </c>
    </row>
    <row r="1079" spans="1:15" x14ac:dyDescent="0.2">
      <c r="A1079" t="s">
        <v>150</v>
      </c>
      <c r="B1079" s="144" t="s">
        <v>150</v>
      </c>
      <c r="C1079">
        <v>680</v>
      </c>
      <c r="D1079" t="str">
        <f>VLOOKUP(Oliusala[[#This Row],[postnumer]],Sveitarfelog[#All],4,FALSE)</f>
        <v>Langanesbyggð</v>
      </c>
      <c r="E1079" t="str">
        <f>VLOOKUP(Oliusala[[#This Row],[postnumer]],Sveitarfelog[#All],5,FALSE)</f>
        <v>Norðurland eystra</v>
      </c>
      <c r="F1079" t="s">
        <v>25</v>
      </c>
      <c r="G1079" t="s">
        <v>24</v>
      </c>
      <c r="H1079" t="s">
        <v>58</v>
      </c>
      <c r="I1079" s="1">
        <v>163381</v>
      </c>
      <c r="J1079" s="2">
        <f>VLOOKUP(Oliusala[[#This Row],[tegund]],Tegundir!$B$2:$D$19,3,FALSE)*Oliusala[[#This Row],[magn]]/1000</f>
        <v>141.32456500000001</v>
      </c>
      <c r="K1079">
        <v>2010</v>
      </c>
      <c r="L1079" t="s">
        <v>1955</v>
      </c>
      <c r="M1079" s="144" t="s">
        <v>59</v>
      </c>
    </row>
    <row r="1080" spans="1:15" x14ac:dyDescent="0.2">
      <c r="A1080" t="s">
        <v>57</v>
      </c>
      <c r="B1080" s="144" t="s">
        <v>151</v>
      </c>
      <c r="C1080">
        <v>685</v>
      </c>
      <c r="D1080" t="str">
        <f>VLOOKUP(Oliusala[[#This Row],[postnumer]],Sveitarfelog[#All],4,FALSE)</f>
        <v>Langanesbyggð</v>
      </c>
      <c r="E1080" t="str">
        <f>VLOOKUP(Oliusala[[#This Row],[postnumer]],Sveitarfelog[#All],5,FALSE)</f>
        <v>Norðurland eystra</v>
      </c>
      <c r="F1080" t="s">
        <v>25</v>
      </c>
      <c r="G1080" t="s">
        <v>24</v>
      </c>
      <c r="H1080" t="s">
        <v>60</v>
      </c>
      <c r="I1080" s="1">
        <v>75808</v>
      </c>
      <c r="J1080" s="2">
        <f>VLOOKUP(Oliusala[[#This Row],[tegund]],Tegundir!$B$2:$D$19,3,FALSE)*Oliusala[[#This Row],[magn]]/1000</f>
        <v>65.573920000000001</v>
      </c>
      <c r="K1080">
        <v>2010</v>
      </c>
      <c r="L1080" t="s">
        <v>1955</v>
      </c>
      <c r="M1080" s="144" t="s">
        <v>59</v>
      </c>
    </row>
    <row r="1081" spans="1:15" x14ac:dyDescent="0.2">
      <c r="A1081" t="s">
        <v>63</v>
      </c>
      <c r="B1081" s="144" t="s">
        <v>150</v>
      </c>
      <c r="C1081">
        <v>680</v>
      </c>
      <c r="D1081" t="str">
        <f>VLOOKUP(Oliusala[[#This Row],[postnumer]],Sveitarfelog[#All],4,FALSE)</f>
        <v>Langanesbyggð</v>
      </c>
      <c r="E1081" t="str">
        <f>VLOOKUP(Oliusala[[#This Row],[postnumer]],Sveitarfelog[#All],5,FALSE)</f>
        <v>Norðurland eystra</v>
      </c>
      <c r="F1081" t="s">
        <v>24</v>
      </c>
      <c r="G1081" t="s">
        <v>24</v>
      </c>
      <c r="H1081" t="s">
        <v>61</v>
      </c>
      <c r="I1081" s="1">
        <v>0</v>
      </c>
      <c r="J1081" s="2">
        <f>VLOOKUP(Oliusala[[#This Row],[tegund]],Tegundir!$B$2:$D$19,3,FALSE)*Oliusala[[#This Row],[magn]]/1000</f>
        <v>0</v>
      </c>
      <c r="K1081">
        <v>2010</v>
      </c>
      <c r="L1081" t="s">
        <v>18</v>
      </c>
      <c r="M1081" s="144" t="s">
        <v>62</v>
      </c>
    </row>
    <row r="1082" spans="1:15" x14ac:dyDescent="0.2">
      <c r="A1082" t="s">
        <v>150</v>
      </c>
      <c r="B1082" s="144" t="s">
        <v>150</v>
      </c>
      <c r="C1082">
        <v>680</v>
      </c>
      <c r="D1082" t="str">
        <f>VLOOKUP(Oliusala[[#This Row],[postnumer]],Sveitarfelog[#All],4,FALSE)</f>
        <v>Langanesbyggð</v>
      </c>
      <c r="E1082" t="str">
        <f>VLOOKUP(Oliusala[[#This Row],[postnumer]],Sveitarfelog[#All],5,FALSE)</f>
        <v>Norðurland eystra</v>
      </c>
      <c r="F1082" t="s">
        <v>30</v>
      </c>
      <c r="G1082" t="s">
        <v>24</v>
      </c>
      <c r="H1082" t="s">
        <v>61</v>
      </c>
      <c r="I1082" s="1">
        <v>8860</v>
      </c>
      <c r="J1082" s="2">
        <f>VLOOKUP(Oliusala[[#This Row],[tegund]],Tegundir!$B$2:$D$19,3,FALSE)*Oliusala[[#This Row],[magn]]/1000</f>
        <v>7.6638999999999999</v>
      </c>
      <c r="K1082">
        <v>2010</v>
      </c>
      <c r="L1082" t="s">
        <v>19</v>
      </c>
      <c r="M1082" s="144" t="s">
        <v>62</v>
      </c>
      <c r="O1082" s="144" t="s">
        <v>1998</v>
      </c>
    </row>
    <row r="1083" spans="1:15" x14ac:dyDescent="0.2">
      <c r="A1083" t="s">
        <v>68</v>
      </c>
      <c r="B1083" s="144" t="s">
        <v>150</v>
      </c>
      <c r="C1083">
        <v>680</v>
      </c>
      <c r="D1083" t="str">
        <f>VLOOKUP(Oliusala[[#This Row],[postnumer]],Sveitarfelog[#All],4,FALSE)</f>
        <v>Langanesbyggð</v>
      </c>
      <c r="E1083" t="str">
        <f>VLOOKUP(Oliusala[[#This Row],[postnumer]],Sveitarfelog[#All],5,FALSE)</f>
        <v>Norðurland eystra</v>
      </c>
      <c r="F1083" t="s">
        <v>24</v>
      </c>
      <c r="G1083" t="s">
        <v>24</v>
      </c>
      <c r="H1083" t="s">
        <v>60</v>
      </c>
      <c r="I1083" s="1">
        <v>2196</v>
      </c>
      <c r="J1083" s="2">
        <f>VLOOKUP(Oliusala[[#This Row],[tegund]],Tegundir!$B$2:$D$19,3,FALSE)*Oliusala[[#This Row],[magn]]/1000</f>
        <v>1.89954</v>
      </c>
      <c r="K1083">
        <v>2010</v>
      </c>
      <c r="L1083" t="s">
        <v>18</v>
      </c>
      <c r="M1083" s="144" t="s">
        <v>59</v>
      </c>
    </row>
    <row r="1084" spans="1:15" x14ac:dyDescent="0.2">
      <c r="A1084" t="s">
        <v>68</v>
      </c>
      <c r="B1084" s="144" t="s">
        <v>150</v>
      </c>
      <c r="C1084">
        <v>680</v>
      </c>
      <c r="D1084" t="str">
        <f>VLOOKUP(Oliusala[[#This Row],[postnumer]],Sveitarfelog[#All],4,FALSE)</f>
        <v>Langanesbyggð</v>
      </c>
      <c r="E1084" t="str">
        <f>VLOOKUP(Oliusala[[#This Row],[postnumer]],Sveitarfelog[#All],5,FALSE)</f>
        <v>Norðurland eystra</v>
      </c>
      <c r="F1084" t="s">
        <v>29</v>
      </c>
      <c r="G1084" t="s">
        <v>24</v>
      </c>
      <c r="H1084" t="s">
        <v>60</v>
      </c>
      <c r="I1084" s="1">
        <v>15207</v>
      </c>
      <c r="J1084" s="2">
        <f>VLOOKUP(Oliusala[[#This Row],[tegund]],Tegundir!$B$2:$D$19,3,FALSE)*Oliusala[[#This Row],[magn]]/1000</f>
        <v>13.154055</v>
      </c>
      <c r="K1084">
        <v>2010</v>
      </c>
      <c r="L1084" t="s">
        <v>19</v>
      </c>
      <c r="M1084" s="144" t="s">
        <v>59</v>
      </c>
      <c r="O1084" s="144" t="s">
        <v>1998</v>
      </c>
    </row>
    <row r="1085" spans="1:15" x14ac:dyDescent="0.2">
      <c r="A1085" t="s">
        <v>69</v>
      </c>
      <c r="B1085" s="144" t="s">
        <v>150</v>
      </c>
      <c r="C1085">
        <v>680</v>
      </c>
      <c r="D1085" t="str">
        <f>VLOOKUP(Oliusala[[#This Row],[postnumer]],Sveitarfelog[#All],4,FALSE)</f>
        <v>Langanesbyggð</v>
      </c>
      <c r="E1085" t="str">
        <f>VLOOKUP(Oliusala[[#This Row],[postnumer]],Sveitarfelog[#All],5,FALSE)</f>
        <v>Norðurland eystra</v>
      </c>
      <c r="F1085" t="s">
        <v>24</v>
      </c>
      <c r="G1085" t="s">
        <v>24</v>
      </c>
      <c r="H1085" t="s">
        <v>60</v>
      </c>
      <c r="I1085" s="1">
        <v>35324</v>
      </c>
      <c r="J1085" s="2">
        <f>VLOOKUP(Oliusala[[#This Row],[tegund]],Tegundir!$B$2:$D$19,3,FALSE)*Oliusala[[#This Row],[magn]]/1000</f>
        <v>30.555259999999997</v>
      </c>
      <c r="K1085">
        <v>2010</v>
      </c>
      <c r="L1085" t="s">
        <v>18</v>
      </c>
      <c r="M1085" s="144" t="s">
        <v>59</v>
      </c>
    </row>
    <row r="1086" spans="1:15" x14ac:dyDescent="0.2">
      <c r="A1086" t="s">
        <v>69</v>
      </c>
      <c r="B1086" s="144" t="s">
        <v>150</v>
      </c>
      <c r="C1086">
        <v>680</v>
      </c>
      <c r="D1086" t="str">
        <f>VLOOKUP(Oliusala[[#This Row],[postnumer]],Sveitarfelog[#All],4,FALSE)</f>
        <v>Langanesbyggð</v>
      </c>
      <c r="E1086" t="str">
        <f>VLOOKUP(Oliusala[[#This Row],[postnumer]],Sveitarfelog[#All],5,FALSE)</f>
        <v>Norðurland eystra</v>
      </c>
      <c r="F1086" t="s">
        <v>29</v>
      </c>
      <c r="G1086" t="s">
        <v>24</v>
      </c>
      <c r="H1086" t="s">
        <v>60</v>
      </c>
      <c r="I1086" s="1">
        <v>194564</v>
      </c>
      <c r="J1086" s="2">
        <f>VLOOKUP(Oliusala[[#This Row],[tegund]],Tegundir!$B$2:$D$19,3,FALSE)*Oliusala[[#This Row],[magn]]/1000</f>
        <v>168.29785999999999</v>
      </c>
      <c r="K1086">
        <v>2010</v>
      </c>
      <c r="L1086" t="s">
        <v>19</v>
      </c>
      <c r="M1086" s="144" t="s">
        <v>59</v>
      </c>
      <c r="O1086" s="144" t="s">
        <v>1998</v>
      </c>
    </row>
    <row r="1087" spans="1:15" x14ac:dyDescent="0.2">
      <c r="A1087" t="s">
        <v>63</v>
      </c>
      <c r="B1087" s="144" t="s">
        <v>150</v>
      </c>
      <c r="C1087">
        <v>680</v>
      </c>
      <c r="D1087" t="str">
        <f>VLOOKUP(Oliusala[[#This Row],[postnumer]],Sveitarfelog[#All],4,FALSE)</f>
        <v>Langanesbyggð</v>
      </c>
      <c r="E1087" t="str">
        <f>VLOOKUP(Oliusala[[#This Row],[postnumer]],Sveitarfelog[#All],5,FALSE)</f>
        <v>Norðurland eystra</v>
      </c>
      <c r="F1087" t="s">
        <v>24</v>
      </c>
      <c r="G1087" t="s">
        <v>24</v>
      </c>
      <c r="H1087" t="s">
        <v>58</v>
      </c>
      <c r="I1087" s="1">
        <v>96596</v>
      </c>
      <c r="J1087" s="2">
        <f>VLOOKUP(Oliusala[[#This Row],[tegund]],Tegundir!$B$2:$D$19,3,FALSE)*Oliusala[[#This Row],[magn]]/1000</f>
        <v>83.555539999999993</v>
      </c>
      <c r="K1087">
        <v>2010</v>
      </c>
      <c r="L1087" t="s">
        <v>18</v>
      </c>
      <c r="M1087" s="144" t="s">
        <v>59</v>
      </c>
    </row>
    <row r="1088" spans="1:15" x14ac:dyDescent="0.2">
      <c r="A1088" t="s">
        <v>150</v>
      </c>
      <c r="B1088" s="144" t="s">
        <v>150</v>
      </c>
      <c r="C1088">
        <v>680</v>
      </c>
      <c r="D1088" t="str">
        <f>VLOOKUP(Oliusala[[#This Row],[postnumer]],Sveitarfelog[#All],4,FALSE)</f>
        <v>Langanesbyggð</v>
      </c>
      <c r="E1088" t="str">
        <f>VLOOKUP(Oliusala[[#This Row],[postnumer]],Sveitarfelog[#All],5,FALSE)</f>
        <v>Norðurland eystra</v>
      </c>
      <c r="F1088" t="s">
        <v>24</v>
      </c>
      <c r="G1088" t="s">
        <v>24</v>
      </c>
      <c r="H1088" t="s">
        <v>58</v>
      </c>
      <c r="I1088" s="1">
        <v>226768</v>
      </c>
      <c r="J1088" s="2">
        <f>VLOOKUP(Oliusala[[#This Row],[tegund]],Tegundir!$B$2:$D$19,3,FALSE)*Oliusala[[#This Row],[magn]]/1000</f>
        <v>196.15432000000001</v>
      </c>
      <c r="K1088">
        <v>2010</v>
      </c>
      <c r="L1088" t="s">
        <v>18</v>
      </c>
      <c r="M1088" s="144" t="s">
        <v>59</v>
      </c>
    </row>
    <row r="1089" spans="1:15" x14ac:dyDescent="0.2">
      <c r="A1089" t="s">
        <v>150</v>
      </c>
      <c r="B1089" s="144" t="s">
        <v>150</v>
      </c>
      <c r="C1089">
        <v>680</v>
      </c>
      <c r="D1089" t="str">
        <f>VLOOKUP(Oliusala[[#This Row],[postnumer]],Sveitarfelog[#All],4,FALSE)</f>
        <v>Langanesbyggð</v>
      </c>
      <c r="E1089" t="str">
        <f>VLOOKUP(Oliusala[[#This Row],[postnumer]],Sveitarfelog[#All],5,FALSE)</f>
        <v>Norðurland eystra</v>
      </c>
      <c r="F1089" t="s">
        <v>27</v>
      </c>
      <c r="G1089" t="s">
        <v>24</v>
      </c>
      <c r="H1089" t="s">
        <v>58</v>
      </c>
      <c r="I1089" s="1">
        <v>1405511</v>
      </c>
      <c r="J1089" s="2">
        <f>VLOOKUP(Oliusala[[#This Row],[tegund]],Tegundir!$B$2:$D$19,3,FALSE)*Oliusala[[#This Row],[magn]]/1000</f>
        <v>1215.7670149999999</v>
      </c>
      <c r="K1089">
        <v>2010</v>
      </c>
      <c r="L1089" t="s">
        <v>19</v>
      </c>
      <c r="M1089" s="144" t="s">
        <v>59</v>
      </c>
      <c r="O1089" s="144" t="s">
        <v>1998</v>
      </c>
    </row>
    <row r="1090" spans="1:15" x14ac:dyDescent="0.2">
      <c r="A1090" t="s">
        <v>150</v>
      </c>
      <c r="B1090" s="144" t="s">
        <v>150</v>
      </c>
      <c r="C1090">
        <v>680</v>
      </c>
      <c r="D1090" t="str">
        <f>VLOOKUP(Oliusala[[#This Row],[postnumer]],Sveitarfelog[#All],4,FALSE)</f>
        <v>Langanesbyggð</v>
      </c>
      <c r="E1090" t="str">
        <f>VLOOKUP(Oliusala[[#This Row],[postnumer]],Sveitarfelog[#All],5,FALSE)</f>
        <v>Norðurland eystra</v>
      </c>
      <c r="F1090" t="s">
        <v>29</v>
      </c>
      <c r="G1090" t="s">
        <v>24</v>
      </c>
      <c r="H1090" t="s">
        <v>58</v>
      </c>
      <c r="I1090" s="1">
        <v>31009</v>
      </c>
      <c r="J1090" s="2">
        <f>VLOOKUP(Oliusala[[#This Row],[tegund]],Tegundir!$B$2:$D$19,3,FALSE)*Oliusala[[#This Row],[magn]]/1000</f>
        <v>26.822785</v>
      </c>
      <c r="K1090">
        <v>2010</v>
      </c>
      <c r="L1090" t="s">
        <v>19</v>
      </c>
      <c r="M1090" s="144" t="s">
        <v>59</v>
      </c>
      <c r="O1090" s="144" t="s">
        <v>1998</v>
      </c>
    </row>
    <row r="1091" spans="1:15" x14ac:dyDescent="0.2">
      <c r="A1091" t="s">
        <v>150</v>
      </c>
      <c r="B1091" s="144" t="s">
        <v>150</v>
      </c>
      <c r="C1091">
        <v>680</v>
      </c>
      <c r="D1091" t="str">
        <f>VLOOKUP(Oliusala[[#This Row],[postnumer]],Sveitarfelog[#All],4,FALSE)</f>
        <v>Langanesbyggð</v>
      </c>
      <c r="E1091" t="str">
        <f>VLOOKUP(Oliusala[[#This Row],[postnumer]],Sveitarfelog[#All],5,FALSE)</f>
        <v>Norðurland eystra</v>
      </c>
      <c r="F1091" t="s">
        <v>30</v>
      </c>
      <c r="G1091" t="s">
        <v>24</v>
      </c>
      <c r="H1091" t="s">
        <v>58</v>
      </c>
      <c r="I1091" s="1">
        <v>58979</v>
      </c>
      <c r="J1091" s="2">
        <f>VLOOKUP(Oliusala[[#This Row],[tegund]],Tegundir!$B$2:$D$19,3,FALSE)*Oliusala[[#This Row],[magn]]/1000</f>
        <v>51.016835</v>
      </c>
      <c r="K1091">
        <v>2010</v>
      </c>
      <c r="L1091" t="s">
        <v>19</v>
      </c>
      <c r="M1091" s="144" t="s">
        <v>59</v>
      </c>
      <c r="O1091" s="144" t="s">
        <v>1998</v>
      </c>
    </row>
    <row r="1092" spans="1:15" x14ac:dyDescent="0.2">
      <c r="A1092" t="s">
        <v>63</v>
      </c>
      <c r="B1092" s="144" t="s">
        <v>151</v>
      </c>
      <c r="C1092">
        <v>685</v>
      </c>
      <c r="D1092" t="str">
        <f>VLOOKUP(Oliusala[[#This Row],[postnumer]],Sveitarfelog[#All],4,FALSE)</f>
        <v>Langanesbyggð</v>
      </c>
      <c r="E1092" t="str">
        <f>VLOOKUP(Oliusala[[#This Row],[postnumer]],Sveitarfelog[#All],5,FALSE)</f>
        <v>Norðurland eystra</v>
      </c>
      <c r="F1092" t="s">
        <v>24</v>
      </c>
      <c r="G1092" t="s">
        <v>24</v>
      </c>
      <c r="H1092" t="s">
        <v>61</v>
      </c>
      <c r="I1092" s="1">
        <v>0</v>
      </c>
      <c r="J1092" s="2">
        <f>VLOOKUP(Oliusala[[#This Row],[tegund]],Tegundir!$B$2:$D$19,3,FALSE)*Oliusala[[#This Row],[magn]]/1000</f>
        <v>0</v>
      </c>
      <c r="K1092">
        <v>2010</v>
      </c>
      <c r="L1092" t="s">
        <v>18</v>
      </c>
      <c r="M1092" s="144" t="s">
        <v>62</v>
      </c>
    </row>
    <row r="1093" spans="1:15" x14ac:dyDescent="0.2">
      <c r="A1093" t="s">
        <v>57</v>
      </c>
      <c r="B1093" s="144" t="s">
        <v>151</v>
      </c>
      <c r="C1093">
        <v>685</v>
      </c>
      <c r="D1093" t="str">
        <f>VLOOKUP(Oliusala[[#This Row],[postnumer]],Sveitarfelog[#All],4,FALSE)</f>
        <v>Langanesbyggð</v>
      </c>
      <c r="E1093" t="str">
        <f>VLOOKUP(Oliusala[[#This Row],[postnumer]],Sveitarfelog[#All],5,FALSE)</f>
        <v>Norðurland eystra</v>
      </c>
      <c r="F1093" t="s">
        <v>24</v>
      </c>
      <c r="G1093" t="s">
        <v>24</v>
      </c>
      <c r="H1093" t="s">
        <v>60</v>
      </c>
      <c r="I1093" s="1">
        <v>28611</v>
      </c>
      <c r="J1093" s="2">
        <f>VLOOKUP(Oliusala[[#This Row],[tegund]],Tegundir!$B$2:$D$19,3,FALSE)*Oliusala[[#This Row],[magn]]/1000</f>
        <v>24.748515000000001</v>
      </c>
      <c r="K1093">
        <v>2010</v>
      </c>
      <c r="L1093" t="s">
        <v>18</v>
      </c>
      <c r="M1093" s="144" t="s">
        <v>59</v>
      </c>
    </row>
    <row r="1094" spans="1:15" x14ac:dyDescent="0.2">
      <c r="A1094" t="s">
        <v>57</v>
      </c>
      <c r="B1094" s="144" t="s">
        <v>151</v>
      </c>
      <c r="C1094">
        <v>685</v>
      </c>
      <c r="D1094" t="str">
        <f>VLOOKUP(Oliusala[[#This Row],[postnumer]],Sveitarfelog[#All],4,FALSE)</f>
        <v>Langanesbyggð</v>
      </c>
      <c r="E1094" t="str">
        <f>VLOOKUP(Oliusala[[#This Row],[postnumer]],Sveitarfelog[#All],5,FALSE)</f>
        <v>Norðurland eystra</v>
      </c>
      <c r="F1094" t="s">
        <v>30</v>
      </c>
      <c r="G1094" t="s">
        <v>24</v>
      </c>
      <c r="H1094" t="s">
        <v>60</v>
      </c>
      <c r="I1094" s="1">
        <v>8523</v>
      </c>
      <c r="J1094" s="2">
        <f>VLOOKUP(Oliusala[[#This Row],[tegund]],Tegundir!$B$2:$D$19,3,FALSE)*Oliusala[[#This Row],[magn]]/1000</f>
        <v>7.3723949999999991</v>
      </c>
      <c r="K1094">
        <v>2010</v>
      </c>
      <c r="L1094" t="s">
        <v>19</v>
      </c>
      <c r="M1094" s="144" t="s">
        <v>59</v>
      </c>
      <c r="O1094" s="144" t="s">
        <v>1998</v>
      </c>
    </row>
    <row r="1095" spans="1:15" x14ac:dyDescent="0.2">
      <c r="A1095" t="s">
        <v>63</v>
      </c>
      <c r="B1095" s="144" t="s">
        <v>151</v>
      </c>
      <c r="C1095">
        <v>685</v>
      </c>
      <c r="D1095" t="str">
        <f>VLOOKUP(Oliusala[[#This Row],[postnumer]],Sveitarfelog[#All],4,FALSE)</f>
        <v>Langanesbyggð</v>
      </c>
      <c r="E1095" t="str">
        <f>VLOOKUP(Oliusala[[#This Row],[postnumer]],Sveitarfelog[#All],5,FALSE)</f>
        <v>Norðurland eystra</v>
      </c>
      <c r="F1095" t="s">
        <v>24</v>
      </c>
      <c r="G1095" t="s">
        <v>24</v>
      </c>
      <c r="H1095" t="s">
        <v>58</v>
      </c>
      <c r="I1095" s="1">
        <v>7623</v>
      </c>
      <c r="J1095" s="2">
        <f>VLOOKUP(Oliusala[[#This Row],[tegund]],Tegundir!$B$2:$D$19,3,FALSE)*Oliusala[[#This Row],[magn]]/1000</f>
        <v>6.5938949999999998</v>
      </c>
      <c r="K1095">
        <v>2010</v>
      </c>
      <c r="L1095" t="s">
        <v>18</v>
      </c>
      <c r="M1095" s="144" t="s">
        <v>59</v>
      </c>
    </row>
    <row r="1096" spans="1:15" x14ac:dyDescent="0.2">
      <c r="A1096" t="s">
        <v>150</v>
      </c>
      <c r="B1096" s="144" t="s">
        <v>151</v>
      </c>
      <c r="C1096">
        <v>685</v>
      </c>
      <c r="D1096" t="str">
        <f>VLOOKUP(Oliusala[[#This Row],[postnumer]],Sveitarfelog[#All],4,FALSE)</f>
        <v>Langanesbyggð</v>
      </c>
      <c r="E1096" t="str">
        <f>VLOOKUP(Oliusala[[#This Row],[postnumer]],Sveitarfelog[#All],5,FALSE)</f>
        <v>Norðurland eystra</v>
      </c>
      <c r="F1096" t="s">
        <v>24</v>
      </c>
      <c r="G1096" t="s">
        <v>24</v>
      </c>
      <c r="H1096" t="s">
        <v>60</v>
      </c>
      <c r="I1096" s="1">
        <v>1795</v>
      </c>
      <c r="J1096" s="2">
        <f>VLOOKUP(Oliusala[[#This Row],[tegund]],Tegundir!$B$2:$D$19,3,FALSE)*Oliusala[[#This Row],[magn]]/1000</f>
        <v>1.552675</v>
      </c>
      <c r="K1096">
        <v>2010</v>
      </c>
      <c r="L1096" t="s">
        <v>18</v>
      </c>
      <c r="M1096" s="144" t="s">
        <v>59</v>
      </c>
    </row>
    <row r="1097" spans="1:15" x14ac:dyDescent="0.2">
      <c r="A1097" t="s">
        <v>150</v>
      </c>
      <c r="B1097" s="144" t="s">
        <v>151</v>
      </c>
      <c r="C1097">
        <v>685</v>
      </c>
      <c r="D1097" t="str">
        <f>VLOOKUP(Oliusala[[#This Row],[postnumer]],Sveitarfelog[#All],4,FALSE)</f>
        <v>Langanesbyggð</v>
      </c>
      <c r="E1097" t="str">
        <f>VLOOKUP(Oliusala[[#This Row],[postnumer]],Sveitarfelog[#All],5,FALSE)</f>
        <v>Norðurland eystra</v>
      </c>
      <c r="F1097" t="s">
        <v>29</v>
      </c>
      <c r="G1097" t="s">
        <v>24</v>
      </c>
      <c r="H1097" t="s">
        <v>60</v>
      </c>
      <c r="I1097" s="1">
        <v>3890</v>
      </c>
      <c r="J1097" s="2">
        <f>VLOOKUP(Oliusala[[#This Row],[tegund]],Tegundir!$B$2:$D$19,3,FALSE)*Oliusala[[#This Row],[magn]]/1000</f>
        <v>3.3648500000000001</v>
      </c>
      <c r="K1097">
        <v>2010</v>
      </c>
      <c r="L1097" t="s">
        <v>19</v>
      </c>
      <c r="M1097" s="144" t="s">
        <v>59</v>
      </c>
      <c r="O1097" s="144" t="s">
        <v>1998</v>
      </c>
    </row>
    <row r="1098" spans="1:15" x14ac:dyDescent="0.2">
      <c r="A1098" t="s">
        <v>63</v>
      </c>
      <c r="B1098" s="144" t="s">
        <v>97</v>
      </c>
      <c r="C1098">
        <v>690</v>
      </c>
      <c r="D1098" t="str">
        <f>VLOOKUP(Oliusala[[#This Row],[postnumer]],Sveitarfelog[#All],4,FALSE)</f>
        <v>Vopnafjarðarhreppur</v>
      </c>
      <c r="E1098" t="str">
        <f>VLOOKUP(Oliusala[[#This Row],[postnumer]],Sveitarfelog[#All],5,FALSE)</f>
        <v>Austurland</v>
      </c>
      <c r="F1098" t="s">
        <v>25</v>
      </c>
      <c r="G1098" t="s">
        <v>24</v>
      </c>
      <c r="H1098" t="s">
        <v>58</v>
      </c>
      <c r="I1098" s="1">
        <v>3535</v>
      </c>
      <c r="J1098" s="2">
        <f>VLOOKUP(Oliusala[[#This Row],[tegund]],Tegundir!$B$2:$D$19,3,FALSE)*Oliusala[[#This Row],[magn]]/1000</f>
        <v>3.0577749999999999</v>
      </c>
      <c r="K1098">
        <v>2010</v>
      </c>
      <c r="L1098" t="s">
        <v>18</v>
      </c>
      <c r="M1098" s="144" t="s">
        <v>59</v>
      </c>
    </row>
    <row r="1099" spans="1:15" x14ac:dyDescent="0.2">
      <c r="A1099" t="s">
        <v>97</v>
      </c>
      <c r="B1099" s="144" t="s">
        <v>97</v>
      </c>
      <c r="C1099">
        <v>690</v>
      </c>
      <c r="D1099" t="str">
        <f>VLOOKUP(Oliusala[[#This Row],[postnumer]],Sveitarfelog[#All],4,FALSE)</f>
        <v>Vopnafjarðarhreppur</v>
      </c>
      <c r="E1099" t="str">
        <f>VLOOKUP(Oliusala[[#This Row],[postnumer]],Sveitarfelog[#All],5,FALSE)</f>
        <v>Austurland</v>
      </c>
      <c r="F1099" t="s">
        <v>27</v>
      </c>
      <c r="G1099" t="s">
        <v>24</v>
      </c>
      <c r="H1099" t="s">
        <v>58</v>
      </c>
      <c r="I1099" s="1">
        <v>4599444</v>
      </c>
      <c r="J1099" s="2">
        <f>VLOOKUP(Oliusala[[#This Row],[tegund]],Tegundir!$B$2:$D$19,3,FALSE)*Oliusala[[#This Row],[magn]]/1000</f>
        <v>3978.5190600000001</v>
      </c>
      <c r="K1099">
        <v>2010</v>
      </c>
      <c r="L1099" t="s">
        <v>19</v>
      </c>
      <c r="M1099" s="144" t="s">
        <v>59</v>
      </c>
      <c r="O1099" s="144" t="s">
        <v>1998</v>
      </c>
    </row>
    <row r="1100" spans="1:15" x14ac:dyDescent="0.2">
      <c r="A1100" t="s">
        <v>97</v>
      </c>
      <c r="B1100" s="144" t="s">
        <v>97</v>
      </c>
      <c r="C1100">
        <v>690</v>
      </c>
      <c r="D1100" t="str">
        <f>VLOOKUP(Oliusala[[#This Row],[postnumer]],Sveitarfelog[#All],4,FALSE)</f>
        <v>Vopnafjarðarhreppur</v>
      </c>
      <c r="E1100" t="str">
        <f>VLOOKUP(Oliusala[[#This Row],[postnumer]],Sveitarfelog[#All],5,FALSE)</f>
        <v>Austurland</v>
      </c>
      <c r="F1100" t="s">
        <v>24</v>
      </c>
      <c r="G1100" t="s">
        <v>24</v>
      </c>
      <c r="H1100" t="s">
        <v>58</v>
      </c>
      <c r="I1100" s="1">
        <v>300054</v>
      </c>
      <c r="J1100" s="2">
        <f>VLOOKUP(Oliusala[[#This Row],[tegund]],Tegundir!$B$2:$D$19,3,FALSE)*Oliusala[[#This Row],[magn]]/1000</f>
        <v>259.54671000000002</v>
      </c>
      <c r="K1100">
        <v>2010</v>
      </c>
      <c r="L1100" t="s">
        <v>18</v>
      </c>
      <c r="M1100" s="144" t="s">
        <v>59</v>
      </c>
    </row>
    <row r="1101" spans="1:15" x14ac:dyDescent="0.2">
      <c r="A1101" t="s">
        <v>97</v>
      </c>
      <c r="B1101" s="144" t="s">
        <v>97</v>
      </c>
      <c r="C1101">
        <v>690</v>
      </c>
      <c r="D1101" t="str">
        <f>VLOOKUP(Oliusala[[#This Row],[postnumer]],Sveitarfelog[#All],4,FALSE)</f>
        <v>Vopnafjarðarhreppur</v>
      </c>
      <c r="E1101" t="str">
        <f>VLOOKUP(Oliusala[[#This Row],[postnumer]],Sveitarfelog[#All],5,FALSE)</f>
        <v>Austurland</v>
      </c>
      <c r="F1101" t="s">
        <v>29</v>
      </c>
      <c r="G1101" t="s">
        <v>24</v>
      </c>
      <c r="H1101" t="s">
        <v>58</v>
      </c>
      <c r="I1101" s="1">
        <v>20400</v>
      </c>
      <c r="J1101" s="2">
        <f>VLOOKUP(Oliusala[[#This Row],[tegund]],Tegundir!$B$2:$D$19,3,FALSE)*Oliusala[[#This Row],[magn]]/1000</f>
        <v>17.646000000000001</v>
      </c>
      <c r="K1101">
        <v>2010</v>
      </c>
      <c r="L1101" t="s">
        <v>1955</v>
      </c>
      <c r="M1101" s="144" t="s">
        <v>59</v>
      </c>
    </row>
    <row r="1102" spans="1:15" x14ac:dyDescent="0.2">
      <c r="A1102" t="s">
        <v>97</v>
      </c>
      <c r="B1102" s="144" t="s">
        <v>97</v>
      </c>
      <c r="C1102">
        <v>690</v>
      </c>
      <c r="D1102" t="str">
        <f>VLOOKUP(Oliusala[[#This Row],[postnumer]],Sveitarfelog[#All],4,FALSE)</f>
        <v>Vopnafjarðarhreppur</v>
      </c>
      <c r="E1102" t="str">
        <f>VLOOKUP(Oliusala[[#This Row],[postnumer]],Sveitarfelog[#All],5,FALSE)</f>
        <v>Austurland</v>
      </c>
      <c r="F1102" t="s">
        <v>30</v>
      </c>
      <c r="G1102" t="s">
        <v>24</v>
      </c>
      <c r="H1102" t="s">
        <v>58</v>
      </c>
      <c r="I1102" s="1">
        <v>185508</v>
      </c>
      <c r="J1102" s="2">
        <f>VLOOKUP(Oliusala[[#This Row],[tegund]],Tegundir!$B$2:$D$19,3,FALSE)*Oliusala[[#This Row],[magn]]/1000</f>
        <v>160.46442000000002</v>
      </c>
      <c r="K1102">
        <v>2010</v>
      </c>
      <c r="L1102" t="s">
        <v>1955</v>
      </c>
      <c r="M1102" s="144" t="s">
        <v>59</v>
      </c>
    </row>
    <row r="1103" spans="1:15" x14ac:dyDescent="0.2">
      <c r="A1103" t="s">
        <v>63</v>
      </c>
      <c r="B1103" s="144" t="s">
        <v>97</v>
      </c>
      <c r="C1103">
        <v>690</v>
      </c>
      <c r="D1103" t="str">
        <f>VLOOKUP(Oliusala[[#This Row],[postnumer]],Sveitarfelog[#All],4,FALSE)</f>
        <v>Vopnafjarðarhreppur</v>
      </c>
      <c r="E1103" t="str">
        <f>VLOOKUP(Oliusala[[#This Row],[postnumer]],Sveitarfelog[#All],5,FALSE)</f>
        <v>Austurland</v>
      </c>
      <c r="F1103" t="s">
        <v>24</v>
      </c>
      <c r="G1103" t="s">
        <v>24</v>
      </c>
      <c r="H1103" t="s">
        <v>61</v>
      </c>
      <c r="I1103" s="1">
        <v>0</v>
      </c>
      <c r="J1103" s="2">
        <f>VLOOKUP(Oliusala[[#This Row],[tegund]],Tegundir!$B$2:$D$19,3,FALSE)*Oliusala[[#This Row],[magn]]/1000</f>
        <v>0</v>
      </c>
      <c r="K1103">
        <v>2010</v>
      </c>
      <c r="L1103" t="s">
        <v>18</v>
      </c>
      <c r="M1103" s="144" t="s">
        <v>62</v>
      </c>
    </row>
    <row r="1104" spans="1:15" x14ac:dyDescent="0.2">
      <c r="A1104" t="s">
        <v>97</v>
      </c>
      <c r="B1104" s="144" t="s">
        <v>97</v>
      </c>
      <c r="C1104">
        <v>690</v>
      </c>
      <c r="D1104" t="str">
        <f>VLOOKUP(Oliusala[[#This Row],[postnumer]],Sveitarfelog[#All],4,FALSE)</f>
        <v>Vopnafjarðarhreppur</v>
      </c>
      <c r="E1104" t="str">
        <f>VLOOKUP(Oliusala[[#This Row],[postnumer]],Sveitarfelog[#All],5,FALSE)</f>
        <v>Austurland</v>
      </c>
      <c r="F1104" t="s">
        <v>29</v>
      </c>
      <c r="G1104" t="s">
        <v>24</v>
      </c>
      <c r="H1104" t="s">
        <v>61</v>
      </c>
      <c r="I1104" s="1">
        <v>32740</v>
      </c>
      <c r="J1104" s="2">
        <f>VLOOKUP(Oliusala[[#This Row],[tegund]],Tegundir!$B$2:$D$19,3,FALSE)*Oliusala[[#This Row],[magn]]/1000</f>
        <v>28.3201</v>
      </c>
      <c r="K1104">
        <v>2010</v>
      </c>
      <c r="L1104" t="s">
        <v>1955</v>
      </c>
      <c r="M1104" s="144" t="s">
        <v>62</v>
      </c>
    </row>
    <row r="1105" spans="1:15" x14ac:dyDescent="0.2">
      <c r="A1105" t="s">
        <v>63</v>
      </c>
      <c r="B1105" s="144" t="s">
        <v>97</v>
      </c>
      <c r="C1105">
        <v>690</v>
      </c>
      <c r="D1105" t="str">
        <f>VLOOKUP(Oliusala[[#This Row],[postnumer]],Sveitarfelog[#All],4,FALSE)</f>
        <v>Vopnafjarðarhreppur</v>
      </c>
      <c r="E1105" t="str">
        <f>VLOOKUP(Oliusala[[#This Row],[postnumer]],Sveitarfelog[#All],5,FALSE)</f>
        <v>Austurland</v>
      </c>
      <c r="F1105" t="s">
        <v>24</v>
      </c>
      <c r="G1105" t="s">
        <v>24</v>
      </c>
      <c r="H1105" t="s">
        <v>58</v>
      </c>
      <c r="I1105" s="1">
        <v>101027</v>
      </c>
      <c r="J1105" s="2">
        <f>VLOOKUP(Oliusala[[#This Row],[tegund]],Tegundir!$B$2:$D$19,3,FALSE)*Oliusala[[#This Row],[magn]]/1000</f>
        <v>87.38835499999999</v>
      </c>
      <c r="K1105">
        <v>2010</v>
      </c>
      <c r="L1105" t="s">
        <v>18</v>
      </c>
      <c r="M1105" s="144" t="s">
        <v>59</v>
      </c>
    </row>
    <row r="1106" spans="1:15" x14ac:dyDescent="0.2">
      <c r="A1106" t="s">
        <v>63</v>
      </c>
      <c r="B1106" s="144" t="s">
        <v>152</v>
      </c>
      <c r="C1106">
        <v>700</v>
      </c>
      <c r="D1106" t="str">
        <f>VLOOKUP(Oliusala[[#This Row],[postnumer]],Sveitarfelog[#All],4,FALSE)</f>
        <v>Fljótsdalshreppur,Múlaþing</v>
      </c>
      <c r="E1106" t="str">
        <f>VLOOKUP(Oliusala[[#This Row],[postnumer]],Sveitarfelog[#All],5,FALSE)</f>
        <v>Austurland</v>
      </c>
      <c r="F1106" t="s">
        <v>25</v>
      </c>
      <c r="G1106" t="s">
        <v>24</v>
      </c>
      <c r="H1106" t="s">
        <v>58</v>
      </c>
      <c r="I1106" s="1">
        <v>67890</v>
      </c>
      <c r="J1106" s="2">
        <f>VLOOKUP(Oliusala[[#This Row],[tegund]],Tegundir!$B$2:$D$19,3,FALSE)*Oliusala[[#This Row],[magn]]/1000</f>
        <v>58.724849999999996</v>
      </c>
      <c r="K1106">
        <v>2010</v>
      </c>
      <c r="L1106" t="s">
        <v>1955</v>
      </c>
      <c r="M1106" s="144" t="s">
        <v>59</v>
      </c>
    </row>
    <row r="1107" spans="1:15" x14ac:dyDescent="0.2">
      <c r="A1107" t="s">
        <v>63</v>
      </c>
      <c r="B1107" s="144" t="s">
        <v>152</v>
      </c>
      <c r="C1107">
        <v>700</v>
      </c>
      <c r="D1107" t="str">
        <f>VLOOKUP(Oliusala[[#This Row],[postnumer]],Sveitarfelog[#All],4,FALSE)</f>
        <v>Fljótsdalshreppur,Múlaþing</v>
      </c>
      <c r="E1107" t="str">
        <f>VLOOKUP(Oliusala[[#This Row],[postnumer]],Sveitarfelog[#All],5,FALSE)</f>
        <v>Austurland</v>
      </c>
      <c r="F1107" t="s">
        <v>25</v>
      </c>
      <c r="G1107" t="s">
        <v>24</v>
      </c>
      <c r="H1107" t="s">
        <v>58</v>
      </c>
      <c r="I1107" s="1">
        <v>7707</v>
      </c>
      <c r="J1107" s="2">
        <f>VLOOKUP(Oliusala[[#This Row],[tegund]],Tegundir!$B$2:$D$19,3,FALSE)*Oliusala[[#This Row],[magn]]/1000</f>
        <v>6.6665550000000007</v>
      </c>
      <c r="K1107">
        <v>2010</v>
      </c>
      <c r="L1107" t="s">
        <v>1955</v>
      </c>
      <c r="M1107" s="144" t="s">
        <v>59</v>
      </c>
    </row>
    <row r="1108" spans="1:15" x14ac:dyDescent="0.2">
      <c r="A1108" t="s">
        <v>69</v>
      </c>
      <c r="B1108" s="144" t="s">
        <v>152</v>
      </c>
      <c r="C1108">
        <v>700</v>
      </c>
      <c r="D1108" t="str">
        <f>VLOOKUP(Oliusala[[#This Row],[postnumer]],Sveitarfelog[#All],4,FALSE)</f>
        <v>Fljótsdalshreppur,Múlaþing</v>
      </c>
      <c r="E1108" t="str">
        <f>VLOOKUP(Oliusala[[#This Row],[postnumer]],Sveitarfelog[#All],5,FALSE)</f>
        <v>Austurland</v>
      </c>
      <c r="F1108" t="s">
        <v>25</v>
      </c>
      <c r="G1108" t="s">
        <v>24</v>
      </c>
      <c r="H1108" t="s">
        <v>60</v>
      </c>
      <c r="I1108" s="1">
        <v>51944</v>
      </c>
      <c r="J1108" s="2">
        <f>VLOOKUP(Oliusala[[#This Row],[tegund]],Tegundir!$B$2:$D$19,3,FALSE)*Oliusala[[#This Row],[magn]]/1000</f>
        <v>44.931559999999998</v>
      </c>
      <c r="K1108">
        <v>2010</v>
      </c>
      <c r="L1108" t="s">
        <v>1955</v>
      </c>
      <c r="M1108" s="144" t="s">
        <v>59</v>
      </c>
    </row>
    <row r="1109" spans="1:15" x14ac:dyDescent="0.2">
      <c r="A1109" t="s">
        <v>57</v>
      </c>
      <c r="B1109" s="144" t="s">
        <v>152</v>
      </c>
      <c r="C1109">
        <v>700</v>
      </c>
      <c r="D1109" t="str">
        <f>VLOOKUP(Oliusala[[#This Row],[postnumer]],Sveitarfelog[#All],4,FALSE)</f>
        <v>Fljótsdalshreppur,Múlaþing</v>
      </c>
      <c r="E1109" t="str">
        <f>VLOOKUP(Oliusala[[#This Row],[postnumer]],Sveitarfelog[#All],5,FALSE)</f>
        <v>Austurland</v>
      </c>
      <c r="F1109" t="s">
        <v>25</v>
      </c>
      <c r="G1109" t="s">
        <v>24</v>
      </c>
      <c r="H1109" t="s">
        <v>60</v>
      </c>
      <c r="I1109" s="1">
        <v>791308</v>
      </c>
      <c r="J1109" s="2">
        <f>VLOOKUP(Oliusala[[#This Row],[tegund]],Tegundir!$B$2:$D$19,3,FALSE)*Oliusala[[#This Row],[magn]]/1000</f>
        <v>684.48142000000007</v>
      </c>
      <c r="K1109">
        <v>2010</v>
      </c>
      <c r="L1109" t="s">
        <v>1955</v>
      </c>
      <c r="M1109" s="144" t="s">
        <v>59</v>
      </c>
    </row>
    <row r="1110" spans="1:15" x14ac:dyDescent="0.2">
      <c r="A1110" t="s">
        <v>63</v>
      </c>
      <c r="B1110" s="144" t="s">
        <v>152</v>
      </c>
      <c r="C1110">
        <v>700</v>
      </c>
      <c r="D1110" t="str">
        <f>VLOOKUP(Oliusala[[#This Row],[postnumer]],Sveitarfelog[#All],4,FALSE)</f>
        <v>Fljótsdalshreppur,Múlaþing</v>
      </c>
      <c r="E1110" t="str">
        <f>VLOOKUP(Oliusala[[#This Row],[postnumer]],Sveitarfelog[#All],5,FALSE)</f>
        <v>Austurland</v>
      </c>
      <c r="F1110" t="s">
        <v>24</v>
      </c>
      <c r="G1110" t="s">
        <v>24</v>
      </c>
      <c r="H1110" t="s">
        <v>61</v>
      </c>
      <c r="I1110" s="1">
        <v>0</v>
      </c>
      <c r="J1110" s="2">
        <f>VLOOKUP(Oliusala[[#This Row],[tegund]],Tegundir!$B$2:$D$19,3,FALSE)*Oliusala[[#This Row],[magn]]/1000</f>
        <v>0</v>
      </c>
      <c r="K1110">
        <v>2010</v>
      </c>
      <c r="L1110" t="s">
        <v>18</v>
      </c>
      <c r="M1110" s="144" t="s">
        <v>62</v>
      </c>
    </row>
    <row r="1111" spans="1:15" x14ac:dyDescent="0.2">
      <c r="A1111" t="s">
        <v>69</v>
      </c>
      <c r="B1111" s="144" t="s">
        <v>152</v>
      </c>
      <c r="C1111">
        <v>700</v>
      </c>
      <c r="D1111" t="str">
        <f>VLOOKUP(Oliusala[[#This Row],[postnumer]],Sveitarfelog[#All],4,FALSE)</f>
        <v>Fljótsdalshreppur,Múlaþing</v>
      </c>
      <c r="E1111" t="str">
        <f>VLOOKUP(Oliusala[[#This Row],[postnumer]],Sveitarfelog[#All],5,FALSE)</f>
        <v>Austurland</v>
      </c>
      <c r="F1111" t="s">
        <v>24</v>
      </c>
      <c r="G1111" t="s">
        <v>24</v>
      </c>
      <c r="H1111" t="s">
        <v>60</v>
      </c>
      <c r="I1111" s="1">
        <v>38603</v>
      </c>
      <c r="J1111" s="2">
        <f>VLOOKUP(Oliusala[[#This Row],[tegund]],Tegundir!$B$2:$D$19,3,FALSE)*Oliusala[[#This Row],[magn]]/1000</f>
        <v>33.391595000000002</v>
      </c>
      <c r="K1111">
        <v>2010</v>
      </c>
      <c r="L1111" t="s">
        <v>18</v>
      </c>
      <c r="M1111" s="144" t="s">
        <v>59</v>
      </c>
    </row>
    <row r="1112" spans="1:15" x14ac:dyDescent="0.2">
      <c r="A1112" t="s">
        <v>66</v>
      </c>
      <c r="B1112" s="144" t="s">
        <v>152</v>
      </c>
      <c r="C1112">
        <v>700</v>
      </c>
      <c r="D1112" t="str">
        <f>VLOOKUP(Oliusala[[#This Row],[postnumer]],Sveitarfelog[#All],4,FALSE)</f>
        <v>Fljótsdalshreppur,Múlaþing</v>
      </c>
      <c r="E1112" t="str">
        <f>VLOOKUP(Oliusala[[#This Row],[postnumer]],Sveitarfelog[#All],5,FALSE)</f>
        <v>Austurland</v>
      </c>
      <c r="F1112" t="s">
        <v>24</v>
      </c>
      <c r="G1112" t="s">
        <v>24</v>
      </c>
      <c r="H1112" t="s">
        <v>60</v>
      </c>
      <c r="I1112" s="1">
        <v>100074</v>
      </c>
      <c r="J1112" s="2">
        <f>VLOOKUP(Oliusala[[#This Row],[tegund]],Tegundir!$B$2:$D$19,3,FALSE)*Oliusala[[#This Row],[magn]]/1000</f>
        <v>86.564009999999996</v>
      </c>
      <c r="K1112">
        <v>2010</v>
      </c>
      <c r="L1112" t="s">
        <v>18</v>
      </c>
      <c r="M1112" s="144" t="s">
        <v>59</v>
      </c>
    </row>
    <row r="1113" spans="1:15" x14ac:dyDescent="0.2">
      <c r="A1113" t="s">
        <v>66</v>
      </c>
      <c r="B1113" s="144" t="s">
        <v>152</v>
      </c>
      <c r="C1113">
        <v>700</v>
      </c>
      <c r="D1113" t="str">
        <f>VLOOKUP(Oliusala[[#This Row],[postnumer]],Sveitarfelog[#All],4,FALSE)</f>
        <v>Fljótsdalshreppur,Múlaþing</v>
      </c>
      <c r="E1113" t="str">
        <f>VLOOKUP(Oliusala[[#This Row],[postnumer]],Sveitarfelog[#All],5,FALSE)</f>
        <v>Austurland</v>
      </c>
      <c r="F1113" t="s">
        <v>29</v>
      </c>
      <c r="G1113" t="s">
        <v>24</v>
      </c>
      <c r="H1113" t="s">
        <v>60</v>
      </c>
      <c r="I1113" s="1">
        <v>17183</v>
      </c>
      <c r="J1113" s="2">
        <f>VLOOKUP(Oliusala[[#This Row],[tegund]],Tegundir!$B$2:$D$19,3,FALSE)*Oliusala[[#This Row],[magn]]/1000</f>
        <v>14.863295000000001</v>
      </c>
      <c r="K1113">
        <v>2010</v>
      </c>
      <c r="L1113" t="s">
        <v>19</v>
      </c>
      <c r="M1113" s="144" t="s">
        <v>59</v>
      </c>
      <c r="O1113" s="144" t="s">
        <v>1998</v>
      </c>
    </row>
    <row r="1114" spans="1:15" x14ac:dyDescent="0.2">
      <c r="A1114" t="s">
        <v>57</v>
      </c>
      <c r="B1114" s="144" t="s">
        <v>152</v>
      </c>
      <c r="C1114">
        <v>700</v>
      </c>
      <c r="D1114" t="str">
        <f>VLOOKUP(Oliusala[[#This Row],[postnumer]],Sveitarfelog[#All],4,FALSE)</f>
        <v>Fljótsdalshreppur,Múlaþing</v>
      </c>
      <c r="E1114" t="str">
        <f>VLOOKUP(Oliusala[[#This Row],[postnumer]],Sveitarfelog[#All],5,FALSE)</f>
        <v>Austurland</v>
      </c>
      <c r="F1114" t="s">
        <v>24</v>
      </c>
      <c r="G1114" t="s">
        <v>24</v>
      </c>
      <c r="H1114" t="s">
        <v>60</v>
      </c>
      <c r="I1114" s="1">
        <v>1043198</v>
      </c>
      <c r="J1114" s="2">
        <f>VLOOKUP(Oliusala[[#This Row],[tegund]],Tegundir!$B$2:$D$19,3,FALSE)*Oliusala[[#This Row],[magn]]/1000</f>
        <v>902.36626999999999</v>
      </c>
      <c r="K1114">
        <v>2010</v>
      </c>
      <c r="L1114" t="s">
        <v>18</v>
      </c>
      <c r="M1114" s="144" t="s">
        <v>59</v>
      </c>
    </row>
    <row r="1115" spans="1:15" x14ac:dyDescent="0.2">
      <c r="A1115" t="s">
        <v>57</v>
      </c>
      <c r="B1115" s="144" t="s">
        <v>152</v>
      </c>
      <c r="C1115">
        <v>700</v>
      </c>
      <c r="D1115" t="str">
        <f>VLOOKUP(Oliusala[[#This Row],[postnumer]],Sveitarfelog[#All],4,FALSE)</f>
        <v>Fljótsdalshreppur,Múlaþing</v>
      </c>
      <c r="E1115" t="str">
        <f>VLOOKUP(Oliusala[[#This Row],[postnumer]],Sveitarfelog[#All],5,FALSE)</f>
        <v>Austurland</v>
      </c>
      <c r="F1115" t="s">
        <v>30</v>
      </c>
      <c r="G1115" t="s">
        <v>24</v>
      </c>
      <c r="H1115" t="s">
        <v>60</v>
      </c>
      <c r="I1115" s="1">
        <v>136046</v>
      </c>
      <c r="J1115" s="2">
        <f>VLOOKUP(Oliusala[[#This Row],[tegund]],Tegundir!$B$2:$D$19,3,FALSE)*Oliusala[[#This Row],[magn]]/1000</f>
        <v>117.67979</v>
      </c>
      <c r="K1115">
        <v>2010</v>
      </c>
      <c r="L1115" t="s">
        <v>19</v>
      </c>
      <c r="M1115" s="144" t="s">
        <v>59</v>
      </c>
      <c r="O1115" s="144" t="s">
        <v>1998</v>
      </c>
    </row>
    <row r="1116" spans="1:15" x14ac:dyDescent="0.2">
      <c r="A1116" t="s">
        <v>63</v>
      </c>
      <c r="B1116" s="144" t="s">
        <v>152</v>
      </c>
      <c r="C1116">
        <v>700</v>
      </c>
      <c r="D1116" t="str">
        <f>VLOOKUP(Oliusala[[#This Row],[postnumer]],Sveitarfelog[#All],4,FALSE)</f>
        <v>Fljótsdalshreppur,Múlaþing</v>
      </c>
      <c r="E1116" t="str">
        <f>VLOOKUP(Oliusala[[#This Row],[postnumer]],Sveitarfelog[#All],5,FALSE)</f>
        <v>Austurland</v>
      </c>
      <c r="F1116" t="s">
        <v>24</v>
      </c>
      <c r="G1116" t="s">
        <v>24</v>
      </c>
      <c r="H1116" t="s">
        <v>58</v>
      </c>
      <c r="I1116" s="1">
        <v>1073005</v>
      </c>
      <c r="J1116" s="2">
        <f>VLOOKUP(Oliusala[[#This Row],[tegund]],Tegundir!$B$2:$D$19,3,FALSE)*Oliusala[[#This Row],[magn]]/1000</f>
        <v>928.14932499999998</v>
      </c>
      <c r="K1116">
        <v>2010</v>
      </c>
      <c r="L1116" t="s">
        <v>18</v>
      </c>
      <c r="M1116" s="144" t="s">
        <v>59</v>
      </c>
    </row>
    <row r="1117" spans="1:15" x14ac:dyDescent="0.2">
      <c r="A1117" t="s">
        <v>63</v>
      </c>
      <c r="B1117" s="144" t="s">
        <v>152</v>
      </c>
      <c r="C1117">
        <v>700</v>
      </c>
      <c r="D1117" t="str">
        <f>VLOOKUP(Oliusala[[#This Row],[postnumer]],Sveitarfelog[#All],4,FALSE)</f>
        <v>Fljótsdalshreppur,Múlaþing</v>
      </c>
      <c r="E1117" t="str">
        <f>VLOOKUP(Oliusala[[#This Row],[postnumer]],Sveitarfelog[#All],5,FALSE)</f>
        <v>Austurland</v>
      </c>
      <c r="F1117" t="s">
        <v>24</v>
      </c>
      <c r="G1117" t="s">
        <v>24</v>
      </c>
      <c r="H1117" t="s">
        <v>58</v>
      </c>
      <c r="I1117" s="1">
        <v>426528</v>
      </c>
      <c r="J1117" s="2">
        <f>VLOOKUP(Oliusala[[#This Row],[tegund]],Tegundir!$B$2:$D$19,3,FALSE)*Oliusala[[#This Row],[magn]]/1000</f>
        <v>368.94671999999997</v>
      </c>
      <c r="K1117">
        <v>2010</v>
      </c>
      <c r="L1117" t="s">
        <v>18</v>
      </c>
      <c r="M1117" s="144" t="s">
        <v>59</v>
      </c>
    </row>
    <row r="1118" spans="1:15" x14ac:dyDescent="0.2">
      <c r="A1118" t="s">
        <v>69</v>
      </c>
      <c r="B1118" s="144" t="s">
        <v>154</v>
      </c>
      <c r="C1118">
        <v>701</v>
      </c>
      <c r="D1118" t="str">
        <f>VLOOKUP(Oliusala[[#This Row],[postnumer]],Sveitarfelog[#All],4,FALSE)</f>
        <v>Fljótsdalshreppur,Múlaþing</v>
      </c>
      <c r="E1118" t="str">
        <f>VLOOKUP(Oliusala[[#This Row],[postnumer]],Sveitarfelog[#All],5,FALSE)</f>
        <v>Austurland</v>
      </c>
      <c r="F1118" t="s">
        <v>25</v>
      </c>
      <c r="G1118" t="s">
        <v>24</v>
      </c>
      <c r="H1118" t="s">
        <v>60</v>
      </c>
      <c r="I1118" s="1">
        <v>1483</v>
      </c>
      <c r="J1118" s="2">
        <f>VLOOKUP(Oliusala[[#This Row],[tegund]],Tegundir!$B$2:$D$19,3,FALSE)*Oliusala[[#This Row],[magn]]/1000</f>
        <v>1.2827950000000001</v>
      </c>
      <c r="K1118">
        <v>2010</v>
      </c>
      <c r="L1118" t="s">
        <v>1955</v>
      </c>
      <c r="M1118" s="144" t="s">
        <v>59</v>
      </c>
    </row>
    <row r="1119" spans="1:15" x14ac:dyDescent="0.2">
      <c r="A1119" t="s">
        <v>69</v>
      </c>
      <c r="B1119" s="144" t="s">
        <v>156</v>
      </c>
      <c r="C1119">
        <v>701</v>
      </c>
      <c r="D1119" t="str">
        <f>VLOOKUP(Oliusala[[#This Row],[postnumer]],Sveitarfelog[#All],4,FALSE)</f>
        <v>Fljótsdalshreppur,Múlaþing</v>
      </c>
      <c r="E1119" t="str">
        <f>VLOOKUP(Oliusala[[#This Row],[postnumer]],Sveitarfelog[#All],5,FALSE)</f>
        <v>Austurland</v>
      </c>
      <c r="F1119" t="s">
        <v>25</v>
      </c>
      <c r="G1119" t="s">
        <v>24</v>
      </c>
      <c r="H1119" t="s">
        <v>60</v>
      </c>
      <c r="I1119" s="1">
        <v>4289</v>
      </c>
      <c r="J1119" s="2">
        <f>VLOOKUP(Oliusala[[#This Row],[tegund]],Tegundir!$B$2:$D$19,3,FALSE)*Oliusala[[#This Row],[magn]]/1000</f>
        <v>3.7099850000000001</v>
      </c>
      <c r="K1119">
        <v>2010</v>
      </c>
      <c r="L1119" t="s">
        <v>1955</v>
      </c>
      <c r="M1119" s="144" t="s">
        <v>59</v>
      </c>
    </row>
    <row r="1120" spans="1:15" x14ac:dyDescent="0.2">
      <c r="A1120" t="s">
        <v>69</v>
      </c>
      <c r="B1120" s="144" t="s">
        <v>155</v>
      </c>
      <c r="C1120">
        <v>701</v>
      </c>
      <c r="D1120" t="str">
        <f>VLOOKUP(Oliusala[[#This Row],[postnumer]],Sveitarfelog[#All],4,FALSE)</f>
        <v>Fljótsdalshreppur,Múlaþing</v>
      </c>
      <c r="E1120" t="str">
        <f>VLOOKUP(Oliusala[[#This Row],[postnumer]],Sveitarfelog[#All],5,FALSE)</f>
        <v>Austurland</v>
      </c>
      <c r="F1120" t="s">
        <v>25</v>
      </c>
      <c r="G1120" t="s">
        <v>24</v>
      </c>
      <c r="H1120" t="s">
        <v>60</v>
      </c>
      <c r="I1120" s="1">
        <v>10203</v>
      </c>
      <c r="J1120" s="2">
        <f>VLOOKUP(Oliusala[[#This Row],[tegund]],Tegundir!$B$2:$D$19,3,FALSE)*Oliusala[[#This Row],[magn]]/1000</f>
        <v>8.8255949999999999</v>
      </c>
      <c r="K1120">
        <v>2010</v>
      </c>
      <c r="L1120" t="s">
        <v>1955</v>
      </c>
      <c r="M1120" s="144" t="s">
        <v>59</v>
      </c>
    </row>
    <row r="1121" spans="1:15" x14ac:dyDescent="0.2">
      <c r="A1121" t="s">
        <v>57</v>
      </c>
      <c r="B1121" s="144" t="s">
        <v>157</v>
      </c>
      <c r="C1121">
        <v>701</v>
      </c>
      <c r="D1121" t="str">
        <f>VLOOKUP(Oliusala[[#This Row],[postnumer]],Sveitarfelog[#All],4,FALSE)</f>
        <v>Fljótsdalshreppur,Múlaþing</v>
      </c>
      <c r="E1121" t="str">
        <f>VLOOKUP(Oliusala[[#This Row],[postnumer]],Sveitarfelog[#All],5,FALSE)</f>
        <v>Austurland</v>
      </c>
      <c r="F1121" t="s">
        <v>25</v>
      </c>
      <c r="G1121" t="s">
        <v>24</v>
      </c>
      <c r="H1121" t="s">
        <v>60</v>
      </c>
      <c r="I1121" s="1">
        <v>68469</v>
      </c>
      <c r="J1121" s="2">
        <f>VLOOKUP(Oliusala[[#This Row],[tegund]],Tegundir!$B$2:$D$19,3,FALSE)*Oliusala[[#This Row],[magn]]/1000</f>
        <v>59.225684999999999</v>
      </c>
      <c r="K1121">
        <v>2010</v>
      </c>
      <c r="L1121" t="s">
        <v>1955</v>
      </c>
      <c r="M1121" s="144" t="s">
        <v>59</v>
      </c>
    </row>
    <row r="1122" spans="1:15" x14ac:dyDescent="0.2">
      <c r="A1122" t="s">
        <v>57</v>
      </c>
      <c r="B1122" s="144" t="s">
        <v>156</v>
      </c>
      <c r="C1122">
        <v>701</v>
      </c>
      <c r="D1122" t="str">
        <f>VLOOKUP(Oliusala[[#This Row],[postnumer]],Sveitarfelog[#All],4,FALSE)</f>
        <v>Fljótsdalshreppur,Múlaþing</v>
      </c>
      <c r="E1122" t="str">
        <f>VLOOKUP(Oliusala[[#This Row],[postnumer]],Sveitarfelog[#All],5,FALSE)</f>
        <v>Austurland</v>
      </c>
      <c r="F1122" t="s">
        <v>25</v>
      </c>
      <c r="G1122" t="s">
        <v>24</v>
      </c>
      <c r="H1122" t="s">
        <v>60</v>
      </c>
      <c r="I1122" s="1">
        <v>98469</v>
      </c>
      <c r="J1122" s="2">
        <f>VLOOKUP(Oliusala[[#This Row],[tegund]],Tegundir!$B$2:$D$19,3,FALSE)*Oliusala[[#This Row],[magn]]/1000</f>
        <v>85.175685000000001</v>
      </c>
      <c r="K1122">
        <v>2010</v>
      </c>
      <c r="L1122" t="s">
        <v>1955</v>
      </c>
      <c r="M1122" s="144" t="s">
        <v>59</v>
      </c>
    </row>
    <row r="1123" spans="1:15" x14ac:dyDescent="0.2">
      <c r="A1123" t="s">
        <v>57</v>
      </c>
      <c r="B1123" s="144" t="s">
        <v>155</v>
      </c>
      <c r="C1123">
        <v>701</v>
      </c>
      <c r="D1123" t="str">
        <f>VLOOKUP(Oliusala[[#This Row],[postnumer]],Sveitarfelog[#All],4,FALSE)</f>
        <v>Fljótsdalshreppur,Múlaþing</v>
      </c>
      <c r="E1123" t="str">
        <f>VLOOKUP(Oliusala[[#This Row],[postnumer]],Sveitarfelog[#All],5,FALSE)</f>
        <v>Austurland</v>
      </c>
      <c r="F1123" t="s">
        <v>25</v>
      </c>
      <c r="G1123" t="s">
        <v>24</v>
      </c>
      <c r="H1123" t="s">
        <v>60</v>
      </c>
      <c r="I1123" s="1">
        <v>18807</v>
      </c>
      <c r="J1123" s="2">
        <f>VLOOKUP(Oliusala[[#This Row],[tegund]],Tegundir!$B$2:$D$19,3,FALSE)*Oliusala[[#This Row],[magn]]/1000</f>
        <v>16.268055</v>
      </c>
      <c r="K1123">
        <v>2010</v>
      </c>
      <c r="L1123" t="s">
        <v>1955</v>
      </c>
      <c r="M1123" s="144" t="s">
        <v>59</v>
      </c>
    </row>
    <row r="1124" spans="1:15" x14ac:dyDescent="0.2">
      <c r="A1124" t="s">
        <v>63</v>
      </c>
      <c r="B1124" s="144" t="s">
        <v>157</v>
      </c>
      <c r="C1124">
        <v>701</v>
      </c>
      <c r="D1124" t="str">
        <f>VLOOKUP(Oliusala[[#This Row],[postnumer]],Sveitarfelog[#All],4,FALSE)</f>
        <v>Fljótsdalshreppur,Múlaþing</v>
      </c>
      <c r="E1124" t="str">
        <f>VLOOKUP(Oliusala[[#This Row],[postnumer]],Sveitarfelog[#All],5,FALSE)</f>
        <v>Austurland</v>
      </c>
      <c r="F1124" t="s">
        <v>24</v>
      </c>
      <c r="G1124" t="s">
        <v>24</v>
      </c>
      <c r="H1124" t="s">
        <v>61</v>
      </c>
      <c r="I1124" s="1">
        <v>0</v>
      </c>
      <c r="J1124" s="2">
        <f>VLOOKUP(Oliusala[[#This Row],[tegund]],Tegundir!$B$2:$D$19,3,FALSE)*Oliusala[[#This Row],[magn]]/1000</f>
        <v>0</v>
      </c>
      <c r="K1124">
        <v>2010</v>
      </c>
      <c r="L1124" t="s">
        <v>18</v>
      </c>
      <c r="M1124" s="144" t="s">
        <v>62</v>
      </c>
    </row>
    <row r="1125" spans="1:15" x14ac:dyDescent="0.2">
      <c r="A1125" t="s">
        <v>66</v>
      </c>
      <c r="B1125" s="144" t="s">
        <v>157</v>
      </c>
      <c r="C1125">
        <v>701</v>
      </c>
      <c r="D1125" t="str">
        <f>VLOOKUP(Oliusala[[#This Row],[postnumer]],Sveitarfelog[#All],4,FALSE)</f>
        <v>Fljótsdalshreppur,Múlaþing</v>
      </c>
      <c r="E1125" t="str">
        <f>VLOOKUP(Oliusala[[#This Row],[postnumer]],Sveitarfelog[#All],5,FALSE)</f>
        <v>Austurland</v>
      </c>
      <c r="F1125" t="s">
        <v>24</v>
      </c>
      <c r="G1125" t="s">
        <v>24</v>
      </c>
      <c r="H1125" t="s">
        <v>60</v>
      </c>
      <c r="I1125" s="1">
        <v>4351</v>
      </c>
      <c r="J1125" s="2">
        <f>VLOOKUP(Oliusala[[#This Row],[tegund]],Tegundir!$B$2:$D$19,3,FALSE)*Oliusala[[#This Row],[magn]]/1000</f>
        <v>3.7636149999999997</v>
      </c>
      <c r="K1125">
        <v>2010</v>
      </c>
      <c r="L1125" t="s">
        <v>18</v>
      </c>
      <c r="M1125" s="144" t="s">
        <v>59</v>
      </c>
    </row>
    <row r="1126" spans="1:15" x14ac:dyDescent="0.2">
      <c r="A1126" t="s">
        <v>66</v>
      </c>
      <c r="B1126" s="144" t="s">
        <v>156</v>
      </c>
      <c r="C1126">
        <v>701</v>
      </c>
      <c r="D1126" t="str">
        <f>VLOOKUP(Oliusala[[#This Row],[postnumer]],Sveitarfelog[#All],4,FALSE)</f>
        <v>Fljótsdalshreppur,Múlaþing</v>
      </c>
      <c r="E1126" t="str">
        <f>VLOOKUP(Oliusala[[#This Row],[postnumer]],Sveitarfelog[#All],5,FALSE)</f>
        <v>Austurland</v>
      </c>
      <c r="F1126" t="s">
        <v>24</v>
      </c>
      <c r="G1126" t="s">
        <v>24</v>
      </c>
      <c r="H1126" t="s">
        <v>60</v>
      </c>
      <c r="I1126" s="1">
        <v>37821</v>
      </c>
      <c r="J1126" s="2">
        <f>VLOOKUP(Oliusala[[#This Row],[tegund]],Tegundir!$B$2:$D$19,3,FALSE)*Oliusala[[#This Row],[magn]]/1000</f>
        <v>32.715164999999999</v>
      </c>
      <c r="K1126">
        <v>2010</v>
      </c>
      <c r="L1126" t="s">
        <v>18</v>
      </c>
      <c r="M1126" s="144" t="s">
        <v>59</v>
      </c>
    </row>
    <row r="1127" spans="1:15" x14ac:dyDescent="0.2">
      <c r="A1127" t="s">
        <v>66</v>
      </c>
      <c r="B1127" s="144" t="s">
        <v>155</v>
      </c>
      <c r="C1127">
        <v>701</v>
      </c>
      <c r="D1127" t="str">
        <f>VLOOKUP(Oliusala[[#This Row],[postnumer]],Sveitarfelog[#All],4,FALSE)</f>
        <v>Fljótsdalshreppur,Múlaþing</v>
      </c>
      <c r="E1127" t="str">
        <f>VLOOKUP(Oliusala[[#This Row],[postnumer]],Sveitarfelog[#All],5,FALSE)</f>
        <v>Austurland</v>
      </c>
      <c r="F1127" t="s">
        <v>24</v>
      </c>
      <c r="G1127" t="s">
        <v>24</v>
      </c>
      <c r="H1127" t="s">
        <v>60</v>
      </c>
      <c r="I1127" s="1">
        <v>34245</v>
      </c>
      <c r="J1127" s="2">
        <f>VLOOKUP(Oliusala[[#This Row],[tegund]],Tegundir!$B$2:$D$19,3,FALSE)*Oliusala[[#This Row],[magn]]/1000</f>
        <v>29.621925000000001</v>
      </c>
      <c r="K1127">
        <v>2010</v>
      </c>
      <c r="L1127" t="s">
        <v>18</v>
      </c>
      <c r="M1127" s="144" t="s">
        <v>59</v>
      </c>
    </row>
    <row r="1128" spans="1:15" x14ac:dyDescent="0.2">
      <c r="A1128" t="s">
        <v>57</v>
      </c>
      <c r="B1128" s="144" t="s">
        <v>157</v>
      </c>
      <c r="C1128">
        <v>701</v>
      </c>
      <c r="D1128" t="str">
        <f>VLOOKUP(Oliusala[[#This Row],[postnumer]],Sveitarfelog[#All],4,FALSE)</f>
        <v>Fljótsdalshreppur,Múlaþing</v>
      </c>
      <c r="E1128" t="str">
        <f>VLOOKUP(Oliusala[[#This Row],[postnumer]],Sveitarfelog[#All],5,FALSE)</f>
        <v>Austurland</v>
      </c>
      <c r="F1128" t="s">
        <v>24</v>
      </c>
      <c r="G1128" t="s">
        <v>24</v>
      </c>
      <c r="H1128" t="s">
        <v>60</v>
      </c>
      <c r="I1128" s="1">
        <v>4135</v>
      </c>
      <c r="J1128" s="2">
        <f>VLOOKUP(Oliusala[[#This Row],[tegund]],Tegundir!$B$2:$D$19,3,FALSE)*Oliusala[[#This Row],[magn]]/1000</f>
        <v>3.576775</v>
      </c>
      <c r="K1128">
        <v>2010</v>
      </c>
      <c r="L1128" t="s">
        <v>18</v>
      </c>
      <c r="M1128" s="144" t="s">
        <v>59</v>
      </c>
    </row>
    <row r="1129" spans="1:15" x14ac:dyDescent="0.2">
      <c r="A1129" t="s">
        <v>57</v>
      </c>
      <c r="B1129" s="144" t="s">
        <v>156</v>
      </c>
      <c r="C1129">
        <v>701</v>
      </c>
      <c r="D1129" t="str">
        <f>VLOOKUP(Oliusala[[#This Row],[postnumer]],Sveitarfelog[#All],4,FALSE)</f>
        <v>Fljótsdalshreppur,Múlaþing</v>
      </c>
      <c r="E1129" t="str">
        <f>VLOOKUP(Oliusala[[#This Row],[postnumer]],Sveitarfelog[#All],5,FALSE)</f>
        <v>Austurland</v>
      </c>
      <c r="F1129" t="s">
        <v>24</v>
      </c>
      <c r="G1129" t="s">
        <v>24</v>
      </c>
      <c r="H1129" t="s">
        <v>60</v>
      </c>
      <c r="I1129" s="1">
        <v>1302</v>
      </c>
      <c r="J1129" s="2">
        <f>VLOOKUP(Oliusala[[#This Row],[tegund]],Tegundir!$B$2:$D$19,3,FALSE)*Oliusala[[#This Row],[magn]]/1000</f>
        <v>1.1262300000000001</v>
      </c>
      <c r="K1129">
        <v>2010</v>
      </c>
      <c r="L1129" t="s">
        <v>18</v>
      </c>
      <c r="M1129" s="144" t="s">
        <v>59</v>
      </c>
    </row>
    <row r="1130" spans="1:15" x14ac:dyDescent="0.2">
      <c r="A1130" t="s">
        <v>57</v>
      </c>
      <c r="B1130" s="144" t="s">
        <v>156</v>
      </c>
      <c r="C1130">
        <v>701</v>
      </c>
      <c r="D1130" t="str">
        <f>VLOOKUP(Oliusala[[#This Row],[postnumer]],Sveitarfelog[#All],4,FALSE)</f>
        <v>Fljótsdalshreppur,Múlaþing</v>
      </c>
      <c r="E1130" t="str">
        <f>VLOOKUP(Oliusala[[#This Row],[postnumer]],Sveitarfelog[#All],5,FALSE)</f>
        <v>Austurland</v>
      </c>
      <c r="F1130" t="s">
        <v>30</v>
      </c>
      <c r="G1130" t="s">
        <v>24</v>
      </c>
      <c r="H1130" t="s">
        <v>60</v>
      </c>
      <c r="I1130" s="1">
        <v>5001</v>
      </c>
      <c r="J1130" s="2">
        <f>VLOOKUP(Oliusala[[#This Row],[tegund]],Tegundir!$B$2:$D$19,3,FALSE)*Oliusala[[#This Row],[magn]]/1000</f>
        <v>4.3258649999999994</v>
      </c>
      <c r="K1130">
        <v>2010</v>
      </c>
      <c r="L1130" t="s">
        <v>19</v>
      </c>
      <c r="M1130" s="144" t="s">
        <v>59</v>
      </c>
      <c r="O1130" s="144" t="s">
        <v>1998</v>
      </c>
    </row>
    <row r="1131" spans="1:15" x14ac:dyDescent="0.2">
      <c r="A1131" t="s">
        <v>57</v>
      </c>
      <c r="B1131" s="144" t="s">
        <v>155</v>
      </c>
      <c r="C1131">
        <v>701</v>
      </c>
      <c r="D1131" t="str">
        <f>VLOOKUP(Oliusala[[#This Row],[postnumer]],Sveitarfelog[#All],4,FALSE)</f>
        <v>Fljótsdalshreppur,Múlaþing</v>
      </c>
      <c r="E1131" t="str">
        <f>VLOOKUP(Oliusala[[#This Row],[postnumer]],Sveitarfelog[#All],5,FALSE)</f>
        <v>Austurland</v>
      </c>
      <c r="F1131" t="s">
        <v>24</v>
      </c>
      <c r="G1131" t="s">
        <v>24</v>
      </c>
      <c r="H1131" t="s">
        <v>60</v>
      </c>
      <c r="I1131" s="1">
        <v>9111</v>
      </c>
      <c r="J1131" s="2">
        <f>VLOOKUP(Oliusala[[#This Row],[tegund]],Tegundir!$B$2:$D$19,3,FALSE)*Oliusala[[#This Row],[magn]]/1000</f>
        <v>7.8810150000000005</v>
      </c>
      <c r="K1131">
        <v>2010</v>
      </c>
      <c r="L1131" t="s">
        <v>18</v>
      </c>
      <c r="M1131" s="144" t="s">
        <v>59</v>
      </c>
    </row>
    <row r="1132" spans="1:15" x14ac:dyDescent="0.2">
      <c r="A1132" t="s">
        <v>63</v>
      </c>
      <c r="B1132" s="144" t="s">
        <v>157</v>
      </c>
      <c r="C1132">
        <v>701</v>
      </c>
      <c r="D1132" t="str">
        <f>VLOOKUP(Oliusala[[#This Row],[postnumer]],Sveitarfelog[#All],4,FALSE)</f>
        <v>Fljótsdalshreppur,Múlaþing</v>
      </c>
      <c r="E1132" t="str">
        <f>VLOOKUP(Oliusala[[#This Row],[postnumer]],Sveitarfelog[#All],5,FALSE)</f>
        <v>Austurland</v>
      </c>
      <c r="F1132" t="s">
        <v>24</v>
      </c>
      <c r="G1132" t="s">
        <v>24</v>
      </c>
      <c r="H1132" t="s">
        <v>58</v>
      </c>
      <c r="I1132" s="1">
        <v>14039</v>
      </c>
      <c r="J1132" s="2">
        <f>VLOOKUP(Oliusala[[#This Row],[tegund]],Tegundir!$B$2:$D$19,3,FALSE)*Oliusala[[#This Row],[magn]]/1000</f>
        <v>12.143735000000001</v>
      </c>
      <c r="K1132">
        <v>2010</v>
      </c>
      <c r="L1132" t="s">
        <v>18</v>
      </c>
      <c r="M1132" s="144" t="s">
        <v>59</v>
      </c>
    </row>
    <row r="1133" spans="1:15" x14ac:dyDescent="0.2">
      <c r="A1133" t="s">
        <v>63</v>
      </c>
      <c r="B1133" s="144" t="s">
        <v>154</v>
      </c>
      <c r="C1133">
        <v>701</v>
      </c>
      <c r="D1133" t="str">
        <f>VLOOKUP(Oliusala[[#This Row],[postnumer]],Sveitarfelog[#All],4,FALSE)</f>
        <v>Fljótsdalshreppur,Múlaþing</v>
      </c>
      <c r="E1133" t="str">
        <f>VLOOKUP(Oliusala[[#This Row],[postnumer]],Sveitarfelog[#All],5,FALSE)</f>
        <v>Austurland</v>
      </c>
      <c r="F1133" t="s">
        <v>24</v>
      </c>
      <c r="G1133" t="s">
        <v>24</v>
      </c>
      <c r="H1133" t="s">
        <v>58</v>
      </c>
      <c r="I1133" s="1">
        <v>610935</v>
      </c>
      <c r="J1133" s="2">
        <f>VLOOKUP(Oliusala[[#This Row],[tegund]],Tegundir!$B$2:$D$19,3,FALSE)*Oliusala[[#This Row],[magn]]/1000</f>
        <v>528.45877500000006</v>
      </c>
      <c r="K1133">
        <v>2010</v>
      </c>
      <c r="L1133" t="s">
        <v>18</v>
      </c>
      <c r="M1133" s="144" t="s">
        <v>59</v>
      </c>
    </row>
    <row r="1134" spans="1:15" x14ac:dyDescent="0.2">
      <c r="A1134" t="s">
        <v>63</v>
      </c>
      <c r="B1134" s="144" t="s">
        <v>155</v>
      </c>
      <c r="C1134">
        <v>701</v>
      </c>
      <c r="D1134" t="str">
        <f>VLOOKUP(Oliusala[[#This Row],[postnumer]],Sveitarfelog[#All],4,FALSE)</f>
        <v>Fljótsdalshreppur,Múlaþing</v>
      </c>
      <c r="E1134" t="str">
        <f>VLOOKUP(Oliusala[[#This Row],[postnumer]],Sveitarfelog[#All],5,FALSE)</f>
        <v>Austurland</v>
      </c>
      <c r="F1134" t="s">
        <v>24</v>
      </c>
      <c r="G1134" t="s">
        <v>24</v>
      </c>
      <c r="H1134" t="s">
        <v>58</v>
      </c>
      <c r="I1134" s="1">
        <v>56574</v>
      </c>
      <c r="J1134" s="2">
        <f>VLOOKUP(Oliusala[[#This Row],[tegund]],Tegundir!$B$2:$D$19,3,FALSE)*Oliusala[[#This Row],[magn]]/1000</f>
        <v>48.936510000000006</v>
      </c>
      <c r="K1134">
        <v>2010</v>
      </c>
      <c r="L1134" t="s">
        <v>18</v>
      </c>
      <c r="M1134" s="144" t="s">
        <v>59</v>
      </c>
    </row>
    <row r="1135" spans="1:15" x14ac:dyDescent="0.2">
      <c r="A1135" t="s">
        <v>69</v>
      </c>
      <c r="B1135" s="144" t="s">
        <v>159</v>
      </c>
      <c r="C1135">
        <v>701</v>
      </c>
      <c r="D1135" t="str">
        <f>VLOOKUP(Oliusala[[#This Row],[postnumer]],Sveitarfelog[#All],4,FALSE)</f>
        <v>Fljótsdalshreppur,Múlaþing</v>
      </c>
      <c r="E1135" t="str">
        <f>VLOOKUP(Oliusala[[#This Row],[postnumer]],Sveitarfelog[#All],5,FALSE)</f>
        <v>Austurland</v>
      </c>
      <c r="F1135" t="s">
        <v>25</v>
      </c>
      <c r="G1135" t="s">
        <v>24</v>
      </c>
      <c r="H1135" t="s">
        <v>60</v>
      </c>
      <c r="I1135" s="1">
        <v>74400</v>
      </c>
      <c r="J1135" s="2">
        <f>VLOOKUP(Oliusala[[#This Row],[tegund]],Tegundir!$B$2:$D$19,3,FALSE)*Oliusala[[#This Row],[magn]]/1000</f>
        <v>64.355999999999995</v>
      </c>
      <c r="K1135">
        <v>2010</v>
      </c>
      <c r="L1135" t="s">
        <v>1955</v>
      </c>
      <c r="M1135" s="144" t="s">
        <v>59</v>
      </c>
    </row>
    <row r="1136" spans="1:15" x14ac:dyDescent="0.2">
      <c r="A1136" t="s">
        <v>57</v>
      </c>
      <c r="B1136" s="144" t="s">
        <v>159</v>
      </c>
      <c r="C1136">
        <v>701</v>
      </c>
      <c r="D1136" t="str">
        <f>VLOOKUP(Oliusala[[#This Row],[postnumer]],Sveitarfelog[#All],4,FALSE)</f>
        <v>Fljótsdalshreppur,Múlaþing</v>
      </c>
      <c r="E1136" t="str">
        <f>VLOOKUP(Oliusala[[#This Row],[postnumer]],Sveitarfelog[#All],5,FALSE)</f>
        <v>Austurland</v>
      </c>
      <c r="F1136" t="s">
        <v>25</v>
      </c>
      <c r="G1136" t="s">
        <v>24</v>
      </c>
      <c r="H1136" t="s">
        <v>60</v>
      </c>
      <c r="I1136" s="1">
        <v>159470</v>
      </c>
      <c r="J1136" s="2">
        <f>VLOOKUP(Oliusala[[#This Row],[tegund]],Tegundir!$B$2:$D$19,3,FALSE)*Oliusala[[#This Row],[magn]]/1000</f>
        <v>137.94154999999998</v>
      </c>
      <c r="K1136">
        <v>2010</v>
      </c>
      <c r="L1136" t="s">
        <v>1955</v>
      </c>
      <c r="M1136" s="144" t="s">
        <v>59</v>
      </c>
    </row>
    <row r="1137" spans="1:15" x14ac:dyDescent="0.2">
      <c r="A1137" t="s">
        <v>69</v>
      </c>
      <c r="B1137" s="144" t="s">
        <v>159</v>
      </c>
      <c r="C1137">
        <v>701</v>
      </c>
      <c r="D1137" t="str">
        <f>VLOOKUP(Oliusala[[#This Row],[postnumer]],Sveitarfelog[#All],4,FALSE)</f>
        <v>Fljótsdalshreppur,Múlaþing</v>
      </c>
      <c r="E1137" t="str">
        <f>VLOOKUP(Oliusala[[#This Row],[postnumer]],Sveitarfelog[#All],5,FALSE)</f>
        <v>Austurland</v>
      </c>
      <c r="F1137" t="s">
        <v>24</v>
      </c>
      <c r="G1137" t="s">
        <v>24</v>
      </c>
      <c r="H1137" t="s">
        <v>60</v>
      </c>
      <c r="I1137" s="1">
        <v>19371</v>
      </c>
      <c r="J1137" s="2">
        <f>VLOOKUP(Oliusala[[#This Row],[tegund]],Tegundir!$B$2:$D$19,3,FALSE)*Oliusala[[#This Row],[magn]]/1000</f>
        <v>16.755915000000002</v>
      </c>
      <c r="K1137">
        <v>2010</v>
      </c>
      <c r="L1137" t="s">
        <v>18</v>
      </c>
      <c r="M1137" s="144" t="s">
        <v>59</v>
      </c>
    </row>
    <row r="1138" spans="1:15" x14ac:dyDescent="0.2">
      <c r="A1138" t="s">
        <v>66</v>
      </c>
      <c r="B1138" s="144" t="s">
        <v>159</v>
      </c>
      <c r="C1138">
        <v>701</v>
      </c>
      <c r="D1138" t="str">
        <f>VLOOKUP(Oliusala[[#This Row],[postnumer]],Sveitarfelog[#All],4,FALSE)</f>
        <v>Fljótsdalshreppur,Múlaþing</v>
      </c>
      <c r="E1138" t="str">
        <f>VLOOKUP(Oliusala[[#This Row],[postnumer]],Sveitarfelog[#All],5,FALSE)</f>
        <v>Austurland</v>
      </c>
      <c r="F1138" t="s">
        <v>24</v>
      </c>
      <c r="G1138" t="s">
        <v>24</v>
      </c>
      <c r="H1138" t="s">
        <v>60</v>
      </c>
      <c r="I1138" s="1">
        <v>30887</v>
      </c>
      <c r="J1138" s="2">
        <f>VLOOKUP(Oliusala[[#This Row],[tegund]],Tegundir!$B$2:$D$19,3,FALSE)*Oliusala[[#This Row],[magn]]/1000</f>
        <v>26.717255000000002</v>
      </c>
      <c r="K1138">
        <v>2010</v>
      </c>
      <c r="L1138" t="s">
        <v>18</v>
      </c>
      <c r="M1138" s="144" t="s">
        <v>59</v>
      </c>
    </row>
    <row r="1139" spans="1:15" x14ac:dyDescent="0.2">
      <c r="A1139" t="s">
        <v>57</v>
      </c>
      <c r="B1139" s="144" t="s">
        <v>159</v>
      </c>
      <c r="C1139">
        <v>701</v>
      </c>
      <c r="D1139" t="str">
        <f>VLOOKUP(Oliusala[[#This Row],[postnumer]],Sveitarfelog[#All],4,FALSE)</f>
        <v>Fljótsdalshreppur,Múlaþing</v>
      </c>
      <c r="E1139" t="str">
        <f>VLOOKUP(Oliusala[[#This Row],[postnumer]],Sveitarfelog[#All],5,FALSE)</f>
        <v>Austurland</v>
      </c>
      <c r="F1139" t="s">
        <v>24</v>
      </c>
      <c r="G1139" t="s">
        <v>24</v>
      </c>
      <c r="H1139" t="s">
        <v>60</v>
      </c>
      <c r="I1139" s="1">
        <v>57950</v>
      </c>
      <c r="J1139" s="2">
        <f>VLOOKUP(Oliusala[[#This Row],[tegund]],Tegundir!$B$2:$D$19,3,FALSE)*Oliusala[[#This Row],[magn]]/1000</f>
        <v>50.126750000000001</v>
      </c>
      <c r="K1139">
        <v>2010</v>
      </c>
      <c r="L1139" t="s">
        <v>18</v>
      </c>
      <c r="M1139" s="144" t="s">
        <v>59</v>
      </c>
    </row>
    <row r="1140" spans="1:15" x14ac:dyDescent="0.2">
      <c r="A1140" t="s">
        <v>57</v>
      </c>
      <c r="B1140" s="144" t="s">
        <v>159</v>
      </c>
      <c r="C1140">
        <v>701</v>
      </c>
      <c r="D1140" t="str">
        <f>VLOOKUP(Oliusala[[#This Row],[postnumer]],Sveitarfelog[#All],4,FALSE)</f>
        <v>Fljótsdalshreppur,Múlaþing</v>
      </c>
      <c r="E1140" t="str">
        <f>VLOOKUP(Oliusala[[#This Row],[postnumer]],Sveitarfelog[#All],5,FALSE)</f>
        <v>Austurland</v>
      </c>
      <c r="F1140" t="s">
        <v>30</v>
      </c>
      <c r="G1140" t="s">
        <v>24</v>
      </c>
      <c r="H1140" t="s">
        <v>60</v>
      </c>
      <c r="I1140" s="1">
        <v>8480</v>
      </c>
      <c r="J1140" s="2">
        <f>VLOOKUP(Oliusala[[#This Row],[tegund]],Tegundir!$B$2:$D$19,3,FALSE)*Oliusala[[#This Row],[magn]]/1000</f>
        <v>7.3351999999999995</v>
      </c>
      <c r="K1140">
        <v>2010</v>
      </c>
      <c r="L1140" t="s">
        <v>19</v>
      </c>
      <c r="M1140" s="144" t="s">
        <v>59</v>
      </c>
      <c r="O1140" s="144" t="s">
        <v>1998</v>
      </c>
    </row>
    <row r="1141" spans="1:15" x14ac:dyDescent="0.2">
      <c r="A1141" t="s">
        <v>63</v>
      </c>
      <c r="B1141" s="144" t="s">
        <v>159</v>
      </c>
      <c r="C1141">
        <v>701</v>
      </c>
      <c r="D1141" t="str">
        <f>VLOOKUP(Oliusala[[#This Row],[postnumer]],Sveitarfelog[#All],4,FALSE)</f>
        <v>Fljótsdalshreppur,Múlaþing</v>
      </c>
      <c r="E1141" t="str">
        <f>VLOOKUP(Oliusala[[#This Row],[postnumer]],Sveitarfelog[#All],5,FALSE)</f>
        <v>Austurland</v>
      </c>
      <c r="F1141" t="s">
        <v>24</v>
      </c>
      <c r="G1141" t="s">
        <v>24</v>
      </c>
      <c r="H1141" t="s">
        <v>58</v>
      </c>
      <c r="I1141" s="1">
        <v>41968</v>
      </c>
      <c r="J1141" s="2">
        <f>VLOOKUP(Oliusala[[#This Row],[tegund]],Tegundir!$B$2:$D$19,3,FALSE)*Oliusala[[#This Row],[magn]]/1000</f>
        <v>36.302320000000002</v>
      </c>
      <c r="K1141">
        <v>2010</v>
      </c>
      <c r="L1141" t="s">
        <v>18</v>
      </c>
      <c r="M1141" s="144" t="s">
        <v>59</v>
      </c>
    </row>
    <row r="1142" spans="1:15" x14ac:dyDescent="0.2">
      <c r="A1142" t="s">
        <v>160</v>
      </c>
      <c r="B1142" s="144" t="s">
        <v>160</v>
      </c>
      <c r="C1142">
        <v>710</v>
      </c>
      <c r="D1142" t="str">
        <f>VLOOKUP(Oliusala[[#This Row],[postnumer]],Sveitarfelog[#All],4,FALSE)</f>
        <v>Fljótsdalshreppur,Múlaþing</v>
      </c>
      <c r="E1142" t="str">
        <f>VLOOKUP(Oliusala[[#This Row],[postnumer]],Sveitarfelog[#All],5,FALSE)</f>
        <v>Austurland</v>
      </c>
      <c r="F1142" t="s">
        <v>25</v>
      </c>
      <c r="G1142" t="s">
        <v>24</v>
      </c>
      <c r="H1142" t="s">
        <v>61</v>
      </c>
      <c r="I1142" s="1">
        <v>707</v>
      </c>
      <c r="J1142" s="2">
        <f>VLOOKUP(Oliusala[[#This Row],[tegund]],Tegundir!$B$2:$D$19,3,FALSE)*Oliusala[[#This Row],[magn]]/1000</f>
        <v>0.61155499999999996</v>
      </c>
      <c r="K1142">
        <v>2010</v>
      </c>
      <c r="L1142" t="s">
        <v>19</v>
      </c>
      <c r="M1142" s="144" t="s">
        <v>62</v>
      </c>
      <c r="O1142" s="144" t="s">
        <v>1997</v>
      </c>
    </row>
    <row r="1143" spans="1:15" x14ac:dyDescent="0.2">
      <c r="A1143" t="s">
        <v>69</v>
      </c>
      <c r="B1143" s="144" t="s">
        <v>160</v>
      </c>
      <c r="C1143">
        <v>710</v>
      </c>
      <c r="D1143" t="str">
        <f>VLOOKUP(Oliusala[[#This Row],[postnumer]],Sveitarfelog[#All],4,FALSE)</f>
        <v>Fljótsdalshreppur,Múlaþing</v>
      </c>
      <c r="E1143" t="str">
        <f>VLOOKUP(Oliusala[[#This Row],[postnumer]],Sveitarfelog[#All],5,FALSE)</f>
        <v>Austurland</v>
      </c>
      <c r="F1143" t="s">
        <v>25</v>
      </c>
      <c r="G1143" t="s">
        <v>24</v>
      </c>
      <c r="H1143" t="s">
        <v>60</v>
      </c>
      <c r="I1143" s="1">
        <v>69052</v>
      </c>
      <c r="J1143" s="2">
        <f>VLOOKUP(Oliusala[[#This Row],[tegund]],Tegundir!$B$2:$D$19,3,FALSE)*Oliusala[[#This Row],[magn]]/1000</f>
        <v>59.729979999999998</v>
      </c>
      <c r="K1143">
        <v>2010</v>
      </c>
      <c r="L1143" t="s">
        <v>19</v>
      </c>
      <c r="M1143" s="144" t="s">
        <v>59</v>
      </c>
      <c r="O1143" s="144" t="s">
        <v>1997</v>
      </c>
    </row>
    <row r="1144" spans="1:15" x14ac:dyDescent="0.2">
      <c r="A1144" t="s">
        <v>160</v>
      </c>
      <c r="B1144" s="144" t="s">
        <v>160</v>
      </c>
      <c r="C1144">
        <v>710</v>
      </c>
      <c r="D1144" t="str">
        <f>VLOOKUP(Oliusala[[#This Row],[postnumer]],Sveitarfelog[#All],4,FALSE)</f>
        <v>Fljótsdalshreppur,Múlaþing</v>
      </c>
      <c r="E1144" t="str">
        <f>VLOOKUP(Oliusala[[#This Row],[postnumer]],Sveitarfelog[#All],5,FALSE)</f>
        <v>Austurland</v>
      </c>
      <c r="F1144" t="s">
        <v>25</v>
      </c>
      <c r="G1144" t="s">
        <v>24</v>
      </c>
      <c r="H1144" t="s">
        <v>58</v>
      </c>
      <c r="I1144" s="1">
        <v>102135</v>
      </c>
      <c r="J1144" s="2">
        <f>VLOOKUP(Oliusala[[#This Row],[tegund]],Tegundir!$B$2:$D$19,3,FALSE)*Oliusala[[#This Row],[magn]]/1000</f>
        <v>88.346774999999994</v>
      </c>
      <c r="K1144">
        <v>2010</v>
      </c>
      <c r="L1144" t="s">
        <v>19</v>
      </c>
      <c r="M1144" s="144" t="s">
        <v>59</v>
      </c>
      <c r="O1144" s="144" t="s">
        <v>1997</v>
      </c>
    </row>
    <row r="1145" spans="1:15" x14ac:dyDescent="0.2">
      <c r="A1145" t="s">
        <v>69</v>
      </c>
      <c r="B1145" s="144" t="s">
        <v>160</v>
      </c>
      <c r="C1145">
        <v>710</v>
      </c>
      <c r="D1145" t="str">
        <f>VLOOKUP(Oliusala[[#This Row],[postnumer]],Sveitarfelog[#All],4,FALSE)</f>
        <v>Fljótsdalshreppur,Múlaþing</v>
      </c>
      <c r="E1145" t="str">
        <f>VLOOKUP(Oliusala[[#This Row],[postnumer]],Sveitarfelog[#All],5,FALSE)</f>
        <v>Austurland</v>
      </c>
      <c r="F1145" t="s">
        <v>24</v>
      </c>
      <c r="G1145" t="s">
        <v>24</v>
      </c>
      <c r="H1145" t="s">
        <v>60</v>
      </c>
      <c r="I1145" s="1">
        <v>4958</v>
      </c>
      <c r="J1145" s="2">
        <f>VLOOKUP(Oliusala[[#This Row],[tegund]],Tegundir!$B$2:$D$19,3,FALSE)*Oliusala[[#This Row],[magn]]/1000</f>
        <v>4.2886699999999998</v>
      </c>
      <c r="K1145">
        <v>2010</v>
      </c>
      <c r="L1145" t="s">
        <v>18</v>
      </c>
      <c r="M1145" s="144" t="s">
        <v>59</v>
      </c>
    </row>
    <row r="1146" spans="1:15" x14ac:dyDescent="0.2">
      <c r="A1146" t="s">
        <v>69</v>
      </c>
      <c r="B1146" s="144" t="s">
        <v>160</v>
      </c>
      <c r="C1146">
        <v>710</v>
      </c>
      <c r="D1146" t="str">
        <f>VLOOKUP(Oliusala[[#This Row],[postnumer]],Sveitarfelog[#All],4,FALSE)</f>
        <v>Fljótsdalshreppur,Múlaþing</v>
      </c>
      <c r="E1146" t="str">
        <f>VLOOKUP(Oliusala[[#This Row],[postnumer]],Sveitarfelog[#All],5,FALSE)</f>
        <v>Austurland</v>
      </c>
      <c r="F1146" t="s">
        <v>29</v>
      </c>
      <c r="G1146" t="s">
        <v>24</v>
      </c>
      <c r="H1146" t="s">
        <v>60</v>
      </c>
      <c r="I1146" s="1">
        <v>1493405</v>
      </c>
      <c r="J1146" s="2">
        <f>VLOOKUP(Oliusala[[#This Row],[tegund]],Tegundir!$B$2:$D$19,3,FALSE)*Oliusala[[#This Row],[magn]]/1000</f>
        <v>1291.795325</v>
      </c>
      <c r="K1146">
        <v>2010</v>
      </c>
      <c r="L1146" t="s">
        <v>19</v>
      </c>
      <c r="M1146" s="144" t="s">
        <v>59</v>
      </c>
      <c r="O1146" s="144" t="s">
        <v>1998</v>
      </c>
    </row>
    <row r="1147" spans="1:15" x14ac:dyDescent="0.2">
      <c r="A1147" t="s">
        <v>66</v>
      </c>
      <c r="B1147" s="144" t="s">
        <v>160</v>
      </c>
      <c r="C1147">
        <v>710</v>
      </c>
      <c r="D1147" t="str">
        <f>VLOOKUP(Oliusala[[#This Row],[postnumer]],Sveitarfelog[#All],4,FALSE)</f>
        <v>Fljótsdalshreppur,Múlaþing</v>
      </c>
      <c r="E1147" t="str">
        <f>VLOOKUP(Oliusala[[#This Row],[postnumer]],Sveitarfelog[#All],5,FALSE)</f>
        <v>Austurland</v>
      </c>
      <c r="F1147" t="s">
        <v>24</v>
      </c>
      <c r="G1147" t="s">
        <v>24</v>
      </c>
      <c r="H1147" t="s">
        <v>60</v>
      </c>
      <c r="I1147" s="1">
        <v>8340</v>
      </c>
      <c r="J1147" s="2">
        <f>VLOOKUP(Oliusala[[#This Row],[tegund]],Tegundir!$B$2:$D$19,3,FALSE)*Oliusala[[#This Row],[magn]]/1000</f>
        <v>7.2141000000000002</v>
      </c>
      <c r="K1147">
        <v>2010</v>
      </c>
      <c r="L1147" t="s">
        <v>18</v>
      </c>
      <c r="M1147" s="144" t="s">
        <v>59</v>
      </c>
    </row>
    <row r="1148" spans="1:15" x14ac:dyDescent="0.2">
      <c r="A1148" t="s">
        <v>66</v>
      </c>
      <c r="B1148" s="144" t="s">
        <v>160</v>
      </c>
      <c r="C1148">
        <v>710</v>
      </c>
      <c r="D1148" t="str">
        <f>VLOOKUP(Oliusala[[#This Row],[postnumer]],Sveitarfelog[#All],4,FALSE)</f>
        <v>Fljótsdalshreppur,Múlaþing</v>
      </c>
      <c r="E1148" t="str">
        <f>VLOOKUP(Oliusala[[#This Row],[postnumer]],Sveitarfelog[#All],5,FALSE)</f>
        <v>Austurland</v>
      </c>
      <c r="F1148" t="s">
        <v>29</v>
      </c>
      <c r="G1148" t="s">
        <v>24</v>
      </c>
      <c r="H1148" t="s">
        <v>60</v>
      </c>
      <c r="I1148" s="1">
        <v>253303</v>
      </c>
      <c r="J1148" s="2">
        <f>VLOOKUP(Oliusala[[#This Row],[tegund]],Tegundir!$B$2:$D$19,3,FALSE)*Oliusala[[#This Row],[magn]]/1000</f>
        <v>219.10709500000002</v>
      </c>
      <c r="K1148">
        <v>2010</v>
      </c>
      <c r="L1148" t="s">
        <v>19</v>
      </c>
      <c r="M1148" s="144" t="s">
        <v>59</v>
      </c>
      <c r="O1148" s="144" t="s">
        <v>1998</v>
      </c>
    </row>
    <row r="1149" spans="1:15" x14ac:dyDescent="0.2">
      <c r="A1149" t="s">
        <v>160</v>
      </c>
      <c r="B1149" s="144" t="s">
        <v>160</v>
      </c>
      <c r="C1149">
        <v>710</v>
      </c>
      <c r="D1149" t="str">
        <f>VLOOKUP(Oliusala[[#This Row],[postnumer]],Sveitarfelog[#All],4,FALSE)</f>
        <v>Fljótsdalshreppur,Múlaþing</v>
      </c>
      <c r="E1149" t="str">
        <f>VLOOKUP(Oliusala[[#This Row],[postnumer]],Sveitarfelog[#All],5,FALSE)</f>
        <v>Austurland</v>
      </c>
      <c r="F1149" t="s">
        <v>24</v>
      </c>
      <c r="G1149" t="s">
        <v>24</v>
      </c>
      <c r="H1149" t="s">
        <v>58</v>
      </c>
      <c r="I1149" s="1">
        <v>1075</v>
      </c>
      <c r="J1149" s="2">
        <f>VLOOKUP(Oliusala[[#This Row],[tegund]],Tegundir!$B$2:$D$19,3,FALSE)*Oliusala[[#This Row],[magn]]/1000</f>
        <v>0.92987500000000001</v>
      </c>
      <c r="K1149">
        <v>2010</v>
      </c>
      <c r="L1149" t="s">
        <v>18</v>
      </c>
      <c r="M1149" s="144" t="s">
        <v>59</v>
      </c>
    </row>
    <row r="1150" spans="1:15" x14ac:dyDescent="0.2">
      <c r="A1150" t="s">
        <v>160</v>
      </c>
      <c r="B1150" s="144" t="s">
        <v>160</v>
      </c>
      <c r="C1150">
        <v>710</v>
      </c>
      <c r="D1150" t="str">
        <f>VLOOKUP(Oliusala[[#This Row],[postnumer]],Sveitarfelog[#All],4,FALSE)</f>
        <v>Fljótsdalshreppur,Múlaþing</v>
      </c>
      <c r="E1150" t="str">
        <f>VLOOKUP(Oliusala[[#This Row],[postnumer]],Sveitarfelog[#All],5,FALSE)</f>
        <v>Austurland</v>
      </c>
      <c r="F1150" t="s">
        <v>29</v>
      </c>
      <c r="G1150" t="s">
        <v>24</v>
      </c>
      <c r="H1150" t="s">
        <v>58</v>
      </c>
      <c r="I1150" s="1">
        <v>306717</v>
      </c>
      <c r="J1150" s="2">
        <f>VLOOKUP(Oliusala[[#This Row],[tegund]],Tegundir!$B$2:$D$19,3,FALSE)*Oliusala[[#This Row],[magn]]/1000</f>
        <v>265.310205</v>
      </c>
      <c r="K1150">
        <v>2010</v>
      </c>
      <c r="L1150" t="s">
        <v>19</v>
      </c>
      <c r="M1150" s="144" t="s">
        <v>59</v>
      </c>
      <c r="O1150" s="144" t="s">
        <v>1998</v>
      </c>
    </row>
    <row r="1151" spans="1:15" x14ac:dyDescent="0.2">
      <c r="A1151" t="s">
        <v>63</v>
      </c>
      <c r="B1151" s="144" t="s">
        <v>160</v>
      </c>
      <c r="C1151">
        <v>710</v>
      </c>
      <c r="D1151" t="str">
        <f>VLOOKUP(Oliusala[[#This Row],[postnumer]],Sveitarfelog[#All],4,FALSE)</f>
        <v>Fljótsdalshreppur,Múlaþing</v>
      </c>
      <c r="E1151" t="str">
        <f>VLOOKUP(Oliusala[[#This Row],[postnumer]],Sveitarfelog[#All],5,FALSE)</f>
        <v>Austurland</v>
      </c>
      <c r="F1151" t="s">
        <v>24</v>
      </c>
      <c r="G1151" t="s">
        <v>24</v>
      </c>
      <c r="H1151" t="s">
        <v>58</v>
      </c>
      <c r="I1151" s="1">
        <v>131508</v>
      </c>
      <c r="J1151" s="2">
        <f>VLOOKUP(Oliusala[[#This Row],[tegund]],Tegundir!$B$2:$D$19,3,FALSE)*Oliusala[[#This Row],[magn]]/1000</f>
        <v>113.75442</v>
      </c>
      <c r="K1151">
        <v>2010</v>
      </c>
      <c r="L1151" t="s">
        <v>18</v>
      </c>
      <c r="M1151" s="144" t="s">
        <v>59</v>
      </c>
    </row>
    <row r="1152" spans="1:15" x14ac:dyDescent="0.2">
      <c r="A1152" t="s">
        <v>63</v>
      </c>
      <c r="B1152" s="144" t="s">
        <v>160</v>
      </c>
      <c r="C1152">
        <v>710</v>
      </c>
      <c r="D1152" t="str">
        <f>VLOOKUP(Oliusala[[#This Row],[postnumer]],Sveitarfelog[#All],4,FALSE)</f>
        <v>Fljótsdalshreppur,Múlaþing</v>
      </c>
      <c r="E1152" t="str">
        <f>VLOOKUP(Oliusala[[#This Row],[postnumer]],Sveitarfelog[#All],5,FALSE)</f>
        <v>Austurland</v>
      </c>
      <c r="F1152" t="s">
        <v>24</v>
      </c>
      <c r="G1152" t="s">
        <v>24</v>
      </c>
      <c r="H1152" t="s">
        <v>58</v>
      </c>
      <c r="I1152" s="1">
        <v>10297</v>
      </c>
      <c r="J1152" s="2">
        <f>VLOOKUP(Oliusala[[#This Row],[tegund]],Tegundir!$B$2:$D$19,3,FALSE)*Oliusala[[#This Row],[magn]]/1000</f>
        <v>8.9069050000000001</v>
      </c>
      <c r="K1152">
        <v>2010</v>
      </c>
      <c r="L1152" t="s">
        <v>18</v>
      </c>
      <c r="M1152" s="144" t="s">
        <v>59</v>
      </c>
    </row>
    <row r="1153" spans="1:15" x14ac:dyDescent="0.2">
      <c r="A1153" t="s">
        <v>57</v>
      </c>
      <c r="B1153" s="144" t="s">
        <v>161</v>
      </c>
      <c r="C1153">
        <v>715</v>
      </c>
      <c r="D1153" t="str">
        <f>VLOOKUP(Oliusala[[#This Row],[postnumer]],Sveitarfelog[#All],4,FALSE)</f>
        <v>Fjarðabyggð</v>
      </c>
      <c r="E1153" t="str">
        <f>VLOOKUP(Oliusala[[#This Row],[postnumer]],Sveitarfelog[#All],5,FALSE)</f>
        <v>Austurland</v>
      </c>
      <c r="F1153" t="s">
        <v>25</v>
      </c>
      <c r="G1153" t="s">
        <v>24</v>
      </c>
      <c r="H1153" t="s">
        <v>60</v>
      </c>
      <c r="I1153" s="1">
        <v>525</v>
      </c>
      <c r="J1153" s="2">
        <f>VLOOKUP(Oliusala[[#This Row],[tegund]],Tegundir!$B$2:$D$19,3,FALSE)*Oliusala[[#This Row],[magn]]/1000</f>
        <v>0.454125</v>
      </c>
      <c r="K1153">
        <v>2010</v>
      </c>
      <c r="L1153" t="s">
        <v>19</v>
      </c>
      <c r="M1153" s="144" t="s">
        <v>59</v>
      </c>
      <c r="O1153" s="144" t="s">
        <v>1997</v>
      </c>
    </row>
    <row r="1154" spans="1:15" x14ac:dyDescent="0.2">
      <c r="A1154" t="s">
        <v>63</v>
      </c>
      <c r="B1154" s="144" t="s">
        <v>161</v>
      </c>
      <c r="C1154">
        <v>715</v>
      </c>
      <c r="D1154" t="str">
        <f>VLOOKUP(Oliusala[[#This Row],[postnumer]],Sveitarfelog[#All],4,FALSE)</f>
        <v>Fjarðabyggð</v>
      </c>
      <c r="E1154" t="str">
        <f>VLOOKUP(Oliusala[[#This Row],[postnumer]],Sveitarfelog[#All],5,FALSE)</f>
        <v>Austurland</v>
      </c>
      <c r="F1154" t="s">
        <v>24</v>
      </c>
      <c r="G1154" t="s">
        <v>24</v>
      </c>
      <c r="H1154" t="s">
        <v>61</v>
      </c>
      <c r="I1154" s="1">
        <v>0</v>
      </c>
      <c r="J1154" s="2">
        <f>VLOOKUP(Oliusala[[#This Row],[tegund]],Tegundir!$B$2:$D$19,3,FALSE)*Oliusala[[#This Row],[magn]]/1000</f>
        <v>0</v>
      </c>
      <c r="K1154">
        <v>2010</v>
      </c>
      <c r="L1154" t="s">
        <v>18</v>
      </c>
      <c r="M1154" s="144" t="s">
        <v>62</v>
      </c>
    </row>
    <row r="1155" spans="1:15" x14ac:dyDescent="0.2">
      <c r="A1155" t="s">
        <v>69</v>
      </c>
      <c r="B1155" s="144" t="s">
        <v>66</v>
      </c>
      <c r="C1155">
        <v>730</v>
      </c>
      <c r="D1155" t="str">
        <f>VLOOKUP(Oliusala[[#This Row],[postnumer]],Sveitarfelog[#All],4,FALSE)</f>
        <v>Fjarðabyggð</v>
      </c>
      <c r="E1155" t="str">
        <f>VLOOKUP(Oliusala[[#This Row],[postnumer]],Sveitarfelog[#All],5,FALSE)</f>
        <v>Austurland</v>
      </c>
      <c r="F1155" t="s">
        <v>25</v>
      </c>
      <c r="G1155" t="s">
        <v>24</v>
      </c>
      <c r="H1155" t="s">
        <v>60</v>
      </c>
      <c r="I1155" s="1">
        <v>3622</v>
      </c>
      <c r="J1155" s="2">
        <f>VLOOKUP(Oliusala[[#This Row],[tegund]],Tegundir!$B$2:$D$19,3,FALSE)*Oliusala[[#This Row],[magn]]/1000</f>
        <v>3.1330299999999998</v>
      </c>
      <c r="K1155">
        <v>2010</v>
      </c>
      <c r="L1155" t="s">
        <v>19</v>
      </c>
      <c r="M1155" s="144" t="s">
        <v>59</v>
      </c>
      <c r="O1155" s="144" t="s">
        <v>1997</v>
      </c>
    </row>
    <row r="1156" spans="1:15" x14ac:dyDescent="0.2">
      <c r="A1156" t="s">
        <v>66</v>
      </c>
      <c r="B1156" s="144" t="s">
        <v>66</v>
      </c>
      <c r="C1156">
        <v>730</v>
      </c>
      <c r="D1156" t="str">
        <f>VLOOKUP(Oliusala[[#This Row],[postnumer]],Sveitarfelog[#All],4,FALSE)</f>
        <v>Fjarðabyggð</v>
      </c>
      <c r="E1156" t="str">
        <f>VLOOKUP(Oliusala[[#This Row],[postnumer]],Sveitarfelog[#All],5,FALSE)</f>
        <v>Austurland</v>
      </c>
      <c r="F1156" t="s">
        <v>25</v>
      </c>
      <c r="G1156" t="s">
        <v>24</v>
      </c>
      <c r="H1156" t="s">
        <v>58</v>
      </c>
      <c r="I1156" s="1">
        <v>444505</v>
      </c>
      <c r="J1156" s="2">
        <f>VLOOKUP(Oliusala[[#This Row],[tegund]],Tegundir!$B$2:$D$19,3,FALSE)*Oliusala[[#This Row],[magn]]/1000</f>
        <v>384.496825</v>
      </c>
      <c r="K1156">
        <v>2010</v>
      </c>
      <c r="L1156" t="s">
        <v>19</v>
      </c>
      <c r="M1156" s="144" t="s">
        <v>59</v>
      </c>
      <c r="O1156" s="144" t="s">
        <v>1997</v>
      </c>
    </row>
    <row r="1157" spans="1:15" x14ac:dyDescent="0.2">
      <c r="A1157" t="s">
        <v>63</v>
      </c>
      <c r="B1157" s="144" t="s">
        <v>161</v>
      </c>
      <c r="C1157">
        <v>715</v>
      </c>
      <c r="D1157" t="str">
        <f>VLOOKUP(Oliusala[[#This Row],[postnumer]],Sveitarfelog[#All],4,FALSE)</f>
        <v>Fjarðabyggð</v>
      </c>
      <c r="E1157" t="str">
        <f>VLOOKUP(Oliusala[[#This Row],[postnumer]],Sveitarfelog[#All],5,FALSE)</f>
        <v>Austurland</v>
      </c>
      <c r="F1157" t="s">
        <v>24</v>
      </c>
      <c r="G1157" t="s">
        <v>24</v>
      </c>
      <c r="H1157" t="s">
        <v>58</v>
      </c>
      <c r="I1157" s="1">
        <v>11003</v>
      </c>
      <c r="J1157" s="2">
        <f>VLOOKUP(Oliusala[[#This Row],[tegund]],Tegundir!$B$2:$D$19,3,FALSE)*Oliusala[[#This Row],[magn]]/1000</f>
        <v>9.517595</v>
      </c>
      <c r="K1157">
        <v>2010</v>
      </c>
      <c r="L1157" t="s">
        <v>18</v>
      </c>
      <c r="M1157" s="144" t="s">
        <v>59</v>
      </c>
    </row>
    <row r="1158" spans="1:15" x14ac:dyDescent="0.2">
      <c r="A1158" t="s">
        <v>57</v>
      </c>
      <c r="B1158" s="144" t="s">
        <v>162</v>
      </c>
      <c r="C1158">
        <v>720</v>
      </c>
      <c r="D1158" t="str">
        <f>VLOOKUP(Oliusala[[#This Row],[postnumer]],Sveitarfelog[#All],4,FALSE)</f>
        <v>Fljótsdalshreppur,Múlaþing</v>
      </c>
      <c r="E1158" t="str">
        <f>VLOOKUP(Oliusala[[#This Row],[postnumer]],Sveitarfelog[#All],5,FALSE)</f>
        <v>Austurland</v>
      </c>
      <c r="F1158" t="s">
        <v>25</v>
      </c>
      <c r="G1158" t="s">
        <v>24</v>
      </c>
      <c r="H1158" t="s">
        <v>60</v>
      </c>
      <c r="I1158" s="1">
        <v>84203</v>
      </c>
      <c r="J1158" s="2">
        <f>VLOOKUP(Oliusala[[#This Row],[tegund]],Tegundir!$B$2:$D$19,3,FALSE)*Oliusala[[#This Row],[magn]]/1000</f>
        <v>72.835594999999998</v>
      </c>
      <c r="K1158">
        <v>2010</v>
      </c>
      <c r="L1158" t="s">
        <v>19</v>
      </c>
      <c r="M1158" s="144" t="s">
        <v>59</v>
      </c>
      <c r="O1158" s="144" t="s">
        <v>1997</v>
      </c>
    </row>
    <row r="1159" spans="1:15" x14ac:dyDescent="0.2">
      <c r="A1159" t="s">
        <v>63</v>
      </c>
      <c r="B1159" s="144" t="s">
        <v>162</v>
      </c>
      <c r="C1159">
        <v>720</v>
      </c>
      <c r="D1159" t="str">
        <f>VLOOKUP(Oliusala[[#This Row],[postnumer]],Sveitarfelog[#All],4,FALSE)</f>
        <v>Fljótsdalshreppur,Múlaþing</v>
      </c>
      <c r="E1159" t="str">
        <f>VLOOKUP(Oliusala[[#This Row],[postnumer]],Sveitarfelog[#All],5,FALSE)</f>
        <v>Austurland</v>
      </c>
      <c r="F1159" t="s">
        <v>24</v>
      </c>
      <c r="G1159" t="s">
        <v>24</v>
      </c>
      <c r="H1159" t="s">
        <v>61</v>
      </c>
      <c r="I1159" s="1">
        <v>0</v>
      </c>
      <c r="J1159" s="2">
        <f>VLOOKUP(Oliusala[[#This Row],[tegund]],Tegundir!$B$2:$D$19,3,FALSE)*Oliusala[[#This Row],[magn]]/1000</f>
        <v>0</v>
      </c>
      <c r="K1159">
        <v>2010</v>
      </c>
      <c r="L1159" t="s">
        <v>18</v>
      </c>
      <c r="M1159" s="144" t="s">
        <v>62</v>
      </c>
    </row>
    <row r="1160" spans="1:15" x14ac:dyDescent="0.2">
      <c r="A1160" t="s">
        <v>66</v>
      </c>
      <c r="B1160" s="144" t="s">
        <v>162</v>
      </c>
      <c r="C1160">
        <v>720</v>
      </c>
      <c r="D1160" t="str">
        <f>VLOOKUP(Oliusala[[#This Row],[postnumer]],Sveitarfelog[#All],4,FALSE)</f>
        <v>Fljótsdalshreppur,Múlaþing</v>
      </c>
      <c r="E1160" t="str">
        <f>VLOOKUP(Oliusala[[#This Row],[postnumer]],Sveitarfelog[#All],5,FALSE)</f>
        <v>Austurland</v>
      </c>
      <c r="F1160" t="s">
        <v>24</v>
      </c>
      <c r="G1160" t="s">
        <v>24</v>
      </c>
      <c r="H1160" t="s">
        <v>60</v>
      </c>
      <c r="I1160" s="1">
        <v>301</v>
      </c>
      <c r="J1160" s="2">
        <f>VLOOKUP(Oliusala[[#This Row],[tegund]],Tegundir!$B$2:$D$19,3,FALSE)*Oliusala[[#This Row],[magn]]/1000</f>
        <v>0.26036500000000001</v>
      </c>
      <c r="K1160">
        <v>2010</v>
      </c>
      <c r="L1160" t="s">
        <v>18</v>
      </c>
      <c r="M1160" s="144" t="s">
        <v>59</v>
      </c>
    </row>
    <row r="1161" spans="1:15" x14ac:dyDescent="0.2">
      <c r="A1161" t="s">
        <v>57</v>
      </c>
      <c r="B1161" s="144" t="s">
        <v>162</v>
      </c>
      <c r="C1161">
        <v>720</v>
      </c>
      <c r="D1161" t="str">
        <f>VLOOKUP(Oliusala[[#This Row],[postnumer]],Sveitarfelog[#All],4,FALSE)</f>
        <v>Fljótsdalshreppur,Múlaþing</v>
      </c>
      <c r="E1161" t="str">
        <f>VLOOKUP(Oliusala[[#This Row],[postnumer]],Sveitarfelog[#All],5,FALSE)</f>
        <v>Austurland</v>
      </c>
      <c r="F1161" t="s">
        <v>24</v>
      </c>
      <c r="G1161" t="s">
        <v>24</v>
      </c>
      <c r="H1161" t="s">
        <v>60</v>
      </c>
      <c r="I1161" s="1">
        <v>31573</v>
      </c>
      <c r="J1161" s="2">
        <f>VLOOKUP(Oliusala[[#This Row],[tegund]],Tegundir!$B$2:$D$19,3,FALSE)*Oliusala[[#This Row],[magn]]/1000</f>
        <v>27.310645000000001</v>
      </c>
      <c r="K1161">
        <v>2010</v>
      </c>
      <c r="L1161" t="s">
        <v>18</v>
      </c>
      <c r="M1161" s="144" t="s">
        <v>59</v>
      </c>
    </row>
    <row r="1162" spans="1:15" x14ac:dyDescent="0.2">
      <c r="A1162" t="s">
        <v>63</v>
      </c>
      <c r="B1162" s="144" t="s">
        <v>162</v>
      </c>
      <c r="C1162">
        <v>720</v>
      </c>
      <c r="D1162" t="str">
        <f>VLOOKUP(Oliusala[[#This Row],[postnumer]],Sveitarfelog[#All],4,FALSE)</f>
        <v>Fljótsdalshreppur,Múlaþing</v>
      </c>
      <c r="E1162" t="str">
        <f>VLOOKUP(Oliusala[[#This Row],[postnumer]],Sveitarfelog[#All],5,FALSE)</f>
        <v>Austurland</v>
      </c>
      <c r="F1162" t="s">
        <v>24</v>
      </c>
      <c r="G1162" t="s">
        <v>24</v>
      </c>
      <c r="H1162" t="s">
        <v>58</v>
      </c>
      <c r="I1162" s="1">
        <v>22957</v>
      </c>
      <c r="J1162" s="2">
        <f>VLOOKUP(Oliusala[[#This Row],[tegund]],Tegundir!$B$2:$D$19,3,FALSE)*Oliusala[[#This Row],[magn]]/1000</f>
        <v>19.857804999999999</v>
      </c>
      <c r="K1162">
        <v>2010</v>
      </c>
      <c r="L1162" t="s">
        <v>18</v>
      </c>
      <c r="M1162" s="144" t="s">
        <v>59</v>
      </c>
    </row>
    <row r="1163" spans="1:15" x14ac:dyDescent="0.2">
      <c r="A1163" t="s">
        <v>66</v>
      </c>
      <c r="B1163" s="144" t="s">
        <v>66</v>
      </c>
      <c r="C1163">
        <v>730</v>
      </c>
      <c r="D1163" t="str">
        <f>VLOOKUP(Oliusala[[#This Row],[postnumer]],Sveitarfelog[#All],4,FALSE)</f>
        <v>Fjarðabyggð</v>
      </c>
      <c r="E1163" t="str">
        <f>VLOOKUP(Oliusala[[#This Row],[postnumer]],Sveitarfelog[#All],5,FALSE)</f>
        <v>Austurland</v>
      </c>
      <c r="F1163" t="s">
        <v>29</v>
      </c>
      <c r="G1163" t="s">
        <v>24</v>
      </c>
      <c r="H1163" t="s">
        <v>61</v>
      </c>
      <c r="I1163" s="1">
        <v>384680</v>
      </c>
      <c r="J1163" s="2">
        <f>VLOOKUP(Oliusala[[#This Row],[tegund]],Tegundir!$B$2:$D$19,3,FALSE)*Oliusala[[#This Row],[magn]]/1000</f>
        <v>332.7482</v>
      </c>
      <c r="K1163">
        <v>2010</v>
      </c>
      <c r="L1163" t="s">
        <v>19</v>
      </c>
      <c r="M1163" s="144" t="s">
        <v>62</v>
      </c>
      <c r="O1163" s="144" t="s">
        <v>1998</v>
      </c>
    </row>
    <row r="1164" spans="1:15" x14ac:dyDescent="0.2">
      <c r="A1164" t="s">
        <v>69</v>
      </c>
      <c r="B1164" s="144" t="s">
        <v>69</v>
      </c>
      <c r="C1164">
        <v>735</v>
      </c>
      <c r="D1164" t="str">
        <f>VLOOKUP(Oliusala[[#This Row],[postnumer]],Sveitarfelog[#All],4,FALSE)</f>
        <v>Fjarðabyggð</v>
      </c>
      <c r="E1164" t="str">
        <f>VLOOKUP(Oliusala[[#This Row],[postnumer]],Sveitarfelog[#All],5,FALSE)</f>
        <v>Austurland</v>
      </c>
      <c r="F1164" t="s">
        <v>27</v>
      </c>
      <c r="G1164" t="s">
        <v>24</v>
      </c>
      <c r="H1164" t="s">
        <v>58</v>
      </c>
      <c r="I1164" s="1">
        <v>75215</v>
      </c>
      <c r="J1164" s="2">
        <f>VLOOKUP(Oliusala[[#This Row],[tegund]],Tegundir!$B$2:$D$19,3,FALSE)*Oliusala[[#This Row],[magn]]/1000</f>
        <v>65.060974999999999</v>
      </c>
      <c r="K1164">
        <v>2010</v>
      </c>
      <c r="L1164" t="s">
        <v>19</v>
      </c>
      <c r="M1164" s="144" t="s">
        <v>59</v>
      </c>
      <c r="O1164" s="144" t="s">
        <v>1998</v>
      </c>
    </row>
    <row r="1165" spans="1:15" x14ac:dyDescent="0.2">
      <c r="A1165" t="s">
        <v>63</v>
      </c>
      <c r="B1165" s="144" t="s">
        <v>66</v>
      </c>
      <c r="C1165">
        <v>730</v>
      </c>
      <c r="D1165" t="str">
        <f>VLOOKUP(Oliusala[[#This Row],[postnumer]],Sveitarfelog[#All],4,FALSE)</f>
        <v>Fjarðabyggð</v>
      </c>
      <c r="E1165" t="str">
        <f>VLOOKUP(Oliusala[[#This Row],[postnumer]],Sveitarfelog[#All],5,FALSE)</f>
        <v>Austurland</v>
      </c>
      <c r="F1165" t="s">
        <v>24</v>
      </c>
      <c r="G1165" t="s">
        <v>24</v>
      </c>
      <c r="H1165" t="s">
        <v>61</v>
      </c>
      <c r="I1165" s="1">
        <v>0</v>
      </c>
      <c r="J1165" s="2">
        <f>VLOOKUP(Oliusala[[#This Row],[tegund]],Tegundir!$B$2:$D$19,3,FALSE)*Oliusala[[#This Row],[magn]]/1000</f>
        <v>0</v>
      </c>
      <c r="K1165">
        <v>2010</v>
      </c>
      <c r="L1165" t="s">
        <v>18</v>
      </c>
      <c r="M1165" s="144" t="s">
        <v>62</v>
      </c>
    </row>
    <row r="1166" spans="1:15" x14ac:dyDescent="0.2">
      <c r="A1166" t="s">
        <v>69</v>
      </c>
      <c r="B1166" s="144" t="s">
        <v>69</v>
      </c>
      <c r="C1166">
        <v>735</v>
      </c>
      <c r="D1166" t="str">
        <f>VLOOKUP(Oliusala[[#This Row],[postnumer]],Sveitarfelog[#All],4,FALSE)</f>
        <v>Fjarðabyggð</v>
      </c>
      <c r="E1166" t="str">
        <f>VLOOKUP(Oliusala[[#This Row],[postnumer]],Sveitarfelog[#All],5,FALSE)</f>
        <v>Austurland</v>
      </c>
      <c r="F1166" t="s">
        <v>25</v>
      </c>
      <c r="G1166" t="s">
        <v>24</v>
      </c>
      <c r="H1166" t="s">
        <v>58</v>
      </c>
      <c r="I1166" s="1">
        <v>32517</v>
      </c>
      <c r="J1166" s="2">
        <f>VLOOKUP(Oliusala[[#This Row],[tegund]],Tegundir!$B$2:$D$19,3,FALSE)*Oliusala[[#This Row],[magn]]/1000</f>
        <v>28.127204999999996</v>
      </c>
      <c r="K1166">
        <v>2010</v>
      </c>
      <c r="L1166" t="s">
        <v>19</v>
      </c>
      <c r="M1166" s="144" t="s">
        <v>59</v>
      </c>
      <c r="O1166" s="144" t="s">
        <v>1997</v>
      </c>
    </row>
    <row r="1167" spans="1:15" x14ac:dyDescent="0.2">
      <c r="A1167" t="s">
        <v>57</v>
      </c>
      <c r="B1167" s="144" t="s">
        <v>69</v>
      </c>
      <c r="C1167">
        <v>735</v>
      </c>
      <c r="D1167" t="str">
        <f>VLOOKUP(Oliusala[[#This Row],[postnumer]],Sveitarfelog[#All],4,FALSE)</f>
        <v>Fjarðabyggð</v>
      </c>
      <c r="E1167" t="str">
        <f>VLOOKUP(Oliusala[[#This Row],[postnumer]],Sveitarfelog[#All],5,FALSE)</f>
        <v>Austurland</v>
      </c>
      <c r="F1167" t="s">
        <v>25</v>
      </c>
      <c r="G1167" t="s">
        <v>24</v>
      </c>
      <c r="H1167" t="s">
        <v>60</v>
      </c>
      <c r="I1167" s="1">
        <v>12424</v>
      </c>
      <c r="J1167" s="2">
        <f>VLOOKUP(Oliusala[[#This Row],[tegund]],Tegundir!$B$2:$D$19,3,FALSE)*Oliusala[[#This Row],[magn]]/1000</f>
        <v>10.74676</v>
      </c>
      <c r="K1167">
        <v>2010</v>
      </c>
      <c r="L1167" t="s">
        <v>19</v>
      </c>
      <c r="M1167" s="144" t="s">
        <v>59</v>
      </c>
      <c r="O1167" s="144" t="s">
        <v>1997</v>
      </c>
    </row>
    <row r="1168" spans="1:15" x14ac:dyDescent="0.2">
      <c r="A1168" t="s">
        <v>69</v>
      </c>
      <c r="B1168" s="144" t="s">
        <v>66</v>
      </c>
      <c r="C1168">
        <v>730</v>
      </c>
      <c r="D1168" t="str">
        <f>VLOOKUP(Oliusala[[#This Row],[postnumer]],Sveitarfelog[#All],4,FALSE)</f>
        <v>Fjarðabyggð</v>
      </c>
      <c r="E1168" t="str">
        <f>VLOOKUP(Oliusala[[#This Row],[postnumer]],Sveitarfelog[#All],5,FALSE)</f>
        <v>Austurland</v>
      </c>
      <c r="F1168" t="s">
        <v>24</v>
      </c>
      <c r="G1168" t="s">
        <v>24</v>
      </c>
      <c r="H1168" t="s">
        <v>60</v>
      </c>
      <c r="I1168" s="1">
        <v>721</v>
      </c>
      <c r="J1168" s="2">
        <f>VLOOKUP(Oliusala[[#This Row],[tegund]],Tegundir!$B$2:$D$19,3,FALSE)*Oliusala[[#This Row],[magn]]/1000</f>
        <v>0.62366499999999991</v>
      </c>
      <c r="K1168">
        <v>2010</v>
      </c>
      <c r="L1168" t="s">
        <v>18</v>
      </c>
      <c r="M1168" s="144" t="s">
        <v>59</v>
      </c>
    </row>
    <row r="1169" spans="1:15" x14ac:dyDescent="0.2">
      <c r="A1169" t="s">
        <v>69</v>
      </c>
      <c r="B1169" s="144" t="s">
        <v>66</v>
      </c>
      <c r="C1169">
        <v>730</v>
      </c>
      <c r="D1169" t="str">
        <f>VLOOKUP(Oliusala[[#This Row],[postnumer]],Sveitarfelog[#All],4,FALSE)</f>
        <v>Fjarðabyggð</v>
      </c>
      <c r="E1169" t="str">
        <f>VLOOKUP(Oliusala[[#This Row],[postnumer]],Sveitarfelog[#All],5,FALSE)</f>
        <v>Austurland</v>
      </c>
      <c r="F1169" t="s">
        <v>29</v>
      </c>
      <c r="G1169" t="s">
        <v>24</v>
      </c>
      <c r="H1169" t="s">
        <v>60</v>
      </c>
      <c r="I1169" s="1">
        <v>764735</v>
      </c>
      <c r="J1169" s="2">
        <f>VLOOKUP(Oliusala[[#This Row],[tegund]],Tegundir!$B$2:$D$19,3,FALSE)*Oliusala[[#This Row],[magn]]/1000</f>
        <v>661.49577499999998</v>
      </c>
      <c r="K1169">
        <v>2010</v>
      </c>
      <c r="L1169" t="s">
        <v>19</v>
      </c>
      <c r="M1169" s="144" t="s">
        <v>59</v>
      </c>
      <c r="O1169" s="144" t="s">
        <v>1998</v>
      </c>
    </row>
    <row r="1170" spans="1:15" x14ac:dyDescent="0.2">
      <c r="A1170" t="s">
        <v>64</v>
      </c>
      <c r="B1170" s="144" t="s">
        <v>66</v>
      </c>
      <c r="C1170">
        <v>730</v>
      </c>
      <c r="D1170" t="str">
        <f>VLOOKUP(Oliusala[[#This Row],[postnumer]],Sveitarfelog[#All],4,FALSE)</f>
        <v>Fjarðabyggð</v>
      </c>
      <c r="E1170" t="str">
        <f>VLOOKUP(Oliusala[[#This Row],[postnumer]],Sveitarfelog[#All],5,FALSE)</f>
        <v>Austurland</v>
      </c>
      <c r="F1170" t="s">
        <v>29</v>
      </c>
      <c r="G1170" t="s">
        <v>24</v>
      </c>
      <c r="H1170" t="s">
        <v>58</v>
      </c>
      <c r="I1170" s="1">
        <v>0</v>
      </c>
      <c r="J1170" s="2">
        <f>VLOOKUP(Oliusala[[#This Row],[tegund]],Tegundir!$B$2:$D$19,3,FALSE)*Oliusala[[#This Row],[magn]]/1000</f>
        <v>0</v>
      </c>
      <c r="K1170">
        <v>2010</v>
      </c>
      <c r="L1170" t="s">
        <v>19</v>
      </c>
      <c r="M1170" s="144" t="s">
        <v>59</v>
      </c>
      <c r="O1170" s="144" t="s">
        <v>1998</v>
      </c>
    </row>
    <row r="1171" spans="1:15" x14ac:dyDescent="0.2">
      <c r="A1171" t="s">
        <v>66</v>
      </c>
      <c r="B1171" s="144" t="s">
        <v>66</v>
      </c>
      <c r="C1171">
        <v>730</v>
      </c>
      <c r="D1171" t="str">
        <f>VLOOKUP(Oliusala[[#This Row],[postnumer]],Sveitarfelog[#All],4,FALSE)</f>
        <v>Fjarðabyggð</v>
      </c>
      <c r="E1171" t="str">
        <f>VLOOKUP(Oliusala[[#This Row],[postnumer]],Sveitarfelog[#All],5,FALSE)</f>
        <v>Austurland</v>
      </c>
      <c r="F1171" t="s">
        <v>24</v>
      </c>
      <c r="G1171" t="s">
        <v>24</v>
      </c>
      <c r="H1171" t="s">
        <v>58</v>
      </c>
      <c r="I1171" s="1">
        <v>397115</v>
      </c>
      <c r="J1171" s="2">
        <f>VLOOKUP(Oliusala[[#This Row],[tegund]],Tegundir!$B$2:$D$19,3,FALSE)*Oliusala[[#This Row],[magn]]/1000</f>
        <v>343.50447499999996</v>
      </c>
      <c r="K1171">
        <v>2010</v>
      </c>
      <c r="L1171" t="s">
        <v>18</v>
      </c>
      <c r="M1171" s="144" t="s">
        <v>59</v>
      </c>
    </row>
    <row r="1172" spans="1:15" x14ac:dyDescent="0.2">
      <c r="A1172" t="s">
        <v>66</v>
      </c>
      <c r="B1172" s="144" t="s">
        <v>66</v>
      </c>
      <c r="C1172">
        <v>730</v>
      </c>
      <c r="D1172" t="str">
        <f>VLOOKUP(Oliusala[[#This Row],[postnumer]],Sveitarfelog[#All],4,FALSE)</f>
        <v>Fjarðabyggð</v>
      </c>
      <c r="E1172" t="str">
        <f>VLOOKUP(Oliusala[[#This Row],[postnumer]],Sveitarfelog[#All],5,FALSE)</f>
        <v>Austurland</v>
      </c>
      <c r="F1172" t="s">
        <v>29</v>
      </c>
      <c r="G1172" t="s">
        <v>24</v>
      </c>
      <c r="H1172" t="s">
        <v>58</v>
      </c>
      <c r="I1172" s="1">
        <v>45193</v>
      </c>
      <c r="J1172" s="2">
        <f>VLOOKUP(Oliusala[[#This Row],[tegund]],Tegundir!$B$2:$D$19,3,FALSE)*Oliusala[[#This Row],[magn]]/1000</f>
        <v>39.091945000000003</v>
      </c>
      <c r="K1172">
        <v>2010</v>
      </c>
      <c r="L1172" t="s">
        <v>19</v>
      </c>
      <c r="M1172" s="144" t="s">
        <v>59</v>
      </c>
      <c r="O1172" s="144" t="s">
        <v>1998</v>
      </c>
    </row>
    <row r="1173" spans="1:15" x14ac:dyDescent="0.2">
      <c r="A1173" t="s">
        <v>66</v>
      </c>
      <c r="B1173" s="144" t="s">
        <v>66</v>
      </c>
      <c r="C1173">
        <v>730</v>
      </c>
      <c r="D1173" t="str">
        <f>VLOOKUP(Oliusala[[#This Row],[postnumer]],Sveitarfelog[#All],4,FALSE)</f>
        <v>Fjarðabyggð</v>
      </c>
      <c r="E1173" t="str">
        <f>VLOOKUP(Oliusala[[#This Row],[postnumer]],Sveitarfelog[#All],5,FALSE)</f>
        <v>Austurland</v>
      </c>
      <c r="F1173" t="s">
        <v>30</v>
      </c>
      <c r="G1173" t="s">
        <v>24</v>
      </c>
      <c r="H1173" t="s">
        <v>58</v>
      </c>
      <c r="I1173" s="1">
        <v>36516</v>
      </c>
      <c r="J1173" s="2">
        <f>VLOOKUP(Oliusala[[#This Row],[tegund]],Tegundir!$B$2:$D$19,3,FALSE)*Oliusala[[#This Row],[magn]]/1000</f>
        <v>31.58634</v>
      </c>
      <c r="K1173">
        <v>2010</v>
      </c>
      <c r="L1173" t="s">
        <v>19</v>
      </c>
      <c r="M1173" s="144" t="s">
        <v>59</v>
      </c>
      <c r="O1173" s="144" t="s">
        <v>1998</v>
      </c>
    </row>
    <row r="1174" spans="1:15" x14ac:dyDescent="0.2">
      <c r="A1174" t="s">
        <v>63</v>
      </c>
      <c r="B1174" s="144" t="s">
        <v>66</v>
      </c>
      <c r="C1174">
        <v>730</v>
      </c>
      <c r="D1174" t="str">
        <f>VLOOKUP(Oliusala[[#This Row],[postnumer]],Sveitarfelog[#All],4,FALSE)</f>
        <v>Fjarðabyggð</v>
      </c>
      <c r="E1174" t="str">
        <f>VLOOKUP(Oliusala[[#This Row],[postnumer]],Sveitarfelog[#All],5,FALSE)</f>
        <v>Austurland</v>
      </c>
      <c r="F1174" t="s">
        <v>24</v>
      </c>
      <c r="G1174" t="s">
        <v>24</v>
      </c>
      <c r="H1174" t="s">
        <v>58</v>
      </c>
      <c r="I1174" s="1">
        <v>1203683</v>
      </c>
      <c r="J1174" s="2">
        <f>VLOOKUP(Oliusala[[#This Row],[tegund]],Tegundir!$B$2:$D$19,3,FALSE)*Oliusala[[#This Row],[magn]]/1000</f>
        <v>1041.1857950000001</v>
      </c>
      <c r="K1174">
        <v>2010</v>
      </c>
      <c r="L1174" t="s">
        <v>18</v>
      </c>
      <c r="M1174" s="144" t="s">
        <v>59</v>
      </c>
    </row>
    <row r="1175" spans="1:15" x14ac:dyDescent="0.2">
      <c r="A1175" t="s">
        <v>66</v>
      </c>
      <c r="B1175" s="144" t="s">
        <v>69</v>
      </c>
      <c r="C1175">
        <v>735</v>
      </c>
      <c r="D1175" t="str">
        <f>VLOOKUP(Oliusala[[#This Row],[postnumer]],Sveitarfelog[#All],4,FALSE)</f>
        <v>Fjarðabyggð</v>
      </c>
      <c r="E1175" t="str">
        <f>VLOOKUP(Oliusala[[#This Row],[postnumer]],Sveitarfelog[#All],5,FALSE)</f>
        <v>Austurland</v>
      </c>
      <c r="F1175" t="s">
        <v>27</v>
      </c>
      <c r="G1175" t="s">
        <v>24</v>
      </c>
      <c r="H1175" t="s">
        <v>60</v>
      </c>
      <c r="I1175" s="1">
        <v>101173</v>
      </c>
      <c r="J1175" s="2">
        <f>VLOOKUP(Oliusala[[#This Row],[tegund]],Tegundir!$B$2:$D$19,3,FALSE)*Oliusala[[#This Row],[magn]]/1000</f>
        <v>87.514645000000002</v>
      </c>
      <c r="K1175">
        <v>2010</v>
      </c>
      <c r="L1175" t="s">
        <v>19</v>
      </c>
      <c r="M1175" s="144" t="s">
        <v>59</v>
      </c>
      <c r="O1175" s="144" t="s">
        <v>1998</v>
      </c>
    </row>
    <row r="1176" spans="1:15" x14ac:dyDescent="0.2">
      <c r="A1176" t="s">
        <v>64</v>
      </c>
      <c r="B1176" s="144" t="s">
        <v>164</v>
      </c>
      <c r="C1176">
        <v>740</v>
      </c>
      <c r="D1176" t="str">
        <f>VLOOKUP(Oliusala[[#This Row],[postnumer]],Sveitarfelog[#All],4,FALSE)</f>
        <v>Fjarðabyggð</v>
      </c>
      <c r="E1176" t="str">
        <f>VLOOKUP(Oliusala[[#This Row],[postnumer]],Sveitarfelog[#All],5,FALSE)</f>
        <v>Austurland</v>
      </c>
      <c r="F1176" t="s">
        <v>27</v>
      </c>
      <c r="G1176" t="s">
        <v>24</v>
      </c>
      <c r="H1176" t="s">
        <v>58</v>
      </c>
      <c r="I1176" s="1">
        <v>2901272</v>
      </c>
      <c r="J1176" s="2">
        <f>VLOOKUP(Oliusala[[#This Row],[tegund]],Tegundir!$B$2:$D$19,3,FALSE)*Oliusala[[#This Row],[magn]]/1000</f>
        <v>2509.6002799999997</v>
      </c>
      <c r="K1176">
        <v>2010</v>
      </c>
      <c r="L1176" t="s">
        <v>19</v>
      </c>
      <c r="M1176" s="144" t="s">
        <v>59</v>
      </c>
      <c r="O1176" s="144" t="s">
        <v>1998</v>
      </c>
    </row>
    <row r="1177" spans="1:15" x14ac:dyDescent="0.2">
      <c r="A1177" t="s">
        <v>71</v>
      </c>
      <c r="B1177" s="144" t="s">
        <v>71</v>
      </c>
      <c r="C1177">
        <v>750</v>
      </c>
      <c r="D1177" t="str">
        <f>VLOOKUP(Oliusala[[#This Row],[postnumer]],Sveitarfelog[#All],4,FALSE)</f>
        <v>Fjarðabyggð</v>
      </c>
      <c r="E1177" t="str">
        <f>VLOOKUP(Oliusala[[#This Row],[postnumer]],Sveitarfelog[#All],5,FALSE)</f>
        <v>Austurland</v>
      </c>
      <c r="F1177" t="s">
        <v>27</v>
      </c>
      <c r="G1177" t="s">
        <v>24</v>
      </c>
      <c r="H1177" t="s">
        <v>58</v>
      </c>
      <c r="I1177" s="1">
        <v>700000</v>
      </c>
      <c r="J1177" s="2">
        <f>VLOOKUP(Oliusala[[#This Row],[tegund]],Tegundir!$B$2:$D$19,3,FALSE)*Oliusala[[#This Row],[magn]]/1000</f>
        <v>605.5</v>
      </c>
      <c r="K1177">
        <v>2010</v>
      </c>
      <c r="L1177" t="s">
        <v>1955</v>
      </c>
      <c r="M1177" s="144" t="s">
        <v>59</v>
      </c>
      <c r="N1177" s="144" t="s">
        <v>1939</v>
      </c>
    </row>
    <row r="1178" spans="1:15" x14ac:dyDescent="0.2">
      <c r="A1178" t="s">
        <v>71</v>
      </c>
      <c r="B1178" s="144" t="s">
        <v>71</v>
      </c>
      <c r="C1178">
        <v>750</v>
      </c>
      <c r="D1178" t="str">
        <f>VLOOKUP(Oliusala[[#This Row],[postnumer]],Sveitarfelog[#All],4,FALSE)</f>
        <v>Fjarðabyggð</v>
      </c>
      <c r="E1178" t="str">
        <f>VLOOKUP(Oliusala[[#This Row],[postnumer]],Sveitarfelog[#All],5,FALSE)</f>
        <v>Austurland</v>
      </c>
      <c r="F1178" t="s">
        <v>27</v>
      </c>
      <c r="G1178" t="s">
        <v>24</v>
      </c>
      <c r="H1178" t="s">
        <v>58</v>
      </c>
      <c r="I1178" s="1">
        <v>1736217</v>
      </c>
      <c r="J1178" s="2">
        <f>VLOOKUP(Oliusala[[#This Row],[tegund]],Tegundir!$B$2:$D$19,3,FALSE)*Oliusala[[#This Row],[magn]]/1000</f>
        <v>1501.8277050000002</v>
      </c>
      <c r="K1178">
        <v>2010</v>
      </c>
      <c r="L1178" t="s">
        <v>19</v>
      </c>
      <c r="M1178" s="144" t="s">
        <v>59</v>
      </c>
      <c r="N1178" s="144" t="s">
        <v>1939</v>
      </c>
      <c r="O1178" s="144" t="s">
        <v>1998</v>
      </c>
    </row>
    <row r="1179" spans="1:15" x14ac:dyDescent="0.2">
      <c r="A1179" t="s">
        <v>69</v>
      </c>
      <c r="B1179" s="144" t="s">
        <v>69</v>
      </c>
      <c r="C1179">
        <v>735</v>
      </c>
      <c r="D1179" t="str">
        <f>VLOOKUP(Oliusala[[#This Row],[postnumer]],Sveitarfelog[#All],4,FALSE)</f>
        <v>Fjarðabyggð</v>
      </c>
      <c r="E1179" t="str">
        <f>VLOOKUP(Oliusala[[#This Row],[postnumer]],Sveitarfelog[#All],5,FALSE)</f>
        <v>Austurland</v>
      </c>
      <c r="F1179" t="s">
        <v>27</v>
      </c>
      <c r="G1179" t="s">
        <v>24</v>
      </c>
      <c r="H1179" t="s">
        <v>61</v>
      </c>
      <c r="I1179" s="1">
        <v>0</v>
      </c>
      <c r="J1179" s="2">
        <f>VLOOKUP(Oliusala[[#This Row],[tegund]],Tegundir!$B$2:$D$19,3,FALSE)*Oliusala[[#This Row],[magn]]/1000</f>
        <v>0</v>
      </c>
      <c r="K1179">
        <v>2010</v>
      </c>
      <c r="L1179" t="s">
        <v>19</v>
      </c>
      <c r="M1179" s="144" t="s">
        <v>62</v>
      </c>
      <c r="O1179" s="144" t="s">
        <v>1998</v>
      </c>
    </row>
    <row r="1180" spans="1:15" x14ac:dyDescent="0.2">
      <c r="A1180" t="s">
        <v>69</v>
      </c>
      <c r="B1180" s="144" t="s">
        <v>69</v>
      </c>
      <c r="C1180">
        <v>735</v>
      </c>
      <c r="D1180" t="str">
        <f>VLOOKUP(Oliusala[[#This Row],[postnumer]],Sveitarfelog[#All],4,FALSE)</f>
        <v>Fjarðabyggð</v>
      </c>
      <c r="E1180" t="str">
        <f>VLOOKUP(Oliusala[[#This Row],[postnumer]],Sveitarfelog[#All],5,FALSE)</f>
        <v>Austurland</v>
      </c>
      <c r="F1180" t="s">
        <v>29</v>
      </c>
      <c r="G1180" t="s">
        <v>24</v>
      </c>
      <c r="H1180" t="s">
        <v>61</v>
      </c>
      <c r="I1180" s="1">
        <v>474462</v>
      </c>
      <c r="J1180" s="2">
        <f>VLOOKUP(Oliusala[[#This Row],[tegund]],Tegundir!$B$2:$D$19,3,FALSE)*Oliusala[[#This Row],[magn]]/1000</f>
        <v>410.40962999999999</v>
      </c>
      <c r="K1180">
        <v>2010</v>
      </c>
      <c r="L1180" t="s">
        <v>19</v>
      </c>
      <c r="M1180" s="144" t="s">
        <v>62</v>
      </c>
      <c r="O1180" s="144" t="s">
        <v>1998</v>
      </c>
    </row>
    <row r="1181" spans="1:15" x14ac:dyDescent="0.2">
      <c r="A1181" t="s">
        <v>63</v>
      </c>
      <c r="B1181" s="144" t="s">
        <v>69</v>
      </c>
      <c r="C1181">
        <v>735</v>
      </c>
      <c r="D1181" t="str">
        <f>VLOOKUP(Oliusala[[#This Row],[postnumer]],Sveitarfelog[#All],4,FALSE)</f>
        <v>Fjarðabyggð</v>
      </c>
      <c r="E1181" t="str">
        <f>VLOOKUP(Oliusala[[#This Row],[postnumer]],Sveitarfelog[#All],5,FALSE)</f>
        <v>Austurland</v>
      </c>
      <c r="F1181" t="s">
        <v>24</v>
      </c>
      <c r="G1181" t="s">
        <v>24</v>
      </c>
      <c r="H1181" t="s">
        <v>61</v>
      </c>
      <c r="I1181" s="1">
        <v>0</v>
      </c>
      <c r="J1181" s="2">
        <f>VLOOKUP(Oliusala[[#This Row],[tegund]],Tegundir!$B$2:$D$19,3,FALSE)*Oliusala[[#This Row],[magn]]/1000</f>
        <v>0</v>
      </c>
      <c r="K1181">
        <v>2010</v>
      </c>
      <c r="L1181" t="s">
        <v>18</v>
      </c>
      <c r="M1181" s="144" t="s">
        <v>62</v>
      </c>
    </row>
    <row r="1182" spans="1:15" x14ac:dyDescent="0.2">
      <c r="A1182" t="s">
        <v>69</v>
      </c>
      <c r="B1182" s="144" t="s">
        <v>164</v>
      </c>
      <c r="C1182">
        <v>740</v>
      </c>
      <c r="D1182" t="str">
        <f>VLOOKUP(Oliusala[[#This Row],[postnumer]],Sveitarfelog[#All],4,FALSE)</f>
        <v>Fjarðabyggð</v>
      </c>
      <c r="E1182" t="str">
        <f>VLOOKUP(Oliusala[[#This Row],[postnumer]],Sveitarfelog[#All],5,FALSE)</f>
        <v>Austurland</v>
      </c>
      <c r="F1182" t="s">
        <v>25</v>
      </c>
      <c r="G1182" t="s">
        <v>24</v>
      </c>
      <c r="H1182" t="s">
        <v>60</v>
      </c>
      <c r="I1182" s="1">
        <v>5679</v>
      </c>
      <c r="J1182" s="2">
        <f>VLOOKUP(Oliusala[[#This Row],[tegund]],Tegundir!$B$2:$D$19,3,FALSE)*Oliusala[[#This Row],[magn]]/1000</f>
        <v>4.9123349999999997</v>
      </c>
      <c r="K1182">
        <v>2010</v>
      </c>
      <c r="L1182" t="s">
        <v>1955</v>
      </c>
      <c r="M1182" s="144" t="s">
        <v>59</v>
      </c>
    </row>
    <row r="1183" spans="1:15" x14ac:dyDescent="0.2">
      <c r="A1183" t="s">
        <v>64</v>
      </c>
      <c r="B1183" s="144" t="s">
        <v>164</v>
      </c>
      <c r="C1183">
        <v>740</v>
      </c>
      <c r="D1183" t="str">
        <f>VLOOKUP(Oliusala[[#This Row],[postnumer]],Sveitarfelog[#All],4,FALSE)</f>
        <v>Fjarðabyggð</v>
      </c>
      <c r="E1183" t="str">
        <f>VLOOKUP(Oliusala[[#This Row],[postnumer]],Sveitarfelog[#All],5,FALSE)</f>
        <v>Austurland</v>
      </c>
      <c r="F1183" t="s">
        <v>25</v>
      </c>
      <c r="G1183" t="s">
        <v>24</v>
      </c>
      <c r="H1183" t="s">
        <v>58</v>
      </c>
      <c r="I1183" s="1">
        <v>92778</v>
      </c>
      <c r="J1183" s="2">
        <f>VLOOKUP(Oliusala[[#This Row],[tegund]],Tegundir!$B$2:$D$19,3,FALSE)*Oliusala[[#This Row],[magn]]/1000</f>
        <v>80.252970000000005</v>
      </c>
      <c r="K1183">
        <v>2010</v>
      </c>
      <c r="L1183" t="s">
        <v>1955</v>
      </c>
      <c r="M1183" s="144" t="s">
        <v>59</v>
      </c>
    </row>
    <row r="1184" spans="1:15" x14ac:dyDescent="0.2">
      <c r="A1184" t="s">
        <v>69</v>
      </c>
      <c r="B1184" s="144" t="s">
        <v>69</v>
      </c>
      <c r="C1184">
        <v>735</v>
      </c>
      <c r="D1184" t="str">
        <f>VLOOKUP(Oliusala[[#This Row],[postnumer]],Sveitarfelog[#All],4,FALSE)</f>
        <v>Fjarðabyggð</v>
      </c>
      <c r="E1184" t="str">
        <f>VLOOKUP(Oliusala[[#This Row],[postnumer]],Sveitarfelog[#All],5,FALSE)</f>
        <v>Austurland</v>
      </c>
      <c r="F1184" t="s">
        <v>24</v>
      </c>
      <c r="G1184" t="s">
        <v>24</v>
      </c>
      <c r="H1184" t="s">
        <v>58</v>
      </c>
      <c r="I1184" s="1">
        <v>25115</v>
      </c>
      <c r="J1184" s="2">
        <f>VLOOKUP(Oliusala[[#This Row],[tegund]],Tegundir!$B$2:$D$19,3,FALSE)*Oliusala[[#This Row],[magn]]/1000</f>
        <v>21.724474999999998</v>
      </c>
      <c r="K1184">
        <v>2010</v>
      </c>
      <c r="L1184" t="s">
        <v>18</v>
      </c>
      <c r="M1184" s="144" t="s">
        <v>59</v>
      </c>
    </row>
    <row r="1185" spans="1:15" x14ac:dyDescent="0.2">
      <c r="A1185" t="s">
        <v>69</v>
      </c>
      <c r="B1185" s="144" t="s">
        <v>69</v>
      </c>
      <c r="C1185">
        <v>735</v>
      </c>
      <c r="D1185" t="str">
        <f>VLOOKUP(Oliusala[[#This Row],[postnumer]],Sveitarfelog[#All],4,FALSE)</f>
        <v>Fjarðabyggð</v>
      </c>
      <c r="E1185" t="str">
        <f>VLOOKUP(Oliusala[[#This Row],[postnumer]],Sveitarfelog[#All],5,FALSE)</f>
        <v>Austurland</v>
      </c>
      <c r="F1185" t="s">
        <v>24</v>
      </c>
      <c r="G1185" t="s">
        <v>24</v>
      </c>
      <c r="H1185" t="s">
        <v>60</v>
      </c>
      <c r="I1185" s="1">
        <v>256</v>
      </c>
      <c r="J1185" s="2">
        <f>VLOOKUP(Oliusala[[#This Row],[tegund]],Tegundir!$B$2:$D$19,3,FALSE)*Oliusala[[#This Row],[magn]]/1000</f>
        <v>0.22144</v>
      </c>
      <c r="K1185">
        <v>2010</v>
      </c>
      <c r="L1185" t="s">
        <v>18</v>
      </c>
      <c r="M1185" s="144" t="s">
        <v>59</v>
      </c>
    </row>
    <row r="1186" spans="1:15" x14ac:dyDescent="0.2">
      <c r="A1186" t="s">
        <v>69</v>
      </c>
      <c r="B1186" s="144" t="s">
        <v>69</v>
      </c>
      <c r="C1186">
        <v>735</v>
      </c>
      <c r="D1186" t="str">
        <f>VLOOKUP(Oliusala[[#This Row],[postnumer]],Sveitarfelog[#All],4,FALSE)</f>
        <v>Fjarðabyggð</v>
      </c>
      <c r="E1186" t="str">
        <f>VLOOKUP(Oliusala[[#This Row],[postnumer]],Sveitarfelog[#All],5,FALSE)</f>
        <v>Austurland</v>
      </c>
      <c r="F1186" t="s">
        <v>29</v>
      </c>
      <c r="G1186" t="s">
        <v>24</v>
      </c>
      <c r="H1186" t="s">
        <v>58</v>
      </c>
      <c r="I1186" s="1">
        <v>498120</v>
      </c>
      <c r="J1186" s="2">
        <f>VLOOKUP(Oliusala[[#This Row],[tegund]],Tegundir!$B$2:$D$19,3,FALSE)*Oliusala[[#This Row],[magn]]/1000</f>
        <v>430.87379999999996</v>
      </c>
      <c r="K1186">
        <v>2010</v>
      </c>
      <c r="L1186" t="s">
        <v>19</v>
      </c>
      <c r="M1186" s="144" t="s">
        <v>59</v>
      </c>
      <c r="O1186" s="144" t="s">
        <v>1998</v>
      </c>
    </row>
    <row r="1187" spans="1:15" x14ac:dyDescent="0.2">
      <c r="A1187" t="s">
        <v>69</v>
      </c>
      <c r="B1187" s="144" t="s">
        <v>69</v>
      </c>
      <c r="C1187">
        <v>735</v>
      </c>
      <c r="D1187" t="str">
        <f>VLOOKUP(Oliusala[[#This Row],[postnumer]],Sveitarfelog[#All],4,FALSE)</f>
        <v>Fjarðabyggð</v>
      </c>
      <c r="E1187" t="str">
        <f>VLOOKUP(Oliusala[[#This Row],[postnumer]],Sveitarfelog[#All],5,FALSE)</f>
        <v>Austurland</v>
      </c>
      <c r="F1187" t="s">
        <v>30</v>
      </c>
      <c r="G1187" t="s">
        <v>24</v>
      </c>
      <c r="H1187" t="s">
        <v>58</v>
      </c>
      <c r="I1187" s="1">
        <v>22246</v>
      </c>
      <c r="J1187" s="2">
        <f>VLOOKUP(Oliusala[[#This Row],[tegund]],Tegundir!$B$2:$D$19,3,FALSE)*Oliusala[[#This Row],[magn]]/1000</f>
        <v>19.242789999999999</v>
      </c>
      <c r="K1187">
        <v>2010</v>
      </c>
      <c r="L1187" t="s">
        <v>19</v>
      </c>
      <c r="M1187" s="144" t="s">
        <v>59</v>
      </c>
      <c r="O1187" s="144" t="s">
        <v>1998</v>
      </c>
    </row>
    <row r="1188" spans="1:15" x14ac:dyDescent="0.2">
      <c r="A1188" t="s">
        <v>66</v>
      </c>
      <c r="B1188" s="144" t="s">
        <v>69</v>
      </c>
      <c r="C1188">
        <v>735</v>
      </c>
      <c r="D1188" t="str">
        <f>VLOOKUP(Oliusala[[#This Row],[postnumer]],Sveitarfelog[#All],4,FALSE)</f>
        <v>Fjarðabyggð</v>
      </c>
      <c r="E1188" t="str">
        <f>VLOOKUP(Oliusala[[#This Row],[postnumer]],Sveitarfelog[#All],5,FALSE)</f>
        <v>Austurland</v>
      </c>
      <c r="F1188" t="s">
        <v>24</v>
      </c>
      <c r="G1188" t="s">
        <v>24</v>
      </c>
      <c r="H1188" t="s">
        <v>60</v>
      </c>
      <c r="I1188" s="1">
        <v>53540</v>
      </c>
      <c r="J1188" s="2">
        <f>VLOOKUP(Oliusala[[#This Row],[tegund]],Tegundir!$B$2:$D$19,3,FALSE)*Oliusala[[#This Row],[magn]]/1000</f>
        <v>46.312100000000001</v>
      </c>
      <c r="K1188">
        <v>2010</v>
      </c>
      <c r="L1188" t="s">
        <v>18</v>
      </c>
      <c r="M1188" s="144" t="s">
        <v>59</v>
      </c>
    </row>
    <row r="1189" spans="1:15" x14ac:dyDescent="0.2">
      <c r="A1189" t="s">
        <v>66</v>
      </c>
      <c r="B1189" s="144" t="s">
        <v>69</v>
      </c>
      <c r="C1189">
        <v>735</v>
      </c>
      <c r="D1189" t="str">
        <f>VLOOKUP(Oliusala[[#This Row],[postnumer]],Sveitarfelog[#All],4,FALSE)</f>
        <v>Fjarðabyggð</v>
      </c>
      <c r="E1189" t="str">
        <f>VLOOKUP(Oliusala[[#This Row],[postnumer]],Sveitarfelog[#All],5,FALSE)</f>
        <v>Austurland</v>
      </c>
      <c r="F1189" t="s">
        <v>29</v>
      </c>
      <c r="G1189" t="s">
        <v>24</v>
      </c>
      <c r="H1189" t="s">
        <v>60</v>
      </c>
      <c r="I1189" s="1">
        <v>125422</v>
      </c>
      <c r="J1189" s="2">
        <f>VLOOKUP(Oliusala[[#This Row],[tegund]],Tegundir!$B$2:$D$19,3,FALSE)*Oliusala[[#This Row],[magn]]/1000</f>
        <v>108.49003</v>
      </c>
      <c r="K1189">
        <v>2010</v>
      </c>
      <c r="L1189" t="s">
        <v>19</v>
      </c>
      <c r="M1189" s="144" t="s">
        <v>59</v>
      </c>
      <c r="O1189" s="144" t="s">
        <v>1998</v>
      </c>
    </row>
    <row r="1190" spans="1:15" x14ac:dyDescent="0.2">
      <c r="A1190" t="s">
        <v>57</v>
      </c>
      <c r="B1190" s="144" t="s">
        <v>69</v>
      </c>
      <c r="C1190">
        <v>735</v>
      </c>
      <c r="D1190" t="str">
        <f>VLOOKUP(Oliusala[[#This Row],[postnumer]],Sveitarfelog[#All],4,FALSE)</f>
        <v>Fjarðabyggð</v>
      </c>
      <c r="E1190" t="str">
        <f>VLOOKUP(Oliusala[[#This Row],[postnumer]],Sveitarfelog[#All],5,FALSE)</f>
        <v>Austurland</v>
      </c>
      <c r="F1190" t="s">
        <v>24</v>
      </c>
      <c r="G1190" t="s">
        <v>24</v>
      </c>
      <c r="H1190" t="s">
        <v>60</v>
      </c>
      <c r="I1190" s="1">
        <v>58764</v>
      </c>
      <c r="J1190" s="2">
        <f>VLOOKUP(Oliusala[[#This Row],[tegund]],Tegundir!$B$2:$D$19,3,FALSE)*Oliusala[[#This Row],[magn]]/1000</f>
        <v>50.830860000000001</v>
      </c>
      <c r="K1190">
        <v>2010</v>
      </c>
      <c r="L1190" t="s">
        <v>18</v>
      </c>
      <c r="M1190" s="144" t="s">
        <v>59</v>
      </c>
    </row>
    <row r="1191" spans="1:15" x14ac:dyDescent="0.2">
      <c r="A1191" t="s">
        <v>57</v>
      </c>
      <c r="B1191" s="144" t="s">
        <v>69</v>
      </c>
      <c r="C1191">
        <v>735</v>
      </c>
      <c r="D1191" t="str">
        <f>VLOOKUP(Oliusala[[#This Row],[postnumer]],Sveitarfelog[#All],4,FALSE)</f>
        <v>Fjarðabyggð</v>
      </c>
      <c r="E1191" t="str">
        <f>VLOOKUP(Oliusala[[#This Row],[postnumer]],Sveitarfelog[#All],5,FALSE)</f>
        <v>Austurland</v>
      </c>
      <c r="F1191" t="s">
        <v>29</v>
      </c>
      <c r="G1191" t="s">
        <v>24</v>
      </c>
      <c r="H1191" t="s">
        <v>60</v>
      </c>
      <c r="I1191" s="1">
        <v>4000</v>
      </c>
      <c r="J1191" s="2">
        <f>VLOOKUP(Oliusala[[#This Row],[tegund]],Tegundir!$B$2:$D$19,3,FALSE)*Oliusala[[#This Row],[magn]]/1000</f>
        <v>3.46</v>
      </c>
      <c r="K1191">
        <v>2010</v>
      </c>
      <c r="L1191" t="s">
        <v>19</v>
      </c>
      <c r="M1191" s="144" t="s">
        <v>59</v>
      </c>
      <c r="O1191" s="144" t="s">
        <v>1998</v>
      </c>
    </row>
    <row r="1192" spans="1:15" x14ac:dyDescent="0.2">
      <c r="A1192" t="s">
        <v>63</v>
      </c>
      <c r="B1192" s="144" t="s">
        <v>69</v>
      </c>
      <c r="C1192">
        <v>735</v>
      </c>
      <c r="D1192" t="str">
        <f>VLOOKUP(Oliusala[[#This Row],[postnumer]],Sveitarfelog[#All],4,FALSE)</f>
        <v>Fjarðabyggð</v>
      </c>
      <c r="E1192" t="str">
        <f>VLOOKUP(Oliusala[[#This Row],[postnumer]],Sveitarfelog[#All],5,FALSE)</f>
        <v>Austurland</v>
      </c>
      <c r="F1192" t="s">
        <v>24</v>
      </c>
      <c r="G1192" t="s">
        <v>24</v>
      </c>
      <c r="H1192" t="s">
        <v>58</v>
      </c>
      <c r="I1192" s="1">
        <v>217307</v>
      </c>
      <c r="J1192" s="2">
        <f>VLOOKUP(Oliusala[[#This Row],[tegund]],Tegundir!$B$2:$D$19,3,FALSE)*Oliusala[[#This Row],[magn]]/1000</f>
        <v>187.97055499999999</v>
      </c>
      <c r="K1192">
        <v>2010</v>
      </c>
      <c r="L1192" t="s">
        <v>18</v>
      </c>
      <c r="M1192" s="144" t="s">
        <v>59</v>
      </c>
    </row>
    <row r="1193" spans="1:15" x14ac:dyDescent="0.2">
      <c r="A1193" t="s">
        <v>64</v>
      </c>
      <c r="B1193" s="144" t="s">
        <v>164</v>
      </c>
      <c r="C1193">
        <v>740</v>
      </c>
      <c r="D1193" t="str">
        <f>VLOOKUP(Oliusala[[#This Row],[postnumer]],Sveitarfelog[#All],4,FALSE)</f>
        <v>Fjarðabyggð</v>
      </c>
      <c r="E1193" t="str">
        <f>VLOOKUP(Oliusala[[#This Row],[postnumer]],Sveitarfelog[#All],5,FALSE)</f>
        <v>Austurland</v>
      </c>
      <c r="F1193" t="s">
        <v>24</v>
      </c>
      <c r="G1193" t="s">
        <v>24</v>
      </c>
      <c r="H1193" t="s">
        <v>61</v>
      </c>
      <c r="I1193" s="1">
        <v>6326</v>
      </c>
      <c r="J1193" s="2">
        <f>VLOOKUP(Oliusala[[#This Row],[tegund]],Tegundir!$B$2:$D$19,3,FALSE)*Oliusala[[#This Row],[magn]]/1000</f>
        <v>5.4719899999999999</v>
      </c>
      <c r="K1193">
        <v>2010</v>
      </c>
      <c r="L1193" t="s">
        <v>18</v>
      </c>
      <c r="M1193" s="144" t="s">
        <v>62</v>
      </c>
    </row>
    <row r="1194" spans="1:15" x14ac:dyDescent="0.2">
      <c r="A1194" t="s">
        <v>64</v>
      </c>
      <c r="B1194" s="144" t="s">
        <v>164</v>
      </c>
      <c r="C1194">
        <v>740</v>
      </c>
      <c r="D1194" t="str">
        <f>VLOOKUP(Oliusala[[#This Row],[postnumer]],Sveitarfelog[#All],4,FALSE)</f>
        <v>Fjarðabyggð</v>
      </c>
      <c r="E1194" t="str">
        <f>VLOOKUP(Oliusala[[#This Row],[postnumer]],Sveitarfelog[#All],5,FALSE)</f>
        <v>Austurland</v>
      </c>
      <c r="F1194" t="s">
        <v>27</v>
      </c>
      <c r="G1194" t="s">
        <v>24</v>
      </c>
      <c r="H1194" t="s">
        <v>61</v>
      </c>
      <c r="I1194" s="1">
        <v>139304</v>
      </c>
      <c r="J1194" s="2">
        <f>VLOOKUP(Oliusala[[#This Row],[tegund]],Tegundir!$B$2:$D$19,3,FALSE)*Oliusala[[#This Row],[magn]]/1000</f>
        <v>120.49795999999999</v>
      </c>
      <c r="K1194">
        <v>2010</v>
      </c>
      <c r="L1194" t="s">
        <v>19</v>
      </c>
      <c r="M1194" s="144" t="s">
        <v>62</v>
      </c>
      <c r="O1194" s="144" t="s">
        <v>1998</v>
      </c>
    </row>
    <row r="1195" spans="1:15" x14ac:dyDescent="0.2">
      <c r="A1195" t="s">
        <v>64</v>
      </c>
      <c r="B1195" s="144" t="s">
        <v>164</v>
      </c>
      <c r="C1195">
        <v>740</v>
      </c>
      <c r="D1195" t="str">
        <f>VLOOKUP(Oliusala[[#This Row],[postnumer]],Sveitarfelog[#All],4,FALSE)</f>
        <v>Fjarðabyggð</v>
      </c>
      <c r="E1195" t="str">
        <f>VLOOKUP(Oliusala[[#This Row],[postnumer]],Sveitarfelog[#All],5,FALSE)</f>
        <v>Austurland</v>
      </c>
      <c r="F1195" t="s">
        <v>29</v>
      </c>
      <c r="G1195" t="s">
        <v>24</v>
      </c>
      <c r="H1195" t="s">
        <v>61</v>
      </c>
      <c r="I1195" s="1">
        <v>332882</v>
      </c>
      <c r="J1195" s="2">
        <f>VLOOKUP(Oliusala[[#This Row],[tegund]],Tegundir!$B$2:$D$19,3,FALSE)*Oliusala[[#This Row],[magn]]/1000</f>
        <v>287.94292999999999</v>
      </c>
      <c r="K1195">
        <v>2010</v>
      </c>
      <c r="L1195" t="s">
        <v>19</v>
      </c>
      <c r="M1195" s="144" t="s">
        <v>62</v>
      </c>
      <c r="O1195" s="144" t="s">
        <v>1998</v>
      </c>
    </row>
    <row r="1196" spans="1:15" x14ac:dyDescent="0.2">
      <c r="A1196" t="s">
        <v>57</v>
      </c>
      <c r="B1196" s="144" t="s">
        <v>165</v>
      </c>
      <c r="C1196">
        <v>755</v>
      </c>
      <c r="D1196" t="str">
        <f>VLOOKUP(Oliusala[[#This Row],[postnumer]],Sveitarfelog[#All],4,FALSE)</f>
        <v>Fjarðabyggð</v>
      </c>
      <c r="E1196" t="str">
        <f>VLOOKUP(Oliusala[[#This Row],[postnumer]],Sveitarfelog[#All],5,FALSE)</f>
        <v>Austurland</v>
      </c>
      <c r="F1196" t="s">
        <v>25</v>
      </c>
      <c r="G1196" t="s">
        <v>24</v>
      </c>
      <c r="H1196" t="s">
        <v>60</v>
      </c>
      <c r="I1196" s="1">
        <v>135352</v>
      </c>
      <c r="J1196" s="2">
        <f>VLOOKUP(Oliusala[[#This Row],[tegund]],Tegundir!$B$2:$D$19,3,FALSE)*Oliusala[[#This Row],[magn]]/1000</f>
        <v>117.07947999999999</v>
      </c>
      <c r="K1196">
        <v>2010</v>
      </c>
      <c r="L1196" t="s">
        <v>19</v>
      </c>
      <c r="M1196" s="144" t="s">
        <v>59</v>
      </c>
      <c r="O1196" s="144" t="s">
        <v>1997</v>
      </c>
    </row>
    <row r="1197" spans="1:15" x14ac:dyDescent="0.2">
      <c r="A1197" t="s">
        <v>69</v>
      </c>
      <c r="B1197" s="144" t="s">
        <v>164</v>
      </c>
      <c r="C1197">
        <v>740</v>
      </c>
      <c r="D1197" t="str">
        <f>VLOOKUP(Oliusala[[#This Row],[postnumer]],Sveitarfelog[#All],4,FALSE)</f>
        <v>Fjarðabyggð</v>
      </c>
      <c r="E1197" t="str">
        <f>VLOOKUP(Oliusala[[#This Row],[postnumer]],Sveitarfelog[#All],5,FALSE)</f>
        <v>Austurland</v>
      </c>
      <c r="F1197" t="s">
        <v>29</v>
      </c>
      <c r="G1197" t="s">
        <v>24</v>
      </c>
      <c r="H1197" t="s">
        <v>60</v>
      </c>
      <c r="I1197" s="1">
        <v>563829</v>
      </c>
      <c r="J1197" s="2">
        <f>VLOOKUP(Oliusala[[#This Row],[tegund]],Tegundir!$B$2:$D$19,3,FALSE)*Oliusala[[#This Row],[magn]]/1000</f>
        <v>487.712085</v>
      </c>
      <c r="K1197">
        <v>2010</v>
      </c>
      <c r="L1197" t="s">
        <v>19</v>
      </c>
      <c r="M1197" s="144" t="s">
        <v>59</v>
      </c>
      <c r="O1197" s="144" t="s">
        <v>1998</v>
      </c>
    </row>
    <row r="1198" spans="1:15" x14ac:dyDescent="0.2">
      <c r="A1198" t="s">
        <v>64</v>
      </c>
      <c r="B1198" s="144" t="s">
        <v>164</v>
      </c>
      <c r="C1198">
        <v>740</v>
      </c>
      <c r="D1198" t="str">
        <f>VLOOKUP(Oliusala[[#This Row],[postnumer]],Sveitarfelog[#All],4,FALSE)</f>
        <v>Fjarðabyggð</v>
      </c>
      <c r="E1198" t="str">
        <f>VLOOKUP(Oliusala[[#This Row],[postnumer]],Sveitarfelog[#All],5,FALSE)</f>
        <v>Austurland</v>
      </c>
      <c r="F1198" t="s">
        <v>24</v>
      </c>
      <c r="G1198" t="s">
        <v>24</v>
      </c>
      <c r="H1198" t="s">
        <v>58</v>
      </c>
      <c r="I1198" s="1">
        <v>206887</v>
      </c>
      <c r="J1198" s="2">
        <f>VLOOKUP(Oliusala[[#This Row],[tegund]],Tegundir!$B$2:$D$19,3,FALSE)*Oliusala[[#This Row],[magn]]/1000</f>
        <v>178.957255</v>
      </c>
      <c r="K1198">
        <v>2010</v>
      </c>
      <c r="L1198" t="s">
        <v>18</v>
      </c>
      <c r="M1198" s="144" t="s">
        <v>59</v>
      </c>
    </row>
    <row r="1199" spans="1:15" x14ac:dyDescent="0.2">
      <c r="A1199" t="s">
        <v>64</v>
      </c>
      <c r="B1199" s="144" t="s">
        <v>164</v>
      </c>
      <c r="C1199">
        <v>740</v>
      </c>
      <c r="D1199" t="str">
        <f>VLOOKUP(Oliusala[[#This Row],[postnumer]],Sveitarfelog[#All],4,FALSE)</f>
        <v>Fjarðabyggð</v>
      </c>
      <c r="E1199" t="str">
        <f>VLOOKUP(Oliusala[[#This Row],[postnumer]],Sveitarfelog[#All],5,FALSE)</f>
        <v>Austurland</v>
      </c>
      <c r="F1199" t="s">
        <v>29</v>
      </c>
      <c r="G1199" t="s">
        <v>24</v>
      </c>
      <c r="H1199" t="s">
        <v>58</v>
      </c>
      <c r="I1199" s="1">
        <v>2561744</v>
      </c>
      <c r="J1199" s="2">
        <f>VLOOKUP(Oliusala[[#This Row],[tegund]],Tegundir!$B$2:$D$19,3,FALSE)*Oliusala[[#This Row],[magn]]/1000</f>
        <v>2215.9085599999999</v>
      </c>
      <c r="K1199">
        <v>2010</v>
      </c>
      <c r="L1199" t="s">
        <v>19</v>
      </c>
      <c r="M1199" s="144" t="s">
        <v>59</v>
      </c>
      <c r="O1199" s="144" t="s">
        <v>1998</v>
      </c>
    </row>
    <row r="1200" spans="1:15" x14ac:dyDescent="0.2">
      <c r="A1200" t="s">
        <v>63</v>
      </c>
      <c r="B1200" s="144" t="s">
        <v>161</v>
      </c>
      <c r="C1200">
        <v>715</v>
      </c>
      <c r="D1200" t="str">
        <f>VLOOKUP(Oliusala[[#This Row],[postnumer]],Sveitarfelog[#All],4,FALSE)</f>
        <v>Fjarðabyggð</v>
      </c>
      <c r="E1200" t="str">
        <f>VLOOKUP(Oliusala[[#This Row],[postnumer]],Sveitarfelog[#All],5,FALSE)</f>
        <v>Austurland</v>
      </c>
      <c r="F1200" t="s">
        <v>25</v>
      </c>
      <c r="G1200" t="s">
        <v>24</v>
      </c>
      <c r="H1200" t="s">
        <v>58</v>
      </c>
      <c r="I1200" s="1">
        <v>15210</v>
      </c>
      <c r="J1200" s="2">
        <f>VLOOKUP(Oliusala[[#This Row],[tegund]],Tegundir!$B$2:$D$19,3,FALSE)*Oliusala[[#This Row],[magn]]/1000</f>
        <v>13.156649999999999</v>
      </c>
      <c r="K1200">
        <v>2010</v>
      </c>
      <c r="L1200" t="s">
        <v>1955</v>
      </c>
      <c r="M1200" s="144" t="s">
        <v>59</v>
      </c>
    </row>
    <row r="1201" spans="1:15" x14ac:dyDescent="0.2">
      <c r="A1201" t="s">
        <v>63</v>
      </c>
      <c r="B1201" s="144" t="s">
        <v>164</v>
      </c>
      <c r="C1201">
        <v>740</v>
      </c>
      <c r="D1201" t="str">
        <f>VLOOKUP(Oliusala[[#This Row],[postnumer]],Sveitarfelog[#All],4,FALSE)</f>
        <v>Fjarðabyggð</v>
      </c>
      <c r="E1201" t="str">
        <f>VLOOKUP(Oliusala[[#This Row],[postnumer]],Sveitarfelog[#All],5,FALSE)</f>
        <v>Austurland</v>
      </c>
      <c r="F1201" t="s">
        <v>24</v>
      </c>
      <c r="G1201" t="s">
        <v>24</v>
      </c>
      <c r="H1201" t="s">
        <v>58</v>
      </c>
      <c r="I1201" s="1">
        <v>466957</v>
      </c>
      <c r="J1201" s="2">
        <f>VLOOKUP(Oliusala[[#This Row],[tegund]],Tegundir!$B$2:$D$19,3,FALSE)*Oliusala[[#This Row],[magn]]/1000</f>
        <v>403.91780499999999</v>
      </c>
      <c r="K1201">
        <v>2010</v>
      </c>
      <c r="L1201" t="s">
        <v>18</v>
      </c>
      <c r="M1201" s="144" t="s">
        <v>59</v>
      </c>
    </row>
    <row r="1202" spans="1:15" x14ac:dyDescent="0.2">
      <c r="A1202" t="s">
        <v>66</v>
      </c>
      <c r="B1202" s="144" t="s">
        <v>66</v>
      </c>
      <c r="C1202">
        <v>730</v>
      </c>
      <c r="D1202" t="str">
        <f>VLOOKUP(Oliusala[[#This Row],[postnumer]],Sveitarfelog[#All],4,FALSE)</f>
        <v>Fjarðabyggð</v>
      </c>
      <c r="E1202" t="str">
        <f>VLOOKUP(Oliusala[[#This Row],[postnumer]],Sveitarfelog[#All],5,FALSE)</f>
        <v>Austurland</v>
      </c>
      <c r="F1202" t="s">
        <v>25</v>
      </c>
      <c r="G1202" t="s">
        <v>24</v>
      </c>
      <c r="H1202" t="s">
        <v>61</v>
      </c>
      <c r="I1202" s="1">
        <v>124</v>
      </c>
      <c r="J1202" s="2">
        <f>VLOOKUP(Oliusala[[#This Row],[tegund]],Tegundir!$B$2:$D$19,3,FALSE)*Oliusala[[#This Row],[magn]]/1000</f>
        <v>0.10726000000000001</v>
      </c>
      <c r="K1202">
        <v>2010</v>
      </c>
      <c r="L1202" t="s">
        <v>1955</v>
      </c>
      <c r="M1202" s="144" t="s">
        <v>62</v>
      </c>
    </row>
    <row r="1203" spans="1:15" x14ac:dyDescent="0.2">
      <c r="A1203" t="s">
        <v>63</v>
      </c>
      <c r="B1203" s="144" t="s">
        <v>66</v>
      </c>
      <c r="C1203">
        <v>730</v>
      </c>
      <c r="D1203" t="str">
        <f>VLOOKUP(Oliusala[[#This Row],[postnumer]],Sveitarfelog[#All],4,FALSE)</f>
        <v>Fjarðabyggð</v>
      </c>
      <c r="E1203" t="str">
        <f>VLOOKUP(Oliusala[[#This Row],[postnumer]],Sveitarfelog[#All],5,FALSE)</f>
        <v>Austurland</v>
      </c>
      <c r="F1203" t="s">
        <v>25</v>
      </c>
      <c r="G1203" t="s">
        <v>24</v>
      </c>
      <c r="H1203" t="s">
        <v>58</v>
      </c>
      <c r="I1203" s="1">
        <v>12342</v>
      </c>
      <c r="J1203" s="2">
        <f>VLOOKUP(Oliusala[[#This Row],[tegund]],Tegundir!$B$2:$D$19,3,FALSE)*Oliusala[[#This Row],[magn]]/1000</f>
        <v>10.675829999999999</v>
      </c>
      <c r="K1203">
        <v>2010</v>
      </c>
      <c r="L1203" t="s">
        <v>1955</v>
      </c>
      <c r="M1203" s="144" t="s">
        <v>59</v>
      </c>
    </row>
    <row r="1204" spans="1:15" x14ac:dyDescent="0.2">
      <c r="A1204" t="s">
        <v>71</v>
      </c>
      <c r="B1204" s="144" t="s">
        <v>71</v>
      </c>
      <c r="C1204">
        <v>750</v>
      </c>
      <c r="D1204" t="str">
        <f>VLOOKUP(Oliusala[[#This Row],[postnumer]],Sveitarfelog[#All],4,FALSE)</f>
        <v>Fjarðabyggð</v>
      </c>
      <c r="E1204" t="str">
        <f>VLOOKUP(Oliusala[[#This Row],[postnumer]],Sveitarfelog[#All],5,FALSE)</f>
        <v>Austurland</v>
      </c>
      <c r="F1204" t="s">
        <v>29</v>
      </c>
      <c r="G1204" t="s">
        <v>24</v>
      </c>
      <c r="H1204" t="s">
        <v>61</v>
      </c>
      <c r="I1204" s="1">
        <v>29516</v>
      </c>
      <c r="J1204" s="2">
        <f>VLOOKUP(Oliusala[[#This Row],[tegund]],Tegundir!$B$2:$D$19,3,FALSE)*Oliusala[[#This Row],[magn]]/1000</f>
        <v>25.53134</v>
      </c>
      <c r="K1204">
        <v>2010</v>
      </c>
      <c r="L1204" t="s">
        <v>19</v>
      </c>
      <c r="M1204" s="144" t="s">
        <v>62</v>
      </c>
      <c r="O1204" s="144" t="s">
        <v>1998</v>
      </c>
    </row>
    <row r="1205" spans="1:15" x14ac:dyDescent="0.2">
      <c r="A1205" t="s">
        <v>63</v>
      </c>
      <c r="B1205" s="144" t="s">
        <v>71</v>
      </c>
      <c r="C1205">
        <v>750</v>
      </c>
      <c r="D1205" t="str">
        <f>VLOOKUP(Oliusala[[#This Row],[postnumer]],Sveitarfelog[#All],4,FALSE)</f>
        <v>Fjarðabyggð</v>
      </c>
      <c r="E1205" t="str">
        <f>VLOOKUP(Oliusala[[#This Row],[postnumer]],Sveitarfelog[#All],5,FALSE)</f>
        <v>Austurland</v>
      </c>
      <c r="F1205" t="s">
        <v>24</v>
      </c>
      <c r="G1205" t="s">
        <v>24</v>
      </c>
      <c r="H1205" t="s">
        <v>61</v>
      </c>
      <c r="I1205" s="1">
        <v>0</v>
      </c>
      <c r="J1205" s="2">
        <f>VLOOKUP(Oliusala[[#This Row],[tegund]],Tegundir!$B$2:$D$19,3,FALSE)*Oliusala[[#This Row],[magn]]/1000</f>
        <v>0</v>
      </c>
      <c r="K1205">
        <v>2010</v>
      </c>
      <c r="L1205" t="s">
        <v>18</v>
      </c>
      <c r="M1205" s="144" t="s">
        <v>62</v>
      </c>
    </row>
    <row r="1206" spans="1:15" x14ac:dyDescent="0.2">
      <c r="A1206" t="s">
        <v>63</v>
      </c>
      <c r="B1206" s="144" t="s">
        <v>69</v>
      </c>
      <c r="C1206">
        <v>735</v>
      </c>
      <c r="D1206" t="str">
        <f>VLOOKUP(Oliusala[[#This Row],[postnumer]],Sveitarfelog[#All],4,FALSE)</f>
        <v>Fjarðabyggð</v>
      </c>
      <c r="E1206" t="str">
        <f>VLOOKUP(Oliusala[[#This Row],[postnumer]],Sveitarfelog[#All],5,FALSE)</f>
        <v>Austurland</v>
      </c>
      <c r="F1206" t="s">
        <v>25</v>
      </c>
      <c r="G1206" t="s">
        <v>24</v>
      </c>
      <c r="H1206" t="s">
        <v>58</v>
      </c>
      <c r="I1206" s="1">
        <v>1615</v>
      </c>
      <c r="J1206" s="2">
        <f>VLOOKUP(Oliusala[[#This Row],[tegund]],Tegundir!$B$2:$D$19,3,FALSE)*Oliusala[[#This Row],[magn]]/1000</f>
        <v>1.3969749999999999</v>
      </c>
      <c r="K1206">
        <v>2010</v>
      </c>
      <c r="L1206" t="s">
        <v>1955</v>
      </c>
      <c r="M1206" s="144" t="s">
        <v>59</v>
      </c>
    </row>
    <row r="1207" spans="1:15" x14ac:dyDescent="0.2">
      <c r="A1207" t="s">
        <v>69</v>
      </c>
      <c r="B1207" s="144" t="s">
        <v>69</v>
      </c>
      <c r="C1207">
        <v>735</v>
      </c>
      <c r="D1207" t="str">
        <f>VLOOKUP(Oliusala[[#This Row],[postnumer]],Sveitarfelog[#All],4,FALSE)</f>
        <v>Fjarðabyggð</v>
      </c>
      <c r="E1207" t="str">
        <f>VLOOKUP(Oliusala[[#This Row],[postnumer]],Sveitarfelog[#All],5,FALSE)</f>
        <v>Austurland</v>
      </c>
      <c r="F1207" t="s">
        <v>25</v>
      </c>
      <c r="G1207" t="s">
        <v>24</v>
      </c>
      <c r="H1207" t="s">
        <v>61</v>
      </c>
      <c r="I1207" s="1">
        <v>3538</v>
      </c>
      <c r="J1207" s="2">
        <f>VLOOKUP(Oliusala[[#This Row],[tegund]],Tegundir!$B$2:$D$19,3,FALSE)*Oliusala[[#This Row],[magn]]/1000</f>
        <v>3.0603699999999998</v>
      </c>
      <c r="K1207">
        <v>2010</v>
      </c>
      <c r="L1207" t="s">
        <v>1955</v>
      </c>
      <c r="M1207" s="144" t="s">
        <v>62</v>
      </c>
    </row>
    <row r="1208" spans="1:15" x14ac:dyDescent="0.2">
      <c r="A1208" t="s">
        <v>63</v>
      </c>
      <c r="B1208" s="144" t="s">
        <v>164</v>
      </c>
      <c r="C1208">
        <v>740</v>
      </c>
      <c r="D1208" t="str">
        <f>VLOOKUP(Oliusala[[#This Row],[postnumer]],Sveitarfelog[#All],4,FALSE)</f>
        <v>Fjarðabyggð</v>
      </c>
      <c r="E1208" t="str">
        <f>VLOOKUP(Oliusala[[#This Row],[postnumer]],Sveitarfelog[#All],5,FALSE)</f>
        <v>Austurland</v>
      </c>
      <c r="F1208" t="s">
        <v>25</v>
      </c>
      <c r="G1208" t="s">
        <v>24</v>
      </c>
      <c r="H1208" t="s">
        <v>58</v>
      </c>
      <c r="I1208" s="1">
        <v>9293</v>
      </c>
      <c r="J1208" s="2">
        <f>VLOOKUP(Oliusala[[#This Row],[tegund]],Tegundir!$B$2:$D$19,3,FALSE)*Oliusala[[#This Row],[magn]]/1000</f>
        <v>8.0384449999999994</v>
      </c>
      <c r="K1208">
        <v>2010</v>
      </c>
      <c r="L1208" t="s">
        <v>1955</v>
      </c>
      <c r="M1208" s="144" t="s">
        <v>59</v>
      </c>
    </row>
    <row r="1209" spans="1:15" x14ac:dyDescent="0.2">
      <c r="A1209" t="s">
        <v>63</v>
      </c>
      <c r="B1209" s="144" t="s">
        <v>71</v>
      </c>
      <c r="C1209">
        <v>750</v>
      </c>
      <c r="D1209" t="str">
        <f>VLOOKUP(Oliusala[[#This Row],[postnumer]],Sveitarfelog[#All],4,FALSE)</f>
        <v>Fjarðabyggð</v>
      </c>
      <c r="E1209" t="str">
        <f>VLOOKUP(Oliusala[[#This Row],[postnumer]],Sveitarfelog[#All],5,FALSE)</f>
        <v>Austurland</v>
      </c>
      <c r="F1209" t="s">
        <v>25</v>
      </c>
      <c r="G1209" t="s">
        <v>24</v>
      </c>
      <c r="H1209" t="s">
        <v>58</v>
      </c>
      <c r="I1209" s="1">
        <v>12433</v>
      </c>
      <c r="J1209" s="2">
        <f>VLOOKUP(Oliusala[[#This Row],[tegund]],Tegundir!$B$2:$D$19,3,FALSE)*Oliusala[[#This Row],[magn]]/1000</f>
        <v>10.754545</v>
      </c>
      <c r="K1209">
        <v>2010</v>
      </c>
      <c r="L1209" t="s">
        <v>1955</v>
      </c>
      <c r="M1209" s="144" t="s">
        <v>59</v>
      </c>
    </row>
    <row r="1210" spans="1:15" x14ac:dyDescent="0.2">
      <c r="A1210" t="s">
        <v>69</v>
      </c>
      <c r="B1210" s="144" t="s">
        <v>71</v>
      </c>
      <c r="C1210">
        <v>750</v>
      </c>
      <c r="D1210" t="str">
        <f>VLOOKUP(Oliusala[[#This Row],[postnumer]],Sveitarfelog[#All],4,FALSE)</f>
        <v>Fjarðabyggð</v>
      </c>
      <c r="E1210" t="str">
        <f>VLOOKUP(Oliusala[[#This Row],[postnumer]],Sveitarfelog[#All],5,FALSE)</f>
        <v>Austurland</v>
      </c>
      <c r="F1210" t="s">
        <v>25</v>
      </c>
      <c r="G1210" t="s">
        <v>24</v>
      </c>
      <c r="H1210" t="s">
        <v>60</v>
      </c>
      <c r="I1210" s="1">
        <v>11386</v>
      </c>
      <c r="J1210" s="2">
        <f>VLOOKUP(Oliusala[[#This Row],[tegund]],Tegundir!$B$2:$D$19,3,FALSE)*Oliusala[[#This Row],[magn]]/1000</f>
        <v>9.848889999999999</v>
      </c>
      <c r="K1210">
        <v>2010</v>
      </c>
      <c r="L1210" t="s">
        <v>1955</v>
      </c>
      <c r="M1210" s="144" t="s">
        <v>59</v>
      </c>
    </row>
    <row r="1211" spans="1:15" x14ac:dyDescent="0.2">
      <c r="A1211" t="s">
        <v>71</v>
      </c>
      <c r="B1211" s="144" t="s">
        <v>71</v>
      </c>
      <c r="C1211">
        <v>750</v>
      </c>
      <c r="D1211" t="str">
        <f>VLOOKUP(Oliusala[[#This Row],[postnumer]],Sveitarfelog[#All],4,FALSE)</f>
        <v>Fjarðabyggð</v>
      </c>
      <c r="E1211" t="str">
        <f>VLOOKUP(Oliusala[[#This Row],[postnumer]],Sveitarfelog[#All],5,FALSE)</f>
        <v>Austurland</v>
      </c>
      <c r="F1211" t="s">
        <v>25</v>
      </c>
      <c r="G1211" t="s">
        <v>24</v>
      </c>
      <c r="H1211" t="s">
        <v>58</v>
      </c>
      <c r="I1211" s="1">
        <v>57141</v>
      </c>
      <c r="J1211" s="2">
        <f>VLOOKUP(Oliusala[[#This Row],[tegund]],Tegundir!$B$2:$D$19,3,FALSE)*Oliusala[[#This Row],[magn]]/1000</f>
        <v>49.426964999999996</v>
      </c>
      <c r="K1211">
        <v>2010</v>
      </c>
      <c r="L1211" t="s">
        <v>1955</v>
      </c>
      <c r="M1211" s="144" t="s">
        <v>59</v>
      </c>
    </row>
    <row r="1212" spans="1:15" x14ac:dyDescent="0.2">
      <c r="A1212" t="s">
        <v>71</v>
      </c>
      <c r="B1212" s="144" t="s">
        <v>71</v>
      </c>
      <c r="C1212">
        <v>750</v>
      </c>
      <c r="D1212" t="str">
        <f>VLOOKUP(Oliusala[[#This Row],[postnumer]],Sveitarfelog[#All],4,FALSE)</f>
        <v>Fjarðabyggð</v>
      </c>
      <c r="E1212" t="str">
        <f>VLOOKUP(Oliusala[[#This Row],[postnumer]],Sveitarfelog[#All],5,FALSE)</f>
        <v>Austurland</v>
      </c>
      <c r="F1212" t="s">
        <v>24</v>
      </c>
      <c r="G1212" t="s">
        <v>24</v>
      </c>
      <c r="H1212" t="s">
        <v>58</v>
      </c>
      <c r="I1212" s="1">
        <v>71856</v>
      </c>
      <c r="J1212" s="2">
        <f>VLOOKUP(Oliusala[[#This Row],[tegund]],Tegundir!$B$2:$D$19,3,FALSE)*Oliusala[[#This Row],[magn]]/1000</f>
        <v>62.155440000000006</v>
      </c>
      <c r="K1212">
        <v>2010</v>
      </c>
      <c r="L1212" t="s">
        <v>18</v>
      </c>
      <c r="M1212" s="144" t="s">
        <v>59</v>
      </c>
    </row>
    <row r="1213" spans="1:15" x14ac:dyDescent="0.2">
      <c r="A1213" t="s">
        <v>71</v>
      </c>
      <c r="B1213" s="144" t="s">
        <v>71</v>
      </c>
      <c r="C1213">
        <v>750</v>
      </c>
      <c r="D1213" t="str">
        <f>VLOOKUP(Oliusala[[#This Row],[postnumer]],Sveitarfelog[#All],4,FALSE)</f>
        <v>Fjarðabyggð</v>
      </c>
      <c r="E1213" t="str">
        <f>VLOOKUP(Oliusala[[#This Row],[postnumer]],Sveitarfelog[#All],5,FALSE)</f>
        <v>Austurland</v>
      </c>
      <c r="F1213" t="s">
        <v>29</v>
      </c>
      <c r="G1213" t="s">
        <v>24</v>
      </c>
      <c r="H1213" t="s">
        <v>58</v>
      </c>
      <c r="I1213" s="1">
        <v>178414</v>
      </c>
      <c r="J1213" s="2">
        <f>VLOOKUP(Oliusala[[#This Row],[tegund]],Tegundir!$B$2:$D$19,3,FALSE)*Oliusala[[#This Row],[magn]]/1000</f>
        <v>154.32810999999998</v>
      </c>
      <c r="K1213">
        <v>2010</v>
      </c>
      <c r="L1213" t="s">
        <v>19</v>
      </c>
      <c r="M1213" s="144" t="s">
        <v>59</v>
      </c>
      <c r="O1213" s="144" t="s">
        <v>1998</v>
      </c>
    </row>
    <row r="1214" spans="1:15" x14ac:dyDescent="0.2">
      <c r="A1214" t="s">
        <v>71</v>
      </c>
      <c r="B1214" s="144" t="s">
        <v>71</v>
      </c>
      <c r="C1214">
        <v>750</v>
      </c>
      <c r="D1214" t="str">
        <f>VLOOKUP(Oliusala[[#This Row],[postnumer]],Sveitarfelog[#All],4,FALSE)</f>
        <v>Fjarðabyggð</v>
      </c>
      <c r="E1214" t="str">
        <f>VLOOKUP(Oliusala[[#This Row],[postnumer]],Sveitarfelog[#All],5,FALSE)</f>
        <v>Austurland</v>
      </c>
      <c r="F1214" t="s">
        <v>30</v>
      </c>
      <c r="G1214" t="s">
        <v>24</v>
      </c>
      <c r="H1214" t="s">
        <v>58</v>
      </c>
      <c r="I1214" s="1">
        <v>79234</v>
      </c>
      <c r="J1214" s="2">
        <f>VLOOKUP(Oliusala[[#This Row],[tegund]],Tegundir!$B$2:$D$19,3,FALSE)*Oliusala[[#This Row],[magn]]/1000</f>
        <v>68.537410000000008</v>
      </c>
      <c r="K1214">
        <v>2010</v>
      </c>
      <c r="L1214" t="s">
        <v>19</v>
      </c>
      <c r="M1214" s="144" t="s">
        <v>59</v>
      </c>
      <c r="O1214" s="144" t="s">
        <v>1998</v>
      </c>
    </row>
    <row r="1215" spans="1:15" x14ac:dyDescent="0.2">
      <c r="A1215" t="s">
        <v>66</v>
      </c>
      <c r="B1215" s="144" t="s">
        <v>71</v>
      </c>
      <c r="C1215">
        <v>750</v>
      </c>
      <c r="D1215" t="str">
        <f>VLOOKUP(Oliusala[[#This Row],[postnumer]],Sveitarfelog[#All],4,FALSE)</f>
        <v>Fjarðabyggð</v>
      </c>
      <c r="E1215" t="str">
        <f>VLOOKUP(Oliusala[[#This Row],[postnumer]],Sveitarfelog[#All],5,FALSE)</f>
        <v>Austurland</v>
      </c>
      <c r="F1215" t="s">
        <v>24</v>
      </c>
      <c r="G1215" t="s">
        <v>24</v>
      </c>
      <c r="H1215" t="s">
        <v>60</v>
      </c>
      <c r="I1215" s="1">
        <v>10144</v>
      </c>
      <c r="J1215" s="2">
        <f>VLOOKUP(Oliusala[[#This Row],[tegund]],Tegundir!$B$2:$D$19,3,FALSE)*Oliusala[[#This Row],[magn]]/1000</f>
        <v>8.7745599999999992</v>
      </c>
      <c r="K1215">
        <v>2010</v>
      </c>
      <c r="L1215" t="s">
        <v>18</v>
      </c>
      <c r="M1215" s="144" t="s">
        <v>59</v>
      </c>
    </row>
    <row r="1216" spans="1:15" x14ac:dyDescent="0.2">
      <c r="A1216" t="s">
        <v>66</v>
      </c>
      <c r="B1216" s="144" t="s">
        <v>71</v>
      </c>
      <c r="C1216">
        <v>750</v>
      </c>
      <c r="D1216" t="str">
        <f>VLOOKUP(Oliusala[[#This Row],[postnumer]],Sveitarfelog[#All],4,FALSE)</f>
        <v>Fjarðabyggð</v>
      </c>
      <c r="E1216" t="str">
        <f>VLOOKUP(Oliusala[[#This Row],[postnumer]],Sveitarfelog[#All],5,FALSE)</f>
        <v>Austurland</v>
      </c>
      <c r="F1216" t="s">
        <v>29</v>
      </c>
      <c r="G1216" t="s">
        <v>24</v>
      </c>
      <c r="H1216" t="s">
        <v>60</v>
      </c>
      <c r="I1216" s="1">
        <v>30025</v>
      </c>
      <c r="J1216" s="2">
        <f>VLOOKUP(Oliusala[[#This Row],[tegund]],Tegundir!$B$2:$D$19,3,FALSE)*Oliusala[[#This Row],[magn]]/1000</f>
        <v>25.971625</v>
      </c>
      <c r="K1216">
        <v>2010</v>
      </c>
      <c r="L1216" t="s">
        <v>19</v>
      </c>
      <c r="M1216" s="144" t="s">
        <v>59</v>
      </c>
      <c r="O1216" s="144" t="s">
        <v>1998</v>
      </c>
    </row>
    <row r="1217" spans="1:15" x14ac:dyDescent="0.2">
      <c r="A1217" t="s">
        <v>63</v>
      </c>
      <c r="B1217" s="144" t="s">
        <v>71</v>
      </c>
      <c r="C1217">
        <v>750</v>
      </c>
      <c r="D1217" t="str">
        <f>VLOOKUP(Oliusala[[#This Row],[postnumer]],Sveitarfelog[#All],4,FALSE)</f>
        <v>Fjarðabyggð</v>
      </c>
      <c r="E1217" t="str">
        <f>VLOOKUP(Oliusala[[#This Row],[postnumer]],Sveitarfelog[#All],5,FALSE)</f>
        <v>Austurland</v>
      </c>
      <c r="F1217" t="s">
        <v>24</v>
      </c>
      <c r="G1217" t="s">
        <v>24</v>
      </c>
      <c r="H1217" t="s">
        <v>58</v>
      </c>
      <c r="I1217" s="1">
        <v>117736</v>
      </c>
      <c r="J1217" s="2">
        <f>VLOOKUP(Oliusala[[#This Row],[tegund]],Tegundir!$B$2:$D$19,3,FALSE)*Oliusala[[#This Row],[magn]]/1000</f>
        <v>101.84164</v>
      </c>
      <c r="K1217">
        <v>2010</v>
      </c>
      <c r="L1217" t="s">
        <v>18</v>
      </c>
      <c r="M1217" s="144" t="s">
        <v>59</v>
      </c>
    </row>
    <row r="1218" spans="1:15" x14ac:dyDescent="0.2">
      <c r="A1218" t="s">
        <v>63</v>
      </c>
      <c r="B1218" s="144" t="s">
        <v>165</v>
      </c>
      <c r="C1218">
        <v>755</v>
      </c>
      <c r="D1218" t="str">
        <f>VLOOKUP(Oliusala[[#This Row],[postnumer]],Sveitarfelog[#All],4,FALSE)</f>
        <v>Fjarðabyggð</v>
      </c>
      <c r="E1218" t="str">
        <f>VLOOKUP(Oliusala[[#This Row],[postnumer]],Sveitarfelog[#All],5,FALSE)</f>
        <v>Austurland</v>
      </c>
      <c r="F1218" t="s">
        <v>24</v>
      </c>
      <c r="G1218" t="s">
        <v>24</v>
      </c>
      <c r="H1218" t="s">
        <v>61</v>
      </c>
      <c r="I1218" s="1">
        <v>-1</v>
      </c>
      <c r="J1218" s="2">
        <v>0</v>
      </c>
      <c r="K1218">
        <v>2010</v>
      </c>
      <c r="L1218" t="s">
        <v>18</v>
      </c>
      <c r="M1218" s="144" t="s">
        <v>62</v>
      </c>
    </row>
    <row r="1219" spans="1:15" x14ac:dyDescent="0.2">
      <c r="A1219" t="s">
        <v>69</v>
      </c>
      <c r="B1219" s="144" t="s">
        <v>165</v>
      </c>
      <c r="C1219">
        <v>755</v>
      </c>
      <c r="D1219" t="str">
        <f>VLOOKUP(Oliusala[[#This Row],[postnumer]],Sveitarfelog[#All],4,FALSE)</f>
        <v>Fjarðabyggð</v>
      </c>
      <c r="E1219" t="str">
        <f>VLOOKUP(Oliusala[[#This Row],[postnumer]],Sveitarfelog[#All],5,FALSE)</f>
        <v>Austurland</v>
      </c>
      <c r="F1219" t="s">
        <v>29</v>
      </c>
      <c r="G1219" t="s">
        <v>24</v>
      </c>
      <c r="H1219" t="s">
        <v>60</v>
      </c>
      <c r="I1219" s="1">
        <v>3397</v>
      </c>
      <c r="J1219" s="2">
        <f>VLOOKUP(Oliusala[[#This Row],[tegund]],Tegundir!$B$2:$D$19,3,FALSE)*Oliusala[[#This Row],[magn]]/1000</f>
        <v>2.9384049999999999</v>
      </c>
      <c r="K1219">
        <v>2010</v>
      </c>
      <c r="L1219" t="s">
        <v>19</v>
      </c>
      <c r="M1219" s="144" t="s">
        <v>59</v>
      </c>
      <c r="O1219" s="144" t="s">
        <v>1998</v>
      </c>
    </row>
    <row r="1220" spans="1:15" x14ac:dyDescent="0.2">
      <c r="A1220" t="s">
        <v>66</v>
      </c>
      <c r="B1220" s="144" t="s">
        <v>165</v>
      </c>
      <c r="C1220">
        <v>755</v>
      </c>
      <c r="D1220" t="str">
        <f>VLOOKUP(Oliusala[[#This Row],[postnumer]],Sveitarfelog[#All],4,FALSE)</f>
        <v>Fjarðabyggð</v>
      </c>
      <c r="E1220" t="str">
        <f>VLOOKUP(Oliusala[[#This Row],[postnumer]],Sveitarfelog[#All],5,FALSE)</f>
        <v>Austurland</v>
      </c>
      <c r="F1220" t="s">
        <v>29</v>
      </c>
      <c r="G1220" t="s">
        <v>24</v>
      </c>
      <c r="H1220" t="s">
        <v>60</v>
      </c>
      <c r="I1220" s="1">
        <v>8595</v>
      </c>
      <c r="J1220" s="2">
        <f>VLOOKUP(Oliusala[[#This Row],[tegund]],Tegundir!$B$2:$D$19,3,FALSE)*Oliusala[[#This Row],[magn]]/1000</f>
        <v>7.4346750000000004</v>
      </c>
      <c r="K1220">
        <v>2010</v>
      </c>
      <c r="L1220" t="s">
        <v>19</v>
      </c>
      <c r="M1220" s="144" t="s">
        <v>59</v>
      </c>
      <c r="O1220" s="144" t="s">
        <v>1998</v>
      </c>
    </row>
    <row r="1221" spans="1:15" x14ac:dyDescent="0.2">
      <c r="A1221" t="s">
        <v>57</v>
      </c>
      <c r="B1221" s="144" t="s">
        <v>165</v>
      </c>
      <c r="C1221">
        <v>755</v>
      </c>
      <c r="D1221" t="str">
        <f>VLOOKUP(Oliusala[[#This Row],[postnumer]],Sveitarfelog[#All],4,FALSE)</f>
        <v>Fjarðabyggð</v>
      </c>
      <c r="E1221" t="str">
        <f>VLOOKUP(Oliusala[[#This Row],[postnumer]],Sveitarfelog[#All],5,FALSE)</f>
        <v>Austurland</v>
      </c>
      <c r="F1221" t="s">
        <v>24</v>
      </c>
      <c r="G1221" t="s">
        <v>24</v>
      </c>
      <c r="H1221" t="s">
        <v>60</v>
      </c>
      <c r="I1221" s="1">
        <v>53543</v>
      </c>
      <c r="J1221" s="2">
        <f>VLOOKUP(Oliusala[[#This Row],[tegund]],Tegundir!$B$2:$D$19,3,FALSE)*Oliusala[[#This Row],[magn]]/1000</f>
        <v>46.314695</v>
      </c>
      <c r="K1221">
        <v>2010</v>
      </c>
      <c r="L1221" t="s">
        <v>18</v>
      </c>
      <c r="M1221" s="144" t="s">
        <v>59</v>
      </c>
    </row>
    <row r="1222" spans="1:15" x14ac:dyDescent="0.2">
      <c r="A1222" t="s">
        <v>57</v>
      </c>
      <c r="B1222" s="144" t="s">
        <v>165</v>
      </c>
      <c r="C1222">
        <v>755</v>
      </c>
      <c r="D1222" t="str">
        <f>VLOOKUP(Oliusala[[#This Row],[postnumer]],Sveitarfelog[#All],4,FALSE)</f>
        <v>Fjarðabyggð</v>
      </c>
      <c r="E1222" t="str">
        <f>VLOOKUP(Oliusala[[#This Row],[postnumer]],Sveitarfelog[#All],5,FALSE)</f>
        <v>Austurland</v>
      </c>
      <c r="F1222" t="s">
        <v>29</v>
      </c>
      <c r="G1222" t="s">
        <v>24</v>
      </c>
      <c r="H1222" t="s">
        <v>60</v>
      </c>
      <c r="I1222" s="1">
        <v>11961</v>
      </c>
      <c r="J1222" s="2">
        <f>VLOOKUP(Oliusala[[#This Row],[tegund]],Tegundir!$B$2:$D$19,3,FALSE)*Oliusala[[#This Row],[magn]]/1000</f>
        <v>10.346264999999999</v>
      </c>
      <c r="K1222">
        <v>2010</v>
      </c>
      <c r="L1222" t="s">
        <v>19</v>
      </c>
      <c r="M1222" s="144" t="s">
        <v>59</v>
      </c>
      <c r="O1222" s="144" t="s">
        <v>1998</v>
      </c>
    </row>
    <row r="1223" spans="1:15" x14ac:dyDescent="0.2">
      <c r="A1223" t="s">
        <v>57</v>
      </c>
      <c r="B1223" s="144" t="s">
        <v>165</v>
      </c>
      <c r="C1223">
        <v>755</v>
      </c>
      <c r="D1223" t="str">
        <f>VLOOKUP(Oliusala[[#This Row],[postnumer]],Sveitarfelog[#All],4,FALSE)</f>
        <v>Fjarðabyggð</v>
      </c>
      <c r="E1223" t="str">
        <f>VLOOKUP(Oliusala[[#This Row],[postnumer]],Sveitarfelog[#All],5,FALSE)</f>
        <v>Austurland</v>
      </c>
      <c r="F1223" t="s">
        <v>30</v>
      </c>
      <c r="G1223" t="s">
        <v>24</v>
      </c>
      <c r="H1223" t="s">
        <v>60</v>
      </c>
      <c r="I1223" s="1">
        <v>14202</v>
      </c>
      <c r="J1223" s="2">
        <f>VLOOKUP(Oliusala[[#This Row],[tegund]],Tegundir!$B$2:$D$19,3,FALSE)*Oliusala[[#This Row],[magn]]/1000</f>
        <v>12.28473</v>
      </c>
      <c r="K1223">
        <v>2010</v>
      </c>
      <c r="L1223" t="s">
        <v>19</v>
      </c>
      <c r="M1223" s="144" t="s">
        <v>59</v>
      </c>
      <c r="O1223" s="144" t="s">
        <v>1998</v>
      </c>
    </row>
    <row r="1224" spans="1:15" x14ac:dyDescent="0.2">
      <c r="A1224" t="s">
        <v>63</v>
      </c>
      <c r="B1224" s="144" t="s">
        <v>165</v>
      </c>
      <c r="C1224">
        <v>755</v>
      </c>
      <c r="D1224" t="str">
        <f>VLOOKUP(Oliusala[[#This Row],[postnumer]],Sveitarfelog[#All],4,FALSE)</f>
        <v>Fjarðabyggð</v>
      </c>
      <c r="E1224" t="str">
        <f>VLOOKUP(Oliusala[[#This Row],[postnumer]],Sveitarfelog[#All],5,FALSE)</f>
        <v>Austurland</v>
      </c>
      <c r="F1224" t="s">
        <v>24</v>
      </c>
      <c r="G1224" t="s">
        <v>24</v>
      </c>
      <c r="H1224" t="s">
        <v>58</v>
      </c>
      <c r="I1224" s="1">
        <v>24399</v>
      </c>
      <c r="J1224" s="2">
        <f>VLOOKUP(Oliusala[[#This Row],[tegund]],Tegundir!$B$2:$D$19,3,FALSE)*Oliusala[[#This Row],[magn]]/1000</f>
        <v>21.105134999999997</v>
      </c>
      <c r="K1224">
        <v>2010</v>
      </c>
      <c r="L1224" t="s">
        <v>18</v>
      </c>
      <c r="M1224" s="144" t="s">
        <v>59</v>
      </c>
    </row>
    <row r="1225" spans="1:15" x14ac:dyDescent="0.2">
      <c r="A1225" t="s">
        <v>69</v>
      </c>
      <c r="B1225" s="144" t="s">
        <v>166</v>
      </c>
      <c r="C1225">
        <v>760</v>
      </c>
      <c r="D1225" t="str">
        <f>VLOOKUP(Oliusala[[#This Row],[postnumer]],Sveitarfelog[#All],4,FALSE)</f>
        <v>Fjarðabyggð</v>
      </c>
      <c r="E1225" t="str">
        <f>VLOOKUP(Oliusala[[#This Row],[postnumer]],Sveitarfelog[#All],5,FALSE)</f>
        <v>Austurland</v>
      </c>
      <c r="F1225" t="s">
        <v>25</v>
      </c>
      <c r="G1225" t="s">
        <v>24</v>
      </c>
      <c r="H1225" t="s">
        <v>60</v>
      </c>
      <c r="I1225" s="1">
        <v>2835</v>
      </c>
      <c r="J1225" s="2">
        <f>VLOOKUP(Oliusala[[#This Row],[tegund]],Tegundir!$B$2:$D$19,3,FALSE)*Oliusala[[#This Row],[magn]]/1000</f>
        <v>2.4522750000000002</v>
      </c>
      <c r="K1225">
        <v>2010</v>
      </c>
      <c r="L1225" t="s">
        <v>1955</v>
      </c>
      <c r="M1225" s="144" t="s">
        <v>59</v>
      </c>
    </row>
    <row r="1226" spans="1:15" x14ac:dyDescent="0.2">
      <c r="A1226" t="s">
        <v>57</v>
      </c>
      <c r="B1226" s="144" t="s">
        <v>166</v>
      </c>
      <c r="C1226">
        <v>760</v>
      </c>
      <c r="D1226" t="str">
        <f>VLOOKUP(Oliusala[[#This Row],[postnumer]],Sveitarfelog[#All],4,FALSE)</f>
        <v>Fjarðabyggð</v>
      </c>
      <c r="E1226" t="str">
        <f>VLOOKUP(Oliusala[[#This Row],[postnumer]],Sveitarfelog[#All],5,FALSE)</f>
        <v>Austurland</v>
      </c>
      <c r="F1226" t="s">
        <v>25</v>
      </c>
      <c r="G1226" t="s">
        <v>24</v>
      </c>
      <c r="H1226" t="s">
        <v>60</v>
      </c>
      <c r="I1226" s="1">
        <v>85730</v>
      </c>
      <c r="J1226" s="2">
        <f>VLOOKUP(Oliusala[[#This Row],[tegund]],Tegundir!$B$2:$D$19,3,FALSE)*Oliusala[[#This Row],[magn]]/1000</f>
        <v>74.156449999999992</v>
      </c>
      <c r="K1226">
        <v>2010</v>
      </c>
      <c r="L1226" t="s">
        <v>1955</v>
      </c>
      <c r="M1226" s="144" t="s">
        <v>59</v>
      </c>
    </row>
    <row r="1227" spans="1:15" x14ac:dyDescent="0.2">
      <c r="A1227" t="s">
        <v>69</v>
      </c>
      <c r="B1227" s="144" t="s">
        <v>166</v>
      </c>
      <c r="C1227">
        <v>760</v>
      </c>
      <c r="D1227" t="str">
        <f>VLOOKUP(Oliusala[[#This Row],[postnumer]],Sveitarfelog[#All],4,FALSE)</f>
        <v>Fjarðabyggð</v>
      </c>
      <c r="E1227" t="str">
        <f>VLOOKUP(Oliusala[[#This Row],[postnumer]],Sveitarfelog[#All],5,FALSE)</f>
        <v>Austurland</v>
      </c>
      <c r="F1227" t="s">
        <v>24</v>
      </c>
      <c r="G1227" t="s">
        <v>24</v>
      </c>
      <c r="H1227" t="s">
        <v>60</v>
      </c>
      <c r="I1227" s="1">
        <v>4633</v>
      </c>
      <c r="J1227" s="2">
        <f>VLOOKUP(Oliusala[[#This Row],[tegund]],Tegundir!$B$2:$D$19,3,FALSE)*Oliusala[[#This Row],[magn]]/1000</f>
        <v>4.0075450000000004</v>
      </c>
      <c r="K1227">
        <v>2010</v>
      </c>
      <c r="L1227" t="s">
        <v>18</v>
      </c>
      <c r="M1227" s="144" t="s">
        <v>59</v>
      </c>
    </row>
    <row r="1228" spans="1:15" x14ac:dyDescent="0.2">
      <c r="A1228" t="s">
        <v>66</v>
      </c>
      <c r="B1228" s="144" t="s">
        <v>166</v>
      </c>
      <c r="C1228">
        <v>760</v>
      </c>
      <c r="D1228" t="str">
        <f>VLOOKUP(Oliusala[[#This Row],[postnumer]],Sveitarfelog[#All],4,FALSE)</f>
        <v>Fjarðabyggð</v>
      </c>
      <c r="E1228" t="str">
        <f>VLOOKUP(Oliusala[[#This Row],[postnumer]],Sveitarfelog[#All],5,FALSE)</f>
        <v>Austurland</v>
      </c>
      <c r="F1228" t="s">
        <v>24</v>
      </c>
      <c r="G1228" t="s">
        <v>24</v>
      </c>
      <c r="H1228" t="s">
        <v>60</v>
      </c>
      <c r="I1228" s="1">
        <v>13963</v>
      </c>
      <c r="J1228" s="2">
        <f>VLOOKUP(Oliusala[[#This Row],[tegund]],Tegundir!$B$2:$D$19,3,FALSE)*Oliusala[[#This Row],[magn]]/1000</f>
        <v>12.077995</v>
      </c>
      <c r="K1228">
        <v>2010</v>
      </c>
      <c r="L1228" t="s">
        <v>18</v>
      </c>
      <c r="M1228" s="144" t="s">
        <v>59</v>
      </c>
    </row>
    <row r="1229" spans="1:15" x14ac:dyDescent="0.2">
      <c r="A1229" t="s">
        <v>57</v>
      </c>
      <c r="B1229" s="144" t="s">
        <v>166</v>
      </c>
      <c r="C1229">
        <v>760</v>
      </c>
      <c r="D1229" t="str">
        <f>VLOOKUP(Oliusala[[#This Row],[postnumer]],Sveitarfelog[#All],4,FALSE)</f>
        <v>Fjarðabyggð</v>
      </c>
      <c r="E1229" t="str">
        <f>VLOOKUP(Oliusala[[#This Row],[postnumer]],Sveitarfelog[#All],5,FALSE)</f>
        <v>Austurland</v>
      </c>
      <c r="F1229" t="s">
        <v>24</v>
      </c>
      <c r="G1229" t="s">
        <v>24</v>
      </c>
      <c r="H1229" t="s">
        <v>60</v>
      </c>
      <c r="I1229" s="1">
        <v>123376</v>
      </c>
      <c r="J1229" s="2">
        <f>VLOOKUP(Oliusala[[#This Row],[tegund]],Tegundir!$B$2:$D$19,3,FALSE)*Oliusala[[#This Row],[magn]]/1000</f>
        <v>106.72024</v>
      </c>
      <c r="K1229">
        <v>2010</v>
      </c>
      <c r="L1229" t="s">
        <v>18</v>
      </c>
      <c r="M1229" s="144" t="s">
        <v>59</v>
      </c>
    </row>
    <row r="1230" spans="1:15" x14ac:dyDescent="0.2">
      <c r="A1230" t="s">
        <v>57</v>
      </c>
      <c r="B1230" s="144" t="s">
        <v>166</v>
      </c>
      <c r="C1230">
        <v>760</v>
      </c>
      <c r="D1230" t="str">
        <f>VLOOKUP(Oliusala[[#This Row],[postnumer]],Sveitarfelog[#All],4,FALSE)</f>
        <v>Fjarðabyggð</v>
      </c>
      <c r="E1230" t="str">
        <f>VLOOKUP(Oliusala[[#This Row],[postnumer]],Sveitarfelog[#All],5,FALSE)</f>
        <v>Austurland</v>
      </c>
      <c r="F1230" t="s">
        <v>30</v>
      </c>
      <c r="G1230" t="s">
        <v>24</v>
      </c>
      <c r="H1230" t="s">
        <v>60</v>
      </c>
      <c r="I1230" s="1">
        <v>75785</v>
      </c>
      <c r="J1230" s="2">
        <f>VLOOKUP(Oliusala[[#This Row],[tegund]],Tegundir!$B$2:$D$19,3,FALSE)*Oliusala[[#This Row],[magn]]/1000</f>
        <v>65.554024999999996</v>
      </c>
      <c r="K1230">
        <v>2010</v>
      </c>
      <c r="L1230" t="s">
        <v>19</v>
      </c>
      <c r="M1230" s="144" t="s">
        <v>59</v>
      </c>
      <c r="O1230" s="144" t="s">
        <v>1998</v>
      </c>
    </row>
    <row r="1231" spans="1:15" x14ac:dyDescent="0.2">
      <c r="A1231" t="s">
        <v>63</v>
      </c>
      <c r="B1231" s="144" t="s">
        <v>166</v>
      </c>
      <c r="C1231">
        <v>760</v>
      </c>
      <c r="D1231" t="str">
        <f>VLOOKUP(Oliusala[[#This Row],[postnumer]],Sveitarfelog[#All],4,FALSE)</f>
        <v>Fjarðabyggð</v>
      </c>
      <c r="E1231" t="str">
        <f>VLOOKUP(Oliusala[[#This Row],[postnumer]],Sveitarfelog[#All],5,FALSE)</f>
        <v>Austurland</v>
      </c>
      <c r="F1231" t="s">
        <v>24</v>
      </c>
      <c r="G1231" t="s">
        <v>24</v>
      </c>
      <c r="H1231" t="s">
        <v>58</v>
      </c>
      <c r="I1231" s="1">
        <v>9087</v>
      </c>
      <c r="J1231" s="2">
        <f>VLOOKUP(Oliusala[[#This Row],[tegund]],Tegundir!$B$2:$D$19,3,FALSE)*Oliusala[[#This Row],[magn]]/1000</f>
        <v>7.8602550000000004</v>
      </c>
      <c r="K1231">
        <v>2010</v>
      </c>
      <c r="L1231" t="s">
        <v>18</v>
      </c>
      <c r="M1231" s="144" t="s">
        <v>59</v>
      </c>
    </row>
    <row r="1232" spans="1:15" x14ac:dyDescent="0.2">
      <c r="A1232" t="s">
        <v>63</v>
      </c>
      <c r="B1232" s="144" t="s">
        <v>167</v>
      </c>
      <c r="C1232">
        <v>765</v>
      </c>
      <c r="D1232" t="str">
        <f>VLOOKUP(Oliusala[[#This Row],[postnumer]],Sveitarfelog[#All],4,FALSE)</f>
        <v>Fljótsdalshreppur,Múlaþing</v>
      </c>
      <c r="E1232" t="str">
        <f>VLOOKUP(Oliusala[[#This Row],[postnumer]],Sveitarfelog[#All],5,FALSE)</f>
        <v>Austurland</v>
      </c>
      <c r="F1232" t="s">
        <v>25</v>
      </c>
      <c r="G1232" t="s">
        <v>24</v>
      </c>
      <c r="H1232" t="s">
        <v>58</v>
      </c>
      <c r="I1232" s="1">
        <v>64728</v>
      </c>
      <c r="J1232" s="2">
        <f>VLOOKUP(Oliusala[[#This Row],[tegund]],Tegundir!$B$2:$D$19,3,FALSE)*Oliusala[[#This Row],[magn]]/1000</f>
        <v>55.989719999999998</v>
      </c>
      <c r="K1232">
        <v>2010</v>
      </c>
      <c r="L1232" t="s">
        <v>19</v>
      </c>
      <c r="M1232" s="144" t="s">
        <v>59</v>
      </c>
      <c r="O1232" s="144" t="s">
        <v>1997</v>
      </c>
    </row>
    <row r="1233" spans="1:15" x14ac:dyDescent="0.2">
      <c r="A1233" t="s">
        <v>167</v>
      </c>
      <c r="B1233" s="144" t="s">
        <v>167</v>
      </c>
      <c r="C1233">
        <v>765</v>
      </c>
      <c r="D1233" t="str">
        <f>VLOOKUP(Oliusala[[#This Row],[postnumer]],Sveitarfelog[#All],4,FALSE)</f>
        <v>Fljótsdalshreppur,Múlaþing</v>
      </c>
      <c r="E1233" t="str">
        <f>VLOOKUP(Oliusala[[#This Row],[postnumer]],Sveitarfelog[#All],5,FALSE)</f>
        <v>Austurland</v>
      </c>
      <c r="F1233" t="s">
        <v>25</v>
      </c>
      <c r="G1233" t="s">
        <v>24</v>
      </c>
      <c r="H1233" t="s">
        <v>58</v>
      </c>
      <c r="I1233" s="1">
        <v>162364</v>
      </c>
      <c r="J1233" s="2">
        <f>VLOOKUP(Oliusala[[#This Row],[tegund]],Tegundir!$B$2:$D$19,3,FALSE)*Oliusala[[#This Row],[magn]]/1000</f>
        <v>140.44485999999998</v>
      </c>
      <c r="K1233">
        <v>2010</v>
      </c>
      <c r="L1233" t="s">
        <v>19</v>
      </c>
      <c r="M1233" s="144" t="s">
        <v>59</v>
      </c>
      <c r="O1233" s="144" t="s">
        <v>1997</v>
      </c>
    </row>
    <row r="1234" spans="1:15" x14ac:dyDescent="0.2">
      <c r="A1234" t="s">
        <v>69</v>
      </c>
      <c r="B1234" s="144" t="s">
        <v>167</v>
      </c>
      <c r="C1234">
        <v>765</v>
      </c>
      <c r="D1234" t="str">
        <f>VLOOKUP(Oliusala[[#This Row],[postnumer]],Sveitarfelog[#All],4,FALSE)</f>
        <v>Fljótsdalshreppur,Múlaþing</v>
      </c>
      <c r="E1234" t="str">
        <f>VLOOKUP(Oliusala[[#This Row],[postnumer]],Sveitarfelog[#All],5,FALSE)</f>
        <v>Austurland</v>
      </c>
      <c r="F1234" t="s">
        <v>25</v>
      </c>
      <c r="G1234" t="s">
        <v>24</v>
      </c>
      <c r="H1234" t="s">
        <v>60</v>
      </c>
      <c r="I1234" s="1">
        <v>12556</v>
      </c>
      <c r="J1234" s="2">
        <f>VLOOKUP(Oliusala[[#This Row],[tegund]],Tegundir!$B$2:$D$19,3,FALSE)*Oliusala[[#This Row],[magn]]/1000</f>
        <v>10.860940000000001</v>
      </c>
      <c r="K1234">
        <v>2010</v>
      </c>
      <c r="L1234" t="s">
        <v>19</v>
      </c>
      <c r="M1234" s="144" t="s">
        <v>59</v>
      </c>
      <c r="O1234" s="144" t="s">
        <v>1997</v>
      </c>
    </row>
    <row r="1235" spans="1:15" x14ac:dyDescent="0.2">
      <c r="A1235" t="s">
        <v>63</v>
      </c>
      <c r="B1235" s="144" t="s">
        <v>167</v>
      </c>
      <c r="C1235">
        <v>765</v>
      </c>
      <c r="D1235" t="str">
        <f>VLOOKUP(Oliusala[[#This Row],[postnumer]],Sveitarfelog[#All],4,FALSE)</f>
        <v>Fljótsdalshreppur,Múlaþing</v>
      </c>
      <c r="E1235" t="str">
        <f>VLOOKUP(Oliusala[[#This Row],[postnumer]],Sveitarfelog[#All],5,FALSE)</f>
        <v>Austurland</v>
      </c>
      <c r="F1235" t="s">
        <v>24</v>
      </c>
      <c r="G1235" t="s">
        <v>24</v>
      </c>
      <c r="H1235" t="s">
        <v>61</v>
      </c>
      <c r="I1235" s="1">
        <v>0</v>
      </c>
      <c r="J1235" s="2">
        <f>VLOOKUP(Oliusala[[#This Row],[tegund]],Tegundir!$B$2:$D$19,3,FALSE)*Oliusala[[#This Row],[magn]]/1000</f>
        <v>0</v>
      </c>
      <c r="K1235">
        <v>2010</v>
      </c>
      <c r="L1235" t="s">
        <v>18</v>
      </c>
      <c r="M1235" s="144" t="s">
        <v>62</v>
      </c>
    </row>
    <row r="1236" spans="1:15" x14ac:dyDescent="0.2">
      <c r="A1236" t="s">
        <v>167</v>
      </c>
      <c r="B1236" s="144" t="s">
        <v>167</v>
      </c>
      <c r="C1236">
        <v>765</v>
      </c>
      <c r="D1236" t="str">
        <f>VLOOKUP(Oliusala[[#This Row],[postnumer]],Sveitarfelog[#All],4,FALSE)</f>
        <v>Fljótsdalshreppur,Múlaþing</v>
      </c>
      <c r="E1236" t="str">
        <f>VLOOKUP(Oliusala[[#This Row],[postnumer]],Sveitarfelog[#All],5,FALSE)</f>
        <v>Austurland</v>
      </c>
      <c r="F1236" t="s">
        <v>24</v>
      </c>
      <c r="G1236" t="s">
        <v>24</v>
      </c>
      <c r="H1236" t="s">
        <v>58</v>
      </c>
      <c r="I1236" s="1">
        <v>94455</v>
      </c>
      <c r="J1236" s="2">
        <f>VLOOKUP(Oliusala[[#This Row],[tegund]],Tegundir!$B$2:$D$19,3,FALSE)*Oliusala[[#This Row],[magn]]/1000</f>
        <v>81.703575000000001</v>
      </c>
      <c r="K1236">
        <v>2010</v>
      </c>
      <c r="L1236" t="s">
        <v>18</v>
      </c>
      <c r="M1236" s="144" t="s">
        <v>59</v>
      </c>
    </row>
    <row r="1237" spans="1:15" x14ac:dyDescent="0.2">
      <c r="A1237" t="s">
        <v>167</v>
      </c>
      <c r="B1237" s="144" t="s">
        <v>167</v>
      </c>
      <c r="C1237">
        <v>765</v>
      </c>
      <c r="D1237" t="str">
        <f>VLOOKUP(Oliusala[[#This Row],[postnumer]],Sveitarfelog[#All],4,FALSE)</f>
        <v>Fljótsdalshreppur,Múlaþing</v>
      </c>
      <c r="E1237" t="str">
        <f>VLOOKUP(Oliusala[[#This Row],[postnumer]],Sveitarfelog[#All],5,FALSE)</f>
        <v>Austurland</v>
      </c>
      <c r="F1237" t="s">
        <v>29</v>
      </c>
      <c r="G1237" t="s">
        <v>24</v>
      </c>
      <c r="H1237" t="s">
        <v>58</v>
      </c>
      <c r="I1237" s="1">
        <v>487324</v>
      </c>
      <c r="J1237" s="2">
        <f>VLOOKUP(Oliusala[[#This Row],[tegund]],Tegundir!$B$2:$D$19,3,FALSE)*Oliusala[[#This Row],[magn]]/1000</f>
        <v>421.53525999999999</v>
      </c>
      <c r="K1237">
        <v>2010</v>
      </c>
      <c r="L1237" t="s">
        <v>19</v>
      </c>
      <c r="M1237" s="144" t="s">
        <v>59</v>
      </c>
      <c r="O1237" s="144" t="s">
        <v>1998</v>
      </c>
    </row>
    <row r="1238" spans="1:15" x14ac:dyDescent="0.2">
      <c r="A1238" t="s">
        <v>167</v>
      </c>
      <c r="B1238" s="144" t="s">
        <v>167</v>
      </c>
      <c r="C1238">
        <v>765</v>
      </c>
      <c r="D1238" t="str">
        <f>VLOOKUP(Oliusala[[#This Row],[postnumer]],Sveitarfelog[#All],4,FALSE)</f>
        <v>Fljótsdalshreppur,Múlaþing</v>
      </c>
      <c r="E1238" t="str">
        <f>VLOOKUP(Oliusala[[#This Row],[postnumer]],Sveitarfelog[#All],5,FALSE)</f>
        <v>Austurland</v>
      </c>
      <c r="F1238" t="s">
        <v>30</v>
      </c>
      <c r="G1238" t="s">
        <v>24</v>
      </c>
      <c r="H1238" t="s">
        <v>58</v>
      </c>
      <c r="I1238" s="1">
        <v>18141</v>
      </c>
      <c r="J1238" s="2">
        <f>VLOOKUP(Oliusala[[#This Row],[tegund]],Tegundir!$B$2:$D$19,3,FALSE)*Oliusala[[#This Row],[magn]]/1000</f>
        <v>15.691965</v>
      </c>
      <c r="K1238">
        <v>2010</v>
      </c>
      <c r="L1238" t="s">
        <v>19</v>
      </c>
      <c r="M1238" s="144" t="s">
        <v>59</v>
      </c>
      <c r="O1238" s="144" t="s">
        <v>1998</v>
      </c>
    </row>
    <row r="1239" spans="1:15" x14ac:dyDescent="0.2">
      <c r="A1239" t="s">
        <v>69</v>
      </c>
      <c r="B1239" s="144" t="s">
        <v>167</v>
      </c>
      <c r="C1239">
        <v>765</v>
      </c>
      <c r="D1239" t="str">
        <f>VLOOKUP(Oliusala[[#This Row],[postnumer]],Sveitarfelog[#All],4,FALSE)</f>
        <v>Fljótsdalshreppur,Múlaþing</v>
      </c>
      <c r="E1239" t="str">
        <f>VLOOKUP(Oliusala[[#This Row],[postnumer]],Sveitarfelog[#All],5,FALSE)</f>
        <v>Austurland</v>
      </c>
      <c r="F1239" t="s">
        <v>29</v>
      </c>
      <c r="G1239" t="s">
        <v>24</v>
      </c>
      <c r="H1239" t="s">
        <v>60</v>
      </c>
      <c r="I1239" s="1">
        <v>91758</v>
      </c>
      <c r="J1239" s="2">
        <f>VLOOKUP(Oliusala[[#This Row],[tegund]],Tegundir!$B$2:$D$19,3,FALSE)*Oliusala[[#This Row],[magn]]/1000</f>
        <v>79.370670000000004</v>
      </c>
      <c r="K1239">
        <v>2010</v>
      </c>
      <c r="L1239" t="s">
        <v>19</v>
      </c>
      <c r="M1239" s="144" t="s">
        <v>59</v>
      </c>
      <c r="O1239" s="144" t="s">
        <v>1998</v>
      </c>
    </row>
    <row r="1240" spans="1:15" x14ac:dyDescent="0.2">
      <c r="A1240" t="s">
        <v>102</v>
      </c>
      <c r="B1240" s="144" t="s">
        <v>167</v>
      </c>
      <c r="C1240">
        <v>765</v>
      </c>
      <c r="D1240" t="str">
        <f>VLOOKUP(Oliusala[[#This Row],[postnumer]],Sveitarfelog[#All],4,FALSE)</f>
        <v>Fljótsdalshreppur,Múlaþing</v>
      </c>
      <c r="E1240" t="str">
        <f>VLOOKUP(Oliusala[[#This Row],[postnumer]],Sveitarfelog[#All],5,FALSE)</f>
        <v>Austurland</v>
      </c>
      <c r="F1240" t="s">
        <v>24</v>
      </c>
      <c r="G1240" t="s">
        <v>24</v>
      </c>
      <c r="H1240" t="s">
        <v>60</v>
      </c>
      <c r="I1240" s="1">
        <v>1536</v>
      </c>
      <c r="J1240" s="2">
        <f>VLOOKUP(Oliusala[[#This Row],[tegund]],Tegundir!$B$2:$D$19,3,FALSE)*Oliusala[[#This Row],[magn]]/1000</f>
        <v>1.3286399999999998</v>
      </c>
      <c r="K1240">
        <v>2010</v>
      </c>
      <c r="L1240" t="s">
        <v>18</v>
      </c>
      <c r="M1240" s="144" t="s">
        <v>59</v>
      </c>
    </row>
    <row r="1241" spans="1:15" x14ac:dyDescent="0.2">
      <c r="A1241" t="s">
        <v>158</v>
      </c>
      <c r="B1241" s="144" t="s">
        <v>167</v>
      </c>
      <c r="C1241">
        <v>765</v>
      </c>
      <c r="D1241" t="str">
        <f>VLOOKUP(Oliusala[[#This Row],[postnumer]],Sveitarfelog[#All],4,FALSE)</f>
        <v>Fljótsdalshreppur,Múlaþing</v>
      </c>
      <c r="E1241" t="str">
        <f>VLOOKUP(Oliusala[[#This Row],[postnumer]],Sveitarfelog[#All],5,FALSE)</f>
        <v>Austurland</v>
      </c>
      <c r="F1241" t="s">
        <v>24</v>
      </c>
      <c r="G1241" t="s">
        <v>24</v>
      </c>
      <c r="H1241" t="s">
        <v>60</v>
      </c>
      <c r="I1241" s="1">
        <v>2272</v>
      </c>
      <c r="J1241" s="2">
        <f>VLOOKUP(Oliusala[[#This Row],[tegund]],Tegundir!$B$2:$D$19,3,FALSE)*Oliusala[[#This Row],[magn]]/1000</f>
        <v>1.9652799999999999</v>
      </c>
      <c r="K1241">
        <v>2010</v>
      </c>
      <c r="L1241" t="s">
        <v>18</v>
      </c>
      <c r="M1241" s="144" t="s">
        <v>59</v>
      </c>
    </row>
    <row r="1242" spans="1:15" x14ac:dyDescent="0.2">
      <c r="A1242" t="s">
        <v>158</v>
      </c>
      <c r="B1242" s="144" t="s">
        <v>167</v>
      </c>
      <c r="C1242">
        <v>765</v>
      </c>
      <c r="D1242" t="str">
        <f>VLOOKUP(Oliusala[[#This Row],[postnumer]],Sveitarfelog[#All],4,FALSE)</f>
        <v>Fljótsdalshreppur,Múlaþing</v>
      </c>
      <c r="E1242" t="str">
        <f>VLOOKUP(Oliusala[[#This Row],[postnumer]],Sveitarfelog[#All],5,FALSE)</f>
        <v>Austurland</v>
      </c>
      <c r="F1242" t="s">
        <v>29</v>
      </c>
      <c r="G1242" t="s">
        <v>24</v>
      </c>
      <c r="H1242" t="s">
        <v>60</v>
      </c>
      <c r="I1242" s="1">
        <v>167758</v>
      </c>
      <c r="J1242" s="2">
        <f>VLOOKUP(Oliusala[[#This Row],[tegund]],Tegundir!$B$2:$D$19,3,FALSE)*Oliusala[[#This Row],[magn]]/1000</f>
        <v>145.11067</v>
      </c>
      <c r="K1242">
        <v>2010</v>
      </c>
      <c r="L1242" t="s">
        <v>19</v>
      </c>
      <c r="M1242" s="144" t="s">
        <v>59</v>
      </c>
      <c r="O1242" s="144" t="s">
        <v>1998</v>
      </c>
    </row>
    <row r="1243" spans="1:15" x14ac:dyDescent="0.2">
      <c r="A1243" t="s">
        <v>63</v>
      </c>
      <c r="B1243" s="144" t="s">
        <v>167</v>
      </c>
      <c r="C1243">
        <v>765</v>
      </c>
      <c r="D1243" t="str">
        <f>VLOOKUP(Oliusala[[#This Row],[postnumer]],Sveitarfelog[#All],4,FALSE)</f>
        <v>Fljótsdalshreppur,Múlaþing</v>
      </c>
      <c r="E1243" t="str">
        <f>VLOOKUP(Oliusala[[#This Row],[postnumer]],Sveitarfelog[#All],5,FALSE)</f>
        <v>Austurland</v>
      </c>
      <c r="F1243" t="s">
        <v>24</v>
      </c>
      <c r="G1243" t="s">
        <v>24</v>
      </c>
      <c r="H1243" t="s">
        <v>58</v>
      </c>
      <c r="I1243" s="1">
        <v>81369</v>
      </c>
      <c r="J1243" s="2">
        <f>VLOOKUP(Oliusala[[#This Row],[tegund]],Tegundir!$B$2:$D$19,3,FALSE)*Oliusala[[#This Row],[magn]]/1000</f>
        <v>70.384185000000002</v>
      </c>
      <c r="K1243">
        <v>2010</v>
      </c>
      <c r="L1243" t="s">
        <v>18</v>
      </c>
      <c r="M1243" s="144" t="s">
        <v>59</v>
      </c>
    </row>
    <row r="1244" spans="1:15" x14ac:dyDescent="0.2">
      <c r="A1244" t="s">
        <v>63</v>
      </c>
      <c r="B1244" s="144" t="s">
        <v>168</v>
      </c>
      <c r="C1244">
        <v>780</v>
      </c>
      <c r="D1244" t="str">
        <f>VLOOKUP(Oliusala[[#This Row],[postnumer]],Sveitarfelog[#All],4,FALSE)</f>
        <v>Sveitarfélagið Hornafjörður</v>
      </c>
      <c r="E1244" t="str">
        <f>VLOOKUP(Oliusala[[#This Row],[postnumer]],Sveitarfelog[#All],5,FALSE)</f>
        <v>Suðurland</v>
      </c>
      <c r="F1244" t="s">
        <v>25</v>
      </c>
      <c r="G1244" t="s">
        <v>24</v>
      </c>
      <c r="H1244" t="s">
        <v>58</v>
      </c>
      <c r="I1244" s="1">
        <v>4290</v>
      </c>
      <c r="J1244" s="2">
        <f>VLOOKUP(Oliusala[[#This Row],[tegund]],Tegundir!$B$2:$D$19,3,FALSE)*Oliusala[[#This Row],[magn]]/1000</f>
        <v>3.7108499999999998</v>
      </c>
      <c r="K1244">
        <v>2010</v>
      </c>
      <c r="L1244" t="s">
        <v>19</v>
      </c>
      <c r="M1244" s="144" t="s">
        <v>59</v>
      </c>
      <c r="O1244" s="144" t="s">
        <v>1997</v>
      </c>
    </row>
    <row r="1245" spans="1:15" x14ac:dyDescent="0.2">
      <c r="A1245" t="s">
        <v>158</v>
      </c>
      <c r="B1245" s="144" t="s">
        <v>168</v>
      </c>
      <c r="C1245">
        <v>780</v>
      </c>
      <c r="D1245" t="str">
        <f>VLOOKUP(Oliusala[[#This Row],[postnumer]],Sveitarfelog[#All],4,FALSE)</f>
        <v>Sveitarfélagið Hornafjörður</v>
      </c>
      <c r="E1245" t="str">
        <f>VLOOKUP(Oliusala[[#This Row],[postnumer]],Sveitarfelog[#All],5,FALSE)</f>
        <v>Suðurland</v>
      </c>
      <c r="F1245" t="s">
        <v>29</v>
      </c>
      <c r="G1245" t="s">
        <v>24</v>
      </c>
      <c r="H1245" t="s">
        <v>61</v>
      </c>
      <c r="I1245" s="1">
        <v>3051</v>
      </c>
      <c r="J1245" s="2">
        <f>VLOOKUP(Oliusala[[#This Row],[tegund]],Tegundir!$B$2:$D$19,3,FALSE)*Oliusala[[#This Row],[magn]]/1000</f>
        <v>2.6391149999999999</v>
      </c>
      <c r="K1245">
        <v>2010</v>
      </c>
      <c r="L1245" t="s">
        <v>19</v>
      </c>
      <c r="M1245" s="144" t="s">
        <v>62</v>
      </c>
      <c r="O1245" s="144" t="s">
        <v>1998</v>
      </c>
    </row>
    <row r="1246" spans="1:15" x14ac:dyDescent="0.2">
      <c r="A1246" t="s">
        <v>63</v>
      </c>
      <c r="B1246" s="144" t="s">
        <v>168</v>
      </c>
      <c r="C1246">
        <v>780</v>
      </c>
      <c r="D1246" t="str">
        <f>VLOOKUP(Oliusala[[#This Row],[postnumer]],Sveitarfelog[#All],4,FALSE)</f>
        <v>Sveitarfélagið Hornafjörður</v>
      </c>
      <c r="E1246" t="str">
        <f>VLOOKUP(Oliusala[[#This Row],[postnumer]],Sveitarfelog[#All],5,FALSE)</f>
        <v>Suðurland</v>
      </c>
      <c r="F1246" t="s">
        <v>24</v>
      </c>
      <c r="G1246" t="s">
        <v>24</v>
      </c>
      <c r="H1246" t="s">
        <v>61</v>
      </c>
      <c r="I1246" s="1">
        <v>0</v>
      </c>
      <c r="J1246" s="2">
        <f>VLOOKUP(Oliusala[[#This Row],[tegund]],Tegundir!$B$2:$D$19,3,FALSE)*Oliusala[[#This Row],[magn]]/1000</f>
        <v>0</v>
      </c>
      <c r="K1246">
        <v>2010</v>
      </c>
      <c r="L1246" t="s">
        <v>18</v>
      </c>
      <c r="M1246" s="144" t="s">
        <v>62</v>
      </c>
    </row>
    <row r="1247" spans="1:15" x14ac:dyDescent="0.2">
      <c r="A1247" t="s">
        <v>63</v>
      </c>
      <c r="B1247" s="144" t="s">
        <v>171</v>
      </c>
      <c r="C1247">
        <v>781</v>
      </c>
      <c r="D1247" t="str">
        <f>VLOOKUP(Oliusala[[#This Row],[postnumer]],Sveitarfelog[#All],4,FALSE)</f>
        <v>Sveitarfélagið Hornafjörður</v>
      </c>
      <c r="E1247" t="str">
        <f>VLOOKUP(Oliusala[[#This Row],[postnumer]],Sveitarfelog[#All],5,FALSE)</f>
        <v>Suðurland</v>
      </c>
      <c r="F1247" t="s">
        <v>25</v>
      </c>
      <c r="G1247" t="s">
        <v>24</v>
      </c>
      <c r="H1247" t="s">
        <v>58</v>
      </c>
      <c r="I1247" s="1">
        <v>19284</v>
      </c>
      <c r="J1247" s="2">
        <f>VLOOKUP(Oliusala[[#This Row],[tegund]],Tegundir!$B$2:$D$19,3,FALSE)*Oliusala[[#This Row],[magn]]/1000</f>
        <v>16.68066</v>
      </c>
      <c r="K1247">
        <v>2010</v>
      </c>
      <c r="L1247" t="s">
        <v>19</v>
      </c>
      <c r="M1247" s="144" t="s">
        <v>59</v>
      </c>
      <c r="O1247" s="144" t="s">
        <v>1997</v>
      </c>
    </row>
    <row r="1248" spans="1:15" x14ac:dyDescent="0.2">
      <c r="A1248" t="s">
        <v>63</v>
      </c>
      <c r="B1248" s="144" t="s">
        <v>70</v>
      </c>
      <c r="C1248">
        <v>800</v>
      </c>
      <c r="D1248" t="str">
        <f>VLOOKUP(Oliusala[[#This Row],[postnumer]],Sveitarfelog[#All],4,FALSE)</f>
        <v>Flóahreppur,Sveitarfélagið Árborg</v>
      </c>
      <c r="E1248" t="str">
        <f>VLOOKUP(Oliusala[[#This Row],[postnumer]],Sveitarfelog[#All],5,FALSE)</f>
        <v>Suðurland</v>
      </c>
      <c r="F1248" t="s">
        <v>25</v>
      </c>
      <c r="G1248" t="s">
        <v>24</v>
      </c>
      <c r="H1248" t="s">
        <v>58</v>
      </c>
      <c r="I1248" s="1">
        <v>59555</v>
      </c>
      <c r="J1248" s="2">
        <f>VLOOKUP(Oliusala[[#This Row],[tegund]],Tegundir!$B$2:$D$19,3,FALSE)*Oliusala[[#This Row],[magn]]/1000</f>
        <v>51.515074999999996</v>
      </c>
      <c r="K1248">
        <v>2010</v>
      </c>
      <c r="L1248" t="s">
        <v>18</v>
      </c>
      <c r="M1248" s="144" t="s">
        <v>59</v>
      </c>
    </row>
    <row r="1249" spans="1:15" x14ac:dyDescent="0.2">
      <c r="A1249" t="s">
        <v>63</v>
      </c>
      <c r="B1249" s="144" t="s">
        <v>70</v>
      </c>
      <c r="C1249">
        <v>800</v>
      </c>
      <c r="D1249" t="str">
        <f>VLOOKUP(Oliusala[[#This Row],[postnumer]],Sveitarfelog[#All],4,FALSE)</f>
        <v>Flóahreppur,Sveitarfélagið Árborg</v>
      </c>
      <c r="E1249" t="str">
        <f>VLOOKUP(Oliusala[[#This Row],[postnumer]],Sveitarfelog[#All],5,FALSE)</f>
        <v>Suðurland</v>
      </c>
      <c r="F1249" t="s">
        <v>25</v>
      </c>
      <c r="G1249" t="s">
        <v>24</v>
      </c>
      <c r="H1249" t="s">
        <v>58</v>
      </c>
      <c r="I1249" s="1">
        <v>46450</v>
      </c>
      <c r="J1249" s="2">
        <f>VLOOKUP(Oliusala[[#This Row],[tegund]],Tegundir!$B$2:$D$19,3,FALSE)*Oliusala[[#This Row],[magn]]/1000</f>
        <v>40.179250000000003</v>
      </c>
      <c r="K1249">
        <v>2010</v>
      </c>
      <c r="L1249" t="s">
        <v>18</v>
      </c>
      <c r="M1249" s="144" t="s">
        <v>59</v>
      </c>
    </row>
    <row r="1250" spans="1:15" x14ac:dyDescent="0.2">
      <c r="A1250" t="s">
        <v>69</v>
      </c>
      <c r="B1250" s="144" t="s">
        <v>168</v>
      </c>
      <c r="C1250">
        <v>780</v>
      </c>
      <c r="D1250" t="str">
        <f>VLOOKUP(Oliusala[[#This Row],[postnumer]],Sveitarfelog[#All],4,FALSE)</f>
        <v>Sveitarfélagið Hornafjörður</v>
      </c>
      <c r="E1250" t="str">
        <f>VLOOKUP(Oliusala[[#This Row],[postnumer]],Sveitarfelog[#All],5,FALSE)</f>
        <v>Suðurland</v>
      </c>
      <c r="F1250" t="s">
        <v>29</v>
      </c>
      <c r="G1250" t="s">
        <v>24</v>
      </c>
      <c r="H1250" t="s">
        <v>60</v>
      </c>
      <c r="I1250" s="1">
        <v>12026</v>
      </c>
      <c r="J1250" s="2">
        <f>VLOOKUP(Oliusala[[#This Row],[tegund]],Tegundir!$B$2:$D$19,3,FALSE)*Oliusala[[#This Row],[magn]]/1000</f>
        <v>10.40249</v>
      </c>
      <c r="K1250">
        <v>2010</v>
      </c>
      <c r="L1250" t="s">
        <v>19</v>
      </c>
      <c r="M1250" s="144" t="s">
        <v>59</v>
      </c>
      <c r="O1250" s="144" t="s">
        <v>1998</v>
      </c>
    </row>
    <row r="1251" spans="1:15" x14ac:dyDescent="0.2">
      <c r="A1251" t="s">
        <v>158</v>
      </c>
      <c r="B1251" s="144" t="s">
        <v>168</v>
      </c>
      <c r="C1251">
        <v>780</v>
      </c>
      <c r="D1251" t="str">
        <f>VLOOKUP(Oliusala[[#This Row],[postnumer]],Sveitarfelog[#All],4,FALSE)</f>
        <v>Sveitarfélagið Hornafjörður</v>
      </c>
      <c r="E1251" t="str">
        <f>VLOOKUP(Oliusala[[#This Row],[postnumer]],Sveitarfelog[#All],5,FALSE)</f>
        <v>Suðurland</v>
      </c>
      <c r="F1251" t="s">
        <v>24</v>
      </c>
      <c r="G1251" t="s">
        <v>24</v>
      </c>
      <c r="H1251" t="s">
        <v>58</v>
      </c>
      <c r="I1251" s="1">
        <v>460834</v>
      </c>
      <c r="J1251" s="2">
        <f>VLOOKUP(Oliusala[[#This Row],[tegund]],Tegundir!$B$2:$D$19,3,FALSE)*Oliusala[[#This Row],[magn]]/1000</f>
        <v>398.62140999999997</v>
      </c>
      <c r="K1251">
        <v>2010</v>
      </c>
      <c r="L1251" t="s">
        <v>18</v>
      </c>
      <c r="M1251" s="144" t="s">
        <v>59</v>
      </c>
    </row>
    <row r="1252" spans="1:15" x14ac:dyDescent="0.2">
      <c r="A1252" t="s">
        <v>158</v>
      </c>
      <c r="B1252" s="144" t="s">
        <v>168</v>
      </c>
      <c r="C1252">
        <v>780</v>
      </c>
      <c r="D1252" t="str">
        <f>VLOOKUP(Oliusala[[#This Row],[postnumer]],Sveitarfelog[#All],4,FALSE)</f>
        <v>Sveitarfélagið Hornafjörður</v>
      </c>
      <c r="E1252" t="str">
        <f>VLOOKUP(Oliusala[[#This Row],[postnumer]],Sveitarfelog[#All],5,FALSE)</f>
        <v>Suðurland</v>
      </c>
      <c r="F1252" t="s">
        <v>29</v>
      </c>
      <c r="G1252" t="s">
        <v>24</v>
      </c>
      <c r="H1252" t="s">
        <v>58</v>
      </c>
      <c r="I1252" s="1">
        <v>5065372</v>
      </c>
      <c r="J1252" s="2">
        <f>VLOOKUP(Oliusala[[#This Row],[tegund]],Tegundir!$B$2:$D$19,3,FALSE)*Oliusala[[#This Row],[magn]]/1000</f>
        <v>4381.5467800000006</v>
      </c>
      <c r="K1252">
        <v>2010</v>
      </c>
      <c r="L1252" t="s">
        <v>19</v>
      </c>
      <c r="M1252" s="144" t="s">
        <v>59</v>
      </c>
      <c r="O1252" s="144" t="s">
        <v>1998</v>
      </c>
    </row>
    <row r="1253" spans="1:15" x14ac:dyDescent="0.2">
      <c r="A1253" t="s">
        <v>158</v>
      </c>
      <c r="B1253" s="144" t="s">
        <v>168</v>
      </c>
      <c r="C1253">
        <v>780</v>
      </c>
      <c r="D1253" t="str">
        <f>VLOOKUP(Oliusala[[#This Row],[postnumer]],Sveitarfelog[#All],4,FALSE)</f>
        <v>Sveitarfélagið Hornafjörður</v>
      </c>
      <c r="E1253" t="str">
        <f>VLOOKUP(Oliusala[[#This Row],[postnumer]],Sveitarfelog[#All],5,FALSE)</f>
        <v>Suðurland</v>
      </c>
      <c r="F1253" t="s">
        <v>30</v>
      </c>
      <c r="G1253" t="s">
        <v>24</v>
      </c>
      <c r="H1253" t="s">
        <v>58</v>
      </c>
      <c r="I1253" s="1">
        <v>227879</v>
      </c>
      <c r="J1253" s="2">
        <f>VLOOKUP(Oliusala[[#This Row],[tegund]],Tegundir!$B$2:$D$19,3,FALSE)*Oliusala[[#This Row],[magn]]/1000</f>
        <v>197.11533499999999</v>
      </c>
      <c r="K1253">
        <v>2010</v>
      </c>
      <c r="L1253" t="s">
        <v>19</v>
      </c>
      <c r="M1253" s="144" t="s">
        <v>59</v>
      </c>
      <c r="O1253" s="144" t="s">
        <v>1998</v>
      </c>
    </row>
    <row r="1254" spans="1:15" x14ac:dyDescent="0.2">
      <c r="A1254" t="s">
        <v>63</v>
      </c>
      <c r="B1254" s="144" t="s">
        <v>168</v>
      </c>
      <c r="C1254">
        <v>780</v>
      </c>
      <c r="D1254" t="str">
        <f>VLOOKUP(Oliusala[[#This Row],[postnumer]],Sveitarfelog[#All],4,FALSE)</f>
        <v>Sveitarfélagið Hornafjörður</v>
      </c>
      <c r="E1254" t="str">
        <f>VLOOKUP(Oliusala[[#This Row],[postnumer]],Sveitarfelog[#All],5,FALSE)</f>
        <v>Suðurland</v>
      </c>
      <c r="F1254" t="s">
        <v>24</v>
      </c>
      <c r="G1254" t="s">
        <v>24</v>
      </c>
      <c r="H1254" t="s">
        <v>58</v>
      </c>
      <c r="I1254" s="1">
        <v>57068</v>
      </c>
      <c r="J1254" s="2">
        <f>VLOOKUP(Oliusala[[#This Row],[tegund]],Tegundir!$B$2:$D$19,3,FALSE)*Oliusala[[#This Row],[magn]]/1000</f>
        <v>49.363819999999997</v>
      </c>
      <c r="K1254">
        <v>2010</v>
      </c>
      <c r="L1254" t="s">
        <v>18</v>
      </c>
      <c r="M1254" s="144" t="s">
        <v>59</v>
      </c>
    </row>
    <row r="1255" spans="1:15" x14ac:dyDescent="0.2">
      <c r="A1255" t="s">
        <v>63</v>
      </c>
      <c r="B1255" s="144" t="s">
        <v>168</v>
      </c>
      <c r="C1255">
        <v>780</v>
      </c>
      <c r="D1255" t="str">
        <f>VLOOKUP(Oliusala[[#This Row],[postnumer]],Sveitarfelog[#All],4,FALSE)</f>
        <v>Sveitarfélagið Hornafjörður</v>
      </c>
      <c r="E1255" t="str">
        <f>VLOOKUP(Oliusala[[#This Row],[postnumer]],Sveitarfelog[#All],5,FALSE)</f>
        <v>Suðurland</v>
      </c>
      <c r="F1255" t="s">
        <v>24</v>
      </c>
      <c r="G1255" t="s">
        <v>24</v>
      </c>
      <c r="H1255" t="s">
        <v>58</v>
      </c>
      <c r="I1255" s="1">
        <v>773238</v>
      </c>
      <c r="J1255" s="2">
        <f>VLOOKUP(Oliusala[[#This Row],[tegund]],Tegundir!$B$2:$D$19,3,FALSE)*Oliusala[[#This Row],[magn]]/1000</f>
        <v>668.85086999999999</v>
      </c>
      <c r="K1255">
        <v>2010</v>
      </c>
      <c r="L1255" t="s">
        <v>18</v>
      </c>
      <c r="M1255" s="144" t="s">
        <v>59</v>
      </c>
    </row>
    <row r="1256" spans="1:15" x14ac:dyDescent="0.2">
      <c r="A1256" t="s">
        <v>63</v>
      </c>
      <c r="B1256" s="144" t="s">
        <v>175</v>
      </c>
      <c r="C1256">
        <v>801</v>
      </c>
      <c r="D1256" t="str">
        <f>VLOOKUP(Oliusala[[#This Row],[postnumer]],Sveitarfelog[#All],4,FALSE)</f>
        <v>Flóahreppur,Sveitarfélagið Árborg</v>
      </c>
      <c r="E1256" t="str">
        <f>VLOOKUP(Oliusala[[#This Row],[postnumer]],Sveitarfelog[#All],5,FALSE)</f>
        <v>Suðurland</v>
      </c>
      <c r="F1256" t="s">
        <v>25</v>
      </c>
      <c r="G1256" t="s">
        <v>24</v>
      </c>
      <c r="H1256" t="s">
        <v>58</v>
      </c>
      <c r="I1256" s="1">
        <v>8523</v>
      </c>
      <c r="J1256" s="2">
        <f>VLOOKUP(Oliusala[[#This Row],[tegund]],Tegundir!$B$2:$D$19,3,FALSE)*Oliusala[[#This Row],[magn]]/1000</f>
        <v>7.3723949999999991</v>
      </c>
      <c r="K1256">
        <v>2010</v>
      </c>
      <c r="L1256" t="s">
        <v>18</v>
      </c>
      <c r="M1256" s="144" t="s">
        <v>59</v>
      </c>
    </row>
    <row r="1257" spans="1:15" x14ac:dyDescent="0.2">
      <c r="A1257" t="s">
        <v>63</v>
      </c>
      <c r="B1257" s="144" t="s">
        <v>169</v>
      </c>
      <c r="C1257">
        <v>781</v>
      </c>
      <c r="D1257" t="str">
        <f>VLOOKUP(Oliusala[[#This Row],[postnumer]],Sveitarfelog[#All],4,FALSE)</f>
        <v>Sveitarfélagið Hornafjörður</v>
      </c>
      <c r="E1257" t="str">
        <f>VLOOKUP(Oliusala[[#This Row],[postnumer]],Sveitarfelog[#All],5,FALSE)</f>
        <v>Suðurland</v>
      </c>
      <c r="F1257" t="s">
        <v>24</v>
      </c>
      <c r="G1257" t="s">
        <v>24</v>
      </c>
      <c r="H1257" t="s">
        <v>61</v>
      </c>
      <c r="I1257" s="1">
        <v>0</v>
      </c>
      <c r="J1257" s="2">
        <f>VLOOKUP(Oliusala[[#This Row],[tegund]],Tegundir!$B$2:$D$19,3,FALSE)*Oliusala[[#This Row],[magn]]/1000</f>
        <v>0</v>
      </c>
      <c r="K1257">
        <v>2010</v>
      </c>
      <c r="L1257" t="s">
        <v>18</v>
      </c>
      <c r="M1257" s="144" t="s">
        <v>62</v>
      </c>
    </row>
    <row r="1258" spans="1:15" x14ac:dyDescent="0.2">
      <c r="A1258" t="s">
        <v>63</v>
      </c>
      <c r="B1258" s="144" t="s">
        <v>176</v>
      </c>
      <c r="C1258">
        <v>801</v>
      </c>
      <c r="D1258" t="str">
        <f>VLOOKUP(Oliusala[[#This Row],[postnumer]],Sveitarfelog[#All],4,FALSE)</f>
        <v>Flóahreppur,Sveitarfélagið Árborg</v>
      </c>
      <c r="E1258" t="str">
        <f>VLOOKUP(Oliusala[[#This Row],[postnumer]],Sveitarfelog[#All],5,FALSE)</f>
        <v>Suðurland</v>
      </c>
      <c r="F1258" t="s">
        <v>25</v>
      </c>
      <c r="G1258" t="s">
        <v>24</v>
      </c>
      <c r="H1258" t="s">
        <v>58</v>
      </c>
      <c r="I1258" s="1">
        <v>17664</v>
      </c>
      <c r="J1258" s="2">
        <f>VLOOKUP(Oliusala[[#This Row],[tegund]],Tegundir!$B$2:$D$19,3,FALSE)*Oliusala[[#This Row],[magn]]/1000</f>
        <v>15.27936</v>
      </c>
      <c r="K1258">
        <v>2010</v>
      </c>
      <c r="L1258" t="s">
        <v>18</v>
      </c>
      <c r="M1258" s="144" t="s">
        <v>59</v>
      </c>
    </row>
    <row r="1259" spans="1:15" x14ac:dyDescent="0.2">
      <c r="A1259" t="s">
        <v>63</v>
      </c>
      <c r="B1259" s="144" t="s">
        <v>170</v>
      </c>
      <c r="C1259">
        <v>781</v>
      </c>
      <c r="D1259" t="str">
        <f>VLOOKUP(Oliusala[[#This Row],[postnumer]],Sveitarfelog[#All],4,FALSE)</f>
        <v>Sveitarfélagið Hornafjörður</v>
      </c>
      <c r="E1259" t="str">
        <f>VLOOKUP(Oliusala[[#This Row],[postnumer]],Sveitarfelog[#All],5,FALSE)</f>
        <v>Suðurland</v>
      </c>
      <c r="F1259" t="s">
        <v>24</v>
      </c>
      <c r="G1259" t="s">
        <v>24</v>
      </c>
      <c r="H1259" t="s">
        <v>61</v>
      </c>
      <c r="I1259" s="1">
        <v>0</v>
      </c>
      <c r="J1259" s="2">
        <f>VLOOKUP(Oliusala[[#This Row],[tegund]],Tegundir!$B$2:$D$19,3,FALSE)*Oliusala[[#This Row],[magn]]/1000</f>
        <v>0</v>
      </c>
      <c r="K1259">
        <v>2010</v>
      </c>
      <c r="L1259" t="s">
        <v>18</v>
      </c>
      <c r="M1259" s="144" t="s">
        <v>62</v>
      </c>
    </row>
    <row r="1260" spans="1:15" x14ac:dyDescent="0.2">
      <c r="A1260" t="s">
        <v>63</v>
      </c>
      <c r="B1260" s="144" t="s">
        <v>182</v>
      </c>
      <c r="C1260">
        <v>810</v>
      </c>
      <c r="D1260" t="str">
        <f>VLOOKUP(Oliusala[[#This Row],[postnumer]],Sveitarfelog[#All],4,FALSE)</f>
        <v>Hveragerðisbær,Sveitarfélagið Ölfus</v>
      </c>
      <c r="E1260" t="str">
        <f>VLOOKUP(Oliusala[[#This Row],[postnumer]],Sveitarfelog[#All],5,FALSE)</f>
        <v>Suðurland</v>
      </c>
      <c r="F1260" t="s">
        <v>25</v>
      </c>
      <c r="G1260" t="s">
        <v>24</v>
      </c>
      <c r="H1260" t="s">
        <v>58</v>
      </c>
      <c r="I1260" s="1">
        <v>88839</v>
      </c>
      <c r="J1260" s="2">
        <f>VLOOKUP(Oliusala[[#This Row],[tegund]],Tegundir!$B$2:$D$19,3,FALSE)*Oliusala[[#This Row],[magn]]/1000</f>
        <v>76.845735000000005</v>
      </c>
      <c r="K1260">
        <v>2010</v>
      </c>
      <c r="L1260" t="s">
        <v>18</v>
      </c>
      <c r="M1260" s="144" t="s">
        <v>59</v>
      </c>
    </row>
    <row r="1261" spans="1:15" x14ac:dyDescent="0.2">
      <c r="A1261" t="s">
        <v>63</v>
      </c>
      <c r="B1261" s="144" t="s">
        <v>183</v>
      </c>
      <c r="C1261">
        <v>815</v>
      </c>
      <c r="D1261" t="str">
        <f>VLOOKUP(Oliusala[[#This Row],[postnumer]],Sveitarfelog[#All],4,FALSE)</f>
        <v>Hveragerðisbær,Sveitarfélagið Ölfus</v>
      </c>
      <c r="E1261" t="str">
        <f>VLOOKUP(Oliusala[[#This Row],[postnumer]],Sveitarfelog[#All],5,FALSE)</f>
        <v>Suðurland</v>
      </c>
      <c r="F1261" t="s">
        <v>25</v>
      </c>
      <c r="G1261" t="s">
        <v>24</v>
      </c>
      <c r="H1261" t="s">
        <v>58</v>
      </c>
      <c r="I1261" s="1">
        <v>27618</v>
      </c>
      <c r="J1261" s="2">
        <f>VLOOKUP(Oliusala[[#This Row],[tegund]],Tegundir!$B$2:$D$19,3,FALSE)*Oliusala[[#This Row],[magn]]/1000</f>
        <v>23.889569999999999</v>
      </c>
      <c r="K1261">
        <v>2010</v>
      </c>
      <c r="L1261" t="s">
        <v>19</v>
      </c>
      <c r="M1261" s="144" t="s">
        <v>59</v>
      </c>
      <c r="O1261" s="144" t="s">
        <v>1997</v>
      </c>
    </row>
    <row r="1262" spans="1:15" x14ac:dyDescent="0.2">
      <c r="A1262" t="s">
        <v>158</v>
      </c>
      <c r="B1262" s="144" t="s">
        <v>171</v>
      </c>
      <c r="C1262">
        <v>781</v>
      </c>
      <c r="D1262" t="str">
        <f>VLOOKUP(Oliusala[[#This Row],[postnumer]],Sveitarfelog[#All],4,FALSE)</f>
        <v>Sveitarfélagið Hornafjörður</v>
      </c>
      <c r="E1262" t="str">
        <f>VLOOKUP(Oliusala[[#This Row],[postnumer]],Sveitarfelog[#All],5,FALSE)</f>
        <v>Suðurland</v>
      </c>
      <c r="F1262" t="s">
        <v>24</v>
      </c>
      <c r="G1262" t="s">
        <v>24</v>
      </c>
      <c r="H1262" t="s">
        <v>60</v>
      </c>
      <c r="I1262" s="1">
        <v>10547</v>
      </c>
      <c r="J1262" s="2">
        <f>VLOOKUP(Oliusala[[#This Row],[tegund]],Tegundir!$B$2:$D$19,3,FALSE)*Oliusala[[#This Row],[magn]]/1000</f>
        <v>9.1231550000000006</v>
      </c>
      <c r="K1262">
        <v>2010</v>
      </c>
      <c r="L1262" t="s">
        <v>18</v>
      </c>
      <c r="M1262" s="144" t="s">
        <v>59</v>
      </c>
    </row>
    <row r="1263" spans="1:15" x14ac:dyDescent="0.2">
      <c r="A1263" t="s">
        <v>158</v>
      </c>
      <c r="B1263" s="144" t="s">
        <v>169</v>
      </c>
      <c r="C1263">
        <v>781</v>
      </c>
      <c r="D1263" t="str">
        <f>VLOOKUP(Oliusala[[#This Row],[postnumer]],Sveitarfelog[#All],4,FALSE)</f>
        <v>Sveitarfélagið Hornafjörður</v>
      </c>
      <c r="E1263" t="str">
        <f>VLOOKUP(Oliusala[[#This Row],[postnumer]],Sveitarfelog[#All],5,FALSE)</f>
        <v>Suðurland</v>
      </c>
      <c r="F1263" t="s">
        <v>24</v>
      </c>
      <c r="G1263" t="s">
        <v>24</v>
      </c>
      <c r="H1263" t="s">
        <v>60</v>
      </c>
      <c r="I1263" s="1">
        <v>15811</v>
      </c>
      <c r="J1263" s="2">
        <f>VLOOKUP(Oliusala[[#This Row],[tegund]],Tegundir!$B$2:$D$19,3,FALSE)*Oliusala[[#This Row],[magn]]/1000</f>
        <v>13.676515</v>
      </c>
      <c r="K1263">
        <v>2010</v>
      </c>
      <c r="L1263" t="s">
        <v>18</v>
      </c>
      <c r="M1263" s="144" t="s">
        <v>59</v>
      </c>
    </row>
    <row r="1264" spans="1:15" x14ac:dyDescent="0.2">
      <c r="A1264" t="s">
        <v>158</v>
      </c>
      <c r="B1264" s="144" t="s">
        <v>169</v>
      </c>
      <c r="C1264">
        <v>781</v>
      </c>
      <c r="D1264" t="str">
        <f>VLOOKUP(Oliusala[[#This Row],[postnumer]],Sveitarfelog[#All],4,FALSE)</f>
        <v>Sveitarfélagið Hornafjörður</v>
      </c>
      <c r="E1264" t="str">
        <f>VLOOKUP(Oliusala[[#This Row],[postnumer]],Sveitarfelog[#All],5,FALSE)</f>
        <v>Suðurland</v>
      </c>
      <c r="F1264" t="s">
        <v>29</v>
      </c>
      <c r="G1264" t="s">
        <v>24</v>
      </c>
      <c r="H1264" t="s">
        <v>60</v>
      </c>
      <c r="I1264" s="1">
        <v>12482</v>
      </c>
      <c r="J1264" s="2">
        <f>VLOOKUP(Oliusala[[#This Row],[tegund]],Tegundir!$B$2:$D$19,3,FALSE)*Oliusala[[#This Row],[magn]]/1000</f>
        <v>10.79693</v>
      </c>
      <c r="K1264">
        <v>2010</v>
      </c>
      <c r="L1264" t="s">
        <v>19</v>
      </c>
      <c r="M1264" s="144" t="s">
        <v>59</v>
      </c>
      <c r="O1264" s="144" t="s">
        <v>1998</v>
      </c>
    </row>
    <row r="1265" spans="1:15" x14ac:dyDescent="0.2">
      <c r="A1265" t="s">
        <v>158</v>
      </c>
      <c r="B1265" s="144" t="s">
        <v>170</v>
      </c>
      <c r="C1265">
        <v>781</v>
      </c>
      <c r="D1265" t="str">
        <f>VLOOKUP(Oliusala[[#This Row],[postnumer]],Sveitarfelog[#All],4,FALSE)</f>
        <v>Sveitarfélagið Hornafjörður</v>
      </c>
      <c r="E1265" t="str">
        <f>VLOOKUP(Oliusala[[#This Row],[postnumer]],Sveitarfelog[#All],5,FALSE)</f>
        <v>Suðurland</v>
      </c>
      <c r="F1265" t="s">
        <v>24</v>
      </c>
      <c r="G1265" t="s">
        <v>24</v>
      </c>
      <c r="H1265" t="s">
        <v>60</v>
      </c>
      <c r="I1265" s="1">
        <v>74754</v>
      </c>
      <c r="J1265" s="2">
        <f>VLOOKUP(Oliusala[[#This Row],[tegund]],Tegundir!$B$2:$D$19,3,FALSE)*Oliusala[[#This Row],[magn]]/1000</f>
        <v>64.662210000000002</v>
      </c>
      <c r="K1265">
        <v>2010</v>
      </c>
      <c r="L1265" t="s">
        <v>18</v>
      </c>
      <c r="M1265" s="144" t="s">
        <v>59</v>
      </c>
    </row>
    <row r="1266" spans="1:15" x14ac:dyDescent="0.2">
      <c r="A1266" t="s">
        <v>158</v>
      </c>
      <c r="B1266" s="144" t="s">
        <v>170</v>
      </c>
      <c r="C1266">
        <v>781</v>
      </c>
      <c r="D1266" t="str">
        <f>VLOOKUP(Oliusala[[#This Row],[postnumer]],Sveitarfelog[#All],4,FALSE)</f>
        <v>Sveitarfélagið Hornafjörður</v>
      </c>
      <c r="E1266" t="str">
        <f>VLOOKUP(Oliusala[[#This Row],[postnumer]],Sveitarfelog[#All],5,FALSE)</f>
        <v>Suðurland</v>
      </c>
      <c r="F1266" t="s">
        <v>29</v>
      </c>
      <c r="G1266" t="s">
        <v>24</v>
      </c>
      <c r="H1266" t="s">
        <v>60</v>
      </c>
      <c r="I1266" s="1">
        <v>17811</v>
      </c>
      <c r="J1266" s="2">
        <f>VLOOKUP(Oliusala[[#This Row],[tegund]],Tegundir!$B$2:$D$19,3,FALSE)*Oliusala[[#This Row],[magn]]/1000</f>
        <v>15.406514999999999</v>
      </c>
      <c r="K1266">
        <v>2010</v>
      </c>
      <c r="L1266" t="s">
        <v>19</v>
      </c>
      <c r="M1266" s="144" t="s">
        <v>59</v>
      </c>
      <c r="O1266" s="144" t="s">
        <v>1998</v>
      </c>
    </row>
    <row r="1267" spans="1:15" x14ac:dyDescent="0.2">
      <c r="A1267" t="s">
        <v>57</v>
      </c>
      <c r="B1267" s="144" t="s">
        <v>171</v>
      </c>
      <c r="C1267">
        <v>781</v>
      </c>
      <c r="D1267" t="str">
        <f>VLOOKUP(Oliusala[[#This Row],[postnumer]],Sveitarfelog[#All],4,FALSE)</f>
        <v>Sveitarfélagið Hornafjörður</v>
      </c>
      <c r="E1267" t="str">
        <f>VLOOKUP(Oliusala[[#This Row],[postnumer]],Sveitarfelog[#All],5,FALSE)</f>
        <v>Suðurland</v>
      </c>
      <c r="F1267" t="s">
        <v>24</v>
      </c>
      <c r="G1267" t="s">
        <v>24</v>
      </c>
      <c r="H1267" t="s">
        <v>60</v>
      </c>
      <c r="I1267" s="1">
        <v>3900</v>
      </c>
      <c r="J1267" s="2">
        <f>VLOOKUP(Oliusala[[#This Row],[tegund]],Tegundir!$B$2:$D$19,3,FALSE)*Oliusala[[#This Row],[magn]]/1000</f>
        <v>3.3734999999999999</v>
      </c>
      <c r="K1267">
        <v>2010</v>
      </c>
      <c r="L1267" t="s">
        <v>18</v>
      </c>
      <c r="M1267" s="144" t="s">
        <v>59</v>
      </c>
    </row>
    <row r="1268" spans="1:15" x14ac:dyDescent="0.2">
      <c r="A1268" t="s">
        <v>57</v>
      </c>
      <c r="B1268" s="144" t="s">
        <v>169</v>
      </c>
      <c r="C1268">
        <v>781</v>
      </c>
      <c r="D1268" t="str">
        <f>VLOOKUP(Oliusala[[#This Row],[postnumer]],Sveitarfelog[#All],4,FALSE)</f>
        <v>Sveitarfélagið Hornafjörður</v>
      </c>
      <c r="E1268" t="str">
        <f>VLOOKUP(Oliusala[[#This Row],[postnumer]],Sveitarfelog[#All],5,FALSE)</f>
        <v>Suðurland</v>
      </c>
      <c r="F1268" t="s">
        <v>24</v>
      </c>
      <c r="G1268" t="s">
        <v>24</v>
      </c>
      <c r="H1268" t="s">
        <v>60</v>
      </c>
      <c r="I1268" s="1">
        <v>23390</v>
      </c>
      <c r="J1268" s="2">
        <f>VLOOKUP(Oliusala[[#This Row],[tegund]],Tegundir!$B$2:$D$19,3,FALSE)*Oliusala[[#This Row],[magn]]/1000</f>
        <v>20.23235</v>
      </c>
      <c r="K1268">
        <v>2010</v>
      </c>
      <c r="L1268" t="s">
        <v>18</v>
      </c>
      <c r="M1268" s="144" t="s">
        <v>59</v>
      </c>
    </row>
    <row r="1269" spans="1:15" x14ac:dyDescent="0.2">
      <c r="A1269" t="s">
        <v>57</v>
      </c>
      <c r="B1269" s="144" t="s">
        <v>170</v>
      </c>
      <c r="C1269">
        <v>781</v>
      </c>
      <c r="D1269" t="str">
        <f>VLOOKUP(Oliusala[[#This Row],[postnumer]],Sveitarfelog[#All],4,FALSE)</f>
        <v>Sveitarfélagið Hornafjörður</v>
      </c>
      <c r="E1269" t="str">
        <f>VLOOKUP(Oliusala[[#This Row],[postnumer]],Sveitarfelog[#All],5,FALSE)</f>
        <v>Suðurland</v>
      </c>
      <c r="F1269" t="s">
        <v>24</v>
      </c>
      <c r="G1269" t="s">
        <v>24</v>
      </c>
      <c r="H1269" t="s">
        <v>60</v>
      </c>
      <c r="I1269" s="1">
        <v>130335</v>
      </c>
      <c r="J1269" s="2">
        <f>VLOOKUP(Oliusala[[#This Row],[tegund]],Tegundir!$B$2:$D$19,3,FALSE)*Oliusala[[#This Row],[magn]]/1000</f>
        <v>112.73977499999999</v>
      </c>
      <c r="K1269">
        <v>2010</v>
      </c>
      <c r="L1269" t="s">
        <v>18</v>
      </c>
      <c r="M1269" s="144" t="s">
        <v>59</v>
      </c>
    </row>
    <row r="1270" spans="1:15" x14ac:dyDescent="0.2">
      <c r="A1270" t="s">
        <v>57</v>
      </c>
      <c r="B1270" s="144" t="s">
        <v>170</v>
      </c>
      <c r="C1270">
        <v>781</v>
      </c>
      <c r="D1270" t="str">
        <f>VLOOKUP(Oliusala[[#This Row],[postnumer]],Sveitarfelog[#All],4,FALSE)</f>
        <v>Sveitarfélagið Hornafjörður</v>
      </c>
      <c r="E1270" t="str">
        <f>VLOOKUP(Oliusala[[#This Row],[postnumer]],Sveitarfelog[#All],5,FALSE)</f>
        <v>Suðurland</v>
      </c>
      <c r="F1270" t="s">
        <v>29</v>
      </c>
      <c r="G1270" t="s">
        <v>24</v>
      </c>
      <c r="H1270" t="s">
        <v>60</v>
      </c>
      <c r="I1270" s="1">
        <v>4546</v>
      </c>
      <c r="J1270" s="2">
        <f>VLOOKUP(Oliusala[[#This Row],[tegund]],Tegundir!$B$2:$D$19,3,FALSE)*Oliusala[[#This Row],[magn]]/1000</f>
        <v>3.9322900000000001</v>
      </c>
      <c r="K1270">
        <v>2010</v>
      </c>
      <c r="L1270" t="s">
        <v>19</v>
      </c>
      <c r="M1270" s="144" t="s">
        <v>59</v>
      </c>
      <c r="O1270" s="144" t="s">
        <v>1998</v>
      </c>
    </row>
    <row r="1271" spans="1:15" x14ac:dyDescent="0.2">
      <c r="A1271" t="s">
        <v>57</v>
      </c>
      <c r="B1271" s="144" t="s">
        <v>170</v>
      </c>
      <c r="C1271">
        <v>781</v>
      </c>
      <c r="D1271" t="str">
        <f>VLOOKUP(Oliusala[[#This Row],[postnumer]],Sveitarfelog[#All],4,FALSE)</f>
        <v>Sveitarfélagið Hornafjörður</v>
      </c>
      <c r="E1271" t="str">
        <f>VLOOKUP(Oliusala[[#This Row],[postnumer]],Sveitarfelog[#All],5,FALSE)</f>
        <v>Suðurland</v>
      </c>
      <c r="F1271" t="s">
        <v>30</v>
      </c>
      <c r="G1271" t="s">
        <v>24</v>
      </c>
      <c r="H1271" t="s">
        <v>60</v>
      </c>
      <c r="I1271" s="1">
        <v>43049</v>
      </c>
      <c r="J1271" s="2">
        <f>VLOOKUP(Oliusala[[#This Row],[tegund]],Tegundir!$B$2:$D$19,3,FALSE)*Oliusala[[#This Row],[magn]]/1000</f>
        <v>37.237385000000003</v>
      </c>
      <c r="K1271">
        <v>2010</v>
      </c>
      <c r="L1271" t="s">
        <v>19</v>
      </c>
      <c r="M1271" s="144" t="s">
        <v>59</v>
      </c>
      <c r="O1271" s="144" t="s">
        <v>1998</v>
      </c>
    </row>
    <row r="1272" spans="1:15" x14ac:dyDescent="0.2">
      <c r="A1272" t="s">
        <v>63</v>
      </c>
      <c r="B1272" s="144" t="s">
        <v>171</v>
      </c>
      <c r="C1272">
        <v>781</v>
      </c>
      <c r="D1272" t="str">
        <f>VLOOKUP(Oliusala[[#This Row],[postnumer]],Sveitarfelog[#All],4,FALSE)</f>
        <v>Sveitarfélagið Hornafjörður</v>
      </c>
      <c r="E1272" t="str">
        <f>VLOOKUP(Oliusala[[#This Row],[postnumer]],Sveitarfelog[#All],5,FALSE)</f>
        <v>Suðurland</v>
      </c>
      <c r="F1272" t="s">
        <v>24</v>
      </c>
      <c r="G1272" t="s">
        <v>24</v>
      </c>
      <c r="H1272" t="s">
        <v>58</v>
      </c>
      <c r="I1272" s="1">
        <v>578091</v>
      </c>
      <c r="J1272" s="2">
        <f>VLOOKUP(Oliusala[[#This Row],[tegund]],Tegundir!$B$2:$D$19,3,FALSE)*Oliusala[[#This Row],[magn]]/1000</f>
        <v>500.04871499999996</v>
      </c>
      <c r="K1272">
        <v>2010</v>
      </c>
      <c r="L1272" t="s">
        <v>18</v>
      </c>
      <c r="M1272" s="144" t="s">
        <v>59</v>
      </c>
    </row>
    <row r="1273" spans="1:15" x14ac:dyDescent="0.2">
      <c r="A1273" t="s">
        <v>63</v>
      </c>
      <c r="B1273" s="144" t="s">
        <v>169</v>
      </c>
      <c r="C1273">
        <v>781</v>
      </c>
      <c r="D1273" t="str">
        <f>VLOOKUP(Oliusala[[#This Row],[postnumer]],Sveitarfelog[#All],4,FALSE)</f>
        <v>Sveitarfélagið Hornafjörður</v>
      </c>
      <c r="E1273" t="str">
        <f>VLOOKUP(Oliusala[[#This Row],[postnumer]],Sveitarfelog[#All],5,FALSE)</f>
        <v>Suðurland</v>
      </c>
      <c r="F1273" t="s">
        <v>24</v>
      </c>
      <c r="G1273" t="s">
        <v>24</v>
      </c>
      <c r="H1273" t="s">
        <v>58</v>
      </c>
      <c r="I1273" s="1">
        <v>22044</v>
      </c>
      <c r="J1273" s="2">
        <f>VLOOKUP(Oliusala[[#This Row],[tegund]],Tegundir!$B$2:$D$19,3,FALSE)*Oliusala[[#This Row],[magn]]/1000</f>
        <v>19.068060000000003</v>
      </c>
      <c r="K1273">
        <v>2010</v>
      </c>
      <c r="L1273" t="s">
        <v>18</v>
      </c>
      <c r="M1273" s="144" t="s">
        <v>59</v>
      </c>
    </row>
    <row r="1274" spans="1:15" x14ac:dyDescent="0.2">
      <c r="A1274" t="s">
        <v>63</v>
      </c>
      <c r="B1274" s="144" t="s">
        <v>170</v>
      </c>
      <c r="C1274">
        <v>781</v>
      </c>
      <c r="D1274" t="str">
        <f>VLOOKUP(Oliusala[[#This Row],[postnumer]],Sveitarfelog[#All],4,FALSE)</f>
        <v>Sveitarfélagið Hornafjörður</v>
      </c>
      <c r="E1274" t="str">
        <f>VLOOKUP(Oliusala[[#This Row],[postnumer]],Sveitarfelog[#All],5,FALSE)</f>
        <v>Suðurland</v>
      </c>
      <c r="F1274" t="s">
        <v>24</v>
      </c>
      <c r="G1274" t="s">
        <v>24</v>
      </c>
      <c r="H1274" t="s">
        <v>58</v>
      </c>
      <c r="I1274" s="1">
        <v>62448</v>
      </c>
      <c r="J1274" s="2">
        <f>VLOOKUP(Oliusala[[#This Row],[tegund]],Tegundir!$B$2:$D$19,3,FALSE)*Oliusala[[#This Row],[magn]]/1000</f>
        <v>54.017519999999998</v>
      </c>
      <c r="K1274">
        <v>2010</v>
      </c>
      <c r="L1274" t="s">
        <v>18</v>
      </c>
      <c r="M1274" s="144" t="s">
        <v>59</v>
      </c>
    </row>
    <row r="1275" spans="1:15" x14ac:dyDescent="0.2">
      <c r="A1275" t="s">
        <v>63</v>
      </c>
      <c r="B1275" s="144" t="s">
        <v>172</v>
      </c>
      <c r="C1275">
        <v>785</v>
      </c>
      <c r="D1275" t="str">
        <f>VLOOKUP(Oliusala[[#This Row],[postnumer]],Sveitarfelog[#All],4,FALSE)</f>
        <v>Sveitarfélagið Hornafjörður</v>
      </c>
      <c r="E1275" t="str">
        <f>VLOOKUP(Oliusala[[#This Row],[postnumer]],Sveitarfelog[#All],5,FALSE)</f>
        <v>Suðurland</v>
      </c>
      <c r="F1275" t="s">
        <v>24</v>
      </c>
      <c r="G1275" t="s">
        <v>24</v>
      </c>
      <c r="H1275" t="s">
        <v>61</v>
      </c>
      <c r="I1275" s="1">
        <v>0</v>
      </c>
      <c r="J1275" s="2">
        <f>VLOOKUP(Oliusala[[#This Row],[tegund]],Tegundir!$B$2:$D$19,3,FALSE)*Oliusala[[#This Row],[magn]]/1000</f>
        <v>0</v>
      </c>
      <c r="K1275">
        <v>2010</v>
      </c>
      <c r="L1275" t="s">
        <v>18</v>
      </c>
      <c r="M1275" s="144" t="s">
        <v>62</v>
      </c>
    </row>
    <row r="1276" spans="1:15" x14ac:dyDescent="0.2">
      <c r="A1276" t="s">
        <v>63</v>
      </c>
      <c r="B1276" s="144" t="s">
        <v>185</v>
      </c>
      <c r="C1276">
        <v>825</v>
      </c>
      <c r="D1276" t="str">
        <f>VLOOKUP(Oliusala[[#This Row],[postnumer]],Sveitarfelog[#All],4,FALSE)</f>
        <v>Flóahreppur,Sveitarfélagið Árborg</v>
      </c>
      <c r="E1276" t="str">
        <f>VLOOKUP(Oliusala[[#This Row],[postnumer]],Sveitarfelog[#All],5,FALSE)</f>
        <v>Suðurland</v>
      </c>
      <c r="F1276" t="s">
        <v>25</v>
      </c>
      <c r="G1276" t="s">
        <v>24</v>
      </c>
      <c r="H1276" t="s">
        <v>58</v>
      </c>
      <c r="I1276" s="1">
        <v>33235</v>
      </c>
      <c r="J1276" s="2">
        <f>VLOOKUP(Oliusala[[#This Row],[tegund]],Tegundir!$B$2:$D$19,3,FALSE)*Oliusala[[#This Row],[magn]]/1000</f>
        <v>28.748275000000003</v>
      </c>
      <c r="K1276">
        <v>2010</v>
      </c>
      <c r="L1276" t="s">
        <v>18</v>
      </c>
      <c r="M1276" s="144" t="s">
        <v>59</v>
      </c>
    </row>
    <row r="1277" spans="1:15" x14ac:dyDescent="0.2">
      <c r="A1277" t="s">
        <v>63</v>
      </c>
      <c r="B1277" s="144" t="s">
        <v>186</v>
      </c>
      <c r="C1277">
        <v>840</v>
      </c>
      <c r="D1277" t="str">
        <f>VLOOKUP(Oliusala[[#This Row],[postnumer]],Sveitarfelog[#All],4,FALSE)</f>
        <v>Bláskógabyggð,Grímsnes- og Grafningshreppur,Hrunamannahreppur,Skeiða- og Gnúpverjahreppur</v>
      </c>
      <c r="E1277" t="str">
        <f>VLOOKUP(Oliusala[[#This Row],[postnumer]],Sveitarfelog[#All],5,FALSE)</f>
        <v>Suðurland</v>
      </c>
      <c r="F1277" t="s">
        <v>25</v>
      </c>
      <c r="G1277" t="s">
        <v>24</v>
      </c>
      <c r="H1277" t="s">
        <v>58</v>
      </c>
      <c r="I1277" s="1">
        <v>20548</v>
      </c>
      <c r="J1277" s="2">
        <f>VLOOKUP(Oliusala[[#This Row],[tegund]],Tegundir!$B$2:$D$19,3,FALSE)*Oliusala[[#This Row],[magn]]/1000</f>
        <v>17.77402</v>
      </c>
      <c r="K1277">
        <v>2010</v>
      </c>
      <c r="L1277" t="s">
        <v>18</v>
      </c>
      <c r="M1277" s="144" t="s">
        <v>59</v>
      </c>
    </row>
    <row r="1278" spans="1:15" x14ac:dyDescent="0.2">
      <c r="A1278" t="s">
        <v>57</v>
      </c>
      <c r="B1278" s="144" t="s">
        <v>172</v>
      </c>
      <c r="C1278">
        <v>785</v>
      </c>
      <c r="D1278" t="str">
        <f>VLOOKUP(Oliusala[[#This Row],[postnumer]],Sveitarfelog[#All],4,FALSE)</f>
        <v>Sveitarfélagið Hornafjörður</v>
      </c>
      <c r="E1278" t="str">
        <f>VLOOKUP(Oliusala[[#This Row],[postnumer]],Sveitarfelog[#All],5,FALSE)</f>
        <v>Suðurland</v>
      </c>
      <c r="F1278" t="s">
        <v>24</v>
      </c>
      <c r="G1278" t="s">
        <v>24</v>
      </c>
      <c r="H1278" t="s">
        <v>60</v>
      </c>
      <c r="I1278" s="1">
        <v>41310</v>
      </c>
      <c r="J1278" s="2">
        <f>VLOOKUP(Oliusala[[#This Row],[tegund]],Tegundir!$B$2:$D$19,3,FALSE)*Oliusala[[#This Row],[magn]]/1000</f>
        <v>35.733150000000002</v>
      </c>
      <c r="K1278">
        <v>2010</v>
      </c>
      <c r="L1278" t="s">
        <v>18</v>
      </c>
      <c r="M1278" s="144" t="s">
        <v>59</v>
      </c>
    </row>
    <row r="1279" spans="1:15" x14ac:dyDescent="0.2">
      <c r="A1279" t="s">
        <v>57</v>
      </c>
      <c r="B1279" s="144" t="s">
        <v>172</v>
      </c>
      <c r="C1279">
        <v>785</v>
      </c>
      <c r="D1279" t="str">
        <f>VLOOKUP(Oliusala[[#This Row],[postnumer]],Sveitarfelog[#All],4,FALSE)</f>
        <v>Sveitarfélagið Hornafjörður</v>
      </c>
      <c r="E1279" t="str">
        <f>VLOOKUP(Oliusala[[#This Row],[postnumer]],Sveitarfelog[#All],5,FALSE)</f>
        <v>Suðurland</v>
      </c>
      <c r="F1279" t="s">
        <v>30</v>
      </c>
      <c r="G1279" t="s">
        <v>24</v>
      </c>
      <c r="H1279" t="s">
        <v>60</v>
      </c>
      <c r="I1279" s="1">
        <v>18050</v>
      </c>
      <c r="J1279" s="2">
        <f>VLOOKUP(Oliusala[[#This Row],[tegund]],Tegundir!$B$2:$D$19,3,FALSE)*Oliusala[[#This Row],[magn]]/1000</f>
        <v>15.613250000000001</v>
      </c>
      <c r="K1279">
        <v>2010</v>
      </c>
      <c r="L1279" t="s">
        <v>19</v>
      </c>
      <c r="M1279" s="144" t="s">
        <v>59</v>
      </c>
      <c r="O1279" s="144" t="s">
        <v>1998</v>
      </c>
    </row>
    <row r="1280" spans="1:15" x14ac:dyDescent="0.2">
      <c r="A1280" t="s">
        <v>63</v>
      </c>
      <c r="B1280" s="144" t="s">
        <v>172</v>
      </c>
      <c r="C1280">
        <v>785</v>
      </c>
      <c r="D1280" t="str">
        <f>VLOOKUP(Oliusala[[#This Row],[postnumer]],Sveitarfelog[#All],4,FALSE)</f>
        <v>Sveitarfélagið Hornafjörður</v>
      </c>
      <c r="E1280" t="str">
        <f>VLOOKUP(Oliusala[[#This Row],[postnumer]],Sveitarfelog[#All],5,FALSE)</f>
        <v>Suðurland</v>
      </c>
      <c r="F1280" t="s">
        <v>24</v>
      </c>
      <c r="G1280" t="s">
        <v>24</v>
      </c>
      <c r="H1280" t="s">
        <v>58</v>
      </c>
      <c r="I1280" s="1">
        <v>20188</v>
      </c>
      <c r="J1280" s="2">
        <f>VLOOKUP(Oliusala[[#This Row],[tegund]],Tegundir!$B$2:$D$19,3,FALSE)*Oliusala[[#This Row],[magn]]/1000</f>
        <v>17.462619999999998</v>
      </c>
      <c r="K1280">
        <v>2010</v>
      </c>
      <c r="L1280" t="s">
        <v>18</v>
      </c>
      <c r="M1280" s="144" t="s">
        <v>59</v>
      </c>
    </row>
    <row r="1281" spans="1:15" x14ac:dyDescent="0.2">
      <c r="A1281" t="s">
        <v>63</v>
      </c>
      <c r="B1281" s="144" t="s">
        <v>70</v>
      </c>
      <c r="C1281">
        <v>800</v>
      </c>
      <c r="D1281" t="str">
        <f>VLOOKUP(Oliusala[[#This Row],[postnumer]],Sveitarfelog[#All],4,FALSE)</f>
        <v>Flóahreppur,Sveitarfélagið Árborg</v>
      </c>
      <c r="E1281" t="str">
        <f>VLOOKUP(Oliusala[[#This Row],[postnumer]],Sveitarfelog[#All],5,FALSE)</f>
        <v>Suðurland</v>
      </c>
      <c r="F1281" t="s">
        <v>24</v>
      </c>
      <c r="G1281" t="s">
        <v>24</v>
      </c>
      <c r="H1281" t="s">
        <v>61</v>
      </c>
      <c r="I1281" s="1">
        <v>0</v>
      </c>
      <c r="J1281" s="2">
        <f>VLOOKUP(Oliusala[[#This Row],[tegund]],Tegundir!$B$2:$D$19,3,FALSE)*Oliusala[[#This Row],[magn]]/1000</f>
        <v>0</v>
      </c>
      <c r="K1281">
        <v>2010</v>
      </c>
      <c r="L1281" t="s">
        <v>18</v>
      </c>
      <c r="M1281" s="144" t="s">
        <v>62</v>
      </c>
    </row>
    <row r="1282" spans="1:15" x14ac:dyDescent="0.2">
      <c r="A1282" t="s">
        <v>63</v>
      </c>
      <c r="B1282" s="144" t="s">
        <v>188</v>
      </c>
      <c r="C1282">
        <v>845</v>
      </c>
      <c r="D1282" t="str">
        <f>VLOOKUP(Oliusala[[#This Row],[postnumer]],Sveitarfelog[#All],4,FALSE)</f>
        <v>Bláskógabyggð,Grímsnes- og Grafningshreppur,Hrunamannahreppur,Skeiða- og Gnúpverjahreppur</v>
      </c>
      <c r="E1282" t="str">
        <f>VLOOKUP(Oliusala[[#This Row],[postnumer]],Sveitarfelog[#All],5,FALSE)</f>
        <v>Suðurland</v>
      </c>
      <c r="F1282" t="s">
        <v>25</v>
      </c>
      <c r="G1282" t="s">
        <v>24</v>
      </c>
      <c r="H1282" t="s">
        <v>58</v>
      </c>
      <c r="I1282" s="1">
        <v>10667</v>
      </c>
      <c r="J1282" s="2">
        <f>VLOOKUP(Oliusala[[#This Row],[tegund]],Tegundir!$B$2:$D$19,3,FALSE)*Oliusala[[#This Row],[magn]]/1000</f>
        <v>9.2269550000000002</v>
      </c>
      <c r="K1282">
        <v>2010</v>
      </c>
      <c r="L1282" t="s">
        <v>1955</v>
      </c>
      <c r="M1282" s="144" t="s">
        <v>59</v>
      </c>
    </row>
    <row r="1283" spans="1:15" x14ac:dyDescent="0.2">
      <c r="A1283" t="s">
        <v>63</v>
      </c>
      <c r="B1283" s="144" t="s">
        <v>192</v>
      </c>
      <c r="C1283">
        <v>860</v>
      </c>
      <c r="D1283" t="str">
        <f>VLOOKUP(Oliusala[[#This Row],[postnumer]],Sveitarfelog[#All],4,FALSE)</f>
        <v>Rangárþing eystra</v>
      </c>
      <c r="E1283" t="str">
        <f>VLOOKUP(Oliusala[[#This Row],[postnumer]],Sveitarfelog[#All],5,FALSE)</f>
        <v>Suðurland</v>
      </c>
      <c r="F1283" t="s">
        <v>25</v>
      </c>
      <c r="G1283" t="s">
        <v>24</v>
      </c>
      <c r="H1283" t="s">
        <v>58</v>
      </c>
      <c r="I1283" s="1">
        <v>80024</v>
      </c>
      <c r="J1283" s="2">
        <f>VLOOKUP(Oliusala[[#This Row],[tegund]],Tegundir!$B$2:$D$19,3,FALSE)*Oliusala[[#This Row],[magn]]/1000</f>
        <v>69.220759999999999</v>
      </c>
      <c r="K1283">
        <v>2010</v>
      </c>
      <c r="L1283" t="s">
        <v>1955</v>
      </c>
      <c r="M1283" s="144" t="s">
        <v>59</v>
      </c>
    </row>
    <row r="1284" spans="1:15" x14ac:dyDescent="0.2">
      <c r="A1284" t="s">
        <v>57</v>
      </c>
      <c r="B1284" s="144" t="s">
        <v>70</v>
      </c>
      <c r="C1284">
        <v>800</v>
      </c>
      <c r="D1284" t="str">
        <f>VLOOKUP(Oliusala[[#This Row],[postnumer]],Sveitarfelog[#All],4,FALSE)</f>
        <v>Flóahreppur,Sveitarfélagið Árborg</v>
      </c>
      <c r="E1284" t="str">
        <f>VLOOKUP(Oliusala[[#This Row],[postnumer]],Sveitarfelog[#All],5,FALSE)</f>
        <v>Suðurland</v>
      </c>
      <c r="F1284" t="s">
        <v>24</v>
      </c>
      <c r="G1284" t="s">
        <v>24</v>
      </c>
      <c r="H1284" t="s">
        <v>58</v>
      </c>
      <c r="I1284" s="1">
        <v>102889</v>
      </c>
      <c r="J1284" s="2">
        <f>VLOOKUP(Oliusala[[#This Row],[tegund]],Tegundir!$B$2:$D$19,3,FALSE)*Oliusala[[#This Row],[magn]]/1000</f>
        <v>88.998985000000005</v>
      </c>
      <c r="K1284">
        <v>2010</v>
      </c>
      <c r="L1284" t="s">
        <v>18</v>
      </c>
      <c r="M1284" s="144" t="s">
        <v>59</v>
      </c>
    </row>
    <row r="1285" spans="1:15" x14ac:dyDescent="0.2">
      <c r="A1285" t="s">
        <v>57</v>
      </c>
      <c r="B1285" s="144" t="s">
        <v>70</v>
      </c>
      <c r="C1285">
        <v>800</v>
      </c>
      <c r="D1285" t="str">
        <f>VLOOKUP(Oliusala[[#This Row],[postnumer]],Sveitarfelog[#All],4,FALSE)</f>
        <v>Flóahreppur,Sveitarfélagið Árborg</v>
      </c>
      <c r="E1285" t="str">
        <f>VLOOKUP(Oliusala[[#This Row],[postnumer]],Sveitarfelog[#All],5,FALSE)</f>
        <v>Suðurland</v>
      </c>
      <c r="F1285" t="s">
        <v>24</v>
      </c>
      <c r="G1285" t="s">
        <v>24</v>
      </c>
      <c r="H1285" t="s">
        <v>60</v>
      </c>
      <c r="I1285" s="1">
        <v>1527574</v>
      </c>
      <c r="J1285" s="2">
        <f>VLOOKUP(Oliusala[[#This Row],[tegund]],Tegundir!$B$2:$D$19,3,FALSE)*Oliusala[[#This Row],[magn]]/1000</f>
        <v>1321.35151</v>
      </c>
      <c r="K1285">
        <v>2010</v>
      </c>
      <c r="L1285" t="s">
        <v>18</v>
      </c>
      <c r="M1285" s="144" t="s">
        <v>59</v>
      </c>
    </row>
    <row r="1286" spans="1:15" x14ac:dyDescent="0.2">
      <c r="A1286" t="s">
        <v>57</v>
      </c>
      <c r="B1286" s="144" t="s">
        <v>70</v>
      </c>
      <c r="C1286">
        <v>800</v>
      </c>
      <c r="D1286" t="str">
        <f>VLOOKUP(Oliusala[[#This Row],[postnumer]],Sveitarfelog[#All],4,FALSE)</f>
        <v>Flóahreppur,Sveitarfélagið Árborg</v>
      </c>
      <c r="E1286" t="str">
        <f>VLOOKUP(Oliusala[[#This Row],[postnumer]],Sveitarfelog[#All],5,FALSE)</f>
        <v>Suðurland</v>
      </c>
      <c r="F1286" t="s">
        <v>29</v>
      </c>
      <c r="G1286" t="s">
        <v>24</v>
      </c>
      <c r="H1286" t="s">
        <v>60</v>
      </c>
      <c r="I1286" s="1">
        <v>5580</v>
      </c>
      <c r="J1286" s="2">
        <f>VLOOKUP(Oliusala[[#This Row],[tegund]],Tegundir!$B$2:$D$19,3,FALSE)*Oliusala[[#This Row],[magn]]/1000</f>
        <v>4.8266999999999998</v>
      </c>
      <c r="K1286">
        <v>2010</v>
      </c>
      <c r="L1286" t="s">
        <v>19</v>
      </c>
      <c r="M1286" s="144" t="s">
        <v>59</v>
      </c>
      <c r="O1286" s="144" t="s">
        <v>1998</v>
      </c>
    </row>
    <row r="1287" spans="1:15" x14ac:dyDescent="0.2">
      <c r="A1287" t="s">
        <v>57</v>
      </c>
      <c r="B1287" s="144" t="s">
        <v>70</v>
      </c>
      <c r="C1287">
        <v>800</v>
      </c>
      <c r="D1287" t="str">
        <f>VLOOKUP(Oliusala[[#This Row],[postnumer]],Sveitarfelog[#All],4,FALSE)</f>
        <v>Flóahreppur,Sveitarfélagið Árborg</v>
      </c>
      <c r="E1287" t="str">
        <f>VLOOKUP(Oliusala[[#This Row],[postnumer]],Sveitarfelog[#All],5,FALSE)</f>
        <v>Suðurland</v>
      </c>
      <c r="F1287" t="s">
        <v>30</v>
      </c>
      <c r="G1287" t="s">
        <v>24</v>
      </c>
      <c r="H1287" t="s">
        <v>60</v>
      </c>
      <c r="I1287" s="1">
        <v>7101</v>
      </c>
      <c r="J1287" s="2">
        <f>VLOOKUP(Oliusala[[#This Row],[tegund]],Tegundir!$B$2:$D$19,3,FALSE)*Oliusala[[#This Row],[magn]]/1000</f>
        <v>6.1423649999999999</v>
      </c>
      <c r="K1287">
        <v>2010</v>
      </c>
      <c r="L1287" t="s">
        <v>19</v>
      </c>
      <c r="M1287" s="144" t="s">
        <v>59</v>
      </c>
      <c r="O1287" s="144" t="s">
        <v>1998</v>
      </c>
    </row>
    <row r="1288" spans="1:15" x14ac:dyDescent="0.2">
      <c r="A1288" t="s">
        <v>70</v>
      </c>
      <c r="B1288" s="144" t="s">
        <v>70</v>
      </c>
      <c r="C1288">
        <v>800</v>
      </c>
      <c r="D1288" t="str">
        <f>VLOOKUP(Oliusala[[#This Row],[postnumer]],Sveitarfelog[#All],4,FALSE)</f>
        <v>Flóahreppur,Sveitarfélagið Árborg</v>
      </c>
      <c r="E1288" t="str">
        <f>VLOOKUP(Oliusala[[#This Row],[postnumer]],Sveitarfelog[#All],5,FALSE)</f>
        <v>Suðurland</v>
      </c>
      <c r="F1288" t="s">
        <v>24</v>
      </c>
      <c r="G1288" t="s">
        <v>24</v>
      </c>
      <c r="H1288" t="s">
        <v>58</v>
      </c>
      <c r="I1288" s="1">
        <v>380499</v>
      </c>
      <c r="J1288" s="2">
        <f>VLOOKUP(Oliusala[[#This Row],[tegund]],Tegundir!$B$2:$D$19,3,FALSE)*Oliusala[[#This Row],[magn]]/1000</f>
        <v>329.13163500000002</v>
      </c>
      <c r="K1288">
        <v>2010</v>
      </c>
      <c r="L1288" t="s">
        <v>18</v>
      </c>
      <c r="M1288" s="144" t="s">
        <v>59</v>
      </c>
    </row>
    <row r="1289" spans="1:15" x14ac:dyDescent="0.2">
      <c r="A1289" t="s">
        <v>63</v>
      </c>
      <c r="B1289" s="144" t="s">
        <v>70</v>
      </c>
      <c r="C1289">
        <v>800</v>
      </c>
      <c r="D1289" t="str">
        <f>VLOOKUP(Oliusala[[#This Row],[postnumer]],Sveitarfelog[#All],4,FALSE)</f>
        <v>Flóahreppur,Sveitarfélagið Árborg</v>
      </c>
      <c r="E1289" t="str">
        <f>VLOOKUP(Oliusala[[#This Row],[postnumer]],Sveitarfelog[#All],5,FALSE)</f>
        <v>Suðurland</v>
      </c>
      <c r="F1289" t="s">
        <v>24</v>
      </c>
      <c r="G1289" t="s">
        <v>24</v>
      </c>
      <c r="H1289" t="s">
        <v>58</v>
      </c>
      <c r="I1289" s="1">
        <v>4284451</v>
      </c>
      <c r="J1289" s="2">
        <f>VLOOKUP(Oliusala[[#This Row],[tegund]],Tegundir!$B$2:$D$19,3,FALSE)*Oliusala[[#This Row],[magn]]/1000</f>
        <v>3706.0501149999996</v>
      </c>
      <c r="K1289">
        <v>2010</v>
      </c>
      <c r="L1289" t="s">
        <v>18</v>
      </c>
      <c r="M1289" s="144" t="s">
        <v>59</v>
      </c>
    </row>
    <row r="1290" spans="1:15" x14ac:dyDescent="0.2">
      <c r="A1290" t="s">
        <v>63</v>
      </c>
      <c r="B1290" s="144" t="s">
        <v>70</v>
      </c>
      <c r="C1290">
        <v>800</v>
      </c>
      <c r="D1290" t="str">
        <f>VLOOKUP(Oliusala[[#This Row],[postnumer]],Sveitarfelog[#All],4,FALSE)</f>
        <v>Flóahreppur,Sveitarfélagið Árborg</v>
      </c>
      <c r="E1290" t="str">
        <f>VLOOKUP(Oliusala[[#This Row],[postnumer]],Sveitarfelog[#All],5,FALSE)</f>
        <v>Suðurland</v>
      </c>
      <c r="F1290" t="s">
        <v>24</v>
      </c>
      <c r="G1290" t="s">
        <v>24</v>
      </c>
      <c r="H1290" t="s">
        <v>58</v>
      </c>
      <c r="I1290" s="1">
        <v>814666</v>
      </c>
      <c r="J1290" s="2">
        <f>VLOOKUP(Oliusala[[#This Row],[tegund]],Tegundir!$B$2:$D$19,3,FALSE)*Oliusala[[#This Row],[magn]]/1000</f>
        <v>704.68608999999992</v>
      </c>
      <c r="K1290">
        <v>2010</v>
      </c>
      <c r="L1290" t="s">
        <v>18</v>
      </c>
      <c r="M1290" s="144" t="s">
        <v>59</v>
      </c>
    </row>
    <row r="1291" spans="1:15" x14ac:dyDescent="0.2">
      <c r="A1291" t="s">
        <v>63</v>
      </c>
      <c r="B1291" s="144" t="s">
        <v>194</v>
      </c>
      <c r="C1291">
        <v>870</v>
      </c>
      <c r="D1291" t="str">
        <f>VLOOKUP(Oliusala[[#This Row],[postnumer]],Sveitarfelog[#All],4,FALSE)</f>
        <v>Mýrdalshreppur</v>
      </c>
      <c r="E1291" t="str">
        <f>VLOOKUP(Oliusala[[#This Row],[postnumer]],Sveitarfelog[#All],5,FALSE)</f>
        <v>Suðurland</v>
      </c>
      <c r="F1291" t="s">
        <v>25</v>
      </c>
      <c r="G1291" t="s">
        <v>24</v>
      </c>
      <c r="H1291" t="s">
        <v>58</v>
      </c>
      <c r="I1291" s="1">
        <v>46206</v>
      </c>
      <c r="J1291" s="2">
        <f>VLOOKUP(Oliusala[[#This Row],[tegund]],Tegundir!$B$2:$D$19,3,FALSE)*Oliusala[[#This Row],[magn]]/1000</f>
        <v>39.96819</v>
      </c>
      <c r="K1291">
        <v>2010</v>
      </c>
      <c r="L1291" t="s">
        <v>18</v>
      </c>
      <c r="M1291" s="144" t="s">
        <v>59</v>
      </c>
    </row>
    <row r="1292" spans="1:15" x14ac:dyDescent="0.2">
      <c r="A1292" t="s">
        <v>63</v>
      </c>
      <c r="B1292" s="144" t="s">
        <v>175</v>
      </c>
      <c r="C1292">
        <v>801</v>
      </c>
      <c r="D1292" t="str">
        <f>VLOOKUP(Oliusala[[#This Row],[postnumer]],Sveitarfelog[#All],4,FALSE)</f>
        <v>Flóahreppur,Sveitarfélagið Árborg</v>
      </c>
      <c r="E1292" t="str">
        <f>VLOOKUP(Oliusala[[#This Row],[postnumer]],Sveitarfelog[#All],5,FALSE)</f>
        <v>Suðurland</v>
      </c>
      <c r="F1292" t="s">
        <v>24</v>
      </c>
      <c r="G1292" t="s">
        <v>24</v>
      </c>
      <c r="H1292" t="s">
        <v>61</v>
      </c>
      <c r="I1292" s="1">
        <v>0</v>
      </c>
      <c r="J1292" s="2">
        <f>VLOOKUP(Oliusala[[#This Row],[tegund]],Tegundir!$B$2:$D$19,3,FALSE)*Oliusala[[#This Row],[magn]]/1000</f>
        <v>0</v>
      </c>
      <c r="K1292">
        <v>2010</v>
      </c>
      <c r="L1292" t="s">
        <v>18</v>
      </c>
      <c r="M1292" s="144" t="s">
        <v>62</v>
      </c>
    </row>
    <row r="1293" spans="1:15" x14ac:dyDescent="0.2">
      <c r="A1293" t="s">
        <v>63</v>
      </c>
      <c r="B1293" s="144" t="s">
        <v>176</v>
      </c>
      <c r="C1293">
        <v>801</v>
      </c>
      <c r="D1293" t="str">
        <f>VLOOKUP(Oliusala[[#This Row],[postnumer]],Sveitarfelog[#All],4,FALSE)</f>
        <v>Flóahreppur,Sveitarfélagið Árborg</v>
      </c>
      <c r="E1293" t="str">
        <f>VLOOKUP(Oliusala[[#This Row],[postnumer]],Sveitarfelog[#All],5,FALSE)</f>
        <v>Suðurland</v>
      </c>
      <c r="F1293" t="s">
        <v>24</v>
      </c>
      <c r="G1293" t="s">
        <v>24</v>
      </c>
      <c r="H1293" t="s">
        <v>61</v>
      </c>
      <c r="I1293" s="1">
        <v>0</v>
      </c>
      <c r="J1293" s="2">
        <f>VLOOKUP(Oliusala[[#This Row],[tegund]],Tegundir!$B$2:$D$19,3,FALSE)*Oliusala[[#This Row],[magn]]/1000</f>
        <v>0</v>
      </c>
      <c r="K1293">
        <v>2010</v>
      </c>
      <c r="L1293" t="s">
        <v>18</v>
      </c>
      <c r="M1293" s="144" t="s">
        <v>62</v>
      </c>
    </row>
    <row r="1294" spans="1:15" x14ac:dyDescent="0.2">
      <c r="A1294" t="s">
        <v>63</v>
      </c>
      <c r="B1294" s="144" t="s">
        <v>177</v>
      </c>
      <c r="C1294">
        <v>801</v>
      </c>
      <c r="D1294" t="str">
        <f>VLOOKUP(Oliusala[[#This Row],[postnumer]],Sveitarfelog[#All],4,FALSE)</f>
        <v>Flóahreppur,Sveitarfélagið Árborg</v>
      </c>
      <c r="E1294" t="str">
        <f>VLOOKUP(Oliusala[[#This Row],[postnumer]],Sveitarfelog[#All],5,FALSE)</f>
        <v>Suðurland</v>
      </c>
      <c r="F1294" t="s">
        <v>24</v>
      </c>
      <c r="G1294" t="s">
        <v>24</v>
      </c>
      <c r="H1294" t="s">
        <v>61</v>
      </c>
      <c r="I1294" s="1">
        <v>0</v>
      </c>
      <c r="J1294" s="2">
        <f>VLOOKUP(Oliusala[[#This Row],[tegund]],Tegundir!$B$2:$D$19,3,FALSE)*Oliusala[[#This Row],[magn]]/1000</f>
        <v>0</v>
      </c>
      <c r="K1294">
        <v>2010</v>
      </c>
      <c r="L1294" t="s">
        <v>18</v>
      </c>
      <c r="M1294" s="144" t="s">
        <v>62</v>
      </c>
    </row>
    <row r="1295" spans="1:15" x14ac:dyDescent="0.2">
      <c r="A1295" t="s">
        <v>63</v>
      </c>
      <c r="B1295" s="144" t="s">
        <v>195</v>
      </c>
      <c r="C1295">
        <v>880</v>
      </c>
      <c r="D1295" t="str">
        <f>VLOOKUP(Oliusala[[#This Row],[postnumer]],Sveitarfelog[#All],4,FALSE)</f>
        <v>Skaftárhreppur</v>
      </c>
      <c r="E1295" t="str">
        <f>VLOOKUP(Oliusala[[#This Row],[postnumer]],Sveitarfelog[#All],5,FALSE)</f>
        <v>Suðurland</v>
      </c>
      <c r="F1295" t="s">
        <v>25</v>
      </c>
      <c r="G1295" t="s">
        <v>24</v>
      </c>
      <c r="H1295" t="s">
        <v>58</v>
      </c>
      <c r="I1295" s="1">
        <v>958</v>
      </c>
      <c r="J1295" s="2">
        <f>VLOOKUP(Oliusala[[#This Row],[tegund]],Tegundir!$B$2:$D$19,3,FALSE)*Oliusala[[#This Row],[magn]]/1000</f>
        <v>0.82866999999999991</v>
      </c>
      <c r="K1295">
        <v>2010</v>
      </c>
      <c r="L1295" t="s">
        <v>1955</v>
      </c>
      <c r="M1295" s="144" t="s">
        <v>59</v>
      </c>
    </row>
    <row r="1296" spans="1:15" x14ac:dyDescent="0.2">
      <c r="A1296" t="s">
        <v>163</v>
      </c>
      <c r="B1296" s="144" t="s">
        <v>195</v>
      </c>
      <c r="C1296">
        <v>880</v>
      </c>
      <c r="D1296" t="str">
        <f>VLOOKUP(Oliusala[[#This Row],[postnumer]],Sveitarfelog[#All],4,FALSE)</f>
        <v>Skaftárhreppur</v>
      </c>
      <c r="E1296" t="str">
        <f>VLOOKUP(Oliusala[[#This Row],[postnumer]],Sveitarfelog[#All],5,FALSE)</f>
        <v>Suðurland</v>
      </c>
      <c r="F1296" t="s">
        <v>24</v>
      </c>
      <c r="G1296" t="s">
        <v>24</v>
      </c>
      <c r="H1296" t="s">
        <v>60</v>
      </c>
      <c r="I1296" s="1">
        <v>4880</v>
      </c>
      <c r="J1296" s="2">
        <f>VLOOKUP(Oliusala[[#This Row],[tegund]],Tegundir!$B$2:$D$19,3,FALSE)*Oliusala[[#This Row],[magn]]/1000</f>
        <v>4.2211999999999996</v>
      </c>
      <c r="K1296">
        <v>2010</v>
      </c>
      <c r="L1296" t="s">
        <v>18</v>
      </c>
      <c r="M1296" s="144" t="s">
        <v>59</v>
      </c>
    </row>
    <row r="1297" spans="1:15" x14ac:dyDescent="0.2">
      <c r="A1297" t="s">
        <v>57</v>
      </c>
      <c r="B1297" s="144" t="s">
        <v>195</v>
      </c>
      <c r="C1297">
        <v>880</v>
      </c>
      <c r="D1297" t="str">
        <f>VLOOKUP(Oliusala[[#This Row],[postnumer]],Sveitarfelog[#All],4,FALSE)</f>
        <v>Skaftárhreppur</v>
      </c>
      <c r="E1297" t="str">
        <f>VLOOKUP(Oliusala[[#This Row],[postnumer]],Sveitarfelog[#All],5,FALSE)</f>
        <v>Suðurland</v>
      </c>
      <c r="F1297" t="s">
        <v>24</v>
      </c>
      <c r="G1297" t="s">
        <v>24</v>
      </c>
      <c r="H1297" t="s">
        <v>60</v>
      </c>
      <c r="I1297" s="1">
        <v>289569.5</v>
      </c>
      <c r="J1297" s="2">
        <f>VLOOKUP(Oliusala[[#This Row],[tegund]],Tegundir!$B$2:$D$19,3,FALSE)*Oliusala[[#This Row],[magn]]/1000</f>
        <v>250.47761749999998</v>
      </c>
      <c r="K1297">
        <v>2010</v>
      </c>
      <c r="L1297" t="s">
        <v>1955</v>
      </c>
      <c r="M1297" s="144" t="s">
        <v>59</v>
      </c>
      <c r="N1297" s="144" t="s">
        <v>1939</v>
      </c>
    </row>
    <row r="1298" spans="1:15" x14ac:dyDescent="0.2">
      <c r="A1298" t="s">
        <v>57</v>
      </c>
      <c r="B1298" s="144" t="s">
        <v>195</v>
      </c>
      <c r="C1298">
        <v>880</v>
      </c>
      <c r="D1298" t="str">
        <f>VLOOKUP(Oliusala[[#This Row],[postnumer]],Sveitarfelog[#All],4,FALSE)</f>
        <v>Skaftárhreppur</v>
      </c>
      <c r="E1298" t="str">
        <f>VLOOKUP(Oliusala[[#This Row],[postnumer]],Sveitarfelog[#All],5,FALSE)</f>
        <v>Suðurland</v>
      </c>
      <c r="F1298" t="s">
        <v>24</v>
      </c>
      <c r="G1298" t="s">
        <v>24</v>
      </c>
      <c r="H1298" t="s">
        <v>60</v>
      </c>
      <c r="I1298" s="1">
        <v>289569.5</v>
      </c>
      <c r="J1298" s="2">
        <f>VLOOKUP(Oliusala[[#This Row],[tegund]],Tegundir!$B$2:$D$19,3,FALSE)*Oliusala[[#This Row],[magn]]/1000</f>
        <v>250.47761749999998</v>
      </c>
      <c r="K1298">
        <v>2010</v>
      </c>
      <c r="L1298" t="s">
        <v>18</v>
      </c>
      <c r="M1298" s="144" t="s">
        <v>59</v>
      </c>
      <c r="N1298" s="144" t="s">
        <v>1939</v>
      </c>
    </row>
    <row r="1299" spans="1:15" x14ac:dyDescent="0.2">
      <c r="A1299" t="s">
        <v>63</v>
      </c>
      <c r="B1299" s="144" t="s">
        <v>195</v>
      </c>
      <c r="C1299">
        <v>880</v>
      </c>
      <c r="D1299" t="str">
        <f>VLOOKUP(Oliusala[[#This Row],[postnumer]],Sveitarfelog[#All],4,FALSE)</f>
        <v>Skaftárhreppur</v>
      </c>
      <c r="E1299" t="str">
        <f>VLOOKUP(Oliusala[[#This Row],[postnumer]],Sveitarfelog[#All],5,FALSE)</f>
        <v>Suðurland</v>
      </c>
      <c r="F1299" t="s">
        <v>24</v>
      </c>
      <c r="G1299" t="s">
        <v>24</v>
      </c>
      <c r="H1299" t="s">
        <v>58</v>
      </c>
      <c r="I1299" s="1">
        <v>92931</v>
      </c>
      <c r="J1299" s="2">
        <f>VLOOKUP(Oliusala[[#This Row],[tegund]],Tegundir!$B$2:$D$19,3,FALSE)*Oliusala[[#This Row],[magn]]/1000</f>
        <v>80.385315000000006</v>
      </c>
      <c r="K1299">
        <v>2010</v>
      </c>
      <c r="L1299" t="s">
        <v>18</v>
      </c>
      <c r="M1299" s="144" t="s">
        <v>59</v>
      </c>
    </row>
    <row r="1300" spans="1:15" x14ac:dyDescent="0.2">
      <c r="A1300" t="s">
        <v>57</v>
      </c>
      <c r="B1300" s="144" t="s">
        <v>195</v>
      </c>
      <c r="C1300">
        <v>880</v>
      </c>
      <c r="D1300" t="str">
        <f>VLOOKUP(Oliusala[[#This Row],[postnumer]],Sveitarfelog[#All],4,FALSE)</f>
        <v>Skaftárhreppur</v>
      </c>
      <c r="E1300" t="str">
        <f>VLOOKUP(Oliusala[[#This Row],[postnumer]],Sveitarfelog[#All],5,FALSE)</f>
        <v>Suðurland</v>
      </c>
      <c r="F1300" t="s">
        <v>25</v>
      </c>
      <c r="G1300" t="s">
        <v>24</v>
      </c>
      <c r="H1300" t="s">
        <v>60</v>
      </c>
      <c r="I1300" s="1">
        <v>268529</v>
      </c>
      <c r="J1300" s="2">
        <f>VLOOKUP(Oliusala[[#This Row],[tegund]],Tegundir!$B$2:$D$19,3,FALSE)*Oliusala[[#This Row],[magn]]/1000</f>
        <v>232.27758499999999</v>
      </c>
      <c r="K1300">
        <v>2010</v>
      </c>
      <c r="L1300" t="s">
        <v>1955</v>
      </c>
      <c r="M1300" s="144" t="s">
        <v>59</v>
      </c>
    </row>
    <row r="1301" spans="1:15" x14ac:dyDescent="0.2">
      <c r="A1301" t="s">
        <v>57</v>
      </c>
      <c r="B1301" s="144" t="s">
        <v>195</v>
      </c>
      <c r="C1301">
        <v>880</v>
      </c>
      <c r="D1301" t="str">
        <f>VLOOKUP(Oliusala[[#This Row],[postnumer]],Sveitarfelog[#All],4,FALSE)</f>
        <v>Skaftárhreppur</v>
      </c>
      <c r="E1301" t="str">
        <f>VLOOKUP(Oliusala[[#This Row],[postnumer]],Sveitarfelog[#All],5,FALSE)</f>
        <v>Suðurland</v>
      </c>
      <c r="F1301" t="s">
        <v>30</v>
      </c>
      <c r="G1301" t="s">
        <v>24</v>
      </c>
      <c r="H1301" t="s">
        <v>60</v>
      </c>
      <c r="I1301" s="1">
        <v>70145</v>
      </c>
      <c r="J1301" s="2">
        <f>VLOOKUP(Oliusala[[#This Row],[tegund]],Tegundir!$B$2:$D$19,3,FALSE)*Oliusala[[#This Row],[magn]]/1000</f>
        <v>60.675425000000004</v>
      </c>
      <c r="K1301">
        <v>2010</v>
      </c>
      <c r="L1301" t="s">
        <v>19</v>
      </c>
      <c r="M1301" s="144" t="s">
        <v>59</v>
      </c>
      <c r="O1301" s="144" t="s">
        <v>1998</v>
      </c>
    </row>
    <row r="1302" spans="1:15" x14ac:dyDescent="0.2">
      <c r="A1302" t="s">
        <v>158</v>
      </c>
      <c r="B1302" s="144" t="s">
        <v>168</v>
      </c>
      <c r="C1302">
        <v>780</v>
      </c>
      <c r="D1302" t="str">
        <f>VLOOKUP(Oliusala[[#This Row],[postnumer]],Sveitarfelog[#All],4,FALSE)</f>
        <v>Sveitarfélagið Hornafjörður</v>
      </c>
      <c r="E1302" t="str">
        <f>VLOOKUP(Oliusala[[#This Row],[postnumer]],Sveitarfelog[#All],5,FALSE)</f>
        <v>Suðurland</v>
      </c>
      <c r="F1302" t="s">
        <v>25</v>
      </c>
      <c r="G1302" t="s">
        <v>24</v>
      </c>
      <c r="H1302" t="s">
        <v>61</v>
      </c>
      <c r="I1302" s="1">
        <v>255</v>
      </c>
      <c r="J1302" s="2">
        <f>VLOOKUP(Oliusala[[#This Row],[tegund]],Tegundir!$B$2:$D$19,3,FALSE)*Oliusala[[#This Row],[magn]]/1000</f>
        <v>0.22057499999999999</v>
      </c>
      <c r="K1302">
        <v>2010</v>
      </c>
      <c r="L1302" t="s">
        <v>19</v>
      </c>
      <c r="M1302" s="144" t="s">
        <v>62</v>
      </c>
      <c r="O1302" s="144" t="s">
        <v>1997</v>
      </c>
    </row>
    <row r="1303" spans="1:15" x14ac:dyDescent="0.2">
      <c r="A1303" t="s">
        <v>69</v>
      </c>
      <c r="B1303" s="144" t="s">
        <v>168</v>
      </c>
      <c r="C1303">
        <v>780</v>
      </c>
      <c r="D1303" t="str">
        <f>VLOOKUP(Oliusala[[#This Row],[postnumer]],Sveitarfelog[#All],4,FALSE)</f>
        <v>Sveitarfélagið Hornafjörður</v>
      </c>
      <c r="E1303" t="str">
        <f>VLOOKUP(Oliusala[[#This Row],[postnumer]],Sveitarfelog[#All],5,FALSE)</f>
        <v>Suðurland</v>
      </c>
      <c r="F1303" t="s">
        <v>25</v>
      </c>
      <c r="G1303" t="s">
        <v>24</v>
      </c>
      <c r="H1303" t="s">
        <v>60</v>
      </c>
      <c r="I1303" s="1">
        <v>22189</v>
      </c>
      <c r="J1303" s="2">
        <f>VLOOKUP(Oliusala[[#This Row],[tegund]],Tegundir!$B$2:$D$19,3,FALSE)*Oliusala[[#This Row],[magn]]/1000</f>
        <v>19.193484999999999</v>
      </c>
      <c r="K1303">
        <v>2010</v>
      </c>
      <c r="L1303" t="s">
        <v>19</v>
      </c>
      <c r="M1303" s="144" t="s">
        <v>59</v>
      </c>
      <c r="O1303" s="144" t="s">
        <v>1997</v>
      </c>
    </row>
    <row r="1304" spans="1:15" x14ac:dyDescent="0.2">
      <c r="A1304" t="s">
        <v>158</v>
      </c>
      <c r="B1304" s="144" t="s">
        <v>168</v>
      </c>
      <c r="C1304">
        <v>780</v>
      </c>
      <c r="D1304" t="str">
        <f>VLOOKUP(Oliusala[[#This Row],[postnumer]],Sveitarfelog[#All],4,FALSE)</f>
        <v>Sveitarfélagið Hornafjörður</v>
      </c>
      <c r="E1304" t="str">
        <f>VLOOKUP(Oliusala[[#This Row],[postnumer]],Sveitarfelog[#All],5,FALSE)</f>
        <v>Suðurland</v>
      </c>
      <c r="F1304" t="s">
        <v>25</v>
      </c>
      <c r="G1304" t="s">
        <v>24</v>
      </c>
      <c r="H1304" t="s">
        <v>58</v>
      </c>
      <c r="I1304" s="1">
        <v>82140</v>
      </c>
      <c r="J1304" s="2">
        <f>VLOOKUP(Oliusala[[#This Row],[tegund]],Tegundir!$B$2:$D$19,3,FALSE)*Oliusala[[#This Row],[magn]]/1000</f>
        <v>71.051100000000005</v>
      </c>
      <c r="K1304">
        <v>2010</v>
      </c>
      <c r="L1304" t="s">
        <v>19</v>
      </c>
      <c r="M1304" s="144" t="s">
        <v>59</v>
      </c>
      <c r="O1304" s="144" t="s">
        <v>1997</v>
      </c>
    </row>
    <row r="1305" spans="1:15" x14ac:dyDescent="0.2">
      <c r="A1305" t="s">
        <v>57</v>
      </c>
      <c r="B1305" s="144" t="s">
        <v>171</v>
      </c>
      <c r="C1305">
        <v>781</v>
      </c>
      <c r="D1305" t="str">
        <f>VLOOKUP(Oliusala[[#This Row],[postnumer]],Sveitarfelog[#All],4,FALSE)</f>
        <v>Sveitarfélagið Hornafjörður</v>
      </c>
      <c r="E1305" t="str">
        <f>VLOOKUP(Oliusala[[#This Row],[postnumer]],Sveitarfelog[#All],5,FALSE)</f>
        <v>Suðurland</v>
      </c>
      <c r="F1305" t="s">
        <v>25</v>
      </c>
      <c r="G1305" t="s">
        <v>24</v>
      </c>
      <c r="H1305" t="s">
        <v>60</v>
      </c>
      <c r="I1305" s="1">
        <v>9002</v>
      </c>
      <c r="J1305" s="2">
        <f>VLOOKUP(Oliusala[[#This Row],[tegund]],Tegundir!$B$2:$D$19,3,FALSE)*Oliusala[[#This Row],[magn]]/1000</f>
        <v>7.7867299999999995</v>
      </c>
      <c r="K1305">
        <v>2010</v>
      </c>
      <c r="L1305" t="s">
        <v>1955</v>
      </c>
      <c r="M1305" s="144" t="s">
        <v>59</v>
      </c>
    </row>
    <row r="1306" spans="1:15" x14ac:dyDescent="0.2">
      <c r="A1306" t="s">
        <v>57</v>
      </c>
      <c r="B1306" s="144" t="s">
        <v>169</v>
      </c>
      <c r="C1306">
        <v>781</v>
      </c>
      <c r="D1306" t="str">
        <f>VLOOKUP(Oliusala[[#This Row],[postnumer]],Sveitarfelog[#All],4,FALSE)</f>
        <v>Sveitarfélagið Hornafjörður</v>
      </c>
      <c r="E1306" t="str">
        <f>VLOOKUP(Oliusala[[#This Row],[postnumer]],Sveitarfelog[#All],5,FALSE)</f>
        <v>Suðurland</v>
      </c>
      <c r="F1306" t="s">
        <v>25</v>
      </c>
      <c r="G1306" t="s">
        <v>24</v>
      </c>
      <c r="H1306" t="s">
        <v>60</v>
      </c>
      <c r="I1306" s="1">
        <v>40650</v>
      </c>
      <c r="J1306" s="2">
        <f>VLOOKUP(Oliusala[[#This Row],[tegund]],Tegundir!$B$2:$D$19,3,FALSE)*Oliusala[[#This Row],[magn]]/1000</f>
        <v>35.16225</v>
      </c>
      <c r="K1306">
        <v>2010</v>
      </c>
      <c r="L1306" t="s">
        <v>1955</v>
      </c>
      <c r="M1306" s="144" t="s">
        <v>59</v>
      </c>
    </row>
    <row r="1307" spans="1:15" x14ac:dyDescent="0.2">
      <c r="A1307" t="s">
        <v>57</v>
      </c>
      <c r="B1307" s="144" t="s">
        <v>170</v>
      </c>
      <c r="C1307">
        <v>781</v>
      </c>
      <c r="D1307" t="str">
        <f>VLOOKUP(Oliusala[[#This Row],[postnumer]],Sveitarfelog[#All],4,FALSE)</f>
        <v>Sveitarfélagið Hornafjörður</v>
      </c>
      <c r="E1307" t="str">
        <f>VLOOKUP(Oliusala[[#This Row],[postnumer]],Sveitarfelog[#All],5,FALSE)</f>
        <v>Suðurland</v>
      </c>
      <c r="F1307" t="s">
        <v>25</v>
      </c>
      <c r="G1307" t="s">
        <v>24</v>
      </c>
      <c r="H1307" t="s">
        <v>60</v>
      </c>
      <c r="I1307" s="1">
        <v>174123</v>
      </c>
      <c r="J1307" s="2">
        <f>VLOOKUP(Oliusala[[#This Row],[tegund]],Tegundir!$B$2:$D$19,3,FALSE)*Oliusala[[#This Row],[magn]]/1000</f>
        <v>150.61639499999998</v>
      </c>
      <c r="K1307">
        <v>2010</v>
      </c>
      <c r="L1307" t="s">
        <v>1955</v>
      </c>
      <c r="M1307" s="144" t="s">
        <v>59</v>
      </c>
    </row>
    <row r="1308" spans="1:15" x14ac:dyDescent="0.2">
      <c r="A1308" t="s">
        <v>57</v>
      </c>
      <c r="B1308" s="144" t="s">
        <v>175</v>
      </c>
      <c r="C1308">
        <v>801</v>
      </c>
      <c r="D1308" t="str">
        <f>VLOOKUP(Oliusala[[#This Row],[postnumer]],Sveitarfelog[#All],4,FALSE)</f>
        <v>Flóahreppur,Sveitarfélagið Árborg</v>
      </c>
      <c r="E1308" t="str">
        <f>VLOOKUP(Oliusala[[#This Row],[postnumer]],Sveitarfelog[#All],5,FALSE)</f>
        <v>Suðurland</v>
      </c>
      <c r="F1308" t="s">
        <v>24</v>
      </c>
      <c r="G1308" t="s">
        <v>24</v>
      </c>
      <c r="H1308" t="s">
        <v>60</v>
      </c>
      <c r="I1308" s="1">
        <v>137926</v>
      </c>
      <c r="J1308" s="2">
        <f>VLOOKUP(Oliusala[[#This Row],[tegund]],Tegundir!$B$2:$D$19,3,FALSE)*Oliusala[[#This Row],[magn]]/1000</f>
        <v>119.30599000000001</v>
      </c>
      <c r="K1308">
        <v>2010</v>
      </c>
      <c r="L1308" t="s">
        <v>18</v>
      </c>
      <c r="M1308" s="144" t="s">
        <v>59</v>
      </c>
    </row>
    <row r="1309" spans="1:15" x14ac:dyDescent="0.2">
      <c r="A1309" t="s">
        <v>57</v>
      </c>
      <c r="B1309" s="144" t="s">
        <v>176</v>
      </c>
      <c r="C1309">
        <v>801</v>
      </c>
      <c r="D1309" t="str">
        <f>VLOOKUP(Oliusala[[#This Row],[postnumer]],Sveitarfelog[#All],4,FALSE)</f>
        <v>Flóahreppur,Sveitarfélagið Árborg</v>
      </c>
      <c r="E1309" t="str">
        <f>VLOOKUP(Oliusala[[#This Row],[postnumer]],Sveitarfelog[#All],5,FALSE)</f>
        <v>Suðurland</v>
      </c>
      <c r="F1309" t="s">
        <v>24</v>
      </c>
      <c r="G1309" t="s">
        <v>24</v>
      </c>
      <c r="H1309" t="s">
        <v>60</v>
      </c>
      <c r="I1309" s="1">
        <v>107226</v>
      </c>
      <c r="J1309" s="2">
        <f>VLOOKUP(Oliusala[[#This Row],[tegund]],Tegundir!$B$2:$D$19,3,FALSE)*Oliusala[[#This Row],[magn]]/1000</f>
        <v>92.750489999999999</v>
      </c>
      <c r="K1309">
        <v>2010</v>
      </c>
      <c r="L1309" t="s">
        <v>18</v>
      </c>
      <c r="M1309" s="144" t="s">
        <v>59</v>
      </c>
    </row>
    <row r="1310" spans="1:15" x14ac:dyDescent="0.2">
      <c r="A1310" t="s">
        <v>57</v>
      </c>
      <c r="B1310" s="144" t="s">
        <v>177</v>
      </c>
      <c r="C1310">
        <v>801</v>
      </c>
      <c r="D1310" t="str">
        <f>VLOOKUP(Oliusala[[#This Row],[postnumer]],Sveitarfelog[#All],4,FALSE)</f>
        <v>Flóahreppur,Sveitarfélagið Árborg</v>
      </c>
      <c r="E1310" t="str">
        <f>VLOOKUP(Oliusala[[#This Row],[postnumer]],Sveitarfelog[#All],5,FALSE)</f>
        <v>Suðurland</v>
      </c>
      <c r="F1310" t="s">
        <v>24</v>
      </c>
      <c r="G1310" t="s">
        <v>24</v>
      </c>
      <c r="H1310" t="s">
        <v>60</v>
      </c>
      <c r="I1310" s="1">
        <v>29765</v>
      </c>
      <c r="J1310" s="2">
        <f>VLOOKUP(Oliusala[[#This Row],[tegund]],Tegundir!$B$2:$D$19,3,FALSE)*Oliusala[[#This Row],[magn]]/1000</f>
        <v>25.746724999999998</v>
      </c>
      <c r="K1310">
        <v>2010</v>
      </c>
      <c r="L1310" t="s">
        <v>18</v>
      </c>
      <c r="M1310" s="144" t="s">
        <v>59</v>
      </c>
    </row>
    <row r="1311" spans="1:15" x14ac:dyDescent="0.2">
      <c r="A1311" t="s">
        <v>57</v>
      </c>
      <c r="B1311" s="144" t="s">
        <v>174</v>
      </c>
      <c r="C1311">
        <v>801</v>
      </c>
      <c r="D1311" t="str">
        <f>VLOOKUP(Oliusala[[#This Row],[postnumer]],Sveitarfelog[#All],4,FALSE)</f>
        <v>Flóahreppur,Sveitarfélagið Árborg</v>
      </c>
      <c r="E1311" t="str">
        <f>VLOOKUP(Oliusala[[#This Row],[postnumer]],Sveitarfelog[#All],5,FALSE)</f>
        <v>Suðurland</v>
      </c>
      <c r="F1311" t="s">
        <v>24</v>
      </c>
      <c r="G1311" t="s">
        <v>24</v>
      </c>
      <c r="H1311" t="s">
        <v>60</v>
      </c>
      <c r="I1311" s="1">
        <v>4043</v>
      </c>
      <c r="J1311" s="2">
        <f>VLOOKUP(Oliusala[[#This Row],[tegund]],Tegundir!$B$2:$D$19,3,FALSE)*Oliusala[[#This Row],[magn]]/1000</f>
        <v>3.4971950000000001</v>
      </c>
      <c r="K1311">
        <v>2010</v>
      </c>
      <c r="L1311" t="s">
        <v>18</v>
      </c>
      <c r="M1311" s="144" t="s">
        <v>59</v>
      </c>
    </row>
    <row r="1312" spans="1:15" x14ac:dyDescent="0.2">
      <c r="A1312" t="s">
        <v>57</v>
      </c>
      <c r="B1312" s="144" t="s">
        <v>172</v>
      </c>
      <c r="C1312">
        <v>785</v>
      </c>
      <c r="D1312" t="str">
        <f>VLOOKUP(Oliusala[[#This Row],[postnumer]],Sveitarfelog[#All],4,FALSE)</f>
        <v>Sveitarfélagið Hornafjörður</v>
      </c>
      <c r="E1312" t="str">
        <f>VLOOKUP(Oliusala[[#This Row],[postnumer]],Sveitarfelog[#All],5,FALSE)</f>
        <v>Suðurland</v>
      </c>
      <c r="F1312" t="s">
        <v>25</v>
      </c>
      <c r="G1312" t="s">
        <v>24</v>
      </c>
      <c r="H1312" t="s">
        <v>60</v>
      </c>
      <c r="I1312" s="1">
        <v>38300</v>
      </c>
      <c r="J1312" s="2">
        <f>VLOOKUP(Oliusala[[#This Row],[tegund]],Tegundir!$B$2:$D$19,3,FALSE)*Oliusala[[#This Row],[magn]]/1000</f>
        <v>33.1295</v>
      </c>
      <c r="K1312">
        <v>2010</v>
      </c>
      <c r="L1312" t="s">
        <v>1955</v>
      </c>
      <c r="M1312" s="144" t="s">
        <v>59</v>
      </c>
    </row>
    <row r="1313" spans="1:13" x14ac:dyDescent="0.2">
      <c r="A1313" t="s">
        <v>57</v>
      </c>
      <c r="B1313" s="144" t="s">
        <v>178</v>
      </c>
      <c r="C1313">
        <v>801</v>
      </c>
      <c r="D1313" t="str">
        <f>VLOOKUP(Oliusala[[#This Row],[postnumer]],Sveitarfelog[#All],4,FALSE)</f>
        <v>Flóahreppur,Sveitarfélagið Árborg</v>
      </c>
      <c r="E1313" t="str">
        <f>VLOOKUP(Oliusala[[#This Row],[postnumer]],Sveitarfelog[#All],5,FALSE)</f>
        <v>Suðurland</v>
      </c>
      <c r="F1313" t="s">
        <v>24</v>
      </c>
      <c r="G1313" t="s">
        <v>24</v>
      </c>
      <c r="H1313" t="s">
        <v>60</v>
      </c>
      <c r="I1313" s="1">
        <v>1673</v>
      </c>
      <c r="J1313" s="2">
        <f>VLOOKUP(Oliusala[[#This Row],[tegund]],Tegundir!$B$2:$D$19,3,FALSE)*Oliusala[[#This Row],[magn]]/1000</f>
        <v>1.4471449999999999</v>
      </c>
      <c r="K1313">
        <v>2010</v>
      </c>
      <c r="L1313" t="s">
        <v>18</v>
      </c>
      <c r="M1313" s="144" t="s">
        <v>59</v>
      </c>
    </row>
    <row r="1314" spans="1:13" x14ac:dyDescent="0.2">
      <c r="A1314" t="s">
        <v>57</v>
      </c>
      <c r="B1314" s="144" t="s">
        <v>179</v>
      </c>
      <c r="C1314">
        <v>801</v>
      </c>
      <c r="D1314" t="str">
        <f>VLOOKUP(Oliusala[[#This Row],[postnumer]],Sveitarfelog[#All],4,FALSE)</f>
        <v>Flóahreppur,Sveitarfélagið Árborg</v>
      </c>
      <c r="E1314" t="str">
        <f>VLOOKUP(Oliusala[[#This Row],[postnumer]],Sveitarfelog[#All],5,FALSE)</f>
        <v>Suðurland</v>
      </c>
      <c r="F1314" t="s">
        <v>24</v>
      </c>
      <c r="G1314" t="s">
        <v>24</v>
      </c>
      <c r="H1314" t="s">
        <v>60</v>
      </c>
      <c r="I1314" s="1">
        <v>11963</v>
      </c>
      <c r="J1314" s="2">
        <f>VLOOKUP(Oliusala[[#This Row],[tegund]],Tegundir!$B$2:$D$19,3,FALSE)*Oliusala[[#This Row],[magn]]/1000</f>
        <v>10.347995000000001</v>
      </c>
      <c r="K1314">
        <v>2010</v>
      </c>
      <c r="L1314" t="s">
        <v>18</v>
      </c>
      <c r="M1314" s="144" t="s">
        <v>59</v>
      </c>
    </row>
    <row r="1315" spans="1:13" x14ac:dyDescent="0.2">
      <c r="A1315" t="s">
        <v>70</v>
      </c>
      <c r="B1315" s="144" t="s">
        <v>175</v>
      </c>
      <c r="C1315">
        <v>801</v>
      </c>
      <c r="D1315" t="str">
        <f>VLOOKUP(Oliusala[[#This Row],[postnumer]],Sveitarfelog[#All],4,FALSE)</f>
        <v>Flóahreppur,Sveitarfélagið Árborg</v>
      </c>
      <c r="E1315" t="str">
        <f>VLOOKUP(Oliusala[[#This Row],[postnumer]],Sveitarfelog[#All],5,FALSE)</f>
        <v>Suðurland</v>
      </c>
      <c r="F1315" t="s">
        <v>24</v>
      </c>
      <c r="G1315" t="s">
        <v>24</v>
      </c>
      <c r="H1315" t="s">
        <v>60</v>
      </c>
      <c r="I1315" s="1">
        <v>92613</v>
      </c>
      <c r="J1315" s="2">
        <f>VLOOKUP(Oliusala[[#This Row],[tegund]],Tegundir!$B$2:$D$19,3,FALSE)*Oliusala[[#This Row],[magn]]/1000</f>
        <v>80.110244999999992</v>
      </c>
      <c r="K1315">
        <v>2010</v>
      </c>
      <c r="L1315" t="s">
        <v>18</v>
      </c>
      <c r="M1315" s="144" t="s">
        <v>59</v>
      </c>
    </row>
    <row r="1316" spans="1:13" x14ac:dyDescent="0.2">
      <c r="A1316" t="s">
        <v>70</v>
      </c>
      <c r="B1316" s="144" t="s">
        <v>176</v>
      </c>
      <c r="C1316">
        <v>801</v>
      </c>
      <c r="D1316" t="str">
        <f>VLOOKUP(Oliusala[[#This Row],[postnumer]],Sveitarfelog[#All],4,FALSE)</f>
        <v>Flóahreppur,Sveitarfélagið Árborg</v>
      </c>
      <c r="E1316" t="str">
        <f>VLOOKUP(Oliusala[[#This Row],[postnumer]],Sveitarfelog[#All],5,FALSE)</f>
        <v>Suðurland</v>
      </c>
      <c r="F1316" t="s">
        <v>24</v>
      </c>
      <c r="G1316" t="s">
        <v>24</v>
      </c>
      <c r="H1316" t="s">
        <v>60</v>
      </c>
      <c r="I1316" s="1">
        <v>77053</v>
      </c>
      <c r="J1316" s="2">
        <f>VLOOKUP(Oliusala[[#This Row],[tegund]],Tegundir!$B$2:$D$19,3,FALSE)*Oliusala[[#This Row],[magn]]/1000</f>
        <v>66.650845000000004</v>
      </c>
      <c r="K1316">
        <v>2010</v>
      </c>
      <c r="L1316" t="s">
        <v>18</v>
      </c>
      <c r="M1316" s="144" t="s">
        <v>59</v>
      </c>
    </row>
    <row r="1317" spans="1:13" x14ac:dyDescent="0.2">
      <c r="A1317" t="s">
        <v>70</v>
      </c>
      <c r="B1317" s="144" t="s">
        <v>177</v>
      </c>
      <c r="C1317">
        <v>801</v>
      </c>
      <c r="D1317" t="str">
        <f>VLOOKUP(Oliusala[[#This Row],[postnumer]],Sveitarfelog[#All],4,FALSE)</f>
        <v>Flóahreppur,Sveitarfélagið Árborg</v>
      </c>
      <c r="E1317" t="str">
        <f>VLOOKUP(Oliusala[[#This Row],[postnumer]],Sveitarfelog[#All],5,FALSE)</f>
        <v>Suðurland</v>
      </c>
      <c r="F1317" t="s">
        <v>24</v>
      </c>
      <c r="G1317" t="s">
        <v>24</v>
      </c>
      <c r="H1317" t="s">
        <v>60</v>
      </c>
      <c r="I1317" s="1">
        <v>39430</v>
      </c>
      <c r="J1317" s="2">
        <f>VLOOKUP(Oliusala[[#This Row],[tegund]],Tegundir!$B$2:$D$19,3,FALSE)*Oliusala[[#This Row],[magn]]/1000</f>
        <v>34.106949999999998</v>
      </c>
      <c r="K1317">
        <v>2010</v>
      </c>
      <c r="L1317" t="s">
        <v>18</v>
      </c>
      <c r="M1317" s="144" t="s">
        <v>59</v>
      </c>
    </row>
    <row r="1318" spans="1:13" x14ac:dyDescent="0.2">
      <c r="A1318" t="s">
        <v>70</v>
      </c>
      <c r="B1318" s="144" t="s">
        <v>174</v>
      </c>
      <c r="C1318">
        <v>801</v>
      </c>
      <c r="D1318" t="str">
        <f>VLOOKUP(Oliusala[[#This Row],[postnumer]],Sveitarfelog[#All],4,FALSE)</f>
        <v>Flóahreppur,Sveitarfélagið Árborg</v>
      </c>
      <c r="E1318" t="str">
        <f>VLOOKUP(Oliusala[[#This Row],[postnumer]],Sveitarfelog[#All],5,FALSE)</f>
        <v>Suðurland</v>
      </c>
      <c r="F1318" t="s">
        <v>24</v>
      </c>
      <c r="G1318" t="s">
        <v>24</v>
      </c>
      <c r="H1318" t="s">
        <v>60</v>
      </c>
      <c r="I1318" s="1">
        <v>91976</v>
      </c>
      <c r="J1318" s="2">
        <f>VLOOKUP(Oliusala[[#This Row],[tegund]],Tegundir!$B$2:$D$19,3,FALSE)*Oliusala[[#This Row],[magn]]/1000</f>
        <v>79.559240000000003</v>
      </c>
      <c r="K1318">
        <v>2010</v>
      </c>
      <c r="L1318" t="s">
        <v>18</v>
      </c>
      <c r="M1318" s="144" t="s">
        <v>59</v>
      </c>
    </row>
    <row r="1319" spans="1:13" x14ac:dyDescent="0.2">
      <c r="A1319" t="s">
        <v>70</v>
      </c>
      <c r="B1319" s="144" t="s">
        <v>178</v>
      </c>
      <c r="C1319">
        <v>801</v>
      </c>
      <c r="D1319" t="str">
        <f>VLOOKUP(Oliusala[[#This Row],[postnumer]],Sveitarfelog[#All],4,FALSE)</f>
        <v>Flóahreppur,Sveitarfélagið Árborg</v>
      </c>
      <c r="E1319" t="str">
        <f>VLOOKUP(Oliusala[[#This Row],[postnumer]],Sveitarfelog[#All],5,FALSE)</f>
        <v>Suðurland</v>
      </c>
      <c r="F1319" t="s">
        <v>24</v>
      </c>
      <c r="G1319" t="s">
        <v>24</v>
      </c>
      <c r="H1319" t="s">
        <v>60</v>
      </c>
      <c r="I1319" s="1">
        <v>30968</v>
      </c>
      <c r="J1319" s="2">
        <f>VLOOKUP(Oliusala[[#This Row],[tegund]],Tegundir!$B$2:$D$19,3,FALSE)*Oliusala[[#This Row],[magn]]/1000</f>
        <v>26.787320000000001</v>
      </c>
      <c r="K1319">
        <v>2010</v>
      </c>
      <c r="L1319" t="s">
        <v>18</v>
      </c>
      <c r="M1319" s="144" t="s">
        <v>59</v>
      </c>
    </row>
    <row r="1320" spans="1:13" x14ac:dyDescent="0.2">
      <c r="A1320" t="s">
        <v>63</v>
      </c>
      <c r="B1320" s="144" t="s">
        <v>175</v>
      </c>
      <c r="C1320">
        <v>801</v>
      </c>
      <c r="D1320" t="str">
        <f>VLOOKUP(Oliusala[[#This Row],[postnumer]],Sveitarfelog[#All],4,FALSE)</f>
        <v>Flóahreppur,Sveitarfélagið Árborg</v>
      </c>
      <c r="E1320" t="str">
        <f>VLOOKUP(Oliusala[[#This Row],[postnumer]],Sveitarfelog[#All],5,FALSE)</f>
        <v>Suðurland</v>
      </c>
      <c r="F1320" t="s">
        <v>24</v>
      </c>
      <c r="G1320" t="s">
        <v>24</v>
      </c>
      <c r="H1320" t="s">
        <v>58</v>
      </c>
      <c r="I1320" s="1">
        <v>66655</v>
      </c>
      <c r="J1320" s="2">
        <f>VLOOKUP(Oliusala[[#This Row],[tegund]],Tegundir!$B$2:$D$19,3,FALSE)*Oliusala[[#This Row],[magn]]/1000</f>
        <v>57.656574999999997</v>
      </c>
      <c r="K1320">
        <v>2010</v>
      </c>
      <c r="L1320" t="s">
        <v>18</v>
      </c>
      <c r="M1320" s="144" t="s">
        <v>59</v>
      </c>
    </row>
    <row r="1321" spans="1:13" x14ac:dyDescent="0.2">
      <c r="A1321" t="s">
        <v>63</v>
      </c>
      <c r="B1321" s="144" t="s">
        <v>176</v>
      </c>
      <c r="C1321">
        <v>801</v>
      </c>
      <c r="D1321" t="str">
        <f>VLOOKUP(Oliusala[[#This Row],[postnumer]],Sveitarfelog[#All],4,FALSE)</f>
        <v>Flóahreppur,Sveitarfélagið Árborg</v>
      </c>
      <c r="E1321" t="str">
        <f>VLOOKUP(Oliusala[[#This Row],[postnumer]],Sveitarfelog[#All],5,FALSE)</f>
        <v>Suðurland</v>
      </c>
      <c r="F1321" t="s">
        <v>24</v>
      </c>
      <c r="G1321" t="s">
        <v>24</v>
      </c>
      <c r="H1321" t="s">
        <v>58</v>
      </c>
      <c r="I1321" s="1">
        <v>93269</v>
      </c>
      <c r="J1321" s="2">
        <f>VLOOKUP(Oliusala[[#This Row],[tegund]],Tegundir!$B$2:$D$19,3,FALSE)*Oliusala[[#This Row],[magn]]/1000</f>
        <v>80.677684999999997</v>
      </c>
      <c r="K1321">
        <v>2010</v>
      </c>
      <c r="L1321" t="s">
        <v>18</v>
      </c>
      <c r="M1321" s="144" t="s">
        <v>59</v>
      </c>
    </row>
    <row r="1322" spans="1:13" x14ac:dyDescent="0.2">
      <c r="A1322" t="s">
        <v>63</v>
      </c>
      <c r="B1322" s="144" t="s">
        <v>180</v>
      </c>
      <c r="C1322">
        <v>801</v>
      </c>
      <c r="D1322" t="str">
        <f>VLOOKUP(Oliusala[[#This Row],[postnumer]],Sveitarfelog[#All],4,FALSE)</f>
        <v>Flóahreppur,Sveitarfélagið Árborg</v>
      </c>
      <c r="E1322" t="str">
        <f>VLOOKUP(Oliusala[[#This Row],[postnumer]],Sveitarfelog[#All],5,FALSE)</f>
        <v>Suðurland</v>
      </c>
      <c r="F1322" t="s">
        <v>24</v>
      </c>
      <c r="G1322" t="s">
        <v>24</v>
      </c>
      <c r="H1322" t="s">
        <v>58</v>
      </c>
      <c r="I1322" s="1">
        <v>47270</v>
      </c>
      <c r="J1322" s="2">
        <f>VLOOKUP(Oliusala[[#This Row],[tegund]],Tegundir!$B$2:$D$19,3,FALSE)*Oliusala[[#This Row],[magn]]/1000</f>
        <v>40.888550000000002</v>
      </c>
      <c r="K1322">
        <v>2010</v>
      </c>
      <c r="L1322" t="s">
        <v>18</v>
      </c>
      <c r="M1322" s="144" t="s">
        <v>59</v>
      </c>
    </row>
    <row r="1323" spans="1:13" x14ac:dyDescent="0.2">
      <c r="A1323" t="s">
        <v>63</v>
      </c>
      <c r="B1323" s="144" t="s">
        <v>177</v>
      </c>
      <c r="C1323">
        <v>801</v>
      </c>
      <c r="D1323" t="str">
        <f>VLOOKUP(Oliusala[[#This Row],[postnumer]],Sveitarfelog[#All],4,FALSE)</f>
        <v>Flóahreppur,Sveitarfélagið Árborg</v>
      </c>
      <c r="E1323" t="str">
        <f>VLOOKUP(Oliusala[[#This Row],[postnumer]],Sveitarfelog[#All],5,FALSE)</f>
        <v>Suðurland</v>
      </c>
      <c r="F1323" t="s">
        <v>24</v>
      </c>
      <c r="G1323" t="s">
        <v>24</v>
      </c>
      <c r="H1323" t="s">
        <v>58</v>
      </c>
      <c r="I1323" s="1">
        <v>70136</v>
      </c>
      <c r="J1323" s="2">
        <f>VLOOKUP(Oliusala[[#This Row],[tegund]],Tegundir!$B$2:$D$19,3,FALSE)*Oliusala[[#This Row],[magn]]/1000</f>
        <v>60.667639999999999</v>
      </c>
      <c r="K1323">
        <v>2010</v>
      </c>
      <c r="L1323" t="s">
        <v>18</v>
      </c>
      <c r="M1323" s="144" t="s">
        <v>59</v>
      </c>
    </row>
    <row r="1324" spans="1:13" x14ac:dyDescent="0.2">
      <c r="A1324" t="s">
        <v>63</v>
      </c>
      <c r="B1324" s="144" t="s">
        <v>174</v>
      </c>
      <c r="C1324">
        <v>801</v>
      </c>
      <c r="D1324" t="str">
        <f>VLOOKUP(Oliusala[[#This Row],[postnumer]],Sveitarfelog[#All],4,FALSE)</f>
        <v>Flóahreppur,Sveitarfélagið Árborg</v>
      </c>
      <c r="E1324" t="str">
        <f>VLOOKUP(Oliusala[[#This Row],[postnumer]],Sveitarfelog[#All],5,FALSE)</f>
        <v>Suðurland</v>
      </c>
      <c r="F1324" t="s">
        <v>24</v>
      </c>
      <c r="G1324" t="s">
        <v>24</v>
      </c>
      <c r="H1324" t="s">
        <v>58</v>
      </c>
      <c r="I1324" s="1">
        <v>224175</v>
      </c>
      <c r="J1324" s="2">
        <f>VLOOKUP(Oliusala[[#This Row],[tegund]],Tegundir!$B$2:$D$19,3,FALSE)*Oliusala[[#This Row],[magn]]/1000</f>
        <v>193.91137499999999</v>
      </c>
      <c r="K1324">
        <v>2010</v>
      </c>
      <c r="L1324" t="s">
        <v>18</v>
      </c>
      <c r="M1324" s="144" t="s">
        <v>59</v>
      </c>
    </row>
    <row r="1325" spans="1:13" x14ac:dyDescent="0.2">
      <c r="A1325" t="s">
        <v>63</v>
      </c>
      <c r="B1325" s="144" t="s">
        <v>178</v>
      </c>
      <c r="C1325">
        <v>801</v>
      </c>
      <c r="D1325" t="str">
        <f>VLOOKUP(Oliusala[[#This Row],[postnumer]],Sveitarfelog[#All],4,FALSE)</f>
        <v>Flóahreppur,Sveitarfélagið Árborg</v>
      </c>
      <c r="E1325" t="str">
        <f>VLOOKUP(Oliusala[[#This Row],[postnumer]],Sveitarfelog[#All],5,FALSE)</f>
        <v>Suðurland</v>
      </c>
      <c r="F1325" t="s">
        <v>24</v>
      </c>
      <c r="G1325" t="s">
        <v>24</v>
      </c>
      <c r="H1325" t="s">
        <v>58</v>
      </c>
      <c r="I1325" s="1">
        <v>12420</v>
      </c>
      <c r="J1325" s="2">
        <f>VLOOKUP(Oliusala[[#This Row],[tegund]],Tegundir!$B$2:$D$19,3,FALSE)*Oliusala[[#This Row],[magn]]/1000</f>
        <v>10.7433</v>
      </c>
      <c r="K1325">
        <v>2010</v>
      </c>
      <c r="L1325" t="s">
        <v>18</v>
      </c>
      <c r="M1325" s="144" t="s">
        <v>59</v>
      </c>
    </row>
    <row r="1326" spans="1:13" x14ac:dyDescent="0.2">
      <c r="A1326" t="s">
        <v>63</v>
      </c>
      <c r="B1326" s="144" t="s">
        <v>182</v>
      </c>
      <c r="C1326">
        <v>810</v>
      </c>
      <c r="D1326" t="str">
        <f>VLOOKUP(Oliusala[[#This Row],[postnumer]],Sveitarfelog[#All],4,FALSE)</f>
        <v>Hveragerðisbær,Sveitarfélagið Ölfus</v>
      </c>
      <c r="E1326" t="str">
        <f>VLOOKUP(Oliusala[[#This Row],[postnumer]],Sveitarfelog[#All],5,FALSE)</f>
        <v>Suðurland</v>
      </c>
      <c r="F1326" t="s">
        <v>24</v>
      </c>
      <c r="G1326" t="s">
        <v>24</v>
      </c>
      <c r="H1326" t="s">
        <v>61</v>
      </c>
      <c r="I1326" s="1">
        <v>0</v>
      </c>
      <c r="J1326" s="2">
        <f>VLOOKUP(Oliusala[[#This Row],[tegund]],Tegundir!$B$2:$D$19,3,FALSE)*Oliusala[[#This Row],[magn]]/1000</f>
        <v>0</v>
      </c>
      <c r="K1326">
        <v>2010</v>
      </c>
      <c r="L1326" t="s">
        <v>18</v>
      </c>
      <c r="M1326" s="144" t="s">
        <v>62</v>
      </c>
    </row>
    <row r="1327" spans="1:13" x14ac:dyDescent="0.2">
      <c r="A1327" t="s">
        <v>57</v>
      </c>
      <c r="B1327" s="144" t="s">
        <v>70</v>
      </c>
      <c r="C1327">
        <v>800</v>
      </c>
      <c r="D1327" t="str">
        <f>VLOOKUP(Oliusala[[#This Row],[postnumer]],Sveitarfelog[#All],4,FALSE)</f>
        <v>Flóahreppur,Sveitarfélagið Árborg</v>
      </c>
      <c r="E1327" t="str">
        <f>VLOOKUP(Oliusala[[#This Row],[postnumer]],Sveitarfelog[#All],5,FALSE)</f>
        <v>Suðurland</v>
      </c>
      <c r="F1327" t="s">
        <v>25</v>
      </c>
      <c r="G1327" t="s">
        <v>24</v>
      </c>
      <c r="H1327" t="s">
        <v>60</v>
      </c>
      <c r="I1327" s="1">
        <v>1064338</v>
      </c>
      <c r="J1327" s="2">
        <f>VLOOKUP(Oliusala[[#This Row],[tegund]],Tegundir!$B$2:$D$19,3,FALSE)*Oliusala[[#This Row],[magn]]/1000</f>
        <v>920.65237000000002</v>
      </c>
      <c r="K1327">
        <v>2010</v>
      </c>
      <c r="L1327" t="s">
        <v>1955</v>
      </c>
      <c r="M1327" s="144" t="s">
        <v>59</v>
      </c>
    </row>
    <row r="1328" spans="1:13" x14ac:dyDescent="0.2">
      <c r="A1328" t="s">
        <v>57</v>
      </c>
      <c r="B1328" s="144" t="s">
        <v>175</v>
      </c>
      <c r="C1328">
        <v>801</v>
      </c>
      <c r="D1328" t="str">
        <f>VLOOKUP(Oliusala[[#This Row],[postnumer]],Sveitarfelog[#All],4,FALSE)</f>
        <v>Flóahreppur,Sveitarfélagið Árborg</v>
      </c>
      <c r="E1328" t="str">
        <f>VLOOKUP(Oliusala[[#This Row],[postnumer]],Sveitarfelog[#All],5,FALSE)</f>
        <v>Suðurland</v>
      </c>
      <c r="F1328" t="s">
        <v>25</v>
      </c>
      <c r="G1328" t="s">
        <v>24</v>
      </c>
      <c r="H1328" t="s">
        <v>60</v>
      </c>
      <c r="I1328" s="1">
        <v>277315</v>
      </c>
      <c r="J1328" s="2">
        <f>VLOOKUP(Oliusala[[#This Row],[tegund]],Tegundir!$B$2:$D$19,3,FALSE)*Oliusala[[#This Row],[magn]]/1000</f>
        <v>239.877475</v>
      </c>
      <c r="K1328">
        <v>2010</v>
      </c>
      <c r="L1328" t="s">
        <v>1955</v>
      </c>
      <c r="M1328" s="144" t="s">
        <v>59</v>
      </c>
    </row>
    <row r="1329" spans="1:15" x14ac:dyDescent="0.2">
      <c r="A1329" t="s">
        <v>57</v>
      </c>
      <c r="B1329" s="144" t="s">
        <v>176</v>
      </c>
      <c r="C1329">
        <v>801</v>
      </c>
      <c r="D1329" t="str">
        <f>VLOOKUP(Oliusala[[#This Row],[postnumer]],Sveitarfelog[#All],4,FALSE)</f>
        <v>Flóahreppur,Sveitarfélagið Árborg</v>
      </c>
      <c r="E1329" t="str">
        <f>VLOOKUP(Oliusala[[#This Row],[postnumer]],Sveitarfelog[#All],5,FALSE)</f>
        <v>Suðurland</v>
      </c>
      <c r="F1329" t="s">
        <v>25</v>
      </c>
      <c r="G1329" t="s">
        <v>24</v>
      </c>
      <c r="H1329" t="s">
        <v>60</v>
      </c>
      <c r="I1329" s="1">
        <v>217462</v>
      </c>
      <c r="J1329" s="2">
        <f>VLOOKUP(Oliusala[[#This Row],[tegund]],Tegundir!$B$2:$D$19,3,FALSE)*Oliusala[[#This Row],[magn]]/1000</f>
        <v>188.10463000000001</v>
      </c>
      <c r="K1329">
        <v>2010</v>
      </c>
      <c r="L1329" t="s">
        <v>1955</v>
      </c>
      <c r="M1329" s="144" t="s">
        <v>59</v>
      </c>
    </row>
    <row r="1330" spans="1:15" x14ac:dyDescent="0.2">
      <c r="A1330" t="s">
        <v>57</v>
      </c>
      <c r="B1330" s="144" t="s">
        <v>177</v>
      </c>
      <c r="C1330">
        <v>801</v>
      </c>
      <c r="D1330" t="str">
        <f>VLOOKUP(Oliusala[[#This Row],[postnumer]],Sveitarfelog[#All],4,FALSE)</f>
        <v>Flóahreppur,Sveitarfélagið Árborg</v>
      </c>
      <c r="E1330" t="str">
        <f>VLOOKUP(Oliusala[[#This Row],[postnumer]],Sveitarfelog[#All],5,FALSE)</f>
        <v>Suðurland</v>
      </c>
      <c r="F1330" t="s">
        <v>25</v>
      </c>
      <c r="G1330" t="s">
        <v>24</v>
      </c>
      <c r="H1330" t="s">
        <v>60</v>
      </c>
      <c r="I1330" s="1">
        <v>46764</v>
      </c>
      <c r="J1330" s="2">
        <f>VLOOKUP(Oliusala[[#This Row],[tegund]],Tegundir!$B$2:$D$19,3,FALSE)*Oliusala[[#This Row],[magn]]/1000</f>
        <v>40.450859999999999</v>
      </c>
      <c r="K1330">
        <v>2010</v>
      </c>
      <c r="L1330" t="s">
        <v>1955</v>
      </c>
      <c r="M1330" s="144" t="s">
        <v>59</v>
      </c>
    </row>
    <row r="1331" spans="1:15" x14ac:dyDescent="0.2">
      <c r="A1331" t="s">
        <v>57</v>
      </c>
      <c r="B1331" s="144" t="s">
        <v>174</v>
      </c>
      <c r="C1331">
        <v>801</v>
      </c>
      <c r="D1331" t="str">
        <f>VLOOKUP(Oliusala[[#This Row],[postnumer]],Sveitarfelog[#All],4,FALSE)</f>
        <v>Flóahreppur,Sveitarfélagið Árborg</v>
      </c>
      <c r="E1331" t="str">
        <f>VLOOKUP(Oliusala[[#This Row],[postnumer]],Sveitarfelog[#All],5,FALSE)</f>
        <v>Suðurland</v>
      </c>
      <c r="F1331" t="s">
        <v>25</v>
      </c>
      <c r="G1331" t="s">
        <v>24</v>
      </c>
      <c r="H1331" t="s">
        <v>60</v>
      </c>
      <c r="I1331" s="1">
        <v>78300</v>
      </c>
      <c r="J1331" s="2">
        <f>VLOOKUP(Oliusala[[#This Row],[tegund]],Tegundir!$B$2:$D$19,3,FALSE)*Oliusala[[#This Row],[magn]]/1000</f>
        <v>67.729500000000002</v>
      </c>
      <c r="K1331">
        <v>2010</v>
      </c>
      <c r="L1331" t="s">
        <v>1955</v>
      </c>
      <c r="M1331" s="144" t="s">
        <v>59</v>
      </c>
    </row>
    <row r="1332" spans="1:15" x14ac:dyDescent="0.2">
      <c r="A1332" t="s">
        <v>57</v>
      </c>
      <c r="B1332" s="144" t="s">
        <v>178</v>
      </c>
      <c r="C1332">
        <v>801</v>
      </c>
      <c r="D1332" t="str">
        <f>VLOOKUP(Oliusala[[#This Row],[postnumer]],Sveitarfelog[#All],4,FALSE)</f>
        <v>Flóahreppur,Sveitarfélagið Árborg</v>
      </c>
      <c r="E1332" t="str">
        <f>VLOOKUP(Oliusala[[#This Row],[postnumer]],Sveitarfelog[#All],5,FALSE)</f>
        <v>Suðurland</v>
      </c>
      <c r="F1332" t="s">
        <v>25</v>
      </c>
      <c r="G1332" t="s">
        <v>24</v>
      </c>
      <c r="H1332" t="s">
        <v>60</v>
      </c>
      <c r="I1332" s="1">
        <v>3384</v>
      </c>
      <c r="J1332" s="2">
        <f>VLOOKUP(Oliusala[[#This Row],[tegund]],Tegundir!$B$2:$D$19,3,FALSE)*Oliusala[[#This Row],[magn]]/1000</f>
        <v>2.9271599999999998</v>
      </c>
      <c r="K1332">
        <v>2010</v>
      </c>
      <c r="L1332" t="s">
        <v>1955</v>
      </c>
      <c r="M1332" s="144" t="s">
        <v>59</v>
      </c>
    </row>
    <row r="1333" spans="1:15" x14ac:dyDescent="0.2">
      <c r="A1333" t="s">
        <v>57</v>
      </c>
      <c r="B1333" s="144" t="s">
        <v>179</v>
      </c>
      <c r="C1333">
        <v>801</v>
      </c>
      <c r="D1333" t="str">
        <f>VLOOKUP(Oliusala[[#This Row],[postnumer]],Sveitarfelog[#All],4,FALSE)</f>
        <v>Flóahreppur,Sveitarfélagið Árborg</v>
      </c>
      <c r="E1333" t="str">
        <f>VLOOKUP(Oliusala[[#This Row],[postnumer]],Sveitarfelog[#All],5,FALSE)</f>
        <v>Suðurland</v>
      </c>
      <c r="F1333" t="s">
        <v>25</v>
      </c>
      <c r="G1333" t="s">
        <v>24</v>
      </c>
      <c r="H1333" t="s">
        <v>60</v>
      </c>
      <c r="I1333" s="1">
        <v>2927</v>
      </c>
      <c r="J1333" s="2">
        <f>VLOOKUP(Oliusala[[#This Row],[tegund]],Tegundir!$B$2:$D$19,3,FALSE)*Oliusala[[#This Row],[magn]]/1000</f>
        <v>2.5318550000000002</v>
      </c>
      <c r="K1333">
        <v>2010</v>
      </c>
      <c r="L1333" t="s">
        <v>1955</v>
      </c>
      <c r="M1333" s="144" t="s">
        <v>59</v>
      </c>
    </row>
    <row r="1334" spans="1:15" x14ac:dyDescent="0.2">
      <c r="A1334" t="s">
        <v>57</v>
      </c>
      <c r="B1334" s="144" t="s">
        <v>182</v>
      </c>
      <c r="C1334">
        <v>810</v>
      </c>
      <c r="D1334" t="str">
        <f>VLOOKUP(Oliusala[[#This Row],[postnumer]],Sveitarfelog[#All],4,FALSE)</f>
        <v>Hveragerðisbær,Sveitarfélagið Ölfus</v>
      </c>
      <c r="E1334" t="str">
        <f>VLOOKUP(Oliusala[[#This Row],[postnumer]],Sveitarfelog[#All],5,FALSE)</f>
        <v>Suðurland</v>
      </c>
      <c r="F1334" t="s">
        <v>24</v>
      </c>
      <c r="G1334" t="s">
        <v>24</v>
      </c>
      <c r="H1334" t="s">
        <v>58</v>
      </c>
      <c r="I1334" s="1">
        <v>23734</v>
      </c>
      <c r="J1334" s="2">
        <f>VLOOKUP(Oliusala[[#This Row],[tegund]],Tegundir!$B$2:$D$19,3,FALSE)*Oliusala[[#This Row],[magn]]/1000</f>
        <v>20.529910000000001</v>
      </c>
      <c r="K1334">
        <v>2010</v>
      </c>
      <c r="L1334" t="s">
        <v>18</v>
      </c>
      <c r="M1334" s="144" t="s">
        <v>59</v>
      </c>
    </row>
    <row r="1335" spans="1:15" x14ac:dyDescent="0.2">
      <c r="A1335" t="s">
        <v>57</v>
      </c>
      <c r="B1335" s="144" t="s">
        <v>182</v>
      </c>
      <c r="C1335">
        <v>810</v>
      </c>
      <c r="D1335" t="str">
        <f>VLOOKUP(Oliusala[[#This Row],[postnumer]],Sveitarfelog[#All],4,FALSE)</f>
        <v>Hveragerðisbær,Sveitarfélagið Ölfus</v>
      </c>
      <c r="E1335" t="str">
        <f>VLOOKUP(Oliusala[[#This Row],[postnumer]],Sveitarfelog[#All],5,FALSE)</f>
        <v>Suðurland</v>
      </c>
      <c r="F1335" t="s">
        <v>24</v>
      </c>
      <c r="G1335" t="s">
        <v>24</v>
      </c>
      <c r="H1335" t="s">
        <v>60</v>
      </c>
      <c r="I1335" s="1">
        <v>271319</v>
      </c>
      <c r="J1335" s="2">
        <f>VLOOKUP(Oliusala[[#This Row],[tegund]],Tegundir!$B$2:$D$19,3,FALSE)*Oliusala[[#This Row],[magn]]/1000</f>
        <v>234.690935</v>
      </c>
      <c r="K1335">
        <v>2010</v>
      </c>
      <c r="L1335" t="s">
        <v>18</v>
      </c>
      <c r="M1335" s="144" t="s">
        <v>59</v>
      </c>
    </row>
    <row r="1336" spans="1:15" x14ac:dyDescent="0.2">
      <c r="A1336" t="s">
        <v>57</v>
      </c>
      <c r="B1336" s="144" t="s">
        <v>182</v>
      </c>
      <c r="C1336">
        <v>810</v>
      </c>
      <c r="D1336" t="str">
        <f>VLOOKUP(Oliusala[[#This Row],[postnumer]],Sveitarfelog[#All],4,FALSE)</f>
        <v>Hveragerðisbær,Sveitarfélagið Ölfus</v>
      </c>
      <c r="E1336" t="str">
        <f>VLOOKUP(Oliusala[[#This Row],[postnumer]],Sveitarfelog[#All],5,FALSE)</f>
        <v>Suðurland</v>
      </c>
      <c r="F1336" t="s">
        <v>29</v>
      </c>
      <c r="G1336" t="s">
        <v>24</v>
      </c>
      <c r="H1336" t="s">
        <v>60</v>
      </c>
      <c r="I1336" s="1">
        <v>3645</v>
      </c>
      <c r="J1336" s="2">
        <f>VLOOKUP(Oliusala[[#This Row],[tegund]],Tegundir!$B$2:$D$19,3,FALSE)*Oliusala[[#This Row],[magn]]/1000</f>
        <v>3.1529250000000002</v>
      </c>
      <c r="K1336">
        <v>2010</v>
      </c>
      <c r="L1336" t="s">
        <v>19</v>
      </c>
      <c r="M1336" s="144" t="s">
        <v>59</v>
      </c>
      <c r="O1336" s="144" t="s">
        <v>1998</v>
      </c>
    </row>
    <row r="1337" spans="1:15" x14ac:dyDescent="0.2">
      <c r="A1337" t="s">
        <v>57</v>
      </c>
      <c r="B1337" s="144" t="s">
        <v>181</v>
      </c>
      <c r="C1337">
        <v>810</v>
      </c>
      <c r="D1337" t="str">
        <f>VLOOKUP(Oliusala[[#This Row],[postnumer]],Sveitarfelog[#All],4,FALSE)</f>
        <v>Hveragerðisbær,Sveitarfélagið Ölfus</v>
      </c>
      <c r="E1337" t="str">
        <f>VLOOKUP(Oliusala[[#This Row],[postnumer]],Sveitarfelog[#All],5,FALSE)</f>
        <v>Suðurland</v>
      </c>
      <c r="F1337" t="s">
        <v>24</v>
      </c>
      <c r="G1337" t="s">
        <v>24</v>
      </c>
      <c r="H1337" t="s">
        <v>60</v>
      </c>
      <c r="I1337" s="1">
        <v>149966</v>
      </c>
      <c r="J1337" s="2">
        <f>VLOOKUP(Oliusala[[#This Row],[tegund]],Tegundir!$B$2:$D$19,3,FALSE)*Oliusala[[#This Row],[magn]]/1000</f>
        <v>129.72058999999999</v>
      </c>
      <c r="K1337">
        <v>2010</v>
      </c>
      <c r="L1337" t="s">
        <v>18</v>
      </c>
      <c r="M1337" s="144" t="s">
        <v>59</v>
      </c>
    </row>
    <row r="1338" spans="1:15" x14ac:dyDescent="0.2">
      <c r="A1338" t="s">
        <v>70</v>
      </c>
      <c r="B1338" s="144" t="s">
        <v>182</v>
      </c>
      <c r="C1338">
        <v>810</v>
      </c>
      <c r="D1338" t="str">
        <f>VLOOKUP(Oliusala[[#This Row],[postnumer]],Sveitarfelog[#All],4,FALSE)</f>
        <v>Hveragerðisbær,Sveitarfélagið Ölfus</v>
      </c>
      <c r="E1338" t="str">
        <f>VLOOKUP(Oliusala[[#This Row],[postnumer]],Sveitarfelog[#All],5,FALSE)</f>
        <v>Suðurland</v>
      </c>
      <c r="F1338" t="s">
        <v>24</v>
      </c>
      <c r="G1338" t="s">
        <v>24</v>
      </c>
      <c r="H1338" t="s">
        <v>60</v>
      </c>
      <c r="I1338" s="1">
        <v>10578</v>
      </c>
      <c r="J1338" s="2">
        <f>VLOOKUP(Oliusala[[#This Row],[tegund]],Tegundir!$B$2:$D$19,3,FALSE)*Oliusala[[#This Row],[magn]]/1000</f>
        <v>9.1499699999999997</v>
      </c>
      <c r="K1338">
        <v>2010</v>
      </c>
      <c r="L1338" t="s">
        <v>18</v>
      </c>
      <c r="M1338" s="144" t="s">
        <v>59</v>
      </c>
    </row>
    <row r="1339" spans="1:15" x14ac:dyDescent="0.2">
      <c r="A1339" t="s">
        <v>63</v>
      </c>
      <c r="B1339" s="144" t="s">
        <v>182</v>
      </c>
      <c r="C1339">
        <v>810</v>
      </c>
      <c r="D1339" t="str">
        <f>VLOOKUP(Oliusala[[#This Row],[postnumer]],Sveitarfelog[#All],4,FALSE)</f>
        <v>Hveragerðisbær,Sveitarfélagið Ölfus</v>
      </c>
      <c r="E1339" t="str">
        <f>VLOOKUP(Oliusala[[#This Row],[postnumer]],Sveitarfelog[#All],5,FALSE)</f>
        <v>Suðurland</v>
      </c>
      <c r="F1339" t="s">
        <v>24</v>
      </c>
      <c r="G1339" t="s">
        <v>24</v>
      </c>
      <c r="H1339" t="s">
        <v>58</v>
      </c>
      <c r="I1339" s="1">
        <v>1463527</v>
      </c>
      <c r="J1339" s="2">
        <f>VLOOKUP(Oliusala[[#This Row],[tegund]],Tegundir!$B$2:$D$19,3,FALSE)*Oliusala[[#This Row],[magn]]/1000</f>
        <v>1265.950855</v>
      </c>
      <c r="K1339">
        <v>2010</v>
      </c>
      <c r="L1339" t="s">
        <v>18</v>
      </c>
      <c r="M1339" s="144" t="s">
        <v>59</v>
      </c>
    </row>
    <row r="1340" spans="1:15" x14ac:dyDescent="0.2">
      <c r="A1340" t="s">
        <v>63</v>
      </c>
      <c r="B1340" s="144" t="s">
        <v>182</v>
      </c>
      <c r="C1340">
        <v>810</v>
      </c>
      <c r="D1340" t="str">
        <f>VLOOKUP(Oliusala[[#This Row],[postnumer]],Sveitarfelog[#All],4,FALSE)</f>
        <v>Hveragerðisbær,Sveitarfélagið Ölfus</v>
      </c>
      <c r="E1340" t="str">
        <f>VLOOKUP(Oliusala[[#This Row],[postnumer]],Sveitarfelog[#All],5,FALSE)</f>
        <v>Suðurland</v>
      </c>
      <c r="F1340" t="s">
        <v>24</v>
      </c>
      <c r="G1340" t="s">
        <v>24</v>
      </c>
      <c r="H1340" t="s">
        <v>58</v>
      </c>
      <c r="I1340" s="1">
        <v>242580</v>
      </c>
      <c r="J1340" s="2">
        <f>VLOOKUP(Oliusala[[#This Row],[tegund]],Tegundir!$B$2:$D$19,3,FALSE)*Oliusala[[#This Row],[magn]]/1000</f>
        <v>209.83170000000001</v>
      </c>
      <c r="K1340">
        <v>2010</v>
      </c>
      <c r="L1340" t="s">
        <v>18</v>
      </c>
      <c r="M1340" s="144" t="s">
        <v>59</v>
      </c>
    </row>
    <row r="1341" spans="1:15" x14ac:dyDescent="0.2">
      <c r="A1341" t="s">
        <v>63</v>
      </c>
      <c r="B1341" s="144" t="s">
        <v>181</v>
      </c>
      <c r="C1341">
        <v>810</v>
      </c>
      <c r="D1341" t="str">
        <f>VLOOKUP(Oliusala[[#This Row],[postnumer]],Sveitarfelog[#All],4,FALSE)</f>
        <v>Hveragerðisbær,Sveitarfélagið Ölfus</v>
      </c>
      <c r="E1341" t="str">
        <f>VLOOKUP(Oliusala[[#This Row],[postnumer]],Sveitarfelog[#All],5,FALSE)</f>
        <v>Suðurland</v>
      </c>
      <c r="F1341" t="s">
        <v>24</v>
      </c>
      <c r="G1341" t="s">
        <v>24</v>
      </c>
      <c r="H1341" t="s">
        <v>58</v>
      </c>
      <c r="I1341" s="1">
        <v>622927</v>
      </c>
      <c r="J1341" s="2">
        <f>VLOOKUP(Oliusala[[#This Row],[tegund]],Tegundir!$B$2:$D$19,3,FALSE)*Oliusala[[#This Row],[magn]]/1000</f>
        <v>538.83185500000002</v>
      </c>
      <c r="K1341">
        <v>2010</v>
      </c>
      <c r="L1341" t="s">
        <v>18</v>
      </c>
      <c r="M1341" s="144" t="s">
        <v>59</v>
      </c>
    </row>
    <row r="1342" spans="1:15" x14ac:dyDescent="0.2">
      <c r="A1342" t="s">
        <v>57</v>
      </c>
      <c r="B1342" s="144" t="s">
        <v>183</v>
      </c>
      <c r="C1342">
        <v>815</v>
      </c>
      <c r="D1342" t="str">
        <f>VLOOKUP(Oliusala[[#This Row],[postnumer]],Sveitarfelog[#All],4,FALSE)</f>
        <v>Hveragerðisbær,Sveitarfélagið Ölfus</v>
      </c>
      <c r="E1342" t="str">
        <f>VLOOKUP(Oliusala[[#This Row],[postnumer]],Sveitarfelog[#All],5,FALSE)</f>
        <v>Suðurland</v>
      </c>
      <c r="F1342" t="s">
        <v>29</v>
      </c>
      <c r="G1342" t="s">
        <v>24</v>
      </c>
      <c r="H1342" t="s">
        <v>61</v>
      </c>
      <c r="I1342" s="1">
        <v>0</v>
      </c>
      <c r="J1342" s="2">
        <f>VLOOKUP(Oliusala[[#This Row],[tegund]],Tegundir!$B$2:$D$19,3,FALSE)*Oliusala[[#This Row],[magn]]/1000</f>
        <v>0</v>
      </c>
      <c r="K1342">
        <v>2010</v>
      </c>
      <c r="L1342" t="s">
        <v>19</v>
      </c>
      <c r="M1342" s="144" t="s">
        <v>62</v>
      </c>
      <c r="O1342" s="144" t="s">
        <v>1998</v>
      </c>
    </row>
    <row r="1343" spans="1:15" x14ac:dyDescent="0.2">
      <c r="A1343" t="s">
        <v>63</v>
      </c>
      <c r="B1343" s="144" t="s">
        <v>183</v>
      </c>
      <c r="C1343">
        <v>815</v>
      </c>
      <c r="D1343" t="str">
        <f>VLOOKUP(Oliusala[[#This Row],[postnumer]],Sveitarfelog[#All],4,FALSE)</f>
        <v>Hveragerðisbær,Sveitarfélagið Ölfus</v>
      </c>
      <c r="E1343" t="str">
        <f>VLOOKUP(Oliusala[[#This Row],[postnumer]],Sveitarfelog[#All],5,FALSE)</f>
        <v>Suðurland</v>
      </c>
      <c r="F1343" t="s">
        <v>24</v>
      </c>
      <c r="G1343" t="s">
        <v>24</v>
      </c>
      <c r="H1343" t="s">
        <v>61</v>
      </c>
      <c r="I1343" s="1">
        <v>0</v>
      </c>
      <c r="J1343" s="2">
        <f>VLOOKUP(Oliusala[[#This Row],[tegund]],Tegundir!$B$2:$D$19,3,FALSE)*Oliusala[[#This Row],[magn]]/1000</f>
        <v>0</v>
      </c>
      <c r="K1343">
        <v>2010</v>
      </c>
      <c r="L1343" t="s">
        <v>18</v>
      </c>
      <c r="M1343" s="144" t="s">
        <v>62</v>
      </c>
    </row>
    <row r="1344" spans="1:15" x14ac:dyDescent="0.2">
      <c r="A1344" t="s">
        <v>57</v>
      </c>
      <c r="B1344" s="144" t="s">
        <v>183</v>
      </c>
      <c r="C1344">
        <v>815</v>
      </c>
      <c r="D1344" t="str">
        <f>VLOOKUP(Oliusala[[#This Row],[postnumer]],Sveitarfelog[#All],4,FALSE)</f>
        <v>Hveragerðisbær,Sveitarfélagið Ölfus</v>
      </c>
      <c r="E1344" t="str">
        <f>VLOOKUP(Oliusala[[#This Row],[postnumer]],Sveitarfelog[#All],5,FALSE)</f>
        <v>Suðurland</v>
      </c>
      <c r="F1344" t="s">
        <v>24</v>
      </c>
      <c r="G1344" t="s">
        <v>24</v>
      </c>
      <c r="H1344" t="s">
        <v>60</v>
      </c>
      <c r="I1344" s="1">
        <v>430168</v>
      </c>
      <c r="J1344" s="2">
        <f>VLOOKUP(Oliusala[[#This Row],[tegund]],Tegundir!$B$2:$D$19,3,FALSE)*Oliusala[[#This Row],[magn]]/1000</f>
        <v>372.09532000000002</v>
      </c>
      <c r="K1344">
        <v>2010</v>
      </c>
      <c r="L1344" t="s">
        <v>18</v>
      </c>
      <c r="M1344" s="144" t="s">
        <v>59</v>
      </c>
    </row>
    <row r="1345" spans="1:15" x14ac:dyDescent="0.2">
      <c r="A1345" t="s">
        <v>57</v>
      </c>
      <c r="B1345" s="144" t="s">
        <v>183</v>
      </c>
      <c r="C1345">
        <v>815</v>
      </c>
      <c r="D1345" t="str">
        <f>VLOOKUP(Oliusala[[#This Row],[postnumer]],Sveitarfelog[#All],4,FALSE)</f>
        <v>Hveragerðisbær,Sveitarfélagið Ölfus</v>
      </c>
      <c r="E1345" t="str">
        <f>VLOOKUP(Oliusala[[#This Row],[postnumer]],Sveitarfelog[#All],5,FALSE)</f>
        <v>Suðurland</v>
      </c>
      <c r="F1345" t="s">
        <v>27</v>
      </c>
      <c r="G1345" t="s">
        <v>24</v>
      </c>
      <c r="H1345" t="s">
        <v>60</v>
      </c>
      <c r="I1345" s="1">
        <v>240603</v>
      </c>
      <c r="J1345" s="2">
        <f>VLOOKUP(Oliusala[[#This Row],[tegund]],Tegundir!$B$2:$D$19,3,FALSE)*Oliusala[[#This Row],[magn]]/1000</f>
        <v>208.12159500000001</v>
      </c>
      <c r="K1345">
        <v>2010</v>
      </c>
      <c r="L1345" t="s">
        <v>19</v>
      </c>
      <c r="M1345" s="144" t="s">
        <v>59</v>
      </c>
      <c r="O1345" s="144" t="s">
        <v>1998</v>
      </c>
    </row>
    <row r="1346" spans="1:15" x14ac:dyDescent="0.2">
      <c r="A1346" t="s">
        <v>57</v>
      </c>
      <c r="B1346" s="144" t="s">
        <v>183</v>
      </c>
      <c r="C1346">
        <v>815</v>
      </c>
      <c r="D1346" t="str">
        <f>VLOOKUP(Oliusala[[#This Row],[postnumer]],Sveitarfelog[#All],4,FALSE)</f>
        <v>Hveragerðisbær,Sveitarfélagið Ölfus</v>
      </c>
      <c r="E1346" t="str">
        <f>VLOOKUP(Oliusala[[#This Row],[postnumer]],Sveitarfelog[#All],5,FALSE)</f>
        <v>Suðurland</v>
      </c>
      <c r="F1346" t="s">
        <v>29</v>
      </c>
      <c r="G1346" t="s">
        <v>24</v>
      </c>
      <c r="H1346" t="s">
        <v>60</v>
      </c>
      <c r="I1346" s="1">
        <v>3773905</v>
      </c>
      <c r="J1346" s="2">
        <f>VLOOKUP(Oliusala[[#This Row],[tegund]],Tegundir!$B$2:$D$19,3,FALSE)*Oliusala[[#This Row],[magn]]/1000</f>
        <v>3264.4278250000002</v>
      </c>
      <c r="K1346">
        <v>2010</v>
      </c>
      <c r="L1346" t="s">
        <v>19</v>
      </c>
      <c r="M1346" s="144" t="s">
        <v>59</v>
      </c>
      <c r="O1346" s="144" t="s">
        <v>1998</v>
      </c>
    </row>
    <row r="1347" spans="1:15" x14ac:dyDescent="0.2">
      <c r="A1347" t="s">
        <v>63</v>
      </c>
      <c r="B1347" s="144" t="s">
        <v>183</v>
      </c>
      <c r="C1347">
        <v>815</v>
      </c>
      <c r="D1347" t="str">
        <f>VLOOKUP(Oliusala[[#This Row],[postnumer]],Sveitarfelog[#All],4,FALSE)</f>
        <v>Hveragerðisbær,Sveitarfélagið Ölfus</v>
      </c>
      <c r="E1347" t="str">
        <f>VLOOKUP(Oliusala[[#This Row],[postnumer]],Sveitarfelog[#All],5,FALSE)</f>
        <v>Suðurland</v>
      </c>
      <c r="F1347" t="s">
        <v>24</v>
      </c>
      <c r="G1347" t="s">
        <v>24</v>
      </c>
      <c r="H1347" t="s">
        <v>58</v>
      </c>
      <c r="I1347" s="1">
        <v>656502</v>
      </c>
      <c r="J1347" s="2">
        <f>VLOOKUP(Oliusala[[#This Row],[tegund]],Tegundir!$B$2:$D$19,3,FALSE)*Oliusala[[#This Row],[magn]]/1000</f>
        <v>567.87423000000001</v>
      </c>
      <c r="K1347">
        <v>2010</v>
      </c>
      <c r="L1347" t="s">
        <v>18</v>
      </c>
      <c r="M1347" s="144" t="s">
        <v>59</v>
      </c>
    </row>
    <row r="1348" spans="1:15" x14ac:dyDescent="0.2">
      <c r="A1348" t="s">
        <v>70</v>
      </c>
      <c r="B1348" s="144" t="s">
        <v>184</v>
      </c>
      <c r="C1348">
        <v>820</v>
      </c>
      <c r="D1348" t="str">
        <f>VLOOKUP(Oliusala[[#This Row],[postnumer]],Sveitarfelog[#All],4,FALSE)</f>
        <v>Flóahreppur,Sveitarfélagið Árborg</v>
      </c>
      <c r="E1348" t="str">
        <f>VLOOKUP(Oliusala[[#This Row],[postnumer]],Sveitarfelog[#All],5,FALSE)</f>
        <v>Suðurland</v>
      </c>
      <c r="F1348" t="s">
        <v>24</v>
      </c>
      <c r="G1348" t="s">
        <v>24</v>
      </c>
      <c r="H1348" t="s">
        <v>60</v>
      </c>
      <c r="I1348" s="1">
        <v>2227</v>
      </c>
      <c r="J1348" s="2">
        <f>VLOOKUP(Oliusala[[#This Row],[tegund]],Tegundir!$B$2:$D$19,3,FALSE)*Oliusala[[#This Row],[magn]]/1000</f>
        <v>1.926355</v>
      </c>
      <c r="K1348">
        <v>2010</v>
      </c>
      <c r="L1348" t="s">
        <v>18</v>
      </c>
      <c r="M1348" s="144" t="s">
        <v>59</v>
      </c>
    </row>
    <row r="1349" spans="1:15" x14ac:dyDescent="0.2">
      <c r="A1349" t="s">
        <v>63</v>
      </c>
      <c r="B1349" s="144" t="s">
        <v>184</v>
      </c>
      <c r="C1349">
        <v>820</v>
      </c>
      <c r="D1349" t="str">
        <f>VLOOKUP(Oliusala[[#This Row],[postnumer]],Sveitarfelog[#All],4,FALSE)</f>
        <v>Flóahreppur,Sveitarfélagið Árborg</v>
      </c>
      <c r="E1349" t="str">
        <f>VLOOKUP(Oliusala[[#This Row],[postnumer]],Sveitarfelog[#All],5,FALSE)</f>
        <v>Suðurland</v>
      </c>
      <c r="F1349" t="s">
        <v>24</v>
      </c>
      <c r="G1349" t="s">
        <v>24</v>
      </c>
      <c r="H1349" t="s">
        <v>58</v>
      </c>
      <c r="I1349" s="1">
        <v>134981</v>
      </c>
      <c r="J1349" s="2">
        <f>VLOOKUP(Oliusala[[#This Row],[tegund]],Tegundir!$B$2:$D$19,3,FALSE)*Oliusala[[#This Row],[magn]]/1000</f>
        <v>116.758565</v>
      </c>
      <c r="K1349">
        <v>2010</v>
      </c>
      <c r="L1349" t="s">
        <v>18</v>
      </c>
      <c r="M1349" s="144" t="s">
        <v>59</v>
      </c>
    </row>
    <row r="1350" spans="1:15" x14ac:dyDescent="0.2">
      <c r="A1350" t="s">
        <v>70</v>
      </c>
      <c r="B1350" s="144" t="s">
        <v>185</v>
      </c>
      <c r="C1350">
        <v>825</v>
      </c>
      <c r="D1350" t="str">
        <f>VLOOKUP(Oliusala[[#This Row],[postnumer]],Sveitarfelog[#All],4,FALSE)</f>
        <v>Flóahreppur,Sveitarfélagið Árborg</v>
      </c>
      <c r="E1350" t="str">
        <f>VLOOKUP(Oliusala[[#This Row],[postnumer]],Sveitarfelog[#All],5,FALSE)</f>
        <v>Suðurland</v>
      </c>
      <c r="F1350" t="s">
        <v>24</v>
      </c>
      <c r="G1350" t="s">
        <v>24</v>
      </c>
      <c r="H1350" t="s">
        <v>60</v>
      </c>
      <c r="I1350" s="1">
        <v>376</v>
      </c>
      <c r="J1350" s="2">
        <f>VLOOKUP(Oliusala[[#This Row],[tegund]],Tegundir!$B$2:$D$19,3,FALSE)*Oliusala[[#This Row],[magn]]/1000</f>
        <v>0.32524000000000003</v>
      </c>
      <c r="K1350">
        <v>2010</v>
      </c>
      <c r="L1350" t="s">
        <v>18</v>
      </c>
      <c r="M1350" s="144" t="s">
        <v>59</v>
      </c>
    </row>
    <row r="1351" spans="1:15" x14ac:dyDescent="0.2">
      <c r="A1351" t="s">
        <v>63</v>
      </c>
      <c r="B1351" s="144" t="s">
        <v>185</v>
      </c>
      <c r="C1351">
        <v>825</v>
      </c>
      <c r="D1351" t="str">
        <f>VLOOKUP(Oliusala[[#This Row],[postnumer]],Sveitarfelog[#All],4,FALSE)</f>
        <v>Flóahreppur,Sveitarfélagið Árborg</v>
      </c>
      <c r="E1351" t="str">
        <f>VLOOKUP(Oliusala[[#This Row],[postnumer]],Sveitarfelog[#All],5,FALSE)</f>
        <v>Suðurland</v>
      </c>
      <c r="F1351" t="s">
        <v>24</v>
      </c>
      <c r="G1351" t="s">
        <v>24</v>
      </c>
      <c r="H1351" t="s">
        <v>58</v>
      </c>
      <c r="I1351" s="1">
        <v>87699</v>
      </c>
      <c r="J1351" s="2">
        <f>VLOOKUP(Oliusala[[#This Row],[tegund]],Tegundir!$B$2:$D$19,3,FALSE)*Oliusala[[#This Row],[magn]]/1000</f>
        <v>75.859634999999997</v>
      </c>
      <c r="K1351">
        <v>2010</v>
      </c>
      <c r="L1351" t="s">
        <v>18</v>
      </c>
      <c r="M1351" s="144" t="s">
        <v>59</v>
      </c>
    </row>
    <row r="1352" spans="1:15" x14ac:dyDescent="0.2">
      <c r="A1352" t="s">
        <v>63</v>
      </c>
      <c r="B1352" s="144" t="s">
        <v>186</v>
      </c>
      <c r="C1352">
        <v>840</v>
      </c>
      <c r="D1352" t="str">
        <f>VLOOKUP(Oliusala[[#This Row],[postnumer]],Sveitarfelog[#All],4,FALSE)</f>
        <v>Bláskógabyggð,Grímsnes- og Grafningshreppur,Hrunamannahreppur,Skeiða- og Gnúpverjahreppur</v>
      </c>
      <c r="E1352" t="str">
        <f>VLOOKUP(Oliusala[[#This Row],[postnumer]],Sveitarfelog[#All],5,FALSE)</f>
        <v>Suðurland</v>
      </c>
      <c r="F1352" t="s">
        <v>24</v>
      </c>
      <c r="G1352" t="s">
        <v>24</v>
      </c>
      <c r="H1352" t="s">
        <v>61</v>
      </c>
      <c r="I1352" s="1">
        <v>0</v>
      </c>
      <c r="J1352" s="2">
        <f>VLOOKUP(Oliusala[[#This Row],[tegund]],Tegundir!$B$2:$D$19,3,FALSE)*Oliusala[[#This Row],[magn]]/1000</f>
        <v>0</v>
      </c>
      <c r="K1352">
        <v>2010</v>
      </c>
      <c r="L1352" t="s">
        <v>18</v>
      </c>
      <c r="M1352" s="144" t="s">
        <v>62</v>
      </c>
    </row>
    <row r="1353" spans="1:15" x14ac:dyDescent="0.2">
      <c r="A1353" t="s">
        <v>57</v>
      </c>
      <c r="B1353" s="144" t="s">
        <v>182</v>
      </c>
      <c r="C1353">
        <v>810</v>
      </c>
      <c r="D1353" t="str">
        <f>VLOOKUP(Oliusala[[#This Row],[postnumer]],Sveitarfelog[#All],4,FALSE)</f>
        <v>Hveragerðisbær,Sveitarfélagið Ölfus</v>
      </c>
      <c r="E1353" t="str">
        <f>VLOOKUP(Oliusala[[#This Row],[postnumer]],Sveitarfelog[#All],5,FALSE)</f>
        <v>Suðurland</v>
      </c>
      <c r="F1353" t="s">
        <v>25</v>
      </c>
      <c r="G1353" t="s">
        <v>24</v>
      </c>
      <c r="H1353" t="s">
        <v>60</v>
      </c>
      <c r="I1353" s="1">
        <v>175459</v>
      </c>
      <c r="J1353" s="2">
        <f>VLOOKUP(Oliusala[[#This Row],[tegund]],Tegundir!$B$2:$D$19,3,FALSE)*Oliusala[[#This Row],[magn]]/1000</f>
        <v>151.77203500000002</v>
      </c>
      <c r="K1353">
        <v>2010</v>
      </c>
      <c r="L1353" t="s">
        <v>1955</v>
      </c>
      <c r="M1353" s="144" t="s">
        <v>59</v>
      </c>
    </row>
    <row r="1354" spans="1:15" x14ac:dyDescent="0.2">
      <c r="A1354" t="s">
        <v>57</v>
      </c>
      <c r="B1354" s="144" t="s">
        <v>181</v>
      </c>
      <c r="C1354">
        <v>810</v>
      </c>
      <c r="D1354" t="str">
        <f>VLOOKUP(Oliusala[[#This Row],[postnumer]],Sveitarfelog[#All],4,FALSE)</f>
        <v>Hveragerðisbær,Sveitarfélagið Ölfus</v>
      </c>
      <c r="E1354" t="str">
        <f>VLOOKUP(Oliusala[[#This Row],[postnumer]],Sveitarfelog[#All],5,FALSE)</f>
        <v>Suðurland</v>
      </c>
      <c r="F1354" t="s">
        <v>25</v>
      </c>
      <c r="G1354" t="s">
        <v>24</v>
      </c>
      <c r="H1354" t="s">
        <v>60</v>
      </c>
      <c r="I1354" s="1">
        <v>986971</v>
      </c>
      <c r="J1354" s="2">
        <f>VLOOKUP(Oliusala[[#This Row],[tegund]],Tegundir!$B$2:$D$19,3,FALSE)*Oliusala[[#This Row],[magn]]/1000</f>
        <v>853.72991500000001</v>
      </c>
      <c r="K1354">
        <v>2010</v>
      </c>
      <c r="L1354" t="s">
        <v>1955</v>
      </c>
      <c r="M1354" s="144" t="s">
        <v>59</v>
      </c>
    </row>
    <row r="1355" spans="1:15" x14ac:dyDescent="0.2">
      <c r="A1355" t="s">
        <v>57</v>
      </c>
      <c r="B1355" s="144" t="s">
        <v>186</v>
      </c>
      <c r="C1355">
        <v>840</v>
      </c>
      <c r="D1355" t="str">
        <f>VLOOKUP(Oliusala[[#This Row],[postnumer]],Sveitarfelog[#All],4,FALSE)</f>
        <v>Bláskógabyggð,Grímsnes- og Grafningshreppur,Hrunamannahreppur,Skeiða- og Gnúpverjahreppur</v>
      </c>
      <c r="E1355" t="str">
        <f>VLOOKUP(Oliusala[[#This Row],[postnumer]],Sveitarfelog[#All],5,FALSE)</f>
        <v>Suðurland</v>
      </c>
      <c r="F1355" t="s">
        <v>24</v>
      </c>
      <c r="G1355" t="s">
        <v>24</v>
      </c>
      <c r="H1355" t="s">
        <v>60</v>
      </c>
      <c r="I1355" s="1">
        <v>77105</v>
      </c>
      <c r="J1355" s="2">
        <f>VLOOKUP(Oliusala[[#This Row],[tegund]],Tegundir!$B$2:$D$19,3,FALSE)*Oliusala[[#This Row],[magn]]/1000</f>
        <v>66.695824999999999</v>
      </c>
      <c r="K1355">
        <v>2010</v>
      </c>
      <c r="L1355" t="s">
        <v>1955</v>
      </c>
      <c r="M1355" s="144" t="s">
        <v>59</v>
      </c>
    </row>
    <row r="1356" spans="1:15" x14ac:dyDescent="0.2">
      <c r="A1356" t="s">
        <v>70</v>
      </c>
      <c r="B1356" s="144" t="s">
        <v>186</v>
      </c>
      <c r="C1356">
        <v>840</v>
      </c>
      <c r="D1356" t="str">
        <f>VLOOKUP(Oliusala[[#This Row],[postnumer]],Sveitarfelog[#All],4,FALSE)</f>
        <v>Bláskógabyggð,Grímsnes- og Grafningshreppur,Hrunamannahreppur,Skeiða- og Gnúpverjahreppur</v>
      </c>
      <c r="E1356" t="str">
        <f>VLOOKUP(Oliusala[[#This Row],[postnumer]],Sveitarfelog[#All],5,FALSE)</f>
        <v>Suðurland</v>
      </c>
      <c r="F1356" t="s">
        <v>24</v>
      </c>
      <c r="G1356" t="s">
        <v>24</v>
      </c>
      <c r="H1356" t="s">
        <v>60</v>
      </c>
      <c r="I1356" s="1">
        <v>26856</v>
      </c>
      <c r="J1356" s="2">
        <f>VLOOKUP(Oliusala[[#This Row],[tegund]],Tegundir!$B$2:$D$19,3,FALSE)*Oliusala[[#This Row],[magn]]/1000</f>
        <v>23.230439999999998</v>
      </c>
      <c r="K1356">
        <v>2010</v>
      </c>
      <c r="L1356" t="s">
        <v>1955</v>
      </c>
      <c r="M1356" s="144" t="s">
        <v>59</v>
      </c>
    </row>
    <row r="1357" spans="1:15" x14ac:dyDescent="0.2">
      <c r="A1357" t="s">
        <v>63</v>
      </c>
      <c r="B1357" s="144" t="s">
        <v>187</v>
      </c>
      <c r="C1357">
        <v>840</v>
      </c>
      <c r="D1357" t="str">
        <f>VLOOKUP(Oliusala[[#This Row],[postnumer]],Sveitarfelog[#All],4,FALSE)</f>
        <v>Bláskógabyggð,Grímsnes- og Grafningshreppur,Hrunamannahreppur,Skeiða- og Gnúpverjahreppur</v>
      </c>
      <c r="E1357" t="str">
        <f>VLOOKUP(Oliusala[[#This Row],[postnumer]],Sveitarfelog[#All],5,FALSE)</f>
        <v>Suðurland</v>
      </c>
      <c r="F1357" t="s">
        <v>24</v>
      </c>
      <c r="G1357" t="s">
        <v>24</v>
      </c>
      <c r="H1357" t="s">
        <v>58</v>
      </c>
      <c r="I1357" s="1">
        <v>3042</v>
      </c>
      <c r="J1357" s="2">
        <f>VLOOKUP(Oliusala[[#This Row],[tegund]],Tegundir!$B$2:$D$19,3,FALSE)*Oliusala[[#This Row],[magn]]/1000</f>
        <v>2.6313299999999997</v>
      </c>
      <c r="K1357">
        <v>2010</v>
      </c>
      <c r="L1357" t="s">
        <v>18</v>
      </c>
      <c r="M1357" s="144" t="s">
        <v>59</v>
      </c>
    </row>
    <row r="1358" spans="1:15" x14ac:dyDescent="0.2">
      <c r="A1358" t="s">
        <v>63</v>
      </c>
      <c r="B1358" s="144" t="s">
        <v>186</v>
      </c>
      <c r="C1358">
        <v>840</v>
      </c>
      <c r="D1358" t="str">
        <f>VLOOKUP(Oliusala[[#This Row],[postnumer]],Sveitarfelog[#All],4,FALSE)</f>
        <v>Bláskógabyggð,Grímsnes- og Grafningshreppur,Hrunamannahreppur,Skeiða- og Gnúpverjahreppur</v>
      </c>
      <c r="E1358" t="str">
        <f>VLOOKUP(Oliusala[[#This Row],[postnumer]],Sveitarfelog[#All],5,FALSE)</f>
        <v>Suðurland</v>
      </c>
      <c r="F1358" t="s">
        <v>24</v>
      </c>
      <c r="G1358" t="s">
        <v>24</v>
      </c>
      <c r="H1358" t="s">
        <v>58</v>
      </c>
      <c r="I1358" s="1">
        <v>109539</v>
      </c>
      <c r="J1358" s="2">
        <f>VLOOKUP(Oliusala[[#This Row],[tegund]],Tegundir!$B$2:$D$19,3,FALSE)*Oliusala[[#This Row],[magn]]/1000</f>
        <v>94.751234999999994</v>
      </c>
      <c r="K1358">
        <v>2010</v>
      </c>
      <c r="L1358" t="s">
        <v>18</v>
      </c>
      <c r="M1358" s="144" t="s">
        <v>59</v>
      </c>
    </row>
    <row r="1359" spans="1:15" x14ac:dyDescent="0.2">
      <c r="A1359" t="s">
        <v>63</v>
      </c>
      <c r="B1359" s="144" t="s">
        <v>188</v>
      </c>
      <c r="C1359">
        <v>845</v>
      </c>
      <c r="D1359" t="str">
        <f>VLOOKUP(Oliusala[[#This Row],[postnumer]],Sveitarfelog[#All],4,FALSE)</f>
        <v>Bláskógabyggð,Grímsnes- og Grafningshreppur,Hrunamannahreppur,Skeiða- og Gnúpverjahreppur</v>
      </c>
      <c r="E1359" t="str">
        <f>VLOOKUP(Oliusala[[#This Row],[postnumer]],Sveitarfelog[#All],5,FALSE)</f>
        <v>Suðurland</v>
      </c>
      <c r="F1359" t="s">
        <v>24</v>
      </c>
      <c r="G1359" t="s">
        <v>24</v>
      </c>
      <c r="H1359" t="s">
        <v>61</v>
      </c>
      <c r="I1359" s="1">
        <v>0</v>
      </c>
      <c r="J1359" s="2">
        <f>VLOOKUP(Oliusala[[#This Row],[tegund]],Tegundir!$B$2:$D$19,3,FALSE)*Oliusala[[#This Row],[magn]]/1000</f>
        <v>0</v>
      </c>
      <c r="K1359">
        <v>2010</v>
      </c>
      <c r="L1359" t="s">
        <v>18</v>
      </c>
      <c r="M1359" s="144" t="s">
        <v>62</v>
      </c>
    </row>
    <row r="1360" spans="1:15" x14ac:dyDescent="0.2">
      <c r="A1360" t="s">
        <v>57</v>
      </c>
      <c r="B1360" s="144" t="s">
        <v>183</v>
      </c>
      <c r="C1360">
        <v>815</v>
      </c>
      <c r="D1360" t="str">
        <f>VLOOKUP(Oliusala[[#This Row],[postnumer]],Sveitarfelog[#All],4,FALSE)</f>
        <v>Hveragerðisbær,Sveitarfélagið Ölfus</v>
      </c>
      <c r="E1360" t="str">
        <f>VLOOKUP(Oliusala[[#This Row],[postnumer]],Sveitarfelog[#All],5,FALSE)</f>
        <v>Suðurland</v>
      </c>
      <c r="F1360" t="s">
        <v>25</v>
      </c>
      <c r="G1360" t="s">
        <v>24</v>
      </c>
      <c r="H1360" t="s">
        <v>60</v>
      </c>
      <c r="I1360" s="1">
        <v>363189</v>
      </c>
      <c r="J1360" s="2">
        <f>VLOOKUP(Oliusala[[#This Row],[tegund]],Tegundir!$B$2:$D$19,3,FALSE)*Oliusala[[#This Row],[magn]]/1000</f>
        <v>314.15848499999998</v>
      </c>
      <c r="K1360">
        <v>2010</v>
      </c>
      <c r="L1360" t="s">
        <v>19</v>
      </c>
      <c r="M1360" s="144" t="s">
        <v>59</v>
      </c>
      <c r="O1360" s="144" t="s">
        <v>1997</v>
      </c>
    </row>
    <row r="1361" spans="1:15" x14ac:dyDescent="0.2">
      <c r="A1361" t="s">
        <v>57</v>
      </c>
      <c r="B1361" s="144" t="s">
        <v>184</v>
      </c>
      <c r="C1361">
        <v>820</v>
      </c>
      <c r="D1361" t="str">
        <f>VLOOKUP(Oliusala[[#This Row],[postnumer]],Sveitarfelog[#All],4,FALSE)</f>
        <v>Flóahreppur,Sveitarfélagið Árborg</v>
      </c>
      <c r="E1361" t="str">
        <f>VLOOKUP(Oliusala[[#This Row],[postnumer]],Sveitarfelog[#All],5,FALSE)</f>
        <v>Suðurland</v>
      </c>
      <c r="F1361" t="s">
        <v>25</v>
      </c>
      <c r="G1361" t="s">
        <v>24</v>
      </c>
      <c r="H1361" t="s">
        <v>60</v>
      </c>
      <c r="I1361" s="1">
        <v>7226</v>
      </c>
      <c r="J1361" s="2">
        <f>VLOOKUP(Oliusala[[#This Row],[tegund]],Tegundir!$B$2:$D$19,3,FALSE)*Oliusala[[#This Row],[magn]]/1000</f>
        <v>6.2504900000000001</v>
      </c>
      <c r="K1361">
        <v>2010</v>
      </c>
      <c r="L1361" t="s">
        <v>1955</v>
      </c>
      <c r="M1361" s="144" t="s">
        <v>59</v>
      </c>
    </row>
    <row r="1362" spans="1:15" x14ac:dyDescent="0.2">
      <c r="A1362" t="s">
        <v>57</v>
      </c>
      <c r="B1362" s="144" t="s">
        <v>188</v>
      </c>
      <c r="C1362">
        <v>845</v>
      </c>
      <c r="D1362" t="str">
        <f>VLOOKUP(Oliusala[[#This Row],[postnumer]],Sveitarfelog[#All],4,FALSE)</f>
        <v>Bláskógabyggð,Grímsnes- og Grafningshreppur,Hrunamannahreppur,Skeiða- og Gnúpverjahreppur</v>
      </c>
      <c r="E1362" t="str">
        <f>VLOOKUP(Oliusala[[#This Row],[postnumer]],Sveitarfelog[#All],5,FALSE)</f>
        <v>Suðurland</v>
      </c>
      <c r="F1362" t="s">
        <v>24</v>
      </c>
      <c r="G1362" t="s">
        <v>24</v>
      </c>
      <c r="H1362" t="s">
        <v>60</v>
      </c>
      <c r="I1362" s="1">
        <v>184871</v>
      </c>
      <c r="J1362" s="2">
        <f>VLOOKUP(Oliusala[[#This Row],[tegund]],Tegundir!$B$2:$D$19,3,FALSE)*Oliusala[[#This Row],[magn]]/1000</f>
        <v>159.91341500000001</v>
      </c>
      <c r="K1362">
        <v>2010</v>
      </c>
      <c r="L1362" t="s">
        <v>1955</v>
      </c>
      <c r="M1362" s="144" t="s">
        <v>59</v>
      </c>
    </row>
    <row r="1363" spans="1:15" x14ac:dyDescent="0.2">
      <c r="A1363" t="s">
        <v>57</v>
      </c>
      <c r="B1363" s="144" t="s">
        <v>188</v>
      </c>
      <c r="C1363">
        <v>845</v>
      </c>
      <c r="D1363" t="str">
        <f>VLOOKUP(Oliusala[[#This Row],[postnumer]],Sveitarfelog[#All],4,FALSE)</f>
        <v>Bláskógabyggð,Grímsnes- og Grafningshreppur,Hrunamannahreppur,Skeiða- og Gnúpverjahreppur</v>
      </c>
      <c r="E1363" t="str">
        <f>VLOOKUP(Oliusala[[#This Row],[postnumer]],Sveitarfelog[#All],5,FALSE)</f>
        <v>Suðurland</v>
      </c>
      <c r="F1363" t="s">
        <v>30</v>
      </c>
      <c r="G1363" t="s">
        <v>24</v>
      </c>
      <c r="H1363" t="s">
        <v>60</v>
      </c>
      <c r="I1363" s="1">
        <v>27070</v>
      </c>
      <c r="J1363" s="2">
        <f>VLOOKUP(Oliusala[[#This Row],[tegund]],Tegundir!$B$2:$D$19,3,FALSE)*Oliusala[[#This Row],[magn]]/1000</f>
        <v>23.41555</v>
      </c>
      <c r="K1363">
        <v>2010</v>
      </c>
      <c r="L1363" t="s">
        <v>19</v>
      </c>
      <c r="M1363" s="144" t="s">
        <v>59</v>
      </c>
      <c r="O1363" s="144" t="s">
        <v>1998</v>
      </c>
    </row>
    <row r="1364" spans="1:15" x14ac:dyDescent="0.2">
      <c r="A1364" t="s">
        <v>70</v>
      </c>
      <c r="B1364" s="144" t="s">
        <v>188</v>
      </c>
      <c r="C1364">
        <v>845</v>
      </c>
      <c r="D1364" t="str">
        <f>VLOOKUP(Oliusala[[#This Row],[postnumer]],Sveitarfelog[#All],4,FALSE)</f>
        <v>Bláskógabyggð,Grímsnes- og Grafningshreppur,Hrunamannahreppur,Skeiða- og Gnúpverjahreppur</v>
      </c>
      <c r="E1364" t="str">
        <f>VLOOKUP(Oliusala[[#This Row],[postnumer]],Sveitarfelog[#All],5,FALSE)</f>
        <v>Suðurland</v>
      </c>
      <c r="F1364" t="s">
        <v>24</v>
      </c>
      <c r="G1364" t="s">
        <v>24</v>
      </c>
      <c r="H1364" t="s">
        <v>60</v>
      </c>
      <c r="I1364" s="1">
        <v>172038</v>
      </c>
      <c r="J1364" s="2">
        <f>VLOOKUP(Oliusala[[#This Row],[tegund]],Tegundir!$B$2:$D$19,3,FALSE)*Oliusala[[#This Row],[magn]]/1000</f>
        <v>148.81287</v>
      </c>
      <c r="K1364">
        <v>2010</v>
      </c>
      <c r="L1364" t="s">
        <v>1955</v>
      </c>
      <c r="M1364" s="144" t="s">
        <v>59</v>
      </c>
    </row>
    <row r="1365" spans="1:15" x14ac:dyDescent="0.2">
      <c r="A1365" t="s">
        <v>63</v>
      </c>
      <c r="B1365" s="144" t="s">
        <v>188</v>
      </c>
      <c r="C1365">
        <v>845</v>
      </c>
      <c r="D1365" t="str">
        <f>VLOOKUP(Oliusala[[#This Row],[postnumer]],Sveitarfelog[#All],4,FALSE)</f>
        <v>Bláskógabyggð,Grímsnes- og Grafningshreppur,Hrunamannahreppur,Skeiða- og Gnúpverjahreppur</v>
      </c>
      <c r="E1365" t="str">
        <f>VLOOKUP(Oliusala[[#This Row],[postnumer]],Sveitarfelog[#All],5,FALSE)</f>
        <v>Suðurland</v>
      </c>
      <c r="F1365" t="s">
        <v>24</v>
      </c>
      <c r="G1365" t="s">
        <v>24</v>
      </c>
      <c r="H1365" t="s">
        <v>58</v>
      </c>
      <c r="I1365" s="1">
        <v>116302</v>
      </c>
      <c r="J1365" s="2">
        <f>VLOOKUP(Oliusala[[#This Row],[tegund]],Tegundir!$B$2:$D$19,3,FALSE)*Oliusala[[#This Row],[magn]]/1000</f>
        <v>100.60123</v>
      </c>
      <c r="K1365">
        <v>2010</v>
      </c>
      <c r="L1365" t="s">
        <v>18</v>
      </c>
      <c r="M1365" s="144" t="s">
        <v>59</v>
      </c>
    </row>
    <row r="1366" spans="1:15" x14ac:dyDescent="0.2">
      <c r="A1366" t="s">
        <v>57</v>
      </c>
      <c r="B1366" s="144" t="s">
        <v>185</v>
      </c>
      <c r="C1366">
        <v>825</v>
      </c>
      <c r="D1366" t="str">
        <f>VLOOKUP(Oliusala[[#This Row],[postnumer]],Sveitarfelog[#All],4,FALSE)</f>
        <v>Flóahreppur,Sveitarfélagið Árborg</v>
      </c>
      <c r="E1366" t="str">
        <f>VLOOKUP(Oliusala[[#This Row],[postnumer]],Sveitarfelog[#All],5,FALSE)</f>
        <v>Suðurland</v>
      </c>
      <c r="F1366" t="s">
        <v>25</v>
      </c>
      <c r="G1366" t="s">
        <v>24</v>
      </c>
      <c r="H1366" t="s">
        <v>60</v>
      </c>
      <c r="I1366" s="1">
        <v>5886</v>
      </c>
      <c r="J1366" s="2">
        <f>VLOOKUP(Oliusala[[#This Row],[tegund]],Tegundir!$B$2:$D$19,3,FALSE)*Oliusala[[#This Row],[magn]]/1000</f>
        <v>5.0913900000000005</v>
      </c>
      <c r="K1366">
        <v>2010</v>
      </c>
      <c r="L1366" t="s">
        <v>1955</v>
      </c>
      <c r="M1366" s="144" t="s">
        <v>59</v>
      </c>
    </row>
    <row r="1367" spans="1:15" x14ac:dyDescent="0.2">
      <c r="A1367" t="s">
        <v>163</v>
      </c>
      <c r="B1367" s="144" t="s">
        <v>163</v>
      </c>
      <c r="C1367">
        <v>850</v>
      </c>
      <c r="D1367" t="str">
        <f>VLOOKUP(Oliusala[[#This Row],[postnumer]],Sveitarfelog[#All],4,FALSE)</f>
        <v>Ásahreppur,Rangárþing ytra</v>
      </c>
      <c r="E1367" t="str">
        <f>VLOOKUP(Oliusala[[#This Row],[postnumer]],Sveitarfelog[#All],5,FALSE)</f>
        <v>Suðurland</v>
      </c>
      <c r="F1367" t="s">
        <v>24</v>
      </c>
      <c r="G1367" t="s">
        <v>24</v>
      </c>
      <c r="H1367" t="s">
        <v>58</v>
      </c>
      <c r="I1367" s="1">
        <v>176124</v>
      </c>
      <c r="J1367" s="2">
        <f>VLOOKUP(Oliusala[[#This Row],[tegund]],Tegundir!$B$2:$D$19,3,FALSE)*Oliusala[[#This Row],[magn]]/1000</f>
        <v>152.34726000000001</v>
      </c>
      <c r="K1367">
        <v>2010</v>
      </c>
      <c r="L1367" t="s">
        <v>18</v>
      </c>
      <c r="M1367" s="144" t="s">
        <v>59</v>
      </c>
    </row>
    <row r="1368" spans="1:15" x14ac:dyDescent="0.2">
      <c r="A1368" t="s">
        <v>163</v>
      </c>
      <c r="B1368" s="144" t="s">
        <v>163</v>
      </c>
      <c r="C1368">
        <v>850</v>
      </c>
      <c r="D1368" t="str">
        <f>VLOOKUP(Oliusala[[#This Row],[postnumer]],Sveitarfelog[#All],4,FALSE)</f>
        <v>Ásahreppur,Rangárþing ytra</v>
      </c>
      <c r="E1368" t="str">
        <f>VLOOKUP(Oliusala[[#This Row],[postnumer]],Sveitarfelog[#All],5,FALSE)</f>
        <v>Suðurland</v>
      </c>
      <c r="F1368" t="s">
        <v>29</v>
      </c>
      <c r="G1368" t="s">
        <v>24</v>
      </c>
      <c r="H1368" t="s">
        <v>58</v>
      </c>
      <c r="I1368" s="1">
        <v>34035</v>
      </c>
      <c r="J1368" s="2">
        <f>VLOOKUP(Oliusala[[#This Row],[tegund]],Tegundir!$B$2:$D$19,3,FALSE)*Oliusala[[#This Row],[magn]]/1000</f>
        <v>29.440275</v>
      </c>
      <c r="K1368">
        <v>2010</v>
      </c>
      <c r="L1368" t="s">
        <v>19</v>
      </c>
      <c r="M1368" s="144" t="s">
        <v>59</v>
      </c>
      <c r="O1368" s="144" t="s">
        <v>1998</v>
      </c>
    </row>
    <row r="1369" spans="1:15" x14ac:dyDescent="0.2">
      <c r="A1369" t="s">
        <v>57</v>
      </c>
      <c r="B1369" s="144" t="s">
        <v>163</v>
      </c>
      <c r="C1369">
        <v>850</v>
      </c>
      <c r="D1369" t="str">
        <f>VLOOKUP(Oliusala[[#This Row],[postnumer]],Sveitarfelog[#All],4,FALSE)</f>
        <v>Ásahreppur,Rangárþing ytra</v>
      </c>
      <c r="E1369" t="str">
        <f>VLOOKUP(Oliusala[[#This Row],[postnumer]],Sveitarfelog[#All],5,FALSE)</f>
        <v>Suðurland</v>
      </c>
      <c r="F1369" t="s">
        <v>24</v>
      </c>
      <c r="G1369" t="s">
        <v>24</v>
      </c>
      <c r="H1369" t="s">
        <v>60</v>
      </c>
      <c r="I1369" s="1">
        <v>22507</v>
      </c>
      <c r="J1369" s="2">
        <f>VLOOKUP(Oliusala[[#This Row],[tegund]],Tegundir!$B$2:$D$19,3,FALSE)*Oliusala[[#This Row],[magn]]/1000</f>
        <v>19.468555000000002</v>
      </c>
      <c r="K1369">
        <v>2010</v>
      </c>
      <c r="L1369" t="s">
        <v>18</v>
      </c>
      <c r="M1369" s="144" t="s">
        <v>59</v>
      </c>
    </row>
    <row r="1370" spans="1:15" x14ac:dyDescent="0.2">
      <c r="A1370" t="s">
        <v>57</v>
      </c>
      <c r="B1370" s="144" t="s">
        <v>163</v>
      </c>
      <c r="C1370">
        <v>850</v>
      </c>
      <c r="D1370" t="str">
        <f>VLOOKUP(Oliusala[[#This Row],[postnumer]],Sveitarfelog[#All],4,FALSE)</f>
        <v>Ásahreppur,Rangárþing ytra</v>
      </c>
      <c r="E1370" t="str">
        <f>VLOOKUP(Oliusala[[#This Row],[postnumer]],Sveitarfelog[#All],5,FALSE)</f>
        <v>Suðurland</v>
      </c>
      <c r="F1370" t="s">
        <v>30</v>
      </c>
      <c r="G1370" t="s">
        <v>24</v>
      </c>
      <c r="H1370" t="s">
        <v>60</v>
      </c>
      <c r="I1370" s="1">
        <v>2227</v>
      </c>
      <c r="J1370" s="2">
        <f>VLOOKUP(Oliusala[[#This Row],[tegund]],Tegundir!$B$2:$D$19,3,FALSE)*Oliusala[[#This Row],[magn]]/1000</f>
        <v>1.926355</v>
      </c>
      <c r="K1370">
        <v>2010</v>
      </c>
      <c r="L1370" t="s">
        <v>19</v>
      </c>
      <c r="M1370" s="144" t="s">
        <v>59</v>
      </c>
      <c r="O1370" s="144" t="s">
        <v>1998</v>
      </c>
    </row>
    <row r="1371" spans="1:15" x14ac:dyDescent="0.2">
      <c r="A1371" t="s">
        <v>70</v>
      </c>
      <c r="B1371" s="144" t="s">
        <v>163</v>
      </c>
      <c r="C1371">
        <v>850</v>
      </c>
      <c r="D1371" t="str">
        <f>VLOOKUP(Oliusala[[#This Row],[postnumer]],Sveitarfelog[#All],4,FALSE)</f>
        <v>Ásahreppur,Rangárþing ytra</v>
      </c>
      <c r="E1371" t="str">
        <f>VLOOKUP(Oliusala[[#This Row],[postnumer]],Sveitarfelog[#All],5,FALSE)</f>
        <v>Suðurland</v>
      </c>
      <c r="F1371" t="s">
        <v>29</v>
      </c>
      <c r="G1371" t="s">
        <v>24</v>
      </c>
      <c r="H1371" t="s">
        <v>60</v>
      </c>
      <c r="I1371" s="1">
        <v>5283</v>
      </c>
      <c r="J1371" s="2">
        <f>VLOOKUP(Oliusala[[#This Row],[tegund]],Tegundir!$B$2:$D$19,3,FALSE)*Oliusala[[#This Row],[magn]]/1000</f>
        <v>4.5697950000000001</v>
      </c>
      <c r="K1371">
        <v>2010</v>
      </c>
      <c r="L1371" t="s">
        <v>19</v>
      </c>
      <c r="M1371" s="144" t="s">
        <v>59</v>
      </c>
      <c r="O1371" s="144" t="s">
        <v>1998</v>
      </c>
    </row>
    <row r="1372" spans="1:15" x14ac:dyDescent="0.2">
      <c r="A1372" t="s">
        <v>57</v>
      </c>
      <c r="B1372" s="144" t="s">
        <v>186</v>
      </c>
      <c r="C1372">
        <v>840</v>
      </c>
      <c r="D1372" t="str">
        <f>VLOOKUP(Oliusala[[#This Row],[postnumer]],Sveitarfelog[#All],4,FALSE)</f>
        <v>Bláskógabyggð,Grímsnes- og Grafningshreppur,Hrunamannahreppur,Skeiða- og Gnúpverjahreppur</v>
      </c>
      <c r="E1372" t="str">
        <f>VLOOKUP(Oliusala[[#This Row],[postnumer]],Sveitarfelog[#All],5,FALSE)</f>
        <v>Suðurland</v>
      </c>
      <c r="F1372" t="s">
        <v>25</v>
      </c>
      <c r="G1372" t="s">
        <v>24</v>
      </c>
      <c r="H1372" t="s">
        <v>60</v>
      </c>
      <c r="I1372" s="1">
        <v>56468</v>
      </c>
      <c r="J1372" s="2">
        <f>VLOOKUP(Oliusala[[#This Row],[tegund]],Tegundir!$B$2:$D$19,3,FALSE)*Oliusala[[#This Row],[magn]]/1000</f>
        <v>48.844819999999999</v>
      </c>
      <c r="K1372">
        <v>2010</v>
      </c>
      <c r="L1372" t="s">
        <v>1955</v>
      </c>
      <c r="M1372" s="144" t="s">
        <v>59</v>
      </c>
    </row>
    <row r="1373" spans="1:15" x14ac:dyDescent="0.2">
      <c r="A1373" t="s">
        <v>63</v>
      </c>
      <c r="B1373" s="144" t="s">
        <v>163</v>
      </c>
      <c r="C1373">
        <v>850</v>
      </c>
      <c r="D1373" t="str">
        <f>VLOOKUP(Oliusala[[#This Row],[postnumer]],Sveitarfelog[#All],4,FALSE)</f>
        <v>Ásahreppur,Rangárþing ytra</v>
      </c>
      <c r="E1373" t="str">
        <f>VLOOKUP(Oliusala[[#This Row],[postnumer]],Sveitarfelog[#All],5,FALSE)</f>
        <v>Suðurland</v>
      </c>
      <c r="F1373" t="s">
        <v>24</v>
      </c>
      <c r="G1373" t="s">
        <v>24</v>
      </c>
      <c r="H1373" t="s">
        <v>58</v>
      </c>
      <c r="I1373" s="1">
        <v>720484</v>
      </c>
      <c r="J1373" s="2">
        <f>VLOOKUP(Oliusala[[#This Row],[tegund]],Tegundir!$B$2:$D$19,3,FALSE)*Oliusala[[#This Row],[magn]]/1000</f>
        <v>623.21866</v>
      </c>
      <c r="K1373">
        <v>2010</v>
      </c>
      <c r="L1373" t="s">
        <v>18</v>
      </c>
      <c r="M1373" s="144" t="s">
        <v>59</v>
      </c>
    </row>
    <row r="1374" spans="1:15" x14ac:dyDescent="0.2">
      <c r="A1374" t="s">
        <v>57</v>
      </c>
      <c r="B1374" s="144" t="s">
        <v>188</v>
      </c>
      <c r="C1374">
        <v>845</v>
      </c>
      <c r="D1374" t="str">
        <f>VLOOKUP(Oliusala[[#This Row],[postnumer]],Sveitarfelog[#All],4,FALSE)</f>
        <v>Bláskógabyggð,Grímsnes- og Grafningshreppur,Hrunamannahreppur,Skeiða- og Gnúpverjahreppur</v>
      </c>
      <c r="E1374" t="str">
        <f>VLOOKUP(Oliusala[[#This Row],[postnumer]],Sveitarfelog[#All],5,FALSE)</f>
        <v>Suðurland</v>
      </c>
      <c r="F1374" t="s">
        <v>25</v>
      </c>
      <c r="G1374" t="s">
        <v>24</v>
      </c>
      <c r="H1374" t="s">
        <v>60</v>
      </c>
      <c r="I1374" s="1">
        <v>640174</v>
      </c>
      <c r="J1374" s="2">
        <f>VLOOKUP(Oliusala[[#This Row],[tegund]],Tegundir!$B$2:$D$19,3,FALSE)*Oliusala[[#This Row],[magn]]/1000</f>
        <v>553.75050999999996</v>
      </c>
      <c r="K1374">
        <v>2010</v>
      </c>
      <c r="L1374" t="s">
        <v>1955</v>
      </c>
      <c r="M1374" s="144" t="s">
        <v>59</v>
      </c>
    </row>
    <row r="1375" spans="1:15" x14ac:dyDescent="0.2">
      <c r="A1375" t="s">
        <v>163</v>
      </c>
      <c r="B1375" s="144" t="s">
        <v>191</v>
      </c>
      <c r="C1375">
        <v>851</v>
      </c>
      <c r="D1375" t="str">
        <f>VLOOKUP(Oliusala[[#This Row],[postnumer]],Sveitarfelog[#All],4,FALSE)</f>
        <v>Ásahreppur,Rangárþing ytra</v>
      </c>
      <c r="E1375" t="str">
        <f>VLOOKUP(Oliusala[[#This Row],[postnumer]],Sveitarfelog[#All],5,FALSE)</f>
        <v>Suðurland</v>
      </c>
      <c r="F1375" t="s">
        <v>24</v>
      </c>
      <c r="G1375" t="s">
        <v>24</v>
      </c>
      <c r="H1375" t="s">
        <v>60</v>
      </c>
      <c r="I1375" s="1">
        <v>148732</v>
      </c>
      <c r="J1375" s="2">
        <f>VLOOKUP(Oliusala[[#This Row],[tegund]],Tegundir!$B$2:$D$19,3,FALSE)*Oliusala[[#This Row],[magn]]/1000</f>
        <v>128.65317999999999</v>
      </c>
      <c r="K1375">
        <v>2010</v>
      </c>
      <c r="L1375" t="s">
        <v>18</v>
      </c>
      <c r="M1375" s="144" t="s">
        <v>59</v>
      </c>
    </row>
    <row r="1376" spans="1:15" x14ac:dyDescent="0.2">
      <c r="A1376" t="s">
        <v>57</v>
      </c>
      <c r="B1376" s="144" t="s">
        <v>191</v>
      </c>
      <c r="C1376">
        <v>851</v>
      </c>
      <c r="D1376" t="str">
        <f>VLOOKUP(Oliusala[[#This Row],[postnumer]],Sveitarfelog[#All],4,FALSE)</f>
        <v>Ásahreppur,Rangárþing ytra</v>
      </c>
      <c r="E1376" t="str">
        <f>VLOOKUP(Oliusala[[#This Row],[postnumer]],Sveitarfelog[#All],5,FALSE)</f>
        <v>Suðurland</v>
      </c>
      <c r="F1376" t="s">
        <v>24</v>
      </c>
      <c r="G1376" t="s">
        <v>24</v>
      </c>
      <c r="H1376" t="s">
        <v>60</v>
      </c>
      <c r="I1376" s="1">
        <v>8560</v>
      </c>
      <c r="J1376" s="2">
        <f>VLOOKUP(Oliusala[[#This Row],[tegund]],Tegundir!$B$2:$D$19,3,FALSE)*Oliusala[[#This Row],[magn]]/1000</f>
        <v>7.4043999999999999</v>
      </c>
      <c r="K1376">
        <v>2010</v>
      </c>
      <c r="L1376" t="s">
        <v>18</v>
      </c>
      <c r="M1376" s="144" t="s">
        <v>59</v>
      </c>
    </row>
    <row r="1377" spans="1:15" x14ac:dyDescent="0.2">
      <c r="A1377" t="s">
        <v>63</v>
      </c>
      <c r="B1377" s="144" t="s">
        <v>190</v>
      </c>
      <c r="C1377">
        <v>851</v>
      </c>
      <c r="D1377" t="str">
        <f>VLOOKUP(Oliusala[[#This Row],[postnumer]],Sveitarfelog[#All],4,FALSE)</f>
        <v>Ásahreppur,Rangárþing ytra</v>
      </c>
      <c r="E1377" t="str">
        <f>VLOOKUP(Oliusala[[#This Row],[postnumer]],Sveitarfelog[#All],5,FALSE)</f>
        <v>Suðurland</v>
      </c>
      <c r="F1377" t="s">
        <v>24</v>
      </c>
      <c r="G1377" t="s">
        <v>24</v>
      </c>
      <c r="H1377" t="s">
        <v>58</v>
      </c>
      <c r="I1377" s="1">
        <v>91573</v>
      </c>
      <c r="J1377" s="2">
        <f>VLOOKUP(Oliusala[[#This Row],[tegund]],Tegundir!$B$2:$D$19,3,FALSE)*Oliusala[[#This Row],[magn]]/1000</f>
        <v>79.210645</v>
      </c>
      <c r="K1377">
        <v>2010</v>
      </c>
      <c r="L1377" t="s">
        <v>18</v>
      </c>
      <c r="M1377" s="144" t="s">
        <v>59</v>
      </c>
    </row>
    <row r="1378" spans="1:15" x14ac:dyDescent="0.2">
      <c r="A1378" t="s">
        <v>63</v>
      </c>
      <c r="B1378" s="144" t="s">
        <v>191</v>
      </c>
      <c r="C1378">
        <v>851</v>
      </c>
      <c r="D1378" t="str">
        <f>VLOOKUP(Oliusala[[#This Row],[postnumer]],Sveitarfelog[#All],4,FALSE)</f>
        <v>Ásahreppur,Rangárþing ytra</v>
      </c>
      <c r="E1378" t="str">
        <f>VLOOKUP(Oliusala[[#This Row],[postnumer]],Sveitarfelog[#All],5,FALSE)</f>
        <v>Suðurland</v>
      </c>
      <c r="F1378" t="s">
        <v>24</v>
      </c>
      <c r="G1378" t="s">
        <v>24</v>
      </c>
      <c r="H1378" t="s">
        <v>58</v>
      </c>
      <c r="I1378" s="1">
        <v>500672</v>
      </c>
      <c r="J1378" s="2">
        <f>VLOOKUP(Oliusala[[#This Row],[tegund]],Tegundir!$B$2:$D$19,3,FALSE)*Oliusala[[#This Row],[magn]]/1000</f>
        <v>433.08127999999999</v>
      </c>
      <c r="K1378">
        <v>2010</v>
      </c>
      <c r="L1378" t="s">
        <v>18</v>
      </c>
      <c r="M1378" s="144" t="s">
        <v>59</v>
      </c>
    </row>
    <row r="1379" spans="1:15" x14ac:dyDescent="0.2">
      <c r="A1379" t="s">
        <v>163</v>
      </c>
      <c r="B1379" s="144" t="s">
        <v>192</v>
      </c>
      <c r="C1379">
        <v>860</v>
      </c>
      <c r="D1379" t="str">
        <f>VLOOKUP(Oliusala[[#This Row],[postnumer]],Sveitarfelog[#All],4,FALSE)</f>
        <v>Rangárþing eystra</v>
      </c>
      <c r="E1379" t="str">
        <f>VLOOKUP(Oliusala[[#This Row],[postnumer]],Sveitarfelog[#All],5,FALSE)</f>
        <v>Suðurland</v>
      </c>
      <c r="F1379" t="s">
        <v>24</v>
      </c>
      <c r="G1379" t="s">
        <v>24</v>
      </c>
      <c r="H1379" t="s">
        <v>60</v>
      </c>
      <c r="I1379" s="1">
        <v>51072</v>
      </c>
      <c r="J1379" s="2">
        <f>VLOOKUP(Oliusala[[#This Row],[tegund]],Tegundir!$B$2:$D$19,3,FALSE)*Oliusala[[#This Row],[magn]]/1000</f>
        <v>44.177279999999996</v>
      </c>
      <c r="K1379">
        <v>2010</v>
      </c>
      <c r="L1379" t="s">
        <v>1955</v>
      </c>
      <c r="M1379" s="144" t="s">
        <v>59</v>
      </c>
    </row>
    <row r="1380" spans="1:15" x14ac:dyDescent="0.2">
      <c r="A1380" t="s">
        <v>163</v>
      </c>
      <c r="B1380" s="144" t="s">
        <v>193</v>
      </c>
      <c r="C1380">
        <v>861</v>
      </c>
      <c r="D1380" t="str">
        <f>VLOOKUP(Oliusala[[#This Row],[postnumer]],Sveitarfelog[#All],4,FALSE)</f>
        <v>Rangárþing eystra</v>
      </c>
      <c r="E1380" t="str">
        <f>VLOOKUP(Oliusala[[#This Row],[postnumer]],Sveitarfelog[#All],5,FALSE)</f>
        <v>Suðurland</v>
      </c>
      <c r="F1380" t="s">
        <v>24</v>
      </c>
      <c r="G1380" t="s">
        <v>24</v>
      </c>
      <c r="H1380" t="s">
        <v>60</v>
      </c>
      <c r="I1380" s="1">
        <v>74835</v>
      </c>
      <c r="J1380" s="2">
        <f>VLOOKUP(Oliusala[[#This Row],[tegund]],Tegundir!$B$2:$D$19,3,FALSE)*Oliusala[[#This Row],[magn]]/1000</f>
        <v>64.732275000000001</v>
      </c>
      <c r="K1380">
        <v>2010</v>
      </c>
      <c r="L1380" t="s">
        <v>1955</v>
      </c>
      <c r="M1380" s="144" t="s">
        <v>59</v>
      </c>
    </row>
    <row r="1381" spans="1:15" x14ac:dyDescent="0.2">
      <c r="A1381" t="s">
        <v>63</v>
      </c>
      <c r="B1381" s="144" t="s">
        <v>192</v>
      </c>
      <c r="C1381">
        <v>860</v>
      </c>
      <c r="D1381" t="str">
        <f>VLOOKUP(Oliusala[[#This Row],[postnumer]],Sveitarfelog[#All],4,FALSE)</f>
        <v>Rangárþing eystra</v>
      </c>
      <c r="E1381" t="str">
        <f>VLOOKUP(Oliusala[[#This Row],[postnumer]],Sveitarfelog[#All],5,FALSE)</f>
        <v>Suðurland</v>
      </c>
      <c r="F1381" t="s">
        <v>24</v>
      </c>
      <c r="G1381" t="s">
        <v>24</v>
      </c>
      <c r="H1381" t="s">
        <v>61</v>
      </c>
      <c r="I1381" s="1">
        <v>0</v>
      </c>
      <c r="J1381" s="2">
        <f>VLOOKUP(Oliusala[[#This Row],[tegund]],Tegundir!$B$2:$D$19,3,FALSE)*Oliusala[[#This Row],[magn]]/1000</f>
        <v>0</v>
      </c>
      <c r="K1381">
        <v>2010</v>
      </c>
      <c r="L1381" t="s">
        <v>18</v>
      </c>
      <c r="M1381" s="144" t="s">
        <v>62</v>
      </c>
    </row>
    <row r="1382" spans="1:15" x14ac:dyDescent="0.2">
      <c r="A1382" t="s">
        <v>57</v>
      </c>
      <c r="B1382" s="144" t="s">
        <v>193</v>
      </c>
      <c r="C1382">
        <v>861</v>
      </c>
      <c r="D1382" t="str">
        <f>VLOOKUP(Oliusala[[#This Row],[postnumer]],Sveitarfelog[#All],4,FALSE)</f>
        <v>Rangárþing eystra</v>
      </c>
      <c r="E1382" t="str">
        <f>VLOOKUP(Oliusala[[#This Row],[postnumer]],Sveitarfelog[#All],5,FALSE)</f>
        <v>Suðurland</v>
      </c>
      <c r="F1382" t="s">
        <v>24</v>
      </c>
      <c r="G1382" t="s">
        <v>24</v>
      </c>
      <c r="H1382" t="s">
        <v>60</v>
      </c>
      <c r="I1382" s="1">
        <v>160575</v>
      </c>
      <c r="J1382" s="2">
        <f>VLOOKUP(Oliusala[[#This Row],[tegund]],Tegundir!$B$2:$D$19,3,FALSE)*Oliusala[[#This Row],[magn]]/1000</f>
        <v>138.89737500000001</v>
      </c>
      <c r="K1382">
        <v>2010</v>
      </c>
      <c r="L1382" t="s">
        <v>1955</v>
      </c>
      <c r="M1382" s="144" t="s">
        <v>59</v>
      </c>
    </row>
    <row r="1383" spans="1:15" x14ac:dyDescent="0.2">
      <c r="A1383" t="s">
        <v>57</v>
      </c>
      <c r="B1383" s="144" t="s">
        <v>192</v>
      </c>
      <c r="C1383">
        <v>860</v>
      </c>
      <c r="D1383" t="str">
        <f>VLOOKUP(Oliusala[[#This Row],[postnumer]],Sveitarfelog[#All],4,FALSE)</f>
        <v>Rangárþing eystra</v>
      </c>
      <c r="E1383" t="str">
        <f>VLOOKUP(Oliusala[[#This Row],[postnumer]],Sveitarfelog[#All],5,FALSE)</f>
        <v>Suðurland</v>
      </c>
      <c r="F1383" t="s">
        <v>24</v>
      </c>
      <c r="G1383" t="s">
        <v>24</v>
      </c>
      <c r="H1383" t="s">
        <v>60</v>
      </c>
      <c r="I1383" s="1">
        <v>747940</v>
      </c>
      <c r="J1383" s="2">
        <f>VLOOKUP(Oliusala[[#This Row],[tegund]],Tegundir!$B$2:$D$19,3,FALSE)*Oliusala[[#This Row],[magn]]/1000</f>
        <v>646.96809999999994</v>
      </c>
      <c r="K1383">
        <v>2010</v>
      </c>
      <c r="L1383" t="s">
        <v>1955</v>
      </c>
      <c r="M1383" s="144" t="s">
        <v>59</v>
      </c>
    </row>
    <row r="1384" spans="1:15" x14ac:dyDescent="0.2">
      <c r="A1384" t="s">
        <v>57</v>
      </c>
      <c r="B1384" s="144" t="s">
        <v>163</v>
      </c>
      <c r="C1384">
        <v>850</v>
      </c>
      <c r="D1384" t="str">
        <f>VLOOKUP(Oliusala[[#This Row],[postnumer]],Sveitarfelog[#All],4,FALSE)</f>
        <v>Ásahreppur,Rangárþing ytra</v>
      </c>
      <c r="E1384" t="str">
        <f>VLOOKUP(Oliusala[[#This Row],[postnumer]],Sveitarfelog[#All],5,FALSE)</f>
        <v>Suðurland</v>
      </c>
      <c r="F1384" t="s">
        <v>25</v>
      </c>
      <c r="G1384" t="s">
        <v>24</v>
      </c>
      <c r="H1384" t="s">
        <v>60</v>
      </c>
      <c r="I1384" s="1">
        <v>171959</v>
      </c>
      <c r="J1384" s="2">
        <f>VLOOKUP(Oliusala[[#This Row],[tegund]],Tegundir!$B$2:$D$19,3,FALSE)*Oliusala[[#This Row],[magn]]/1000</f>
        <v>148.74453500000001</v>
      </c>
      <c r="K1384">
        <v>2010</v>
      </c>
      <c r="L1384" t="s">
        <v>1955</v>
      </c>
      <c r="M1384" s="144" t="s">
        <v>59</v>
      </c>
    </row>
    <row r="1385" spans="1:15" x14ac:dyDescent="0.2">
      <c r="A1385" t="s">
        <v>57</v>
      </c>
      <c r="B1385" s="144" t="s">
        <v>192</v>
      </c>
      <c r="C1385">
        <v>860</v>
      </c>
      <c r="D1385" t="str">
        <f>VLOOKUP(Oliusala[[#This Row],[postnumer]],Sveitarfelog[#All],4,FALSE)</f>
        <v>Rangárþing eystra</v>
      </c>
      <c r="E1385" t="str">
        <f>VLOOKUP(Oliusala[[#This Row],[postnumer]],Sveitarfelog[#All],5,FALSE)</f>
        <v>Suðurland</v>
      </c>
      <c r="F1385" t="s">
        <v>30</v>
      </c>
      <c r="G1385" t="s">
        <v>24</v>
      </c>
      <c r="H1385" t="s">
        <v>60</v>
      </c>
      <c r="I1385" s="1">
        <v>37843</v>
      </c>
      <c r="J1385" s="2">
        <f>VLOOKUP(Oliusala[[#This Row],[tegund]],Tegundir!$B$2:$D$19,3,FALSE)*Oliusala[[#This Row],[magn]]/1000</f>
        <v>32.734195</v>
      </c>
      <c r="K1385">
        <v>2010</v>
      </c>
      <c r="L1385" t="s">
        <v>19</v>
      </c>
      <c r="M1385" s="144" t="s">
        <v>59</v>
      </c>
      <c r="O1385" s="144" t="s">
        <v>1998</v>
      </c>
    </row>
    <row r="1386" spans="1:15" x14ac:dyDescent="0.2">
      <c r="A1386" t="s">
        <v>63</v>
      </c>
      <c r="B1386" s="144" t="s">
        <v>192</v>
      </c>
      <c r="C1386">
        <v>860</v>
      </c>
      <c r="D1386" t="str">
        <f>VLOOKUP(Oliusala[[#This Row],[postnumer]],Sveitarfelog[#All],4,FALSE)</f>
        <v>Rangárþing eystra</v>
      </c>
      <c r="E1386" t="str">
        <f>VLOOKUP(Oliusala[[#This Row],[postnumer]],Sveitarfelog[#All],5,FALSE)</f>
        <v>Suðurland</v>
      </c>
      <c r="F1386" t="s">
        <v>24</v>
      </c>
      <c r="G1386" t="s">
        <v>24</v>
      </c>
      <c r="H1386" t="s">
        <v>58</v>
      </c>
      <c r="I1386" s="1">
        <v>923482</v>
      </c>
      <c r="J1386" s="2">
        <f>VLOOKUP(Oliusala[[#This Row],[tegund]],Tegundir!$B$2:$D$19,3,FALSE)*Oliusala[[#This Row],[magn]]/1000</f>
        <v>798.81192999999996</v>
      </c>
      <c r="K1386">
        <v>2010</v>
      </c>
      <c r="L1386" t="s">
        <v>18</v>
      </c>
      <c r="M1386" s="144" t="s">
        <v>59</v>
      </c>
    </row>
    <row r="1387" spans="1:15" x14ac:dyDescent="0.2">
      <c r="A1387" t="s">
        <v>57</v>
      </c>
      <c r="B1387" s="144" t="s">
        <v>191</v>
      </c>
      <c r="C1387">
        <v>851</v>
      </c>
      <c r="D1387" t="str">
        <f>VLOOKUP(Oliusala[[#This Row],[postnumer]],Sveitarfelog[#All],4,FALSE)</f>
        <v>Ásahreppur,Rangárþing ytra</v>
      </c>
      <c r="E1387" t="str">
        <f>VLOOKUP(Oliusala[[#This Row],[postnumer]],Sveitarfelog[#All],5,FALSE)</f>
        <v>Suðurland</v>
      </c>
      <c r="F1387" t="s">
        <v>25</v>
      </c>
      <c r="G1387" t="s">
        <v>24</v>
      </c>
      <c r="H1387" t="s">
        <v>60</v>
      </c>
      <c r="I1387" s="1">
        <v>163952</v>
      </c>
      <c r="J1387" s="2">
        <f>VLOOKUP(Oliusala[[#This Row],[tegund]],Tegundir!$B$2:$D$19,3,FALSE)*Oliusala[[#This Row],[magn]]/1000</f>
        <v>141.81848000000002</v>
      </c>
      <c r="K1387">
        <v>2010</v>
      </c>
      <c r="L1387" t="s">
        <v>1955</v>
      </c>
      <c r="M1387" s="144" t="s">
        <v>59</v>
      </c>
    </row>
    <row r="1388" spans="1:15" x14ac:dyDescent="0.2">
      <c r="A1388" t="s">
        <v>63</v>
      </c>
      <c r="B1388" s="144" t="s">
        <v>193</v>
      </c>
      <c r="C1388">
        <v>861</v>
      </c>
      <c r="D1388" t="str">
        <f>VLOOKUP(Oliusala[[#This Row],[postnumer]],Sveitarfelog[#All],4,FALSE)</f>
        <v>Rangárþing eystra</v>
      </c>
      <c r="E1388" t="str">
        <f>VLOOKUP(Oliusala[[#This Row],[postnumer]],Sveitarfelog[#All],5,FALSE)</f>
        <v>Suðurland</v>
      </c>
      <c r="F1388" t="s">
        <v>24</v>
      </c>
      <c r="G1388" t="s">
        <v>24</v>
      </c>
      <c r="H1388" t="s">
        <v>61</v>
      </c>
      <c r="I1388" s="1">
        <v>0</v>
      </c>
      <c r="J1388" s="2">
        <f>VLOOKUP(Oliusala[[#This Row],[tegund]],Tegundir!$B$2:$D$19,3,FALSE)*Oliusala[[#This Row],[magn]]/1000</f>
        <v>0</v>
      </c>
      <c r="K1388">
        <v>2010</v>
      </c>
      <c r="L1388" t="s">
        <v>18</v>
      </c>
      <c r="M1388" s="144" t="s">
        <v>62</v>
      </c>
    </row>
    <row r="1389" spans="1:15" x14ac:dyDescent="0.2">
      <c r="A1389" t="s">
        <v>57</v>
      </c>
      <c r="B1389" s="144" t="s">
        <v>193</v>
      </c>
      <c r="C1389">
        <v>861</v>
      </c>
      <c r="D1389" t="str">
        <f>VLOOKUP(Oliusala[[#This Row],[postnumer]],Sveitarfelog[#All],4,FALSE)</f>
        <v>Rangárþing eystra</v>
      </c>
      <c r="E1389" t="str">
        <f>VLOOKUP(Oliusala[[#This Row],[postnumer]],Sveitarfelog[#All],5,FALSE)</f>
        <v>Suðurland</v>
      </c>
      <c r="F1389" t="s">
        <v>30</v>
      </c>
      <c r="G1389" t="s">
        <v>24</v>
      </c>
      <c r="H1389" t="s">
        <v>60</v>
      </c>
      <c r="I1389" s="1">
        <v>11555</v>
      </c>
      <c r="J1389" s="2">
        <f>VLOOKUP(Oliusala[[#This Row],[tegund]],Tegundir!$B$2:$D$19,3,FALSE)*Oliusala[[#This Row],[magn]]/1000</f>
        <v>9.9950749999999999</v>
      </c>
      <c r="K1389">
        <v>2010</v>
      </c>
      <c r="L1389" t="s">
        <v>19</v>
      </c>
      <c r="M1389" s="144" t="s">
        <v>59</v>
      </c>
      <c r="O1389" s="144" t="s">
        <v>1998</v>
      </c>
    </row>
    <row r="1390" spans="1:15" x14ac:dyDescent="0.2">
      <c r="A1390" t="s">
        <v>63</v>
      </c>
      <c r="B1390" s="144" t="s">
        <v>193</v>
      </c>
      <c r="C1390">
        <v>861</v>
      </c>
      <c r="D1390" t="str">
        <f>VLOOKUP(Oliusala[[#This Row],[postnumer]],Sveitarfelog[#All],4,FALSE)</f>
        <v>Rangárþing eystra</v>
      </c>
      <c r="E1390" t="str">
        <f>VLOOKUP(Oliusala[[#This Row],[postnumer]],Sveitarfelog[#All],5,FALSE)</f>
        <v>Suðurland</v>
      </c>
      <c r="F1390" t="s">
        <v>24</v>
      </c>
      <c r="G1390" t="s">
        <v>24</v>
      </c>
      <c r="H1390" t="s">
        <v>58</v>
      </c>
      <c r="I1390" s="1">
        <v>25652</v>
      </c>
      <c r="J1390" s="2">
        <f>VLOOKUP(Oliusala[[#This Row],[tegund]],Tegundir!$B$2:$D$19,3,FALSE)*Oliusala[[#This Row],[magn]]/1000</f>
        <v>22.188980000000001</v>
      </c>
      <c r="K1390">
        <v>2010</v>
      </c>
      <c r="L1390" t="s">
        <v>18</v>
      </c>
      <c r="M1390" s="144" t="s">
        <v>59</v>
      </c>
    </row>
    <row r="1391" spans="1:15" x14ac:dyDescent="0.2">
      <c r="A1391" t="s">
        <v>57</v>
      </c>
      <c r="B1391" s="144" t="s">
        <v>192</v>
      </c>
      <c r="C1391">
        <v>860</v>
      </c>
      <c r="D1391" t="str">
        <f>VLOOKUP(Oliusala[[#This Row],[postnumer]],Sveitarfelog[#All],4,FALSE)</f>
        <v>Rangárþing eystra</v>
      </c>
      <c r="E1391" t="str">
        <f>VLOOKUP(Oliusala[[#This Row],[postnumer]],Sveitarfelog[#All],5,FALSE)</f>
        <v>Suðurland</v>
      </c>
      <c r="F1391" t="s">
        <v>25</v>
      </c>
      <c r="G1391" t="s">
        <v>24</v>
      </c>
      <c r="H1391" t="s">
        <v>60</v>
      </c>
      <c r="I1391" s="1">
        <v>674456</v>
      </c>
      <c r="J1391" s="2">
        <f>VLOOKUP(Oliusala[[#This Row],[tegund]],Tegundir!$B$2:$D$19,3,FALSE)*Oliusala[[#This Row],[magn]]/1000</f>
        <v>583.40443999999991</v>
      </c>
      <c r="K1391">
        <v>2010</v>
      </c>
      <c r="L1391" t="s">
        <v>1955</v>
      </c>
      <c r="M1391" s="144" t="s">
        <v>59</v>
      </c>
    </row>
    <row r="1392" spans="1:15" x14ac:dyDescent="0.2">
      <c r="A1392" t="s">
        <v>57</v>
      </c>
      <c r="B1392" s="144" t="s">
        <v>193</v>
      </c>
      <c r="C1392">
        <v>861</v>
      </c>
      <c r="D1392" t="str">
        <f>VLOOKUP(Oliusala[[#This Row],[postnumer]],Sveitarfelog[#All],4,FALSE)</f>
        <v>Rangárþing eystra</v>
      </c>
      <c r="E1392" t="str">
        <f>VLOOKUP(Oliusala[[#This Row],[postnumer]],Sveitarfelog[#All],5,FALSE)</f>
        <v>Suðurland</v>
      </c>
      <c r="F1392" t="s">
        <v>25</v>
      </c>
      <c r="G1392" t="s">
        <v>24</v>
      </c>
      <c r="H1392" t="s">
        <v>60</v>
      </c>
      <c r="I1392" s="1">
        <v>1833091</v>
      </c>
      <c r="J1392" s="2">
        <f>VLOOKUP(Oliusala[[#This Row],[tegund]],Tegundir!$B$2:$D$19,3,FALSE)*Oliusala[[#This Row],[magn]]/1000</f>
        <v>1585.6237150000002</v>
      </c>
      <c r="K1392">
        <v>2010</v>
      </c>
      <c r="L1392" t="s">
        <v>1955</v>
      </c>
      <c r="M1392" s="144" t="s">
        <v>59</v>
      </c>
    </row>
    <row r="1393" spans="1:15" x14ac:dyDescent="0.2">
      <c r="A1393" t="s">
        <v>63</v>
      </c>
      <c r="B1393" s="144" t="s">
        <v>194</v>
      </c>
      <c r="C1393">
        <v>870</v>
      </c>
      <c r="D1393" t="str">
        <f>VLOOKUP(Oliusala[[#This Row],[postnumer]],Sveitarfelog[#All],4,FALSE)</f>
        <v>Mýrdalshreppur</v>
      </c>
      <c r="E1393" t="str">
        <f>VLOOKUP(Oliusala[[#This Row],[postnumer]],Sveitarfelog[#All],5,FALSE)</f>
        <v>Suðurland</v>
      </c>
      <c r="F1393" t="s">
        <v>24</v>
      </c>
      <c r="G1393" t="s">
        <v>24</v>
      </c>
      <c r="H1393" t="s">
        <v>61</v>
      </c>
      <c r="I1393" s="1">
        <v>0</v>
      </c>
      <c r="J1393" s="2">
        <f>VLOOKUP(Oliusala[[#This Row],[tegund]],Tegundir!$B$2:$D$19,3,FALSE)*Oliusala[[#This Row],[magn]]/1000</f>
        <v>0</v>
      </c>
      <c r="K1393">
        <v>2010</v>
      </c>
      <c r="L1393" t="s">
        <v>18</v>
      </c>
      <c r="M1393" s="144" t="s">
        <v>62</v>
      </c>
    </row>
    <row r="1394" spans="1:15" x14ac:dyDescent="0.2">
      <c r="A1394" t="s">
        <v>163</v>
      </c>
      <c r="B1394" s="144" t="s">
        <v>194</v>
      </c>
      <c r="C1394">
        <v>870</v>
      </c>
      <c r="D1394" t="str">
        <f>VLOOKUP(Oliusala[[#This Row],[postnumer]],Sveitarfelog[#All],4,FALSE)</f>
        <v>Mýrdalshreppur</v>
      </c>
      <c r="E1394" t="str">
        <f>VLOOKUP(Oliusala[[#This Row],[postnumer]],Sveitarfelog[#All],5,FALSE)</f>
        <v>Suðurland</v>
      </c>
      <c r="F1394" t="s">
        <v>24</v>
      </c>
      <c r="G1394" t="s">
        <v>24</v>
      </c>
      <c r="H1394" t="s">
        <v>60</v>
      </c>
      <c r="I1394" s="1">
        <v>26099</v>
      </c>
      <c r="J1394" s="2">
        <f>VLOOKUP(Oliusala[[#This Row],[tegund]],Tegundir!$B$2:$D$19,3,FALSE)*Oliusala[[#This Row],[magn]]/1000</f>
        <v>22.575634999999998</v>
      </c>
      <c r="K1394">
        <v>2010</v>
      </c>
      <c r="L1394" t="s">
        <v>18</v>
      </c>
      <c r="M1394" s="144" t="s">
        <v>59</v>
      </c>
    </row>
    <row r="1395" spans="1:15" x14ac:dyDescent="0.2">
      <c r="A1395" t="s">
        <v>163</v>
      </c>
      <c r="B1395" s="144" t="s">
        <v>194</v>
      </c>
      <c r="C1395">
        <v>870</v>
      </c>
      <c r="D1395" t="str">
        <f>VLOOKUP(Oliusala[[#This Row],[postnumer]],Sveitarfelog[#All],4,FALSE)</f>
        <v>Mýrdalshreppur</v>
      </c>
      <c r="E1395" t="str">
        <f>VLOOKUP(Oliusala[[#This Row],[postnumer]],Sveitarfelog[#All],5,FALSE)</f>
        <v>Suðurland</v>
      </c>
      <c r="F1395" t="s">
        <v>29</v>
      </c>
      <c r="G1395" t="s">
        <v>24</v>
      </c>
      <c r="H1395" t="s">
        <v>60</v>
      </c>
      <c r="I1395" s="1">
        <v>2013</v>
      </c>
      <c r="J1395" s="2">
        <f>VLOOKUP(Oliusala[[#This Row],[tegund]],Tegundir!$B$2:$D$19,3,FALSE)*Oliusala[[#This Row],[magn]]/1000</f>
        <v>1.7412449999999999</v>
      </c>
      <c r="K1395">
        <v>2010</v>
      </c>
      <c r="L1395" t="s">
        <v>19</v>
      </c>
      <c r="M1395" s="144" t="s">
        <v>59</v>
      </c>
      <c r="O1395" s="144" t="s">
        <v>1998</v>
      </c>
    </row>
    <row r="1396" spans="1:15" x14ac:dyDescent="0.2">
      <c r="A1396" t="s">
        <v>57</v>
      </c>
      <c r="B1396" s="144" t="s">
        <v>194</v>
      </c>
      <c r="C1396">
        <v>870</v>
      </c>
      <c r="D1396" t="str">
        <f>VLOOKUP(Oliusala[[#This Row],[postnumer]],Sveitarfelog[#All],4,FALSE)</f>
        <v>Mýrdalshreppur</v>
      </c>
      <c r="E1396" t="str">
        <f>VLOOKUP(Oliusala[[#This Row],[postnumer]],Sveitarfelog[#All],5,FALSE)</f>
        <v>Suðurland</v>
      </c>
      <c r="F1396" t="s">
        <v>24</v>
      </c>
      <c r="G1396" t="s">
        <v>24</v>
      </c>
      <c r="H1396" t="s">
        <v>60</v>
      </c>
      <c r="I1396" s="1">
        <v>103334</v>
      </c>
      <c r="J1396" s="2">
        <f>VLOOKUP(Oliusala[[#This Row],[tegund]],Tegundir!$B$2:$D$19,3,FALSE)*Oliusala[[#This Row],[magn]]/1000</f>
        <v>89.38391</v>
      </c>
      <c r="K1396">
        <v>2010</v>
      </c>
      <c r="L1396" t="s">
        <v>18</v>
      </c>
      <c r="M1396" s="144" t="s">
        <v>59</v>
      </c>
    </row>
    <row r="1397" spans="1:15" x14ac:dyDescent="0.2">
      <c r="A1397" t="s">
        <v>57</v>
      </c>
      <c r="B1397" s="144" t="s">
        <v>194</v>
      </c>
      <c r="C1397">
        <v>870</v>
      </c>
      <c r="D1397" t="str">
        <f>VLOOKUP(Oliusala[[#This Row],[postnumer]],Sveitarfelog[#All],4,FALSE)</f>
        <v>Mýrdalshreppur</v>
      </c>
      <c r="E1397" t="str">
        <f>VLOOKUP(Oliusala[[#This Row],[postnumer]],Sveitarfelog[#All],5,FALSE)</f>
        <v>Suðurland</v>
      </c>
      <c r="F1397" t="s">
        <v>30</v>
      </c>
      <c r="G1397" t="s">
        <v>24</v>
      </c>
      <c r="H1397" t="s">
        <v>60</v>
      </c>
      <c r="I1397" s="1">
        <v>13371</v>
      </c>
      <c r="J1397" s="2">
        <f>VLOOKUP(Oliusala[[#This Row],[tegund]],Tegundir!$B$2:$D$19,3,FALSE)*Oliusala[[#This Row],[magn]]/1000</f>
        <v>11.565914999999999</v>
      </c>
      <c r="K1397">
        <v>2010</v>
      </c>
      <c r="L1397" t="s">
        <v>19</v>
      </c>
      <c r="M1397" s="144" t="s">
        <v>59</v>
      </c>
      <c r="O1397" s="144" t="s">
        <v>1998</v>
      </c>
    </row>
    <row r="1398" spans="1:15" x14ac:dyDescent="0.2">
      <c r="A1398" t="s">
        <v>63</v>
      </c>
      <c r="B1398" s="144" t="s">
        <v>194</v>
      </c>
      <c r="C1398">
        <v>870</v>
      </c>
      <c r="D1398" t="str">
        <f>VLOOKUP(Oliusala[[#This Row],[postnumer]],Sveitarfelog[#All],4,FALSE)</f>
        <v>Mýrdalshreppur</v>
      </c>
      <c r="E1398" t="str">
        <f>VLOOKUP(Oliusala[[#This Row],[postnumer]],Sveitarfelog[#All],5,FALSE)</f>
        <v>Suðurland</v>
      </c>
      <c r="F1398" t="s">
        <v>24</v>
      </c>
      <c r="G1398" t="s">
        <v>24</v>
      </c>
      <c r="H1398" t="s">
        <v>58</v>
      </c>
      <c r="I1398" s="1">
        <v>666656</v>
      </c>
      <c r="J1398" s="2">
        <f>VLOOKUP(Oliusala[[#This Row],[tegund]],Tegundir!$B$2:$D$19,3,FALSE)*Oliusala[[#This Row],[magn]]/1000</f>
        <v>576.65743999999995</v>
      </c>
      <c r="K1398">
        <v>2010</v>
      </c>
      <c r="L1398" t="s">
        <v>18</v>
      </c>
      <c r="M1398" s="144" t="s">
        <v>59</v>
      </c>
    </row>
    <row r="1399" spans="1:15" x14ac:dyDescent="0.2">
      <c r="A1399" t="s">
        <v>57</v>
      </c>
      <c r="B1399" s="144" t="s">
        <v>194</v>
      </c>
      <c r="C1399">
        <v>870</v>
      </c>
      <c r="D1399" t="str">
        <f>VLOOKUP(Oliusala[[#This Row],[postnumer]],Sveitarfelog[#All],4,FALSE)</f>
        <v>Mýrdalshreppur</v>
      </c>
      <c r="E1399" t="str">
        <f>VLOOKUP(Oliusala[[#This Row],[postnumer]],Sveitarfelog[#All],5,FALSE)</f>
        <v>Suðurland</v>
      </c>
      <c r="F1399" t="s">
        <v>25</v>
      </c>
      <c r="G1399" t="s">
        <v>24</v>
      </c>
      <c r="H1399" t="s">
        <v>60</v>
      </c>
      <c r="I1399" s="1">
        <v>336398</v>
      </c>
      <c r="J1399" s="2">
        <f>VLOOKUP(Oliusala[[#This Row],[tegund]],Tegundir!$B$2:$D$19,3,FALSE)*Oliusala[[#This Row],[magn]]/1000</f>
        <v>290.98427000000004</v>
      </c>
      <c r="K1399">
        <v>2010</v>
      </c>
      <c r="L1399" t="s">
        <v>1955</v>
      </c>
      <c r="M1399" s="144" t="s">
        <v>59</v>
      </c>
    </row>
    <row r="1400" spans="1:15" x14ac:dyDescent="0.2">
      <c r="A1400" t="s">
        <v>63</v>
      </c>
      <c r="B1400" s="144" t="s">
        <v>65</v>
      </c>
      <c r="C1400">
        <v>900</v>
      </c>
      <c r="D1400" t="str">
        <f>VLOOKUP(Oliusala[[#This Row],[postnumer]],Sveitarfelog[#All],4,FALSE)</f>
        <v>Vestmannaeyjabær</v>
      </c>
      <c r="E1400" t="str">
        <f>VLOOKUP(Oliusala[[#This Row],[postnumer]],Sveitarfelog[#All],5,FALSE)</f>
        <v>Suðurland</v>
      </c>
      <c r="F1400" t="s">
        <v>24</v>
      </c>
      <c r="G1400" t="s">
        <v>24</v>
      </c>
      <c r="H1400" t="s">
        <v>61</v>
      </c>
      <c r="I1400" s="1">
        <v>0</v>
      </c>
      <c r="J1400" s="2">
        <f>VLOOKUP(Oliusala[[#This Row],[tegund]],Tegundir!$B$2:$D$19,3,FALSE)*Oliusala[[#This Row],[magn]]/1000</f>
        <v>0</v>
      </c>
      <c r="K1400">
        <v>2010</v>
      </c>
      <c r="L1400" t="s">
        <v>18</v>
      </c>
      <c r="M1400" s="144" t="s">
        <v>62</v>
      </c>
    </row>
    <row r="1401" spans="1:15" x14ac:dyDescent="0.2">
      <c r="A1401" t="s">
        <v>63</v>
      </c>
      <c r="B1401" s="144" t="s">
        <v>65</v>
      </c>
      <c r="C1401">
        <v>900</v>
      </c>
      <c r="D1401" t="str">
        <f>VLOOKUP(Oliusala[[#This Row],[postnumer]],Sveitarfelog[#All],4,FALSE)</f>
        <v>Vestmannaeyjabær</v>
      </c>
      <c r="E1401" t="str">
        <f>VLOOKUP(Oliusala[[#This Row],[postnumer]],Sveitarfelog[#All],5,FALSE)</f>
        <v>Suðurland</v>
      </c>
      <c r="F1401" t="s">
        <v>24</v>
      </c>
      <c r="G1401" t="s">
        <v>24</v>
      </c>
      <c r="H1401" t="s">
        <v>58</v>
      </c>
      <c r="I1401" s="1">
        <v>42802</v>
      </c>
      <c r="J1401" s="2">
        <f>VLOOKUP(Oliusala[[#This Row],[tegund]],Tegundir!$B$2:$D$19,3,FALSE)*Oliusala[[#This Row],[magn]]/1000</f>
        <v>37.02373</v>
      </c>
      <c r="K1401">
        <v>2010</v>
      </c>
      <c r="L1401" t="s">
        <v>18</v>
      </c>
      <c r="M1401" s="144" t="s">
        <v>59</v>
      </c>
    </row>
    <row r="1402" spans="1:15" x14ac:dyDescent="0.2">
      <c r="A1402" t="s">
        <v>63</v>
      </c>
      <c r="B1402" s="144" t="s">
        <v>65</v>
      </c>
      <c r="C1402">
        <v>900</v>
      </c>
      <c r="D1402" t="str">
        <f>VLOOKUP(Oliusala[[#This Row],[postnumer]],Sveitarfelog[#All],4,FALSE)</f>
        <v>Vestmannaeyjabær</v>
      </c>
      <c r="E1402" t="str">
        <f>VLOOKUP(Oliusala[[#This Row],[postnumer]],Sveitarfelog[#All],5,FALSE)</f>
        <v>Suðurland</v>
      </c>
      <c r="F1402" t="s">
        <v>24</v>
      </c>
      <c r="G1402" t="s">
        <v>24</v>
      </c>
      <c r="H1402" t="s">
        <v>58</v>
      </c>
      <c r="I1402" s="1">
        <v>123233</v>
      </c>
      <c r="J1402" s="2">
        <f>VLOOKUP(Oliusala[[#This Row],[tegund]],Tegundir!$B$2:$D$19,3,FALSE)*Oliusala[[#This Row],[magn]]/1000</f>
        <v>106.59654499999999</v>
      </c>
      <c r="K1402">
        <v>2010</v>
      </c>
      <c r="L1402" t="s">
        <v>18</v>
      </c>
      <c r="M1402" s="144" t="s">
        <v>59</v>
      </c>
    </row>
    <row r="1403" spans="1:15" x14ac:dyDescent="0.2">
      <c r="A1403" t="s">
        <v>63</v>
      </c>
      <c r="B1403" s="144" t="s">
        <v>65</v>
      </c>
      <c r="C1403">
        <v>900</v>
      </c>
      <c r="D1403" t="str">
        <f>VLOOKUP(Oliusala[[#This Row],[postnumer]],Sveitarfelog[#All],4,FALSE)</f>
        <v>Vestmannaeyjabær</v>
      </c>
      <c r="E1403" t="str">
        <f>VLOOKUP(Oliusala[[#This Row],[postnumer]],Sveitarfelog[#All],5,FALSE)</f>
        <v>Suðurland</v>
      </c>
      <c r="F1403" t="s">
        <v>24</v>
      </c>
      <c r="G1403" t="s">
        <v>24</v>
      </c>
      <c r="H1403" t="s">
        <v>58</v>
      </c>
      <c r="I1403" s="1">
        <v>15674</v>
      </c>
      <c r="J1403" s="2">
        <f>VLOOKUP(Oliusala[[#This Row],[tegund]],Tegundir!$B$2:$D$19,3,FALSE)*Oliusala[[#This Row],[magn]]/1000</f>
        <v>13.558009999999999</v>
      </c>
      <c r="K1403">
        <v>2010</v>
      </c>
      <c r="L1403" t="s">
        <v>18</v>
      </c>
      <c r="M1403" s="144" t="s">
        <v>59</v>
      </c>
    </row>
    <row r="1404" spans="1:15" x14ac:dyDescent="0.2">
      <c r="A1404" t="s">
        <v>63</v>
      </c>
      <c r="B1404" s="144" t="s">
        <v>65</v>
      </c>
      <c r="C1404">
        <v>900</v>
      </c>
      <c r="D1404" t="str">
        <f>VLOOKUP(Oliusala[[#This Row],[postnumer]],Sveitarfelog[#All],4,FALSE)</f>
        <v>Vestmannaeyjabær</v>
      </c>
      <c r="E1404" t="str">
        <f>VLOOKUP(Oliusala[[#This Row],[postnumer]],Sveitarfelog[#All],5,FALSE)</f>
        <v>Suðurland</v>
      </c>
      <c r="F1404" t="s">
        <v>24</v>
      </c>
      <c r="G1404" t="s">
        <v>24</v>
      </c>
      <c r="H1404" t="s">
        <v>58</v>
      </c>
      <c r="I1404" s="1">
        <v>234578</v>
      </c>
      <c r="J1404" s="2">
        <f>VLOOKUP(Oliusala[[#This Row],[tegund]],Tegundir!$B$2:$D$19,3,FALSE)*Oliusala[[#This Row],[magn]]/1000</f>
        <v>202.90996999999999</v>
      </c>
      <c r="K1404">
        <v>2010</v>
      </c>
      <c r="L1404" t="s">
        <v>18</v>
      </c>
      <c r="M1404" s="144" t="s">
        <v>59</v>
      </c>
    </row>
    <row r="1405" spans="1:15" x14ac:dyDescent="0.2">
      <c r="A1405" t="s">
        <v>65</v>
      </c>
      <c r="B1405" s="144" t="s">
        <v>65</v>
      </c>
      <c r="C1405">
        <v>900</v>
      </c>
      <c r="D1405" t="str">
        <f>VLOOKUP(Oliusala[[#This Row],[postnumer]],Sveitarfelog[#All],4,FALSE)</f>
        <v>Vestmannaeyjabær</v>
      </c>
      <c r="E1405" t="str">
        <f>VLOOKUP(Oliusala[[#This Row],[postnumer]],Sveitarfelog[#All],5,FALSE)</f>
        <v>Suðurland</v>
      </c>
      <c r="F1405" t="s">
        <v>24</v>
      </c>
      <c r="G1405" t="s">
        <v>24</v>
      </c>
      <c r="H1405" t="s">
        <v>58</v>
      </c>
      <c r="I1405" s="1">
        <v>139551</v>
      </c>
      <c r="J1405" s="2">
        <f>VLOOKUP(Oliusala[[#This Row],[tegund]],Tegundir!$B$2:$D$19,3,FALSE)*Oliusala[[#This Row],[magn]]/1000</f>
        <v>120.71161500000001</v>
      </c>
      <c r="K1405">
        <v>2010</v>
      </c>
      <c r="L1405" t="s">
        <v>18</v>
      </c>
      <c r="M1405" s="144" t="s">
        <v>59</v>
      </c>
    </row>
    <row r="1406" spans="1:15" x14ac:dyDescent="0.2">
      <c r="A1406" t="s">
        <v>63</v>
      </c>
      <c r="B1406" s="144" t="s">
        <v>65</v>
      </c>
      <c r="C1406">
        <v>900</v>
      </c>
      <c r="D1406" t="str">
        <f>VLOOKUP(Oliusala[[#This Row],[postnumer]],Sveitarfelog[#All],4,FALSE)</f>
        <v>Vestmannaeyjabær</v>
      </c>
      <c r="E1406" t="str">
        <f>VLOOKUP(Oliusala[[#This Row],[postnumer]],Sveitarfelog[#All],5,FALSE)</f>
        <v>Suðurland</v>
      </c>
      <c r="F1406" t="s">
        <v>25</v>
      </c>
      <c r="G1406" t="s">
        <v>24</v>
      </c>
      <c r="H1406" t="s">
        <v>58</v>
      </c>
      <c r="I1406" s="1">
        <v>1083</v>
      </c>
      <c r="J1406" s="2">
        <f>VLOOKUP(Oliusala[[#This Row],[tegund]],Tegundir!$B$2:$D$19,3,FALSE)*Oliusala[[#This Row],[magn]]/1000</f>
        <v>0.93679499999999993</v>
      </c>
      <c r="K1406">
        <v>2010</v>
      </c>
      <c r="L1406" t="s">
        <v>19</v>
      </c>
      <c r="M1406" s="144" t="s">
        <v>59</v>
      </c>
      <c r="O1406" s="144" t="s">
        <v>1997</v>
      </c>
    </row>
    <row r="1407" spans="1:15" x14ac:dyDescent="0.2">
      <c r="A1407" t="s">
        <v>65</v>
      </c>
      <c r="B1407" s="144" t="s">
        <v>65</v>
      </c>
      <c r="C1407">
        <v>900</v>
      </c>
      <c r="D1407" t="str">
        <f>VLOOKUP(Oliusala[[#This Row],[postnumer]],Sveitarfelog[#All],4,FALSE)</f>
        <v>Vestmannaeyjabær</v>
      </c>
      <c r="E1407" t="str">
        <f>VLOOKUP(Oliusala[[#This Row],[postnumer]],Sveitarfelog[#All],5,FALSE)</f>
        <v>Suðurland</v>
      </c>
      <c r="F1407" t="s">
        <v>29</v>
      </c>
      <c r="G1407" t="s">
        <v>24</v>
      </c>
      <c r="H1407" t="s">
        <v>61</v>
      </c>
      <c r="I1407" s="1">
        <v>218122</v>
      </c>
      <c r="J1407" s="2">
        <f>VLOOKUP(Oliusala[[#This Row],[tegund]],Tegundir!$B$2:$D$19,3,FALSE)*Oliusala[[#This Row],[magn]]/1000</f>
        <v>188.67553000000001</v>
      </c>
      <c r="K1407">
        <v>2010</v>
      </c>
      <c r="L1407" t="s">
        <v>19</v>
      </c>
      <c r="M1407" s="144" t="s">
        <v>62</v>
      </c>
      <c r="O1407" s="144" t="s">
        <v>1998</v>
      </c>
    </row>
    <row r="1408" spans="1:15" x14ac:dyDescent="0.2">
      <c r="A1408" t="s">
        <v>65</v>
      </c>
      <c r="B1408" s="144" t="s">
        <v>65</v>
      </c>
      <c r="C1408">
        <v>900</v>
      </c>
      <c r="D1408" t="str">
        <f>VLOOKUP(Oliusala[[#This Row],[postnumer]],Sveitarfelog[#All],4,FALSE)</f>
        <v>Vestmannaeyjabær</v>
      </c>
      <c r="E1408" t="str">
        <f>VLOOKUP(Oliusala[[#This Row],[postnumer]],Sveitarfelog[#All],5,FALSE)</f>
        <v>Suðurland</v>
      </c>
      <c r="F1408" t="s">
        <v>25</v>
      </c>
      <c r="G1408" t="s">
        <v>24</v>
      </c>
      <c r="H1408" t="s">
        <v>61</v>
      </c>
      <c r="I1408" s="1">
        <v>2971</v>
      </c>
      <c r="J1408" s="2">
        <f>VLOOKUP(Oliusala[[#This Row],[tegund]],Tegundir!$B$2:$D$19,3,FALSE)*Oliusala[[#This Row],[magn]]/1000</f>
        <v>2.5699149999999999</v>
      </c>
      <c r="K1408">
        <v>2010</v>
      </c>
      <c r="L1408" t="s">
        <v>19</v>
      </c>
      <c r="M1408" s="144" t="s">
        <v>62</v>
      </c>
      <c r="O1408" s="144" t="s">
        <v>1997</v>
      </c>
    </row>
    <row r="1409" spans="1:15" x14ac:dyDescent="0.2">
      <c r="A1409" t="s">
        <v>65</v>
      </c>
      <c r="B1409" s="144" t="s">
        <v>65</v>
      </c>
      <c r="C1409">
        <v>900</v>
      </c>
      <c r="D1409" t="str">
        <f>VLOOKUP(Oliusala[[#This Row],[postnumer]],Sveitarfelog[#All],4,FALSE)</f>
        <v>Vestmannaeyjabær</v>
      </c>
      <c r="E1409" t="str">
        <f>VLOOKUP(Oliusala[[#This Row],[postnumer]],Sveitarfelog[#All],5,FALSE)</f>
        <v>Suðurland</v>
      </c>
      <c r="F1409" t="s">
        <v>25</v>
      </c>
      <c r="G1409" t="s">
        <v>24</v>
      </c>
      <c r="H1409" t="s">
        <v>58</v>
      </c>
      <c r="I1409" s="1">
        <v>302693</v>
      </c>
      <c r="J1409" s="2">
        <f>VLOOKUP(Oliusala[[#This Row],[tegund]],Tegundir!$B$2:$D$19,3,FALSE)*Oliusala[[#This Row],[magn]]/1000</f>
        <v>261.82944500000002</v>
      </c>
      <c r="K1409">
        <v>2010</v>
      </c>
      <c r="L1409" t="s">
        <v>19</v>
      </c>
      <c r="M1409" s="144" t="s">
        <v>59</v>
      </c>
      <c r="O1409" s="144" t="s">
        <v>1997</v>
      </c>
    </row>
    <row r="1410" spans="1:15" x14ac:dyDescent="0.2">
      <c r="A1410" t="s">
        <v>71</v>
      </c>
      <c r="B1410" s="144" t="s">
        <v>65</v>
      </c>
      <c r="C1410">
        <v>900</v>
      </c>
      <c r="D1410" t="str">
        <f>VLOOKUP(Oliusala[[#This Row],[postnumer]],Sveitarfelog[#All],4,FALSE)</f>
        <v>Vestmannaeyjabær</v>
      </c>
      <c r="E1410" t="str">
        <f>VLOOKUP(Oliusala[[#This Row],[postnumer]],Sveitarfelog[#All],5,FALSE)</f>
        <v>Suðurland</v>
      </c>
      <c r="F1410" t="s">
        <v>30</v>
      </c>
      <c r="G1410" t="s">
        <v>24</v>
      </c>
      <c r="H1410" t="s">
        <v>58</v>
      </c>
      <c r="I1410" s="1">
        <v>4129</v>
      </c>
      <c r="J1410" s="2">
        <f>VLOOKUP(Oliusala[[#This Row],[tegund]],Tegundir!$B$2:$D$19,3,FALSE)*Oliusala[[#This Row],[magn]]/1000</f>
        <v>3.5715850000000002</v>
      </c>
      <c r="K1410">
        <v>2010</v>
      </c>
      <c r="L1410" t="s">
        <v>19</v>
      </c>
      <c r="M1410" s="144" t="s">
        <v>59</v>
      </c>
      <c r="O1410" s="144" t="s">
        <v>1998</v>
      </c>
    </row>
    <row r="1411" spans="1:15" x14ac:dyDescent="0.2">
      <c r="A1411" t="s">
        <v>65</v>
      </c>
      <c r="B1411" s="144" t="s">
        <v>65</v>
      </c>
      <c r="C1411">
        <v>900</v>
      </c>
      <c r="D1411" t="str">
        <f>VLOOKUP(Oliusala[[#This Row],[postnumer]],Sveitarfelog[#All],4,FALSE)</f>
        <v>Vestmannaeyjabær</v>
      </c>
      <c r="E1411" t="str">
        <f>VLOOKUP(Oliusala[[#This Row],[postnumer]],Sveitarfelog[#All],5,FALSE)</f>
        <v>Suðurland</v>
      </c>
      <c r="F1411" t="s">
        <v>27</v>
      </c>
      <c r="G1411" t="s">
        <v>24</v>
      </c>
      <c r="H1411" t="s">
        <v>58</v>
      </c>
      <c r="I1411" s="1">
        <v>3324944</v>
      </c>
      <c r="J1411" s="2">
        <f>VLOOKUP(Oliusala[[#This Row],[tegund]],Tegundir!$B$2:$D$19,3,FALSE)*Oliusala[[#This Row],[magn]]/1000</f>
        <v>2876.07656</v>
      </c>
      <c r="K1411">
        <v>2010</v>
      </c>
      <c r="L1411" t="s">
        <v>19</v>
      </c>
      <c r="M1411" s="144" t="s">
        <v>59</v>
      </c>
      <c r="O1411" s="144" t="s">
        <v>1998</v>
      </c>
    </row>
    <row r="1412" spans="1:15" x14ac:dyDescent="0.2">
      <c r="A1412" t="s">
        <v>65</v>
      </c>
      <c r="B1412" s="144" t="s">
        <v>65</v>
      </c>
      <c r="C1412">
        <v>900</v>
      </c>
      <c r="D1412" t="str">
        <f>VLOOKUP(Oliusala[[#This Row],[postnumer]],Sveitarfelog[#All],4,FALSE)</f>
        <v>Vestmannaeyjabær</v>
      </c>
      <c r="E1412" t="str">
        <f>VLOOKUP(Oliusala[[#This Row],[postnumer]],Sveitarfelog[#All],5,FALSE)</f>
        <v>Suðurland</v>
      </c>
      <c r="F1412" t="s">
        <v>29</v>
      </c>
      <c r="G1412" t="s">
        <v>24</v>
      </c>
      <c r="H1412" t="s">
        <v>58</v>
      </c>
      <c r="I1412" s="1">
        <v>8942060</v>
      </c>
      <c r="J1412" s="2">
        <f>VLOOKUP(Oliusala[[#This Row],[tegund]],Tegundir!$B$2:$D$19,3,FALSE)*Oliusala[[#This Row],[magn]]/1000</f>
        <v>7734.8819000000003</v>
      </c>
      <c r="K1412">
        <v>2010</v>
      </c>
      <c r="L1412" t="s">
        <v>19</v>
      </c>
      <c r="M1412" s="144" t="s">
        <v>59</v>
      </c>
      <c r="O1412" s="144" t="s">
        <v>1998</v>
      </c>
    </row>
    <row r="1413" spans="1:15" x14ac:dyDescent="0.2">
      <c r="A1413" t="s">
        <v>65</v>
      </c>
      <c r="B1413" s="144" t="s">
        <v>65</v>
      </c>
      <c r="C1413">
        <v>900</v>
      </c>
      <c r="D1413" t="str">
        <f>VLOOKUP(Oliusala[[#This Row],[postnumer]],Sveitarfelog[#All],4,FALSE)</f>
        <v>Vestmannaeyjabær</v>
      </c>
      <c r="E1413" t="str">
        <f>VLOOKUP(Oliusala[[#This Row],[postnumer]],Sveitarfelog[#All],5,FALSE)</f>
        <v>Suðurland</v>
      </c>
      <c r="F1413" t="s">
        <v>30</v>
      </c>
      <c r="G1413" t="s">
        <v>24</v>
      </c>
      <c r="H1413" t="s">
        <v>58</v>
      </c>
      <c r="I1413" s="1">
        <v>56794</v>
      </c>
      <c r="J1413" s="2">
        <f>VLOOKUP(Oliusala[[#This Row],[tegund]],Tegundir!$B$2:$D$19,3,FALSE)*Oliusala[[#This Row],[magn]]/1000</f>
        <v>49.126809999999999</v>
      </c>
      <c r="K1413">
        <v>2010</v>
      </c>
      <c r="L1413" t="s">
        <v>19</v>
      </c>
      <c r="M1413" s="144" t="s">
        <v>59</v>
      </c>
      <c r="O1413" s="144" t="s">
        <v>1998</v>
      </c>
    </row>
    <row r="1414" spans="1:15" x14ac:dyDescent="0.2">
      <c r="A1414" t="s">
        <v>57</v>
      </c>
      <c r="B1414" s="144" t="s">
        <v>5</v>
      </c>
      <c r="C1414">
        <v>101</v>
      </c>
      <c r="D1414" t="str">
        <f>VLOOKUP(Oliusala[[#This Row],[postnumer]],Sveitarfelog[#All],4,FALSE)</f>
        <v>Garðabær,Hafnarfjarðarkaupstaður,Kópavogsbær,Reykjavíkurborg,Seltjarnarnesbær</v>
      </c>
      <c r="E1414" t="str">
        <f>VLOOKUP(Oliusala[[#This Row],[postnumer]],Sveitarfelog[#All],5,FALSE)</f>
        <v>Höfuðborgarsvæðið</v>
      </c>
      <c r="F1414" t="s">
        <v>31</v>
      </c>
      <c r="G1414" t="s">
        <v>52</v>
      </c>
      <c r="H1414" t="s">
        <v>61</v>
      </c>
      <c r="I1414" s="1">
        <v>8252879</v>
      </c>
      <c r="J1414" s="2">
        <f>VLOOKUP(Oliusala[[#This Row],[tegund]],Tegundir!$B$2:$D$19,3,FALSE)*Oliusala[[#This Row],[magn]]/1000</f>
        <v>8252.8790000000008</v>
      </c>
      <c r="K1414">
        <v>2010</v>
      </c>
      <c r="L1414" t="s">
        <v>19</v>
      </c>
      <c r="M1414" s="144" t="s">
        <v>62</v>
      </c>
      <c r="O1414" s="144" t="s">
        <v>1998</v>
      </c>
    </row>
    <row r="1415" spans="1:15" x14ac:dyDescent="0.2">
      <c r="A1415" t="s">
        <v>57</v>
      </c>
      <c r="B1415" s="144" t="s">
        <v>5</v>
      </c>
      <c r="C1415">
        <v>101</v>
      </c>
      <c r="D1415" t="str">
        <f>VLOOKUP(Oliusala[[#This Row],[postnumer]],Sveitarfelog[#All],4,FALSE)</f>
        <v>Garðabær,Hafnarfjarðarkaupstaður,Kópavogsbær,Reykjavíkurborg,Seltjarnarnesbær</v>
      </c>
      <c r="E1415" t="str">
        <f>VLOOKUP(Oliusala[[#This Row],[postnumer]],Sveitarfelog[#All],5,FALSE)</f>
        <v>Höfuðborgarsvæðið</v>
      </c>
      <c r="F1415" t="s">
        <v>31</v>
      </c>
      <c r="G1415" t="s">
        <v>52</v>
      </c>
      <c r="H1415" t="s">
        <v>61</v>
      </c>
      <c r="I1415" s="1">
        <v>6368549</v>
      </c>
      <c r="J1415" s="2">
        <f>VLOOKUP(Oliusala[[#This Row],[tegund]],Tegundir!$B$2:$D$19,3,FALSE)*Oliusala[[#This Row],[magn]]/1000</f>
        <v>6368.549</v>
      </c>
      <c r="K1415">
        <v>2010</v>
      </c>
      <c r="L1415" t="s">
        <v>19</v>
      </c>
      <c r="M1415" s="144" t="s">
        <v>62</v>
      </c>
      <c r="O1415" s="144" t="s">
        <v>1998</v>
      </c>
    </row>
    <row r="1416" spans="1:15" x14ac:dyDescent="0.2">
      <c r="A1416" t="s">
        <v>57</v>
      </c>
      <c r="B1416" s="144" t="s">
        <v>5</v>
      </c>
      <c r="C1416">
        <v>101</v>
      </c>
      <c r="D1416" t="str">
        <f>VLOOKUP(Oliusala[[#This Row],[postnumer]],Sveitarfelog[#All],4,FALSE)</f>
        <v>Garðabær,Hafnarfjarðarkaupstaður,Kópavogsbær,Reykjavíkurborg,Seltjarnarnesbær</v>
      </c>
      <c r="E1416" t="str">
        <f>VLOOKUP(Oliusala[[#This Row],[postnumer]],Sveitarfelog[#All],5,FALSE)</f>
        <v>Höfuðborgarsvæðið</v>
      </c>
      <c r="F1416" t="s">
        <v>28</v>
      </c>
      <c r="G1416" t="s">
        <v>52</v>
      </c>
      <c r="H1416" t="s">
        <v>61</v>
      </c>
      <c r="I1416" s="1">
        <v>2092550</v>
      </c>
      <c r="J1416" s="2">
        <f>VLOOKUP(Oliusala[[#This Row],[tegund]],Tegundir!$B$2:$D$19,3,FALSE)*Oliusala[[#This Row],[magn]]/1000</f>
        <v>1822.61105</v>
      </c>
      <c r="K1416">
        <v>2010</v>
      </c>
      <c r="L1416" t="s">
        <v>19</v>
      </c>
      <c r="M1416" s="144" t="s">
        <v>62</v>
      </c>
      <c r="O1416" s="144" t="s">
        <v>1998</v>
      </c>
    </row>
    <row r="1417" spans="1:15" x14ac:dyDescent="0.2">
      <c r="A1417" t="s">
        <v>57</v>
      </c>
      <c r="B1417" s="144" t="s">
        <v>5</v>
      </c>
      <c r="C1417">
        <v>101</v>
      </c>
      <c r="D1417" t="str">
        <f>VLOOKUP(Oliusala[[#This Row],[postnumer]],Sveitarfelog[#All],4,FALSE)</f>
        <v>Garðabær,Hafnarfjarðarkaupstaður,Kópavogsbær,Reykjavíkurborg,Seltjarnarnesbær</v>
      </c>
      <c r="E1417" t="str">
        <f>VLOOKUP(Oliusala[[#This Row],[postnumer]],Sveitarfelog[#All],5,FALSE)</f>
        <v>Höfuðborgarsvæðið</v>
      </c>
      <c r="F1417" t="s">
        <v>31</v>
      </c>
      <c r="G1417" t="s">
        <v>52</v>
      </c>
      <c r="H1417" t="s">
        <v>61</v>
      </c>
      <c r="I1417" s="1">
        <v>3975639</v>
      </c>
      <c r="J1417" s="2">
        <f>VLOOKUP(Oliusala[[#This Row],[tegund]],Tegundir!$B$2:$D$19,3,FALSE)*Oliusala[[#This Row],[magn]]/1000</f>
        <v>3975.6390000000001</v>
      </c>
      <c r="K1417">
        <v>2010</v>
      </c>
      <c r="L1417" t="s">
        <v>19</v>
      </c>
      <c r="M1417" s="144" t="s">
        <v>62</v>
      </c>
      <c r="O1417" s="144" t="s">
        <v>1998</v>
      </c>
    </row>
    <row r="1418" spans="1:15" x14ac:dyDescent="0.2">
      <c r="A1418" t="s">
        <v>57</v>
      </c>
      <c r="B1418" s="144" t="s">
        <v>5</v>
      </c>
      <c r="C1418">
        <v>101</v>
      </c>
      <c r="D1418" t="str">
        <f>VLOOKUP(Oliusala[[#This Row],[postnumer]],Sveitarfelog[#All],4,FALSE)</f>
        <v>Garðabær,Hafnarfjarðarkaupstaður,Kópavogsbær,Reykjavíkurborg,Seltjarnarnesbær</v>
      </c>
      <c r="E1418" t="str">
        <f>VLOOKUP(Oliusala[[#This Row],[postnumer]],Sveitarfelog[#All],5,FALSE)</f>
        <v>Höfuðborgarsvæðið</v>
      </c>
      <c r="F1418" t="s">
        <v>48</v>
      </c>
      <c r="G1418" t="s">
        <v>52</v>
      </c>
      <c r="H1418" t="s">
        <v>61</v>
      </c>
      <c r="I1418" s="1">
        <v>1183282</v>
      </c>
      <c r="J1418" s="2">
        <f>VLOOKUP(Oliusala[[#This Row],[tegund]],Tegundir!$B$2:$D$19,3,FALSE)*Oliusala[[#This Row],[magn]]/1000</f>
        <v>1183.2819999999999</v>
      </c>
      <c r="K1418">
        <v>2010</v>
      </c>
      <c r="L1418" t="s">
        <v>19</v>
      </c>
      <c r="M1418" s="144" t="s">
        <v>62</v>
      </c>
      <c r="O1418" s="144" t="s">
        <v>1998</v>
      </c>
    </row>
    <row r="1419" spans="1:15" x14ac:dyDescent="0.2">
      <c r="A1419" t="s">
        <v>57</v>
      </c>
      <c r="B1419" s="144" t="s">
        <v>5</v>
      </c>
      <c r="C1419">
        <v>101</v>
      </c>
      <c r="D1419" t="str">
        <f>VLOOKUP(Oliusala[[#This Row],[postnumer]],Sveitarfelog[#All],4,FALSE)</f>
        <v>Garðabær,Hafnarfjarðarkaupstaður,Kópavogsbær,Reykjavíkurborg,Seltjarnarnesbær</v>
      </c>
      <c r="E1419" t="str">
        <f>VLOOKUP(Oliusala[[#This Row],[postnumer]],Sveitarfelog[#All],5,FALSE)</f>
        <v>Höfuðborgarsvæðið</v>
      </c>
      <c r="F1419" t="s">
        <v>49</v>
      </c>
      <c r="G1419" t="s">
        <v>52</v>
      </c>
      <c r="H1419" t="s">
        <v>61</v>
      </c>
      <c r="I1419" s="1">
        <v>3160076</v>
      </c>
      <c r="J1419" s="2">
        <f>VLOOKUP(Oliusala[[#This Row],[tegund]],Tegundir!$B$2:$D$19,3,FALSE)*Oliusala[[#This Row],[magn]]/1000</f>
        <v>3160.076</v>
      </c>
      <c r="K1419">
        <v>2010</v>
      </c>
      <c r="L1419" t="s">
        <v>19</v>
      </c>
      <c r="M1419" s="144" t="s">
        <v>62</v>
      </c>
      <c r="O1419" s="144" t="s">
        <v>1998</v>
      </c>
    </row>
    <row r="1420" spans="1:15" x14ac:dyDescent="0.2">
      <c r="A1420" t="s">
        <v>71</v>
      </c>
      <c r="B1420" s="144" t="s">
        <v>5</v>
      </c>
      <c r="C1420">
        <v>101</v>
      </c>
      <c r="D1420" t="str">
        <f>VLOOKUP(Oliusala[[#This Row],[postnumer]],Sveitarfelog[#All],4,FALSE)</f>
        <v>Garðabær,Hafnarfjarðarkaupstaður,Kópavogsbær,Reykjavíkurborg,Seltjarnarnesbær</v>
      </c>
      <c r="E1420" t="str">
        <f>VLOOKUP(Oliusala[[#This Row],[postnumer]],Sveitarfelog[#All],5,FALSE)</f>
        <v>Höfuðborgarsvæðið</v>
      </c>
      <c r="F1420" t="s">
        <v>31</v>
      </c>
      <c r="G1420" t="s">
        <v>52</v>
      </c>
      <c r="H1420" t="s">
        <v>58</v>
      </c>
      <c r="I1420" s="1">
        <v>24652</v>
      </c>
      <c r="J1420" s="2">
        <f>VLOOKUP(Oliusala[[#This Row],[tegund]],Tegundir!$B$2:$D$19,3,FALSE)*Oliusala[[#This Row],[magn]]/1000</f>
        <v>24.652000000000001</v>
      </c>
      <c r="K1420">
        <v>2010</v>
      </c>
      <c r="L1420" t="s">
        <v>19</v>
      </c>
      <c r="M1420" s="144" t="s">
        <v>59</v>
      </c>
      <c r="O1420" s="144" t="s">
        <v>1998</v>
      </c>
    </row>
    <row r="1421" spans="1:15" x14ac:dyDescent="0.2">
      <c r="A1421" t="s">
        <v>66</v>
      </c>
      <c r="B1421" s="144" t="s">
        <v>5</v>
      </c>
      <c r="C1421">
        <v>101</v>
      </c>
      <c r="D1421" t="str">
        <f>VLOOKUP(Oliusala[[#This Row],[postnumer]],Sveitarfelog[#All],4,FALSE)</f>
        <v>Garðabær,Hafnarfjarðarkaupstaður,Kópavogsbær,Reykjavíkurborg,Seltjarnarnesbær</v>
      </c>
      <c r="E1421" t="str">
        <f>VLOOKUP(Oliusala[[#This Row],[postnumer]],Sveitarfelog[#All],5,FALSE)</f>
        <v>Höfuðborgarsvæðið</v>
      </c>
      <c r="F1421" t="s">
        <v>31</v>
      </c>
      <c r="G1421" t="s">
        <v>52</v>
      </c>
      <c r="H1421" t="s">
        <v>58</v>
      </c>
      <c r="I1421" s="1">
        <v>246084</v>
      </c>
      <c r="J1421" s="2">
        <f>VLOOKUP(Oliusala[[#This Row],[tegund]],Tegundir!$B$2:$D$19,3,FALSE)*Oliusala[[#This Row],[magn]]/1000</f>
        <v>246.084</v>
      </c>
      <c r="K1421">
        <v>2010</v>
      </c>
      <c r="L1421" t="s">
        <v>19</v>
      </c>
      <c r="M1421" s="144" t="s">
        <v>59</v>
      </c>
      <c r="O1421" s="144" t="s">
        <v>1998</v>
      </c>
    </row>
    <row r="1422" spans="1:15" x14ac:dyDescent="0.2">
      <c r="A1422" t="s">
        <v>57</v>
      </c>
      <c r="B1422" s="144" t="s">
        <v>5</v>
      </c>
      <c r="C1422">
        <v>101</v>
      </c>
      <c r="D1422" t="str">
        <f>VLOOKUP(Oliusala[[#This Row],[postnumer]],Sveitarfelog[#All],4,FALSE)</f>
        <v>Garðabær,Hafnarfjarðarkaupstaður,Kópavogsbær,Reykjavíkurborg,Seltjarnarnesbær</v>
      </c>
      <c r="E1422" t="str">
        <f>VLOOKUP(Oliusala[[#This Row],[postnumer]],Sveitarfelog[#All],5,FALSE)</f>
        <v>Höfuðborgarsvæðið</v>
      </c>
      <c r="F1422" t="s">
        <v>31</v>
      </c>
      <c r="G1422" t="s">
        <v>52</v>
      </c>
      <c r="H1422" t="s">
        <v>58</v>
      </c>
      <c r="I1422" s="1">
        <v>13870221</v>
      </c>
      <c r="J1422" s="2">
        <f>VLOOKUP(Oliusala[[#This Row],[tegund]],Tegundir!$B$2:$D$19,3,FALSE)*Oliusala[[#This Row],[magn]]/1000</f>
        <v>13870.221</v>
      </c>
      <c r="K1422">
        <v>2010</v>
      </c>
      <c r="L1422" t="s">
        <v>19</v>
      </c>
      <c r="M1422" s="144" t="s">
        <v>59</v>
      </c>
      <c r="O1422" s="144" t="s">
        <v>1998</v>
      </c>
    </row>
    <row r="1423" spans="1:15" x14ac:dyDescent="0.2">
      <c r="A1423" t="s">
        <v>57</v>
      </c>
      <c r="B1423" s="144" t="s">
        <v>5</v>
      </c>
      <c r="C1423">
        <v>101</v>
      </c>
      <c r="D1423" t="str">
        <f>VLOOKUP(Oliusala[[#This Row],[postnumer]],Sveitarfelog[#All],4,FALSE)</f>
        <v>Garðabær,Hafnarfjarðarkaupstaður,Kópavogsbær,Reykjavíkurborg,Seltjarnarnesbær</v>
      </c>
      <c r="E1423" t="str">
        <f>VLOOKUP(Oliusala[[#This Row],[postnumer]],Sveitarfelog[#All],5,FALSE)</f>
        <v>Höfuðborgarsvæðið</v>
      </c>
      <c r="F1423" t="s">
        <v>31</v>
      </c>
      <c r="G1423" t="s">
        <v>52</v>
      </c>
      <c r="H1423" t="s">
        <v>58</v>
      </c>
      <c r="I1423" s="1">
        <v>3628117</v>
      </c>
      <c r="J1423" s="2">
        <f>VLOOKUP(Oliusala[[#This Row],[tegund]],Tegundir!$B$2:$D$19,3,FALSE)*Oliusala[[#This Row],[magn]]/1000</f>
        <v>3628.1170000000002</v>
      </c>
      <c r="K1423">
        <v>2010</v>
      </c>
      <c r="L1423" t="s">
        <v>19</v>
      </c>
      <c r="M1423" s="144" t="s">
        <v>59</v>
      </c>
      <c r="O1423" s="144" t="s">
        <v>1998</v>
      </c>
    </row>
    <row r="1424" spans="1:15" x14ac:dyDescent="0.2">
      <c r="A1424" t="s">
        <v>57</v>
      </c>
      <c r="B1424" s="144" t="s">
        <v>5</v>
      </c>
      <c r="C1424">
        <v>101</v>
      </c>
      <c r="D1424" t="str">
        <f>VLOOKUP(Oliusala[[#This Row],[postnumer]],Sveitarfelog[#All],4,FALSE)</f>
        <v>Garðabær,Hafnarfjarðarkaupstaður,Kópavogsbær,Reykjavíkurborg,Seltjarnarnesbær</v>
      </c>
      <c r="E1424" t="str">
        <f>VLOOKUP(Oliusala[[#This Row],[postnumer]],Sveitarfelog[#All],5,FALSE)</f>
        <v>Höfuðborgarsvæðið</v>
      </c>
      <c r="F1424" t="s">
        <v>28</v>
      </c>
      <c r="G1424" t="s">
        <v>52</v>
      </c>
      <c r="H1424" t="s">
        <v>58</v>
      </c>
      <c r="I1424" s="1">
        <v>5784031</v>
      </c>
      <c r="J1424" s="2">
        <f>VLOOKUP(Oliusala[[#This Row],[tegund]],Tegundir!$B$2:$D$19,3,FALSE)*Oliusala[[#This Row],[magn]]/1000</f>
        <v>5037.891001</v>
      </c>
      <c r="K1424">
        <v>2010</v>
      </c>
      <c r="L1424" t="s">
        <v>1955</v>
      </c>
      <c r="M1424" s="144" t="s">
        <v>59</v>
      </c>
    </row>
    <row r="1425" spans="1:15" x14ac:dyDescent="0.2">
      <c r="A1425" t="s">
        <v>57</v>
      </c>
      <c r="B1425" s="144" t="s">
        <v>5</v>
      </c>
      <c r="C1425">
        <v>101</v>
      </c>
      <c r="D1425" t="str">
        <f>VLOOKUP(Oliusala[[#This Row],[postnumer]],Sveitarfelog[#All],4,FALSE)</f>
        <v>Garðabær,Hafnarfjarðarkaupstaður,Kópavogsbær,Reykjavíkurborg,Seltjarnarnesbær</v>
      </c>
      <c r="E1425" t="str">
        <f>VLOOKUP(Oliusala[[#This Row],[postnumer]],Sveitarfelog[#All],5,FALSE)</f>
        <v>Höfuðborgarsvæðið</v>
      </c>
      <c r="F1425" t="s">
        <v>49</v>
      </c>
      <c r="G1425" t="s">
        <v>52</v>
      </c>
      <c r="H1425" t="s">
        <v>58</v>
      </c>
      <c r="I1425" s="1">
        <v>332105</v>
      </c>
      <c r="J1425" s="2">
        <f>VLOOKUP(Oliusala[[#This Row],[tegund]],Tegundir!$B$2:$D$19,3,FALSE)*Oliusala[[#This Row],[magn]]/1000</f>
        <v>332.10500000000002</v>
      </c>
      <c r="K1425">
        <v>2010</v>
      </c>
      <c r="L1425" t="s">
        <v>19</v>
      </c>
      <c r="M1425" s="144" t="s">
        <v>59</v>
      </c>
      <c r="O1425" s="144" t="s">
        <v>1998</v>
      </c>
    </row>
    <row r="1426" spans="1:15" x14ac:dyDescent="0.2">
      <c r="A1426" t="s">
        <v>77</v>
      </c>
      <c r="B1426" s="144" t="s">
        <v>77</v>
      </c>
      <c r="C1426">
        <v>240</v>
      </c>
      <c r="D1426" t="str">
        <f>VLOOKUP(Oliusala[[#This Row],[postnumer]],Sveitarfelog[#All],4,FALSE)</f>
        <v>Grindavíkurbær</v>
      </c>
      <c r="E1426" t="str">
        <f>VLOOKUP(Oliusala[[#This Row],[postnumer]],Sveitarfelog[#All],5,FALSE)</f>
        <v>Suðurnes</v>
      </c>
      <c r="F1426" t="s">
        <v>31</v>
      </c>
      <c r="G1426" t="s">
        <v>52</v>
      </c>
      <c r="H1426" t="s">
        <v>61</v>
      </c>
      <c r="I1426" s="1">
        <v>106965</v>
      </c>
      <c r="J1426" s="2">
        <f>VLOOKUP(Oliusala[[#This Row],[tegund]],Tegundir!$B$2:$D$19,3,FALSE)*Oliusala[[#This Row],[magn]]/1000</f>
        <v>106.965</v>
      </c>
      <c r="K1426">
        <v>2010</v>
      </c>
      <c r="L1426" t="s">
        <v>19</v>
      </c>
      <c r="M1426" s="144" t="s">
        <v>62</v>
      </c>
      <c r="O1426" s="144" t="s">
        <v>1998</v>
      </c>
    </row>
    <row r="1427" spans="1:15" x14ac:dyDescent="0.2">
      <c r="A1427" t="s">
        <v>57</v>
      </c>
      <c r="B1427" s="144" t="s">
        <v>81</v>
      </c>
      <c r="C1427">
        <v>270</v>
      </c>
      <c r="D1427" t="str">
        <f>VLOOKUP(Oliusala[[#This Row],[postnumer]],Sveitarfelog[#All],4,FALSE)</f>
        <v>Mosfellsbær</v>
      </c>
      <c r="E1427" t="str">
        <f>VLOOKUP(Oliusala[[#This Row],[postnumer]],Sveitarfelog[#All],5,FALSE)</f>
        <v>Höfuðborgarsvæðið</v>
      </c>
      <c r="F1427" t="s">
        <v>31</v>
      </c>
      <c r="G1427" t="s">
        <v>52</v>
      </c>
      <c r="H1427" t="s">
        <v>60</v>
      </c>
      <c r="I1427" s="1">
        <v>72060</v>
      </c>
      <c r="J1427" s="2">
        <f>VLOOKUP(Oliusala[[#This Row],[tegund]],Tegundir!$B$2:$D$19,3,FALSE)*Oliusala[[#This Row],[magn]]/1000</f>
        <v>72.06</v>
      </c>
      <c r="K1427">
        <v>2010</v>
      </c>
      <c r="L1427" t="s">
        <v>19</v>
      </c>
      <c r="M1427" s="144" t="s">
        <v>59</v>
      </c>
      <c r="O1427" s="144" t="s">
        <v>1998</v>
      </c>
    </row>
    <row r="1428" spans="1:15" x14ac:dyDescent="0.2">
      <c r="A1428" t="s">
        <v>57</v>
      </c>
      <c r="B1428" s="144" t="s">
        <v>86</v>
      </c>
      <c r="C1428">
        <v>301</v>
      </c>
      <c r="D1428" t="str">
        <f>VLOOKUP(Oliusala[[#This Row],[postnumer]],Sveitarfelog[#All],4,FALSE)</f>
        <v>Akraneskaupstaður,Hvalfjarðarsveit,Kjósarhreppur</v>
      </c>
      <c r="E1428" t="str">
        <f>VLOOKUP(Oliusala[[#This Row],[postnumer]],Sveitarfelog[#All],5,FALSE)</f>
        <v>Vesturland</v>
      </c>
      <c r="F1428" t="s">
        <v>31</v>
      </c>
      <c r="G1428" t="s">
        <v>52</v>
      </c>
      <c r="H1428" t="s">
        <v>60</v>
      </c>
      <c r="I1428" s="1">
        <v>765129</v>
      </c>
      <c r="J1428" s="2">
        <f>VLOOKUP(Oliusala[[#This Row],[tegund]],Tegundir!$B$2:$D$19,3,FALSE)*Oliusala[[#This Row],[magn]]/1000</f>
        <v>765.12900000000002</v>
      </c>
      <c r="K1428">
        <v>2010</v>
      </c>
      <c r="L1428" t="s">
        <v>19</v>
      </c>
      <c r="M1428" s="144" t="s">
        <v>59</v>
      </c>
      <c r="O1428" s="144" t="s">
        <v>1998</v>
      </c>
    </row>
    <row r="1429" spans="1:15" x14ac:dyDescent="0.2">
      <c r="A1429" t="s">
        <v>84</v>
      </c>
      <c r="B1429" s="144" t="s">
        <v>84</v>
      </c>
      <c r="C1429">
        <v>300</v>
      </c>
      <c r="D1429" t="str">
        <f>VLOOKUP(Oliusala[[#This Row],[postnumer]],Sveitarfelog[#All],4,FALSE)</f>
        <v>Akraneskaupstaður,Hvalfjarðarsveit,Kjósarhreppur</v>
      </c>
      <c r="E1429" t="str">
        <f>VLOOKUP(Oliusala[[#This Row],[postnumer]],Sveitarfelog[#All],5,FALSE)</f>
        <v>Vesturland</v>
      </c>
      <c r="F1429" t="s">
        <v>31</v>
      </c>
      <c r="G1429" t="s">
        <v>52</v>
      </c>
      <c r="H1429" t="s">
        <v>58</v>
      </c>
      <c r="I1429" s="1">
        <v>1721035</v>
      </c>
      <c r="J1429" s="2">
        <f>VLOOKUP(Oliusala[[#This Row],[tegund]],Tegundir!$B$2:$D$19,3,FALSE)*Oliusala[[#This Row],[magn]]/1000</f>
        <v>1721.0350000000001</v>
      </c>
      <c r="K1429">
        <v>2010</v>
      </c>
      <c r="L1429" t="s">
        <v>19</v>
      </c>
      <c r="M1429" s="144" t="s">
        <v>59</v>
      </c>
      <c r="O1429" s="144" t="s">
        <v>1998</v>
      </c>
    </row>
    <row r="1430" spans="1:15" x14ac:dyDescent="0.2">
      <c r="A1430" t="s">
        <v>84</v>
      </c>
      <c r="B1430" s="144" t="s">
        <v>84</v>
      </c>
      <c r="C1430">
        <v>300</v>
      </c>
      <c r="D1430" t="str">
        <f>VLOOKUP(Oliusala[[#This Row],[postnumer]],Sveitarfelog[#All],4,FALSE)</f>
        <v>Akraneskaupstaður,Hvalfjarðarsveit,Kjósarhreppur</v>
      </c>
      <c r="E1430" t="str">
        <f>VLOOKUP(Oliusala[[#This Row],[postnumer]],Sveitarfelog[#All],5,FALSE)</f>
        <v>Vesturland</v>
      </c>
      <c r="F1430" t="s">
        <v>31</v>
      </c>
      <c r="G1430" t="s">
        <v>52</v>
      </c>
      <c r="H1430" t="s">
        <v>61</v>
      </c>
      <c r="I1430" s="1">
        <v>3230131</v>
      </c>
      <c r="J1430" s="2">
        <f>VLOOKUP(Oliusala[[#This Row],[tegund]],Tegundir!$B$2:$D$19,3,FALSE)*Oliusala[[#This Row],[magn]]/1000</f>
        <v>3230.1309999999999</v>
      </c>
      <c r="K1430">
        <v>2010</v>
      </c>
      <c r="L1430" t="s">
        <v>1955</v>
      </c>
      <c r="M1430" s="144" t="s">
        <v>62</v>
      </c>
    </row>
    <row r="1431" spans="1:15" x14ac:dyDescent="0.2">
      <c r="A1431" t="s">
        <v>107</v>
      </c>
      <c r="B1431" s="144" t="s">
        <v>83</v>
      </c>
      <c r="C1431">
        <v>400</v>
      </c>
      <c r="D1431" t="str">
        <f>VLOOKUP(Oliusala[[#This Row],[postnumer]],Sveitarfelog[#All],4,FALSE)</f>
        <v>Ísafjarðarbær</v>
      </c>
      <c r="E1431" t="str">
        <f>VLOOKUP(Oliusala[[#This Row],[postnumer]],Sveitarfelog[#All],5,FALSE)</f>
        <v>Vestfirðir</v>
      </c>
      <c r="F1431" t="s">
        <v>28</v>
      </c>
      <c r="G1431" t="s">
        <v>52</v>
      </c>
      <c r="H1431" t="s">
        <v>60</v>
      </c>
      <c r="I1431" s="1">
        <v>33072</v>
      </c>
      <c r="J1431" s="2">
        <f>VLOOKUP(Oliusala[[#This Row],[tegund]],Tegundir!$B$2:$D$19,3,FALSE)*Oliusala[[#This Row],[magn]]/1000</f>
        <v>28.805712</v>
      </c>
      <c r="K1431">
        <v>2010</v>
      </c>
      <c r="L1431" t="s">
        <v>19</v>
      </c>
      <c r="M1431" s="144" t="s">
        <v>59</v>
      </c>
      <c r="O1431" s="144" t="s">
        <v>1998</v>
      </c>
    </row>
    <row r="1432" spans="1:15" x14ac:dyDescent="0.2">
      <c r="A1432" t="s">
        <v>107</v>
      </c>
      <c r="B1432" s="144" t="s">
        <v>107</v>
      </c>
      <c r="C1432">
        <v>415</v>
      </c>
      <c r="D1432" t="str">
        <f>VLOOKUP(Oliusala[[#This Row],[postnumer]],Sveitarfelog[#All],4,FALSE)</f>
        <v>Bolungarvíkurkaupstaður</v>
      </c>
      <c r="E1432" t="str">
        <f>VLOOKUP(Oliusala[[#This Row],[postnumer]],Sveitarfelog[#All],5,FALSE)</f>
        <v>Vestfirðir</v>
      </c>
      <c r="F1432" t="s">
        <v>28</v>
      </c>
      <c r="G1432" t="s">
        <v>52</v>
      </c>
      <c r="H1432" t="s">
        <v>58</v>
      </c>
      <c r="I1432" s="1">
        <v>108873</v>
      </c>
      <c r="J1432" s="2">
        <f>VLOOKUP(Oliusala[[#This Row],[tegund]],Tegundir!$B$2:$D$19,3,FALSE)*Oliusala[[#This Row],[magn]]/1000</f>
        <v>94.828383000000002</v>
      </c>
      <c r="K1432">
        <v>2010</v>
      </c>
      <c r="L1432" t="s">
        <v>19</v>
      </c>
      <c r="M1432" s="144" t="s">
        <v>59</v>
      </c>
      <c r="O1432" s="144" t="s">
        <v>1998</v>
      </c>
    </row>
    <row r="1433" spans="1:15" x14ac:dyDescent="0.2">
      <c r="A1433" t="s">
        <v>107</v>
      </c>
      <c r="B1433" s="144" t="s">
        <v>73</v>
      </c>
      <c r="C1433">
        <v>450</v>
      </c>
      <c r="D1433" t="str">
        <f>VLOOKUP(Oliusala[[#This Row],[postnumer]],Sveitarfelog[#All],4,FALSE)</f>
        <v>Vesturbyggð</v>
      </c>
      <c r="E1433" t="str">
        <f>VLOOKUP(Oliusala[[#This Row],[postnumer]],Sveitarfelog[#All],5,FALSE)</f>
        <v>Vestfirðir</v>
      </c>
      <c r="F1433" t="s">
        <v>28</v>
      </c>
      <c r="G1433" t="s">
        <v>52</v>
      </c>
      <c r="H1433" t="s">
        <v>60</v>
      </c>
      <c r="I1433" s="1">
        <v>5324</v>
      </c>
      <c r="J1433" s="2">
        <f>VLOOKUP(Oliusala[[#This Row],[tegund]],Tegundir!$B$2:$D$19,3,FALSE)*Oliusala[[#This Row],[magn]]/1000</f>
        <v>4.6372039999999997</v>
      </c>
      <c r="K1433">
        <v>2010</v>
      </c>
      <c r="L1433" t="s">
        <v>19</v>
      </c>
      <c r="M1433" s="144" t="s">
        <v>59</v>
      </c>
      <c r="O1433" s="144" t="s">
        <v>1998</v>
      </c>
    </row>
    <row r="1434" spans="1:15" x14ac:dyDescent="0.2">
      <c r="A1434" t="s">
        <v>57</v>
      </c>
      <c r="B1434" s="144" t="s">
        <v>73</v>
      </c>
      <c r="C1434">
        <v>450</v>
      </c>
      <c r="D1434" t="str">
        <f>VLOOKUP(Oliusala[[#This Row],[postnumer]],Sveitarfelog[#All],4,FALSE)</f>
        <v>Vesturbyggð</v>
      </c>
      <c r="E1434" t="str">
        <f>VLOOKUP(Oliusala[[#This Row],[postnumer]],Sveitarfelog[#All],5,FALSE)</f>
        <v>Vestfirðir</v>
      </c>
      <c r="F1434" t="s">
        <v>28</v>
      </c>
      <c r="G1434" t="s">
        <v>52</v>
      </c>
      <c r="H1434" t="s">
        <v>60</v>
      </c>
      <c r="I1434" s="1">
        <v>4965</v>
      </c>
      <c r="J1434" s="2">
        <f>VLOOKUP(Oliusala[[#This Row],[tegund]],Tegundir!$B$2:$D$19,3,FALSE)*Oliusala[[#This Row],[magn]]/1000</f>
        <v>4.3245149999999999</v>
      </c>
      <c r="K1434">
        <v>2010</v>
      </c>
      <c r="L1434" t="s">
        <v>19</v>
      </c>
      <c r="M1434" s="144" t="s">
        <v>59</v>
      </c>
      <c r="O1434" s="144" t="s">
        <v>1998</v>
      </c>
    </row>
    <row r="1435" spans="1:15" x14ac:dyDescent="0.2">
      <c r="A1435" t="s">
        <v>122</v>
      </c>
      <c r="B1435" s="144" t="s">
        <v>122</v>
      </c>
      <c r="C1435">
        <v>550</v>
      </c>
      <c r="D1435" t="str">
        <f>VLOOKUP(Oliusala[[#This Row],[postnumer]],Sveitarfelog[#All],4,FALSE)</f>
        <v>Skagafjörður</v>
      </c>
      <c r="E1435" t="str">
        <f>VLOOKUP(Oliusala[[#This Row],[postnumer]],Sveitarfelog[#All],5,FALSE)</f>
        <v>Norðurland vestra</v>
      </c>
      <c r="F1435" t="s">
        <v>31</v>
      </c>
      <c r="G1435" t="s">
        <v>52</v>
      </c>
      <c r="H1435" t="s">
        <v>60</v>
      </c>
      <c r="I1435" s="1">
        <v>6694</v>
      </c>
      <c r="J1435" s="2">
        <f>VLOOKUP(Oliusala[[#This Row],[tegund]],Tegundir!$B$2:$D$19,3,FALSE)*Oliusala[[#This Row],[magn]]/1000</f>
        <v>6.694</v>
      </c>
      <c r="K1435">
        <v>2010</v>
      </c>
      <c r="L1435" t="s">
        <v>19</v>
      </c>
      <c r="M1435" s="144" t="s">
        <v>59</v>
      </c>
      <c r="O1435" s="144" t="s">
        <v>1998</v>
      </c>
    </row>
    <row r="1436" spans="1:15" x14ac:dyDescent="0.2">
      <c r="A1436" t="s">
        <v>68</v>
      </c>
      <c r="B1436" s="144" t="s">
        <v>135</v>
      </c>
      <c r="C1436">
        <v>580</v>
      </c>
      <c r="D1436" t="str">
        <f>VLOOKUP(Oliusala[[#This Row],[postnumer]],Sveitarfelog[#All],4,FALSE)</f>
        <v>Fjallabyggð</v>
      </c>
      <c r="E1436" t="str">
        <f>VLOOKUP(Oliusala[[#This Row],[postnumer]],Sveitarfelog[#All],5,FALSE)</f>
        <v>Norðurland eystra</v>
      </c>
      <c r="F1436" t="s">
        <v>28</v>
      </c>
      <c r="G1436" t="s">
        <v>52</v>
      </c>
      <c r="H1436" t="s">
        <v>60</v>
      </c>
      <c r="I1436" s="1">
        <v>248326</v>
      </c>
      <c r="J1436" s="2">
        <f>VLOOKUP(Oliusala[[#This Row],[tegund]],Tegundir!$B$2:$D$19,3,FALSE)*Oliusala[[#This Row],[magn]]/1000</f>
        <v>216.291946</v>
      </c>
      <c r="K1436">
        <v>2010</v>
      </c>
      <c r="L1436" t="s">
        <v>19</v>
      </c>
      <c r="M1436" s="144" t="s">
        <v>59</v>
      </c>
      <c r="O1436" s="144" t="s">
        <v>1998</v>
      </c>
    </row>
    <row r="1437" spans="1:15" x14ac:dyDescent="0.2">
      <c r="A1437" t="s">
        <v>68</v>
      </c>
      <c r="B1437" s="144" t="s">
        <v>142</v>
      </c>
      <c r="C1437">
        <v>625</v>
      </c>
      <c r="D1437" t="str">
        <f>VLOOKUP(Oliusala[[#This Row],[postnumer]],Sveitarfelog[#All],4,FALSE)</f>
        <v>Fjallabyggð</v>
      </c>
      <c r="E1437" t="str">
        <f>VLOOKUP(Oliusala[[#This Row],[postnumer]],Sveitarfelog[#All],5,FALSE)</f>
        <v>Norðurland eystra</v>
      </c>
      <c r="F1437" t="s">
        <v>28</v>
      </c>
      <c r="G1437" t="s">
        <v>52</v>
      </c>
      <c r="H1437" t="s">
        <v>60</v>
      </c>
      <c r="I1437" s="1">
        <v>1196905</v>
      </c>
      <c r="J1437" s="2">
        <f>VLOOKUP(Oliusala[[#This Row],[tegund]],Tegundir!$B$2:$D$19,3,FALSE)*Oliusala[[#This Row],[magn]]/1000</f>
        <v>1042.5042550000001</v>
      </c>
      <c r="K1437">
        <v>2010</v>
      </c>
      <c r="L1437" t="s">
        <v>19</v>
      </c>
      <c r="M1437" s="144" t="s">
        <v>59</v>
      </c>
      <c r="O1437" s="144" t="s">
        <v>1998</v>
      </c>
    </row>
    <row r="1438" spans="1:15" x14ac:dyDescent="0.2">
      <c r="A1438" t="s">
        <v>68</v>
      </c>
      <c r="B1438" s="144" t="s">
        <v>68</v>
      </c>
      <c r="C1438">
        <v>600</v>
      </c>
      <c r="D1438" t="str">
        <f>VLOOKUP(Oliusala[[#This Row],[postnumer]],Sveitarfelog[#All],4,FALSE)</f>
        <v>Akureyrarbær,Eyjafjarðarsveit,Hörgársveit,Svalbarðsstrandarhreppur,Grýtubakkahreppur</v>
      </c>
      <c r="E1438" t="str">
        <f>VLOOKUP(Oliusala[[#This Row],[postnumer]],Sveitarfelog[#All],5,FALSE)</f>
        <v>Norðurland eystra</v>
      </c>
      <c r="F1438" t="s">
        <v>31</v>
      </c>
      <c r="G1438" t="s">
        <v>52</v>
      </c>
      <c r="H1438" t="s">
        <v>61</v>
      </c>
      <c r="I1438" s="1">
        <v>118698</v>
      </c>
      <c r="J1438" s="2">
        <f>VLOOKUP(Oliusala[[#This Row],[tegund]],Tegundir!$B$2:$D$19,3,FALSE)*Oliusala[[#This Row],[magn]]/1000</f>
        <v>118.69799999999999</v>
      </c>
      <c r="K1438">
        <v>2010</v>
      </c>
      <c r="L1438" t="s">
        <v>19</v>
      </c>
      <c r="M1438" s="144" t="s">
        <v>62</v>
      </c>
      <c r="O1438" s="144" t="s">
        <v>1998</v>
      </c>
    </row>
    <row r="1439" spans="1:15" x14ac:dyDescent="0.2">
      <c r="A1439" t="s">
        <v>68</v>
      </c>
      <c r="B1439" s="144" t="s">
        <v>68</v>
      </c>
      <c r="C1439">
        <v>600</v>
      </c>
      <c r="D1439" t="str">
        <f>VLOOKUP(Oliusala[[#This Row],[postnumer]],Sveitarfelog[#All],4,FALSE)</f>
        <v>Akureyrarbær,Eyjafjarðarsveit,Hörgársveit,Svalbarðsstrandarhreppur,Grýtubakkahreppur</v>
      </c>
      <c r="E1439" t="str">
        <f>VLOOKUP(Oliusala[[#This Row],[postnumer]],Sveitarfelog[#All],5,FALSE)</f>
        <v>Norðurland eystra</v>
      </c>
      <c r="F1439" t="s">
        <v>28</v>
      </c>
      <c r="G1439" t="s">
        <v>52</v>
      </c>
      <c r="H1439" t="s">
        <v>58</v>
      </c>
      <c r="I1439" s="1">
        <v>206660</v>
      </c>
      <c r="J1439" s="2">
        <f>VLOOKUP(Oliusala[[#This Row],[tegund]],Tegundir!$B$2:$D$19,3,FALSE)*Oliusala[[#This Row],[magn]]/1000</f>
        <v>180.00085999999999</v>
      </c>
      <c r="K1439">
        <v>2010</v>
      </c>
      <c r="L1439" t="s">
        <v>19</v>
      </c>
      <c r="M1439" s="144" t="s">
        <v>59</v>
      </c>
      <c r="O1439" s="144" t="s">
        <v>1998</v>
      </c>
    </row>
    <row r="1440" spans="1:15" x14ac:dyDescent="0.2">
      <c r="A1440" t="s">
        <v>68</v>
      </c>
      <c r="B1440" s="144" t="s">
        <v>68</v>
      </c>
      <c r="C1440">
        <v>600</v>
      </c>
      <c r="D1440" t="str">
        <f>VLOOKUP(Oliusala[[#This Row],[postnumer]],Sveitarfelog[#All],4,FALSE)</f>
        <v>Akureyrarbær,Eyjafjarðarsveit,Hörgársveit,Svalbarðsstrandarhreppur,Grýtubakkahreppur</v>
      </c>
      <c r="E1440" t="str">
        <f>VLOOKUP(Oliusala[[#This Row],[postnumer]],Sveitarfelog[#All],5,FALSE)</f>
        <v>Norðurland eystra</v>
      </c>
      <c r="F1440" t="s">
        <v>31</v>
      </c>
      <c r="G1440" t="s">
        <v>52</v>
      </c>
      <c r="H1440" t="s">
        <v>58</v>
      </c>
      <c r="I1440" s="1">
        <v>1855787</v>
      </c>
      <c r="J1440" s="2">
        <f>VLOOKUP(Oliusala[[#This Row],[tegund]],Tegundir!$B$2:$D$19,3,FALSE)*Oliusala[[#This Row],[magn]]/1000</f>
        <v>1855.787</v>
      </c>
      <c r="K1440">
        <v>2010</v>
      </c>
      <c r="L1440" t="s">
        <v>19</v>
      </c>
      <c r="M1440" s="144" t="s">
        <v>59</v>
      </c>
      <c r="O1440" s="144" t="s">
        <v>1998</v>
      </c>
    </row>
    <row r="1441" spans="1:15" x14ac:dyDescent="0.2">
      <c r="A1441" t="s">
        <v>69</v>
      </c>
      <c r="B1441" s="144" t="s">
        <v>148</v>
      </c>
      <c r="C1441">
        <v>675</v>
      </c>
      <c r="D1441" t="str">
        <f>VLOOKUP(Oliusala[[#This Row],[postnumer]],Sveitarfelog[#All],4,FALSE)</f>
        <v>Norðurþing,Tjörneshreppur</v>
      </c>
      <c r="E1441" t="str">
        <f>VLOOKUP(Oliusala[[#This Row],[postnumer]],Sveitarfelog[#All],5,FALSE)</f>
        <v>Norðurland eystra</v>
      </c>
      <c r="F1441" t="s">
        <v>28</v>
      </c>
      <c r="G1441" t="s">
        <v>52</v>
      </c>
      <c r="H1441" t="s">
        <v>60</v>
      </c>
      <c r="I1441" s="1">
        <v>106718</v>
      </c>
      <c r="J1441" s="2">
        <f>VLOOKUP(Oliusala[[#This Row],[tegund]],Tegundir!$B$2:$D$19,3,FALSE)*Oliusala[[#This Row],[magn]]/1000</f>
        <v>92.951377999999991</v>
      </c>
      <c r="K1441">
        <v>2010</v>
      </c>
      <c r="L1441" t="s">
        <v>19</v>
      </c>
      <c r="M1441" s="144" t="s">
        <v>59</v>
      </c>
      <c r="O1441" s="144" t="s">
        <v>1998</v>
      </c>
    </row>
    <row r="1442" spans="1:15" x14ac:dyDescent="0.2">
      <c r="A1442" t="s">
        <v>68</v>
      </c>
      <c r="B1442" s="144" t="s">
        <v>150</v>
      </c>
      <c r="C1442">
        <v>680</v>
      </c>
      <c r="D1442" t="str">
        <f>VLOOKUP(Oliusala[[#This Row],[postnumer]],Sveitarfelog[#All],4,FALSE)</f>
        <v>Langanesbyggð</v>
      </c>
      <c r="E1442" t="str">
        <f>VLOOKUP(Oliusala[[#This Row],[postnumer]],Sveitarfelog[#All],5,FALSE)</f>
        <v>Norðurland eystra</v>
      </c>
      <c r="F1442" t="s">
        <v>28</v>
      </c>
      <c r="G1442" t="s">
        <v>52</v>
      </c>
      <c r="H1442" t="s">
        <v>60</v>
      </c>
      <c r="I1442" s="1">
        <v>1276907</v>
      </c>
      <c r="J1442" s="2">
        <f>VLOOKUP(Oliusala[[#This Row],[tegund]],Tegundir!$B$2:$D$19,3,FALSE)*Oliusala[[#This Row],[magn]]/1000</f>
        <v>1112.185997</v>
      </c>
      <c r="K1442">
        <v>2010</v>
      </c>
      <c r="L1442" t="s">
        <v>19</v>
      </c>
      <c r="M1442" s="144" t="s">
        <v>59</v>
      </c>
      <c r="O1442" s="144" t="s">
        <v>1998</v>
      </c>
    </row>
    <row r="1443" spans="1:15" x14ac:dyDescent="0.2">
      <c r="A1443" t="s">
        <v>69</v>
      </c>
      <c r="B1443" s="144" t="s">
        <v>150</v>
      </c>
      <c r="C1443">
        <v>680</v>
      </c>
      <c r="D1443" t="str">
        <f>VLOOKUP(Oliusala[[#This Row],[postnumer]],Sveitarfelog[#All],4,FALSE)</f>
        <v>Langanesbyggð</v>
      </c>
      <c r="E1443" t="str">
        <f>VLOOKUP(Oliusala[[#This Row],[postnumer]],Sveitarfelog[#All],5,FALSE)</f>
        <v>Norðurland eystra</v>
      </c>
      <c r="F1443" t="s">
        <v>28</v>
      </c>
      <c r="G1443" t="s">
        <v>52</v>
      </c>
      <c r="H1443" t="s">
        <v>60</v>
      </c>
      <c r="I1443" s="1">
        <v>710007</v>
      </c>
      <c r="J1443" s="2">
        <f>VLOOKUP(Oliusala[[#This Row],[tegund]],Tegundir!$B$2:$D$19,3,FALSE)*Oliusala[[#This Row],[magn]]/1000</f>
        <v>618.41609699999992</v>
      </c>
      <c r="K1443">
        <v>2010</v>
      </c>
      <c r="L1443" t="s">
        <v>1955</v>
      </c>
      <c r="M1443" s="144" t="s">
        <v>59</v>
      </c>
    </row>
    <row r="1444" spans="1:15" x14ac:dyDescent="0.2">
      <c r="A1444" t="s">
        <v>57</v>
      </c>
      <c r="B1444" s="144" t="s">
        <v>150</v>
      </c>
      <c r="C1444">
        <v>680</v>
      </c>
      <c r="D1444" t="str">
        <f>VLOOKUP(Oliusala[[#This Row],[postnumer]],Sveitarfelog[#All],4,FALSE)</f>
        <v>Langanesbyggð</v>
      </c>
      <c r="E1444" t="str">
        <f>VLOOKUP(Oliusala[[#This Row],[postnumer]],Sveitarfelog[#All],5,FALSE)</f>
        <v>Norðurland eystra</v>
      </c>
      <c r="F1444" t="s">
        <v>28</v>
      </c>
      <c r="G1444" t="s">
        <v>52</v>
      </c>
      <c r="H1444" t="s">
        <v>60</v>
      </c>
      <c r="I1444" s="1">
        <v>91435</v>
      </c>
      <c r="J1444" s="2">
        <f>VLOOKUP(Oliusala[[#This Row],[tegund]],Tegundir!$B$2:$D$19,3,FALSE)*Oliusala[[#This Row],[magn]]/1000</f>
        <v>79.639884999999992</v>
      </c>
      <c r="K1444">
        <v>2010</v>
      </c>
      <c r="L1444" t="s">
        <v>1955</v>
      </c>
      <c r="M1444" s="144" t="s">
        <v>59</v>
      </c>
    </row>
    <row r="1445" spans="1:15" x14ac:dyDescent="0.2">
      <c r="A1445" t="s">
        <v>150</v>
      </c>
      <c r="B1445" s="144" t="s">
        <v>150</v>
      </c>
      <c r="C1445">
        <v>680</v>
      </c>
      <c r="D1445" t="str">
        <f>VLOOKUP(Oliusala[[#This Row],[postnumer]],Sveitarfelog[#All],4,FALSE)</f>
        <v>Langanesbyggð</v>
      </c>
      <c r="E1445" t="str">
        <f>VLOOKUP(Oliusala[[#This Row],[postnumer]],Sveitarfelog[#All],5,FALSE)</f>
        <v>Norðurland eystra</v>
      </c>
      <c r="F1445" t="s">
        <v>31</v>
      </c>
      <c r="G1445" t="s">
        <v>52</v>
      </c>
      <c r="H1445" t="s">
        <v>58</v>
      </c>
      <c r="I1445" s="1">
        <v>220425</v>
      </c>
      <c r="J1445" s="2">
        <f>VLOOKUP(Oliusala[[#This Row],[tegund]],Tegundir!$B$2:$D$19,3,FALSE)*Oliusala[[#This Row],[magn]]/1000</f>
        <v>220.42500000000001</v>
      </c>
      <c r="K1445">
        <v>2010</v>
      </c>
      <c r="L1445" t="s">
        <v>1955</v>
      </c>
      <c r="M1445" s="144" t="s">
        <v>59</v>
      </c>
    </row>
    <row r="1446" spans="1:15" x14ac:dyDescent="0.2">
      <c r="A1446" t="s">
        <v>97</v>
      </c>
      <c r="B1446" s="144" t="s">
        <v>97</v>
      </c>
      <c r="C1446">
        <v>690</v>
      </c>
      <c r="D1446" t="str">
        <f>VLOOKUP(Oliusala[[#This Row],[postnumer]],Sveitarfelog[#All],4,FALSE)</f>
        <v>Vopnafjarðarhreppur</v>
      </c>
      <c r="E1446" t="str">
        <f>VLOOKUP(Oliusala[[#This Row],[postnumer]],Sveitarfelog[#All],5,FALSE)</f>
        <v>Austurland</v>
      </c>
      <c r="F1446" t="s">
        <v>31</v>
      </c>
      <c r="G1446" t="s">
        <v>52</v>
      </c>
      <c r="H1446" t="s">
        <v>58</v>
      </c>
      <c r="I1446" s="1">
        <v>603476</v>
      </c>
      <c r="J1446" s="2">
        <f>VLOOKUP(Oliusala[[#This Row],[tegund]],Tegundir!$B$2:$D$19,3,FALSE)*Oliusala[[#This Row],[magn]]/1000</f>
        <v>603.476</v>
      </c>
      <c r="K1446">
        <v>2010</v>
      </c>
      <c r="L1446" t="s">
        <v>1955</v>
      </c>
      <c r="M1446" s="144" t="s">
        <v>59</v>
      </c>
    </row>
    <row r="1447" spans="1:15" x14ac:dyDescent="0.2">
      <c r="A1447" t="s">
        <v>57</v>
      </c>
      <c r="B1447" s="144" t="s">
        <v>152</v>
      </c>
      <c r="C1447">
        <v>700</v>
      </c>
      <c r="D1447" t="str">
        <f>VLOOKUP(Oliusala[[#This Row],[postnumer]],Sveitarfelog[#All],4,FALSE)</f>
        <v>Fljótsdalshreppur,Múlaþing</v>
      </c>
      <c r="E1447" t="str">
        <f>VLOOKUP(Oliusala[[#This Row],[postnumer]],Sveitarfelog[#All],5,FALSE)</f>
        <v>Austurland</v>
      </c>
      <c r="F1447" t="s">
        <v>31</v>
      </c>
      <c r="G1447" t="s">
        <v>52</v>
      </c>
      <c r="H1447" t="s">
        <v>61</v>
      </c>
      <c r="I1447" s="1">
        <v>56491</v>
      </c>
      <c r="J1447" s="2">
        <f>VLOOKUP(Oliusala[[#This Row],[tegund]],Tegundir!$B$2:$D$19,3,FALSE)*Oliusala[[#This Row],[magn]]/1000</f>
        <v>56.491</v>
      </c>
      <c r="K1447">
        <v>2010</v>
      </c>
      <c r="L1447" t="s">
        <v>1955</v>
      </c>
      <c r="M1447" s="144" t="s">
        <v>62</v>
      </c>
    </row>
    <row r="1448" spans="1:15" x14ac:dyDescent="0.2">
      <c r="A1448" t="s">
        <v>66</v>
      </c>
      <c r="B1448" s="144" t="s">
        <v>160</v>
      </c>
      <c r="C1448">
        <v>710</v>
      </c>
      <c r="D1448" t="str">
        <f>VLOOKUP(Oliusala[[#This Row],[postnumer]],Sveitarfelog[#All],4,FALSE)</f>
        <v>Fljótsdalshreppur,Múlaþing</v>
      </c>
      <c r="E1448" t="str">
        <f>VLOOKUP(Oliusala[[#This Row],[postnumer]],Sveitarfelog[#All],5,FALSE)</f>
        <v>Austurland</v>
      </c>
      <c r="F1448" t="s">
        <v>31</v>
      </c>
      <c r="G1448" t="s">
        <v>52</v>
      </c>
      <c r="H1448" t="s">
        <v>60</v>
      </c>
      <c r="I1448" s="1">
        <v>101352</v>
      </c>
      <c r="J1448" s="2">
        <f>VLOOKUP(Oliusala[[#This Row],[tegund]],Tegundir!$B$2:$D$19,3,FALSE)*Oliusala[[#This Row],[magn]]/1000</f>
        <v>101.352</v>
      </c>
      <c r="K1448">
        <v>2010</v>
      </c>
      <c r="L1448" t="s">
        <v>1955</v>
      </c>
      <c r="M1448" s="144" t="s">
        <v>59</v>
      </c>
    </row>
    <row r="1449" spans="1:15" x14ac:dyDescent="0.2">
      <c r="A1449" t="s">
        <v>66</v>
      </c>
      <c r="B1449" s="144" t="s">
        <v>66</v>
      </c>
      <c r="C1449">
        <v>730</v>
      </c>
      <c r="D1449" t="str">
        <f>VLOOKUP(Oliusala[[#This Row],[postnumer]],Sveitarfelog[#All],4,FALSE)</f>
        <v>Fjarðabyggð</v>
      </c>
      <c r="E1449" t="str">
        <f>VLOOKUP(Oliusala[[#This Row],[postnumer]],Sveitarfelog[#All],5,FALSE)</f>
        <v>Austurland</v>
      </c>
      <c r="F1449" t="s">
        <v>31</v>
      </c>
      <c r="G1449" t="s">
        <v>52</v>
      </c>
      <c r="H1449" t="s">
        <v>61</v>
      </c>
      <c r="I1449" s="1">
        <v>879242</v>
      </c>
      <c r="J1449" s="2">
        <f>VLOOKUP(Oliusala[[#This Row],[tegund]],Tegundir!$B$2:$D$19,3,FALSE)*Oliusala[[#This Row],[magn]]/1000</f>
        <v>879.24199999999996</v>
      </c>
      <c r="K1449">
        <v>2010</v>
      </c>
      <c r="L1449" t="s">
        <v>19</v>
      </c>
      <c r="M1449" s="144" t="s">
        <v>62</v>
      </c>
      <c r="O1449" s="144" t="s">
        <v>1998</v>
      </c>
    </row>
    <row r="1450" spans="1:15" x14ac:dyDescent="0.2">
      <c r="A1450" t="s">
        <v>69</v>
      </c>
      <c r="B1450" s="144" t="s">
        <v>66</v>
      </c>
      <c r="C1450">
        <v>730</v>
      </c>
      <c r="D1450" t="str">
        <f>VLOOKUP(Oliusala[[#This Row],[postnumer]],Sveitarfelog[#All],4,FALSE)</f>
        <v>Fjarðabyggð</v>
      </c>
      <c r="E1450" t="str">
        <f>VLOOKUP(Oliusala[[#This Row],[postnumer]],Sveitarfelog[#All],5,FALSE)</f>
        <v>Austurland</v>
      </c>
      <c r="F1450" t="s">
        <v>28</v>
      </c>
      <c r="G1450" t="s">
        <v>52</v>
      </c>
      <c r="H1450" t="s">
        <v>60</v>
      </c>
      <c r="I1450" s="1">
        <v>20044</v>
      </c>
      <c r="J1450" s="2">
        <f>VLOOKUP(Oliusala[[#This Row],[tegund]],Tegundir!$B$2:$D$19,3,FALSE)*Oliusala[[#This Row],[magn]]/1000</f>
        <v>17.458324000000001</v>
      </c>
      <c r="K1450">
        <v>2010</v>
      </c>
      <c r="L1450" t="s">
        <v>19</v>
      </c>
      <c r="M1450" s="144" t="s">
        <v>59</v>
      </c>
      <c r="O1450" s="144" t="s">
        <v>1998</v>
      </c>
    </row>
    <row r="1451" spans="1:15" x14ac:dyDescent="0.2">
      <c r="A1451" t="s">
        <v>66</v>
      </c>
      <c r="B1451" s="144" t="s">
        <v>66</v>
      </c>
      <c r="C1451">
        <v>730</v>
      </c>
      <c r="D1451" t="str">
        <f>VLOOKUP(Oliusala[[#This Row],[postnumer]],Sveitarfelog[#All],4,FALSE)</f>
        <v>Fjarðabyggð</v>
      </c>
      <c r="E1451" t="str">
        <f>VLOOKUP(Oliusala[[#This Row],[postnumer]],Sveitarfelog[#All],5,FALSE)</f>
        <v>Austurland</v>
      </c>
      <c r="F1451" t="s">
        <v>31</v>
      </c>
      <c r="G1451" t="s">
        <v>52</v>
      </c>
      <c r="H1451" t="s">
        <v>58</v>
      </c>
      <c r="I1451" s="1">
        <v>164715</v>
      </c>
      <c r="J1451" s="2">
        <f>VLOOKUP(Oliusala[[#This Row],[tegund]],Tegundir!$B$2:$D$19,3,FALSE)*Oliusala[[#This Row],[magn]]/1000</f>
        <v>164.715</v>
      </c>
      <c r="K1451">
        <v>2010</v>
      </c>
      <c r="L1451" t="s">
        <v>19</v>
      </c>
      <c r="M1451" s="144" t="s">
        <v>59</v>
      </c>
      <c r="O1451" s="144" t="s">
        <v>1998</v>
      </c>
    </row>
    <row r="1452" spans="1:15" x14ac:dyDescent="0.2">
      <c r="A1452" t="s">
        <v>66</v>
      </c>
      <c r="B1452" s="144" t="s">
        <v>66</v>
      </c>
      <c r="C1452">
        <v>730</v>
      </c>
      <c r="D1452" t="str">
        <f>VLOOKUP(Oliusala[[#This Row],[postnumer]],Sveitarfelog[#All],4,FALSE)</f>
        <v>Fjarðabyggð</v>
      </c>
      <c r="E1452" t="str">
        <f>VLOOKUP(Oliusala[[#This Row],[postnumer]],Sveitarfelog[#All],5,FALSE)</f>
        <v>Austurland</v>
      </c>
      <c r="F1452" t="s">
        <v>31</v>
      </c>
      <c r="G1452" t="s">
        <v>52</v>
      </c>
      <c r="H1452" t="s">
        <v>60</v>
      </c>
      <c r="I1452" s="1">
        <v>5505</v>
      </c>
      <c r="J1452" s="2">
        <f>VLOOKUP(Oliusala[[#This Row],[tegund]],Tegundir!$B$2:$D$19,3,FALSE)*Oliusala[[#This Row],[magn]]/1000</f>
        <v>5.5049999999999999</v>
      </c>
      <c r="K1452">
        <v>2010</v>
      </c>
      <c r="L1452" t="s">
        <v>19</v>
      </c>
      <c r="M1452" s="144" t="s">
        <v>59</v>
      </c>
      <c r="O1452" s="144" t="s">
        <v>1998</v>
      </c>
    </row>
    <row r="1453" spans="1:15" x14ac:dyDescent="0.2">
      <c r="A1453" t="s">
        <v>69</v>
      </c>
      <c r="B1453" s="144" t="s">
        <v>69</v>
      </c>
      <c r="C1453">
        <v>735</v>
      </c>
      <c r="D1453" t="str">
        <f>VLOOKUP(Oliusala[[#This Row],[postnumer]],Sveitarfelog[#All],4,FALSE)</f>
        <v>Fjarðabyggð</v>
      </c>
      <c r="E1453" t="str">
        <f>VLOOKUP(Oliusala[[#This Row],[postnumer]],Sveitarfelog[#All],5,FALSE)</f>
        <v>Austurland</v>
      </c>
      <c r="F1453" t="s">
        <v>49</v>
      </c>
      <c r="G1453" t="s">
        <v>52</v>
      </c>
      <c r="H1453" t="s">
        <v>61</v>
      </c>
      <c r="I1453" s="1">
        <v>3668114</v>
      </c>
      <c r="J1453" s="2">
        <f>VLOOKUP(Oliusala[[#This Row],[tegund]],Tegundir!$B$2:$D$19,3,FALSE)*Oliusala[[#This Row],[magn]]/1000</f>
        <v>3668.114</v>
      </c>
      <c r="K1453">
        <v>2010</v>
      </c>
      <c r="L1453" t="s">
        <v>19</v>
      </c>
      <c r="M1453" s="144" t="s">
        <v>62</v>
      </c>
      <c r="O1453" s="144" t="s">
        <v>1998</v>
      </c>
    </row>
    <row r="1454" spans="1:15" x14ac:dyDescent="0.2">
      <c r="A1454" t="s">
        <v>69</v>
      </c>
      <c r="B1454" s="144" t="s">
        <v>69</v>
      </c>
      <c r="C1454">
        <v>735</v>
      </c>
      <c r="D1454" t="str">
        <f>VLOOKUP(Oliusala[[#This Row],[postnumer]],Sveitarfelog[#All],4,FALSE)</f>
        <v>Fjarðabyggð</v>
      </c>
      <c r="E1454" t="str">
        <f>VLOOKUP(Oliusala[[#This Row],[postnumer]],Sveitarfelog[#All],5,FALSE)</f>
        <v>Austurland</v>
      </c>
      <c r="F1454" t="s">
        <v>28</v>
      </c>
      <c r="G1454" t="s">
        <v>52</v>
      </c>
      <c r="H1454" t="s">
        <v>58</v>
      </c>
      <c r="I1454" s="1">
        <v>177162</v>
      </c>
      <c r="J1454" s="2">
        <f>VLOOKUP(Oliusala[[#This Row],[tegund]],Tegundir!$B$2:$D$19,3,FALSE)*Oliusala[[#This Row],[magn]]/1000</f>
        <v>154.30810200000002</v>
      </c>
      <c r="K1454">
        <v>2010</v>
      </c>
      <c r="L1454" t="s">
        <v>19</v>
      </c>
      <c r="M1454" s="144" t="s">
        <v>59</v>
      </c>
      <c r="O1454" s="144" t="s">
        <v>1998</v>
      </c>
    </row>
    <row r="1455" spans="1:15" x14ac:dyDescent="0.2">
      <c r="A1455" t="s">
        <v>69</v>
      </c>
      <c r="B1455" s="144" t="s">
        <v>69</v>
      </c>
      <c r="C1455">
        <v>735</v>
      </c>
      <c r="D1455" t="str">
        <f>VLOOKUP(Oliusala[[#This Row],[postnumer]],Sveitarfelog[#All],4,FALSE)</f>
        <v>Fjarðabyggð</v>
      </c>
      <c r="E1455" t="str">
        <f>VLOOKUP(Oliusala[[#This Row],[postnumer]],Sveitarfelog[#All],5,FALSE)</f>
        <v>Austurland</v>
      </c>
      <c r="F1455" t="s">
        <v>31</v>
      </c>
      <c r="G1455" t="s">
        <v>52</v>
      </c>
      <c r="H1455" t="s">
        <v>58</v>
      </c>
      <c r="I1455" s="1">
        <v>6822333</v>
      </c>
      <c r="J1455" s="2">
        <f>VLOOKUP(Oliusala[[#This Row],[tegund]],Tegundir!$B$2:$D$19,3,FALSE)*Oliusala[[#This Row],[magn]]/1000</f>
        <v>6822.3329999999996</v>
      </c>
      <c r="K1455">
        <v>2010</v>
      </c>
      <c r="L1455" t="s">
        <v>1955</v>
      </c>
      <c r="M1455" s="144" t="s">
        <v>59</v>
      </c>
    </row>
    <row r="1456" spans="1:15" x14ac:dyDescent="0.2">
      <c r="A1456" t="s">
        <v>69</v>
      </c>
      <c r="B1456" s="144" t="s">
        <v>69</v>
      </c>
      <c r="C1456">
        <v>735</v>
      </c>
      <c r="D1456" t="str">
        <f>VLOOKUP(Oliusala[[#This Row],[postnumer]],Sveitarfelog[#All],4,FALSE)</f>
        <v>Fjarðabyggð</v>
      </c>
      <c r="E1456" t="str">
        <f>VLOOKUP(Oliusala[[#This Row],[postnumer]],Sveitarfelog[#All],5,FALSE)</f>
        <v>Austurland</v>
      </c>
      <c r="F1456" t="s">
        <v>49</v>
      </c>
      <c r="G1456" t="s">
        <v>52</v>
      </c>
      <c r="H1456" t="s">
        <v>58</v>
      </c>
      <c r="I1456" s="1">
        <v>1024566</v>
      </c>
      <c r="J1456" s="2">
        <f>VLOOKUP(Oliusala[[#This Row],[tegund]],Tegundir!$B$2:$D$19,3,FALSE)*Oliusala[[#This Row],[magn]]/1000</f>
        <v>1024.566</v>
      </c>
      <c r="K1456">
        <v>2010</v>
      </c>
      <c r="L1456" t="s">
        <v>19</v>
      </c>
      <c r="M1456" s="144" t="s">
        <v>59</v>
      </c>
      <c r="O1456" s="144" t="s">
        <v>1998</v>
      </c>
    </row>
    <row r="1457" spans="1:15" x14ac:dyDescent="0.2">
      <c r="A1457" t="s">
        <v>57</v>
      </c>
      <c r="B1457" s="144" t="s">
        <v>69</v>
      </c>
      <c r="C1457">
        <v>735</v>
      </c>
      <c r="D1457" t="str">
        <f>VLOOKUP(Oliusala[[#This Row],[postnumer]],Sveitarfelog[#All],4,FALSE)</f>
        <v>Fjarðabyggð</v>
      </c>
      <c r="E1457" t="str">
        <f>VLOOKUP(Oliusala[[#This Row],[postnumer]],Sveitarfelog[#All],5,FALSE)</f>
        <v>Austurland</v>
      </c>
      <c r="F1457" t="s">
        <v>31</v>
      </c>
      <c r="G1457" t="s">
        <v>52</v>
      </c>
      <c r="H1457" t="s">
        <v>60</v>
      </c>
      <c r="I1457" s="1">
        <v>92143</v>
      </c>
      <c r="J1457" s="2">
        <f>VLOOKUP(Oliusala[[#This Row],[tegund]],Tegundir!$B$2:$D$19,3,FALSE)*Oliusala[[#This Row],[magn]]/1000</f>
        <v>92.143000000000001</v>
      </c>
      <c r="K1457">
        <v>2010</v>
      </c>
      <c r="L1457" t="s">
        <v>19</v>
      </c>
      <c r="M1457" s="144" t="s">
        <v>59</v>
      </c>
      <c r="O1457" s="144" t="s">
        <v>1998</v>
      </c>
    </row>
    <row r="1458" spans="1:15" x14ac:dyDescent="0.2">
      <c r="A1458" t="s">
        <v>64</v>
      </c>
      <c r="B1458" s="144" t="s">
        <v>164</v>
      </c>
      <c r="C1458">
        <v>740</v>
      </c>
      <c r="D1458" t="str">
        <f>VLOOKUP(Oliusala[[#This Row],[postnumer]],Sveitarfelog[#All],4,FALSE)</f>
        <v>Fjarðabyggð</v>
      </c>
      <c r="E1458" t="str">
        <f>VLOOKUP(Oliusala[[#This Row],[postnumer]],Sveitarfelog[#All],5,FALSE)</f>
        <v>Austurland</v>
      </c>
      <c r="F1458" t="s">
        <v>31</v>
      </c>
      <c r="G1458" t="s">
        <v>52</v>
      </c>
      <c r="H1458" t="s">
        <v>61</v>
      </c>
      <c r="I1458" s="1">
        <v>294196</v>
      </c>
      <c r="J1458" s="2">
        <f>VLOOKUP(Oliusala[[#This Row],[tegund]],Tegundir!$B$2:$D$19,3,FALSE)*Oliusala[[#This Row],[magn]]/1000</f>
        <v>294.19600000000003</v>
      </c>
      <c r="K1458">
        <v>2010</v>
      </c>
      <c r="L1458" t="s">
        <v>19</v>
      </c>
      <c r="M1458" s="144" t="s">
        <v>62</v>
      </c>
      <c r="O1458" s="144" t="s">
        <v>1998</v>
      </c>
    </row>
    <row r="1459" spans="1:15" x14ac:dyDescent="0.2">
      <c r="A1459" t="s">
        <v>64</v>
      </c>
      <c r="B1459" s="144" t="s">
        <v>164</v>
      </c>
      <c r="C1459">
        <v>740</v>
      </c>
      <c r="D1459" t="str">
        <f>VLOOKUP(Oliusala[[#This Row],[postnumer]],Sveitarfelog[#All],4,FALSE)</f>
        <v>Fjarðabyggð</v>
      </c>
      <c r="E1459" t="str">
        <f>VLOOKUP(Oliusala[[#This Row],[postnumer]],Sveitarfelog[#All],5,FALSE)</f>
        <v>Austurland</v>
      </c>
      <c r="F1459" t="s">
        <v>31</v>
      </c>
      <c r="G1459" t="s">
        <v>52</v>
      </c>
      <c r="H1459" t="s">
        <v>58</v>
      </c>
      <c r="I1459" s="1">
        <v>14877196</v>
      </c>
      <c r="J1459" s="2">
        <f>VLOOKUP(Oliusala[[#This Row],[tegund]],Tegundir!$B$2:$D$19,3,FALSE)*Oliusala[[#This Row],[magn]]/1000</f>
        <v>14877.196</v>
      </c>
      <c r="K1459">
        <v>2010</v>
      </c>
      <c r="L1459" t="s">
        <v>19</v>
      </c>
      <c r="M1459" s="144" t="s">
        <v>59</v>
      </c>
      <c r="O1459" s="144" t="s">
        <v>1998</v>
      </c>
    </row>
    <row r="1460" spans="1:15" x14ac:dyDescent="0.2">
      <c r="A1460" t="s">
        <v>71</v>
      </c>
      <c r="B1460" s="144" t="s">
        <v>71</v>
      </c>
      <c r="C1460">
        <v>750</v>
      </c>
      <c r="D1460" t="str">
        <f>VLOOKUP(Oliusala[[#This Row],[postnumer]],Sveitarfelog[#All],4,FALSE)</f>
        <v>Fjarðabyggð</v>
      </c>
      <c r="E1460" t="str">
        <f>VLOOKUP(Oliusala[[#This Row],[postnumer]],Sveitarfelog[#All],5,FALSE)</f>
        <v>Austurland</v>
      </c>
      <c r="F1460" t="s">
        <v>31</v>
      </c>
      <c r="G1460" t="s">
        <v>52</v>
      </c>
      <c r="H1460" t="s">
        <v>58</v>
      </c>
      <c r="I1460" s="1">
        <v>1145982</v>
      </c>
      <c r="J1460" s="2">
        <f>VLOOKUP(Oliusala[[#This Row],[tegund]],Tegundir!$B$2:$D$19,3,FALSE)*Oliusala[[#This Row],[magn]]/1000</f>
        <v>1145.982</v>
      </c>
      <c r="K1460">
        <v>2010</v>
      </c>
      <c r="L1460" t="s">
        <v>19</v>
      </c>
      <c r="M1460" s="144" t="s">
        <v>59</v>
      </c>
      <c r="O1460" s="144" t="s">
        <v>1998</v>
      </c>
    </row>
    <row r="1461" spans="1:15" x14ac:dyDescent="0.2">
      <c r="A1461" t="s">
        <v>158</v>
      </c>
      <c r="B1461" s="144" t="s">
        <v>168</v>
      </c>
      <c r="C1461">
        <v>780</v>
      </c>
      <c r="D1461" t="str">
        <f>VLOOKUP(Oliusala[[#This Row],[postnumer]],Sveitarfelog[#All],4,FALSE)</f>
        <v>Sveitarfélagið Hornafjörður</v>
      </c>
      <c r="E1461" t="str">
        <f>VLOOKUP(Oliusala[[#This Row],[postnumer]],Sveitarfelog[#All],5,FALSE)</f>
        <v>Suðurland</v>
      </c>
      <c r="F1461" t="s">
        <v>31</v>
      </c>
      <c r="G1461" t="s">
        <v>52</v>
      </c>
      <c r="H1461" t="s">
        <v>58</v>
      </c>
      <c r="I1461" s="1">
        <v>911096</v>
      </c>
      <c r="J1461" s="2">
        <f>VLOOKUP(Oliusala[[#This Row],[tegund]],Tegundir!$B$2:$D$19,3,FALSE)*Oliusala[[#This Row],[magn]]/1000</f>
        <v>911.096</v>
      </c>
      <c r="K1461">
        <v>2010</v>
      </c>
      <c r="L1461" t="s">
        <v>1955</v>
      </c>
      <c r="M1461" s="144" t="s">
        <v>59</v>
      </c>
    </row>
    <row r="1462" spans="1:15" x14ac:dyDescent="0.2">
      <c r="A1462" t="s">
        <v>57</v>
      </c>
      <c r="B1462" s="144" t="s">
        <v>70</v>
      </c>
      <c r="C1462">
        <v>800</v>
      </c>
      <c r="D1462" t="str">
        <f>VLOOKUP(Oliusala[[#This Row],[postnumer]],Sveitarfelog[#All],4,FALSE)</f>
        <v>Flóahreppur,Sveitarfélagið Árborg</v>
      </c>
      <c r="E1462" t="str">
        <f>VLOOKUP(Oliusala[[#This Row],[postnumer]],Sveitarfelog[#All],5,FALSE)</f>
        <v>Suðurland</v>
      </c>
      <c r="F1462" t="s">
        <v>31</v>
      </c>
      <c r="G1462" t="s">
        <v>52</v>
      </c>
      <c r="H1462" t="s">
        <v>60</v>
      </c>
      <c r="I1462" s="1">
        <v>169284</v>
      </c>
      <c r="J1462" s="2">
        <f>VLOOKUP(Oliusala[[#This Row],[tegund]],Tegundir!$B$2:$D$19,3,FALSE)*Oliusala[[#This Row],[magn]]/1000</f>
        <v>169.28399999999999</v>
      </c>
      <c r="K1462">
        <v>2010</v>
      </c>
      <c r="L1462" t="s">
        <v>19</v>
      </c>
      <c r="M1462" s="144" t="s">
        <v>59</v>
      </c>
      <c r="O1462" s="144" t="s">
        <v>1998</v>
      </c>
    </row>
    <row r="1463" spans="1:15" x14ac:dyDescent="0.2">
      <c r="A1463" t="s">
        <v>57</v>
      </c>
      <c r="B1463" s="144" t="s">
        <v>183</v>
      </c>
      <c r="C1463">
        <v>815</v>
      </c>
      <c r="D1463" t="str">
        <f>VLOOKUP(Oliusala[[#This Row],[postnumer]],Sveitarfelog[#All],4,FALSE)</f>
        <v>Hveragerðisbær,Sveitarfélagið Ölfus</v>
      </c>
      <c r="E1463" t="str">
        <f>VLOOKUP(Oliusala[[#This Row],[postnumer]],Sveitarfelog[#All],5,FALSE)</f>
        <v>Suðurland</v>
      </c>
      <c r="F1463" t="s">
        <v>31</v>
      </c>
      <c r="G1463" t="s">
        <v>52</v>
      </c>
      <c r="H1463" t="s">
        <v>60</v>
      </c>
      <c r="I1463" s="1">
        <v>167868</v>
      </c>
      <c r="J1463" s="2">
        <f>VLOOKUP(Oliusala[[#This Row],[tegund]],Tegundir!$B$2:$D$19,3,FALSE)*Oliusala[[#This Row],[magn]]/1000</f>
        <v>167.86799999999999</v>
      </c>
      <c r="K1463">
        <v>2010</v>
      </c>
      <c r="L1463" t="s">
        <v>19</v>
      </c>
      <c r="M1463" s="144" t="s">
        <v>59</v>
      </c>
      <c r="O1463" s="144" t="s">
        <v>1998</v>
      </c>
    </row>
    <row r="1464" spans="1:15" x14ac:dyDescent="0.2">
      <c r="A1464" t="s">
        <v>65</v>
      </c>
      <c r="B1464" s="144" t="s">
        <v>65</v>
      </c>
      <c r="C1464">
        <v>900</v>
      </c>
      <c r="D1464" t="str">
        <f>VLOOKUP(Oliusala[[#This Row],[postnumer]],Sveitarfelog[#All],4,FALSE)</f>
        <v>Vestmannaeyjabær</v>
      </c>
      <c r="E1464" t="str">
        <f>VLOOKUP(Oliusala[[#This Row],[postnumer]],Sveitarfelog[#All],5,FALSE)</f>
        <v>Suðurland</v>
      </c>
      <c r="F1464" t="s">
        <v>28</v>
      </c>
      <c r="G1464" t="s">
        <v>52</v>
      </c>
      <c r="H1464" t="s">
        <v>61</v>
      </c>
      <c r="I1464" s="1">
        <v>43688</v>
      </c>
      <c r="J1464" s="2">
        <f>VLOOKUP(Oliusala[[#This Row],[tegund]],Tegundir!$B$2:$D$19,3,FALSE)*Oliusala[[#This Row],[magn]]/1000</f>
        <v>38.052247999999999</v>
      </c>
      <c r="K1464">
        <v>2010</v>
      </c>
      <c r="L1464" t="s">
        <v>19</v>
      </c>
      <c r="M1464" s="144" t="s">
        <v>62</v>
      </c>
      <c r="O1464" s="144" t="s">
        <v>1998</v>
      </c>
    </row>
    <row r="1465" spans="1:15" x14ac:dyDescent="0.2">
      <c r="A1465" t="s">
        <v>65</v>
      </c>
      <c r="B1465" s="144" t="s">
        <v>65</v>
      </c>
      <c r="C1465">
        <v>900</v>
      </c>
      <c r="D1465" t="str">
        <f>VLOOKUP(Oliusala[[#This Row],[postnumer]],Sveitarfelog[#All],4,FALSE)</f>
        <v>Vestmannaeyjabær</v>
      </c>
      <c r="E1465" t="str">
        <f>VLOOKUP(Oliusala[[#This Row],[postnumer]],Sveitarfelog[#All],5,FALSE)</f>
        <v>Suðurland</v>
      </c>
      <c r="F1465" t="s">
        <v>28</v>
      </c>
      <c r="G1465" t="s">
        <v>52</v>
      </c>
      <c r="H1465" t="s">
        <v>58</v>
      </c>
      <c r="I1465" s="1">
        <v>9620817</v>
      </c>
      <c r="J1465" s="2">
        <f>VLOOKUP(Oliusala[[#This Row],[tegund]],Tegundir!$B$2:$D$19,3,FALSE)*Oliusala[[#This Row],[magn]]/1000</f>
        <v>8379.7316069999997</v>
      </c>
      <c r="K1465">
        <v>2010</v>
      </c>
      <c r="L1465" t="s">
        <v>19</v>
      </c>
      <c r="M1465" s="144" t="s">
        <v>59</v>
      </c>
      <c r="O1465" s="144" t="s">
        <v>1998</v>
      </c>
    </row>
    <row r="1466" spans="1:15" x14ac:dyDescent="0.2">
      <c r="A1466" t="s">
        <v>65</v>
      </c>
      <c r="B1466" s="144" t="s">
        <v>65</v>
      </c>
      <c r="C1466">
        <v>900</v>
      </c>
      <c r="D1466" t="str">
        <f>VLOOKUP(Oliusala[[#This Row],[postnumer]],Sveitarfelog[#All],4,FALSE)</f>
        <v>Vestmannaeyjabær</v>
      </c>
      <c r="E1466" t="str">
        <f>VLOOKUP(Oliusala[[#This Row],[postnumer]],Sveitarfelog[#All],5,FALSE)</f>
        <v>Suðurland</v>
      </c>
      <c r="F1466" t="s">
        <v>31</v>
      </c>
      <c r="G1466" t="s">
        <v>52</v>
      </c>
      <c r="H1466" t="s">
        <v>58</v>
      </c>
      <c r="I1466" s="1">
        <v>1771966</v>
      </c>
      <c r="J1466" s="2">
        <f>VLOOKUP(Oliusala[[#This Row],[tegund]],Tegundir!$B$2:$D$19,3,FALSE)*Oliusala[[#This Row],[magn]]/1000</f>
        <v>1771.9659999999999</v>
      </c>
      <c r="K1466">
        <v>2010</v>
      </c>
      <c r="L1466" t="s">
        <v>19</v>
      </c>
      <c r="M1466" s="144" t="s">
        <v>59</v>
      </c>
      <c r="O1466" s="144" t="s">
        <v>1998</v>
      </c>
    </row>
    <row r="1467" spans="1:15" x14ac:dyDescent="0.2">
      <c r="A1467" t="s">
        <v>65</v>
      </c>
      <c r="B1467" s="144" t="s">
        <v>65</v>
      </c>
      <c r="C1467">
        <v>900</v>
      </c>
      <c r="D1467" t="str">
        <f>VLOOKUP(Oliusala[[#This Row],[postnumer]],Sveitarfelog[#All],4,FALSE)</f>
        <v>Vestmannaeyjabær</v>
      </c>
      <c r="E1467" t="str">
        <f>VLOOKUP(Oliusala[[#This Row],[postnumer]],Sveitarfelog[#All],5,FALSE)</f>
        <v>Suðurland</v>
      </c>
      <c r="F1467" t="s">
        <v>49</v>
      </c>
      <c r="G1467" t="s">
        <v>52</v>
      </c>
      <c r="H1467" t="s">
        <v>58</v>
      </c>
      <c r="I1467" s="1">
        <v>3155276</v>
      </c>
      <c r="J1467" s="2">
        <f>VLOOKUP(Oliusala[[#This Row],[tegund]],Tegundir!$B$2:$D$19,3,FALSE)*Oliusala[[#This Row],[magn]]/1000</f>
        <v>3155.2759999999998</v>
      </c>
      <c r="K1467">
        <v>2010</v>
      </c>
      <c r="L1467" t="s">
        <v>1955</v>
      </c>
      <c r="M1467" s="144" t="s">
        <v>59</v>
      </c>
    </row>
    <row r="1468" spans="1:15" x14ac:dyDescent="0.2">
      <c r="A1468" t="s">
        <v>57</v>
      </c>
      <c r="B1468" s="144" t="s">
        <v>5</v>
      </c>
      <c r="C1468">
        <v>101</v>
      </c>
      <c r="D1468" t="str">
        <f>VLOOKUP(Oliusala[[#This Row],[postnumer]],Sveitarfelog[#All],4,FALSE)</f>
        <v>Garðabær,Hafnarfjarðarkaupstaður,Kópavogsbær,Reykjavíkurborg,Seltjarnarnesbær</v>
      </c>
      <c r="E1468" t="str">
        <f>VLOOKUP(Oliusala[[#This Row],[postnumer]],Sveitarfelog[#All],5,FALSE)</f>
        <v>Höfuðborgarsvæðið</v>
      </c>
      <c r="F1468" t="s">
        <v>20</v>
      </c>
      <c r="G1468" t="s">
        <v>50</v>
      </c>
      <c r="H1468" t="s">
        <v>58</v>
      </c>
      <c r="I1468" s="1">
        <v>35911</v>
      </c>
      <c r="J1468" s="2">
        <f>VLOOKUP(Oliusala[[#This Row],[tegund]],Tegundir!$B$2:$D$19,3,FALSE)*Oliusala[[#This Row],[magn]]/1000</f>
        <v>26.933250000000001</v>
      </c>
      <c r="K1468">
        <v>2011</v>
      </c>
      <c r="L1468" t="s">
        <v>18</v>
      </c>
      <c r="M1468" s="144" t="s">
        <v>59</v>
      </c>
    </row>
    <row r="1469" spans="1:15" x14ac:dyDescent="0.2">
      <c r="A1469" t="s">
        <v>57</v>
      </c>
      <c r="B1469" s="144" t="s">
        <v>5</v>
      </c>
      <c r="C1469">
        <v>101</v>
      </c>
      <c r="D1469" t="str">
        <f>VLOOKUP(Oliusala[[#This Row],[postnumer]],Sveitarfelog[#All],4,FALSE)</f>
        <v>Garðabær,Hafnarfjarðarkaupstaður,Kópavogsbær,Reykjavíkurborg,Seltjarnarnesbær</v>
      </c>
      <c r="E1469" t="str">
        <f>VLOOKUP(Oliusala[[#This Row],[postnumer]],Sveitarfelog[#All],5,FALSE)</f>
        <v>Höfuðborgarsvæðið</v>
      </c>
      <c r="F1469" t="s">
        <v>46</v>
      </c>
      <c r="G1469" t="s">
        <v>50</v>
      </c>
      <c r="H1469" t="s">
        <v>58</v>
      </c>
      <c r="I1469" s="1">
        <v>-2</v>
      </c>
      <c r="J1469" s="2">
        <v>0</v>
      </c>
      <c r="K1469">
        <v>2011</v>
      </c>
      <c r="L1469" t="s">
        <v>18</v>
      </c>
      <c r="M1469" s="144" t="s">
        <v>59</v>
      </c>
    </row>
    <row r="1470" spans="1:15" x14ac:dyDescent="0.2">
      <c r="A1470" t="s">
        <v>57</v>
      </c>
      <c r="B1470" s="144" t="s">
        <v>5</v>
      </c>
      <c r="C1470">
        <v>101</v>
      </c>
      <c r="D1470" t="str">
        <f>VLOOKUP(Oliusala[[#This Row],[postnumer]],Sveitarfelog[#All],4,FALSE)</f>
        <v>Garðabær,Hafnarfjarðarkaupstaður,Kópavogsbær,Reykjavíkurborg,Seltjarnarnesbær</v>
      </c>
      <c r="E1470" t="str">
        <f>VLOOKUP(Oliusala[[#This Row],[postnumer]],Sveitarfelog[#All],5,FALSE)</f>
        <v>Höfuðborgarsvæðið</v>
      </c>
      <c r="F1470" t="s">
        <v>20</v>
      </c>
      <c r="G1470" t="s">
        <v>50</v>
      </c>
      <c r="H1470" t="s">
        <v>61</v>
      </c>
      <c r="I1470" s="1">
        <v>1544</v>
      </c>
      <c r="J1470" s="2">
        <f>VLOOKUP(Oliusala[[#This Row],[tegund]],Tegundir!$B$2:$D$19,3,FALSE)*Oliusala[[#This Row],[magn]]/1000</f>
        <v>1.1579999999999999</v>
      </c>
      <c r="K1470">
        <v>2011</v>
      </c>
      <c r="L1470" t="s">
        <v>18</v>
      </c>
      <c r="M1470" s="144" t="s">
        <v>62</v>
      </c>
    </row>
    <row r="1471" spans="1:15" x14ac:dyDescent="0.2">
      <c r="A1471" t="s">
        <v>57</v>
      </c>
      <c r="B1471" s="144" t="s">
        <v>5</v>
      </c>
      <c r="C1471">
        <v>101</v>
      </c>
      <c r="D1471" t="str">
        <f>VLOOKUP(Oliusala[[#This Row],[postnumer]],Sveitarfelog[#All],4,FALSE)</f>
        <v>Garðabær,Hafnarfjarðarkaupstaður,Kópavogsbær,Reykjavíkurborg,Seltjarnarnesbær</v>
      </c>
      <c r="E1471" t="str">
        <f>VLOOKUP(Oliusala[[#This Row],[postnumer]],Sveitarfelog[#All],5,FALSE)</f>
        <v>Höfuðborgarsvæðið</v>
      </c>
      <c r="F1471" t="s">
        <v>20</v>
      </c>
      <c r="G1471" t="s">
        <v>50</v>
      </c>
      <c r="H1471" t="s">
        <v>58</v>
      </c>
      <c r="I1471" s="1">
        <v>31266</v>
      </c>
      <c r="J1471" s="2">
        <f>VLOOKUP(Oliusala[[#This Row],[tegund]],Tegundir!$B$2:$D$19,3,FALSE)*Oliusala[[#This Row],[magn]]/1000</f>
        <v>23.4495</v>
      </c>
      <c r="K1471">
        <v>2011</v>
      </c>
      <c r="L1471" t="s">
        <v>18</v>
      </c>
      <c r="M1471" s="144" t="s">
        <v>59</v>
      </c>
    </row>
    <row r="1472" spans="1:15" x14ac:dyDescent="0.2">
      <c r="A1472" t="s">
        <v>63</v>
      </c>
      <c r="B1472" s="144" t="s">
        <v>5</v>
      </c>
      <c r="C1472">
        <v>101</v>
      </c>
      <c r="D1472" t="str">
        <f>VLOOKUP(Oliusala[[#This Row],[postnumer]],Sveitarfelog[#All],4,FALSE)</f>
        <v>Garðabær,Hafnarfjarðarkaupstaður,Kópavogsbær,Reykjavíkurborg,Seltjarnarnesbær</v>
      </c>
      <c r="E1472" t="str">
        <f>VLOOKUP(Oliusala[[#This Row],[postnumer]],Sveitarfelog[#All],5,FALSE)</f>
        <v>Höfuðborgarsvæðið</v>
      </c>
      <c r="F1472" t="s">
        <v>20</v>
      </c>
      <c r="G1472" t="s">
        <v>50</v>
      </c>
      <c r="H1472" t="s">
        <v>58</v>
      </c>
      <c r="I1472" s="1">
        <v>22238719</v>
      </c>
      <c r="J1472" s="2">
        <f>VLOOKUP(Oliusala[[#This Row],[tegund]],Tegundir!$B$2:$D$19,3,FALSE)*Oliusala[[#This Row],[magn]]/1000</f>
        <v>16679.039250000002</v>
      </c>
      <c r="K1472">
        <v>2011</v>
      </c>
      <c r="L1472" t="s">
        <v>18</v>
      </c>
      <c r="M1472" s="144" t="s">
        <v>59</v>
      </c>
    </row>
    <row r="1473" spans="1:13" x14ac:dyDescent="0.2">
      <c r="A1473" t="s">
        <v>63</v>
      </c>
      <c r="B1473" s="144" t="s">
        <v>5</v>
      </c>
      <c r="C1473">
        <v>101</v>
      </c>
      <c r="D1473" t="str">
        <f>VLOOKUP(Oliusala[[#This Row],[postnumer]],Sveitarfelog[#All],4,FALSE)</f>
        <v>Garðabær,Hafnarfjarðarkaupstaður,Kópavogsbær,Reykjavíkurborg,Seltjarnarnesbær</v>
      </c>
      <c r="E1473" t="str">
        <f>VLOOKUP(Oliusala[[#This Row],[postnumer]],Sveitarfelog[#All],5,FALSE)</f>
        <v>Höfuðborgarsvæðið</v>
      </c>
      <c r="F1473" t="s">
        <v>20</v>
      </c>
      <c r="G1473" t="s">
        <v>50</v>
      </c>
      <c r="H1473" t="s">
        <v>58</v>
      </c>
      <c r="I1473" s="1">
        <v>3172337</v>
      </c>
      <c r="J1473" s="2">
        <f>VLOOKUP(Oliusala[[#This Row],[tegund]],Tegundir!$B$2:$D$19,3,FALSE)*Oliusala[[#This Row],[magn]]/1000</f>
        <v>2379.2527500000001</v>
      </c>
      <c r="K1473">
        <v>2011</v>
      </c>
      <c r="L1473" t="s">
        <v>18</v>
      </c>
      <c r="M1473" s="144" t="s">
        <v>59</v>
      </c>
    </row>
    <row r="1474" spans="1:13" x14ac:dyDescent="0.2">
      <c r="A1474" t="s">
        <v>63</v>
      </c>
      <c r="B1474" s="144" t="s">
        <v>5</v>
      </c>
      <c r="C1474">
        <v>101</v>
      </c>
      <c r="D1474" t="str">
        <f>VLOOKUP(Oliusala[[#This Row],[postnumer]],Sveitarfelog[#All],4,FALSE)</f>
        <v>Garðabær,Hafnarfjarðarkaupstaður,Kópavogsbær,Reykjavíkurborg,Seltjarnarnesbær</v>
      </c>
      <c r="E1474" t="str">
        <f>VLOOKUP(Oliusala[[#This Row],[postnumer]],Sveitarfelog[#All],5,FALSE)</f>
        <v>Höfuðborgarsvæðið</v>
      </c>
      <c r="F1474" t="s">
        <v>46</v>
      </c>
      <c r="G1474" t="s">
        <v>50</v>
      </c>
      <c r="H1474" t="s">
        <v>58</v>
      </c>
      <c r="I1474" s="1">
        <v>23713</v>
      </c>
      <c r="J1474" s="2">
        <f>VLOOKUP(Oliusala[[#This Row],[tegund]],Tegundir!$B$2:$D$19,3,FALSE)*Oliusala[[#This Row],[magn]]/1000</f>
        <v>17.784749999999999</v>
      </c>
      <c r="K1474">
        <v>2011</v>
      </c>
      <c r="L1474" t="s">
        <v>18</v>
      </c>
      <c r="M1474" s="144" t="s">
        <v>59</v>
      </c>
    </row>
    <row r="1475" spans="1:13" x14ac:dyDescent="0.2">
      <c r="A1475" t="s">
        <v>63</v>
      </c>
      <c r="B1475" s="144" t="s">
        <v>5</v>
      </c>
      <c r="C1475">
        <v>101</v>
      </c>
      <c r="D1475" t="str">
        <f>VLOOKUP(Oliusala[[#This Row],[postnumer]],Sveitarfelog[#All],4,FALSE)</f>
        <v>Garðabær,Hafnarfjarðarkaupstaður,Kópavogsbær,Reykjavíkurborg,Seltjarnarnesbær</v>
      </c>
      <c r="E1475" t="str">
        <f>VLOOKUP(Oliusala[[#This Row],[postnumer]],Sveitarfelog[#All],5,FALSE)</f>
        <v>Höfuðborgarsvæðið</v>
      </c>
      <c r="F1475" t="s">
        <v>20</v>
      </c>
      <c r="G1475" t="s">
        <v>50</v>
      </c>
      <c r="H1475" t="s">
        <v>58</v>
      </c>
      <c r="I1475" s="1">
        <v>1468365</v>
      </c>
      <c r="J1475" s="2">
        <f>VLOOKUP(Oliusala[[#This Row],[tegund]],Tegundir!$B$2:$D$19,3,FALSE)*Oliusala[[#This Row],[magn]]/1000</f>
        <v>1101.2737500000001</v>
      </c>
      <c r="K1475">
        <v>2011</v>
      </c>
      <c r="L1475" t="s">
        <v>18</v>
      </c>
      <c r="M1475" s="144" t="s">
        <v>59</v>
      </c>
    </row>
    <row r="1476" spans="1:13" x14ac:dyDescent="0.2">
      <c r="A1476" t="s">
        <v>63</v>
      </c>
      <c r="B1476" s="144" t="s">
        <v>5</v>
      </c>
      <c r="C1476">
        <v>101</v>
      </c>
      <c r="D1476" t="str">
        <f>VLOOKUP(Oliusala[[#This Row],[postnumer]],Sveitarfelog[#All],4,FALSE)</f>
        <v>Garðabær,Hafnarfjarðarkaupstaður,Kópavogsbær,Reykjavíkurborg,Seltjarnarnesbær</v>
      </c>
      <c r="E1476" t="str">
        <f>VLOOKUP(Oliusala[[#This Row],[postnumer]],Sveitarfelog[#All],5,FALSE)</f>
        <v>Höfuðborgarsvæðið</v>
      </c>
      <c r="F1476" t="s">
        <v>46</v>
      </c>
      <c r="G1476" t="s">
        <v>50</v>
      </c>
      <c r="H1476" t="s">
        <v>58</v>
      </c>
      <c r="I1476" s="1">
        <v>4777</v>
      </c>
      <c r="J1476" s="2">
        <f>VLOOKUP(Oliusala[[#This Row],[tegund]],Tegundir!$B$2:$D$19,3,FALSE)*Oliusala[[#This Row],[magn]]/1000</f>
        <v>3.5827499999999999</v>
      </c>
      <c r="K1476">
        <v>2011</v>
      </c>
      <c r="L1476" t="s">
        <v>18</v>
      </c>
      <c r="M1476" s="144" t="s">
        <v>59</v>
      </c>
    </row>
    <row r="1477" spans="1:13" x14ac:dyDescent="0.2">
      <c r="A1477" t="s">
        <v>63</v>
      </c>
      <c r="B1477" s="144" t="s">
        <v>5</v>
      </c>
      <c r="C1477">
        <v>101</v>
      </c>
      <c r="D1477" t="str">
        <f>VLOOKUP(Oliusala[[#This Row],[postnumer]],Sveitarfelog[#All],4,FALSE)</f>
        <v>Garðabær,Hafnarfjarðarkaupstaður,Kópavogsbær,Reykjavíkurborg,Seltjarnarnesbær</v>
      </c>
      <c r="E1477" t="str">
        <f>VLOOKUP(Oliusala[[#This Row],[postnumer]],Sveitarfelog[#All],5,FALSE)</f>
        <v>Höfuðborgarsvæðið</v>
      </c>
      <c r="F1477" t="s">
        <v>20</v>
      </c>
      <c r="G1477" t="s">
        <v>50</v>
      </c>
      <c r="H1477" t="s">
        <v>58</v>
      </c>
      <c r="I1477" s="1">
        <v>111063</v>
      </c>
      <c r="J1477" s="2">
        <f>VLOOKUP(Oliusala[[#This Row],[tegund]],Tegundir!$B$2:$D$19,3,FALSE)*Oliusala[[#This Row],[magn]]/1000</f>
        <v>83.297250000000005</v>
      </c>
      <c r="K1477">
        <v>2011</v>
      </c>
      <c r="L1477" t="s">
        <v>18</v>
      </c>
      <c r="M1477" s="144" t="s">
        <v>59</v>
      </c>
    </row>
    <row r="1478" spans="1:13" x14ac:dyDescent="0.2">
      <c r="A1478" t="s">
        <v>63</v>
      </c>
      <c r="B1478" s="144" t="s">
        <v>5</v>
      </c>
      <c r="C1478">
        <v>101</v>
      </c>
      <c r="D1478" t="str">
        <f>VLOOKUP(Oliusala[[#This Row],[postnumer]],Sveitarfelog[#All],4,FALSE)</f>
        <v>Garðabær,Hafnarfjarðarkaupstaður,Kópavogsbær,Reykjavíkurborg,Seltjarnarnesbær</v>
      </c>
      <c r="E1478" t="str">
        <f>VLOOKUP(Oliusala[[#This Row],[postnumer]],Sveitarfelog[#All],5,FALSE)</f>
        <v>Höfuðborgarsvæðið</v>
      </c>
      <c r="F1478" t="s">
        <v>46</v>
      </c>
      <c r="G1478" t="s">
        <v>50</v>
      </c>
      <c r="H1478" t="s">
        <v>58</v>
      </c>
      <c r="I1478" s="1">
        <v>15914</v>
      </c>
      <c r="J1478" s="2">
        <f>VLOOKUP(Oliusala[[#This Row],[tegund]],Tegundir!$B$2:$D$19,3,FALSE)*Oliusala[[#This Row],[magn]]/1000</f>
        <v>11.935499999999999</v>
      </c>
      <c r="K1478">
        <v>2011</v>
      </c>
      <c r="L1478" t="s">
        <v>18</v>
      </c>
      <c r="M1478" s="144" t="s">
        <v>59</v>
      </c>
    </row>
    <row r="1479" spans="1:13" x14ac:dyDescent="0.2">
      <c r="A1479" t="s">
        <v>63</v>
      </c>
      <c r="B1479" s="144" t="s">
        <v>5</v>
      </c>
      <c r="C1479">
        <v>101</v>
      </c>
      <c r="D1479" t="str">
        <f>VLOOKUP(Oliusala[[#This Row],[postnumer]],Sveitarfelog[#All],4,FALSE)</f>
        <v>Garðabær,Hafnarfjarðarkaupstaður,Kópavogsbær,Reykjavíkurborg,Seltjarnarnesbær</v>
      </c>
      <c r="E1479" t="str">
        <f>VLOOKUP(Oliusala[[#This Row],[postnumer]],Sveitarfelog[#All],5,FALSE)</f>
        <v>Höfuðborgarsvæðið</v>
      </c>
      <c r="F1479" t="s">
        <v>20</v>
      </c>
      <c r="G1479" t="s">
        <v>50</v>
      </c>
      <c r="H1479" t="s">
        <v>58</v>
      </c>
      <c r="I1479" s="1">
        <v>2599374</v>
      </c>
      <c r="J1479" s="2">
        <f>VLOOKUP(Oliusala[[#This Row],[tegund]],Tegundir!$B$2:$D$19,3,FALSE)*Oliusala[[#This Row],[magn]]/1000</f>
        <v>1949.5305000000001</v>
      </c>
      <c r="K1479">
        <v>2011</v>
      </c>
      <c r="L1479" t="s">
        <v>18</v>
      </c>
      <c r="M1479" s="144" t="s">
        <v>59</v>
      </c>
    </row>
    <row r="1480" spans="1:13" x14ac:dyDescent="0.2">
      <c r="A1480" t="s">
        <v>63</v>
      </c>
      <c r="B1480" s="144" t="s">
        <v>5</v>
      </c>
      <c r="C1480">
        <v>101</v>
      </c>
      <c r="D1480" t="str">
        <f>VLOOKUP(Oliusala[[#This Row],[postnumer]],Sveitarfelog[#All],4,FALSE)</f>
        <v>Garðabær,Hafnarfjarðarkaupstaður,Kópavogsbær,Reykjavíkurborg,Seltjarnarnesbær</v>
      </c>
      <c r="E1480" t="str">
        <f>VLOOKUP(Oliusala[[#This Row],[postnumer]],Sveitarfelog[#All],5,FALSE)</f>
        <v>Höfuðborgarsvæðið</v>
      </c>
      <c r="F1480" t="s">
        <v>20</v>
      </c>
      <c r="G1480" t="s">
        <v>50</v>
      </c>
      <c r="H1480" t="s">
        <v>58</v>
      </c>
      <c r="I1480" s="1">
        <v>2452066</v>
      </c>
      <c r="J1480" s="2">
        <f>VLOOKUP(Oliusala[[#This Row],[tegund]],Tegundir!$B$2:$D$19,3,FALSE)*Oliusala[[#This Row],[magn]]/1000</f>
        <v>1839.0495000000001</v>
      </c>
      <c r="K1480">
        <v>2011</v>
      </c>
      <c r="L1480" t="s">
        <v>18</v>
      </c>
      <c r="M1480" s="144" t="s">
        <v>59</v>
      </c>
    </row>
    <row r="1481" spans="1:13" x14ac:dyDescent="0.2">
      <c r="A1481" t="s">
        <v>63</v>
      </c>
      <c r="B1481" s="144" t="s">
        <v>5</v>
      </c>
      <c r="C1481">
        <v>101</v>
      </c>
      <c r="D1481" t="str">
        <f>VLOOKUP(Oliusala[[#This Row],[postnumer]],Sveitarfelog[#All],4,FALSE)</f>
        <v>Garðabær,Hafnarfjarðarkaupstaður,Kópavogsbær,Reykjavíkurborg,Seltjarnarnesbær</v>
      </c>
      <c r="E1481" t="str">
        <f>VLOOKUP(Oliusala[[#This Row],[postnumer]],Sveitarfelog[#All],5,FALSE)</f>
        <v>Höfuðborgarsvæðið</v>
      </c>
      <c r="F1481" t="s">
        <v>46</v>
      </c>
      <c r="G1481" t="s">
        <v>50</v>
      </c>
      <c r="H1481" t="s">
        <v>58</v>
      </c>
      <c r="I1481" s="1">
        <v>13829</v>
      </c>
      <c r="J1481" s="2">
        <f>VLOOKUP(Oliusala[[#This Row],[tegund]],Tegundir!$B$2:$D$19,3,FALSE)*Oliusala[[#This Row],[magn]]/1000</f>
        <v>10.37175</v>
      </c>
      <c r="K1481">
        <v>2011</v>
      </c>
      <c r="L1481" t="s">
        <v>18</v>
      </c>
      <c r="M1481" s="144" t="s">
        <v>59</v>
      </c>
    </row>
    <row r="1482" spans="1:13" x14ac:dyDescent="0.2">
      <c r="A1482" t="s">
        <v>63</v>
      </c>
      <c r="B1482" s="144" t="s">
        <v>5</v>
      </c>
      <c r="C1482">
        <v>101</v>
      </c>
      <c r="D1482" t="str">
        <f>VLOOKUP(Oliusala[[#This Row],[postnumer]],Sveitarfelog[#All],4,FALSE)</f>
        <v>Garðabær,Hafnarfjarðarkaupstaður,Kópavogsbær,Reykjavíkurborg,Seltjarnarnesbær</v>
      </c>
      <c r="E1482" t="str">
        <f>VLOOKUP(Oliusala[[#This Row],[postnumer]],Sveitarfelog[#All],5,FALSE)</f>
        <v>Höfuðborgarsvæðið</v>
      </c>
      <c r="F1482" t="s">
        <v>20</v>
      </c>
      <c r="G1482" t="s">
        <v>50</v>
      </c>
      <c r="H1482" t="s">
        <v>58</v>
      </c>
      <c r="I1482" s="1">
        <v>1078254</v>
      </c>
      <c r="J1482" s="2">
        <f>VLOOKUP(Oliusala[[#This Row],[tegund]],Tegundir!$B$2:$D$19,3,FALSE)*Oliusala[[#This Row],[magn]]/1000</f>
        <v>808.69050000000004</v>
      </c>
      <c r="K1482">
        <v>2011</v>
      </c>
      <c r="L1482" t="s">
        <v>18</v>
      </c>
      <c r="M1482" s="144" t="s">
        <v>59</v>
      </c>
    </row>
    <row r="1483" spans="1:13" x14ac:dyDescent="0.2">
      <c r="A1483" t="s">
        <v>63</v>
      </c>
      <c r="B1483" s="144" t="s">
        <v>5</v>
      </c>
      <c r="C1483">
        <v>101</v>
      </c>
      <c r="D1483" t="str">
        <f>VLOOKUP(Oliusala[[#This Row],[postnumer]],Sveitarfelog[#All],4,FALSE)</f>
        <v>Garðabær,Hafnarfjarðarkaupstaður,Kópavogsbær,Reykjavíkurborg,Seltjarnarnesbær</v>
      </c>
      <c r="E1483" t="str">
        <f>VLOOKUP(Oliusala[[#This Row],[postnumer]],Sveitarfelog[#All],5,FALSE)</f>
        <v>Höfuðborgarsvæðið</v>
      </c>
      <c r="F1483" t="s">
        <v>20</v>
      </c>
      <c r="G1483" t="s">
        <v>50</v>
      </c>
      <c r="H1483" t="s">
        <v>58</v>
      </c>
      <c r="I1483" s="1">
        <v>781012</v>
      </c>
      <c r="J1483" s="2">
        <f>VLOOKUP(Oliusala[[#This Row],[tegund]],Tegundir!$B$2:$D$19,3,FALSE)*Oliusala[[#This Row],[magn]]/1000</f>
        <v>585.75900000000001</v>
      </c>
      <c r="K1483">
        <v>2011</v>
      </c>
      <c r="L1483" t="s">
        <v>18</v>
      </c>
      <c r="M1483" s="144" t="s">
        <v>59</v>
      </c>
    </row>
    <row r="1484" spans="1:13" x14ac:dyDescent="0.2">
      <c r="A1484" t="s">
        <v>63</v>
      </c>
      <c r="B1484" s="144" t="s">
        <v>5</v>
      </c>
      <c r="C1484">
        <v>101</v>
      </c>
      <c r="D1484" t="str">
        <f>VLOOKUP(Oliusala[[#This Row],[postnumer]],Sveitarfelog[#All],4,FALSE)</f>
        <v>Garðabær,Hafnarfjarðarkaupstaður,Kópavogsbær,Reykjavíkurborg,Seltjarnarnesbær</v>
      </c>
      <c r="E1484" t="str">
        <f>VLOOKUP(Oliusala[[#This Row],[postnumer]],Sveitarfelog[#All],5,FALSE)</f>
        <v>Höfuðborgarsvæðið</v>
      </c>
      <c r="F1484" t="s">
        <v>20</v>
      </c>
      <c r="G1484" t="s">
        <v>50</v>
      </c>
      <c r="H1484" t="s">
        <v>58</v>
      </c>
      <c r="I1484" s="1">
        <v>1202445</v>
      </c>
      <c r="J1484" s="2">
        <f>VLOOKUP(Oliusala[[#This Row],[tegund]],Tegundir!$B$2:$D$19,3,FALSE)*Oliusala[[#This Row],[magn]]/1000</f>
        <v>901.83375000000001</v>
      </c>
      <c r="K1484">
        <v>2011</v>
      </c>
      <c r="L1484" t="s">
        <v>18</v>
      </c>
      <c r="M1484" s="144" t="s">
        <v>59</v>
      </c>
    </row>
    <row r="1485" spans="1:13" x14ac:dyDescent="0.2">
      <c r="A1485" t="s">
        <v>63</v>
      </c>
      <c r="B1485" s="144" t="s">
        <v>5</v>
      </c>
      <c r="C1485">
        <v>101</v>
      </c>
      <c r="D1485" t="str">
        <f>VLOOKUP(Oliusala[[#This Row],[postnumer]],Sveitarfelog[#All],4,FALSE)</f>
        <v>Garðabær,Hafnarfjarðarkaupstaður,Kópavogsbær,Reykjavíkurborg,Seltjarnarnesbær</v>
      </c>
      <c r="E1485" t="str">
        <f>VLOOKUP(Oliusala[[#This Row],[postnumer]],Sveitarfelog[#All],5,FALSE)</f>
        <v>Höfuðborgarsvæðið</v>
      </c>
      <c r="F1485" t="s">
        <v>20</v>
      </c>
      <c r="G1485" t="s">
        <v>50</v>
      </c>
      <c r="H1485" t="s">
        <v>58</v>
      </c>
      <c r="I1485" s="1">
        <v>4097597</v>
      </c>
      <c r="J1485" s="2">
        <f>VLOOKUP(Oliusala[[#This Row],[tegund]],Tegundir!$B$2:$D$19,3,FALSE)*Oliusala[[#This Row],[magn]]/1000</f>
        <v>3073.1977499999998</v>
      </c>
      <c r="K1485">
        <v>2011</v>
      </c>
      <c r="L1485" t="s">
        <v>18</v>
      </c>
      <c r="M1485" s="144" t="s">
        <v>59</v>
      </c>
    </row>
    <row r="1486" spans="1:13" x14ac:dyDescent="0.2">
      <c r="A1486" t="s">
        <v>63</v>
      </c>
      <c r="B1486" s="144" t="s">
        <v>5</v>
      </c>
      <c r="C1486">
        <v>101</v>
      </c>
      <c r="D1486" t="str">
        <f>VLOOKUP(Oliusala[[#This Row],[postnumer]],Sveitarfelog[#All],4,FALSE)</f>
        <v>Garðabær,Hafnarfjarðarkaupstaður,Kópavogsbær,Reykjavíkurborg,Seltjarnarnesbær</v>
      </c>
      <c r="E1486" t="str">
        <f>VLOOKUP(Oliusala[[#This Row],[postnumer]],Sveitarfelog[#All],5,FALSE)</f>
        <v>Höfuðborgarsvæðið</v>
      </c>
      <c r="F1486" t="s">
        <v>46</v>
      </c>
      <c r="G1486" t="s">
        <v>50</v>
      </c>
      <c r="H1486" t="s">
        <v>58</v>
      </c>
      <c r="I1486" s="1">
        <v>44779</v>
      </c>
      <c r="J1486" s="2">
        <f>VLOOKUP(Oliusala[[#This Row],[tegund]],Tegundir!$B$2:$D$19,3,FALSE)*Oliusala[[#This Row],[magn]]/1000</f>
        <v>33.584249999999997</v>
      </c>
      <c r="K1486">
        <v>2011</v>
      </c>
      <c r="L1486" t="s">
        <v>18</v>
      </c>
      <c r="M1486" s="144" t="s">
        <v>59</v>
      </c>
    </row>
    <row r="1487" spans="1:13" x14ac:dyDescent="0.2">
      <c r="A1487" t="s">
        <v>63</v>
      </c>
      <c r="B1487" s="144" t="s">
        <v>5</v>
      </c>
      <c r="C1487">
        <v>101</v>
      </c>
      <c r="D1487" t="str">
        <f>VLOOKUP(Oliusala[[#This Row],[postnumer]],Sveitarfelog[#All],4,FALSE)</f>
        <v>Garðabær,Hafnarfjarðarkaupstaður,Kópavogsbær,Reykjavíkurborg,Seltjarnarnesbær</v>
      </c>
      <c r="E1487" t="str">
        <f>VLOOKUP(Oliusala[[#This Row],[postnumer]],Sveitarfelog[#All],5,FALSE)</f>
        <v>Höfuðborgarsvæðið</v>
      </c>
      <c r="F1487" t="s">
        <v>20</v>
      </c>
      <c r="G1487" t="s">
        <v>50</v>
      </c>
      <c r="H1487" t="s">
        <v>58</v>
      </c>
      <c r="I1487" s="1">
        <v>591239</v>
      </c>
      <c r="J1487" s="2">
        <f>VLOOKUP(Oliusala[[#This Row],[tegund]],Tegundir!$B$2:$D$19,3,FALSE)*Oliusala[[#This Row],[magn]]/1000</f>
        <v>443.42925000000002</v>
      </c>
      <c r="K1487">
        <v>2011</v>
      </c>
      <c r="L1487" t="s">
        <v>18</v>
      </c>
      <c r="M1487" s="144" t="s">
        <v>59</v>
      </c>
    </row>
    <row r="1488" spans="1:13" x14ac:dyDescent="0.2">
      <c r="A1488" t="s">
        <v>63</v>
      </c>
      <c r="B1488" s="144" t="s">
        <v>5</v>
      </c>
      <c r="C1488">
        <v>101</v>
      </c>
      <c r="D1488" t="str">
        <f>VLOOKUP(Oliusala[[#This Row],[postnumer]],Sveitarfelog[#All],4,FALSE)</f>
        <v>Garðabær,Hafnarfjarðarkaupstaður,Kópavogsbær,Reykjavíkurborg,Seltjarnarnesbær</v>
      </c>
      <c r="E1488" t="str">
        <f>VLOOKUP(Oliusala[[#This Row],[postnumer]],Sveitarfelog[#All],5,FALSE)</f>
        <v>Höfuðborgarsvæðið</v>
      </c>
      <c r="F1488" t="s">
        <v>20</v>
      </c>
      <c r="G1488" t="s">
        <v>50</v>
      </c>
      <c r="H1488" t="s">
        <v>58</v>
      </c>
      <c r="I1488" s="1">
        <v>29369640</v>
      </c>
      <c r="J1488" s="2">
        <f>VLOOKUP(Oliusala[[#This Row],[tegund]],Tegundir!$B$2:$D$19,3,FALSE)*Oliusala[[#This Row],[magn]]/1000</f>
        <v>22027.23</v>
      </c>
      <c r="K1488">
        <v>2011</v>
      </c>
      <c r="L1488" t="s">
        <v>18</v>
      </c>
      <c r="M1488" s="144" t="s">
        <v>59</v>
      </c>
    </row>
    <row r="1489" spans="1:13" x14ac:dyDescent="0.2">
      <c r="A1489" t="s">
        <v>63</v>
      </c>
      <c r="B1489" s="144" t="s">
        <v>5</v>
      </c>
      <c r="C1489">
        <v>101</v>
      </c>
      <c r="D1489" t="str">
        <f>VLOOKUP(Oliusala[[#This Row],[postnumer]],Sveitarfelog[#All],4,FALSE)</f>
        <v>Garðabær,Hafnarfjarðarkaupstaður,Kópavogsbær,Reykjavíkurborg,Seltjarnarnesbær</v>
      </c>
      <c r="E1489" t="str">
        <f>VLOOKUP(Oliusala[[#This Row],[postnumer]],Sveitarfelog[#All],5,FALSE)</f>
        <v>Höfuðborgarsvæðið</v>
      </c>
      <c r="F1489" t="s">
        <v>46</v>
      </c>
      <c r="G1489" t="s">
        <v>50</v>
      </c>
      <c r="H1489" t="s">
        <v>58</v>
      </c>
      <c r="I1489" s="1">
        <v>408115</v>
      </c>
      <c r="J1489" s="2">
        <f>VLOOKUP(Oliusala[[#This Row],[tegund]],Tegundir!$B$2:$D$19,3,FALSE)*Oliusala[[#This Row],[magn]]/1000</f>
        <v>306.08625000000001</v>
      </c>
      <c r="K1489">
        <v>2011</v>
      </c>
      <c r="L1489" t="s">
        <v>18</v>
      </c>
      <c r="M1489" s="144" t="s">
        <v>59</v>
      </c>
    </row>
    <row r="1490" spans="1:13" x14ac:dyDescent="0.2">
      <c r="A1490" t="s">
        <v>63</v>
      </c>
      <c r="B1490" s="144" t="s">
        <v>5</v>
      </c>
      <c r="C1490">
        <v>101</v>
      </c>
      <c r="D1490" t="str">
        <f>VLOOKUP(Oliusala[[#This Row],[postnumer]],Sveitarfelog[#All],4,FALSE)</f>
        <v>Garðabær,Hafnarfjarðarkaupstaður,Kópavogsbær,Reykjavíkurborg,Seltjarnarnesbær</v>
      </c>
      <c r="E1490" t="str">
        <f>VLOOKUP(Oliusala[[#This Row],[postnumer]],Sveitarfelog[#All],5,FALSE)</f>
        <v>Höfuðborgarsvæðið</v>
      </c>
      <c r="F1490" t="s">
        <v>46</v>
      </c>
      <c r="G1490" t="s">
        <v>50</v>
      </c>
      <c r="H1490" t="s">
        <v>58</v>
      </c>
      <c r="I1490" s="1">
        <v>1295</v>
      </c>
      <c r="J1490" s="2">
        <f>VLOOKUP(Oliusala[[#This Row],[tegund]],Tegundir!$B$2:$D$19,3,FALSE)*Oliusala[[#This Row],[magn]]/1000</f>
        <v>0.97124999999999995</v>
      </c>
      <c r="K1490">
        <v>2011</v>
      </c>
      <c r="L1490" t="s">
        <v>18</v>
      </c>
      <c r="M1490" s="144" t="s">
        <v>59</v>
      </c>
    </row>
    <row r="1491" spans="1:13" x14ac:dyDescent="0.2">
      <c r="A1491" t="s">
        <v>63</v>
      </c>
      <c r="B1491" s="144" t="s">
        <v>5</v>
      </c>
      <c r="C1491">
        <v>101</v>
      </c>
      <c r="D1491" t="str">
        <f>VLOOKUP(Oliusala[[#This Row],[postnumer]],Sveitarfelog[#All],4,FALSE)</f>
        <v>Garðabær,Hafnarfjarðarkaupstaður,Kópavogsbær,Reykjavíkurborg,Seltjarnarnesbær</v>
      </c>
      <c r="E1491" t="str">
        <f>VLOOKUP(Oliusala[[#This Row],[postnumer]],Sveitarfelog[#All],5,FALSE)</f>
        <v>Höfuðborgarsvæðið</v>
      </c>
      <c r="F1491" t="s">
        <v>20</v>
      </c>
      <c r="G1491" t="s">
        <v>50</v>
      </c>
      <c r="H1491" t="s">
        <v>58</v>
      </c>
      <c r="I1491" s="1">
        <v>269074</v>
      </c>
      <c r="J1491" s="2">
        <f>VLOOKUP(Oliusala[[#This Row],[tegund]],Tegundir!$B$2:$D$19,3,FALSE)*Oliusala[[#This Row],[magn]]/1000</f>
        <v>201.80549999999999</v>
      </c>
      <c r="K1491">
        <v>2011</v>
      </c>
      <c r="L1491" t="s">
        <v>18</v>
      </c>
      <c r="M1491" s="144" t="s">
        <v>59</v>
      </c>
    </row>
    <row r="1492" spans="1:13" x14ac:dyDescent="0.2">
      <c r="A1492" t="s">
        <v>63</v>
      </c>
      <c r="B1492" s="144" t="s">
        <v>5</v>
      </c>
      <c r="C1492">
        <v>101</v>
      </c>
      <c r="D1492" t="str">
        <f>VLOOKUP(Oliusala[[#This Row],[postnumer]],Sveitarfelog[#All],4,FALSE)</f>
        <v>Garðabær,Hafnarfjarðarkaupstaður,Kópavogsbær,Reykjavíkurborg,Seltjarnarnesbær</v>
      </c>
      <c r="E1492" t="str">
        <f>VLOOKUP(Oliusala[[#This Row],[postnumer]],Sveitarfelog[#All],5,FALSE)</f>
        <v>Höfuðborgarsvæðið</v>
      </c>
      <c r="F1492" t="s">
        <v>20</v>
      </c>
      <c r="G1492" t="s">
        <v>50</v>
      </c>
      <c r="H1492" t="s">
        <v>58</v>
      </c>
      <c r="I1492" s="1">
        <v>1396931</v>
      </c>
      <c r="J1492" s="2">
        <f>VLOOKUP(Oliusala[[#This Row],[tegund]],Tegundir!$B$2:$D$19,3,FALSE)*Oliusala[[#This Row],[magn]]/1000</f>
        <v>1047.6982499999999</v>
      </c>
      <c r="K1492">
        <v>2011</v>
      </c>
      <c r="L1492" t="s">
        <v>18</v>
      </c>
      <c r="M1492" s="144" t="s">
        <v>59</v>
      </c>
    </row>
    <row r="1493" spans="1:13" x14ac:dyDescent="0.2">
      <c r="A1493" t="s">
        <v>63</v>
      </c>
      <c r="B1493" s="144" t="s">
        <v>5</v>
      </c>
      <c r="C1493">
        <v>101</v>
      </c>
      <c r="D1493" t="str">
        <f>VLOOKUP(Oliusala[[#This Row],[postnumer]],Sveitarfelog[#All],4,FALSE)</f>
        <v>Garðabær,Hafnarfjarðarkaupstaður,Kópavogsbær,Reykjavíkurborg,Seltjarnarnesbær</v>
      </c>
      <c r="E1493" t="str">
        <f>VLOOKUP(Oliusala[[#This Row],[postnumer]],Sveitarfelog[#All],5,FALSE)</f>
        <v>Höfuðborgarsvæðið</v>
      </c>
      <c r="F1493" t="s">
        <v>20</v>
      </c>
      <c r="G1493" t="s">
        <v>50</v>
      </c>
      <c r="H1493" t="s">
        <v>58</v>
      </c>
      <c r="I1493" s="1">
        <v>1446892</v>
      </c>
      <c r="J1493" s="2">
        <f>VLOOKUP(Oliusala[[#This Row],[tegund]],Tegundir!$B$2:$D$19,3,FALSE)*Oliusala[[#This Row],[magn]]/1000</f>
        <v>1085.1690000000001</v>
      </c>
      <c r="K1493">
        <v>2011</v>
      </c>
      <c r="L1493" t="s">
        <v>18</v>
      </c>
      <c r="M1493" s="144" t="s">
        <v>59</v>
      </c>
    </row>
    <row r="1494" spans="1:13" x14ac:dyDescent="0.2">
      <c r="A1494" t="s">
        <v>63</v>
      </c>
      <c r="B1494" s="144" t="s">
        <v>5</v>
      </c>
      <c r="C1494">
        <v>101</v>
      </c>
      <c r="D1494" t="str">
        <f>VLOOKUP(Oliusala[[#This Row],[postnumer]],Sveitarfelog[#All],4,FALSE)</f>
        <v>Garðabær,Hafnarfjarðarkaupstaður,Kópavogsbær,Reykjavíkurborg,Seltjarnarnesbær</v>
      </c>
      <c r="E1494" t="str">
        <f>VLOOKUP(Oliusala[[#This Row],[postnumer]],Sveitarfelog[#All],5,FALSE)</f>
        <v>Höfuðborgarsvæðið</v>
      </c>
      <c r="F1494" t="s">
        <v>20</v>
      </c>
      <c r="G1494" t="s">
        <v>50</v>
      </c>
      <c r="H1494" t="s">
        <v>58</v>
      </c>
      <c r="I1494" s="1">
        <v>1639299</v>
      </c>
      <c r="J1494" s="2">
        <f>VLOOKUP(Oliusala[[#This Row],[tegund]],Tegundir!$B$2:$D$19,3,FALSE)*Oliusala[[#This Row],[magn]]/1000</f>
        <v>1229.47425</v>
      </c>
      <c r="K1494">
        <v>2011</v>
      </c>
      <c r="L1494" t="s">
        <v>18</v>
      </c>
      <c r="M1494" s="144" t="s">
        <v>59</v>
      </c>
    </row>
    <row r="1495" spans="1:13" x14ac:dyDescent="0.2">
      <c r="A1495" t="s">
        <v>63</v>
      </c>
      <c r="B1495" s="144" t="s">
        <v>5</v>
      </c>
      <c r="C1495">
        <v>101</v>
      </c>
      <c r="D1495" t="str">
        <f>VLOOKUP(Oliusala[[#This Row],[postnumer]],Sveitarfelog[#All],4,FALSE)</f>
        <v>Garðabær,Hafnarfjarðarkaupstaður,Kópavogsbær,Reykjavíkurborg,Seltjarnarnesbær</v>
      </c>
      <c r="E1495" t="str">
        <f>VLOOKUP(Oliusala[[#This Row],[postnumer]],Sveitarfelog[#All],5,FALSE)</f>
        <v>Höfuðborgarsvæðið</v>
      </c>
      <c r="F1495" t="s">
        <v>20</v>
      </c>
      <c r="G1495" t="s">
        <v>50</v>
      </c>
      <c r="H1495" t="s">
        <v>58</v>
      </c>
      <c r="I1495" s="1">
        <v>1210662</v>
      </c>
      <c r="J1495" s="2">
        <f>VLOOKUP(Oliusala[[#This Row],[tegund]],Tegundir!$B$2:$D$19,3,FALSE)*Oliusala[[#This Row],[magn]]/1000</f>
        <v>907.99649999999997</v>
      </c>
      <c r="K1495">
        <v>2011</v>
      </c>
      <c r="L1495" t="s">
        <v>18</v>
      </c>
      <c r="M1495" s="144" t="s">
        <v>59</v>
      </c>
    </row>
    <row r="1496" spans="1:13" x14ac:dyDescent="0.2">
      <c r="A1496" t="s">
        <v>63</v>
      </c>
      <c r="B1496" s="144" t="s">
        <v>5</v>
      </c>
      <c r="C1496">
        <v>101</v>
      </c>
      <c r="D1496" t="str">
        <f>VLOOKUP(Oliusala[[#This Row],[postnumer]],Sveitarfelog[#All],4,FALSE)</f>
        <v>Garðabær,Hafnarfjarðarkaupstaður,Kópavogsbær,Reykjavíkurborg,Seltjarnarnesbær</v>
      </c>
      <c r="E1496" t="str">
        <f>VLOOKUP(Oliusala[[#This Row],[postnumer]],Sveitarfelog[#All],5,FALSE)</f>
        <v>Höfuðborgarsvæðið</v>
      </c>
      <c r="F1496" t="s">
        <v>20</v>
      </c>
      <c r="G1496" t="s">
        <v>50</v>
      </c>
      <c r="H1496" t="s">
        <v>58</v>
      </c>
      <c r="I1496" s="1">
        <v>424729</v>
      </c>
      <c r="J1496" s="2">
        <f>VLOOKUP(Oliusala[[#This Row],[tegund]],Tegundir!$B$2:$D$19,3,FALSE)*Oliusala[[#This Row],[magn]]/1000</f>
        <v>318.54674999999997</v>
      </c>
      <c r="K1496">
        <v>2011</v>
      </c>
      <c r="L1496" t="s">
        <v>18</v>
      </c>
      <c r="M1496" s="144" t="s">
        <v>59</v>
      </c>
    </row>
    <row r="1497" spans="1:13" x14ac:dyDescent="0.2">
      <c r="A1497" t="s">
        <v>63</v>
      </c>
      <c r="B1497" s="144" t="s">
        <v>5</v>
      </c>
      <c r="C1497">
        <v>101</v>
      </c>
      <c r="D1497" t="str">
        <f>VLOOKUP(Oliusala[[#This Row],[postnumer]],Sveitarfelog[#All],4,FALSE)</f>
        <v>Garðabær,Hafnarfjarðarkaupstaður,Kópavogsbær,Reykjavíkurborg,Seltjarnarnesbær</v>
      </c>
      <c r="E1497" t="str">
        <f>VLOOKUP(Oliusala[[#This Row],[postnumer]],Sveitarfelog[#All],5,FALSE)</f>
        <v>Höfuðborgarsvæðið</v>
      </c>
      <c r="F1497" t="s">
        <v>20</v>
      </c>
      <c r="G1497" t="s">
        <v>50</v>
      </c>
      <c r="H1497" t="s">
        <v>58</v>
      </c>
      <c r="I1497" s="1">
        <v>372435</v>
      </c>
      <c r="J1497" s="2">
        <f>VLOOKUP(Oliusala[[#This Row],[tegund]],Tegundir!$B$2:$D$19,3,FALSE)*Oliusala[[#This Row],[magn]]/1000</f>
        <v>279.32625000000002</v>
      </c>
      <c r="K1497">
        <v>2011</v>
      </c>
      <c r="L1497" t="s">
        <v>18</v>
      </c>
      <c r="M1497" s="144" t="s">
        <v>59</v>
      </c>
    </row>
    <row r="1498" spans="1:13" x14ac:dyDescent="0.2">
      <c r="A1498" t="s">
        <v>63</v>
      </c>
      <c r="B1498" s="144" t="s">
        <v>5</v>
      </c>
      <c r="C1498">
        <v>101</v>
      </c>
      <c r="D1498" t="str">
        <f>VLOOKUP(Oliusala[[#This Row],[postnumer]],Sveitarfelog[#All],4,FALSE)</f>
        <v>Garðabær,Hafnarfjarðarkaupstaður,Kópavogsbær,Reykjavíkurborg,Seltjarnarnesbær</v>
      </c>
      <c r="E1498" t="str">
        <f>VLOOKUP(Oliusala[[#This Row],[postnumer]],Sveitarfelog[#All],5,FALSE)</f>
        <v>Höfuðborgarsvæðið</v>
      </c>
      <c r="F1498" t="s">
        <v>20</v>
      </c>
      <c r="G1498" t="s">
        <v>50</v>
      </c>
      <c r="H1498" t="s">
        <v>58</v>
      </c>
      <c r="I1498" s="1">
        <v>33959844</v>
      </c>
      <c r="J1498" s="2">
        <f>VLOOKUP(Oliusala[[#This Row],[tegund]],Tegundir!$B$2:$D$19,3,FALSE)*Oliusala[[#This Row],[magn]]/1000</f>
        <v>25469.883000000002</v>
      </c>
      <c r="K1498">
        <v>2011</v>
      </c>
      <c r="L1498" t="s">
        <v>18</v>
      </c>
      <c r="M1498" s="144" t="s">
        <v>59</v>
      </c>
    </row>
    <row r="1499" spans="1:13" x14ac:dyDescent="0.2">
      <c r="A1499" t="s">
        <v>63</v>
      </c>
      <c r="B1499" s="144" t="s">
        <v>5</v>
      </c>
      <c r="C1499">
        <v>101</v>
      </c>
      <c r="D1499" t="str">
        <f>VLOOKUP(Oliusala[[#This Row],[postnumer]],Sveitarfelog[#All],4,FALSE)</f>
        <v>Garðabær,Hafnarfjarðarkaupstaður,Kópavogsbær,Reykjavíkurborg,Seltjarnarnesbær</v>
      </c>
      <c r="E1499" t="str">
        <f>VLOOKUP(Oliusala[[#This Row],[postnumer]],Sveitarfelog[#All],5,FALSE)</f>
        <v>Höfuðborgarsvæðið</v>
      </c>
      <c r="F1499" t="s">
        <v>46</v>
      </c>
      <c r="G1499" t="s">
        <v>50</v>
      </c>
      <c r="H1499" t="s">
        <v>58</v>
      </c>
      <c r="I1499" s="1">
        <v>251954</v>
      </c>
      <c r="J1499" s="2">
        <f>VLOOKUP(Oliusala[[#This Row],[tegund]],Tegundir!$B$2:$D$19,3,FALSE)*Oliusala[[#This Row],[magn]]/1000</f>
        <v>188.96549999999999</v>
      </c>
      <c r="K1499">
        <v>2011</v>
      </c>
      <c r="L1499" t="s">
        <v>18</v>
      </c>
      <c r="M1499" s="144" t="s">
        <v>59</v>
      </c>
    </row>
    <row r="1500" spans="1:13" x14ac:dyDescent="0.2">
      <c r="A1500" t="s">
        <v>63</v>
      </c>
      <c r="B1500" s="144" t="s">
        <v>5</v>
      </c>
      <c r="C1500">
        <v>101</v>
      </c>
      <c r="D1500" t="str">
        <f>VLOOKUP(Oliusala[[#This Row],[postnumer]],Sveitarfelog[#All],4,FALSE)</f>
        <v>Garðabær,Hafnarfjarðarkaupstaður,Kópavogsbær,Reykjavíkurborg,Seltjarnarnesbær</v>
      </c>
      <c r="E1500" t="str">
        <f>VLOOKUP(Oliusala[[#This Row],[postnumer]],Sveitarfelog[#All],5,FALSE)</f>
        <v>Höfuðborgarsvæðið</v>
      </c>
      <c r="F1500" t="s">
        <v>22</v>
      </c>
      <c r="G1500" t="s">
        <v>50</v>
      </c>
      <c r="H1500" t="s">
        <v>58</v>
      </c>
      <c r="I1500" s="1">
        <v>-12</v>
      </c>
      <c r="J1500" s="2">
        <v>0</v>
      </c>
      <c r="K1500">
        <v>2011</v>
      </c>
      <c r="L1500" t="s">
        <v>18</v>
      </c>
      <c r="M1500" s="144" t="s">
        <v>59</v>
      </c>
    </row>
    <row r="1501" spans="1:13" x14ac:dyDescent="0.2">
      <c r="A1501" t="s">
        <v>63</v>
      </c>
      <c r="B1501" s="144" t="s">
        <v>5</v>
      </c>
      <c r="C1501">
        <v>101</v>
      </c>
      <c r="D1501" t="str">
        <f>VLOOKUP(Oliusala[[#This Row],[postnumer]],Sveitarfelog[#All],4,FALSE)</f>
        <v>Garðabær,Hafnarfjarðarkaupstaður,Kópavogsbær,Reykjavíkurborg,Seltjarnarnesbær</v>
      </c>
      <c r="E1501" t="str">
        <f>VLOOKUP(Oliusala[[#This Row],[postnumer]],Sveitarfelog[#All],5,FALSE)</f>
        <v>Höfuðborgarsvæðið</v>
      </c>
      <c r="F1501" t="s">
        <v>20</v>
      </c>
      <c r="G1501" t="s">
        <v>50</v>
      </c>
      <c r="H1501" t="s">
        <v>58</v>
      </c>
      <c r="I1501" s="1">
        <v>1006170</v>
      </c>
      <c r="J1501" s="2">
        <f>VLOOKUP(Oliusala[[#This Row],[tegund]],Tegundir!$B$2:$D$19,3,FALSE)*Oliusala[[#This Row],[magn]]/1000</f>
        <v>754.62750000000005</v>
      </c>
      <c r="K1501">
        <v>2011</v>
      </c>
      <c r="L1501" t="s">
        <v>18</v>
      </c>
      <c r="M1501" s="144" t="s">
        <v>59</v>
      </c>
    </row>
    <row r="1502" spans="1:13" x14ac:dyDescent="0.2">
      <c r="A1502" t="s">
        <v>63</v>
      </c>
      <c r="B1502" s="144" t="s">
        <v>5</v>
      </c>
      <c r="C1502">
        <v>101</v>
      </c>
      <c r="D1502" t="str">
        <f>VLOOKUP(Oliusala[[#This Row],[postnumer]],Sveitarfelog[#All],4,FALSE)</f>
        <v>Garðabær,Hafnarfjarðarkaupstaður,Kópavogsbær,Reykjavíkurborg,Seltjarnarnesbær</v>
      </c>
      <c r="E1502" t="str">
        <f>VLOOKUP(Oliusala[[#This Row],[postnumer]],Sveitarfelog[#All],5,FALSE)</f>
        <v>Höfuðborgarsvæðið</v>
      </c>
      <c r="F1502" t="s">
        <v>46</v>
      </c>
      <c r="G1502" t="s">
        <v>50</v>
      </c>
      <c r="H1502" t="s">
        <v>58</v>
      </c>
      <c r="I1502" s="1">
        <v>10783</v>
      </c>
      <c r="J1502" s="2">
        <f>VLOOKUP(Oliusala[[#This Row],[tegund]],Tegundir!$B$2:$D$19,3,FALSE)*Oliusala[[#This Row],[magn]]/1000</f>
        <v>8.0872499999999992</v>
      </c>
      <c r="K1502">
        <v>2011</v>
      </c>
      <c r="L1502" t="s">
        <v>18</v>
      </c>
      <c r="M1502" s="144" t="s">
        <v>59</v>
      </c>
    </row>
    <row r="1503" spans="1:13" x14ac:dyDescent="0.2">
      <c r="A1503" t="s">
        <v>63</v>
      </c>
      <c r="B1503" s="144" t="s">
        <v>5</v>
      </c>
      <c r="C1503">
        <v>101</v>
      </c>
      <c r="D1503" t="str">
        <f>VLOOKUP(Oliusala[[#This Row],[postnumer]],Sveitarfelog[#All],4,FALSE)</f>
        <v>Garðabær,Hafnarfjarðarkaupstaður,Kópavogsbær,Reykjavíkurborg,Seltjarnarnesbær</v>
      </c>
      <c r="E1503" t="str">
        <f>VLOOKUP(Oliusala[[#This Row],[postnumer]],Sveitarfelog[#All],5,FALSE)</f>
        <v>Höfuðborgarsvæðið</v>
      </c>
      <c r="F1503" t="s">
        <v>20</v>
      </c>
      <c r="G1503" t="s">
        <v>50</v>
      </c>
      <c r="H1503" t="s">
        <v>58</v>
      </c>
      <c r="I1503" s="1">
        <v>60896</v>
      </c>
      <c r="J1503" s="2">
        <f>VLOOKUP(Oliusala[[#This Row],[tegund]],Tegundir!$B$2:$D$19,3,FALSE)*Oliusala[[#This Row],[magn]]/1000</f>
        <v>45.671999999999997</v>
      </c>
      <c r="K1503">
        <v>2011</v>
      </c>
      <c r="L1503" t="s">
        <v>18</v>
      </c>
      <c r="M1503" s="144" t="s">
        <v>59</v>
      </c>
    </row>
    <row r="1504" spans="1:13" x14ac:dyDescent="0.2">
      <c r="A1504" t="s">
        <v>63</v>
      </c>
      <c r="B1504" s="144" t="s">
        <v>5</v>
      </c>
      <c r="C1504">
        <v>101</v>
      </c>
      <c r="D1504" t="str">
        <f>VLOOKUP(Oliusala[[#This Row],[postnumer]],Sveitarfelog[#All],4,FALSE)</f>
        <v>Garðabær,Hafnarfjarðarkaupstaður,Kópavogsbær,Reykjavíkurborg,Seltjarnarnesbær</v>
      </c>
      <c r="E1504" t="str">
        <f>VLOOKUP(Oliusala[[#This Row],[postnumer]],Sveitarfelog[#All],5,FALSE)</f>
        <v>Höfuðborgarsvæðið</v>
      </c>
      <c r="F1504" t="s">
        <v>46</v>
      </c>
      <c r="G1504" t="s">
        <v>50</v>
      </c>
      <c r="H1504" t="s">
        <v>58</v>
      </c>
      <c r="I1504" s="1">
        <v>1336</v>
      </c>
      <c r="J1504" s="2">
        <f>VLOOKUP(Oliusala[[#This Row],[tegund]],Tegundir!$B$2:$D$19,3,FALSE)*Oliusala[[#This Row],[magn]]/1000</f>
        <v>1.002</v>
      </c>
      <c r="K1504">
        <v>2011</v>
      </c>
      <c r="L1504" t="s">
        <v>18</v>
      </c>
      <c r="M1504" s="144" t="s">
        <v>59</v>
      </c>
    </row>
    <row r="1505" spans="1:13" x14ac:dyDescent="0.2">
      <c r="A1505" t="s">
        <v>63</v>
      </c>
      <c r="B1505" s="144" t="s">
        <v>72</v>
      </c>
      <c r="C1505">
        <v>190</v>
      </c>
      <c r="D1505" t="str">
        <f>VLOOKUP(Oliusala[[#This Row],[postnumer]],Sveitarfelog[#All],4,FALSE)</f>
        <v>Sveitarfélagið Vogar</v>
      </c>
      <c r="E1505" t="str">
        <f>VLOOKUP(Oliusala[[#This Row],[postnumer]],Sveitarfelog[#All],5,FALSE)</f>
        <v>Suðurnes</v>
      </c>
      <c r="F1505" t="s">
        <v>20</v>
      </c>
      <c r="G1505" t="s">
        <v>50</v>
      </c>
      <c r="H1505" t="s">
        <v>58</v>
      </c>
      <c r="I1505" s="1">
        <v>212769</v>
      </c>
      <c r="J1505" s="2">
        <f>VLOOKUP(Oliusala[[#This Row],[tegund]],Tegundir!$B$2:$D$19,3,FALSE)*Oliusala[[#This Row],[magn]]/1000</f>
        <v>159.57675</v>
      </c>
      <c r="K1505">
        <v>2011</v>
      </c>
      <c r="L1505" t="s">
        <v>18</v>
      </c>
      <c r="M1505" s="144" t="s">
        <v>59</v>
      </c>
    </row>
    <row r="1506" spans="1:13" x14ac:dyDescent="0.2">
      <c r="A1506" t="s">
        <v>57</v>
      </c>
      <c r="B1506" s="144" t="s">
        <v>74</v>
      </c>
      <c r="C1506">
        <v>230</v>
      </c>
      <c r="D1506" t="str">
        <f>VLOOKUP(Oliusala[[#This Row],[postnumer]],Sveitarfelog[#All],4,FALSE)</f>
        <v>Reykjanesbær</v>
      </c>
      <c r="E1506" t="str">
        <f>VLOOKUP(Oliusala[[#This Row],[postnumer]],Sveitarfelog[#All],5,FALSE)</f>
        <v>Suðurnes</v>
      </c>
      <c r="F1506" t="s">
        <v>20</v>
      </c>
      <c r="G1506" t="s">
        <v>50</v>
      </c>
      <c r="H1506" t="s">
        <v>60</v>
      </c>
      <c r="I1506" s="1">
        <v>2929</v>
      </c>
      <c r="J1506" s="2">
        <f>VLOOKUP(Oliusala[[#This Row],[tegund]],Tegundir!$B$2:$D$19,3,FALSE)*Oliusala[[#This Row],[magn]]/1000</f>
        <v>2.1967500000000002</v>
      </c>
      <c r="K1506">
        <v>2011</v>
      </c>
      <c r="L1506" t="s">
        <v>18</v>
      </c>
      <c r="M1506" s="144" t="s">
        <v>59</v>
      </c>
    </row>
    <row r="1507" spans="1:13" x14ac:dyDescent="0.2">
      <c r="A1507" t="s">
        <v>63</v>
      </c>
      <c r="B1507" s="144" t="s">
        <v>74</v>
      </c>
      <c r="C1507">
        <v>230</v>
      </c>
      <c r="D1507" t="str">
        <f>VLOOKUP(Oliusala[[#This Row],[postnumer]],Sveitarfelog[#All],4,FALSE)</f>
        <v>Reykjanesbær</v>
      </c>
      <c r="E1507" t="str">
        <f>VLOOKUP(Oliusala[[#This Row],[postnumer]],Sveitarfelog[#All],5,FALSE)</f>
        <v>Suðurnes</v>
      </c>
      <c r="F1507" t="s">
        <v>20</v>
      </c>
      <c r="G1507" t="s">
        <v>50</v>
      </c>
      <c r="H1507" t="s">
        <v>58</v>
      </c>
      <c r="I1507" s="1">
        <v>152803</v>
      </c>
      <c r="J1507" s="2">
        <f>VLOOKUP(Oliusala[[#This Row],[tegund]],Tegundir!$B$2:$D$19,3,FALSE)*Oliusala[[#This Row],[magn]]/1000</f>
        <v>114.60225</v>
      </c>
      <c r="K1507">
        <v>2011</v>
      </c>
      <c r="L1507" t="s">
        <v>18</v>
      </c>
      <c r="M1507" s="144" t="s">
        <v>59</v>
      </c>
    </row>
    <row r="1508" spans="1:13" x14ac:dyDescent="0.2">
      <c r="A1508" t="s">
        <v>57</v>
      </c>
      <c r="B1508" s="144" t="s">
        <v>75</v>
      </c>
      <c r="C1508">
        <v>230</v>
      </c>
      <c r="D1508" t="str">
        <f>VLOOKUP(Oliusala[[#This Row],[postnumer]],Sveitarfelog[#All],4,FALSE)</f>
        <v>Reykjanesbær</v>
      </c>
      <c r="E1508" t="str">
        <f>VLOOKUP(Oliusala[[#This Row],[postnumer]],Sveitarfelog[#All],5,FALSE)</f>
        <v>Suðurnes</v>
      </c>
      <c r="F1508" t="s">
        <v>20</v>
      </c>
      <c r="G1508" t="s">
        <v>50</v>
      </c>
      <c r="H1508" t="s">
        <v>60</v>
      </c>
      <c r="I1508" s="1">
        <v>2001</v>
      </c>
      <c r="J1508" s="2">
        <f>VLOOKUP(Oliusala[[#This Row],[tegund]],Tegundir!$B$2:$D$19,3,FALSE)*Oliusala[[#This Row],[magn]]/1000</f>
        <v>1.50075</v>
      </c>
      <c r="K1508">
        <v>2011</v>
      </c>
      <c r="L1508" t="s">
        <v>18</v>
      </c>
      <c r="M1508" s="144" t="s">
        <v>59</v>
      </c>
    </row>
    <row r="1509" spans="1:13" x14ac:dyDescent="0.2">
      <c r="A1509" t="s">
        <v>63</v>
      </c>
      <c r="B1509" s="144" t="s">
        <v>75</v>
      </c>
      <c r="C1509">
        <v>230</v>
      </c>
      <c r="D1509" t="str">
        <f>VLOOKUP(Oliusala[[#This Row],[postnumer]],Sveitarfelog[#All],4,FALSE)</f>
        <v>Reykjanesbær</v>
      </c>
      <c r="E1509" t="str">
        <f>VLOOKUP(Oliusala[[#This Row],[postnumer]],Sveitarfelog[#All],5,FALSE)</f>
        <v>Suðurnes</v>
      </c>
      <c r="F1509" t="s">
        <v>20</v>
      </c>
      <c r="G1509" t="s">
        <v>50</v>
      </c>
      <c r="H1509" t="s">
        <v>58</v>
      </c>
      <c r="I1509" s="1">
        <v>3556767</v>
      </c>
      <c r="J1509" s="2">
        <f>VLOOKUP(Oliusala[[#This Row],[tegund]],Tegundir!$B$2:$D$19,3,FALSE)*Oliusala[[#This Row],[magn]]/1000</f>
        <v>2667.5752499999999</v>
      </c>
      <c r="K1509">
        <v>2011</v>
      </c>
      <c r="L1509" t="s">
        <v>18</v>
      </c>
      <c r="M1509" s="144" t="s">
        <v>59</v>
      </c>
    </row>
    <row r="1510" spans="1:13" x14ac:dyDescent="0.2">
      <c r="A1510" t="s">
        <v>63</v>
      </c>
      <c r="B1510" s="144" t="s">
        <v>75</v>
      </c>
      <c r="C1510">
        <v>230</v>
      </c>
      <c r="D1510" t="str">
        <f>VLOOKUP(Oliusala[[#This Row],[postnumer]],Sveitarfelog[#All],4,FALSE)</f>
        <v>Reykjanesbær</v>
      </c>
      <c r="E1510" t="str">
        <f>VLOOKUP(Oliusala[[#This Row],[postnumer]],Sveitarfelog[#All],5,FALSE)</f>
        <v>Suðurnes</v>
      </c>
      <c r="F1510" t="s">
        <v>46</v>
      </c>
      <c r="G1510" t="s">
        <v>50</v>
      </c>
      <c r="H1510" t="s">
        <v>58</v>
      </c>
      <c r="I1510" s="1">
        <v>28224</v>
      </c>
      <c r="J1510" s="2">
        <f>VLOOKUP(Oliusala[[#This Row],[tegund]],Tegundir!$B$2:$D$19,3,FALSE)*Oliusala[[#This Row],[magn]]/1000</f>
        <v>21.167999999999999</v>
      </c>
      <c r="K1510">
        <v>2011</v>
      </c>
      <c r="L1510" t="s">
        <v>18</v>
      </c>
      <c r="M1510" s="144" t="s">
        <v>59</v>
      </c>
    </row>
    <row r="1511" spans="1:13" x14ac:dyDescent="0.2">
      <c r="A1511" t="s">
        <v>63</v>
      </c>
      <c r="B1511" s="144" t="s">
        <v>77</v>
      </c>
      <c r="C1511">
        <v>240</v>
      </c>
      <c r="D1511" t="str">
        <f>VLOOKUP(Oliusala[[#This Row],[postnumer]],Sveitarfelog[#All],4,FALSE)</f>
        <v>Grindavíkurbær</v>
      </c>
      <c r="E1511" t="str">
        <f>VLOOKUP(Oliusala[[#This Row],[postnumer]],Sveitarfelog[#All],5,FALSE)</f>
        <v>Suðurnes</v>
      </c>
      <c r="F1511" t="s">
        <v>20</v>
      </c>
      <c r="G1511" t="s">
        <v>50</v>
      </c>
      <c r="H1511" t="s">
        <v>58</v>
      </c>
      <c r="I1511" s="1">
        <v>1243129</v>
      </c>
      <c r="J1511" s="2">
        <f>VLOOKUP(Oliusala[[#This Row],[tegund]],Tegundir!$B$2:$D$19,3,FALSE)*Oliusala[[#This Row],[magn]]/1000</f>
        <v>932.34675000000004</v>
      </c>
      <c r="K1511">
        <v>2011</v>
      </c>
      <c r="L1511" t="s">
        <v>18</v>
      </c>
      <c r="M1511" s="144" t="s">
        <v>59</v>
      </c>
    </row>
    <row r="1512" spans="1:13" x14ac:dyDescent="0.2">
      <c r="A1512" t="s">
        <v>63</v>
      </c>
      <c r="B1512" s="144" t="s">
        <v>78</v>
      </c>
      <c r="C1512">
        <v>245</v>
      </c>
      <c r="D1512" t="str">
        <f>VLOOKUP(Oliusala[[#This Row],[postnumer]],Sveitarfelog[#All],4,FALSE)</f>
        <v>Suðurnesjabær</v>
      </c>
      <c r="E1512" t="str">
        <f>VLOOKUP(Oliusala[[#This Row],[postnumer]],Sveitarfelog[#All],5,FALSE)</f>
        <v>Suðurnes</v>
      </c>
      <c r="F1512" t="s">
        <v>20</v>
      </c>
      <c r="G1512" t="s">
        <v>50</v>
      </c>
      <c r="H1512" t="s">
        <v>58</v>
      </c>
      <c r="I1512" s="1">
        <v>479168</v>
      </c>
      <c r="J1512" s="2">
        <f>VLOOKUP(Oliusala[[#This Row],[tegund]],Tegundir!$B$2:$D$19,3,FALSE)*Oliusala[[#This Row],[magn]]/1000</f>
        <v>359.37599999999998</v>
      </c>
      <c r="K1512">
        <v>2011</v>
      </c>
      <c r="L1512" t="s">
        <v>18</v>
      </c>
      <c r="M1512" s="144" t="s">
        <v>59</v>
      </c>
    </row>
    <row r="1513" spans="1:13" x14ac:dyDescent="0.2">
      <c r="A1513" t="s">
        <v>63</v>
      </c>
      <c r="B1513" s="144" t="s">
        <v>79</v>
      </c>
      <c r="C1513">
        <v>250</v>
      </c>
      <c r="D1513" t="str">
        <f>VLOOKUP(Oliusala[[#This Row],[postnumer]],Sveitarfelog[#All],4,FALSE)</f>
        <v>Suðurnesjabær</v>
      </c>
      <c r="E1513" t="str">
        <f>VLOOKUP(Oliusala[[#This Row],[postnumer]],Sveitarfelog[#All],5,FALSE)</f>
        <v>Suðurnes</v>
      </c>
      <c r="F1513" t="s">
        <v>20</v>
      </c>
      <c r="G1513" t="s">
        <v>50</v>
      </c>
      <c r="H1513" t="s">
        <v>58</v>
      </c>
      <c r="I1513" s="1">
        <v>269500</v>
      </c>
      <c r="J1513" s="2">
        <f>VLOOKUP(Oliusala[[#This Row],[tegund]],Tegundir!$B$2:$D$19,3,FALSE)*Oliusala[[#This Row],[magn]]/1000</f>
        <v>202.125</v>
      </c>
      <c r="K1513">
        <v>2011</v>
      </c>
      <c r="L1513" t="s">
        <v>18</v>
      </c>
      <c r="M1513" s="144" t="s">
        <v>59</v>
      </c>
    </row>
    <row r="1514" spans="1:13" x14ac:dyDescent="0.2">
      <c r="A1514" t="s">
        <v>63</v>
      </c>
      <c r="B1514" s="144" t="s">
        <v>80</v>
      </c>
      <c r="C1514">
        <v>260</v>
      </c>
      <c r="D1514" t="str">
        <f>VLOOKUP(Oliusala[[#This Row],[postnumer]],Sveitarfelog[#All],4,FALSE)</f>
        <v>Reykjanesbær</v>
      </c>
      <c r="E1514" t="str">
        <f>VLOOKUP(Oliusala[[#This Row],[postnumer]],Sveitarfelog[#All],5,FALSE)</f>
        <v>Suðurnes</v>
      </c>
      <c r="F1514" t="s">
        <v>20</v>
      </c>
      <c r="G1514" t="s">
        <v>50</v>
      </c>
      <c r="H1514" t="s">
        <v>58</v>
      </c>
      <c r="I1514" s="1">
        <v>1669686</v>
      </c>
      <c r="J1514" s="2">
        <f>VLOOKUP(Oliusala[[#This Row],[tegund]],Tegundir!$B$2:$D$19,3,FALSE)*Oliusala[[#This Row],[magn]]/1000</f>
        <v>1252.2645</v>
      </c>
      <c r="K1514">
        <v>2011</v>
      </c>
      <c r="L1514" t="s">
        <v>18</v>
      </c>
      <c r="M1514" s="144" t="s">
        <v>59</v>
      </c>
    </row>
    <row r="1515" spans="1:13" x14ac:dyDescent="0.2">
      <c r="A1515" t="s">
        <v>63</v>
      </c>
      <c r="B1515" s="144" t="s">
        <v>80</v>
      </c>
      <c r="C1515">
        <v>260</v>
      </c>
      <c r="D1515" t="str">
        <f>VLOOKUP(Oliusala[[#This Row],[postnumer]],Sveitarfelog[#All],4,FALSE)</f>
        <v>Reykjanesbær</v>
      </c>
      <c r="E1515" t="str">
        <f>VLOOKUP(Oliusala[[#This Row],[postnumer]],Sveitarfelog[#All],5,FALSE)</f>
        <v>Suðurnes</v>
      </c>
      <c r="F1515" t="s">
        <v>20</v>
      </c>
      <c r="G1515" t="s">
        <v>50</v>
      </c>
      <c r="H1515" t="s">
        <v>58</v>
      </c>
      <c r="I1515" s="1">
        <v>2168349</v>
      </c>
      <c r="J1515" s="2">
        <f>VLOOKUP(Oliusala[[#This Row],[tegund]],Tegundir!$B$2:$D$19,3,FALSE)*Oliusala[[#This Row],[magn]]/1000</f>
        <v>1626.2617499999999</v>
      </c>
      <c r="K1515">
        <v>2011</v>
      </c>
      <c r="L1515" t="s">
        <v>18</v>
      </c>
      <c r="M1515" s="144" t="s">
        <v>59</v>
      </c>
    </row>
    <row r="1516" spans="1:13" x14ac:dyDescent="0.2">
      <c r="A1516" t="s">
        <v>63</v>
      </c>
      <c r="B1516" s="144" t="s">
        <v>80</v>
      </c>
      <c r="C1516">
        <v>260</v>
      </c>
      <c r="D1516" t="str">
        <f>VLOOKUP(Oliusala[[#This Row],[postnumer]],Sveitarfelog[#All],4,FALSE)</f>
        <v>Reykjanesbær</v>
      </c>
      <c r="E1516" t="str">
        <f>VLOOKUP(Oliusala[[#This Row],[postnumer]],Sveitarfelog[#All],5,FALSE)</f>
        <v>Suðurnes</v>
      </c>
      <c r="F1516" t="s">
        <v>20</v>
      </c>
      <c r="G1516" t="s">
        <v>50</v>
      </c>
      <c r="H1516" t="s">
        <v>58</v>
      </c>
      <c r="I1516" s="1">
        <v>1576254</v>
      </c>
      <c r="J1516" s="2">
        <f>VLOOKUP(Oliusala[[#This Row],[tegund]],Tegundir!$B$2:$D$19,3,FALSE)*Oliusala[[#This Row],[magn]]/1000</f>
        <v>1182.1904999999999</v>
      </c>
      <c r="K1516">
        <v>2011</v>
      </c>
      <c r="L1516" t="s">
        <v>18</v>
      </c>
      <c r="M1516" s="144" t="s">
        <v>59</v>
      </c>
    </row>
    <row r="1517" spans="1:13" x14ac:dyDescent="0.2">
      <c r="A1517" t="s">
        <v>57</v>
      </c>
      <c r="B1517" s="144" t="s">
        <v>81</v>
      </c>
      <c r="C1517">
        <v>270</v>
      </c>
      <c r="D1517" t="str">
        <f>VLOOKUP(Oliusala[[#This Row],[postnumer]],Sveitarfelog[#All],4,FALSE)</f>
        <v>Mosfellsbær</v>
      </c>
      <c r="E1517" t="str">
        <f>VLOOKUP(Oliusala[[#This Row],[postnumer]],Sveitarfelog[#All],5,FALSE)</f>
        <v>Höfuðborgarsvæðið</v>
      </c>
      <c r="F1517" t="s">
        <v>20</v>
      </c>
      <c r="G1517" t="s">
        <v>50</v>
      </c>
      <c r="H1517" t="s">
        <v>60</v>
      </c>
      <c r="I1517" s="1">
        <v>2564</v>
      </c>
      <c r="J1517" s="2">
        <f>VLOOKUP(Oliusala[[#This Row],[tegund]],Tegundir!$B$2:$D$19,3,FALSE)*Oliusala[[#This Row],[magn]]/1000</f>
        <v>1.923</v>
      </c>
      <c r="K1517">
        <v>2011</v>
      </c>
      <c r="L1517" t="s">
        <v>18</v>
      </c>
      <c r="M1517" s="144" t="s">
        <v>59</v>
      </c>
    </row>
    <row r="1518" spans="1:13" x14ac:dyDescent="0.2">
      <c r="A1518" t="s">
        <v>63</v>
      </c>
      <c r="B1518" s="144" t="s">
        <v>81</v>
      </c>
      <c r="C1518">
        <v>270</v>
      </c>
      <c r="D1518" t="str">
        <f>VLOOKUP(Oliusala[[#This Row],[postnumer]],Sveitarfelog[#All],4,FALSE)</f>
        <v>Mosfellsbær</v>
      </c>
      <c r="E1518" t="str">
        <f>VLOOKUP(Oliusala[[#This Row],[postnumer]],Sveitarfelog[#All],5,FALSE)</f>
        <v>Höfuðborgarsvæðið</v>
      </c>
      <c r="F1518" t="s">
        <v>20</v>
      </c>
      <c r="G1518" t="s">
        <v>50</v>
      </c>
      <c r="H1518" t="s">
        <v>58</v>
      </c>
      <c r="I1518" s="1">
        <v>2544865</v>
      </c>
      <c r="J1518" s="2">
        <f>VLOOKUP(Oliusala[[#This Row],[tegund]],Tegundir!$B$2:$D$19,3,FALSE)*Oliusala[[#This Row],[magn]]/1000</f>
        <v>1908.6487500000001</v>
      </c>
      <c r="K1518">
        <v>2011</v>
      </c>
      <c r="L1518" t="s">
        <v>18</v>
      </c>
      <c r="M1518" s="144" t="s">
        <v>59</v>
      </c>
    </row>
    <row r="1519" spans="1:13" x14ac:dyDescent="0.2">
      <c r="A1519" t="s">
        <v>63</v>
      </c>
      <c r="B1519" s="144" t="s">
        <v>81</v>
      </c>
      <c r="C1519">
        <v>270</v>
      </c>
      <c r="D1519" t="str">
        <f>VLOOKUP(Oliusala[[#This Row],[postnumer]],Sveitarfelog[#All],4,FALSE)</f>
        <v>Mosfellsbær</v>
      </c>
      <c r="E1519" t="str">
        <f>VLOOKUP(Oliusala[[#This Row],[postnumer]],Sveitarfelog[#All],5,FALSE)</f>
        <v>Höfuðborgarsvæðið</v>
      </c>
      <c r="F1519" t="s">
        <v>46</v>
      </c>
      <c r="G1519" t="s">
        <v>50</v>
      </c>
      <c r="H1519" t="s">
        <v>58</v>
      </c>
      <c r="I1519" s="1">
        <v>25960</v>
      </c>
      <c r="J1519" s="2">
        <f>VLOOKUP(Oliusala[[#This Row],[tegund]],Tegundir!$B$2:$D$19,3,FALSE)*Oliusala[[#This Row],[magn]]/1000</f>
        <v>19.47</v>
      </c>
      <c r="K1519">
        <v>2011</v>
      </c>
      <c r="L1519" t="s">
        <v>18</v>
      </c>
      <c r="M1519" s="144" t="s">
        <v>59</v>
      </c>
    </row>
    <row r="1520" spans="1:13" x14ac:dyDescent="0.2">
      <c r="A1520" t="s">
        <v>63</v>
      </c>
      <c r="B1520" s="144" t="s">
        <v>82</v>
      </c>
      <c r="C1520">
        <v>270</v>
      </c>
      <c r="D1520" t="str">
        <f>VLOOKUP(Oliusala[[#This Row],[postnumer]],Sveitarfelog[#All],4,FALSE)</f>
        <v>Mosfellsbær</v>
      </c>
      <c r="E1520" t="str">
        <f>VLOOKUP(Oliusala[[#This Row],[postnumer]],Sveitarfelog[#All],5,FALSE)</f>
        <v>Höfuðborgarsvæðið</v>
      </c>
      <c r="F1520" t="s">
        <v>20</v>
      </c>
      <c r="G1520" t="s">
        <v>50</v>
      </c>
      <c r="H1520" t="s">
        <v>58</v>
      </c>
      <c r="I1520" s="1">
        <v>290444</v>
      </c>
      <c r="J1520" s="2">
        <f>VLOOKUP(Oliusala[[#This Row],[tegund]],Tegundir!$B$2:$D$19,3,FALSE)*Oliusala[[#This Row],[magn]]/1000</f>
        <v>217.833</v>
      </c>
      <c r="K1520">
        <v>2011</v>
      </c>
      <c r="L1520" t="s">
        <v>18</v>
      </c>
      <c r="M1520" s="144" t="s">
        <v>59</v>
      </c>
    </row>
    <row r="1521" spans="1:13" x14ac:dyDescent="0.2">
      <c r="A1521" t="s">
        <v>63</v>
      </c>
      <c r="B1521" s="144" t="s">
        <v>81</v>
      </c>
      <c r="C1521">
        <v>270</v>
      </c>
      <c r="D1521" t="str">
        <f>VLOOKUP(Oliusala[[#This Row],[postnumer]],Sveitarfelog[#All],4,FALSE)</f>
        <v>Mosfellsbær</v>
      </c>
      <c r="E1521" t="str">
        <f>VLOOKUP(Oliusala[[#This Row],[postnumer]],Sveitarfelog[#All],5,FALSE)</f>
        <v>Höfuðborgarsvæðið</v>
      </c>
      <c r="F1521" t="s">
        <v>20</v>
      </c>
      <c r="G1521" t="s">
        <v>50</v>
      </c>
      <c r="H1521" t="s">
        <v>58</v>
      </c>
      <c r="I1521" s="1">
        <v>3611243</v>
      </c>
      <c r="J1521" s="2">
        <f>VLOOKUP(Oliusala[[#This Row],[tegund]],Tegundir!$B$2:$D$19,3,FALSE)*Oliusala[[#This Row],[magn]]/1000</f>
        <v>2708.4322499999998</v>
      </c>
      <c r="K1521">
        <v>2011</v>
      </c>
      <c r="L1521" t="s">
        <v>18</v>
      </c>
      <c r="M1521" s="144" t="s">
        <v>59</v>
      </c>
    </row>
    <row r="1522" spans="1:13" x14ac:dyDescent="0.2">
      <c r="A1522" t="s">
        <v>63</v>
      </c>
      <c r="B1522" s="144" t="s">
        <v>84</v>
      </c>
      <c r="C1522">
        <v>300</v>
      </c>
      <c r="D1522" t="str">
        <f>VLOOKUP(Oliusala[[#This Row],[postnumer]],Sveitarfelog[#All],4,FALSE)</f>
        <v>Akraneskaupstaður,Hvalfjarðarsveit,Kjósarhreppur</v>
      </c>
      <c r="E1522" t="str">
        <f>VLOOKUP(Oliusala[[#This Row],[postnumer]],Sveitarfelog[#All],5,FALSE)</f>
        <v>Vesturland</v>
      </c>
      <c r="F1522" t="s">
        <v>20</v>
      </c>
      <c r="G1522" t="s">
        <v>50</v>
      </c>
      <c r="H1522" t="s">
        <v>58</v>
      </c>
      <c r="I1522" s="1">
        <v>1229248</v>
      </c>
      <c r="J1522" s="2">
        <f>VLOOKUP(Oliusala[[#This Row],[tegund]],Tegundir!$B$2:$D$19,3,FALSE)*Oliusala[[#This Row],[magn]]/1000</f>
        <v>921.93600000000004</v>
      </c>
      <c r="K1522">
        <v>2011</v>
      </c>
      <c r="L1522" t="s">
        <v>18</v>
      </c>
      <c r="M1522" s="144" t="s">
        <v>59</v>
      </c>
    </row>
    <row r="1523" spans="1:13" x14ac:dyDescent="0.2">
      <c r="A1523" t="s">
        <v>63</v>
      </c>
      <c r="B1523" s="144" t="s">
        <v>84</v>
      </c>
      <c r="C1523">
        <v>300</v>
      </c>
      <c r="D1523" t="str">
        <f>VLOOKUP(Oliusala[[#This Row],[postnumer]],Sveitarfelog[#All],4,FALSE)</f>
        <v>Akraneskaupstaður,Hvalfjarðarsveit,Kjósarhreppur</v>
      </c>
      <c r="E1523" t="str">
        <f>VLOOKUP(Oliusala[[#This Row],[postnumer]],Sveitarfelog[#All],5,FALSE)</f>
        <v>Vesturland</v>
      </c>
      <c r="F1523" t="s">
        <v>20</v>
      </c>
      <c r="G1523" t="s">
        <v>50</v>
      </c>
      <c r="H1523" t="s">
        <v>58</v>
      </c>
      <c r="I1523" s="1">
        <v>1663252</v>
      </c>
      <c r="J1523" s="2">
        <f>VLOOKUP(Oliusala[[#This Row],[tegund]],Tegundir!$B$2:$D$19,3,FALSE)*Oliusala[[#This Row],[magn]]/1000</f>
        <v>1247.4390000000001</v>
      </c>
      <c r="K1523">
        <v>2011</v>
      </c>
      <c r="L1523" t="s">
        <v>18</v>
      </c>
      <c r="M1523" s="144" t="s">
        <v>59</v>
      </c>
    </row>
    <row r="1524" spans="1:13" x14ac:dyDescent="0.2">
      <c r="A1524" t="s">
        <v>63</v>
      </c>
      <c r="B1524" s="144" t="s">
        <v>84</v>
      </c>
      <c r="C1524">
        <v>300</v>
      </c>
      <c r="D1524" t="str">
        <f>VLOOKUP(Oliusala[[#This Row],[postnumer]],Sveitarfelog[#All],4,FALSE)</f>
        <v>Akraneskaupstaður,Hvalfjarðarsveit,Kjósarhreppur</v>
      </c>
      <c r="E1524" t="str">
        <f>VLOOKUP(Oliusala[[#This Row],[postnumer]],Sveitarfelog[#All],5,FALSE)</f>
        <v>Vesturland</v>
      </c>
      <c r="F1524" t="s">
        <v>20</v>
      </c>
      <c r="G1524" t="s">
        <v>50</v>
      </c>
      <c r="H1524" t="s">
        <v>58</v>
      </c>
      <c r="I1524" s="1">
        <v>154999</v>
      </c>
      <c r="J1524" s="2">
        <f>VLOOKUP(Oliusala[[#This Row],[tegund]],Tegundir!$B$2:$D$19,3,FALSE)*Oliusala[[#This Row],[magn]]/1000</f>
        <v>116.24925</v>
      </c>
      <c r="K1524">
        <v>2011</v>
      </c>
      <c r="L1524" t="s">
        <v>18</v>
      </c>
      <c r="M1524" s="144" t="s">
        <v>59</v>
      </c>
    </row>
    <row r="1525" spans="1:13" x14ac:dyDescent="0.2">
      <c r="A1525" t="s">
        <v>63</v>
      </c>
      <c r="B1525" s="144" t="s">
        <v>84</v>
      </c>
      <c r="C1525">
        <v>300</v>
      </c>
      <c r="D1525" t="str">
        <f>VLOOKUP(Oliusala[[#This Row],[postnumer]],Sveitarfelog[#All],4,FALSE)</f>
        <v>Akraneskaupstaður,Hvalfjarðarsveit,Kjósarhreppur</v>
      </c>
      <c r="E1525" t="str">
        <f>VLOOKUP(Oliusala[[#This Row],[postnumer]],Sveitarfelog[#All],5,FALSE)</f>
        <v>Vesturland</v>
      </c>
      <c r="F1525" t="s">
        <v>20</v>
      </c>
      <c r="G1525" t="s">
        <v>50</v>
      </c>
      <c r="H1525" t="s">
        <v>58</v>
      </c>
      <c r="I1525" s="1">
        <v>343657</v>
      </c>
      <c r="J1525" s="2">
        <f>VLOOKUP(Oliusala[[#This Row],[tegund]],Tegundir!$B$2:$D$19,3,FALSE)*Oliusala[[#This Row],[magn]]/1000</f>
        <v>257.74275</v>
      </c>
      <c r="K1525">
        <v>2011</v>
      </c>
      <c r="L1525" t="s">
        <v>18</v>
      </c>
      <c r="M1525" s="144" t="s">
        <v>59</v>
      </c>
    </row>
    <row r="1526" spans="1:13" x14ac:dyDescent="0.2">
      <c r="A1526" t="s">
        <v>63</v>
      </c>
      <c r="B1526" s="144" t="s">
        <v>86</v>
      </c>
      <c r="C1526">
        <v>301</v>
      </c>
      <c r="D1526" t="str">
        <f>VLOOKUP(Oliusala[[#This Row],[postnumer]],Sveitarfelog[#All],4,FALSE)</f>
        <v>Akraneskaupstaður,Hvalfjarðarsveit,Kjósarhreppur</v>
      </c>
      <c r="E1526" t="str">
        <f>VLOOKUP(Oliusala[[#This Row],[postnumer]],Sveitarfelog[#All],5,FALSE)</f>
        <v>Vesturland</v>
      </c>
      <c r="F1526" t="s">
        <v>20</v>
      </c>
      <c r="G1526" t="s">
        <v>50</v>
      </c>
      <c r="H1526" t="s">
        <v>58</v>
      </c>
      <c r="I1526" s="1">
        <v>49303</v>
      </c>
      <c r="J1526" s="2">
        <f>VLOOKUP(Oliusala[[#This Row],[tegund]],Tegundir!$B$2:$D$19,3,FALSE)*Oliusala[[#This Row],[magn]]/1000</f>
        <v>36.977249999999998</v>
      </c>
      <c r="K1526">
        <v>2011</v>
      </c>
      <c r="L1526" t="s">
        <v>18</v>
      </c>
      <c r="M1526" s="144" t="s">
        <v>59</v>
      </c>
    </row>
    <row r="1527" spans="1:13" x14ac:dyDescent="0.2">
      <c r="A1527" t="s">
        <v>63</v>
      </c>
      <c r="B1527" s="144" t="s">
        <v>88</v>
      </c>
      <c r="C1527">
        <v>310</v>
      </c>
      <c r="D1527" t="str">
        <f>VLOOKUP(Oliusala[[#This Row],[postnumer]],Sveitarfelog[#All],4,FALSE)</f>
        <v>Borgarbyggð,Skorradalshreppur</v>
      </c>
      <c r="E1527" t="str">
        <f>VLOOKUP(Oliusala[[#This Row],[postnumer]],Sveitarfelog[#All],5,FALSE)</f>
        <v>Vesturland</v>
      </c>
      <c r="F1527" t="s">
        <v>20</v>
      </c>
      <c r="G1527" t="s">
        <v>50</v>
      </c>
      <c r="H1527" t="s">
        <v>58</v>
      </c>
      <c r="I1527" s="1">
        <v>3952631</v>
      </c>
      <c r="J1527" s="2">
        <f>VLOOKUP(Oliusala[[#This Row],[tegund]],Tegundir!$B$2:$D$19,3,FALSE)*Oliusala[[#This Row],[magn]]/1000</f>
        <v>2964.47325</v>
      </c>
      <c r="K1527">
        <v>2011</v>
      </c>
      <c r="L1527" t="s">
        <v>18</v>
      </c>
      <c r="M1527" s="144" t="s">
        <v>59</v>
      </c>
    </row>
    <row r="1528" spans="1:13" x14ac:dyDescent="0.2">
      <c r="A1528" t="s">
        <v>63</v>
      </c>
      <c r="B1528" s="144" t="s">
        <v>88</v>
      </c>
      <c r="C1528">
        <v>310</v>
      </c>
      <c r="D1528" t="str">
        <f>VLOOKUP(Oliusala[[#This Row],[postnumer]],Sveitarfelog[#All],4,FALSE)</f>
        <v>Borgarbyggð,Skorradalshreppur</v>
      </c>
      <c r="E1528" t="str">
        <f>VLOOKUP(Oliusala[[#This Row],[postnumer]],Sveitarfelog[#All],5,FALSE)</f>
        <v>Vesturland</v>
      </c>
      <c r="F1528" t="s">
        <v>46</v>
      </c>
      <c r="G1528" t="s">
        <v>50</v>
      </c>
      <c r="H1528" t="s">
        <v>58</v>
      </c>
      <c r="I1528" s="1">
        <v>11417</v>
      </c>
      <c r="J1528" s="2">
        <f>VLOOKUP(Oliusala[[#This Row],[tegund]],Tegundir!$B$2:$D$19,3,FALSE)*Oliusala[[#This Row],[magn]]/1000</f>
        <v>8.5627499999999994</v>
      </c>
      <c r="K1528">
        <v>2011</v>
      </c>
      <c r="L1528" t="s">
        <v>18</v>
      </c>
      <c r="M1528" s="144" t="s">
        <v>59</v>
      </c>
    </row>
    <row r="1529" spans="1:13" x14ac:dyDescent="0.2">
      <c r="A1529" t="s">
        <v>63</v>
      </c>
      <c r="B1529" s="144" t="s">
        <v>89</v>
      </c>
      <c r="C1529">
        <v>311</v>
      </c>
      <c r="D1529" t="str">
        <f>VLOOKUP(Oliusala[[#This Row],[postnumer]],Sveitarfelog[#All],4,FALSE)</f>
        <v>Borgarbyggð,Skorradalshreppur</v>
      </c>
      <c r="E1529" t="str">
        <f>VLOOKUP(Oliusala[[#This Row],[postnumer]],Sveitarfelog[#All],5,FALSE)</f>
        <v>Vesturland</v>
      </c>
      <c r="F1529" t="s">
        <v>20</v>
      </c>
      <c r="G1529" t="s">
        <v>50</v>
      </c>
      <c r="H1529" t="s">
        <v>58</v>
      </c>
      <c r="I1529" s="1">
        <v>232523</v>
      </c>
      <c r="J1529" s="2">
        <f>VLOOKUP(Oliusala[[#This Row],[tegund]],Tegundir!$B$2:$D$19,3,FALSE)*Oliusala[[#This Row],[magn]]/1000</f>
        <v>174.39224999999999</v>
      </c>
      <c r="K1529">
        <v>2011</v>
      </c>
      <c r="L1529" t="s">
        <v>18</v>
      </c>
      <c r="M1529" s="144" t="s">
        <v>59</v>
      </c>
    </row>
    <row r="1530" spans="1:13" x14ac:dyDescent="0.2">
      <c r="A1530" t="s">
        <v>63</v>
      </c>
      <c r="B1530" s="144" t="s">
        <v>90</v>
      </c>
      <c r="C1530">
        <v>311</v>
      </c>
      <c r="D1530" t="str">
        <f>VLOOKUP(Oliusala[[#This Row],[postnumer]],Sveitarfelog[#All],4,FALSE)</f>
        <v>Borgarbyggð,Skorradalshreppur</v>
      </c>
      <c r="E1530" t="str">
        <f>VLOOKUP(Oliusala[[#This Row],[postnumer]],Sveitarfelog[#All],5,FALSE)</f>
        <v>Vesturland</v>
      </c>
      <c r="F1530" t="s">
        <v>20</v>
      </c>
      <c r="G1530" t="s">
        <v>50</v>
      </c>
      <c r="H1530" t="s">
        <v>58</v>
      </c>
      <c r="I1530" s="1">
        <v>210300</v>
      </c>
      <c r="J1530" s="2">
        <f>VLOOKUP(Oliusala[[#This Row],[tegund]],Tegundir!$B$2:$D$19,3,FALSE)*Oliusala[[#This Row],[magn]]/1000</f>
        <v>157.72499999999999</v>
      </c>
      <c r="K1530">
        <v>2011</v>
      </c>
      <c r="L1530" t="s">
        <v>18</v>
      </c>
      <c r="M1530" s="144" t="s">
        <v>59</v>
      </c>
    </row>
    <row r="1531" spans="1:13" x14ac:dyDescent="0.2">
      <c r="A1531" t="s">
        <v>63</v>
      </c>
      <c r="B1531" s="144" t="s">
        <v>91</v>
      </c>
      <c r="C1531">
        <v>311</v>
      </c>
      <c r="D1531" t="str">
        <f>VLOOKUP(Oliusala[[#This Row],[postnumer]],Sveitarfelog[#All],4,FALSE)</f>
        <v>Borgarbyggð,Skorradalshreppur</v>
      </c>
      <c r="E1531" t="str">
        <f>VLOOKUP(Oliusala[[#This Row],[postnumer]],Sveitarfelog[#All],5,FALSE)</f>
        <v>Vesturland</v>
      </c>
      <c r="F1531" t="s">
        <v>20</v>
      </c>
      <c r="G1531" t="s">
        <v>50</v>
      </c>
      <c r="H1531" t="s">
        <v>58</v>
      </c>
      <c r="I1531" s="1">
        <v>39239</v>
      </c>
      <c r="J1531" s="2">
        <f>VLOOKUP(Oliusala[[#This Row],[tegund]],Tegundir!$B$2:$D$19,3,FALSE)*Oliusala[[#This Row],[magn]]/1000</f>
        <v>29.42925</v>
      </c>
      <c r="K1531">
        <v>2011</v>
      </c>
      <c r="L1531" t="s">
        <v>18</v>
      </c>
      <c r="M1531" s="144" t="s">
        <v>59</v>
      </c>
    </row>
    <row r="1532" spans="1:13" x14ac:dyDescent="0.2">
      <c r="A1532" t="s">
        <v>63</v>
      </c>
      <c r="B1532" s="144" t="s">
        <v>92</v>
      </c>
      <c r="C1532">
        <v>311</v>
      </c>
      <c r="D1532" t="str">
        <f>VLOOKUP(Oliusala[[#This Row],[postnumer]],Sveitarfelog[#All],4,FALSE)</f>
        <v>Borgarbyggð,Skorradalshreppur</v>
      </c>
      <c r="E1532" t="str">
        <f>VLOOKUP(Oliusala[[#This Row],[postnumer]],Sveitarfelog[#All],5,FALSE)</f>
        <v>Vesturland</v>
      </c>
      <c r="F1532" t="s">
        <v>20</v>
      </c>
      <c r="G1532" t="s">
        <v>50</v>
      </c>
      <c r="H1532" t="s">
        <v>58</v>
      </c>
      <c r="I1532" s="1">
        <v>146494</v>
      </c>
      <c r="J1532" s="2">
        <f>VLOOKUP(Oliusala[[#This Row],[tegund]],Tegundir!$B$2:$D$19,3,FALSE)*Oliusala[[#This Row],[magn]]/1000</f>
        <v>109.87050000000001</v>
      </c>
      <c r="K1532">
        <v>2011</v>
      </c>
      <c r="L1532" t="s">
        <v>18</v>
      </c>
      <c r="M1532" s="144" t="s">
        <v>59</v>
      </c>
    </row>
    <row r="1533" spans="1:13" x14ac:dyDescent="0.2">
      <c r="A1533" t="s">
        <v>63</v>
      </c>
      <c r="B1533" s="144" t="s">
        <v>93</v>
      </c>
      <c r="C1533">
        <v>311</v>
      </c>
      <c r="D1533" t="str">
        <f>VLOOKUP(Oliusala[[#This Row],[postnumer]],Sveitarfelog[#All],4,FALSE)</f>
        <v>Borgarbyggð,Skorradalshreppur</v>
      </c>
      <c r="E1533" t="str">
        <f>VLOOKUP(Oliusala[[#This Row],[postnumer]],Sveitarfelog[#All],5,FALSE)</f>
        <v>Vesturland</v>
      </c>
      <c r="F1533" t="s">
        <v>20</v>
      </c>
      <c r="G1533" t="s">
        <v>50</v>
      </c>
      <c r="H1533" t="s">
        <v>58</v>
      </c>
      <c r="I1533" s="1">
        <v>169764</v>
      </c>
      <c r="J1533" s="2">
        <f>VLOOKUP(Oliusala[[#This Row],[tegund]],Tegundir!$B$2:$D$19,3,FALSE)*Oliusala[[#This Row],[magn]]/1000</f>
        <v>127.32299999999999</v>
      </c>
      <c r="K1533">
        <v>2011</v>
      </c>
      <c r="L1533" t="s">
        <v>18</v>
      </c>
      <c r="M1533" s="144" t="s">
        <v>59</v>
      </c>
    </row>
    <row r="1534" spans="1:13" x14ac:dyDescent="0.2">
      <c r="A1534" t="s">
        <v>63</v>
      </c>
      <c r="B1534" s="144" t="s">
        <v>76</v>
      </c>
      <c r="C1534">
        <v>340</v>
      </c>
      <c r="D1534" t="str">
        <f>VLOOKUP(Oliusala[[#This Row],[postnumer]],Sveitarfelog[#All],4,FALSE)</f>
        <v>Eyja- og Miklaholtshreppur,Sveitarfélagið Stykkishólmur</v>
      </c>
      <c r="E1534" t="str">
        <f>VLOOKUP(Oliusala[[#This Row],[postnumer]],Sveitarfelog[#All],5,FALSE)</f>
        <v>Vesturland</v>
      </c>
      <c r="F1534" t="s">
        <v>20</v>
      </c>
      <c r="G1534" t="s">
        <v>50</v>
      </c>
      <c r="H1534" t="s">
        <v>58</v>
      </c>
      <c r="I1534" s="1">
        <v>738441</v>
      </c>
      <c r="J1534" s="2">
        <f>VLOOKUP(Oliusala[[#This Row],[tegund]],Tegundir!$B$2:$D$19,3,FALSE)*Oliusala[[#This Row],[magn]]/1000</f>
        <v>553.83074999999997</v>
      </c>
      <c r="K1534">
        <v>2011</v>
      </c>
      <c r="L1534" t="s">
        <v>18</v>
      </c>
      <c r="M1534" s="144" t="s">
        <v>59</v>
      </c>
    </row>
    <row r="1535" spans="1:13" x14ac:dyDescent="0.2">
      <c r="A1535" t="s">
        <v>63</v>
      </c>
      <c r="B1535" s="144" t="s">
        <v>87</v>
      </c>
      <c r="C1535">
        <v>350</v>
      </c>
      <c r="D1535" t="str">
        <f>VLOOKUP(Oliusala[[#This Row],[postnumer]],Sveitarfelog[#All],4,FALSE)</f>
        <v>Grundarfjarðarbær</v>
      </c>
      <c r="E1535" t="str">
        <f>VLOOKUP(Oliusala[[#This Row],[postnumer]],Sveitarfelog[#All],5,FALSE)</f>
        <v>Vesturland</v>
      </c>
      <c r="F1535" t="s">
        <v>20</v>
      </c>
      <c r="G1535" t="s">
        <v>50</v>
      </c>
      <c r="H1535" t="s">
        <v>58</v>
      </c>
      <c r="I1535" s="1">
        <v>243531</v>
      </c>
      <c r="J1535" s="2">
        <f>VLOOKUP(Oliusala[[#This Row],[tegund]],Tegundir!$B$2:$D$19,3,FALSE)*Oliusala[[#This Row],[magn]]/1000</f>
        <v>182.64824999999999</v>
      </c>
      <c r="K1535">
        <v>2011</v>
      </c>
      <c r="L1535" t="s">
        <v>18</v>
      </c>
      <c r="M1535" s="144" t="s">
        <v>59</v>
      </c>
    </row>
    <row r="1536" spans="1:13" x14ac:dyDescent="0.2">
      <c r="A1536" t="s">
        <v>63</v>
      </c>
      <c r="B1536" s="144" t="s">
        <v>87</v>
      </c>
      <c r="C1536">
        <v>350</v>
      </c>
      <c r="D1536" t="str">
        <f>VLOOKUP(Oliusala[[#This Row],[postnumer]],Sveitarfelog[#All],4,FALSE)</f>
        <v>Grundarfjarðarbær</v>
      </c>
      <c r="E1536" t="str">
        <f>VLOOKUP(Oliusala[[#This Row],[postnumer]],Sveitarfelog[#All],5,FALSE)</f>
        <v>Vesturland</v>
      </c>
      <c r="F1536" t="s">
        <v>20</v>
      </c>
      <c r="G1536" t="s">
        <v>50</v>
      </c>
      <c r="H1536" t="s">
        <v>58</v>
      </c>
      <c r="I1536" s="1">
        <v>193289</v>
      </c>
      <c r="J1536" s="2">
        <f>VLOOKUP(Oliusala[[#This Row],[tegund]],Tegundir!$B$2:$D$19,3,FALSE)*Oliusala[[#This Row],[magn]]/1000</f>
        <v>144.96674999999999</v>
      </c>
      <c r="K1536">
        <v>2011</v>
      </c>
      <c r="L1536" t="s">
        <v>18</v>
      </c>
      <c r="M1536" s="144" t="s">
        <v>59</v>
      </c>
    </row>
    <row r="1537" spans="1:13" x14ac:dyDescent="0.2">
      <c r="A1537" t="s">
        <v>63</v>
      </c>
      <c r="B1537" s="144" t="s">
        <v>98</v>
      </c>
      <c r="C1537">
        <v>355</v>
      </c>
      <c r="D1537" t="str">
        <f>VLOOKUP(Oliusala[[#This Row],[postnumer]],Sveitarfelog[#All],4,FALSE)</f>
        <v>Snæfellsbær</v>
      </c>
      <c r="E1537" t="str">
        <f>VLOOKUP(Oliusala[[#This Row],[postnumer]],Sveitarfelog[#All],5,FALSE)</f>
        <v>Vesturland</v>
      </c>
      <c r="F1537" t="s">
        <v>20</v>
      </c>
      <c r="G1537" t="s">
        <v>50</v>
      </c>
      <c r="H1537" t="s">
        <v>58</v>
      </c>
      <c r="I1537" s="1">
        <v>66512</v>
      </c>
      <c r="J1537" s="2">
        <f>VLOOKUP(Oliusala[[#This Row],[tegund]],Tegundir!$B$2:$D$19,3,FALSE)*Oliusala[[#This Row],[magn]]/1000</f>
        <v>49.884</v>
      </c>
      <c r="K1537">
        <v>2011</v>
      </c>
      <c r="L1537" t="s">
        <v>18</v>
      </c>
      <c r="M1537" s="144" t="s">
        <v>59</v>
      </c>
    </row>
    <row r="1538" spans="1:13" x14ac:dyDescent="0.2">
      <c r="A1538" t="s">
        <v>63</v>
      </c>
      <c r="B1538" s="144" t="s">
        <v>67</v>
      </c>
      <c r="C1538">
        <v>355</v>
      </c>
      <c r="D1538" t="str">
        <f>VLOOKUP(Oliusala[[#This Row],[postnumer]],Sveitarfelog[#All],4,FALSE)</f>
        <v>Snæfellsbær</v>
      </c>
      <c r="E1538" t="str">
        <f>VLOOKUP(Oliusala[[#This Row],[postnumer]],Sveitarfelog[#All],5,FALSE)</f>
        <v>Vesturland</v>
      </c>
      <c r="F1538" t="s">
        <v>20</v>
      </c>
      <c r="G1538" t="s">
        <v>50</v>
      </c>
      <c r="H1538" t="s">
        <v>58</v>
      </c>
      <c r="I1538" s="1">
        <v>656813</v>
      </c>
      <c r="J1538" s="2">
        <f>VLOOKUP(Oliusala[[#This Row],[tegund]],Tegundir!$B$2:$D$19,3,FALSE)*Oliusala[[#This Row],[magn]]/1000</f>
        <v>492.60975000000002</v>
      </c>
      <c r="K1538">
        <v>2011</v>
      </c>
      <c r="L1538" t="s">
        <v>18</v>
      </c>
      <c r="M1538" s="144" t="s">
        <v>59</v>
      </c>
    </row>
    <row r="1539" spans="1:13" x14ac:dyDescent="0.2">
      <c r="A1539" t="s">
        <v>57</v>
      </c>
      <c r="B1539" s="144" t="s">
        <v>99</v>
      </c>
      <c r="C1539">
        <v>360</v>
      </c>
      <c r="D1539" t="str">
        <f>VLOOKUP(Oliusala[[#This Row],[postnumer]],Sveitarfelog[#All],4,FALSE)</f>
        <v>Snæfellsbær</v>
      </c>
      <c r="E1539" t="str">
        <f>VLOOKUP(Oliusala[[#This Row],[postnumer]],Sveitarfelog[#All],5,FALSE)</f>
        <v>Vesturland</v>
      </c>
      <c r="F1539" t="s">
        <v>20</v>
      </c>
      <c r="G1539" t="s">
        <v>50</v>
      </c>
      <c r="H1539" t="s">
        <v>60</v>
      </c>
      <c r="I1539" s="1">
        <v>220</v>
      </c>
      <c r="J1539" s="2">
        <f>VLOOKUP(Oliusala[[#This Row],[tegund]],Tegundir!$B$2:$D$19,3,FALSE)*Oliusala[[#This Row],[magn]]/1000</f>
        <v>0.16500000000000001</v>
      </c>
      <c r="K1539">
        <v>2011</v>
      </c>
      <c r="L1539" t="s">
        <v>18</v>
      </c>
      <c r="M1539" s="144" t="s">
        <v>59</v>
      </c>
    </row>
    <row r="1540" spans="1:13" x14ac:dyDescent="0.2">
      <c r="A1540" t="s">
        <v>63</v>
      </c>
      <c r="B1540" s="144" t="s">
        <v>99</v>
      </c>
      <c r="C1540">
        <v>360</v>
      </c>
      <c r="D1540" t="str">
        <f>VLOOKUP(Oliusala[[#This Row],[postnumer]],Sveitarfelog[#All],4,FALSE)</f>
        <v>Snæfellsbær</v>
      </c>
      <c r="E1540" t="str">
        <f>VLOOKUP(Oliusala[[#This Row],[postnumer]],Sveitarfelog[#All],5,FALSE)</f>
        <v>Vesturland</v>
      </c>
      <c r="F1540" t="s">
        <v>20</v>
      </c>
      <c r="G1540" t="s">
        <v>50</v>
      </c>
      <c r="H1540" t="s">
        <v>58</v>
      </c>
      <c r="I1540" s="1">
        <v>173429</v>
      </c>
      <c r="J1540" s="2">
        <f>VLOOKUP(Oliusala[[#This Row],[tegund]],Tegundir!$B$2:$D$19,3,FALSE)*Oliusala[[#This Row],[magn]]/1000</f>
        <v>130.07175000000001</v>
      </c>
      <c r="K1540">
        <v>2011</v>
      </c>
      <c r="L1540" t="s">
        <v>18</v>
      </c>
      <c r="M1540" s="144" t="s">
        <v>59</v>
      </c>
    </row>
    <row r="1541" spans="1:13" x14ac:dyDescent="0.2">
      <c r="A1541" t="s">
        <v>63</v>
      </c>
      <c r="B1541" s="144" t="s">
        <v>101</v>
      </c>
      <c r="C1541">
        <v>370</v>
      </c>
      <c r="D1541" t="str">
        <f>VLOOKUP(Oliusala[[#This Row],[postnumer]],Sveitarfelog[#All],4,FALSE)</f>
        <v>Dalabyggð</v>
      </c>
      <c r="E1541" t="str">
        <f>VLOOKUP(Oliusala[[#This Row],[postnumer]],Sveitarfelog[#All],5,FALSE)</f>
        <v>Vesturland</v>
      </c>
      <c r="F1541" t="s">
        <v>20</v>
      </c>
      <c r="G1541" t="s">
        <v>50</v>
      </c>
      <c r="H1541" t="s">
        <v>58</v>
      </c>
      <c r="I1541" s="1">
        <v>423373</v>
      </c>
      <c r="J1541" s="2">
        <f>VLOOKUP(Oliusala[[#This Row],[tegund]],Tegundir!$B$2:$D$19,3,FALSE)*Oliusala[[#This Row],[magn]]/1000</f>
        <v>317.52974999999998</v>
      </c>
      <c r="K1541">
        <v>2011</v>
      </c>
      <c r="L1541" t="s">
        <v>18</v>
      </c>
      <c r="M1541" s="144" t="s">
        <v>59</v>
      </c>
    </row>
    <row r="1542" spans="1:13" x14ac:dyDescent="0.2">
      <c r="A1542" t="s">
        <v>63</v>
      </c>
      <c r="B1542" s="144" t="s">
        <v>103</v>
      </c>
      <c r="C1542">
        <v>371</v>
      </c>
      <c r="D1542" t="str">
        <f>VLOOKUP(Oliusala[[#This Row],[postnumer]],Sveitarfelog[#All],4,FALSE)</f>
        <v>Dalabyggð</v>
      </c>
      <c r="E1542" t="str">
        <f>VLOOKUP(Oliusala[[#This Row],[postnumer]],Sveitarfelog[#All],5,FALSE)</f>
        <v>Vesturland</v>
      </c>
      <c r="F1542" t="s">
        <v>20</v>
      </c>
      <c r="G1542" t="s">
        <v>50</v>
      </c>
      <c r="H1542" t="s">
        <v>58</v>
      </c>
      <c r="I1542" s="1">
        <v>47601</v>
      </c>
      <c r="J1542" s="2">
        <f>VLOOKUP(Oliusala[[#This Row],[tegund]],Tegundir!$B$2:$D$19,3,FALSE)*Oliusala[[#This Row],[magn]]/1000</f>
        <v>35.700749999999999</v>
      </c>
      <c r="K1542">
        <v>2011</v>
      </c>
      <c r="L1542" t="s">
        <v>18</v>
      </c>
      <c r="M1542" s="144" t="s">
        <v>59</v>
      </c>
    </row>
    <row r="1543" spans="1:13" x14ac:dyDescent="0.2">
      <c r="A1543" t="s">
        <v>63</v>
      </c>
      <c r="B1543" s="144" t="s">
        <v>104</v>
      </c>
      <c r="C1543">
        <v>380</v>
      </c>
      <c r="D1543" t="str">
        <f>VLOOKUP(Oliusala[[#This Row],[postnumer]],Sveitarfelog[#All],4,FALSE)</f>
        <v>Reykhólahreppur</v>
      </c>
      <c r="E1543" t="str">
        <f>VLOOKUP(Oliusala[[#This Row],[postnumer]],Sveitarfelog[#All],5,FALSE)</f>
        <v>Vestfirðir</v>
      </c>
      <c r="F1543" t="s">
        <v>20</v>
      </c>
      <c r="G1543" t="s">
        <v>50</v>
      </c>
      <c r="H1543" t="s">
        <v>58</v>
      </c>
      <c r="I1543" s="1">
        <v>58317</v>
      </c>
      <c r="J1543" s="2">
        <f>VLOOKUP(Oliusala[[#This Row],[tegund]],Tegundir!$B$2:$D$19,3,FALSE)*Oliusala[[#This Row],[magn]]/1000</f>
        <v>43.737749999999998</v>
      </c>
      <c r="K1543">
        <v>2011</v>
      </c>
      <c r="L1543" t="s">
        <v>18</v>
      </c>
      <c r="M1543" s="144" t="s">
        <v>59</v>
      </c>
    </row>
    <row r="1544" spans="1:13" x14ac:dyDescent="0.2">
      <c r="A1544" t="s">
        <v>63</v>
      </c>
      <c r="B1544" s="144" t="s">
        <v>106</v>
      </c>
      <c r="C1544">
        <v>380</v>
      </c>
      <c r="D1544" t="str">
        <f>VLOOKUP(Oliusala[[#This Row],[postnumer]],Sveitarfelog[#All],4,FALSE)</f>
        <v>Reykhólahreppur</v>
      </c>
      <c r="E1544" t="str">
        <f>VLOOKUP(Oliusala[[#This Row],[postnumer]],Sveitarfelog[#All],5,FALSE)</f>
        <v>Vestfirðir</v>
      </c>
      <c r="F1544" t="s">
        <v>20</v>
      </c>
      <c r="G1544" t="s">
        <v>50</v>
      </c>
      <c r="H1544" t="s">
        <v>58</v>
      </c>
      <c r="I1544" s="1">
        <v>37963</v>
      </c>
      <c r="J1544" s="2">
        <f>VLOOKUP(Oliusala[[#This Row],[tegund]],Tegundir!$B$2:$D$19,3,FALSE)*Oliusala[[#This Row],[magn]]/1000</f>
        <v>28.472249999999999</v>
      </c>
      <c r="K1544">
        <v>2011</v>
      </c>
      <c r="L1544" t="s">
        <v>18</v>
      </c>
      <c r="M1544" s="144" t="s">
        <v>59</v>
      </c>
    </row>
    <row r="1545" spans="1:13" x14ac:dyDescent="0.2">
      <c r="A1545" t="s">
        <v>63</v>
      </c>
      <c r="B1545" s="144" t="s">
        <v>105</v>
      </c>
      <c r="C1545">
        <v>380</v>
      </c>
      <c r="D1545" t="str">
        <f>VLOOKUP(Oliusala[[#This Row],[postnumer]],Sveitarfelog[#All],4,FALSE)</f>
        <v>Reykhólahreppur</v>
      </c>
      <c r="E1545" t="str">
        <f>VLOOKUP(Oliusala[[#This Row],[postnumer]],Sveitarfelog[#All],5,FALSE)</f>
        <v>Vestfirðir</v>
      </c>
      <c r="F1545" t="s">
        <v>20</v>
      </c>
      <c r="G1545" t="s">
        <v>50</v>
      </c>
      <c r="H1545" t="s">
        <v>58</v>
      </c>
      <c r="I1545" s="1">
        <v>88306</v>
      </c>
      <c r="J1545" s="2">
        <f>VLOOKUP(Oliusala[[#This Row],[tegund]],Tegundir!$B$2:$D$19,3,FALSE)*Oliusala[[#This Row],[magn]]/1000</f>
        <v>66.229500000000002</v>
      </c>
      <c r="K1545">
        <v>2011</v>
      </c>
      <c r="L1545" t="s">
        <v>18</v>
      </c>
      <c r="M1545" s="144" t="s">
        <v>59</v>
      </c>
    </row>
    <row r="1546" spans="1:13" x14ac:dyDescent="0.2">
      <c r="A1546" t="s">
        <v>63</v>
      </c>
      <c r="B1546" s="144" t="s">
        <v>83</v>
      </c>
      <c r="C1546">
        <v>400</v>
      </c>
      <c r="D1546" t="str">
        <f>VLOOKUP(Oliusala[[#This Row],[postnumer]],Sveitarfelog[#All],4,FALSE)</f>
        <v>Ísafjarðarbær</v>
      </c>
      <c r="E1546" t="str">
        <f>VLOOKUP(Oliusala[[#This Row],[postnumer]],Sveitarfelog[#All],5,FALSE)</f>
        <v>Vestfirðir</v>
      </c>
      <c r="F1546" t="s">
        <v>20</v>
      </c>
      <c r="G1546" t="s">
        <v>50</v>
      </c>
      <c r="H1546" t="s">
        <v>58</v>
      </c>
      <c r="I1546" s="1">
        <v>1084295</v>
      </c>
      <c r="J1546" s="2">
        <f>VLOOKUP(Oliusala[[#This Row],[tegund]],Tegundir!$B$2:$D$19,3,FALSE)*Oliusala[[#This Row],[magn]]/1000</f>
        <v>813.22125000000005</v>
      </c>
      <c r="K1546">
        <v>2011</v>
      </c>
      <c r="L1546" t="s">
        <v>18</v>
      </c>
      <c r="M1546" s="144" t="s">
        <v>59</v>
      </c>
    </row>
    <row r="1547" spans="1:13" x14ac:dyDescent="0.2">
      <c r="A1547" t="s">
        <v>63</v>
      </c>
      <c r="B1547" s="144" t="s">
        <v>83</v>
      </c>
      <c r="C1547">
        <v>400</v>
      </c>
      <c r="D1547" t="str">
        <f>VLOOKUP(Oliusala[[#This Row],[postnumer]],Sveitarfelog[#All],4,FALSE)</f>
        <v>Ísafjarðarbær</v>
      </c>
      <c r="E1547" t="str">
        <f>VLOOKUP(Oliusala[[#This Row],[postnumer]],Sveitarfelog[#All],5,FALSE)</f>
        <v>Vestfirðir</v>
      </c>
      <c r="F1547" t="s">
        <v>20</v>
      </c>
      <c r="G1547" t="s">
        <v>50</v>
      </c>
      <c r="H1547" t="s">
        <v>58</v>
      </c>
      <c r="I1547" s="1">
        <v>506507</v>
      </c>
      <c r="J1547" s="2">
        <f>VLOOKUP(Oliusala[[#This Row],[tegund]],Tegundir!$B$2:$D$19,3,FALSE)*Oliusala[[#This Row],[magn]]/1000</f>
        <v>379.88024999999999</v>
      </c>
      <c r="K1547">
        <v>2011</v>
      </c>
      <c r="L1547" t="s">
        <v>18</v>
      </c>
      <c r="M1547" s="144" t="s">
        <v>59</v>
      </c>
    </row>
    <row r="1548" spans="1:13" x14ac:dyDescent="0.2">
      <c r="A1548" t="s">
        <v>57</v>
      </c>
      <c r="B1548" s="144" t="s">
        <v>107</v>
      </c>
      <c r="C1548">
        <v>415</v>
      </c>
      <c r="D1548" t="str">
        <f>VLOOKUP(Oliusala[[#This Row],[postnumer]],Sveitarfelog[#All],4,FALSE)</f>
        <v>Bolungarvíkurkaupstaður</v>
      </c>
      <c r="E1548" t="str">
        <f>VLOOKUP(Oliusala[[#This Row],[postnumer]],Sveitarfelog[#All],5,FALSE)</f>
        <v>Vestfirðir</v>
      </c>
      <c r="F1548" t="s">
        <v>20</v>
      </c>
      <c r="G1548" t="s">
        <v>50</v>
      </c>
      <c r="H1548" t="s">
        <v>60</v>
      </c>
      <c r="I1548" s="1">
        <v>400</v>
      </c>
      <c r="J1548" s="2">
        <f>VLOOKUP(Oliusala[[#This Row],[tegund]],Tegundir!$B$2:$D$19,3,FALSE)*Oliusala[[#This Row],[magn]]/1000</f>
        <v>0.3</v>
      </c>
      <c r="K1548">
        <v>2011</v>
      </c>
      <c r="L1548" t="s">
        <v>18</v>
      </c>
      <c r="M1548" s="144" t="s">
        <v>59</v>
      </c>
    </row>
    <row r="1549" spans="1:13" x14ac:dyDescent="0.2">
      <c r="A1549" t="s">
        <v>63</v>
      </c>
      <c r="B1549" s="144" t="s">
        <v>107</v>
      </c>
      <c r="C1549">
        <v>415</v>
      </c>
      <c r="D1549" t="str">
        <f>VLOOKUP(Oliusala[[#This Row],[postnumer]],Sveitarfelog[#All],4,FALSE)</f>
        <v>Bolungarvíkurkaupstaður</v>
      </c>
      <c r="E1549" t="str">
        <f>VLOOKUP(Oliusala[[#This Row],[postnumer]],Sveitarfelog[#All],5,FALSE)</f>
        <v>Vestfirðir</v>
      </c>
      <c r="F1549" t="s">
        <v>20</v>
      </c>
      <c r="G1549" t="s">
        <v>50</v>
      </c>
      <c r="H1549" t="s">
        <v>58</v>
      </c>
      <c r="I1549" s="1">
        <v>285820</v>
      </c>
      <c r="J1549" s="2">
        <f>VLOOKUP(Oliusala[[#This Row],[tegund]],Tegundir!$B$2:$D$19,3,FALSE)*Oliusala[[#This Row],[magn]]/1000</f>
        <v>214.36500000000001</v>
      </c>
      <c r="K1549">
        <v>2011</v>
      </c>
      <c r="L1549" t="s">
        <v>18</v>
      </c>
      <c r="M1549" s="144" t="s">
        <v>59</v>
      </c>
    </row>
    <row r="1550" spans="1:13" x14ac:dyDescent="0.2">
      <c r="A1550" t="s">
        <v>57</v>
      </c>
      <c r="B1550" s="144" t="s">
        <v>109</v>
      </c>
      <c r="C1550">
        <v>420</v>
      </c>
      <c r="D1550" t="str">
        <f>VLOOKUP(Oliusala[[#This Row],[postnumer]],Sveitarfelog[#All],4,FALSE)</f>
        <v>Súðavíkurhreppur</v>
      </c>
      <c r="E1550" t="str">
        <f>VLOOKUP(Oliusala[[#This Row],[postnumer]],Sveitarfelog[#All],5,FALSE)</f>
        <v>Vestfirðir</v>
      </c>
      <c r="F1550" t="s">
        <v>20</v>
      </c>
      <c r="G1550" t="s">
        <v>50</v>
      </c>
      <c r="H1550" t="s">
        <v>60</v>
      </c>
      <c r="I1550" s="1">
        <v>1005</v>
      </c>
      <c r="J1550" s="2">
        <f>VLOOKUP(Oliusala[[#This Row],[tegund]],Tegundir!$B$2:$D$19,3,FALSE)*Oliusala[[#This Row],[magn]]/1000</f>
        <v>0.75375000000000003</v>
      </c>
      <c r="K1550">
        <v>2011</v>
      </c>
      <c r="L1550" t="s">
        <v>18</v>
      </c>
      <c r="M1550" s="144" t="s">
        <v>59</v>
      </c>
    </row>
    <row r="1551" spans="1:13" x14ac:dyDescent="0.2">
      <c r="A1551" t="s">
        <v>57</v>
      </c>
      <c r="B1551" s="144" t="s">
        <v>110</v>
      </c>
      <c r="C1551">
        <v>420</v>
      </c>
      <c r="D1551" t="str">
        <f>VLOOKUP(Oliusala[[#This Row],[postnumer]],Sveitarfelog[#All],4,FALSE)</f>
        <v>Súðavíkurhreppur</v>
      </c>
      <c r="E1551" t="str">
        <f>VLOOKUP(Oliusala[[#This Row],[postnumer]],Sveitarfelog[#All],5,FALSE)</f>
        <v>Vestfirðir</v>
      </c>
      <c r="F1551" t="s">
        <v>20</v>
      </c>
      <c r="G1551" t="s">
        <v>50</v>
      </c>
      <c r="H1551" t="s">
        <v>60</v>
      </c>
      <c r="I1551" s="1">
        <v>609</v>
      </c>
      <c r="J1551" s="2">
        <f>VLOOKUP(Oliusala[[#This Row],[tegund]],Tegundir!$B$2:$D$19,3,FALSE)*Oliusala[[#This Row],[magn]]/1000</f>
        <v>0.45674999999999999</v>
      </c>
      <c r="K1551">
        <v>2011</v>
      </c>
      <c r="L1551" t="s">
        <v>18</v>
      </c>
      <c r="M1551" s="144" t="s">
        <v>59</v>
      </c>
    </row>
    <row r="1552" spans="1:13" x14ac:dyDescent="0.2">
      <c r="A1552" t="s">
        <v>63</v>
      </c>
      <c r="B1552" s="144" t="s">
        <v>109</v>
      </c>
      <c r="C1552">
        <v>420</v>
      </c>
      <c r="D1552" t="str">
        <f>VLOOKUP(Oliusala[[#This Row],[postnumer]],Sveitarfelog[#All],4,FALSE)</f>
        <v>Súðavíkurhreppur</v>
      </c>
      <c r="E1552" t="str">
        <f>VLOOKUP(Oliusala[[#This Row],[postnumer]],Sveitarfelog[#All],5,FALSE)</f>
        <v>Vestfirðir</v>
      </c>
      <c r="F1552" t="s">
        <v>20</v>
      </c>
      <c r="G1552" t="s">
        <v>50</v>
      </c>
      <c r="H1552" t="s">
        <v>58</v>
      </c>
      <c r="I1552" s="1">
        <v>44051</v>
      </c>
      <c r="J1552" s="2">
        <f>VLOOKUP(Oliusala[[#This Row],[tegund]],Tegundir!$B$2:$D$19,3,FALSE)*Oliusala[[#This Row],[magn]]/1000</f>
        <v>33.038249999999998</v>
      </c>
      <c r="K1552">
        <v>2011</v>
      </c>
      <c r="L1552" t="s">
        <v>18</v>
      </c>
      <c r="M1552" s="144" t="s">
        <v>59</v>
      </c>
    </row>
    <row r="1553" spans="1:13" x14ac:dyDescent="0.2">
      <c r="A1553" t="s">
        <v>63</v>
      </c>
      <c r="B1553" s="144" t="s">
        <v>110</v>
      </c>
      <c r="C1553">
        <v>420</v>
      </c>
      <c r="D1553" t="str">
        <f>VLOOKUP(Oliusala[[#This Row],[postnumer]],Sveitarfelog[#All],4,FALSE)</f>
        <v>Súðavíkurhreppur</v>
      </c>
      <c r="E1553" t="str">
        <f>VLOOKUP(Oliusala[[#This Row],[postnumer]],Sveitarfelog[#All],5,FALSE)</f>
        <v>Vestfirðir</v>
      </c>
      <c r="F1553" t="s">
        <v>20</v>
      </c>
      <c r="G1553" t="s">
        <v>50</v>
      </c>
      <c r="H1553" t="s">
        <v>58</v>
      </c>
      <c r="I1553" s="1">
        <v>109300</v>
      </c>
      <c r="J1553" s="2">
        <f>VLOOKUP(Oliusala[[#This Row],[tegund]],Tegundir!$B$2:$D$19,3,FALSE)*Oliusala[[#This Row],[magn]]/1000</f>
        <v>81.974999999999994</v>
      </c>
      <c r="K1553">
        <v>2011</v>
      </c>
      <c r="L1553" t="s">
        <v>18</v>
      </c>
      <c r="M1553" s="144" t="s">
        <v>59</v>
      </c>
    </row>
    <row r="1554" spans="1:13" x14ac:dyDescent="0.2">
      <c r="A1554" t="s">
        <v>63</v>
      </c>
      <c r="B1554" s="144" t="s">
        <v>112</v>
      </c>
      <c r="C1554">
        <v>425</v>
      </c>
      <c r="D1554" t="str">
        <f>VLOOKUP(Oliusala[[#This Row],[postnumer]],Sveitarfelog[#All],4,FALSE)</f>
        <v>Ísafjarðarbær</v>
      </c>
      <c r="E1554" t="str">
        <f>VLOOKUP(Oliusala[[#This Row],[postnumer]],Sveitarfelog[#All],5,FALSE)</f>
        <v>Vestfirðir</v>
      </c>
      <c r="F1554" t="s">
        <v>20</v>
      </c>
      <c r="G1554" t="s">
        <v>50</v>
      </c>
      <c r="H1554" t="s">
        <v>58</v>
      </c>
      <c r="I1554" s="1">
        <v>61377</v>
      </c>
      <c r="J1554" s="2">
        <f>VLOOKUP(Oliusala[[#This Row],[tegund]],Tegundir!$B$2:$D$19,3,FALSE)*Oliusala[[#This Row],[magn]]/1000</f>
        <v>46.03275</v>
      </c>
      <c r="K1554">
        <v>2011</v>
      </c>
      <c r="L1554" t="s">
        <v>18</v>
      </c>
      <c r="M1554" s="144" t="s">
        <v>59</v>
      </c>
    </row>
    <row r="1555" spans="1:13" x14ac:dyDescent="0.2">
      <c r="A1555" t="s">
        <v>63</v>
      </c>
      <c r="B1555" s="144" t="s">
        <v>113</v>
      </c>
      <c r="C1555">
        <v>430</v>
      </c>
      <c r="D1555" t="str">
        <f>VLOOKUP(Oliusala[[#This Row],[postnumer]],Sveitarfelog[#All],4,FALSE)</f>
        <v>Ísafjarðarbær</v>
      </c>
      <c r="E1555" t="str">
        <f>VLOOKUP(Oliusala[[#This Row],[postnumer]],Sveitarfelog[#All],5,FALSE)</f>
        <v>Vestfirðir</v>
      </c>
      <c r="F1555" t="s">
        <v>20</v>
      </c>
      <c r="G1555" t="s">
        <v>50</v>
      </c>
      <c r="H1555" t="s">
        <v>58</v>
      </c>
      <c r="I1555" s="1">
        <v>48173</v>
      </c>
      <c r="J1555" s="2">
        <f>VLOOKUP(Oliusala[[#This Row],[tegund]],Tegundir!$B$2:$D$19,3,FALSE)*Oliusala[[#This Row],[magn]]/1000</f>
        <v>36.129750000000001</v>
      </c>
      <c r="K1555">
        <v>2011</v>
      </c>
      <c r="L1555" t="s">
        <v>18</v>
      </c>
      <c r="M1555" s="144" t="s">
        <v>59</v>
      </c>
    </row>
    <row r="1556" spans="1:13" x14ac:dyDescent="0.2">
      <c r="A1556" t="s">
        <v>63</v>
      </c>
      <c r="B1556" s="144" t="s">
        <v>73</v>
      </c>
      <c r="C1556">
        <v>450</v>
      </c>
      <c r="D1556" t="str">
        <f>VLOOKUP(Oliusala[[#This Row],[postnumer]],Sveitarfelog[#All],4,FALSE)</f>
        <v>Vesturbyggð</v>
      </c>
      <c r="E1556" t="str">
        <f>VLOOKUP(Oliusala[[#This Row],[postnumer]],Sveitarfelog[#All],5,FALSE)</f>
        <v>Vestfirðir</v>
      </c>
      <c r="F1556" t="s">
        <v>20</v>
      </c>
      <c r="G1556" t="s">
        <v>50</v>
      </c>
      <c r="H1556" t="s">
        <v>58</v>
      </c>
      <c r="I1556" s="1">
        <v>342369</v>
      </c>
      <c r="J1556" s="2">
        <f>VLOOKUP(Oliusala[[#This Row],[tegund]],Tegundir!$B$2:$D$19,3,FALSE)*Oliusala[[#This Row],[magn]]/1000</f>
        <v>256.77674999999999</v>
      </c>
      <c r="K1556">
        <v>2011</v>
      </c>
      <c r="L1556" t="s">
        <v>18</v>
      </c>
      <c r="M1556" s="144" t="s">
        <v>59</v>
      </c>
    </row>
    <row r="1557" spans="1:13" x14ac:dyDescent="0.2">
      <c r="A1557" t="s">
        <v>63</v>
      </c>
      <c r="B1557" s="144" t="s">
        <v>114</v>
      </c>
      <c r="C1557">
        <v>451</v>
      </c>
      <c r="D1557" t="str">
        <f>VLOOKUP(Oliusala[[#This Row],[postnumer]],Sveitarfelog[#All],4,FALSE)</f>
        <v>Vesturbyggð</v>
      </c>
      <c r="E1557" t="str">
        <f>VLOOKUP(Oliusala[[#This Row],[postnumer]],Sveitarfelog[#All],5,FALSE)</f>
        <v>Vestfirðir</v>
      </c>
      <c r="F1557" t="s">
        <v>20</v>
      </c>
      <c r="G1557" t="s">
        <v>50</v>
      </c>
      <c r="H1557" t="s">
        <v>58</v>
      </c>
      <c r="I1557" s="1">
        <v>111270</v>
      </c>
      <c r="J1557" s="2">
        <f>VLOOKUP(Oliusala[[#This Row],[tegund]],Tegundir!$B$2:$D$19,3,FALSE)*Oliusala[[#This Row],[magn]]/1000</f>
        <v>83.452500000000001</v>
      </c>
      <c r="K1557">
        <v>2011</v>
      </c>
      <c r="L1557" t="s">
        <v>18</v>
      </c>
      <c r="M1557" s="144" t="s">
        <v>59</v>
      </c>
    </row>
    <row r="1558" spans="1:13" x14ac:dyDescent="0.2">
      <c r="A1558" t="s">
        <v>63</v>
      </c>
      <c r="B1558" s="144" t="s">
        <v>115</v>
      </c>
      <c r="C1558">
        <v>451</v>
      </c>
      <c r="D1558" t="str">
        <f>VLOOKUP(Oliusala[[#This Row],[postnumer]],Sveitarfelog[#All],4,FALSE)</f>
        <v>Vesturbyggð</v>
      </c>
      <c r="E1558" t="str">
        <f>VLOOKUP(Oliusala[[#This Row],[postnumer]],Sveitarfelog[#All],5,FALSE)</f>
        <v>Vestfirðir</v>
      </c>
      <c r="F1558" t="s">
        <v>20</v>
      </c>
      <c r="G1558" t="s">
        <v>50</v>
      </c>
      <c r="H1558" t="s">
        <v>58</v>
      </c>
      <c r="I1558" s="1">
        <v>17282</v>
      </c>
      <c r="J1558" s="2">
        <f>VLOOKUP(Oliusala[[#This Row],[tegund]],Tegundir!$B$2:$D$19,3,FALSE)*Oliusala[[#This Row],[magn]]/1000</f>
        <v>12.961499999999999</v>
      </c>
      <c r="K1558">
        <v>2011</v>
      </c>
      <c r="L1558" t="s">
        <v>18</v>
      </c>
      <c r="M1558" s="144" t="s">
        <v>59</v>
      </c>
    </row>
    <row r="1559" spans="1:13" x14ac:dyDescent="0.2">
      <c r="A1559" t="s">
        <v>63</v>
      </c>
      <c r="B1559" s="144" t="s">
        <v>116</v>
      </c>
      <c r="C1559">
        <v>460</v>
      </c>
      <c r="D1559" t="str">
        <f>VLOOKUP(Oliusala[[#This Row],[postnumer]],Sveitarfelog[#All],4,FALSE)</f>
        <v>Vesturbyggð</v>
      </c>
      <c r="E1559" t="str">
        <f>VLOOKUP(Oliusala[[#This Row],[postnumer]],Sveitarfelog[#All],5,FALSE)</f>
        <v>Vestfirðir</v>
      </c>
      <c r="F1559" t="s">
        <v>20</v>
      </c>
      <c r="G1559" t="s">
        <v>50</v>
      </c>
      <c r="H1559" t="s">
        <v>58</v>
      </c>
      <c r="I1559" s="1">
        <v>110400</v>
      </c>
      <c r="J1559" s="2">
        <f>VLOOKUP(Oliusala[[#This Row],[tegund]],Tegundir!$B$2:$D$19,3,FALSE)*Oliusala[[#This Row],[magn]]/1000</f>
        <v>82.8</v>
      </c>
      <c r="K1559">
        <v>2011</v>
      </c>
      <c r="L1559" t="s">
        <v>18</v>
      </c>
      <c r="M1559" s="144" t="s">
        <v>59</v>
      </c>
    </row>
    <row r="1560" spans="1:13" x14ac:dyDescent="0.2">
      <c r="A1560" t="s">
        <v>63</v>
      </c>
      <c r="B1560" s="144" t="s">
        <v>117</v>
      </c>
      <c r="C1560">
        <v>465</v>
      </c>
      <c r="D1560" t="str">
        <f>VLOOKUP(Oliusala[[#This Row],[postnumer]],Sveitarfelog[#All],4,FALSE)</f>
        <v>Vesturbyggð</v>
      </c>
      <c r="E1560" t="str">
        <f>VLOOKUP(Oliusala[[#This Row],[postnumer]],Sveitarfelog[#All],5,FALSE)</f>
        <v>Vestfirðir</v>
      </c>
      <c r="F1560" t="s">
        <v>20</v>
      </c>
      <c r="G1560" t="s">
        <v>50</v>
      </c>
      <c r="H1560" t="s">
        <v>58</v>
      </c>
      <c r="I1560" s="1">
        <v>100709</v>
      </c>
      <c r="J1560" s="2">
        <f>VLOOKUP(Oliusala[[#This Row],[tegund]],Tegundir!$B$2:$D$19,3,FALSE)*Oliusala[[#This Row],[magn]]/1000</f>
        <v>75.531750000000002</v>
      </c>
      <c r="K1560">
        <v>2011</v>
      </c>
      <c r="L1560" t="s">
        <v>18</v>
      </c>
      <c r="M1560" s="144" t="s">
        <v>59</v>
      </c>
    </row>
    <row r="1561" spans="1:13" x14ac:dyDescent="0.2">
      <c r="A1561" t="s">
        <v>63</v>
      </c>
      <c r="B1561" s="144" t="s">
        <v>119</v>
      </c>
      <c r="C1561">
        <v>470</v>
      </c>
      <c r="D1561" t="str">
        <f>VLOOKUP(Oliusala[[#This Row],[postnumer]],Sveitarfelog[#All],4,FALSE)</f>
        <v>Ísafjarðarbær</v>
      </c>
      <c r="E1561" t="str">
        <f>VLOOKUP(Oliusala[[#This Row],[postnumer]],Sveitarfelog[#All],5,FALSE)</f>
        <v>Vestfirðir</v>
      </c>
      <c r="F1561" t="s">
        <v>20</v>
      </c>
      <c r="G1561" t="s">
        <v>50</v>
      </c>
      <c r="H1561" t="s">
        <v>58</v>
      </c>
      <c r="I1561" s="1">
        <v>157474</v>
      </c>
      <c r="J1561" s="2">
        <f>VLOOKUP(Oliusala[[#This Row],[tegund]],Tegundir!$B$2:$D$19,3,FALSE)*Oliusala[[#This Row],[magn]]/1000</f>
        <v>118.10550000000001</v>
      </c>
      <c r="K1561">
        <v>2011</v>
      </c>
      <c r="L1561" t="s">
        <v>18</v>
      </c>
      <c r="M1561" s="144" t="s">
        <v>59</v>
      </c>
    </row>
    <row r="1562" spans="1:13" x14ac:dyDescent="0.2">
      <c r="A1562" t="s">
        <v>63</v>
      </c>
      <c r="B1562" s="144" t="s">
        <v>120</v>
      </c>
      <c r="C1562">
        <v>500</v>
      </c>
      <c r="D1562" t="str">
        <f>VLOOKUP(Oliusala[[#This Row],[postnumer]],Sveitarfelog[#All],4,FALSE)</f>
        <v>Húnaþing vestra</v>
      </c>
      <c r="E1562" t="str">
        <f>VLOOKUP(Oliusala[[#This Row],[postnumer]],Sveitarfelog[#All],5,FALSE)</f>
        <v>Norðurland vestra</v>
      </c>
      <c r="F1562" t="s">
        <v>20</v>
      </c>
      <c r="G1562" t="s">
        <v>50</v>
      </c>
      <c r="H1562" t="s">
        <v>58</v>
      </c>
      <c r="I1562" s="1">
        <v>597284</v>
      </c>
      <c r="J1562" s="2">
        <f>VLOOKUP(Oliusala[[#This Row],[tegund]],Tegundir!$B$2:$D$19,3,FALSE)*Oliusala[[#This Row],[magn]]/1000</f>
        <v>447.96300000000002</v>
      </c>
      <c r="K1562">
        <v>2011</v>
      </c>
      <c r="L1562" t="s">
        <v>18</v>
      </c>
      <c r="M1562" s="144" t="s">
        <v>59</v>
      </c>
    </row>
    <row r="1563" spans="1:13" x14ac:dyDescent="0.2">
      <c r="A1563" t="s">
        <v>57</v>
      </c>
      <c r="B1563" s="144" t="s">
        <v>123</v>
      </c>
      <c r="C1563">
        <v>510</v>
      </c>
      <c r="D1563" t="str">
        <f>VLOOKUP(Oliusala[[#This Row],[postnumer]],Sveitarfelog[#All],4,FALSE)</f>
        <v>Árneshreppur,Kaldrananeshreppur,Strandabyggð</v>
      </c>
      <c r="E1563" t="str">
        <f>VLOOKUP(Oliusala[[#This Row],[postnumer]],Sveitarfelog[#All],5,FALSE)</f>
        <v>Vestfirðir</v>
      </c>
      <c r="F1563" t="s">
        <v>20</v>
      </c>
      <c r="G1563" t="s">
        <v>50</v>
      </c>
      <c r="H1563" t="s">
        <v>60</v>
      </c>
      <c r="I1563" s="1">
        <v>508</v>
      </c>
      <c r="J1563" s="2">
        <f>VLOOKUP(Oliusala[[#This Row],[tegund]],Tegundir!$B$2:$D$19,3,FALSE)*Oliusala[[#This Row],[magn]]/1000</f>
        <v>0.38100000000000001</v>
      </c>
      <c r="K1563">
        <v>2011</v>
      </c>
      <c r="L1563" t="s">
        <v>18</v>
      </c>
      <c r="M1563" s="144" t="s">
        <v>59</v>
      </c>
    </row>
    <row r="1564" spans="1:13" x14ac:dyDescent="0.2">
      <c r="A1564" t="s">
        <v>63</v>
      </c>
      <c r="B1564" s="144" t="s">
        <v>123</v>
      </c>
      <c r="C1564">
        <v>510</v>
      </c>
      <c r="D1564" t="str">
        <f>VLOOKUP(Oliusala[[#This Row],[postnumer]],Sveitarfelog[#All],4,FALSE)</f>
        <v>Árneshreppur,Kaldrananeshreppur,Strandabyggð</v>
      </c>
      <c r="E1564" t="str">
        <f>VLOOKUP(Oliusala[[#This Row],[postnumer]],Sveitarfelog[#All],5,FALSE)</f>
        <v>Vestfirðir</v>
      </c>
      <c r="F1564" t="s">
        <v>20</v>
      </c>
      <c r="G1564" t="s">
        <v>50</v>
      </c>
      <c r="H1564" t="s">
        <v>58</v>
      </c>
      <c r="I1564" s="1">
        <v>420146</v>
      </c>
      <c r="J1564" s="2">
        <f>VLOOKUP(Oliusala[[#This Row],[tegund]],Tegundir!$B$2:$D$19,3,FALSE)*Oliusala[[#This Row],[magn]]/1000</f>
        <v>315.10950000000003</v>
      </c>
      <c r="K1564">
        <v>2011</v>
      </c>
      <c r="L1564" t="s">
        <v>18</v>
      </c>
      <c r="M1564" s="144" t="s">
        <v>59</v>
      </c>
    </row>
    <row r="1565" spans="1:13" x14ac:dyDescent="0.2">
      <c r="A1565" t="s">
        <v>63</v>
      </c>
      <c r="B1565" s="144" t="s">
        <v>124</v>
      </c>
      <c r="C1565">
        <v>510</v>
      </c>
      <c r="D1565" t="str">
        <f>VLOOKUP(Oliusala[[#This Row],[postnumer]],Sveitarfelog[#All],4,FALSE)</f>
        <v>Árneshreppur,Kaldrananeshreppur,Strandabyggð</v>
      </c>
      <c r="E1565" t="str">
        <f>VLOOKUP(Oliusala[[#This Row],[postnumer]],Sveitarfelog[#All],5,FALSE)</f>
        <v>Vestfirðir</v>
      </c>
      <c r="F1565" t="s">
        <v>20</v>
      </c>
      <c r="G1565" t="s">
        <v>50</v>
      </c>
      <c r="H1565" t="s">
        <v>58</v>
      </c>
      <c r="I1565" s="1">
        <v>30976</v>
      </c>
      <c r="J1565" s="2">
        <f>VLOOKUP(Oliusala[[#This Row],[tegund]],Tegundir!$B$2:$D$19,3,FALSE)*Oliusala[[#This Row],[magn]]/1000</f>
        <v>23.231999999999999</v>
      </c>
      <c r="K1565">
        <v>2011</v>
      </c>
      <c r="L1565" t="s">
        <v>18</v>
      </c>
      <c r="M1565" s="144" t="s">
        <v>59</v>
      </c>
    </row>
    <row r="1566" spans="1:13" x14ac:dyDescent="0.2">
      <c r="A1566" t="s">
        <v>63</v>
      </c>
      <c r="B1566" s="144" t="s">
        <v>125</v>
      </c>
      <c r="C1566">
        <v>520</v>
      </c>
      <c r="D1566" t="str">
        <f>VLOOKUP(Oliusala[[#This Row],[postnumer]],Sveitarfelog[#All],4,FALSE)</f>
        <v>Árneshreppur,Kaldrananeshreppur,Strandabyggð</v>
      </c>
      <c r="E1566" t="str">
        <f>VLOOKUP(Oliusala[[#This Row],[postnumer]],Sveitarfelog[#All],5,FALSE)</f>
        <v>Vestfirðir</v>
      </c>
      <c r="F1566" t="s">
        <v>20</v>
      </c>
      <c r="G1566" t="s">
        <v>50</v>
      </c>
      <c r="H1566" t="s">
        <v>58</v>
      </c>
      <c r="I1566" s="1">
        <v>41330</v>
      </c>
      <c r="J1566" s="2">
        <f>VLOOKUP(Oliusala[[#This Row],[tegund]],Tegundir!$B$2:$D$19,3,FALSE)*Oliusala[[#This Row],[magn]]/1000</f>
        <v>30.997499999999999</v>
      </c>
      <c r="K1566">
        <v>2011</v>
      </c>
      <c r="L1566" t="s">
        <v>18</v>
      </c>
      <c r="M1566" s="144" t="s">
        <v>59</v>
      </c>
    </row>
    <row r="1567" spans="1:13" x14ac:dyDescent="0.2">
      <c r="A1567" t="s">
        <v>63</v>
      </c>
      <c r="B1567" s="144" t="s">
        <v>102</v>
      </c>
      <c r="C1567">
        <v>530</v>
      </c>
      <c r="D1567" t="str">
        <f>VLOOKUP(Oliusala[[#This Row],[postnumer]],Sveitarfelog[#All],4,FALSE)</f>
        <v>Húnaþing vestra</v>
      </c>
      <c r="E1567" t="str">
        <f>VLOOKUP(Oliusala[[#This Row],[postnumer]],Sveitarfelog[#All],5,FALSE)</f>
        <v>Norðurland vestra</v>
      </c>
      <c r="F1567" t="s">
        <v>20</v>
      </c>
      <c r="G1567" t="s">
        <v>50</v>
      </c>
      <c r="H1567" t="s">
        <v>58</v>
      </c>
      <c r="I1567" s="1">
        <v>368524</v>
      </c>
      <c r="J1567" s="2">
        <f>VLOOKUP(Oliusala[[#This Row],[tegund]],Tegundir!$B$2:$D$19,3,FALSE)*Oliusala[[#This Row],[magn]]/1000</f>
        <v>276.39299999999997</v>
      </c>
      <c r="K1567">
        <v>2011</v>
      </c>
      <c r="L1567" t="s">
        <v>18</v>
      </c>
      <c r="M1567" s="144" t="s">
        <v>59</v>
      </c>
    </row>
    <row r="1568" spans="1:13" x14ac:dyDescent="0.2">
      <c r="A1568" t="s">
        <v>63</v>
      </c>
      <c r="B1568" s="144" t="s">
        <v>126</v>
      </c>
      <c r="C1568">
        <v>530</v>
      </c>
      <c r="D1568" t="str">
        <f>VLOOKUP(Oliusala[[#This Row],[postnumer]],Sveitarfelog[#All],4,FALSE)</f>
        <v>Húnaþing vestra</v>
      </c>
      <c r="E1568" t="str">
        <f>VLOOKUP(Oliusala[[#This Row],[postnumer]],Sveitarfelog[#All],5,FALSE)</f>
        <v>Norðurland vestra</v>
      </c>
      <c r="F1568" t="s">
        <v>20</v>
      </c>
      <c r="G1568" t="s">
        <v>50</v>
      </c>
      <c r="H1568" t="s">
        <v>58</v>
      </c>
      <c r="I1568" s="1">
        <v>30600</v>
      </c>
      <c r="J1568" s="2">
        <f>VLOOKUP(Oliusala[[#This Row],[tegund]],Tegundir!$B$2:$D$19,3,FALSE)*Oliusala[[#This Row],[magn]]/1000</f>
        <v>22.95</v>
      </c>
      <c r="K1568">
        <v>2011</v>
      </c>
      <c r="L1568" t="s">
        <v>18</v>
      </c>
      <c r="M1568" s="144" t="s">
        <v>59</v>
      </c>
    </row>
    <row r="1569" spans="1:13" x14ac:dyDescent="0.2">
      <c r="A1569" t="s">
        <v>63</v>
      </c>
      <c r="B1569" s="144" t="s">
        <v>127</v>
      </c>
      <c r="C1569">
        <v>531</v>
      </c>
      <c r="D1569" t="str">
        <f>VLOOKUP(Oliusala[[#This Row],[postnumer]],Sveitarfelog[#All],4,FALSE)</f>
        <v>Húnaþing vestra</v>
      </c>
      <c r="E1569" t="str">
        <f>VLOOKUP(Oliusala[[#This Row],[postnumer]],Sveitarfelog[#All],5,FALSE)</f>
        <v>Norðurland vestra</v>
      </c>
      <c r="F1569" t="s">
        <v>20</v>
      </c>
      <c r="G1569" t="s">
        <v>50</v>
      </c>
      <c r="H1569" t="s">
        <v>58</v>
      </c>
      <c r="I1569" s="1">
        <v>115487</v>
      </c>
      <c r="J1569" s="2">
        <f>VLOOKUP(Oliusala[[#This Row],[tegund]],Tegundir!$B$2:$D$19,3,FALSE)*Oliusala[[#This Row],[magn]]/1000</f>
        <v>86.615250000000003</v>
      </c>
      <c r="K1569">
        <v>2011</v>
      </c>
      <c r="L1569" t="s">
        <v>18</v>
      </c>
      <c r="M1569" s="144" t="s">
        <v>59</v>
      </c>
    </row>
    <row r="1570" spans="1:13" x14ac:dyDescent="0.2">
      <c r="A1570" t="s">
        <v>63</v>
      </c>
      <c r="B1570" s="144" t="s">
        <v>128</v>
      </c>
      <c r="C1570">
        <v>540</v>
      </c>
      <c r="D1570" t="str">
        <f>VLOOKUP(Oliusala[[#This Row],[postnumer]],Sveitarfelog[#All],4,FALSE)</f>
        <v>Húnabyggð</v>
      </c>
      <c r="E1570" t="str">
        <f>VLOOKUP(Oliusala[[#This Row],[postnumer]],Sveitarfelog[#All],5,FALSE)</f>
        <v>Norðurland vestra</v>
      </c>
      <c r="F1570" t="s">
        <v>20</v>
      </c>
      <c r="G1570" t="s">
        <v>50</v>
      </c>
      <c r="H1570" t="s">
        <v>58</v>
      </c>
      <c r="I1570" s="1">
        <v>1303800</v>
      </c>
      <c r="J1570" s="2">
        <f>VLOOKUP(Oliusala[[#This Row],[tegund]],Tegundir!$B$2:$D$19,3,FALSE)*Oliusala[[#This Row],[magn]]/1000</f>
        <v>977.85</v>
      </c>
      <c r="K1570">
        <v>2011</v>
      </c>
      <c r="L1570" t="s">
        <v>18</v>
      </c>
      <c r="M1570" s="144" t="s">
        <v>59</v>
      </c>
    </row>
    <row r="1571" spans="1:13" x14ac:dyDescent="0.2">
      <c r="A1571" t="s">
        <v>63</v>
      </c>
      <c r="B1571" s="144" t="s">
        <v>129</v>
      </c>
      <c r="C1571">
        <v>545</v>
      </c>
      <c r="D1571" t="str">
        <f>VLOOKUP(Oliusala[[#This Row],[postnumer]],Sveitarfelog[#All],4,FALSE)</f>
        <v>Sveitarfélagið Skagaströnd</v>
      </c>
      <c r="E1571" t="str">
        <f>VLOOKUP(Oliusala[[#This Row],[postnumer]],Sveitarfelog[#All],5,FALSE)</f>
        <v>Norðurland vestra</v>
      </c>
      <c r="F1571" t="s">
        <v>20</v>
      </c>
      <c r="G1571" t="s">
        <v>50</v>
      </c>
      <c r="H1571" t="s">
        <v>58</v>
      </c>
      <c r="I1571" s="1">
        <v>155550</v>
      </c>
      <c r="J1571" s="2">
        <f>VLOOKUP(Oliusala[[#This Row],[tegund]],Tegundir!$B$2:$D$19,3,FALSE)*Oliusala[[#This Row],[magn]]/1000</f>
        <v>116.66249999999999</v>
      </c>
      <c r="K1571">
        <v>2011</v>
      </c>
      <c r="L1571" t="s">
        <v>18</v>
      </c>
      <c r="M1571" s="144" t="s">
        <v>59</v>
      </c>
    </row>
    <row r="1572" spans="1:13" x14ac:dyDescent="0.2">
      <c r="A1572" t="s">
        <v>63</v>
      </c>
      <c r="B1572" s="144" t="s">
        <v>122</v>
      </c>
      <c r="C1572">
        <v>550</v>
      </c>
      <c r="D1572" t="str">
        <f>VLOOKUP(Oliusala[[#This Row],[postnumer]],Sveitarfelog[#All],4,FALSE)</f>
        <v>Skagafjörður</v>
      </c>
      <c r="E1572" t="str">
        <f>VLOOKUP(Oliusala[[#This Row],[postnumer]],Sveitarfelog[#All],5,FALSE)</f>
        <v>Norðurland vestra</v>
      </c>
      <c r="F1572" t="s">
        <v>20</v>
      </c>
      <c r="G1572" t="s">
        <v>50</v>
      </c>
      <c r="H1572" t="s">
        <v>58</v>
      </c>
      <c r="I1572" s="1">
        <v>1674963</v>
      </c>
      <c r="J1572" s="2">
        <f>VLOOKUP(Oliusala[[#This Row],[tegund]],Tegundir!$B$2:$D$19,3,FALSE)*Oliusala[[#This Row],[magn]]/1000</f>
        <v>1256.22225</v>
      </c>
      <c r="K1572">
        <v>2011</v>
      </c>
      <c r="L1572" t="s">
        <v>18</v>
      </c>
      <c r="M1572" s="144" t="s">
        <v>59</v>
      </c>
    </row>
    <row r="1573" spans="1:13" x14ac:dyDescent="0.2">
      <c r="A1573" t="s">
        <v>57</v>
      </c>
      <c r="B1573" s="144" t="s">
        <v>131</v>
      </c>
      <c r="C1573">
        <v>560</v>
      </c>
      <c r="D1573" t="str">
        <f>VLOOKUP(Oliusala[[#This Row],[postnumer]],Sveitarfelog[#All],4,FALSE)</f>
        <v>Skagafjörður</v>
      </c>
      <c r="E1573" t="str">
        <f>VLOOKUP(Oliusala[[#This Row],[postnumer]],Sveitarfelog[#All],5,FALSE)</f>
        <v>Norðurland vestra</v>
      </c>
      <c r="F1573" t="s">
        <v>20</v>
      </c>
      <c r="G1573" t="s">
        <v>50</v>
      </c>
      <c r="H1573" t="s">
        <v>60</v>
      </c>
      <c r="I1573" s="1">
        <v>1042</v>
      </c>
      <c r="J1573" s="2">
        <f>VLOOKUP(Oliusala[[#This Row],[tegund]],Tegundir!$B$2:$D$19,3,FALSE)*Oliusala[[#This Row],[magn]]/1000</f>
        <v>0.78149999999999997</v>
      </c>
      <c r="K1573">
        <v>2011</v>
      </c>
      <c r="L1573" t="s">
        <v>18</v>
      </c>
      <c r="M1573" s="144" t="s">
        <v>59</v>
      </c>
    </row>
    <row r="1574" spans="1:13" x14ac:dyDescent="0.2">
      <c r="A1574" t="s">
        <v>63</v>
      </c>
      <c r="B1574" s="144" t="s">
        <v>131</v>
      </c>
      <c r="C1574">
        <v>560</v>
      </c>
      <c r="D1574" t="str">
        <f>VLOOKUP(Oliusala[[#This Row],[postnumer]],Sveitarfelog[#All],4,FALSE)</f>
        <v>Skagafjörður</v>
      </c>
      <c r="E1574" t="str">
        <f>VLOOKUP(Oliusala[[#This Row],[postnumer]],Sveitarfelog[#All],5,FALSE)</f>
        <v>Norðurland vestra</v>
      </c>
      <c r="F1574" t="s">
        <v>20</v>
      </c>
      <c r="G1574" t="s">
        <v>50</v>
      </c>
      <c r="H1574" t="s">
        <v>58</v>
      </c>
      <c r="I1574" s="1">
        <v>627327</v>
      </c>
      <c r="J1574" s="2">
        <f>VLOOKUP(Oliusala[[#This Row],[tegund]],Tegundir!$B$2:$D$19,3,FALSE)*Oliusala[[#This Row],[magn]]/1000</f>
        <v>470.49525</v>
      </c>
      <c r="K1574">
        <v>2011</v>
      </c>
      <c r="L1574" t="s">
        <v>18</v>
      </c>
      <c r="M1574" s="144" t="s">
        <v>59</v>
      </c>
    </row>
    <row r="1575" spans="1:13" x14ac:dyDescent="0.2">
      <c r="A1575" t="s">
        <v>63</v>
      </c>
      <c r="B1575" s="144" t="s">
        <v>132</v>
      </c>
      <c r="C1575">
        <v>565</v>
      </c>
      <c r="D1575" t="str">
        <f>VLOOKUP(Oliusala[[#This Row],[postnumer]],Sveitarfelog[#All],4,FALSE)</f>
        <v>Skagafjörður</v>
      </c>
      <c r="E1575" t="str">
        <f>VLOOKUP(Oliusala[[#This Row],[postnumer]],Sveitarfelog[#All],5,FALSE)</f>
        <v>Norðurland vestra</v>
      </c>
      <c r="F1575" t="s">
        <v>20</v>
      </c>
      <c r="G1575" t="s">
        <v>50</v>
      </c>
      <c r="H1575" t="s">
        <v>58</v>
      </c>
      <c r="I1575" s="1">
        <v>111715</v>
      </c>
      <c r="J1575" s="2">
        <f>VLOOKUP(Oliusala[[#This Row],[tegund]],Tegundir!$B$2:$D$19,3,FALSE)*Oliusala[[#This Row],[magn]]/1000</f>
        <v>83.786249999999995</v>
      </c>
      <c r="K1575">
        <v>2011</v>
      </c>
      <c r="L1575" t="s">
        <v>18</v>
      </c>
      <c r="M1575" s="144" t="s">
        <v>59</v>
      </c>
    </row>
    <row r="1576" spans="1:13" x14ac:dyDescent="0.2">
      <c r="A1576" t="s">
        <v>63</v>
      </c>
      <c r="B1576" s="144" t="s">
        <v>133</v>
      </c>
      <c r="C1576">
        <v>566</v>
      </c>
      <c r="D1576" t="str">
        <f>VLOOKUP(Oliusala[[#This Row],[postnumer]],Sveitarfelog[#All],4,FALSE)</f>
        <v>Skagafjörður</v>
      </c>
      <c r="E1576" t="str">
        <f>VLOOKUP(Oliusala[[#This Row],[postnumer]],Sveitarfelog[#All],5,FALSE)</f>
        <v>Norðurland vestra</v>
      </c>
      <c r="F1576" t="s">
        <v>20</v>
      </c>
      <c r="G1576" t="s">
        <v>50</v>
      </c>
      <c r="H1576" t="s">
        <v>58</v>
      </c>
      <c r="I1576" s="1">
        <v>70957</v>
      </c>
      <c r="J1576" s="2">
        <f>VLOOKUP(Oliusala[[#This Row],[tegund]],Tegundir!$B$2:$D$19,3,FALSE)*Oliusala[[#This Row],[magn]]/1000</f>
        <v>53.217750000000002</v>
      </c>
      <c r="K1576">
        <v>2011</v>
      </c>
      <c r="L1576" t="s">
        <v>18</v>
      </c>
      <c r="M1576" s="144" t="s">
        <v>59</v>
      </c>
    </row>
    <row r="1577" spans="1:13" x14ac:dyDescent="0.2">
      <c r="A1577" t="s">
        <v>63</v>
      </c>
      <c r="B1577" s="144" t="s">
        <v>134</v>
      </c>
      <c r="C1577">
        <v>570</v>
      </c>
      <c r="D1577" t="str">
        <f>VLOOKUP(Oliusala[[#This Row],[postnumer]],Sveitarfelog[#All],4,FALSE)</f>
        <v>Skagafjörður</v>
      </c>
      <c r="E1577" t="str">
        <f>VLOOKUP(Oliusala[[#This Row],[postnumer]],Sveitarfelog[#All],5,FALSE)</f>
        <v>Norðurland vestra</v>
      </c>
      <c r="F1577" t="s">
        <v>20</v>
      </c>
      <c r="G1577" t="s">
        <v>50</v>
      </c>
      <c r="H1577" t="s">
        <v>58</v>
      </c>
      <c r="I1577" s="1">
        <v>47943</v>
      </c>
      <c r="J1577" s="2">
        <f>VLOOKUP(Oliusala[[#This Row],[tegund]],Tegundir!$B$2:$D$19,3,FALSE)*Oliusala[[#This Row],[magn]]/1000</f>
        <v>35.957250000000002</v>
      </c>
      <c r="K1577">
        <v>2011</v>
      </c>
      <c r="L1577" t="s">
        <v>18</v>
      </c>
      <c r="M1577" s="144" t="s">
        <v>59</v>
      </c>
    </row>
    <row r="1578" spans="1:13" x14ac:dyDescent="0.2">
      <c r="A1578" t="s">
        <v>63</v>
      </c>
      <c r="B1578" s="144" t="s">
        <v>135</v>
      </c>
      <c r="C1578">
        <v>580</v>
      </c>
      <c r="D1578" t="str">
        <f>VLOOKUP(Oliusala[[#This Row],[postnumer]],Sveitarfelog[#All],4,FALSE)</f>
        <v>Fjallabyggð</v>
      </c>
      <c r="E1578" t="str">
        <f>VLOOKUP(Oliusala[[#This Row],[postnumer]],Sveitarfelog[#All],5,FALSE)</f>
        <v>Norðurland eystra</v>
      </c>
      <c r="F1578" t="s">
        <v>20</v>
      </c>
      <c r="G1578" t="s">
        <v>50</v>
      </c>
      <c r="H1578" t="s">
        <v>58</v>
      </c>
      <c r="I1578" s="1">
        <v>471310</v>
      </c>
      <c r="J1578" s="2">
        <f>VLOOKUP(Oliusala[[#This Row],[tegund]],Tegundir!$B$2:$D$19,3,FALSE)*Oliusala[[#This Row],[magn]]/1000</f>
        <v>353.48250000000002</v>
      </c>
      <c r="K1578">
        <v>2011</v>
      </c>
      <c r="L1578" t="s">
        <v>18</v>
      </c>
      <c r="M1578" s="144" t="s">
        <v>59</v>
      </c>
    </row>
    <row r="1579" spans="1:13" x14ac:dyDescent="0.2">
      <c r="A1579" t="s">
        <v>63</v>
      </c>
      <c r="B1579" s="144" t="s">
        <v>142</v>
      </c>
      <c r="C1579">
        <v>625</v>
      </c>
      <c r="D1579" t="str">
        <f>VLOOKUP(Oliusala[[#This Row],[postnumer]],Sveitarfelog[#All],4,FALSE)</f>
        <v>Fjallabyggð</v>
      </c>
      <c r="E1579" t="str">
        <f>VLOOKUP(Oliusala[[#This Row],[postnumer]],Sveitarfelog[#All],5,FALSE)</f>
        <v>Norðurland eystra</v>
      </c>
      <c r="F1579" t="s">
        <v>20</v>
      </c>
      <c r="G1579" t="s">
        <v>50</v>
      </c>
      <c r="H1579" t="s">
        <v>58</v>
      </c>
      <c r="I1579" s="1">
        <v>351427</v>
      </c>
      <c r="J1579" s="2">
        <f>VLOOKUP(Oliusala[[#This Row],[tegund]],Tegundir!$B$2:$D$19,3,FALSE)*Oliusala[[#This Row],[magn]]/1000</f>
        <v>263.57024999999999</v>
      </c>
      <c r="K1579">
        <v>2011</v>
      </c>
      <c r="L1579" t="s">
        <v>18</v>
      </c>
      <c r="M1579" s="144" t="s">
        <v>59</v>
      </c>
    </row>
    <row r="1580" spans="1:13" x14ac:dyDescent="0.2">
      <c r="A1580" t="s">
        <v>68</v>
      </c>
      <c r="B1580" s="144" t="s">
        <v>68</v>
      </c>
      <c r="C1580">
        <v>600</v>
      </c>
      <c r="D1580" t="str">
        <f>VLOOKUP(Oliusala[[#This Row],[postnumer]],Sveitarfelog[#All],4,FALSE)</f>
        <v>Akureyrarbær,Eyjafjarðarsveit,Hörgársveit,Svalbarðsstrandarhreppur,Grýtubakkahreppur</v>
      </c>
      <c r="E1580" t="str">
        <f>VLOOKUP(Oliusala[[#This Row],[postnumer]],Sveitarfelog[#All],5,FALSE)</f>
        <v>Norðurland eystra</v>
      </c>
      <c r="F1580" t="s">
        <v>20</v>
      </c>
      <c r="G1580" t="s">
        <v>50</v>
      </c>
      <c r="H1580" t="s">
        <v>58</v>
      </c>
      <c r="I1580" s="1">
        <v>2865</v>
      </c>
      <c r="J1580" s="2">
        <f>VLOOKUP(Oliusala[[#This Row],[tegund]],Tegundir!$B$2:$D$19,3,FALSE)*Oliusala[[#This Row],[magn]]/1000</f>
        <v>2.1487500000000002</v>
      </c>
      <c r="K1580">
        <v>2011</v>
      </c>
      <c r="L1580" t="s">
        <v>18</v>
      </c>
      <c r="M1580" s="144" t="s">
        <v>59</v>
      </c>
    </row>
    <row r="1581" spans="1:13" x14ac:dyDescent="0.2">
      <c r="A1581" t="s">
        <v>63</v>
      </c>
      <c r="B1581" s="144" t="s">
        <v>68</v>
      </c>
      <c r="C1581">
        <v>600</v>
      </c>
      <c r="D1581" t="str">
        <f>VLOOKUP(Oliusala[[#This Row],[postnumer]],Sveitarfelog[#All],4,FALSE)</f>
        <v>Akureyrarbær,Eyjafjarðarsveit,Hörgársveit,Svalbarðsstrandarhreppur,Grýtubakkahreppur</v>
      </c>
      <c r="E1581" t="str">
        <f>VLOOKUP(Oliusala[[#This Row],[postnumer]],Sveitarfelog[#All],5,FALSE)</f>
        <v>Norðurland eystra</v>
      </c>
      <c r="F1581" t="s">
        <v>20</v>
      </c>
      <c r="G1581" t="s">
        <v>50</v>
      </c>
      <c r="H1581" t="s">
        <v>58</v>
      </c>
      <c r="I1581" s="1">
        <v>628830</v>
      </c>
      <c r="J1581" s="2">
        <f>VLOOKUP(Oliusala[[#This Row],[tegund]],Tegundir!$B$2:$D$19,3,FALSE)*Oliusala[[#This Row],[magn]]/1000</f>
        <v>471.6225</v>
      </c>
      <c r="K1581">
        <v>2011</v>
      </c>
      <c r="L1581" t="s">
        <v>18</v>
      </c>
      <c r="M1581" s="144" t="s">
        <v>59</v>
      </c>
    </row>
    <row r="1582" spans="1:13" x14ac:dyDescent="0.2">
      <c r="A1582" t="s">
        <v>63</v>
      </c>
      <c r="B1582" s="144" t="s">
        <v>68</v>
      </c>
      <c r="C1582">
        <v>600</v>
      </c>
      <c r="D1582" t="str">
        <f>VLOOKUP(Oliusala[[#This Row],[postnumer]],Sveitarfelog[#All],4,FALSE)</f>
        <v>Akureyrarbær,Eyjafjarðarsveit,Hörgársveit,Svalbarðsstrandarhreppur,Grýtubakkahreppur</v>
      </c>
      <c r="E1582" t="str">
        <f>VLOOKUP(Oliusala[[#This Row],[postnumer]],Sveitarfelog[#All],5,FALSE)</f>
        <v>Norðurland eystra</v>
      </c>
      <c r="F1582" t="s">
        <v>20</v>
      </c>
      <c r="G1582" t="s">
        <v>50</v>
      </c>
      <c r="H1582" t="s">
        <v>58</v>
      </c>
      <c r="I1582" s="1">
        <v>8216960</v>
      </c>
      <c r="J1582" s="2">
        <f>VLOOKUP(Oliusala[[#This Row],[tegund]],Tegundir!$B$2:$D$19,3,FALSE)*Oliusala[[#This Row],[magn]]/1000</f>
        <v>6162.72</v>
      </c>
      <c r="K1582">
        <v>2011</v>
      </c>
      <c r="L1582" t="s">
        <v>18</v>
      </c>
      <c r="M1582" s="144" t="s">
        <v>59</v>
      </c>
    </row>
    <row r="1583" spans="1:13" x14ac:dyDescent="0.2">
      <c r="A1583" t="s">
        <v>63</v>
      </c>
      <c r="B1583" s="144" t="s">
        <v>68</v>
      </c>
      <c r="C1583">
        <v>600</v>
      </c>
      <c r="D1583" t="str">
        <f>VLOOKUP(Oliusala[[#This Row],[postnumer]],Sveitarfelog[#All],4,FALSE)</f>
        <v>Akureyrarbær,Eyjafjarðarsveit,Hörgársveit,Svalbarðsstrandarhreppur,Grýtubakkahreppur</v>
      </c>
      <c r="E1583" t="str">
        <f>VLOOKUP(Oliusala[[#This Row],[postnumer]],Sveitarfelog[#All],5,FALSE)</f>
        <v>Norðurland eystra</v>
      </c>
      <c r="F1583" t="s">
        <v>46</v>
      </c>
      <c r="G1583" t="s">
        <v>50</v>
      </c>
      <c r="H1583" t="s">
        <v>58</v>
      </c>
      <c r="I1583" s="1">
        <v>13871</v>
      </c>
      <c r="J1583" s="2">
        <f>VLOOKUP(Oliusala[[#This Row],[tegund]],Tegundir!$B$2:$D$19,3,FALSE)*Oliusala[[#This Row],[magn]]/1000</f>
        <v>10.40325</v>
      </c>
      <c r="K1583">
        <v>2011</v>
      </c>
      <c r="L1583" t="s">
        <v>18</v>
      </c>
      <c r="M1583" s="144" t="s">
        <v>59</v>
      </c>
    </row>
    <row r="1584" spans="1:13" x14ac:dyDescent="0.2">
      <c r="A1584" t="s">
        <v>63</v>
      </c>
      <c r="B1584" s="144" t="s">
        <v>68</v>
      </c>
      <c r="C1584">
        <v>600</v>
      </c>
      <c r="D1584" t="str">
        <f>VLOOKUP(Oliusala[[#This Row],[postnumer]],Sveitarfelog[#All],4,FALSE)</f>
        <v>Akureyrarbær,Eyjafjarðarsveit,Hörgársveit,Svalbarðsstrandarhreppur,Grýtubakkahreppur</v>
      </c>
      <c r="E1584" t="str">
        <f>VLOOKUP(Oliusala[[#This Row],[postnumer]],Sveitarfelog[#All],5,FALSE)</f>
        <v>Norðurland eystra</v>
      </c>
      <c r="F1584" t="s">
        <v>20</v>
      </c>
      <c r="G1584" t="s">
        <v>50</v>
      </c>
      <c r="H1584" t="s">
        <v>58</v>
      </c>
      <c r="I1584" s="1">
        <v>172633</v>
      </c>
      <c r="J1584" s="2">
        <f>VLOOKUP(Oliusala[[#This Row],[tegund]],Tegundir!$B$2:$D$19,3,FALSE)*Oliusala[[#This Row],[magn]]/1000</f>
        <v>129.47475</v>
      </c>
      <c r="K1584">
        <v>2011</v>
      </c>
      <c r="L1584" t="s">
        <v>18</v>
      </c>
      <c r="M1584" s="144" t="s">
        <v>59</v>
      </c>
    </row>
    <row r="1585" spans="1:13" x14ac:dyDescent="0.2">
      <c r="A1585" t="s">
        <v>63</v>
      </c>
      <c r="B1585" s="144" t="s">
        <v>68</v>
      </c>
      <c r="C1585">
        <v>600</v>
      </c>
      <c r="D1585" t="str">
        <f>VLOOKUP(Oliusala[[#This Row],[postnumer]],Sveitarfelog[#All],4,FALSE)</f>
        <v>Akureyrarbær,Eyjafjarðarsveit,Hörgársveit,Svalbarðsstrandarhreppur,Grýtubakkahreppur</v>
      </c>
      <c r="E1585" t="str">
        <f>VLOOKUP(Oliusala[[#This Row],[postnumer]],Sveitarfelog[#All],5,FALSE)</f>
        <v>Norðurland eystra</v>
      </c>
      <c r="F1585" t="s">
        <v>20</v>
      </c>
      <c r="G1585" t="s">
        <v>50</v>
      </c>
      <c r="H1585" t="s">
        <v>58</v>
      </c>
      <c r="I1585" s="1">
        <v>844067</v>
      </c>
      <c r="J1585" s="2">
        <f>VLOOKUP(Oliusala[[#This Row],[tegund]],Tegundir!$B$2:$D$19,3,FALSE)*Oliusala[[#This Row],[magn]]/1000</f>
        <v>633.05025000000001</v>
      </c>
      <c r="K1585">
        <v>2011</v>
      </c>
      <c r="L1585" t="s">
        <v>18</v>
      </c>
      <c r="M1585" s="144" t="s">
        <v>59</v>
      </c>
    </row>
    <row r="1586" spans="1:13" x14ac:dyDescent="0.2">
      <c r="A1586" t="s">
        <v>63</v>
      </c>
      <c r="B1586" s="144" t="s">
        <v>68</v>
      </c>
      <c r="C1586">
        <v>600</v>
      </c>
      <c r="D1586" t="str">
        <f>VLOOKUP(Oliusala[[#This Row],[postnumer]],Sveitarfelog[#All],4,FALSE)</f>
        <v>Akureyrarbær,Eyjafjarðarsveit,Hörgársveit,Svalbarðsstrandarhreppur,Grýtubakkahreppur</v>
      </c>
      <c r="E1586" t="str">
        <f>VLOOKUP(Oliusala[[#This Row],[postnumer]],Sveitarfelog[#All],5,FALSE)</f>
        <v>Norðurland eystra</v>
      </c>
      <c r="F1586" t="s">
        <v>46</v>
      </c>
      <c r="G1586" t="s">
        <v>50</v>
      </c>
      <c r="H1586" t="s">
        <v>58</v>
      </c>
      <c r="I1586" s="1">
        <v>151426</v>
      </c>
      <c r="J1586" s="2">
        <f>VLOOKUP(Oliusala[[#This Row],[tegund]],Tegundir!$B$2:$D$19,3,FALSE)*Oliusala[[#This Row],[magn]]/1000</f>
        <v>113.56950000000001</v>
      </c>
      <c r="K1586">
        <v>2011</v>
      </c>
      <c r="L1586" t="s">
        <v>18</v>
      </c>
      <c r="M1586" s="144" t="s">
        <v>59</v>
      </c>
    </row>
    <row r="1587" spans="1:13" x14ac:dyDescent="0.2">
      <c r="A1587" t="s">
        <v>63</v>
      </c>
      <c r="B1587" s="144" t="s">
        <v>68</v>
      </c>
      <c r="C1587">
        <v>600</v>
      </c>
      <c r="D1587" t="str">
        <f>VLOOKUP(Oliusala[[#This Row],[postnumer]],Sveitarfelog[#All],4,FALSE)</f>
        <v>Akureyrarbær,Eyjafjarðarsveit,Hörgársveit,Svalbarðsstrandarhreppur,Grýtubakkahreppur</v>
      </c>
      <c r="E1587" t="str">
        <f>VLOOKUP(Oliusala[[#This Row],[postnumer]],Sveitarfelog[#All],5,FALSE)</f>
        <v>Norðurland eystra</v>
      </c>
      <c r="F1587" t="s">
        <v>20</v>
      </c>
      <c r="G1587" t="s">
        <v>50</v>
      </c>
      <c r="H1587" t="s">
        <v>58</v>
      </c>
      <c r="I1587" s="1">
        <v>857156</v>
      </c>
      <c r="J1587" s="2">
        <f>VLOOKUP(Oliusala[[#This Row],[tegund]],Tegundir!$B$2:$D$19,3,FALSE)*Oliusala[[#This Row],[magn]]/1000</f>
        <v>642.86699999999996</v>
      </c>
      <c r="K1587">
        <v>2011</v>
      </c>
      <c r="L1587" t="s">
        <v>18</v>
      </c>
      <c r="M1587" s="144" t="s">
        <v>59</v>
      </c>
    </row>
    <row r="1588" spans="1:13" x14ac:dyDescent="0.2">
      <c r="A1588" t="s">
        <v>63</v>
      </c>
      <c r="B1588" s="144" t="s">
        <v>68</v>
      </c>
      <c r="C1588">
        <v>600</v>
      </c>
      <c r="D1588" t="str">
        <f>VLOOKUP(Oliusala[[#This Row],[postnumer]],Sveitarfelog[#All],4,FALSE)</f>
        <v>Akureyrarbær,Eyjafjarðarsveit,Hörgársveit,Svalbarðsstrandarhreppur,Grýtubakkahreppur</v>
      </c>
      <c r="E1588" t="str">
        <f>VLOOKUP(Oliusala[[#This Row],[postnumer]],Sveitarfelog[#All],5,FALSE)</f>
        <v>Norðurland eystra</v>
      </c>
      <c r="F1588" t="s">
        <v>20</v>
      </c>
      <c r="G1588" t="s">
        <v>50</v>
      </c>
      <c r="H1588" t="s">
        <v>58</v>
      </c>
      <c r="I1588" s="1">
        <v>1324873</v>
      </c>
      <c r="J1588" s="2">
        <f>VLOOKUP(Oliusala[[#This Row],[tegund]],Tegundir!$B$2:$D$19,3,FALSE)*Oliusala[[#This Row],[magn]]/1000</f>
        <v>993.65475000000004</v>
      </c>
      <c r="K1588">
        <v>2011</v>
      </c>
      <c r="L1588" t="s">
        <v>18</v>
      </c>
      <c r="M1588" s="144" t="s">
        <v>59</v>
      </c>
    </row>
    <row r="1589" spans="1:13" x14ac:dyDescent="0.2">
      <c r="A1589" t="s">
        <v>63</v>
      </c>
      <c r="B1589" s="144" t="s">
        <v>139</v>
      </c>
      <c r="C1589">
        <v>601</v>
      </c>
      <c r="D1589" t="str">
        <f>VLOOKUP(Oliusala[[#This Row],[postnumer]],Sveitarfelog[#All],4,FALSE)</f>
        <v>Akureyrarbær,Eyjafjarðarsveit,Hörgársveit,Svalbarðsstrandarhreppur,Grýtubakkahreppur</v>
      </c>
      <c r="E1589" t="str">
        <f>VLOOKUP(Oliusala[[#This Row],[postnumer]],Sveitarfelog[#All],5,FALSE)</f>
        <v>Norðurland eystra</v>
      </c>
      <c r="F1589" t="s">
        <v>20</v>
      </c>
      <c r="G1589" t="s">
        <v>50</v>
      </c>
      <c r="H1589" t="s">
        <v>58</v>
      </c>
      <c r="I1589" s="1">
        <v>14711</v>
      </c>
      <c r="J1589" s="2">
        <f>VLOOKUP(Oliusala[[#This Row],[tegund]],Tegundir!$B$2:$D$19,3,FALSE)*Oliusala[[#This Row],[magn]]/1000</f>
        <v>11.033250000000001</v>
      </c>
      <c r="K1589">
        <v>2011</v>
      </c>
      <c r="L1589" t="s">
        <v>18</v>
      </c>
      <c r="M1589" s="144" t="s">
        <v>59</v>
      </c>
    </row>
    <row r="1590" spans="1:13" x14ac:dyDescent="0.2">
      <c r="A1590" t="s">
        <v>63</v>
      </c>
      <c r="B1590" s="144" t="s">
        <v>138</v>
      </c>
      <c r="C1590">
        <v>601</v>
      </c>
      <c r="D1590" t="str">
        <f>VLOOKUP(Oliusala[[#This Row],[postnumer]],Sveitarfelog[#All],4,FALSE)</f>
        <v>Akureyrarbær,Eyjafjarðarsveit,Hörgársveit,Svalbarðsstrandarhreppur,Grýtubakkahreppur</v>
      </c>
      <c r="E1590" t="str">
        <f>VLOOKUP(Oliusala[[#This Row],[postnumer]],Sveitarfelog[#All],5,FALSE)</f>
        <v>Norðurland eystra</v>
      </c>
      <c r="F1590" t="s">
        <v>20</v>
      </c>
      <c r="G1590" t="s">
        <v>50</v>
      </c>
      <c r="H1590" t="s">
        <v>58</v>
      </c>
      <c r="I1590" s="1">
        <v>13834</v>
      </c>
      <c r="J1590" s="2">
        <f>VLOOKUP(Oliusala[[#This Row],[tegund]],Tegundir!$B$2:$D$19,3,FALSE)*Oliusala[[#This Row],[magn]]/1000</f>
        <v>10.375500000000001</v>
      </c>
      <c r="K1590">
        <v>2011</v>
      </c>
      <c r="L1590" t="s">
        <v>18</v>
      </c>
      <c r="M1590" s="144" t="s">
        <v>59</v>
      </c>
    </row>
    <row r="1591" spans="1:13" x14ac:dyDescent="0.2">
      <c r="A1591" t="s">
        <v>63</v>
      </c>
      <c r="B1591" s="144" t="s">
        <v>140</v>
      </c>
      <c r="C1591">
        <v>610</v>
      </c>
      <c r="D1591" t="str">
        <f>VLOOKUP(Oliusala[[#This Row],[postnumer]],Sveitarfelog[#All],4,FALSE)</f>
        <v>Akureyrarbær,Eyjafjarðarsveit,Hörgársveit,Svalbarðsstrandarhreppur,Grýtubakkahreppur</v>
      </c>
      <c r="E1591" t="str">
        <f>VLOOKUP(Oliusala[[#This Row],[postnumer]],Sveitarfelog[#All],5,FALSE)</f>
        <v>Norðurland eystra</v>
      </c>
      <c r="F1591" t="s">
        <v>20</v>
      </c>
      <c r="G1591" t="s">
        <v>50</v>
      </c>
      <c r="H1591" t="s">
        <v>58</v>
      </c>
      <c r="I1591" s="1">
        <v>90712</v>
      </c>
      <c r="J1591" s="2">
        <f>VLOOKUP(Oliusala[[#This Row],[tegund]],Tegundir!$B$2:$D$19,3,FALSE)*Oliusala[[#This Row],[magn]]/1000</f>
        <v>68.034000000000006</v>
      </c>
      <c r="K1591">
        <v>2011</v>
      </c>
      <c r="L1591" t="s">
        <v>18</v>
      </c>
      <c r="M1591" s="144" t="s">
        <v>59</v>
      </c>
    </row>
    <row r="1592" spans="1:13" x14ac:dyDescent="0.2">
      <c r="A1592" t="s">
        <v>57</v>
      </c>
      <c r="B1592" s="144" t="s">
        <v>136</v>
      </c>
      <c r="C1592">
        <v>620</v>
      </c>
      <c r="D1592" t="str">
        <f>VLOOKUP(Oliusala[[#This Row],[postnumer]],Sveitarfelog[#All],4,FALSE)</f>
        <v>Dalvíkurbyggð</v>
      </c>
      <c r="E1592" t="str">
        <f>VLOOKUP(Oliusala[[#This Row],[postnumer]],Sveitarfelog[#All],5,FALSE)</f>
        <v>Norðurland eystra</v>
      </c>
      <c r="F1592" t="s">
        <v>20</v>
      </c>
      <c r="G1592" t="s">
        <v>50</v>
      </c>
      <c r="H1592" t="s">
        <v>60</v>
      </c>
      <c r="I1592" s="1">
        <v>1063</v>
      </c>
      <c r="J1592" s="2">
        <f>VLOOKUP(Oliusala[[#This Row],[tegund]],Tegundir!$B$2:$D$19,3,FALSE)*Oliusala[[#This Row],[magn]]/1000</f>
        <v>0.79725000000000001</v>
      </c>
      <c r="K1592">
        <v>2011</v>
      </c>
      <c r="L1592" t="s">
        <v>18</v>
      </c>
      <c r="M1592" s="144" t="s">
        <v>59</v>
      </c>
    </row>
    <row r="1593" spans="1:13" x14ac:dyDescent="0.2">
      <c r="A1593" t="s">
        <v>63</v>
      </c>
      <c r="B1593" s="144" t="s">
        <v>141</v>
      </c>
      <c r="C1593">
        <v>620</v>
      </c>
      <c r="D1593" t="str">
        <f>VLOOKUP(Oliusala[[#This Row],[postnumer]],Sveitarfelog[#All],4,FALSE)</f>
        <v>Dalvíkurbyggð</v>
      </c>
      <c r="E1593" t="str">
        <f>VLOOKUP(Oliusala[[#This Row],[postnumer]],Sveitarfelog[#All],5,FALSE)</f>
        <v>Norðurland eystra</v>
      </c>
      <c r="F1593" t="s">
        <v>20</v>
      </c>
      <c r="G1593" t="s">
        <v>50</v>
      </c>
      <c r="H1593" t="s">
        <v>58</v>
      </c>
      <c r="I1593" s="1">
        <v>69654</v>
      </c>
      <c r="J1593" s="2">
        <f>VLOOKUP(Oliusala[[#This Row],[tegund]],Tegundir!$B$2:$D$19,3,FALSE)*Oliusala[[#This Row],[magn]]/1000</f>
        <v>52.240499999999997</v>
      </c>
      <c r="K1593">
        <v>2011</v>
      </c>
      <c r="L1593" t="s">
        <v>18</v>
      </c>
      <c r="M1593" s="144" t="s">
        <v>59</v>
      </c>
    </row>
    <row r="1594" spans="1:13" x14ac:dyDescent="0.2">
      <c r="A1594" t="s">
        <v>63</v>
      </c>
      <c r="B1594" s="144" t="s">
        <v>136</v>
      </c>
      <c r="C1594">
        <v>620</v>
      </c>
      <c r="D1594" t="str">
        <f>VLOOKUP(Oliusala[[#This Row],[postnumer]],Sveitarfelog[#All],4,FALSE)</f>
        <v>Dalvíkurbyggð</v>
      </c>
      <c r="E1594" t="str">
        <f>VLOOKUP(Oliusala[[#This Row],[postnumer]],Sveitarfelog[#All],5,FALSE)</f>
        <v>Norðurland eystra</v>
      </c>
      <c r="F1594" t="s">
        <v>20</v>
      </c>
      <c r="G1594" t="s">
        <v>50</v>
      </c>
      <c r="H1594" t="s">
        <v>58</v>
      </c>
      <c r="I1594" s="1">
        <v>716213</v>
      </c>
      <c r="J1594" s="2">
        <f>VLOOKUP(Oliusala[[#This Row],[tegund]],Tegundir!$B$2:$D$19,3,FALSE)*Oliusala[[#This Row],[magn]]/1000</f>
        <v>537.15975000000003</v>
      </c>
      <c r="K1594">
        <v>2011</v>
      </c>
      <c r="L1594" t="s">
        <v>18</v>
      </c>
      <c r="M1594" s="144" t="s">
        <v>59</v>
      </c>
    </row>
    <row r="1595" spans="1:13" x14ac:dyDescent="0.2">
      <c r="A1595" t="s">
        <v>63</v>
      </c>
      <c r="B1595" s="144" t="s">
        <v>96</v>
      </c>
      <c r="C1595">
        <v>640</v>
      </c>
      <c r="D1595" t="str">
        <f>VLOOKUP(Oliusala[[#This Row],[postnumer]],Sveitarfelog[#All],4,FALSE)</f>
        <v>Norðurþing,Tjörneshreppur</v>
      </c>
      <c r="E1595" t="str">
        <f>VLOOKUP(Oliusala[[#This Row],[postnumer]],Sveitarfelog[#All],5,FALSE)</f>
        <v>Norðurland eystra</v>
      </c>
      <c r="F1595" t="s">
        <v>20</v>
      </c>
      <c r="G1595" t="s">
        <v>50</v>
      </c>
      <c r="H1595" t="s">
        <v>58</v>
      </c>
      <c r="I1595" s="1">
        <v>1509585</v>
      </c>
      <c r="J1595" s="2">
        <f>VLOOKUP(Oliusala[[#This Row],[tegund]],Tegundir!$B$2:$D$19,3,FALSE)*Oliusala[[#This Row],[magn]]/1000</f>
        <v>1132.18875</v>
      </c>
      <c r="K1595">
        <v>2011</v>
      </c>
      <c r="L1595" t="s">
        <v>18</v>
      </c>
      <c r="M1595" s="144" t="s">
        <v>59</v>
      </c>
    </row>
    <row r="1596" spans="1:13" x14ac:dyDescent="0.2">
      <c r="A1596" t="s">
        <v>63</v>
      </c>
      <c r="B1596" s="144" t="s">
        <v>143</v>
      </c>
      <c r="C1596">
        <v>641</v>
      </c>
      <c r="D1596" t="str">
        <f>VLOOKUP(Oliusala[[#This Row],[postnumer]],Sveitarfelog[#All],4,FALSE)</f>
        <v>Þingeyjarsveit</v>
      </c>
      <c r="E1596" t="str">
        <f>VLOOKUP(Oliusala[[#This Row],[postnumer]],Sveitarfelog[#All],5,FALSE)</f>
        <v>Norðurland eystra</v>
      </c>
      <c r="F1596" t="s">
        <v>20</v>
      </c>
      <c r="G1596" t="s">
        <v>50</v>
      </c>
      <c r="H1596" t="s">
        <v>58</v>
      </c>
      <c r="I1596" s="1">
        <v>117645</v>
      </c>
      <c r="J1596" s="2">
        <f>VLOOKUP(Oliusala[[#This Row],[tegund]],Tegundir!$B$2:$D$19,3,FALSE)*Oliusala[[#This Row],[magn]]/1000</f>
        <v>88.233750000000001</v>
      </c>
      <c r="K1596">
        <v>2011</v>
      </c>
      <c r="L1596" t="s">
        <v>18</v>
      </c>
      <c r="M1596" s="144" t="s">
        <v>59</v>
      </c>
    </row>
    <row r="1597" spans="1:13" x14ac:dyDescent="0.2">
      <c r="A1597" t="s">
        <v>57</v>
      </c>
      <c r="B1597" s="144" t="s">
        <v>144</v>
      </c>
      <c r="C1597">
        <v>650</v>
      </c>
      <c r="D1597" t="str">
        <f>VLOOKUP(Oliusala[[#This Row],[postnumer]],Sveitarfelog[#All],4,FALSE)</f>
        <v>Þingeyjarsveit</v>
      </c>
      <c r="E1597" t="str">
        <f>VLOOKUP(Oliusala[[#This Row],[postnumer]],Sveitarfelog[#All],5,FALSE)</f>
        <v>Norðurland eystra</v>
      </c>
      <c r="F1597" t="s">
        <v>20</v>
      </c>
      <c r="G1597" t="s">
        <v>50</v>
      </c>
      <c r="H1597" t="s">
        <v>60</v>
      </c>
      <c r="I1597" s="1">
        <v>1623</v>
      </c>
      <c r="J1597" s="2">
        <f>VLOOKUP(Oliusala[[#This Row],[tegund]],Tegundir!$B$2:$D$19,3,FALSE)*Oliusala[[#This Row],[magn]]/1000</f>
        <v>1.2172499999999999</v>
      </c>
      <c r="K1597">
        <v>2011</v>
      </c>
      <c r="L1597" t="s">
        <v>18</v>
      </c>
      <c r="M1597" s="144" t="s">
        <v>59</v>
      </c>
    </row>
    <row r="1598" spans="1:13" x14ac:dyDescent="0.2">
      <c r="A1598" t="s">
        <v>63</v>
      </c>
      <c r="B1598" s="144" t="s">
        <v>144</v>
      </c>
      <c r="C1598">
        <v>650</v>
      </c>
      <c r="D1598" t="str">
        <f>VLOOKUP(Oliusala[[#This Row],[postnumer]],Sveitarfelog[#All],4,FALSE)</f>
        <v>Þingeyjarsveit</v>
      </c>
      <c r="E1598" t="str">
        <f>VLOOKUP(Oliusala[[#This Row],[postnumer]],Sveitarfelog[#All],5,FALSE)</f>
        <v>Norðurland eystra</v>
      </c>
      <c r="F1598" t="s">
        <v>20</v>
      </c>
      <c r="G1598" t="s">
        <v>50</v>
      </c>
      <c r="H1598" t="s">
        <v>58</v>
      </c>
      <c r="I1598" s="1">
        <v>169844</v>
      </c>
      <c r="J1598" s="2">
        <f>VLOOKUP(Oliusala[[#This Row],[tegund]],Tegundir!$B$2:$D$19,3,FALSE)*Oliusala[[#This Row],[magn]]/1000</f>
        <v>127.383</v>
      </c>
      <c r="K1598">
        <v>2011</v>
      </c>
      <c r="L1598" t="s">
        <v>18</v>
      </c>
      <c r="M1598" s="144" t="s">
        <v>59</v>
      </c>
    </row>
    <row r="1599" spans="1:13" x14ac:dyDescent="0.2">
      <c r="A1599" t="s">
        <v>57</v>
      </c>
      <c r="B1599" s="144" t="s">
        <v>145</v>
      </c>
      <c r="C1599">
        <v>660</v>
      </c>
      <c r="D1599" t="str">
        <f>VLOOKUP(Oliusala[[#This Row],[postnumer]],Sveitarfelog[#All],4,FALSE)</f>
        <v>Þingeyjarsveit</v>
      </c>
      <c r="E1599" t="str">
        <f>VLOOKUP(Oliusala[[#This Row],[postnumer]],Sveitarfelog[#All],5,FALSE)</f>
        <v>Norðurland eystra</v>
      </c>
      <c r="F1599" t="s">
        <v>20</v>
      </c>
      <c r="G1599" t="s">
        <v>50</v>
      </c>
      <c r="H1599" t="s">
        <v>60</v>
      </c>
      <c r="I1599" s="1">
        <v>999</v>
      </c>
      <c r="J1599" s="2">
        <f>VLOOKUP(Oliusala[[#This Row],[tegund]],Tegundir!$B$2:$D$19,3,FALSE)*Oliusala[[#This Row],[magn]]/1000</f>
        <v>0.74924999999999997</v>
      </c>
      <c r="K1599">
        <v>2011</v>
      </c>
      <c r="L1599" t="s">
        <v>18</v>
      </c>
      <c r="M1599" s="144" t="s">
        <v>59</v>
      </c>
    </row>
    <row r="1600" spans="1:13" x14ac:dyDescent="0.2">
      <c r="A1600" t="s">
        <v>63</v>
      </c>
      <c r="B1600" s="144" t="s">
        <v>145</v>
      </c>
      <c r="C1600">
        <v>660</v>
      </c>
      <c r="D1600" t="str">
        <f>VLOOKUP(Oliusala[[#This Row],[postnumer]],Sveitarfelog[#All],4,FALSE)</f>
        <v>Þingeyjarsveit</v>
      </c>
      <c r="E1600" t="str">
        <f>VLOOKUP(Oliusala[[#This Row],[postnumer]],Sveitarfelog[#All],5,FALSE)</f>
        <v>Norðurland eystra</v>
      </c>
      <c r="F1600" t="s">
        <v>20</v>
      </c>
      <c r="G1600" t="s">
        <v>50</v>
      </c>
      <c r="H1600" t="s">
        <v>58</v>
      </c>
      <c r="I1600" s="1">
        <v>510030</v>
      </c>
      <c r="J1600" s="2">
        <f>VLOOKUP(Oliusala[[#This Row],[tegund]],Tegundir!$B$2:$D$19,3,FALSE)*Oliusala[[#This Row],[magn]]/1000</f>
        <v>382.52249999999998</v>
      </c>
      <c r="K1600">
        <v>2011</v>
      </c>
      <c r="L1600" t="s">
        <v>18</v>
      </c>
      <c r="M1600" s="144" t="s">
        <v>59</v>
      </c>
    </row>
    <row r="1601" spans="1:13" x14ac:dyDescent="0.2">
      <c r="A1601" t="s">
        <v>63</v>
      </c>
      <c r="B1601" s="144" t="s">
        <v>146</v>
      </c>
      <c r="C1601">
        <v>660</v>
      </c>
      <c r="D1601" t="str">
        <f>VLOOKUP(Oliusala[[#This Row],[postnumer]],Sveitarfelog[#All],4,FALSE)</f>
        <v>Þingeyjarsveit</v>
      </c>
      <c r="E1601" t="str">
        <f>VLOOKUP(Oliusala[[#This Row],[postnumer]],Sveitarfelog[#All],5,FALSE)</f>
        <v>Norðurland eystra</v>
      </c>
      <c r="F1601" t="s">
        <v>20</v>
      </c>
      <c r="G1601" t="s">
        <v>50</v>
      </c>
      <c r="H1601" t="s">
        <v>58</v>
      </c>
      <c r="I1601" s="1">
        <v>75647</v>
      </c>
      <c r="J1601" s="2">
        <f>VLOOKUP(Oliusala[[#This Row],[tegund]],Tegundir!$B$2:$D$19,3,FALSE)*Oliusala[[#This Row],[magn]]/1000</f>
        <v>56.735250000000001</v>
      </c>
      <c r="K1601">
        <v>2011</v>
      </c>
      <c r="L1601" t="s">
        <v>18</v>
      </c>
      <c r="M1601" s="144" t="s">
        <v>59</v>
      </c>
    </row>
    <row r="1602" spans="1:13" x14ac:dyDescent="0.2">
      <c r="A1602" t="s">
        <v>63</v>
      </c>
      <c r="B1602" s="144" t="s">
        <v>147</v>
      </c>
      <c r="C1602">
        <v>670</v>
      </c>
      <c r="D1602" t="str">
        <f>VLOOKUP(Oliusala[[#This Row],[postnumer]],Sveitarfelog[#All],4,FALSE)</f>
        <v>Norðurþing,Tjörneshreppur</v>
      </c>
      <c r="E1602" t="str">
        <f>VLOOKUP(Oliusala[[#This Row],[postnumer]],Sveitarfelog[#All],5,FALSE)</f>
        <v>Norðurland eystra</v>
      </c>
      <c r="F1602" t="s">
        <v>20</v>
      </c>
      <c r="G1602" t="s">
        <v>50</v>
      </c>
      <c r="H1602" t="s">
        <v>58</v>
      </c>
      <c r="I1602" s="1">
        <v>91413</v>
      </c>
      <c r="J1602" s="2">
        <f>VLOOKUP(Oliusala[[#This Row],[tegund]],Tegundir!$B$2:$D$19,3,FALSE)*Oliusala[[#This Row],[magn]]/1000</f>
        <v>68.559749999999994</v>
      </c>
      <c r="K1602">
        <v>2011</v>
      </c>
      <c r="L1602" t="s">
        <v>18</v>
      </c>
      <c r="M1602" s="144" t="s">
        <v>59</v>
      </c>
    </row>
    <row r="1603" spans="1:13" x14ac:dyDescent="0.2">
      <c r="A1603" t="s">
        <v>63</v>
      </c>
      <c r="B1603" s="144" t="s">
        <v>149</v>
      </c>
      <c r="C1603">
        <v>671</v>
      </c>
      <c r="D1603" t="str">
        <f>VLOOKUP(Oliusala[[#This Row],[postnumer]],Sveitarfelog[#All],4,FALSE)</f>
        <v>Norðurþing,Tjörneshreppur</v>
      </c>
      <c r="E1603" t="str">
        <f>VLOOKUP(Oliusala[[#This Row],[postnumer]],Sveitarfelog[#All],5,FALSE)</f>
        <v>Norðurland eystra</v>
      </c>
      <c r="F1603" t="s">
        <v>20</v>
      </c>
      <c r="G1603" t="s">
        <v>50</v>
      </c>
      <c r="H1603" t="s">
        <v>58</v>
      </c>
      <c r="I1603" s="1">
        <v>132846</v>
      </c>
      <c r="J1603" s="2">
        <f>VLOOKUP(Oliusala[[#This Row],[tegund]],Tegundir!$B$2:$D$19,3,FALSE)*Oliusala[[#This Row],[magn]]/1000</f>
        <v>99.634500000000003</v>
      </c>
      <c r="K1603">
        <v>2011</v>
      </c>
      <c r="L1603" t="s">
        <v>18</v>
      </c>
      <c r="M1603" s="144" t="s">
        <v>59</v>
      </c>
    </row>
    <row r="1604" spans="1:13" x14ac:dyDescent="0.2">
      <c r="A1604" t="s">
        <v>63</v>
      </c>
      <c r="B1604" s="144" t="s">
        <v>148</v>
      </c>
      <c r="C1604">
        <v>675</v>
      </c>
      <c r="D1604" t="str">
        <f>VLOOKUP(Oliusala[[#This Row],[postnumer]],Sveitarfelog[#All],4,FALSE)</f>
        <v>Norðurþing,Tjörneshreppur</v>
      </c>
      <c r="E1604" t="str">
        <f>VLOOKUP(Oliusala[[#This Row],[postnumer]],Sveitarfelog[#All],5,FALSE)</f>
        <v>Norðurland eystra</v>
      </c>
      <c r="F1604" t="s">
        <v>20</v>
      </c>
      <c r="G1604" t="s">
        <v>50</v>
      </c>
      <c r="H1604" t="s">
        <v>58</v>
      </c>
      <c r="I1604" s="1">
        <v>85898</v>
      </c>
      <c r="J1604" s="2">
        <f>VLOOKUP(Oliusala[[#This Row],[tegund]],Tegundir!$B$2:$D$19,3,FALSE)*Oliusala[[#This Row],[magn]]/1000</f>
        <v>64.423500000000004</v>
      </c>
      <c r="K1604">
        <v>2011</v>
      </c>
      <c r="L1604" t="s">
        <v>18</v>
      </c>
      <c r="M1604" s="144" t="s">
        <v>59</v>
      </c>
    </row>
    <row r="1605" spans="1:13" x14ac:dyDescent="0.2">
      <c r="A1605" t="s">
        <v>63</v>
      </c>
      <c r="B1605" s="144" t="s">
        <v>150</v>
      </c>
      <c r="C1605">
        <v>680</v>
      </c>
      <c r="D1605" t="str">
        <f>VLOOKUP(Oliusala[[#This Row],[postnumer]],Sveitarfelog[#All],4,FALSE)</f>
        <v>Langanesbyggð</v>
      </c>
      <c r="E1605" t="str">
        <f>VLOOKUP(Oliusala[[#This Row],[postnumer]],Sveitarfelog[#All],5,FALSE)</f>
        <v>Norðurland eystra</v>
      </c>
      <c r="F1605" t="s">
        <v>20</v>
      </c>
      <c r="G1605" t="s">
        <v>50</v>
      </c>
      <c r="H1605" t="s">
        <v>58</v>
      </c>
      <c r="I1605" s="1">
        <v>224414</v>
      </c>
      <c r="J1605" s="2">
        <f>VLOOKUP(Oliusala[[#This Row],[tegund]],Tegundir!$B$2:$D$19,3,FALSE)*Oliusala[[#This Row],[magn]]/1000</f>
        <v>168.31049999999999</v>
      </c>
      <c r="K1605">
        <v>2011</v>
      </c>
      <c r="L1605" t="s">
        <v>18</v>
      </c>
      <c r="M1605" s="144" t="s">
        <v>59</v>
      </c>
    </row>
    <row r="1606" spans="1:13" x14ac:dyDescent="0.2">
      <c r="A1606" t="s">
        <v>63</v>
      </c>
      <c r="B1606" s="144" t="s">
        <v>151</v>
      </c>
      <c r="C1606">
        <v>685</v>
      </c>
      <c r="D1606" t="str">
        <f>VLOOKUP(Oliusala[[#This Row],[postnumer]],Sveitarfelog[#All],4,FALSE)</f>
        <v>Langanesbyggð</v>
      </c>
      <c r="E1606" t="str">
        <f>VLOOKUP(Oliusala[[#This Row],[postnumer]],Sveitarfelog[#All],5,FALSE)</f>
        <v>Norðurland eystra</v>
      </c>
      <c r="F1606" t="s">
        <v>20</v>
      </c>
      <c r="G1606" t="s">
        <v>50</v>
      </c>
      <c r="H1606" t="s">
        <v>58</v>
      </c>
      <c r="I1606" s="1">
        <v>31628</v>
      </c>
      <c r="J1606" s="2">
        <f>VLOOKUP(Oliusala[[#This Row],[tegund]],Tegundir!$B$2:$D$19,3,FALSE)*Oliusala[[#This Row],[magn]]/1000</f>
        <v>23.721</v>
      </c>
      <c r="K1606">
        <v>2011</v>
      </c>
      <c r="L1606" t="s">
        <v>18</v>
      </c>
      <c r="M1606" s="144" t="s">
        <v>59</v>
      </c>
    </row>
    <row r="1607" spans="1:13" x14ac:dyDescent="0.2">
      <c r="A1607" t="s">
        <v>63</v>
      </c>
      <c r="B1607" s="144" t="s">
        <v>97</v>
      </c>
      <c r="C1607">
        <v>690</v>
      </c>
      <c r="D1607" t="str">
        <f>VLOOKUP(Oliusala[[#This Row],[postnumer]],Sveitarfelog[#All],4,FALSE)</f>
        <v>Vopnafjarðarhreppur</v>
      </c>
      <c r="E1607" t="str">
        <f>VLOOKUP(Oliusala[[#This Row],[postnumer]],Sveitarfelog[#All],5,FALSE)</f>
        <v>Austurland</v>
      </c>
      <c r="F1607" t="s">
        <v>20</v>
      </c>
      <c r="G1607" t="s">
        <v>50</v>
      </c>
      <c r="H1607" t="s">
        <v>58</v>
      </c>
      <c r="I1607" s="1">
        <v>310035</v>
      </c>
      <c r="J1607" s="2">
        <f>VLOOKUP(Oliusala[[#This Row],[tegund]],Tegundir!$B$2:$D$19,3,FALSE)*Oliusala[[#This Row],[magn]]/1000</f>
        <v>232.52625</v>
      </c>
      <c r="K1607">
        <v>2011</v>
      </c>
      <c r="L1607" t="s">
        <v>18</v>
      </c>
      <c r="M1607" s="144" t="s">
        <v>59</v>
      </c>
    </row>
    <row r="1608" spans="1:13" x14ac:dyDescent="0.2">
      <c r="A1608" t="s">
        <v>57</v>
      </c>
      <c r="B1608" s="144" t="s">
        <v>152</v>
      </c>
      <c r="C1608">
        <v>700</v>
      </c>
      <c r="D1608" t="str">
        <f>VLOOKUP(Oliusala[[#This Row],[postnumer]],Sveitarfelog[#All],4,FALSE)</f>
        <v>Fljótsdalshreppur,Múlaþing</v>
      </c>
      <c r="E1608" t="str">
        <f>VLOOKUP(Oliusala[[#This Row],[postnumer]],Sveitarfelog[#All],5,FALSE)</f>
        <v>Austurland</v>
      </c>
      <c r="F1608" t="s">
        <v>20</v>
      </c>
      <c r="G1608" t="s">
        <v>50</v>
      </c>
      <c r="H1608" t="s">
        <v>60</v>
      </c>
      <c r="I1608" s="1">
        <v>854</v>
      </c>
      <c r="J1608" s="2">
        <f>VLOOKUP(Oliusala[[#This Row],[tegund]],Tegundir!$B$2:$D$19,3,FALSE)*Oliusala[[#This Row],[magn]]/1000</f>
        <v>0.64049999999999996</v>
      </c>
      <c r="K1608">
        <v>2011</v>
      </c>
      <c r="L1608" t="s">
        <v>18</v>
      </c>
      <c r="M1608" s="144" t="s">
        <v>59</v>
      </c>
    </row>
    <row r="1609" spans="1:13" x14ac:dyDescent="0.2">
      <c r="A1609" t="s">
        <v>63</v>
      </c>
      <c r="B1609" s="144" t="s">
        <v>152</v>
      </c>
      <c r="C1609">
        <v>700</v>
      </c>
      <c r="D1609" t="str">
        <f>VLOOKUP(Oliusala[[#This Row],[postnumer]],Sveitarfelog[#All],4,FALSE)</f>
        <v>Fljótsdalshreppur,Múlaþing</v>
      </c>
      <c r="E1609" t="str">
        <f>VLOOKUP(Oliusala[[#This Row],[postnumer]],Sveitarfelog[#All],5,FALSE)</f>
        <v>Austurland</v>
      </c>
      <c r="F1609" t="s">
        <v>20</v>
      </c>
      <c r="G1609" t="s">
        <v>50</v>
      </c>
      <c r="H1609" t="s">
        <v>58</v>
      </c>
      <c r="I1609" s="1">
        <v>1441502</v>
      </c>
      <c r="J1609" s="2">
        <f>VLOOKUP(Oliusala[[#This Row],[tegund]],Tegundir!$B$2:$D$19,3,FALSE)*Oliusala[[#This Row],[magn]]/1000</f>
        <v>1081.1265000000001</v>
      </c>
      <c r="K1609">
        <v>2011</v>
      </c>
      <c r="L1609" t="s">
        <v>18</v>
      </c>
      <c r="M1609" s="144" t="s">
        <v>59</v>
      </c>
    </row>
    <row r="1610" spans="1:13" x14ac:dyDescent="0.2">
      <c r="A1610" t="s">
        <v>63</v>
      </c>
      <c r="B1610" s="144" t="s">
        <v>152</v>
      </c>
      <c r="C1610">
        <v>700</v>
      </c>
      <c r="D1610" t="str">
        <f>VLOOKUP(Oliusala[[#This Row],[postnumer]],Sveitarfelog[#All],4,FALSE)</f>
        <v>Fljótsdalshreppur,Múlaþing</v>
      </c>
      <c r="E1610" t="str">
        <f>VLOOKUP(Oliusala[[#This Row],[postnumer]],Sveitarfelog[#All],5,FALSE)</f>
        <v>Austurland</v>
      </c>
      <c r="F1610" t="s">
        <v>20</v>
      </c>
      <c r="G1610" t="s">
        <v>50</v>
      </c>
      <c r="H1610" t="s">
        <v>58</v>
      </c>
      <c r="I1610" s="1">
        <v>659623</v>
      </c>
      <c r="J1610" s="2">
        <f>VLOOKUP(Oliusala[[#This Row],[tegund]],Tegundir!$B$2:$D$19,3,FALSE)*Oliusala[[#This Row],[magn]]/1000</f>
        <v>494.71724999999998</v>
      </c>
      <c r="K1610">
        <v>2011</v>
      </c>
      <c r="L1610" t="s">
        <v>18</v>
      </c>
      <c r="M1610" s="144" t="s">
        <v>59</v>
      </c>
    </row>
    <row r="1611" spans="1:13" x14ac:dyDescent="0.2">
      <c r="A1611" t="s">
        <v>63</v>
      </c>
      <c r="B1611" s="144" t="s">
        <v>157</v>
      </c>
      <c r="C1611">
        <v>701</v>
      </c>
      <c r="D1611" t="str">
        <f>VLOOKUP(Oliusala[[#This Row],[postnumer]],Sveitarfelog[#All],4,FALSE)</f>
        <v>Fljótsdalshreppur,Múlaþing</v>
      </c>
      <c r="E1611" t="str">
        <f>VLOOKUP(Oliusala[[#This Row],[postnumer]],Sveitarfelog[#All],5,FALSE)</f>
        <v>Austurland</v>
      </c>
      <c r="F1611" t="s">
        <v>20</v>
      </c>
      <c r="G1611" t="s">
        <v>50</v>
      </c>
      <c r="H1611" t="s">
        <v>58</v>
      </c>
      <c r="I1611" s="1">
        <v>10281</v>
      </c>
      <c r="J1611" s="2">
        <f>VLOOKUP(Oliusala[[#This Row],[tegund]],Tegundir!$B$2:$D$19,3,FALSE)*Oliusala[[#This Row],[magn]]/1000</f>
        <v>7.71075</v>
      </c>
      <c r="K1611">
        <v>2011</v>
      </c>
      <c r="L1611" t="s">
        <v>18</v>
      </c>
      <c r="M1611" s="144" t="s">
        <v>59</v>
      </c>
    </row>
    <row r="1612" spans="1:13" x14ac:dyDescent="0.2">
      <c r="A1612" t="s">
        <v>63</v>
      </c>
      <c r="B1612" s="144" t="s">
        <v>154</v>
      </c>
      <c r="C1612">
        <v>701</v>
      </c>
      <c r="D1612" t="str">
        <f>VLOOKUP(Oliusala[[#This Row],[postnumer]],Sveitarfelog[#All],4,FALSE)</f>
        <v>Fljótsdalshreppur,Múlaþing</v>
      </c>
      <c r="E1612" t="str">
        <f>VLOOKUP(Oliusala[[#This Row],[postnumer]],Sveitarfelog[#All],5,FALSE)</f>
        <v>Austurland</v>
      </c>
      <c r="F1612" t="s">
        <v>20</v>
      </c>
      <c r="G1612" t="s">
        <v>50</v>
      </c>
      <c r="H1612" t="s">
        <v>58</v>
      </c>
      <c r="I1612" s="1">
        <v>355025</v>
      </c>
      <c r="J1612" s="2">
        <f>VLOOKUP(Oliusala[[#This Row],[tegund]],Tegundir!$B$2:$D$19,3,FALSE)*Oliusala[[#This Row],[magn]]/1000</f>
        <v>266.26875000000001</v>
      </c>
      <c r="K1612">
        <v>2011</v>
      </c>
      <c r="L1612" t="s">
        <v>18</v>
      </c>
      <c r="M1612" s="144" t="s">
        <v>59</v>
      </c>
    </row>
    <row r="1613" spans="1:13" x14ac:dyDescent="0.2">
      <c r="A1613" t="s">
        <v>63</v>
      </c>
      <c r="B1613" s="144" t="s">
        <v>155</v>
      </c>
      <c r="C1613">
        <v>701</v>
      </c>
      <c r="D1613" t="str">
        <f>VLOOKUP(Oliusala[[#This Row],[postnumer]],Sveitarfelog[#All],4,FALSE)</f>
        <v>Fljótsdalshreppur,Múlaþing</v>
      </c>
      <c r="E1613" t="str">
        <f>VLOOKUP(Oliusala[[#This Row],[postnumer]],Sveitarfelog[#All],5,FALSE)</f>
        <v>Austurland</v>
      </c>
      <c r="F1613" t="s">
        <v>20</v>
      </c>
      <c r="G1613" t="s">
        <v>50</v>
      </c>
      <c r="H1613" t="s">
        <v>58</v>
      </c>
      <c r="I1613" s="1">
        <v>57040</v>
      </c>
      <c r="J1613" s="2">
        <f>VLOOKUP(Oliusala[[#This Row],[tegund]],Tegundir!$B$2:$D$19,3,FALSE)*Oliusala[[#This Row],[magn]]/1000</f>
        <v>42.78</v>
      </c>
      <c r="K1613">
        <v>2011</v>
      </c>
      <c r="L1613" t="s">
        <v>18</v>
      </c>
      <c r="M1613" s="144" t="s">
        <v>59</v>
      </c>
    </row>
    <row r="1614" spans="1:13" x14ac:dyDescent="0.2">
      <c r="A1614" t="s">
        <v>63</v>
      </c>
      <c r="B1614" s="144" t="s">
        <v>159</v>
      </c>
      <c r="C1614">
        <v>701</v>
      </c>
      <c r="D1614" t="str">
        <f>VLOOKUP(Oliusala[[#This Row],[postnumer]],Sveitarfelog[#All],4,FALSE)</f>
        <v>Fljótsdalshreppur,Múlaþing</v>
      </c>
      <c r="E1614" t="str">
        <f>VLOOKUP(Oliusala[[#This Row],[postnumer]],Sveitarfelog[#All],5,FALSE)</f>
        <v>Austurland</v>
      </c>
      <c r="F1614" t="s">
        <v>20</v>
      </c>
      <c r="G1614" t="s">
        <v>50</v>
      </c>
      <c r="H1614" t="s">
        <v>58</v>
      </c>
      <c r="I1614" s="1">
        <v>39409</v>
      </c>
      <c r="J1614" s="2">
        <f>VLOOKUP(Oliusala[[#This Row],[tegund]],Tegundir!$B$2:$D$19,3,FALSE)*Oliusala[[#This Row],[magn]]/1000</f>
        <v>29.556750000000001</v>
      </c>
      <c r="K1614">
        <v>2011</v>
      </c>
      <c r="L1614" t="s">
        <v>18</v>
      </c>
      <c r="M1614" s="144" t="s">
        <v>59</v>
      </c>
    </row>
    <row r="1615" spans="1:13" x14ac:dyDescent="0.2">
      <c r="A1615" t="s">
        <v>63</v>
      </c>
      <c r="B1615" s="144" t="s">
        <v>160</v>
      </c>
      <c r="C1615">
        <v>710</v>
      </c>
      <c r="D1615" t="str">
        <f>VLOOKUP(Oliusala[[#This Row],[postnumer]],Sveitarfelog[#All],4,FALSE)</f>
        <v>Fljótsdalshreppur,Múlaþing</v>
      </c>
      <c r="E1615" t="str">
        <f>VLOOKUP(Oliusala[[#This Row],[postnumer]],Sveitarfelog[#All],5,FALSE)</f>
        <v>Austurland</v>
      </c>
      <c r="F1615" t="s">
        <v>20</v>
      </c>
      <c r="G1615" t="s">
        <v>50</v>
      </c>
      <c r="H1615" t="s">
        <v>58</v>
      </c>
      <c r="I1615" s="1">
        <v>217606</v>
      </c>
      <c r="J1615" s="2">
        <f>VLOOKUP(Oliusala[[#This Row],[tegund]],Tegundir!$B$2:$D$19,3,FALSE)*Oliusala[[#This Row],[magn]]/1000</f>
        <v>163.2045</v>
      </c>
      <c r="K1615">
        <v>2011</v>
      </c>
      <c r="L1615" t="s">
        <v>18</v>
      </c>
      <c r="M1615" s="144" t="s">
        <v>59</v>
      </c>
    </row>
    <row r="1616" spans="1:13" x14ac:dyDescent="0.2">
      <c r="A1616" t="s">
        <v>63</v>
      </c>
      <c r="B1616" s="144" t="s">
        <v>161</v>
      </c>
      <c r="C1616">
        <v>715</v>
      </c>
      <c r="D1616" t="str">
        <f>VLOOKUP(Oliusala[[#This Row],[postnumer]],Sveitarfelog[#All],4,FALSE)</f>
        <v>Fjarðabyggð</v>
      </c>
      <c r="E1616" t="str">
        <f>VLOOKUP(Oliusala[[#This Row],[postnumer]],Sveitarfelog[#All],5,FALSE)</f>
        <v>Austurland</v>
      </c>
      <c r="F1616" t="s">
        <v>20</v>
      </c>
      <c r="G1616" t="s">
        <v>50</v>
      </c>
      <c r="H1616" t="s">
        <v>58</v>
      </c>
      <c r="I1616" s="1">
        <v>3330</v>
      </c>
      <c r="J1616" s="2">
        <f>VLOOKUP(Oliusala[[#This Row],[tegund]],Tegundir!$B$2:$D$19,3,FALSE)*Oliusala[[#This Row],[magn]]/1000</f>
        <v>2.4975000000000001</v>
      </c>
      <c r="K1616">
        <v>2011</v>
      </c>
      <c r="L1616" t="s">
        <v>18</v>
      </c>
      <c r="M1616" s="144" t="s">
        <v>59</v>
      </c>
    </row>
    <row r="1617" spans="1:13" x14ac:dyDescent="0.2">
      <c r="A1617" t="s">
        <v>63</v>
      </c>
      <c r="B1617" s="144" t="s">
        <v>162</v>
      </c>
      <c r="C1617">
        <v>720</v>
      </c>
      <c r="D1617" t="str">
        <f>VLOOKUP(Oliusala[[#This Row],[postnumer]],Sveitarfelog[#All],4,FALSE)</f>
        <v>Fljótsdalshreppur,Múlaþing</v>
      </c>
      <c r="E1617" t="str">
        <f>VLOOKUP(Oliusala[[#This Row],[postnumer]],Sveitarfelog[#All],5,FALSE)</f>
        <v>Austurland</v>
      </c>
      <c r="F1617" t="s">
        <v>20</v>
      </c>
      <c r="G1617" t="s">
        <v>50</v>
      </c>
      <c r="H1617" t="s">
        <v>58</v>
      </c>
      <c r="I1617" s="1">
        <v>62479</v>
      </c>
      <c r="J1617" s="2">
        <f>VLOOKUP(Oliusala[[#This Row],[tegund]],Tegundir!$B$2:$D$19,3,FALSE)*Oliusala[[#This Row],[magn]]/1000</f>
        <v>46.859250000000003</v>
      </c>
      <c r="K1617">
        <v>2011</v>
      </c>
      <c r="L1617" t="s">
        <v>18</v>
      </c>
      <c r="M1617" s="144" t="s">
        <v>59</v>
      </c>
    </row>
    <row r="1618" spans="1:13" x14ac:dyDescent="0.2">
      <c r="A1618" t="s">
        <v>63</v>
      </c>
      <c r="B1618" s="144" t="s">
        <v>66</v>
      </c>
      <c r="C1618">
        <v>730</v>
      </c>
      <c r="D1618" t="str">
        <f>VLOOKUP(Oliusala[[#This Row],[postnumer]],Sveitarfelog[#All],4,FALSE)</f>
        <v>Fjarðabyggð</v>
      </c>
      <c r="E1618" t="str">
        <f>VLOOKUP(Oliusala[[#This Row],[postnumer]],Sveitarfelog[#All],5,FALSE)</f>
        <v>Austurland</v>
      </c>
      <c r="F1618" t="s">
        <v>20</v>
      </c>
      <c r="G1618" t="s">
        <v>50</v>
      </c>
      <c r="H1618" t="s">
        <v>58</v>
      </c>
      <c r="I1618" s="1">
        <v>859831</v>
      </c>
      <c r="J1618" s="2">
        <f>VLOOKUP(Oliusala[[#This Row],[tegund]],Tegundir!$B$2:$D$19,3,FALSE)*Oliusala[[#This Row],[magn]]/1000</f>
        <v>644.87324999999998</v>
      </c>
      <c r="K1618">
        <v>2011</v>
      </c>
      <c r="L1618" t="s">
        <v>18</v>
      </c>
      <c r="M1618" s="144" t="s">
        <v>59</v>
      </c>
    </row>
    <row r="1619" spans="1:13" x14ac:dyDescent="0.2">
      <c r="A1619" t="s">
        <v>63</v>
      </c>
      <c r="B1619" s="144" t="s">
        <v>69</v>
      </c>
      <c r="C1619">
        <v>735</v>
      </c>
      <c r="D1619" t="str">
        <f>VLOOKUP(Oliusala[[#This Row],[postnumer]],Sveitarfelog[#All],4,FALSE)</f>
        <v>Fjarðabyggð</v>
      </c>
      <c r="E1619" t="str">
        <f>VLOOKUP(Oliusala[[#This Row],[postnumer]],Sveitarfelog[#All],5,FALSE)</f>
        <v>Austurland</v>
      </c>
      <c r="F1619" t="s">
        <v>20</v>
      </c>
      <c r="G1619" t="s">
        <v>50</v>
      </c>
      <c r="H1619" t="s">
        <v>58</v>
      </c>
      <c r="I1619" s="1">
        <v>352670</v>
      </c>
      <c r="J1619" s="2">
        <f>VLOOKUP(Oliusala[[#This Row],[tegund]],Tegundir!$B$2:$D$19,3,FALSE)*Oliusala[[#This Row],[magn]]/1000</f>
        <v>264.5025</v>
      </c>
      <c r="K1619">
        <v>2011</v>
      </c>
      <c r="L1619" t="s">
        <v>18</v>
      </c>
      <c r="M1619" s="144" t="s">
        <v>59</v>
      </c>
    </row>
    <row r="1620" spans="1:13" x14ac:dyDescent="0.2">
      <c r="A1620" t="s">
        <v>63</v>
      </c>
      <c r="B1620" s="144" t="s">
        <v>164</v>
      </c>
      <c r="C1620">
        <v>740</v>
      </c>
      <c r="D1620" t="str">
        <f>VLOOKUP(Oliusala[[#This Row],[postnumer]],Sveitarfelog[#All],4,FALSE)</f>
        <v>Fjarðabyggð</v>
      </c>
      <c r="E1620" t="str">
        <f>VLOOKUP(Oliusala[[#This Row],[postnumer]],Sveitarfelog[#All],5,FALSE)</f>
        <v>Austurland</v>
      </c>
      <c r="F1620" t="s">
        <v>20</v>
      </c>
      <c r="G1620" t="s">
        <v>50</v>
      </c>
      <c r="H1620" t="s">
        <v>58</v>
      </c>
      <c r="I1620" s="1">
        <v>558525</v>
      </c>
      <c r="J1620" s="2">
        <f>VLOOKUP(Oliusala[[#This Row],[tegund]],Tegundir!$B$2:$D$19,3,FALSE)*Oliusala[[#This Row],[magn]]/1000</f>
        <v>418.89375000000001</v>
      </c>
      <c r="K1620">
        <v>2011</v>
      </c>
      <c r="L1620" t="s">
        <v>18</v>
      </c>
      <c r="M1620" s="144" t="s">
        <v>59</v>
      </c>
    </row>
    <row r="1621" spans="1:13" x14ac:dyDescent="0.2">
      <c r="A1621" t="s">
        <v>63</v>
      </c>
      <c r="B1621" s="144" t="s">
        <v>71</v>
      </c>
      <c r="C1621">
        <v>750</v>
      </c>
      <c r="D1621" t="str">
        <f>VLOOKUP(Oliusala[[#This Row],[postnumer]],Sveitarfelog[#All],4,FALSE)</f>
        <v>Fjarðabyggð</v>
      </c>
      <c r="E1621" t="str">
        <f>VLOOKUP(Oliusala[[#This Row],[postnumer]],Sveitarfelog[#All],5,FALSE)</f>
        <v>Austurland</v>
      </c>
      <c r="F1621" t="s">
        <v>20</v>
      </c>
      <c r="G1621" t="s">
        <v>50</v>
      </c>
      <c r="H1621" t="s">
        <v>58</v>
      </c>
      <c r="I1621" s="1">
        <v>182656</v>
      </c>
      <c r="J1621" s="2">
        <f>VLOOKUP(Oliusala[[#This Row],[tegund]],Tegundir!$B$2:$D$19,3,FALSE)*Oliusala[[#This Row],[magn]]/1000</f>
        <v>136.99199999999999</v>
      </c>
      <c r="K1621">
        <v>2011</v>
      </c>
      <c r="L1621" t="s">
        <v>18</v>
      </c>
      <c r="M1621" s="144" t="s">
        <v>59</v>
      </c>
    </row>
    <row r="1622" spans="1:13" x14ac:dyDescent="0.2">
      <c r="A1622" t="s">
        <v>63</v>
      </c>
      <c r="B1622" s="144" t="s">
        <v>165</v>
      </c>
      <c r="C1622">
        <v>755</v>
      </c>
      <c r="D1622" t="str">
        <f>VLOOKUP(Oliusala[[#This Row],[postnumer]],Sveitarfelog[#All],4,FALSE)</f>
        <v>Fjarðabyggð</v>
      </c>
      <c r="E1622" t="str">
        <f>VLOOKUP(Oliusala[[#This Row],[postnumer]],Sveitarfelog[#All],5,FALSE)</f>
        <v>Austurland</v>
      </c>
      <c r="F1622" t="s">
        <v>20</v>
      </c>
      <c r="G1622" t="s">
        <v>50</v>
      </c>
      <c r="H1622" t="s">
        <v>58</v>
      </c>
      <c r="I1622" s="1">
        <v>106283</v>
      </c>
      <c r="J1622" s="2">
        <f>VLOOKUP(Oliusala[[#This Row],[tegund]],Tegundir!$B$2:$D$19,3,FALSE)*Oliusala[[#This Row],[magn]]/1000</f>
        <v>79.712249999999997</v>
      </c>
      <c r="K1622">
        <v>2011</v>
      </c>
      <c r="L1622" t="s">
        <v>18</v>
      </c>
      <c r="M1622" s="144" t="s">
        <v>59</v>
      </c>
    </row>
    <row r="1623" spans="1:13" x14ac:dyDescent="0.2">
      <c r="A1623" t="s">
        <v>63</v>
      </c>
      <c r="B1623" s="144" t="s">
        <v>166</v>
      </c>
      <c r="C1623">
        <v>760</v>
      </c>
      <c r="D1623" t="str">
        <f>VLOOKUP(Oliusala[[#This Row],[postnumer]],Sveitarfelog[#All],4,FALSE)</f>
        <v>Fjarðabyggð</v>
      </c>
      <c r="E1623" t="str">
        <f>VLOOKUP(Oliusala[[#This Row],[postnumer]],Sveitarfelog[#All],5,FALSE)</f>
        <v>Austurland</v>
      </c>
      <c r="F1623" t="s">
        <v>20</v>
      </c>
      <c r="G1623" t="s">
        <v>50</v>
      </c>
      <c r="H1623" t="s">
        <v>58</v>
      </c>
      <c r="I1623" s="1">
        <v>121983</v>
      </c>
      <c r="J1623" s="2">
        <f>VLOOKUP(Oliusala[[#This Row],[tegund]],Tegundir!$B$2:$D$19,3,FALSE)*Oliusala[[#This Row],[magn]]/1000</f>
        <v>91.487250000000003</v>
      </c>
      <c r="K1623">
        <v>2011</v>
      </c>
      <c r="L1623" t="s">
        <v>18</v>
      </c>
      <c r="M1623" s="144" t="s">
        <v>59</v>
      </c>
    </row>
    <row r="1624" spans="1:13" x14ac:dyDescent="0.2">
      <c r="A1624" t="s">
        <v>63</v>
      </c>
      <c r="B1624" s="144" t="s">
        <v>167</v>
      </c>
      <c r="C1624">
        <v>765</v>
      </c>
      <c r="D1624" t="str">
        <f>VLOOKUP(Oliusala[[#This Row],[postnumer]],Sveitarfelog[#All],4,FALSE)</f>
        <v>Fljótsdalshreppur,Múlaþing</v>
      </c>
      <c r="E1624" t="str">
        <f>VLOOKUP(Oliusala[[#This Row],[postnumer]],Sveitarfelog[#All],5,FALSE)</f>
        <v>Austurland</v>
      </c>
      <c r="F1624" t="s">
        <v>20</v>
      </c>
      <c r="G1624" t="s">
        <v>50</v>
      </c>
      <c r="H1624" t="s">
        <v>58</v>
      </c>
      <c r="I1624" s="1">
        <v>241217</v>
      </c>
      <c r="J1624" s="2">
        <f>VLOOKUP(Oliusala[[#This Row],[tegund]],Tegundir!$B$2:$D$19,3,FALSE)*Oliusala[[#This Row],[magn]]/1000</f>
        <v>180.91274999999999</v>
      </c>
      <c r="K1624">
        <v>2011</v>
      </c>
      <c r="L1624" t="s">
        <v>18</v>
      </c>
      <c r="M1624" s="144" t="s">
        <v>59</v>
      </c>
    </row>
    <row r="1625" spans="1:13" x14ac:dyDescent="0.2">
      <c r="A1625" t="s">
        <v>63</v>
      </c>
      <c r="B1625" s="144" t="s">
        <v>168</v>
      </c>
      <c r="C1625">
        <v>780</v>
      </c>
      <c r="D1625" t="str">
        <f>VLOOKUP(Oliusala[[#This Row],[postnumer]],Sveitarfelog[#All],4,FALSE)</f>
        <v>Sveitarfélagið Hornafjörður</v>
      </c>
      <c r="E1625" t="str">
        <f>VLOOKUP(Oliusala[[#This Row],[postnumer]],Sveitarfelog[#All],5,FALSE)</f>
        <v>Suðurland</v>
      </c>
      <c r="F1625" t="s">
        <v>20</v>
      </c>
      <c r="G1625" t="s">
        <v>50</v>
      </c>
      <c r="H1625" t="s">
        <v>58</v>
      </c>
      <c r="I1625" s="1">
        <v>1193506</v>
      </c>
      <c r="J1625" s="2">
        <f>VLOOKUP(Oliusala[[#This Row],[tegund]],Tegundir!$B$2:$D$19,3,FALSE)*Oliusala[[#This Row],[magn]]/1000</f>
        <v>895.12950000000001</v>
      </c>
      <c r="K1625">
        <v>2011</v>
      </c>
      <c r="L1625" t="s">
        <v>18</v>
      </c>
      <c r="M1625" s="144" t="s">
        <v>59</v>
      </c>
    </row>
    <row r="1626" spans="1:13" x14ac:dyDescent="0.2">
      <c r="A1626" t="s">
        <v>63</v>
      </c>
      <c r="B1626" s="144" t="s">
        <v>171</v>
      </c>
      <c r="C1626">
        <v>781</v>
      </c>
      <c r="D1626" t="str">
        <f>VLOOKUP(Oliusala[[#This Row],[postnumer]],Sveitarfelog[#All],4,FALSE)</f>
        <v>Sveitarfélagið Hornafjörður</v>
      </c>
      <c r="E1626" t="str">
        <f>VLOOKUP(Oliusala[[#This Row],[postnumer]],Sveitarfelog[#All],5,FALSE)</f>
        <v>Suðurland</v>
      </c>
      <c r="F1626" t="s">
        <v>20</v>
      </c>
      <c r="G1626" t="s">
        <v>50</v>
      </c>
      <c r="H1626" t="s">
        <v>58</v>
      </c>
      <c r="I1626" s="1">
        <v>227954</v>
      </c>
      <c r="J1626" s="2">
        <f>VLOOKUP(Oliusala[[#This Row],[tegund]],Tegundir!$B$2:$D$19,3,FALSE)*Oliusala[[#This Row],[magn]]/1000</f>
        <v>170.96549999999999</v>
      </c>
      <c r="K1626">
        <v>2011</v>
      </c>
      <c r="L1626" t="s">
        <v>18</v>
      </c>
      <c r="M1626" s="144" t="s">
        <v>59</v>
      </c>
    </row>
    <row r="1627" spans="1:13" x14ac:dyDescent="0.2">
      <c r="A1627" t="s">
        <v>63</v>
      </c>
      <c r="B1627" s="144" t="s">
        <v>169</v>
      </c>
      <c r="C1627">
        <v>781</v>
      </c>
      <c r="D1627" t="str">
        <f>VLOOKUP(Oliusala[[#This Row],[postnumer]],Sveitarfelog[#All],4,FALSE)</f>
        <v>Sveitarfélagið Hornafjörður</v>
      </c>
      <c r="E1627" t="str">
        <f>VLOOKUP(Oliusala[[#This Row],[postnumer]],Sveitarfelog[#All],5,FALSE)</f>
        <v>Suðurland</v>
      </c>
      <c r="F1627" t="s">
        <v>20</v>
      </c>
      <c r="G1627" t="s">
        <v>50</v>
      </c>
      <c r="H1627" t="s">
        <v>58</v>
      </c>
      <c r="I1627" s="1">
        <v>83234</v>
      </c>
      <c r="J1627" s="2">
        <f>VLOOKUP(Oliusala[[#This Row],[tegund]],Tegundir!$B$2:$D$19,3,FALSE)*Oliusala[[#This Row],[magn]]/1000</f>
        <v>62.4255</v>
      </c>
      <c r="K1627">
        <v>2011</v>
      </c>
      <c r="L1627" t="s">
        <v>18</v>
      </c>
      <c r="M1627" s="144" t="s">
        <v>59</v>
      </c>
    </row>
    <row r="1628" spans="1:13" x14ac:dyDescent="0.2">
      <c r="A1628" t="s">
        <v>63</v>
      </c>
      <c r="B1628" s="144" t="s">
        <v>170</v>
      </c>
      <c r="C1628">
        <v>781</v>
      </c>
      <c r="D1628" t="str">
        <f>VLOOKUP(Oliusala[[#This Row],[postnumer]],Sveitarfelog[#All],4,FALSE)</f>
        <v>Sveitarfélagið Hornafjörður</v>
      </c>
      <c r="E1628" t="str">
        <f>VLOOKUP(Oliusala[[#This Row],[postnumer]],Sveitarfelog[#All],5,FALSE)</f>
        <v>Suðurland</v>
      </c>
      <c r="F1628" t="s">
        <v>20</v>
      </c>
      <c r="G1628" t="s">
        <v>50</v>
      </c>
      <c r="H1628" t="s">
        <v>58</v>
      </c>
      <c r="I1628" s="1">
        <v>133297</v>
      </c>
      <c r="J1628" s="2">
        <f>VLOOKUP(Oliusala[[#This Row],[tegund]],Tegundir!$B$2:$D$19,3,FALSE)*Oliusala[[#This Row],[magn]]/1000</f>
        <v>99.972750000000005</v>
      </c>
      <c r="K1628">
        <v>2011</v>
      </c>
      <c r="L1628" t="s">
        <v>18</v>
      </c>
      <c r="M1628" s="144" t="s">
        <v>59</v>
      </c>
    </row>
    <row r="1629" spans="1:13" x14ac:dyDescent="0.2">
      <c r="A1629" t="s">
        <v>57</v>
      </c>
      <c r="B1629" s="144" t="s">
        <v>172</v>
      </c>
      <c r="C1629">
        <v>785</v>
      </c>
      <c r="D1629" t="str">
        <f>VLOOKUP(Oliusala[[#This Row],[postnumer]],Sveitarfelog[#All],4,FALSE)</f>
        <v>Sveitarfélagið Hornafjörður</v>
      </c>
      <c r="E1629" t="str">
        <f>VLOOKUP(Oliusala[[#This Row],[postnumer]],Sveitarfelog[#All],5,FALSE)</f>
        <v>Suðurland</v>
      </c>
      <c r="F1629" t="s">
        <v>20</v>
      </c>
      <c r="G1629" t="s">
        <v>50</v>
      </c>
      <c r="H1629" t="s">
        <v>60</v>
      </c>
      <c r="I1629" s="1">
        <v>200</v>
      </c>
      <c r="J1629" s="2">
        <f>VLOOKUP(Oliusala[[#This Row],[tegund]],Tegundir!$B$2:$D$19,3,FALSE)*Oliusala[[#This Row],[magn]]/1000</f>
        <v>0.15</v>
      </c>
      <c r="K1629">
        <v>2011</v>
      </c>
      <c r="L1629" t="s">
        <v>18</v>
      </c>
      <c r="M1629" s="144" t="s">
        <v>59</v>
      </c>
    </row>
    <row r="1630" spans="1:13" x14ac:dyDescent="0.2">
      <c r="A1630" t="s">
        <v>63</v>
      </c>
      <c r="B1630" s="144" t="s">
        <v>172</v>
      </c>
      <c r="C1630">
        <v>785</v>
      </c>
      <c r="D1630" t="str">
        <f>VLOOKUP(Oliusala[[#This Row],[postnumer]],Sveitarfelog[#All],4,FALSE)</f>
        <v>Sveitarfélagið Hornafjörður</v>
      </c>
      <c r="E1630" t="str">
        <f>VLOOKUP(Oliusala[[#This Row],[postnumer]],Sveitarfelog[#All],5,FALSE)</f>
        <v>Suðurland</v>
      </c>
      <c r="F1630" t="s">
        <v>20</v>
      </c>
      <c r="G1630" t="s">
        <v>50</v>
      </c>
      <c r="H1630" t="s">
        <v>58</v>
      </c>
      <c r="I1630" s="1">
        <v>77257</v>
      </c>
      <c r="J1630" s="2">
        <f>VLOOKUP(Oliusala[[#This Row],[tegund]],Tegundir!$B$2:$D$19,3,FALSE)*Oliusala[[#This Row],[magn]]/1000</f>
        <v>57.942749999999997</v>
      </c>
      <c r="K1630">
        <v>2011</v>
      </c>
      <c r="L1630" t="s">
        <v>18</v>
      </c>
      <c r="M1630" s="144" t="s">
        <v>59</v>
      </c>
    </row>
    <row r="1631" spans="1:13" x14ac:dyDescent="0.2">
      <c r="A1631" t="s">
        <v>57</v>
      </c>
      <c r="B1631" s="144" t="s">
        <v>70</v>
      </c>
      <c r="C1631">
        <v>800</v>
      </c>
      <c r="D1631" t="str">
        <f>VLOOKUP(Oliusala[[#This Row],[postnumer]],Sveitarfelog[#All],4,FALSE)</f>
        <v>Flóahreppur,Sveitarfélagið Árborg</v>
      </c>
      <c r="E1631" t="str">
        <f>VLOOKUP(Oliusala[[#This Row],[postnumer]],Sveitarfelog[#All],5,FALSE)</f>
        <v>Suðurland</v>
      </c>
      <c r="F1631" t="s">
        <v>20</v>
      </c>
      <c r="G1631" t="s">
        <v>50</v>
      </c>
      <c r="H1631" t="s">
        <v>60</v>
      </c>
      <c r="I1631" s="1">
        <v>3112</v>
      </c>
      <c r="J1631" s="2">
        <f>VLOOKUP(Oliusala[[#This Row],[tegund]],Tegundir!$B$2:$D$19,3,FALSE)*Oliusala[[#This Row],[magn]]/1000</f>
        <v>2.3340000000000001</v>
      </c>
      <c r="K1631">
        <v>2011</v>
      </c>
      <c r="L1631" t="s">
        <v>18</v>
      </c>
      <c r="M1631" s="144" t="s">
        <v>59</v>
      </c>
    </row>
    <row r="1632" spans="1:13" x14ac:dyDescent="0.2">
      <c r="A1632" t="s">
        <v>63</v>
      </c>
      <c r="B1632" s="144" t="s">
        <v>70</v>
      </c>
      <c r="C1632">
        <v>800</v>
      </c>
      <c r="D1632" t="str">
        <f>VLOOKUP(Oliusala[[#This Row],[postnumer]],Sveitarfelog[#All],4,FALSE)</f>
        <v>Flóahreppur,Sveitarfélagið Árborg</v>
      </c>
      <c r="E1632" t="str">
        <f>VLOOKUP(Oliusala[[#This Row],[postnumer]],Sveitarfelog[#All],5,FALSE)</f>
        <v>Suðurland</v>
      </c>
      <c r="F1632" t="s">
        <v>20</v>
      </c>
      <c r="G1632" t="s">
        <v>50</v>
      </c>
      <c r="H1632" t="s">
        <v>58</v>
      </c>
      <c r="I1632" s="1">
        <v>5290553</v>
      </c>
      <c r="J1632" s="2">
        <f>VLOOKUP(Oliusala[[#This Row],[tegund]],Tegundir!$B$2:$D$19,3,FALSE)*Oliusala[[#This Row],[magn]]/1000</f>
        <v>3967.9147499999999</v>
      </c>
      <c r="K1632">
        <v>2011</v>
      </c>
      <c r="L1632" t="s">
        <v>18</v>
      </c>
      <c r="M1632" s="144" t="s">
        <v>59</v>
      </c>
    </row>
    <row r="1633" spans="1:13" x14ac:dyDescent="0.2">
      <c r="A1633" t="s">
        <v>63</v>
      </c>
      <c r="B1633" s="144" t="s">
        <v>70</v>
      </c>
      <c r="C1633">
        <v>800</v>
      </c>
      <c r="D1633" t="str">
        <f>VLOOKUP(Oliusala[[#This Row],[postnumer]],Sveitarfelog[#All],4,FALSE)</f>
        <v>Flóahreppur,Sveitarfélagið Árborg</v>
      </c>
      <c r="E1633" t="str">
        <f>VLOOKUP(Oliusala[[#This Row],[postnumer]],Sveitarfelog[#All],5,FALSE)</f>
        <v>Suðurland</v>
      </c>
      <c r="F1633" t="s">
        <v>20</v>
      </c>
      <c r="G1633" t="s">
        <v>50</v>
      </c>
      <c r="H1633" t="s">
        <v>58</v>
      </c>
      <c r="I1633" s="1">
        <v>976719</v>
      </c>
      <c r="J1633" s="2">
        <f>VLOOKUP(Oliusala[[#This Row],[tegund]],Tegundir!$B$2:$D$19,3,FALSE)*Oliusala[[#This Row],[magn]]/1000</f>
        <v>732.53925000000004</v>
      </c>
      <c r="K1633">
        <v>2011</v>
      </c>
      <c r="L1633" t="s">
        <v>18</v>
      </c>
      <c r="M1633" s="144" t="s">
        <v>59</v>
      </c>
    </row>
    <row r="1634" spans="1:13" x14ac:dyDescent="0.2">
      <c r="A1634" t="s">
        <v>57</v>
      </c>
      <c r="B1634" s="144" t="s">
        <v>175</v>
      </c>
      <c r="C1634">
        <v>801</v>
      </c>
      <c r="D1634" t="str">
        <f>VLOOKUP(Oliusala[[#This Row],[postnumer]],Sveitarfelog[#All],4,FALSE)</f>
        <v>Flóahreppur,Sveitarfélagið Árborg</v>
      </c>
      <c r="E1634" t="str">
        <f>VLOOKUP(Oliusala[[#This Row],[postnumer]],Sveitarfelog[#All],5,FALSE)</f>
        <v>Suðurland</v>
      </c>
      <c r="F1634" t="s">
        <v>20</v>
      </c>
      <c r="G1634" t="s">
        <v>50</v>
      </c>
      <c r="H1634" t="s">
        <v>60</v>
      </c>
      <c r="I1634" s="1">
        <v>14344</v>
      </c>
      <c r="J1634" s="2">
        <f>VLOOKUP(Oliusala[[#This Row],[tegund]],Tegundir!$B$2:$D$19,3,FALSE)*Oliusala[[#This Row],[magn]]/1000</f>
        <v>10.757999999999999</v>
      </c>
      <c r="K1634">
        <v>2011</v>
      </c>
      <c r="L1634" t="s">
        <v>18</v>
      </c>
      <c r="M1634" s="144" t="s">
        <v>59</v>
      </c>
    </row>
    <row r="1635" spans="1:13" x14ac:dyDescent="0.2">
      <c r="A1635" t="s">
        <v>57</v>
      </c>
      <c r="B1635" s="144" t="s">
        <v>177</v>
      </c>
      <c r="C1635">
        <v>801</v>
      </c>
      <c r="D1635" t="str">
        <f>VLOOKUP(Oliusala[[#This Row],[postnumer]],Sveitarfelog[#All],4,FALSE)</f>
        <v>Flóahreppur,Sveitarfélagið Árborg</v>
      </c>
      <c r="E1635" t="str">
        <f>VLOOKUP(Oliusala[[#This Row],[postnumer]],Sveitarfelog[#All],5,FALSE)</f>
        <v>Suðurland</v>
      </c>
      <c r="F1635" t="s">
        <v>20</v>
      </c>
      <c r="G1635" t="s">
        <v>50</v>
      </c>
      <c r="H1635" t="s">
        <v>60</v>
      </c>
      <c r="I1635" s="1">
        <v>14484</v>
      </c>
      <c r="J1635" s="2">
        <f>VLOOKUP(Oliusala[[#This Row],[tegund]],Tegundir!$B$2:$D$19,3,FALSE)*Oliusala[[#This Row],[magn]]/1000</f>
        <v>10.863</v>
      </c>
      <c r="K1635">
        <v>2011</v>
      </c>
      <c r="L1635" t="s">
        <v>18</v>
      </c>
      <c r="M1635" s="144" t="s">
        <v>59</v>
      </c>
    </row>
    <row r="1636" spans="1:13" x14ac:dyDescent="0.2">
      <c r="A1636" t="s">
        <v>57</v>
      </c>
      <c r="B1636" s="144" t="s">
        <v>178</v>
      </c>
      <c r="C1636">
        <v>801</v>
      </c>
      <c r="D1636" t="str">
        <f>VLOOKUP(Oliusala[[#This Row],[postnumer]],Sveitarfelog[#All],4,FALSE)</f>
        <v>Flóahreppur,Sveitarfélagið Árborg</v>
      </c>
      <c r="E1636" t="str">
        <f>VLOOKUP(Oliusala[[#This Row],[postnumer]],Sveitarfelog[#All],5,FALSE)</f>
        <v>Suðurland</v>
      </c>
      <c r="F1636" t="s">
        <v>20</v>
      </c>
      <c r="G1636" t="s">
        <v>50</v>
      </c>
      <c r="H1636" t="s">
        <v>60</v>
      </c>
      <c r="I1636" s="1">
        <v>1241</v>
      </c>
      <c r="J1636" s="2">
        <f>VLOOKUP(Oliusala[[#This Row],[tegund]],Tegundir!$B$2:$D$19,3,FALSE)*Oliusala[[#This Row],[magn]]/1000</f>
        <v>0.93074999999999997</v>
      </c>
      <c r="K1636">
        <v>2011</v>
      </c>
      <c r="L1636" t="s">
        <v>18</v>
      </c>
      <c r="M1636" s="144" t="s">
        <v>59</v>
      </c>
    </row>
    <row r="1637" spans="1:13" x14ac:dyDescent="0.2">
      <c r="A1637" t="s">
        <v>63</v>
      </c>
      <c r="B1637" s="144" t="s">
        <v>175</v>
      </c>
      <c r="C1637">
        <v>801</v>
      </c>
      <c r="D1637" t="str">
        <f>VLOOKUP(Oliusala[[#This Row],[postnumer]],Sveitarfelog[#All],4,FALSE)</f>
        <v>Flóahreppur,Sveitarfélagið Árborg</v>
      </c>
      <c r="E1637" t="str">
        <f>VLOOKUP(Oliusala[[#This Row],[postnumer]],Sveitarfelog[#All],5,FALSE)</f>
        <v>Suðurland</v>
      </c>
      <c r="F1637" t="s">
        <v>20</v>
      </c>
      <c r="G1637" t="s">
        <v>50</v>
      </c>
      <c r="H1637" t="s">
        <v>58</v>
      </c>
      <c r="I1637" s="1">
        <v>162069</v>
      </c>
      <c r="J1637" s="2">
        <f>VLOOKUP(Oliusala[[#This Row],[tegund]],Tegundir!$B$2:$D$19,3,FALSE)*Oliusala[[#This Row],[magn]]/1000</f>
        <v>121.55175</v>
      </c>
      <c r="K1637">
        <v>2011</v>
      </c>
      <c r="L1637" t="s">
        <v>18</v>
      </c>
      <c r="M1637" s="144" t="s">
        <v>59</v>
      </c>
    </row>
    <row r="1638" spans="1:13" x14ac:dyDescent="0.2">
      <c r="A1638" t="s">
        <v>63</v>
      </c>
      <c r="B1638" s="144" t="s">
        <v>176</v>
      </c>
      <c r="C1638">
        <v>801</v>
      </c>
      <c r="D1638" t="str">
        <f>VLOOKUP(Oliusala[[#This Row],[postnumer]],Sveitarfelog[#All],4,FALSE)</f>
        <v>Flóahreppur,Sveitarfélagið Árborg</v>
      </c>
      <c r="E1638" t="str">
        <f>VLOOKUP(Oliusala[[#This Row],[postnumer]],Sveitarfelog[#All],5,FALSE)</f>
        <v>Suðurland</v>
      </c>
      <c r="F1638" t="s">
        <v>20</v>
      </c>
      <c r="G1638" t="s">
        <v>50</v>
      </c>
      <c r="H1638" t="s">
        <v>58</v>
      </c>
      <c r="I1638" s="1">
        <v>227172</v>
      </c>
      <c r="J1638" s="2">
        <f>VLOOKUP(Oliusala[[#This Row],[tegund]],Tegundir!$B$2:$D$19,3,FALSE)*Oliusala[[#This Row],[magn]]/1000</f>
        <v>170.37899999999999</v>
      </c>
      <c r="K1638">
        <v>2011</v>
      </c>
      <c r="L1638" t="s">
        <v>18</v>
      </c>
      <c r="M1638" s="144" t="s">
        <v>59</v>
      </c>
    </row>
    <row r="1639" spans="1:13" x14ac:dyDescent="0.2">
      <c r="A1639" t="s">
        <v>63</v>
      </c>
      <c r="B1639" s="144" t="s">
        <v>180</v>
      </c>
      <c r="C1639">
        <v>801</v>
      </c>
      <c r="D1639" t="str">
        <f>VLOOKUP(Oliusala[[#This Row],[postnumer]],Sveitarfelog[#All],4,FALSE)</f>
        <v>Flóahreppur,Sveitarfélagið Árborg</v>
      </c>
      <c r="E1639" t="str">
        <f>VLOOKUP(Oliusala[[#This Row],[postnumer]],Sveitarfelog[#All],5,FALSE)</f>
        <v>Suðurland</v>
      </c>
      <c r="F1639" t="s">
        <v>20</v>
      </c>
      <c r="G1639" t="s">
        <v>50</v>
      </c>
      <c r="H1639" t="s">
        <v>58</v>
      </c>
      <c r="I1639" s="1">
        <v>5049</v>
      </c>
      <c r="J1639" s="2">
        <f>VLOOKUP(Oliusala[[#This Row],[tegund]],Tegundir!$B$2:$D$19,3,FALSE)*Oliusala[[#This Row],[magn]]/1000</f>
        <v>3.7867500000000001</v>
      </c>
      <c r="K1639">
        <v>2011</v>
      </c>
      <c r="L1639" t="s">
        <v>18</v>
      </c>
      <c r="M1639" s="144" t="s">
        <v>59</v>
      </c>
    </row>
    <row r="1640" spans="1:13" x14ac:dyDescent="0.2">
      <c r="A1640" t="s">
        <v>63</v>
      </c>
      <c r="B1640" s="144" t="s">
        <v>177</v>
      </c>
      <c r="C1640">
        <v>801</v>
      </c>
      <c r="D1640" t="str">
        <f>VLOOKUP(Oliusala[[#This Row],[postnumer]],Sveitarfelog[#All],4,FALSE)</f>
        <v>Flóahreppur,Sveitarfélagið Árborg</v>
      </c>
      <c r="E1640" t="str">
        <f>VLOOKUP(Oliusala[[#This Row],[postnumer]],Sveitarfelog[#All],5,FALSE)</f>
        <v>Suðurland</v>
      </c>
      <c r="F1640" t="s">
        <v>20</v>
      </c>
      <c r="G1640" t="s">
        <v>50</v>
      </c>
      <c r="H1640" t="s">
        <v>58</v>
      </c>
      <c r="I1640" s="1">
        <v>135502</v>
      </c>
      <c r="J1640" s="2">
        <f>VLOOKUP(Oliusala[[#This Row],[tegund]],Tegundir!$B$2:$D$19,3,FALSE)*Oliusala[[#This Row],[magn]]/1000</f>
        <v>101.62649999999999</v>
      </c>
      <c r="K1640">
        <v>2011</v>
      </c>
      <c r="L1640" t="s">
        <v>18</v>
      </c>
      <c r="M1640" s="144" t="s">
        <v>59</v>
      </c>
    </row>
    <row r="1641" spans="1:13" x14ac:dyDescent="0.2">
      <c r="A1641" t="s">
        <v>63</v>
      </c>
      <c r="B1641" s="144" t="s">
        <v>174</v>
      </c>
      <c r="C1641">
        <v>801</v>
      </c>
      <c r="D1641" t="str">
        <f>VLOOKUP(Oliusala[[#This Row],[postnumer]],Sveitarfelog[#All],4,FALSE)</f>
        <v>Flóahreppur,Sveitarfélagið Árborg</v>
      </c>
      <c r="E1641" t="str">
        <f>VLOOKUP(Oliusala[[#This Row],[postnumer]],Sveitarfelog[#All],5,FALSE)</f>
        <v>Suðurland</v>
      </c>
      <c r="F1641" t="s">
        <v>20</v>
      </c>
      <c r="G1641" t="s">
        <v>50</v>
      </c>
      <c r="H1641" t="s">
        <v>58</v>
      </c>
      <c r="I1641" s="1">
        <v>173319</v>
      </c>
      <c r="J1641" s="2">
        <f>VLOOKUP(Oliusala[[#This Row],[tegund]],Tegundir!$B$2:$D$19,3,FALSE)*Oliusala[[#This Row],[magn]]/1000</f>
        <v>129.98925</v>
      </c>
      <c r="K1641">
        <v>2011</v>
      </c>
      <c r="L1641" t="s">
        <v>18</v>
      </c>
      <c r="M1641" s="144" t="s">
        <v>59</v>
      </c>
    </row>
    <row r="1642" spans="1:13" x14ac:dyDescent="0.2">
      <c r="A1642" t="s">
        <v>63</v>
      </c>
      <c r="B1642" s="144" t="s">
        <v>178</v>
      </c>
      <c r="C1642">
        <v>801</v>
      </c>
      <c r="D1642" t="str">
        <f>VLOOKUP(Oliusala[[#This Row],[postnumer]],Sveitarfelog[#All],4,FALSE)</f>
        <v>Flóahreppur,Sveitarfélagið Árborg</v>
      </c>
      <c r="E1642" t="str">
        <f>VLOOKUP(Oliusala[[#This Row],[postnumer]],Sveitarfelog[#All],5,FALSE)</f>
        <v>Suðurland</v>
      </c>
      <c r="F1642" t="s">
        <v>20</v>
      </c>
      <c r="G1642" t="s">
        <v>50</v>
      </c>
      <c r="H1642" t="s">
        <v>58</v>
      </c>
      <c r="I1642" s="1">
        <v>28747</v>
      </c>
      <c r="J1642" s="2">
        <f>VLOOKUP(Oliusala[[#This Row],[tegund]],Tegundir!$B$2:$D$19,3,FALSE)*Oliusala[[#This Row],[magn]]/1000</f>
        <v>21.56025</v>
      </c>
      <c r="K1642">
        <v>2011</v>
      </c>
      <c r="L1642" t="s">
        <v>18</v>
      </c>
      <c r="M1642" s="144" t="s">
        <v>59</v>
      </c>
    </row>
    <row r="1643" spans="1:13" x14ac:dyDescent="0.2">
      <c r="A1643" t="s">
        <v>57</v>
      </c>
      <c r="B1643" s="144" t="s">
        <v>181</v>
      </c>
      <c r="C1643">
        <v>810</v>
      </c>
      <c r="D1643" t="str">
        <f>VLOOKUP(Oliusala[[#This Row],[postnumer]],Sveitarfelog[#All],4,FALSE)</f>
        <v>Hveragerðisbær,Sveitarfélagið Ölfus</v>
      </c>
      <c r="E1643" t="str">
        <f>VLOOKUP(Oliusala[[#This Row],[postnumer]],Sveitarfelog[#All],5,FALSE)</f>
        <v>Suðurland</v>
      </c>
      <c r="F1643" t="s">
        <v>20</v>
      </c>
      <c r="G1643" t="s">
        <v>50</v>
      </c>
      <c r="H1643" t="s">
        <v>60</v>
      </c>
      <c r="I1643" s="1">
        <v>8406</v>
      </c>
      <c r="J1643" s="2">
        <f>VLOOKUP(Oliusala[[#This Row],[tegund]],Tegundir!$B$2:$D$19,3,FALSE)*Oliusala[[#This Row],[magn]]/1000</f>
        <v>6.3045</v>
      </c>
      <c r="K1643">
        <v>2011</v>
      </c>
      <c r="L1643" t="s">
        <v>18</v>
      </c>
      <c r="M1643" s="144" t="s">
        <v>59</v>
      </c>
    </row>
    <row r="1644" spans="1:13" x14ac:dyDescent="0.2">
      <c r="A1644" t="s">
        <v>63</v>
      </c>
      <c r="B1644" s="144" t="s">
        <v>182</v>
      </c>
      <c r="C1644">
        <v>810</v>
      </c>
      <c r="D1644" t="str">
        <f>VLOOKUP(Oliusala[[#This Row],[postnumer]],Sveitarfelog[#All],4,FALSE)</f>
        <v>Hveragerðisbær,Sveitarfélagið Ölfus</v>
      </c>
      <c r="E1644" t="str">
        <f>VLOOKUP(Oliusala[[#This Row],[postnumer]],Sveitarfelog[#All],5,FALSE)</f>
        <v>Suðurland</v>
      </c>
      <c r="F1644" t="s">
        <v>20</v>
      </c>
      <c r="G1644" t="s">
        <v>50</v>
      </c>
      <c r="H1644" t="s">
        <v>58</v>
      </c>
      <c r="I1644" s="1">
        <v>1851809</v>
      </c>
      <c r="J1644" s="2">
        <f>VLOOKUP(Oliusala[[#This Row],[tegund]],Tegundir!$B$2:$D$19,3,FALSE)*Oliusala[[#This Row],[magn]]/1000</f>
        <v>1388.8567499999999</v>
      </c>
      <c r="K1644">
        <v>2011</v>
      </c>
      <c r="L1644" t="s">
        <v>18</v>
      </c>
      <c r="M1644" s="144" t="s">
        <v>59</v>
      </c>
    </row>
    <row r="1645" spans="1:13" x14ac:dyDescent="0.2">
      <c r="A1645" t="s">
        <v>63</v>
      </c>
      <c r="B1645" s="144" t="s">
        <v>182</v>
      </c>
      <c r="C1645">
        <v>810</v>
      </c>
      <c r="D1645" t="str">
        <f>VLOOKUP(Oliusala[[#This Row],[postnumer]],Sveitarfelog[#All],4,FALSE)</f>
        <v>Hveragerðisbær,Sveitarfélagið Ölfus</v>
      </c>
      <c r="E1645" t="str">
        <f>VLOOKUP(Oliusala[[#This Row],[postnumer]],Sveitarfelog[#All],5,FALSE)</f>
        <v>Suðurland</v>
      </c>
      <c r="F1645" t="s">
        <v>20</v>
      </c>
      <c r="G1645" t="s">
        <v>50</v>
      </c>
      <c r="H1645" t="s">
        <v>58</v>
      </c>
      <c r="I1645" s="1">
        <v>439346</v>
      </c>
      <c r="J1645" s="2">
        <f>VLOOKUP(Oliusala[[#This Row],[tegund]],Tegundir!$B$2:$D$19,3,FALSE)*Oliusala[[#This Row],[magn]]/1000</f>
        <v>329.5095</v>
      </c>
      <c r="K1645">
        <v>2011</v>
      </c>
      <c r="L1645" t="s">
        <v>18</v>
      </c>
      <c r="M1645" s="144" t="s">
        <v>59</v>
      </c>
    </row>
    <row r="1646" spans="1:13" x14ac:dyDescent="0.2">
      <c r="A1646" t="s">
        <v>63</v>
      </c>
      <c r="B1646" s="144" t="s">
        <v>181</v>
      </c>
      <c r="C1646">
        <v>810</v>
      </c>
      <c r="D1646" t="str">
        <f>VLOOKUP(Oliusala[[#This Row],[postnumer]],Sveitarfelog[#All],4,FALSE)</f>
        <v>Hveragerðisbær,Sveitarfélagið Ölfus</v>
      </c>
      <c r="E1646" t="str">
        <f>VLOOKUP(Oliusala[[#This Row],[postnumer]],Sveitarfelog[#All],5,FALSE)</f>
        <v>Suðurland</v>
      </c>
      <c r="F1646" t="s">
        <v>20</v>
      </c>
      <c r="G1646" t="s">
        <v>50</v>
      </c>
      <c r="H1646" t="s">
        <v>58</v>
      </c>
      <c r="I1646" s="1">
        <v>223197</v>
      </c>
      <c r="J1646" s="2">
        <f>VLOOKUP(Oliusala[[#This Row],[tegund]],Tegundir!$B$2:$D$19,3,FALSE)*Oliusala[[#This Row],[magn]]/1000</f>
        <v>167.39775</v>
      </c>
      <c r="K1646">
        <v>2011</v>
      </c>
      <c r="L1646" t="s">
        <v>18</v>
      </c>
      <c r="M1646" s="144" t="s">
        <v>59</v>
      </c>
    </row>
    <row r="1647" spans="1:13" x14ac:dyDescent="0.2">
      <c r="A1647" t="s">
        <v>63</v>
      </c>
      <c r="B1647" s="144" t="s">
        <v>181</v>
      </c>
      <c r="C1647">
        <v>810</v>
      </c>
      <c r="D1647" t="str">
        <f>VLOOKUP(Oliusala[[#This Row],[postnumer]],Sveitarfelog[#All],4,FALSE)</f>
        <v>Hveragerðisbær,Sveitarfélagið Ölfus</v>
      </c>
      <c r="E1647" t="str">
        <f>VLOOKUP(Oliusala[[#This Row],[postnumer]],Sveitarfelog[#All],5,FALSE)</f>
        <v>Suðurland</v>
      </c>
      <c r="F1647" t="s">
        <v>46</v>
      </c>
      <c r="G1647" t="s">
        <v>50</v>
      </c>
      <c r="H1647" t="s">
        <v>58</v>
      </c>
      <c r="I1647" s="1">
        <v>2834</v>
      </c>
      <c r="J1647" s="2">
        <f>VLOOKUP(Oliusala[[#This Row],[tegund]],Tegundir!$B$2:$D$19,3,FALSE)*Oliusala[[#This Row],[magn]]/1000</f>
        <v>2.1255000000000002</v>
      </c>
      <c r="K1647">
        <v>2011</v>
      </c>
      <c r="L1647" t="s">
        <v>18</v>
      </c>
      <c r="M1647" s="144" t="s">
        <v>59</v>
      </c>
    </row>
    <row r="1648" spans="1:13" x14ac:dyDescent="0.2">
      <c r="A1648" t="s">
        <v>63</v>
      </c>
      <c r="B1648" s="144" t="s">
        <v>183</v>
      </c>
      <c r="C1648">
        <v>815</v>
      </c>
      <c r="D1648" t="str">
        <f>VLOOKUP(Oliusala[[#This Row],[postnumer]],Sveitarfelog[#All],4,FALSE)</f>
        <v>Hveragerðisbær,Sveitarfélagið Ölfus</v>
      </c>
      <c r="E1648" t="str">
        <f>VLOOKUP(Oliusala[[#This Row],[postnumer]],Sveitarfelog[#All],5,FALSE)</f>
        <v>Suðurland</v>
      </c>
      <c r="F1648" t="s">
        <v>20</v>
      </c>
      <c r="G1648" t="s">
        <v>50</v>
      </c>
      <c r="H1648" t="s">
        <v>58</v>
      </c>
      <c r="I1648" s="1">
        <v>641212</v>
      </c>
      <c r="J1648" s="2">
        <f>VLOOKUP(Oliusala[[#This Row],[tegund]],Tegundir!$B$2:$D$19,3,FALSE)*Oliusala[[#This Row],[magn]]/1000</f>
        <v>480.90899999999999</v>
      </c>
      <c r="K1648">
        <v>2011</v>
      </c>
      <c r="L1648" t="s">
        <v>18</v>
      </c>
      <c r="M1648" s="144" t="s">
        <v>59</v>
      </c>
    </row>
    <row r="1649" spans="1:13" x14ac:dyDescent="0.2">
      <c r="A1649" t="s">
        <v>63</v>
      </c>
      <c r="B1649" s="144" t="s">
        <v>184</v>
      </c>
      <c r="C1649">
        <v>820</v>
      </c>
      <c r="D1649" t="str">
        <f>VLOOKUP(Oliusala[[#This Row],[postnumer]],Sveitarfelog[#All],4,FALSE)</f>
        <v>Flóahreppur,Sveitarfélagið Árborg</v>
      </c>
      <c r="E1649" t="str">
        <f>VLOOKUP(Oliusala[[#This Row],[postnumer]],Sveitarfelog[#All],5,FALSE)</f>
        <v>Suðurland</v>
      </c>
      <c r="F1649" t="s">
        <v>20</v>
      </c>
      <c r="G1649" t="s">
        <v>50</v>
      </c>
      <c r="H1649" t="s">
        <v>58</v>
      </c>
      <c r="I1649" s="1">
        <v>161540</v>
      </c>
      <c r="J1649" s="2">
        <f>VLOOKUP(Oliusala[[#This Row],[tegund]],Tegundir!$B$2:$D$19,3,FALSE)*Oliusala[[#This Row],[magn]]/1000</f>
        <v>121.155</v>
      </c>
      <c r="K1649">
        <v>2011</v>
      </c>
      <c r="L1649" t="s">
        <v>18</v>
      </c>
      <c r="M1649" s="144" t="s">
        <v>59</v>
      </c>
    </row>
    <row r="1650" spans="1:13" x14ac:dyDescent="0.2">
      <c r="A1650" t="s">
        <v>63</v>
      </c>
      <c r="B1650" s="144" t="s">
        <v>185</v>
      </c>
      <c r="C1650">
        <v>825</v>
      </c>
      <c r="D1650" t="str">
        <f>VLOOKUP(Oliusala[[#This Row],[postnumer]],Sveitarfelog[#All],4,FALSE)</f>
        <v>Flóahreppur,Sveitarfélagið Árborg</v>
      </c>
      <c r="E1650" t="str">
        <f>VLOOKUP(Oliusala[[#This Row],[postnumer]],Sveitarfelog[#All],5,FALSE)</f>
        <v>Suðurland</v>
      </c>
      <c r="F1650" t="s">
        <v>20</v>
      </c>
      <c r="G1650" t="s">
        <v>50</v>
      </c>
      <c r="H1650" t="s">
        <v>58</v>
      </c>
      <c r="I1650" s="1">
        <v>189448</v>
      </c>
      <c r="J1650" s="2">
        <f>VLOOKUP(Oliusala[[#This Row],[tegund]],Tegundir!$B$2:$D$19,3,FALSE)*Oliusala[[#This Row],[magn]]/1000</f>
        <v>142.08600000000001</v>
      </c>
      <c r="K1650">
        <v>2011</v>
      </c>
      <c r="L1650" t="s">
        <v>18</v>
      </c>
      <c r="M1650" s="144" t="s">
        <v>59</v>
      </c>
    </row>
    <row r="1651" spans="1:13" x14ac:dyDescent="0.2">
      <c r="A1651" t="s">
        <v>63</v>
      </c>
      <c r="B1651" s="144" t="s">
        <v>187</v>
      </c>
      <c r="C1651">
        <v>840</v>
      </c>
      <c r="D1651" t="str">
        <f>VLOOKUP(Oliusala[[#This Row],[postnumer]],Sveitarfelog[#All],4,FALSE)</f>
        <v>Bláskógabyggð,Grímsnes- og Grafningshreppur,Hrunamannahreppur,Skeiða- og Gnúpverjahreppur</v>
      </c>
      <c r="E1651" t="str">
        <f>VLOOKUP(Oliusala[[#This Row],[postnumer]],Sveitarfelog[#All],5,FALSE)</f>
        <v>Suðurland</v>
      </c>
      <c r="F1651" t="s">
        <v>20</v>
      </c>
      <c r="G1651" t="s">
        <v>50</v>
      </c>
      <c r="H1651" t="s">
        <v>58</v>
      </c>
      <c r="I1651" s="1">
        <v>5052</v>
      </c>
      <c r="J1651" s="2">
        <f>VLOOKUP(Oliusala[[#This Row],[tegund]],Tegundir!$B$2:$D$19,3,FALSE)*Oliusala[[#This Row],[magn]]/1000</f>
        <v>3.7890000000000001</v>
      </c>
      <c r="K1651">
        <v>2011</v>
      </c>
      <c r="L1651" t="s">
        <v>18</v>
      </c>
      <c r="M1651" s="144" t="s">
        <v>59</v>
      </c>
    </row>
    <row r="1652" spans="1:13" x14ac:dyDescent="0.2">
      <c r="A1652" t="s">
        <v>63</v>
      </c>
      <c r="B1652" s="144" t="s">
        <v>186</v>
      </c>
      <c r="C1652">
        <v>840</v>
      </c>
      <c r="D1652" t="str">
        <f>VLOOKUP(Oliusala[[#This Row],[postnumer]],Sveitarfelog[#All],4,FALSE)</f>
        <v>Bláskógabyggð,Grímsnes- og Grafningshreppur,Hrunamannahreppur,Skeiða- og Gnúpverjahreppur</v>
      </c>
      <c r="E1652" t="str">
        <f>VLOOKUP(Oliusala[[#This Row],[postnumer]],Sveitarfelog[#All],5,FALSE)</f>
        <v>Suðurland</v>
      </c>
      <c r="F1652" t="s">
        <v>20</v>
      </c>
      <c r="G1652" t="s">
        <v>50</v>
      </c>
      <c r="H1652" t="s">
        <v>58</v>
      </c>
      <c r="I1652" s="1">
        <v>295541</v>
      </c>
      <c r="J1652" s="2">
        <f>VLOOKUP(Oliusala[[#This Row],[tegund]],Tegundir!$B$2:$D$19,3,FALSE)*Oliusala[[#This Row],[magn]]/1000</f>
        <v>221.65575000000001</v>
      </c>
      <c r="K1652">
        <v>2011</v>
      </c>
      <c r="L1652" t="s">
        <v>18</v>
      </c>
      <c r="M1652" s="144" t="s">
        <v>59</v>
      </c>
    </row>
    <row r="1653" spans="1:13" x14ac:dyDescent="0.2">
      <c r="A1653" t="s">
        <v>57</v>
      </c>
      <c r="B1653" s="144" t="s">
        <v>188</v>
      </c>
      <c r="C1653">
        <v>845</v>
      </c>
      <c r="D1653" t="str">
        <f>VLOOKUP(Oliusala[[#This Row],[postnumer]],Sveitarfelog[#All],4,FALSE)</f>
        <v>Bláskógabyggð,Grímsnes- og Grafningshreppur,Hrunamannahreppur,Skeiða- og Gnúpverjahreppur</v>
      </c>
      <c r="E1653" t="str">
        <f>VLOOKUP(Oliusala[[#This Row],[postnumer]],Sveitarfelog[#All],5,FALSE)</f>
        <v>Suðurland</v>
      </c>
      <c r="F1653" t="s">
        <v>20</v>
      </c>
      <c r="G1653" t="s">
        <v>50</v>
      </c>
      <c r="H1653" t="s">
        <v>60</v>
      </c>
      <c r="I1653" s="1">
        <v>1583</v>
      </c>
      <c r="J1653" s="2">
        <f>VLOOKUP(Oliusala[[#This Row],[tegund]],Tegundir!$B$2:$D$19,3,FALSE)*Oliusala[[#This Row],[magn]]/1000</f>
        <v>1.1872499999999999</v>
      </c>
      <c r="K1653">
        <v>2011</v>
      </c>
      <c r="L1653" t="s">
        <v>18</v>
      </c>
      <c r="M1653" s="144" t="s">
        <v>59</v>
      </c>
    </row>
    <row r="1654" spans="1:13" x14ac:dyDescent="0.2">
      <c r="A1654" t="s">
        <v>63</v>
      </c>
      <c r="B1654" s="144" t="s">
        <v>188</v>
      </c>
      <c r="C1654">
        <v>845</v>
      </c>
      <c r="D1654" t="str">
        <f>VLOOKUP(Oliusala[[#This Row],[postnumer]],Sveitarfelog[#All],4,FALSE)</f>
        <v>Bláskógabyggð,Grímsnes- og Grafningshreppur,Hrunamannahreppur,Skeiða- og Gnúpverjahreppur</v>
      </c>
      <c r="E1654" t="str">
        <f>VLOOKUP(Oliusala[[#This Row],[postnumer]],Sveitarfelog[#All],5,FALSE)</f>
        <v>Suðurland</v>
      </c>
      <c r="F1654" t="s">
        <v>20</v>
      </c>
      <c r="G1654" t="s">
        <v>50</v>
      </c>
      <c r="H1654" t="s">
        <v>58</v>
      </c>
      <c r="I1654" s="1">
        <v>318797</v>
      </c>
      <c r="J1654" s="2">
        <f>VLOOKUP(Oliusala[[#This Row],[tegund]],Tegundir!$B$2:$D$19,3,FALSE)*Oliusala[[#This Row],[magn]]/1000</f>
        <v>239.09774999999999</v>
      </c>
      <c r="K1654">
        <v>2011</v>
      </c>
      <c r="L1654" t="s">
        <v>18</v>
      </c>
      <c r="M1654" s="144" t="s">
        <v>59</v>
      </c>
    </row>
    <row r="1655" spans="1:13" x14ac:dyDescent="0.2">
      <c r="A1655" t="s">
        <v>63</v>
      </c>
      <c r="B1655" s="144" t="s">
        <v>163</v>
      </c>
      <c r="C1655">
        <v>850</v>
      </c>
      <c r="D1655" t="str">
        <f>VLOOKUP(Oliusala[[#This Row],[postnumer]],Sveitarfelog[#All],4,FALSE)</f>
        <v>Ásahreppur,Rangárþing ytra</v>
      </c>
      <c r="E1655" t="str">
        <f>VLOOKUP(Oliusala[[#This Row],[postnumer]],Sveitarfelog[#All],5,FALSE)</f>
        <v>Suðurland</v>
      </c>
      <c r="F1655" t="s">
        <v>20</v>
      </c>
      <c r="G1655" t="s">
        <v>50</v>
      </c>
      <c r="H1655" t="s">
        <v>58</v>
      </c>
      <c r="I1655" s="1">
        <v>606383</v>
      </c>
      <c r="J1655" s="2">
        <f>VLOOKUP(Oliusala[[#This Row],[tegund]],Tegundir!$B$2:$D$19,3,FALSE)*Oliusala[[#This Row],[magn]]/1000</f>
        <v>454.78724999999997</v>
      </c>
      <c r="K1655">
        <v>2011</v>
      </c>
      <c r="L1655" t="s">
        <v>18</v>
      </c>
      <c r="M1655" s="144" t="s">
        <v>59</v>
      </c>
    </row>
    <row r="1656" spans="1:13" x14ac:dyDescent="0.2">
      <c r="A1656" t="s">
        <v>63</v>
      </c>
      <c r="B1656" s="144" t="s">
        <v>190</v>
      </c>
      <c r="C1656">
        <v>851</v>
      </c>
      <c r="D1656" t="str">
        <f>VLOOKUP(Oliusala[[#This Row],[postnumer]],Sveitarfelog[#All],4,FALSE)</f>
        <v>Ásahreppur,Rangárþing ytra</v>
      </c>
      <c r="E1656" t="str">
        <f>VLOOKUP(Oliusala[[#This Row],[postnumer]],Sveitarfelog[#All],5,FALSE)</f>
        <v>Suðurland</v>
      </c>
      <c r="F1656" t="s">
        <v>20</v>
      </c>
      <c r="G1656" t="s">
        <v>50</v>
      </c>
      <c r="H1656" t="s">
        <v>58</v>
      </c>
      <c r="I1656" s="1">
        <v>80769</v>
      </c>
      <c r="J1656" s="2">
        <f>VLOOKUP(Oliusala[[#This Row],[tegund]],Tegundir!$B$2:$D$19,3,FALSE)*Oliusala[[#This Row],[magn]]/1000</f>
        <v>60.576749999999997</v>
      </c>
      <c r="K1656">
        <v>2011</v>
      </c>
      <c r="L1656" t="s">
        <v>18</v>
      </c>
      <c r="M1656" s="144" t="s">
        <v>59</v>
      </c>
    </row>
    <row r="1657" spans="1:13" x14ac:dyDescent="0.2">
      <c r="A1657" t="s">
        <v>63</v>
      </c>
      <c r="B1657" s="144" t="s">
        <v>191</v>
      </c>
      <c r="C1657">
        <v>851</v>
      </c>
      <c r="D1657" t="str">
        <f>VLOOKUP(Oliusala[[#This Row],[postnumer]],Sveitarfelog[#All],4,FALSE)</f>
        <v>Ásahreppur,Rangárþing ytra</v>
      </c>
      <c r="E1657" t="str">
        <f>VLOOKUP(Oliusala[[#This Row],[postnumer]],Sveitarfelog[#All],5,FALSE)</f>
        <v>Suðurland</v>
      </c>
      <c r="F1657" t="s">
        <v>20</v>
      </c>
      <c r="G1657" t="s">
        <v>50</v>
      </c>
      <c r="H1657" t="s">
        <v>58</v>
      </c>
      <c r="I1657" s="1">
        <v>326701</v>
      </c>
      <c r="J1657" s="2">
        <f>VLOOKUP(Oliusala[[#This Row],[tegund]],Tegundir!$B$2:$D$19,3,FALSE)*Oliusala[[#This Row],[magn]]/1000</f>
        <v>245.02574999999999</v>
      </c>
      <c r="K1657">
        <v>2011</v>
      </c>
      <c r="L1657" t="s">
        <v>18</v>
      </c>
      <c r="M1657" s="144" t="s">
        <v>59</v>
      </c>
    </row>
    <row r="1658" spans="1:13" x14ac:dyDescent="0.2">
      <c r="A1658" t="s">
        <v>57</v>
      </c>
      <c r="B1658" s="144" t="s">
        <v>192</v>
      </c>
      <c r="C1658">
        <v>860</v>
      </c>
      <c r="D1658" t="str">
        <f>VLOOKUP(Oliusala[[#This Row],[postnumer]],Sveitarfelog[#All],4,FALSE)</f>
        <v>Rangárþing eystra</v>
      </c>
      <c r="E1658" t="str">
        <f>VLOOKUP(Oliusala[[#This Row],[postnumer]],Sveitarfelog[#All],5,FALSE)</f>
        <v>Suðurland</v>
      </c>
      <c r="F1658" t="s">
        <v>20</v>
      </c>
      <c r="G1658" t="s">
        <v>50</v>
      </c>
      <c r="H1658" t="s">
        <v>60</v>
      </c>
      <c r="I1658" s="1">
        <v>1101</v>
      </c>
      <c r="J1658" s="2">
        <f>VLOOKUP(Oliusala[[#This Row],[tegund]],Tegundir!$B$2:$D$19,3,FALSE)*Oliusala[[#This Row],[magn]]/1000</f>
        <v>0.82574999999999998</v>
      </c>
      <c r="K1658">
        <v>2011</v>
      </c>
      <c r="L1658" t="s">
        <v>18</v>
      </c>
      <c r="M1658" s="144" t="s">
        <v>59</v>
      </c>
    </row>
    <row r="1659" spans="1:13" x14ac:dyDescent="0.2">
      <c r="A1659" t="s">
        <v>63</v>
      </c>
      <c r="B1659" s="144" t="s">
        <v>192</v>
      </c>
      <c r="C1659">
        <v>860</v>
      </c>
      <c r="D1659" t="str">
        <f>VLOOKUP(Oliusala[[#This Row],[postnumer]],Sveitarfelog[#All],4,FALSE)</f>
        <v>Rangárþing eystra</v>
      </c>
      <c r="E1659" t="str">
        <f>VLOOKUP(Oliusala[[#This Row],[postnumer]],Sveitarfelog[#All],5,FALSE)</f>
        <v>Suðurland</v>
      </c>
      <c r="F1659" t="s">
        <v>20</v>
      </c>
      <c r="G1659" t="s">
        <v>50</v>
      </c>
      <c r="H1659" t="s">
        <v>58</v>
      </c>
      <c r="I1659" s="1">
        <v>1162040</v>
      </c>
      <c r="J1659" s="2">
        <f>VLOOKUP(Oliusala[[#This Row],[tegund]],Tegundir!$B$2:$D$19,3,FALSE)*Oliusala[[#This Row],[magn]]/1000</f>
        <v>871.53</v>
      </c>
      <c r="K1659">
        <v>2011</v>
      </c>
      <c r="L1659" t="s">
        <v>18</v>
      </c>
      <c r="M1659" s="144" t="s">
        <v>59</v>
      </c>
    </row>
    <row r="1660" spans="1:13" x14ac:dyDescent="0.2">
      <c r="A1660" t="s">
        <v>63</v>
      </c>
      <c r="B1660" s="144" t="s">
        <v>193</v>
      </c>
      <c r="C1660">
        <v>861</v>
      </c>
      <c r="D1660" t="str">
        <f>VLOOKUP(Oliusala[[#This Row],[postnumer]],Sveitarfelog[#All],4,FALSE)</f>
        <v>Rangárþing eystra</v>
      </c>
      <c r="E1660" t="str">
        <f>VLOOKUP(Oliusala[[#This Row],[postnumer]],Sveitarfelog[#All],5,FALSE)</f>
        <v>Suðurland</v>
      </c>
      <c r="F1660" t="s">
        <v>20</v>
      </c>
      <c r="G1660" t="s">
        <v>50</v>
      </c>
      <c r="H1660" t="s">
        <v>58</v>
      </c>
      <c r="I1660" s="1">
        <v>68282</v>
      </c>
      <c r="J1660" s="2">
        <f>VLOOKUP(Oliusala[[#This Row],[tegund]],Tegundir!$B$2:$D$19,3,FALSE)*Oliusala[[#This Row],[magn]]/1000</f>
        <v>51.211500000000001</v>
      </c>
      <c r="K1660">
        <v>2011</v>
      </c>
      <c r="L1660" t="s">
        <v>18</v>
      </c>
      <c r="M1660" s="144" t="s">
        <v>59</v>
      </c>
    </row>
    <row r="1661" spans="1:13" x14ac:dyDescent="0.2">
      <c r="A1661" t="s">
        <v>63</v>
      </c>
      <c r="B1661" s="144" t="s">
        <v>194</v>
      </c>
      <c r="C1661">
        <v>870</v>
      </c>
      <c r="D1661" t="str">
        <f>VLOOKUP(Oliusala[[#This Row],[postnumer]],Sveitarfelog[#All],4,FALSE)</f>
        <v>Mýrdalshreppur</v>
      </c>
      <c r="E1661" t="str">
        <f>VLOOKUP(Oliusala[[#This Row],[postnumer]],Sveitarfelog[#All],5,FALSE)</f>
        <v>Suðurland</v>
      </c>
      <c r="F1661" t="s">
        <v>20</v>
      </c>
      <c r="G1661" t="s">
        <v>50</v>
      </c>
      <c r="H1661" t="s">
        <v>58</v>
      </c>
      <c r="I1661" s="1">
        <v>748769</v>
      </c>
      <c r="J1661" s="2">
        <f>VLOOKUP(Oliusala[[#This Row],[tegund]],Tegundir!$B$2:$D$19,3,FALSE)*Oliusala[[#This Row],[magn]]/1000</f>
        <v>561.57674999999995</v>
      </c>
      <c r="K1661">
        <v>2011</v>
      </c>
      <c r="L1661" t="s">
        <v>18</v>
      </c>
      <c r="M1661" s="144" t="s">
        <v>59</v>
      </c>
    </row>
    <row r="1662" spans="1:13" x14ac:dyDescent="0.2">
      <c r="A1662" t="s">
        <v>57</v>
      </c>
      <c r="B1662" s="144" t="s">
        <v>195</v>
      </c>
      <c r="C1662">
        <v>880</v>
      </c>
      <c r="D1662" t="str">
        <f>VLOOKUP(Oliusala[[#This Row],[postnumer]],Sveitarfelog[#All],4,FALSE)</f>
        <v>Skaftárhreppur</v>
      </c>
      <c r="E1662" t="str">
        <f>VLOOKUP(Oliusala[[#This Row],[postnumer]],Sveitarfelog[#All],5,FALSE)</f>
        <v>Suðurland</v>
      </c>
      <c r="F1662" t="s">
        <v>20</v>
      </c>
      <c r="G1662" t="s">
        <v>50</v>
      </c>
      <c r="H1662" t="s">
        <v>60</v>
      </c>
      <c r="I1662" s="1">
        <v>6520</v>
      </c>
      <c r="J1662" s="2">
        <f>VLOOKUP(Oliusala[[#This Row],[tegund]],Tegundir!$B$2:$D$19,3,FALSE)*Oliusala[[#This Row],[magn]]/1000</f>
        <v>4.8899999999999997</v>
      </c>
      <c r="K1662">
        <v>2011</v>
      </c>
      <c r="L1662" t="s">
        <v>18</v>
      </c>
      <c r="M1662" s="144" t="s">
        <v>59</v>
      </c>
    </row>
    <row r="1663" spans="1:13" x14ac:dyDescent="0.2">
      <c r="A1663" t="s">
        <v>63</v>
      </c>
      <c r="B1663" s="144" t="s">
        <v>195</v>
      </c>
      <c r="C1663">
        <v>880</v>
      </c>
      <c r="D1663" t="str">
        <f>VLOOKUP(Oliusala[[#This Row],[postnumer]],Sveitarfelog[#All],4,FALSE)</f>
        <v>Skaftárhreppur</v>
      </c>
      <c r="E1663" t="str">
        <f>VLOOKUP(Oliusala[[#This Row],[postnumer]],Sveitarfelog[#All],5,FALSE)</f>
        <v>Suðurland</v>
      </c>
      <c r="F1663" t="s">
        <v>20</v>
      </c>
      <c r="G1663" t="s">
        <v>50</v>
      </c>
      <c r="H1663" t="s">
        <v>58</v>
      </c>
      <c r="I1663" s="1">
        <v>600906</v>
      </c>
      <c r="J1663" s="2">
        <f>VLOOKUP(Oliusala[[#This Row],[tegund]],Tegundir!$B$2:$D$19,3,FALSE)*Oliusala[[#This Row],[magn]]/1000</f>
        <v>450.67950000000002</v>
      </c>
      <c r="K1663">
        <v>2011</v>
      </c>
      <c r="L1663" t="s">
        <v>18</v>
      </c>
      <c r="M1663" s="144" t="s">
        <v>59</v>
      </c>
    </row>
    <row r="1664" spans="1:13" x14ac:dyDescent="0.2">
      <c r="A1664" t="s">
        <v>63</v>
      </c>
      <c r="B1664" s="144" t="s">
        <v>65</v>
      </c>
      <c r="C1664">
        <v>900</v>
      </c>
      <c r="D1664" t="str">
        <f>VLOOKUP(Oliusala[[#This Row],[postnumer]],Sveitarfelog[#All],4,FALSE)</f>
        <v>Vestmannaeyjabær</v>
      </c>
      <c r="E1664" t="str">
        <f>VLOOKUP(Oliusala[[#This Row],[postnumer]],Sveitarfelog[#All],5,FALSE)</f>
        <v>Suðurland</v>
      </c>
      <c r="F1664" t="s">
        <v>20</v>
      </c>
      <c r="G1664" t="s">
        <v>50</v>
      </c>
      <c r="H1664" t="s">
        <v>58</v>
      </c>
      <c r="I1664" s="1">
        <v>124583</v>
      </c>
      <c r="J1664" s="2">
        <f>VLOOKUP(Oliusala[[#This Row],[tegund]],Tegundir!$B$2:$D$19,3,FALSE)*Oliusala[[#This Row],[magn]]/1000</f>
        <v>93.437250000000006</v>
      </c>
      <c r="K1664">
        <v>2011</v>
      </c>
      <c r="L1664" t="s">
        <v>18</v>
      </c>
      <c r="M1664" s="144" t="s">
        <v>59</v>
      </c>
    </row>
    <row r="1665" spans="1:13" x14ac:dyDescent="0.2">
      <c r="A1665" t="s">
        <v>63</v>
      </c>
      <c r="B1665" s="144" t="s">
        <v>65</v>
      </c>
      <c r="C1665">
        <v>900</v>
      </c>
      <c r="D1665" t="str">
        <f>VLOOKUP(Oliusala[[#This Row],[postnumer]],Sveitarfelog[#All],4,FALSE)</f>
        <v>Vestmannaeyjabær</v>
      </c>
      <c r="E1665" t="str">
        <f>VLOOKUP(Oliusala[[#This Row],[postnumer]],Sveitarfelog[#All],5,FALSE)</f>
        <v>Suðurland</v>
      </c>
      <c r="F1665" t="s">
        <v>20</v>
      </c>
      <c r="G1665" t="s">
        <v>50</v>
      </c>
      <c r="H1665" t="s">
        <v>58</v>
      </c>
      <c r="I1665" s="1">
        <v>402947</v>
      </c>
      <c r="J1665" s="2">
        <f>VLOOKUP(Oliusala[[#This Row],[tegund]],Tegundir!$B$2:$D$19,3,FALSE)*Oliusala[[#This Row],[magn]]/1000</f>
        <v>302.21024999999997</v>
      </c>
      <c r="K1665">
        <v>2011</v>
      </c>
      <c r="L1665" t="s">
        <v>18</v>
      </c>
      <c r="M1665" s="144" t="s">
        <v>59</v>
      </c>
    </row>
    <row r="1666" spans="1:13" x14ac:dyDescent="0.2">
      <c r="A1666" t="s">
        <v>63</v>
      </c>
      <c r="B1666" s="144" t="s">
        <v>65</v>
      </c>
      <c r="C1666">
        <v>900</v>
      </c>
      <c r="D1666" t="str">
        <f>VLOOKUP(Oliusala[[#This Row],[postnumer]],Sveitarfelog[#All],4,FALSE)</f>
        <v>Vestmannaeyjabær</v>
      </c>
      <c r="E1666" t="str">
        <f>VLOOKUP(Oliusala[[#This Row],[postnumer]],Sveitarfelog[#All],5,FALSE)</f>
        <v>Suðurland</v>
      </c>
      <c r="F1666" t="s">
        <v>20</v>
      </c>
      <c r="G1666" t="s">
        <v>50</v>
      </c>
      <c r="H1666" t="s">
        <v>58</v>
      </c>
      <c r="I1666" s="1">
        <v>974646</v>
      </c>
      <c r="J1666" s="2">
        <f>VLOOKUP(Oliusala[[#This Row],[tegund]],Tegundir!$B$2:$D$19,3,FALSE)*Oliusala[[#This Row],[magn]]/1000</f>
        <v>730.98450000000003</v>
      </c>
      <c r="K1666">
        <v>2011</v>
      </c>
      <c r="L1666" t="s">
        <v>18</v>
      </c>
      <c r="M1666" s="144" t="s">
        <v>59</v>
      </c>
    </row>
    <row r="1667" spans="1:13" x14ac:dyDescent="0.2">
      <c r="A1667" t="s">
        <v>63</v>
      </c>
      <c r="B1667" s="144" t="s">
        <v>5</v>
      </c>
      <c r="C1667">
        <v>101</v>
      </c>
      <c r="D1667" t="str">
        <f>VLOOKUP(Oliusala[[#This Row],[postnumer]],Sveitarfelog[#All],4,FALSE)</f>
        <v>Garðabær,Hafnarfjarðarkaupstaður,Kópavogsbær,Reykjavíkurborg,Seltjarnarnesbær</v>
      </c>
      <c r="E1667" t="str">
        <f>VLOOKUP(Oliusala[[#This Row],[postnumer]],Sveitarfelog[#All],5,FALSE)</f>
        <v>Höfuðborgarsvæðið</v>
      </c>
      <c r="F1667" t="s">
        <v>47</v>
      </c>
      <c r="G1667" t="s">
        <v>47</v>
      </c>
      <c r="H1667" t="s">
        <v>58</v>
      </c>
      <c r="I1667" s="1">
        <v>162746</v>
      </c>
      <c r="J1667" s="2">
        <f>VLOOKUP(Oliusala[[#This Row],[tegund]],Tegundir!$B$2:$D$19,3,FALSE)*Oliusala[[#This Row],[magn]]/1000</f>
        <v>118.641834</v>
      </c>
      <c r="K1667">
        <v>2011</v>
      </c>
      <c r="L1667" t="s">
        <v>17</v>
      </c>
      <c r="M1667" s="144" t="s">
        <v>59</v>
      </c>
    </row>
    <row r="1668" spans="1:13" x14ac:dyDescent="0.2">
      <c r="A1668" t="s">
        <v>63</v>
      </c>
      <c r="B1668" s="144" t="s">
        <v>5</v>
      </c>
      <c r="C1668">
        <v>101</v>
      </c>
      <c r="D1668" t="str">
        <f>VLOOKUP(Oliusala[[#This Row],[postnumer]],Sveitarfelog[#All],4,FALSE)</f>
        <v>Garðabær,Hafnarfjarðarkaupstaður,Kópavogsbær,Reykjavíkurborg,Seltjarnarnesbær</v>
      </c>
      <c r="E1668" t="str">
        <f>VLOOKUP(Oliusala[[#This Row],[postnumer]],Sveitarfelog[#All],5,FALSE)</f>
        <v>Höfuðborgarsvæðið</v>
      </c>
      <c r="F1668" t="s">
        <v>47</v>
      </c>
      <c r="G1668" t="s">
        <v>47</v>
      </c>
      <c r="H1668" t="s">
        <v>61</v>
      </c>
      <c r="I1668" s="1">
        <v>5228</v>
      </c>
      <c r="J1668" s="2">
        <f>VLOOKUP(Oliusala[[#This Row],[tegund]],Tegundir!$B$2:$D$19,3,FALSE)*Oliusala[[#This Row],[magn]]/1000</f>
        <v>3.8112119999999998</v>
      </c>
      <c r="K1668">
        <v>2011</v>
      </c>
      <c r="L1668" t="s">
        <v>17</v>
      </c>
      <c r="M1668" s="144" t="s">
        <v>62</v>
      </c>
    </row>
    <row r="1669" spans="1:13" x14ac:dyDescent="0.2">
      <c r="A1669" t="s">
        <v>63</v>
      </c>
      <c r="B1669" s="144" t="s">
        <v>5</v>
      </c>
      <c r="C1669">
        <v>101</v>
      </c>
      <c r="D1669" t="str">
        <f>VLOOKUP(Oliusala[[#This Row],[postnumer]],Sveitarfelog[#All],4,FALSE)</f>
        <v>Garðabær,Hafnarfjarðarkaupstaður,Kópavogsbær,Reykjavíkurborg,Seltjarnarnesbær</v>
      </c>
      <c r="E1669" t="str">
        <f>VLOOKUP(Oliusala[[#This Row],[postnumer]],Sveitarfelog[#All],5,FALSE)</f>
        <v>Höfuðborgarsvæðið</v>
      </c>
      <c r="F1669" t="s">
        <v>47</v>
      </c>
      <c r="G1669" t="s">
        <v>47</v>
      </c>
      <c r="H1669" t="s">
        <v>58</v>
      </c>
      <c r="I1669" s="1">
        <v>243485</v>
      </c>
      <c r="J1669" s="2">
        <f>VLOOKUP(Oliusala[[#This Row],[tegund]],Tegundir!$B$2:$D$19,3,FALSE)*Oliusala[[#This Row],[magn]]/1000</f>
        <v>177.50056499999999</v>
      </c>
      <c r="K1669">
        <v>2011</v>
      </c>
      <c r="L1669" t="s">
        <v>17</v>
      </c>
      <c r="M1669" s="144" t="s">
        <v>59</v>
      </c>
    </row>
    <row r="1670" spans="1:13" x14ac:dyDescent="0.2">
      <c r="A1670" t="s">
        <v>63</v>
      </c>
      <c r="B1670" s="144" t="s">
        <v>5</v>
      </c>
      <c r="C1670">
        <v>101</v>
      </c>
      <c r="D1670" t="str">
        <f>VLOOKUP(Oliusala[[#This Row],[postnumer]],Sveitarfelog[#All],4,FALSE)</f>
        <v>Garðabær,Hafnarfjarðarkaupstaður,Kópavogsbær,Reykjavíkurborg,Seltjarnarnesbær</v>
      </c>
      <c r="E1670" t="str">
        <f>VLOOKUP(Oliusala[[#This Row],[postnumer]],Sveitarfelog[#All],5,FALSE)</f>
        <v>Höfuðborgarsvæðið</v>
      </c>
      <c r="F1670" t="s">
        <v>47</v>
      </c>
      <c r="G1670" t="s">
        <v>47</v>
      </c>
      <c r="H1670" t="s">
        <v>58</v>
      </c>
      <c r="I1670" s="1">
        <v>3287</v>
      </c>
      <c r="J1670" s="2">
        <f>VLOOKUP(Oliusala[[#This Row],[tegund]],Tegundir!$B$2:$D$19,3,FALSE)*Oliusala[[#This Row],[magn]]/1000</f>
        <v>2.396223</v>
      </c>
      <c r="K1670">
        <v>2011</v>
      </c>
      <c r="L1670" t="s">
        <v>17</v>
      </c>
      <c r="M1670" s="144" t="s">
        <v>59</v>
      </c>
    </row>
    <row r="1671" spans="1:13" x14ac:dyDescent="0.2">
      <c r="A1671" t="s">
        <v>63</v>
      </c>
      <c r="B1671" s="144" t="s">
        <v>5</v>
      </c>
      <c r="C1671">
        <v>101</v>
      </c>
      <c r="D1671" t="str">
        <f>VLOOKUP(Oliusala[[#This Row],[postnumer]],Sveitarfelog[#All],4,FALSE)</f>
        <v>Garðabær,Hafnarfjarðarkaupstaður,Kópavogsbær,Reykjavíkurborg,Seltjarnarnesbær</v>
      </c>
      <c r="E1671" t="str">
        <f>VLOOKUP(Oliusala[[#This Row],[postnumer]],Sveitarfelog[#All],5,FALSE)</f>
        <v>Höfuðborgarsvæðið</v>
      </c>
      <c r="F1671" t="s">
        <v>47</v>
      </c>
      <c r="G1671" t="s">
        <v>47</v>
      </c>
      <c r="H1671" t="s">
        <v>58</v>
      </c>
      <c r="I1671" s="1">
        <v>356506</v>
      </c>
      <c r="J1671" s="2">
        <f>VLOOKUP(Oliusala[[#This Row],[tegund]],Tegundir!$B$2:$D$19,3,FALSE)*Oliusala[[#This Row],[magn]]/1000</f>
        <v>259.89287400000001</v>
      </c>
      <c r="K1671">
        <v>2011</v>
      </c>
      <c r="L1671" t="s">
        <v>17</v>
      </c>
      <c r="M1671" s="144" t="s">
        <v>59</v>
      </c>
    </row>
    <row r="1672" spans="1:13" x14ac:dyDescent="0.2">
      <c r="A1672" t="s">
        <v>57</v>
      </c>
      <c r="B1672" s="144" t="s">
        <v>74</v>
      </c>
      <c r="C1672">
        <v>230</v>
      </c>
      <c r="D1672" t="str">
        <f>VLOOKUP(Oliusala[[#This Row],[postnumer]],Sveitarfelog[#All],4,FALSE)</f>
        <v>Reykjanesbær</v>
      </c>
      <c r="E1672" t="str">
        <f>VLOOKUP(Oliusala[[#This Row],[postnumer]],Sveitarfelog[#All],5,FALSE)</f>
        <v>Suðurnes</v>
      </c>
      <c r="F1672" t="s">
        <v>47</v>
      </c>
      <c r="G1672" t="s">
        <v>47</v>
      </c>
      <c r="H1672" t="s">
        <v>60</v>
      </c>
      <c r="I1672" s="1">
        <v>30419</v>
      </c>
      <c r="J1672" s="2">
        <f>VLOOKUP(Oliusala[[#This Row],[tegund]],Tegundir!$B$2:$D$19,3,FALSE)*Oliusala[[#This Row],[magn]]/1000</f>
        <v>22.175451000000002</v>
      </c>
      <c r="K1672">
        <v>2011</v>
      </c>
      <c r="L1672" t="s">
        <v>17</v>
      </c>
      <c r="M1672" s="144" t="s">
        <v>59</v>
      </c>
    </row>
    <row r="1673" spans="1:13" x14ac:dyDescent="0.2">
      <c r="A1673" t="s">
        <v>57</v>
      </c>
      <c r="B1673" s="144" t="s">
        <v>74</v>
      </c>
      <c r="C1673">
        <v>230</v>
      </c>
      <c r="D1673" t="str">
        <f>VLOOKUP(Oliusala[[#This Row],[postnumer]],Sveitarfelog[#All],4,FALSE)</f>
        <v>Reykjanesbær</v>
      </c>
      <c r="E1673" t="str">
        <f>VLOOKUP(Oliusala[[#This Row],[postnumer]],Sveitarfelog[#All],5,FALSE)</f>
        <v>Suðurnes</v>
      </c>
      <c r="F1673" t="s">
        <v>47</v>
      </c>
      <c r="G1673" t="s">
        <v>47</v>
      </c>
      <c r="H1673" t="s">
        <v>58</v>
      </c>
      <c r="I1673" s="1">
        <v>1605</v>
      </c>
      <c r="J1673" s="2">
        <f>VLOOKUP(Oliusala[[#This Row],[tegund]],Tegundir!$B$2:$D$19,3,FALSE)*Oliusala[[#This Row],[magn]]/1000</f>
        <v>1.170045</v>
      </c>
      <c r="K1673">
        <v>2011</v>
      </c>
      <c r="L1673" t="s">
        <v>17</v>
      </c>
      <c r="M1673" s="144" t="s">
        <v>59</v>
      </c>
    </row>
    <row r="1674" spans="1:13" x14ac:dyDescent="0.2">
      <c r="A1674" t="s">
        <v>63</v>
      </c>
      <c r="B1674" s="144" t="s">
        <v>81</v>
      </c>
      <c r="C1674">
        <v>270</v>
      </c>
      <c r="D1674" t="str">
        <f>VLOOKUP(Oliusala[[#This Row],[postnumer]],Sveitarfelog[#All],4,FALSE)</f>
        <v>Mosfellsbær</v>
      </c>
      <c r="E1674" t="str">
        <f>VLOOKUP(Oliusala[[#This Row],[postnumer]],Sveitarfelog[#All],5,FALSE)</f>
        <v>Höfuðborgarsvæðið</v>
      </c>
      <c r="F1674" t="s">
        <v>47</v>
      </c>
      <c r="G1674" t="s">
        <v>47</v>
      </c>
      <c r="H1674" t="s">
        <v>58</v>
      </c>
      <c r="I1674" s="1">
        <v>18601</v>
      </c>
      <c r="J1674" s="2">
        <f>VLOOKUP(Oliusala[[#This Row],[tegund]],Tegundir!$B$2:$D$19,3,FALSE)*Oliusala[[#This Row],[magn]]/1000</f>
        <v>13.560129</v>
      </c>
      <c r="K1674">
        <v>2011</v>
      </c>
      <c r="L1674" t="s">
        <v>17</v>
      </c>
      <c r="M1674" s="144" t="s">
        <v>59</v>
      </c>
    </row>
    <row r="1675" spans="1:13" x14ac:dyDescent="0.2">
      <c r="A1675" t="s">
        <v>63</v>
      </c>
      <c r="B1675" s="144" t="s">
        <v>108</v>
      </c>
      <c r="C1675">
        <v>400</v>
      </c>
      <c r="D1675" t="str">
        <f>VLOOKUP(Oliusala[[#This Row],[postnumer]],Sveitarfelog[#All],4,FALSE)</f>
        <v>Ísafjarðarbær</v>
      </c>
      <c r="E1675" t="str">
        <f>VLOOKUP(Oliusala[[#This Row],[postnumer]],Sveitarfelog[#All],5,FALSE)</f>
        <v>Vestfirðir</v>
      </c>
      <c r="F1675" t="s">
        <v>47</v>
      </c>
      <c r="G1675" t="s">
        <v>47</v>
      </c>
      <c r="H1675" t="s">
        <v>61</v>
      </c>
      <c r="I1675" s="1">
        <v>312</v>
      </c>
      <c r="J1675" s="2">
        <f>VLOOKUP(Oliusala[[#This Row],[tegund]],Tegundir!$B$2:$D$19,3,FALSE)*Oliusala[[#This Row],[magn]]/1000</f>
        <v>0.22744800000000001</v>
      </c>
      <c r="K1675">
        <v>2011</v>
      </c>
      <c r="L1675" t="s">
        <v>17</v>
      </c>
      <c r="M1675" s="144" t="s">
        <v>62</v>
      </c>
    </row>
    <row r="1676" spans="1:13" x14ac:dyDescent="0.2">
      <c r="A1676" t="s">
        <v>63</v>
      </c>
      <c r="B1676" s="144" t="s">
        <v>108</v>
      </c>
      <c r="C1676">
        <v>400</v>
      </c>
      <c r="D1676" t="str">
        <f>VLOOKUP(Oliusala[[#This Row],[postnumer]],Sveitarfelog[#All],4,FALSE)</f>
        <v>Ísafjarðarbær</v>
      </c>
      <c r="E1676" t="str">
        <f>VLOOKUP(Oliusala[[#This Row],[postnumer]],Sveitarfelog[#All],5,FALSE)</f>
        <v>Vestfirðir</v>
      </c>
      <c r="F1676" t="s">
        <v>47</v>
      </c>
      <c r="G1676" t="s">
        <v>47</v>
      </c>
      <c r="H1676" t="s">
        <v>58</v>
      </c>
      <c r="I1676" s="1">
        <v>7492</v>
      </c>
      <c r="J1676" s="2">
        <f>VLOOKUP(Oliusala[[#This Row],[tegund]],Tegundir!$B$2:$D$19,3,FALSE)*Oliusala[[#This Row],[magn]]/1000</f>
        <v>5.4616679999999995</v>
      </c>
      <c r="K1676">
        <v>2011</v>
      </c>
      <c r="L1676" t="s">
        <v>17</v>
      </c>
      <c r="M1676" s="144" t="s">
        <v>59</v>
      </c>
    </row>
    <row r="1677" spans="1:13" x14ac:dyDescent="0.2">
      <c r="A1677" t="s">
        <v>63</v>
      </c>
      <c r="B1677" s="144" t="s">
        <v>130</v>
      </c>
      <c r="C1677">
        <v>550</v>
      </c>
      <c r="D1677" t="str">
        <f>VLOOKUP(Oliusala[[#This Row],[postnumer]],Sveitarfelog[#All],4,FALSE)</f>
        <v>Skagafjörður</v>
      </c>
      <c r="E1677" t="str">
        <f>VLOOKUP(Oliusala[[#This Row],[postnumer]],Sveitarfelog[#All],5,FALSE)</f>
        <v>Norðurland vestra</v>
      </c>
      <c r="F1677" t="s">
        <v>47</v>
      </c>
      <c r="G1677" t="s">
        <v>47</v>
      </c>
      <c r="H1677" t="s">
        <v>58</v>
      </c>
      <c r="I1677" s="1">
        <v>150</v>
      </c>
      <c r="J1677" s="2">
        <f>VLOOKUP(Oliusala[[#This Row],[tegund]],Tegundir!$B$2:$D$19,3,FALSE)*Oliusala[[#This Row],[magn]]/1000</f>
        <v>0.10934999999999999</v>
      </c>
      <c r="K1677">
        <v>2011</v>
      </c>
      <c r="L1677" t="s">
        <v>17</v>
      </c>
      <c r="M1677" s="144" t="s">
        <v>59</v>
      </c>
    </row>
    <row r="1678" spans="1:13" x14ac:dyDescent="0.2">
      <c r="A1678" t="s">
        <v>63</v>
      </c>
      <c r="B1678" s="144" t="s">
        <v>137</v>
      </c>
      <c r="C1678">
        <v>600</v>
      </c>
      <c r="D1678" t="str">
        <f>VLOOKUP(Oliusala[[#This Row],[postnumer]],Sveitarfelog[#All],4,FALSE)</f>
        <v>Akureyrarbær,Eyjafjarðarsveit,Hörgársveit,Svalbarðsstrandarhreppur,Grýtubakkahreppur</v>
      </c>
      <c r="E1678" t="str">
        <f>VLOOKUP(Oliusala[[#This Row],[postnumer]],Sveitarfelog[#All],5,FALSE)</f>
        <v>Norðurland eystra</v>
      </c>
      <c r="F1678" t="s">
        <v>47</v>
      </c>
      <c r="G1678" t="s">
        <v>47</v>
      </c>
      <c r="H1678" t="s">
        <v>61</v>
      </c>
      <c r="I1678" s="1">
        <v>1197</v>
      </c>
      <c r="J1678" s="2">
        <f>VLOOKUP(Oliusala[[#This Row],[tegund]],Tegundir!$B$2:$D$19,3,FALSE)*Oliusala[[#This Row],[magn]]/1000</f>
        <v>0.87261299999999997</v>
      </c>
      <c r="K1678">
        <v>2011</v>
      </c>
      <c r="L1678" t="s">
        <v>17</v>
      </c>
      <c r="M1678" s="144" t="s">
        <v>62</v>
      </c>
    </row>
    <row r="1679" spans="1:13" x14ac:dyDescent="0.2">
      <c r="A1679" t="s">
        <v>63</v>
      </c>
      <c r="B1679" s="144" t="s">
        <v>137</v>
      </c>
      <c r="C1679">
        <v>600</v>
      </c>
      <c r="D1679" t="str">
        <f>VLOOKUP(Oliusala[[#This Row],[postnumer]],Sveitarfelog[#All],4,FALSE)</f>
        <v>Akureyrarbær,Eyjafjarðarsveit,Hörgársveit,Svalbarðsstrandarhreppur,Grýtubakkahreppur</v>
      </c>
      <c r="E1679" t="str">
        <f>VLOOKUP(Oliusala[[#This Row],[postnumer]],Sveitarfelog[#All],5,FALSE)</f>
        <v>Norðurland eystra</v>
      </c>
      <c r="F1679" t="s">
        <v>47</v>
      </c>
      <c r="G1679" t="s">
        <v>47</v>
      </c>
      <c r="H1679" t="s">
        <v>58</v>
      </c>
      <c r="I1679" s="1">
        <v>57401</v>
      </c>
      <c r="J1679" s="2">
        <f>VLOOKUP(Oliusala[[#This Row],[tegund]],Tegundir!$B$2:$D$19,3,FALSE)*Oliusala[[#This Row],[magn]]/1000</f>
        <v>41.845329</v>
      </c>
      <c r="K1679">
        <v>2011</v>
      </c>
      <c r="L1679" t="s">
        <v>17</v>
      </c>
      <c r="M1679" s="144" t="s">
        <v>59</v>
      </c>
    </row>
    <row r="1680" spans="1:13" x14ac:dyDescent="0.2">
      <c r="A1680" t="s">
        <v>63</v>
      </c>
      <c r="B1680" s="144" t="s">
        <v>153</v>
      </c>
      <c r="C1680">
        <v>700</v>
      </c>
      <c r="D1680" t="str">
        <f>VLOOKUP(Oliusala[[#This Row],[postnumer]],Sveitarfelog[#All],4,FALSE)</f>
        <v>Fljótsdalshreppur,Múlaþing</v>
      </c>
      <c r="E1680" t="str">
        <f>VLOOKUP(Oliusala[[#This Row],[postnumer]],Sveitarfelog[#All],5,FALSE)</f>
        <v>Austurland</v>
      </c>
      <c r="F1680" t="s">
        <v>47</v>
      </c>
      <c r="G1680" t="s">
        <v>47</v>
      </c>
      <c r="H1680" t="s">
        <v>61</v>
      </c>
      <c r="I1680" s="1">
        <v>9124</v>
      </c>
      <c r="J1680" s="2">
        <f>VLOOKUP(Oliusala[[#This Row],[tegund]],Tegundir!$B$2:$D$19,3,FALSE)*Oliusala[[#This Row],[magn]]/1000</f>
        <v>6.6513960000000001</v>
      </c>
      <c r="K1680">
        <v>2011</v>
      </c>
      <c r="L1680" t="s">
        <v>17</v>
      </c>
      <c r="M1680" s="144" t="s">
        <v>62</v>
      </c>
    </row>
    <row r="1681" spans="1:13" x14ac:dyDescent="0.2">
      <c r="A1681" t="s">
        <v>63</v>
      </c>
      <c r="B1681" s="144" t="s">
        <v>153</v>
      </c>
      <c r="C1681">
        <v>700</v>
      </c>
      <c r="D1681" t="str">
        <f>VLOOKUP(Oliusala[[#This Row],[postnumer]],Sveitarfelog[#All],4,FALSE)</f>
        <v>Fljótsdalshreppur,Múlaþing</v>
      </c>
      <c r="E1681" t="str">
        <f>VLOOKUP(Oliusala[[#This Row],[postnumer]],Sveitarfelog[#All],5,FALSE)</f>
        <v>Austurland</v>
      </c>
      <c r="F1681" t="s">
        <v>47</v>
      </c>
      <c r="G1681" t="s">
        <v>47</v>
      </c>
      <c r="H1681" t="s">
        <v>58</v>
      </c>
      <c r="I1681" s="1">
        <v>7360</v>
      </c>
      <c r="J1681" s="2">
        <f>VLOOKUP(Oliusala[[#This Row],[tegund]],Tegundir!$B$2:$D$19,3,FALSE)*Oliusala[[#This Row],[magn]]/1000</f>
        <v>5.3654399999999995</v>
      </c>
      <c r="K1681">
        <v>2011</v>
      </c>
      <c r="L1681" t="s">
        <v>17</v>
      </c>
      <c r="M1681" s="144" t="s">
        <v>59</v>
      </c>
    </row>
    <row r="1682" spans="1:13" x14ac:dyDescent="0.2">
      <c r="A1682" t="s">
        <v>63</v>
      </c>
      <c r="B1682" s="144" t="s">
        <v>168</v>
      </c>
      <c r="C1682">
        <v>780</v>
      </c>
      <c r="D1682" t="str">
        <f>VLOOKUP(Oliusala[[#This Row],[postnumer]],Sveitarfelog[#All],4,FALSE)</f>
        <v>Sveitarfélagið Hornafjörður</v>
      </c>
      <c r="E1682" t="str">
        <f>VLOOKUP(Oliusala[[#This Row],[postnumer]],Sveitarfelog[#All],5,FALSE)</f>
        <v>Suðurland</v>
      </c>
      <c r="F1682" t="s">
        <v>47</v>
      </c>
      <c r="G1682" t="s">
        <v>47</v>
      </c>
      <c r="H1682" t="s">
        <v>61</v>
      </c>
      <c r="I1682" s="1">
        <v>514</v>
      </c>
      <c r="J1682" s="2">
        <f>VLOOKUP(Oliusala[[#This Row],[tegund]],Tegundir!$B$2:$D$19,3,FALSE)*Oliusala[[#This Row],[magn]]/1000</f>
        <v>0.37470600000000004</v>
      </c>
      <c r="K1682">
        <v>2011</v>
      </c>
      <c r="L1682" t="s">
        <v>17</v>
      </c>
      <c r="M1682" s="144" t="s">
        <v>62</v>
      </c>
    </row>
    <row r="1683" spans="1:13" x14ac:dyDescent="0.2">
      <c r="A1683" t="s">
        <v>63</v>
      </c>
      <c r="B1683" s="144" t="s">
        <v>168</v>
      </c>
      <c r="C1683">
        <v>780</v>
      </c>
      <c r="D1683" t="str">
        <f>VLOOKUP(Oliusala[[#This Row],[postnumer]],Sveitarfelog[#All],4,FALSE)</f>
        <v>Sveitarfélagið Hornafjörður</v>
      </c>
      <c r="E1683" t="str">
        <f>VLOOKUP(Oliusala[[#This Row],[postnumer]],Sveitarfelog[#All],5,FALSE)</f>
        <v>Suðurland</v>
      </c>
      <c r="F1683" t="s">
        <v>47</v>
      </c>
      <c r="G1683" t="s">
        <v>47</v>
      </c>
      <c r="H1683" t="s">
        <v>58</v>
      </c>
      <c r="I1683" s="1">
        <v>2440</v>
      </c>
      <c r="J1683" s="2">
        <f>VLOOKUP(Oliusala[[#This Row],[tegund]],Tegundir!$B$2:$D$19,3,FALSE)*Oliusala[[#This Row],[magn]]/1000</f>
        <v>1.7787599999999999</v>
      </c>
      <c r="K1683">
        <v>2011</v>
      </c>
      <c r="L1683" t="s">
        <v>17</v>
      </c>
      <c r="M1683" s="144" t="s">
        <v>59</v>
      </c>
    </row>
    <row r="1684" spans="1:13" x14ac:dyDescent="0.2">
      <c r="A1684" t="s">
        <v>63</v>
      </c>
      <c r="B1684" s="144" t="s">
        <v>173</v>
      </c>
      <c r="C1684">
        <v>800</v>
      </c>
      <c r="D1684" t="str">
        <f>VLOOKUP(Oliusala[[#This Row],[postnumer]],Sveitarfelog[#All],4,FALSE)</f>
        <v>Flóahreppur,Sveitarfélagið Árborg</v>
      </c>
      <c r="E1684" t="str">
        <f>VLOOKUP(Oliusala[[#This Row],[postnumer]],Sveitarfelog[#All],5,FALSE)</f>
        <v>Suðurland</v>
      </c>
      <c r="F1684" t="s">
        <v>47</v>
      </c>
      <c r="G1684" t="s">
        <v>47</v>
      </c>
      <c r="H1684" t="s">
        <v>58</v>
      </c>
      <c r="I1684" s="1">
        <v>8796</v>
      </c>
      <c r="J1684" s="2">
        <f>VLOOKUP(Oliusala[[#This Row],[tegund]],Tegundir!$B$2:$D$19,3,FALSE)*Oliusala[[#This Row],[magn]]/1000</f>
        <v>6.4122839999999997</v>
      </c>
      <c r="K1684">
        <v>2011</v>
      </c>
      <c r="L1684" t="s">
        <v>17</v>
      </c>
      <c r="M1684" s="144" t="s">
        <v>59</v>
      </c>
    </row>
    <row r="1685" spans="1:13" x14ac:dyDescent="0.2">
      <c r="A1685" t="s">
        <v>63</v>
      </c>
      <c r="B1685" s="144" t="s">
        <v>196</v>
      </c>
      <c r="C1685">
        <v>900</v>
      </c>
      <c r="D1685" t="str">
        <f>VLOOKUP(Oliusala[[#This Row],[postnumer]],Sveitarfelog[#All],4,FALSE)</f>
        <v>Vestmannaeyjabær</v>
      </c>
      <c r="E1685" t="str">
        <f>VLOOKUP(Oliusala[[#This Row],[postnumer]],Sveitarfelog[#All],5,FALSE)</f>
        <v>Suðurland</v>
      </c>
      <c r="F1685" t="s">
        <v>47</v>
      </c>
      <c r="G1685" t="s">
        <v>47</v>
      </c>
      <c r="H1685" t="s">
        <v>61</v>
      </c>
      <c r="I1685" s="1">
        <v>425</v>
      </c>
      <c r="J1685" s="2">
        <f>VLOOKUP(Oliusala[[#This Row],[tegund]],Tegundir!$B$2:$D$19,3,FALSE)*Oliusala[[#This Row],[magn]]/1000</f>
        <v>0.30982499999999996</v>
      </c>
      <c r="K1685">
        <v>2011</v>
      </c>
      <c r="L1685" t="s">
        <v>17</v>
      </c>
      <c r="M1685" s="144" t="s">
        <v>62</v>
      </c>
    </row>
    <row r="1686" spans="1:13" x14ac:dyDescent="0.2">
      <c r="A1686" t="s">
        <v>63</v>
      </c>
      <c r="B1686" s="144" t="s">
        <v>196</v>
      </c>
      <c r="C1686">
        <v>900</v>
      </c>
      <c r="D1686" t="str">
        <f>VLOOKUP(Oliusala[[#This Row],[postnumer]],Sveitarfelog[#All],4,FALSE)</f>
        <v>Vestmannaeyjabær</v>
      </c>
      <c r="E1686" t="str">
        <f>VLOOKUP(Oliusala[[#This Row],[postnumer]],Sveitarfelog[#All],5,FALSE)</f>
        <v>Suðurland</v>
      </c>
      <c r="F1686" t="s">
        <v>47</v>
      </c>
      <c r="G1686" t="s">
        <v>47</v>
      </c>
      <c r="H1686" t="s">
        <v>58</v>
      </c>
      <c r="I1686" s="1">
        <v>4044</v>
      </c>
      <c r="J1686" s="2">
        <f>VLOOKUP(Oliusala[[#This Row],[tegund]],Tegundir!$B$2:$D$19,3,FALSE)*Oliusala[[#This Row],[magn]]/1000</f>
        <v>2.9480759999999999</v>
      </c>
      <c r="K1686">
        <v>2011</v>
      </c>
      <c r="L1686" t="s">
        <v>17</v>
      </c>
      <c r="M1686" s="144" t="s">
        <v>59</v>
      </c>
    </row>
    <row r="1687" spans="1:13" x14ac:dyDescent="0.2">
      <c r="A1687" t="s">
        <v>63</v>
      </c>
      <c r="B1687" s="144" t="s">
        <v>163</v>
      </c>
      <c r="C1687">
        <v>850</v>
      </c>
      <c r="D1687" t="str">
        <f>VLOOKUP(Oliusala[[#This Row],[postnumer]],Sveitarfelog[#All],4,FALSE)</f>
        <v>Ásahreppur,Rangárþing ytra</v>
      </c>
      <c r="E1687" t="str">
        <f>VLOOKUP(Oliusala[[#This Row],[postnumer]],Sveitarfelog[#All],5,FALSE)</f>
        <v>Suðurland</v>
      </c>
      <c r="F1687" t="s">
        <v>47</v>
      </c>
      <c r="G1687" t="s">
        <v>47</v>
      </c>
      <c r="H1687" t="s">
        <v>58</v>
      </c>
      <c r="I1687" s="1">
        <v>5143</v>
      </c>
      <c r="J1687" s="2">
        <f>VLOOKUP(Oliusala[[#This Row],[tegund]],Tegundir!$B$2:$D$19,3,FALSE)*Oliusala[[#This Row],[magn]]/1000</f>
        <v>3.749247</v>
      </c>
      <c r="K1687">
        <v>2011</v>
      </c>
      <c r="L1687" t="s">
        <v>17</v>
      </c>
      <c r="M1687" s="144" t="s">
        <v>59</v>
      </c>
    </row>
    <row r="1688" spans="1:13" x14ac:dyDescent="0.2">
      <c r="A1688" t="s">
        <v>63</v>
      </c>
      <c r="B1688" s="144" t="s">
        <v>189</v>
      </c>
      <c r="C1688">
        <v>850</v>
      </c>
      <c r="D1688" t="str">
        <f>VLOOKUP(Oliusala[[#This Row],[postnumer]],Sveitarfelog[#All],4,FALSE)</f>
        <v>Ásahreppur,Rangárþing ytra</v>
      </c>
      <c r="E1688" t="str">
        <f>VLOOKUP(Oliusala[[#This Row],[postnumer]],Sveitarfelog[#All],5,FALSE)</f>
        <v>Suðurland</v>
      </c>
      <c r="F1688" t="s">
        <v>47</v>
      </c>
      <c r="G1688" t="s">
        <v>47</v>
      </c>
      <c r="H1688" t="s">
        <v>58</v>
      </c>
      <c r="I1688" s="1">
        <v>9952</v>
      </c>
      <c r="J1688" s="2">
        <f>VLOOKUP(Oliusala[[#This Row],[tegund]],Tegundir!$B$2:$D$19,3,FALSE)*Oliusala[[#This Row],[magn]]/1000</f>
        <v>7.2550080000000001</v>
      </c>
      <c r="K1688">
        <v>2011</v>
      </c>
      <c r="L1688" t="s">
        <v>17</v>
      </c>
      <c r="M1688" s="144" t="s">
        <v>59</v>
      </c>
    </row>
    <row r="1689" spans="1:13" x14ac:dyDescent="0.2">
      <c r="A1689" t="s">
        <v>57</v>
      </c>
      <c r="B1689" s="144" t="s">
        <v>194</v>
      </c>
      <c r="C1689">
        <v>870</v>
      </c>
      <c r="D1689" t="str">
        <f>VLOOKUP(Oliusala[[#This Row],[postnumer]],Sveitarfelog[#All],4,FALSE)</f>
        <v>Mýrdalshreppur</v>
      </c>
      <c r="E1689" t="str">
        <f>VLOOKUP(Oliusala[[#This Row],[postnumer]],Sveitarfelog[#All],5,FALSE)</f>
        <v>Suðurland</v>
      </c>
      <c r="F1689" t="s">
        <v>47</v>
      </c>
      <c r="G1689" t="s">
        <v>47</v>
      </c>
      <c r="H1689" t="s">
        <v>60</v>
      </c>
      <c r="I1689" s="1">
        <v>1000</v>
      </c>
      <c r="J1689" s="2">
        <f>VLOOKUP(Oliusala[[#This Row],[tegund]],Tegundir!$B$2:$D$19,3,FALSE)*Oliusala[[#This Row],[magn]]/1000</f>
        <v>0.72899999999999998</v>
      </c>
      <c r="K1689">
        <v>2011</v>
      </c>
      <c r="L1689" t="s">
        <v>17</v>
      </c>
      <c r="M1689" s="144" t="s">
        <v>59</v>
      </c>
    </row>
    <row r="1690" spans="1:13" x14ac:dyDescent="0.2">
      <c r="A1690" t="s">
        <v>57</v>
      </c>
      <c r="B1690" s="144" t="s">
        <v>5</v>
      </c>
      <c r="C1690">
        <v>101</v>
      </c>
      <c r="D1690" t="str">
        <f>VLOOKUP(Oliusala[[#This Row],[postnumer]],Sveitarfelog[#All],4,FALSE)</f>
        <v>Garðabær,Hafnarfjarðarkaupstaður,Kópavogsbær,Reykjavíkurborg,Seltjarnarnesbær</v>
      </c>
      <c r="E1690" t="str">
        <f>VLOOKUP(Oliusala[[#This Row],[postnumer]],Sveitarfelog[#All],5,FALSE)</f>
        <v>Höfuðborgarsvæðið</v>
      </c>
      <c r="F1690" t="s">
        <v>23</v>
      </c>
      <c r="G1690" t="s">
        <v>23</v>
      </c>
      <c r="H1690" t="s">
        <v>61</v>
      </c>
      <c r="I1690" s="1">
        <v>299201</v>
      </c>
      <c r="J1690" s="2">
        <f>VLOOKUP(Oliusala[[#This Row],[tegund]],Tegundir!$B$2:$D$19,3,FALSE)*Oliusala[[#This Row],[magn]]/1000</f>
        <v>242.35281000000003</v>
      </c>
      <c r="K1690">
        <v>2011</v>
      </c>
      <c r="L1690" t="s">
        <v>17</v>
      </c>
      <c r="M1690" s="144" t="s">
        <v>62</v>
      </c>
    </row>
    <row r="1691" spans="1:13" x14ac:dyDescent="0.2">
      <c r="A1691" t="s">
        <v>57</v>
      </c>
      <c r="B1691" s="144" t="s">
        <v>5</v>
      </c>
      <c r="C1691">
        <v>101</v>
      </c>
      <c r="D1691" t="str">
        <f>VLOOKUP(Oliusala[[#This Row],[postnumer]],Sveitarfelog[#All],4,FALSE)</f>
        <v>Garðabær,Hafnarfjarðarkaupstaður,Kópavogsbær,Reykjavíkurborg,Seltjarnarnesbær</v>
      </c>
      <c r="E1691" t="str">
        <f>VLOOKUP(Oliusala[[#This Row],[postnumer]],Sveitarfelog[#All],5,FALSE)</f>
        <v>Höfuðborgarsvæðið</v>
      </c>
      <c r="F1691" t="s">
        <v>23</v>
      </c>
      <c r="G1691" t="s">
        <v>23</v>
      </c>
      <c r="H1691" t="s">
        <v>58</v>
      </c>
      <c r="I1691" s="1">
        <v>756711</v>
      </c>
      <c r="J1691" s="2">
        <f>VLOOKUP(Oliusala[[#This Row],[tegund]],Tegundir!$B$2:$D$19,3,FALSE)*Oliusala[[#This Row],[magn]]/1000</f>
        <v>612.93591000000004</v>
      </c>
      <c r="K1691">
        <v>2011</v>
      </c>
      <c r="L1691" t="s">
        <v>17</v>
      </c>
      <c r="M1691" s="144" t="s">
        <v>59</v>
      </c>
    </row>
    <row r="1692" spans="1:13" x14ac:dyDescent="0.2">
      <c r="A1692" t="s">
        <v>57</v>
      </c>
      <c r="B1692" s="144" t="s">
        <v>5</v>
      </c>
      <c r="C1692">
        <v>101</v>
      </c>
      <c r="D1692" t="str">
        <f>VLOOKUP(Oliusala[[#This Row],[postnumer]],Sveitarfelog[#All],4,FALSE)</f>
        <v>Garðabær,Hafnarfjarðarkaupstaður,Kópavogsbær,Reykjavíkurborg,Seltjarnarnesbær</v>
      </c>
      <c r="E1692" t="str">
        <f>VLOOKUP(Oliusala[[#This Row],[postnumer]],Sveitarfelog[#All],5,FALSE)</f>
        <v>Höfuðborgarsvæðið</v>
      </c>
      <c r="F1692" t="s">
        <v>26</v>
      </c>
      <c r="G1692" t="s">
        <v>23</v>
      </c>
      <c r="H1692" t="s">
        <v>58</v>
      </c>
      <c r="I1692" s="1">
        <v>298215</v>
      </c>
      <c r="J1692" s="2">
        <f>VLOOKUP(Oliusala[[#This Row],[tegund]],Tegundir!$B$2:$D$19,3,FALSE)*Oliusala[[#This Row],[magn]]/1000</f>
        <v>241.55415000000002</v>
      </c>
      <c r="K1692">
        <v>2011</v>
      </c>
      <c r="L1692" t="s">
        <v>17</v>
      </c>
      <c r="M1692" s="144" t="s">
        <v>59</v>
      </c>
    </row>
    <row r="1693" spans="1:13" x14ac:dyDescent="0.2">
      <c r="A1693" t="s">
        <v>57</v>
      </c>
      <c r="B1693" s="144" t="s">
        <v>5</v>
      </c>
      <c r="C1693">
        <v>101</v>
      </c>
      <c r="D1693" t="str">
        <f>VLOOKUP(Oliusala[[#This Row],[postnumer]],Sveitarfelog[#All],4,FALSE)</f>
        <v>Garðabær,Hafnarfjarðarkaupstaður,Kópavogsbær,Reykjavíkurborg,Seltjarnarnesbær</v>
      </c>
      <c r="E1693" t="str">
        <f>VLOOKUP(Oliusala[[#This Row],[postnumer]],Sveitarfelog[#All],5,FALSE)</f>
        <v>Höfuðborgarsvæðið</v>
      </c>
      <c r="F1693" t="s">
        <v>23</v>
      </c>
      <c r="G1693" t="s">
        <v>23</v>
      </c>
      <c r="H1693" t="s">
        <v>58</v>
      </c>
      <c r="I1693" s="1">
        <v>101283</v>
      </c>
      <c r="J1693" s="2">
        <f>VLOOKUP(Oliusala[[#This Row],[tegund]],Tegundir!$B$2:$D$19,3,FALSE)*Oliusala[[#This Row],[magn]]/1000</f>
        <v>82.039230000000003</v>
      </c>
      <c r="K1693">
        <v>2011</v>
      </c>
      <c r="L1693" t="s">
        <v>17</v>
      </c>
      <c r="M1693" s="144" t="s">
        <v>59</v>
      </c>
    </row>
    <row r="1694" spans="1:13" x14ac:dyDescent="0.2">
      <c r="A1694" t="s">
        <v>57</v>
      </c>
      <c r="B1694" s="144" t="s">
        <v>5</v>
      </c>
      <c r="C1694">
        <v>101</v>
      </c>
      <c r="D1694" t="str">
        <f>VLOOKUP(Oliusala[[#This Row],[postnumer]],Sveitarfelog[#All],4,FALSE)</f>
        <v>Garðabær,Hafnarfjarðarkaupstaður,Kópavogsbær,Reykjavíkurborg,Seltjarnarnesbær</v>
      </c>
      <c r="E1694" t="str">
        <f>VLOOKUP(Oliusala[[#This Row],[postnumer]],Sveitarfelog[#All],5,FALSE)</f>
        <v>Höfuðborgarsvæðið</v>
      </c>
      <c r="F1694" t="s">
        <v>23</v>
      </c>
      <c r="G1694" t="s">
        <v>23</v>
      </c>
      <c r="H1694" t="s">
        <v>60</v>
      </c>
      <c r="I1694" s="1">
        <v>2493</v>
      </c>
      <c r="J1694" s="2">
        <f>VLOOKUP(Oliusala[[#This Row],[tegund]],Tegundir!$B$2:$D$19,3,FALSE)*Oliusala[[#This Row],[magn]]/1000</f>
        <v>2.0193300000000001</v>
      </c>
      <c r="K1694">
        <v>2011</v>
      </c>
      <c r="L1694" t="s">
        <v>17</v>
      </c>
      <c r="M1694" s="144" t="s">
        <v>59</v>
      </c>
    </row>
    <row r="1695" spans="1:13" x14ac:dyDescent="0.2">
      <c r="A1695" t="s">
        <v>63</v>
      </c>
      <c r="B1695" s="144" t="s">
        <v>5</v>
      </c>
      <c r="C1695">
        <v>101</v>
      </c>
      <c r="D1695" t="str">
        <f>VLOOKUP(Oliusala[[#This Row],[postnumer]],Sveitarfelog[#All],4,FALSE)</f>
        <v>Garðabær,Hafnarfjarðarkaupstaður,Kópavogsbær,Reykjavíkurborg,Seltjarnarnesbær</v>
      </c>
      <c r="E1695" t="str">
        <f>VLOOKUP(Oliusala[[#This Row],[postnumer]],Sveitarfelog[#All],5,FALSE)</f>
        <v>Höfuðborgarsvæðið</v>
      </c>
      <c r="F1695" t="s">
        <v>26</v>
      </c>
      <c r="G1695" t="s">
        <v>23</v>
      </c>
      <c r="H1695" t="s">
        <v>58</v>
      </c>
      <c r="I1695" s="1">
        <v>11818</v>
      </c>
      <c r="J1695" s="2">
        <f>VLOOKUP(Oliusala[[#This Row],[tegund]],Tegundir!$B$2:$D$19,3,FALSE)*Oliusala[[#This Row],[magn]]/1000</f>
        <v>9.5725800000000003</v>
      </c>
      <c r="K1695">
        <v>2011</v>
      </c>
      <c r="L1695" t="s">
        <v>17</v>
      </c>
      <c r="M1695" s="144" t="s">
        <v>59</v>
      </c>
    </row>
    <row r="1696" spans="1:13" x14ac:dyDescent="0.2">
      <c r="A1696" t="s">
        <v>63</v>
      </c>
      <c r="B1696" s="144" t="s">
        <v>5</v>
      </c>
      <c r="C1696">
        <v>101</v>
      </c>
      <c r="D1696" t="str">
        <f>VLOOKUP(Oliusala[[#This Row],[postnumer]],Sveitarfelog[#All],4,FALSE)</f>
        <v>Garðabær,Hafnarfjarðarkaupstaður,Kópavogsbær,Reykjavíkurborg,Seltjarnarnesbær</v>
      </c>
      <c r="E1696" t="str">
        <f>VLOOKUP(Oliusala[[#This Row],[postnumer]],Sveitarfelog[#All],5,FALSE)</f>
        <v>Höfuðborgarsvæðið</v>
      </c>
      <c r="F1696" t="s">
        <v>26</v>
      </c>
      <c r="G1696" t="s">
        <v>23</v>
      </c>
      <c r="H1696" t="s">
        <v>58</v>
      </c>
      <c r="I1696" s="1">
        <v>242064</v>
      </c>
      <c r="J1696" s="2">
        <f>VLOOKUP(Oliusala[[#This Row],[tegund]],Tegundir!$B$2:$D$19,3,FALSE)*Oliusala[[#This Row],[magn]]/1000</f>
        <v>196.07184000000004</v>
      </c>
      <c r="K1696">
        <v>2011</v>
      </c>
      <c r="L1696" t="s">
        <v>17</v>
      </c>
      <c r="M1696" s="144" t="s">
        <v>59</v>
      </c>
    </row>
    <row r="1697" spans="1:13" x14ac:dyDescent="0.2">
      <c r="A1697" t="s">
        <v>63</v>
      </c>
      <c r="B1697" s="144" t="s">
        <v>5</v>
      </c>
      <c r="C1697">
        <v>101</v>
      </c>
      <c r="D1697" t="str">
        <f>VLOOKUP(Oliusala[[#This Row],[postnumer]],Sveitarfelog[#All],4,FALSE)</f>
        <v>Garðabær,Hafnarfjarðarkaupstaður,Kópavogsbær,Reykjavíkurborg,Seltjarnarnesbær</v>
      </c>
      <c r="E1697" t="str">
        <f>VLOOKUP(Oliusala[[#This Row],[postnumer]],Sveitarfelog[#All],5,FALSE)</f>
        <v>Höfuðborgarsvæðið</v>
      </c>
      <c r="F1697" t="s">
        <v>26</v>
      </c>
      <c r="G1697" t="s">
        <v>23</v>
      </c>
      <c r="H1697" t="s">
        <v>58</v>
      </c>
      <c r="I1697" s="1">
        <v>812377</v>
      </c>
      <c r="J1697" s="2">
        <f>VLOOKUP(Oliusala[[#This Row],[tegund]],Tegundir!$B$2:$D$19,3,FALSE)*Oliusala[[#This Row],[magn]]/1000</f>
        <v>658.02536999999995</v>
      </c>
      <c r="K1697">
        <v>2011</v>
      </c>
      <c r="L1697" t="s">
        <v>17</v>
      </c>
      <c r="M1697" s="144" t="s">
        <v>59</v>
      </c>
    </row>
    <row r="1698" spans="1:13" x14ac:dyDescent="0.2">
      <c r="A1698" t="s">
        <v>63</v>
      </c>
      <c r="B1698" s="144" t="s">
        <v>5</v>
      </c>
      <c r="C1698">
        <v>101</v>
      </c>
      <c r="D1698" t="str">
        <f>VLOOKUP(Oliusala[[#This Row],[postnumer]],Sveitarfelog[#All],4,FALSE)</f>
        <v>Garðabær,Hafnarfjarðarkaupstaður,Kópavogsbær,Reykjavíkurborg,Seltjarnarnesbær</v>
      </c>
      <c r="E1698" t="str">
        <f>VLOOKUP(Oliusala[[#This Row],[postnumer]],Sveitarfelog[#All],5,FALSE)</f>
        <v>Höfuðborgarsvæðið</v>
      </c>
      <c r="F1698" t="s">
        <v>23</v>
      </c>
      <c r="G1698" t="s">
        <v>23</v>
      </c>
      <c r="H1698" t="s">
        <v>61</v>
      </c>
      <c r="I1698" s="1">
        <v>3573698</v>
      </c>
      <c r="J1698" s="2">
        <f>VLOOKUP(Oliusala[[#This Row],[tegund]],Tegundir!$B$2:$D$19,3,FALSE)*Oliusala[[#This Row],[magn]]/1000</f>
        <v>2894.6953800000006</v>
      </c>
      <c r="K1698">
        <v>2011</v>
      </c>
      <c r="L1698" t="s">
        <v>17</v>
      </c>
      <c r="M1698" s="144" t="s">
        <v>62</v>
      </c>
    </row>
    <row r="1699" spans="1:13" x14ac:dyDescent="0.2">
      <c r="A1699" t="s">
        <v>63</v>
      </c>
      <c r="B1699" s="144" t="s">
        <v>5</v>
      </c>
      <c r="C1699">
        <v>101</v>
      </c>
      <c r="D1699" t="str">
        <f>VLOOKUP(Oliusala[[#This Row],[postnumer]],Sveitarfelog[#All],4,FALSE)</f>
        <v>Garðabær,Hafnarfjarðarkaupstaður,Kópavogsbær,Reykjavíkurborg,Seltjarnarnesbær</v>
      </c>
      <c r="E1699" t="str">
        <f>VLOOKUP(Oliusala[[#This Row],[postnumer]],Sveitarfelog[#All],5,FALSE)</f>
        <v>Höfuðborgarsvæðið</v>
      </c>
      <c r="F1699" t="s">
        <v>23</v>
      </c>
      <c r="G1699" t="s">
        <v>23</v>
      </c>
      <c r="H1699" t="s">
        <v>58</v>
      </c>
      <c r="I1699" s="1">
        <v>7029824</v>
      </c>
      <c r="J1699" s="2">
        <f>VLOOKUP(Oliusala[[#This Row],[tegund]],Tegundir!$B$2:$D$19,3,FALSE)*Oliusala[[#This Row],[magn]]/1000</f>
        <v>5694.1574400000009</v>
      </c>
      <c r="K1699">
        <v>2011</v>
      </c>
      <c r="L1699" t="s">
        <v>17</v>
      </c>
      <c r="M1699" s="144" t="s">
        <v>59</v>
      </c>
    </row>
    <row r="1700" spans="1:13" x14ac:dyDescent="0.2">
      <c r="A1700" t="s">
        <v>63</v>
      </c>
      <c r="B1700" s="144" t="s">
        <v>5</v>
      </c>
      <c r="C1700">
        <v>101</v>
      </c>
      <c r="D1700" t="str">
        <f>VLOOKUP(Oliusala[[#This Row],[postnumer]],Sveitarfelog[#All],4,FALSE)</f>
        <v>Garðabær,Hafnarfjarðarkaupstaður,Kópavogsbær,Reykjavíkurborg,Seltjarnarnesbær</v>
      </c>
      <c r="E1700" t="str">
        <f>VLOOKUP(Oliusala[[#This Row],[postnumer]],Sveitarfelog[#All],5,FALSE)</f>
        <v>Höfuðborgarsvæðið</v>
      </c>
      <c r="F1700" t="s">
        <v>23</v>
      </c>
      <c r="G1700" t="s">
        <v>23</v>
      </c>
      <c r="H1700" t="s">
        <v>61</v>
      </c>
      <c r="I1700" s="1">
        <v>12331</v>
      </c>
      <c r="J1700" s="2">
        <f>VLOOKUP(Oliusala[[#This Row],[tegund]],Tegundir!$B$2:$D$19,3,FALSE)*Oliusala[[#This Row],[magn]]/1000</f>
        <v>9.9881100000000007</v>
      </c>
      <c r="K1700">
        <v>2011</v>
      </c>
      <c r="L1700" t="s">
        <v>17</v>
      </c>
      <c r="M1700" s="144" t="s">
        <v>62</v>
      </c>
    </row>
    <row r="1701" spans="1:13" x14ac:dyDescent="0.2">
      <c r="A1701" t="s">
        <v>63</v>
      </c>
      <c r="B1701" s="144" t="s">
        <v>5</v>
      </c>
      <c r="C1701">
        <v>101</v>
      </c>
      <c r="D1701" t="str">
        <f>VLOOKUP(Oliusala[[#This Row],[postnumer]],Sveitarfelog[#All],4,FALSE)</f>
        <v>Garðabær,Hafnarfjarðarkaupstaður,Kópavogsbær,Reykjavíkurborg,Seltjarnarnesbær</v>
      </c>
      <c r="E1701" t="str">
        <f>VLOOKUP(Oliusala[[#This Row],[postnumer]],Sveitarfelog[#All],5,FALSE)</f>
        <v>Höfuðborgarsvæðið</v>
      </c>
      <c r="F1701" t="s">
        <v>23</v>
      </c>
      <c r="G1701" t="s">
        <v>23</v>
      </c>
      <c r="H1701" t="s">
        <v>58</v>
      </c>
      <c r="I1701" s="1">
        <v>887386</v>
      </c>
      <c r="J1701" s="2">
        <f>VLOOKUP(Oliusala[[#This Row],[tegund]],Tegundir!$B$2:$D$19,3,FALSE)*Oliusala[[#This Row],[magn]]/1000</f>
        <v>718.78266000000008</v>
      </c>
      <c r="K1701">
        <v>2011</v>
      </c>
      <c r="L1701" t="s">
        <v>17</v>
      </c>
      <c r="M1701" s="144" t="s">
        <v>59</v>
      </c>
    </row>
    <row r="1702" spans="1:13" x14ac:dyDescent="0.2">
      <c r="A1702" t="s">
        <v>63</v>
      </c>
      <c r="B1702" s="144" t="s">
        <v>5</v>
      </c>
      <c r="C1702">
        <v>101</v>
      </c>
      <c r="D1702" t="str">
        <f>VLOOKUP(Oliusala[[#This Row],[postnumer]],Sveitarfelog[#All],4,FALSE)</f>
        <v>Garðabær,Hafnarfjarðarkaupstaður,Kópavogsbær,Reykjavíkurborg,Seltjarnarnesbær</v>
      </c>
      <c r="E1702" t="str">
        <f>VLOOKUP(Oliusala[[#This Row],[postnumer]],Sveitarfelog[#All],5,FALSE)</f>
        <v>Höfuðborgarsvæðið</v>
      </c>
      <c r="F1702" t="s">
        <v>23</v>
      </c>
      <c r="G1702" t="s">
        <v>23</v>
      </c>
      <c r="H1702" t="s">
        <v>61</v>
      </c>
      <c r="I1702" s="1">
        <v>-60</v>
      </c>
      <c r="J1702" s="2">
        <v>0</v>
      </c>
      <c r="K1702">
        <v>2011</v>
      </c>
      <c r="L1702" t="s">
        <v>17</v>
      </c>
      <c r="M1702" s="144" t="s">
        <v>62</v>
      </c>
    </row>
    <row r="1703" spans="1:13" x14ac:dyDescent="0.2">
      <c r="A1703" t="s">
        <v>63</v>
      </c>
      <c r="B1703" s="144" t="s">
        <v>5</v>
      </c>
      <c r="C1703">
        <v>101</v>
      </c>
      <c r="D1703" t="str">
        <f>VLOOKUP(Oliusala[[#This Row],[postnumer]],Sveitarfelog[#All],4,FALSE)</f>
        <v>Garðabær,Hafnarfjarðarkaupstaður,Kópavogsbær,Reykjavíkurborg,Seltjarnarnesbær</v>
      </c>
      <c r="E1703" t="str">
        <f>VLOOKUP(Oliusala[[#This Row],[postnumer]],Sveitarfelog[#All],5,FALSE)</f>
        <v>Höfuðborgarsvæðið</v>
      </c>
      <c r="F1703" t="s">
        <v>23</v>
      </c>
      <c r="G1703" t="s">
        <v>23</v>
      </c>
      <c r="H1703" t="s">
        <v>58</v>
      </c>
      <c r="I1703" s="1">
        <v>60</v>
      </c>
      <c r="J1703" s="2">
        <f>VLOOKUP(Oliusala[[#This Row],[tegund]],Tegundir!$B$2:$D$19,3,FALSE)*Oliusala[[#This Row],[magn]]/1000</f>
        <v>4.8600000000000004E-2</v>
      </c>
      <c r="K1703">
        <v>2011</v>
      </c>
      <c r="L1703" t="s">
        <v>17</v>
      </c>
      <c r="M1703" s="144" t="s">
        <v>59</v>
      </c>
    </row>
    <row r="1704" spans="1:13" x14ac:dyDescent="0.2">
      <c r="A1704" t="s">
        <v>63</v>
      </c>
      <c r="B1704" s="144" t="s">
        <v>5</v>
      </c>
      <c r="C1704">
        <v>101</v>
      </c>
      <c r="D1704" t="str">
        <f>VLOOKUP(Oliusala[[#This Row],[postnumer]],Sveitarfelog[#All],4,FALSE)</f>
        <v>Garðabær,Hafnarfjarðarkaupstaður,Kópavogsbær,Reykjavíkurborg,Seltjarnarnesbær</v>
      </c>
      <c r="E1704" t="str">
        <f>VLOOKUP(Oliusala[[#This Row],[postnumer]],Sveitarfelog[#All],5,FALSE)</f>
        <v>Höfuðborgarsvæðið</v>
      </c>
      <c r="F1704" t="s">
        <v>26</v>
      </c>
      <c r="G1704" t="s">
        <v>23</v>
      </c>
      <c r="H1704" t="s">
        <v>58</v>
      </c>
      <c r="I1704" s="1">
        <v>213171</v>
      </c>
      <c r="J1704" s="2">
        <f>VLOOKUP(Oliusala[[#This Row],[tegund]],Tegundir!$B$2:$D$19,3,FALSE)*Oliusala[[#This Row],[magn]]/1000</f>
        <v>172.66851</v>
      </c>
      <c r="K1704">
        <v>2011</v>
      </c>
      <c r="L1704" t="s">
        <v>17</v>
      </c>
      <c r="M1704" s="144" t="s">
        <v>59</v>
      </c>
    </row>
    <row r="1705" spans="1:13" x14ac:dyDescent="0.2">
      <c r="A1705" t="s">
        <v>57</v>
      </c>
      <c r="B1705" s="144" t="s">
        <v>74</v>
      </c>
      <c r="C1705">
        <v>230</v>
      </c>
      <c r="D1705" t="str">
        <f>VLOOKUP(Oliusala[[#This Row],[postnumer]],Sveitarfelog[#All],4,FALSE)</f>
        <v>Reykjanesbær</v>
      </c>
      <c r="E1705" t="str">
        <f>VLOOKUP(Oliusala[[#This Row],[postnumer]],Sveitarfelog[#All],5,FALSE)</f>
        <v>Suðurnes</v>
      </c>
      <c r="F1705" t="s">
        <v>23</v>
      </c>
      <c r="G1705" t="s">
        <v>23</v>
      </c>
      <c r="H1705" t="s">
        <v>61</v>
      </c>
      <c r="I1705" s="1">
        <v>127947384</v>
      </c>
      <c r="J1705" s="2">
        <f>VLOOKUP(Oliusala[[#This Row],[tegund]],Tegundir!$B$2:$D$19,3,FALSE)*Oliusala[[#This Row],[magn]]/1000</f>
        <v>103637.38104000001</v>
      </c>
      <c r="K1705">
        <v>2011</v>
      </c>
      <c r="L1705" t="s">
        <v>17</v>
      </c>
      <c r="M1705" s="144" t="s">
        <v>62</v>
      </c>
    </row>
    <row r="1706" spans="1:13" x14ac:dyDescent="0.2">
      <c r="A1706" t="s">
        <v>63</v>
      </c>
      <c r="B1706" s="144" t="s">
        <v>74</v>
      </c>
      <c r="C1706">
        <v>230</v>
      </c>
      <c r="D1706" t="str">
        <f>VLOOKUP(Oliusala[[#This Row],[postnumer]],Sveitarfelog[#All],4,FALSE)</f>
        <v>Reykjanesbær</v>
      </c>
      <c r="E1706" t="str">
        <f>VLOOKUP(Oliusala[[#This Row],[postnumer]],Sveitarfelog[#All],5,FALSE)</f>
        <v>Suðurnes</v>
      </c>
      <c r="F1706" t="s">
        <v>23</v>
      </c>
      <c r="G1706" t="s">
        <v>23</v>
      </c>
      <c r="H1706" t="s">
        <v>61</v>
      </c>
      <c r="I1706" s="1">
        <v>32718650</v>
      </c>
      <c r="J1706" s="2">
        <f>VLOOKUP(Oliusala[[#This Row],[tegund]],Tegundir!$B$2:$D$19,3,FALSE)*Oliusala[[#This Row],[magn]]/1000</f>
        <v>26502.106500000002</v>
      </c>
      <c r="K1706">
        <v>2011</v>
      </c>
      <c r="L1706" t="s">
        <v>17</v>
      </c>
      <c r="M1706" s="144" t="s">
        <v>62</v>
      </c>
    </row>
    <row r="1707" spans="1:13" x14ac:dyDescent="0.2">
      <c r="A1707" t="s">
        <v>57</v>
      </c>
      <c r="B1707" s="144" t="s">
        <v>74</v>
      </c>
      <c r="C1707">
        <v>230</v>
      </c>
      <c r="D1707" t="str">
        <f>VLOOKUP(Oliusala[[#This Row],[postnumer]],Sveitarfelog[#All],4,FALSE)</f>
        <v>Reykjanesbær</v>
      </c>
      <c r="E1707" t="str">
        <f>VLOOKUP(Oliusala[[#This Row],[postnumer]],Sveitarfelog[#All],5,FALSE)</f>
        <v>Suðurnes</v>
      </c>
      <c r="F1707" t="s">
        <v>23</v>
      </c>
      <c r="G1707" t="s">
        <v>23</v>
      </c>
      <c r="H1707" t="s">
        <v>60</v>
      </c>
      <c r="I1707" s="1">
        <v>53366</v>
      </c>
      <c r="J1707" s="2">
        <f>VLOOKUP(Oliusala[[#This Row],[tegund]],Tegundir!$B$2:$D$19,3,FALSE)*Oliusala[[#This Row],[magn]]/1000</f>
        <v>43.226460000000003</v>
      </c>
      <c r="K1707">
        <v>2011</v>
      </c>
      <c r="L1707" t="s">
        <v>17</v>
      </c>
      <c r="M1707" s="144" t="s">
        <v>59</v>
      </c>
    </row>
    <row r="1708" spans="1:13" x14ac:dyDescent="0.2">
      <c r="A1708" t="s">
        <v>63</v>
      </c>
      <c r="B1708" s="144" t="s">
        <v>74</v>
      </c>
      <c r="C1708">
        <v>230</v>
      </c>
      <c r="D1708" t="str">
        <f>VLOOKUP(Oliusala[[#This Row],[postnumer]],Sveitarfelog[#All],4,FALSE)</f>
        <v>Reykjanesbær</v>
      </c>
      <c r="E1708" t="str">
        <f>VLOOKUP(Oliusala[[#This Row],[postnumer]],Sveitarfelog[#All],5,FALSE)</f>
        <v>Suðurnes</v>
      </c>
      <c r="F1708" t="s">
        <v>23</v>
      </c>
      <c r="G1708" t="s">
        <v>23</v>
      </c>
      <c r="H1708" t="s">
        <v>58</v>
      </c>
      <c r="I1708" s="1">
        <v>48455</v>
      </c>
      <c r="J1708" s="2">
        <f>VLOOKUP(Oliusala[[#This Row],[tegund]],Tegundir!$B$2:$D$19,3,FALSE)*Oliusala[[#This Row],[magn]]/1000</f>
        <v>39.248550000000002</v>
      </c>
      <c r="K1708">
        <v>2011</v>
      </c>
      <c r="L1708" t="s">
        <v>17</v>
      </c>
      <c r="M1708" s="144" t="s">
        <v>59</v>
      </c>
    </row>
    <row r="1709" spans="1:13" x14ac:dyDescent="0.2">
      <c r="A1709" t="s">
        <v>57</v>
      </c>
      <c r="B1709" s="144" t="s">
        <v>82</v>
      </c>
      <c r="C1709">
        <v>270</v>
      </c>
      <c r="D1709" t="str">
        <f>VLOOKUP(Oliusala[[#This Row],[postnumer]],Sveitarfelog[#All],4,FALSE)</f>
        <v>Mosfellsbær</v>
      </c>
      <c r="E1709" t="str">
        <f>VLOOKUP(Oliusala[[#This Row],[postnumer]],Sveitarfelog[#All],5,FALSE)</f>
        <v>Höfuðborgarsvæðið</v>
      </c>
      <c r="F1709" t="s">
        <v>23</v>
      </c>
      <c r="G1709" t="s">
        <v>23</v>
      </c>
      <c r="H1709" t="s">
        <v>60</v>
      </c>
      <c r="I1709" s="1">
        <v>3941</v>
      </c>
      <c r="J1709" s="2">
        <f>VLOOKUP(Oliusala[[#This Row],[tegund]],Tegundir!$B$2:$D$19,3,FALSE)*Oliusala[[#This Row],[magn]]/1000</f>
        <v>3.1922100000000002</v>
      </c>
      <c r="K1709">
        <v>2011</v>
      </c>
      <c r="L1709" t="s">
        <v>17</v>
      </c>
      <c r="M1709" s="144" t="s">
        <v>59</v>
      </c>
    </row>
    <row r="1710" spans="1:13" x14ac:dyDescent="0.2">
      <c r="A1710" t="s">
        <v>57</v>
      </c>
      <c r="B1710" s="144" t="s">
        <v>81</v>
      </c>
      <c r="C1710">
        <v>270</v>
      </c>
      <c r="D1710" t="str">
        <f>VLOOKUP(Oliusala[[#This Row],[postnumer]],Sveitarfelog[#All],4,FALSE)</f>
        <v>Mosfellsbær</v>
      </c>
      <c r="E1710" t="str">
        <f>VLOOKUP(Oliusala[[#This Row],[postnumer]],Sveitarfelog[#All],5,FALSE)</f>
        <v>Höfuðborgarsvæðið</v>
      </c>
      <c r="F1710" t="s">
        <v>23</v>
      </c>
      <c r="G1710" t="s">
        <v>23</v>
      </c>
      <c r="H1710" t="s">
        <v>60</v>
      </c>
      <c r="I1710" s="1">
        <v>1031</v>
      </c>
      <c r="J1710" s="2">
        <f>VLOOKUP(Oliusala[[#This Row],[tegund]],Tegundir!$B$2:$D$19,3,FALSE)*Oliusala[[#This Row],[magn]]/1000</f>
        <v>0.83511000000000002</v>
      </c>
      <c r="K1710">
        <v>2011</v>
      </c>
      <c r="L1710" t="s">
        <v>17</v>
      </c>
      <c r="M1710" s="144" t="s">
        <v>59</v>
      </c>
    </row>
    <row r="1711" spans="1:13" x14ac:dyDescent="0.2">
      <c r="A1711" t="s">
        <v>57</v>
      </c>
      <c r="B1711" s="144" t="s">
        <v>86</v>
      </c>
      <c r="C1711">
        <v>301</v>
      </c>
      <c r="D1711" t="str">
        <f>VLOOKUP(Oliusala[[#This Row],[postnumer]],Sveitarfelog[#All],4,FALSE)</f>
        <v>Akraneskaupstaður,Hvalfjarðarsveit,Kjósarhreppur</v>
      </c>
      <c r="E1711" t="str">
        <f>VLOOKUP(Oliusala[[#This Row],[postnumer]],Sveitarfelog[#All],5,FALSE)</f>
        <v>Vesturland</v>
      </c>
      <c r="F1711" t="s">
        <v>23</v>
      </c>
      <c r="G1711" t="s">
        <v>23</v>
      </c>
      <c r="H1711" t="s">
        <v>60</v>
      </c>
      <c r="I1711" s="1">
        <v>17130</v>
      </c>
      <c r="J1711" s="2">
        <f>VLOOKUP(Oliusala[[#This Row],[tegund]],Tegundir!$B$2:$D$19,3,FALSE)*Oliusala[[#This Row],[magn]]/1000</f>
        <v>13.875300000000001</v>
      </c>
      <c r="K1711">
        <v>2011</v>
      </c>
      <c r="L1711" t="s">
        <v>17</v>
      </c>
      <c r="M1711" s="144" t="s">
        <v>59</v>
      </c>
    </row>
    <row r="1712" spans="1:13" x14ac:dyDescent="0.2">
      <c r="A1712" t="s">
        <v>57</v>
      </c>
      <c r="B1712" s="144" t="s">
        <v>86</v>
      </c>
      <c r="C1712">
        <v>301</v>
      </c>
      <c r="D1712" t="str">
        <f>VLOOKUP(Oliusala[[#This Row],[postnumer]],Sveitarfelog[#All],4,FALSE)</f>
        <v>Akraneskaupstaður,Hvalfjarðarsveit,Kjósarhreppur</v>
      </c>
      <c r="E1712" t="str">
        <f>VLOOKUP(Oliusala[[#This Row],[postnumer]],Sveitarfelog[#All],5,FALSE)</f>
        <v>Vesturland</v>
      </c>
      <c r="F1712" t="s">
        <v>26</v>
      </c>
      <c r="G1712" t="s">
        <v>23</v>
      </c>
      <c r="H1712" t="s">
        <v>60</v>
      </c>
      <c r="I1712" s="1">
        <v>8955</v>
      </c>
      <c r="J1712" s="2">
        <f>VLOOKUP(Oliusala[[#This Row],[tegund]],Tegundir!$B$2:$D$19,3,FALSE)*Oliusala[[#This Row],[magn]]/1000</f>
        <v>7.2535500000000006</v>
      </c>
      <c r="K1712">
        <v>2011</v>
      </c>
      <c r="L1712" t="s">
        <v>17</v>
      </c>
      <c r="M1712" s="144" t="s">
        <v>59</v>
      </c>
    </row>
    <row r="1713" spans="1:13" x14ac:dyDescent="0.2">
      <c r="A1713" t="s">
        <v>57</v>
      </c>
      <c r="B1713" s="144" t="s">
        <v>88</v>
      </c>
      <c r="C1713">
        <v>310</v>
      </c>
      <c r="D1713" t="str">
        <f>VLOOKUP(Oliusala[[#This Row],[postnumer]],Sveitarfelog[#All],4,FALSE)</f>
        <v>Borgarbyggð,Skorradalshreppur</v>
      </c>
      <c r="E1713" t="str">
        <f>VLOOKUP(Oliusala[[#This Row],[postnumer]],Sveitarfelog[#All],5,FALSE)</f>
        <v>Vesturland</v>
      </c>
      <c r="F1713" t="s">
        <v>23</v>
      </c>
      <c r="G1713" t="s">
        <v>23</v>
      </c>
      <c r="H1713" t="s">
        <v>60</v>
      </c>
      <c r="I1713" s="1">
        <v>89718</v>
      </c>
      <c r="J1713" s="2">
        <f>VLOOKUP(Oliusala[[#This Row],[tegund]],Tegundir!$B$2:$D$19,3,FALSE)*Oliusala[[#This Row],[magn]]/1000</f>
        <v>72.671580000000006</v>
      </c>
      <c r="K1713">
        <v>2011</v>
      </c>
      <c r="L1713" t="s">
        <v>17</v>
      </c>
      <c r="M1713" s="144" t="s">
        <v>59</v>
      </c>
    </row>
    <row r="1714" spans="1:13" x14ac:dyDescent="0.2">
      <c r="A1714" t="s">
        <v>57</v>
      </c>
      <c r="B1714" s="144" t="s">
        <v>95</v>
      </c>
      <c r="C1714">
        <v>311</v>
      </c>
      <c r="D1714" t="str">
        <f>VLOOKUP(Oliusala[[#This Row],[postnumer]],Sveitarfelog[#All],4,FALSE)</f>
        <v>Borgarbyggð,Skorradalshreppur</v>
      </c>
      <c r="E1714" t="str">
        <f>VLOOKUP(Oliusala[[#This Row],[postnumer]],Sveitarfelog[#All],5,FALSE)</f>
        <v>Vesturland</v>
      </c>
      <c r="F1714" t="s">
        <v>23</v>
      </c>
      <c r="G1714" t="s">
        <v>23</v>
      </c>
      <c r="H1714" t="s">
        <v>60</v>
      </c>
      <c r="I1714" s="1">
        <v>2793</v>
      </c>
      <c r="J1714" s="2">
        <f>VLOOKUP(Oliusala[[#This Row],[tegund]],Tegundir!$B$2:$D$19,3,FALSE)*Oliusala[[#This Row],[magn]]/1000</f>
        <v>2.26233</v>
      </c>
      <c r="K1714">
        <v>2011</v>
      </c>
      <c r="L1714" t="s">
        <v>17</v>
      </c>
      <c r="M1714" s="144" t="s">
        <v>59</v>
      </c>
    </row>
    <row r="1715" spans="1:13" x14ac:dyDescent="0.2">
      <c r="A1715" t="s">
        <v>57</v>
      </c>
      <c r="B1715" s="144" t="s">
        <v>94</v>
      </c>
      <c r="C1715">
        <v>311</v>
      </c>
      <c r="D1715" t="str">
        <f>VLOOKUP(Oliusala[[#This Row],[postnumer]],Sveitarfelog[#All],4,FALSE)</f>
        <v>Borgarbyggð,Skorradalshreppur</v>
      </c>
      <c r="E1715" t="str">
        <f>VLOOKUP(Oliusala[[#This Row],[postnumer]],Sveitarfelog[#All],5,FALSE)</f>
        <v>Vesturland</v>
      </c>
      <c r="F1715" t="s">
        <v>23</v>
      </c>
      <c r="G1715" t="s">
        <v>23</v>
      </c>
      <c r="H1715" t="s">
        <v>60</v>
      </c>
      <c r="I1715" s="1">
        <v>2524</v>
      </c>
      <c r="J1715" s="2">
        <f>VLOOKUP(Oliusala[[#This Row],[tegund]],Tegundir!$B$2:$D$19,3,FALSE)*Oliusala[[#This Row],[magn]]/1000</f>
        <v>2.0444400000000003</v>
      </c>
      <c r="K1715">
        <v>2011</v>
      </c>
      <c r="L1715" t="s">
        <v>17</v>
      </c>
      <c r="M1715" s="144" t="s">
        <v>59</v>
      </c>
    </row>
    <row r="1716" spans="1:13" x14ac:dyDescent="0.2">
      <c r="A1716" t="s">
        <v>63</v>
      </c>
      <c r="B1716" s="144" t="s">
        <v>100</v>
      </c>
      <c r="C1716">
        <v>360</v>
      </c>
      <c r="D1716" t="str">
        <f>VLOOKUP(Oliusala[[#This Row],[postnumer]],Sveitarfelog[#All],4,FALSE)</f>
        <v>Snæfellsbær</v>
      </c>
      <c r="E1716" t="str">
        <f>VLOOKUP(Oliusala[[#This Row],[postnumer]],Sveitarfelog[#All],5,FALSE)</f>
        <v>Vesturland</v>
      </c>
      <c r="F1716" t="s">
        <v>23</v>
      </c>
      <c r="G1716" t="s">
        <v>23</v>
      </c>
      <c r="H1716" t="s">
        <v>58</v>
      </c>
      <c r="I1716" s="1">
        <v>4833</v>
      </c>
      <c r="J1716" s="2">
        <f>VLOOKUP(Oliusala[[#This Row],[tegund]],Tegundir!$B$2:$D$19,3,FALSE)*Oliusala[[#This Row],[magn]]/1000</f>
        <v>3.9147300000000005</v>
      </c>
      <c r="K1716">
        <v>2011</v>
      </c>
      <c r="L1716" t="s">
        <v>17</v>
      </c>
      <c r="M1716" s="144" t="s">
        <v>59</v>
      </c>
    </row>
    <row r="1717" spans="1:13" x14ac:dyDescent="0.2">
      <c r="A1717" t="s">
        <v>57</v>
      </c>
      <c r="B1717" s="144" t="s">
        <v>101</v>
      </c>
      <c r="C1717">
        <v>370</v>
      </c>
      <c r="D1717" t="str">
        <f>VLOOKUP(Oliusala[[#This Row],[postnumer]],Sveitarfelog[#All],4,FALSE)</f>
        <v>Dalabyggð</v>
      </c>
      <c r="E1717" t="str">
        <f>VLOOKUP(Oliusala[[#This Row],[postnumer]],Sveitarfelog[#All],5,FALSE)</f>
        <v>Vesturland</v>
      </c>
      <c r="F1717" t="s">
        <v>23</v>
      </c>
      <c r="G1717" t="s">
        <v>23</v>
      </c>
      <c r="H1717" t="s">
        <v>60</v>
      </c>
      <c r="I1717" s="1">
        <v>5762</v>
      </c>
      <c r="J1717" s="2">
        <f>VLOOKUP(Oliusala[[#This Row],[tegund]],Tegundir!$B$2:$D$19,3,FALSE)*Oliusala[[#This Row],[magn]]/1000</f>
        <v>4.6672200000000004</v>
      </c>
      <c r="K1717">
        <v>2011</v>
      </c>
      <c r="L1717" t="s">
        <v>17</v>
      </c>
      <c r="M1717" s="144" t="s">
        <v>59</v>
      </c>
    </row>
    <row r="1718" spans="1:13" x14ac:dyDescent="0.2">
      <c r="A1718" t="s">
        <v>57</v>
      </c>
      <c r="B1718" s="144" t="s">
        <v>106</v>
      </c>
      <c r="C1718">
        <v>380</v>
      </c>
      <c r="D1718" t="str">
        <f>VLOOKUP(Oliusala[[#This Row],[postnumer]],Sveitarfelog[#All],4,FALSE)</f>
        <v>Reykhólahreppur</v>
      </c>
      <c r="E1718" t="str">
        <f>VLOOKUP(Oliusala[[#This Row],[postnumer]],Sveitarfelog[#All],5,FALSE)</f>
        <v>Vestfirðir</v>
      </c>
      <c r="F1718" t="s">
        <v>23</v>
      </c>
      <c r="G1718" t="s">
        <v>23</v>
      </c>
      <c r="H1718" t="s">
        <v>60</v>
      </c>
      <c r="I1718" s="1">
        <v>2555</v>
      </c>
      <c r="J1718" s="2">
        <f>VLOOKUP(Oliusala[[#This Row],[tegund]],Tegundir!$B$2:$D$19,3,FALSE)*Oliusala[[#This Row],[magn]]/1000</f>
        <v>2.06955</v>
      </c>
      <c r="K1718">
        <v>2011</v>
      </c>
      <c r="L1718" t="s">
        <v>17</v>
      </c>
      <c r="M1718" s="144" t="s">
        <v>59</v>
      </c>
    </row>
    <row r="1719" spans="1:13" x14ac:dyDescent="0.2">
      <c r="A1719" t="s">
        <v>63</v>
      </c>
      <c r="B1719" s="144" t="s">
        <v>108</v>
      </c>
      <c r="C1719">
        <v>400</v>
      </c>
      <c r="D1719" t="str">
        <f>VLOOKUP(Oliusala[[#This Row],[postnumer]],Sveitarfelog[#All],4,FALSE)</f>
        <v>Ísafjarðarbær</v>
      </c>
      <c r="E1719" t="str">
        <f>VLOOKUP(Oliusala[[#This Row],[postnumer]],Sveitarfelog[#All],5,FALSE)</f>
        <v>Vestfirðir</v>
      </c>
      <c r="F1719" t="s">
        <v>23</v>
      </c>
      <c r="G1719" t="s">
        <v>23</v>
      </c>
      <c r="H1719" t="s">
        <v>61</v>
      </c>
      <c r="I1719" s="1">
        <v>14176</v>
      </c>
      <c r="J1719" s="2">
        <f>VLOOKUP(Oliusala[[#This Row],[tegund]],Tegundir!$B$2:$D$19,3,FALSE)*Oliusala[[#This Row],[magn]]/1000</f>
        <v>11.482560000000001</v>
      </c>
      <c r="K1719">
        <v>2011</v>
      </c>
      <c r="L1719" t="s">
        <v>17</v>
      </c>
      <c r="M1719" s="144" t="s">
        <v>62</v>
      </c>
    </row>
    <row r="1720" spans="1:13" x14ac:dyDescent="0.2">
      <c r="A1720" t="s">
        <v>63</v>
      </c>
      <c r="B1720" s="144" t="s">
        <v>108</v>
      </c>
      <c r="C1720">
        <v>400</v>
      </c>
      <c r="D1720" t="str">
        <f>VLOOKUP(Oliusala[[#This Row],[postnumer]],Sveitarfelog[#All],4,FALSE)</f>
        <v>Ísafjarðarbær</v>
      </c>
      <c r="E1720" t="str">
        <f>VLOOKUP(Oliusala[[#This Row],[postnumer]],Sveitarfelog[#All],5,FALSE)</f>
        <v>Vestfirðir</v>
      </c>
      <c r="F1720" t="s">
        <v>23</v>
      </c>
      <c r="G1720" t="s">
        <v>23</v>
      </c>
      <c r="H1720" t="s">
        <v>58</v>
      </c>
      <c r="I1720" s="1">
        <v>35408</v>
      </c>
      <c r="J1720" s="2">
        <f>VLOOKUP(Oliusala[[#This Row],[tegund]],Tegundir!$B$2:$D$19,3,FALSE)*Oliusala[[#This Row],[magn]]/1000</f>
        <v>28.680480000000003</v>
      </c>
      <c r="K1720">
        <v>2011</v>
      </c>
      <c r="L1720" t="s">
        <v>17</v>
      </c>
      <c r="M1720" s="144" t="s">
        <v>59</v>
      </c>
    </row>
    <row r="1721" spans="1:13" x14ac:dyDescent="0.2">
      <c r="A1721" t="s">
        <v>107</v>
      </c>
      <c r="B1721" s="144" t="s">
        <v>107</v>
      </c>
      <c r="C1721">
        <v>415</v>
      </c>
      <c r="D1721" t="str">
        <f>VLOOKUP(Oliusala[[#This Row],[postnumer]],Sveitarfelog[#All],4,FALSE)</f>
        <v>Bolungarvíkurkaupstaður</v>
      </c>
      <c r="E1721" t="str">
        <f>VLOOKUP(Oliusala[[#This Row],[postnumer]],Sveitarfelog[#All],5,FALSE)</f>
        <v>Vestfirðir</v>
      </c>
      <c r="F1721" t="s">
        <v>23</v>
      </c>
      <c r="G1721" t="s">
        <v>23</v>
      </c>
      <c r="H1721" t="s">
        <v>58</v>
      </c>
      <c r="I1721" s="1">
        <v>2135</v>
      </c>
      <c r="J1721" s="2">
        <f>VLOOKUP(Oliusala[[#This Row],[tegund]],Tegundir!$B$2:$D$19,3,FALSE)*Oliusala[[#This Row],[magn]]/1000</f>
        <v>1.7293500000000002</v>
      </c>
      <c r="K1721">
        <v>2011</v>
      </c>
      <c r="L1721" t="s">
        <v>17</v>
      </c>
      <c r="M1721" s="144" t="s">
        <v>59</v>
      </c>
    </row>
    <row r="1722" spans="1:13" x14ac:dyDescent="0.2">
      <c r="A1722" t="s">
        <v>57</v>
      </c>
      <c r="B1722" s="144" t="s">
        <v>107</v>
      </c>
      <c r="C1722">
        <v>415</v>
      </c>
      <c r="D1722" t="str">
        <f>VLOOKUP(Oliusala[[#This Row],[postnumer]],Sveitarfelog[#All],4,FALSE)</f>
        <v>Bolungarvíkurkaupstaður</v>
      </c>
      <c r="E1722" t="str">
        <f>VLOOKUP(Oliusala[[#This Row],[postnumer]],Sveitarfelog[#All],5,FALSE)</f>
        <v>Vestfirðir</v>
      </c>
      <c r="F1722" t="s">
        <v>23</v>
      </c>
      <c r="G1722" t="s">
        <v>23</v>
      </c>
      <c r="H1722" t="s">
        <v>60</v>
      </c>
      <c r="I1722" s="1">
        <v>1594</v>
      </c>
      <c r="J1722" s="2">
        <f>VLOOKUP(Oliusala[[#This Row],[tegund]],Tegundir!$B$2:$D$19,3,FALSE)*Oliusala[[#This Row],[magn]]/1000</f>
        <v>1.2911400000000002</v>
      </c>
      <c r="K1722">
        <v>2011</v>
      </c>
      <c r="L1722" t="s">
        <v>17</v>
      </c>
      <c r="M1722" s="144" t="s">
        <v>59</v>
      </c>
    </row>
    <row r="1723" spans="1:13" x14ac:dyDescent="0.2">
      <c r="A1723" t="s">
        <v>57</v>
      </c>
      <c r="B1723" s="144" t="s">
        <v>112</v>
      </c>
      <c r="C1723">
        <v>425</v>
      </c>
      <c r="D1723" t="str">
        <f>VLOOKUP(Oliusala[[#This Row],[postnumer]],Sveitarfelog[#All],4,FALSE)</f>
        <v>Ísafjarðarbær</v>
      </c>
      <c r="E1723" t="str">
        <f>VLOOKUP(Oliusala[[#This Row],[postnumer]],Sveitarfelog[#All],5,FALSE)</f>
        <v>Vestfirðir</v>
      </c>
      <c r="F1723" t="s">
        <v>23</v>
      </c>
      <c r="G1723" t="s">
        <v>23</v>
      </c>
      <c r="H1723" t="s">
        <v>60</v>
      </c>
      <c r="I1723" s="1">
        <v>1594</v>
      </c>
      <c r="J1723" s="2">
        <f>VLOOKUP(Oliusala[[#This Row],[tegund]],Tegundir!$B$2:$D$19,3,FALSE)*Oliusala[[#This Row],[magn]]/1000</f>
        <v>1.2911400000000002</v>
      </c>
      <c r="K1723">
        <v>2011</v>
      </c>
      <c r="L1723" t="s">
        <v>17</v>
      </c>
      <c r="M1723" s="144" t="s">
        <v>59</v>
      </c>
    </row>
    <row r="1724" spans="1:13" x14ac:dyDescent="0.2">
      <c r="A1724" t="s">
        <v>63</v>
      </c>
      <c r="B1724" s="144" t="s">
        <v>118</v>
      </c>
      <c r="C1724">
        <v>465</v>
      </c>
      <c r="D1724" t="str">
        <f>VLOOKUP(Oliusala[[#This Row],[postnumer]],Sveitarfelog[#All],4,FALSE)</f>
        <v>Vesturbyggð</v>
      </c>
      <c r="E1724" t="str">
        <f>VLOOKUP(Oliusala[[#This Row],[postnumer]],Sveitarfelog[#All],5,FALSE)</f>
        <v>Vestfirðir</v>
      </c>
      <c r="F1724" t="s">
        <v>23</v>
      </c>
      <c r="G1724" t="s">
        <v>23</v>
      </c>
      <c r="H1724" t="s">
        <v>58</v>
      </c>
      <c r="I1724" s="1">
        <v>713</v>
      </c>
      <c r="J1724" s="2">
        <f>VLOOKUP(Oliusala[[#This Row],[tegund]],Tegundir!$B$2:$D$19,3,FALSE)*Oliusala[[#This Row],[magn]]/1000</f>
        <v>0.5775300000000001</v>
      </c>
      <c r="K1724">
        <v>2011</v>
      </c>
      <c r="L1724" t="s">
        <v>17</v>
      </c>
      <c r="M1724" s="144" t="s">
        <v>59</v>
      </c>
    </row>
    <row r="1725" spans="1:13" x14ac:dyDescent="0.2">
      <c r="A1725" t="s">
        <v>68</v>
      </c>
      <c r="B1725" s="144" t="s">
        <v>120</v>
      </c>
      <c r="C1725">
        <v>500</v>
      </c>
      <c r="D1725" t="str">
        <f>VLOOKUP(Oliusala[[#This Row],[postnumer]],Sveitarfelog[#All],4,FALSE)</f>
        <v>Húnaþing vestra</v>
      </c>
      <c r="E1725" t="str">
        <f>VLOOKUP(Oliusala[[#This Row],[postnumer]],Sveitarfelog[#All],5,FALSE)</f>
        <v>Norðurland vestra</v>
      </c>
      <c r="F1725" t="s">
        <v>23</v>
      </c>
      <c r="G1725" t="s">
        <v>23</v>
      </c>
      <c r="H1725" t="s">
        <v>60</v>
      </c>
      <c r="I1725" s="1">
        <v>4557</v>
      </c>
      <c r="J1725" s="2">
        <f>VLOOKUP(Oliusala[[#This Row],[tegund]],Tegundir!$B$2:$D$19,3,FALSE)*Oliusala[[#This Row],[magn]]/1000</f>
        <v>3.6911700000000001</v>
      </c>
      <c r="K1725">
        <v>2011</v>
      </c>
      <c r="L1725" t="s">
        <v>17</v>
      </c>
      <c r="M1725" s="144" t="s">
        <v>59</v>
      </c>
    </row>
    <row r="1726" spans="1:13" x14ac:dyDescent="0.2">
      <c r="A1726" t="s">
        <v>57</v>
      </c>
      <c r="B1726" s="144" t="s">
        <v>120</v>
      </c>
      <c r="C1726">
        <v>500</v>
      </c>
      <c r="D1726" t="str">
        <f>VLOOKUP(Oliusala[[#This Row],[postnumer]],Sveitarfelog[#All],4,FALSE)</f>
        <v>Húnaþing vestra</v>
      </c>
      <c r="E1726" t="str">
        <f>VLOOKUP(Oliusala[[#This Row],[postnumer]],Sveitarfelog[#All],5,FALSE)</f>
        <v>Norðurland vestra</v>
      </c>
      <c r="F1726" t="s">
        <v>23</v>
      </c>
      <c r="G1726" t="s">
        <v>23</v>
      </c>
      <c r="H1726" t="s">
        <v>60</v>
      </c>
      <c r="I1726" s="1">
        <v>4552</v>
      </c>
      <c r="J1726" s="2">
        <f>VLOOKUP(Oliusala[[#This Row],[tegund]],Tegundir!$B$2:$D$19,3,FALSE)*Oliusala[[#This Row],[magn]]/1000</f>
        <v>3.6871200000000002</v>
      </c>
      <c r="K1726">
        <v>2011</v>
      </c>
      <c r="L1726" t="s">
        <v>17</v>
      </c>
      <c r="M1726" s="144" t="s">
        <v>59</v>
      </c>
    </row>
    <row r="1727" spans="1:13" x14ac:dyDescent="0.2">
      <c r="A1727" t="s">
        <v>57</v>
      </c>
      <c r="B1727" s="144" t="s">
        <v>102</v>
      </c>
      <c r="C1727">
        <v>530</v>
      </c>
      <c r="D1727" t="str">
        <f>VLOOKUP(Oliusala[[#This Row],[postnumer]],Sveitarfelog[#All],4,FALSE)</f>
        <v>Húnaþing vestra</v>
      </c>
      <c r="E1727" t="str">
        <f>VLOOKUP(Oliusala[[#This Row],[postnumer]],Sveitarfelog[#All],5,FALSE)</f>
        <v>Norðurland vestra</v>
      </c>
      <c r="F1727" t="s">
        <v>23</v>
      </c>
      <c r="G1727" t="s">
        <v>23</v>
      </c>
      <c r="H1727" t="s">
        <v>60</v>
      </c>
      <c r="I1727" s="1">
        <v>4497</v>
      </c>
      <c r="J1727" s="2">
        <f>VLOOKUP(Oliusala[[#This Row],[tegund]],Tegundir!$B$2:$D$19,3,FALSE)*Oliusala[[#This Row],[magn]]/1000</f>
        <v>3.6425700000000001</v>
      </c>
      <c r="K1727">
        <v>2011</v>
      </c>
      <c r="L1727" t="s">
        <v>17</v>
      </c>
      <c r="M1727" s="144" t="s">
        <v>59</v>
      </c>
    </row>
    <row r="1728" spans="1:13" x14ac:dyDescent="0.2">
      <c r="A1728" t="s">
        <v>68</v>
      </c>
      <c r="B1728" s="144" t="s">
        <v>128</v>
      </c>
      <c r="C1728">
        <v>540</v>
      </c>
      <c r="D1728" t="str">
        <f>VLOOKUP(Oliusala[[#This Row],[postnumer]],Sveitarfelog[#All],4,FALSE)</f>
        <v>Húnabyggð</v>
      </c>
      <c r="E1728" t="str">
        <f>VLOOKUP(Oliusala[[#This Row],[postnumer]],Sveitarfelog[#All],5,FALSE)</f>
        <v>Norðurland vestra</v>
      </c>
      <c r="F1728" t="s">
        <v>23</v>
      </c>
      <c r="G1728" t="s">
        <v>23</v>
      </c>
      <c r="H1728" t="s">
        <v>60</v>
      </c>
      <c r="I1728" s="1">
        <v>486</v>
      </c>
      <c r="J1728" s="2">
        <f>VLOOKUP(Oliusala[[#This Row],[tegund]],Tegundir!$B$2:$D$19,3,FALSE)*Oliusala[[#This Row],[magn]]/1000</f>
        <v>0.39366000000000001</v>
      </c>
      <c r="K1728">
        <v>2011</v>
      </c>
      <c r="L1728" t="s">
        <v>17</v>
      </c>
      <c r="M1728" s="144" t="s">
        <v>59</v>
      </c>
    </row>
    <row r="1729" spans="1:13" x14ac:dyDescent="0.2">
      <c r="A1729" t="s">
        <v>68</v>
      </c>
      <c r="B1729" s="144" t="s">
        <v>129</v>
      </c>
      <c r="C1729">
        <v>545</v>
      </c>
      <c r="D1729" t="str">
        <f>VLOOKUP(Oliusala[[#This Row],[postnumer]],Sveitarfelog[#All],4,FALSE)</f>
        <v>Sveitarfélagið Skagaströnd</v>
      </c>
      <c r="E1729" t="str">
        <f>VLOOKUP(Oliusala[[#This Row],[postnumer]],Sveitarfelog[#All],5,FALSE)</f>
        <v>Norðurland vestra</v>
      </c>
      <c r="F1729" t="s">
        <v>23</v>
      </c>
      <c r="G1729" t="s">
        <v>23</v>
      </c>
      <c r="H1729" t="s">
        <v>60</v>
      </c>
      <c r="I1729" s="1">
        <v>2449</v>
      </c>
      <c r="J1729" s="2">
        <f>VLOOKUP(Oliusala[[#This Row],[tegund]],Tegundir!$B$2:$D$19,3,FALSE)*Oliusala[[#This Row],[magn]]/1000</f>
        <v>1.98369</v>
      </c>
      <c r="K1729">
        <v>2011</v>
      </c>
      <c r="L1729" t="s">
        <v>17</v>
      </c>
      <c r="M1729" s="144" t="s">
        <v>59</v>
      </c>
    </row>
    <row r="1730" spans="1:13" x14ac:dyDescent="0.2">
      <c r="A1730" t="s">
        <v>57</v>
      </c>
      <c r="B1730" s="144" t="s">
        <v>129</v>
      </c>
      <c r="C1730">
        <v>545</v>
      </c>
      <c r="D1730" t="str">
        <f>VLOOKUP(Oliusala[[#This Row],[postnumer]],Sveitarfelog[#All],4,FALSE)</f>
        <v>Sveitarfélagið Skagaströnd</v>
      </c>
      <c r="E1730" t="str">
        <f>VLOOKUP(Oliusala[[#This Row],[postnumer]],Sveitarfelog[#All],5,FALSE)</f>
        <v>Norðurland vestra</v>
      </c>
      <c r="F1730" t="s">
        <v>23</v>
      </c>
      <c r="G1730" t="s">
        <v>23</v>
      </c>
      <c r="H1730" t="s">
        <v>60</v>
      </c>
      <c r="I1730" s="1">
        <v>5448</v>
      </c>
      <c r="J1730" s="2">
        <f>VLOOKUP(Oliusala[[#This Row],[tegund]],Tegundir!$B$2:$D$19,3,FALSE)*Oliusala[[#This Row],[magn]]/1000</f>
        <v>4.4128800000000004</v>
      </c>
      <c r="K1730">
        <v>2011</v>
      </c>
      <c r="L1730" t="s">
        <v>17</v>
      </c>
      <c r="M1730" s="144" t="s">
        <v>59</v>
      </c>
    </row>
    <row r="1731" spans="1:13" x14ac:dyDescent="0.2">
      <c r="A1731" t="s">
        <v>68</v>
      </c>
      <c r="B1731" s="144" t="s">
        <v>122</v>
      </c>
      <c r="C1731">
        <v>550</v>
      </c>
      <c r="D1731" t="str">
        <f>VLOOKUP(Oliusala[[#This Row],[postnumer]],Sveitarfelog[#All],4,FALSE)</f>
        <v>Skagafjörður</v>
      </c>
      <c r="E1731" t="str">
        <f>VLOOKUP(Oliusala[[#This Row],[postnumer]],Sveitarfelog[#All],5,FALSE)</f>
        <v>Norðurland vestra</v>
      </c>
      <c r="F1731" t="s">
        <v>23</v>
      </c>
      <c r="G1731" t="s">
        <v>23</v>
      </c>
      <c r="H1731" t="s">
        <v>60</v>
      </c>
      <c r="I1731" s="1">
        <v>5264</v>
      </c>
      <c r="J1731" s="2">
        <f>VLOOKUP(Oliusala[[#This Row],[tegund]],Tegundir!$B$2:$D$19,3,FALSE)*Oliusala[[#This Row],[magn]]/1000</f>
        <v>4.2638400000000001</v>
      </c>
      <c r="K1731">
        <v>2011</v>
      </c>
      <c r="L1731" t="s">
        <v>17</v>
      </c>
      <c r="M1731" s="144" t="s">
        <v>59</v>
      </c>
    </row>
    <row r="1732" spans="1:13" x14ac:dyDescent="0.2">
      <c r="A1732" t="s">
        <v>57</v>
      </c>
      <c r="B1732" s="144" t="s">
        <v>122</v>
      </c>
      <c r="C1732">
        <v>550</v>
      </c>
      <c r="D1732" t="str">
        <f>VLOOKUP(Oliusala[[#This Row],[postnumer]],Sveitarfelog[#All],4,FALSE)</f>
        <v>Skagafjörður</v>
      </c>
      <c r="E1732" t="str">
        <f>VLOOKUP(Oliusala[[#This Row],[postnumer]],Sveitarfelog[#All],5,FALSE)</f>
        <v>Norðurland vestra</v>
      </c>
      <c r="F1732" t="s">
        <v>23</v>
      </c>
      <c r="G1732" t="s">
        <v>23</v>
      </c>
      <c r="H1732" t="s">
        <v>60</v>
      </c>
      <c r="I1732" s="1">
        <v>20096</v>
      </c>
      <c r="J1732" s="2">
        <f>VLOOKUP(Oliusala[[#This Row],[tegund]],Tegundir!$B$2:$D$19,3,FALSE)*Oliusala[[#This Row],[magn]]/1000</f>
        <v>16.277760000000001</v>
      </c>
      <c r="K1732">
        <v>2011</v>
      </c>
      <c r="L1732" t="s">
        <v>17</v>
      </c>
      <c r="M1732" s="144" t="s">
        <v>59</v>
      </c>
    </row>
    <row r="1733" spans="1:13" x14ac:dyDescent="0.2">
      <c r="A1733" t="s">
        <v>63</v>
      </c>
      <c r="B1733" s="144" t="s">
        <v>130</v>
      </c>
      <c r="C1733">
        <v>550</v>
      </c>
      <c r="D1733" t="str">
        <f>VLOOKUP(Oliusala[[#This Row],[postnumer]],Sveitarfelog[#All],4,FALSE)</f>
        <v>Skagafjörður</v>
      </c>
      <c r="E1733" t="str">
        <f>VLOOKUP(Oliusala[[#This Row],[postnumer]],Sveitarfelog[#All],5,FALSE)</f>
        <v>Norðurland vestra</v>
      </c>
      <c r="F1733" t="s">
        <v>23</v>
      </c>
      <c r="G1733" t="s">
        <v>23</v>
      </c>
      <c r="H1733" t="s">
        <v>58</v>
      </c>
      <c r="I1733" s="1">
        <v>5673</v>
      </c>
      <c r="J1733" s="2">
        <f>VLOOKUP(Oliusala[[#This Row],[tegund]],Tegundir!$B$2:$D$19,3,FALSE)*Oliusala[[#This Row],[magn]]/1000</f>
        <v>4.5951300000000002</v>
      </c>
      <c r="K1733">
        <v>2011</v>
      </c>
      <c r="L1733" t="s">
        <v>17</v>
      </c>
      <c r="M1733" s="144" t="s">
        <v>59</v>
      </c>
    </row>
    <row r="1734" spans="1:13" x14ac:dyDescent="0.2">
      <c r="A1734" t="s">
        <v>68</v>
      </c>
      <c r="B1734" s="144" t="s">
        <v>131</v>
      </c>
      <c r="C1734">
        <v>560</v>
      </c>
      <c r="D1734" t="str">
        <f>VLOOKUP(Oliusala[[#This Row],[postnumer]],Sveitarfelog[#All],4,FALSE)</f>
        <v>Skagafjörður</v>
      </c>
      <c r="E1734" t="str">
        <f>VLOOKUP(Oliusala[[#This Row],[postnumer]],Sveitarfelog[#All],5,FALSE)</f>
        <v>Norðurland vestra</v>
      </c>
      <c r="F1734" t="s">
        <v>23</v>
      </c>
      <c r="G1734" t="s">
        <v>23</v>
      </c>
      <c r="H1734" t="s">
        <v>60</v>
      </c>
      <c r="I1734" s="1">
        <v>2542</v>
      </c>
      <c r="J1734" s="2">
        <f>VLOOKUP(Oliusala[[#This Row],[tegund]],Tegundir!$B$2:$D$19,3,FALSE)*Oliusala[[#This Row],[magn]]/1000</f>
        <v>2.0590199999999999</v>
      </c>
      <c r="K1734">
        <v>2011</v>
      </c>
      <c r="L1734" t="s">
        <v>17</v>
      </c>
      <c r="M1734" s="144" t="s">
        <v>59</v>
      </c>
    </row>
    <row r="1735" spans="1:13" x14ac:dyDescent="0.2">
      <c r="A1735" t="s">
        <v>57</v>
      </c>
      <c r="B1735" s="144" t="s">
        <v>131</v>
      </c>
      <c r="C1735">
        <v>560</v>
      </c>
      <c r="D1735" t="str">
        <f>VLOOKUP(Oliusala[[#This Row],[postnumer]],Sveitarfelog[#All],4,FALSE)</f>
        <v>Skagafjörður</v>
      </c>
      <c r="E1735" t="str">
        <f>VLOOKUP(Oliusala[[#This Row],[postnumer]],Sveitarfelog[#All],5,FALSE)</f>
        <v>Norðurland vestra</v>
      </c>
      <c r="F1735" t="s">
        <v>23</v>
      </c>
      <c r="G1735" t="s">
        <v>23</v>
      </c>
      <c r="H1735" t="s">
        <v>60</v>
      </c>
      <c r="I1735" s="1">
        <v>1224</v>
      </c>
      <c r="J1735" s="2">
        <f>VLOOKUP(Oliusala[[#This Row],[tegund]],Tegundir!$B$2:$D$19,3,FALSE)*Oliusala[[#This Row],[magn]]/1000</f>
        <v>0.9914400000000001</v>
      </c>
      <c r="K1735">
        <v>2011</v>
      </c>
      <c r="L1735" t="s">
        <v>17</v>
      </c>
      <c r="M1735" s="144" t="s">
        <v>59</v>
      </c>
    </row>
    <row r="1736" spans="1:13" x14ac:dyDescent="0.2">
      <c r="A1736" t="s">
        <v>68</v>
      </c>
      <c r="B1736" s="144" t="s">
        <v>132</v>
      </c>
      <c r="C1736">
        <v>565</v>
      </c>
      <c r="D1736" t="str">
        <f>VLOOKUP(Oliusala[[#This Row],[postnumer]],Sveitarfelog[#All],4,FALSE)</f>
        <v>Skagafjörður</v>
      </c>
      <c r="E1736" t="str">
        <f>VLOOKUP(Oliusala[[#This Row],[postnumer]],Sveitarfelog[#All],5,FALSE)</f>
        <v>Norðurland vestra</v>
      </c>
      <c r="F1736" t="s">
        <v>23</v>
      </c>
      <c r="G1736" t="s">
        <v>23</v>
      </c>
      <c r="H1736" t="s">
        <v>60</v>
      </c>
      <c r="I1736" s="1">
        <v>2412</v>
      </c>
      <c r="J1736" s="2">
        <f>VLOOKUP(Oliusala[[#This Row],[tegund]],Tegundir!$B$2:$D$19,3,FALSE)*Oliusala[[#This Row],[magn]]/1000</f>
        <v>1.9537200000000001</v>
      </c>
      <c r="K1736">
        <v>2011</v>
      </c>
      <c r="L1736" t="s">
        <v>17</v>
      </c>
      <c r="M1736" s="144" t="s">
        <v>59</v>
      </c>
    </row>
    <row r="1737" spans="1:13" x14ac:dyDescent="0.2">
      <c r="A1737" t="s">
        <v>68</v>
      </c>
      <c r="B1737" s="144" t="s">
        <v>133</v>
      </c>
      <c r="C1737">
        <v>566</v>
      </c>
      <c r="D1737" t="str">
        <f>VLOOKUP(Oliusala[[#This Row],[postnumer]],Sveitarfelog[#All],4,FALSE)</f>
        <v>Skagafjörður</v>
      </c>
      <c r="E1737" t="str">
        <f>VLOOKUP(Oliusala[[#This Row],[postnumer]],Sveitarfelog[#All],5,FALSE)</f>
        <v>Norðurland vestra</v>
      </c>
      <c r="F1737" t="s">
        <v>23</v>
      </c>
      <c r="G1737" t="s">
        <v>23</v>
      </c>
      <c r="H1737" t="s">
        <v>60</v>
      </c>
      <c r="I1737" s="1">
        <v>16600</v>
      </c>
      <c r="J1737" s="2">
        <f>VLOOKUP(Oliusala[[#This Row],[tegund]],Tegundir!$B$2:$D$19,3,FALSE)*Oliusala[[#This Row],[magn]]/1000</f>
        <v>13.446</v>
      </c>
      <c r="K1737">
        <v>2011</v>
      </c>
      <c r="L1737" t="s">
        <v>17</v>
      </c>
      <c r="M1737" s="144" t="s">
        <v>59</v>
      </c>
    </row>
    <row r="1738" spans="1:13" x14ac:dyDescent="0.2">
      <c r="A1738" t="s">
        <v>57</v>
      </c>
      <c r="B1738" s="144" t="s">
        <v>133</v>
      </c>
      <c r="C1738">
        <v>566</v>
      </c>
      <c r="D1738" t="str">
        <f>VLOOKUP(Oliusala[[#This Row],[postnumer]],Sveitarfelog[#All],4,FALSE)</f>
        <v>Skagafjörður</v>
      </c>
      <c r="E1738" t="str">
        <f>VLOOKUP(Oliusala[[#This Row],[postnumer]],Sveitarfelog[#All],5,FALSE)</f>
        <v>Norðurland vestra</v>
      </c>
      <c r="F1738" t="s">
        <v>23</v>
      </c>
      <c r="G1738" t="s">
        <v>23</v>
      </c>
      <c r="H1738" t="s">
        <v>60</v>
      </c>
      <c r="I1738" s="1">
        <v>6126</v>
      </c>
      <c r="J1738" s="2">
        <f>VLOOKUP(Oliusala[[#This Row],[tegund]],Tegundir!$B$2:$D$19,3,FALSE)*Oliusala[[#This Row],[magn]]/1000</f>
        <v>4.9620600000000001</v>
      </c>
      <c r="K1738">
        <v>2011</v>
      </c>
      <c r="L1738" t="s">
        <v>17</v>
      </c>
      <c r="M1738" s="144" t="s">
        <v>59</v>
      </c>
    </row>
    <row r="1739" spans="1:13" x14ac:dyDescent="0.2">
      <c r="A1739" t="s">
        <v>63</v>
      </c>
      <c r="B1739" s="144" t="s">
        <v>137</v>
      </c>
      <c r="C1739">
        <v>600</v>
      </c>
      <c r="D1739" t="str">
        <f>VLOOKUP(Oliusala[[#This Row],[postnumer]],Sveitarfelog[#All],4,FALSE)</f>
        <v>Akureyrarbær,Eyjafjarðarsveit,Hörgársveit,Svalbarðsstrandarhreppur,Grýtubakkahreppur</v>
      </c>
      <c r="E1739" t="str">
        <f>VLOOKUP(Oliusala[[#This Row],[postnumer]],Sveitarfelog[#All],5,FALSE)</f>
        <v>Norðurland eystra</v>
      </c>
      <c r="F1739" t="s">
        <v>23</v>
      </c>
      <c r="G1739" t="s">
        <v>23</v>
      </c>
      <c r="H1739" t="s">
        <v>61</v>
      </c>
      <c r="I1739" s="1">
        <v>430823</v>
      </c>
      <c r="J1739" s="2">
        <f>VLOOKUP(Oliusala[[#This Row],[tegund]],Tegundir!$B$2:$D$19,3,FALSE)*Oliusala[[#This Row],[magn]]/1000</f>
        <v>348.96663000000001</v>
      </c>
      <c r="K1739">
        <v>2011</v>
      </c>
      <c r="L1739" t="s">
        <v>17</v>
      </c>
      <c r="M1739" s="144" t="s">
        <v>62</v>
      </c>
    </row>
    <row r="1740" spans="1:13" x14ac:dyDescent="0.2">
      <c r="A1740" t="s">
        <v>68</v>
      </c>
      <c r="B1740" s="144" t="s">
        <v>68</v>
      </c>
      <c r="C1740">
        <v>600</v>
      </c>
      <c r="D1740" t="str">
        <f>VLOOKUP(Oliusala[[#This Row],[postnumer]],Sveitarfelog[#All],4,FALSE)</f>
        <v>Akureyrarbær,Eyjafjarðarsveit,Hörgársveit,Svalbarðsstrandarhreppur,Grýtubakkahreppur</v>
      </c>
      <c r="E1740" t="str">
        <f>VLOOKUP(Oliusala[[#This Row],[postnumer]],Sveitarfelog[#All],5,FALSE)</f>
        <v>Norðurland eystra</v>
      </c>
      <c r="F1740" t="s">
        <v>23</v>
      </c>
      <c r="G1740" t="s">
        <v>23</v>
      </c>
      <c r="H1740" t="s">
        <v>58</v>
      </c>
      <c r="I1740" s="1">
        <v>268947</v>
      </c>
      <c r="J1740" s="2">
        <f>VLOOKUP(Oliusala[[#This Row],[tegund]],Tegundir!$B$2:$D$19,3,FALSE)*Oliusala[[#This Row],[magn]]/1000</f>
        <v>217.84707</v>
      </c>
      <c r="K1740">
        <v>2011</v>
      </c>
      <c r="L1740" t="s">
        <v>17</v>
      </c>
      <c r="M1740" s="144" t="s">
        <v>59</v>
      </c>
    </row>
    <row r="1741" spans="1:13" x14ac:dyDescent="0.2">
      <c r="A1741" t="s">
        <v>63</v>
      </c>
      <c r="B1741" s="144" t="s">
        <v>137</v>
      </c>
      <c r="C1741">
        <v>600</v>
      </c>
      <c r="D1741" t="str">
        <f>VLOOKUP(Oliusala[[#This Row],[postnumer]],Sveitarfelog[#All],4,FALSE)</f>
        <v>Akureyrarbær,Eyjafjarðarsveit,Hörgársveit,Svalbarðsstrandarhreppur,Grýtubakkahreppur</v>
      </c>
      <c r="E1741" t="str">
        <f>VLOOKUP(Oliusala[[#This Row],[postnumer]],Sveitarfelog[#All],5,FALSE)</f>
        <v>Norðurland eystra</v>
      </c>
      <c r="F1741" t="s">
        <v>23</v>
      </c>
      <c r="G1741" t="s">
        <v>23</v>
      </c>
      <c r="H1741" t="s">
        <v>58</v>
      </c>
      <c r="I1741" s="1">
        <v>365859</v>
      </c>
      <c r="J1741" s="2">
        <f>VLOOKUP(Oliusala[[#This Row],[tegund]],Tegundir!$B$2:$D$19,3,FALSE)*Oliusala[[#This Row],[magn]]/1000</f>
        <v>296.34579000000002</v>
      </c>
      <c r="K1741">
        <v>2011</v>
      </c>
      <c r="L1741" t="s">
        <v>17</v>
      </c>
      <c r="M1741" s="144" t="s">
        <v>59</v>
      </c>
    </row>
    <row r="1742" spans="1:13" x14ac:dyDescent="0.2">
      <c r="A1742" t="s">
        <v>68</v>
      </c>
      <c r="B1742" s="144" t="s">
        <v>96</v>
      </c>
      <c r="C1742">
        <v>640</v>
      </c>
      <c r="D1742" t="str">
        <f>VLOOKUP(Oliusala[[#This Row],[postnumer]],Sveitarfelog[#All],4,FALSE)</f>
        <v>Norðurþing,Tjörneshreppur</v>
      </c>
      <c r="E1742" t="str">
        <f>VLOOKUP(Oliusala[[#This Row],[postnumer]],Sveitarfelog[#All],5,FALSE)</f>
        <v>Norðurland eystra</v>
      </c>
      <c r="F1742" t="s">
        <v>23</v>
      </c>
      <c r="G1742" t="s">
        <v>23</v>
      </c>
      <c r="H1742" t="s">
        <v>60</v>
      </c>
      <c r="I1742" s="1">
        <v>22174</v>
      </c>
      <c r="J1742" s="2">
        <f>VLOOKUP(Oliusala[[#This Row],[tegund]],Tegundir!$B$2:$D$19,3,FALSE)*Oliusala[[#This Row],[magn]]/1000</f>
        <v>17.960940000000001</v>
      </c>
      <c r="K1742">
        <v>2011</v>
      </c>
      <c r="L1742" t="s">
        <v>17</v>
      </c>
      <c r="M1742" s="144" t="s">
        <v>59</v>
      </c>
    </row>
    <row r="1743" spans="1:13" x14ac:dyDescent="0.2">
      <c r="A1743" t="s">
        <v>57</v>
      </c>
      <c r="B1743" s="144" t="s">
        <v>96</v>
      </c>
      <c r="C1743">
        <v>640</v>
      </c>
      <c r="D1743" t="str">
        <f>VLOOKUP(Oliusala[[#This Row],[postnumer]],Sveitarfelog[#All],4,FALSE)</f>
        <v>Norðurþing,Tjörneshreppur</v>
      </c>
      <c r="E1743" t="str">
        <f>VLOOKUP(Oliusala[[#This Row],[postnumer]],Sveitarfelog[#All],5,FALSE)</f>
        <v>Norðurland eystra</v>
      </c>
      <c r="F1743" t="s">
        <v>23</v>
      </c>
      <c r="G1743" t="s">
        <v>23</v>
      </c>
      <c r="H1743" t="s">
        <v>60</v>
      </c>
      <c r="I1743" s="1">
        <v>10345</v>
      </c>
      <c r="J1743" s="2">
        <f>VLOOKUP(Oliusala[[#This Row],[tegund]],Tegundir!$B$2:$D$19,3,FALSE)*Oliusala[[#This Row],[magn]]/1000</f>
        <v>8.3794500000000003</v>
      </c>
      <c r="K1743">
        <v>2011</v>
      </c>
      <c r="L1743" t="s">
        <v>17</v>
      </c>
      <c r="M1743" s="144" t="s">
        <v>59</v>
      </c>
    </row>
    <row r="1744" spans="1:13" x14ac:dyDescent="0.2">
      <c r="A1744" t="s">
        <v>57</v>
      </c>
      <c r="B1744" s="144" t="s">
        <v>145</v>
      </c>
      <c r="C1744">
        <v>660</v>
      </c>
      <c r="D1744" t="str">
        <f>VLOOKUP(Oliusala[[#This Row],[postnumer]],Sveitarfelog[#All],4,FALSE)</f>
        <v>Þingeyjarsveit</v>
      </c>
      <c r="E1744" t="str">
        <f>VLOOKUP(Oliusala[[#This Row],[postnumer]],Sveitarfelog[#All],5,FALSE)</f>
        <v>Norðurland eystra</v>
      </c>
      <c r="F1744" t="s">
        <v>23</v>
      </c>
      <c r="G1744" t="s">
        <v>23</v>
      </c>
      <c r="H1744" t="s">
        <v>60</v>
      </c>
      <c r="I1744" s="1">
        <v>632</v>
      </c>
      <c r="J1744" s="2">
        <f>VLOOKUP(Oliusala[[#This Row],[tegund]],Tegundir!$B$2:$D$19,3,FALSE)*Oliusala[[#This Row],[magn]]/1000</f>
        <v>0.51192000000000004</v>
      </c>
      <c r="K1744">
        <v>2011</v>
      </c>
      <c r="L1744" t="s">
        <v>17</v>
      </c>
      <c r="M1744" s="144" t="s">
        <v>59</v>
      </c>
    </row>
    <row r="1745" spans="1:13" x14ac:dyDescent="0.2">
      <c r="A1745" t="s">
        <v>57</v>
      </c>
      <c r="B1745" s="144" t="s">
        <v>147</v>
      </c>
      <c r="C1745">
        <v>670</v>
      </c>
      <c r="D1745" t="str">
        <f>VLOOKUP(Oliusala[[#This Row],[postnumer]],Sveitarfelog[#All],4,FALSE)</f>
        <v>Norðurþing,Tjörneshreppur</v>
      </c>
      <c r="E1745" t="str">
        <f>VLOOKUP(Oliusala[[#This Row],[postnumer]],Sveitarfelog[#All],5,FALSE)</f>
        <v>Norðurland eystra</v>
      </c>
      <c r="F1745" t="s">
        <v>23</v>
      </c>
      <c r="G1745" t="s">
        <v>23</v>
      </c>
      <c r="H1745" t="s">
        <v>60</v>
      </c>
      <c r="I1745" s="1">
        <v>5995</v>
      </c>
      <c r="J1745" s="2">
        <f>VLOOKUP(Oliusala[[#This Row],[tegund]],Tegundir!$B$2:$D$19,3,FALSE)*Oliusala[[#This Row],[magn]]/1000</f>
        <v>4.8559500000000009</v>
      </c>
      <c r="K1745">
        <v>2011</v>
      </c>
      <c r="L1745" t="s">
        <v>17</v>
      </c>
      <c r="M1745" s="144" t="s">
        <v>59</v>
      </c>
    </row>
    <row r="1746" spans="1:13" x14ac:dyDescent="0.2">
      <c r="A1746" t="s">
        <v>68</v>
      </c>
      <c r="B1746" s="144" t="s">
        <v>150</v>
      </c>
      <c r="C1746">
        <v>680</v>
      </c>
      <c r="D1746" t="str">
        <f>VLOOKUP(Oliusala[[#This Row],[postnumer]],Sveitarfelog[#All],4,FALSE)</f>
        <v>Langanesbyggð</v>
      </c>
      <c r="E1746" t="str">
        <f>VLOOKUP(Oliusala[[#This Row],[postnumer]],Sveitarfelog[#All],5,FALSE)</f>
        <v>Norðurland eystra</v>
      </c>
      <c r="F1746" t="s">
        <v>23</v>
      </c>
      <c r="G1746" t="s">
        <v>23</v>
      </c>
      <c r="H1746" t="s">
        <v>60</v>
      </c>
      <c r="I1746" s="1">
        <v>3170</v>
      </c>
      <c r="J1746" s="2">
        <f>VLOOKUP(Oliusala[[#This Row],[tegund]],Tegundir!$B$2:$D$19,3,FALSE)*Oliusala[[#This Row],[magn]]/1000</f>
        <v>2.5677000000000003</v>
      </c>
      <c r="K1746">
        <v>2011</v>
      </c>
      <c r="L1746" t="s">
        <v>17</v>
      </c>
      <c r="M1746" s="144" t="s">
        <v>59</v>
      </c>
    </row>
    <row r="1747" spans="1:13" x14ac:dyDescent="0.2">
      <c r="A1747" t="s">
        <v>57</v>
      </c>
      <c r="B1747" s="144" t="s">
        <v>150</v>
      </c>
      <c r="C1747">
        <v>680</v>
      </c>
      <c r="D1747" t="str">
        <f>VLOOKUP(Oliusala[[#This Row],[postnumer]],Sveitarfelog[#All],4,FALSE)</f>
        <v>Langanesbyggð</v>
      </c>
      <c r="E1747" t="str">
        <f>VLOOKUP(Oliusala[[#This Row],[postnumer]],Sveitarfelog[#All],5,FALSE)</f>
        <v>Norðurland eystra</v>
      </c>
      <c r="F1747" t="s">
        <v>23</v>
      </c>
      <c r="G1747" t="s">
        <v>23</v>
      </c>
      <c r="H1747" t="s">
        <v>60</v>
      </c>
      <c r="I1747" s="1">
        <v>1048</v>
      </c>
      <c r="J1747" s="2">
        <f>VLOOKUP(Oliusala[[#This Row],[tegund]],Tegundir!$B$2:$D$19,3,FALSE)*Oliusala[[#This Row],[magn]]/1000</f>
        <v>0.84888000000000008</v>
      </c>
      <c r="K1747">
        <v>2011</v>
      </c>
      <c r="L1747" t="s">
        <v>17</v>
      </c>
      <c r="M1747" s="144" t="s">
        <v>59</v>
      </c>
    </row>
    <row r="1748" spans="1:13" x14ac:dyDescent="0.2">
      <c r="A1748" t="s">
        <v>63</v>
      </c>
      <c r="B1748" s="144" t="s">
        <v>153</v>
      </c>
      <c r="C1748">
        <v>700</v>
      </c>
      <c r="D1748" t="str">
        <f>VLOOKUP(Oliusala[[#This Row],[postnumer]],Sveitarfelog[#All],4,FALSE)</f>
        <v>Fljótsdalshreppur,Múlaþing</v>
      </c>
      <c r="E1748" t="str">
        <f>VLOOKUP(Oliusala[[#This Row],[postnumer]],Sveitarfelog[#All],5,FALSE)</f>
        <v>Austurland</v>
      </c>
      <c r="F1748" t="s">
        <v>23</v>
      </c>
      <c r="G1748" t="s">
        <v>23</v>
      </c>
      <c r="H1748" t="s">
        <v>61</v>
      </c>
      <c r="I1748" s="1">
        <v>128505</v>
      </c>
      <c r="J1748" s="2">
        <f>VLOOKUP(Oliusala[[#This Row],[tegund]],Tegundir!$B$2:$D$19,3,FALSE)*Oliusala[[#This Row],[magn]]/1000</f>
        <v>104.08905</v>
      </c>
      <c r="K1748">
        <v>2011</v>
      </c>
      <c r="L1748" t="s">
        <v>17</v>
      </c>
      <c r="M1748" s="144" t="s">
        <v>62</v>
      </c>
    </row>
    <row r="1749" spans="1:13" x14ac:dyDescent="0.2">
      <c r="A1749" t="s">
        <v>63</v>
      </c>
      <c r="B1749" s="144" t="s">
        <v>153</v>
      </c>
      <c r="C1749">
        <v>700</v>
      </c>
      <c r="D1749" t="str">
        <f>VLOOKUP(Oliusala[[#This Row],[postnumer]],Sveitarfelog[#All],4,FALSE)</f>
        <v>Fljótsdalshreppur,Múlaþing</v>
      </c>
      <c r="E1749" t="str">
        <f>VLOOKUP(Oliusala[[#This Row],[postnumer]],Sveitarfelog[#All],5,FALSE)</f>
        <v>Austurland</v>
      </c>
      <c r="F1749" t="s">
        <v>23</v>
      </c>
      <c r="G1749" t="s">
        <v>23</v>
      </c>
      <c r="H1749" t="s">
        <v>58</v>
      </c>
      <c r="I1749" s="1">
        <v>50973</v>
      </c>
      <c r="J1749" s="2">
        <f>VLOOKUP(Oliusala[[#This Row],[tegund]],Tegundir!$B$2:$D$19,3,FALSE)*Oliusala[[#This Row],[magn]]/1000</f>
        <v>41.288130000000002</v>
      </c>
      <c r="K1749">
        <v>2011</v>
      </c>
      <c r="L1749" t="s">
        <v>17</v>
      </c>
      <c r="M1749" s="144" t="s">
        <v>59</v>
      </c>
    </row>
    <row r="1750" spans="1:13" x14ac:dyDescent="0.2">
      <c r="A1750" t="s">
        <v>63</v>
      </c>
      <c r="B1750" s="144" t="s">
        <v>168</v>
      </c>
      <c r="C1750">
        <v>780</v>
      </c>
      <c r="D1750" t="str">
        <f>VLOOKUP(Oliusala[[#This Row],[postnumer]],Sveitarfelog[#All],4,FALSE)</f>
        <v>Sveitarfélagið Hornafjörður</v>
      </c>
      <c r="E1750" t="str">
        <f>VLOOKUP(Oliusala[[#This Row],[postnumer]],Sveitarfelog[#All],5,FALSE)</f>
        <v>Suðurland</v>
      </c>
      <c r="F1750" t="s">
        <v>23</v>
      </c>
      <c r="G1750" t="s">
        <v>23</v>
      </c>
      <c r="H1750" t="s">
        <v>61</v>
      </c>
      <c r="I1750" s="1">
        <v>1490</v>
      </c>
      <c r="J1750" s="2">
        <f>VLOOKUP(Oliusala[[#This Row],[tegund]],Tegundir!$B$2:$D$19,3,FALSE)*Oliusala[[#This Row],[magn]]/1000</f>
        <v>1.2069000000000001</v>
      </c>
      <c r="K1750">
        <v>2011</v>
      </c>
      <c r="L1750" t="s">
        <v>17</v>
      </c>
      <c r="M1750" s="144" t="s">
        <v>62</v>
      </c>
    </row>
    <row r="1751" spans="1:13" x14ac:dyDescent="0.2">
      <c r="A1751" t="s">
        <v>63</v>
      </c>
      <c r="B1751" s="144" t="s">
        <v>168</v>
      </c>
      <c r="C1751">
        <v>780</v>
      </c>
      <c r="D1751" t="str">
        <f>VLOOKUP(Oliusala[[#This Row],[postnumer]],Sveitarfelog[#All],4,FALSE)</f>
        <v>Sveitarfélagið Hornafjörður</v>
      </c>
      <c r="E1751" t="str">
        <f>VLOOKUP(Oliusala[[#This Row],[postnumer]],Sveitarfelog[#All],5,FALSE)</f>
        <v>Suðurland</v>
      </c>
      <c r="F1751" t="s">
        <v>23</v>
      </c>
      <c r="G1751" t="s">
        <v>23</v>
      </c>
      <c r="H1751" t="s">
        <v>58</v>
      </c>
      <c r="I1751" s="1">
        <v>44802</v>
      </c>
      <c r="J1751" s="2">
        <f>VLOOKUP(Oliusala[[#This Row],[tegund]],Tegundir!$B$2:$D$19,3,FALSE)*Oliusala[[#This Row],[magn]]/1000</f>
        <v>36.289619999999999</v>
      </c>
      <c r="K1751">
        <v>2011</v>
      </c>
      <c r="L1751" t="s">
        <v>17</v>
      </c>
      <c r="M1751" s="144" t="s">
        <v>59</v>
      </c>
    </row>
    <row r="1752" spans="1:13" x14ac:dyDescent="0.2">
      <c r="A1752" t="s">
        <v>57</v>
      </c>
      <c r="B1752" s="144" t="s">
        <v>70</v>
      </c>
      <c r="C1752">
        <v>800</v>
      </c>
      <c r="D1752" t="str">
        <f>VLOOKUP(Oliusala[[#This Row],[postnumer]],Sveitarfelog[#All],4,FALSE)</f>
        <v>Flóahreppur,Sveitarfélagið Árborg</v>
      </c>
      <c r="E1752" t="str">
        <f>VLOOKUP(Oliusala[[#This Row],[postnumer]],Sveitarfelog[#All],5,FALSE)</f>
        <v>Suðurland</v>
      </c>
      <c r="F1752" t="s">
        <v>23</v>
      </c>
      <c r="G1752" t="s">
        <v>23</v>
      </c>
      <c r="H1752" t="s">
        <v>60</v>
      </c>
      <c r="I1752" s="1">
        <v>44484</v>
      </c>
      <c r="J1752" s="2">
        <f>VLOOKUP(Oliusala[[#This Row],[tegund]],Tegundir!$B$2:$D$19,3,FALSE)*Oliusala[[#This Row],[magn]]/1000</f>
        <v>36.032040000000002</v>
      </c>
      <c r="K1752">
        <v>2011</v>
      </c>
      <c r="L1752" t="s">
        <v>17</v>
      </c>
      <c r="M1752" s="144" t="s">
        <v>59</v>
      </c>
    </row>
    <row r="1753" spans="1:13" x14ac:dyDescent="0.2">
      <c r="A1753" t="s">
        <v>57</v>
      </c>
      <c r="B1753" s="144" t="s">
        <v>70</v>
      </c>
      <c r="C1753">
        <v>800</v>
      </c>
      <c r="D1753" t="str">
        <f>VLOOKUP(Oliusala[[#This Row],[postnumer]],Sveitarfelog[#All],4,FALSE)</f>
        <v>Flóahreppur,Sveitarfélagið Árborg</v>
      </c>
      <c r="E1753" t="str">
        <f>VLOOKUP(Oliusala[[#This Row],[postnumer]],Sveitarfelog[#All],5,FALSE)</f>
        <v>Suðurland</v>
      </c>
      <c r="F1753" t="s">
        <v>26</v>
      </c>
      <c r="G1753" t="s">
        <v>23</v>
      </c>
      <c r="H1753" t="s">
        <v>60</v>
      </c>
      <c r="I1753" s="1">
        <v>8912</v>
      </c>
      <c r="J1753" s="2">
        <f>VLOOKUP(Oliusala[[#This Row],[tegund]],Tegundir!$B$2:$D$19,3,FALSE)*Oliusala[[#This Row],[magn]]/1000</f>
        <v>7.2187200000000002</v>
      </c>
      <c r="K1753">
        <v>2011</v>
      </c>
      <c r="L1753" t="s">
        <v>17</v>
      </c>
      <c r="M1753" s="144" t="s">
        <v>59</v>
      </c>
    </row>
    <row r="1754" spans="1:13" x14ac:dyDescent="0.2">
      <c r="A1754" t="s">
        <v>63</v>
      </c>
      <c r="B1754" s="144" t="s">
        <v>65</v>
      </c>
      <c r="C1754">
        <v>900</v>
      </c>
      <c r="D1754" t="str">
        <f>VLOOKUP(Oliusala[[#This Row],[postnumer]],Sveitarfelog[#All],4,FALSE)</f>
        <v>Vestmannaeyjabær</v>
      </c>
      <c r="E1754" t="str">
        <f>VLOOKUP(Oliusala[[#This Row],[postnumer]],Sveitarfelog[#All],5,FALSE)</f>
        <v>Suðurland</v>
      </c>
      <c r="F1754" t="s">
        <v>26</v>
      </c>
      <c r="G1754" t="s">
        <v>23</v>
      </c>
      <c r="H1754" t="s">
        <v>58</v>
      </c>
      <c r="I1754" s="1">
        <v>1367</v>
      </c>
      <c r="J1754" s="2">
        <f>VLOOKUP(Oliusala[[#This Row],[tegund]],Tegundir!$B$2:$D$19,3,FALSE)*Oliusala[[#This Row],[magn]]/1000</f>
        <v>1.10727</v>
      </c>
      <c r="K1754">
        <v>2011</v>
      </c>
      <c r="L1754" t="s">
        <v>17</v>
      </c>
      <c r="M1754" s="144" t="s">
        <v>59</v>
      </c>
    </row>
    <row r="1755" spans="1:13" x14ac:dyDescent="0.2">
      <c r="A1755" t="s">
        <v>63</v>
      </c>
      <c r="B1755" s="144" t="s">
        <v>196</v>
      </c>
      <c r="C1755">
        <v>900</v>
      </c>
      <c r="D1755" t="str">
        <f>VLOOKUP(Oliusala[[#This Row],[postnumer]],Sveitarfelog[#All],4,FALSE)</f>
        <v>Vestmannaeyjabær</v>
      </c>
      <c r="E1755" t="str">
        <f>VLOOKUP(Oliusala[[#This Row],[postnumer]],Sveitarfelog[#All],5,FALSE)</f>
        <v>Suðurland</v>
      </c>
      <c r="F1755" t="s">
        <v>23</v>
      </c>
      <c r="G1755" t="s">
        <v>23</v>
      </c>
      <c r="H1755" t="s">
        <v>61</v>
      </c>
      <c r="I1755" s="1">
        <v>425</v>
      </c>
      <c r="J1755" s="2">
        <f>VLOOKUP(Oliusala[[#This Row],[tegund]],Tegundir!$B$2:$D$19,3,FALSE)*Oliusala[[#This Row],[magn]]/1000</f>
        <v>0.34425</v>
      </c>
      <c r="K1755">
        <v>2011</v>
      </c>
      <c r="L1755" t="s">
        <v>17</v>
      </c>
      <c r="M1755" s="144" t="s">
        <v>62</v>
      </c>
    </row>
    <row r="1756" spans="1:13" x14ac:dyDescent="0.2">
      <c r="A1756" t="s">
        <v>63</v>
      </c>
      <c r="B1756" s="144" t="s">
        <v>196</v>
      </c>
      <c r="C1756">
        <v>900</v>
      </c>
      <c r="D1756" t="str">
        <f>VLOOKUP(Oliusala[[#This Row],[postnumer]],Sveitarfelog[#All],4,FALSE)</f>
        <v>Vestmannaeyjabær</v>
      </c>
      <c r="E1756" t="str">
        <f>VLOOKUP(Oliusala[[#This Row],[postnumer]],Sveitarfelog[#All],5,FALSE)</f>
        <v>Suðurland</v>
      </c>
      <c r="F1756" t="s">
        <v>23</v>
      </c>
      <c r="G1756" t="s">
        <v>23</v>
      </c>
      <c r="H1756" t="s">
        <v>58</v>
      </c>
      <c r="I1756" s="1">
        <v>22484</v>
      </c>
      <c r="J1756" s="2">
        <f>VLOOKUP(Oliusala[[#This Row],[tegund]],Tegundir!$B$2:$D$19,3,FALSE)*Oliusala[[#This Row],[magn]]/1000</f>
        <v>18.212040000000002</v>
      </c>
      <c r="K1756">
        <v>2011</v>
      </c>
      <c r="L1756" t="s">
        <v>17</v>
      </c>
      <c r="M1756" s="144" t="s">
        <v>59</v>
      </c>
    </row>
    <row r="1757" spans="1:13" x14ac:dyDescent="0.2">
      <c r="A1757" t="s">
        <v>57</v>
      </c>
      <c r="B1757" s="144" t="s">
        <v>174</v>
      </c>
      <c r="C1757">
        <v>801</v>
      </c>
      <c r="D1757" t="str">
        <f>VLOOKUP(Oliusala[[#This Row],[postnumer]],Sveitarfelog[#All],4,FALSE)</f>
        <v>Flóahreppur,Sveitarfélagið Árborg</v>
      </c>
      <c r="E1757" t="str">
        <f>VLOOKUP(Oliusala[[#This Row],[postnumer]],Sveitarfelog[#All],5,FALSE)</f>
        <v>Suðurland</v>
      </c>
      <c r="F1757" t="s">
        <v>26</v>
      </c>
      <c r="G1757" t="s">
        <v>23</v>
      </c>
      <c r="H1757" t="s">
        <v>60</v>
      </c>
      <c r="I1757" s="1">
        <v>3240</v>
      </c>
      <c r="J1757" s="2">
        <f>VLOOKUP(Oliusala[[#This Row],[tegund]],Tegundir!$B$2:$D$19,3,FALSE)*Oliusala[[#This Row],[magn]]/1000</f>
        <v>2.6244000000000001</v>
      </c>
      <c r="K1757">
        <v>2011</v>
      </c>
      <c r="L1757" t="s">
        <v>17</v>
      </c>
      <c r="M1757" s="144" t="s">
        <v>59</v>
      </c>
    </row>
    <row r="1758" spans="1:13" x14ac:dyDescent="0.2">
      <c r="A1758" t="s">
        <v>57</v>
      </c>
      <c r="B1758" s="144" t="s">
        <v>182</v>
      </c>
      <c r="C1758">
        <v>810</v>
      </c>
      <c r="D1758" t="str">
        <f>VLOOKUP(Oliusala[[#This Row],[postnumer]],Sveitarfelog[#All],4,FALSE)</f>
        <v>Hveragerðisbær,Sveitarfélagið Ölfus</v>
      </c>
      <c r="E1758" t="str">
        <f>VLOOKUP(Oliusala[[#This Row],[postnumer]],Sveitarfelog[#All],5,FALSE)</f>
        <v>Suðurland</v>
      </c>
      <c r="F1758" t="s">
        <v>26</v>
      </c>
      <c r="G1758" t="s">
        <v>23</v>
      </c>
      <c r="H1758" t="s">
        <v>60</v>
      </c>
      <c r="I1758" s="1">
        <v>886</v>
      </c>
      <c r="J1758" s="2">
        <f>VLOOKUP(Oliusala[[#This Row],[tegund]],Tegundir!$B$2:$D$19,3,FALSE)*Oliusala[[#This Row],[magn]]/1000</f>
        <v>0.71766000000000008</v>
      </c>
      <c r="K1758">
        <v>2011</v>
      </c>
      <c r="L1758" t="s">
        <v>17</v>
      </c>
      <c r="M1758" s="144" t="s">
        <v>59</v>
      </c>
    </row>
    <row r="1759" spans="1:13" x14ac:dyDescent="0.2">
      <c r="A1759" t="s">
        <v>57</v>
      </c>
      <c r="B1759" s="144" t="s">
        <v>185</v>
      </c>
      <c r="C1759">
        <v>825</v>
      </c>
      <c r="D1759" t="str">
        <f>VLOOKUP(Oliusala[[#This Row],[postnumer]],Sveitarfelog[#All],4,FALSE)</f>
        <v>Flóahreppur,Sveitarfélagið Árborg</v>
      </c>
      <c r="E1759" t="str">
        <f>VLOOKUP(Oliusala[[#This Row],[postnumer]],Sveitarfelog[#All],5,FALSE)</f>
        <v>Suðurland</v>
      </c>
      <c r="F1759" t="s">
        <v>23</v>
      </c>
      <c r="G1759" t="s">
        <v>23</v>
      </c>
      <c r="H1759" t="s">
        <v>60</v>
      </c>
      <c r="I1759" s="1">
        <v>4965</v>
      </c>
      <c r="J1759" s="2">
        <f>VLOOKUP(Oliusala[[#This Row],[tegund]],Tegundir!$B$2:$D$19,3,FALSE)*Oliusala[[#This Row],[magn]]/1000</f>
        <v>4.0216500000000002</v>
      </c>
      <c r="K1759">
        <v>2011</v>
      </c>
      <c r="L1759" t="s">
        <v>17</v>
      </c>
      <c r="M1759" s="144" t="s">
        <v>59</v>
      </c>
    </row>
    <row r="1760" spans="1:13" x14ac:dyDescent="0.2">
      <c r="A1760" t="s">
        <v>57</v>
      </c>
      <c r="B1760" s="144" t="s">
        <v>188</v>
      </c>
      <c r="C1760">
        <v>845</v>
      </c>
      <c r="D1760" t="str">
        <f>VLOOKUP(Oliusala[[#This Row],[postnumer]],Sveitarfelog[#All],4,FALSE)</f>
        <v>Bláskógabyggð,Grímsnes- og Grafningshreppur,Hrunamannahreppur,Skeiða- og Gnúpverjahreppur</v>
      </c>
      <c r="E1760" t="str">
        <f>VLOOKUP(Oliusala[[#This Row],[postnumer]],Sveitarfelog[#All],5,FALSE)</f>
        <v>Suðurland</v>
      </c>
      <c r="F1760" t="s">
        <v>23</v>
      </c>
      <c r="G1760" t="s">
        <v>23</v>
      </c>
      <c r="H1760" t="s">
        <v>60</v>
      </c>
      <c r="I1760" s="1">
        <v>11017</v>
      </c>
      <c r="J1760" s="2">
        <f>VLOOKUP(Oliusala[[#This Row],[tegund]],Tegundir!$B$2:$D$19,3,FALSE)*Oliusala[[#This Row],[magn]]/1000</f>
        <v>8.9237700000000011</v>
      </c>
      <c r="K1760">
        <v>2011</v>
      </c>
      <c r="L1760" t="s">
        <v>17</v>
      </c>
      <c r="M1760" s="144" t="s">
        <v>59</v>
      </c>
    </row>
    <row r="1761" spans="1:15" x14ac:dyDescent="0.2">
      <c r="A1761" t="s">
        <v>57</v>
      </c>
      <c r="B1761" s="144" t="s">
        <v>188</v>
      </c>
      <c r="C1761">
        <v>845</v>
      </c>
      <c r="D1761" t="str">
        <f>VLOOKUP(Oliusala[[#This Row],[postnumer]],Sveitarfelog[#All],4,FALSE)</f>
        <v>Bláskógabyggð,Grímsnes- og Grafningshreppur,Hrunamannahreppur,Skeiða- og Gnúpverjahreppur</v>
      </c>
      <c r="E1761" t="str">
        <f>VLOOKUP(Oliusala[[#This Row],[postnumer]],Sveitarfelog[#All],5,FALSE)</f>
        <v>Suðurland</v>
      </c>
      <c r="F1761" t="s">
        <v>26</v>
      </c>
      <c r="G1761" t="s">
        <v>23</v>
      </c>
      <c r="H1761" t="s">
        <v>60</v>
      </c>
      <c r="I1761" s="1">
        <v>5451</v>
      </c>
      <c r="J1761" s="2">
        <f>VLOOKUP(Oliusala[[#This Row],[tegund]],Tegundir!$B$2:$D$19,3,FALSE)*Oliusala[[#This Row],[magn]]/1000</f>
        <v>4.4153100000000007</v>
      </c>
      <c r="K1761">
        <v>2011</v>
      </c>
      <c r="L1761" t="s">
        <v>17</v>
      </c>
      <c r="M1761" s="144" t="s">
        <v>59</v>
      </c>
    </row>
    <row r="1762" spans="1:15" x14ac:dyDescent="0.2">
      <c r="A1762" t="s">
        <v>57</v>
      </c>
      <c r="B1762" s="144" t="s">
        <v>163</v>
      </c>
      <c r="C1762">
        <v>850</v>
      </c>
      <c r="D1762" t="str">
        <f>VLOOKUP(Oliusala[[#This Row],[postnumer]],Sveitarfelog[#All],4,FALSE)</f>
        <v>Ásahreppur,Rangárþing ytra</v>
      </c>
      <c r="E1762" t="str">
        <f>VLOOKUP(Oliusala[[#This Row],[postnumer]],Sveitarfelog[#All],5,FALSE)</f>
        <v>Suðurland</v>
      </c>
      <c r="F1762" t="s">
        <v>23</v>
      </c>
      <c r="G1762" t="s">
        <v>23</v>
      </c>
      <c r="H1762" t="s">
        <v>60</v>
      </c>
      <c r="I1762" s="1">
        <v>22086</v>
      </c>
      <c r="J1762" s="2">
        <f>VLOOKUP(Oliusala[[#This Row],[tegund]],Tegundir!$B$2:$D$19,3,FALSE)*Oliusala[[#This Row],[magn]]/1000</f>
        <v>17.889659999999999</v>
      </c>
      <c r="K1762">
        <v>2011</v>
      </c>
      <c r="L1762" t="s">
        <v>17</v>
      </c>
      <c r="M1762" s="144" t="s">
        <v>59</v>
      </c>
    </row>
    <row r="1763" spans="1:15" x14ac:dyDescent="0.2">
      <c r="A1763" t="s">
        <v>63</v>
      </c>
      <c r="B1763" s="144" t="s">
        <v>163</v>
      </c>
      <c r="C1763">
        <v>850</v>
      </c>
      <c r="D1763" t="str">
        <f>VLOOKUP(Oliusala[[#This Row],[postnumer]],Sveitarfelog[#All],4,FALSE)</f>
        <v>Ásahreppur,Rangárþing ytra</v>
      </c>
      <c r="E1763" t="str">
        <f>VLOOKUP(Oliusala[[#This Row],[postnumer]],Sveitarfelog[#All],5,FALSE)</f>
        <v>Suðurland</v>
      </c>
      <c r="F1763" t="s">
        <v>26</v>
      </c>
      <c r="G1763" t="s">
        <v>23</v>
      </c>
      <c r="H1763" t="s">
        <v>58</v>
      </c>
      <c r="I1763" s="1">
        <v>94340</v>
      </c>
      <c r="J1763" s="2">
        <f>VLOOKUP(Oliusala[[#This Row],[tegund]],Tegundir!$B$2:$D$19,3,FALSE)*Oliusala[[#This Row],[magn]]/1000</f>
        <v>76.415400000000005</v>
      </c>
      <c r="K1763">
        <v>2011</v>
      </c>
      <c r="L1763" t="s">
        <v>17</v>
      </c>
      <c r="M1763" s="144" t="s">
        <v>59</v>
      </c>
    </row>
    <row r="1764" spans="1:15" x14ac:dyDescent="0.2">
      <c r="A1764" t="s">
        <v>57</v>
      </c>
      <c r="B1764" s="144" t="s">
        <v>191</v>
      </c>
      <c r="C1764">
        <v>851</v>
      </c>
      <c r="D1764" t="str">
        <f>VLOOKUP(Oliusala[[#This Row],[postnumer]],Sveitarfelog[#All],4,FALSE)</f>
        <v>Ásahreppur,Rangárþing ytra</v>
      </c>
      <c r="E1764" t="str">
        <f>VLOOKUP(Oliusala[[#This Row],[postnumer]],Sveitarfelog[#All],5,FALSE)</f>
        <v>Suðurland</v>
      </c>
      <c r="F1764" t="s">
        <v>23</v>
      </c>
      <c r="G1764" t="s">
        <v>23</v>
      </c>
      <c r="H1764" t="s">
        <v>60</v>
      </c>
      <c r="I1764" s="1">
        <v>1712</v>
      </c>
      <c r="J1764" s="2">
        <f>VLOOKUP(Oliusala[[#This Row],[tegund]],Tegundir!$B$2:$D$19,3,FALSE)*Oliusala[[#This Row],[magn]]/1000</f>
        <v>1.38672</v>
      </c>
      <c r="K1764">
        <v>2011</v>
      </c>
      <c r="L1764" t="s">
        <v>17</v>
      </c>
      <c r="M1764" s="144" t="s">
        <v>59</v>
      </c>
    </row>
    <row r="1765" spans="1:15" x14ac:dyDescent="0.2">
      <c r="A1765" t="s">
        <v>57</v>
      </c>
      <c r="B1765" s="144" t="s">
        <v>193</v>
      </c>
      <c r="C1765">
        <v>861</v>
      </c>
      <c r="D1765" t="str">
        <f>VLOOKUP(Oliusala[[#This Row],[postnumer]],Sveitarfelog[#All],4,FALSE)</f>
        <v>Rangárþing eystra</v>
      </c>
      <c r="E1765" t="str">
        <f>VLOOKUP(Oliusala[[#This Row],[postnumer]],Sveitarfelog[#All],5,FALSE)</f>
        <v>Suðurland</v>
      </c>
      <c r="F1765" t="s">
        <v>23</v>
      </c>
      <c r="G1765" t="s">
        <v>23</v>
      </c>
      <c r="H1765" t="s">
        <v>60</v>
      </c>
      <c r="I1765" s="1">
        <v>1000</v>
      </c>
      <c r="J1765" s="2">
        <f>VLOOKUP(Oliusala[[#This Row],[tegund]],Tegundir!$B$2:$D$19,3,FALSE)*Oliusala[[#This Row],[magn]]/1000</f>
        <v>0.81</v>
      </c>
      <c r="K1765">
        <v>2011</v>
      </c>
      <c r="L1765" t="s">
        <v>17</v>
      </c>
      <c r="M1765" s="144" t="s">
        <v>59</v>
      </c>
    </row>
    <row r="1766" spans="1:15" x14ac:dyDescent="0.2">
      <c r="A1766" t="s">
        <v>57</v>
      </c>
      <c r="B1766" s="144" t="s">
        <v>194</v>
      </c>
      <c r="C1766">
        <v>870</v>
      </c>
      <c r="D1766" t="str">
        <f>VLOOKUP(Oliusala[[#This Row],[postnumer]],Sveitarfelog[#All],4,FALSE)</f>
        <v>Mýrdalshreppur</v>
      </c>
      <c r="E1766" t="str">
        <f>VLOOKUP(Oliusala[[#This Row],[postnumer]],Sveitarfelog[#All],5,FALSE)</f>
        <v>Suðurland</v>
      </c>
      <c r="F1766" t="s">
        <v>23</v>
      </c>
      <c r="G1766" t="s">
        <v>23</v>
      </c>
      <c r="H1766" t="s">
        <v>60</v>
      </c>
      <c r="I1766" s="1">
        <v>3349</v>
      </c>
      <c r="J1766" s="2">
        <f>VLOOKUP(Oliusala[[#This Row],[tegund]],Tegundir!$B$2:$D$19,3,FALSE)*Oliusala[[#This Row],[magn]]/1000</f>
        <v>2.7126900000000003</v>
      </c>
      <c r="K1766">
        <v>2011</v>
      </c>
      <c r="L1766" t="s">
        <v>17</v>
      </c>
      <c r="M1766" s="144" t="s">
        <v>59</v>
      </c>
    </row>
    <row r="1767" spans="1:15" x14ac:dyDescent="0.2">
      <c r="A1767" t="s">
        <v>57</v>
      </c>
      <c r="B1767" s="144" t="s">
        <v>195</v>
      </c>
      <c r="C1767">
        <v>880</v>
      </c>
      <c r="D1767" t="str">
        <f>VLOOKUP(Oliusala[[#This Row],[postnumer]],Sveitarfelog[#All],4,FALSE)</f>
        <v>Skaftárhreppur</v>
      </c>
      <c r="E1767" t="str">
        <f>VLOOKUP(Oliusala[[#This Row],[postnumer]],Sveitarfelog[#All],5,FALSE)</f>
        <v>Suðurland</v>
      </c>
      <c r="F1767" t="s">
        <v>23</v>
      </c>
      <c r="G1767" t="s">
        <v>23</v>
      </c>
      <c r="H1767" t="s">
        <v>60</v>
      </c>
      <c r="I1767" s="1">
        <v>6414</v>
      </c>
      <c r="J1767" s="2">
        <f>VLOOKUP(Oliusala[[#This Row],[tegund]],Tegundir!$B$2:$D$19,3,FALSE)*Oliusala[[#This Row],[magn]]/1000</f>
        <v>5.1953399999999998</v>
      </c>
      <c r="K1767">
        <v>2011</v>
      </c>
      <c r="L1767" t="s">
        <v>17</v>
      </c>
      <c r="M1767" s="144" t="s">
        <v>59</v>
      </c>
    </row>
    <row r="1768" spans="1:15" x14ac:dyDescent="0.2">
      <c r="A1768" t="s">
        <v>63</v>
      </c>
      <c r="B1768" s="144" t="s">
        <v>5</v>
      </c>
      <c r="C1768">
        <v>101</v>
      </c>
      <c r="D1768" t="str">
        <f>VLOOKUP(Oliusala[[#This Row],[postnumer]],Sveitarfelog[#All],4,FALSE)</f>
        <v>Garðabær,Hafnarfjarðarkaupstaður,Kópavogsbær,Reykjavíkurborg,Seltjarnarnesbær</v>
      </c>
      <c r="E1768" t="str">
        <f>VLOOKUP(Oliusala[[#This Row],[postnumer]],Sveitarfelog[#All],5,FALSE)</f>
        <v>Höfuðborgarsvæðið</v>
      </c>
      <c r="F1768" t="s">
        <v>25</v>
      </c>
      <c r="G1768" t="s">
        <v>24</v>
      </c>
      <c r="H1768" t="s">
        <v>58</v>
      </c>
      <c r="I1768" s="1">
        <v>55549</v>
      </c>
      <c r="J1768" s="2">
        <f>VLOOKUP(Oliusala[[#This Row],[tegund]],Tegundir!$B$2:$D$19,3,FALSE)*Oliusala[[#This Row],[magn]]/1000</f>
        <v>48.049885000000003</v>
      </c>
      <c r="K1768">
        <v>2011</v>
      </c>
      <c r="L1768" t="s">
        <v>19</v>
      </c>
      <c r="M1768" s="144" t="s">
        <v>59</v>
      </c>
      <c r="O1768" s="144" t="s">
        <v>1997</v>
      </c>
    </row>
    <row r="1769" spans="1:15" x14ac:dyDescent="0.2">
      <c r="A1769" t="s">
        <v>63</v>
      </c>
      <c r="B1769" s="144" t="s">
        <v>5</v>
      </c>
      <c r="C1769">
        <v>101</v>
      </c>
      <c r="D1769" t="str">
        <f>VLOOKUP(Oliusala[[#This Row],[postnumer]],Sveitarfelog[#All],4,FALSE)</f>
        <v>Garðabær,Hafnarfjarðarkaupstaður,Kópavogsbær,Reykjavíkurborg,Seltjarnarnesbær</v>
      </c>
      <c r="E1769" t="str">
        <f>VLOOKUP(Oliusala[[#This Row],[postnumer]],Sveitarfelog[#All],5,FALSE)</f>
        <v>Höfuðborgarsvæðið</v>
      </c>
      <c r="F1769" t="s">
        <v>25</v>
      </c>
      <c r="G1769" t="s">
        <v>24</v>
      </c>
      <c r="H1769" t="s">
        <v>58</v>
      </c>
      <c r="I1769" s="1">
        <v>2199</v>
      </c>
      <c r="J1769" s="2">
        <f>VLOOKUP(Oliusala[[#This Row],[tegund]],Tegundir!$B$2:$D$19,3,FALSE)*Oliusala[[#This Row],[magn]]/1000</f>
        <v>1.9021349999999999</v>
      </c>
      <c r="K1769">
        <v>2011</v>
      </c>
      <c r="L1769" t="s">
        <v>19</v>
      </c>
      <c r="M1769" s="144" t="s">
        <v>59</v>
      </c>
      <c r="O1769" s="144" t="s">
        <v>1997</v>
      </c>
    </row>
    <row r="1770" spans="1:15" x14ac:dyDescent="0.2">
      <c r="A1770" t="s">
        <v>63</v>
      </c>
      <c r="B1770" s="144" t="s">
        <v>5</v>
      </c>
      <c r="C1770">
        <v>101</v>
      </c>
      <c r="D1770" t="str">
        <f>VLOOKUP(Oliusala[[#This Row],[postnumer]],Sveitarfelog[#All],4,FALSE)</f>
        <v>Garðabær,Hafnarfjarðarkaupstaður,Kópavogsbær,Reykjavíkurborg,Seltjarnarnesbær</v>
      </c>
      <c r="E1770" t="str">
        <f>VLOOKUP(Oliusala[[#This Row],[postnumer]],Sveitarfelog[#All],5,FALSE)</f>
        <v>Höfuðborgarsvæðið</v>
      </c>
      <c r="F1770" t="s">
        <v>25</v>
      </c>
      <c r="G1770" t="s">
        <v>24</v>
      </c>
      <c r="H1770" t="s">
        <v>58</v>
      </c>
      <c r="I1770" s="1">
        <v>49051</v>
      </c>
      <c r="J1770" s="2">
        <f>VLOOKUP(Oliusala[[#This Row],[tegund]],Tegundir!$B$2:$D$19,3,FALSE)*Oliusala[[#This Row],[magn]]/1000</f>
        <v>42.429114999999996</v>
      </c>
      <c r="K1770">
        <v>2011</v>
      </c>
      <c r="L1770" t="s">
        <v>19</v>
      </c>
      <c r="M1770" s="144" t="s">
        <v>59</v>
      </c>
      <c r="O1770" s="144" t="s">
        <v>1997</v>
      </c>
    </row>
    <row r="1771" spans="1:15" x14ac:dyDescent="0.2">
      <c r="A1771" t="s">
        <v>63</v>
      </c>
      <c r="B1771" s="144" t="s">
        <v>5</v>
      </c>
      <c r="C1771">
        <v>101</v>
      </c>
      <c r="D1771" t="str">
        <f>VLOOKUP(Oliusala[[#This Row],[postnumer]],Sveitarfelog[#All],4,FALSE)</f>
        <v>Garðabær,Hafnarfjarðarkaupstaður,Kópavogsbær,Reykjavíkurborg,Seltjarnarnesbær</v>
      </c>
      <c r="E1771" t="str">
        <f>VLOOKUP(Oliusala[[#This Row],[postnumer]],Sveitarfelog[#All],5,FALSE)</f>
        <v>Höfuðborgarsvæðið</v>
      </c>
      <c r="F1771" t="s">
        <v>25</v>
      </c>
      <c r="G1771" t="s">
        <v>24</v>
      </c>
      <c r="H1771" t="s">
        <v>58</v>
      </c>
      <c r="I1771" s="1">
        <v>21417</v>
      </c>
      <c r="J1771" s="2">
        <f>VLOOKUP(Oliusala[[#This Row],[tegund]],Tegundir!$B$2:$D$19,3,FALSE)*Oliusala[[#This Row],[magn]]/1000</f>
        <v>18.525704999999999</v>
      </c>
      <c r="K1771">
        <v>2011</v>
      </c>
      <c r="L1771" t="s">
        <v>19</v>
      </c>
      <c r="M1771" s="144" t="s">
        <v>59</v>
      </c>
      <c r="O1771" s="144" t="s">
        <v>1997</v>
      </c>
    </row>
    <row r="1772" spans="1:15" x14ac:dyDescent="0.2">
      <c r="A1772" t="s">
        <v>63</v>
      </c>
      <c r="B1772" s="144" t="s">
        <v>5</v>
      </c>
      <c r="C1772">
        <v>101</v>
      </c>
      <c r="D1772" t="str">
        <f>VLOOKUP(Oliusala[[#This Row],[postnumer]],Sveitarfelog[#All],4,FALSE)</f>
        <v>Garðabær,Hafnarfjarðarkaupstaður,Kópavogsbær,Reykjavíkurborg,Seltjarnarnesbær</v>
      </c>
      <c r="E1772" t="str">
        <f>VLOOKUP(Oliusala[[#This Row],[postnumer]],Sveitarfelog[#All],5,FALSE)</f>
        <v>Höfuðborgarsvæðið</v>
      </c>
      <c r="F1772" t="s">
        <v>25</v>
      </c>
      <c r="G1772" t="s">
        <v>24</v>
      </c>
      <c r="H1772" t="s">
        <v>58</v>
      </c>
      <c r="I1772" s="1">
        <v>1882</v>
      </c>
      <c r="J1772" s="2">
        <f>VLOOKUP(Oliusala[[#This Row],[tegund]],Tegundir!$B$2:$D$19,3,FALSE)*Oliusala[[#This Row],[magn]]/1000</f>
        <v>1.6279300000000001</v>
      </c>
      <c r="K1772">
        <v>2011</v>
      </c>
      <c r="L1772" t="s">
        <v>19</v>
      </c>
      <c r="M1772" s="144" t="s">
        <v>59</v>
      </c>
      <c r="O1772" s="144" t="s">
        <v>1997</v>
      </c>
    </row>
    <row r="1773" spans="1:15" x14ac:dyDescent="0.2">
      <c r="A1773" t="s">
        <v>63</v>
      </c>
      <c r="B1773" s="144" t="s">
        <v>5</v>
      </c>
      <c r="C1773">
        <v>101</v>
      </c>
      <c r="D1773" t="str">
        <f>VLOOKUP(Oliusala[[#This Row],[postnumer]],Sveitarfelog[#All],4,FALSE)</f>
        <v>Garðabær,Hafnarfjarðarkaupstaður,Kópavogsbær,Reykjavíkurborg,Seltjarnarnesbær</v>
      </c>
      <c r="E1773" t="str">
        <f>VLOOKUP(Oliusala[[#This Row],[postnumer]],Sveitarfelog[#All],5,FALSE)</f>
        <v>Höfuðborgarsvæðið</v>
      </c>
      <c r="F1773" t="s">
        <v>25</v>
      </c>
      <c r="G1773" t="s">
        <v>24</v>
      </c>
      <c r="H1773" t="s">
        <v>58</v>
      </c>
      <c r="I1773" s="1">
        <v>19479</v>
      </c>
      <c r="J1773" s="2">
        <f>VLOOKUP(Oliusala[[#This Row],[tegund]],Tegundir!$B$2:$D$19,3,FALSE)*Oliusala[[#This Row],[magn]]/1000</f>
        <v>16.849335</v>
      </c>
      <c r="K1773">
        <v>2011</v>
      </c>
      <c r="L1773" t="s">
        <v>19</v>
      </c>
      <c r="M1773" s="144" t="s">
        <v>59</v>
      </c>
      <c r="O1773" s="144" t="s">
        <v>1997</v>
      </c>
    </row>
    <row r="1774" spans="1:15" x14ac:dyDescent="0.2">
      <c r="A1774" t="s">
        <v>63</v>
      </c>
      <c r="B1774" s="144" t="s">
        <v>5</v>
      </c>
      <c r="C1774">
        <v>101</v>
      </c>
      <c r="D1774" t="str">
        <f>VLOOKUP(Oliusala[[#This Row],[postnumer]],Sveitarfelog[#All],4,FALSE)</f>
        <v>Garðabær,Hafnarfjarðarkaupstaður,Kópavogsbær,Reykjavíkurborg,Seltjarnarnesbær</v>
      </c>
      <c r="E1774" t="str">
        <f>VLOOKUP(Oliusala[[#This Row],[postnumer]],Sveitarfelog[#All],5,FALSE)</f>
        <v>Höfuðborgarsvæðið</v>
      </c>
      <c r="F1774" t="s">
        <v>25</v>
      </c>
      <c r="G1774" t="s">
        <v>24</v>
      </c>
      <c r="H1774" t="s">
        <v>58</v>
      </c>
      <c r="I1774" s="1">
        <v>49299</v>
      </c>
      <c r="J1774" s="2">
        <f>VLOOKUP(Oliusala[[#This Row],[tegund]],Tegundir!$B$2:$D$19,3,FALSE)*Oliusala[[#This Row],[magn]]/1000</f>
        <v>42.643635000000003</v>
      </c>
      <c r="K1774">
        <v>2011</v>
      </c>
      <c r="L1774" t="s">
        <v>19</v>
      </c>
      <c r="M1774" s="144" t="s">
        <v>59</v>
      </c>
      <c r="O1774" s="144" t="s">
        <v>1997</v>
      </c>
    </row>
    <row r="1775" spans="1:15" x14ac:dyDescent="0.2">
      <c r="A1775" t="s">
        <v>63</v>
      </c>
      <c r="B1775" s="144" t="s">
        <v>5</v>
      </c>
      <c r="C1775">
        <v>101</v>
      </c>
      <c r="D1775" t="str">
        <f>VLOOKUP(Oliusala[[#This Row],[postnumer]],Sveitarfelog[#All],4,FALSE)</f>
        <v>Garðabær,Hafnarfjarðarkaupstaður,Kópavogsbær,Reykjavíkurborg,Seltjarnarnesbær</v>
      </c>
      <c r="E1775" t="str">
        <f>VLOOKUP(Oliusala[[#This Row],[postnumer]],Sveitarfelog[#All],5,FALSE)</f>
        <v>Höfuðborgarsvæðið</v>
      </c>
      <c r="F1775" t="s">
        <v>25</v>
      </c>
      <c r="G1775" t="s">
        <v>24</v>
      </c>
      <c r="H1775" t="s">
        <v>58</v>
      </c>
      <c r="I1775" s="1">
        <v>591412</v>
      </c>
      <c r="J1775" s="2">
        <f>VLOOKUP(Oliusala[[#This Row],[tegund]],Tegundir!$B$2:$D$19,3,FALSE)*Oliusala[[#This Row],[magn]]/1000</f>
        <v>511.57137999999998</v>
      </c>
      <c r="K1775">
        <v>2011</v>
      </c>
      <c r="L1775" t="s">
        <v>19</v>
      </c>
      <c r="M1775" s="144" t="s">
        <v>59</v>
      </c>
      <c r="O1775" s="144" t="s">
        <v>1997</v>
      </c>
    </row>
    <row r="1776" spans="1:15" x14ac:dyDescent="0.2">
      <c r="A1776" t="s">
        <v>63</v>
      </c>
      <c r="B1776" s="144" t="s">
        <v>5</v>
      </c>
      <c r="C1776">
        <v>101</v>
      </c>
      <c r="D1776" t="str">
        <f>VLOOKUP(Oliusala[[#This Row],[postnumer]],Sveitarfelog[#All],4,FALSE)</f>
        <v>Garðabær,Hafnarfjarðarkaupstaður,Kópavogsbær,Reykjavíkurborg,Seltjarnarnesbær</v>
      </c>
      <c r="E1776" t="str">
        <f>VLOOKUP(Oliusala[[#This Row],[postnumer]],Sveitarfelog[#All],5,FALSE)</f>
        <v>Höfuðborgarsvæðið</v>
      </c>
      <c r="F1776" t="s">
        <v>25</v>
      </c>
      <c r="G1776" t="s">
        <v>24</v>
      </c>
      <c r="H1776" t="s">
        <v>58</v>
      </c>
      <c r="I1776" s="1">
        <v>1077</v>
      </c>
      <c r="J1776" s="2">
        <f>VLOOKUP(Oliusala[[#This Row],[tegund]],Tegundir!$B$2:$D$19,3,FALSE)*Oliusala[[#This Row],[magn]]/1000</f>
        <v>0.93160500000000002</v>
      </c>
      <c r="K1776">
        <v>2011</v>
      </c>
      <c r="L1776" t="s">
        <v>19</v>
      </c>
      <c r="M1776" s="144" t="s">
        <v>59</v>
      </c>
      <c r="O1776" s="144" t="s">
        <v>1997</v>
      </c>
    </row>
    <row r="1777" spans="1:15" x14ac:dyDescent="0.2">
      <c r="A1777" t="s">
        <v>63</v>
      </c>
      <c r="B1777" s="144" t="s">
        <v>5</v>
      </c>
      <c r="C1777">
        <v>101</v>
      </c>
      <c r="D1777" t="str">
        <f>VLOOKUP(Oliusala[[#This Row],[postnumer]],Sveitarfelog[#All],4,FALSE)</f>
        <v>Garðabær,Hafnarfjarðarkaupstaður,Kópavogsbær,Reykjavíkurborg,Seltjarnarnesbær</v>
      </c>
      <c r="E1777" t="str">
        <f>VLOOKUP(Oliusala[[#This Row],[postnumer]],Sveitarfelog[#All],5,FALSE)</f>
        <v>Höfuðborgarsvæðið</v>
      </c>
      <c r="F1777" t="s">
        <v>25</v>
      </c>
      <c r="G1777" t="s">
        <v>24</v>
      </c>
      <c r="H1777" t="s">
        <v>58</v>
      </c>
      <c r="I1777" s="1">
        <v>19502</v>
      </c>
      <c r="J1777" s="2">
        <f>VLOOKUP(Oliusala[[#This Row],[tegund]],Tegundir!$B$2:$D$19,3,FALSE)*Oliusala[[#This Row],[magn]]/1000</f>
        <v>16.869229999999998</v>
      </c>
      <c r="K1777">
        <v>2011</v>
      </c>
      <c r="L1777" t="s">
        <v>19</v>
      </c>
      <c r="M1777" s="144" t="s">
        <v>59</v>
      </c>
      <c r="O1777" s="144" t="s">
        <v>1997</v>
      </c>
    </row>
    <row r="1778" spans="1:15" x14ac:dyDescent="0.2">
      <c r="A1778" t="s">
        <v>63</v>
      </c>
      <c r="B1778" s="144" t="s">
        <v>5</v>
      </c>
      <c r="C1778">
        <v>101</v>
      </c>
      <c r="D1778" t="str">
        <f>VLOOKUP(Oliusala[[#This Row],[postnumer]],Sveitarfelog[#All],4,FALSE)</f>
        <v>Garðabær,Hafnarfjarðarkaupstaður,Kópavogsbær,Reykjavíkurborg,Seltjarnarnesbær</v>
      </c>
      <c r="E1778" t="str">
        <f>VLOOKUP(Oliusala[[#This Row],[postnumer]],Sveitarfelog[#All],5,FALSE)</f>
        <v>Höfuðborgarsvæðið</v>
      </c>
      <c r="F1778" t="s">
        <v>25</v>
      </c>
      <c r="G1778" t="s">
        <v>24</v>
      </c>
      <c r="H1778" t="s">
        <v>58</v>
      </c>
      <c r="I1778" s="1">
        <v>989357</v>
      </c>
      <c r="J1778" s="2">
        <f>VLOOKUP(Oliusala[[#This Row],[tegund]],Tegundir!$B$2:$D$19,3,FALSE)*Oliusala[[#This Row],[magn]]/1000</f>
        <v>855.79380499999991</v>
      </c>
      <c r="K1778">
        <v>2011</v>
      </c>
      <c r="L1778" t="s">
        <v>19</v>
      </c>
      <c r="M1778" s="144" t="s">
        <v>59</v>
      </c>
      <c r="O1778" s="144" t="s">
        <v>1997</v>
      </c>
    </row>
    <row r="1779" spans="1:15" x14ac:dyDescent="0.2">
      <c r="A1779" t="s">
        <v>63</v>
      </c>
      <c r="B1779" s="144" t="s">
        <v>5</v>
      </c>
      <c r="C1779">
        <v>101</v>
      </c>
      <c r="D1779" t="str">
        <f>VLOOKUP(Oliusala[[#This Row],[postnumer]],Sveitarfelog[#All],4,FALSE)</f>
        <v>Garðabær,Hafnarfjarðarkaupstaður,Kópavogsbær,Reykjavíkurborg,Seltjarnarnesbær</v>
      </c>
      <c r="E1779" t="str">
        <f>VLOOKUP(Oliusala[[#This Row],[postnumer]],Sveitarfelog[#All],5,FALSE)</f>
        <v>Höfuðborgarsvæðið</v>
      </c>
      <c r="F1779" t="s">
        <v>25</v>
      </c>
      <c r="G1779" t="s">
        <v>24</v>
      </c>
      <c r="H1779" t="s">
        <v>58</v>
      </c>
      <c r="I1779" s="1">
        <v>38565</v>
      </c>
      <c r="J1779" s="2">
        <f>VLOOKUP(Oliusala[[#This Row],[tegund]],Tegundir!$B$2:$D$19,3,FALSE)*Oliusala[[#This Row],[magn]]/1000</f>
        <v>33.358725</v>
      </c>
      <c r="K1779">
        <v>2011</v>
      </c>
      <c r="L1779" t="s">
        <v>19</v>
      </c>
      <c r="M1779" s="144" t="s">
        <v>59</v>
      </c>
      <c r="O1779" s="144" t="s">
        <v>1997</v>
      </c>
    </row>
    <row r="1780" spans="1:15" x14ac:dyDescent="0.2">
      <c r="A1780" t="s">
        <v>63</v>
      </c>
      <c r="B1780" s="144" t="s">
        <v>5</v>
      </c>
      <c r="C1780">
        <v>101</v>
      </c>
      <c r="D1780" t="str">
        <f>VLOOKUP(Oliusala[[#This Row],[postnumer]],Sveitarfelog[#All],4,FALSE)</f>
        <v>Garðabær,Hafnarfjarðarkaupstaður,Kópavogsbær,Reykjavíkurborg,Seltjarnarnesbær</v>
      </c>
      <c r="E1780" t="str">
        <f>VLOOKUP(Oliusala[[#This Row],[postnumer]],Sveitarfelog[#All],5,FALSE)</f>
        <v>Höfuðborgarsvæðið</v>
      </c>
      <c r="F1780" t="s">
        <v>25</v>
      </c>
      <c r="G1780" t="s">
        <v>24</v>
      </c>
      <c r="H1780" t="s">
        <v>58</v>
      </c>
      <c r="I1780" s="1">
        <v>16738</v>
      </c>
      <c r="J1780" s="2">
        <f>VLOOKUP(Oliusala[[#This Row],[tegund]],Tegundir!$B$2:$D$19,3,FALSE)*Oliusala[[#This Row],[magn]]/1000</f>
        <v>14.478369999999998</v>
      </c>
      <c r="K1780">
        <v>2011</v>
      </c>
      <c r="L1780" t="s">
        <v>19</v>
      </c>
      <c r="M1780" s="144" t="s">
        <v>59</v>
      </c>
      <c r="O1780" s="144" t="s">
        <v>1997</v>
      </c>
    </row>
    <row r="1781" spans="1:15" x14ac:dyDescent="0.2">
      <c r="A1781" t="s">
        <v>57</v>
      </c>
      <c r="B1781" s="144" t="s">
        <v>5</v>
      </c>
      <c r="C1781">
        <v>101</v>
      </c>
      <c r="D1781" t="str">
        <f>VLOOKUP(Oliusala[[#This Row],[postnumer]],Sveitarfelog[#All],4,FALSE)</f>
        <v>Garðabær,Hafnarfjarðarkaupstaður,Kópavogsbær,Reykjavíkurborg,Seltjarnarnesbær</v>
      </c>
      <c r="E1781" t="str">
        <f>VLOOKUP(Oliusala[[#This Row],[postnumer]],Sveitarfelog[#All],5,FALSE)</f>
        <v>Höfuðborgarsvæðið</v>
      </c>
      <c r="F1781" t="s">
        <v>25</v>
      </c>
      <c r="G1781" t="s">
        <v>24</v>
      </c>
      <c r="H1781" t="s">
        <v>60</v>
      </c>
      <c r="I1781" s="1">
        <v>317014</v>
      </c>
      <c r="J1781" s="2">
        <f>VLOOKUP(Oliusala[[#This Row],[tegund]],Tegundir!$B$2:$D$19,3,FALSE)*Oliusala[[#This Row],[magn]]/1000</f>
        <v>274.21710999999999</v>
      </c>
      <c r="K1781">
        <v>2011</v>
      </c>
      <c r="L1781" t="s">
        <v>1955</v>
      </c>
      <c r="M1781" s="144" t="s">
        <v>59</v>
      </c>
    </row>
    <row r="1782" spans="1:15" x14ac:dyDescent="0.2">
      <c r="A1782" t="s">
        <v>57</v>
      </c>
      <c r="B1782" s="144" t="s">
        <v>5</v>
      </c>
      <c r="C1782">
        <v>101</v>
      </c>
      <c r="D1782" t="str">
        <f>VLOOKUP(Oliusala[[#This Row],[postnumer]],Sveitarfelog[#All],4,FALSE)</f>
        <v>Garðabær,Hafnarfjarðarkaupstaður,Kópavogsbær,Reykjavíkurborg,Seltjarnarnesbær</v>
      </c>
      <c r="E1782" t="str">
        <f>VLOOKUP(Oliusala[[#This Row],[postnumer]],Sveitarfelog[#All],5,FALSE)</f>
        <v>Höfuðborgarsvæðið</v>
      </c>
      <c r="F1782" t="s">
        <v>25</v>
      </c>
      <c r="G1782" t="s">
        <v>24</v>
      </c>
      <c r="H1782" t="s">
        <v>58</v>
      </c>
      <c r="I1782" s="1">
        <v>1558706</v>
      </c>
      <c r="J1782" s="2">
        <f>VLOOKUP(Oliusala[[#This Row],[tegund]],Tegundir!$B$2:$D$19,3,FALSE)*Oliusala[[#This Row],[magn]]/1000</f>
        <v>1348.28069</v>
      </c>
      <c r="K1782">
        <v>2011</v>
      </c>
      <c r="L1782" t="s">
        <v>1955</v>
      </c>
      <c r="M1782" s="144" t="s">
        <v>59</v>
      </c>
    </row>
    <row r="1783" spans="1:15" x14ac:dyDescent="0.2">
      <c r="A1783" t="s">
        <v>57</v>
      </c>
      <c r="B1783" s="144" t="s">
        <v>5</v>
      </c>
      <c r="C1783">
        <v>101</v>
      </c>
      <c r="D1783" t="str">
        <f>VLOOKUP(Oliusala[[#This Row],[postnumer]],Sveitarfelog[#All],4,FALSE)</f>
        <v>Garðabær,Hafnarfjarðarkaupstaður,Kópavogsbær,Reykjavíkurborg,Seltjarnarnesbær</v>
      </c>
      <c r="E1783" t="str">
        <f>VLOOKUP(Oliusala[[#This Row],[postnumer]],Sveitarfelog[#All],5,FALSE)</f>
        <v>Höfuðborgarsvæðið</v>
      </c>
      <c r="F1783" t="s">
        <v>25</v>
      </c>
      <c r="G1783" t="s">
        <v>24</v>
      </c>
      <c r="H1783" t="s">
        <v>58</v>
      </c>
      <c r="I1783" s="1">
        <v>662446</v>
      </c>
      <c r="J1783" s="2">
        <f>VLOOKUP(Oliusala[[#This Row],[tegund]],Tegundir!$B$2:$D$19,3,FALSE)*Oliusala[[#This Row],[magn]]/1000</f>
        <v>573.01579000000004</v>
      </c>
      <c r="K1783">
        <v>2011</v>
      </c>
      <c r="L1783" t="s">
        <v>19</v>
      </c>
      <c r="M1783" s="144" t="s">
        <v>59</v>
      </c>
      <c r="O1783" s="144" t="s">
        <v>1997</v>
      </c>
    </row>
    <row r="1784" spans="1:15" x14ac:dyDescent="0.2">
      <c r="A1784" t="s">
        <v>57</v>
      </c>
      <c r="B1784" s="144" t="s">
        <v>5</v>
      </c>
      <c r="C1784">
        <v>101</v>
      </c>
      <c r="D1784" t="str">
        <f>VLOOKUP(Oliusala[[#This Row],[postnumer]],Sveitarfelog[#All],4,FALSE)</f>
        <v>Garðabær,Hafnarfjarðarkaupstaður,Kópavogsbær,Reykjavíkurborg,Seltjarnarnesbær</v>
      </c>
      <c r="E1784" t="str">
        <f>VLOOKUP(Oliusala[[#This Row],[postnumer]],Sveitarfelog[#All],5,FALSE)</f>
        <v>Höfuðborgarsvæðið</v>
      </c>
      <c r="F1784" t="s">
        <v>25</v>
      </c>
      <c r="G1784" t="s">
        <v>24</v>
      </c>
      <c r="H1784" t="s">
        <v>58</v>
      </c>
      <c r="I1784" s="1">
        <v>1878198</v>
      </c>
      <c r="J1784" s="2">
        <f>VLOOKUP(Oliusala[[#This Row],[tegund]],Tegundir!$B$2:$D$19,3,FALSE)*Oliusala[[#This Row],[magn]]/1000</f>
        <v>1624.6412700000001</v>
      </c>
      <c r="K1784">
        <v>2011</v>
      </c>
      <c r="L1784" t="s">
        <v>1955</v>
      </c>
      <c r="M1784" s="144" t="s">
        <v>59</v>
      </c>
    </row>
    <row r="1785" spans="1:15" x14ac:dyDescent="0.2">
      <c r="A1785" t="s">
        <v>66</v>
      </c>
      <c r="B1785" s="144" t="s">
        <v>5</v>
      </c>
      <c r="C1785">
        <v>101</v>
      </c>
      <c r="D1785" t="str">
        <f>VLOOKUP(Oliusala[[#This Row],[postnumer]],Sveitarfelog[#All],4,FALSE)</f>
        <v>Garðabær,Hafnarfjarðarkaupstaður,Kópavogsbær,Reykjavíkurborg,Seltjarnarnesbær</v>
      </c>
      <c r="E1785" t="str">
        <f>VLOOKUP(Oliusala[[#This Row],[postnumer]],Sveitarfelog[#All],5,FALSE)</f>
        <v>Höfuðborgarsvæðið</v>
      </c>
      <c r="F1785" t="s">
        <v>25</v>
      </c>
      <c r="G1785" t="s">
        <v>24</v>
      </c>
      <c r="H1785" t="s">
        <v>61</v>
      </c>
      <c r="I1785" s="1">
        <v>2917</v>
      </c>
      <c r="J1785" s="2">
        <f>VLOOKUP(Oliusala[[#This Row],[tegund]],Tegundir!$B$2:$D$19,3,FALSE)*Oliusala[[#This Row],[magn]]/1000</f>
        <v>2.5232049999999999</v>
      </c>
      <c r="K1785">
        <v>2011</v>
      </c>
      <c r="L1785" t="s">
        <v>19</v>
      </c>
      <c r="M1785" s="144" t="s">
        <v>62</v>
      </c>
      <c r="O1785" s="144" t="s">
        <v>1997</v>
      </c>
    </row>
    <row r="1786" spans="1:15" x14ac:dyDescent="0.2">
      <c r="A1786" t="s">
        <v>57</v>
      </c>
      <c r="B1786" s="144" t="s">
        <v>5</v>
      </c>
      <c r="C1786">
        <v>101</v>
      </c>
      <c r="D1786" t="str">
        <f>VLOOKUP(Oliusala[[#This Row],[postnumer]],Sveitarfelog[#All],4,FALSE)</f>
        <v>Garðabær,Hafnarfjarðarkaupstaður,Kópavogsbær,Reykjavíkurborg,Seltjarnarnesbær</v>
      </c>
      <c r="E1786" t="str">
        <f>VLOOKUP(Oliusala[[#This Row],[postnumer]],Sveitarfelog[#All],5,FALSE)</f>
        <v>Höfuðborgarsvæðið</v>
      </c>
      <c r="F1786" t="s">
        <v>25</v>
      </c>
      <c r="G1786" t="s">
        <v>24</v>
      </c>
      <c r="H1786" t="s">
        <v>61</v>
      </c>
      <c r="I1786" s="1">
        <v>20002</v>
      </c>
      <c r="J1786" s="2">
        <f>VLOOKUP(Oliusala[[#This Row],[tegund]],Tegundir!$B$2:$D$19,3,FALSE)*Oliusala[[#This Row],[magn]]/1000</f>
        <v>17.301729999999999</v>
      </c>
      <c r="K1786">
        <v>2011</v>
      </c>
      <c r="L1786" t="s">
        <v>19</v>
      </c>
      <c r="M1786" s="144" t="s">
        <v>62</v>
      </c>
      <c r="O1786" s="144" t="s">
        <v>1997</v>
      </c>
    </row>
    <row r="1787" spans="1:15" x14ac:dyDescent="0.2">
      <c r="A1787" t="s">
        <v>57</v>
      </c>
      <c r="B1787" s="144" t="s">
        <v>5</v>
      </c>
      <c r="C1787">
        <v>101</v>
      </c>
      <c r="D1787" t="str">
        <f>VLOOKUP(Oliusala[[#This Row],[postnumer]],Sveitarfelog[#All],4,FALSE)</f>
        <v>Garðabær,Hafnarfjarðarkaupstaður,Kópavogsbær,Reykjavíkurborg,Seltjarnarnesbær</v>
      </c>
      <c r="E1787" t="str">
        <f>VLOOKUP(Oliusala[[#This Row],[postnumer]],Sveitarfelog[#All],5,FALSE)</f>
        <v>Höfuðborgarsvæðið</v>
      </c>
      <c r="F1787" t="s">
        <v>25</v>
      </c>
      <c r="G1787" t="s">
        <v>24</v>
      </c>
      <c r="H1787" t="s">
        <v>61</v>
      </c>
      <c r="I1787" s="1">
        <v>1165</v>
      </c>
      <c r="J1787" s="2">
        <f>VLOOKUP(Oliusala[[#This Row],[tegund]],Tegundir!$B$2:$D$19,3,FALSE)*Oliusala[[#This Row],[magn]]/1000</f>
        <v>1.007725</v>
      </c>
      <c r="K1787">
        <v>2011</v>
      </c>
      <c r="L1787" t="s">
        <v>19</v>
      </c>
      <c r="M1787" s="144" t="s">
        <v>62</v>
      </c>
      <c r="O1787" s="144" t="s">
        <v>1997</v>
      </c>
    </row>
    <row r="1788" spans="1:15" x14ac:dyDescent="0.2">
      <c r="A1788" t="s">
        <v>57</v>
      </c>
      <c r="B1788" s="144" t="s">
        <v>5</v>
      </c>
      <c r="C1788">
        <v>101</v>
      </c>
      <c r="D1788" t="str">
        <f>VLOOKUP(Oliusala[[#This Row],[postnumer]],Sveitarfelog[#All],4,FALSE)</f>
        <v>Garðabær,Hafnarfjarðarkaupstaður,Kópavogsbær,Reykjavíkurborg,Seltjarnarnesbær</v>
      </c>
      <c r="E1788" t="str">
        <f>VLOOKUP(Oliusala[[#This Row],[postnumer]],Sveitarfelog[#All],5,FALSE)</f>
        <v>Höfuðborgarsvæðið</v>
      </c>
      <c r="F1788" t="s">
        <v>25</v>
      </c>
      <c r="G1788" t="s">
        <v>24</v>
      </c>
      <c r="H1788" t="s">
        <v>61</v>
      </c>
      <c r="I1788" s="1">
        <v>523889</v>
      </c>
      <c r="J1788" s="2">
        <f>VLOOKUP(Oliusala[[#This Row],[tegund]],Tegundir!$B$2:$D$19,3,FALSE)*Oliusala[[#This Row],[magn]]/1000</f>
        <v>453.16398499999997</v>
      </c>
      <c r="K1788">
        <v>2011</v>
      </c>
      <c r="L1788" t="s">
        <v>19</v>
      </c>
      <c r="M1788" s="144" t="s">
        <v>62</v>
      </c>
      <c r="O1788" s="144" t="s">
        <v>1997</v>
      </c>
    </row>
    <row r="1789" spans="1:15" x14ac:dyDescent="0.2">
      <c r="A1789" t="s">
        <v>57</v>
      </c>
      <c r="B1789" s="144" t="s">
        <v>5</v>
      </c>
      <c r="C1789">
        <v>101</v>
      </c>
      <c r="D1789" t="str">
        <f>VLOOKUP(Oliusala[[#This Row],[postnumer]],Sveitarfelog[#All],4,FALSE)</f>
        <v>Garðabær,Hafnarfjarðarkaupstaður,Kópavogsbær,Reykjavíkurborg,Seltjarnarnesbær</v>
      </c>
      <c r="E1789" t="str">
        <f>VLOOKUP(Oliusala[[#This Row],[postnumer]],Sveitarfelog[#All],5,FALSE)</f>
        <v>Höfuðborgarsvæðið</v>
      </c>
      <c r="F1789" t="s">
        <v>27</v>
      </c>
      <c r="G1789" t="s">
        <v>24</v>
      </c>
      <c r="H1789" t="s">
        <v>61</v>
      </c>
      <c r="I1789" s="1">
        <v>1578973</v>
      </c>
      <c r="J1789" s="2">
        <f>VLOOKUP(Oliusala[[#This Row],[tegund]],Tegundir!$B$2:$D$19,3,FALSE)*Oliusala[[#This Row],[magn]]/1000</f>
        <v>1365.811645</v>
      </c>
      <c r="K1789">
        <v>2011</v>
      </c>
      <c r="L1789" t="s">
        <v>19</v>
      </c>
      <c r="M1789" s="144" t="s">
        <v>62</v>
      </c>
      <c r="O1789" s="144" t="s">
        <v>1998</v>
      </c>
    </row>
    <row r="1790" spans="1:15" x14ac:dyDescent="0.2">
      <c r="A1790" t="s">
        <v>57</v>
      </c>
      <c r="B1790" s="144" t="s">
        <v>5</v>
      </c>
      <c r="C1790">
        <v>101</v>
      </c>
      <c r="D1790" t="str">
        <f>VLOOKUP(Oliusala[[#This Row],[postnumer]],Sveitarfelog[#All],4,FALSE)</f>
        <v>Garðabær,Hafnarfjarðarkaupstaður,Kópavogsbær,Reykjavíkurborg,Seltjarnarnesbær</v>
      </c>
      <c r="E1790" t="str">
        <f>VLOOKUP(Oliusala[[#This Row],[postnumer]],Sveitarfelog[#All],5,FALSE)</f>
        <v>Höfuðborgarsvæðið</v>
      </c>
      <c r="F1790" t="s">
        <v>29</v>
      </c>
      <c r="G1790" t="s">
        <v>24</v>
      </c>
      <c r="H1790" t="s">
        <v>61</v>
      </c>
      <c r="I1790" s="1">
        <v>15697083</v>
      </c>
      <c r="J1790" s="2">
        <f>VLOOKUP(Oliusala[[#This Row],[tegund]],Tegundir!$B$2:$D$19,3,FALSE)*Oliusala[[#This Row],[magn]]/1000</f>
        <v>13577.976795</v>
      </c>
      <c r="K1790">
        <v>2011</v>
      </c>
      <c r="L1790" t="s">
        <v>19</v>
      </c>
      <c r="M1790" s="144" t="s">
        <v>62</v>
      </c>
      <c r="O1790" s="144" t="s">
        <v>1998</v>
      </c>
    </row>
    <row r="1791" spans="1:15" x14ac:dyDescent="0.2">
      <c r="A1791" t="s">
        <v>57</v>
      </c>
      <c r="B1791" s="144" t="s">
        <v>5</v>
      </c>
      <c r="C1791">
        <v>101</v>
      </c>
      <c r="D1791" t="str">
        <f>VLOOKUP(Oliusala[[#This Row],[postnumer]],Sveitarfelog[#All],4,FALSE)</f>
        <v>Garðabær,Hafnarfjarðarkaupstaður,Kópavogsbær,Reykjavíkurborg,Seltjarnarnesbær</v>
      </c>
      <c r="E1791" t="str">
        <f>VLOOKUP(Oliusala[[#This Row],[postnumer]],Sveitarfelog[#All],5,FALSE)</f>
        <v>Höfuðborgarsvæðið</v>
      </c>
      <c r="F1791" t="s">
        <v>27</v>
      </c>
      <c r="G1791" t="s">
        <v>24</v>
      </c>
      <c r="H1791" t="s">
        <v>61</v>
      </c>
      <c r="I1791" s="1">
        <v>199491</v>
      </c>
      <c r="J1791" s="2">
        <f>VLOOKUP(Oliusala[[#This Row],[tegund]],Tegundir!$B$2:$D$19,3,FALSE)*Oliusala[[#This Row],[magn]]/1000</f>
        <v>172.55971499999998</v>
      </c>
      <c r="K1791">
        <v>2011</v>
      </c>
      <c r="L1791" t="s">
        <v>19</v>
      </c>
      <c r="M1791" s="144" t="s">
        <v>62</v>
      </c>
      <c r="O1791" s="144" t="s">
        <v>1998</v>
      </c>
    </row>
    <row r="1792" spans="1:15" x14ac:dyDescent="0.2">
      <c r="A1792" t="s">
        <v>57</v>
      </c>
      <c r="B1792" s="144" t="s">
        <v>5</v>
      </c>
      <c r="C1792">
        <v>101</v>
      </c>
      <c r="D1792" t="str">
        <f>VLOOKUP(Oliusala[[#This Row],[postnumer]],Sveitarfelog[#All],4,FALSE)</f>
        <v>Garðabær,Hafnarfjarðarkaupstaður,Kópavogsbær,Reykjavíkurborg,Seltjarnarnesbær</v>
      </c>
      <c r="E1792" t="str">
        <f>VLOOKUP(Oliusala[[#This Row],[postnumer]],Sveitarfelog[#All],5,FALSE)</f>
        <v>Höfuðborgarsvæðið</v>
      </c>
      <c r="F1792" t="s">
        <v>29</v>
      </c>
      <c r="G1792" t="s">
        <v>24</v>
      </c>
      <c r="H1792" t="s">
        <v>61</v>
      </c>
      <c r="I1792" s="1">
        <v>1798032</v>
      </c>
      <c r="J1792" s="2">
        <f>VLOOKUP(Oliusala[[#This Row],[tegund]],Tegundir!$B$2:$D$19,3,FALSE)*Oliusala[[#This Row],[magn]]/1000</f>
        <v>1555.2976799999999</v>
      </c>
      <c r="K1792">
        <v>2011</v>
      </c>
      <c r="L1792" t="s">
        <v>19</v>
      </c>
      <c r="M1792" s="144" t="s">
        <v>62</v>
      </c>
      <c r="O1792" s="144" t="s">
        <v>1998</v>
      </c>
    </row>
    <row r="1793" spans="1:15" x14ac:dyDescent="0.2">
      <c r="A1793" t="s">
        <v>57</v>
      </c>
      <c r="B1793" s="144" t="s">
        <v>5</v>
      </c>
      <c r="C1793">
        <v>101</v>
      </c>
      <c r="D1793" t="str">
        <f>VLOOKUP(Oliusala[[#This Row],[postnumer]],Sveitarfelog[#All],4,FALSE)</f>
        <v>Garðabær,Hafnarfjarðarkaupstaður,Kópavogsbær,Reykjavíkurborg,Seltjarnarnesbær</v>
      </c>
      <c r="E1793" t="str">
        <f>VLOOKUP(Oliusala[[#This Row],[postnumer]],Sveitarfelog[#All],5,FALSE)</f>
        <v>Höfuðborgarsvæðið</v>
      </c>
      <c r="F1793" t="s">
        <v>30</v>
      </c>
      <c r="G1793" t="s">
        <v>24</v>
      </c>
      <c r="H1793" t="s">
        <v>61</v>
      </c>
      <c r="I1793" s="1">
        <v>2562011</v>
      </c>
      <c r="J1793" s="2">
        <f>VLOOKUP(Oliusala[[#This Row],[tegund]],Tegundir!$B$2:$D$19,3,FALSE)*Oliusala[[#This Row],[magn]]/1000</f>
        <v>2216.1395150000003</v>
      </c>
      <c r="K1793">
        <v>2011</v>
      </c>
      <c r="L1793" t="s">
        <v>19</v>
      </c>
      <c r="M1793" s="144" t="s">
        <v>62</v>
      </c>
      <c r="O1793" s="144" t="s">
        <v>1998</v>
      </c>
    </row>
    <row r="1794" spans="1:15" x14ac:dyDescent="0.2">
      <c r="A1794" t="s">
        <v>57</v>
      </c>
      <c r="B1794" s="144" t="s">
        <v>5</v>
      </c>
      <c r="C1794">
        <v>101</v>
      </c>
      <c r="D1794" t="str">
        <f>VLOOKUP(Oliusala[[#This Row],[postnumer]],Sveitarfelog[#All],4,FALSE)</f>
        <v>Garðabær,Hafnarfjarðarkaupstaður,Kópavogsbær,Reykjavíkurborg,Seltjarnarnesbær</v>
      </c>
      <c r="E1794" t="str">
        <f>VLOOKUP(Oliusala[[#This Row],[postnumer]],Sveitarfelog[#All],5,FALSE)</f>
        <v>Höfuðborgarsvæðið</v>
      </c>
      <c r="F1794" t="s">
        <v>24</v>
      </c>
      <c r="G1794" t="s">
        <v>24</v>
      </c>
      <c r="H1794" t="s">
        <v>61</v>
      </c>
      <c r="I1794" s="1">
        <v>12215</v>
      </c>
      <c r="J1794" s="2">
        <f>VLOOKUP(Oliusala[[#This Row],[tegund]],Tegundir!$B$2:$D$19,3,FALSE)*Oliusala[[#This Row],[magn]]/1000</f>
        <v>10.565975</v>
      </c>
      <c r="K1794">
        <v>2011</v>
      </c>
      <c r="L1794" t="s">
        <v>18</v>
      </c>
      <c r="M1794" s="144" t="s">
        <v>62</v>
      </c>
    </row>
    <row r="1795" spans="1:15" x14ac:dyDescent="0.2">
      <c r="A1795" t="s">
        <v>57</v>
      </c>
      <c r="B1795" s="144" t="s">
        <v>5</v>
      </c>
      <c r="C1795">
        <v>101</v>
      </c>
      <c r="D1795" t="str">
        <f>VLOOKUP(Oliusala[[#This Row],[postnumer]],Sveitarfelog[#All],4,FALSE)</f>
        <v>Garðabær,Hafnarfjarðarkaupstaður,Kópavogsbær,Reykjavíkurborg,Seltjarnarnesbær</v>
      </c>
      <c r="E1795" t="str">
        <f>VLOOKUP(Oliusala[[#This Row],[postnumer]],Sveitarfelog[#All],5,FALSE)</f>
        <v>Höfuðborgarsvæðið</v>
      </c>
      <c r="F1795" t="s">
        <v>29</v>
      </c>
      <c r="G1795" t="s">
        <v>24</v>
      </c>
      <c r="H1795" t="s">
        <v>61</v>
      </c>
      <c r="I1795" s="1">
        <v>6536211</v>
      </c>
      <c r="J1795" s="2">
        <f>VLOOKUP(Oliusala[[#This Row],[tegund]],Tegundir!$B$2:$D$19,3,FALSE)*Oliusala[[#This Row],[magn]]/1000</f>
        <v>5653.8225149999998</v>
      </c>
      <c r="K1795">
        <v>2011</v>
      </c>
      <c r="L1795" t="s">
        <v>19</v>
      </c>
      <c r="M1795" s="144" t="s">
        <v>62</v>
      </c>
      <c r="O1795" s="144" t="s">
        <v>1998</v>
      </c>
    </row>
    <row r="1796" spans="1:15" x14ac:dyDescent="0.2">
      <c r="A1796" t="s">
        <v>76</v>
      </c>
      <c r="B1796" s="144" t="s">
        <v>76</v>
      </c>
      <c r="C1796">
        <v>340</v>
      </c>
      <c r="D1796" t="str">
        <f>VLOOKUP(Oliusala[[#This Row],[postnumer]],Sveitarfelog[#All],4,FALSE)</f>
        <v>Eyja- og Miklaholtshreppur,Sveitarfélagið Stykkishólmur</v>
      </c>
      <c r="E1796" t="str">
        <f>VLOOKUP(Oliusala[[#This Row],[postnumer]],Sveitarfelog[#All],5,FALSE)</f>
        <v>Vesturland</v>
      </c>
      <c r="F1796" t="s">
        <v>25</v>
      </c>
      <c r="G1796" t="s">
        <v>24</v>
      </c>
      <c r="H1796" t="s">
        <v>58</v>
      </c>
      <c r="I1796" s="1">
        <v>120000</v>
      </c>
      <c r="J1796" s="2">
        <f>VLOOKUP(Oliusala[[#This Row],[tegund]],Tegundir!$B$2:$D$19,3,FALSE)*Oliusala[[#This Row],[magn]]/1000</f>
        <v>103.8</v>
      </c>
      <c r="K1796">
        <v>2011</v>
      </c>
      <c r="L1796" t="s">
        <v>19</v>
      </c>
      <c r="M1796" s="144" t="s">
        <v>59</v>
      </c>
      <c r="N1796" s="144" t="s">
        <v>1939</v>
      </c>
      <c r="O1796" s="144" t="s">
        <v>1997</v>
      </c>
    </row>
    <row r="1797" spans="1:15" x14ac:dyDescent="0.2">
      <c r="A1797" t="s">
        <v>76</v>
      </c>
      <c r="B1797" s="144" t="s">
        <v>76</v>
      </c>
      <c r="C1797">
        <v>340</v>
      </c>
      <c r="D1797" t="str">
        <f>VLOOKUP(Oliusala[[#This Row],[postnumer]],Sveitarfelog[#All],4,FALSE)</f>
        <v>Eyja- og Miklaholtshreppur,Sveitarfélagið Stykkishólmur</v>
      </c>
      <c r="E1797" t="str">
        <f>VLOOKUP(Oliusala[[#This Row],[postnumer]],Sveitarfelog[#All],5,FALSE)</f>
        <v>Vesturland</v>
      </c>
      <c r="F1797" t="s">
        <v>25</v>
      </c>
      <c r="G1797" t="s">
        <v>24</v>
      </c>
      <c r="H1797" t="s">
        <v>58</v>
      </c>
      <c r="I1797" s="1">
        <v>255810</v>
      </c>
      <c r="J1797" s="2">
        <f>VLOOKUP(Oliusala[[#This Row],[tegund]],Tegundir!$B$2:$D$19,3,FALSE)*Oliusala[[#This Row],[magn]]/1000</f>
        <v>221.27564999999998</v>
      </c>
      <c r="K1797">
        <v>2011</v>
      </c>
      <c r="L1797" t="s">
        <v>1955</v>
      </c>
      <c r="M1797" s="144" t="s">
        <v>59</v>
      </c>
      <c r="N1797" s="144" t="s">
        <v>1939</v>
      </c>
    </row>
    <row r="1798" spans="1:15" x14ac:dyDescent="0.2">
      <c r="A1798" t="s">
        <v>57</v>
      </c>
      <c r="B1798" s="144" t="s">
        <v>5</v>
      </c>
      <c r="C1798">
        <v>101</v>
      </c>
      <c r="D1798" t="str">
        <f>VLOOKUP(Oliusala[[#This Row],[postnumer]],Sveitarfelog[#All],4,FALSE)</f>
        <v>Garðabær,Hafnarfjarðarkaupstaður,Kópavogsbær,Reykjavíkurborg,Seltjarnarnesbær</v>
      </c>
      <c r="E1798" t="str">
        <f>VLOOKUP(Oliusala[[#This Row],[postnumer]],Sveitarfelog[#All],5,FALSE)</f>
        <v>Höfuðborgarsvæðið</v>
      </c>
      <c r="F1798" t="s">
        <v>24</v>
      </c>
      <c r="G1798" t="s">
        <v>24</v>
      </c>
      <c r="H1798" t="s">
        <v>60</v>
      </c>
      <c r="I1798" s="1">
        <v>46649</v>
      </c>
      <c r="J1798" s="2">
        <f>VLOOKUP(Oliusala[[#This Row],[tegund]],Tegundir!$B$2:$D$19,3,FALSE)*Oliusala[[#This Row],[magn]]/1000</f>
        <v>40.351385000000001</v>
      </c>
      <c r="K1798">
        <v>2011</v>
      </c>
      <c r="L1798" t="s">
        <v>18</v>
      </c>
      <c r="M1798" s="144" t="s">
        <v>59</v>
      </c>
    </row>
    <row r="1799" spans="1:15" x14ac:dyDescent="0.2">
      <c r="A1799" t="s">
        <v>57</v>
      </c>
      <c r="B1799" s="144" t="s">
        <v>5</v>
      </c>
      <c r="C1799">
        <v>101</v>
      </c>
      <c r="D1799" t="str">
        <f>VLOOKUP(Oliusala[[#This Row],[postnumer]],Sveitarfelog[#All],4,FALSE)</f>
        <v>Garðabær,Hafnarfjarðarkaupstaður,Kópavogsbær,Reykjavíkurborg,Seltjarnarnesbær</v>
      </c>
      <c r="E1799" t="str">
        <f>VLOOKUP(Oliusala[[#This Row],[postnumer]],Sveitarfelog[#All],5,FALSE)</f>
        <v>Höfuðborgarsvæðið</v>
      </c>
      <c r="F1799" t="s">
        <v>29</v>
      </c>
      <c r="G1799" t="s">
        <v>24</v>
      </c>
      <c r="H1799" t="s">
        <v>60</v>
      </c>
      <c r="I1799" s="1">
        <v>363222</v>
      </c>
      <c r="J1799" s="2">
        <f>VLOOKUP(Oliusala[[#This Row],[tegund]],Tegundir!$B$2:$D$19,3,FALSE)*Oliusala[[#This Row],[magn]]/1000</f>
        <v>314.18702999999999</v>
      </c>
      <c r="K1799">
        <v>2011</v>
      </c>
      <c r="L1799" t="s">
        <v>19</v>
      </c>
      <c r="M1799" s="144" t="s">
        <v>59</v>
      </c>
      <c r="O1799" s="144" t="s">
        <v>1998</v>
      </c>
    </row>
    <row r="1800" spans="1:15" x14ac:dyDescent="0.2">
      <c r="A1800" t="s">
        <v>57</v>
      </c>
      <c r="B1800" s="144" t="s">
        <v>5</v>
      </c>
      <c r="C1800">
        <v>101</v>
      </c>
      <c r="D1800" t="str">
        <f>VLOOKUP(Oliusala[[#This Row],[postnumer]],Sveitarfelog[#All],4,FALSE)</f>
        <v>Garðabær,Hafnarfjarðarkaupstaður,Kópavogsbær,Reykjavíkurborg,Seltjarnarnesbær</v>
      </c>
      <c r="E1800" t="str">
        <f>VLOOKUP(Oliusala[[#This Row],[postnumer]],Sveitarfelog[#All],5,FALSE)</f>
        <v>Höfuðborgarsvæðið</v>
      </c>
      <c r="F1800" t="s">
        <v>24</v>
      </c>
      <c r="G1800" t="s">
        <v>24</v>
      </c>
      <c r="H1800" t="s">
        <v>58</v>
      </c>
      <c r="I1800" s="1">
        <v>1933077</v>
      </c>
      <c r="J1800" s="2">
        <f>VLOOKUP(Oliusala[[#This Row],[tegund]],Tegundir!$B$2:$D$19,3,FALSE)*Oliusala[[#This Row],[magn]]/1000</f>
        <v>1672.1116050000001</v>
      </c>
      <c r="K1800">
        <v>2011</v>
      </c>
      <c r="L1800" t="s">
        <v>18</v>
      </c>
      <c r="M1800" s="144" t="s">
        <v>59</v>
      </c>
    </row>
    <row r="1801" spans="1:15" x14ac:dyDescent="0.2">
      <c r="A1801" t="s">
        <v>57</v>
      </c>
      <c r="B1801" s="144" t="s">
        <v>5</v>
      </c>
      <c r="C1801">
        <v>101</v>
      </c>
      <c r="D1801" t="str">
        <f>VLOOKUP(Oliusala[[#This Row],[postnumer]],Sveitarfelog[#All],4,FALSE)</f>
        <v>Garðabær,Hafnarfjarðarkaupstaður,Kópavogsbær,Reykjavíkurborg,Seltjarnarnesbær</v>
      </c>
      <c r="E1801" t="str">
        <f>VLOOKUP(Oliusala[[#This Row],[postnumer]],Sveitarfelog[#All],5,FALSE)</f>
        <v>Höfuðborgarsvæðið</v>
      </c>
      <c r="F1801" t="s">
        <v>27</v>
      </c>
      <c r="G1801" t="s">
        <v>24</v>
      </c>
      <c r="H1801" t="s">
        <v>58</v>
      </c>
      <c r="I1801" s="1">
        <v>11857161</v>
      </c>
      <c r="J1801" s="2">
        <f>VLOOKUP(Oliusala[[#This Row],[tegund]],Tegundir!$B$2:$D$19,3,FALSE)*Oliusala[[#This Row],[magn]]/1000</f>
        <v>10256.444265</v>
      </c>
      <c r="K1801">
        <v>2011</v>
      </c>
      <c r="L1801" t="s">
        <v>19</v>
      </c>
      <c r="M1801" s="144" t="s">
        <v>59</v>
      </c>
      <c r="O1801" s="144" t="s">
        <v>1998</v>
      </c>
    </row>
    <row r="1802" spans="1:15" x14ac:dyDescent="0.2">
      <c r="A1802" t="s">
        <v>57</v>
      </c>
      <c r="B1802" s="144" t="s">
        <v>5</v>
      </c>
      <c r="C1802">
        <v>101</v>
      </c>
      <c r="D1802" t="str">
        <f>VLOOKUP(Oliusala[[#This Row],[postnumer]],Sveitarfelog[#All],4,FALSE)</f>
        <v>Garðabær,Hafnarfjarðarkaupstaður,Kópavogsbær,Reykjavíkurborg,Seltjarnarnesbær</v>
      </c>
      <c r="E1802" t="str">
        <f>VLOOKUP(Oliusala[[#This Row],[postnumer]],Sveitarfelog[#All],5,FALSE)</f>
        <v>Höfuðborgarsvæðið</v>
      </c>
      <c r="F1802" t="s">
        <v>29</v>
      </c>
      <c r="G1802" t="s">
        <v>24</v>
      </c>
      <c r="H1802" t="s">
        <v>58</v>
      </c>
      <c r="I1802" s="1">
        <v>4304132</v>
      </c>
      <c r="J1802" s="2">
        <f>VLOOKUP(Oliusala[[#This Row],[tegund]],Tegundir!$B$2:$D$19,3,FALSE)*Oliusala[[#This Row],[magn]]/1000</f>
        <v>3723.0741800000001</v>
      </c>
      <c r="K1802">
        <v>2011</v>
      </c>
      <c r="L1802" t="s">
        <v>19</v>
      </c>
      <c r="M1802" s="144" t="s">
        <v>59</v>
      </c>
      <c r="O1802" s="144" t="s">
        <v>1998</v>
      </c>
    </row>
    <row r="1803" spans="1:15" x14ac:dyDescent="0.2">
      <c r="A1803" t="s">
        <v>57</v>
      </c>
      <c r="B1803" s="144" t="s">
        <v>5</v>
      </c>
      <c r="C1803">
        <v>101</v>
      </c>
      <c r="D1803" t="str">
        <f>VLOOKUP(Oliusala[[#This Row],[postnumer]],Sveitarfelog[#All],4,FALSE)</f>
        <v>Garðabær,Hafnarfjarðarkaupstaður,Kópavogsbær,Reykjavíkurborg,Seltjarnarnesbær</v>
      </c>
      <c r="E1803" t="str">
        <f>VLOOKUP(Oliusala[[#This Row],[postnumer]],Sveitarfelog[#All],5,FALSE)</f>
        <v>Höfuðborgarsvæðið</v>
      </c>
      <c r="F1803" t="s">
        <v>30</v>
      </c>
      <c r="G1803" t="s">
        <v>24</v>
      </c>
      <c r="H1803" t="s">
        <v>58</v>
      </c>
      <c r="I1803" s="1">
        <v>789443</v>
      </c>
      <c r="J1803" s="2">
        <f>VLOOKUP(Oliusala[[#This Row],[tegund]],Tegundir!$B$2:$D$19,3,FALSE)*Oliusala[[#This Row],[magn]]/1000</f>
        <v>682.8681949999999</v>
      </c>
      <c r="K1803">
        <v>2011</v>
      </c>
      <c r="L1803" t="s">
        <v>19</v>
      </c>
      <c r="M1803" s="144" t="s">
        <v>59</v>
      </c>
      <c r="O1803" s="144" t="s">
        <v>1998</v>
      </c>
    </row>
    <row r="1804" spans="1:15" x14ac:dyDescent="0.2">
      <c r="A1804" t="s">
        <v>57</v>
      </c>
      <c r="B1804" s="144" t="s">
        <v>5</v>
      </c>
      <c r="C1804">
        <v>101</v>
      </c>
      <c r="D1804" t="str">
        <f>VLOOKUP(Oliusala[[#This Row],[postnumer]],Sveitarfelog[#All],4,FALSE)</f>
        <v>Garðabær,Hafnarfjarðarkaupstaður,Kópavogsbær,Reykjavíkurborg,Seltjarnarnesbær</v>
      </c>
      <c r="E1804" t="str">
        <f>VLOOKUP(Oliusala[[#This Row],[postnumer]],Sveitarfelog[#All],5,FALSE)</f>
        <v>Höfuðborgarsvæðið</v>
      </c>
      <c r="F1804" t="s">
        <v>24</v>
      </c>
      <c r="G1804" t="s">
        <v>24</v>
      </c>
      <c r="H1804" t="s">
        <v>58</v>
      </c>
      <c r="I1804" s="1">
        <v>848197</v>
      </c>
      <c r="J1804" s="2">
        <f>VLOOKUP(Oliusala[[#This Row],[tegund]],Tegundir!$B$2:$D$19,3,FALSE)*Oliusala[[#This Row],[magn]]/1000</f>
        <v>733.69040500000006</v>
      </c>
      <c r="K1804">
        <v>2011</v>
      </c>
      <c r="L1804" t="s">
        <v>18</v>
      </c>
      <c r="M1804" s="144" t="s">
        <v>59</v>
      </c>
    </row>
    <row r="1805" spans="1:15" x14ac:dyDescent="0.2">
      <c r="A1805" t="s">
        <v>57</v>
      </c>
      <c r="B1805" s="144" t="s">
        <v>5</v>
      </c>
      <c r="C1805">
        <v>101</v>
      </c>
      <c r="D1805" t="str">
        <f>VLOOKUP(Oliusala[[#This Row],[postnumer]],Sveitarfelog[#All],4,FALSE)</f>
        <v>Garðabær,Hafnarfjarðarkaupstaður,Kópavogsbær,Reykjavíkurborg,Seltjarnarnesbær</v>
      </c>
      <c r="E1805" t="str">
        <f>VLOOKUP(Oliusala[[#This Row],[postnumer]],Sveitarfelog[#All],5,FALSE)</f>
        <v>Höfuðborgarsvæðið</v>
      </c>
      <c r="F1805" t="s">
        <v>27</v>
      </c>
      <c r="G1805" t="s">
        <v>24</v>
      </c>
      <c r="H1805" t="s">
        <v>58</v>
      </c>
      <c r="I1805" s="1">
        <v>4335754</v>
      </c>
      <c r="J1805" s="2">
        <f>VLOOKUP(Oliusala[[#This Row],[tegund]],Tegundir!$B$2:$D$19,3,FALSE)*Oliusala[[#This Row],[magn]]/1000</f>
        <v>3750.4272099999998</v>
      </c>
      <c r="K1805">
        <v>2011</v>
      </c>
      <c r="L1805" t="s">
        <v>19</v>
      </c>
      <c r="M1805" s="144" t="s">
        <v>59</v>
      </c>
      <c r="O1805" s="144" t="s">
        <v>1998</v>
      </c>
    </row>
    <row r="1806" spans="1:15" x14ac:dyDescent="0.2">
      <c r="A1806" t="s">
        <v>57</v>
      </c>
      <c r="B1806" s="144" t="s">
        <v>5</v>
      </c>
      <c r="C1806">
        <v>101</v>
      </c>
      <c r="D1806" t="str">
        <f>VLOOKUP(Oliusala[[#This Row],[postnumer]],Sveitarfelog[#All],4,FALSE)</f>
        <v>Garðabær,Hafnarfjarðarkaupstaður,Kópavogsbær,Reykjavíkurborg,Seltjarnarnesbær</v>
      </c>
      <c r="E1806" t="str">
        <f>VLOOKUP(Oliusala[[#This Row],[postnumer]],Sveitarfelog[#All],5,FALSE)</f>
        <v>Höfuðborgarsvæðið</v>
      </c>
      <c r="F1806" t="s">
        <v>29</v>
      </c>
      <c r="G1806" t="s">
        <v>24</v>
      </c>
      <c r="H1806" t="s">
        <v>58</v>
      </c>
      <c r="I1806" s="1">
        <v>2843015</v>
      </c>
      <c r="J1806" s="2">
        <f>VLOOKUP(Oliusala[[#This Row],[tegund]],Tegundir!$B$2:$D$19,3,FALSE)*Oliusala[[#This Row],[magn]]/1000</f>
        <v>2459.2079750000003</v>
      </c>
      <c r="K1806">
        <v>2011</v>
      </c>
      <c r="L1806" t="s">
        <v>19</v>
      </c>
      <c r="M1806" s="144" t="s">
        <v>59</v>
      </c>
      <c r="O1806" s="144" t="s">
        <v>1998</v>
      </c>
    </row>
    <row r="1807" spans="1:15" x14ac:dyDescent="0.2">
      <c r="A1807" t="s">
        <v>57</v>
      </c>
      <c r="B1807" s="144" t="s">
        <v>5</v>
      </c>
      <c r="C1807">
        <v>101</v>
      </c>
      <c r="D1807" t="str">
        <f>VLOOKUP(Oliusala[[#This Row],[postnumer]],Sveitarfelog[#All],4,FALSE)</f>
        <v>Garðabær,Hafnarfjarðarkaupstaður,Kópavogsbær,Reykjavíkurborg,Seltjarnarnesbær</v>
      </c>
      <c r="E1807" t="str">
        <f>VLOOKUP(Oliusala[[#This Row],[postnumer]],Sveitarfelog[#All],5,FALSE)</f>
        <v>Höfuðborgarsvæðið</v>
      </c>
      <c r="F1807" t="s">
        <v>30</v>
      </c>
      <c r="G1807" t="s">
        <v>24</v>
      </c>
      <c r="H1807" t="s">
        <v>58</v>
      </c>
      <c r="I1807" s="1">
        <v>274707</v>
      </c>
      <c r="J1807" s="2">
        <f>VLOOKUP(Oliusala[[#This Row],[tegund]],Tegundir!$B$2:$D$19,3,FALSE)*Oliusala[[#This Row],[magn]]/1000</f>
        <v>237.621555</v>
      </c>
      <c r="K1807">
        <v>2011</v>
      </c>
      <c r="L1807" t="s">
        <v>19</v>
      </c>
      <c r="M1807" s="144" t="s">
        <v>59</v>
      </c>
      <c r="O1807" s="144" t="s">
        <v>1998</v>
      </c>
    </row>
    <row r="1808" spans="1:15" x14ac:dyDescent="0.2">
      <c r="A1808" t="s">
        <v>57</v>
      </c>
      <c r="B1808" s="144" t="s">
        <v>5</v>
      </c>
      <c r="C1808">
        <v>101</v>
      </c>
      <c r="D1808" t="str">
        <f>VLOOKUP(Oliusala[[#This Row],[postnumer]],Sveitarfelog[#All],4,FALSE)</f>
        <v>Garðabær,Hafnarfjarðarkaupstaður,Kópavogsbær,Reykjavíkurborg,Seltjarnarnesbær</v>
      </c>
      <c r="E1808" t="str">
        <f>VLOOKUP(Oliusala[[#This Row],[postnumer]],Sveitarfelog[#All],5,FALSE)</f>
        <v>Höfuðborgarsvæðið</v>
      </c>
      <c r="F1808" t="s">
        <v>24</v>
      </c>
      <c r="G1808" t="s">
        <v>24</v>
      </c>
      <c r="H1808" t="s">
        <v>58</v>
      </c>
      <c r="I1808" s="1">
        <v>2002126</v>
      </c>
      <c r="J1808" s="2">
        <f>VLOOKUP(Oliusala[[#This Row],[tegund]],Tegundir!$B$2:$D$19,3,FALSE)*Oliusala[[#This Row],[magn]]/1000</f>
        <v>1731.83899</v>
      </c>
      <c r="K1808">
        <v>2011</v>
      </c>
      <c r="L1808" t="s">
        <v>18</v>
      </c>
      <c r="M1808" s="144" t="s">
        <v>59</v>
      </c>
    </row>
    <row r="1809" spans="1:15" x14ac:dyDescent="0.2">
      <c r="A1809" t="s">
        <v>57</v>
      </c>
      <c r="B1809" s="144" t="s">
        <v>5</v>
      </c>
      <c r="C1809">
        <v>101</v>
      </c>
      <c r="D1809" t="str">
        <f>VLOOKUP(Oliusala[[#This Row],[postnumer]],Sveitarfelog[#All],4,FALSE)</f>
        <v>Garðabær,Hafnarfjarðarkaupstaður,Kópavogsbær,Reykjavíkurborg,Seltjarnarnesbær</v>
      </c>
      <c r="E1809" t="str">
        <f>VLOOKUP(Oliusala[[#This Row],[postnumer]],Sveitarfelog[#All],5,FALSE)</f>
        <v>Höfuðborgarsvæðið</v>
      </c>
      <c r="F1809" t="s">
        <v>29</v>
      </c>
      <c r="G1809" t="s">
        <v>24</v>
      </c>
      <c r="H1809" t="s">
        <v>58</v>
      </c>
      <c r="I1809" s="1">
        <v>3444297</v>
      </c>
      <c r="J1809" s="2">
        <f>VLOOKUP(Oliusala[[#This Row],[tegund]],Tegundir!$B$2:$D$19,3,FALSE)*Oliusala[[#This Row],[magn]]/1000</f>
        <v>2979.3169049999997</v>
      </c>
      <c r="K1809">
        <v>2011</v>
      </c>
      <c r="L1809" t="s">
        <v>19</v>
      </c>
      <c r="M1809" s="144" t="s">
        <v>59</v>
      </c>
      <c r="O1809" s="144" t="s">
        <v>1998</v>
      </c>
    </row>
    <row r="1810" spans="1:15" x14ac:dyDescent="0.2">
      <c r="A1810" t="s">
        <v>57</v>
      </c>
      <c r="B1810" s="144" t="s">
        <v>5</v>
      </c>
      <c r="C1810">
        <v>101</v>
      </c>
      <c r="D1810" t="str">
        <f>VLOOKUP(Oliusala[[#This Row],[postnumer]],Sveitarfelog[#All],4,FALSE)</f>
        <v>Garðabær,Hafnarfjarðarkaupstaður,Kópavogsbær,Reykjavíkurborg,Seltjarnarnesbær</v>
      </c>
      <c r="E1810" t="str">
        <f>VLOOKUP(Oliusala[[#This Row],[postnumer]],Sveitarfelog[#All],5,FALSE)</f>
        <v>Höfuðborgarsvæðið</v>
      </c>
      <c r="F1810" t="s">
        <v>30</v>
      </c>
      <c r="G1810" t="s">
        <v>24</v>
      </c>
      <c r="H1810" t="s">
        <v>58</v>
      </c>
      <c r="I1810" s="1">
        <v>224380</v>
      </c>
      <c r="J1810" s="2">
        <f>VLOOKUP(Oliusala[[#This Row],[tegund]],Tegundir!$B$2:$D$19,3,FALSE)*Oliusala[[#This Row],[magn]]/1000</f>
        <v>194.08870000000002</v>
      </c>
      <c r="K1810">
        <v>2011</v>
      </c>
      <c r="L1810" t="s">
        <v>19</v>
      </c>
      <c r="M1810" s="144" t="s">
        <v>59</v>
      </c>
      <c r="O1810" s="144" t="s">
        <v>1998</v>
      </c>
    </row>
    <row r="1811" spans="1:15" x14ac:dyDescent="0.2">
      <c r="A1811" t="s">
        <v>63</v>
      </c>
      <c r="B1811" s="144" t="s">
        <v>5</v>
      </c>
      <c r="C1811">
        <v>101</v>
      </c>
      <c r="D1811" t="str">
        <f>VLOOKUP(Oliusala[[#This Row],[postnumer]],Sveitarfelog[#All],4,FALSE)</f>
        <v>Garðabær,Hafnarfjarðarkaupstaður,Kópavogsbær,Reykjavíkurborg,Seltjarnarnesbær</v>
      </c>
      <c r="E1811" t="str">
        <f>VLOOKUP(Oliusala[[#This Row],[postnumer]],Sveitarfelog[#All],5,FALSE)</f>
        <v>Höfuðborgarsvæðið</v>
      </c>
      <c r="F1811" t="s">
        <v>24</v>
      </c>
      <c r="G1811" t="s">
        <v>24</v>
      </c>
      <c r="H1811" t="s">
        <v>58</v>
      </c>
      <c r="I1811" s="1">
        <v>7125163</v>
      </c>
      <c r="J1811" s="2">
        <f>VLOOKUP(Oliusala[[#This Row],[tegund]],Tegundir!$B$2:$D$19,3,FALSE)*Oliusala[[#This Row],[magn]]/1000</f>
        <v>6163.2659949999997</v>
      </c>
      <c r="K1811">
        <v>2011</v>
      </c>
      <c r="L1811" t="s">
        <v>18</v>
      </c>
      <c r="M1811" s="144" t="s">
        <v>59</v>
      </c>
    </row>
    <row r="1812" spans="1:15" x14ac:dyDescent="0.2">
      <c r="A1812" t="s">
        <v>63</v>
      </c>
      <c r="B1812" s="144" t="s">
        <v>5</v>
      </c>
      <c r="C1812">
        <v>101</v>
      </c>
      <c r="D1812" t="str">
        <f>VLOOKUP(Oliusala[[#This Row],[postnumer]],Sveitarfelog[#All],4,FALSE)</f>
        <v>Garðabær,Hafnarfjarðarkaupstaður,Kópavogsbær,Reykjavíkurborg,Seltjarnarnesbær</v>
      </c>
      <c r="E1812" t="str">
        <f>VLOOKUP(Oliusala[[#This Row],[postnumer]],Sveitarfelog[#All],5,FALSE)</f>
        <v>Höfuðborgarsvæðið</v>
      </c>
      <c r="F1812" t="s">
        <v>30</v>
      </c>
      <c r="G1812" t="s">
        <v>24</v>
      </c>
      <c r="H1812" t="s">
        <v>58</v>
      </c>
      <c r="I1812" s="1">
        <v>2777</v>
      </c>
      <c r="J1812" s="2">
        <f>VLOOKUP(Oliusala[[#This Row],[tegund]],Tegundir!$B$2:$D$19,3,FALSE)*Oliusala[[#This Row],[magn]]/1000</f>
        <v>2.4021050000000002</v>
      </c>
      <c r="K1812">
        <v>2011</v>
      </c>
      <c r="L1812" t="s">
        <v>19</v>
      </c>
      <c r="M1812" s="144" t="s">
        <v>59</v>
      </c>
      <c r="O1812" s="144" t="s">
        <v>1998</v>
      </c>
    </row>
    <row r="1813" spans="1:15" x14ac:dyDescent="0.2">
      <c r="A1813" t="s">
        <v>63</v>
      </c>
      <c r="B1813" s="144" t="s">
        <v>5</v>
      </c>
      <c r="C1813">
        <v>101</v>
      </c>
      <c r="D1813" t="str">
        <f>VLOOKUP(Oliusala[[#This Row],[postnumer]],Sveitarfelog[#All],4,FALSE)</f>
        <v>Garðabær,Hafnarfjarðarkaupstaður,Kópavogsbær,Reykjavíkurborg,Seltjarnarnesbær</v>
      </c>
      <c r="E1813" t="str">
        <f>VLOOKUP(Oliusala[[#This Row],[postnumer]],Sveitarfelog[#All],5,FALSE)</f>
        <v>Höfuðborgarsvæðið</v>
      </c>
      <c r="F1813" t="s">
        <v>24</v>
      </c>
      <c r="G1813" t="s">
        <v>24</v>
      </c>
      <c r="H1813" t="s">
        <v>58</v>
      </c>
      <c r="I1813" s="1">
        <v>1095141</v>
      </c>
      <c r="J1813" s="2">
        <f>VLOOKUP(Oliusala[[#This Row],[tegund]],Tegundir!$B$2:$D$19,3,FALSE)*Oliusala[[#This Row],[magn]]/1000</f>
        <v>947.296965</v>
      </c>
      <c r="K1813">
        <v>2011</v>
      </c>
      <c r="L1813" t="s">
        <v>18</v>
      </c>
      <c r="M1813" s="144" t="s">
        <v>59</v>
      </c>
    </row>
    <row r="1814" spans="1:15" x14ac:dyDescent="0.2">
      <c r="A1814" t="s">
        <v>63</v>
      </c>
      <c r="B1814" s="144" t="s">
        <v>5</v>
      </c>
      <c r="C1814">
        <v>101</v>
      </c>
      <c r="D1814" t="str">
        <f>VLOOKUP(Oliusala[[#This Row],[postnumer]],Sveitarfelog[#All],4,FALSE)</f>
        <v>Garðabær,Hafnarfjarðarkaupstaður,Kópavogsbær,Reykjavíkurborg,Seltjarnarnesbær</v>
      </c>
      <c r="E1814" t="str">
        <f>VLOOKUP(Oliusala[[#This Row],[postnumer]],Sveitarfelog[#All],5,FALSE)</f>
        <v>Höfuðborgarsvæðið</v>
      </c>
      <c r="F1814" t="s">
        <v>24</v>
      </c>
      <c r="G1814" t="s">
        <v>24</v>
      </c>
      <c r="H1814" t="s">
        <v>58</v>
      </c>
      <c r="I1814" s="1">
        <v>499616</v>
      </c>
      <c r="J1814" s="2">
        <f>VLOOKUP(Oliusala[[#This Row],[tegund]],Tegundir!$B$2:$D$19,3,FALSE)*Oliusala[[#This Row],[magn]]/1000</f>
        <v>432.16783999999996</v>
      </c>
      <c r="K1814">
        <v>2011</v>
      </c>
      <c r="L1814" t="s">
        <v>18</v>
      </c>
      <c r="M1814" s="144" t="s">
        <v>59</v>
      </c>
    </row>
    <row r="1815" spans="1:15" x14ac:dyDescent="0.2">
      <c r="A1815" t="s">
        <v>63</v>
      </c>
      <c r="B1815" s="144" t="s">
        <v>5</v>
      </c>
      <c r="C1815">
        <v>101</v>
      </c>
      <c r="D1815" t="str">
        <f>VLOOKUP(Oliusala[[#This Row],[postnumer]],Sveitarfelog[#All],4,FALSE)</f>
        <v>Garðabær,Hafnarfjarðarkaupstaður,Kópavogsbær,Reykjavíkurborg,Seltjarnarnesbær</v>
      </c>
      <c r="E1815" t="str">
        <f>VLOOKUP(Oliusala[[#This Row],[postnumer]],Sveitarfelog[#All],5,FALSE)</f>
        <v>Höfuðborgarsvæðið</v>
      </c>
      <c r="F1815" t="s">
        <v>24</v>
      </c>
      <c r="G1815" t="s">
        <v>24</v>
      </c>
      <c r="H1815" t="s">
        <v>58</v>
      </c>
      <c r="I1815" s="1">
        <v>59716</v>
      </c>
      <c r="J1815" s="2">
        <f>VLOOKUP(Oliusala[[#This Row],[tegund]],Tegundir!$B$2:$D$19,3,FALSE)*Oliusala[[#This Row],[magn]]/1000</f>
        <v>51.654339999999998</v>
      </c>
      <c r="K1815">
        <v>2011</v>
      </c>
      <c r="L1815" t="s">
        <v>18</v>
      </c>
      <c r="M1815" s="144" t="s">
        <v>59</v>
      </c>
    </row>
    <row r="1816" spans="1:15" x14ac:dyDescent="0.2">
      <c r="A1816" t="s">
        <v>63</v>
      </c>
      <c r="B1816" s="144" t="s">
        <v>5</v>
      </c>
      <c r="C1816">
        <v>101</v>
      </c>
      <c r="D1816" t="str">
        <f>VLOOKUP(Oliusala[[#This Row],[postnumer]],Sveitarfelog[#All],4,FALSE)</f>
        <v>Garðabær,Hafnarfjarðarkaupstaður,Kópavogsbær,Reykjavíkurborg,Seltjarnarnesbær</v>
      </c>
      <c r="E1816" t="str">
        <f>VLOOKUP(Oliusala[[#This Row],[postnumer]],Sveitarfelog[#All],5,FALSE)</f>
        <v>Höfuðborgarsvæðið</v>
      </c>
      <c r="F1816" t="s">
        <v>24</v>
      </c>
      <c r="G1816" t="s">
        <v>24</v>
      </c>
      <c r="H1816" t="s">
        <v>58</v>
      </c>
      <c r="I1816" s="1">
        <v>1150124</v>
      </c>
      <c r="J1816" s="2">
        <f>VLOOKUP(Oliusala[[#This Row],[tegund]],Tegundir!$B$2:$D$19,3,FALSE)*Oliusala[[#This Row],[magn]]/1000</f>
        <v>994.85726</v>
      </c>
      <c r="K1816">
        <v>2011</v>
      </c>
      <c r="L1816" t="s">
        <v>18</v>
      </c>
      <c r="M1816" s="144" t="s">
        <v>59</v>
      </c>
    </row>
    <row r="1817" spans="1:15" x14ac:dyDescent="0.2">
      <c r="A1817" t="s">
        <v>63</v>
      </c>
      <c r="B1817" s="144" t="s">
        <v>5</v>
      </c>
      <c r="C1817">
        <v>101</v>
      </c>
      <c r="D1817" t="str">
        <f>VLOOKUP(Oliusala[[#This Row],[postnumer]],Sveitarfelog[#All],4,FALSE)</f>
        <v>Garðabær,Hafnarfjarðarkaupstaður,Kópavogsbær,Reykjavíkurborg,Seltjarnarnesbær</v>
      </c>
      <c r="E1817" t="str">
        <f>VLOOKUP(Oliusala[[#This Row],[postnumer]],Sveitarfelog[#All],5,FALSE)</f>
        <v>Höfuðborgarsvæðið</v>
      </c>
      <c r="F1817" t="s">
        <v>24</v>
      </c>
      <c r="G1817" t="s">
        <v>24</v>
      </c>
      <c r="H1817" t="s">
        <v>58</v>
      </c>
      <c r="I1817" s="1">
        <v>890913</v>
      </c>
      <c r="J1817" s="2">
        <f>VLOOKUP(Oliusala[[#This Row],[tegund]],Tegundir!$B$2:$D$19,3,FALSE)*Oliusala[[#This Row],[magn]]/1000</f>
        <v>770.63974499999995</v>
      </c>
      <c r="K1817">
        <v>2011</v>
      </c>
      <c r="L1817" t="s">
        <v>18</v>
      </c>
      <c r="M1817" s="144" t="s">
        <v>59</v>
      </c>
    </row>
    <row r="1818" spans="1:15" x14ac:dyDescent="0.2">
      <c r="A1818" t="s">
        <v>63</v>
      </c>
      <c r="B1818" s="144" t="s">
        <v>5</v>
      </c>
      <c r="C1818">
        <v>101</v>
      </c>
      <c r="D1818" t="str">
        <f>VLOOKUP(Oliusala[[#This Row],[postnumer]],Sveitarfelog[#All],4,FALSE)</f>
        <v>Garðabær,Hafnarfjarðarkaupstaður,Kópavogsbær,Reykjavíkurborg,Seltjarnarnesbær</v>
      </c>
      <c r="E1818" t="str">
        <f>VLOOKUP(Oliusala[[#This Row],[postnumer]],Sveitarfelog[#All],5,FALSE)</f>
        <v>Höfuðborgarsvæðið</v>
      </c>
      <c r="F1818" t="s">
        <v>24</v>
      </c>
      <c r="G1818" t="s">
        <v>24</v>
      </c>
      <c r="H1818" t="s">
        <v>58</v>
      </c>
      <c r="I1818" s="1">
        <v>312494</v>
      </c>
      <c r="J1818" s="2">
        <f>VLOOKUP(Oliusala[[#This Row],[tegund]],Tegundir!$B$2:$D$19,3,FALSE)*Oliusala[[#This Row],[magn]]/1000</f>
        <v>270.30730999999997</v>
      </c>
      <c r="K1818">
        <v>2011</v>
      </c>
      <c r="L1818" t="s">
        <v>18</v>
      </c>
      <c r="M1818" s="144" t="s">
        <v>59</v>
      </c>
    </row>
    <row r="1819" spans="1:15" x14ac:dyDescent="0.2">
      <c r="A1819" t="s">
        <v>63</v>
      </c>
      <c r="B1819" s="144" t="s">
        <v>5</v>
      </c>
      <c r="C1819">
        <v>101</v>
      </c>
      <c r="D1819" t="str">
        <f>VLOOKUP(Oliusala[[#This Row],[postnumer]],Sveitarfelog[#All],4,FALSE)</f>
        <v>Garðabær,Hafnarfjarðarkaupstaður,Kópavogsbær,Reykjavíkurborg,Seltjarnarnesbær</v>
      </c>
      <c r="E1819" t="str">
        <f>VLOOKUP(Oliusala[[#This Row],[postnumer]],Sveitarfelog[#All],5,FALSE)</f>
        <v>Höfuðborgarsvæðið</v>
      </c>
      <c r="F1819" t="s">
        <v>24</v>
      </c>
      <c r="G1819" t="s">
        <v>24</v>
      </c>
      <c r="H1819" t="s">
        <v>58</v>
      </c>
      <c r="I1819" s="1">
        <v>196959</v>
      </c>
      <c r="J1819" s="2">
        <f>VLOOKUP(Oliusala[[#This Row],[tegund]],Tegundir!$B$2:$D$19,3,FALSE)*Oliusala[[#This Row],[magn]]/1000</f>
        <v>170.36953500000001</v>
      </c>
      <c r="K1819">
        <v>2011</v>
      </c>
      <c r="L1819" t="s">
        <v>18</v>
      </c>
      <c r="M1819" s="144" t="s">
        <v>59</v>
      </c>
    </row>
    <row r="1820" spans="1:15" x14ac:dyDescent="0.2">
      <c r="A1820" t="s">
        <v>63</v>
      </c>
      <c r="B1820" s="144" t="s">
        <v>5</v>
      </c>
      <c r="C1820">
        <v>101</v>
      </c>
      <c r="D1820" t="str">
        <f>VLOOKUP(Oliusala[[#This Row],[postnumer]],Sveitarfelog[#All],4,FALSE)</f>
        <v>Garðabær,Hafnarfjarðarkaupstaður,Kópavogsbær,Reykjavíkurborg,Seltjarnarnesbær</v>
      </c>
      <c r="E1820" t="str">
        <f>VLOOKUP(Oliusala[[#This Row],[postnumer]],Sveitarfelog[#All],5,FALSE)</f>
        <v>Höfuðborgarsvæðið</v>
      </c>
      <c r="F1820" t="s">
        <v>24</v>
      </c>
      <c r="G1820" t="s">
        <v>24</v>
      </c>
      <c r="H1820" t="s">
        <v>58</v>
      </c>
      <c r="I1820" s="1">
        <v>382037</v>
      </c>
      <c r="J1820" s="2">
        <f>VLOOKUP(Oliusala[[#This Row],[tegund]],Tegundir!$B$2:$D$19,3,FALSE)*Oliusala[[#This Row],[magn]]/1000</f>
        <v>330.46200499999998</v>
      </c>
      <c r="K1820">
        <v>2011</v>
      </c>
      <c r="L1820" t="s">
        <v>18</v>
      </c>
      <c r="M1820" s="144" t="s">
        <v>59</v>
      </c>
    </row>
    <row r="1821" spans="1:15" x14ac:dyDescent="0.2">
      <c r="A1821" t="s">
        <v>63</v>
      </c>
      <c r="B1821" s="144" t="s">
        <v>5</v>
      </c>
      <c r="C1821">
        <v>101</v>
      </c>
      <c r="D1821" t="str">
        <f>VLOOKUP(Oliusala[[#This Row],[postnumer]],Sveitarfelog[#All],4,FALSE)</f>
        <v>Garðabær,Hafnarfjarðarkaupstaður,Kópavogsbær,Reykjavíkurborg,Seltjarnarnesbær</v>
      </c>
      <c r="E1821" t="str">
        <f>VLOOKUP(Oliusala[[#This Row],[postnumer]],Sveitarfelog[#All],5,FALSE)</f>
        <v>Höfuðborgarsvæðið</v>
      </c>
      <c r="F1821" t="s">
        <v>24</v>
      </c>
      <c r="G1821" t="s">
        <v>24</v>
      </c>
      <c r="H1821" t="s">
        <v>58</v>
      </c>
      <c r="I1821" s="1">
        <v>2532442</v>
      </c>
      <c r="J1821" s="2">
        <f>VLOOKUP(Oliusala[[#This Row],[tegund]],Tegundir!$B$2:$D$19,3,FALSE)*Oliusala[[#This Row],[magn]]/1000</f>
        <v>2190.5623300000002</v>
      </c>
      <c r="K1821">
        <v>2011</v>
      </c>
      <c r="L1821" t="s">
        <v>18</v>
      </c>
      <c r="M1821" s="144" t="s">
        <v>59</v>
      </c>
    </row>
    <row r="1822" spans="1:15" x14ac:dyDescent="0.2">
      <c r="A1822" t="s">
        <v>63</v>
      </c>
      <c r="B1822" s="144" t="s">
        <v>5</v>
      </c>
      <c r="C1822">
        <v>101</v>
      </c>
      <c r="D1822" t="str">
        <f>VLOOKUP(Oliusala[[#This Row],[postnumer]],Sveitarfelog[#All],4,FALSE)</f>
        <v>Garðabær,Hafnarfjarðarkaupstaður,Kópavogsbær,Reykjavíkurborg,Seltjarnarnesbær</v>
      </c>
      <c r="E1822" t="str">
        <f>VLOOKUP(Oliusala[[#This Row],[postnumer]],Sveitarfelog[#All],5,FALSE)</f>
        <v>Höfuðborgarsvæðið</v>
      </c>
      <c r="F1822" t="s">
        <v>24</v>
      </c>
      <c r="G1822" t="s">
        <v>24</v>
      </c>
      <c r="H1822" t="s">
        <v>58</v>
      </c>
      <c r="I1822" s="1">
        <v>324227</v>
      </c>
      <c r="J1822" s="2">
        <f>VLOOKUP(Oliusala[[#This Row],[tegund]],Tegundir!$B$2:$D$19,3,FALSE)*Oliusala[[#This Row],[magn]]/1000</f>
        <v>280.45635499999997</v>
      </c>
      <c r="K1822">
        <v>2011</v>
      </c>
      <c r="L1822" t="s">
        <v>18</v>
      </c>
      <c r="M1822" s="144" t="s">
        <v>59</v>
      </c>
    </row>
    <row r="1823" spans="1:15" x14ac:dyDescent="0.2">
      <c r="A1823" t="s">
        <v>63</v>
      </c>
      <c r="B1823" s="144" t="s">
        <v>5</v>
      </c>
      <c r="C1823">
        <v>101</v>
      </c>
      <c r="D1823" t="str">
        <f>VLOOKUP(Oliusala[[#This Row],[postnumer]],Sveitarfelog[#All],4,FALSE)</f>
        <v>Garðabær,Hafnarfjarðarkaupstaður,Kópavogsbær,Reykjavíkurborg,Seltjarnarnesbær</v>
      </c>
      <c r="E1823" t="str">
        <f>VLOOKUP(Oliusala[[#This Row],[postnumer]],Sveitarfelog[#All],5,FALSE)</f>
        <v>Höfuðborgarsvæðið</v>
      </c>
      <c r="F1823" t="s">
        <v>24</v>
      </c>
      <c r="G1823" t="s">
        <v>24</v>
      </c>
      <c r="H1823" t="s">
        <v>58</v>
      </c>
      <c r="I1823" s="1">
        <v>15036287</v>
      </c>
      <c r="J1823" s="2">
        <f>VLOOKUP(Oliusala[[#This Row],[tegund]],Tegundir!$B$2:$D$19,3,FALSE)*Oliusala[[#This Row],[magn]]/1000</f>
        <v>13006.388255</v>
      </c>
      <c r="K1823">
        <v>2011</v>
      </c>
      <c r="L1823" t="s">
        <v>18</v>
      </c>
      <c r="M1823" s="144" t="s">
        <v>59</v>
      </c>
    </row>
    <row r="1824" spans="1:15" x14ac:dyDescent="0.2">
      <c r="A1824" t="s">
        <v>63</v>
      </c>
      <c r="B1824" s="144" t="s">
        <v>5</v>
      </c>
      <c r="C1824">
        <v>101</v>
      </c>
      <c r="D1824" t="str">
        <f>VLOOKUP(Oliusala[[#This Row],[postnumer]],Sveitarfelog[#All],4,FALSE)</f>
        <v>Garðabær,Hafnarfjarðarkaupstaður,Kópavogsbær,Reykjavíkurborg,Seltjarnarnesbær</v>
      </c>
      <c r="E1824" t="str">
        <f>VLOOKUP(Oliusala[[#This Row],[postnumer]],Sveitarfelog[#All],5,FALSE)</f>
        <v>Höfuðborgarsvæðið</v>
      </c>
      <c r="F1824" t="s">
        <v>24</v>
      </c>
      <c r="G1824" t="s">
        <v>24</v>
      </c>
      <c r="H1824" t="s">
        <v>58</v>
      </c>
      <c r="I1824" s="1">
        <v>68924</v>
      </c>
      <c r="J1824" s="2">
        <f>VLOOKUP(Oliusala[[#This Row],[tegund]],Tegundir!$B$2:$D$19,3,FALSE)*Oliusala[[#This Row],[magn]]/1000</f>
        <v>59.619260000000004</v>
      </c>
      <c r="K1824">
        <v>2011</v>
      </c>
      <c r="L1824" t="s">
        <v>18</v>
      </c>
      <c r="M1824" s="144" t="s">
        <v>59</v>
      </c>
    </row>
    <row r="1825" spans="1:15" x14ac:dyDescent="0.2">
      <c r="A1825" t="s">
        <v>63</v>
      </c>
      <c r="B1825" s="144" t="s">
        <v>5</v>
      </c>
      <c r="C1825">
        <v>101</v>
      </c>
      <c r="D1825" t="str">
        <f>VLOOKUP(Oliusala[[#This Row],[postnumer]],Sveitarfelog[#All],4,FALSE)</f>
        <v>Garðabær,Hafnarfjarðarkaupstaður,Kópavogsbær,Reykjavíkurborg,Seltjarnarnesbær</v>
      </c>
      <c r="E1825" t="str">
        <f>VLOOKUP(Oliusala[[#This Row],[postnumer]],Sveitarfelog[#All],5,FALSE)</f>
        <v>Höfuðborgarsvæðið</v>
      </c>
      <c r="F1825" t="s">
        <v>24</v>
      </c>
      <c r="G1825" t="s">
        <v>24</v>
      </c>
      <c r="H1825" t="s">
        <v>58</v>
      </c>
      <c r="I1825" s="1">
        <v>492223</v>
      </c>
      <c r="J1825" s="2">
        <f>VLOOKUP(Oliusala[[#This Row],[tegund]],Tegundir!$B$2:$D$19,3,FALSE)*Oliusala[[#This Row],[magn]]/1000</f>
        <v>425.77289500000001</v>
      </c>
      <c r="K1825">
        <v>2011</v>
      </c>
      <c r="L1825" t="s">
        <v>18</v>
      </c>
      <c r="M1825" s="144" t="s">
        <v>59</v>
      </c>
    </row>
    <row r="1826" spans="1:15" x14ac:dyDescent="0.2">
      <c r="A1826" t="s">
        <v>63</v>
      </c>
      <c r="B1826" s="144" t="s">
        <v>5</v>
      </c>
      <c r="C1826">
        <v>101</v>
      </c>
      <c r="D1826" t="str">
        <f>VLOOKUP(Oliusala[[#This Row],[postnumer]],Sveitarfelog[#All],4,FALSE)</f>
        <v>Garðabær,Hafnarfjarðarkaupstaður,Kópavogsbær,Reykjavíkurborg,Seltjarnarnesbær</v>
      </c>
      <c r="E1826" t="str">
        <f>VLOOKUP(Oliusala[[#This Row],[postnumer]],Sveitarfelog[#All],5,FALSE)</f>
        <v>Höfuðborgarsvæðið</v>
      </c>
      <c r="F1826" t="s">
        <v>24</v>
      </c>
      <c r="G1826" t="s">
        <v>24</v>
      </c>
      <c r="H1826" t="s">
        <v>58</v>
      </c>
      <c r="I1826" s="1">
        <v>317385</v>
      </c>
      <c r="J1826" s="2">
        <f>VLOOKUP(Oliusala[[#This Row],[tegund]],Tegundir!$B$2:$D$19,3,FALSE)*Oliusala[[#This Row],[magn]]/1000</f>
        <v>274.538025</v>
      </c>
      <c r="K1826">
        <v>2011</v>
      </c>
      <c r="L1826" t="s">
        <v>18</v>
      </c>
      <c r="M1826" s="144" t="s">
        <v>59</v>
      </c>
    </row>
    <row r="1827" spans="1:15" x14ac:dyDescent="0.2">
      <c r="A1827" t="s">
        <v>63</v>
      </c>
      <c r="B1827" s="144" t="s">
        <v>5</v>
      </c>
      <c r="C1827">
        <v>101</v>
      </c>
      <c r="D1827" t="str">
        <f>VLOOKUP(Oliusala[[#This Row],[postnumer]],Sveitarfelog[#All],4,FALSE)</f>
        <v>Garðabær,Hafnarfjarðarkaupstaður,Kópavogsbær,Reykjavíkurborg,Seltjarnarnesbær</v>
      </c>
      <c r="E1827" t="str">
        <f>VLOOKUP(Oliusala[[#This Row],[postnumer]],Sveitarfelog[#All],5,FALSE)</f>
        <v>Höfuðborgarsvæðið</v>
      </c>
      <c r="F1827" t="s">
        <v>24</v>
      </c>
      <c r="G1827" t="s">
        <v>24</v>
      </c>
      <c r="H1827" t="s">
        <v>58</v>
      </c>
      <c r="I1827" s="1">
        <v>496695</v>
      </c>
      <c r="J1827" s="2">
        <f>VLOOKUP(Oliusala[[#This Row],[tegund]],Tegundir!$B$2:$D$19,3,FALSE)*Oliusala[[#This Row],[magn]]/1000</f>
        <v>429.64117499999998</v>
      </c>
      <c r="K1827">
        <v>2011</v>
      </c>
      <c r="L1827" t="s">
        <v>18</v>
      </c>
      <c r="M1827" s="144" t="s">
        <v>59</v>
      </c>
    </row>
    <row r="1828" spans="1:15" x14ac:dyDescent="0.2">
      <c r="A1828" t="s">
        <v>63</v>
      </c>
      <c r="B1828" s="144" t="s">
        <v>5</v>
      </c>
      <c r="C1828">
        <v>101</v>
      </c>
      <c r="D1828" t="str">
        <f>VLOOKUP(Oliusala[[#This Row],[postnumer]],Sveitarfelog[#All],4,FALSE)</f>
        <v>Garðabær,Hafnarfjarðarkaupstaður,Kópavogsbær,Reykjavíkurborg,Seltjarnarnesbær</v>
      </c>
      <c r="E1828" t="str">
        <f>VLOOKUP(Oliusala[[#This Row],[postnumer]],Sveitarfelog[#All],5,FALSE)</f>
        <v>Höfuðborgarsvæðið</v>
      </c>
      <c r="F1828" t="s">
        <v>24</v>
      </c>
      <c r="G1828" t="s">
        <v>24</v>
      </c>
      <c r="H1828" t="s">
        <v>58</v>
      </c>
      <c r="I1828" s="1">
        <v>454325</v>
      </c>
      <c r="J1828" s="2">
        <f>VLOOKUP(Oliusala[[#This Row],[tegund]],Tegundir!$B$2:$D$19,3,FALSE)*Oliusala[[#This Row],[magn]]/1000</f>
        <v>392.99112500000001</v>
      </c>
      <c r="K1828">
        <v>2011</v>
      </c>
      <c r="L1828" t="s">
        <v>18</v>
      </c>
      <c r="M1828" s="144" t="s">
        <v>59</v>
      </c>
    </row>
    <row r="1829" spans="1:15" x14ac:dyDescent="0.2">
      <c r="A1829" t="s">
        <v>63</v>
      </c>
      <c r="B1829" s="144" t="s">
        <v>5</v>
      </c>
      <c r="C1829">
        <v>101</v>
      </c>
      <c r="D1829" t="str">
        <f>VLOOKUP(Oliusala[[#This Row],[postnumer]],Sveitarfelog[#All],4,FALSE)</f>
        <v>Garðabær,Hafnarfjarðarkaupstaður,Kópavogsbær,Reykjavíkurborg,Seltjarnarnesbær</v>
      </c>
      <c r="E1829" t="str">
        <f>VLOOKUP(Oliusala[[#This Row],[postnumer]],Sveitarfelog[#All],5,FALSE)</f>
        <v>Höfuðborgarsvæðið</v>
      </c>
      <c r="F1829" t="s">
        <v>24</v>
      </c>
      <c r="G1829" t="s">
        <v>24</v>
      </c>
      <c r="H1829" t="s">
        <v>58</v>
      </c>
      <c r="I1829" s="1">
        <v>146741</v>
      </c>
      <c r="J1829" s="2">
        <f>VLOOKUP(Oliusala[[#This Row],[tegund]],Tegundir!$B$2:$D$19,3,FALSE)*Oliusala[[#This Row],[magn]]/1000</f>
        <v>126.930965</v>
      </c>
      <c r="K1829">
        <v>2011</v>
      </c>
      <c r="L1829" t="s">
        <v>18</v>
      </c>
      <c r="M1829" s="144" t="s">
        <v>59</v>
      </c>
    </row>
    <row r="1830" spans="1:15" x14ac:dyDescent="0.2">
      <c r="A1830" t="s">
        <v>63</v>
      </c>
      <c r="B1830" s="144" t="s">
        <v>5</v>
      </c>
      <c r="C1830">
        <v>101</v>
      </c>
      <c r="D1830" t="str">
        <f>VLOOKUP(Oliusala[[#This Row],[postnumer]],Sveitarfelog[#All],4,FALSE)</f>
        <v>Garðabær,Hafnarfjarðarkaupstaður,Kópavogsbær,Reykjavíkurborg,Seltjarnarnesbær</v>
      </c>
      <c r="E1830" t="str">
        <f>VLOOKUP(Oliusala[[#This Row],[postnumer]],Sveitarfelog[#All],5,FALSE)</f>
        <v>Höfuðborgarsvæðið</v>
      </c>
      <c r="F1830" t="s">
        <v>24</v>
      </c>
      <c r="G1830" t="s">
        <v>24</v>
      </c>
      <c r="H1830" t="s">
        <v>58</v>
      </c>
      <c r="I1830" s="1">
        <v>87281</v>
      </c>
      <c r="J1830" s="2">
        <f>VLOOKUP(Oliusala[[#This Row],[tegund]],Tegundir!$B$2:$D$19,3,FALSE)*Oliusala[[#This Row],[magn]]/1000</f>
        <v>75.498064999999997</v>
      </c>
      <c r="K1830">
        <v>2011</v>
      </c>
      <c r="L1830" t="s">
        <v>18</v>
      </c>
      <c r="M1830" s="144" t="s">
        <v>59</v>
      </c>
    </row>
    <row r="1831" spans="1:15" x14ac:dyDescent="0.2">
      <c r="A1831" t="s">
        <v>63</v>
      </c>
      <c r="B1831" s="144" t="s">
        <v>5</v>
      </c>
      <c r="C1831">
        <v>101</v>
      </c>
      <c r="D1831" t="str">
        <f>VLOOKUP(Oliusala[[#This Row],[postnumer]],Sveitarfelog[#All],4,FALSE)</f>
        <v>Garðabær,Hafnarfjarðarkaupstaður,Kópavogsbær,Reykjavíkurborg,Seltjarnarnesbær</v>
      </c>
      <c r="E1831" t="str">
        <f>VLOOKUP(Oliusala[[#This Row],[postnumer]],Sveitarfelog[#All],5,FALSE)</f>
        <v>Höfuðborgarsvæðið</v>
      </c>
      <c r="F1831" t="s">
        <v>24</v>
      </c>
      <c r="G1831" t="s">
        <v>24</v>
      </c>
      <c r="H1831" t="s">
        <v>58</v>
      </c>
      <c r="I1831" s="1">
        <v>15039502</v>
      </c>
      <c r="J1831" s="2">
        <f>VLOOKUP(Oliusala[[#This Row],[tegund]],Tegundir!$B$2:$D$19,3,FALSE)*Oliusala[[#This Row],[magn]]/1000</f>
        <v>13009.169230000001</v>
      </c>
      <c r="K1831">
        <v>2011</v>
      </c>
      <c r="L1831" t="s">
        <v>18</v>
      </c>
      <c r="M1831" s="144" t="s">
        <v>59</v>
      </c>
    </row>
    <row r="1832" spans="1:15" x14ac:dyDescent="0.2">
      <c r="A1832" t="s">
        <v>63</v>
      </c>
      <c r="B1832" s="144" t="s">
        <v>5</v>
      </c>
      <c r="C1832">
        <v>101</v>
      </c>
      <c r="D1832" t="str">
        <f>VLOOKUP(Oliusala[[#This Row],[postnumer]],Sveitarfelog[#All],4,FALSE)</f>
        <v>Garðabær,Hafnarfjarðarkaupstaður,Kópavogsbær,Reykjavíkurborg,Seltjarnarnesbær</v>
      </c>
      <c r="E1832" t="str">
        <f>VLOOKUP(Oliusala[[#This Row],[postnumer]],Sveitarfelog[#All],5,FALSE)</f>
        <v>Höfuðborgarsvæðið</v>
      </c>
      <c r="F1832" t="s">
        <v>24</v>
      </c>
      <c r="G1832" t="s">
        <v>24</v>
      </c>
      <c r="H1832" t="s">
        <v>58</v>
      </c>
      <c r="I1832" s="1">
        <v>961775</v>
      </c>
      <c r="J1832" s="2">
        <f>VLOOKUP(Oliusala[[#This Row],[tegund]],Tegundir!$B$2:$D$19,3,FALSE)*Oliusala[[#This Row],[magn]]/1000</f>
        <v>831.93537500000002</v>
      </c>
      <c r="K1832">
        <v>2011</v>
      </c>
      <c r="L1832" t="s">
        <v>18</v>
      </c>
      <c r="M1832" s="144" t="s">
        <v>59</v>
      </c>
    </row>
    <row r="1833" spans="1:15" x14ac:dyDescent="0.2">
      <c r="A1833" t="s">
        <v>63</v>
      </c>
      <c r="B1833" s="144" t="s">
        <v>5</v>
      </c>
      <c r="C1833">
        <v>101</v>
      </c>
      <c r="D1833" t="str">
        <f>VLOOKUP(Oliusala[[#This Row],[postnumer]],Sveitarfelog[#All],4,FALSE)</f>
        <v>Garðabær,Hafnarfjarðarkaupstaður,Kópavogsbær,Reykjavíkurborg,Seltjarnarnesbær</v>
      </c>
      <c r="E1833" t="str">
        <f>VLOOKUP(Oliusala[[#This Row],[postnumer]],Sveitarfelog[#All],5,FALSE)</f>
        <v>Höfuðborgarsvæðið</v>
      </c>
      <c r="F1833" t="s">
        <v>24</v>
      </c>
      <c r="G1833" t="s">
        <v>24</v>
      </c>
      <c r="H1833" t="s">
        <v>58</v>
      </c>
      <c r="I1833" s="1">
        <v>110309</v>
      </c>
      <c r="J1833" s="2">
        <f>VLOOKUP(Oliusala[[#This Row],[tegund]],Tegundir!$B$2:$D$19,3,FALSE)*Oliusala[[#This Row],[magn]]/1000</f>
        <v>95.417285000000007</v>
      </c>
      <c r="K1833">
        <v>2011</v>
      </c>
      <c r="L1833" t="s">
        <v>18</v>
      </c>
      <c r="M1833" s="144" t="s">
        <v>59</v>
      </c>
    </row>
    <row r="1834" spans="1:15" x14ac:dyDescent="0.2">
      <c r="A1834" t="s">
        <v>57</v>
      </c>
      <c r="B1834" s="144" t="s">
        <v>72</v>
      </c>
      <c r="C1834">
        <v>190</v>
      </c>
      <c r="D1834" t="str">
        <f>VLOOKUP(Oliusala[[#This Row],[postnumer]],Sveitarfelog[#All],4,FALSE)</f>
        <v>Sveitarfélagið Vogar</v>
      </c>
      <c r="E1834" t="str">
        <f>VLOOKUP(Oliusala[[#This Row],[postnumer]],Sveitarfelog[#All],5,FALSE)</f>
        <v>Suðurnes</v>
      </c>
      <c r="F1834" t="s">
        <v>25</v>
      </c>
      <c r="G1834" t="s">
        <v>24</v>
      </c>
      <c r="H1834" t="s">
        <v>60</v>
      </c>
      <c r="I1834" s="1">
        <v>33872</v>
      </c>
      <c r="J1834" s="2">
        <f>VLOOKUP(Oliusala[[#This Row],[tegund]],Tegundir!$B$2:$D$19,3,FALSE)*Oliusala[[#This Row],[magn]]/1000</f>
        <v>29.29928</v>
      </c>
      <c r="K1834">
        <v>2011</v>
      </c>
      <c r="L1834" t="s">
        <v>1955</v>
      </c>
      <c r="M1834" s="144" t="s">
        <v>59</v>
      </c>
    </row>
    <row r="1835" spans="1:15" x14ac:dyDescent="0.2">
      <c r="A1835" t="s">
        <v>63</v>
      </c>
      <c r="B1835" s="144" t="s">
        <v>107</v>
      </c>
      <c r="C1835">
        <v>415</v>
      </c>
      <c r="D1835" t="str">
        <f>VLOOKUP(Oliusala[[#This Row],[postnumer]],Sveitarfelog[#All],4,FALSE)</f>
        <v>Bolungarvíkurkaupstaður</v>
      </c>
      <c r="E1835" t="str">
        <f>VLOOKUP(Oliusala[[#This Row],[postnumer]],Sveitarfelog[#All],5,FALSE)</f>
        <v>Vestfirðir</v>
      </c>
      <c r="F1835" t="s">
        <v>25</v>
      </c>
      <c r="G1835" t="s">
        <v>24</v>
      </c>
      <c r="H1835" t="s">
        <v>58</v>
      </c>
      <c r="I1835" s="1">
        <v>51083</v>
      </c>
      <c r="J1835" s="2">
        <f>VLOOKUP(Oliusala[[#This Row],[tegund]],Tegundir!$B$2:$D$19,3,FALSE)*Oliusala[[#This Row],[magn]]/1000</f>
        <v>44.186794999999996</v>
      </c>
      <c r="K1835">
        <v>2011</v>
      </c>
      <c r="L1835" t="s">
        <v>19</v>
      </c>
      <c r="M1835" s="144" t="s">
        <v>59</v>
      </c>
      <c r="O1835" s="144" t="s">
        <v>1997</v>
      </c>
    </row>
    <row r="1836" spans="1:15" x14ac:dyDescent="0.2">
      <c r="A1836" t="s">
        <v>107</v>
      </c>
      <c r="B1836" s="144" t="s">
        <v>107</v>
      </c>
      <c r="C1836">
        <v>415</v>
      </c>
      <c r="D1836" t="str">
        <f>VLOOKUP(Oliusala[[#This Row],[postnumer]],Sveitarfelog[#All],4,FALSE)</f>
        <v>Bolungarvíkurkaupstaður</v>
      </c>
      <c r="E1836" t="str">
        <f>VLOOKUP(Oliusala[[#This Row],[postnumer]],Sveitarfelog[#All],5,FALSE)</f>
        <v>Vestfirðir</v>
      </c>
      <c r="F1836" t="s">
        <v>25</v>
      </c>
      <c r="G1836" t="s">
        <v>24</v>
      </c>
      <c r="H1836" t="s">
        <v>58</v>
      </c>
      <c r="I1836" s="1">
        <v>339268</v>
      </c>
      <c r="J1836" s="2">
        <f>VLOOKUP(Oliusala[[#This Row],[tegund]],Tegundir!$B$2:$D$19,3,FALSE)*Oliusala[[#This Row],[magn]]/1000</f>
        <v>293.46681999999998</v>
      </c>
      <c r="K1836">
        <v>2011</v>
      </c>
      <c r="L1836" t="s">
        <v>19</v>
      </c>
      <c r="M1836" s="144" t="s">
        <v>59</v>
      </c>
      <c r="O1836" s="144" t="s">
        <v>1997</v>
      </c>
    </row>
    <row r="1837" spans="1:15" x14ac:dyDescent="0.2">
      <c r="A1837" t="s">
        <v>83</v>
      </c>
      <c r="B1837" s="144" t="s">
        <v>107</v>
      </c>
      <c r="C1837">
        <v>415</v>
      </c>
      <c r="D1837" t="str">
        <f>VLOOKUP(Oliusala[[#This Row],[postnumer]],Sveitarfelog[#All],4,FALSE)</f>
        <v>Bolungarvíkurkaupstaður</v>
      </c>
      <c r="E1837" t="str">
        <f>VLOOKUP(Oliusala[[#This Row],[postnumer]],Sveitarfelog[#All],5,FALSE)</f>
        <v>Vestfirðir</v>
      </c>
      <c r="F1837" t="s">
        <v>25</v>
      </c>
      <c r="G1837" t="s">
        <v>24</v>
      </c>
      <c r="H1837" t="s">
        <v>60</v>
      </c>
      <c r="I1837" s="1">
        <v>25086</v>
      </c>
      <c r="J1837" s="2">
        <f>VLOOKUP(Oliusala[[#This Row],[tegund]],Tegundir!$B$2:$D$19,3,FALSE)*Oliusala[[#This Row],[magn]]/1000</f>
        <v>21.699390000000001</v>
      </c>
      <c r="K1837">
        <v>2011</v>
      </c>
      <c r="L1837" t="s">
        <v>19</v>
      </c>
      <c r="M1837" s="144" t="s">
        <v>59</v>
      </c>
      <c r="O1837" s="144" t="s">
        <v>1997</v>
      </c>
    </row>
    <row r="1838" spans="1:15" x14ac:dyDescent="0.2">
      <c r="A1838" t="s">
        <v>57</v>
      </c>
      <c r="B1838" s="144" t="s">
        <v>107</v>
      </c>
      <c r="C1838">
        <v>415</v>
      </c>
      <c r="D1838" t="str">
        <f>VLOOKUP(Oliusala[[#This Row],[postnumer]],Sveitarfelog[#All],4,FALSE)</f>
        <v>Bolungarvíkurkaupstaður</v>
      </c>
      <c r="E1838" t="str">
        <f>VLOOKUP(Oliusala[[#This Row],[postnumer]],Sveitarfelog[#All],5,FALSE)</f>
        <v>Vestfirðir</v>
      </c>
      <c r="F1838" t="s">
        <v>25</v>
      </c>
      <c r="G1838" t="s">
        <v>24</v>
      </c>
      <c r="H1838" t="s">
        <v>60</v>
      </c>
      <c r="I1838" s="1">
        <v>295479</v>
      </c>
      <c r="J1838" s="2">
        <f>VLOOKUP(Oliusala[[#This Row],[tegund]],Tegundir!$B$2:$D$19,3,FALSE)*Oliusala[[#This Row],[magn]]/1000</f>
        <v>255.58933500000001</v>
      </c>
      <c r="K1838">
        <v>2011</v>
      </c>
      <c r="L1838" t="s">
        <v>1955</v>
      </c>
      <c r="M1838" s="144" t="s">
        <v>59</v>
      </c>
    </row>
    <row r="1839" spans="1:15" x14ac:dyDescent="0.2">
      <c r="A1839" t="s">
        <v>57</v>
      </c>
      <c r="B1839" s="144" t="s">
        <v>72</v>
      </c>
      <c r="C1839">
        <v>190</v>
      </c>
      <c r="D1839" t="str">
        <f>VLOOKUP(Oliusala[[#This Row],[postnumer]],Sveitarfelog[#All],4,FALSE)</f>
        <v>Sveitarfélagið Vogar</v>
      </c>
      <c r="E1839" t="str">
        <f>VLOOKUP(Oliusala[[#This Row],[postnumer]],Sveitarfelog[#All],5,FALSE)</f>
        <v>Suðurnes</v>
      </c>
      <c r="F1839" t="s">
        <v>24</v>
      </c>
      <c r="G1839" t="s">
        <v>24</v>
      </c>
      <c r="H1839" t="s">
        <v>58</v>
      </c>
      <c r="I1839" s="1">
        <v>0</v>
      </c>
      <c r="J1839" s="2">
        <f>VLOOKUP(Oliusala[[#This Row],[tegund]],Tegundir!$B$2:$D$19,3,FALSE)*Oliusala[[#This Row],[magn]]/1000</f>
        <v>0</v>
      </c>
      <c r="K1839">
        <v>2011</v>
      </c>
      <c r="L1839" t="s">
        <v>18</v>
      </c>
      <c r="M1839" s="144" t="s">
        <v>59</v>
      </c>
    </row>
    <row r="1840" spans="1:15" x14ac:dyDescent="0.2">
      <c r="A1840" t="s">
        <v>57</v>
      </c>
      <c r="B1840" s="144" t="s">
        <v>72</v>
      </c>
      <c r="C1840">
        <v>190</v>
      </c>
      <c r="D1840" t="str">
        <f>VLOOKUP(Oliusala[[#This Row],[postnumer]],Sveitarfelog[#All],4,FALSE)</f>
        <v>Sveitarfélagið Vogar</v>
      </c>
      <c r="E1840" t="str">
        <f>VLOOKUP(Oliusala[[#This Row],[postnumer]],Sveitarfelog[#All],5,FALSE)</f>
        <v>Suðurnes</v>
      </c>
      <c r="F1840" t="s">
        <v>24</v>
      </c>
      <c r="G1840" t="s">
        <v>24</v>
      </c>
      <c r="H1840" t="s">
        <v>60</v>
      </c>
      <c r="I1840" s="1">
        <v>2869</v>
      </c>
      <c r="J1840" s="2">
        <f>VLOOKUP(Oliusala[[#This Row],[tegund]],Tegundir!$B$2:$D$19,3,FALSE)*Oliusala[[#This Row],[magn]]/1000</f>
        <v>2.4816850000000001</v>
      </c>
      <c r="K1840">
        <v>2011</v>
      </c>
      <c r="L1840" t="s">
        <v>18</v>
      </c>
      <c r="M1840" s="144" t="s">
        <v>59</v>
      </c>
    </row>
    <row r="1841" spans="1:15" x14ac:dyDescent="0.2">
      <c r="A1841" t="s">
        <v>57</v>
      </c>
      <c r="B1841" s="144" t="s">
        <v>72</v>
      </c>
      <c r="C1841">
        <v>190</v>
      </c>
      <c r="D1841" t="str">
        <f>VLOOKUP(Oliusala[[#This Row],[postnumer]],Sveitarfelog[#All],4,FALSE)</f>
        <v>Sveitarfélagið Vogar</v>
      </c>
      <c r="E1841" t="str">
        <f>VLOOKUP(Oliusala[[#This Row],[postnumer]],Sveitarfelog[#All],5,FALSE)</f>
        <v>Suðurnes</v>
      </c>
      <c r="F1841" t="s">
        <v>29</v>
      </c>
      <c r="G1841" t="s">
        <v>24</v>
      </c>
      <c r="H1841" t="s">
        <v>60</v>
      </c>
      <c r="I1841" s="1">
        <v>0</v>
      </c>
      <c r="J1841" s="2">
        <f>VLOOKUP(Oliusala[[#This Row],[tegund]],Tegundir!$B$2:$D$19,3,FALSE)*Oliusala[[#This Row],[magn]]/1000</f>
        <v>0</v>
      </c>
      <c r="K1841">
        <v>2011</v>
      </c>
      <c r="L1841" t="s">
        <v>19</v>
      </c>
      <c r="M1841" s="144" t="s">
        <v>59</v>
      </c>
      <c r="O1841" s="144" t="s">
        <v>1998</v>
      </c>
    </row>
    <row r="1842" spans="1:15" x14ac:dyDescent="0.2">
      <c r="A1842" t="s">
        <v>57</v>
      </c>
      <c r="B1842" s="144" t="s">
        <v>72</v>
      </c>
      <c r="C1842">
        <v>190</v>
      </c>
      <c r="D1842" t="str">
        <f>VLOOKUP(Oliusala[[#This Row],[postnumer]],Sveitarfelog[#All],4,FALSE)</f>
        <v>Sveitarfélagið Vogar</v>
      </c>
      <c r="E1842" t="str">
        <f>VLOOKUP(Oliusala[[#This Row],[postnumer]],Sveitarfelog[#All],5,FALSE)</f>
        <v>Suðurnes</v>
      </c>
      <c r="F1842" t="s">
        <v>30</v>
      </c>
      <c r="G1842" t="s">
        <v>24</v>
      </c>
      <c r="H1842" t="s">
        <v>60</v>
      </c>
      <c r="I1842" s="1">
        <v>15817</v>
      </c>
      <c r="J1842" s="2">
        <f>VLOOKUP(Oliusala[[#This Row],[tegund]],Tegundir!$B$2:$D$19,3,FALSE)*Oliusala[[#This Row],[magn]]/1000</f>
        <v>13.681704999999999</v>
      </c>
      <c r="K1842">
        <v>2011</v>
      </c>
      <c r="L1842" t="s">
        <v>19</v>
      </c>
      <c r="M1842" s="144" t="s">
        <v>59</v>
      </c>
      <c r="O1842" s="144" t="s">
        <v>1998</v>
      </c>
    </row>
    <row r="1843" spans="1:15" x14ac:dyDescent="0.2">
      <c r="A1843" t="s">
        <v>63</v>
      </c>
      <c r="B1843" s="144" t="s">
        <v>72</v>
      </c>
      <c r="C1843">
        <v>190</v>
      </c>
      <c r="D1843" t="str">
        <f>VLOOKUP(Oliusala[[#This Row],[postnumer]],Sveitarfelog[#All],4,FALSE)</f>
        <v>Sveitarfélagið Vogar</v>
      </c>
      <c r="E1843" t="str">
        <f>VLOOKUP(Oliusala[[#This Row],[postnumer]],Sveitarfelog[#All],5,FALSE)</f>
        <v>Suðurnes</v>
      </c>
      <c r="F1843" t="s">
        <v>24</v>
      </c>
      <c r="G1843" t="s">
        <v>24</v>
      </c>
      <c r="H1843" t="s">
        <v>58</v>
      </c>
      <c r="I1843" s="1">
        <v>88580</v>
      </c>
      <c r="J1843" s="2">
        <f>VLOOKUP(Oliusala[[#This Row],[tegund]],Tegundir!$B$2:$D$19,3,FALSE)*Oliusala[[#This Row],[magn]]/1000</f>
        <v>76.621700000000004</v>
      </c>
      <c r="K1843">
        <v>2011</v>
      </c>
      <c r="L1843" t="s">
        <v>18</v>
      </c>
      <c r="M1843" s="144" t="s">
        <v>59</v>
      </c>
    </row>
    <row r="1844" spans="1:15" x14ac:dyDescent="0.2">
      <c r="A1844" t="s">
        <v>57</v>
      </c>
      <c r="B1844" s="144" t="s">
        <v>74</v>
      </c>
      <c r="C1844">
        <v>230</v>
      </c>
      <c r="D1844" t="str">
        <f>VLOOKUP(Oliusala[[#This Row],[postnumer]],Sveitarfelog[#All],4,FALSE)</f>
        <v>Reykjanesbær</v>
      </c>
      <c r="E1844" t="str">
        <f>VLOOKUP(Oliusala[[#This Row],[postnumer]],Sveitarfelog[#All],5,FALSE)</f>
        <v>Suðurnes</v>
      </c>
      <c r="F1844" t="s">
        <v>25</v>
      </c>
      <c r="G1844" t="s">
        <v>24</v>
      </c>
      <c r="H1844" t="s">
        <v>60</v>
      </c>
      <c r="I1844" s="1">
        <v>284624</v>
      </c>
      <c r="J1844" s="2">
        <f>VLOOKUP(Oliusala[[#This Row],[tegund]],Tegundir!$B$2:$D$19,3,FALSE)*Oliusala[[#This Row],[magn]]/1000</f>
        <v>246.19976</v>
      </c>
      <c r="K1844">
        <v>2011</v>
      </c>
      <c r="L1844" t="s">
        <v>1955</v>
      </c>
      <c r="M1844" s="144" t="s">
        <v>59</v>
      </c>
      <c r="N1844" s="144" t="s">
        <v>1958</v>
      </c>
    </row>
    <row r="1845" spans="1:15" x14ac:dyDescent="0.2">
      <c r="A1845" t="s">
        <v>63</v>
      </c>
      <c r="B1845" s="144" t="s">
        <v>74</v>
      </c>
      <c r="C1845">
        <v>230</v>
      </c>
      <c r="D1845" t="str">
        <f>VLOOKUP(Oliusala[[#This Row],[postnumer]],Sveitarfelog[#All],4,FALSE)</f>
        <v>Reykjanesbær</v>
      </c>
      <c r="E1845" t="str">
        <f>VLOOKUP(Oliusala[[#This Row],[postnumer]],Sveitarfelog[#All],5,FALSE)</f>
        <v>Suðurnes</v>
      </c>
      <c r="F1845" t="s">
        <v>25</v>
      </c>
      <c r="G1845" t="s">
        <v>24</v>
      </c>
      <c r="H1845" t="s">
        <v>58</v>
      </c>
      <c r="I1845" s="1">
        <v>23838</v>
      </c>
      <c r="J1845" s="2">
        <f>VLOOKUP(Oliusala[[#This Row],[tegund]],Tegundir!$B$2:$D$19,3,FALSE)*Oliusala[[#This Row],[magn]]/1000</f>
        <v>20.619869999999999</v>
      </c>
      <c r="K1845">
        <v>2011</v>
      </c>
      <c r="L1845" t="s">
        <v>1955</v>
      </c>
      <c r="M1845" s="144" t="s">
        <v>59</v>
      </c>
      <c r="N1845" s="144" t="s">
        <v>1958</v>
      </c>
    </row>
    <row r="1846" spans="1:15" x14ac:dyDescent="0.2">
      <c r="A1846" t="s">
        <v>57</v>
      </c>
      <c r="B1846" s="144" t="s">
        <v>74</v>
      </c>
      <c r="C1846">
        <v>230</v>
      </c>
      <c r="D1846" t="str">
        <f>VLOOKUP(Oliusala[[#This Row],[postnumer]],Sveitarfelog[#All],4,FALSE)</f>
        <v>Reykjanesbær</v>
      </c>
      <c r="E1846" t="str">
        <f>VLOOKUP(Oliusala[[#This Row],[postnumer]],Sveitarfelog[#All],5,FALSE)</f>
        <v>Suðurnes</v>
      </c>
      <c r="F1846" t="s">
        <v>24</v>
      </c>
      <c r="G1846" t="s">
        <v>24</v>
      </c>
      <c r="H1846" t="s">
        <v>58</v>
      </c>
      <c r="I1846" s="1">
        <v>0</v>
      </c>
      <c r="J1846" s="2">
        <f>VLOOKUP(Oliusala[[#This Row],[tegund]],Tegundir!$B$2:$D$19,3,FALSE)*Oliusala[[#This Row],[magn]]/1000</f>
        <v>0</v>
      </c>
      <c r="K1846">
        <v>2011</v>
      </c>
      <c r="L1846" t="s">
        <v>1955</v>
      </c>
      <c r="M1846" s="144" t="s">
        <v>59</v>
      </c>
      <c r="N1846" s="144" t="s">
        <v>1958</v>
      </c>
    </row>
    <row r="1847" spans="1:15" x14ac:dyDescent="0.2">
      <c r="A1847" t="s">
        <v>57</v>
      </c>
      <c r="B1847" s="144" t="s">
        <v>74</v>
      </c>
      <c r="C1847">
        <v>230</v>
      </c>
      <c r="D1847" t="str">
        <f>VLOOKUP(Oliusala[[#This Row],[postnumer]],Sveitarfelog[#All],4,FALSE)</f>
        <v>Reykjanesbær</v>
      </c>
      <c r="E1847" t="str">
        <f>VLOOKUP(Oliusala[[#This Row],[postnumer]],Sveitarfelog[#All],5,FALSE)</f>
        <v>Suðurnes</v>
      </c>
      <c r="F1847" t="s">
        <v>24</v>
      </c>
      <c r="G1847" t="s">
        <v>24</v>
      </c>
      <c r="H1847" t="s">
        <v>60</v>
      </c>
      <c r="I1847" s="1">
        <v>97259</v>
      </c>
      <c r="J1847" s="2">
        <f>VLOOKUP(Oliusala[[#This Row],[tegund]],Tegundir!$B$2:$D$19,3,FALSE)*Oliusala[[#This Row],[magn]]/1000</f>
        <v>84.129035000000002</v>
      </c>
      <c r="K1847">
        <v>2011</v>
      </c>
      <c r="L1847" t="s">
        <v>1955</v>
      </c>
      <c r="M1847" s="144" t="s">
        <v>59</v>
      </c>
      <c r="N1847" s="144" t="s">
        <v>1958</v>
      </c>
    </row>
    <row r="1848" spans="1:15" x14ac:dyDescent="0.2">
      <c r="A1848" t="s">
        <v>63</v>
      </c>
      <c r="B1848" s="144" t="s">
        <v>74</v>
      </c>
      <c r="C1848">
        <v>230</v>
      </c>
      <c r="D1848" t="str">
        <f>VLOOKUP(Oliusala[[#This Row],[postnumer]],Sveitarfelog[#All],4,FALSE)</f>
        <v>Reykjanesbær</v>
      </c>
      <c r="E1848" t="str">
        <f>VLOOKUP(Oliusala[[#This Row],[postnumer]],Sveitarfelog[#All],5,FALSE)</f>
        <v>Suðurnes</v>
      </c>
      <c r="F1848" t="s">
        <v>24</v>
      </c>
      <c r="G1848" t="s">
        <v>24</v>
      </c>
      <c r="H1848" t="s">
        <v>58</v>
      </c>
      <c r="I1848" s="1">
        <v>301358</v>
      </c>
      <c r="J1848" s="2">
        <f>VLOOKUP(Oliusala[[#This Row],[tegund]],Tegundir!$B$2:$D$19,3,FALSE)*Oliusala[[#This Row],[magn]]/1000</f>
        <v>260.67466999999999</v>
      </c>
      <c r="K1848">
        <v>2011</v>
      </c>
      <c r="L1848" t="s">
        <v>18</v>
      </c>
      <c r="M1848" s="144" t="s">
        <v>59</v>
      </c>
    </row>
    <row r="1849" spans="1:15" x14ac:dyDescent="0.2">
      <c r="A1849" t="s">
        <v>57</v>
      </c>
      <c r="B1849" s="144" t="s">
        <v>75</v>
      </c>
      <c r="C1849">
        <v>230</v>
      </c>
      <c r="D1849" t="str">
        <f>VLOOKUP(Oliusala[[#This Row],[postnumer]],Sveitarfelog[#All],4,FALSE)</f>
        <v>Reykjanesbær</v>
      </c>
      <c r="E1849" t="str">
        <f>VLOOKUP(Oliusala[[#This Row],[postnumer]],Sveitarfelog[#All],5,FALSE)</f>
        <v>Suðurnes</v>
      </c>
      <c r="F1849" t="s">
        <v>25</v>
      </c>
      <c r="G1849" t="s">
        <v>24</v>
      </c>
      <c r="H1849" t="s">
        <v>60</v>
      </c>
      <c r="I1849" s="1">
        <v>545058</v>
      </c>
      <c r="J1849" s="2">
        <f>VLOOKUP(Oliusala[[#This Row],[tegund]],Tegundir!$B$2:$D$19,3,FALSE)*Oliusala[[#This Row],[magn]]/1000</f>
        <v>471.47516999999999</v>
      </c>
      <c r="K1849">
        <v>2011</v>
      </c>
      <c r="L1849" t="s">
        <v>19</v>
      </c>
      <c r="M1849" s="144" t="s">
        <v>59</v>
      </c>
      <c r="O1849" s="144" t="s">
        <v>1997</v>
      </c>
    </row>
    <row r="1850" spans="1:15" x14ac:dyDescent="0.2">
      <c r="A1850" t="s">
        <v>63</v>
      </c>
      <c r="B1850" s="144" t="s">
        <v>75</v>
      </c>
      <c r="C1850">
        <v>230</v>
      </c>
      <c r="D1850" t="str">
        <f>VLOOKUP(Oliusala[[#This Row],[postnumer]],Sveitarfelog[#All],4,FALSE)</f>
        <v>Reykjanesbær</v>
      </c>
      <c r="E1850" t="str">
        <f>VLOOKUP(Oliusala[[#This Row],[postnumer]],Sveitarfelog[#All],5,FALSE)</f>
        <v>Suðurnes</v>
      </c>
      <c r="F1850" t="s">
        <v>25</v>
      </c>
      <c r="G1850" t="s">
        <v>24</v>
      </c>
      <c r="H1850" t="s">
        <v>58</v>
      </c>
      <c r="I1850" s="1">
        <v>66844</v>
      </c>
      <c r="J1850" s="2">
        <f>VLOOKUP(Oliusala[[#This Row],[tegund]],Tegundir!$B$2:$D$19,3,FALSE)*Oliusala[[#This Row],[magn]]/1000</f>
        <v>57.820059999999998</v>
      </c>
      <c r="K1850">
        <v>2011</v>
      </c>
      <c r="L1850" t="s">
        <v>19</v>
      </c>
      <c r="M1850" s="144" t="s">
        <v>59</v>
      </c>
      <c r="O1850" s="144" t="s">
        <v>1997</v>
      </c>
    </row>
    <row r="1851" spans="1:15" x14ac:dyDescent="0.2">
      <c r="A1851" t="s">
        <v>63</v>
      </c>
      <c r="B1851" s="144" t="s">
        <v>80</v>
      </c>
      <c r="C1851">
        <v>260</v>
      </c>
      <c r="D1851" t="str">
        <f>VLOOKUP(Oliusala[[#This Row],[postnumer]],Sveitarfelog[#All],4,FALSE)</f>
        <v>Reykjanesbær</v>
      </c>
      <c r="E1851" t="str">
        <f>VLOOKUP(Oliusala[[#This Row],[postnumer]],Sveitarfelog[#All],5,FALSE)</f>
        <v>Suðurnes</v>
      </c>
      <c r="F1851" t="s">
        <v>25</v>
      </c>
      <c r="G1851" t="s">
        <v>24</v>
      </c>
      <c r="H1851" t="s">
        <v>58</v>
      </c>
      <c r="I1851" s="1">
        <v>24033</v>
      </c>
      <c r="J1851" s="2">
        <f>VLOOKUP(Oliusala[[#This Row],[tegund]],Tegundir!$B$2:$D$19,3,FALSE)*Oliusala[[#This Row],[magn]]/1000</f>
        <v>20.788544999999999</v>
      </c>
      <c r="K1851">
        <v>2011</v>
      </c>
      <c r="L1851" t="s">
        <v>19</v>
      </c>
      <c r="M1851" s="144" t="s">
        <v>59</v>
      </c>
      <c r="O1851" s="144" t="s">
        <v>1997</v>
      </c>
    </row>
    <row r="1852" spans="1:15" x14ac:dyDescent="0.2">
      <c r="A1852" t="s">
        <v>57</v>
      </c>
      <c r="B1852" s="144" t="s">
        <v>80</v>
      </c>
      <c r="C1852">
        <v>260</v>
      </c>
      <c r="D1852" t="str">
        <f>VLOOKUP(Oliusala[[#This Row],[postnumer]],Sveitarfelog[#All],4,FALSE)</f>
        <v>Reykjanesbær</v>
      </c>
      <c r="E1852" t="str">
        <f>VLOOKUP(Oliusala[[#This Row],[postnumer]],Sveitarfelog[#All],5,FALSE)</f>
        <v>Suðurnes</v>
      </c>
      <c r="F1852" t="s">
        <v>25</v>
      </c>
      <c r="G1852" t="s">
        <v>24</v>
      </c>
      <c r="H1852" t="s">
        <v>60</v>
      </c>
      <c r="I1852" s="1">
        <v>180866</v>
      </c>
      <c r="J1852" s="2">
        <f>VLOOKUP(Oliusala[[#This Row],[tegund]],Tegundir!$B$2:$D$19,3,FALSE)*Oliusala[[#This Row],[magn]]/1000</f>
        <v>156.44908999999998</v>
      </c>
      <c r="K1852">
        <v>2011</v>
      </c>
      <c r="L1852" t="s">
        <v>1955</v>
      </c>
      <c r="M1852" s="144" t="s">
        <v>59</v>
      </c>
    </row>
    <row r="1853" spans="1:15" x14ac:dyDescent="0.2">
      <c r="A1853" t="s">
        <v>57</v>
      </c>
      <c r="B1853" s="144" t="s">
        <v>75</v>
      </c>
      <c r="C1853">
        <v>230</v>
      </c>
      <c r="D1853" t="str">
        <f>VLOOKUP(Oliusala[[#This Row],[postnumer]],Sveitarfelog[#All],4,FALSE)</f>
        <v>Reykjanesbær</v>
      </c>
      <c r="E1853" t="str">
        <f>VLOOKUP(Oliusala[[#This Row],[postnumer]],Sveitarfelog[#All],5,FALSE)</f>
        <v>Suðurnes</v>
      </c>
      <c r="F1853" t="s">
        <v>29</v>
      </c>
      <c r="G1853" t="s">
        <v>24</v>
      </c>
      <c r="H1853" t="s">
        <v>61</v>
      </c>
      <c r="I1853" s="1">
        <v>76022</v>
      </c>
      <c r="J1853" s="2">
        <f>VLOOKUP(Oliusala[[#This Row],[tegund]],Tegundir!$B$2:$D$19,3,FALSE)*Oliusala[[#This Row],[magn]]/1000</f>
        <v>65.759029999999996</v>
      </c>
      <c r="K1853">
        <v>2011</v>
      </c>
      <c r="L1853" t="s">
        <v>19</v>
      </c>
      <c r="M1853" s="144" t="s">
        <v>62</v>
      </c>
      <c r="O1853" s="144" t="s">
        <v>1998</v>
      </c>
    </row>
    <row r="1854" spans="1:15" x14ac:dyDescent="0.2">
      <c r="A1854" t="s">
        <v>57</v>
      </c>
      <c r="B1854" s="144" t="s">
        <v>75</v>
      </c>
      <c r="C1854">
        <v>230</v>
      </c>
      <c r="D1854" t="str">
        <f>VLOOKUP(Oliusala[[#This Row],[postnumer]],Sveitarfelog[#All],4,FALSE)</f>
        <v>Reykjanesbær</v>
      </c>
      <c r="E1854" t="str">
        <f>VLOOKUP(Oliusala[[#This Row],[postnumer]],Sveitarfelog[#All],5,FALSE)</f>
        <v>Suðurnes</v>
      </c>
      <c r="F1854" t="s">
        <v>24</v>
      </c>
      <c r="G1854" t="s">
        <v>24</v>
      </c>
      <c r="H1854" t="s">
        <v>58</v>
      </c>
      <c r="I1854" s="1">
        <v>0</v>
      </c>
      <c r="J1854" s="2">
        <f>VLOOKUP(Oliusala[[#This Row],[tegund]],Tegundir!$B$2:$D$19,3,FALSE)*Oliusala[[#This Row],[magn]]/1000</f>
        <v>0</v>
      </c>
      <c r="K1854">
        <v>2011</v>
      </c>
      <c r="L1854" t="s">
        <v>18</v>
      </c>
      <c r="M1854" s="144" t="s">
        <v>59</v>
      </c>
    </row>
    <row r="1855" spans="1:15" x14ac:dyDescent="0.2">
      <c r="A1855" t="s">
        <v>57</v>
      </c>
      <c r="B1855" s="144" t="s">
        <v>75</v>
      </c>
      <c r="C1855">
        <v>230</v>
      </c>
      <c r="D1855" t="str">
        <f>VLOOKUP(Oliusala[[#This Row],[postnumer]],Sveitarfelog[#All],4,FALSE)</f>
        <v>Reykjanesbær</v>
      </c>
      <c r="E1855" t="str">
        <f>VLOOKUP(Oliusala[[#This Row],[postnumer]],Sveitarfelog[#All],5,FALSE)</f>
        <v>Suðurnes</v>
      </c>
      <c r="F1855" t="s">
        <v>24</v>
      </c>
      <c r="G1855" t="s">
        <v>24</v>
      </c>
      <c r="H1855" t="s">
        <v>60</v>
      </c>
      <c r="I1855" s="1">
        <v>423596</v>
      </c>
      <c r="J1855" s="2">
        <f>VLOOKUP(Oliusala[[#This Row],[tegund]],Tegundir!$B$2:$D$19,3,FALSE)*Oliusala[[#This Row],[magn]]/1000</f>
        <v>366.41053999999997</v>
      </c>
      <c r="K1855">
        <v>2011</v>
      </c>
      <c r="L1855" t="s">
        <v>18</v>
      </c>
      <c r="M1855" s="144" t="s">
        <v>59</v>
      </c>
    </row>
    <row r="1856" spans="1:15" x14ac:dyDescent="0.2">
      <c r="A1856" t="s">
        <v>57</v>
      </c>
      <c r="B1856" s="144" t="s">
        <v>75</v>
      </c>
      <c r="C1856">
        <v>230</v>
      </c>
      <c r="D1856" t="str">
        <f>VLOOKUP(Oliusala[[#This Row],[postnumer]],Sveitarfelog[#All],4,FALSE)</f>
        <v>Reykjanesbær</v>
      </c>
      <c r="E1856" t="str">
        <f>VLOOKUP(Oliusala[[#This Row],[postnumer]],Sveitarfelog[#All],5,FALSE)</f>
        <v>Suðurnes</v>
      </c>
      <c r="F1856" t="s">
        <v>27</v>
      </c>
      <c r="G1856" t="s">
        <v>24</v>
      </c>
      <c r="H1856" t="s">
        <v>60</v>
      </c>
      <c r="I1856" s="1">
        <v>30145</v>
      </c>
      <c r="J1856" s="2">
        <f>VLOOKUP(Oliusala[[#This Row],[tegund]],Tegundir!$B$2:$D$19,3,FALSE)*Oliusala[[#This Row],[magn]]/1000</f>
        <v>26.075424999999999</v>
      </c>
      <c r="K1856">
        <v>2011</v>
      </c>
      <c r="L1856" t="s">
        <v>19</v>
      </c>
      <c r="M1856" s="144" t="s">
        <v>59</v>
      </c>
      <c r="O1856" s="144" t="s">
        <v>1998</v>
      </c>
    </row>
    <row r="1857" spans="1:15" x14ac:dyDescent="0.2">
      <c r="A1857" t="s">
        <v>57</v>
      </c>
      <c r="B1857" s="144" t="s">
        <v>75</v>
      </c>
      <c r="C1857">
        <v>230</v>
      </c>
      <c r="D1857" t="str">
        <f>VLOOKUP(Oliusala[[#This Row],[postnumer]],Sveitarfelog[#All],4,FALSE)</f>
        <v>Reykjanesbær</v>
      </c>
      <c r="E1857" t="str">
        <f>VLOOKUP(Oliusala[[#This Row],[postnumer]],Sveitarfelog[#All],5,FALSE)</f>
        <v>Suðurnes</v>
      </c>
      <c r="F1857" t="s">
        <v>29</v>
      </c>
      <c r="G1857" t="s">
        <v>24</v>
      </c>
      <c r="H1857" t="s">
        <v>60</v>
      </c>
      <c r="I1857" s="1">
        <v>139902</v>
      </c>
      <c r="J1857" s="2">
        <f>VLOOKUP(Oliusala[[#This Row],[tegund]],Tegundir!$B$2:$D$19,3,FALSE)*Oliusala[[#This Row],[magn]]/1000</f>
        <v>121.01523</v>
      </c>
      <c r="K1857">
        <v>2011</v>
      </c>
      <c r="L1857" t="s">
        <v>19</v>
      </c>
      <c r="M1857" s="144" t="s">
        <v>59</v>
      </c>
      <c r="O1857" s="144" t="s">
        <v>1998</v>
      </c>
    </row>
    <row r="1858" spans="1:15" x14ac:dyDescent="0.2">
      <c r="A1858" t="s">
        <v>57</v>
      </c>
      <c r="B1858" s="144" t="s">
        <v>75</v>
      </c>
      <c r="C1858">
        <v>230</v>
      </c>
      <c r="D1858" t="str">
        <f>VLOOKUP(Oliusala[[#This Row],[postnumer]],Sveitarfelog[#All],4,FALSE)</f>
        <v>Reykjanesbær</v>
      </c>
      <c r="E1858" t="str">
        <f>VLOOKUP(Oliusala[[#This Row],[postnumer]],Sveitarfelog[#All],5,FALSE)</f>
        <v>Suðurnes</v>
      </c>
      <c r="F1858" t="s">
        <v>30</v>
      </c>
      <c r="G1858" t="s">
        <v>24</v>
      </c>
      <c r="H1858" t="s">
        <v>60</v>
      </c>
      <c r="I1858" s="1">
        <v>563250</v>
      </c>
      <c r="J1858" s="2">
        <f>VLOOKUP(Oliusala[[#This Row],[tegund]],Tegundir!$B$2:$D$19,3,FALSE)*Oliusala[[#This Row],[magn]]/1000</f>
        <v>487.21125000000001</v>
      </c>
      <c r="K1858">
        <v>2011</v>
      </c>
      <c r="L1858" t="s">
        <v>19</v>
      </c>
      <c r="M1858" s="144" t="s">
        <v>59</v>
      </c>
      <c r="O1858" s="144" t="s">
        <v>1998</v>
      </c>
    </row>
    <row r="1859" spans="1:15" x14ac:dyDescent="0.2">
      <c r="A1859" t="s">
        <v>63</v>
      </c>
      <c r="B1859" s="144" t="s">
        <v>75</v>
      </c>
      <c r="C1859">
        <v>230</v>
      </c>
      <c r="D1859" t="str">
        <f>VLOOKUP(Oliusala[[#This Row],[postnumer]],Sveitarfelog[#All],4,FALSE)</f>
        <v>Reykjanesbær</v>
      </c>
      <c r="E1859" t="str">
        <f>VLOOKUP(Oliusala[[#This Row],[postnumer]],Sveitarfelog[#All],5,FALSE)</f>
        <v>Suðurnes</v>
      </c>
      <c r="F1859" t="s">
        <v>24</v>
      </c>
      <c r="G1859" t="s">
        <v>24</v>
      </c>
      <c r="H1859" t="s">
        <v>58</v>
      </c>
      <c r="I1859" s="1">
        <v>1630877</v>
      </c>
      <c r="J1859" s="2">
        <f>VLOOKUP(Oliusala[[#This Row],[tegund]],Tegundir!$B$2:$D$19,3,FALSE)*Oliusala[[#This Row],[magn]]/1000</f>
        <v>1410.708605</v>
      </c>
      <c r="K1859">
        <v>2011</v>
      </c>
      <c r="L1859" t="s">
        <v>18</v>
      </c>
      <c r="M1859" s="144" t="s">
        <v>59</v>
      </c>
    </row>
    <row r="1860" spans="1:15" x14ac:dyDescent="0.2">
      <c r="A1860" t="s">
        <v>63</v>
      </c>
      <c r="B1860" s="144" t="s">
        <v>77</v>
      </c>
      <c r="C1860">
        <v>240</v>
      </c>
      <c r="D1860" t="str">
        <f>VLOOKUP(Oliusala[[#This Row],[postnumer]],Sveitarfelog[#All],4,FALSE)</f>
        <v>Grindavíkurbær</v>
      </c>
      <c r="E1860" t="str">
        <f>VLOOKUP(Oliusala[[#This Row],[postnumer]],Sveitarfelog[#All],5,FALSE)</f>
        <v>Suðurnes</v>
      </c>
      <c r="F1860" t="s">
        <v>25</v>
      </c>
      <c r="G1860" t="s">
        <v>24</v>
      </c>
      <c r="H1860" t="s">
        <v>58</v>
      </c>
      <c r="I1860" s="1">
        <v>23841</v>
      </c>
      <c r="J1860" s="2">
        <f>VLOOKUP(Oliusala[[#This Row],[tegund]],Tegundir!$B$2:$D$19,3,FALSE)*Oliusala[[#This Row],[magn]]/1000</f>
        <v>20.622465000000002</v>
      </c>
      <c r="K1860">
        <v>2011</v>
      </c>
      <c r="L1860" t="s">
        <v>1955</v>
      </c>
      <c r="M1860" s="144" t="s">
        <v>59</v>
      </c>
    </row>
    <row r="1861" spans="1:15" x14ac:dyDescent="0.2">
      <c r="A1861" t="s">
        <v>77</v>
      </c>
      <c r="B1861" s="144" t="s">
        <v>77</v>
      </c>
      <c r="C1861">
        <v>240</v>
      </c>
      <c r="D1861" t="str">
        <f>VLOOKUP(Oliusala[[#This Row],[postnumer]],Sveitarfelog[#All],4,FALSE)</f>
        <v>Grindavíkurbær</v>
      </c>
      <c r="E1861" t="str">
        <f>VLOOKUP(Oliusala[[#This Row],[postnumer]],Sveitarfelog[#All],5,FALSE)</f>
        <v>Suðurnes</v>
      </c>
      <c r="F1861" t="s">
        <v>25</v>
      </c>
      <c r="G1861" t="s">
        <v>24</v>
      </c>
      <c r="H1861" t="s">
        <v>58</v>
      </c>
      <c r="I1861" s="1">
        <v>831095</v>
      </c>
      <c r="J1861" s="2">
        <f>VLOOKUP(Oliusala[[#This Row],[tegund]],Tegundir!$B$2:$D$19,3,FALSE)*Oliusala[[#This Row],[magn]]/1000</f>
        <v>718.89717500000006</v>
      </c>
      <c r="K1861">
        <v>2011</v>
      </c>
      <c r="L1861" t="s">
        <v>19</v>
      </c>
      <c r="M1861" s="144" t="s">
        <v>59</v>
      </c>
      <c r="O1861" s="144" t="s">
        <v>1997</v>
      </c>
    </row>
    <row r="1862" spans="1:15" x14ac:dyDescent="0.2">
      <c r="A1862" t="s">
        <v>57</v>
      </c>
      <c r="B1862" s="144" t="s">
        <v>77</v>
      </c>
      <c r="C1862">
        <v>240</v>
      </c>
      <c r="D1862" t="str">
        <f>VLOOKUP(Oliusala[[#This Row],[postnumer]],Sveitarfelog[#All],4,FALSE)</f>
        <v>Grindavíkurbær</v>
      </c>
      <c r="E1862" t="str">
        <f>VLOOKUP(Oliusala[[#This Row],[postnumer]],Sveitarfelog[#All],5,FALSE)</f>
        <v>Suðurnes</v>
      </c>
      <c r="F1862" t="s">
        <v>25</v>
      </c>
      <c r="G1862" t="s">
        <v>24</v>
      </c>
      <c r="H1862" t="s">
        <v>60</v>
      </c>
      <c r="I1862" s="1">
        <v>608910</v>
      </c>
      <c r="J1862" s="2">
        <f>VLOOKUP(Oliusala[[#This Row],[tegund]],Tegundir!$B$2:$D$19,3,FALSE)*Oliusala[[#This Row],[magn]]/1000</f>
        <v>526.70715000000007</v>
      </c>
      <c r="K1862">
        <v>2011</v>
      </c>
      <c r="L1862" t="s">
        <v>19</v>
      </c>
      <c r="M1862" s="144" t="s">
        <v>59</v>
      </c>
      <c r="O1862" s="144" t="s">
        <v>1997</v>
      </c>
    </row>
    <row r="1863" spans="1:15" x14ac:dyDescent="0.2">
      <c r="A1863" t="s">
        <v>139</v>
      </c>
      <c r="B1863" s="144" t="s">
        <v>139</v>
      </c>
      <c r="C1863">
        <v>601</v>
      </c>
      <c r="D1863" t="str">
        <f>VLOOKUP(Oliusala[[#This Row],[postnumer]],Sveitarfelog[#All],4,FALSE)</f>
        <v>Akureyrarbær,Eyjafjarðarsveit,Hörgársveit,Svalbarðsstrandarhreppur,Grýtubakkahreppur</v>
      </c>
      <c r="E1863" t="str">
        <f>VLOOKUP(Oliusala[[#This Row],[postnumer]],Sveitarfelog[#All],5,FALSE)</f>
        <v>Norðurland eystra</v>
      </c>
      <c r="F1863" t="s">
        <v>25</v>
      </c>
      <c r="G1863" t="s">
        <v>24</v>
      </c>
      <c r="H1863" t="s">
        <v>58</v>
      </c>
      <c r="I1863" s="1">
        <v>224098.33333333331</v>
      </c>
      <c r="J1863" s="2">
        <f>VLOOKUP(Oliusala[[#This Row],[tegund]],Tegundir!$B$2:$D$19,3,FALSE)*Oliusala[[#This Row],[magn]]/1000</f>
        <v>193.84505833333333</v>
      </c>
      <c r="K1863">
        <v>2011</v>
      </c>
      <c r="L1863" t="s">
        <v>19</v>
      </c>
      <c r="M1863" s="144" t="s">
        <v>59</v>
      </c>
      <c r="N1863" s="144" t="s">
        <v>1939</v>
      </c>
      <c r="O1863" s="144" t="s">
        <v>1997</v>
      </c>
    </row>
    <row r="1864" spans="1:15" x14ac:dyDescent="0.2">
      <c r="A1864" t="s">
        <v>139</v>
      </c>
      <c r="B1864" s="144" t="s">
        <v>139</v>
      </c>
      <c r="C1864">
        <v>601</v>
      </c>
      <c r="D1864" t="str">
        <f>VLOOKUP(Oliusala[[#This Row],[postnumer]],Sveitarfelog[#All],4,FALSE)</f>
        <v>Akureyrarbær,Eyjafjarðarsveit,Hörgársveit,Svalbarðsstrandarhreppur,Grýtubakkahreppur</v>
      </c>
      <c r="E1864" t="str">
        <f>VLOOKUP(Oliusala[[#This Row],[postnumer]],Sveitarfelog[#All],5,FALSE)</f>
        <v>Norðurland eystra</v>
      </c>
      <c r="F1864" t="s">
        <v>25</v>
      </c>
      <c r="G1864" t="s">
        <v>24</v>
      </c>
      <c r="H1864" t="s">
        <v>58</v>
      </c>
      <c r="I1864" s="1">
        <v>448196.66666666669</v>
      </c>
      <c r="J1864" s="2">
        <f>VLOOKUP(Oliusala[[#This Row],[tegund]],Tegundir!$B$2:$D$19,3,FALSE)*Oliusala[[#This Row],[magn]]/1000</f>
        <v>387.69011666666671</v>
      </c>
      <c r="K1864">
        <v>2011</v>
      </c>
      <c r="L1864" t="s">
        <v>1955</v>
      </c>
      <c r="M1864" s="144" t="s">
        <v>59</v>
      </c>
      <c r="N1864" s="144" t="s">
        <v>1939</v>
      </c>
    </row>
    <row r="1865" spans="1:15" x14ac:dyDescent="0.2">
      <c r="A1865" t="s">
        <v>77</v>
      </c>
      <c r="B1865" s="144" t="s">
        <v>77</v>
      </c>
      <c r="C1865">
        <v>240</v>
      </c>
      <c r="D1865" t="str">
        <f>VLOOKUP(Oliusala[[#This Row],[postnumer]],Sveitarfelog[#All],4,FALSE)</f>
        <v>Grindavíkurbær</v>
      </c>
      <c r="E1865" t="str">
        <f>VLOOKUP(Oliusala[[#This Row],[postnumer]],Sveitarfelog[#All],5,FALSE)</f>
        <v>Suðurnes</v>
      </c>
      <c r="F1865" t="s">
        <v>24</v>
      </c>
      <c r="G1865" t="s">
        <v>24</v>
      </c>
      <c r="H1865" t="s">
        <v>58</v>
      </c>
      <c r="I1865" s="1">
        <v>190873</v>
      </c>
      <c r="J1865" s="2">
        <f>VLOOKUP(Oliusala[[#This Row],[tegund]],Tegundir!$B$2:$D$19,3,FALSE)*Oliusala[[#This Row],[magn]]/1000</f>
        <v>165.10514499999999</v>
      </c>
      <c r="K1865">
        <v>2011</v>
      </c>
      <c r="L1865" t="s">
        <v>18</v>
      </c>
      <c r="M1865" s="144" t="s">
        <v>59</v>
      </c>
    </row>
    <row r="1866" spans="1:15" x14ac:dyDescent="0.2">
      <c r="A1866" t="s">
        <v>77</v>
      </c>
      <c r="B1866" s="144" t="s">
        <v>77</v>
      </c>
      <c r="C1866">
        <v>240</v>
      </c>
      <c r="D1866" t="str">
        <f>VLOOKUP(Oliusala[[#This Row],[postnumer]],Sveitarfelog[#All],4,FALSE)</f>
        <v>Grindavíkurbær</v>
      </c>
      <c r="E1866" t="str">
        <f>VLOOKUP(Oliusala[[#This Row],[postnumer]],Sveitarfelog[#All],5,FALSE)</f>
        <v>Suðurnes</v>
      </c>
      <c r="F1866" t="s">
        <v>27</v>
      </c>
      <c r="G1866" t="s">
        <v>24</v>
      </c>
      <c r="H1866" t="s">
        <v>58</v>
      </c>
      <c r="I1866" s="1">
        <v>540981</v>
      </c>
      <c r="J1866" s="2">
        <f>VLOOKUP(Oliusala[[#This Row],[tegund]],Tegundir!$B$2:$D$19,3,FALSE)*Oliusala[[#This Row],[magn]]/1000</f>
        <v>467.94856500000003</v>
      </c>
      <c r="K1866">
        <v>2011</v>
      </c>
      <c r="L1866" t="s">
        <v>19</v>
      </c>
      <c r="M1866" s="144" t="s">
        <v>59</v>
      </c>
      <c r="O1866" s="144" t="s">
        <v>1998</v>
      </c>
    </row>
    <row r="1867" spans="1:15" x14ac:dyDescent="0.2">
      <c r="A1867" t="s">
        <v>77</v>
      </c>
      <c r="B1867" s="144" t="s">
        <v>77</v>
      </c>
      <c r="C1867">
        <v>240</v>
      </c>
      <c r="D1867" t="str">
        <f>VLOOKUP(Oliusala[[#This Row],[postnumer]],Sveitarfelog[#All],4,FALSE)</f>
        <v>Grindavíkurbær</v>
      </c>
      <c r="E1867" t="str">
        <f>VLOOKUP(Oliusala[[#This Row],[postnumer]],Sveitarfelog[#All],5,FALSE)</f>
        <v>Suðurnes</v>
      </c>
      <c r="F1867" t="s">
        <v>29</v>
      </c>
      <c r="G1867" t="s">
        <v>24</v>
      </c>
      <c r="H1867" t="s">
        <v>58</v>
      </c>
      <c r="I1867" s="1">
        <v>566190</v>
      </c>
      <c r="J1867" s="2">
        <f>VLOOKUP(Oliusala[[#This Row],[tegund]],Tegundir!$B$2:$D$19,3,FALSE)*Oliusala[[#This Row],[magn]]/1000</f>
        <v>489.75434999999999</v>
      </c>
      <c r="K1867">
        <v>2011</v>
      </c>
      <c r="L1867" t="s">
        <v>19</v>
      </c>
      <c r="M1867" s="144" t="s">
        <v>59</v>
      </c>
      <c r="O1867" s="144" t="s">
        <v>1998</v>
      </c>
    </row>
    <row r="1868" spans="1:15" x14ac:dyDescent="0.2">
      <c r="A1868" t="s">
        <v>77</v>
      </c>
      <c r="B1868" s="144" t="s">
        <v>77</v>
      </c>
      <c r="C1868">
        <v>240</v>
      </c>
      <c r="D1868" t="str">
        <f>VLOOKUP(Oliusala[[#This Row],[postnumer]],Sveitarfelog[#All],4,FALSE)</f>
        <v>Grindavíkurbær</v>
      </c>
      <c r="E1868" t="str">
        <f>VLOOKUP(Oliusala[[#This Row],[postnumer]],Sveitarfelog[#All],5,FALSE)</f>
        <v>Suðurnes</v>
      </c>
      <c r="F1868" t="s">
        <v>30</v>
      </c>
      <c r="G1868" t="s">
        <v>24</v>
      </c>
      <c r="H1868" t="s">
        <v>58</v>
      </c>
      <c r="I1868" s="1">
        <v>1248471</v>
      </c>
      <c r="J1868" s="2">
        <f>VLOOKUP(Oliusala[[#This Row],[tegund]],Tegundir!$B$2:$D$19,3,FALSE)*Oliusala[[#This Row],[magn]]/1000</f>
        <v>1079.9274150000001</v>
      </c>
      <c r="K1868">
        <v>2011</v>
      </c>
      <c r="L1868" t="s">
        <v>19</v>
      </c>
      <c r="M1868" s="144" t="s">
        <v>59</v>
      </c>
      <c r="O1868" s="144" t="s">
        <v>1998</v>
      </c>
    </row>
    <row r="1869" spans="1:15" x14ac:dyDescent="0.2">
      <c r="A1869" t="s">
        <v>57</v>
      </c>
      <c r="B1869" s="144" t="s">
        <v>77</v>
      </c>
      <c r="C1869">
        <v>240</v>
      </c>
      <c r="D1869" t="str">
        <f>VLOOKUP(Oliusala[[#This Row],[postnumer]],Sveitarfelog[#All],4,FALSE)</f>
        <v>Grindavíkurbær</v>
      </c>
      <c r="E1869" t="str">
        <f>VLOOKUP(Oliusala[[#This Row],[postnumer]],Sveitarfelog[#All],5,FALSE)</f>
        <v>Suðurnes</v>
      </c>
      <c r="F1869" t="s">
        <v>24</v>
      </c>
      <c r="G1869" t="s">
        <v>24</v>
      </c>
      <c r="H1869" t="s">
        <v>58</v>
      </c>
      <c r="I1869" s="1">
        <v>0</v>
      </c>
      <c r="J1869" s="2">
        <f>VLOOKUP(Oliusala[[#This Row],[tegund]],Tegundir!$B$2:$D$19,3,FALSE)*Oliusala[[#This Row],[magn]]/1000</f>
        <v>0</v>
      </c>
      <c r="K1869">
        <v>2011</v>
      </c>
      <c r="L1869" t="s">
        <v>18</v>
      </c>
      <c r="M1869" s="144" t="s">
        <v>59</v>
      </c>
    </row>
    <row r="1870" spans="1:15" x14ac:dyDescent="0.2">
      <c r="A1870" t="s">
        <v>57</v>
      </c>
      <c r="B1870" s="144" t="s">
        <v>77</v>
      </c>
      <c r="C1870">
        <v>240</v>
      </c>
      <c r="D1870" t="str">
        <f>VLOOKUP(Oliusala[[#This Row],[postnumer]],Sveitarfelog[#All],4,FALSE)</f>
        <v>Grindavíkurbær</v>
      </c>
      <c r="E1870" t="str">
        <f>VLOOKUP(Oliusala[[#This Row],[postnumer]],Sveitarfelog[#All],5,FALSE)</f>
        <v>Suðurnes</v>
      </c>
      <c r="F1870" t="s">
        <v>24</v>
      </c>
      <c r="G1870" t="s">
        <v>24</v>
      </c>
      <c r="H1870" t="s">
        <v>60</v>
      </c>
      <c r="I1870" s="1">
        <v>204025</v>
      </c>
      <c r="J1870" s="2">
        <f>VLOOKUP(Oliusala[[#This Row],[tegund]],Tegundir!$B$2:$D$19,3,FALSE)*Oliusala[[#This Row],[magn]]/1000</f>
        <v>176.48162500000001</v>
      </c>
      <c r="K1870">
        <v>2011</v>
      </c>
      <c r="L1870" t="s">
        <v>18</v>
      </c>
      <c r="M1870" s="144" t="s">
        <v>59</v>
      </c>
    </row>
    <row r="1871" spans="1:15" x14ac:dyDescent="0.2">
      <c r="A1871" t="s">
        <v>57</v>
      </c>
      <c r="B1871" s="144" t="s">
        <v>77</v>
      </c>
      <c r="C1871">
        <v>240</v>
      </c>
      <c r="D1871" t="str">
        <f>VLOOKUP(Oliusala[[#This Row],[postnumer]],Sveitarfelog[#All],4,FALSE)</f>
        <v>Grindavíkurbær</v>
      </c>
      <c r="E1871" t="str">
        <f>VLOOKUP(Oliusala[[#This Row],[postnumer]],Sveitarfelog[#All],5,FALSE)</f>
        <v>Suðurnes</v>
      </c>
      <c r="F1871" t="s">
        <v>29</v>
      </c>
      <c r="G1871" t="s">
        <v>24</v>
      </c>
      <c r="H1871" t="s">
        <v>60</v>
      </c>
      <c r="I1871" s="1">
        <v>7100883</v>
      </c>
      <c r="J1871" s="2">
        <f>VLOOKUP(Oliusala[[#This Row],[tegund]],Tegundir!$B$2:$D$19,3,FALSE)*Oliusala[[#This Row],[magn]]/1000</f>
        <v>6142.2637949999998</v>
      </c>
      <c r="K1871">
        <v>2011</v>
      </c>
      <c r="L1871" t="s">
        <v>19</v>
      </c>
      <c r="M1871" s="144" t="s">
        <v>59</v>
      </c>
      <c r="O1871" s="144" t="s">
        <v>1998</v>
      </c>
    </row>
    <row r="1872" spans="1:15" x14ac:dyDescent="0.2">
      <c r="A1872" t="s">
        <v>57</v>
      </c>
      <c r="B1872" s="144" t="s">
        <v>77</v>
      </c>
      <c r="C1872">
        <v>240</v>
      </c>
      <c r="D1872" t="str">
        <f>VLOOKUP(Oliusala[[#This Row],[postnumer]],Sveitarfelog[#All],4,FALSE)</f>
        <v>Grindavíkurbær</v>
      </c>
      <c r="E1872" t="str">
        <f>VLOOKUP(Oliusala[[#This Row],[postnumer]],Sveitarfelog[#All],5,FALSE)</f>
        <v>Suðurnes</v>
      </c>
      <c r="F1872" t="s">
        <v>30</v>
      </c>
      <c r="G1872" t="s">
        <v>24</v>
      </c>
      <c r="H1872" t="s">
        <v>60</v>
      </c>
      <c r="I1872" s="1">
        <v>1553991</v>
      </c>
      <c r="J1872" s="2">
        <f>VLOOKUP(Oliusala[[#This Row],[tegund]],Tegundir!$B$2:$D$19,3,FALSE)*Oliusala[[#This Row],[magn]]/1000</f>
        <v>1344.202215</v>
      </c>
      <c r="K1872">
        <v>2011</v>
      </c>
      <c r="L1872" t="s">
        <v>19</v>
      </c>
      <c r="M1872" s="144" t="s">
        <v>59</v>
      </c>
      <c r="O1872" s="144" t="s">
        <v>1998</v>
      </c>
    </row>
    <row r="1873" spans="1:15" x14ac:dyDescent="0.2">
      <c r="A1873" t="s">
        <v>63</v>
      </c>
      <c r="B1873" s="144" t="s">
        <v>77</v>
      </c>
      <c r="C1873">
        <v>240</v>
      </c>
      <c r="D1873" t="str">
        <f>VLOOKUP(Oliusala[[#This Row],[postnumer]],Sveitarfelog[#All],4,FALSE)</f>
        <v>Grindavíkurbær</v>
      </c>
      <c r="E1873" t="str">
        <f>VLOOKUP(Oliusala[[#This Row],[postnumer]],Sveitarfelog[#All],5,FALSE)</f>
        <v>Suðurnes</v>
      </c>
      <c r="F1873" t="s">
        <v>24</v>
      </c>
      <c r="G1873" t="s">
        <v>24</v>
      </c>
      <c r="H1873" t="s">
        <v>58</v>
      </c>
      <c r="I1873" s="1">
        <v>823655</v>
      </c>
      <c r="J1873" s="2">
        <f>VLOOKUP(Oliusala[[#This Row],[tegund]],Tegundir!$B$2:$D$19,3,FALSE)*Oliusala[[#This Row],[magn]]/1000</f>
        <v>712.46157499999993</v>
      </c>
      <c r="K1873">
        <v>2011</v>
      </c>
      <c r="L1873" t="s">
        <v>18</v>
      </c>
      <c r="M1873" s="144" t="s">
        <v>59</v>
      </c>
    </row>
    <row r="1874" spans="1:15" x14ac:dyDescent="0.2">
      <c r="A1874" t="s">
        <v>63</v>
      </c>
      <c r="B1874" s="144" t="s">
        <v>78</v>
      </c>
      <c r="C1874">
        <v>245</v>
      </c>
      <c r="D1874" t="str">
        <f>VLOOKUP(Oliusala[[#This Row],[postnumer]],Sveitarfelog[#All],4,FALSE)</f>
        <v>Suðurnesjabær</v>
      </c>
      <c r="E1874" t="str">
        <f>VLOOKUP(Oliusala[[#This Row],[postnumer]],Sveitarfelog[#All],5,FALSE)</f>
        <v>Suðurnes</v>
      </c>
      <c r="F1874" t="s">
        <v>25</v>
      </c>
      <c r="G1874" t="s">
        <v>24</v>
      </c>
      <c r="H1874" t="s">
        <v>58</v>
      </c>
      <c r="I1874" s="1">
        <v>12930</v>
      </c>
      <c r="J1874" s="2">
        <f>VLOOKUP(Oliusala[[#This Row],[tegund]],Tegundir!$B$2:$D$19,3,FALSE)*Oliusala[[#This Row],[magn]]/1000</f>
        <v>11.18445</v>
      </c>
      <c r="K1874">
        <v>2011</v>
      </c>
      <c r="L1874" t="s">
        <v>1955</v>
      </c>
      <c r="M1874" s="144" t="s">
        <v>59</v>
      </c>
    </row>
    <row r="1875" spans="1:15" x14ac:dyDescent="0.2">
      <c r="A1875" t="s">
        <v>57</v>
      </c>
      <c r="B1875" s="144" t="s">
        <v>78</v>
      </c>
      <c r="C1875">
        <v>245</v>
      </c>
      <c r="D1875" t="str">
        <f>VLOOKUP(Oliusala[[#This Row],[postnumer]],Sveitarfelog[#All],4,FALSE)</f>
        <v>Suðurnesjabær</v>
      </c>
      <c r="E1875" t="str">
        <f>VLOOKUP(Oliusala[[#This Row],[postnumer]],Sveitarfelog[#All],5,FALSE)</f>
        <v>Suðurnes</v>
      </c>
      <c r="F1875" t="s">
        <v>25</v>
      </c>
      <c r="G1875" t="s">
        <v>24</v>
      </c>
      <c r="H1875" t="s">
        <v>60</v>
      </c>
      <c r="I1875" s="1">
        <v>331087</v>
      </c>
      <c r="J1875" s="2">
        <f>VLOOKUP(Oliusala[[#This Row],[tegund]],Tegundir!$B$2:$D$19,3,FALSE)*Oliusala[[#This Row],[magn]]/1000</f>
        <v>286.39025500000002</v>
      </c>
      <c r="K1875">
        <v>2011</v>
      </c>
      <c r="L1875" t="s">
        <v>19</v>
      </c>
      <c r="M1875" s="144" t="s">
        <v>59</v>
      </c>
      <c r="O1875" s="144" t="s">
        <v>1997</v>
      </c>
    </row>
    <row r="1876" spans="1:15" x14ac:dyDescent="0.2">
      <c r="A1876" t="s">
        <v>57</v>
      </c>
      <c r="B1876" s="144" t="s">
        <v>78</v>
      </c>
      <c r="C1876">
        <v>245</v>
      </c>
      <c r="D1876" t="str">
        <f>VLOOKUP(Oliusala[[#This Row],[postnumer]],Sveitarfelog[#All],4,FALSE)</f>
        <v>Suðurnesjabær</v>
      </c>
      <c r="E1876" t="str">
        <f>VLOOKUP(Oliusala[[#This Row],[postnumer]],Sveitarfelog[#All],5,FALSE)</f>
        <v>Suðurnes</v>
      </c>
      <c r="F1876" t="s">
        <v>24</v>
      </c>
      <c r="G1876" t="s">
        <v>24</v>
      </c>
      <c r="H1876" t="s">
        <v>58</v>
      </c>
      <c r="I1876" s="1">
        <v>0</v>
      </c>
      <c r="J1876" s="2">
        <f>VLOOKUP(Oliusala[[#This Row],[tegund]],Tegundir!$B$2:$D$19,3,FALSE)*Oliusala[[#This Row],[magn]]/1000</f>
        <v>0</v>
      </c>
      <c r="K1876">
        <v>2011</v>
      </c>
      <c r="L1876" t="s">
        <v>18</v>
      </c>
      <c r="M1876" s="144" t="s">
        <v>59</v>
      </c>
    </row>
    <row r="1877" spans="1:15" x14ac:dyDescent="0.2">
      <c r="A1877" t="s">
        <v>57</v>
      </c>
      <c r="B1877" s="144" t="s">
        <v>78</v>
      </c>
      <c r="C1877">
        <v>245</v>
      </c>
      <c r="D1877" t="str">
        <f>VLOOKUP(Oliusala[[#This Row],[postnumer]],Sveitarfelog[#All],4,FALSE)</f>
        <v>Suðurnesjabær</v>
      </c>
      <c r="E1877" t="str">
        <f>VLOOKUP(Oliusala[[#This Row],[postnumer]],Sveitarfelog[#All],5,FALSE)</f>
        <v>Suðurnes</v>
      </c>
      <c r="F1877" t="s">
        <v>24</v>
      </c>
      <c r="G1877" t="s">
        <v>24</v>
      </c>
      <c r="H1877" t="s">
        <v>60</v>
      </c>
      <c r="I1877" s="1">
        <v>50056</v>
      </c>
      <c r="J1877" s="2">
        <f>VLOOKUP(Oliusala[[#This Row],[tegund]],Tegundir!$B$2:$D$19,3,FALSE)*Oliusala[[#This Row],[magn]]/1000</f>
        <v>43.298439999999999</v>
      </c>
      <c r="K1877">
        <v>2011</v>
      </c>
      <c r="L1877" t="s">
        <v>18</v>
      </c>
      <c r="M1877" s="144" t="s">
        <v>59</v>
      </c>
    </row>
    <row r="1878" spans="1:15" x14ac:dyDescent="0.2">
      <c r="A1878" t="s">
        <v>57</v>
      </c>
      <c r="B1878" s="144" t="s">
        <v>78</v>
      </c>
      <c r="C1878">
        <v>245</v>
      </c>
      <c r="D1878" t="str">
        <f>VLOOKUP(Oliusala[[#This Row],[postnumer]],Sveitarfelog[#All],4,FALSE)</f>
        <v>Suðurnesjabær</v>
      </c>
      <c r="E1878" t="str">
        <f>VLOOKUP(Oliusala[[#This Row],[postnumer]],Sveitarfelog[#All],5,FALSE)</f>
        <v>Suðurnes</v>
      </c>
      <c r="F1878" t="s">
        <v>29</v>
      </c>
      <c r="G1878" t="s">
        <v>24</v>
      </c>
      <c r="H1878" t="s">
        <v>60</v>
      </c>
      <c r="I1878" s="1">
        <v>834785</v>
      </c>
      <c r="J1878" s="2">
        <f>VLOOKUP(Oliusala[[#This Row],[tegund]],Tegundir!$B$2:$D$19,3,FALSE)*Oliusala[[#This Row],[magn]]/1000</f>
        <v>722.08902499999999</v>
      </c>
      <c r="K1878">
        <v>2011</v>
      </c>
      <c r="L1878" t="s">
        <v>19</v>
      </c>
      <c r="M1878" s="144" t="s">
        <v>59</v>
      </c>
      <c r="O1878" s="144" t="s">
        <v>1998</v>
      </c>
    </row>
    <row r="1879" spans="1:15" x14ac:dyDescent="0.2">
      <c r="A1879" t="s">
        <v>57</v>
      </c>
      <c r="B1879" s="144" t="s">
        <v>78</v>
      </c>
      <c r="C1879">
        <v>245</v>
      </c>
      <c r="D1879" t="str">
        <f>VLOOKUP(Oliusala[[#This Row],[postnumer]],Sveitarfelog[#All],4,FALSE)</f>
        <v>Suðurnesjabær</v>
      </c>
      <c r="E1879" t="str">
        <f>VLOOKUP(Oliusala[[#This Row],[postnumer]],Sveitarfelog[#All],5,FALSE)</f>
        <v>Suðurnes</v>
      </c>
      <c r="F1879" t="s">
        <v>30</v>
      </c>
      <c r="G1879" t="s">
        <v>24</v>
      </c>
      <c r="H1879" t="s">
        <v>60</v>
      </c>
      <c r="I1879" s="1">
        <v>1449524</v>
      </c>
      <c r="J1879" s="2">
        <f>VLOOKUP(Oliusala[[#This Row],[tegund]],Tegundir!$B$2:$D$19,3,FALSE)*Oliusala[[#This Row],[magn]]/1000</f>
        <v>1253.83826</v>
      </c>
      <c r="K1879">
        <v>2011</v>
      </c>
      <c r="L1879" t="s">
        <v>19</v>
      </c>
      <c r="M1879" s="144" t="s">
        <v>59</v>
      </c>
      <c r="O1879" s="144" t="s">
        <v>1998</v>
      </c>
    </row>
    <row r="1880" spans="1:15" x14ac:dyDescent="0.2">
      <c r="A1880" t="s">
        <v>63</v>
      </c>
      <c r="B1880" s="144" t="s">
        <v>78</v>
      </c>
      <c r="C1880">
        <v>245</v>
      </c>
      <c r="D1880" t="str">
        <f>VLOOKUP(Oliusala[[#This Row],[postnumer]],Sveitarfelog[#All],4,FALSE)</f>
        <v>Suðurnesjabær</v>
      </c>
      <c r="E1880" t="str">
        <f>VLOOKUP(Oliusala[[#This Row],[postnumer]],Sveitarfelog[#All],5,FALSE)</f>
        <v>Suðurnes</v>
      </c>
      <c r="F1880" t="s">
        <v>24</v>
      </c>
      <c r="G1880" t="s">
        <v>24</v>
      </c>
      <c r="H1880" t="s">
        <v>58</v>
      </c>
      <c r="I1880" s="1">
        <v>194788</v>
      </c>
      <c r="J1880" s="2">
        <f>VLOOKUP(Oliusala[[#This Row],[tegund]],Tegundir!$B$2:$D$19,3,FALSE)*Oliusala[[#This Row],[magn]]/1000</f>
        <v>168.49161999999998</v>
      </c>
      <c r="K1880">
        <v>2011</v>
      </c>
      <c r="L1880" t="s">
        <v>18</v>
      </c>
      <c r="M1880" s="144" t="s">
        <v>59</v>
      </c>
    </row>
    <row r="1881" spans="1:15" x14ac:dyDescent="0.2">
      <c r="A1881" t="s">
        <v>57</v>
      </c>
      <c r="B1881" s="144" t="s">
        <v>79</v>
      </c>
      <c r="C1881">
        <v>250</v>
      </c>
      <c r="D1881" t="str">
        <f>VLOOKUP(Oliusala[[#This Row],[postnumer]],Sveitarfelog[#All],4,FALSE)</f>
        <v>Suðurnesjabær</v>
      </c>
      <c r="E1881" t="str">
        <f>VLOOKUP(Oliusala[[#This Row],[postnumer]],Sveitarfelog[#All],5,FALSE)</f>
        <v>Suðurnes</v>
      </c>
      <c r="F1881" t="s">
        <v>25</v>
      </c>
      <c r="G1881" t="s">
        <v>24</v>
      </c>
      <c r="H1881" t="s">
        <v>60</v>
      </c>
      <c r="I1881" s="1">
        <v>68917</v>
      </c>
      <c r="J1881" s="2">
        <f>VLOOKUP(Oliusala[[#This Row],[tegund]],Tegundir!$B$2:$D$19,3,FALSE)*Oliusala[[#This Row],[magn]]/1000</f>
        <v>59.613205000000001</v>
      </c>
      <c r="K1881">
        <v>2011</v>
      </c>
      <c r="L1881" t="s">
        <v>19</v>
      </c>
      <c r="M1881" s="144" t="s">
        <v>59</v>
      </c>
      <c r="O1881" s="144" t="s">
        <v>1997</v>
      </c>
    </row>
    <row r="1882" spans="1:15" x14ac:dyDescent="0.2">
      <c r="A1882" t="s">
        <v>57</v>
      </c>
      <c r="B1882" s="144" t="s">
        <v>79</v>
      </c>
      <c r="C1882">
        <v>250</v>
      </c>
      <c r="D1882" t="str">
        <f>VLOOKUP(Oliusala[[#This Row],[postnumer]],Sveitarfelog[#All],4,FALSE)</f>
        <v>Suðurnesjabær</v>
      </c>
      <c r="E1882" t="str">
        <f>VLOOKUP(Oliusala[[#This Row],[postnumer]],Sveitarfelog[#All],5,FALSE)</f>
        <v>Suðurnes</v>
      </c>
      <c r="F1882" t="s">
        <v>24</v>
      </c>
      <c r="G1882" t="s">
        <v>24</v>
      </c>
      <c r="H1882" t="s">
        <v>58</v>
      </c>
      <c r="I1882" s="1">
        <v>0</v>
      </c>
      <c r="J1882" s="2">
        <f>VLOOKUP(Oliusala[[#This Row],[tegund]],Tegundir!$B$2:$D$19,3,FALSE)*Oliusala[[#This Row],[magn]]/1000</f>
        <v>0</v>
      </c>
      <c r="K1882">
        <v>2011</v>
      </c>
      <c r="L1882" t="s">
        <v>18</v>
      </c>
      <c r="M1882" s="144" t="s">
        <v>59</v>
      </c>
    </row>
    <row r="1883" spans="1:15" x14ac:dyDescent="0.2">
      <c r="A1883" t="s">
        <v>57</v>
      </c>
      <c r="B1883" s="144" t="s">
        <v>79</v>
      </c>
      <c r="C1883">
        <v>250</v>
      </c>
      <c r="D1883" t="str">
        <f>VLOOKUP(Oliusala[[#This Row],[postnumer]],Sveitarfelog[#All],4,FALSE)</f>
        <v>Suðurnesjabær</v>
      </c>
      <c r="E1883" t="str">
        <f>VLOOKUP(Oliusala[[#This Row],[postnumer]],Sveitarfelog[#All],5,FALSE)</f>
        <v>Suðurnes</v>
      </c>
      <c r="F1883" t="s">
        <v>24</v>
      </c>
      <c r="G1883" t="s">
        <v>24</v>
      </c>
      <c r="H1883" t="s">
        <v>60</v>
      </c>
      <c r="I1883" s="1">
        <v>207162</v>
      </c>
      <c r="J1883" s="2">
        <f>VLOOKUP(Oliusala[[#This Row],[tegund]],Tegundir!$B$2:$D$19,3,FALSE)*Oliusala[[#This Row],[magn]]/1000</f>
        <v>179.19513000000001</v>
      </c>
      <c r="K1883">
        <v>2011</v>
      </c>
      <c r="L1883" t="s">
        <v>18</v>
      </c>
      <c r="M1883" s="144" t="s">
        <v>59</v>
      </c>
    </row>
    <row r="1884" spans="1:15" x14ac:dyDescent="0.2">
      <c r="A1884" t="s">
        <v>57</v>
      </c>
      <c r="B1884" s="144" t="s">
        <v>79</v>
      </c>
      <c r="C1884">
        <v>250</v>
      </c>
      <c r="D1884" t="str">
        <f>VLOOKUP(Oliusala[[#This Row],[postnumer]],Sveitarfelog[#All],4,FALSE)</f>
        <v>Suðurnesjabær</v>
      </c>
      <c r="E1884" t="str">
        <f>VLOOKUP(Oliusala[[#This Row],[postnumer]],Sveitarfelog[#All],5,FALSE)</f>
        <v>Suðurnes</v>
      </c>
      <c r="F1884" t="s">
        <v>30</v>
      </c>
      <c r="G1884" t="s">
        <v>24</v>
      </c>
      <c r="H1884" t="s">
        <v>60</v>
      </c>
      <c r="I1884" s="1">
        <v>30000</v>
      </c>
      <c r="J1884" s="2">
        <f>VLOOKUP(Oliusala[[#This Row],[tegund]],Tegundir!$B$2:$D$19,3,FALSE)*Oliusala[[#This Row],[magn]]/1000</f>
        <v>25.95</v>
      </c>
      <c r="K1884">
        <v>2011</v>
      </c>
      <c r="L1884" t="s">
        <v>19</v>
      </c>
      <c r="M1884" s="144" t="s">
        <v>59</v>
      </c>
      <c r="O1884" s="144" t="s">
        <v>1998</v>
      </c>
    </row>
    <row r="1885" spans="1:15" x14ac:dyDescent="0.2">
      <c r="A1885" t="s">
        <v>63</v>
      </c>
      <c r="B1885" s="144" t="s">
        <v>79</v>
      </c>
      <c r="C1885">
        <v>250</v>
      </c>
      <c r="D1885" t="str">
        <f>VLOOKUP(Oliusala[[#This Row],[postnumer]],Sveitarfelog[#All],4,FALSE)</f>
        <v>Suðurnesjabær</v>
      </c>
      <c r="E1885" t="str">
        <f>VLOOKUP(Oliusala[[#This Row],[postnumer]],Sveitarfelog[#All],5,FALSE)</f>
        <v>Suðurnes</v>
      </c>
      <c r="F1885" t="s">
        <v>24</v>
      </c>
      <c r="G1885" t="s">
        <v>24</v>
      </c>
      <c r="H1885" t="s">
        <v>58</v>
      </c>
      <c r="I1885" s="1">
        <v>108261</v>
      </c>
      <c r="J1885" s="2">
        <f>VLOOKUP(Oliusala[[#This Row],[tegund]],Tegundir!$B$2:$D$19,3,FALSE)*Oliusala[[#This Row],[magn]]/1000</f>
        <v>93.645764999999997</v>
      </c>
      <c r="K1885">
        <v>2011</v>
      </c>
      <c r="L1885" t="s">
        <v>18</v>
      </c>
      <c r="M1885" s="144" t="s">
        <v>59</v>
      </c>
    </row>
    <row r="1886" spans="1:15" x14ac:dyDescent="0.2">
      <c r="A1886" t="s">
        <v>57</v>
      </c>
      <c r="B1886" s="144" t="s">
        <v>80</v>
      </c>
      <c r="C1886">
        <v>260</v>
      </c>
      <c r="D1886" t="str">
        <f>VLOOKUP(Oliusala[[#This Row],[postnumer]],Sveitarfelog[#All],4,FALSE)</f>
        <v>Reykjanesbær</v>
      </c>
      <c r="E1886" t="str">
        <f>VLOOKUP(Oliusala[[#This Row],[postnumer]],Sveitarfelog[#All],5,FALSE)</f>
        <v>Suðurnes</v>
      </c>
      <c r="F1886" t="s">
        <v>24</v>
      </c>
      <c r="G1886" t="s">
        <v>24</v>
      </c>
      <c r="H1886" t="s">
        <v>60</v>
      </c>
      <c r="I1886" s="1">
        <v>27936</v>
      </c>
      <c r="J1886" s="2">
        <f>VLOOKUP(Oliusala[[#This Row],[tegund]],Tegundir!$B$2:$D$19,3,FALSE)*Oliusala[[#This Row],[magn]]/1000</f>
        <v>24.164639999999999</v>
      </c>
      <c r="K1886">
        <v>2011</v>
      </c>
      <c r="L1886" t="s">
        <v>18</v>
      </c>
      <c r="M1886" s="144" t="s">
        <v>59</v>
      </c>
    </row>
    <row r="1887" spans="1:15" x14ac:dyDescent="0.2">
      <c r="A1887" t="s">
        <v>57</v>
      </c>
      <c r="B1887" s="144" t="s">
        <v>80</v>
      </c>
      <c r="C1887">
        <v>260</v>
      </c>
      <c r="D1887" t="str">
        <f>VLOOKUP(Oliusala[[#This Row],[postnumer]],Sveitarfelog[#All],4,FALSE)</f>
        <v>Reykjanesbær</v>
      </c>
      <c r="E1887" t="str">
        <f>VLOOKUP(Oliusala[[#This Row],[postnumer]],Sveitarfelog[#All],5,FALSE)</f>
        <v>Suðurnes</v>
      </c>
      <c r="F1887" t="s">
        <v>27</v>
      </c>
      <c r="G1887" t="s">
        <v>24</v>
      </c>
      <c r="H1887" t="s">
        <v>60</v>
      </c>
      <c r="I1887" s="1">
        <v>35000</v>
      </c>
      <c r="J1887" s="2">
        <f>VLOOKUP(Oliusala[[#This Row],[tegund]],Tegundir!$B$2:$D$19,3,FALSE)*Oliusala[[#This Row],[magn]]/1000</f>
        <v>30.274999999999999</v>
      </c>
      <c r="K1887">
        <v>2011</v>
      </c>
      <c r="L1887" t="s">
        <v>19</v>
      </c>
      <c r="M1887" s="144" t="s">
        <v>59</v>
      </c>
      <c r="O1887" s="144" t="s">
        <v>1998</v>
      </c>
    </row>
    <row r="1888" spans="1:15" x14ac:dyDescent="0.2">
      <c r="A1888" t="s">
        <v>57</v>
      </c>
      <c r="B1888" s="144" t="s">
        <v>80</v>
      </c>
      <c r="C1888">
        <v>260</v>
      </c>
      <c r="D1888" t="str">
        <f>VLOOKUP(Oliusala[[#This Row],[postnumer]],Sveitarfelog[#All],4,FALSE)</f>
        <v>Reykjanesbær</v>
      </c>
      <c r="E1888" t="str">
        <f>VLOOKUP(Oliusala[[#This Row],[postnumer]],Sveitarfelog[#All],5,FALSE)</f>
        <v>Suðurnes</v>
      </c>
      <c r="F1888" t="s">
        <v>29</v>
      </c>
      <c r="G1888" t="s">
        <v>24</v>
      </c>
      <c r="H1888" t="s">
        <v>60</v>
      </c>
      <c r="I1888" s="1">
        <v>216497</v>
      </c>
      <c r="J1888" s="2">
        <f>VLOOKUP(Oliusala[[#This Row],[tegund]],Tegundir!$B$2:$D$19,3,FALSE)*Oliusala[[#This Row],[magn]]/1000</f>
        <v>187.26990499999999</v>
      </c>
      <c r="K1888">
        <v>2011</v>
      </c>
      <c r="L1888" t="s">
        <v>19</v>
      </c>
      <c r="M1888" s="144" t="s">
        <v>59</v>
      </c>
      <c r="O1888" s="144" t="s">
        <v>1998</v>
      </c>
    </row>
    <row r="1889" spans="1:15" x14ac:dyDescent="0.2">
      <c r="A1889" t="s">
        <v>57</v>
      </c>
      <c r="B1889" s="144" t="s">
        <v>80</v>
      </c>
      <c r="C1889">
        <v>260</v>
      </c>
      <c r="D1889" t="str">
        <f>VLOOKUP(Oliusala[[#This Row],[postnumer]],Sveitarfelog[#All],4,FALSE)</f>
        <v>Reykjanesbær</v>
      </c>
      <c r="E1889" t="str">
        <f>VLOOKUP(Oliusala[[#This Row],[postnumer]],Sveitarfelog[#All],5,FALSE)</f>
        <v>Suðurnes</v>
      </c>
      <c r="F1889" t="s">
        <v>30</v>
      </c>
      <c r="G1889" t="s">
        <v>24</v>
      </c>
      <c r="H1889" t="s">
        <v>60</v>
      </c>
      <c r="I1889" s="1">
        <v>824253</v>
      </c>
      <c r="J1889" s="2">
        <f>VLOOKUP(Oliusala[[#This Row],[tegund]],Tegundir!$B$2:$D$19,3,FALSE)*Oliusala[[#This Row],[magn]]/1000</f>
        <v>712.97884499999998</v>
      </c>
      <c r="K1889">
        <v>2011</v>
      </c>
      <c r="L1889" t="s">
        <v>19</v>
      </c>
      <c r="M1889" s="144" t="s">
        <v>59</v>
      </c>
      <c r="O1889" s="144" t="s">
        <v>1998</v>
      </c>
    </row>
    <row r="1890" spans="1:15" x14ac:dyDescent="0.2">
      <c r="A1890" t="s">
        <v>63</v>
      </c>
      <c r="B1890" s="144" t="s">
        <v>80</v>
      </c>
      <c r="C1890">
        <v>260</v>
      </c>
      <c r="D1890" t="str">
        <f>VLOOKUP(Oliusala[[#This Row],[postnumer]],Sveitarfelog[#All],4,FALSE)</f>
        <v>Reykjanesbær</v>
      </c>
      <c r="E1890" t="str">
        <f>VLOOKUP(Oliusala[[#This Row],[postnumer]],Sveitarfelog[#All],5,FALSE)</f>
        <v>Suðurnes</v>
      </c>
      <c r="F1890" t="s">
        <v>24</v>
      </c>
      <c r="G1890" t="s">
        <v>24</v>
      </c>
      <c r="H1890" t="s">
        <v>58</v>
      </c>
      <c r="I1890" s="1">
        <v>576998</v>
      </c>
      <c r="J1890" s="2">
        <f>VLOOKUP(Oliusala[[#This Row],[tegund]],Tegundir!$B$2:$D$19,3,FALSE)*Oliusala[[#This Row],[magn]]/1000</f>
        <v>499.10327000000001</v>
      </c>
      <c r="K1890">
        <v>2011</v>
      </c>
      <c r="L1890" t="s">
        <v>18</v>
      </c>
      <c r="M1890" s="144" t="s">
        <v>59</v>
      </c>
    </row>
    <row r="1891" spans="1:15" x14ac:dyDescent="0.2">
      <c r="A1891" t="s">
        <v>63</v>
      </c>
      <c r="B1891" s="144" t="s">
        <v>80</v>
      </c>
      <c r="C1891">
        <v>260</v>
      </c>
      <c r="D1891" t="str">
        <f>VLOOKUP(Oliusala[[#This Row],[postnumer]],Sveitarfelog[#All],4,FALSE)</f>
        <v>Reykjanesbær</v>
      </c>
      <c r="E1891" t="str">
        <f>VLOOKUP(Oliusala[[#This Row],[postnumer]],Sveitarfelog[#All],5,FALSE)</f>
        <v>Suðurnes</v>
      </c>
      <c r="F1891" t="s">
        <v>24</v>
      </c>
      <c r="G1891" t="s">
        <v>24</v>
      </c>
      <c r="H1891" t="s">
        <v>58</v>
      </c>
      <c r="I1891" s="1">
        <v>710202</v>
      </c>
      <c r="J1891" s="2">
        <f>VLOOKUP(Oliusala[[#This Row],[tegund]],Tegundir!$B$2:$D$19,3,FALSE)*Oliusala[[#This Row],[magn]]/1000</f>
        <v>614.32472999999993</v>
      </c>
      <c r="K1891">
        <v>2011</v>
      </c>
      <c r="L1891" t="s">
        <v>18</v>
      </c>
      <c r="M1891" s="144" t="s">
        <v>59</v>
      </c>
    </row>
    <row r="1892" spans="1:15" x14ac:dyDescent="0.2">
      <c r="A1892" t="s">
        <v>63</v>
      </c>
      <c r="B1892" s="144" t="s">
        <v>80</v>
      </c>
      <c r="C1892">
        <v>260</v>
      </c>
      <c r="D1892" t="str">
        <f>VLOOKUP(Oliusala[[#This Row],[postnumer]],Sveitarfelog[#All],4,FALSE)</f>
        <v>Reykjanesbær</v>
      </c>
      <c r="E1892" t="str">
        <f>VLOOKUP(Oliusala[[#This Row],[postnumer]],Sveitarfelog[#All],5,FALSE)</f>
        <v>Suðurnes</v>
      </c>
      <c r="F1892" t="s">
        <v>24</v>
      </c>
      <c r="G1892" t="s">
        <v>24</v>
      </c>
      <c r="H1892" t="s">
        <v>58</v>
      </c>
      <c r="I1892" s="1">
        <v>1182008</v>
      </c>
      <c r="J1892" s="2">
        <f>VLOOKUP(Oliusala[[#This Row],[tegund]],Tegundir!$B$2:$D$19,3,FALSE)*Oliusala[[#This Row],[magn]]/1000</f>
        <v>1022.43692</v>
      </c>
      <c r="K1892">
        <v>2011</v>
      </c>
      <c r="L1892" t="s">
        <v>18</v>
      </c>
      <c r="M1892" s="144" t="s">
        <v>59</v>
      </c>
    </row>
    <row r="1893" spans="1:15" x14ac:dyDescent="0.2">
      <c r="A1893" t="s">
        <v>57</v>
      </c>
      <c r="B1893" s="144" t="s">
        <v>82</v>
      </c>
      <c r="C1893">
        <v>270</v>
      </c>
      <c r="D1893" t="str">
        <f>VLOOKUP(Oliusala[[#This Row],[postnumer]],Sveitarfelog[#All],4,FALSE)</f>
        <v>Mosfellsbær</v>
      </c>
      <c r="E1893" t="str">
        <f>VLOOKUP(Oliusala[[#This Row],[postnumer]],Sveitarfelog[#All],5,FALSE)</f>
        <v>Höfuðborgarsvæðið</v>
      </c>
      <c r="F1893" t="s">
        <v>25</v>
      </c>
      <c r="G1893" t="s">
        <v>24</v>
      </c>
      <c r="H1893" t="s">
        <v>60</v>
      </c>
      <c r="I1893" s="1">
        <v>378256</v>
      </c>
      <c r="J1893" s="2">
        <f>VLOOKUP(Oliusala[[#This Row],[tegund]],Tegundir!$B$2:$D$19,3,FALSE)*Oliusala[[#This Row],[magn]]/1000</f>
        <v>327.19144</v>
      </c>
      <c r="K1893">
        <v>2011</v>
      </c>
      <c r="L1893" t="s">
        <v>1955</v>
      </c>
      <c r="M1893" s="144" t="s">
        <v>59</v>
      </c>
    </row>
    <row r="1894" spans="1:15" x14ac:dyDescent="0.2">
      <c r="A1894" t="s">
        <v>57</v>
      </c>
      <c r="B1894" s="144" t="s">
        <v>81</v>
      </c>
      <c r="C1894">
        <v>270</v>
      </c>
      <c r="D1894" t="str">
        <f>VLOOKUP(Oliusala[[#This Row],[postnumer]],Sveitarfelog[#All],4,FALSE)</f>
        <v>Mosfellsbær</v>
      </c>
      <c r="E1894" t="str">
        <f>VLOOKUP(Oliusala[[#This Row],[postnumer]],Sveitarfelog[#All],5,FALSE)</f>
        <v>Höfuðborgarsvæðið</v>
      </c>
      <c r="F1894" t="s">
        <v>25</v>
      </c>
      <c r="G1894" t="s">
        <v>24</v>
      </c>
      <c r="H1894" t="s">
        <v>60</v>
      </c>
      <c r="I1894" s="1">
        <v>103272</v>
      </c>
      <c r="J1894" s="2">
        <f>VLOOKUP(Oliusala[[#This Row],[tegund]],Tegundir!$B$2:$D$19,3,FALSE)*Oliusala[[#This Row],[magn]]/1000</f>
        <v>89.330280000000002</v>
      </c>
      <c r="K1894">
        <v>2011</v>
      </c>
      <c r="L1894" t="s">
        <v>1955</v>
      </c>
      <c r="M1894" s="144" t="s">
        <v>59</v>
      </c>
    </row>
    <row r="1895" spans="1:15" x14ac:dyDescent="0.2">
      <c r="A1895" t="s">
        <v>63</v>
      </c>
      <c r="B1895" s="144" t="s">
        <v>81</v>
      </c>
      <c r="C1895">
        <v>270</v>
      </c>
      <c r="D1895" t="str">
        <f>VLOOKUP(Oliusala[[#This Row],[postnumer]],Sveitarfelog[#All],4,FALSE)</f>
        <v>Mosfellsbær</v>
      </c>
      <c r="E1895" t="str">
        <f>VLOOKUP(Oliusala[[#This Row],[postnumer]],Sveitarfelog[#All],5,FALSE)</f>
        <v>Höfuðborgarsvæðið</v>
      </c>
      <c r="F1895" t="s">
        <v>25</v>
      </c>
      <c r="G1895" t="s">
        <v>24</v>
      </c>
      <c r="H1895" t="s">
        <v>58</v>
      </c>
      <c r="I1895" s="1">
        <v>81719</v>
      </c>
      <c r="J1895" s="2">
        <f>VLOOKUP(Oliusala[[#This Row],[tegund]],Tegundir!$B$2:$D$19,3,FALSE)*Oliusala[[#This Row],[magn]]/1000</f>
        <v>70.686934999999991</v>
      </c>
      <c r="K1895">
        <v>2011</v>
      </c>
      <c r="L1895" t="s">
        <v>1955</v>
      </c>
      <c r="M1895" s="144" t="s">
        <v>59</v>
      </c>
    </row>
    <row r="1896" spans="1:15" x14ac:dyDescent="0.2">
      <c r="A1896" t="s">
        <v>57</v>
      </c>
      <c r="B1896" s="144" t="s">
        <v>81</v>
      </c>
      <c r="C1896">
        <v>270</v>
      </c>
      <c r="D1896" t="str">
        <f>VLOOKUP(Oliusala[[#This Row],[postnumer]],Sveitarfelog[#All],4,FALSE)</f>
        <v>Mosfellsbær</v>
      </c>
      <c r="E1896" t="str">
        <f>VLOOKUP(Oliusala[[#This Row],[postnumer]],Sveitarfelog[#All],5,FALSE)</f>
        <v>Höfuðborgarsvæðið</v>
      </c>
      <c r="F1896" t="s">
        <v>25</v>
      </c>
      <c r="G1896" t="s">
        <v>24</v>
      </c>
      <c r="H1896" t="s">
        <v>60</v>
      </c>
      <c r="I1896" s="1">
        <v>80944</v>
      </c>
      <c r="J1896" s="2">
        <f>VLOOKUP(Oliusala[[#This Row],[tegund]],Tegundir!$B$2:$D$19,3,FALSE)*Oliusala[[#This Row],[magn]]/1000</f>
        <v>70.016559999999998</v>
      </c>
      <c r="K1896">
        <v>2011</v>
      </c>
      <c r="L1896" t="s">
        <v>1955</v>
      </c>
      <c r="M1896" s="144" t="s">
        <v>59</v>
      </c>
    </row>
    <row r="1897" spans="1:15" x14ac:dyDescent="0.2">
      <c r="A1897" t="s">
        <v>63</v>
      </c>
      <c r="B1897" s="144" t="s">
        <v>81</v>
      </c>
      <c r="C1897">
        <v>270</v>
      </c>
      <c r="D1897" t="str">
        <f>VLOOKUP(Oliusala[[#This Row],[postnumer]],Sveitarfelog[#All],4,FALSE)</f>
        <v>Mosfellsbær</v>
      </c>
      <c r="E1897" t="str">
        <f>VLOOKUP(Oliusala[[#This Row],[postnumer]],Sveitarfelog[#All],5,FALSE)</f>
        <v>Höfuðborgarsvæðið</v>
      </c>
      <c r="F1897" t="s">
        <v>25</v>
      </c>
      <c r="G1897" t="s">
        <v>24</v>
      </c>
      <c r="H1897" t="s">
        <v>58</v>
      </c>
      <c r="I1897" s="1">
        <v>75313</v>
      </c>
      <c r="J1897" s="2">
        <f>VLOOKUP(Oliusala[[#This Row],[tegund]],Tegundir!$B$2:$D$19,3,FALSE)*Oliusala[[#This Row],[magn]]/1000</f>
        <v>65.145745000000005</v>
      </c>
      <c r="K1897">
        <v>2011</v>
      </c>
      <c r="L1897" t="s">
        <v>1955</v>
      </c>
      <c r="M1897" s="144" t="s">
        <v>59</v>
      </c>
    </row>
    <row r="1898" spans="1:15" x14ac:dyDescent="0.2">
      <c r="A1898" t="s">
        <v>57</v>
      </c>
      <c r="B1898" s="144" t="s">
        <v>81</v>
      </c>
      <c r="C1898">
        <v>270</v>
      </c>
      <c r="D1898" t="str">
        <f>VLOOKUP(Oliusala[[#This Row],[postnumer]],Sveitarfelog[#All],4,FALSE)</f>
        <v>Mosfellsbær</v>
      </c>
      <c r="E1898" t="str">
        <f>VLOOKUP(Oliusala[[#This Row],[postnumer]],Sveitarfelog[#All],5,FALSE)</f>
        <v>Höfuðborgarsvæðið</v>
      </c>
      <c r="F1898" t="s">
        <v>24</v>
      </c>
      <c r="G1898" t="s">
        <v>24</v>
      </c>
      <c r="H1898" t="s">
        <v>58</v>
      </c>
      <c r="I1898" s="1">
        <v>0</v>
      </c>
      <c r="J1898" s="2">
        <f>VLOOKUP(Oliusala[[#This Row],[tegund]],Tegundir!$B$2:$D$19,3,FALSE)*Oliusala[[#This Row],[magn]]/1000</f>
        <v>0</v>
      </c>
      <c r="K1898">
        <v>2011</v>
      </c>
      <c r="L1898" t="s">
        <v>18</v>
      </c>
      <c r="M1898" s="144" t="s">
        <v>59</v>
      </c>
    </row>
    <row r="1899" spans="1:15" x14ac:dyDescent="0.2">
      <c r="A1899" t="s">
        <v>57</v>
      </c>
      <c r="B1899" s="144" t="s">
        <v>81</v>
      </c>
      <c r="C1899">
        <v>270</v>
      </c>
      <c r="D1899" t="str">
        <f>VLOOKUP(Oliusala[[#This Row],[postnumer]],Sveitarfelog[#All],4,FALSE)</f>
        <v>Mosfellsbær</v>
      </c>
      <c r="E1899" t="str">
        <f>VLOOKUP(Oliusala[[#This Row],[postnumer]],Sveitarfelog[#All],5,FALSE)</f>
        <v>Höfuðborgarsvæðið</v>
      </c>
      <c r="F1899" t="s">
        <v>24</v>
      </c>
      <c r="G1899" t="s">
        <v>24</v>
      </c>
      <c r="H1899" t="s">
        <v>60</v>
      </c>
      <c r="I1899" s="1">
        <v>23937</v>
      </c>
      <c r="J1899" s="2">
        <f>VLOOKUP(Oliusala[[#This Row],[tegund]],Tegundir!$B$2:$D$19,3,FALSE)*Oliusala[[#This Row],[magn]]/1000</f>
        <v>20.705505000000002</v>
      </c>
      <c r="K1899">
        <v>2011</v>
      </c>
      <c r="L1899" t="s">
        <v>18</v>
      </c>
      <c r="M1899" s="144" t="s">
        <v>59</v>
      </c>
    </row>
    <row r="1900" spans="1:15" x14ac:dyDescent="0.2">
      <c r="A1900" t="s">
        <v>57</v>
      </c>
      <c r="B1900" s="144" t="s">
        <v>81</v>
      </c>
      <c r="C1900">
        <v>270</v>
      </c>
      <c r="D1900" t="str">
        <f>VLOOKUP(Oliusala[[#This Row],[postnumer]],Sveitarfelog[#All],4,FALSE)</f>
        <v>Mosfellsbær</v>
      </c>
      <c r="E1900" t="str">
        <f>VLOOKUP(Oliusala[[#This Row],[postnumer]],Sveitarfelog[#All],5,FALSE)</f>
        <v>Höfuðborgarsvæðið</v>
      </c>
      <c r="F1900" t="s">
        <v>29</v>
      </c>
      <c r="G1900" t="s">
        <v>24</v>
      </c>
      <c r="H1900" t="s">
        <v>60</v>
      </c>
      <c r="I1900" s="1">
        <v>645003</v>
      </c>
      <c r="J1900" s="2">
        <f>VLOOKUP(Oliusala[[#This Row],[tegund]],Tegundir!$B$2:$D$19,3,FALSE)*Oliusala[[#This Row],[magn]]/1000</f>
        <v>557.927595</v>
      </c>
      <c r="K1900">
        <v>2011</v>
      </c>
      <c r="L1900" t="s">
        <v>19</v>
      </c>
      <c r="M1900" s="144" t="s">
        <v>59</v>
      </c>
      <c r="O1900" s="144" t="s">
        <v>1998</v>
      </c>
    </row>
    <row r="1901" spans="1:15" x14ac:dyDescent="0.2">
      <c r="A1901" t="s">
        <v>57</v>
      </c>
      <c r="B1901" s="144" t="s">
        <v>81</v>
      </c>
      <c r="C1901">
        <v>270</v>
      </c>
      <c r="D1901" t="str">
        <f>VLOOKUP(Oliusala[[#This Row],[postnumer]],Sveitarfelog[#All],4,FALSE)</f>
        <v>Mosfellsbær</v>
      </c>
      <c r="E1901" t="str">
        <f>VLOOKUP(Oliusala[[#This Row],[postnumer]],Sveitarfelog[#All],5,FALSE)</f>
        <v>Höfuðborgarsvæðið</v>
      </c>
      <c r="F1901" t="s">
        <v>30</v>
      </c>
      <c r="G1901" t="s">
        <v>24</v>
      </c>
      <c r="H1901" t="s">
        <v>60</v>
      </c>
      <c r="I1901" s="1">
        <v>83650</v>
      </c>
      <c r="J1901" s="2">
        <f>VLOOKUP(Oliusala[[#This Row],[tegund]],Tegundir!$B$2:$D$19,3,FALSE)*Oliusala[[#This Row],[magn]]/1000</f>
        <v>72.357249999999993</v>
      </c>
      <c r="K1901">
        <v>2011</v>
      </c>
      <c r="L1901" t="s">
        <v>19</v>
      </c>
      <c r="M1901" s="144" t="s">
        <v>59</v>
      </c>
      <c r="O1901" s="144" t="s">
        <v>1998</v>
      </c>
    </row>
    <row r="1902" spans="1:15" x14ac:dyDescent="0.2">
      <c r="A1902" t="s">
        <v>57</v>
      </c>
      <c r="B1902" s="144" t="s">
        <v>82</v>
      </c>
      <c r="C1902">
        <v>270</v>
      </c>
      <c r="D1902" t="str">
        <f>VLOOKUP(Oliusala[[#This Row],[postnumer]],Sveitarfelog[#All],4,FALSE)</f>
        <v>Mosfellsbær</v>
      </c>
      <c r="E1902" t="str">
        <f>VLOOKUP(Oliusala[[#This Row],[postnumer]],Sveitarfelog[#All],5,FALSE)</f>
        <v>Höfuðborgarsvæðið</v>
      </c>
      <c r="F1902" t="s">
        <v>24</v>
      </c>
      <c r="G1902" t="s">
        <v>24</v>
      </c>
      <c r="H1902" t="s">
        <v>60</v>
      </c>
      <c r="I1902" s="1">
        <v>94576</v>
      </c>
      <c r="J1902" s="2">
        <f>VLOOKUP(Oliusala[[#This Row],[tegund]],Tegundir!$B$2:$D$19,3,FALSE)*Oliusala[[#This Row],[magn]]/1000</f>
        <v>81.808240000000012</v>
      </c>
      <c r="K1902">
        <v>2011</v>
      </c>
      <c r="L1902" t="s">
        <v>18</v>
      </c>
      <c r="M1902" s="144" t="s">
        <v>59</v>
      </c>
    </row>
    <row r="1903" spans="1:15" x14ac:dyDescent="0.2">
      <c r="A1903" t="s">
        <v>57</v>
      </c>
      <c r="B1903" s="144" t="s">
        <v>81</v>
      </c>
      <c r="C1903">
        <v>270</v>
      </c>
      <c r="D1903" t="str">
        <f>VLOOKUP(Oliusala[[#This Row],[postnumer]],Sveitarfelog[#All],4,FALSE)</f>
        <v>Mosfellsbær</v>
      </c>
      <c r="E1903" t="str">
        <f>VLOOKUP(Oliusala[[#This Row],[postnumer]],Sveitarfelog[#All],5,FALSE)</f>
        <v>Höfuðborgarsvæðið</v>
      </c>
      <c r="F1903" t="s">
        <v>24</v>
      </c>
      <c r="G1903" t="s">
        <v>24</v>
      </c>
      <c r="H1903" t="s">
        <v>60</v>
      </c>
      <c r="I1903" s="1">
        <v>69776</v>
      </c>
      <c r="J1903" s="2">
        <f>VLOOKUP(Oliusala[[#This Row],[tegund]],Tegundir!$B$2:$D$19,3,FALSE)*Oliusala[[#This Row],[magn]]/1000</f>
        <v>60.35624</v>
      </c>
      <c r="K1903">
        <v>2011</v>
      </c>
      <c r="L1903" t="s">
        <v>18</v>
      </c>
      <c r="M1903" s="144" t="s">
        <v>59</v>
      </c>
    </row>
    <row r="1904" spans="1:15" x14ac:dyDescent="0.2">
      <c r="A1904" t="s">
        <v>57</v>
      </c>
      <c r="B1904" s="144" t="s">
        <v>81</v>
      </c>
      <c r="C1904">
        <v>270</v>
      </c>
      <c r="D1904" t="str">
        <f>VLOOKUP(Oliusala[[#This Row],[postnumer]],Sveitarfelog[#All],4,FALSE)</f>
        <v>Mosfellsbær</v>
      </c>
      <c r="E1904" t="str">
        <f>VLOOKUP(Oliusala[[#This Row],[postnumer]],Sveitarfelog[#All],5,FALSE)</f>
        <v>Höfuðborgarsvæðið</v>
      </c>
      <c r="F1904" t="s">
        <v>29</v>
      </c>
      <c r="G1904" t="s">
        <v>24</v>
      </c>
      <c r="H1904" t="s">
        <v>60</v>
      </c>
      <c r="I1904" s="1">
        <v>52591</v>
      </c>
      <c r="J1904" s="2">
        <f>VLOOKUP(Oliusala[[#This Row],[tegund]],Tegundir!$B$2:$D$19,3,FALSE)*Oliusala[[#This Row],[magn]]/1000</f>
        <v>45.491214999999997</v>
      </c>
      <c r="K1904">
        <v>2011</v>
      </c>
      <c r="L1904" t="s">
        <v>19</v>
      </c>
      <c r="M1904" s="144" t="s">
        <v>59</v>
      </c>
      <c r="O1904" s="144" t="s">
        <v>1998</v>
      </c>
    </row>
    <row r="1905" spans="1:15" x14ac:dyDescent="0.2">
      <c r="A1905" t="s">
        <v>63</v>
      </c>
      <c r="B1905" s="144" t="s">
        <v>81</v>
      </c>
      <c r="C1905">
        <v>270</v>
      </c>
      <c r="D1905" t="str">
        <f>VLOOKUP(Oliusala[[#This Row],[postnumer]],Sveitarfelog[#All],4,FALSE)</f>
        <v>Mosfellsbær</v>
      </c>
      <c r="E1905" t="str">
        <f>VLOOKUP(Oliusala[[#This Row],[postnumer]],Sveitarfelog[#All],5,FALSE)</f>
        <v>Höfuðborgarsvæðið</v>
      </c>
      <c r="F1905" t="s">
        <v>24</v>
      </c>
      <c r="G1905" t="s">
        <v>24</v>
      </c>
      <c r="H1905" t="s">
        <v>58</v>
      </c>
      <c r="I1905" s="1">
        <v>1693322</v>
      </c>
      <c r="J1905" s="2">
        <f>VLOOKUP(Oliusala[[#This Row],[tegund]],Tegundir!$B$2:$D$19,3,FALSE)*Oliusala[[#This Row],[magn]]/1000</f>
        <v>1464.72353</v>
      </c>
      <c r="K1905">
        <v>2011</v>
      </c>
      <c r="L1905" t="s">
        <v>18</v>
      </c>
      <c r="M1905" s="144" t="s">
        <v>59</v>
      </c>
    </row>
    <row r="1906" spans="1:15" x14ac:dyDescent="0.2">
      <c r="A1906" t="s">
        <v>63</v>
      </c>
      <c r="B1906" s="144" t="s">
        <v>82</v>
      </c>
      <c r="C1906">
        <v>270</v>
      </c>
      <c r="D1906" t="str">
        <f>VLOOKUP(Oliusala[[#This Row],[postnumer]],Sveitarfelog[#All],4,FALSE)</f>
        <v>Mosfellsbær</v>
      </c>
      <c r="E1906" t="str">
        <f>VLOOKUP(Oliusala[[#This Row],[postnumer]],Sveitarfelog[#All],5,FALSE)</f>
        <v>Höfuðborgarsvæðið</v>
      </c>
      <c r="F1906" t="s">
        <v>24</v>
      </c>
      <c r="G1906" t="s">
        <v>24</v>
      </c>
      <c r="H1906" t="s">
        <v>58</v>
      </c>
      <c r="I1906" s="1">
        <v>186799</v>
      </c>
      <c r="J1906" s="2">
        <f>VLOOKUP(Oliusala[[#This Row],[tegund]],Tegundir!$B$2:$D$19,3,FALSE)*Oliusala[[#This Row],[magn]]/1000</f>
        <v>161.58113500000002</v>
      </c>
      <c r="K1906">
        <v>2011</v>
      </c>
      <c r="L1906" t="s">
        <v>18</v>
      </c>
      <c r="M1906" s="144" t="s">
        <v>59</v>
      </c>
    </row>
    <row r="1907" spans="1:15" x14ac:dyDescent="0.2">
      <c r="A1907" t="s">
        <v>63</v>
      </c>
      <c r="B1907" s="144" t="s">
        <v>81</v>
      </c>
      <c r="C1907">
        <v>270</v>
      </c>
      <c r="D1907" t="str">
        <f>VLOOKUP(Oliusala[[#This Row],[postnumer]],Sveitarfelog[#All],4,FALSE)</f>
        <v>Mosfellsbær</v>
      </c>
      <c r="E1907" t="str">
        <f>VLOOKUP(Oliusala[[#This Row],[postnumer]],Sveitarfelog[#All],5,FALSE)</f>
        <v>Höfuðborgarsvæðið</v>
      </c>
      <c r="F1907" t="s">
        <v>24</v>
      </c>
      <c r="G1907" t="s">
        <v>24</v>
      </c>
      <c r="H1907" t="s">
        <v>58</v>
      </c>
      <c r="I1907" s="1">
        <v>1862861</v>
      </c>
      <c r="J1907" s="2">
        <f>VLOOKUP(Oliusala[[#This Row],[tegund]],Tegundir!$B$2:$D$19,3,FALSE)*Oliusala[[#This Row],[magn]]/1000</f>
        <v>1611.3747649999998</v>
      </c>
      <c r="K1907">
        <v>2011</v>
      </c>
      <c r="L1907" t="s">
        <v>18</v>
      </c>
      <c r="M1907" s="144" t="s">
        <v>59</v>
      </c>
    </row>
    <row r="1908" spans="1:15" x14ac:dyDescent="0.2">
      <c r="A1908" t="s">
        <v>63</v>
      </c>
      <c r="B1908" s="144" t="s">
        <v>84</v>
      </c>
      <c r="C1908">
        <v>300</v>
      </c>
      <c r="D1908" t="str">
        <f>VLOOKUP(Oliusala[[#This Row],[postnumer]],Sveitarfelog[#All],4,FALSE)</f>
        <v>Akraneskaupstaður,Hvalfjarðarsveit,Kjósarhreppur</v>
      </c>
      <c r="E1908" t="str">
        <f>VLOOKUP(Oliusala[[#This Row],[postnumer]],Sveitarfelog[#All],5,FALSE)</f>
        <v>Vesturland</v>
      </c>
      <c r="F1908" t="s">
        <v>25</v>
      </c>
      <c r="G1908" t="s">
        <v>24</v>
      </c>
      <c r="H1908" t="s">
        <v>58</v>
      </c>
      <c r="I1908" s="1">
        <v>38915</v>
      </c>
      <c r="J1908" s="2">
        <f>VLOOKUP(Oliusala[[#This Row],[tegund]],Tegundir!$B$2:$D$19,3,FALSE)*Oliusala[[#This Row],[magn]]/1000</f>
        <v>33.661474999999996</v>
      </c>
      <c r="K1908">
        <v>2011</v>
      </c>
      <c r="L1908" t="s">
        <v>19</v>
      </c>
      <c r="M1908" s="144" t="s">
        <v>59</v>
      </c>
      <c r="O1908" s="144" t="s">
        <v>1997</v>
      </c>
    </row>
    <row r="1909" spans="1:15" x14ac:dyDescent="0.2">
      <c r="A1909" t="s">
        <v>63</v>
      </c>
      <c r="B1909" s="144" t="s">
        <v>84</v>
      </c>
      <c r="C1909">
        <v>300</v>
      </c>
      <c r="D1909" t="str">
        <f>VLOOKUP(Oliusala[[#This Row],[postnumer]],Sveitarfelog[#All],4,FALSE)</f>
        <v>Akraneskaupstaður,Hvalfjarðarsveit,Kjósarhreppur</v>
      </c>
      <c r="E1909" t="str">
        <f>VLOOKUP(Oliusala[[#This Row],[postnumer]],Sveitarfelog[#All],5,FALSE)</f>
        <v>Vesturland</v>
      </c>
      <c r="F1909" t="s">
        <v>25</v>
      </c>
      <c r="G1909" t="s">
        <v>24</v>
      </c>
      <c r="H1909" t="s">
        <v>58</v>
      </c>
      <c r="I1909" s="1">
        <v>46549</v>
      </c>
      <c r="J1909" s="2">
        <f>VLOOKUP(Oliusala[[#This Row],[tegund]],Tegundir!$B$2:$D$19,3,FALSE)*Oliusala[[#This Row],[magn]]/1000</f>
        <v>40.264885</v>
      </c>
      <c r="K1909">
        <v>2011</v>
      </c>
      <c r="L1909" t="s">
        <v>19</v>
      </c>
      <c r="M1909" s="144" t="s">
        <v>59</v>
      </c>
      <c r="O1909" s="144" t="s">
        <v>1997</v>
      </c>
    </row>
    <row r="1910" spans="1:15" x14ac:dyDescent="0.2">
      <c r="A1910" t="s">
        <v>63</v>
      </c>
      <c r="B1910" s="144" t="s">
        <v>84</v>
      </c>
      <c r="C1910">
        <v>300</v>
      </c>
      <c r="D1910" t="str">
        <f>VLOOKUP(Oliusala[[#This Row],[postnumer]],Sveitarfelog[#All],4,FALSE)</f>
        <v>Akraneskaupstaður,Hvalfjarðarsveit,Kjósarhreppur</v>
      </c>
      <c r="E1910" t="str">
        <f>VLOOKUP(Oliusala[[#This Row],[postnumer]],Sveitarfelog[#All],5,FALSE)</f>
        <v>Vesturland</v>
      </c>
      <c r="F1910" t="s">
        <v>25</v>
      </c>
      <c r="G1910" t="s">
        <v>24</v>
      </c>
      <c r="H1910" t="s">
        <v>58</v>
      </c>
      <c r="I1910" s="1">
        <v>281610</v>
      </c>
      <c r="J1910" s="2">
        <f>VLOOKUP(Oliusala[[#This Row],[tegund]],Tegundir!$B$2:$D$19,3,FALSE)*Oliusala[[#This Row],[magn]]/1000</f>
        <v>243.59264999999999</v>
      </c>
      <c r="K1910">
        <v>2011</v>
      </c>
      <c r="L1910" t="s">
        <v>19</v>
      </c>
      <c r="M1910" s="144" t="s">
        <v>59</v>
      </c>
      <c r="O1910" s="144" t="s">
        <v>1997</v>
      </c>
    </row>
    <row r="1911" spans="1:15" x14ac:dyDescent="0.2">
      <c r="A1911" t="s">
        <v>63</v>
      </c>
      <c r="B1911" s="144" t="s">
        <v>84</v>
      </c>
      <c r="C1911">
        <v>300</v>
      </c>
      <c r="D1911" t="str">
        <f>VLOOKUP(Oliusala[[#This Row],[postnumer]],Sveitarfelog[#All],4,FALSE)</f>
        <v>Akraneskaupstaður,Hvalfjarðarsveit,Kjósarhreppur</v>
      </c>
      <c r="E1911" t="str">
        <f>VLOOKUP(Oliusala[[#This Row],[postnumer]],Sveitarfelog[#All],5,FALSE)</f>
        <v>Vesturland</v>
      </c>
      <c r="F1911" t="s">
        <v>25</v>
      </c>
      <c r="G1911" t="s">
        <v>24</v>
      </c>
      <c r="H1911" t="s">
        <v>58</v>
      </c>
      <c r="I1911" s="1">
        <v>24296</v>
      </c>
      <c r="J1911" s="2">
        <f>VLOOKUP(Oliusala[[#This Row],[tegund]],Tegundir!$B$2:$D$19,3,FALSE)*Oliusala[[#This Row],[magn]]/1000</f>
        <v>21.01604</v>
      </c>
      <c r="K1911">
        <v>2011</v>
      </c>
      <c r="L1911" t="s">
        <v>19</v>
      </c>
      <c r="M1911" s="144" t="s">
        <v>59</v>
      </c>
      <c r="O1911" s="144" t="s">
        <v>1997</v>
      </c>
    </row>
    <row r="1912" spans="1:15" x14ac:dyDescent="0.2">
      <c r="A1912" t="s">
        <v>84</v>
      </c>
      <c r="B1912" s="144" t="s">
        <v>84</v>
      </c>
      <c r="C1912">
        <v>300</v>
      </c>
      <c r="D1912" t="str">
        <f>VLOOKUP(Oliusala[[#This Row],[postnumer]],Sveitarfelog[#All],4,FALSE)</f>
        <v>Akraneskaupstaður,Hvalfjarðarsveit,Kjósarhreppur</v>
      </c>
      <c r="E1912" t="str">
        <f>VLOOKUP(Oliusala[[#This Row],[postnumer]],Sveitarfelog[#All],5,FALSE)</f>
        <v>Vesturland</v>
      </c>
      <c r="F1912" t="s">
        <v>25</v>
      </c>
      <c r="G1912" t="s">
        <v>24</v>
      </c>
      <c r="H1912" t="s">
        <v>58</v>
      </c>
      <c r="I1912" s="1">
        <v>673441</v>
      </c>
      <c r="J1912" s="2">
        <f>VLOOKUP(Oliusala[[#This Row],[tegund]],Tegundir!$B$2:$D$19,3,FALSE)*Oliusala[[#This Row],[magn]]/1000</f>
        <v>582.52646499999992</v>
      </c>
      <c r="K1912">
        <v>2011</v>
      </c>
      <c r="L1912" t="s">
        <v>19</v>
      </c>
      <c r="M1912" s="144" t="s">
        <v>59</v>
      </c>
      <c r="O1912" s="144" t="s">
        <v>1997</v>
      </c>
    </row>
    <row r="1913" spans="1:15" x14ac:dyDescent="0.2">
      <c r="A1913" t="s">
        <v>57</v>
      </c>
      <c r="B1913" s="144" t="s">
        <v>84</v>
      </c>
      <c r="C1913">
        <v>300</v>
      </c>
      <c r="D1913" t="str">
        <f>VLOOKUP(Oliusala[[#This Row],[postnumer]],Sveitarfelog[#All],4,FALSE)</f>
        <v>Akraneskaupstaður,Hvalfjarðarsveit,Kjósarhreppur</v>
      </c>
      <c r="E1913" t="str">
        <f>VLOOKUP(Oliusala[[#This Row],[postnumer]],Sveitarfelog[#All],5,FALSE)</f>
        <v>Vesturland</v>
      </c>
      <c r="F1913" t="s">
        <v>25</v>
      </c>
      <c r="G1913" t="s">
        <v>24</v>
      </c>
      <c r="H1913" t="s">
        <v>60</v>
      </c>
      <c r="I1913" s="1">
        <v>144723</v>
      </c>
      <c r="J1913" s="2">
        <f>VLOOKUP(Oliusala[[#This Row],[tegund]],Tegundir!$B$2:$D$19,3,FALSE)*Oliusala[[#This Row],[magn]]/1000</f>
        <v>125.185395</v>
      </c>
      <c r="K1913">
        <v>2011</v>
      </c>
      <c r="L1913" t="s">
        <v>1955</v>
      </c>
      <c r="M1913" s="144" t="s">
        <v>59</v>
      </c>
    </row>
    <row r="1914" spans="1:15" x14ac:dyDescent="0.2">
      <c r="A1914" t="s">
        <v>84</v>
      </c>
      <c r="B1914" s="144" t="s">
        <v>84</v>
      </c>
      <c r="C1914">
        <v>300</v>
      </c>
      <c r="D1914" t="str">
        <f>VLOOKUP(Oliusala[[#This Row],[postnumer]],Sveitarfelog[#All],4,FALSE)</f>
        <v>Akraneskaupstaður,Hvalfjarðarsveit,Kjósarhreppur</v>
      </c>
      <c r="E1914" t="str">
        <f>VLOOKUP(Oliusala[[#This Row],[postnumer]],Sveitarfelog[#All],5,FALSE)</f>
        <v>Vesturland</v>
      </c>
      <c r="F1914" t="s">
        <v>25</v>
      </c>
      <c r="G1914" t="s">
        <v>24</v>
      </c>
      <c r="H1914" t="s">
        <v>61</v>
      </c>
      <c r="I1914" s="1">
        <v>528580</v>
      </c>
      <c r="J1914" s="2">
        <f>VLOOKUP(Oliusala[[#This Row],[tegund]],Tegundir!$B$2:$D$19,3,FALSE)*Oliusala[[#This Row],[magn]]/1000</f>
        <v>457.2217</v>
      </c>
      <c r="K1914">
        <v>2011</v>
      </c>
      <c r="L1914" t="s">
        <v>1955</v>
      </c>
      <c r="M1914" s="144" t="s">
        <v>62</v>
      </c>
    </row>
    <row r="1915" spans="1:15" x14ac:dyDescent="0.2">
      <c r="A1915" t="s">
        <v>84</v>
      </c>
      <c r="B1915" s="144" t="s">
        <v>86</v>
      </c>
      <c r="C1915">
        <v>301</v>
      </c>
      <c r="D1915" t="str">
        <f>VLOOKUP(Oliusala[[#This Row],[postnumer]],Sveitarfelog[#All],4,FALSE)</f>
        <v>Akraneskaupstaður,Hvalfjarðarsveit,Kjósarhreppur</v>
      </c>
      <c r="E1915" t="str">
        <f>VLOOKUP(Oliusala[[#This Row],[postnumer]],Sveitarfelog[#All],5,FALSE)</f>
        <v>Vesturland</v>
      </c>
      <c r="F1915" t="s">
        <v>25</v>
      </c>
      <c r="G1915" t="s">
        <v>24</v>
      </c>
      <c r="H1915" t="s">
        <v>60</v>
      </c>
      <c r="I1915" s="1">
        <v>40764</v>
      </c>
      <c r="J1915" s="2">
        <f>VLOOKUP(Oliusala[[#This Row],[tegund]],Tegundir!$B$2:$D$19,3,FALSE)*Oliusala[[#This Row],[magn]]/1000</f>
        <v>35.260860000000001</v>
      </c>
      <c r="K1915">
        <v>2011</v>
      </c>
      <c r="L1915" t="s">
        <v>1955</v>
      </c>
      <c r="M1915" s="144" t="s">
        <v>59</v>
      </c>
    </row>
    <row r="1916" spans="1:15" x14ac:dyDescent="0.2">
      <c r="A1916" t="s">
        <v>57</v>
      </c>
      <c r="B1916" s="144" t="s">
        <v>86</v>
      </c>
      <c r="C1916">
        <v>301</v>
      </c>
      <c r="D1916" t="str">
        <f>VLOOKUP(Oliusala[[#This Row],[postnumer]],Sveitarfelog[#All],4,FALSE)</f>
        <v>Akraneskaupstaður,Hvalfjarðarsveit,Kjósarhreppur</v>
      </c>
      <c r="E1916" t="str">
        <f>VLOOKUP(Oliusala[[#This Row],[postnumer]],Sveitarfelog[#All],5,FALSE)</f>
        <v>Vesturland</v>
      </c>
      <c r="F1916" t="s">
        <v>25</v>
      </c>
      <c r="G1916" t="s">
        <v>24</v>
      </c>
      <c r="H1916" t="s">
        <v>60</v>
      </c>
      <c r="I1916" s="1">
        <v>125098</v>
      </c>
      <c r="J1916" s="2">
        <f>VLOOKUP(Oliusala[[#This Row],[tegund]],Tegundir!$B$2:$D$19,3,FALSE)*Oliusala[[#This Row],[magn]]/1000</f>
        <v>108.20977000000001</v>
      </c>
      <c r="K1916">
        <v>2011</v>
      </c>
      <c r="L1916" t="s">
        <v>1955</v>
      </c>
      <c r="M1916" s="144" t="s">
        <v>59</v>
      </c>
    </row>
    <row r="1917" spans="1:15" x14ac:dyDescent="0.2">
      <c r="A1917" t="s">
        <v>84</v>
      </c>
      <c r="B1917" s="144" t="s">
        <v>84</v>
      </c>
      <c r="C1917">
        <v>300</v>
      </c>
      <c r="D1917" t="str">
        <f>VLOOKUP(Oliusala[[#This Row],[postnumer]],Sveitarfelog[#All],4,FALSE)</f>
        <v>Akraneskaupstaður,Hvalfjarðarsveit,Kjósarhreppur</v>
      </c>
      <c r="E1917" t="str">
        <f>VLOOKUP(Oliusala[[#This Row],[postnumer]],Sveitarfelog[#All],5,FALSE)</f>
        <v>Vesturland</v>
      </c>
      <c r="F1917" t="s">
        <v>27</v>
      </c>
      <c r="G1917" t="s">
        <v>24</v>
      </c>
      <c r="H1917" t="s">
        <v>61</v>
      </c>
      <c r="I1917" s="1">
        <v>67300</v>
      </c>
      <c r="J1917" s="2">
        <f>VLOOKUP(Oliusala[[#This Row],[tegund]],Tegundir!$B$2:$D$19,3,FALSE)*Oliusala[[#This Row],[magn]]/1000</f>
        <v>58.214500000000001</v>
      </c>
      <c r="K1917">
        <v>2011</v>
      </c>
      <c r="L1917" t="s">
        <v>1955</v>
      </c>
      <c r="M1917" s="144" t="s">
        <v>62</v>
      </c>
    </row>
    <row r="1918" spans="1:15" x14ac:dyDescent="0.2">
      <c r="A1918" t="s">
        <v>84</v>
      </c>
      <c r="B1918" s="144" t="s">
        <v>84</v>
      </c>
      <c r="C1918">
        <v>300</v>
      </c>
      <c r="D1918" t="str">
        <f>VLOOKUP(Oliusala[[#This Row],[postnumer]],Sveitarfelog[#All],4,FALSE)</f>
        <v>Akraneskaupstaður,Hvalfjarðarsveit,Kjósarhreppur</v>
      </c>
      <c r="E1918" t="str">
        <f>VLOOKUP(Oliusala[[#This Row],[postnumer]],Sveitarfelog[#All],5,FALSE)</f>
        <v>Vesturland</v>
      </c>
      <c r="F1918" t="s">
        <v>29</v>
      </c>
      <c r="G1918" t="s">
        <v>24</v>
      </c>
      <c r="H1918" t="s">
        <v>61</v>
      </c>
      <c r="I1918" s="1">
        <v>478359</v>
      </c>
      <c r="J1918" s="2">
        <f>VLOOKUP(Oliusala[[#This Row],[tegund]],Tegundir!$B$2:$D$19,3,FALSE)*Oliusala[[#This Row],[magn]]/1000</f>
        <v>413.78053499999999</v>
      </c>
      <c r="K1918">
        <v>2011</v>
      </c>
      <c r="L1918" t="s">
        <v>1955</v>
      </c>
      <c r="M1918" s="144" t="s">
        <v>62</v>
      </c>
    </row>
    <row r="1919" spans="1:15" x14ac:dyDescent="0.2">
      <c r="A1919" t="s">
        <v>57</v>
      </c>
      <c r="B1919" s="144" t="s">
        <v>86</v>
      </c>
      <c r="C1919">
        <v>301</v>
      </c>
      <c r="D1919" t="str">
        <f>VLOOKUP(Oliusala[[#This Row],[postnumer]],Sveitarfelog[#All],4,FALSE)</f>
        <v>Akraneskaupstaður,Hvalfjarðarsveit,Kjósarhreppur</v>
      </c>
      <c r="E1919" t="str">
        <f>VLOOKUP(Oliusala[[#This Row],[postnumer]],Sveitarfelog[#All],5,FALSE)</f>
        <v>Vesturland</v>
      </c>
      <c r="F1919" t="s">
        <v>30</v>
      </c>
      <c r="G1919" t="s">
        <v>24</v>
      </c>
      <c r="H1919" t="s">
        <v>60</v>
      </c>
      <c r="I1919" s="1">
        <v>3001</v>
      </c>
      <c r="J1919" s="2">
        <f>VLOOKUP(Oliusala[[#This Row],[tegund]],Tegundir!$B$2:$D$19,3,FALSE)*Oliusala[[#This Row],[magn]]/1000</f>
        <v>2.5958649999999999</v>
      </c>
      <c r="K1919">
        <v>2011</v>
      </c>
      <c r="L1919" t="s">
        <v>19</v>
      </c>
      <c r="M1919" s="144" t="s">
        <v>59</v>
      </c>
      <c r="O1919" s="144" t="s">
        <v>1998</v>
      </c>
    </row>
    <row r="1920" spans="1:15" x14ac:dyDescent="0.2">
      <c r="A1920" t="s">
        <v>84</v>
      </c>
      <c r="B1920" s="144" t="s">
        <v>84</v>
      </c>
      <c r="C1920">
        <v>300</v>
      </c>
      <c r="D1920" t="str">
        <f>VLOOKUP(Oliusala[[#This Row],[postnumer]],Sveitarfelog[#All],4,FALSE)</f>
        <v>Akraneskaupstaður,Hvalfjarðarsveit,Kjósarhreppur</v>
      </c>
      <c r="E1920" t="str">
        <f>VLOOKUP(Oliusala[[#This Row],[postnumer]],Sveitarfelog[#All],5,FALSE)</f>
        <v>Vesturland</v>
      </c>
      <c r="F1920" t="s">
        <v>24</v>
      </c>
      <c r="G1920" t="s">
        <v>24</v>
      </c>
      <c r="H1920" t="s">
        <v>58</v>
      </c>
      <c r="I1920" s="1">
        <v>319411</v>
      </c>
      <c r="J1920" s="2">
        <f>VLOOKUP(Oliusala[[#This Row],[tegund]],Tegundir!$B$2:$D$19,3,FALSE)*Oliusala[[#This Row],[magn]]/1000</f>
        <v>276.29051500000003</v>
      </c>
      <c r="K1920">
        <v>2011</v>
      </c>
      <c r="L1920" t="s">
        <v>18</v>
      </c>
      <c r="M1920" s="144" t="s">
        <v>59</v>
      </c>
    </row>
    <row r="1921" spans="1:15" x14ac:dyDescent="0.2">
      <c r="A1921" t="s">
        <v>84</v>
      </c>
      <c r="B1921" s="144" t="s">
        <v>84</v>
      </c>
      <c r="C1921">
        <v>300</v>
      </c>
      <c r="D1921" t="str">
        <f>VLOOKUP(Oliusala[[#This Row],[postnumer]],Sveitarfelog[#All],4,FALSE)</f>
        <v>Akraneskaupstaður,Hvalfjarðarsveit,Kjósarhreppur</v>
      </c>
      <c r="E1921" t="str">
        <f>VLOOKUP(Oliusala[[#This Row],[postnumer]],Sveitarfelog[#All],5,FALSE)</f>
        <v>Vesturland</v>
      </c>
      <c r="F1921" t="s">
        <v>27</v>
      </c>
      <c r="G1921" t="s">
        <v>24</v>
      </c>
      <c r="H1921" t="s">
        <v>58</v>
      </c>
      <c r="I1921" s="1">
        <v>391304</v>
      </c>
      <c r="J1921" s="2">
        <f>VLOOKUP(Oliusala[[#This Row],[tegund]],Tegundir!$B$2:$D$19,3,FALSE)*Oliusala[[#This Row],[magn]]/1000</f>
        <v>338.47796</v>
      </c>
      <c r="K1921">
        <v>2011</v>
      </c>
      <c r="L1921" t="s">
        <v>19</v>
      </c>
      <c r="M1921" s="144" t="s">
        <v>59</v>
      </c>
      <c r="O1921" s="144" t="s">
        <v>1998</v>
      </c>
    </row>
    <row r="1922" spans="1:15" x14ac:dyDescent="0.2">
      <c r="A1922" t="s">
        <v>84</v>
      </c>
      <c r="B1922" s="144" t="s">
        <v>84</v>
      </c>
      <c r="C1922">
        <v>300</v>
      </c>
      <c r="D1922" t="str">
        <f>VLOOKUP(Oliusala[[#This Row],[postnumer]],Sveitarfelog[#All],4,FALSE)</f>
        <v>Akraneskaupstaður,Hvalfjarðarsveit,Kjósarhreppur</v>
      </c>
      <c r="E1922" t="str">
        <f>VLOOKUP(Oliusala[[#This Row],[postnumer]],Sveitarfelog[#All],5,FALSE)</f>
        <v>Vesturland</v>
      </c>
      <c r="F1922" t="s">
        <v>29</v>
      </c>
      <c r="G1922" t="s">
        <v>24</v>
      </c>
      <c r="H1922" t="s">
        <v>58</v>
      </c>
      <c r="I1922" s="1">
        <v>201282</v>
      </c>
      <c r="J1922" s="2">
        <f>VLOOKUP(Oliusala[[#This Row],[tegund]],Tegundir!$B$2:$D$19,3,FALSE)*Oliusala[[#This Row],[magn]]/1000</f>
        <v>174.10892999999999</v>
      </c>
      <c r="K1922">
        <v>2011</v>
      </c>
      <c r="L1922" t="s">
        <v>19</v>
      </c>
      <c r="M1922" s="144" t="s">
        <v>59</v>
      </c>
      <c r="O1922" s="144" t="s">
        <v>1998</v>
      </c>
    </row>
    <row r="1923" spans="1:15" x14ac:dyDescent="0.2">
      <c r="A1923" t="s">
        <v>84</v>
      </c>
      <c r="B1923" s="144" t="s">
        <v>84</v>
      </c>
      <c r="C1923">
        <v>300</v>
      </c>
      <c r="D1923" t="str">
        <f>VLOOKUP(Oliusala[[#This Row],[postnumer]],Sveitarfelog[#All],4,FALSE)</f>
        <v>Akraneskaupstaður,Hvalfjarðarsveit,Kjósarhreppur</v>
      </c>
      <c r="E1923" t="str">
        <f>VLOOKUP(Oliusala[[#This Row],[postnumer]],Sveitarfelog[#All],5,FALSE)</f>
        <v>Vesturland</v>
      </c>
      <c r="F1923" t="s">
        <v>30</v>
      </c>
      <c r="G1923" t="s">
        <v>24</v>
      </c>
      <c r="H1923" t="s">
        <v>58</v>
      </c>
      <c r="I1923" s="1">
        <v>884747</v>
      </c>
      <c r="J1923" s="2">
        <f>VLOOKUP(Oliusala[[#This Row],[tegund]],Tegundir!$B$2:$D$19,3,FALSE)*Oliusala[[#This Row],[magn]]/1000</f>
        <v>765.30615499999999</v>
      </c>
      <c r="K1923">
        <v>2011</v>
      </c>
      <c r="L1923" t="s">
        <v>19</v>
      </c>
      <c r="M1923" s="144" t="s">
        <v>59</v>
      </c>
      <c r="O1923" s="144" t="s">
        <v>1998</v>
      </c>
    </row>
    <row r="1924" spans="1:15" x14ac:dyDescent="0.2">
      <c r="A1924" t="s">
        <v>57</v>
      </c>
      <c r="B1924" s="144" t="s">
        <v>84</v>
      </c>
      <c r="C1924">
        <v>300</v>
      </c>
      <c r="D1924" t="str">
        <f>VLOOKUP(Oliusala[[#This Row],[postnumer]],Sveitarfelog[#All],4,FALSE)</f>
        <v>Akraneskaupstaður,Hvalfjarðarsveit,Kjósarhreppur</v>
      </c>
      <c r="E1924" t="str">
        <f>VLOOKUP(Oliusala[[#This Row],[postnumer]],Sveitarfelog[#All],5,FALSE)</f>
        <v>Vesturland</v>
      </c>
      <c r="F1924" t="s">
        <v>24</v>
      </c>
      <c r="G1924" t="s">
        <v>24</v>
      </c>
      <c r="H1924" t="s">
        <v>58</v>
      </c>
      <c r="I1924" s="1">
        <v>0</v>
      </c>
      <c r="J1924" s="2">
        <f>VLOOKUP(Oliusala[[#This Row],[tegund]],Tegundir!$B$2:$D$19,3,FALSE)*Oliusala[[#This Row],[magn]]/1000</f>
        <v>0</v>
      </c>
      <c r="K1924">
        <v>2011</v>
      </c>
      <c r="L1924" t="s">
        <v>18</v>
      </c>
      <c r="M1924" s="144" t="s">
        <v>59</v>
      </c>
    </row>
    <row r="1925" spans="1:15" x14ac:dyDescent="0.2">
      <c r="A1925" t="s">
        <v>57</v>
      </c>
      <c r="B1925" s="144" t="s">
        <v>84</v>
      </c>
      <c r="C1925">
        <v>300</v>
      </c>
      <c r="D1925" t="str">
        <f>VLOOKUP(Oliusala[[#This Row],[postnumer]],Sveitarfelog[#All],4,FALSE)</f>
        <v>Akraneskaupstaður,Hvalfjarðarsveit,Kjósarhreppur</v>
      </c>
      <c r="E1925" t="str">
        <f>VLOOKUP(Oliusala[[#This Row],[postnumer]],Sveitarfelog[#All],5,FALSE)</f>
        <v>Vesturland</v>
      </c>
      <c r="F1925" t="s">
        <v>24</v>
      </c>
      <c r="G1925" t="s">
        <v>24</v>
      </c>
      <c r="H1925" t="s">
        <v>60</v>
      </c>
      <c r="I1925" s="1">
        <v>50469</v>
      </c>
      <c r="J1925" s="2">
        <f>VLOOKUP(Oliusala[[#This Row],[tegund]],Tegundir!$B$2:$D$19,3,FALSE)*Oliusala[[#This Row],[magn]]/1000</f>
        <v>43.655684999999998</v>
      </c>
      <c r="K1925">
        <v>2011</v>
      </c>
      <c r="L1925" t="s">
        <v>18</v>
      </c>
      <c r="M1925" s="144" t="s">
        <v>59</v>
      </c>
    </row>
    <row r="1926" spans="1:15" x14ac:dyDescent="0.2">
      <c r="A1926" t="s">
        <v>57</v>
      </c>
      <c r="B1926" s="144" t="s">
        <v>84</v>
      </c>
      <c r="C1926">
        <v>300</v>
      </c>
      <c r="D1926" t="str">
        <f>VLOOKUP(Oliusala[[#This Row],[postnumer]],Sveitarfelog[#All],4,FALSE)</f>
        <v>Akraneskaupstaður,Hvalfjarðarsveit,Kjósarhreppur</v>
      </c>
      <c r="E1926" t="str">
        <f>VLOOKUP(Oliusala[[#This Row],[postnumer]],Sveitarfelog[#All],5,FALSE)</f>
        <v>Vesturland</v>
      </c>
      <c r="F1926" t="s">
        <v>29</v>
      </c>
      <c r="G1926" t="s">
        <v>24</v>
      </c>
      <c r="H1926" t="s">
        <v>60</v>
      </c>
      <c r="I1926" s="1">
        <v>8024</v>
      </c>
      <c r="J1926" s="2">
        <f>VLOOKUP(Oliusala[[#This Row],[tegund]],Tegundir!$B$2:$D$19,3,FALSE)*Oliusala[[#This Row],[magn]]/1000</f>
        <v>6.94076</v>
      </c>
      <c r="K1926">
        <v>2011</v>
      </c>
      <c r="L1926" t="s">
        <v>19</v>
      </c>
      <c r="M1926" s="144" t="s">
        <v>59</v>
      </c>
      <c r="O1926" s="144" t="s">
        <v>1998</v>
      </c>
    </row>
    <row r="1927" spans="1:15" x14ac:dyDescent="0.2">
      <c r="A1927" t="s">
        <v>63</v>
      </c>
      <c r="B1927" s="144" t="s">
        <v>84</v>
      </c>
      <c r="C1927">
        <v>300</v>
      </c>
      <c r="D1927" t="str">
        <f>VLOOKUP(Oliusala[[#This Row],[postnumer]],Sveitarfelog[#All],4,FALSE)</f>
        <v>Akraneskaupstaður,Hvalfjarðarsveit,Kjósarhreppur</v>
      </c>
      <c r="E1927" t="str">
        <f>VLOOKUP(Oliusala[[#This Row],[postnumer]],Sveitarfelog[#All],5,FALSE)</f>
        <v>Vesturland</v>
      </c>
      <c r="F1927" t="s">
        <v>24</v>
      </c>
      <c r="G1927" t="s">
        <v>24</v>
      </c>
      <c r="H1927" t="s">
        <v>58</v>
      </c>
      <c r="I1927" s="1">
        <v>638875</v>
      </c>
      <c r="J1927" s="2">
        <f>VLOOKUP(Oliusala[[#This Row],[tegund]],Tegundir!$B$2:$D$19,3,FALSE)*Oliusala[[#This Row],[magn]]/1000</f>
        <v>552.62687500000004</v>
      </c>
      <c r="K1927">
        <v>2011</v>
      </c>
      <c r="L1927" t="s">
        <v>18</v>
      </c>
      <c r="M1927" s="144" t="s">
        <v>59</v>
      </c>
    </row>
    <row r="1928" spans="1:15" x14ac:dyDescent="0.2">
      <c r="A1928" t="s">
        <v>63</v>
      </c>
      <c r="B1928" s="144" t="s">
        <v>84</v>
      </c>
      <c r="C1928">
        <v>300</v>
      </c>
      <c r="D1928" t="str">
        <f>VLOOKUP(Oliusala[[#This Row],[postnumer]],Sveitarfelog[#All],4,FALSE)</f>
        <v>Akraneskaupstaður,Hvalfjarðarsveit,Kjósarhreppur</v>
      </c>
      <c r="E1928" t="str">
        <f>VLOOKUP(Oliusala[[#This Row],[postnumer]],Sveitarfelog[#All],5,FALSE)</f>
        <v>Vesturland</v>
      </c>
      <c r="F1928" t="s">
        <v>24</v>
      </c>
      <c r="G1928" t="s">
        <v>24</v>
      </c>
      <c r="H1928" t="s">
        <v>58</v>
      </c>
      <c r="I1928" s="1">
        <v>754764</v>
      </c>
      <c r="J1928" s="2">
        <f>VLOOKUP(Oliusala[[#This Row],[tegund]],Tegundir!$B$2:$D$19,3,FALSE)*Oliusala[[#This Row],[magn]]/1000</f>
        <v>652.87085999999999</v>
      </c>
      <c r="K1928">
        <v>2011</v>
      </c>
      <c r="L1928" t="s">
        <v>18</v>
      </c>
      <c r="M1928" s="144" t="s">
        <v>59</v>
      </c>
    </row>
    <row r="1929" spans="1:15" x14ac:dyDescent="0.2">
      <c r="A1929" t="s">
        <v>63</v>
      </c>
      <c r="B1929" s="144" t="s">
        <v>84</v>
      </c>
      <c r="C1929">
        <v>300</v>
      </c>
      <c r="D1929" t="str">
        <f>VLOOKUP(Oliusala[[#This Row],[postnumer]],Sveitarfelog[#All],4,FALSE)</f>
        <v>Akraneskaupstaður,Hvalfjarðarsveit,Kjósarhreppur</v>
      </c>
      <c r="E1929" t="str">
        <f>VLOOKUP(Oliusala[[#This Row],[postnumer]],Sveitarfelog[#All],5,FALSE)</f>
        <v>Vesturland</v>
      </c>
      <c r="F1929" t="s">
        <v>24</v>
      </c>
      <c r="G1929" t="s">
        <v>24</v>
      </c>
      <c r="H1929" t="s">
        <v>58</v>
      </c>
      <c r="I1929" s="1">
        <v>182437</v>
      </c>
      <c r="J1929" s="2">
        <f>VLOOKUP(Oliusala[[#This Row],[tegund]],Tegundir!$B$2:$D$19,3,FALSE)*Oliusala[[#This Row],[magn]]/1000</f>
        <v>157.80800500000001</v>
      </c>
      <c r="K1929">
        <v>2011</v>
      </c>
      <c r="L1929" t="s">
        <v>18</v>
      </c>
      <c r="M1929" s="144" t="s">
        <v>59</v>
      </c>
    </row>
    <row r="1930" spans="1:15" x14ac:dyDescent="0.2">
      <c r="A1930" t="s">
        <v>63</v>
      </c>
      <c r="B1930" s="144" t="s">
        <v>84</v>
      </c>
      <c r="C1930">
        <v>300</v>
      </c>
      <c r="D1930" t="str">
        <f>VLOOKUP(Oliusala[[#This Row],[postnumer]],Sveitarfelog[#All],4,FALSE)</f>
        <v>Akraneskaupstaður,Hvalfjarðarsveit,Kjósarhreppur</v>
      </c>
      <c r="E1930" t="str">
        <f>VLOOKUP(Oliusala[[#This Row],[postnumer]],Sveitarfelog[#All],5,FALSE)</f>
        <v>Vesturland</v>
      </c>
      <c r="F1930" t="s">
        <v>24</v>
      </c>
      <c r="G1930" t="s">
        <v>24</v>
      </c>
      <c r="H1930" t="s">
        <v>58</v>
      </c>
      <c r="I1930" s="1">
        <v>238217</v>
      </c>
      <c r="J1930" s="2">
        <f>VLOOKUP(Oliusala[[#This Row],[tegund]],Tegundir!$B$2:$D$19,3,FALSE)*Oliusala[[#This Row],[magn]]/1000</f>
        <v>206.057705</v>
      </c>
      <c r="K1930">
        <v>2011</v>
      </c>
      <c r="L1930" t="s">
        <v>18</v>
      </c>
      <c r="M1930" s="144" t="s">
        <v>59</v>
      </c>
    </row>
    <row r="1931" spans="1:15" x14ac:dyDescent="0.2">
      <c r="A1931" t="s">
        <v>84</v>
      </c>
      <c r="B1931" s="144" t="s">
        <v>86</v>
      </c>
      <c r="C1931">
        <v>301</v>
      </c>
      <c r="D1931" t="str">
        <f>VLOOKUP(Oliusala[[#This Row],[postnumer]],Sveitarfelog[#All],4,FALSE)</f>
        <v>Akraneskaupstaður,Hvalfjarðarsveit,Kjósarhreppur</v>
      </c>
      <c r="E1931" t="str">
        <f>VLOOKUP(Oliusala[[#This Row],[postnumer]],Sveitarfelog[#All],5,FALSE)</f>
        <v>Vesturland</v>
      </c>
      <c r="F1931" t="s">
        <v>24</v>
      </c>
      <c r="G1931" t="s">
        <v>24</v>
      </c>
      <c r="H1931" t="s">
        <v>60</v>
      </c>
      <c r="I1931" s="1">
        <v>2425</v>
      </c>
      <c r="J1931" s="2">
        <f>VLOOKUP(Oliusala[[#This Row],[tegund]],Tegundir!$B$2:$D$19,3,FALSE)*Oliusala[[#This Row],[magn]]/1000</f>
        <v>2.0976249999999999</v>
      </c>
      <c r="K1931">
        <v>2011</v>
      </c>
      <c r="L1931" t="s">
        <v>18</v>
      </c>
      <c r="M1931" s="144" t="s">
        <v>59</v>
      </c>
    </row>
    <row r="1932" spans="1:15" x14ac:dyDescent="0.2">
      <c r="A1932" t="s">
        <v>57</v>
      </c>
      <c r="B1932" s="144" t="s">
        <v>86</v>
      </c>
      <c r="C1932">
        <v>301</v>
      </c>
      <c r="D1932" t="str">
        <f>VLOOKUP(Oliusala[[#This Row],[postnumer]],Sveitarfelog[#All],4,FALSE)</f>
        <v>Akraneskaupstaður,Hvalfjarðarsveit,Kjósarhreppur</v>
      </c>
      <c r="E1932" t="str">
        <f>VLOOKUP(Oliusala[[#This Row],[postnumer]],Sveitarfelog[#All],5,FALSE)</f>
        <v>Vesturland</v>
      </c>
      <c r="F1932" t="s">
        <v>24</v>
      </c>
      <c r="G1932" t="s">
        <v>24</v>
      </c>
      <c r="H1932" t="s">
        <v>60</v>
      </c>
      <c r="I1932" s="1">
        <v>32469</v>
      </c>
      <c r="J1932" s="2">
        <f>VLOOKUP(Oliusala[[#This Row],[tegund]],Tegundir!$B$2:$D$19,3,FALSE)*Oliusala[[#This Row],[magn]]/1000</f>
        <v>28.085685000000002</v>
      </c>
      <c r="K1932">
        <v>2011</v>
      </c>
      <c r="L1932" t="s">
        <v>18</v>
      </c>
      <c r="M1932" s="144" t="s">
        <v>59</v>
      </c>
    </row>
    <row r="1933" spans="1:15" x14ac:dyDescent="0.2">
      <c r="A1933" t="s">
        <v>63</v>
      </c>
      <c r="B1933" s="144" t="s">
        <v>86</v>
      </c>
      <c r="C1933">
        <v>301</v>
      </c>
      <c r="D1933" t="str">
        <f>VLOOKUP(Oliusala[[#This Row],[postnumer]],Sveitarfelog[#All],4,FALSE)</f>
        <v>Akraneskaupstaður,Hvalfjarðarsveit,Kjósarhreppur</v>
      </c>
      <c r="E1933" t="str">
        <f>VLOOKUP(Oliusala[[#This Row],[postnumer]],Sveitarfelog[#All],5,FALSE)</f>
        <v>Vesturland</v>
      </c>
      <c r="F1933" t="s">
        <v>24</v>
      </c>
      <c r="G1933" t="s">
        <v>24</v>
      </c>
      <c r="H1933" t="s">
        <v>58</v>
      </c>
      <c r="I1933" s="1">
        <v>27056</v>
      </c>
      <c r="J1933" s="2">
        <f>VLOOKUP(Oliusala[[#This Row],[tegund]],Tegundir!$B$2:$D$19,3,FALSE)*Oliusala[[#This Row],[magn]]/1000</f>
        <v>23.40344</v>
      </c>
      <c r="K1933">
        <v>2011</v>
      </c>
      <c r="L1933" t="s">
        <v>18</v>
      </c>
      <c r="M1933" s="144" t="s">
        <v>59</v>
      </c>
    </row>
    <row r="1934" spans="1:15" x14ac:dyDescent="0.2">
      <c r="A1934" t="s">
        <v>63</v>
      </c>
      <c r="B1934" s="144" t="s">
        <v>88</v>
      </c>
      <c r="C1934">
        <v>310</v>
      </c>
      <c r="D1934" t="str">
        <f>VLOOKUP(Oliusala[[#This Row],[postnumer]],Sveitarfelog[#All],4,FALSE)</f>
        <v>Borgarbyggð,Skorradalshreppur</v>
      </c>
      <c r="E1934" t="str">
        <f>VLOOKUP(Oliusala[[#This Row],[postnumer]],Sveitarfelog[#All],5,FALSE)</f>
        <v>Vesturland</v>
      </c>
      <c r="F1934" t="s">
        <v>25</v>
      </c>
      <c r="G1934" t="s">
        <v>24</v>
      </c>
      <c r="H1934" t="s">
        <v>58</v>
      </c>
      <c r="I1934" s="1">
        <v>109472</v>
      </c>
      <c r="J1934" s="2">
        <f>VLOOKUP(Oliusala[[#This Row],[tegund]],Tegundir!$B$2:$D$19,3,FALSE)*Oliusala[[#This Row],[magn]]/1000</f>
        <v>94.693280000000001</v>
      </c>
      <c r="K1934">
        <v>2011</v>
      </c>
      <c r="L1934" t="s">
        <v>1955</v>
      </c>
      <c r="M1934" s="144" t="s">
        <v>59</v>
      </c>
    </row>
    <row r="1935" spans="1:15" x14ac:dyDescent="0.2">
      <c r="A1935" t="s">
        <v>84</v>
      </c>
      <c r="B1935" s="144" t="s">
        <v>88</v>
      </c>
      <c r="C1935">
        <v>310</v>
      </c>
      <c r="D1935" t="str">
        <f>VLOOKUP(Oliusala[[#This Row],[postnumer]],Sveitarfelog[#All],4,FALSE)</f>
        <v>Borgarbyggð,Skorradalshreppur</v>
      </c>
      <c r="E1935" t="str">
        <f>VLOOKUP(Oliusala[[#This Row],[postnumer]],Sveitarfelog[#All],5,FALSE)</f>
        <v>Vesturland</v>
      </c>
      <c r="F1935" t="s">
        <v>25</v>
      </c>
      <c r="G1935" t="s">
        <v>24</v>
      </c>
      <c r="H1935" t="s">
        <v>60</v>
      </c>
      <c r="I1935" s="1">
        <v>173579</v>
      </c>
      <c r="J1935" s="2">
        <f>VLOOKUP(Oliusala[[#This Row],[tegund]],Tegundir!$B$2:$D$19,3,FALSE)*Oliusala[[#This Row],[magn]]/1000</f>
        <v>150.14583500000001</v>
      </c>
      <c r="K1935">
        <v>2011</v>
      </c>
      <c r="L1935" t="s">
        <v>1955</v>
      </c>
      <c r="M1935" s="144" t="s">
        <v>59</v>
      </c>
    </row>
    <row r="1936" spans="1:15" x14ac:dyDescent="0.2">
      <c r="A1936" t="s">
        <v>69</v>
      </c>
      <c r="B1936" s="144" t="s">
        <v>88</v>
      </c>
      <c r="C1936">
        <v>310</v>
      </c>
      <c r="D1936" t="str">
        <f>VLOOKUP(Oliusala[[#This Row],[postnumer]],Sveitarfelog[#All],4,FALSE)</f>
        <v>Borgarbyggð,Skorradalshreppur</v>
      </c>
      <c r="E1936" t="str">
        <f>VLOOKUP(Oliusala[[#This Row],[postnumer]],Sveitarfelog[#All],5,FALSE)</f>
        <v>Vesturland</v>
      </c>
      <c r="F1936" t="s">
        <v>25</v>
      </c>
      <c r="G1936" t="s">
        <v>24</v>
      </c>
      <c r="H1936" t="s">
        <v>60</v>
      </c>
      <c r="I1936" s="1">
        <v>1902</v>
      </c>
      <c r="J1936" s="2">
        <f>VLOOKUP(Oliusala[[#This Row],[tegund]],Tegundir!$B$2:$D$19,3,FALSE)*Oliusala[[#This Row],[magn]]/1000</f>
        <v>1.64523</v>
      </c>
      <c r="K1936">
        <v>2011</v>
      </c>
      <c r="L1936" t="s">
        <v>1955</v>
      </c>
      <c r="M1936" s="144" t="s">
        <v>59</v>
      </c>
    </row>
    <row r="1937" spans="1:15" x14ac:dyDescent="0.2">
      <c r="A1937" t="s">
        <v>57</v>
      </c>
      <c r="B1937" s="144" t="s">
        <v>88</v>
      </c>
      <c r="C1937">
        <v>310</v>
      </c>
      <c r="D1937" t="str">
        <f>VLOOKUP(Oliusala[[#This Row],[postnumer]],Sveitarfelog[#All],4,FALSE)</f>
        <v>Borgarbyggð,Skorradalshreppur</v>
      </c>
      <c r="E1937" t="str">
        <f>VLOOKUP(Oliusala[[#This Row],[postnumer]],Sveitarfelog[#All],5,FALSE)</f>
        <v>Vesturland</v>
      </c>
      <c r="F1937" t="s">
        <v>25</v>
      </c>
      <c r="G1937" t="s">
        <v>24</v>
      </c>
      <c r="H1937" t="s">
        <v>60</v>
      </c>
      <c r="I1937" s="1">
        <v>455383</v>
      </c>
      <c r="J1937" s="2">
        <f>VLOOKUP(Oliusala[[#This Row],[tegund]],Tegundir!$B$2:$D$19,3,FALSE)*Oliusala[[#This Row],[magn]]/1000</f>
        <v>393.906295</v>
      </c>
      <c r="K1937">
        <v>2011</v>
      </c>
      <c r="L1937" t="s">
        <v>1955</v>
      </c>
      <c r="M1937" s="144" t="s">
        <v>59</v>
      </c>
    </row>
    <row r="1938" spans="1:15" x14ac:dyDescent="0.2">
      <c r="A1938" t="s">
        <v>84</v>
      </c>
      <c r="B1938" s="144" t="s">
        <v>88</v>
      </c>
      <c r="C1938">
        <v>310</v>
      </c>
      <c r="D1938" t="str">
        <f>VLOOKUP(Oliusala[[#This Row],[postnumer]],Sveitarfelog[#All],4,FALSE)</f>
        <v>Borgarbyggð,Skorradalshreppur</v>
      </c>
      <c r="E1938" t="str">
        <f>VLOOKUP(Oliusala[[#This Row],[postnumer]],Sveitarfelog[#All],5,FALSE)</f>
        <v>Vesturland</v>
      </c>
      <c r="F1938" t="s">
        <v>24</v>
      </c>
      <c r="G1938" t="s">
        <v>24</v>
      </c>
      <c r="H1938" t="s">
        <v>60</v>
      </c>
      <c r="I1938" s="1">
        <v>78637</v>
      </c>
      <c r="J1938" s="2">
        <f>VLOOKUP(Oliusala[[#This Row],[tegund]],Tegundir!$B$2:$D$19,3,FALSE)*Oliusala[[#This Row],[magn]]/1000</f>
        <v>68.021005000000002</v>
      </c>
      <c r="K1938">
        <v>2011</v>
      </c>
      <c r="L1938" t="s">
        <v>18</v>
      </c>
      <c r="M1938" s="144" t="s">
        <v>59</v>
      </c>
    </row>
    <row r="1939" spans="1:15" x14ac:dyDescent="0.2">
      <c r="A1939" t="s">
        <v>57</v>
      </c>
      <c r="B1939" s="144" t="s">
        <v>88</v>
      </c>
      <c r="C1939">
        <v>310</v>
      </c>
      <c r="D1939" t="str">
        <f>VLOOKUP(Oliusala[[#This Row],[postnumer]],Sveitarfelog[#All],4,FALSE)</f>
        <v>Borgarbyggð,Skorradalshreppur</v>
      </c>
      <c r="E1939" t="str">
        <f>VLOOKUP(Oliusala[[#This Row],[postnumer]],Sveitarfelog[#All],5,FALSE)</f>
        <v>Vesturland</v>
      </c>
      <c r="F1939" t="s">
        <v>24</v>
      </c>
      <c r="G1939" t="s">
        <v>24</v>
      </c>
      <c r="H1939" t="s">
        <v>58</v>
      </c>
      <c r="I1939" s="1">
        <v>0</v>
      </c>
      <c r="J1939" s="2">
        <f>VLOOKUP(Oliusala[[#This Row],[tegund]],Tegundir!$B$2:$D$19,3,FALSE)*Oliusala[[#This Row],[magn]]/1000</f>
        <v>0</v>
      </c>
      <c r="K1939">
        <v>2011</v>
      </c>
      <c r="L1939" t="s">
        <v>18</v>
      </c>
      <c r="M1939" s="144" t="s">
        <v>59</v>
      </c>
    </row>
    <row r="1940" spans="1:15" x14ac:dyDescent="0.2">
      <c r="A1940" t="s">
        <v>57</v>
      </c>
      <c r="B1940" s="144" t="s">
        <v>88</v>
      </c>
      <c r="C1940">
        <v>310</v>
      </c>
      <c r="D1940" t="str">
        <f>VLOOKUP(Oliusala[[#This Row],[postnumer]],Sveitarfelog[#All],4,FALSE)</f>
        <v>Borgarbyggð,Skorradalshreppur</v>
      </c>
      <c r="E1940" t="str">
        <f>VLOOKUP(Oliusala[[#This Row],[postnumer]],Sveitarfelog[#All],5,FALSE)</f>
        <v>Vesturland</v>
      </c>
      <c r="F1940" t="s">
        <v>24</v>
      </c>
      <c r="G1940" t="s">
        <v>24</v>
      </c>
      <c r="H1940" t="s">
        <v>60</v>
      </c>
      <c r="I1940" s="1">
        <v>105905</v>
      </c>
      <c r="J1940" s="2">
        <f>VLOOKUP(Oliusala[[#This Row],[tegund]],Tegundir!$B$2:$D$19,3,FALSE)*Oliusala[[#This Row],[magn]]/1000</f>
        <v>91.607824999999991</v>
      </c>
      <c r="K1940">
        <v>2011</v>
      </c>
      <c r="L1940" t="s">
        <v>18</v>
      </c>
      <c r="M1940" s="144" t="s">
        <v>59</v>
      </c>
    </row>
    <row r="1941" spans="1:15" x14ac:dyDescent="0.2">
      <c r="A1941" t="s">
        <v>57</v>
      </c>
      <c r="B1941" s="144" t="s">
        <v>88</v>
      </c>
      <c r="C1941">
        <v>310</v>
      </c>
      <c r="D1941" t="str">
        <f>VLOOKUP(Oliusala[[#This Row],[postnumer]],Sveitarfelog[#All],4,FALSE)</f>
        <v>Borgarbyggð,Skorradalshreppur</v>
      </c>
      <c r="E1941" t="str">
        <f>VLOOKUP(Oliusala[[#This Row],[postnumer]],Sveitarfelog[#All],5,FALSE)</f>
        <v>Vesturland</v>
      </c>
      <c r="F1941" t="s">
        <v>30</v>
      </c>
      <c r="G1941" t="s">
        <v>24</v>
      </c>
      <c r="H1941" t="s">
        <v>60</v>
      </c>
      <c r="I1941" s="1">
        <v>14801</v>
      </c>
      <c r="J1941" s="2">
        <f>VLOOKUP(Oliusala[[#This Row],[tegund]],Tegundir!$B$2:$D$19,3,FALSE)*Oliusala[[#This Row],[magn]]/1000</f>
        <v>12.802865000000001</v>
      </c>
      <c r="K1941">
        <v>2011</v>
      </c>
      <c r="L1941" t="s">
        <v>19</v>
      </c>
      <c r="M1941" s="144" t="s">
        <v>59</v>
      </c>
      <c r="O1941" s="144" t="s">
        <v>1998</v>
      </c>
    </row>
    <row r="1942" spans="1:15" x14ac:dyDescent="0.2">
      <c r="A1942" t="s">
        <v>63</v>
      </c>
      <c r="B1942" s="144" t="s">
        <v>88</v>
      </c>
      <c r="C1942">
        <v>310</v>
      </c>
      <c r="D1942" t="str">
        <f>VLOOKUP(Oliusala[[#This Row],[postnumer]],Sveitarfelog[#All],4,FALSE)</f>
        <v>Borgarbyggð,Skorradalshreppur</v>
      </c>
      <c r="E1942" t="str">
        <f>VLOOKUP(Oliusala[[#This Row],[postnumer]],Sveitarfelog[#All],5,FALSE)</f>
        <v>Vesturland</v>
      </c>
      <c r="F1942" t="s">
        <v>24</v>
      </c>
      <c r="G1942" t="s">
        <v>24</v>
      </c>
      <c r="H1942" t="s">
        <v>58</v>
      </c>
      <c r="I1942" s="1">
        <v>3979337</v>
      </c>
      <c r="J1942" s="2">
        <f>VLOOKUP(Oliusala[[#This Row],[tegund]],Tegundir!$B$2:$D$19,3,FALSE)*Oliusala[[#This Row],[magn]]/1000</f>
        <v>3442.1265049999997</v>
      </c>
      <c r="K1942">
        <v>2011</v>
      </c>
      <c r="L1942" t="s">
        <v>18</v>
      </c>
      <c r="M1942" s="144" t="s">
        <v>59</v>
      </c>
    </row>
    <row r="1943" spans="1:15" x14ac:dyDescent="0.2">
      <c r="A1943" t="s">
        <v>63</v>
      </c>
      <c r="B1943" s="144" t="s">
        <v>89</v>
      </c>
      <c r="C1943">
        <v>311</v>
      </c>
      <c r="D1943" t="str">
        <f>VLOOKUP(Oliusala[[#This Row],[postnumer]],Sveitarfelog[#All],4,FALSE)</f>
        <v>Borgarbyggð,Skorradalshreppur</v>
      </c>
      <c r="E1943" t="str">
        <f>VLOOKUP(Oliusala[[#This Row],[postnumer]],Sveitarfelog[#All],5,FALSE)</f>
        <v>Vesturland</v>
      </c>
      <c r="F1943" t="s">
        <v>25</v>
      </c>
      <c r="G1943" t="s">
        <v>24</v>
      </c>
      <c r="H1943" t="s">
        <v>58</v>
      </c>
      <c r="I1943" s="1">
        <v>28645</v>
      </c>
      <c r="J1943" s="2">
        <f>VLOOKUP(Oliusala[[#This Row],[tegund]],Tegundir!$B$2:$D$19,3,FALSE)*Oliusala[[#This Row],[magn]]/1000</f>
        <v>24.777925</v>
      </c>
      <c r="K1943">
        <v>2011</v>
      </c>
      <c r="L1943" t="s">
        <v>1955</v>
      </c>
      <c r="M1943" s="144" t="s">
        <v>59</v>
      </c>
    </row>
    <row r="1944" spans="1:15" x14ac:dyDescent="0.2">
      <c r="A1944" t="s">
        <v>63</v>
      </c>
      <c r="B1944" s="144" t="s">
        <v>90</v>
      </c>
      <c r="C1944">
        <v>311</v>
      </c>
      <c r="D1944" t="str">
        <f>VLOOKUP(Oliusala[[#This Row],[postnumer]],Sveitarfelog[#All],4,FALSE)</f>
        <v>Borgarbyggð,Skorradalshreppur</v>
      </c>
      <c r="E1944" t="str">
        <f>VLOOKUP(Oliusala[[#This Row],[postnumer]],Sveitarfelog[#All],5,FALSE)</f>
        <v>Vesturland</v>
      </c>
      <c r="F1944" t="s">
        <v>25</v>
      </c>
      <c r="G1944" t="s">
        <v>24</v>
      </c>
      <c r="H1944" t="s">
        <v>58</v>
      </c>
      <c r="I1944" s="1">
        <v>12451</v>
      </c>
      <c r="J1944" s="2">
        <f>VLOOKUP(Oliusala[[#This Row],[tegund]],Tegundir!$B$2:$D$19,3,FALSE)*Oliusala[[#This Row],[magn]]/1000</f>
        <v>10.770115000000001</v>
      </c>
      <c r="K1944">
        <v>2011</v>
      </c>
      <c r="L1944" t="s">
        <v>1955</v>
      </c>
      <c r="M1944" s="144" t="s">
        <v>59</v>
      </c>
    </row>
    <row r="1945" spans="1:15" x14ac:dyDescent="0.2">
      <c r="A1945" t="s">
        <v>84</v>
      </c>
      <c r="B1945" s="144" t="s">
        <v>89</v>
      </c>
      <c r="C1945">
        <v>311</v>
      </c>
      <c r="D1945" t="str">
        <f>VLOOKUP(Oliusala[[#This Row],[postnumer]],Sveitarfelog[#All],4,FALSE)</f>
        <v>Borgarbyggð,Skorradalshreppur</v>
      </c>
      <c r="E1945" t="str">
        <f>VLOOKUP(Oliusala[[#This Row],[postnumer]],Sveitarfelog[#All],5,FALSE)</f>
        <v>Vesturland</v>
      </c>
      <c r="F1945" t="s">
        <v>25</v>
      </c>
      <c r="G1945" t="s">
        <v>24</v>
      </c>
      <c r="H1945" t="s">
        <v>60</v>
      </c>
      <c r="I1945" s="1">
        <v>6342</v>
      </c>
      <c r="J1945" s="2">
        <f>VLOOKUP(Oliusala[[#This Row],[tegund]],Tegundir!$B$2:$D$19,3,FALSE)*Oliusala[[#This Row],[magn]]/1000</f>
        <v>5.48583</v>
      </c>
      <c r="K1945">
        <v>2011</v>
      </c>
      <c r="L1945" t="s">
        <v>1955</v>
      </c>
      <c r="M1945" s="144" t="s">
        <v>59</v>
      </c>
    </row>
    <row r="1946" spans="1:15" x14ac:dyDescent="0.2">
      <c r="A1946" t="s">
        <v>84</v>
      </c>
      <c r="B1946" s="144" t="s">
        <v>95</v>
      </c>
      <c r="C1946">
        <v>311</v>
      </c>
      <c r="D1946" t="str">
        <f>VLOOKUP(Oliusala[[#This Row],[postnumer]],Sveitarfelog[#All],4,FALSE)</f>
        <v>Borgarbyggð,Skorradalshreppur</v>
      </c>
      <c r="E1946" t="str">
        <f>VLOOKUP(Oliusala[[#This Row],[postnumer]],Sveitarfelog[#All],5,FALSE)</f>
        <v>Vesturland</v>
      </c>
      <c r="F1946" t="s">
        <v>25</v>
      </c>
      <c r="G1946" t="s">
        <v>24</v>
      </c>
      <c r="H1946" t="s">
        <v>60</v>
      </c>
      <c r="I1946" s="1">
        <v>7537</v>
      </c>
      <c r="J1946" s="2">
        <f>VLOOKUP(Oliusala[[#This Row],[tegund]],Tegundir!$B$2:$D$19,3,FALSE)*Oliusala[[#This Row],[magn]]/1000</f>
        <v>6.5195050000000005</v>
      </c>
      <c r="K1946">
        <v>2011</v>
      </c>
      <c r="L1946" t="s">
        <v>1955</v>
      </c>
      <c r="M1946" s="144" t="s">
        <v>59</v>
      </c>
    </row>
    <row r="1947" spans="1:15" x14ac:dyDescent="0.2">
      <c r="A1947" t="s">
        <v>84</v>
      </c>
      <c r="B1947" s="144" t="s">
        <v>94</v>
      </c>
      <c r="C1947">
        <v>311</v>
      </c>
      <c r="D1947" t="str">
        <f>VLOOKUP(Oliusala[[#This Row],[postnumer]],Sveitarfelog[#All],4,FALSE)</f>
        <v>Borgarbyggð,Skorradalshreppur</v>
      </c>
      <c r="E1947" t="str">
        <f>VLOOKUP(Oliusala[[#This Row],[postnumer]],Sveitarfelog[#All],5,FALSE)</f>
        <v>Vesturland</v>
      </c>
      <c r="F1947" t="s">
        <v>25</v>
      </c>
      <c r="G1947" t="s">
        <v>24</v>
      </c>
      <c r="H1947" t="s">
        <v>60</v>
      </c>
      <c r="I1947" s="1">
        <v>3972</v>
      </c>
      <c r="J1947" s="2">
        <f>VLOOKUP(Oliusala[[#This Row],[tegund]],Tegundir!$B$2:$D$19,3,FALSE)*Oliusala[[#This Row],[magn]]/1000</f>
        <v>3.4357799999999998</v>
      </c>
      <c r="K1947">
        <v>2011</v>
      </c>
      <c r="L1947" t="s">
        <v>1955</v>
      </c>
      <c r="M1947" s="144" t="s">
        <v>59</v>
      </c>
    </row>
    <row r="1948" spans="1:15" x14ac:dyDescent="0.2">
      <c r="A1948" t="s">
        <v>84</v>
      </c>
      <c r="B1948" s="144" t="s">
        <v>90</v>
      </c>
      <c r="C1948">
        <v>311</v>
      </c>
      <c r="D1948" t="str">
        <f>VLOOKUP(Oliusala[[#This Row],[postnumer]],Sveitarfelog[#All],4,FALSE)</f>
        <v>Borgarbyggð,Skorradalshreppur</v>
      </c>
      <c r="E1948" t="str">
        <f>VLOOKUP(Oliusala[[#This Row],[postnumer]],Sveitarfelog[#All],5,FALSE)</f>
        <v>Vesturland</v>
      </c>
      <c r="F1948" t="s">
        <v>25</v>
      </c>
      <c r="G1948" t="s">
        <v>24</v>
      </c>
      <c r="H1948" t="s">
        <v>60</v>
      </c>
      <c r="I1948" s="1">
        <v>715</v>
      </c>
      <c r="J1948" s="2">
        <f>VLOOKUP(Oliusala[[#This Row],[tegund]],Tegundir!$B$2:$D$19,3,FALSE)*Oliusala[[#This Row],[magn]]/1000</f>
        <v>0.618475</v>
      </c>
      <c r="K1948">
        <v>2011</v>
      </c>
      <c r="L1948" t="s">
        <v>1955</v>
      </c>
      <c r="M1948" s="144" t="s">
        <v>59</v>
      </c>
    </row>
    <row r="1949" spans="1:15" x14ac:dyDescent="0.2">
      <c r="A1949" t="s">
        <v>84</v>
      </c>
      <c r="B1949" s="144" t="s">
        <v>92</v>
      </c>
      <c r="C1949">
        <v>311</v>
      </c>
      <c r="D1949" t="str">
        <f>VLOOKUP(Oliusala[[#This Row],[postnumer]],Sveitarfelog[#All],4,FALSE)</f>
        <v>Borgarbyggð,Skorradalshreppur</v>
      </c>
      <c r="E1949" t="str">
        <f>VLOOKUP(Oliusala[[#This Row],[postnumer]],Sveitarfelog[#All],5,FALSE)</f>
        <v>Vesturland</v>
      </c>
      <c r="F1949" t="s">
        <v>25</v>
      </c>
      <c r="G1949" t="s">
        <v>24</v>
      </c>
      <c r="H1949" t="s">
        <v>60</v>
      </c>
      <c r="I1949" s="1">
        <v>33840</v>
      </c>
      <c r="J1949" s="2">
        <f>VLOOKUP(Oliusala[[#This Row],[tegund]],Tegundir!$B$2:$D$19,3,FALSE)*Oliusala[[#This Row],[magn]]/1000</f>
        <v>29.271599999999999</v>
      </c>
      <c r="K1949">
        <v>2011</v>
      </c>
      <c r="L1949" t="s">
        <v>1955</v>
      </c>
      <c r="M1949" s="144" t="s">
        <v>59</v>
      </c>
    </row>
    <row r="1950" spans="1:15" x14ac:dyDescent="0.2">
      <c r="A1950" t="s">
        <v>67</v>
      </c>
      <c r="B1950" s="144" t="s">
        <v>93</v>
      </c>
      <c r="C1950">
        <v>311</v>
      </c>
      <c r="D1950" t="str">
        <f>VLOOKUP(Oliusala[[#This Row],[postnumer]],Sveitarfelog[#All],4,FALSE)</f>
        <v>Borgarbyggð,Skorradalshreppur</v>
      </c>
      <c r="E1950" t="str">
        <f>VLOOKUP(Oliusala[[#This Row],[postnumer]],Sveitarfelog[#All],5,FALSE)</f>
        <v>Vesturland</v>
      </c>
      <c r="F1950" t="s">
        <v>25</v>
      </c>
      <c r="G1950" t="s">
        <v>24</v>
      </c>
      <c r="H1950" t="s">
        <v>60</v>
      </c>
      <c r="I1950" s="1">
        <v>25090</v>
      </c>
      <c r="J1950" s="2">
        <f>VLOOKUP(Oliusala[[#This Row],[tegund]],Tegundir!$B$2:$D$19,3,FALSE)*Oliusala[[#This Row],[magn]]/1000</f>
        <v>21.702849999999998</v>
      </c>
      <c r="K1950">
        <v>2011</v>
      </c>
      <c r="L1950" t="s">
        <v>1955</v>
      </c>
      <c r="M1950" s="144" t="s">
        <v>59</v>
      </c>
    </row>
    <row r="1951" spans="1:15" x14ac:dyDescent="0.2">
      <c r="A1951" t="s">
        <v>57</v>
      </c>
      <c r="B1951" s="144" t="s">
        <v>89</v>
      </c>
      <c r="C1951">
        <v>311</v>
      </c>
      <c r="D1951" t="str">
        <f>VLOOKUP(Oliusala[[#This Row],[postnumer]],Sveitarfelog[#All],4,FALSE)</f>
        <v>Borgarbyggð,Skorradalshreppur</v>
      </c>
      <c r="E1951" t="str">
        <f>VLOOKUP(Oliusala[[#This Row],[postnumer]],Sveitarfelog[#All],5,FALSE)</f>
        <v>Vesturland</v>
      </c>
      <c r="F1951" t="s">
        <v>25</v>
      </c>
      <c r="G1951" t="s">
        <v>24</v>
      </c>
      <c r="H1951" t="s">
        <v>60</v>
      </c>
      <c r="I1951" s="1">
        <v>29925</v>
      </c>
      <c r="J1951" s="2">
        <f>VLOOKUP(Oliusala[[#This Row],[tegund]],Tegundir!$B$2:$D$19,3,FALSE)*Oliusala[[#This Row],[magn]]/1000</f>
        <v>25.885124999999999</v>
      </c>
      <c r="K1951">
        <v>2011</v>
      </c>
      <c r="L1951" t="s">
        <v>1955</v>
      </c>
      <c r="M1951" s="144" t="s">
        <v>59</v>
      </c>
    </row>
    <row r="1952" spans="1:15" x14ac:dyDescent="0.2">
      <c r="A1952" t="s">
        <v>57</v>
      </c>
      <c r="B1952" s="144" t="s">
        <v>95</v>
      </c>
      <c r="C1952">
        <v>311</v>
      </c>
      <c r="D1952" t="str">
        <f>VLOOKUP(Oliusala[[#This Row],[postnumer]],Sveitarfelog[#All],4,FALSE)</f>
        <v>Borgarbyggð,Skorradalshreppur</v>
      </c>
      <c r="E1952" t="str">
        <f>VLOOKUP(Oliusala[[#This Row],[postnumer]],Sveitarfelog[#All],5,FALSE)</f>
        <v>Vesturland</v>
      </c>
      <c r="F1952" t="s">
        <v>25</v>
      </c>
      <c r="G1952" t="s">
        <v>24</v>
      </c>
      <c r="H1952" t="s">
        <v>60</v>
      </c>
      <c r="I1952" s="1">
        <v>39679</v>
      </c>
      <c r="J1952" s="2">
        <f>VLOOKUP(Oliusala[[#This Row],[tegund]],Tegundir!$B$2:$D$19,3,FALSE)*Oliusala[[#This Row],[magn]]/1000</f>
        <v>34.322335000000002</v>
      </c>
      <c r="K1952">
        <v>2011</v>
      </c>
      <c r="L1952" t="s">
        <v>1955</v>
      </c>
      <c r="M1952" s="144" t="s">
        <v>59</v>
      </c>
    </row>
    <row r="1953" spans="1:13" x14ac:dyDescent="0.2">
      <c r="A1953" t="s">
        <v>57</v>
      </c>
      <c r="B1953" s="144" t="s">
        <v>94</v>
      </c>
      <c r="C1953">
        <v>311</v>
      </c>
      <c r="D1953" t="str">
        <f>VLOOKUP(Oliusala[[#This Row],[postnumer]],Sveitarfelog[#All],4,FALSE)</f>
        <v>Borgarbyggð,Skorradalshreppur</v>
      </c>
      <c r="E1953" t="str">
        <f>VLOOKUP(Oliusala[[#This Row],[postnumer]],Sveitarfelog[#All],5,FALSE)</f>
        <v>Vesturland</v>
      </c>
      <c r="F1953" t="s">
        <v>25</v>
      </c>
      <c r="G1953" t="s">
        <v>24</v>
      </c>
      <c r="H1953" t="s">
        <v>60</v>
      </c>
      <c r="I1953" s="1">
        <v>18189</v>
      </c>
      <c r="J1953" s="2">
        <f>VLOOKUP(Oliusala[[#This Row],[tegund]],Tegundir!$B$2:$D$19,3,FALSE)*Oliusala[[#This Row],[magn]]/1000</f>
        <v>15.733485</v>
      </c>
      <c r="K1953">
        <v>2011</v>
      </c>
      <c r="L1953" t="s">
        <v>1955</v>
      </c>
      <c r="M1953" s="144" t="s">
        <v>59</v>
      </c>
    </row>
    <row r="1954" spans="1:13" x14ac:dyDescent="0.2">
      <c r="A1954" t="s">
        <v>57</v>
      </c>
      <c r="B1954" s="144" t="s">
        <v>90</v>
      </c>
      <c r="C1954">
        <v>311</v>
      </c>
      <c r="D1954" t="str">
        <f>VLOOKUP(Oliusala[[#This Row],[postnumer]],Sveitarfelog[#All],4,FALSE)</f>
        <v>Borgarbyggð,Skorradalshreppur</v>
      </c>
      <c r="E1954" t="str">
        <f>VLOOKUP(Oliusala[[#This Row],[postnumer]],Sveitarfelog[#All],5,FALSE)</f>
        <v>Vesturland</v>
      </c>
      <c r="F1954" t="s">
        <v>25</v>
      </c>
      <c r="G1954" t="s">
        <v>24</v>
      </c>
      <c r="H1954" t="s">
        <v>60</v>
      </c>
      <c r="I1954" s="1">
        <v>913</v>
      </c>
      <c r="J1954" s="2">
        <f>VLOOKUP(Oliusala[[#This Row],[tegund]],Tegundir!$B$2:$D$19,3,FALSE)*Oliusala[[#This Row],[magn]]/1000</f>
        <v>0.78974500000000003</v>
      </c>
      <c r="K1954">
        <v>2011</v>
      </c>
      <c r="L1954" t="s">
        <v>1955</v>
      </c>
      <c r="M1954" s="144" t="s">
        <v>59</v>
      </c>
    </row>
    <row r="1955" spans="1:13" x14ac:dyDescent="0.2">
      <c r="A1955" t="s">
        <v>57</v>
      </c>
      <c r="B1955" s="144" t="s">
        <v>91</v>
      </c>
      <c r="C1955">
        <v>311</v>
      </c>
      <c r="D1955" t="str">
        <f>VLOOKUP(Oliusala[[#This Row],[postnumer]],Sveitarfelog[#All],4,FALSE)</f>
        <v>Borgarbyggð,Skorradalshreppur</v>
      </c>
      <c r="E1955" t="str">
        <f>VLOOKUP(Oliusala[[#This Row],[postnumer]],Sveitarfelog[#All],5,FALSE)</f>
        <v>Vesturland</v>
      </c>
      <c r="F1955" t="s">
        <v>25</v>
      </c>
      <c r="G1955" t="s">
        <v>24</v>
      </c>
      <c r="H1955" t="s">
        <v>60</v>
      </c>
      <c r="I1955" s="1">
        <v>1516</v>
      </c>
      <c r="J1955" s="2">
        <f>VLOOKUP(Oliusala[[#This Row],[tegund]],Tegundir!$B$2:$D$19,3,FALSE)*Oliusala[[#This Row],[magn]]/1000</f>
        <v>1.31134</v>
      </c>
      <c r="K1955">
        <v>2011</v>
      </c>
      <c r="L1955" t="s">
        <v>1955</v>
      </c>
      <c r="M1955" s="144" t="s">
        <v>59</v>
      </c>
    </row>
    <row r="1956" spans="1:13" x14ac:dyDescent="0.2">
      <c r="A1956" t="s">
        <v>57</v>
      </c>
      <c r="B1956" s="144" t="s">
        <v>92</v>
      </c>
      <c r="C1956">
        <v>311</v>
      </c>
      <c r="D1956" t="str">
        <f>VLOOKUP(Oliusala[[#This Row],[postnumer]],Sveitarfelog[#All],4,FALSE)</f>
        <v>Borgarbyggð,Skorradalshreppur</v>
      </c>
      <c r="E1956" t="str">
        <f>VLOOKUP(Oliusala[[#This Row],[postnumer]],Sveitarfelog[#All],5,FALSE)</f>
        <v>Vesturland</v>
      </c>
      <c r="F1956" t="s">
        <v>25</v>
      </c>
      <c r="G1956" t="s">
        <v>24</v>
      </c>
      <c r="H1956" t="s">
        <v>60</v>
      </c>
      <c r="I1956" s="1">
        <v>208106</v>
      </c>
      <c r="J1956" s="2">
        <f>VLOOKUP(Oliusala[[#This Row],[tegund]],Tegundir!$B$2:$D$19,3,FALSE)*Oliusala[[#This Row],[magn]]/1000</f>
        <v>180.01169000000002</v>
      </c>
      <c r="K1956">
        <v>2011</v>
      </c>
      <c r="L1956" t="s">
        <v>1955</v>
      </c>
      <c r="M1956" s="144" t="s">
        <v>59</v>
      </c>
    </row>
    <row r="1957" spans="1:13" x14ac:dyDescent="0.2">
      <c r="A1957" t="s">
        <v>57</v>
      </c>
      <c r="B1957" s="144" t="s">
        <v>93</v>
      </c>
      <c r="C1957">
        <v>311</v>
      </c>
      <c r="D1957" t="str">
        <f>VLOOKUP(Oliusala[[#This Row],[postnumer]],Sveitarfelog[#All],4,FALSE)</f>
        <v>Borgarbyggð,Skorradalshreppur</v>
      </c>
      <c r="E1957" t="str">
        <f>VLOOKUP(Oliusala[[#This Row],[postnumer]],Sveitarfelog[#All],5,FALSE)</f>
        <v>Vesturland</v>
      </c>
      <c r="F1957" t="s">
        <v>25</v>
      </c>
      <c r="G1957" t="s">
        <v>24</v>
      </c>
      <c r="H1957" t="s">
        <v>60</v>
      </c>
      <c r="I1957" s="1">
        <v>169067</v>
      </c>
      <c r="J1957" s="2">
        <f>VLOOKUP(Oliusala[[#This Row],[tegund]],Tegundir!$B$2:$D$19,3,FALSE)*Oliusala[[#This Row],[magn]]/1000</f>
        <v>146.24295499999999</v>
      </c>
      <c r="K1957">
        <v>2011</v>
      </c>
      <c r="L1957" t="s">
        <v>1955</v>
      </c>
      <c r="M1957" s="144" t="s">
        <v>59</v>
      </c>
    </row>
    <row r="1958" spans="1:13" x14ac:dyDescent="0.2">
      <c r="A1958" t="s">
        <v>84</v>
      </c>
      <c r="B1958" s="144" t="s">
        <v>89</v>
      </c>
      <c r="C1958">
        <v>311</v>
      </c>
      <c r="D1958" t="str">
        <f>VLOOKUP(Oliusala[[#This Row],[postnumer]],Sveitarfelog[#All],4,FALSE)</f>
        <v>Borgarbyggð,Skorradalshreppur</v>
      </c>
      <c r="E1958" t="str">
        <f>VLOOKUP(Oliusala[[#This Row],[postnumer]],Sveitarfelog[#All],5,FALSE)</f>
        <v>Vesturland</v>
      </c>
      <c r="F1958" t="s">
        <v>24</v>
      </c>
      <c r="G1958" t="s">
        <v>24</v>
      </c>
      <c r="H1958" t="s">
        <v>60</v>
      </c>
      <c r="I1958" s="1">
        <v>1446</v>
      </c>
      <c r="J1958" s="2">
        <f>VLOOKUP(Oliusala[[#This Row],[tegund]],Tegundir!$B$2:$D$19,3,FALSE)*Oliusala[[#This Row],[magn]]/1000</f>
        <v>1.2507900000000001</v>
      </c>
      <c r="K1958">
        <v>2011</v>
      </c>
      <c r="L1958" t="s">
        <v>18</v>
      </c>
      <c r="M1958" s="144" t="s">
        <v>59</v>
      </c>
    </row>
    <row r="1959" spans="1:13" x14ac:dyDescent="0.2">
      <c r="A1959" t="s">
        <v>84</v>
      </c>
      <c r="B1959" s="144" t="s">
        <v>94</v>
      </c>
      <c r="C1959">
        <v>311</v>
      </c>
      <c r="D1959" t="str">
        <f>VLOOKUP(Oliusala[[#This Row],[postnumer]],Sveitarfelog[#All],4,FALSE)</f>
        <v>Borgarbyggð,Skorradalshreppur</v>
      </c>
      <c r="E1959" t="str">
        <f>VLOOKUP(Oliusala[[#This Row],[postnumer]],Sveitarfelog[#All],5,FALSE)</f>
        <v>Vesturland</v>
      </c>
      <c r="F1959" t="s">
        <v>24</v>
      </c>
      <c r="G1959" t="s">
        <v>24</v>
      </c>
      <c r="H1959" t="s">
        <v>60</v>
      </c>
      <c r="I1959" s="1">
        <v>9595</v>
      </c>
      <c r="J1959" s="2">
        <f>VLOOKUP(Oliusala[[#This Row],[tegund]],Tegundir!$B$2:$D$19,3,FALSE)*Oliusala[[#This Row],[magn]]/1000</f>
        <v>8.2996749999999988</v>
      </c>
      <c r="K1959">
        <v>2011</v>
      </c>
      <c r="L1959" t="s">
        <v>18</v>
      </c>
      <c r="M1959" s="144" t="s">
        <v>59</v>
      </c>
    </row>
    <row r="1960" spans="1:13" x14ac:dyDescent="0.2">
      <c r="A1960" t="s">
        <v>84</v>
      </c>
      <c r="B1960" s="144" t="s">
        <v>92</v>
      </c>
      <c r="C1960">
        <v>311</v>
      </c>
      <c r="D1960" t="str">
        <f>VLOOKUP(Oliusala[[#This Row],[postnumer]],Sveitarfelog[#All],4,FALSE)</f>
        <v>Borgarbyggð,Skorradalshreppur</v>
      </c>
      <c r="E1960" t="str">
        <f>VLOOKUP(Oliusala[[#This Row],[postnumer]],Sveitarfelog[#All],5,FALSE)</f>
        <v>Vesturland</v>
      </c>
      <c r="F1960" t="s">
        <v>24</v>
      </c>
      <c r="G1960" t="s">
        <v>24</v>
      </c>
      <c r="H1960" t="s">
        <v>60</v>
      </c>
      <c r="I1960" s="1">
        <v>8214</v>
      </c>
      <c r="J1960" s="2">
        <f>VLOOKUP(Oliusala[[#This Row],[tegund]],Tegundir!$B$2:$D$19,3,FALSE)*Oliusala[[#This Row],[magn]]/1000</f>
        <v>7.1051099999999998</v>
      </c>
      <c r="K1960">
        <v>2011</v>
      </c>
      <c r="L1960" t="s">
        <v>18</v>
      </c>
      <c r="M1960" s="144" t="s">
        <v>59</v>
      </c>
    </row>
    <row r="1961" spans="1:13" x14ac:dyDescent="0.2">
      <c r="A1961" t="s">
        <v>84</v>
      </c>
      <c r="B1961" s="144" t="s">
        <v>93</v>
      </c>
      <c r="C1961">
        <v>311</v>
      </c>
      <c r="D1961" t="str">
        <f>VLOOKUP(Oliusala[[#This Row],[postnumer]],Sveitarfelog[#All],4,FALSE)</f>
        <v>Borgarbyggð,Skorradalshreppur</v>
      </c>
      <c r="E1961" t="str">
        <f>VLOOKUP(Oliusala[[#This Row],[postnumer]],Sveitarfelog[#All],5,FALSE)</f>
        <v>Vesturland</v>
      </c>
      <c r="F1961" t="s">
        <v>24</v>
      </c>
      <c r="G1961" t="s">
        <v>24</v>
      </c>
      <c r="H1961" t="s">
        <v>60</v>
      </c>
      <c r="I1961" s="1">
        <v>512</v>
      </c>
      <c r="J1961" s="2">
        <f>VLOOKUP(Oliusala[[#This Row],[tegund]],Tegundir!$B$2:$D$19,3,FALSE)*Oliusala[[#This Row],[magn]]/1000</f>
        <v>0.44288</v>
      </c>
      <c r="K1961">
        <v>2011</v>
      </c>
      <c r="L1961" t="s">
        <v>18</v>
      </c>
      <c r="M1961" s="144" t="s">
        <v>59</v>
      </c>
    </row>
    <row r="1962" spans="1:13" x14ac:dyDescent="0.2">
      <c r="A1962" t="s">
        <v>67</v>
      </c>
      <c r="B1962" s="144" t="s">
        <v>93</v>
      </c>
      <c r="C1962">
        <v>311</v>
      </c>
      <c r="D1962" t="str">
        <f>VLOOKUP(Oliusala[[#This Row],[postnumer]],Sveitarfelog[#All],4,FALSE)</f>
        <v>Borgarbyggð,Skorradalshreppur</v>
      </c>
      <c r="E1962" t="str">
        <f>VLOOKUP(Oliusala[[#This Row],[postnumer]],Sveitarfelog[#All],5,FALSE)</f>
        <v>Vesturland</v>
      </c>
      <c r="F1962" t="s">
        <v>24</v>
      </c>
      <c r="G1962" t="s">
        <v>24</v>
      </c>
      <c r="H1962" t="s">
        <v>60</v>
      </c>
      <c r="I1962" s="1">
        <v>52629</v>
      </c>
      <c r="J1962" s="2">
        <f>VLOOKUP(Oliusala[[#This Row],[tegund]],Tegundir!$B$2:$D$19,3,FALSE)*Oliusala[[#This Row],[magn]]/1000</f>
        <v>45.524084999999999</v>
      </c>
      <c r="K1962">
        <v>2011</v>
      </c>
      <c r="L1962" t="s">
        <v>18</v>
      </c>
      <c r="M1962" s="144" t="s">
        <v>59</v>
      </c>
    </row>
    <row r="1963" spans="1:13" x14ac:dyDescent="0.2">
      <c r="A1963" t="s">
        <v>57</v>
      </c>
      <c r="B1963" s="144" t="s">
        <v>89</v>
      </c>
      <c r="C1963">
        <v>311</v>
      </c>
      <c r="D1963" t="str">
        <f>VLOOKUP(Oliusala[[#This Row],[postnumer]],Sveitarfelog[#All],4,FALSE)</f>
        <v>Borgarbyggð,Skorradalshreppur</v>
      </c>
      <c r="E1963" t="str">
        <f>VLOOKUP(Oliusala[[#This Row],[postnumer]],Sveitarfelog[#All],5,FALSE)</f>
        <v>Vesturland</v>
      </c>
      <c r="F1963" t="s">
        <v>24</v>
      </c>
      <c r="G1963" t="s">
        <v>24</v>
      </c>
      <c r="H1963" t="s">
        <v>60</v>
      </c>
      <c r="I1963" s="1">
        <v>2122</v>
      </c>
      <c r="J1963" s="2">
        <f>VLOOKUP(Oliusala[[#This Row],[tegund]],Tegundir!$B$2:$D$19,3,FALSE)*Oliusala[[#This Row],[magn]]/1000</f>
        <v>1.8355299999999999</v>
      </c>
      <c r="K1963">
        <v>2011</v>
      </c>
      <c r="L1963" t="s">
        <v>18</v>
      </c>
      <c r="M1963" s="144" t="s">
        <v>59</v>
      </c>
    </row>
    <row r="1964" spans="1:13" x14ac:dyDescent="0.2">
      <c r="A1964" t="s">
        <v>57</v>
      </c>
      <c r="B1964" s="144" t="s">
        <v>95</v>
      </c>
      <c r="C1964">
        <v>311</v>
      </c>
      <c r="D1964" t="str">
        <f>VLOOKUP(Oliusala[[#This Row],[postnumer]],Sveitarfelog[#All],4,FALSE)</f>
        <v>Borgarbyggð,Skorradalshreppur</v>
      </c>
      <c r="E1964" t="str">
        <f>VLOOKUP(Oliusala[[#This Row],[postnumer]],Sveitarfelog[#All],5,FALSE)</f>
        <v>Vesturland</v>
      </c>
      <c r="F1964" t="s">
        <v>24</v>
      </c>
      <c r="G1964" t="s">
        <v>24</v>
      </c>
      <c r="H1964" t="s">
        <v>60</v>
      </c>
      <c r="I1964" s="1">
        <v>1004</v>
      </c>
      <c r="J1964" s="2">
        <f>VLOOKUP(Oliusala[[#This Row],[tegund]],Tegundir!$B$2:$D$19,3,FALSE)*Oliusala[[#This Row],[magn]]/1000</f>
        <v>0.86846000000000001</v>
      </c>
      <c r="K1964">
        <v>2011</v>
      </c>
      <c r="L1964" t="s">
        <v>18</v>
      </c>
      <c r="M1964" s="144" t="s">
        <v>59</v>
      </c>
    </row>
    <row r="1965" spans="1:13" x14ac:dyDescent="0.2">
      <c r="A1965" t="s">
        <v>57</v>
      </c>
      <c r="B1965" s="144" t="s">
        <v>94</v>
      </c>
      <c r="C1965">
        <v>311</v>
      </c>
      <c r="D1965" t="str">
        <f>VLOOKUP(Oliusala[[#This Row],[postnumer]],Sveitarfelog[#All],4,FALSE)</f>
        <v>Borgarbyggð,Skorradalshreppur</v>
      </c>
      <c r="E1965" t="str">
        <f>VLOOKUP(Oliusala[[#This Row],[postnumer]],Sveitarfelog[#All],5,FALSE)</f>
        <v>Vesturland</v>
      </c>
      <c r="F1965" t="s">
        <v>24</v>
      </c>
      <c r="G1965" t="s">
        <v>24</v>
      </c>
      <c r="H1965" t="s">
        <v>60</v>
      </c>
      <c r="I1965" s="1">
        <v>32130</v>
      </c>
      <c r="J1965" s="2">
        <f>VLOOKUP(Oliusala[[#This Row],[tegund]],Tegundir!$B$2:$D$19,3,FALSE)*Oliusala[[#This Row],[magn]]/1000</f>
        <v>27.792450000000002</v>
      </c>
      <c r="K1965">
        <v>2011</v>
      </c>
      <c r="L1965" t="s">
        <v>18</v>
      </c>
      <c r="M1965" s="144" t="s">
        <v>59</v>
      </c>
    </row>
    <row r="1966" spans="1:13" x14ac:dyDescent="0.2">
      <c r="A1966" t="s">
        <v>57</v>
      </c>
      <c r="B1966" s="144" t="s">
        <v>90</v>
      </c>
      <c r="C1966">
        <v>311</v>
      </c>
      <c r="D1966" t="str">
        <f>VLOOKUP(Oliusala[[#This Row],[postnumer]],Sveitarfelog[#All],4,FALSE)</f>
        <v>Borgarbyggð,Skorradalshreppur</v>
      </c>
      <c r="E1966" t="str">
        <f>VLOOKUP(Oliusala[[#This Row],[postnumer]],Sveitarfelog[#All],5,FALSE)</f>
        <v>Vesturland</v>
      </c>
      <c r="F1966" t="s">
        <v>24</v>
      </c>
      <c r="G1966" t="s">
        <v>24</v>
      </c>
      <c r="H1966" t="s">
        <v>60</v>
      </c>
      <c r="I1966" s="1">
        <v>1272</v>
      </c>
      <c r="J1966" s="2">
        <f>VLOOKUP(Oliusala[[#This Row],[tegund]],Tegundir!$B$2:$D$19,3,FALSE)*Oliusala[[#This Row],[magn]]/1000</f>
        <v>1.1002799999999999</v>
      </c>
      <c r="K1966">
        <v>2011</v>
      </c>
      <c r="L1966" t="s">
        <v>18</v>
      </c>
      <c r="M1966" s="144" t="s">
        <v>59</v>
      </c>
    </row>
    <row r="1967" spans="1:13" x14ac:dyDescent="0.2">
      <c r="A1967" t="s">
        <v>57</v>
      </c>
      <c r="B1967" s="144" t="s">
        <v>92</v>
      </c>
      <c r="C1967">
        <v>311</v>
      </c>
      <c r="D1967" t="str">
        <f>VLOOKUP(Oliusala[[#This Row],[postnumer]],Sveitarfelog[#All],4,FALSE)</f>
        <v>Borgarbyggð,Skorradalshreppur</v>
      </c>
      <c r="E1967" t="str">
        <f>VLOOKUP(Oliusala[[#This Row],[postnumer]],Sveitarfelog[#All],5,FALSE)</f>
        <v>Vesturland</v>
      </c>
      <c r="F1967" t="s">
        <v>24</v>
      </c>
      <c r="G1967" t="s">
        <v>24</v>
      </c>
      <c r="H1967" t="s">
        <v>58</v>
      </c>
      <c r="I1967" s="1">
        <v>0</v>
      </c>
      <c r="J1967" s="2">
        <f>VLOOKUP(Oliusala[[#This Row],[tegund]],Tegundir!$B$2:$D$19,3,FALSE)*Oliusala[[#This Row],[magn]]/1000</f>
        <v>0</v>
      </c>
      <c r="K1967">
        <v>2011</v>
      </c>
      <c r="L1967" t="s">
        <v>18</v>
      </c>
      <c r="M1967" s="144" t="s">
        <v>59</v>
      </c>
    </row>
    <row r="1968" spans="1:13" x14ac:dyDescent="0.2">
      <c r="A1968" t="s">
        <v>57</v>
      </c>
      <c r="B1968" s="144" t="s">
        <v>92</v>
      </c>
      <c r="C1968">
        <v>311</v>
      </c>
      <c r="D1968" t="str">
        <f>VLOOKUP(Oliusala[[#This Row],[postnumer]],Sveitarfelog[#All],4,FALSE)</f>
        <v>Borgarbyggð,Skorradalshreppur</v>
      </c>
      <c r="E1968" t="str">
        <f>VLOOKUP(Oliusala[[#This Row],[postnumer]],Sveitarfelog[#All],5,FALSE)</f>
        <v>Vesturland</v>
      </c>
      <c r="F1968" t="s">
        <v>24</v>
      </c>
      <c r="G1968" t="s">
        <v>24</v>
      </c>
      <c r="H1968" t="s">
        <v>60</v>
      </c>
      <c r="I1968" s="1">
        <v>11306</v>
      </c>
      <c r="J1968" s="2">
        <f>VLOOKUP(Oliusala[[#This Row],[tegund]],Tegundir!$B$2:$D$19,3,FALSE)*Oliusala[[#This Row],[magn]]/1000</f>
        <v>9.7796900000000004</v>
      </c>
      <c r="K1968">
        <v>2011</v>
      </c>
      <c r="L1968" t="s">
        <v>18</v>
      </c>
      <c r="M1968" s="144" t="s">
        <v>59</v>
      </c>
    </row>
    <row r="1969" spans="1:15" x14ac:dyDescent="0.2">
      <c r="A1969" t="s">
        <v>57</v>
      </c>
      <c r="B1969" s="144" t="s">
        <v>93</v>
      </c>
      <c r="C1969">
        <v>311</v>
      </c>
      <c r="D1969" t="str">
        <f>VLOOKUP(Oliusala[[#This Row],[postnumer]],Sveitarfelog[#All],4,FALSE)</f>
        <v>Borgarbyggð,Skorradalshreppur</v>
      </c>
      <c r="E1969" t="str">
        <f>VLOOKUP(Oliusala[[#This Row],[postnumer]],Sveitarfelog[#All],5,FALSE)</f>
        <v>Vesturland</v>
      </c>
      <c r="F1969" t="s">
        <v>24</v>
      </c>
      <c r="G1969" t="s">
        <v>24</v>
      </c>
      <c r="H1969" t="s">
        <v>58</v>
      </c>
      <c r="I1969" s="1">
        <v>0</v>
      </c>
      <c r="J1969" s="2">
        <f>VLOOKUP(Oliusala[[#This Row],[tegund]],Tegundir!$B$2:$D$19,3,FALSE)*Oliusala[[#This Row],[magn]]/1000</f>
        <v>0</v>
      </c>
      <c r="K1969">
        <v>2011</v>
      </c>
      <c r="L1969" t="s">
        <v>18</v>
      </c>
      <c r="M1969" s="144" t="s">
        <v>59</v>
      </c>
    </row>
    <row r="1970" spans="1:15" x14ac:dyDescent="0.2">
      <c r="A1970" t="s">
        <v>57</v>
      </c>
      <c r="B1970" s="144" t="s">
        <v>93</v>
      </c>
      <c r="C1970">
        <v>311</v>
      </c>
      <c r="D1970" t="str">
        <f>VLOOKUP(Oliusala[[#This Row],[postnumer]],Sveitarfelog[#All],4,FALSE)</f>
        <v>Borgarbyggð,Skorradalshreppur</v>
      </c>
      <c r="E1970" t="str">
        <f>VLOOKUP(Oliusala[[#This Row],[postnumer]],Sveitarfelog[#All],5,FALSE)</f>
        <v>Vesturland</v>
      </c>
      <c r="F1970" t="s">
        <v>24</v>
      </c>
      <c r="G1970" t="s">
        <v>24</v>
      </c>
      <c r="H1970" t="s">
        <v>60</v>
      </c>
      <c r="I1970" s="1">
        <v>31782</v>
      </c>
      <c r="J1970" s="2">
        <f>VLOOKUP(Oliusala[[#This Row],[tegund]],Tegundir!$B$2:$D$19,3,FALSE)*Oliusala[[#This Row],[magn]]/1000</f>
        <v>27.491430000000001</v>
      </c>
      <c r="K1970">
        <v>2011</v>
      </c>
      <c r="L1970" t="s">
        <v>18</v>
      </c>
      <c r="M1970" s="144" t="s">
        <v>59</v>
      </c>
    </row>
    <row r="1971" spans="1:15" x14ac:dyDescent="0.2">
      <c r="A1971" t="s">
        <v>57</v>
      </c>
      <c r="B1971" s="144" t="s">
        <v>93</v>
      </c>
      <c r="C1971">
        <v>311</v>
      </c>
      <c r="D1971" t="str">
        <f>VLOOKUP(Oliusala[[#This Row],[postnumer]],Sveitarfelog[#All],4,FALSE)</f>
        <v>Borgarbyggð,Skorradalshreppur</v>
      </c>
      <c r="E1971" t="str">
        <f>VLOOKUP(Oliusala[[#This Row],[postnumer]],Sveitarfelog[#All],5,FALSE)</f>
        <v>Vesturland</v>
      </c>
      <c r="F1971" t="s">
        <v>30</v>
      </c>
      <c r="G1971" t="s">
        <v>24</v>
      </c>
      <c r="H1971" t="s">
        <v>60</v>
      </c>
      <c r="I1971" s="1">
        <v>9042</v>
      </c>
      <c r="J1971" s="2">
        <f>VLOOKUP(Oliusala[[#This Row],[tegund]],Tegundir!$B$2:$D$19,3,FALSE)*Oliusala[[#This Row],[magn]]/1000</f>
        <v>7.8213299999999997</v>
      </c>
      <c r="K1971">
        <v>2011</v>
      </c>
      <c r="L1971" t="s">
        <v>19</v>
      </c>
      <c r="M1971" s="144" t="s">
        <v>59</v>
      </c>
      <c r="O1971" s="144" t="s">
        <v>1998</v>
      </c>
    </row>
    <row r="1972" spans="1:15" x14ac:dyDescent="0.2">
      <c r="A1972" t="s">
        <v>63</v>
      </c>
      <c r="B1972" s="144" t="s">
        <v>89</v>
      </c>
      <c r="C1972">
        <v>311</v>
      </c>
      <c r="D1972" t="str">
        <f>VLOOKUP(Oliusala[[#This Row],[postnumer]],Sveitarfelog[#All],4,FALSE)</f>
        <v>Borgarbyggð,Skorradalshreppur</v>
      </c>
      <c r="E1972" t="str">
        <f>VLOOKUP(Oliusala[[#This Row],[postnumer]],Sveitarfelog[#All],5,FALSE)</f>
        <v>Vesturland</v>
      </c>
      <c r="F1972" t="s">
        <v>24</v>
      </c>
      <c r="G1972" t="s">
        <v>24</v>
      </c>
      <c r="H1972" t="s">
        <v>58</v>
      </c>
      <c r="I1972" s="1">
        <v>531358</v>
      </c>
      <c r="J1972" s="2">
        <f>VLOOKUP(Oliusala[[#This Row],[tegund]],Tegundir!$B$2:$D$19,3,FALSE)*Oliusala[[#This Row],[magn]]/1000</f>
        <v>459.62466999999998</v>
      </c>
      <c r="K1972">
        <v>2011</v>
      </c>
      <c r="L1972" t="s">
        <v>18</v>
      </c>
      <c r="M1972" s="144" t="s">
        <v>59</v>
      </c>
    </row>
    <row r="1973" spans="1:15" x14ac:dyDescent="0.2">
      <c r="A1973" t="s">
        <v>63</v>
      </c>
      <c r="B1973" s="144" t="s">
        <v>90</v>
      </c>
      <c r="C1973">
        <v>311</v>
      </c>
      <c r="D1973" t="str">
        <f>VLOOKUP(Oliusala[[#This Row],[postnumer]],Sveitarfelog[#All],4,FALSE)</f>
        <v>Borgarbyggð,Skorradalshreppur</v>
      </c>
      <c r="E1973" t="str">
        <f>VLOOKUP(Oliusala[[#This Row],[postnumer]],Sveitarfelog[#All],5,FALSE)</f>
        <v>Vesturland</v>
      </c>
      <c r="F1973" t="s">
        <v>24</v>
      </c>
      <c r="G1973" t="s">
        <v>24</v>
      </c>
      <c r="H1973" t="s">
        <v>58</v>
      </c>
      <c r="I1973" s="1">
        <v>208668</v>
      </c>
      <c r="J1973" s="2">
        <f>VLOOKUP(Oliusala[[#This Row],[tegund]],Tegundir!$B$2:$D$19,3,FALSE)*Oliusala[[#This Row],[magn]]/1000</f>
        <v>180.49782000000002</v>
      </c>
      <c r="K1973">
        <v>2011</v>
      </c>
      <c r="L1973" t="s">
        <v>18</v>
      </c>
      <c r="M1973" s="144" t="s">
        <v>59</v>
      </c>
    </row>
    <row r="1974" spans="1:15" x14ac:dyDescent="0.2">
      <c r="A1974" t="s">
        <v>63</v>
      </c>
      <c r="B1974" s="144" t="s">
        <v>91</v>
      </c>
      <c r="C1974">
        <v>311</v>
      </c>
      <c r="D1974" t="str">
        <f>VLOOKUP(Oliusala[[#This Row],[postnumer]],Sveitarfelog[#All],4,FALSE)</f>
        <v>Borgarbyggð,Skorradalshreppur</v>
      </c>
      <c r="E1974" t="str">
        <f>VLOOKUP(Oliusala[[#This Row],[postnumer]],Sveitarfelog[#All],5,FALSE)</f>
        <v>Vesturland</v>
      </c>
      <c r="F1974" t="s">
        <v>24</v>
      </c>
      <c r="G1974" t="s">
        <v>24</v>
      </c>
      <c r="H1974" t="s">
        <v>58</v>
      </c>
      <c r="I1974" s="1">
        <v>30656</v>
      </c>
      <c r="J1974" s="2">
        <f>VLOOKUP(Oliusala[[#This Row],[tegund]],Tegundir!$B$2:$D$19,3,FALSE)*Oliusala[[#This Row],[magn]]/1000</f>
        <v>26.517439999999997</v>
      </c>
      <c r="K1974">
        <v>2011</v>
      </c>
      <c r="L1974" t="s">
        <v>18</v>
      </c>
      <c r="M1974" s="144" t="s">
        <v>59</v>
      </c>
    </row>
    <row r="1975" spans="1:15" x14ac:dyDescent="0.2">
      <c r="A1975" t="s">
        <v>63</v>
      </c>
      <c r="B1975" s="144" t="s">
        <v>92</v>
      </c>
      <c r="C1975">
        <v>311</v>
      </c>
      <c r="D1975" t="str">
        <f>VLOOKUP(Oliusala[[#This Row],[postnumer]],Sveitarfelog[#All],4,FALSE)</f>
        <v>Borgarbyggð,Skorradalshreppur</v>
      </c>
      <c r="E1975" t="str">
        <f>VLOOKUP(Oliusala[[#This Row],[postnumer]],Sveitarfelog[#All],5,FALSE)</f>
        <v>Vesturland</v>
      </c>
      <c r="F1975" t="s">
        <v>24</v>
      </c>
      <c r="G1975" t="s">
        <v>24</v>
      </c>
      <c r="H1975" t="s">
        <v>58</v>
      </c>
      <c r="I1975" s="1">
        <v>122693</v>
      </c>
      <c r="J1975" s="2">
        <f>VLOOKUP(Oliusala[[#This Row],[tegund]],Tegundir!$B$2:$D$19,3,FALSE)*Oliusala[[#This Row],[magn]]/1000</f>
        <v>106.12944499999999</v>
      </c>
      <c r="K1975">
        <v>2011</v>
      </c>
      <c r="L1975" t="s">
        <v>18</v>
      </c>
      <c r="M1975" s="144" t="s">
        <v>59</v>
      </c>
    </row>
    <row r="1976" spans="1:15" x14ac:dyDescent="0.2">
      <c r="A1976" t="s">
        <v>63</v>
      </c>
      <c r="B1976" s="144" t="s">
        <v>93</v>
      </c>
      <c r="C1976">
        <v>311</v>
      </c>
      <c r="D1976" t="str">
        <f>VLOOKUP(Oliusala[[#This Row],[postnumer]],Sveitarfelog[#All],4,FALSE)</f>
        <v>Borgarbyggð,Skorradalshreppur</v>
      </c>
      <c r="E1976" t="str">
        <f>VLOOKUP(Oliusala[[#This Row],[postnumer]],Sveitarfelog[#All],5,FALSE)</f>
        <v>Vesturland</v>
      </c>
      <c r="F1976" t="s">
        <v>24</v>
      </c>
      <c r="G1976" t="s">
        <v>24</v>
      </c>
      <c r="H1976" t="s">
        <v>58</v>
      </c>
      <c r="I1976" s="1">
        <v>118613</v>
      </c>
      <c r="J1976" s="2">
        <f>VLOOKUP(Oliusala[[#This Row],[tegund]],Tegundir!$B$2:$D$19,3,FALSE)*Oliusala[[#This Row],[magn]]/1000</f>
        <v>102.600245</v>
      </c>
      <c r="K1976">
        <v>2011</v>
      </c>
      <c r="L1976" t="s">
        <v>18</v>
      </c>
      <c r="M1976" s="144" t="s">
        <v>59</v>
      </c>
    </row>
    <row r="1977" spans="1:15" x14ac:dyDescent="0.2">
      <c r="A1977" t="s">
        <v>63</v>
      </c>
      <c r="B1977" s="144" t="s">
        <v>76</v>
      </c>
      <c r="C1977">
        <v>340</v>
      </c>
      <c r="D1977" t="str">
        <f>VLOOKUP(Oliusala[[#This Row],[postnumer]],Sveitarfelog[#All],4,FALSE)</f>
        <v>Eyja- og Miklaholtshreppur,Sveitarfélagið Stykkishólmur</v>
      </c>
      <c r="E1977" t="str">
        <f>VLOOKUP(Oliusala[[#This Row],[postnumer]],Sveitarfelog[#All],5,FALSE)</f>
        <v>Vesturland</v>
      </c>
      <c r="F1977" t="s">
        <v>25</v>
      </c>
      <c r="G1977" t="s">
        <v>24</v>
      </c>
      <c r="H1977" t="s">
        <v>58</v>
      </c>
      <c r="I1977" s="1">
        <v>47084</v>
      </c>
      <c r="J1977" s="2">
        <f>VLOOKUP(Oliusala[[#This Row],[tegund]],Tegundir!$B$2:$D$19,3,FALSE)*Oliusala[[#This Row],[magn]]/1000</f>
        <v>40.727659999999993</v>
      </c>
      <c r="K1977">
        <v>2011</v>
      </c>
      <c r="L1977" t="s">
        <v>19</v>
      </c>
      <c r="M1977" s="144" t="s">
        <v>59</v>
      </c>
      <c r="O1977" s="144" t="s">
        <v>1997</v>
      </c>
    </row>
    <row r="1978" spans="1:15" x14ac:dyDescent="0.2">
      <c r="A1978" t="s">
        <v>57</v>
      </c>
      <c r="B1978" s="144" t="s">
        <v>76</v>
      </c>
      <c r="C1978">
        <v>340</v>
      </c>
      <c r="D1978" t="str">
        <f>VLOOKUP(Oliusala[[#This Row],[postnumer]],Sveitarfelog[#All],4,FALSE)</f>
        <v>Eyja- og Miklaholtshreppur,Sveitarfélagið Stykkishólmur</v>
      </c>
      <c r="E1978" t="str">
        <f>VLOOKUP(Oliusala[[#This Row],[postnumer]],Sveitarfelog[#All],5,FALSE)</f>
        <v>Vesturland</v>
      </c>
      <c r="F1978" t="s">
        <v>25</v>
      </c>
      <c r="G1978" t="s">
        <v>24</v>
      </c>
      <c r="H1978" t="s">
        <v>60</v>
      </c>
      <c r="I1978" s="1">
        <v>1005</v>
      </c>
      <c r="J1978" s="2">
        <f>VLOOKUP(Oliusala[[#This Row],[tegund]],Tegundir!$B$2:$D$19,3,FALSE)*Oliusala[[#This Row],[magn]]/1000</f>
        <v>0.86932500000000001</v>
      </c>
      <c r="K1978">
        <v>2011</v>
      </c>
      <c r="L1978" t="s">
        <v>1955</v>
      </c>
      <c r="M1978" s="144" t="s">
        <v>59</v>
      </c>
    </row>
    <row r="1979" spans="1:15" x14ac:dyDescent="0.2">
      <c r="A1979" t="s">
        <v>97</v>
      </c>
      <c r="B1979" s="144" t="s">
        <v>97</v>
      </c>
      <c r="C1979">
        <v>690</v>
      </c>
      <c r="D1979" t="str">
        <f>VLOOKUP(Oliusala[[#This Row],[postnumer]],Sveitarfelog[#All],4,FALSE)</f>
        <v>Vopnafjarðarhreppur</v>
      </c>
      <c r="E1979" t="str">
        <f>VLOOKUP(Oliusala[[#This Row],[postnumer]],Sveitarfelog[#All],5,FALSE)</f>
        <v>Austurland</v>
      </c>
      <c r="F1979" t="s">
        <v>27</v>
      </c>
      <c r="G1979" t="s">
        <v>24</v>
      </c>
      <c r="H1979" t="s">
        <v>58</v>
      </c>
      <c r="I1979" s="1">
        <v>700000</v>
      </c>
      <c r="J1979" s="2">
        <f>VLOOKUP(Oliusala[[#This Row],[tegund]],Tegundir!$B$2:$D$19,3,FALSE)*Oliusala[[#This Row],[magn]]/1000</f>
        <v>605.5</v>
      </c>
      <c r="K1979">
        <v>2011</v>
      </c>
      <c r="L1979" t="s">
        <v>1955</v>
      </c>
      <c r="M1979" s="144" t="s">
        <v>59</v>
      </c>
      <c r="N1979" s="144" t="s">
        <v>1939</v>
      </c>
    </row>
    <row r="1980" spans="1:15" x14ac:dyDescent="0.2">
      <c r="A1980" t="s">
        <v>97</v>
      </c>
      <c r="B1980" s="144" t="s">
        <v>97</v>
      </c>
      <c r="C1980">
        <v>690</v>
      </c>
      <c r="D1980" t="str">
        <f>VLOOKUP(Oliusala[[#This Row],[postnumer]],Sveitarfelog[#All],4,FALSE)</f>
        <v>Vopnafjarðarhreppur</v>
      </c>
      <c r="E1980" t="str">
        <f>VLOOKUP(Oliusala[[#This Row],[postnumer]],Sveitarfelog[#All],5,FALSE)</f>
        <v>Austurland</v>
      </c>
      <c r="F1980" t="s">
        <v>27</v>
      </c>
      <c r="G1980" t="s">
        <v>24</v>
      </c>
      <c r="H1980" t="s">
        <v>58</v>
      </c>
      <c r="I1980" s="1">
        <v>4098840</v>
      </c>
      <c r="J1980" s="2">
        <f>VLOOKUP(Oliusala[[#This Row],[tegund]],Tegundir!$B$2:$D$19,3,FALSE)*Oliusala[[#This Row],[magn]]/1000</f>
        <v>3545.4965999999999</v>
      </c>
      <c r="K1980">
        <v>2011</v>
      </c>
      <c r="L1980" t="s">
        <v>19</v>
      </c>
      <c r="M1980" s="144" t="s">
        <v>59</v>
      </c>
      <c r="N1980" s="144" t="s">
        <v>1939</v>
      </c>
      <c r="O1980" s="144" t="s">
        <v>1998</v>
      </c>
    </row>
    <row r="1981" spans="1:15" x14ac:dyDescent="0.2">
      <c r="A1981" t="s">
        <v>97</v>
      </c>
      <c r="B1981" s="144" t="s">
        <v>97</v>
      </c>
      <c r="C1981">
        <v>690</v>
      </c>
      <c r="D1981" t="str">
        <f>VLOOKUP(Oliusala[[#This Row],[postnumer]],Sveitarfelog[#All],4,FALSE)</f>
        <v>Vopnafjarðarhreppur</v>
      </c>
      <c r="E1981" t="str">
        <f>VLOOKUP(Oliusala[[#This Row],[postnumer]],Sveitarfelog[#All],5,FALSE)</f>
        <v>Austurland</v>
      </c>
      <c r="F1981" t="s">
        <v>25</v>
      </c>
      <c r="G1981" t="s">
        <v>24</v>
      </c>
      <c r="H1981" t="s">
        <v>58</v>
      </c>
      <c r="I1981" s="1">
        <v>241106.5</v>
      </c>
      <c r="J1981" s="2">
        <f>VLOOKUP(Oliusala[[#This Row],[tegund]],Tegundir!$B$2:$D$19,3,FALSE)*Oliusala[[#This Row],[magn]]/1000</f>
        <v>208.55712249999999</v>
      </c>
      <c r="K1981">
        <v>2011</v>
      </c>
      <c r="L1981" t="s">
        <v>1955</v>
      </c>
      <c r="M1981" s="144" t="s">
        <v>59</v>
      </c>
      <c r="N1981" s="144" t="s">
        <v>1939</v>
      </c>
    </row>
    <row r="1982" spans="1:15" x14ac:dyDescent="0.2">
      <c r="A1982" t="s">
        <v>97</v>
      </c>
      <c r="B1982" s="144" t="s">
        <v>97</v>
      </c>
      <c r="C1982">
        <v>690</v>
      </c>
      <c r="D1982" t="str">
        <f>VLOOKUP(Oliusala[[#This Row],[postnumer]],Sveitarfelog[#All],4,FALSE)</f>
        <v>Vopnafjarðarhreppur</v>
      </c>
      <c r="E1982" t="str">
        <f>VLOOKUP(Oliusala[[#This Row],[postnumer]],Sveitarfelog[#All],5,FALSE)</f>
        <v>Austurland</v>
      </c>
      <c r="F1982" t="s">
        <v>25</v>
      </c>
      <c r="G1982" t="s">
        <v>24</v>
      </c>
      <c r="H1982" t="s">
        <v>58</v>
      </c>
      <c r="I1982" s="1">
        <v>241106.5</v>
      </c>
      <c r="J1982" s="2">
        <f>VLOOKUP(Oliusala[[#This Row],[tegund]],Tegundir!$B$2:$D$19,3,FALSE)*Oliusala[[#This Row],[magn]]/1000</f>
        <v>208.55712249999999</v>
      </c>
      <c r="K1982">
        <v>2011</v>
      </c>
      <c r="L1982" t="s">
        <v>19</v>
      </c>
      <c r="M1982" s="144" t="s">
        <v>59</v>
      </c>
      <c r="N1982" s="144" t="s">
        <v>1939</v>
      </c>
      <c r="O1982" s="144" t="s">
        <v>1997</v>
      </c>
    </row>
    <row r="1983" spans="1:15" x14ac:dyDescent="0.2">
      <c r="A1983" t="s">
        <v>57</v>
      </c>
      <c r="B1983" s="144" t="s">
        <v>76</v>
      </c>
      <c r="C1983">
        <v>340</v>
      </c>
      <c r="D1983" t="str">
        <f>VLOOKUP(Oliusala[[#This Row],[postnumer]],Sveitarfelog[#All],4,FALSE)</f>
        <v>Eyja- og Miklaholtshreppur,Sveitarfélagið Stykkishólmur</v>
      </c>
      <c r="E1983" t="str">
        <f>VLOOKUP(Oliusala[[#This Row],[postnumer]],Sveitarfelog[#All],5,FALSE)</f>
        <v>Vesturland</v>
      </c>
      <c r="F1983" t="s">
        <v>29</v>
      </c>
      <c r="G1983" t="s">
        <v>24</v>
      </c>
      <c r="H1983" t="s">
        <v>60</v>
      </c>
      <c r="I1983" s="1">
        <v>11088</v>
      </c>
      <c r="J1983" s="2">
        <f>VLOOKUP(Oliusala[[#This Row],[tegund]],Tegundir!$B$2:$D$19,3,FALSE)*Oliusala[[#This Row],[magn]]/1000</f>
        <v>9.5911200000000001</v>
      </c>
      <c r="K1983">
        <v>2011</v>
      </c>
      <c r="L1983" t="s">
        <v>19</v>
      </c>
      <c r="M1983" s="144" t="s">
        <v>59</v>
      </c>
      <c r="O1983" s="144" t="s">
        <v>1998</v>
      </c>
    </row>
    <row r="1984" spans="1:15" x14ac:dyDescent="0.2">
      <c r="A1984" t="s">
        <v>57</v>
      </c>
      <c r="B1984" s="144" t="s">
        <v>76</v>
      </c>
      <c r="C1984">
        <v>340</v>
      </c>
      <c r="D1984" t="str">
        <f>VLOOKUP(Oliusala[[#This Row],[postnumer]],Sveitarfelog[#All],4,FALSE)</f>
        <v>Eyja- og Miklaholtshreppur,Sveitarfélagið Stykkishólmur</v>
      </c>
      <c r="E1984" t="str">
        <f>VLOOKUP(Oliusala[[#This Row],[postnumer]],Sveitarfelog[#All],5,FALSE)</f>
        <v>Vesturland</v>
      </c>
      <c r="F1984" t="s">
        <v>30</v>
      </c>
      <c r="G1984" t="s">
        <v>24</v>
      </c>
      <c r="H1984" t="s">
        <v>60</v>
      </c>
      <c r="I1984" s="1">
        <v>1623</v>
      </c>
      <c r="J1984" s="2">
        <f>VLOOKUP(Oliusala[[#This Row],[tegund]],Tegundir!$B$2:$D$19,3,FALSE)*Oliusala[[#This Row],[magn]]/1000</f>
        <v>1.4038949999999999</v>
      </c>
      <c r="K1984">
        <v>2011</v>
      </c>
      <c r="L1984" t="s">
        <v>19</v>
      </c>
      <c r="M1984" s="144" t="s">
        <v>59</v>
      </c>
      <c r="O1984" s="144" t="s">
        <v>1998</v>
      </c>
    </row>
    <row r="1985" spans="1:15" x14ac:dyDescent="0.2">
      <c r="A1985" t="s">
        <v>76</v>
      </c>
      <c r="B1985" s="144" t="s">
        <v>76</v>
      </c>
      <c r="C1985">
        <v>340</v>
      </c>
      <c r="D1985" t="str">
        <f>VLOOKUP(Oliusala[[#This Row],[postnumer]],Sveitarfelog[#All],4,FALSE)</f>
        <v>Eyja- og Miklaholtshreppur,Sveitarfélagið Stykkishólmur</v>
      </c>
      <c r="E1985" t="str">
        <f>VLOOKUP(Oliusala[[#This Row],[postnumer]],Sveitarfelog[#All],5,FALSE)</f>
        <v>Vesturland</v>
      </c>
      <c r="F1985" t="s">
        <v>24</v>
      </c>
      <c r="G1985" t="s">
        <v>24</v>
      </c>
      <c r="H1985" t="s">
        <v>58</v>
      </c>
      <c r="I1985" s="1">
        <v>66442</v>
      </c>
      <c r="J1985" s="2">
        <f>VLOOKUP(Oliusala[[#This Row],[tegund]],Tegundir!$B$2:$D$19,3,FALSE)*Oliusala[[#This Row],[magn]]/1000</f>
        <v>57.472329999999999</v>
      </c>
      <c r="K1985">
        <v>2011</v>
      </c>
      <c r="L1985" t="s">
        <v>18</v>
      </c>
      <c r="M1985" s="144" t="s">
        <v>59</v>
      </c>
    </row>
    <row r="1986" spans="1:15" x14ac:dyDescent="0.2">
      <c r="A1986" t="s">
        <v>76</v>
      </c>
      <c r="B1986" s="144" t="s">
        <v>76</v>
      </c>
      <c r="C1986">
        <v>340</v>
      </c>
      <c r="D1986" t="str">
        <f>VLOOKUP(Oliusala[[#This Row],[postnumer]],Sveitarfelog[#All],4,FALSE)</f>
        <v>Eyja- og Miklaholtshreppur,Sveitarfélagið Stykkishólmur</v>
      </c>
      <c r="E1986" t="str">
        <f>VLOOKUP(Oliusala[[#This Row],[postnumer]],Sveitarfelog[#All],5,FALSE)</f>
        <v>Vesturland</v>
      </c>
      <c r="F1986" t="s">
        <v>29</v>
      </c>
      <c r="G1986" t="s">
        <v>24</v>
      </c>
      <c r="H1986" t="s">
        <v>58</v>
      </c>
      <c r="I1986" s="1">
        <v>913863</v>
      </c>
      <c r="J1986" s="2">
        <f>VLOOKUP(Oliusala[[#This Row],[tegund]],Tegundir!$B$2:$D$19,3,FALSE)*Oliusala[[#This Row],[magn]]/1000</f>
        <v>790.49149499999999</v>
      </c>
      <c r="K1986">
        <v>2011</v>
      </c>
      <c r="L1986" t="s">
        <v>19</v>
      </c>
      <c r="M1986" s="144" t="s">
        <v>59</v>
      </c>
      <c r="O1986" s="144" t="s">
        <v>1998</v>
      </c>
    </row>
    <row r="1987" spans="1:15" x14ac:dyDescent="0.2">
      <c r="A1987" t="s">
        <v>76</v>
      </c>
      <c r="B1987" s="144" t="s">
        <v>76</v>
      </c>
      <c r="C1987">
        <v>340</v>
      </c>
      <c r="D1987" t="str">
        <f>VLOOKUP(Oliusala[[#This Row],[postnumer]],Sveitarfelog[#All],4,FALSE)</f>
        <v>Eyja- og Miklaholtshreppur,Sveitarfélagið Stykkishólmur</v>
      </c>
      <c r="E1987" t="str">
        <f>VLOOKUP(Oliusala[[#This Row],[postnumer]],Sveitarfelog[#All],5,FALSE)</f>
        <v>Vesturland</v>
      </c>
      <c r="F1987" t="s">
        <v>30</v>
      </c>
      <c r="G1987" t="s">
        <v>24</v>
      </c>
      <c r="H1987" t="s">
        <v>58</v>
      </c>
      <c r="I1987" s="1">
        <v>171189</v>
      </c>
      <c r="J1987" s="2">
        <f>VLOOKUP(Oliusala[[#This Row],[tegund]],Tegundir!$B$2:$D$19,3,FALSE)*Oliusala[[#This Row],[magn]]/1000</f>
        <v>148.07848499999997</v>
      </c>
      <c r="K1987">
        <v>2011</v>
      </c>
      <c r="L1987" t="s">
        <v>19</v>
      </c>
      <c r="M1987" s="144" t="s">
        <v>59</v>
      </c>
      <c r="O1987" s="144" t="s">
        <v>1998</v>
      </c>
    </row>
    <row r="1988" spans="1:15" x14ac:dyDescent="0.2">
      <c r="A1988" t="s">
        <v>63</v>
      </c>
      <c r="B1988" s="144" t="s">
        <v>76</v>
      </c>
      <c r="C1988">
        <v>340</v>
      </c>
      <c r="D1988" t="str">
        <f>VLOOKUP(Oliusala[[#This Row],[postnumer]],Sveitarfelog[#All],4,FALSE)</f>
        <v>Eyja- og Miklaholtshreppur,Sveitarfélagið Stykkishólmur</v>
      </c>
      <c r="E1988" t="str">
        <f>VLOOKUP(Oliusala[[#This Row],[postnumer]],Sveitarfelog[#All],5,FALSE)</f>
        <v>Vesturland</v>
      </c>
      <c r="F1988" t="s">
        <v>24</v>
      </c>
      <c r="G1988" t="s">
        <v>24</v>
      </c>
      <c r="H1988" t="s">
        <v>58</v>
      </c>
      <c r="I1988" s="1">
        <v>598724</v>
      </c>
      <c r="J1988" s="2">
        <f>VLOOKUP(Oliusala[[#This Row],[tegund]],Tegundir!$B$2:$D$19,3,FALSE)*Oliusala[[#This Row],[magn]]/1000</f>
        <v>517.89625999999998</v>
      </c>
      <c r="K1988">
        <v>2011</v>
      </c>
      <c r="L1988" t="s">
        <v>18</v>
      </c>
      <c r="M1988" s="144" t="s">
        <v>59</v>
      </c>
    </row>
    <row r="1989" spans="1:15" x14ac:dyDescent="0.2">
      <c r="A1989" t="s">
        <v>63</v>
      </c>
      <c r="B1989" s="144" t="s">
        <v>87</v>
      </c>
      <c r="C1989">
        <v>350</v>
      </c>
      <c r="D1989" t="str">
        <f>VLOOKUP(Oliusala[[#This Row],[postnumer]],Sveitarfelog[#All],4,FALSE)</f>
        <v>Grundarfjarðarbær</v>
      </c>
      <c r="E1989" t="str">
        <f>VLOOKUP(Oliusala[[#This Row],[postnumer]],Sveitarfelog[#All],5,FALSE)</f>
        <v>Vesturland</v>
      </c>
      <c r="F1989" t="s">
        <v>25</v>
      </c>
      <c r="G1989" t="s">
        <v>24</v>
      </c>
      <c r="H1989" t="s">
        <v>58</v>
      </c>
      <c r="I1989" s="1">
        <v>2106</v>
      </c>
      <c r="J1989" s="2">
        <f>VLOOKUP(Oliusala[[#This Row],[tegund]],Tegundir!$B$2:$D$19,3,FALSE)*Oliusala[[#This Row],[magn]]/1000</f>
        <v>1.82169</v>
      </c>
      <c r="K1989">
        <v>2011</v>
      </c>
      <c r="L1989" t="s">
        <v>1955</v>
      </c>
      <c r="M1989" s="144" t="s">
        <v>59</v>
      </c>
    </row>
    <row r="1990" spans="1:15" x14ac:dyDescent="0.2">
      <c r="A1990" t="s">
        <v>63</v>
      </c>
      <c r="B1990" s="144" t="s">
        <v>87</v>
      </c>
      <c r="C1990">
        <v>350</v>
      </c>
      <c r="D1990" t="str">
        <f>VLOOKUP(Oliusala[[#This Row],[postnumer]],Sveitarfelog[#All],4,FALSE)</f>
        <v>Grundarfjarðarbær</v>
      </c>
      <c r="E1990" t="str">
        <f>VLOOKUP(Oliusala[[#This Row],[postnumer]],Sveitarfelog[#All],5,FALSE)</f>
        <v>Vesturland</v>
      </c>
      <c r="F1990" t="s">
        <v>25</v>
      </c>
      <c r="G1990" t="s">
        <v>24</v>
      </c>
      <c r="H1990" t="s">
        <v>58</v>
      </c>
      <c r="I1990" s="1">
        <v>30005</v>
      </c>
      <c r="J1990" s="2">
        <f>VLOOKUP(Oliusala[[#This Row],[tegund]],Tegundir!$B$2:$D$19,3,FALSE)*Oliusala[[#This Row],[magn]]/1000</f>
        <v>25.954325000000001</v>
      </c>
      <c r="K1990">
        <v>2011</v>
      </c>
      <c r="L1990" t="s">
        <v>1955</v>
      </c>
      <c r="M1990" s="144" t="s">
        <v>59</v>
      </c>
    </row>
    <row r="1991" spans="1:15" x14ac:dyDescent="0.2">
      <c r="A1991" t="s">
        <v>87</v>
      </c>
      <c r="B1991" s="144" t="s">
        <v>87</v>
      </c>
      <c r="C1991">
        <v>350</v>
      </c>
      <c r="D1991" t="str">
        <f>VLOOKUP(Oliusala[[#This Row],[postnumer]],Sveitarfelog[#All],4,FALSE)</f>
        <v>Grundarfjarðarbær</v>
      </c>
      <c r="E1991" t="str">
        <f>VLOOKUP(Oliusala[[#This Row],[postnumer]],Sveitarfelog[#All],5,FALSE)</f>
        <v>Vesturland</v>
      </c>
      <c r="F1991" t="s">
        <v>25</v>
      </c>
      <c r="G1991" t="s">
        <v>24</v>
      </c>
      <c r="H1991" t="s">
        <v>58</v>
      </c>
      <c r="I1991" s="1">
        <v>102026</v>
      </c>
      <c r="J1991" s="2">
        <f>VLOOKUP(Oliusala[[#This Row],[tegund]],Tegundir!$B$2:$D$19,3,FALSE)*Oliusala[[#This Row],[magn]]/1000</f>
        <v>88.252490000000009</v>
      </c>
      <c r="K1991">
        <v>2011</v>
      </c>
      <c r="L1991" t="s">
        <v>19</v>
      </c>
      <c r="M1991" s="144" t="s">
        <v>59</v>
      </c>
      <c r="O1991" s="144" t="s">
        <v>1997</v>
      </c>
    </row>
    <row r="1992" spans="1:15" x14ac:dyDescent="0.2">
      <c r="A1992" t="s">
        <v>67</v>
      </c>
      <c r="B1992" s="144" t="s">
        <v>87</v>
      </c>
      <c r="C1992">
        <v>350</v>
      </c>
      <c r="D1992" t="str">
        <f>VLOOKUP(Oliusala[[#This Row],[postnumer]],Sveitarfelog[#All],4,FALSE)</f>
        <v>Grundarfjarðarbær</v>
      </c>
      <c r="E1992" t="str">
        <f>VLOOKUP(Oliusala[[#This Row],[postnumer]],Sveitarfelog[#All],5,FALSE)</f>
        <v>Vesturland</v>
      </c>
      <c r="F1992" t="s">
        <v>25</v>
      </c>
      <c r="G1992" t="s">
        <v>24</v>
      </c>
      <c r="H1992" t="s">
        <v>60</v>
      </c>
      <c r="I1992" s="1">
        <v>587</v>
      </c>
      <c r="J1992" s="2">
        <f>VLOOKUP(Oliusala[[#This Row],[tegund]],Tegundir!$B$2:$D$19,3,FALSE)*Oliusala[[#This Row],[magn]]/1000</f>
        <v>0.50775499999999996</v>
      </c>
      <c r="K1992">
        <v>2011</v>
      </c>
      <c r="L1992" t="s">
        <v>19</v>
      </c>
      <c r="M1992" s="144" t="s">
        <v>59</v>
      </c>
      <c r="O1992" s="144" t="s">
        <v>1997</v>
      </c>
    </row>
    <row r="1993" spans="1:15" x14ac:dyDescent="0.2">
      <c r="A1993" t="s">
        <v>57</v>
      </c>
      <c r="B1993" s="144" t="s">
        <v>87</v>
      </c>
      <c r="C1993">
        <v>350</v>
      </c>
      <c r="D1993" t="str">
        <f>VLOOKUP(Oliusala[[#This Row],[postnumer]],Sveitarfelog[#All],4,FALSE)</f>
        <v>Grundarfjarðarbær</v>
      </c>
      <c r="E1993" t="str">
        <f>VLOOKUP(Oliusala[[#This Row],[postnumer]],Sveitarfelog[#All],5,FALSE)</f>
        <v>Vesturland</v>
      </c>
      <c r="F1993" t="s">
        <v>25</v>
      </c>
      <c r="G1993" t="s">
        <v>24</v>
      </c>
      <c r="H1993" t="s">
        <v>60</v>
      </c>
      <c r="I1993" s="1">
        <v>45996</v>
      </c>
      <c r="J1993" s="2">
        <f>VLOOKUP(Oliusala[[#This Row],[tegund]],Tegundir!$B$2:$D$19,3,FALSE)*Oliusala[[#This Row],[magn]]/1000</f>
        <v>39.786540000000002</v>
      </c>
      <c r="K1993">
        <v>2011</v>
      </c>
      <c r="L1993" t="s">
        <v>19</v>
      </c>
      <c r="M1993" s="144" t="s">
        <v>59</v>
      </c>
      <c r="O1993" s="144" t="s">
        <v>1997</v>
      </c>
    </row>
    <row r="1994" spans="1:15" x14ac:dyDescent="0.2">
      <c r="A1994" t="s">
        <v>87</v>
      </c>
      <c r="B1994" s="144" t="s">
        <v>87</v>
      </c>
      <c r="C1994">
        <v>350</v>
      </c>
      <c r="D1994" t="str">
        <f>VLOOKUP(Oliusala[[#This Row],[postnumer]],Sveitarfelog[#All],4,FALSE)</f>
        <v>Grundarfjarðarbær</v>
      </c>
      <c r="E1994" t="str">
        <f>VLOOKUP(Oliusala[[#This Row],[postnumer]],Sveitarfelog[#All],5,FALSE)</f>
        <v>Vesturland</v>
      </c>
      <c r="F1994" t="s">
        <v>29</v>
      </c>
      <c r="G1994" t="s">
        <v>24</v>
      </c>
      <c r="H1994" t="s">
        <v>61</v>
      </c>
      <c r="I1994" s="1">
        <v>30003</v>
      </c>
      <c r="J1994" s="2">
        <f>VLOOKUP(Oliusala[[#This Row],[tegund]],Tegundir!$B$2:$D$19,3,FALSE)*Oliusala[[#This Row],[magn]]/1000</f>
        <v>25.952595000000002</v>
      </c>
      <c r="K1994">
        <v>2011</v>
      </c>
      <c r="L1994" t="s">
        <v>19</v>
      </c>
      <c r="M1994" s="144" t="s">
        <v>62</v>
      </c>
      <c r="O1994" s="144" t="s">
        <v>1998</v>
      </c>
    </row>
    <row r="1995" spans="1:15" x14ac:dyDescent="0.2">
      <c r="A1995" t="s">
        <v>87</v>
      </c>
      <c r="B1995" s="144" t="s">
        <v>87</v>
      </c>
      <c r="C1995">
        <v>350</v>
      </c>
      <c r="D1995" t="str">
        <f>VLOOKUP(Oliusala[[#This Row],[postnumer]],Sveitarfelog[#All],4,FALSE)</f>
        <v>Grundarfjarðarbær</v>
      </c>
      <c r="E1995" t="str">
        <f>VLOOKUP(Oliusala[[#This Row],[postnumer]],Sveitarfelog[#All],5,FALSE)</f>
        <v>Vesturland</v>
      </c>
      <c r="F1995" t="s">
        <v>24</v>
      </c>
      <c r="G1995" t="s">
        <v>24</v>
      </c>
      <c r="H1995" t="s">
        <v>58</v>
      </c>
      <c r="I1995" s="1">
        <v>73598</v>
      </c>
      <c r="J1995" s="2">
        <f>VLOOKUP(Oliusala[[#This Row],[tegund]],Tegundir!$B$2:$D$19,3,FALSE)*Oliusala[[#This Row],[magn]]/1000</f>
        <v>63.662269999999999</v>
      </c>
      <c r="K1995">
        <v>2011</v>
      </c>
      <c r="L1995" t="s">
        <v>18</v>
      </c>
      <c r="M1995" s="144" t="s">
        <v>59</v>
      </c>
    </row>
    <row r="1996" spans="1:15" x14ac:dyDescent="0.2">
      <c r="A1996" t="s">
        <v>87</v>
      </c>
      <c r="B1996" s="144" t="s">
        <v>87</v>
      </c>
      <c r="C1996">
        <v>350</v>
      </c>
      <c r="D1996" t="str">
        <f>VLOOKUP(Oliusala[[#This Row],[postnumer]],Sveitarfelog[#All],4,FALSE)</f>
        <v>Grundarfjarðarbær</v>
      </c>
      <c r="E1996" t="str">
        <f>VLOOKUP(Oliusala[[#This Row],[postnumer]],Sveitarfelog[#All],5,FALSE)</f>
        <v>Vesturland</v>
      </c>
      <c r="F1996" t="s">
        <v>27</v>
      </c>
      <c r="G1996" t="s">
        <v>24</v>
      </c>
      <c r="H1996" t="s">
        <v>58</v>
      </c>
      <c r="I1996" s="1">
        <v>163195</v>
      </c>
      <c r="J1996" s="2">
        <f>VLOOKUP(Oliusala[[#This Row],[tegund]],Tegundir!$B$2:$D$19,3,FALSE)*Oliusala[[#This Row],[magn]]/1000</f>
        <v>141.16367499999998</v>
      </c>
      <c r="K1996">
        <v>2011</v>
      </c>
      <c r="L1996" t="s">
        <v>19</v>
      </c>
      <c r="M1996" s="144" t="s">
        <v>59</v>
      </c>
      <c r="O1996" s="144" t="s">
        <v>1998</v>
      </c>
    </row>
    <row r="1997" spans="1:15" x14ac:dyDescent="0.2">
      <c r="A1997" t="s">
        <v>87</v>
      </c>
      <c r="B1997" s="144" t="s">
        <v>87</v>
      </c>
      <c r="C1997">
        <v>350</v>
      </c>
      <c r="D1997" t="str">
        <f>VLOOKUP(Oliusala[[#This Row],[postnumer]],Sveitarfelog[#All],4,FALSE)</f>
        <v>Grundarfjarðarbær</v>
      </c>
      <c r="E1997" t="str">
        <f>VLOOKUP(Oliusala[[#This Row],[postnumer]],Sveitarfelog[#All],5,FALSE)</f>
        <v>Vesturland</v>
      </c>
      <c r="F1997" t="s">
        <v>29</v>
      </c>
      <c r="G1997" t="s">
        <v>24</v>
      </c>
      <c r="H1997" t="s">
        <v>58</v>
      </c>
      <c r="I1997" s="1">
        <v>471159</v>
      </c>
      <c r="J1997" s="2">
        <f>VLOOKUP(Oliusala[[#This Row],[tegund]],Tegundir!$B$2:$D$19,3,FALSE)*Oliusala[[#This Row],[magn]]/1000</f>
        <v>407.55253499999998</v>
      </c>
      <c r="K1997">
        <v>2011</v>
      </c>
      <c r="L1997" t="s">
        <v>19</v>
      </c>
      <c r="M1997" s="144" t="s">
        <v>59</v>
      </c>
      <c r="O1997" s="144" t="s">
        <v>1998</v>
      </c>
    </row>
    <row r="1998" spans="1:15" x14ac:dyDescent="0.2">
      <c r="A1998" t="s">
        <v>87</v>
      </c>
      <c r="B1998" s="144" t="s">
        <v>87</v>
      </c>
      <c r="C1998">
        <v>350</v>
      </c>
      <c r="D1998" t="str">
        <f>VLOOKUP(Oliusala[[#This Row],[postnumer]],Sveitarfelog[#All],4,FALSE)</f>
        <v>Grundarfjarðarbær</v>
      </c>
      <c r="E1998" t="str">
        <f>VLOOKUP(Oliusala[[#This Row],[postnumer]],Sveitarfelog[#All],5,FALSE)</f>
        <v>Vesturland</v>
      </c>
      <c r="F1998" t="s">
        <v>30</v>
      </c>
      <c r="G1998" t="s">
        <v>24</v>
      </c>
      <c r="H1998" t="s">
        <v>58</v>
      </c>
      <c r="I1998" s="1">
        <v>308202</v>
      </c>
      <c r="J1998" s="2">
        <f>VLOOKUP(Oliusala[[#This Row],[tegund]],Tegundir!$B$2:$D$19,3,FALSE)*Oliusala[[#This Row],[magn]]/1000</f>
        <v>266.59472999999997</v>
      </c>
      <c r="K1998">
        <v>2011</v>
      </c>
      <c r="L1998" t="s">
        <v>19</v>
      </c>
      <c r="M1998" s="144" t="s">
        <v>59</v>
      </c>
      <c r="O1998" s="144" t="s">
        <v>1998</v>
      </c>
    </row>
    <row r="1999" spans="1:15" x14ac:dyDescent="0.2">
      <c r="A1999" t="s">
        <v>67</v>
      </c>
      <c r="B1999" s="144" t="s">
        <v>87</v>
      </c>
      <c r="C1999">
        <v>350</v>
      </c>
      <c r="D1999" t="str">
        <f>VLOOKUP(Oliusala[[#This Row],[postnumer]],Sveitarfelog[#All],4,FALSE)</f>
        <v>Grundarfjarðarbær</v>
      </c>
      <c r="E1999" t="str">
        <f>VLOOKUP(Oliusala[[#This Row],[postnumer]],Sveitarfelog[#All],5,FALSE)</f>
        <v>Vesturland</v>
      </c>
      <c r="F1999" t="s">
        <v>24</v>
      </c>
      <c r="G1999" t="s">
        <v>24</v>
      </c>
      <c r="H1999" t="s">
        <v>60</v>
      </c>
      <c r="I1999" s="1">
        <v>640</v>
      </c>
      <c r="J1999" s="2">
        <f>VLOOKUP(Oliusala[[#This Row],[tegund]],Tegundir!$B$2:$D$19,3,FALSE)*Oliusala[[#This Row],[magn]]/1000</f>
        <v>0.55359999999999998</v>
      </c>
      <c r="K1999">
        <v>2011</v>
      </c>
      <c r="L1999" t="s">
        <v>18</v>
      </c>
      <c r="M1999" s="144" t="s">
        <v>59</v>
      </c>
    </row>
    <row r="2000" spans="1:15" x14ac:dyDescent="0.2">
      <c r="A2000" t="s">
        <v>67</v>
      </c>
      <c r="B2000" s="144" t="s">
        <v>87</v>
      </c>
      <c r="C2000">
        <v>350</v>
      </c>
      <c r="D2000" t="str">
        <f>VLOOKUP(Oliusala[[#This Row],[postnumer]],Sveitarfelog[#All],4,FALSE)</f>
        <v>Grundarfjarðarbær</v>
      </c>
      <c r="E2000" t="str">
        <f>VLOOKUP(Oliusala[[#This Row],[postnumer]],Sveitarfelog[#All],5,FALSE)</f>
        <v>Vesturland</v>
      </c>
      <c r="F2000" t="s">
        <v>29</v>
      </c>
      <c r="G2000" t="s">
        <v>24</v>
      </c>
      <c r="H2000" t="s">
        <v>60</v>
      </c>
      <c r="I2000" s="1">
        <v>141293</v>
      </c>
      <c r="J2000" s="2">
        <f>VLOOKUP(Oliusala[[#This Row],[tegund]],Tegundir!$B$2:$D$19,3,FALSE)*Oliusala[[#This Row],[magn]]/1000</f>
        <v>122.21844499999999</v>
      </c>
      <c r="K2000">
        <v>2011</v>
      </c>
      <c r="L2000" t="s">
        <v>19</v>
      </c>
      <c r="M2000" s="144" t="s">
        <v>59</v>
      </c>
      <c r="O2000" s="144" t="s">
        <v>1998</v>
      </c>
    </row>
    <row r="2001" spans="1:15" x14ac:dyDescent="0.2">
      <c r="A2001" t="s">
        <v>57</v>
      </c>
      <c r="B2001" s="144" t="s">
        <v>87</v>
      </c>
      <c r="C2001">
        <v>350</v>
      </c>
      <c r="D2001" t="str">
        <f>VLOOKUP(Oliusala[[#This Row],[postnumer]],Sveitarfelog[#All],4,FALSE)</f>
        <v>Grundarfjarðarbær</v>
      </c>
      <c r="E2001" t="str">
        <f>VLOOKUP(Oliusala[[#This Row],[postnumer]],Sveitarfelog[#All],5,FALSE)</f>
        <v>Vesturland</v>
      </c>
      <c r="F2001" t="s">
        <v>24</v>
      </c>
      <c r="G2001" t="s">
        <v>24</v>
      </c>
      <c r="H2001" t="s">
        <v>58</v>
      </c>
      <c r="I2001" s="1">
        <v>0</v>
      </c>
      <c r="J2001" s="2">
        <f>VLOOKUP(Oliusala[[#This Row],[tegund]],Tegundir!$B$2:$D$19,3,FALSE)*Oliusala[[#This Row],[magn]]/1000</f>
        <v>0</v>
      </c>
      <c r="K2001">
        <v>2011</v>
      </c>
      <c r="L2001" t="s">
        <v>18</v>
      </c>
      <c r="M2001" s="144" t="s">
        <v>59</v>
      </c>
    </row>
    <row r="2002" spans="1:15" x14ac:dyDescent="0.2">
      <c r="A2002" t="s">
        <v>57</v>
      </c>
      <c r="B2002" s="144" t="s">
        <v>87</v>
      </c>
      <c r="C2002">
        <v>350</v>
      </c>
      <c r="D2002" t="str">
        <f>VLOOKUP(Oliusala[[#This Row],[postnumer]],Sveitarfelog[#All],4,FALSE)</f>
        <v>Grundarfjarðarbær</v>
      </c>
      <c r="E2002" t="str">
        <f>VLOOKUP(Oliusala[[#This Row],[postnumer]],Sveitarfelog[#All],5,FALSE)</f>
        <v>Vesturland</v>
      </c>
      <c r="F2002" t="s">
        <v>24</v>
      </c>
      <c r="G2002" t="s">
        <v>24</v>
      </c>
      <c r="H2002" t="s">
        <v>60</v>
      </c>
      <c r="I2002" s="1">
        <v>33187</v>
      </c>
      <c r="J2002" s="2">
        <f>VLOOKUP(Oliusala[[#This Row],[tegund]],Tegundir!$B$2:$D$19,3,FALSE)*Oliusala[[#This Row],[magn]]/1000</f>
        <v>28.706755000000001</v>
      </c>
      <c r="K2002">
        <v>2011</v>
      </c>
      <c r="L2002" t="s">
        <v>18</v>
      </c>
      <c r="M2002" s="144" t="s">
        <v>59</v>
      </c>
    </row>
    <row r="2003" spans="1:15" x14ac:dyDescent="0.2">
      <c r="A2003" t="s">
        <v>57</v>
      </c>
      <c r="B2003" s="144" t="s">
        <v>87</v>
      </c>
      <c r="C2003">
        <v>350</v>
      </c>
      <c r="D2003" t="str">
        <f>VLOOKUP(Oliusala[[#This Row],[postnumer]],Sveitarfelog[#All],4,FALSE)</f>
        <v>Grundarfjarðarbær</v>
      </c>
      <c r="E2003" t="str">
        <f>VLOOKUP(Oliusala[[#This Row],[postnumer]],Sveitarfelog[#All],5,FALSE)</f>
        <v>Vesturland</v>
      </c>
      <c r="F2003" t="s">
        <v>29</v>
      </c>
      <c r="G2003" t="s">
        <v>24</v>
      </c>
      <c r="H2003" t="s">
        <v>60</v>
      </c>
      <c r="I2003" s="1">
        <v>2291394</v>
      </c>
      <c r="J2003" s="2">
        <f>VLOOKUP(Oliusala[[#This Row],[tegund]],Tegundir!$B$2:$D$19,3,FALSE)*Oliusala[[#This Row],[magn]]/1000</f>
        <v>1982.0558100000001</v>
      </c>
      <c r="K2003">
        <v>2011</v>
      </c>
      <c r="L2003" t="s">
        <v>19</v>
      </c>
      <c r="M2003" s="144" t="s">
        <v>59</v>
      </c>
      <c r="O2003" s="144" t="s">
        <v>1998</v>
      </c>
    </row>
    <row r="2004" spans="1:15" x14ac:dyDescent="0.2">
      <c r="A2004" t="s">
        <v>57</v>
      </c>
      <c r="B2004" s="144" t="s">
        <v>87</v>
      </c>
      <c r="C2004">
        <v>350</v>
      </c>
      <c r="D2004" t="str">
        <f>VLOOKUP(Oliusala[[#This Row],[postnumer]],Sveitarfelog[#All],4,FALSE)</f>
        <v>Grundarfjarðarbær</v>
      </c>
      <c r="E2004" t="str">
        <f>VLOOKUP(Oliusala[[#This Row],[postnumer]],Sveitarfelog[#All],5,FALSE)</f>
        <v>Vesturland</v>
      </c>
      <c r="F2004" t="s">
        <v>30</v>
      </c>
      <c r="G2004" t="s">
        <v>24</v>
      </c>
      <c r="H2004" t="s">
        <v>60</v>
      </c>
      <c r="I2004" s="1">
        <v>103856</v>
      </c>
      <c r="J2004" s="2">
        <f>VLOOKUP(Oliusala[[#This Row],[tegund]],Tegundir!$B$2:$D$19,3,FALSE)*Oliusala[[#This Row],[magn]]/1000</f>
        <v>89.835440000000006</v>
      </c>
      <c r="K2004">
        <v>2011</v>
      </c>
      <c r="L2004" t="s">
        <v>19</v>
      </c>
      <c r="M2004" s="144" t="s">
        <v>59</v>
      </c>
      <c r="O2004" s="144" t="s">
        <v>1998</v>
      </c>
    </row>
    <row r="2005" spans="1:15" x14ac:dyDescent="0.2">
      <c r="A2005" t="s">
        <v>63</v>
      </c>
      <c r="B2005" s="144" t="s">
        <v>87</v>
      </c>
      <c r="C2005">
        <v>350</v>
      </c>
      <c r="D2005" t="str">
        <f>VLOOKUP(Oliusala[[#This Row],[postnumer]],Sveitarfelog[#All],4,FALSE)</f>
        <v>Grundarfjarðarbær</v>
      </c>
      <c r="E2005" t="str">
        <f>VLOOKUP(Oliusala[[#This Row],[postnumer]],Sveitarfelog[#All],5,FALSE)</f>
        <v>Vesturland</v>
      </c>
      <c r="F2005" t="s">
        <v>24</v>
      </c>
      <c r="G2005" t="s">
        <v>24</v>
      </c>
      <c r="H2005" t="s">
        <v>58</v>
      </c>
      <c r="I2005" s="1">
        <v>345512</v>
      </c>
      <c r="J2005" s="2">
        <f>VLOOKUP(Oliusala[[#This Row],[tegund]],Tegundir!$B$2:$D$19,3,FALSE)*Oliusala[[#This Row],[magn]]/1000</f>
        <v>298.86788000000001</v>
      </c>
      <c r="K2005">
        <v>2011</v>
      </c>
      <c r="L2005" t="s">
        <v>18</v>
      </c>
      <c r="M2005" s="144" t="s">
        <v>59</v>
      </c>
    </row>
    <row r="2006" spans="1:15" x14ac:dyDescent="0.2">
      <c r="A2006" t="s">
        <v>63</v>
      </c>
      <c r="B2006" s="144" t="s">
        <v>87</v>
      </c>
      <c r="C2006">
        <v>350</v>
      </c>
      <c r="D2006" t="str">
        <f>VLOOKUP(Oliusala[[#This Row],[postnumer]],Sveitarfelog[#All],4,FALSE)</f>
        <v>Grundarfjarðarbær</v>
      </c>
      <c r="E2006" t="str">
        <f>VLOOKUP(Oliusala[[#This Row],[postnumer]],Sveitarfelog[#All],5,FALSE)</f>
        <v>Vesturland</v>
      </c>
      <c r="F2006" t="s">
        <v>24</v>
      </c>
      <c r="G2006" t="s">
        <v>24</v>
      </c>
      <c r="H2006" t="s">
        <v>58</v>
      </c>
      <c r="I2006" s="1">
        <v>114954</v>
      </c>
      <c r="J2006" s="2">
        <f>VLOOKUP(Oliusala[[#This Row],[tegund]],Tegundir!$B$2:$D$19,3,FALSE)*Oliusala[[#This Row],[magn]]/1000</f>
        <v>99.435209999999998</v>
      </c>
      <c r="K2006">
        <v>2011</v>
      </c>
      <c r="L2006" t="s">
        <v>18</v>
      </c>
      <c r="M2006" s="144" t="s">
        <v>59</v>
      </c>
    </row>
    <row r="2007" spans="1:15" x14ac:dyDescent="0.2">
      <c r="A2007" t="s">
        <v>63</v>
      </c>
      <c r="B2007" s="144" t="s">
        <v>98</v>
      </c>
      <c r="C2007">
        <v>355</v>
      </c>
      <c r="D2007" t="str">
        <f>VLOOKUP(Oliusala[[#This Row],[postnumer]],Sveitarfelog[#All],4,FALSE)</f>
        <v>Snæfellsbær</v>
      </c>
      <c r="E2007" t="str">
        <f>VLOOKUP(Oliusala[[#This Row],[postnumer]],Sveitarfelog[#All],5,FALSE)</f>
        <v>Vesturland</v>
      </c>
      <c r="F2007" t="s">
        <v>25</v>
      </c>
      <c r="G2007" t="s">
        <v>24</v>
      </c>
      <c r="H2007" t="s">
        <v>58</v>
      </c>
      <c r="I2007" s="1">
        <v>5367</v>
      </c>
      <c r="J2007" s="2">
        <f>VLOOKUP(Oliusala[[#This Row],[tegund]],Tegundir!$B$2:$D$19,3,FALSE)*Oliusala[[#This Row],[magn]]/1000</f>
        <v>4.642455</v>
      </c>
      <c r="K2007">
        <v>2011</v>
      </c>
      <c r="L2007" t="s">
        <v>1955</v>
      </c>
      <c r="M2007" s="144" t="s">
        <v>59</v>
      </c>
    </row>
    <row r="2008" spans="1:15" x14ac:dyDescent="0.2">
      <c r="A2008" t="s">
        <v>63</v>
      </c>
      <c r="B2008" s="144" t="s">
        <v>98</v>
      </c>
      <c r="C2008">
        <v>355</v>
      </c>
      <c r="D2008" t="str">
        <f>VLOOKUP(Oliusala[[#This Row],[postnumer]],Sveitarfelog[#All],4,FALSE)</f>
        <v>Snæfellsbær</v>
      </c>
      <c r="E2008" t="str">
        <f>VLOOKUP(Oliusala[[#This Row],[postnumer]],Sveitarfelog[#All],5,FALSE)</f>
        <v>Vesturland</v>
      </c>
      <c r="F2008" t="s">
        <v>25</v>
      </c>
      <c r="G2008" t="s">
        <v>24</v>
      </c>
      <c r="H2008" t="s">
        <v>58</v>
      </c>
      <c r="I2008" s="1">
        <v>107997</v>
      </c>
      <c r="J2008" s="2">
        <f>VLOOKUP(Oliusala[[#This Row],[tegund]],Tegundir!$B$2:$D$19,3,FALSE)*Oliusala[[#This Row],[magn]]/1000</f>
        <v>93.417405000000002</v>
      </c>
      <c r="K2008">
        <v>2011</v>
      </c>
      <c r="L2008" t="s">
        <v>1955</v>
      </c>
      <c r="M2008" s="144" t="s">
        <v>59</v>
      </c>
    </row>
    <row r="2009" spans="1:15" x14ac:dyDescent="0.2">
      <c r="A2009" t="s">
        <v>63</v>
      </c>
      <c r="B2009" s="144" t="s">
        <v>67</v>
      </c>
      <c r="C2009">
        <v>355</v>
      </c>
      <c r="D2009" t="str">
        <f>VLOOKUP(Oliusala[[#This Row],[postnumer]],Sveitarfelog[#All],4,FALSE)</f>
        <v>Snæfellsbær</v>
      </c>
      <c r="E2009" t="str">
        <f>VLOOKUP(Oliusala[[#This Row],[postnumer]],Sveitarfelog[#All],5,FALSE)</f>
        <v>Vesturland</v>
      </c>
      <c r="F2009" t="s">
        <v>25</v>
      </c>
      <c r="G2009" t="s">
        <v>24</v>
      </c>
      <c r="H2009" t="s">
        <v>58</v>
      </c>
      <c r="I2009" s="1">
        <v>41710</v>
      </c>
      <c r="J2009" s="2">
        <f>VLOOKUP(Oliusala[[#This Row],[tegund]],Tegundir!$B$2:$D$19,3,FALSE)*Oliusala[[#This Row],[magn]]/1000</f>
        <v>36.079149999999998</v>
      </c>
      <c r="K2009">
        <v>2011</v>
      </c>
      <c r="L2009" t="s">
        <v>19</v>
      </c>
      <c r="M2009" s="144" t="s">
        <v>59</v>
      </c>
      <c r="O2009" s="144" t="s">
        <v>1997</v>
      </c>
    </row>
    <row r="2010" spans="1:15" x14ac:dyDescent="0.2">
      <c r="A2010" t="s">
        <v>63</v>
      </c>
      <c r="B2010" s="144" t="s">
        <v>67</v>
      </c>
      <c r="C2010">
        <v>355</v>
      </c>
      <c r="D2010" t="str">
        <f>VLOOKUP(Oliusala[[#This Row],[postnumer]],Sveitarfelog[#All],4,FALSE)</f>
        <v>Snæfellsbær</v>
      </c>
      <c r="E2010" t="str">
        <f>VLOOKUP(Oliusala[[#This Row],[postnumer]],Sveitarfelog[#All],5,FALSE)</f>
        <v>Vesturland</v>
      </c>
      <c r="F2010" t="s">
        <v>25</v>
      </c>
      <c r="G2010" t="s">
        <v>24</v>
      </c>
      <c r="H2010" t="s">
        <v>58</v>
      </c>
      <c r="I2010" s="1">
        <v>28984</v>
      </c>
      <c r="J2010" s="2">
        <f>VLOOKUP(Oliusala[[#This Row],[tegund]],Tegundir!$B$2:$D$19,3,FALSE)*Oliusala[[#This Row],[magn]]/1000</f>
        <v>25.071159999999999</v>
      </c>
      <c r="K2010">
        <v>2011</v>
      </c>
      <c r="L2010" t="s">
        <v>19</v>
      </c>
      <c r="M2010" s="144" t="s">
        <v>59</v>
      </c>
      <c r="O2010" s="144" t="s">
        <v>1997</v>
      </c>
    </row>
    <row r="2011" spans="1:15" x14ac:dyDescent="0.2">
      <c r="A2011" t="s">
        <v>67</v>
      </c>
      <c r="B2011" s="144" t="s">
        <v>67</v>
      </c>
      <c r="C2011">
        <v>355</v>
      </c>
      <c r="D2011" t="str">
        <f>VLOOKUP(Oliusala[[#This Row],[postnumer]],Sveitarfelog[#All],4,FALSE)</f>
        <v>Snæfellsbær</v>
      </c>
      <c r="E2011" t="str">
        <f>VLOOKUP(Oliusala[[#This Row],[postnumer]],Sveitarfelog[#All],5,FALSE)</f>
        <v>Vesturland</v>
      </c>
      <c r="F2011" t="s">
        <v>25</v>
      </c>
      <c r="G2011" t="s">
        <v>24</v>
      </c>
      <c r="H2011" t="s">
        <v>58</v>
      </c>
      <c r="I2011" s="1">
        <v>214354</v>
      </c>
      <c r="J2011" s="2">
        <f>VLOOKUP(Oliusala[[#This Row],[tegund]],Tegundir!$B$2:$D$19,3,FALSE)*Oliusala[[#This Row],[magn]]/1000</f>
        <v>185.41620999999998</v>
      </c>
      <c r="K2011">
        <v>2011</v>
      </c>
      <c r="L2011" t="s">
        <v>19</v>
      </c>
      <c r="M2011" s="144" t="s">
        <v>59</v>
      </c>
      <c r="O2011" s="144" t="s">
        <v>1997</v>
      </c>
    </row>
    <row r="2012" spans="1:15" x14ac:dyDescent="0.2">
      <c r="A2012" t="s">
        <v>66</v>
      </c>
      <c r="B2012" s="144" t="s">
        <v>67</v>
      </c>
      <c r="C2012">
        <v>355</v>
      </c>
      <c r="D2012" t="str">
        <f>VLOOKUP(Oliusala[[#This Row],[postnumer]],Sveitarfelog[#All],4,FALSE)</f>
        <v>Snæfellsbær</v>
      </c>
      <c r="E2012" t="str">
        <f>VLOOKUP(Oliusala[[#This Row],[postnumer]],Sveitarfelog[#All],5,FALSE)</f>
        <v>Vesturland</v>
      </c>
      <c r="F2012" t="s">
        <v>25</v>
      </c>
      <c r="G2012" t="s">
        <v>24</v>
      </c>
      <c r="H2012" t="s">
        <v>60</v>
      </c>
      <c r="I2012" s="1">
        <v>12571</v>
      </c>
      <c r="J2012" s="2">
        <f>VLOOKUP(Oliusala[[#This Row],[tegund]],Tegundir!$B$2:$D$19,3,FALSE)*Oliusala[[#This Row],[magn]]/1000</f>
        <v>10.873914999999998</v>
      </c>
      <c r="K2012">
        <v>2011</v>
      </c>
      <c r="L2012" t="s">
        <v>19</v>
      </c>
      <c r="M2012" s="144" t="s">
        <v>59</v>
      </c>
      <c r="O2012" s="144" t="s">
        <v>1997</v>
      </c>
    </row>
    <row r="2013" spans="1:15" x14ac:dyDescent="0.2">
      <c r="A2013" t="s">
        <v>57</v>
      </c>
      <c r="B2013" s="144" t="s">
        <v>98</v>
      </c>
      <c r="C2013">
        <v>355</v>
      </c>
      <c r="D2013" t="str">
        <f>VLOOKUP(Oliusala[[#This Row],[postnumer]],Sveitarfelog[#All],4,FALSE)</f>
        <v>Snæfellsbær</v>
      </c>
      <c r="E2013" t="str">
        <f>VLOOKUP(Oliusala[[#This Row],[postnumer]],Sveitarfelog[#All],5,FALSE)</f>
        <v>Vesturland</v>
      </c>
      <c r="F2013" t="s">
        <v>25</v>
      </c>
      <c r="G2013" t="s">
        <v>24</v>
      </c>
      <c r="H2013" t="s">
        <v>60</v>
      </c>
      <c r="I2013" s="1">
        <v>15621</v>
      </c>
      <c r="J2013" s="2">
        <f>VLOOKUP(Oliusala[[#This Row],[tegund]],Tegundir!$B$2:$D$19,3,FALSE)*Oliusala[[#This Row],[magn]]/1000</f>
        <v>13.512165</v>
      </c>
      <c r="K2013">
        <v>2011</v>
      </c>
      <c r="L2013" t="s">
        <v>1955</v>
      </c>
      <c r="M2013" s="144" t="s">
        <v>59</v>
      </c>
    </row>
    <row r="2014" spans="1:15" x14ac:dyDescent="0.2">
      <c r="A2014" t="s">
        <v>57</v>
      </c>
      <c r="B2014" s="144" t="s">
        <v>67</v>
      </c>
      <c r="C2014">
        <v>355</v>
      </c>
      <c r="D2014" t="str">
        <f>VLOOKUP(Oliusala[[#This Row],[postnumer]],Sveitarfelog[#All],4,FALSE)</f>
        <v>Snæfellsbær</v>
      </c>
      <c r="E2014" t="str">
        <f>VLOOKUP(Oliusala[[#This Row],[postnumer]],Sveitarfelog[#All],5,FALSE)</f>
        <v>Vesturland</v>
      </c>
      <c r="F2014" t="s">
        <v>25</v>
      </c>
      <c r="G2014" t="s">
        <v>24</v>
      </c>
      <c r="H2014" t="s">
        <v>60</v>
      </c>
      <c r="I2014" s="1">
        <v>53385</v>
      </c>
      <c r="J2014" s="2">
        <f>VLOOKUP(Oliusala[[#This Row],[tegund]],Tegundir!$B$2:$D$19,3,FALSE)*Oliusala[[#This Row],[magn]]/1000</f>
        <v>46.178024999999998</v>
      </c>
      <c r="K2014">
        <v>2011</v>
      </c>
      <c r="L2014" t="s">
        <v>19</v>
      </c>
      <c r="M2014" s="144" t="s">
        <v>59</v>
      </c>
      <c r="O2014" s="144" t="s">
        <v>1997</v>
      </c>
    </row>
    <row r="2015" spans="1:15" x14ac:dyDescent="0.2">
      <c r="A2015" t="s">
        <v>63</v>
      </c>
      <c r="B2015" s="144" t="s">
        <v>99</v>
      </c>
      <c r="C2015">
        <v>360</v>
      </c>
      <c r="D2015" t="str">
        <f>VLOOKUP(Oliusala[[#This Row],[postnumer]],Sveitarfelog[#All],4,FALSE)</f>
        <v>Snæfellsbær</v>
      </c>
      <c r="E2015" t="str">
        <f>VLOOKUP(Oliusala[[#This Row],[postnumer]],Sveitarfelog[#All],5,FALSE)</f>
        <v>Vesturland</v>
      </c>
      <c r="F2015" t="s">
        <v>25</v>
      </c>
      <c r="G2015" t="s">
        <v>24</v>
      </c>
      <c r="H2015" t="s">
        <v>58</v>
      </c>
      <c r="I2015" s="1">
        <v>50666</v>
      </c>
      <c r="J2015" s="2">
        <f>VLOOKUP(Oliusala[[#This Row],[tegund]],Tegundir!$B$2:$D$19,3,FALSE)*Oliusala[[#This Row],[magn]]/1000</f>
        <v>43.826089999999994</v>
      </c>
      <c r="K2015">
        <v>2011</v>
      </c>
      <c r="L2015" t="s">
        <v>19</v>
      </c>
      <c r="M2015" s="144" t="s">
        <v>59</v>
      </c>
      <c r="O2015" s="144" t="s">
        <v>1997</v>
      </c>
    </row>
    <row r="2016" spans="1:15" x14ac:dyDescent="0.2">
      <c r="A2016" t="s">
        <v>67</v>
      </c>
      <c r="B2016" s="144" t="s">
        <v>99</v>
      </c>
      <c r="C2016">
        <v>360</v>
      </c>
      <c r="D2016" t="str">
        <f>VLOOKUP(Oliusala[[#This Row],[postnumer]],Sveitarfelog[#All],4,FALSE)</f>
        <v>Snæfellsbær</v>
      </c>
      <c r="E2016" t="str">
        <f>VLOOKUP(Oliusala[[#This Row],[postnumer]],Sveitarfelog[#All],5,FALSE)</f>
        <v>Vesturland</v>
      </c>
      <c r="F2016" t="s">
        <v>25</v>
      </c>
      <c r="G2016" t="s">
        <v>24</v>
      </c>
      <c r="H2016" t="s">
        <v>60</v>
      </c>
      <c r="I2016" s="1">
        <v>3874</v>
      </c>
      <c r="J2016" s="2">
        <f>VLOOKUP(Oliusala[[#This Row],[tegund]],Tegundir!$B$2:$D$19,3,FALSE)*Oliusala[[#This Row],[magn]]/1000</f>
        <v>3.3510099999999996</v>
      </c>
      <c r="K2016">
        <v>2011</v>
      </c>
      <c r="L2016" t="s">
        <v>19</v>
      </c>
      <c r="M2016" s="144" t="s">
        <v>59</v>
      </c>
      <c r="O2016" s="144" t="s">
        <v>1997</v>
      </c>
    </row>
    <row r="2017" spans="1:15" x14ac:dyDescent="0.2">
      <c r="A2017" t="s">
        <v>57</v>
      </c>
      <c r="B2017" s="144" t="s">
        <v>99</v>
      </c>
      <c r="C2017">
        <v>360</v>
      </c>
      <c r="D2017" t="str">
        <f>VLOOKUP(Oliusala[[#This Row],[postnumer]],Sveitarfelog[#All],4,FALSE)</f>
        <v>Snæfellsbær</v>
      </c>
      <c r="E2017" t="str">
        <f>VLOOKUP(Oliusala[[#This Row],[postnumer]],Sveitarfelog[#All],5,FALSE)</f>
        <v>Vesturland</v>
      </c>
      <c r="F2017" t="s">
        <v>25</v>
      </c>
      <c r="G2017" t="s">
        <v>24</v>
      </c>
      <c r="H2017" t="s">
        <v>60</v>
      </c>
      <c r="I2017" s="1">
        <v>371240</v>
      </c>
      <c r="J2017" s="2">
        <f>VLOOKUP(Oliusala[[#This Row],[tegund]],Tegundir!$B$2:$D$19,3,FALSE)*Oliusala[[#This Row],[magn]]/1000</f>
        <v>321.12259999999998</v>
      </c>
      <c r="K2017">
        <v>2011</v>
      </c>
      <c r="L2017" t="s">
        <v>19</v>
      </c>
      <c r="M2017" s="144" t="s">
        <v>59</v>
      </c>
      <c r="O2017" s="144" t="s">
        <v>1997</v>
      </c>
    </row>
    <row r="2018" spans="1:15" x14ac:dyDescent="0.2">
      <c r="A2018" t="s">
        <v>67</v>
      </c>
      <c r="B2018" s="144" t="s">
        <v>98</v>
      </c>
      <c r="C2018">
        <v>355</v>
      </c>
      <c r="D2018" t="str">
        <f>VLOOKUP(Oliusala[[#This Row],[postnumer]],Sveitarfelog[#All],4,FALSE)</f>
        <v>Snæfellsbær</v>
      </c>
      <c r="E2018" t="str">
        <f>VLOOKUP(Oliusala[[#This Row],[postnumer]],Sveitarfelog[#All],5,FALSE)</f>
        <v>Vesturland</v>
      </c>
      <c r="F2018" t="s">
        <v>24</v>
      </c>
      <c r="G2018" t="s">
        <v>24</v>
      </c>
      <c r="H2018" t="s">
        <v>60</v>
      </c>
      <c r="I2018" s="1">
        <v>503</v>
      </c>
      <c r="J2018" s="2">
        <f>VLOOKUP(Oliusala[[#This Row],[tegund]],Tegundir!$B$2:$D$19,3,FALSE)*Oliusala[[#This Row],[magn]]/1000</f>
        <v>0.43509499999999995</v>
      </c>
      <c r="K2018">
        <v>2011</v>
      </c>
      <c r="L2018" t="s">
        <v>18</v>
      </c>
      <c r="M2018" s="144" t="s">
        <v>59</v>
      </c>
    </row>
    <row r="2019" spans="1:15" x14ac:dyDescent="0.2">
      <c r="A2019" t="s">
        <v>67</v>
      </c>
      <c r="B2019" s="144" t="s">
        <v>67</v>
      </c>
      <c r="C2019">
        <v>355</v>
      </c>
      <c r="D2019" t="str">
        <f>VLOOKUP(Oliusala[[#This Row],[postnumer]],Sveitarfelog[#All],4,FALSE)</f>
        <v>Snæfellsbær</v>
      </c>
      <c r="E2019" t="str">
        <f>VLOOKUP(Oliusala[[#This Row],[postnumer]],Sveitarfelog[#All],5,FALSE)</f>
        <v>Vesturland</v>
      </c>
      <c r="F2019" t="s">
        <v>24</v>
      </c>
      <c r="G2019" t="s">
        <v>24</v>
      </c>
      <c r="H2019" t="s">
        <v>58</v>
      </c>
      <c r="I2019" s="1">
        <v>35019</v>
      </c>
      <c r="J2019" s="2">
        <f>VLOOKUP(Oliusala[[#This Row],[tegund]],Tegundir!$B$2:$D$19,3,FALSE)*Oliusala[[#This Row],[magn]]/1000</f>
        <v>30.291435</v>
      </c>
      <c r="K2019">
        <v>2011</v>
      </c>
      <c r="L2019" t="s">
        <v>18</v>
      </c>
      <c r="M2019" s="144" t="s">
        <v>59</v>
      </c>
    </row>
    <row r="2020" spans="1:15" x14ac:dyDescent="0.2">
      <c r="A2020" t="s">
        <v>67</v>
      </c>
      <c r="B2020" s="144" t="s">
        <v>67</v>
      </c>
      <c r="C2020">
        <v>355</v>
      </c>
      <c r="D2020" t="str">
        <f>VLOOKUP(Oliusala[[#This Row],[postnumer]],Sveitarfelog[#All],4,FALSE)</f>
        <v>Snæfellsbær</v>
      </c>
      <c r="E2020" t="str">
        <f>VLOOKUP(Oliusala[[#This Row],[postnumer]],Sveitarfelog[#All],5,FALSE)</f>
        <v>Vesturland</v>
      </c>
      <c r="F2020" t="s">
        <v>29</v>
      </c>
      <c r="G2020" t="s">
        <v>24</v>
      </c>
      <c r="H2020" t="s">
        <v>58</v>
      </c>
      <c r="I2020" s="1">
        <v>102904</v>
      </c>
      <c r="J2020" s="2">
        <f>VLOOKUP(Oliusala[[#This Row],[tegund]],Tegundir!$B$2:$D$19,3,FALSE)*Oliusala[[#This Row],[magn]]/1000</f>
        <v>89.011959999999988</v>
      </c>
      <c r="K2020">
        <v>2011</v>
      </c>
      <c r="L2020" t="s">
        <v>19</v>
      </c>
      <c r="M2020" s="144" t="s">
        <v>59</v>
      </c>
      <c r="O2020" s="144" t="s">
        <v>1998</v>
      </c>
    </row>
    <row r="2021" spans="1:15" x14ac:dyDescent="0.2">
      <c r="A2021" t="s">
        <v>67</v>
      </c>
      <c r="B2021" s="144" t="s">
        <v>67</v>
      </c>
      <c r="C2021">
        <v>355</v>
      </c>
      <c r="D2021" t="str">
        <f>VLOOKUP(Oliusala[[#This Row],[postnumer]],Sveitarfelog[#All],4,FALSE)</f>
        <v>Snæfellsbær</v>
      </c>
      <c r="E2021" t="str">
        <f>VLOOKUP(Oliusala[[#This Row],[postnumer]],Sveitarfelog[#All],5,FALSE)</f>
        <v>Vesturland</v>
      </c>
      <c r="F2021" t="s">
        <v>30</v>
      </c>
      <c r="G2021" t="s">
        <v>24</v>
      </c>
      <c r="H2021" t="s">
        <v>58</v>
      </c>
      <c r="I2021" s="1">
        <v>660600</v>
      </c>
      <c r="J2021" s="2">
        <f>VLOOKUP(Oliusala[[#This Row],[tegund]],Tegundir!$B$2:$D$19,3,FALSE)*Oliusala[[#This Row],[magn]]/1000</f>
        <v>571.41899999999998</v>
      </c>
      <c r="K2021">
        <v>2011</v>
      </c>
      <c r="L2021" t="s">
        <v>19</v>
      </c>
      <c r="M2021" s="144" t="s">
        <v>59</v>
      </c>
      <c r="O2021" s="144" t="s">
        <v>1998</v>
      </c>
    </row>
    <row r="2022" spans="1:15" x14ac:dyDescent="0.2">
      <c r="A2022" t="s">
        <v>57</v>
      </c>
      <c r="B2022" s="144" t="s">
        <v>67</v>
      </c>
      <c r="C2022">
        <v>355</v>
      </c>
      <c r="D2022" t="str">
        <f>VLOOKUP(Oliusala[[#This Row],[postnumer]],Sveitarfelog[#All],4,FALSE)</f>
        <v>Snæfellsbær</v>
      </c>
      <c r="E2022" t="str">
        <f>VLOOKUP(Oliusala[[#This Row],[postnumer]],Sveitarfelog[#All],5,FALSE)</f>
        <v>Vesturland</v>
      </c>
      <c r="F2022" t="s">
        <v>24</v>
      </c>
      <c r="G2022" t="s">
        <v>24</v>
      </c>
      <c r="H2022" t="s">
        <v>58</v>
      </c>
      <c r="I2022" s="1">
        <v>0</v>
      </c>
      <c r="J2022" s="2">
        <f>VLOOKUP(Oliusala[[#This Row],[tegund]],Tegundir!$B$2:$D$19,3,FALSE)*Oliusala[[#This Row],[magn]]/1000</f>
        <v>0</v>
      </c>
      <c r="K2022">
        <v>2011</v>
      </c>
      <c r="L2022" t="s">
        <v>18</v>
      </c>
      <c r="M2022" s="144" t="s">
        <v>59</v>
      </c>
    </row>
    <row r="2023" spans="1:15" x14ac:dyDescent="0.2">
      <c r="A2023" t="s">
        <v>63</v>
      </c>
      <c r="B2023" s="144" t="s">
        <v>98</v>
      </c>
      <c r="C2023">
        <v>355</v>
      </c>
      <c r="D2023" t="str">
        <f>VLOOKUP(Oliusala[[#This Row],[postnumer]],Sveitarfelog[#All],4,FALSE)</f>
        <v>Snæfellsbær</v>
      </c>
      <c r="E2023" t="str">
        <f>VLOOKUP(Oliusala[[#This Row],[postnumer]],Sveitarfelog[#All],5,FALSE)</f>
        <v>Vesturland</v>
      </c>
      <c r="F2023" t="s">
        <v>24</v>
      </c>
      <c r="G2023" t="s">
        <v>24</v>
      </c>
      <c r="H2023" t="s">
        <v>58</v>
      </c>
      <c r="I2023" s="1">
        <v>25095</v>
      </c>
      <c r="J2023" s="2">
        <f>VLOOKUP(Oliusala[[#This Row],[tegund]],Tegundir!$B$2:$D$19,3,FALSE)*Oliusala[[#This Row],[magn]]/1000</f>
        <v>21.707174999999999</v>
      </c>
      <c r="K2023">
        <v>2011</v>
      </c>
      <c r="L2023" t="s">
        <v>18</v>
      </c>
      <c r="M2023" s="144" t="s">
        <v>59</v>
      </c>
    </row>
    <row r="2024" spans="1:15" x14ac:dyDescent="0.2">
      <c r="A2024" t="s">
        <v>63</v>
      </c>
      <c r="B2024" s="144" t="s">
        <v>98</v>
      </c>
      <c r="C2024">
        <v>355</v>
      </c>
      <c r="D2024" t="str">
        <f>VLOOKUP(Oliusala[[#This Row],[postnumer]],Sveitarfelog[#All],4,FALSE)</f>
        <v>Snæfellsbær</v>
      </c>
      <c r="E2024" t="str">
        <f>VLOOKUP(Oliusala[[#This Row],[postnumer]],Sveitarfelog[#All],5,FALSE)</f>
        <v>Vesturland</v>
      </c>
      <c r="F2024" t="s">
        <v>24</v>
      </c>
      <c r="G2024" t="s">
        <v>24</v>
      </c>
      <c r="H2024" t="s">
        <v>58</v>
      </c>
      <c r="I2024" s="1">
        <v>8994</v>
      </c>
      <c r="J2024" s="2">
        <f>VLOOKUP(Oliusala[[#This Row],[tegund]],Tegundir!$B$2:$D$19,3,FALSE)*Oliusala[[#This Row],[magn]]/1000</f>
        <v>7.7798099999999994</v>
      </c>
      <c r="K2024">
        <v>2011</v>
      </c>
      <c r="L2024" t="s">
        <v>18</v>
      </c>
      <c r="M2024" s="144" t="s">
        <v>59</v>
      </c>
    </row>
    <row r="2025" spans="1:15" x14ac:dyDescent="0.2">
      <c r="A2025" t="s">
        <v>63</v>
      </c>
      <c r="B2025" s="144" t="s">
        <v>67</v>
      </c>
      <c r="C2025">
        <v>355</v>
      </c>
      <c r="D2025" t="str">
        <f>VLOOKUP(Oliusala[[#This Row],[postnumer]],Sveitarfelog[#All],4,FALSE)</f>
        <v>Snæfellsbær</v>
      </c>
      <c r="E2025" t="str">
        <f>VLOOKUP(Oliusala[[#This Row],[postnumer]],Sveitarfelog[#All],5,FALSE)</f>
        <v>Vesturland</v>
      </c>
      <c r="F2025" t="s">
        <v>24</v>
      </c>
      <c r="G2025" t="s">
        <v>24</v>
      </c>
      <c r="H2025" t="s">
        <v>58</v>
      </c>
      <c r="I2025" s="1">
        <v>582171</v>
      </c>
      <c r="J2025" s="2">
        <f>VLOOKUP(Oliusala[[#This Row],[tegund]],Tegundir!$B$2:$D$19,3,FALSE)*Oliusala[[#This Row],[magn]]/1000</f>
        <v>503.57791499999996</v>
      </c>
      <c r="K2025">
        <v>2011</v>
      </c>
      <c r="L2025" t="s">
        <v>18</v>
      </c>
      <c r="M2025" s="144" t="s">
        <v>59</v>
      </c>
    </row>
    <row r="2026" spans="1:15" x14ac:dyDescent="0.2">
      <c r="A2026" t="s">
        <v>63</v>
      </c>
      <c r="B2026" s="144" t="s">
        <v>67</v>
      </c>
      <c r="C2026">
        <v>355</v>
      </c>
      <c r="D2026" t="str">
        <f>VLOOKUP(Oliusala[[#This Row],[postnumer]],Sveitarfelog[#All],4,FALSE)</f>
        <v>Snæfellsbær</v>
      </c>
      <c r="E2026" t="str">
        <f>VLOOKUP(Oliusala[[#This Row],[postnumer]],Sveitarfelog[#All],5,FALSE)</f>
        <v>Vesturland</v>
      </c>
      <c r="F2026" t="s">
        <v>24</v>
      </c>
      <c r="G2026" t="s">
        <v>24</v>
      </c>
      <c r="H2026" t="s">
        <v>58</v>
      </c>
      <c r="I2026" s="1">
        <v>2075</v>
      </c>
      <c r="J2026" s="2">
        <f>VLOOKUP(Oliusala[[#This Row],[tegund]],Tegundir!$B$2:$D$19,3,FALSE)*Oliusala[[#This Row],[magn]]/1000</f>
        <v>1.794875</v>
      </c>
      <c r="K2026">
        <v>2011</v>
      </c>
      <c r="L2026" t="s">
        <v>18</v>
      </c>
      <c r="M2026" s="144" t="s">
        <v>59</v>
      </c>
    </row>
    <row r="2027" spans="1:15" x14ac:dyDescent="0.2">
      <c r="A2027" t="s">
        <v>67</v>
      </c>
      <c r="B2027" s="144" t="s">
        <v>99</v>
      </c>
      <c r="C2027">
        <v>360</v>
      </c>
      <c r="D2027" t="str">
        <f>VLOOKUP(Oliusala[[#This Row],[postnumer]],Sveitarfelog[#All],4,FALSE)</f>
        <v>Snæfellsbær</v>
      </c>
      <c r="E2027" t="str">
        <f>VLOOKUP(Oliusala[[#This Row],[postnumer]],Sveitarfelog[#All],5,FALSE)</f>
        <v>Vesturland</v>
      </c>
      <c r="F2027" t="s">
        <v>24</v>
      </c>
      <c r="G2027" t="s">
        <v>24</v>
      </c>
      <c r="H2027" t="s">
        <v>60</v>
      </c>
      <c r="I2027" s="1">
        <v>997</v>
      </c>
      <c r="J2027" s="2">
        <f>VLOOKUP(Oliusala[[#This Row],[tegund]],Tegundir!$B$2:$D$19,3,FALSE)*Oliusala[[#This Row],[magn]]/1000</f>
        <v>0.86240499999999998</v>
      </c>
      <c r="K2027">
        <v>2011</v>
      </c>
      <c r="L2027" t="s">
        <v>18</v>
      </c>
      <c r="M2027" s="144" t="s">
        <v>59</v>
      </c>
    </row>
    <row r="2028" spans="1:15" x14ac:dyDescent="0.2">
      <c r="A2028" t="s">
        <v>67</v>
      </c>
      <c r="B2028" s="144" t="s">
        <v>99</v>
      </c>
      <c r="C2028">
        <v>360</v>
      </c>
      <c r="D2028" t="str">
        <f>VLOOKUP(Oliusala[[#This Row],[postnumer]],Sveitarfelog[#All],4,FALSE)</f>
        <v>Snæfellsbær</v>
      </c>
      <c r="E2028" t="str">
        <f>VLOOKUP(Oliusala[[#This Row],[postnumer]],Sveitarfelog[#All],5,FALSE)</f>
        <v>Vesturland</v>
      </c>
      <c r="F2028" t="s">
        <v>29</v>
      </c>
      <c r="G2028" t="s">
        <v>24</v>
      </c>
      <c r="H2028" t="s">
        <v>60</v>
      </c>
      <c r="I2028" s="1">
        <v>53248</v>
      </c>
      <c r="J2028" s="2">
        <f>VLOOKUP(Oliusala[[#This Row],[tegund]],Tegundir!$B$2:$D$19,3,FALSE)*Oliusala[[#This Row],[magn]]/1000</f>
        <v>46.059519999999999</v>
      </c>
      <c r="K2028">
        <v>2011</v>
      </c>
      <c r="L2028" t="s">
        <v>19</v>
      </c>
      <c r="M2028" s="144" t="s">
        <v>59</v>
      </c>
      <c r="O2028" s="144" t="s">
        <v>1998</v>
      </c>
    </row>
    <row r="2029" spans="1:15" x14ac:dyDescent="0.2">
      <c r="A2029" t="s">
        <v>67</v>
      </c>
      <c r="B2029" s="144" t="s">
        <v>99</v>
      </c>
      <c r="C2029">
        <v>360</v>
      </c>
      <c r="D2029" t="str">
        <f>VLOOKUP(Oliusala[[#This Row],[postnumer]],Sveitarfelog[#All],4,FALSE)</f>
        <v>Snæfellsbær</v>
      </c>
      <c r="E2029" t="str">
        <f>VLOOKUP(Oliusala[[#This Row],[postnumer]],Sveitarfelog[#All],5,FALSE)</f>
        <v>Vesturland</v>
      </c>
      <c r="F2029" t="s">
        <v>30</v>
      </c>
      <c r="G2029" t="s">
        <v>24</v>
      </c>
      <c r="H2029" t="s">
        <v>60</v>
      </c>
      <c r="I2029" s="1">
        <v>263949</v>
      </c>
      <c r="J2029" s="2">
        <f>VLOOKUP(Oliusala[[#This Row],[tegund]],Tegundir!$B$2:$D$19,3,FALSE)*Oliusala[[#This Row],[magn]]/1000</f>
        <v>228.31588500000001</v>
      </c>
      <c r="K2029">
        <v>2011</v>
      </c>
      <c r="L2029" t="s">
        <v>19</v>
      </c>
      <c r="M2029" s="144" t="s">
        <v>59</v>
      </c>
      <c r="O2029" s="144" t="s">
        <v>1998</v>
      </c>
    </row>
    <row r="2030" spans="1:15" x14ac:dyDescent="0.2">
      <c r="A2030" t="s">
        <v>57</v>
      </c>
      <c r="B2030" s="144" t="s">
        <v>99</v>
      </c>
      <c r="C2030">
        <v>360</v>
      </c>
      <c r="D2030" t="str">
        <f>VLOOKUP(Oliusala[[#This Row],[postnumer]],Sveitarfelog[#All],4,FALSE)</f>
        <v>Snæfellsbær</v>
      </c>
      <c r="E2030" t="str">
        <f>VLOOKUP(Oliusala[[#This Row],[postnumer]],Sveitarfelog[#All],5,FALSE)</f>
        <v>Vesturland</v>
      </c>
      <c r="F2030" t="s">
        <v>24</v>
      </c>
      <c r="G2030" t="s">
        <v>24</v>
      </c>
      <c r="H2030" t="s">
        <v>58</v>
      </c>
      <c r="I2030" s="1">
        <v>0</v>
      </c>
      <c r="J2030" s="2">
        <f>VLOOKUP(Oliusala[[#This Row],[tegund]],Tegundir!$B$2:$D$19,3,FALSE)*Oliusala[[#This Row],[magn]]/1000</f>
        <v>0</v>
      </c>
      <c r="K2030">
        <v>2011</v>
      </c>
      <c r="L2030" t="s">
        <v>18</v>
      </c>
      <c r="M2030" s="144" t="s">
        <v>59</v>
      </c>
    </row>
    <row r="2031" spans="1:15" x14ac:dyDescent="0.2">
      <c r="A2031" t="s">
        <v>57</v>
      </c>
      <c r="B2031" s="144" t="s">
        <v>99</v>
      </c>
      <c r="C2031">
        <v>360</v>
      </c>
      <c r="D2031" t="str">
        <f>VLOOKUP(Oliusala[[#This Row],[postnumer]],Sveitarfelog[#All],4,FALSE)</f>
        <v>Snæfellsbær</v>
      </c>
      <c r="E2031" t="str">
        <f>VLOOKUP(Oliusala[[#This Row],[postnumer]],Sveitarfelog[#All],5,FALSE)</f>
        <v>Vesturland</v>
      </c>
      <c r="F2031" t="s">
        <v>24</v>
      </c>
      <c r="G2031" t="s">
        <v>24</v>
      </c>
      <c r="H2031" t="s">
        <v>60</v>
      </c>
      <c r="I2031" s="1">
        <v>22816</v>
      </c>
      <c r="J2031" s="2">
        <f>VLOOKUP(Oliusala[[#This Row],[tegund]],Tegundir!$B$2:$D$19,3,FALSE)*Oliusala[[#This Row],[magn]]/1000</f>
        <v>19.73584</v>
      </c>
      <c r="K2031">
        <v>2011</v>
      </c>
      <c r="L2031" t="s">
        <v>18</v>
      </c>
      <c r="M2031" s="144" t="s">
        <v>59</v>
      </c>
    </row>
    <row r="2032" spans="1:15" x14ac:dyDescent="0.2">
      <c r="A2032" t="s">
        <v>57</v>
      </c>
      <c r="B2032" s="144" t="s">
        <v>99</v>
      </c>
      <c r="C2032">
        <v>360</v>
      </c>
      <c r="D2032" t="str">
        <f>VLOOKUP(Oliusala[[#This Row],[postnumer]],Sveitarfelog[#All],4,FALSE)</f>
        <v>Snæfellsbær</v>
      </c>
      <c r="E2032" t="str">
        <f>VLOOKUP(Oliusala[[#This Row],[postnumer]],Sveitarfelog[#All],5,FALSE)</f>
        <v>Vesturland</v>
      </c>
      <c r="F2032" t="s">
        <v>29</v>
      </c>
      <c r="G2032" t="s">
        <v>24</v>
      </c>
      <c r="H2032" t="s">
        <v>60</v>
      </c>
      <c r="I2032" s="1">
        <v>1174961</v>
      </c>
      <c r="J2032" s="2">
        <f>VLOOKUP(Oliusala[[#This Row],[tegund]],Tegundir!$B$2:$D$19,3,FALSE)*Oliusala[[#This Row],[magn]]/1000</f>
        <v>1016.341265</v>
      </c>
      <c r="K2032">
        <v>2011</v>
      </c>
      <c r="L2032" t="s">
        <v>19</v>
      </c>
      <c r="M2032" s="144" t="s">
        <v>59</v>
      </c>
      <c r="O2032" s="144" t="s">
        <v>1998</v>
      </c>
    </row>
    <row r="2033" spans="1:15" x14ac:dyDescent="0.2">
      <c r="A2033" t="s">
        <v>57</v>
      </c>
      <c r="B2033" s="144" t="s">
        <v>99</v>
      </c>
      <c r="C2033">
        <v>360</v>
      </c>
      <c r="D2033" t="str">
        <f>VLOOKUP(Oliusala[[#This Row],[postnumer]],Sveitarfelog[#All],4,FALSE)</f>
        <v>Snæfellsbær</v>
      </c>
      <c r="E2033" t="str">
        <f>VLOOKUP(Oliusala[[#This Row],[postnumer]],Sveitarfelog[#All],5,FALSE)</f>
        <v>Vesturland</v>
      </c>
      <c r="F2033" t="s">
        <v>30</v>
      </c>
      <c r="G2033" t="s">
        <v>24</v>
      </c>
      <c r="H2033" t="s">
        <v>60</v>
      </c>
      <c r="I2033" s="1">
        <v>248670</v>
      </c>
      <c r="J2033" s="2">
        <f>VLOOKUP(Oliusala[[#This Row],[tegund]],Tegundir!$B$2:$D$19,3,FALSE)*Oliusala[[#This Row],[magn]]/1000</f>
        <v>215.09954999999999</v>
      </c>
      <c r="K2033">
        <v>2011</v>
      </c>
      <c r="L2033" t="s">
        <v>19</v>
      </c>
      <c r="M2033" s="144" t="s">
        <v>59</v>
      </c>
      <c r="O2033" s="144" t="s">
        <v>1998</v>
      </c>
    </row>
    <row r="2034" spans="1:15" x14ac:dyDescent="0.2">
      <c r="A2034" t="s">
        <v>63</v>
      </c>
      <c r="B2034" s="144" t="s">
        <v>99</v>
      </c>
      <c r="C2034">
        <v>360</v>
      </c>
      <c r="D2034" t="str">
        <f>VLOOKUP(Oliusala[[#This Row],[postnumer]],Sveitarfelog[#All],4,FALSE)</f>
        <v>Snæfellsbær</v>
      </c>
      <c r="E2034" t="str">
        <f>VLOOKUP(Oliusala[[#This Row],[postnumer]],Sveitarfelog[#All],5,FALSE)</f>
        <v>Vesturland</v>
      </c>
      <c r="F2034" t="s">
        <v>24</v>
      </c>
      <c r="G2034" t="s">
        <v>24</v>
      </c>
      <c r="H2034" t="s">
        <v>58</v>
      </c>
      <c r="I2034" s="1">
        <v>116681</v>
      </c>
      <c r="J2034" s="2">
        <f>VLOOKUP(Oliusala[[#This Row],[tegund]],Tegundir!$B$2:$D$19,3,FALSE)*Oliusala[[#This Row],[magn]]/1000</f>
        <v>100.92906500000001</v>
      </c>
      <c r="K2034">
        <v>2011</v>
      </c>
      <c r="L2034" t="s">
        <v>18</v>
      </c>
      <c r="M2034" s="144" t="s">
        <v>59</v>
      </c>
    </row>
    <row r="2035" spans="1:15" x14ac:dyDescent="0.2">
      <c r="A2035" t="s">
        <v>63</v>
      </c>
      <c r="B2035" s="144" t="s">
        <v>101</v>
      </c>
      <c r="C2035">
        <v>370</v>
      </c>
      <c r="D2035" t="str">
        <f>VLOOKUP(Oliusala[[#This Row],[postnumer]],Sveitarfelog[#All],4,FALSE)</f>
        <v>Dalabyggð</v>
      </c>
      <c r="E2035" t="str">
        <f>VLOOKUP(Oliusala[[#This Row],[postnumer]],Sveitarfelog[#All],5,FALSE)</f>
        <v>Vesturland</v>
      </c>
      <c r="F2035" t="s">
        <v>25</v>
      </c>
      <c r="G2035" t="s">
        <v>24</v>
      </c>
      <c r="H2035" t="s">
        <v>58</v>
      </c>
      <c r="I2035" s="1">
        <v>44371</v>
      </c>
      <c r="J2035" s="2">
        <f>VLOOKUP(Oliusala[[#This Row],[tegund]],Tegundir!$B$2:$D$19,3,FALSE)*Oliusala[[#This Row],[magn]]/1000</f>
        <v>38.380915000000002</v>
      </c>
      <c r="K2035">
        <v>2011</v>
      </c>
      <c r="L2035" t="s">
        <v>1955</v>
      </c>
      <c r="M2035" s="144" t="s">
        <v>59</v>
      </c>
    </row>
    <row r="2036" spans="1:15" x14ac:dyDescent="0.2">
      <c r="A2036" t="s">
        <v>84</v>
      </c>
      <c r="B2036" s="144" t="s">
        <v>101</v>
      </c>
      <c r="C2036">
        <v>370</v>
      </c>
      <c r="D2036" t="str">
        <f>VLOOKUP(Oliusala[[#This Row],[postnumer]],Sveitarfelog[#All],4,FALSE)</f>
        <v>Dalabyggð</v>
      </c>
      <c r="E2036" t="str">
        <f>VLOOKUP(Oliusala[[#This Row],[postnumer]],Sveitarfelog[#All],5,FALSE)</f>
        <v>Vesturland</v>
      </c>
      <c r="F2036" t="s">
        <v>25</v>
      </c>
      <c r="G2036" t="s">
        <v>24</v>
      </c>
      <c r="H2036" t="s">
        <v>60</v>
      </c>
      <c r="I2036" s="1">
        <v>57256</v>
      </c>
      <c r="J2036" s="2">
        <f>VLOOKUP(Oliusala[[#This Row],[tegund]],Tegundir!$B$2:$D$19,3,FALSE)*Oliusala[[#This Row],[magn]]/1000</f>
        <v>49.526440000000001</v>
      </c>
      <c r="K2036">
        <v>2011</v>
      </c>
      <c r="L2036" t="s">
        <v>1955</v>
      </c>
      <c r="M2036" s="144" t="s">
        <v>59</v>
      </c>
    </row>
    <row r="2037" spans="1:15" x14ac:dyDescent="0.2">
      <c r="A2037" t="s">
        <v>57</v>
      </c>
      <c r="B2037" s="144" t="s">
        <v>101</v>
      </c>
      <c r="C2037">
        <v>370</v>
      </c>
      <c r="D2037" t="str">
        <f>VLOOKUP(Oliusala[[#This Row],[postnumer]],Sveitarfelog[#All],4,FALSE)</f>
        <v>Dalabyggð</v>
      </c>
      <c r="E2037" t="str">
        <f>VLOOKUP(Oliusala[[#This Row],[postnumer]],Sveitarfelog[#All],5,FALSE)</f>
        <v>Vesturland</v>
      </c>
      <c r="F2037" t="s">
        <v>25</v>
      </c>
      <c r="G2037" t="s">
        <v>24</v>
      </c>
      <c r="H2037" t="s">
        <v>60</v>
      </c>
      <c r="I2037" s="1">
        <v>246900</v>
      </c>
      <c r="J2037" s="2">
        <f>VLOOKUP(Oliusala[[#This Row],[tegund]],Tegundir!$B$2:$D$19,3,FALSE)*Oliusala[[#This Row],[magn]]/1000</f>
        <v>213.5685</v>
      </c>
      <c r="K2037">
        <v>2011</v>
      </c>
      <c r="L2037" t="s">
        <v>1955</v>
      </c>
      <c r="M2037" s="144" t="s">
        <v>59</v>
      </c>
    </row>
    <row r="2038" spans="1:15" x14ac:dyDescent="0.2">
      <c r="A2038" t="s">
        <v>76</v>
      </c>
      <c r="B2038" s="144" t="s">
        <v>101</v>
      </c>
      <c r="C2038">
        <v>370</v>
      </c>
      <c r="D2038" t="str">
        <f>VLOOKUP(Oliusala[[#This Row],[postnumer]],Sveitarfelog[#All],4,FALSE)</f>
        <v>Dalabyggð</v>
      </c>
      <c r="E2038" t="str">
        <f>VLOOKUP(Oliusala[[#This Row],[postnumer]],Sveitarfelog[#All],5,FALSE)</f>
        <v>Vesturland</v>
      </c>
      <c r="F2038" t="s">
        <v>25</v>
      </c>
      <c r="G2038" t="s">
        <v>24</v>
      </c>
      <c r="H2038" t="s">
        <v>60</v>
      </c>
      <c r="I2038" s="1">
        <v>9204</v>
      </c>
      <c r="J2038" s="2">
        <f>VLOOKUP(Oliusala[[#This Row],[tegund]],Tegundir!$B$2:$D$19,3,FALSE)*Oliusala[[#This Row],[magn]]/1000</f>
        <v>7.9614599999999998</v>
      </c>
      <c r="K2038">
        <v>2011</v>
      </c>
      <c r="L2038" t="s">
        <v>1955</v>
      </c>
      <c r="M2038" s="144" t="s">
        <v>59</v>
      </c>
    </row>
    <row r="2039" spans="1:15" x14ac:dyDescent="0.2">
      <c r="A2039" t="s">
        <v>84</v>
      </c>
      <c r="B2039" s="144" t="s">
        <v>101</v>
      </c>
      <c r="C2039">
        <v>370</v>
      </c>
      <c r="D2039" t="str">
        <f>VLOOKUP(Oliusala[[#This Row],[postnumer]],Sveitarfelog[#All],4,FALSE)</f>
        <v>Dalabyggð</v>
      </c>
      <c r="E2039" t="str">
        <f>VLOOKUP(Oliusala[[#This Row],[postnumer]],Sveitarfelog[#All],5,FALSE)</f>
        <v>Vesturland</v>
      </c>
      <c r="F2039" t="s">
        <v>24</v>
      </c>
      <c r="G2039" t="s">
        <v>24</v>
      </c>
      <c r="H2039" t="s">
        <v>60</v>
      </c>
      <c r="I2039" s="1">
        <v>7970</v>
      </c>
      <c r="J2039" s="2">
        <f>VLOOKUP(Oliusala[[#This Row],[tegund]],Tegundir!$B$2:$D$19,3,FALSE)*Oliusala[[#This Row],[magn]]/1000</f>
        <v>6.89405</v>
      </c>
      <c r="K2039">
        <v>2011</v>
      </c>
      <c r="L2039" t="s">
        <v>1955</v>
      </c>
      <c r="M2039" s="144" t="s">
        <v>59</v>
      </c>
    </row>
    <row r="2040" spans="1:15" x14ac:dyDescent="0.2">
      <c r="A2040" t="s">
        <v>57</v>
      </c>
      <c r="B2040" s="144" t="s">
        <v>101</v>
      </c>
      <c r="C2040">
        <v>370</v>
      </c>
      <c r="D2040" t="str">
        <f>VLOOKUP(Oliusala[[#This Row],[postnumer]],Sveitarfelog[#All],4,FALSE)</f>
        <v>Dalabyggð</v>
      </c>
      <c r="E2040" t="str">
        <f>VLOOKUP(Oliusala[[#This Row],[postnumer]],Sveitarfelog[#All],5,FALSE)</f>
        <v>Vesturland</v>
      </c>
      <c r="F2040" t="s">
        <v>24</v>
      </c>
      <c r="G2040" t="s">
        <v>24</v>
      </c>
      <c r="H2040" t="s">
        <v>58</v>
      </c>
      <c r="I2040" s="1">
        <v>0</v>
      </c>
      <c r="J2040" s="2">
        <f>VLOOKUP(Oliusala[[#This Row],[tegund]],Tegundir!$B$2:$D$19,3,FALSE)*Oliusala[[#This Row],[magn]]/1000</f>
        <v>0</v>
      </c>
      <c r="K2040">
        <v>2011</v>
      </c>
      <c r="L2040" t="s">
        <v>1955</v>
      </c>
      <c r="M2040" s="144" t="s">
        <v>59</v>
      </c>
    </row>
    <row r="2041" spans="1:15" x14ac:dyDescent="0.2">
      <c r="A2041" t="s">
        <v>57</v>
      </c>
      <c r="B2041" s="144" t="s">
        <v>101</v>
      </c>
      <c r="C2041">
        <v>370</v>
      </c>
      <c r="D2041" t="str">
        <f>VLOOKUP(Oliusala[[#This Row],[postnumer]],Sveitarfelog[#All],4,FALSE)</f>
        <v>Dalabyggð</v>
      </c>
      <c r="E2041" t="str">
        <f>VLOOKUP(Oliusala[[#This Row],[postnumer]],Sveitarfelog[#All],5,FALSE)</f>
        <v>Vesturland</v>
      </c>
      <c r="F2041" t="s">
        <v>24</v>
      </c>
      <c r="G2041" t="s">
        <v>24</v>
      </c>
      <c r="H2041" t="s">
        <v>60</v>
      </c>
      <c r="I2041" s="1">
        <v>85525</v>
      </c>
      <c r="J2041" s="2">
        <f>VLOOKUP(Oliusala[[#This Row],[tegund]],Tegundir!$B$2:$D$19,3,FALSE)*Oliusala[[#This Row],[magn]]/1000</f>
        <v>73.979124999999996</v>
      </c>
      <c r="K2041">
        <v>2011</v>
      </c>
      <c r="L2041" t="s">
        <v>1955</v>
      </c>
      <c r="M2041" s="144" t="s">
        <v>59</v>
      </c>
    </row>
    <row r="2042" spans="1:15" x14ac:dyDescent="0.2">
      <c r="A2042" t="s">
        <v>76</v>
      </c>
      <c r="B2042" s="144" t="s">
        <v>101</v>
      </c>
      <c r="C2042">
        <v>370</v>
      </c>
      <c r="D2042" t="str">
        <f>VLOOKUP(Oliusala[[#This Row],[postnumer]],Sveitarfelog[#All],4,FALSE)</f>
        <v>Dalabyggð</v>
      </c>
      <c r="E2042" t="str">
        <f>VLOOKUP(Oliusala[[#This Row],[postnumer]],Sveitarfelog[#All],5,FALSE)</f>
        <v>Vesturland</v>
      </c>
      <c r="F2042" t="s">
        <v>24</v>
      </c>
      <c r="G2042" t="s">
        <v>24</v>
      </c>
      <c r="H2042" t="s">
        <v>60</v>
      </c>
      <c r="I2042" s="1">
        <v>59659</v>
      </c>
      <c r="J2042" s="2">
        <f>VLOOKUP(Oliusala[[#This Row],[tegund]],Tegundir!$B$2:$D$19,3,FALSE)*Oliusala[[#This Row],[magn]]/1000</f>
        <v>51.605034999999994</v>
      </c>
      <c r="K2042">
        <v>2011</v>
      </c>
      <c r="L2042" t="s">
        <v>1955</v>
      </c>
      <c r="M2042" s="144" t="s">
        <v>59</v>
      </c>
    </row>
    <row r="2043" spans="1:15" x14ac:dyDescent="0.2">
      <c r="A2043" t="s">
        <v>63</v>
      </c>
      <c r="B2043" s="144" t="s">
        <v>101</v>
      </c>
      <c r="C2043">
        <v>370</v>
      </c>
      <c r="D2043" t="str">
        <f>VLOOKUP(Oliusala[[#This Row],[postnumer]],Sveitarfelog[#All],4,FALSE)</f>
        <v>Dalabyggð</v>
      </c>
      <c r="E2043" t="str">
        <f>VLOOKUP(Oliusala[[#This Row],[postnumer]],Sveitarfelog[#All],5,FALSE)</f>
        <v>Vesturland</v>
      </c>
      <c r="F2043" t="s">
        <v>24</v>
      </c>
      <c r="G2043" t="s">
        <v>24</v>
      </c>
      <c r="H2043" t="s">
        <v>58</v>
      </c>
      <c r="I2043" s="1">
        <v>504386</v>
      </c>
      <c r="J2043" s="2">
        <f>VLOOKUP(Oliusala[[#This Row],[tegund]],Tegundir!$B$2:$D$19,3,FALSE)*Oliusala[[#This Row],[magn]]/1000</f>
        <v>436.29389000000003</v>
      </c>
      <c r="K2043">
        <v>2011</v>
      </c>
      <c r="L2043" t="s">
        <v>18</v>
      </c>
      <c r="M2043" s="144" t="s">
        <v>59</v>
      </c>
    </row>
    <row r="2044" spans="1:15" x14ac:dyDescent="0.2">
      <c r="A2044" t="s">
        <v>63</v>
      </c>
      <c r="B2044" s="144" t="s">
        <v>103</v>
      </c>
      <c r="C2044">
        <v>371</v>
      </c>
      <c r="D2044" t="str">
        <f>VLOOKUP(Oliusala[[#This Row],[postnumer]],Sveitarfelog[#All],4,FALSE)</f>
        <v>Dalabyggð</v>
      </c>
      <c r="E2044" t="str">
        <f>VLOOKUP(Oliusala[[#This Row],[postnumer]],Sveitarfelog[#All],5,FALSE)</f>
        <v>Vesturland</v>
      </c>
      <c r="F2044" t="s">
        <v>24</v>
      </c>
      <c r="G2044" t="s">
        <v>24</v>
      </c>
      <c r="H2044" t="s">
        <v>58</v>
      </c>
      <c r="I2044" s="1">
        <v>52593</v>
      </c>
      <c r="J2044" s="2">
        <f>VLOOKUP(Oliusala[[#This Row],[tegund]],Tegundir!$B$2:$D$19,3,FALSE)*Oliusala[[#This Row],[magn]]/1000</f>
        <v>45.492944999999999</v>
      </c>
      <c r="K2044">
        <v>2011</v>
      </c>
      <c r="L2044" t="s">
        <v>18</v>
      </c>
      <c r="M2044" s="144" t="s">
        <v>59</v>
      </c>
    </row>
    <row r="2045" spans="1:15" x14ac:dyDescent="0.2">
      <c r="A2045" t="s">
        <v>84</v>
      </c>
      <c r="B2045" s="144" t="s">
        <v>101</v>
      </c>
      <c r="C2045">
        <v>370</v>
      </c>
      <c r="D2045" t="str">
        <f>VLOOKUP(Oliusala[[#This Row],[postnumer]],Sveitarfelog[#All],4,FALSE)</f>
        <v>Dalabyggð</v>
      </c>
      <c r="E2045" t="str">
        <f>VLOOKUP(Oliusala[[#This Row],[postnumer]],Sveitarfelog[#All],5,FALSE)</f>
        <v>Vesturland</v>
      </c>
      <c r="F2045" t="s">
        <v>30</v>
      </c>
      <c r="G2045" t="s">
        <v>24</v>
      </c>
      <c r="H2045" t="s">
        <v>60</v>
      </c>
      <c r="I2045" s="1">
        <v>839</v>
      </c>
      <c r="J2045" s="2">
        <f>VLOOKUP(Oliusala[[#This Row],[tegund]],Tegundir!$B$2:$D$19,3,FALSE)*Oliusala[[#This Row],[magn]]/1000</f>
        <v>0.72573500000000002</v>
      </c>
      <c r="K2045">
        <v>2011</v>
      </c>
      <c r="L2045" t="s">
        <v>19</v>
      </c>
      <c r="M2045" s="144" t="s">
        <v>59</v>
      </c>
      <c r="O2045" s="144" t="s">
        <v>1998</v>
      </c>
    </row>
    <row r="2046" spans="1:15" x14ac:dyDescent="0.2">
      <c r="A2046" t="s">
        <v>57</v>
      </c>
      <c r="B2046" s="144" t="s">
        <v>101</v>
      </c>
      <c r="C2046">
        <v>370</v>
      </c>
      <c r="D2046" t="str">
        <f>VLOOKUP(Oliusala[[#This Row],[postnumer]],Sveitarfelog[#All],4,FALSE)</f>
        <v>Dalabyggð</v>
      </c>
      <c r="E2046" t="str">
        <f>VLOOKUP(Oliusala[[#This Row],[postnumer]],Sveitarfelog[#All],5,FALSE)</f>
        <v>Vesturland</v>
      </c>
      <c r="F2046" t="s">
        <v>30</v>
      </c>
      <c r="G2046" t="s">
        <v>24</v>
      </c>
      <c r="H2046" t="s">
        <v>60</v>
      </c>
      <c r="I2046" s="1">
        <v>1094</v>
      </c>
      <c r="J2046" s="2">
        <f>VLOOKUP(Oliusala[[#This Row],[tegund]],Tegundir!$B$2:$D$19,3,FALSE)*Oliusala[[#This Row],[magn]]/1000</f>
        <v>0.94630999999999998</v>
      </c>
      <c r="K2046">
        <v>2011</v>
      </c>
      <c r="L2046" t="s">
        <v>19</v>
      </c>
      <c r="M2046" s="144" t="s">
        <v>59</v>
      </c>
      <c r="O2046" s="144" t="s">
        <v>1998</v>
      </c>
    </row>
    <row r="2047" spans="1:15" x14ac:dyDescent="0.2">
      <c r="A2047" t="s">
        <v>63</v>
      </c>
      <c r="B2047" s="144" t="s">
        <v>103</v>
      </c>
      <c r="C2047">
        <v>371</v>
      </c>
      <c r="D2047" t="str">
        <f>VLOOKUP(Oliusala[[#This Row],[postnumer]],Sveitarfelog[#All],4,FALSE)</f>
        <v>Dalabyggð</v>
      </c>
      <c r="E2047" t="str">
        <f>VLOOKUP(Oliusala[[#This Row],[postnumer]],Sveitarfelog[#All],5,FALSE)</f>
        <v>Vesturland</v>
      </c>
      <c r="F2047" t="s">
        <v>25</v>
      </c>
      <c r="G2047" t="s">
        <v>24</v>
      </c>
      <c r="H2047" t="s">
        <v>58</v>
      </c>
      <c r="I2047" s="1">
        <v>9211</v>
      </c>
      <c r="J2047" s="2">
        <f>VLOOKUP(Oliusala[[#This Row],[tegund]],Tegundir!$B$2:$D$19,3,FALSE)*Oliusala[[#This Row],[magn]]/1000</f>
        <v>7.9675150000000006</v>
      </c>
      <c r="K2047">
        <v>2011</v>
      </c>
      <c r="L2047" t="s">
        <v>1955</v>
      </c>
      <c r="M2047" s="144" t="s">
        <v>59</v>
      </c>
    </row>
    <row r="2048" spans="1:15" x14ac:dyDescent="0.2">
      <c r="A2048" t="s">
        <v>57</v>
      </c>
      <c r="B2048" s="144" t="s">
        <v>103</v>
      </c>
      <c r="C2048">
        <v>371</v>
      </c>
      <c r="D2048" t="str">
        <f>VLOOKUP(Oliusala[[#This Row],[postnumer]],Sveitarfelog[#All],4,FALSE)</f>
        <v>Dalabyggð</v>
      </c>
      <c r="E2048" t="str">
        <f>VLOOKUP(Oliusala[[#This Row],[postnumer]],Sveitarfelog[#All],5,FALSE)</f>
        <v>Vesturland</v>
      </c>
      <c r="F2048" t="s">
        <v>25</v>
      </c>
      <c r="G2048" t="s">
        <v>24</v>
      </c>
      <c r="H2048" t="s">
        <v>60</v>
      </c>
      <c r="I2048" s="1">
        <v>11979</v>
      </c>
      <c r="J2048" s="2">
        <f>VLOOKUP(Oliusala[[#This Row],[tegund]],Tegundir!$B$2:$D$19,3,FALSE)*Oliusala[[#This Row],[magn]]/1000</f>
        <v>10.361834999999999</v>
      </c>
      <c r="K2048">
        <v>2011</v>
      </c>
      <c r="L2048" t="s">
        <v>1955</v>
      </c>
      <c r="M2048" s="144" t="s">
        <v>59</v>
      </c>
    </row>
    <row r="2049" spans="1:15" x14ac:dyDescent="0.2">
      <c r="A2049" t="s">
        <v>63</v>
      </c>
      <c r="B2049" s="144" t="s">
        <v>104</v>
      </c>
      <c r="C2049">
        <v>380</v>
      </c>
      <c r="D2049" t="str">
        <f>VLOOKUP(Oliusala[[#This Row],[postnumer]],Sveitarfelog[#All],4,FALSE)</f>
        <v>Reykhólahreppur</v>
      </c>
      <c r="E2049" t="str">
        <f>VLOOKUP(Oliusala[[#This Row],[postnumer]],Sveitarfelog[#All],5,FALSE)</f>
        <v>Vestfirðir</v>
      </c>
      <c r="F2049" t="s">
        <v>25</v>
      </c>
      <c r="G2049" t="s">
        <v>24</v>
      </c>
      <c r="H2049" t="s">
        <v>58</v>
      </c>
      <c r="I2049" s="1">
        <v>1277</v>
      </c>
      <c r="J2049" s="2">
        <f>VLOOKUP(Oliusala[[#This Row],[tegund]],Tegundir!$B$2:$D$19,3,FALSE)*Oliusala[[#This Row],[magn]]/1000</f>
        <v>1.1046050000000001</v>
      </c>
      <c r="K2049">
        <v>2011</v>
      </c>
      <c r="L2049" t="s">
        <v>18</v>
      </c>
      <c r="M2049" s="144" t="s">
        <v>59</v>
      </c>
    </row>
    <row r="2050" spans="1:15" x14ac:dyDescent="0.2">
      <c r="A2050" t="s">
        <v>84</v>
      </c>
      <c r="B2050" s="144" t="s">
        <v>106</v>
      </c>
      <c r="C2050">
        <v>380</v>
      </c>
      <c r="D2050" t="str">
        <f>VLOOKUP(Oliusala[[#This Row],[postnumer]],Sveitarfelog[#All],4,FALSE)</f>
        <v>Reykhólahreppur</v>
      </c>
      <c r="E2050" t="str">
        <f>VLOOKUP(Oliusala[[#This Row],[postnumer]],Sveitarfelog[#All],5,FALSE)</f>
        <v>Vestfirðir</v>
      </c>
      <c r="F2050" t="s">
        <v>25</v>
      </c>
      <c r="G2050" t="s">
        <v>24</v>
      </c>
      <c r="H2050" t="s">
        <v>60</v>
      </c>
      <c r="I2050" s="1">
        <v>6766</v>
      </c>
      <c r="J2050" s="2">
        <f>VLOOKUP(Oliusala[[#This Row],[tegund]],Tegundir!$B$2:$D$19,3,FALSE)*Oliusala[[#This Row],[magn]]/1000</f>
        <v>5.8525900000000002</v>
      </c>
      <c r="K2050">
        <v>2011</v>
      </c>
      <c r="L2050" t="s">
        <v>1955</v>
      </c>
      <c r="M2050" s="144" t="s">
        <v>59</v>
      </c>
    </row>
    <row r="2051" spans="1:15" x14ac:dyDescent="0.2">
      <c r="A2051" t="s">
        <v>84</v>
      </c>
      <c r="B2051" s="144" t="s">
        <v>105</v>
      </c>
      <c r="C2051">
        <v>380</v>
      </c>
      <c r="D2051" t="str">
        <f>VLOOKUP(Oliusala[[#This Row],[postnumer]],Sveitarfelog[#All],4,FALSE)</f>
        <v>Reykhólahreppur</v>
      </c>
      <c r="E2051" t="str">
        <f>VLOOKUP(Oliusala[[#This Row],[postnumer]],Sveitarfelog[#All],5,FALSE)</f>
        <v>Vestfirðir</v>
      </c>
      <c r="F2051" t="s">
        <v>25</v>
      </c>
      <c r="G2051" t="s">
        <v>24</v>
      </c>
      <c r="H2051" t="s">
        <v>60</v>
      </c>
      <c r="I2051" s="1">
        <v>3286</v>
      </c>
      <c r="J2051" s="2">
        <f>VLOOKUP(Oliusala[[#This Row],[tegund]],Tegundir!$B$2:$D$19,3,FALSE)*Oliusala[[#This Row],[magn]]/1000</f>
        <v>2.84239</v>
      </c>
      <c r="K2051">
        <v>2011</v>
      </c>
      <c r="L2051" t="s">
        <v>1955</v>
      </c>
      <c r="M2051" s="144" t="s">
        <v>59</v>
      </c>
    </row>
    <row r="2052" spans="1:15" x14ac:dyDescent="0.2">
      <c r="A2052" t="s">
        <v>57</v>
      </c>
      <c r="B2052" s="144" t="s">
        <v>106</v>
      </c>
      <c r="C2052">
        <v>380</v>
      </c>
      <c r="D2052" t="str">
        <f>VLOOKUP(Oliusala[[#This Row],[postnumer]],Sveitarfelog[#All],4,FALSE)</f>
        <v>Reykhólahreppur</v>
      </c>
      <c r="E2052" t="str">
        <f>VLOOKUP(Oliusala[[#This Row],[postnumer]],Sveitarfelog[#All],5,FALSE)</f>
        <v>Vestfirðir</v>
      </c>
      <c r="F2052" t="s">
        <v>25</v>
      </c>
      <c r="G2052" t="s">
        <v>24</v>
      </c>
      <c r="H2052" t="s">
        <v>60</v>
      </c>
      <c r="I2052" s="1">
        <v>80980</v>
      </c>
      <c r="J2052" s="2">
        <f>VLOOKUP(Oliusala[[#This Row],[tegund]],Tegundir!$B$2:$D$19,3,FALSE)*Oliusala[[#This Row],[magn]]/1000</f>
        <v>70.047699999999992</v>
      </c>
      <c r="K2052">
        <v>2011</v>
      </c>
      <c r="L2052" t="s">
        <v>1955</v>
      </c>
      <c r="M2052" s="144" t="s">
        <v>59</v>
      </c>
    </row>
    <row r="2053" spans="1:15" x14ac:dyDescent="0.2">
      <c r="A2053" t="s">
        <v>57</v>
      </c>
      <c r="B2053" s="144" t="s">
        <v>105</v>
      </c>
      <c r="C2053">
        <v>380</v>
      </c>
      <c r="D2053" t="str">
        <f>VLOOKUP(Oliusala[[#This Row],[postnumer]],Sveitarfelog[#All],4,FALSE)</f>
        <v>Reykhólahreppur</v>
      </c>
      <c r="E2053" t="str">
        <f>VLOOKUP(Oliusala[[#This Row],[postnumer]],Sveitarfelog[#All],5,FALSE)</f>
        <v>Vestfirðir</v>
      </c>
      <c r="F2053" t="s">
        <v>25</v>
      </c>
      <c r="G2053" t="s">
        <v>24</v>
      </c>
      <c r="H2053" t="s">
        <v>60</v>
      </c>
      <c r="I2053" s="1">
        <v>278014</v>
      </c>
      <c r="J2053" s="2">
        <f>VLOOKUP(Oliusala[[#This Row],[tegund]],Tegundir!$B$2:$D$19,3,FALSE)*Oliusala[[#This Row],[magn]]/1000</f>
        <v>240.48210999999998</v>
      </c>
      <c r="K2053">
        <v>2011</v>
      </c>
      <c r="L2053" t="s">
        <v>1955</v>
      </c>
      <c r="M2053" s="144" t="s">
        <v>59</v>
      </c>
    </row>
    <row r="2054" spans="1:15" x14ac:dyDescent="0.2">
      <c r="A2054" t="s">
        <v>84</v>
      </c>
      <c r="B2054" s="144" t="s">
        <v>106</v>
      </c>
      <c r="C2054">
        <v>380</v>
      </c>
      <c r="D2054" t="str">
        <f>VLOOKUP(Oliusala[[#This Row],[postnumer]],Sveitarfelog[#All],4,FALSE)</f>
        <v>Reykhólahreppur</v>
      </c>
      <c r="E2054" t="str">
        <f>VLOOKUP(Oliusala[[#This Row],[postnumer]],Sveitarfelog[#All],5,FALSE)</f>
        <v>Vestfirðir</v>
      </c>
      <c r="F2054" t="s">
        <v>24</v>
      </c>
      <c r="G2054" t="s">
        <v>24</v>
      </c>
      <c r="H2054" t="s">
        <v>60</v>
      </c>
      <c r="I2054" s="1">
        <v>7222</v>
      </c>
      <c r="J2054" s="2">
        <f>VLOOKUP(Oliusala[[#This Row],[tegund]],Tegundir!$B$2:$D$19,3,FALSE)*Oliusala[[#This Row],[magn]]/1000</f>
        <v>6.2470299999999996</v>
      </c>
      <c r="K2054">
        <v>2011</v>
      </c>
      <c r="L2054" t="s">
        <v>18</v>
      </c>
      <c r="M2054" s="144" t="s">
        <v>59</v>
      </c>
    </row>
    <row r="2055" spans="1:15" x14ac:dyDescent="0.2">
      <c r="A2055" t="s">
        <v>57</v>
      </c>
      <c r="B2055" s="144" t="s">
        <v>104</v>
      </c>
      <c r="C2055">
        <v>380</v>
      </c>
      <c r="D2055" t="str">
        <f>VLOOKUP(Oliusala[[#This Row],[postnumer]],Sveitarfelog[#All],4,FALSE)</f>
        <v>Reykhólahreppur</v>
      </c>
      <c r="E2055" t="str">
        <f>VLOOKUP(Oliusala[[#This Row],[postnumer]],Sveitarfelog[#All],5,FALSE)</f>
        <v>Vestfirðir</v>
      </c>
      <c r="F2055" t="s">
        <v>24</v>
      </c>
      <c r="G2055" t="s">
        <v>24</v>
      </c>
      <c r="H2055" t="s">
        <v>58</v>
      </c>
      <c r="I2055" s="1">
        <v>0</v>
      </c>
      <c r="J2055" s="2">
        <f>VLOOKUP(Oliusala[[#This Row],[tegund]],Tegundir!$B$2:$D$19,3,FALSE)*Oliusala[[#This Row],[magn]]/1000</f>
        <v>0</v>
      </c>
      <c r="K2055">
        <v>2011</v>
      </c>
      <c r="L2055" t="s">
        <v>18</v>
      </c>
      <c r="M2055" s="144" t="s">
        <v>59</v>
      </c>
    </row>
    <row r="2056" spans="1:15" x14ac:dyDescent="0.2">
      <c r="A2056" t="s">
        <v>57</v>
      </c>
      <c r="B2056" s="144" t="s">
        <v>106</v>
      </c>
      <c r="C2056">
        <v>380</v>
      </c>
      <c r="D2056" t="str">
        <f>VLOOKUP(Oliusala[[#This Row],[postnumer]],Sveitarfelog[#All],4,FALSE)</f>
        <v>Reykhólahreppur</v>
      </c>
      <c r="E2056" t="str">
        <f>VLOOKUP(Oliusala[[#This Row],[postnumer]],Sveitarfelog[#All],5,FALSE)</f>
        <v>Vestfirðir</v>
      </c>
      <c r="F2056" t="s">
        <v>24</v>
      </c>
      <c r="G2056" t="s">
        <v>24</v>
      </c>
      <c r="H2056" t="s">
        <v>58</v>
      </c>
      <c r="I2056" s="1">
        <v>0</v>
      </c>
      <c r="J2056" s="2">
        <f>VLOOKUP(Oliusala[[#This Row],[tegund]],Tegundir!$B$2:$D$19,3,FALSE)*Oliusala[[#This Row],[magn]]/1000</f>
        <v>0</v>
      </c>
      <c r="K2056">
        <v>2011</v>
      </c>
      <c r="L2056" t="s">
        <v>18</v>
      </c>
      <c r="M2056" s="144" t="s">
        <v>59</v>
      </c>
    </row>
    <row r="2057" spans="1:15" x14ac:dyDescent="0.2">
      <c r="A2057" t="s">
        <v>57</v>
      </c>
      <c r="B2057" s="144" t="s">
        <v>106</v>
      </c>
      <c r="C2057">
        <v>380</v>
      </c>
      <c r="D2057" t="str">
        <f>VLOOKUP(Oliusala[[#This Row],[postnumer]],Sveitarfelog[#All],4,FALSE)</f>
        <v>Reykhólahreppur</v>
      </c>
      <c r="E2057" t="str">
        <f>VLOOKUP(Oliusala[[#This Row],[postnumer]],Sveitarfelog[#All],5,FALSE)</f>
        <v>Vestfirðir</v>
      </c>
      <c r="F2057" t="s">
        <v>24</v>
      </c>
      <c r="G2057" t="s">
        <v>24</v>
      </c>
      <c r="H2057" t="s">
        <v>60</v>
      </c>
      <c r="I2057" s="1">
        <v>569</v>
      </c>
      <c r="J2057" s="2">
        <f>VLOOKUP(Oliusala[[#This Row],[tegund]],Tegundir!$B$2:$D$19,3,FALSE)*Oliusala[[#This Row],[magn]]/1000</f>
        <v>0.49218499999999998</v>
      </c>
      <c r="K2057">
        <v>2011</v>
      </c>
      <c r="L2057" t="s">
        <v>18</v>
      </c>
      <c r="M2057" s="144" t="s">
        <v>59</v>
      </c>
    </row>
    <row r="2058" spans="1:15" x14ac:dyDescent="0.2">
      <c r="A2058" t="s">
        <v>57</v>
      </c>
      <c r="B2058" s="144" t="s">
        <v>105</v>
      </c>
      <c r="C2058">
        <v>380</v>
      </c>
      <c r="D2058" t="str">
        <f>VLOOKUP(Oliusala[[#This Row],[postnumer]],Sveitarfelog[#All],4,FALSE)</f>
        <v>Reykhólahreppur</v>
      </c>
      <c r="E2058" t="str">
        <f>VLOOKUP(Oliusala[[#This Row],[postnumer]],Sveitarfelog[#All],5,FALSE)</f>
        <v>Vestfirðir</v>
      </c>
      <c r="F2058" t="s">
        <v>24</v>
      </c>
      <c r="G2058" t="s">
        <v>24</v>
      </c>
      <c r="H2058" t="s">
        <v>58</v>
      </c>
      <c r="I2058" s="1">
        <v>0</v>
      </c>
      <c r="J2058" s="2">
        <f>VLOOKUP(Oliusala[[#This Row],[tegund]],Tegundir!$B$2:$D$19,3,FALSE)*Oliusala[[#This Row],[magn]]/1000</f>
        <v>0</v>
      </c>
      <c r="K2058">
        <v>2011</v>
      </c>
      <c r="L2058" t="s">
        <v>18</v>
      </c>
      <c r="M2058" s="144" t="s">
        <v>59</v>
      </c>
    </row>
    <row r="2059" spans="1:15" x14ac:dyDescent="0.2">
      <c r="A2059" t="s">
        <v>57</v>
      </c>
      <c r="B2059" s="144" t="s">
        <v>105</v>
      </c>
      <c r="C2059">
        <v>380</v>
      </c>
      <c r="D2059" t="str">
        <f>VLOOKUP(Oliusala[[#This Row],[postnumer]],Sveitarfelog[#All],4,FALSE)</f>
        <v>Reykhólahreppur</v>
      </c>
      <c r="E2059" t="str">
        <f>VLOOKUP(Oliusala[[#This Row],[postnumer]],Sveitarfelog[#All],5,FALSE)</f>
        <v>Vestfirðir</v>
      </c>
      <c r="F2059" t="s">
        <v>24</v>
      </c>
      <c r="G2059" t="s">
        <v>24</v>
      </c>
      <c r="H2059" t="s">
        <v>60</v>
      </c>
      <c r="I2059" s="1">
        <v>36571</v>
      </c>
      <c r="J2059" s="2">
        <f>VLOOKUP(Oliusala[[#This Row],[tegund]],Tegundir!$B$2:$D$19,3,FALSE)*Oliusala[[#This Row],[magn]]/1000</f>
        <v>31.633915000000002</v>
      </c>
      <c r="K2059">
        <v>2011</v>
      </c>
      <c r="L2059" t="s">
        <v>18</v>
      </c>
      <c r="M2059" s="144" t="s">
        <v>59</v>
      </c>
    </row>
    <row r="2060" spans="1:15" x14ac:dyDescent="0.2">
      <c r="A2060" t="s">
        <v>57</v>
      </c>
      <c r="B2060" s="144" t="s">
        <v>105</v>
      </c>
      <c r="C2060">
        <v>380</v>
      </c>
      <c r="D2060" t="str">
        <f>VLOOKUP(Oliusala[[#This Row],[postnumer]],Sveitarfelog[#All],4,FALSE)</f>
        <v>Reykhólahreppur</v>
      </c>
      <c r="E2060" t="str">
        <f>VLOOKUP(Oliusala[[#This Row],[postnumer]],Sveitarfelog[#All],5,FALSE)</f>
        <v>Vestfirðir</v>
      </c>
      <c r="F2060" t="s">
        <v>29</v>
      </c>
      <c r="G2060" t="s">
        <v>24</v>
      </c>
      <c r="H2060" t="s">
        <v>60</v>
      </c>
      <c r="I2060" s="1">
        <v>3385</v>
      </c>
      <c r="J2060" s="2">
        <f>VLOOKUP(Oliusala[[#This Row],[tegund]],Tegundir!$B$2:$D$19,3,FALSE)*Oliusala[[#This Row],[magn]]/1000</f>
        <v>2.9280249999999999</v>
      </c>
      <c r="K2060">
        <v>2011</v>
      </c>
      <c r="L2060" t="s">
        <v>19</v>
      </c>
      <c r="M2060" s="144" t="s">
        <v>59</v>
      </c>
      <c r="O2060" s="144" t="s">
        <v>1998</v>
      </c>
    </row>
    <row r="2061" spans="1:15" x14ac:dyDescent="0.2">
      <c r="A2061" t="s">
        <v>57</v>
      </c>
      <c r="B2061" s="144" t="s">
        <v>105</v>
      </c>
      <c r="C2061">
        <v>380</v>
      </c>
      <c r="D2061" t="str">
        <f>VLOOKUP(Oliusala[[#This Row],[postnumer]],Sveitarfelog[#All],4,FALSE)</f>
        <v>Reykhólahreppur</v>
      </c>
      <c r="E2061" t="str">
        <f>VLOOKUP(Oliusala[[#This Row],[postnumer]],Sveitarfelog[#All],5,FALSE)</f>
        <v>Vestfirðir</v>
      </c>
      <c r="F2061" t="s">
        <v>30</v>
      </c>
      <c r="G2061" t="s">
        <v>24</v>
      </c>
      <c r="H2061" t="s">
        <v>60</v>
      </c>
      <c r="I2061" s="1">
        <v>13691</v>
      </c>
      <c r="J2061" s="2">
        <f>VLOOKUP(Oliusala[[#This Row],[tegund]],Tegundir!$B$2:$D$19,3,FALSE)*Oliusala[[#This Row],[magn]]/1000</f>
        <v>11.842715</v>
      </c>
      <c r="K2061">
        <v>2011</v>
      </c>
      <c r="L2061" t="s">
        <v>19</v>
      </c>
      <c r="M2061" s="144" t="s">
        <v>59</v>
      </c>
      <c r="O2061" s="144" t="s">
        <v>1998</v>
      </c>
    </row>
    <row r="2062" spans="1:15" x14ac:dyDescent="0.2">
      <c r="A2062" t="s">
        <v>63</v>
      </c>
      <c r="B2062" s="144" t="s">
        <v>104</v>
      </c>
      <c r="C2062">
        <v>380</v>
      </c>
      <c r="D2062" t="str">
        <f>VLOOKUP(Oliusala[[#This Row],[postnumer]],Sveitarfelog[#All],4,FALSE)</f>
        <v>Reykhólahreppur</v>
      </c>
      <c r="E2062" t="str">
        <f>VLOOKUP(Oliusala[[#This Row],[postnumer]],Sveitarfelog[#All],5,FALSE)</f>
        <v>Vestfirðir</v>
      </c>
      <c r="F2062" t="s">
        <v>24</v>
      </c>
      <c r="G2062" t="s">
        <v>24</v>
      </c>
      <c r="H2062" t="s">
        <v>58</v>
      </c>
      <c r="I2062" s="1">
        <v>65235</v>
      </c>
      <c r="J2062" s="2">
        <f>VLOOKUP(Oliusala[[#This Row],[tegund]],Tegundir!$B$2:$D$19,3,FALSE)*Oliusala[[#This Row],[magn]]/1000</f>
        <v>56.428274999999999</v>
      </c>
      <c r="K2062">
        <v>2011</v>
      </c>
      <c r="L2062" t="s">
        <v>18</v>
      </c>
      <c r="M2062" s="144" t="s">
        <v>59</v>
      </c>
    </row>
    <row r="2063" spans="1:15" x14ac:dyDescent="0.2">
      <c r="A2063" t="s">
        <v>63</v>
      </c>
      <c r="B2063" s="144" t="s">
        <v>106</v>
      </c>
      <c r="C2063">
        <v>380</v>
      </c>
      <c r="D2063" t="str">
        <f>VLOOKUP(Oliusala[[#This Row],[postnumer]],Sveitarfelog[#All],4,FALSE)</f>
        <v>Reykhólahreppur</v>
      </c>
      <c r="E2063" t="str">
        <f>VLOOKUP(Oliusala[[#This Row],[postnumer]],Sveitarfelog[#All],5,FALSE)</f>
        <v>Vestfirðir</v>
      </c>
      <c r="F2063" t="s">
        <v>24</v>
      </c>
      <c r="G2063" t="s">
        <v>24</v>
      </c>
      <c r="H2063" t="s">
        <v>58</v>
      </c>
      <c r="I2063" s="1">
        <v>65353</v>
      </c>
      <c r="J2063" s="2">
        <f>VLOOKUP(Oliusala[[#This Row],[tegund]],Tegundir!$B$2:$D$19,3,FALSE)*Oliusala[[#This Row],[magn]]/1000</f>
        <v>56.530345000000004</v>
      </c>
      <c r="K2063">
        <v>2011</v>
      </c>
      <c r="L2063" t="s">
        <v>18</v>
      </c>
      <c r="M2063" s="144" t="s">
        <v>59</v>
      </c>
    </row>
    <row r="2064" spans="1:15" x14ac:dyDescent="0.2">
      <c r="A2064" t="s">
        <v>63</v>
      </c>
      <c r="B2064" s="144" t="s">
        <v>105</v>
      </c>
      <c r="C2064">
        <v>380</v>
      </c>
      <c r="D2064" t="str">
        <f>VLOOKUP(Oliusala[[#This Row],[postnumer]],Sveitarfelog[#All],4,FALSE)</f>
        <v>Reykhólahreppur</v>
      </c>
      <c r="E2064" t="str">
        <f>VLOOKUP(Oliusala[[#This Row],[postnumer]],Sveitarfelog[#All],5,FALSE)</f>
        <v>Vestfirðir</v>
      </c>
      <c r="F2064" t="s">
        <v>24</v>
      </c>
      <c r="G2064" t="s">
        <v>24</v>
      </c>
      <c r="H2064" t="s">
        <v>58</v>
      </c>
      <c r="I2064" s="1">
        <v>80457</v>
      </c>
      <c r="J2064" s="2">
        <f>VLOOKUP(Oliusala[[#This Row],[tegund]],Tegundir!$B$2:$D$19,3,FALSE)*Oliusala[[#This Row],[magn]]/1000</f>
        <v>69.595304999999996</v>
      </c>
      <c r="K2064">
        <v>2011</v>
      </c>
      <c r="L2064" t="s">
        <v>18</v>
      </c>
      <c r="M2064" s="144" t="s">
        <v>59</v>
      </c>
    </row>
    <row r="2065" spans="1:15" x14ac:dyDescent="0.2">
      <c r="A2065" t="s">
        <v>63</v>
      </c>
      <c r="B2065" s="144" t="s">
        <v>83</v>
      </c>
      <c r="C2065">
        <v>400</v>
      </c>
      <c r="D2065" t="str">
        <f>VLOOKUP(Oliusala[[#This Row],[postnumer]],Sveitarfelog[#All],4,FALSE)</f>
        <v>Ísafjarðarbær</v>
      </c>
      <c r="E2065" t="str">
        <f>VLOOKUP(Oliusala[[#This Row],[postnumer]],Sveitarfelog[#All],5,FALSE)</f>
        <v>Vestfirðir</v>
      </c>
      <c r="F2065" t="s">
        <v>25</v>
      </c>
      <c r="G2065" t="s">
        <v>24</v>
      </c>
      <c r="H2065" t="s">
        <v>58</v>
      </c>
      <c r="I2065" s="1">
        <v>56314</v>
      </c>
      <c r="J2065" s="2">
        <f>VLOOKUP(Oliusala[[#This Row],[tegund]],Tegundir!$B$2:$D$19,3,FALSE)*Oliusala[[#This Row],[magn]]/1000</f>
        <v>48.71161</v>
      </c>
      <c r="K2065">
        <v>2011</v>
      </c>
      <c r="L2065" t="s">
        <v>1955</v>
      </c>
      <c r="M2065" s="144" t="s">
        <v>59</v>
      </c>
    </row>
    <row r="2066" spans="1:15" x14ac:dyDescent="0.2">
      <c r="A2066" t="s">
        <v>63</v>
      </c>
      <c r="B2066" s="144" t="s">
        <v>83</v>
      </c>
      <c r="C2066">
        <v>400</v>
      </c>
      <c r="D2066" t="str">
        <f>VLOOKUP(Oliusala[[#This Row],[postnumer]],Sveitarfelog[#All],4,FALSE)</f>
        <v>Ísafjarðarbær</v>
      </c>
      <c r="E2066" t="str">
        <f>VLOOKUP(Oliusala[[#This Row],[postnumer]],Sveitarfelog[#All],5,FALSE)</f>
        <v>Vestfirðir</v>
      </c>
      <c r="F2066" t="s">
        <v>25</v>
      </c>
      <c r="G2066" t="s">
        <v>24</v>
      </c>
      <c r="H2066" t="s">
        <v>58</v>
      </c>
      <c r="I2066" s="1">
        <v>17919</v>
      </c>
      <c r="J2066" s="2">
        <f>VLOOKUP(Oliusala[[#This Row],[tegund]],Tegundir!$B$2:$D$19,3,FALSE)*Oliusala[[#This Row],[magn]]/1000</f>
        <v>15.499934999999999</v>
      </c>
      <c r="K2066">
        <v>2011</v>
      </c>
      <c r="L2066" t="s">
        <v>1955</v>
      </c>
      <c r="M2066" s="144" t="s">
        <v>59</v>
      </c>
    </row>
    <row r="2067" spans="1:15" x14ac:dyDescent="0.2">
      <c r="A2067" t="s">
        <v>107</v>
      </c>
      <c r="B2067" s="144" t="s">
        <v>83</v>
      </c>
      <c r="C2067">
        <v>400</v>
      </c>
      <c r="D2067" t="str">
        <f>VLOOKUP(Oliusala[[#This Row],[postnumer]],Sveitarfelog[#All],4,FALSE)</f>
        <v>Ísafjarðarbær</v>
      </c>
      <c r="E2067" t="str">
        <f>VLOOKUP(Oliusala[[#This Row],[postnumer]],Sveitarfelog[#All],5,FALSE)</f>
        <v>Vestfirðir</v>
      </c>
      <c r="F2067" t="s">
        <v>25</v>
      </c>
      <c r="G2067" t="s">
        <v>24</v>
      </c>
      <c r="H2067" t="s">
        <v>60</v>
      </c>
      <c r="I2067" s="1">
        <v>67181</v>
      </c>
      <c r="J2067" s="2">
        <f>VLOOKUP(Oliusala[[#This Row],[tegund]],Tegundir!$B$2:$D$19,3,FALSE)*Oliusala[[#This Row],[magn]]/1000</f>
        <v>58.111564999999999</v>
      </c>
      <c r="K2067">
        <v>2011</v>
      </c>
      <c r="L2067" t="s">
        <v>1955</v>
      </c>
      <c r="M2067" s="144" t="s">
        <v>59</v>
      </c>
    </row>
    <row r="2068" spans="1:15" x14ac:dyDescent="0.2">
      <c r="A2068" t="s">
        <v>83</v>
      </c>
      <c r="B2068" s="144" t="s">
        <v>83</v>
      </c>
      <c r="C2068">
        <v>400</v>
      </c>
      <c r="D2068" t="str">
        <f>VLOOKUP(Oliusala[[#This Row],[postnumer]],Sveitarfelog[#All],4,FALSE)</f>
        <v>Ísafjarðarbær</v>
      </c>
      <c r="E2068" t="str">
        <f>VLOOKUP(Oliusala[[#This Row],[postnumer]],Sveitarfelog[#All],5,FALSE)</f>
        <v>Vestfirðir</v>
      </c>
      <c r="F2068" t="s">
        <v>25</v>
      </c>
      <c r="G2068" t="s">
        <v>24</v>
      </c>
      <c r="H2068" t="s">
        <v>58</v>
      </c>
      <c r="I2068" s="1">
        <v>183328</v>
      </c>
      <c r="J2068" s="2">
        <f>VLOOKUP(Oliusala[[#This Row],[tegund]],Tegundir!$B$2:$D$19,3,FALSE)*Oliusala[[#This Row],[magn]]/1000</f>
        <v>158.57872</v>
      </c>
      <c r="K2068">
        <v>2011</v>
      </c>
      <c r="L2068" t="s">
        <v>1955</v>
      </c>
      <c r="M2068" s="144" t="s">
        <v>59</v>
      </c>
    </row>
    <row r="2069" spans="1:15" x14ac:dyDescent="0.2">
      <c r="A2069" t="s">
        <v>63</v>
      </c>
      <c r="B2069" s="144" t="s">
        <v>112</v>
      </c>
      <c r="C2069">
        <v>425</v>
      </c>
      <c r="D2069" t="str">
        <f>VLOOKUP(Oliusala[[#This Row],[postnumer]],Sveitarfelog[#All],4,FALSE)</f>
        <v>Ísafjarðarbær</v>
      </c>
      <c r="E2069" t="str">
        <f>VLOOKUP(Oliusala[[#This Row],[postnumer]],Sveitarfelog[#All],5,FALSE)</f>
        <v>Vestfirðir</v>
      </c>
      <c r="F2069" t="s">
        <v>25</v>
      </c>
      <c r="G2069" t="s">
        <v>24</v>
      </c>
      <c r="H2069" t="s">
        <v>58</v>
      </c>
      <c r="I2069" s="1">
        <v>7851</v>
      </c>
      <c r="J2069" s="2">
        <f>VLOOKUP(Oliusala[[#This Row],[tegund]],Tegundir!$B$2:$D$19,3,FALSE)*Oliusala[[#This Row],[magn]]/1000</f>
        <v>6.7911149999999996</v>
      </c>
      <c r="K2069">
        <v>2011</v>
      </c>
      <c r="L2069" t="s">
        <v>19</v>
      </c>
      <c r="M2069" s="144" t="s">
        <v>59</v>
      </c>
      <c r="O2069" s="144" t="s">
        <v>1997</v>
      </c>
    </row>
    <row r="2070" spans="1:15" x14ac:dyDescent="0.2">
      <c r="A2070" t="s">
        <v>107</v>
      </c>
      <c r="B2070" s="144" t="s">
        <v>112</v>
      </c>
      <c r="C2070">
        <v>425</v>
      </c>
      <c r="D2070" t="str">
        <f>VLOOKUP(Oliusala[[#This Row],[postnumer]],Sveitarfelog[#All],4,FALSE)</f>
        <v>Ísafjarðarbær</v>
      </c>
      <c r="E2070" t="str">
        <f>VLOOKUP(Oliusala[[#This Row],[postnumer]],Sveitarfelog[#All],5,FALSE)</f>
        <v>Vestfirðir</v>
      </c>
      <c r="F2070" t="s">
        <v>25</v>
      </c>
      <c r="G2070" t="s">
        <v>24</v>
      </c>
      <c r="H2070" t="s">
        <v>60</v>
      </c>
      <c r="I2070" s="1">
        <v>2018</v>
      </c>
      <c r="J2070" s="2">
        <f>VLOOKUP(Oliusala[[#This Row],[tegund]],Tegundir!$B$2:$D$19,3,FALSE)*Oliusala[[#This Row],[magn]]/1000</f>
        <v>1.7455699999999998</v>
      </c>
      <c r="K2070">
        <v>2011</v>
      </c>
      <c r="L2070" t="s">
        <v>19</v>
      </c>
      <c r="M2070" s="144" t="s">
        <v>59</v>
      </c>
      <c r="O2070" s="144" t="s">
        <v>1997</v>
      </c>
    </row>
    <row r="2071" spans="1:15" x14ac:dyDescent="0.2">
      <c r="A2071" t="s">
        <v>83</v>
      </c>
      <c r="B2071" s="144" t="s">
        <v>112</v>
      </c>
      <c r="C2071">
        <v>425</v>
      </c>
      <c r="D2071" t="str">
        <f>VLOOKUP(Oliusala[[#This Row],[postnumer]],Sveitarfelog[#All],4,FALSE)</f>
        <v>Ísafjarðarbær</v>
      </c>
      <c r="E2071" t="str">
        <f>VLOOKUP(Oliusala[[#This Row],[postnumer]],Sveitarfelog[#All],5,FALSE)</f>
        <v>Vestfirðir</v>
      </c>
      <c r="F2071" t="s">
        <v>25</v>
      </c>
      <c r="G2071" t="s">
        <v>24</v>
      </c>
      <c r="H2071" t="s">
        <v>60</v>
      </c>
      <c r="I2071" s="1">
        <v>12356</v>
      </c>
      <c r="J2071" s="2">
        <f>VLOOKUP(Oliusala[[#This Row],[tegund]],Tegundir!$B$2:$D$19,3,FALSE)*Oliusala[[#This Row],[magn]]/1000</f>
        <v>10.687940000000001</v>
      </c>
      <c r="K2071">
        <v>2011</v>
      </c>
      <c r="L2071" t="s">
        <v>19</v>
      </c>
      <c r="M2071" s="144" t="s">
        <v>59</v>
      </c>
      <c r="O2071" s="144" t="s">
        <v>1997</v>
      </c>
    </row>
    <row r="2072" spans="1:15" x14ac:dyDescent="0.2">
      <c r="A2072" t="s">
        <v>83</v>
      </c>
      <c r="B2072" s="144" t="s">
        <v>83</v>
      </c>
      <c r="C2072">
        <v>400</v>
      </c>
      <c r="D2072" t="str">
        <f>VLOOKUP(Oliusala[[#This Row],[postnumer]],Sveitarfelog[#All],4,FALSE)</f>
        <v>Ísafjarðarbær</v>
      </c>
      <c r="E2072" t="str">
        <f>VLOOKUP(Oliusala[[#This Row],[postnumer]],Sveitarfelog[#All],5,FALSE)</f>
        <v>Vestfirðir</v>
      </c>
      <c r="F2072" t="s">
        <v>29</v>
      </c>
      <c r="G2072" t="s">
        <v>24</v>
      </c>
      <c r="H2072" t="s">
        <v>61</v>
      </c>
      <c r="I2072" s="1">
        <v>150901</v>
      </c>
      <c r="J2072" s="2">
        <f>VLOOKUP(Oliusala[[#This Row],[tegund]],Tegundir!$B$2:$D$19,3,FALSE)*Oliusala[[#This Row],[magn]]/1000</f>
        <v>130.52936500000001</v>
      </c>
      <c r="K2072">
        <v>2011</v>
      </c>
      <c r="L2072" t="s">
        <v>19</v>
      </c>
      <c r="M2072" s="144" t="s">
        <v>62</v>
      </c>
      <c r="O2072" s="144" t="s">
        <v>1998</v>
      </c>
    </row>
    <row r="2073" spans="1:15" x14ac:dyDescent="0.2">
      <c r="A2073" t="s">
        <v>57</v>
      </c>
      <c r="B2073" s="144" t="s">
        <v>112</v>
      </c>
      <c r="C2073">
        <v>425</v>
      </c>
      <c r="D2073" t="str">
        <f>VLOOKUP(Oliusala[[#This Row],[postnumer]],Sveitarfelog[#All],4,FALSE)</f>
        <v>Ísafjarðarbær</v>
      </c>
      <c r="E2073" t="str">
        <f>VLOOKUP(Oliusala[[#This Row],[postnumer]],Sveitarfelog[#All],5,FALSE)</f>
        <v>Vestfirðir</v>
      </c>
      <c r="F2073" t="s">
        <v>25</v>
      </c>
      <c r="G2073" t="s">
        <v>24</v>
      </c>
      <c r="H2073" t="s">
        <v>60</v>
      </c>
      <c r="I2073" s="1">
        <v>96749</v>
      </c>
      <c r="J2073" s="2">
        <f>VLOOKUP(Oliusala[[#This Row],[tegund]],Tegundir!$B$2:$D$19,3,FALSE)*Oliusala[[#This Row],[magn]]/1000</f>
        <v>83.687884999999994</v>
      </c>
      <c r="K2073">
        <v>2011</v>
      </c>
      <c r="L2073" t="s">
        <v>19</v>
      </c>
      <c r="M2073" s="144" t="s">
        <v>59</v>
      </c>
      <c r="O2073" s="144" t="s">
        <v>1997</v>
      </c>
    </row>
    <row r="2074" spans="1:15" x14ac:dyDescent="0.2">
      <c r="A2074" t="s">
        <v>107</v>
      </c>
      <c r="B2074" s="144" t="s">
        <v>113</v>
      </c>
      <c r="C2074">
        <v>430</v>
      </c>
      <c r="D2074" t="str">
        <f>VLOOKUP(Oliusala[[#This Row],[postnumer]],Sveitarfelog[#All],4,FALSE)</f>
        <v>Ísafjarðarbær</v>
      </c>
      <c r="E2074" t="str">
        <f>VLOOKUP(Oliusala[[#This Row],[postnumer]],Sveitarfelog[#All],5,FALSE)</f>
        <v>Vestfirðir</v>
      </c>
      <c r="F2074" t="s">
        <v>25</v>
      </c>
      <c r="G2074" t="s">
        <v>24</v>
      </c>
      <c r="H2074" t="s">
        <v>60</v>
      </c>
      <c r="I2074" s="1">
        <v>42072</v>
      </c>
      <c r="J2074" s="2">
        <f>VLOOKUP(Oliusala[[#This Row],[tegund]],Tegundir!$B$2:$D$19,3,FALSE)*Oliusala[[#This Row],[magn]]/1000</f>
        <v>36.39228</v>
      </c>
      <c r="K2074">
        <v>2011</v>
      </c>
      <c r="L2074" t="s">
        <v>19</v>
      </c>
      <c r="M2074" s="144" t="s">
        <v>59</v>
      </c>
      <c r="O2074" s="144" t="s">
        <v>1997</v>
      </c>
    </row>
    <row r="2075" spans="1:15" x14ac:dyDescent="0.2">
      <c r="A2075" t="s">
        <v>83</v>
      </c>
      <c r="B2075" s="144" t="s">
        <v>113</v>
      </c>
      <c r="C2075">
        <v>430</v>
      </c>
      <c r="D2075" t="str">
        <f>VLOOKUP(Oliusala[[#This Row],[postnumer]],Sveitarfelog[#All],4,FALSE)</f>
        <v>Ísafjarðarbær</v>
      </c>
      <c r="E2075" t="str">
        <f>VLOOKUP(Oliusala[[#This Row],[postnumer]],Sveitarfelog[#All],5,FALSE)</f>
        <v>Vestfirðir</v>
      </c>
      <c r="F2075" t="s">
        <v>25</v>
      </c>
      <c r="G2075" t="s">
        <v>24</v>
      </c>
      <c r="H2075" t="s">
        <v>60</v>
      </c>
      <c r="I2075" s="1">
        <v>1500</v>
      </c>
      <c r="J2075" s="2">
        <f>VLOOKUP(Oliusala[[#This Row],[tegund]],Tegundir!$B$2:$D$19,3,FALSE)*Oliusala[[#This Row],[magn]]/1000</f>
        <v>1.2975000000000001</v>
      </c>
      <c r="K2075">
        <v>2011</v>
      </c>
      <c r="L2075" t="s">
        <v>19</v>
      </c>
      <c r="M2075" s="144" t="s">
        <v>59</v>
      </c>
      <c r="O2075" s="144" t="s">
        <v>1997</v>
      </c>
    </row>
    <row r="2076" spans="1:15" x14ac:dyDescent="0.2">
      <c r="A2076" t="s">
        <v>57</v>
      </c>
      <c r="B2076" s="144" t="s">
        <v>113</v>
      </c>
      <c r="C2076">
        <v>430</v>
      </c>
      <c r="D2076" t="str">
        <f>VLOOKUP(Oliusala[[#This Row],[postnumer]],Sveitarfelog[#All],4,FALSE)</f>
        <v>Ísafjarðarbær</v>
      </c>
      <c r="E2076" t="str">
        <f>VLOOKUP(Oliusala[[#This Row],[postnumer]],Sveitarfelog[#All],5,FALSE)</f>
        <v>Vestfirðir</v>
      </c>
      <c r="F2076" t="s">
        <v>25</v>
      </c>
      <c r="G2076" t="s">
        <v>24</v>
      </c>
      <c r="H2076" t="s">
        <v>60</v>
      </c>
      <c r="I2076" s="1">
        <v>76906</v>
      </c>
      <c r="J2076" s="2">
        <f>VLOOKUP(Oliusala[[#This Row],[tegund]],Tegundir!$B$2:$D$19,3,FALSE)*Oliusala[[#This Row],[magn]]/1000</f>
        <v>66.523690000000002</v>
      </c>
      <c r="K2076">
        <v>2011</v>
      </c>
      <c r="L2076" t="s">
        <v>19</v>
      </c>
      <c r="M2076" s="144" t="s">
        <v>59</v>
      </c>
      <c r="O2076" s="144" t="s">
        <v>1997</v>
      </c>
    </row>
    <row r="2077" spans="1:15" x14ac:dyDescent="0.2">
      <c r="A2077" t="s">
        <v>107</v>
      </c>
      <c r="B2077" s="144" t="s">
        <v>119</v>
      </c>
      <c r="C2077">
        <v>470</v>
      </c>
      <c r="D2077" t="str">
        <f>VLOOKUP(Oliusala[[#This Row],[postnumer]],Sveitarfelog[#All],4,FALSE)</f>
        <v>Ísafjarðarbær</v>
      </c>
      <c r="E2077" t="str">
        <f>VLOOKUP(Oliusala[[#This Row],[postnumer]],Sveitarfelog[#All],5,FALSE)</f>
        <v>Vestfirðir</v>
      </c>
      <c r="F2077" t="s">
        <v>25</v>
      </c>
      <c r="G2077" t="s">
        <v>24</v>
      </c>
      <c r="H2077" t="s">
        <v>60</v>
      </c>
      <c r="I2077" s="1">
        <v>15576</v>
      </c>
      <c r="J2077" s="2">
        <f>VLOOKUP(Oliusala[[#This Row],[tegund]],Tegundir!$B$2:$D$19,3,FALSE)*Oliusala[[#This Row],[magn]]/1000</f>
        <v>13.473240000000001</v>
      </c>
      <c r="K2077">
        <v>2011</v>
      </c>
      <c r="L2077" t="s">
        <v>19</v>
      </c>
      <c r="M2077" s="144" t="s">
        <v>59</v>
      </c>
      <c r="O2077" s="144" t="s">
        <v>1997</v>
      </c>
    </row>
    <row r="2078" spans="1:15" x14ac:dyDescent="0.2">
      <c r="A2078" t="s">
        <v>83</v>
      </c>
      <c r="B2078" s="144" t="s">
        <v>119</v>
      </c>
      <c r="C2078">
        <v>470</v>
      </c>
      <c r="D2078" t="str">
        <f>VLOOKUP(Oliusala[[#This Row],[postnumer]],Sveitarfelog[#All],4,FALSE)</f>
        <v>Ísafjarðarbær</v>
      </c>
      <c r="E2078" t="str">
        <f>VLOOKUP(Oliusala[[#This Row],[postnumer]],Sveitarfelog[#All],5,FALSE)</f>
        <v>Vestfirðir</v>
      </c>
      <c r="F2078" t="s">
        <v>25</v>
      </c>
      <c r="G2078" t="s">
        <v>24</v>
      </c>
      <c r="H2078" t="s">
        <v>60</v>
      </c>
      <c r="I2078" s="1">
        <v>7002</v>
      </c>
      <c r="J2078" s="2">
        <f>VLOOKUP(Oliusala[[#This Row],[tegund]],Tegundir!$B$2:$D$19,3,FALSE)*Oliusala[[#This Row],[magn]]/1000</f>
        <v>6.0567299999999999</v>
      </c>
      <c r="K2078">
        <v>2011</v>
      </c>
      <c r="L2078" t="s">
        <v>19</v>
      </c>
      <c r="M2078" s="144" t="s">
        <v>59</v>
      </c>
      <c r="O2078" s="144" t="s">
        <v>1997</v>
      </c>
    </row>
    <row r="2079" spans="1:15" x14ac:dyDescent="0.2">
      <c r="A2079" t="s">
        <v>57</v>
      </c>
      <c r="B2079" s="144" t="s">
        <v>119</v>
      </c>
      <c r="C2079">
        <v>470</v>
      </c>
      <c r="D2079" t="str">
        <f>VLOOKUP(Oliusala[[#This Row],[postnumer]],Sveitarfelog[#All],4,FALSE)</f>
        <v>Ísafjarðarbær</v>
      </c>
      <c r="E2079" t="str">
        <f>VLOOKUP(Oliusala[[#This Row],[postnumer]],Sveitarfelog[#All],5,FALSE)</f>
        <v>Vestfirðir</v>
      </c>
      <c r="F2079" t="s">
        <v>25</v>
      </c>
      <c r="G2079" t="s">
        <v>24</v>
      </c>
      <c r="H2079" t="s">
        <v>60</v>
      </c>
      <c r="I2079" s="1">
        <v>79173</v>
      </c>
      <c r="J2079" s="2">
        <f>VLOOKUP(Oliusala[[#This Row],[tegund]],Tegundir!$B$2:$D$19,3,FALSE)*Oliusala[[#This Row],[magn]]/1000</f>
        <v>68.484645</v>
      </c>
      <c r="K2079">
        <v>2011</v>
      </c>
      <c r="L2079" t="s">
        <v>19</v>
      </c>
      <c r="M2079" s="144" t="s">
        <v>59</v>
      </c>
      <c r="O2079" s="144" t="s">
        <v>1997</v>
      </c>
    </row>
    <row r="2080" spans="1:15" x14ac:dyDescent="0.2">
      <c r="A2080" t="s">
        <v>83</v>
      </c>
      <c r="B2080" s="144" t="s">
        <v>83</v>
      </c>
      <c r="C2080">
        <v>400</v>
      </c>
      <c r="D2080" t="str">
        <f>VLOOKUP(Oliusala[[#This Row],[postnumer]],Sveitarfelog[#All],4,FALSE)</f>
        <v>Ísafjarðarbær</v>
      </c>
      <c r="E2080" t="str">
        <f>VLOOKUP(Oliusala[[#This Row],[postnumer]],Sveitarfelog[#All],5,FALSE)</f>
        <v>Vestfirðir</v>
      </c>
      <c r="F2080" t="s">
        <v>25</v>
      </c>
      <c r="G2080" t="s">
        <v>24</v>
      </c>
      <c r="H2080" t="s">
        <v>61</v>
      </c>
      <c r="I2080" s="1">
        <v>388</v>
      </c>
      <c r="J2080" s="2">
        <f>VLOOKUP(Oliusala[[#This Row],[tegund]],Tegundir!$B$2:$D$19,3,FALSE)*Oliusala[[#This Row],[magn]]/1000</f>
        <v>0.33562000000000003</v>
      </c>
      <c r="K2080">
        <v>2011</v>
      </c>
      <c r="L2080" t="s">
        <v>19</v>
      </c>
      <c r="M2080" s="144" t="s">
        <v>62</v>
      </c>
      <c r="O2080" s="144" t="s">
        <v>1997</v>
      </c>
    </row>
    <row r="2081" spans="1:15" x14ac:dyDescent="0.2">
      <c r="A2081" t="s">
        <v>107</v>
      </c>
      <c r="B2081" s="144" t="s">
        <v>83</v>
      </c>
      <c r="C2081">
        <v>400</v>
      </c>
      <c r="D2081" t="str">
        <f>VLOOKUP(Oliusala[[#This Row],[postnumer]],Sveitarfelog[#All],4,FALSE)</f>
        <v>Ísafjarðarbær</v>
      </c>
      <c r="E2081" t="str">
        <f>VLOOKUP(Oliusala[[#This Row],[postnumer]],Sveitarfelog[#All],5,FALSE)</f>
        <v>Vestfirðir</v>
      </c>
      <c r="F2081" t="s">
        <v>24</v>
      </c>
      <c r="G2081" t="s">
        <v>24</v>
      </c>
      <c r="H2081" t="s">
        <v>60</v>
      </c>
      <c r="I2081" s="1">
        <v>300975</v>
      </c>
      <c r="J2081" s="2">
        <f>VLOOKUP(Oliusala[[#This Row],[tegund]],Tegundir!$B$2:$D$19,3,FALSE)*Oliusala[[#This Row],[magn]]/1000</f>
        <v>260.34337499999998</v>
      </c>
      <c r="K2081">
        <v>2011</v>
      </c>
      <c r="L2081" t="s">
        <v>18</v>
      </c>
      <c r="M2081" s="144" t="s">
        <v>59</v>
      </c>
    </row>
    <row r="2082" spans="1:15" x14ac:dyDescent="0.2">
      <c r="A2082" t="s">
        <v>107</v>
      </c>
      <c r="B2082" s="144" t="s">
        <v>83</v>
      </c>
      <c r="C2082">
        <v>400</v>
      </c>
      <c r="D2082" t="str">
        <f>VLOOKUP(Oliusala[[#This Row],[postnumer]],Sveitarfelog[#All],4,FALSE)</f>
        <v>Ísafjarðarbær</v>
      </c>
      <c r="E2082" t="str">
        <f>VLOOKUP(Oliusala[[#This Row],[postnumer]],Sveitarfelog[#All],5,FALSE)</f>
        <v>Vestfirðir</v>
      </c>
      <c r="F2082" t="s">
        <v>29</v>
      </c>
      <c r="G2082" t="s">
        <v>24</v>
      </c>
      <c r="H2082" t="s">
        <v>60</v>
      </c>
      <c r="I2082" s="1">
        <v>2320</v>
      </c>
      <c r="J2082" s="2">
        <f>VLOOKUP(Oliusala[[#This Row],[tegund]],Tegundir!$B$2:$D$19,3,FALSE)*Oliusala[[#This Row],[magn]]/1000</f>
        <v>2.0068000000000001</v>
      </c>
      <c r="K2082">
        <v>2011</v>
      </c>
      <c r="L2082" t="s">
        <v>19</v>
      </c>
      <c r="M2082" s="144" t="s">
        <v>59</v>
      </c>
      <c r="O2082" s="144" t="s">
        <v>1998</v>
      </c>
    </row>
    <row r="2083" spans="1:15" x14ac:dyDescent="0.2">
      <c r="A2083" t="s">
        <v>107</v>
      </c>
      <c r="B2083" s="144" t="s">
        <v>83</v>
      </c>
      <c r="C2083">
        <v>400</v>
      </c>
      <c r="D2083" t="str">
        <f>VLOOKUP(Oliusala[[#This Row],[postnumer]],Sveitarfelog[#All],4,FALSE)</f>
        <v>Ísafjarðarbær</v>
      </c>
      <c r="E2083" t="str">
        <f>VLOOKUP(Oliusala[[#This Row],[postnumer]],Sveitarfelog[#All],5,FALSE)</f>
        <v>Vestfirðir</v>
      </c>
      <c r="F2083" t="s">
        <v>30</v>
      </c>
      <c r="G2083" t="s">
        <v>24</v>
      </c>
      <c r="H2083" t="s">
        <v>60</v>
      </c>
      <c r="I2083" s="1">
        <v>1888464</v>
      </c>
      <c r="J2083" s="2">
        <f>VLOOKUP(Oliusala[[#This Row],[tegund]],Tegundir!$B$2:$D$19,3,FALSE)*Oliusala[[#This Row],[magn]]/1000</f>
        <v>1633.52136</v>
      </c>
      <c r="K2083">
        <v>2011</v>
      </c>
      <c r="L2083" t="s">
        <v>19</v>
      </c>
      <c r="M2083" s="144" t="s">
        <v>59</v>
      </c>
      <c r="O2083" s="144" t="s">
        <v>1998</v>
      </c>
    </row>
    <row r="2084" spans="1:15" x14ac:dyDescent="0.2">
      <c r="A2084" t="s">
        <v>83</v>
      </c>
      <c r="B2084" s="144" t="s">
        <v>83</v>
      </c>
      <c r="C2084">
        <v>400</v>
      </c>
      <c r="D2084" t="str">
        <f>VLOOKUP(Oliusala[[#This Row],[postnumer]],Sveitarfelog[#All],4,FALSE)</f>
        <v>Ísafjarðarbær</v>
      </c>
      <c r="E2084" t="str">
        <f>VLOOKUP(Oliusala[[#This Row],[postnumer]],Sveitarfelog[#All],5,FALSE)</f>
        <v>Vestfirðir</v>
      </c>
      <c r="F2084" t="s">
        <v>24</v>
      </c>
      <c r="G2084" t="s">
        <v>24</v>
      </c>
      <c r="H2084" t="s">
        <v>58</v>
      </c>
      <c r="I2084" s="1">
        <v>47195</v>
      </c>
      <c r="J2084" s="2">
        <f>VLOOKUP(Oliusala[[#This Row],[tegund]],Tegundir!$B$2:$D$19,3,FALSE)*Oliusala[[#This Row],[magn]]/1000</f>
        <v>40.823675000000001</v>
      </c>
      <c r="K2084">
        <v>2011</v>
      </c>
      <c r="L2084" t="s">
        <v>18</v>
      </c>
      <c r="M2084" s="144" t="s">
        <v>59</v>
      </c>
    </row>
    <row r="2085" spans="1:15" x14ac:dyDescent="0.2">
      <c r="A2085" t="s">
        <v>83</v>
      </c>
      <c r="B2085" s="144" t="s">
        <v>83</v>
      </c>
      <c r="C2085">
        <v>400</v>
      </c>
      <c r="D2085" t="str">
        <f>VLOOKUP(Oliusala[[#This Row],[postnumer]],Sveitarfelog[#All],4,FALSE)</f>
        <v>Ísafjarðarbær</v>
      </c>
      <c r="E2085" t="str">
        <f>VLOOKUP(Oliusala[[#This Row],[postnumer]],Sveitarfelog[#All],5,FALSE)</f>
        <v>Vestfirðir</v>
      </c>
      <c r="F2085" t="s">
        <v>27</v>
      </c>
      <c r="G2085" t="s">
        <v>24</v>
      </c>
      <c r="H2085" t="s">
        <v>58</v>
      </c>
      <c r="I2085" s="1">
        <v>1540507</v>
      </c>
      <c r="J2085" s="2">
        <f>VLOOKUP(Oliusala[[#This Row],[tegund]],Tegundir!$B$2:$D$19,3,FALSE)*Oliusala[[#This Row],[magn]]/1000</f>
        <v>1332.5385549999999</v>
      </c>
      <c r="K2085">
        <v>2011</v>
      </c>
      <c r="L2085" t="s">
        <v>19</v>
      </c>
      <c r="M2085" s="144" t="s">
        <v>59</v>
      </c>
      <c r="O2085" s="144" t="s">
        <v>1998</v>
      </c>
    </row>
    <row r="2086" spans="1:15" x14ac:dyDescent="0.2">
      <c r="A2086" t="s">
        <v>83</v>
      </c>
      <c r="B2086" s="144" t="s">
        <v>83</v>
      </c>
      <c r="C2086">
        <v>400</v>
      </c>
      <c r="D2086" t="str">
        <f>VLOOKUP(Oliusala[[#This Row],[postnumer]],Sveitarfelog[#All],4,FALSE)</f>
        <v>Ísafjarðarbær</v>
      </c>
      <c r="E2086" t="str">
        <f>VLOOKUP(Oliusala[[#This Row],[postnumer]],Sveitarfelog[#All],5,FALSE)</f>
        <v>Vestfirðir</v>
      </c>
      <c r="F2086" t="s">
        <v>29</v>
      </c>
      <c r="G2086" t="s">
        <v>24</v>
      </c>
      <c r="H2086" t="s">
        <v>58</v>
      </c>
      <c r="I2086" s="1">
        <v>78610</v>
      </c>
      <c r="J2086" s="2">
        <f>VLOOKUP(Oliusala[[#This Row],[tegund]],Tegundir!$B$2:$D$19,3,FALSE)*Oliusala[[#This Row],[magn]]/1000</f>
        <v>67.997649999999993</v>
      </c>
      <c r="K2086">
        <v>2011</v>
      </c>
      <c r="L2086" t="s">
        <v>19</v>
      </c>
      <c r="M2086" s="144" t="s">
        <v>59</v>
      </c>
      <c r="O2086" s="144" t="s">
        <v>1998</v>
      </c>
    </row>
    <row r="2087" spans="1:15" x14ac:dyDescent="0.2">
      <c r="A2087" t="s">
        <v>83</v>
      </c>
      <c r="B2087" s="144" t="s">
        <v>83</v>
      </c>
      <c r="C2087">
        <v>400</v>
      </c>
      <c r="D2087" t="str">
        <f>VLOOKUP(Oliusala[[#This Row],[postnumer]],Sveitarfelog[#All],4,FALSE)</f>
        <v>Ísafjarðarbær</v>
      </c>
      <c r="E2087" t="str">
        <f>VLOOKUP(Oliusala[[#This Row],[postnumer]],Sveitarfelog[#All],5,FALSE)</f>
        <v>Vestfirðir</v>
      </c>
      <c r="F2087" t="s">
        <v>30</v>
      </c>
      <c r="G2087" t="s">
        <v>24</v>
      </c>
      <c r="H2087" t="s">
        <v>58</v>
      </c>
      <c r="I2087" s="1">
        <v>1481103</v>
      </c>
      <c r="J2087" s="2">
        <f>VLOOKUP(Oliusala[[#This Row],[tegund]],Tegundir!$B$2:$D$19,3,FALSE)*Oliusala[[#This Row],[magn]]/1000</f>
        <v>1281.1540949999999</v>
      </c>
      <c r="K2087">
        <v>2011</v>
      </c>
      <c r="L2087" t="s">
        <v>19</v>
      </c>
      <c r="M2087" s="144" t="s">
        <v>59</v>
      </c>
      <c r="O2087" s="144" t="s">
        <v>1998</v>
      </c>
    </row>
    <row r="2088" spans="1:15" x14ac:dyDescent="0.2">
      <c r="A2088" t="s">
        <v>57</v>
      </c>
      <c r="B2088" s="144" t="s">
        <v>83</v>
      </c>
      <c r="C2088">
        <v>400</v>
      </c>
      <c r="D2088" t="str">
        <f>VLOOKUP(Oliusala[[#This Row],[postnumer]],Sveitarfelog[#All],4,FALSE)</f>
        <v>Ísafjarðarbær</v>
      </c>
      <c r="E2088" t="str">
        <f>VLOOKUP(Oliusala[[#This Row],[postnumer]],Sveitarfelog[#All],5,FALSE)</f>
        <v>Vestfirðir</v>
      </c>
      <c r="F2088" t="s">
        <v>24</v>
      </c>
      <c r="G2088" t="s">
        <v>24</v>
      </c>
      <c r="H2088" t="s">
        <v>58</v>
      </c>
      <c r="I2088" s="1">
        <v>0</v>
      </c>
      <c r="J2088" s="2">
        <f>VLOOKUP(Oliusala[[#This Row],[tegund]],Tegundir!$B$2:$D$19,3,FALSE)*Oliusala[[#This Row],[magn]]/1000</f>
        <v>0</v>
      </c>
      <c r="K2088">
        <v>2011</v>
      </c>
      <c r="L2088" t="s">
        <v>18</v>
      </c>
      <c r="M2088" s="144" t="s">
        <v>59</v>
      </c>
    </row>
    <row r="2089" spans="1:15" x14ac:dyDescent="0.2">
      <c r="A2089" t="s">
        <v>63</v>
      </c>
      <c r="B2089" s="144" t="s">
        <v>83</v>
      </c>
      <c r="C2089">
        <v>400</v>
      </c>
      <c r="D2089" t="str">
        <f>VLOOKUP(Oliusala[[#This Row],[postnumer]],Sveitarfelog[#All],4,FALSE)</f>
        <v>Ísafjarðarbær</v>
      </c>
      <c r="E2089" t="str">
        <f>VLOOKUP(Oliusala[[#This Row],[postnumer]],Sveitarfelog[#All],5,FALSE)</f>
        <v>Vestfirðir</v>
      </c>
      <c r="F2089" t="s">
        <v>24</v>
      </c>
      <c r="G2089" t="s">
        <v>24</v>
      </c>
      <c r="H2089" t="s">
        <v>58</v>
      </c>
      <c r="I2089" s="1">
        <v>1028513</v>
      </c>
      <c r="J2089" s="2">
        <f>VLOOKUP(Oliusala[[#This Row],[tegund]],Tegundir!$B$2:$D$19,3,FALSE)*Oliusala[[#This Row],[magn]]/1000</f>
        <v>889.66374499999995</v>
      </c>
      <c r="K2089">
        <v>2011</v>
      </c>
      <c r="L2089" t="s">
        <v>18</v>
      </c>
      <c r="M2089" s="144" t="s">
        <v>59</v>
      </c>
    </row>
    <row r="2090" spans="1:15" x14ac:dyDescent="0.2">
      <c r="A2090" t="s">
        <v>63</v>
      </c>
      <c r="B2090" s="144" t="s">
        <v>83</v>
      </c>
      <c r="C2090">
        <v>400</v>
      </c>
      <c r="D2090" t="str">
        <f>VLOOKUP(Oliusala[[#This Row],[postnumer]],Sveitarfelog[#All],4,FALSE)</f>
        <v>Ísafjarðarbær</v>
      </c>
      <c r="E2090" t="str">
        <f>VLOOKUP(Oliusala[[#This Row],[postnumer]],Sveitarfelog[#All],5,FALSE)</f>
        <v>Vestfirðir</v>
      </c>
      <c r="F2090" t="s">
        <v>24</v>
      </c>
      <c r="G2090" t="s">
        <v>24</v>
      </c>
      <c r="H2090" t="s">
        <v>58</v>
      </c>
      <c r="I2090" s="1">
        <v>363520</v>
      </c>
      <c r="J2090" s="2">
        <f>VLOOKUP(Oliusala[[#This Row],[tegund]],Tegundir!$B$2:$D$19,3,FALSE)*Oliusala[[#This Row],[magn]]/1000</f>
        <v>314.44479999999999</v>
      </c>
      <c r="K2090">
        <v>2011</v>
      </c>
      <c r="L2090" t="s">
        <v>18</v>
      </c>
      <c r="M2090" s="144" t="s">
        <v>59</v>
      </c>
    </row>
    <row r="2091" spans="1:15" x14ac:dyDescent="0.2">
      <c r="A2091" t="s">
        <v>107</v>
      </c>
      <c r="B2091" s="144" t="s">
        <v>107</v>
      </c>
      <c r="C2091">
        <v>415</v>
      </c>
      <c r="D2091" t="str">
        <f>VLOOKUP(Oliusala[[#This Row],[postnumer]],Sveitarfelog[#All],4,FALSE)</f>
        <v>Bolungarvíkurkaupstaður</v>
      </c>
      <c r="E2091" t="str">
        <f>VLOOKUP(Oliusala[[#This Row],[postnumer]],Sveitarfelog[#All],5,FALSE)</f>
        <v>Vestfirðir</v>
      </c>
      <c r="F2091" t="s">
        <v>25</v>
      </c>
      <c r="G2091" t="s">
        <v>24</v>
      </c>
      <c r="H2091" t="s">
        <v>61</v>
      </c>
      <c r="I2091" s="1">
        <v>3923</v>
      </c>
      <c r="J2091" s="2">
        <f>VLOOKUP(Oliusala[[#This Row],[tegund]],Tegundir!$B$2:$D$19,3,FALSE)*Oliusala[[#This Row],[magn]]/1000</f>
        <v>3.3933949999999999</v>
      </c>
      <c r="K2091">
        <v>2011</v>
      </c>
      <c r="L2091" t="s">
        <v>1955</v>
      </c>
      <c r="M2091" s="144" t="s">
        <v>62</v>
      </c>
    </row>
    <row r="2092" spans="1:15" x14ac:dyDescent="0.2">
      <c r="A2092" t="s">
        <v>107</v>
      </c>
      <c r="B2092" s="144" t="s">
        <v>107</v>
      </c>
      <c r="C2092">
        <v>415</v>
      </c>
      <c r="D2092" t="str">
        <f>VLOOKUP(Oliusala[[#This Row],[postnumer]],Sveitarfelog[#All],4,FALSE)</f>
        <v>Bolungarvíkurkaupstaður</v>
      </c>
      <c r="E2092" t="str">
        <f>VLOOKUP(Oliusala[[#This Row],[postnumer]],Sveitarfelog[#All],5,FALSE)</f>
        <v>Vestfirðir</v>
      </c>
      <c r="F2092" t="s">
        <v>29</v>
      </c>
      <c r="G2092" t="s">
        <v>24</v>
      </c>
      <c r="H2092" t="s">
        <v>61</v>
      </c>
      <c r="I2092" s="1">
        <v>146953</v>
      </c>
      <c r="J2092" s="2">
        <f>VLOOKUP(Oliusala[[#This Row],[tegund]],Tegundir!$B$2:$D$19,3,FALSE)*Oliusala[[#This Row],[magn]]/1000</f>
        <v>127.114345</v>
      </c>
      <c r="K2092">
        <v>2011</v>
      </c>
      <c r="L2092" t="s">
        <v>19</v>
      </c>
      <c r="M2092" s="144" t="s">
        <v>62</v>
      </c>
      <c r="O2092" s="144" t="s">
        <v>1998</v>
      </c>
    </row>
    <row r="2093" spans="1:15" x14ac:dyDescent="0.2">
      <c r="A2093" t="s">
        <v>107</v>
      </c>
      <c r="B2093" s="144" t="s">
        <v>107</v>
      </c>
      <c r="C2093">
        <v>415</v>
      </c>
      <c r="D2093" t="str">
        <f>VLOOKUP(Oliusala[[#This Row],[postnumer]],Sveitarfelog[#All],4,FALSE)</f>
        <v>Bolungarvíkurkaupstaður</v>
      </c>
      <c r="E2093" t="str">
        <f>VLOOKUP(Oliusala[[#This Row],[postnumer]],Sveitarfelog[#All],5,FALSE)</f>
        <v>Vestfirðir</v>
      </c>
      <c r="F2093" t="s">
        <v>24</v>
      </c>
      <c r="G2093" t="s">
        <v>24</v>
      </c>
      <c r="H2093" t="s">
        <v>58</v>
      </c>
      <c r="I2093" s="1">
        <v>45313</v>
      </c>
      <c r="J2093" s="2">
        <f>VLOOKUP(Oliusala[[#This Row],[tegund]],Tegundir!$B$2:$D$19,3,FALSE)*Oliusala[[#This Row],[magn]]/1000</f>
        <v>39.195745000000002</v>
      </c>
      <c r="K2093">
        <v>2011</v>
      </c>
      <c r="L2093" t="s">
        <v>18</v>
      </c>
      <c r="M2093" s="144" t="s">
        <v>59</v>
      </c>
    </row>
    <row r="2094" spans="1:15" x14ac:dyDescent="0.2">
      <c r="A2094" t="s">
        <v>107</v>
      </c>
      <c r="B2094" s="144" t="s">
        <v>107</v>
      </c>
      <c r="C2094">
        <v>415</v>
      </c>
      <c r="D2094" t="str">
        <f>VLOOKUP(Oliusala[[#This Row],[postnumer]],Sveitarfelog[#All],4,FALSE)</f>
        <v>Bolungarvíkurkaupstaður</v>
      </c>
      <c r="E2094" t="str">
        <f>VLOOKUP(Oliusala[[#This Row],[postnumer]],Sveitarfelog[#All],5,FALSE)</f>
        <v>Vestfirðir</v>
      </c>
      <c r="F2094" t="s">
        <v>29</v>
      </c>
      <c r="G2094" t="s">
        <v>24</v>
      </c>
      <c r="H2094" t="s">
        <v>58</v>
      </c>
      <c r="I2094" s="1">
        <v>28868</v>
      </c>
      <c r="J2094" s="2">
        <f>VLOOKUP(Oliusala[[#This Row],[tegund]],Tegundir!$B$2:$D$19,3,FALSE)*Oliusala[[#This Row],[magn]]/1000</f>
        <v>24.97082</v>
      </c>
      <c r="K2094">
        <v>2011</v>
      </c>
      <c r="L2094" t="s">
        <v>19</v>
      </c>
      <c r="M2094" s="144" t="s">
        <v>59</v>
      </c>
      <c r="O2094" s="144" t="s">
        <v>1998</v>
      </c>
    </row>
    <row r="2095" spans="1:15" x14ac:dyDescent="0.2">
      <c r="A2095" t="s">
        <v>107</v>
      </c>
      <c r="B2095" s="144" t="s">
        <v>107</v>
      </c>
      <c r="C2095">
        <v>415</v>
      </c>
      <c r="D2095" t="str">
        <f>VLOOKUP(Oliusala[[#This Row],[postnumer]],Sveitarfelog[#All],4,FALSE)</f>
        <v>Bolungarvíkurkaupstaður</v>
      </c>
      <c r="E2095" t="str">
        <f>VLOOKUP(Oliusala[[#This Row],[postnumer]],Sveitarfelog[#All],5,FALSE)</f>
        <v>Vestfirðir</v>
      </c>
      <c r="F2095" t="s">
        <v>30</v>
      </c>
      <c r="G2095" t="s">
        <v>24</v>
      </c>
      <c r="H2095" t="s">
        <v>58</v>
      </c>
      <c r="I2095" s="1">
        <v>132138</v>
      </c>
      <c r="J2095" s="2">
        <f>VLOOKUP(Oliusala[[#This Row],[tegund]],Tegundir!$B$2:$D$19,3,FALSE)*Oliusala[[#This Row],[magn]]/1000</f>
        <v>114.29937</v>
      </c>
      <c r="K2095">
        <v>2011</v>
      </c>
      <c r="L2095" t="s">
        <v>19</v>
      </c>
      <c r="M2095" s="144" t="s">
        <v>59</v>
      </c>
      <c r="O2095" s="144" t="s">
        <v>1998</v>
      </c>
    </row>
    <row r="2096" spans="1:15" x14ac:dyDescent="0.2">
      <c r="A2096" t="s">
        <v>83</v>
      </c>
      <c r="B2096" s="144" t="s">
        <v>107</v>
      </c>
      <c r="C2096">
        <v>415</v>
      </c>
      <c r="D2096" t="str">
        <f>VLOOKUP(Oliusala[[#This Row],[postnumer]],Sveitarfelog[#All],4,FALSE)</f>
        <v>Bolungarvíkurkaupstaður</v>
      </c>
      <c r="E2096" t="str">
        <f>VLOOKUP(Oliusala[[#This Row],[postnumer]],Sveitarfelog[#All],5,FALSE)</f>
        <v>Vestfirðir</v>
      </c>
      <c r="F2096" t="s">
        <v>24</v>
      </c>
      <c r="G2096" t="s">
        <v>24</v>
      </c>
      <c r="H2096" t="s">
        <v>60</v>
      </c>
      <c r="I2096" s="1">
        <v>4546</v>
      </c>
      <c r="J2096" s="2">
        <f>VLOOKUP(Oliusala[[#This Row],[tegund]],Tegundir!$B$2:$D$19,3,FALSE)*Oliusala[[#This Row],[magn]]/1000</f>
        <v>3.9322900000000001</v>
      </c>
      <c r="K2096">
        <v>2011</v>
      </c>
      <c r="L2096" t="s">
        <v>18</v>
      </c>
      <c r="M2096" s="144" t="s">
        <v>59</v>
      </c>
    </row>
    <row r="2097" spans="1:15" x14ac:dyDescent="0.2">
      <c r="A2097" t="s">
        <v>83</v>
      </c>
      <c r="B2097" s="144" t="s">
        <v>107</v>
      </c>
      <c r="C2097">
        <v>415</v>
      </c>
      <c r="D2097" t="str">
        <f>VLOOKUP(Oliusala[[#This Row],[postnumer]],Sveitarfelog[#All],4,FALSE)</f>
        <v>Bolungarvíkurkaupstaður</v>
      </c>
      <c r="E2097" t="str">
        <f>VLOOKUP(Oliusala[[#This Row],[postnumer]],Sveitarfelog[#All],5,FALSE)</f>
        <v>Vestfirðir</v>
      </c>
      <c r="F2097" t="s">
        <v>29</v>
      </c>
      <c r="G2097" t="s">
        <v>24</v>
      </c>
      <c r="H2097" t="s">
        <v>60</v>
      </c>
      <c r="I2097" s="1">
        <v>68475</v>
      </c>
      <c r="J2097" s="2">
        <f>VLOOKUP(Oliusala[[#This Row],[tegund]],Tegundir!$B$2:$D$19,3,FALSE)*Oliusala[[#This Row],[magn]]/1000</f>
        <v>59.230874999999997</v>
      </c>
      <c r="K2097">
        <v>2011</v>
      </c>
      <c r="L2097" t="s">
        <v>19</v>
      </c>
      <c r="M2097" s="144" t="s">
        <v>59</v>
      </c>
      <c r="O2097" s="144" t="s">
        <v>1998</v>
      </c>
    </row>
    <row r="2098" spans="1:15" x14ac:dyDescent="0.2">
      <c r="A2098" t="s">
        <v>83</v>
      </c>
      <c r="B2098" s="144" t="s">
        <v>107</v>
      </c>
      <c r="C2098">
        <v>415</v>
      </c>
      <c r="D2098" t="str">
        <f>VLOOKUP(Oliusala[[#This Row],[postnumer]],Sveitarfelog[#All],4,FALSE)</f>
        <v>Bolungarvíkurkaupstaður</v>
      </c>
      <c r="E2098" t="str">
        <f>VLOOKUP(Oliusala[[#This Row],[postnumer]],Sveitarfelog[#All],5,FALSE)</f>
        <v>Vestfirðir</v>
      </c>
      <c r="F2098" t="s">
        <v>30</v>
      </c>
      <c r="G2098" t="s">
        <v>24</v>
      </c>
      <c r="H2098" t="s">
        <v>60</v>
      </c>
      <c r="I2098" s="1">
        <v>1040272</v>
      </c>
      <c r="J2098" s="2">
        <f>VLOOKUP(Oliusala[[#This Row],[tegund]],Tegundir!$B$2:$D$19,3,FALSE)*Oliusala[[#This Row],[magn]]/1000</f>
        <v>899.83528000000001</v>
      </c>
      <c r="K2098">
        <v>2011</v>
      </c>
      <c r="L2098" t="s">
        <v>19</v>
      </c>
      <c r="M2098" s="144" t="s">
        <v>59</v>
      </c>
      <c r="O2098" s="144" t="s">
        <v>1998</v>
      </c>
    </row>
    <row r="2099" spans="1:15" x14ac:dyDescent="0.2">
      <c r="A2099" t="s">
        <v>57</v>
      </c>
      <c r="B2099" s="144" t="s">
        <v>107</v>
      </c>
      <c r="C2099">
        <v>415</v>
      </c>
      <c r="D2099" t="str">
        <f>VLOOKUP(Oliusala[[#This Row],[postnumer]],Sveitarfelog[#All],4,FALSE)</f>
        <v>Bolungarvíkurkaupstaður</v>
      </c>
      <c r="E2099" t="str">
        <f>VLOOKUP(Oliusala[[#This Row],[postnumer]],Sveitarfelog[#All],5,FALSE)</f>
        <v>Vestfirðir</v>
      </c>
      <c r="F2099" t="s">
        <v>30</v>
      </c>
      <c r="G2099" t="s">
        <v>24</v>
      </c>
      <c r="H2099" t="s">
        <v>60</v>
      </c>
      <c r="I2099" s="1">
        <v>122109</v>
      </c>
      <c r="J2099" s="2">
        <f>VLOOKUP(Oliusala[[#This Row],[tegund]],Tegundir!$B$2:$D$19,3,FALSE)*Oliusala[[#This Row],[magn]]/1000</f>
        <v>105.624285</v>
      </c>
      <c r="K2099">
        <v>2011</v>
      </c>
      <c r="L2099" t="s">
        <v>19</v>
      </c>
      <c r="M2099" s="144" t="s">
        <v>59</v>
      </c>
      <c r="O2099" s="144" t="s">
        <v>1998</v>
      </c>
    </row>
    <row r="2100" spans="1:15" x14ac:dyDescent="0.2">
      <c r="A2100" t="s">
        <v>63</v>
      </c>
      <c r="B2100" s="144" t="s">
        <v>107</v>
      </c>
      <c r="C2100">
        <v>415</v>
      </c>
      <c r="D2100" t="str">
        <f>VLOOKUP(Oliusala[[#This Row],[postnumer]],Sveitarfelog[#All],4,FALSE)</f>
        <v>Bolungarvíkurkaupstaður</v>
      </c>
      <c r="E2100" t="str">
        <f>VLOOKUP(Oliusala[[#This Row],[postnumer]],Sveitarfelog[#All],5,FALSE)</f>
        <v>Vestfirðir</v>
      </c>
      <c r="F2100" t="s">
        <v>24</v>
      </c>
      <c r="G2100" t="s">
        <v>24</v>
      </c>
      <c r="H2100" t="s">
        <v>58</v>
      </c>
      <c r="I2100" s="1">
        <v>255799</v>
      </c>
      <c r="J2100" s="2">
        <f>VLOOKUP(Oliusala[[#This Row],[tegund]],Tegundir!$B$2:$D$19,3,FALSE)*Oliusala[[#This Row],[magn]]/1000</f>
        <v>221.26613500000002</v>
      </c>
      <c r="K2100">
        <v>2011</v>
      </c>
      <c r="L2100" t="s">
        <v>18</v>
      </c>
      <c r="M2100" s="144" t="s">
        <v>59</v>
      </c>
    </row>
    <row r="2101" spans="1:15" x14ac:dyDescent="0.2">
      <c r="A2101" t="s">
        <v>107</v>
      </c>
      <c r="B2101" s="144" t="s">
        <v>110</v>
      </c>
      <c r="C2101">
        <v>420</v>
      </c>
      <c r="D2101" t="str">
        <f>VLOOKUP(Oliusala[[#This Row],[postnumer]],Sveitarfelog[#All],4,FALSE)</f>
        <v>Súðavíkurhreppur</v>
      </c>
      <c r="E2101" t="str">
        <f>VLOOKUP(Oliusala[[#This Row],[postnumer]],Sveitarfelog[#All],5,FALSE)</f>
        <v>Vestfirðir</v>
      </c>
      <c r="F2101" t="s">
        <v>25</v>
      </c>
      <c r="G2101" t="s">
        <v>24</v>
      </c>
      <c r="H2101" t="s">
        <v>60</v>
      </c>
      <c r="I2101" s="1">
        <v>55373</v>
      </c>
      <c r="J2101" s="2">
        <f>VLOOKUP(Oliusala[[#This Row],[tegund]],Tegundir!$B$2:$D$19,3,FALSE)*Oliusala[[#This Row],[magn]]/1000</f>
        <v>47.897644999999997</v>
      </c>
      <c r="K2101">
        <v>2011</v>
      </c>
      <c r="L2101" t="s">
        <v>1955</v>
      </c>
      <c r="M2101" s="144" t="s">
        <v>59</v>
      </c>
    </row>
    <row r="2102" spans="1:15" x14ac:dyDescent="0.2">
      <c r="A2102" t="s">
        <v>83</v>
      </c>
      <c r="B2102" s="144" t="s">
        <v>110</v>
      </c>
      <c r="C2102">
        <v>420</v>
      </c>
      <c r="D2102" t="str">
        <f>VLOOKUP(Oliusala[[#This Row],[postnumer]],Sveitarfelog[#All],4,FALSE)</f>
        <v>Súðavíkurhreppur</v>
      </c>
      <c r="E2102" t="str">
        <f>VLOOKUP(Oliusala[[#This Row],[postnumer]],Sveitarfelog[#All],5,FALSE)</f>
        <v>Vestfirðir</v>
      </c>
      <c r="F2102" t="s">
        <v>25</v>
      </c>
      <c r="G2102" t="s">
        <v>24</v>
      </c>
      <c r="H2102" t="s">
        <v>60</v>
      </c>
      <c r="I2102" s="1">
        <v>2313</v>
      </c>
      <c r="J2102" s="2">
        <f>VLOOKUP(Oliusala[[#This Row],[tegund]],Tegundir!$B$2:$D$19,3,FALSE)*Oliusala[[#This Row],[magn]]/1000</f>
        <v>2.0007449999999998</v>
      </c>
      <c r="K2102">
        <v>2011</v>
      </c>
      <c r="L2102" t="s">
        <v>19</v>
      </c>
      <c r="M2102" s="144" t="s">
        <v>59</v>
      </c>
      <c r="O2102" s="144" t="s">
        <v>1997</v>
      </c>
    </row>
    <row r="2103" spans="1:15" x14ac:dyDescent="0.2">
      <c r="A2103" t="s">
        <v>57</v>
      </c>
      <c r="B2103" s="144" t="s">
        <v>109</v>
      </c>
      <c r="C2103">
        <v>420</v>
      </c>
      <c r="D2103" t="str">
        <f>VLOOKUP(Oliusala[[#This Row],[postnumer]],Sveitarfelog[#All],4,FALSE)</f>
        <v>Súðavíkurhreppur</v>
      </c>
      <c r="E2103" t="str">
        <f>VLOOKUP(Oliusala[[#This Row],[postnumer]],Sveitarfelog[#All],5,FALSE)</f>
        <v>Vestfirðir</v>
      </c>
      <c r="F2103" t="s">
        <v>25</v>
      </c>
      <c r="G2103" t="s">
        <v>24</v>
      </c>
      <c r="H2103" t="s">
        <v>60</v>
      </c>
      <c r="I2103" s="1">
        <v>20483</v>
      </c>
      <c r="J2103" s="2">
        <f>VLOOKUP(Oliusala[[#This Row],[tegund]],Tegundir!$B$2:$D$19,3,FALSE)*Oliusala[[#This Row],[magn]]/1000</f>
        <v>17.717794999999999</v>
      </c>
      <c r="K2103">
        <v>2011</v>
      </c>
      <c r="L2103" t="s">
        <v>19</v>
      </c>
      <c r="M2103" s="144" t="s">
        <v>59</v>
      </c>
      <c r="O2103" s="144" t="s">
        <v>1997</v>
      </c>
    </row>
    <row r="2104" spans="1:15" x14ac:dyDescent="0.2">
      <c r="A2104" t="s">
        <v>57</v>
      </c>
      <c r="B2104" s="144" t="s">
        <v>110</v>
      </c>
      <c r="C2104">
        <v>420</v>
      </c>
      <c r="D2104" t="str">
        <f>VLOOKUP(Oliusala[[#This Row],[postnumer]],Sveitarfelog[#All],4,FALSE)</f>
        <v>Súðavíkurhreppur</v>
      </c>
      <c r="E2104" t="str">
        <f>VLOOKUP(Oliusala[[#This Row],[postnumer]],Sveitarfelog[#All],5,FALSE)</f>
        <v>Vestfirðir</v>
      </c>
      <c r="F2104" t="s">
        <v>25</v>
      </c>
      <c r="G2104" t="s">
        <v>24</v>
      </c>
      <c r="H2104" t="s">
        <v>60</v>
      </c>
      <c r="I2104" s="1">
        <v>9215</v>
      </c>
      <c r="J2104" s="2">
        <f>VLOOKUP(Oliusala[[#This Row],[tegund]],Tegundir!$B$2:$D$19,3,FALSE)*Oliusala[[#This Row],[magn]]/1000</f>
        <v>7.9709750000000001</v>
      </c>
      <c r="K2104">
        <v>2011</v>
      </c>
      <c r="L2104" t="s">
        <v>19</v>
      </c>
      <c r="M2104" s="144" t="s">
        <v>59</v>
      </c>
      <c r="O2104" s="144" t="s">
        <v>1997</v>
      </c>
    </row>
    <row r="2105" spans="1:15" x14ac:dyDescent="0.2">
      <c r="A2105" t="s">
        <v>107</v>
      </c>
      <c r="B2105" s="144" t="s">
        <v>110</v>
      </c>
      <c r="C2105">
        <v>420</v>
      </c>
      <c r="D2105" t="str">
        <f>VLOOKUP(Oliusala[[#This Row],[postnumer]],Sveitarfelog[#All],4,FALSE)</f>
        <v>Súðavíkurhreppur</v>
      </c>
      <c r="E2105" t="str">
        <f>VLOOKUP(Oliusala[[#This Row],[postnumer]],Sveitarfelog[#All],5,FALSE)</f>
        <v>Vestfirðir</v>
      </c>
      <c r="F2105" t="s">
        <v>29</v>
      </c>
      <c r="G2105" t="s">
        <v>24</v>
      </c>
      <c r="H2105" t="s">
        <v>60</v>
      </c>
      <c r="I2105" s="1">
        <v>10273</v>
      </c>
      <c r="J2105" s="2">
        <f>VLOOKUP(Oliusala[[#This Row],[tegund]],Tegundir!$B$2:$D$19,3,FALSE)*Oliusala[[#This Row],[magn]]/1000</f>
        <v>8.8861450000000008</v>
      </c>
      <c r="K2105">
        <v>2011</v>
      </c>
      <c r="L2105" t="s">
        <v>19</v>
      </c>
      <c r="M2105" s="144" t="s">
        <v>59</v>
      </c>
      <c r="O2105" s="144" t="s">
        <v>1998</v>
      </c>
    </row>
    <row r="2106" spans="1:15" x14ac:dyDescent="0.2">
      <c r="A2106" t="s">
        <v>107</v>
      </c>
      <c r="B2106" s="144" t="s">
        <v>110</v>
      </c>
      <c r="C2106">
        <v>420</v>
      </c>
      <c r="D2106" t="str">
        <f>VLOOKUP(Oliusala[[#This Row],[postnumer]],Sveitarfelog[#All],4,FALSE)</f>
        <v>Súðavíkurhreppur</v>
      </c>
      <c r="E2106" t="str">
        <f>VLOOKUP(Oliusala[[#This Row],[postnumer]],Sveitarfelog[#All],5,FALSE)</f>
        <v>Vestfirðir</v>
      </c>
      <c r="F2106" t="s">
        <v>30</v>
      </c>
      <c r="G2106" t="s">
        <v>24</v>
      </c>
      <c r="H2106" t="s">
        <v>60</v>
      </c>
      <c r="I2106" s="1">
        <v>173235</v>
      </c>
      <c r="J2106" s="2">
        <f>VLOOKUP(Oliusala[[#This Row],[tegund]],Tegundir!$B$2:$D$19,3,FALSE)*Oliusala[[#This Row],[magn]]/1000</f>
        <v>149.848275</v>
      </c>
      <c r="K2106">
        <v>2011</v>
      </c>
      <c r="L2106" t="s">
        <v>19</v>
      </c>
      <c r="M2106" s="144" t="s">
        <v>59</v>
      </c>
      <c r="O2106" s="144" t="s">
        <v>1998</v>
      </c>
    </row>
    <row r="2107" spans="1:15" x14ac:dyDescent="0.2">
      <c r="A2107" t="s">
        <v>83</v>
      </c>
      <c r="B2107" s="144" t="s">
        <v>110</v>
      </c>
      <c r="C2107">
        <v>420</v>
      </c>
      <c r="D2107" t="str">
        <f>VLOOKUP(Oliusala[[#This Row],[postnumer]],Sveitarfelog[#All],4,FALSE)</f>
        <v>Súðavíkurhreppur</v>
      </c>
      <c r="E2107" t="str">
        <f>VLOOKUP(Oliusala[[#This Row],[postnumer]],Sveitarfelog[#All],5,FALSE)</f>
        <v>Vestfirðir</v>
      </c>
      <c r="F2107" t="s">
        <v>24</v>
      </c>
      <c r="G2107" t="s">
        <v>24</v>
      </c>
      <c r="H2107" t="s">
        <v>60</v>
      </c>
      <c r="I2107" s="1">
        <v>13611</v>
      </c>
      <c r="J2107" s="2">
        <f>VLOOKUP(Oliusala[[#This Row],[tegund]],Tegundir!$B$2:$D$19,3,FALSE)*Oliusala[[#This Row],[magn]]/1000</f>
        <v>11.773515</v>
      </c>
      <c r="K2107">
        <v>2011</v>
      </c>
      <c r="L2107" t="s">
        <v>18</v>
      </c>
      <c r="M2107" s="144" t="s">
        <v>59</v>
      </c>
    </row>
    <row r="2108" spans="1:15" x14ac:dyDescent="0.2">
      <c r="A2108" t="s">
        <v>83</v>
      </c>
      <c r="B2108" s="144" t="s">
        <v>110</v>
      </c>
      <c r="C2108">
        <v>420</v>
      </c>
      <c r="D2108" t="str">
        <f>VLOOKUP(Oliusala[[#This Row],[postnumer]],Sveitarfelog[#All],4,FALSE)</f>
        <v>Súðavíkurhreppur</v>
      </c>
      <c r="E2108" t="str">
        <f>VLOOKUP(Oliusala[[#This Row],[postnumer]],Sveitarfelog[#All],5,FALSE)</f>
        <v>Vestfirðir</v>
      </c>
      <c r="F2108" t="s">
        <v>30</v>
      </c>
      <c r="G2108" t="s">
        <v>24</v>
      </c>
      <c r="H2108" t="s">
        <v>60</v>
      </c>
      <c r="I2108" s="1">
        <v>9622</v>
      </c>
      <c r="J2108" s="2">
        <f>VLOOKUP(Oliusala[[#This Row],[tegund]],Tegundir!$B$2:$D$19,3,FALSE)*Oliusala[[#This Row],[magn]]/1000</f>
        <v>8.323030000000001</v>
      </c>
      <c r="K2108">
        <v>2011</v>
      </c>
      <c r="L2108" t="s">
        <v>19</v>
      </c>
      <c r="M2108" s="144" t="s">
        <v>59</v>
      </c>
      <c r="O2108" s="144" t="s">
        <v>1998</v>
      </c>
    </row>
    <row r="2109" spans="1:15" x14ac:dyDescent="0.2">
      <c r="A2109" t="s">
        <v>57</v>
      </c>
      <c r="B2109" s="144" t="s">
        <v>109</v>
      </c>
      <c r="C2109">
        <v>420</v>
      </c>
      <c r="D2109" t="str">
        <f>VLOOKUP(Oliusala[[#This Row],[postnumer]],Sveitarfelog[#All],4,FALSE)</f>
        <v>Súðavíkurhreppur</v>
      </c>
      <c r="E2109" t="str">
        <f>VLOOKUP(Oliusala[[#This Row],[postnumer]],Sveitarfelog[#All],5,FALSE)</f>
        <v>Vestfirðir</v>
      </c>
      <c r="F2109" t="s">
        <v>24</v>
      </c>
      <c r="G2109" t="s">
        <v>24</v>
      </c>
      <c r="H2109" t="s">
        <v>58</v>
      </c>
      <c r="I2109" s="1">
        <v>0</v>
      </c>
      <c r="J2109" s="2">
        <f>VLOOKUP(Oliusala[[#This Row],[tegund]],Tegundir!$B$2:$D$19,3,FALSE)*Oliusala[[#This Row],[magn]]/1000</f>
        <v>0</v>
      </c>
      <c r="K2109">
        <v>2011</v>
      </c>
      <c r="L2109" t="s">
        <v>18</v>
      </c>
      <c r="M2109" s="144" t="s">
        <v>59</v>
      </c>
    </row>
    <row r="2110" spans="1:15" x14ac:dyDescent="0.2">
      <c r="A2110" t="s">
        <v>57</v>
      </c>
      <c r="B2110" s="144" t="s">
        <v>109</v>
      </c>
      <c r="C2110">
        <v>420</v>
      </c>
      <c r="D2110" t="str">
        <f>VLOOKUP(Oliusala[[#This Row],[postnumer]],Sveitarfelog[#All],4,FALSE)</f>
        <v>Súðavíkurhreppur</v>
      </c>
      <c r="E2110" t="str">
        <f>VLOOKUP(Oliusala[[#This Row],[postnumer]],Sveitarfelog[#All],5,FALSE)</f>
        <v>Vestfirðir</v>
      </c>
      <c r="F2110" t="s">
        <v>24</v>
      </c>
      <c r="G2110" t="s">
        <v>24</v>
      </c>
      <c r="H2110" t="s">
        <v>60</v>
      </c>
      <c r="I2110" s="1">
        <v>3904</v>
      </c>
      <c r="J2110" s="2">
        <f>VLOOKUP(Oliusala[[#This Row],[tegund]],Tegundir!$B$2:$D$19,3,FALSE)*Oliusala[[#This Row],[magn]]/1000</f>
        <v>3.37696</v>
      </c>
      <c r="K2110">
        <v>2011</v>
      </c>
      <c r="L2110" t="s">
        <v>18</v>
      </c>
      <c r="M2110" s="144" t="s">
        <v>59</v>
      </c>
    </row>
    <row r="2111" spans="1:15" x14ac:dyDescent="0.2">
      <c r="A2111" t="s">
        <v>57</v>
      </c>
      <c r="B2111" s="144" t="s">
        <v>110</v>
      </c>
      <c r="C2111">
        <v>420</v>
      </c>
      <c r="D2111" t="str">
        <f>VLOOKUP(Oliusala[[#This Row],[postnumer]],Sveitarfelog[#All],4,FALSE)</f>
        <v>Súðavíkurhreppur</v>
      </c>
      <c r="E2111" t="str">
        <f>VLOOKUP(Oliusala[[#This Row],[postnumer]],Sveitarfelog[#All],5,FALSE)</f>
        <v>Vestfirðir</v>
      </c>
      <c r="F2111" t="s">
        <v>24</v>
      </c>
      <c r="G2111" t="s">
        <v>24</v>
      </c>
      <c r="H2111" t="s">
        <v>60</v>
      </c>
      <c r="I2111" s="1">
        <v>741</v>
      </c>
      <c r="J2111" s="2">
        <f>VLOOKUP(Oliusala[[#This Row],[tegund]],Tegundir!$B$2:$D$19,3,FALSE)*Oliusala[[#This Row],[magn]]/1000</f>
        <v>0.64096500000000001</v>
      </c>
      <c r="K2111">
        <v>2011</v>
      </c>
      <c r="L2111" t="s">
        <v>18</v>
      </c>
      <c r="M2111" s="144" t="s">
        <v>59</v>
      </c>
    </row>
    <row r="2112" spans="1:15" x14ac:dyDescent="0.2">
      <c r="A2112" t="s">
        <v>57</v>
      </c>
      <c r="B2112" s="144" t="s">
        <v>110</v>
      </c>
      <c r="C2112">
        <v>420</v>
      </c>
      <c r="D2112" t="str">
        <f>VLOOKUP(Oliusala[[#This Row],[postnumer]],Sveitarfelog[#All],4,FALSE)</f>
        <v>Súðavíkurhreppur</v>
      </c>
      <c r="E2112" t="str">
        <f>VLOOKUP(Oliusala[[#This Row],[postnumer]],Sveitarfelog[#All],5,FALSE)</f>
        <v>Vestfirðir</v>
      </c>
      <c r="F2112" t="s">
        <v>29</v>
      </c>
      <c r="G2112" t="s">
        <v>24</v>
      </c>
      <c r="H2112" t="s">
        <v>60</v>
      </c>
      <c r="I2112" s="1">
        <v>0</v>
      </c>
      <c r="J2112" s="2">
        <f>VLOOKUP(Oliusala[[#This Row],[tegund]],Tegundir!$B$2:$D$19,3,FALSE)*Oliusala[[#This Row],[magn]]/1000</f>
        <v>0</v>
      </c>
      <c r="K2112">
        <v>2011</v>
      </c>
      <c r="L2112" t="s">
        <v>19</v>
      </c>
      <c r="M2112" s="144" t="s">
        <v>59</v>
      </c>
      <c r="O2112" s="144" t="s">
        <v>1998</v>
      </c>
    </row>
    <row r="2113" spans="1:15" x14ac:dyDescent="0.2">
      <c r="A2113" t="s">
        <v>57</v>
      </c>
      <c r="B2113" s="144" t="s">
        <v>110</v>
      </c>
      <c r="C2113">
        <v>420</v>
      </c>
      <c r="D2113" t="str">
        <f>VLOOKUP(Oliusala[[#This Row],[postnumer]],Sveitarfelog[#All],4,FALSE)</f>
        <v>Súðavíkurhreppur</v>
      </c>
      <c r="E2113" t="str">
        <f>VLOOKUP(Oliusala[[#This Row],[postnumer]],Sveitarfelog[#All],5,FALSE)</f>
        <v>Vestfirðir</v>
      </c>
      <c r="F2113" t="s">
        <v>30</v>
      </c>
      <c r="G2113" t="s">
        <v>24</v>
      </c>
      <c r="H2113" t="s">
        <v>60</v>
      </c>
      <c r="I2113" s="1">
        <v>34525</v>
      </c>
      <c r="J2113" s="2">
        <f>VLOOKUP(Oliusala[[#This Row],[tegund]],Tegundir!$B$2:$D$19,3,FALSE)*Oliusala[[#This Row],[magn]]/1000</f>
        <v>29.864125000000001</v>
      </c>
      <c r="K2113">
        <v>2011</v>
      </c>
      <c r="L2113" t="s">
        <v>19</v>
      </c>
      <c r="M2113" s="144" t="s">
        <v>59</v>
      </c>
      <c r="O2113" s="144" t="s">
        <v>1998</v>
      </c>
    </row>
    <row r="2114" spans="1:15" x14ac:dyDescent="0.2">
      <c r="A2114" t="s">
        <v>63</v>
      </c>
      <c r="B2114" s="144" t="s">
        <v>109</v>
      </c>
      <c r="C2114">
        <v>420</v>
      </c>
      <c r="D2114" t="str">
        <f>VLOOKUP(Oliusala[[#This Row],[postnumer]],Sveitarfelog[#All],4,FALSE)</f>
        <v>Súðavíkurhreppur</v>
      </c>
      <c r="E2114" t="str">
        <f>VLOOKUP(Oliusala[[#This Row],[postnumer]],Sveitarfelog[#All],5,FALSE)</f>
        <v>Vestfirðir</v>
      </c>
      <c r="F2114" t="s">
        <v>24</v>
      </c>
      <c r="G2114" t="s">
        <v>24</v>
      </c>
      <c r="H2114" t="s">
        <v>58</v>
      </c>
      <c r="I2114" s="1">
        <v>46557</v>
      </c>
      <c r="J2114" s="2">
        <f>VLOOKUP(Oliusala[[#This Row],[tegund]],Tegundir!$B$2:$D$19,3,FALSE)*Oliusala[[#This Row],[magn]]/1000</f>
        <v>40.271805000000001</v>
      </c>
      <c r="K2114">
        <v>2011</v>
      </c>
      <c r="L2114" t="s">
        <v>18</v>
      </c>
      <c r="M2114" s="144" t="s">
        <v>59</v>
      </c>
    </row>
    <row r="2115" spans="1:15" x14ac:dyDescent="0.2">
      <c r="A2115" t="s">
        <v>63</v>
      </c>
      <c r="B2115" s="144" t="s">
        <v>110</v>
      </c>
      <c r="C2115">
        <v>420</v>
      </c>
      <c r="D2115" t="str">
        <f>VLOOKUP(Oliusala[[#This Row],[postnumer]],Sveitarfelog[#All],4,FALSE)</f>
        <v>Súðavíkurhreppur</v>
      </c>
      <c r="E2115" t="str">
        <f>VLOOKUP(Oliusala[[#This Row],[postnumer]],Sveitarfelog[#All],5,FALSE)</f>
        <v>Vestfirðir</v>
      </c>
      <c r="F2115" t="s">
        <v>24</v>
      </c>
      <c r="G2115" t="s">
        <v>24</v>
      </c>
      <c r="H2115" t="s">
        <v>58</v>
      </c>
      <c r="I2115" s="1">
        <v>120982</v>
      </c>
      <c r="J2115" s="2">
        <f>VLOOKUP(Oliusala[[#This Row],[tegund]],Tegundir!$B$2:$D$19,3,FALSE)*Oliusala[[#This Row],[magn]]/1000</f>
        <v>104.64943</v>
      </c>
      <c r="K2115">
        <v>2011</v>
      </c>
      <c r="L2115" t="s">
        <v>18</v>
      </c>
      <c r="M2115" s="144" t="s">
        <v>59</v>
      </c>
    </row>
    <row r="2116" spans="1:15" x14ac:dyDescent="0.2">
      <c r="A2116" t="s">
        <v>107</v>
      </c>
      <c r="B2116" s="144" t="s">
        <v>112</v>
      </c>
      <c r="C2116">
        <v>425</v>
      </c>
      <c r="D2116" t="str">
        <f>VLOOKUP(Oliusala[[#This Row],[postnumer]],Sveitarfelog[#All],4,FALSE)</f>
        <v>Ísafjarðarbær</v>
      </c>
      <c r="E2116" t="str">
        <f>VLOOKUP(Oliusala[[#This Row],[postnumer]],Sveitarfelog[#All],5,FALSE)</f>
        <v>Vestfirðir</v>
      </c>
      <c r="F2116" t="s">
        <v>29</v>
      </c>
      <c r="G2116" t="s">
        <v>24</v>
      </c>
      <c r="H2116" t="s">
        <v>60</v>
      </c>
      <c r="I2116" s="1">
        <v>3727</v>
      </c>
      <c r="J2116" s="2">
        <f>VLOOKUP(Oliusala[[#This Row],[tegund]],Tegundir!$B$2:$D$19,3,FALSE)*Oliusala[[#This Row],[magn]]/1000</f>
        <v>3.2238549999999999</v>
      </c>
      <c r="K2116">
        <v>2011</v>
      </c>
      <c r="L2116" t="s">
        <v>19</v>
      </c>
      <c r="M2116" s="144" t="s">
        <v>59</v>
      </c>
      <c r="O2116" s="144" t="s">
        <v>1998</v>
      </c>
    </row>
    <row r="2117" spans="1:15" x14ac:dyDescent="0.2">
      <c r="A2117" t="s">
        <v>107</v>
      </c>
      <c r="B2117" s="144" t="s">
        <v>112</v>
      </c>
      <c r="C2117">
        <v>425</v>
      </c>
      <c r="D2117" t="str">
        <f>VLOOKUP(Oliusala[[#This Row],[postnumer]],Sveitarfelog[#All],4,FALSE)</f>
        <v>Ísafjarðarbær</v>
      </c>
      <c r="E2117" t="str">
        <f>VLOOKUP(Oliusala[[#This Row],[postnumer]],Sveitarfelog[#All],5,FALSE)</f>
        <v>Vestfirðir</v>
      </c>
      <c r="F2117" t="s">
        <v>30</v>
      </c>
      <c r="G2117" t="s">
        <v>24</v>
      </c>
      <c r="H2117" t="s">
        <v>60</v>
      </c>
      <c r="I2117" s="1">
        <v>88674</v>
      </c>
      <c r="J2117" s="2">
        <f>VLOOKUP(Oliusala[[#This Row],[tegund]],Tegundir!$B$2:$D$19,3,FALSE)*Oliusala[[#This Row],[magn]]/1000</f>
        <v>76.703009999999992</v>
      </c>
      <c r="K2117">
        <v>2011</v>
      </c>
      <c r="L2117" t="s">
        <v>19</v>
      </c>
      <c r="M2117" s="144" t="s">
        <v>59</v>
      </c>
      <c r="O2117" s="144" t="s">
        <v>1998</v>
      </c>
    </row>
    <row r="2118" spans="1:15" x14ac:dyDescent="0.2">
      <c r="A2118" t="s">
        <v>83</v>
      </c>
      <c r="B2118" s="144" t="s">
        <v>112</v>
      </c>
      <c r="C2118">
        <v>425</v>
      </c>
      <c r="D2118" t="str">
        <f>VLOOKUP(Oliusala[[#This Row],[postnumer]],Sveitarfelog[#All],4,FALSE)</f>
        <v>Ísafjarðarbær</v>
      </c>
      <c r="E2118" t="str">
        <f>VLOOKUP(Oliusala[[#This Row],[postnumer]],Sveitarfelog[#All],5,FALSE)</f>
        <v>Vestfirðir</v>
      </c>
      <c r="F2118" t="s">
        <v>24</v>
      </c>
      <c r="G2118" t="s">
        <v>24</v>
      </c>
      <c r="H2118" t="s">
        <v>60</v>
      </c>
      <c r="I2118" s="1">
        <v>12709</v>
      </c>
      <c r="J2118" s="2">
        <f>VLOOKUP(Oliusala[[#This Row],[tegund]],Tegundir!$B$2:$D$19,3,FALSE)*Oliusala[[#This Row],[magn]]/1000</f>
        <v>10.993285</v>
      </c>
      <c r="K2118">
        <v>2011</v>
      </c>
      <c r="L2118" t="s">
        <v>18</v>
      </c>
      <c r="M2118" s="144" t="s">
        <v>59</v>
      </c>
    </row>
    <row r="2119" spans="1:15" x14ac:dyDescent="0.2">
      <c r="A2119" t="s">
        <v>57</v>
      </c>
      <c r="B2119" s="144" t="s">
        <v>112</v>
      </c>
      <c r="C2119">
        <v>425</v>
      </c>
      <c r="D2119" t="str">
        <f>VLOOKUP(Oliusala[[#This Row],[postnumer]],Sveitarfelog[#All],4,FALSE)</f>
        <v>Ísafjarðarbær</v>
      </c>
      <c r="E2119" t="str">
        <f>VLOOKUP(Oliusala[[#This Row],[postnumer]],Sveitarfelog[#All],5,FALSE)</f>
        <v>Vestfirðir</v>
      </c>
      <c r="F2119" t="s">
        <v>24</v>
      </c>
      <c r="G2119" t="s">
        <v>24</v>
      </c>
      <c r="H2119" t="s">
        <v>58</v>
      </c>
      <c r="I2119" s="1">
        <v>0</v>
      </c>
      <c r="J2119" s="2">
        <f>VLOOKUP(Oliusala[[#This Row],[tegund]],Tegundir!$B$2:$D$19,3,FALSE)*Oliusala[[#This Row],[magn]]/1000</f>
        <v>0</v>
      </c>
      <c r="K2119">
        <v>2011</v>
      </c>
      <c r="L2119" t="s">
        <v>18</v>
      </c>
      <c r="M2119" s="144" t="s">
        <v>59</v>
      </c>
    </row>
    <row r="2120" spans="1:15" x14ac:dyDescent="0.2">
      <c r="A2120" t="s">
        <v>57</v>
      </c>
      <c r="B2120" s="144" t="s">
        <v>112</v>
      </c>
      <c r="C2120">
        <v>425</v>
      </c>
      <c r="D2120" t="str">
        <f>VLOOKUP(Oliusala[[#This Row],[postnumer]],Sveitarfelog[#All],4,FALSE)</f>
        <v>Ísafjarðarbær</v>
      </c>
      <c r="E2120" t="str">
        <f>VLOOKUP(Oliusala[[#This Row],[postnumer]],Sveitarfelog[#All],5,FALSE)</f>
        <v>Vestfirðir</v>
      </c>
      <c r="F2120" t="s">
        <v>24</v>
      </c>
      <c r="G2120" t="s">
        <v>24</v>
      </c>
      <c r="H2120" t="s">
        <v>60</v>
      </c>
      <c r="I2120" s="1">
        <v>2998</v>
      </c>
      <c r="J2120" s="2">
        <f>VLOOKUP(Oliusala[[#This Row],[tegund]],Tegundir!$B$2:$D$19,3,FALSE)*Oliusala[[#This Row],[magn]]/1000</f>
        <v>2.59327</v>
      </c>
      <c r="K2120">
        <v>2011</v>
      </c>
      <c r="L2120" t="s">
        <v>18</v>
      </c>
      <c r="M2120" s="144" t="s">
        <v>59</v>
      </c>
    </row>
    <row r="2121" spans="1:15" x14ac:dyDescent="0.2">
      <c r="A2121" t="s">
        <v>57</v>
      </c>
      <c r="B2121" s="144" t="s">
        <v>112</v>
      </c>
      <c r="C2121">
        <v>425</v>
      </c>
      <c r="D2121" t="str">
        <f>VLOOKUP(Oliusala[[#This Row],[postnumer]],Sveitarfelog[#All],4,FALSE)</f>
        <v>Ísafjarðarbær</v>
      </c>
      <c r="E2121" t="str">
        <f>VLOOKUP(Oliusala[[#This Row],[postnumer]],Sveitarfelog[#All],5,FALSE)</f>
        <v>Vestfirðir</v>
      </c>
      <c r="F2121" t="s">
        <v>29</v>
      </c>
      <c r="G2121" t="s">
        <v>24</v>
      </c>
      <c r="H2121" t="s">
        <v>60</v>
      </c>
      <c r="I2121" s="1">
        <v>0</v>
      </c>
      <c r="J2121" s="2">
        <f>VLOOKUP(Oliusala[[#This Row],[tegund]],Tegundir!$B$2:$D$19,3,FALSE)*Oliusala[[#This Row],[magn]]/1000</f>
        <v>0</v>
      </c>
      <c r="K2121">
        <v>2011</v>
      </c>
      <c r="L2121" t="s">
        <v>19</v>
      </c>
      <c r="M2121" s="144" t="s">
        <v>59</v>
      </c>
      <c r="O2121" s="144" t="s">
        <v>1998</v>
      </c>
    </row>
    <row r="2122" spans="1:15" x14ac:dyDescent="0.2">
      <c r="A2122" t="s">
        <v>57</v>
      </c>
      <c r="B2122" s="144" t="s">
        <v>112</v>
      </c>
      <c r="C2122">
        <v>425</v>
      </c>
      <c r="D2122" t="str">
        <f>VLOOKUP(Oliusala[[#This Row],[postnumer]],Sveitarfelog[#All],4,FALSE)</f>
        <v>Ísafjarðarbær</v>
      </c>
      <c r="E2122" t="str">
        <f>VLOOKUP(Oliusala[[#This Row],[postnumer]],Sveitarfelog[#All],5,FALSE)</f>
        <v>Vestfirðir</v>
      </c>
      <c r="F2122" t="s">
        <v>30</v>
      </c>
      <c r="G2122" t="s">
        <v>24</v>
      </c>
      <c r="H2122" t="s">
        <v>60</v>
      </c>
      <c r="I2122" s="1">
        <v>61560</v>
      </c>
      <c r="J2122" s="2">
        <f>VLOOKUP(Oliusala[[#This Row],[tegund]],Tegundir!$B$2:$D$19,3,FALSE)*Oliusala[[#This Row],[magn]]/1000</f>
        <v>53.249400000000001</v>
      </c>
      <c r="K2122">
        <v>2011</v>
      </c>
      <c r="L2122" t="s">
        <v>19</v>
      </c>
      <c r="M2122" s="144" t="s">
        <v>59</v>
      </c>
      <c r="O2122" s="144" t="s">
        <v>1998</v>
      </c>
    </row>
    <row r="2123" spans="1:15" x14ac:dyDescent="0.2">
      <c r="A2123" t="s">
        <v>63</v>
      </c>
      <c r="B2123" s="144" t="s">
        <v>112</v>
      </c>
      <c r="C2123">
        <v>425</v>
      </c>
      <c r="D2123" t="str">
        <f>VLOOKUP(Oliusala[[#This Row],[postnumer]],Sveitarfelog[#All],4,FALSE)</f>
        <v>Ísafjarðarbær</v>
      </c>
      <c r="E2123" t="str">
        <f>VLOOKUP(Oliusala[[#This Row],[postnumer]],Sveitarfelog[#All],5,FALSE)</f>
        <v>Vestfirðir</v>
      </c>
      <c r="F2123" t="s">
        <v>24</v>
      </c>
      <c r="G2123" t="s">
        <v>24</v>
      </c>
      <c r="H2123" t="s">
        <v>58</v>
      </c>
      <c r="I2123" s="1">
        <v>33839</v>
      </c>
      <c r="J2123" s="2">
        <f>VLOOKUP(Oliusala[[#This Row],[tegund]],Tegundir!$B$2:$D$19,3,FALSE)*Oliusala[[#This Row],[magn]]/1000</f>
        <v>29.270735000000002</v>
      </c>
      <c r="K2123">
        <v>2011</v>
      </c>
      <c r="L2123" t="s">
        <v>18</v>
      </c>
      <c r="M2123" s="144" t="s">
        <v>59</v>
      </c>
    </row>
    <row r="2124" spans="1:15" x14ac:dyDescent="0.2">
      <c r="A2124" t="s">
        <v>107</v>
      </c>
      <c r="B2124" s="144" t="s">
        <v>113</v>
      </c>
      <c r="C2124">
        <v>430</v>
      </c>
      <c r="D2124" t="str">
        <f>VLOOKUP(Oliusala[[#This Row],[postnumer]],Sveitarfelog[#All],4,FALSE)</f>
        <v>Ísafjarðarbær</v>
      </c>
      <c r="E2124" t="str">
        <f>VLOOKUP(Oliusala[[#This Row],[postnumer]],Sveitarfelog[#All],5,FALSE)</f>
        <v>Vestfirðir</v>
      </c>
      <c r="F2124" t="s">
        <v>30</v>
      </c>
      <c r="G2124" t="s">
        <v>24</v>
      </c>
      <c r="H2124" t="s">
        <v>60</v>
      </c>
      <c r="I2124" s="1">
        <v>10063</v>
      </c>
      <c r="J2124" s="2">
        <f>VLOOKUP(Oliusala[[#This Row],[tegund]],Tegundir!$B$2:$D$19,3,FALSE)*Oliusala[[#This Row],[magn]]/1000</f>
        <v>8.7044950000000014</v>
      </c>
      <c r="K2124">
        <v>2011</v>
      </c>
      <c r="L2124" t="s">
        <v>19</v>
      </c>
      <c r="M2124" s="144" t="s">
        <v>59</v>
      </c>
      <c r="O2124" s="144" t="s">
        <v>1998</v>
      </c>
    </row>
    <row r="2125" spans="1:15" x14ac:dyDescent="0.2">
      <c r="A2125" t="s">
        <v>57</v>
      </c>
      <c r="B2125" s="144" t="s">
        <v>113</v>
      </c>
      <c r="C2125">
        <v>430</v>
      </c>
      <c r="D2125" t="str">
        <f>VLOOKUP(Oliusala[[#This Row],[postnumer]],Sveitarfelog[#All],4,FALSE)</f>
        <v>Ísafjarðarbær</v>
      </c>
      <c r="E2125" t="str">
        <f>VLOOKUP(Oliusala[[#This Row],[postnumer]],Sveitarfelog[#All],5,FALSE)</f>
        <v>Vestfirðir</v>
      </c>
      <c r="F2125" t="s">
        <v>24</v>
      </c>
      <c r="G2125" t="s">
        <v>24</v>
      </c>
      <c r="H2125" t="s">
        <v>58</v>
      </c>
      <c r="I2125" s="1">
        <v>0</v>
      </c>
      <c r="J2125" s="2">
        <f>VLOOKUP(Oliusala[[#This Row],[tegund]],Tegundir!$B$2:$D$19,3,FALSE)*Oliusala[[#This Row],[magn]]/1000</f>
        <v>0</v>
      </c>
      <c r="K2125">
        <v>2011</v>
      </c>
      <c r="L2125" t="s">
        <v>18</v>
      </c>
      <c r="M2125" s="144" t="s">
        <v>59</v>
      </c>
    </row>
    <row r="2126" spans="1:15" x14ac:dyDescent="0.2">
      <c r="A2126" t="s">
        <v>57</v>
      </c>
      <c r="B2126" s="144" t="s">
        <v>113</v>
      </c>
      <c r="C2126">
        <v>430</v>
      </c>
      <c r="D2126" t="str">
        <f>VLOOKUP(Oliusala[[#This Row],[postnumer]],Sveitarfelog[#All],4,FALSE)</f>
        <v>Ísafjarðarbær</v>
      </c>
      <c r="E2126" t="str">
        <f>VLOOKUP(Oliusala[[#This Row],[postnumer]],Sveitarfelog[#All],5,FALSE)</f>
        <v>Vestfirðir</v>
      </c>
      <c r="F2126" t="s">
        <v>30</v>
      </c>
      <c r="G2126" t="s">
        <v>24</v>
      </c>
      <c r="H2126" t="s">
        <v>60</v>
      </c>
      <c r="I2126" s="1">
        <v>85459</v>
      </c>
      <c r="J2126" s="2">
        <f>VLOOKUP(Oliusala[[#This Row],[tegund]],Tegundir!$B$2:$D$19,3,FALSE)*Oliusala[[#This Row],[magn]]/1000</f>
        <v>73.922035000000008</v>
      </c>
      <c r="K2126">
        <v>2011</v>
      </c>
      <c r="L2126" t="s">
        <v>19</v>
      </c>
      <c r="M2126" s="144" t="s">
        <v>59</v>
      </c>
      <c r="O2126" s="144" t="s">
        <v>1998</v>
      </c>
    </row>
    <row r="2127" spans="1:15" x14ac:dyDescent="0.2">
      <c r="A2127" t="s">
        <v>63</v>
      </c>
      <c r="B2127" s="144" t="s">
        <v>113</v>
      </c>
      <c r="C2127">
        <v>430</v>
      </c>
      <c r="D2127" t="str">
        <f>VLOOKUP(Oliusala[[#This Row],[postnumer]],Sveitarfelog[#All],4,FALSE)</f>
        <v>Ísafjarðarbær</v>
      </c>
      <c r="E2127" t="str">
        <f>VLOOKUP(Oliusala[[#This Row],[postnumer]],Sveitarfelog[#All],5,FALSE)</f>
        <v>Vestfirðir</v>
      </c>
      <c r="F2127" t="s">
        <v>24</v>
      </c>
      <c r="G2127" t="s">
        <v>24</v>
      </c>
      <c r="H2127" t="s">
        <v>58</v>
      </c>
      <c r="I2127" s="1">
        <v>27428</v>
      </c>
      <c r="J2127" s="2">
        <f>VLOOKUP(Oliusala[[#This Row],[tegund]],Tegundir!$B$2:$D$19,3,FALSE)*Oliusala[[#This Row],[magn]]/1000</f>
        <v>23.72522</v>
      </c>
      <c r="K2127">
        <v>2011</v>
      </c>
      <c r="L2127" t="s">
        <v>18</v>
      </c>
      <c r="M2127" s="144" t="s">
        <v>59</v>
      </c>
    </row>
    <row r="2128" spans="1:15" x14ac:dyDescent="0.2">
      <c r="A2128" t="s">
        <v>107</v>
      </c>
      <c r="B2128" s="144" t="s">
        <v>73</v>
      </c>
      <c r="C2128">
        <v>450</v>
      </c>
      <c r="D2128" t="str">
        <f>VLOOKUP(Oliusala[[#This Row],[postnumer]],Sveitarfelog[#All],4,FALSE)</f>
        <v>Vesturbyggð</v>
      </c>
      <c r="E2128" t="str">
        <f>VLOOKUP(Oliusala[[#This Row],[postnumer]],Sveitarfelog[#All],5,FALSE)</f>
        <v>Vestfirðir</v>
      </c>
      <c r="F2128" t="s">
        <v>25</v>
      </c>
      <c r="G2128" t="s">
        <v>24</v>
      </c>
      <c r="H2128" t="s">
        <v>60</v>
      </c>
      <c r="I2128" s="1">
        <v>3803</v>
      </c>
      <c r="J2128" s="2">
        <f>VLOOKUP(Oliusala[[#This Row],[tegund]],Tegundir!$B$2:$D$19,3,FALSE)*Oliusala[[#This Row],[magn]]/1000</f>
        <v>3.2895949999999998</v>
      </c>
      <c r="K2128">
        <v>2011</v>
      </c>
      <c r="L2128" t="s">
        <v>1955</v>
      </c>
      <c r="M2128" s="144" t="s">
        <v>59</v>
      </c>
    </row>
    <row r="2129" spans="1:15" x14ac:dyDescent="0.2">
      <c r="A2129" t="s">
        <v>73</v>
      </c>
      <c r="B2129" s="144" t="s">
        <v>73</v>
      </c>
      <c r="C2129">
        <v>450</v>
      </c>
      <c r="D2129" t="str">
        <f>VLOOKUP(Oliusala[[#This Row],[postnumer]],Sveitarfelog[#All],4,FALSE)</f>
        <v>Vesturbyggð</v>
      </c>
      <c r="E2129" t="str">
        <f>VLOOKUP(Oliusala[[#This Row],[postnumer]],Sveitarfelog[#All],5,FALSE)</f>
        <v>Vestfirðir</v>
      </c>
      <c r="F2129" t="s">
        <v>25</v>
      </c>
      <c r="G2129" t="s">
        <v>24</v>
      </c>
      <c r="H2129" t="s">
        <v>58</v>
      </c>
      <c r="I2129" s="1">
        <v>311162</v>
      </c>
      <c r="J2129" s="2">
        <f>VLOOKUP(Oliusala[[#This Row],[tegund]],Tegundir!$B$2:$D$19,3,FALSE)*Oliusala[[#This Row],[magn]]/1000</f>
        <v>269.15512999999999</v>
      </c>
      <c r="K2129">
        <v>2011</v>
      </c>
      <c r="L2129" t="s">
        <v>19</v>
      </c>
      <c r="M2129" s="144" t="s">
        <v>59</v>
      </c>
      <c r="O2129" s="144" t="s">
        <v>1997</v>
      </c>
    </row>
    <row r="2130" spans="1:15" x14ac:dyDescent="0.2">
      <c r="A2130" t="s">
        <v>57</v>
      </c>
      <c r="B2130" s="144" t="s">
        <v>73</v>
      </c>
      <c r="C2130">
        <v>450</v>
      </c>
      <c r="D2130" t="str">
        <f>VLOOKUP(Oliusala[[#This Row],[postnumer]],Sveitarfelog[#All],4,FALSE)</f>
        <v>Vesturbyggð</v>
      </c>
      <c r="E2130" t="str">
        <f>VLOOKUP(Oliusala[[#This Row],[postnumer]],Sveitarfelog[#All],5,FALSE)</f>
        <v>Vestfirðir</v>
      </c>
      <c r="F2130" t="s">
        <v>25</v>
      </c>
      <c r="G2130" t="s">
        <v>24</v>
      </c>
      <c r="H2130" t="s">
        <v>60</v>
      </c>
      <c r="I2130" s="1">
        <v>6355</v>
      </c>
      <c r="J2130" s="2">
        <f>VLOOKUP(Oliusala[[#This Row],[tegund]],Tegundir!$B$2:$D$19,3,FALSE)*Oliusala[[#This Row],[magn]]/1000</f>
        <v>5.4970749999999997</v>
      </c>
      <c r="K2130">
        <v>2011</v>
      </c>
      <c r="L2130" t="s">
        <v>1955</v>
      </c>
      <c r="M2130" s="144" t="s">
        <v>59</v>
      </c>
    </row>
    <row r="2131" spans="1:15" x14ac:dyDescent="0.2">
      <c r="A2131" t="s">
        <v>73</v>
      </c>
      <c r="B2131" s="144" t="s">
        <v>114</v>
      </c>
      <c r="C2131">
        <v>451</v>
      </c>
      <c r="D2131" t="str">
        <f>VLOOKUP(Oliusala[[#This Row],[postnumer]],Sveitarfelog[#All],4,FALSE)</f>
        <v>Vesturbyggð</v>
      </c>
      <c r="E2131" t="str">
        <f>VLOOKUP(Oliusala[[#This Row],[postnumer]],Sveitarfelog[#All],5,FALSE)</f>
        <v>Vestfirðir</v>
      </c>
      <c r="F2131" t="s">
        <v>25</v>
      </c>
      <c r="G2131" t="s">
        <v>24</v>
      </c>
      <c r="H2131" t="s">
        <v>60</v>
      </c>
      <c r="I2131" s="1">
        <v>2994</v>
      </c>
      <c r="J2131" s="2">
        <f>VLOOKUP(Oliusala[[#This Row],[tegund]],Tegundir!$B$2:$D$19,3,FALSE)*Oliusala[[#This Row],[magn]]/1000</f>
        <v>2.5898099999999999</v>
      </c>
      <c r="K2131">
        <v>2011</v>
      </c>
      <c r="L2131" t="s">
        <v>1955</v>
      </c>
      <c r="M2131" s="144" t="s">
        <v>59</v>
      </c>
    </row>
    <row r="2132" spans="1:15" x14ac:dyDescent="0.2">
      <c r="A2132" t="s">
        <v>73</v>
      </c>
      <c r="B2132" s="144" t="s">
        <v>115</v>
      </c>
      <c r="C2132">
        <v>451</v>
      </c>
      <c r="D2132" t="str">
        <f>VLOOKUP(Oliusala[[#This Row],[postnumer]],Sveitarfelog[#All],4,FALSE)</f>
        <v>Vesturbyggð</v>
      </c>
      <c r="E2132" t="str">
        <f>VLOOKUP(Oliusala[[#This Row],[postnumer]],Sveitarfelog[#All],5,FALSE)</f>
        <v>Vestfirðir</v>
      </c>
      <c r="F2132" t="s">
        <v>25</v>
      </c>
      <c r="G2132" t="s">
        <v>24</v>
      </c>
      <c r="H2132" t="s">
        <v>60</v>
      </c>
      <c r="I2132" s="1">
        <v>7623</v>
      </c>
      <c r="J2132" s="2">
        <f>VLOOKUP(Oliusala[[#This Row],[tegund]],Tegundir!$B$2:$D$19,3,FALSE)*Oliusala[[#This Row],[magn]]/1000</f>
        <v>6.5938949999999998</v>
      </c>
      <c r="K2132">
        <v>2011</v>
      </c>
      <c r="L2132" t="s">
        <v>1955</v>
      </c>
      <c r="M2132" s="144" t="s">
        <v>59</v>
      </c>
    </row>
    <row r="2133" spans="1:15" x14ac:dyDescent="0.2">
      <c r="A2133" t="s">
        <v>57</v>
      </c>
      <c r="B2133" s="144" t="s">
        <v>114</v>
      </c>
      <c r="C2133">
        <v>451</v>
      </c>
      <c r="D2133" t="str">
        <f>VLOOKUP(Oliusala[[#This Row],[postnumer]],Sveitarfelog[#All],4,FALSE)</f>
        <v>Vesturbyggð</v>
      </c>
      <c r="E2133" t="str">
        <f>VLOOKUP(Oliusala[[#This Row],[postnumer]],Sveitarfelog[#All],5,FALSE)</f>
        <v>Vestfirðir</v>
      </c>
      <c r="F2133" t="s">
        <v>25</v>
      </c>
      <c r="G2133" t="s">
        <v>24</v>
      </c>
      <c r="H2133" t="s">
        <v>60</v>
      </c>
      <c r="I2133" s="1">
        <v>51459</v>
      </c>
      <c r="J2133" s="2">
        <f>VLOOKUP(Oliusala[[#This Row],[tegund]],Tegundir!$B$2:$D$19,3,FALSE)*Oliusala[[#This Row],[magn]]/1000</f>
        <v>44.512034999999997</v>
      </c>
      <c r="K2133">
        <v>2011</v>
      </c>
      <c r="L2133" t="s">
        <v>1955</v>
      </c>
      <c r="M2133" s="144" t="s">
        <v>59</v>
      </c>
    </row>
    <row r="2134" spans="1:15" x14ac:dyDescent="0.2">
      <c r="A2134" t="s">
        <v>57</v>
      </c>
      <c r="B2134" s="144" t="s">
        <v>115</v>
      </c>
      <c r="C2134">
        <v>451</v>
      </c>
      <c r="D2134" t="str">
        <f>VLOOKUP(Oliusala[[#This Row],[postnumer]],Sveitarfelog[#All],4,FALSE)</f>
        <v>Vesturbyggð</v>
      </c>
      <c r="E2134" t="str">
        <f>VLOOKUP(Oliusala[[#This Row],[postnumer]],Sveitarfelog[#All],5,FALSE)</f>
        <v>Vestfirðir</v>
      </c>
      <c r="F2134" t="s">
        <v>25</v>
      </c>
      <c r="G2134" t="s">
        <v>24</v>
      </c>
      <c r="H2134" t="s">
        <v>60</v>
      </c>
      <c r="I2134" s="1">
        <v>22059</v>
      </c>
      <c r="J2134" s="2">
        <f>VLOOKUP(Oliusala[[#This Row],[tegund]],Tegundir!$B$2:$D$19,3,FALSE)*Oliusala[[#This Row],[magn]]/1000</f>
        <v>19.081035</v>
      </c>
      <c r="K2134">
        <v>2011</v>
      </c>
      <c r="L2134" t="s">
        <v>1955</v>
      </c>
      <c r="M2134" s="144" t="s">
        <v>59</v>
      </c>
    </row>
    <row r="2135" spans="1:15" x14ac:dyDescent="0.2">
      <c r="A2135" t="s">
        <v>107</v>
      </c>
      <c r="B2135" s="144" t="s">
        <v>116</v>
      </c>
      <c r="C2135">
        <v>460</v>
      </c>
      <c r="D2135" t="str">
        <f>VLOOKUP(Oliusala[[#This Row],[postnumer]],Sveitarfelog[#All],4,FALSE)</f>
        <v>Vesturbyggð</v>
      </c>
      <c r="E2135" t="str">
        <f>VLOOKUP(Oliusala[[#This Row],[postnumer]],Sveitarfelog[#All],5,FALSE)</f>
        <v>Vestfirðir</v>
      </c>
      <c r="F2135" t="s">
        <v>25</v>
      </c>
      <c r="G2135" t="s">
        <v>24</v>
      </c>
      <c r="H2135" t="s">
        <v>60</v>
      </c>
      <c r="I2135" s="1">
        <v>36720</v>
      </c>
      <c r="J2135" s="2">
        <f>VLOOKUP(Oliusala[[#This Row],[tegund]],Tegundir!$B$2:$D$19,3,FALSE)*Oliusala[[#This Row],[magn]]/1000</f>
        <v>31.762799999999999</v>
      </c>
      <c r="K2135">
        <v>2011</v>
      </c>
      <c r="L2135" t="s">
        <v>1955</v>
      </c>
      <c r="M2135" s="144" t="s">
        <v>59</v>
      </c>
    </row>
    <row r="2136" spans="1:15" x14ac:dyDescent="0.2">
      <c r="A2136" t="s">
        <v>73</v>
      </c>
      <c r="B2136" s="144" t="s">
        <v>116</v>
      </c>
      <c r="C2136">
        <v>460</v>
      </c>
      <c r="D2136" t="str">
        <f>VLOOKUP(Oliusala[[#This Row],[postnumer]],Sveitarfelog[#All],4,FALSE)</f>
        <v>Vesturbyggð</v>
      </c>
      <c r="E2136" t="str">
        <f>VLOOKUP(Oliusala[[#This Row],[postnumer]],Sveitarfelog[#All],5,FALSE)</f>
        <v>Vestfirðir</v>
      </c>
      <c r="F2136" t="s">
        <v>25</v>
      </c>
      <c r="G2136" t="s">
        <v>24</v>
      </c>
      <c r="H2136" t="s">
        <v>60</v>
      </c>
      <c r="I2136" s="1">
        <v>4922</v>
      </c>
      <c r="J2136" s="2">
        <f>VLOOKUP(Oliusala[[#This Row],[tegund]],Tegundir!$B$2:$D$19,3,FALSE)*Oliusala[[#This Row],[magn]]/1000</f>
        <v>4.25753</v>
      </c>
      <c r="K2136">
        <v>2011</v>
      </c>
      <c r="L2136" t="s">
        <v>1955</v>
      </c>
      <c r="M2136" s="144" t="s">
        <v>59</v>
      </c>
    </row>
    <row r="2137" spans="1:15" x14ac:dyDescent="0.2">
      <c r="A2137" t="s">
        <v>57</v>
      </c>
      <c r="B2137" s="144" t="s">
        <v>116</v>
      </c>
      <c r="C2137">
        <v>460</v>
      </c>
      <c r="D2137" t="str">
        <f>VLOOKUP(Oliusala[[#This Row],[postnumer]],Sveitarfelog[#All],4,FALSE)</f>
        <v>Vesturbyggð</v>
      </c>
      <c r="E2137" t="str">
        <f>VLOOKUP(Oliusala[[#This Row],[postnumer]],Sveitarfelog[#All],5,FALSE)</f>
        <v>Vestfirðir</v>
      </c>
      <c r="F2137" t="s">
        <v>25</v>
      </c>
      <c r="G2137" t="s">
        <v>24</v>
      </c>
      <c r="H2137" t="s">
        <v>60</v>
      </c>
      <c r="I2137" s="1">
        <v>101887</v>
      </c>
      <c r="J2137" s="2">
        <f>VLOOKUP(Oliusala[[#This Row],[tegund]],Tegundir!$B$2:$D$19,3,FALSE)*Oliusala[[#This Row],[magn]]/1000</f>
        <v>88.132255000000001</v>
      </c>
      <c r="K2137">
        <v>2011</v>
      </c>
      <c r="L2137" t="s">
        <v>1955</v>
      </c>
      <c r="M2137" s="144" t="s">
        <v>59</v>
      </c>
    </row>
    <row r="2138" spans="1:15" x14ac:dyDescent="0.2">
      <c r="A2138" t="s">
        <v>107</v>
      </c>
      <c r="B2138" s="144" t="s">
        <v>117</v>
      </c>
      <c r="C2138">
        <v>465</v>
      </c>
      <c r="D2138" t="str">
        <f>VLOOKUP(Oliusala[[#This Row],[postnumer]],Sveitarfelog[#All],4,FALSE)</f>
        <v>Vesturbyggð</v>
      </c>
      <c r="E2138" t="str">
        <f>VLOOKUP(Oliusala[[#This Row],[postnumer]],Sveitarfelog[#All],5,FALSE)</f>
        <v>Vestfirðir</v>
      </c>
      <c r="F2138" t="s">
        <v>25</v>
      </c>
      <c r="G2138" t="s">
        <v>24</v>
      </c>
      <c r="H2138" t="s">
        <v>60</v>
      </c>
      <c r="I2138" s="1">
        <v>45845</v>
      </c>
      <c r="J2138" s="2">
        <f>VLOOKUP(Oliusala[[#This Row],[tegund]],Tegundir!$B$2:$D$19,3,FALSE)*Oliusala[[#This Row],[magn]]/1000</f>
        <v>39.655925000000003</v>
      </c>
      <c r="K2138">
        <v>2011</v>
      </c>
      <c r="L2138" t="s">
        <v>1955</v>
      </c>
      <c r="M2138" s="144" t="s">
        <v>59</v>
      </c>
    </row>
    <row r="2139" spans="1:15" x14ac:dyDescent="0.2">
      <c r="A2139" t="s">
        <v>73</v>
      </c>
      <c r="B2139" s="144" t="s">
        <v>117</v>
      </c>
      <c r="C2139">
        <v>465</v>
      </c>
      <c r="D2139" t="str">
        <f>VLOOKUP(Oliusala[[#This Row],[postnumer]],Sveitarfelog[#All],4,FALSE)</f>
        <v>Vesturbyggð</v>
      </c>
      <c r="E2139" t="str">
        <f>VLOOKUP(Oliusala[[#This Row],[postnumer]],Sveitarfelog[#All],5,FALSE)</f>
        <v>Vestfirðir</v>
      </c>
      <c r="F2139" t="s">
        <v>25</v>
      </c>
      <c r="G2139" t="s">
        <v>24</v>
      </c>
      <c r="H2139" t="s">
        <v>60</v>
      </c>
      <c r="I2139" s="1">
        <v>8749</v>
      </c>
      <c r="J2139" s="2">
        <f>VLOOKUP(Oliusala[[#This Row],[tegund]],Tegundir!$B$2:$D$19,3,FALSE)*Oliusala[[#This Row],[magn]]/1000</f>
        <v>7.5678850000000004</v>
      </c>
      <c r="K2139">
        <v>2011</v>
      </c>
      <c r="L2139" t="s">
        <v>1955</v>
      </c>
      <c r="M2139" s="144" t="s">
        <v>59</v>
      </c>
    </row>
    <row r="2140" spans="1:15" x14ac:dyDescent="0.2">
      <c r="A2140" t="s">
        <v>57</v>
      </c>
      <c r="B2140" s="144" t="s">
        <v>117</v>
      </c>
      <c r="C2140">
        <v>465</v>
      </c>
      <c r="D2140" t="str">
        <f>VLOOKUP(Oliusala[[#This Row],[postnumer]],Sveitarfelog[#All],4,FALSE)</f>
        <v>Vesturbyggð</v>
      </c>
      <c r="E2140" t="str">
        <f>VLOOKUP(Oliusala[[#This Row],[postnumer]],Sveitarfelog[#All],5,FALSE)</f>
        <v>Vestfirðir</v>
      </c>
      <c r="F2140" t="s">
        <v>25</v>
      </c>
      <c r="G2140" t="s">
        <v>24</v>
      </c>
      <c r="H2140" t="s">
        <v>60</v>
      </c>
      <c r="I2140" s="1">
        <v>90724</v>
      </c>
      <c r="J2140" s="2">
        <f>VLOOKUP(Oliusala[[#This Row],[tegund]],Tegundir!$B$2:$D$19,3,FALSE)*Oliusala[[#This Row],[magn]]/1000</f>
        <v>78.476259999999996</v>
      </c>
      <c r="K2140">
        <v>2011</v>
      </c>
      <c r="L2140" t="s">
        <v>1955</v>
      </c>
      <c r="M2140" s="144" t="s">
        <v>59</v>
      </c>
    </row>
    <row r="2141" spans="1:15" x14ac:dyDescent="0.2">
      <c r="A2141" t="s">
        <v>73</v>
      </c>
      <c r="B2141" s="144" t="s">
        <v>73</v>
      </c>
      <c r="C2141">
        <v>450</v>
      </c>
      <c r="D2141" t="str">
        <f>VLOOKUP(Oliusala[[#This Row],[postnumer]],Sveitarfelog[#All],4,FALSE)</f>
        <v>Vesturbyggð</v>
      </c>
      <c r="E2141" t="str">
        <f>VLOOKUP(Oliusala[[#This Row],[postnumer]],Sveitarfelog[#All],5,FALSE)</f>
        <v>Vestfirðir</v>
      </c>
      <c r="F2141" t="s">
        <v>24</v>
      </c>
      <c r="G2141" t="s">
        <v>24</v>
      </c>
      <c r="H2141" t="s">
        <v>58</v>
      </c>
      <c r="I2141" s="1">
        <v>112205</v>
      </c>
      <c r="J2141" s="2">
        <f>VLOOKUP(Oliusala[[#This Row],[tegund]],Tegundir!$B$2:$D$19,3,FALSE)*Oliusala[[#This Row],[magn]]/1000</f>
        <v>97.057324999999992</v>
      </c>
      <c r="K2141">
        <v>2011</v>
      </c>
      <c r="L2141" t="s">
        <v>18</v>
      </c>
      <c r="M2141" s="144" t="s">
        <v>59</v>
      </c>
    </row>
    <row r="2142" spans="1:15" x14ac:dyDescent="0.2">
      <c r="A2142" t="s">
        <v>73</v>
      </c>
      <c r="B2142" s="144" t="s">
        <v>73</v>
      </c>
      <c r="C2142">
        <v>450</v>
      </c>
      <c r="D2142" t="str">
        <f>VLOOKUP(Oliusala[[#This Row],[postnumer]],Sveitarfelog[#All],4,FALSE)</f>
        <v>Vesturbyggð</v>
      </c>
      <c r="E2142" t="str">
        <f>VLOOKUP(Oliusala[[#This Row],[postnumer]],Sveitarfelog[#All],5,FALSE)</f>
        <v>Vestfirðir</v>
      </c>
      <c r="F2142" t="s">
        <v>29</v>
      </c>
      <c r="G2142" t="s">
        <v>24</v>
      </c>
      <c r="H2142" t="s">
        <v>58</v>
      </c>
      <c r="I2142" s="1">
        <v>30020</v>
      </c>
      <c r="J2142" s="2">
        <f>VLOOKUP(Oliusala[[#This Row],[tegund]],Tegundir!$B$2:$D$19,3,FALSE)*Oliusala[[#This Row],[magn]]/1000</f>
        <v>25.967299999999998</v>
      </c>
      <c r="K2142">
        <v>2011</v>
      </c>
      <c r="L2142" t="s">
        <v>19</v>
      </c>
      <c r="M2142" s="144" t="s">
        <v>59</v>
      </c>
      <c r="O2142" s="144" t="s">
        <v>1998</v>
      </c>
    </row>
    <row r="2143" spans="1:15" x14ac:dyDescent="0.2">
      <c r="A2143" t="s">
        <v>73</v>
      </c>
      <c r="B2143" s="144" t="s">
        <v>73</v>
      </c>
      <c r="C2143">
        <v>450</v>
      </c>
      <c r="D2143" t="str">
        <f>VLOOKUP(Oliusala[[#This Row],[postnumer]],Sveitarfelog[#All],4,FALSE)</f>
        <v>Vesturbyggð</v>
      </c>
      <c r="E2143" t="str">
        <f>VLOOKUP(Oliusala[[#This Row],[postnumer]],Sveitarfelog[#All],5,FALSE)</f>
        <v>Vestfirðir</v>
      </c>
      <c r="F2143" t="s">
        <v>30</v>
      </c>
      <c r="G2143" t="s">
        <v>24</v>
      </c>
      <c r="H2143" t="s">
        <v>58</v>
      </c>
      <c r="I2143" s="1">
        <v>738566</v>
      </c>
      <c r="J2143" s="2">
        <f>VLOOKUP(Oliusala[[#This Row],[tegund]],Tegundir!$B$2:$D$19,3,FALSE)*Oliusala[[#This Row],[magn]]/1000</f>
        <v>638.85958999999991</v>
      </c>
      <c r="K2143">
        <v>2011</v>
      </c>
      <c r="L2143" t="s">
        <v>19</v>
      </c>
      <c r="M2143" s="144" t="s">
        <v>59</v>
      </c>
      <c r="O2143" s="144" t="s">
        <v>1998</v>
      </c>
    </row>
    <row r="2144" spans="1:15" x14ac:dyDescent="0.2">
      <c r="A2144" t="s">
        <v>57</v>
      </c>
      <c r="B2144" s="144" t="s">
        <v>73</v>
      </c>
      <c r="C2144">
        <v>450</v>
      </c>
      <c r="D2144" t="str">
        <f>VLOOKUP(Oliusala[[#This Row],[postnumer]],Sveitarfelog[#All],4,FALSE)</f>
        <v>Vesturbyggð</v>
      </c>
      <c r="E2144" t="str">
        <f>VLOOKUP(Oliusala[[#This Row],[postnumer]],Sveitarfelog[#All],5,FALSE)</f>
        <v>Vestfirðir</v>
      </c>
      <c r="F2144" t="s">
        <v>24</v>
      </c>
      <c r="G2144" t="s">
        <v>24</v>
      </c>
      <c r="H2144" t="s">
        <v>58</v>
      </c>
      <c r="I2144" s="1">
        <v>0</v>
      </c>
      <c r="J2144" s="2">
        <f>VLOOKUP(Oliusala[[#This Row],[tegund]],Tegundir!$B$2:$D$19,3,FALSE)*Oliusala[[#This Row],[magn]]/1000</f>
        <v>0</v>
      </c>
      <c r="K2144">
        <v>2011</v>
      </c>
      <c r="L2144" t="s">
        <v>18</v>
      </c>
      <c r="M2144" s="144" t="s">
        <v>59</v>
      </c>
    </row>
    <row r="2145" spans="1:15" x14ac:dyDescent="0.2">
      <c r="A2145" t="s">
        <v>57</v>
      </c>
      <c r="B2145" s="144" t="s">
        <v>73</v>
      </c>
      <c r="C2145">
        <v>450</v>
      </c>
      <c r="D2145" t="str">
        <f>VLOOKUP(Oliusala[[#This Row],[postnumer]],Sveitarfelog[#All],4,FALSE)</f>
        <v>Vesturbyggð</v>
      </c>
      <c r="E2145" t="str">
        <f>VLOOKUP(Oliusala[[#This Row],[postnumer]],Sveitarfelog[#All],5,FALSE)</f>
        <v>Vestfirðir</v>
      </c>
      <c r="F2145" t="s">
        <v>30</v>
      </c>
      <c r="G2145" t="s">
        <v>24</v>
      </c>
      <c r="H2145" t="s">
        <v>60</v>
      </c>
      <c r="I2145" s="1">
        <v>2351</v>
      </c>
      <c r="J2145" s="2">
        <f>VLOOKUP(Oliusala[[#This Row],[tegund]],Tegundir!$B$2:$D$19,3,FALSE)*Oliusala[[#This Row],[magn]]/1000</f>
        <v>2.0336150000000002</v>
      </c>
      <c r="K2145">
        <v>2011</v>
      </c>
      <c r="L2145" t="s">
        <v>19</v>
      </c>
      <c r="M2145" s="144" t="s">
        <v>59</v>
      </c>
      <c r="O2145" s="144" t="s">
        <v>1998</v>
      </c>
    </row>
    <row r="2146" spans="1:15" x14ac:dyDescent="0.2">
      <c r="A2146" t="s">
        <v>63</v>
      </c>
      <c r="B2146" s="144" t="s">
        <v>73</v>
      </c>
      <c r="C2146">
        <v>450</v>
      </c>
      <c r="D2146" t="str">
        <f>VLOOKUP(Oliusala[[#This Row],[postnumer]],Sveitarfelog[#All],4,FALSE)</f>
        <v>Vesturbyggð</v>
      </c>
      <c r="E2146" t="str">
        <f>VLOOKUP(Oliusala[[#This Row],[postnumer]],Sveitarfelog[#All],5,FALSE)</f>
        <v>Vestfirðir</v>
      </c>
      <c r="F2146" t="s">
        <v>24</v>
      </c>
      <c r="G2146" t="s">
        <v>24</v>
      </c>
      <c r="H2146" t="s">
        <v>58</v>
      </c>
      <c r="I2146" s="1">
        <v>370047</v>
      </c>
      <c r="J2146" s="2">
        <f>VLOOKUP(Oliusala[[#This Row],[tegund]],Tegundir!$B$2:$D$19,3,FALSE)*Oliusala[[#This Row],[magn]]/1000</f>
        <v>320.09065499999997</v>
      </c>
      <c r="K2146">
        <v>2011</v>
      </c>
      <c r="L2146" t="s">
        <v>18</v>
      </c>
      <c r="M2146" s="144" t="s">
        <v>59</v>
      </c>
    </row>
    <row r="2147" spans="1:15" x14ac:dyDescent="0.2">
      <c r="A2147" t="s">
        <v>73</v>
      </c>
      <c r="B2147" s="144" t="s">
        <v>115</v>
      </c>
      <c r="C2147">
        <v>451</v>
      </c>
      <c r="D2147" t="str">
        <f>VLOOKUP(Oliusala[[#This Row],[postnumer]],Sveitarfelog[#All],4,FALSE)</f>
        <v>Vesturbyggð</v>
      </c>
      <c r="E2147" t="str">
        <f>VLOOKUP(Oliusala[[#This Row],[postnumer]],Sveitarfelog[#All],5,FALSE)</f>
        <v>Vestfirðir</v>
      </c>
      <c r="F2147" t="s">
        <v>24</v>
      </c>
      <c r="G2147" t="s">
        <v>24</v>
      </c>
      <c r="H2147" t="s">
        <v>60</v>
      </c>
      <c r="I2147" s="1">
        <v>1700</v>
      </c>
      <c r="J2147" s="2">
        <f>VLOOKUP(Oliusala[[#This Row],[tegund]],Tegundir!$B$2:$D$19,3,FALSE)*Oliusala[[#This Row],[magn]]/1000</f>
        <v>1.4704999999999999</v>
      </c>
      <c r="K2147">
        <v>2011</v>
      </c>
      <c r="L2147" t="s">
        <v>18</v>
      </c>
      <c r="M2147" s="144" t="s">
        <v>59</v>
      </c>
    </row>
    <row r="2148" spans="1:15" x14ac:dyDescent="0.2">
      <c r="A2148" t="s">
        <v>57</v>
      </c>
      <c r="B2148" s="144" t="s">
        <v>114</v>
      </c>
      <c r="C2148">
        <v>451</v>
      </c>
      <c r="D2148" t="str">
        <f>VLOOKUP(Oliusala[[#This Row],[postnumer]],Sveitarfelog[#All],4,FALSE)</f>
        <v>Vesturbyggð</v>
      </c>
      <c r="E2148" t="str">
        <f>VLOOKUP(Oliusala[[#This Row],[postnumer]],Sveitarfelog[#All],5,FALSE)</f>
        <v>Vestfirðir</v>
      </c>
      <c r="F2148" t="s">
        <v>24</v>
      </c>
      <c r="G2148" t="s">
        <v>24</v>
      </c>
      <c r="H2148" t="s">
        <v>58</v>
      </c>
      <c r="I2148" s="1">
        <v>0</v>
      </c>
      <c r="J2148" s="2">
        <f>VLOOKUP(Oliusala[[#This Row],[tegund]],Tegundir!$B$2:$D$19,3,FALSE)*Oliusala[[#This Row],[magn]]/1000</f>
        <v>0</v>
      </c>
      <c r="K2148">
        <v>2011</v>
      </c>
      <c r="L2148" t="s">
        <v>18</v>
      </c>
      <c r="M2148" s="144" t="s">
        <v>59</v>
      </c>
    </row>
    <row r="2149" spans="1:15" x14ac:dyDescent="0.2">
      <c r="A2149" t="s">
        <v>57</v>
      </c>
      <c r="B2149" s="144" t="s">
        <v>114</v>
      </c>
      <c r="C2149">
        <v>451</v>
      </c>
      <c r="D2149" t="str">
        <f>VLOOKUP(Oliusala[[#This Row],[postnumer]],Sveitarfelog[#All],4,FALSE)</f>
        <v>Vesturbyggð</v>
      </c>
      <c r="E2149" t="str">
        <f>VLOOKUP(Oliusala[[#This Row],[postnumer]],Sveitarfelog[#All],5,FALSE)</f>
        <v>Vestfirðir</v>
      </c>
      <c r="F2149" t="s">
        <v>24</v>
      </c>
      <c r="G2149" t="s">
        <v>24</v>
      </c>
      <c r="H2149" t="s">
        <v>60</v>
      </c>
      <c r="I2149" s="1">
        <v>571</v>
      </c>
      <c r="J2149" s="2">
        <f>VLOOKUP(Oliusala[[#This Row],[tegund]],Tegundir!$B$2:$D$19,3,FALSE)*Oliusala[[#This Row],[magn]]/1000</f>
        <v>0.49391499999999999</v>
      </c>
      <c r="K2149">
        <v>2011</v>
      </c>
      <c r="L2149" t="s">
        <v>18</v>
      </c>
      <c r="M2149" s="144" t="s">
        <v>59</v>
      </c>
    </row>
    <row r="2150" spans="1:15" x14ac:dyDescent="0.2">
      <c r="A2150" t="s">
        <v>57</v>
      </c>
      <c r="B2150" s="144" t="s">
        <v>114</v>
      </c>
      <c r="C2150">
        <v>451</v>
      </c>
      <c r="D2150" t="str">
        <f>VLOOKUP(Oliusala[[#This Row],[postnumer]],Sveitarfelog[#All],4,FALSE)</f>
        <v>Vesturbyggð</v>
      </c>
      <c r="E2150" t="str">
        <f>VLOOKUP(Oliusala[[#This Row],[postnumer]],Sveitarfelog[#All],5,FALSE)</f>
        <v>Vestfirðir</v>
      </c>
      <c r="F2150" t="s">
        <v>30</v>
      </c>
      <c r="G2150" t="s">
        <v>24</v>
      </c>
      <c r="H2150" t="s">
        <v>60</v>
      </c>
      <c r="I2150" s="1">
        <v>3028</v>
      </c>
      <c r="J2150" s="2">
        <f>VLOOKUP(Oliusala[[#This Row],[tegund]],Tegundir!$B$2:$D$19,3,FALSE)*Oliusala[[#This Row],[magn]]/1000</f>
        <v>2.6192199999999999</v>
      </c>
      <c r="K2150">
        <v>2011</v>
      </c>
      <c r="L2150" t="s">
        <v>19</v>
      </c>
      <c r="M2150" s="144" t="s">
        <v>59</v>
      </c>
      <c r="O2150" s="144" t="s">
        <v>1998</v>
      </c>
    </row>
    <row r="2151" spans="1:15" x14ac:dyDescent="0.2">
      <c r="A2151" t="s">
        <v>57</v>
      </c>
      <c r="B2151" s="144" t="s">
        <v>115</v>
      </c>
      <c r="C2151">
        <v>451</v>
      </c>
      <c r="D2151" t="str">
        <f>VLOOKUP(Oliusala[[#This Row],[postnumer]],Sveitarfelog[#All],4,FALSE)</f>
        <v>Vesturbyggð</v>
      </c>
      <c r="E2151" t="str">
        <f>VLOOKUP(Oliusala[[#This Row],[postnumer]],Sveitarfelog[#All],5,FALSE)</f>
        <v>Vestfirðir</v>
      </c>
      <c r="F2151" t="s">
        <v>24</v>
      </c>
      <c r="G2151" t="s">
        <v>24</v>
      </c>
      <c r="H2151" t="s">
        <v>60</v>
      </c>
      <c r="I2151" s="1">
        <v>400</v>
      </c>
      <c r="J2151" s="2">
        <f>VLOOKUP(Oliusala[[#This Row],[tegund]],Tegundir!$B$2:$D$19,3,FALSE)*Oliusala[[#This Row],[magn]]/1000</f>
        <v>0.34599999999999997</v>
      </c>
      <c r="K2151">
        <v>2011</v>
      </c>
      <c r="L2151" t="s">
        <v>18</v>
      </c>
      <c r="M2151" s="144" t="s">
        <v>59</v>
      </c>
    </row>
    <row r="2152" spans="1:15" x14ac:dyDescent="0.2">
      <c r="A2152" t="s">
        <v>57</v>
      </c>
      <c r="B2152" s="144" t="s">
        <v>115</v>
      </c>
      <c r="C2152">
        <v>451</v>
      </c>
      <c r="D2152" t="str">
        <f>VLOOKUP(Oliusala[[#This Row],[postnumer]],Sveitarfelog[#All],4,FALSE)</f>
        <v>Vesturbyggð</v>
      </c>
      <c r="E2152" t="str">
        <f>VLOOKUP(Oliusala[[#This Row],[postnumer]],Sveitarfelog[#All],5,FALSE)</f>
        <v>Vestfirðir</v>
      </c>
      <c r="F2152" t="s">
        <v>29</v>
      </c>
      <c r="G2152" t="s">
        <v>24</v>
      </c>
      <c r="H2152" t="s">
        <v>60</v>
      </c>
      <c r="I2152" s="1">
        <v>0</v>
      </c>
      <c r="J2152" s="2">
        <f>VLOOKUP(Oliusala[[#This Row],[tegund]],Tegundir!$B$2:$D$19,3,FALSE)*Oliusala[[#This Row],[magn]]/1000</f>
        <v>0</v>
      </c>
      <c r="K2152">
        <v>2011</v>
      </c>
      <c r="L2152" t="s">
        <v>19</v>
      </c>
      <c r="M2152" s="144" t="s">
        <v>59</v>
      </c>
      <c r="O2152" s="144" t="s">
        <v>1998</v>
      </c>
    </row>
    <row r="2153" spans="1:15" x14ac:dyDescent="0.2">
      <c r="A2153" t="s">
        <v>57</v>
      </c>
      <c r="B2153" s="144" t="s">
        <v>115</v>
      </c>
      <c r="C2153">
        <v>451</v>
      </c>
      <c r="D2153" t="str">
        <f>VLOOKUP(Oliusala[[#This Row],[postnumer]],Sveitarfelog[#All],4,FALSE)</f>
        <v>Vesturbyggð</v>
      </c>
      <c r="E2153" t="str">
        <f>VLOOKUP(Oliusala[[#This Row],[postnumer]],Sveitarfelog[#All],5,FALSE)</f>
        <v>Vestfirðir</v>
      </c>
      <c r="F2153" t="s">
        <v>30</v>
      </c>
      <c r="G2153" t="s">
        <v>24</v>
      </c>
      <c r="H2153" t="s">
        <v>60</v>
      </c>
      <c r="I2153" s="1">
        <v>160826</v>
      </c>
      <c r="J2153" s="2">
        <f>VLOOKUP(Oliusala[[#This Row],[tegund]],Tegundir!$B$2:$D$19,3,FALSE)*Oliusala[[#This Row],[magn]]/1000</f>
        <v>139.11448999999999</v>
      </c>
      <c r="K2153">
        <v>2011</v>
      </c>
      <c r="L2153" t="s">
        <v>19</v>
      </c>
      <c r="M2153" s="144" t="s">
        <v>59</v>
      </c>
      <c r="O2153" s="144" t="s">
        <v>1998</v>
      </c>
    </row>
    <row r="2154" spans="1:15" x14ac:dyDescent="0.2">
      <c r="A2154" t="s">
        <v>63</v>
      </c>
      <c r="B2154" s="144" t="s">
        <v>114</v>
      </c>
      <c r="C2154">
        <v>451</v>
      </c>
      <c r="D2154" t="str">
        <f>VLOOKUP(Oliusala[[#This Row],[postnumer]],Sveitarfelog[#All],4,FALSE)</f>
        <v>Vesturbyggð</v>
      </c>
      <c r="E2154" t="str">
        <f>VLOOKUP(Oliusala[[#This Row],[postnumer]],Sveitarfelog[#All],5,FALSE)</f>
        <v>Vestfirðir</v>
      </c>
      <c r="F2154" t="s">
        <v>24</v>
      </c>
      <c r="G2154" t="s">
        <v>24</v>
      </c>
      <c r="H2154" t="s">
        <v>58</v>
      </c>
      <c r="I2154" s="1">
        <v>120894</v>
      </c>
      <c r="J2154" s="2">
        <f>VLOOKUP(Oliusala[[#This Row],[tegund]],Tegundir!$B$2:$D$19,3,FALSE)*Oliusala[[#This Row],[magn]]/1000</f>
        <v>104.57330999999999</v>
      </c>
      <c r="K2154">
        <v>2011</v>
      </c>
      <c r="L2154" t="s">
        <v>18</v>
      </c>
      <c r="M2154" s="144" t="s">
        <v>59</v>
      </c>
    </row>
    <row r="2155" spans="1:15" x14ac:dyDescent="0.2">
      <c r="A2155" t="s">
        <v>63</v>
      </c>
      <c r="B2155" s="144" t="s">
        <v>115</v>
      </c>
      <c r="C2155">
        <v>451</v>
      </c>
      <c r="D2155" t="str">
        <f>VLOOKUP(Oliusala[[#This Row],[postnumer]],Sveitarfelog[#All],4,FALSE)</f>
        <v>Vesturbyggð</v>
      </c>
      <c r="E2155" t="str">
        <f>VLOOKUP(Oliusala[[#This Row],[postnumer]],Sveitarfelog[#All],5,FALSE)</f>
        <v>Vestfirðir</v>
      </c>
      <c r="F2155" t="s">
        <v>24</v>
      </c>
      <c r="G2155" t="s">
        <v>24</v>
      </c>
      <c r="H2155" t="s">
        <v>58</v>
      </c>
      <c r="I2155" s="1">
        <v>22312</v>
      </c>
      <c r="J2155" s="2">
        <f>VLOOKUP(Oliusala[[#This Row],[tegund]],Tegundir!$B$2:$D$19,3,FALSE)*Oliusala[[#This Row],[magn]]/1000</f>
        <v>19.299880000000002</v>
      </c>
      <c r="K2155">
        <v>2011</v>
      </c>
      <c r="L2155" t="s">
        <v>18</v>
      </c>
      <c r="M2155" s="144" t="s">
        <v>59</v>
      </c>
    </row>
    <row r="2156" spans="1:15" x14ac:dyDescent="0.2">
      <c r="A2156" t="s">
        <v>57</v>
      </c>
      <c r="B2156" s="144" t="s">
        <v>116</v>
      </c>
      <c r="C2156">
        <v>460</v>
      </c>
      <c r="D2156" t="str">
        <f>VLOOKUP(Oliusala[[#This Row],[postnumer]],Sveitarfelog[#All],4,FALSE)</f>
        <v>Vesturbyggð</v>
      </c>
      <c r="E2156" t="str">
        <f>VLOOKUP(Oliusala[[#This Row],[postnumer]],Sveitarfelog[#All],5,FALSE)</f>
        <v>Vestfirðir</v>
      </c>
      <c r="F2156" t="s">
        <v>24</v>
      </c>
      <c r="G2156" t="s">
        <v>24</v>
      </c>
      <c r="H2156" t="s">
        <v>58</v>
      </c>
      <c r="I2156" s="1">
        <v>0</v>
      </c>
      <c r="J2156" s="2">
        <f>VLOOKUP(Oliusala[[#This Row],[tegund]],Tegundir!$B$2:$D$19,3,FALSE)*Oliusala[[#This Row],[magn]]/1000</f>
        <v>0</v>
      </c>
      <c r="K2156">
        <v>2011</v>
      </c>
      <c r="L2156" t="s">
        <v>18</v>
      </c>
      <c r="M2156" s="144" t="s">
        <v>59</v>
      </c>
    </row>
    <row r="2157" spans="1:15" x14ac:dyDescent="0.2">
      <c r="A2157" t="s">
        <v>57</v>
      </c>
      <c r="B2157" s="144" t="s">
        <v>116</v>
      </c>
      <c r="C2157">
        <v>460</v>
      </c>
      <c r="D2157" t="str">
        <f>VLOOKUP(Oliusala[[#This Row],[postnumer]],Sveitarfelog[#All],4,FALSE)</f>
        <v>Vesturbyggð</v>
      </c>
      <c r="E2157" t="str">
        <f>VLOOKUP(Oliusala[[#This Row],[postnumer]],Sveitarfelog[#All],5,FALSE)</f>
        <v>Vestfirðir</v>
      </c>
      <c r="F2157" t="s">
        <v>29</v>
      </c>
      <c r="G2157" t="s">
        <v>24</v>
      </c>
      <c r="H2157" t="s">
        <v>60</v>
      </c>
      <c r="I2157" s="1">
        <v>0</v>
      </c>
      <c r="J2157" s="2">
        <f>VLOOKUP(Oliusala[[#This Row],[tegund]],Tegundir!$B$2:$D$19,3,FALSE)*Oliusala[[#This Row],[magn]]/1000</f>
        <v>0</v>
      </c>
      <c r="K2157">
        <v>2011</v>
      </c>
      <c r="L2157" t="s">
        <v>19</v>
      </c>
      <c r="M2157" s="144" t="s">
        <v>59</v>
      </c>
      <c r="O2157" s="144" t="s">
        <v>1998</v>
      </c>
    </row>
    <row r="2158" spans="1:15" x14ac:dyDescent="0.2">
      <c r="A2158" t="s">
        <v>57</v>
      </c>
      <c r="B2158" s="144" t="s">
        <v>116</v>
      </c>
      <c r="C2158">
        <v>460</v>
      </c>
      <c r="D2158" t="str">
        <f>VLOOKUP(Oliusala[[#This Row],[postnumer]],Sveitarfelog[#All],4,FALSE)</f>
        <v>Vesturbyggð</v>
      </c>
      <c r="E2158" t="str">
        <f>VLOOKUP(Oliusala[[#This Row],[postnumer]],Sveitarfelog[#All],5,FALSE)</f>
        <v>Vestfirðir</v>
      </c>
      <c r="F2158" t="s">
        <v>30</v>
      </c>
      <c r="G2158" t="s">
        <v>24</v>
      </c>
      <c r="H2158" t="s">
        <v>60</v>
      </c>
      <c r="I2158" s="1">
        <v>367153</v>
      </c>
      <c r="J2158" s="2">
        <f>VLOOKUP(Oliusala[[#This Row],[tegund]],Tegundir!$B$2:$D$19,3,FALSE)*Oliusala[[#This Row],[magn]]/1000</f>
        <v>317.58734499999997</v>
      </c>
      <c r="K2158">
        <v>2011</v>
      </c>
      <c r="L2158" t="s">
        <v>19</v>
      </c>
      <c r="M2158" s="144" t="s">
        <v>59</v>
      </c>
      <c r="O2158" s="144" t="s">
        <v>1998</v>
      </c>
    </row>
    <row r="2159" spans="1:15" x14ac:dyDescent="0.2">
      <c r="A2159" t="s">
        <v>63</v>
      </c>
      <c r="B2159" s="144" t="s">
        <v>116</v>
      </c>
      <c r="C2159">
        <v>460</v>
      </c>
      <c r="D2159" t="str">
        <f>VLOOKUP(Oliusala[[#This Row],[postnumer]],Sveitarfelog[#All],4,FALSE)</f>
        <v>Vesturbyggð</v>
      </c>
      <c r="E2159" t="str">
        <f>VLOOKUP(Oliusala[[#This Row],[postnumer]],Sveitarfelog[#All],5,FALSE)</f>
        <v>Vestfirðir</v>
      </c>
      <c r="F2159" t="s">
        <v>24</v>
      </c>
      <c r="G2159" t="s">
        <v>24</v>
      </c>
      <c r="H2159" t="s">
        <v>58</v>
      </c>
      <c r="I2159" s="1">
        <v>98806</v>
      </c>
      <c r="J2159" s="2">
        <f>VLOOKUP(Oliusala[[#This Row],[tegund]],Tegundir!$B$2:$D$19,3,FALSE)*Oliusala[[#This Row],[magn]]/1000</f>
        <v>85.467190000000002</v>
      </c>
      <c r="K2159">
        <v>2011</v>
      </c>
      <c r="L2159" t="s">
        <v>18</v>
      </c>
      <c r="M2159" s="144" t="s">
        <v>59</v>
      </c>
    </row>
    <row r="2160" spans="1:15" x14ac:dyDescent="0.2">
      <c r="A2160" t="s">
        <v>73</v>
      </c>
      <c r="B2160" s="144" t="s">
        <v>117</v>
      </c>
      <c r="C2160">
        <v>465</v>
      </c>
      <c r="D2160" t="str">
        <f>VLOOKUP(Oliusala[[#This Row],[postnumer]],Sveitarfelog[#All],4,FALSE)</f>
        <v>Vesturbyggð</v>
      </c>
      <c r="E2160" t="str">
        <f>VLOOKUP(Oliusala[[#This Row],[postnumer]],Sveitarfelog[#All],5,FALSE)</f>
        <v>Vestfirðir</v>
      </c>
      <c r="F2160" t="s">
        <v>24</v>
      </c>
      <c r="G2160" t="s">
        <v>24</v>
      </c>
      <c r="H2160" t="s">
        <v>60</v>
      </c>
      <c r="I2160" s="1">
        <v>14267</v>
      </c>
      <c r="J2160" s="2">
        <f>VLOOKUP(Oliusala[[#This Row],[tegund]],Tegundir!$B$2:$D$19,3,FALSE)*Oliusala[[#This Row],[magn]]/1000</f>
        <v>12.340954999999999</v>
      </c>
      <c r="K2160">
        <v>2011</v>
      </c>
      <c r="L2160" t="s">
        <v>18</v>
      </c>
      <c r="M2160" s="144" t="s">
        <v>59</v>
      </c>
    </row>
    <row r="2161" spans="1:15" x14ac:dyDescent="0.2">
      <c r="A2161" t="s">
        <v>73</v>
      </c>
      <c r="B2161" s="144" t="s">
        <v>117</v>
      </c>
      <c r="C2161">
        <v>465</v>
      </c>
      <c r="D2161" t="str">
        <f>VLOOKUP(Oliusala[[#This Row],[postnumer]],Sveitarfelog[#All],4,FALSE)</f>
        <v>Vesturbyggð</v>
      </c>
      <c r="E2161" t="str">
        <f>VLOOKUP(Oliusala[[#This Row],[postnumer]],Sveitarfelog[#All],5,FALSE)</f>
        <v>Vestfirðir</v>
      </c>
      <c r="F2161" t="s">
        <v>29</v>
      </c>
      <c r="G2161" t="s">
        <v>24</v>
      </c>
      <c r="H2161" t="s">
        <v>60</v>
      </c>
      <c r="I2161" s="1">
        <v>5178</v>
      </c>
      <c r="J2161" s="2">
        <f>VLOOKUP(Oliusala[[#This Row],[tegund]],Tegundir!$B$2:$D$19,3,FALSE)*Oliusala[[#This Row],[magn]]/1000</f>
        <v>4.4789700000000003</v>
      </c>
      <c r="K2161">
        <v>2011</v>
      </c>
      <c r="L2161" t="s">
        <v>19</v>
      </c>
      <c r="M2161" s="144" t="s">
        <v>59</v>
      </c>
      <c r="O2161" s="144" t="s">
        <v>1998</v>
      </c>
    </row>
    <row r="2162" spans="1:15" x14ac:dyDescent="0.2">
      <c r="A2162" t="s">
        <v>73</v>
      </c>
      <c r="B2162" s="144" t="s">
        <v>117</v>
      </c>
      <c r="C2162">
        <v>465</v>
      </c>
      <c r="D2162" t="str">
        <f>VLOOKUP(Oliusala[[#This Row],[postnumer]],Sveitarfelog[#All],4,FALSE)</f>
        <v>Vesturbyggð</v>
      </c>
      <c r="E2162" t="str">
        <f>VLOOKUP(Oliusala[[#This Row],[postnumer]],Sveitarfelog[#All],5,FALSE)</f>
        <v>Vestfirðir</v>
      </c>
      <c r="F2162" t="s">
        <v>30</v>
      </c>
      <c r="G2162" t="s">
        <v>24</v>
      </c>
      <c r="H2162" t="s">
        <v>60</v>
      </c>
      <c r="I2162" s="1">
        <v>9098</v>
      </c>
      <c r="J2162" s="2">
        <f>VLOOKUP(Oliusala[[#This Row],[tegund]],Tegundir!$B$2:$D$19,3,FALSE)*Oliusala[[#This Row],[magn]]/1000</f>
        <v>7.8697699999999999</v>
      </c>
      <c r="K2162">
        <v>2011</v>
      </c>
      <c r="L2162" t="s">
        <v>19</v>
      </c>
      <c r="M2162" s="144" t="s">
        <v>59</v>
      </c>
      <c r="O2162" s="144" t="s">
        <v>1998</v>
      </c>
    </row>
    <row r="2163" spans="1:15" x14ac:dyDescent="0.2">
      <c r="A2163" t="s">
        <v>57</v>
      </c>
      <c r="B2163" s="144" t="s">
        <v>117</v>
      </c>
      <c r="C2163">
        <v>465</v>
      </c>
      <c r="D2163" t="str">
        <f>VLOOKUP(Oliusala[[#This Row],[postnumer]],Sveitarfelog[#All],4,FALSE)</f>
        <v>Vesturbyggð</v>
      </c>
      <c r="E2163" t="str">
        <f>VLOOKUP(Oliusala[[#This Row],[postnumer]],Sveitarfelog[#All],5,FALSE)</f>
        <v>Vestfirðir</v>
      </c>
      <c r="F2163" t="s">
        <v>29</v>
      </c>
      <c r="G2163" t="s">
        <v>24</v>
      </c>
      <c r="H2163" t="s">
        <v>60</v>
      </c>
      <c r="I2163" s="1">
        <v>0</v>
      </c>
      <c r="J2163" s="2">
        <f>VLOOKUP(Oliusala[[#This Row],[tegund]],Tegundir!$B$2:$D$19,3,FALSE)*Oliusala[[#This Row],[magn]]/1000</f>
        <v>0</v>
      </c>
      <c r="K2163">
        <v>2011</v>
      </c>
      <c r="L2163" t="s">
        <v>19</v>
      </c>
      <c r="M2163" s="144" t="s">
        <v>59</v>
      </c>
      <c r="O2163" s="144" t="s">
        <v>1998</v>
      </c>
    </row>
    <row r="2164" spans="1:15" x14ac:dyDescent="0.2">
      <c r="A2164" t="s">
        <v>57</v>
      </c>
      <c r="B2164" s="144" t="s">
        <v>117</v>
      </c>
      <c r="C2164">
        <v>465</v>
      </c>
      <c r="D2164" t="str">
        <f>VLOOKUP(Oliusala[[#This Row],[postnumer]],Sveitarfelog[#All],4,FALSE)</f>
        <v>Vesturbyggð</v>
      </c>
      <c r="E2164" t="str">
        <f>VLOOKUP(Oliusala[[#This Row],[postnumer]],Sveitarfelog[#All],5,FALSE)</f>
        <v>Vestfirðir</v>
      </c>
      <c r="F2164" t="s">
        <v>30</v>
      </c>
      <c r="G2164" t="s">
        <v>24</v>
      </c>
      <c r="H2164" t="s">
        <v>60</v>
      </c>
      <c r="I2164" s="1">
        <v>97228</v>
      </c>
      <c r="J2164" s="2">
        <f>VLOOKUP(Oliusala[[#This Row],[tegund]],Tegundir!$B$2:$D$19,3,FALSE)*Oliusala[[#This Row],[magn]]/1000</f>
        <v>84.102220000000003</v>
      </c>
      <c r="K2164">
        <v>2011</v>
      </c>
      <c r="L2164" t="s">
        <v>19</v>
      </c>
      <c r="M2164" s="144" t="s">
        <v>59</v>
      </c>
      <c r="O2164" s="144" t="s">
        <v>1998</v>
      </c>
    </row>
    <row r="2165" spans="1:15" x14ac:dyDescent="0.2">
      <c r="A2165" t="s">
        <v>63</v>
      </c>
      <c r="B2165" s="144" t="s">
        <v>117</v>
      </c>
      <c r="C2165">
        <v>465</v>
      </c>
      <c r="D2165" t="str">
        <f>VLOOKUP(Oliusala[[#This Row],[postnumer]],Sveitarfelog[#All],4,FALSE)</f>
        <v>Vesturbyggð</v>
      </c>
      <c r="E2165" t="str">
        <f>VLOOKUP(Oliusala[[#This Row],[postnumer]],Sveitarfelog[#All],5,FALSE)</f>
        <v>Vestfirðir</v>
      </c>
      <c r="F2165" t="s">
        <v>24</v>
      </c>
      <c r="G2165" t="s">
        <v>24</v>
      </c>
      <c r="H2165" t="s">
        <v>58</v>
      </c>
      <c r="I2165" s="1">
        <v>67257</v>
      </c>
      <c r="J2165" s="2">
        <f>VLOOKUP(Oliusala[[#This Row],[tegund]],Tegundir!$B$2:$D$19,3,FALSE)*Oliusala[[#This Row],[magn]]/1000</f>
        <v>58.177304999999997</v>
      </c>
      <c r="K2165">
        <v>2011</v>
      </c>
      <c r="L2165" t="s">
        <v>18</v>
      </c>
      <c r="M2165" s="144" t="s">
        <v>59</v>
      </c>
    </row>
    <row r="2166" spans="1:15" x14ac:dyDescent="0.2">
      <c r="A2166" t="s">
        <v>107</v>
      </c>
      <c r="B2166" s="144" t="s">
        <v>119</v>
      </c>
      <c r="C2166">
        <v>470</v>
      </c>
      <c r="D2166" t="str">
        <f>VLOOKUP(Oliusala[[#This Row],[postnumer]],Sveitarfelog[#All],4,FALSE)</f>
        <v>Ísafjarðarbær</v>
      </c>
      <c r="E2166" t="str">
        <f>VLOOKUP(Oliusala[[#This Row],[postnumer]],Sveitarfelog[#All],5,FALSE)</f>
        <v>Vestfirðir</v>
      </c>
      <c r="F2166" t="s">
        <v>24</v>
      </c>
      <c r="G2166" t="s">
        <v>24</v>
      </c>
      <c r="H2166" t="s">
        <v>60</v>
      </c>
      <c r="I2166" s="1">
        <v>2410</v>
      </c>
      <c r="J2166" s="2">
        <f>VLOOKUP(Oliusala[[#This Row],[tegund]],Tegundir!$B$2:$D$19,3,FALSE)*Oliusala[[#This Row],[magn]]/1000</f>
        <v>2.0846499999999999</v>
      </c>
      <c r="K2166">
        <v>2011</v>
      </c>
      <c r="L2166" t="s">
        <v>18</v>
      </c>
      <c r="M2166" s="144" t="s">
        <v>59</v>
      </c>
    </row>
    <row r="2167" spans="1:15" x14ac:dyDescent="0.2">
      <c r="A2167" t="s">
        <v>107</v>
      </c>
      <c r="B2167" s="144" t="s">
        <v>119</v>
      </c>
      <c r="C2167">
        <v>470</v>
      </c>
      <c r="D2167" t="str">
        <f>VLOOKUP(Oliusala[[#This Row],[postnumer]],Sveitarfelog[#All],4,FALSE)</f>
        <v>Ísafjarðarbær</v>
      </c>
      <c r="E2167" t="str">
        <f>VLOOKUP(Oliusala[[#This Row],[postnumer]],Sveitarfelog[#All],5,FALSE)</f>
        <v>Vestfirðir</v>
      </c>
      <c r="F2167" t="s">
        <v>30</v>
      </c>
      <c r="G2167" t="s">
        <v>24</v>
      </c>
      <c r="H2167" t="s">
        <v>60</v>
      </c>
      <c r="I2167" s="1">
        <v>34655</v>
      </c>
      <c r="J2167" s="2">
        <f>VLOOKUP(Oliusala[[#This Row],[tegund]],Tegundir!$B$2:$D$19,3,FALSE)*Oliusala[[#This Row],[magn]]/1000</f>
        <v>29.976575</v>
      </c>
      <c r="K2167">
        <v>2011</v>
      </c>
      <c r="L2167" t="s">
        <v>19</v>
      </c>
      <c r="M2167" s="144" t="s">
        <v>59</v>
      </c>
      <c r="O2167" s="144" t="s">
        <v>1998</v>
      </c>
    </row>
    <row r="2168" spans="1:15" x14ac:dyDescent="0.2">
      <c r="A2168" t="s">
        <v>83</v>
      </c>
      <c r="B2168" s="144" t="s">
        <v>119</v>
      </c>
      <c r="C2168">
        <v>470</v>
      </c>
      <c r="D2168" t="str">
        <f>VLOOKUP(Oliusala[[#This Row],[postnumer]],Sveitarfelog[#All],4,FALSE)</f>
        <v>Ísafjarðarbær</v>
      </c>
      <c r="E2168" t="str">
        <f>VLOOKUP(Oliusala[[#This Row],[postnumer]],Sveitarfelog[#All],5,FALSE)</f>
        <v>Vestfirðir</v>
      </c>
      <c r="F2168" t="s">
        <v>27</v>
      </c>
      <c r="G2168" t="s">
        <v>24</v>
      </c>
      <c r="H2168" t="s">
        <v>60</v>
      </c>
      <c r="I2168" s="1">
        <v>36611</v>
      </c>
      <c r="J2168" s="2">
        <f>VLOOKUP(Oliusala[[#This Row],[tegund]],Tegundir!$B$2:$D$19,3,FALSE)*Oliusala[[#This Row],[magn]]/1000</f>
        <v>31.668514999999999</v>
      </c>
      <c r="K2168">
        <v>2011</v>
      </c>
      <c r="L2168" t="s">
        <v>19</v>
      </c>
      <c r="M2168" s="144" t="s">
        <v>59</v>
      </c>
      <c r="O2168" s="144" t="s">
        <v>1998</v>
      </c>
    </row>
    <row r="2169" spans="1:15" x14ac:dyDescent="0.2">
      <c r="A2169" t="s">
        <v>57</v>
      </c>
      <c r="B2169" s="144" t="s">
        <v>119</v>
      </c>
      <c r="C2169">
        <v>470</v>
      </c>
      <c r="D2169" t="str">
        <f>VLOOKUP(Oliusala[[#This Row],[postnumer]],Sveitarfelog[#All],4,FALSE)</f>
        <v>Ísafjarðarbær</v>
      </c>
      <c r="E2169" t="str">
        <f>VLOOKUP(Oliusala[[#This Row],[postnumer]],Sveitarfelog[#All],5,FALSE)</f>
        <v>Vestfirðir</v>
      </c>
      <c r="F2169" t="s">
        <v>24</v>
      </c>
      <c r="G2169" t="s">
        <v>24</v>
      </c>
      <c r="H2169" t="s">
        <v>58</v>
      </c>
      <c r="I2169" s="1">
        <v>0</v>
      </c>
      <c r="J2169" s="2">
        <f>VLOOKUP(Oliusala[[#This Row],[tegund]],Tegundir!$B$2:$D$19,3,FALSE)*Oliusala[[#This Row],[magn]]/1000</f>
        <v>0</v>
      </c>
      <c r="K2169">
        <v>2011</v>
      </c>
      <c r="L2169" t="s">
        <v>18</v>
      </c>
      <c r="M2169" s="144" t="s">
        <v>59</v>
      </c>
    </row>
    <row r="2170" spans="1:15" x14ac:dyDescent="0.2">
      <c r="A2170" t="s">
        <v>57</v>
      </c>
      <c r="B2170" s="144" t="s">
        <v>119</v>
      </c>
      <c r="C2170">
        <v>470</v>
      </c>
      <c r="D2170" t="str">
        <f>VLOOKUP(Oliusala[[#This Row],[postnumer]],Sveitarfelog[#All],4,FALSE)</f>
        <v>Ísafjarðarbær</v>
      </c>
      <c r="E2170" t="str">
        <f>VLOOKUP(Oliusala[[#This Row],[postnumer]],Sveitarfelog[#All],5,FALSE)</f>
        <v>Vestfirðir</v>
      </c>
      <c r="F2170" t="s">
        <v>29</v>
      </c>
      <c r="G2170" t="s">
        <v>24</v>
      </c>
      <c r="H2170" t="s">
        <v>60</v>
      </c>
      <c r="I2170" s="1">
        <v>0</v>
      </c>
      <c r="J2170" s="2">
        <f>VLOOKUP(Oliusala[[#This Row],[tegund]],Tegundir!$B$2:$D$19,3,FALSE)*Oliusala[[#This Row],[magn]]/1000</f>
        <v>0</v>
      </c>
      <c r="K2170">
        <v>2011</v>
      </c>
      <c r="L2170" t="s">
        <v>19</v>
      </c>
      <c r="M2170" s="144" t="s">
        <v>59</v>
      </c>
      <c r="O2170" s="144" t="s">
        <v>1998</v>
      </c>
    </row>
    <row r="2171" spans="1:15" x14ac:dyDescent="0.2">
      <c r="A2171" t="s">
        <v>57</v>
      </c>
      <c r="B2171" s="144" t="s">
        <v>119</v>
      </c>
      <c r="C2171">
        <v>470</v>
      </c>
      <c r="D2171" t="str">
        <f>VLOOKUP(Oliusala[[#This Row],[postnumer]],Sveitarfelog[#All],4,FALSE)</f>
        <v>Ísafjarðarbær</v>
      </c>
      <c r="E2171" t="str">
        <f>VLOOKUP(Oliusala[[#This Row],[postnumer]],Sveitarfelog[#All],5,FALSE)</f>
        <v>Vestfirðir</v>
      </c>
      <c r="F2171" t="s">
        <v>30</v>
      </c>
      <c r="G2171" t="s">
        <v>24</v>
      </c>
      <c r="H2171" t="s">
        <v>60</v>
      </c>
      <c r="I2171" s="1">
        <v>190282</v>
      </c>
      <c r="J2171" s="2">
        <f>VLOOKUP(Oliusala[[#This Row],[tegund]],Tegundir!$B$2:$D$19,3,FALSE)*Oliusala[[#This Row],[magn]]/1000</f>
        <v>164.59393</v>
      </c>
      <c r="K2171">
        <v>2011</v>
      </c>
      <c r="L2171" t="s">
        <v>19</v>
      </c>
      <c r="M2171" s="144" t="s">
        <v>59</v>
      </c>
      <c r="O2171" s="144" t="s">
        <v>1998</v>
      </c>
    </row>
    <row r="2172" spans="1:15" x14ac:dyDescent="0.2">
      <c r="A2172" t="s">
        <v>63</v>
      </c>
      <c r="B2172" s="144" t="s">
        <v>119</v>
      </c>
      <c r="C2172">
        <v>470</v>
      </c>
      <c r="D2172" t="str">
        <f>VLOOKUP(Oliusala[[#This Row],[postnumer]],Sveitarfelog[#All],4,FALSE)</f>
        <v>Ísafjarðarbær</v>
      </c>
      <c r="E2172" t="str">
        <f>VLOOKUP(Oliusala[[#This Row],[postnumer]],Sveitarfelog[#All],5,FALSE)</f>
        <v>Vestfirðir</v>
      </c>
      <c r="F2172" t="s">
        <v>24</v>
      </c>
      <c r="G2172" t="s">
        <v>24</v>
      </c>
      <c r="H2172" t="s">
        <v>58</v>
      </c>
      <c r="I2172" s="1">
        <v>129043</v>
      </c>
      <c r="J2172" s="2">
        <f>VLOOKUP(Oliusala[[#This Row],[tegund]],Tegundir!$B$2:$D$19,3,FALSE)*Oliusala[[#This Row],[magn]]/1000</f>
        <v>111.62219499999999</v>
      </c>
      <c r="K2172">
        <v>2011</v>
      </c>
      <c r="L2172" t="s">
        <v>18</v>
      </c>
      <c r="M2172" s="144" t="s">
        <v>59</v>
      </c>
    </row>
    <row r="2173" spans="1:15" x14ac:dyDescent="0.2">
      <c r="A2173" t="s">
        <v>63</v>
      </c>
      <c r="B2173" s="144" t="s">
        <v>120</v>
      </c>
      <c r="C2173">
        <v>500</v>
      </c>
      <c r="D2173" t="str">
        <f>VLOOKUP(Oliusala[[#This Row],[postnumer]],Sveitarfelog[#All],4,FALSE)</f>
        <v>Húnaþing vestra</v>
      </c>
      <c r="E2173" t="str">
        <f>VLOOKUP(Oliusala[[#This Row],[postnumer]],Sveitarfelog[#All],5,FALSE)</f>
        <v>Norðurland vestra</v>
      </c>
      <c r="F2173" t="s">
        <v>25</v>
      </c>
      <c r="G2173" t="s">
        <v>24</v>
      </c>
      <c r="H2173" t="s">
        <v>58</v>
      </c>
      <c r="I2173" s="1">
        <v>20744</v>
      </c>
      <c r="J2173" s="2">
        <f>VLOOKUP(Oliusala[[#This Row],[tegund]],Tegundir!$B$2:$D$19,3,FALSE)*Oliusala[[#This Row],[magn]]/1000</f>
        <v>17.943560000000002</v>
      </c>
      <c r="K2173">
        <v>2011</v>
      </c>
      <c r="L2173" t="s">
        <v>1955</v>
      </c>
      <c r="M2173" s="144" t="s">
        <v>59</v>
      </c>
    </row>
    <row r="2174" spans="1:15" x14ac:dyDescent="0.2">
      <c r="A2174" t="s">
        <v>68</v>
      </c>
      <c r="B2174" s="144" t="s">
        <v>120</v>
      </c>
      <c r="C2174">
        <v>500</v>
      </c>
      <c r="D2174" t="str">
        <f>VLOOKUP(Oliusala[[#This Row],[postnumer]],Sveitarfelog[#All],4,FALSE)</f>
        <v>Húnaþing vestra</v>
      </c>
      <c r="E2174" t="str">
        <f>VLOOKUP(Oliusala[[#This Row],[postnumer]],Sveitarfelog[#All],5,FALSE)</f>
        <v>Norðurland vestra</v>
      </c>
      <c r="F2174" t="s">
        <v>25</v>
      </c>
      <c r="G2174" t="s">
        <v>24</v>
      </c>
      <c r="H2174" t="s">
        <v>60</v>
      </c>
      <c r="I2174" s="1">
        <v>6479</v>
      </c>
      <c r="J2174" s="2">
        <f>VLOOKUP(Oliusala[[#This Row],[tegund]],Tegundir!$B$2:$D$19,3,FALSE)*Oliusala[[#This Row],[magn]]/1000</f>
        <v>5.6043349999999998</v>
      </c>
      <c r="K2174">
        <v>2011</v>
      </c>
      <c r="L2174" t="s">
        <v>1955</v>
      </c>
      <c r="M2174" s="144" t="s">
        <v>59</v>
      </c>
    </row>
    <row r="2175" spans="1:15" x14ac:dyDescent="0.2">
      <c r="A2175" t="s">
        <v>102</v>
      </c>
      <c r="B2175" s="144" t="s">
        <v>120</v>
      </c>
      <c r="C2175">
        <v>500</v>
      </c>
      <c r="D2175" t="str">
        <f>VLOOKUP(Oliusala[[#This Row],[postnumer]],Sveitarfelog[#All],4,FALSE)</f>
        <v>Húnaþing vestra</v>
      </c>
      <c r="E2175" t="str">
        <f>VLOOKUP(Oliusala[[#This Row],[postnumer]],Sveitarfelog[#All],5,FALSE)</f>
        <v>Norðurland vestra</v>
      </c>
      <c r="F2175" t="s">
        <v>25</v>
      </c>
      <c r="G2175" t="s">
        <v>24</v>
      </c>
      <c r="H2175" t="s">
        <v>60</v>
      </c>
      <c r="I2175" s="1">
        <v>4749</v>
      </c>
      <c r="J2175" s="2">
        <f>VLOOKUP(Oliusala[[#This Row],[tegund]],Tegundir!$B$2:$D$19,3,FALSE)*Oliusala[[#This Row],[magn]]/1000</f>
        <v>4.1078850000000005</v>
      </c>
      <c r="K2175">
        <v>2011</v>
      </c>
      <c r="L2175" t="s">
        <v>1955</v>
      </c>
      <c r="M2175" s="144" t="s">
        <v>59</v>
      </c>
    </row>
    <row r="2176" spans="1:15" x14ac:dyDescent="0.2">
      <c r="A2176" t="s">
        <v>57</v>
      </c>
      <c r="B2176" s="144" t="s">
        <v>120</v>
      </c>
      <c r="C2176">
        <v>500</v>
      </c>
      <c r="D2176" t="str">
        <f>VLOOKUP(Oliusala[[#This Row],[postnumer]],Sveitarfelog[#All],4,FALSE)</f>
        <v>Húnaþing vestra</v>
      </c>
      <c r="E2176" t="str">
        <f>VLOOKUP(Oliusala[[#This Row],[postnumer]],Sveitarfelog[#All],5,FALSE)</f>
        <v>Norðurland vestra</v>
      </c>
      <c r="F2176" t="s">
        <v>25</v>
      </c>
      <c r="G2176" t="s">
        <v>24</v>
      </c>
      <c r="H2176" t="s">
        <v>60</v>
      </c>
      <c r="I2176" s="1">
        <v>108055</v>
      </c>
      <c r="J2176" s="2">
        <f>VLOOKUP(Oliusala[[#This Row],[tegund]],Tegundir!$B$2:$D$19,3,FALSE)*Oliusala[[#This Row],[magn]]/1000</f>
        <v>93.467574999999997</v>
      </c>
      <c r="K2176">
        <v>2011</v>
      </c>
      <c r="L2176" t="s">
        <v>1955</v>
      </c>
      <c r="M2176" s="144" t="s">
        <v>59</v>
      </c>
    </row>
    <row r="2177" spans="1:15" x14ac:dyDescent="0.2">
      <c r="A2177" t="s">
        <v>122</v>
      </c>
      <c r="B2177" s="144" t="s">
        <v>120</v>
      </c>
      <c r="C2177">
        <v>500</v>
      </c>
      <c r="D2177" t="str">
        <f>VLOOKUP(Oliusala[[#This Row],[postnumer]],Sveitarfelog[#All],4,FALSE)</f>
        <v>Húnaþing vestra</v>
      </c>
      <c r="E2177" t="str">
        <f>VLOOKUP(Oliusala[[#This Row],[postnumer]],Sveitarfelog[#All],5,FALSE)</f>
        <v>Norðurland vestra</v>
      </c>
      <c r="F2177" t="s">
        <v>25</v>
      </c>
      <c r="G2177" t="s">
        <v>24</v>
      </c>
      <c r="H2177" t="s">
        <v>60</v>
      </c>
      <c r="I2177" s="1">
        <v>7453</v>
      </c>
      <c r="J2177" s="2">
        <f>VLOOKUP(Oliusala[[#This Row],[tegund]],Tegundir!$B$2:$D$19,3,FALSE)*Oliusala[[#This Row],[magn]]/1000</f>
        <v>6.4468450000000006</v>
      </c>
      <c r="K2177">
        <v>2011</v>
      </c>
      <c r="L2177" t="s">
        <v>1955</v>
      </c>
      <c r="M2177" s="144" t="s">
        <v>59</v>
      </c>
    </row>
    <row r="2178" spans="1:15" x14ac:dyDescent="0.2">
      <c r="A2178" t="s">
        <v>68</v>
      </c>
      <c r="B2178" s="144" t="s">
        <v>120</v>
      </c>
      <c r="C2178">
        <v>500</v>
      </c>
      <c r="D2178" t="str">
        <f>VLOOKUP(Oliusala[[#This Row],[postnumer]],Sveitarfelog[#All],4,FALSE)</f>
        <v>Húnaþing vestra</v>
      </c>
      <c r="E2178" t="str">
        <f>VLOOKUP(Oliusala[[#This Row],[postnumer]],Sveitarfelog[#All],5,FALSE)</f>
        <v>Norðurland vestra</v>
      </c>
      <c r="F2178" t="s">
        <v>24</v>
      </c>
      <c r="G2178" t="s">
        <v>24</v>
      </c>
      <c r="H2178" t="s">
        <v>60</v>
      </c>
      <c r="I2178" s="1">
        <v>4229</v>
      </c>
      <c r="J2178" s="2">
        <f>VLOOKUP(Oliusala[[#This Row],[tegund]],Tegundir!$B$2:$D$19,3,FALSE)*Oliusala[[#This Row],[magn]]/1000</f>
        <v>3.6580850000000003</v>
      </c>
      <c r="K2178">
        <v>2011</v>
      </c>
      <c r="L2178" t="s">
        <v>18</v>
      </c>
      <c r="M2178" s="144" t="s">
        <v>59</v>
      </c>
    </row>
    <row r="2179" spans="1:15" x14ac:dyDescent="0.2">
      <c r="A2179" t="s">
        <v>57</v>
      </c>
      <c r="B2179" s="144" t="s">
        <v>120</v>
      </c>
      <c r="C2179">
        <v>500</v>
      </c>
      <c r="D2179" t="str">
        <f>VLOOKUP(Oliusala[[#This Row],[postnumer]],Sveitarfelog[#All],4,FALSE)</f>
        <v>Húnaþing vestra</v>
      </c>
      <c r="E2179" t="str">
        <f>VLOOKUP(Oliusala[[#This Row],[postnumer]],Sveitarfelog[#All],5,FALSE)</f>
        <v>Norðurland vestra</v>
      </c>
      <c r="F2179" t="s">
        <v>24</v>
      </c>
      <c r="G2179" t="s">
        <v>24</v>
      </c>
      <c r="H2179" t="s">
        <v>58</v>
      </c>
      <c r="I2179" s="1">
        <v>0</v>
      </c>
      <c r="J2179" s="2">
        <f>VLOOKUP(Oliusala[[#This Row],[tegund]],Tegundir!$B$2:$D$19,3,FALSE)*Oliusala[[#This Row],[magn]]/1000</f>
        <v>0</v>
      </c>
      <c r="K2179">
        <v>2011</v>
      </c>
      <c r="L2179" t="s">
        <v>18</v>
      </c>
      <c r="M2179" s="144" t="s">
        <v>59</v>
      </c>
    </row>
    <row r="2180" spans="1:15" x14ac:dyDescent="0.2">
      <c r="A2180" t="s">
        <v>57</v>
      </c>
      <c r="B2180" s="144" t="s">
        <v>120</v>
      </c>
      <c r="C2180">
        <v>500</v>
      </c>
      <c r="D2180" t="str">
        <f>VLOOKUP(Oliusala[[#This Row],[postnumer]],Sveitarfelog[#All],4,FALSE)</f>
        <v>Húnaþing vestra</v>
      </c>
      <c r="E2180" t="str">
        <f>VLOOKUP(Oliusala[[#This Row],[postnumer]],Sveitarfelog[#All],5,FALSE)</f>
        <v>Norðurland vestra</v>
      </c>
      <c r="F2180" t="s">
        <v>24</v>
      </c>
      <c r="G2180" t="s">
        <v>24</v>
      </c>
      <c r="H2180" t="s">
        <v>60</v>
      </c>
      <c r="I2180" s="1">
        <v>5158</v>
      </c>
      <c r="J2180" s="2">
        <f>VLOOKUP(Oliusala[[#This Row],[tegund]],Tegundir!$B$2:$D$19,3,FALSE)*Oliusala[[#This Row],[magn]]/1000</f>
        <v>4.4616699999999998</v>
      </c>
      <c r="K2180">
        <v>2011</v>
      </c>
      <c r="L2180" t="s">
        <v>18</v>
      </c>
      <c r="M2180" s="144" t="s">
        <v>59</v>
      </c>
    </row>
    <row r="2181" spans="1:15" x14ac:dyDescent="0.2">
      <c r="A2181" t="s">
        <v>57</v>
      </c>
      <c r="B2181" s="144" t="s">
        <v>120</v>
      </c>
      <c r="C2181">
        <v>500</v>
      </c>
      <c r="D2181" t="str">
        <f>VLOOKUP(Oliusala[[#This Row],[postnumer]],Sveitarfelog[#All],4,FALSE)</f>
        <v>Húnaþing vestra</v>
      </c>
      <c r="E2181" t="str">
        <f>VLOOKUP(Oliusala[[#This Row],[postnumer]],Sveitarfelog[#All],5,FALSE)</f>
        <v>Norðurland vestra</v>
      </c>
      <c r="F2181" t="s">
        <v>30</v>
      </c>
      <c r="G2181" t="s">
        <v>24</v>
      </c>
      <c r="H2181" t="s">
        <v>60</v>
      </c>
      <c r="I2181" s="1">
        <v>3280</v>
      </c>
      <c r="J2181" s="2">
        <f>VLOOKUP(Oliusala[[#This Row],[tegund]],Tegundir!$B$2:$D$19,3,FALSE)*Oliusala[[#This Row],[magn]]/1000</f>
        <v>2.8371999999999997</v>
      </c>
      <c r="K2181">
        <v>2011</v>
      </c>
      <c r="L2181" t="s">
        <v>19</v>
      </c>
      <c r="M2181" s="144" t="s">
        <v>59</v>
      </c>
      <c r="O2181" s="144" t="s">
        <v>1998</v>
      </c>
    </row>
    <row r="2182" spans="1:15" x14ac:dyDescent="0.2">
      <c r="A2182" t="s">
        <v>122</v>
      </c>
      <c r="B2182" s="144" t="s">
        <v>120</v>
      </c>
      <c r="C2182">
        <v>500</v>
      </c>
      <c r="D2182" t="str">
        <f>VLOOKUP(Oliusala[[#This Row],[postnumer]],Sveitarfelog[#All],4,FALSE)</f>
        <v>Húnaþing vestra</v>
      </c>
      <c r="E2182" t="str">
        <f>VLOOKUP(Oliusala[[#This Row],[postnumer]],Sveitarfelog[#All],5,FALSE)</f>
        <v>Norðurland vestra</v>
      </c>
      <c r="F2182" t="s">
        <v>24</v>
      </c>
      <c r="G2182" t="s">
        <v>24</v>
      </c>
      <c r="H2182" t="s">
        <v>60</v>
      </c>
      <c r="I2182" s="1">
        <v>3001</v>
      </c>
      <c r="J2182" s="2">
        <f>VLOOKUP(Oliusala[[#This Row],[tegund]],Tegundir!$B$2:$D$19,3,FALSE)*Oliusala[[#This Row],[magn]]/1000</f>
        <v>2.5958649999999999</v>
      </c>
      <c r="K2182">
        <v>2011</v>
      </c>
      <c r="L2182" t="s">
        <v>18</v>
      </c>
      <c r="M2182" s="144" t="s">
        <v>59</v>
      </c>
    </row>
    <row r="2183" spans="1:15" x14ac:dyDescent="0.2">
      <c r="A2183" t="s">
        <v>63</v>
      </c>
      <c r="B2183" s="144" t="s">
        <v>120</v>
      </c>
      <c r="C2183">
        <v>500</v>
      </c>
      <c r="D2183" t="str">
        <f>VLOOKUP(Oliusala[[#This Row],[postnumer]],Sveitarfelog[#All],4,FALSE)</f>
        <v>Húnaþing vestra</v>
      </c>
      <c r="E2183" t="str">
        <f>VLOOKUP(Oliusala[[#This Row],[postnumer]],Sveitarfelog[#All],5,FALSE)</f>
        <v>Norðurland vestra</v>
      </c>
      <c r="F2183" t="s">
        <v>24</v>
      </c>
      <c r="G2183" t="s">
        <v>24</v>
      </c>
      <c r="H2183" t="s">
        <v>58</v>
      </c>
      <c r="I2183" s="1">
        <v>782441</v>
      </c>
      <c r="J2183" s="2">
        <f>VLOOKUP(Oliusala[[#This Row],[tegund]],Tegundir!$B$2:$D$19,3,FALSE)*Oliusala[[#This Row],[magn]]/1000</f>
        <v>676.811465</v>
      </c>
      <c r="K2183">
        <v>2011</v>
      </c>
      <c r="L2183" t="s">
        <v>18</v>
      </c>
      <c r="M2183" s="144" t="s">
        <v>59</v>
      </c>
    </row>
    <row r="2184" spans="1:15" x14ac:dyDescent="0.2">
      <c r="A2184" t="s">
        <v>63</v>
      </c>
      <c r="B2184" s="144" t="s">
        <v>123</v>
      </c>
      <c r="C2184">
        <v>510</v>
      </c>
      <c r="D2184" t="str">
        <f>VLOOKUP(Oliusala[[#This Row],[postnumer]],Sveitarfelog[#All],4,FALSE)</f>
        <v>Árneshreppur,Kaldrananeshreppur,Strandabyggð</v>
      </c>
      <c r="E2184" t="str">
        <f>VLOOKUP(Oliusala[[#This Row],[postnumer]],Sveitarfelog[#All],5,FALSE)</f>
        <v>Vestfirðir</v>
      </c>
      <c r="F2184" t="s">
        <v>25</v>
      </c>
      <c r="G2184" t="s">
        <v>24</v>
      </c>
      <c r="H2184" t="s">
        <v>58</v>
      </c>
      <c r="I2184" s="1">
        <v>50712</v>
      </c>
      <c r="J2184" s="2">
        <f>VLOOKUP(Oliusala[[#This Row],[tegund]],Tegundir!$B$2:$D$19,3,FALSE)*Oliusala[[#This Row],[magn]]/1000</f>
        <v>43.865879999999997</v>
      </c>
      <c r="K2184">
        <v>2011</v>
      </c>
      <c r="L2184" t="s">
        <v>18</v>
      </c>
      <c r="M2184" s="144" t="s">
        <v>59</v>
      </c>
    </row>
    <row r="2185" spans="1:15" x14ac:dyDescent="0.2">
      <c r="A2185" t="s">
        <v>57</v>
      </c>
      <c r="B2185" s="144" t="s">
        <v>123</v>
      </c>
      <c r="C2185">
        <v>510</v>
      </c>
      <c r="D2185" t="str">
        <f>VLOOKUP(Oliusala[[#This Row],[postnumer]],Sveitarfelog[#All],4,FALSE)</f>
        <v>Árneshreppur,Kaldrananeshreppur,Strandabyggð</v>
      </c>
      <c r="E2185" t="str">
        <f>VLOOKUP(Oliusala[[#This Row],[postnumer]],Sveitarfelog[#All],5,FALSE)</f>
        <v>Vestfirðir</v>
      </c>
      <c r="F2185" t="s">
        <v>25</v>
      </c>
      <c r="G2185" t="s">
        <v>24</v>
      </c>
      <c r="H2185" t="s">
        <v>60</v>
      </c>
      <c r="I2185" s="1">
        <v>339203</v>
      </c>
      <c r="J2185" s="2">
        <f>VLOOKUP(Oliusala[[#This Row],[tegund]],Tegundir!$B$2:$D$19,3,FALSE)*Oliusala[[#This Row],[magn]]/1000</f>
        <v>293.41059499999994</v>
      </c>
      <c r="K2185">
        <v>2011</v>
      </c>
      <c r="L2185" t="s">
        <v>1955</v>
      </c>
      <c r="M2185" s="144" t="s">
        <v>59</v>
      </c>
    </row>
    <row r="2186" spans="1:15" x14ac:dyDescent="0.2">
      <c r="A2186" t="s">
        <v>57</v>
      </c>
      <c r="B2186" s="144" t="s">
        <v>124</v>
      </c>
      <c r="C2186">
        <v>510</v>
      </c>
      <c r="D2186" t="str">
        <f>VLOOKUP(Oliusala[[#This Row],[postnumer]],Sveitarfelog[#All],4,FALSE)</f>
        <v>Árneshreppur,Kaldrananeshreppur,Strandabyggð</v>
      </c>
      <c r="E2186" t="str">
        <f>VLOOKUP(Oliusala[[#This Row],[postnumer]],Sveitarfelog[#All],5,FALSE)</f>
        <v>Vestfirðir</v>
      </c>
      <c r="F2186" t="s">
        <v>25</v>
      </c>
      <c r="G2186" t="s">
        <v>24</v>
      </c>
      <c r="H2186" t="s">
        <v>60</v>
      </c>
      <c r="I2186" s="1">
        <v>65482</v>
      </c>
      <c r="J2186" s="2">
        <f>VLOOKUP(Oliusala[[#This Row],[tegund]],Tegundir!$B$2:$D$19,3,FALSE)*Oliusala[[#This Row],[magn]]/1000</f>
        <v>56.641930000000002</v>
      </c>
      <c r="K2186">
        <v>2011</v>
      </c>
      <c r="L2186" t="s">
        <v>1955</v>
      </c>
      <c r="M2186" s="144" t="s">
        <v>59</v>
      </c>
    </row>
    <row r="2187" spans="1:15" x14ac:dyDescent="0.2">
      <c r="A2187" t="s">
        <v>57</v>
      </c>
      <c r="B2187" s="144" t="s">
        <v>125</v>
      </c>
      <c r="C2187">
        <v>520</v>
      </c>
      <c r="D2187" t="str">
        <f>VLOOKUP(Oliusala[[#This Row],[postnumer]],Sveitarfelog[#All],4,FALSE)</f>
        <v>Árneshreppur,Kaldrananeshreppur,Strandabyggð</v>
      </c>
      <c r="E2187" t="str">
        <f>VLOOKUP(Oliusala[[#This Row],[postnumer]],Sveitarfelog[#All],5,FALSE)</f>
        <v>Vestfirðir</v>
      </c>
      <c r="F2187" t="s">
        <v>25</v>
      </c>
      <c r="G2187" t="s">
        <v>24</v>
      </c>
      <c r="H2187" t="s">
        <v>60</v>
      </c>
      <c r="I2187" s="1">
        <v>112914</v>
      </c>
      <c r="J2187" s="2">
        <f>VLOOKUP(Oliusala[[#This Row],[tegund]],Tegundir!$B$2:$D$19,3,FALSE)*Oliusala[[#This Row],[magn]]/1000</f>
        <v>97.670609999999996</v>
      </c>
      <c r="K2187">
        <v>2011</v>
      </c>
      <c r="L2187" t="s">
        <v>19</v>
      </c>
      <c r="M2187" s="144" t="s">
        <v>59</v>
      </c>
      <c r="O2187" s="144" t="s">
        <v>1997</v>
      </c>
    </row>
    <row r="2188" spans="1:15" x14ac:dyDescent="0.2">
      <c r="A2188" t="s">
        <v>57</v>
      </c>
      <c r="B2188" s="144" t="s">
        <v>123</v>
      </c>
      <c r="C2188">
        <v>510</v>
      </c>
      <c r="D2188" t="str">
        <f>VLOOKUP(Oliusala[[#This Row],[postnumer]],Sveitarfelog[#All],4,FALSE)</f>
        <v>Árneshreppur,Kaldrananeshreppur,Strandabyggð</v>
      </c>
      <c r="E2188" t="str">
        <f>VLOOKUP(Oliusala[[#This Row],[postnumer]],Sveitarfelog[#All],5,FALSE)</f>
        <v>Vestfirðir</v>
      </c>
      <c r="F2188" t="s">
        <v>24</v>
      </c>
      <c r="G2188" t="s">
        <v>24</v>
      </c>
      <c r="H2188" t="s">
        <v>58</v>
      </c>
      <c r="I2188" s="1">
        <v>0</v>
      </c>
      <c r="J2188" s="2">
        <f>VLOOKUP(Oliusala[[#This Row],[tegund]],Tegundir!$B$2:$D$19,3,FALSE)*Oliusala[[#This Row],[magn]]/1000</f>
        <v>0</v>
      </c>
      <c r="K2188">
        <v>2011</v>
      </c>
      <c r="L2188" t="s">
        <v>18</v>
      </c>
      <c r="M2188" s="144" t="s">
        <v>59</v>
      </c>
    </row>
    <row r="2189" spans="1:15" x14ac:dyDescent="0.2">
      <c r="A2189" t="s">
        <v>57</v>
      </c>
      <c r="B2189" s="144" t="s">
        <v>123</v>
      </c>
      <c r="C2189">
        <v>510</v>
      </c>
      <c r="D2189" t="str">
        <f>VLOOKUP(Oliusala[[#This Row],[postnumer]],Sveitarfelog[#All],4,FALSE)</f>
        <v>Árneshreppur,Kaldrananeshreppur,Strandabyggð</v>
      </c>
      <c r="E2189" t="str">
        <f>VLOOKUP(Oliusala[[#This Row],[postnumer]],Sveitarfelog[#All],5,FALSE)</f>
        <v>Vestfirðir</v>
      </c>
      <c r="F2189" t="s">
        <v>24</v>
      </c>
      <c r="G2189" t="s">
        <v>24</v>
      </c>
      <c r="H2189" t="s">
        <v>60</v>
      </c>
      <c r="I2189" s="1">
        <v>90553</v>
      </c>
      <c r="J2189" s="2">
        <f>VLOOKUP(Oliusala[[#This Row],[tegund]],Tegundir!$B$2:$D$19,3,FALSE)*Oliusala[[#This Row],[magn]]/1000</f>
        <v>78.328344999999999</v>
      </c>
      <c r="K2189">
        <v>2011</v>
      </c>
      <c r="L2189" t="s">
        <v>18</v>
      </c>
      <c r="M2189" s="144" t="s">
        <v>59</v>
      </c>
    </row>
    <row r="2190" spans="1:15" x14ac:dyDescent="0.2">
      <c r="A2190" t="s">
        <v>57</v>
      </c>
      <c r="B2190" s="144" t="s">
        <v>123</v>
      </c>
      <c r="C2190">
        <v>510</v>
      </c>
      <c r="D2190" t="str">
        <f>VLOOKUP(Oliusala[[#This Row],[postnumer]],Sveitarfelog[#All],4,FALSE)</f>
        <v>Árneshreppur,Kaldrananeshreppur,Strandabyggð</v>
      </c>
      <c r="E2190" t="str">
        <f>VLOOKUP(Oliusala[[#This Row],[postnumer]],Sveitarfelog[#All],5,FALSE)</f>
        <v>Vestfirðir</v>
      </c>
      <c r="F2190" t="s">
        <v>29</v>
      </c>
      <c r="G2190" t="s">
        <v>24</v>
      </c>
      <c r="H2190" t="s">
        <v>60</v>
      </c>
      <c r="I2190" s="1">
        <v>203711</v>
      </c>
      <c r="J2190" s="2">
        <f>VLOOKUP(Oliusala[[#This Row],[tegund]],Tegundir!$B$2:$D$19,3,FALSE)*Oliusala[[#This Row],[magn]]/1000</f>
        <v>176.210015</v>
      </c>
      <c r="K2190">
        <v>2011</v>
      </c>
      <c r="L2190" t="s">
        <v>19</v>
      </c>
      <c r="M2190" s="144" t="s">
        <v>59</v>
      </c>
      <c r="O2190" s="144" t="s">
        <v>1998</v>
      </c>
    </row>
    <row r="2191" spans="1:15" x14ac:dyDescent="0.2">
      <c r="A2191" t="s">
        <v>57</v>
      </c>
      <c r="B2191" s="144" t="s">
        <v>123</v>
      </c>
      <c r="C2191">
        <v>510</v>
      </c>
      <c r="D2191" t="str">
        <f>VLOOKUP(Oliusala[[#This Row],[postnumer]],Sveitarfelog[#All],4,FALSE)</f>
        <v>Árneshreppur,Kaldrananeshreppur,Strandabyggð</v>
      </c>
      <c r="E2191" t="str">
        <f>VLOOKUP(Oliusala[[#This Row],[postnumer]],Sveitarfelog[#All],5,FALSE)</f>
        <v>Vestfirðir</v>
      </c>
      <c r="F2191" t="s">
        <v>30</v>
      </c>
      <c r="G2191" t="s">
        <v>24</v>
      </c>
      <c r="H2191" t="s">
        <v>60</v>
      </c>
      <c r="I2191" s="1">
        <v>14751</v>
      </c>
      <c r="J2191" s="2">
        <f>VLOOKUP(Oliusala[[#This Row],[tegund]],Tegundir!$B$2:$D$19,3,FALSE)*Oliusala[[#This Row],[magn]]/1000</f>
        <v>12.759615</v>
      </c>
      <c r="K2191">
        <v>2011</v>
      </c>
      <c r="L2191" t="s">
        <v>19</v>
      </c>
      <c r="M2191" s="144" t="s">
        <v>59</v>
      </c>
      <c r="O2191" s="144" t="s">
        <v>1998</v>
      </c>
    </row>
    <row r="2192" spans="1:15" x14ac:dyDescent="0.2">
      <c r="A2192" t="s">
        <v>57</v>
      </c>
      <c r="B2192" s="144" t="s">
        <v>124</v>
      </c>
      <c r="C2192">
        <v>510</v>
      </c>
      <c r="D2192" t="str">
        <f>VLOOKUP(Oliusala[[#This Row],[postnumer]],Sveitarfelog[#All],4,FALSE)</f>
        <v>Árneshreppur,Kaldrananeshreppur,Strandabyggð</v>
      </c>
      <c r="E2192" t="str">
        <f>VLOOKUP(Oliusala[[#This Row],[postnumer]],Sveitarfelog[#All],5,FALSE)</f>
        <v>Vestfirðir</v>
      </c>
      <c r="F2192" t="s">
        <v>24</v>
      </c>
      <c r="G2192" t="s">
        <v>24</v>
      </c>
      <c r="H2192" t="s">
        <v>58</v>
      </c>
      <c r="I2192" s="1">
        <v>0</v>
      </c>
      <c r="J2192" s="2">
        <f>VLOOKUP(Oliusala[[#This Row],[tegund]],Tegundir!$B$2:$D$19,3,FALSE)*Oliusala[[#This Row],[magn]]/1000</f>
        <v>0</v>
      </c>
      <c r="K2192">
        <v>2011</v>
      </c>
      <c r="L2192" t="s">
        <v>18</v>
      </c>
      <c r="M2192" s="144" t="s">
        <v>59</v>
      </c>
    </row>
    <row r="2193" spans="1:15" x14ac:dyDescent="0.2">
      <c r="A2193" t="s">
        <v>57</v>
      </c>
      <c r="B2193" s="144" t="s">
        <v>124</v>
      </c>
      <c r="C2193">
        <v>510</v>
      </c>
      <c r="D2193" t="str">
        <f>VLOOKUP(Oliusala[[#This Row],[postnumer]],Sveitarfelog[#All],4,FALSE)</f>
        <v>Árneshreppur,Kaldrananeshreppur,Strandabyggð</v>
      </c>
      <c r="E2193" t="str">
        <f>VLOOKUP(Oliusala[[#This Row],[postnumer]],Sveitarfelog[#All],5,FALSE)</f>
        <v>Vestfirðir</v>
      </c>
      <c r="F2193" t="s">
        <v>24</v>
      </c>
      <c r="G2193" t="s">
        <v>24</v>
      </c>
      <c r="H2193" t="s">
        <v>60</v>
      </c>
      <c r="I2193" s="1">
        <v>3203</v>
      </c>
      <c r="J2193" s="2">
        <f>VLOOKUP(Oliusala[[#This Row],[tegund]],Tegundir!$B$2:$D$19,3,FALSE)*Oliusala[[#This Row],[magn]]/1000</f>
        <v>2.7705949999999997</v>
      </c>
      <c r="K2193">
        <v>2011</v>
      </c>
      <c r="L2193" t="s">
        <v>18</v>
      </c>
      <c r="M2193" s="144" t="s">
        <v>59</v>
      </c>
    </row>
    <row r="2194" spans="1:15" x14ac:dyDescent="0.2">
      <c r="A2194" t="s">
        <v>57</v>
      </c>
      <c r="B2194" s="144" t="s">
        <v>124</v>
      </c>
      <c r="C2194">
        <v>510</v>
      </c>
      <c r="D2194" t="str">
        <f>VLOOKUP(Oliusala[[#This Row],[postnumer]],Sveitarfelog[#All],4,FALSE)</f>
        <v>Árneshreppur,Kaldrananeshreppur,Strandabyggð</v>
      </c>
      <c r="E2194" t="str">
        <f>VLOOKUP(Oliusala[[#This Row],[postnumer]],Sveitarfelog[#All],5,FALSE)</f>
        <v>Vestfirðir</v>
      </c>
      <c r="F2194" t="s">
        <v>30</v>
      </c>
      <c r="G2194" t="s">
        <v>24</v>
      </c>
      <c r="H2194" t="s">
        <v>60</v>
      </c>
      <c r="I2194" s="1">
        <v>8538</v>
      </c>
      <c r="J2194" s="2">
        <f>VLOOKUP(Oliusala[[#This Row],[tegund]],Tegundir!$B$2:$D$19,3,FALSE)*Oliusala[[#This Row],[magn]]/1000</f>
        <v>7.38537</v>
      </c>
      <c r="K2194">
        <v>2011</v>
      </c>
      <c r="L2194" t="s">
        <v>19</v>
      </c>
      <c r="M2194" s="144" t="s">
        <v>59</v>
      </c>
      <c r="O2194" s="144" t="s">
        <v>1998</v>
      </c>
    </row>
    <row r="2195" spans="1:15" x14ac:dyDescent="0.2">
      <c r="A2195" t="s">
        <v>63</v>
      </c>
      <c r="B2195" s="144" t="s">
        <v>123</v>
      </c>
      <c r="C2195">
        <v>510</v>
      </c>
      <c r="D2195" t="str">
        <f>VLOOKUP(Oliusala[[#This Row],[postnumer]],Sveitarfelog[#All],4,FALSE)</f>
        <v>Árneshreppur,Kaldrananeshreppur,Strandabyggð</v>
      </c>
      <c r="E2195" t="str">
        <f>VLOOKUP(Oliusala[[#This Row],[postnumer]],Sveitarfelog[#All],5,FALSE)</f>
        <v>Vestfirðir</v>
      </c>
      <c r="F2195" t="s">
        <v>24</v>
      </c>
      <c r="G2195" t="s">
        <v>24</v>
      </c>
      <c r="H2195" t="s">
        <v>58</v>
      </c>
      <c r="I2195" s="1">
        <v>501381</v>
      </c>
      <c r="J2195" s="2">
        <f>VLOOKUP(Oliusala[[#This Row],[tegund]],Tegundir!$B$2:$D$19,3,FALSE)*Oliusala[[#This Row],[magn]]/1000</f>
        <v>433.69456500000001</v>
      </c>
      <c r="K2195">
        <v>2011</v>
      </c>
      <c r="L2195" t="s">
        <v>18</v>
      </c>
      <c r="M2195" s="144" t="s">
        <v>59</v>
      </c>
    </row>
    <row r="2196" spans="1:15" x14ac:dyDescent="0.2">
      <c r="A2196" t="s">
        <v>63</v>
      </c>
      <c r="B2196" s="144" t="s">
        <v>124</v>
      </c>
      <c r="C2196">
        <v>510</v>
      </c>
      <c r="D2196" t="str">
        <f>VLOOKUP(Oliusala[[#This Row],[postnumer]],Sveitarfelog[#All],4,FALSE)</f>
        <v>Árneshreppur,Kaldrananeshreppur,Strandabyggð</v>
      </c>
      <c r="E2196" t="str">
        <f>VLOOKUP(Oliusala[[#This Row],[postnumer]],Sveitarfelog[#All],5,FALSE)</f>
        <v>Vestfirðir</v>
      </c>
      <c r="F2196" t="s">
        <v>24</v>
      </c>
      <c r="G2196" t="s">
        <v>24</v>
      </c>
      <c r="H2196" t="s">
        <v>58</v>
      </c>
      <c r="I2196" s="1">
        <v>27893</v>
      </c>
      <c r="J2196" s="2">
        <f>VLOOKUP(Oliusala[[#This Row],[tegund]],Tegundir!$B$2:$D$19,3,FALSE)*Oliusala[[#This Row],[magn]]/1000</f>
        <v>24.127444999999998</v>
      </c>
      <c r="K2196">
        <v>2011</v>
      </c>
      <c r="L2196" t="s">
        <v>18</v>
      </c>
      <c r="M2196" s="144" t="s">
        <v>59</v>
      </c>
    </row>
    <row r="2197" spans="1:15" x14ac:dyDescent="0.2">
      <c r="A2197" t="s">
        <v>57</v>
      </c>
      <c r="B2197" s="144" t="s">
        <v>125</v>
      </c>
      <c r="C2197">
        <v>520</v>
      </c>
      <c r="D2197" t="str">
        <f>VLOOKUP(Oliusala[[#This Row],[postnumer]],Sveitarfelog[#All],4,FALSE)</f>
        <v>Árneshreppur,Kaldrananeshreppur,Strandabyggð</v>
      </c>
      <c r="E2197" t="str">
        <f>VLOOKUP(Oliusala[[#This Row],[postnumer]],Sveitarfelog[#All],5,FALSE)</f>
        <v>Vestfirðir</v>
      </c>
      <c r="F2197" t="s">
        <v>24</v>
      </c>
      <c r="G2197" t="s">
        <v>24</v>
      </c>
      <c r="H2197" t="s">
        <v>58</v>
      </c>
      <c r="I2197" s="1">
        <v>0</v>
      </c>
      <c r="J2197" s="2">
        <f>VLOOKUP(Oliusala[[#This Row],[tegund]],Tegundir!$B$2:$D$19,3,FALSE)*Oliusala[[#This Row],[magn]]/1000</f>
        <v>0</v>
      </c>
      <c r="K2197">
        <v>2011</v>
      </c>
      <c r="L2197" t="s">
        <v>18</v>
      </c>
      <c r="M2197" s="144" t="s">
        <v>59</v>
      </c>
    </row>
    <row r="2198" spans="1:15" x14ac:dyDescent="0.2">
      <c r="A2198" t="s">
        <v>57</v>
      </c>
      <c r="B2198" s="144" t="s">
        <v>125</v>
      </c>
      <c r="C2198">
        <v>520</v>
      </c>
      <c r="D2198" t="str">
        <f>VLOOKUP(Oliusala[[#This Row],[postnumer]],Sveitarfelog[#All],4,FALSE)</f>
        <v>Árneshreppur,Kaldrananeshreppur,Strandabyggð</v>
      </c>
      <c r="E2198" t="str">
        <f>VLOOKUP(Oliusala[[#This Row],[postnumer]],Sveitarfelog[#All],5,FALSE)</f>
        <v>Vestfirðir</v>
      </c>
      <c r="F2198" t="s">
        <v>30</v>
      </c>
      <c r="G2198" t="s">
        <v>24</v>
      </c>
      <c r="H2198" t="s">
        <v>60</v>
      </c>
      <c r="I2198" s="1">
        <v>17252</v>
      </c>
      <c r="J2198" s="2">
        <f>VLOOKUP(Oliusala[[#This Row],[tegund]],Tegundir!$B$2:$D$19,3,FALSE)*Oliusala[[#This Row],[magn]]/1000</f>
        <v>14.922979999999999</v>
      </c>
      <c r="K2198">
        <v>2011</v>
      </c>
      <c r="L2198" t="s">
        <v>19</v>
      </c>
      <c r="M2198" s="144" t="s">
        <v>59</v>
      </c>
      <c r="O2198" s="144" t="s">
        <v>1998</v>
      </c>
    </row>
    <row r="2199" spans="1:15" x14ac:dyDescent="0.2">
      <c r="A2199" t="s">
        <v>63</v>
      </c>
      <c r="B2199" s="144" t="s">
        <v>125</v>
      </c>
      <c r="C2199">
        <v>520</v>
      </c>
      <c r="D2199" t="str">
        <f>VLOOKUP(Oliusala[[#This Row],[postnumer]],Sveitarfelog[#All],4,FALSE)</f>
        <v>Árneshreppur,Kaldrananeshreppur,Strandabyggð</v>
      </c>
      <c r="E2199" t="str">
        <f>VLOOKUP(Oliusala[[#This Row],[postnumer]],Sveitarfelog[#All],5,FALSE)</f>
        <v>Vestfirðir</v>
      </c>
      <c r="F2199" t="s">
        <v>24</v>
      </c>
      <c r="G2199" t="s">
        <v>24</v>
      </c>
      <c r="H2199" t="s">
        <v>58</v>
      </c>
      <c r="I2199" s="1">
        <v>49264</v>
      </c>
      <c r="J2199" s="2">
        <f>VLOOKUP(Oliusala[[#This Row],[tegund]],Tegundir!$B$2:$D$19,3,FALSE)*Oliusala[[#This Row],[magn]]/1000</f>
        <v>42.61336</v>
      </c>
      <c r="K2199">
        <v>2011</v>
      </c>
      <c r="L2199" t="s">
        <v>18</v>
      </c>
      <c r="M2199" s="144" t="s">
        <v>59</v>
      </c>
    </row>
    <row r="2200" spans="1:15" x14ac:dyDescent="0.2">
      <c r="A2200" t="s">
        <v>63</v>
      </c>
      <c r="B2200" s="144" t="s">
        <v>102</v>
      </c>
      <c r="C2200">
        <v>530</v>
      </c>
      <c r="D2200" t="str">
        <f>VLOOKUP(Oliusala[[#This Row],[postnumer]],Sveitarfelog[#All],4,FALSE)</f>
        <v>Húnaþing vestra</v>
      </c>
      <c r="E2200" t="str">
        <f>VLOOKUP(Oliusala[[#This Row],[postnumer]],Sveitarfelog[#All],5,FALSE)</f>
        <v>Norðurland vestra</v>
      </c>
      <c r="F2200" t="s">
        <v>25</v>
      </c>
      <c r="G2200" t="s">
        <v>24</v>
      </c>
      <c r="H2200" t="s">
        <v>58</v>
      </c>
      <c r="I2200" s="1">
        <v>58066</v>
      </c>
      <c r="J2200" s="2">
        <f>VLOOKUP(Oliusala[[#This Row],[tegund]],Tegundir!$B$2:$D$19,3,FALSE)*Oliusala[[#This Row],[magn]]/1000</f>
        <v>50.227089999999997</v>
      </c>
      <c r="K2200">
        <v>2011</v>
      </c>
      <c r="L2200" t="s">
        <v>1955</v>
      </c>
      <c r="M2200" s="144" t="s">
        <v>59</v>
      </c>
    </row>
    <row r="2201" spans="1:15" x14ac:dyDescent="0.2">
      <c r="A2201" t="s">
        <v>63</v>
      </c>
      <c r="B2201" s="144" t="s">
        <v>126</v>
      </c>
      <c r="C2201">
        <v>530</v>
      </c>
      <c r="D2201" t="str">
        <f>VLOOKUP(Oliusala[[#This Row],[postnumer]],Sveitarfelog[#All],4,FALSE)</f>
        <v>Húnaþing vestra</v>
      </c>
      <c r="E2201" t="str">
        <f>VLOOKUP(Oliusala[[#This Row],[postnumer]],Sveitarfelog[#All],5,FALSE)</f>
        <v>Norðurland vestra</v>
      </c>
      <c r="F2201" t="s">
        <v>25</v>
      </c>
      <c r="G2201" t="s">
        <v>24</v>
      </c>
      <c r="H2201" t="s">
        <v>58</v>
      </c>
      <c r="I2201" s="1">
        <v>1416</v>
      </c>
      <c r="J2201" s="2">
        <f>VLOOKUP(Oliusala[[#This Row],[tegund]],Tegundir!$B$2:$D$19,3,FALSE)*Oliusala[[#This Row],[magn]]/1000</f>
        <v>1.2248399999999999</v>
      </c>
      <c r="K2201">
        <v>2011</v>
      </c>
      <c r="L2201" t="s">
        <v>1955</v>
      </c>
      <c r="M2201" s="144" t="s">
        <v>59</v>
      </c>
    </row>
    <row r="2202" spans="1:15" x14ac:dyDescent="0.2">
      <c r="A2202" t="s">
        <v>68</v>
      </c>
      <c r="B2202" s="144" t="s">
        <v>102</v>
      </c>
      <c r="C2202">
        <v>530</v>
      </c>
      <c r="D2202" t="str">
        <f>VLOOKUP(Oliusala[[#This Row],[postnumer]],Sveitarfelog[#All],4,FALSE)</f>
        <v>Húnaþing vestra</v>
      </c>
      <c r="E2202" t="str">
        <f>VLOOKUP(Oliusala[[#This Row],[postnumer]],Sveitarfelog[#All],5,FALSE)</f>
        <v>Norðurland vestra</v>
      </c>
      <c r="F2202" t="s">
        <v>25</v>
      </c>
      <c r="G2202" t="s">
        <v>24</v>
      </c>
      <c r="H2202" t="s">
        <v>60</v>
      </c>
      <c r="I2202" s="1">
        <v>47193</v>
      </c>
      <c r="J2202" s="2">
        <f>VLOOKUP(Oliusala[[#This Row],[tegund]],Tegundir!$B$2:$D$19,3,FALSE)*Oliusala[[#This Row],[magn]]/1000</f>
        <v>40.821944999999999</v>
      </c>
      <c r="K2202">
        <v>2011</v>
      </c>
      <c r="L2202" t="s">
        <v>1955</v>
      </c>
      <c r="M2202" s="144" t="s">
        <v>59</v>
      </c>
    </row>
    <row r="2203" spans="1:15" x14ac:dyDescent="0.2">
      <c r="A2203" t="s">
        <v>102</v>
      </c>
      <c r="B2203" s="144" t="s">
        <v>102</v>
      </c>
      <c r="C2203">
        <v>530</v>
      </c>
      <c r="D2203" t="str">
        <f>VLOOKUP(Oliusala[[#This Row],[postnumer]],Sveitarfelog[#All],4,FALSE)</f>
        <v>Húnaþing vestra</v>
      </c>
      <c r="E2203" t="str">
        <f>VLOOKUP(Oliusala[[#This Row],[postnumer]],Sveitarfelog[#All],5,FALSE)</f>
        <v>Norðurland vestra</v>
      </c>
      <c r="F2203" t="s">
        <v>25</v>
      </c>
      <c r="G2203" t="s">
        <v>24</v>
      </c>
      <c r="H2203" t="s">
        <v>58</v>
      </c>
      <c r="I2203" s="1">
        <v>19754</v>
      </c>
      <c r="J2203" s="2">
        <f>VLOOKUP(Oliusala[[#This Row],[tegund]],Tegundir!$B$2:$D$19,3,FALSE)*Oliusala[[#This Row],[magn]]/1000</f>
        <v>17.087209999999999</v>
      </c>
      <c r="K2203">
        <v>2011</v>
      </c>
      <c r="L2203" t="s">
        <v>1955</v>
      </c>
      <c r="M2203" s="144" t="s">
        <v>59</v>
      </c>
    </row>
    <row r="2204" spans="1:15" x14ac:dyDescent="0.2">
      <c r="A2204" t="s">
        <v>102</v>
      </c>
      <c r="B2204" s="144" t="s">
        <v>126</v>
      </c>
      <c r="C2204">
        <v>530</v>
      </c>
      <c r="D2204" t="str">
        <f>VLOOKUP(Oliusala[[#This Row],[postnumer]],Sveitarfelog[#All],4,FALSE)</f>
        <v>Húnaþing vestra</v>
      </c>
      <c r="E2204" t="str">
        <f>VLOOKUP(Oliusala[[#This Row],[postnumer]],Sveitarfelog[#All],5,FALSE)</f>
        <v>Norðurland vestra</v>
      </c>
      <c r="F2204" t="s">
        <v>25</v>
      </c>
      <c r="G2204" t="s">
        <v>24</v>
      </c>
      <c r="H2204" t="s">
        <v>60</v>
      </c>
      <c r="I2204" s="1">
        <v>10498</v>
      </c>
      <c r="J2204" s="2">
        <f>VLOOKUP(Oliusala[[#This Row],[tegund]],Tegundir!$B$2:$D$19,3,FALSE)*Oliusala[[#This Row],[magn]]/1000</f>
        <v>9.0807700000000011</v>
      </c>
      <c r="K2204">
        <v>2011</v>
      </c>
      <c r="L2204" t="s">
        <v>1955</v>
      </c>
      <c r="M2204" s="144" t="s">
        <v>59</v>
      </c>
    </row>
    <row r="2205" spans="1:15" x14ac:dyDescent="0.2">
      <c r="A2205" t="s">
        <v>57</v>
      </c>
      <c r="B2205" s="144" t="s">
        <v>102</v>
      </c>
      <c r="C2205">
        <v>530</v>
      </c>
      <c r="D2205" t="str">
        <f>VLOOKUP(Oliusala[[#This Row],[postnumer]],Sveitarfelog[#All],4,FALSE)</f>
        <v>Húnaþing vestra</v>
      </c>
      <c r="E2205" t="str">
        <f>VLOOKUP(Oliusala[[#This Row],[postnumer]],Sveitarfelog[#All],5,FALSE)</f>
        <v>Norðurland vestra</v>
      </c>
      <c r="F2205" t="s">
        <v>25</v>
      </c>
      <c r="G2205" t="s">
        <v>24</v>
      </c>
      <c r="H2205" t="s">
        <v>60</v>
      </c>
      <c r="I2205" s="1">
        <v>141132</v>
      </c>
      <c r="J2205" s="2">
        <f>VLOOKUP(Oliusala[[#This Row],[tegund]],Tegundir!$B$2:$D$19,3,FALSE)*Oliusala[[#This Row],[magn]]/1000</f>
        <v>122.07917999999999</v>
      </c>
      <c r="K2205">
        <v>2011</v>
      </c>
      <c r="L2205" t="s">
        <v>1955</v>
      </c>
      <c r="M2205" s="144" t="s">
        <v>59</v>
      </c>
    </row>
    <row r="2206" spans="1:15" x14ac:dyDescent="0.2">
      <c r="A2206" t="s">
        <v>57</v>
      </c>
      <c r="B2206" s="144" t="s">
        <v>126</v>
      </c>
      <c r="C2206">
        <v>530</v>
      </c>
      <c r="D2206" t="str">
        <f>VLOOKUP(Oliusala[[#This Row],[postnumer]],Sveitarfelog[#All],4,FALSE)</f>
        <v>Húnaþing vestra</v>
      </c>
      <c r="E2206" t="str">
        <f>VLOOKUP(Oliusala[[#This Row],[postnumer]],Sveitarfelog[#All],5,FALSE)</f>
        <v>Norðurland vestra</v>
      </c>
      <c r="F2206" t="s">
        <v>25</v>
      </c>
      <c r="G2206" t="s">
        <v>24</v>
      </c>
      <c r="H2206" t="s">
        <v>60</v>
      </c>
      <c r="I2206" s="1">
        <v>17553</v>
      </c>
      <c r="J2206" s="2">
        <f>VLOOKUP(Oliusala[[#This Row],[tegund]],Tegundir!$B$2:$D$19,3,FALSE)*Oliusala[[#This Row],[magn]]/1000</f>
        <v>15.183344999999999</v>
      </c>
      <c r="K2206">
        <v>2011</v>
      </c>
      <c r="L2206" t="s">
        <v>1955</v>
      </c>
      <c r="M2206" s="144" t="s">
        <v>59</v>
      </c>
    </row>
    <row r="2207" spans="1:15" x14ac:dyDescent="0.2">
      <c r="A2207" t="s">
        <v>122</v>
      </c>
      <c r="B2207" s="144" t="s">
        <v>102</v>
      </c>
      <c r="C2207">
        <v>530</v>
      </c>
      <c r="D2207" t="str">
        <f>VLOOKUP(Oliusala[[#This Row],[postnumer]],Sveitarfelog[#All],4,FALSE)</f>
        <v>Húnaþing vestra</v>
      </c>
      <c r="E2207" t="str">
        <f>VLOOKUP(Oliusala[[#This Row],[postnumer]],Sveitarfelog[#All],5,FALSE)</f>
        <v>Norðurland vestra</v>
      </c>
      <c r="F2207" t="s">
        <v>25</v>
      </c>
      <c r="G2207" t="s">
        <v>24</v>
      </c>
      <c r="H2207" t="s">
        <v>60</v>
      </c>
      <c r="I2207" s="1">
        <v>1250</v>
      </c>
      <c r="J2207" s="2">
        <f>VLOOKUP(Oliusala[[#This Row],[tegund]],Tegundir!$B$2:$D$19,3,FALSE)*Oliusala[[#This Row],[magn]]/1000</f>
        <v>1.08125</v>
      </c>
      <c r="K2207">
        <v>2011</v>
      </c>
      <c r="L2207" t="s">
        <v>1955</v>
      </c>
      <c r="M2207" s="144" t="s">
        <v>59</v>
      </c>
    </row>
    <row r="2208" spans="1:15" x14ac:dyDescent="0.2">
      <c r="A2208" t="s">
        <v>68</v>
      </c>
      <c r="B2208" s="144" t="s">
        <v>102</v>
      </c>
      <c r="C2208">
        <v>530</v>
      </c>
      <c r="D2208" t="str">
        <f>VLOOKUP(Oliusala[[#This Row],[postnumer]],Sveitarfelog[#All],4,FALSE)</f>
        <v>Húnaþing vestra</v>
      </c>
      <c r="E2208" t="str">
        <f>VLOOKUP(Oliusala[[#This Row],[postnumer]],Sveitarfelog[#All],5,FALSE)</f>
        <v>Norðurland vestra</v>
      </c>
      <c r="F2208" t="s">
        <v>24</v>
      </c>
      <c r="G2208" t="s">
        <v>24</v>
      </c>
      <c r="H2208" t="s">
        <v>60</v>
      </c>
      <c r="I2208" s="1">
        <v>16426</v>
      </c>
      <c r="J2208" s="2">
        <f>VLOOKUP(Oliusala[[#This Row],[tegund]],Tegundir!$B$2:$D$19,3,FALSE)*Oliusala[[#This Row],[magn]]/1000</f>
        <v>14.208489999999999</v>
      </c>
      <c r="K2208">
        <v>2011</v>
      </c>
      <c r="L2208" t="s">
        <v>18</v>
      </c>
      <c r="M2208" s="144" t="s">
        <v>59</v>
      </c>
    </row>
    <row r="2209" spans="1:15" x14ac:dyDescent="0.2">
      <c r="A2209" t="s">
        <v>68</v>
      </c>
      <c r="B2209" s="144" t="s">
        <v>102</v>
      </c>
      <c r="C2209">
        <v>530</v>
      </c>
      <c r="D2209" t="str">
        <f>VLOOKUP(Oliusala[[#This Row],[postnumer]],Sveitarfelog[#All],4,FALSE)</f>
        <v>Húnaþing vestra</v>
      </c>
      <c r="E2209" t="str">
        <f>VLOOKUP(Oliusala[[#This Row],[postnumer]],Sveitarfelog[#All],5,FALSE)</f>
        <v>Norðurland vestra</v>
      </c>
      <c r="F2209" t="s">
        <v>29</v>
      </c>
      <c r="G2209" t="s">
        <v>24</v>
      </c>
      <c r="H2209" t="s">
        <v>60</v>
      </c>
      <c r="I2209" s="1">
        <v>3040</v>
      </c>
      <c r="J2209" s="2">
        <f>VLOOKUP(Oliusala[[#This Row],[tegund]],Tegundir!$B$2:$D$19,3,FALSE)*Oliusala[[#This Row],[magn]]/1000</f>
        <v>2.6295999999999999</v>
      </c>
      <c r="K2209">
        <v>2011</v>
      </c>
      <c r="L2209" t="s">
        <v>19</v>
      </c>
      <c r="M2209" s="144" t="s">
        <v>59</v>
      </c>
      <c r="O2209" s="144" t="s">
        <v>1998</v>
      </c>
    </row>
    <row r="2210" spans="1:15" x14ac:dyDescent="0.2">
      <c r="A2210" t="s">
        <v>68</v>
      </c>
      <c r="B2210" s="144" t="s">
        <v>102</v>
      </c>
      <c r="C2210">
        <v>530</v>
      </c>
      <c r="D2210" t="str">
        <f>VLOOKUP(Oliusala[[#This Row],[postnumer]],Sveitarfelog[#All],4,FALSE)</f>
        <v>Húnaþing vestra</v>
      </c>
      <c r="E2210" t="str">
        <f>VLOOKUP(Oliusala[[#This Row],[postnumer]],Sveitarfelog[#All],5,FALSE)</f>
        <v>Norðurland vestra</v>
      </c>
      <c r="F2210" t="s">
        <v>30</v>
      </c>
      <c r="G2210" t="s">
        <v>24</v>
      </c>
      <c r="H2210" t="s">
        <v>60</v>
      </c>
      <c r="I2210" s="1">
        <v>2100</v>
      </c>
      <c r="J2210" s="2">
        <f>VLOOKUP(Oliusala[[#This Row],[tegund]],Tegundir!$B$2:$D$19,3,FALSE)*Oliusala[[#This Row],[magn]]/1000</f>
        <v>1.8165</v>
      </c>
      <c r="K2210">
        <v>2011</v>
      </c>
      <c r="L2210" t="s">
        <v>19</v>
      </c>
      <c r="M2210" s="144" t="s">
        <v>59</v>
      </c>
      <c r="O2210" s="144" t="s">
        <v>1998</v>
      </c>
    </row>
    <row r="2211" spans="1:15" x14ac:dyDescent="0.2">
      <c r="A2211" t="s">
        <v>102</v>
      </c>
      <c r="B2211" s="144" t="s">
        <v>102</v>
      </c>
      <c r="C2211">
        <v>530</v>
      </c>
      <c r="D2211" t="str">
        <f>VLOOKUP(Oliusala[[#This Row],[postnumer]],Sveitarfelog[#All],4,FALSE)</f>
        <v>Húnaþing vestra</v>
      </c>
      <c r="E2211" t="str">
        <f>VLOOKUP(Oliusala[[#This Row],[postnumer]],Sveitarfelog[#All],5,FALSE)</f>
        <v>Norðurland vestra</v>
      </c>
      <c r="F2211" t="s">
        <v>24</v>
      </c>
      <c r="G2211" t="s">
        <v>24</v>
      </c>
      <c r="H2211" t="s">
        <v>58</v>
      </c>
      <c r="I2211" s="1">
        <v>11795</v>
      </c>
      <c r="J2211" s="2">
        <f>VLOOKUP(Oliusala[[#This Row],[tegund]],Tegundir!$B$2:$D$19,3,FALSE)*Oliusala[[#This Row],[magn]]/1000</f>
        <v>10.202674999999999</v>
      </c>
      <c r="K2211">
        <v>2011</v>
      </c>
      <c r="L2211" t="s">
        <v>18</v>
      </c>
      <c r="M2211" s="144" t="s">
        <v>59</v>
      </c>
    </row>
    <row r="2212" spans="1:15" x14ac:dyDescent="0.2">
      <c r="A2212" t="s">
        <v>102</v>
      </c>
      <c r="B2212" s="144" t="s">
        <v>102</v>
      </c>
      <c r="C2212">
        <v>530</v>
      </c>
      <c r="D2212" t="str">
        <f>VLOOKUP(Oliusala[[#This Row],[postnumer]],Sveitarfelog[#All],4,FALSE)</f>
        <v>Húnaþing vestra</v>
      </c>
      <c r="E2212" t="str">
        <f>VLOOKUP(Oliusala[[#This Row],[postnumer]],Sveitarfelog[#All],5,FALSE)</f>
        <v>Norðurland vestra</v>
      </c>
      <c r="F2212" t="s">
        <v>29</v>
      </c>
      <c r="G2212" t="s">
        <v>24</v>
      </c>
      <c r="H2212" t="s">
        <v>58</v>
      </c>
      <c r="I2212" s="1">
        <v>16289</v>
      </c>
      <c r="J2212" s="2">
        <f>VLOOKUP(Oliusala[[#This Row],[tegund]],Tegundir!$B$2:$D$19,3,FALSE)*Oliusala[[#This Row],[magn]]/1000</f>
        <v>14.089985</v>
      </c>
      <c r="K2212">
        <v>2011</v>
      </c>
      <c r="L2212" t="s">
        <v>19</v>
      </c>
      <c r="M2212" s="144" t="s">
        <v>59</v>
      </c>
      <c r="O2212" s="144" t="s">
        <v>1998</v>
      </c>
    </row>
    <row r="2213" spans="1:15" x14ac:dyDescent="0.2">
      <c r="A2213" t="s">
        <v>102</v>
      </c>
      <c r="B2213" s="144" t="s">
        <v>102</v>
      </c>
      <c r="C2213">
        <v>530</v>
      </c>
      <c r="D2213" t="str">
        <f>VLOOKUP(Oliusala[[#This Row],[postnumer]],Sveitarfelog[#All],4,FALSE)</f>
        <v>Húnaþing vestra</v>
      </c>
      <c r="E2213" t="str">
        <f>VLOOKUP(Oliusala[[#This Row],[postnumer]],Sveitarfelog[#All],5,FALSE)</f>
        <v>Norðurland vestra</v>
      </c>
      <c r="F2213" t="s">
        <v>30</v>
      </c>
      <c r="G2213" t="s">
        <v>24</v>
      </c>
      <c r="H2213" t="s">
        <v>58</v>
      </c>
      <c r="I2213" s="1">
        <v>10029</v>
      </c>
      <c r="J2213" s="2">
        <f>VLOOKUP(Oliusala[[#This Row],[tegund]],Tegundir!$B$2:$D$19,3,FALSE)*Oliusala[[#This Row],[magn]]/1000</f>
        <v>8.6750849999999993</v>
      </c>
      <c r="K2213">
        <v>2011</v>
      </c>
      <c r="L2213" t="s">
        <v>19</v>
      </c>
      <c r="M2213" s="144" t="s">
        <v>59</v>
      </c>
      <c r="O2213" s="144" t="s">
        <v>1998</v>
      </c>
    </row>
    <row r="2214" spans="1:15" x14ac:dyDescent="0.2">
      <c r="A2214" t="s">
        <v>57</v>
      </c>
      <c r="B2214" s="144" t="s">
        <v>102</v>
      </c>
      <c r="C2214">
        <v>530</v>
      </c>
      <c r="D2214" t="str">
        <f>VLOOKUP(Oliusala[[#This Row],[postnumer]],Sveitarfelog[#All],4,FALSE)</f>
        <v>Húnaþing vestra</v>
      </c>
      <c r="E2214" t="str">
        <f>VLOOKUP(Oliusala[[#This Row],[postnumer]],Sveitarfelog[#All],5,FALSE)</f>
        <v>Norðurland vestra</v>
      </c>
      <c r="F2214" t="s">
        <v>24</v>
      </c>
      <c r="G2214" t="s">
        <v>24</v>
      </c>
      <c r="H2214" t="s">
        <v>60</v>
      </c>
      <c r="I2214" s="1">
        <v>17114</v>
      </c>
      <c r="J2214" s="2">
        <f>VLOOKUP(Oliusala[[#This Row],[tegund]],Tegundir!$B$2:$D$19,3,FALSE)*Oliusala[[#This Row],[magn]]/1000</f>
        <v>14.803610000000001</v>
      </c>
      <c r="K2214">
        <v>2011</v>
      </c>
      <c r="L2214" t="s">
        <v>18</v>
      </c>
      <c r="M2214" s="144" t="s">
        <v>59</v>
      </c>
    </row>
    <row r="2215" spans="1:15" x14ac:dyDescent="0.2">
      <c r="A2215" t="s">
        <v>57</v>
      </c>
      <c r="B2215" s="144" t="s">
        <v>102</v>
      </c>
      <c r="C2215">
        <v>530</v>
      </c>
      <c r="D2215" t="str">
        <f>VLOOKUP(Oliusala[[#This Row],[postnumer]],Sveitarfelog[#All],4,FALSE)</f>
        <v>Húnaþing vestra</v>
      </c>
      <c r="E2215" t="str">
        <f>VLOOKUP(Oliusala[[#This Row],[postnumer]],Sveitarfelog[#All],5,FALSE)</f>
        <v>Norðurland vestra</v>
      </c>
      <c r="F2215" t="s">
        <v>29</v>
      </c>
      <c r="G2215" t="s">
        <v>24</v>
      </c>
      <c r="H2215" t="s">
        <v>60</v>
      </c>
      <c r="I2215" s="1">
        <v>16388</v>
      </c>
      <c r="J2215" s="2">
        <f>VLOOKUP(Oliusala[[#This Row],[tegund]],Tegundir!$B$2:$D$19,3,FALSE)*Oliusala[[#This Row],[magn]]/1000</f>
        <v>14.175619999999999</v>
      </c>
      <c r="K2215">
        <v>2011</v>
      </c>
      <c r="L2215" t="s">
        <v>19</v>
      </c>
      <c r="M2215" s="144" t="s">
        <v>59</v>
      </c>
      <c r="O2215" s="144" t="s">
        <v>1998</v>
      </c>
    </row>
    <row r="2216" spans="1:15" x14ac:dyDescent="0.2">
      <c r="A2216" t="s">
        <v>57</v>
      </c>
      <c r="B2216" s="144" t="s">
        <v>102</v>
      </c>
      <c r="C2216">
        <v>530</v>
      </c>
      <c r="D2216" t="str">
        <f>VLOOKUP(Oliusala[[#This Row],[postnumer]],Sveitarfelog[#All],4,FALSE)</f>
        <v>Húnaþing vestra</v>
      </c>
      <c r="E2216" t="str">
        <f>VLOOKUP(Oliusala[[#This Row],[postnumer]],Sveitarfelog[#All],5,FALSE)</f>
        <v>Norðurland vestra</v>
      </c>
      <c r="F2216" t="s">
        <v>30</v>
      </c>
      <c r="G2216" t="s">
        <v>24</v>
      </c>
      <c r="H2216" t="s">
        <v>60</v>
      </c>
      <c r="I2216" s="1">
        <v>20706</v>
      </c>
      <c r="J2216" s="2">
        <f>VLOOKUP(Oliusala[[#This Row],[tegund]],Tegundir!$B$2:$D$19,3,FALSE)*Oliusala[[#This Row],[magn]]/1000</f>
        <v>17.910689999999999</v>
      </c>
      <c r="K2216">
        <v>2011</v>
      </c>
      <c r="L2216" t="s">
        <v>19</v>
      </c>
      <c r="M2216" s="144" t="s">
        <v>59</v>
      </c>
      <c r="O2216" s="144" t="s">
        <v>1998</v>
      </c>
    </row>
    <row r="2217" spans="1:15" x14ac:dyDescent="0.2">
      <c r="A2217" t="s">
        <v>57</v>
      </c>
      <c r="B2217" s="144" t="s">
        <v>126</v>
      </c>
      <c r="C2217">
        <v>530</v>
      </c>
      <c r="D2217" t="str">
        <f>VLOOKUP(Oliusala[[#This Row],[postnumer]],Sveitarfelog[#All],4,FALSE)</f>
        <v>Húnaþing vestra</v>
      </c>
      <c r="E2217" t="str">
        <f>VLOOKUP(Oliusala[[#This Row],[postnumer]],Sveitarfelog[#All],5,FALSE)</f>
        <v>Norðurland vestra</v>
      </c>
      <c r="F2217" t="s">
        <v>24</v>
      </c>
      <c r="G2217" t="s">
        <v>24</v>
      </c>
      <c r="H2217" t="s">
        <v>60</v>
      </c>
      <c r="I2217" s="1">
        <v>308</v>
      </c>
      <c r="J2217" s="2">
        <f>VLOOKUP(Oliusala[[#This Row],[tegund]],Tegundir!$B$2:$D$19,3,FALSE)*Oliusala[[#This Row],[magn]]/1000</f>
        <v>0.26641999999999999</v>
      </c>
      <c r="K2217">
        <v>2011</v>
      </c>
      <c r="L2217" t="s">
        <v>18</v>
      </c>
      <c r="M2217" s="144" t="s">
        <v>59</v>
      </c>
    </row>
    <row r="2218" spans="1:15" x14ac:dyDescent="0.2">
      <c r="A2218" t="s">
        <v>63</v>
      </c>
      <c r="B2218" s="144" t="s">
        <v>102</v>
      </c>
      <c r="C2218">
        <v>530</v>
      </c>
      <c r="D2218" t="str">
        <f>VLOOKUP(Oliusala[[#This Row],[postnumer]],Sveitarfelog[#All],4,FALSE)</f>
        <v>Húnaþing vestra</v>
      </c>
      <c r="E2218" t="str">
        <f>VLOOKUP(Oliusala[[#This Row],[postnumer]],Sveitarfelog[#All],5,FALSE)</f>
        <v>Norðurland vestra</v>
      </c>
      <c r="F2218" t="s">
        <v>24</v>
      </c>
      <c r="G2218" t="s">
        <v>24</v>
      </c>
      <c r="H2218" t="s">
        <v>58</v>
      </c>
      <c r="I2218" s="1">
        <v>411186</v>
      </c>
      <c r="J2218" s="2">
        <f>VLOOKUP(Oliusala[[#This Row],[tegund]],Tegundir!$B$2:$D$19,3,FALSE)*Oliusala[[#This Row],[magn]]/1000</f>
        <v>355.67589000000004</v>
      </c>
      <c r="K2218">
        <v>2011</v>
      </c>
      <c r="L2218" t="s">
        <v>18</v>
      </c>
      <c r="M2218" s="144" t="s">
        <v>59</v>
      </c>
    </row>
    <row r="2219" spans="1:15" x14ac:dyDescent="0.2">
      <c r="A2219" t="s">
        <v>63</v>
      </c>
      <c r="B2219" s="144" t="s">
        <v>126</v>
      </c>
      <c r="C2219">
        <v>530</v>
      </c>
      <c r="D2219" t="str">
        <f>VLOOKUP(Oliusala[[#This Row],[postnumer]],Sveitarfelog[#All],4,FALSE)</f>
        <v>Húnaþing vestra</v>
      </c>
      <c r="E2219" t="str">
        <f>VLOOKUP(Oliusala[[#This Row],[postnumer]],Sveitarfelog[#All],5,FALSE)</f>
        <v>Norðurland vestra</v>
      </c>
      <c r="F2219" t="s">
        <v>24</v>
      </c>
      <c r="G2219" t="s">
        <v>24</v>
      </c>
      <c r="H2219" t="s">
        <v>58</v>
      </c>
      <c r="I2219" s="1">
        <v>40531</v>
      </c>
      <c r="J2219" s="2">
        <f>VLOOKUP(Oliusala[[#This Row],[tegund]],Tegundir!$B$2:$D$19,3,FALSE)*Oliusala[[#This Row],[magn]]/1000</f>
        <v>35.059315000000005</v>
      </c>
      <c r="K2219">
        <v>2011</v>
      </c>
      <c r="L2219" t="s">
        <v>18</v>
      </c>
      <c r="M2219" s="144" t="s">
        <v>59</v>
      </c>
    </row>
    <row r="2220" spans="1:15" x14ac:dyDescent="0.2">
      <c r="A2220" t="s">
        <v>68</v>
      </c>
      <c r="B2220" s="144" t="s">
        <v>127</v>
      </c>
      <c r="C2220">
        <v>531</v>
      </c>
      <c r="D2220" t="str">
        <f>VLOOKUP(Oliusala[[#This Row],[postnumer]],Sveitarfelog[#All],4,FALSE)</f>
        <v>Húnaþing vestra</v>
      </c>
      <c r="E2220" t="str">
        <f>VLOOKUP(Oliusala[[#This Row],[postnumer]],Sveitarfelog[#All],5,FALSE)</f>
        <v>Norðurland vestra</v>
      </c>
      <c r="F2220" t="s">
        <v>25</v>
      </c>
      <c r="G2220" t="s">
        <v>24</v>
      </c>
      <c r="H2220" t="s">
        <v>60</v>
      </c>
      <c r="I2220" s="1">
        <v>1067</v>
      </c>
      <c r="J2220" s="2">
        <f>VLOOKUP(Oliusala[[#This Row],[tegund]],Tegundir!$B$2:$D$19,3,FALSE)*Oliusala[[#This Row],[magn]]/1000</f>
        <v>0.92295500000000008</v>
      </c>
      <c r="K2220">
        <v>2011</v>
      </c>
      <c r="L2220" t="s">
        <v>1955</v>
      </c>
      <c r="M2220" s="144" t="s">
        <v>59</v>
      </c>
    </row>
    <row r="2221" spans="1:15" x14ac:dyDescent="0.2">
      <c r="A2221" t="s">
        <v>102</v>
      </c>
      <c r="B2221" s="144" t="s">
        <v>127</v>
      </c>
      <c r="C2221">
        <v>531</v>
      </c>
      <c r="D2221" t="str">
        <f>VLOOKUP(Oliusala[[#This Row],[postnumer]],Sveitarfelog[#All],4,FALSE)</f>
        <v>Húnaþing vestra</v>
      </c>
      <c r="E2221" t="str">
        <f>VLOOKUP(Oliusala[[#This Row],[postnumer]],Sveitarfelog[#All],5,FALSE)</f>
        <v>Norðurland vestra</v>
      </c>
      <c r="F2221" t="s">
        <v>25</v>
      </c>
      <c r="G2221" t="s">
        <v>24</v>
      </c>
      <c r="H2221" t="s">
        <v>60</v>
      </c>
      <c r="I2221" s="1">
        <v>4272</v>
      </c>
      <c r="J2221" s="2">
        <f>VLOOKUP(Oliusala[[#This Row],[tegund]],Tegundir!$B$2:$D$19,3,FALSE)*Oliusala[[#This Row],[magn]]/1000</f>
        <v>3.6952799999999999</v>
      </c>
      <c r="K2221">
        <v>2011</v>
      </c>
      <c r="L2221" t="s">
        <v>1955</v>
      </c>
      <c r="M2221" s="144" t="s">
        <v>59</v>
      </c>
    </row>
    <row r="2222" spans="1:15" x14ac:dyDescent="0.2">
      <c r="A2222" t="s">
        <v>57</v>
      </c>
      <c r="B2222" s="144" t="s">
        <v>127</v>
      </c>
      <c r="C2222">
        <v>531</v>
      </c>
      <c r="D2222" t="str">
        <f>VLOOKUP(Oliusala[[#This Row],[postnumer]],Sveitarfelog[#All],4,FALSE)</f>
        <v>Húnaþing vestra</v>
      </c>
      <c r="E2222" t="str">
        <f>VLOOKUP(Oliusala[[#This Row],[postnumer]],Sveitarfelog[#All],5,FALSE)</f>
        <v>Norðurland vestra</v>
      </c>
      <c r="F2222" t="s">
        <v>25</v>
      </c>
      <c r="G2222" t="s">
        <v>24</v>
      </c>
      <c r="H2222" t="s">
        <v>60</v>
      </c>
      <c r="I2222" s="1">
        <v>214363</v>
      </c>
      <c r="J2222" s="2">
        <f>VLOOKUP(Oliusala[[#This Row],[tegund]],Tegundir!$B$2:$D$19,3,FALSE)*Oliusala[[#This Row],[magn]]/1000</f>
        <v>185.42399499999999</v>
      </c>
      <c r="K2222">
        <v>2011</v>
      </c>
      <c r="L2222" t="s">
        <v>1955</v>
      </c>
      <c r="M2222" s="144" t="s">
        <v>59</v>
      </c>
    </row>
    <row r="2223" spans="1:15" x14ac:dyDescent="0.2">
      <c r="A2223" t="s">
        <v>122</v>
      </c>
      <c r="B2223" s="144" t="s">
        <v>127</v>
      </c>
      <c r="C2223">
        <v>531</v>
      </c>
      <c r="D2223" t="str">
        <f>VLOOKUP(Oliusala[[#This Row],[postnumer]],Sveitarfelog[#All],4,FALSE)</f>
        <v>Húnaþing vestra</v>
      </c>
      <c r="E2223" t="str">
        <f>VLOOKUP(Oliusala[[#This Row],[postnumer]],Sveitarfelog[#All],5,FALSE)</f>
        <v>Norðurland vestra</v>
      </c>
      <c r="F2223" t="s">
        <v>25</v>
      </c>
      <c r="G2223" t="s">
        <v>24</v>
      </c>
      <c r="H2223" t="s">
        <v>60</v>
      </c>
      <c r="I2223" s="1">
        <v>30528</v>
      </c>
      <c r="J2223" s="2">
        <f>VLOOKUP(Oliusala[[#This Row],[tegund]],Tegundir!$B$2:$D$19,3,FALSE)*Oliusala[[#This Row],[magn]]/1000</f>
        <v>26.40672</v>
      </c>
      <c r="K2223">
        <v>2011</v>
      </c>
      <c r="L2223" t="s">
        <v>1955</v>
      </c>
      <c r="M2223" s="144" t="s">
        <v>59</v>
      </c>
    </row>
    <row r="2224" spans="1:15" x14ac:dyDescent="0.2">
      <c r="A2224" t="s">
        <v>57</v>
      </c>
      <c r="B2224" s="144" t="s">
        <v>127</v>
      </c>
      <c r="C2224">
        <v>531</v>
      </c>
      <c r="D2224" t="str">
        <f>VLOOKUP(Oliusala[[#This Row],[postnumer]],Sveitarfelog[#All],4,FALSE)</f>
        <v>Húnaþing vestra</v>
      </c>
      <c r="E2224" t="str">
        <f>VLOOKUP(Oliusala[[#This Row],[postnumer]],Sveitarfelog[#All],5,FALSE)</f>
        <v>Norðurland vestra</v>
      </c>
      <c r="F2224" t="s">
        <v>24</v>
      </c>
      <c r="G2224" t="s">
        <v>24</v>
      </c>
      <c r="H2224" t="s">
        <v>58</v>
      </c>
      <c r="I2224" s="1">
        <v>0</v>
      </c>
      <c r="J2224" s="2">
        <f>VLOOKUP(Oliusala[[#This Row],[tegund]],Tegundir!$B$2:$D$19,3,FALSE)*Oliusala[[#This Row],[magn]]/1000</f>
        <v>0</v>
      </c>
      <c r="K2224">
        <v>2011</v>
      </c>
      <c r="L2224" t="s">
        <v>18</v>
      </c>
      <c r="M2224" s="144" t="s">
        <v>59</v>
      </c>
    </row>
    <row r="2225" spans="1:15" x14ac:dyDescent="0.2">
      <c r="A2225" t="s">
        <v>57</v>
      </c>
      <c r="B2225" s="144" t="s">
        <v>127</v>
      </c>
      <c r="C2225">
        <v>531</v>
      </c>
      <c r="D2225" t="str">
        <f>VLOOKUP(Oliusala[[#This Row],[postnumer]],Sveitarfelog[#All],4,FALSE)</f>
        <v>Húnaþing vestra</v>
      </c>
      <c r="E2225" t="str">
        <f>VLOOKUP(Oliusala[[#This Row],[postnumer]],Sveitarfelog[#All],5,FALSE)</f>
        <v>Norðurland vestra</v>
      </c>
      <c r="F2225" t="s">
        <v>24</v>
      </c>
      <c r="G2225" t="s">
        <v>24</v>
      </c>
      <c r="H2225" t="s">
        <v>60</v>
      </c>
      <c r="I2225" s="1">
        <v>29464</v>
      </c>
      <c r="J2225" s="2">
        <f>VLOOKUP(Oliusala[[#This Row],[tegund]],Tegundir!$B$2:$D$19,3,FALSE)*Oliusala[[#This Row],[magn]]/1000</f>
        <v>25.486360000000001</v>
      </c>
      <c r="K2225">
        <v>2011</v>
      </c>
      <c r="L2225" t="s">
        <v>18</v>
      </c>
      <c r="M2225" s="144" t="s">
        <v>59</v>
      </c>
    </row>
    <row r="2226" spans="1:15" x14ac:dyDescent="0.2">
      <c r="A2226" t="s">
        <v>122</v>
      </c>
      <c r="B2226" s="144" t="s">
        <v>127</v>
      </c>
      <c r="C2226">
        <v>531</v>
      </c>
      <c r="D2226" t="str">
        <f>VLOOKUP(Oliusala[[#This Row],[postnumer]],Sveitarfelog[#All],4,FALSE)</f>
        <v>Húnaþing vestra</v>
      </c>
      <c r="E2226" t="str">
        <f>VLOOKUP(Oliusala[[#This Row],[postnumer]],Sveitarfelog[#All],5,FALSE)</f>
        <v>Norðurland vestra</v>
      </c>
      <c r="F2226" t="s">
        <v>24</v>
      </c>
      <c r="G2226" t="s">
        <v>24</v>
      </c>
      <c r="H2226" t="s">
        <v>60</v>
      </c>
      <c r="I2226" s="1">
        <v>6648</v>
      </c>
      <c r="J2226" s="2">
        <f>VLOOKUP(Oliusala[[#This Row],[tegund]],Tegundir!$B$2:$D$19,3,FALSE)*Oliusala[[#This Row],[magn]]/1000</f>
        <v>5.7505199999999999</v>
      </c>
      <c r="K2226">
        <v>2011</v>
      </c>
      <c r="L2226" t="s">
        <v>18</v>
      </c>
      <c r="M2226" s="144" t="s">
        <v>59</v>
      </c>
    </row>
    <row r="2227" spans="1:15" x14ac:dyDescent="0.2">
      <c r="A2227" t="s">
        <v>63</v>
      </c>
      <c r="B2227" s="144" t="s">
        <v>127</v>
      </c>
      <c r="C2227">
        <v>531</v>
      </c>
      <c r="D2227" t="str">
        <f>VLOOKUP(Oliusala[[#This Row],[postnumer]],Sveitarfelog[#All],4,FALSE)</f>
        <v>Húnaþing vestra</v>
      </c>
      <c r="E2227" t="str">
        <f>VLOOKUP(Oliusala[[#This Row],[postnumer]],Sveitarfelog[#All],5,FALSE)</f>
        <v>Norðurland vestra</v>
      </c>
      <c r="F2227" t="s">
        <v>24</v>
      </c>
      <c r="G2227" t="s">
        <v>24</v>
      </c>
      <c r="H2227" t="s">
        <v>58</v>
      </c>
      <c r="I2227" s="1">
        <v>117248</v>
      </c>
      <c r="J2227" s="2">
        <f>VLOOKUP(Oliusala[[#This Row],[tegund]],Tegundir!$B$2:$D$19,3,FALSE)*Oliusala[[#This Row],[magn]]/1000</f>
        <v>101.41952000000001</v>
      </c>
      <c r="K2227">
        <v>2011</v>
      </c>
      <c r="L2227" t="s">
        <v>18</v>
      </c>
      <c r="M2227" s="144" t="s">
        <v>59</v>
      </c>
    </row>
    <row r="2228" spans="1:15" x14ac:dyDescent="0.2">
      <c r="A2228" t="s">
        <v>63</v>
      </c>
      <c r="B2228" s="144" t="s">
        <v>128</v>
      </c>
      <c r="C2228">
        <v>540</v>
      </c>
      <c r="D2228" t="str">
        <f>VLOOKUP(Oliusala[[#This Row],[postnumer]],Sveitarfelog[#All],4,FALSE)</f>
        <v>Húnabyggð</v>
      </c>
      <c r="E2228" t="str">
        <f>VLOOKUP(Oliusala[[#This Row],[postnumer]],Sveitarfelog[#All],5,FALSE)</f>
        <v>Norðurland vestra</v>
      </c>
      <c r="F2228" t="s">
        <v>25</v>
      </c>
      <c r="G2228" t="s">
        <v>24</v>
      </c>
      <c r="H2228" t="s">
        <v>58</v>
      </c>
      <c r="I2228" s="1">
        <v>58240</v>
      </c>
      <c r="J2228" s="2">
        <f>VLOOKUP(Oliusala[[#This Row],[tegund]],Tegundir!$B$2:$D$19,3,FALSE)*Oliusala[[#This Row],[magn]]/1000</f>
        <v>50.377600000000001</v>
      </c>
      <c r="K2228">
        <v>2011</v>
      </c>
      <c r="L2228" t="s">
        <v>1955</v>
      </c>
      <c r="M2228" s="144" t="s">
        <v>59</v>
      </c>
    </row>
    <row r="2229" spans="1:15" x14ac:dyDescent="0.2">
      <c r="A2229" t="s">
        <v>68</v>
      </c>
      <c r="B2229" s="144" t="s">
        <v>128</v>
      </c>
      <c r="C2229">
        <v>540</v>
      </c>
      <c r="D2229" t="str">
        <f>VLOOKUP(Oliusala[[#This Row],[postnumer]],Sveitarfelog[#All],4,FALSE)</f>
        <v>Húnabyggð</v>
      </c>
      <c r="E2229" t="str">
        <f>VLOOKUP(Oliusala[[#This Row],[postnumer]],Sveitarfelog[#All],5,FALSE)</f>
        <v>Norðurland vestra</v>
      </c>
      <c r="F2229" t="s">
        <v>25</v>
      </c>
      <c r="G2229" t="s">
        <v>24</v>
      </c>
      <c r="H2229" t="s">
        <v>60</v>
      </c>
      <c r="I2229" s="1">
        <v>49546</v>
      </c>
      <c r="J2229" s="2">
        <f>VLOOKUP(Oliusala[[#This Row],[tegund]],Tegundir!$B$2:$D$19,3,FALSE)*Oliusala[[#This Row],[magn]]/1000</f>
        <v>42.857289999999999</v>
      </c>
      <c r="K2229">
        <v>2011</v>
      </c>
      <c r="L2229" t="s">
        <v>1955</v>
      </c>
      <c r="M2229" s="144" t="s">
        <v>59</v>
      </c>
    </row>
    <row r="2230" spans="1:15" x14ac:dyDescent="0.2">
      <c r="A2230" t="s">
        <v>57</v>
      </c>
      <c r="B2230" s="144" t="s">
        <v>128</v>
      </c>
      <c r="C2230">
        <v>540</v>
      </c>
      <c r="D2230" t="str">
        <f>VLOOKUP(Oliusala[[#This Row],[postnumer]],Sveitarfelog[#All],4,FALSE)</f>
        <v>Húnabyggð</v>
      </c>
      <c r="E2230" t="str">
        <f>VLOOKUP(Oliusala[[#This Row],[postnumer]],Sveitarfelog[#All],5,FALSE)</f>
        <v>Norðurland vestra</v>
      </c>
      <c r="F2230" t="s">
        <v>25</v>
      </c>
      <c r="G2230" t="s">
        <v>24</v>
      </c>
      <c r="H2230" t="s">
        <v>60</v>
      </c>
      <c r="I2230" s="1">
        <v>129553</v>
      </c>
      <c r="J2230" s="2">
        <f>VLOOKUP(Oliusala[[#This Row],[tegund]],Tegundir!$B$2:$D$19,3,FALSE)*Oliusala[[#This Row],[magn]]/1000</f>
        <v>112.063345</v>
      </c>
      <c r="K2230">
        <v>2011</v>
      </c>
      <c r="L2230" t="s">
        <v>1955</v>
      </c>
      <c r="M2230" s="144" t="s">
        <v>59</v>
      </c>
    </row>
    <row r="2231" spans="1:15" x14ac:dyDescent="0.2">
      <c r="A2231" t="s">
        <v>122</v>
      </c>
      <c r="B2231" s="144" t="s">
        <v>128</v>
      </c>
      <c r="C2231">
        <v>540</v>
      </c>
      <c r="D2231" t="str">
        <f>VLOOKUP(Oliusala[[#This Row],[postnumer]],Sveitarfelog[#All],4,FALSE)</f>
        <v>Húnabyggð</v>
      </c>
      <c r="E2231" t="str">
        <f>VLOOKUP(Oliusala[[#This Row],[postnumer]],Sveitarfelog[#All],5,FALSE)</f>
        <v>Norðurland vestra</v>
      </c>
      <c r="F2231" t="s">
        <v>25</v>
      </c>
      <c r="G2231" t="s">
        <v>24</v>
      </c>
      <c r="H2231" t="s">
        <v>60</v>
      </c>
      <c r="I2231" s="1">
        <v>37937</v>
      </c>
      <c r="J2231" s="2">
        <f>VLOOKUP(Oliusala[[#This Row],[tegund]],Tegundir!$B$2:$D$19,3,FALSE)*Oliusala[[#This Row],[magn]]/1000</f>
        <v>32.815504999999995</v>
      </c>
      <c r="K2231">
        <v>2011</v>
      </c>
      <c r="L2231" t="s">
        <v>1955</v>
      </c>
      <c r="M2231" s="144" t="s">
        <v>59</v>
      </c>
    </row>
    <row r="2232" spans="1:15" x14ac:dyDescent="0.2">
      <c r="A2232" t="s">
        <v>68</v>
      </c>
      <c r="B2232" s="144" t="s">
        <v>128</v>
      </c>
      <c r="C2232">
        <v>540</v>
      </c>
      <c r="D2232" t="str">
        <f>VLOOKUP(Oliusala[[#This Row],[postnumer]],Sveitarfelog[#All],4,FALSE)</f>
        <v>Húnabyggð</v>
      </c>
      <c r="E2232" t="str">
        <f>VLOOKUP(Oliusala[[#This Row],[postnumer]],Sveitarfelog[#All],5,FALSE)</f>
        <v>Norðurland vestra</v>
      </c>
      <c r="F2232" t="s">
        <v>24</v>
      </c>
      <c r="G2232" t="s">
        <v>24</v>
      </c>
      <c r="H2232" t="s">
        <v>60</v>
      </c>
      <c r="I2232" s="1">
        <v>23666</v>
      </c>
      <c r="J2232" s="2">
        <f>VLOOKUP(Oliusala[[#This Row],[tegund]],Tegundir!$B$2:$D$19,3,FALSE)*Oliusala[[#This Row],[magn]]/1000</f>
        <v>20.47109</v>
      </c>
      <c r="K2232">
        <v>2011</v>
      </c>
      <c r="L2232" t="s">
        <v>1955</v>
      </c>
      <c r="M2232" s="144" t="s">
        <v>59</v>
      </c>
    </row>
    <row r="2233" spans="1:15" x14ac:dyDescent="0.2">
      <c r="A2233" t="s">
        <v>57</v>
      </c>
      <c r="B2233" s="144" t="s">
        <v>128</v>
      </c>
      <c r="C2233">
        <v>540</v>
      </c>
      <c r="D2233" t="str">
        <f>VLOOKUP(Oliusala[[#This Row],[postnumer]],Sveitarfelog[#All],4,FALSE)</f>
        <v>Húnabyggð</v>
      </c>
      <c r="E2233" t="str">
        <f>VLOOKUP(Oliusala[[#This Row],[postnumer]],Sveitarfelog[#All],5,FALSE)</f>
        <v>Norðurland vestra</v>
      </c>
      <c r="F2233" t="s">
        <v>24</v>
      </c>
      <c r="G2233" t="s">
        <v>24</v>
      </c>
      <c r="H2233" t="s">
        <v>58</v>
      </c>
      <c r="I2233" s="1">
        <v>0</v>
      </c>
      <c r="J2233" s="2">
        <f>VLOOKUP(Oliusala[[#This Row],[tegund]],Tegundir!$B$2:$D$19,3,FALSE)*Oliusala[[#This Row],[magn]]/1000</f>
        <v>0</v>
      </c>
      <c r="K2233">
        <v>2011</v>
      </c>
      <c r="L2233" t="s">
        <v>1955</v>
      </c>
      <c r="M2233" s="144" t="s">
        <v>59</v>
      </c>
    </row>
    <row r="2234" spans="1:15" x14ac:dyDescent="0.2">
      <c r="A2234" t="s">
        <v>57</v>
      </c>
      <c r="B2234" s="144" t="s">
        <v>128</v>
      </c>
      <c r="C2234">
        <v>540</v>
      </c>
      <c r="D2234" t="str">
        <f>VLOOKUP(Oliusala[[#This Row],[postnumer]],Sveitarfelog[#All],4,FALSE)</f>
        <v>Húnabyggð</v>
      </c>
      <c r="E2234" t="str">
        <f>VLOOKUP(Oliusala[[#This Row],[postnumer]],Sveitarfelog[#All],5,FALSE)</f>
        <v>Norðurland vestra</v>
      </c>
      <c r="F2234" t="s">
        <v>24</v>
      </c>
      <c r="G2234" t="s">
        <v>24</v>
      </c>
      <c r="H2234" t="s">
        <v>60</v>
      </c>
      <c r="I2234" s="1">
        <v>30739</v>
      </c>
      <c r="J2234" s="2">
        <f>VLOOKUP(Oliusala[[#This Row],[tegund]],Tegundir!$B$2:$D$19,3,FALSE)*Oliusala[[#This Row],[magn]]/1000</f>
        <v>26.589235000000002</v>
      </c>
      <c r="K2234">
        <v>2011</v>
      </c>
      <c r="L2234" t="s">
        <v>1955</v>
      </c>
      <c r="M2234" s="144" t="s">
        <v>59</v>
      </c>
    </row>
    <row r="2235" spans="1:15" x14ac:dyDescent="0.2">
      <c r="A2235" t="s">
        <v>57</v>
      </c>
      <c r="B2235" s="144" t="s">
        <v>128</v>
      </c>
      <c r="C2235">
        <v>540</v>
      </c>
      <c r="D2235" t="str">
        <f>VLOOKUP(Oliusala[[#This Row],[postnumer]],Sveitarfelog[#All],4,FALSE)</f>
        <v>Húnabyggð</v>
      </c>
      <c r="E2235" t="str">
        <f>VLOOKUP(Oliusala[[#This Row],[postnumer]],Sveitarfelog[#All],5,FALSE)</f>
        <v>Norðurland vestra</v>
      </c>
      <c r="F2235" t="s">
        <v>29</v>
      </c>
      <c r="G2235" t="s">
        <v>24</v>
      </c>
      <c r="H2235" t="s">
        <v>60</v>
      </c>
      <c r="I2235" s="1">
        <v>0</v>
      </c>
      <c r="J2235" s="2">
        <f>VLOOKUP(Oliusala[[#This Row],[tegund]],Tegundir!$B$2:$D$19,3,FALSE)*Oliusala[[#This Row],[magn]]/1000</f>
        <v>0</v>
      </c>
      <c r="K2235">
        <v>2011</v>
      </c>
      <c r="L2235" t="s">
        <v>19</v>
      </c>
      <c r="M2235" s="144" t="s">
        <v>59</v>
      </c>
      <c r="O2235" s="144" t="s">
        <v>1998</v>
      </c>
    </row>
    <row r="2236" spans="1:15" x14ac:dyDescent="0.2">
      <c r="A2236" t="s">
        <v>57</v>
      </c>
      <c r="B2236" s="144" t="s">
        <v>128</v>
      </c>
      <c r="C2236">
        <v>540</v>
      </c>
      <c r="D2236" t="str">
        <f>VLOOKUP(Oliusala[[#This Row],[postnumer]],Sveitarfelog[#All],4,FALSE)</f>
        <v>Húnabyggð</v>
      </c>
      <c r="E2236" t="str">
        <f>VLOOKUP(Oliusala[[#This Row],[postnumer]],Sveitarfelog[#All],5,FALSE)</f>
        <v>Norðurland vestra</v>
      </c>
      <c r="F2236" t="s">
        <v>30</v>
      </c>
      <c r="G2236" t="s">
        <v>24</v>
      </c>
      <c r="H2236" t="s">
        <v>60</v>
      </c>
      <c r="I2236" s="1">
        <v>49418</v>
      </c>
      <c r="J2236" s="2">
        <f>VLOOKUP(Oliusala[[#This Row],[tegund]],Tegundir!$B$2:$D$19,3,FALSE)*Oliusala[[#This Row],[magn]]/1000</f>
        <v>42.746569999999998</v>
      </c>
      <c r="K2236">
        <v>2011</v>
      </c>
      <c r="L2236" t="s">
        <v>19</v>
      </c>
      <c r="M2236" s="144" t="s">
        <v>59</v>
      </c>
      <c r="O2236" s="144" t="s">
        <v>1998</v>
      </c>
    </row>
    <row r="2237" spans="1:15" x14ac:dyDescent="0.2">
      <c r="A2237" t="s">
        <v>122</v>
      </c>
      <c r="B2237" s="144" t="s">
        <v>128</v>
      </c>
      <c r="C2237">
        <v>540</v>
      </c>
      <c r="D2237" t="str">
        <f>VLOOKUP(Oliusala[[#This Row],[postnumer]],Sveitarfelog[#All],4,FALSE)</f>
        <v>Húnabyggð</v>
      </c>
      <c r="E2237" t="str">
        <f>VLOOKUP(Oliusala[[#This Row],[postnumer]],Sveitarfelog[#All],5,FALSE)</f>
        <v>Norðurland vestra</v>
      </c>
      <c r="F2237" t="s">
        <v>24</v>
      </c>
      <c r="G2237" t="s">
        <v>24</v>
      </c>
      <c r="H2237" t="s">
        <v>60</v>
      </c>
      <c r="I2237" s="1">
        <v>14327</v>
      </c>
      <c r="J2237" s="2">
        <f>VLOOKUP(Oliusala[[#This Row],[tegund]],Tegundir!$B$2:$D$19,3,FALSE)*Oliusala[[#This Row],[magn]]/1000</f>
        <v>12.392854999999999</v>
      </c>
      <c r="K2237">
        <v>2011</v>
      </c>
      <c r="L2237" t="s">
        <v>1955</v>
      </c>
      <c r="M2237" s="144" t="s">
        <v>59</v>
      </c>
    </row>
    <row r="2238" spans="1:15" x14ac:dyDescent="0.2">
      <c r="A2238" t="s">
        <v>122</v>
      </c>
      <c r="B2238" s="144" t="s">
        <v>128</v>
      </c>
      <c r="C2238">
        <v>540</v>
      </c>
      <c r="D2238" t="str">
        <f>VLOOKUP(Oliusala[[#This Row],[postnumer]],Sveitarfelog[#All],4,FALSE)</f>
        <v>Húnabyggð</v>
      </c>
      <c r="E2238" t="str">
        <f>VLOOKUP(Oliusala[[#This Row],[postnumer]],Sveitarfelog[#All],5,FALSE)</f>
        <v>Norðurland vestra</v>
      </c>
      <c r="F2238" t="s">
        <v>29</v>
      </c>
      <c r="G2238" t="s">
        <v>24</v>
      </c>
      <c r="H2238" t="s">
        <v>60</v>
      </c>
      <c r="I2238" s="1">
        <v>12226</v>
      </c>
      <c r="J2238" s="2">
        <f>VLOOKUP(Oliusala[[#This Row],[tegund]],Tegundir!$B$2:$D$19,3,FALSE)*Oliusala[[#This Row],[magn]]/1000</f>
        <v>10.57549</v>
      </c>
      <c r="K2238">
        <v>2011</v>
      </c>
      <c r="L2238" t="s">
        <v>19</v>
      </c>
      <c r="M2238" s="144" t="s">
        <v>59</v>
      </c>
      <c r="O2238" s="144" t="s">
        <v>1998</v>
      </c>
    </row>
    <row r="2239" spans="1:15" x14ac:dyDescent="0.2">
      <c r="A2239" t="s">
        <v>122</v>
      </c>
      <c r="B2239" s="144" t="s">
        <v>128</v>
      </c>
      <c r="C2239">
        <v>540</v>
      </c>
      <c r="D2239" t="str">
        <f>VLOOKUP(Oliusala[[#This Row],[postnumer]],Sveitarfelog[#All],4,FALSE)</f>
        <v>Húnabyggð</v>
      </c>
      <c r="E2239" t="str">
        <f>VLOOKUP(Oliusala[[#This Row],[postnumer]],Sveitarfelog[#All],5,FALSE)</f>
        <v>Norðurland vestra</v>
      </c>
      <c r="F2239" t="s">
        <v>30</v>
      </c>
      <c r="G2239" t="s">
        <v>24</v>
      </c>
      <c r="H2239" t="s">
        <v>60</v>
      </c>
      <c r="I2239" s="1">
        <v>69727</v>
      </c>
      <c r="J2239" s="2">
        <f>VLOOKUP(Oliusala[[#This Row],[tegund]],Tegundir!$B$2:$D$19,3,FALSE)*Oliusala[[#This Row],[magn]]/1000</f>
        <v>60.313854999999997</v>
      </c>
      <c r="K2239">
        <v>2011</v>
      </c>
      <c r="L2239" t="s">
        <v>19</v>
      </c>
      <c r="M2239" s="144" t="s">
        <v>59</v>
      </c>
      <c r="O2239" s="144" t="s">
        <v>1998</v>
      </c>
    </row>
    <row r="2240" spans="1:15" x14ac:dyDescent="0.2">
      <c r="A2240" t="s">
        <v>63</v>
      </c>
      <c r="B2240" s="144" t="s">
        <v>129</v>
      </c>
      <c r="C2240">
        <v>545</v>
      </c>
      <c r="D2240" t="str">
        <f>VLOOKUP(Oliusala[[#This Row],[postnumer]],Sveitarfelog[#All],4,FALSE)</f>
        <v>Sveitarfélagið Skagaströnd</v>
      </c>
      <c r="E2240" t="str">
        <f>VLOOKUP(Oliusala[[#This Row],[postnumer]],Sveitarfelog[#All],5,FALSE)</f>
        <v>Norðurland vestra</v>
      </c>
      <c r="F2240" t="s">
        <v>25</v>
      </c>
      <c r="G2240" t="s">
        <v>24</v>
      </c>
      <c r="H2240" t="s">
        <v>58</v>
      </c>
      <c r="I2240" s="1">
        <v>135905</v>
      </c>
      <c r="J2240" s="2">
        <f>VLOOKUP(Oliusala[[#This Row],[tegund]],Tegundir!$B$2:$D$19,3,FALSE)*Oliusala[[#This Row],[magn]]/1000</f>
        <v>117.55782499999999</v>
      </c>
      <c r="K2240">
        <v>2011</v>
      </c>
      <c r="L2240" t="s">
        <v>19</v>
      </c>
      <c r="M2240" s="144" t="s">
        <v>59</v>
      </c>
      <c r="O2240" s="144" t="s">
        <v>1997</v>
      </c>
    </row>
    <row r="2241" spans="1:15" x14ac:dyDescent="0.2">
      <c r="A2241" t="s">
        <v>68</v>
      </c>
      <c r="B2241" s="144" t="s">
        <v>129</v>
      </c>
      <c r="C2241">
        <v>545</v>
      </c>
      <c r="D2241" t="str">
        <f>VLOOKUP(Oliusala[[#This Row],[postnumer]],Sveitarfelog[#All],4,FALSE)</f>
        <v>Sveitarfélagið Skagaströnd</v>
      </c>
      <c r="E2241" t="str">
        <f>VLOOKUP(Oliusala[[#This Row],[postnumer]],Sveitarfelog[#All],5,FALSE)</f>
        <v>Norðurland vestra</v>
      </c>
      <c r="F2241" t="s">
        <v>25</v>
      </c>
      <c r="G2241" t="s">
        <v>24</v>
      </c>
      <c r="H2241" t="s">
        <v>60</v>
      </c>
      <c r="I2241" s="1">
        <v>43614</v>
      </c>
      <c r="J2241" s="2">
        <f>VLOOKUP(Oliusala[[#This Row],[tegund]],Tegundir!$B$2:$D$19,3,FALSE)*Oliusala[[#This Row],[magn]]/1000</f>
        <v>37.726109999999998</v>
      </c>
      <c r="K2241">
        <v>2011</v>
      </c>
      <c r="L2241" t="s">
        <v>19</v>
      </c>
      <c r="M2241" s="144" t="s">
        <v>59</v>
      </c>
      <c r="O2241" s="144" t="s">
        <v>1997</v>
      </c>
    </row>
    <row r="2242" spans="1:15" x14ac:dyDescent="0.2">
      <c r="A2242" t="s">
        <v>57</v>
      </c>
      <c r="B2242" s="144" t="s">
        <v>129</v>
      </c>
      <c r="C2242">
        <v>545</v>
      </c>
      <c r="D2242" t="str">
        <f>VLOOKUP(Oliusala[[#This Row],[postnumer]],Sveitarfelog[#All],4,FALSE)</f>
        <v>Sveitarfélagið Skagaströnd</v>
      </c>
      <c r="E2242" t="str">
        <f>VLOOKUP(Oliusala[[#This Row],[postnumer]],Sveitarfelog[#All],5,FALSE)</f>
        <v>Norðurland vestra</v>
      </c>
      <c r="F2242" t="s">
        <v>25</v>
      </c>
      <c r="G2242" t="s">
        <v>24</v>
      </c>
      <c r="H2242" t="s">
        <v>60</v>
      </c>
      <c r="I2242" s="1">
        <v>38507</v>
      </c>
      <c r="J2242" s="2">
        <f>VLOOKUP(Oliusala[[#This Row],[tegund]],Tegundir!$B$2:$D$19,3,FALSE)*Oliusala[[#This Row],[magn]]/1000</f>
        <v>33.308554999999998</v>
      </c>
      <c r="K2242">
        <v>2011</v>
      </c>
      <c r="L2242" t="s">
        <v>1955</v>
      </c>
      <c r="M2242" s="144" t="s">
        <v>59</v>
      </c>
    </row>
    <row r="2243" spans="1:15" x14ac:dyDescent="0.2">
      <c r="A2243" t="s">
        <v>122</v>
      </c>
      <c r="B2243" s="144" t="s">
        <v>129</v>
      </c>
      <c r="C2243">
        <v>545</v>
      </c>
      <c r="D2243" t="str">
        <f>VLOOKUP(Oliusala[[#This Row],[postnumer]],Sveitarfelog[#All],4,FALSE)</f>
        <v>Sveitarfélagið Skagaströnd</v>
      </c>
      <c r="E2243" t="str">
        <f>VLOOKUP(Oliusala[[#This Row],[postnumer]],Sveitarfelog[#All],5,FALSE)</f>
        <v>Norðurland vestra</v>
      </c>
      <c r="F2243" t="s">
        <v>25</v>
      </c>
      <c r="G2243" t="s">
        <v>24</v>
      </c>
      <c r="H2243" t="s">
        <v>60</v>
      </c>
      <c r="I2243" s="1">
        <v>65694</v>
      </c>
      <c r="J2243" s="2">
        <f>VLOOKUP(Oliusala[[#This Row],[tegund]],Tegundir!$B$2:$D$19,3,FALSE)*Oliusala[[#This Row],[magn]]/1000</f>
        <v>56.825309999999995</v>
      </c>
      <c r="K2243">
        <v>2011</v>
      </c>
      <c r="L2243" t="s">
        <v>19</v>
      </c>
      <c r="M2243" s="144" t="s">
        <v>59</v>
      </c>
      <c r="O2243" s="144" t="s">
        <v>1997</v>
      </c>
    </row>
    <row r="2244" spans="1:15" x14ac:dyDescent="0.2">
      <c r="A2244" t="s">
        <v>129</v>
      </c>
      <c r="B2244" s="144" t="s">
        <v>129</v>
      </c>
      <c r="C2244">
        <v>545</v>
      </c>
      <c r="D2244" t="str">
        <f>VLOOKUP(Oliusala[[#This Row],[postnumer]],Sveitarfelog[#All],4,FALSE)</f>
        <v>Sveitarfélagið Skagaströnd</v>
      </c>
      <c r="E2244" t="str">
        <f>VLOOKUP(Oliusala[[#This Row],[postnumer]],Sveitarfelog[#All],5,FALSE)</f>
        <v>Norðurland vestra</v>
      </c>
      <c r="F2244" t="s">
        <v>25</v>
      </c>
      <c r="G2244" t="s">
        <v>24</v>
      </c>
      <c r="H2244" t="s">
        <v>58</v>
      </c>
      <c r="I2244" s="1">
        <v>60639</v>
      </c>
      <c r="J2244" s="2">
        <f>VLOOKUP(Oliusala[[#This Row],[tegund]],Tegundir!$B$2:$D$19,3,FALSE)*Oliusala[[#This Row],[magn]]/1000</f>
        <v>52.452735000000004</v>
      </c>
      <c r="K2244">
        <v>2011</v>
      </c>
      <c r="L2244" t="s">
        <v>19</v>
      </c>
      <c r="M2244" s="144" t="s">
        <v>59</v>
      </c>
      <c r="O2244" s="144" t="s">
        <v>1997</v>
      </c>
    </row>
    <row r="2245" spans="1:15" x14ac:dyDescent="0.2">
      <c r="A2245" t="s">
        <v>68</v>
      </c>
      <c r="B2245" s="144" t="s">
        <v>129</v>
      </c>
      <c r="C2245">
        <v>545</v>
      </c>
      <c r="D2245" t="str">
        <f>VLOOKUP(Oliusala[[#This Row],[postnumer]],Sveitarfelog[#All],4,FALSE)</f>
        <v>Sveitarfélagið Skagaströnd</v>
      </c>
      <c r="E2245" t="str">
        <f>VLOOKUP(Oliusala[[#This Row],[postnumer]],Sveitarfelog[#All],5,FALSE)</f>
        <v>Norðurland vestra</v>
      </c>
      <c r="F2245" t="s">
        <v>24</v>
      </c>
      <c r="G2245" t="s">
        <v>24</v>
      </c>
      <c r="H2245" t="s">
        <v>60</v>
      </c>
      <c r="I2245" s="1">
        <v>17904</v>
      </c>
      <c r="J2245" s="2">
        <f>VLOOKUP(Oliusala[[#This Row],[tegund]],Tegundir!$B$2:$D$19,3,FALSE)*Oliusala[[#This Row],[magn]]/1000</f>
        <v>15.48696</v>
      </c>
      <c r="K2245">
        <v>2011</v>
      </c>
      <c r="L2245" t="s">
        <v>18</v>
      </c>
      <c r="M2245" s="144" t="s">
        <v>59</v>
      </c>
    </row>
    <row r="2246" spans="1:15" x14ac:dyDescent="0.2">
      <c r="A2246" t="s">
        <v>68</v>
      </c>
      <c r="B2246" s="144" t="s">
        <v>129</v>
      </c>
      <c r="C2246">
        <v>545</v>
      </c>
      <c r="D2246" t="str">
        <f>VLOOKUP(Oliusala[[#This Row],[postnumer]],Sveitarfelog[#All],4,FALSE)</f>
        <v>Sveitarfélagið Skagaströnd</v>
      </c>
      <c r="E2246" t="str">
        <f>VLOOKUP(Oliusala[[#This Row],[postnumer]],Sveitarfelog[#All],5,FALSE)</f>
        <v>Norðurland vestra</v>
      </c>
      <c r="F2246" t="s">
        <v>29</v>
      </c>
      <c r="G2246" t="s">
        <v>24</v>
      </c>
      <c r="H2246" t="s">
        <v>60</v>
      </c>
      <c r="I2246" s="1">
        <v>55473</v>
      </c>
      <c r="J2246" s="2">
        <f>VLOOKUP(Oliusala[[#This Row],[tegund]],Tegundir!$B$2:$D$19,3,FALSE)*Oliusala[[#This Row],[magn]]/1000</f>
        <v>47.984144999999998</v>
      </c>
      <c r="K2246">
        <v>2011</v>
      </c>
      <c r="L2246" t="s">
        <v>19</v>
      </c>
      <c r="M2246" s="144" t="s">
        <v>59</v>
      </c>
      <c r="O2246" s="144" t="s">
        <v>1998</v>
      </c>
    </row>
    <row r="2247" spans="1:15" x14ac:dyDescent="0.2">
      <c r="A2247" t="s">
        <v>68</v>
      </c>
      <c r="B2247" s="144" t="s">
        <v>129</v>
      </c>
      <c r="C2247">
        <v>545</v>
      </c>
      <c r="D2247" t="str">
        <f>VLOOKUP(Oliusala[[#This Row],[postnumer]],Sveitarfelog[#All],4,FALSE)</f>
        <v>Sveitarfélagið Skagaströnd</v>
      </c>
      <c r="E2247" t="str">
        <f>VLOOKUP(Oliusala[[#This Row],[postnumer]],Sveitarfelog[#All],5,FALSE)</f>
        <v>Norðurland vestra</v>
      </c>
      <c r="F2247" t="s">
        <v>30</v>
      </c>
      <c r="G2247" t="s">
        <v>24</v>
      </c>
      <c r="H2247" t="s">
        <v>60</v>
      </c>
      <c r="I2247" s="1">
        <v>2243</v>
      </c>
      <c r="J2247" s="2">
        <f>VLOOKUP(Oliusala[[#This Row],[tegund]],Tegundir!$B$2:$D$19,3,FALSE)*Oliusala[[#This Row],[magn]]/1000</f>
        <v>1.9401949999999999</v>
      </c>
      <c r="K2247">
        <v>2011</v>
      </c>
      <c r="L2247" t="s">
        <v>19</v>
      </c>
      <c r="M2247" s="144" t="s">
        <v>59</v>
      </c>
      <c r="O2247" s="144" t="s">
        <v>1998</v>
      </c>
    </row>
    <row r="2248" spans="1:15" x14ac:dyDescent="0.2">
      <c r="A2248" t="s">
        <v>57</v>
      </c>
      <c r="B2248" s="144" t="s">
        <v>129</v>
      </c>
      <c r="C2248">
        <v>545</v>
      </c>
      <c r="D2248" t="str">
        <f>VLOOKUP(Oliusala[[#This Row],[postnumer]],Sveitarfelog[#All],4,FALSE)</f>
        <v>Sveitarfélagið Skagaströnd</v>
      </c>
      <c r="E2248" t="str">
        <f>VLOOKUP(Oliusala[[#This Row],[postnumer]],Sveitarfelog[#All],5,FALSE)</f>
        <v>Norðurland vestra</v>
      </c>
      <c r="F2248" t="s">
        <v>24</v>
      </c>
      <c r="G2248" t="s">
        <v>24</v>
      </c>
      <c r="H2248" t="s">
        <v>60</v>
      </c>
      <c r="I2248" s="1">
        <v>3967</v>
      </c>
      <c r="J2248" s="2">
        <f>VLOOKUP(Oliusala[[#This Row],[tegund]],Tegundir!$B$2:$D$19,3,FALSE)*Oliusala[[#This Row],[magn]]/1000</f>
        <v>3.4314550000000001</v>
      </c>
      <c r="K2248">
        <v>2011</v>
      </c>
      <c r="L2248" t="s">
        <v>18</v>
      </c>
      <c r="M2248" s="144" t="s">
        <v>59</v>
      </c>
    </row>
    <row r="2249" spans="1:15" x14ac:dyDescent="0.2">
      <c r="A2249" t="s">
        <v>57</v>
      </c>
      <c r="B2249" s="144" t="s">
        <v>129</v>
      </c>
      <c r="C2249">
        <v>545</v>
      </c>
      <c r="D2249" t="str">
        <f>VLOOKUP(Oliusala[[#This Row],[postnumer]],Sveitarfelog[#All],4,FALSE)</f>
        <v>Sveitarfélagið Skagaströnd</v>
      </c>
      <c r="E2249" t="str">
        <f>VLOOKUP(Oliusala[[#This Row],[postnumer]],Sveitarfelog[#All],5,FALSE)</f>
        <v>Norðurland vestra</v>
      </c>
      <c r="F2249" t="s">
        <v>27</v>
      </c>
      <c r="G2249" t="s">
        <v>24</v>
      </c>
      <c r="H2249" t="s">
        <v>60</v>
      </c>
      <c r="I2249" s="1">
        <v>2235561</v>
      </c>
      <c r="J2249" s="2">
        <f>VLOOKUP(Oliusala[[#This Row],[tegund]],Tegundir!$B$2:$D$19,3,FALSE)*Oliusala[[#This Row],[magn]]/1000</f>
        <v>1933.7602649999999</v>
      </c>
      <c r="K2249">
        <v>2011</v>
      </c>
      <c r="L2249" t="s">
        <v>19</v>
      </c>
      <c r="M2249" s="144" t="s">
        <v>59</v>
      </c>
      <c r="O2249" s="144" t="s">
        <v>1998</v>
      </c>
    </row>
    <row r="2250" spans="1:15" x14ac:dyDescent="0.2">
      <c r="A2250" t="s">
        <v>57</v>
      </c>
      <c r="B2250" s="144" t="s">
        <v>129</v>
      </c>
      <c r="C2250">
        <v>545</v>
      </c>
      <c r="D2250" t="str">
        <f>VLOOKUP(Oliusala[[#This Row],[postnumer]],Sveitarfelog[#All],4,FALSE)</f>
        <v>Sveitarfélagið Skagaströnd</v>
      </c>
      <c r="E2250" t="str">
        <f>VLOOKUP(Oliusala[[#This Row],[postnumer]],Sveitarfelog[#All],5,FALSE)</f>
        <v>Norðurland vestra</v>
      </c>
      <c r="F2250" t="s">
        <v>29</v>
      </c>
      <c r="G2250" t="s">
        <v>24</v>
      </c>
      <c r="H2250" t="s">
        <v>60</v>
      </c>
      <c r="I2250" s="1">
        <v>56910</v>
      </c>
      <c r="J2250" s="2">
        <f>VLOOKUP(Oliusala[[#This Row],[tegund]],Tegundir!$B$2:$D$19,3,FALSE)*Oliusala[[#This Row],[magn]]/1000</f>
        <v>49.227150000000002</v>
      </c>
      <c r="K2250">
        <v>2011</v>
      </c>
      <c r="L2250" t="s">
        <v>19</v>
      </c>
      <c r="M2250" s="144" t="s">
        <v>59</v>
      </c>
      <c r="O2250" s="144" t="s">
        <v>1998</v>
      </c>
    </row>
    <row r="2251" spans="1:15" x14ac:dyDescent="0.2">
      <c r="A2251" t="s">
        <v>57</v>
      </c>
      <c r="B2251" s="144" t="s">
        <v>129</v>
      </c>
      <c r="C2251">
        <v>545</v>
      </c>
      <c r="D2251" t="str">
        <f>VLOOKUP(Oliusala[[#This Row],[postnumer]],Sveitarfelog[#All],4,FALSE)</f>
        <v>Sveitarfélagið Skagaströnd</v>
      </c>
      <c r="E2251" t="str">
        <f>VLOOKUP(Oliusala[[#This Row],[postnumer]],Sveitarfelog[#All],5,FALSE)</f>
        <v>Norðurland vestra</v>
      </c>
      <c r="F2251" t="s">
        <v>30</v>
      </c>
      <c r="G2251" t="s">
        <v>24</v>
      </c>
      <c r="H2251" t="s">
        <v>60</v>
      </c>
      <c r="I2251" s="1">
        <v>440423</v>
      </c>
      <c r="J2251" s="2">
        <f>VLOOKUP(Oliusala[[#This Row],[tegund]],Tegundir!$B$2:$D$19,3,FALSE)*Oliusala[[#This Row],[magn]]/1000</f>
        <v>380.96589500000005</v>
      </c>
      <c r="K2251">
        <v>2011</v>
      </c>
      <c r="L2251" t="s">
        <v>19</v>
      </c>
      <c r="M2251" s="144" t="s">
        <v>59</v>
      </c>
      <c r="O2251" s="144" t="s">
        <v>1998</v>
      </c>
    </row>
    <row r="2252" spans="1:15" x14ac:dyDescent="0.2">
      <c r="A2252" t="s">
        <v>122</v>
      </c>
      <c r="B2252" s="144" t="s">
        <v>129</v>
      </c>
      <c r="C2252">
        <v>545</v>
      </c>
      <c r="D2252" t="str">
        <f>VLOOKUP(Oliusala[[#This Row],[postnumer]],Sveitarfelog[#All],4,FALSE)</f>
        <v>Sveitarfélagið Skagaströnd</v>
      </c>
      <c r="E2252" t="str">
        <f>VLOOKUP(Oliusala[[#This Row],[postnumer]],Sveitarfelog[#All],5,FALSE)</f>
        <v>Norðurland vestra</v>
      </c>
      <c r="F2252" t="s">
        <v>24</v>
      </c>
      <c r="G2252" t="s">
        <v>24</v>
      </c>
      <c r="H2252" t="s">
        <v>60</v>
      </c>
      <c r="I2252" s="1">
        <v>13917</v>
      </c>
      <c r="J2252" s="2">
        <f>VLOOKUP(Oliusala[[#This Row],[tegund]],Tegundir!$B$2:$D$19,3,FALSE)*Oliusala[[#This Row],[magn]]/1000</f>
        <v>12.038205</v>
      </c>
      <c r="K2252">
        <v>2011</v>
      </c>
      <c r="L2252" t="s">
        <v>18</v>
      </c>
      <c r="M2252" s="144" t="s">
        <v>59</v>
      </c>
    </row>
    <row r="2253" spans="1:15" x14ac:dyDescent="0.2">
      <c r="A2253" t="s">
        <v>122</v>
      </c>
      <c r="B2253" s="144" t="s">
        <v>129</v>
      </c>
      <c r="C2253">
        <v>545</v>
      </c>
      <c r="D2253" t="str">
        <f>VLOOKUP(Oliusala[[#This Row],[postnumer]],Sveitarfelog[#All],4,FALSE)</f>
        <v>Sveitarfélagið Skagaströnd</v>
      </c>
      <c r="E2253" t="str">
        <f>VLOOKUP(Oliusala[[#This Row],[postnumer]],Sveitarfelog[#All],5,FALSE)</f>
        <v>Norðurland vestra</v>
      </c>
      <c r="F2253" t="s">
        <v>29</v>
      </c>
      <c r="G2253" t="s">
        <v>24</v>
      </c>
      <c r="H2253" t="s">
        <v>60</v>
      </c>
      <c r="I2253" s="1">
        <v>21443</v>
      </c>
      <c r="J2253" s="2">
        <f>VLOOKUP(Oliusala[[#This Row],[tegund]],Tegundir!$B$2:$D$19,3,FALSE)*Oliusala[[#This Row],[magn]]/1000</f>
        <v>18.548195</v>
      </c>
      <c r="K2253">
        <v>2011</v>
      </c>
      <c r="L2253" t="s">
        <v>19</v>
      </c>
      <c r="M2253" s="144" t="s">
        <v>59</v>
      </c>
      <c r="O2253" s="144" t="s">
        <v>1998</v>
      </c>
    </row>
    <row r="2254" spans="1:15" x14ac:dyDescent="0.2">
      <c r="A2254" t="s">
        <v>122</v>
      </c>
      <c r="B2254" s="144" t="s">
        <v>129</v>
      </c>
      <c r="C2254">
        <v>545</v>
      </c>
      <c r="D2254" t="str">
        <f>VLOOKUP(Oliusala[[#This Row],[postnumer]],Sveitarfelog[#All],4,FALSE)</f>
        <v>Sveitarfélagið Skagaströnd</v>
      </c>
      <c r="E2254" t="str">
        <f>VLOOKUP(Oliusala[[#This Row],[postnumer]],Sveitarfelog[#All],5,FALSE)</f>
        <v>Norðurland vestra</v>
      </c>
      <c r="F2254" t="s">
        <v>30</v>
      </c>
      <c r="G2254" t="s">
        <v>24</v>
      </c>
      <c r="H2254" t="s">
        <v>60</v>
      </c>
      <c r="I2254" s="1">
        <v>282757</v>
      </c>
      <c r="J2254" s="2">
        <f>VLOOKUP(Oliusala[[#This Row],[tegund]],Tegundir!$B$2:$D$19,3,FALSE)*Oliusala[[#This Row],[magn]]/1000</f>
        <v>244.58480499999999</v>
      </c>
      <c r="K2254">
        <v>2011</v>
      </c>
      <c r="L2254" t="s">
        <v>19</v>
      </c>
      <c r="M2254" s="144" t="s">
        <v>59</v>
      </c>
      <c r="O2254" s="144" t="s">
        <v>1998</v>
      </c>
    </row>
    <row r="2255" spans="1:15" x14ac:dyDescent="0.2">
      <c r="A2255" t="s">
        <v>63</v>
      </c>
      <c r="B2255" s="144" t="s">
        <v>129</v>
      </c>
      <c r="C2255">
        <v>545</v>
      </c>
      <c r="D2255" t="str">
        <f>VLOOKUP(Oliusala[[#This Row],[postnumer]],Sveitarfelog[#All],4,FALSE)</f>
        <v>Sveitarfélagið Skagaströnd</v>
      </c>
      <c r="E2255" t="str">
        <f>VLOOKUP(Oliusala[[#This Row],[postnumer]],Sveitarfelog[#All],5,FALSE)</f>
        <v>Norðurland vestra</v>
      </c>
      <c r="F2255" t="s">
        <v>24</v>
      </c>
      <c r="G2255" t="s">
        <v>24</v>
      </c>
      <c r="H2255" t="s">
        <v>58</v>
      </c>
      <c r="I2255" s="1">
        <v>105609</v>
      </c>
      <c r="J2255" s="2">
        <f>VLOOKUP(Oliusala[[#This Row],[tegund]],Tegundir!$B$2:$D$19,3,FALSE)*Oliusala[[#This Row],[magn]]/1000</f>
        <v>91.351785000000007</v>
      </c>
      <c r="K2255">
        <v>2011</v>
      </c>
      <c r="L2255" t="s">
        <v>18</v>
      </c>
      <c r="M2255" s="144" t="s">
        <v>59</v>
      </c>
    </row>
    <row r="2256" spans="1:15" x14ac:dyDescent="0.2">
      <c r="A2256" t="s">
        <v>63</v>
      </c>
      <c r="B2256" s="144" t="s">
        <v>129</v>
      </c>
      <c r="C2256">
        <v>545</v>
      </c>
      <c r="D2256" t="str">
        <f>VLOOKUP(Oliusala[[#This Row],[postnumer]],Sveitarfelog[#All],4,FALSE)</f>
        <v>Sveitarfélagið Skagaströnd</v>
      </c>
      <c r="E2256" t="str">
        <f>VLOOKUP(Oliusala[[#This Row],[postnumer]],Sveitarfelog[#All],5,FALSE)</f>
        <v>Norðurland vestra</v>
      </c>
      <c r="F2256" t="s">
        <v>24</v>
      </c>
      <c r="G2256" t="s">
        <v>24</v>
      </c>
      <c r="H2256" t="s">
        <v>58</v>
      </c>
      <c r="I2256" s="1">
        <v>1987</v>
      </c>
      <c r="J2256" s="2">
        <f>VLOOKUP(Oliusala[[#This Row],[tegund]],Tegundir!$B$2:$D$19,3,FALSE)*Oliusala[[#This Row],[magn]]/1000</f>
        <v>1.7187549999999998</v>
      </c>
      <c r="K2256">
        <v>2011</v>
      </c>
      <c r="L2256" t="s">
        <v>18</v>
      </c>
      <c r="M2256" s="144" t="s">
        <v>59</v>
      </c>
    </row>
    <row r="2257" spans="1:15" x14ac:dyDescent="0.2">
      <c r="A2257" t="s">
        <v>63</v>
      </c>
      <c r="B2257" s="144" t="s">
        <v>122</v>
      </c>
      <c r="C2257">
        <v>550</v>
      </c>
      <c r="D2257" t="str">
        <f>VLOOKUP(Oliusala[[#This Row],[postnumer]],Sveitarfelog[#All],4,FALSE)</f>
        <v>Skagafjörður</v>
      </c>
      <c r="E2257" t="str">
        <f>VLOOKUP(Oliusala[[#This Row],[postnumer]],Sveitarfelog[#All],5,FALSE)</f>
        <v>Norðurland vestra</v>
      </c>
      <c r="F2257" t="s">
        <v>25</v>
      </c>
      <c r="G2257" t="s">
        <v>24</v>
      </c>
      <c r="H2257" t="s">
        <v>58</v>
      </c>
      <c r="I2257" s="1">
        <v>35473</v>
      </c>
      <c r="J2257" s="2">
        <f>VLOOKUP(Oliusala[[#This Row],[tegund]],Tegundir!$B$2:$D$19,3,FALSE)*Oliusala[[#This Row],[magn]]/1000</f>
        <v>30.684145000000001</v>
      </c>
      <c r="K2257">
        <v>2011</v>
      </c>
      <c r="L2257" t="s">
        <v>1955</v>
      </c>
      <c r="M2257" s="144" t="s">
        <v>59</v>
      </c>
    </row>
    <row r="2258" spans="1:15" x14ac:dyDescent="0.2">
      <c r="A2258" t="s">
        <v>68</v>
      </c>
      <c r="B2258" s="144" t="s">
        <v>122</v>
      </c>
      <c r="C2258">
        <v>550</v>
      </c>
      <c r="D2258" t="str">
        <f>VLOOKUP(Oliusala[[#This Row],[postnumer]],Sveitarfelog[#All],4,FALSE)</f>
        <v>Skagafjörður</v>
      </c>
      <c r="E2258" t="str">
        <f>VLOOKUP(Oliusala[[#This Row],[postnumer]],Sveitarfelog[#All],5,FALSE)</f>
        <v>Norðurland vestra</v>
      </c>
      <c r="F2258" t="s">
        <v>25</v>
      </c>
      <c r="G2258" t="s">
        <v>24</v>
      </c>
      <c r="H2258" t="s">
        <v>60</v>
      </c>
      <c r="I2258" s="1">
        <v>212028</v>
      </c>
      <c r="J2258" s="2">
        <f>VLOOKUP(Oliusala[[#This Row],[tegund]],Tegundir!$B$2:$D$19,3,FALSE)*Oliusala[[#This Row],[magn]]/1000</f>
        <v>183.40422000000001</v>
      </c>
      <c r="K2258">
        <v>2011</v>
      </c>
      <c r="L2258" t="s">
        <v>1955</v>
      </c>
      <c r="M2258" s="144" t="s">
        <v>59</v>
      </c>
    </row>
    <row r="2259" spans="1:15" x14ac:dyDescent="0.2">
      <c r="A2259" t="s">
        <v>122</v>
      </c>
      <c r="B2259" s="144" t="s">
        <v>122</v>
      </c>
      <c r="C2259">
        <v>550</v>
      </c>
      <c r="D2259" t="str">
        <f>VLOOKUP(Oliusala[[#This Row],[postnumer]],Sveitarfelog[#All],4,FALSE)</f>
        <v>Skagafjörður</v>
      </c>
      <c r="E2259" t="str">
        <f>VLOOKUP(Oliusala[[#This Row],[postnumer]],Sveitarfelog[#All],5,FALSE)</f>
        <v>Norðurland vestra</v>
      </c>
      <c r="F2259" t="s">
        <v>25</v>
      </c>
      <c r="G2259" t="s">
        <v>24</v>
      </c>
      <c r="H2259" t="s">
        <v>58</v>
      </c>
      <c r="I2259" s="1">
        <v>328464</v>
      </c>
      <c r="J2259" s="2">
        <f>VLOOKUP(Oliusala[[#This Row],[tegund]],Tegundir!$B$2:$D$19,3,FALSE)*Oliusala[[#This Row],[magn]]/1000</f>
        <v>284.12135999999998</v>
      </c>
      <c r="K2259">
        <v>2011</v>
      </c>
      <c r="L2259" t="s">
        <v>1955</v>
      </c>
      <c r="M2259" s="144" t="s">
        <v>59</v>
      </c>
    </row>
    <row r="2260" spans="1:15" x14ac:dyDescent="0.2">
      <c r="A2260" t="s">
        <v>68</v>
      </c>
      <c r="B2260" s="144" t="s">
        <v>122</v>
      </c>
      <c r="C2260">
        <v>550</v>
      </c>
      <c r="D2260" t="str">
        <f>VLOOKUP(Oliusala[[#This Row],[postnumer]],Sveitarfelog[#All],4,FALSE)</f>
        <v>Skagafjörður</v>
      </c>
      <c r="E2260" t="str">
        <f>VLOOKUP(Oliusala[[#This Row],[postnumer]],Sveitarfelog[#All],5,FALSE)</f>
        <v>Norðurland vestra</v>
      </c>
      <c r="F2260" t="s">
        <v>24</v>
      </c>
      <c r="G2260" t="s">
        <v>24</v>
      </c>
      <c r="H2260" t="s">
        <v>60</v>
      </c>
      <c r="I2260" s="1">
        <v>31706</v>
      </c>
      <c r="J2260" s="2">
        <f>VLOOKUP(Oliusala[[#This Row],[tegund]],Tegundir!$B$2:$D$19,3,FALSE)*Oliusala[[#This Row],[magn]]/1000</f>
        <v>27.425689999999999</v>
      </c>
      <c r="K2260">
        <v>2011</v>
      </c>
      <c r="L2260" t="s">
        <v>18</v>
      </c>
      <c r="M2260" s="144" t="s">
        <v>59</v>
      </c>
    </row>
    <row r="2261" spans="1:15" x14ac:dyDescent="0.2">
      <c r="A2261" t="s">
        <v>57</v>
      </c>
      <c r="B2261" s="144" t="s">
        <v>122</v>
      </c>
      <c r="C2261">
        <v>550</v>
      </c>
      <c r="D2261" t="str">
        <f>VLOOKUP(Oliusala[[#This Row],[postnumer]],Sveitarfelog[#All],4,FALSE)</f>
        <v>Skagafjörður</v>
      </c>
      <c r="E2261" t="str">
        <f>VLOOKUP(Oliusala[[#This Row],[postnumer]],Sveitarfelog[#All],5,FALSE)</f>
        <v>Norðurland vestra</v>
      </c>
      <c r="F2261" t="s">
        <v>24</v>
      </c>
      <c r="G2261" t="s">
        <v>24</v>
      </c>
      <c r="H2261" t="s">
        <v>58</v>
      </c>
      <c r="I2261" s="1">
        <v>0</v>
      </c>
      <c r="J2261" s="2">
        <f>VLOOKUP(Oliusala[[#This Row],[tegund]],Tegundir!$B$2:$D$19,3,FALSE)*Oliusala[[#This Row],[magn]]/1000</f>
        <v>0</v>
      </c>
      <c r="K2261">
        <v>2011</v>
      </c>
      <c r="L2261" t="s">
        <v>18</v>
      </c>
      <c r="M2261" s="144" t="s">
        <v>59</v>
      </c>
    </row>
    <row r="2262" spans="1:15" x14ac:dyDescent="0.2">
      <c r="A2262" t="s">
        <v>68</v>
      </c>
      <c r="B2262" s="144" t="s">
        <v>131</v>
      </c>
      <c r="C2262">
        <v>560</v>
      </c>
      <c r="D2262" t="str">
        <f>VLOOKUP(Oliusala[[#This Row],[postnumer]],Sveitarfelog[#All],4,FALSE)</f>
        <v>Skagafjörður</v>
      </c>
      <c r="E2262" t="str">
        <f>VLOOKUP(Oliusala[[#This Row],[postnumer]],Sveitarfelog[#All],5,FALSE)</f>
        <v>Norðurland vestra</v>
      </c>
      <c r="F2262" t="s">
        <v>24</v>
      </c>
      <c r="G2262" t="s">
        <v>24</v>
      </c>
      <c r="H2262" t="s">
        <v>60</v>
      </c>
      <c r="I2262" s="1">
        <v>7378</v>
      </c>
      <c r="J2262" s="2">
        <f>VLOOKUP(Oliusala[[#This Row],[tegund]],Tegundir!$B$2:$D$19,3,FALSE)*Oliusala[[#This Row],[magn]]/1000</f>
        <v>6.3819699999999999</v>
      </c>
      <c r="K2262">
        <v>2011</v>
      </c>
      <c r="L2262" t="s">
        <v>18</v>
      </c>
      <c r="M2262" s="144" t="s">
        <v>59</v>
      </c>
    </row>
    <row r="2263" spans="1:15" x14ac:dyDescent="0.2">
      <c r="A2263" t="s">
        <v>57</v>
      </c>
      <c r="B2263" s="144" t="s">
        <v>131</v>
      </c>
      <c r="C2263">
        <v>560</v>
      </c>
      <c r="D2263" t="str">
        <f>VLOOKUP(Oliusala[[#This Row],[postnumer]],Sveitarfelog[#All],4,FALSE)</f>
        <v>Skagafjörður</v>
      </c>
      <c r="E2263" t="str">
        <f>VLOOKUP(Oliusala[[#This Row],[postnumer]],Sveitarfelog[#All],5,FALSE)</f>
        <v>Norðurland vestra</v>
      </c>
      <c r="F2263" t="s">
        <v>24</v>
      </c>
      <c r="G2263" t="s">
        <v>24</v>
      </c>
      <c r="H2263" t="s">
        <v>58</v>
      </c>
      <c r="I2263" s="1">
        <v>0</v>
      </c>
      <c r="J2263" s="2">
        <f>VLOOKUP(Oliusala[[#This Row],[tegund]],Tegundir!$B$2:$D$19,3,FALSE)*Oliusala[[#This Row],[magn]]/1000</f>
        <v>0</v>
      </c>
      <c r="K2263">
        <v>2011</v>
      </c>
      <c r="L2263" t="s">
        <v>18</v>
      </c>
      <c r="M2263" s="144" t="s">
        <v>59</v>
      </c>
    </row>
    <row r="2264" spans="1:15" x14ac:dyDescent="0.2">
      <c r="A2264" t="s">
        <v>57</v>
      </c>
      <c r="B2264" s="144" t="s">
        <v>131</v>
      </c>
      <c r="C2264">
        <v>560</v>
      </c>
      <c r="D2264" t="str">
        <f>VLOOKUP(Oliusala[[#This Row],[postnumer]],Sveitarfelog[#All],4,FALSE)</f>
        <v>Skagafjörður</v>
      </c>
      <c r="E2264" t="str">
        <f>VLOOKUP(Oliusala[[#This Row],[postnumer]],Sveitarfelog[#All],5,FALSE)</f>
        <v>Norðurland vestra</v>
      </c>
      <c r="F2264" t="s">
        <v>24</v>
      </c>
      <c r="G2264" t="s">
        <v>24</v>
      </c>
      <c r="H2264" t="s">
        <v>60</v>
      </c>
      <c r="I2264" s="1">
        <v>51051</v>
      </c>
      <c r="J2264" s="2">
        <f>VLOOKUP(Oliusala[[#This Row],[tegund]],Tegundir!$B$2:$D$19,3,FALSE)*Oliusala[[#This Row],[magn]]/1000</f>
        <v>44.159115</v>
      </c>
      <c r="K2264">
        <v>2011</v>
      </c>
      <c r="L2264" t="s">
        <v>18</v>
      </c>
      <c r="M2264" s="144" t="s">
        <v>59</v>
      </c>
    </row>
    <row r="2265" spans="1:15" x14ac:dyDescent="0.2">
      <c r="A2265" t="s">
        <v>122</v>
      </c>
      <c r="B2265" s="144" t="s">
        <v>131</v>
      </c>
      <c r="C2265">
        <v>560</v>
      </c>
      <c r="D2265" t="str">
        <f>VLOOKUP(Oliusala[[#This Row],[postnumer]],Sveitarfelog[#All],4,FALSE)</f>
        <v>Skagafjörður</v>
      </c>
      <c r="E2265" t="str">
        <f>VLOOKUP(Oliusala[[#This Row],[postnumer]],Sveitarfelog[#All],5,FALSE)</f>
        <v>Norðurland vestra</v>
      </c>
      <c r="F2265" t="s">
        <v>24</v>
      </c>
      <c r="G2265" t="s">
        <v>24</v>
      </c>
      <c r="H2265" t="s">
        <v>60</v>
      </c>
      <c r="I2265" s="1">
        <v>9499</v>
      </c>
      <c r="J2265" s="2">
        <f>VLOOKUP(Oliusala[[#This Row],[tegund]],Tegundir!$B$2:$D$19,3,FALSE)*Oliusala[[#This Row],[magn]]/1000</f>
        <v>8.2166350000000001</v>
      </c>
      <c r="K2265">
        <v>2011</v>
      </c>
      <c r="L2265" t="s">
        <v>18</v>
      </c>
      <c r="M2265" s="144" t="s">
        <v>59</v>
      </c>
    </row>
    <row r="2266" spans="1:15" x14ac:dyDescent="0.2">
      <c r="A2266" t="s">
        <v>57</v>
      </c>
      <c r="B2266" s="144" t="s">
        <v>132</v>
      </c>
      <c r="C2266">
        <v>565</v>
      </c>
      <c r="D2266" t="str">
        <f>VLOOKUP(Oliusala[[#This Row],[postnumer]],Sveitarfelog[#All],4,FALSE)</f>
        <v>Skagafjörður</v>
      </c>
      <c r="E2266" t="str">
        <f>VLOOKUP(Oliusala[[#This Row],[postnumer]],Sveitarfelog[#All],5,FALSE)</f>
        <v>Norðurland vestra</v>
      </c>
      <c r="F2266" t="s">
        <v>24</v>
      </c>
      <c r="G2266" t="s">
        <v>24</v>
      </c>
      <c r="H2266" t="s">
        <v>58</v>
      </c>
      <c r="I2266" s="1">
        <v>0</v>
      </c>
      <c r="J2266" s="2">
        <f>VLOOKUP(Oliusala[[#This Row],[tegund]],Tegundir!$B$2:$D$19,3,FALSE)*Oliusala[[#This Row],[magn]]/1000</f>
        <v>0</v>
      </c>
      <c r="K2266">
        <v>2011</v>
      </c>
      <c r="L2266" t="s">
        <v>18</v>
      </c>
      <c r="M2266" s="144" t="s">
        <v>59</v>
      </c>
    </row>
    <row r="2267" spans="1:15" x14ac:dyDescent="0.2">
      <c r="A2267" t="s">
        <v>57</v>
      </c>
      <c r="B2267" s="144" t="s">
        <v>132</v>
      </c>
      <c r="C2267">
        <v>565</v>
      </c>
      <c r="D2267" t="str">
        <f>VLOOKUP(Oliusala[[#This Row],[postnumer]],Sveitarfelog[#All],4,FALSE)</f>
        <v>Skagafjörður</v>
      </c>
      <c r="E2267" t="str">
        <f>VLOOKUP(Oliusala[[#This Row],[postnumer]],Sveitarfelog[#All],5,FALSE)</f>
        <v>Norðurland vestra</v>
      </c>
      <c r="F2267" t="s">
        <v>24</v>
      </c>
      <c r="G2267" t="s">
        <v>24</v>
      </c>
      <c r="H2267" t="s">
        <v>60</v>
      </c>
      <c r="I2267" s="1">
        <v>314</v>
      </c>
      <c r="J2267" s="2">
        <f>VLOOKUP(Oliusala[[#This Row],[tegund]],Tegundir!$B$2:$D$19,3,FALSE)*Oliusala[[#This Row],[magn]]/1000</f>
        <v>0.27161000000000002</v>
      </c>
      <c r="K2267">
        <v>2011</v>
      </c>
      <c r="L2267" t="s">
        <v>18</v>
      </c>
      <c r="M2267" s="144" t="s">
        <v>59</v>
      </c>
    </row>
    <row r="2268" spans="1:15" x14ac:dyDescent="0.2">
      <c r="A2268" t="s">
        <v>122</v>
      </c>
      <c r="B2268" s="144" t="s">
        <v>132</v>
      </c>
      <c r="C2268">
        <v>565</v>
      </c>
      <c r="D2268" t="str">
        <f>VLOOKUP(Oliusala[[#This Row],[postnumer]],Sveitarfelog[#All],4,FALSE)</f>
        <v>Skagafjörður</v>
      </c>
      <c r="E2268" t="str">
        <f>VLOOKUP(Oliusala[[#This Row],[postnumer]],Sveitarfelog[#All],5,FALSE)</f>
        <v>Norðurland vestra</v>
      </c>
      <c r="F2268" t="s">
        <v>24</v>
      </c>
      <c r="G2268" t="s">
        <v>24</v>
      </c>
      <c r="H2268" t="s">
        <v>60</v>
      </c>
      <c r="I2268" s="1">
        <v>3624</v>
      </c>
      <c r="J2268" s="2">
        <f>VLOOKUP(Oliusala[[#This Row],[tegund]],Tegundir!$B$2:$D$19,3,FALSE)*Oliusala[[#This Row],[magn]]/1000</f>
        <v>3.1347599999999995</v>
      </c>
      <c r="K2268">
        <v>2011</v>
      </c>
      <c r="L2268" t="s">
        <v>18</v>
      </c>
      <c r="M2268" s="144" t="s">
        <v>59</v>
      </c>
    </row>
    <row r="2269" spans="1:15" x14ac:dyDescent="0.2">
      <c r="A2269" t="s">
        <v>57</v>
      </c>
      <c r="B2269" s="144" t="s">
        <v>134</v>
      </c>
      <c r="C2269">
        <v>570</v>
      </c>
      <c r="D2269" t="str">
        <f>VLOOKUP(Oliusala[[#This Row],[postnumer]],Sveitarfelog[#All],4,FALSE)</f>
        <v>Skagafjörður</v>
      </c>
      <c r="E2269" t="str">
        <f>VLOOKUP(Oliusala[[#This Row],[postnumer]],Sveitarfelog[#All],5,FALSE)</f>
        <v>Norðurland vestra</v>
      </c>
      <c r="F2269" t="s">
        <v>24</v>
      </c>
      <c r="G2269" t="s">
        <v>24</v>
      </c>
      <c r="H2269" t="s">
        <v>58</v>
      </c>
      <c r="I2269" s="1">
        <v>0</v>
      </c>
      <c r="J2269" s="2">
        <f>VLOOKUP(Oliusala[[#This Row],[tegund]],Tegundir!$B$2:$D$19,3,FALSE)*Oliusala[[#This Row],[magn]]/1000</f>
        <v>0</v>
      </c>
      <c r="K2269">
        <v>2011</v>
      </c>
      <c r="L2269" t="s">
        <v>18</v>
      </c>
      <c r="M2269" s="144" t="s">
        <v>59</v>
      </c>
    </row>
    <row r="2270" spans="1:15" x14ac:dyDescent="0.2">
      <c r="A2270" t="s">
        <v>122</v>
      </c>
      <c r="B2270" s="144" t="s">
        <v>134</v>
      </c>
      <c r="C2270">
        <v>570</v>
      </c>
      <c r="D2270" t="str">
        <f>VLOOKUP(Oliusala[[#This Row],[postnumer]],Sveitarfelog[#All],4,FALSE)</f>
        <v>Skagafjörður</v>
      </c>
      <c r="E2270" t="str">
        <f>VLOOKUP(Oliusala[[#This Row],[postnumer]],Sveitarfelog[#All],5,FALSE)</f>
        <v>Norðurland vestra</v>
      </c>
      <c r="F2270" t="s">
        <v>24</v>
      </c>
      <c r="G2270" t="s">
        <v>24</v>
      </c>
      <c r="H2270" t="s">
        <v>60</v>
      </c>
      <c r="I2270" s="1">
        <v>1094</v>
      </c>
      <c r="J2270" s="2">
        <f>VLOOKUP(Oliusala[[#This Row],[tegund]],Tegundir!$B$2:$D$19,3,FALSE)*Oliusala[[#This Row],[magn]]/1000</f>
        <v>0.94630999999999998</v>
      </c>
      <c r="K2270">
        <v>2011</v>
      </c>
      <c r="L2270" t="s">
        <v>18</v>
      </c>
      <c r="M2270" s="144" t="s">
        <v>59</v>
      </c>
    </row>
    <row r="2271" spans="1:15" x14ac:dyDescent="0.2">
      <c r="A2271" t="s">
        <v>68</v>
      </c>
      <c r="B2271" s="144" t="s">
        <v>122</v>
      </c>
      <c r="C2271">
        <v>550</v>
      </c>
      <c r="D2271" t="str">
        <f>VLOOKUP(Oliusala[[#This Row],[postnumer]],Sveitarfelog[#All],4,FALSE)</f>
        <v>Skagafjörður</v>
      </c>
      <c r="E2271" t="str">
        <f>VLOOKUP(Oliusala[[#This Row],[postnumer]],Sveitarfelog[#All],5,FALSE)</f>
        <v>Norðurland vestra</v>
      </c>
      <c r="F2271" t="s">
        <v>29</v>
      </c>
      <c r="G2271" t="s">
        <v>24</v>
      </c>
      <c r="H2271" t="s">
        <v>60</v>
      </c>
      <c r="I2271" s="1">
        <v>96142</v>
      </c>
      <c r="J2271" s="2">
        <f>VLOOKUP(Oliusala[[#This Row],[tegund]],Tegundir!$B$2:$D$19,3,FALSE)*Oliusala[[#This Row],[magn]]/1000</f>
        <v>83.16283</v>
      </c>
      <c r="K2271">
        <v>2011</v>
      </c>
      <c r="L2271" t="s">
        <v>19</v>
      </c>
      <c r="M2271" s="144" t="s">
        <v>59</v>
      </c>
      <c r="O2271" s="144" t="s">
        <v>1998</v>
      </c>
    </row>
    <row r="2272" spans="1:15" x14ac:dyDescent="0.2">
      <c r="A2272" t="s">
        <v>68</v>
      </c>
      <c r="B2272" s="144" t="s">
        <v>122</v>
      </c>
      <c r="C2272">
        <v>550</v>
      </c>
      <c r="D2272" t="str">
        <f>VLOOKUP(Oliusala[[#This Row],[postnumer]],Sveitarfelog[#All],4,FALSE)</f>
        <v>Skagafjörður</v>
      </c>
      <c r="E2272" t="str">
        <f>VLOOKUP(Oliusala[[#This Row],[postnumer]],Sveitarfelog[#All],5,FALSE)</f>
        <v>Norðurland vestra</v>
      </c>
      <c r="F2272" t="s">
        <v>30</v>
      </c>
      <c r="G2272" t="s">
        <v>24</v>
      </c>
      <c r="H2272" t="s">
        <v>60</v>
      </c>
      <c r="I2272" s="1">
        <v>185724</v>
      </c>
      <c r="J2272" s="2">
        <f>VLOOKUP(Oliusala[[#This Row],[tegund]],Tegundir!$B$2:$D$19,3,FALSE)*Oliusala[[#This Row],[magn]]/1000</f>
        <v>160.65126000000001</v>
      </c>
      <c r="K2272">
        <v>2011</v>
      </c>
      <c r="L2272" t="s">
        <v>19</v>
      </c>
      <c r="M2272" s="144" t="s">
        <v>59</v>
      </c>
      <c r="O2272" s="144" t="s">
        <v>1998</v>
      </c>
    </row>
    <row r="2273" spans="1:15" x14ac:dyDescent="0.2">
      <c r="A2273" t="s">
        <v>135</v>
      </c>
      <c r="B2273" s="144" t="s">
        <v>134</v>
      </c>
      <c r="C2273">
        <v>570</v>
      </c>
      <c r="D2273" t="str">
        <f>VLOOKUP(Oliusala[[#This Row],[postnumer]],Sveitarfelog[#All],4,FALSE)</f>
        <v>Skagafjörður</v>
      </c>
      <c r="E2273" t="str">
        <f>VLOOKUP(Oliusala[[#This Row],[postnumer]],Sveitarfelog[#All],5,FALSE)</f>
        <v>Norðurland vestra</v>
      </c>
      <c r="F2273" t="s">
        <v>24</v>
      </c>
      <c r="G2273" t="s">
        <v>24</v>
      </c>
      <c r="H2273" t="s">
        <v>60</v>
      </c>
      <c r="I2273" s="1">
        <v>2662</v>
      </c>
      <c r="J2273" s="2">
        <f>VLOOKUP(Oliusala[[#This Row],[tegund]],Tegundir!$B$2:$D$19,3,FALSE)*Oliusala[[#This Row],[magn]]/1000</f>
        <v>2.3026300000000002</v>
      </c>
      <c r="K2273">
        <v>2011</v>
      </c>
      <c r="L2273" t="s">
        <v>18</v>
      </c>
      <c r="M2273" s="144" t="s">
        <v>59</v>
      </c>
    </row>
    <row r="2274" spans="1:15" x14ac:dyDescent="0.2">
      <c r="A2274" t="s">
        <v>122</v>
      </c>
      <c r="B2274" s="144" t="s">
        <v>122</v>
      </c>
      <c r="C2274">
        <v>550</v>
      </c>
      <c r="D2274" t="str">
        <f>VLOOKUP(Oliusala[[#This Row],[postnumer]],Sveitarfelog[#All],4,FALSE)</f>
        <v>Skagafjörður</v>
      </c>
      <c r="E2274" t="str">
        <f>VLOOKUP(Oliusala[[#This Row],[postnumer]],Sveitarfelog[#All],5,FALSE)</f>
        <v>Norðurland vestra</v>
      </c>
      <c r="F2274" t="s">
        <v>27</v>
      </c>
      <c r="G2274" t="s">
        <v>24</v>
      </c>
      <c r="H2274" t="s">
        <v>58</v>
      </c>
      <c r="I2274" s="1">
        <v>4484940</v>
      </c>
      <c r="J2274" s="2">
        <f>VLOOKUP(Oliusala[[#This Row],[tegund]],Tegundir!$B$2:$D$19,3,FALSE)*Oliusala[[#This Row],[magn]]/1000</f>
        <v>3879.4731000000002</v>
      </c>
      <c r="K2274">
        <v>2011</v>
      </c>
      <c r="L2274" t="s">
        <v>19</v>
      </c>
      <c r="M2274" s="144" t="s">
        <v>59</v>
      </c>
      <c r="O2274" s="144" t="s">
        <v>1998</v>
      </c>
    </row>
    <row r="2275" spans="1:15" x14ac:dyDescent="0.2">
      <c r="A2275" t="s">
        <v>122</v>
      </c>
      <c r="B2275" s="144" t="s">
        <v>122</v>
      </c>
      <c r="C2275">
        <v>550</v>
      </c>
      <c r="D2275" t="str">
        <f>VLOOKUP(Oliusala[[#This Row],[postnumer]],Sveitarfelog[#All],4,FALSE)</f>
        <v>Skagafjörður</v>
      </c>
      <c r="E2275" t="str">
        <f>VLOOKUP(Oliusala[[#This Row],[postnumer]],Sveitarfelog[#All],5,FALSE)</f>
        <v>Norðurland vestra</v>
      </c>
      <c r="F2275" t="s">
        <v>29</v>
      </c>
      <c r="G2275" t="s">
        <v>24</v>
      </c>
      <c r="H2275" t="s">
        <v>58</v>
      </c>
      <c r="I2275" s="1">
        <v>35937</v>
      </c>
      <c r="J2275" s="2">
        <f>VLOOKUP(Oliusala[[#This Row],[tegund]],Tegundir!$B$2:$D$19,3,FALSE)*Oliusala[[#This Row],[magn]]/1000</f>
        <v>31.085505000000001</v>
      </c>
      <c r="K2275">
        <v>2011</v>
      </c>
      <c r="L2275" t="s">
        <v>19</v>
      </c>
      <c r="M2275" s="144" t="s">
        <v>59</v>
      </c>
      <c r="O2275" s="144" t="s">
        <v>1998</v>
      </c>
    </row>
    <row r="2276" spans="1:15" x14ac:dyDescent="0.2">
      <c r="A2276" t="s">
        <v>122</v>
      </c>
      <c r="B2276" s="144" t="s">
        <v>122</v>
      </c>
      <c r="C2276">
        <v>550</v>
      </c>
      <c r="D2276" t="str">
        <f>VLOOKUP(Oliusala[[#This Row],[postnumer]],Sveitarfelog[#All],4,FALSE)</f>
        <v>Skagafjörður</v>
      </c>
      <c r="E2276" t="str">
        <f>VLOOKUP(Oliusala[[#This Row],[postnumer]],Sveitarfelog[#All],5,FALSE)</f>
        <v>Norðurland vestra</v>
      </c>
      <c r="F2276" t="s">
        <v>30</v>
      </c>
      <c r="G2276" t="s">
        <v>24</v>
      </c>
      <c r="H2276" t="s">
        <v>58</v>
      </c>
      <c r="I2276" s="1">
        <v>1019704</v>
      </c>
      <c r="J2276" s="2">
        <f>VLOOKUP(Oliusala[[#This Row],[tegund]],Tegundir!$B$2:$D$19,3,FALSE)*Oliusala[[#This Row],[magn]]/1000</f>
        <v>882.04395999999997</v>
      </c>
      <c r="K2276">
        <v>2011</v>
      </c>
      <c r="L2276" t="s">
        <v>19</v>
      </c>
      <c r="M2276" s="144" t="s">
        <v>59</v>
      </c>
      <c r="O2276" s="144" t="s">
        <v>1998</v>
      </c>
    </row>
    <row r="2277" spans="1:15" x14ac:dyDescent="0.2">
      <c r="A2277" t="s">
        <v>63</v>
      </c>
      <c r="B2277" s="144" t="s">
        <v>122</v>
      </c>
      <c r="C2277">
        <v>550</v>
      </c>
      <c r="D2277" t="str">
        <f>VLOOKUP(Oliusala[[#This Row],[postnumer]],Sveitarfelog[#All],4,FALSE)</f>
        <v>Skagafjörður</v>
      </c>
      <c r="E2277" t="str">
        <f>VLOOKUP(Oliusala[[#This Row],[postnumer]],Sveitarfelog[#All],5,FALSE)</f>
        <v>Norðurland vestra</v>
      </c>
      <c r="F2277" t="s">
        <v>24</v>
      </c>
      <c r="G2277" t="s">
        <v>24</v>
      </c>
      <c r="H2277" t="s">
        <v>58</v>
      </c>
      <c r="I2277" s="1">
        <v>1328707</v>
      </c>
      <c r="J2277" s="2">
        <f>VLOOKUP(Oliusala[[#This Row],[tegund]],Tegundir!$B$2:$D$19,3,FALSE)*Oliusala[[#This Row],[magn]]/1000</f>
        <v>1149.331555</v>
      </c>
      <c r="K2277">
        <v>2011</v>
      </c>
      <c r="L2277" t="s">
        <v>18</v>
      </c>
      <c r="M2277" s="144" t="s">
        <v>59</v>
      </c>
    </row>
    <row r="2278" spans="1:15" x14ac:dyDescent="0.2">
      <c r="A2278" t="s">
        <v>63</v>
      </c>
      <c r="B2278" s="144" t="s">
        <v>131</v>
      </c>
      <c r="C2278">
        <v>560</v>
      </c>
      <c r="D2278" t="str">
        <f>VLOOKUP(Oliusala[[#This Row],[postnumer]],Sveitarfelog[#All],4,FALSE)</f>
        <v>Skagafjörður</v>
      </c>
      <c r="E2278" t="str">
        <f>VLOOKUP(Oliusala[[#This Row],[postnumer]],Sveitarfelog[#All],5,FALSE)</f>
        <v>Norðurland vestra</v>
      </c>
      <c r="F2278" t="s">
        <v>25</v>
      </c>
      <c r="G2278" t="s">
        <v>24</v>
      </c>
      <c r="H2278" t="s">
        <v>58</v>
      </c>
      <c r="I2278" s="1">
        <v>27757</v>
      </c>
      <c r="J2278" s="2">
        <f>VLOOKUP(Oliusala[[#This Row],[tegund]],Tegundir!$B$2:$D$19,3,FALSE)*Oliusala[[#This Row],[magn]]/1000</f>
        <v>24.009805</v>
      </c>
      <c r="K2278">
        <v>2011</v>
      </c>
      <c r="L2278" t="s">
        <v>1955</v>
      </c>
      <c r="M2278" s="144" t="s">
        <v>59</v>
      </c>
    </row>
    <row r="2279" spans="1:15" x14ac:dyDescent="0.2">
      <c r="A2279" t="s">
        <v>68</v>
      </c>
      <c r="B2279" s="144" t="s">
        <v>131</v>
      </c>
      <c r="C2279">
        <v>560</v>
      </c>
      <c r="D2279" t="str">
        <f>VLOOKUP(Oliusala[[#This Row],[postnumer]],Sveitarfelog[#All],4,FALSE)</f>
        <v>Skagafjörður</v>
      </c>
      <c r="E2279" t="str">
        <f>VLOOKUP(Oliusala[[#This Row],[postnumer]],Sveitarfelog[#All],5,FALSE)</f>
        <v>Norðurland vestra</v>
      </c>
      <c r="F2279" t="s">
        <v>25</v>
      </c>
      <c r="G2279" t="s">
        <v>24</v>
      </c>
      <c r="H2279" t="s">
        <v>60</v>
      </c>
      <c r="I2279" s="1">
        <v>106698</v>
      </c>
      <c r="J2279" s="2">
        <f>VLOOKUP(Oliusala[[#This Row],[tegund]],Tegundir!$B$2:$D$19,3,FALSE)*Oliusala[[#This Row],[magn]]/1000</f>
        <v>92.293770000000009</v>
      </c>
      <c r="K2279">
        <v>2011</v>
      </c>
      <c r="L2279" t="s">
        <v>1955</v>
      </c>
      <c r="M2279" s="144" t="s">
        <v>59</v>
      </c>
    </row>
    <row r="2280" spans="1:15" x14ac:dyDescent="0.2">
      <c r="A2280" t="s">
        <v>57</v>
      </c>
      <c r="B2280" s="144" t="s">
        <v>131</v>
      </c>
      <c r="C2280">
        <v>560</v>
      </c>
      <c r="D2280" t="str">
        <f>VLOOKUP(Oliusala[[#This Row],[postnumer]],Sveitarfelog[#All],4,FALSE)</f>
        <v>Skagafjörður</v>
      </c>
      <c r="E2280" t="str">
        <f>VLOOKUP(Oliusala[[#This Row],[postnumer]],Sveitarfelog[#All],5,FALSE)</f>
        <v>Norðurland vestra</v>
      </c>
      <c r="F2280" t="s">
        <v>25</v>
      </c>
      <c r="G2280" t="s">
        <v>24</v>
      </c>
      <c r="H2280" t="s">
        <v>60</v>
      </c>
      <c r="I2280" s="1">
        <v>388005</v>
      </c>
      <c r="J2280" s="2">
        <f>VLOOKUP(Oliusala[[#This Row],[tegund]],Tegundir!$B$2:$D$19,3,FALSE)*Oliusala[[#This Row],[magn]]/1000</f>
        <v>335.624325</v>
      </c>
      <c r="K2280">
        <v>2011</v>
      </c>
      <c r="L2280" t="s">
        <v>1955</v>
      </c>
      <c r="M2280" s="144" t="s">
        <v>59</v>
      </c>
    </row>
    <row r="2281" spans="1:15" x14ac:dyDescent="0.2">
      <c r="A2281" t="s">
        <v>122</v>
      </c>
      <c r="B2281" s="144" t="s">
        <v>131</v>
      </c>
      <c r="C2281">
        <v>560</v>
      </c>
      <c r="D2281" t="str">
        <f>VLOOKUP(Oliusala[[#This Row],[postnumer]],Sveitarfelog[#All],4,FALSE)</f>
        <v>Skagafjörður</v>
      </c>
      <c r="E2281" t="str">
        <f>VLOOKUP(Oliusala[[#This Row],[postnumer]],Sveitarfelog[#All],5,FALSE)</f>
        <v>Norðurland vestra</v>
      </c>
      <c r="F2281" t="s">
        <v>25</v>
      </c>
      <c r="G2281" t="s">
        <v>24</v>
      </c>
      <c r="H2281" t="s">
        <v>60</v>
      </c>
      <c r="I2281" s="1">
        <v>51398</v>
      </c>
      <c r="J2281" s="2">
        <f>VLOOKUP(Oliusala[[#This Row],[tegund]],Tegundir!$B$2:$D$19,3,FALSE)*Oliusala[[#This Row],[magn]]/1000</f>
        <v>44.459269999999997</v>
      </c>
      <c r="K2281">
        <v>2011</v>
      </c>
      <c r="L2281" t="s">
        <v>1955</v>
      </c>
      <c r="M2281" s="144" t="s">
        <v>59</v>
      </c>
    </row>
    <row r="2282" spans="1:15" x14ac:dyDescent="0.2">
      <c r="A2282" t="s">
        <v>63</v>
      </c>
      <c r="B2282" s="144" t="s">
        <v>128</v>
      </c>
      <c r="C2282">
        <v>540</v>
      </c>
      <c r="D2282" t="str">
        <f>VLOOKUP(Oliusala[[#This Row],[postnumer]],Sveitarfelog[#All],4,FALSE)</f>
        <v>Húnabyggð</v>
      </c>
      <c r="E2282" t="str">
        <f>VLOOKUP(Oliusala[[#This Row],[postnumer]],Sveitarfelog[#All],5,FALSE)</f>
        <v>Norðurland vestra</v>
      </c>
      <c r="F2282" t="s">
        <v>24</v>
      </c>
      <c r="G2282" t="s">
        <v>24</v>
      </c>
      <c r="H2282" t="s">
        <v>58</v>
      </c>
      <c r="I2282" s="1">
        <v>700000</v>
      </c>
      <c r="J2282" s="2">
        <f>VLOOKUP(Oliusala[[#This Row],[tegund]],Tegundir!$B$2:$D$19,3,FALSE)*Oliusala[[#This Row],[magn]]/1000</f>
        <v>605.5</v>
      </c>
      <c r="K2282">
        <v>2011</v>
      </c>
      <c r="L2282" t="s">
        <v>1955</v>
      </c>
      <c r="M2282" s="144" t="s">
        <v>59</v>
      </c>
      <c r="N2282" s="144" t="s">
        <v>1939</v>
      </c>
    </row>
    <row r="2283" spans="1:15" x14ac:dyDescent="0.2">
      <c r="A2283" t="s">
        <v>63</v>
      </c>
      <c r="B2283" s="144" t="s">
        <v>128</v>
      </c>
      <c r="C2283">
        <v>540</v>
      </c>
      <c r="D2283" t="str">
        <f>VLOOKUP(Oliusala[[#This Row],[postnumer]],Sveitarfelog[#All],4,FALSE)</f>
        <v>Húnabyggð</v>
      </c>
      <c r="E2283" t="str">
        <f>VLOOKUP(Oliusala[[#This Row],[postnumer]],Sveitarfelog[#All],5,FALSE)</f>
        <v>Norðurland vestra</v>
      </c>
      <c r="F2283" t="s">
        <v>24</v>
      </c>
      <c r="G2283" t="s">
        <v>24</v>
      </c>
      <c r="H2283" t="s">
        <v>58</v>
      </c>
      <c r="I2283" s="1">
        <v>837664</v>
      </c>
      <c r="J2283" s="2">
        <f>VLOOKUP(Oliusala[[#This Row],[tegund]],Tegundir!$B$2:$D$19,3,FALSE)*Oliusala[[#This Row],[magn]]/1000</f>
        <v>724.57935999999995</v>
      </c>
      <c r="K2283">
        <v>2011</v>
      </c>
      <c r="L2283" t="s">
        <v>18</v>
      </c>
      <c r="M2283" s="144" t="s">
        <v>59</v>
      </c>
      <c r="N2283" s="144" t="s">
        <v>1939</v>
      </c>
    </row>
    <row r="2284" spans="1:15" x14ac:dyDescent="0.2">
      <c r="A2284" t="s">
        <v>57</v>
      </c>
      <c r="B2284" s="144" t="s">
        <v>131</v>
      </c>
      <c r="C2284">
        <v>560</v>
      </c>
      <c r="D2284" t="str">
        <f>VLOOKUP(Oliusala[[#This Row],[postnumer]],Sveitarfelog[#All],4,FALSE)</f>
        <v>Skagafjörður</v>
      </c>
      <c r="E2284" t="str">
        <f>VLOOKUP(Oliusala[[#This Row],[postnumer]],Sveitarfelog[#All],5,FALSE)</f>
        <v>Norðurland vestra</v>
      </c>
      <c r="F2284" t="s">
        <v>30</v>
      </c>
      <c r="G2284" t="s">
        <v>24</v>
      </c>
      <c r="H2284" t="s">
        <v>60</v>
      </c>
      <c r="I2284" s="1">
        <v>8057</v>
      </c>
      <c r="J2284" s="2">
        <f>VLOOKUP(Oliusala[[#This Row],[tegund]],Tegundir!$B$2:$D$19,3,FALSE)*Oliusala[[#This Row],[magn]]/1000</f>
        <v>6.9693050000000003</v>
      </c>
      <c r="K2284">
        <v>2011</v>
      </c>
      <c r="L2284" t="s">
        <v>19</v>
      </c>
      <c r="M2284" s="144" t="s">
        <v>59</v>
      </c>
      <c r="O2284" s="144" t="s">
        <v>1998</v>
      </c>
    </row>
    <row r="2285" spans="1:15" x14ac:dyDescent="0.2">
      <c r="A2285" t="s">
        <v>122</v>
      </c>
      <c r="B2285" s="144" t="s">
        <v>131</v>
      </c>
      <c r="C2285">
        <v>560</v>
      </c>
      <c r="D2285" t="str">
        <f>VLOOKUP(Oliusala[[#This Row],[postnumer]],Sveitarfelog[#All],4,FALSE)</f>
        <v>Skagafjörður</v>
      </c>
      <c r="E2285" t="str">
        <f>VLOOKUP(Oliusala[[#This Row],[postnumer]],Sveitarfelog[#All],5,FALSE)</f>
        <v>Norðurland vestra</v>
      </c>
      <c r="F2285" t="s">
        <v>29</v>
      </c>
      <c r="G2285" t="s">
        <v>24</v>
      </c>
      <c r="H2285" t="s">
        <v>60</v>
      </c>
      <c r="I2285" s="1">
        <v>8231</v>
      </c>
      <c r="J2285" s="2">
        <f>VLOOKUP(Oliusala[[#This Row],[tegund]],Tegundir!$B$2:$D$19,3,FALSE)*Oliusala[[#This Row],[magn]]/1000</f>
        <v>7.119815</v>
      </c>
      <c r="K2285">
        <v>2011</v>
      </c>
      <c r="L2285" t="s">
        <v>19</v>
      </c>
      <c r="M2285" s="144" t="s">
        <v>59</v>
      </c>
      <c r="O2285" s="144" t="s">
        <v>1998</v>
      </c>
    </row>
    <row r="2286" spans="1:15" x14ac:dyDescent="0.2">
      <c r="A2286" t="s">
        <v>63</v>
      </c>
      <c r="B2286" s="144" t="s">
        <v>131</v>
      </c>
      <c r="C2286">
        <v>560</v>
      </c>
      <c r="D2286" t="str">
        <f>VLOOKUP(Oliusala[[#This Row],[postnumer]],Sveitarfelog[#All],4,FALSE)</f>
        <v>Skagafjörður</v>
      </c>
      <c r="E2286" t="str">
        <f>VLOOKUP(Oliusala[[#This Row],[postnumer]],Sveitarfelog[#All],5,FALSE)</f>
        <v>Norðurland vestra</v>
      </c>
      <c r="F2286" t="s">
        <v>24</v>
      </c>
      <c r="G2286" t="s">
        <v>24</v>
      </c>
      <c r="H2286" t="s">
        <v>58</v>
      </c>
      <c r="I2286" s="1">
        <v>709654</v>
      </c>
      <c r="J2286" s="2">
        <f>VLOOKUP(Oliusala[[#This Row],[tegund]],Tegundir!$B$2:$D$19,3,FALSE)*Oliusala[[#This Row],[magn]]/1000</f>
        <v>613.85070999999994</v>
      </c>
      <c r="K2286">
        <v>2011</v>
      </c>
      <c r="L2286" t="s">
        <v>18</v>
      </c>
      <c r="M2286" s="144" t="s">
        <v>59</v>
      </c>
    </row>
    <row r="2287" spans="1:15" x14ac:dyDescent="0.2">
      <c r="A2287" t="s">
        <v>68</v>
      </c>
      <c r="B2287" s="144" t="s">
        <v>132</v>
      </c>
      <c r="C2287">
        <v>565</v>
      </c>
      <c r="D2287" t="str">
        <f>VLOOKUP(Oliusala[[#This Row],[postnumer]],Sveitarfelog[#All],4,FALSE)</f>
        <v>Skagafjörður</v>
      </c>
      <c r="E2287" t="str">
        <f>VLOOKUP(Oliusala[[#This Row],[postnumer]],Sveitarfelog[#All],5,FALSE)</f>
        <v>Norðurland vestra</v>
      </c>
      <c r="F2287" t="s">
        <v>25</v>
      </c>
      <c r="G2287" t="s">
        <v>24</v>
      </c>
      <c r="H2287" t="s">
        <v>60</v>
      </c>
      <c r="I2287" s="1">
        <v>45173</v>
      </c>
      <c r="J2287" s="2">
        <f>VLOOKUP(Oliusala[[#This Row],[tegund]],Tegundir!$B$2:$D$19,3,FALSE)*Oliusala[[#This Row],[magn]]/1000</f>
        <v>39.074644999999997</v>
      </c>
      <c r="K2287">
        <v>2011</v>
      </c>
      <c r="L2287" t="s">
        <v>1955</v>
      </c>
      <c r="M2287" s="144" t="s">
        <v>59</v>
      </c>
    </row>
    <row r="2288" spans="1:15" x14ac:dyDescent="0.2">
      <c r="A2288" t="s">
        <v>57</v>
      </c>
      <c r="B2288" s="144" t="s">
        <v>132</v>
      </c>
      <c r="C2288">
        <v>565</v>
      </c>
      <c r="D2288" t="str">
        <f>VLOOKUP(Oliusala[[#This Row],[postnumer]],Sveitarfelog[#All],4,FALSE)</f>
        <v>Skagafjörður</v>
      </c>
      <c r="E2288" t="str">
        <f>VLOOKUP(Oliusala[[#This Row],[postnumer]],Sveitarfelog[#All],5,FALSE)</f>
        <v>Norðurland vestra</v>
      </c>
      <c r="F2288" t="s">
        <v>25</v>
      </c>
      <c r="G2288" t="s">
        <v>24</v>
      </c>
      <c r="H2288" t="s">
        <v>60</v>
      </c>
      <c r="I2288" s="1">
        <v>156356</v>
      </c>
      <c r="J2288" s="2">
        <f>VLOOKUP(Oliusala[[#This Row],[tegund]],Tegundir!$B$2:$D$19,3,FALSE)*Oliusala[[#This Row],[magn]]/1000</f>
        <v>135.24794</v>
      </c>
      <c r="K2288">
        <v>2011</v>
      </c>
      <c r="L2288" t="s">
        <v>1955</v>
      </c>
      <c r="M2288" s="144" t="s">
        <v>59</v>
      </c>
    </row>
    <row r="2289" spans="1:15" x14ac:dyDescent="0.2">
      <c r="A2289" t="s">
        <v>122</v>
      </c>
      <c r="B2289" s="144" t="s">
        <v>132</v>
      </c>
      <c r="C2289">
        <v>565</v>
      </c>
      <c r="D2289" t="str">
        <f>VLOOKUP(Oliusala[[#This Row],[postnumer]],Sveitarfelog[#All],4,FALSE)</f>
        <v>Skagafjörður</v>
      </c>
      <c r="E2289" t="str">
        <f>VLOOKUP(Oliusala[[#This Row],[postnumer]],Sveitarfelog[#All],5,FALSE)</f>
        <v>Norðurland vestra</v>
      </c>
      <c r="F2289" t="s">
        <v>25</v>
      </c>
      <c r="G2289" t="s">
        <v>24</v>
      </c>
      <c r="H2289" t="s">
        <v>60</v>
      </c>
      <c r="I2289" s="1">
        <v>13158</v>
      </c>
      <c r="J2289" s="2">
        <f>VLOOKUP(Oliusala[[#This Row],[tegund]],Tegundir!$B$2:$D$19,3,FALSE)*Oliusala[[#This Row],[magn]]/1000</f>
        <v>11.38167</v>
      </c>
      <c r="K2289">
        <v>2011</v>
      </c>
      <c r="L2289" t="s">
        <v>1955</v>
      </c>
      <c r="M2289" s="144" t="s">
        <v>59</v>
      </c>
    </row>
    <row r="2290" spans="1:15" x14ac:dyDescent="0.2">
      <c r="A2290" t="s">
        <v>122</v>
      </c>
      <c r="B2290" s="144" t="s">
        <v>132</v>
      </c>
      <c r="C2290">
        <v>565</v>
      </c>
      <c r="D2290" t="str">
        <f>VLOOKUP(Oliusala[[#This Row],[postnumer]],Sveitarfelog[#All],4,FALSE)</f>
        <v>Skagafjörður</v>
      </c>
      <c r="E2290" t="str">
        <f>VLOOKUP(Oliusala[[#This Row],[postnumer]],Sveitarfelog[#All],5,FALSE)</f>
        <v>Norðurland vestra</v>
      </c>
      <c r="F2290" t="s">
        <v>30</v>
      </c>
      <c r="G2290" t="s">
        <v>24</v>
      </c>
      <c r="H2290" t="s">
        <v>60</v>
      </c>
      <c r="I2290" s="1">
        <v>560</v>
      </c>
      <c r="J2290" s="2">
        <f>VLOOKUP(Oliusala[[#This Row],[tegund]],Tegundir!$B$2:$D$19,3,FALSE)*Oliusala[[#This Row],[magn]]/1000</f>
        <v>0.4844</v>
      </c>
      <c r="K2290">
        <v>2011</v>
      </c>
      <c r="L2290" t="s">
        <v>19</v>
      </c>
      <c r="M2290" s="144" t="s">
        <v>59</v>
      </c>
      <c r="O2290" s="144" t="s">
        <v>1998</v>
      </c>
    </row>
    <row r="2291" spans="1:15" x14ac:dyDescent="0.2">
      <c r="A2291" t="s">
        <v>63</v>
      </c>
      <c r="B2291" s="144" t="s">
        <v>132</v>
      </c>
      <c r="C2291">
        <v>565</v>
      </c>
      <c r="D2291" t="str">
        <f>VLOOKUP(Oliusala[[#This Row],[postnumer]],Sveitarfelog[#All],4,FALSE)</f>
        <v>Skagafjörður</v>
      </c>
      <c r="E2291" t="str">
        <f>VLOOKUP(Oliusala[[#This Row],[postnumer]],Sveitarfelog[#All],5,FALSE)</f>
        <v>Norðurland vestra</v>
      </c>
      <c r="F2291" t="s">
        <v>24</v>
      </c>
      <c r="G2291" t="s">
        <v>24</v>
      </c>
      <c r="H2291" t="s">
        <v>58</v>
      </c>
      <c r="I2291" s="1">
        <v>77385</v>
      </c>
      <c r="J2291" s="2">
        <f>VLOOKUP(Oliusala[[#This Row],[tegund]],Tegundir!$B$2:$D$19,3,FALSE)*Oliusala[[#This Row],[magn]]/1000</f>
        <v>66.938024999999996</v>
      </c>
      <c r="K2291">
        <v>2011</v>
      </c>
      <c r="L2291" t="s">
        <v>18</v>
      </c>
      <c r="M2291" s="144" t="s">
        <v>59</v>
      </c>
    </row>
    <row r="2292" spans="1:15" x14ac:dyDescent="0.2">
      <c r="A2292" t="s">
        <v>63</v>
      </c>
      <c r="B2292" s="144" t="s">
        <v>133</v>
      </c>
      <c r="C2292">
        <v>566</v>
      </c>
      <c r="D2292" t="str">
        <f>VLOOKUP(Oliusala[[#This Row],[postnumer]],Sveitarfelog[#All],4,FALSE)</f>
        <v>Skagafjörður</v>
      </c>
      <c r="E2292" t="str">
        <f>VLOOKUP(Oliusala[[#This Row],[postnumer]],Sveitarfelog[#All],5,FALSE)</f>
        <v>Norðurland vestra</v>
      </c>
      <c r="F2292" t="s">
        <v>25</v>
      </c>
      <c r="G2292" t="s">
        <v>24</v>
      </c>
      <c r="H2292" t="s">
        <v>58</v>
      </c>
      <c r="I2292" s="1">
        <v>17597</v>
      </c>
      <c r="J2292" s="2">
        <f>VLOOKUP(Oliusala[[#This Row],[tegund]],Tegundir!$B$2:$D$19,3,FALSE)*Oliusala[[#This Row],[magn]]/1000</f>
        <v>15.221405000000001</v>
      </c>
      <c r="K2292">
        <v>2011</v>
      </c>
      <c r="L2292" t="s">
        <v>1955</v>
      </c>
      <c r="M2292" s="144" t="s">
        <v>59</v>
      </c>
    </row>
    <row r="2293" spans="1:15" x14ac:dyDescent="0.2">
      <c r="A2293" t="s">
        <v>68</v>
      </c>
      <c r="B2293" s="144" t="s">
        <v>133</v>
      </c>
      <c r="C2293">
        <v>566</v>
      </c>
      <c r="D2293" t="str">
        <f>VLOOKUP(Oliusala[[#This Row],[postnumer]],Sveitarfelog[#All],4,FALSE)</f>
        <v>Skagafjörður</v>
      </c>
      <c r="E2293" t="str">
        <f>VLOOKUP(Oliusala[[#This Row],[postnumer]],Sveitarfelog[#All],5,FALSE)</f>
        <v>Norðurland vestra</v>
      </c>
      <c r="F2293" t="s">
        <v>25</v>
      </c>
      <c r="G2293" t="s">
        <v>24</v>
      </c>
      <c r="H2293" t="s">
        <v>60</v>
      </c>
      <c r="I2293" s="1">
        <v>1682</v>
      </c>
      <c r="J2293" s="2">
        <f>VLOOKUP(Oliusala[[#This Row],[tegund]],Tegundir!$B$2:$D$19,3,FALSE)*Oliusala[[#This Row],[magn]]/1000</f>
        <v>1.4549300000000001</v>
      </c>
      <c r="K2293">
        <v>2011</v>
      </c>
      <c r="L2293" t="s">
        <v>1955</v>
      </c>
      <c r="M2293" s="144" t="s">
        <v>59</v>
      </c>
    </row>
    <row r="2294" spans="1:15" x14ac:dyDescent="0.2">
      <c r="A2294" t="s">
        <v>63</v>
      </c>
      <c r="B2294" s="144" t="s">
        <v>133</v>
      </c>
      <c r="C2294">
        <v>566</v>
      </c>
      <c r="D2294" t="str">
        <f>VLOOKUP(Oliusala[[#This Row],[postnumer]],Sveitarfelog[#All],4,FALSE)</f>
        <v>Skagafjörður</v>
      </c>
      <c r="E2294" t="str">
        <f>VLOOKUP(Oliusala[[#This Row],[postnumer]],Sveitarfelog[#All],5,FALSE)</f>
        <v>Norðurland vestra</v>
      </c>
      <c r="F2294" t="s">
        <v>24</v>
      </c>
      <c r="G2294" t="s">
        <v>24</v>
      </c>
      <c r="H2294" t="s">
        <v>58</v>
      </c>
      <c r="I2294" s="1">
        <v>72375</v>
      </c>
      <c r="J2294" s="2">
        <f>VLOOKUP(Oliusala[[#This Row],[tegund]],Tegundir!$B$2:$D$19,3,FALSE)*Oliusala[[#This Row],[magn]]/1000</f>
        <v>62.604374999999997</v>
      </c>
      <c r="K2294">
        <v>2011</v>
      </c>
      <c r="L2294" t="s">
        <v>18</v>
      </c>
      <c r="M2294" s="144" t="s">
        <v>59</v>
      </c>
    </row>
    <row r="2295" spans="1:15" x14ac:dyDescent="0.2">
      <c r="A2295" t="s">
        <v>57</v>
      </c>
      <c r="B2295" s="144" t="s">
        <v>134</v>
      </c>
      <c r="C2295">
        <v>570</v>
      </c>
      <c r="D2295" t="str">
        <f>VLOOKUP(Oliusala[[#This Row],[postnumer]],Sveitarfelog[#All],4,FALSE)</f>
        <v>Skagafjörður</v>
      </c>
      <c r="E2295" t="str">
        <f>VLOOKUP(Oliusala[[#This Row],[postnumer]],Sveitarfelog[#All],5,FALSE)</f>
        <v>Norðurland vestra</v>
      </c>
      <c r="F2295" t="s">
        <v>25</v>
      </c>
      <c r="G2295" t="s">
        <v>24</v>
      </c>
      <c r="H2295" t="s">
        <v>60</v>
      </c>
      <c r="I2295" s="1">
        <v>26699</v>
      </c>
      <c r="J2295" s="2">
        <f>VLOOKUP(Oliusala[[#This Row],[tegund]],Tegundir!$B$2:$D$19,3,FALSE)*Oliusala[[#This Row],[magn]]/1000</f>
        <v>23.094634999999997</v>
      </c>
      <c r="K2295">
        <v>2011</v>
      </c>
      <c r="L2295" t="s">
        <v>1955</v>
      </c>
      <c r="M2295" s="144" t="s">
        <v>59</v>
      </c>
    </row>
    <row r="2296" spans="1:15" x14ac:dyDescent="0.2">
      <c r="A2296" t="s">
        <v>122</v>
      </c>
      <c r="B2296" s="144" t="s">
        <v>134</v>
      </c>
      <c r="C2296">
        <v>570</v>
      </c>
      <c r="D2296" t="str">
        <f>VLOOKUP(Oliusala[[#This Row],[postnumer]],Sveitarfelog[#All],4,FALSE)</f>
        <v>Skagafjörður</v>
      </c>
      <c r="E2296" t="str">
        <f>VLOOKUP(Oliusala[[#This Row],[postnumer]],Sveitarfelog[#All],5,FALSE)</f>
        <v>Norðurland vestra</v>
      </c>
      <c r="F2296" t="s">
        <v>25</v>
      </c>
      <c r="G2296" t="s">
        <v>24</v>
      </c>
      <c r="H2296" t="s">
        <v>60</v>
      </c>
      <c r="I2296" s="1">
        <v>2000</v>
      </c>
      <c r="J2296" s="2">
        <f>VLOOKUP(Oliusala[[#This Row],[tegund]],Tegundir!$B$2:$D$19,3,FALSE)*Oliusala[[#This Row],[magn]]/1000</f>
        <v>1.73</v>
      </c>
      <c r="K2296">
        <v>2011</v>
      </c>
      <c r="L2296" t="s">
        <v>1955</v>
      </c>
      <c r="M2296" s="144" t="s">
        <v>59</v>
      </c>
    </row>
    <row r="2297" spans="1:15" x14ac:dyDescent="0.2">
      <c r="A2297" t="s">
        <v>135</v>
      </c>
      <c r="B2297" s="144" t="s">
        <v>134</v>
      </c>
      <c r="C2297">
        <v>570</v>
      </c>
      <c r="D2297" t="str">
        <f>VLOOKUP(Oliusala[[#This Row],[postnumer]],Sveitarfelog[#All],4,FALSE)</f>
        <v>Skagafjörður</v>
      </c>
      <c r="E2297" t="str">
        <f>VLOOKUP(Oliusala[[#This Row],[postnumer]],Sveitarfelog[#All],5,FALSE)</f>
        <v>Norðurland vestra</v>
      </c>
      <c r="F2297" t="s">
        <v>25</v>
      </c>
      <c r="G2297" t="s">
        <v>24</v>
      </c>
      <c r="H2297" t="s">
        <v>60</v>
      </c>
      <c r="I2297" s="1">
        <v>17987</v>
      </c>
      <c r="J2297" s="2">
        <f>VLOOKUP(Oliusala[[#This Row],[tegund]],Tegundir!$B$2:$D$19,3,FALSE)*Oliusala[[#This Row],[magn]]/1000</f>
        <v>15.558755</v>
      </c>
      <c r="K2297">
        <v>2011</v>
      </c>
      <c r="L2297" t="s">
        <v>1955</v>
      </c>
      <c r="M2297" s="144" t="s">
        <v>59</v>
      </c>
    </row>
    <row r="2298" spans="1:15" x14ac:dyDescent="0.2">
      <c r="A2298" t="s">
        <v>63</v>
      </c>
      <c r="B2298" s="144" t="s">
        <v>134</v>
      </c>
      <c r="C2298">
        <v>570</v>
      </c>
      <c r="D2298" t="str">
        <f>VLOOKUP(Oliusala[[#This Row],[postnumer]],Sveitarfelog[#All],4,FALSE)</f>
        <v>Skagafjörður</v>
      </c>
      <c r="E2298" t="str">
        <f>VLOOKUP(Oliusala[[#This Row],[postnumer]],Sveitarfelog[#All],5,FALSE)</f>
        <v>Norðurland vestra</v>
      </c>
      <c r="F2298" t="s">
        <v>24</v>
      </c>
      <c r="G2298" t="s">
        <v>24</v>
      </c>
      <c r="H2298" t="s">
        <v>58</v>
      </c>
      <c r="I2298" s="1">
        <v>70048</v>
      </c>
      <c r="J2298" s="2">
        <f>VLOOKUP(Oliusala[[#This Row],[tegund]],Tegundir!$B$2:$D$19,3,FALSE)*Oliusala[[#This Row],[magn]]/1000</f>
        <v>60.591519999999996</v>
      </c>
      <c r="K2298">
        <v>2011</v>
      </c>
      <c r="L2298" t="s">
        <v>18</v>
      </c>
      <c r="M2298" s="144" t="s">
        <v>59</v>
      </c>
    </row>
    <row r="2299" spans="1:15" x14ac:dyDescent="0.2">
      <c r="A2299" t="s">
        <v>63</v>
      </c>
      <c r="B2299" s="144" t="s">
        <v>135</v>
      </c>
      <c r="C2299">
        <v>580</v>
      </c>
      <c r="D2299" t="str">
        <f>VLOOKUP(Oliusala[[#This Row],[postnumer]],Sveitarfelog[#All],4,FALSE)</f>
        <v>Fjallabyggð</v>
      </c>
      <c r="E2299" t="str">
        <f>VLOOKUP(Oliusala[[#This Row],[postnumer]],Sveitarfelog[#All],5,FALSE)</f>
        <v>Norðurland eystra</v>
      </c>
      <c r="F2299" t="s">
        <v>25</v>
      </c>
      <c r="G2299" t="s">
        <v>24</v>
      </c>
      <c r="H2299" t="s">
        <v>58</v>
      </c>
      <c r="I2299" s="1">
        <v>15670</v>
      </c>
      <c r="J2299" s="2">
        <f>VLOOKUP(Oliusala[[#This Row],[tegund]],Tegundir!$B$2:$D$19,3,FALSE)*Oliusala[[#This Row],[magn]]/1000</f>
        <v>13.554549999999999</v>
      </c>
      <c r="K2299">
        <v>2011</v>
      </c>
      <c r="L2299" t="s">
        <v>18</v>
      </c>
      <c r="M2299" s="144" t="s">
        <v>59</v>
      </c>
    </row>
    <row r="2300" spans="1:15" x14ac:dyDescent="0.2">
      <c r="A2300" t="s">
        <v>68</v>
      </c>
      <c r="B2300" s="144" t="s">
        <v>135</v>
      </c>
      <c r="C2300">
        <v>580</v>
      </c>
      <c r="D2300" t="str">
        <f>VLOOKUP(Oliusala[[#This Row],[postnumer]],Sveitarfelog[#All],4,FALSE)</f>
        <v>Fjallabyggð</v>
      </c>
      <c r="E2300" t="str">
        <f>VLOOKUP(Oliusala[[#This Row],[postnumer]],Sveitarfelog[#All],5,FALSE)</f>
        <v>Norðurland eystra</v>
      </c>
      <c r="F2300" t="s">
        <v>25</v>
      </c>
      <c r="G2300" t="s">
        <v>24</v>
      </c>
      <c r="H2300" t="s">
        <v>60</v>
      </c>
      <c r="I2300" s="1">
        <v>12749</v>
      </c>
      <c r="J2300" s="2">
        <f>VLOOKUP(Oliusala[[#This Row],[tegund]],Tegundir!$B$2:$D$19,3,FALSE)*Oliusala[[#This Row],[magn]]/1000</f>
        <v>11.027884999999999</v>
      </c>
      <c r="K2300">
        <v>2011</v>
      </c>
      <c r="L2300" t="s">
        <v>1955</v>
      </c>
      <c r="M2300" s="144" t="s">
        <v>59</v>
      </c>
    </row>
    <row r="2301" spans="1:15" x14ac:dyDescent="0.2">
      <c r="A2301" t="s">
        <v>135</v>
      </c>
      <c r="B2301" s="144" t="s">
        <v>135</v>
      </c>
      <c r="C2301">
        <v>580</v>
      </c>
      <c r="D2301" t="str">
        <f>VLOOKUP(Oliusala[[#This Row],[postnumer]],Sveitarfelog[#All],4,FALSE)</f>
        <v>Fjallabyggð</v>
      </c>
      <c r="E2301" t="str">
        <f>VLOOKUP(Oliusala[[#This Row],[postnumer]],Sveitarfelog[#All],5,FALSE)</f>
        <v>Norðurland eystra</v>
      </c>
      <c r="F2301" t="s">
        <v>25</v>
      </c>
      <c r="G2301" t="s">
        <v>24</v>
      </c>
      <c r="H2301" t="s">
        <v>58</v>
      </c>
      <c r="I2301" s="1">
        <v>304661</v>
      </c>
      <c r="J2301" s="2">
        <f>VLOOKUP(Oliusala[[#This Row],[tegund]],Tegundir!$B$2:$D$19,3,FALSE)*Oliusala[[#This Row],[magn]]/1000</f>
        <v>263.53176500000001</v>
      </c>
      <c r="K2301">
        <v>2011</v>
      </c>
      <c r="L2301" t="s">
        <v>19</v>
      </c>
      <c r="M2301" s="144" t="s">
        <v>59</v>
      </c>
      <c r="O2301" s="144" t="s">
        <v>1997</v>
      </c>
    </row>
    <row r="2302" spans="1:15" x14ac:dyDescent="0.2">
      <c r="A2302" t="s">
        <v>135</v>
      </c>
      <c r="B2302" s="144" t="s">
        <v>135</v>
      </c>
      <c r="C2302">
        <v>580</v>
      </c>
      <c r="D2302" t="str">
        <f>VLOOKUP(Oliusala[[#This Row],[postnumer]],Sveitarfelog[#All],4,FALSE)</f>
        <v>Fjallabyggð</v>
      </c>
      <c r="E2302" t="str">
        <f>VLOOKUP(Oliusala[[#This Row],[postnumer]],Sveitarfelog[#All],5,FALSE)</f>
        <v>Norðurland eystra</v>
      </c>
      <c r="F2302" t="s">
        <v>29</v>
      </c>
      <c r="G2302" t="s">
        <v>24</v>
      </c>
      <c r="H2302" t="s">
        <v>61</v>
      </c>
      <c r="I2302" s="1">
        <v>34079</v>
      </c>
      <c r="J2302" s="2">
        <f>VLOOKUP(Oliusala[[#This Row],[tegund]],Tegundir!$B$2:$D$19,3,FALSE)*Oliusala[[#This Row],[magn]]/1000</f>
        <v>29.478334999999998</v>
      </c>
      <c r="K2302">
        <v>2011</v>
      </c>
      <c r="L2302" t="s">
        <v>19</v>
      </c>
      <c r="M2302" s="144" t="s">
        <v>62</v>
      </c>
      <c r="O2302" s="144" t="s">
        <v>1998</v>
      </c>
    </row>
    <row r="2303" spans="1:15" x14ac:dyDescent="0.2">
      <c r="A2303" t="s">
        <v>68</v>
      </c>
      <c r="B2303" s="144" t="s">
        <v>135</v>
      </c>
      <c r="C2303">
        <v>580</v>
      </c>
      <c r="D2303" t="str">
        <f>VLOOKUP(Oliusala[[#This Row],[postnumer]],Sveitarfelog[#All],4,FALSE)</f>
        <v>Fjallabyggð</v>
      </c>
      <c r="E2303" t="str">
        <f>VLOOKUP(Oliusala[[#This Row],[postnumer]],Sveitarfelog[#All],5,FALSE)</f>
        <v>Norðurland eystra</v>
      </c>
      <c r="F2303" t="s">
        <v>29</v>
      </c>
      <c r="G2303" t="s">
        <v>24</v>
      </c>
      <c r="H2303" t="s">
        <v>60</v>
      </c>
      <c r="I2303" s="1">
        <v>1549167</v>
      </c>
      <c r="J2303" s="2">
        <f>VLOOKUP(Oliusala[[#This Row],[tegund]],Tegundir!$B$2:$D$19,3,FALSE)*Oliusala[[#This Row],[magn]]/1000</f>
        <v>1340.0294550000001</v>
      </c>
      <c r="K2303">
        <v>2011</v>
      </c>
      <c r="L2303" t="s">
        <v>19</v>
      </c>
      <c r="M2303" s="144" t="s">
        <v>59</v>
      </c>
      <c r="O2303" s="144" t="s">
        <v>1998</v>
      </c>
    </row>
    <row r="2304" spans="1:15" x14ac:dyDescent="0.2">
      <c r="A2304" t="s">
        <v>68</v>
      </c>
      <c r="B2304" s="144" t="s">
        <v>135</v>
      </c>
      <c r="C2304">
        <v>580</v>
      </c>
      <c r="D2304" t="str">
        <f>VLOOKUP(Oliusala[[#This Row],[postnumer]],Sveitarfelog[#All],4,FALSE)</f>
        <v>Fjallabyggð</v>
      </c>
      <c r="E2304" t="str">
        <f>VLOOKUP(Oliusala[[#This Row],[postnumer]],Sveitarfelog[#All],5,FALSE)</f>
        <v>Norðurland eystra</v>
      </c>
      <c r="F2304" t="s">
        <v>30</v>
      </c>
      <c r="G2304" t="s">
        <v>24</v>
      </c>
      <c r="H2304" t="s">
        <v>60</v>
      </c>
      <c r="I2304" s="1">
        <v>17779</v>
      </c>
      <c r="J2304" s="2">
        <f>VLOOKUP(Oliusala[[#This Row],[tegund]],Tegundir!$B$2:$D$19,3,FALSE)*Oliusala[[#This Row],[magn]]/1000</f>
        <v>15.378834999999999</v>
      </c>
      <c r="K2304">
        <v>2011</v>
      </c>
      <c r="L2304" t="s">
        <v>19</v>
      </c>
      <c r="M2304" s="144" t="s">
        <v>59</v>
      </c>
      <c r="O2304" s="144" t="s">
        <v>1998</v>
      </c>
    </row>
    <row r="2305" spans="1:15" x14ac:dyDescent="0.2">
      <c r="A2305" t="s">
        <v>135</v>
      </c>
      <c r="B2305" s="144" t="s">
        <v>135</v>
      </c>
      <c r="C2305">
        <v>580</v>
      </c>
      <c r="D2305" t="str">
        <f>VLOOKUP(Oliusala[[#This Row],[postnumer]],Sveitarfelog[#All],4,FALSE)</f>
        <v>Fjallabyggð</v>
      </c>
      <c r="E2305" t="str">
        <f>VLOOKUP(Oliusala[[#This Row],[postnumer]],Sveitarfelog[#All],5,FALSE)</f>
        <v>Norðurland eystra</v>
      </c>
      <c r="F2305" t="s">
        <v>24</v>
      </c>
      <c r="G2305" t="s">
        <v>24</v>
      </c>
      <c r="H2305" t="s">
        <v>58</v>
      </c>
      <c r="I2305" s="1">
        <v>139895</v>
      </c>
      <c r="J2305" s="2">
        <f>VLOOKUP(Oliusala[[#This Row],[tegund]],Tegundir!$B$2:$D$19,3,FALSE)*Oliusala[[#This Row],[magn]]/1000</f>
        <v>121.009175</v>
      </c>
      <c r="K2305">
        <v>2011</v>
      </c>
      <c r="L2305" t="s">
        <v>18</v>
      </c>
      <c r="M2305" s="144" t="s">
        <v>59</v>
      </c>
    </row>
    <row r="2306" spans="1:15" x14ac:dyDescent="0.2">
      <c r="A2306" t="s">
        <v>135</v>
      </c>
      <c r="B2306" s="144" t="s">
        <v>135</v>
      </c>
      <c r="C2306">
        <v>580</v>
      </c>
      <c r="D2306" t="str">
        <f>VLOOKUP(Oliusala[[#This Row],[postnumer]],Sveitarfelog[#All],4,FALSE)</f>
        <v>Fjallabyggð</v>
      </c>
      <c r="E2306" t="str">
        <f>VLOOKUP(Oliusala[[#This Row],[postnumer]],Sveitarfelog[#All],5,FALSE)</f>
        <v>Norðurland eystra</v>
      </c>
      <c r="F2306" t="s">
        <v>27</v>
      </c>
      <c r="G2306" t="s">
        <v>24</v>
      </c>
      <c r="H2306" t="s">
        <v>58</v>
      </c>
      <c r="I2306" s="1">
        <v>311986</v>
      </c>
      <c r="J2306" s="2">
        <f>VLOOKUP(Oliusala[[#This Row],[tegund]],Tegundir!$B$2:$D$19,3,FALSE)*Oliusala[[#This Row],[magn]]/1000</f>
        <v>269.86788999999999</v>
      </c>
      <c r="K2306">
        <v>2011</v>
      </c>
      <c r="L2306" t="s">
        <v>19</v>
      </c>
      <c r="M2306" s="144" t="s">
        <v>59</v>
      </c>
      <c r="O2306" s="144" t="s">
        <v>1998</v>
      </c>
    </row>
    <row r="2307" spans="1:15" x14ac:dyDescent="0.2">
      <c r="A2307" t="s">
        <v>135</v>
      </c>
      <c r="B2307" s="144" t="s">
        <v>135</v>
      </c>
      <c r="C2307">
        <v>580</v>
      </c>
      <c r="D2307" t="str">
        <f>VLOOKUP(Oliusala[[#This Row],[postnumer]],Sveitarfelog[#All],4,FALSE)</f>
        <v>Fjallabyggð</v>
      </c>
      <c r="E2307" t="str">
        <f>VLOOKUP(Oliusala[[#This Row],[postnumer]],Sveitarfelog[#All],5,FALSE)</f>
        <v>Norðurland eystra</v>
      </c>
      <c r="F2307" t="s">
        <v>29</v>
      </c>
      <c r="G2307" t="s">
        <v>24</v>
      </c>
      <c r="H2307" t="s">
        <v>58</v>
      </c>
      <c r="I2307" s="1">
        <v>559240</v>
      </c>
      <c r="J2307" s="2">
        <f>VLOOKUP(Oliusala[[#This Row],[tegund]],Tegundir!$B$2:$D$19,3,FALSE)*Oliusala[[#This Row],[magn]]/1000</f>
        <v>483.74259999999998</v>
      </c>
      <c r="K2307">
        <v>2011</v>
      </c>
      <c r="L2307" t="s">
        <v>19</v>
      </c>
      <c r="M2307" s="144" t="s">
        <v>59</v>
      </c>
      <c r="O2307" s="144" t="s">
        <v>1998</v>
      </c>
    </row>
    <row r="2308" spans="1:15" x14ac:dyDescent="0.2">
      <c r="A2308" t="s">
        <v>135</v>
      </c>
      <c r="B2308" s="144" t="s">
        <v>135</v>
      </c>
      <c r="C2308">
        <v>580</v>
      </c>
      <c r="D2308" t="str">
        <f>VLOOKUP(Oliusala[[#This Row],[postnumer]],Sveitarfelog[#All],4,FALSE)</f>
        <v>Fjallabyggð</v>
      </c>
      <c r="E2308" t="str">
        <f>VLOOKUP(Oliusala[[#This Row],[postnumer]],Sveitarfelog[#All],5,FALSE)</f>
        <v>Norðurland eystra</v>
      </c>
      <c r="F2308" t="s">
        <v>30</v>
      </c>
      <c r="G2308" t="s">
        <v>24</v>
      </c>
      <c r="H2308" t="s">
        <v>58</v>
      </c>
      <c r="I2308" s="1">
        <v>1616991</v>
      </c>
      <c r="J2308" s="2">
        <f>VLOOKUP(Oliusala[[#This Row],[tegund]],Tegundir!$B$2:$D$19,3,FALSE)*Oliusala[[#This Row],[magn]]/1000</f>
        <v>1398.6972150000001</v>
      </c>
      <c r="K2308">
        <v>2011</v>
      </c>
      <c r="L2308" t="s">
        <v>19</v>
      </c>
      <c r="M2308" s="144" t="s">
        <v>59</v>
      </c>
      <c r="O2308" s="144" t="s">
        <v>1998</v>
      </c>
    </row>
    <row r="2309" spans="1:15" x14ac:dyDescent="0.2">
      <c r="A2309" t="s">
        <v>63</v>
      </c>
      <c r="B2309" s="144" t="s">
        <v>135</v>
      </c>
      <c r="C2309">
        <v>580</v>
      </c>
      <c r="D2309" t="str">
        <f>VLOOKUP(Oliusala[[#This Row],[postnumer]],Sveitarfelog[#All],4,FALSE)</f>
        <v>Fjallabyggð</v>
      </c>
      <c r="E2309" t="str">
        <f>VLOOKUP(Oliusala[[#This Row],[postnumer]],Sveitarfelog[#All],5,FALSE)</f>
        <v>Norðurland eystra</v>
      </c>
      <c r="F2309" t="s">
        <v>24</v>
      </c>
      <c r="G2309" t="s">
        <v>24</v>
      </c>
      <c r="H2309" t="s">
        <v>58</v>
      </c>
      <c r="I2309" s="1">
        <v>266168</v>
      </c>
      <c r="J2309" s="2">
        <f>VLOOKUP(Oliusala[[#This Row],[tegund]],Tegundir!$B$2:$D$19,3,FALSE)*Oliusala[[#This Row],[magn]]/1000</f>
        <v>230.23532</v>
      </c>
      <c r="K2309">
        <v>2011</v>
      </c>
      <c r="L2309" t="s">
        <v>18</v>
      </c>
      <c r="M2309" s="144" t="s">
        <v>59</v>
      </c>
    </row>
    <row r="2310" spans="1:15" x14ac:dyDescent="0.2">
      <c r="A2310" t="s">
        <v>63</v>
      </c>
      <c r="B2310" s="144" t="s">
        <v>142</v>
      </c>
      <c r="C2310">
        <v>625</v>
      </c>
      <c r="D2310" t="str">
        <f>VLOOKUP(Oliusala[[#This Row],[postnumer]],Sveitarfelog[#All],4,FALSE)</f>
        <v>Fjallabyggð</v>
      </c>
      <c r="E2310" t="str">
        <f>VLOOKUP(Oliusala[[#This Row],[postnumer]],Sveitarfelog[#All],5,FALSE)</f>
        <v>Norðurland eystra</v>
      </c>
      <c r="F2310" t="s">
        <v>25</v>
      </c>
      <c r="G2310" t="s">
        <v>24</v>
      </c>
      <c r="H2310" t="s">
        <v>58</v>
      </c>
      <c r="I2310" s="1">
        <v>2712</v>
      </c>
      <c r="J2310" s="2">
        <f>VLOOKUP(Oliusala[[#This Row],[tegund]],Tegundir!$B$2:$D$19,3,FALSE)*Oliusala[[#This Row],[magn]]/1000</f>
        <v>2.3458800000000002</v>
      </c>
      <c r="K2310">
        <v>2011</v>
      </c>
      <c r="L2310" t="s">
        <v>18</v>
      </c>
      <c r="M2310" s="144" t="s">
        <v>59</v>
      </c>
    </row>
    <row r="2311" spans="1:15" x14ac:dyDescent="0.2">
      <c r="A2311" t="s">
        <v>68</v>
      </c>
      <c r="B2311" s="144" t="s">
        <v>142</v>
      </c>
      <c r="C2311">
        <v>625</v>
      </c>
      <c r="D2311" t="str">
        <f>VLOOKUP(Oliusala[[#This Row],[postnumer]],Sveitarfelog[#All],4,FALSE)</f>
        <v>Fjallabyggð</v>
      </c>
      <c r="E2311" t="str">
        <f>VLOOKUP(Oliusala[[#This Row],[postnumer]],Sveitarfelog[#All],5,FALSE)</f>
        <v>Norðurland eystra</v>
      </c>
      <c r="F2311" t="s">
        <v>25</v>
      </c>
      <c r="G2311" t="s">
        <v>24</v>
      </c>
      <c r="H2311" t="s">
        <v>60</v>
      </c>
      <c r="I2311" s="1">
        <v>111611</v>
      </c>
      <c r="J2311" s="2">
        <f>VLOOKUP(Oliusala[[#This Row],[tegund]],Tegundir!$B$2:$D$19,3,FALSE)*Oliusala[[#This Row],[magn]]/1000</f>
        <v>96.543514999999999</v>
      </c>
      <c r="K2311">
        <v>2011</v>
      </c>
      <c r="L2311" t="s">
        <v>1955</v>
      </c>
      <c r="M2311" s="144" t="s">
        <v>59</v>
      </c>
    </row>
    <row r="2312" spans="1:15" x14ac:dyDescent="0.2">
      <c r="A2312" t="s">
        <v>57</v>
      </c>
      <c r="B2312" s="144" t="s">
        <v>142</v>
      </c>
      <c r="C2312">
        <v>625</v>
      </c>
      <c r="D2312" t="str">
        <f>VLOOKUP(Oliusala[[#This Row],[postnumer]],Sveitarfelog[#All],4,FALSE)</f>
        <v>Fjallabyggð</v>
      </c>
      <c r="E2312" t="str">
        <f>VLOOKUP(Oliusala[[#This Row],[postnumer]],Sveitarfelog[#All],5,FALSE)</f>
        <v>Norðurland eystra</v>
      </c>
      <c r="F2312" t="s">
        <v>25</v>
      </c>
      <c r="G2312" t="s">
        <v>24</v>
      </c>
      <c r="H2312" t="s">
        <v>60</v>
      </c>
      <c r="I2312" s="1">
        <v>2721</v>
      </c>
      <c r="J2312" s="2">
        <f>VLOOKUP(Oliusala[[#This Row],[tegund]],Tegundir!$B$2:$D$19,3,FALSE)*Oliusala[[#This Row],[magn]]/1000</f>
        <v>2.3536649999999999</v>
      </c>
      <c r="K2312">
        <v>2011</v>
      </c>
      <c r="L2312" t="s">
        <v>19</v>
      </c>
      <c r="M2312" s="144" t="s">
        <v>59</v>
      </c>
      <c r="O2312" s="144" t="s">
        <v>1997</v>
      </c>
    </row>
    <row r="2313" spans="1:15" x14ac:dyDescent="0.2">
      <c r="A2313" t="s">
        <v>122</v>
      </c>
      <c r="B2313" s="144" t="s">
        <v>142</v>
      </c>
      <c r="C2313">
        <v>625</v>
      </c>
      <c r="D2313" t="str">
        <f>VLOOKUP(Oliusala[[#This Row],[postnumer]],Sveitarfelog[#All],4,FALSE)</f>
        <v>Fjallabyggð</v>
      </c>
      <c r="E2313" t="str">
        <f>VLOOKUP(Oliusala[[#This Row],[postnumer]],Sveitarfelog[#All],5,FALSE)</f>
        <v>Norðurland eystra</v>
      </c>
      <c r="F2313" t="s">
        <v>25</v>
      </c>
      <c r="G2313" t="s">
        <v>24</v>
      </c>
      <c r="H2313" t="s">
        <v>60</v>
      </c>
      <c r="I2313" s="1">
        <v>0</v>
      </c>
      <c r="J2313" s="2">
        <f>VLOOKUP(Oliusala[[#This Row],[tegund]],Tegundir!$B$2:$D$19,3,FALSE)*Oliusala[[#This Row],[magn]]/1000</f>
        <v>0</v>
      </c>
      <c r="K2313">
        <v>2011</v>
      </c>
      <c r="L2313" t="s">
        <v>19</v>
      </c>
      <c r="M2313" s="144" t="s">
        <v>59</v>
      </c>
      <c r="O2313" s="144" t="s">
        <v>1997</v>
      </c>
    </row>
    <row r="2314" spans="1:15" x14ac:dyDescent="0.2">
      <c r="A2314" t="s">
        <v>68</v>
      </c>
      <c r="B2314" s="144" t="s">
        <v>142</v>
      </c>
      <c r="C2314">
        <v>625</v>
      </c>
      <c r="D2314" t="str">
        <f>VLOOKUP(Oliusala[[#This Row],[postnumer]],Sveitarfelog[#All],4,FALSE)</f>
        <v>Fjallabyggð</v>
      </c>
      <c r="E2314" t="str">
        <f>VLOOKUP(Oliusala[[#This Row],[postnumer]],Sveitarfelog[#All],5,FALSE)</f>
        <v>Norðurland eystra</v>
      </c>
      <c r="F2314" t="s">
        <v>24</v>
      </c>
      <c r="G2314" t="s">
        <v>24</v>
      </c>
      <c r="H2314" t="s">
        <v>60</v>
      </c>
      <c r="I2314" s="1">
        <v>12234</v>
      </c>
      <c r="J2314" s="2">
        <f>VLOOKUP(Oliusala[[#This Row],[tegund]],Tegundir!$B$2:$D$19,3,FALSE)*Oliusala[[#This Row],[magn]]/1000</f>
        <v>10.582409999999999</v>
      </c>
      <c r="K2314">
        <v>2011</v>
      </c>
      <c r="L2314" t="s">
        <v>18</v>
      </c>
      <c r="M2314" s="144" t="s">
        <v>59</v>
      </c>
    </row>
    <row r="2315" spans="1:15" x14ac:dyDescent="0.2">
      <c r="A2315" t="s">
        <v>68</v>
      </c>
      <c r="B2315" s="144" t="s">
        <v>142</v>
      </c>
      <c r="C2315">
        <v>625</v>
      </c>
      <c r="D2315" t="str">
        <f>VLOOKUP(Oliusala[[#This Row],[postnumer]],Sveitarfelog[#All],4,FALSE)</f>
        <v>Fjallabyggð</v>
      </c>
      <c r="E2315" t="str">
        <f>VLOOKUP(Oliusala[[#This Row],[postnumer]],Sveitarfelog[#All],5,FALSE)</f>
        <v>Norðurland eystra</v>
      </c>
      <c r="F2315" t="s">
        <v>29</v>
      </c>
      <c r="G2315" t="s">
        <v>24</v>
      </c>
      <c r="H2315" t="s">
        <v>60</v>
      </c>
      <c r="I2315" s="1">
        <v>1721293</v>
      </c>
      <c r="J2315" s="2">
        <f>VLOOKUP(Oliusala[[#This Row],[tegund]],Tegundir!$B$2:$D$19,3,FALSE)*Oliusala[[#This Row],[magn]]/1000</f>
        <v>1488.918445</v>
      </c>
      <c r="K2315">
        <v>2011</v>
      </c>
      <c r="L2315" t="s">
        <v>19</v>
      </c>
      <c r="M2315" s="144" t="s">
        <v>59</v>
      </c>
      <c r="O2315" s="144" t="s">
        <v>1998</v>
      </c>
    </row>
    <row r="2316" spans="1:15" x14ac:dyDescent="0.2">
      <c r="A2316" t="s">
        <v>68</v>
      </c>
      <c r="B2316" s="144" t="s">
        <v>142</v>
      </c>
      <c r="C2316">
        <v>625</v>
      </c>
      <c r="D2316" t="str">
        <f>VLOOKUP(Oliusala[[#This Row],[postnumer]],Sveitarfelog[#All],4,FALSE)</f>
        <v>Fjallabyggð</v>
      </c>
      <c r="E2316" t="str">
        <f>VLOOKUP(Oliusala[[#This Row],[postnumer]],Sveitarfelog[#All],5,FALSE)</f>
        <v>Norðurland eystra</v>
      </c>
      <c r="F2316" t="s">
        <v>30</v>
      </c>
      <c r="G2316" t="s">
        <v>24</v>
      </c>
      <c r="H2316" t="s">
        <v>60</v>
      </c>
      <c r="I2316" s="1">
        <v>88893</v>
      </c>
      <c r="J2316" s="2">
        <f>VLOOKUP(Oliusala[[#This Row],[tegund]],Tegundir!$B$2:$D$19,3,FALSE)*Oliusala[[#This Row],[magn]]/1000</f>
        <v>76.892444999999995</v>
      </c>
      <c r="K2316">
        <v>2011</v>
      </c>
      <c r="L2316" t="s">
        <v>19</v>
      </c>
      <c r="M2316" s="144" t="s">
        <v>59</v>
      </c>
      <c r="O2316" s="144" t="s">
        <v>1998</v>
      </c>
    </row>
    <row r="2317" spans="1:15" x14ac:dyDescent="0.2">
      <c r="A2317" t="s">
        <v>57</v>
      </c>
      <c r="B2317" s="144" t="s">
        <v>142</v>
      </c>
      <c r="C2317">
        <v>625</v>
      </c>
      <c r="D2317" t="str">
        <f>VLOOKUP(Oliusala[[#This Row],[postnumer]],Sveitarfelog[#All],4,FALSE)</f>
        <v>Fjallabyggð</v>
      </c>
      <c r="E2317" t="str">
        <f>VLOOKUP(Oliusala[[#This Row],[postnumer]],Sveitarfelog[#All],5,FALSE)</f>
        <v>Norðurland eystra</v>
      </c>
      <c r="F2317" t="s">
        <v>30</v>
      </c>
      <c r="G2317" t="s">
        <v>24</v>
      </c>
      <c r="H2317" t="s">
        <v>60</v>
      </c>
      <c r="I2317" s="1">
        <v>10468</v>
      </c>
      <c r="J2317" s="2">
        <f>VLOOKUP(Oliusala[[#This Row],[tegund]],Tegundir!$B$2:$D$19,3,FALSE)*Oliusala[[#This Row],[magn]]/1000</f>
        <v>9.0548199999999994</v>
      </c>
      <c r="K2317">
        <v>2011</v>
      </c>
      <c r="L2317" t="s">
        <v>19</v>
      </c>
      <c r="M2317" s="144" t="s">
        <v>59</v>
      </c>
      <c r="O2317" s="144" t="s">
        <v>1998</v>
      </c>
    </row>
    <row r="2318" spans="1:15" x14ac:dyDescent="0.2">
      <c r="A2318" t="s">
        <v>63</v>
      </c>
      <c r="B2318" s="144" t="s">
        <v>142</v>
      </c>
      <c r="C2318">
        <v>625</v>
      </c>
      <c r="D2318" t="str">
        <f>VLOOKUP(Oliusala[[#This Row],[postnumer]],Sveitarfelog[#All],4,FALSE)</f>
        <v>Fjallabyggð</v>
      </c>
      <c r="E2318" t="str">
        <f>VLOOKUP(Oliusala[[#This Row],[postnumer]],Sveitarfelog[#All],5,FALSE)</f>
        <v>Norðurland eystra</v>
      </c>
      <c r="F2318" t="s">
        <v>24</v>
      </c>
      <c r="G2318" t="s">
        <v>24</v>
      </c>
      <c r="H2318" t="s">
        <v>58</v>
      </c>
      <c r="I2318" s="1">
        <v>200306</v>
      </c>
      <c r="J2318" s="2">
        <f>VLOOKUP(Oliusala[[#This Row],[tegund]],Tegundir!$B$2:$D$19,3,FALSE)*Oliusala[[#This Row],[magn]]/1000</f>
        <v>173.26469</v>
      </c>
      <c r="K2318">
        <v>2011</v>
      </c>
      <c r="L2318" t="s">
        <v>18</v>
      </c>
      <c r="M2318" s="144" t="s">
        <v>59</v>
      </c>
    </row>
    <row r="2319" spans="1:15" x14ac:dyDescent="0.2">
      <c r="A2319" t="s">
        <v>63</v>
      </c>
      <c r="B2319" s="144" t="s">
        <v>68</v>
      </c>
      <c r="C2319">
        <v>600</v>
      </c>
      <c r="D2319" t="str">
        <f>VLOOKUP(Oliusala[[#This Row],[postnumer]],Sveitarfelog[#All],4,FALSE)</f>
        <v>Akureyrarbær,Eyjafjarðarsveit,Hörgársveit,Svalbarðsstrandarhreppur,Grýtubakkahreppur</v>
      </c>
      <c r="E2319" t="str">
        <f>VLOOKUP(Oliusala[[#This Row],[postnumer]],Sveitarfelog[#All],5,FALSE)</f>
        <v>Norðurland eystra</v>
      </c>
      <c r="F2319" t="s">
        <v>25</v>
      </c>
      <c r="G2319" t="s">
        <v>24</v>
      </c>
      <c r="H2319" t="s">
        <v>58</v>
      </c>
      <c r="I2319" s="1">
        <v>9904</v>
      </c>
      <c r="J2319" s="2">
        <f>VLOOKUP(Oliusala[[#This Row],[tegund]],Tegundir!$B$2:$D$19,3,FALSE)*Oliusala[[#This Row],[magn]]/1000</f>
        <v>8.5669599999999999</v>
      </c>
      <c r="K2319">
        <v>2011</v>
      </c>
      <c r="L2319" t="s">
        <v>18</v>
      </c>
      <c r="M2319" s="144" t="s">
        <v>59</v>
      </c>
    </row>
    <row r="2320" spans="1:15" x14ac:dyDescent="0.2">
      <c r="A2320" t="s">
        <v>63</v>
      </c>
      <c r="B2320" s="144" t="s">
        <v>68</v>
      </c>
      <c r="C2320">
        <v>600</v>
      </c>
      <c r="D2320" t="str">
        <f>VLOOKUP(Oliusala[[#This Row],[postnumer]],Sveitarfelog[#All],4,FALSE)</f>
        <v>Akureyrarbær,Eyjafjarðarsveit,Hörgársveit,Svalbarðsstrandarhreppur,Grýtubakkahreppur</v>
      </c>
      <c r="E2320" t="str">
        <f>VLOOKUP(Oliusala[[#This Row],[postnumer]],Sveitarfelog[#All],5,FALSE)</f>
        <v>Norðurland eystra</v>
      </c>
      <c r="F2320" t="s">
        <v>25</v>
      </c>
      <c r="G2320" t="s">
        <v>24</v>
      </c>
      <c r="H2320" t="s">
        <v>58</v>
      </c>
      <c r="I2320" s="1">
        <v>167401</v>
      </c>
      <c r="J2320" s="2">
        <f>VLOOKUP(Oliusala[[#This Row],[tegund]],Tegundir!$B$2:$D$19,3,FALSE)*Oliusala[[#This Row],[magn]]/1000</f>
        <v>144.80186499999999</v>
      </c>
      <c r="K2320">
        <v>2011</v>
      </c>
      <c r="L2320" t="s">
        <v>18</v>
      </c>
      <c r="M2320" s="144" t="s">
        <v>59</v>
      </c>
    </row>
    <row r="2321" spans="1:15" x14ac:dyDescent="0.2">
      <c r="A2321" t="s">
        <v>63</v>
      </c>
      <c r="B2321" s="144" t="s">
        <v>68</v>
      </c>
      <c r="C2321">
        <v>600</v>
      </c>
      <c r="D2321" t="str">
        <f>VLOOKUP(Oliusala[[#This Row],[postnumer]],Sveitarfelog[#All],4,FALSE)</f>
        <v>Akureyrarbær,Eyjafjarðarsveit,Hörgársveit,Svalbarðsstrandarhreppur,Grýtubakkahreppur</v>
      </c>
      <c r="E2321" t="str">
        <f>VLOOKUP(Oliusala[[#This Row],[postnumer]],Sveitarfelog[#All],5,FALSE)</f>
        <v>Norðurland eystra</v>
      </c>
      <c r="F2321" t="s">
        <v>25</v>
      </c>
      <c r="G2321" t="s">
        <v>24</v>
      </c>
      <c r="H2321" t="s">
        <v>58</v>
      </c>
      <c r="I2321" s="1">
        <v>50755</v>
      </c>
      <c r="J2321" s="2">
        <f>VLOOKUP(Oliusala[[#This Row],[tegund]],Tegundir!$B$2:$D$19,3,FALSE)*Oliusala[[#This Row],[magn]]/1000</f>
        <v>43.903074999999994</v>
      </c>
      <c r="K2321">
        <v>2011</v>
      </c>
      <c r="L2321" t="s">
        <v>18</v>
      </c>
      <c r="M2321" s="144" t="s">
        <v>59</v>
      </c>
    </row>
    <row r="2322" spans="1:15" x14ac:dyDescent="0.2">
      <c r="A2322" t="s">
        <v>68</v>
      </c>
      <c r="B2322" s="144" t="s">
        <v>68</v>
      </c>
      <c r="C2322">
        <v>600</v>
      </c>
      <c r="D2322" t="str">
        <f>VLOOKUP(Oliusala[[#This Row],[postnumer]],Sveitarfelog[#All],4,FALSE)</f>
        <v>Akureyrarbær,Eyjafjarðarsveit,Hörgársveit,Svalbarðsstrandarhreppur,Grýtubakkahreppur</v>
      </c>
      <c r="E2322" t="str">
        <f>VLOOKUP(Oliusala[[#This Row],[postnumer]],Sveitarfelog[#All],5,FALSE)</f>
        <v>Norðurland eystra</v>
      </c>
      <c r="F2322" t="s">
        <v>25</v>
      </c>
      <c r="G2322" t="s">
        <v>24</v>
      </c>
      <c r="H2322" t="s">
        <v>58</v>
      </c>
      <c r="I2322" s="1">
        <v>1988308</v>
      </c>
      <c r="J2322" s="2">
        <f>VLOOKUP(Oliusala[[#This Row],[tegund]],Tegundir!$B$2:$D$19,3,FALSE)*Oliusala[[#This Row],[magn]]/1000</f>
        <v>1719.8864199999998</v>
      </c>
      <c r="K2322">
        <v>2011</v>
      </c>
      <c r="L2322" t="s">
        <v>1955</v>
      </c>
      <c r="M2322" s="144" t="s">
        <v>59</v>
      </c>
    </row>
    <row r="2323" spans="1:15" x14ac:dyDescent="0.2">
      <c r="A2323" t="s">
        <v>68</v>
      </c>
      <c r="B2323" s="144" t="s">
        <v>68</v>
      </c>
      <c r="C2323">
        <v>600</v>
      </c>
      <c r="D2323" t="str">
        <f>VLOOKUP(Oliusala[[#This Row],[postnumer]],Sveitarfelog[#All],4,FALSE)</f>
        <v>Akureyrarbær,Eyjafjarðarsveit,Hörgársveit,Svalbarðsstrandarhreppur,Grýtubakkahreppur</v>
      </c>
      <c r="E2323" t="str">
        <f>VLOOKUP(Oliusala[[#This Row],[postnumer]],Sveitarfelog[#All],5,FALSE)</f>
        <v>Norðurland eystra</v>
      </c>
      <c r="F2323" t="s">
        <v>25</v>
      </c>
      <c r="G2323" t="s">
        <v>24</v>
      </c>
      <c r="H2323" t="s">
        <v>60</v>
      </c>
      <c r="I2323" s="1">
        <v>7256</v>
      </c>
      <c r="J2323" s="2">
        <f>VLOOKUP(Oliusala[[#This Row],[tegund]],Tegundir!$B$2:$D$19,3,FALSE)*Oliusala[[#This Row],[magn]]/1000</f>
        <v>6.27644</v>
      </c>
      <c r="K2323">
        <v>2011</v>
      </c>
      <c r="L2323" t="s">
        <v>1955</v>
      </c>
      <c r="M2323" s="144" t="s">
        <v>59</v>
      </c>
    </row>
    <row r="2324" spans="1:15" x14ac:dyDescent="0.2">
      <c r="A2324" t="s">
        <v>122</v>
      </c>
      <c r="B2324" s="144" t="s">
        <v>68</v>
      </c>
      <c r="C2324">
        <v>600</v>
      </c>
      <c r="D2324" t="str">
        <f>VLOOKUP(Oliusala[[#This Row],[postnumer]],Sveitarfelog[#All],4,FALSE)</f>
        <v>Akureyrarbær,Eyjafjarðarsveit,Hörgársveit,Svalbarðsstrandarhreppur,Grýtubakkahreppur</v>
      </c>
      <c r="E2324" t="str">
        <f>VLOOKUP(Oliusala[[#This Row],[postnumer]],Sveitarfelog[#All],5,FALSE)</f>
        <v>Norðurland eystra</v>
      </c>
      <c r="F2324" t="s">
        <v>25</v>
      </c>
      <c r="G2324" t="s">
        <v>24</v>
      </c>
      <c r="H2324" t="s">
        <v>58</v>
      </c>
      <c r="I2324" s="1">
        <v>0</v>
      </c>
      <c r="J2324" s="2">
        <f>VLOOKUP(Oliusala[[#This Row],[tegund]],Tegundir!$B$2:$D$19,3,FALSE)*Oliusala[[#This Row],[magn]]/1000</f>
        <v>0</v>
      </c>
      <c r="K2324">
        <v>2011</v>
      </c>
      <c r="L2324" t="s">
        <v>1955</v>
      </c>
      <c r="M2324" s="144" t="s">
        <v>59</v>
      </c>
    </row>
    <row r="2325" spans="1:15" x14ac:dyDescent="0.2">
      <c r="A2325" t="s">
        <v>68</v>
      </c>
      <c r="B2325" s="144" t="s">
        <v>68</v>
      </c>
      <c r="C2325">
        <v>600</v>
      </c>
      <c r="D2325" t="str">
        <f>VLOOKUP(Oliusala[[#This Row],[postnumer]],Sveitarfelog[#All],4,FALSE)</f>
        <v>Akureyrarbær,Eyjafjarðarsveit,Hörgársveit,Svalbarðsstrandarhreppur,Grýtubakkahreppur</v>
      </c>
      <c r="E2325" t="str">
        <f>VLOOKUP(Oliusala[[#This Row],[postnumer]],Sveitarfelog[#All],5,FALSE)</f>
        <v>Norðurland eystra</v>
      </c>
      <c r="F2325" t="s">
        <v>25</v>
      </c>
      <c r="G2325" t="s">
        <v>24</v>
      </c>
      <c r="H2325" t="s">
        <v>61</v>
      </c>
      <c r="I2325" s="1">
        <v>7230</v>
      </c>
      <c r="J2325" s="2">
        <f>VLOOKUP(Oliusala[[#This Row],[tegund]],Tegundir!$B$2:$D$19,3,FALSE)*Oliusala[[#This Row],[magn]]/1000</f>
        <v>6.2539499999999997</v>
      </c>
      <c r="K2325">
        <v>2011</v>
      </c>
      <c r="L2325" t="s">
        <v>1955</v>
      </c>
      <c r="M2325" s="144" t="s">
        <v>62</v>
      </c>
    </row>
    <row r="2326" spans="1:15" x14ac:dyDescent="0.2">
      <c r="A2326" t="s">
        <v>68</v>
      </c>
      <c r="B2326" s="144" t="s">
        <v>68</v>
      </c>
      <c r="C2326">
        <v>600</v>
      </c>
      <c r="D2326" t="str">
        <f>VLOOKUP(Oliusala[[#This Row],[postnumer]],Sveitarfelog[#All],4,FALSE)</f>
        <v>Akureyrarbær,Eyjafjarðarsveit,Hörgársveit,Svalbarðsstrandarhreppur,Grýtubakkahreppur</v>
      </c>
      <c r="E2326" t="str">
        <f>VLOOKUP(Oliusala[[#This Row],[postnumer]],Sveitarfelog[#All],5,FALSE)</f>
        <v>Norðurland eystra</v>
      </c>
      <c r="F2326" t="s">
        <v>27</v>
      </c>
      <c r="G2326" t="s">
        <v>24</v>
      </c>
      <c r="H2326" t="s">
        <v>61</v>
      </c>
      <c r="I2326" s="1">
        <v>810356</v>
      </c>
      <c r="J2326" s="2">
        <f>VLOOKUP(Oliusala[[#This Row],[tegund]],Tegundir!$B$2:$D$19,3,FALSE)*Oliusala[[#This Row],[magn]]/1000</f>
        <v>700.95793999999989</v>
      </c>
      <c r="K2326">
        <v>2011</v>
      </c>
      <c r="L2326" t="s">
        <v>19</v>
      </c>
      <c r="M2326" s="144" t="s">
        <v>62</v>
      </c>
      <c r="O2326" s="144" t="s">
        <v>1998</v>
      </c>
    </row>
    <row r="2327" spans="1:15" x14ac:dyDescent="0.2">
      <c r="A2327" t="s">
        <v>68</v>
      </c>
      <c r="B2327" s="144" t="s">
        <v>68</v>
      </c>
      <c r="C2327">
        <v>600</v>
      </c>
      <c r="D2327" t="str">
        <f>VLOOKUP(Oliusala[[#This Row],[postnumer]],Sveitarfelog[#All],4,FALSE)</f>
        <v>Akureyrarbær,Eyjafjarðarsveit,Hörgársveit,Svalbarðsstrandarhreppur,Grýtubakkahreppur</v>
      </c>
      <c r="E2327" t="str">
        <f>VLOOKUP(Oliusala[[#This Row],[postnumer]],Sveitarfelog[#All],5,FALSE)</f>
        <v>Norðurland eystra</v>
      </c>
      <c r="F2327" t="s">
        <v>29</v>
      </c>
      <c r="G2327" t="s">
        <v>24</v>
      </c>
      <c r="H2327" t="s">
        <v>61</v>
      </c>
      <c r="I2327" s="1">
        <v>1823984</v>
      </c>
      <c r="J2327" s="2">
        <f>VLOOKUP(Oliusala[[#This Row],[tegund]],Tegundir!$B$2:$D$19,3,FALSE)*Oliusala[[#This Row],[magn]]/1000</f>
        <v>1577.7461599999999</v>
      </c>
      <c r="K2327">
        <v>2011</v>
      </c>
      <c r="L2327" t="s">
        <v>19</v>
      </c>
      <c r="M2327" s="144" t="s">
        <v>62</v>
      </c>
      <c r="O2327" s="144" t="s">
        <v>1998</v>
      </c>
    </row>
    <row r="2328" spans="1:15" x14ac:dyDescent="0.2">
      <c r="A2328" t="s">
        <v>68</v>
      </c>
      <c r="B2328" s="144" t="s">
        <v>68</v>
      </c>
      <c r="C2328">
        <v>600</v>
      </c>
      <c r="D2328" t="str">
        <f>VLOOKUP(Oliusala[[#This Row],[postnumer]],Sveitarfelog[#All],4,FALSE)</f>
        <v>Akureyrarbær,Eyjafjarðarsveit,Hörgársveit,Svalbarðsstrandarhreppur,Grýtubakkahreppur</v>
      </c>
      <c r="E2328" t="str">
        <f>VLOOKUP(Oliusala[[#This Row],[postnumer]],Sveitarfelog[#All],5,FALSE)</f>
        <v>Norðurland eystra</v>
      </c>
      <c r="F2328" t="s">
        <v>30</v>
      </c>
      <c r="G2328" t="s">
        <v>24</v>
      </c>
      <c r="H2328" t="s">
        <v>61</v>
      </c>
      <c r="I2328" s="1">
        <v>600</v>
      </c>
      <c r="J2328" s="2">
        <f>VLOOKUP(Oliusala[[#This Row],[tegund]],Tegundir!$B$2:$D$19,3,FALSE)*Oliusala[[#This Row],[magn]]/1000</f>
        <v>0.51900000000000002</v>
      </c>
      <c r="K2328">
        <v>2011</v>
      </c>
      <c r="L2328" t="s">
        <v>19</v>
      </c>
      <c r="M2328" s="144" t="s">
        <v>62</v>
      </c>
      <c r="O2328" s="144" t="s">
        <v>1998</v>
      </c>
    </row>
    <row r="2329" spans="1:15" x14ac:dyDescent="0.2">
      <c r="A2329" t="s">
        <v>57</v>
      </c>
      <c r="B2329" s="144" t="s">
        <v>68</v>
      </c>
      <c r="C2329">
        <v>600</v>
      </c>
      <c r="D2329" t="str">
        <f>VLOOKUP(Oliusala[[#This Row],[postnumer]],Sveitarfelog[#All],4,FALSE)</f>
        <v>Akureyrarbær,Eyjafjarðarsveit,Hörgársveit,Svalbarðsstrandarhreppur,Grýtubakkahreppur</v>
      </c>
      <c r="E2329" t="str">
        <f>VLOOKUP(Oliusala[[#This Row],[postnumer]],Sveitarfelog[#All],5,FALSE)</f>
        <v>Norðurland eystra</v>
      </c>
      <c r="F2329" t="s">
        <v>27</v>
      </c>
      <c r="G2329" t="s">
        <v>24</v>
      </c>
      <c r="H2329" t="s">
        <v>61</v>
      </c>
      <c r="I2329" s="1">
        <v>90169</v>
      </c>
      <c r="J2329" s="2">
        <f>VLOOKUP(Oliusala[[#This Row],[tegund]],Tegundir!$B$2:$D$19,3,FALSE)*Oliusala[[#This Row],[magn]]/1000</f>
        <v>77.996184999999997</v>
      </c>
      <c r="K2329">
        <v>2011</v>
      </c>
      <c r="L2329" t="s">
        <v>19</v>
      </c>
      <c r="M2329" s="144" t="s">
        <v>62</v>
      </c>
      <c r="O2329" s="144" t="s">
        <v>1998</v>
      </c>
    </row>
    <row r="2330" spans="1:15" x14ac:dyDescent="0.2">
      <c r="A2330" t="s">
        <v>68</v>
      </c>
      <c r="B2330" s="144" t="s">
        <v>68</v>
      </c>
      <c r="C2330">
        <v>600</v>
      </c>
      <c r="D2330" t="str">
        <f>VLOOKUP(Oliusala[[#This Row],[postnumer]],Sveitarfelog[#All],4,FALSE)</f>
        <v>Akureyrarbær,Eyjafjarðarsveit,Hörgársveit,Svalbarðsstrandarhreppur,Grýtubakkahreppur</v>
      </c>
      <c r="E2330" t="str">
        <f>VLOOKUP(Oliusala[[#This Row],[postnumer]],Sveitarfelog[#All],5,FALSE)</f>
        <v>Norðurland eystra</v>
      </c>
      <c r="F2330" t="s">
        <v>24</v>
      </c>
      <c r="G2330" t="s">
        <v>24</v>
      </c>
      <c r="H2330" t="s">
        <v>58</v>
      </c>
      <c r="I2330" s="1">
        <v>1117632</v>
      </c>
      <c r="J2330" s="2">
        <f>VLOOKUP(Oliusala[[#This Row],[tegund]],Tegundir!$B$2:$D$19,3,FALSE)*Oliusala[[#This Row],[magn]]/1000</f>
        <v>966.75167999999996</v>
      </c>
      <c r="K2330">
        <v>2011</v>
      </c>
      <c r="L2330" t="s">
        <v>18</v>
      </c>
      <c r="M2330" s="144" t="s">
        <v>59</v>
      </c>
    </row>
    <row r="2331" spans="1:15" x14ac:dyDescent="0.2">
      <c r="A2331" t="s">
        <v>68</v>
      </c>
      <c r="B2331" s="144" t="s">
        <v>68</v>
      </c>
      <c r="C2331">
        <v>600</v>
      </c>
      <c r="D2331" t="str">
        <f>VLOOKUP(Oliusala[[#This Row],[postnumer]],Sveitarfelog[#All],4,FALSE)</f>
        <v>Akureyrarbær,Eyjafjarðarsveit,Hörgársveit,Svalbarðsstrandarhreppur,Grýtubakkahreppur</v>
      </c>
      <c r="E2331" t="str">
        <f>VLOOKUP(Oliusala[[#This Row],[postnumer]],Sveitarfelog[#All],5,FALSE)</f>
        <v>Norðurland eystra</v>
      </c>
      <c r="F2331" t="s">
        <v>27</v>
      </c>
      <c r="G2331" t="s">
        <v>24</v>
      </c>
      <c r="H2331" t="s">
        <v>58</v>
      </c>
      <c r="I2331" s="1">
        <v>998121</v>
      </c>
      <c r="J2331" s="2">
        <f>VLOOKUP(Oliusala[[#This Row],[tegund]],Tegundir!$B$2:$D$19,3,FALSE)*Oliusala[[#This Row],[magn]]/1000</f>
        <v>863.37466500000005</v>
      </c>
      <c r="K2331">
        <v>2011</v>
      </c>
      <c r="L2331" t="s">
        <v>19</v>
      </c>
      <c r="M2331" s="144" t="s">
        <v>59</v>
      </c>
      <c r="O2331" s="144" t="s">
        <v>1998</v>
      </c>
    </row>
    <row r="2332" spans="1:15" x14ac:dyDescent="0.2">
      <c r="A2332" t="s">
        <v>68</v>
      </c>
      <c r="B2332" s="144" t="s">
        <v>68</v>
      </c>
      <c r="C2332">
        <v>600</v>
      </c>
      <c r="D2332" t="str">
        <f>VLOOKUP(Oliusala[[#This Row],[postnumer]],Sveitarfelog[#All],4,FALSE)</f>
        <v>Akureyrarbær,Eyjafjarðarsveit,Hörgársveit,Svalbarðsstrandarhreppur,Grýtubakkahreppur</v>
      </c>
      <c r="E2332" t="str">
        <f>VLOOKUP(Oliusala[[#This Row],[postnumer]],Sveitarfelog[#All],5,FALSE)</f>
        <v>Norðurland eystra</v>
      </c>
      <c r="F2332" t="s">
        <v>29</v>
      </c>
      <c r="G2332" t="s">
        <v>24</v>
      </c>
      <c r="H2332" t="s">
        <v>58</v>
      </c>
      <c r="I2332" s="1">
        <v>3348619</v>
      </c>
      <c r="J2332" s="2">
        <f>VLOOKUP(Oliusala[[#This Row],[tegund]],Tegundir!$B$2:$D$19,3,FALSE)*Oliusala[[#This Row],[magn]]/1000</f>
        <v>2896.5554350000002</v>
      </c>
      <c r="K2332">
        <v>2011</v>
      </c>
      <c r="L2332" t="s">
        <v>19</v>
      </c>
      <c r="M2332" s="144" t="s">
        <v>59</v>
      </c>
      <c r="O2332" s="144" t="s">
        <v>1998</v>
      </c>
    </row>
    <row r="2333" spans="1:15" x14ac:dyDescent="0.2">
      <c r="A2333" t="s">
        <v>68</v>
      </c>
      <c r="B2333" s="144" t="s">
        <v>68</v>
      </c>
      <c r="C2333">
        <v>600</v>
      </c>
      <c r="D2333" t="str">
        <f>VLOOKUP(Oliusala[[#This Row],[postnumer]],Sveitarfelog[#All],4,FALSE)</f>
        <v>Akureyrarbær,Eyjafjarðarsveit,Hörgársveit,Svalbarðsstrandarhreppur,Grýtubakkahreppur</v>
      </c>
      <c r="E2333" t="str">
        <f>VLOOKUP(Oliusala[[#This Row],[postnumer]],Sveitarfelog[#All],5,FALSE)</f>
        <v>Norðurland eystra</v>
      </c>
      <c r="F2333" t="s">
        <v>30</v>
      </c>
      <c r="G2333" t="s">
        <v>24</v>
      </c>
      <c r="H2333" t="s">
        <v>58</v>
      </c>
      <c r="I2333" s="1">
        <v>372357</v>
      </c>
      <c r="J2333" s="2">
        <f>VLOOKUP(Oliusala[[#This Row],[tegund]],Tegundir!$B$2:$D$19,3,FALSE)*Oliusala[[#This Row],[magn]]/1000</f>
        <v>322.08880499999998</v>
      </c>
      <c r="K2333">
        <v>2011</v>
      </c>
      <c r="L2333" t="s">
        <v>19</v>
      </c>
      <c r="M2333" s="144" t="s">
        <v>59</v>
      </c>
      <c r="O2333" s="144" t="s">
        <v>1998</v>
      </c>
    </row>
    <row r="2334" spans="1:15" x14ac:dyDescent="0.2">
      <c r="A2334" t="s">
        <v>57</v>
      </c>
      <c r="B2334" s="144" t="s">
        <v>68</v>
      </c>
      <c r="C2334">
        <v>600</v>
      </c>
      <c r="D2334" t="str">
        <f>VLOOKUP(Oliusala[[#This Row],[postnumer]],Sveitarfelog[#All],4,FALSE)</f>
        <v>Akureyrarbær,Eyjafjarðarsveit,Hörgársveit,Svalbarðsstrandarhreppur,Grýtubakkahreppur</v>
      </c>
      <c r="E2334" t="str">
        <f>VLOOKUP(Oliusala[[#This Row],[postnumer]],Sveitarfelog[#All],5,FALSE)</f>
        <v>Norðurland eystra</v>
      </c>
      <c r="F2334" t="s">
        <v>24</v>
      </c>
      <c r="G2334" t="s">
        <v>24</v>
      </c>
      <c r="H2334" t="s">
        <v>58</v>
      </c>
      <c r="I2334" s="1">
        <v>0</v>
      </c>
      <c r="J2334" s="2">
        <f>VLOOKUP(Oliusala[[#This Row],[tegund]],Tegundir!$B$2:$D$19,3,FALSE)*Oliusala[[#This Row],[magn]]/1000</f>
        <v>0</v>
      </c>
      <c r="K2334">
        <v>2011</v>
      </c>
      <c r="L2334" t="s">
        <v>18</v>
      </c>
      <c r="M2334" s="144" t="s">
        <v>59</v>
      </c>
    </row>
    <row r="2335" spans="1:15" x14ac:dyDescent="0.2">
      <c r="A2335" t="s">
        <v>63</v>
      </c>
      <c r="B2335" s="144" t="s">
        <v>68</v>
      </c>
      <c r="C2335">
        <v>600</v>
      </c>
      <c r="D2335" t="str">
        <f>VLOOKUP(Oliusala[[#This Row],[postnumer]],Sveitarfelog[#All],4,FALSE)</f>
        <v>Akureyrarbær,Eyjafjarðarsveit,Hörgársveit,Svalbarðsstrandarhreppur,Grýtubakkahreppur</v>
      </c>
      <c r="E2335" t="str">
        <f>VLOOKUP(Oliusala[[#This Row],[postnumer]],Sveitarfelog[#All],5,FALSE)</f>
        <v>Norðurland eystra</v>
      </c>
      <c r="F2335" t="s">
        <v>24</v>
      </c>
      <c r="G2335" t="s">
        <v>24</v>
      </c>
      <c r="H2335" t="s">
        <v>58</v>
      </c>
      <c r="I2335" s="1">
        <v>249011</v>
      </c>
      <c r="J2335" s="2">
        <f>VLOOKUP(Oliusala[[#This Row],[tegund]],Tegundir!$B$2:$D$19,3,FALSE)*Oliusala[[#This Row],[magn]]/1000</f>
        <v>215.39451499999998</v>
      </c>
      <c r="K2335">
        <v>2011</v>
      </c>
      <c r="L2335" t="s">
        <v>18</v>
      </c>
      <c r="M2335" s="144" t="s">
        <v>59</v>
      </c>
    </row>
    <row r="2336" spans="1:15" x14ac:dyDescent="0.2">
      <c r="A2336" t="s">
        <v>63</v>
      </c>
      <c r="B2336" s="144" t="s">
        <v>68</v>
      </c>
      <c r="C2336">
        <v>600</v>
      </c>
      <c r="D2336" t="str">
        <f>VLOOKUP(Oliusala[[#This Row],[postnumer]],Sveitarfelog[#All],4,FALSE)</f>
        <v>Akureyrarbær,Eyjafjarðarsveit,Hörgársveit,Svalbarðsstrandarhreppur,Grýtubakkahreppur</v>
      </c>
      <c r="E2336" t="str">
        <f>VLOOKUP(Oliusala[[#This Row],[postnumer]],Sveitarfelog[#All],5,FALSE)</f>
        <v>Norðurland eystra</v>
      </c>
      <c r="F2336" t="s">
        <v>24</v>
      </c>
      <c r="G2336" t="s">
        <v>24</v>
      </c>
      <c r="H2336" t="s">
        <v>58</v>
      </c>
      <c r="I2336" s="1">
        <v>5410409</v>
      </c>
      <c r="J2336" s="2">
        <f>VLOOKUP(Oliusala[[#This Row],[tegund]],Tegundir!$B$2:$D$19,3,FALSE)*Oliusala[[#This Row],[magn]]/1000</f>
        <v>4680.0037849999999</v>
      </c>
      <c r="K2336">
        <v>2011</v>
      </c>
      <c r="L2336" t="s">
        <v>18</v>
      </c>
      <c r="M2336" s="144" t="s">
        <v>59</v>
      </c>
    </row>
    <row r="2337" spans="1:15" x14ac:dyDescent="0.2">
      <c r="A2337" t="s">
        <v>63</v>
      </c>
      <c r="B2337" s="144" t="s">
        <v>68</v>
      </c>
      <c r="C2337">
        <v>600</v>
      </c>
      <c r="D2337" t="str">
        <f>VLOOKUP(Oliusala[[#This Row],[postnumer]],Sveitarfelog[#All],4,FALSE)</f>
        <v>Akureyrarbær,Eyjafjarðarsveit,Hörgársveit,Svalbarðsstrandarhreppur,Grýtubakkahreppur</v>
      </c>
      <c r="E2337" t="str">
        <f>VLOOKUP(Oliusala[[#This Row],[postnumer]],Sveitarfelog[#All],5,FALSE)</f>
        <v>Norðurland eystra</v>
      </c>
      <c r="F2337" t="s">
        <v>30</v>
      </c>
      <c r="G2337" t="s">
        <v>24</v>
      </c>
      <c r="H2337" t="s">
        <v>58</v>
      </c>
      <c r="I2337" s="1">
        <v>228</v>
      </c>
      <c r="J2337" s="2">
        <f>VLOOKUP(Oliusala[[#This Row],[tegund]],Tegundir!$B$2:$D$19,3,FALSE)*Oliusala[[#This Row],[magn]]/1000</f>
        <v>0.19722000000000001</v>
      </c>
      <c r="K2337">
        <v>2011</v>
      </c>
      <c r="L2337" t="s">
        <v>19</v>
      </c>
      <c r="M2337" s="144" t="s">
        <v>59</v>
      </c>
      <c r="O2337" s="144" t="s">
        <v>1998</v>
      </c>
    </row>
    <row r="2338" spans="1:15" x14ac:dyDescent="0.2">
      <c r="A2338" t="s">
        <v>63</v>
      </c>
      <c r="B2338" s="144" t="s">
        <v>68</v>
      </c>
      <c r="C2338">
        <v>600</v>
      </c>
      <c r="D2338" t="str">
        <f>VLOOKUP(Oliusala[[#This Row],[postnumer]],Sveitarfelog[#All],4,FALSE)</f>
        <v>Akureyrarbær,Eyjafjarðarsveit,Hörgársveit,Svalbarðsstrandarhreppur,Grýtubakkahreppur</v>
      </c>
      <c r="E2338" t="str">
        <f>VLOOKUP(Oliusala[[#This Row],[postnumer]],Sveitarfelog[#All],5,FALSE)</f>
        <v>Norðurland eystra</v>
      </c>
      <c r="F2338" t="s">
        <v>24</v>
      </c>
      <c r="G2338" t="s">
        <v>24</v>
      </c>
      <c r="H2338" t="s">
        <v>58</v>
      </c>
      <c r="I2338" s="1">
        <v>111909</v>
      </c>
      <c r="J2338" s="2">
        <f>VLOOKUP(Oliusala[[#This Row],[tegund]],Tegundir!$B$2:$D$19,3,FALSE)*Oliusala[[#This Row],[magn]]/1000</f>
        <v>96.801285000000007</v>
      </c>
      <c r="K2338">
        <v>2011</v>
      </c>
      <c r="L2338" t="s">
        <v>18</v>
      </c>
      <c r="M2338" s="144" t="s">
        <v>59</v>
      </c>
    </row>
    <row r="2339" spans="1:15" x14ac:dyDescent="0.2">
      <c r="A2339" t="s">
        <v>63</v>
      </c>
      <c r="B2339" s="144" t="s">
        <v>68</v>
      </c>
      <c r="C2339">
        <v>600</v>
      </c>
      <c r="D2339" t="str">
        <f>VLOOKUP(Oliusala[[#This Row],[postnumer]],Sveitarfelog[#All],4,FALSE)</f>
        <v>Akureyrarbær,Eyjafjarðarsveit,Hörgársveit,Svalbarðsstrandarhreppur,Grýtubakkahreppur</v>
      </c>
      <c r="E2339" t="str">
        <f>VLOOKUP(Oliusala[[#This Row],[postnumer]],Sveitarfelog[#All],5,FALSE)</f>
        <v>Norðurland eystra</v>
      </c>
      <c r="F2339" t="s">
        <v>24</v>
      </c>
      <c r="G2339" t="s">
        <v>24</v>
      </c>
      <c r="H2339" t="s">
        <v>58</v>
      </c>
      <c r="I2339" s="1">
        <v>1987456</v>
      </c>
      <c r="J2339" s="2">
        <f>VLOOKUP(Oliusala[[#This Row],[tegund]],Tegundir!$B$2:$D$19,3,FALSE)*Oliusala[[#This Row],[magn]]/1000</f>
        <v>1719.1494399999999</v>
      </c>
      <c r="K2339">
        <v>2011</v>
      </c>
      <c r="L2339" t="s">
        <v>18</v>
      </c>
      <c r="M2339" s="144" t="s">
        <v>59</v>
      </c>
    </row>
    <row r="2340" spans="1:15" x14ac:dyDescent="0.2">
      <c r="A2340" t="s">
        <v>63</v>
      </c>
      <c r="B2340" s="144" t="s">
        <v>68</v>
      </c>
      <c r="C2340">
        <v>600</v>
      </c>
      <c r="D2340" t="str">
        <f>VLOOKUP(Oliusala[[#This Row],[postnumer]],Sveitarfelog[#All],4,FALSE)</f>
        <v>Akureyrarbær,Eyjafjarðarsveit,Hörgársveit,Svalbarðsstrandarhreppur,Grýtubakkahreppur</v>
      </c>
      <c r="E2340" t="str">
        <f>VLOOKUP(Oliusala[[#This Row],[postnumer]],Sveitarfelog[#All],5,FALSE)</f>
        <v>Norðurland eystra</v>
      </c>
      <c r="F2340" t="s">
        <v>24</v>
      </c>
      <c r="G2340" t="s">
        <v>24</v>
      </c>
      <c r="H2340" t="s">
        <v>58</v>
      </c>
      <c r="I2340" s="1">
        <v>261593</v>
      </c>
      <c r="J2340" s="2">
        <f>VLOOKUP(Oliusala[[#This Row],[tegund]],Tegundir!$B$2:$D$19,3,FALSE)*Oliusala[[#This Row],[magn]]/1000</f>
        <v>226.27794500000002</v>
      </c>
      <c r="K2340">
        <v>2011</v>
      </c>
      <c r="L2340" t="s">
        <v>18</v>
      </c>
      <c r="M2340" s="144" t="s">
        <v>59</v>
      </c>
    </row>
    <row r="2341" spans="1:15" x14ac:dyDescent="0.2">
      <c r="A2341" t="s">
        <v>63</v>
      </c>
      <c r="B2341" s="144" t="s">
        <v>68</v>
      </c>
      <c r="C2341">
        <v>600</v>
      </c>
      <c r="D2341" t="str">
        <f>VLOOKUP(Oliusala[[#This Row],[postnumer]],Sveitarfelog[#All],4,FALSE)</f>
        <v>Akureyrarbær,Eyjafjarðarsveit,Hörgársveit,Svalbarðsstrandarhreppur,Grýtubakkahreppur</v>
      </c>
      <c r="E2341" t="str">
        <f>VLOOKUP(Oliusala[[#This Row],[postnumer]],Sveitarfelog[#All],5,FALSE)</f>
        <v>Norðurland eystra</v>
      </c>
      <c r="F2341" t="s">
        <v>24</v>
      </c>
      <c r="G2341" t="s">
        <v>24</v>
      </c>
      <c r="H2341" t="s">
        <v>58</v>
      </c>
      <c r="I2341" s="1">
        <v>421369</v>
      </c>
      <c r="J2341" s="2">
        <f>VLOOKUP(Oliusala[[#This Row],[tegund]],Tegundir!$B$2:$D$19,3,FALSE)*Oliusala[[#This Row],[magn]]/1000</f>
        <v>364.48418500000002</v>
      </c>
      <c r="K2341">
        <v>2011</v>
      </c>
      <c r="L2341" t="s">
        <v>18</v>
      </c>
      <c r="M2341" s="144" t="s">
        <v>59</v>
      </c>
    </row>
    <row r="2342" spans="1:15" x14ac:dyDescent="0.2">
      <c r="A2342" t="s">
        <v>139</v>
      </c>
      <c r="B2342" s="144" t="s">
        <v>139</v>
      </c>
      <c r="C2342">
        <v>601</v>
      </c>
      <c r="D2342" t="str">
        <f>VLOOKUP(Oliusala[[#This Row],[postnumer]],Sveitarfelog[#All],4,FALSE)</f>
        <v>Akureyrarbær,Eyjafjarðarsveit,Hörgársveit,Svalbarðsstrandarhreppur,Grýtubakkahreppur</v>
      </c>
      <c r="E2342" t="str">
        <f>VLOOKUP(Oliusala[[#This Row],[postnumer]],Sveitarfelog[#All],5,FALSE)</f>
        <v>Norðurland eystra</v>
      </c>
      <c r="F2342" t="s">
        <v>24</v>
      </c>
      <c r="G2342" t="s">
        <v>24</v>
      </c>
      <c r="H2342" t="s">
        <v>58</v>
      </c>
      <c r="I2342" s="1">
        <v>3489</v>
      </c>
      <c r="J2342" s="2">
        <f>VLOOKUP(Oliusala[[#This Row],[tegund]],Tegundir!$B$2:$D$19,3,FALSE)*Oliusala[[#This Row],[magn]]/1000</f>
        <v>3.0179849999999999</v>
      </c>
      <c r="K2342">
        <v>2011</v>
      </c>
      <c r="L2342" t="s">
        <v>18</v>
      </c>
      <c r="M2342" s="144" t="s">
        <v>59</v>
      </c>
    </row>
    <row r="2343" spans="1:15" x14ac:dyDescent="0.2">
      <c r="A2343" t="s">
        <v>57</v>
      </c>
      <c r="B2343" s="144" t="s">
        <v>138</v>
      </c>
      <c r="C2343">
        <v>601</v>
      </c>
      <c r="D2343" t="str">
        <f>VLOOKUP(Oliusala[[#This Row],[postnumer]],Sveitarfelog[#All],4,FALSE)</f>
        <v>Akureyrarbær,Eyjafjarðarsveit,Hörgársveit,Svalbarðsstrandarhreppur,Grýtubakkahreppur</v>
      </c>
      <c r="E2343" t="str">
        <f>VLOOKUP(Oliusala[[#This Row],[postnumer]],Sveitarfelog[#All],5,FALSE)</f>
        <v>Norðurland eystra</v>
      </c>
      <c r="F2343" t="s">
        <v>24</v>
      </c>
      <c r="G2343" t="s">
        <v>24</v>
      </c>
      <c r="H2343" t="s">
        <v>58</v>
      </c>
      <c r="I2343" s="1">
        <v>0</v>
      </c>
      <c r="J2343" s="2">
        <f>VLOOKUP(Oliusala[[#This Row],[tegund]],Tegundir!$B$2:$D$19,3,FALSE)*Oliusala[[#This Row],[magn]]/1000</f>
        <v>0</v>
      </c>
      <c r="K2343">
        <v>2011</v>
      </c>
      <c r="L2343" t="s">
        <v>18</v>
      </c>
      <c r="M2343" s="144" t="s">
        <v>59</v>
      </c>
    </row>
    <row r="2344" spans="1:15" x14ac:dyDescent="0.2">
      <c r="A2344" t="s">
        <v>63</v>
      </c>
      <c r="B2344" s="144" t="s">
        <v>138</v>
      </c>
      <c r="C2344">
        <v>601</v>
      </c>
      <c r="D2344" t="str">
        <f>VLOOKUP(Oliusala[[#This Row],[postnumer]],Sveitarfelog[#All],4,FALSE)</f>
        <v>Akureyrarbær,Eyjafjarðarsveit,Hörgársveit,Svalbarðsstrandarhreppur,Grýtubakkahreppur</v>
      </c>
      <c r="E2344" t="str">
        <f>VLOOKUP(Oliusala[[#This Row],[postnumer]],Sveitarfelog[#All],5,FALSE)</f>
        <v>Norðurland eystra</v>
      </c>
      <c r="F2344" t="s">
        <v>24</v>
      </c>
      <c r="G2344" t="s">
        <v>24</v>
      </c>
      <c r="H2344" t="s">
        <v>58</v>
      </c>
      <c r="I2344" s="1">
        <v>1084</v>
      </c>
      <c r="J2344" s="2">
        <f>VLOOKUP(Oliusala[[#This Row],[tegund]],Tegundir!$B$2:$D$19,3,FALSE)*Oliusala[[#This Row],[magn]]/1000</f>
        <v>0.93765999999999994</v>
      </c>
      <c r="K2344">
        <v>2011</v>
      </c>
      <c r="L2344" t="s">
        <v>18</v>
      </c>
      <c r="M2344" s="144" t="s">
        <v>59</v>
      </c>
    </row>
    <row r="2345" spans="1:15" x14ac:dyDescent="0.2">
      <c r="A2345" t="s">
        <v>57</v>
      </c>
      <c r="B2345" s="144" t="s">
        <v>138</v>
      </c>
      <c r="C2345">
        <v>601</v>
      </c>
      <c r="D2345" t="str">
        <f>VLOOKUP(Oliusala[[#This Row],[postnumer]],Sveitarfelog[#All],4,FALSE)</f>
        <v>Akureyrarbær,Eyjafjarðarsveit,Hörgársveit,Svalbarðsstrandarhreppur,Grýtubakkahreppur</v>
      </c>
      <c r="E2345" t="str">
        <f>VLOOKUP(Oliusala[[#This Row],[postnumer]],Sveitarfelog[#All],5,FALSE)</f>
        <v>Norðurland eystra</v>
      </c>
      <c r="F2345" t="s">
        <v>25</v>
      </c>
      <c r="G2345" t="s">
        <v>24</v>
      </c>
      <c r="H2345" t="s">
        <v>60</v>
      </c>
      <c r="I2345" s="1">
        <v>108361</v>
      </c>
      <c r="J2345" s="2">
        <f>VLOOKUP(Oliusala[[#This Row],[tegund]],Tegundir!$B$2:$D$19,3,FALSE)*Oliusala[[#This Row],[magn]]/1000</f>
        <v>93.732264999999998</v>
      </c>
      <c r="K2345">
        <v>2011</v>
      </c>
      <c r="L2345" t="s">
        <v>19</v>
      </c>
      <c r="M2345" s="144" t="s">
        <v>59</v>
      </c>
      <c r="O2345" s="144" t="s">
        <v>1997</v>
      </c>
    </row>
    <row r="2346" spans="1:15" x14ac:dyDescent="0.2">
      <c r="A2346" t="s">
        <v>122</v>
      </c>
      <c r="B2346" s="144" t="s">
        <v>122</v>
      </c>
      <c r="C2346">
        <v>550</v>
      </c>
      <c r="D2346" t="str">
        <f>VLOOKUP(Oliusala[[#This Row],[postnumer]],Sveitarfelog[#All],4,FALSE)</f>
        <v>Skagafjörður</v>
      </c>
      <c r="E2346" t="str">
        <f>VLOOKUP(Oliusala[[#This Row],[postnumer]],Sveitarfelog[#All],5,FALSE)</f>
        <v>Norðurland vestra</v>
      </c>
      <c r="F2346" t="s">
        <v>24</v>
      </c>
      <c r="G2346" t="s">
        <v>24</v>
      </c>
      <c r="H2346" t="s">
        <v>58</v>
      </c>
      <c r="I2346" s="1">
        <v>368643</v>
      </c>
      <c r="J2346" s="2">
        <f>VLOOKUP(Oliusala[[#This Row],[tegund]],Tegundir!$B$2:$D$19,3,FALSE)*Oliusala[[#This Row],[magn]]/1000</f>
        <v>318.876195</v>
      </c>
      <c r="K2346">
        <v>2011</v>
      </c>
      <c r="L2346" t="s">
        <v>1955</v>
      </c>
      <c r="M2346" s="144" t="s">
        <v>59</v>
      </c>
      <c r="N2346" s="144" t="s">
        <v>1939</v>
      </c>
    </row>
    <row r="2347" spans="1:15" x14ac:dyDescent="0.2">
      <c r="A2347" t="s">
        <v>122</v>
      </c>
      <c r="B2347" s="144" t="s">
        <v>122</v>
      </c>
      <c r="C2347">
        <v>550</v>
      </c>
      <c r="D2347" t="str">
        <f>VLOOKUP(Oliusala[[#This Row],[postnumer]],Sveitarfelog[#All],4,FALSE)</f>
        <v>Skagafjörður</v>
      </c>
      <c r="E2347" t="str">
        <f>VLOOKUP(Oliusala[[#This Row],[postnumer]],Sveitarfelog[#All],5,FALSE)</f>
        <v>Norðurland vestra</v>
      </c>
      <c r="F2347" t="s">
        <v>24</v>
      </c>
      <c r="G2347" t="s">
        <v>24</v>
      </c>
      <c r="H2347" t="s">
        <v>58</v>
      </c>
      <c r="I2347" s="1">
        <v>368643</v>
      </c>
      <c r="J2347" s="2">
        <f>VLOOKUP(Oliusala[[#This Row],[tegund]],Tegundir!$B$2:$D$19,3,FALSE)*Oliusala[[#This Row],[magn]]/1000</f>
        <v>318.876195</v>
      </c>
      <c r="K2347">
        <v>2011</v>
      </c>
      <c r="L2347" t="s">
        <v>18</v>
      </c>
      <c r="M2347" s="144" t="s">
        <v>59</v>
      </c>
      <c r="N2347" s="144" t="s">
        <v>1939</v>
      </c>
    </row>
    <row r="2348" spans="1:15" x14ac:dyDescent="0.2">
      <c r="A2348" t="s">
        <v>68</v>
      </c>
      <c r="B2348" s="144" t="s">
        <v>140</v>
      </c>
      <c r="C2348">
        <v>610</v>
      </c>
      <c r="D2348" t="str">
        <f>VLOOKUP(Oliusala[[#This Row],[postnumer]],Sveitarfelog[#All],4,FALSE)</f>
        <v>Akureyrarbær,Eyjafjarðarsveit,Hörgársveit,Svalbarðsstrandarhreppur,Grýtubakkahreppur</v>
      </c>
      <c r="E2348" t="str">
        <f>VLOOKUP(Oliusala[[#This Row],[postnumer]],Sveitarfelog[#All],5,FALSE)</f>
        <v>Norðurland eystra</v>
      </c>
      <c r="F2348" t="s">
        <v>25</v>
      </c>
      <c r="G2348" t="s">
        <v>24</v>
      </c>
      <c r="H2348" t="s">
        <v>60</v>
      </c>
      <c r="I2348" s="1">
        <v>12451</v>
      </c>
      <c r="J2348" s="2">
        <f>VLOOKUP(Oliusala[[#This Row],[tegund]],Tegundir!$B$2:$D$19,3,FALSE)*Oliusala[[#This Row],[magn]]/1000</f>
        <v>10.770115000000001</v>
      </c>
      <c r="K2348">
        <v>2011</v>
      </c>
      <c r="L2348" t="s">
        <v>1955</v>
      </c>
      <c r="M2348" s="144" t="s">
        <v>59</v>
      </c>
    </row>
    <row r="2349" spans="1:15" x14ac:dyDescent="0.2">
      <c r="A2349" t="s">
        <v>57</v>
      </c>
      <c r="B2349" s="144" t="s">
        <v>140</v>
      </c>
      <c r="C2349">
        <v>610</v>
      </c>
      <c r="D2349" t="str">
        <f>VLOOKUP(Oliusala[[#This Row],[postnumer]],Sveitarfelog[#All],4,FALSE)</f>
        <v>Akureyrarbær,Eyjafjarðarsveit,Hörgársveit,Svalbarðsstrandarhreppur,Grýtubakkahreppur</v>
      </c>
      <c r="E2349" t="str">
        <f>VLOOKUP(Oliusala[[#This Row],[postnumer]],Sveitarfelog[#All],5,FALSE)</f>
        <v>Norðurland eystra</v>
      </c>
      <c r="F2349" t="s">
        <v>25</v>
      </c>
      <c r="G2349" t="s">
        <v>24</v>
      </c>
      <c r="H2349" t="s">
        <v>60</v>
      </c>
      <c r="I2349" s="1">
        <v>73520</v>
      </c>
      <c r="J2349" s="2">
        <f>VLOOKUP(Oliusala[[#This Row],[tegund]],Tegundir!$B$2:$D$19,3,FALSE)*Oliusala[[#This Row],[magn]]/1000</f>
        <v>63.594800000000006</v>
      </c>
      <c r="K2349">
        <v>2011</v>
      </c>
      <c r="L2349" t="s">
        <v>1955</v>
      </c>
      <c r="M2349" s="144" t="s">
        <v>59</v>
      </c>
    </row>
    <row r="2350" spans="1:15" x14ac:dyDescent="0.2">
      <c r="A2350" t="s">
        <v>68</v>
      </c>
      <c r="B2350" s="144" t="s">
        <v>140</v>
      </c>
      <c r="C2350">
        <v>610</v>
      </c>
      <c r="D2350" t="str">
        <f>VLOOKUP(Oliusala[[#This Row],[postnumer]],Sveitarfelog[#All],4,FALSE)</f>
        <v>Akureyrarbær,Eyjafjarðarsveit,Hörgársveit,Svalbarðsstrandarhreppur,Grýtubakkahreppur</v>
      </c>
      <c r="E2350" t="str">
        <f>VLOOKUP(Oliusala[[#This Row],[postnumer]],Sveitarfelog[#All],5,FALSE)</f>
        <v>Norðurland eystra</v>
      </c>
      <c r="F2350" t="s">
        <v>24</v>
      </c>
      <c r="G2350" t="s">
        <v>24</v>
      </c>
      <c r="H2350" t="s">
        <v>60</v>
      </c>
      <c r="I2350" s="1">
        <v>16204</v>
      </c>
      <c r="J2350" s="2">
        <f>VLOOKUP(Oliusala[[#This Row],[tegund]],Tegundir!$B$2:$D$19,3,FALSE)*Oliusala[[#This Row],[magn]]/1000</f>
        <v>14.016459999999999</v>
      </c>
      <c r="K2350">
        <v>2011</v>
      </c>
      <c r="L2350" t="s">
        <v>18</v>
      </c>
      <c r="M2350" s="144" t="s">
        <v>59</v>
      </c>
    </row>
    <row r="2351" spans="1:15" x14ac:dyDescent="0.2">
      <c r="A2351" t="s">
        <v>57</v>
      </c>
      <c r="B2351" s="144" t="s">
        <v>140</v>
      </c>
      <c r="C2351">
        <v>610</v>
      </c>
      <c r="D2351" t="str">
        <f>VLOOKUP(Oliusala[[#This Row],[postnumer]],Sveitarfelog[#All],4,FALSE)</f>
        <v>Akureyrarbær,Eyjafjarðarsveit,Hörgársveit,Svalbarðsstrandarhreppur,Grýtubakkahreppur</v>
      </c>
      <c r="E2351" t="str">
        <f>VLOOKUP(Oliusala[[#This Row],[postnumer]],Sveitarfelog[#All],5,FALSE)</f>
        <v>Norðurland eystra</v>
      </c>
      <c r="F2351" t="s">
        <v>24</v>
      </c>
      <c r="G2351" t="s">
        <v>24</v>
      </c>
      <c r="H2351" t="s">
        <v>58</v>
      </c>
      <c r="I2351" s="1">
        <v>0</v>
      </c>
      <c r="J2351" s="2">
        <f>VLOOKUP(Oliusala[[#This Row],[tegund]],Tegundir!$B$2:$D$19,3,FALSE)*Oliusala[[#This Row],[magn]]/1000</f>
        <v>0</v>
      </c>
      <c r="K2351">
        <v>2011</v>
      </c>
      <c r="L2351" t="s">
        <v>18</v>
      </c>
      <c r="M2351" s="144" t="s">
        <v>59</v>
      </c>
    </row>
    <row r="2352" spans="1:15" x14ac:dyDescent="0.2">
      <c r="A2352" t="s">
        <v>57</v>
      </c>
      <c r="B2352" s="144" t="s">
        <v>140</v>
      </c>
      <c r="C2352">
        <v>610</v>
      </c>
      <c r="D2352" t="str">
        <f>VLOOKUP(Oliusala[[#This Row],[postnumer]],Sveitarfelog[#All],4,FALSE)</f>
        <v>Akureyrarbær,Eyjafjarðarsveit,Hörgársveit,Svalbarðsstrandarhreppur,Grýtubakkahreppur</v>
      </c>
      <c r="E2352" t="str">
        <f>VLOOKUP(Oliusala[[#This Row],[postnumer]],Sveitarfelog[#All],5,FALSE)</f>
        <v>Norðurland eystra</v>
      </c>
      <c r="F2352" t="s">
        <v>30</v>
      </c>
      <c r="G2352" t="s">
        <v>24</v>
      </c>
      <c r="H2352" t="s">
        <v>60</v>
      </c>
      <c r="I2352" s="1">
        <v>1805</v>
      </c>
      <c r="J2352" s="2">
        <f>VLOOKUP(Oliusala[[#This Row],[tegund]],Tegundir!$B$2:$D$19,3,FALSE)*Oliusala[[#This Row],[magn]]/1000</f>
        <v>1.5613250000000001</v>
      </c>
      <c r="K2352">
        <v>2011</v>
      </c>
      <c r="L2352" t="s">
        <v>19</v>
      </c>
      <c r="M2352" s="144" t="s">
        <v>59</v>
      </c>
      <c r="O2352" s="144" t="s">
        <v>1998</v>
      </c>
    </row>
    <row r="2353" spans="1:15" x14ac:dyDescent="0.2">
      <c r="A2353" t="s">
        <v>63</v>
      </c>
      <c r="B2353" s="144" t="s">
        <v>140</v>
      </c>
      <c r="C2353">
        <v>610</v>
      </c>
      <c r="D2353" t="str">
        <f>VLOOKUP(Oliusala[[#This Row],[postnumer]],Sveitarfelog[#All],4,FALSE)</f>
        <v>Akureyrarbær,Eyjafjarðarsveit,Hörgársveit,Svalbarðsstrandarhreppur,Grýtubakkahreppur</v>
      </c>
      <c r="E2353" t="str">
        <f>VLOOKUP(Oliusala[[#This Row],[postnumer]],Sveitarfelog[#All],5,FALSE)</f>
        <v>Norðurland eystra</v>
      </c>
      <c r="F2353" t="s">
        <v>24</v>
      </c>
      <c r="G2353" t="s">
        <v>24</v>
      </c>
      <c r="H2353" t="s">
        <v>58</v>
      </c>
      <c r="I2353" s="1">
        <v>89397</v>
      </c>
      <c r="J2353" s="2">
        <f>VLOOKUP(Oliusala[[#This Row],[tegund]],Tegundir!$B$2:$D$19,3,FALSE)*Oliusala[[#This Row],[magn]]/1000</f>
        <v>77.328405000000004</v>
      </c>
      <c r="K2353">
        <v>2011</v>
      </c>
      <c r="L2353" t="s">
        <v>18</v>
      </c>
      <c r="M2353" s="144" t="s">
        <v>59</v>
      </c>
    </row>
    <row r="2354" spans="1:15" x14ac:dyDescent="0.2">
      <c r="A2354" t="s">
        <v>63</v>
      </c>
      <c r="B2354" s="144" t="s">
        <v>136</v>
      </c>
      <c r="C2354">
        <v>620</v>
      </c>
      <c r="D2354" t="str">
        <f>VLOOKUP(Oliusala[[#This Row],[postnumer]],Sveitarfelog[#All],4,FALSE)</f>
        <v>Dalvíkurbyggð</v>
      </c>
      <c r="E2354" t="str">
        <f>VLOOKUP(Oliusala[[#This Row],[postnumer]],Sveitarfelog[#All],5,FALSE)</f>
        <v>Norðurland eystra</v>
      </c>
      <c r="F2354" t="s">
        <v>25</v>
      </c>
      <c r="G2354" t="s">
        <v>24</v>
      </c>
      <c r="H2354" t="s">
        <v>58</v>
      </c>
      <c r="I2354" s="1">
        <v>76750</v>
      </c>
      <c r="J2354" s="2">
        <f>VLOOKUP(Oliusala[[#This Row],[tegund]],Tegundir!$B$2:$D$19,3,FALSE)*Oliusala[[#This Row],[magn]]/1000</f>
        <v>66.388750000000002</v>
      </c>
      <c r="K2354">
        <v>2011</v>
      </c>
      <c r="L2354" t="s">
        <v>18</v>
      </c>
      <c r="M2354" s="144" t="s">
        <v>59</v>
      </c>
    </row>
    <row r="2355" spans="1:15" x14ac:dyDescent="0.2">
      <c r="A2355" t="s">
        <v>68</v>
      </c>
      <c r="B2355" s="144" t="s">
        <v>141</v>
      </c>
      <c r="C2355">
        <v>620</v>
      </c>
      <c r="D2355" t="str">
        <f>VLOOKUP(Oliusala[[#This Row],[postnumer]],Sveitarfelog[#All],4,FALSE)</f>
        <v>Dalvíkurbyggð</v>
      </c>
      <c r="E2355" t="str">
        <f>VLOOKUP(Oliusala[[#This Row],[postnumer]],Sveitarfelog[#All],5,FALSE)</f>
        <v>Norðurland eystra</v>
      </c>
      <c r="F2355" t="s">
        <v>25</v>
      </c>
      <c r="G2355" t="s">
        <v>24</v>
      </c>
      <c r="H2355" t="s">
        <v>60</v>
      </c>
      <c r="I2355" s="1">
        <v>139141</v>
      </c>
      <c r="J2355" s="2">
        <f>VLOOKUP(Oliusala[[#This Row],[tegund]],Tegundir!$B$2:$D$19,3,FALSE)*Oliusala[[#This Row],[magn]]/1000</f>
        <v>120.356965</v>
      </c>
      <c r="K2355">
        <v>2011</v>
      </c>
      <c r="L2355" t="s">
        <v>19</v>
      </c>
      <c r="M2355" s="144" t="s">
        <v>59</v>
      </c>
      <c r="O2355" s="144" t="s">
        <v>1997</v>
      </c>
    </row>
    <row r="2356" spans="1:15" x14ac:dyDescent="0.2">
      <c r="A2356" t="s">
        <v>136</v>
      </c>
      <c r="B2356" s="144" t="s">
        <v>141</v>
      </c>
      <c r="C2356">
        <v>620</v>
      </c>
      <c r="D2356" t="str">
        <f>VLOOKUP(Oliusala[[#This Row],[postnumer]],Sveitarfelog[#All],4,FALSE)</f>
        <v>Dalvíkurbyggð</v>
      </c>
      <c r="E2356" t="str">
        <f>VLOOKUP(Oliusala[[#This Row],[postnumer]],Sveitarfelog[#All],5,FALSE)</f>
        <v>Norðurland eystra</v>
      </c>
      <c r="F2356" t="s">
        <v>25</v>
      </c>
      <c r="G2356" t="s">
        <v>24</v>
      </c>
      <c r="H2356" t="s">
        <v>60</v>
      </c>
      <c r="I2356" s="1">
        <v>4441</v>
      </c>
      <c r="J2356" s="2">
        <f>VLOOKUP(Oliusala[[#This Row],[tegund]],Tegundir!$B$2:$D$19,3,FALSE)*Oliusala[[#This Row],[magn]]/1000</f>
        <v>3.8414650000000004</v>
      </c>
      <c r="K2356">
        <v>2011</v>
      </c>
      <c r="L2356" t="s">
        <v>19</v>
      </c>
      <c r="M2356" s="144" t="s">
        <v>59</v>
      </c>
      <c r="O2356" s="144" t="s">
        <v>1997</v>
      </c>
    </row>
    <row r="2357" spans="1:15" x14ac:dyDescent="0.2">
      <c r="A2357" t="s">
        <v>136</v>
      </c>
      <c r="B2357" s="144" t="s">
        <v>136</v>
      </c>
      <c r="C2357">
        <v>620</v>
      </c>
      <c r="D2357" t="str">
        <f>VLOOKUP(Oliusala[[#This Row],[postnumer]],Sveitarfelog[#All],4,FALSE)</f>
        <v>Dalvíkurbyggð</v>
      </c>
      <c r="E2357" t="str">
        <f>VLOOKUP(Oliusala[[#This Row],[postnumer]],Sveitarfelog[#All],5,FALSE)</f>
        <v>Norðurland eystra</v>
      </c>
      <c r="F2357" t="s">
        <v>25</v>
      </c>
      <c r="G2357" t="s">
        <v>24</v>
      </c>
      <c r="H2357" t="s">
        <v>58</v>
      </c>
      <c r="I2357" s="1">
        <v>226864</v>
      </c>
      <c r="J2357" s="2">
        <f>VLOOKUP(Oliusala[[#This Row],[tegund]],Tegundir!$B$2:$D$19,3,FALSE)*Oliusala[[#This Row],[magn]]/1000</f>
        <v>196.23736</v>
      </c>
      <c r="K2357">
        <v>2011</v>
      </c>
      <c r="L2357" t="s">
        <v>1955</v>
      </c>
      <c r="M2357" s="144" t="s">
        <v>59</v>
      </c>
    </row>
    <row r="2358" spans="1:15" x14ac:dyDescent="0.2">
      <c r="A2358" t="s">
        <v>57</v>
      </c>
      <c r="B2358" s="144" t="s">
        <v>141</v>
      </c>
      <c r="C2358">
        <v>620</v>
      </c>
      <c r="D2358" t="str">
        <f>VLOOKUP(Oliusala[[#This Row],[postnumer]],Sveitarfelog[#All],4,FALSE)</f>
        <v>Dalvíkurbyggð</v>
      </c>
      <c r="E2358" t="str">
        <f>VLOOKUP(Oliusala[[#This Row],[postnumer]],Sveitarfelog[#All],5,FALSE)</f>
        <v>Norðurland eystra</v>
      </c>
      <c r="F2358" t="s">
        <v>25</v>
      </c>
      <c r="G2358" t="s">
        <v>24</v>
      </c>
      <c r="H2358" t="s">
        <v>60</v>
      </c>
      <c r="I2358" s="1">
        <v>16240</v>
      </c>
      <c r="J2358" s="2">
        <f>VLOOKUP(Oliusala[[#This Row],[tegund]],Tegundir!$B$2:$D$19,3,FALSE)*Oliusala[[#This Row],[magn]]/1000</f>
        <v>14.047600000000001</v>
      </c>
      <c r="K2358">
        <v>2011</v>
      </c>
      <c r="L2358" t="s">
        <v>19</v>
      </c>
      <c r="M2358" s="144" t="s">
        <v>59</v>
      </c>
      <c r="O2358" s="144" t="s">
        <v>1997</v>
      </c>
    </row>
    <row r="2359" spans="1:15" x14ac:dyDescent="0.2">
      <c r="A2359" t="s">
        <v>136</v>
      </c>
      <c r="B2359" s="144" t="s">
        <v>136</v>
      </c>
      <c r="C2359">
        <v>620</v>
      </c>
      <c r="D2359" t="str">
        <f>VLOOKUP(Oliusala[[#This Row],[postnumer]],Sveitarfelog[#All],4,FALSE)</f>
        <v>Dalvíkurbyggð</v>
      </c>
      <c r="E2359" t="str">
        <f>VLOOKUP(Oliusala[[#This Row],[postnumer]],Sveitarfelog[#All],5,FALSE)</f>
        <v>Norðurland eystra</v>
      </c>
      <c r="F2359" t="s">
        <v>29</v>
      </c>
      <c r="G2359" t="s">
        <v>24</v>
      </c>
      <c r="H2359" t="s">
        <v>61</v>
      </c>
      <c r="I2359" s="1">
        <v>21298</v>
      </c>
      <c r="J2359" s="2">
        <f>VLOOKUP(Oliusala[[#This Row],[tegund]],Tegundir!$B$2:$D$19,3,FALSE)*Oliusala[[#This Row],[magn]]/1000</f>
        <v>18.42277</v>
      </c>
      <c r="K2359">
        <v>2011</v>
      </c>
      <c r="L2359" t="s">
        <v>19</v>
      </c>
      <c r="M2359" s="144" t="s">
        <v>62</v>
      </c>
      <c r="O2359" s="144" t="s">
        <v>1998</v>
      </c>
    </row>
    <row r="2360" spans="1:15" x14ac:dyDescent="0.2">
      <c r="A2360" t="s">
        <v>68</v>
      </c>
      <c r="B2360" s="144" t="s">
        <v>136</v>
      </c>
      <c r="C2360">
        <v>620</v>
      </c>
      <c r="D2360" t="str">
        <f>VLOOKUP(Oliusala[[#This Row],[postnumer]],Sveitarfelog[#All],4,FALSE)</f>
        <v>Dalvíkurbyggð</v>
      </c>
      <c r="E2360" t="str">
        <f>VLOOKUP(Oliusala[[#This Row],[postnumer]],Sveitarfelog[#All],5,FALSE)</f>
        <v>Norðurland eystra</v>
      </c>
      <c r="F2360" t="s">
        <v>25</v>
      </c>
      <c r="G2360" t="s">
        <v>24</v>
      </c>
      <c r="H2360" t="s">
        <v>60</v>
      </c>
      <c r="I2360" s="1">
        <v>226301</v>
      </c>
      <c r="J2360" s="2">
        <f>VLOOKUP(Oliusala[[#This Row],[tegund]],Tegundir!$B$2:$D$19,3,FALSE)*Oliusala[[#This Row],[magn]]/1000</f>
        <v>195.75036499999999</v>
      </c>
      <c r="K2360">
        <v>2011</v>
      </c>
      <c r="L2360" t="s">
        <v>1955</v>
      </c>
      <c r="M2360" s="144" t="s">
        <v>59</v>
      </c>
    </row>
    <row r="2361" spans="1:15" x14ac:dyDescent="0.2">
      <c r="A2361" t="s">
        <v>68</v>
      </c>
      <c r="B2361" s="144" t="s">
        <v>136</v>
      </c>
      <c r="C2361">
        <v>620</v>
      </c>
      <c r="D2361" t="str">
        <f>VLOOKUP(Oliusala[[#This Row],[postnumer]],Sveitarfelog[#All],4,FALSE)</f>
        <v>Dalvíkurbyggð</v>
      </c>
      <c r="E2361" t="str">
        <f>VLOOKUP(Oliusala[[#This Row],[postnumer]],Sveitarfelog[#All],5,FALSE)</f>
        <v>Norðurland eystra</v>
      </c>
      <c r="F2361" t="s">
        <v>24</v>
      </c>
      <c r="G2361" t="s">
        <v>24</v>
      </c>
      <c r="H2361" t="s">
        <v>60</v>
      </c>
      <c r="I2361" s="1">
        <v>10759</v>
      </c>
      <c r="J2361" s="2">
        <f>VLOOKUP(Oliusala[[#This Row],[tegund]],Tegundir!$B$2:$D$19,3,FALSE)*Oliusala[[#This Row],[magn]]/1000</f>
        <v>9.3065350000000002</v>
      </c>
      <c r="K2361">
        <v>2011</v>
      </c>
      <c r="L2361" t="s">
        <v>18</v>
      </c>
      <c r="M2361" s="144" t="s">
        <v>59</v>
      </c>
    </row>
    <row r="2362" spans="1:15" x14ac:dyDescent="0.2">
      <c r="A2362" t="s">
        <v>68</v>
      </c>
      <c r="B2362" s="144" t="s">
        <v>136</v>
      </c>
      <c r="C2362">
        <v>620</v>
      </c>
      <c r="D2362" t="str">
        <f>VLOOKUP(Oliusala[[#This Row],[postnumer]],Sveitarfelog[#All],4,FALSE)</f>
        <v>Dalvíkurbyggð</v>
      </c>
      <c r="E2362" t="str">
        <f>VLOOKUP(Oliusala[[#This Row],[postnumer]],Sveitarfelog[#All],5,FALSE)</f>
        <v>Norðurland eystra</v>
      </c>
      <c r="F2362" t="s">
        <v>29</v>
      </c>
      <c r="G2362" t="s">
        <v>24</v>
      </c>
      <c r="H2362" t="s">
        <v>60</v>
      </c>
      <c r="I2362" s="1">
        <v>101630</v>
      </c>
      <c r="J2362" s="2">
        <f>VLOOKUP(Oliusala[[#This Row],[tegund]],Tegundir!$B$2:$D$19,3,FALSE)*Oliusala[[#This Row],[magn]]/1000</f>
        <v>87.909949999999995</v>
      </c>
      <c r="K2362">
        <v>2011</v>
      </c>
      <c r="L2362" t="s">
        <v>19</v>
      </c>
      <c r="M2362" s="144" t="s">
        <v>59</v>
      </c>
      <c r="O2362" s="144" t="s">
        <v>1998</v>
      </c>
    </row>
    <row r="2363" spans="1:15" x14ac:dyDescent="0.2">
      <c r="A2363" t="s">
        <v>136</v>
      </c>
      <c r="B2363" s="144" t="s">
        <v>141</v>
      </c>
      <c r="C2363">
        <v>620</v>
      </c>
      <c r="D2363" t="str">
        <f>VLOOKUP(Oliusala[[#This Row],[postnumer]],Sveitarfelog[#All],4,FALSE)</f>
        <v>Dalvíkurbyggð</v>
      </c>
      <c r="E2363" t="str">
        <f>VLOOKUP(Oliusala[[#This Row],[postnumer]],Sveitarfelog[#All],5,FALSE)</f>
        <v>Norðurland eystra</v>
      </c>
      <c r="F2363" t="s">
        <v>24</v>
      </c>
      <c r="G2363" t="s">
        <v>24</v>
      </c>
      <c r="H2363" t="s">
        <v>60</v>
      </c>
      <c r="I2363" s="1">
        <v>377</v>
      </c>
      <c r="J2363" s="2">
        <f>VLOOKUP(Oliusala[[#This Row],[tegund]],Tegundir!$B$2:$D$19,3,FALSE)*Oliusala[[#This Row],[magn]]/1000</f>
        <v>0.32610500000000003</v>
      </c>
      <c r="K2363">
        <v>2011</v>
      </c>
      <c r="L2363" t="s">
        <v>18</v>
      </c>
      <c r="M2363" s="144" t="s">
        <v>59</v>
      </c>
    </row>
    <row r="2364" spans="1:15" x14ac:dyDescent="0.2">
      <c r="A2364" t="s">
        <v>136</v>
      </c>
      <c r="B2364" s="144" t="s">
        <v>136</v>
      </c>
      <c r="C2364">
        <v>620</v>
      </c>
      <c r="D2364" t="str">
        <f>VLOOKUP(Oliusala[[#This Row],[postnumer]],Sveitarfelog[#All],4,FALSE)</f>
        <v>Dalvíkurbyggð</v>
      </c>
      <c r="E2364" t="str">
        <f>VLOOKUP(Oliusala[[#This Row],[postnumer]],Sveitarfelog[#All],5,FALSE)</f>
        <v>Norðurland eystra</v>
      </c>
      <c r="F2364" t="s">
        <v>24</v>
      </c>
      <c r="G2364" t="s">
        <v>24</v>
      </c>
      <c r="H2364" t="s">
        <v>58</v>
      </c>
      <c r="I2364" s="1">
        <v>24639</v>
      </c>
      <c r="J2364" s="2">
        <f>VLOOKUP(Oliusala[[#This Row],[tegund]],Tegundir!$B$2:$D$19,3,FALSE)*Oliusala[[#This Row],[magn]]/1000</f>
        <v>21.312735</v>
      </c>
      <c r="K2364">
        <v>2011</v>
      </c>
      <c r="L2364" t="s">
        <v>18</v>
      </c>
      <c r="M2364" s="144" t="s">
        <v>59</v>
      </c>
    </row>
    <row r="2365" spans="1:15" x14ac:dyDescent="0.2">
      <c r="A2365" t="s">
        <v>136</v>
      </c>
      <c r="B2365" s="144" t="s">
        <v>136</v>
      </c>
      <c r="C2365">
        <v>620</v>
      </c>
      <c r="D2365" t="str">
        <f>VLOOKUP(Oliusala[[#This Row],[postnumer]],Sveitarfelog[#All],4,FALSE)</f>
        <v>Dalvíkurbyggð</v>
      </c>
      <c r="E2365" t="str">
        <f>VLOOKUP(Oliusala[[#This Row],[postnumer]],Sveitarfelog[#All],5,FALSE)</f>
        <v>Norðurland eystra</v>
      </c>
      <c r="F2365" t="s">
        <v>27</v>
      </c>
      <c r="G2365" t="s">
        <v>24</v>
      </c>
      <c r="H2365" t="s">
        <v>58</v>
      </c>
      <c r="I2365" s="1">
        <v>1153603</v>
      </c>
      <c r="J2365" s="2">
        <f>VLOOKUP(Oliusala[[#This Row],[tegund]],Tegundir!$B$2:$D$19,3,FALSE)*Oliusala[[#This Row],[magn]]/1000</f>
        <v>997.86659499999996</v>
      </c>
      <c r="K2365">
        <v>2011</v>
      </c>
      <c r="L2365" t="s">
        <v>19</v>
      </c>
      <c r="M2365" s="144" t="s">
        <v>59</v>
      </c>
      <c r="O2365" s="144" t="s">
        <v>1998</v>
      </c>
    </row>
    <row r="2366" spans="1:15" x14ac:dyDescent="0.2">
      <c r="A2366" t="s">
        <v>136</v>
      </c>
      <c r="B2366" s="144" t="s">
        <v>136</v>
      </c>
      <c r="C2366">
        <v>620</v>
      </c>
      <c r="D2366" t="str">
        <f>VLOOKUP(Oliusala[[#This Row],[postnumer]],Sveitarfelog[#All],4,FALSE)</f>
        <v>Dalvíkurbyggð</v>
      </c>
      <c r="E2366" t="str">
        <f>VLOOKUP(Oliusala[[#This Row],[postnumer]],Sveitarfelog[#All],5,FALSE)</f>
        <v>Norðurland eystra</v>
      </c>
      <c r="F2366" t="s">
        <v>29</v>
      </c>
      <c r="G2366" t="s">
        <v>24</v>
      </c>
      <c r="H2366" t="s">
        <v>58</v>
      </c>
      <c r="I2366" s="1">
        <v>442772</v>
      </c>
      <c r="J2366" s="2">
        <f>VLOOKUP(Oliusala[[#This Row],[tegund]],Tegundir!$B$2:$D$19,3,FALSE)*Oliusala[[#This Row],[magn]]/1000</f>
        <v>382.99777999999998</v>
      </c>
      <c r="K2366">
        <v>2011</v>
      </c>
      <c r="L2366" t="s">
        <v>19</v>
      </c>
      <c r="M2366" s="144" t="s">
        <v>59</v>
      </c>
      <c r="O2366" s="144" t="s">
        <v>1998</v>
      </c>
    </row>
    <row r="2367" spans="1:15" x14ac:dyDescent="0.2">
      <c r="A2367" t="s">
        <v>136</v>
      </c>
      <c r="B2367" s="144" t="s">
        <v>136</v>
      </c>
      <c r="C2367">
        <v>620</v>
      </c>
      <c r="D2367" t="str">
        <f>VLOOKUP(Oliusala[[#This Row],[postnumer]],Sveitarfelog[#All],4,FALSE)</f>
        <v>Dalvíkurbyggð</v>
      </c>
      <c r="E2367" t="str">
        <f>VLOOKUP(Oliusala[[#This Row],[postnumer]],Sveitarfelog[#All],5,FALSE)</f>
        <v>Norðurland eystra</v>
      </c>
      <c r="F2367" t="s">
        <v>30</v>
      </c>
      <c r="G2367" t="s">
        <v>24</v>
      </c>
      <c r="H2367" t="s">
        <v>58</v>
      </c>
      <c r="I2367" s="1">
        <v>194945</v>
      </c>
      <c r="J2367" s="2">
        <f>VLOOKUP(Oliusala[[#This Row],[tegund]],Tegundir!$B$2:$D$19,3,FALSE)*Oliusala[[#This Row],[magn]]/1000</f>
        <v>168.62742499999999</v>
      </c>
      <c r="K2367">
        <v>2011</v>
      </c>
      <c r="L2367" t="s">
        <v>19</v>
      </c>
      <c r="M2367" s="144" t="s">
        <v>59</v>
      </c>
      <c r="O2367" s="144" t="s">
        <v>1998</v>
      </c>
    </row>
    <row r="2368" spans="1:15" x14ac:dyDescent="0.2">
      <c r="A2368" t="s">
        <v>57</v>
      </c>
      <c r="B2368" s="144" t="s">
        <v>141</v>
      </c>
      <c r="C2368">
        <v>620</v>
      </c>
      <c r="D2368" t="str">
        <f>VLOOKUP(Oliusala[[#This Row],[postnumer]],Sveitarfelog[#All],4,FALSE)</f>
        <v>Dalvíkurbyggð</v>
      </c>
      <c r="E2368" t="str">
        <f>VLOOKUP(Oliusala[[#This Row],[postnumer]],Sveitarfelog[#All],5,FALSE)</f>
        <v>Norðurland eystra</v>
      </c>
      <c r="F2368" t="s">
        <v>24</v>
      </c>
      <c r="G2368" t="s">
        <v>24</v>
      </c>
      <c r="H2368" t="s">
        <v>60</v>
      </c>
      <c r="I2368" s="1">
        <v>8500</v>
      </c>
      <c r="J2368" s="2">
        <f>VLOOKUP(Oliusala[[#This Row],[tegund]],Tegundir!$B$2:$D$19,3,FALSE)*Oliusala[[#This Row],[magn]]/1000</f>
        <v>7.3525</v>
      </c>
      <c r="K2368">
        <v>2011</v>
      </c>
      <c r="L2368" t="s">
        <v>18</v>
      </c>
      <c r="M2368" s="144" t="s">
        <v>59</v>
      </c>
    </row>
    <row r="2369" spans="1:15" x14ac:dyDescent="0.2">
      <c r="A2369" t="s">
        <v>57</v>
      </c>
      <c r="B2369" s="144" t="s">
        <v>141</v>
      </c>
      <c r="C2369">
        <v>620</v>
      </c>
      <c r="D2369" t="str">
        <f>VLOOKUP(Oliusala[[#This Row],[postnumer]],Sveitarfelog[#All],4,FALSE)</f>
        <v>Dalvíkurbyggð</v>
      </c>
      <c r="E2369" t="str">
        <f>VLOOKUP(Oliusala[[#This Row],[postnumer]],Sveitarfelog[#All],5,FALSE)</f>
        <v>Norðurland eystra</v>
      </c>
      <c r="F2369" t="s">
        <v>29</v>
      </c>
      <c r="G2369" t="s">
        <v>24</v>
      </c>
      <c r="H2369" t="s">
        <v>60</v>
      </c>
      <c r="I2369" s="1">
        <v>133980</v>
      </c>
      <c r="J2369" s="2">
        <f>VLOOKUP(Oliusala[[#This Row],[tegund]],Tegundir!$B$2:$D$19,3,FALSE)*Oliusala[[#This Row],[magn]]/1000</f>
        <v>115.89269999999999</v>
      </c>
      <c r="K2369">
        <v>2011</v>
      </c>
      <c r="L2369" t="s">
        <v>19</v>
      </c>
      <c r="M2369" s="144" t="s">
        <v>59</v>
      </c>
      <c r="O2369" s="144" t="s">
        <v>1998</v>
      </c>
    </row>
    <row r="2370" spans="1:15" x14ac:dyDescent="0.2">
      <c r="A2370" t="s">
        <v>57</v>
      </c>
      <c r="B2370" s="144" t="s">
        <v>141</v>
      </c>
      <c r="C2370">
        <v>620</v>
      </c>
      <c r="D2370" t="str">
        <f>VLOOKUP(Oliusala[[#This Row],[postnumer]],Sveitarfelog[#All],4,FALSE)</f>
        <v>Dalvíkurbyggð</v>
      </c>
      <c r="E2370" t="str">
        <f>VLOOKUP(Oliusala[[#This Row],[postnumer]],Sveitarfelog[#All],5,FALSE)</f>
        <v>Norðurland eystra</v>
      </c>
      <c r="F2370" t="s">
        <v>30</v>
      </c>
      <c r="G2370" t="s">
        <v>24</v>
      </c>
      <c r="H2370" t="s">
        <v>60</v>
      </c>
      <c r="I2370" s="1">
        <v>23494</v>
      </c>
      <c r="J2370" s="2">
        <f>VLOOKUP(Oliusala[[#This Row],[tegund]],Tegundir!$B$2:$D$19,3,FALSE)*Oliusala[[#This Row],[magn]]/1000</f>
        <v>20.322310000000002</v>
      </c>
      <c r="K2370">
        <v>2011</v>
      </c>
      <c r="L2370" t="s">
        <v>19</v>
      </c>
      <c r="M2370" s="144" t="s">
        <v>59</v>
      </c>
      <c r="O2370" s="144" t="s">
        <v>1998</v>
      </c>
    </row>
    <row r="2371" spans="1:15" x14ac:dyDescent="0.2">
      <c r="A2371" t="s">
        <v>68</v>
      </c>
      <c r="B2371" s="144" t="s">
        <v>136</v>
      </c>
      <c r="C2371">
        <v>620</v>
      </c>
      <c r="D2371" t="str">
        <f>VLOOKUP(Oliusala[[#This Row],[postnumer]],Sveitarfelog[#All],4,FALSE)</f>
        <v>Dalvíkurbyggð</v>
      </c>
      <c r="E2371" t="str">
        <f>VLOOKUP(Oliusala[[#This Row],[postnumer]],Sveitarfelog[#All],5,FALSE)</f>
        <v>Norðurland eystra</v>
      </c>
      <c r="F2371" t="s">
        <v>30</v>
      </c>
      <c r="G2371" t="s">
        <v>24</v>
      </c>
      <c r="H2371" t="s">
        <v>60</v>
      </c>
      <c r="I2371" s="1">
        <v>169079</v>
      </c>
      <c r="J2371" s="2">
        <f>VLOOKUP(Oliusala[[#This Row],[tegund]],Tegundir!$B$2:$D$19,3,FALSE)*Oliusala[[#This Row],[magn]]/1000</f>
        <v>146.25333499999999</v>
      </c>
      <c r="K2371">
        <v>2011</v>
      </c>
      <c r="L2371" t="s">
        <v>19</v>
      </c>
      <c r="M2371" s="144" t="s">
        <v>59</v>
      </c>
      <c r="O2371" s="144" t="s">
        <v>1998</v>
      </c>
    </row>
    <row r="2372" spans="1:15" x14ac:dyDescent="0.2">
      <c r="A2372" t="s">
        <v>63</v>
      </c>
      <c r="B2372" s="144" t="s">
        <v>141</v>
      </c>
      <c r="C2372">
        <v>620</v>
      </c>
      <c r="D2372" t="str">
        <f>VLOOKUP(Oliusala[[#This Row],[postnumer]],Sveitarfelog[#All],4,FALSE)</f>
        <v>Dalvíkurbyggð</v>
      </c>
      <c r="E2372" t="str">
        <f>VLOOKUP(Oliusala[[#This Row],[postnumer]],Sveitarfelog[#All],5,FALSE)</f>
        <v>Norðurland eystra</v>
      </c>
      <c r="F2372" t="s">
        <v>24</v>
      </c>
      <c r="G2372" t="s">
        <v>24</v>
      </c>
      <c r="H2372" t="s">
        <v>58</v>
      </c>
      <c r="I2372" s="1">
        <v>37654</v>
      </c>
      <c r="J2372" s="2">
        <f>VLOOKUP(Oliusala[[#This Row],[tegund]],Tegundir!$B$2:$D$19,3,FALSE)*Oliusala[[#This Row],[magn]]/1000</f>
        <v>32.570709999999998</v>
      </c>
      <c r="K2372">
        <v>2011</v>
      </c>
      <c r="L2372" t="s">
        <v>18</v>
      </c>
      <c r="M2372" s="144" t="s">
        <v>59</v>
      </c>
    </row>
    <row r="2373" spans="1:15" x14ac:dyDescent="0.2">
      <c r="A2373" t="s">
        <v>63</v>
      </c>
      <c r="B2373" s="144" t="s">
        <v>136</v>
      </c>
      <c r="C2373">
        <v>620</v>
      </c>
      <c r="D2373" t="str">
        <f>VLOOKUP(Oliusala[[#This Row],[postnumer]],Sveitarfelog[#All],4,FALSE)</f>
        <v>Dalvíkurbyggð</v>
      </c>
      <c r="E2373" t="str">
        <f>VLOOKUP(Oliusala[[#This Row],[postnumer]],Sveitarfelog[#All],5,FALSE)</f>
        <v>Norðurland eystra</v>
      </c>
      <c r="F2373" t="s">
        <v>24</v>
      </c>
      <c r="G2373" t="s">
        <v>24</v>
      </c>
      <c r="H2373" t="s">
        <v>58</v>
      </c>
      <c r="I2373" s="1">
        <v>645066</v>
      </c>
      <c r="J2373" s="2">
        <f>VLOOKUP(Oliusala[[#This Row],[tegund]],Tegundir!$B$2:$D$19,3,FALSE)*Oliusala[[#This Row],[magn]]/1000</f>
        <v>557.98208999999997</v>
      </c>
      <c r="K2373">
        <v>2011</v>
      </c>
      <c r="L2373" t="s">
        <v>18</v>
      </c>
      <c r="M2373" s="144" t="s">
        <v>59</v>
      </c>
    </row>
    <row r="2374" spans="1:15" x14ac:dyDescent="0.2">
      <c r="A2374" t="s">
        <v>63</v>
      </c>
      <c r="B2374" s="144" t="s">
        <v>136</v>
      </c>
      <c r="C2374">
        <v>620</v>
      </c>
      <c r="D2374" t="str">
        <f>VLOOKUP(Oliusala[[#This Row],[postnumer]],Sveitarfelog[#All],4,FALSE)</f>
        <v>Dalvíkurbyggð</v>
      </c>
      <c r="E2374" t="str">
        <f>VLOOKUP(Oliusala[[#This Row],[postnumer]],Sveitarfelog[#All],5,FALSE)</f>
        <v>Norðurland eystra</v>
      </c>
      <c r="F2374" t="s">
        <v>24</v>
      </c>
      <c r="G2374" t="s">
        <v>24</v>
      </c>
      <c r="H2374" t="s">
        <v>58</v>
      </c>
      <c r="I2374" s="1">
        <v>35</v>
      </c>
      <c r="J2374" s="2">
        <f>VLOOKUP(Oliusala[[#This Row],[tegund]],Tegundir!$B$2:$D$19,3,FALSE)*Oliusala[[#This Row],[magn]]/1000</f>
        <v>3.0275E-2</v>
      </c>
      <c r="K2374">
        <v>2011</v>
      </c>
      <c r="L2374" t="s">
        <v>18</v>
      </c>
      <c r="M2374" s="144" t="s">
        <v>59</v>
      </c>
    </row>
    <row r="2375" spans="1:15" x14ac:dyDescent="0.2">
      <c r="A2375" t="s">
        <v>57</v>
      </c>
      <c r="B2375" s="144" t="s">
        <v>136</v>
      </c>
      <c r="C2375">
        <v>620</v>
      </c>
      <c r="D2375" t="str">
        <f>VLOOKUP(Oliusala[[#This Row],[postnumer]],Sveitarfelog[#All],4,FALSE)</f>
        <v>Dalvíkurbyggð</v>
      </c>
      <c r="E2375" t="str">
        <f>VLOOKUP(Oliusala[[#This Row],[postnumer]],Sveitarfelog[#All],5,FALSE)</f>
        <v>Norðurland eystra</v>
      </c>
      <c r="F2375" t="s">
        <v>24</v>
      </c>
      <c r="G2375" t="s">
        <v>24</v>
      </c>
      <c r="H2375" t="s">
        <v>58</v>
      </c>
      <c r="I2375" s="1">
        <v>0</v>
      </c>
      <c r="J2375" s="2">
        <f>VLOOKUP(Oliusala[[#This Row],[tegund]],Tegundir!$B$2:$D$19,3,FALSE)*Oliusala[[#This Row],[magn]]/1000</f>
        <v>0</v>
      </c>
      <c r="K2375">
        <v>2011</v>
      </c>
      <c r="L2375" t="s">
        <v>18</v>
      </c>
      <c r="M2375" s="144" t="s">
        <v>59</v>
      </c>
    </row>
    <row r="2376" spans="1:15" x14ac:dyDescent="0.2">
      <c r="A2376" t="s">
        <v>63</v>
      </c>
      <c r="B2376" s="144" t="s">
        <v>96</v>
      </c>
      <c r="C2376">
        <v>640</v>
      </c>
      <c r="D2376" t="str">
        <f>VLOOKUP(Oliusala[[#This Row],[postnumer]],Sveitarfelog[#All],4,FALSE)</f>
        <v>Norðurþing,Tjörneshreppur</v>
      </c>
      <c r="E2376" t="str">
        <f>VLOOKUP(Oliusala[[#This Row],[postnumer]],Sveitarfelog[#All],5,FALSE)</f>
        <v>Norðurland eystra</v>
      </c>
      <c r="F2376" t="s">
        <v>25</v>
      </c>
      <c r="G2376" t="s">
        <v>24</v>
      </c>
      <c r="H2376" t="s">
        <v>58</v>
      </c>
      <c r="I2376" s="1">
        <v>122607</v>
      </c>
      <c r="J2376" s="2">
        <f>VLOOKUP(Oliusala[[#This Row],[tegund]],Tegundir!$B$2:$D$19,3,FALSE)*Oliusala[[#This Row],[magn]]/1000</f>
        <v>106.055055</v>
      </c>
      <c r="K2376">
        <v>2011</v>
      </c>
      <c r="L2376" t="s">
        <v>19</v>
      </c>
      <c r="M2376" s="144" t="s">
        <v>59</v>
      </c>
      <c r="O2376" s="144" t="s">
        <v>1997</v>
      </c>
    </row>
    <row r="2377" spans="1:15" x14ac:dyDescent="0.2">
      <c r="A2377" t="s">
        <v>63</v>
      </c>
      <c r="B2377" s="144" t="s">
        <v>96</v>
      </c>
      <c r="C2377">
        <v>640</v>
      </c>
      <c r="D2377" t="str">
        <f>VLOOKUP(Oliusala[[#This Row],[postnumer]],Sveitarfelog[#All],4,FALSE)</f>
        <v>Norðurþing,Tjörneshreppur</v>
      </c>
      <c r="E2377" t="str">
        <f>VLOOKUP(Oliusala[[#This Row],[postnumer]],Sveitarfelog[#All],5,FALSE)</f>
        <v>Norðurland eystra</v>
      </c>
      <c r="F2377" t="s">
        <v>25</v>
      </c>
      <c r="G2377" t="s">
        <v>24</v>
      </c>
      <c r="H2377" t="s">
        <v>58</v>
      </c>
      <c r="I2377" s="1">
        <v>177909</v>
      </c>
      <c r="J2377" s="2">
        <f>VLOOKUP(Oliusala[[#This Row],[tegund]],Tegundir!$B$2:$D$19,3,FALSE)*Oliusala[[#This Row],[magn]]/1000</f>
        <v>153.89128500000001</v>
      </c>
      <c r="K2377">
        <v>2011</v>
      </c>
      <c r="L2377" t="s">
        <v>19</v>
      </c>
      <c r="M2377" s="144" t="s">
        <v>59</v>
      </c>
      <c r="O2377" s="144" t="s">
        <v>1997</v>
      </c>
    </row>
    <row r="2378" spans="1:15" x14ac:dyDescent="0.2">
      <c r="A2378" t="s">
        <v>68</v>
      </c>
      <c r="B2378" s="144" t="s">
        <v>96</v>
      </c>
      <c r="C2378">
        <v>640</v>
      </c>
      <c r="D2378" t="str">
        <f>VLOOKUP(Oliusala[[#This Row],[postnumer]],Sveitarfelog[#All],4,FALSE)</f>
        <v>Norðurþing,Tjörneshreppur</v>
      </c>
      <c r="E2378" t="str">
        <f>VLOOKUP(Oliusala[[#This Row],[postnumer]],Sveitarfelog[#All],5,FALSE)</f>
        <v>Norðurland eystra</v>
      </c>
      <c r="F2378" t="s">
        <v>25</v>
      </c>
      <c r="G2378" t="s">
        <v>24</v>
      </c>
      <c r="H2378" t="s">
        <v>60</v>
      </c>
      <c r="I2378" s="1">
        <v>769202</v>
      </c>
      <c r="J2378" s="2">
        <f>VLOOKUP(Oliusala[[#This Row],[tegund]],Tegundir!$B$2:$D$19,3,FALSE)*Oliusala[[#This Row],[magn]]/1000</f>
        <v>665.35973000000001</v>
      </c>
      <c r="K2378">
        <v>2011</v>
      </c>
      <c r="L2378" t="s">
        <v>1955</v>
      </c>
      <c r="M2378" s="144" t="s">
        <v>59</v>
      </c>
    </row>
    <row r="2379" spans="1:15" x14ac:dyDescent="0.2">
      <c r="A2379" t="s">
        <v>96</v>
      </c>
      <c r="B2379" s="144" t="s">
        <v>96</v>
      </c>
      <c r="C2379">
        <v>640</v>
      </c>
      <c r="D2379" t="str">
        <f>VLOOKUP(Oliusala[[#This Row],[postnumer]],Sveitarfelog[#All],4,FALSE)</f>
        <v>Norðurþing,Tjörneshreppur</v>
      </c>
      <c r="E2379" t="str">
        <f>VLOOKUP(Oliusala[[#This Row],[postnumer]],Sveitarfelog[#All],5,FALSE)</f>
        <v>Norðurland eystra</v>
      </c>
      <c r="F2379" t="s">
        <v>25</v>
      </c>
      <c r="G2379" t="s">
        <v>24</v>
      </c>
      <c r="H2379" t="s">
        <v>58</v>
      </c>
      <c r="I2379" s="1">
        <v>230012</v>
      </c>
      <c r="J2379" s="2">
        <f>VLOOKUP(Oliusala[[#This Row],[tegund]],Tegundir!$B$2:$D$19,3,FALSE)*Oliusala[[#This Row],[magn]]/1000</f>
        <v>198.96038000000001</v>
      </c>
      <c r="K2379">
        <v>2011</v>
      </c>
      <c r="L2379" t="s">
        <v>19</v>
      </c>
      <c r="M2379" s="144" t="s">
        <v>59</v>
      </c>
      <c r="O2379" s="144" t="s">
        <v>1997</v>
      </c>
    </row>
    <row r="2380" spans="1:15" x14ac:dyDescent="0.2">
      <c r="A2380" t="s">
        <v>68</v>
      </c>
      <c r="B2380" s="144" t="s">
        <v>147</v>
      </c>
      <c r="C2380">
        <v>670</v>
      </c>
      <c r="D2380" t="str">
        <f>VLOOKUP(Oliusala[[#This Row],[postnumer]],Sveitarfelog[#All],4,FALSE)</f>
        <v>Norðurþing,Tjörneshreppur</v>
      </c>
      <c r="E2380" t="str">
        <f>VLOOKUP(Oliusala[[#This Row],[postnumer]],Sveitarfelog[#All],5,FALSE)</f>
        <v>Norðurland eystra</v>
      </c>
      <c r="F2380" t="s">
        <v>25</v>
      </c>
      <c r="G2380" t="s">
        <v>24</v>
      </c>
      <c r="H2380" t="s">
        <v>60</v>
      </c>
      <c r="I2380" s="1">
        <v>39773</v>
      </c>
      <c r="J2380" s="2">
        <f>VLOOKUP(Oliusala[[#This Row],[tegund]],Tegundir!$B$2:$D$19,3,FALSE)*Oliusala[[#This Row],[magn]]/1000</f>
        <v>34.403644999999997</v>
      </c>
      <c r="K2380">
        <v>2011</v>
      </c>
      <c r="L2380" t="s">
        <v>19</v>
      </c>
      <c r="M2380" s="144" t="s">
        <v>59</v>
      </c>
      <c r="O2380" s="144" t="s">
        <v>1997</v>
      </c>
    </row>
    <row r="2381" spans="1:15" x14ac:dyDescent="0.2">
      <c r="A2381" t="s">
        <v>57</v>
      </c>
      <c r="B2381" s="144" t="s">
        <v>147</v>
      </c>
      <c r="C2381">
        <v>670</v>
      </c>
      <c r="D2381" t="str">
        <f>VLOOKUP(Oliusala[[#This Row],[postnumer]],Sveitarfelog[#All],4,FALSE)</f>
        <v>Norðurþing,Tjörneshreppur</v>
      </c>
      <c r="E2381" t="str">
        <f>VLOOKUP(Oliusala[[#This Row],[postnumer]],Sveitarfelog[#All],5,FALSE)</f>
        <v>Norðurland eystra</v>
      </c>
      <c r="F2381" t="s">
        <v>25</v>
      </c>
      <c r="G2381" t="s">
        <v>24</v>
      </c>
      <c r="H2381" t="s">
        <v>60</v>
      </c>
      <c r="I2381" s="1">
        <v>76321</v>
      </c>
      <c r="J2381" s="2">
        <f>VLOOKUP(Oliusala[[#This Row],[tegund]],Tegundir!$B$2:$D$19,3,FALSE)*Oliusala[[#This Row],[magn]]/1000</f>
        <v>66.017664999999994</v>
      </c>
      <c r="K2381">
        <v>2011</v>
      </c>
      <c r="L2381" t="s">
        <v>19</v>
      </c>
      <c r="M2381" s="144" t="s">
        <v>59</v>
      </c>
      <c r="O2381" s="144" t="s">
        <v>1997</v>
      </c>
    </row>
    <row r="2382" spans="1:15" x14ac:dyDescent="0.2">
      <c r="A2382" t="s">
        <v>96</v>
      </c>
      <c r="B2382" s="144" t="s">
        <v>149</v>
      </c>
      <c r="C2382">
        <v>671</v>
      </c>
      <c r="D2382" t="str">
        <f>VLOOKUP(Oliusala[[#This Row],[postnumer]],Sveitarfelog[#All],4,FALSE)</f>
        <v>Norðurþing,Tjörneshreppur</v>
      </c>
      <c r="E2382" t="str">
        <f>VLOOKUP(Oliusala[[#This Row],[postnumer]],Sveitarfelog[#All],5,FALSE)</f>
        <v>Norðurland eystra</v>
      </c>
      <c r="F2382" t="s">
        <v>25</v>
      </c>
      <c r="G2382" t="s">
        <v>24</v>
      </c>
      <c r="H2382" t="s">
        <v>60</v>
      </c>
      <c r="I2382" s="1">
        <v>11083</v>
      </c>
      <c r="J2382" s="2">
        <f>VLOOKUP(Oliusala[[#This Row],[tegund]],Tegundir!$B$2:$D$19,3,FALSE)*Oliusala[[#This Row],[magn]]/1000</f>
        <v>9.5867950000000004</v>
      </c>
      <c r="K2382">
        <v>2011</v>
      </c>
      <c r="L2382" t="s">
        <v>1955</v>
      </c>
      <c r="M2382" s="144" t="s">
        <v>59</v>
      </c>
    </row>
    <row r="2383" spans="1:15" x14ac:dyDescent="0.2">
      <c r="A2383" t="s">
        <v>57</v>
      </c>
      <c r="B2383" s="144" t="s">
        <v>149</v>
      </c>
      <c r="C2383">
        <v>671</v>
      </c>
      <c r="D2383" t="str">
        <f>VLOOKUP(Oliusala[[#This Row],[postnumer]],Sveitarfelog[#All],4,FALSE)</f>
        <v>Norðurþing,Tjörneshreppur</v>
      </c>
      <c r="E2383" t="str">
        <f>VLOOKUP(Oliusala[[#This Row],[postnumer]],Sveitarfelog[#All],5,FALSE)</f>
        <v>Norðurland eystra</v>
      </c>
      <c r="F2383" t="s">
        <v>25</v>
      </c>
      <c r="G2383" t="s">
        <v>24</v>
      </c>
      <c r="H2383" t="s">
        <v>60</v>
      </c>
      <c r="I2383" s="1">
        <v>59530</v>
      </c>
      <c r="J2383" s="2">
        <f>VLOOKUP(Oliusala[[#This Row],[tegund]],Tegundir!$B$2:$D$19,3,FALSE)*Oliusala[[#This Row],[magn]]/1000</f>
        <v>51.493449999999996</v>
      </c>
      <c r="K2383">
        <v>2011</v>
      </c>
      <c r="L2383" t="s">
        <v>19</v>
      </c>
      <c r="M2383" s="144" t="s">
        <v>59</v>
      </c>
      <c r="O2383" s="144" t="s">
        <v>1997</v>
      </c>
    </row>
    <row r="2384" spans="1:15" x14ac:dyDescent="0.2">
      <c r="A2384" t="s">
        <v>68</v>
      </c>
      <c r="B2384" s="144" t="s">
        <v>148</v>
      </c>
      <c r="C2384">
        <v>675</v>
      </c>
      <c r="D2384" t="str">
        <f>VLOOKUP(Oliusala[[#This Row],[postnumer]],Sveitarfelog[#All],4,FALSE)</f>
        <v>Norðurþing,Tjörneshreppur</v>
      </c>
      <c r="E2384" t="str">
        <f>VLOOKUP(Oliusala[[#This Row],[postnumer]],Sveitarfelog[#All],5,FALSE)</f>
        <v>Norðurland eystra</v>
      </c>
      <c r="F2384" t="s">
        <v>25</v>
      </c>
      <c r="G2384" t="s">
        <v>24</v>
      </c>
      <c r="H2384" t="s">
        <v>60</v>
      </c>
      <c r="I2384" s="1">
        <v>3693</v>
      </c>
      <c r="J2384" s="2">
        <f>VLOOKUP(Oliusala[[#This Row],[tegund]],Tegundir!$B$2:$D$19,3,FALSE)*Oliusala[[#This Row],[magn]]/1000</f>
        <v>3.194445</v>
      </c>
      <c r="K2384">
        <v>2011</v>
      </c>
      <c r="L2384" t="s">
        <v>1955</v>
      </c>
      <c r="M2384" s="144" t="s">
        <v>59</v>
      </c>
    </row>
    <row r="2385" spans="1:15" x14ac:dyDescent="0.2">
      <c r="A2385" t="s">
        <v>148</v>
      </c>
      <c r="B2385" s="144" t="s">
        <v>148</v>
      </c>
      <c r="C2385">
        <v>675</v>
      </c>
      <c r="D2385" t="str">
        <f>VLOOKUP(Oliusala[[#This Row],[postnumer]],Sveitarfelog[#All],4,FALSE)</f>
        <v>Norðurþing,Tjörneshreppur</v>
      </c>
      <c r="E2385" t="str">
        <f>VLOOKUP(Oliusala[[#This Row],[postnumer]],Sveitarfelog[#All],5,FALSE)</f>
        <v>Norðurland eystra</v>
      </c>
      <c r="F2385" t="s">
        <v>25</v>
      </c>
      <c r="G2385" t="s">
        <v>24</v>
      </c>
      <c r="H2385" t="s">
        <v>58</v>
      </c>
      <c r="I2385" s="1">
        <v>154306</v>
      </c>
      <c r="J2385" s="2">
        <f>VLOOKUP(Oliusala[[#This Row],[tegund]],Tegundir!$B$2:$D$19,3,FALSE)*Oliusala[[#This Row],[magn]]/1000</f>
        <v>133.47469000000001</v>
      </c>
      <c r="K2385">
        <v>2011</v>
      </c>
      <c r="L2385" t="s">
        <v>1955</v>
      </c>
      <c r="M2385" s="144" t="s">
        <v>59</v>
      </c>
    </row>
    <row r="2386" spans="1:15" x14ac:dyDescent="0.2">
      <c r="A2386" t="s">
        <v>135</v>
      </c>
      <c r="B2386" s="144" t="s">
        <v>148</v>
      </c>
      <c r="C2386">
        <v>675</v>
      </c>
      <c r="D2386" t="str">
        <f>VLOOKUP(Oliusala[[#This Row],[postnumer]],Sveitarfelog[#All],4,FALSE)</f>
        <v>Norðurþing,Tjörneshreppur</v>
      </c>
      <c r="E2386" t="str">
        <f>VLOOKUP(Oliusala[[#This Row],[postnumer]],Sveitarfelog[#All],5,FALSE)</f>
        <v>Norðurland eystra</v>
      </c>
      <c r="F2386" t="s">
        <v>25</v>
      </c>
      <c r="G2386" t="s">
        <v>24</v>
      </c>
      <c r="H2386" t="s">
        <v>58</v>
      </c>
      <c r="I2386" s="1">
        <v>24164</v>
      </c>
      <c r="J2386" s="2">
        <f>VLOOKUP(Oliusala[[#This Row],[tegund]],Tegundir!$B$2:$D$19,3,FALSE)*Oliusala[[#This Row],[magn]]/1000</f>
        <v>20.901859999999999</v>
      </c>
      <c r="K2386">
        <v>2011</v>
      </c>
      <c r="L2386" t="s">
        <v>1955</v>
      </c>
      <c r="M2386" s="144" t="s">
        <v>59</v>
      </c>
    </row>
    <row r="2387" spans="1:15" x14ac:dyDescent="0.2">
      <c r="A2387" t="s">
        <v>68</v>
      </c>
      <c r="B2387" s="144" t="s">
        <v>96</v>
      </c>
      <c r="C2387">
        <v>640</v>
      </c>
      <c r="D2387" t="str">
        <f>VLOOKUP(Oliusala[[#This Row],[postnumer]],Sveitarfelog[#All],4,FALSE)</f>
        <v>Norðurþing,Tjörneshreppur</v>
      </c>
      <c r="E2387" t="str">
        <f>VLOOKUP(Oliusala[[#This Row],[postnumer]],Sveitarfelog[#All],5,FALSE)</f>
        <v>Norðurland eystra</v>
      </c>
      <c r="F2387" t="s">
        <v>24</v>
      </c>
      <c r="G2387" t="s">
        <v>24</v>
      </c>
      <c r="H2387" t="s">
        <v>60</v>
      </c>
      <c r="I2387" s="1">
        <v>18162</v>
      </c>
      <c r="J2387" s="2">
        <f>VLOOKUP(Oliusala[[#This Row],[tegund]],Tegundir!$B$2:$D$19,3,FALSE)*Oliusala[[#This Row],[magn]]/1000</f>
        <v>15.710129999999999</v>
      </c>
      <c r="K2387">
        <v>2011</v>
      </c>
      <c r="L2387" t="s">
        <v>18</v>
      </c>
      <c r="M2387" s="144" t="s">
        <v>59</v>
      </c>
    </row>
    <row r="2388" spans="1:15" x14ac:dyDescent="0.2">
      <c r="A2388" t="s">
        <v>68</v>
      </c>
      <c r="B2388" s="144" t="s">
        <v>96</v>
      </c>
      <c r="C2388">
        <v>640</v>
      </c>
      <c r="D2388" t="str">
        <f>VLOOKUP(Oliusala[[#This Row],[postnumer]],Sveitarfelog[#All],4,FALSE)</f>
        <v>Norðurþing,Tjörneshreppur</v>
      </c>
      <c r="E2388" t="str">
        <f>VLOOKUP(Oliusala[[#This Row],[postnumer]],Sveitarfelog[#All],5,FALSE)</f>
        <v>Norðurland eystra</v>
      </c>
      <c r="F2388" t="s">
        <v>29</v>
      </c>
      <c r="G2388" t="s">
        <v>24</v>
      </c>
      <c r="H2388" t="s">
        <v>60</v>
      </c>
      <c r="I2388" s="1">
        <v>3039</v>
      </c>
      <c r="J2388" s="2">
        <f>VLOOKUP(Oliusala[[#This Row],[tegund]],Tegundir!$B$2:$D$19,3,FALSE)*Oliusala[[#This Row],[magn]]/1000</f>
        <v>2.6287350000000003</v>
      </c>
      <c r="K2388">
        <v>2011</v>
      </c>
      <c r="L2388" t="s">
        <v>19</v>
      </c>
      <c r="M2388" s="144" t="s">
        <v>59</v>
      </c>
      <c r="O2388" s="144" t="s">
        <v>1998</v>
      </c>
    </row>
    <row r="2389" spans="1:15" x14ac:dyDescent="0.2">
      <c r="A2389" t="s">
        <v>68</v>
      </c>
      <c r="B2389" s="144" t="s">
        <v>96</v>
      </c>
      <c r="C2389">
        <v>640</v>
      </c>
      <c r="D2389" t="str">
        <f>VLOOKUP(Oliusala[[#This Row],[postnumer]],Sveitarfelog[#All],4,FALSE)</f>
        <v>Norðurþing,Tjörneshreppur</v>
      </c>
      <c r="E2389" t="str">
        <f>VLOOKUP(Oliusala[[#This Row],[postnumer]],Sveitarfelog[#All],5,FALSE)</f>
        <v>Norðurland eystra</v>
      </c>
      <c r="F2389" t="s">
        <v>30</v>
      </c>
      <c r="G2389" t="s">
        <v>24</v>
      </c>
      <c r="H2389" t="s">
        <v>60</v>
      </c>
      <c r="I2389" s="1">
        <v>70755</v>
      </c>
      <c r="J2389" s="2">
        <f>VLOOKUP(Oliusala[[#This Row],[tegund]],Tegundir!$B$2:$D$19,3,FALSE)*Oliusala[[#This Row],[magn]]/1000</f>
        <v>61.203074999999998</v>
      </c>
      <c r="K2389">
        <v>2011</v>
      </c>
      <c r="L2389" t="s">
        <v>19</v>
      </c>
      <c r="M2389" s="144" t="s">
        <v>59</v>
      </c>
      <c r="O2389" s="144" t="s">
        <v>1998</v>
      </c>
    </row>
    <row r="2390" spans="1:15" x14ac:dyDescent="0.2">
      <c r="A2390" t="s">
        <v>96</v>
      </c>
      <c r="B2390" s="144" t="s">
        <v>96</v>
      </c>
      <c r="C2390">
        <v>640</v>
      </c>
      <c r="D2390" t="str">
        <f>VLOOKUP(Oliusala[[#This Row],[postnumer]],Sveitarfelog[#All],4,FALSE)</f>
        <v>Norðurþing,Tjörneshreppur</v>
      </c>
      <c r="E2390" t="str">
        <f>VLOOKUP(Oliusala[[#This Row],[postnumer]],Sveitarfelog[#All],5,FALSE)</f>
        <v>Norðurland eystra</v>
      </c>
      <c r="F2390" t="s">
        <v>24</v>
      </c>
      <c r="G2390" t="s">
        <v>24</v>
      </c>
      <c r="H2390" t="s">
        <v>58</v>
      </c>
      <c r="I2390" s="1">
        <v>36971</v>
      </c>
      <c r="J2390" s="2">
        <f>VLOOKUP(Oliusala[[#This Row],[tegund]],Tegundir!$B$2:$D$19,3,FALSE)*Oliusala[[#This Row],[magn]]/1000</f>
        <v>31.979915000000002</v>
      </c>
      <c r="K2390">
        <v>2011</v>
      </c>
      <c r="L2390" t="s">
        <v>18</v>
      </c>
      <c r="M2390" s="144" t="s">
        <v>59</v>
      </c>
    </row>
    <row r="2391" spans="1:15" x14ac:dyDescent="0.2">
      <c r="A2391" t="s">
        <v>96</v>
      </c>
      <c r="B2391" s="144" t="s">
        <v>96</v>
      </c>
      <c r="C2391">
        <v>640</v>
      </c>
      <c r="D2391" t="str">
        <f>VLOOKUP(Oliusala[[#This Row],[postnumer]],Sveitarfelog[#All],4,FALSE)</f>
        <v>Norðurþing,Tjörneshreppur</v>
      </c>
      <c r="E2391" t="str">
        <f>VLOOKUP(Oliusala[[#This Row],[postnumer]],Sveitarfelog[#All],5,FALSE)</f>
        <v>Norðurland eystra</v>
      </c>
      <c r="F2391" t="s">
        <v>30</v>
      </c>
      <c r="G2391" t="s">
        <v>24</v>
      </c>
      <c r="H2391" t="s">
        <v>58</v>
      </c>
      <c r="I2391" s="1">
        <v>1436451</v>
      </c>
      <c r="J2391" s="2">
        <f>VLOOKUP(Oliusala[[#This Row],[tegund]],Tegundir!$B$2:$D$19,3,FALSE)*Oliusala[[#This Row],[magn]]/1000</f>
        <v>1242.530115</v>
      </c>
      <c r="K2391">
        <v>2011</v>
      </c>
      <c r="L2391" t="s">
        <v>19</v>
      </c>
      <c r="M2391" s="144" t="s">
        <v>59</v>
      </c>
      <c r="O2391" s="144" t="s">
        <v>1998</v>
      </c>
    </row>
    <row r="2392" spans="1:15" x14ac:dyDescent="0.2">
      <c r="A2392" t="s">
        <v>57</v>
      </c>
      <c r="B2392" s="144" t="s">
        <v>96</v>
      </c>
      <c r="C2392">
        <v>640</v>
      </c>
      <c r="D2392" t="str">
        <f>VLOOKUP(Oliusala[[#This Row],[postnumer]],Sveitarfelog[#All],4,FALSE)</f>
        <v>Norðurþing,Tjörneshreppur</v>
      </c>
      <c r="E2392" t="str">
        <f>VLOOKUP(Oliusala[[#This Row],[postnumer]],Sveitarfelog[#All],5,FALSE)</f>
        <v>Norðurland eystra</v>
      </c>
      <c r="F2392" t="s">
        <v>24</v>
      </c>
      <c r="G2392" t="s">
        <v>24</v>
      </c>
      <c r="H2392" t="s">
        <v>58</v>
      </c>
      <c r="I2392" s="1">
        <v>0</v>
      </c>
      <c r="J2392" s="2">
        <f>VLOOKUP(Oliusala[[#This Row],[tegund]],Tegundir!$B$2:$D$19,3,FALSE)*Oliusala[[#This Row],[magn]]/1000</f>
        <v>0</v>
      </c>
      <c r="K2392">
        <v>2011</v>
      </c>
      <c r="L2392" t="s">
        <v>18</v>
      </c>
      <c r="M2392" s="144" t="s">
        <v>59</v>
      </c>
    </row>
    <row r="2393" spans="1:15" x14ac:dyDescent="0.2">
      <c r="A2393" t="s">
        <v>63</v>
      </c>
      <c r="B2393" s="144" t="s">
        <v>96</v>
      </c>
      <c r="C2393">
        <v>640</v>
      </c>
      <c r="D2393" t="str">
        <f>VLOOKUP(Oliusala[[#This Row],[postnumer]],Sveitarfelog[#All],4,FALSE)</f>
        <v>Norðurþing,Tjörneshreppur</v>
      </c>
      <c r="E2393" t="str">
        <f>VLOOKUP(Oliusala[[#This Row],[postnumer]],Sveitarfelog[#All],5,FALSE)</f>
        <v>Norðurland eystra</v>
      </c>
      <c r="F2393" t="s">
        <v>24</v>
      </c>
      <c r="G2393" t="s">
        <v>24</v>
      </c>
      <c r="H2393" t="s">
        <v>58</v>
      </c>
      <c r="I2393" s="1">
        <v>1606122</v>
      </c>
      <c r="J2393" s="2">
        <f>VLOOKUP(Oliusala[[#This Row],[tegund]],Tegundir!$B$2:$D$19,3,FALSE)*Oliusala[[#This Row],[magn]]/1000</f>
        <v>1389.2955300000001</v>
      </c>
      <c r="K2393">
        <v>2011</v>
      </c>
      <c r="L2393" t="s">
        <v>18</v>
      </c>
      <c r="M2393" s="144" t="s">
        <v>59</v>
      </c>
    </row>
    <row r="2394" spans="1:15" x14ac:dyDescent="0.2">
      <c r="A2394" t="s">
        <v>63</v>
      </c>
      <c r="B2394" s="144" t="s">
        <v>96</v>
      </c>
      <c r="C2394">
        <v>640</v>
      </c>
      <c r="D2394" t="str">
        <f>VLOOKUP(Oliusala[[#This Row],[postnumer]],Sveitarfelog[#All],4,FALSE)</f>
        <v>Norðurþing,Tjörneshreppur</v>
      </c>
      <c r="E2394" t="str">
        <f>VLOOKUP(Oliusala[[#This Row],[postnumer]],Sveitarfelog[#All],5,FALSE)</f>
        <v>Norðurland eystra</v>
      </c>
      <c r="F2394" t="s">
        <v>24</v>
      </c>
      <c r="G2394" t="s">
        <v>24</v>
      </c>
      <c r="H2394" t="s">
        <v>58</v>
      </c>
      <c r="I2394" s="1">
        <v>7806</v>
      </c>
      <c r="J2394" s="2">
        <f>VLOOKUP(Oliusala[[#This Row],[tegund]],Tegundir!$B$2:$D$19,3,FALSE)*Oliusala[[#This Row],[magn]]/1000</f>
        <v>6.7521899999999997</v>
      </c>
      <c r="K2394">
        <v>2011</v>
      </c>
      <c r="L2394" t="s">
        <v>18</v>
      </c>
      <c r="M2394" s="144" t="s">
        <v>59</v>
      </c>
    </row>
    <row r="2395" spans="1:15" x14ac:dyDescent="0.2">
      <c r="A2395" t="s">
        <v>68</v>
      </c>
      <c r="B2395" s="144" t="s">
        <v>143</v>
      </c>
      <c r="C2395">
        <v>641</v>
      </c>
      <c r="D2395" t="str">
        <f>VLOOKUP(Oliusala[[#This Row],[postnumer]],Sveitarfelog[#All],4,FALSE)</f>
        <v>Þingeyjarsveit</v>
      </c>
      <c r="E2395" t="str">
        <f>VLOOKUP(Oliusala[[#This Row],[postnumer]],Sveitarfelog[#All],5,FALSE)</f>
        <v>Norðurland eystra</v>
      </c>
      <c r="F2395" t="s">
        <v>25</v>
      </c>
      <c r="G2395" t="s">
        <v>24</v>
      </c>
      <c r="H2395" t="s">
        <v>60</v>
      </c>
      <c r="I2395" s="1">
        <v>16595</v>
      </c>
      <c r="J2395" s="2">
        <f>VLOOKUP(Oliusala[[#This Row],[tegund]],Tegundir!$B$2:$D$19,3,FALSE)*Oliusala[[#This Row],[magn]]/1000</f>
        <v>14.354674999999999</v>
      </c>
      <c r="K2395">
        <v>2011</v>
      </c>
      <c r="L2395" t="s">
        <v>1955</v>
      </c>
      <c r="M2395" s="144" t="s">
        <v>59</v>
      </c>
    </row>
    <row r="2396" spans="1:15" x14ac:dyDescent="0.2">
      <c r="A2396" t="s">
        <v>96</v>
      </c>
      <c r="B2396" s="144" t="s">
        <v>143</v>
      </c>
      <c r="C2396">
        <v>641</v>
      </c>
      <c r="D2396" t="str">
        <f>VLOOKUP(Oliusala[[#This Row],[postnumer]],Sveitarfelog[#All],4,FALSE)</f>
        <v>Þingeyjarsveit</v>
      </c>
      <c r="E2396" t="str">
        <f>VLOOKUP(Oliusala[[#This Row],[postnumer]],Sveitarfelog[#All],5,FALSE)</f>
        <v>Norðurland eystra</v>
      </c>
      <c r="F2396" t="s">
        <v>25</v>
      </c>
      <c r="G2396" t="s">
        <v>24</v>
      </c>
      <c r="H2396" t="s">
        <v>60</v>
      </c>
      <c r="I2396" s="1">
        <v>9862</v>
      </c>
      <c r="J2396" s="2">
        <f>VLOOKUP(Oliusala[[#This Row],[tegund]],Tegundir!$B$2:$D$19,3,FALSE)*Oliusala[[#This Row],[magn]]/1000</f>
        <v>8.5306299999999986</v>
      </c>
      <c r="K2396">
        <v>2011</v>
      </c>
      <c r="L2396" t="s">
        <v>1955</v>
      </c>
      <c r="M2396" s="144" t="s">
        <v>59</v>
      </c>
    </row>
    <row r="2397" spans="1:15" x14ac:dyDescent="0.2">
      <c r="A2397" t="s">
        <v>57</v>
      </c>
      <c r="B2397" s="144" t="s">
        <v>143</v>
      </c>
      <c r="C2397">
        <v>641</v>
      </c>
      <c r="D2397" t="str">
        <f>VLOOKUP(Oliusala[[#This Row],[postnumer]],Sveitarfelog[#All],4,FALSE)</f>
        <v>Þingeyjarsveit</v>
      </c>
      <c r="E2397" t="str">
        <f>VLOOKUP(Oliusala[[#This Row],[postnumer]],Sveitarfelog[#All],5,FALSE)</f>
        <v>Norðurland eystra</v>
      </c>
      <c r="F2397" t="s">
        <v>25</v>
      </c>
      <c r="G2397" t="s">
        <v>24</v>
      </c>
      <c r="H2397" t="s">
        <v>60</v>
      </c>
      <c r="I2397" s="1">
        <v>216414</v>
      </c>
      <c r="J2397" s="2">
        <f>VLOOKUP(Oliusala[[#This Row],[tegund]],Tegundir!$B$2:$D$19,3,FALSE)*Oliusala[[#This Row],[magn]]/1000</f>
        <v>187.19810999999999</v>
      </c>
      <c r="K2397">
        <v>2011</v>
      </c>
      <c r="L2397" t="s">
        <v>1955</v>
      </c>
      <c r="M2397" s="144" t="s">
        <v>59</v>
      </c>
    </row>
    <row r="2398" spans="1:15" x14ac:dyDescent="0.2">
      <c r="A2398" t="s">
        <v>122</v>
      </c>
      <c r="B2398" s="144" t="s">
        <v>143</v>
      </c>
      <c r="C2398">
        <v>641</v>
      </c>
      <c r="D2398" t="str">
        <f>VLOOKUP(Oliusala[[#This Row],[postnumer]],Sveitarfelog[#All],4,FALSE)</f>
        <v>Þingeyjarsveit</v>
      </c>
      <c r="E2398" t="str">
        <f>VLOOKUP(Oliusala[[#This Row],[postnumer]],Sveitarfelog[#All],5,FALSE)</f>
        <v>Norðurland eystra</v>
      </c>
      <c r="F2398" t="s">
        <v>25</v>
      </c>
      <c r="G2398" t="s">
        <v>24</v>
      </c>
      <c r="H2398" t="s">
        <v>60</v>
      </c>
      <c r="I2398" s="1">
        <v>0</v>
      </c>
      <c r="J2398" s="2">
        <f>VLOOKUP(Oliusala[[#This Row],[tegund]],Tegundir!$B$2:$D$19,3,FALSE)*Oliusala[[#This Row],[magn]]/1000</f>
        <v>0</v>
      </c>
      <c r="K2398">
        <v>2011</v>
      </c>
      <c r="L2398" t="s">
        <v>1955</v>
      </c>
      <c r="M2398" s="144" t="s">
        <v>59</v>
      </c>
    </row>
    <row r="2399" spans="1:15" x14ac:dyDescent="0.2">
      <c r="A2399" t="s">
        <v>68</v>
      </c>
      <c r="B2399" s="144" t="s">
        <v>143</v>
      </c>
      <c r="C2399">
        <v>641</v>
      </c>
      <c r="D2399" t="str">
        <f>VLOOKUP(Oliusala[[#This Row],[postnumer]],Sveitarfelog[#All],4,FALSE)</f>
        <v>Þingeyjarsveit</v>
      </c>
      <c r="E2399" t="str">
        <f>VLOOKUP(Oliusala[[#This Row],[postnumer]],Sveitarfelog[#All],5,FALSE)</f>
        <v>Norðurland eystra</v>
      </c>
      <c r="F2399" t="s">
        <v>24</v>
      </c>
      <c r="G2399" t="s">
        <v>24</v>
      </c>
      <c r="H2399" t="s">
        <v>60</v>
      </c>
      <c r="I2399" s="1">
        <v>6395</v>
      </c>
      <c r="J2399" s="2">
        <f>VLOOKUP(Oliusala[[#This Row],[tegund]],Tegundir!$B$2:$D$19,3,FALSE)*Oliusala[[#This Row],[magn]]/1000</f>
        <v>5.5316749999999999</v>
      </c>
      <c r="K2399">
        <v>2011</v>
      </c>
      <c r="L2399" t="s">
        <v>18</v>
      </c>
      <c r="M2399" s="144" t="s">
        <v>59</v>
      </c>
    </row>
    <row r="2400" spans="1:15" x14ac:dyDescent="0.2">
      <c r="A2400" t="s">
        <v>68</v>
      </c>
      <c r="B2400" s="144" t="s">
        <v>143</v>
      </c>
      <c r="C2400">
        <v>641</v>
      </c>
      <c r="D2400" t="str">
        <f>VLOOKUP(Oliusala[[#This Row],[postnumer]],Sveitarfelog[#All],4,FALSE)</f>
        <v>Þingeyjarsveit</v>
      </c>
      <c r="E2400" t="str">
        <f>VLOOKUP(Oliusala[[#This Row],[postnumer]],Sveitarfelog[#All],5,FALSE)</f>
        <v>Norðurland eystra</v>
      </c>
      <c r="F2400" t="s">
        <v>30</v>
      </c>
      <c r="G2400" t="s">
        <v>24</v>
      </c>
      <c r="H2400" t="s">
        <v>60</v>
      </c>
      <c r="I2400" s="1">
        <v>7294</v>
      </c>
      <c r="J2400" s="2">
        <f>VLOOKUP(Oliusala[[#This Row],[tegund]],Tegundir!$B$2:$D$19,3,FALSE)*Oliusala[[#This Row],[magn]]/1000</f>
        <v>6.3093099999999991</v>
      </c>
      <c r="K2400">
        <v>2011</v>
      </c>
      <c r="L2400" t="s">
        <v>19</v>
      </c>
      <c r="M2400" s="144" t="s">
        <v>59</v>
      </c>
      <c r="O2400" s="144" t="s">
        <v>1998</v>
      </c>
    </row>
    <row r="2401" spans="1:15" x14ac:dyDescent="0.2">
      <c r="A2401" t="s">
        <v>96</v>
      </c>
      <c r="B2401" s="144" t="s">
        <v>143</v>
      </c>
      <c r="C2401">
        <v>641</v>
      </c>
      <c r="D2401" t="str">
        <f>VLOOKUP(Oliusala[[#This Row],[postnumer]],Sveitarfelog[#All],4,FALSE)</f>
        <v>Þingeyjarsveit</v>
      </c>
      <c r="E2401" t="str">
        <f>VLOOKUP(Oliusala[[#This Row],[postnumer]],Sveitarfelog[#All],5,FALSE)</f>
        <v>Norðurland eystra</v>
      </c>
      <c r="F2401" t="s">
        <v>24</v>
      </c>
      <c r="G2401" t="s">
        <v>24</v>
      </c>
      <c r="H2401" t="s">
        <v>60</v>
      </c>
      <c r="I2401" s="1">
        <v>2013</v>
      </c>
      <c r="J2401" s="2">
        <f>VLOOKUP(Oliusala[[#This Row],[tegund]],Tegundir!$B$2:$D$19,3,FALSE)*Oliusala[[#This Row],[magn]]/1000</f>
        <v>1.7412449999999999</v>
      </c>
      <c r="K2401">
        <v>2011</v>
      </c>
      <c r="L2401" t="s">
        <v>18</v>
      </c>
      <c r="M2401" s="144" t="s">
        <v>59</v>
      </c>
    </row>
    <row r="2402" spans="1:15" x14ac:dyDescent="0.2">
      <c r="A2402" t="s">
        <v>57</v>
      </c>
      <c r="B2402" s="144" t="s">
        <v>143</v>
      </c>
      <c r="C2402">
        <v>641</v>
      </c>
      <c r="D2402" t="str">
        <f>VLOOKUP(Oliusala[[#This Row],[postnumer]],Sveitarfelog[#All],4,FALSE)</f>
        <v>Þingeyjarsveit</v>
      </c>
      <c r="E2402" t="str">
        <f>VLOOKUP(Oliusala[[#This Row],[postnumer]],Sveitarfelog[#All],5,FALSE)</f>
        <v>Norðurland eystra</v>
      </c>
      <c r="F2402" t="s">
        <v>24</v>
      </c>
      <c r="G2402" t="s">
        <v>24</v>
      </c>
      <c r="H2402" t="s">
        <v>58</v>
      </c>
      <c r="I2402" s="1">
        <v>0</v>
      </c>
      <c r="J2402" s="2">
        <f>VLOOKUP(Oliusala[[#This Row],[tegund]],Tegundir!$B$2:$D$19,3,FALSE)*Oliusala[[#This Row],[magn]]/1000</f>
        <v>0</v>
      </c>
      <c r="K2402">
        <v>2011</v>
      </c>
      <c r="L2402" t="s">
        <v>18</v>
      </c>
      <c r="M2402" s="144" t="s">
        <v>59</v>
      </c>
    </row>
    <row r="2403" spans="1:15" x14ac:dyDescent="0.2">
      <c r="A2403" t="s">
        <v>57</v>
      </c>
      <c r="B2403" s="144" t="s">
        <v>143</v>
      </c>
      <c r="C2403">
        <v>641</v>
      </c>
      <c r="D2403" t="str">
        <f>VLOOKUP(Oliusala[[#This Row],[postnumer]],Sveitarfelog[#All],4,FALSE)</f>
        <v>Þingeyjarsveit</v>
      </c>
      <c r="E2403" t="str">
        <f>VLOOKUP(Oliusala[[#This Row],[postnumer]],Sveitarfelog[#All],5,FALSE)</f>
        <v>Norðurland eystra</v>
      </c>
      <c r="F2403" t="s">
        <v>24</v>
      </c>
      <c r="G2403" t="s">
        <v>24</v>
      </c>
      <c r="H2403" t="s">
        <v>60</v>
      </c>
      <c r="I2403" s="1">
        <v>21575</v>
      </c>
      <c r="J2403" s="2">
        <f>VLOOKUP(Oliusala[[#This Row],[tegund]],Tegundir!$B$2:$D$19,3,FALSE)*Oliusala[[#This Row],[magn]]/1000</f>
        <v>18.662375000000001</v>
      </c>
      <c r="K2403">
        <v>2011</v>
      </c>
      <c r="L2403" t="s">
        <v>18</v>
      </c>
      <c r="M2403" s="144" t="s">
        <v>59</v>
      </c>
    </row>
    <row r="2404" spans="1:15" x14ac:dyDescent="0.2">
      <c r="A2404" t="s">
        <v>57</v>
      </c>
      <c r="B2404" s="144" t="s">
        <v>143</v>
      </c>
      <c r="C2404">
        <v>641</v>
      </c>
      <c r="D2404" t="str">
        <f>VLOOKUP(Oliusala[[#This Row],[postnumer]],Sveitarfelog[#All],4,FALSE)</f>
        <v>Þingeyjarsveit</v>
      </c>
      <c r="E2404" t="str">
        <f>VLOOKUP(Oliusala[[#This Row],[postnumer]],Sveitarfelog[#All],5,FALSE)</f>
        <v>Norðurland eystra</v>
      </c>
      <c r="F2404" t="s">
        <v>30</v>
      </c>
      <c r="G2404" t="s">
        <v>24</v>
      </c>
      <c r="H2404" t="s">
        <v>60</v>
      </c>
      <c r="I2404" s="1">
        <v>9802</v>
      </c>
      <c r="J2404" s="2">
        <f>VLOOKUP(Oliusala[[#This Row],[tegund]],Tegundir!$B$2:$D$19,3,FALSE)*Oliusala[[#This Row],[magn]]/1000</f>
        <v>8.4787299999999988</v>
      </c>
      <c r="K2404">
        <v>2011</v>
      </c>
      <c r="L2404" t="s">
        <v>19</v>
      </c>
      <c r="M2404" s="144" t="s">
        <v>59</v>
      </c>
      <c r="O2404" s="144" t="s">
        <v>1998</v>
      </c>
    </row>
    <row r="2405" spans="1:15" x14ac:dyDescent="0.2">
      <c r="A2405" t="s">
        <v>63</v>
      </c>
      <c r="B2405" s="144" t="s">
        <v>143</v>
      </c>
      <c r="C2405">
        <v>641</v>
      </c>
      <c r="D2405" t="str">
        <f>VLOOKUP(Oliusala[[#This Row],[postnumer]],Sveitarfelog[#All],4,FALSE)</f>
        <v>Þingeyjarsveit</v>
      </c>
      <c r="E2405" t="str">
        <f>VLOOKUP(Oliusala[[#This Row],[postnumer]],Sveitarfelog[#All],5,FALSE)</f>
        <v>Norðurland eystra</v>
      </c>
      <c r="F2405" t="s">
        <v>24</v>
      </c>
      <c r="G2405" t="s">
        <v>24</v>
      </c>
      <c r="H2405" t="s">
        <v>58</v>
      </c>
      <c r="I2405" s="1">
        <v>107987</v>
      </c>
      <c r="J2405" s="2">
        <f>VLOOKUP(Oliusala[[#This Row],[tegund]],Tegundir!$B$2:$D$19,3,FALSE)*Oliusala[[#This Row],[magn]]/1000</f>
        <v>93.408754999999999</v>
      </c>
      <c r="K2405">
        <v>2011</v>
      </c>
      <c r="L2405" t="s">
        <v>18</v>
      </c>
      <c r="M2405" s="144" t="s">
        <v>59</v>
      </c>
    </row>
    <row r="2406" spans="1:15" x14ac:dyDescent="0.2">
      <c r="A2406" t="s">
        <v>68</v>
      </c>
      <c r="B2406" s="144" t="s">
        <v>144</v>
      </c>
      <c r="C2406">
        <v>650</v>
      </c>
      <c r="D2406" t="str">
        <f>VLOOKUP(Oliusala[[#This Row],[postnumer]],Sveitarfelog[#All],4,FALSE)</f>
        <v>Þingeyjarsveit</v>
      </c>
      <c r="E2406" t="str">
        <f>VLOOKUP(Oliusala[[#This Row],[postnumer]],Sveitarfelog[#All],5,FALSE)</f>
        <v>Norðurland eystra</v>
      </c>
      <c r="F2406" t="s">
        <v>25</v>
      </c>
      <c r="G2406" t="s">
        <v>24</v>
      </c>
      <c r="H2406" t="s">
        <v>60</v>
      </c>
      <c r="I2406" s="1">
        <v>5870</v>
      </c>
      <c r="J2406" s="2">
        <f>VLOOKUP(Oliusala[[#This Row],[tegund]],Tegundir!$B$2:$D$19,3,FALSE)*Oliusala[[#This Row],[magn]]/1000</f>
        <v>5.0775500000000005</v>
      </c>
      <c r="K2406">
        <v>2011</v>
      </c>
      <c r="L2406" t="s">
        <v>1955</v>
      </c>
      <c r="M2406" s="144" t="s">
        <v>59</v>
      </c>
    </row>
    <row r="2407" spans="1:15" x14ac:dyDescent="0.2">
      <c r="A2407" t="s">
        <v>96</v>
      </c>
      <c r="B2407" s="144" t="s">
        <v>144</v>
      </c>
      <c r="C2407">
        <v>650</v>
      </c>
      <c r="D2407" t="str">
        <f>VLOOKUP(Oliusala[[#This Row],[postnumer]],Sveitarfelog[#All],4,FALSE)</f>
        <v>Þingeyjarsveit</v>
      </c>
      <c r="E2407" t="str">
        <f>VLOOKUP(Oliusala[[#This Row],[postnumer]],Sveitarfelog[#All],5,FALSE)</f>
        <v>Norðurland eystra</v>
      </c>
      <c r="F2407" t="s">
        <v>25</v>
      </c>
      <c r="G2407" t="s">
        <v>24</v>
      </c>
      <c r="H2407" t="s">
        <v>60</v>
      </c>
      <c r="I2407" s="1">
        <v>5034</v>
      </c>
      <c r="J2407" s="2">
        <f>VLOOKUP(Oliusala[[#This Row],[tegund]],Tegundir!$B$2:$D$19,3,FALSE)*Oliusala[[#This Row],[magn]]/1000</f>
        <v>4.3544099999999997</v>
      </c>
      <c r="K2407">
        <v>2011</v>
      </c>
      <c r="L2407" t="s">
        <v>1955</v>
      </c>
      <c r="M2407" s="144" t="s">
        <v>59</v>
      </c>
    </row>
    <row r="2408" spans="1:15" x14ac:dyDescent="0.2">
      <c r="A2408" t="s">
        <v>57</v>
      </c>
      <c r="B2408" s="144" t="s">
        <v>144</v>
      </c>
      <c r="C2408">
        <v>650</v>
      </c>
      <c r="D2408" t="str">
        <f>VLOOKUP(Oliusala[[#This Row],[postnumer]],Sveitarfelog[#All],4,FALSE)</f>
        <v>Þingeyjarsveit</v>
      </c>
      <c r="E2408" t="str">
        <f>VLOOKUP(Oliusala[[#This Row],[postnumer]],Sveitarfelog[#All],5,FALSE)</f>
        <v>Norðurland eystra</v>
      </c>
      <c r="F2408" t="s">
        <v>25</v>
      </c>
      <c r="G2408" t="s">
        <v>24</v>
      </c>
      <c r="H2408" t="s">
        <v>60</v>
      </c>
      <c r="I2408" s="1">
        <v>91270</v>
      </c>
      <c r="J2408" s="2">
        <f>VLOOKUP(Oliusala[[#This Row],[tegund]],Tegundir!$B$2:$D$19,3,FALSE)*Oliusala[[#This Row],[magn]]/1000</f>
        <v>78.948549999999997</v>
      </c>
      <c r="K2408">
        <v>2011</v>
      </c>
      <c r="L2408" t="s">
        <v>1955</v>
      </c>
      <c r="M2408" s="144" t="s">
        <v>59</v>
      </c>
    </row>
    <row r="2409" spans="1:15" x14ac:dyDescent="0.2">
      <c r="A2409" t="s">
        <v>96</v>
      </c>
      <c r="B2409" s="144" t="s">
        <v>144</v>
      </c>
      <c r="C2409">
        <v>650</v>
      </c>
      <c r="D2409" t="str">
        <f>VLOOKUP(Oliusala[[#This Row],[postnumer]],Sveitarfelog[#All],4,FALSE)</f>
        <v>Þingeyjarsveit</v>
      </c>
      <c r="E2409" t="str">
        <f>VLOOKUP(Oliusala[[#This Row],[postnumer]],Sveitarfelog[#All],5,FALSE)</f>
        <v>Norðurland eystra</v>
      </c>
      <c r="F2409" t="s">
        <v>24</v>
      </c>
      <c r="G2409" t="s">
        <v>24</v>
      </c>
      <c r="H2409" t="s">
        <v>60</v>
      </c>
      <c r="I2409" s="1">
        <v>538</v>
      </c>
      <c r="J2409" s="2">
        <f>VLOOKUP(Oliusala[[#This Row],[tegund]],Tegundir!$B$2:$D$19,3,FALSE)*Oliusala[[#This Row],[magn]]/1000</f>
        <v>0.46537000000000001</v>
      </c>
      <c r="K2409">
        <v>2011</v>
      </c>
      <c r="L2409" t="s">
        <v>18</v>
      </c>
      <c r="M2409" s="144" t="s">
        <v>59</v>
      </c>
    </row>
    <row r="2410" spans="1:15" x14ac:dyDescent="0.2">
      <c r="A2410" t="s">
        <v>57</v>
      </c>
      <c r="B2410" s="144" t="s">
        <v>144</v>
      </c>
      <c r="C2410">
        <v>650</v>
      </c>
      <c r="D2410" t="str">
        <f>VLOOKUP(Oliusala[[#This Row],[postnumer]],Sveitarfelog[#All],4,FALSE)</f>
        <v>Þingeyjarsveit</v>
      </c>
      <c r="E2410" t="str">
        <f>VLOOKUP(Oliusala[[#This Row],[postnumer]],Sveitarfelog[#All],5,FALSE)</f>
        <v>Norðurland eystra</v>
      </c>
      <c r="F2410" t="s">
        <v>24</v>
      </c>
      <c r="G2410" t="s">
        <v>24</v>
      </c>
      <c r="H2410" t="s">
        <v>58</v>
      </c>
      <c r="I2410" s="1">
        <v>0</v>
      </c>
      <c r="J2410" s="2">
        <f>VLOOKUP(Oliusala[[#This Row],[tegund]],Tegundir!$B$2:$D$19,3,FALSE)*Oliusala[[#This Row],[magn]]/1000</f>
        <v>0</v>
      </c>
      <c r="K2410">
        <v>2011</v>
      </c>
      <c r="L2410" t="s">
        <v>18</v>
      </c>
      <c r="M2410" s="144" t="s">
        <v>59</v>
      </c>
    </row>
    <row r="2411" spans="1:15" x14ac:dyDescent="0.2">
      <c r="A2411" t="s">
        <v>57</v>
      </c>
      <c r="B2411" s="144" t="s">
        <v>144</v>
      </c>
      <c r="C2411">
        <v>650</v>
      </c>
      <c r="D2411" t="str">
        <f>VLOOKUP(Oliusala[[#This Row],[postnumer]],Sveitarfelog[#All],4,FALSE)</f>
        <v>Þingeyjarsveit</v>
      </c>
      <c r="E2411" t="str">
        <f>VLOOKUP(Oliusala[[#This Row],[postnumer]],Sveitarfelog[#All],5,FALSE)</f>
        <v>Norðurland eystra</v>
      </c>
      <c r="F2411" t="s">
        <v>24</v>
      </c>
      <c r="G2411" t="s">
        <v>24</v>
      </c>
      <c r="H2411" t="s">
        <v>60</v>
      </c>
      <c r="I2411" s="1">
        <v>7627</v>
      </c>
      <c r="J2411" s="2">
        <f>VLOOKUP(Oliusala[[#This Row],[tegund]],Tegundir!$B$2:$D$19,3,FALSE)*Oliusala[[#This Row],[magn]]/1000</f>
        <v>6.5973549999999994</v>
      </c>
      <c r="K2411">
        <v>2011</v>
      </c>
      <c r="L2411" t="s">
        <v>18</v>
      </c>
      <c r="M2411" s="144" t="s">
        <v>59</v>
      </c>
    </row>
    <row r="2412" spans="1:15" x14ac:dyDescent="0.2">
      <c r="A2412" t="s">
        <v>63</v>
      </c>
      <c r="B2412" s="144" t="s">
        <v>144</v>
      </c>
      <c r="C2412">
        <v>650</v>
      </c>
      <c r="D2412" t="str">
        <f>VLOOKUP(Oliusala[[#This Row],[postnumer]],Sveitarfelog[#All],4,FALSE)</f>
        <v>Þingeyjarsveit</v>
      </c>
      <c r="E2412" t="str">
        <f>VLOOKUP(Oliusala[[#This Row],[postnumer]],Sveitarfelog[#All],5,FALSE)</f>
        <v>Norðurland eystra</v>
      </c>
      <c r="F2412" t="s">
        <v>24</v>
      </c>
      <c r="G2412" t="s">
        <v>24</v>
      </c>
      <c r="H2412" t="s">
        <v>58</v>
      </c>
      <c r="I2412" s="1">
        <v>124280</v>
      </c>
      <c r="J2412" s="2">
        <f>VLOOKUP(Oliusala[[#This Row],[tegund]],Tegundir!$B$2:$D$19,3,FALSE)*Oliusala[[#This Row],[magn]]/1000</f>
        <v>107.5022</v>
      </c>
      <c r="K2412">
        <v>2011</v>
      </c>
      <c r="L2412" t="s">
        <v>18</v>
      </c>
      <c r="M2412" s="144" t="s">
        <v>59</v>
      </c>
    </row>
    <row r="2413" spans="1:15" x14ac:dyDescent="0.2">
      <c r="A2413" t="s">
        <v>68</v>
      </c>
      <c r="B2413" s="144" t="s">
        <v>145</v>
      </c>
      <c r="C2413">
        <v>660</v>
      </c>
      <c r="D2413" t="str">
        <f>VLOOKUP(Oliusala[[#This Row],[postnumer]],Sveitarfelog[#All],4,FALSE)</f>
        <v>Þingeyjarsveit</v>
      </c>
      <c r="E2413" t="str">
        <f>VLOOKUP(Oliusala[[#This Row],[postnumer]],Sveitarfelog[#All],5,FALSE)</f>
        <v>Norðurland eystra</v>
      </c>
      <c r="F2413" t="s">
        <v>25</v>
      </c>
      <c r="G2413" t="s">
        <v>24</v>
      </c>
      <c r="H2413" t="s">
        <v>60</v>
      </c>
      <c r="I2413" s="1">
        <v>37529</v>
      </c>
      <c r="J2413" s="2">
        <f>VLOOKUP(Oliusala[[#This Row],[tegund]],Tegundir!$B$2:$D$19,3,FALSE)*Oliusala[[#This Row],[magn]]/1000</f>
        <v>32.462584999999997</v>
      </c>
      <c r="K2413">
        <v>2011</v>
      </c>
      <c r="L2413" t="s">
        <v>1955</v>
      </c>
      <c r="M2413" s="144" t="s">
        <v>59</v>
      </c>
    </row>
    <row r="2414" spans="1:15" x14ac:dyDescent="0.2">
      <c r="A2414" t="s">
        <v>68</v>
      </c>
      <c r="B2414" s="144" t="s">
        <v>146</v>
      </c>
      <c r="C2414">
        <v>660</v>
      </c>
      <c r="D2414" t="str">
        <f>VLOOKUP(Oliusala[[#This Row],[postnumer]],Sveitarfelog[#All],4,FALSE)</f>
        <v>Þingeyjarsveit</v>
      </c>
      <c r="E2414" t="str">
        <f>VLOOKUP(Oliusala[[#This Row],[postnumer]],Sveitarfelog[#All],5,FALSE)</f>
        <v>Norðurland eystra</v>
      </c>
      <c r="F2414" t="s">
        <v>25</v>
      </c>
      <c r="G2414" t="s">
        <v>24</v>
      </c>
      <c r="H2414" t="s">
        <v>60</v>
      </c>
      <c r="I2414" s="1">
        <v>503</v>
      </c>
      <c r="J2414" s="2">
        <f>VLOOKUP(Oliusala[[#This Row],[tegund]],Tegundir!$B$2:$D$19,3,FALSE)*Oliusala[[#This Row],[magn]]/1000</f>
        <v>0.43509499999999995</v>
      </c>
      <c r="K2414">
        <v>2011</v>
      </c>
      <c r="L2414" t="s">
        <v>1955</v>
      </c>
      <c r="M2414" s="144" t="s">
        <v>59</v>
      </c>
    </row>
    <row r="2415" spans="1:15" x14ac:dyDescent="0.2">
      <c r="A2415" t="s">
        <v>96</v>
      </c>
      <c r="B2415" s="144" t="s">
        <v>145</v>
      </c>
      <c r="C2415">
        <v>660</v>
      </c>
      <c r="D2415" t="str">
        <f>VLOOKUP(Oliusala[[#This Row],[postnumer]],Sveitarfelog[#All],4,FALSE)</f>
        <v>Þingeyjarsveit</v>
      </c>
      <c r="E2415" t="str">
        <f>VLOOKUP(Oliusala[[#This Row],[postnumer]],Sveitarfelog[#All],5,FALSE)</f>
        <v>Norðurland eystra</v>
      </c>
      <c r="F2415" t="s">
        <v>25</v>
      </c>
      <c r="G2415" t="s">
        <v>24</v>
      </c>
      <c r="H2415" t="s">
        <v>60</v>
      </c>
      <c r="I2415" s="1">
        <v>67671</v>
      </c>
      <c r="J2415" s="2">
        <f>VLOOKUP(Oliusala[[#This Row],[tegund]],Tegundir!$B$2:$D$19,3,FALSE)*Oliusala[[#This Row],[magn]]/1000</f>
        <v>58.535415</v>
      </c>
      <c r="K2415">
        <v>2011</v>
      </c>
      <c r="L2415" t="s">
        <v>1955</v>
      </c>
      <c r="M2415" s="144" t="s">
        <v>59</v>
      </c>
    </row>
    <row r="2416" spans="1:15" x14ac:dyDescent="0.2">
      <c r="A2416" t="s">
        <v>96</v>
      </c>
      <c r="B2416" s="144" t="s">
        <v>146</v>
      </c>
      <c r="C2416">
        <v>660</v>
      </c>
      <c r="D2416" t="str">
        <f>VLOOKUP(Oliusala[[#This Row],[postnumer]],Sveitarfelog[#All],4,FALSE)</f>
        <v>Þingeyjarsveit</v>
      </c>
      <c r="E2416" t="str">
        <f>VLOOKUP(Oliusala[[#This Row],[postnumer]],Sveitarfelog[#All],5,FALSE)</f>
        <v>Norðurland eystra</v>
      </c>
      <c r="F2416" t="s">
        <v>25</v>
      </c>
      <c r="G2416" t="s">
        <v>24</v>
      </c>
      <c r="H2416" t="s">
        <v>60</v>
      </c>
      <c r="I2416" s="1">
        <v>3109</v>
      </c>
      <c r="J2416" s="2">
        <f>VLOOKUP(Oliusala[[#This Row],[tegund]],Tegundir!$B$2:$D$19,3,FALSE)*Oliusala[[#This Row],[magn]]/1000</f>
        <v>2.6892849999999999</v>
      </c>
      <c r="K2416">
        <v>2011</v>
      </c>
      <c r="L2416" t="s">
        <v>1955</v>
      </c>
      <c r="M2416" s="144" t="s">
        <v>59</v>
      </c>
    </row>
    <row r="2417" spans="1:15" x14ac:dyDescent="0.2">
      <c r="A2417" t="s">
        <v>57</v>
      </c>
      <c r="B2417" s="144" t="s">
        <v>145</v>
      </c>
      <c r="C2417">
        <v>660</v>
      </c>
      <c r="D2417" t="str">
        <f>VLOOKUP(Oliusala[[#This Row],[postnumer]],Sveitarfelog[#All],4,FALSE)</f>
        <v>Þingeyjarsveit</v>
      </c>
      <c r="E2417" t="str">
        <f>VLOOKUP(Oliusala[[#This Row],[postnumer]],Sveitarfelog[#All],5,FALSE)</f>
        <v>Norðurland eystra</v>
      </c>
      <c r="F2417" t="s">
        <v>25</v>
      </c>
      <c r="G2417" t="s">
        <v>24</v>
      </c>
      <c r="H2417" t="s">
        <v>60</v>
      </c>
      <c r="I2417" s="1">
        <v>177509</v>
      </c>
      <c r="J2417" s="2">
        <f>VLOOKUP(Oliusala[[#This Row],[tegund]],Tegundir!$B$2:$D$19,3,FALSE)*Oliusala[[#This Row],[magn]]/1000</f>
        <v>153.54528500000001</v>
      </c>
      <c r="K2417">
        <v>2011</v>
      </c>
      <c r="L2417" t="s">
        <v>1955</v>
      </c>
      <c r="M2417" s="144" t="s">
        <v>59</v>
      </c>
    </row>
    <row r="2418" spans="1:15" x14ac:dyDescent="0.2">
      <c r="A2418" t="s">
        <v>57</v>
      </c>
      <c r="B2418" s="144" t="s">
        <v>146</v>
      </c>
      <c r="C2418">
        <v>660</v>
      </c>
      <c r="D2418" t="str">
        <f>VLOOKUP(Oliusala[[#This Row],[postnumer]],Sveitarfelog[#All],4,FALSE)</f>
        <v>Þingeyjarsveit</v>
      </c>
      <c r="E2418" t="str">
        <f>VLOOKUP(Oliusala[[#This Row],[postnumer]],Sveitarfelog[#All],5,FALSE)</f>
        <v>Norðurland eystra</v>
      </c>
      <c r="F2418" t="s">
        <v>25</v>
      </c>
      <c r="G2418" t="s">
        <v>24</v>
      </c>
      <c r="H2418" t="s">
        <v>60</v>
      </c>
      <c r="I2418" s="1">
        <v>3898</v>
      </c>
      <c r="J2418" s="2">
        <f>VLOOKUP(Oliusala[[#This Row],[tegund]],Tegundir!$B$2:$D$19,3,FALSE)*Oliusala[[#This Row],[magn]]/1000</f>
        <v>3.3717700000000002</v>
      </c>
      <c r="K2418">
        <v>2011</v>
      </c>
      <c r="L2418" t="s">
        <v>1955</v>
      </c>
      <c r="M2418" s="144" t="s">
        <v>59</v>
      </c>
    </row>
    <row r="2419" spans="1:15" x14ac:dyDescent="0.2">
      <c r="A2419" t="s">
        <v>68</v>
      </c>
      <c r="B2419" s="144" t="s">
        <v>145</v>
      </c>
      <c r="C2419">
        <v>660</v>
      </c>
      <c r="D2419" t="str">
        <f>VLOOKUP(Oliusala[[#This Row],[postnumer]],Sveitarfelog[#All],4,FALSE)</f>
        <v>Þingeyjarsveit</v>
      </c>
      <c r="E2419" t="str">
        <f>VLOOKUP(Oliusala[[#This Row],[postnumer]],Sveitarfelog[#All],5,FALSE)</f>
        <v>Norðurland eystra</v>
      </c>
      <c r="F2419" t="s">
        <v>24</v>
      </c>
      <c r="G2419" t="s">
        <v>24</v>
      </c>
      <c r="H2419" t="s">
        <v>60</v>
      </c>
      <c r="I2419" s="1">
        <v>4663</v>
      </c>
      <c r="J2419" s="2">
        <f>VLOOKUP(Oliusala[[#This Row],[tegund]],Tegundir!$B$2:$D$19,3,FALSE)*Oliusala[[#This Row],[magn]]/1000</f>
        <v>4.0334950000000003</v>
      </c>
      <c r="K2419">
        <v>2011</v>
      </c>
      <c r="L2419" t="s">
        <v>18</v>
      </c>
      <c r="M2419" s="144" t="s">
        <v>59</v>
      </c>
    </row>
    <row r="2420" spans="1:15" x14ac:dyDescent="0.2">
      <c r="A2420" t="s">
        <v>96</v>
      </c>
      <c r="B2420" s="144" t="s">
        <v>145</v>
      </c>
      <c r="C2420">
        <v>660</v>
      </c>
      <c r="D2420" t="str">
        <f>VLOOKUP(Oliusala[[#This Row],[postnumer]],Sveitarfelog[#All],4,FALSE)</f>
        <v>Þingeyjarsveit</v>
      </c>
      <c r="E2420" t="str">
        <f>VLOOKUP(Oliusala[[#This Row],[postnumer]],Sveitarfelog[#All],5,FALSE)</f>
        <v>Norðurland eystra</v>
      </c>
      <c r="F2420" t="s">
        <v>24</v>
      </c>
      <c r="G2420" t="s">
        <v>24</v>
      </c>
      <c r="H2420" t="s">
        <v>60</v>
      </c>
      <c r="I2420" s="1">
        <v>62814</v>
      </c>
      <c r="J2420" s="2">
        <f>VLOOKUP(Oliusala[[#This Row],[tegund]],Tegundir!$B$2:$D$19,3,FALSE)*Oliusala[[#This Row],[magn]]/1000</f>
        <v>54.334110000000003</v>
      </c>
      <c r="K2420">
        <v>2011</v>
      </c>
      <c r="L2420" t="s">
        <v>18</v>
      </c>
      <c r="M2420" s="144" t="s">
        <v>59</v>
      </c>
    </row>
    <row r="2421" spans="1:15" x14ac:dyDescent="0.2">
      <c r="A2421" t="s">
        <v>96</v>
      </c>
      <c r="B2421" s="144" t="s">
        <v>145</v>
      </c>
      <c r="C2421">
        <v>660</v>
      </c>
      <c r="D2421" t="str">
        <f>VLOOKUP(Oliusala[[#This Row],[postnumer]],Sveitarfelog[#All],4,FALSE)</f>
        <v>Þingeyjarsveit</v>
      </c>
      <c r="E2421" t="str">
        <f>VLOOKUP(Oliusala[[#This Row],[postnumer]],Sveitarfelog[#All],5,FALSE)</f>
        <v>Norðurland eystra</v>
      </c>
      <c r="F2421" t="s">
        <v>30</v>
      </c>
      <c r="G2421" t="s">
        <v>24</v>
      </c>
      <c r="H2421" t="s">
        <v>60</v>
      </c>
      <c r="I2421" s="1">
        <v>7488</v>
      </c>
      <c r="J2421" s="2">
        <f>VLOOKUP(Oliusala[[#This Row],[tegund]],Tegundir!$B$2:$D$19,3,FALSE)*Oliusala[[#This Row],[magn]]/1000</f>
        <v>6.4771200000000002</v>
      </c>
      <c r="K2421">
        <v>2011</v>
      </c>
      <c r="L2421" t="s">
        <v>19</v>
      </c>
      <c r="M2421" s="144" t="s">
        <v>59</v>
      </c>
      <c r="O2421" s="144" t="s">
        <v>1998</v>
      </c>
    </row>
    <row r="2422" spans="1:15" x14ac:dyDescent="0.2">
      <c r="A2422" t="s">
        <v>96</v>
      </c>
      <c r="B2422" s="144" t="s">
        <v>146</v>
      </c>
      <c r="C2422">
        <v>660</v>
      </c>
      <c r="D2422" t="str">
        <f>VLOOKUP(Oliusala[[#This Row],[postnumer]],Sveitarfelog[#All],4,FALSE)</f>
        <v>Þingeyjarsveit</v>
      </c>
      <c r="E2422" t="str">
        <f>VLOOKUP(Oliusala[[#This Row],[postnumer]],Sveitarfelog[#All],5,FALSE)</f>
        <v>Norðurland eystra</v>
      </c>
      <c r="F2422" t="s">
        <v>24</v>
      </c>
      <c r="G2422" t="s">
        <v>24</v>
      </c>
      <c r="H2422" t="s">
        <v>60</v>
      </c>
      <c r="I2422" s="1">
        <v>4105</v>
      </c>
      <c r="J2422" s="2">
        <f>VLOOKUP(Oliusala[[#This Row],[tegund]],Tegundir!$B$2:$D$19,3,FALSE)*Oliusala[[#This Row],[magn]]/1000</f>
        <v>3.5508249999999997</v>
      </c>
      <c r="K2422">
        <v>2011</v>
      </c>
      <c r="L2422" t="s">
        <v>18</v>
      </c>
      <c r="M2422" s="144" t="s">
        <v>59</v>
      </c>
    </row>
    <row r="2423" spans="1:15" x14ac:dyDescent="0.2">
      <c r="A2423" t="s">
        <v>57</v>
      </c>
      <c r="B2423" s="144" t="s">
        <v>145</v>
      </c>
      <c r="C2423">
        <v>660</v>
      </c>
      <c r="D2423" t="str">
        <f>VLOOKUP(Oliusala[[#This Row],[postnumer]],Sveitarfelog[#All],4,FALSE)</f>
        <v>Þingeyjarsveit</v>
      </c>
      <c r="E2423" t="str">
        <f>VLOOKUP(Oliusala[[#This Row],[postnumer]],Sveitarfelog[#All],5,FALSE)</f>
        <v>Norðurland eystra</v>
      </c>
      <c r="F2423" t="s">
        <v>24</v>
      </c>
      <c r="G2423" t="s">
        <v>24</v>
      </c>
      <c r="H2423" t="s">
        <v>58</v>
      </c>
      <c r="I2423" s="1">
        <v>0</v>
      </c>
      <c r="J2423" s="2">
        <f>VLOOKUP(Oliusala[[#This Row],[tegund]],Tegundir!$B$2:$D$19,3,FALSE)*Oliusala[[#This Row],[magn]]/1000</f>
        <v>0</v>
      </c>
      <c r="K2423">
        <v>2011</v>
      </c>
      <c r="L2423" t="s">
        <v>18</v>
      </c>
      <c r="M2423" s="144" t="s">
        <v>59</v>
      </c>
    </row>
    <row r="2424" spans="1:15" x14ac:dyDescent="0.2">
      <c r="A2424" t="s">
        <v>57</v>
      </c>
      <c r="B2424" s="144" t="s">
        <v>145</v>
      </c>
      <c r="C2424">
        <v>660</v>
      </c>
      <c r="D2424" t="str">
        <f>VLOOKUP(Oliusala[[#This Row],[postnumer]],Sveitarfelog[#All],4,FALSE)</f>
        <v>Þingeyjarsveit</v>
      </c>
      <c r="E2424" t="str">
        <f>VLOOKUP(Oliusala[[#This Row],[postnumer]],Sveitarfelog[#All],5,FALSE)</f>
        <v>Norðurland eystra</v>
      </c>
      <c r="F2424" t="s">
        <v>24</v>
      </c>
      <c r="G2424" t="s">
        <v>24</v>
      </c>
      <c r="H2424" t="s">
        <v>60</v>
      </c>
      <c r="I2424" s="1">
        <v>17321</v>
      </c>
      <c r="J2424" s="2">
        <f>VLOOKUP(Oliusala[[#This Row],[tegund]],Tegundir!$B$2:$D$19,3,FALSE)*Oliusala[[#This Row],[magn]]/1000</f>
        <v>14.982664999999999</v>
      </c>
      <c r="K2424">
        <v>2011</v>
      </c>
      <c r="L2424" t="s">
        <v>18</v>
      </c>
      <c r="M2424" s="144" t="s">
        <v>59</v>
      </c>
    </row>
    <row r="2425" spans="1:15" x14ac:dyDescent="0.2">
      <c r="A2425" t="s">
        <v>57</v>
      </c>
      <c r="B2425" s="144" t="s">
        <v>146</v>
      </c>
      <c r="C2425">
        <v>660</v>
      </c>
      <c r="D2425" t="str">
        <f>VLOOKUP(Oliusala[[#This Row],[postnumer]],Sveitarfelog[#All],4,FALSE)</f>
        <v>Þingeyjarsveit</v>
      </c>
      <c r="E2425" t="str">
        <f>VLOOKUP(Oliusala[[#This Row],[postnumer]],Sveitarfelog[#All],5,FALSE)</f>
        <v>Norðurland eystra</v>
      </c>
      <c r="F2425" t="s">
        <v>24</v>
      </c>
      <c r="G2425" t="s">
        <v>24</v>
      </c>
      <c r="H2425" t="s">
        <v>60</v>
      </c>
      <c r="I2425" s="1">
        <v>7086</v>
      </c>
      <c r="J2425" s="2">
        <f>VLOOKUP(Oliusala[[#This Row],[tegund]],Tegundir!$B$2:$D$19,3,FALSE)*Oliusala[[#This Row],[magn]]/1000</f>
        <v>6.1293899999999999</v>
      </c>
      <c r="K2425">
        <v>2011</v>
      </c>
      <c r="L2425" t="s">
        <v>18</v>
      </c>
      <c r="M2425" s="144" t="s">
        <v>59</v>
      </c>
    </row>
    <row r="2426" spans="1:15" x14ac:dyDescent="0.2">
      <c r="A2426" t="s">
        <v>63</v>
      </c>
      <c r="B2426" s="144" t="s">
        <v>145</v>
      </c>
      <c r="C2426">
        <v>660</v>
      </c>
      <c r="D2426" t="str">
        <f>VLOOKUP(Oliusala[[#This Row],[postnumer]],Sveitarfelog[#All],4,FALSE)</f>
        <v>Þingeyjarsveit</v>
      </c>
      <c r="E2426" t="str">
        <f>VLOOKUP(Oliusala[[#This Row],[postnumer]],Sveitarfelog[#All],5,FALSE)</f>
        <v>Norðurland eystra</v>
      </c>
      <c r="F2426" t="s">
        <v>24</v>
      </c>
      <c r="G2426" t="s">
        <v>24</v>
      </c>
      <c r="H2426" t="s">
        <v>58</v>
      </c>
      <c r="I2426" s="1">
        <v>447932</v>
      </c>
      <c r="J2426" s="2">
        <f>VLOOKUP(Oliusala[[#This Row],[tegund]],Tegundir!$B$2:$D$19,3,FALSE)*Oliusala[[#This Row],[magn]]/1000</f>
        <v>387.46118000000001</v>
      </c>
      <c r="K2426">
        <v>2011</v>
      </c>
      <c r="L2426" t="s">
        <v>18</v>
      </c>
      <c r="M2426" s="144" t="s">
        <v>59</v>
      </c>
    </row>
    <row r="2427" spans="1:15" x14ac:dyDescent="0.2">
      <c r="A2427" t="s">
        <v>63</v>
      </c>
      <c r="B2427" s="144" t="s">
        <v>146</v>
      </c>
      <c r="C2427">
        <v>660</v>
      </c>
      <c r="D2427" t="str">
        <f>VLOOKUP(Oliusala[[#This Row],[postnumer]],Sveitarfelog[#All],4,FALSE)</f>
        <v>Þingeyjarsveit</v>
      </c>
      <c r="E2427" t="str">
        <f>VLOOKUP(Oliusala[[#This Row],[postnumer]],Sveitarfelog[#All],5,FALSE)</f>
        <v>Norðurland eystra</v>
      </c>
      <c r="F2427" t="s">
        <v>24</v>
      </c>
      <c r="G2427" t="s">
        <v>24</v>
      </c>
      <c r="H2427" t="s">
        <v>58</v>
      </c>
      <c r="I2427" s="1">
        <v>71512</v>
      </c>
      <c r="J2427" s="2">
        <f>VLOOKUP(Oliusala[[#This Row],[tegund]],Tegundir!$B$2:$D$19,3,FALSE)*Oliusala[[#This Row],[magn]]/1000</f>
        <v>61.857879999999994</v>
      </c>
      <c r="K2427">
        <v>2011</v>
      </c>
      <c r="L2427" t="s">
        <v>18</v>
      </c>
      <c r="M2427" s="144" t="s">
        <v>59</v>
      </c>
    </row>
    <row r="2428" spans="1:15" x14ac:dyDescent="0.2">
      <c r="A2428" t="s">
        <v>68</v>
      </c>
      <c r="B2428" s="144" t="s">
        <v>147</v>
      </c>
      <c r="C2428">
        <v>670</v>
      </c>
      <c r="D2428" t="str">
        <f>VLOOKUP(Oliusala[[#This Row],[postnumer]],Sveitarfelog[#All],4,FALSE)</f>
        <v>Norðurþing,Tjörneshreppur</v>
      </c>
      <c r="E2428" t="str">
        <f>VLOOKUP(Oliusala[[#This Row],[postnumer]],Sveitarfelog[#All],5,FALSE)</f>
        <v>Norðurland eystra</v>
      </c>
      <c r="F2428" t="s">
        <v>24</v>
      </c>
      <c r="G2428" t="s">
        <v>24</v>
      </c>
      <c r="H2428" t="s">
        <v>60</v>
      </c>
      <c r="I2428" s="1">
        <v>30242</v>
      </c>
      <c r="J2428" s="2">
        <f>VLOOKUP(Oliusala[[#This Row],[tegund]],Tegundir!$B$2:$D$19,3,FALSE)*Oliusala[[#This Row],[magn]]/1000</f>
        <v>26.159329999999997</v>
      </c>
      <c r="K2428">
        <v>2011</v>
      </c>
      <c r="L2428" t="s">
        <v>18</v>
      </c>
      <c r="M2428" s="144" t="s">
        <v>59</v>
      </c>
    </row>
    <row r="2429" spans="1:15" x14ac:dyDescent="0.2">
      <c r="A2429" t="s">
        <v>148</v>
      </c>
      <c r="B2429" s="144" t="s">
        <v>147</v>
      </c>
      <c r="C2429">
        <v>670</v>
      </c>
      <c r="D2429" t="str">
        <f>VLOOKUP(Oliusala[[#This Row],[postnumer]],Sveitarfelog[#All],4,FALSE)</f>
        <v>Norðurþing,Tjörneshreppur</v>
      </c>
      <c r="E2429" t="str">
        <f>VLOOKUP(Oliusala[[#This Row],[postnumer]],Sveitarfelog[#All],5,FALSE)</f>
        <v>Norðurland eystra</v>
      </c>
      <c r="F2429" t="s">
        <v>24</v>
      </c>
      <c r="G2429" t="s">
        <v>24</v>
      </c>
      <c r="H2429" t="s">
        <v>60</v>
      </c>
      <c r="I2429" s="1">
        <v>1378</v>
      </c>
      <c r="J2429" s="2">
        <f>VLOOKUP(Oliusala[[#This Row],[tegund]],Tegundir!$B$2:$D$19,3,FALSE)*Oliusala[[#This Row],[magn]]/1000</f>
        <v>1.19197</v>
      </c>
      <c r="K2429">
        <v>2011</v>
      </c>
      <c r="L2429" t="s">
        <v>18</v>
      </c>
      <c r="M2429" s="144" t="s">
        <v>59</v>
      </c>
    </row>
    <row r="2430" spans="1:15" x14ac:dyDescent="0.2">
      <c r="A2430" t="s">
        <v>57</v>
      </c>
      <c r="B2430" s="144" t="s">
        <v>147</v>
      </c>
      <c r="C2430">
        <v>670</v>
      </c>
      <c r="D2430" t="str">
        <f>VLOOKUP(Oliusala[[#This Row],[postnumer]],Sveitarfelog[#All],4,FALSE)</f>
        <v>Norðurþing,Tjörneshreppur</v>
      </c>
      <c r="E2430" t="str">
        <f>VLOOKUP(Oliusala[[#This Row],[postnumer]],Sveitarfelog[#All],5,FALSE)</f>
        <v>Norðurland eystra</v>
      </c>
      <c r="F2430" t="s">
        <v>24</v>
      </c>
      <c r="G2430" t="s">
        <v>24</v>
      </c>
      <c r="H2430" t="s">
        <v>58</v>
      </c>
      <c r="I2430" s="1">
        <v>0</v>
      </c>
      <c r="J2430" s="2">
        <f>VLOOKUP(Oliusala[[#This Row],[tegund]],Tegundir!$B$2:$D$19,3,FALSE)*Oliusala[[#This Row],[magn]]/1000</f>
        <v>0</v>
      </c>
      <c r="K2430">
        <v>2011</v>
      </c>
      <c r="L2430" t="s">
        <v>18</v>
      </c>
      <c r="M2430" s="144" t="s">
        <v>59</v>
      </c>
    </row>
    <row r="2431" spans="1:15" x14ac:dyDescent="0.2">
      <c r="A2431" t="s">
        <v>57</v>
      </c>
      <c r="B2431" s="144" t="s">
        <v>147</v>
      </c>
      <c r="C2431">
        <v>670</v>
      </c>
      <c r="D2431" t="str">
        <f>VLOOKUP(Oliusala[[#This Row],[postnumer]],Sveitarfelog[#All],4,FALSE)</f>
        <v>Norðurþing,Tjörneshreppur</v>
      </c>
      <c r="E2431" t="str">
        <f>VLOOKUP(Oliusala[[#This Row],[postnumer]],Sveitarfelog[#All],5,FALSE)</f>
        <v>Norðurland eystra</v>
      </c>
      <c r="F2431" t="s">
        <v>24</v>
      </c>
      <c r="G2431" t="s">
        <v>24</v>
      </c>
      <c r="H2431" t="s">
        <v>60</v>
      </c>
      <c r="I2431" s="1">
        <v>25911</v>
      </c>
      <c r="J2431" s="2">
        <f>VLOOKUP(Oliusala[[#This Row],[tegund]],Tegundir!$B$2:$D$19,3,FALSE)*Oliusala[[#This Row],[magn]]/1000</f>
        <v>22.413014999999998</v>
      </c>
      <c r="K2431">
        <v>2011</v>
      </c>
      <c r="L2431" t="s">
        <v>18</v>
      </c>
      <c r="M2431" s="144" t="s">
        <v>59</v>
      </c>
    </row>
    <row r="2432" spans="1:15" x14ac:dyDescent="0.2">
      <c r="A2432" t="s">
        <v>63</v>
      </c>
      <c r="B2432" s="144" t="s">
        <v>147</v>
      </c>
      <c r="C2432">
        <v>670</v>
      </c>
      <c r="D2432" t="str">
        <f>VLOOKUP(Oliusala[[#This Row],[postnumer]],Sveitarfelog[#All],4,FALSE)</f>
        <v>Norðurþing,Tjörneshreppur</v>
      </c>
      <c r="E2432" t="str">
        <f>VLOOKUP(Oliusala[[#This Row],[postnumer]],Sveitarfelog[#All],5,FALSE)</f>
        <v>Norðurland eystra</v>
      </c>
      <c r="F2432" t="s">
        <v>24</v>
      </c>
      <c r="G2432" t="s">
        <v>24</v>
      </c>
      <c r="H2432" t="s">
        <v>58</v>
      </c>
      <c r="I2432" s="1">
        <v>93579</v>
      </c>
      <c r="J2432" s="2">
        <f>VLOOKUP(Oliusala[[#This Row],[tegund]],Tegundir!$B$2:$D$19,3,FALSE)*Oliusala[[#This Row],[magn]]/1000</f>
        <v>80.945835000000002</v>
      </c>
      <c r="K2432">
        <v>2011</v>
      </c>
      <c r="L2432" t="s">
        <v>18</v>
      </c>
      <c r="M2432" s="144" t="s">
        <v>59</v>
      </c>
    </row>
    <row r="2433" spans="1:15" x14ac:dyDescent="0.2">
      <c r="A2433" t="s">
        <v>96</v>
      </c>
      <c r="B2433" s="144" t="s">
        <v>149</v>
      </c>
      <c r="C2433">
        <v>671</v>
      </c>
      <c r="D2433" t="str">
        <f>VLOOKUP(Oliusala[[#This Row],[postnumer]],Sveitarfelog[#All],4,FALSE)</f>
        <v>Norðurþing,Tjörneshreppur</v>
      </c>
      <c r="E2433" t="str">
        <f>VLOOKUP(Oliusala[[#This Row],[postnumer]],Sveitarfelog[#All],5,FALSE)</f>
        <v>Norðurland eystra</v>
      </c>
      <c r="F2433" t="s">
        <v>24</v>
      </c>
      <c r="G2433" t="s">
        <v>24</v>
      </c>
      <c r="H2433" t="s">
        <v>60</v>
      </c>
      <c r="I2433" s="1">
        <v>10472</v>
      </c>
      <c r="J2433" s="2">
        <f>VLOOKUP(Oliusala[[#This Row],[tegund]],Tegundir!$B$2:$D$19,3,FALSE)*Oliusala[[#This Row],[magn]]/1000</f>
        <v>9.0582799999999999</v>
      </c>
      <c r="K2433">
        <v>2011</v>
      </c>
      <c r="L2433" t="s">
        <v>18</v>
      </c>
      <c r="M2433" s="144" t="s">
        <v>59</v>
      </c>
    </row>
    <row r="2434" spans="1:15" x14ac:dyDescent="0.2">
      <c r="A2434" t="s">
        <v>57</v>
      </c>
      <c r="B2434" s="144" t="s">
        <v>149</v>
      </c>
      <c r="C2434">
        <v>671</v>
      </c>
      <c r="D2434" t="str">
        <f>VLOOKUP(Oliusala[[#This Row],[postnumer]],Sveitarfelog[#All],4,FALSE)</f>
        <v>Norðurþing,Tjörneshreppur</v>
      </c>
      <c r="E2434" t="str">
        <f>VLOOKUP(Oliusala[[#This Row],[postnumer]],Sveitarfelog[#All],5,FALSE)</f>
        <v>Norðurland eystra</v>
      </c>
      <c r="F2434" t="s">
        <v>24</v>
      </c>
      <c r="G2434" t="s">
        <v>24</v>
      </c>
      <c r="H2434" t="s">
        <v>58</v>
      </c>
      <c r="I2434" s="1">
        <v>0</v>
      </c>
      <c r="J2434" s="2">
        <f>VLOOKUP(Oliusala[[#This Row],[tegund]],Tegundir!$B$2:$D$19,3,FALSE)*Oliusala[[#This Row],[magn]]/1000</f>
        <v>0</v>
      </c>
      <c r="K2434">
        <v>2011</v>
      </c>
      <c r="L2434" t="s">
        <v>18</v>
      </c>
      <c r="M2434" s="144" t="s">
        <v>59</v>
      </c>
    </row>
    <row r="2435" spans="1:15" x14ac:dyDescent="0.2">
      <c r="A2435" t="s">
        <v>57</v>
      </c>
      <c r="B2435" s="144" t="s">
        <v>149</v>
      </c>
      <c r="C2435">
        <v>671</v>
      </c>
      <c r="D2435" t="str">
        <f>VLOOKUP(Oliusala[[#This Row],[postnumer]],Sveitarfelog[#All],4,FALSE)</f>
        <v>Norðurþing,Tjörneshreppur</v>
      </c>
      <c r="E2435" t="str">
        <f>VLOOKUP(Oliusala[[#This Row],[postnumer]],Sveitarfelog[#All],5,FALSE)</f>
        <v>Norðurland eystra</v>
      </c>
      <c r="F2435" t="s">
        <v>24</v>
      </c>
      <c r="G2435" t="s">
        <v>24</v>
      </c>
      <c r="H2435" t="s">
        <v>60</v>
      </c>
      <c r="I2435" s="1">
        <v>7967</v>
      </c>
      <c r="J2435" s="2">
        <f>VLOOKUP(Oliusala[[#This Row],[tegund]],Tegundir!$B$2:$D$19,3,FALSE)*Oliusala[[#This Row],[magn]]/1000</f>
        <v>6.8914549999999997</v>
      </c>
      <c r="K2435">
        <v>2011</v>
      </c>
      <c r="L2435" t="s">
        <v>18</v>
      </c>
      <c r="M2435" s="144" t="s">
        <v>59</v>
      </c>
    </row>
    <row r="2436" spans="1:15" x14ac:dyDescent="0.2">
      <c r="A2436" t="s">
        <v>63</v>
      </c>
      <c r="B2436" s="144" t="s">
        <v>149</v>
      </c>
      <c r="C2436">
        <v>671</v>
      </c>
      <c r="D2436" t="str">
        <f>VLOOKUP(Oliusala[[#This Row],[postnumer]],Sveitarfelog[#All],4,FALSE)</f>
        <v>Norðurþing,Tjörneshreppur</v>
      </c>
      <c r="E2436" t="str">
        <f>VLOOKUP(Oliusala[[#This Row],[postnumer]],Sveitarfelog[#All],5,FALSE)</f>
        <v>Norðurland eystra</v>
      </c>
      <c r="F2436" t="s">
        <v>24</v>
      </c>
      <c r="G2436" t="s">
        <v>24</v>
      </c>
      <c r="H2436" t="s">
        <v>58</v>
      </c>
      <c r="I2436" s="1">
        <v>117345</v>
      </c>
      <c r="J2436" s="2">
        <f>VLOOKUP(Oliusala[[#This Row],[tegund]],Tegundir!$B$2:$D$19,3,FALSE)*Oliusala[[#This Row],[magn]]/1000</f>
        <v>101.50342500000001</v>
      </c>
      <c r="K2436">
        <v>2011</v>
      </c>
      <c r="L2436" t="s">
        <v>18</v>
      </c>
      <c r="M2436" s="144" t="s">
        <v>59</v>
      </c>
    </row>
    <row r="2437" spans="1:15" x14ac:dyDescent="0.2">
      <c r="A2437" t="s">
        <v>68</v>
      </c>
      <c r="B2437" s="144" t="s">
        <v>148</v>
      </c>
      <c r="C2437">
        <v>675</v>
      </c>
      <c r="D2437" t="str">
        <f>VLOOKUP(Oliusala[[#This Row],[postnumer]],Sveitarfelog[#All],4,FALSE)</f>
        <v>Norðurþing,Tjörneshreppur</v>
      </c>
      <c r="E2437" t="str">
        <f>VLOOKUP(Oliusala[[#This Row],[postnumer]],Sveitarfelog[#All],5,FALSE)</f>
        <v>Norðurland eystra</v>
      </c>
      <c r="F2437" t="s">
        <v>24</v>
      </c>
      <c r="G2437" t="s">
        <v>24</v>
      </c>
      <c r="H2437" t="s">
        <v>60</v>
      </c>
      <c r="I2437" s="1">
        <v>1002</v>
      </c>
      <c r="J2437" s="2">
        <f>VLOOKUP(Oliusala[[#This Row],[tegund]],Tegundir!$B$2:$D$19,3,FALSE)*Oliusala[[#This Row],[magn]]/1000</f>
        <v>0.86673</v>
      </c>
      <c r="K2437">
        <v>2011</v>
      </c>
      <c r="L2437" t="s">
        <v>18</v>
      </c>
      <c r="M2437" s="144" t="s">
        <v>59</v>
      </c>
    </row>
    <row r="2438" spans="1:15" x14ac:dyDescent="0.2">
      <c r="A2438" t="s">
        <v>148</v>
      </c>
      <c r="B2438" s="144" t="s">
        <v>148</v>
      </c>
      <c r="C2438">
        <v>675</v>
      </c>
      <c r="D2438" t="str">
        <f>VLOOKUP(Oliusala[[#This Row],[postnumer]],Sveitarfelog[#All],4,FALSE)</f>
        <v>Norðurþing,Tjörneshreppur</v>
      </c>
      <c r="E2438" t="str">
        <f>VLOOKUP(Oliusala[[#This Row],[postnumer]],Sveitarfelog[#All],5,FALSE)</f>
        <v>Norðurland eystra</v>
      </c>
      <c r="F2438" t="s">
        <v>24</v>
      </c>
      <c r="G2438" t="s">
        <v>24</v>
      </c>
      <c r="H2438" t="s">
        <v>58</v>
      </c>
      <c r="I2438" s="1">
        <v>5177</v>
      </c>
      <c r="J2438" s="2">
        <f>VLOOKUP(Oliusala[[#This Row],[tegund]],Tegundir!$B$2:$D$19,3,FALSE)*Oliusala[[#This Row],[magn]]/1000</f>
        <v>4.4781049999999993</v>
      </c>
      <c r="K2438">
        <v>2011</v>
      </c>
      <c r="L2438" t="s">
        <v>18</v>
      </c>
      <c r="M2438" s="144" t="s">
        <v>59</v>
      </c>
    </row>
    <row r="2439" spans="1:15" x14ac:dyDescent="0.2">
      <c r="A2439" t="s">
        <v>148</v>
      </c>
      <c r="B2439" s="144" t="s">
        <v>148</v>
      </c>
      <c r="C2439">
        <v>675</v>
      </c>
      <c r="D2439" t="str">
        <f>VLOOKUP(Oliusala[[#This Row],[postnumer]],Sveitarfelog[#All],4,FALSE)</f>
        <v>Norðurþing,Tjörneshreppur</v>
      </c>
      <c r="E2439" t="str">
        <f>VLOOKUP(Oliusala[[#This Row],[postnumer]],Sveitarfelog[#All],5,FALSE)</f>
        <v>Norðurland eystra</v>
      </c>
      <c r="F2439" t="s">
        <v>30</v>
      </c>
      <c r="G2439" t="s">
        <v>24</v>
      </c>
      <c r="H2439" t="s">
        <v>58</v>
      </c>
      <c r="I2439" s="1">
        <v>72999</v>
      </c>
      <c r="J2439" s="2">
        <f>VLOOKUP(Oliusala[[#This Row],[tegund]],Tegundir!$B$2:$D$19,3,FALSE)*Oliusala[[#This Row],[magn]]/1000</f>
        <v>63.144134999999999</v>
      </c>
      <c r="K2439">
        <v>2011</v>
      </c>
      <c r="L2439" t="s">
        <v>19</v>
      </c>
      <c r="M2439" s="144" t="s">
        <v>59</v>
      </c>
      <c r="O2439" s="144" t="s">
        <v>1998</v>
      </c>
    </row>
    <row r="2440" spans="1:15" x14ac:dyDescent="0.2">
      <c r="A2440" t="s">
        <v>57</v>
      </c>
      <c r="B2440" s="144" t="s">
        <v>148</v>
      </c>
      <c r="C2440">
        <v>675</v>
      </c>
      <c r="D2440" t="str">
        <f>VLOOKUP(Oliusala[[#This Row],[postnumer]],Sveitarfelog[#All],4,FALSE)</f>
        <v>Norðurþing,Tjörneshreppur</v>
      </c>
      <c r="E2440" t="str">
        <f>VLOOKUP(Oliusala[[#This Row],[postnumer]],Sveitarfelog[#All],5,FALSE)</f>
        <v>Norðurland eystra</v>
      </c>
      <c r="F2440" t="s">
        <v>24</v>
      </c>
      <c r="G2440" t="s">
        <v>24</v>
      </c>
      <c r="H2440" t="s">
        <v>58</v>
      </c>
      <c r="I2440" s="1">
        <v>0</v>
      </c>
      <c r="J2440" s="2">
        <f>VLOOKUP(Oliusala[[#This Row],[tegund]],Tegundir!$B$2:$D$19,3,FALSE)*Oliusala[[#This Row],[magn]]/1000</f>
        <v>0</v>
      </c>
      <c r="K2440">
        <v>2011</v>
      </c>
      <c r="L2440" t="s">
        <v>18</v>
      </c>
      <c r="M2440" s="144" t="s">
        <v>59</v>
      </c>
    </row>
    <row r="2441" spans="1:15" x14ac:dyDescent="0.2">
      <c r="A2441" t="s">
        <v>63</v>
      </c>
      <c r="B2441" s="144" t="s">
        <v>148</v>
      </c>
      <c r="C2441">
        <v>675</v>
      </c>
      <c r="D2441" t="str">
        <f>VLOOKUP(Oliusala[[#This Row],[postnumer]],Sveitarfelog[#All],4,FALSE)</f>
        <v>Norðurþing,Tjörneshreppur</v>
      </c>
      <c r="E2441" t="str">
        <f>VLOOKUP(Oliusala[[#This Row],[postnumer]],Sveitarfelog[#All],5,FALSE)</f>
        <v>Norðurland eystra</v>
      </c>
      <c r="F2441" t="s">
        <v>24</v>
      </c>
      <c r="G2441" t="s">
        <v>24</v>
      </c>
      <c r="H2441" t="s">
        <v>58</v>
      </c>
      <c r="I2441" s="1">
        <v>62578</v>
      </c>
      <c r="J2441" s="2">
        <f>VLOOKUP(Oliusala[[#This Row],[tegund]],Tegundir!$B$2:$D$19,3,FALSE)*Oliusala[[#This Row],[magn]]/1000</f>
        <v>54.12997</v>
      </c>
      <c r="K2441">
        <v>2011</v>
      </c>
      <c r="L2441" t="s">
        <v>18</v>
      </c>
      <c r="M2441" s="144" t="s">
        <v>59</v>
      </c>
    </row>
    <row r="2442" spans="1:15" x14ac:dyDescent="0.2">
      <c r="A2442" t="s">
        <v>68</v>
      </c>
      <c r="B2442" s="144" t="s">
        <v>150</v>
      </c>
      <c r="C2442">
        <v>680</v>
      </c>
      <c r="D2442" t="str">
        <f>VLOOKUP(Oliusala[[#This Row],[postnumer]],Sveitarfelog[#All],4,FALSE)</f>
        <v>Langanesbyggð</v>
      </c>
      <c r="E2442" t="str">
        <f>VLOOKUP(Oliusala[[#This Row],[postnumer]],Sveitarfelog[#All],5,FALSE)</f>
        <v>Norðurland eystra</v>
      </c>
      <c r="F2442" t="s">
        <v>25</v>
      </c>
      <c r="G2442" t="s">
        <v>24</v>
      </c>
      <c r="H2442" t="s">
        <v>60</v>
      </c>
      <c r="I2442" s="1">
        <v>16729</v>
      </c>
      <c r="J2442" s="2">
        <f>VLOOKUP(Oliusala[[#This Row],[tegund]],Tegundir!$B$2:$D$19,3,FALSE)*Oliusala[[#This Row],[magn]]/1000</f>
        <v>14.470585</v>
      </c>
      <c r="K2442">
        <v>2011</v>
      </c>
      <c r="L2442" t="s">
        <v>1955</v>
      </c>
      <c r="M2442" s="144" t="s">
        <v>59</v>
      </c>
    </row>
    <row r="2443" spans="1:15" x14ac:dyDescent="0.2">
      <c r="A2443" t="s">
        <v>150</v>
      </c>
      <c r="B2443" s="144" t="s">
        <v>150</v>
      </c>
      <c r="C2443">
        <v>680</v>
      </c>
      <c r="D2443" t="str">
        <f>VLOOKUP(Oliusala[[#This Row],[postnumer]],Sveitarfelog[#All],4,FALSE)</f>
        <v>Langanesbyggð</v>
      </c>
      <c r="E2443" t="str">
        <f>VLOOKUP(Oliusala[[#This Row],[postnumer]],Sveitarfelog[#All],5,FALSE)</f>
        <v>Norðurland eystra</v>
      </c>
      <c r="F2443" t="s">
        <v>25</v>
      </c>
      <c r="G2443" t="s">
        <v>24</v>
      </c>
      <c r="H2443" t="s">
        <v>58</v>
      </c>
      <c r="I2443" s="1">
        <v>166382</v>
      </c>
      <c r="J2443" s="2">
        <f>VLOOKUP(Oliusala[[#This Row],[tegund]],Tegundir!$B$2:$D$19,3,FALSE)*Oliusala[[#This Row],[magn]]/1000</f>
        <v>143.92042999999998</v>
      </c>
      <c r="K2443">
        <v>2011</v>
      </c>
      <c r="L2443" t="s">
        <v>1955</v>
      </c>
      <c r="M2443" s="144" t="s">
        <v>59</v>
      </c>
    </row>
    <row r="2444" spans="1:15" x14ac:dyDescent="0.2">
      <c r="A2444" t="s">
        <v>150</v>
      </c>
      <c r="B2444" s="144" t="s">
        <v>150</v>
      </c>
      <c r="C2444">
        <v>680</v>
      </c>
      <c r="D2444" t="str">
        <f>VLOOKUP(Oliusala[[#This Row],[postnumer]],Sveitarfelog[#All],4,FALSE)</f>
        <v>Langanesbyggð</v>
      </c>
      <c r="E2444" t="str">
        <f>VLOOKUP(Oliusala[[#This Row],[postnumer]],Sveitarfelog[#All],5,FALSE)</f>
        <v>Norðurland eystra</v>
      </c>
      <c r="F2444" t="s">
        <v>29</v>
      </c>
      <c r="G2444" t="s">
        <v>24</v>
      </c>
      <c r="H2444" t="s">
        <v>61</v>
      </c>
      <c r="I2444" s="1">
        <v>58525</v>
      </c>
      <c r="J2444" s="2">
        <f>VLOOKUP(Oliusala[[#This Row],[tegund]],Tegundir!$B$2:$D$19,3,FALSE)*Oliusala[[#This Row],[magn]]/1000</f>
        <v>50.624124999999999</v>
      </c>
      <c r="K2444">
        <v>2011</v>
      </c>
      <c r="L2444" t="s">
        <v>19</v>
      </c>
      <c r="M2444" s="144" t="s">
        <v>62</v>
      </c>
      <c r="O2444" s="144" t="s">
        <v>1998</v>
      </c>
    </row>
    <row r="2445" spans="1:15" x14ac:dyDescent="0.2">
      <c r="A2445" t="s">
        <v>150</v>
      </c>
      <c r="B2445" s="144" t="s">
        <v>150</v>
      </c>
      <c r="C2445">
        <v>680</v>
      </c>
      <c r="D2445" t="str">
        <f>VLOOKUP(Oliusala[[#This Row],[postnumer]],Sveitarfelog[#All],4,FALSE)</f>
        <v>Langanesbyggð</v>
      </c>
      <c r="E2445" t="str">
        <f>VLOOKUP(Oliusala[[#This Row],[postnumer]],Sveitarfelog[#All],5,FALSE)</f>
        <v>Norðurland eystra</v>
      </c>
      <c r="F2445" t="s">
        <v>30</v>
      </c>
      <c r="G2445" t="s">
        <v>24</v>
      </c>
      <c r="H2445" t="s">
        <v>61</v>
      </c>
      <c r="I2445" s="1">
        <v>140860</v>
      </c>
      <c r="J2445" s="2">
        <f>VLOOKUP(Oliusala[[#This Row],[tegund]],Tegundir!$B$2:$D$19,3,FALSE)*Oliusala[[#This Row],[magn]]/1000</f>
        <v>121.84389999999999</v>
      </c>
      <c r="K2445">
        <v>2011</v>
      </c>
      <c r="L2445" t="s">
        <v>19</v>
      </c>
      <c r="M2445" s="144" t="s">
        <v>62</v>
      </c>
      <c r="O2445" s="144" t="s">
        <v>1998</v>
      </c>
    </row>
    <row r="2446" spans="1:15" x14ac:dyDescent="0.2">
      <c r="A2446" t="s">
        <v>68</v>
      </c>
      <c r="B2446" s="144" t="s">
        <v>151</v>
      </c>
      <c r="C2446">
        <v>685</v>
      </c>
      <c r="D2446" t="str">
        <f>VLOOKUP(Oliusala[[#This Row],[postnumer]],Sveitarfelog[#All],4,FALSE)</f>
        <v>Langanesbyggð</v>
      </c>
      <c r="E2446" t="str">
        <f>VLOOKUP(Oliusala[[#This Row],[postnumer]],Sveitarfelog[#All],5,FALSE)</f>
        <v>Norðurland eystra</v>
      </c>
      <c r="F2446" t="s">
        <v>25</v>
      </c>
      <c r="G2446" t="s">
        <v>24</v>
      </c>
      <c r="H2446" t="s">
        <v>60</v>
      </c>
      <c r="I2446" s="1">
        <v>1173</v>
      </c>
      <c r="J2446" s="2">
        <f>VLOOKUP(Oliusala[[#This Row],[tegund]],Tegundir!$B$2:$D$19,3,FALSE)*Oliusala[[#This Row],[magn]]/1000</f>
        <v>1.014645</v>
      </c>
      <c r="K2446">
        <v>2011</v>
      </c>
      <c r="L2446" t="s">
        <v>1955</v>
      </c>
      <c r="M2446" s="144" t="s">
        <v>59</v>
      </c>
    </row>
    <row r="2447" spans="1:15" x14ac:dyDescent="0.2">
      <c r="A2447" t="s">
        <v>57</v>
      </c>
      <c r="B2447" s="144" t="s">
        <v>151</v>
      </c>
      <c r="C2447">
        <v>685</v>
      </c>
      <c r="D2447" t="str">
        <f>VLOOKUP(Oliusala[[#This Row],[postnumer]],Sveitarfelog[#All],4,FALSE)</f>
        <v>Langanesbyggð</v>
      </c>
      <c r="E2447" t="str">
        <f>VLOOKUP(Oliusala[[#This Row],[postnumer]],Sveitarfelog[#All],5,FALSE)</f>
        <v>Norðurland eystra</v>
      </c>
      <c r="F2447" t="s">
        <v>25</v>
      </c>
      <c r="G2447" t="s">
        <v>24</v>
      </c>
      <c r="H2447" t="s">
        <v>60</v>
      </c>
      <c r="I2447" s="1">
        <v>90872</v>
      </c>
      <c r="J2447" s="2">
        <f>VLOOKUP(Oliusala[[#This Row],[tegund]],Tegundir!$B$2:$D$19,3,FALSE)*Oliusala[[#This Row],[magn]]/1000</f>
        <v>78.604280000000003</v>
      </c>
      <c r="K2447">
        <v>2011</v>
      </c>
      <c r="L2447" t="s">
        <v>1955</v>
      </c>
      <c r="M2447" s="144" t="s">
        <v>59</v>
      </c>
    </row>
    <row r="2448" spans="1:15" x14ac:dyDescent="0.2">
      <c r="A2448" t="s">
        <v>150</v>
      </c>
      <c r="B2448" s="144" t="s">
        <v>151</v>
      </c>
      <c r="C2448">
        <v>685</v>
      </c>
      <c r="D2448" t="str">
        <f>VLOOKUP(Oliusala[[#This Row],[postnumer]],Sveitarfelog[#All],4,FALSE)</f>
        <v>Langanesbyggð</v>
      </c>
      <c r="E2448" t="str">
        <f>VLOOKUP(Oliusala[[#This Row],[postnumer]],Sveitarfelog[#All],5,FALSE)</f>
        <v>Norðurland eystra</v>
      </c>
      <c r="F2448" t="s">
        <v>25</v>
      </c>
      <c r="G2448" t="s">
        <v>24</v>
      </c>
      <c r="H2448" t="s">
        <v>60</v>
      </c>
      <c r="I2448" s="1">
        <v>3269</v>
      </c>
      <c r="J2448" s="2">
        <f>VLOOKUP(Oliusala[[#This Row],[tegund]],Tegundir!$B$2:$D$19,3,FALSE)*Oliusala[[#This Row],[magn]]/1000</f>
        <v>2.8276849999999998</v>
      </c>
      <c r="K2448">
        <v>2011</v>
      </c>
      <c r="L2448" t="s">
        <v>1955</v>
      </c>
      <c r="M2448" s="144" t="s">
        <v>59</v>
      </c>
    </row>
    <row r="2449" spans="1:15" x14ac:dyDescent="0.2">
      <c r="A2449" t="s">
        <v>68</v>
      </c>
      <c r="B2449" s="144" t="s">
        <v>150</v>
      </c>
      <c r="C2449">
        <v>680</v>
      </c>
      <c r="D2449" t="str">
        <f>VLOOKUP(Oliusala[[#This Row],[postnumer]],Sveitarfelog[#All],4,FALSE)</f>
        <v>Langanesbyggð</v>
      </c>
      <c r="E2449" t="str">
        <f>VLOOKUP(Oliusala[[#This Row],[postnumer]],Sveitarfelog[#All],5,FALSE)</f>
        <v>Norðurland eystra</v>
      </c>
      <c r="F2449" t="s">
        <v>24</v>
      </c>
      <c r="G2449" t="s">
        <v>24</v>
      </c>
      <c r="H2449" t="s">
        <v>60</v>
      </c>
      <c r="I2449" s="1">
        <v>20558</v>
      </c>
      <c r="J2449" s="2">
        <f>VLOOKUP(Oliusala[[#This Row],[tegund]],Tegundir!$B$2:$D$19,3,FALSE)*Oliusala[[#This Row],[magn]]/1000</f>
        <v>17.78267</v>
      </c>
      <c r="K2449">
        <v>2011</v>
      </c>
      <c r="L2449" t="s">
        <v>18</v>
      </c>
      <c r="M2449" s="144" t="s">
        <v>59</v>
      </c>
    </row>
    <row r="2450" spans="1:15" x14ac:dyDescent="0.2">
      <c r="A2450" t="s">
        <v>68</v>
      </c>
      <c r="B2450" s="144" t="s">
        <v>150</v>
      </c>
      <c r="C2450">
        <v>680</v>
      </c>
      <c r="D2450" t="str">
        <f>VLOOKUP(Oliusala[[#This Row],[postnumer]],Sveitarfelog[#All],4,FALSE)</f>
        <v>Langanesbyggð</v>
      </c>
      <c r="E2450" t="str">
        <f>VLOOKUP(Oliusala[[#This Row],[postnumer]],Sveitarfelog[#All],5,FALSE)</f>
        <v>Norðurland eystra</v>
      </c>
      <c r="F2450" t="s">
        <v>29</v>
      </c>
      <c r="G2450" t="s">
        <v>24</v>
      </c>
      <c r="H2450" t="s">
        <v>60</v>
      </c>
      <c r="I2450" s="1">
        <v>162633</v>
      </c>
      <c r="J2450" s="2">
        <f>VLOOKUP(Oliusala[[#This Row],[tegund]],Tegundir!$B$2:$D$19,3,FALSE)*Oliusala[[#This Row],[magn]]/1000</f>
        <v>140.67754500000001</v>
      </c>
      <c r="K2450">
        <v>2011</v>
      </c>
      <c r="L2450" t="s">
        <v>19</v>
      </c>
      <c r="M2450" s="144" t="s">
        <v>59</v>
      </c>
      <c r="O2450" s="144" t="s">
        <v>1998</v>
      </c>
    </row>
    <row r="2451" spans="1:15" x14ac:dyDescent="0.2">
      <c r="A2451" t="s">
        <v>68</v>
      </c>
      <c r="B2451" s="144" t="s">
        <v>150</v>
      </c>
      <c r="C2451">
        <v>680</v>
      </c>
      <c r="D2451" t="str">
        <f>VLOOKUP(Oliusala[[#This Row],[postnumer]],Sveitarfelog[#All],4,FALSE)</f>
        <v>Langanesbyggð</v>
      </c>
      <c r="E2451" t="str">
        <f>VLOOKUP(Oliusala[[#This Row],[postnumer]],Sveitarfelog[#All],5,FALSE)</f>
        <v>Norðurland eystra</v>
      </c>
      <c r="F2451" t="s">
        <v>30</v>
      </c>
      <c r="G2451" t="s">
        <v>24</v>
      </c>
      <c r="H2451" t="s">
        <v>60</v>
      </c>
      <c r="I2451" s="1">
        <v>16133</v>
      </c>
      <c r="J2451" s="2">
        <f>VLOOKUP(Oliusala[[#This Row],[tegund]],Tegundir!$B$2:$D$19,3,FALSE)*Oliusala[[#This Row],[magn]]/1000</f>
        <v>13.955045</v>
      </c>
      <c r="K2451">
        <v>2011</v>
      </c>
      <c r="L2451" t="s">
        <v>19</v>
      </c>
      <c r="M2451" s="144" t="s">
        <v>59</v>
      </c>
      <c r="O2451" s="144" t="s">
        <v>1998</v>
      </c>
    </row>
    <row r="2452" spans="1:15" x14ac:dyDescent="0.2">
      <c r="A2452" t="s">
        <v>69</v>
      </c>
      <c r="B2452" s="144" t="s">
        <v>150</v>
      </c>
      <c r="C2452">
        <v>680</v>
      </c>
      <c r="D2452" t="str">
        <f>VLOOKUP(Oliusala[[#This Row],[postnumer]],Sveitarfelog[#All],4,FALSE)</f>
        <v>Langanesbyggð</v>
      </c>
      <c r="E2452" t="str">
        <f>VLOOKUP(Oliusala[[#This Row],[postnumer]],Sveitarfelog[#All],5,FALSE)</f>
        <v>Norðurland eystra</v>
      </c>
      <c r="F2452" t="s">
        <v>29</v>
      </c>
      <c r="G2452" t="s">
        <v>24</v>
      </c>
      <c r="H2452" t="s">
        <v>60</v>
      </c>
      <c r="I2452" s="1">
        <v>253815</v>
      </c>
      <c r="J2452" s="2">
        <f>VLOOKUP(Oliusala[[#This Row],[tegund]],Tegundir!$B$2:$D$19,3,FALSE)*Oliusala[[#This Row],[magn]]/1000</f>
        <v>219.54997500000002</v>
      </c>
      <c r="K2452">
        <v>2011</v>
      </c>
      <c r="L2452" t="s">
        <v>19</v>
      </c>
      <c r="M2452" s="144" t="s">
        <v>59</v>
      </c>
      <c r="O2452" s="144" t="s">
        <v>1998</v>
      </c>
    </row>
    <row r="2453" spans="1:15" x14ac:dyDescent="0.2">
      <c r="A2453" t="s">
        <v>57</v>
      </c>
      <c r="B2453" s="144" t="s">
        <v>150</v>
      </c>
      <c r="C2453">
        <v>680</v>
      </c>
      <c r="D2453" t="str">
        <f>VLOOKUP(Oliusala[[#This Row],[postnumer]],Sveitarfelog[#All],4,FALSE)</f>
        <v>Langanesbyggð</v>
      </c>
      <c r="E2453" t="str">
        <f>VLOOKUP(Oliusala[[#This Row],[postnumer]],Sveitarfelog[#All],5,FALSE)</f>
        <v>Norðurland eystra</v>
      </c>
      <c r="F2453" t="s">
        <v>24</v>
      </c>
      <c r="G2453" t="s">
        <v>24</v>
      </c>
      <c r="H2453" t="s">
        <v>58</v>
      </c>
      <c r="I2453" s="1">
        <v>0</v>
      </c>
      <c r="J2453" s="2">
        <f>VLOOKUP(Oliusala[[#This Row],[tegund]],Tegundir!$B$2:$D$19,3,FALSE)*Oliusala[[#This Row],[magn]]/1000</f>
        <v>0</v>
      </c>
      <c r="K2453">
        <v>2011</v>
      </c>
      <c r="L2453" t="s">
        <v>18</v>
      </c>
      <c r="M2453" s="144" t="s">
        <v>59</v>
      </c>
    </row>
    <row r="2454" spans="1:15" x14ac:dyDescent="0.2">
      <c r="A2454" t="s">
        <v>63</v>
      </c>
      <c r="B2454" s="144" t="s">
        <v>150</v>
      </c>
      <c r="C2454">
        <v>680</v>
      </c>
      <c r="D2454" t="str">
        <f>VLOOKUP(Oliusala[[#This Row],[postnumer]],Sveitarfelog[#All],4,FALSE)</f>
        <v>Langanesbyggð</v>
      </c>
      <c r="E2454" t="str">
        <f>VLOOKUP(Oliusala[[#This Row],[postnumer]],Sveitarfelog[#All],5,FALSE)</f>
        <v>Norðurland eystra</v>
      </c>
      <c r="F2454" t="s">
        <v>24</v>
      </c>
      <c r="G2454" t="s">
        <v>24</v>
      </c>
      <c r="H2454" t="s">
        <v>58</v>
      </c>
      <c r="I2454" s="1">
        <v>250078</v>
      </c>
      <c r="J2454" s="2">
        <f>VLOOKUP(Oliusala[[#This Row],[tegund]],Tegundir!$B$2:$D$19,3,FALSE)*Oliusala[[#This Row],[magn]]/1000</f>
        <v>216.31747000000001</v>
      </c>
      <c r="K2454">
        <v>2011</v>
      </c>
      <c r="L2454" t="s">
        <v>18</v>
      </c>
      <c r="M2454" s="144" t="s">
        <v>59</v>
      </c>
    </row>
    <row r="2455" spans="1:15" x14ac:dyDescent="0.2">
      <c r="A2455" t="s">
        <v>150</v>
      </c>
      <c r="B2455" s="144" t="s">
        <v>150</v>
      </c>
      <c r="C2455">
        <v>680</v>
      </c>
      <c r="D2455" t="str">
        <f>VLOOKUP(Oliusala[[#This Row],[postnumer]],Sveitarfelog[#All],4,FALSE)</f>
        <v>Langanesbyggð</v>
      </c>
      <c r="E2455" t="str">
        <f>VLOOKUP(Oliusala[[#This Row],[postnumer]],Sveitarfelog[#All],5,FALSE)</f>
        <v>Norðurland eystra</v>
      </c>
      <c r="F2455" t="s">
        <v>24</v>
      </c>
      <c r="G2455" t="s">
        <v>24</v>
      </c>
      <c r="H2455" t="s">
        <v>58</v>
      </c>
      <c r="I2455" s="1">
        <v>5065</v>
      </c>
      <c r="J2455" s="2">
        <f>VLOOKUP(Oliusala[[#This Row],[tegund]],Tegundir!$B$2:$D$19,3,FALSE)*Oliusala[[#This Row],[magn]]/1000</f>
        <v>4.3812250000000006</v>
      </c>
      <c r="K2455">
        <v>2011</v>
      </c>
      <c r="L2455" t="s">
        <v>18</v>
      </c>
      <c r="M2455" s="144" t="s">
        <v>59</v>
      </c>
    </row>
    <row r="2456" spans="1:15" x14ac:dyDescent="0.2">
      <c r="A2456" t="s">
        <v>150</v>
      </c>
      <c r="B2456" s="144" t="s">
        <v>150</v>
      </c>
      <c r="C2456">
        <v>680</v>
      </c>
      <c r="D2456" t="str">
        <f>VLOOKUP(Oliusala[[#This Row],[postnumer]],Sveitarfelog[#All],4,FALSE)</f>
        <v>Langanesbyggð</v>
      </c>
      <c r="E2456" t="str">
        <f>VLOOKUP(Oliusala[[#This Row],[postnumer]],Sveitarfelog[#All],5,FALSE)</f>
        <v>Norðurland eystra</v>
      </c>
      <c r="F2456" t="s">
        <v>27</v>
      </c>
      <c r="G2456" t="s">
        <v>24</v>
      </c>
      <c r="H2456" t="s">
        <v>58</v>
      </c>
      <c r="I2456" s="1">
        <v>1113367</v>
      </c>
      <c r="J2456" s="2">
        <f>VLOOKUP(Oliusala[[#This Row],[tegund]],Tegundir!$B$2:$D$19,3,FALSE)*Oliusala[[#This Row],[magn]]/1000</f>
        <v>963.062455</v>
      </c>
      <c r="K2456">
        <v>2011</v>
      </c>
      <c r="L2456" t="s">
        <v>19</v>
      </c>
      <c r="M2456" s="144" t="s">
        <v>59</v>
      </c>
      <c r="O2456" s="144" t="s">
        <v>1998</v>
      </c>
    </row>
    <row r="2457" spans="1:15" x14ac:dyDescent="0.2">
      <c r="A2457" t="s">
        <v>150</v>
      </c>
      <c r="B2457" s="144" t="s">
        <v>150</v>
      </c>
      <c r="C2457">
        <v>680</v>
      </c>
      <c r="D2457" t="str">
        <f>VLOOKUP(Oliusala[[#This Row],[postnumer]],Sveitarfelog[#All],4,FALSE)</f>
        <v>Langanesbyggð</v>
      </c>
      <c r="E2457" t="str">
        <f>VLOOKUP(Oliusala[[#This Row],[postnumer]],Sveitarfelog[#All],5,FALSE)</f>
        <v>Norðurland eystra</v>
      </c>
      <c r="F2457" t="s">
        <v>30</v>
      </c>
      <c r="G2457" t="s">
        <v>24</v>
      </c>
      <c r="H2457" t="s">
        <v>58</v>
      </c>
      <c r="I2457" s="1">
        <v>86700</v>
      </c>
      <c r="J2457" s="2">
        <f>VLOOKUP(Oliusala[[#This Row],[tegund]],Tegundir!$B$2:$D$19,3,FALSE)*Oliusala[[#This Row],[magn]]/1000</f>
        <v>74.995500000000007</v>
      </c>
      <c r="K2457">
        <v>2011</v>
      </c>
      <c r="L2457" t="s">
        <v>19</v>
      </c>
      <c r="M2457" s="144" t="s">
        <v>59</v>
      </c>
      <c r="O2457" s="144" t="s">
        <v>1998</v>
      </c>
    </row>
    <row r="2458" spans="1:15" x14ac:dyDescent="0.2">
      <c r="A2458" t="s">
        <v>68</v>
      </c>
      <c r="B2458" s="144" t="s">
        <v>151</v>
      </c>
      <c r="C2458">
        <v>685</v>
      </c>
      <c r="D2458" t="str">
        <f>VLOOKUP(Oliusala[[#This Row],[postnumer]],Sveitarfelog[#All],4,FALSE)</f>
        <v>Langanesbyggð</v>
      </c>
      <c r="E2458" t="str">
        <f>VLOOKUP(Oliusala[[#This Row],[postnumer]],Sveitarfelog[#All],5,FALSE)</f>
        <v>Norðurland eystra</v>
      </c>
      <c r="F2458" t="s">
        <v>24</v>
      </c>
      <c r="G2458" t="s">
        <v>24</v>
      </c>
      <c r="H2458" t="s">
        <v>60</v>
      </c>
      <c r="I2458" s="1">
        <v>1349</v>
      </c>
      <c r="J2458" s="2">
        <f>VLOOKUP(Oliusala[[#This Row],[tegund]],Tegundir!$B$2:$D$19,3,FALSE)*Oliusala[[#This Row],[magn]]/1000</f>
        <v>1.166885</v>
      </c>
      <c r="K2458">
        <v>2011</v>
      </c>
      <c r="L2458" t="s">
        <v>18</v>
      </c>
      <c r="M2458" s="144" t="s">
        <v>59</v>
      </c>
    </row>
    <row r="2459" spans="1:15" x14ac:dyDescent="0.2">
      <c r="A2459" t="s">
        <v>57</v>
      </c>
      <c r="B2459" s="144" t="s">
        <v>151</v>
      </c>
      <c r="C2459">
        <v>685</v>
      </c>
      <c r="D2459" t="str">
        <f>VLOOKUP(Oliusala[[#This Row],[postnumer]],Sveitarfelog[#All],4,FALSE)</f>
        <v>Langanesbyggð</v>
      </c>
      <c r="E2459" t="str">
        <f>VLOOKUP(Oliusala[[#This Row],[postnumer]],Sveitarfelog[#All],5,FALSE)</f>
        <v>Norðurland eystra</v>
      </c>
      <c r="F2459" t="s">
        <v>24</v>
      </c>
      <c r="G2459" t="s">
        <v>24</v>
      </c>
      <c r="H2459" t="s">
        <v>58</v>
      </c>
      <c r="I2459" s="1">
        <v>0</v>
      </c>
      <c r="J2459" s="2">
        <f>VLOOKUP(Oliusala[[#This Row],[tegund]],Tegundir!$B$2:$D$19,3,FALSE)*Oliusala[[#This Row],[magn]]/1000</f>
        <v>0</v>
      </c>
      <c r="K2459">
        <v>2011</v>
      </c>
      <c r="L2459" t="s">
        <v>18</v>
      </c>
      <c r="M2459" s="144" t="s">
        <v>59</v>
      </c>
    </row>
    <row r="2460" spans="1:15" x14ac:dyDescent="0.2">
      <c r="A2460" t="s">
        <v>57</v>
      </c>
      <c r="B2460" s="144" t="s">
        <v>151</v>
      </c>
      <c r="C2460">
        <v>685</v>
      </c>
      <c r="D2460" t="str">
        <f>VLOOKUP(Oliusala[[#This Row],[postnumer]],Sveitarfelog[#All],4,FALSE)</f>
        <v>Langanesbyggð</v>
      </c>
      <c r="E2460" t="str">
        <f>VLOOKUP(Oliusala[[#This Row],[postnumer]],Sveitarfelog[#All],5,FALSE)</f>
        <v>Norðurland eystra</v>
      </c>
      <c r="F2460" t="s">
        <v>30</v>
      </c>
      <c r="G2460" t="s">
        <v>24</v>
      </c>
      <c r="H2460" t="s">
        <v>60</v>
      </c>
      <c r="I2460" s="1">
        <v>24666</v>
      </c>
      <c r="J2460" s="2">
        <f>VLOOKUP(Oliusala[[#This Row],[tegund]],Tegundir!$B$2:$D$19,3,FALSE)*Oliusala[[#This Row],[magn]]/1000</f>
        <v>21.336089999999999</v>
      </c>
      <c r="K2460">
        <v>2011</v>
      </c>
      <c r="L2460" t="s">
        <v>19</v>
      </c>
      <c r="M2460" s="144" t="s">
        <v>59</v>
      </c>
      <c r="O2460" s="144" t="s">
        <v>1998</v>
      </c>
    </row>
    <row r="2461" spans="1:15" x14ac:dyDescent="0.2">
      <c r="A2461" t="s">
        <v>63</v>
      </c>
      <c r="B2461" s="144" t="s">
        <v>151</v>
      </c>
      <c r="C2461">
        <v>685</v>
      </c>
      <c r="D2461" t="str">
        <f>VLOOKUP(Oliusala[[#This Row],[postnumer]],Sveitarfelog[#All],4,FALSE)</f>
        <v>Langanesbyggð</v>
      </c>
      <c r="E2461" t="str">
        <f>VLOOKUP(Oliusala[[#This Row],[postnumer]],Sveitarfelog[#All],5,FALSE)</f>
        <v>Norðurland eystra</v>
      </c>
      <c r="F2461" t="s">
        <v>24</v>
      </c>
      <c r="G2461" t="s">
        <v>24</v>
      </c>
      <c r="H2461" t="s">
        <v>58</v>
      </c>
      <c r="I2461" s="1">
        <v>39510</v>
      </c>
      <c r="J2461" s="2">
        <f>VLOOKUP(Oliusala[[#This Row],[tegund]],Tegundir!$B$2:$D$19,3,FALSE)*Oliusala[[#This Row],[magn]]/1000</f>
        <v>34.17615</v>
      </c>
      <c r="K2461">
        <v>2011</v>
      </c>
      <c r="L2461" t="s">
        <v>18</v>
      </c>
      <c r="M2461" s="144" t="s">
        <v>59</v>
      </c>
    </row>
    <row r="2462" spans="1:15" x14ac:dyDescent="0.2">
      <c r="A2462" t="s">
        <v>150</v>
      </c>
      <c r="B2462" s="144" t="s">
        <v>151</v>
      </c>
      <c r="C2462">
        <v>685</v>
      </c>
      <c r="D2462" t="str">
        <f>VLOOKUP(Oliusala[[#This Row],[postnumer]],Sveitarfelog[#All],4,FALSE)</f>
        <v>Langanesbyggð</v>
      </c>
      <c r="E2462" t="str">
        <f>VLOOKUP(Oliusala[[#This Row],[postnumer]],Sveitarfelog[#All],5,FALSE)</f>
        <v>Norðurland eystra</v>
      </c>
      <c r="F2462" t="s">
        <v>24</v>
      </c>
      <c r="G2462" t="s">
        <v>24</v>
      </c>
      <c r="H2462" t="s">
        <v>60</v>
      </c>
      <c r="I2462" s="1">
        <v>189</v>
      </c>
      <c r="J2462" s="2">
        <f>VLOOKUP(Oliusala[[#This Row],[tegund]],Tegundir!$B$2:$D$19,3,FALSE)*Oliusala[[#This Row],[magn]]/1000</f>
        <v>0.16348499999999999</v>
      </c>
      <c r="K2462">
        <v>2011</v>
      </c>
      <c r="L2462" t="s">
        <v>18</v>
      </c>
      <c r="M2462" s="144" t="s">
        <v>59</v>
      </c>
    </row>
    <row r="2463" spans="1:15" x14ac:dyDescent="0.2">
      <c r="A2463" t="s">
        <v>63</v>
      </c>
      <c r="B2463" s="144" t="s">
        <v>97</v>
      </c>
      <c r="C2463">
        <v>690</v>
      </c>
      <c r="D2463" t="str">
        <f>VLOOKUP(Oliusala[[#This Row],[postnumer]],Sveitarfelog[#All],4,FALSE)</f>
        <v>Vopnafjarðarhreppur</v>
      </c>
      <c r="E2463" t="str">
        <f>VLOOKUP(Oliusala[[#This Row],[postnumer]],Sveitarfelog[#All],5,FALSE)</f>
        <v>Austurland</v>
      </c>
      <c r="F2463" t="s">
        <v>25</v>
      </c>
      <c r="G2463" t="s">
        <v>24</v>
      </c>
      <c r="H2463" t="s">
        <v>58</v>
      </c>
      <c r="I2463" s="1">
        <v>34492</v>
      </c>
      <c r="J2463" s="2">
        <f>VLOOKUP(Oliusala[[#This Row],[tegund]],Tegundir!$B$2:$D$19,3,FALSE)*Oliusala[[#This Row],[magn]]/1000</f>
        <v>29.835579999999997</v>
      </c>
      <c r="K2463">
        <v>2011</v>
      </c>
      <c r="L2463" t="s">
        <v>18</v>
      </c>
      <c r="M2463" s="144" t="s">
        <v>59</v>
      </c>
    </row>
    <row r="2464" spans="1:15" x14ac:dyDescent="0.2">
      <c r="A2464" t="s">
        <v>97</v>
      </c>
      <c r="B2464" s="144" t="s">
        <v>97</v>
      </c>
      <c r="C2464">
        <v>690</v>
      </c>
      <c r="D2464" t="str">
        <f>VLOOKUP(Oliusala[[#This Row],[postnumer]],Sveitarfelog[#All],4,FALSE)</f>
        <v>Vopnafjarðarhreppur</v>
      </c>
      <c r="E2464" t="str">
        <f>VLOOKUP(Oliusala[[#This Row],[postnumer]],Sveitarfelog[#All],5,FALSE)</f>
        <v>Austurland</v>
      </c>
      <c r="F2464" t="s">
        <v>24</v>
      </c>
      <c r="G2464" t="s">
        <v>24</v>
      </c>
      <c r="H2464" t="s">
        <v>58</v>
      </c>
      <c r="I2464" s="1">
        <v>97383</v>
      </c>
      <c r="J2464" s="2">
        <f>VLOOKUP(Oliusala[[#This Row],[tegund]],Tegundir!$B$2:$D$19,3,FALSE)*Oliusala[[#This Row],[magn]]/1000</f>
        <v>84.236294999999998</v>
      </c>
      <c r="K2464">
        <v>2011</v>
      </c>
      <c r="L2464" t="s">
        <v>18</v>
      </c>
      <c r="M2464" s="144" t="s">
        <v>59</v>
      </c>
    </row>
    <row r="2465" spans="1:15" x14ac:dyDescent="0.2">
      <c r="A2465" t="s">
        <v>97</v>
      </c>
      <c r="B2465" s="144" t="s">
        <v>97</v>
      </c>
      <c r="C2465">
        <v>690</v>
      </c>
      <c r="D2465" t="str">
        <f>VLOOKUP(Oliusala[[#This Row],[postnumer]],Sveitarfelog[#All],4,FALSE)</f>
        <v>Vopnafjarðarhreppur</v>
      </c>
      <c r="E2465" t="str">
        <f>VLOOKUP(Oliusala[[#This Row],[postnumer]],Sveitarfelog[#All],5,FALSE)</f>
        <v>Austurland</v>
      </c>
      <c r="F2465" t="s">
        <v>29</v>
      </c>
      <c r="G2465" t="s">
        <v>24</v>
      </c>
      <c r="H2465" t="s">
        <v>58</v>
      </c>
      <c r="I2465" s="1">
        <v>1998</v>
      </c>
      <c r="J2465" s="2">
        <f>VLOOKUP(Oliusala[[#This Row],[tegund]],Tegundir!$B$2:$D$19,3,FALSE)*Oliusala[[#This Row],[magn]]/1000</f>
        <v>1.72827</v>
      </c>
      <c r="K2465">
        <v>2011</v>
      </c>
      <c r="L2465" t="s">
        <v>1955</v>
      </c>
      <c r="M2465" s="144" t="s">
        <v>59</v>
      </c>
    </row>
    <row r="2466" spans="1:15" x14ac:dyDescent="0.2">
      <c r="A2466" t="s">
        <v>97</v>
      </c>
      <c r="B2466" s="144" t="s">
        <v>97</v>
      </c>
      <c r="C2466">
        <v>690</v>
      </c>
      <c r="D2466" t="str">
        <f>VLOOKUP(Oliusala[[#This Row],[postnumer]],Sveitarfelog[#All],4,FALSE)</f>
        <v>Vopnafjarðarhreppur</v>
      </c>
      <c r="E2466" t="str">
        <f>VLOOKUP(Oliusala[[#This Row],[postnumer]],Sveitarfelog[#All],5,FALSE)</f>
        <v>Austurland</v>
      </c>
      <c r="F2466" t="s">
        <v>30</v>
      </c>
      <c r="G2466" t="s">
        <v>24</v>
      </c>
      <c r="H2466" t="s">
        <v>58</v>
      </c>
      <c r="I2466" s="1">
        <v>138590</v>
      </c>
      <c r="J2466" s="2">
        <f>VLOOKUP(Oliusala[[#This Row],[tegund]],Tegundir!$B$2:$D$19,3,FALSE)*Oliusala[[#This Row],[magn]]/1000</f>
        <v>119.88035000000001</v>
      </c>
      <c r="K2466">
        <v>2011</v>
      </c>
      <c r="L2466" t="s">
        <v>19</v>
      </c>
      <c r="M2466" s="144" t="s">
        <v>59</v>
      </c>
      <c r="O2466" s="144" t="s">
        <v>1998</v>
      </c>
    </row>
    <row r="2467" spans="1:15" x14ac:dyDescent="0.2">
      <c r="A2467" t="s">
        <v>57</v>
      </c>
      <c r="B2467" s="144" t="s">
        <v>97</v>
      </c>
      <c r="C2467">
        <v>690</v>
      </c>
      <c r="D2467" t="str">
        <f>VLOOKUP(Oliusala[[#This Row],[postnumer]],Sveitarfelog[#All],4,FALSE)</f>
        <v>Vopnafjarðarhreppur</v>
      </c>
      <c r="E2467" t="str">
        <f>VLOOKUP(Oliusala[[#This Row],[postnumer]],Sveitarfelog[#All],5,FALSE)</f>
        <v>Austurland</v>
      </c>
      <c r="F2467" t="s">
        <v>24</v>
      </c>
      <c r="G2467" t="s">
        <v>24</v>
      </c>
      <c r="H2467" t="s">
        <v>58</v>
      </c>
      <c r="I2467" s="1">
        <v>0</v>
      </c>
      <c r="J2467" s="2">
        <f>VLOOKUP(Oliusala[[#This Row],[tegund]],Tegundir!$B$2:$D$19,3,FALSE)*Oliusala[[#This Row],[magn]]/1000</f>
        <v>0</v>
      </c>
      <c r="K2467">
        <v>2011</v>
      </c>
      <c r="L2467" t="s">
        <v>18</v>
      </c>
      <c r="M2467" s="144" t="s">
        <v>59</v>
      </c>
    </row>
    <row r="2468" spans="1:15" x14ac:dyDescent="0.2">
      <c r="A2468" t="s">
        <v>63</v>
      </c>
      <c r="B2468" s="144" t="s">
        <v>97</v>
      </c>
      <c r="C2468">
        <v>690</v>
      </c>
      <c r="D2468" t="str">
        <f>VLOOKUP(Oliusala[[#This Row],[postnumer]],Sveitarfelog[#All],4,FALSE)</f>
        <v>Vopnafjarðarhreppur</v>
      </c>
      <c r="E2468" t="str">
        <f>VLOOKUP(Oliusala[[#This Row],[postnumer]],Sveitarfelog[#All],5,FALSE)</f>
        <v>Austurland</v>
      </c>
      <c r="F2468" t="s">
        <v>24</v>
      </c>
      <c r="G2468" t="s">
        <v>24</v>
      </c>
      <c r="H2468" t="s">
        <v>58</v>
      </c>
      <c r="I2468" s="1">
        <v>272656</v>
      </c>
      <c r="J2468" s="2">
        <f>VLOOKUP(Oliusala[[#This Row],[tegund]],Tegundir!$B$2:$D$19,3,FALSE)*Oliusala[[#This Row],[magn]]/1000</f>
        <v>235.84744000000001</v>
      </c>
      <c r="K2468">
        <v>2011</v>
      </c>
      <c r="L2468" t="s">
        <v>18</v>
      </c>
      <c r="M2468" s="144" t="s">
        <v>59</v>
      </c>
    </row>
    <row r="2469" spans="1:15" x14ac:dyDescent="0.2">
      <c r="A2469" t="s">
        <v>63</v>
      </c>
      <c r="B2469" s="144" t="s">
        <v>152</v>
      </c>
      <c r="C2469">
        <v>700</v>
      </c>
      <c r="D2469" t="str">
        <f>VLOOKUP(Oliusala[[#This Row],[postnumer]],Sveitarfelog[#All],4,FALSE)</f>
        <v>Fljótsdalshreppur,Múlaþing</v>
      </c>
      <c r="E2469" t="str">
        <f>VLOOKUP(Oliusala[[#This Row],[postnumer]],Sveitarfelog[#All],5,FALSE)</f>
        <v>Austurland</v>
      </c>
      <c r="F2469" t="s">
        <v>25</v>
      </c>
      <c r="G2469" t="s">
        <v>24</v>
      </c>
      <c r="H2469" t="s">
        <v>58</v>
      </c>
      <c r="I2469" s="1">
        <v>143970</v>
      </c>
      <c r="J2469" s="2">
        <f>VLOOKUP(Oliusala[[#This Row],[tegund]],Tegundir!$B$2:$D$19,3,FALSE)*Oliusala[[#This Row],[magn]]/1000</f>
        <v>124.53405000000001</v>
      </c>
      <c r="K2469">
        <v>2011</v>
      </c>
      <c r="L2469" t="s">
        <v>1955</v>
      </c>
      <c r="M2469" s="144" t="s">
        <v>59</v>
      </c>
    </row>
    <row r="2470" spans="1:15" x14ac:dyDescent="0.2">
      <c r="A2470" t="s">
        <v>63</v>
      </c>
      <c r="B2470" s="144" t="s">
        <v>152</v>
      </c>
      <c r="C2470">
        <v>700</v>
      </c>
      <c r="D2470" t="str">
        <f>VLOOKUP(Oliusala[[#This Row],[postnumer]],Sveitarfelog[#All],4,FALSE)</f>
        <v>Fljótsdalshreppur,Múlaþing</v>
      </c>
      <c r="E2470" t="str">
        <f>VLOOKUP(Oliusala[[#This Row],[postnumer]],Sveitarfelog[#All],5,FALSE)</f>
        <v>Austurland</v>
      </c>
      <c r="F2470" t="s">
        <v>25</v>
      </c>
      <c r="G2470" t="s">
        <v>24</v>
      </c>
      <c r="H2470" t="s">
        <v>58</v>
      </c>
      <c r="I2470" s="1">
        <v>7308</v>
      </c>
      <c r="J2470" s="2">
        <f>VLOOKUP(Oliusala[[#This Row],[tegund]],Tegundir!$B$2:$D$19,3,FALSE)*Oliusala[[#This Row],[magn]]/1000</f>
        <v>6.3214199999999998</v>
      </c>
      <c r="K2470">
        <v>2011</v>
      </c>
      <c r="L2470" t="s">
        <v>1955</v>
      </c>
      <c r="M2470" s="144" t="s">
        <v>59</v>
      </c>
    </row>
    <row r="2471" spans="1:15" x14ac:dyDescent="0.2">
      <c r="A2471" t="s">
        <v>69</v>
      </c>
      <c r="B2471" s="144" t="s">
        <v>152</v>
      </c>
      <c r="C2471">
        <v>700</v>
      </c>
      <c r="D2471" t="str">
        <f>VLOOKUP(Oliusala[[#This Row],[postnumer]],Sveitarfelog[#All],4,FALSE)</f>
        <v>Fljótsdalshreppur,Múlaþing</v>
      </c>
      <c r="E2471" t="str">
        <f>VLOOKUP(Oliusala[[#This Row],[postnumer]],Sveitarfelog[#All],5,FALSE)</f>
        <v>Austurland</v>
      </c>
      <c r="F2471" t="s">
        <v>25</v>
      </c>
      <c r="G2471" t="s">
        <v>24</v>
      </c>
      <c r="H2471" t="s">
        <v>60</v>
      </c>
      <c r="I2471" s="1">
        <v>56466</v>
      </c>
      <c r="J2471" s="2">
        <f>VLOOKUP(Oliusala[[#This Row],[tegund]],Tegundir!$B$2:$D$19,3,FALSE)*Oliusala[[#This Row],[magn]]/1000</f>
        <v>48.843089999999997</v>
      </c>
      <c r="K2471">
        <v>2011</v>
      </c>
      <c r="L2471" t="s">
        <v>1955</v>
      </c>
      <c r="M2471" s="144" t="s">
        <v>59</v>
      </c>
    </row>
    <row r="2472" spans="1:15" x14ac:dyDescent="0.2">
      <c r="A2472" t="s">
        <v>66</v>
      </c>
      <c r="B2472" s="144" t="s">
        <v>152</v>
      </c>
      <c r="C2472">
        <v>700</v>
      </c>
      <c r="D2472" t="str">
        <f>VLOOKUP(Oliusala[[#This Row],[postnumer]],Sveitarfelog[#All],4,FALSE)</f>
        <v>Fljótsdalshreppur,Múlaþing</v>
      </c>
      <c r="E2472" t="str">
        <f>VLOOKUP(Oliusala[[#This Row],[postnumer]],Sveitarfelog[#All],5,FALSE)</f>
        <v>Austurland</v>
      </c>
      <c r="F2472" t="s">
        <v>25</v>
      </c>
      <c r="G2472" t="s">
        <v>24</v>
      </c>
      <c r="H2472" t="s">
        <v>60</v>
      </c>
      <c r="I2472" s="1">
        <v>118655</v>
      </c>
      <c r="J2472" s="2">
        <f>VLOOKUP(Oliusala[[#This Row],[tegund]],Tegundir!$B$2:$D$19,3,FALSE)*Oliusala[[#This Row],[magn]]/1000</f>
        <v>102.63657499999999</v>
      </c>
      <c r="K2472">
        <v>2011</v>
      </c>
      <c r="L2472" t="s">
        <v>1955</v>
      </c>
      <c r="M2472" s="144" t="s">
        <v>59</v>
      </c>
    </row>
    <row r="2473" spans="1:15" x14ac:dyDescent="0.2">
      <c r="A2473" t="s">
        <v>57</v>
      </c>
      <c r="B2473" s="144" t="s">
        <v>152</v>
      </c>
      <c r="C2473">
        <v>700</v>
      </c>
      <c r="D2473" t="str">
        <f>VLOOKUP(Oliusala[[#This Row],[postnumer]],Sveitarfelog[#All],4,FALSE)</f>
        <v>Fljótsdalshreppur,Múlaþing</v>
      </c>
      <c r="E2473" t="str">
        <f>VLOOKUP(Oliusala[[#This Row],[postnumer]],Sveitarfelog[#All],5,FALSE)</f>
        <v>Austurland</v>
      </c>
      <c r="F2473" t="s">
        <v>25</v>
      </c>
      <c r="G2473" t="s">
        <v>24</v>
      </c>
      <c r="H2473" t="s">
        <v>60</v>
      </c>
      <c r="I2473" s="1">
        <v>158297</v>
      </c>
      <c r="J2473" s="2">
        <f>VLOOKUP(Oliusala[[#This Row],[tegund]],Tegundir!$B$2:$D$19,3,FALSE)*Oliusala[[#This Row],[magn]]/1000</f>
        <v>136.926905</v>
      </c>
      <c r="K2473">
        <v>2011</v>
      </c>
      <c r="L2473" t="s">
        <v>1955</v>
      </c>
      <c r="M2473" s="144" t="s">
        <v>59</v>
      </c>
    </row>
    <row r="2474" spans="1:15" x14ac:dyDescent="0.2">
      <c r="A2474" t="s">
        <v>69</v>
      </c>
      <c r="B2474" s="144" t="s">
        <v>152</v>
      </c>
      <c r="C2474">
        <v>700</v>
      </c>
      <c r="D2474" t="str">
        <f>VLOOKUP(Oliusala[[#This Row],[postnumer]],Sveitarfelog[#All],4,FALSE)</f>
        <v>Fljótsdalshreppur,Múlaþing</v>
      </c>
      <c r="E2474" t="str">
        <f>VLOOKUP(Oliusala[[#This Row],[postnumer]],Sveitarfelog[#All],5,FALSE)</f>
        <v>Austurland</v>
      </c>
      <c r="F2474" t="s">
        <v>24</v>
      </c>
      <c r="G2474" t="s">
        <v>24</v>
      </c>
      <c r="H2474" t="s">
        <v>60</v>
      </c>
      <c r="I2474" s="1">
        <v>35580</v>
      </c>
      <c r="J2474" s="2">
        <f>VLOOKUP(Oliusala[[#This Row],[tegund]],Tegundir!$B$2:$D$19,3,FALSE)*Oliusala[[#This Row],[magn]]/1000</f>
        <v>30.776700000000002</v>
      </c>
      <c r="K2474">
        <v>2011</v>
      </c>
      <c r="L2474" t="s">
        <v>18</v>
      </c>
      <c r="M2474" s="144" t="s">
        <v>59</v>
      </c>
    </row>
    <row r="2475" spans="1:15" x14ac:dyDescent="0.2">
      <c r="A2475" t="s">
        <v>69</v>
      </c>
      <c r="B2475" s="144" t="s">
        <v>152</v>
      </c>
      <c r="C2475">
        <v>700</v>
      </c>
      <c r="D2475" t="str">
        <f>VLOOKUP(Oliusala[[#This Row],[postnumer]],Sveitarfelog[#All],4,FALSE)</f>
        <v>Fljótsdalshreppur,Múlaþing</v>
      </c>
      <c r="E2475" t="str">
        <f>VLOOKUP(Oliusala[[#This Row],[postnumer]],Sveitarfelog[#All],5,FALSE)</f>
        <v>Austurland</v>
      </c>
      <c r="F2475" t="s">
        <v>29</v>
      </c>
      <c r="G2475" t="s">
        <v>24</v>
      </c>
      <c r="H2475" t="s">
        <v>60</v>
      </c>
      <c r="I2475" s="1">
        <v>44522</v>
      </c>
      <c r="J2475" s="2">
        <f>VLOOKUP(Oliusala[[#This Row],[tegund]],Tegundir!$B$2:$D$19,3,FALSE)*Oliusala[[#This Row],[magn]]/1000</f>
        <v>38.51153</v>
      </c>
      <c r="K2475">
        <v>2011</v>
      </c>
      <c r="L2475" t="s">
        <v>19</v>
      </c>
      <c r="M2475" s="144" t="s">
        <v>59</v>
      </c>
      <c r="O2475" s="144" t="s">
        <v>1998</v>
      </c>
    </row>
    <row r="2476" spans="1:15" x14ac:dyDescent="0.2">
      <c r="A2476" t="s">
        <v>66</v>
      </c>
      <c r="B2476" s="144" t="s">
        <v>152</v>
      </c>
      <c r="C2476">
        <v>700</v>
      </c>
      <c r="D2476" t="str">
        <f>VLOOKUP(Oliusala[[#This Row],[postnumer]],Sveitarfelog[#All],4,FALSE)</f>
        <v>Fljótsdalshreppur,Múlaþing</v>
      </c>
      <c r="E2476" t="str">
        <f>VLOOKUP(Oliusala[[#This Row],[postnumer]],Sveitarfelog[#All],5,FALSE)</f>
        <v>Austurland</v>
      </c>
      <c r="F2476" t="s">
        <v>24</v>
      </c>
      <c r="G2476" t="s">
        <v>24</v>
      </c>
      <c r="H2476" t="s">
        <v>60</v>
      </c>
      <c r="I2476" s="1">
        <v>24844</v>
      </c>
      <c r="J2476" s="2">
        <f>VLOOKUP(Oliusala[[#This Row],[tegund]],Tegundir!$B$2:$D$19,3,FALSE)*Oliusala[[#This Row],[magn]]/1000</f>
        <v>21.49006</v>
      </c>
      <c r="K2476">
        <v>2011</v>
      </c>
      <c r="L2476" t="s">
        <v>18</v>
      </c>
      <c r="M2476" s="144" t="s">
        <v>59</v>
      </c>
    </row>
    <row r="2477" spans="1:15" x14ac:dyDescent="0.2">
      <c r="A2477" t="s">
        <v>66</v>
      </c>
      <c r="B2477" s="144" t="s">
        <v>152</v>
      </c>
      <c r="C2477">
        <v>700</v>
      </c>
      <c r="D2477" t="str">
        <f>VLOOKUP(Oliusala[[#This Row],[postnumer]],Sveitarfelog[#All],4,FALSE)</f>
        <v>Fljótsdalshreppur,Múlaþing</v>
      </c>
      <c r="E2477" t="str">
        <f>VLOOKUP(Oliusala[[#This Row],[postnumer]],Sveitarfelog[#All],5,FALSE)</f>
        <v>Austurland</v>
      </c>
      <c r="F2477" t="s">
        <v>30</v>
      </c>
      <c r="G2477" t="s">
        <v>24</v>
      </c>
      <c r="H2477" t="s">
        <v>60</v>
      </c>
      <c r="I2477" s="1">
        <v>11410</v>
      </c>
      <c r="J2477" s="2">
        <f>VLOOKUP(Oliusala[[#This Row],[tegund]],Tegundir!$B$2:$D$19,3,FALSE)*Oliusala[[#This Row],[magn]]/1000</f>
        <v>9.86965</v>
      </c>
      <c r="K2477">
        <v>2011</v>
      </c>
      <c r="L2477" t="s">
        <v>19</v>
      </c>
      <c r="M2477" s="144" t="s">
        <v>59</v>
      </c>
      <c r="O2477" s="144" t="s">
        <v>1998</v>
      </c>
    </row>
    <row r="2478" spans="1:15" x14ac:dyDescent="0.2">
      <c r="A2478" t="s">
        <v>57</v>
      </c>
      <c r="B2478" s="144" t="s">
        <v>152</v>
      </c>
      <c r="C2478">
        <v>700</v>
      </c>
      <c r="D2478" t="str">
        <f>VLOOKUP(Oliusala[[#This Row],[postnumer]],Sveitarfelog[#All],4,FALSE)</f>
        <v>Fljótsdalshreppur,Múlaþing</v>
      </c>
      <c r="E2478" t="str">
        <f>VLOOKUP(Oliusala[[#This Row],[postnumer]],Sveitarfelog[#All],5,FALSE)</f>
        <v>Austurland</v>
      </c>
      <c r="F2478" t="s">
        <v>24</v>
      </c>
      <c r="G2478" t="s">
        <v>24</v>
      </c>
      <c r="H2478" t="s">
        <v>58</v>
      </c>
      <c r="I2478" s="1">
        <v>0</v>
      </c>
      <c r="J2478" s="2">
        <f>VLOOKUP(Oliusala[[#This Row],[tegund]],Tegundir!$B$2:$D$19,3,FALSE)*Oliusala[[#This Row],[magn]]/1000</f>
        <v>0</v>
      </c>
      <c r="K2478">
        <v>2011</v>
      </c>
      <c r="L2478" t="s">
        <v>18</v>
      </c>
      <c r="M2478" s="144" t="s">
        <v>59</v>
      </c>
    </row>
    <row r="2479" spans="1:15" x14ac:dyDescent="0.2">
      <c r="A2479" t="s">
        <v>57</v>
      </c>
      <c r="B2479" s="144" t="s">
        <v>152</v>
      </c>
      <c r="C2479">
        <v>700</v>
      </c>
      <c r="D2479" t="str">
        <f>VLOOKUP(Oliusala[[#This Row],[postnumer]],Sveitarfelog[#All],4,FALSE)</f>
        <v>Fljótsdalshreppur,Múlaþing</v>
      </c>
      <c r="E2479" t="str">
        <f>VLOOKUP(Oliusala[[#This Row],[postnumer]],Sveitarfelog[#All],5,FALSE)</f>
        <v>Austurland</v>
      </c>
      <c r="F2479" t="s">
        <v>24</v>
      </c>
      <c r="G2479" t="s">
        <v>24</v>
      </c>
      <c r="H2479" t="s">
        <v>60</v>
      </c>
      <c r="I2479" s="1">
        <v>75374</v>
      </c>
      <c r="J2479" s="2">
        <f>VLOOKUP(Oliusala[[#This Row],[tegund]],Tegundir!$B$2:$D$19,3,FALSE)*Oliusala[[#This Row],[magn]]/1000</f>
        <v>65.198509999999999</v>
      </c>
      <c r="K2479">
        <v>2011</v>
      </c>
      <c r="L2479" t="s">
        <v>18</v>
      </c>
      <c r="M2479" s="144" t="s">
        <v>59</v>
      </c>
    </row>
    <row r="2480" spans="1:15" x14ac:dyDescent="0.2">
      <c r="A2480" t="s">
        <v>57</v>
      </c>
      <c r="B2480" s="144" t="s">
        <v>152</v>
      </c>
      <c r="C2480">
        <v>700</v>
      </c>
      <c r="D2480" t="str">
        <f>VLOOKUP(Oliusala[[#This Row],[postnumer]],Sveitarfelog[#All],4,FALSE)</f>
        <v>Fljótsdalshreppur,Múlaþing</v>
      </c>
      <c r="E2480" t="str">
        <f>VLOOKUP(Oliusala[[#This Row],[postnumer]],Sveitarfelog[#All],5,FALSE)</f>
        <v>Austurland</v>
      </c>
      <c r="F2480" t="s">
        <v>29</v>
      </c>
      <c r="G2480" t="s">
        <v>24</v>
      </c>
      <c r="H2480" t="s">
        <v>60</v>
      </c>
      <c r="I2480" s="1">
        <v>684</v>
      </c>
      <c r="J2480" s="2">
        <f>VLOOKUP(Oliusala[[#This Row],[tegund]],Tegundir!$B$2:$D$19,3,FALSE)*Oliusala[[#This Row],[magn]]/1000</f>
        <v>0.59165999999999996</v>
      </c>
      <c r="K2480">
        <v>2011</v>
      </c>
      <c r="L2480" t="s">
        <v>19</v>
      </c>
      <c r="M2480" s="144" t="s">
        <v>59</v>
      </c>
      <c r="O2480" s="144" t="s">
        <v>1998</v>
      </c>
    </row>
    <row r="2481" spans="1:15" x14ac:dyDescent="0.2">
      <c r="A2481" t="s">
        <v>57</v>
      </c>
      <c r="B2481" s="144" t="s">
        <v>152</v>
      </c>
      <c r="C2481">
        <v>700</v>
      </c>
      <c r="D2481" t="str">
        <f>VLOOKUP(Oliusala[[#This Row],[postnumer]],Sveitarfelog[#All],4,FALSE)</f>
        <v>Fljótsdalshreppur,Múlaþing</v>
      </c>
      <c r="E2481" t="str">
        <f>VLOOKUP(Oliusala[[#This Row],[postnumer]],Sveitarfelog[#All],5,FALSE)</f>
        <v>Austurland</v>
      </c>
      <c r="F2481" t="s">
        <v>30</v>
      </c>
      <c r="G2481" t="s">
        <v>24</v>
      </c>
      <c r="H2481" t="s">
        <v>60</v>
      </c>
      <c r="I2481" s="1">
        <v>96816</v>
      </c>
      <c r="J2481" s="2">
        <f>VLOOKUP(Oliusala[[#This Row],[tegund]],Tegundir!$B$2:$D$19,3,FALSE)*Oliusala[[#This Row],[magn]]/1000</f>
        <v>83.745840000000001</v>
      </c>
      <c r="K2481">
        <v>2011</v>
      </c>
      <c r="L2481" t="s">
        <v>19</v>
      </c>
      <c r="M2481" s="144" t="s">
        <v>59</v>
      </c>
      <c r="O2481" s="144" t="s">
        <v>1998</v>
      </c>
    </row>
    <row r="2482" spans="1:15" x14ac:dyDescent="0.2">
      <c r="A2482" t="s">
        <v>63</v>
      </c>
      <c r="B2482" s="144" t="s">
        <v>152</v>
      </c>
      <c r="C2482">
        <v>700</v>
      </c>
      <c r="D2482" t="str">
        <f>VLOOKUP(Oliusala[[#This Row],[postnumer]],Sveitarfelog[#All],4,FALSE)</f>
        <v>Fljótsdalshreppur,Múlaþing</v>
      </c>
      <c r="E2482" t="str">
        <f>VLOOKUP(Oliusala[[#This Row],[postnumer]],Sveitarfelog[#All],5,FALSE)</f>
        <v>Austurland</v>
      </c>
      <c r="F2482" t="s">
        <v>24</v>
      </c>
      <c r="G2482" t="s">
        <v>24</v>
      </c>
      <c r="H2482" t="s">
        <v>58</v>
      </c>
      <c r="I2482" s="1">
        <v>1932069</v>
      </c>
      <c r="J2482" s="2">
        <f>VLOOKUP(Oliusala[[#This Row],[tegund]],Tegundir!$B$2:$D$19,3,FALSE)*Oliusala[[#This Row],[magn]]/1000</f>
        <v>1671.239685</v>
      </c>
      <c r="K2482">
        <v>2011</v>
      </c>
      <c r="L2482" t="s">
        <v>18</v>
      </c>
      <c r="M2482" s="144" t="s">
        <v>59</v>
      </c>
    </row>
    <row r="2483" spans="1:15" x14ac:dyDescent="0.2">
      <c r="A2483" t="s">
        <v>63</v>
      </c>
      <c r="B2483" s="144" t="s">
        <v>152</v>
      </c>
      <c r="C2483">
        <v>700</v>
      </c>
      <c r="D2483" t="str">
        <f>VLOOKUP(Oliusala[[#This Row],[postnumer]],Sveitarfelog[#All],4,FALSE)</f>
        <v>Fljótsdalshreppur,Múlaþing</v>
      </c>
      <c r="E2483" t="str">
        <f>VLOOKUP(Oliusala[[#This Row],[postnumer]],Sveitarfelog[#All],5,FALSE)</f>
        <v>Austurland</v>
      </c>
      <c r="F2483" t="s">
        <v>24</v>
      </c>
      <c r="G2483" t="s">
        <v>24</v>
      </c>
      <c r="H2483" t="s">
        <v>58</v>
      </c>
      <c r="I2483" s="1">
        <v>365191</v>
      </c>
      <c r="J2483" s="2">
        <f>VLOOKUP(Oliusala[[#This Row],[tegund]],Tegundir!$B$2:$D$19,3,FALSE)*Oliusala[[#This Row],[magn]]/1000</f>
        <v>315.89021500000001</v>
      </c>
      <c r="K2483">
        <v>2011</v>
      </c>
      <c r="L2483" t="s">
        <v>18</v>
      </c>
      <c r="M2483" s="144" t="s">
        <v>59</v>
      </c>
    </row>
    <row r="2484" spans="1:15" x14ac:dyDescent="0.2">
      <c r="A2484" t="s">
        <v>63</v>
      </c>
      <c r="B2484" s="144" t="s">
        <v>154</v>
      </c>
      <c r="C2484">
        <v>701</v>
      </c>
      <c r="D2484" t="str">
        <f>VLOOKUP(Oliusala[[#This Row],[postnumer]],Sveitarfelog[#All],4,FALSE)</f>
        <v>Fljótsdalshreppur,Múlaþing</v>
      </c>
      <c r="E2484" t="str">
        <f>VLOOKUP(Oliusala[[#This Row],[postnumer]],Sveitarfelog[#All],5,FALSE)</f>
        <v>Austurland</v>
      </c>
      <c r="F2484" t="s">
        <v>25</v>
      </c>
      <c r="G2484" t="s">
        <v>24</v>
      </c>
      <c r="H2484" t="s">
        <v>58</v>
      </c>
      <c r="I2484" s="1">
        <v>42544</v>
      </c>
      <c r="J2484" s="2">
        <f>VLOOKUP(Oliusala[[#This Row],[tegund]],Tegundir!$B$2:$D$19,3,FALSE)*Oliusala[[#This Row],[magn]]/1000</f>
        <v>36.800559999999997</v>
      </c>
      <c r="K2484">
        <v>2011</v>
      </c>
      <c r="L2484" t="s">
        <v>1955</v>
      </c>
      <c r="M2484" s="144" t="s">
        <v>59</v>
      </c>
    </row>
    <row r="2485" spans="1:15" x14ac:dyDescent="0.2">
      <c r="A2485" t="s">
        <v>69</v>
      </c>
      <c r="B2485" s="144" t="s">
        <v>154</v>
      </c>
      <c r="C2485">
        <v>701</v>
      </c>
      <c r="D2485" t="str">
        <f>VLOOKUP(Oliusala[[#This Row],[postnumer]],Sveitarfelog[#All],4,FALSE)</f>
        <v>Fljótsdalshreppur,Múlaþing</v>
      </c>
      <c r="E2485" t="str">
        <f>VLOOKUP(Oliusala[[#This Row],[postnumer]],Sveitarfelog[#All],5,FALSE)</f>
        <v>Austurland</v>
      </c>
      <c r="F2485" t="s">
        <v>25</v>
      </c>
      <c r="G2485" t="s">
        <v>24</v>
      </c>
      <c r="H2485" t="s">
        <v>60</v>
      </c>
      <c r="I2485" s="1">
        <v>570</v>
      </c>
      <c r="J2485" s="2">
        <f>VLOOKUP(Oliusala[[#This Row],[tegund]],Tegundir!$B$2:$D$19,3,FALSE)*Oliusala[[#This Row],[magn]]/1000</f>
        <v>0.49304999999999999</v>
      </c>
      <c r="K2485">
        <v>2011</v>
      </c>
      <c r="L2485" t="s">
        <v>1955</v>
      </c>
      <c r="M2485" s="144" t="s">
        <v>59</v>
      </c>
    </row>
    <row r="2486" spans="1:15" x14ac:dyDescent="0.2">
      <c r="A2486" t="s">
        <v>69</v>
      </c>
      <c r="B2486" s="144" t="s">
        <v>155</v>
      </c>
      <c r="C2486">
        <v>701</v>
      </c>
      <c r="D2486" t="str">
        <f>VLOOKUP(Oliusala[[#This Row],[postnumer]],Sveitarfelog[#All],4,FALSE)</f>
        <v>Fljótsdalshreppur,Múlaþing</v>
      </c>
      <c r="E2486" t="str">
        <f>VLOOKUP(Oliusala[[#This Row],[postnumer]],Sveitarfelog[#All],5,FALSE)</f>
        <v>Austurland</v>
      </c>
      <c r="F2486" t="s">
        <v>25</v>
      </c>
      <c r="G2486" t="s">
        <v>24</v>
      </c>
      <c r="H2486" t="s">
        <v>60</v>
      </c>
      <c r="I2486" s="1">
        <v>2659</v>
      </c>
      <c r="J2486" s="2">
        <f>VLOOKUP(Oliusala[[#This Row],[tegund]],Tegundir!$B$2:$D$19,3,FALSE)*Oliusala[[#This Row],[magn]]/1000</f>
        <v>2.3000349999999998</v>
      </c>
      <c r="K2486">
        <v>2011</v>
      </c>
      <c r="L2486" t="s">
        <v>1955</v>
      </c>
      <c r="M2486" s="144" t="s">
        <v>59</v>
      </c>
    </row>
    <row r="2487" spans="1:15" x14ac:dyDescent="0.2">
      <c r="A2487" t="s">
        <v>66</v>
      </c>
      <c r="B2487" s="144" t="s">
        <v>157</v>
      </c>
      <c r="C2487">
        <v>701</v>
      </c>
      <c r="D2487" t="str">
        <f>VLOOKUP(Oliusala[[#This Row],[postnumer]],Sveitarfelog[#All],4,FALSE)</f>
        <v>Fljótsdalshreppur,Múlaþing</v>
      </c>
      <c r="E2487" t="str">
        <f>VLOOKUP(Oliusala[[#This Row],[postnumer]],Sveitarfelog[#All],5,FALSE)</f>
        <v>Austurland</v>
      </c>
      <c r="F2487" t="s">
        <v>25</v>
      </c>
      <c r="G2487" t="s">
        <v>24</v>
      </c>
      <c r="H2487" t="s">
        <v>60</v>
      </c>
      <c r="I2487" s="1">
        <v>1372</v>
      </c>
      <c r="J2487" s="2">
        <f>VLOOKUP(Oliusala[[#This Row],[tegund]],Tegundir!$B$2:$D$19,3,FALSE)*Oliusala[[#This Row],[magn]]/1000</f>
        <v>1.1867799999999999</v>
      </c>
      <c r="K2487">
        <v>2011</v>
      </c>
      <c r="L2487" t="s">
        <v>1955</v>
      </c>
      <c r="M2487" s="144" t="s">
        <v>59</v>
      </c>
    </row>
    <row r="2488" spans="1:15" x14ac:dyDescent="0.2">
      <c r="A2488" t="s">
        <v>66</v>
      </c>
      <c r="B2488" s="144" t="s">
        <v>156</v>
      </c>
      <c r="C2488">
        <v>701</v>
      </c>
      <c r="D2488" t="str">
        <f>VLOOKUP(Oliusala[[#This Row],[postnumer]],Sveitarfelog[#All],4,FALSE)</f>
        <v>Fljótsdalshreppur,Múlaþing</v>
      </c>
      <c r="E2488" t="str">
        <f>VLOOKUP(Oliusala[[#This Row],[postnumer]],Sveitarfelog[#All],5,FALSE)</f>
        <v>Austurland</v>
      </c>
      <c r="F2488" t="s">
        <v>25</v>
      </c>
      <c r="G2488" t="s">
        <v>24</v>
      </c>
      <c r="H2488" t="s">
        <v>60</v>
      </c>
      <c r="I2488" s="1">
        <v>27788</v>
      </c>
      <c r="J2488" s="2">
        <f>VLOOKUP(Oliusala[[#This Row],[tegund]],Tegundir!$B$2:$D$19,3,FALSE)*Oliusala[[#This Row],[magn]]/1000</f>
        <v>24.036619999999999</v>
      </c>
      <c r="K2488">
        <v>2011</v>
      </c>
      <c r="L2488" t="s">
        <v>1955</v>
      </c>
      <c r="M2488" s="144" t="s">
        <v>59</v>
      </c>
    </row>
    <row r="2489" spans="1:15" x14ac:dyDescent="0.2">
      <c r="A2489" t="s">
        <v>66</v>
      </c>
      <c r="B2489" s="144" t="s">
        <v>155</v>
      </c>
      <c r="C2489">
        <v>701</v>
      </c>
      <c r="D2489" t="str">
        <f>VLOOKUP(Oliusala[[#This Row],[postnumer]],Sveitarfelog[#All],4,FALSE)</f>
        <v>Fljótsdalshreppur,Múlaþing</v>
      </c>
      <c r="E2489" t="str">
        <f>VLOOKUP(Oliusala[[#This Row],[postnumer]],Sveitarfelog[#All],5,FALSE)</f>
        <v>Austurland</v>
      </c>
      <c r="F2489" t="s">
        <v>25</v>
      </c>
      <c r="G2489" t="s">
        <v>24</v>
      </c>
      <c r="H2489" t="s">
        <v>60</v>
      </c>
      <c r="I2489" s="1">
        <v>17916</v>
      </c>
      <c r="J2489" s="2">
        <f>VLOOKUP(Oliusala[[#This Row],[tegund]],Tegundir!$B$2:$D$19,3,FALSE)*Oliusala[[#This Row],[magn]]/1000</f>
        <v>15.497339999999999</v>
      </c>
      <c r="K2489">
        <v>2011</v>
      </c>
      <c r="L2489" t="s">
        <v>1955</v>
      </c>
      <c r="M2489" s="144" t="s">
        <v>59</v>
      </c>
    </row>
    <row r="2490" spans="1:15" x14ac:dyDescent="0.2">
      <c r="A2490" t="s">
        <v>57</v>
      </c>
      <c r="B2490" s="144" t="s">
        <v>157</v>
      </c>
      <c r="C2490">
        <v>701</v>
      </c>
      <c r="D2490" t="str">
        <f>VLOOKUP(Oliusala[[#This Row],[postnumer]],Sveitarfelog[#All],4,FALSE)</f>
        <v>Fljótsdalshreppur,Múlaþing</v>
      </c>
      <c r="E2490" t="str">
        <f>VLOOKUP(Oliusala[[#This Row],[postnumer]],Sveitarfelog[#All],5,FALSE)</f>
        <v>Austurland</v>
      </c>
      <c r="F2490" t="s">
        <v>25</v>
      </c>
      <c r="G2490" t="s">
        <v>24</v>
      </c>
      <c r="H2490" t="s">
        <v>60</v>
      </c>
      <c r="I2490" s="1">
        <v>63049</v>
      </c>
      <c r="J2490" s="2">
        <f>VLOOKUP(Oliusala[[#This Row],[tegund]],Tegundir!$B$2:$D$19,3,FALSE)*Oliusala[[#This Row],[magn]]/1000</f>
        <v>54.537385</v>
      </c>
      <c r="K2490">
        <v>2011</v>
      </c>
      <c r="L2490" t="s">
        <v>1955</v>
      </c>
      <c r="M2490" s="144" t="s">
        <v>59</v>
      </c>
    </row>
    <row r="2491" spans="1:15" x14ac:dyDescent="0.2">
      <c r="A2491" t="s">
        <v>57</v>
      </c>
      <c r="B2491" s="144" t="s">
        <v>156</v>
      </c>
      <c r="C2491">
        <v>701</v>
      </c>
      <c r="D2491" t="str">
        <f>VLOOKUP(Oliusala[[#This Row],[postnumer]],Sveitarfelog[#All],4,FALSE)</f>
        <v>Fljótsdalshreppur,Múlaþing</v>
      </c>
      <c r="E2491" t="str">
        <f>VLOOKUP(Oliusala[[#This Row],[postnumer]],Sveitarfelog[#All],5,FALSE)</f>
        <v>Austurland</v>
      </c>
      <c r="F2491" t="s">
        <v>25</v>
      </c>
      <c r="G2491" t="s">
        <v>24</v>
      </c>
      <c r="H2491" t="s">
        <v>60</v>
      </c>
      <c r="I2491" s="1">
        <v>127577</v>
      </c>
      <c r="J2491" s="2">
        <f>VLOOKUP(Oliusala[[#This Row],[tegund]],Tegundir!$B$2:$D$19,3,FALSE)*Oliusala[[#This Row],[magn]]/1000</f>
        <v>110.35410499999999</v>
      </c>
      <c r="K2491">
        <v>2011</v>
      </c>
      <c r="L2491" t="s">
        <v>1955</v>
      </c>
      <c r="M2491" s="144" t="s">
        <v>59</v>
      </c>
    </row>
    <row r="2492" spans="1:15" x14ac:dyDescent="0.2">
      <c r="A2492" t="s">
        <v>57</v>
      </c>
      <c r="B2492" s="144" t="s">
        <v>155</v>
      </c>
      <c r="C2492">
        <v>701</v>
      </c>
      <c r="D2492" t="str">
        <f>VLOOKUP(Oliusala[[#This Row],[postnumer]],Sveitarfelog[#All],4,FALSE)</f>
        <v>Fljótsdalshreppur,Múlaþing</v>
      </c>
      <c r="E2492" t="str">
        <f>VLOOKUP(Oliusala[[#This Row],[postnumer]],Sveitarfelog[#All],5,FALSE)</f>
        <v>Austurland</v>
      </c>
      <c r="F2492" t="s">
        <v>25</v>
      </c>
      <c r="G2492" t="s">
        <v>24</v>
      </c>
      <c r="H2492" t="s">
        <v>60</v>
      </c>
      <c r="I2492" s="1">
        <v>20092</v>
      </c>
      <c r="J2492" s="2">
        <f>VLOOKUP(Oliusala[[#This Row],[tegund]],Tegundir!$B$2:$D$19,3,FALSE)*Oliusala[[#This Row],[magn]]/1000</f>
        <v>17.379579999999997</v>
      </c>
      <c r="K2492">
        <v>2011</v>
      </c>
      <c r="L2492" t="s">
        <v>1955</v>
      </c>
      <c r="M2492" s="144" t="s">
        <v>59</v>
      </c>
    </row>
    <row r="2493" spans="1:15" x14ac:dyDescent="0.2">
      <c r="A2493" t="s">
        <v>69</v>
      </c>
      <c r="B2493" s="144" t="s">
        <v>154</v>
      </c>
      <c r="C2493">
        <v>701</v>
      </c>
      <c r="D2493" t="str">
        <f>VLOOKUP(Oliusala[[#This Row],[postnumer]],Sveitarfelog[#All],4,FALSE)</f>
        <v>Fljótsdalshreppur,Múlaþing</v>
      </c>
      <c r="E2493" t="str">
        <f>VLOOKUP(Oliusala[[#This Row],[postnumer]],Sveitarfelog[#All],5,FALSE)</f>
        <v>Austurland</v>
      </c>
      <c r="F2493" t="s">
        <v>24</v>
      </c>
      <c r="G2493" t="s">
        <v>24</v>
      </c>
      <c r="H2493" t="s">
        <v>60</v>
      </c>
      <c r="I2493" s="1">
        <v>504</v>
      </c>
      <c r="J2493" s="2">
        <f>VLOOKUP(Oliusala[[#This Row],[tegund]],Tegundir!$B$2:$D$19,3,FALSE)*Oliusala[[#This Row],[magn]]/1000</f>
        <v>0.43595999999999996</v>
      </c>
      <c r="K2493">
        <v>2011</v>
      </c>
      <c r="L2493" t="s">
        <v>18</v>
      </c>
      <c r="M2493" s="144" t="s">
        <v>59</v>
      </c>
    </row>
    <row r="2494" spans="1:15" x14ac:dyDescent="0.2">
      <c r="A2494" t="s">
        <v>69</v>
      </c>
      <c r="B2494" s="144" t="s">
        <v>155</v>
      </c>
      <c r="C2494">
        <v>701</v>
      </c>
      <c r="D2494" t="str">
        <f>VLOOKUP(Oliusala[[#This Row],[postnumer]],Sveitarfelog[#All],4,FALSE)</f>
        <v>Fljótsdalshreppur,Múlaþing</v>
      </c>
      <c r="E2494" t="str">
        <f>VLOOKUP(Oliusala[[#This Row],[postnumer]],Sveitarfelog[#All],5,FALSE)</f>
        <v>Austurland</v>
      </c>
      <c r="F2494" t="s">
        <v>24</v>
      </c>
      <c r="G2494" t="s">
        <v>24</v>
      </c>
      <c r="H2494" t="s">
        <v>60</v>
      </c>
      <c r="I2494" s="1">
        <v>4144</v>
      </c>
      <c r="J2494" s="2">
        <f>VLOOKUP(Oliusala[[#This Row],[tegund]],Tegundir!$B$2:$D$19,3,FALSE)*Oliusala[[#This Row],[magn]]/1000</f>
        <v>3.5845599999999997</v>
      </c>
      <c r="K2494">
        <v>2011</v>
      </c>
      <c r="L2494" t="s">
        <v>18</v>
      </c>
      <c r="M2494" s="144" t="s">
        <v>59</v>
      </c>
    </row>
    <row r="2495" spans="1:15" x14ac:dyDescent="0.2">
      <c r="A2495" t="s">
        <v>66</v>
      </c>
      <c r="B2495" s="144" t="s">
        <v>156</v>
      </c>
      <c r="C2495">
        <v>701</v>
      </c>
      <c r="D2495" t="str">
        <f>VLOOKUP(Oliusala[[#This Row],[postnumer]],Sveitarfelog[#All],4,FALSE)</f>
        <v>Fljótsdalshreppur,Múlaþing</v>
      </c>
      <c r="E2495" t="str">
        <f>VLOOKUP(Oliusala[[#This Row],[postnumer]],Sveitarfelog[#All],5,FALSE)</f>
        <v>Austurland</v>
      </c>
      <c r="F2495" t="s">
        <v>24</v>
      </c>
      <c r="G2495" t="s">
        <v>24</v>
      </c>
      <c r="H2495" t="s">
        <v>60</v>
      </c>
      <c r="I2495" s="1">
        <v>2641</v>
      </c>
      <c r="J2495" s="2">
        <f>VLOOKUP(Oliusala[[#This Row],[tegund]],Tegundir!$B$2:$D$19,3,FALSE)*Oliusala[[#This Row],[magn]]/1000</f>
        <v>2.284465</v>
      </c>
      <c r="K2495">
        <v>2011</v>
      </c>
      <c r="L2495" t="s">
        <v>18</v>
      </c>
      <c r="M2495" s="144" t="s">
        <v>59</v>
      </c>
    </row>
    <row r="2496" spans="1:15" x14ac:dyDescent="0.2">
      <c r="A2496" t="s">
        <v>66</v>
      </c>
      <c r="B2496" s="144" t="s">
        <v>155</v>
      </c>
      <c r="C2496">
        <v>701</v>
      </c>
      <c r="D2496" t="str">
        <f>VLOOKUP(Oliusala[[#This Row],[postnumer]],Sveitarfelog[#All],4,FALSE)</f>
        <v>Fljótsdalshreppur,Múlaþing</v>
      </c>
      <c r="E2496" t="str">
        <f>VLOOKUP(Oliusala[[#This Row],[postnumer]],Sveitarfelog[#All],5,FALSE)</f>
        <v>Austurland</v>
      </c>
      <c r="F2496" t="s">
        <v>24</v>
      </c>
      <c r="G2496" t="s">
        <v>24</v>
      </c>
      <c r="H2496" t="s">
        <v>60</v>
      </c>
      <c r="I2496" s="1">
        <v>10946</v>
      </c>
      <c r="J2496" s="2">
        <f>VLOOKUP(Oliusala[[#This Row],[tegund]],Tegundir!$B$2:$D$19,3,FALSE)*Oliusala[[#This Row],[magn]]/1000</f>
        <v>9.4682899999999997</v>
      </c>
      <c r="K2496">
        <v>2011</v>
      </c>
      <c r="L2496" t="s">
        <v>18</v>
      </c>
      <c r="M2496" s="144" t="s">
        <v>59</v>
      </c>
    </row>
    <row r="2497" spans="1:15" x14ac:dyDescent="0.2">
      <c r="A2497" t="s">
        <v>57</v>
      </c>
      <c r="B2497" s="144" t="s">
        <v>157</v>
      </c>
      <c r="C2497">
        <v>701</v>
      </c>
      <c r="D2497" t="str">
        <f>VLOOKUP(Oliusala[[#This Row],[postnumer]],Sveitarfelog[#All],4,FALSE)</f>
        <v>Fljótsdalshreppur,Múlaþing</v>
      </c>
      <c r="E2497" t="str">
        <f>VLOOKUP(Oliusala[[#This Row],[postnumer]],Sveitarfelog[#All],5,FALSE)</f>
        <v>Austurland</v>
      </c>
      <c r="F2497" t="s">
        <v>24</v>
      </c>
      <c r="G2497" t="s">
        <v>24</v>
      </c>
      <c r="H2497" t="s">
        <v>58</v>
      </c>
      <c r="I2497" s="1">
        <v>0</v>
      </c>
      <c r="J2497" s="2">
        <f>VLOOKUP(Oliusala[[#This Row],[tegund]],Tegundir!$B$2:$D$19,3,FALSE)*Oliusala[[#This Row],[magn]]/1000</f>
        <v>0</v>
      </c>
      <c r="K2497">
        <v>2011</v>
      </c>
      <c r="L2497" t="s">
        <v>18</v>
      </c>
      <c r="M2497" s="144" t="s">
        <v>59</v>
      </c>
    </row>
    <row r="2498" spans="1:15" x14ac:dyDescent="0.2">
      <c r="A2498" t="s">
        <v>57</v>
      </c>
      <c r="B2498" s="144" t="s">
        <v>157</v>
      </c>
      <c r="C2498">
        <v>701</v>
      </c>
      <c r="D2498" t="str">
        <f>VLOOKUP(Oliusala[[#This Row],[postnumer]],Sveitarfelog[#All],4,FALSE)</f>
        <v>Fljótsdalshreppur,Múlaþing</v>
      </c>
      <c r="E2498" t="str">
        <f>VLOOKUP(Oliusala[[#This Row],[postnumer]],Sveitarfelog[#All],5,FALSE)</f>
        <v>Austurland</v>
      </c>
      <c r="F2498" t="s">
        <v>24</v>
      </c>
      <c r="G2498" t="s">
        <v>24</v>
      </c>
      <c r="H2498" t="s">
        <v>60</v>
      </c>
      <c r="I2498" s="1">
        <v>5110</v>
      </c>
      <c r="J2498" s="2">
        <f>VLOOKUP(Oliusala[[#This Row],[tegund]],Tegundir!$B$2:$D$19,3,FALSE)*Oliusala[[#This Row],[magn]]/1000</f>
        <v>4.4201499999999996</v>
      </c>
      <c r="K2498">
        <v>2011</v>
      </c>
      <c r="L2498" t="s">
        <v>18</v>
      </c>
      <c r="M2498" s="144" t="s">
        <v>59</v>
      </c>
    </row>
    <row r="2499" spans="1:15" x14ac:dyDescent="0.2">
      <c r="A2499" t="s">
        <v>57</v>
      </c>
      <c r="B2499" s="144" t="s">
        <v>156</v>
      </c>
      <c r="C2499">
        <v>701</v>
      </c>
      <c r="D2499" t="str">
        <f>VLOOKUP(Oliusala[[#This Row],[postnumer]],Sveitarfelog[#All],4,FALSE)</f>
        <v>Fljótsdalshreppur,Múlaþing</v>
      </c>
      <c r="E2499" t="str">
        <f>VLOOKUP(Oliusala[[#This Row],[postnumer]],Sveitarfelog[#All],5,FALSE)</f>
        <v>Austurland</v>
      </c>
      <c r="F2499" t="s">
        <v>24</v>
      </c>
      <c r="G2499" t="s">
        <v>24</v>
      </c>
      <c r="H2499" t="s">
        <v>60</v>
      </c>
      <c r="I2499" s="1">
        <v>1801</v>
      </c>
      <c r="J2499" s="2">
        <f>VLOOKUP(Oliusala[[#This Row],[tegund]],Tegundir!$B$2:$D$19,3,FALSE)*Oliusala[[#This Row],[magn]]/1000</f>
        <v>1.5578650000000001</v>
      </c>
      <c r="K2499">
        <v>2011</v>
      </c>
      <c r="L2499" t="s">
        <v>18</v>
      </c>
      <c r="M2499" s="144" t="s">
        <v>59</v>
      </c>
    </row>
    <row r="2500" spans="1:15" x14ac:dyDescent="0.2">
      <c r="A2500" t="s">
        <v>57</v>
      </c>
      <c r="B2500" s="144" t="s">
        <v>156</v>
      </c>
      <c r="C2500">
        <v>701</v>
      </c>
      <c r="D2500" t="str">
        <f>VLOOKUP(Oliusala[[#This Row],[postnumer]],Sveitarfelog[#All],4,FALSE)</f>
        <v>Fljótsdalshreppur,Múlaþing</v>
      </c>
      <c r="E2500" t="str">
        <f>VLOOKUP(Oliusala[[#This Row],[postnumer]],Sveitarfelog[#All],5,FALSE)</f>
        <v>Austurland</v>
      </c>
      <c r="F2500" t="s">
        <v>30</v>
      </c>
      <c r="G2500" t="s">
        <v>24</v>
      </c>
      <c r="H2500" t="s">
        <v>60</v>
      </c>
      <c r="I2500" s="1">
        <v>5680</v>
      </c>
      <c r="J2500" s="2">
        <f>VLOOKUP(Oliusala[[#This Row],[tegund]],Tegundir!$B$2:$D$19,3,FALSE)*Oliusala[[#This Row],[magn]]/1000</f>
        <v>4.9131999999999998</v>
      </c>
      <c r="K2500">
        <v>2011</v>
      </c>
      <c r="L2500" t="s">
        <v>19</v>
      </c>
      <c r="M2500" s="144" t="s">
        <v>59</v>
      </c>
      <c r="O2500" s="144" t="s">
        <v>1998</v>
      </c>
    </row>
    <row r="2501" spans="1:15" x14ac:dyDescent="0.2">
      <c r="A2501" t="s">
        <v>57</v>
      </c>
      <c r="B2501" s="144" t="s">
        <v>155</v>
      </c>
      <c r="C2501">
        <v>701</v>
      </c>
      <c r="D2501" t="str">
        <f>VLOOKUP(Oliusala[[#This Row],[postnumer]],Sveitarfelog[#All],4,FALSE)</f>
        <v>Fljótsdalshreppur,Múlaþing</v>
      </c>
      <c r="E2501" t="str">
        <f>VLOOKUP(Oliusala[[#This Row],[postnumer]],Sveitarfelog[#All],5,FALSE)</f>
        <v>Austurland</v>
      </c>
      <c r="F2501" t="s">
        <v>24</v>
      </c>
      <c r="G2501" t="s">
        <v>24</v>
      </c>
      <c r="H2501" t="s">
        <v>60</v>
      </c>
      <c r="I2501" s="1">
        <v>6639</v>
      </c>
      <c r="J2501" s="2">
        <f>VLOOKUP(Oliusala[[#This Row],[tegund]],Tegundir!$B$2:$D$19,3,FALSE)*Oliusala[[#This Row],[magn]]/1000</f>
        <v>5.7427349999999997</v>
      </c>
      <c r="K2501">
        <v>2011</v>
      </c>
      <c r="L2501" t="s">
        <v>18</v>
      </c>
      <c r="M2501" s="144" t="s">
        <v>59</v>
      </c>
    </row>
    <row r="2502" spans="1:15" x14ac:dyDescent="0.2">
      <c r="A2502" t="s">
        <v>63</v>
      </c>
      <c r="B2502" s="144" t="s">
        <v>157</v>
      </c>
      <c r="C2502">
        <v>701</v>
      </c>
      <c r="D2502" t="str">
        <f>VLOOKUP(Oliusala[[#This Row],[postnumer]],Sveitarfelog[#All],4,FALSE)</f>
        <v>Fljótsdalshreppur,Múlaþing</v>
      </c>
      <c r="E2502" t="str">
        <f>VLOOKUP(Oliusala[[#This Row],[postnumer]],Sveitarfelog[#All],5,FALSE)</f>
        <v>Austurland</v>
      </c>
      <c r="F2502" t="s">
        <v>24</v>
      </c>
      <c r="G2502" t="s">
        <v>24</v>
      </c>
      <c r="H2502" t="s">
        <v>58</v>
      </c>
      <c r="I2502" s="1">
        <v>10055</v>
      </c>
      <c r="J2502" s="2">
        <f>VLOOKUP(Oliusala[[#This Row],[tegund]],Tegundir!$B$2:$D$19,3,FALSE)*Oliusala[[#This Row],[magn]]/1000</f>
        <v>8.6975750000000005</v>
      </c>
      <c r="K2502">
        <v>2011</v>
      </c>
      <c r="L2502" t="s">
        <v>18</v>
      </c>
      <c r="M2502" s="144" t="s">
        <v>59</v>
      </c>
    </row>
    <row r="2503" spans="1:15" x14ac:dyDescent="0.2">
      <c r="A2503" t="s">
        <v>63</v>
      </c>
      <c r="B2503" s="144" t="s">
        <v>154</v>
      </c>
      <c r="C2503">
        <v>701</v>
      </c>
      <c r="D2503" t="str">
        <f>VLOOKUP(Oliusala[[#This Row],[postnumer]],Sveitarfelog[#All],4,FALSE)</f>
        <v>Fljótsdalshreppur,Múlaþing</v>
      </c>
      <c r="E2503" t="str">
        <f>VLOOKUP(Oliusala[[#This Row],[postnumer]],Sveitarfelog[#All],5,FALSE)</f>
        <v>Austurland</v>
      </c>
      <c r="F2503" t="s">
        <v>24</v>
      </c>
      <c r="G2503" t="s">
        <v>24</v>
      </c>
      <c r="H2503" t="s">
        <v>58</v>
      </c>
      <c r="I2503" s="1">
        <v>584444</v>
      </c>
      <c r="J2503" s="2">
        <f>VLOOKUP(Oliusala[[#This Row],[tegund]],Tegundir!$B$2:$D$19,3,FALSE)*Oliusala[[#This Row],[magn]]/1000</f>
        <v>505.54406</v>
      </c>
      <c r="K2503">
        <v>2011</v>
      </c>
      <c r="L2503" t="s">
        <v>18</v>
      </c>
      <c r="M2503" s="144" t="s">
        <v>59</v>
      </c>
    </row>
    <row r="2504" spans="1:15" x14ac:dyDescent="0.2">
      <c r="A2504" t="s">
        <v>63</v>
      </c>
      <c r="B2504" s="144" t="s">
        <v>155</v>
      </c>
      <c r="C2504">
        <v>701</v>
      </c>
      <c r="D2504" t="str">
        <f>VLOOKUP(Oliusala[[#This Row],[postnumer]],Sveitarfelog[#All],4,FALSE)</f>
        <v>Fljótsdalshreppur,Múlaþing</v>
      </c>
      <c r="E2504" t="str">
        <f>VLOOKUP(Oliusala[[#This Row],[postnumer]],Sveitarfelog[#All],5,FALSE)</f>
        <v>Austurland</v>
      </c>
      <c r="F2504" t="s">
        <v>24</v>
      </c>
      <c r="G2504" t="s">
        <v>24</v>
      </c>
      <c r="H2504" t="s">
        <v>58</v>
      </c>
      <c r="I2504" s="1">
        <v>65868</v>
      </c>
      <c r="J2504" s="2">
        <f>VLOOKUP(Oliusala[[#This Row],[tegund]],Tegundir!$B$2:$D$19,3,FALSE)*Oliusala[[#This Row],[magn]]/1000</f>
        <v>56.975819999999999</v>
      </c>
      <c r="K2504">
        <v>2011</v>
      </c>
      <c r="L2504" t="s">
        <v>18</v>
      </c>
      <c r="M2504" s="144" t="s">
        <v>59</v>
      </c>
    </row>
    <row r="2505" spans="1:15" x14ac:dyDescent="0.2">
      <c r="A2505" t="s">
        <v>69</v>
      </c>
      <c r="B2505" s="144" t="s">
        <v>159</v>
      </c>
      <c r="C2505">
        <v>701</v>
      </c>
      <c r="D2505" t="str">
        <f>VLOOKUP(Oliusala[[#This Row],[postnumer]],Sveitarfelog[#All],4,FALSE)</f>
        <v>Fljótsdalshreppur,Múlaþing</v>
      </c>
      <c r="E2505" t="str">
        <f>VLOOKUP(Oliusala[[#This Row],[postnumer]],Sveitarfelog[#All],5,FALSE)</f>
        <v>Austurland</v>
      </c>
      <c r="F2505" t="s">
        <v>25</v>
      </c>
      <c r="G2505" t="s">
        <v>24</v>
      </c>
      <c r="H2505" t="s">
        <v>60</v>
      </c>
      <c r="I2505" s="1">
        <v>31114</v>
      </c>
      <c r="J2505" s="2">
        <f>VLOOKUP(Oliusala[[#This Row],[tegund]],Tegundir!$B$2:$D$19,3,FALSE)*Oliusala[[#This Row],[magn]]/1000</f>
        <v>26.913610000000002</v>
      </c>
      <c r="K2505">
        <v>2011</v>
      </c>
      <c r="L2505" t="s">
        <v>1955</v>
      </c>
      <c r="M2505" s="144" t="s">
        <v>59</v>
      </c>
    </row>
    <row r="2506" spans="1:15" x14ac:dyDescent="0.2">
      <c r="A2506" t="s">
        <v>66</v>
      </c>
      <c r="B2506" s="144" t="s">
        <v>159</v>
      </c>
      <c r="C2506">
        <v>701</v>
      </c>
      <c r="D2506" t="str">
        <f>VLOOKUP(Oliusala[[#This Row],[postnumer]],Sveitarfelog[#All],4,FALSE)</f>
        <v>Fljótsdalshreppur,Múlaþing</v>
      </c>
      <c r="E2506" t="str">
        <f>VLOOKUP(Oliusala[[#This Row],[postnumer]],Sveitarfelog[#All],5,FALSE)</f>
        <v>Austurland</v>
      </c>
      <c r="F2506" t="s">
        <v>25</v>
      </c>
      <c r="G2506" t="s">
        <v>24</v>
      </c>
      <c r="H2506" t="s">
        <v>60</v>
      </c>
      <c r="I2506" s="1">
        <v>23577</v>
      </c>
      <c r="J2506" s="2">
        <f>VLOOKUP(Oliusala[[#This Row],[tegund]],Tegundir!$B$2:$D$19,3,FALSE)*Oliusala[[#This Row],[magn]]/1000</f>
        <v>20.394105</v>
      </c>
      <c r="K2506">
        <v>2011</v>
      </c>
      <c r="L2506" t="s">
        <v>1955</v>
      </c>
      <c r="M2506" s="144" t="s">
        <v>59</v>
      </c>
    </row>
    <row r="2507" spans="1:15" x14ac:dyDescent="0.2">
      <c r="A2507" t="s">
        <v>57</v>
      </c>
      <c r="B2507" s="144" t="s">
        <v>159</v>
      </c>
      <c r="C2507">
        <v>701</v>
      </c>
      <c r="D2507" t="str">
        <f>VLOOKUP(Oliusala[[#This Row],[postnumer]],Sveitarfelog[#All],4,FALSE)</f>
        <v>Fljótsdalshreppur,Múlaþing</v>
      </c>
      <c r="E2507" t="str">
        <f>VLOOKUP(Oliusala[[#This Row],[postnumer]],Sveitarfelog[#All],5,FALSE)</f>
        <v>Austurland</v>
      </c>
      <c r="F2507" t="s">
        <v>25</v>
      </c>
      <c r="G2507" t="s">
        <v>24</v>
      </c>
      <c r="H2507" t="s">
        <v>60</v>
      </c>
      <c r="I2507" s="1">
        <v>154843</v>
      </c>
      <c r="J2507" s="2">
        <f>VLOOKUP(Oliusala[[#This Row],[tegund]],Tegundir!$B$2:$D$19,3,FALSE)*Oliusala[[#This Row],[magn]]/1000</f>
        <v>133.93919500000001</v>
      </c>
      <c r="K2507">
        <v>2011</v>
      </c>
      <c r="L2507" t="s">
        <v>1955</v>
      </c>
      <c r="M2507" s="144" t="s">
        <v>59</v>
      </c>
    </row>
    <row r="2508" spans="1:15" x14ac:dyDescent="0.2">
      <c r="A2508" t="s">
        <v>69</v>
      </c>
      <c r="B2508" s="144" t="s">
        <v>159</v>
      </c>
      <c r="C2508">
        <v>701</v>
      </c>
      <c r="D2508" t="str">
        <f>VLOOKUP(Oliusala[[#This Row],[postnumer]],Sveitarfelog[#All],4,FALSE)</f>
        <v>Fljótsdalshreppur,Múlaþing</v>
      </c>
      <c r="E2508" t="str">
        <f>VLOOKUP(Oliusala[[#This Row],[postnumer]],Sveitarfelog[#All],5,FALSE)</f>
        <v>Austurland</v>
      </c>
      <c r="F2508" t="s">
        <v>24</v>
      </c>
      <c r="G2508" t="s">
        <v>24</v>
      </c>
      <c r="H2508" t="s">
        <v>60</v>
      </c>
      <c r="I2508" s="1">
        <v>5430</v>
      </c>
      <c r="J2508" s="2">
        <f>VLOOKUP(Oliusala[[#This Row],[tegund]],Tegundir!$B$2:$D$19,3,FALSE)*Oliusala[[#This Row],[magn]]/1000</f>
        <v>4.6969500000000002</v>
      </c>
      <c r="K2508">
        <v>2011</v>
      </c>
      <c r="L2508" t="s">
        <v>18</v>
      </c>
      <c r="M2508" s="144" t="s">
        <v>59</v>
      </c>
    </row>
    <row r="2509" spans="1:15" x14ac:dyDescent="0.2">
      <c r="A2509" t="s">
        <v>66</v>
      </c>
      <c r="B2509" s="144" t="s">
        <v>159</v>
      </c>
      <c r="C2509">
        <v>701</v>
      </c>
      <c r="D2509" t="str">
        <f>VLOOKUP(Oliusala[[#This Row],[postnumer]],Sveitarfelog[#All],4,FALSE)</f>
        <v>Fljótsdalshreppur,Múlaþing</v>
      </c>
      <c r="E2509" t="str">
        <f>VLOOKUP(Oliusala[[#This Row],[postnumer]],Sveitarfelog[#All],5,FALSE)</f>
        <v>Austurland</v>
      </c>
      <c r="F2509" t="s">
        <v>24</v>
      </c>
      <c r="G2509" t="s">
        <v>24</v>
      </c>
      <c r="H2509" t="s">
        <v>60</v>
      </c>
      <c r="I2509" s="1">
        <v>6333</v>
      </c>
      <c r="J2509" s="2">
        <f>VLOOKUP(Oliusala[[#This Row],[tegund]],Tegundir!$B$2:$D$19,3,FALSE)*Oliusala[[#This Row],[magn]]/1000</f>
        <v>5.4780449999999998</v>
      </c>
      <c r="K2509">
        <v>2011</v>
      </c>
      <c r="L2509" t="s">
        <v>18</v>
      </c>
      <c r="M2509" s="144" t="s">
        <v>59</v>
      </c>
    </row>
    <row r="2510" spans="1:15" x14ac:dyDescent="0.2">
      <c r="A2510" t="s">
        <v>57</v>
      </c>
      <c r="B2510" s="144" t="s">
        <v>159</v>
      </c>
      <c r="C2510">
        <v>701</v>
      </c>
      <c r="D2510" t="str">
        <f>VLOOKUP(Oliusala[[#This Row],[postnumer]],Sveitarfelog[#All],4,FALSE)</f>
        <v>Fljótsdalshreppur,Múlaþing</v>
      </c>
      <c r="E2510" t="str">
        <f>VLOOKUP(Oliusala[[#This Row],[postnumer]],Sveitarfelog[#All],5,FALSE)</f>
        <v>Austurland</v>
      </c>
      <c r="F2510" t="s">
        <v>24</v>
      </c>
      <c r="G2510" t="s">
        <v>24</v>
      </c>
      <c r="H2510" t="s">
        <v>60</v>
      </c>
      <c r="I2510" s="1">
        <v>63133</v>
      </c>
      <c r="J2510" s="2">
        <f>VLOOKUP(Oliusala[[#This Row],[tegund]],Tegundir!$B$2:$D$19,3,FALSE)*Oliusala[[#This Row],[magn]]/1000</f>
        <v>54.610045</v>
      </c>
      <c r="K2510">
        <v>2011</v>
      </c>
      <c r="L2510" t="s">
        <v>18</v>
      </c>
      <c r="M2510" s="144" t="s">
        <v>59</v>
      </c>
    </row>
    <row r="2511" spans="1:15" x14ac:dyDescent="0.2">
      <c r="A2511" t="s">
        <v>57</v>
      </c>
      <c r="B2511" s="144" t="s">
        <v>159</v>
      </c>
      <c r="C2511">
        <v>701</v>
      </c>
      <c r="D2511" t="str">
        <f>VLOOKUP(Oliusala[[#This Row],[postnumer]],Sveitarfelog[#All],4,FALSE)</f>
        <v>Fljótsdalshreppur,Múlaþing</v>
      </c>
      <c r="E2511" t="str">
        <f>VLOOKUP(Oliusala[[#This Row],[postnumer]],Sveitarfelog[#All],5,FALSE)</f>
        <v>Austurland</v>
      </c>
      <c r="F2511" t="s">
        <v>30</v>
      </c>
      <c r="G2511" t="s">
        <v>24</v>
      </c>
      <c r="H2511" t="s">
        <v>60</v>
      </c>
      <c r="I2511" s="1">
        <v>13668</v>
      </c>
      <c r="J2511" s="2">
        <f>VLOOKUP(Oliusala[[#This Row],[tegund]],Tegundir!$B$2:$D$19,3,FALSE)*Oliusala[[#This Row],[magn]]/1000</f>
        <v>11.82282</v>
      </c>
      <c r="K2511">
        <v>2011</v>
      </c>
      <c r="L2511" t="s">
        <v>19</v>
      </c>
      <c r="M2511" s="144" t="s">
        <v>59</v>
      </c>
      <c r="O2511" s="144" t="s">
        <v>1998</v>
      </c>
    </row>
    <row r="2512" spans="1:15" x14ac:dyDescent="0.2">
      <c r="A2512" t="s">
        <v>63</v>
      </c>
      <c r="B2512" s="144" t="s">
        <v>159</v>
      </c>
      <c r="C2512">
        <v>701</v>
      </c>
      <c r="D2512" t="str">
        <f>VLOOKUP(Oliusala[[#This Row],[postnumer]],Sveitarfelog[#All],4,FALSE)</f>
        <v>Fljótsdalshreppur,Múlaþing</v>
      </c>
      <c r="E2512" t="str">
        <f>VLOOKUP(Oliusala[[#This Row],[postnumer]],Sveitarfelog[#All],5,FALSE)</f>
        <v>Austurland</v>
      </c>
      <c r="F2512" t="s">
        <v>24</v>
      </c>
      <c r="G2512" t="s">
        <v>24</v>
      </c>
      <c r="H2512" t="s">
        <v>58</v>
      </c>
      <c r="I2512" s="1">
        <v>5275</v>
      </c>
      <c r="J2512" s="2">
        <f>VLOOKUP(Oliusala[[#This Row],[tegund]],Tegundir!$B$2:$D$19,3,FALSE)*Oliusala[[#This Row],[magn]]/1000</f>
        <v>4.562875</v>
      </c>
      <c r="K2512">
        <v>2011</v>
      </c>
      <c r="L2512" t="s">
        <v>18</v>
      </c>
      <c r="M2512" s="144" t="s">
        <v>59</v>
      </c>
    </row>
    <row r="2513" spans="1:15" x14ac:dyDescent="0.2">
      <c r="A2513" t="s">
        <v>63</v>
      </c>
      <c r="B2513" s="144" t="s">
        <v>159</v>
      </c>
      <c r="C2513">
        <v>701</v>
      </c>
      <c r="D2513" t="str">
        <f>VLOOKUP(Oliusala[[#This Row],[postnumer]],Sveitarfelog[#All],4,FALSE)</f>
        <v>Fljótsdalshreppur,Múlaþing</v>
      </c>
      <c r="E2513" t="str">
        <f>VLOOKUP(Oliusala[[#This Row],[postnumer]],Sveitarfelog[#All],5,FALSE)</f>
        <v>Austurland</v>
      </c>
      <c r="F2513" t="s">
        <v>24</v>
      </c>
      <c r="G2513" t="s">
        <v>24</v>
      </c>
      <c r="H2513" t="s">
        <v>58</v>
      </c>
      <c r="I2513" s="1">
        <v>28005</v>
      </c>
      <c r="J2513" s="2">
        <f>VLOOKUP(Oliusala[[#This Row],[tegund]],Tegundir!$B$2:$D$19,3,FALSE)*Oliusala[[#This Row],[magn]]/1000</f>
        <v>24.224325</v>
      </c>
      <c r="K2513">
        <v>2011</v>
      </c>
      <c r="L2513" t="s">
        <v>18</v>
      </c>
      <c r="M2513" s="144" t="s">
        <v>59</v>
      </c>
    </row>
    <row r="2514" spans="1:15" x14ac:dyDescent="0.2">
      <c r="A2514" t="s">
        <v>69</v>
      </c>
      <c r="B2514" s="144" t="s">
        <v>160</v>
      </c>
      <c r="C2514">
        <v>710</v>
      </c>
      <c r="D2514" t="str">
        <f>VLOOKUP(Oliusala[[#This Row],[postnumer]],Sveitarfelog[#All],4,FALSE)</f>
        <v>Fljótsdalshreppur,Múlaþing</v>
      </c>
      <c r="E2514" t="str">
        <f>VLOOKUP(Oliusala[[#This Row],[postnumer]],Sveitarfelog[#All],5,FALSE)</f>
        <v>Austurland</v>
      </c>
      <c r="F2514" t="s">
        <v>25</v>
      </c>
      <c r="G2514" t="s">
        <v>24</v>
      </c>
      <c r="H2514" t="s">
        <v>60</v>
      </c>
      <c r="I2514" s="1">
        <v>41649</v>
      </c>
      <c r="J2514" s="2">
        <f>VLOOKUP(Oliusala[[#This Row],[tegund]],Tegundir!$B$2:$D$19,3,FALSE)*Oliusala[[#This Row],[magn]]/1000</f>
        <v>36.026385000000005</v>
      </c>
      <c r="K2514">
        <v>2011</v>
      </c>
      <c r="L2514" t="s">
        <v>19</v>
      </c>
      <c r="M2514" s="144" t="s">
        <v>59</v>
      </c>
      <c r="O2514" s="144" t="s">
        <v>1997</v>
      </c>
    </row>
    <row r="2515" spans="1:15" x14ac:dyDescent="0.2">
      <c r="A2515" t="s">
        <v>66</v>
      </c>
      <c r="B2515" s="144" t="s">
        <v>160</v>
      </c>
      <c r="C2515">
        <v>710</v>
      </c>
      <c r="D2515" t="str">
        <f>VLOOKUP(Oliusala[[#This Row],[postnumer]],Sveitarfelog[#All],4,FALSE)</f>
        <v>Fljótsdalshreppur,Múlaþing</v>
      </c>
      <c r="E2515" t="str">
        <f>VLOOKUP(Oliusala[[#This Row],[postnumer]],Sveitarfelog[#All],5,FALSE)</f>
        <v>Austurland</v>
      </c>
      <c r="F2515" t="s">
        <v>25</v>
      </c>
      <c r="G2515" t="s">
        <v>24</v>
      </c>
      <c r="H2515" t="s">
        <v>60</v>
      </c>
      <c r="I2515" s="1">
        <v>14291</v>
      </c>
      <c r="J2515" s="2">
        <f>VLOOKUP(Oliusala[[#This Row],[tegund]],Tegundir!$B$2:$D$19,3,FALSE)*Oliusala[[#This Row],[magn]]/1000</f>
        <v>12.361715</v>
      </c>
      <c r="K2515">
        <v>2011</v>
      </c>
      <c r="L2515" t="s">
        <v>19</v>
      </c>
      <c r="M2515" s="144" t="s">
        <v>59</v>
      </c>
      <c r="O2515" s="144" t="s">
        <v>1997</v>
      </c>
    </row>
    <row r="2516" spans="1:15" x14ac:dyDescent="0.2">
      <c r="A2516" t="s">
        <v>160</v>
      </c>
      <c r="B2516" s="144" t="s">
        <v>160</v>
      </c>
      <c r="C2516">
        <v>710</v>
      </c>
      <c r="D2516" t="str">
        <f>VLOOKUP(Oliusala[[#This Row],[postnumer]],Sveitarfelog[#All],4,FALSE)</f>
        <v>Fljótsdalshreppur,Múlaþing</v>
      </c>
      <c r="E2516" t="str">
        <f>VLOOKUP(Oliusala[[#This Row],[postnumer]],Sveitarfelog[#All],5,FALSE)</f>
        <v>Austurland</v>
      </c>
      <c r="F2516" t="s">
        <v>25</v>
      </c>
      <c r="G2516" t="s">
        <v>24</v>
      </c>
      <c r="H2516" t="s">
        <v>58</v>
      </c>
      <c r="I2516" s="1">
        <v>50110</v>
      </c>
      <c r="J2516" s="2">
        <f>VLOOKUP(Oliusala[[#This Row],[tegund]],Tegundir!$B$2:$D$19,3,FALSE)*Oliusala[[#This Row],[magn]]/1000</f>
        <v>43.345150000000004</v>
      </c>
      <c r="K2516">
        <v>2011</v>
      </c>
      <c r="L2516" t="s">
        <v>19</v>
      </c>
      <c r="M2516" s="144" t="s">
        <v>59</v>
      </c>
      <c r="O2516" s="144" t="s">
        <v>1997</v>
      </c>
    </row>
    <row r="2517" spans="1:15" x14ac:dyDescent="0.2">
      <c r="A2517" t="s">
        <v>69</v>
      </c>
      <c r="B2517" s="144" t="s">
        <v>160</v>
      </c>
      <c r="C2517">
        <v>710</v>
      </c>
      <c r="D2517" t="str">
        <f>VLOOKUP(Oliusala[[#This Row],[postnumer]],Sveitarfelog[#All],4,FALSE)</f>
        <v>Fljótsdalshreppur,Múlaþing</v>
      </c>
      <c r="E2517" t="str">
        <f>VLOOKUP(Oliusala[[#This Row],[postnumer]],Sveitarfelog[#All],5,FALSE)</f>
        <v>Austurland</v>
      </c>
      <c r="F2517" t="s">
        <v>24</v>
      </c>
      <c r="G2517" t="s">
        <v>24</v>
      </c>
      <c r="H2517" t="s">
        <v>60</v>
      </c>
      <c r="I2517" s="1">
        <v>5670</v>
      </c>
      <c r="J2517" s="2">
        <f>VLOOKUP(Oliusala[[#This Row],[tegund]],Tegundir!$B$2:$D$19,3,FALSE)*Oliusala[[#This Row],[magn]]/1000</f>
        <v>4.9045500000000004</v>
      </c>
      <c r="K2517">
        <v>2011</v>
      </c>
      <c r="L2517" t="s">
        <v>18</v>
      </c>
      <c r="M2517" s="144" t="s">
        <v>59</v>
      </c>
    </row>
    <row r="2518" spans="1:15" x14ac:dyDescent="0.2">
      <c r="A2518" t="s">
        <v>69</v>
      </c>
      <c r="B2518" s="144" t="s">
        <v>160</v>
      </c>
      <c r="C2518">
        <v>710</v>
      </c>
      <c r="D2518" t="str">
        <f>VLOOKUP(Oliusala[[#This Row],[postnumer]],Sveitarfelog[#All],4,FALSE)</f>
        <v>Fljótsdalshreppur,Múlaþing</v>
      </c>
      <c r="E2518" t="str">
        <f>VLOOKUP(Oliusala[[#This Row],[postnumer]],Sveitarfelog[#All],5,FALSE)</f>
        <v>Austurland</v>
      </c>
      <c r="F2518" t="s">
        <v>29</v>
      </c>
      <c r="G2518" t="s">
        <v>24</v>
      </c>
      <c r="H2518" t="s">
        <v>60</v>
      </c>
      <c r="I2518" s="1">
        <v>1396902</v>
      </c>
      <c r="J2518" s="2">
        <f>VLOOKUP(Oliusala[[#This Row],[tegund]],Tegundir!$B$2:$D$19,3,FALSE)*Oliusala[[#This Row],[magn]]/1000</f>
        <v>1208.32023</v>
      </c>
      <c r="K2518">
        <v>2011</v>
      </c>
      <c r="L2518" t="s">
        <v>19</v>
      </c>
      <c r="M2518" s="144" t="s">
        <v>59</v>
      </c>
      <c r="O2518" s="144" t="s">
        <v>1998</v>
      </c>
    </row>
    <row r="2519" spans="1:15" x14ac:dyDescent="0.2">
      <c r="A2519" t="s">
        <v>69</v>
      </c>
      <c r="B2519" s="144" t="s">
        <v>160</v>
      </c>
      <c r="C2519">
        <v>710</v>
      </c>
      <c r="D2519" t="str">
        <f>VLOOKUP(Oliusala[[#This Row],[postnumer]],Sveitarfelog[#All],4,FALSE)</f>
        <v>Fljótsdalshreppur,Múlaþing</v>
      </c>
      <c r="E2519" t="str">
        <f>VLOOKUP(Oliusala[[#This Row],[postnumer]],Sveitarfelog[#All],5,FALSE)</f>
        <v>Austurland</v>
      </c>
      <c r="F2519" t="s">
        <v>30</v>
      </c>
      <c r="G2519" t="s">
        <v>24</v>
      </c>
      <c r="H2519" t="s">
        <v>60</v>
      </c>
      <c r="I2519" s="1">
        <v>45366</v>
      </c>
      <c r="J2519" s="2">
        <f>VLOOKUP(Oliusala[[#This Row],[tegund]],Tegundir!$B$2:$D$19,3,FALSE)*Oliusala[[#This Row],[magn]]/1000</f>
        <v>39.241589999999995</v>
      </c>
      <c r="K2519">
        <v>2011</v>
      </c>
      <c r="L2519" t="s">
        <v>19</v>
      </c>
      <c r="M2519" s="144" t="s">
        <v>59</v>
      </c>
      <c r="O2519" s="144" t="s">
        <v>1998</v>
      </c>
    </row>
    <row r="2520" spans="1:15" x14ac:dyDescent="0.2">
      <c r="A2520" t="s">
        <v>66</v>
      </c>
      <c r="B2520" s="144" t="s">
        <v>160</v>
      </c>
      <c r="C2520">
        <v>710</v>
      </c>
      <c r="D2520" t="str">
        <f>VLOOKUP(Oliusala[[#This Row],[postnumer]],Sveitarfelog[#All],4,FALSE)</f>
        <v>Fljótsdalshreppur,Múlaþing</v>
      </c>
      <c r="E2520" t="str">
        <f>VLOOKUP(Oliusala[[#This Row],[postnumer]],Sveitarfelog[#All],5,FALSE)</f>
        <v>Austurland</v>
      </c>
      <c r="F2520" t="s">
        <v>24</v>
      </c>
      <c r="G2520" t="s">
        <v>24</v>
      </c>
      <c r="H2520" t="s">
        <v>60</v>
      </c>
      <c r="I2520" s="1">
        <v>11345</v>
      </c>
      <c r="J2520" s="2">
        <f>VLOOKUP(Oliusala[[#This Row],[tegund]],Tegundir!$B$2:$D$19,3,FALSE)*Oliusala[[#This Row],[magn]]/1000</f>
        <v>9.8134249999999987</v>
      </c>
      <c r="K2520">
        <v>2011</v>
      </c>
      <c r="L2520" t="s">
        <v>18</v>
      </c>
      <c r="M2520" s="144" t="s">
        <v>59</v>
      </c>
    </row>
    <row r="2521" spans="1:15" x14ac:dyDescent="0.2">
      <c r="A2521" t="s">
        <v>66</v>
      </c>
      <c r="B2521" s="144" t="s">
        <v>160</v>
      </c>
      <c r="C2521">
        <v>710</v>
      </c>
      <c r="D2521" t="str">
        <f>VLOOKUP(Oliusala[[#This Row],[postnumer]],Sveitarfelog[#All],4,FALSE)</f>
        <v>Fljótsdalshreppur,Múlaþing</v>
      </c>
      <c r="E2521" t="str">
        <f>VLOOKUP(Oliusala[[#This Row],[postnumer]],Sveitarfelog[#All],5,FALSE)</f>
        <v>Austurland</v>
      </c>
      <c r="F2521" t="s">
        <v>29</v>
      </c>
      <c r="G2521" t="s">
        <v>24</v>
      </c>
      <c r="H2521" t="s">
        <v>60</v>
      </c>
      <c r="I2521" s="1">
        <v>183856</v>
      </c>
      <c r="J2521" s="2">
        <f>VLOOKUP(Oliusala[[#This Row],[tegund]],Tegundir!$B$2:$D$19,3,FALSE)*Oliusala[[#This Row],[magn]]/1000</f>
        <v>159.03543999999999</v>
      </c>
      <c r="K2521">
        <v>2011</v>
      </c>
      <c r="L2521" t="s">
        <v>19</v>
      </c>
      <c r="M2521" s="144" t="s">
        <v>59</v>
      </c>
      <c r="O2521" s="144" t="s">
        <v>1998</v>
      </c>
    </row>
    <row r="2522" spans="1:15" x14ac:dyDescent="0.2">
      <c r="A2522" t="s">
        <v>160</v>
      </c>
      <c r="B2522" s="144" t="s">
        <v>160</v>
      </c>
      <c r="C2522">
        <v>710</v>
      </c>
      <c r="D2522" t="str">
        <f>VLOOKUP(Oliusala[[#This Row],[postnumer]],Sveitarfelog[#All],4,FALSE)</f>
        <v>Fljótsdalshreppur,Múlaþing</v>
      </c>
      <c r="E2522" t="str">
        <f>VLOOKUP(Oliusala[[#This Row],[postnumer]],Sveitarfelog[#All],5,FALSE)</f>
        <v>Austurland</v>
      </c>
      <c r="F2522" t="s">
        <v>29</v>
      </c>
      <c r="G2522" t="s">
        <v>24</v>
      </c>
      <c r="H2522" t="s">
        <v>58</v>
      </c>
      <c r="I2522" s="1">
        <v>320975</v>
      </c>
      <c r="J2522" s="2">
        <f>VLOOKUP(Oliusala[[#This Row],[tegund]],Tegundir!$B$2:$D$19,3,FALSE)*Oliusala[[#This Row],[magn]]/1000</f>
        <v>277.64337499999999</v>
      </c>
      <c r="K2522">
        <v>2011</v>
      </c>
      <c r="L2522" t="s">
        <v>19</v>
      </c>
      <c r="M2522" s="144" t="s">
        <v>59</v>
      </c>
      <c r="O2522" s="144" t="s">
        <v>1998</v>
      </c>
    </row>
    <row r="2523" spans="1:15" x14ac:dyDescent="0.2">
      <c r="A2523" t="s">
        <v>63</v>
      </c>
      <c r="B2523" s="144" t="s">
        <v>160</v>
      </c>
      <c r="C2523">
        <v>710</v>
      </c>
      <c r="D2523" t="str">
        <f>VLOOKUP(Oliusala[[#This Row],[postnumer]],Sveitarfelog[#All],4,FALSE)</f>
        <v>Fljótsdalshreppur,Múlaþing</v>
      </c>
      <c r="E2523" t="str">
        <f>VLOOKUP(Oliusala[[#This Row],[postnumer]],Sveitarfelog[#All],5,FALSE)</f>
        <v>Austurland</v>
      </c>
      <c r="F2523" t="s">
        <v>24</v>
      </c>
      <c r="G2523" t="s">
        <v>24</v>
      </c>
      <c r="H2523" t="s">
        <v>58</v>
      </c>
      <c r="I2523" s="1">
        <v>126126</v>
      </c>
      <c r="J2523" s="2">
        <f>VLOOKUP(Oliusala[[#This Row],[tegund]],Tegundir!$B$2:$D$19,3,FALSE)*Oliusala[[#This Row],[magn]]/1000</f>
        <v>109.09899</v>
      </c>
      <c r="K2523">
        <v>2011</v>
      </c>
      <c r="L2523" t="s">
        <v>18</v>
      </c>
      <c r="M2523" s="144" t="s">
        <v>59</v>
      </c>
    </row>
    <row r="2524" spans="1:15" x14ac:dyDescent="0.2">
      <c r="A2524" t="s">
        <v>66</v>
      </c>
      <c r="B2524" s="144" t="s">
        <v>162</v>
      </c>
      <c r="C2524">
        <v>720</v>
      </c>
      <c r="D2524" t="str">
        <f>VLOOKUP(Oliusala[[#This Row],[postnumer]],Sveitarfelog[#All],4,FALSE)</f>
        <v>Fljótsdalshreppur,Múlaþing</v>
      </c>
      <c r="E2524" t="str">
        <f>VLOOKUP(Oliusala[[#This Row],[postnumer]],Sveitarfelog[#All],5,FALSE)</f>
        <v>Austurland</v>
      </c>
      <c r="F2524" t="s">
        <v>25</v>
      </c>
      <c r="G2524" t="s">
        <v>24</v>
      </c>
      <c r="H2524" t="s">
        <v>60</v>
      </c>
      <c r="I2524" s="1">
        <v>351</v>
      </c>
      <c r="J2524" s="2">
        <f>VLOOKUP(Oliusala[[#This Row],[tegund]],Tegundir!$B$2:$D$19,3,FALSE)*Oliusala[[#This Row],[magn]]/1000</f>
        <v>0.30361500000000002</v>
      </c>
      <c r="K2524">
        <v>2011</v>
      </c>
      <c r="L2524" t="s">
        <v>19</v>
      </c>
      <c r="M2524" s="144" t="s">
        <v>59</v>
      </c>
      <c r="O2524" s="144" t="s">
        <v>1997</v>
      </c>
    </row>
    <row r="2525" spans="1:15" x14ac:dyDescent="0.2">
      <c r="A2525" t="s">
        <v>57</v>
      </c>
      <c r="B2525" s="144" t="s">
        <v>162</v>
      </c>
      <c r="C2525">
        <v>720</v>
      </c>
      <c r="D2525" t="str">
        <f>VLOOKUP(Oliusala[[#This Row],[postnumer]],Sveitarfelog[#All],4,FALSE)</f>
        <v>Fljótsdalshreppur,Múlaþing</v>
      </c>
      <c r="E2525" t="str">
        <f>VLOOKUP(Oliusala[[#This Row],[postnumer]],Sveitarfelog[#All],5,FALSE)</f>
        <v>Austurland</v>
      </c>
      <c r="F2525" t="s">
        <v>25</v>
      </c>
      <c r="G2525" t="s">
        <v>24</v>
      </c>
      <c r="H2525" t="s">
        <v>60</v>
      </c>
      <c r="I2525" s="1">
        <v>90542</v>
      </c>
      <c r="J2525" s="2">
        <f>VLOOKUP(Oliusala[[#This Row],[tegund]],Tegundir!$B$2:$D$19,3,FALSE)*Oliusala[[#This Row],[magn]]/1000</f>
        <v>78.318830000000005</v>
      </c>
      <c r="K2525">
        <v>2011</v>
      </c>
      <c r="L2525" t="s">
        <v>19</v>
      </c>
      <c r="M2525" s="144" t="s">
        <v>59</v>
      </c>
      <c r="O2525" s="144" t="s">
        <v>1997</v>
      </c>
    </row>
    <row r="2526" spans="1:15" x14ac:dyDescent="0.2">
      <c r="A2526" t="s">
        <v>57</v>
      </c>
      <c r="B2526" s="144" t="s">
        <v>162</v>
      </c>
      <c r="C2526">
        <v>720</v>
      </c>
      <c r="D2526" t="str">
        <f>VLOOKUP(Oliusala[[#This Row],[postnumer]],Sveitarfelog[#All],4,FALSE)</f>
        <v>Fljótsdalshreppur,Múlaþing</v>
      </c>
      <c r="E2526" t="str">
        <f>VLOOKUP(Oliusala[[#This Row],[postnumer]],Sveitarfelog[#All],5,FALSE)</f>
        <v>Austurland</v>
      </c>
      <c r="F2526" t="s">
        <v>24</v>
      </c>
      <c r="G2526" t="s">
        <v>24</v>
      </c>
      <c r="H2526" t="s">
        <v>58</v>
      </c>
      <c r="I2526" s="1">
        <v>0</v>
      </c>
      <c r="J2526" s="2">
        <f>VLOOKUP(Oliusala[[#This Row],[tegund]],Tegundir!$B$2:$D$19,3,FALSE)*Oliusala[[#This Row],[magn]]/1000</f>
        <v>0</v>
      </c>
      <c r="K2526">
        <v>2011</v>
      </c>
      <c r="L2526" t="s">
        <v>18</v>
      </c>
      <c r="M2526" s="144" t="s">
        <v>59</v>
      </c>
    </row>
    <row r="2527" spans="1:15" x14ac:dyDescent="0.2">
      <c r="A2527" t="s">
        <v>63</v>
      </c>
      <c r="B2527" s="144" t="s">
        <v>162</v>
      </c>
      <c r="C2527">
        <v>720</v>
      </c>
      <c r="D2527" t="str">
        <f>VLOOKUP(Oliusala[[#This Row],[postnumer]],Sveitarfelog[#All],4,FALSE)</f>
        <v>Fljótsdalshreppur,Múlaþing</v>
      </c>
      <c r="E2527" t="str">
        <f>VLOOKUP(Oliusala[[#This Row],[postnumer]],Sveitarfelog[#All],5,FALSE)</f>
        <v>Austurland</v>
      </c>
      <c r="F2527" t="s">
        <v>24</v>
      </c>
      <c r="G2527" t="s">
        <v>24</v>
      </c>
      <c r="H2527" t="s">
        <v>58</v>
      </c>
      <c r="I2527" s="1">
        <v>60813</v>
      </c>
      <c r="J2527" s="2">
        <f>VLOOKUP(Oliusala[[#This Row],[tegund]],Tegundir!$B$2:$D$19,3,FALSE)*Oliusala[[#This Row],[magn]]/1000</f>
        <v>52.603245000000001</v>
      </c>
      <c r="K2527">
        <v>2011</v>
      </c>
      <c r="L2527" t="s">
        <v>18</v>
      </c>
      <c r="M2527" s="144" t="s">
        <v>59</v>
      </c>
    </row>
    <row r="2528" spans="1:15" x14ac:dyDescent="0.2">
      <c r="A2528" t="s">
        <v>69</v>
      </c>
      <c r="B2528" s="144" t="s">
        <v>66</v>
      </c>
      <c r="C2528">
        <v>730</v>
      </c>
      <c r="D2528" t="str">
        <f>VLOOKUP(Oliusala[[#This Row],[postnumer]],Sveitarfelog[#All],4,FALSE)</f>
        <v>Fjarðabyggð</v>
      </c>
      <c r="E2528" t="str">
        <f>VLOOKUP(Oliusala[[#This Row],[postnumer]],Sveitarfelog[#All],5,FALSE)</f>
        <v>Austurland</v>
      </c>
      <c r="F2528" t="s">
        <v>25</v>
      </c>
      <c r="G2528" t="s">
        <v>24</v>
      </c>
      <c r="H2528" t="s">
        <v>60</v>
      </c>
      <c r="I2528" s="1">
        <v>15888</v>
      </c>
      <c r="J2528" s="2">
        <f>VLOOKUP(Oliusala[[#This Row],[tegund]],Tegundir!$B$2:$D$19,3,FALSE)*Oliusala[[#This Row],[magn]]/1000</f>
        <v>13.743119999999999</v>
      </c>
      <c r="K2528">
        <v>2011</v>
      </c>
      <c r="L2528" t="s">
        <v>19</v>
      </c>
      <c r="M2528" s="144" t="s">
        <v>59</v>
      </c>
      <c r="O2528" s="144" t="s">
        <v>1997</v>
      </c>
    </row>
    <row r="2529" spans="1:15" x14ac:dyDescent="0.2">
      <c r="A2529" t="s">
        <v>66</v>
      </c>
      <c r="B2529" s="144" t="s">
        <v>66</v>
      </c>
      <c r="C2529">
        <v>730</v>
      </c>
      <c r="D2529" t="str">
        <f>VLOOKUP(Oliusala[[#This Row],[postnumer]],Sveitarfelog[#All],4,FALSE)</f>
        <v>Fjarðabyggð</v>
      </c>
      <c r="E2529" t="str">
        <f>VLOOKUP(Oliusala[[#This Row],[postnumer]],Sveitarfelog[#All],5,FALSE)</f>
        <v>Austurland</v>
      </c>
      <c r="F2529" t="s">
        <v>25</v>
      </c>
      <c r="G2529" t="s">
        <v>24</v>
      </c>
      <c r="H2529" t="s">
        <v>58</v>
      </c>
      <c r="I2529" s="1">
        <v>942132</v>
      </c>
      <c r="J2529" s="2">
        <f>VLOOKUP(Oliusala[[#This Row],[tegund]],Tegundir!$B$2:$D$19,3,FALSE)*Oliusala[[#This Row],[magn]]/1000</f>
        <v>814.94417999999996</v>
      </c>
      <c r="K2529">
        <v>2011</v>
      </c>
      <c r="L2529" t="s">
        <v>19</v>
      </c>
      <c r="M2529" s="144" t="s">
        <v>59</v>
      </c>
      <c r="O2529" s="144" t="s">
        <v>1997</v>
      </c>
    </row>
    <row r="2530" spans="1:15" x14ac:dyDescent="0.2">
      <c r="A2530" t="s">
        <v>66</v>
      </c>
      <c r="B2530" s="144" t="s">
        <v>66</v>
      </c>
      <c r="C2530">
        <v>730</v>
      </c>
      <c r="D2530" t="str">
        <f>VLOOKUP(Oliusala[[#This Row],[postnumer]],Sveitarfelog[#All],4,FALSE)</f>
        <v>Fjarðabyggð</v>
      </c>
      <c r="E2530" t="str">
        <f>VLOOKUP(Oliusala[[#This Row],[postnumer]],Sveitarfelog[#All],5,FALSE)</f>
        <v>Austurland</v>
      </c>
      <c r="F2530" t="s">
        <v>29</v>
      </c>
      <c r="G2530" t="s">
        <v>24</v>
      </c>
      <c r="H2530" t="s">
        <v>61</v>
      </c>
      <c r="I2530" s="1">
        <v>135111</v>
      </c>
      <c r="J2530" s="2">
        <f>VLOOKUP(Oliusala[[#This Row],[tegund]],Tegundir!$B$2:$D$19,3,FALSE)*Oliusala[[#This Row],[magn]]/1000</f>
        <v>116.871015</v>
      </c>
      <c r="K2530">
        <v>2011</v>
      </c>
      <c r="L2530" t="s">
        <v>19</v>
      </c>
      <c r="M2530" s="144" t="s">
        <v>62</v>
      </c>
      <c r="O2530" s="144" t="s">
        <v>1998</v>
      </c>
    </row>
    <row r="2531" spans="1:15" x14ac:dyDescent="0.2">
      <c r="A2531" t="s">
        <v>66</v>
      </c>
      <c r="B2531" s="144" t="s">
        <v>66</v>
      </c>
      <c r="C2531">
        <v>730</v>
      </c>
      <c r="D2531" t="str">
        <f>VLOOKUP(Oliusala[[#This Row],[postnumer]],Sveitarfelog[#All],4,FALSE)</f>
        <v>Fjarðabyggð</v>
      </c>
      <c r="E2531" t="str">
        <f>VLOOKUP(Oliusala[[#This Row],[postnumer]],Sveitarfelog[#All],5,FALSE)</f>
        <v>Austurland</v>
      </c>
      <c r="F2531" t="s">
        <v>30</v>
      </c>
      <c r="G2531" t="s">
        <v>24</v>
      </c>
      <c r="H2531" t="s">
        <v>61</v>
      </c>
      <c r="I2531" s="1">
        <v>1799</v>
      </c>
      <c r="J2531" s="2">
        <f>VLOOKUP(Oliusala[[#This Row],[tegund]],Tegundir!$B$2:$D$19,3,FALSE)*Oliusala[[#This Row],[magn]]/1000</f>
        <v>1.556135</v>
      </c>
      <c r="K2531">
        <v>2011</v>
      </c>
      <c r="L2531" t="s">
        <v>19</v>
      </c>
      <c r="M2531" s="144" t="s">
        <v>62</v>
      </c>
      <c r="O2531" s="144" t="s">
        <v>1998</v>
      </c>
    </row>
    <row r="2532" spans="1:15" x14ac:dyDescent="0.2">
      <c r="A2532" t="s">
        <v>69</v>
      </c>
      <c r="B2532" s="144" t="s">
        <v>69</v>
      </c>
      <c r="C2532">
        <v>735</v>
      </c>
      <c r="D2532" t="str">
        <f>VLOOKUP(Oliusala[[#This Row],[postnumer]],Sveitarfelog[#All],4,FALSE)</f>
        <v>Fjarðabyggð</v>
      </c>
      <c r="E2532" t="str">
        <f>VLOOKUP(Oliusala[[#This Row],[postnumer]],Sveitarfelog[#All],5,FALSE)</f>
        <v>Austurland</v>
      </c>
      <c r="F2532" t="s">
        <v>25</v>
      </c>
      <c r="G2532" t="s">
        <v>24</v>
      </c>
      <c r="H2532" t="s">
        <v>58</v>
      </c>
      <c r="I2532" s="1">
        <v>54887</v>
      </c>
      <c r="J2532" s="2">
        <f>VLOOKUP(Oliusala[[#This Row],[tegund]],Tegundir!$B$2:$D$19,3,FALSE)*Oliusala[[#This Row],[magn]]/1000</f>
        <v>47.477255</v>
      </c>
      <c r="K2532">
        <v>2011</v>
      </c>
      <c r="L2532" t="s">
        <v>19</v>
      </c>
      <c r="M2532" s="144" t="s">
        <v>59</v>
      </c>
      <c r="O2532" s="144" t="s">
        <v>1997</v>
      </c>
    </row>
    <row r="2533" spans="1:15" x14ac:dyDescent="0.2">
      <c r="A2533" t="s">
        <v>66</v>
      </c>
      <c r="B2533" s="144" t="s">
        <v>69</v>
      </c>
      <c r="C2533">
        <v>735</v>
      </c>
      <c r="D2533" t="str">
        <f>VLOOKUP(Oliusala[[#This Row],[postnumer]],Sveitarfelog[#All],4,FALSE)</f>
        <v>Fjarðabyggð</v>
      </c>
      <c r="E2533" t="str">
        <f>VLOOKUP(Oliusala[[#This Row],[postnumer]],Sveitarfelog[#All],5,FALSE)</f>
        <v>Austurland</v>
      </c>
      <c r="F2533" t="s">
        <v>25</v>
      </c>
      <c r="G2533" t="s">
        <v>24</v>
      </c>
      <c r="H2533" t="s">
        <v>60</v>
      </c>
      <c r="I2533" s="1">
        <v>25565</v>
      </c>
      <c r="J2533" s="2">
        <f>VLOOKUP(Oliusala[[#This Row],[tegund]],Tegundir!$B$2:$D$19,3,FALSE)*Oliusala[[#This Row],[magn]]/1000</f>
        <v>22.113724999999999</v>
      </c>
      <c r="K2533">
        <v>2011</v>
      </c>
      <c r="L2533" t="s">
        <v>19</v>
      </c>
      <c r="M2533" s="144" t="s">
        <v>59</v>
      </c>
      <c r="O2533" s="144" t="s">
        <v>1997</v>
      </c>
    </row>
    <row r="2534" spans="1:15" x14ac:dyDescent="0.2">
      <c r="A2534" t="s">
        <v>57</v>
      </c>
      <c r="B2534" s="144" t="s">
        <v>69</v>
      </c>
      <c r="C2534">
        <v>735</v>
      </c>
      <c r="D2534" t="str">
        <f>VLOOKUP(Oliusala[[#This Row],[postnumer]],Sveitarfelog[#All],4,FALSE)</f>
        <v>Fjarðabyggð</v>
      </c>
      <c r="E2534" t="str">
        <f>VLOOKUP(Oliusala[[#This Row],[postnumer]],Sveitarfelog[#All],5,FALSE)</f>
        <v>Austurland</v>
      </c>
      <c r="F2534" t="s">
        <v>25</v>
      </c>
      <c r="G2534" t="s">
        <v>24</v>
      </c>
      <c r="H2534" t="s">
        <v>60</v>
      </c>
      <c r="I2534" s="1">
        <v>10971</v>
      </c>
      <c r="J2534" s="2">
        <f>VLOOKUP(Oliusala[[#This Row],[tegund]],Tegundir!$B$2:$D$19,3,FALSE)*Oliusala[[#This Row],[magn]]/1000</f>
        <v>9.4899149999999999</v>
      </c>
      <c r="K2534">
        <v>2011</v>
      </c>
      <c r="L2534" t="s">
        <v>19</v>
      </c>
      <c r="M2534" s="144" t="s">
        <v>59</v>
      </c>
      <c r="O2534" s="144" t="s">
        <v>1997</v>
      </c>
    </row>
    <row r="2535" spans="1:15" x14ac:dyDescent="0.2">
      <c r="A2535" t="s">
        <v>69</v>
      </c>
      <c r="B2535" s="144" t="s">
        <v>66</v>
      </c>
      <c r="C2535">
        <v>730</v>
      </c>
      <c r="D2535" t="str">
        <f>VLOOKUP(Oliusala[[#This Row],[postnumer]],Sveitarfelog[#All],4,FALSE)</f>
        <v>Fjarðabyggð</v>
      </c>
      <c r="E2535" t="str">
        <f>VLOOKUP(Oliusala[[#This Row],[postnumer]],Sveitarfelog[#All],5,FALSE)</f>
        <v>Austurland</v>
      </c>
      <c r="F2535" t="s">
        <v>29</v>
      </c>
      <c r="G2535" t="s">
        <v>24</v>
      </c>
      <c r="H2535" t="s">
        <v>60</v>
      </c>
      <c r="I2535" s="1">
        <v>434718</v>
      </c>
      <c r="J2535" s="2">
        <f>VLOOKUP(Oliusala[[#This Row],[tegund]],Tegundir!$B$2:$D$19,3,FALSE)*Oliusala[[#This Row],[magn]]/1000</f>
        <v>376.03107</v>
      </c>
      <c r="K2535">
        <v>2011</v>
      </c>
      <c r="L2535" t="s">
        <v>19</v>
      </c>
      <c r="M2535" s="144" t="s">
        <v>59</v>
      </c>
      <c r="O2535" s="144" t="s">
        <v>1998</v>
      </c>
    </row>
    <row r="2536" spans="1:15" x14ac:dyDescent="0.2">
      <c r="A2536" t="s">
        <v>64</v>
      </c>
      <c r="B2536" s="144" t="s">
        <v>66</v>
      </c>
      <c r="C2536">
        <v>730</v>
      </c>
      <c r="D2536" t="str">
        <f>VLOOKUP(Oliusala[[#This Row],[postnumer]],Sveitarfelog[#All],4,FALSE)</f>
        <v>Fjarðabyggð</v>
      </c>
      <c r="E2536" t="str">
        <f>VLOOKUP(Oliusala[[#This Row],[postnumer]],Sveitarfelog[#All],5,FALSE)</f>
        <v>Austurland</v>
      </c>
      <c r="F2536" t="s">
        <v>24</v>
      </c>
      <c r="G2536" t="s">
        <v>24</v>
      </c>
      <c r="H2536" t="s">
        <v>60</v>
      </c>
      <c r="I2536" s="1">
        <v>1610</v>
      </c>
      <c r="J2536" s="2">
        <f>VLOOKUP(Oliusala[[#This Row],[tegund]],Tegundir!$B$2:$D$19,3,FALSE)*Oliusala[[#This Row],[magn]]/1000</f>
        <v>1.3926500000000002</v>
      </c>
      <c r="K2536">
        <v>2011</v>
      </c>
      <c r="L2536" t="s">
        <v>18</v>
      </c>
      <c r="M2536" s="144" t="s">
        <v>59</v>
      </c>
    </row>
    <row r="2537" spans="1:15" x14ac:dyDescent="0.2">
      <c r="A2537" t="s">
        <v>66</v>
      </c>
      <c r="B2537" s="144" t="s">
        <v>66</v>
      </c>
      <c r="C2537">
        <v>730</v>
      </c>
      <c r="D2537" t="str">
        <f>VLOOKUP(Oliusala[[#This Row],[postnumer]],Sveitarfelog[#All],4,FALSE)</f>
        <v>Fjarðabyggð</v>
      </c>
      <c r="E2537" t="str">
        <f>VLOOKUP(Oliusala[[#This Row],[postnumer]],Sveitarfelog[#All],5,FALSE)</f>
        <v>Austurland</v>
      </c>
      <c r="F2537" t="s">
        <v>24</v>
      </c>
      <c r="G2537" t="s">
        <v>24</v>
      </c>
      <c r="H2537" t="s">
        <v>58</v>
      </c>
      <c r="I2537" s="1">
        <v>33190</v>
      </c>
      <c r="J2537" s="2">
        <f>VLOOKUP(Oliusala[[#This Row],[tegund]],Tegundir!$B$2:$D$19,3,FALSE)*Oliusala[[#This Row],[magn]]/1000</f>
        <v>28.709349999999997</v>
      </c>
      <c r="K2537">
        <v>2011</v>
      </c>
      <c r="L2537" t="s">
        <v>18</v>
      </c>
      <c r="M2537" s="144" t="s">
        <v>59</v>
      </c>
    </row>
    <row r="2538" spans="1:15" x14ac:dyDescent="0.2">
      <c r="A2538" t="s">
        <v>66</v>
      </c>
      <c r="B2538" s="144" t="s">
        <v>66</v>
      </c>
      <c r="C2538">
        <v>730</v>
      </c>
      <c r="D2538" t="str">
        <f>VLOOKUP(Oliusala[[#This Row],[postnumer]],Sveitarfelog[#All],4,FALSE)</f>
        <v>Fjarðabyggð</v>
      </c>
      <c r="E2538" t="str">
        <f>VLOOKUP(Oliusala[[#This Row],[postnumer]],Sveitarfelog[#All],5,FALSE)</f>
        <v>Austurland</v>
      </c>
      <c r="F2538" t="s">
        <v>29</v>
      </c>
      <c r="G2538" t="s">
        <v>24</v>
      </c>
      <c r="H2538" t="s">
        <v>58</v>
      </c>
      <c r="I2538" s="1">
        <v>50079</v>
      </c>
      <c r="J2538" s="2">
        <f>VLOOKUP(Oliusala[[#This Row],[tegund]],Tegundir!$B$2:$D$19,3,FALSE)*Oliusala[[#This Row],[magn]]/1000</f>
        <v>43.318334999999998</v>
      </c>
      <c r="K2538">
        <v>2011</v>
      </c>
      <c r="L2538" t="s">
        <v>19</v>
      </c>
      <c r="M2538" s="144" t="s">
        <v>59</v>
      </c>
      <c r="O2538" s="144" t="s">
        <v>1998</v>
      </c>
    </row>
    <row r="2539" spans="1:15" x14ac:dyDescent="0.2">
      <c r="A2539" t="s">
        <v>66</v>
      </c>
      <c r="B2539" s="144" t="s">
        <v>66</v>
      </c>
      <c r="C2539">
        <v>730</v>
      </c>
      <c r="D2539" t="str">
        <f>VLOOKUP(Oliusala[[#This Row],[postnumer]],Sveitarfelog[#All],4,FALSE)</f>
        <v>Fjarðabyggð</v>
      </c>
      <c r="E2539" t="str">
        <f>VLOOKUP(Oliusala[[#This Row],[postnumer]],Sveitarfelog[#All],5,FALSE)</f>
        <v>Austurland</v>
      </c>
      <c r="F2539" t="s">
        <v>30</v>
      </c>
      <c r="G2539" t="s">
        <v>24</v>
      </c>
      <c r="H2539" t="s">
        <v>58</v>
      </c>
      <c r="I2539" s="1">
        <v>79539</v>
      </c>
      <c r="J2539" s="2">
        <f>VLOOKUP(Oliusala[[#This Row],[tegund]],Tegundir!$B$2:$D$19,3,FALSE)*Oliusala[[#This Row],[magn]]/1000</f>
        <v>68.801235000000005</v>
      </c>
      <c r="K2539">
        <v>2011</v>
      </c>
      <c r="L2539" t="s">
        <v>19</v>
      </c>
      <c r="M2539" s="144" t="s">
        <v>59</v>
      </c>
      <c r="O2539" s="144" t="s">
        <v>1998</v>
      </c>
    </row>
    <row r="2540" spans="1:15" x14ac:dyDescent="0.2">
      <c r="A2540" t="s">
        <v>57</v>
      </c>
      <c r="B2540" s="144" t="s">
        <v>66</v>
      </c>
      <c r="C2540">
        <v>730</v>
      </c>
      <c r="D2540" t="str">
        <f>VLOOKUP(Oliusala[[#This Row],[postnumer]],Sveitarfelog[#All],4,FALSE)</f>
        <v>Fjarðabyggð</v>
      </c>
      <c r="E2540" t="str">
        <f>VLOOKUP(Oliusala[[#This Row],[postnumer]],Sveitarfelog[#All],5,FALSE)</f>
        <v>Austurland</v>
      </c>
      <c r="F2540" t="s">
        <v>24</v>
      </c>
      <c r="G2540" t="s">
        <v>24</v>
      </c>
      <c r="H2540" t="s">
        <v>58</v>
      </c>
      <c r="I2540" s="1">
        <v>0</v>
      </c>
      <c r="J2540" s="2">
        <f>VLOOKUP(Oliusala[[#This Row],[tegund]],Tegundir!$B$2:$D$19,3,FALSE)*Oliusala[[#This Row],[magn]]/1000</f>
        <v>0</v>
      </c>
      <c r="K2540">
        <v>2011</v>
      </c>
      <c r="L2540" t="s">
        <v>18</v>
      </c>
      <c r="M2540" s="144" t="s">
        <v>59</v>
      </c>
    </row>
    <row r="2541" spans="1:15" x14ac:dyDescent="0.2">
      <c r="A2541" t="s">
        <v>63</v>
      </c>
      <c r="B2541" s="144" t="s">
        <v>66</v>
      </c>
      <c r="C2541">
        <v>730</v>
      </c>
      <c r="D2541" t="str">
        <f>VLOOKUP(Oliusala[[#This Row],[postnumer]],Sveitarfelog[#All],4,FALSE)</f>
        <v>Fjarðabyggð</v>
      </c>
      <c r="E2541" t="str">
        <f>VLOOKUP(Oliusala[[#This Row],[postnumer]],Sveitarfelog[#All],5,FALSE)</f>
        <v>Austurland</v>
      </c>
      <c r="F2541" t="s">
        <v>24</v>
      </c>
      <c r="G2541" t="s">
        <v>24</v>
      </c>
      <c r="H2541" t="s">
        <v>58</v>
      </c>
      <c r="I2541" s="1">
        <v>1500273</v>
      </c>
      <c r="J2541" s="2">
        <f>VLOOKUP(Oliusala[[#This Row],[tegund]],Tegundir!$B$2:$D$19,3,FALSE)*Oliusala[[#This Row],[magn]]/1000</f>
        <v>1297.7361450000001</v>
      </c>
      <c r="K2541">
        <v>2011</v>
      </c>
      <c r="L2541" t="s">
        <v>18</v>
      </c>
      <c r="M2541" s="144" t="s">
        <v>59</v>
      </c>
    </row>
    <row r="2542" spans="1:15" x14ac:dyDescent="0.2">
      <c r="A2542" t="s">
        <v>69</v>
      </c>
      <c r="B2542" s="144" t="s">
        <v>69</v>
      </c>
      <c r="C2542">
        <v>735</v>
      </c>
      <c r="D2542" t="str">
        <f>VLOOKUP(Oliusala[[#This Row],[postnumer]],Sveitarfelog[#All],4,FALSE)</f>
        <v>Fjarðabyggð</v>
      </c>
      <c r="E2542" t="str">
        <f>VLOOKUP(Oliusala[[#This Row],[postnumer]],Sveitarfelog[#All],5,FALSE)</f>
        <v>Austurland</v>
      </c>
      <c r="F2542" t="s">
        <v>27</v>
      </c>
      <c r="G2542" t="s">
        <v>24</v>
      </c>
      <c r="H2542" t="s">
        <v>58</v>
      </c>
      <c r="I2542" s="1">
        <v>123473</v>
      </c>
      <c r="J2542" s="2">
        <f>VLOOKUP(Oliusala[[#This Row],[tegund]],Tegundir!$B$2:$D$19,3,FALSE)*Oliusala[[#This Row],[magn]]/1000</f>
        <v>106.80414500000001</v>
      </c>
      <c r="K2542">
        <v>2011</v>
      </c>
      <c r="L2542" t="s">
        <v>19</v>
      </c>
      <c r="M2542" s="144" t="s">
        <v>59</v>
      </c>
      <c r="O2542" s="144" t="s">
        <v>1998</v>
      </c>
    </row>
    <row r="2543" spans="1:15" x14ac:dyDescent="0.2">
      <c r="A2543" t="s">
        <v>66</v>
      </c>
      <c r="B2543" s="144" t="s">
        <v>69</v>
      </c>
      <c r="C2543">
        <v>735</v>
      </c>
      <c r="D2543" t="str">
        <f>VLOOKUP(Oliusala[[#This Row],[postnumer]],Sveitarfelog[#All],4,FALSE)</f>
        <v>Fjarðabyggð</v>
      </c>
      <c r="E2543" t="str">
        <f>VLOOKUP(Oliusala[[#This Row],[postnumer]],Sveitarfelog[#All],5,FALSE)</f>
        <v>Austurland</v>
      </c>
      <c r="F2543" t="s">
        <v>27</v>
      </c>
      <c r="G2543" t="s">
        <v>24</v>
      </c>
      <c r="H2543" t="s">
        <v>60</v>
      </c>
      <c r="I2543" s="1">
        <v>80453</v>
      </c>
      <c r="J2543" s="2">
        <f>VLOOKUP(Oliusala[[#This Row],[tegund]],Tegundir!$B$2:$D$19,3,FALSE)*Oliusala[[#This Row],[magn]]/1000</f>
        <v>69.591845000000006</v>
      </c>
      <c r="K2543">
        <v>2011</v>
      </c>
      <c r="L2543" t="s">
        <v>19</v>
      </c>
      <c r="M2543" s="144" t="s">
        <v>59</v>
      </c>
      <c r="O2543" s="144" t="s">
        <v>1998</v>
      </c>
    </row>
    <row r="2544" spans="1:15" x14ac:dyDescent="0.2">
      <c r="A2544" t="s">
        <v>64</v>
      </c>
      <c r="B2544" s="144" t="s">
        <v>164</v>
      </c>
      <c r="C2544">
        <v>740</v>
      </c>
      <c r="D2544" t="str">
        <f>VLOOKUP(Oliusala[[#This Row],[postnumer]],Sveitarfelog[#All],4,FALSE)</f>
        <v>Fjarðabyggð</v>
      </c>
      <c r="E2544" t="str">
        <f>VLOOKUP(Oliusala[[#This Row],[postnumer]],Sveitarfelog[#All],5,FALSE)</f>
        <v>Austurland</v>
      </c>
      <c r="F2544" t="s">
        <v>27</v>
      </c>
      <c r="G2544" t="s">
        <v>24</v>
      </c>
      <c r="H2544" t="s">
        <v>58</v>
      </c>
      <c r="I2544" s="1">
        <v>1197266</v>
      </c>
      <c r="J2544" s="2">
        <f>VLOOKUP(Oliusala[[#This Row],[tegund]],Tegundir!$B$2:$D$19,3,FALSE)*Oliusala[[#This Row],[magn]]/1000</f>
        <v>1035.63509</v>
      </c>
      <c r="K2544">
        <v>2011</v>
      </c>
      <c r="L2544" t="s">
        <v>19</v>
      </c>
      <c r="M2544" s="144" t="s">
        <v>59</v>
      </c>
      <c r="O2544" s="144" t="s">
        <v>1998</v>
      </c>
    </row>
    <row r="2545" spans="1:15" x14ac:dyDescent="0.2">
      <c r="A2545" t="s">
        <v>71</v>
      </c>
      <c r="B2545" s="144" t="s">
        <v>71</v>
      </c>
      <c r="C2545">
        <v>750</v>
      </c>
      <c r="D2545" t="str">
        <f>VLOOKUP(Oliusala[[#This Row],[postnumer]],Sveitarfelog[#All],4,FALSE)</f>
        <v>Fjarðabyggð</v>
      </c>
      <c r="E2545" t="str">
        <f>VLOOKUP(Oliusala[[#This Row],[postnumer]],Sveitarfelog[#All],5,FALSE)</f>
        <v>Austurland</v>
      </c>
      <c r="F2545" t="s">
        <v>27</v>
      </c>
      <c r="G2545" t="s">
        <v>24</v>
      </c>
      <c r="H2545" t="s">
        <v>58</v>
      </c>
      <c r="I2545" s="1">
        <v>800000</v>
      </c>
      <c r="J2545" s="2">
        <f>VLOOKUP(Oliusala[[#This Row],[tegund]],Tegundir!$B$2:$D$19,3,FALSE)*Oliusala[[#This Row],[magn]]/1000</f>
        <v>692</v>
      </c>
      <c r="K2545">
        <v>2011</v>
      </c>
      <c r="L2545" t="s">
        <v>1955</v>
      </c>
      <c r="M2545" s="144" t="s">
        <v>59</v>
      </c>
      <c r="N2545" s="144" t="s">
        <v>1939</v>
      </c>
    </row>
    <row r="2546" spans="1:15" x14ac:dyDescent="0.2">
      <c r="A2546" t="s">
        <v>71</v>
      </c>
      <c r="B2546" s="144" t="s">
        <v>71</v>
      </c>
      <c r="C2546">
        <v>750</v>
      </c>
      <c r="D2546" t="str">
        <f>VLOOKUP(Oliusala[[#This Row],[postnumer]],Sveitarfelog[#All],4,FALSE)</f>
        <v>Fjarðabyggð</v>
      </c>
      <c r="E2546" t="str">
        <f>VLOOKUP(Oliusala[[#This Row],[postnumer]],Sveitarfelog[#All],5,FALSE)</f>
        <v>Austurland</v>
      </c>
      <c r="F2546" t="s">
        <v>27</v>
      </c>
      <c r="G2546" t="s">
        <v>24</v>
      </c>
      <c r="H2546" t="s">
        <v>58</v>
      </c>
      <c r="I2546" s="1">
        <v>1132055</v>
      </c>
      <c r="J2546" s="2">
        <f>VLOOKUP(Oliusala[[#This Row],[tegund]],Tegundir!$B$2:$D$19,3,FALSE)*Oliusala[[#This Row],[magn]]/1000</f>
        <v>979.227575</v>
      </c>
      <c r="K2546">
        <v>2011</v>
      </c>
      <c r="L2546" t="s">
        <v>19</v>
      </c>
      <c r="M2546" s="144" t="s">
        <v>59</v>
      </c>
      <c r="N2546" s="144" t="s">
        <v>1939</v>
      </c>
      <c r="O2546" s="144" t="s">
        <v>1998</v>
      </c>
    </row>
    <row r="2547" spans="1:15" x14ac:dyDescent="0.2">
      <c r="A2547" t="s">
        <v>69</v>
      </c>
      <c r="B2547" s="144" t="s">
        <v>69</v>
      </c>
      <c r="C2547">
        <v>735</v>
      </c>
      <c r="D2547" t="str">
        <f>VLOOKUP(Oliusala[[#This Row],[postnumer]],Sveitarfelog[#All],4,FALSE)</f>
        <v>Fjarðabyggð</v>
      </c>
      <c r="E2547" t="str">
        <f>VLOOKUP(Oliusala[[#This Row],[postnumer]],Sveitarfelog[#All],5,FALSE)</f>
        <v>Austurland</v>
      </c>
      <c r="F2547" t="s">
        <v>29</v>
      </c>
      <c r="G2547" t="s">
        <v>24</v>
      </c>
      <c r="H2547" t="s">
        <v>61</v>
      </c>
      <c r="I2547" s="1">
        <v>793851</v>
      </c>
      <c r="J2547" s="2">
        <f>VLOOKUP(Oliusala[[#This Row],[tegund]],Tegundir!$B$2:$D$19,3,FALSE)*Oliusala[[#This Row],[magn]]/1000</f>
        <v>686.68111499999998</v>
      </c>
      <c r="K2547">
        <v>2011</v>
      </c>
      <c r="L2547" t="s">
        <v>19</v>
      </c>
      <c r="M2547" s="144" t="s">
        <v>62</v>
      </c>
      <c r="O2547" s="144" t="s">
        <v>1998</v>
      </c>
    </row>
    <row r="2548" spans="1:15" x14ac:dyDescent="0.2">
      <c r="A2548" t="s">
        <v>69</v>
      </c>
      <c r="B2548" s="144" t="s">
        <v>164</v>
      </c>
      <c r="C2548">
        <v>740</v>
      </c>
      <c r="D2548" t="str">
        <f>VLOOKUP(Oliusala[[#This Row],[postnumer]],Sveitarfelog[#All],4,FALSE)</f>
        <v>Fjarðabyggð</v>
      </c>
      <c r="E2548" t="str">
        <f>VLOOKUP(Oliusala[[#This Row],[postnumer]],Sveitarfelog[#All],5,FALSE)</f>
        <v>Austurland</v>
      </c>
      <c r="F2548" t="s">
        <v>25</v>
      </c>
      <c r="G2548" t="s">
        <v>24</v>
      </c>
      <c r="H2548" t="s">
        <v>60</v>
      </c>
      <c r="I2548" s="1">
        <v>51900</v>
      </c>
      <c r="J2548" s="2">
        <f>VLOOKUP(Oliusala[[#This Row],[tegund]],Tegundir!$B$2:$D$19,3,FALSE)*Oliusala[[#This Row],[magn]]/1000</f>
        <v>44.893500000000003</v>
      </c>
      <c r="K2548">
        <v>2011</v>
      </c>
      <c r="L2548" t="s">
        <v>1955</v>
      </c>
      <c r="M2548" s="144" t="s">
        <v>59</v>
      </c>
    </row>
    <row r="2549" spans="1:15" x14ac:dyDescent="0.2">
      <c r="A2549" t="s">
        <v>64</v>
      </c>
      <c r="B2549" s="144" t="s">
        <v>164</v>
      </c>
      <c r="C2549">
        <v>740</v>
      </c>
      <c r="D2549" t="str">
        <f>VLOOKUP(Oliusala[[#This Row],[postnumer]],Sveitarfelog[#All],4,FALSE)</f>
        <v>Fjarðabyggð</v>
      </c>
      <c r="E2549" t="str">
        <f>VLOOKUP(Oliusala[[#This Row],[postnumer]],Sveitarfelog[#All],5,FALSE)</f>
        <v>Austurland</v>
      </c>
      <c r="F2549" t="s">
        <v>25</v>
      </c>
      <c r="G2549" t="s">
        <v>24</v>
      </c>
      <c r="H2549" t="s">
        <v>58</v>
      </c>
      <c r="I2549" s="1">
        <v>260729</v>
      </c>
      <c r="J2549" s="2">
        <f>VLOOKUP(Oliusala[[#This Row],[tegund]],Tegundir!$B$2:$D$19,3,FALSE)*Oliusala[[#This Row],[magn]]/1000</f>
        <v>225.530585</v>
      </c>
      <c r="K2549">
        <v>2011</v>
      </c>
      <c r="L2549" t="s">
        <v>1955</v>
      </c>
      <c r="M2549" s="144" t="s">
        <v>59</v>
      </c>
    </row>
    <row r="2550" spans="1:15" x14ac:dyDescent="0.2">
      <c r="A2550" t="s">
        <v>69</v>
      </c>
      <c r="B2550" s="144" t="s">
        <v>69</v>
      </c>
      <c r="C2550">
        <v>735</v>
      </c>
      <c r="D2550" t="str">
        <f>VLOOKUP(Oliusala[[#This Row],[postnumer]],Sveitarfelog[#All],4,FALSE)</f>
        <v>Fjarðabyggð</v>
      </c>
      <c r="E2550" t="str">
        <f>VLOOKUP(Oliusala[[#This Row],[postnumer]],Sveitarfelog[#All],5,FALSE)</f>
        <v>Austurland</v>
      </c>
      <c r="F2550" t="s">
        <v>24</v>
      </c>
      <c r="G2550" t="s">
        <v>24</v>
      </c>
      <c r="H2550" t="s">
        <v>58</v>
      </c>
      <c r="I2550" s="1">
        <v>47606</v>
      </c>
      <c r="J2550" s="2">
        <f>VLOOKUP(Oliusala[[#This Row],[tegund]],Tegundir!$B$2:$D$19,3,FALSE)*Oliusala[[#This Row],[magn]]/1000</f>
        <v>41.179190000000006</v>
      </c>
      <c r="K2550">
        <v>2011</v>
      </c>
      <c r="L2550" t="s">
        <v>18</v>
      </c>
      <c r="M2550" s="144" t="s">
        <v>59</v>
      </c>
    </row>
    <row r="2551" spans="1:15" x14ac:dyDescent="0.2">
      <c r="A2551" t="s">
        <v>69</v>
      </c>
      <c r="B2551" s="144" t="s">
        <v>69</v>
      </c>
      <c r="C2551">
        <v>735</v>
      </c>
      <c r="D2551" t="str">
        <f>VLOOKUP(Oliusala[[#This Row],[postnumer]],Sveitarfelog[#All],4,FALSE)</f>
        <v>Fjarðabyggð</v>
      </c>
      <c r="E2551" t="str">
        <f>VLOOKUP(Oliusala[[#This Row],[postnumer]],Sveitarfelog[#All],5,FALSE)</f>
        <v>Austurland</v>
      </c>
      <c r="F2551" t="s">
        <v>24</v>
      </c>
      <c r="G2551" t="s">
        <v>24</v>
      </c>
      <c r="H2551" t="s">
        <v>60</v>
      </c>
      <c r="I2551" s="1">
        <v>1270</v>
      </c>
      <c r="J2551" s="2">
        <f>VLOOKUP(Oliusala[[#This Row],[tegund]],Tegundir!$B$2:$D$19,3,FALSE)*Oliusala[[#This Row],[magn]]/1000</f>
        <v>1.0985499999999999</v>
      </c>
      <c r="K2551">
        <v>2011</v>
      </c>
      <c r="L2551" t="s">
        <v>18</v>
      </c>
      <c r="M2551" s="144" t="s">
        <v>59</v>
      </c>
    </row>
    <row r="2552" spans="1:15" x14ac:dyDescent="0.2">
      <c r="A2552" t="s">
        <v>69</v>
      </c>
      <c r="B2552" s="144" t="s">
        <v>69</v>
      </c>
      <c r="C2552">
        <v>735</v>
      </c>
      <c r="D2552" t="str">
        <f>VLOOKUP(Oliusala[[#This Row],[postnumer]],Sveitarfelog[#All],4,FALSE)</f>
        <v>Fjarðabyggð</v>
      </c>
      <c r="E2552" t="str">
        <f>VLOOKUP(Oliusala[[#This Row],[postnumer]],Sveitarfelog[#All],5,FALSE)</f>
        <v>Austurland</v>
      </c>
      <c r="F2552" t="s">
        <v>29</v>
      </c>
      <c r="G2552" t="s">
        <v>24</v>
      </c>
      <c r="H2552" t="s">
        <v>58</v>
      </c>
      <c r="I2552" s="1">
        <v>244682</v>
      </c>
      <c r="J2552" s="2">
        <f>VLOOKUP(Oliusala[[#This Row],[tegund]],Tegundir!$B$2:$D$19,3,FALSE)*Oliusala[[#This Row],[magn]]/1000</f>
        <v>211.64992999999998</v>
      </c>
      <c r="K2552">
        <v>2011</v>
      </c>
      <c r="L2552" t="s">
        <v>19</v>
      </c>
      <c r="M2552" s="144" t="s">
        <v>59</v>
      </c>
      <c r="O2552" s="144" t="s">
        <v>1998</v>
      </c>
    </row>
    <row r="2553" spans="1:15" x14ac:dyDescent="0.2">
      <c r="A2553" t="s">
        <v>69</v>
      </c>
      <c r="B2553" s="144" t="s">
        <v>69</v>
      </c>
      <c r="C2553">
        <v>735</v>
      </c>
      <c r="D2553" t="str">
        <f>VLOOKUP(Oliusala[[#This Row],[postnumer]],Sveitarfelog[#All],4,FALSE)</f>
        <v>Fjarðabyggð</v>
      </c>
      <c r="E2553" t="str">
        <f>VLOOKUP(Oliusala[[#This Row],[postnumer]],Sveitarfelog[#All],5,FALSE)</f>
        <v>Austurland</v>
      </c>
      <c r="F2553" t="s">
        <v>30</v>
      </c>
      <c r="G2553" t="s">
        <v>24</v>
      </c>
      <c r="H2553" t="s">
        <v>58</v>
      </c>
      <c r="I2553" s="1">
        <v>3025</v>
      </c>
      <c r="J2553" s="2">
        <f>VLOOKUP(Oliusala[[#This Row],[tegund]],Tegundir!$B$2:$D$19,3,FALSE)*Oliusala[[#This Row],[magn]]/1000</f>
        <v>2.616625</v>
      </c>
      <c r="K2553">
        <v>2011</v>
      </c>
      <c r="L2553" t="s">
        <v>19</v>
      </c>
      <c r="M2553" s="144" t="s">
        <v>59</v>
      </c>
      <c r="O2553" s="144" t="s">
        <v>1998</v>
      </c>
    </row>
    <row r="2554" spans="1:15" x14ac:dyDescent="0.2">
      <c r="A2554" t="s">
        <v>66</v>
      </c>
      <c r="B2554" s="144" t="s">
        <v>69</v>
      </c>
      <c r="C2554">
        <v>735</v>
      </c>
      <c r="D2554" t="str">
        <f>VLOOKUP(Oliusala[[#This Row],[postnumer]],Sveitarfelog[#All],4,FALSE)</f>
        <v>Fjarðabyggð</v>
      </c>
      <c r="E2554" t="str">
        <f>VLOOKUP(Oliusala[[#This Row],[postnumer]],Sveitarfelog[#All],5,FALSE)</f>
        <v>Austurland</v>
      </c>
      <c r="F2554" t="s">
        <v>24</v>
      </c>
      <c r="G2554" t="s">
        <v>24</v>
      </c>
      <c r="H2554" t="s">
        <v>60</v>
      </c>
      <c r="I2554" s="1">
        <v>41035</v>
      </c>
      <c r="J2554" s="2">
        <f>VLOOKUP(Oliusala[[#This Row],[tegund]],Tegundir!$B$2:$D$19,3,FALSE)*Oliusala[[#This Row],[magn]]/1000</f>
        <v>35.495274999999999</v>
      </c>
      <c r="K2554">
        <v>2011</v>
      </c>
      <c r="L2554" t="s">
        <v>18</v>
      </c>
      <c r="M2554" s="144" t="s">
        <v>59</v>
      </c>
    </row>
    <row r="2555" spans="1:15" x14ac:dyDescent="0.2">
      <c r="A2555" t="s">
        <v>66</v>
      </c>
      <c r="B2555" s="144" t="s">
        <v>69</v>
      </c>
      <c r="C2555">
        <v>735</v>
      </c>
      <c r="D2555" t="str">
        <f>VLOOKUP(Oliusala[[#This Row],[postnumer]],Sveitarfelog[#All],4,FALSE)</f>
        <v>Fjarðabyggð</v>
      </c>
      <c r="E2555" t="str">
        <f>VLOOKUP(Oliusala[[#This Row],[postnumer]],Sveitarfelog[#All],5,FALSE)</f>
        <v>Austurland</v>
      </c>
      <c r="F2555" t="s">
        <v>29</v>
      </c>
      <c r="G2555" t="s">
        <v>24</v>
      </c>
      <c r="H2555" t="s">
        <v>60</v>
      </c>
      <c r="I2555" s="1">
        <v>73357</v>
      </c>
      <c r="J2555" s="2">
        <f>VLOOKUP(Oliusala[[#This Row],[tegund]],Tegundir!$B$2:$D$19,3,FALSE)*Oliusala[[#This Row],[magn]]/1000</f>
        <v>63.453805000000003</v>
      </c>
      <c r="K2555">
        <v>2011</v>
      </c>
      <c r="L2555" t="s">
        <v>19</v>
      </c>
      <c r="M2555" s="144" t="s">
        <v>59</v>
      </c>
      <c r="O2555" s="144" t="s">
        <v>1998</v>
      </c>
    </row>
    <row r="2556" spans="1:15" x14ac:dyDescent="0.2">
      <c r="A2556" t="s">
        <v>57</v>
      </c>
      <c r="B2556" s="144" t="s">
        <v>69</v>
      </c>
      <c r="C2556">
        <v>735</v>
      </c>
      <c r="D2556" t="str">
        <f>VLOOKUP(Oliusala[[#This Row],[postnumer]],Sveitarfelog[#All],4,FALSE)</f>
        <v>Fjarðabyggð</v>
      </c>
      <c r="E2556" t="str">
        <f>VLOOKUP(Oliusala[[#This Row],[postnumer]],Sveitarfelog[#All],5,FALSE)</f>
        <v>Austurland</v>
      </c>
      <c r="F2556" t="s">
        <v>24</v>
      </c>
      <c r="G2556" t="s">
        <v>24</v>
      </c>
      <c r="H2556" t="s">
        <v>58</v>
      </c>
      <c r="I2556" s="1">
        <v>0</v>
      </c>
      <c r="J2556" s="2">
        <f>VLOOKUP(Oliusala[[#This Row],[tegund]],Tegundir!$B$2:$D$19,3,FALSE)*Oliusala[[#This Row],[magn]]/1000</f>
        <v>0</v>
      </c>
      <c r="K2556">
        <v>2011</v>
      </c>
      <c r="L2556" t="s">
        <v>18</v>
      </c>
      <c r="M2556" s="144" t="s">
        <v>59</v>
      </c>
    </row>
    <row r="2557" spans="1:15" x14ac:dyDescent="0.2">
      <c r="A2557" t="s">
        <v>57</v>
      </c>
      <c r="B2557" s="144" t="s">
        <v>69</v>
      </c>
      <c r="C2557">
        <v>735</v>
      </c>
      <c r="D2557" t="str">
        <f>VLOOKUP(Oliusala[[#This Row],[postnumer]],Sveitarfelog[#All],4,FALSE)</f>
        <v>Fjarðabyggð</v>
      </c>
      <c r="E2557" t="str">
        <f>VLOOKUP(Oliusala[[#This Row],[postnumer]],Sveitarfelog[#All],5,FALSE)</f>
        <v>Austurland</v>
      </c>
      <c r="F2557" t="s">
        <v>29</v>
      </c>
      <c r="G2557" t="s">
        <v>24</v>
      </c>
      <c r="H2557" t="s">
        <v>60</v>
      </c>
      <c r="I2557" s="1">
        <v>50471</v>
      </c>
      <c r="J2557" s="2">
        <f>VLOOKUP(Oliusala[[#This Row],[tegund]],Tegundir!$B$2:$D$19,3,FALSE)*Oliusala[[#This Row],[magn]]/1000</f>
        <v>43.657415</v>
      </c>
      <c r="K2557">
        <v>2011</v>
      </c>
      <c r="L2557" t="s">
        <v>19</v>
      </c>
      <c r="M2557" s="144" t="s">
        <v>59</v>
      </c>
      <c r="O2557" s="144" t="s">
        <v>1998</v>
      </c>
    </row>
    <row r="2558" spans="1:15" x14ac:dyDescent="0.2">
      <c r="A2558" t="s">
        <v>63</v>
      </c>
      <c r="B2558" s="144" t="s">
        <v>69</v>
      </c>
      <c r="C2558">
        <v>735</v>
      </c>
      <c r="D2558" t="str">
        <f>VLOOKUP(Oliusala[[#This Row],[postnumer]],Sveitarfelog[#All],4,FALSE)</f>
        <v>Fjarðabyggð</v>
      </c>
      <c r="E2558" t="str">
        <f>VLOOKUP(Oliusala[[#This Row],[postnumer]],Sveitarfelog[#All],5,FALSE)</f>
        <v>Austurland</v>
      </c>
      <c r="F2558" t="s">
        <v>24</v>
      </c>
      <c r="G2558" t="s">
        <v>24</v>
      </c>
      <c r="H2558" t="s">
        <v>58</v>
      </c>
      <c r="I2558" s="1">
        <v>271070</v>
      </c>
      <c r="J2558" s="2">
        <f>VLOOKUP(Oliusala[[#This Row],[tegund]],Tegundir!$B$2:$D$19,3,FALSE)*Oliusala[[#This Row],[magn]]/1000</f>
        <v>234.47555</v>
      </c>
      <c r="K2558">
        <v>2011</v>
      </c>
      <c r="L2558" t="s">
        <v>18</v>
      </c>
      <c r="M2558" s="144" t="s">
        <v>59</v>
      </c>
    </row>
    <row r="2559" spans="1:15" x14ac:dyDescent="0.2">
      <c r="A2559" t="s">
        <v>66</v>
      </c>
      <c r="B2559" s="144" t="s">
        <v>165</v>
      </c>
      <c r="C2559">
        <v>755</v>
      </c>
      <c r="D2559" t="str">
        <f>VLOOKUP(Oliusala[[#This Row],[postnumer]],Sveitarfelog[#All],4,FALSE)</f>
        <v>Fjarðabyggð</v>
      </c>
      <c r="E2559" t="str">
        <f>VLOOKUP(Oliusala[[#This Row],[postnumer]],Sveitarfelog[#All],5,FALSE)</f>
        <v>Austurland</v>
      </c>
      <c r="F2559" t="s">
        <v>25</v>
      </c>
      <c r="G2559" t="s">
        <v>24</v>
      </c>
      <c r="H2559" t="s">
        <v>60</v>
      </c>
      <c r="I2559" s="1">
        <v>6803</v>
      </c>
      <c r="J2559" s="2">
        <f>VLOOKUP(Oliusala[[#This Row],[tegund]],Tegundir!$B$2:$D$19,3,FALSE)*Oliusala[[#This Row],[magn]]/1000</f>
        <v>5.884595</v>
      </c>
      <c r="K2559">
        <v>2011</v>
      </c>
      <c r="L2559" t="s">
        <v>19</v>
      </c>
      <c r="M2559" s="144" t="s">
        <v>59</v>
      </c>
      <c r="O2559" s="144" t="s">
        <v>1997</v>
      </c>
    </row>
    <row r="2560" spans="1:15" x14ac:dyDescent="0.2">
      <c r="A2560" t="s">
        <v>57</v>
      </c>
      <c r="B2560" s="144" t="s">
        <v>165</v>
      </c>
      <c r="C2560">
        <v>755</v>
      </c>
      <c r="D2560" t="str">
        <f>VLOOKUP(Oliusala[[#This Row],[postnumer]],Sveitarfelog[#All],4,FALSE)</f>
        <v>Fjarðabyggð</v>
      </c>
      <c r="E2560" t="str">
        <f>VLOOKUP(Oliusala[[#This Row],[postnumer]],Sveitarfelog[#All],5,FALSE)</f>
        <v>Austurland</v>
      </c>
      <c r="F2560" t="s">
        <v>25</v>
      </c>
      <c r="G2560" t="s">
        <v>24</v>
      </c>
      <c r="H2560" t="s">
        <v>60</v>
      </c>
      <c r="I2560" s="1">
        <v>222491</v>
      </c>
      <c r="J2560" s="2">
        <f>VLOOKUP(Oliusala[[#This Row],[tegund]],Tegundir!$B$2:$D$19,3,FALSE)*Oliusala[[#This Row],[magn]]/1000</f>
        <v>192.45471499999999</v>
      </c>
      <c r="K2560">
        <v>2011</v>
      </c>
      <c r="L2560" t="s">
        <v>19</v>
      </c>
      <c r="M2560" s="144" t="s">
        <v>59</v>
      </c>
      <c r="O2560" s="144" t="s">
        <v>1997</v>
      </c>
    </row>
    <row r="2561" spans="1:15" x14ac:dyDescent="0.2">
      <c r="A2561" t="s">
        <v>64</v>
      </c>
      <c r="B2561" s="144" t="s">
        <v>164</v>
      </c>
      <c r="C2561">
        <v>740</v>
      </c>
      <c r="D2561" t="str">
        <f>VLOOKUP(Oliusala[[#This Row],[postnumer]],Sveitarfelog[#All],4,FALSE)</f>
        <v>Fjarðabyggð</v>
      </c>
      <c r="E2561" t="str">
        <f>VLOOKUP(Oliusala[[#This Row],[postnumer]],Sveitarfelog[#All],5,FALSE)</f>
        <v>Austurland</v>
      </c>
      <c r="F2561" t="s">
        <v>29</v>
      </c>
      <c r="G2561" t="s">
        <v>24</v>
      </c>
      <c r="H2561" t="s">
        <v>61</v>
      </c>
      <c r="I2561" s="1">
        <v>659815</v>
      </c>
      <c r="J2561" s="2">
        <f>VLOOKUP(Oliusala[[#This Row],[tegund]],Tegundir!$B$2:$D$19,3,FALSE)*Oliusala[[#This Row],[magn]]/1000</f>
        <v>570.73997499999996</v>
      </c>
      <c r="K2561">
        <v>2011</v>
      </c>
      <c r="L2561" t="s">
        <v>19</v>
      </c>
      <c r="M2561" s="144" t="s">
        <v>62</v>
      </c>
      <c r="O2561" s="144" t="s">
        <v>1998</v>
      </c>
    </row>
    <row r="2562" spans="1:15" x14ac:dyDescent="0.2">
      <c r="A2562" t="s">
        <v>69</v>
      </c>
      <c r="B2562" s="144" t="s">
        <v>164</v>
      </c>
      <c r="C2562">
        <v>740</v>
      </c>
      <c r="D2562" t="str">
        <f>VLOOKUP(Oliusala[[#This Row],[postnumer]],Sveitarfelog[#All],4,FALSE)</f>
        <v>Fjarðabyggð</v>
      </c>
      <c r="E2562" t="str">
        <f>VLOOKUP(Oliusala[[#This Row],[postnumer]],Sveitarfelog[#All],5,FALSE)</f>
        <v>Austurland</v>
      </c>
      <c r="F2562" t="s">
        <v>29</v>
      </c>
      <c r="G2562" t="s">
        <v>24</v>
      </c>
      <c r="H2562" t="s">
        <v>60</v>
      </c>
      <c r="I2562" s="1">
        <v>117294</v>
      </c>
      <c r="J2562" s="2">
        <f>VLOOKUP(Oliusala[[#This Row],[tegund]],Tegundir!$B$2:$D$19,3,FALSE)*Oliusala[[#This Row],[magn]]/1000</f>
        <v>101.45931</v>
      </c>
      <c r="K2562">
        <v>2011</v>
      </c>
      <c r="L2562" t="s">
        <v>19</v>
      </c>
      <c r="M2562" s="144" t="s">
        <v>59</v>
      </c>
      <c r="O2562" s="144" t="s">
        <v>1998</v>
      </c>
    </row>
    <row r="2563" spans="1:15" x14ac:dyDescent="0.2">
      <c r="A2563" t="s">
        <v>64</v>
      </c>
      <c r="B2563" s="144" t="s">
        <v>164</v>
      </c>
      <c r="C2563">
        <v>740</v>
      </c>
      <c r="D2563" t="str">
        <f>VLOOKUP(Oliusala[[#This Row],[postnumer]],Sveitarfelog[#All],4,FALSE)</f>
        <v>Fjarðabyggð</v>
      </c>
      <c r="E2563" t="str">
        <f>VLOOKUP(Oliusala[[#This Row],[postnumer]],Sveitarfelog[#All],5,FALSE)</f>
        <v>Austurland</v>
      </c>
      <c r="F2563" t="s">
        <v>24</v>
      </c>
      <c r="G2563" t="s">
        <v>24</v>
      </c>
      <c r="H2563" t="s">
        <v>58</v>
      </c>
      <c r="I2563" s="1">
        <v>123172</v>
      </c>
      <c r="J2563" s="2">
        <f>VLOOKUP(Oliusala[[#This Row],[tegund]],Tegundir!$B$2:$D$19,3,FALSE)*Oliusala[[#This Row],[magn]]/1000</f>
        <v>106.54378</v>
      </c>
      <c r="K2563">
        <v>2011</v>
      </c>
      <c r="L2563" t="s">
        <v>18</v>
      </c>
      <c r="M2563" s="144" t="s">
        <v>59</v>
      </c>
    </row>
    <row r="2564" spans="1:15" x14ac:dyDescent="0.2">
      <c r="A2564" t="s">
        <v>64</v>
      </c>
      <c r="B2564" s="144" t="s">
        <v>164</v>
      </c>
      <c r="C2564">
        <v>740</v>
      </c>
      <c r="D2564" t="str">
        <f>VLOOKUP(Oliusala[[#This Row],[postnumer]],Sveitarfelog[#All],4,FALSE)</f>
        <v>Fjarðabyggð</v>
      </c>
      <c r="E2564" t="str">
        <f>VLOOKUP(Oliusala[[#This Row],[postnumer]],Sveitarfelog[#All],5,FALSE)</f>
        <v>Austurland</v>
      </c>
      <c r="F2564" t="s">
        <v>29</v>
      </c>
      <c r="G2564" t="s">
        <v>24</v>
      </c>
      <c r="H2564" t="s">
        <v>58</v>
      </c>
      <c r="I2564" s="1">
        <v>2075425</v>
      </c>
      <c r="J2564" s="2">
        <f>VLOOKUP(Oliusala[[#This Row],[tegund]],Tegundir!$B$2:$D$19,3,FALSE)*Oliusala[[#This Row],[magn]]/1000</f>
        <v>1795.2426250000001</v>
      </c>
      <c r="K2564">
        <v>2011</v>
      </c>
      <c r="L2564" t="s">
        <v>19</v>
      </c>
      <c r="M2564" s="144" t="s">
        <v>59</v>
      </c>
      <c r="O2564" s="144" t="s">
        <v>1998</v>
      </c>
    </row>
    <row r="2565" spans="1:15" x14ac:dyDescent="0.2">
      <c r="A2565" t="s">
        <v>64</v>
      </c>
      <c r="B2565" s="144" t="s">
        <v>164</v>
      </c>
      <c r="C2565">
        <v>740</v>
      </c>
      <c r="D2565" t="str">
        <f>VLOOKUP(Oliusala[[#This Row],[postnumer]],Sveitarfelog[#All],4,FALSE)</f>
        <v>Fjarðabyggð</v>
      </c>
      <c r="E2565" t="str">
        <f>VLOOKUP(Oliusala[[#This Row],[postnumer]],Sveitarfelog[#All],5,FALSE)</f>
        <v>Austurland</v>
      </c>
      <c r="F2565" t="s">
        <v>30</v>
      </c>
      <c r="G2565" t="s">
        <v>24</v>
      </c>
      <c r="H2565" t="s">
        <v>58</v>
      </c>
      <c r="I2565" s="1">
        <v>12805</v>
      </c>
      <c r="J2565" s="2">
        <f>VLOOKUP(Oliusala[[#This Row],[tegund]],Tegundir!$B$2:$D$19,3,FALSE)*Oliusala[[#This Row],[magn]]/1000</f>
        <v>11.076325000000001</v>
      </c>
      <c r="K2565">
        <v>2011</v>
      </c>
      <c r="L2565" t="s">
        <v>19</v>
      </c>
      <c r="M2565" s="144" t="s">
        <v>59</v>
      </c>
      <c r="O2565" s="144" t="s">
        <v>1998</v>
      </c>
    </row>
    <row r="2566" spans="1:15" x14ac:dyDescent="0.2">
      <c r="A2566" t="s">
        <v>63</v>
      </c>
      <c r="B2566" s="144" t="s">
        <v>164</v>
      </c>
      <c r="C2566">
        <v>740</v>
      </c>
      <c r="D2566" t="str">
        <f>VLOOKUP(Oliusala[[#This Row],[postnumer]],Sveitarfelog[#All],4,FALSE)</f>
        <v>Fjarðabyggð</v>
      </c>
      <c r="E2566" t="str">
        <f>VLOOKUP(Oliusala[[#This Row],[postnumer]],Sveitarfelog[#All],5,FALSE)</f>
        <v>Austurland</v>
      </c>
      <c r="F2566" t="s">
        <v>24</v>
      </c>
      <c r="G2566" t="s">
        <v>24</v>
      </c>
      <c r="H2566" t="s">
        <v>58</v>
      </c>
      <c r="I2566" s="1">
        <v>434495</v>
      </c>
      <c r="J2566" s="2">
        <f>VLOOKUP(Oliusala[[#This Row],[tegund]],Tegundir!$B$2:$D$19,3,FALSE)*Oliusala[[#This Row],[magn]]/1000</f>
        <v>375.83817499999998</v>
      </c>
      <c r="K2566">
        <v>2011</v>
      </c>
      <c r="L2566" t="s">
        <v>18</v>
      </c>
      <c r="M2566" s="144" t="s">
        <v>59</v>
      </c>
    </row>
    <row r="2567" spans="1:15" x14ac:dyDescent="0.2">
      <c r="A2567" t="s">
        <v>63</v>
      </c>
      <c r="B2567" s="144" t="s">
        <v>66</v>
      </c>
      <c r="C2567">
        <v>730</v>
      </c>
      <c r="D2567" t="str">
        <f>VLOOKUP(Oliusala[[#This Row],[postnumer]],Sveitarfelog[#All],4,FALSE)</f>
        <v>Fjarðabyggð</v>
      </c>
      <c r="E2567" t="str">
        <f>VLOOKUP(Oliusala[[#This Row],[postnumer]],Sveitarfelog[#All],5,FALSE)</f>
        <v>Austurland</v>
      </c>
      <c r="F2567" t="s">
        <v>25</v>
      </c>
      <c r="G2567" t="s">
        <v>24</v>
      </c>
      <c r="H2567" t="s">
        <v>58</v>
      </c>
      <c r="I2567" s="1">
        <v>91209</v>
      </c>
      <c r="J2567" s="2">
        <f>VLOOKUP(Oliusala[[#This Row],[tegund]],Tegundir!$B$2:$D$19,3,FALSE)*Oliusala[[#This Row],[magn]]/1000</f>
        <v>78.895785000000004</v>
      </c>
      <c r="K2567">
        <v>2011</v>
      </c>
      <c r="L2567" t="s">
        <v>1955</v>
      </c>
      <c r="M2567" s="144" t="s">
        <v>59</v>
      </c>
    </row>
    <row r="2568" spans="1:15" x14ac:dyDescent="0.2">
      <c r="A2568" t="s">
        <v>63</v>
      </c>
      <c r="B2568" s="144" t="s">
        <v>69</v>
      </c>
      <c r="C2568">
        <v>735</v>
      </c>
      <c r="D2568" t="str">
        <f>VLOOKUP(Oliusala[[#This Row],[postnumer]],Sveitarfelog[#All],4,FALSE)</f>
        <v>Fjarðabyggð</v>
      </c>
      <c r="E2568" t="str">
        <f>VLOOKUP(Oliusala[[#This Row],[postnumer]],Sveitarfelog[#All],5,FALSE)</f>
        <v>Austurland</v>
      </c>
      <c r="F2568" t="s">
        <v>25</v>
      </c>
      <c r="G2568" t="s">
        <v>24</v>
      </c>
      <c r="H2568" t="s">
        <v>58</v>
      </c>
      <c r="I2568" s="1">
        <v>1952</v>
      </c>
      <c r="J2568" s="2">
        <f>VLOOKUP(Oliusala[[#This Row],[tegund]],Tegundir!$B$2:$D$19,3,FALSE)*Oliusala[[#This Row],[magn]]/1000</f>
        <v>1.68848</v>
      </c>
      <c r="K2568">
        <v>2011</v>
      </c>
      <c r="L2568" t="s">
        <v>1955</v>
      </c>
      <c r="M2568" s="144" t="s">
        <v>59</v>
      </c>
    </row>
    <row r="2569" spans="1:15" x14ac:dyDescent="0.2">
      <c r="A2569" t="s">
        <v>71</v>
      </c>
      <c r="B2569" s="144" t="s">
        <v>71</v>
      </c>
      <c r="C2569">
        <v>750</v>
      </c>
      <c r="D2569" t="str">
        <f>VLOOKUP(Oliusala[[#This Row],[postnumer]],Sveitarfelog[#All],4,FALSE)</f>
        <v>Fjarðabyggð</v>
      </c>
      <c r="E2569" t="str">
        <f>VLOOKUP(Oliusala[[#This Row],[postnumer]],Sveitarfelog[#All],5,FALSE)</f>
        <v>Austurland</v>
      </c>
      <c r="F2569" t="s">
        <v>29</v>
      </c>
      <c r="G2569" t="s">
        <v>24</v>
      </c>
      <c r="H2569" t="s">
        <v>61</v>
      </c>
      <c r="I2569" s="1">
        <v>129593</v>
      </c>
      <c r="J2569" s="2">
        <f>VLOOKUP(Oliusala[[#This Row],[tegund]],Tegundir!$B$2:$D$19,3,FALSE)*Oliusala[[#This Row],[magn]]/1000</f>
        <v>112.097945</v>
      </c>
      <c r="K2569">
        <v>2011</v>
      </c>
      <c r="L2569" t="s">
        <v>19</v>
      </c>
      <c r="M2569" s="144" t="s">
        <v>62</v>
      </c>
      <c r="O2569" s="144" t="s">
        <v>1998</v>
      </c>
    </row>
    <row r="2570" spans="1:15" x14ac:dyDescent="0.2">
      <c r="A2570" t="s">
        <v>63</v>
      </c>
      <c r="B2570" s="144" t="s">
        <v>164</v>
      </c>
      <c r="C2570">
        <v>740</v>
      </c>
      <c r="D2570" t="str">
        <f>VLOOKUP(Oliusala[[#This Row],[postnumer]],Sveitarfelog[#All],4,FALSE)</f>
        <v>Fjarðabyggð</v>
      </c>
      <c r="E2570" t="str">
        <f>VLOOKUP(Oliusala[[#This Row],[postnumer]],Sveitarfelog[#All],5,FALSE)</f>
        <v>Austurland</v>
      </c>
      <c r="F2570" t="s">
        <v>25</v>
      </c>
      <c r="G2570" t="s">
        <v>24</v>
      </c>
      <c r="H2570" t="s">
        <v>58</v>
      </c>
      <c r="I2570" s="1">
        <v>48394</v>
      </c>
      <c r="J2570" s="2">
        <f>VLOOKUP(Oliusala[[#This Row],[tegund]],Tegundir!$B$2:$D$19,3,FALSE)*Oliusala[[#This Row],[magn]]/1000</f>
        <v>41.860810000000001</v>
      </c>
      <c r="K2570">
        <v>2011</v>
      </c>
      <c r="L2570" t="s">
        <v>1955</v>
      </c>
      <c r="M2570" s="144" t="s">
        <v>59</v>
      </c>
    </row>
    <row r="2571" spans="1:15" x14ac:dyDescent="0.2">
      <c r="A2571" t="s">
        <v>63</v>
      </c>
      <c r="B2571" s="144" t="s">
        <v>71</v>
      </c>
      <c r="C2571">
        <v>750</v>
      </c>
      <c r="D2571" t="str">
        <f>VLOOKUP(Oliusala[[#This Row],[postnumer]],Sveitarfelog[#All],4,FALSE)</f>
        <v>Fjarðabyggð</v>
      </c>
      <c r="E2571" t="str">
        <f>VLOOKUP(Oliusala[[#This Row],[postnumer]],Sveitarfelog[#All],5,FALSE)</f>
        <v>Austurland</v>
      </c>
      <c r="F2571" t="s">
        <v>25</v>
      </c>
      <c r="G2571" t="s">
        <v>24</v>
      </c>
      <c r="H2571" t="s">
        <v>58</v>
      </c>
      <c r="I2571" s="1">
        <v>14235</v>
      </c>
      <c r="J2571" s="2">
        <f>VLOOKUP(Oliusala[[#This Row],[tegund]],Tegundir!$B$2:$D$19,3,FALSE)*Oliusala[[#This Row],[magn]]/1000</f>
        <v>12.313274999999999</v>
      </c>
      <c r="K2571">
        <v>2011</v>
      </c>
      <c r="L2571" t="s">
        <v>1955</v>
      </c>
      <c r="M2571" s="144" t="s">
        <v>59</v>
      </c>
    </row>
    <row r="2572" spans="1:15" x14ac:dyDescent="0.2">
      <c r="A2572" t="s">
        <v>69</v>
      </c>
      <c r="B2572" s="144" t="s">
        <v>71</v>
      </c>
      <c r="C2572">
        <v>750</v>
      </c>
      <c r="D2572" t="str">
        <f>VLOOKUP(Oliusala[[#This Row],[postnumer]],Sveitarfelog[#All],4,FALSE)</f>
        <v>Fjarðabyggð</v>
      </c>
      <c r="E2572" t="str">
        <f>VLOOKUP(Oliusala[[#This Row],[postnumer]],Sveitarfelog[#All],5,FALSE)</f>
        <v>Austurland</v>
      </c>
      <c r="F2572" t="s">
        <v>25</v>
      </c>
      <c r="G2572" t="s">
        <v>24</v>
      </c>
      <c r="H2572" t="s">
        <v>60</v>
      </c>
      <c r="I2572" s="1">
        <v>10974</v>
      </c>
      <c r="J2572" s="2">
        <f>VLOOKUP(Oliusala[[#This Row],[tegund]],Tegundir!$B$2:$D$19,3,FALSE)*Oliusala[[#This Row],[magn]]/1000</f>
        <v>9.4925099999999993</v>
      </c>
      <c r="K2572">
        <v>2011</v>
      </c>
      <c r="L2572" t="s">
        <v>1955</v>
      </c>
      <c r="M2572" s="144" t="s">
        <v>59</v>
      </c>
    </row>
    <row r="2573" spans="1:15" x14ac:dyDescent="0.2">
      <c r="A2573" t="s">
        <v>71</v>
      </c>
      <c r="B2573" s="144" t="s">
        <v>71</v>
      </c>
      <c r="C2573">
        <v>750</v>
      </c>
      <c r="D2573" t="str">
        <f>VLOOKUP(Oliusala[[#This Row],[postnumer]],Sveitarfelog[#All],4,FALSE)</f>
        <v>Fjarðabyggð</v>
      </c>
      <c r="E2573" t="str">
        <f>VLOOKUP(Oliusala[[#This Row],[postnumer]],Sveitarfelog[#All],5,FALSE)</f>
        <v>Austurland</v>
      </c>
      <c r="F2573" t="s">
        <v>25</v>
      </c>
      <c r="G2573" t="s">
        <v>24</v>
      </c>
      <c r="H2573" t="s">
        <v>58</v>
      </c>
      <c r="I2573" s="1">
        <v>59306</v>
      </c>
      <c r="J2573" s="2">
        <f>VLOOKUP(Oliusala[[#This Row],[tegund]],Tegundir!$B$2:$D$19,3,FALSE)*Oliusala[[#This Row],[magn]]/1000</f>
        <v>51.299690000000005</v>
      </c>
      <c r="K2573">
        <v>2011</v>
      </c>
      <c r="L2573" t="s">
        <v>1955</v>
      </c>
      <c r="M2573" s="144" t="s">
        <v>59</v>
      </c>
    </row>
    <row r="2574" spans="1:15" x14ac:dyDescent="0.2">
      <c r="A2574" t="s">
        <v>66</v>
      </c>
      <c r="B2574" s="144" t="s">
        <v>71</v>
      </c>
      <c r="C2574">
        <v>750</v>
      </c>
      <c r="D2574" t="str">
        <f>VLOOKUP(Oliusala[[#This Row],[postnumer]],Sveitarfelog[#All],4,FALSE)</f>
        <v>Fjarðabyggð</v>
      </c>
      <c r="E2574" t="str">
        <f>VLOOKUP(Oliusala[[#This Row],[postnumer]],Sveitarfelog[#All],5,FALSE)</f>
        <v>Austurland</v>
      </c>
      <c r="F2574" t="s">
        <v>25</v>
      </c>
      <c r="G2574" t="s">
        <v>24</v>
      </c>
      <c r="H2574" t="s">
        <v>60</v>
      </c>
      <c r="I2574" s="1">
        <v>6843</v>
      </c>
      <c r="J2574" s="2">
        <f>VLOOKUP(Oliusala[[#This Row],[tegund]],Tegundir!$B$2:$D$19,3,FALSE)*Oliusala[[#This Row],[magn]]/1000</f>
        <v>5.9191949999999993</v>
      </c>
      <c r="K2574">
        <v>2011</v>
      </c>
      <c r="L2574" t="s">
        <v>1955</v>
      </c>
      <c r="M2574" s="144" t="s">
        <v>59</v>
      </c>
    </row>
    <row r="2575" spans="1:15" x14ac:dyDescent="0.2">
      <c r="A2575" t="s">
        <v>69</v>
      </c>
      <c r="B2575" s="144" t="s">
        <v>71</v>
      </c>
      <c r="C2575">
        <v>750</v>
      </c>
      <c r="D2575" t="str">
        <f>VLOOKUP(Oliusala[[#This Row],[postnumer]],Sveitarfelog[#All],4,FALSE)</f>
        <v>Fjarðabyggð</v>
      </c>
      <c r="E2575" t="str">
        <f>VLOOKUP(Oliusala[[#This Row],[postnumer]],Sveitarfelog[#All],5,FALSE)</f>
        <v>Austurland</v>
      </c>
      <c r="F2575" t="s">
        <v>29</v>
      </c>
      <c r="G2575" t="s">
        <v>24</v>
      </c>
      <c r="H2575" t="s">
        <v>60</v>
      </c>
      <c r="I2575" s="1">
        <v>17096</v>
      </c>
      <c r="J2575" s="2">
        <f>VLOOKUP(Oliusala[[#This Row],[tegund]],Tegundir!$B$2:$D$19,3,FALSE)*Oliusala[[#This Row],[magn]]/1000</f>
        <v>14.788039999999999</v>
      </c>
      <c r="K2575">
        <v>2011</v>
      </c>
      <c r="L2575" t="s">
        <v>19</v>
      </c>
      <c r="M2575" s="144" t="s">
        <v>59</v>
      </c>
      <c r="O2575" s="144" t="s">
        <v>1998</v>
      </c>
    </row>
    <row r="2576" spans="1:15" x14ac:dyDescent="0.2">
      <c r="A2576" t="s">
        <v>71</v>
      </c>
      <c r="B2576" s="144" t="s">
        <v>71</v>
      </c>
      <c r="C2576">
        <v>750</v>
      </c>
      <c r="D2576" t="str">
        <f>VLOOKUP(Oliusala[[#This Row],[postnumer]],Sveitarfelog[#All],4,FALSE)</f>
        <v>Fjarðabyggð</v>
      </c>
      <c r="E2576" t="str">
        <f>VLOOKUP(Oliusala[[#This Row],[postnumer]],Sveitarfelog[#All],5,FALSE)</f>
        <v>Austurland</v>
      </c>
      <c r="F2576" t="s">
        <v>24</v>
      </c>
      <c r="G2576" t="s">
        <v>24</v>
      </c>
      <c r="H2576" t="s">
        <v>58</v>
      </c>
      <c r="I2576" s="1">
        <v>3318</v>
      </c>
      <c r="J2576" s="2">
        <f>VLOOKUP(Oliusala[[#This Row],[tegund]],Tegundir!$B$2:$D$19,3,FALSE)*Oliusala[[#This Row],[magn]]/1000</f>
        <v>2.8700700000000001</v>
      </c>
      <c r="K2576">
        <v>2011</v>
      </c>
      <c r="L2576" t="s">
        <v>18</v>
      </c>
      <c r="M2576" s="144" t="s">
        <v>59</v>
      </c>
    </row>
    <row r="2577" spans="1:15" x14ac:dyDescent="0.2">
      <c r="A2577" t="s">
        <v>71</v>
      </c>
      <c r="B2577" s="144" t="s">
        <v>71</v>
      </c>
      <c r="C2577">
        <v>750</v>
      </c>
      <c r="D2577" t="str">
        <f>VLOOKUP(Oliusala[[#This Row],[postnumer]],Sveitarfelog[#All],4,FALSE)</f>
        <v>Fjarðabyggð</v>
      </c>
      <c r="E2577" t="str">
        <f>VLOOKUP(Oliusala[[#This Row],[postnumer]],Sveitarfelog[#All],5,FALSE)</f>
        <v>Austurland</v>
      </c>
      <c r="F2577" t="s">
        <v>29</v>
      </c>
      <c r="G2577" t="s">
        <v>24</v>
      </c>
      <c r="H2577" t="s">
        <v>58</v>
      </c>
      <c r="I2577" s="1">
        <v>385622</v>
      </c>
      <c r="J2577" s="2">
        <f>VLOOKUP(Oliusala[[#This Row],[tegund]],Tegundir!$B$2:$D$19,3,FALSE)*Oliusala[[#This Row],[magn]]/1000</f>
        <v>333.56302999999997</v>
      </c>
      <c r="K2577">
        <v>2011</v>
      </c>
      <c r="L2577" t="s">
        <v>19</v>
      </c>
      <c r="M2577" s="144" t="s">
        <v>59</v>
      </c>
      <c r="O2577" s="144" t="s">
        <v>1998</v>
      </c>
    </row>
    <row r="2578" spans="1:15" x14ac:dyDescent="0.2">
      <c r="A2578" t="s">
        <v>71</v>
      </c>
      <c r="B2578" s="144" t="s">
        <v>71</v>
      </c>
      <c r="C2578">
        <v>750</v>
      </c>
      <c r="D2578" t="str">
        <f>VLOOKUP(Oliusala[[#This Row],[postnumer]],Sveitarfelog[#All],4,FALSE)</f>
        <v>Fjarðabyggð</v>
      </c>
      <c r="E2578" t="str">
        <f>VLOOKUP(Oliusala[[#This Row],[postnumer]],Sveitarfelog[#All],5,FALSE)</f>
        <v>Austurland</v>
      </c>
      <c r="F2578" t="s">
        <v>30</v>
      </c>
      <c r="G2578" t="s">
        <v>24</v>
      </c>
      <c r="H2578" t="s">
        <v>58</v>
      </c>
      <c r="I2578" s="1">
        <v>87413</v>
      </c>
      <c r="J2578" s="2">
        <f>VLOOKUP(Oliusala[[#This Row],[tegund]],Tegundir!$B$2:$D$19,3,FALSE)*Oliusala[[#This Row],[magn]]/1000</f>
        <v>75.612245000000001</v>
      </c>
      <c r="K2578">
        <v>2011</v>
      </c>
      <c r="L2578" t="s">
        <v>19</v>
      </c>
      <c r="M2578" s="144" t="s">
        <v>59</v>
      </c>
      <c r="O2578" s="144" t="s">
        <v>1998</v>
      </c>
    </row>
    <row r="2579" spans="1:15" x14ac:dyDescent="0.2">
      <c r="A2579" t="s">
        <v>66</v>
      </c>
      <c r="B2579" s="144" t="s">
        <v>71</v>
      </c>
      <c r="C2579">
        <v>750</v>
      </c>
      <c r="D2579" t="str">
        <f>VLOOKUP(Oliusala[[#This Row],[postnumer]],Sveitarfelog[#All],4,FALSE)</f>
        <v>Fjarðabyggð</v>
      </c>
      <c r="E2579" t="str">
        <f>VLOOKUP(Oliusala[[#This Row],[postnumer]],Sveitarfelog[#All],5,FALSE)</f>
        <v>Austurland</v>
      </c>
      <c r="F2579" t="s">
        <v>24</v>
      </c>
      <c r="G2579" t="s">
        <v>24</v>
      </c>
      <c r="H2579" t="s">
        <v>60</v>
      </c>
      <c r="I2579" s="1">
        <v>2037</v>
      </c>
      <c r="J2579" s="2">
        <f>VLOOKUP(Oliusala[[#This Row],[tegund]],Tegundir!$B$2:$D$19,3,FALSE)*Oliusala[[#This Row],[magn]]/1000</f>
        <v>1.7620049999999998</v>
      </c>
      <c r="K2579">
        <v>2011</v>
      </c>
      <c r="L2579" t="s">
        <v>18</v>
      </c>
      <c r="M2579" s="144" t="s">
        <v>59</v>
      </c>
    </row>
    <row r="2580" spans="1:15" x14ac:dyDescent="0.2">
      <c r="A2580" t="s">
        <v>66</v>
      </c>
      <c r="B2580" s="144" t="s">
        <v>71</v>
      </c>
      <c r="C2580">
        <v>750</v>
      </c>
      <c r="D2580" t="str">
        <f>VLOOKUP(Oliusala[[#This Row],[postnumer]],Sveitarfelog[#All],4,FALSE)</f>
        <v>Fjarðabyggð</v>
      </c>
      <c r="E2580" t="str">
        <f>VLOOKUP(Oliusala[[#This Row],[postnumer]],Sveitarfelog[#All],5,FALSE)</f>
        <v>Austurland</v>
      </c>
      <c r="F2580" t="s">
        <v>29</v>
      </c>
      <c r="G2580" t="s">
        <v>24</v>
      </c>
      <c r="H2580" t="s">
        <v>60</v>
      </c>
      <c r="I2580" s="1">
        <v>25274</v>
      </c>
      <c r="J2580" s="2">
        <f>VLOOKUP(Oliusala[[#This Row],[tegund]],Tegundir!$B$2:$D$19,3,FALSE)*Oliusala[[#This Row],[magn]]/1000</f>
        <v>21.862009999999998</v>
      </c>
      <c r="K2580">
        <v>2011</v>
      </c>
      <c r="L2580" t="s">
        <v>19</v>
      </c>
      <c r="M2580" s="144" t="s">
        <v>59</v>
      </c>
      <c r="O2580" s="144" t="s">
        <v>1998</v>
      </c>
    </row>
    <row r="2581" spans="1:15" x14ac:dyDescent="0.2">
      <c r="A2581" t="s">
        <v>66</v>
      </c>
      <c r="B2581" s="144" t="s">
        <v>71</v>
      </c>
      <c r="C2581">
        <v>750</v>
      </c>
      <c r="D2581" t="str">
        <f>VLOOKUP(Oliusala[[#This Row],[postnumer]],Sveitarfelog[#All],4,FALSE)</f>
        <v>Fjarðabyggð</v>
      </c>
      <c r="E2581" t="str">
        <f>VLOOKUP(Oliusala[[#This Row],[postnumer]],Sveitarfelog[#All],5,FALSE)</f>
        <v>Austurland</v>
      </c>
      <c r="F2581" t="s">
        <v>30</v>
      </c>
      <c r="G2581" t="s">
        <v>24</v>
      </c>
      <c r="H2581" t="s">
        <v>60</v>
      </c>
      <c r="I2581" s="1">
        <v>4964</v>
      </c>
      <c r="J2581" s="2">
        <f>VLOOKUP(Oliusala[[#This Row],[tegund]],Tegundir!$B$2:$D$19,3,FALSE)*Oliusala[[#This Row],[magn]]/1000</f>
        <v>4.2938599999999996</v>
      </c>
      <c r="K2581">
        <v>2011</v>
      </c>
      <c r="L2581" t="s">
        <v>19</v>
      </c>
      <c r="M2581" s="144" t="s">
        <v>59</v>
      </c>
      <c r="O2581" s="144" t="s">
        <v>1998</v>
      </c>
    </row>
    <row r="2582" spans="1:15" x14ac:dyDescent="0.2">
      <c r="A2582" t="s">
        <v>57</v>
      </c>
      <c r="B2582" s="144" t="s">
        <v>71</v>
      </c>
      <c r="C2582">
        <v>750</v>
      </c>
      <c r="D2582" t="str">
        <f>VLOOKUP(Oliusala[[#This Row],[postnumer]],Sveitarfelog[#All],4,FALSE)</f>
        <v>Fjarðabyggð</v>
      </c>
      <c r="E2582" t="str">
        <f>VLOOKUP(Oliusala[[#This Row],[postnumer]],Sveitarfelog[#All],5,FALSE)</f>
        <v>Austurland</v>
      </c>
      <c r="F2582" t="s">
        <v>24</v>
      </c>
      <c r="G2582" t="s">
        <v>24</v>
      </c>
      <c r="H2582" t="s">
        <v>58</v>
      </c>
      <c r="I2582" s="1">
        <v>0</v>
      </c>
      <c r="J2582" s="2">
        <f>VLOOKUP(Oliusala[[#This Row],[tegund]],Tegundir!$B$2:$D$19,3,FALSE)*Oliusala[[#This Row],[magn]]/1000</f>
        <v>0</v>
      </c>
      <c r="K2582">
        <v>2011</v>
      </c>
      <c r="L2582" t="s">
        <v>18</v>
      </c>
      <c r="M2582" s="144" t="s">
        <v>59</v>
      </c>
    </row>
    <row r="2583" spans="1:15" x14ac:dyDescent="0.2">
      <c r="A2583" t="s">
        <v>63</v>
      </c>
      <c r="B2583" s="144" t="s">
        <v>71</v>
      </c>
      <c r="C2583">
        <v>750</v>
      </c>
      <c r="D2583" t="str">
        <f>VLOOKUP(Oliusala[[#This Row],[postnumer]],Sveitarfelog[#All],4,FALSE)</f>
        <v>Fjarðabyggð</v>
      </c>
      <c r="E2583" t="str">
        <f>VLOOKUP(Oliusala[[#This Row],[postnumer]],Sveitarfelog[#All],5,FALSE)</f>
        <v>Austurland</v>
      </c>
      <c r="F2583" t="s">
        <v>24</v>
      </c>
      <c r="G2583" t="s">
        <v>24</v>
      </c>
      <c r="H2583" t="s">
        <v>58</v>
      </c>
      <c r="I2583" s="1">
        <v>171619</v>
      </c>
      <c r="J2583" s="2">
        <f>VLOOKUP(Oliusala[[#This Row],[tegund]],Tegundir!$B$2:$D$19,3,FALSE)*Oliusala[[#This Row],[magn]]/1000</f>
        <v>148.450435</v>
      </c>
      <c r="K2583">
        <v>2011</v>
      </c>
      <c r="L2583" t="s">
        <v>18</v>
      </c>
      <c r="M2583" s="144" t="s">
        <v>59</v>
      </c>
    </row>
    <row r="2584" spans="1:15" x14ac:dyDescent="0.2">
      <c r="A2584" t="s">
        <v>57</v>
      </c>
      <c r="B2584" s="144" t="s">
        <v>165</v>
      </c>
      <c r="C2584">
        <v>755</v>
      </c>
      <c r="D2584" t="str">
        <f>VLOOKUP(Oliusala[[#This Row],[postnumer]],Sveitarfelog[#All],4,FALSE)</f>
        <v>Fjarðabyggð</v>
      </c>
      <c r="E2584" t="str">
        <f>VLOOKUP(Oliusala[[#This Row],[postnumer]],Sveitarfelog[#All],5,FALSE)</f>
        <v>Austurland</v>
      </c>
      <c r="F2584" t="s">
        <v>24</v>
      </c>
      <c r="G2584" t="s">
        <v>24</v>
      </c>
      <c r="H2584" t="s">
        <v>58</v>
      </c>
      <c r="I2584" s="1">
        <v>0</v>
      </c>
      <c r="J2584" s="2">
        <f>VLOOKUP(Oliusala[[#This Row],[tegund]],Tegundir!$B$2:$D$19,3,FALSE)*Oliusala[[#This Row],[magn]]/1000</f>
        <v>0</v>
      </c>
      <c r="K2584">
        <v>2011</v>
      </c>
      <c r="L2584" t="s">
        <v>18</v>
      </c>
      <c r="M2584" s="144" t="s">
        <v>59</v>
      </c>
    </row>
    <row r="2585" spans="1:15" x14ac:dyDescent="0.2">
      <c r="A2585" t="s">
        <v>57</v>
      </c>
      <c r="B2585" s="144" t="s">
        <v>165</v>
      </c>
      <c r="C2585">
        <v>755</v>
      </c>
      <c r="D2585" t="str">
        <f>VLOOKUP(Oliusala[[#This Row],[postnumer]],Sveitarfelog[#All],4,FALSE)</f>
        <v>Fjarðabyggð</v>
      </c>
      <c r="E2585" t="str">
        <f>VLOOKUP(Oliusala[[#This Row],[postnumer]],Sveitarfelog[#All],5,FALSE)</f>
        <v>Austurland</v>
      </c>
      <c r="F2585" t="s">
        <v>29</v>
      </c>
      <c r="G2585" t="s">
        <v>24</v>
      </c>
      <c r="H2585" t="s">
        <v>60</v>
      </c>
      <c r="I2585" s="1">
        <v>0</v>
      </c>
      <c r="J2585" s="2">
        <f>VLOOKUP(Oliusala[[#This Row],[tegund]],Tegundir!$B$2:$D$19,3,FALSE)*Oliusala[[#This Row],[magn]]/1000</f>
        <v>0</v>
      </c>
      <c r="K2585">
        <v>2011</v>
      </c>
      <c r="L2585" t="s">
        <v>19</v>
      </c>
      <c r="M2585" s="144" t="s">
        <v>59</v>
      </c>
      <c r="O2585" s="144" t="s">
        <v>1998</v>
      </c>
    </row>
    <row r="2586" spans="1:15" x14ac:dyDescent="0.2">
      <c r="A2586" t="s">
        <v>57</v>
      </c>
      <c r="B2586" s="144" t="s">
        <v>165</v>
      </c>
      <c r="C2586">
        <v>755</v>
      </c>
      <c r="D2586" t="str">
        <f>VLOOKUP(Oliusala[[#This Row],[postnumer]],Sveitarfelog[#All],4,FALSE)</f>
        <v>Fjarðabyggð</v>
      </c>
      <c r="E2586" t="str">
        <f>VLOOKUP(Oliusala[[#This Row],[postnumer]],Sveitarfelog[#All],5,FALSE)</f>
        <v>Austurland</v>
      </c>
      <c r="F2586" t="s">
        <v>30</v>
      </c>
      <c r="G2586" t="s">
        <v>24</v>
      </c>
      <c r="H2586" t="s">
        <v>60</v>
      </c>
      <c r="I2586" s="1">
        <v>4756</v>
      </c>
      <c r="J2586" s="2">
        <f>VLOOKUP(Oliusala[[#This Row],[tegund]],Tegundir!$B$2:$D$19,3,FALSE)*Oliusala[[#This Row],[magn]]/1000</f>
        <v>4.1139399999999995</v>
      </c>
      <c r="K2586">
        <v>2011</v>
      </c>
      <c r="L2586" t="s">
        <v>19</v>
      </c>
      <c r="M2586" s="144" t="s">
        <v>59</v>
      </c>
      <c r="O2586" s="144" t="s">
        <v>1998</v>
      </c>
    </row>
    <row r="2587" spans="1:15" x14ac:dyDescent="0.2">
      <c r="A2587" t="s">
        <v>63</v>
      </c>
      <c r="B2587" s="144" t="s">
        <v>165</v>
      </c>
      <c r="C2587">
        <v>755</v>
      </c>
      <c r="D2587" t="str">
        <f>VLOOKUP(Oliusala[[#This Row],[postnumer]],Sveitarfelog[#All],4,FALSE)</f>
        <v>Fjarðabyggð</v>
      </c>
      <c r="E2587" t="str">
        <f>VLOOKUP(Oliusala[[#This Row],[postnumer]],Sveitarfelog[#All],5,FALSE)</f>
        <v>Austurland</v>
      </c>
      <c r="F2587" t="s">
        <v>24</v>
      </c>
      <c r="G2587" t="s">
        <v>24</v>
      </c>
      <c r="H2587" t="s">
        <v>58</v>
      </c>
      <c r="I2587" s="1">
        <v>72474</v>
      </c>
      <c r="J2587" s="2">
        <f>VLOOKUP(Oliusala[[#This Row],[tegund]],Tegundir!$B$2:$D$19,3,FALSE)*Oliusala[[#This Row],[magn]]/1000</f>
        <v>62.690010000000001</v>
      </c>
      <c r="K2587">
        <v>2011</v>
      </c>
      <c r="L2587" t="s">
        <v>18</v>
      </c>
      <c r="M2587" s="144" t="s">
        <v>59</v>
      </c>
    </row>
    <row r="2588" spans="1:15" x14ac:dyDescent="0.2">
      <c r="A2588" t="s">
        <v>66</v>
      </c>
      <c r="B2588" s="144" t="s">
        <v>166</v>
      </c>
      <c r="C2588">
        <v>760</v>
      </c>
      <c r="D2588" t="str">
        <f>VLOOKUP(Oliusala[[#This Row],[postnumer]],Sveitarfelog[#All],4,FALSE)</f>
        <v>Fjarðabyggð</v>
      </c>
      <c r="E2588" t="str">
        <f>VLOOKUP(Oliusala[[#This Row],[postnumer]],Sveitarfelog[#All],5,FALSE)</f>
        <v>Austurland</v>
      </c>
      <c r="F2588" t="s">
        <v>25</v>
      </c>
      <c r="G2588" t="s">
        <v>24</v>
      </c>
      <c r="H2588" t="s">
        <v>60</v>
      </c>
      <c r="I2588" s="1">
        <v>3685</v>
      </c>
      <c r="J2588" s="2">
        <f>VLOOKUP(Oliusala[[#This Row],[tegund]],Tegundir!$B$2:$D$19,3,FALSE)*Oliusala[[#This Row],[magn]]/1000</f>
        <v>3.1875249999999999</v>
      </c>
      <c r="K2588">
        <v>2011</v>
      </c>
      <c r="L2588" t="s">
        <v>1955</v>
      </c>
      <c r="M2588" s="144" t="s">
        <v>59</v>
      </c>
    </row>
    <row r="2589" spans="1:15" x14ac:dyDescent="0.2">
      <c r="A2589" t="s">
        <v>57</v>
      </c>
      <c r="B2589" s="144" t="s">
        <v>166</v>
      </c>
      <c r="C2589">
        <v>760</v>
      </c>
      <c r="D2589" t="str">
        <f>VLOOKUP(Oliusala[[#This Row],[postnumer]],Sveitarfelog[#All],4,FALSE)</f>
        <v>Fjarðabyggð</v>
      </c>
      <c r="E2589" t="str">
        <f>VLOOKUP(Oliusala[[#This Row],[postnumer]],Sveitarfelog[#All],5,FALSE)</f>
        <v>Austurland</v>
      </c>
      <c r="F2589" t="s">
        <v>25</v>
      </c>
      <c r="G2589" t="s">
        <v>24</v>
      </c>
      <c r="H2589" t="s">
        <v>60</v>
      </c>
      <c r="I2589" s="1">
        <v>123419</v>
      </c>
      <c r="J2589" s="2">
        <f>VLOOKUP(Oliusala[[#This Row],[tegund]],Tegundir!$B$2:$D$19,3,FALSE)*Oliusala[[#This Row],[magn]]/1000</f>
        <v>106.757435</v>
      </c>
      <c r="K2589">
        <v>2011</v>
      </c>
      <c r="L2589" t="s">
        <v>1955</v>
      </c>
      <c r="M2589" s="144" t="s">
        <v>59</v>
      </c>
    </row>
    <row r="2590" spans="1:15" x14ac:dyDescent="0.2">
      <c r="A2590" t="s">
        <v>57</v>
      </c>
      <c r="B2590" s="144" t="s">
        <v>166</v>
      </c>
      <c r="C2590">
        <v>760</v>
      </c>
      <c r="D2590" t="str">
        <f>VLOOKUP(Oliusala[[#This Row],[postnumer]],Sveitarfelog[#All],4,FALSE)</f>
        <v>Fjarðabyggð</v>
      </c>
      <c r="E2590" t="str">
        <f>VLOOKUP(Oliusala[[#This Row],[postnumer]],Sveitarfelog[#All],5,FALSE)</f>
        <v>Austurland</v>
      </c>
      <c r="F2590" t="s">
        <v>24</v>
      </c>
      <c r="G2590" t="s">
        <v>24</v>
      </c>
      <c r="H2590" t="s">
        <v>58</v>
      </c>
      <c r="I2590" s="1">
        <v>0</v>
      </c>
      <c r="J2590" s="2">
        <f>VLOOKUP(Oliusala[[#This Row],[tegund]],Tegundir!$B$2:$D$19,3,FALSE)*Oliusala[[#This Row],[magn]]/1000</f>
        <v>0</v>
      </c>
      <c r="K2590">
        <v>2011</v>
      </c>
      <c r="L2590" t="s">
        <v>18</v>
      </c>
      <c r="M2590" s="144" t="s">
        <v>59</v>
      </c>
    </row>
    <row r="2591" spans="1:15" x14ac:dyDescent="0.2">
      <c r="A2591" t="s">
        <v>57</v>
      </c>
      <c r="B2591" s="144" t="s">
        <v>166</v>
      </c>
      <c r="C2591">
        <v>760</v>
      </c>
      <c r="D2591" t="str">
        <f>VLOOKUP(Oliusala[[#This Row],[postnumer]],Sveitarfelog[#All],4,FALSE)</f>
        <v>Fjarðabyggð</v>
      </c>
      <c r="E2591" t="str">
        <f>VLOOKUP(Oliusala[[#This Row],[postnumer]],Sveitarfelog[#All],5,FALSE)</f>
        <v>Austurland</v>
      </c>
      <c r="F2591" t="s">
        <v>24</v>
      </c>
      <c r="G2591" t="s">
        <v>24</v>
      </c>
      <c r="H2591" t="s">
        <v>60</v>
      </c>
      <c r="I2591" s="1">
        <v>5398</v>
      </c>
      <c r="J2591" s="2">
        <f>VLOOKUP(Oliusala[[#This Row],[tegund]],Tegundir!$B$2:$D$19,3,FALSE)*Oliusala[[#This Row],[magn]]/1000</f>
        <v>4.6692699999999991</v>
      </c>
      <c r="K2591">
        <v>2011</v>
      </c>
      <c r="L2591" t="s">
        <v>18</v>
      </c>
      <c r="M2591" s="144" t="s">
        <v>59</v>
      </c>
    </row>
    <row r="2592" spans="1:15" x14ac:dyDescent="0.2">
      <c r="A2592" t="s">
        <v>57</v>
      </c>
      <c r="B2592" s="144" t="s">
        <v>166</v>
      </c>
      <c r="C2592">
        <v>760</v>
      </c>
      <c r="D2592" t="str">
        <f>VLOOKUP(Oliusala[[#This Row],[postnumer]],Sveitarfelog[#All],4,FALSE)</f>
        <v>Fjarðabyggð</v>
      </c>
      <c r="E2592" t="str">
        <f>VLOOKUP(Oliusala[[#This Row],[postnumer]],Sveitarfelog[#All],5,FALSE)</f>
        <v>Austurland</v>
      </c>
      <c r="F2592" t="s">
        <v>29</v>
      </c>
      <c r="G2592" t="s">
        <v>24</v>
      </c>
      <c r="H2592" t="s">
        <v>60</v>
      </c>
      <c r="I2592" s="1">
        <v>51456</v>
      </c>
      <c r="J2592" s="2">
        <f>VLOOKUP(Oliusala[[#This Row],[tegund]],Tegundir!$B$2:$D$19,3,FALSE)*Oliusala[[#This Row],[magn]]/1000</f>
        <v>44.509440000000005</v>
      </c>
      <c r="K2592">
        <v>2011</v>
      </c>
      <c r="L2592" t="s">
        <v>19</v>
      </c>
      <c r="M2592" s="144" t="s">
        <v>59</v>
      </c>
      <c r="O2592" s="144" t="s">
        <v>1998</v>
      </c>
    </row>
    <row r="2593" spans="1:15" x14ac:dyDescent="0.2">
      <c r="A2593" t="s">
        <v>57</v>
      </c>
      <c r="B2593" s="144" t="s">
        <v>166</v>
      </c>
      <c r="C2593">
        <v>760</v>
      </c>
      <c r="D2593" t="str">
        <f>VLOOKUP(Oliusala[[#This Row],[postnumer]],Sveitarfelog[#All],4,FALSE)</f>
        <v>Fjarðabyggð</v>
      </c>
      <c r="E2593" t="str">
        <f>VLOOKUP(Oliusala[[#This Row],[postnumer]],Sveitarfelog[#All],5,FALSE)</f>
        <v>Austurland</v>
      </c>
      <c r="F2593" t="s">
        <v>30</v>
      </c>
      <c r="G2593" t="s">
        <v>24</v>
      </c>
      <c r="H2593" t="s">
        <v>60</v>
      </c>
      <c r="I2593" s="1">
        <v>126512</v>
      </c>
      <c r="J2593" s="2">
        <f>VLOOKUP(Oliusala[[#This Row],[tegund]],Tegundir!$B$2:$D$19,3,FALSE)*Oliusala[[#This Row],[magn]]/1000</f>
        <v>109.43288000000001</v>
      </c>
      <c r="K2593">
        <v>2011</v>
      </c>
      <c r="L2593" t="s">
        <v>19</v>
      </c>
      <c r="M2593" s="144" t="s">
        <v>59</v>
      </c>
      <c r="O2593" s="144" t="s">
        <v>1998</v>
      </c>
    </row>
    <row r="2594" spans="1:15" x14ac:dyDescent="0.2">
      <c r="A2594" t="s">
        <v>63</v>
      </c>
      <c r="B2594" s="144" t="s">
        <v>166</v>
      </c>
      <c r="C2594">
        <v>760</v>
      </c>
      <c r="D2594" t="str">
        <f>VLOOKUP(Oliusala[[#This Row],[postnumer]],Sveitarfelog[#All],4,FALSE)</f>
        <v>Fjarðabyggð</v>
      </c>
      <c r="E2594" t="str">
        <f>VLOOKUP(Oliusala[[#This Row],[postnumer]],Sveitarfelog[#All],5,FALSE)</f>
        <v>Austurland</v>
      </c>
      <c r="F2594" t="s">
        <v>24</v>
      </c>
      <c r="G2594" t="s">
        <v>24</v>
      </c>
      <c r="H2594" t="s">
        <v>58</v>
      </c>
      <c r="I2594" s="1">
        <v>127631</v>
      </c>
      <c r="J2594" s="2">
        <f>VLOOKUP(Oliusala[[#This Row],[tegund]],Tegundir!$B$2:$D$19,3,FALSE)*Oliusala[[#This Row],[magn]]/1000</f>
        <v>110.40081500000001</v>
      </c>
      <c r="K2594">
        <v>2011</v>
      </c>
      <c r="L2594" t="s">
        <v>18</v>
      </c>
      <c r="M2594" s="144" t="s">
        <v>59</v>
      </c>
    </row>
    <row r="2595" spans="1:15" x14ac:dyDescent="0.2">
      <c r="A2595" t="s">
        <v>63</v>
      </c>
      <c r="B2595" s="144" t="s">
        <v>167</v>
      </c>
      <c r="C2595">
        <v>765</v>
      </c>
      <c r="D2595" t="str">
        <f>VLOOKUP(Oliusala[[#This Row],[postnumer]],Sveitarfelog[#All],4,FALSE)</f>
        <v>Fljótsdalshreppur,Múlaþing</v>
      </c>
      <c r="E2595" t="str">
        <f>VLOOKUP(Oliusala[[#This Row],[postnumer]],Sveitarfelog[#All],5,FALSE)</f>
        <v>Austurland</v>
      </c>
      <c r="F2595" t="s">
        <v>25</v>
      </c>
      <c r="G2595" t="s">
        <v>24</v>
      </c>
      <c r="H2595" t="s">
        <v>58</v>
      </c>
      <c r="I2595" s="1">
        <v>84347</v>
      </c>
      <c r="J2595" s="2">
        <f>VLOOKUP(Oliusala[[#This Row],[tegund]],Tegundir!$B$2:$D$19,3,FALSE)*Oliusala[[#This Row],[magn]]/1000</f>
        <v>72.960155</v>
      </c>
      <c r="K2595">
        <v>2011</v>
      </c>
      <c r="L2595" t="s">
        <v>19</v>
      </c>
      <c r="M2595" s="144" t="s">
        <v>59</v>
      </c>
      <c r="O2595" s="144" t="s">
        <v>1997</v>
      </c>
    </row>
    <row r="2596" spans="1:15" x14ac:dyDescent="0.2">
      <c r="A2596" t="s">
        <v>167</v>
      </c>
      <c r="B2596" s="144" t="s">
        <v>167</v>
      </c>
      <c r="C2596">
        <v>765</v>
      </c>
      <c r="D2596" t="str">
        <f>VLOOKUP(Oliusala[[#This Row],[postnumer]],Sveitarfelog[#All],4,FALSE)</f>
        <v>Fljótsdalshreppur,Múlaþing</v>
      </c>
      <c r="E2596" t="str">
        <f>VLOOKUP(Oliusala[[#This Row],[postnumer]],Sveitarfelog[#All],5,FALSE)</f>
        <v>Austurland</v>
      </c>
      <c r="F2596" t="s">
        <v>25</v>
      </c>
      <c r="G2596" t="s">
        <v>24</v>
      </c>
      <c r="H2596" t="s">
        <v>58</v>
      </c>
      <c r="I2596" s="1">
        <v>172959</v>
      </c>
      <c r="J2596" s="2">
        <f>VLOOKUP(Oliusala[[#This Row],[tegund]],Tegundir!$B$2:$D$19,3,FALSE)*Oliusala[[#This Row],[magn]]/1000</f>
        <v>149.60953499999999</v>
      </c>
      <c r="K2596">
        <v>2011</v>
      </c>
      <c r="L2596" t="s">
        <v>19</v>
      </c>
      <c r="M2596" s="144" t="s">
        <v>59</v>
      </c>
      <c r="O2596" s="144" t="s">
        <v>1997</v>
      </c>
    </row>
    <row r="2597" spans="1:15" x14ac:dyDescent="0.2">
      <c r="A2597" t="s">
        <v>69</v>
      </c>
      <c r="B2597" s="144" t="s">
        <v>167</v>
      </c>
      <c r="C2597">
        <v>765</v>
      </c>
      <c r="D2597" t="str">
        <f>VLOOKUP(Oliusala[[#This Row],[postnumer]],Sveitarfelog[#All],4,FALSE)</f>
        <v>Fljótsdalshreppur,Múlaþing</v>
      </c>
      <c r="E2597" t="str">
        <f>VLOOKUP(Oliusala[[#This Row],[postnumer]],Sveitarfelog[#All],5,FALSE)</f>
        <v>Austurland</v>
      </c>
      <c r="F2597" t="s">
        <v>25</v>
      </c>
      <c r="G2597" t="s">
        <v>24</v>
      </c>
      <c r="H2597" t="s">
        <v>60</v>
      </c>
      <c r="I2597" s="1">
        <v>12532</v>
      </c>
      <c r="J2597" s="2">
        <f>VLOOKUP(Oliusala[[#This Row],[tegund]],Tegundir!$B$2:$D$19,3,FALSE)*Oliusala[[#This Row],[magn]]/1000</f>
        <v>10.84018</v>
      </c>
      <c r="K2597">
        <v>2011</v>
      </c>
      <c r="L2597" t="s">
        <v>19</v>
      </c>
      <c r="M2597" s="144" t="s">
        <v>59</v>
      </c>
      <c r="O2597" s="144" t="s">
        <v>1997</v>
      </c>
    </row>
    <row r="2598" spans="1:15" x14ac:dyDescent="0.2">
      <c r="A2598" t="s">
        <v>158</v>
      </c>
      <c r="B2598" s="144" t="s">
        <v>167</v>
      </c>
      <c r="C2598">
        <v>765</v>
      </c>
      <c r="D2598" t="str">
        <f>VLOOKUP(Oliusala[[#This Row],[postnumer]],Sveitarfelog[#All],4,FALSE)</f>
        <v>Fljótsdalshreppur,Múlaþing</v>
      </c>
      <c r="E2598" t="str">
        <f>VLOOKUP(Oliusala[[#This Row],[postnumer]],Sveitarfelog[#All],5,FALSE)</f>
        <v>Austurland</v>
      </c>
      <c r="F2598" t="s">
        <v>25</v>
      </c>
      <c r="G2598" t="s">
        <v>24</v>
      </c>
      <c r="H2598" t="s">
        <v>60</v>
      </c>
      <c r="I2598" s="1">
        <v>529</v>
      </c>
      <c r="J2598" s="2">
        <f>VLOOKUP(Oliusala[[#This Row],[tegund]],Tegundir!$B$2:$D$19,3,FALSE)*Oliusala[[#This Row],[magn]]/1000</f>
        <v>0.45758499999999996</v>
      </c>
      <c r="K2598">
        <v>2011</v>
      </c>
      <c r="L2598" t="s">
        <v>19</v>
      </c>
      <c r="M2598" s="144" t="s">
        <v>59</v>
      </c>
      <c r="O2598" s="144" t="s">
        <v>1997</v>
      </c>
    </row>
    <row r="2599" spans="1:15" x14ac:dyDescent="0.2">
      <c r="A2599" t="s">
        <v>167</v>
      </c>
      <c r="B2599" s="144" t="s">
        <v>167</v>
      </c>
      <c r="C2599">
        <v>765</v>
      </c>
      <c r="D2599" t="str">
        <f>VLOOKUP(Oliusala[[#This Row],[postnumer]],Sveitarfelog[#All],4,FALSE)</f>
        <v>Fljótsdalshreppur,Múlaþing</v>
      </c>
      <c r="E2599" t="str">
        <f>VLOOKUP(Oliusala[[#This Row],[postnumer]],Sveitarfelog[#All],5,FALSE)</f>
        <v>Austurland</v>
      </c>
      <c r="F2599" t="s">
        <v>29</v>
      </c>
      <c r="G2599" t="s">
        <v>24</v>
      </c>
      <c r="H2599" t="s">
        <v>61</v>
      </c>
      <c r="I2599" s="1">
        <v>8000</v>
      </c>
      <c r="J2599" s="2">
        <f>VLOOKUP(Oliusala[[#This Row],[tegund]],Tegundir!$B$2:$D$19,3,FALSE)*Oliusala[[#This Row],[magn]]/1000</f>
        <v>6.92</v>
      </c>
      <c r="K2599">
        <v>2011</v>
      </c>
      <c r="L2599" t="s">
        <v>19</v>
      </c>
      <c r="M2599" s="144" t="s">
        <v>62</v>
      </c>
      <c r="O2599" s="144" t="s">
        <v>1998</v>
      </c>
    </row>
    <row r="2600" spans="1:15" x14ac:dyDescent="0.2">
      <c r="A2600" t="s">
        <v>167</v>
      </c>
      <c r="B2600" s="144" t="s">
        <v>167</v>
      </c>
      <c r="C2600">
        <v>765</v>
      </c>
      <c r="D2600" t="str">
        <f>VLOOKUP(Oliusala[[#This Row],[postnumer]],Sveitarfelog[#All],4,FALSE)</f>
        <v>Fljótsdalshreppur,Múlaþing</v>
      </c>
      <c r="E2600" t="str">
        <f>VLOOKUP(Oliusala[[#This Row],[postnumer]],Sveitarfelog[#All],5,FALSE)</f>
        <v>Austurland</v>
      </c>
      <c r="F2600" t="s">
        <v>24</v>
      </c>
      <c r="G2600" t="s">
        <v>24</v>
      </c>
      <c r="H2600" t="s">
        <v>58</v>
      </c>
      <c r="I2600" s="1">
        <v>1923</v>
      </c>
      <c r="J2600" s="2">
        <f>VLOOKUP(Oliusala[[#This Row],[tegund]],Tegundir!$B$2:$D$19,3,FALSE)*Oliusala[[#This Row],[magn]]/1000</f>
        <v>1.663395</v>
      </c>
      <c r="K2600">
        <v>2011</v>
      </c>
      <c r="L2600" t="s">
        <v>18</v>
      </c>
      <c r="M2600" s="144" t="s">
        <v>59</v>
      </c>
    </row>
    <row r="2601" spans="1:15" x14ac:dyDescent="0.2">
      <c r="A2601" t="s">
        <v>167</v>
      </c>
      <c r="B2601" s="144" t="s">
        <v>167</v>
      </c>
      <c r="C2601">
        <v>765</v>
      </c>
      <c r="D2601" t="str">
        <f>VLOOKUP(Oliusala[[#This Row],[postnumer]],Sveitarfelog[#All],4,FALSE)</f>
        <v>Fljótsdalshreppur,Múlaþing</v>
      </c>
      <c r="E2601" t="str">
        <f>VLOOKUP(Oliusala[[#This Row],[postnumer]],Sveitarfelog[#All],5,FALSE)</f>
        <v>Austurland</v>
      </c>
      <c r="F2601" t="s">
        <v>29</v>
      </c>
      <c r="G2601" t="s">
        <v>24</v>
      </c>
      <c r="H2601" t="s">
        <v>58</v>
      </c>
      <c r="I2601" s="1">
        <v>520297</v>
      </c>
      <c r="J2601" s="2">
        <f>VLOOKUP(Oliusala[[#This Row],[tegund]],Tegundir!$B$2:$D$19,3,FALSE)*Oliusala[[#This Row],[magn]]/1000</f>
        <v>450.05690499999997</v>
      </c>
      <c r="K2601">
        <v>2011</v>
      </c>
      <c r="L2601" t="s">
        <v>19</v>
      </c>
      <c r="M2601" s="144" t="s">
        <v>59</v>
      </c>
      <c r="O2601" s="144" t="s">
        <v>1998</v>
      </c>
    </row>
    <row r="2602" spans="1:15" x14ac:dyDescent="0.2">
      <c r="A2602" t="s">
        <v>69</v>
      </c>
      <c r="B2602" s="144" t="s">
        <v>167</v>
      </c>
      <c r="C2602">
        <v>765</v>
      </c>
      <c r="D2602" t="str">
        <f>VLOOKUP(Oliusala[[#This Row],[postnumer]],Sveitarfelog[#All],4,FALSE)</f>
        <v>Fljótsdalshreppur,Múlaþing</v>
      </c>
      <c r="E2602" t="str">
        <f>VLOOKUP(Oliusala[[#This Row],[postnumer]],Sveitarfelog[#All],5,FALSE)</f>
        <v>Austurland</v>
      </c>
      <c r="F2602" t="s">
        <v>29</v>
      </c>
      <c r="G2602" t="s">
        <v>24</v>
      </c>
      <c r="H2602" t="s">
        <v>60</v>
      </c>
      <c r="I2602" s="1">
        <v>40802</v>
      </c>
      <c r="J2602" s="2">
        <f>VLOOKUP(Oliusala[[#This Row],[tegund]],Tegundir!$B$2:$D$19,3,FALSE)*Oliusala[[#This Row],[magn]]/1000</f>
        <v>35.293730000000004</v>
      </c>
      <c r="K2602">
        <v>2011</v>
      </c>
      <c r="L2602" t="s">
        <v>19</v>
      </c>
      <c r="M2602" s="144" t="s">
        <v>59</v>
      </c>
      <c r="O2602" s="144" t="s">
        <v>1998</v>
      </c>
    </row>
    <row r="2603" spans="1:15" x14ac:dyDescent="0.2">
      <c r="A2603" t="s">
        <v>158</v>
      </c>
      <c r="B2603" s="144" t="s">
        <v>167</v>
      </c>
      <c r="C2603">
        <v>765</v>
      </c>
      <c r="D2603" t="str">
        <f>VLOOKUP(Oliusala[[#This Row],[postnumer]],Sveitarfelog[#All],4,FALSE)</f>
        <v>Fljótsdalshreppur,Múlaþing</v>
      </c>
      <c r="E2603" t="str">
        <f>VLOOKUP(Oliusala[[#This Row],[postnumer]],Sveitarfelog[#All],5,FALSE)</f>
        <v>Austurland</v>
      </c>
      <c r="F2603" t="s">
        <v>29</v>
      </c>
      <c r="G2603" t="s">
        <v>24</v>
      </c>
      <c r="H2603" t="s">
        <v>60</v>
      </c>
      <c r="I2603" s="1">
        <v>54000</v>
      </c>
      <c r="J2603" s="2">
        <f>VLOOKUP(Oliusala[[#This Row],[tegund]],Tegundir!$B$2:$D$19,3,FALSE)*Oliusala[[#This Row],[magn]]/1000</f>
        <v>46.71</v>
      </c>
      <c r="K2603">
        <v>2011</v>
      </c>
      <c r="L2603" t="s">
        <v>19</v>
      </c>
      <c r="M2603" s="144" t="s">
        <v>59</v>
      </c>
      <c r="O2603" s="144" t="s">
        <v>1998</v>
      </c>
    </row>
    <row r="2604" spans="1:15" x14ac:dyDescent="0.2">
      <c r="A2604" t="s">
        <v>57</v>
      </c>
      <c r="B2604" s="144" t="s">
        <v>167</v>
      </c>
      <c r="C2604">
        <v>765</v>
      </c>
      <c r="D2604" t="str">
        <f>VLOOKUP(Oliusala[[#This Row],[postnumer]],Sveitarfelog[#All],4,FALSE)</f>
        <v>Fljótsdalshreppur,Múlaþing</v>
      </c>
      <c r="E2604" t="str">
        <f>VLOOKUP(Oliusala[[#This Row],[postnumer]],Sveitarfelog[#All],5,FALSE)</f>
        <v>Austurland</v>
      </c>
      <c r="F2604" t="s">
        <v>24</v>
      </c>
      <c r="G2604" t="s">
        <v>24</v>
      </c>
      <c r="H2604" t="s">
        <v>58</v>
      </c>
      <c r="I2604" s="1">
        <v>0</v>
      </c>
      <c r="J2604" s="2">
        <f>VLOOKUP(Oliusala[[#This Row],[tegund]],Tegundir!$B$2:$D$19,3,FALSE)*Oliusala[[#This Row],[magn]]/1000</f>
        <v>0</v>
      </c>
      <c r="K2604">
        <v>2011</v>
      </c>
      <c r="L2604" t="s">
        <v>18</v>
      </c>
      <c r="M2604" s="144" t="s">
        <v>59</v>
      </c>
    </row>
    <row r="2605" spans="1:15" x14ac:dyDescent="0.2">
      <c r="A2605" t="s">
        <v>63</v>
      </c>
      <c r="B2605" s="144" t="s">
        <v>167</v>
      </c>
      <c r="C2605">
        <v>765</v>
      </c>
      <c r="D2605" t="str">
        <f>VLOOKUP(Oliusala[[#This Row],[postnumer]],Sveitarfelog[#All],4,FALSE)</f>
        <v>Fljótsdalshreppur,Múlaþing</v>
      </c>
      <c r="E2605" t="str">
        <f>VLOOKUP(Oliusala[[#This Row],[postnumer]],Sveitarfelog[#All],5,FALSE)</f>
        <v>Austurland</v>
      </c>
      <c r="F2605" t="s">
        <v>24</v>
      </c>
      <c r="G2605" t="s">
        <v>24</v>
      </c>
      <c r="H2605" t="s">
        <v>58</v>
      </c>
      <c r="I2605" s="1">
        <v>158529</v>
      </c>
      <c r="J2605" s="2">
        <f>VLOOKUP(Oliusala[[#This Row],[tegund]],Tegundir!$B$2:$D$19,3,FALSE)*Oliusala[[#This Row],[magn]]/1000</f>
        <v>137.12758499999998</v>
      </c>
      <c r="K2605">
        <v>2011</v>
      </c>
      <c r="L2605" t="s">
        <v>18</v>
      </c>
      <c r="M2605" s="144" t="s">
        <v>59</v>
      </c>
    </row>
    <row r="2606" spans="1:15" x14ac:dyDescent="0.2">
      <c r="A2606" t="s">
        <v>63</v>
      </c>
      <c r="B2606" s="144" t="s">
        <v>168</v>
      </c>
      <c r="C2606">
        <v>780</v>
      </c>
      <c r="D2606" t="str">
        <f>VLOOKUP(Oliusala[[#This Row],[postnumer]],Sveitarfelog[#All],4,FALSE)</f>
        <v>Sveitarfélagið Hornafjörður</v>
      </c>
      <c r="E2606" t="str">
        <f>VLOOKUP(Oliusala[[#This Row],[postnumer]],Sveitarfelog[#All],5,FALSE)</f>
        <v>Suðurland</v>
      </c>
      <c r="F2606" t="s">
        <v>25</v>
      </c>
      <c r="G2606" t="s">
        <v>24</v>
      </c>
      <c r="H2606" t="s">
        <v>58</v>
      </c>
      <c r="I2606" s="1">
        <v>59338</v>
      </c>
      <c r="J2606" s="2">
        <f>VLOOKUP(Oliusala[[#This Row],[tegund]],Tegundir!$B$2:$D$19,3,FALSE)*Oliusala[[#This Row],[magn]]/1000</f>
        <v>51.327370000000002</v>
      </c>
      <c r="K2606">
        <v>2011</v>
      </c>
      <c r="L2606" t="s">
        <v>19</v>
      </c>
      <c r="M2606" s="144" t="s">
        <v>59</v>
      </c>
      <c r="O2606" s="144" t="s">
        <v>1997</v>
      </c>
    </row>
    <row r="2607" spans="1:15" x14ac:dyDescent="0.2">
      <c r="A2607" t="s">
        <v>63</v>
      </c>
      <c r="B2607" s="144" t="s">
        <v>168</v>
      </c>
      <c r="C2607">
        <v>780</v>
      </c>
      <c r="D2607" t="str">
        <f>VLOOKUP(Oliusala[[#This Row],[postnumer]],Sveitarfelog[#All],4,FALSE)</f>
        <v>Sveitarfélagið Hornafjörður</v>
      </c>
      <c r="E2607" t="str">
        <f>VLOOKUP(Oliusala[[#This Row],[postnumer]],Sveitarfelog[#All],5,FALSE)</f>
        <v>Suðurland</v>
      </c>
      <c r="F2607" t="s">
        <v>25</v>
      </c>
      <c r="G2607" t="s">
        <v>24</v>
      </c>
      <c r="H2607" t="s">
        <v>58</v>
      </c>
      <c r="I2607" s="1">
        <v>24197</v>
      </c>
      <c r="J2607" s="2">
        <f>VLOOKUP(Oliusala[[#This Row],[tegund]],Tegundir!$B$2:$D$19,3,FALSE)*Oliusala[[#This Row],[magn]]/1000</f>
        <v>20.930405</v>
      </c>
      <c r="K2607">
        <v>2011</v>
      </c>
      <c r="L2607" t="s">
        <v>19</v>
      </c>
      <c r="M2607" s="144" t="s">
        <v>59</v>
      </c>
      <c r="O2607" s="144" t="s">
        <v>1997</v>
      </c>
    </row>
    <row r="2608" spans="1:15" x14ac:dyDescent="0.2">
      <c r="A2608" t="s">
        <v>158</v>
      </c>
      <c r="B2608" s="144" t="s">
        <v>168</v>
      </c>
      <c r="C2608">
        <v>780</v>
      </c>
      <c r="D2608" t="str">
        <f>VLOOKUP(Oliusala[[#This Row],[postnumer]],Sveitarfelog[#All],4,FALSE)</f>
        <v>Sveitarfélagið Hornafjörður</v>
      </c>
      <c r="E2608" t="str">
        <f>VLOOKUP(Oliusala[[#This Row],[postnumer]],Sveitarfelog[#All],5,FALSE)</f>
        <v>Suðurland</v>
      </c>
      <c r="F2608" t="s">
        <v>29</v>
      </c>
      <c r="G2608" t="s">
        <v>24</v>
      </c>
      <c r="H2608" t="s">
        <v>61</v>
      </c>
      <c r="I2608" s="1">
        <v>30000</v>
      </c>
      <c r="J2608" s="2">
        <f>VLOOKUP(Oliusala[[#This Row],[tegund]],Tegundir!$B$2:$D$19,3,FALSE)*Oliusala[[#This Row],[magn]]/1000</f>
        <v>25.95</v>
      </c>
      <c r="K2608">
        <v>2011</v>
      </c>
      <c r="L2608" t="s">
        <v>19</v>
      </c>
      <c r="M2608" s="144" t="s">
        <v>62</v>
      </c>
      <c r="O2608" s="144" t="s">
        <v>1998</v>
      </c>
    </row>
    <row r="2609" spans="1:15" x14ac:dyDescent="0.2">
      <c r="A2609" t="s">
        <v>63</v>
      </c>
      <c r="B2609" s="144" t="s">
        <v>171</v>
      </c>
      <c r="C2609">
        <v>781</v>
      </c>
      <c r="D2609" t="str">
        <f>VLOOKUP(Oliusala[[#This Row],[postnumer]],Sveitarfelog[#All],4,FALSE)</f>
        <v>Sveitarfélagið Hornafjörður</v>
      </c>
      <c r="E2609" t="str">
        <f>VLOOKUP(Oliusala[[#This Row],[postnumer]],Sveitarfelog[#All],5,FALSE)</f>
        <v>Suðurland</v>
      </c>
      <c r="F2609" t="s">
        <v>25</v>
      </c>
      <c r="G2609" t="s">
        <v>24</v>
      </c>
      <c r="H2609" t="s">
        <v>58</v>
      </c>
      <c r="I2609" s="1">
        <v>15845</v>
      </c>
      <c r="J2609" s="2">
        <f>VLOOKUP(Oliusala[[#This Row],[tegund]],Tegundir!$B$2:$D$19,3,FALSE)*Oliusala[[#This Row],[magn]]/1000</f>
        <v>13.705924999999999</v>
      </c>
      <c r="K2609">
        <v>2011</v>
      </c>
      <c r="L2609" t="s">
        <v>19</v>
      </c>
      <c r="M2609" s="144" t="s">
        <v>59</v>
      </c>
      <c r="O2609" s="144" t="s">
        <v>1997</v>
      </c>
    </row>
    <row r="2610" spans="1:15" x14ac:dyDescent="0.2">
      <c r="A2610" t="s">
        <v>63</v>
      </c>
      <c r="B2610" s="144" t="s">
        <v>70</v>
      </c>
      <c r="C2610">
        <v>800</v>
      </c>
      <c r="D2610" t="str">
        <f>VLOOKUP(Oliusala[[#This Row],[postnumer]],Sveitarfelog[#All],4,FALSE)</f>
        <v>Flóahreppur,Sveitarfélagið Árborg</v>
      </c>
      <c r="E2610" t="str">
        <f>VLOOKUP(Oliusala[[#This Row],[postnumer]],Sveitarfelog[#All],5,FALSE)</f>
        <v>Suðurland</v>
      </c>
      <c r="F2610" t="s">
        <v>25</v>
      </c>
      <c r="G2610" t="s">
        <v>24</v>
      </c>
      <c r="H2610" t="s">
        <v>58</v>
      </c>
      <c r="I2610" s="1">
        <v>206164</v>
      </c>
      <c r="J2610" s="2">
        <f>VLOOKUP(Oliusala[[#This Row],[tegund]],Tegundir!$B$2:$D$19,3,FALSE)*Oliusala[[#This Row],[magn]]/1000</f>
        <v>178.33185999999998</v>
      </c>
      <c r="K2610">
        <v>2011</v>
      </c>
      <c r="L2610" t="s">
        <v>18</v>
      </c>
      <c r="M2610" s="144" t="s">
        <v>59</v>
      </c>
    </row>
    <row r="2611" spans="1:15" x14ac:dyDescent="0.2">
      <c r="A2611" t="s">
        <v>63</v>
      </c>
      <c r="B2611" s="144" t="s">
        <v>70</v>
      </c>
      <c r="C2611">
        <v>800</v>
      </c>
      <c r="D2611" t="str">
        <f>VLOOKUP(Oliusala[[#This Row],[postnumer]],Sveitarfelog[#All],4,FALSE)</f>
        <v>Flóahreppur,Sveitarfélagið Árborg</v>
      </c>
      <c r="E2611" t="str">
        <f>VLOOKUP(Oliusala[[#This Row],[postnumer]],Sveitarfelog[#All],5,FALSE)</f>
        <v>Suðurland</v>
      </c>
      <c r="F2611" t="s">
        <v>25</v>
      </c>
      <c r="G2611" t="s">
        <v>24</v>
      </c>
      <c r="H2611" t="s">
        <v>58</v>
      </c>
      <c r="I2611" s="1">
        <v>29676</v>
      </c>
      <c r="J2611" s="2">
        <f>VLOOKUP(Oliusala[[#This Row],[tegund]],Tegundir!$B$2:$D$19,3,FALSE)*Oliusala[[#This Row],[magn]]/1000</f>
        <v>25.669739999999997</v>
      </c>
      <c r="K2611">
        <v>2011</v>
      </c>
      <c r="L2611" t="s">
        <v>18</v>
      </c>
      <c r="M2611" s="144" t="s">
        <v>59</v>
      </c>
    </row>
    <row r="2612" spans="1:15" x14ac:dyDescent="0.2">
      <c r="A2612" t="s">
        <v>69</v>
      </c>
      <c r="B2612" s="144" t="s">
        <v>168</v>
      </c>
      <c r="C2612">
        <v>780</v>
      </c>
      <c r="D2612" t="str">
        <f>VLOOKUP(Oliusala[[#This Row],[postnumer]],Sveitarfelog[#All],4,FALSE)</f>
        <v>Sveitarfélagið Hornafjörður</v>
      </c>
      <c r="E2612" t="str">
        <f>VLOOKUP(Oliusala[[#This Row],[postnumer]],Sveitarfelog[#All],5,FALSE)</f>
        <v>Suðurland</v>
      </c>
      <c r="F2612" t="s">
        <v>29</v>
      </c>
      <c r="G2612" t="s">
        <v>24</v>
      </c>
      <c r="H2612" t="s">
        <v>60</v>
      </c>
      <c r="I2612" s="1">
        <v>15304</v>
      </c>
      <c r="J2612" s="2">
        <f>VLOOKUP(Oliusala[[#This Row],[tegund]],Tegundir!$B$2:$D$19,3,FALSE)*Oliusala[[#This Row],[magn]]/1000</f>
        <v>13.237959999999999</v>
      </c>
      <c r="K2612">
        <v>2011</v>
      </c>
      <c r="L2612" t="s">
        <v>19</v>
      </c>
      <c r="M2612" s="144" t="s">
        <v>59</v>
      </c>
      <c r="O2612" s="144" t="s">
        <v>1998</v>
      </c>
    </row>
    <row r="2613" spans="1:15" x14ac:dyDescent="0.2">
      <c r="A2613" t="s">
        <v>158</v>
      </c>
      <c r="B2613" s="144" t="s">
        <v>168</v>
      </c>
      <c r="C2613">
        <v>780</v>
      </c>
      <c r="D2613" t="str">
        <f>VLOOKUP(Oliusala[[#This Row],[postnumer]],Sveitarfelog[#All],4,FALSE)</f>
        <v>Sveitarfélagið Hornafjörður</v>
      </c>
      <c r="E2613" t="str">
        <f>VLOOKUP(Oliusala[[#This Row],[postnumer]],Sveitarfelog[#All],5,FALSE)</f>
        <v>Suðurland</v>
      </c>
      <c r="F2613" t="s">
        <v>24</v>
      </c>
      <c r="G2613" t="s">
        <v>24</v>
      </c>
      <c r="H2613" t="s">
        <v>58</v>
      </c>
      <c r="I2613" s="1">
        <v>163129</v>
      </c>
      <c r="J2613" s="2">
        <f>VLOOKUP(Oliusala[[#This Row],[tegund]],Tegundir!$B$2:$D$19,3,FALSE)*Oliusala[[#This Row],[magn]]/1000</f>
        <v>141.106585</v>
      </c>
      <c r="K2613">
        <v>2011</v>
      </c>
      <c r="L2613" t="s">
        <v>18</v>
      </c>
      <c r="M2613" s="144" t="s">
        <v>59</v>
      </c>
    </row>
    <row r="2614" spans="1:15" x14ac:dyDescent="0.2">
      <c r="A2614" t="s">
        <v>158</v>
      </c>
      <c r="B2614" s="144" t="s">
        <v>168</v>
      </c>
      <c r="C2614">
        <v>780</v>
      </c>
      <c r="D2614" t="str">
        <f>VLOOKUP(Oliusala[[#This Row],[postnumer]],Sveitarfelog[#All],4,FALSE)</f>
        <v>Sveitarfélagið Hornafjörður</v>
      </c>
      <c r="E2614" t="str">
        <f>VLOOKUP(Oliusala[[#This Row],[postnumer]],Sveitarfelog[#All],5,FALSE)</f>
        <v>Suðurland</v>
      </c>
      <c r="F2614" t="s">
        <v>29</v>
      </c>
      <c r="G2614" t="s">
        <v>24</v>
      </c>
      <c r="H2614" t="s">
        <v>58</v>
      </c>
      <c r="I2614" s="1">
        <v>4945373</v>
      </c>
      <c r="J2614" s="2">
        <f>VLOOKUP(Oliusala[[#This Row],[tegund]],Tegundir!$B$2:$D$19,3,FALSE)*Oliusala[[#This Row],[magn]]/1000</f>
        <v>4277.7476449999995</v>
      </c>
      <c r="K2614">
        <v>2011</v>
      </c>
      <c r="L2614" t="s">
        <v>19</v>
      </c>
      <c r="M2614" s="144" t="s">
        <v>59</v>
      </c>
      <c r="O2614" s="144" t="s">
        <v>1998</v>
      </c>
    </row>
    <row r="2615" spans="1:15" x14ac:dyDescent="0.2">
      <c r="A2615" t="s">
        <v>158</v>
      </c>
      <c r="B2615" s="144" t="s">
        <v>168</v>
      </c>
      <c r="C2615">
        <v>780</v>
      </c>
      <c r="D2615" t="str">
        <f>VLOOKUP(Oliusala[[#This Row],[postnumer]],Sveitarfelog[#All],4,FALSE)</f>
        <v>Sveitarfélagið Hornafjörður</v>
      </c>
      <c r="E2615" t="str">
        <f>VLOOKUP(Oliusala[[#This Row],[postnumer]],Sveitarfelog[#All],5,FALSE)</f>
        <v>Suðurland</v>
      </c>
      <c r="F2615" t="s">
        <v>30</v>
      </c>
      <c r="G2615" t="s">
        <v>24</v>
      </c>
      <c r="H2615" t="s">
        <v>58</v>
      </c>
      <c r="I2615" s="1">
        <v>56901</v>
      </c>
      <c r="J2615" s="2">
        <f>VLOOKUP(Oliusala[[#This Row],[tegund]],Tegundir!$B$2:$D$19,3,FALSE)*Oliusala[[#This Row],[magn]]/1000</f>
        <v>49.219364999999996</v>
      </c>
      <c r="K2615">
        <v>2011</v>
      </c>
      <c r="L2615" t="s">
        <v>19</v>
      </c>
      <c r="M2615" s="144" t="s">
        <v>59</v>
      </c>
      <c r="O2615" s="144" t="s">
        <v>1998</v>
      </c>
    </row>
    <row r="2616" spans="1:15" x14ac:dyDescent="0.2">
      <c r="A2616" t="s">
        <v>57</v>
      </c>
      <c r="B2616" s="144" t="s">
        <v>168</v>
      </c>
      <c r="C2616">
        <v>780</v>
      </c>
      <c r="D2616" t="str">
        <f>VLOOKUP(Oliusala[[#This Row],[postnumer]],Sveitarfelog[#All],4,FALSE)</f>
        <v>Sveitarfélagið Hornafjörður</v>
      </c>
      <c r="E2616" t="str">
        <f>VLOOKUP(Oliusala[[#This Row],[postnumer]],Sveitarfelog[#All],5,FALSE)</f>
        <v>Suðurland</v>
      </c>
      <c r="F2616" t="s">
        <v>24</v>
      </c>
      <c r="G2616" t="s">
        <v>24</v>
      </c>
      <c r="H2616" t="s">
        <v>58</v>
      </c>
      <c r="I2616" s="1">
        <v>0</v>
      </c>
      <c r="J2616" s="2">
        <f>VLOOKUP(Oliusala[[#This Row],[tegund]],Tegundir!$B$2:$D$19,3,FALSE)*Oliusala[[#This Row],[magn]]/1000</f>
        <v>0</v>
      </c>
      <c r="K2616">
        <v>2011</v>
      </c>
      <c r="L2616" t="s">
        <v>18</v>
      </c>
      <c r="M2616" s="144" t="s">
        <v>59</v>
      </c>
    </row>
    <row r="2617" spans="1:15" x14ac:dyDescent="0.2">
      <c r="A2617" t="s">
        <v>63</v>
      </c>
      <c r="B2617" s="144" t="s">
        <v>168</v>
      </c>
      <c r="C2617">
        <v>780</v>
      </c>
      <c r="D2617" t="str">
        <f>VLOOKUP(Oliusala[[#This Row],[postnumer]],Sveitarfelog[#All],4,FALSE)</f>
        <v>Sveitarfélagið Hornafjörður</v>
      </c>
      <c r="E2617" t="str">
        <f>VLOOKUP(Oliusala[[#This Row],[postnumer]],Sveitarfelog[#All],5,FALSE)</f>
        <v>Suðurland</v>
      </c>
      <c r="F2617" t="s">
        <v>24</v>
      </c>
      <c r="G2617" t="s">
        <v>24</v>
      </c>
      <c r="H2617" t="s">
        <v>58</v>
      </c>
      <c r="I2617" s="1">
        <v>389</v>
      </c>
      <c r="J2617" s="2">
        <f>VLOOKUP(Oliusala[[#This Row],[tegund]],Tegundir!$B$2:$D$19,3,FALSE)*Oliusala[[#This Row],[magn]]/1000</f>
        <v>0.33648500000000003</v>
      </c>
      <c r="K2617">
        <v>2011</v>
      </c>
      <c r="L2617" t="s">
        <v>18</v>
      </c>
      <c r="M2617" s="144" t="s">
        <v>59</v>
      </c>
    </row>
    <row r="2618" spans="1:15" x14ac:dyDescent="0.2">
      <c r="A2618" t="s">
        <v>63</v>
      </c>
      <c r="B2618" s="144" t="s">
        <v>168</v>
      </c>
      <c r="C2618">
        <v>780</v>
      </c>
      <c r="D2618" t="str">
        <f>VLOOKUP(Oliusala[[#This Row],[postnumer]],Sveitarfelog[#All],4,FALSE)</f>
        <v>Sveitarfélagið Hornafjörður</v>
      </c>
      <c r="E2618" t="str">
        <f>VLOOKUP(Oliusala[[#This Row],[postnumer]],Sveitarfelog[#All],5,FALSE)</f>
        <v>Suðurland</v>
      </c>
      <c r="F2618" t="s">
        <v>24</v>
      </c>
      <c r="G2618" t="s">
        <v>24</v>
      </c>
      <c r="H2618" t="s">
        <v>58</v>
      </c>
      <c r="I2618" s="1">
        <v>907320</v>
      </c>
      <c r="J2618" s="2">
        <f>VLOOKUP(Oliusala[[#This Row],[tegund]],Tegundir!$B$2:$D$19,3,FALSE)*Oliusala[[#This Row],[magn]]/1000</f>
        <v>784.83180000000004</v>
      </c>
      <c r="K2618">
        <v>2011</v>
      </c>
      <c r="L2618" t="s">
        <v>18</v>
      </c>
      <c r="M2618" s="144" t="s">
        <v>59</v>
      </c>
    </row>
    <row r="2619" spans="1:15" x14ac:dyDescent="0.2">
      <c r="A2619" t="s">
        <v>63</v>
      </c>
      <c r="B2619" s="144" t="s">
        <v>175</v>
      </c>
      <c r="C2619">
        <v>801</v>
      </c>
      <c r="D2619" t="str">
        <f>VLOOKUP(Oliusala[[#This Row],[postnumer]],Sveitarfelog[#All],4,FALSE)</f>
        <v>Flóahreppur,Sveitarfélagið Árborg</v>
      </c>
      <c r="E2619" t="str">
        <f>VLOOKUP(Oliusala[[#This Row],[postnumer]],Sveitarfelog[#All],5,FALSE)</f>
        <v>Suðurland</v>
      </c>
      <c r="F2619" t="s">
        <v>25</v>
      </c>
      <c r="G2619" t="s">
        <v>24</v>
      </c>
      <c r="H2619" t="s">
        <v>58</v>
      </c>
      <c r="I2619" s="1">
        <v>20935</v>
      </c>
      <c r="J2619" s="2">
        <f>VLOOKUP(Oliusala[[#This Row],[tegund]],Tegundir!$B$2:$D$19,3,FALSE)*Oliusala[[#This Row],[magn]]/1000</f>
        <v>18.108775000000001</v>
      </c>
      <c r="K2619">
        <v>2011</v>
      </c>
      <c r="L2619" t="s">
        <v>18</v>
      </c>
      <c r="M2619" s="144" t="s">
        <v>59</v>
      </c>
    </row>
    <row r="2620" spans="1:15" x14ac:dyDescent="0.2">
      <c r="A2620" t="s">
        <v>63</v>
      </c>
      <c r="B2620" s="144" t="s">
        <v>176</v>
      </c>
      <c r="C2620">
        <v>801</v>
      </c>
      <c r="D2620" t="str">
        <f>VLOOKUP(Oliusala[[#This Row],[postnumer]],Sveitarfelog[#All],4,FALSE)</f>
        <v>Flóahreppur,Sveitarfélagið Árborg</v>
      </c>
      <c r="E2620" t="str">
        <f>VLOOKUP(Oliusala[[#This Row],[postnumer]],Sveitarfelog[#All],5,FALSE)</f>
        <v>Suðurland</v>
      </c>
      <c r="F2620" t="s">
        <v>25</v>
      </c>
      <c r="G2620" t="s">
        <v>24</v>
      </c>
      <c r="H2620" t="s">
        <v>58</v>
      </c>
      <c r="I2620" s="1">
        <v>31782</v>
      </c>
      <c r="J2620" s="2">
        <f>VLOOKUP(Oliusala[[#This Row],[tegund]],Tegundir!$B$2:$D$19,3,FALSE)*Oliusala[[#This Row],[magn]]/1000</f>
        <v>27.491430000000001</v>
      </c>
      <c r="K2620">
        <v>2011</v>
      </c>
      <c r="L2620" t="s">
        <v>18</v>
      </c>
      <c r="M2620" s="144" t="s">
        <v>59</v>
      </c>
    </row>
    <row r="2621" spans="1:15" x14ac:dyDescent="0.2">
      <c r="A2621" t="s">
        <v>63</v>
      </c>
      <c r="B2621" s="144" t="s">
        <v>177</v>
      </c>
      <c r="C2621">
        <v>801</v>
      </c>
      <c r="D2621" t="str">
        <f>VLOOKUP(Oliusala[[#This Row],[postnumer]],Sveitarfelog[#All],4,FALSE)</f>
        <v>Flóahreppur,Sveitarfélagið Árborg</v>
      </c>
      <c r="E2621" t="str">
        <f>VLOOKUP(Oliusala[[#This Row],[postnumer]],Sveitarfelog[#All],5,FALSE)</f>
        <v>Suðurland</v>
      </c>
      <c r="F2621" t="s">
        <v>25</v>
      </c>
      <c r="G2621" t="s">
        <v>24</v>
      </c>
      <c r="H2621" t="s">
        <v>58</v>
      </c>
      <c r="I2621" s="1">
        <v>4823</v>
      </c>
      <c r="J2621" s="2">
        <f>VLOOKUP(Oliusala[[#This Row],[tegund]],Tegundir!$B$2:$D$19,3,FALSE)*Oliusala[[#This Row],[magn]]/1000</f>
        <v>4.1718949999999992</v>
      </c>
      <c r="K2621">
        <v>2011</v>
      </c>
      <c r="L2621" t="s">
        <v>18</v>
      </c>
      <c r="M2621" s="144" t="s">
        <v>59</v>
      </c>
    </row>
    <row r="2622" spans="1:15" x14ac:dyDescent="0.2">
      <c r="A2622" t="s">
        <v>63</v>
      </c>
      <c r="B2622" s="144" t="s">
        <v>174</v>
      </c>
      <c r="C2622">
        <v>801</v>
      </c>
      <c r="D2622" t="str">
        <f>VLOOKUP(Oliusala[[#This Row],[postnumer]],Sveitarfelog[#All],4,FALSE)</f>
        <v>Flóahreppur,Sveitarfélagið Árborg</v>
      </c>
      <c r="E2622" t="str">
        <f>VLOOKUP(Oliusala[[#This Row],[postnumer]],Sveitarfelog[#All],5,FALSE)</f>
        <v>Suðurland</v>
      </c>
      <c r="F2622" t="s">
        <v>25</v>
      </c>
      <c r="G2622" t="s">
        <v>24</v>
      </c>
      <c r="H2622" t="s">
        <v>58</v>
      </c>
      <c r="I2622" s="1">
        <v>54789</v>
      </c>
      <c r="J2622" s="2">
        <f>VLOOKUP(Oliusala[[#This Row],[tegund]],Tegundir!$B$2:$D$19,3,FALSE)*Oliusala[[#This Row],[magn]]/1000</f>
        <v>47.392485000000001</v>
      </c>
      <c r="K2622">
        <v>2011</v>
      </c>
      <c r="L2622" t="s">
        <v>18</v>
      </c>
      <c r="M2622" s="144" t="s">
        <v>59</v>
      </c>
    </row>
    <row r="2623" spans="1:15" x14ac:dyDescent="0.2">
      <c r="A2623" t="s">
        <v>63</v>
      </c>
      <c r="B2623" s="144" t="s">
        <v>182</v>
      </c>
      <c r="C2623">
        <v>810</v>
      </c>
      <c r="D2623" t="str">
        <f>VLOOKUP(Oliusala[[#This Row],[postnumer]],Sveitarfelog[#All],4,FALSE)</f>
        <v>Hveragerðisbær,Sveitarfélagið Ölfus</v>
      </c>
      <c r="E2623" t="str">
        <f>VLOOKUP(Oliusala[[#This Row],[postnumer]],Sveitarfelog[#All],5,FALSE)</f>
        <v>Suðurland</v>
      </c>
      <c r="F2623" t="s">
        <v>25</v>
      </c>
      <c r="G2623" t="s">
        <v>24</v>
      </c>
      <c r="H2623" t="s">
        <v>58</v>
      </c>
      <c r="I2623" s="1">
        <v>66376</v>
      </c>
      <c r="J2623" s="2">
        <f>VLOOKUP(Oliusala[[#This Row],[tegund]],Tegundir!$B$2:$D$19,3,FALSE)*Oliusala[[#This Row],[magn]]/1000</f>
        <v>57.415239999999997</v>
      </c>
      <c r="K2623">
        <v>2011</v>
      </c>
      <c r="L2623" t="s">
        <v>18</v>
      </c>
      <c r="M2623" s="144" t="s">
        <v>59</v>
      </c>
    </row>
    <row r="2624" spans="1:15" x14ac:dyDescent="0.2">
      <c r="A2624" t="s">
        <v>63</v>
      </c>
      <c r="B2624" s="144" t="s">
        <v>183</v>
      </c>
      <c r="C2624">
        <v>815</v>
      </c>
      <c r="D2624" t="str">
        <f>VLOOKUP(Oliusala[[#This Row],[postnumer]],Sveitarfelog[#All],4,FALSE)</f>
        <v>Hveragerðisbær,Sveitarfélagið Ölfus</v>
      </c>
      <c r="E2624" t="str">
        <f>VLOOKUP(Oliusala[[#This Row],[postnumer]],Sveitarfelog[#All],5,FALSE)</f>
        <v>Suðurland</v>
      </c>
      <c r="F2624" t="s">
        <v>25</v>
      </c>
      <c r="G2624" t="s">
        <v>24</v>
      </c>
      <c r="H2624" t="s">
        <v>58</v>
      </c>
      <c r="I2624" s="1">
        <v>16892</v>
      </c>
      <c r="J2624" s="2">
        <f>VLOOKUP(Oliusala[[#This Row],[tegund]],Tegundir!$B$2:$D$19,3,FALSE)*Oliusala[[#This Row],[magn]]/1000</f>
        <v>14.61158</v>
      </c>
      <c r="K2624">
        <v>2011</v>
      </c>
      <c r="L2624" t="s">
        <v>19</v>
      </c>
      <c r="M2624" s="144" t="s">
        <v>59</v>
      </c>
      <c r="O2624" s="144" t="s">
        <v>1997</v>
      </c>
    </row>
    <row r="2625" spans="1:15" x14ac:dyDescent="0.2">
      <c r="A2625" t="s">
        <v>158</v>
      </c>
      <c r="B2625" s="144" t="s">
        <v>169</v>
      </c>
      <c r="C2625">
        <v>781</v>
      </c>
      <c r="D2625" t="str">
        <f>VLOOKUP(Oliusala[[#This Row],[postnumer]],Sveitarfelog[#All],4,FALSE)</f>
        <v>Sveitarfélagið Hornafjörður</v>
      </c>
      <c r="E2625" t="str">
        <f>VLOOKUP(Oliusala[[#This Row],[postnumer]],Sveitarfelog[#All],5,FALSE)</f>
        <v>Suðurland</v>
      </c>
      <c r="F2625" t="s">
        <v>24</v>
      </c>
      <c r="G2625" t="s">
        <v>24</v>
      </c>
      <c r="H2625" t="s">
        <v>60</v>
      </c>
      <c r="I2625" s="1">
        <v>6100</v>
      </c>
      <c r="J2625" s="2">
        <f>VLOOKUP(Oliusala[[#This Row],[tegund]],Tegundir!$B$2:$D$19,3,FALSE)*Oliusala[[#This Row],[magn]]/1000</f>
        <v>5.2765000000000004</v>
      </c>
      <c r="K2625">
        <v>2011</v>
      </c>
      <c r="L2625" t="s">
        <v>18</v>
      </c>
      <c r="M2625" s="144" t="s">
        <v>59</v>
      </c>
    </row>
    <row r="2626" spans="1:15" x14ac:dyDescent="0.2">
      <c r="A2626" t="s">
        <v>158</v>
      </c>
      <c r="B2626" s="144" t="s">
        <v>170</v>
      </c>
      <c r="C2626">
        <v>781</v>
      </c>
      <c r="D2626" t="str">
        <f>VLOOKUP(Oliusala[[#This Row],[postnumer]],Sveitarfelog[#All],4,FALSE)</f>
        <v>Sveitarfélagið Hornafjörður</v>
      </c>
      <c r="E2626" t="str">
        <f>VLOOKUP(Oliusala[[#This Row],[postnumer]],Sveitarfelog[#All],5,FALSE)</f>
        <v>Suðurland</v>
      </c>
      <c r="F2626" t="s">
        <v>24</v>
      </c>
      <c r="G2626" t="s">
        <v>24</v>
      </c>
      <c r="H2626" t="s">
        <v>60</v>
      </c>
      <c r="I2626" s="1">
        <v>32369</v>
      </c>
      <c r="J2626" s="2">
        <f>VLOOKUP(Oliusala[[#This Row],[tegund]],Tegundir!$B$2:$D$19,3,FALSE)*Oliusala[[#This Row],[magn]]/1000</f>
        <v>27.999185000000001</v>
      </c>
      <c r="K2626">
        <v>2011</v>
      </c>
      <c r="L2626" t="s">
        <v>18</v>
      </c>
      <c r="M2626" s="144" t="s">
        <v>59</v>
      </c>
    </row>
    <row r="2627" spans="1:15" x14ac:dyDescent="0.2">
      <c r="A2627" t="s">
        <v>57</v>
      </c>
      <c r="B2627" s="144" t="s">
        <v>169</v>
      </c>
      <c r="C2627">
        <v>781</v>
      </c>
      <c r="D2627" t="str">
        <f>VLOOKUP(Oliusala[[#This Row],[postnumer]],Sveitarfelog[#All],4,FALSE)</f>
        <v>Sveitarfélagið Hornafjörður</v>
      </c>
      <c r="E2627" t="str">
        <f>VLOOKUP(Oliusala[[#This Row],[postnumer]],Sveitarfelog[#All],5,FALSE)</f>
        <v>Suðurland</v>
      </c>
      <c r="F2627" t="s">
        <v>24</v>
      </c>
      <c r="G2627" t="s">
        <v>24</v>
      </c>
      <c r="H2627" t="s">
        <v>58</v>
      </c>
      <c r="I2627" s="1">
        <v>0</v>
      </c>
      <c r="J2627" s="2">
        <f>VLOOKUP(Oliusala[[#This Row],[tegund]],Tegundir!$B$2:$D$19,3,FALSE)*Oliusala[[#This Row],[magn]]/1000</f>
        <v>0</v>
      </c>
      <c r="K2627">
        <v>2011</v>
      </c>
      <c r="L2627" t="s">
        <v>18</v>
      </c>
      <c r="M2627" s="144" t="s">
        <v>59</v>
      </c>
    </row>
    <row r="2628" spans="1:15" x14ac:dyDescent="0.2">
      <c r="A2628" t="s">
        <v>57</v>
      </c>
      <c r="B2628" s="144" t="s">
        <v>169</v>
      </c>
      <c r="C2628">
        <v>781</v>
      </c>
      <c r="D2628" t="str">
        <f>VLOOKUP(Oliusala[[#This Row],[postnumer]],Sveitarfelog[#All],4,FALSE)</f>
        <v>Sveitarfélagið Hornafjörður</v>
      </c>
      <c r="E2628" t="str">
        <f>VLOOKUP(Oliusala[[#This Row],[postnumer]],Sveitarfelog[#All],5,FALSE)</f>
        <v>Suðurland</v>
      </c>
      <c r="F2628" t="s">
        <v>24</v>
      </c>
      <c r="G2628" t="s">
        <v>24</v>
      </c>
      <c r="H2628" t="s">
        <v>60</v>
      </c>
      <c r="I2628" s="1">
        <v>10669</v>
      </c>
      <c r="J2628" s="2">
        <f>VLOOKUP(Oliusala[[#This Row],[tegund]],Tegundir!$B$2:$D$19,3,FALSE)*Oliusala[[#This Row],[magn]]/1000</f>
        <v>9.2286849999999987</v>
      </c>
      <c r="K2628">
        <v>2011</v>
      </c>
      <c r="L2628" t="s">
        <v>18</v>
      </c>
      <c r="M2628" s="144" t="s">
        <v>59</v>
      </c>
    </row>
    <row r="2629" spans="1:15" x14ac:dyDescent="0.2">
      <c r="A2629" t="s">
        <v>57</v>
      </c>
      <c r="B2629" s="144" t="s">
        <v>170</v>
      </c>
      <c r="C2629">
        <v>781</v>
      </c>
      <c r="D2629" t="str">
        <f>VLOOKUP(Oliusala[[#This Row],[postnumer]],Sveitarfelog[#All],4,FALSE)</f>
        <v>Sveitarfélagið Hornafjörður</v>
      </c>
      <c r="E2629" t="str">
        <f>VLOOKUP(Oliusala[[#This Row],[postnumer]],Sveitarfelog[#All],5,FALSE)</f>
        <v>Suðurland</v>
      </c>
      <c r="F2629" t="s">
        <v>24</v>
      </c>
      <c r="G2629" t="s">
        <v>24</v>
      </c>
      <c r="H2629" t="s">
        <v>58</v>
      </c>
      <c r="I2629" s="1">
        <v>0</v>
      </c>
      <c r="J2629" s="2">
        <f>VLOOKUP(Oliusala[[#This Row],[tegund]],Tegundir!$B$2:$D$19,3,FALSE)*Oliusala[[#This Row],[magn]]/1000</f>
        <v>0</v>
      </c>
      <c r="K2629">
        <v>2011</v>
      </c>
      <c r="L2629" t="s">
        <v>18</v>
      </c>
      <c r="M2629" s="144" t="s">
        <v>59</v>
      </c>
    </row>
    <row r="2630" spans="1:15" x14ac:dyDescent="0.2">
      <c r="A2630" t="s">
        <v>57</v>
      </c>
      <c r="B2630" s="144" t="s">
        <v>170</v>
      </c>
      <c r="C2630">
        <v>781</v>
      </c>
      <c r="D2630" t="str">
        <f>VLOOKUP(Oliusala[[#This Row],[postnumer]],Sveitarfelog[#All],4,FALSE)</f>
        <v>Sveitarfélagið Hornafjörður</v>
      </c>
      <c r="E2630" t="str">
        <f>VLOOKUP(Oliusala[[#This Row],[postnumer]],Sveitarfelog[#All],5,FALSE)</f>
        <v>Suðurland</v>
      </c>
      <c r="F2630" t="s">
        <v>24</v>
      </c>
      <c r="G2630" t="s">
        <v>24</v>
      </c>
      <c r="H2630" t="s">
        <v>60</v>
      </c>
      <c r="I2630" s="1">
        <v>21384</v>
      </c>
      <c r="J2630" s="2">
        <f>VLOOKUP(Oliusala[[#This Row],[tegund]],Tegundir!$B$2:$D$19,3,FALSE)*Oliusala[[#This Row],[magn]]/1000</f>
        <v>18.497160000000001</v>
      </c>
      <c r="K2630">
        <v>2011</v>
      </c>
      <c r="L2630" t="s">
        <v>18</v>
      </c>
      <c r="M2630" s="144" t="s">
        <v>59</v>
      </c>
    </row>
    <row r="2631" spans="1:15" x14ac:dyDescent="0.2">
      <c r="A2631" t="s">
        <v>57</v>
      </c>
      <c r="B2631" s="144" t="s">
        <v>170</v>
      </c>
      <c r="C2631">
        <v>781</v>
      </c>
      <c r="D2631" t="str">
        <f>VLOOKUP(Oliusala[[#This Row],[postnumer]],Sveitarfelog[#All],4,FALSE)</f>
        <v>Sveitarfélagið Hornafjörður</v>
      </c>
      <c r="E2631" t="str">
        <f>VLOOKUP(Oliusala[[#This Row],[postnumer]],Sveitarfelog[#All],5,FALSE)</f>
        <v>Suðurland</v>
      </c>
      <c r="F2631" t="s">
        <v>30</v>
      </c>
      <c r="G2631" t="s">
        <v>24</v>
      </c>
      <c r="H2631" t="s">
        <v>60</v>
      </c>
      <c r="I2631" s="1">
        <v>12080</v>
      </c>
      <c r="J2631" s="2">
        <f>VLOOKUP(Oliusala[[#This Row],[tegund]],Tegundir!$B$2:$D$19,3,FALSE)*Oliusala[[#This Row],[magn]]/1000</f>
        <v>10.449200000000001</v>
      </c>
      <c r="K2631">
        <v>2011</v>
      </c>
      <c r="L2631" t="s">
        <v>19</v>
      </c>
      <c r="M2631" s="144" t="s">
        <v>59</v>
      </c>
      <c r="O2631" s="144" t="s">
        <v>1998</v>
      </c>
    </row>
    <row r="2632" spans="1:15" x14ac:dyDescent="0.2">
      <c r="A2632" t="s">
        <v>63</v>
      </c>
      <c r="B2632" s="144" t="s">
        <v>171</v>
      </c>
      <c r="C2632">
        <v>781</v>
      </c>
      <c r="D2632" t="str">
        <f>VLOOKUP(Oliusala[[#This Row],[postnumer]],Sveitarfelog[#All],4,FALSE)</f>
        <v>Sveitarfélagið Hornafjörður</v>
      </c>
      <c r="E2632" t="str">
        <f>VLOOKUP(Oliusala[[#This Row],[postnumer]],Sveitarfelog[#All],5,FALSE)</f>
        <v>Suðurland</v>
      </c>
      <c r="F2632" t="s">
        <v>24</v>
      </c>
      <c r="G2632" t="s">
        <v>24</v>
      </c>
      <c r="H2632" t="s">
        <v>58</v>
      </c>
      <c r="I2632" s="1">
        <v>505422</v>
      </c>
      <c r="J2632" s="2">
        <f>VLOOKUP(Oliusala[[#This Row],[tegund]],Tegundir!$B$2:$D$19,3,FALSE)*Oliusala[[#This Row],[magn]]/1000</f>
        <v>437.19002999999998</v>
      </c>
      <c r="K2632">
        <v>2011</v>
      </c>
      <c r="L2632" t="s">
        <v>18</v>
      </c>
      <c r="M2632" s="144" t="s">
        <v>59</v>
      </c>
    </row>
    <row r="2633" spans="1:15" x14ac:dyDescent="0.2">
      <c r="A2633" t="s">
        <v>63</v>
      </c>
      <c r="B2633" s="144" t="s">
        <v>169</v>
      </c>
      <c r="C2633">
        <v>781</v>
      </c>
      <c r="D2633" t="str">
        <f>VLOOKUP(Oliusala[[#This Row],[postnumer]],Sveitarfelog[#All],4,FALSE)</f>
        <v>Sveitarfélagið Hornafjörður</v>
      </c>
      <c r="E2633" t="str">
        <f>VLOOKUP(Oliusala[[#This Row],[postnumer]],Sveitarfelog[#All],5,FALSE)</f>
        <v>Suðurland</v>
      </c>
      <c r="F2633" t="s">
        <v>24</v>
      </c>
      <c r="G2633" t="s">
        <v>24</v>
      </c>
      <c r="H2633" t="s">
        <v>58</v>
      </c>
      <c r="I2633" s="1">
        <v>56558</v>
      </c>
      <c r="J2633" s="2">
        <f>VLOOKUP(Oliusala[[#This Row],[tegund]],Tegundir!$B$2:$D$19,3,FALSE)*Oliusala[[#This Row],[magn]]/1000</f>
        <v>48.922669999999997</v>
      </c>
      <c r="K2633">
        <v>2011</v>
      </c>
      <c r="L2633" t="s">
        <v>18</v>
      </c>
      <c r="M2633" s="144" t="s">
        <v>59</v>
      </c>
    </row>
    <row r="2634" spans="1:15" x14ac:dyDescent="0.2">
      <c r="A2634" t="s">
        <v>63</v>
      </c>
      <c r="B2634" s="144" t="s">
        <v>170</v>
      </c>
      <c r="C2634">
        <v>781</v>
      </c>
      <c r="D2634" t="str">
        <f>VLOOKUP(Oliusala[[#This Row],[postnumer]],Sveitarfelog[#All],4,FALSE)</f>
        <v>Sveitarfélagið Hornafjörður</v>
      </c>
      <c r="E2634" t="str">
        <f>VLOOKUP(Oliusala[[#This Row],[postnumer]],Sveitarfelog[#All],5,FALSE)</f>
        <v>Suðurland</v>
      </c>
      <c r="F2634" t="s">
        <v>24</v>
      </c>
      <c r="G2634" t="s">
        <v>24</v>
      </c>
      <c r="H2634" t="s">
        <v>58</v>
      </c>
      <c r="I2634" s="1">
        <v>133911</v>
      </c>
      <c r="J2634" s="2">
        <f>VLOOKUP(Oliusala[[#This Row],[tegund]],Tegundir!$B$2:$D$19,3,FALSE)*Oliusala[[#This Row],[magn]]/1000</f>
        <v>115.833015</v>
      </c>
      <c r="K2634">
        <v>2011</v>
      </c>
      <c r="L2634" t="s">
        <v>18</v>
      </c>
      <c r="M2634" s="144" t="s">
        <v>59</v>
      </c>
    </row>
    <row r="2635" spans="1:15" x14ac:dyDescent="0.2">
      <c r="A2635" t="s">
        <v>63</v>
      </c>
      <c r="B2635" s="144" t="s">
        <v>184</v>
      </c>
      <c r="C2635">
        <v>820</v>
      </c>
      <c r="D2635" t="str">
        <f>VLOOKUP(Oliusala[[#This Row],[postnumer]],Sveitarfelog[#All],4,FALSE)</f>
        <v>Flóahreppur,Sveitarfélagið Árborg</v>
      </c>
      <c r="E2635" t="str">
        <f>VLOOKUP(Oliusala[[#This Row],[postnumer]],Sveitarfelog[#All],5,FALSE)</f>
        <v>Suðurland</v>
      </c>
      <c r="F2635" t="s">
        <v>25</v>
      </c>
      <c r="G2635" t="s">
        <v>24</v>
      </c>
      <c r="H2635" t="s">
        <v>58</v>
      </c>
      <c r="I2635" s="1">
        <v>26958</v>
      </c>
      <c r="J2635" s="2">
        <f>VLOOKUP(Oliusala[[#This Row],[tegund]],Tegundir!$B$2:$D$19,3,FALSE)*Oliusala[[#This Row],[magn]]/1000</f>
        <v>23.318669999999997</v>
      </c>
      <c r="K2635">
        <v>2011</v>
      </c>
      <c r="L2635" t="s">
        <v>18</v>
      </c>
      <c r="M2635" s="144" t="s">
        <v>59</v>
      </c>
    </row>
    <row r="2636" spans="1:15" x14ac:dyDescent="0.2">
      <c r="A2636" t="s">
        <v>63</v>
      </c>
      <c r="B2636" s="144" t="s">
        <v>185</v>
      </c>
      <c r="C2636">
        <v>825</v>
      </c>
      <c r="D2636" t="str">
        <f>VLOOKUP(Oliusala[[#This Row],[postnumer]],Sveitarfelog[#All],4,FALSE)</f>
        <v>Flóahreppur,Sveitarfélagið Árborg</v>
      </c>
      <c r="E2636" t="str">
        <f>VLOOKUP(Oliusala[[#This Row],[postnumer]],Sveitarfelog[#All],5,FALSE)</f>
        <v>Suðurland</v>
      </c>
      <c r="F2636" t="s">
        <v>25</v>
      </c>
      <c r="G2636" t="s">
        <v>24</v>
      </c>
      <c r="H2636" t="s">
        <v>58</v>
      </c>
      <c r="I2636" s="1">
        <v>18343</v>
      </c>
      <c r="J2636" s="2">
        <f>VLOOKUP(Oliusala[[#This Row],[tegund]],Tegundir!$B$2:$D$19,3,FALSE)*Oliusala[[#This Row],[magn]]/1000</f>
        <v>15.866695</v>
      </c>
      <c r="K2636">
        <v>2011</v>
      </c>
      <c r="L2636" t="s">
        <v>18</v>
      </c>
      <c r="M2636" s="144" t="s">
        <v>59</v>
      </c>
    </row>
    <row r="2637" spans="1:15" x14ac:dyDescent="0.2">
      <c r="A2637" t="s">
        <v>158</v>
      </c>
      <c r="B2637" s="144" t="s">
        <v>172</v>
      </c>
      <c r="C2637">
        <v>785</v>
      </c>
      <c r="D2637" t="str">
        <f>VLOOKUP(Oliusala[[#This Row],[postnumer]],Sveitarfelog[#All],4,FALSE)</f>
        <v>Sveitarfélagið Hornafjörður</v>
      </c>
      <c r="E2637" t="str">
        <f>VLOOKUP(Oliusala[[#This Row],[postnumer]],Sveitarfelog[#All],5,FALSE)</f>
        <v>Suðurland</v>
      </c>
      <c r="F2637" t="s">
        <v>24</v>
      </c>
      <c r="G2637" t="s">
        <v>24</v>
      </c>
      <c r="H2637" t="s">
        <v>60</v>
      </c>
      <c r="I2637" s="1">
        <v>1069</v>
      </c>
      <c r="J2637" s="2">
        <f>VLOOKUP(Oliusala[[#This Row],[tegund]],Tegundir!$B$2:$D$19,3,FALSE)*Oliusala[[#This Row],[magn]]/1000</f>
        <v>0.92468499999999998</v>
      </c>
      <c r="K2637">
        <v>2011</v>
      </c>
      <c r="L2637" t="s">
        <v>18</v>
      </c>
      <c r="M2637" s="144" t="s">
        <v>59</v>
      </c>
    </row>
    <row r="2638" spans="1:15" x14ac:dyDescent="0.2">
      <c r="A2638" t="s">
        <v>57</v>
      </c>
      <c r="B2638" s="144" t="s">
        <v>172</v>
      </c>
      <c r="C2638">
        <v>785</v>
      </c>
      <c r="D2638" t="str">
        <f>VLOOKUP(Oliusala[[#This Row],[postnumer]],Sveitarfelog[#All],4,FALSE)</f>
        <v>Sveitarfélagið Hornafjörður</v>
      </c>
      <c r="E2638" t="str">
        <f>VLOOKUP(Oliusala[[#This Row],[postnumer]],Sveitarfelog[#All],5,FALSE)</f>
        <v>Suðurland</v>
      </c>
      <c r="F2638" t="s">
        <v>24</v>
      </c>
      <c r="G2638" t="s">
        <v>24</v>
      </c>
      <c r="H2638" t="s">
        <v>58</v>
      </c>
      <c r="I2638" s="1">
        <v>0</v>
      </c>
      <c r="J2638" s="2">
        <f>VLOOKUP(Oliusala[[#This Row],[tegund]],Tegundir!$B$2:$D$19,3,FALSE)*Oliusala[[#This Row],[magn]]/1000</f>
        <v>0</v>
      </c>
      <c r="K2638">
        <v>2011</v>
      </c>
      <c r="L2638" t="s">
        <v>18</v>
      </c>
      <c r="M2638" s="144" t="s">
        <v>59</v>
      </c>
    </row>
    <row r="2639" spans="1:15" x14ac:dyDescent="0.2">
      <c r="A2639" t="s">
        <v>57</v>
      </c>
      <c r="B2639" s="144" t="s">
        <v>172</v>
      </c>
      <c r="C2639">
        <v>785</v>
      </c>
      <c r="D2639" t="str">
        <f>VLOOKUP(Oliusala[[#This Row],[postnumer]],Sveitarfelog[#All],4,FALSE)</f>
        <v>Sveitarfélagið Hornafjörður</v>
      </c>
      <c r="E2639" t="str">
        <f>VLOOKUP(Oliusala[[#This Row],[postnumer]],Sveitarfelog[#All],5,FALSE)</f>
        <v>Suðurland</v>
      </c>
      <c r="F2639" t="s">
        <v>24</v>
      </c>
      <c r="G2639" t="s">
        <v>24</v>
      </c>
      <c r="H2639" t="s">
        <v>60</v>
      </c>
      <c r="I2639" s="1">
        <v>8799</v>
      </c>
      <c r="J2639" s="2">
        <f>VLOOKUP(Oliusala[[#This Row],[tegund]],Tegundir!$B$2:$D$19,3,FALSE)*Oliusala[[#This Row],[magn]]/1000</f>
        <v>7.611135</v>
      </c>
      <c r="K2639">
        <v>2011</v>
      </c>
      <c r="L2639" t="s">
        <v>18</v>
      </c>
      <c r="M2639" s="144" t="s">
        <v>59</v>
      </c>
    </row>
    <row r="2640" spans="1:15" x14ac:dyDescent="0.2">
      <c r="A2640" t="s">
        <v>57</v>
      </c>
      <c r="B2640" s="144" t="s">
        <v>172</v>
      </c>
      <c r="C2640">
        <v>785</v>
      </c>
      <c r="D2640" t="str">
        <f>VLOOKUP(Oliusala[[#This Row],[postnumer]],Sveitarfelog[#All],4,FALSE)</f>
        <v>Sveitarfélagið Hornafjörður</v>
      </c>
      <c r="E2640" t="str">
        <f>VLOOKUP(Oliusala[[#This Row],[postnumer]],Sveitarfelog[#All],5,FALSE)</f>
        <v>Suðurland</v>
      </c>
      <c r="F2640" t="s">
        <v>29</v>
      </c>
      <c r="G2640" t="s">
        <v>24</v>
      </c>
      <c r="H2640" t="s">
        <v>60</v>
      </c>
      <c r="I2640" s="1">
        <v>989</v>
      </c>
      <c r="J2640" s="2">
        <f>VLOOKUP(Oliusala[[#This Row],[tegund]],Tegundir!$B$2:$D$19,3,FALSE)*Oliusala[[#This Row],[magn]]/1000</f>
        <v>0.85548500000000005</v>
      </c>
      <c r="K2640">
        <v>2011</v>
      </c>
      <c r="L2640" t="s">
        <v>19</v>
      </c>
      <c r="M2640" s="144" t="s">
        <v>59</v>
      </c>
      <c r="O2640" s="144" t="s">
        <v>1998</v>
      </c>
    </row>
    <row r="2641" spans="1:15" x14ac:dyDescent="0.2">
      <c r="A2641" t="s">
        <v>57</v>
      </c>
      <c r="B2641" s="144" t="s">
        <v>172</v>
      </c>
      <c r="C2641">
        <v>785</v>
      </c>
      <c r="D2641" t="str">
        <f>VLOOKUP(Oliusala[[#This Row],[postnumer]],Sveitarfelog[#All],4,FALSE)</f>
        <v>Sveitarfélagið Hornafjörður</v>
      </c>
      <c r="E2641" t="str">
        <f>VLOOKUP(Oliusala[[#This Row],[postnumer]],Sveitarfelog[#All],5,FALSE)</f>
        <v>Suðurland</v>
      </c>
      <c r="F2641" t="s">
        <v>30</v>
      </c>
      <c r="G2641" t="s">
        <v>24</v>
      </c>
      <c r="H2641" t="s">
        <v>60</v>
      </c>
      <c r="I2641" s="1">
        <v>2866</v>
      </c>
      <c r="J2641" s="2">
        <f>VLOOKUP(Oliusala[[#This Row],[tegund]],Tegundir!$B$2:$D$19,3,FALSE)*Oliusala[[#This Row],[magn]]/1000</f>
        <v>2.4790900000000002</v>
      </c>
      <c r="K2641">
        <v>2011</v>
      </c>
      <c r="L2641" t="s">
        <v>19</v>
      </c>
      <c r="M2641" s="144" t="s">
        <v>59</v>
      </c>
      <c r="O2641" s="144" t="s">
        <v>1998</v>
      </c>
    </row>
    <row r="2642" spans="1:15" x14ac:dyDescent="0.2">
      <c r="A2642" t="s">
        <v>63</v>
      </c>
      <c r="B2642" s="144" t="s">
        <v>172</v>
      </c>
      <c r="C2642">
        <v>785</v>
      </c>
      <c r="D2642" t="str">
        <f>VLOOKUP(Oliusala[[#This Row],[postnumer]],Sveitarfelog[#All],4,FALSE)</f>
        <v>Sveitarfélagið Hornafjörður</v>
      </c>
      <c r="E2642" t="str">
        <f>VLOOKUP(Oliusala[[#This Row],[postnumer]],Sveitarfelog[#All],5,FALSE)</f>
        <v>Suðurland</v>
      </c>
      <c r="F2642" t="s">
        <v>24</v>
      </c>
      <c r="G2642" t="s">
        <v>24</v>
      </c>
      <c r="H2642" t="s">
        <v>58</v>
      </c>
      <c r="I2642" s="1">
        <v>58409</v>
      </c>
      <c r="J2642" s="2">
        <f>VLOOKUP(Oliusala[[#This Row],[tegund]],Tegundir!$B$2:$D$19,3,FALSE)*Oliusala[[#This Row],[magn]]/1000</f>
        <v>50.523784999999997</v>
      </c>
      <c r="K2642">
        <v>2011</v>
      </c>
      <c r="L2642" t="s">
        <v>18</v>
      </c>
      <c r="M2642" s="144" t="s">
        <v>59</v>
      </c>
    </row>
    <row r="2643" spans="1:15" x14ac:dyDescent="0.2">
      <c r="A2643" t="s">
        <v>63</v>
      </c>
      <c r="B2643" s="144" t="s">
        <v>186</v>
      </c>
      <c r="C2643">
        <v>840</v>
      </c>
      <c r="D2643" t="str">
        <f>VLOOKUP(Oliusala[[#This Row],[postnumer]],Sveitarfelog[#All],4,FALSE)</f>
        <v>Bláskógabyggð,Grímsnes- og Grafningshreppur,Hrunamannahreppur,Skeiða- og Gnúpverjahreppur</v>
      </c>
      <c r="E2643" t="str">
        <f>VLOOKUP(Oliusala[[#This Row],[postnumer]],Sveitarfelog[#All],5,FALSE)</f>
        <v>Suðurland</v>
      </c>
      <c r="F2643" t="s">
        <v>25</v>
      </c>
      <c r="G2643" t="s">
        <v>24</v>
      </c>
      <c r="H2643" t="s">
        <v>58</v>
      </c>
      <c r="I2643" s="1">
        <v>44399</v>
      </c>
      <c r="J2643" s="2">
        <f>VLOOKUP(Oliusala[[#This Row],[tegund]],Tegundir!$B$2:$D$19,3,FALSE)*Oliusala[[#This Row],[magn]]/1000</f>
        <v>38.405135000000001</v>
      </c>
      <c r="K2643">
        <v>2011</v>
      </c>
      <c r="L2643" t="s">
        <v>18</v>
      </c>
      <c r="M2643" s="144" t="s">
        <v>59</v>
      </c>
    </row>
    <row r="2644" spans="1:15" x14ac:dyDescent="0.2">
      <c r="A2644" t="s">
        <v>63</v>
      </c>
      <c r="B2644" s="144" t="s">
        <v>188</v>
      </c>
      <c r="C2644">
        <v>845</v>
      </c>
      <c r="D2644" t="str">
        <f>VLOOKUP(Oliusala[[#This Row],[postnumer]],Sveitarfelog[#All],4,FALSE)</f>
        <v>Bláskógabyggð,Grímsnes- og Grafningshreppur,Hrunamannahreppur,Skeiða- og Gnúpverjahreppur</v>
      </c>
      <c r="E2644" t="str">
        <f>VLOOKUP(Oliusala[[#This Row],[postnumer]],Sveitarfelog[#All],5,FALSE)</f>
        <v>Suðurland</v>
      </c>
      <c r="F2644" t="s">
        <v>25</v>
      </c>
      <c r="G2644" t="s">
        <v>24</v>
      </c>
      <c r="H2644" t="s">
        <v>58</v>
      </c>
      <c r="I2644" s="1">
        <v>25982</v>
      </c>
      <c r="J2644" s="2">
        <f>VLOOKUP(Oliusala[[#This Row],[tegund]],Tegundir!$B$2:$D$19,3,FALSE)*Oliusala[[#This Row],[magn]]/1000</f>
        <v>22.474430000000002</v>
      </c>
      <c r="K2644">
        <v>2011</v>
      </c>
      <c r="L2644" t="s">
        <v>1955</v>
      </c>
      <c r="M2644" s="144" t="s">
        <v>59</v>
      </c>
    </row>
    <row r="2645" spans="1:15" x14ac:dyDescent="0.2">
      <c r="A2645" t="s">
        <v>63</v>
      </c>
      <c r="B2645" s="144" t="s">
        <v>163</v>
      </c>
      <c r="C2645">
        <v>850</v>
      </c>
      <c r="D2645" t="str">
        <f>VLOOKUP(Oliusala[[#This Row],[postnumer]],Sveitarfelog[#All],4,FALSE)</f>
        <v>Ásahreppur,Rangárþing ytra</v>
      </c>
      <c r="E2645" t="str">
        <f>VLOOKUP(Oliusala[[#This Row],[postnumer]],Sveitarfelog[#All],5,FALSE)</f>
        <v>Suðurland</v>
      </c>
      <c r="F2645" t="s">
        <v>25</v>
      </c>
      <c r="G2645" t="s">
        <v>24</v>
      </c>
      <c r="H2645" t="s">
        <v>58</v>
      </c>
      <c r="I2645" s="1">
        <v>76647</v>
      </c>
      <c r="J2645" s="2">
        <f>VLOOKUP(Oliusala[[#This Row],[tegund]],Tegundir!$B$2:$D$19,3,FALSE)*Oliusala[[#This Row],[magn]]/1000</f>
        <v>66.299655000000001</v>
      </c>
      <c r="K2645">
        <v>2011</v>
      </c>
      <c r="L2645" t="s">
        <v>1955</v>
      </c>
      <c r="M2645" s="144" t="s">
        <v>59</v>
      </c>
    </row>
    <row r="2646" spans="1:15" x14ac:dyDescent="0.2">
      <c r="A2646" t="s">
        <v>63</v>
      </c>
      <c r="B2646" s="144" t="s">
        <v>190</v>
      </c>
      <c r="C2646">
        <v>851</v>
      </c>
      <c r="D2646" t="str">
        <f>VLOOKUP(Oliusala[[#This Row],[postnumer]],Sveitarfelog[#All],4,FALSE)</f>
        <v>Ásahreppur,Rangárþing ytra</v>
      </c>
      <c r="E2646" t="str">
        <f>VLOOKUP(Oliusala[[#This Row],[postnumer]],Sveitarfelog[#All],5,FALSE)</f>
        <v>Suðurland</v>
      </c>
      <c r="F2646" t="s">
        <v>25</v>
      </c>
      <c r="G2646" t="s">
        <v>24</v>
      </c>
      <c r="H2646" t="s">
        <v>58</v>
      </c>
      <c r="I2646" s="1">
        <v>4922</v>
      </c>
      <c r="J2646" s="2">
        <f>VLOOKUP(Oliusala[[#This Row],[tegund]],Tegundir!$B$2:$D$19,3,FALSE)*Oliusala[[#This Row],[magn]]/1000</f>
        <v>4.25753</v>
      </c>
      <c r="K2646">
        <v>2011</v>
      </c>
      <c r="L2646" t="s">
        <v>1955</v>
      </c>
      <c r="M2646" s="144" t="s">
        <v>59</v>
      </c>
    </row>
    <row r="2647" spans="1:15" x14ac:dyDescent="0.2">
      <c r="A2647" t="s">
        <v>63</v>
      </c>
      <c r="B2647" s="144" t="s">
        <v>191</v>
      </c>
      <c r="C2647">
        <v>851</v>
      </c>
      <c r="D2647" t="str">
        <f>VLOOKUP(Oliusala[[#This Row],[postnumer]],Sveitarfelog[#All],4,FALSE)</f>
        <v>Ásahreppur,Rangárþing ytra</v>
      </c>
      <c r="E2647" t="str">
        <f>VLOOKUP(Oliusala[[#This Row],[postnumer]],Sveitarfelog[#All],5,FALSE)</f>
        <v>Suðurland</v>
      </c>
      <c r="F2647" t="s">
        <v>25</v>
      </c>
      <c r="G2647" t="s">
        <v>24</v>
      </c>
      <c r="H2647" t="s">
        <v>58</v>
      </c>
      <c r="I2647" s="1">
        <v>60801</v>
      </c>
      <c r="J2647" s="2">
        <f>VLOOKUP(Oliusala[[#This Row],[tegund]],Tegundir!$B$2:$D$19,3,FALSE)*Oliusala[[#This Row],[magn]]/1000</f>
        <v>52.592864999999996</v>
      </c>
      <c r="K2647">
        <v>2011</v>
      </c>
      <c r="L2647" t="s">
        <v>1955</v>
      </c>
      <c r="M2647" s="144" t="s">
        <v>59</v>
      </c>
    </row>
    <row r="2648" spans="1:15" x14ac:dyDescent="0.2">
      <c r="A2648" t="s">
        <v>57</v>
      </c>
      <c r="B2648" s="144" t="s">
        <v>70</v>
      </c>
      <c r="C2648">
        <v>800</v>
      </c>
      <c r="D2648" t="str">
        <f>VLOOKUP(Oliusala[[#This Row],[postnumer]],Sveitarfelog[#All],4,FALSE)</f>
        <v>Flóahreppur,Sveitarfélagið Árborg</v>
      </c>
      <c r="E2648" t="str">
        <f>VLOOKUP(Oliusala[[#This Row],[postnumer]],Sveitarfelog[#All],5,FALSE)</f>
        <v>Suðurland</v>
      </c>
      <c r="F2648" t="s">
        <v>24</v>
      </c>
      <c r="G2648" t="s">
        <v>24</v>
      </c>
      <c r="H2648" t="s">
        <v>58</v>
      </c>
      <c r="I2648" s="1">
        <v>0</v>
      </c>
      <c r="J2648" s="2">
        <f>VLOOKUP(Oliusala[[#This Row],[tegund]],Tegundir!$B$2:$D$19,3,FALSE)*Oliusala[[#This Row],[magn]]/1000</f>
        <v>0</v>
      </c>
      <c r="K2648">
        <v>2011</v>
      </c>
      <c r="L2648" t="s">
        <v>18</v>
      </c>
      <c r="M2648" s="144" t="s">
        <v>59</v>
      </c>
    </row>
    <row r="2649" spans="1:15" x14ac:dyDescent="0.2">
      <c r="A2649" t="s">
        <v>57</v>
      </c>
      <c r="B2649" s="144" t="s">
        <v>70</v>
      </c>
      <c r="C2649">
        <v>800</v>
      </c>
      <c r="D2649" t="str">
        <f>VLOOKUP(Oliusala[[#This Row],[postnumer]],Sveitarfelog[#All],4,FALSE)</f>
        <v>Flóahreppur,Sveitarfélagið Árborg</v>
      </c>
      <c r="E2649" t="str">
        <f>VLOOKUP(Oliusala[[#This Row],[postnumer]],Sveitarfelog[#All],5,FALSE)</f>
        <v>Suðurland</v>
      </c>
      <c r="F2649" t="s">
        <v>24</v>
      </c>
      <c r="G2649" t="s">
        <v>24</v>
      </c>
      <c r="H2649" t="s">
        <v>60</v>
      </c>
      <c r="I2649" s="1">
        <v>371606</v>
      </c>
      <c r="J2649" s="2">
        <f>VLOOKUP(Oliusala[[#This Row],[tegund]],Tegundir!$B$2:$D$19,3,FALSE)*Oliusala[[#This Row],[magn]]/1000</f>
        <v>321.43919</v>
      </c>
      <c r="K2649">
        <v>2011</v>
      </c>
      <c r="L2649" t="s">
        <v>18</v>
      </c>
      <c r="M2649" s="144" t="s">
        <v>59</v>
      </c>
    </row>
    <row r="2650" spans="1:15" x14ac:dyDescent="0.2">
      <c r="A2650" t="s">
        <v>57</v>
      </c>
      <c r="B2650" s="144" t="s">
        <v>70</v>
      </c>
      <c r="C2650">
        <v>800</v>
      </c>
      <c r="D2650" t="str">
        <f>VLOOKUP(Oliusala[[#This Row],[postnumer]],Sveitarfelog[#All],4,FALSE)</f>
        <v>Flóahreppur,Sveitarfélagið Árborg</v>
      </c>
      <c r="E2650" t="str">
        <f>VLOOKUP(Oliusala[[#This Row],[postnumer]],Sveitarfelog[#All],5,FALSE)</f>
        <v>Suðurland</v>
      </c>
      <c r="F2650" t="s">
        <v>29</v>
      </c>
      <c r="G2650" t="s">
        <v>24</v>
      </c>
      <c r="H2650" t="s">
        <v>60</v>
      </c>
      <c r="I2650" s="1">
        <v>0</v>
      </c>
      <c r="J2650" s="2">
        <f>VLOOKUP(Oliusala[[#This Row],[tegund]],Tegundir!$B$2:$D$19,3,FALSE)*Oliusala[[#This Row],[magn]]/1000</f>
        <v>0</v>
      </c>
      <c r="K2650">
        <v>2011</v>
      </c>
      <c r="L2650" t="s">
        <v>19</v>
      </c>
      <c r="M2650" s="144" t="s">
        <v>59</v>
      </c>
      <c r="O2650" s="144" t="s">
        <v>1998</v>
      </c>
    </row>
    <row r="2651" spans="1:15" x14ac:dyDescent="0.2">
      <c r="A2651" t="s">
        <v>57</v>
      </c>
      <c r="B2651" s="144" t="s">
        <v>70</v>
      </c>
      <c r="C2651">
        <v>800</v>
      </c>
      <c r="D2651" t="str">
        <f>VLOOKUP(Oliusala[[#This Row],[postnumer]],Sveitarfelog[#All],4,FALSE)</f>
        <v>Flóahreppur,Sveitarfélagið Árborg</v>
      </c>
      <c r="E2651" t="str">
        <f>VLOOKUP(Oliusala[[#This Row],[postnumer]],Sveitarfelog[#All],5,FALSE)</f>
        <v>Suðurland</v>
      </c>
      <c r="F2651" t="s">
        <v>30</v>
      </c>
      <c r="G2651" t="s">
        <v>24</v>
      </c>
      <c r="H2651" t="s">
        <v>60</v>
      </c>
      <c r="I2651" s="1">
        <v>11597</v>
      </c>
      <c r="J2651" s="2">
        <f>VLOOKUP(Oliusala[[#This Row],[tegund]],Tegundir!$B$2:$D$19,3,FALSE)*Oliusala[[#This Row],[magn]]/1000</f>
        <v>10.031405000000001</v>
      </c>
      <c r="K2651">
        <v>2011</v>
      </c>
      <c r="L2651" t="s">
        <v>19</v>
      </c>
      <c r="M2651" s="144" t="s">
        <v>59</v>
      </c>
      <c r="O2651" s="144" t="s">
        <v>1998</v>
      </c>
    </row>
    <row r="2652" spans="1:15" x14ac:dyDescent="0.2">
      <c r="A2652" t="s">
        <v>70</v>
      </c>
      <c r="B2652" s="144" t="s">
        <v>70</v>
      </c>
      <c r="C2652">
        <v>800</v>
      </c>
      <c r="D2652" t="str">
        <f>VLOOKUP(Oliusala[[#This Row],[postnumer]],Sveitarfelog[#All],4,FALSE)</f>
        <v>Flóahreppur,Sveitarfélagið Árborg</v>
      </c>
      <c r="E2652" t="str">
        <f>VLOOKUP(Oliusala[[#This Row],[postnumer]],Sveitarfelog[#All],5,FALSE)</f>
        <v>Suðurland</v>
      </c>
      <c r="F2652" t="s">
        <v>24</v>
      </c>
      <c r="G2652" t="s">
        <v>24</v>
      </c>
      <c r="H2652" t="s">
        <v>58</v>
      </c>
      <c r="I2652" s="1">
        <v>163650</v>
      </c>
      <c r="J2652" s="2">
        <f>VLOOKUP(Oliusala[[#This Row],[tegund]],Tegundir!$B$2:$D$19,3,FALSE)*Oliusala[[#This Row],[magn]]/1000</f>
        <v>141.55725000000001</v>
      </c>
      <c r="K2652">
        <v>2011</v>
      </c>
      <c r="L2652" t="s">
        <v>18</v>
      </c>
      <c r="M2652" s="144" t="s">
        <v>59</v>
      </c>
    </row>
    <row r="2653" spans="1:15" x14ac:dyDescent="0.2">
      <c r="A2653" t="s">
        <v>63</v>
      </c>
      <c r="B2653" s="144" t="s">
        <v>70</v>
      </c>
      <c r="C2653">
        <v>800</v>
      </c>
      <c r="D2653" t="str">
        <f>VLOOKUP(Oliusala[[#This Row],[postnumer]],Sveitarfelog[#All],4,FALSE)</f>
        <v>Flóahreppur,Sveitarfélagið Árborg</v>
      </c>
      <c r="E2653" t="str">
        <f>VLOOKUP(Oliusala[[#This Row],[postnumer]],Sveitarfelog[#All],5,FALSE)</f>
        <v>Suðurland</v>
      </c>
      <c r="F2653" t="s">
        <v>24</v>
      </c>
      <c r="G2653" t="s">
        <v>24</v>
      </c>
      <c r="H2653" t="s">
        <v>58</v>
      </c>
      <c r="I2653" s="1">
        <v>4496557</v>
      </c>
      <c r="J2653" s="2">
        <f>VLOOKUP(Oliusala[[#This Row],[tegund]],Tegundir!$B$2:$D$19,3,FALSE)*Oliusala[[#This Row],[magn]]/1000</f>
        <v>3889.5218050000003</v>
      </c>
      <c r="K2653">
        <v>2011</v>
      </c>
      <c r="L2653" t="s">
        <v>18</v>
      </c>
      <c r="M2653" s="144" t="s">
        <v>59</v>
      </c>
    </row>
    <row r="2654" spans="1:15" x14ac:dyDescent="0.2">
      <c r="A2654" t="s">
        <v>63</v>
      </c>
      <c r="B2654" s="144" t="s">
        <v>70</v>
      </c>
      <c r="C2654">
        <v>800</v>
      </c>
      <c r="D2654" t="str">
        <f>VLOOKUP(Oliusala[[#This Row],[postnumer]],Sveitarfelog[#All],4,FALSE)</f>
        <v>Flóahreppur,Sveitarfélagið Árborg</v>
      </c>
      <c r="E2654" t="str">
        <f>VLOOKUP(Oliusala[[#This Row],[postnumer]],Sveitarfelog[#All],5,FALSE)</f>
        <v>Suðurland</v>
      </c>
      <c r="F2654" t="s">
        <v>24</v>
      </c>
      <c r="G2654" t="s">
        <v>24</v>
      </c>
      <c r="H2654" t="s">
        <v>58</v>
      </c>
      <c r="I2654" s="1">
        <v>724270</v>
      </c>
      <c r="J2654" s="2">
        <f>VLOOKUP(Oliusala[[#This Row],[tegund]],Tegundir!$B$2:$D$19,3,FALSE)*Oliusala[[#This Row],[magn]]/1000</f>
        <v>626.49355000000003</v>
      </c>
      <c r="K2654">
        <v>2011</v>
      </c>
      <c r="L2654" t="s">
        <v>18</v>
      </c>
      <c r="M2654" s="144" t="s">
        <v>59</v>
      </c>
    </row>
    <row r="2655" spans="1:15" x14ac:dyDescent="0.2">
      <c r="A2655" t="s">
        <v>63</v>
      </c>
      <c r="B2655" s="144" t="s">
        <v>192</v>
      </c>
      <c r="C2655">
        <v>860</v>
      </c>
      <c r="D2655" t="str">
        <f>VLOOKUP(Oliusala[[#This Row],[postnumer]],Sveitarfelog[#All],4,FALSE)</f>
        <v>Rangárþing eystra</v>
      </c>
      <c r="E2655" t="str">
        <f>VLOOKUP(Oliusala[[#This Row],[postnumer]],Sveitarfelog[#All],5,FALSE)</f>
        <v>Suðurland</v>
      </c>
      <c r="F2655" t="s">
        <v>25</v>
      </c>
      <c r="G2655" t="s">
        <v>24</v>
      </c>
      <c r="H2655" t="s">
        <v>58</v>
      </c>
      <c r="I2655" s="1">
        <v>114437</v>
      </c>
      <c r="J2655" s="2">
        <f>VLOOKUP(Oliusala[[#This Row],[tegund]],Tegundir!$B$2:$D$19,3,FALSE)*Oliusala[[#This Row],[magn]]/1000</f>
        <v>98.988005000000001</v>
      </c>
      <c r="K2655">
        <v>2011</v>
      </c>
      <c r="L2655" t="s">
        <v>1955</v>
      </c>
      <c r="M2655" s="144" t="s">
        <v>59</v>
      </c>
    </row>
    <row r="2656" spans="1:15" x14ac:dyDescent="0.2">
      <c r="A2656" t="s">
        <v>63</v>
      </c>
      <c r="B2656" s="144" t="s">
        <v>194</v>
      </c>
      <c r="C2656">
        <v>870</v>
      </c>
      <c r="D2656" t="str">
        <f>VLOOKUP(Oliusala[[#This Row],[postnumer]],Sveitarfelog[#All],4,FALSE)</f>
        <v>Mýrdalshreppur</v>
      </c>
      <c r="E2656" t="str">
        <f>VLOOKUP(Oliusala[[#This Row],[postnumer]],Sveitarfelog[#All],5,FALSE)</f>
        <v>Suðurland</v>
      </c>
      <c r="F2656" t="s">
        <v>25</v>
      </c>
      <c r="G2656" t="s">
        <v>24</v>
      </c>
      <c r="H2656" t="s">
        <v>58</v>
      </c>
      <c r="I2656" s="1">
        <v>35246</v>
      </c>
      <c r="J2656" s="2">
        <f>VLOOKUP(Oliusala[[#This Row],[tegund]],Tegundir!$B$2:$D$19,3,FALSE)*Oliusala[[#This Row],[magn]]/1000</f>
        <v>30.48779</v>
      </c>
      <c r="K2656">
        <v>2011</v>
      </c>
      <c r="L2656" t="s">
        <v>18</v>
      </c>
      <c r="M2656" s="144" t="s">
        <v>59</v>
      </c>
    </row>
    <row r="2657" spans="1:15" x14ac:dyDescent="0.2">
      <c r="A2657" t="s">
        <v>63</v>
      </c>
      <c r="B2657" s="144" t="s">
        <v>195</v>
      </c>
      <c r="C2657">
        <v>880</v>
      </c>
      <c r="D2657" t="str">
        <f>VLOOKUP(Oliusala[[#This Row],[postnumer]],Sveitarfelog[#All],4,FALSE)</f>
        <v>Skaftárhreppur</v>
      </c>
      <c r="E2657" t="str">
        <f>VLOOKUP(Oliusala[[#This Row],[postnumer]],Sveitarfelog[#All],5,FALSE)</f>
        <v>Suðurland</v>
      </c>
      <c r="F2657" t="s">
        <v>25</v>
      </c>
      <c r="G2657" t="s">
        <v>24</v>
      </c>
      <c r="H2657" t="s">
        <v>58</v>
      </c>
      <c r="I2657" s="1">
        <v>28143</v>
      </c>
      <c r="J2657" s="2">
        <f>VLOOKUP(Oliusala[[#This Row],[tegund]],Tegundir!$B$2:$D$19,3,FALSE)*Oliusala[[#This Row],[magn]]/1000</f>
        <v>24.343695</v>
      </c>
      <c r="K2657">
        <v>2011</v>
      </c>
      <c r="L2657" t="s">
        <v>1955</v>
      </c>
      <c r="M2657" s="144" t="s">
        <v>59</v>
      </c>
    </row>
    <row r="2658" spans="1:15" x14ac:dyDescent="0.2">
      <c r="A2658" t="s">
        <v>69</v>
      </c>
      <c r="B2658" s="144" t="s">
        <v>168</v>
      </c>
      <c r="C2658">
        <v>780</v>
      </c>
      <c r="D2658" t="str">
        <f>VLOOKUP(Oliusala[[#This Row],[postnumer]],Sveitarfelog[#All],4,FALSE)</f>
        <v>Sveitarfélagið Hornafjörður</v>
      </c>
      <c r="E2658" t="str">
        <f>VLOOKUP(Oliusala[[#This Row],[postnumer]],Sveitarfelog[#All],5,FALSE)</f>
        <v>Suðurland</v>
      </c>
      <c r="F2658" t="s">
        <v>25</v>
      </c>
      <c r="G2658" t="s">
        <v>24</v>
      </c>
      <c r="H2658" t="s">
        <v>60</v>
      </c>
      <c r="I2658" s="1">
        <v>16236</v>
      </c>
      <c r="J2658" s="2">
        <f>VLOOKUP(Oliusala[[#This Row],[tegund]],Tegundir!$B$2:$D$19,3,FALSE)*Oliusala[[#This Row],[magn]]/1000</f>
        <v>14.044139999999999</v>
      </c>
      <c r="K2658">
        <v>2011</v>
      </c>
      <c r="L2658" t="s">
        <v>19</v>
      </c>
      <c r="M2658" s="144" t="s">
        <v>59</v>
      </c>
      <c r="O2658" s="144" t="s">
        <v>1997</v>
      </c>
    </row>
    <row r="2659" spans="1:15" x14ac:dyDescent="0.2">
      <c r="A2659" t="s">
        <v>158</v>
      </c>
      <c r="B2659" s="144" t="s">
        <v>168</v>
      </c>
      <c r="C2659">
        <v>780</v>
      </c>
      <c r="D2659" t="str">
        <f>VLOOKUP(Oliusala[[#This Row],[postnumer]],Sveitarfelog[#All],4,FALSE)</f>
        <v>Sveitarfélagið Hornafjörður</v>
      </c>
      <c r="E2659" t="str">
        <f>VLOOKUP(Oliusala[[#This Row],[postnumer]],Sveitarfelog[#All],5,FALSE)</f>
        <v>Suðurland</v>
      </c>
      <c r="F2659" t="s">
        <v>25</v>
      </c>
      <c r="G2659" t="s">
        <v>24</v>
      </c>
      <c r="H2659" t="s">
        <v>58</v>
      </c>
      <c r="I2659" s="1">
        <v>173644</v>
      </c>
      <c r="J2659" s="2">
        <f>VLOOKUP(Oliusala[[#This Row],[tegund]],Tegundir!$B$2:$D$19,3,FALSE)*Oliusala[[#This Row],[magn]]/1000</f>
        <v>150.20205999999999</v>
      </c>
      <c r="K2659">
        <v>2011</v>
      </c>
      <c r="L2659" t="s">
        <v>19</v>
      </c>
      <c r="M2659" s="144" t="s">
        <v>59</v>
      </c>
      <c r="O2659" s="144" t="s">
        <v>1997</v>
      </c>
    </row>
    <row r="2660" spans="1:15" x14ac:dyDescent="0.2">
      <c r="A2660" t="s">
        <v>158</v>
      </c>
      <c r="B2660" s="144" t="s">
        <v>169</v>
      </c>
      <c r="C2660">
        <v>781</v>
      </c>
      <c r="D2660" t="str">
        <f>VLOOKUP(Oliusala[[#This Row],[postnumer]],Sveitarfelog[#All],4,FALSE)</f>
        <v>Sveitarfélagið Hornafjörður</v>
      </c>
      <c r="E2660" t="str">
        <f>VLOOKUP(Oliusala[[#This Row],[postnumer]],Sveitarfelog[#All],5,FALSE)</f>
        <v>Suðurland</v>
      </c>
      <c r="F2660" t="s">
        <v>25</v>
      </c>
      <c r="G2660" t="s">
        <v>24</v>
      </c>
      <c r="H2660" t="s">
        <v>60</v>
      </c>
      <c r="I2660" s="1">
        <v>25483</v>
      </c>
      <c r="J2660" s="2">
        <f>VLOOKUP(Oliusala[[#This Row],[tegund]],Tegundir!$B$2:$D$19,3,FALSE)*Oliusala[[#This Row],[magn]]/1000</f>
        <v>22.042794999999998</v>
      </c>
      <c r="K2660">
        <v>2011</v>
      </c>
      <c r="L2660" t="s">
        <v>1955</v>
      </c>
      <c r="M2660" s="144" t="s">
        <v>59</v>
      </c>
    </row>
    <row r="2661" spans="1:15" x14ac:dyDescent="0.2">
      <c r="A2661" t="s">
        <v>158</v>
      </c>
      <c r="B2661" s="144" t="s">
        <v>170</v>
      </c>
      <c r="C2661">
        <v>781</v>
      </c>
      <c r="D2661" t="str">
        <f>VLOOKUP(Oliusala[[#This Row],[postnumer]],Sveitarfelog[#All],4,FALSE)</f>
        <v>Sveitarfélagið Hornafjörður</v>
      </c>
      <c r="E2661" t="str">
        <f>VLOOKUP(Oliusala[[#This Row],[postnumer]],Sveitarfelog[#All],5,FALSE)</f>
        <v>Suðurland</v>
      </c>
      <c r="F2661" t="s">
        <v>25</v>
      </c>
      <c r="G2661" t="s">
        <v>24</v>
      </c>
      <c r="H2661" t="s">
        <v>60</v>
      </c>
      <c r="I2661" s="1">
        <v>37310</v>
      </c>
      <c r="J2661" s="2">
        <f>VLOOKUP(Oliusala[[#This Row],[tegund]],Tegundir!$B$2:$D$19,3,FALSE)*Oliusala[[#This Row],[magn]]/1000</f>
        <v>32.273150000000001</v>
      </c>
      <c r="K2661">
        <v>2011</v>
      </c>
      <c r="L2661" t="s">
        <v>1955</v>
      </c>
      <c r="M2661" s="144" t="s">
        <v>59</v>
      </c>
    </row>
    <row r="2662" spans="1:15" x14ac:dyDescent="0.2">
      <c r="A2662" t="s">
        <v>57</v>
      </c>
      <c r="B2662" s="144" t="s">
        <v>171</v>
      </c>
      <c r="C2662">
        <v>781</v>
      </c>
      <c r="D2662" t="str">
        <f>VLOOKUP(Oliusala[[#This Row],[postnumer]],Sveitarfelog[#All],4,FALSE)</f>
        <v>Sveitarfélagið Hornafjörður</v>
      </c>
      <c r="E2662" t="str">
        <f>VLOOKUP(Oliusala[[#This Row],[postnumer]],Sveitarfelog[#All],5,FALSE)</f>
        <v>Suðurland</v>
      </c>
      <c r="F2662" t="s">
        <v>25</v>
      </c>
      <c r="G2662" t="s">
        <v>24</v>
      </c>
      <c r="H2662" t="s">
        <v>60</v>
      </c>
      <c r="I2662" s="1">
        <v>8479</v>
      </c>
      <c r="J2662" s="2">
        <f>VLOOKUP(Oliusala[[#This Row],[tegund]],Tegundir!$B$2:$D$19,3,FALSE)*Oliusala[[#This Row],[magn]]/1000</f>
        <v>7.3343350000000003</v>
      </c>
      <c r="K2662">
        <v>2011</v>
      </c>
      <c r="L2662" t="s">
        <v>1955</v>
      </c>
      <c r="M2662" s="144" t="s">
        <v>59</v>
      </c>
    </row>
    <row r="2663" spans="1:15" x14ac:dyDescent="0.2">
      <c r="A2663" t="s">
        <v>57</v>
      </c>
      <c r="B2663" s="144" t="s">
        <v>169</v>
      </c>
      <c r="C2663">
        <v>781</v>
      </c>
      <c r="D2663" t="str">
        <f>VLOOKUP(Oliusala[[#This Row],[postnumer]],Sveitarfelog[#All],4,FALSE)</f>
        <v>Sveitarfélagið Hornafjörður</v>
      </c>
      <c r="E2663" t="str">
        <f>VLOOKUP(Oliusala[[#This Row],[postnumer]],Sveitarfelog[#All],5,FALSE)</f>
        <v>Suðurland</v>
      </c>
      <c r="F2663" t="s">
        <v>25</v>
      </c>
      <c r="G2663" t="s">
        <v>24</v>
      </c>
      <c r="H2663" t="s">
        <v>60</v>
      </c>
      <c r="I2663" s="1">
        <v>49452</v>
      </c>
      <c r="J2663" s="2">
        <f>VLOOKUP(Oliusala[[#This Row],[tegund]],Tegundir!$B$2:$D$19,3,FALSE)*Oliusala[[#This Row],[magn]]/1000</f>
        <v>42.775979999999997</v>
      </c>
      <c r="K2663">
        <v>2011</v>
      </c>
      <c r="L2663" t="s">
        <v>1955</v>
      </c>
      <c r="M2663" s="144" t="s">
        <v>59</v>
      </c>
    </row>
    <row r="2664" spans="1:15" x14ac:dyDescent="0.2">
      <c r="A2664" t="s">
        <v>57</v>
      </c>
      <c r="B2664" s="144" t="s">
        <v>170</v>
      </c>
      <c r="C2664">
        <v>781</v>
      </c>
      <c r="D2664" t="str">
        <f>VLOOKUP(Oliusala[[#This Row],[postnumer]],Sveitarfelog[#All],4,FALSE)</f>
        <v>Sveitarfélagið Hornafjörður</v>
      </c>
      <c r="E2664" t="str">
        <f>VLOOKUP(Oliusala[[#This Row],[postnumer]],Sveitarfelog[#All],5,FALSE)</f>
        <v>Suðurland</v>
      </c>
      <c r="F2664" t="s">
        <v>25</v>
      </c>
      <c r="G2664" t="s">
        <v>24</v>
      </c>
      <c r="H2664" t="s">
        <v>60</v>
      </c>
      <c r="I2664" s="1">
        <v>168250</v>
      </c>
      <c r="J2664" s="2">
        <f>VLOOKUP(Oliusala[[#This Row],[tegund]],Tegundir!$B$2:$D$19,3,FALSE)*Oliusala[[#This Row],[magn]]/1000</f>
        <v>145.53625</v>
      </c>
      <c r="K2664">
        <v>2011</v>
      </c>
      <c r="L2664" t="s">
        <v>1955</v>
      </c>
      <c r="M2664" s="144" t="s">
        <v>59</v>
      </c>
    </row>
    <row r="2665" spans="1:15" x14ac:dyDescent="0.2">
      <c r="A2665" t="s">
        <v>57</v>
      </c>
      <c r="B2665" s="144" t="s">
        <v>175</v>
      </c>
      <c r="C2665">
        <v>801</v>
      </c>
      <c r="D2665" t="str">
        <f>VLOOKUP(Oliusala[[#This Row],[postnumer]],Sveitarfelog[#All],4,FALSE)</f>
        <v>Flóahreppur,Sveitarfélagið Árborg</v>
      </c>
      <c r="E2665" t="str">
        <f>VLOOKUP(Oliusala[[#This Row],[postnumer]],Sveitarfelog[#All],5,FALSE)</f>
        <v>Suðurland</v>
      </c>
      <c r="F2665" t="s">
        <v>24</v>
      </c>
      <c r="G2665" t="s">
        <v>24</v>
      </c>
      <c r="H2665" t="s">
        <v>58</v>
      </c>
      <c r="I2665" s="1">
        <v>0</v>
      </c>
      <c r="J2665" s="2">
        <f>VLOOKUP(Oliusala[[#This Row],[tegund]],Tegundir!$B$2:$D$19,3,FALSE)*Oliusala[[#This Row],[magn]]/1000</f>
        <v>0</v>
      </c>
      <c r="K2665">
        <v>2011</v>
      </c>
      <c r="L2665" t="s">
        <v>18</v>
      </c>
      <c r="M2665" s="144" t="s">
        <v>59</v>
      </c>
    </row>
    <row r="2666" spans="1:15" x14ac:dyDescent="0.2">
      <c r="A2666" t="s">
        <v>57</v>
      </c>
      <c r="B2666" s="144" t="s">
        <v>175</v>
      </c>
      <c r="C2666">
        <v>801</v>
      </c>
      <c r="D2666" t="str">
        <f>VLOOKUP(Oliusala[[#This Row],[postnumer]],Sveitarfelog[#All],4,FALSE)</f>
        <v>Flóahreppur,Sveitarfélagið Árborg</v>
      </c>
      <c r="E2666" t="str">
        <f>VLOOKUP(Oliusala[[#This Row],[postnumer]],Sveitarfelog[#All],5,FALSE)</f>
        <v>Suðurland</v>
      </c>
      <c r="F2666" t="s">
        <v>24</v>
      </c>
      <c r="G2666" t="s">
        <v>24</v>
      </c>
      <c r="H2666" t="s">
        <v>60</v>
      </c>
      <c r="I2666" s="1">
        <v>209164</v>
      </c>
      <c r="J2666" s="2">
        <f>VLOOKUP(Oliusala[[#This Row],[tegund]],Tegundir!$B$2:$D$19,3,FALSE)*Oliusala[[#This Row],[magn]]/1000</f>
        <v>180.92685999999998</v>
      </c>
      <c r="K2666">
        <v>2011</v>
      </c>
      <c r="L2666" t="s">
        <v>18</v>
      </c>
      <c r="M2666" s="144" t="s">
        <v>59</v>
      </c>
    </row>
    <row r="2667" spans="1:15" x14ac:dyDescent="0.2">
      <c r="A2667" t="s">
        <v>57</v>
      </c>
      <c r="B2667" s="144" t="s">
        <v>176</v>
      </c>
      <c r="C2667">
        <v>801</v>
      </c>
      <c r="D2667" t="str">
        <f>VLOOKUP(Oliusala[[#This Row],[postnumer]],Sveitarfelog[#All],4,FALSE)</f>
        <v>Flóahreppur,Sveitarfélagið Árborg</v>
      </c>
      <c r="E2667" t="str">
        <f>VLOOKUP(Oliusala[[#This Row],[postnumer]],Sveitarfelog[#All],5,FALSE)</f>
        <v>Suðurland</v>
      </c>
      <c r="F2667" t="s">
        <v>24</v>
      </c>
      <c r="G2667" t="s">
        <v>24</v>
      </c>
      <c r="H2667" t="s">
        <v>58</v>
      </c>
      <c r="I2667" s="1">
        <v>0</v>
      </c>
      <c r="J2667" s="2">
        <f>VLOOKUP(Oliusala[[#This Row],[tegund]],Tegundir!$B$2:$D$19,3,FALSE)*Oliusala[[#This Row],[magn]]/1000</f>
        <v>0</v>
      </c>
      <c r="K2667">
        <v>2011</v>
      </c>
      <c r="L2667" t="s">
        <v>18</v>
      </c>
      <c r="M2667" s="144" t="s">
        <v>59</v>
      </c>
    </row>
    <row r="2668" spans="1:15" x14ac:dyDescent="0.2">
      <c r="A2668" t="s">
        <v>57</v>
      </c>
      <c r="B2668" s="144" t="s">
        <v>177</v>
      </c>
      <c r="C2668">
        <v>801</v>
      </c>
      <c r="D2668" t="str">
        <f>VLOOKUP(Oliusala[[#This Row],[postnumer]],Sveitarfelog[#All],4,FALSE)</f>
        <v>Flóahreppur,Sveitarfélagið Árborg</v>
      </c>
      <c r="E2668" t="str">
        <f>VLOOKUP(Oliusala[[#This Row],[postnumer]],Sveitarfelog[#All],5,FALSE)</f>
        <v>Suðurland</v>
      </c>
      <c r="F2668" t="s">
        <v>24</v>
      </c>
      <c r="G2668" t="s">
        <v>24</v>
      </c>
      <c r="H2668" t="s">
        <v>58</v>
      </c>
      <c r="I2668" s="1">
        <v>0</v>
      </c>
      <c r="J2668" s="2">
        <f>VLOOKUP(Oliusala[[#This Row],[tegund]],Tegundir!$B$2:$D$19,3,FALSE)*Oliusala[[#This Row],[magn]]/1000</f>
        <v>0</v>
      </c>
      <c r="K2668">
        <v>2011</v>
      </c>
      <c r="L2668" t="s">
        <v>18</v>
      </c>
      <c r="M2668" s="144" t="s">
        <v>59</v>
      </c>
    </row>
    <row r="2669" spans="1:15" x14ac:dyDescent="0.2">
      <c r="A2669" t="s">
        <v>57</v>
      </c>
      <c r="B2669" s="144" t="s">
        <v>177</v>
      </c>
      <c r="C2669">
        <v>801</v>
      </c>
      <c r="D2669" t="str">
        <f>VLOOKUP(Oliusala[[#This Row],[postnumer]],Sveitarfelog[#All],4,FALSE)</f>
        <v>Flóahreppur,Sveitarfélagið Árborg</v>
      </c>
      <c r="E2669" t="str">
        <f>VLOOKUP(Oliusala[[#This Row],[postnumer]],Sveitarfelog[#All],5,FALSE)</f>
        <v>Suðurland</v>
      </c>
      <c r="F2669" t="s">
        <v>24</v>
      </c>
      <c r="G2669" t="s">
        <v>24</v>
      </c>
      <c r="H2669" t="s">
        <v>60</v>
      </c>
      <c r="I2669" s="1">
        <v>365</v>
      </c>
      <c r="J2669" s="2">
        <f>VLOOKUP(Oliusala[[#This Row],[tegund]],Tegundir!$B$2:$D$19,3,FALSE)*Oliusala[[#This Row],[magn]]/1000</f>
        <v>0.31572500000000003</v>
      </c>
      <c r="K2669">
        <v>2011</v>
      </c>
      <c r="L2669" t="s">
        <v>18</v>
      </c>
      <c r="M2669" s="144" t="s">
        <v>59</v>
      </c>
    </row>
    <row r="2670" spans="1:15" x14ac:dyDescent="0.2">
      <c r="A2670" t="s">
        <v>57</v>
      </c>
      <c r="B2670" s="144" t="s">
        <v>174</v>
      </c>
      <c r="C2670">
        <v>801</v>
      </c>
      <c r="D2670" t="str">
        <f>VLOOKUP(Oliusala[[#This Row],[postnumer]],Sveitarfelog[#All],4,FALSE)</f>
        <v>Flóahreppur,Sveitarfélagið Árborg</v>
      </c>
      <c r="E2670" t="str">
        <f>VLOOKUP(Oliusala[[#This Row],[postnumer]],Sveitarfelog[#All],5,FALSE)</f>
        <v>Suðurland</v>
      </c>
      <c r="F2670" t="s">
        <v>24</v>
      </c>
      <c r="G2670" t="s">
        <v>24</v>
      </c>
      <c r="H2670" t="s">
        <v>60</v>
      </c>
      <c r="I2670" s="1">
        <v>302</v>
      </c>
      <c r="J2670" s="2">
        <f>VLOOKUP(Oliusala[[#This Row],[tegund]],Tegundir!$B$2:$D$19,3,FALSE)*Oliusala[[#This Row],[magn]]/1000</f>
        <v>0.26123000000000002</v>
      </c>
      <c r="K2670">
        <v>2011</v>
      </c>
      <c r="L2670" t="s">
        <v>18</v>
      </c>
      <c r="M2670" s="144" t="s">
        <v>59</v>
      </c>
    </row>
    <row r="2671" spans="1:15" x14ac:dyDescent="0.2">
      <c r="A2671" t="s">
        <v>57</v>
      </c>
      <c r="B2671" s="144" t="s">
        <v>178</v>
      </c>
      <c r="C2671">
        <v>801</v>
      </c>
      <c r="D2671" t="str">
        <f>VLOOKUP(Oliusala[[#This Row],[postnumer]],Sveitarfelog[#All],4,FALSE)</f>
        <v>Flóahreppur,Sveitarfélagið Árborg</v>
      </c>
      <c r="E2671" t="str">
        <f>VLOOKUP(Oliusala[[#This Row],[postnumer]],Sveitarfelog[#All],5,FALSE)</f>
        <v>Suðurland</v>
      </c>
      <c r="F2671" t="s">
        <v>24</v>
      </c>
      <c r="G2671" t="s">
        <v>24</v>
      </c>
      <c r="H2671" t="s">
        <v>60</v>
      </c>
      <c r="I2671" s="1">
        <v>7397</v>
      </c>
      <c r="J2671" s="2">
        <f>VLOOKUP(Oliusala[[#This Row],[tegund]],Tegundir!$B$2:$D$19,3,FALSE)*Oliusala[[#This Row],[magn]]/1000</f>
        <v>6.3984049999999995</v>
      </c>
      <c r="K2671">
        <v>2011</v>
      </c>
      <c r="L2671" t="s">
        <v>18</v>
      </c>
      <c r="M2671" s="144" t="s">
        <v>59</v>
      </c>
    </row>
    <row r="2672" spans="1:15" x14ac:dyDescent="0.2">
      <c r="A2672" t="s">
        <v>70</v>
      </c>
      <c r="B2672" s="144" t="s">
        <v>175</v>
      </c>
      <c r="C2672">
        <v>801</v>
      </c>
      <c r="D2672" t="str">
        <f>VLOOKUP(Oliusala[[#This Row],[postnumer]],Sveitarfelog[#All],4,FALSE)</f>
        <v>Flóahreppur,Sveitarfélagið Árborg</v>
      </c>
      <c r="E2672" t="str">
        <f>VLOOKUP(Oliusala[[#This Row],[postnumer]],Sveitarfelog[#All],5,FALSE)</f>
        <v>Suðurland</v>
      </c>
      <c r="F2672" t="s">
        <v>24</v>
      </c>
      <c r="G2672" t="s">
        <v>24</v>
      </c>
      <c r="H2672" t="s">
        <v>60</v>
      </c>
      <c r="I2672" s="1">
        <v>25772</v>
      </c>
      <c r="J2672" s="2">
        <f>VLOOKUP(Oliusala[[#This Row],[tegund]],Tegundir!$B$2:$D$19,3,FALSE)*Oliusala[[#This Row],[magn]]/1000</f>
        <v>22.29278</v>
      </c>
      <c r="K2672">
        <v>2011</v>
      </c>
      <c r="L2672" t="s">
        <v>18</v>
      </c>
      <c r="M2672" s="144" t="s">
        <v>59</v>
      </c>
    </row>
    <row r="2673" spans="1:13" x14ac:dyDescent="0.2">
      <c r="A2673" t="s">
        <v>70</v>
      </c>
      <c r="B2673" s="144" t="s">
        <v>176</v>
      </c>
      <c r="C2673">
        <v>801</v>
      </c>
      <c r="D2673" t="str">
        <f>VLOOKUP(Oliusala[[#This Row],[postnumer]],Sveitarfelog[#All],4,FALSE)</f>
        <v>Flóahreppur,Sveitarfélagið Árborg</v>
      </c>
      <c r="E2673" t="str">
        <f>VLOOKUP(Oliusala[[#This Row],[postnumer]],Sveitarfelog[#All],5,FALSE)</f>
        <v>Suðurland</v>
      </c>
      <c r="F2673" t="s">
        <v>24</v>
      </c>
      <c r="G2673" t="s">
        <v>24</v>
      </c>
      <c r="H2673" t="s">
        <v>60</v>
      </c>
      <c r="I2673" s="1">
        <v>10831</v>
      </c>
      <c r="J2673" s="2">
        <f>VLOOKUP(Oliusala[[#This Row],[tegund]],Tegundir!$B$2:$D$19,3,FALSE)*Oliusala[[#This Row],[magn]]/1000</f>
        <v>9.3688149999999997</v>
      </c>
      <c r="K2673">
        <v>2011</v>
      </c>
      <c r="L2673" t="s">
        <v>18</v>
      </c>
      <c r="M2673" s="144" t="s">
        <v>59</v>
      </c>
    </row>
    <row r="2674" spans="1:13" x14ac:dyDescent="0.2">
      <c r="A2674" t="s">
        <v>70</v>
      </c>
      <c r="B2674" s="144" t="s">
        <v>177</v>
      </c>
      <c r="C2674">
        <v>801</v>
      </c>
      <c r="D2674" t="str">
        <f>VLOOKUP(Oliusala[[#This Row],[postnumer]],Sveitarfelog[#All],4,FALSE)</f>
        <v>Flóahreppur,Sveitarfélagið Árborg</v>
      </c>
      <c r="E2674" t="str">
        <f>VLOOKUP(Oliusala[[#This Row],[postnumer]],Sveitarfelog[#All],5,FALSE)</f>
        <v>Suðurland</v>
      </c>
      <c r="F2674" t="s">
        <v>24</v>
      </c>
      <c r="G2674" t="s">
        <v>24</v>
      </c>
      <c r="H2674" t="s">
        <v>60</v>
      </c>
      <c r="I2674" s="1">
        <v>10268</v>
      </c>
      <c r="J2674" s="2">
        <f>VLOOKUP(Oliusala[[#This Row],[tegund]],Tegundir!$B$2:$D$19,3,FALSE)*Oliusala[[#This Row],[magn]]/1000</f>
        <v>8.8818199999999994</v>
      </c>
      <c r="K2674">
        <v>2011</v>
      </c>
      <c r="L2674" t="s">
        <v>18</v>
      </c>
      <c r="M2674" s="144" t="s">
        <v>59</v>
      </c>
    </row>
    <row r="2675" spans="1:13" x14ac:dyDescent="0.2">
      <c r="A2675" t="s">
        <v>70</v>
      </c>
      <c r="B2675" s="144" t="s">
        <v>174</v>
      </c>
      <c r="C2675">
        <v>801</v>
      </c>
      <c r="D2675" t="str">
        <f>VLOOKUP(Oliusala[[#This Row],[postnumer]],Sveitarfelog[#All],4,FALSE)</f>
        <v>Flóahreppur,Sveitarfélagið Árborg</v>
      </c>
      <c r="E2675" t="str">
        <f>VLOOKUP(Oliusala[[#This Row],[postnumer]],Sveitarfelog[#All],5,FALSE)</f>
        <v>Suðurland</v>
      </c>
      <c r="F2675" t="s">
        <v>24</v>
      </c>
      <c r="G2675" t="s">
        <v>24</v>
      </c>
      <c r="H2675" t="s">
        <v>60</v>
      </c>
      <c r="I2675" s="1">
        <v>9868</v>
      </c>
      <c r="J2675" s="2">
        <f>VLOOKUP(Oliusala[[#This Row],[tegund]],Tegundir!$B$2:$D$19,3,FALSE)*Oliusala[[#This Row],[magn]]/1000</f>
        <v>8.5358199999999993</v>
      </c>
      <c r="K2675">
        <v>2011</v>
      </c>
      <c r="L2675" t="s">
        <v>18</v>
      </c>
      <c r="M2675" s="144" t="s">
        <v>59</v>
      </c>
    </row>
    <row r="2676" spans="1:13" x14ac:dyDescent="0.2">
      <c r="A2676" t="s">
        <v>70</v>
      </c>
      <c r="B2676" s="144" t="s">
        <v>178</v>
      </c>
      <c r="C2676">
        <v>801</v>
      </c>
      <c r="D2676" t="str">
        <f>VLOOKUP(Oliusala[[#This Row],[postnumer]],Sveitarfelog[#All],4,FALSE)</f>
        <v>Flóahreppur,Sveitarfélagið Árborg</v>
      </c>
      <c r="E2676" t="str">
        <f>VLOOKUP(Oliusala[[#This Row],[postnumer]],Sveitarfelog[#All],5,FALSE)</f>
        <v>Suðurland</v>
      </c>
      <c r="F2676" t="s">
        <v>24</v>
      </c>
      <c r="G2676" t="s">
        <v>24</v>
      </c>
      <c r="H2676" t="s">
        <v>60</v>
      </c>
      <c r="I2676" s="1">
        <v>6201</v>
      </c>
      <c r="J2676" s="2">
        <f>VLOOKUP(Oliusala[[#This Row],[tegund]],Tegundir!$B$2:$D$19,3,FALSE)*Oliusala[[#This Row],[magn]]/1000</f>
        <v>5.3638649999999997</v>
      </c>
      <c r="K2676">
        <v>2011</v>
      </c>
      <c r="L2676" t="s">
        <v>18</v>
      </c>
      <c r="M2676" s="144" t="s">
        <v>59</v>
      </c>
    </row>
    <row r="2677" spans="1:13" x14ac:dyDescent="0.2">
      <c r="A2677" t="s">
        <v>63</v>
      </c>
      <c r="B2677" s="144" t="s">
        <v>175</v>
      </c>
      <c r="C2677">
        <v>801</v>
      </c>
      <c r="D2677" t="str">
        <f>VLOOKUP(Oliusala[[#This Row],[postnumer]],Sveitarfelog[#All],4,FALSE)</f>
        <v>Flóahreppur,Sveitarfélagið Árborg</v>
      </c>
      <c r="E2677" t="str">
        <f>VLOOKUP(Oliusala[[#This Row],[postnumer]],Sveitarfelog[#All],5,FALSE)</f>
        <v>Suðurland</v>
      </c>
      <c r="F2677" t="s">
        <v>24</v>
      </c>
      <c r="G2677" t="s">
        <v>24</v>
      </c>
      <c r="H2677" t="s">
        <v>58</v>
      </c>
      <c r="I2677" s="1">
        <v>189299</v>
      </c>
      <c r="J2677" s="2">
        <f>VLOOKUP(Oliusala[[#This Row],[tegund]],Tegundir!$B$2:$D$19,3,FALSE)*Oliusala[[#This Row],[magn]]/1000</f>
        <v>163.74363500000001</v>
      </c>
      <c r="K2677">
        <v>2011</v>
      </c>
      <c r="L2677" t="s">
        <v>18</v>
      </c>
      <c r="M2677" s="144" t="s">
        <v>59</v>
      </c>
    </row>
    <row r="2678" spans="1:13" x14ac:dyDescent="0.2">
      <c r="A2678" t="s">
        <v>63</v>
      </c>
      <c r="B2678" s="144" t="s">
        <v>176</v>
      </c>
      <c r="C2678">
        <v>801</v>
      </c>
      <c r="D2678" t="str">
        <f>VLOOKUP(Oliusala[[#This Row],[postnumer]],Sveitarfelog[#All],4,FALSE)</f>
        <v>Flóahreppur,Sveitarfélagið Árborg</v>
      </c>
      <c r="E2678" t="str">
        <f>VLOOKUP(Oliusala[[#This Row],[postnumer]],Sveitarfelog[#All],5,FALSE)</f>
        <v>Suðurland</v>
      </c>
      <c r="F2678" t="s">
        <v>24</v>
      </c>
      <c r="G2678" t="s">
        <v>24</v>
      </c>
      <c r="H2678" t="s">
        <v>58</v>
      </c>
      <c r="I2678" s="1">
        <v>215384</v>
      </c>
      <c r="J2678" s="2">
        <f>VLOOKUP(Oliusala[[#This Row],[tegund]],Tegundir!$B$2:$D$19,3,FALSE)*Oliusala[[#This Row],[magn]]/1000</f>
        <v>186.30716000000001</v>
      </c>
      <c r="K2678">
        <v>2011</v>
      </c>
      <c r="L2678" t="s">
        <v>18</v>
      </c>
      <c r="M2678" s="144" t="s">
        <v>59</v>
      </c>
    </row>
    <row r="2679" spans="1:13" x14ac:dyDescent="0.2">
      <c r="A2679" t="s">
        <v>63</v>
      </c>
      <c r="B2679" s="144" t="s">
        <v>180</v>
      </c>
      <c r="C2679">
        <v>801</v>
      </c>
      <c r="D2679" t="str">
        <f>VLOOKUP(Oliusala[[#This Row],[postnumer]],Sveitarfelog[#All],4,FALSE)</f>
        <v>Flóahreppur,Sveitarfélagið Árborg</v>
      </c>
      <c r="E2679" t="str">
        <f>VLOOKUP(Oliusala[[#This Row],[postnumer]],Sveitarfelog[#All],5,FALSE)</f>
        <v>Suðurland</v>
      </c>
      <c r="F2679" t="s">
        <v>24</v>
      </c>
      <c r="G2679" t="s">
        <v>24</v>
      </c>
      <c r="H2679" t="s">
        <v>58</v>
      </c>
      <c r="I2679" s="1">
        <v>49040</v>
      </c>
      <c r="J2679" s="2">
        <f>VLOOKUP(Oliusala[[#This Row],[tegund]],Tegundir!$B$2:$D$19,3,FALSE)*Oliusala[[#This Row],[magn]]/1000</f>
        <v>42.419599999999996</v>
      </c>
      <c r="K2679">
        <v>2011</v>
      </c>
      <c r="L2679" t="s">
        <v>18</v>
      </c>
      <c r="M2679" s="144" t="s">
        <v>59</v>
      </c>
    </row>
    <row r="2680" spans="1:13" x14ac:dyDescent="0.2">
      <c r="A2680" t="s">
        <v>63</v>
      </c>
      <c r="B2680" s="144" t="s">
        <v>177</v>
      </c>
      <c r="C2680">
        <v>801</v>
      </c>
      <c r="D2680" t="str">
        <f>VLOOKUP(Oliusala[[#This Row],[postnumer]],Sveitarfelog[#All],4,FALSE)</f>
        <v>Flóahreppur,Sveitarfélagið Árborg</v>
      </c>
      <c r="E2680" t="str">
        <f>VLOOKUP(Oliusala[[#This Row],[postnumer]],Sveitarfelog[#All],5,FALSE)</f>
        <v>Suðurland</v>
      </c>
      <c r="F2680" t="s">
        <v>24</v>
      </c>
      <c r="G2680" t="s">
        <v>24</v>
      </c>
      <c r="H2680" t="s">
        <v>58</v>
      </c>
      <c r="I2680" s="1">
        <v>102475</v>
      </c>
      <c r="J2680" s="2">
        <f>VLOOKUP(Oliusala[[#This Row],[tegund]],Tegundir!$B$2:$D$19,3,FALSE)*Oliusala[[#This Row],[magn]]/1000</f>
        <v>88.640874999999994</v>
      </c>
      <c r="K2680">
        <v>2011</v>
      </c>
      <c r="L2680" t="s">
        <v>18</v>
      </c>
      <c r="M2680" s="144" t="s">
        <v>59</v>
      </c>
    </row>
    <row r="2681" spans="1:13" x14ac:dyDescent="0.2">
      <c r="A2681" t="s">
        <v>63</v>
      </c>
      <c r="B2681" s="144" t="s">
        <v>174</v>
      </c>
      <c r="C2681">
        <v>801</v>
      </c>
      <c r="D2681" t="str">
        <f>VLOOKUP(Oliusala[[#This Row],[postnumer]],Sveitarfelog[#All],4,FALSE)</f>
        <v>Flóahreppur,Sveitarfélagið Árborg</v>
      </c>
      <c r="E2681" t="str">
        <f>VLOOKUP(Oliusala[[#This Row],[postnumer]],Sveitarfelog[#All],5,FALSE)</f>
        <v>Suðurland</v>
      </c>
      <c r="F2681" t="s">
        <v>24</v>
      </c>
      <c r="G2681" t="s">
        <v>24</v>
      </c>
      <c r="H2681" t="s">
        <v>58</v>
      </c>
      <c r="I2681" s="1">
        <v>203966</v>
      </c>
      <c r="J2681" s="2">
        <f>VLOOKUP(Oliusala[[#This Row],[tegund]],Tegundir!$B$2:$D$19,3,FALSE)*Oliusala[[#This Row],[magn]]/1000</f>
        <v>176.43059</v>
      </c>
      <c r="K2681">
        <v>2011</v>
      </c>
      <c r="L2681" t="s">
        <v>18</v>
      </c>
      <c r="M2681" s="144" t="s">
        <v>59</v>
      </c>
    </row>
    <row r="2682" spans="1:13" x14ac:dyDescent="0.2">
      <c r="A2682" t="s">
        <v>63</v>
      </c>
      <c r="B2682" s="144" t="s">
        <v>178</v>
      </c>
      <c r="C2682">
        <v>801</v>
      </c>
      <c r="D2682" t="str">
        <f>VLOOKUP(Oliusala[[#This Row],[postnumer]],Sveitarfelog[#All],4,FALSE)</f>
        <v>Flóahreppur,Sveitarfélagið Árborg</v>
      </c>
      <c r="E2682" t="str">
        <f>VLOOKUP(Oliusala[[#This Row],[postnumer]],Sveitarfelog[#All],5,FALSE)</f>
        <v>Suðurland</v>
      </c>
      <c r="F2682" t="s">
        <v>24</v>
      </c>
      <c r="G2682" t="s">
        <v>24</v>
      </c>
      <c r="H2682" t="s">
        <v>58</v>
      </c>
      <c r="I2682" s="1">
        <v>17146</v>
      </c>
      <c r="J2682" s="2">
        <f>VLOOKUP(Oliusala[[#This Row],[tegund]],Tegundir!$B$2:$D$19,3,FALSE)*Oliusala[[#This Row],[magn]]/1000</f>
        <v>14.831289999999999</v>
      </c>
      <c r="K2682">
        <v>2011</v>
      </c>
      <c r="L2682" t="s">
        <v>18</v>
      </c>
      <c r="M2682" s="144" t="s">
        <v>59</v>
      </c>
    </row>
    <row r="2683" spans="1:13" x14ac:dyDescent="0.2">
      <c r="A2683" t="s">
        <v>158</v>
      </c>
      <c r="B2683" s="144" t="s">
        <v>172</v>
      </c>
      <c r="C2683">
        <v>785</v>
      </c>
      <c r="D2683" t="str">
        <f>VLOOKUP(Oliusala[[#This Row],[postnumer]],Sveitarfelog[#All],4,FALSE)</f>
        <v>Sveitarfélagið Hornafjörður</v>
      </c>
      <c r="E2683" t="str">
        <f>VLOOKUP(Oliusala[[#This Row],[postnumer]],Sveitarfelog[#All],5,FALSE)</f>
        <v>Suðurland</v>
      </c>
      <c r="F2683" t="s">
        <v>25</v>
      </c>
      <c r="G2683" t="s">
        <v>24</v>
      </c>
      <c r="H2683" t="s">
        <v>60</v>
      </c>
      <c r="I2683" s="1">
        <v>731</v>
      </c>
      <c r="J2683" s="2">
        <f>VLOOKUP(Oliusala[[#This Row],[tegund]],Tegundir!$B$2:$D$19,3,FALSE)*Oliusala[[#This Row],[magn]]/1000</f>
        <v>0.63231499999999996</v>
      </c>
      <c r="K2683">
        <v>2011</v>
      </c>
      <c r="L2683" t="s">
        <v>1955</v>
      </c>
      <c r="M2683" s="144" t="s">
        <v>59</v>
      </c>
    </row>
    <row r="2684" spans="1:13" x14ac:dyDescent="0.2">
      <c r="A2684" t="s">
        <v>57</v>
      </c>
      <c r="B2684" s="144" t="s">
        <v>172</v>
      </c>
      <c r="C2684">
        <v>785</v>
      </c>
      <c r="D2684" t="str">
        <f>VLOOKUP(Oliusala[[#This Row],[postnumer]],Sveitarfelog[#All],4,FALSE)</f>
        <v>Sveitarfélagið Hornafjörður</v>
      </c>
      <c r="E2684" t="str">
        <f>VLOOKUP(Oliusala[[#This Row],[postnumer]],Sveitarfelog[#All],5,FALSE)</f>
        <v>Suðurland</v>
      </c>
      <c r="F2684" t="s">
        <v>25</v>
      </c>
      <c r="G2684" t="s">
        <v>24</v>
      </c>
      <c r="H2684" t="s">
        <v>60</v>
      </c>
      <c r="I2684" s="1">
        <v>34535</v>
      </c>
      <c r="J2684" s="2">
        <f>VLOOKUP(Oliusala[[#This Row],[tegund]],Tegundir!$B$2:$D$19,3,FALSE)*Oliusala[[#This Row],[magn]]/1000</f>
        <v>29.872775000000001</v>
      </c>
      <c r="K2684">
        <v>2011</v>
      </c>
      <c r="L2684" t="s">
        <v>1955</v>
      </c>
      <c r="M2684" s="144" t="s">
        <v>59</v>
      </c>
    </row>
    <row r="2685" spans="1:13" x14ac:dyDescent="0.2">
      <c r="A2685" t="s">
        <v>57</v>
      </c>
      <c r="B2685" s="144" t="s">
        <v>70</v>
      </c>
      <c r="C2685">
        <v>800</v>
      </c>
      <c r="D2685" t="str">
        <f>VLOOKUP(Oliusala[[#This Row],[postnumer]],Sveitarfelog[#All],4,FALSE)</f>
        <v>Flóahreppur,Sveitarfélagið Árborg</v>
      </c>
      <c r="E2685" t="str">
        <f>VLOOKUP(Oliusala[[#This Row],[postnumer]],Sveitarfelog[#All],5,FALSE)</f>
        <v>Suðurland</v>
      </c>
      <c r="F2685" t="s">
        <v>25</v>
      </c>
      <c r="G2685" t="s">
        <v>24</v>
      </c>
      <c r="H2685" t="s">
        <v>60</v>
      </c>
      <c r="I2685" s="1">
        <v>567139</v>
      </c>
      <c r="J2685" s="2">
        <f>VLOOKUP(Oliusala[[#This Row],[tegund]],Tegundir!$B$2:$D$19,3,FALSE)*Oliusala[[#This Row],[magn]]/1000</f>
        <v>490.57523499999996</v>
      </c>
      <c r="K2685">
        <v>2011</v>
      </c>
      <c r="L2685" t="s">
        <v>1955</v>
      </c>
      <c r="M2685" s="144" t="s">
        <v>59</v>
      </c>
    </row>
    <row r="2686" spans="1:13" x14ac:dyDescent="0.2">
      <c r="A2686" t="s">
        <v>70</v>
      </c>
      <c r="B2686" s="144" t="s">
        <v>70</v>
      </c>
      <c r="C2686">
        <v>800</v>
      </c>
      <c r="D2686" t="str">
        <f>VLOOKUP(Oliusala[[#This Row],[postnumer]],Sveitarfelog[#All],4,FALSE)</f>
        <v>Flóahreppur,Sveitarfélagið Árborg</v>
      </c>
      <c r="E2686" t="str">
        <f>VLOOKUP(Oliusala[[#This Row],[postnumer]],Sveitarfelog[#All],5,FALSE)</f>
        <v>Suðurland</v>
      </c>
      <c r="F2686" t="s">
        <v>25</v>
      </c>
      <c r="G2686" t="s">
        <v>24</v>
      </c>
      <c r="H2686" t="s">
        <v>58</v>
      </c>
      <c r="I2686" s="1">
        <v>187212</v>
      </c>
      <c r="J2686" s="2">
        <f>VLOOKUP(Oliusala[[#This Row],[tegund]],Tegundir!$B$2:$D$19,3,FALSE)*Oliusala[[#This Row],[magn]]/1000</f>
        <v>161.93838</v>
      </c>
      <c r="K2686">
        <v>2011</v>
      </c>
      <c r="L2686" t="s">
        <v>1955</v>
      </c>
      <c r="M2686" s="144" t="s">
        <v>59</v>
      </c>
    </row>
    <row r="2687" spans="1:13" x14ac:dyDescent="0.2">
      <c r="A2687" t="s">
        <v>57</v>
      </c>
      <c r="B2687" s="144" t="s">
        <v>182</v>
      </c>
      <c r="C2687">
        <v>810</v>
      </c>
      <c r="D2687" t="str">
        <f>VLOOKUP(Oliusala[[#This Row],[postnumer]],Sveitarfelog[#All],4,FALSE)</f>
        <v>Hveragerðisbær,Sveitarfélagið Ölfus</v>
      </c>
      <c r="E2687" t="str">
        <f>VLOOKUP(Oliusala[[#This Row],[postnumer]],Sveitarfelog[#All],5,FALSE)</f>
        <v>Suðurland</v>
      </c>
      <c r="F2687" t="s">
        <v>24</v>
      </c>
      <c r="G2687" t="s">
        <v>24</v>
      </c>
      <c r="H2687" t="s">
        <v>58</v>
      </c>
      <c r="I2687" s="1">
        <v>0</v>
      </c>
      <c r="J2687" s="2">
        <f>VLOOKUP(Oliusala[[#This Row],[tegund]],Tegundir!$B$2:$D$19,3,FALSE)*Oliusala[[#This Row],[magn]]/1000</f>
        <v>0</v>
      </c>
      <c r="K2687">
        <v>2011</v>
      </c>
      <c r="L2687" t="s">
        <v>18</v>
      </c>
      <c r="M2687" s="144" t="s">
        <v>59</v>
      </c>
    </row>
    <row r="2688" spans="1:13" x14ac:dyDescent="0.2">
      <c r="A2688" t="s">
        <v>57</v>
      </c>
      <c r="B2688" s="144" t="s">
        <v>182</v>
      </c>
      <c r="C2688">
        <v>810</v>
      </c>
      <c r="D2688" t="str">
        <f>VLOOKUP(Oliusala[[#This Row],[postnumer]],Sveitarfelog[#All],4,FALSE)</f>
        <v>Hveragerðisbær,Sveitarfélagið Ölfus</v>
      </c>
      <c r="E2688" t="str">
        <f>VLOOKUP(Oliusala[[#This Row],[postnumer]],Sveitarfelog[#All],5,FALSE)</f>
        <v>Suðurland</v>
      </c>
      <c r="F2688" t="s">
        <v>24</v>
      </c>
      <c r="G2688" t="s">
        <v>24</v>
      </c>
      <c r="H2688" t="s">
        <v>60</v>
      </c>
      <c r="I2688" s="1">
        <v>322</v>
      </c>
      <c r="J2688" s="2">
        <f>VLOOKUP(Oliusala[[#This Row],[tegund]],Tegundir!$B$2:$D$19,3,FALSE)*Oliusala[[#This Row],[magn]]/1000</f>
        <v>0.27853</v>
      </c>
      <c r="K2688">
        <v>2011</v>
      </c>
      <c r="L2688" t="s">
        <v>18</v>
      </c>
      <c r="M2688" s="144" t="s">
        <v>59</v>
      </c>
    </row>
    <row r="2689" spans="1:15" x14ac:dyDescent="0.2">
      <c r="A2689" t="s">
        <v>57</v>
      </c>
      <c r="B2689" s="144" t="s">
        <v>181</v>
      </c>
      <c r="C2689">
        <v>810</v>
      </c>
      <c r="D2689" t="str">
        <f>VLOOKUP(Oliusala[[#This Row],[postnumer]],Sveitarfelog[#All],4,FALSE)</f>
        <v>Hveragerðisbær,Sveitarfélagið Ölfus</v>
      </c>
      <c r="E2689" t="str">
        <f>VLOOKUP(Oliusala[[#This Row],[postnumer]],Sveitarfelog[#All],5,FALSE)</f>
        <v>Suðurland</v>
      </c>
      <c r="F2689" t="s">
        <v>24</v>
      </c>
      <c r="G2689" t="s">
        <v>24</v>
      </c>
      <c r="H2689" t="s">
        <v>60</v>
      </c>
      <c r="I2689" s="1">
        <v>41813</v>
      </c>
      <c r="J2689" s="2">
        <f>VLOOKUP(Oliusala[[#This Row],[tegund]],Tegundir!$B$2:$D$19,3,FALSE)*Oliusala[[#This Row],[magn]]/1000</f>
        <v>36.168245000000006</v>
      </c>
      <c r="K2689">
        <v>2011</v>
      </c>
      <c r="L2689" t="s">
        <v>18</v>
      </c>
      <c r="M2689" s="144" t="s">
        <v>59</v>
      </c>
    </row>
    <row r="2690" spans="1:15" x14ac:dyDescent="0.2">
      <c r="A2690" t="s">
        <v>70</v>
      </c>
      <c r="B2690" s="144" t="s">
        <v>182</v>
      </c>
      <c r="C2690">
        <v>810</v>
      </c>
      <c r="D2690" t="str">
        <f>VLOOKUP(Oliusala[[#This Row],[postnumer]],Sveitarfelog[#All],4,FALSE)</f>
        <v>Hveragerðisbær,Sveitarfélagið Ölfus</v>
      </c>
      <c r="E2690" t="str">
        <f>VLOOKUP(Oliusala[[#This Row],[postnumer]],Sveitarfelog[#All],5,FALSE)</f>
        <v>Suðurland</v>
      </c>
      <c r="F2690" t="s">
        <v>24</v>
      </c>
      <c r="G2690" t="s">
        <v>24</v>
      </c>
      <c r="H2690" t="s">
        <v>60</v>
      </c>
      <c r="I2690" s="1">
        <v>22419</v>
      </c>
      <c r="J2690" s="2">
        <f>VLOOKUP(Oliusala[[#This Row],[tegund]],Tegundir!$B$2:$D$19,3,FALSE)*Oliusala[[#This Row],[magn]]/1000</f>
        <v>19.392435000000003</v>
      </c>
      <c r="K2690">
        <v>2011</v>
      </c>
      <c r="L2690" t="s">
        <v>18</v>
      </c>
      <c r="M2690" s="144" t="s">
        <v>59</v>
      </c>
    </row>
    <row r="2691" spans="1:15" x14ac:dyDescent="0.2">
      <c r="A2691" t="s">
        <v>63</v>
      </c>
      <c r="B2691" s="144" t="s">
        <v>182</v>
      </c>
      <c r="C2691">
        <v>810</v>
      </c>
      <c r="D2691" t="str">
        <f>VLOOKUP(Oliusala[[#This Row],[postnumer]],Sveitarfelog[#All],4,FALSE)</f>
        <v>Hveragerðisbær,Sveitarfélagið Ölfus</v>
      </c>
      <c r="E2691" t="str">
        <f>VLOOKUP(Oliusala[[#This Row],[postnumer]],Sveitarfelog[#All],5,FALSE)</f>
        <v>Suðurland</v>
      </c>
      <c r="F2691" t="s">
        <v>24</v>
      </c>
      <c r="G2691" t="s">
        <v>24</v>
      </c>
      <c r="H2691" t="s">
        <v>58</v>
      </c>
      <c r="I2691" s="1">
        <v>1591192</v>
      </c>
      <c r="J2691" s="2">
        <f>VLOOKUP(Oliusala[[#This Row],[tegund]],Tegundir!$B$2:$D$19,3,FALSE)*Oliusala[[#This Row],[magn]]/1000</f>
        <v>1376.3810800000001</v>
      </c>
      <c r="K2691">
        <v>2011</v>
      </c>
      <c r="L2691" t="s">
        <v>18</v>
      </c>
      <c r="M2691" s="144" t="s">
        <v>59</v>
      </c>
    </row>
    <row r="2692" spans="1:15" x14ac:dyDescent="0.2">
      <c r="A2692" t="s">
        <v>63</v>
      </c>
      <c r="B2692" s="144" t="s">
        <v>182</v>
      </c>
      <c r="C2692">
        <v>810</v>
      </c>
      <c r="D2692" t="str">
        <f>VLOOKUP(Oliusala[[#This Row],[postnumer]],Sveitarfelog[#All],4,FALSE)</f>
        <v>Hveragerðisbær,Sveitarfélagið Ölfus</v>
      </c>
      <c r="E2692" t="str">
        <f>VLOOKUP(Oliusala[[#This Row],[postnumer]],Sveitarfelog[#All],5,FALSE)</f>
        <v>Suðurland</v>
      </c>
      <c r="F2692" t="s">
        <v>24</v>
      </c>
      <c r="G2692" t="s">
        <v>24</v>
      </c>
      <c r="H2692" t="s">
        <v>58</v>
      </c>
      <c r="I2692" s="1">
        <v>190059</v>
      </c>
      <c r="J2692" s="2">
        <f>VLOOKUP(Oliusala[[#This Row],[tegund]],Tegundir!$B$2:$D$19,3,FALSE)*Oliusala[[#This Row],[magn]]/1000</f>
        <v>164.40103500000001</v>
      </c>
      <c r="K2692">
        <v>2011</v>
      </c>
      <c r="L2692" t="s">
        <v>18</v>
      </c>
      <c r="M2692" s="144" t="s">
        <v>59</v>
      </c>
    </row>
    <row r="2693" spans="1:15" x14ac:dyDescent="0.2">
      <c r="A2693" t="s">
        <v>63</v>
      </c>
      <c r="B2693" s="144" t="s">
        <v>181</v>
      </c>
      <c r="C2693">
        <v>810</v>
      </c>
      <c r="D2693" t="str">
        <f>VLOOKUP(Oliusala[[#This Row],[postnumer]],Sveitarfelog[#All],4,FALSE)</f>
        <v>Hveragerðisbær,Sveitarfélagið Ölfus</v>
      </c>
      <c r="E2693" t="str">
        <f>VLOOKUP(Oliusala[[#This Row],[postnumer]],Sveitarfelog[#All],5,FALSE)</f>
        <v>Suðurland</v>
      </c>
      <c r="F2693" t="s">
        <v>24</v>
      </c>
      <c r="G2693" t="s">
        <v>24</v>
      </c>
      <c r="H2693" t="s">
        <v>58</v>
      </c>
      <c r="I2693" s="1">
        <v>554359</v>
      </c>
      <c r="J2693" s="2">
        <f>VLOOKUP(Oliusala[[#This Row],[tegund]],Tegundir!$B$2:$D$19,3,FALSE)*Oliusala[[#This Row],[magn]]/1000</f>
        <v>479.520535</v>
      </c>
      <c r="K2693">
        <v>2011</v>
      </c>
      <c r="L2693" t="s">
        <v>18</v>
      </c>
      <c r="M2693" s="144" t="s">
        <v>59</v>
      </c>
    </row>
    <row r="2694" spans="1:15" x14ac:dyDescent="0.2">
      <c r="A2694" t="s">
        <v>57</v>
      </c>
      <c r="B2694" s="144" t="s">
        <v>175</v>
      </c>
      <c r="C2694">
        <v>801</v>
      </c>
      <c r="D2694" t="str">
        <f>VLOOKUP(Oliusala[[#This Row],[postnumer]],Sveitarfelog[#All],4,FALSE)</f>
        <v>Flóahreppur,Sveitarfélagið Árborg</v>
      </c>
      <c r="E2694" t="str">
        <f>VLOOKUP(Oliusala[[#This Row],[postnumer]],Sveitarfelog[#All],5,FALSE)</f>
        <v>Suðurland</v>
      </c>
      <c r="F2694" t="s">
        <v>25</v>
      </c>
      <c r="G2694" t="s">
        <v>24</v>
      </c>
      <c r="H2694" t="s">
        <v>60</v>
      </c>
      <c r="I2694" s="1">
        <v>1186909</v>
      </c>
      <c r="J2694" s="2">
        <f>VLOOKUP(Oliusala[[#This Row],[tegund]],Tegundir!$B$2:$D$19,3,FALSE)*Oliusala[[#This Row],[magn]]/1000</f>
        <v>1026.676285</v>
      </c>
      <c r="K2694">
        <v>2011</v>
      </c>
      <c r="L2694" t="s">
        <v>1955</v>
      </c>
      <c r="M2694" s="144" t="s">
        <v>59</v>
      </c>
    </row>
    <row r="2695" spans="1:15" x14ac:dyDescent="0.2">
      <c r="A2695" t="s">
        <v>57</v>
      </c>
      <c r="B2695" s="144" t="s">
        <v>176</v>
      </c>
      <c r="C2695">
        <v>801</v>
      </c>
      <c r="D2695" t="str">
        <f>VLOOKUP(Oliusala[[#This Row],[postnumer]],Sveitarfelog[#All],4,FALSE)</f>
        <v>Flóahreppur,Sveitarfélagið Árborg</v>
      </c>
      <c r="E2695" t="str">
        <f>VLOOKUP(Oliusala[[#This Row],[postnumer]],Sveitarfelog[#All],5,FALSE)</f>
        <v>Suðurland</v>
      </c>
      <c r="F2695" t="s">
        <v>25</v>
      </c>
      <c r="G2695" t="s">
        <v>24</v>
      </c>
      <c r="H2695" t="s">
        <v>60</v>
      </c>
      <c r="I2695" s="1">
        <v>129599</v>
      </c>
      <c r="J2695" s="2">
        <f>VLOOKUP(Oliusala[[#This Row],[tegund]],Tegundir!$B$2:$D$19,3,FALSE)*Oliusala[[#This Row],[magn]]/1000</f>
        <v>112.10313499999999</v>
      </c>
      <c r="K2695">
        <v>2011</v>
      </c>
      <c r="L2695" t="s">
        <v>1955</v>
      </c>
      <c r="M2695" s="144" t="s">
        <v>59</v>
      </c>
    </row>
    <row r="2696" spans="1:15" x14ac:dyDescent="0.2">
      <c r="A2696" t="s">
        <v>57</v>
      </c>
      <c r="B2696" s="144" t="s">
        <v>177</v>
      </c>
      <c r="C2696">
        <v>801</v>
      </c>
      <c r="D2696" t="str">
        <f>VLOOKUP(Oliusala[[#This Row],[postnumer]],Sveitarfelog[#All],4,FALSE)</f>
        <v>Flóahreppur,Sveitarfélagið Árborg</v>
      </c>
      <c r="E2696" t="str">
        <f>VLOOKUP(Oliusala[[#This Row],[postnumer]],Sveitarfelog[#All],5,FALSE)</f>
        <v>Suðurland</v>
      </c>
      <c r="F2696" t="s">
        <v>25</v>
      </c>
      <c r="G2696" t="s">
        <v>24</v>
      </c>
      <c r="H2696" t="s">
        <v>60</v>
      </c>
      <c r="I2696" s="1">
        <v>58222</v>
      </c>
      <c r="J2696" s="2">
        <f>VLOOKUP(Oliusala[[#This Row],[tegund]],Tegundir!$B$2:$D$19,3,FALSE)*Oliusala[[#This Row],[magn]]/1000</f>
        <v>50.362029999999997</v>
      </c>
      <c r="K2696">
        <v>2011</v>
      </c>
      <c r="L2696" t="s">
        <v>1955</v>
      </c>
      <c r="M2696" s="144" t="s">
        <v>59</v>
      </c>
    </row>
    <row r="2697" spans="1:15" x14ac:dyDescent="0.2">
      <c r="A2697" t="s">
        <v>57</v>
      </c>
      <c r="B2697" s="144" t="s">
        <v>174</v>
      </c>
      <c r="C2697">
        <v>801</v>
      </c>
      <c r="D2697" t="str">
        <f>VLOOKUP(Oliusala[[#This Row],[postnumer]],Sveitarfelog[#All],4,FALSE)</f>
        <v>Flóahreppur,Sveitarfélagið Árborg</v>
      </c>
      <c r="E2697" t="str">
        <f>VLOOKUP(Oliusala[[#This Row],[postnumer]],Sveitarfelog[#All],5,FALSE)</f>
        <v>Suðurland</v>
      </c>
      <c r="F2697" t="s">
        <v>25</v>
      </c>
      <c r="G2697" t="s">
        <v>24</v>
      </c>
      <c r="H2697" t="s">
        <v>60</v>
      </c>
      <c r="I2697" s="1">
        <v>62576</v>
      </c>
      <c r="J2697" s="2">
        <f>VLOOKUP(Oliusala[[#This Row],[tegund]],Tegundir!$B$2:$D$19,3,FALSE)*Oliusala[[#This Row],[magn]]/1000</f>
        <v>54.128239999999998</v>
      </c>
      <c r="K2697">
        <v>2011</v>
      </c>
      <c r="L2697" t="s">
        <v>1955</v>
      </c>
      <c r="M2697" s="144" t="s">
        <v>59</v>
      </c>
    </row>
    <row r="2698" spans="1:15" x14ac:dyDescent="0.2">
      <c r="A2698" t="s">
        <v>57</v>
      </c>
      <c r="B2698" s="144" t="s">
        <v>178</v>
      </c>
      <c r="C2698">
        <v>801</v>
      </c>
      <c r="D2698" t="str">
        <f>VLOOKUP(Oliusala[[#This Row],[postnumer]],Sveitarfelog[#All],4,FALSE)</f>
        <v>Flóahreppur,Sveitarfélagið Árborg</v>
      </c>
      <c r="E2698" t="str">
        <f>VLOOKUP(Oliusala[[#This Row],[postnumer]],Sveitarfelog[#All],5,FALSE)</f>
        <v>Suðurland</v>
      </c>
      <c r="F2698" t="s">
        <v>25</v>
      </c>
      <c r="G2698" t="s">
        <v>24</v>
      </c>
      <c r="H2698" t="s">
        <v>60</v>
      </c>
      <c r="I2698" s="1">
        <v>23819</v>
      </c>
      <c r="J2698" s="2">
        <f>VLOOKUP(Oliusala[[#This Row],[tegund]],Tegundir!$B$2:$D$19,3,FALSE)*Oliusala[[#This Row],[magn]]/1000</f>
        <v>20.603435000000001</v>
      </c>
      <c r="K2698">
        <v>2011</v>
      </c>
      <c r="L2698" t="s">
        <v>1955</v>
      </c>
      <c r="M2698" s="144" t="s">
        <v>59</v>
      </c>
    </row>
    <row r="2699" spans="1:15" x14ac:dyDescent="0.2">
      <c r="A2699" t="s">
        <v>70</v>
      </c>
      <c r="B2699" s="144" t="s">
        <v>175</v>
      </c>
      <c r="C2699">
        <v>801</v>
      </c>
      <c r="D2699" t="str">
        <f>VLOOKUP(Oliusala[[#This Row],[postnumer]],Sveitarfelog[#All],4,FALSE)</f>
        <v>Flóahreppur,Sveitarfélagið Árborg</v>
      </c>
      <c r="E2699" t="str">
        <f>VLOOKUP(Oliusala[[#This Row],[postnumer]],Sveitarfelog[#All],5,FALSE)</f>
        <v>Suðurland</v>
      </c>
      <c r="F2699" t="s">
        <v>25</v>
      </c>
      <c r="G2699" t="s">
        <v>24</v>
      </c>
      <c r="H2699" t="s">
        <v>60</v>
      </c>
      <c r="I2699" s="1">
        <v>91751</v>
      </c>
      <c r="J2699" s="2">
        <f>VLOOKUP(Oliusala[[#This Row],[tegund]],Tegundir!$B$2:$D$19,3,FALSE)*Oliusala[[#This Row],[magn]]/1000</f>
        <v>79.364615000000001</v>
      </c>
      <c r="K2699">
        <v>2011</v>
      </c>
      <c r="L2699" t="s">
        <v>1955</v>
      </c>
      <c r="M2699" s="144" t="s">
        <v>59</v>
      </c>
    </row>
    <row r="2700" spans="1:15" x14ac:dyDescent="0.2">
      <c r="A2700" t="s">
        <v>70</v>
      </c>
      <c r="B2700" s="144" t="s">
        <v>176</v>
      </c>
      <c r="C2700">
        <v>801</v>
      </c>
      <c r="D2700" t="str">
        <f>VLOOKUP(Oliusala[[#This Row],[postnumer]],Sveitarfelog[#All],4,FALSE)</f>
        <v>Flóahreppur,Sveitarfélagið Árborg</v>
      </c>
      <c r="E2700" t="str">
        <f>VLOOKUP(Oliusala[[#This Row],[postnumer]],Sveitarfelog[#All],5,FALSE)</f>
        <v>Suðurland</v>
      </c>
      <c r="F2700" t="s">
        <v>25</v>
      </c>
      <c r="G2700" t="s">
        <v>24</v>
      </c>
      <c r="H2700" t="s">
        <v>60</v>
      </c>
      <c r="I2700" s="1">
        <v>60143</v>
      </c>
      <c r="J2700" s="2">
        <f>VLOOKUP(Oliusala[[#This Row],[tegund]],Tegundir!$B$2:$D$19,3,FALSE)*Oliusala[[#This Row],[magn]]/1000</f>
        <v>52.023694999999996</v>
      </c>
      <c r="K2700">
        <v>2011</v>
      </c>
      <c r="L2700" t="s">
        <v>1955</v>
      </c>
      <c r="M2700" s="144" t="s">
        <v>59</v>
      </c>
    </row>
    <row r="2701" spans="1:15" x14ac:dyDescent="0.2">
      <c r="A2701" t="s">
        <v>70</v>
      </c>
      <c r="B2701" s="144" t="s">
        <v>177</v>
      </c>
      <c r="C2701">
        <v>801</v>
      </c>
      <c r="D2701" t="str">
        <f>VLOOKUP(Oliusala[[#This Row],[postnumer]],Sveitarfelog[#All],4,FALSE)</f>
        <v>Flóahreppur,Sveitarfélagið Árborg</v>
      </c>
      <c r="E2701" t="str">
        <f>VLOOKUP(Oliusala[[#This Row],[postnumer]],Sveitarfelog[#All],5,FALSE)</f>
        <v>Suðurland</v>
      </c>
      <c r="F2701" t="s">
        <v>25</v>
      </c>
      <c r="G2701" t="s">
        <v>24</v>
      </c>
      <c r="H2701" t="s">
        <v>60</v>
      </c>
      <c r="I2701" s="1">
        <v>42199</v>
      </c>
      <c r="J2701" s="2">
        <f>VLOOKUP(Oliusala[[#This Row],[tegund]],Tegundir!$B$2:$D$19,3,FALSE)*Oliusala[[#This Row],[magn]]/1000</f>
        <v>36.502135000000003</v>
      </c>
      <c r="K2701">
        <v>2011</v>
      </c>
      <c r="L2701" t="s">
        <v>1955</v>
      </c>
      <c r="M2701" s="144" t="s">
        <v>59</v>
      </c>
    </row>
    <row r="2702" spans="1:15" x14ac:dyDescent="0.2">
      <c r="A2702" t="s">
        <v>70</v>
      </c>
      <c r="B2702" s="144" t="s">
        <v>174</v>
      </c>
      <c r="C2702">
        <v>801</v>
      </c>
      <c r="D2702" t="str">
        <f>VLOOKUP(Oliusala[[#This Row],[postnumer]],Sveitarfelog[#All],4,FALSE)</f>
        <v>Flóahreppur,Sveitarfélagið Árborg</v>
      </c>
      <c r="E2702" t="str">
        <f>VLOOKUP(Oliusala[[#This Row],[postnumer]],Sveitarfelog[#All],5,FALSE)</f>
        <v>Suðurland</v>
      </c>
      <c r="F2702" t="s">
        <v>25</v>
      </c>
      <c r="G2702" t="s">
        <v>24</v>
      </c>
      <c r="H2702" t="s">
        <v>60</v>
      </c>
      <c r="I2702" s="1">
        <v>75688</v>
      </c>
      <c r="J2702" s="2">
        <f>VLOOKUP(Oliusala[[#This Row],[tegund]],Tegundir!$B$2:$D$19,3,FALSE)*Oliusala[[#This Row],[magn]]/1000</f>
        <v>65.470120000000009</v>
      </c>
      <c r="K2702">
        <v>2011</v>
      </c>
      <c r="L2702" t="s">
        <v>1955</v>
      </c>
      <c r="M2702" s="144" t="s">
        <v>59</v>
      </c>
    </row>
    <row r="2703" spans="1:15" x14ac:dyDescent="0.2">
      <c r="A2703" t="s">
        <v>70</v>
      </c>
      <c r="B2703" s="144" t="s">
        <v>178</v>
      </c>
      <c r="C2703">
        <v>801</v>
      </c>
      <c r="D2703" t="str">
        <f>VLOOKUP(Oliusala[[#This Row],[postnumer]],Sveitarfelog[#All],4,FALSE)</f>
        <v>Flóahreppur,Sveitarfélagið Árborg</v>
      </c>
      <c r="E2703" t="str">
        <f>VLOOKUP(Oliusala[[#This Row],[postnumer]],Sveitarfelog[#All],5,FALSE)</f>
        <v>Suðurland</v>
      </c>
      <c r="F2703" t="s">
        <v>25</v>
      </c>
      <c r="G2703" t="s">
        <v>24</v>
      </c>
      <c r="H2703" t="s">
        <v>60</v>
      </c>
      <c r="I2703" s="1">
        <v>14739</v>
      </c>
      <c r="J2703" s="2">
        <f>VLOOKUP(Oliusala[[#This Row],[tegund]],Tegundir!$B$2:$D$19,3,FALSE)*Oliusala[[#This Row],[magn]]/1000</f>
        <v>12.749235000000001</v>
      </c>
      <c r="K2703">
        <v>2011</v>
      </c>
      <c r="L2703" t="s">
        <v>1955</v>
      </c>
      <c r="M2703" s="144" t="s">
        <v>59</v>
      </c>
    </row>
    <row r="2704" spans="1:15" x14ac:dyDescent="0.2">
      <c r="A2704" t="s">
        <v>57</v>
      </c>
      <c r="B2704" s="144" t="s">
        <v>183</v>
      </c>
      <c r="C2704">
        <v>815</v>
      </c>
      <c r="D2704" t="str">
        <f>VLOOKUP(Oliusala[[#This Row],[postnumer]],Sveitarfelog[#All],4,FALSE)</f>
        <v>Hveragerðisbær,Sveitarfélagið Ölfus</v>
      </c>
      <c r="E2704" t="str">
        <f>VLOOKUP(Oliusala[[#This Row],[postnumer]],Sveitarfelog[#All],5,FALSE)</f>
        <v>Suðurland</v>
      </c>
      <c r="F2704" t="s">
        <v>29</v>
      </c>
      <c r="G2704" t="s">
        <v>24</v>
      </c>
      <c r="H2704" t="s">
        <v>61</v>
      </c>
      <c r="I2704" s="1">
        <v>44419</v>
      </c>
      <c r="J2704" s="2">
        <f>VLOOKUP(Oliusala[[#This Row],[tegund]],Tegundir!$B$2:$D$19,3,FALSE)*Oliusala[[#This Row],[magn]]/1000</f>
        <v>38.422435</v>
      </c>
      <c r="K2704">
        <v>2011</v>
      </c>
      <c r="L2704" t="s">
        <v>19</v>
      </c>
      <c r="M2704" s="144" t="s">
        <v>62</v>
      </c>
      <c r="O2704" s="144" t="s">
        <v>1998</v>
      </c>
    </row>
    <row r="2705" spans="1:15" x14ac:dyDescent="0.2">
      <c r="A2705" t="s">
        <v>57</v>
      </c>
      <c r="B2705" s="144" t="s">
        <v>183</v>
      </c>
      <c r="C2705">
        <v>815</v>
      </c>
      <c r="D2705" t="str">
        <f>VLOOKUP(Oliusala[[#This Row],[postnumer]],Sveitarfelog[#All],4,FALSE)</f>
        <v>Hveragerðisbær,Sveitarfélagið Ölfus</v>
      </c>
      <c r="E2705" t="str">
        <f>VLOOKUP(Oliusala[[#This Row],[postnumer]],Sveitarfelog[#All],5,FALSE)</f>
        <v>Suðurland</v>
      </c>
      <c r="F2705" t="s">
        <v>24</v>
      </c>
      <c r="G2705" t="s">
        <v>24</v>
      </c>
      <c r="H2705" t="s">
        <v>60</v>
      </c>
      <c r="I2705" s="1">
        <v>237216</v>
      </c>
      <c r="J2705" s="2">
        <f>VLOOKUP(Oliusala[[#This Row],[tegund]],Tegundir!$B$2:$D$19,3,FALSE)*Oliusala[[#This Row],[magn]]/1000</f>
        <v>205.19183999999998</v>
      </c>
      <c r="K2705">
        <v>2011</v>
      </c>
      <c r="L2705" t="s">
        <v>18</v>
      </c>
      <c r="M2705" s="144" t="s">
        <v>59</v>
      </c>
    </row>
    <row r="2706" spans="1:15" x14ac:dyDescent="0.2">
      <c r="A2706" t="s">
        <v>57</v>
      </c>
      <c r="B2706" s="144" t="s">
        <v>183</v>
      </c>
      <c r="C2706">
        <v>815</v>
      </c>
      <c r="D2706" t="str">
        <f>VLOOKUP(Oliusala[[#This Row],[postnumer]],Sveitarfelog[#All],4,FALSE)</f>
        <v>Hveragerðisbær,Sveitarfélagið Ölfus</v>
      </c>
      <c r="E2706" t="str">
        <f>VLOOKUP(Oliusala[[#This Row],[postnumer]],Sveitarfelog[#All],5,FALSE)</f>
        <v>Suðurland</v>
      </c>
      <c r="F2706" t="s">
        <v>27</v>
      </c>
      <c r="G2706" t="s">
        <v>24</v>
      </c>
      <c r="H2706" t="s">
        <v>60</v>
      </c>
      <c r="I2706" s="1">
        <v>421503</v>
      </c>
      <c r="J2706" s="2">
        <f>VLOOKUP(Oliusala[[#This Row],[tegund]],Tegundir!$B$2:$D$19,3,FALSE)*Oliusala[[#This Row],[magn]]/1000</f>
        <v>364.60009499999995</v>
      </c>
      <c r="K2706">
        <v>2011</v>
      </c>
      <c r="L2706" t="s">
        <v>19</v>
      </c>
      <c r="M2706" s="144" t="s">
        <v>59</v>
      </c>
      <c r="O2706" s="144" t="s">
        <v>1998</v>
      </c>
    </row>
    <row r="2707" spans="1:15" x14ac:dyDescent="0.2">
      <c r="A2707" t="s">
        <v>57</v>
      </c>
      <c r="B2707" s="144" t="s">
        <v>183</v>
      </c>
      <c r="C2707">
        <v>815</v>
      </c>
      <c r="D2707" t="str">
        <f>VLOOKUP(Oliusala[[#This Row],[postnumer]],Sveitarfelog[#All],4,FALSE)</f>
        <v>Hveragerðisbær,Sveitarfélagið Ölfus</v>
      </c>
      <c r="E2707" t="str">
        <f>VLOOKUP(Oliusala[[#This Row],[postnumer]],Sveitarfelog[#All],5,FALSE)</f>
        <v>Suðurland</v>
      </c>
      <c r="F2707" t="s">
        <v>29</v>
      </c>
      <c r="G2707" t="s">
        <v>24</v>
      </c>
      <c r="H2707" t="s">
        <v>60</v>
      </c>
      <c r="I2707" s="1">
        <v>2989945</v>
      </c>
      <c r="J2707" s="2">
        <f>VLOOKUP(Oliusala[[#This Row],[tegund]],Tegundir!$B$2:$D$19,3,FALSE)*Oliusala[[#This Row],[magn]]/1000</f>
        <v>2586.3024249999999</v>
      </c>
      <c r="K2707">
        <v>2011</v>
      </c>
      <c r="L2707" t="s">
        <v>19</v>
      </c>
      <c r="M2707" s="144" t="s">
        <v>59</v>
      </c>
      <c r="O2707" s="144" t="s">
        <v>1998</v>
      </c>
    </row>
    <row r="2708" spans="1:15" x14ac:dyDescent="0.2">
      <c r="A2708" t="s">
        <v>57</v>
      </c>
      <c r="B2708" s="144" t="s">
        <v>183</v>
      </c>
      <c r="C2708">
        <v>815</v>
      </c>
      <c r="D2708" t="str">
        <f>VLOOKUP(Oliusala[[#This Row],[postnumer]],Sveitarfelog[#All],4,FALSE)</f>
        <v>Hveragerðisbær,Sveitarfélagið Ölfus</v>
      </c>
      <c r="E2708" t="str">
        <f>VLOOKUP(Oliusala[[#This Row],[postnumer]],Sveitarfelog[#All],5,FALSE)</f>
        <v>Suðurland</v>
      </c>
      <c r="F2708" t="s">
        <v>30</v>
      </c>
      <c r="G2708" t="s">
        <v>24</v>
      </c>
      <c r="H2708" t="s">
        <v>60</v>
      </c>
      <c r="I2708" s="1">
        <v>9987</v>
      </c>
      <c r="J2708" s="2">
        <f>VLOOKUP(Oliusala[[#This Row],[tegund]],Tegundir!$B$2:$D$19,3,FALSE)*Oliusala[[#This Row],[magn]]/1000</f>
        <v>8.6387549999999997</v>
      </c>
      <c r="K2708">
        <v>2011</v>
      </c>
      <c r="L2708" t="s">
        <v>19</v>
      </c>
      <c r="M2708" s="144" t="s">
        <v>59</v>
      </c>
      <c r="O2708" s="144" t="s">
        <v>1998</v>
      </c>
    </row>
    <row r="2709" spans="1:15" x14ac:dyDescent="0.2">
      <c r="A2709" t="s">
        <v>63</v>
      </c>
      <c r="B2709" s="144" t="s">
        <v>183</v>
      </c>
      <c r="C2709">
        <v>815</v>
      </c>
      <c r="D2709" t="str">
        <f>VLOOKUP(Oliusala[[#This Row],[postnumer]],Sveitarfelog[#All],4,FALSE)</f>
        <v>Hveragerðisbær,Sveitarfélagið Ölfus</v>
      </c>
      <c r="E2709" t="str">
        <f>VLOOKUP(Oliusala[[#This Row],[postnumer]],Sveitarfelog[#All],5,FALSE)</f>
        <v>Suðurland</v>
      </c>
      <c r="F2709" t="s">
        <v>24</v>
      </c>
      <c r="G2709" t="s">
        <v>24</v>
      </c>
      <c r="H2709" t="s">
        <v>58</v>
      </c>
      <c r="I2709" s="1">
        <v>688690</v>
      </c>
      <c r="J2709" s="2">
        <f>VLOOKUP(Oliusala[[#This Row],[tegund]],Tegundir!$B$2:$D$19,3,FALSE)*Oliusala[[#This Row],[magn]]/1000</f>
        <v>595.71685000000002</v>
      </c>
      <c r="K2709">
        <v>2011</v>
      </c>
      <c r="L2709" t="s">
        <v>18</v>
      </c>
      <c r="M2709" s="144" t="s">
        <v>59</v>
      </c>
    </row>
    <row r="2710" spans="1:15" x14ac:dyDescent="0.2">
      <c r="A2710" t="s">
        <v>63</v>
      </c>
      <c r="B2710" s="144" t="s">
        <v>184</v>
      </c>
      <c r="C2710">
        <v>820</v>
      </c>
      <c r="D2710" t="str">
        <f>VLOOKUP(Oliusala[[#This Row],[postnumer]],Sveitarfelog[#All],4,FALSE)</f>
        <v>Flóahreppur,Sveitarfélagið Árborg</v>
      </c>
      <c r="E2710" t="str">
        <f>VLOOKUP(Oliusala[[#This Row],[postnumer]],Sveitarfelog[#All],5,FALSE)</f>
        <v>Suðurland</v>
      </c>
      <c r="F2710" t="s">
        <v>24</v>
      </c>
      <c r="G2710" t="s">
        <v>24</v>
      </c>
      <c r="H2710" t="s">
        <v>58</v>
      </c>
      <c r="I2710" s="1">
        <v>246379</v>
      </c>
      <c r="J2710" s="2">
        <f>VLOOKUP(Oliusala[[#This Row],[tegund]],Tegundir!$B$2:$D$19,3,FALSE)*Oliusala[[#This Row],[magn]]/1000</f>
        <v>213.11783499999999</v>
      </c>
      <c r="K2710">
        <v>2011</v>
      </c>
      <c r="L2710" t="s">
        <v>18</v>
      </c>
      <c r="M2710" s="144" t="s">
        <v>59</v>
      </c>
    </row>
    <row r="2711" spans="1:15" x14ac:dyDescent="0.2">
      <c r="A2711" t="s">
        <v>57</v>
      </c>
      <c r="B2711" s="144" t="s">
        <v>185</v>
      </c>
      <c r="C2711">
        <v>825</v>
      </c>
      <c r="D2711" t="str">
        <f>VLOOKUP(Oliusala[[#This Row],[postnumer]],Sveitarfelog[#All],4,FALSE)</f>
        <v>Flóahreppur,Sveitarfélagið Árborg</v>
      </c>
      <c r="E2711" t="str">
        <f>VLOOKUP(Oliusala[[#This Row],[postnumer]],Sveitarfelog[#All],5,FALSE)</f>
        <v>Suðurland</v>
      </c>
      <c r="F2711" t="s">
        <v>24</v>
      </c>
      <c r="G2711" t="s">
        <v>24</v>
      </c>
      <c r="H2711" t="s">
        <v>60</v>
      </c>
      <c r="I2711" s="1">
        <v>760</v>
      </c>
      <c r="J2711" s="2">
        <f>VLOOKUP(Oliusala[[#This Row],[tegund]],Tegundir!$B$2:$D$19,3,FALSE)*Oliusala[[#This Row],[magn]]/1000</f>
        <v>0.65739999999999998</v>
      </c>
      <c r="K2711">
        <v>2011</v>
      </c>
      <c r="L2711" t="s">
        <v>18</v>
      </c>
      <c r="M2711" s="144" t="s">
        <v>59</v>
      </c>
    </row>
    <row r="2712" spans="1:15" x14ac:dyDescent="0.2">
      <c r="A2712" t="s">
        <v>63</v>
      </c>
      <c r="B2712" s="144" t="s">
        <v>185</v>
      </c>
      <c r="C2712">
        <v>825</v>
      </c>
      <c r="D2712" t="str">
        <f>VLOOKUP(Oliusala[[#This Row],[postnumer]],Sveitarfelog[#All],4,FALSE)</f>
        <v>Flóahreppur,Sveitarfélagið Árborg</v>
      </c>
      <c r="E2712" t="str">
        <f>VLOOKUP(Oliusala[[#This Row],[postnumer]],Sveitarfelog[#All],5,FALSE)</f>
        <v>Suðurland</v>
      </c>
      <c r="F2712" t="s">
        <v>24</v>
      </c>
      <c r="G2712" t="s">
        <v>24</v>
      </c>
      <c r="H2712" t="s">
        <v>58</v>
      </c>
      <c r="I2712" s="1">
        <v>110803</v>
      </c>
      <c r="J2712" s="2">
        <f>VLOOKUP(Oliusala[[#This Row],[tegund]],Tegundir!$B$2:$D$19,3,FALSE)*Oliusala[[#This Row],[magn]]/1000</f>
        <v>95.844594999999998</v>
      </c>
      <c r="K2712">
        <v>2011</v>
      </c>
      <c r="L2712" t="s">
        <v>18</v>
      </c>
      <c r="M2712" s="144" t="s">
        <v>59</v>
      </c>
    </row>
    <row r="2713" spans="1:15" x14ac:dyDescent="0.2">
      <c r="A2713" t="s">
        <v>57</v>
      </c>
      <c r="B2713" s="144" t="s">
        <v>182</v>
      </c>
      <c r="C2713">
        <v>810</v>
      </c>
      <c r="D2713" t="str">
        <f>VLOOKUP(Oliusala[[#This Row],[postnumer]],Sveitarfelog[#All],4,FALSE)</f>
        <v>Hveragerðisbær,Sveitarfélagið Ölfus</v>
      </c>
      <c r="E2713" t="str">
        <f>VLOOKUP(Oliusala[[#This Row],[postnumer]],Sveitarfelog[#All],5,FALSE)</f>
        <v>Suðurland</v>
      </c>
      <c r="F2713" t="s">
        <v>25</v>
      </c>
      <c r="G2713" t="s">
        <v>24</v>
      </c>
      <c r="H2713" t="s">
        <v>60</v>
      </c>
      <c r="I2713" s="1">
        <v>105888</v>
      </c>
      <c r="J2713" s="2">
        <f>VLOOKUP(Oliusala[[#This Row],[tegund]],Tegundir!$B$2:$D$19,3,FALSE)*Oliusala[[#This Row],[magn]]/1000</f>
        <v>91.593119999999999</v>
      </c>
      <c r="K2713">
        <v>2011</v>
      </c>
      <c r="L2713" t="s">
        <v>1955</v>
      </c>
      <c r="M2713" s="144" t="s">
        <v>59</v>
      </c>
    </row>
    <row r="2714" spans="1:15" x14ac:dyDescent="0.2">
      <c r="A2714" t="s">
        <v>57</v>
      </c>
      <c r="B2714" s="144" t="s">
        <v>181</v>
      </c>
      <c r="C2714">
        <v>810</v>
      </c>
      <c r="D2714" t="str">
        <f>VLOOKUP(Oliusala[[#This Row],[postnumer]],Sveitarfelog[#All],4,FALSE)</f>
        <v>Hveragerðisbær,Sveitarfélagið Ölfus</v>
      </c>
      <c r="E2714" t="str">
        <f>VLOOKUP(Oliusala[[#This Row],[postnumer]],Sveitarfelog[#All],5,FALSE)</f>
        <v>Suðurland</v>
      </c>
      <c r="F2714" t="s">
        <v>25</v>
      </c>
      <c r="G2714" t="s">
        <v>24</v>
      </c>
      <c r="H2714" t="s">
        <v>60</v>
      </c>
      <c r="I2714" s="1">
        <v>840909</v>
      </c>
      <c r="J2714" s="2">
        <f>VLOOKUP(Oliusala[[#This Row],[tegund]],Tegundir!$B$2:$D$19,3,FALSE)*Oliusala[[#This Row],[magn]]/1000</f>
        <v>727.38628500000004</v>
      </c>
      <c r="K2714">
        <v>2011</v>
      </c>
      <c r="L2714" t="s">
        <v>1955</v>
      </c>
      <c r="M2714" s="144" t="s">
        <v>59</v>
      </c>
    </row>
    <row r="2715" spans="1:15" x14ac:dyDescent="0.2">
      <c r="A2715" t="s">
        <v>70</v>
      </c>
      <c r="B2715" s="144" t="s">
        <v>182</v>
      </c>
      <c r="C2715">
        <v>810</v>
      </c>
      <c r="D2715" t="str">
        <f>VLOOKUP(Oliusala[[#This Row],[postnumer]],Sveitarfelog[#All],4,FALSE)</f>
        <v>Hveragerðisbær,Sveitarfélagið Ölfus</v>
      </c>
      <c r="E2715" t="str">
        <f>VLOOKUP(Oliusala[[#This Row],[postnumer]],Sveitarfelog[#All],5,FALSE)</f>
        <v>Suðurland</v>
      </c>
      <c r="F2715" t="s">
        <v>25</v>
      </c>
      <c r="G2715" t="s">
        <v>24</v>
      </c>
      <c r="H2715" t="s">
        <v>60</v>
      </c>
      <c r="I2715" s="1">
        <v>36891</v>
      </c>
      <c r="J2715" s="2">
        <f>VLOOKUP(Oliusala[[#This Row],[tegund]],Tegundir!$B$2:$D$19,3,FALSE)*Oliusala[[#This Row],[magn]]/1000</f>
        <v>31.910715</v>
      </c>
      <c r="K2715">
        <v>2011</v>
      </c>
      <c r="L2715" t="s">
        <v>1955</v>
      </c>
      <c r="M2715" s="144" t="s">
        <v>59</v>
      </c>
    </row>
    <row r="2716" spans="1:15" x14ac:dyDescent="0.2">
      <c r="A2716" t="s">
        <v>57</v>
      </c>
      <c r="B2716" s="144" t="s">
        <v>186</v>
      </c>
      <c r="C2716">
        <v>840</v>
      </c>
      <c r="D2716" t="str">
        <f>VLOOKUP(Oliusala[[#This Row],[postnumer]],Sveitarfelog[#All],4,FALSE)</f>
        <v>Bláskógabyggð,Grímsnes- og Grafningshreppur,Hrunamannahreppur,Skeiða- og Gnúpverjahreppur</v>
      </c>
      <c r="E2716" t="str">
        <f>VLOOKUP(Oliusala[[#This Row],[postnumer]],Sveitarfelog[#All],5,FALSE)</f>
        <v>Suðurland</v>
      </c>
      <c r="F2716" t="s">
        <v>24</v>
      </c>
      <c r="G2716" t="s">
        <v>24</v>
      </c>
      <c r="H2716" t="s">
        <v>58</v>
      </c>
      <c r="I2716" s="1">
        <v>0</v>
      </c>
      <c r="J2716" s="2">
        <f>VLOOKUP(Oliusala[[#This Row],[tegund]],Tegundir!$B$2:$D$19,3,FALSE)*Oliusala[[#This Row],[magn]]/1000</f>
        <v>0</v>
      </c>
      <c r="K2716">
        <v>2011</v>
      </c>
      <c r="L2716" t="s">
        <v>1955</v>
      </c>
      <c r="M2716" s="144" t="s">
        <v>59</v>
      </c>
    </row>
    <row r="2717" spans="1:15" x14ac:dyDescent="0.2">
      <c r="A2717" t="s">
        <v>57</v>
      </c>
      <c r="B2717" s="144" t="s">
        <v>186</v>
      </c>
      <c r="C2717">
        <v>840</v>
      </c>
      <c r="D2717" t="str">
        <f>VLOOKUP(Oliusala[[#This Row],[postnumer]],Sveitarfelog[#All],4,FALSE)</f>
        <v>Bláskógabyggð,Grímsnes- og Grafningshreppur,Hrunamannahreppur,Skeiða- og Gnúpverjahreppur</v>
      </c>
      <c r="E2717" t="str">
        <f>VLOOKUP(Oliusala[[#This Row],[postnumer]],Sveitarfelog[#All],5,FALSE)</f>
        <v>Suðurland</v>
      </c>
      <c r="F2717" t="s">
        <v>24</v>
      </c>
      <c r="G2717" t="s">
        <v>24</v>
      </c>
      <c r="H2717" t="s">
        <v>60</v>
      </c>
      <c r="I2717" s="1">
        <v>3902</v>
      </c>
      <c r="J2717" s="2">
        <f>VLOOKUP(Oliusala[[#This Row],[tegund]],Tegundir!$B$2:$D$19,3,FALSE)*Oliusala[[#This Row],[magn]]/1000</f>
        <v>3.3752300000000002</v>
      </c>
      <c r="K2717">
        <v>2011</v>
      </c>
      <c r="L2717" t="s">
        <v>1955</v>
      </c>
      <c r="M2717" s="144" t="s">
        <v>59</v>
      </c>
    </row>
    <row r="2718" spans="1:15" x14ac:dyDescent="0.2">
      <c r="A2718" t="s">
        <v>70</v>
      </c>
      <c r="B2718" s="144" t="s">
        <v>186</v>
      </c>
      <c r="C2718">
        <v>840</v>
      </c>
      <c r="D2718" t="str">
        <f>VLOOKUP(Oliusala[[#This Row],[postnumer]],Sveitarfelog[#All],4,FALSE)</f>
        <v>Bláskógabyggð,Grímsnes- og Grafningshreppur,Hrunamannahreppur,Skeiða- og Gnúpverjahreppur</v>
      </c>
      <c r="E2718" t="str">
        <f>VLOOKUP(Oliusala[[#This Row],[postnumer]],Sveitarfelog[#All],5,FALSE)</f>
        <v>Suðurland</v>
      </c>
      <c r="F2718" t="s">
        <v>24</v>
      </c>
      <c r="G2718" t="s">
        <v>24</v>
      </c>
      <c r="H2718" t="s">
        <v>60</v>
      </c>
      <c r="I2718" s="1">
        <v>6017</v>
      </c>
      <c r="J2718" s="2">
        <f>VLOOKUP(Oliusala[[#This Row],[tegund]],Tegundir!$B$2:$D$19,3,FALSE)*Oliusala[[#This Row],[magn]]/1000</f>
        <v>5.2047049999999997</v>
      </c>
      <c r="K2718">
        <v>2011</v>
      </c>
      <c r="L2718" t="s">
        <v>1955</v>
      </c>
      <c r="M2718" s="144" t="s">
        <v>59</v>
      </c>
    </row>
    <row r="2719" spans="1:15" x14ac:dyDescent="0.2">
      <c r="A2719" t="s">
        <v>63</v>
      </c>
      <c r="B2719" s="144" t="s">
        <v>187</v>
      </c>
      <c r="C2719">
        <v>840</v>
      </c>
      <c r="D2719" t="str">
        <f>VLOOKUP(Oliusala[[#This Row],[postnumer]],Sveitarfelog[#All],4,FALSE)</f>
        <v>Bláskógabyggð,Grímsnes- og Grafningshreppur,Hrunamannahreppur,Skeiða- og Gnúpverjahreppur</v>
      </c>
      <c r="E2719" t="str">
        <f>VLOOKUP(Oliusala[[#This Row],[postnumer]],Sveitarfelog[#All],5,FALSE)</f>
        <v>Suðurland</v>
      </c>
      <c r="F2719" t="s">
        <v>24</v>
      </c>
      <c r="G2719" t="s">
        <v>24</v>
      </c>
      <c r="H2719" t="s">
        <v>58</v>
      </c>
      <c r="I2719" s="1">
        <v>3095</v>
      </c>
      <c r="J2719" s="2">
        <f>VLOOKUP(Oliusala[[#This Row],[tegund]],Tegundir!$B$2:$D$19,3,FALSE)*Oliusala[[#This Row],[magn]]/1000</f>
        <v>2.6771750000000001</v>
      </c>
      <c r="K2719">
        <v>2011</v>
      </c>
      <c r="L2719" t="s">
        <v>18</v>
      </c>
      <c r="M2719" s="144" t="s">
        <v>59</v>
      </c>
    </row>
    <row r="2720" spans="1:15" x14ac:dyDescent="0.2">
      <c r="A2720" t="s">
        <v>63</v>
      </c>
      <c r="B2720" s="144" t="s">
        <v>186</v>
      </c>
      <c r="C2720">
        <v>840</v>
      </c>
      <c r="D2720" t="str">
        <f>VLOOKUP(Oliusala[[#This Row],[postnumer]],Sveitarfelog[#All],4,FALSE)</f>
        <v>Bláskógabyggð,Grímsnes- og Grafningshreppur,Hrunamannahreppur,Skeiða- og Gnúpverjahreppur</v>
      </c>
      <c r="E2720" t="str">
        <f>VLOOKUP(Oliusala[[#This Row],[postnumer]],Sveitarfelog[#All],5,FALSE)</f>
        <v>Suðurland</v>
      </c>
      <c r="F2720" t="s">
        <v>24</v>
      </c>
      <c r="G2720" t="s">
        <v>24</v>
      </c>
      <c r="H2720" t="s">
        <v>58</v>
      </c>
      <c r="I2720" s="1">
        <v>208777</v>
      </c>
      <c r="J2720" s="2">
        <f>VLOOKUP(Oliusala[[#This Row],[tegund]],Tegundir!$B$2:$D$19,3,FALSE)*Oliusala[[#This Row],[magn]]/1000</f>
        <v>180.592105</v>
      </c>
      <c r="K2720">
        <v>2011</v>
      </c>
      <c r="L2720" t="s">
        <v>18</v>
      </c>
      <c r="M2720" s="144" t="s">
        <v>59</v>
      </c>
    </row>
    <row r="2721" spans="1:15" x14ac:dyDescent="0.2">
      <c r="A2721" t="s">
        <v>57</v>
      </c>
      <c r="B2721" s="144" t="s">
        <v>183</v>
      </c>
      <c r="C2721">
        <v>815</v>
      </c>
      <c r="D2721" t="str">
        <f>VLOOKUP(Oliusala[[#This Row],[postnumer]],Sveitarfelog[#All],4,FALSE)</f>
        <v>Hveragerðisbær,Sveitarfélagið Ölfus</v>
      </c>
      <c r="E2721" t="str">
        <f>VLOOKUP(Oliusala[[#This Row],[postnumer]],Sveitarfelog[#All],5,FALSE)</f>
        <v>Suðurland</v>
      </c>
      <c r="F2721" t="s">
        <v>25</v>
      </c>
      <c r="G2721" t="s">
        <v>24</v>
      </c>
      <c r="H2721" t="s">
        <v>60</v>
      </c>
      <c r="I2721" s="1">
        <v>265559</v>
      </c>
      <c r="J2721" s="2">
        <f>VLOOKUP(Oliusala[[#This Row],[tegund]],Tegundir!$B$2:$D$19,3,FALSE)*Oliusala[[#This Row],[magn]]/1000</f>
        <v>229.70853500000001</v>
      </c>
      <c r="K2721">
        <v>2011</v>
      </c>
      <c r="L2721" t="s">
        <v>19</v>
      </c>
      <c r="M2721" s="144" t="s">
        <v>59</v>
      </c>
      <c r="O2721" s="144" t="s">
        <v>1997</v>
      </c>
    </row>
    <row r="2722" spans="1:15" x14ac:dyDescent="0.2">
      <c r="A2722" t="s">
        <v>57</v>
      </c>
      <c r="B2722" s="144" t="s">
        <v>188</v>
      </c>
      <c r="C2722">
        <v>845</v>
      </c>
      <c r="D2722" t="str">
        <f>VLOOKUP(Oliusala[[#This Row],[postnumer]],Sveitarfelog[#All],4,FALSE)</f>
        <v>Bláskógabyggð,Grímsnes- og Grafningshreppur,Hrunamannahreppur,Skeiða- og Gnúpverjahreppur</v>
      </c>
      <c r="E2722" t="str">
        <f>VLOOKUP(Oliusala[[#This Row],[postnumer]],Sveitarfelog[#All],5,FALSE)</f>
        <v>Suðurland</v>
      </c>
      <c r="F2722" t="s">
        <v>24</v>
      </c>
      <c r="G2722" t="s">
        <v>24</v>
      </c>
      <c r="H2722" t="s">
        <v>58</v>
      </c>
      <c r="I2722" s="1">
        <v>0</v>
      </c>
      <c r="J2722" s="2">
        <f>VLOOKUP(Oliusala[[#This Row],[tegund]],Tegundir!$B$2:$D$19,3,FALSE)*Oliusala[[#This Row],[magn]]/1000</f>
        <v>0</v>
      </c>
      <c r="K2722">
        <v>2011</v>
      </c>
      <c r="L2722" t="s">
        <v>1955</v>
      </c>
      <c r="M2722" s="144" t="s">
        <v>59</v>
      </c>
    </row>
    <row r="2723" spans="1:15" x14ac:dyDescent="0.2">
      <c r="A2723" t="s">
        <v>57</v>
      </c>
      <c r="B2723" s="144" t="s">
        <v>188</v>
      </c>
      <c r="C2723">
        <v>845</v>
      </c>
      <c r="D2723" t="str">
        <f>VLOOKUP(Oliusala[[#This Row],[postnumer]],Sveitarfelog[#All],4,FALSE)</f>
        <v>Bláskógabyggð,Grímsnes- og Grafningshreppur,Hrunamannahreppur,Skeiða- og Gnúpverjahreppur</v>
      </c>
      <c r="E2723" t="str">
        <f>VLOOKUP(Oliusala[[#This Row],[postnumer]],Sveitarfelog[#All],5,FALSE)</f>
        <v>Suðurland</v>
      </c>
      <c r="F2723" t="s">
        <v>24</v>
      </c>
      <c r="G2723" t="s">
        <v>24</v>
      </c>
      <c r="H2723" t="s">
        <v>60</v>
      </c>
      <c r="I2723" s="1">
        <v>100473</v>
      </c>
      <c r="J2723" s="2">
        <f>VLOOKUP(Oliusala[[#This Row],[tegund]],Tegundir!$B$2:$D$19,3,FALSE)*Oliusala[[#This Row],[magn]]/1000</f>
        <v>86.909145000000009</v>
      </c>
      <c r="K2723">
        <v>2011</v>
      </c>
      <c r="L2723" t="s">
        <v>1955</v>
      </c>
      <c r="M2723" s="144" t="s">
        <v>59</v>
      </c>
    </row>
    <row r="2724" spans="1:15" x14ac:dyDescent="0.2">
      <c r="A2724" t="s">
        <v>57</v>
      </c>
      <c r="B2724" s="144" t="s">
        <v>188</v>
      </c>
      <c r="C2724">
        <v>845</v>
      </c>
      <c r="D2724" t="str">
        <f>VLOOKUP(Oliusala[[#This Row],[postnumer]],Sveitarfelog[#All],4,FALSE)</f>
        <v>Bláskógabyggð,Grímsnes- og Grafningshreppur,Hrunamannahreppur,Skeiða- og Gnúpverjahreppur</v>
      </c>
      <c r="E2724" t="str">
        <f>VLOOKUP(Oliusala[[#This Row],[postnumer]],Sveitarfelog[#All],5,FALSE)</f>
        <v>Suðurland</v>
      </c>
      <c r="F2724" t="s">
        <v>30</v>
      </c>
      <c r="G2724" t="s">
        <v>24</v>
      </c>
      <c r="H2724" t="s">
        <v>60</v>
      </c>
      <c r="I2724" s="1">
        <v>30749</v>
      </c>
      <c r="J2724" s="2">
        <f>VLOOKUP(Oliusala[[#This Row],[tegund]],Tegundir!$B$2:$D$19,3,FALSE)*Oliusala[[#This Row],[magn]]/1000</f>
        <v>26.597884999999998</v>
      </c>
      <c r="K2724">
        <v>2011</v>
      </c>
      <c r="L2724" t="s">
        <v>19</v>
      </c>
      <c r="M2724" s="144" t="s">
        <v>59</v>
      </c>
      <c r="O2724" s="144" t="s">
        <v>1998</v>
      </c>
    </row>
    <row r="2725" spans="1:15" x14ac:dyDescent="0.2">
      <c r="A2725" t="s">
        <v>70</v>
      </c>
      <c r="B2725" s="144" t="s">
        <v>188</v>
      </c>
      <c r="C2725">
        <v>845</v>
      </c>
      <c r="D2725" t="str">
        <f>VLOOKUP(Oliusala[[#This Row],[postnumer]],Sveitarfelog[#All],4,FALSE)</f>
        <v>Bláskógabyggð,Grímsnes- og Grafningshreppur,Hrunamannahreppur,Skeiða- og Gnúpverjahreppur</v>
      </c>
      <c r="E2725" t="str">
        <f>VLOOKUP(Oliusala[[#This Row],[postnumer]],Sveitarfelog[#All],5,FALSE)</f>
        <v>Suðurland</v>
      </c>
      <c r="F2725" t="s">
        <v>24</v>
      </c>
      <c r="G2725" t="s">
        <v>24</v>
      </c>
      <c r="H2725" t="s">
        <v>60</v>
      </c>
      <c r="I2725" s="1">
        <v>90286</v>
      </c>
      <c r="J2725" s="2">
        <f>VLOOKUP(Oliusala[[#This Row],[tegund]],Tegundir!$B$2:$D$19,3,FALSE)*Oliusala[[#This Row],[magn]]/1000</f>
        <v>78.097390000000004</v>
      </c>
      <c r="K2725">
        <v>2011</v>
      </c>
      <c r="L2725" t="s">
        <v>1955</v>
      </c>
      <c r="M2725" s="144" t="s">
        <v>59</v>
      </c>
    </row>
    <row r="2726" spans="1:15" x14ac:dyDescent="0.2">
      <c r="A2726" t="s">
        <v>63</v>
      </c>
      <c r="B2726" s="144" t="s">
        <v>188</v>
      </c>
      <c r="C2726">
        <v>845</v>
      </c>
      <c r="D2726" t="str">
        <f>VLOOKUP(Oliusala[[#This Row],[postnumer]],Sveitarfelog[#All],4,FALSE)</f>
        <v>Bláskógabyggð,Grímsnes- og Grafningshreppur,Hrunamannahreppur,Skeiða- og Gnúpverjahreppur</v>
      </c>
      <c r="E2726" t="str">
        <f>VLOOKUP(Oliusala[[#This Row],[postnumer]],Sveitarfelog[#All],5,FALSE)</f>
        <v>Suðurland</v>
      </c>
      <c r="F2726" t="s">
        <v>24</v>
      </c>
      <c r="G2726" t="s">
        <v>24</v>
      </c>
      <c r="H2726" t="s">
        <v>58</v>
      </c>
      <c r="I2726" s="1">
        <v>254870</v>
      </c>
      <c r="J2726" s="2">
        <f>VLOOKUP(Oliusala[[#This Row],[tegund]],Tegundir!$B$2:$D$19,3,FALSE)*Oliusala[[#This Row],[magn]]/1000</f>
        <v>220.46254999999999</v>
      </c>
      <c r="K2726">
        <v>2011</v>
      </c>
      <c r="L2726" t="s">
        <v>18</v>
      </c>
      <c r="M2726" s="144" t="s">
        <v>59</v>
      </c>
    </row>
    <row r="2727" spans="1:15" x14ac:dyDescent="0.2">
      <c r="A2727" t="s">
        <v>57</v>
      </c>
      <c r="B2727" s="144" t="s">
        <v>184</v>
      </c>
      <c r="C2727">
        <v>820</v>
      </c>
      <c r="D2727" t="str">
        <f>VLOOKUP(Oliusala[[#This Row],[postnumer]],Sveitarfelog[#All],4,FALSE)</f>
        <v>Flóahreppur,Sveitarfélagið Árborg</v>
      </c>
      <c r="E2727" t="str">
        <f>VLOOKUP(Oliusala[[#This Row],[postnumer]],Sveitarfelog[#All],5,FALSE)</f>
        <v>Suðurland</v>
      </c>
      <c r="F2727" t="s">
        <v>25</v>
      </c>
      <c r="G2727" t="s">
        <v>24</v>
      </c>
      <c r="H2727" t="s">
        <v>60</v>
      </c>
      <c r="I2727" s="1">
        <v>7789</v>
      </c>
      <c r="J2727" s="2">
        <f>VLOOKUP(Oliusala[[#This Row],[tegund]],Tegundir!$B$2:$D$19,3,FALSE)*Oliusala[[#This Row],[magn]]/1000</f>
        <v>6.7374849999999995</v>
      </c>
      <c r="K2727">
        <v>2011</v>
      </c>
      <c r="L2727" t="s">
        <v>1955</v>
      </c>
      <c r="M2727" s="144" t="s">
        <v>59</v>
      </c>
    </row>
    <row r="2728" spans="1:15" x14ac:dyDescent="0.2">
      <c r="A2728" t="s">
        <v>70</v>
      </c>
      <c r="B2728" s="144" t="s">
        <v>184</v>
      </c>
      <c r="C2728">
        <v>820</v>
      </c>
      <c r="D2728" t="str">
        <f>VLOOKUP(Oliusala[[#This Row],[postnumer]],Sveitarfelog[#All],4,FALSE)</f>
        <v>Flóahreppur,Sveitarfélagið Árborg</v>
      </c>
      <c r="E2728" t="str">
        <f>VLOOKUP(Oliusala[[#This Row],[postnumer]],Sveitarfelog[#All],5,FALSE)</f>
        <v>Suðurland</v>
      </c>
      <c r="F2728" t="s">
        <v>25</v>
      </c>
      <c r="G2728" t="s">
        <v>24</v>
      </c>
      <c r="H2728" t="s">
        <v>60</v>
      </c>
      <c r="I2728" s="1">
        <v>4567</v>
      </c>
      <c r="J2728" s="2">
        <f>VLOOKUP(Oliusala[[#This Row],[tegund]],Tegundir!$B$2:$D$19,3,FALSE)*Oliusala[[#This Row],[magn]]/1000</f>
        <v>3.9504549999999998</v>
      </c>
      <c r="K2728">
        <v>2011</v>
      </c>
      <c r="L2728" t="s">
        <v>1955</v>
      </c>
      <c r="M2728" s="144" t="s">
        <v>59</v>
      </c>
    </row>
    <row r="2729" spans="1:15" x14ac:dyDescent="0.2">
      <c r="A2729" t="s">
        <v>57</v>
      </c>
      <c r="B2729" s="144" t="s">
        <v>185</v>
      </c>
      <c r="C2729">
        <v>825</v>
      </c>
      <c r="D2729" t="str">
        <f>VLOOKUP(Oliusala[[#This Row],[postnumer]],Sveitarfelog[#All],4,FALSE)</f>
        <v>Flóahreppur,Sveitarfélagið Árborg</v>
      </c>
      <c r="E2729" t="str">
        <f>VLOOKUP(Oliusala[[#This Row],[postnumer]],Sveitarfelog[#All],5,FALSE)</f>
        <v>Suðurland</v>
      </c>
      <c r="F2729" t="s">
        <v>25</v>
      </c>
      <c r="G2729" t="s">
        <v>24</v>
      </c>
      <c r="H2729" t="s">
        <v>60</v>
      </c>
      <c r="I2729" s="1">
        <v>4401</v>
      </c>
      <c r="J2729" s="2">
        <f>VLOOKUP(Oliusala[[#This Row],[tegund]],Tegundir!$B$2:$D$19,3,FALSE)*Oliusala[[#This Row],[magn]]/1000</f>
        <v>3.8068649999999997</v>
      </c>
      <c r="K2729">
        <v>2011</v>
      </c>
      <c r="L2729" t="s">
        <v>1955</v>
      </c>
      <c r="M2729" s="144" t="s">
        <v>59</v>
      </c>
    </row>
    <row r="2730" spans="1:15" x14ac:dyDescent="0.2">
      <c r="A2730" t="s">
        <v>70</v>
      </c>
      <c r="B2730" s="144" t="s">
        <v>185</v>
      </c>
      <c r="C2730">
        <v>825</v>
      </c>
      <c r="D2730" t="str">
        <f>VLOOKUP(Oliusala[[#This Row],[postnumer]],Sveitarfelog[#All],4,FALSE)</f>
        <v>Flóahreppur,Sveitarfélagið Árborg</v>
      </c>
      <c r="E2730" t="str">
        <f>VLOOKUP(Oliusala[[#This Row],[postnumer]],Sveitarfelog[#All],5,FALSE)</f>
        <v>Suðurland</v>
      </c>
      <c r="F2730" t="s">
        <v>25</v>
      </c>
      <c r="G2730" t="s">
        <v>24</v>
      </c>
      <c r="H2730" t="s">
        <v>60</v>
      </c>
      <c r="I2730" s="1">
        <v>2001</v>
      </c>
      <c r="J2730" s="2">
        <f>VLOOKUP(Oliusala[[#This Row],[tegund]],Tegundir!$B$2:$D$19,3,FALSE)*Oliusala[[#This Row],[magn]]/1000</f>
        <v>1.7308650000000001</v>
      </c>
      <c r="K2730">
        <v>2011</v>
      </c>
      <c r="L2730" t="s">
        <v>1955</v>
      </c>
      <c r="M2730" s="144" t="s">
        <v>59</v>
      </c>
    </row>
    <row r="2731" spans="1:15" x14ac:dyDescent="0.2">
      <c r="A2731" t="s">
        <v>163</v>
      </c>
      <c r="B2731" s="144" t="s">
        <v>163</v>
      </c>
      <c r="C2731">
        <v>850</v>
      </c>
      <c r="D2731" t="str">
        <f>VLOOKUP(Oliusala[[#This Row],[postnumer]],Sveitarfelog[#All],4,FALSE)</f>
        <v>Ásahreppur,Rangárþing ytra</v>
      </c>
      <c r="E2731" t="str">
        <f>VLOOKUP(Oliusala[[#This Row],[postnumer]],Sveitarfelog[#All],5,FALSE)</f>
        <v>Suðurland</v>
      </c>
      <c r="F2731" t="s">
        <v>24</v>
      </c>
      <c r="G2731" t="s">
        <v>24</v>
      </c>
      <c r="H2731" t="s">
        <v>58</v>
      </c>
      <c r="I2731" s="1">
        <v>28562</v>
      </c>
      <c r="J2731" s="2">
        <f>VLOOKUP(Oliusala[[#This Row],[tegund]],Tegundir!$B$2:$D$19,3,FALSE)*Oliusala[[#This Row],[magn]]/1000</f>
        <v>24.706130000000002</v>
      </c>
      <c r="K2731">
        <v>2011</v>
      </c>
      <c r="L2731" t="s">
        <v>18</v>
      </c>
      <c r="M2731" s="144" t="s">
        <v>59</v>
      </c>
    </row>
    <row r="2732" spans="1:15" x14ac:dyDescent="0.2">
      <c r="A2732" t="s">
        <v>163</v>
      </c>
      <c r="B2732" s="144" t="s">
        <v>163</v>
      </c>
      <c r="C2732">
        <v>850</v>
      </c>
      <c r="D2732" t="str">
        <f>VLOOKUP(Oliusala[[#This Row],[postnumer]],Sveitarfelog[#All],4,FALSE)</f>
        <v>Ásahreppur,Rangárþing ytra</v>
      </c>
      <c r="E2732" t="str">
        <f>VLOOKUP(Oliusala[[#This Row],[postnumer]],Sveitarfelog[#All],5,FALSE)</f>
        <v>Suðurland</v>
      </c>
      <c r="F2732" t="s">
        <v>29</v>
      </c>
      <c r="G2732" t="s">
        <v>24</v>
      </c>
      <c r="H2732" t="s">
        <v>58</v>
      </c>
      <c r="I2732" s="1">
        <v>2421</v>
      </c>
      <c r="J2732" s="2">
        <f>VLOOKUP(Oliusala[[#This Row],[tegund]],Tegundir!$B$2:$D$19,3,FALSE)*Oliusala[[#This Row],[magn]]/1000</f>
        <v>2.0941649999999998</v>
      </c>
      <c r="K2732">
        <v>2011</v>
      </c>
      <c r="L2732" t="s">
        <v>19</v>
      </c>
      <c r="M2732" s="144" t="s">
        <v>59</v>
      </c>
      <c r="O2732" s="144" t="s">
        <v>1998</v>
      </c>
    </row>
    <row r="2733" spans="1:15" x14ac:dyDescent="0.2">
      <c r="A2733" t="s">
        <v>163</v>
      </c>
      <c r="B2733" s="144" t="s">
        <v>163</v>
      </c>
      <c r="C2733">
        <v>850</v>
      </c>
      <c r="D2733" t="str">
        <f>VLOOKUP(Oliusala[[#This Row],[postnumer]],Sveitarfelog[#All],4,FALSE)</f>
        <v>Ásahreppur,Rangárþing ytra</v>
      </c>
      <c r="E2733" t="str">
        <f>VLOOKUP(Oliusala[[#This Row],[postnumer]],Sveitarfelog[#All],5,FALSE)</f>
        <v>Suðurland</v>
      </c>
      <c r="F2733" t="s">
        <v>30</v>
      </c>
      <c r="G2733" t="s">
        <v>24</v>
      </c>
      <c r="H2733" t="s">
        <v>58</v>
      </c>
      <c r="I2733" s="1">
        <v>50573</v>
      </c>
      <c r="J2733" s="2">
        <f>VLOOKUP(Oliusala[[#This Row],[tegund]],Tegundir!$B$2:$D$19,3,FALSE)*Oliusala[[#This Row],[magn]]/1000</f>
        <v>43.745644999999996</v>
      </c>
      <c r="K2733">
        <v>2011</v>
      </c>
      <c r="L2733" t="s">
        <v>19</v>
      </c>
      <c r="M2733" s="144" t="s">
        <v>59</v>
      </c>
      <c r="O2733" s="144" t="s">
        <v>1998</v>
      </c>
    </row>
    <row r="2734" spans="1:15" x14ac:dyDescent="0.2">
      <c r="A2734" t="s">
        <v>57</v>
      </c>
      <c r="B2734" s="144" t="s">
        <v>163</v>
      </c>
      <c r="C2734">
        <v>850</v>
      </c>
      <c r="D2734" t="str">
        <f>VLOOKUP(Oliusala[[#This Row],[postnumer]],Sveitarfelog[#All],4,FALSE)</f>
        <v>Ásahreppur,Rangárþing ytra</v>
      </c>
      <c r="E2734" t="str">
        <f>VLOOKUP(Oliusala[[#This Row],[postnumer]],Sveitarfelog[#All],5,FALSE)</f>
        <v>Suðurland</v>
      </c>
      <c r="F2734" t="s">
        <v>24</v>
      </c>
      <c r="G2734" t="s">
        <v>24</v>
      </c>
      <c r="H2734" t="s">
        <v>60</v>
      </c>
      <c r="I2734" s="1">
        <v>21660</v>
      </c>
      <c r="J2734" s="2">
        <f>VLOOKUP(Oliusala[[#This Row],[tegund]],Tegundir!$B$2:$D$19,3,FALSE)*Oliusala[[#This Row],[magn]]/1000</f>
        <v>18.735900000000001</v>
      </c>
      <c r="K2734">
        <v>2011</v>
      </c>
      <c r="L2734" t="s">
        <v>18</v>
      </c>
      <c r="M2734" s="144" t="s">
        <v>59</v>
      </c>
    </row>
    <row r="2735" spans="1:15" x14ac:dyDescent="0.2">
      <c r="A2735" t="s">
        <v>57</v>
      </c>
      <c r="B2735" s="144" t="s">
        <v>163</v>
      </c>
      <c r="C2735">
        <v>850</v>
      </c>
      <c r="D2735" t="str">
        <f>VLOOKUP(Oliusala[[#This Row],[postnumer]],Sveitarfelog[#All],4,FALSE)</f>
        <v>Ásahreppur,Rangárþing ytra</v>
      </c>
      <c r="E2735" t="str">
        <f>VLOOKUP(Oliusala[[#This Row],[postnumer]],Sveitarfelog[#All],5,FALSE)</f>
        <v>Suðurland</v>
      </c>
      <c r="F2735" t="s">
        <v>30</v>
      </c>
      <c r="G2735" t="s">
        <v>24</v>
      </c>
      <c r="H2735" t="s">
        <v>60</v>
      </c>
      <c r="I2735" s="1">
        <v>652</v>
      </c>
      <c r="J2735" s="2">
        <f>VLOOKUP(Oliusala[[#This Row],[tegund]],Tegundir!$B$2:$D$19,3,FALSE)*Oliusala[[#This Row],[magn]]/1000</f>
        <v>0.56398000000000004</v>
      </c>
      <c r="K2735">
        <v>2011</v>
      </c>
      <c r="L2735" t="s">
        <v>19</v>
      </c>
      <c r="M2735" s="144" t="s">
        <v>59</v>
      </c>
      <c r="O2735" s="144" t="s">
        <v>1998</v>
      </c>
    </row>
    <row r="2736" spans="1:15" x14ac:dyDescent="0.2">
      <c r="A2736" t="s">
        <v>63</v>
      </c>
      <c r="B2736" s="144" t="s">
        <v>163</v>
      </c>
      <c r="C2736">
        <v>850</v>
      </c>
      <c r="D2736" t="str">
        <f>VLOOKUP(Oliusala[[#This Row],[postnumer]],Sveitarfelog[#All],4,FALSE)</f>
        <v>Ásahreppur,Rangárþing ytra</v>
      </c>
      <c r="E2736" t="str">
        <f>VLOOKUP(Oliusala[[#This Row],[postnumer]],Sveitarfelog[#All],5,FALSE)</f>
        <v>Suðurland</v>
      </c>
      <c r="F2736" t="s">
        <v>24</v>
      </c>
      <c r="G2736" t="s">
        <v>24</v>
      </c>
      <c r="H2736" t="s">
        <v>58</v>
      </c>
      <c r="I2736" s="1">
        <v>601936</v>
      </c>
      <c r="J2736" s="2">
        <f>VLOOKUP(Oliusala[[#This Row],[tegund]],Tegundir!$B$2:$D$19,3,FALSE)*Oliusala[[#This Row],[magn]]/1000</f>
        <v>520.67464000000007</v>
      </c>
      <c r="K2736">
        <v>2011</v>
      </c>
      <c r="L2736" t="s">
        <v>18</v>
      </c>
      <c r="M2736" s="144" t="s">
        <v>59</v>
      </c>
    </row>
    <row r="2737" spans="1:13" x14ac:dyDescent="0.2">
      <c r="A2737" t="s">
        <v>57</v>
      </c>
      <c r="B2737" s="144" t="s">
        <v>186</v>
      </c>
      <c r="C2737">
        <v>840</v>
      </c>
      <c r="D2737" t="str">
        <f>VLOOKUP(Oliusala[[#This Row],[postnumer]],Sveitarfelog[#All],4,FALSE)</f>
        <v>Bláskógabyggð,Grímsnes- og Grafningshreppur,Hrunamannahreppur,Skeiða- og Gnúpverjahreppur</v>
      </c>
      <c r="E2737" t="str">
        <f>VLOOKUP(Oliusala[[#This Row],[postnumer]],Sveitarfelog[#All],5,FALSE)</f>
        <v>Suðurland</v>
      </c>
      <c r="F2737" t="s">
        <v>25</v>
      </c>
      <c r="G2737" t="s">
        <v>24</v>
      </c>
      <c r="H2737" t="s">
        <v>60</v>
      </c>
      <c r="I2737" s="1">
        <v>44643</v>
      </c>
      <c r="J2737" s="2">
        <f>VLOOKUP(Oliusala[[#This Row],[tegund]],Tegundir!$B$2:$D$19,3,FALSE)*Oliusala[[#This Row],[magn]]/1000</f>
        <v>38.616194999999998</v>
      </c>
      <c r="K2737">
        <v>2011</v>
      </c>
      <c r="L2737" t="s">
        <v>1955</v>
      </c>
      <c r="M2737" s="144" t="s">
        <v>59</v>
      </c>
    </row>
    <row r="2738" spans="1:13" x14ac:dyDescent="0.2">
      <c r="A2738" t="s">
        <v>70</v>
      </c>
      <c r="B2738" s="144" t="s">
        <v>186</v>
      </c>
      <c r="C2738">
        <v>840</v>
      </c>
      <c r="D2738" t="str">
        <f>VLOOKUP(Oliusala[[#This Row],[postnumer]],Sveitarfelog[#All],4,FALSE)</f>
        <v>Bláskógabyggð,Grímsnes- og Grafningshreppur,Hrunamannahreppur,Skeiða- og Gnúpverjahreppur</v>
      </c>
      <c r="E2738" t="str">
        <f>VLOOKUP(Oliusala[[#This Row],[postnumer]],Sveitarfelog[#All],5,FALSE)</f>
        <v>Suðurland</v>
      </c>
      <c r="F2738" t="s">
        <v>25</v>
      </c>
      <c r="G2738" t="s">
        <v>24</v>
      </c>
      <c r="H2738" t="s">
        <v>60</v>
      </c>
      <c r="I2738" s="1">
        <v>7749</v>
      </c>
      <c r="J2738" s="2">
        <f>VLOOKUP(Oliusala[[#This Row],[tegund]],Tegundir!$B$2:$D$19,3,FALSE)*Oliusala[[#This Row],[magn]]/1000</f>
        <v>6.7028850000000002</v>
      </c>
      <c r="K2738">
        <v>2011</v>
      </c>
      <c r="L2738" t="s">
        <v>1955</v>
      </c>
      <c r="M2738" s="144" t="s">
        <v>59</v>
      </c>
    </row>
    <row r="2739" spans="1:13" x14ac:dyDescent="0.2">
      <c r="A2739" t="s">
        <v>69</v>
      </c>
      <c r="B2739" s="144" t="s">
        <v>188</v>
      </c>
      <c r="C2739">
        <v>845</v>
      </c>
      <c r="D2739" t="str">
        <f>VLOOKUP(Oliusala[[#This Row],[postnumer]],Sveitarfelog[#All],4,FALSE)</f>
        <v>Bláskógabyggð,Grímsnes- og Grafningshreppur,Hrunamannahreppur,Skeiða- og Gnúpverjahreppur</v>
      </c>
      <c r="E2739" t="str">
        <f>VLOOKUP(Oliusala[[#This Row],[postnumer]],Sveitarfelog[#All],5,FALSE)</f>
        <v>Suðurland</v>
      </c>
      <c r="F2739" t="s">
        <v>25</v>
      </c>
      <c r="G2739" t="s">
        <v>24</v>
      </c>
      <c r="H2739" t="s">
        <v>60</v>
      </c>
      <c r="I2739" s="1">
        <v>1336</v>
      </c>
      <c r="J2739" s="2">
        <f>VLOOKUP(Oliusala[[#This Row],[tegund]],Tegundir!$B$2:$D$19,3,FALSE)*Oliusala[[#This Row],[magn]]/1000</f>
        <v>1.15564</v>
      </c>
      <c r="K2739">
        <v>2011</v>
      </c>
      <c r="L2739" t="s">
        <v>1955</v>
      </c>
      <c r="M2739" s="144" t="s">
        <v>59</v>
      </c>
    </row>
    <row r="2740" spans="1:13" x14ac:dyDescent="0.2">
      <c r="A2740" t="s">
        <v>57</v>
      </c>
      <c r="B2740" s="144" t="s">
        <v>188</v>
      </c>
      <c r="C2740">
        <v>845</v>
      </c>
      <c r="D2740" t="str">
        <f>VLOOKUP(Oliusala[[#This Row],[postnumer]],Sveitarfelog[#All],4,FALSE)</f>
        <v>Bláskógabyggð,Grímsnes- og Grafningshreppur,Hrunamannahreppur,Skeiða- og Gnúpverjahreppur</v>
      </c>
      <c r="E2740" t="str">
        <f>VLOOKUP(Oliusala[[#This Row],[postnumer]],Sveitarfelog[#All],5,FALSE)</f>
        <v>Suðurland</v>
      </c>
      <c r="F2740" t="s">
        <v>25</v>
      </c>
      <c r="G2740" t="s">
        <v>24</v>
      </c>
      <c r="H2740" t="s">
        <v>60</v>
      </c>
      <c r="I2740" s="1">
        <v>477696</v>
      </c>
      <c r="J2740" s="2">
        <f>VLOOKUP(Oliusala[[#This Row],[tegund]],Tegundir!$B$2:$D$19,3,FALSE)*Oliusala[[#This Row],[magn]]/1000</f>
        <v>413.20704000000001</v>
      </c>
      <c r="K2740">
        <v>2011</v>
      </c>
      <c r="L2740" t="s">
        <v>1955</v>
      </c>
      <c r="M2740" s="144" t="s">
        <v>59</v>
      </c>
    </row>
    <row r="2741" spans="1:13" x14ac:dyDescent="0.2">
      <c r="A2741" t="s">
        <v>70</v>
      </c>
      <c r="B2741" s="144" t="s">
        <v>188</v>
      </c>
      <c r="C2741">
        <v>845</v>
      </c>
      <c r="D2741" t="str">
        <f>VLOOKUP(Oliusala[[#This Row],[postnumer]],Sveitarfelog[#All],4,FALSE)</f>
        <v>Bláskógabyggð,Grímsnes- og Grafningshreppur,Hrunamannahreppur,Skeiða- og Gnúpverjahreppur</v>
      </c>
      <c r="E2741" t="str">
        <f>VLOOKUP(Oliusala[[#This Row],[postnumer]],Sveitarfelog[#All],5,FALSE)</f>
        <v>Suðurland</v>
      </c>
      <c r="F2741" t="s">
        <v>25</v>
      </c>
      <c r="G2741" t="s">
        <v>24</v>
      </c>
      <c r="H2741" t="s">
        <v>60</v>
      </c>
      <c r="I2741" s="1">
        <v>145504</v>
      </c>
      <c r="J2741" s="2">
        <f>VLOOKUP(Oliusala[[#This Row],[tegund]],Tegundir!$B$2:$D$19,3,FALSE)*Oliusala[[#This Row],[magn]]/1000</f>
        <v>125.86095999999999</v>
      </c>
      <c r="K2741">
        <v>2011</v>
      </c>
      <c r="L2741" t="s">
        <v>1955</v>
      </c>
      <c r="M2741" s="144" t="s">
        <v>59</v>
      </c>
    </row>
    <row r="2742" spans="1:13" x14ac:dyDescent="0.2">
      <c r="A2742" t="s">
        <v>163</v>
      </c>
      <c r="B2742" s="144" t="s">
        <v>191</v>
      </c>
      <c r="C2742">
        <v>851</v>
      </c>
      <c r="D2742" t="str">
        <f>VLOOKUP(Oliusala[[#This Row],[postnumer]],Sveitarfelog[#All],4,FALSE)</f>
        <v>Ásahreppur,Rangárþing ytra</v>
      </c>
      <c r="E2742" t="str">
        <f>VLOOKUP(Oliusala[[#This Row],[postnumer]],Sveitarfelog[#All],5,FALSE)</f>
        <v>Suðurland</v>
      </c>
      <c r="F2742" t="s">
        <v>24</v>
      </c>
      <c r="G2742" t="s">
        <v>24</v>
      </c>
      <c r="H2742" t="s">
        <v>60</v>
      </c>
      <c r="I2742" s="1">
        <v>22938</v>
      </c>
      <c r="J2742" s="2">
        <f>VLOOKUP(Oliusala[[#This Row],[tegund]],Tegundir!$B$2:$D$19,3,FALSE)*Oliusala[[#This Row],[magn]]/1000</f>
        <v>19.841369999999998</v>
      </c>
      <c r="K2742">
        <v>2011</v>
      </c>
      <c r="L2742" t="s">
        <v>18</v>
      </c>
      <c r="M2742" s="144" t="s">
        <v>59</v>
      </c>
    </row>
    <row r="2743" spans="1:13" x14ac:dyDescent="0.2">
      <c r="A2743" t="s">
        <v>57</v>
      </c>
      <c r="B2743" s="144" t="s">
        <v>191</v>
      </c>
      <c r="C2743">
        <v>851</v>
      </c>
      <c r="D2743" t="str">
        <f>VLOOKUP(Oliusala[[#This Row],[postnumer]],Sveitarfelog[#All],4,FALSE)</f>
        <v>Ásahreppur,Rangárþing ytra</v>
      </c>
      <c r="E2743" t="str">
        <f>VLOOKUP(Oliusala[[#This Row],[postnumer]],Sveitarfelog[#All],5,FALSE)</f>
        <v>Suðurland</v>
      </c>
      <c r="F2743" t="s">
        <v>24</v>
      </c>
      <c r="G2743" t="s">
        <v>24</v>
      </c>
      <c r="H2743" t="s">
        <v>60</v>
      </c>
      <c r="I2743" s="1">
        <v>14777</v>
      </c>
      <c r="J2743" s="2">
        <f>VLOOKUP(Oliusala[[#This Row],[tegund]],Tegundir!$B$2:$D$19,3,FALSE)*Oliusala[[#This Row],[magn]]/1000</f>
        <v>12.782105</v>
      </c>
      <c r="K2743">
        <v>2011</v>
      </c>
      <c r="L2743" t="s">
        <v>18</v>
      </c>
      <c r="M2743" s="144" t="s">
        <v>59</v>
      </c>
    </row>
    <row r="2744" spans="1:13" x14ac:dyDescent="0.2">
      <c r="A2744" t="s">
        <v>63</v>
      </c>
      <c r="B2744" s="144" t="s">
        <v>190</v>
      </c>
      <c r="C2744">
        <v>851</v>
      </c>
      <c r="D2744" t="str">
        <f>VLOOKUP(Oliusala[[#This Row],[postnumer]],Sveitarfelog[#All],4,FALSE)</f>
        <v>Ásahreppur,Rangárþing ytra</v>
      </c>
      <c r="E2744" t="str">
        <f>VLOOKUP(Oliusala[[#This Row],[postnumer]],Sveitarfelog[#All],5,FALSE)</f>
        <v>Suðurland</v>
      </c>
      <c r="F2744" t="s">
        <v>24</v>
      </c>
      <c r="G2744" t="s">
        <v>24</v>
      </c>
      <c r="H2744" t="s">
        <v>58</v>
      </c>
      <c r="I2744" s="1">
        <v>137752</v>
      </c>
      <c r="J2744" s="2">
        <f>VLOOKUP(Oliusala[[#This Row],[tegund]],Tegundir!$B$2:$D$19,3,FALSE)*Oliusala[[#This Row],[magn]]/1000</f>
        <v>119.15548</v>
      </c>
      <c r="K2744">
        <v>2011</v>
      </c>
      <c r="L2744" t="s">
        <v>18</v>
      </c>
      <c r="M2744" s="144" t="s">
        <v>59</v>
      </c>
    </row>
    <row r="2745" spans="1:13" x14ac:dyDescent="0.2">
      <c r="A2745" t="s">
        <v>63</v>
      </c>
      <c r="B2745" s="144" t="s">
        <v>191</v>
      </c>
      <c r="C2745">
        <v>851</v>
      </c>
      <c r="D2745" t="str">
        <f>VLOOKUP(Oliusala[[#This Row],[postnumer]],Sveitarfelog[#All],4,FALSE)</f>
        <v>Ásahreppur,Rangárþing ytra</v>
      </c>
      <c r="E2745" t="str">
        <f>VLOOKUP(Oliusala[[#This Row],[postnumer]],Sveitarfelog[#All],5,FALSE)</f>
        <v>Suðurland</v>
      </c>
      <c r="F2745" t="s">
        <v>24</v>
      </c>
      <c r="G2745" t="s">
        <v>24</v>
      </c>
      <c r="H2745" t="s">
        <v>58</v>
      </c>
      <c r="I2745" s="1">
        <v>356232</v>
      </c>
      <c r="J2745" s="2">
        <f>VLOOKUP(Oliusala[[#This Row],[tegund]],Tegundir!$B$2:$D$19,3,FALSE)*Oliusala[[#This Row],[magn]]/1000</f>
        <v>308.14067999999997</v>
      </c>
      <c r="K2745">
        <v>2011</v>
      </c>
      <c r="L2745" t="s">
        <v>18</v>
      </c>
      <c r="M2745" s="144" t="s">
        <v>59</v>
      </c>
    </row>
    <row r="2746" spans="1:13" x14ac:dyDescent="0.2">
      <c r="A2746" t="s">
        <v>57</v>
      </c>
      <c r="B2746" s="144" t="s">
        <v>192</v>
      </c>
      <c r="C2746">
        <v>860</v>
      </c>
      <c r="D2746" t="str">
        <f>VLOOKUP(Oliusala[[#This Row],[postnumer]],Sveitarfelog[#All],4,FALSE)</f>
        <v>Rangárþing eystra</v>
      </c>
      <c r="E2746" t="str">
        <f>VLOOKUP(Oliusala[[#This Row],[postnumer]],Sveitarfelog[#All],5,FALSE)</f>
        <v>Suðurland</v>
      </c>
      <c r="F2746" t="s">
        <v>24</v>
      </c>
      <c r="G2746" t="s">
        <v>24</v>
      </c>
      <c r="H2746" t="s">
        <v>58</v>
      </c>
      <c r="I2746" s="1">
        <v>0</v>
      </c>
      <c r="J2746" s="2">
        <f>VLOOKUP(Oliusala[[#This Row],[tegund]],Tegundir!$B$2:$D$19,3,FALSE)*Oliusala[[#This Row],[magn]]/1000</f>
        <v>0</v>
      </c>
      <c r="K2746">
        <v>2011</v>
      </c>
      <c r="L2746" t="s">
        <v>1955</v>
      </c>
      <c r="M2746" s="144" t="s">
        <v>59</v>
      </c>
    </row>
    <row r="2747" spans="1:13" x14ac:dyDescent="0.2">
      <c r="A2747" t="s">
        <v>57</v>
      </c>
      <c r="B2747" s="144" t="s">
        <v>193</v>
      </c>
      <c r="C2747">
        <v>861</v>
      </c>
      <c r="D2747" t="str">
        <f>VLOOKUP(Oliusala[[#This Row],[postnumer]],Sveitarfelog[#All],4,FALSE)</f>
        <v>Rangárþing eystra</v>
      </c>
      <c r="E2747" t="str">
        <f>VLOOKUP(Oliusala[[#This Row],[postnumer]],Sveitarfelog[#All],5,FALSE)</f>
        <v>Suðurland</v>
      </c>
      <c r="F2747" t="s">
        <v>24</v>
      </c>
      <c r="G2747" t="s">
        <v>24</v>
      </c>
      <c r="H2747" t="s">
        <v>58</v>
      </c>
      <c r="I2747" s="1">
        <v>0</v>
      </c>
      <c r="J2747" s="2">
        <f>VLOOKUP(Oliusala[[#This Row],[tegund]],Tegundir!$B$2:$D$19,3,FALSE)*Oliusala[[#This Row],[magn]]/1000</f>
        <v>0</v>
      </c>
      <c r="K2747">
        <v>2011</v>
      </c>
      <c r="L2747" t="s">
        <v>1955</v>
      </c>
      <c r="M2747" s="144" t="s">
        <v>59</v>
      </c>
    </row>
    <row r="2748" spans="1:13" x14ac:dyDescent="0.2">
      <c r="A2748" t="s">
        <v>163</v>
      </c>
      <c r="B2748" s="144" t="s">
        <v>163</v>
      </c>
      <c r="C2748">
        <v>850</v>
      </c>
      <c r="D2748" t="str">
        <f>VLOOKUP(Oliusala[[#This Row],[postnumer]],Sveitarfelog[#All],4,FALSE)</f>
        <v>Ásahreppur,Rangárþing ytra</v>
      </c>
      <c r="E2748" t="str">
        <f>VLOOKUP(Oliusala[[#This Row],[postnumer]],Sveitarfelog[#All],5,FALSE)</f>
        <v>Suðurland</v>
      </c>
      <c r="F2748" t="s">
        <v>25</v>
      </c>
      <c r="G2748" t="s">
        <v>24</v>
      </c>
      <c r="H2748" t="s">
        <v>58</v>
      </c>
      <c r="I2748" s="1">
        <v>123619</v>
      </c>
      <c r="J2748" s="2">
        <f>VLOOKUP(Oliusala[[#This Row],[tegund]],Tegundir!$B$2:$D$19,3,FALSE)*Oliusala[[#This Row],[magn]]/1000</f>
        <v>106.930435</v>
      </c>
      <c r="K2748">
        <v>2011</v>
      </c>
      <c r="L2748" t="s">
        <v>1955</v>
      </c>
      <c r="M2748" s="144" t="s">
        <v>59</v>
      </c>
    </row>
    <row r="2749" spans="1:13" x14ac:dyDescent="0.2">
      <c r="A2749" t="s">
        <v>57</v>
      </c>
      <c r="B2749" s="144" t="s">
        <v>163</v>
      </c>
      <c r="C2749">
        <v>850</v>
      </c>
      <c r="D2749" t="str">
        <f>VLOOKUP(Oliusala[[#This Row],[postnumer]],Sveitarfelog[#All],4,FALSE)</f>
        <v>Ásahreppur,Rangárþing ytra</v>
      </c>
      <c r="E2749" t="str">
        <f>VLOOKUP(Oliusala[[#This Row],[postnumer]],Sveitarfelog[#All],5,FALSE)</f>
        <v>Suðurland</v>
      </c>
      <c r="F2749" t="s">
        <v>25</v>
      </c>
      <c r="G2749" t="s">
        <v>24</v>
      </c>
      <c r="H2749" t="s">
        <v>60</v>
      </c>
      <c r="I2749" s="1">
        <v>144603</v>
      </c>
      <c r="J2749" s="2">
        <f>VLOOKUP(Oliusala[[#This Row],[tegund]],Tegundir!$B$2:$D$19,3,FALSE)*Oliusala[[#This Row],[magn]]/1000</f>
        <v>125.08159500000001</v>
      </c>
      <c r="K2749">
        <v>2011</v>
      </c>
      <c r="L2749" t="s">
        <v>1955</v>
      </c>
      <c r="M2749" s="144" t="s">
        <v>59</v>
      </c>
    </row>
    <row r="2750" spans="1:13" x14ac:dyDescent="0.2">
      <c r="A2750" t="s">
        <v>163</v>
      </c>
      <c r="B2750" s="144" t="s">
        <v>192</v>
      </c>
      <c r="C2750">
        <v>860</v>
      </c>
      <c r="D2750" t="str">
        <f>VLOOKUP(Oliusala[[#This Row],[postnumer]],Sveitarfelog[#All],4,FALSE)</f>
        <v>Rangárþing eystra</v>
      </c>
      <c r="E2750" t="str">
        <f>VLOOKUP(Oliusala[[#This Row],[postnumer]],Sveitarfelog[#All],5,FALSE)</f>
        <v>Suðurland</v>
      </c>
      <c r="F2750" t="s">
        <v>24</v>
      </c>
      <c r="G2750" t="s">
        <v>24</v>
      </c>
      <c r="H2750" t="s">
        <v>60</v>
      </c>
      <c r="I2750" s="1">
        <v>4835</v>
      </c>
      <c r="J2750" s="2">
        <f>VLOOKUP(Oliusala[[#This Row],[tegund]],Tegundir!$B$2:$D$19,3,FALSE)*Oliusala[[#This Row],[magn]]/1000</f>
        <v>4.1822749999999997</v>
      </c>
      <c r="K2750">
        <v>2011</v>
      </c>
      <c r="L2750" t="s">
        <v>1955</v>
      </c>
      <c r="M2750" s="144" t="s">
        <v>59</v>
      </c>
    </row>
    <row r="2751" spans="1:13" x14ac:dyDescent="0.2">
      <c r="A2751" t="s">
        <v>163</v>
      </c>
      <c r="B2751" s="144" t="s">
        <v>193</v>
      </c>
      <c r="C2751">
        <v>861</v>
      </c>
      <c r="D2751" t="str">
        <f>VLOOKUP(Oliusala[[#This Row],[postnumer]],Sveitarfelog[#All],4,FALSE)</f>
        <v>Rangárþing eystra</v>
      </c>
      <c r="E2751" t="str">
        <f>VLOOKUP(Oliusala[[#This Row],[postnumer]],Sveitarfelog[#All],5,FALSE)</f>
        <v>Suðurland</v>
      </c>
      <c r="F2751" t="s">
        <v>24</v>
      </c>
      <c r="G2751" t="s">
        <v>24</v>
      </c>
      <c r="H2751" t="s">
        <v>60</v>
      </c>
      <c r="I2751" s="1">
        <v>11521</v>
      </c>
      <c r="J2751" s="2">
        <f>VLOOKUP(Oliusala[[#This Row],[tegund]],Tegundir!$B$2:$D$19,3,FALSE)*Oliusala[[#This Row],[magn]]/1000</f>
        <v>9.9656649999999996</v>
      </c>
      <c r="K2751">
        <v>2011</v>
      </c>
      <c r="L2751" t="s">
        <v>1955</v>
      </c>
      <c r="M2751" s="144" t="s">
        <v>59</v>
      </c>
    </row>
    <row r="2752" spans="1:13" x14ac:dyDescent="0.2">
      <c r="A2752" t="s">
        <v>57</v>
      </c>
      <c r="B2752" s="144" t="s">
        <v>193</v>
      </c>
      <c r="C2752">
        <v>861</v>
      </c>
      <c r="D2752" t="str">
        <f>VLOOKUP(Oliusala[[#This Row],[postnumer]],Sveitarfelog[#All],4,FALSE)</f>
        <v>Rangárþing eystra</v>
      </c>
      <c r="E2752" t="str">
        <f>VLOOKUP(Oliusala[[#This Row],[postnumer]],Sveitarfelog[#All],5,FALSE)</f>
        <v>Suðurland</v>
      </c>
      <c r="F2752" t="s">
        <v>24</v>
      </c>
      <c r="G2752" t="s">
        <v>24</v>
      </c>
      <c r="H2752" t="s">
        <v>60</v>
      </c>
      <c r="I2752" s="1">
        <v>55719</v>
      </c>
      <c r="J2752" s="2">
        <f>VLOOKUP(Oliusala[[#This Row],[tegund]],Tegundir!$B$2:$D$19,3,FALSE)*Oliusala[[#This Row],[magn]]/1000</f>
        <v>48.196934999999996</v>
      </c>
      <c r="K2752">
        <v>2011</v>
      </c>
      <c r="L2752" t="s">
        <v>1955</v>
      </c>
      <c r="M2752" s="144" t="s">
        <v>59</v>
      </c>
    </row>
    <row r="2753" spans="1:15" x14ac:dyDescent="0.2">
      <c r="A2753" t="s">
        <v>57</v>
      </c>
      <c r="B2753" s="144" t="s">
        <v>192</v>
      </c>
      <c r="C2753">
        <v>860</v>
      </c>
      <c r="D2753" t="str">
        <f>VLOOKUP(Oliusala[[#This Row],[postnumer]],Sveitarfelog[#All],4,FALSE)</f>
        <v>Rangárþing eystra</v>
      </c>
      <c r="E2753" t="str">
        <f>VLOOKUP(Oliusala[[#This Row],[postnumer]],Sveitarfelog[#All],5,FALSE)</f>
        <v>Suðurland</v>
      </c>
      <c r="F2753" t="s">
        <v>24</v>
      </c>
      <c r="G2753" t="s">
        <v>24</v>
      </c>
      <c r="H2753" t="s">
        <v>60</v>
      </c>
      <c r="I2753" s="1">
        <v>243253</v>
      </c>
      <c r="J2753" s="2">
        <f>VLOOKUP(Oliusala[[#This Row],[tegund]],Tegundir!$B$2:$D$19,3,FALSE)*Oliusala[[#This Row],[magn]]/1000</f>
        <v>210.41384500000001</v>
      </c>
      <c r="K2753">
        <v>2011</v>
      </c>
      <c r="L2753" t="s">
        <v>1955</v>
      </c>
      <c r="M2753" s="144" t="s">
        <v>59</v>
      </c>
    </row>
    <row r="2754" spans="1:15" x14ac:dyDescent="0.2">
      <c r="A2754" t="s">
        <v>57</v>
      </c>
      <c r="B2754" s="144" t="s">
        <v>192</v>
      </c>
      <c r="C2754">
        <v>860</v>
      </c>
      <c r="D2754" t="str">
        <f>VLOOKUP(Oliusala[[#This Row],[postnumer]],Sveitarfelog[#All],4,FALSE)</f>
        <v>Rangárþing eystra</v>
      </c>
      <c r="E2754" t="str">
        <f>VLOOKUP(Oliusala[[#This Row],[postnumer]],Sveitarfelog[#All],5,FALSE)</f>
        <v>Suðurland</v>
      </c>
      <c r="F2754" t="s">
        <v>30</v>
      </c>
      <c r="G2754" t="s">
        <v>24</v>
      </c>
      <c r="H2754" t="s">
        <v>60</v>
      </c>
      <c r="I2754" s="1">
        <v>59192</v>
      </c>
      <c r="J2754" s="2">
        <f>VLOOKUP(Oliusala[[#This Row],[tegund]],Tegundir!$B$2:$D$19,3,FALSE)*Oliusala[[#This Row],[magn]]/1000</f>
        <v>51.201080000000005</v>
      </c>
      <c r="K2754">
        <v>2011</v>
      </c>
      <c r="L2754" t="s">
        <v>19</v>
      </c>
      <c r="M2754" s="144" t="s">
        <v>59</v>
      </c>
      <c r="O2754" s="144" t="s">
        <v>1998</v>
      </c>
    </row>
    <row r="2755" spans="1:15" x14ac:dyDescent="0.2">
      <c r="A2755" t="s">
        <v>63</v>
      </c>
      <c r="B2755" s="144" t="s">
        <v>192</v>
      </c>
      <c r="C2755">
        <v>860</v>
      </c>
      <c r="D2755" t="str">
        <f>VLOOKUP(Oliusala[[#This Row],[postnumer]],Sveitarfelog[#All],4,FALSE)</f>
        <v>Rangárþing eystra</v>
      </c>
      <c r="E2755" t="str">
        <f>VLOOKUP(Oliusala[[#This Row],[postnumer]],Sveitarfelog[#All],5,FALSE)</f>
        <v>Suðurland</v>
      </c>
      <c r="F2755" t="s">
        <v>24</v>
      </c>
      <c r="G2755" t="s">
        <v>24</v>
      </c>
      <c r="H2755" t="s">
        <v>58</v>
      </c>
      <c r="I2755" s="1">
        <v>1388965</v>
      </c>
      <c r="J2755" s="2">
        <f>VLOOKUP(Oliusala[[#This Row],[tegund]],Tegundir!$B$2:$D$19,3,FALSE)*Oliusala[[#This Row],[magn]]/1000</f>
        <v>1201.4547250000001</v>
      </c>
      <c r="K2755">
        <v>2011</v>
      </c>
      <c r="L2755" t="s">
        <v>18</v>
      </c>
      <c r="M2755" s="144" t="s">
        <v>59</v>
      </c>
    </row>
    <row r="2756" spans="1:15" x14ac:dyDescent="0.2">
      <c r="A2756" t="s">
        <v>163</v>
      </c>
      <c r="B2756" s="144" t="s">
        <v>191</v>
      </c>
      <c r="C2756">
        <v>851</v>
      </c>
      <c r="D2756" t="str">
        <f>VLOOKUP(Oliusala[[#This Row],[postnumer]],Sveitarfelog[#All],4,FALSE)</f>
        <v>Ásahreppur,Rangárþing ytra</v>
      </c>
      <c r="E2756" t="str">
        <f>VLOOKUP(Oliusala[[#This Row],[postnumer]],Sveitarfelog[#All],5,FALSE)</f>
        <v>Suðurland</v>
      </c>
      <c r="F2756" t="s">
        <v>25</v>
      </c>
      <c r="G2756" t="s">
        <v>24</v>
      </c>
      <c r="H2756" t="s">
        <v>60</v>
      </c>
      <c r="I2756" s="1">
        <v>181163</v>
      </c>
      <c r="J2756" s="2">
        <f>VLOOKUP(Oliusala[[#This Row],[tegund]],Tegundir!$B$2:$D$19,3,FALSE)*Oliusala[[#This Row],[magn]]/1000</f>
        <v>156.705995</v>
      </c>
      <c r="K2756">
        <v>2011</v>
      </c>
      <c r="L2756" t="s">
        <v>1955</v>
      </c>
      <c r="M2756" s="144" t="s">
        <v>59</v>
      </c>
    </row>
    <row r="2757" spans="1:15" x14ac:dyDescent="0.2">
      <c r="A2757" t="s">
        <v>57</v>
      </c>
      <c r="B2757" s="144" t="s">
        <v>191</v>
      </c>
      <c r="C2757">
        <v>851</v>
      </c>
      <c r="D2757" t="str">
        <f>VLOOKUP(Oliusala[[#This Row],[postnumer]],Sveitarfelog[#All],4,FALSE)</f>
        <v>Ásahreppur,Rangárþing ytra</v>
      </c>
      <c r="E2757" t="str">
        <f>VLOOKUP(Oliusala[[#This Row],[postnumer]],Sveitarfelog[#All],5,FALSE)</f>
        <v>Suðurland</v>
      </c>
      <c r="F2757" t="s">
        <v>25</v>
      </c>
      <c r="G2757" t="s">
        <v>24</v>
      </c>
      <c r="H2757" t="s">
        <v>60</v>
      </c>
      <c r="I2757" s="1">
        <v>184527</v>
      </c>
      <c r="J2757" s="2">
        <f>VLOOKUP(Oliusala[[#This Row],[tegund]],Tegundir!$B$2:$D$19,3,FALSE)*Oliusala[[#This Row],[magn]]/1000</f>
        <v>159.61585500000001</v>
      </c>
      <c r="K2757">
        <v>2011</v>
      </c>
      <c r="L2757" t="s">
        <v>1955</v>
      </c>
      <c r="M2757" s="144" t="s">
        <v>59</v>
      </c>
    </row>
    <row r="2758" spans="1:15" x14ac:dyDescent="0.2">
      <c r="A2758" t="s">
        <v>57</v>
      </c>
      <c r="B2758" s="144" t="s">
        <v>193</v>
      </c>
      <c r="C2758">
        <v>861</v>
      </c>
      <c r="D2758" t="str">
        <f>VLOOKUP(Oliusala[[#This Row],[postnumer]],Sveitarfelog[#All],4,FALSE)</f>
        <v>Rangárþing eystra</v>
      </c>
      <c r="E2758" t="str">
        <f>VLOOKUP(Oliusala[[#This Row],[postnumer]],Sveitarfelog[#All],5,FALSE)</f>
        <v>Suðurland</v>
      </c>
      <c r="F2758" t="s">
        <v>30</v>
      </c>
      <c r="G2758" t="s">
        <v>24</v>
      </c>
      <c r="H2758" t="s">
        <v>60</v>
      </c>
      <c r="I2758" s="1">
        <v>26468</v>
      </c>
      <c r="J2758" s="2">
        <f>VLOOKUP(Oliusala[[#This Row],[tegund]],Tegundir!$B$2:$D$19,3,FALSE)*Oliusala[[#This Row],[magn]]/1000</f>
        <v>22.894819999999999</v>
      </c>
      <c r="K2758">
        <v>2011</v>
      </c>
      <c r="L2758" t="s">
        <v>19</v>
      </c>
      <c r="M2758" s="144" t="s">
        <v>59</v>
      </c>
      <c r="O2758" s="144" t="s">
        <v>1998</v>
      </c>
    </row>
    <row r="2759" spans="1:15" x14ac:dyDescent="0.2">
      <c r="A2759" t="s">
        <v>63</v>
      </c>
      <c r="B2759" s="144" t="s">
        <v>193</v>
      </c>
      <c r="C2759">
        <v>861</v>
      </c>
      <c r="D2759" t="str">
        <f>VLOOKUP(Oliusala[[#This Row],[postnumer]],Sveitarfelog[#All],4,FALSE)</f>
        <v>Rangárþing eystra</v>
      </c>
      <c r="E2759" t="str">
        <f>VLOOKUP(Oliusala[[#This Row],[postnumer]],Sveitarfelog[#All],5,FALSE)</f>
        <v>Suðurland</v>
      </c>
      <c r="F2759" t="s">
        <v>24</v>
      </c>
      <c r="G2759" t="s">
        <v>24</v>
      </c>
      <c r="H2759" t="s">
        <v>58</v>
      </c>
      <c r="I2759" s="1">
        <v>66233</v>
      </c>
      <c r="J2759" s="2">
        <f>VLOOKUP(Oliusala[[#This Row],[tegund]],Tegundir!$B$2:$D$19,3,FALSE)*Oliusala[[#This Row],[magn]]/1000</f>
        <v>57.291544999999999</v>
      </c>
      <c r="K2759">
        <v>2011</v>
      </c>
      <c r="L2759" t="s">
        <v>18</v>
      </c>
      <c r="M2759" s="144" t="s">
        <v>59</v>
      </c>
    </row>
    <row r="2760" spans="1:15" x14ac:dyDescent="0.2">
      <c r="A2760" t="s">
        <v>163</v>
      </c>
      <c r="B2760" s="144" t="s">
        <v>192</v>
      </c>
      <c r="C2760">
        <v>860</v>
      </c>
      <c r="D2760" t="str">
        <f>VLOOKUP(Oliusala[[#This Row],[postnumer]],Sveitarfelog[#All],4,FALSE)</f>
        <v>Rangárþing eystra</v>
      </c>
      <c r="E2760" t="str">
        <f>VLOOKUP(Oliusala[[#This Row],[postnumer]],Sveitarfelog[#All],5,FALSE)</f>
        <v>Suðurland</v>
      </c>
      <c r="F2760" t="s">
        <v>25</v>
      </c>
      <c r="G2760" t="s">
        <v>24</v>
      </c>
      <c r="H2760" t="s">
        <v>60</v>
      </c>
      <c r="I2760" s="1">
        <v>48967</v>
      </c>
      <c r="J2760" s="2">
        <f>VLOOKUP(Oliusala[[#This Row],[tegund]],Tegundir!$B$2:$D$19,3,FALSE)*Oliusala[[#This Row],[magn]]/1000</f>
        <v>42.356455000000004</v>
      </c>
      <c r="K2760">
        <v>2011</v>
      </c>
      <c r="L2760" t="s">
        <v>1955</v>
      </c>
      <c r="M2760" s="144" t="s">
        <v>59</v>
      </c>
    </row>
    <row r="2761" spans="1:15" x14ac:dyDescent="0.2">
      <c r="A2761" t="s">
        <v>57</v>
      </c>
      <c r="B2761" s="144" t="s">
        <v>192</v>
      </c>
      <c r="C2761">
        <v>860</v>
      </c>
      <c r="D2761" t="str">
        <f>VLOOKUP(Oliusala[[#This Row],[postnumer]],Sveitarfelog[#All],4,FALSE)</f>
        <v>Rangárþing eystra</v>
      </c>
      <c r="E2761" t="str">
        <f>VLOOKUP(Oliusala[[#This Row],[postnumer]],Sveitarfelog[#All],5,FALSE)</f>
        <v>Suðurland</v>
      </c>
      <c r="F2761" t="s">
        <v>25</v>
      </c>
      <c r="G2761" t="s">
        <v>24</v>
      </c>
      <c r="H2761" t="s">
        <v>60</v>
      </c>
      <c r="I2761" s="1">
        <v>561720</v>
      </c>
      <c r="J2761" s="2">
        <f>VLOOKUP(Oliusala[[#This Row],[tegund]],Tegundir!$B$2:$D$19,3,FALSE)*Oliusala[[#This Row],[magn]]/1000</f>
        <v>485.88779999999997</v>
      </c>
      <c r="K2761">
        <v>2011</v>
      </c>
      <c r="L2761" t="s">
        <v>1955</v>
      </c>
      <c r="M2761" s="144" t="s">
        <v>59</v>
      </c>
    </row>
    <row r="2762" spans="1:15" x14ac:dyDescent="0.2">
      <c r="A2762" t="s">
        <v>163</v>
      </c>
      <c r="B2762" s="144" t="s">
        <v>193</v>
      </c>
      <c r="C2762">
        <v>861</v>
      </c>
      <c r="D2762" t="str">
        <f>VLOOKUP(Oliusala[[#This Row],[postnumer]],Sveitarfelog[#All],4,FALSE)</f>
        <v>Rangárþing eystra</v>
      </c>
      <c r="E2762" t="str">
        <f>VLOOKUP(Oliusala[[#This Row],[postnumer]],Sveitarfelog[#All],5,FALSE)</f>
        <v>Suðurland</v>
      </c>
      <c r="F2762" t="s">
        <v>25</v>
      </c>
      <c r="G2762" t="s">
        <v>24</v>
      </c>
      <c r="H2762" t="s">
        <v>60</v>
      </c>
      <c r="I2762" s="1">
        <v>37305</v>
      </c>
      <c r="J2762" s="2">
        <f>VLOOKUP(Oliusala[[#This Row],[tegund]],Tegundir!$B$2:$D$19,3,FALSE)*Oliusala[[#This Row],[magn]]/1000</f>
        <v>32.268825</v>
      </c>
      <c r="K2762">
        <v>2011</v>
      </c>
      <c r="L2762" t="s">
        <v>1955</v>
      </c>
      <c r="M2762" s="144" t="s">
        <v>59</v>
      </c>
    </row>
    <row r="2763" spans="1:15" x14ac:dyDescent="0.2">
      <c r="A2763" t="s">
        <v>57</v>
      </c>
      <c r="B2763" s="144" t="s">
        <v>193</v>
      </c>
      <c r="C2763">
        <v>861</v>
      </c>
      <c r="D2763" t="str">
        <f>VLOOKUP(Oliusala[[#This Row],[postnumer]],Sveitarfelog[#All],4,FALSE)</f>
        <v>Rangárþing eystra</v>
      </c>
      <c r="E2763" t="str">
        <f>VLOOKUP(Oliusala[[#This Row],[postnumer]],Sveitarfelog[#All],5,FALSE)</f>
        <v>Suðurland</v>
      </c>
      <c r="F2763" t="s">
        <v>25</v>
      </c>
      <c r="G2763" t="s">
        <v>24</v>
      </c>
      <c r="H2763" t="s">
        <v>60</v>
      </c>
      <c r="I2763" s="1">
        <v>317175</v>
      </c>
      <c r="J2763" s="2">
        <f>VLOOKUP(Oliusala[[#This Row],[tegund]],Tegundir!$B$2:$D$19,3,FALSE)*Oliusala[[#This Row],[magn]]/1000</f>
        <v>274.35637500000001</v>
      </c>
      <c r="K2763">
        <v>2011</v>
      </c>
      <c r="L2763" t="s">
        <v>1955</v>
      </c>
      <c r="M2763" s="144" t="s">
        <v>59</v>
      </c>
    </row>
    <row r="2764" spans="1:15" x14ac:dyDescent="0.2">
      <c r="A2764" t="s">
        <v>163</v>
      </c>
      <c r="B2764" s="144" t="s">
        <v>194</v>
      </c>
      <c r="C2764">
        <v>870</v>
      </c>
      <c r="D2764" t="str">
        <f>VLOOKUP(Oliusala[[#This Row],[postnumer]],Sveitarfelog[#All],4,FALSE)</f>
        <v>Mýrdalshreppur</v>
      </c>
      <c r="E2764" t="str">
        <f>VLOOKUP(Oliusala[[#This Row],[postnumer]],Sveitarfelog[#All],5,FALSE)</f>
        <v>Suðurland</v>
      </c>
      <c r="F2764" t="s">
        <v>24</v>
      </c>
      <c r="G2764" t="s">
        <v>24</v>
      </c>
      <c r="H2764" t="s">
        <v>60</v>
      </c>
      <c r="I2764" s="1">
        <v>1053</v>
      </c>
      <c r="J2764" s="2">
        <f>VLOOKUP(Oliusala[[#This Row],[tegund]],Tegundir!$B$2:$D$19,3,FALSE)*Oliusala[[#This Row],[magn]]/1000</f>
        <v>0.91084500000000002</v>
      </c>
      <c r="K2764">
        <v>2011</v>
      </c>
      <c r="L2764" t="s">
        <v>18</v>
      </c>
      <c r="M2764" s="144" t="s">
        <v>59</v>
      </c>
    </row>
    <row r="2765" spans="1:15" x14ac:dyDescent="0.2">
      <c r="A2765" t="s">
        <v>163</v>
      </c>
      <c r="B2765" s="144" t="s">
        <v>194</v>
      </c>
      <c r="C2765">
        <v>870</v>
      </c>
      <c r="D2765" t="str">
        <f>VLOOKUP(Oliusala[[#This Row],[postnumer]],Sveitarfelog[#All],4,FALSE)</f>
        <v>Mýrdalshreppur</v>
      </c>
      <c r="E2765" t="str">
        <f>VLOOKUP(Oliusala[[#This Row],[postnumer]],Sveitarfelog[#All],5,FALSE)</f>
        <v>Suðurland</v>
      </c>
      <c r="F2765" t="s">
        <v>30</v>
      </c>
      <c r="G2765" t="s">
        <v>24</v>
      </c>
      <c r="H2765" t="s">
        <v>60</v>
      </c>
      <c r="I2765" s="1">
        <v>3000</v>
      </c>
      <c r="J2765" s="2">
        <f>VLOOKUP(Oliusala[[#This Row],[tegund]],Tegundir!$B$2:$D$19,3,FALSE)*Oliusala[[#This Row],[magn]]/1000</f>
        <v>2.5950000000000002</v>
      </c>
      <c r="K2765">
        <v>2011</v>
      </c>
      <c r="L2765" t="s">
        <v>19</v>
      </c>
      <c r="M2765" s="144" t="s">
        <v>59</v>
      </c>
      <c r="O2765" s="144" t="s">
        <v>1998</v>
      </c>
    </row>
    <row r="2766" spans="1:15" x14ac:dyDescent="0.2">
      <c r="A2766" t="s">
        <v>57</v>
      </c>
      <c r="B2766" s="144" t="s">
        <v>194</v>
      </c>
      <c r="C2766">
        <v>870</v>
      </c>
      <c r="D2766" t="str">
        <f>VLOOKUP(Oliusala[[#This Row],[postnumer]],Sveitarfelog[#All],4,FALSE)</f>
        <v>Mýrdalshreppur</v>
      </c>
      <c r="E2766" t="str">
        <f>VLOOKUP(Oliusala[[#This Row],[postnumer]],Sveitarfelog[#All],5,FALSE)</f>
        <v>Suðurland</v>
      </c>
      <c r="F2766" t="s">
        <v>24</v>
      </c>
      <c r="G2766" t="s">
        <v>24</v>
      </c>
      <c r="H2766" t="s">
        <v>58</v>
      </c>
      <c r="I2766" s="1">
        <v>0</v>
      </c>
      <c r="J2766" s="2">
        <f>VLOOKUP(Oliusala[[#This Row],[tegund]],Tegundir!$B$2:$D$19,3,FALSE)*Oliusala[[#This Row],[magn]]/1000</f>
        <v>0</v>
      </c>
      <c r="K2766">
        <v>2011</v>
      </c>
      <c r="L2766" t="s">
        <v>18</v>
      </c>
      <c r="M2766" s="144" t="s">
        <v>59</v>
      </c>
    </row>
    <row r="2767" spans="1:15" x14ac:dyDescent="0.2">
      <c r="A2767" t="s">
        <v>57</v>
      </c>
      <c r="B2767" s="144" t="s">
        <v>194</v>
      </c>
      <c r="C2767">
        <v>870</v>
      </c>
      <c r="D2767" t="str">
        <f>VLOOKUP(Oliusala[[#This Row],[postnumer]],Sveitarfelog[#All],4,FALSE)</f>
        <v>Mýrdalshreppur</v>
      </c>
      <c r="E2767" t="str">
        <f>VLOOKUP(Oliusala[[#This Row],[postnumer]],Sveitarfelog[#All],5,FALSE)</f>
        <v>Suðurland</v>
      </c>
      <c r="F2767" t="s">
        <v>24</v>
      </c>
      <c r="G2767" t="s">
        <v>24</v>
      </c>
      <c r="H2767" t="s">
        <v>60</v>
      </c>
      <c r="I2767" s="1">
        <v>127746</v>
      </c>
      <c r="J2767" s="2">
        <f>VLOOKUP(Oliusala[[#This Row],[tegund]],Tegundir!$B$2:$D$19,3,FALSE)*Oliusala[[#This Row],[magn]]/1000</f>
        <v>110.50028999999999</v>
      </c>
      <c r="K2767">
        <v>2011</v>
      </c>
      <c r="L2767" t="s">
        <v>18</v>
      </c>
      <c r="M2767" s="144" t="s">
        <v>59</v>
      </c>
    </row>
    <row r="2768" spans="1:15" x14ac:dyDescent="0.2">
      <c r="A2768" t="s">
        <v>63</v>
      </c>
      <c r="B2768" s="144" t="s">
        <v>194</v>
      </c>
      <c r="C2768">
        <v>870</v>
      </c>
      <c r="D2768" t="str">
        <f>VLOOKUP(Oliusala[[#This Row],[postnumer]],Sveitarfelog[#All],4,FALSE)</f>
        <v>Mýrdalshreppur</v>
      </c>
      <c r="E2768" t="str">
        <f>VLOOKUP(Oliusala[[#This Row],[postnumer]],Sveitarfelog[#All],5,FALSE)</f>
        <v>Suðurland</v>
      </c>
      <c r="F2768" t="s">
        <v>24</v>
      </c>
      <c r="G2768" t="s">
        <v>24</v>
      </c>
      <c r="H2768" t="s">
        <v>58</v>
      </c>
      <c r="I2768" s="1">
        <v>762201</v>
      </c>
      <c r="J2768" s="2">
        <f>VLOOKUP(Oliusala[[#This Row],[tegund]],Tegundir!$B$2:$D$19,3,FALSE)*Oliusala[[#This Row],[magn]]/1000</f>
        <v>659.30386499999997</v>
      </c>
      <c r="K2768">
        <v>2011</v>
      </c>
      <c r="L2768" t="s">
        <v>18</v>
      </c>
      <c r="M2768" s="144" t="s">
        <v>59</v>
      </c>
    </row>
    <row r="2769" spans="1:15" x14ac:dyDescent="0.2">
      <c r="A2769" t="s">
        <v>163</v>
      </c>
      <c r="B2769" s="144" t="s">
        <v>195</v>
      </c>
      <c r="C2769">
        <v>880</v>
      </c>
      <c r="D2769" t="str">
        <f>VLOOKUP(Oliusala[[#This Row],[postnumer]],Sveitarfelog[#All],4,FALSE)</f>
        <v>Skaftárhreppur</v>
      </c>
      <c r="E2769" t="str">
        <f>VLOOKUP(Oliusala[[#This Row],[postnumer]],Sveitarfelog[#All],5,FALSE)</f>
        <v>Suðurland</v>
      </c>
      <c r="F2769" t="s">
        <v>24</v>
      </c>
      <c r="G2769" t="s">
        <v>24</v>
      </c>
      <c r="H2769" t="s">
        <v>60</v>
      </c>
      <c r="I2769" s="1">
        <v>500</v>
      </c>
      <c r="J2769" s="2">
        <f>VLOOKUP(Oliusala[[#This Row],[tegund]],Tegundir!$B$2:$D$19,3,FALSE)*Oliusala[[#This Row],[magn]]/1000</f>
        <v>0.4325</v>
      </c>
      <c r="K2769">
        <v>2011</v>
      </c>
      <c r="L2769" t="s">
        <v>18</v>
      </c>
      <c r="M2769" s="144" t="s">
        <v>59</v>
      </c>
    </row>
    <row r="2770" spans="1:15" x14ac:dyDescent="0.2">
      <c r="A2770" t="s">
        <v>57</v>
      </c>
      <c r="B2770" s="144" t="s">
        <v>195</v>
      </c>
      <c r="C2770">
        <v>880</v>
      </c>
      <c r="D2770" t="str">
        <f>VLOOKUP(Oliusala[[#This Row],[postnumer]],Sveitarfelog[#All],4,FALSE)</f>
        <v>Skaftárhreppur</v>
      </c>
      <c r="E2770" t="str">
        <f>VLOOKUP(Oliusala[[#This Row],[postnumer]],Sveitarfelog[#All],5,FALSE)</f>
        <v>Suðurland</v>
      </c>
      <c r="F2770" t="s">
        <v>24</v>
      </c>
      <c r="G2770" t="s">
        <v>24</v>
      </c>
      <c r="H2770" t="s">
        <v>58</v>
      </c>
      <c r="I2770" s="1">
        <v>0</v>
      </c>
      <c r="J2770" s="2">
        <f>VLOOKUP(Oliusala[[#This Row],[tegund]],Tegundir!$B$2:$D$19,3,FALSE)*Oliusala[[#This Row],[magn]]/1000</f>
        <v>0</v>
      </c>
      <c r="K2770">
        <v>2011</v>
      </c>
      <c r="L2770" t="s">
        <v>18</v>
      </c>
      <c r="M2770" s="144" t="s">
        <v>59</v>
      </c>
    </row>
    <row r="2771" spans="1:15" x14ac:dyDescent="0.2">
      <c r="A2771" t="s">
        <v>57</v>
      </c>
      <c r="B2771" s="144" t="s">
        <v>195</v>
      </c>
      <c r="C2771">
        <v>880</v>
      </c>
      <c r="D2771" t="str">
        <f>VLOOKUP(Oliusala[[#This Row],[postnumer]],Sveitarfelog[#All],4,FALSE)</f>
        <v>Skaftárhreppur</v>
      </c>
      <c r="E2771" t="str">
        <f>VLOOKUP(Oliusala[[#This Row],[postnumer]],Sveitarfelog[#All],5,FALSE)</f>
        <v>Suðurland</v>
      </c>
      <c r="F2771" t="s">
        <v>24</v>
      </c>
      <c r="G2771" t="s">
        <v>24</v>
      </c>
      <c r="H2771" t="s">
        <v>60</v>
      </c>
      <c r="I2771" s="1">
        <v>12674</v>
      </c>
      <c r="J2771" s="2">
        <f>VLOOKUP(Oliusala[[#This Row],[tegund]],Tegundir!$B$2:$D$19,3,FALSE)*Oliusala[[#This Row],[magn]]/1000</f>
        <v>10.963010000000001</v>
      </c>
      <c r="K2771">
        <v>2011</v>
      </c>
      <c r="L2771" t="s">
        <v>18</v>
      </c>
      <c r="M2771" s="144" t="s">
        <v>59</v>
      </c>
    </row>
    <row r="2772" spans="1:15" x14ac:dyDescent="0.2">
      <c r="A2772" t="s">
        <v>63</v>
      </c>
      <c r="B2772" s="144" t="s">
        <v>195</v>
      </c>
      <c r="C2772">
        <v>880</v>
      </c>
      <c r="D2772" t="str">
        <f>VLOOKUP(Oliusala[[#This Row],[postnumer]],Sveitarfelog[#All],4,FALSE)</f>
        <v>Skaftárhreppur</v>
      </c>
      <c r="E2772" t="str">
        <f>VLOOKUP(Oliusala[[#This Row],[postnumer]],Sveitarfelog[#All],5,FALSE)</f>
        <v>Suðurland</v>
      </c>
      <c r="F2772" t="s">
        <v>24</v>
      </c>
      <c r="G2772" t="s">
        <v>24</v>
      </c>
      <c r="H2772" t="s">
        <v>58</v>
      </c>
      <c r="I2772" s="1">
        <v>289569.5</v>
      </c>
      <c r="J2772" s="2">
        <f>VLOOKUP(Oliusala[[#This Row],[tegund]],Tegundir!$B$2:$D$19,3,FALSE)*Oliusala[[#This Row],[magn]]/1000</f>
        <v>250.47761749999998</v>
      </c>
      <c r="K2772">
        <v>2011</v>
      </c>
      <c r="L2772" t="s">
        <v>1955</v>
      </c>
      <c r="M2772" s="144" t="s">
        <v>59</v>
      </c>
      <c r="N2772" s="144" t="s">
        <v>1939</v>
      </c>
    </row>
    <row r="2773" spans="1:15" x14ac:dyDescent="0.2">
      <c r="A2773" t="s">
        <v>63</v>
      </c>
      <c r="B2773" s="144" t="s">
        <v>195</v>
      </c>
      <c r="C2773">
        <v>880</v>
      </c>
      <c r="D2773" t="str">
        <f>VLOOKUP(Oliusala[[#This Row],[postnumer]],Sveitarfelog[#All],4,FALSE)</f>
        <v>Skaftárhreppur</v>
      </c>
      <c r="E2773" t="str">
        <f>VLOOKUP(Oliusala[[#This Row],[postnumer]],Sveitarfelog[#All],5,FALSE)</f>
        <v>Suðurland</v>
      </c>
      <c r="F2773" t="s">
        <v>24</v>
      </c>
      <c r="G2773" t="s">
        <v>24</v>
      </c>
      <c r="H2773" t="s">
        <v>58</v>
      </c>
      <c r="I2773" s="1">
        <v>341614.5</v>
      </c>
      <c r="J2773" s="2">
        <f>VLOOKUP(Oliusala[[#This Row],[tegund]],Tegundir!$B$2:$D$19,3,FALSE)*Oliusala[[#This Row],[magn]]/1000</f>
        <v>295.49654249999998</v>
      </c>
      <c r="K2773">
        <v>2011</v>
      </c>
      <c r="L2773" t="s">
        <v>18</v>
      </c>
      <c r="M2773" s="144" t="s">
        <v>59</v>
      </c>
      <c r="N2773" s="144" t="s">
        <v>1939</v>
      </c>
    </row>
    <row r="2774" spans="1:15" x14ac:dyDescent="0.2">
      <c r="A2774" t="s">
        <v>57</v>
      </c>
      <c r="B2774" s="144" t="s">
        <v>195</v>
      </c>
      <c r="C2774">
        <v>880</v>
      </c>
      <c r="D2774" t="str">
        <f>VLOOKUP(Oliusala[[#This Row],[postnumer]],Sveitarfelog[#All],4,FALSE)</f>
        <v>Skaftárhreppur</v>
      </c>
      <c r="E2774" t="str">
        <f>VLOOKUP(Oliusala[[#This Row],[postnumer]],Sveitarfelog[#All],5,FALSE)</f>
        <v>Suðurland</v>
      </c>
      <c r="F2774" t="s">
        <v>29</v>
      </c>
      <c r="G2774" t="s">
        <v>24</v>
      </c>
      <c r="H2774" t="s">
        <v>60</v>
      </c>
      <c r="I2774" s="1">
        <v>0</v>
      </c>
      <c r="J2774" s="2">
        <f>VLOOKUP(Oliusala[[#This Row],[tegund]],Tegundir!$B$2:$D$19,3,FALSE)*Oliusala[[#This Row],[magn]]/1000</f>
        <v>0</v>
      </c>
      <c r="K2774">
        <v>2011</v>
      </c>
      <c r="L2774" t="s">
        <v>19</v>
      </c>
      <c r="M2774" s="144" t="s">
        <v>59</v>
      </c>
      <c r="O2774" s="144" t="s">
        <v>1998</v>
      </c>
    </row>
    <row r="2775" spans="1:15" x14ac:dyDescent="0.2">
      <c r="A2775" t="s">
        <v>57</v>
      </c>
      <c r="B2775" s="144" t="s">
        <v>195</v>
      </c>
      <c r="C2775">
        <v>880</v>
      </c>
      <c r="D2775" t="str">
        <f>VLOOKUP(Oliusala[[#This Row],[postnumer]],Sveitarfelog[#All],4,FALSE)</f>
        <v>Skaftárhreppur</v>
      </c>
      <c r="E2775" t="str">
        <f>VLOOKUP(Oliusala[[#This Row],[postnumer]],Sveitarfelog[#All],5,FALSE)</f>
        <v>Suðurland</v>
      </c>
      <c r="F2775" t="s">
        <v>30</v>
      </c>
      <c r="G2775" t="s">
        <v>24</v>
      </c>
      <c r="H2775" t="s">
        <v>60</v>
      </c>
      <c r="I2775" s="1">
        <v>57975</v>
      </c>
      <c r="J2775" s="2">
        <f>VLOOKUP(Oliusala[[#This Row],[tegund]],Tegundir!$B$2:$D$19,3,FALSE)*Oliusala[[#This Row],[magn]]/1000</f>
        <v>50.148375000000001</v>
      </c>
      <c r="K2775">
        <v>2011</v>
      </c>
      <c r="L2775" t="s">
        <v>19</v>
      </c>
      <c r="M2775" s="144" t="s">
        <v>59</v>
      </c>
      <c r="O2775" s="144" t="s">
        <v>1998</v>
      </c>
    </row>
    <row r="2776" spans="1:15" x14ac:dyDescent="0.2">
      <c r="A2776" t="s">
        <v>163</v>
      </c>
      <c r="B2776" s="144" t="s">
        <v>195</v>
      </c>
      <c r="C2776">
        <v>880</v>
      </c>
      <c r="D2776" t="str">
        <f>VLOOKUP(Oliusala[[#This Row],[postnumer]],Sveitarfelog[#All],4,FALSE)</f>
        <v>Skaftárhreppur</v>
      </c>
      <c r="E2776" t="str">
        <f>VLOOKUP(Oliusala[[#This Row],[postnumer]],Sveitarfelog[#All],5,FALSE)</f>
        <v>Suðurland</v>
      </c>
      <c r="F2776" t="s">
        <v>25</v>
      </c>
      <c r="G2776" t="s">
        <v>24</v>
      </c>
      <c r="H2776" t="s">
        <v>60</v>
      </c>
      <c r="I2776" s="1">
        <v>8566</v>
      </c>
      <c r="J2776" s="2">
        <f>VLOOKUP(Oliusala[[#This Row],[tegund]],Tegundir!$B$2:$D$19,3,FALSE)*Oliusala[[#This Row],[magn]]/1000</f>
        <v>7.4095900000000006</v>
      </c>
      <c r="K2776">
        <v>2011</v>
      </c>
      <c r="L2776" t="s">
        <v>1955</v>
      </c>
      <c r="M2776" s="144" t="s">
        <v>59</v>
      </c>
    </row>
    <row r="2777" spans="1:15" x14ac:dyDescent="0.2">
      <c r="A2777" t="s">
        <v>57</v>
      </c>
      <c r="B2777" s="144" t="s">
        <v>195</v>
      </c>
      <c r="C2777">
        <v>880</v>
      </c>
      <c r="D2777" t="str">
        <f>VLOOKUP(Oliusala[[#This Row],[postnumer]],Sveitarfelog[#All],4,FALSE)</f>
        <v>Skaftárhreppur</v>
      </c>
      <c r="E2777" t="str">
        <f>VLOOKUP(Oliusala[[#This Row],[postnumer]],Sveitarfelog[#All],5,FALSE)</f>
        <v>Suðurland</v>
      </c>
      <c r="F2777" t="s">
        <v>25</v>
      </c>
      <c r="G2777" t="s">
        <v>24</v>
      </c>
      <c r="H2777" t="s">
        <v>60</v>
      </c>
      <c r="I2777" s="1">
        <v>226637</v>
      </c>
      <c r="J2777" s="2">
        <f>VLOOKUP(Oliusala[[#This Row],[tegund]],Tegundir!$B$2:$D$19,3,FALSE)*Oliusala[[#This Row],[magn]]/1000</f>
        <v>196.04100500000001</v>
      </c>
      <c r="K2777">
        <v>2011</v>
      </c>
      <c r="L2777" t="s">
        <v>1955</v>
      </c>
      <c r="M2777" s="144" t="s">
        <v>59</v>
      </c>
    </row>
    <row r="2778" spans="1:15" x14ac:dyDescent="0.2">
      <c r="A2778" t="s">
        <v>163</v>
      </c>
      <c r="B2778" s="144" t="s">
        <v>194</v>
      </c>
      <c r="C2778">
        <v>870</v>
      </c>
      <c r="D2778" t="str">
        <f>VLOOKUP(Oliusala[[#This Row],[postnumer]],Sveitarfelog[#All],4,FALSE)</f>
        <v>Mýrdalshreppur</v>
      </c>
      <c r="E2778" t="str">
        <f>VLOOKUP(Oliusala[[#This Row],[postnumer]],Sveitarfelog[#All],5,FALSE)</f>
        <v>Suðurland</v>
      </c>
      <c r="F2778" t="s">
        <v>25</v>
      </c>
      <c r="G2778" t="s">
        <v>24</v>
      </c>
      <c r="H2778" t="s">
        <v>60</v>
      </c>
      <c r="I2778" s="1">
        <v>41237</v>
      </c>
      <c r="J2778" s="2">
        <f>VLOOKUP(Oliusala[[#This Row],[tegund]],Tegundir!$B$2:$D$19,3,FALSE)*Oliusala[[#This Row],[magn]]/1000</f>
        <v>35.670004999999996</v>
      </c>
      <c r="K2778">
        <v>2011</v>
      </c>
      <c r="L2778" t="s">
        <v>1955</v>
      </c>
      <c r="M2778" s="144" t="s">
        <v>59</v>
      </c>
    </row>
    <row r="2779" spans="1:15" x14ac:dyDescent="0.2">
      <c r="A2779" t="s">
        <v>57</v>
      </c>
      <c r="B2779" s="144" t="s">
        <v>194</v>
      </c>
      <c r="C2779">
        <v>870</v>
      </c>
      <c r="D2779" t="str">
        <f>VLOOKUP(Oliusala[[#This Row],[postnumer]],Sveitarfelog[#All],4,FALSE)</f>
        <v>Mýrdalshreppur</v>
      </c>
      <c r="E2779" t="str">
        <f>VLOOKUP(Oliusala[[#This Row],[postnumer]],Sveitarfelog[#All],5,FALSE)</f>
        <v>Suðurland</v>
      </c>
      <c r="F2779" t="s">
        <v>25</v>
      </c>
      <c r="G2779" t="s">
        <v>24</v>
      </c>
      <c r="H2779" t="s">
        <v>60</v>
      </c>
      <c r="I2779" s="1">
        <v>482605</v>
      </c>
      <c r="J2779" s="2">
        <f>VLOOKUP(Oliusala[[#This Row],[tegund]],Tegundir!$B$2:$D$19,3,FALSE)*Oliusala[[#This Row],[magn]]/1000</f>
        <v>417.45332500000001</v>
      </c>
      <c r="K2779">
        <v>2011</v>
      </c>
      <c r="L2779" t="s">
        <v>1955</v>
      </c>
      <c r="M2779" s="144" t="s">
        <v>59</v>
      </c>
    </row>
    <row r="2780" spans="1:15" x14ac:dyDescent="0.2">
      <c r="A2780" t="s">
        <v>57</v>
      </c>
      <c r="B2780" s="144" t="s">
        <v>65</v>
      </c>
      <c r="C2780">
        <v>900</v>
      </c>
      <c r="D2780" t="str">
        <f>VLOOKUP(Oliusala[[#This Row],[postnumer]],Sveitarfelog[#All],4,FALSE)</f>
        <v>Vestmannaeyjabær</v>
      </c>
      <c r="E2780" t="str">
        <f>VLOOKUP(Oliusala[[#This Row],[postnumer]],Sveitarfelog[#All],5,FALSE)</f>
        <v>Suðurland</v>
      </c>
      <c r="F2780" t="s">
        <v>24</v>
      </c>
      <c r="G2780" t="s">
        <v>24</v>
      </c>
      <c r="H2780" t="s">
        <v>58</v>
      </c>
      <c r="I2780" s="1">
        <v>0</v>
      </c>
      <c r="J2780" s="2">
        <f>VLOOKUP(Oliusala[[#This Row],[tegund]],Tegundir!$B$2:$D$19,3,FALSE)*Oliusala[[#This Row],[magn]]/1000</f>
        <v>0</v>
      </c>
      <c r="K2780">
        <v>2011</v>
      </c>
      <c r="L2780" t="s">
        <v>18</v>
      </c>
      <c r="M2780" s="144" t="s">
        <v>59</v>
      </c>
    </row>
    <row r="2781" spans="1:15" x14ac:dyDescent="0.2">
      <c r="A2781" t="s">
        <v>63</v>
      </c>
      <c r="B2781" s="144" t="s">
        <v>65</v>
      </c>
      <c r="C2781">
        <v>900</v>
      </c>
      <c r="D2781" t="str">
        <f>VLOOKUP(Oliusala[[#This Row],[postnumer]],Sveitarfelog[#All],4,FALSE)</f>
        <v>Vestmannaeyjabær</v>
      </c>
      <c r="E2781" t="str">
        <f>VLOOKUP(Oliusala[[#This Row],[postnumer]],Sveitarfelog[#All],5,FALSE)</f>
        <v>Suðurland</v>
      </c>
      <c r="F2781" t="s">
        <v>24</v>
      </c>
      <c r="G2781" t="s">
        <v>24</v>
      </c>
      <c r="H2781" t="s">
        <v>58</v>
      </c>
      <c r="I2781" s="1">
        <v>13394</v>
      </c>
      <c r="J2781" s="2">
        <f>VLOOKUP(Oliusala[[#This Row],[tegund]],Tegundir!$B$2:$D$19,3,FALSE)*Oliusala[[#This Row],[magn]]/1000</f>
        <v>11.585809999999999</v>
      </c>
      <c r="K2781">
        <v>2011</v>
      </c>
      <c r="L2781" t="s">
        <v>18</v>
      </c>
      <c r="M2781" s="144" t="s">
        <v>59</v>
      </c>
    </row>
    <row r="2782" spans="1:15" x14ac:dyDescent="0.2">
      <c r="A2782" t="s">
        <v>63</v>
      </c>
      <c r="B2782" s="144" t="s">
        <v>65</v>
      </c>
      <c r="C2782">
        <v>900</v>
      </c>
      <c r="D2782" t="str">
        <f>VLOOKUP(Oliusala[[#This Row],[postnumer]],Sveitarfelog[#All],4,FALSE)</f>
        <v>Vestmannaeyjabær</v>
      </c>
      <c r="E2782" t="str">
        <f>VLOOKUP(Oliusala[[#This Row],[postnumer]],Sveitarfelog[#All],5,FALSE)</f>
        <v>Suðurland</v>
      </c>
      <c r="F2782" t="s">
        <v>24</v>
      </c>
      <c r="G2782" t="s">
        <v>24</v>
      </c>
      <c r="H2782" t="s">
        <v>58</v>
      </c>
      <c r="I2782" s="1">
        <v>166458</v>
      </c>
      <c r="J2782" s="2">
        <f>VLOOKUP(Oliusala[[#This Row],[tegund]],Tegundir!$B$2:$D$19,3,FALSE)*Oliusala[[#This Row],[magn]]/1000</f>
        <v>143.98617000000002</v>
      </c>
      <c r="K2782">
        <v>2011</v>
      </c>
      <c r="L2782" t="s">
        <v>18</v>
      </c>
      <c r="M2782" s="144" t="s">
        <v>59</v>
      </c>
    </row>
    <row r="2783" spans="1:15" x14ac:dyDescent="0.2">
      <c r="A2783" t="s">
        <v>63</v>
      </c>
      <c r="B2783" s="144" t="s">
        <v>65</v>
      </c>
      <c r="C2783">
        <v>900</v>
      </c>
      <c r="D2783" t="str">
        <f>VLOOKUP(Oliusala[[#This Row],[postnumer]],Sveitarfelog[#All],4,FALSE)</f>
        <v>Vestmannaeyjabær</v>
      </c>
      <c r="E2783" t="str">
        <f>VLOOKUP(Oliusala[[#This Row],[postnumer]],Sveitarfelog[#All],5,FALSE)</f>
        <v>Suðurland</v>
      </c>
      <c r="F2783" t="s">
        <v>24</v>
      </c>
      <c r="G2783" t="s">
        <v>24</v>
      </c>
      <c r="H2783" t="s">
        <v>58</v>
      </c>
      <c r="I2783" s="1">
        <v>545</v>
      </c>
      <c r="J2783" s="2">
        <f>VLOOKUP(Oliusala[[#This Row],[tegund]],Tegundir!$B$2:$D$19,3,FALSE)*Oliusala[[#This Row],[magn]]/1000</f>
        <v>0.47142500000000004</v>
      </c>
      <c r="K2783">
        <v>2011</v>
      </c>
      <c r="L2783" t="s">
        <v>18</v>
      </c>
      <c r="M2783" s="144" t="s">
        <v>59</v>
      </c>
    </row>
    <row r="2784" spans="1:15" x14ac:dyDescent="0.2">
      <c r="A2784" t="s">
        <v>63</v>
      </c>
      <c r="B2784" s="144" t="s">
        <v>65</v>
      </c>
      <c r="C2784">
        <v>900</v>
      </c>
      <c r="D2784" t="str">
        <f>VLOOKUP(Oliusala[[#This Row],[postnumer]],Sveitarfelog[#All],4,FALSE)</f>
        <v>Vestmannaeyjabær</v>
      </c>
      <c r="E2784" t="str">
        <f>VLOOKUP(Oliusala[[#This Row],[postnumer]],Sveitarfelog[#All],5,FALSE)</f>
        <v>Suðurland</v>
      </c>
      <c r="F2784" t="s">
        <v>24</v>
      </c>
      <c r="G2784" t="s">
        <v>24</v>
      </c>
      <c r="H2784" t="s">
        <v>58</v>
      </c>
      <c r="I2784" s="1">
        <v>265599</v>
      </c>
      <c r="J2784" s="2">
        <f>VLOOKUP(Oliusala[[#This Row],[tegund]],Tegundir!$B$2:$D$19,3,FALSE)*Oliusala[[#This Row],[magn]]/1000</f>
        <v>229.743135</v>
      </c>
      <c r="K2784">
        <v>2011</v>
      </c>
      <c r="L2784" t="s">
        <v>18</v>
      </c>
      <c r="M2784" s="144" t="s">
        <v>59</v>
      </c>
    </row>
    <row r="2785" spans="1:15" x14ac:dyDescent="0.2">
      <c r="A2785" t="s">
        <v>65</v>
      </c>
      <c r="B2785" s="144" t="s">
        <v>65</v>
      </c>
      <c r="C2785">
        <v>900</v>
      </c>
      <c r="D2785" t="str">
        <f>VLOOKUP(Oliusala[[#This Row],[postnumer]],Sveitarfelog[#All],4,FALSE)</f>
        <v>Vestmannaeyjabær</v>
      </c>
      <c r="E2785" t="str">
        <f>VLOOKUP(Oliusala[[#This Row],[postnumer]],Sveitarfelog[#All],5,FALSE)</f>
        <v>Suðurland</v>
      </c>
      <c r="F2785" t="s">
        <v>24</v>
      </c>
      <c r="G2785" t="s">
        <v>24</v>
      </c>
      <c r="H2785" t="s">
        <v>58</v>
      </c>
      <c r="I2785" s="1">
        <v>148225</v>
      </c>
      <c r="J2785" s="2">
        <f>VLOOKUP(Oliusala[[#This Row],[tegund]],Tegundir!$B$2:$D$19,3,FALSE)*Oliusala[[#This Row],[magn]]/1000</f>
        <v>128.21462500000001</v>
      </c>
      <c r="K2785">
        <v>2011</v>
      </c>
      <c r="L2785" t="s">
        <v>18</v>
      </c>
      <c r="M2785" s="144" t="s">
        <v>59</v>
      </c>
    </row>
    <row r="2786" spans="1:15" x14ac:dyDescent="0.2">
      <c r="A2786" t="s">
        <v>63</v>
      </c>
      <c r="B2786" s="144" t="s">
        <v>65</v>
      </c>
      <c r="C2786">
        <v>900</v>
      </c>
      <c r="D2786" t="str">
        <f>VLOOKUP(Oliusala[[#This Row],[postnumer]],Sveitarfelog[#All],4,FALSE)</f>
        <v>Vestmannaeyjabær</v>
      </c>
      <c r="E2786" t="str">
        <f>VLOOKUP(Oliusala[[#This Row],[postnumer]],Sveitarfelog[#All],5,FALSE)</f>
        <v>Suðurland</v>
      </c>
      <c r="F2786" t="s">
        <v>25</v>
      </c>
      <c r="G2786" t="s">
        <v>24</v>
      </c>
      <c r="H2786" t="s">
        <v>58</v>
      </c>
      <c r="I2786" s="1">
        <v>25582</v>
      </c>
      <c r="J2786" s="2">
        <f>VLOOKUP(Oliusala[[#This Row],[tegund]],Tegundir!$B$2:$D$19,3,FALSE)*Oliusala[[#This Row],[magn]]/1000</f>
        <v>22.128430000000002</v>
      </c>
      <c r="K2786">
        <v>2011</v>
      </c>
      <c r="L2786" t="s">
        <v>19</v>
      </c>
      <c r="M2786" s="144" t="s">
        <v>59</v>
      </c>
      <c r="O2786" s="144" t="s">
        <v>1997</v>
      </c>
    </row>
    <row r="2787" spans="1:15" x14ac:dyDescent="0.2">
      <c r="A2787" t="s">
        <v>63</v>
      </c>
      <c r="B2787" s="144" t="s">
        <v>65</v>
      </c>
      <c r="C2787">
        <v>900</v>
      </c>
      <c r="D2787" t="str">
        <f>VLOOKUP(Oliusala[[#This Row],[postnumer]],Sveitarfelog[#All],4,FALSE)</f>
        <v>Vestmannaeyjabær</v>
      </c>
      <c r="E2787" t="str">
        <f>VLOOKUP(Oliusala[[#This Row],[postnumer]],Sveitarfelog[#All],5,FALSE)</f>
        <v>Suðurland</v>
      </c>
      <c r="F2787" t="s">
        <v>25</v>
      </c>
      <c r="G2787" t="s">
        <v>24</v>
      </c>
      <c r="H2787" t="s">
        <v>58</v>
      </c>
      <c r="I2787" s="1">
        <v>2069</v>
      </c>
      <c r="J2787" s="2">
        <f>VLOOKUP(Oliusala[[#This Row],[tegund]],Tegundir!$B$2:$D$19,3,FALSE)*Oliusala[[#This Row],[magn]]/1000</f>
        <v>1.789685</v>
      </c>
      <c r="K2787">
        <v>2011</v>
      </c>
      <c r="L2787" t="s">
        <v>19</v>
      </c>
      <c r="M2787" s="144" t="s">
        <v>59</v>
      </c>
      <c r="O2787" s="144" t="s">
        <v>1997</v>
      </c>
    </row>
    <row r="2788" spans="1:15" x14ac:dyDescent="0.2">
      <c r="A2788" t="s">
        <v>63</v>
      </c>
      <c r="B2788" s="144" t="s">
        <v>65</v>
      </c>
      <c r="C2788">
        <v>900</v>
      </c>
      <c r="D2788" t="str">
        <f>VLOOKUP(Oliusala[[#This Row],[postnumer]],Sveitarfelog[#All],4,FALSE)</f>
        <v>Vestmannaeyjabær</v>
      </c>
      <c r="E2788" t="str">
        <f>VLOOKUP(Oliusala[[#This Row],[postnumer]],Sveitarfelog[#All],5,FALSE)</f>
        <v>Suðurland</v>
      </c>
      <c r="F2788" t="s">
        <v>25</v>
      </c>
      <c r="G2788" t="s">
        <v>24</v>
      </c>
      <c r="H2788" t="s">
        <v>58</v>
      </c>
      <c r="I2788" s="1">
        <v>15317</v>
      </c>
      <c r="J2788" s="2">
        <f>VLOOKUP(Oliusala[[#This Row],[tegund]],Tegundir!$B$2:$D$19,3,FALSE)*Oliusala[[#This Row],[magn]]/1000</f>
        <v>13.249205</v>
      </c>
      <c r="K2788">
        <v>2011</v>
      </c>
      <c r="L2788" t="s">
        <v>19</v>
      </c>
      <c r="M2788" s="144" t="s">
        <v>59</v>
      </c>
      <c r="O2788" s="144" t="s">
        <v>1997</v>
      </c>
    </row>
    <row r="2789" spans="1:15" x14ac:dyDescent="0.2">
      <c r="A2789" t="s">
        <v>65</v>
      </c>
      <c r="B2789" s="144" t="s">
        <v>65</v>
      </c>
      <c r="C2789">
        <v>900</v>
      </c>
      <c r="D2789" t="str">
        <f>VLOOKUP(Oliusala[[#This Row],[postnumer]],Sveitarfelog[#All],4,FALSE)</f>
        <v>Vestmannaeyjabær</v>
      </c>
      <c r="E2789" t="str">
        <f>VLOOKUP(Oliusala[[#This Row],[postnumer]],Sveitarfelog[#All],5,FALSE)</f>
        <v>Suðurland</v>
      </c>
      <c r="F2789" t="s">
        <v>27</v>
      </c>
      <c r="G2789" t="s">
        <v>24</v>
      </c>
      <c r="H2789" t="s">
        <v>61</v>
      </c>
      <c r="I2789" s="1">
        <v>30003</v>
      </c>
      <c r="J2789" s="2">
        <f>VLOOKUP(Oliusala[[#This Row],[tegund]],Tegundir!$B$2:$D$19,3,FALSE)*Oliusala[[#This Row],[magn]]/1000</f>
        <v>25.952595000000002</v>
      </c>
      <c r="K2789">
        <v>2011</v>
      </c>
      <c r="L2789" t="s">
        <v>19</v>
      </c>
      <c r="M2789" s="144" t="s">
        <v>62</v>
      </c>
      <c r="O2789" s="144" t="s">
        <v>1998</v>
      </c>
    </row>
    <row r="2790" spans="1:15" x14ac:dyDescent="0.2">
      <c r="A2790" t="s">
        <v>65</v>
      </c>
      <c r="B2790" s="144" t="s">
        <v>65</v>
      </c>
      <c r="C2790">
        <v>900</v>
      </c>
      <c r="D2790" t="str">
        <f>VLOOKUP(Oliusala[[#This Row],[postnumer]],Sveitarfelog[#All],4,FALSE)</f>
        <v>Vestmannaeyjabær</v>
      </c>
      <c r="E2790" t="str">
        <f>VLOOKUP(Oliusala[[#This Row],[postnumer]],Sveitarfelog[#All],5,FALSE)</f>
        <v>Suðurland</v>
      </c>
      <c r="F2790" t="s">
        <v>29</v>
      </c>
      <c r="G2790" t="s">
        <v>24</v>
      </c>
      <c r="H2790" t="s">
        <v>61</v>
      </c>
      <c r="I2790" s="1">
        <v>149521</v>
      </c>
      <c r="J2790" s="2">
        <f>VLOOKUP(Oliusala[[#This Row],[tegund]],Tegundir!$B$2:$D$19,3,FALSE)*Oliusala[[#This Row],[magn]]/1000</f>
        <v>129.33566500000001</v>
      </c>
      <c r="K2790">
        <v>2011</v>
      </c>
      <c r="L2790" t="s">
        <v>19</v>
      </c>
      <c r="M2790" s="144" t="s">
        <v>62</v>
      </c>
      <c r="O2790" s="144" t="s">
        <v>1998</v>
      </c>
    </row>
    <row r="2791" spans="1:15" x14ac:dyDescent="0.2">
      <c r="A2791" t="s">
        <v>65</v>
      </c>
      <c r="B2791" s="144" t="s">
        <v>65</v>
      </c>
      <c r="C2791">
        <v>900</v>
      </c>
      <c r="D2791" t="str">
        <f>VLOOKUP(Oliusala[[#This Row],[postnumer]],Sveitarfelog[#All],4,FALSE)</f>
        <v>Vestmannaeyjabær</v>
      </c>
      <c r="E2791" t="str">
        <f>VLOOKUP(Oliusala[[#This Row],[postnumer]],Sveitarfelog[#All],5,FALSE)</f>
        <v>Suðurland</v>
      </c>
      <c r="F2791" t="s">
        <v>25</v>
      </c>
      <c r="G2791" t="s">
        <v>24</v>
      </c>
      <c r="H2791" t="s">
        <v>58</v>
      </c>
      <c r="I2791" s="1">
        <v>310810</v>
      </c>
      <c r="J2791" s="2">
        <f>VLOOKUP(Oliusala[[#This Row],[tegund]],Tegundir!$B$2:$D$19,3,FALSE)*Oliusala[[#This Row],[magn]]/1000</f>
        <v>268.85065000000003</v>
      </c>
      <c r="K2791">
        <v>2011</v>
      </c>
      <c r="L2791" t="s">
        <v>19</v>
      </c>
      <c r="M2791" s="144" t="s">
        <v>59</v>
      </c>
      <c r="O2791" s="144" t="s">
        <v>1997</v>
      </c>
    </row>
    <row r="2792" spans="1:15" x14ac:dyDescent="0.2">
      <c r="A2792" t="s">
        <v>65</v>
      </c>
      <c r="B2792" s="144" t="s">
        <v>65</v>
      </c>
      <c r="C2792">
        <v>900</v>
      </c>
      <c r="D2792" t="str">
        <f>VLOOKUP(Oliusala[[#This Row],[postnumer]],Sveitarfelog[#All],4,FALSE)</f>
        <v>Vestmannaeyjabær</v>
      </c>
      <c r="E2792" t="str">
        <f>VLOOKUP(Oliusala[[#This Row],[postnumer]],Sveitarfelog[#All],5,FALSE)</f>
        <v>Suðurland</v>
      </c>
      <c r="F2792" t="s">
        <v>25</v>
      </c>
      <c r="G2792" t="s">
        <v>24</v>
      </c>
      <c r="H2792" t="s">
        <v>61</v>
      </c>
      <c r="I2792" s="1">
        <v>4624</v>
      </c>
      <c r="J2792" s="2">
        <f>VLOOKUP(Oliusala[[#This Row],[tegund]],Tegundir!$B$2:$D$19,3,FALSE)*Oliusala[[#This Row],[magn]]/1000</f>
        <v>3.9997599999999998</v>
      </c>
      <c r="K2792">
        <v>2011</v>
      </c>
      <c r="L2792" t="s">
        <v>19</v>
      </c>
      <c r="M2792" s="144" t="s">
        <v>62</v>
      </c>
      <c r="O2792" s="144" t="s">
        <v>1997</v>
      </c>
    </row>
    <row r="2793" spans="1:15" x14ac:dyDescent="0.2">
      <c r="A2793" t="s">
        <v>65</v>
      </c>
      <c r="B2793" s="144" t="s">
        <v>65</v>
      </c>
      <c r="C2793">
        <v>900</v>
      </c>
      <c r="D2793" t="str">
        <f>VLOOKUP(Oliusala[[#This Row],[postnumer]],Sveitarfelog[#All],4,FALSE)</f>
        <v>Vestmannaeyjabær</v>
      </c>
      <c r="E2793" t="str">
        <f>VLOOKUP(Oliusala[[#This Row],[postnumer]],Sveitarfelog[#All],5,FALSE)</f>
        <v>Suðurland</v>
      </c>
      <c r="F2793" t="s">
        <v>27</v>
      </c>
      <c r="G2793" t="s">
        <v>24</v>
      </c>
      <c r="H2793" t="s">
        <v>58</v>
      </c>
      <c r="I2793" s="1">
        <v>2541804</v>
      </c>
      <c r="J2793" s="2">
        <f>VLOOKUP(Oliusala[[#This Row],[tegund]],Tegundir!$B$2:$D$19,3,FALSE)*Oliusala[[#This Row],[magn]]/1000</f>
        <v>2198.6604600000001</v>
      </c>
      <c r="K2793">
        <v>2011</v>
      </c>
      <c r="L2793" t="s">
        <v>19</v>
      </c>
      <c r="M2793" s="144" t="s">
        <v>59</v>
      </c>
      <c r="O2793" s="144" t="s">
        <v>1998</v>
      </c>
    </row>
    <row r="2794" spans="1:15" x14ac:dyDescent="0.2">
      <c r="A2794" t="s">
        <v>65</v>
      </c>
      <c r="B2794" s="144" t="s">
        <v>65</v>
      </c>
      <c r="C2794">
        <v>900</v>
      </c>
      <c r="D2794" t="str">
        <f>VLOOKUP(Oliusala[[#This Row],[postnumer]],Sveitarfelog[#All],4,FALSE)</f>
        <v>Vestmannaeyjabær</v>
      </c>
      <c r="E2794" t="str">
        <f>VLOOKUP(Oliusala[[#This Row],[postnumer]],Sveitarfelog[#All],5,FALSE)</f>
        <v>Suðurland</v>
      </c>
      <c r="F2794" t="s">
        <v>29</v>
      </c>
      <c r="G2794" t="s">
        <v>24</v>
      </c>
      <c r="H2794" t="s">
        <v>58</v>
      </c>
      <c r="I2794" s="1">
        <v>8616254</v>
      </c>
      <c r="J2794" s="2">
        <f>VLOOKUP(Oliusala[[#This Row],[tegund]],Tegundir!$B$2:$D$19,3,FALSE)*Oliusala[[#This Row],[magn]]/1000</f>
        <v>7453.0597099999995</v>
      </c>
      <c r="K2794">
        <v>2011</v>
      </c>
      <c r="L2794" t="s">
        <v>19</v>
      </c>
      <c r="M2794" s="144" t="s">
        <v>59</v>
      </c>
      <c r="O2794" s="144" t="s">
        <v>1998</v>
      </c>
    </row>
    <row r="2795" spans="1:15" x14ac:dyDescent="0.2">
      <c r="A2795" t="s">
        <v>65</v>
      </c>
      <c r="B2795" s="144" t="s">
        <v>65</v>
      </c>
      <c r="C2795">
        <v>900</v>
      </c>
      <c r="D2795" t="str">
        <f>VLOOKUP(Oliusala[[#This Row],[postnumer]],Sveitarfelog[#All],4,FALSE)</f>
        <v>Vestmannaeyjabær</v>
      </c>
      <c r="E2795" t="str">
        <f>VLOOKUP(Oliusala[[#This Row],[postnumer]],Sveitarfelog[#All],5,FALSE)</f>
        <v>Suðurland</v>
      </c>
      <c r="F2795" t="s">
        <v>30</v>
      </c>
      <c r="G2795" t="s">
        <v>24</v>
      </c>
      <c r="H2795" t="s">
        <v>58</v>
      </c>
      <c r="I2795" s="1">
        <v>58082</v>
      </c>
      <c r="J2795" s="2">
        <f>VLOOKUP(Oliusala[[#This Row],[tegund]],Tegundir!$B$2:$D$19,3,FALSE)*Oliusala[[#This Row],[magn]]/1000</f>
        <v>50.240929999999999</v>
      </c>
      <c r="K2795">
        <v>2011</v>
      </c>
      <c r="L2795" t="s">
        <v>19</v>
      </c>
      <c r="M2795" s="144" t="s">
        <v>59</v>
      </c>
      <c r="O2795" s="144" t="s">
        <v>1998</v>
      </c>
    </row>
    <row r="2796" spans="1:15" x14ac:dyDescent="0.2">
      <c r="A2796" t="s">
        <v>57</v>
      </c>
      <c r="B2796" s="144" t="s">
        <v>5</v>
      </c>
      <c r="C2796">
        <v>101</v>
      </c>
      <c r="D2796" t="str">
        <f>VLOOKUP(Oliusala[[#This Row],[postnumer]],Sveitarfelog[#All],4,FALSE)</f>
        <v>Garðabær,Hafnarfjarðarkaupstaður,Kópavogsbær,Reykjavíkurborg,Seltjarnarnesbær</v>
      </c>
      <c r="E2796" t="str">
        <f>VLOOKUP(Oliusala[[#This Row],[postnumer]],Sveitarfelog[#All],5,FALSE)</f>
        <v>Höfuðborgarsvæðið</v>
      </c>
      <c r="F2796" t="s">
        <v>31</v>
      </c>
      <c r="G2796" t="s">
        <v>52</v>
      </c>
      <c r="H2796" t="s">
        <v>61</v>
      </c>
      <c r="I2796" s="1">
        <v>15255897</v>
      </c>
      <c r="J2796" s="2">
        <f>VLOOKUP(Oliusala[[#This Row],[tegund]],Tegundir!$B$2:$D$19,3,FALSE)*Oliusala[[#This Row],[magn]]/1000</f>
        <v>15255.897000000001</v>
      </c>
      <c r="K2796">
        <v>2011</v>
      </c>
      <c r="L2796" t="s">
        <v>19</v>
      </c>
      <c r="M2796" s="144" t="s">
        <v>62</v>
      </c>
      <c r="O2796" s="144" t="s">
        <v>1998</v>
      </c>
    </row>
    <row r="2797" spans="1:15" x14ac:dyDescent="0.2">
      <c r="A2797" t="s">
        <v>57</v>
      </c>
      <c r="B2797" s="144" t="s">
        <v>5</v>
      </c>
      <c r="C2797">
        <v>101</v>
      </c>
      <c r="D2797" t="str">
        <f>VLOOKUP(Oliusala[[#This Row],[postnumer]],Sveitarfelog[#All],4,FALSE)</f>
        <v>Garðabær,Hafnarfjarðarkaupstaður,Kópavogsbær,Reykjavíkurborg,Seltjarnarnesbær</v>
      </c>
      <c r="E2797" t="str">
        <f>VLOOKUP(Oliusala[[#This Row],[postnumer]],Sveitarfelog[#All],5,FALSE)</f>
        <v>Höfuðborgarsvæðið</v>
      </c>
      <c r="F2797" t="s">
        <v>28</v>
      </c>
      <c r="G2797" t="s">
        <v>52</v>
      </c>
      <c r="H2797" t="s">
        <v>61</v>
      </c>
      <c r="I2797" s="1">
        <v>400063</v>
      </c>
      <c r="J2797" s="2">
        <f>VLOOKUP(Oliusala[[#This Row],[tegund]],Tegundir!$B$2:$D$19,3,FALSE)*Oliusala[[#This Row],[magn]]/1000</f>
        <v>348.45487300000002</v>
      </c>
      <c r="K2797">
        <v>2011</v>
      </c>
      <c r="L2797" t="s">
        <v>19</v>
      </c>
      <c r="M2797" s="144" t="s">
        <v>62</v>
      </c>
      <c r="O2797" s="144" t="s">
        <v>1998</v>
      </c>
    </row>
    <row r="2798" spans="1:15" x14ac:dyDescent="0.2">
      <c r="A2798" t="s">
        <v>57</v>
      </c>
      <c r="B2798" s="144" t="s">
        <v>5</v>
      </c>
      <c r="C2798">
        <v>101</v>
      </c>
      <c r="D2798" t="str">
        <f>VLOOKUP(Oliusala[[#This Row],[postnumer]],Sveitarfelog[#All],4,FALSE)</f>
        <v>Garðabær,Hafnarfjarðarkaupstaður,Kópavogsbær,Reykjavíkurborg,Seltjarnarnesbær</v>
      </c>
      <c r="E2798" t="str">
        <f>VLOOKUP(Oliusala[[#This Row],[postnumer]],Sveitarfelog[#All],5,FALSE)</f>
        <v>Höfuðborgarsvæðið</v>
      </c>
      <c r="F2798" t="s">
        <v>31</v>
      </c>
      <c r="G2798" t="s">
        <v>52</v>
      </c>
      <c r="H2798" t="s">
        <v>61</v>
      </c>
      <c r="I2798" s="1">
        <v>6218798</v>
      </c>
      <c r="J2798" s="2">
        <f>VLOOKUP(Oliusala[[#This Row],[tegund]],Tegundir!$B$2:$D$19,3,FALSE)*Oliusala[[#This Row],[magn]]/1000</f>
        <v>6218.7979999999998</v>
      </c>
      <c r="K2798">
        <v>2011</v>
      </c>
      <c r="L2798" t="s">
        <v>19</v>
      </c>
      <c r="M2798" s="144" t="s">
        <v>62</v>
      </c>
      <c r="O2798" s="144" t="s">
        <v>1998</v>
      </c>
    </row>
    <row r="2799" spans="1:15" x14ac:dyDescent="0.2">
      <c r="A2799" t="s">
        <v>57</v>
      </c>
      <c r="B2799" s="144" t="s">
        <v>5</v>
      </c>
      <c r="C2799">
        <v>101</v>
      </c>
      <c r="D2799" t="str">
        <f>VLOOKUP(Oliusala[[#This Row],[postnumer]],Sveitarfelog[#All],4,FALSE)</f>
        <v>Garðabær,Hafnarfjarðarkaupstaður,Kópavogsbær,Reykjavíkurborg,Seltjarnarnesbær</v>
      </c>
      <c r="E2799" t="str">
        <f>VLOOKUP(Oliusala[[#This Row],[postnumer]],Sveitarfelog[#All],5,FALSE)</f>
        <v>Höfuðborgarsvæðið</v>
      </c>
      <c r="F2799" t="s">
        <v>28</v>
      </c>
      <c r="G2799" t="s">
        <v>52</v>
      </c>
      <c r="H2799" t="s">
        <v>61</v>
      </c>
      <c r="I2799" s="1">
        <v>174683</v>
      </c>
      <c r="J2799" s="2">
        <f>VLOOKUP(Oliusala[[#This Row],[tegund]],Tegundir!$B$2:$D$19,3,FALSE)*Oliusala[[#This Row],[magn]]/1000</f>
        <v>152.14889300000002</v>
      </c>
      <c r="K2799">
        <v>2011</v>
      </c>
      <c r="L2799" t="s">
        <v>19</v>
      </c>
      <c r="M2799" s="144" t="s">
        <v>62</v>
      </c>
      <c r="O2799" s="144" t="s">
        <v>1998</v>
      </c>
    </row>
    <row r="2800" spans="1:15" x14ac:dyDescent="0.2">
      <c r="A2800" t="s">
        <v>57</v>
      </c>
      <c r="B2800" s="144" t="s">
        <v>5</v>
      </c>
      <c r="C2800">
        <v>101</v>
      </c>
      <c r="D2800" t="str">
        <f>VLOOKUP(Oliusala[[#This Row],[postnumer]],Sveitarfelog[#All],4,FALSE)</f>
        <v>Garðabær,Hafnarfjarðarkaupstaður,Kópavogsbær,Reykjavíkurborg,Seltjarnarnesbær</v>
      </c>
      <c r="E2800" t="str">
        <f>VLOOKUP(Oliusala[[#This Row],[postnumer]],Sveitarfelog[#All],5,FALSE)</f>
        <v>Höfuðborgarsvæðið</v>
      </c>
      <c r="F2800" t="s">
        <v>31</v>
      </c>
      <c r="G2800" t="s">
        <v>52</v>
      </c>
      <c r="H2800" t="s">
        <v>61</v>
      </c>
      <c r="I2800" s="1">
        <v>3348716</v>
      </c>
      <c r="J2800" s="2">
        <f>VLOOKUP(Oliusala[[#This Row],[tegund]],Tegundir!$B$2:$D$19,3,FALSE)*Oliusala[[#This Row],[magn]]/1000</f>
        <v>3348.7159999999999</v>
      </c>
      <c r="K2800">
        <v>2011</v>
      </c>
      <c r="L2800" t="s">
        <v>19</v>
      </c>
      <c r="M2800" s="144" t="s">
        <v>62</v>
      </c>
      <c r="O2800" s="144" t="s">
        <v>1998</v>
      </c>
    </row>
    <row r="2801" spans="1:15" x14ac:dyDescent="0.2">
      <c r="A2801" t="s">
        <v>57</v>
      </c>
      <c r="B2801" s="144" t="s">
        <v>5</v>
      </c>
      <c r="C2801">
        <v>101</v>
      </c>
      <c r="D2801" t="str">
        <f>VLOOKUP(Oliusala[[#This Row],[postnumer]],Sveitarfelog[#All],4,FALSE)</f>
        <v>Garðabær,Hafnarfjarðarkaupstaður,Kópavogsbær,Reykjavíkurborg,Seltjarnarnesbær</v>
      </c>
      <c r="E2801" t="str">
        <f>VLOOKUP(Oliusala[[#This Row],[postnumer]],Sveitarfelog[#All],5,FALSE)</f>
        <v>Höfuðborgarsvæðið</v>
      </c>
      <c r="F2801" t="s">
        <v>48</v>
      </c>
      <c r="G2801" t="s">
        <v>52</v>
      </c>
      <c r="H2801" t="s">
        <v>61</v>
      </c>
      <c r="I2801" s="1">
        <v>95595</v>
      </c>
      <c r="J2801" s="2">
        <f>VLOOKUP(Oliusala[[#This Row],[tegund]],Tegundir!$B$2:$D$19,3,FALSE)*Oliusala[[#This Row],[magn]]/1000</f>
        <v>95.594999999999999</v>
      </c>
      <c r="K2801">
        <v>2011</v>
      </c>
      <c r="L2801" t="s">
        <v>19</v>
      </c>
      <c r="M2801" s="144" t="s">
        <v>62</v>
      </c>
      <c r="O2801" s="144" t="s">
        <v>1998</v>
      </c>
    </row>
    <row r="2802" spans="1:15" x14ac:dyDescent="0.2">
      <c r="A2802" t="s">
        <v>57</v>
      </c>
      <c r="B2802" s="144" t="s">
        <v>5</v>
      </c>
      <c r="C2802">
        <v>101</v>
      </c>
      <c r="D2802" t="str">
        <f>VLOOKUP(Oliusala[[#This Row],[postnumer]],Sveitarfelog[#All],4,FALSE)</f>
        <v>Garðabær,Hafnarfjarðarkaupstaður,Kópavogsbær,Reykjavíkurborg,Seltjarnarnesbær</v>
      </c>
      <c r="E2802" t="str">
        <f>VLOOKUP(Oliusala[[#This Row],[postnumer]],Sveitarfelog[#All],5,FALSE)</f>
        <v>Höfuðborgarsvæðið</v>
      </c>
      <c r="F2802" t="s">
        <v>49</v>
      </c>
      <c r="G2802" t="s">
        <v>52</v>
      </c>
      <c r="H2802" t="s">
        <v>61</v>
      </c>
      <c r="I2802" s="1">
        <v>1565166</v>
      </c>
      <c r="J2802" s="2">
        <f>VLOOKUP(Oliusala[[#This Row],[tegund]],Tegundir!$B$2:$D$19,3,FALSE)*Oliusala[[#This Row],[magn]]/1000</f>
        <v>1565.1659999999999</v>
      </c>
      <c r="K2802">
        <v>2011</v>
      </c>
      <c r="L2802" t="s">
        <v>19</v>
      </c>
      <c r="M2802" s="144" t="s">
        <v>62</v>
      </c>
      <c r="O2802" s="144" t="s">
        <v>1998</v>
      </c>
    </row>
    <row r="2803" spans="1:15" x14ac:dyDescent="0.2">
      <c r="A2803" t="s">
        <v>57</v>
      </c>
      <c r="B2803" s="144" t="s">
        <v>5</v>
      </c>
      <c r="C2803">
        <v>101</v>
      </c>
      <c r="D2803" t="str">
        <f>VLOOKUP(Oliusala[[#This Row],[postnumer]],Sveitarfelog[#All],4,FALSE)</f>
        <v>Garðabær,Hafnarfjarðarkaupstaður,Kópavogsbær,Reykjavíkurborg,Seltjarnarnesbær</v>
      </c>
      <c r="E2803" t="str">
        <f>VLOOKUP(Oliusala[[#This Row],[postnumer]],Sveitarfelog[#All],5,FALSE)</f>
        <v>Höfuðborgarsvæðið</v>
      </c>
      <c r="F2803" t="s">
        <v>31</v>
      </c>
      <c r="G2803" t="s">
        <v>52</v>
      </c>
      <c r="H2803" t="s">
        <v>58</v>
      </c>
      <c r="I2803" s="1">
        <v>10649094</v>
      </c>
      <c r="J2803" s="2">
        <f>VLOOKUP(Oliusala[[#This Row],[tegund]],Tegundir!$B$2:$D$19,3,FALSE)*Oliusala[[#This Row],[magn]]/1000</f>
        <v>10649.093999999999</v>
      </c>
      <c r="K2803">
        <v>2011</v>
      </c>
      <c r="L2803" t="s">
        <v>19</v>
      </c>
      <c r="M2803" s="144" t="s">
        <v>59</v>
      </c>
      <c r="O2803" s="144" t="s">
        <v>1998</v>
      </c>
    </row>
    <row r="2804" spans="1:15" x14ac:dyDescent="0.2">
      <c r="A2804" t="s">
        <v>57</v>
      </c>
      <c r="B2804" s="144" t="s">
        <v>5</v>
      </c>
      <c r="C2804">
        <v>101</v>
      </c>
      <c r="D2804" t="str">
        <f>VLOOKUP(Oliusala[[#This Row],[postnumer]],Sveitarfelog[#All],4,FALSE)</f>
        <v>Garðabær,Hafnarfjarðarkaupstaður,Kópavogsbær,Reykjavíkurborg,Seltjarnarnesbær</v>
      </c>
      <c r="E2804" t="str">
        <f>VLOOKUP(Oliusala[[#This Row],[postnumer]],Sveitarfelog[#All],5,FALSE)</f>
        <v>Höfuðborgarsvæðið</v>
      </c>
      <c r="F2804" t="s">
        <v>28</v>
      </c>
      <c r="G2804" t="s">
        <v>52</v>
      </c>
      <c r="H2804" t="s">
        <v>58</v>
      </c>
      <c r="I2804" s="1">
        <v>2254229</v>
      </c>
      <c r="J2804" s="2">
        <f>VLOOKUP(Oliusala[[#This Row],[tegund]],Tegundir!$B$2:$D$19,3,FALSE)*Oliusala[[#This Row],[magn]]/1000</f>
        <v>1963.4334590000001</v>
      </c>
      <c r="K2804">
        <v>2011</v>
      </c>
      <c r="L2804" t="s">
        <v>19</v>
      </c>
      <c r="M2804" s="144" t="s">
        <v>59</v>
      </c>
      <c r="O2804" s="144" t="s">
        <v>1998</v>
      </c>
    </row>
    <row r="2805" spans="1:15" x14ac:dyDescent="0.2">
      <c r="A2805" t="s">
        <v>57</v>
      </c>
      <c r="B2805" s="144" t="s">
        <v>5</v>
      </c>
      <c r="C2805">
        <v>101</v>
      </c>
      <c r="D2805" t="str">
        <f>VLOOKUP(Oliusala[[#This Row],[postnumer]],Sveitarfelog[#All],4,FALSE)</f>
        <v>Garðabær,Hafnarfjarðarkaupstaður,Kópavogsbær,Reykjavíkurborg,Seltjarnarnesbær</v>
      </c>
      <c r="E2805" t="str">
        <f>VLOOKUP(Oliusala[[#This Row],[postnumer]],Sveitarfelog[#All],5,FALSE)</f>
        <v>Höfuðborgarsvæðið</v>
      </c>
      <c r="F2805" t="s">
        <v>31</v>
      </c>
      <c r="G2805" t="s">
        <v>52</v>
      </c>
      <c r="H2805" t="s">
        <v>58</v>
      </c>
      <c r="I2805" s="1">
        <v>3742650</v>
      </c>
      <c r="J2805" s="2">
        <f>VLOOKUP(Oliusala[[#This Row],[tegund]],Tegundir!$B$2:$D$19,3,FALSE)*Oliusala[[#This Row],[magn]]/1000</f>
        <v>3742.65</v>
      </c>
      <c r="K2805">
        <v>2011</v>
      </c>
      <c r="L2805" t="s">
        <v>1955</v>
      </c>
      <c r="M2805" s="144" t="s">
        <v>59</v>
      </c>
    </row>
    <row r="2806" spans="1:15" x14ac:dyDescent="0.2">
      <c r="A2806" t="s">
        <v>57</v>
      </c>
      <c r="B2806" s="144" t="s">
        <v>5</v>
      </c>
      <c r="C2806">
        <v>101</v>
      </c>
      <c r="D2806" t="str">
        <f>VLOOKUP(Oliusala[[#This Row],[postnumer]],Sveitarfelog[#All],4,FALSE)</f>
        <v>Garðabær,Hafnarfjarðarkaupstaður,Kópavogsbær,Reykjavíkurborg,Seltjarnarnesbær</v>
      </c>
      <c r="E2806" t="str">
        <f>VLOOKUP(Oliusala[[#This Row],[postnumer]],Sveitarfelog[#All],5,FALSE)</f>
        <v>Höfuðborgarsvæðið</v>
      </c>
      <c r="F2806" t="s">
        <v>31</v>
      </c>
      <c r="G2806" t="s">
        <v>52</v>
      </c>
      <c r="H2806" t="s">
        <v>60</v>
      </c>
      <c r="I2806" s="1">
        <v>0</v>
      </c>
      <c r="J2806" s="2">
        <f>VLOOKUP(Oliusala[[#This Row],[tegund]],Tegundir!$B$2:$D$19,3,FALSE)*Oliusala[[#This Row],[magn]]/1000</f>
        <v>0</v>
      </c>
      <c r="K2806">
        <v>2011</v>
      </c>
      <c r="L2806" t="s">
        <v>19</v>
      </c>
      <c r="M2806" s="144" t="s">
        <v>59</v>
      </c>
      <c r="O2806" s="144" t="s">
        <v>1998</v>
      </c>
    </row>
    <row r="2807" spans="1:15" x14ac:dyDescent="0.2">
      <c r="A2807" t="s">
        <v>57</v>
      </c>
      <c r="B2807" s="144" t="s">
        <v>5</v>
      </c>
      <c r="C2807">
        <v>101</v>
      </c>
      <c r="D2807" t="str">
        <f>VLOOKUP(Oliusala[[#This Row],[postnumer]],Sveitarfelog[#All],4,FALSE)</f>
        <v>Garðabær,Hafnarfjarðarkaupstaður,Kópavogsbær,Reykjavíkurborg,Seltjarnarnesbær</v>
      </c>
      <c r="E2807" t="str">
        <f>VLOOKUP(Oliusala[[#This Row],[postnumer]],Sveitarfelog[#All],5,FALSE)</f>
        <v>Höfuðborgarsvæðið</v>
      </c>
      <c r="F2807" t="s">
        <v>28</v>
      </c>
      <c r="G2807" t="s">
        <v>52</v>
      </c>
      <c r="H2807" t="s">
        <v>58</v>
      </c>
      <c r="I2807" s="1">
        <v>2760045</v>
      </c>
      <c r="J2807" s="2">
        <f>VLOOKUP(Oliusala[[#This Row],[tegund]],Tegundir!$B$2:$D$19,3,FALSE)*Oliusala[[#This Row],[magn]]/1000</f>
        <v>2403.9991949999999</v>
      </c>
      <c r="K2807">
        <v>2011</v>
      </c>
      <c r="L2807" t="s">
        <v>19</v>
      </c>
      <c r="M2807" s="144" t="s">
        <v>59</v>
      </c>
      <c r="O2807" s="144" t="s">
        <v>1998</v>
      </c>
    </row>
    <row r="2808" spans="1:15" x14ac:dyDescent="0.2">
      <c r="A2808" t="s">
        <v>57</v>
      </c>
      <c r="B2808" s="144" t="s">
        <v>5</v>
      </c>
      <c r="C2808">
        <v>101</v>
      </c>
      <c r="D2808" t="str">
        <f>VLOOKUP(Oliusala[[#This Row],[postnumer]],Sveitarfelog[#All],4,FALSE)</f>
        <v>Garðabær,Hafnarfjarðarkaupstaður,Kópavogsbær,Reykjavíkurborg,Seltjarnarnesbær</v>
      </c>
      <c r="E2808" t="str">
        <f>VLOOKUP(Oliusala[[#This Row],[postnumer]],Sveitarfelog[#All],5,FALSE)</f>
        <v>Höfuðborgarsvæðið</v>
      </c>
      <c r="F2808" t="s">
        <v>31</v>
      </c>
      <c r="G2808" t="s">
        <v>52</v>
      </c>
      <c r="H2808" t="s">
        <v>58</v>
      </c>
      <c r="I2808" s="1">
        <v>2201506</v>
      </c>
      <c r="J2808" s="2">
        <f>VLOOKUP(Oliusala[[#This Row],[tegund]],Tegundir!$B$2:$D$19,3,FALSE)*Oliusala[[#This Row],[magn]]/1000</f>
        <v>2201.5059999999999</v>
      </c>
      <c r="K2808">
        <v>2011</v>
      </c>
      <c r="L2808" t="s">
        <v>19</v>
      </c>
      <c r="M2808" s="144" t="s">
        <v>59</v>
      </c>
      <c r="O2808" s="144" t="s">
        <v>1998</v>
      </c>
    </row>
    <row r="2809" spans="1:15" x14ac:dyDescent="0.2">
      <c r="A2809" t="s">
        <v>57</v>
      </c>
      <c r="B2809" s="144" t="s">
        <v>5</v>
      </c>
      <c r="C2809">
        <v>101</v>
      </c>
      <c r="D2809" t="str">
        <f>VLOOKUP(Oliusala[[#This Row],[postnumer]],Sveitarfelog[#All],4,FALSE)</f>
        <v>Garðabær,Hafnarfjarðarkaupstaður,Kópavogsbær,Reykjavíkurborg,Seltjarnarnesbær</v>
      </c>
      <c r="E2809" t="str">
        <f>VLOOKUP(Oliusala[[#This Row],[postnumer]],Sveitarfelog[#All],5,FALSE)</f>
        <v>Höfuðborgarsvæðið</v>
      </c>
      <c r="F2809" t="s">
        <v>49</v>
      </c>
      <c r="G2809" t="s">
        <v>52</v>
      </c>
      <c r="H2809" t="s">
        <v>58</v>
      </c>
      <c r="I2809" s="1">
        <v>58836</v>
      </c>
      <c r="J2809" s="2">
        <f>VLOOKUP(Oliusala[[#This Row],[tegund]],Tegundir!$B$2:$D$19,3,FALSE)*Oliusala[[#This Row],[magn]]/1000</f>
        <v>58.835999999999999</v>
      </c>
      <c r="K2809">
        <v>2011</v>
      </c>
      <c r="L2809" t="s">
        <v>19</v>
      </c>
      <c r="M2809" s="144" t="s">
        <v>59</v>
      </c>
      <c r="O2809" s="144" t="s">
        <v>1998</v>
      </c>
    </row>
    <row r="2810" spans="1:15" x14ac:dyDescent="0.2">
      <c r="A2810" t="s">
        <v>57</v>
      </c>
      <c r="B2810" s="144" t="s">
        <v>75</v>
      </c>
      <c r="C2810">
        <v>230</v>
      </c>
      <c r="D2810" t="str">
        <f>VLOOKUP(Oliusala[[#This Row],[postnumer]],Sveitarfelog[#All],4,FALSE)</f>
        <v>Reykjanesbær</v>
      </c>
      <c r="E2810" t="str">
        <f>VLOOKUP(Oliusala[[#This Row],[postnumer]],Sveitarfelog[#All],5,FALSE)</f>
        <v>Suðurnes</v>
      </c>
      <c r="F2810" t="s">
        <v>31</v>
      </c>
      <c r="G2810" t="s">
        <v>52</v>
      </c>
      <c r="H2810" t="s">
        <v>61</v>
      </c>
      <c r="I2810" s="1">
        <v>328710</v>
      </c>
      <c r="J2810" s="2">
        <f>VLOOKUP(Oliusala[[#This Row],[tegund]],Tegundir!$B$2:$D$19,3,FALSE)*Oliusala[[#This Row],[magn]]/1000</f>
        <v>328.71</v>
      </c>
      <c r="K2810">
        <v>2011</v>
      </c>
      <c r="L2810" t="s">
        <v>1955</v>
      </c>
      <c r="M2810" s="144" t="s">
        <v>62</v>
      </c>
    </row>
    <row r="2811" spans="1:15" x14ac:dyDescent="0.2">
      <c r="A2811" t="s">
        <v>57</v>
      </c>
      <c r="B2811" s="144" t="s">
        <v>75</v>
      </c>
      <c r="C2811">
        <v>230</v>
      </c>
      <c r="D2811" t="str">
        <f>VLOOKUP(Oliusala[[#This Row],[postnumer]],Sveitarfelog[#All],4,FALSE)</f>
        <v>Reykjanesbær</v>
      </c>
      <c r="E2811" t="str">
        <f>VLOOKUP(Oliusala[[#This Row],[postnumer]],Sveitarfelog[#All],5,FALSE)</f>
        <v>Suðurnes</v>
      </c>
      <c r="F2811" t="s">
        <v>31</v>
      </c>
      <c r="G2811" t="s">
        <v>52</v>
      </c>
      <c r="H2811" t="s">
        <v>60</v>
      </c>
      <c r="I2811" s="1">
        <v>659857</v>
      </c>
      <c r="J2811" s="2">
        <f>VLOOKUP(Oliusala[[#This Row],[tegund]],Tegundir!$B$2:$D$19,3,FALSE)*Oliusala[[#This Row],[magn]]/1000</f>
        <v>659.85699999999997</v>
      </c>
      <c r="K2811">
        <v>2011</v>
      </c>
      <c r="L2811" t="s">
        <v>1955</v>
      </c>
      <c r="M2811" s="144" t="s">
        <v>59</v>
      </c>
    </row>
    <row r="2812" spans="1:15" x14ac:dyDescent="0.2">
      <c r="A2812" t="s">
        <v>57</v>
      </c>
      <c r="B2812" s="144" t="s">
        <v>81</v>
      </c>
      <c r="C2812">
        <v>270</v>
      </c>
      <c r="D2812" t="str">
        <f>VLOOKUP(Oliusala[[#This Row],[postnumer]],Sveitarfelog[#All],4,FALSE)</f>
        <v>Mosfellsbær</v>
      </c>
      <c r="E2812" t="str">
        <f>VLOOKUP(Oliusala[[#This Row],[postnumer]],Sveitarfelog[#All],5,FALSE)</f>
        <v>Höfuðborgarsvæðið</v>
      </c>
      <c r="F2812" t="s">
        <v>31</v>
      </c>
      <c r="G2812" t="s">
        <v>52</v>
      </c>
      <c r="H2812" t="s">
        <v>60</v>
      </c>
      <c r="I2812" s="1">
        <v>62658</v>
      </c>
      <c r="J2812" s="2">
        <f>VLOOKUP(Oliusala[[#This Row],[tegund]],Tegundir!$B$2:$D$19,3,FALSE)*Oliusala[[#This Row],[magn]]/1000</f>
        <v>62.658000000000001</v>
      </c>
      <c r="K2812">
        <v>2011</v>
      </c>
      <c r="L2812" t="s">
        <v>19</v>
      </c>
      <c r="M2812" s="144" t="s">
        <v>59</v>
      </c>
      <c r="O2812" s="144" t="s">
        <v>1998</v>
      </c>
    </row>
    <row r="2813" spans="1:15" x14ac:dyDescent="0.2">
      <c r="A2813" t="s">
        <v>84</v>
      </c>
      <c r="B2813" s="144" t="s">
        <v>84</v>
      </c>
      <c r="C2813">
        <v>300</v>
      </c>
      <c r="D2813" t="str">
        <f>VLOOKUP(Oliusala[[#This Row],[postnumer]],Sveitarfelog[#All],4,FALSE)</f>
        <v>Akraneskaupstaður,Hvalfjarðarsveit,Kjósarhreppur</v>
      </c>
      <c r="E2813" t="str">
        <f>VLOOKUP(Oliusala[[#This Row],[postnumer]],Sveitarfelog[#All],5,FALSE)</f>
        <v>Vesturland</v>
      </c>
      <c r="F2813" t="s">
        <v>31</v>
      </c>
      <c r="G2813" t="s">
        <v>52</v>
      </c>
      <c r="H2813" t="s">
        <v>58</v>
      </c>
      <c r="I2813" s="1">
        <v>1438852</v>
      </c>
      <c r="J2813" s="2">
        <f>VLOOKUP(Oliusala[[#This Row],[tegund]],Tegundir!$B$2:$D$19,3,FALSE)*Oliusala[[#This Row],[magn]]/1000</f>
        <v>1438.8520000000001</v>
      </c>
      <c r="K2813">
        <v>2011</v>
      </c>
      <c r="L2813" t="s">
        <v>19</v>
      </c>
      <c r="M2813" s="144" t="s">
        <v>59</v>
      </c>
      <c r="O2813" s="144" t="s">
        <v>1998</v>
      </c>
    </row>
    <row r="2814" spans="1:15" x14ac:dyDescent="0.2">
      <c r="A2814" t="s">
        <v>84</v>
      </c>
      <c r="B2814" s="144" t="s">
        <v>84</v>
      </c>
      <c r="C2814">
        <v>300</v>
      </c>
      <c r="D2814" t="str">
        <f>VLOOKUP(Oliusala[[#This Row],[postnumer]],Sveitarfelog[#All],4,FALSE)</f>
        <v>Akraneskaupstaður,Hvalfjarðarsveit,Kjósarhreppur</v>
      </c>
      <c r="E2814" t="str">
        <f>VLOOKUP(Oliusala[[#This Row],[postnumer]],Sveitarfelog[#All],5,FALSE)</f>
        <v>Vesturland</v>
      </c>
      <c r="F2814" t="s">
        <v>31</v>
      </c>
      <c r="G2814" t="s">
        <v>52</v>
      </c>
      <c r="H2814" t="s">
        <v>61</v>
      </c>
      <c r="I2814" s="1">
        <v>2080577</v>
      </c>
      <c r="J2814" s="2">
        <f>VLOOKUP(Oliusala[[#This Row],[tegund]],Tegundir!$B$2:$D$19,3,FALSE)*Oliusala[[#This Row],[magn]]/1000</f>
        <v>2080.5770000000002</v>
      </c>
      <c r="K2814">
        <v>2011</v>
      </c>
      <c r="L2814" t="s">
        <v>1955</v>
      </c>
      <c r="M2814" s="144" t="s">
        <v>62</v>
      </c>
    </row>
    <row r="2815" spans="1:15" x14ac:dyDescent="0.2">
      <c r="A2815" t="s">
        <v>107</v>
      </c>
      <c r="B2815" s="144" t="s">
        <v>83</v>
      </c>
      <c r="C2815">
        <v>400</v>
      </c>
      <c r="D2815" t="str">
        <f>VLOOKUP(Oliusala[[#This Row],[postnumer]],Sveitarfelog[#All],4,FALSE)</f>
        <v>Ísafjarðarbær</v>
      </c>
      <c r="E2815" t="str">
        <f>VLOOKUP(Oliusala[[#This Row],[postnumer]],Sveitarfelog[#All],5,FALSE)</f>
        <v>Vestfirðir</v>
      </c>
      <c r="F2815" t="s">
        <v>28</v>
      </c>
      <c r="G2815" t="s">
        <v>52</v>
      </c>
      <c r="H2815" t="s">
        <v>60</v>
      </c>
      <c r="I2815" s="1">
        <v>17398</v>
      </c>
      <c r="J2815" s="2">
        <f>VLOOKUP(Oliusala[[#This Row],[tegund]],Tegundir!$B$2:$D$19,3,FALSE)*Oliusala[[#This Row],[magn]]/1000</f>
        <v>15.153658</v>
      </c>
      <c r="K2815">
        <v>2011</v>
      </c>
      <c r="L2815" t="s">
        <v>19</v>
      </c>
      <c r="M2815" s="144" t="s">
        <v>59</v>
      </c>
      <c r="O2815" s="144" t="s">
        <v>1998</v>
      </c>
    </row>
    <row r="2816" spans="1:15" x14ac:dyDescent="0.2">
      <c r="A2816" t="s">
        <v>83</v>
      </c>
      <c r="B2816" s="144" t="s">
        <v>83</v>
      </c>
      <c r="C2816">
        <v>400</v>
      </c>
      <c r="D2816" t="str">
        <f>VLOOKUP(Oliusala[[#This Row],[postnumer]],Sveitarfelog[#All],4,FALSE)</f>
        <v>Ísafjarðarbær</v>
      </c>
      <c r="E2816" t="str">
        <f>VLOOKUP(Oliusala[[#This Row],[postnumer]],Sveitarfelog[#All],5,FALSE)</f>
        <v>Vestfirðir</v>
      </c>
      <c r="F2816" t="s">
        <v>28</v>
      </c>
      <c r="G2816" t="s">
        <v>52</v>
      </c>
      <c r="H2816" t="s">
        <v>58</v>
      </c>
      <c r="I2816" s="1">
        <v>459843</v>
      </c>
      <c r="J2816" s="2">
        <f>VLOOKUP(Oliusala[[#This Row],[tegund]],Tegundir!$B$2:$D$19,3,FALSE)*Oliusala[[#This Row],[magn]]/1000</f>
        <v>400.52325300000001</v>
      </c>
      <c r="K2816">
        <v>2011</v>
      </c>
      <c r="L2816" t="s">
        <v>19</v>
      </c>
      <c r="M2816" s="144" t="s">
        <v>59</v>
      </c>
      <c r="O2816" s="144" t="s">
        <v>1998</v>
      </c>
    </row>
    <row r="2817" spans="1:15" x14ac:dyDescent="0.2">
      <c r="A2817" t="s">
        <v>107</v>
      </c>
      <c r="B2817" s="144" t="s">
        <v>107</v>
      </c>
      <c r="C2817">
        <v>415</v>
      </c>
      <c r="D2817" t="str">
        <f>VLOOKUP(Oliusala[[#This Row],[postnumer]],Sveitarfelog[#All],4,FALSE)</f>
        <v>Bolungarvíkurkaupstaður</v>
      </c>
      <c r="E2817" t="str">
        <f>VLOOKUP(Oliusala[[#This Row],[postnumer]],Sveitarfelog[#All],5,FALSE)</f>
        <v>Vestfirðir</v>
      </c>
      <c r="F2817" t="s">
        <v>28</v>
      </c>
      <c r="G2817" t="s">
        <v>52</v>
      </c>
      <c r="H2817" t="s">
        <v>58</v>
      </c>
      <c r="I2817" s="1">
        <v>110201</v>
      </c>
      <c r="J2817" s="2">
        <f>VLOOKUP(Oliusala[[#This Row],[tegund]],Tegundir!$B$2:$D$19,3,FALSE)*Oliusala[[#This Row],[magn]]/1000</f>
        <v>95.985070999999991</v>
      </c>
      <c r="K2817">
        <v>2011</v>
      </c>
      <c r="L2817" t="s">
        <v>19</v>
      </c>
      <c r="M2817" s="144" t="s">
        <v>59</v>
      </c>
      <c r="O2817" s="144" t="s">
        <v>1998</v>
      </c>
    </row>
    <row r="2818" spans="1:15" x14ac:dyDescent="0.2">
      <c r="A2818" t="s">
        <v>107</v>
      </c>
      <c r="B2818" s="144" t="s">
        <v>73</v>
      </c>
      <c r="C2818">
        <v>450</v>
      </c>
      <c r="D2818" t="str">
        <f>VLOOKUP(Oliusala[[#This Row],[postnumer]],Sveitarfelog[#All],4,FALSE)</f>
        <v>Vesturbyggð</v>
      </c>
      <c r="E2818" t="str">
        <f>VLOOKUP(Oliusala[[#This Row],[postnumer]],Sveitarfelog[#All],5,FALSE)</f>
        <v>Vestfirðir</v>
      </c>
      <c r="F2818" t="s">
        <v>28</v>
      </c>
      <c r="G2818" t="s">
        <v>52</v>
      </c>
      <c r="H2818" t="s">
        <v>60</v>
      </c>
      <c r="I2818" s="1">
        <v>5030</v>
      </c>
      <c r="J2818" s="2">
        <f>VLOOKUP(Oliusala[[#This Row],[tegund]],Tegundir!$B$2:$D$19,3,FALSE)*Oliusala[[#This Row],[magn]]/1000</f>
        <v>4.3811299999999997</v>
      </c>
      <c r="K2818">
        <v>2011</v>
      </c>
      <c r="L2818" t="s">
        <v>19</v>
      </c>
      <c r="M2818" s="144" t="s">
        <v>59</v>
      </c>
      <c r="O2818" s="144" t="s">
        <v>1998</v>
      </c>
    </row>
    <row r="2819" spans="1:15" x14ac:dyDescent="0.2">
      <c r="A2819" t="s">
        <v>57</v>
      </c>
      <c r="B2819" s="144" t="s">
        <v>73</v>
      </c>
      <c r="C2819">
        <v>450</v>
      </c>
      <c r="D2819" t="str">
        <f>VLOOKUP(Oliusala[[#This Row],[postnumer]],Sveitarfelog[#All],4,FALSE)</f>
        <v>Vesturbyggð</v>
      </c>
      <c r="E2819" t="str">
        <f>VLOOKUP(Oliusala[[#This Row],[postnumer]],Sveitarfelog[#All],5,FALSE)</f>
        <v>Vestfirðir</v>
      </c>
      <c r="F2819" t="s">
        <v>28</v>
      </c>
      <c r="G2819" t="s">
        <v>52</v>
      </c>
      <c r="H2819" t="s">
        <v>60</v>
      </c>
      <c r="I2819" s="1">
        <v>91</v>
      </c>
      <c r="J2819" s="2">
        <f>VLOOKUP(Oliusala[[#This Row],[tegund]],Tegundir!$B$2:$D$19,3,FALSE)*Oliusala[[#This Row],[magn]]/1000</f>
        <v>7.9260999999999998E-2</v>
      </c>
      <c r="K2819">
        <v>2011</v>
      </c>
      <c r="L2819" t="s">
        <v>19</v>
      </c>
      <c r="M2819" s="144" t="s">
        <v>59</v>
      </c>
      <c r="O2819" s="144" t="s">
        <v>1998</v>
      </c>
    </row>
    <row r="2820" spans="1:15" x14ac:dyDescent="0.2">
      <c r="A2820" t="s">
        <v>107</v>
      </c>
      <c r="B2820" s="144" t="s">
        <v>119</v>
      </c>
      <c r="C2820">
        <v>470</v>
      </c>
      <c r="D2820" t="str">
        <f>VLOOKUP(Oliusala[[#This Row],[postnumer]],Sveitarfelog[#All],4,FALSE)</f>
        <v>Ísafjarðarbær</v>
      </c>
      <c r="E2820" t="str">
        <f>VLOOKUP(Oliusala[[#This Row],[postnumer]],Sveitarfelog[#All],5,FALSE)</f>
        <v>Vestfirðir</v>
      </c>
      <c r="F2820" t="s">
        <v>28</v>
      </c>
      <c r="G2820" t="s">
        <v>52</v>
      </c>
      <c r="H2820" t="s">
        <v>60</v>
      </c>
      <c r="I2820" s="1">
        <v>1907</v>
      </c>
      <c r="J2820" s="2">
        <f>VLOOKUP(Oliusala[[#This Row],[tegund]],Tegundir!$B$2:$D$19,3,FALSE)*Oliusala[[#This Row],[magn]]/1000</f>
        <v>1.6609970000000001</v>
      </c>
      <c r="K2820">
        <v>2011</v>
      </c>
      <c r="L2820" t="s">
        <v>19</v>
      </c>
      <c r="M2820" s="144" t="s">
        <v>59</v>
      </c>
      <c r="O2820" s="144" t="s">
        <v>1998</v>
      </c>
    </row>
    <row r="2821" spans="1:15" x14ac:dyDescent="0.2">
      <c r="A2821" t="s">
        <v>68</v>
      </c>
      <c r="B2821" s="144" t="s">
        <v>122</v>
      </c>
      <c r="C2821">
        <v>550</v>
      </c>
      <c r="D2821" t="str">
        <f>VLOOKUP(Oliusala[[#This Row],[postnumer]],Sveitarfelog[#All],4,FALSE)</f>
        <v>Skagafjörður</v>
      </c>
      <c r="E2821" t="str">
        <f>VLOOKUP(Oliusala[[#This Row],[postnumer]],Sveitarfelog[#All],5,FALSE)</f>
        <v>Norðurland vestra</v>
      </c>
      <c r="F2821" t="s">
        <v>28</v>
      </c>
      <c r="G2821" t="s">
        <v>52</v>
      </c>
      <c r="H2821" t="s">
        <v>60</v>
      </c>
      <c r="I2821" s="1">
        <v>18288</v>
      </c>
      <c r="J2821" s="2">
        <f>VLOOKUP(Oliusala[[#This Row],[tegund]],Tegundir!$B$2:$D$19,3,FALSE)*Oliusala[[#This Row],[magn]]/1000</f>
        <v>15.928848</v>
      </c>
      <c r="K2821">
        <v>2011</v>
      </c>
      <c r="L2821" t="s">
        <v>19</v>
      </c>
      <c r="M2821" s="144" t="s">
        <v>59</v>
      </c>
      <c r="O2821" s="144" t="s">
        <v>1998</v>
      </c>
    </row>
    <row r="2822" spans="1:15" x14ac:dyDescent="0.2">
      <c r="A2822" t="s">
        <v>68</v>
      </c>
      <c r="B2822" s="144" t="s">
        <v>135</v>
      </c>
      <c r="C2822">
        <v>580</v>
      </c>
      <c r="D2822" t="str">
        <f>VLOOKUP(Oliusala[[#This Row],[postnumer]],Sveitarfelog[#All],4,FALSE)</f>
        <v>Fjallabyggð</v>
      </c>
      <c r="E2822" t="str">
        <f>VLOOKUP(Oliusala[[#This Row],[postnumer]],Sveitarfelog[#All],5,FALSE)</f>
        <v>Norðurland eystra</v>
      </c>
      <c r="F2822" t="s">
        <v>28</v>
      </c>
      <c r="G2822" t="s">
        <v>52</v>
      </c>
      <c r="H2822" t="s">
        <v>60</v>
      </c>
      <c r="I2822" s="1">
        <v>539432</v>
      </c>
      <c r="J2822" s="2">
        <f>VLOOKUP(Oliusala[[#This Row],[tegund]],Tegundir!$B$2:$D$19,3,FALSE)*Oliusala[[#This Row],[magn]]/1000</f>
        <v>469.84527200000002</v>
      </c>
      <c r="K2822">
        <v>2011</v>
      </c>
      <c r="L2822" t="s">
        <v>19</v>
      </c>
      <c r="M2822" s="144" t="s">
        <v>59</v>
      </c>
      <c r="O2822" s="144" t="s">
        <v>1998</v>
      </c>
    </row>
    <row r="2823" spans="1:15" x14ac:dyDescent="0.2">
      <c r="A2823" t="s">
        <v>68</v>
      </c>
      <c r="B2823" s="144" t="s">
        <v>142</v>
      </c>
      <c r="C2823">
        <v>625</v>
      </c>
      <c r="D2823" t="str">
        <f>VLOOKUP(Oliusala[[#This Row],[postnumer]],Sveitarfelog[#All],4,FALSE)</f>
        <v>Fjallabyggð</v>
      </c>
      <c r="E2823" t="str">
        <f>VLOOKUP(Oliusala[[#This Row],[postnumer]],Sveitarfelog[#All],5,FALSE)</f>
        <v>Norðurland eystra</v>
      </c>
      <c r="F2823" t="s">
        <v>28</v>
      </c>
      <c r="G2823" t="s">
        <v>52</v>
      </c>
      <c r="H2823" t="s">
        <v>60</v>
      </c>
      <c r="I2823" s="1">
        <v>372671</v>
      </c>
      <c r="J2823" s="2">
        <f>VLOOKUP(Oliusala[[#This Row],[tegund]],Tegundir!$B$2:$D$19,3,FALSE)*Oliusala[[#This Row],[magn]]/1000</f>
        <v>324.59644099999997</v>
      </c>
      <c r="K2823">
        <v>2011</v>
      </c>
      <c r="L2823" t="s">
        <v>19</v>
      </c>
      <c r="M2823" s="144" t="s">
        <v>59</v>
      </c>
      <c r="O2823" s="144" t="s">
        <v>1998</v>
      </c>
    </row>
    <row r="2824" spans="1:15" x14ac:dyDescent="0.2">
      <c r="A2824" t="s">
        <v>68</v>
      </c>
      <c r="B2824" s="144" t="s">
        <v>68</v>
      </c>
      <c r="C2824">
        <v>600</v>
      </c>
      <c r="D2824" t="str">
        <f>VLOOKUP(Oliusala[[#This Row],[postnumer]],Sveitarfelog[#All],4,FALSE)</f>
        <v>Akureyrarbær,Eyjafjarðarsveit,Hörgársveit,Svalbarðsstrandarhreppur,Grýtubakkahreppur</v>
      </c>
      <c r="E2824" t="str">
        <f>VLOOKUP(Oliusala[[#This Row],[postnumer]],Sveitarfelog[#All],5,FALSE)</f>
        <v>Norðurland eystra</v>
      </c>
      <c r="F2824" t="s">
        <v>31</v>
      </c>
      <c r="G2824" t="s">
        <v>52</v>
      </c>
      <c r="H2824" t="s">
        <v>61</v>
      </c>
      <c r="I2824" s="1">
        <v>1397983</v>
      </c>
      <c r="J2824" s="2">
        <f>VLOOKUP(Oliusala[[#This Row],[tegund]],Tegundir!$B$2:$D$19,3,FALSE)*Oliusala[[#This Row],[magn]]/1000</f>
        <v>1397.9829999999999</v>
      </c>
      <c r="K2824">
        <v>2011</v>
      </c>
      <c r="L2824" t="s">
        <v>19</v>
      </c>
      <c r="M2824" s="144" t="s">
        <v>62</v>
      </c>
      <c r="O2824" s="144" t="s">
        <v>1998</v>
      </c>
    </row>
    <row r="2825" spans="1:15" x14ac:dyDescent="0.2">
      <c r="A2825" t="s">
        <v>68</v>
      </c>
      <c r="B2825" s="144" t="s">
        <v>68</v>
      </c>
      <c r="C2825">
        <v>600</v>
      </c>
      <c r="D2825" t="str">
        <f>VLOOKUP(Oliusala[[#This Row],[postnumer]],Sveitarfelog[#All],4,FALSE)</f>
        <v>Akureyrarbær,Eyjafjarðarsveit,Hörgársveit,Svalbarðsstrandarhreppur,Grýtubakkahreppur</v>
      </c>
      <c r="E2825" t="str">
        <f>VLOOKUP(Oliusala[[#This Row],[postnumer]],Sveitarfelog[#All],5,FALSE)</f>
        <v>Norðurland eystra</v>
      </c>
      <c r="F2825" t="s">
        <v>28</v>
      </c>
      <c r="G2825" t="s">
        <v>52</v>
      </c>
      <c r="H2825" t="s">
        <v>58</v>
      </c>
      <c r="I2825" s="1">
        <v>898341</v>
      </c>
      <c r="J2825" s="2">
        <f>VLOOKUP(Oliusala[[#This Row],[tegund]],Tegundir!$B$2:$D$19,3,FALSE)*Oliusala[[#This Row],[magn]]/1000</f>
        <v>782.4550109999999</v>
      </c>
      <c r="K2825">
        <v>2011</v>
      </c>
      <c r="L2825" t="s">
        <v>19</v>
      </c>
      <c r="M2825" s="144" t="s">
        <v>59</v>
      </c>
      <c r="O2825" s="144" t="s">
        <v>1998</v>
      </c>
    </row>
    <row r="2826" spans="1:15" x14ac:dyDescent="0.2">
      <c r="A2826" t="s">
        <v>68</v>
      </c>
      <c r="B2826" s="144" t="s">
        <v>68</v>
      </c>
      <c r="C2826">
        <v>600</v>
      </c>
      <c r="D2826" t="str">
        <f>VLOOKUP(Oliusala[[#This Row],[postnumer]],Sveitarfelog[#All],4,FALSE)</f>
        <v>Akureyrarbær,Eyjafjarðarsveit,Hörgársveit,Svalbarðsstrandarhreppur,Grýtubakkahreppur</v>
      </c>
      <c r="E2826" t="str">
        <f>VLOOKUP(Oliusala[[#This Row],[postnumer]],Sveitarfelog[#All],5,FALSE)</f>
        <v>Norðurland eystra</v>
      </c>
      <c r="F2826" t="s">
        <v>31</v>
      </c>
      <c r="G2826" t="s">
        <v>52</v>
      </c>
      <c r="H2826" t="s">
        <v>58</v>
      </c>
      <c r="I2826" s="1">
        <v>3899280</v>
      </c>
      <c r="J2826" s="2">
        <f>VLOOKUP(Oliusala[[#This Row],[tegund]],Tegundir!$B$2:$D$19,3,FALSE)*Oliusala[[#This Row],[magn]]/1000</f>
        <v>3899.28</v>
      </c>
      <c r="K2826">
        <v>2011</v>
      </c>
      <c r="L2826" t="s">
        <v>19</v>
      </c>
      <c r="M2826" s="144" t="s">
        <v>59</v>
      </c>
      <c r="O2826" s="144" t="s">
        <v>1998</v>
      </c>
    </row>
    <row r="2827" spans="1:15" x14ac:dyDescent="0.2">
      <c r="A2827" t="s">
        <v>68</v>
      </c>
      <c r="B2827" s="144" t="s">
        <v>136</v>
      </c>
      <c r="C2827">
        <v>620</v>
      </c>
      <c r="D2827" t="str">
        <f>VLOOKUP(Oliusala[[#This Row],[postnumer]],Sveitarfelog[#All],4,FALSE)</f>
        <v>Dalvíkurbyggð</v>
      </c>
      <c r="E2827" t="str">
        <f>VLOOKUP(Oliusala[[#This Row],[postnumer]],Sveitarfelog[#All],5,FALSE)</f>
        <v>Norðurland eystra</v>
      </c>
      <c r="F2827" t="s">
        <v>31</v>
      </c>
      <c r="G2827" t="s">
        <v>52</v>
      </c>
      <c r="H2827" t="s">
        <v>61</v>
      </c>
      <c r="I2827" s="1">
        <v>122553</v>
      </c>
      <c r="J2827" s="2">
        <f>VLOOKUP(Oliusala[[#This Row],[tegund]],Tegundir!$B$2:$D$19,3,FALSE)*Oliusala[[#This Row],[magn]]/1000</f>
        <v>122.553</v>
      </c>
      <c r="K2827">
        <v>2011</v>
      </c>
      <c r="L2827" t="s">
        <v>19</v>
      </c>
      <c r="M2827" s="144" t="s">
        <v>62</v>
      </c>
      <c r="O2827" s="144" t="s">
        <v>1998</v>
      </c>
    </row>
    <row r="2828" spans="1:15" x14ac:dyDescent="0.2">
      <c r="A2828" t="s">
        <v>57</v>
      </c>
      <c r="B2828" s="144" t="s">
        <v>136</v>
      </c>
      <c r="C2828">
        <v>620</v>
      </c>
      <c r="D2828" t="str">
        <f>VLOOKUP(Oliusala[[#This Row],[postnumer]],Sveitarfelog[#All],4,FALSE)</f>
        <v>Dalvíkurbyggð</v>
      </c>
      <c r="E2828" t="str">
        <f>VLOOKUP(Oliusala[[#This Row],[postnumer]],Sveitarfelog[#All],5,FALSE)</f>
        <v>Norðurland eystra</v>
      </c>
      <c r="F2828" t="s">
        <v>31</v>
      </c>
      <c r="G2828" t="s">
        <v>52</v>
      </c>
      <c r="H2828" t="s">
        <v>61</v>
      </c>
      <c r="I2828" s="1">
        <v>39341</v>
      </c>
      <c r="J2828" s="2">
        <f>VLOOKUP(Oliusala[[#This Row],[tegund]],Tegundir!$B$2:$D$19,3,FALSE)*Oliusala[[#This Row],[magn]]/1000</f>
        <v>39.341000000000001</v>
      </c>
      <c r="K2828">
        <v>2011</v>
      </c>
      <c r="L2828" t="s">
        <v>19</v>
      </c>
      <c r="M2828" s="144" t="s">
        <v>62</v>
      </c>
      <c r="O2828" s="144" t="s">
        <v>1998</v>
      </c>
    </row>
    <row r="2829" spans="1:15" x14ac:dyDescent="0.2">
      <c r="A2829" t="s">
        <v>136</v>
      </c>
      <c r="B2829" s="144" t="s">
        <v>136</v>
      </c>
      <c r="C2829">
        <v>620</v>
      </c>
      <c r="D2829" t="str">
        <f>VLOOKUP(Oliusala[[#This Row],[postnumer]],Sveitarfelog[#All],4,FALSE)</f>
        <v>Dalvíkurbyggð</v>
      </c>
      <c r="E2829" t="str">
        <f>VLOOKUP(Oliusala[[#This Row],[postnumer]],Sveitarfelog[#All],5,FALSE)</f>
        <v>Norðurland eystra</v>
      </c>
      <c r="F2829" t="s">
        <v>28</v>
      </c>
      <c r="G2829" t="s">
        <v>52</v>
      </c>
      <c r="H2829" t="s">
        <v>58</v>
      </c>
      <c r="I2829" s="1">
        <v>506612</v>
      </c>
      <c r="J2829" s="2">
        <f>VLOOKUP(Oliusala[[#This Row],[tegund]],Tegundir!$B$2:$D$19,3,FALSE)*Oliusala[[#This Row],[magn]]/1000</f>
        <v>441.259052</v>
      </c>
      <c r="K2829">
        <v>2011</v>
      </c>
      <c r="L2829" t="s">
        <v>19</v>
      </c>
      <c r="M2829" s="144" t="s">
        <v>59</v>
      </c>
      <c r="O2829" s="144" t="s">
        <v>1998</v>
      </c>
    </row>
    <row r="2830" spans="1:15" x14ac:dyDescent="0.2">
      <c r="A2830" t="s">
        <v>68</v>
      </c>
      <c r="B2830" s="144" t="s">
        <v>136</v>
      </c>
      <c r="C2830">
        <v>620</v>
      </c>
      <c r="D2830" t="str">
        <f>VLOOKUP(Oliusala[[#This Row],[postnumer]],Sveitarfelog[#All],4,FALSE)</f>
        <v>Dalvíkurbyggð</v>
      </c>
      <c r="E2830" t="str">
        <f>VLOOKUP(Oliusala[[#This Row],[postnumer]],Sveitarfelog[#All],5,FALSE)</f>
        <v>Norðurland eystra</v>
      </c>
      <c r="F2830" t="s">
        <v>31</v>
      </c>
      <c r="G2830" t="s">
        <v>52</v>
      </c>
      <c r="H2830" t="s">
        <v>60</v>
      </c>
      <c r="I2830" s="1">
        <v>148542</v>
      </c>
      <c r="J2830" s="2">
        <f>VLOOKUP(Oliusala[[#This Row],[tegund]],Tegundir!$B$2:$D$19,3,FALSE)*Oliusala[[#This Row],[magn]]/1000</f>
        <v>148.542</v>
      </c>
      <c r="K2830">
        <v>2011</v>
      </c>
      <c r="L2830" t="s">
        <v>19</v>
      </c>
      <c r="M2830" s="144" t="s">
        <v>59</v>
      </c>
      <c r="O2830" s="144" t="s">
        <v>1998</v>
      </c>
    </row>
    <row r="2831" spans="1:15" x14ac:dyDescent="0.2">
      <c r="A2831" t="s">
        <v>68</v>
      </c>
      <c r="B2831" s="144" t="s">
        <v>150</v>
      </c>
      <c r="C2831">
        <v>680</v>
      </c>
      <c r="D2831" t="str">
        <f>VLOOKUP(Oliusala[[#This Row],[postnumer]],Sveitarfelog[#All],4,FALSE)</f>
        <v>Langanesbyggð</v>
      </c>
      <c r="E2831" t="str">
        <f>VLOOKUP(Oliusala[[#This Row],[postnumer]],Sveitarfelog[#All],5,FALSE)</f>
        <v>Norðurland eystra</v>
      </c>
      <c r="F2831" t="s">
        <v>28</v>
      </c>
      <c r="G2831" t="s">
        <v>52</v>
      </c>
      <c r="H2831" t="s">
        <v>60</v>
      </c>
      <c r="I2831" s="1">
        <v>1178376</v>
      </c>
      <c r="J2831" s="2">
        <f>VLOOKUP(Oliusala[[#This Row],[tegund]],Tegundir!$B$2:$D$19,3,FALSE)*Oliusala[[#This Row],[magn]]/1000</f>
        <v>1026.3654960000001</v>
      </c>
      <c r="K2831">
        <v>2011</v>
      </c>
      <c r="L2831" t="s">
        <v>1955</v>
      </c>
      <c r="M2831" s="144" t="s">
        <v>59</v>
      </c>
    </row>
    <row r="2832" spans="1:15" x14ac:dyDescent="0.2">
      <c r="A2832" t="s">
        <v>69</v>
      </c>
      <c r="B2832" s="144" t="s">
        <v>150</v>
      </c>
      <c r="C2832">
        <v>680</v>
      </c>
      <c r="D2832" t="str">
        <f>VLOOKUP(Oliusala[[#This Row],[postnumer]],Sveitarfelog[#All],4,FALSE)</f>
        <v>Langanesbyggð</v>
      </c>
      <c r="E2832" t="str">
        <f>VLOOKUP(Oliusala[[#This Row],[postnumer]],Sveitarfelog[#All],5,FALSE)</f>
        <v>Norðurland eystra</v>
      </c>
      <c r="F2832" t="s">
        <v>28</v>
      </c>
      <c r="G2832" t="s">
        <v>52</v>
      </c>
      <c r="H2832" t="s">
        <v>60</v>
      </c>
      <c r="I2832" s="1">
        <v>643713</v>
      </c>
      <c r="J2832" s="2">
        <f>VLOOKUP(Oliusala[[#This Row],[tegund]],Tegundir!$B$2:$D$19,3,FALSE)*Oliusala[[#This Row],[magn]]/1000</f>
        <v>560.67402300000003</v>
      </c>
      <c r="K2832">
        <v>2011</v>
      </c>
      <c r="L2832" t="s">
        <v>1955</v>
      </c>
      <c r="M2832" s="144" t="s">
        <v>59</v>
      </c>
    </row>
    <row r="2833" spans="1:15" x14ac:dyDescent="0.2">
      <c r="A2833" t="s">
        <v>150</v>
      </c>
      <c r="B2833" s="144" t="s">
        <v>150</v>
      </c>
      <c r="C2833">
        <v>680</v>
      </c>
      <c r="D2833" t="str">
        <f>VLOOKUP(Oliusala[[#This Row],[postnumer]],Sveitarfelog[#All],4,FALSE)</f>
        <v>Langanesbyggð</v>
      </c>
      <c r="E2833" t="str">
        <f>VLOOKUP(Oliusala[[#This Row],[postnumer]],Sveitarfelog[#All],5,FALSE)</f>
        <v>Norðurland eystra</v>
      </c>
      <c r="F2833" t="s">
        <v>31</v>
      </c>
      <c r="G2833" t="s">
        <v>52</v>
      </c>
      <c r="H2833" t="s">
        <v>58</v>
      </c>
      <c r="I2833" s="1">
        <v>76110</v>
      </c>
      <c r="J2833" s="2">
        <f>VLOOKUP(Oliusala[[#This Row],[tegund]],Tegundir!$B$2:$D$19,3,FALSE)*Oliusala[[#This Row],[magn]]/1000</f>
        <v>76.11</v>
      </c>
      <c r="K2833">
        <v>2011</v>
      </c>
      <c r="L2833" t="s">
        <v>1955</v>
      </c>
      <c r="M2833" s="144" t="s">
        <v>59</v>
      </c>
    </row>
    <row r="2834" spans="1:15" x14ac:dyDescent="0.2">
      <c r="A2834" t="s">
        <v>97</v>
      </c>
      <c r="B2834" s="144" t="s">
        <v>97</v>
      </c>
      <c r="C2834">
        <v>690</v>
      </c>
      <c r="D2834" t="str">
        <f>VLOOKUP(Oliusala[[#This Row],[postnumer]],Sveitarfelog[#All],4,FALSE)</f>
        <v>Vopnafjarðarhreppur</v>
      </c>
      <c r="E2834" t="str">
        <f>VLOOKUP(Oliusala[[#This Row],[postnumer]],Sveitarfelog[#All],5,FALSE)</f>
        <v>Austurland</v>
      </c>
      <c r="F2834" t="s">
        <v>28</v>
      </c>
      <c r="G2834" t="s">
        <v>52</v>
      </c>
      <c r="H2834" t="s">
        <v>58</v>
      </c>
      <c r="I2834" s="1">
        <v>51351</v>
      </c>
      <c r="J2834" s="2">
        <f>VLOOKUP(Oliusala[[#This Row],[tegund]],Tegundir!$B$2:$D$19,3,FALSE)*Oliusala[[#This Row],[magn]]/1000</f>
        <v>44.726720999999998</v>
      </c>
      <c r="K2834">
        <v>2011</v>
      </c>
      <c r="L2834" t="s">
        <v>19</v>
      </c>
      <c r="M2834" s="144" t="s">
        <v>59</v>
      </c>
      <c r="O2834" s="144" t="s">
        <v>1998</v>
      </c>
    </row>
    <row r="2835" spans="1:15" x14ac:dyDescent="0.2">
      <c r="A2835" t="s">
        <v>66</v>
      </c>
      <c r="B2835" s="144" t="s">
        <v>160</v>
      </c>
      <c r="C2835">
        <v>710</v>
      </c>
      <c r="D2835" t="str">
        <f>VLOOKUP(Oliusala[[#This Row],[postnumer]],Sveitarfelog[#All],4,FALSE)</f>
        <v>Fljótsdalshreppur,Múlaþing</v>
      </c>
      <c r="E2835" t="str">
        <f>VLOOKUP(Oliusala[[#This Row],[postnumer]],Sveitarfelog[#All],5,FALSE)</f>
        <v>Austurland</v>
      </c>
      <c r="F2835" t="s">
        <v>31</v>
      </c>
      <c r="G2835" t="s">
        <v>52</v>
      </c>
      <c r="H2835" t="s">
        <v>60</v>
      </c>
      <c r="I2835" s="1">
        <v>872807</v>
      </c>
      <c r="J2835" s="2">
        <f>VLOOKUP(Oliusala[[#This Row],[tegund]],Tegundir!$B$2:$D$19,3,FALSE)*Oliusala[[#This Row],[magn]]/1000</f>
        <v>872.80700000000002</v>
      </c>
      <c r="K2835">
        <v>2011</v>
      </c>
      <c r="L2835" t="s">
        <v>1955</v>
      </c>
      <c r="M2835" s="144" t="s">
        <v>59</v>
      </c>
    </row>
    <row r="2836" spans="1:15" x14ac:dyDescent="0.2">
      <c r="A2836" t="s">
        <v>66</v>
      </c>
      <c r="B2836" s="144" t="s">
        <v>66</v>
      </c>
      <c r="C2836">
        <v>730</v>
      </c>
      <c r="D2836" t="str">
        <f>VLOOKUP(Oliusala[[#This Row],[postnumer]],Sveitarfelog[#All],4,FALSE)</f>
        <v>Fjarðabyggð</v>
      </c>
      <c r="E2836" t="str">
        <f>VLOOKUP(Oliusala[[#This Row],[postnumer]],Sveitarfelog[#All],5,FALSE)</f>
        <v>Austurland</v>
      </c>
      <c r="F2836" t="s">
        <v>31</v>
      </c>
      <c r="G2836" t="s">
        <v>52</v>
      </c>
      <c r="H2836" t="s">
        <v>61</v>
      </c>
      <c r="I2836" s="1">
        <v>2397064</v>
      </c>
      <c r="J2836" s="2">
        <f>VLOOKUP(Oliusala[[#This Row],[tegund]],Tegundir!$B$2:$D$19,3,FALSE)*Oliusala[[#This Row],[magn]]/1000</f>
        <v>2397.0639999999999</v>
      </c>
      <c r="K2836">
        <v>2011</v>
      </c>
      <c r="L2836" t="s">
        <v>19</v>
      </c>
      <c r="M2836" s="144" t="s">
        <v>62</v>
      </c>
      <c r="O2836" s="144" t="s">
        <v>1998</v>
      </c>
    </row>
    <row r="2837" spans="1:15" x14ac:dyDescent="0.2">
      <c r="A2837" t="s">
        <v>66</v>
      </c>
      <c r="B2837" s="144" t="s">
        <v>66</v>
      </c>
      <c r="C2837">
        <v>730</v>
      </c>
      <c r="D2837" t="str">
        <f>VLOOKUP(Oliusala[[#This Row],[postnumer]],Sveitarfelog[#All],4,FALSE)</f>
        <v>Fjarðabyggð</v>
      </c>
      <c r="E2837" t="str">
        <f>VLOOKUP(Oliusala[[#This Row],[postnumer]],Sveitarfelog[#All],5,FALSE)</f>
        <v>Austurland</v>
      </c>
      <c r="F2837" t="s">
        <v>31</v>
      </c>
      <c r="G2837" t="s">
        <v>52</v>
      </c>
      <c r="H2837" t="s">
        <v>58</v>
      </c>
      <c r="I2837" s="1">
        <v>12742</v>
      </c>
      <c r="J2837" s="2">
        <f>VLOOKUP(Oliusala[[#This Row],[tegund]],Tegundir!$B$2:$D$19,3,FALSE)*Oliusala[[#This Row],[magn]]/1000</f>
        <v>12.742000000000001</v>
      </c>
      <c r="K2837">
        <v>2011</v>
      </c>
      <c r="L2837" t="s">
        <v>19</v>
      </c>
      <c r="M2837" s="144" t="s">
        <v>59</v>
      </c>
      <c r="O2837" s="144" t="s">
        <v>1998</v>
      </c>
    </row>
    <row r="2838" spans="1:15" x14ac:dyDescent="0.2">
      <c r="A2838" t="s">
        <v>69</v>
      </c>
      <c r="B2838" s="144" t="s">
        <v>69</v>
      </c>
      <c r="C2838">
        <v>735</v>
      </c>
      <c r="D2838" t="str">
        <f>VLOOKUP(Oliusala[[#This Row],[postnumer]],Sveitarfelog[#All],4,FALSE)</f>
        <v>Fjarðabyggð</v>
      </c>
      <c r="E2838" t="str">
        <f>VLOOKUP(Oliusala[[#This Row],[postnumer]],Sveitarfelog[#All],5,FALSE)</f>
        <v>Austurland</v>
      </c>
      <c r="F2838" t="s">
        <v>49</v>
      </c>
      <c r="G2838" t="s">
        <v>52</v>
      </c>
      <c r="H2838" t="s">
        <v>61</v>
      </c>
      <c r="I2838" s="1">
        <v>4836538</v>
      </c>
      <c r="J2838" s="2">
        <f>VLOOKUP(Oliusala[[#This Row],[tegund]],Tegundir!$B$2:$D$19,3,FALSE)*Oliusala[[#This Row],[magn]]/1000</f>
        <v>4836.5379999999996</v>
      </c>
      <c r="K2838">
        <v>2011</v>
      </c>
      <c r="L2838" t="s">
        <v>19</v>
      </c>
      <c r="M2838" s="144" t="s">
        <v>62</v>
      </c>
      <c r="O2838" s="144" t="s">
        <v>1998</v>
      </c>
    </row>
    <row r="2839" spans="1:15" x14ac:dyDescent="0.2">
      <c r="A2839" t="s">
        <v>69</v>
      </c>
      <c r="B2839" s="144" t="s">
        <v>69</v>
      </c>
      <c r="C2839">
        <v>735</v>
      </c>
      <c r="D2839" t="str">
        <f>VLOOKUP(Oliusala[[#This Row],[postnumer]],Sveitarfelog[#All],4,FALSE)</f>
        <v>Fjarðabyggð</v>
      </c>
      <c r="E2839" t="str">
        <f>VLOOKUP(Oliusala[[#This Row],[postnumer]],Sveitarfelog[#All],5,FALSE)</f>
        <v>Austurland</v>
      </c>
      <c r="F2839" t="s">
        <v>28</v>
      </c>
      <c r="G2839" t="s">
        <v>52</v>
      </c>
      <c r="H2839" t="s">
        <v>58</v>
      </c>
      <c r="I2839" s="1">
        <v>262978</v>
      </c>
      <c r="J2839" s="2">
        <f>VLOOKUP(Oliusala[[#This Row],[tegund]],Tegundir!$B$2:$D$19,3,FALSE)*Oliusala[[#This Row],[magn]]/1000</f>
        <v>229.05383799999998</v>
      </c>
      <c r="K2839">
        <v>2011</v>
      </c>
      <c r="L2839" t="s">
        <v>19</v>
      </c>
      <c r="M2839" s="144" t="s">
        <v>59</v>
      </c>
      <c r="O2839" s="144" t="s">
        <v>1998</v>
      </c>
    </row>
    <row r="2840" spans="1:15" x14ac:dyDescent="0.2">
      <c r="A2840" t="s">
        <v>69</v>
      </c>
      <c r="B2840" s="144" t="s">
        <v>69</v>
      </c>
      <c r="C2840">
        <v>735</v>
      </c>
      <c r="D2840" t="str">
        <f>VLOOKUP(Oliusala[[#This Row],[postnumer]],Sveitarfelog[#All],4,FALSE)</f>
        <v>Fjarðabyggð</v>
      </c>
      <c r="E2840" t="str">
        <f>VLOOKUP(Oliusala[[#This Row],[postnumer]],Sveitarfelog[#All],5,FALSE)</f>
        <v>Austurland</v>
      </c>
      <c r="F2840" t="s">
        <v>31</v>
      </c>
      <c r="G2840" t="s">
        <v>52</v>
      </c>
      <c r="H2840" t="s">
        <v>58</v>
      </c>
      <c r="I2840" s="1">
        <v>5983979</v>
      </c>
      <c r="J2840" s="2">
        <f>VLOOKUP(Oliusala[[#This Row],[tegund]],Tegundir!$B$2:$D$19,3,FALSE)*Oliusala[[#This Row],[magn]]/1000</f>
        <v>5983.9790000000003</v>
      </c>
      <c r="K2840">
        <v>2011</v>
      </c>
      <c r="L2840" t="s">
        <v>1955</v>
      </c>
      <c r="M2840" s="144" t="s">
        <v>59</v>
      </c>
    </row>
    <row r="2841" spans="1:15" x14ac:dyDescent="0.2">
      <c r="A2841" t="s">
        <v>69</v>
      </c>
      <c r="B2841" s="144" t="s">
        <v>69</v>
      </c>
      <c r="C2841">
        <v>735</v>
      </c>
      <c r="D2841" t="str">
        <f>VLOOKUP(Oliusala[[#This Row],[postnumer]],Sveitarfelog[#All],4,FALSE)</f>
        <v>Fjarðabyggð</v>
      </c>
      <c r="E2841" t="str">
        <f>VLOOKUP(Oliusala[[#This Row],[postnumer]],Sveitarfelog[#All],5,FALSE)</f>
        <v>Austurland</v>
      </c>
      <c r="F2841" t="s">
        <v>49</v>
      </c>
      <c r="G2841" t="s">
        <v>52</v>
      </c>
      <c r="H2841" t="s">
        <v>58</v>
      </c>
      <c r="I2841" s="1">
        <v>1647344</v>
      </c>
      <c r="J2841" s="2">
        <f>VLOOKUP(Oliusala[[#This Row],[tegund]],Tegundir!$B$2:$D$19,3,FALSE)*Oliusala[[#This Row],[magn]]/1000</f>
        <v>1647.3440000000001</v>
      </c>
      <c r="K2841">
        <v>2011</v>
      </c>
      <c r="L2841" t="s">
        <v>19</v>
      </c>
      <c r="M2841" s="144" t="s">
        <v>59</v>
      </c>
      <c r="O2841" s="144" t="s">
        <v>1998</v>
      </c>
    </row>
    <row r="2842" spans="1:15" x14ac:dyDescent="0.2">
      <c r="A2842" t="s">
        <v>66</v>
      </c>
      <c r="B2842" s="144" t="s">
        <v>69</v>
      </c>
      <c r="C2842">
        <v>735</v>
      </c>
      <c r="D2842" t="str">
        <f>VLOOKUP(Oliusala[[#This Row],[postnumer]],Sveitarfelog[#All],4,FALSE)</f>
        <v>Fjarðabyggð</v>
      </c>
      <c r="E2842" t="str">
        <f>VLOOKUP(Oliusala[[#This Row],[postnumer]],Sveitarfelog[#All],5,FALSE)</f>
        <v>Austurland</v>
      </c>
      <c r="F2842" t="s">
        <v>28</v>
      </c>
      <c r="G2842" t="s">
        <v>52</v>
      </c>
      <c r="H2842" t="s">
        <v>60</v>
      </c>
      <c r="I2842" s="1">
        <v>78564</v>
      </c>
      <c r="J2842" s="2">
        <f>VLOOKUP(Oliusala[[#This Row],[tegund]],Tegundir!$B$2:$D$19,3,FALSE)*Oliusala[[#This Row],[magn]]/1000</f>
        <v>68.429244000000011</v>
      </c>
      <c r="K2842">
        <v>2011</v>
      </c>
      <c r="L2842" t="s">
        <v>19</v>
      </c>
      <c r="M2842" s="144" t="s">
        <v>59</v>
      </c>
      <c r="O2842" s="144" t="s">
        <v>1998</v>
      </c>
    </row>
    <row r="2843" spans="1:15" x14ac:dyDescent="0.2">
      <c r="A2843" t="s">
        <v>64</v>
      </c>
      <c r="B2843" s="144" t="s">
        <v>164</v>
      </c>
      <c r="C2843">
        <v>740</v>
      </c>
      <c r="D2843" t="str">
        <f>VLOOKUP(Oliusala[[#This Row],[postnumer]],Sveitarfelog[#All],4,FALSE)</f>
        <v>Fjarðabyggð</v>
      </c>
      <c r="E2843" t="str">
        <f>VLOOKUP(Oliusala[[#This Row],[postnumer]],Sveitarfelog[#All],5,FALSE)</f>
        <v>Austurland</v>
      </c>
      <c r="F2843" t="s">
        <v>31</v>
      </c>
      <c r="G2843" t="s">
        <v>52</v>
      </c>
      <c r="H2843" t="s">
        <v>61</v>
      </c>
      <c r="I2843" s="1">
        <v>27883</v>
      </c>
      <c r="J2843" s="2">
        <f>VLOOKUP(Oliusala[[#This Row],[tegund]],Tegundir!$B$2:$D$19,3,FALSE)*Oliusala[[#This Row],[magn]]/1000</f>
        <v>27.882999999999999</v>
      </c>
      <c r="K2843">
        <v>2011</v>
      </c>
      <c r="L2843" t="s">
        <v>19</v>
      </c>
      <c r="M2843" s="144" t="s">
        <v>62</v>
      </c>
      <c r="O2843" s="144" t="s">
        <v>1998</v>
      </c>
    </row>
    <row r="2844" spans="1:15" x14ac:dyDescent="0.2">
      <c r="A2844" t="s">
        <v>64</v>
      </c>
      <c r="B2844" s="144" t="s">
        <v>164</v>
      </c>
      <c r="C2844">
        <v>740</v>
      </c>
      <c r="D2844" t="str">
        <f>VLOOKUP(Oliusala[[#This Row],[postnumer]],Sveitarfelog[#All],4,FALSE)</f>
        <v>Fjarðabyggð</v>
      </c>
      <c r="E2844" t="str">
        <f>VLOOKUP(Oliusala[[#This Row],[postnumer]],Sveitarfelog[#All],5,FALSE)</f>
        <v>Austurland</v>
      </c>
      <c r="F2844" t="s">
        <v>28</v>
      </c>
      <c r="G2844" t="s">
        <v>52</v>
      </c>
      <c r="H2844" t="s">
        <v>58</v>
      </c>
      <c r="I2844" s="1">
        <v>859944</v>
      </c>
      <c r="J2844" s="2">
        <f>VLOOKUP(Oliusala[[#This Row],[tegund]],Tegundir!$B$2:$D$19,3,FALSE)*Oliusala[[#This Row],[magn]]/1000</f>
        <v>749.01122400000008</v>
      </c>
      <c r="K2844">
        <v>2011</v>
      </c>
      <c r="L2844" t="s">
        <v>19</v>
      </c>
      <c r="M2844" s="144" t="s">
        <v>59</v>
      </c>
      <c r="O2844" s="144" t="s">
        <v>1998</v>
      </c>
    </row>
    <row r="2845" spans="1:15" x14ac:dyDescent="0.2">
      <c r="A2845" t="s">
        <v>64</v>
      </c>
      <c r="B2845" s="144" t="s">
        <v>164</v>
      </c>
      <c r="C2845">
        <v>740</v>
      </c>
      <c r="D2845" t="str">
        <f>VLOOKUP(Oliusala[[#This Row],[postnumer]],Sveitarfelog[#All],4,FALSE)</f>
        <v>Fjarðabyggð</v>
      </c>
      <c r="E2845" t="str">
        <f>VLOOKUP(Oliusala[[#This Row],[postnumer]],Sveitarfelog[#All],5,FALSE)</f>
        <v>Austurland</v>
      </c>
      <c r="F2845" t="s">
        <v>31</v>
      </c>
      <c r="G2845" t="s">
        <v>52</v>
      </c>
      <c r="H2845" t="s">
        <v>58</v>
      </c>
      <c r="I2845" s="1">
        <v>12403870</v>
      </c>
      <c r="J2845" s="2">
        <f>VLOOKUP(Oliusala[[#This Row],[tegund]],Tegundir!$B$2:$D$19,3,FALSE)*Oliusala[[#This Row],[magn]]/1000</f>
        <v>12403.87</v>
      </c>
      <c r="K2845">
        <v>2011</v>
      </c>
      <c r="L2845" t="s">
        <v>19</v>
      </c>
      <c r="M2845" s="144" t="s">
        <v>59</v>
      </c>
      <c r="O2845" s="144" t="s">
        <v>1998</v>
      </c>
    </row>
    <row r="2846" spans="1:15" x14ac:dyDescent="0.2">
      <c r="A2846" t="s">
        <v>71</v>
      </c>
      <c r="B2846" s="144" t="s">
        <v>71</v>
      </c>
      <c r="C2846">
        <v>750</v>
      </c>
      <c r="D2846" t="str">
        <f>VLOOKUP(Oliusala[[#This Row],[postnumer]],Sveitarfelog[#All],4,FALSE)</f>
        <v>Fjarðabyggð</v>
      </c>
      <c r="E2846" t="str">
        <f>VLOOKUP(Oliusala[[#This Row],[postnumer]],Sveitarfelog[#All],5,FALSE)</f>
        <v>Austurland</v>
      </c>
      <c r="F2846" t="s">
        <v>31</v>
      </c>
      <c r="G2846" t="s">
        <v>52</v>
      </c>
      <c r="H2846" t="s">
        <v>58</v>
      </c>
      <c r="I2846" s="1">
        <v>978616</v>
      </c>
      <c r="J2846" s="2">
        <f>VLOOKUP(Oliusala[[#This Row],[tegund]],Tegundir!$B$2:$D$19,3,FALSE)*Oliusala[[#This Row],[magn]]/1000</f>
        <v>978.61599999999999</v>
      </c>
      <c r="K2846">
        <v>2011</v>
      </c>
      <c r="L2846" t="s">
        <v>19</v>
      </c>
      <c r="M2846" s="144" t="s">
        <v>59</v>
      </c>
      <c r="O2846" s="144" t="s">
        <v>1998</v>
      </c>
    </row>
    <row r="2847" spans="1:15" x14ac:dyDescent="0.2">
      <c r="A2847" t="s">
        <v>158</v>
      </c>
      <c r="B2847" s="144" t="s">
        <v>168</v>
      </c>
      <c r="C2847">
        <v>780</v>
      </c>
      <c r="D2847" t="str">
        <f>VLOOKUP(Oliusala[[#This Row],[postnumer]],Sveitarfelog[#All],4,FALSE)</f>
        <v>Sveitarfélagið Hornafjörður</v>
      </c>
      <c r="E2847" t="str">
        <f>VLOOKUP(Oliusala[[#This Row],[postnumer]],Sveitarfelog[#All],5,FALSE)</f>
        <v>Suðurland</v>
      </c>
      <c r="F2847" t="s">
        <v>31</v>
      </c>
      <c r="G2847" t="s">
        <v>52</v>
      </c>
      <c r="H2847" t="s">
        <v>58</v>
      </c>
      <c r="I2847" s="1">
        <v>1457130</v>
      </c>
      <c r="J2847" s="2">
        <f>VLOOKUP(Oliusala[[#This Row],[tegund]],Tegundir!$B$2:$D$19,3,FALSE)*Oliusala[[#This Row],[magn]]/1000</f>
        <v>1457.13</v>
      </c>
      <c r="K2847">
        <v>2011</v>
      </c>
      <c r="L2847" t="s">
        <v>1955</v>
      </c>
      <c r="M2847" s="144" t="s">
        <v>59</v>
      </c>
    </row>
    <row r="2848" spans="1:15" x14ac:dyDescent="0.2">
      <c r="A2848" t="s">
        <v>57</v>
      </c>
      <c r="B2848" s="144" t="s">
        <v>70</v>
      </c>
      <c r="C2848">
        <v>800</v>
      </c>
      <c r="D2848" t="str">
        <f>VLOOKUP(Oliusala[[#This Row],[postnumer]],Sveitarfelog[#All],4,FALSE)</f>
        <v>Flóahreppur,Sveitarfélagið Árborg</v>
      </c>
      <c r="E2848" t="str">
        <f>VLOOKUP(Oliusala[[#This Row],[postnumer]],Sveitarfelog[#All],5,FALSE)</f>
        <v>Suðurland</v>
      </c>
      <c r="F2848" t="s">
        <v>31</v>
      </c>
      <c r="G2848" t="s">
        <v>52</v>
      </c>
      <c r="H2848" t="s">
        <v>60</v>
      </c>
      <c r="I2848" s="1">
        <v>266229</v>
      </c>
      <c r="J2848" s="2">
        <f>VLOOKUP(Oliusala[[#This Row],[tegund]],Tegundir!$B$2:$D$19,3,FALSE)*Oliusala[[#This Row],[magn]]/1000</f>
        <v>266.22899999999998</v>
      </c>
      <c r="K2848">
        <v>2011</v>
      </c>
      <c r="L2848" t="s">
        <v>19</v>
      </c>
      <c r="M2848" s="144" t="s">
        <v>59</v>
      </c>
      <c r="O2848" s="144" t="s">
        <v>1998</v>
      </c>
    </row>
    <row r="2849" spans="1:15" x14ac:dyDescent="0.2">
      <c r="A2849" t="s">
        <v>57</v>
      </c>
      <c r="B2849" s="144" t="s">
        <v>183</v>
      </c>
      <c r="C2849">
        <v>815</v>
      </c>
      <c r="D2849" t="str">
        <f>VLOOKUP(Oliusala[[#This Row],[postnumer]],Sveitarfelog[#All],4,FALSE)</f>
        <v>Hveragerðisbær,Sveitarfélagið Ölfus</v>
      </c>
      <c r="E2849" t="str">
        <f>VLOOKUP(Oliusala[[#This Row],[postnumer]],Sveitarfelog[#All],5,FALSE)</f>
        <v>Suðurland</v>
      </c>
      <c r="F2849" t="s">
        <v>28</v>
      </c>
      <c r="G2849" t="s">
        <v>52</v>
      </c>
      <c r="H2849" t="s">
        <v>60</v>
      </c>
      <c r="I2849" s="1">
        <v>113771</v>
      </c>
      <c r="J2849" s="2">
        <f>VLOOKUP(Oliusala[[#This Row],[tegund]],Tegundir!$B$2:$D$19,3,FALSE)*Oliusala[[#This Row],[magn]]/1000</f>
        <v>99.094540999999992</v>
      </c>
      <c r="K2849">
        <v>2011</v>
      </c>
      <c r="L2849" t="s">
        <v>19</v>
      </c>
      <c r="M2849" s="144" t="s">
        <v>59</v>
      </c>
      <c r="O2849" s="144" t="s">
        <v>1998</v>
      </c>
    </row>
    <row r="2850" spans="1:15" x14ac:dyDescent="0.2">
      <c r="A2850" t="s">
        <v>57</v>
      </c>
      <c r="B2850" s="144" t="s">
        <v>183</v>
      </c>
      <c r="C2850">
        <v>815</v>
      </c>
      <c r="D2850" t="str">
        <f>VLOOKUP(Oliusala[[#This Row],[postnumer]],Sveitarfelog[#All],4,FALSE)</f>
        <v>Hveragerðisbær,Sveitarfélagið Ölfus</v>
      </c>
      <c r="E2850" t="str">
        <f>VLOOKUP(Oliusala[[#This Row],[postnumer]],Sveitarfelog[#All],5,FALSE)</f>
        <v>Suðurland</v>
      </c>
      <c r="F2850" t="s">
        <v>31</v>
      </c>
      <c r="G2850" t="s">
        <v>52</v>
      </c>
      <c r="H2850" t="s">
        <v>60</v>
      </c>
      <c r="I2850" s="1">
        <v>191864</v>
      </c>
      <c r="J2850" s="2">
        <f>VLOOKUP(Oliusala[[#This Row],[tegund]],Tegundir!$B$2:$D$19,3,FALSE)*Oliusala[[#This Row],[magn]]/1000</f>
        <v>191.864</v>
      </c>
      <c r="K2850">
        <v>2011</v>
      </c>
      <c r="L2850" t="s">
        <v>19</v>
      </c>
      <c r="M2850" s="144" t="s">
        <v>59</v>
      </c>
      <c r="O2850" s="144" t="s">
        <v>1998</v>
      </c>
    </row>
    <row r="2851" spans="1:15" x14ac:dyDescent="0.2">
      <c r="A2851" t="s">
        <v>65</v>
      </c>
      <c r="B2851" s="144" t="s">
        <v>65</v>
      </c>
      <c r="C2851">
        <v>900</v>
      </c>
      <c r="D2851" t="str">
        <f>VLOOKUP(Oliusala[[#This Row],[postnumer]],Sveitarfelog[#All],4,FALSE)</f>
        <v>Vestmannaeyjabær</v>
      </c>
      <c r="E2851" t="str">
        <f>VLOOKUP(Oliusala[[#This Row],[postnumer]],Sveitarfelog[#All],5,FALSE)</f>
        <v>Suðurland</v>
      </c>
      <c r="F2851" t="s">
        <v>49</v>
      </c>
      <c r="G2851" t="s">
        <v>52</v>
      </c>
      <c r="H2851" t="s">
        <v>61</v>
      </c>
      <c r="I2851" s="1">
        <v>40600</v>
      </c>
      <c r="J2851" s="2">
        <f>VLOOKUP(Oliusala[[#This Row],[tegund]],Tegundir!$B$2:$D$19,3,FALSE)*Oliusala[[#This Row],[magn]]/1000</f>
        <v>40.6</v>
      </c>
      <c r="K2851">
        <v>2011</v>
      </c>
      <c r="L2851" t="s">
        <v>19</v>
      </c>
      <c r="M2851" s="144" t="s">
        <v>62</v>
      </c>
      <c r="O2851" s="144" t="s">
        <v>1998</v>
      </c>
    </row>
    <row r="2852" spans="1:15" x14ac:dyDescent="0.2">
      <c r="A2852" t="s">
        <v>65</v>
      </c>
      <c r="B2852" s="144" t="s">
        <v>65</v>
      </c>
      <c r="C2852">
        <v>900</v>
      </c>
      <c r="D2852" t="str">
        <f>VLOOKUP(Oliusala[[#This Row],[postnumer]],Sveitarfelog[#All],4,FALSE)</f>
        <v>Vestmannaeyjabær</v>
      </c>
      <c r="E2852" t="str">
        <f>VLOOKUP(Oliusala[[#This Row],[postnumer]],Sveitarfelog[#All],5,FALSE)</f>
        <v>Suðurland</v>
      </c>
      <c r="F2852" t="s">
        <v>28</v>
      </c>
      <c r="G2852" t="s">
        <v>52</v>
      </c>
      <c r="H2852" t="s">
        <v>58</v>
      </c>
      <c r="I2852" s="1">
        <v>9433379</v>
      </c>
      <c r="J2852" s="2">
        <f>VLOOKUP(Oliusala[[#This Row],[tegund]],Tegundir!$B$2:$D$19,3,FALSE)*Oliusala[[#This Row],[magn]]/1000</f>
        <v>8216.4731090000005</v>
      </c>
      <c r="K2852">
        <v>2011</v>
      </c>
      <c r="L2852" t="s">
        <v>19</v>
      </c>
      <c r="M2852" s="144" t="s">
        <v>59</v>
      </c>
      <c r="O2852" s="144" t="s">
        <v>1998</v>
      </c>
    </row>
    <row r="2853" spans="1:15" x14ac:dyDescent="0.2">
      <c r="A2853" t="s">
        <v>65</v>
      </c>
      <c r="B2853" s="144" t="s">
        <v>65</v>
      </c>
      <c r="C2853">
        <v>900</v>
      </c>
      <c r="D2853" t="str">
        <f>VLOOKUP(Oliusala[[#This Row],[postnumer]],Sveitarfelog[#All],4,FALSE)</f>
        <v>Vestmannaeyjabær</v>
      </c>
      <c r="E2853" t="str">
        <f>VLOOKUP(Oliusala[[#This Row],[postnumer]],Sveitarfelog[#All],5,FALSE)</f>
        <v>Suðurland</v>
      </c>
      <c r="F2853" t="s">
        <v>28</v>
      </c>
      <c r="G2853" t="s">
        <v>52</v>
      </c>
      <c r="H2853" t="s">
        <v>60</v>
      </c>
      <c r="I2853" s="1">
        <v>805592</v>
      </c>
      <c r="J2853" s="2">
        <f>VLOOKUP(Oliusala[[#This Row],[tegund]],Tegundir!$B$2:$D$19,3,FALSE)*Oliusala[[#This Row],[magn]]/1000</f>
        <v>701.67063199999996</v>
      </c>
      <c r="K2853">
        <v>2011</v>
      </c>
      <c r="L2853" t="s">
        <v>19</v>
      </c>
      <c r="M2853" s="144" t="s">
        <v>59</v>
      </c>
      <c r="O2853" s="144" t="s">
        <v>1998</v>
      </c>
    </row>
    <row r="2854" spans="1:15" x14ac:dyDescent="0.2">
      <c r="A2854" t="s">
        <v>65</v>
      </c>
      <c r="B2854" s="144" t="s">
        <v>65</v>
      </c>
      <c r="C2854">
        <v>900</v>
      </c>
      <c r="D2854" t="str">
        <f>VLOOKUP(Oliusala[[#This Row],[postnumer]],Sveitarfelog[#All],4,FALSE)</f>
        <v>Vestmannaeyjabær</v>
      </c>
      <c r="E2854" t="str">
        <f>VLOOKUP(Oliusala[[#This Row],[postnumer]],Sveitarfelog[#All],5,FALSE)</f>
        <v>Suðurland</v>
      </c>
      <c r="F2854" t="s">
        <v>31</v>
      </c>
      <c r="G2854" t="s">
        <v>52</v>
      </c>
      <c r="H2854" t="s">
        <v>58</v>
      </c>
      <c r="I2854" s="1">
        <v>840300</v>
      </c>
      <c r="J2854" s="2">
        <f>VLOOKUP(Oliusala[[#This Row],[tegund]],Tegundir!$B$2:$D$19,3,FALSE)*Oliusala[[#This Row],[magn]]/1000</f>
        <v>840.3</v>
      </c>
      <c r="K2854">
        <v>2011</v>
      </c>
      <c r="L2854" t="s">
        <v>19</v>
      </c>
      <c r="M2854" s="144" t="s">
        <v>59</v>
      </c>
      <c r="O2854" s="144" t="s">
        <v>1998</v>
      </c>
    </row>
    <row r="2855" spans="1:15" x14ac:dyDescent="0.2">
      <c r="A2855" t="s">
        <v>65</v>
      </c>
      <c r="B2855" s="144" t="s">
        <v>65</v>
      </c>
      <c r="C2855">
        <v>900</v>
      </c>
      <c r="D2855" t="str">
        <f>VLOOKUP(Oliusala[[#This Row],[postnumer]],Sveitarfelog[#All],4,FALSE)</f>
        <v>Vestmannaeyjabær</v>
      </c>
      <c r="E2855" t="str">
        <f>VLOOKUP(Oliusala[[#This Row],[postnumer]],Sveitarfelog[#All],5,FALSE)</f>
        <v>Suðurland</v>
      </c>
      <c r="F2855" t="s">
        <v>49</v>
      </c>
      <c r="G2855" t="s">
        <v>52</v>
      </c>
      <c r="H2855" t="s">
        <v>58</v>
      </c>
      <c r="I2855" s="1">
        <v>4211187</v>
      </c>
      <c r="J2855" s="2">
        <f>VLOOKUP(Oliusala[[#This Row],[tegund]],Tegundir!$B$2:$D$19,3,FALSE)*Oliusala[[#This Row],[magn]]/1000</f>
        <v>4211.1869999999999</v>
      </c>
      <c r="K2855">
        <v>2011</v>
      </c>
      <c r="L2855" t="s">
        <v>1955</v>
      </c>
      <c r="M2855" s="144" t="s">
        <v>59</v>
      </c>
    </row>
    <row r="2856" spans="1:15" x14ac:dyDescent="0.2">
      <c r="A2856" t="s">
        <v>57</v>
      </c>
      <c r="B2856" s="144" t="s">
        <v>5</v>
      </c>
      <c r="C2856">
        <v>101</v>
      </c>
      <c r="D2856" t="str">
        <f>VLOOKUP(Oliusala[[#This Row],[postnumer]],Sveitarfelog[#All],4,FALSE)</f>
        <v>Garðabær,Hafnarfjarðarkaupstaður,Kópavogsbær,Reykjavíkurborg,Seltjarnarnesbær</v>
      </c>
      <c r="E2856" t="str">
        <f>VLOOKUP(Oliusala[[#This Row],[postnumer]],Sveitarfelog[#All],5,FALSE)</f>
        <v>Höfuðborgarsvæðið</v>
      </c>
      <c r="F2856" t="s">
        <v>20</v>
      </c>
      <c r="G2856" t="s">
        <v>50</v>
      </c>
      <c r="H2856" t="s">
        <v>58</v>
      </c>
      <c r="I2856" s="1">
        <v>1576177</v>
      </c>
      <c r="J2856" s="2">
        <f>VLOOKUP(Oliusala[[#This Row],[tegund]],Tegundir!$B$2:$D$19,3,FALSE)*Oliusala[[#This Row],[magn]]/1000</f>
        <v>1182.13275</v>
      </c>
      <c r="K2856">
        <v>2012</v>
      </c>
      <c r="L2856" t="s">
        <v>18</v>
      </c>
      <c r="M2856" s="144" t="s">
        <v>59</v>
      </c>
    </row>
    <row r="2857" spans="1:15" x14ac:dyDescent="0.2">
      <c r="A2857" t="s">
        <v>57</v>
      </c>
      <c r="B2857" s="144" t="s">
        <v>5</v>
      </c>
      <c r="C2857">
        <v>101</v>
      </c>
      <c r="D2857" t="str">
        <f>VLOOKUP(Oliusala[[#This Row],[postnumer]],Sveitarfelog[#All],4,FALSE)</f>
        <v>Garðabær,Hafnarfjarðarkaupstaður,Kópavogsbær,Reykjavíkurborg,Seltjarnarnesbær</v>
      </c>
      <c r="E2857" t="str">
        <f>VLOOKUP(Oliusala[[#This Row],[postnumer]],Sveitarfelog[#All],5,FALSE)</f>
        <v>Höfuðborgarsvæðið</v>
      </c>
      <c r="F2857" t="s">
        <v>20</v>
      </c>
      <c r="G2857" t="s">
        <v>50</v>
      </c>
      <c r="H2857" t="s">
        <v>58</v>
      </c>
      <c r="I2857" s="1">
        <v>15155</v>
      </c>
      <c r="J2857" s="2">
        <f>VLOOKUP(Oliusala[[#This Row],[tegund]],Tegundir!$B$2:$D$19,3,FALSE)*Oliusala[[#This Row],[magn]]/1000</f>
        <v>11.366250000000001</v>
      </c>
      <c r="K2857">
        <v>2012</v>
      </c>
      <c r="L2857" t="s">
        <v>18</v>
      </c>
      <c r="M2857" s="144" t="s">
        <v>59</v>
      </c>
    </row>
    <row r="2858" spans="1:15" x14ac:dyDescent="0.2">
      <c r="A2858" t="s">
        <v>57</v>
      </c>
      <c r="B2858" s="144" t="s">
        <v>5</v>
      </c>
      <c r="C2858">
        <v>101</v>
      </c>
      <c r="D2858" t="str">
        <f>VLOOKUP(Oliusala[[#This Row],[postnumer]],Sveitarfelog[#All],4,FALSE)</f>
        <v>Garðabær,Hafnarfjarðarkaupstaður,Kópavogsbær,Reykjavíkurborg,Seltjarnarnesbær</v>
      </c>
      <c r="E2858" t="str">
        <f>VLOOKUP(Oliusala[[#This Row],[postnumer]],Sveitarfelog[#All],5,FALSE)</f>
        <v>Höfuðborgarsvæðið</v>
      </c>
      <c r="F2858" t="s">
        <v>46</v>
      </c>
      <c r="G2858" t="s">
        <v>50</v>
      </c>
      <c r="H2858" t="s">
        <v>58</v>
      </c>
      <c r="I2858" s="1">
        <v>-3</v>
      </c>
      <c r="J2858" s="2">
        <v>0</v>
      </c>
      <c r="K2858">
        <v>2012</v>
      </c>
      <c r="L2858" t="s">
        <v>18</v>
      </c>
      <c r="M2858" s="144" t="s">
        <v>59</v>
      </c>
    </row>
    <row r="2859" spans="1:15" x14ac:dyDescent="0.2">
      <c r="A2859" t="s">
        <v>57</v>
      </c>
      <c r="B2859" s="144" t="s">
        <v>5</v>
      </c>
      <c r="C2859">
        <v>101</v>
      </c>
      <c r="D2859" t="str">
        <f>VLOOKUP(Oliusala[[#This Row],[postnumer]],Sveitarfelog[#All],4,FALSE)</f>
        <v>Garðabær,Hafnarfjarðarkaupstaður,Kópavogsbær,Reykjavíkurborg,Seltjarnarnesbær</v>
      </c>
      <c r="E2859" t="str">
        <f>VLOOKUP(Oliusala[[#This Row],[postnumer]],Sveitarfelog[#All],5,FALSE)</f>
        <v>Höfuðborgarsvæðið</v>
      </c>
      <c r="F2859" t="s">
        <v>20</v>
      </c>
      <c r="G2859" t="s">
        <v>50</v>
      </c>
      <c r="H2859" t="s">
        <v>61</v>
      </c>
      <c r="I2859" s="1">
        <v>613</v>
      </c>
      <c r="J2859" s="2">
        <f>VLOOKUP(Oliusala[[#This Row],[tegund]],Tegundir!$B$2:$D$19,3,FALSE)*Oliusala[[#This Row],[magn]]/1000</f>
        <v>0.45974999999999999</v>
      </c>
      <c r="K2859">
        <v>2012</v>
      </c>
      <c r="L2859" t="s">
        <v>18</v>
      </c>
      <c r="M2859" s="144" t="s">
        <v>62</v>
      </c>
    </row>
    <row r="2860" spans="1:15" x14ac:dyDescent="0.2">
      <c r="A2860" t="s">
        <v>57</v>
      </c>
      <c r="B2860" s="144" t="s">
        <v>5</v>
      </c>
      <c r="C2860">
        <v>101</v>
      </c>
      <c r="D2860" t="str">
        <f>VLOOKUP(Oliusala[[#This Row],[postnumer]],Sveitarfelog[#All],4,FALSE)</f>
        <v>Garðabær,Hafnarfjarðarkaupstaður,Kópavogsbær,Reykjavíkurborg,Seltjarnarnesbær</v>
      </c>
      <c r="E2860" t="str">
        <f>VLOOKUP(Oliusala[[#This Row],[postnumer]],Sveitarfelog[#All],5,FALSE)</f>
        <v>Höfuðborgarsvæðið</v>
      </c>
      <c r="F2860" t="s">
        <v>20</v>
      </c>
      <c r="G2860" t="s">
        <v>50</v>
      </c>
      <c r="H2860" t="s">
        <v>58</v>
      </c>
      <c r="I2860" s="1">
        <v>25272</v>
      </c>
      <c r="J2860" s="2">
        <f>VLOOKUP(Oliusala[[#This Row],[tegund]],Tegundir!$B$2:$D$19,3,FALSE)*Oliusala[[#This Row],[magn]]/1000</f>
        <v>18.954000000000001</v>
      </c>
      <c r="K2860">
        <v>2012</v>
      </c>
      <c r="L2860" t="s">
        <v>18</v>
      </c>
      <c r="M2860" s="144" t="s">
        <v>59</v>
      </c>
    </row>
    <row r="2861" spans="1:15" x14ac:dyDescent="0.2">
      <c r="A2861" t="s">
        <v>63</v>
      </c>
      <c r="B2861" s="144" t="s">
        <v>5</v>
      </c>
      <c r="C2861">
        <v>101</v>
      </c>
      <c r="D2861" t="str">
        <f>VLOOKUP(Oliusala[[#This Row],[postnumer]],Sveitarfelog[#All],4,FALSE)</f>
        <v>Garðabær,Hafnarfjarðarkaupstaður,Kópavogsbær,Reykjavíkurborg,Seltjarnarnesbær</v>
      </c>
      <c r="E2861" t="str">
        <f>VLOOKUP(Oliusala[[#This Row],[postnumer]],Sveitarfelog[#All],5,FALSE)</f>
        <v>Höfuðborgarsvæðið</v>
      </c>
      <c r="F2861" t="s">
        <v>20</v>
      </c>
      <c r="G2861" t="s">
        <v>50</v>
      </c>
      <c r="H2861" t="s">
        <v>58</v>
      </c>
      <c r="I2861" s="1">
        <v>18586599</v>
      </c>
      <c r="J2861" s="2">
        <f>VLOOKUP(Oliusala[[#This Row],[tegund]],Tegundir!$B$2:$D$19,3,FALSE)*Oliusala[[#This Row],[magn]]/1000</f>
        <v>13939.94925</v>
      </c>
      <c r="K2861">
        <v>2012</v>
      </c>
      <c r="L2861" t="s">
        <v>18</v>
      </c>
      <c r="M2861" s="144" t="s">
        <v>59</v>
      </c>
    </row>
    <row r="2862" spans="1:15" x14ac:dyDescent="0.2">
      <c r="A2862" t="s">
        <v>63</v>
      </c>
      <c r="B2862" s="144" t="s">
        <v>5</v>
      </c>
      <c r="C2862">
        <v>101</v>
      </c>
      <c r="D2862" t="str">
        <f>VLOOKUP(Oliusala[[#This Row],[postnumer]],Sveitarfelog[#All],4,FALSE)</f>
        <v>Garðabær,Hafnarfjarðarkaupstaður,Kópavogsbær,Reykjavíkurborg,Seltjarnarnesbær</v>
      </c>
      <c r="E2862" t="str">
        <f>VLOOKUP(Oliusala[[#This Row],[postnumer]],Sveitarfelog[#All],5,FALSE)</f>
        <v>Höfuðborgarsvæðið</v>
      </c>
      <c r="F2862" t="s">
        <v>20</v>
      </c>
      <c r="G2862" t="s">
        <v>50</v>
      </c>
      <c r="H2862" t="s">
        <v>58</v>
      </c>
      <c r="I2862" s="1">
        <v>3068617</v>
      </c>
      <c r="J2862" s="2">
        <f>VLOOKUP(Oliusala[[#This Row],[tegund]],Tegundir!$B$2:$D$19,3,FALSE)*Oliusala[[#This Row],[magn]]/1000</f>
        <v>2301.4627500000001</v>
      </c>
      <c r="K2862">
        <v>2012</v>
      </c>
      <c r="L2862" t="s">
        <v>18</v>
      </c>
      <c r="M2862" s="144" t="s">
        <v>59</v>
      </c>
    </row>
    <row r="2863" spans="1:15" x14ac:dyDescent="0.2">
      <c r="A2863" t="s">
        <v>63</v>
      </c>
      <c r="B2863" s="144" t="s">
        <v>5</v>
      </c>
      <c r="C2863">
        <v>101</v>
      </c>
      <c r="D2863" t="str">
        <f>VLOOKUP(Oliusala[[#This Row],[postnumer]],Sveitarfelog[#All],4,FALSE)</f>
        <v>Garðabær,Hafnarfjarðarkaupstaður,Kópavogsbær,Reykjavíkurborg,Seltjarnarnesbær</v>
      </c>
      <c r="E2863" t="str">
        <f>VLOOKUP(Oliusala[[#This Row],[postnumer]],Sveitarfelog[#All],5,FALSE)</f>
        <v>Höfuðborgarsvæðið</v>
      </c>
      <c r="F2863" t="s">
        <v>46</v>
      </c>
      <c r="G2863" t="s">
        <v>50</v>
      </c>
      <c r="H2863" t="s">
        <v>58</v>
      </c>
      <c r="I2863" s="1">
        <v>22459</v>
      </c>
      <c r="J2863" s="2">
        <f>VLOOKUP(Oliusala[[#This Row],[tegund]],Tegundir!$B$2:$D$19,3,FALSE)*Oliusala[[#This Row],[magn]]/1000</f>
        <v>16.844249999999999</v>
      </c>
      <c r="K2863">
        <v>2012</v>
      </c>
      <c r="L2863" t="s">
        <v>18</v>
      </c>
      <c r="M2863" s="144" t="s">
        <v>59</v>
      </c>
    </row>
    <row r="2864" spans="1:15" x14ac:dyDescent="0.2">
      <c r="A2864" t="s">
        <v>63</v>
      </c>
      <c r="B2864" s="144" t="s">
        <v>5</v>
      </c>
      <c r="C2864">
        <v>101</v>
      </c>
      <c r="D2864" t="str">
        <f>VLOOKUP(Oliusala[[#This Row],[postnumer]],Sveitarfelog[#All],4,FALSE)</f>
        <v>Garðabær,Hafnarfjarðarkaupstaður,Kópavogsbær,Reykjavíkurborg,Seltjarnarnesbær</v>
      </c>
      <c r="E2864" t="str">
        <f>VLOOKUP(Oliusala[[#This Row],[postnumer]],Sveitarfelog[#All],5,FALSE)</f>
        <v>Höfuðborgarsvæðið</v>
      </c>
      <c r="F2864" t="s">
        <v>20</v>
      </c>
      <c r="G2864" t="s">
        <v>50</v>
      </c>
      <c r="H2864" t="s">
        <v>58</v>
      </c>
      <c r="I2864" s="1">
        <v>1502433</v>
      </c>
      <c r="J2864" s="2">
        <f>VLOOKUP(Oliusala[[#This Row],[tegund]],Tegundir!$B$2:$D$19,3,FALSE)*Oliusala[[#This Row],[magn]]/1000</f>
        <v>1126.82475</v>
      </c>
      <c r="K2864">
        <v>2012</v>
      </c>
      <c r="L2864" t="s">
        <v>18</v>
      </c>
      <c r="M2864" s="144" t="s">
        <v>59</v>
      </c>
    </row>
    <row r="2865" spans="1:13" x14ac:dyDescent="0.2">
      <c r="A2865" t="s">
        <v>63</v>
      </c>
      <c r="B2865" s="144" t="s">
        <v>5</v>
      </c>
      <c r="C2865">
        <v>101</v>
      </c>
      <c r="D2865" t="str">
        <f>VLOOKUP(Oliusala[[#This Row],[postnumer]],Sveitarfelog[#All],4,FALSE)</f>
        <v>Garðabær,Hafnarfjarðarkaupstaður,Kópavogsbær,Reykjavíkurborg,Seltjarnarnesbær</v>
      </c>
      <c r="E2865" t="str">
        <f>VLOOKUP(Oliusala[[#This Row],[postnumer]],Sveitarfelog[#All],5,FALSE)</f>
        <v>Höfuðborgarsvæðið</v>
      </c>
      <c r="F2865" t="s">
        <v>46</v>
      </c>
      <c r="G2865" t="s">
        <v>50</v>
      </c>
      <c r="H2865" t="s">
        <v>58</v>
      </c>
      <c r="I2865" s="1">
        <v>3431</v>
      </c>
      <c r="J2865" s="2">
        <f>VLOOKUP(Oliusala[[#This Row],[tegund]],Tegundir!$B$2:$D$19,3,FALSE)*Oliusala[[#This Row],[magn]]/1000</f>
        <v>2.5732499999999998</v>
      </c>
      <c r="K2865">
        <v>2012</v>
      </c>
      <c r="L2865" t="s">
        <v>18</v>
      </c>
      <c r="M2865" s="144" t="s">
        <v>59</v>
      </c>
    </row>
    <row r="2866" spans="1:13" x14ac:dyDescent="0.2">
      <c r="A2866" t="s">
        <v>63</v>
      </c>
      <c r="B2866" s="144" t="s">
        <v>5</v>
      </c>
      <c r="C2866">
        <v>101</v>
      </c>
      <c r="D2866" t="str">
        <f>VLOOKUP(Oliusala[[#This Row],[postnumer]],Sveitarfelog[#All],4,FALSE)</f>
        <v>Garðabær,Hafnarfjarðarkaupstaður,Kópavogsbær,Reykjavíkurborg,Seltjarnarnesbær</v>
      </c>
      <c r="E2866" t="str">
        <f>VLOOKUP(Oliusala[[#This Row],[postnumer]],Sveitarfelog[#All],5,FALSE)</f>
        <v>Höfuðborgarsvæðið</v>
      </c>
      <c r="F2866" t="s">
        <v>20</v>
      </c>
      <c r="G2866" t="s">
        <v>50</v>
      </c>
      <c r="H2866" t="s">
        <v>58</v>
      </c>
      <c r="I2866" s="1">
        <v>167902</v>
      </c>
      <c r="J2866" s="2">
        <f>VLOOKUP(Oliusala[[#This Row],[tegund]],Tegundir!$B$2:$D$19,3,FALSE)*Oliusala[[#This Row],[magn]]/1000</f>
        <v>125.9265</v>
      </c>
      <c r="K2866">
        <v>2012</v>
      </c>
      <c r="L2866" t="s">
        <v>18</v>
      </c>
      <c r="M2866" s="144" t="s">
        <v>59</v>
      </c>
    </row>
    <row r="2867" spans="1:13" x14ac:dyDescent="0.2">
      <c r="A2867" t="s">
        <v>63</v>
      </c>
      <c r="B2867" s="144" t="s">
        <v>5</v>
      </c>
      <c r="C2867">
        <v>101</v>
      </c>
      <c r="D2867" t="str">
        <f>VLOOKUP(Oliusala[[#This Row],[postnumer]],Sveitarfelog[#All],4,FALSE)</f>
        <v>Garðabær,Hafnarfjarðarkaupstaður,Kópavogsbær,Reykjavíkurborg,Seltjarnarnesbær</v>
      </c>
      <c r="E2867" t="str">
        <f>VLOOKUP(Oliusala[[#This Row],[postnumer]],Sveitarfelog[#All],5,FALSE)</f>
        <v>Höfuðborgarsvæðið</v>
      </c>
      <c r="F2867" t="s">
        <v>46</v>
      </c>
      <c r="G2867" t="s">
        <v>50</v>
      </c>
      <c r="H2867" t="s">
        <v>58</v>
      </c>
      <c r="I2867" s="1">
        <v>10767</v>
      </c>
      <c r="J2867" s="2">
        <f>VLOOKUP(Oliusala[[#This Row],[tegund]],Tegundir!$B$2:$D$19,3,FALSE)*Oliusala[[#This Row],[magn]]/1000</f>
        <v>8.0752500000000005</v>
      </c>
      <c r="K2867">
        <v>2012</v>
      </c>
      <c r="L2867" t="s">
        <v>18</v>
      </c>
      <c r="M2867" s="144" t="s">
        <v>59</v>
      </c>
    </row>
    <row r="2868" spans="1:13" x14ac:dyDescent="0.2">
      <c r="A2868" t="s">
        <v>63</v>
      </c>
      <c r="B2868" s="144" t="s">
        <v>5</v>
      </c>
      <c r="C2868">
        <v>101</v>
      </c>
      <c r="D2868" t="str">
        <f>VLOOKUP(Oliusala[[#This Row],[postnumer]],Sveitarfelog[#All],4,FALSE)</f>
        <v>Garðabær,Hafnarfjarðarkaupstaður,Kópavogsbær,Reykjavíkurborg,Seltjarnarnesbær</v>
      </c>
      <c r="E2868" t="str">
        <f>VLOOKUP(Oliusala[[#This Row],[postnumer]],Sveitarfelog[#All],5,FALSE)</f>
        <v>Höfuðborgarsvæðið</v>
      </c>
      <c r="F2868" t="s">
        <v>20</v>
      </c>
      <c r="G2868" t="s">
        <v>50</v>
      </c>
      <c r="H2868" t="s">
        <v>58</v>
      </c>
      <c r="I2868" s="1">
        <v>2722441</v>
      </c>
      <c r="J2868" s="2">
        <f>VLOOKUP(Oliusala[[#This Row],[tegund]],Tegundir!$B$2:$D$19,3,FALSE)*Oliusala[[#This Row],[magn]]/1000</f>
        <v>2041.8307500000001</v>
      </c>
      <c r="K2868">
        <v>2012</v>
      </c>
      <c r="L2868" t="s">
        <v>18</v>
      </c>
      <c r="M2868" s="144" t="s">
        <v>59</v>
      </c>
    </row>
    <row r="2869" spans="1:13" x14ac:dyDescent="0.2">
      <c r="A2869" t="s">
        <v>63</v>
      </c>
      <c r="B2869" s="144" t="s">
        <v>5</v>
      </c>
      <c r="C2869">
        <v>101</v>
      </c>
      <c r="D2869" t="str">
        <f>VLOOKUP(Oliusala[[#This Row],[postnumer]],Sveitarfelog[#All],4,FALSE)</f>
        <v>Garðabær,Hafnarfjarðarkaupstaður,Kópavogsbær,Reykjavíkurborg,Seltjarnarnesbær</v>
      </c>
      <c r="E2869" t="str">
        <f>VLOOKUP(Oliusala[[#This Row],[postnumer]],Sveitarfelog[#All],5,FALSE)</f>
        <v>Höfuðborgarsvæðið</v>
      </c>
      <c r="F2869" t="s">
        <v>20</v>
      </c>
      <c r="G2869" t="s">
        <v>50</v>
      </c>
      <c r="H2869" t="s">
        <v>58</v>
      </c>
      <c r="I2869" s="1">
        <v>2575000</v>
      </c>
      <c r="J2869" s="2">
        <f>VLOOKUP(Oliusala[[#This Row],[tegund]],Tegundir!$B$2:$D$19,3,FALSE)*Oliusala[[#This Row],[magn]]/1000</f>
        <v>1931.25</v>
      </c>
      <c r="K2869">
        <v>2012</v>
      </c>
      <c r="L2869" t="s">
        <v>18</v>
      </c>
      <c r="M2869" s="144" t="s">
        <v>59</v>
      </c>
    </row>
    <row r="2870" spans="1:13" x14ac:dyDescent="0.2">
      <c r="A2870" t="s">
        <v>63</v>
      </c>
      <c r="B2870" s="144" t="s">
        <v>5</v>
      </c>
      <c r="C2870">
        <v>101</v>
      </c>
      <c r="D2870" t="str">
        <f>VLOOKUP(Oliusala[[#This Row],[postnumer]],Sveitarfelog[#All],4,FALSE)</f>
        <v>Garðabær,Hafnarfjarðarkaupstaður,Kópavogsbær,Reykjavíkurborg,Seltjarnarnesbær</v>
      </c>
      <c r="E2870" t="str">
        <f>VLOOKUP(Oliusala[[#This Row],[postnumer]],Sveitarfelog[#All],5,FALSE)</f>
        <v>Höfuðborgarsvæðið</v>
      </c>
      <c r="F2870" t="s">
        <v>46</v>
      </c>
      <c r="G2870" t="s">
        <v>50</v>
      </c>
      <c r="H2870" t="s">
        <v>58</v>
      </c>
      <c r="I2870" s="1">
        <v>10617</v>
      </c>
      <c r="J2870" s="2">
        <f>VLOOKUP(Oliusala[[#This Row],[tegund]],Tegundir!$B$2:$D$19,3,FALSE)*Oliusala[[#This Row],[magn]]/1000</f>
        <v>7.9627499999999998</v>
      </c>
      <c r="K2870">
        <v>2012</v>
      </c>
      <c r="L2870" t="s">
        <v>18</v>
      </c>
      <c r="M2870" s="144" t="s">
        <v>59</v>
      </c>
    </row>
    <row r="2871" spans="1:13" x14ac:dyDescent="0.2">
      <c r="A2871" t="s">
        <v>63</v>
      </c>
      <c r="B2871" s="144" t="s">
        <v>5</v>
      </c>
      <c r="C2871">
        <v>101</v>
      </c>
      <c r="D2871" t="str">
        <f>VLOOKUP(Oliusala[[#This Row],[postnumer]],Sveitarfelog[#All],4,FALSE)</f>
        <v>Garðabær,Hafnarfjarðarkaupstaður,Kópavogsbær,Reykjavíkurborg,Seltjarnarnesbær</v>
      </c>
      <c r="E2871" t="str">
        <f>VLOOKUP(Oliusala[[#This Row],[postnumer]],Sveitarfelog[#All],5,FALSE)</f>
        <v>Höfuðborgarsvæðið</v>
      </c>
      <c r="F2871" t="s">
        <v>20</v>
      </c>
      <c r="G2871" t="s">
        <v>50</v>
      </c>
      <c r="H2871" t="s">
        <v>58</v>
      </c>
      <c r="I2871" s="1">
        <v>1027451</v>
      </c>
      <c r="J2871" s="2">
        <f>VLOOKUP(Oliusala[[#This Row],[tegund]],Tegundir!$B$2:$D$19,3,FALSE)*Oliusala[[#This Row],[magn]]/1000</f>
        <v>770.58825000000002</v>
      </c>
      <c r="K2871">
        <v>2012</v>
      </c>
      <c r="L2871" t="s">
        <v>18</v>
      </c>
      <c r="M2871" s="144" t="s">
        <v>59</v>
      </c>
    </row>
    <row r="2872" spans="1:13" x14ac:dyDescent="0.2">
      <c r="A2872" t="s">
        <v>63</v>
      </c>
      <c r="B2872" s="144" t="s">
        <v>5</v>
      </c>
      <c r="C2872">
        <v>101</v>
      </c>
      <c r="D2872" t="str">
        <f>VLOOKUP(Oliusala[[#This Row],[postnumer]],Sveitarfelog[#All],4,FALSE)</f>
        <v>Garðabær,Hafnarfjarðarkaupstaður,Kópavogsbær,Reykjavíkurborg,Seltjarnarnesbær</v>
      </c>
      <c r="E2872" t="str">
        <f>VLOOKUP(Oliusala[[#This Row],[postnumer]],Sveitarfelog[#All],5,FALSE)</f>
        <v>Höfuðborgarsvæðið</v>
      </c>
      <c r="F2872" t="s">
        <v>20</v>
      </c>
      <c r="G2872" t="s">
        <v>50</v>
      </c>
      <c r="H2872" t="s">
        <v>58</v>
      </c>
      <c r="I2872" s="1">
        <v>781105</v>
      </c>
      <c r="J2872" s="2">
        <f>VLOOKUP(Oliusala[[#This Row],[tegund]],Tegundir!$B$2:$D$19,3,FALSE)*Oliusala[[#This Row],[magn]]/1000</f>
        <v>585.82875000000001</v>
      </c>
      <c r="K2872">
        <v>2012</v>
      </c>
      <c r="L2872" t="s">
        <v>18</v>
      </c>
      <c r="M2872" s="144" t="s">
        <v>59</v>
      </c>
    </row>
    <row r="2873" spans="1:13" x14ac:dyDescent="0.2">
      <c r="A2873" t="s">
        <v>63</v>
      </c>
      <c r="B2873" s="144" t="s">
        <v>5</v>
      </c>
      <c r="C2873">
        <v>101</v>
      </c>
      <c r="D2873" t="str">
        <f>VLOOKUP(Oliusala[[#This Row],[postnumer]],Sveitarfelog[#All],4,FALSE)</f>
        <v>Garðabær,Hafnarfjarðarkaupstaður,Kópavogsbær,Reykjavíkurborg,Seltjarnarnesbær</v>
      </c>
      <c r="E2873" t="str">
        <f>VLOOKUP(Oliusala[[#This Row],[postnumer]],Sveitarfelog[#All],5,FALSE)</f>
        <v>Höfuðborgarsvæðið</v>
      </c>
      <c r="F2873" t="s">
        <v>20</v>
      </c>
      <c r="G2873" t="s">
        <v>50</v>
      </c>
      <c r="H2873" t="s">
        <v>58</v>
      </c>
      <c r="I2873" s="1">
        <v>1175591</v>
      </c>
      <c r="J2873" s="2">
        <f>VLOOKUP(Oliusala[[#This Row],[tegund]],Tegundir!$B$2:$D$19,3,FALSE)*Oliusala[[#This Row],[magn]]/1000</f>
        <v>881.69325000000003</v>
      </c>
      <c r="K2873">
        <v>2012</v>
      </c>
      <c r="L2873" t="s">
        <v>18</v>
      </c>
      <c r="M2873" s="144" t="s">
        <v>59</v>
      </c>
    </row>
    <row r="2874" spans="1:13" x14ac:dyDescent="0.2">
      <c r="A2874" t="s">
        <v>63</v>
      </c>
      <c r="B2874" s="144" t="s">
        <v>5</v>
      </c>
      <c r="C2874">
        <v>101</v>
      </c>
      <c r="D2874" t="str">
        <f>VLOOKUP(Oliusala[[#This Row],[postnumer]],Sveitarfelog[#All],4,FALSE)</f>
        <v>Garðabær,Hafnarfjarðarkaupstaður,Kópavogsbær,Reykjavíkurborg,Seltjarnarnesbær</v>
      </c>
      <c r="E2874" t="str">
        <f>VLOOKUP(Oliusala[[#This Row],[postnumer]],Sveitarfelog[#All],5,FALSE)</f>
        <v>Höfuðborgarsvæðið</v>
      </c>
      <c r="F2874" t="s">
        <v>20</v>
      </c>
      <c r="G2874" t="s">
        <v>50</v>
      </c>
      <c r="H2874" t="s">
        <v>58</v>
      </c>
      <c r="I2874" s="1">
        <v>4263917</v>
      </c>
      <c r="J2874" s="2">
        <f>VLOOKUP(Oliusala[[#This Row],[tegund]],Tegundir!$B$2:$D$19,3,FALSE)*Oliusala[[#This Row],[magn]]/1000</f>
        <v>3197.9377500000001</v>
      </c>
      <c r="K2874">
        <v>2012</v>
      </c>
      <c r="L2874" t="s">
        <v>18</v>
      </c>
      <c r="M2874" s="144" t="s">
        <v>59</v>
      </c>
    </row>
    <row r="2875" spans="1:13" x14ac:dyDescent="0.2">
      <c r="A2875" t="s">
        <v>63</v>
      </c>
      <c r="B2875" s="144" t="s">
        <v>5</v>
      </c>
      <c r="C2875">
        <v>101</v>
      </c>
      <c r="D2875" t="str">
        <f>VLOOKUP(Oliusala[[#This Row],[postnumer]],Sveitarfelog[#All],4,FALSE)</f>
        <v>Garðabær,Hafnarfjarðarkaupstaður,Kópavogsbær,Reykjavíkurborg,Seltjarnarnesbær</v>
      </c>
      <c r="E2875" t="str">
        <f>VLOOKUP(Oliusala[[#This Row],[postnumer]],Sveitarfelog[#All],5,FALSE)</f>
        <v>Höfuðborgarsvæðið</v>
      </c>
      <c r="F2875" t="s">
        <v>46</v>
      </c>
      <c r="G2875" t="s">
        <v>50</v>
      </c>
      <c r="H2875" t="s">
        <v>58</v>
      </c>
      <c r="I2875" s="1">
        <v>24807</v>
      </c>
      <c r="J2875" s="2">
        <f>VLOOKUP(Oliusala[[#This Row],[tegund]],Tegundir!$B$2:$D$19,3,FALSE)*Oliusala[[#This Row],[magn]]/1000</f>
        <v>18.605250000000002</v>
      </c>
      <c r="K2875">
        <v>2012</v>
      </c>
      <c r="L2875" t="s">
        <v>18</v>
      </c>
      <c r="M2875" s="144" t="s">
        <v>59</v>
      </c>
    </row>
    <row r="2876" spans="1:13" x14ac:dyDescent="0.2">
      <c r="A2876" t="s">
        <v>63</v>
      </c>
      <c r="B2876" s="144" t="s">
        <v>5</v>
      </c>
      <c r="C2876">
        <v>101</v>
      </c>
      <c r="D2876" t="str">
        <f>VLOOKUP(Oliusala[[#This Row],[postnumer]],Sveitarfelog[#All],4,FALSE)</f>
        <v>Garðabær,Hafnarfjarðarkaupstaður,Kópavogsbær,Reykjavíkurborg,Seltjarnarnesbær</v>
      </c>
      <c r="E2876" t="str">
        <f>VLOOKUP(Oliusala[[#This Row],[postnumer]],Sveitarfelog[#All],5,FALSE)</f>
        <v>Höfuðborgarsvæðið</v>
      </c>
      <c r="F2876" t="s">
        <v>20</v>
      </c>
      <c r="G2876" t="s">
        <v>50</v>
      </c>
      <c r="H2876" t="s">
        <v>58</v>
      </c>
      <c r="I2876" s="1">
        <v>608138</v>
      </c>
      <c r="J2876" s="2">
        <f>VLOOKUP(Oliusala[[#This Row],[tegund]],Tegundir!$B$2:$D$19,3,FALSE)*Oliusala[[#This Row],[magn]]/1000</f>
        <v>456.1035</v>
      </c>
      <c r="K2876">
        <v>2012</v>
      </c>
      <c r="L2876" t="s">
        <v>18</v>
      </c>
      <c r="M2876" s="144" t="s">
        <v>59</v>
      </c>
    </row>
    <row r="2877" spans="1:13" x14ac:dyDescent="0.2">
      <c r="A2877" t="s">
        <v>63</v>
      </c>
      <c r="B2877" s="144" t="s">
        <v>5</v>
      </c>
      <c r="C2877">
        <v>101</v>
      </c>
      <c r="D2877" t="str">
        <f>VLOOKUP(Oliusala[[#This Row],[postnumer]],Sveitarfelog[#All],4,FALSE)</f>
        <v>Garðabær,Hafnarfjarðarkaupstaður,Kópavogsbær,Reykjavíkurborg,Seltjarnarnesbær</v>
      </c>
      <c r="E2877" t="str">
        <f>VLOOKUP(Oliusala[[#This Row],[postnumer]],Sveitarfelog[#All],5,FALSE)</f>
        <v>Höfuðborgarsvæðið</v>
      </c>
      <c r="F2877" t="s">
        <v>20</v>
      </c>
      <c r="G2877" t="s">
        <v>50</v>
      </c>
      <c r="H2877" t="s">
        <v>58</v>
      </c>
      <c r="I2877" s="1">
        <v>28216455</v>
      </c>
      <c r="J2877" s="2">
        <f>VLOOKUP(Oliusala[[#This Row],[tegund]],Tegundir!$B$2:$D$19,3,FALSE)*Oliusala[[#This Row],[magn]]/1000</f>
        <v>21162.341250000001</v>
      </c>
      <c r="K2877">
        <v>2012</v>
      </c>
      <c r="L2877" t="s">
        <v>18</v>
      </c>
      <c r="M2877" s="144" t="s">
        <v>59</v>
      </c>
    </row>
    <row r="2878" spans="1:13" x14ac:dyDescent="0.2">
      <c r="A2878" t="s">
        <v>63</v>
      </c>
      <c r="B2878" s="144" t="s">
        <v>5</v>
      </c>
      <c r="C2878">
        <v>101</v>
      </c>
      <c r="D2878" t="str">
        <f>VLOOKUP(Oliusala[[#This Row],[postnumer]],Sveitarfelog[#All],4,FALSE)</f>
        <v>Garðabær,Hafnarfjarðarkaupstaður,Kópavogsbær,Reykjavíkurborg,Seltjarnarnesbær</v>
      </c>
      <c r="E2878" t="str">
        <f>VLOOKUP(Oliusala[[#This Row],[postnumer]],Sveitarfelog[#All],5,FALSE)</f>
        <v>Höfuðborgarsvæðið</v>
      </c>
      <c r="F2878" t="s">
        <v>46</v>
      </c>
      <c r="G2878" t="s">
        <v>50</v>
      </c>
      <c r="H2878" t="s">
        <v>58</v>
      </c>
      <c r="I2878" s="1">
        <v>360900</v>
      </c>
      <c r="J2878" s="2">
        <f>VLOOKUP(Oliusala[[#This Row],[tegund]],Tegundir!$B$2:$D$19,3,FALSE)*Oliusala[[#This Row],[magn]]/1000</f>
        <v>270.67500000000001</v>
      </c>
      <c r="K2878">
        <v>2012</v>
      </c>
      <c r="L2878" t="s">
        <v>18</v>
      </c>
      <c r="M2878" s="144" t="s">
        <v>59</v>
      </c>
    </row>
    <row r="2879" spans="1:13" x14ac:dyDescent="0.2">
      <c r="A2879" t="s">
        <v>63</v>
      </c>
      <c r="B2879" s="144" t="s">
        <v>5</v>
      </c>
      <c r="C2879">
        <v>101</v>
      </c>
      <c r="D2879" t="str">
        <f>VLOOKUP(Oliusala[[#This Row],[postnumer]],Sveitarfelog[#All],4,FALSE)</f>
        <v>Garðabær,Hafnarfjarðarkaupstaður,Kópavogsbær,Reykjavíkurborg,Seltjarnarnesbær</v>
      </c>
      <c r="E2879" t="str">
        <f>VLOOKUP(Oliusala[[#This Row],[postnumer]],Sveitarfelog[#All],5,FALSE)</f>
        <v>Höfuðborgarsvæðið</v>
      </c>
      <c r="F2879" t="s">
        <v>20</v>
      </c>
      <c r="G2879" t="s">
        <v>50</v>
      </c>
      <c r="H2879" t="s">
        <v>58</v>
      </c>
      <c r="I2879" s="1">
        <v>358965</v>
      </c>
      <c r="J2879" s="2">
        <f>VLOOKUP(Oliusala[[#This Row],[tegund]],Tegundir!$B$2:$D$19,3,FALSE)*Oliusala[[#This Row],[magn]]/1000</f>
        <v>269.22375</v>
      </c>
      <c r="K2879">
        <v>2012</v>
      </c>
      <c r="L2879" t="s">
        <v>18</v>
      </c>
      <c r="M2879" s="144" t="s">
        <v>59</v>
      </c>
    </row>
    <row r="2880" spans="1:13" x14ac:dyDescent="0.2">
      <c r="A2880" t="s">
        <v>63</v>
      </c>
      <c r="B2880" s="144" t="s">
        <v>5</v>
      </c>
      <c r="C2880">
        <v>101</v>
      </c>
      <c r="D2880" t="str">
        <f>VLOOKUP(Oliusala[[#This Row],[postnumer]],Sveitarfelog[#All],4,FALSE)</f>
        <v>Garðabær,Hafnarfjarðarkaupstaður,Kópavogsbær,Reykjavíkurborg,Seltjarnarnesbær</v>
      </c>
      <c r="E2880" t="str">
        <f>VLOOKUP(Oliusala[[#This Row],[postnumer]],Sveitarfelog[#All],5,FALSE)</f>
        <v>Höfuðborgarsvæðið</v>
      </c>
      <c r="F2880" t="s">
        <v>20</v>
      </c>
      <c r="G2880" t="s">
        <v>50</v>
      </c>
      <c r="H2880" t="s">
        <v>58</v>
      </c>
      <c r="I2880" s="1">
        <v>1592305</v>
      </c>
      <c r="J2880" s="2">
        <f>VLOOKUP(Oliusala[[#This Row],[tegund]],Tegundir!$B$2:$D$19,3,FALSE)*Oliusala[[#This Row],[magn]]/1000</f>
        <v>1194.22875</v>
      </c>
      <c r="K2880">
        <v>2012</v>
      </c>
      <c r="L2880" t="s">
        <v>18</v>
      </c>
      <c r="M2880" s="144" t="s">
        <v>59</v>
      </c>
    </row>
    <row r="2881" spans="1:13" x14ac:dyDescent="0.2">
      <c r="A2881" t="s">
        <v>63</v>
      </c>
      <c r="B2881" s="144" t="s">
        <v>5</v>
      </c>
      <c r="C2881">
        <v>101</v>
      </c>
      <c r="D2881" t="str">
        <f>VLOOKUP(Oliusala[[#This Row],[postnumer]],Sveitarfelog[#All],4,FALSE)</f>
        <v>Garðabær,Hafnarfjarðarkaupstaður,Kópavogsbær,Reykjavíkurborg,Seltjarnarnesbær</v>
      </c>
      <c r="E2881" t="str">
        <f>VLOOKUP(Oliusala[[#This Row],[postnumer]],Sveitarfelog[#All],5,FALSE)</f>
        <v>Höfuðborgarsvæðið</v>
      </c>
      <c r="F2881" t="s">
        <v>20</v>
      </c>
      <c r="G2881" t="s">
        <v>50</v>
      </c>
      <c r="H2881" t="s">
        <v>58</v>
      </c>
      <c r="I2881" s="1">
        <v>1543498</v>
      </c>
      <c r="J2881" s="2">
        <f>VLOOKUP(Oliusala[[#This Row],[tegund]],Tegundir!$B$2:$D$19,3,FALSE)*Oliusala[[#This Row],[magn]]/1000</f>
        <v>1157.6234999999999</v>
      </c>
      <c r="K2881">
        <v>2012</v>
      </c>
      <c r="L2881" t="s">
        <v>18</v>
      </c>
      <c r="M2881" s="144" t="s">
        <v>59</v>
      </c>
    </row>
    <row r="2882" spans="1:13" x14ac:dyDescent="0.2">
      <c r="A2882" t="s">
        <v>63</v>
      </c>
      <c r="B2882" s="144" t="s">
        <v>5</v>
      </c>
      <c r="C2882">
        <v>101</v>
      </c>
      <c r="D2882" t="str">
        <f>VLOOKUP(Oliusala[[#This Row],[postnumer]],Sveitarfelog[#All],4,FALSE)</f>
        <v>Garðabær,Hafnarfjarðarkaupstaður,Kópavogsbær,Reykjavíkurborg,Seltjarnarnesbær</v>
      </c>
      <c r="E2882" t="str">
        <f>VLOOKUP(Oliusala[[#This Row],[postnumer]],Sveitarfelog[#All],5,FALSE)</f>
        <v>Höfuðborgarsvæðið</v>
      </c>
      <c r="F2882" t="s">
        <v>20</v>
      </c>
      <c r="G2882" t="s">
        <v>50</v>
      </c>
      <c r="H2882" t="s">
        <v>58</v>
      </c>
      <c r="I2882" s="1">
        <v>1719249</v>
      </c>
      <c r="J2882" s="2">
        <f>VLOOKUP(Oliusala[[#This Row],[tegund]],Tegundir!$B$2:$D$19,3,FALSE)*Oliusala[[#This Row],[magn]]/1000</f>
        <v>1289.4367500000001</v>
      </c>
      <c r="K2882">
        <v>2012</v>
      </c>
      <c r="L2882" t="s">
        <v>18</v>
      </c>
      <c r="M2882" s="144" t="s">
        <v>59</v>
      </c>
    </row>
    <row r="2883" spans="1:13" x14ac:dyDescent="0.2">
      <c r="A2883" t="s">
        <v>63</v>
      </c>
      <c r="B2883" s="144" t="s">
        <v>5</v>
      </c>
      <c r="C2883">
        <v>101</v>
      </c>
      <c r="D2883" t="str">
        <f>VLOOKUP(Oliusala[[#This Row],[postnumer]],Sveitarfelog[#All],4,FALSE)</f>
        <v>Garðabær,Hafnarfjarðarkaupstaður,Kópavogsbær,Reykjavíkurborg,Seltjarnarnesbær</v>
      </c>
      <c r="E2883" t="str">
        <f>VLOOKUP(Oliusala[[#This Row],[postnumer]],Sveitarfelog[#All],5,FALSE)</f>
        <v>Höfuðborgarsvæðið</v>
      </c>
      <c r="F2883" t="s">
        <v>20</v>
      </c>
      <c r="G2883" t="s">
        <v>50</v>
      </c>
      <c r="H2883" t="s">
        <v>58</v>
      </c>
      <c r="I2883" s="1">
        <v>1199782</v>
      </c>
      <c r="J2883" s="2">
        <f>VLOOKUP(Oliusala[[#This Row],[tegund]],Tegundir!$B$2:$D$19,3,FALSE)*Oliusala[[#This Row],[magn]]/1000</f>
        <v>899.8365</v>
      </c>
      <c r="K2883">
        <v>2012</v>
      </c>
      <c r="L2883" t="s">
        <v>18</v>
      </c>
      <c r="M2883" s="144" t="s">
        <v>59</v>
      </c>
    </row>
    <row r="2884" spans="1:13" x14ac:dyDescent="0.2">
      <c r="A2884" t="s">
        <v>63</v>
      </c>
      <c r="B2884" s="144" t="s">
        <v>5</v>
      </c>
      <c r="C2884">
        <v>101</v>
      </c>
      <c r="D2884" t="str">
        <f>VLOOKUP(Oliusala[[#This Row],[postnumer]],Sveitarfelog[#All],4,FALSE)</f>
        <v>Garðabær,Hafnarfjarðarkaupstaður,Kópavogsbær,Reykjavíkurborg,Seltjarnarnesbær</v>
      </c>
      <c r="E2884" t="str">
        <f>VLOOKUP(Oliusala[[#This Row],[postnumer]],Sveitarfelog[#All],5,FALSE)</f>
        <v>Höfuðborgarsvæðið</v>
      </c>
      <c r="F2884" t="s">
        <v>20</v>
      </c>
      <c r="G2884" t="s">
        <v>50</v>
      </c>
      <c r="H2884" t="s">
        <v>58</v>
      </c>
      <c r="I2884" s="1">
        <v>477445</v>
      </c>
      <c r="J2884" s="2">
        <f>VLOOKUP(Oliusala[[#This Row],[tegund]],Tegundir!$B$2:$D$19,3,FALSE)*Oliusala[[#This Row],[magn]]/1000</f>
        <v>358.08375000000001</v>
      </c>
      <c r="K2884">
        <v>2012</v>
      </c>
      <c r="L2884" t="s">
        <v>18</v>
      </c>
      <c r="M2884" s="144" t="s">
        <v>59</v>
      </c>
    </row>
    <row r="2885" spans="1:13" x14ac:dyDescent="0.2">
      <c r="A2885" t="s">
        <v>63</v>
      </c>
      <c r="B2885" s="144" t="s">
        <v>5</v>
      </c>
      <c r="C2885">
        <v>101</v>
      </c>
      <c r="D2885" t="str">
        <f>VLOOKUP(Oliusala[[#This Row],[postnumer]],Sveitarfelog[#All],4,FALSE)</f>
        <v>Garðabær,Hafnarfjarðarkaupstaður,Kópavogsbær,Reykjavíkurborg,Seltjarnarnesbær</v>
      </c>
      <c r="E2885" t="str">
        <f>VLOOKUP(Oliusala[[#This Row],[postnumer]],Sveitarfelog[#All],5,FALSE)</f>
        <v>Höfuðborgarsvæðið</v>
      </c>
      <c r="F2885" t="s">
        <v>20</v>
      </c>
      <c r="G2885" t="s">
        <v>50</v>
      </c>
      <c r="H2885" t="s">
        <v>58</v>
      </c>
      <c r="I2885" s="1">
        <v>459774</v>
      </c>
      <c r="J2885" s="2">
        <f>VLOOKUP(Oliusala[[#This Row],[tegund]],Tegundir!$B$2:$D$19,3,FALSE)*Oliusala[[#This Row],[magn]]/1000</f>
        <v>344.83049999999997</v>
      </c>
      <c r="K2885">
        <v>2012</v>
      </c>
      <c r="L2885" t="s">
        <v>18</v>
      </c>
      <c r="M2885" s="144" t="s">
        <v>59</v>
      </c>
    </row>
    <row r="2886" spans="1:13" x14ac:dyDescent="0.2">
      <c r="A2886" t="s">
        <v>63</v>
      </c>
      <c r="B2886" s="144" t="s">
        <v>5</v>
      </c>
      <c r="C2886">
        <v>101</v>
      </c>
      <c r="D2886" t="str">
        <f>VLOOKUP(Oliusala[[#This Row],[postnumer]],Sveitarfelog[#All],4,FALSE)</f>
        <v>Garðabær,Hafnarfjarðarkaupstaður,Kópavogsbær,Reykjavíkurborg,Seltjarnarnesbær</v>
      </c>
      <c r="E2886" t="str">
        <f>VLOOKUP(Oliusala[[#This Row],[postnumer]],Sveitarfelog[#All],5,FALSE)</f>
        <v>Höfuðborgarsvæðið</v>
      </c>
      <c r="F2886" t="s">
        <v>20</v>
      </c>
      <c r="G2886" t="s">
        <v>50</v>
      </c>
      <c r="H2886" t="s">
        <v>58</v>
      </c>
      <c r="I2886" s="1">
        <v>56405</v>
      </c>
      <c r="J2886" s="2">
        <f>VLOOKUP(Oliusala[[#This Row],[tegund]],Tegundir!$B$2:$D$19,3,FALSE)*Oliusala[[#This Row],[magn]]/1000</f>
        <v>42.303750000000001</v>
      </c>
      <c r="K2886">
        <v>2012</v>
      </c>
      <c r="L2886" t="s">
        <v>18</v>
      </c>
      <c r="M2886" s="144" t="s">
        <v>59</v>
      </c>
    </row>
    <row r="2887" spans="1:13" x14ac:dyDescent="0.2">
      <c r="A2887" t="s">
        <v>63</v>
      </c>
      <c r="B2887" s="144" t="s">
        <v>5</v>
      </c>
      <c r="C2887">
        <v>101</v>
      </c>
      <c r="D2887" t="str">
        <f>VLOOKUP(Oliusala[[#This Row],[postnumer]],Sveitarfelog[#All],4,FALSE)</f>
        <v>Garðabær,Hafnarfjarðarkaupstaður,Kópavogsbær,Reykjavíkurborg,Seltjarnarnesbær</v>
      </c>
      <c r="E2887" t="str">
        <f>VLOOKUP(Oliusala[[#This Row],[postnumer]],Sveitarfelog[#All],5,FALSE)</f>
        <v>Höfuðborgarsvæðið</v>
      </c>
      <c r="F2887" t="s">
        <v>20</v>
      </c>
      <c r="G2887" t="s">
        <v>50</v>
      </c>
      <c r="H2887" t="s">
        <v>58</v>
      </c>
      <c r="I2887" s="1">
        <v>32786393</v>
      </c>
      <c r="J2887" s="2">
        <f>VLOOKUP(Oliusala[[#This Row],[tegund]],Tegundir!$B$2:$D$19,3,FALSE)*Oliusala[[#This Row],[magn]]/1000</f>
        <v>24589.794750000001</v>
      </c>
      <c r="K2887">
        <v>2012</v>
      </c>
      <c r="L2887" t="s">
        <v>18</v>
      </c>
      <c r="M2887" s="144" t="s">
        <v>59</v>
      </c>
    </row>
    <row r="2888" spans="1:13" x14ac:dyDescent="0.2">
      <c r="A2888" t="s">
        <v>63</v>
      </c>
      <c r="B2888" s="144" t="s">
        <v>5</v>
      </c>
      <c r="C2888">
        <v>101</v>
      </c>
      <c r="D2888" t="str">
        <f>VLOOKUP(Oliusala[[#This Row],[postnumer]],Sveitarfelog[#All],4,FALSE)</f>
        <v>Garðabær,Hafnarfjarðarkaupstaður,Kópavogsbær,Reykjavíkurborg,Seltjarnarnesbær</v>
      </c>
      <c r="E2888" t="str">
        <f>VLOOKUP(Oliusala[[#This Row],[postnumer]],Sveitarfelog[#All],5,FALSE)</f>
        <v>Höfuðborgarsvæðið</v>
      </c>
      <c r="F2888" t="s">
        <v>46</v>
      </c>
      <c r="G2888" t="s">
        <v>50</v>
      </c>
      <c r="H2888" t="s">
        <v>58</v>
      </c>
      <c r="I2888" s="1">
        <v>153481</v>
      </c>
      <c r="J2888" s="2">
        <f>VLOOKUP(Oliusala[[#This Row],[tegund]],Tegundir!$B$2:$D$19,3,FALSE)*Oliusala[[#This Row],[magn]]/1000</f>
        <v>115.11075</v>
      </c>
      <c r="K2888">
        <v>2012</v>
      </c>
      <c r="L2888" t="s">
        <v>18</v>
      </c>
      <c r="M2888" s="144" t="s">
        <v>59</v>
      </c>
    </row>
    <row r="2889" spans="1:13" x14ac:dyDescent="0.2">
      <c r="A2889" t="s">
        <v>63</v>
      </c>
      <c r="B2889" s="144" t="s">
        <v>5</v>
      </c>
      <c r="C2889">
        <v>101</v>
      </c>
      <c r="D2889" t="str">
        <f>VLOOKUP(Oliusala[[#This Row],[postnumer]],Sveitarfelog[#All],4,FALSE)</f>
        <v>Garðabær,Hafnarfjarðarkaupstaður,Kópavogsbær,Reykjavíkurborg,Seltjarnarnesbær</v>
      </c>
      <c r="E2889" t="str">
        <f>VLOOKUP(Oliusala[[#This Row],[postnumer]],Sveitarfelog[#All],5,FALSE)</f>
        <v>Höfuðborgarsvæðið</v>
      </c>
      <c r="F2889" t="s">
        <v>22</v>
      </c>
      <c r="G2889" t="s">
        <v>50</v>
      </c>
      <c r="H2889" t="s">
        <v>58</v>
      </c>
      <c r="I2889" s="1">
        <v>78</v>
      </c>
      <c r="J2889" s="2">
        <f>VLOOKUP(Oliusala[[#This Row],[tegund]],Tegundir!$B$2:$D$19,3,FALSE)*Oliusala[[#This Row],[magn]]/1000</f>
        <v>5.8500000000000003E-2</v>
      </c>
      <c r="K2889">
        <v>2012</v>
      </c>
      <c r="L2889" t="s">
        <v>18</v>
      </c>
      <c r="M2889" s="144" t="s">
        <v>59</v>
      </c>
    </row>
    <row r="2890" spans="1:13" x14ac:dyDescent="0.2">
      <c r="A2890" t="s">
        <v>63</v>
      </c>
      <c r="B2890" s="144" t="s">
        <v>5</v>
      </c>
      <c r="C2890">
        <v>101</v>
      </c>
      <c r="D2890" t="str">
        <f>VLOOKUP(Oliusala[[#This Row],[postnumer]],Sveitarfelog[#All],4,FALSE)</f>
        <v>Garðabær,Hafnarfjarðarkaupstaður,Kópavogsbær,Reykjavíkurborg,Seltjarnarnesbær</v>
      </c>
      <c r="E2890" t="str">
        <f>VLOOKUP(Oliusala[[#This Row],[postnumer]],Sveitarfelog[#All],5,FALSE)</f>
        <v>Höfuðborgarsvæðið</v>
      </c>
      <c r="F2890" t="s">
        <v>20</v>
      </c>
      <c r="G2890" t="s">
        <v>50</v>
      </c>
      <c r="H2890" t="s">
        <v>58</v>
      </c>
      <c r="I2890" s="1">
        <v>1040593</v>
      </c>
      <c r="J2890" s="2">
        <f>VLOOKUP(Oliusala[[#This Row],[tegund]],Tegundir!$B$2:$D$19,3,FALSE)*Oliusala[[#This Row],[magn]]/1000</f>
        <v>780.44475</v>
      </c>
      <c r="K2890">
        <v>2012</v>
      </c>
      <c r="L2890" t="s">
        <v>18</v>
      </c>
      <c r="M2890" s="144" t="s">
        <v>59</v>
      </c>
    </row>
    <row r="2891" spans="1:13" x14ac:dyDescent="0.2">
      <c r="A2891" t="s">
        <v>63</v>
      </c>
      <c r="B2891" s="144" t="s">
        <v>5</v>
      </c>
      <c r="C2891">
        <v>101</v>
      </c>
      <c r="D2891" t="str">
        <f>VLOOKUP(Oliusala[[#This Row],[postnumer]],Sveitarfelog[#All],4,FALSE)</f>
        <v>Garðabær,Hafnarfjarðarkaupstaður,Kópavogsbær,Reykjavíkurborg,Seltjarnarnesbær</v>
      </c>
      <c r="E2891" t="str">
        <f>VLOOKUP(Oliusala[[#This Row],[postnumer]],Sveitarfelog[#All],5,FALSE)</f>
        <v>Höfuðborgarsvæðið</v>
      </c>
      <c r="F2891" t="s">
        <v>46</v>
      </c>
      <c r="G2891" t="s">
        <v>50</v>
      </c>
      <c r="H2891" t="s">
        <v>58</v>
      </c>
      <c r="I2891" s="1">
        <v>12928</v>
      </c>
      <c r="J2891" s="2">
        <f>VLOOKUP(Oliusala[[#This Row],[tegund]],Tegundir!$B$2:$D$19,3,FALSE)*Oliusala[[#This Row],[magn]]/1000</f>
        <v>9.6959999999999997</v>
      </c>
      <c r="K2891">
        <v>2012</v>
      </c>
      <c r="L2891" t="s">
        <v>18</v>
      </c>
      <c r="M2891" s="144" t="s">
        <v>59</v>
      </c>
    </row>
    <row r="2892" spans="1:13" x14ac:dyDescent="0.2">
      <c r="A2892" t="s">
        <v>63</v>
      </c>
      <c r="B2892" s="144" t="s">
        <v>5</v>
      </c>
      <c r="C2892">
        <v>101</v>
      </c>
      <c r="D2892" t="str">
        <f>VLOOKUP(Oliusala[[#This Row],[postnumer]],Sveitarfelog[#All],4,FALSE)</f>
        <v>Garðabær,Hafnarfjarðarkaupstaður,Kópavogsbær,Reykjavíkurborg,Seltjarnarnesbær</v>
      </c>
      <c r="E2892" t="str">
        <f>VLOOKUP(Oliusala[[#This Row],[postnumer]],Sveitarfelog[#All],5,FALSE)</f>
        <v>Höfuðborgarsvæðið</v>
      </c>
      <c r="F2892" t="s">
        <v>20</v>
      </c>
      <c r="G2892" t="s">
        <v>50</v>
      </c>
      <c r="H2892" t="s">
        <v>58</v>
      </c>
      <c r="I2892" s="1">
        <v>86203</v>
      </c>
      <c r="J2892" s="2">
        <f>VLOOKUP(Oliusala[[#This Row],[tegund]],Tegundir!$B$2:$D$19,3,FALSE)*Oliusala[[#This Row],[magn]]/1000</f>
        <v>64.652249999999995</v>
      </c>
      <c r="K2892">
        <v>2012</v>
      </c>
      <c r="L2892" t="s">
        <v>18</v>
      </c>
      <c r="M2892" s="144" t="s">
        <v>59</v>
      </c>
    </row>
    <row r="2893" spans="1:13" x14ac:dyDescent="0.2">
      <c r="A2893" t="s">
        <v>63</v>
      </c>
      <c r="B2893" s="144" t="s">
        <v>5</v>
      </c>
      <c r="C2893">
        <v>101</v>
      </c>
      <c r="D2893" t="str">
        <f>VLOOKUP(Oliusala[[#This Row],[postnumer]],Sveitarfelog[#All],4,FALSE)</f>
        <v>Garðabær,Hafnarfjarðarkaupstaður,Kópavogsbær,Reykjavíkurborg,Seltjarnarnesbær</v>
      </c>
      <c r="E2893" t="str">
        <f>VLOOKUP(Oliusala[[#This Row],[postnumer]],Sveitarfelog[#All],5,FALSE)</f>
        <v>Höfuðborgarsvæðið</v>
      </c>
      <c r="F2893" t="s">
        <v>46</v>
      </c>
      <c r="G2893" t="s">
        <v>50</v>
      </c>
      <c r="H2893" t="s">
        <v>58</v>
      </c>
      <c r="I2893" s="1">
        <v>15867</v>
      </c>
      <c r="J2893" s="2">
        <f>VLOOKUP(Oliusala[[#This Row],[tegund]],Tegundir!$B$2:$D$19,3,FALSE)*Oliusala[[#This Row],[magn]]/1000</f>
        <v>11.90025</v>
      </c>
      <c r="K2893">
        <v>2012</v>
      </c>
      <c r="L2893" t="s">
        <v>18</v>
      </c>
      <c r="M2893" s="144" t="s">
        <v>59</v>
      </c>
    </row>
    <row r="2894" spans="1:13" x14ac:dyDescent="0.2">
      <c r="A2894" t="s">
        <v>63</v>
      </c>
      <c r="B2894" s="144" t="s">
        <v>72</v>
      </c>
      <c r="C2894">
        <v>190</v>
      </c>
      <c r="D2894" t="str">
        <f>VLOOKUP(Oliusala[[#This Row],[postnumer]],Sveitarfelog[#All],4,FALSE)</f>
        <v>Sveitarfélagið Vogar</v>
      </c>
      <c r="E2894" t="str">
        <f>VLOOKUP(Oliusala[[#This Row],[postnumer]],Sveitarfelog[#All],5,FALSE)</f>
        <v>Suðurnes</v>
      </c>
      <c r="F2894" t="s">
        <v>20</v>
      </c>
      <c r="G2894" t="s">
        <v>50</v>
      </c>
      <c r="H2894" t="s">
        <v>58</v>
      </c>
      <c r="I2894" s="1">
        <v>215185</v>
      </c>
      <c r="J2894" s="2">
        <f>VLOOKUP(Oliusala[[#This Row],[tegund]],Tegundir!$B$2:$D$19,3,FALSE)*Oliusala[[#This Row],[magn]]/1000</f>
        <v>161.38874999999999</v>
      </c>
      <c r="K2894">
        <v>2012</v>
      </c>
      <c r="L2894" t="s">
        <v>18</v>
      </c>
      <c r="M2894" s="144" t="s">
        <v>59</v>
      </c>
    </row>
    <row r="2895" spans="1:13" x14ac:dyDescent="0.2">
      <c r="A2895" t="s">
        <v>63</v>
      </c>
      <c r="B2895" s="144" t="s">
        <v>74</v>
      </c>
      <c r="C2895">
        <v>230</v>
      </c>
      <c r="D2895" t="str">
        <f>VLOOKUP(Oliusala[[#This Row],[postnumer]],Sveitarfelog[#All],4,FALSE)</f>
        <v>Reykjanesbær</v>
      </c>
      <c r="E2895" t="str">
        <f>VLOOKUP(Oliusala[[#This Row],[postnumer]],Sveitarfelog[#All],5,FALSE)</f>
        <v>Suðurnes</v>
      </c>
      <c r="F2895" t="s">
        <v>20</v>
      </c>
      <c r="G2895" t="s">
        <v>50</v>
      </c>
      <c r="H2895" t="s">
        <v>58</v>
      </c>
      <c r="I2895" s="1">
        <v>194776</v>
      </c>
      <c r="J2895" s="2">
        <f>VLOOKUP(Oliusala[[#This Row],[tegund]],Tegundir!$B$2:$D$19,3,FALSE)*Oliusala[[#This Row],[magn]]/1000</f>
        <v>146.08199999999999</v>
      </c>
      <c r="K2895">
        <v>2012</v>
      </c>
      <c r="L2895" t="s">
        <v>18</v>
      </c>
      <c r="M2895" s="144" t="s">
        <v>59</v>
      </c>
    </row>
    <row r="2896" spans="1:13" x14ac:dyDescent="0.2">
      <c r="A2896" t="s">
        <v>57</v>
      </c>
      <c r="B2896" s="144" t="s">
        <v>75</v>
      </c>
      <c r="C2896">
        <v>230</v>
      </c>
      <c r="D2896" t="str">
        <f>VLOOKUP(Oliusala[[#This Row],[postnumer]],Sveitarfelog[#All],4,FALSE)</f>
        <v>Reykjanesbær</v>
      </c>
      <c r="E2896" t="str">
        <f>VLOOKUP(Oliusala[[#This Row],[postnumer]],Sveitarfelog[#All],5,FALSE)</f>
        <v>Suðurnes</v>
      </c>
      <c r="F2896" t="s">
        <v>20</v>
      </c>
      <c r="G2896" t="s">
        <v>50</v>
      </c>
      <c r="H2896" t="s">
        <v>60</v>
      </c>
      <c r="I2896" s="1">
        <v>8014</v>
      </c>
      <c r="J2896" s="2">
        <f>VLOOKUP(Oliusala[[#This Row],[tegund]],Tegundir!$B$2:$D$19,3,FALSE)*Oliusala[[#This Row],[magn]]/1000</f>
        <v>6.0105000000000004</v>
      </c>
      <c r="K2896">
        <v>2012</v>
      </c>
      <c r="L2896" t="s">
        <v>18</v>
      </c>
      <c r="M2896" s="144" t="s">
        <v>59</v>
      </c>
    </row>
    <row r="2897" spans="1:13" x14ac:dyDescent="0.2">
      <c r="A2897" t="s">
        <v>63</v>
      </c>
      <c r="B2897" s="144" t="s">
        <v>75</v>
      </c>
      <c r="C2897">
        <v>230</v>
      </c>
      <c r="D2897" t="str">
        <f>VLOOKUP(Oliusala[[#This Row],[postnumer]],Sveitarfelog[#All],4,FALSE)</f>
        <v>Reykjanesbær</v>
      </c>
      <c r="E2897" t="str">
        <f>VLOOKUP(Oliusala[[#This Row],[postnumer]],Sveitarfelog[#All],5,FALSE)</f>
        <v>Suðurnes</v>
      </c>
      <c r="F2897" t="s">
        <v>20</v>
      </c>
      <c r="G2897" t="s">
        <v>50</v>
      </c>
      <c r="H2897" t="s">
        <v>58</v>
      </c>
      <c r="I2897" s="1">
        <v>3597838</v>
      </c>
      <c r="J2897" s="2">
        <f>VLOOKUP(Oliusala[[#This Row],[tegund]],Tegundir!$B$2:$D$19,3,FALSE)*Oliusala[[#This Row],[magn]]/1000</f>
        <v>2698.3784999999998</v>
      </c>
      <c r="K2897">
        <v>2012</v>
      </c>
      <c r="L2897" t="s">
        <v>18</v>
      </c>
      <c r="M2897" s="144" t="s">
        <v>59</v>
      </c>
    </row>
    <row r="2898" spans="1:13" x14ac:dyDescent="0.2">
      <c r="A2898" t="s">
        <v>63</v>
      </c>
      <c r="B2898" s="144" t="s">
        <v>75</v>
      </c>
      <c r="C2898">
        <v>230</v>
      </c>
      <c r="D2898" t="str">
        <f>VLOOKUP(Oliusala[[#This Row],[postnumer]],Sveitarfelog[#All],4,FALSE)</f>
        <v>Reykjanesbær</v>
      </c>
      <c r="E2898" t="str">
        <f>VLOOKUP(Oliusala[[#This Row],[postnumer]],Sveitarfelog[#All],5,FALSE)</f>
        <v>Suðurnes</v>
      </c>
      <c r="F2898" t="s">
        <v>46</v>
      </c>
      <c r="G2898" t="s">
        <v>50</v>
      </c>
      <c r="H2898" t="s">
        <v>58</v>
      </c>
      <c r="I2898" s="1">
        <v>36809</v>
      </c>
      <c r="J2898" s="2">
        <f>VLOOKUP(Oliusala[[#This Row],[tegund]],Tegundir!$B$2:$D$19,3,FALSE)*Oliusala[[#This Row],[magn]]/1000</f>
        <v>27.606750000000002</v>
      </c>
      <c r="K2898">
        <v>2012</v>
      </c>
      <c r="L2898" t="s">
        <v>18</v>
      </c>
      <c r="M2898" s="144" t="s">
        <v>59</v>
      </c>
    </row>
    <row r="2899" spans="1:13" x14ac:dyDescent="0.2">
      <c r="A2899" t="s">
        <v>63</v>
      </c>
      <c r="B2899" s="144" t="s">
        <v>77</v>
      </c>
      <c r="C2899">
        <v>240</v>
      </c>
      <c r="D2899" t="str">
        <f>VLOOKUP(Oliusala[[#This Row],[postnumer]],Sveitarfelog[#All],4,FALSE)</f>
        <v>Grindavíkurbær</v>
      </c>
      <c r="E2899" t="str">
        <f>VLOOKUP(Oliusala[[#This Row],[postnumer]],Sveitarfelog[#All],5,FALSE)</f>
        <v>Suðurnes</v>
      </c>
      <c r="F2899" t="s">
        <v>20</v>
      </c>
      <c r="G2899" t="s">
        <v>50</v>
      </c>
      <c r="H2899" t="s">
        <v>58</v>
      </c>
      <c r="I2899" s="1">
        <v>1247112</v>
      </c>
      <c r="J2899" s="2">
        <f>VLOOKUP(Oliusala[[#This Row],[tegund]],Tegundir!$B$2:$D$19,3,FALSE)*Oliusala[[#This Row],[magn]]/1000</f>
        <v>935.33399999999995</v>
      </c>
      <c r="K2899">
        <v>2012</v>
      </c>
      <c r="L2899" t="s">
        <v>18</v>
      </c>
      <c r="M2899" s="144" t="s">
        <v>59</v>
      </c>
    </row>
    <row r="2900" spans="1:13" x14ac:dyDescent="0.2">
      <c r="A2900" t="s">
        <v>63</v>
      </c>
      <c r="B2900" s="144" t="s">
        <v>78</v>
      </c>
      <c r="C2900">
        <v>245</v>
      </c>
      <c r="D2900" t="str">
        <f>VLOOKUP(Oliusala[[#This Row],[postnumer]],Sveitarfelog[#All],4,FALSE)</f>
        <v>Suðurnesjabær</v>
      </c>
      <c r="E2900" t="str">
        <f>VLOOKUP(Oliusala[[#This Row],[postnumer]],Sveitarfelog[#All],5,FALSE)</f>
        <v>Suðurnes</v>
      </c>
      <c r="F2900" t="s">
        <v>20</v>
      </c>
      <c r="G2900" t="s">
        <v>50</v>
      </c>
      <c r="H2900" t="s">
        <v>58</v>
      </c>
      <c r="I2900" s="1">
        <v>500858</v>
      </c>
      <c r="J2900" s="2">
        <f>VLOOKUP(Oliusala[[#This Row],[tegund]],Tegundir!$B$2:$D$19,3,FALSE)*Oliusala[[#This Row],[magn]]/1000</f>
        <v>375.64350000000002</v>
      </c>
      <c r="K2900">
        <v>2012</v>
      </c>
      <c r="L2900" t="s">
        <v>18</v>
      </c>
      <c r="M2900" s="144" t="s">
        <v>59</v>
      </c>
    </row>
    <row r="2901" spans="1:13" x14ac:dyDescent="0.2">
      <c r="A2901" t="s">
        <v>63</v>
      </c>
      <c r="B2901" s="144" t="s">
        <v>79</v>
      </c>
      <c r="C2901">
        <v>250</v>
      </c>
      <c r="D2901" t="str">
        <f>VLOOKUP(Oliusala[[#This Row],[postnumer]],Sveitarfelog[#All],4,FALSE)</f>
        <v>Suðurnesjabær</v>
      </c>
      <c r="E2901" t="str">
        <f>VLOOKUP(Oliusala[[#This Row],[postnumer]],Sveitarfelog[#All],5,FALSE)</f>
        <v>Suðurnes</v>
      </c>
      <c r="F2901" t="s">
        <v>20</v>
      </c>
      <c r="G2901" t="s">
        <v>50</v>
      </c>
      <c r="H2901" t="s">
        <v>58</v>
      </c>
      <c r="I2901" s="1">
        <v>261698</v>
      </c>
      <c r="J2901" s="2">
        <f>VLOOKUP(Oliusala[[#This Row],[tegund]],Tegundir!$B$2:$D$19,3,FALSE)*Oliusala[[#This Row],[magn]]/1000</f>
        <v>196.27350000000001</v>
      </c>
      <c r="K2901">
        <v>2012</v>
      </c>
      <c r="L2901" t="s">
        <v>18</v>
      </c>
      <c r="M2901" s="144" t="s">
        <v>59</v>
      </c>
    </row>
    <row r="2902" spans="1:13" x14ac:dyDescent="0.2">
      <c r="A2902" t="s">
        <v>57</v>
      </c>
      <c r="B2902" s="144" t="s">
        <v>80</v>
      </c>
      <c r="C2902">
        <v>260</v>
      </c>
      <c r="D2902" t="str">
        <f>VLOOKUP(Oliusala[[#This Row],[postnumer]],Sveitarfelog[#All],4,FALSE)</f>
        <v>Reykjanesbær</v>
      </c>
      <c r="E2902" t="str">
        <f>VLOOKUP(Oliusala[[#This Row],[postnumer]],Sveitarfelog[#All],5,FALSE)</f>
        <v>Suðurnes</v>
      </c>
      <c r="F2902" t="s">
        <v>20</v>
      </c>
      <c r="G2902" t="s">
        <v>50</v>
      </c>
      <c r="H2902" t="s">
        <v>58</v>
      </c>
      <c r="I2902" s="1">
        <v>109596</v>
      </c>
      <c r="J2902" s="2">
        <f>VLOOKUP(Oliusala[[#This Row],[tegund]],Tegundir!$B$2:$D$19,3,FALSE)*Oliusala[[#This Row],[magn]]/1000</f>
        <v>82.197000000000003</v>
      </c>
      <c r="K2902">
        <v>2012</v>
      </c>
      <c r="L2902" t="s">
        <v>18</v>
      </c>
      <c r="M2902" s="144" t="s">
        <v>59</v>
      </c>
    </row>
    <row r="2903" spans="1:13" x14ac:dyDescent="0.2">
      <c r="A2903" t="s">
        <v>63</v>
      </c>
      <c r="B2903" s="144" t="s">
        <v>80</v>
      </c>
      <c r="C2903">
        <v>260</v>
      </c>
      <c r="D2903" t="str">
        <f>VLOOKUP(Oliusala[[#This Row],[postnumer]],Sveitarfelog[#All],4,FALSE)</f>
        <v>Reykjanesbær</v>
      </c>
      <c r="E2903" t="str">
        <f>VLOOKUP(Oliusala[[#This Row],[postnumer]],Sveitarfelog[#All],5,FALSE)</f>
        <v>Suðurnes</v>
      </c>
      <c r="F2903" t="s">
        <v>20</v>
      </c>
      <c r="G2903" t="s">
        <v>50</v>
      </c>
      <c r="H2903" t="s">
        <v>58</v>
      </c>
      <c r="I2903" s="1">
        <v>1304232</v>
      </c>
      <c r="J2903" s="2">
        <f>VLOOKUP(Oliusala[[#This Row],[tegund]],Tegundir!$B$2:$D$19,3,FALSE)*Oliusala[[#This Row],[magn]]/1000</f>
        <v>978.17399999999998</v>
      </c>
      <c r="K2903">
        <v>2012</v>
      </c>
      <c r="L2903" t="s">
        <v>18</v>
      </c>
      <c r="M2903" s="144" t="s">
        <v>59</v>
      </c>
    </row>
    <row r="2904" spans="1:13" x14ac:dyDescent="0.2">
      <c r="A2904" t="s">
        <v>63</v>
      </c>
      <c r="B2904" s="144" t="s">
        <v>80</v>
      </c>
      <c r="C2904">
        <v>260</v>
      </c>
      <c r="D2904" t="str">
        <f>VLOOKUP(Oliusala[[#This Row],[postnumer]],Sveitarfelog[#All],4,FALSE)</f>
        <v>Reykjanesbær</v>
      </c>
      <c r="E2904" t="str">
        <f>VLOOKUP(Oliusala[[#This Row],[postnumer]],Sveitarfelog[#All],5,FALSE)</f>
        <v>Suðurnes</v>
      </c>
      <c r="F2904" t="s">
        <v>20</v>
      </c>
      <c r="G2904" t="s">
        <v>50</v>
      </c>
      <c r="H2904" t="s">
        <v>58</v>
      </c>
      <c r="I2904" s="1">
        <v>2335417</v>
      </c>
      <c r="J2904" s="2">
        <f>VLOOKUP(Oliusala[[#This Row],[tegund]],Tegundir!$B$2:$D$19,3,FALSE)*Oliusala[[#This Row],[magn]]/1000</f>
        <v>1751.5627500000001</v>
      </c>
      <c r="K2904">
        <v>2012</v>
      </c>
      <c r="L2904" t="s">
        <v>18</v>
      </c>
      <c r="M2904" s="144" t="s">
        <v>59</v>
      </c>
    </row>
    <row r="2905" spans="1:13" x14ac:dyDescent="0.2">
      <c r="A2905" t="s">
        <v>63</v>
      </c>
      <c r="B2905" s="144" t="s">
        <v>80</v>
      </c>
      <c r="C2905">
        <v>260</v>
      </c>
      <c r="D2905" t="str">
        <f>VLOOKUP(Oliusala[[#This Row],[postnumer]],Sveitarfelog[#All],4,FALSE)</f>
        <v>Reykjanesbær</v>
      </c>
      <c r="E2905" t="str">
        <f>VLOOKUP(Oliusala[[#This Row],[postnumer]],Sveitarfelog[#All],5,FALSE)</f>
        <v>Suðurnes</v>
      </c>
      <c r="F2905" t="s">
        <v>20</v>
      </c>
      <c r="G2905" t="s">
        <v>50</v>
      </c>
      <c r="H2905" t="s">
        <v>58</v>
      </c>
      <c r="I2905" s="1">
        <v>1720979</v>
      </c>
      <c r="J2905" s="2">
        <f>VLOOKUP(Oliusala[[#This Row],[tegund]],Tegundir!$B$2:$D$19,3,FALSE)*Oliusala[[#This Row],[magn]]/1000</f>
        <v>1290.73425</v>
      </c>
      <c r="K2905">
        <v>2012</v>
      </c>
      <c r="L2905" t="s">
        <v>18</v>
      </c>
      <c r="M2905" s="144" t="s">
        <v>59</v>
      </c>
    </row>
    <row r="2906" spans="1:13" x14ac:dyDescent="0.2">
      <c r="A2906" t="s">
        <v>57</v>
      </c>
      <c r="B2906" s="144" t="s">
        <v>81</v>
      </c>
      <c r="C2906">
        <v>270</v>
      </c>
      <c r="D2906" t="str">
        <f>VLOOKUP(Oliusala[[#This Row],[postnumer]],Sveitarfelog[#All],4,FALSE)</f>
        <v>Mosfellsbær</v>
      </c>
      <c r="E2906" t="str">
        <f>VLOOKUP(Oliusala[[#This Row],[postnumer]],Sveitarfelog[#All],5,FALSE)</f>
        <v>Höfuðborgarsvæðið</v>
      </c>
      <c r="F2906" t="s">
        <v>20</v>
      </c>
      <c r="G2906" t="s">
        <v>50</v>
      </c>
      <c r="H2906" t="s">
        <v>60</v>
      </c>
      <c r="I2906" s="1">
        <v>2979</v>
      </c>
      <c r="J2906" s="2">
        <f>VLOOKUP(Oliusala[[#This Row],[tegund]],Tegundir!$B$2:$D$19,3,FALSE)*Oliusala[[#This Row],[magn]]/1000</f>
        <v>2.2342499999999998</v>
      </c>
      <c r="K2906">
        <v>2012</v>
      </c>
      <c r="L2906" t="s">
        <v>18</v>
      </c>
      <c r="M2906" s="144" t="s">
        <v>59</v>
      </c>
    </row>
    <row r="2907" spans="1:13" x14ac:dyDescent="0.2">
      <c r="A2907" t="s">
        <v>57</v>
      </c>
      <c r="B2907" s="144" t="s">
        <v>81</v>
      </c>
      <c r="C2907">
        <v>270</v>
      </c>
      <c r="D2907" t="str">
        <f>VLOOKUP(Oliusala[[#This Row],[postnumer]],Sveitarfelog[#All],4,FALSE)</f>
        <v>Mosfellsbær</v>
      </c>
      <c r="E2907" t="str">
        <f>VLOOKUP(Oliusala[[#This Row],[postnumer]],Sveitarfelog[#All],5,FALSE)</f>
        <v>Höfuðborgarsvæðið</v>
      </c>
      <c r="F2907" t="s">
        <v>20</v>
      </c>
      <c r="G2907" t="s">
        <v>50</v>
      </c>
      <c r="H2907" t="s">
        <v>58</v>
      </c>
      <c r="I2907" s="1">
        <v>129760</v>
      </c>
      <c r="J2907" s="2">
        <f>VLOOKUP(Oliusala[[#This Row],[tegund]],Tegundir!$B$2:$D$19,3,FALSE)*Oliusala[[#This Row],[magn]]/1000</f>
        <v>97.32</v>
      </c>
      <c r="K2907">
        <v>2012</v>
      </c>
      <c r="L2907" t="s">
        <v>18</v>
      </c>
      <c r="M2907" s="144" t="s">
        <v>59</v>
      </c>
    </row>
    <row r="2908" spans="1:13" x14ac:dyDescent="0.2">
      <c r="A2908" t="s">
        <v>57</v>
      </c>
      <c r="B2908" s="144" t="s">
        <v>81</v>
      </c>
      <c r="C2908">
        <v>270</v>
      </c>
      <c r="D2908" t="str">
        <f>VLOOKUP(Oliusala[[#This Row],[postnumer]],Sveitarfelog[#All],4,FALSE)</f>
        <v>Mosfellsbær</v>
      </c>
      <c r="E2908" t="str">
        <f>VLOOKUP(Oliusala[[#This Row],[postnumer]],Sveitarfelog[#All],5,FALSE)</f>
        <v>Höfuðborgarsvæðið</v>
      </c>
      <c r="F2908" t="s">
        <v>20</v>
      </c>
      <c r="G2908" t="s">
        <v>50</v>
      </c>
      <c r="H2908" t="s">
        <v>60</v>
      </c>
      <c r="I2908" s="1">
        <v>3714</v>
      </c>
      <c r="J2908" s="2">
        <f>VLOOKUP(Oliusala[[#This Row],[tegund]],Tegundir!$B$2:$D$19,3,FALSE)*Oliusala[[#This Row],[magn]]/1000</f>
        <v>2.7854999999999999</v>
      </c>
      <c r="K2908">
        <v>2012</v>
      </c>
      <c r="L2908" t="s">
        <v>18</v>
      </c>
      <c r="M2908" s="144" t="s">
        <v>59</v>
      </c>
    </row>
    <row r="2909" spans="1:13" x14ac:dyDescent="0.2">
      <c r="A2909" t="s">
        <v>63</v>
      </c>
      <c r="B2909" s="144" t="s">
        <v>81</v>
      </c>
      <c r="C2909">
        <v>270</v>
      </c>
      <c r="D2909" t="str">
        <f>VLOOKUP(Oliusala[[#This Row],[postnumer]],Sveitarfelog[#All],4,FALSE)</f>
        <v>Mosfellsbær</v>
      </c>
      <c r="E2909" t="str">
        <f>VLOOKUP(Oliusala[[#This Row],[postnumer]],Sveitarfelog[#All],5,FALSE)</f>
        <v>Höfuðborgarsvæðið</v>
      </c>
      <c r="F2909" t="s">
        <v>20</v>
      </c>
      <c r="G2909" t="s">
        <v>50</v>
      </c>
      <c r="H2909" t="s">
        <v>58</v>
      </c>
      <c r="I2909" s="1">
        <v>2161412</v>
      </c>
      <c r="J2909" s="2">
        <f>VLOOKUP(Oliusala[[#This Row],[tegund]],Tegundir!$B$2:$D$19,3,FALSE)*Oliusala[[#This Row],[magn]]/1000</f>
        <v>1621.059</v>
      </c>
      <c r="K2909">
        <v>2012</v>
      </c>
      <c r="L2909" t="s">
        <v>18</v>
      </c>
      <c r="M2909" s="144" t="s">
        <v>59</v>
      </c>
    </row>
    <row r="2910" spans="1:13" x14ac:dyDescent="0.2">
      <c r="A2910" t="s">
        <v>63</v>
      </c>
      <c r="B2910" s="144" t="s">
        <v>81</v>
      </c>
      <c r="C2910">
        <v>270</v>
      </c>
      <c r="D2910" t="str">
        <f>VLOOKUP(Oliusala[[#This Row],[postnumer]],Sveitarfelog[#All],4,FALSE)</f>
        <v>Mosfellsbær</v>
      </c>
      <c r="E2910" t="str">
        <f>VLOOKUP(Oliusala[[#This Row],[postnumer]],Sveitarfelog[#All],5,FALSE)</f>
        <v>Höfuðborgarsvæðið</v>
      </c>
      <c r="F2910" t="s">
        <v>46</v>
      </c>
      <c r="G2910" t="s">
        <v>50</v>
      </c>
      <c r="H2910" t="s">
        <v>58</v>
      </c>
      <c r="I2910" s="1">
        <v>21479</v>
      </c>
      <c r="J2910" s="2">
        <f>VLOOKUP(Oliusala[[#This Row],[tegund]],Tegundir!$B$2:$D$19,3,FALSE)*Oliusala[[#This Row],[magn]]/1000</f>
        <v>16.109249999999999</v>
      </c>
      <c r="K2910">
        <v>2012</v>
      </c>
      <c r="L2910" t="s">
        <v>18</v>
      </c>
      <c r="M2910" s="144" t="s">
        <v>59</v>
      </c>
    </row>
    <row r="2911" spans="1:13" x14ac:dyDescent="0.2">
      <c r="A2911" t="s">
        <v>63</v>
      </c>
      <c r="B2911" s="144" t="s">
        <v>82</v>
      </c>
      <c r="C2911">
        <v>270</v>
      </c>
      <c r="D2911" t="str">
        <f>VLOOKUP(Oliusala[[#This Row],[postnumer]],Sveitarfelog[#All],4,FALSE)</f>
        <v>Mosfellsbær</v>
      </c>
      <c r="E2911" t="str">
        <f>VLOOKUP(Oliusala[[#This Row],[postnumer]],Sveitarfelog[#All],5,FALSE)</f>
        <v>Höfuðborgarsvæðið</v>
      </c>
      <c r="F2911" t="s">
        <v>20</v>
      </c>
      <c r="G2911" t="s">
        <v>50</v>
      </c>
      <c r="H2911" t="s">
        <v>58</v>
      </c>
      <c r="I2911" s="1">
        <v>298111</v>
      </c>
      <c r="J2911" s="2">
        <f>VLOOKUP(Oliusala[[#This Row],[tegund]],Tegundir!$B$2:$D$19,3,FALSE)*Oliusala[[#This Row],[magn]]/1000</f>
        <v>223.58324999999999</v>
      </c>
      <c r="K2911">
        <v>2012</v>
      </c>
      <c r="L2911" t="s">
        <v>18</v>
      </c>
      <c r="M2911" s="144" t="s">
        <v>59</v>
      </c>
    </row>
    <row r="2912" spans="1:13" x14ac:dyDescent="0.2">
      <c r="A2912" t="s">
        <v>63</v>
      </c>
      <c r="B2912" s="144" t="s">
        <v>81</v>
      </c>
      <c r="C2912">
        <v>270</v>
      </c>
      <c r="D2912" t="str">
        <f>VLOOKUP(Oliusala[[#This Row],[postnumer]],Sveitarfelog[#All],4,FALSE)</f>
        <v>Mosfellsbær</v>
      </c>
      <c r="E2912" t="str">
        <f>VLOOKUP(Oliusala[[#This Row],[postnumer]],Sveitarfelog[#All],5,FALSE)</f>
        <v>Höfuðborgarsvæðið</v>
      </c>
      <c r="F2912" t="s">
        <v>20</v>
      </c>
      <c r="G2912" t="s">
        <v>50</v>
      </c>
      <c r="H2912" t="s">
        <v>58</v>
      </c>
      <c r="I2912" s="1">
        <v>3365714</v>
      </c>
      <c r="J2912" s="2">
        <f>VLOOKUP(Oliusala[[#This Row],[tegund]],Tegundir!$B$2:$D$19,3,FALSE)*Oliusala[[#This Row],[magn]]/1000</f>
        <v>2524.2855</v>
      </c>
      <c r="K2912">
        <v>2012</v>
      </c>
      <c r="L2912" t="s">
        <v>18</v>
      </c>
      <c r="M2912" s="144" t="s">
        <v>59</v>
      </c>
    </row>
    <row r="2913" spans="1:13" x14ac:dyDescent="0.2">
      <c r="A2913" t="s">
        <v>63</v>
      </c>
      <c r="B2913" s="144" t="s">
        <v>84</v>
      </c>
      <c r="C2913">
        <v>300</v>
      </c>
      <c r="D2913" t="str">
        <f>VLOOKUP(Oliusala[[#This Row],[postnumer]],Sveitarfelog[#All],4,FALSE)</f>
        <v>Akraneskaupstaður,Hvalfjarðarsveit,Kjósarhreppur</v>
      </c>
      <c r="E2913" t="str">
        <f>VLOOKUP(Oliusala[[#This Row],[postnumer]],Sveitarfelog[#All],5,FALSE)</f>
        <v>Vesturland</v>
      </c>
      <c r="F2913" t="s">
        <v>20</v>
      </c>
      <c r="G2913" t="s">
        <v>50</v>
      </c>
      <c r="H2913" t="s">
        <v>58</v>
      </c>
      <c r="I2913" s="1">
        <v>1229001</v>
      </c>
      <c r="J2913" s="2">
        <f>VLOOKUP(Oliusala[[#This Row],[tegund]],Tegundir!$B$2:$D$19,3,FALSE)*Oliusala[[#This Row],[magn]]/1000</f>
        <v>921.75075000000004</v>
      </c>
      <c r="K2913">
        <v>2012</v>
      </c>
      <c r="L2913" t="s">
        <v>18</v>
      </c>
      <c r="M2913" s="144" t="s">
        <v>59</v>
      </c>
    </row>
    <row r="2914" spans="1:13" x14ac:dyDescent="0.2">
      <c r="A2914" t="s">
        <v>63</v>
      </c>
      <c r="B2914" s="144" t="s">
        <v>84</v>
      </c>
      <c r="C2914">
        <v>300</v>
      </c>
      <c r="D2914" t="str">
        <f>VLOOKUP(Oliusala[[#This Row],[postnumer]],Sveitarfelog[#All],4,FALSE)</f>
        <v>Akraneskaupstaður,Hvalfjarðarsveit,Kjósarhreppur</v>
      </c>
      <c r="E2914" t="str">
        <f>VLOOKUP(Oliusala[[#This Row],[postnumer]],Sveitarfelog[#All],5,FALSE)</f>
        <v>Vesturland</v>
      </c>
      <c r="F2914" t="s">
        <v>20</v>
      </c>
      <c r="G2914" t="s">
        <v>50</v>
      </c>
      <c r="H2914" t="s">
        <v>58</v>
      </c>
      <c r="I2914" s="1">
        <v>1607740</v>
      </c>
      <c r="J2914" s="2">
        <f>VLOOKUP(Oliusala[[#This Row],[tegund]],Tegundir!$B$2:$D$19,3,FALSE)*Oliusala[[#This Row],[magn]]/1000</f>
        <v>1205.8050000000001</v>
      </c>
      <c r="K2914">
        <v>2012</v>
      </c>
      <c r="L2914" t="s">
        <v>18</v>
      </c>
      <c r="M2914" s="144" t="s">
        <v>59</v>
      </c>
    </row>
    <row r="2915" spans="1:13" x14ac:dyDescent="0.2">
      <c r="A2915" t="s">
        <v>63</v>
      </c>
      <c r="B2915" s="144" t="s">
        <v>84</v>
      </c>
      <c r="C2915">
        <v>300</v>
      </c>
      <c r="D2915" t="str">
        <f>VLOOKUP(Oliusala[[#This Row],[postnumer]],Sveitarfelog[#All],4,FALSE)</f>
        <v>Akraneskaupstaður,Hvalfjarðarsveit,Kjósarhreppur</v>
      </c>
      <c r="E2915" t="str">
        <f>VLOOKUP(Oliusala[[#This Row],[postnumer]],Sveitarfelog[#All],5,FALSE)</f>
        <v>Vesturland</v>
      </c>
      <c r="F2915" t="s">
        <v>20</v>
      </c>
      <c r="G2915" t="s">
        <v>50</v>
      </c>
      <c r="H2915" t="s">
        <v>58</v>
      </c>
      <c r="I2915" s="1">
        <v>162239</v>
      </c>
      <c r="J2915" s="2">
        <f>VLOOKUP(Oliusala[[#This Row],[tegund]],Tegundir!$B$2:$D$19,3,FALSE)*Oliusala[[#This Row],[magn]]/1000</f>
        <v>121.67925</v>
      </c>
      <c r="K2915">
        <v>2012</v>
      </c>
      <c r="L2915" t="s">
        <v>18</v>
      </c>
      <c r="M2915" s="144" t="s">
        <v>59</v>
      </c>
    </row>
    <row r="2916" spans="1:13" x14ac:dyDescent="0.2">
      <c r="A2916" t="s">
        <v>63</v>
      </c>
      <c r="B2916" s="144" t="s">
        <v>84</v>
      </c>
      <c r="C2916">
        <v>300</v>
      </c>
      <c r="D2916" t="str">
        <f>VLOOKUP(Oliusala[[#This Row],[postnumer]],Sveitarfelog[#All],4,FALSE)</f>
        <v>Akraneskaupstaður,Hvalfjarðarsveit,Kjósarhreppur</v>
      </c>
      <c r="E2916" t="str">
        <f>VLOOKUP(Oliusala[[#This Row],[postnumer]],Sveitarfelog[#All],5,FALSE)</f>
        <v>Vesturland</v>
      </c>
      <c r="F2916" t="s">
        <v>20</v>
      </c>
      <c r="G2916" t="s">
        <v>50</v>
      </c>
      <c r="H2916" t="s">
        <v>58</v>
      </c>
      <c r="I2916" s="1">
        <v>265508</v>
      </c>
      <c r="J2916" s="2">
        <f>VLOOKUP(Oliusala[[#This Row],[tegund]],Tegundir!$B$2:$D$19,3,FALSE)*Oliusala[[#This Row],[magn]]/1000</f>
        <v>199.131</v>
      </c>
      <c r="K2916">
        <v>2012</v>
      </c>
      <c r="L2916" t="s">
        <v>18</v>
      </c>
      <c r="M2916" s="144" t="s">
        <v>59</v>
      </c>
    </row>
    <row r="2917" spans="1:13" x14ac:dyDescent="0.2">
      <c r="A2917" t="s">
        <v>63</v>
      </c>
      <c r="B2917" s="144" t="s">
        <v>86</v>
      </c>
      <c r="C2917">
        <v>301</v>
      </c>
      <c r="D2917" t="str">
        <f>VLOOKUP(Oliusala[[#This Row],[postnumer]],Sveitarfelog[#All],4,FALSE)</f>
        <v>Akraneskaupstaður,Hvalfjarðarsveit,Kjósarhreppur</v>
      </c>
      <c r="E2917" t="str">
        <f>VLOOKUP(Oliusala[[#This Row],[postnumer]],Sveitarfelog[#All],5,FALSE)</f>
        <v>Vesturland</v>
      </c>
      <c r="F2917" t="s">
        <v>20</v>
      </c>
      <c r="G2917" t="s">
        <v>50</v>
      </c>
      <c r="H2917" t="s">
        <v>58</v>
      </c>
      <c r="I2917" s="1">
        <v>44127</v>
      </c>
      <c r="J2917" s="2">
        <f>VLOOKUP(Oliusala[[#This Row],[tegund]],Tegundir!$B$2:$D$19,3,FALSE)*Oliusala[[#This Row],[magn]]/1000</f>
        <v>33.09525</v>
      </c>
      <c r="K2917">
        <v>2012</v>
      </c>
      <c r="L2917" t="s">
        <v>18</v>
      </c>
      <c r="M2917" s="144" t="s">
        <v>59</v>
      </c>
    </row>
    <row r="2918" spans="1:13" x14ac:dyDescent="0.2">
      <c r="A2918" t="s">
        <v>57</v>
      </c>
      <c r="B2918" s="144" t="s">
        <v>88</v>
      </c>
      <c r="C2918">
        <v>310</v>
      </c>
      <c r="D2918" t="str">
        <f>VLOOKUP(Oliusala[[#This Row],[postnumer]],Sveitarfelog[#All],4,FALSE)</f>
        <v>Borgarbyggð,Skorradalshreppur</v>
      </c>
      <c r="E2918" t="str">
        <f>VLOOKUP(Oliusala[[#This Row],[postnumer]],Sveitarfelog[#All],5,FALSE)</f>
        <v>Vesturland</v>
      </c>
      <c r="F2918" t="s">
        <v>20</v>
      </c>
      <c r="G2918" t="s">
        <v>50</v>
      </c>
      <c r="H2918" t="s">
        <v>58</v>
      </c>
      <c r="I2918" s="1">
        <v>24987</v>
      </c>
      <c r="J2918" s="2">
        <f>VLOOKUP(Oliusala[[#This Row],[tegund]],Tegundir!$B$2:$D$19,3,FALSE)*Oliusala[[#This Row],[magn]]/1000</f>
        <v>18.74025</v>
      </c>
      <c r="K2918">
        <v>2012</v>
      </c>
      <c r="L2918" t="s">
        <v>18</v>
      </c>
      <c r="M2918" s="144" t="s">
        <v>59</v>
      </c>
    </row>
    <row r="2919" spans="1:13" x14ac:dyDescent="0.2">
      <c r="A2919" t="s">
        <v>63</v>
      </c>
      <c r="B2919" s="144" t="s">
        <v>88</v>
      </c>
      <c r="C2919">
        <v>310</v>
      </c>
      <c r="D2919" t="str">
        <f>VLOOKUP(Oliusala[[#This Row],[postnumer]],Sveitarfelog[#All],4,FALSE)</f>
        <v>Borgarbyggð,Skorradalshreppur</v>
      </c>
      <c r="E2919" t="str">
        <f>VLOOKUP(Oliusala[[#This Row],[postnumer]],Sveitarfelog[#All],5,FALSE)</f>
        <v>Vesturland</v>
      </c>
      <c r="F2919" t="s">
        <v>20</v>
      </c>
      <c r="G2919" t="s">
        <v>50</v>
      </c>
      <c r="H2919" t="s">
        <v>58</v>
      </c>
      <c r="I2919" s="1">
        <v>3818619</v>
      </c>
      <c r="J2919" s="2">
        <f>VLOOKUP(Oliusala[[#This Row],[tegund]],Tegundir!$B$2:$D$19,3,FALSE)*Oliusala[[#This Row],[magn]]/1000</f>
        <v>2863.96425</v>
      </c>
      <c r="K2919">
        <v>2012</v>
      </c>
      <c r="L2919" t="s">
        <v>18</v>
      </c>
      <c r="M2919" s="144" t="s">
        <v>59</v>
      </c>
    </row>
    <row r="2920" spans="1:13" x14ac:dyDescent="0.2">
      <c r="A2920" t="s">
        <v>63</v>
      </c>
      <c r="B2920" s="144" t="s">
        <v>88</v>
      </c>
      <c r="C2920">
        <v>310</v>
      </c>
      <c r="D2920" t="str">
        <f>VLOOKUP(Oliusala[[#This Row],[postnumer]],Sveitarfelog[#All],4,FALSE)</f>
        <v>Borgarbyggð,Skorradalshreppur</v>
      </c>
      <c r="E2920" t="str">
        <f>VLOOKUP(Oliusala[[#This Row],[postnumer]],Sveitarfelog[#All],5,FALSE)</f>
        <v>Vesturland</v>
      </c>
      <c r="F2920" t="s">
        <v>46</v>
      </c>
      <c r="G2920" t="s">
        <v>50</v>
      </c>
      <c r="H2920" t="s">
        <v>58</v>
      </c>
      <c r="I2920" s="1">
        <v>12350</v>
      </c>
      <c r="J2920" s="2">
        <f>VLOOKUP(Oliusala[[#This Row],[tegund]],Tegundir!$B$2:$D$19,3,FALSE)*Oliusala[[#This Row],[magn]]/1000</f>
        <v>9.2624999999999993</v>
      </c>
      <c r="K2920">
        <v>2012</v>
      </c>
      <c r="L2920" t="s">
        <v>18</v>
      </c>
      <c r="M2920" s="144" t="s">
        <v>59</v>
      </c>
    </row>
    <row r="2921" spans="1:13" x14ac:dyDescent="0.2">
      <c r="A2921" t="s">
        <v>57</v>
      </c>
      <c r="B2921" s="144" t="s">
        <v>94</v>
      </c>
      <c r="C2921">
        <v>311</v>
      </c>
      <c r="D2921" t="str">
        <f>VLOOKUP(Oliusala[[#This Row],[postnumer]],Sveitarfelog[#All],4,FALSE)</f>
        <v>Borgarbyggð,Skorradalshreppur</v>
      </c>
      <c r="E2921" t="str">
        <f>VLOOKUP(Oliusala[[#This Row],[postnumer]],Sveitarfelog[#All],5,FALSE)</f>
        <v>Vesturland</v>
      </c>
      <c r="F2921" t="s">
        <v>20</v>
      </c>
      <c r="G2921" t="s">
        <v>50</v>
      </c>
      <c r="H2921" t="s">
        <v>60</v>
      </c>
      <c r="I2921" s="1">
        <v>3999</v>
      </c>
      <c r="J2921" s="2">
        <f>VLOOKUP(Oliusala[[#This Row],[tegund]],Tegundir!$B$2:$D$19,3,FALSE)*Oliusala[[#This Row],[magn]]/1000</f>
        <v>2.99925</v>
      </c>
      <c r="K2921">
        <v>2012</v>
      </c>
      <c r="L2921" t="s">
        <v>18</v>
      </c>
      <c r="M2921" s="144" t="s">
        <v>59</v>
      </c>
    </row>
    <row r="2922" spans="1:13" x14ac:dyDescent="0.2">
      <c r="A2922" t="s">
        <v>57</v>
      </c>
      <c r="B2922" s="144" t="s">
        <v>93</v>
      </c>
      <c r="C2922">
        <v>311</v>
      </c>
      <c r="D2922" t="str">
        <f>VLOOKUP(Oliusala[[#This Row],[postnumer]],Sveitarfelog[#All],4,FALSE)</f>
        <v>Borgarbyggð,Skorradalshreppur</v>
      </c>
      <c r="E2922" t="str">
        <f>VLOOKUP(Oliusala[[#This Row],[postnumer]],Sveitarfelog[#All],5,FALSE)</f>
        <v>Vesturland</v>
      </c>
      <c r="F2922" t="s">
        <v>20</v>
      </c>
      <c r="G2922" t="s">
        <v>50</v>
      </c>
      <c r="H2922" t="s">
        <v>60</v>
      </c>
      <c r="I2922" s="1">
        <v>524</v>
      </c>
      <c r="J2922" s="2">
        <f>VLOOKUP(Oliusala[[#This Row],[tegund]],Tegundir!$B$2:$D$19,3,FALSE)*Oliusala[[#This Row],[magn]]/1000</f>
        <v>0.39300000000000002</v>
      </c>
      <c r="K2922">
        <v>2012</v>
      </c>
      <c r="L2922" t="s">
        <v>18</v>
      </c>
      <c r="M2922" s="144" t="s">
        <v>59</v>
      </c>
    </row>
    <row r="2923" spans="1:13" x14ac:dyDescent="0.2">
      <c r="A2923" t="s">
        <v>63</v>
      </c>
      <c r="B2923" s="144" t="s">
        <v>89</v>
      </c>
      <c r="C2923">
        <v>311</v>
      </c>
      <c r="D2923" t="str">
        <f>VLOOKUP(Oliusala[[#This Row],[postnumer]],Sveitarfelog[#All],4,FALSE)</f>
        <v>Borgarbyggð,Skorradalshreppur</v>
      </c>
      <c r="E2923" t="str">
        <f>VLOOKUP(Oliusala[[#This Row],[postnumer]],Sveitarfelog[#All],5,FALSE)</f>
        <v>Vesturland</v>
      </c>
      <c r="F2923" t="s">
        <v>20</v>
      </c>
      <c r="G2923" t="s">
        <v>50</v>
      </c>
      <c r="H2923" t="s">
        <v>58</v>
      </c>
      <c r="I2923" s="1">
        <v>241710</v>
      </c>
      <c r="J2923" s="2">
        <f>VLOOKUP(Oliusala[[#This Row],[tegund]],Tegundir!$B$2:$D$19,3,FALSE)*Oliusala[[#This Row],[magn]]/1000</f>
        <v>181.2825</v>
      </c>
      <c r="K2923">
        <v>2012</v>
      </c>
      <c r="L2923" t="s">
        <v>18</v>
      </c>
      <c r="M2923" s="144" t="s">
        <v>59</v>
      </c>
    </row>
    <row r="2924" spans="1:13" x14ac:dyDescent="0.2">
      <c r="A2924" t="s">
        <v>63</v>
      </c>
      <c r="B2924" s="144" t="s">
        <v>90</v>
      </c>
      <c r="C2924">
        <v>311</v>
      </c>
      <c r="D2924" t="str">
        <f>VLOOKUP(Oliusala[[#This Row],[postnumer]],Sveitarfelog[#All],4,FALSE)</f>
        <v>Borgarbyggð,Skorradalshreppur</v>
      </c>
      <c r="E2924" t="str">
        <f>VLOOKUP(Oliusala[[#This Row],[postnumer]],Sveitarfelog[#All],5,FALSE)</f>
        <v>Vesturland</v>
      </c>
      <c r="F2924" t="s">
        <v>20</v>
      </c>
      <c r="G2924" t="s">
        <v>50</v>
      </c>
      <c r="H2924" t="s">
        <v>58</v>
      </c>
      <c r="I2924" s="1">
        <v>189058</v>
      </c>
      <c r="J2924" s="2">
        <f>VLOOKUP(Oliusala[[#This Row],[tegund]],Tegundir!$B$2:$D$19,3,FALSE)*Oliusala[[#This Row],[magn]]/1000</f>
        <v>141.79349999999999</v>
      </c>
      <c r="K2924">
        <v>2012</v>
      </c>
      <c r="L2924" t="s">
        <v>18</v>
      </c>
      <c r="M2924" s="144" t="s">
        <v>59</v>
      </c>
    </row>
    <row r="2925" spans="1:13" x14ac:dyDescent="0.2">
      <c r="A2925" t="s">
        <v>63</v>
      </c>
      <c r="B2925" s="144" t="s">
        <v>91</v>
      </c>
      <c r="C2925">
        <v>311</v>
      </c>
      <c r="D2925" t="str">
        <f>VLOOKUP(Oliusala[[#This Row],[postnumer]],Sveitarfelog[#All],4,FALSE)</f>
        <v>Borgarbyggð,Skorradalshreppur</v>
      </c>
      <c r="E2925" t="str">
        <f>VLOOKUP(Oliusala[[#This Row],[postnumer]],Sveitarfelog[#All],5,FALSE)</f>
        <v>Vesturland</v>
      </c>
      <c r="F2925" t="s">
        <v>20</v>
      </c>
      <c r="G2925" t="s">
        <v>50</v>
      </c>
      <c r="H2925" t="s">
        <v>58</v>
      </c>
      <c r="I2925" s="1">
        <v>42575</v>
      </c>
      <c r="J2925" s="2">
        <f>VLOOKUP(Oliusala[[#This Row],[tegund]],Tegundir!$B$2:$D$19,3,FALSE)*Oliusala[[#This Row],[magn]]/1000</f>
        <v>31.931249999999999</v>
      </c>
      <c r="K2925">
        <v>2012</v>
      </c>
      <c r="L2925" t="s">
        <v>18</v>
      </c>
      <c r="M2925" s="144" t="s">
        <v>59</v>
      </c>
    </row>
    <row r="2926" spans="1:13" x14ac:dyDescent="0.2">
      <c r="A2926" t="s">
        <v>63</v>
      </c>
      <c r="B2926" s="144" t="s">
        <v>92</v>
      </c>
      <c r="C2926">
        <v>311</v>
      </c>
      <c r="D2926" t="str">
        <f>VLOOKUP(Oliusala[[#This Row],[postnumer]],Sveitarfelog[#All],4,FALSE)</f>
        <v>Borgarbyggð,Skorradalshreppur</v>
      </c>
      <c r="E2926" t="str">
        <f>VLOOKUP(Oliusala[[#This Row],[postnumer]],Sveitarfelog[#All],5,FALSE)</f>
        <v>Vesturland</v>
      </c>
      <c r="F2926" t="s">
        <v>20</v>
      </c>
      <c r="G2926" t="s">
        <v>50</v>
      </c>
      <c r="H2926" t="s">
        <v>58</v>
      </c>
      <c r="I2926" s="1">
        <v>148661</v>
      </c>
      <c r="J2926" s="2">
        <f>VLOOKUP(Oliusala[[#This Row],[tegund]],Tegundir!$B$2:$D$19,3,FALSE)*Oliusala[[#This Row],[magn]]/1000</f>
        <v>111.49575</v>
      </c>
      <c r="K2926">
        <v>2012</v>
      </c>
      <c r="L2926" t="s">
        <v>18</v>
      </c>
      <c r="M2926" s="144" t="s">
        <v>59</v>
      </c>
    </row>
    <row r="2927" spans="1:13" x14ac:dyDescent="0.2">
      <c r="A2927" t="s">
        <v>63</v>
      </c>
      <c r="B2927" s="144" t="s">
        <v>93</v>
      </c>
      <c r="C2927">
        <v>311</v>
      </c>
      <c r="D2927" t="str">
        <f>VLOOKUP(Oliusala[[#This Row],[postnumer]],Sveitarfelog[#All],4,FALSE)</f>
        <v>Borgarbyggð,Skorradalshreppur</v>
      </c>
      <c r="E2927" t="str">
        <f>VLOOKUP(Oliusala[[#This Row],[postnumer]],Sveitarfelog[#All],5,FALSE)</f>
        <v>Vesturland</v>
      </c>
      <c r="F2927" t="s">
        <v>20</v>
      </c>
      <c r="G2927" t="s">
        <v>50</v>
      </c>
      <c r="H2927" t="s">
        <v>58</v>
      </c>
      <c r="I2927" s="1">
        <v>165414</v>
      </c>
      <c r="J2927" s="2">
        <f>VLOOKUP(Oliusala[[#This Row],[tegund]],Tegundir!$B$2:$D$19,3,FALSE)*Oliusala[[#This Row],[magn]]/1000</f>
        <v>124.0605</v>
      </c>
      <c r="K2927">
        <v>2012</v>
      </c>
      <c r="L2927" t="s">
        <v>18</v>
      </c>
      <c r="M2927" s="144" t="s">
        <v>59</v>
      </c>
    </row>
    <row r="2928" spans="1:13" x14ac:dyDescent="0.2">
      <c r="A2928" t="s">
        <v>57</v>
      </c>
      <c r="B2928" s="144" t="s">
        <v>76</v>
      </c>
      <c r="C2928">
        <v>340</v>
      </c>
      <c r="D2928" t="str">
        <f>VLOOKUP(Oliusala[[#This Row],[postnumer]],Sveitarfelog[#All],4,FALSE)</f>
        <v>Eyja- og Miklaholtshreppur,Sveitarfélagið Stykkishólmur</v>
      </c>
      <c r="E2928" t="str">
        <f>VLOOKUP(Oliusala[[#This Row],[postnumer]],Sveitarfelog[#All],5,FALSE)</f>
        <v>Vesturland</v>
      </c>
      <c r="F2928" t="s">
        <v>20</v>
      </c>
      <c r="G2928" t="s">
        <v>50</v>
      </c>
      <c r="H2928" t="s">
        <v>58</v>
      </c>
      <c r="I2928" s="1">
        <v>7610</v>
      </c>
      <c r="J2928" s="2">
        <f>VLOOKUP(Oliusala[[#This Row],[tegund]],Tegundir!$B$2:$D$19,3,FALSE)*Oliusala[[#This Row],[magn]]/1000</f>
        <v>5.7074999999999996</v>
      </c>
      <c r="K2928">
        <v>2012</v>
      </c>
      <c r="L2928" t="s">
        <v>18</v>
      </c>
      <c r="M2928" s="144" t="s">
        <v>59</v>
      </c>
    </row>
    <row r="2929" spans="1:13" x14ac:dyDescent="0.2">
      <c r="A2929" t="s">
        <v>63</v>
      </c>
      <c r="B2929" s="144" t="s">
        <v>76</v>
      </c>
      <c r="C2929">
        <v>340</v>
      </c>
      <c r="D2929" t="str">
        <f>VLOOKUP(Oliusala[[#This Row],[postnumer]],Sveitarfelog[#All],4,FALSE)</f>
        <v>Eyja- og Miklaholtshreppur,Sveitarfélagið Stykkishólmur</v>
      </c>
      <c r="E2929" t="str">
        <f>VLOOKUP(Oliusala[[#This Row],[postnumer]],Sveitarfelog[#All],5,FALSE)</f>
        <v>Vesturland</v>
      </c>
      <c r="F2929" t="s">
        <v>20</v>
      </c>
      <c r="G2929" t="s">
        <v>50</v>
      </c>
      <c r="H2929" t="s">
        <v>58</v>
      </c>
      <c r="I2929" s="1">
        <v>726646</v>
      </c>
      <c r="J2929" s="2">
        <f>VLOOKUP(Oliusala[[#This Row],[tegund]],Tegundir!$B$2:$D$19,3,FALSE)*Oliusala[[#This Row],[magn]]/1000</f>
        <v>544.98450000000003</v>
      </c>
      <c r="K2929">
        <v>2012</v>
      </c>
      <c r="L2929" t="s">
        <v>18</v>
      </c>
      <c r="M2929" s="144" t="s">
        <v>59</v>
      </c>
    </row>
    <row r="2930" spans="1:13" x14ac:dyDescent="0.2">
      <c r="A2930" t="s">
        <v>63</v>
      </c>
      <c r="B2930" s="144" t="s">
        <v>87</v>
      </c>
      <c r="C2930">
        <v>350</v>
      </c>
      <c r="D2930" t="str">
        <f>VLOOKUP(Oliusala[[#This Row],[postnumer]],Sveitarfelog[#All],4,FALSE)</f>
        <v>Grundarfjarðarbær</v>
      </c>
      <c r="E2930" t="str">
        <f>VLOOKUP(Oliusala[[#This Row],[postnumer]],Sveitarfelog[#All],5,FALSE)</f>
        <v>Vesturland</v>
      </c>
      <c r="F2930" t="s">
        <v>20</v>
      </c>
      <c r="G2930" t="s">
        <v>50</v>
      </c>
      <c r="H2930" t="s">
        <v>58</v>
      </c>
      <c r="I2930" s="1">
        <v>237545</v>
      </c>
      <c r="J2930" s="2">
        <f>VLOOKUP(Oliusala[[#This Row],[tegund]],Tegundir!$B$2:$D$19,3,FALSE)*Oliusala[[#This Row],[magn]]/1000</f>
        <v>178.15875</v>
      </c>
      <c r="K2930">
        <v>2012</v>
      </c>
      <c r="L2930" t="s">
        <v>18</v>
      </c>
      <c r="M2930" s="144" t="s">
        <v>59</v>
      </c>
    </row>
    <row r="2931" spans="1:13" x14ac:dyDescent="0.2">
      <c r="A2931" t="s">
        <v>63</v>
      </c>
      <c r="B2931" s="144" t="s">
        <v>87</v>
      </c>
      <c r="C2931">
        <v>350</v>
      </c>
      <c r="D2931" t="str">
        <f>VLOOKUP(Oliusala[[#This Row],[postnumer]],Sveitarfelog[#All],4,FALSE)</f>
        <v>Grundarfjarðarbær</v>
      </c>
      <c r="E2931" t="str">
        <f>VLOOKUP(Oliusala[[#This Row],[postnumer]],Sveitarfelog[#All],5,FALSE)</f>
        <v>Vesturland</v>
      </c>
      <c r="F2931" t="s">
        <v>20</v>
      </c>
      <c r="G2931" t="s">
        <v>50</v>
      </c>
      <c r="H2931" t="s">
        <v>58</v>
      </c>
      <c r="I2931" s="1">
        <v>190827</v>
      </c>
      <c r="J2931" s="2">
        <f>VLOOKUP(Oliusala[[#This Row],[tegund]],Tegundir!$B$2:$D$19,3,FALSE)*Oliusala[[#This Row],[magn]]/1000</f>
        <v>143.12025</v>
      </c>
      <c r="K2931">
        <v>2012</v>
      </c>
      <c r="L2931" t="s">
        <v>18</v>
      </c>
      <c r="M2931" s="144" t="s">
        <v>59</v>
      </c>
    </row>
    <row r="2932" spans="1:13" x14ac:dyDescent="0.2">
      <c r="A2932" t="s">
        <v>63</v>
      </c>
      <c r="B2932" s="144" t="s">
        <v>98</v>
      </c>
      <c r="C2932">
        <v>355</v>
      </c>
      <c r="D2932" t="str">
        <f>VLOOKUP(Oliusala[[#This Row],[postnumer]],Sveitarfelog[#All],4,FALSE)</f>
        <v>Snæfellsbær</v>
      </c>
      <c r="E2932" t="str">
        <f>VLOOKUP(Oliusala[[#This Row],[postnumer]],Sveitarfelog[#All],5,FALSE)</f>
        <v>Vesturland</v>
      </c>
      <c r="F2932" t="s">
        <v>20</v>
      </c>
      <c r="G2932" t="s">
        <v>50</v>
      </c>
      <c r="H2932" t="s">
        <v>58</v>
      </c>
      <c r="I2932" s="1">
        <v>40586</v>
      </c>
      <c r="J2932" s="2">
        <f>VLOOKUP(Oliusala[[#This Row],[tegund]],Tegundir!$B$2:$D$19,3,FALSE)*Oliusala[[#This Row],[magn]]/1000</f>
        <v>30.439499999999999</v>
      </c>
      <c r="K2932">
        <v>2012</v>
      </c>
      <c r="L2932" t="s">
        <v>18</v>
      </c>
      <c r="M2932" s="144" t="s">
        <v>59</v>
      </c>
    </row>
    <row r="2933" spans="1:13" x14ac:dyDescent="0.2">
      <c r="A2933" t="s">
        <v>63</v>
      </c>
      <c r="B2933" s="144" t="s">
        <v>67</v>
      </c>
      <c r="C2933">
        <v>355</v>
      </c>
      <c r="D2933" t="str">
        <f>VLOOKUP(Oliusala[[#This Row],[postnumer]],Sveitarfelog[#All],4,FALSE)</f>
        <v>Snæfellsbær</v>
      </c>
      <c r="E2933" t="str">
        <f>VLOOKUP(Oliusala[[#This Row],[postnumer]],Sveitarfelog[#All],5,FALSE)</f>
        <v>Vesturland</v>
      </c>
      <c r="F2933" t="s">
        <v>20</v>
      </c>
      <c r="G2933" t="s">
        <v>50</v>
      </c>
      <c r="H2933" t="s">
        <v>58</v>
      </c>
      <c r="I2933" s="1">
        <v>618092</v>
      </c>
      <c r="J2933" s="2">
        <f>VLOOKUP(Oliusala[[#This Row],[tegund]],Tegundir!$B$2:$D$19,3,FALSE)*Oliusala[[#This Row],[magn]]/1000</f>
        <v>463.56900000000002</v>
      </c>
      <c r="K2933">
        <v>2012</v>
      </c>
      <c r="L2933" t="s">
        <v>18</v>
      </c>
      <c r="M2933" s="144" t="s">
        <v>59</v>
      </c>
    </row>
    <row r="2934" spans="1:13" x14ac:dyDescent="0.2">
      <c r="A2934" t="s">
        <v>63</v>
      </c>
      <c r="B2934" s="144" t="s">
        <v>99</v>
      </c>
      <c r="C2934">
        <v>360</v>
      </c>
      <c r="D2934" t="str">
        <f>VLOOKUP(Oliusala[[#This Row],[postnumer]],Sveitarfelog[#All],4,FALSE)</f>
        <v>Snæfellsbær</v>
      </c>
      <c r="E2934" t="str">
        <f>VLOOKUP(Oliusala[[#This Row],[postnumer]],Sveitarfelog[#All],5,FALSE)</f>
        <v>Vesturland</v>
      </c>
      <c r="F2934" t="s">
        <v>20</v>
      </c>
      <c r="G2934" t="s">
        <v>50</v>
      </c>
      <c r="H2934" t="s">
        <v>58</v>
      </c>
      <c r="I2934" s="1">
        <v>156224</v>
      </c>
      <c r="J2934" s="2">
        <f>VLOOKUP(Oliusala[[#This Row],[tegund]],Tegundir!$B$2:$D$19,3,FALSE)*Oliusala[[#This Row],[magn]]/1000</f>
        <v>117.16800000000001</v>
      </c>
      <c r="K2934">
        <v>2012</v>
      </c>
      <c r="L2934" t="s">
        <v>18</v>
      </c>
      <c r="M2934" s="144" t="s">
        <v>59</v>
      </c>
    </row>
    <row r="2935" spans="1:13" x14ac:dyDescent="0.2">
      <c r="A2935" t="s">
        <v>63</v>
      </c>
      <c r="B2935" s="144" t="s">
        <v>101</v>
      </c>
      <c r="C2935">
        <v>370</v>
      </c>
      <c r="D2935" t="str">
        <f>VLOOKUP(Oliusala[[#This Row],[postnumer]],Sveitarfelog[#All],4,FALSE)</f>
        <v>Dalabyggð</v>
      </c>
      <c r="E2935" t="str">
        <f>VLOOKUP(Oliusala[[#This Row],[postnumer]],Sveitarfelog[#All],5,FALSE)</f>
        <v>Vesturland</v>
      </c>
      <c r="F2935" t="s">
        <v>20</v>
      </c>
      <c r="G2935" t="s">
        <v>50</v>
      </c>
      <c r="H2935" t="s">
        <v>58</v>
      </c>
      <c r="I2935" s="1">
        <v>407303</v>
      </c>
      <c r="J2935" s="2">
        <f>VLOOKUP(Oliusala[[#This Row],[tegund]],Tegundir!$B$2:$D$19,3,FALSE)*Oliusala[[#This Row],[magn]]/1000</f>
        <v>305.47725000000003</v>
      </c>
      <c r="K2935">
        <v>2012</v>
      </c>
      <c r="L2935" t="s">
        <v>18</v>
      </c>
      <c r="M2935" s="144" t="s">
        <v>59</v>
      </c>
    </row>
    <row r="2936" spans="1:13" x14ac:dyDescent="0.2">
      <c r="A2936" t="s">
        <v>63</v>
      </c>
      <c r="B2936" s="144" t="s">
        <v>103</v>
      </c>
      <c r="C2936">
        <v>371</v>
      </c>
      <c r="D2936" t="str">
        <f>VLOOKUP(Oliusala[[#This Row],[postnumer]],Sveitarfelog[#All],4,FALSE)</f>
        <v>Dalabyggð</v>
      </c>
      <c r="E2936" t="str">
        <f>VLOOKUP(Oliusala[[#This Row],[postnumer]],Sveitarfelog[#All],5,FALSE)</f>
        <v>Vesturland</v>
      </c>
      <c r="F2936" t="s">
        <v>20</v>
      </c>
      <c r="G2936" t="s">
        <v>50</v>
      </c>
      <c r="H2936" t="s">
        <v>58</v>
      </c>
      <c r="I2936" s="1">
        <v>48510</v>
      </c>
      <c r="J2936" s="2">
        <f>VLOOKUP(Oliusala[[#This Row],[tegund]],Tegundir!$B$2:$D$19,3,FALSE)*Oliusala[[#This Row],[magn]]/1000</f>
        <v>36.3825</v>
      </c>
      <c r="K2936">
        <v>2012</v>
      </c>
      <c r="L2936" t="s">
        <v>18</v>
      </c>
      <c r="M2936" s="144" t="s">
        <v>59</v>
      </c>
    </row>
    <row r="2937" spans="1:13" x14ac:dyDescent="0.2">
      <c r="A2937" t="s">
        <v>63</v>
      </c>
      <c r="B2937" s="144" t="s">
        <v>104</v>
      </c>
      <c r="C2937">
        <v>380</v>
      </c>
      <c r="D2937" t="str">
        <f>VLOOKUP(Oliusala[[#This Row],[postnumer]],Sveitarfelog[#All],4,FALSE)</f>
        <v>Reykhólahreppur</v>
      </c>
      <c r="E2937" t="str">
        <f>VLOOKUP(Oliusala[[#This Row],[postnumer]],Sveitarfelog[#All],5,FALSE)</f>
        <v>Vestfirðir</v>
      </c>
      <c r="F2937" t="s">
        <v>20</v>
      </c>
      <c r="G2937" t="s">
        <v>50</v>
      </c>
      <c r="H2937" t="s">
        <v>58</v>
      </c>
      <c r="I2937" s="1">
        <v>64286</v>
      </c>
      <c r="J2937" s="2">
        <f>VLOOKUP(Oliusala[[#This Row],[tegund]],Tegundir!$B$2:$D$19,3,FALSE)*Oliusala[[#This Row],[magn]]/1000</f>
        <v>48.214500000000001</v>
      </c>
      <c r="K2937">
        <v>2012</v>
      </c>
      <c r="L2937" t="s">
        <v>18</v>
      </c>
      <c r="M2937" s="144" t="s">
        <v>59</v>
      </c>
    </row>
    <row r="2938" spans="1:13" x14ac:dyDescent="0.2">
      <c r="A2938" t="s">
        <v>63</v>
      </c>
      <c r="B2938" s="144" t="s">
        <v>106</v>
      </c>
      <c r="C2938">
        <v>380</v>
      </c>
      <c r="D2938" t="str">
        <f>VLOOKUP(Oliusala[[#This Row],[postnumer]],Sveitarfelog[#All],4,FALSE)</f>
        <v>Reykhólahreppur</v>
      </c>
      <c r="E2938" t="str">
        <f>VLOOKUP(Oliusala[[#This Row],[postnumer]],Sveitarfelog[#All],5,FALSE)</f>
        <v>Vestfirðir</v>
      </c>
      <c r="F2938" t="s">
        <v>20</v>
      </c>
      <c r="G2938" t="s">
        <v>50</v>
      </c>
      <c r="H2938" t="s">
        <v>58</v>
      </c>
      <c r="I2938" s="1">
        <v>38209</v>
      </c>
      <c r="J2938" s="2">
        <f>VLOOKUP(Oliusala[[#This Row],[tegund]],Tegundir!$B$2:$D$19,3,FALSE)*Oliusala[[#This Row],[magn]]/1000</f>
        <v>28.656749999999999</v>
      </c>
      <c r="K2938">
        <v>2012</v>
      </c>
      <c r="L2938" t="s">
        <v>18</v>
      </c>
      <c r="M2938" s="144" t="s">
        <v>59</v>
      </c>
    </row>
    <row r="2939" spans="1:13" x14ac:dyDescent="0.2">
      <c r="A2939" t="s">
        <v>63</v>
      </c>
      <c r="B2939" s="144" t="s">
        <v>105</v>
      </c>
      <c r="C2939">
        <v>380</v>
      </c>
      <c r="D2939" t="str">
        <f>VLOOKUP(Oliusala[[#This Row],[postnumer]],Sveitarfelog[#All],4,FALSE)</f>
        <v>Reykhólahreppur</v>
      </c>
      <c r="E2939" t="str">
        <f>VLOOKUP(Oliusala[[#This Row],[postnumer]],Sveitarfelog[#All],5,FALSE)</f>
        <v>Vestfirðir</v>
      </c>
      <c r="F2939" t="s">
        <v>20</v>
      </c>
      <c r="G2939" t="s">
        <v>50</v>
      </c>
      <c r="H2939" t="s">
        <v>58</v>
      </c>
      <c r="I2939" s="1">
        <v>84856</v>
      </c>
      <c r="J2939" s="2">
        <f>VLOOKUP(Oliusala[[#This Row],[tegund]],Tegundir!$B$2:$D$19,3,FALSE)*Oliusala[[#This Row],[magn]]/1000</f>
        <v>63.642000000000003</v>
      </c>
      <c r="K2939">
        <v>2012</v>
      </c>
      <c r="L2939" t="s">
        <v>18</v>
      </c>
      <c r="M2939" s="144" t="s">
        <v>59</v>
      </c>
    </row>
    <row r="2940" spans="1:13" x14ac:dyDescent="0.2">
      <c r="A2940" t="s">
        <v>57</v>
      </c>
      <c r="B2940" s="144" t="s">
        <v>83</v>
      </c>
      <c r="C2940">
        <v>400</v>
      </c>
      <c r="D2940" t="str">
        <f>VLOOKUP(Oliusala[[#This Row],[postnumer]],Sveitarfelog[#All],4,FALSE)</f>
        <v>Ísafjarðarbær</v>
      </c>
      <c r="E2940" t="str">
        <f>VLOOKUP(Oliusala[[#This Row],[postnumer]],Sveitarfelog[#All],5,FALSE)</f>
        <v>Vestfirðir</v>
      </c>
      <c r="F2940" t="s">
        <v>20</v>
      </c>
      <c r="G2940" t="s">
        <v>50</v>
      </c>
      <c r="H2940" t="s">
        <v>60</v>
      </c>
      <c r="I2940" s="1">
        <v>4831</v>
      </c>
      <c r="J2940" s="2">
        <f>VLOOKUP(Oliusala[[#This Row],[tegund]],Tegundir!$B$2:$D$19,3,FALSE)*Oliusala[[#This Row],[magn]]/1000</f>
        <v>3.6232500000000001</v>
      </c>
      <c r="K2940">
        <v>2012</v>
      </c>
      <c r="L2940" t="s">
        <v>18</v>
      </c>
      <c r="M2940" s="144" t="s">
        <v>59</v>
      </c>
    </row>
    <row r="2941" spans="1:13" x14ac:dyDescent="0.2">
      <c r="A2941" t="s">
        <v>63</v>
      </c>
      <c r="B2941" s="144" t="s">
        <v>83</v>
      </c>
      <c r="C2941">
        <v>400</v>
      </c>
      <c r="D2941" t="str">
        <f>VLOOKUP(Oliusala[[#This Row],[postnumer]],Sveitarfelog[#All],4,FALSE)</f>
        <v>Ísafjarðarbær</v>
      </c>
      <c r="E2941" t="str">
        <f>VLOOKUP(Oliusala[[#This Row],[postnumer]],Sveitarfelog[#All],5,FALSE)</f>
        <v>Vestfirðir</v>
      </c>
      <c r="F2941" t="s">
        <v>20</v>
      </c>
      <c r="G2941" t="s">
        <v>50</v>
      </c>
      <c r="H2941" t="s">
        <v>58</v>
      </c>
      <c r="I2941" s="1">
        <v>1052461</v>
      </c>
      <c r="J2941" s="2">
        <f>VLOOKUP(Oliusala[[#This Row],[tegund]],Tegundir!$B$2:$D$19,3,FALSE)*Oliusala[[#This Row],[magn]]/1000</f>
        <v>789.34574999999995</v>
      </c>
      <c r="K2941">
        <v>2012</v>
      </c>
      <c r="L2941" t="s">
        <v>18</v>
      </c>
      <c r="M2941" s="144" t="s">
        <v>59</v>
      </c>
    </row>
    <row r="2942" spans="1:13" x14ac:dyDescent="0.2">
      <c r="A2942" t="s">
        <v>63</v>
      </c>
      <c r="B2942" s="144" t="s">
        <v>83</v>
      </c>
      <c r="C2942">
        <v>400</v>
      </c>
      <c r="D2942" t="str">
        <f>VLOOKUP(Oliusala[[#This Row],[postnumer]],Sveitarfelog[#All],4,FALSE)</f>
        <v>Ísafjarðarbær</v>
      </c>
      <c r="E2942" t="str">
        <f>VLOOKUP(Oliusala[[#This Row],[postnumer]],Sveitarfelog[#All],5,FALSE)</f>
        <v>Vestfirðir</v>
      </c>
      <c r="F2942" t="s">
        <v>20</v>
      </c>
      <c r="G2942" t="s">
        <v>50</v>
      </c>
      <c r="H2942" t="s">
        <v>58</v>
      </c>
      <c r="I2942" s="1">
        <v>494093</v>
      </c>
      <c r="J2942" s="2">
        <f>VLOOKUP(Oliusala[[#This Row],[tegund]],Tegundir!$B$2:$D$19,3,FALSE)*Oliusala[[#This Row],[magn]]/1000</f>
        <v>370.56975</v>
      </c>
      <c r="K2942">
        <v>2012</v>
      </c>
      <c r="L2942" t="s">
        <v>18</v>
      </c>
      <c r="M2942" s="144" t="s">
        <v>59</v>
      </c>
    </row>
    <row r="2943" spans="1:13" x14ac:dyDescent="0.2">
      <c r="A2943" t="s">
        <v>63</v>
      </c>
      <c r="B2943" s="144" t="s">
        <v>107</v>
      </c>
      <c r="C2943">
        <v>415</v>
      </c>
      <c r="D2943" t="str">
        <f>VLOOKUP(Oliusala[[#This Row],[postnumer]],Sveitarfelog[#All],4,FALSE)</f>
        <v>Bolungarvíkurkaupstaður</v>
      </c>
      <c r="E2943" t="str">
        <f>VLOOKUP(Oliusala[[#This Row],[postnumer]],Sveitarfelog[#All],5,FALSE)</f>
        <v>Vestfirðir</v>
      </c>
      <c r="F2943" t="s">
        <v>20</v>
      </c>
      <c r="G2943" t="s">
        <v>50</v>
      </c>
      <c r="H2943" t="s">
        <v>58</v>
      </c>
      <c r="I2943" s="1">
        <v>273983</v>
      </c>
      <c r="J2943" s="2">
        <f>VLOOKUP(Oliusala[[#This Row],[tegund]],Tegundir!$B$2:$D$19,3,FALSE)*Oliusala[[#This Row],[magn]]/1000</f>
        <v>205.48724999999999</v>
      </c>
      <c r="K2943">
        <v>2012</v>
      </c>
      <c r="L2943" t="s">
        <v>18</v>
      </c>
      <c r="M2943" s="144" t="s">
        <v>59</v>
      </c>
    </row>
    <row r="2944" spans="1:13" x14ac:dyDescent="0.2">
      <c r="A2944" t="s">
        <v>57</v>
      </c>
      <c r="B2944" s="144" t="s">
        <v>109</v>
      </c>
      <c r="C2944">
        <v>420</v>
      </c>
      <c r="D2944" t="str">
        <f>VLOOKUP(Oliusala[[#This Row],[postnumer]],Sveitarfelog[#All],4,FALSE)</f>
        <v>Súðavíkurhreppur</v>
      </c>
      <c r="E2944" t="str">
        <f>VLOOKUP(Oliusala[[#This Row],[postnumer]],Sveitarfelog[#All],5,FALSE)</f>
        <v>Vestfirðir</v>
      </c>
      <c r="F2944" t="s">
        <v>20</v>
      </c>
      <c r="G2944" t="s">
        <v>50</v>
      </c>
      <c r="H2944" t="s">
        <v>60</v>
      </c>
      <c r="I2944" s="1">
        <v>603</v>
      </c>
      <c r="J2944" s="2">
        <f>VLOOKUP(Oliusala[[#This Row],[tegund]],Tegundir!$B$2:$D$19,3,FALSE)*Oliusala[[#This Row],[magn]]/1000</f>
        <v>0.45224999999999999</v>
      </c>
      <c r="K2944">
        <v>2012</v>
      </c>
      <c r="L2944" t="s">
        <v>18</v>
      </c>
      <c r="M2944" s="144" t="s">
        <v>59</v>
      </c>
    </row>
    <row r="2945" spans="1:13" x14ac:dyDescent="0.2">
      <c r="A2945" t="s">
        <v>63</v>
      </c>
      <c r="B2945" s="144" t="s">
        <v>109</v>
      </c>
      <c r="C2945">
        <v>420</v>
      </c>
      <c r="D2945" t="str">
        <f>VLOOKUP(Oliusala[[#This Row],[postnumer]],Sveitarfelog[#All],4,FALSE)</f>
        <v>Súðavíkurhreppur</v>
      </c>
      <c r="E2945" t="str">
        <f>VLOOKUP(Oliusala[[#This Row],[postnumer]],Sveitarfelog[#All],5,FALSE)</f>
        <v>Vestfirðir</v>
      </c>
      <c r="F2945" t="s">
        <v>20</v>
      </c>
      <c r="G2945" t="s">
        <v>50</v>
      </c>
      <c r="H2945" t="s">
        <v>58</v>
      </c>
      <c r="I2945" s="1">
        <v>46086</v>
      </c>
      <c r="J2945" s="2">
        <f>VLOOKUP(Oliusala[[#This Row],[tegund]],Tegundir!$B$2:$D$19,3,FALSE)*Oliusala[[#This Row],[magn]]/1000</f>
        <v>34.564500000000002</v>
      </c>
      <c r="K2945">
        <v>2012</v>
      </c>
      <c r="L2945" t="s">
        <v>18</v>
      </c>
      <c r="M2945" s="144" t="s">
        <v>59</v>
      </c>
    </row>
    <row r="2946" spans="1:13" x14ac:dyDescent="0.2">
      <c r="A2946" t="s">
        <v>63</v>
      </c>
      <c r="B2946" s="144" t="s">
        <v>110</v>
      </c>
      <c r="C2946">
        <v>420</v>
      </c>
      <c r="D2946" t="str">
        <f>VLOOKUP(Oliusala[[#This Row],[postnumer]],Sveitarfelog[#All],4,FALSE)</f>
        <v>Súðavíkurhreppur</v>
      </c>
      <c r="E2946" t="str">
        <f>VLOOKUP(Oliusala[[#This Row],[postnumer]],Sveitarfelog[#All],5,FALSE)</f>
        <v>Vestfirðir</v>
      </c>
      <c r="F2946" t="s">
        <v>20</v>
      </c>
      <c r="G2946" t="s">
        <v>50</v>
      </c>
      <c r="H2946" t="s">
        <v>58</v>
      </c>
      <c r="I2946" s="1">
        <v>108081</v>
      </c>
      <c r="J2946" s="2">
        <f>VLOOKUP(Oliusala[[#This Row],[tegund]],Tegundir!$B$2:$D$19,3,FALSE)*Oliusala[[#This Row],[magn]]/1000</f>
        <v>81.060749999999999</v>
      </c>
      <c r="K2946">
        <v>2012</v>
      </c>
      <c r="L2946" t="s">
        <v>18</v>
      </c>
      <c r="M2946" s="144" t="s">
        <v>59</v>
      </c>
    </row>
    <row r="2947" spans="1:13" x14ac:dyDescent="0.2">
      <c r="A2947" t="s">
        <v>63</v>
      </c>
      <c r="B2947" s="144" t="s">
        <v>112</v>
      </c>
      <c r="C2947">
        <v>425</v>
      </c>
      <c r="D2947" t="str">
        <f>VLOOKUP(Oliusala[[#This Row],[postnumer]],Sveitarfelog[#All],4,FALSE)</f>
        <v>Ísafjarðarbær</v>
      </c>
      <c r="E2947" t="str">
        <f>VLOOKUP(Oliusala[[#This Row],[postnumer]],Sveitarfelog[#All],5,FALSE)</f>
        <v>Vestfirðir</v>
      </c>
      <c r="F2947" t="s">
        <v>20</v>
      </c>
      <c r="G2947" t="s">
        <v>50</v>
      </c>
      <c r="H2947" t="s">
        <v>58</v>
      </c>
      <c r="I2947" s="1">
        <v>62331</v>
      </c>
      <c r="J2947" s="2">
        <f>VLOOKUP(Oliusala[[#This Row],[tegund]],Tegundir!$B$2:$D$19,3,FALSE)*Oliusala[[#This Row],[magn]]/1000</f>
        <v>46.748249999999999</v>
      </c>
      <c r="K2947">
        <v>2012</v>
      </c>
      <c r="L2947" t="s">
        <v>18</v>
      </c>
      <c r="M2947" s="144" t="s">
        <v>59</v>
      </c>
    </row>
    <row r="2948" spans="1:13" x14ac:dyDescent="0.2">
      <c r="A2948" t="s">
        <v>63</v>
      </c>
      <c r="B2948" s="144" t="s">
        <v>113</v>
      </c>
      <c r="C2948">
        <v>430</v>
      </c>
      <c r="D2948" t="str">
        <f>VLOOKUP(Oliusala[[#This Row],[postnumer]],Sveitarfelog[#All],4,FALSE)</f>
        <v>Ísafjarðarbær</v>
      </c>
      <c r="E2948" t="str">
        <f>VLOOKUP(Oliusala[[#This Row],[postnumer]],Sveitarfelog[#All],5,FALSE)</f>
        <v>Vestfirðir</v>
      </c>
      <c r="F2948" t="s">
        <v>20</v>
      </c>
      <c r="G2948" t="s">
        <v>50</v>
      </c>
      <c r="H2948" t="s">
        <v>58</v>
      </c>
      <c r="I2948" s="1">
        <v>49121</v>
      </c>
      <c r="J2948" s="2">
        <f>VLOOKUP(Oliusala[[#This Row],[tegund]],Tegundir!$B$2:$D$19,3,FALSE)*Oliusala[[#This Row],[magn]]/1000</f>
        <v>36.84075</v>
      </c>
      <c r="K2948">
        <v>2012</v>
      </c>
      <c r="L2948" t="s">
        <v>18</v>
      </c>
      <c r="M2948" s="144" t="s">
        <v>59</v>
      </c>
    </row>
    <row r="2949" spans="1:13" x14ac:dyDescent="0.2">
      <c r="A2949" t="s">
        <v>63</v>
      </c>
      <c r="B2949" s="144" t="s">
        <v>73</v>
      </c>
      <c r="C2949">
        <v>450</v>
      </c>
      <c r="D2949" t="str">
        <f>VLOOKUP(Oliusala[[#This Row],[postnumer]],Sveitarfelog[#All],4,FALSE)</f>
        <v>Vesturbyggð</v>
      </c>
      <c r="E2949" t="str">
        <f>VLOOKUP(Oliusala[[#This Row],[postnumer]],Sveitarfelog[#All],5,FALSE)</f>
        <v>Vestfirðir</v>
      </c>
      <c r="F2949" t="s">
        <v>20</v>
      </c>
      <c r="G2949" t="s">
        <v>50</v>
      </c>
      <c r="H2949" t="s">
        <v>58</v>
      </c>
      <c r="I2949" s="1">
        <v>327322</v>
      </c>
      <c r="J2949" s="2">
        <f>VLOOKUP(Oliusala[[#This Row],[tegund]],Tegundir!$B$2:$D$19,3,FALSE)*Oliusala[[#This Row],[magn]]/1000</f>
        <v>245.4915</v>
      </c>
      <c r="K2949">
        <v>2012</v>
      </c>
      <c r="L2949" t="s">
        <v>18</v>
      </c>
      <c r="M2949" s="144" t="s">
        <v>59</v>
      </c>
    </row>
    <row r="2950" spans="1:13" x14ac:dyDescent="0.2">
      <c r="A2950" t="s">
        <v>63</v>
      </c>
      <c r="B2950" s="144" t="s">
        <v>114</v>
      </c>
      <c r="C2950">
        <v>451</v>
      </c>
      <c r="D2950" t="str">
        <f>VLOOKUP(Oliusala[[#This Row],[postnumer]],Sveitarfelog[#All],4,FALSE)</f>
        <v>Vesturbyggð</v>
      </c>
      <c r="E2950" t="str">
        <f>VLOOKUP(Oliusala[[#This Row],[postnumer]],Sveitarfelog[#All],5,FALSE)</f>
        <v>Vestfirðir</v>
      </c>
      <c r="F2950" t="s">
        <v>20</v>
      </c>
      <c r="G2950" t="s">
        <v>50</v>
      </c>
      <c r="H2950" t="s">
        <v>58</v>
      </c>
      <c r="I2950" s="1">
        <v>108047</v>
      </c>
      <c r="J2950" s="2">
        <f>VLOOKUP(Oliusala[[#This Row],[tegund]],Tegundir!$B$2:$D$19,3,FALSE)*Oliusala[[#This Row],[magn]]/1000</f>
        <v>81.035250000000005</v>
      </c>
      <c r="K2950">
        <v>2012</v>
      </c>
      <c r="L2950" t="s">
        <v>18</v>
      </c>
      <c r="M2950" s="144" t="s">
        <v>59</v>
      </c>
    </row>
    <row r="2951" spans="1:13" x14ac:dyDescent="0.2">
      <c r="A2951" t="s">
        <v>63</v>
      </c>
      <c r="B2951" s="144" t="s">
        <v>115</v>
      </c>
      <c r="C2951">
        <v>451</v>
      </c>
      <c r="D2951" t="str">
        <f>VLOOKUP(Oliusala[[#This Row],[postnumer]],Sveitarfelog[#All],4,FALSE)</f>
        <v>Vesturbyggð</v>
      </c>
      <c r="E2951" t="str">
        <f>VLOOKUP(Oliusala[[#This Row],[postnumer]],Sveitarfelog[#All],5,FALSE)</f>
        <v>Vestfirðir</v>
      </c>
      <c r="F2951" t="s">
        <v>20</v>
      </c>
      <c r="G2951" t="s">
        <v>50</v>
      </c>
      <c r="H2951" t="s">
        <v>58</v>
      </c>
      <c r="I2951" s="1">
        <v>17480</v>
      </c>
      <c r="J2951" s="2">
        <f>VLOOKUP(Oliusala[[#This Row],[tegund]],Tegundir!$B$2:$D$19,3,FALSE)*Oliusala[[#This Row],[magn]]/1000</f>
        <v>13.11</v>
      </c>
      <c r="K2951">
        <v>2012</v>
      </c>
      <c r="L2951" t="s">
        <v>18</v>
      </c>
      <c r="M2951" s="144" t="s">
        <v>59</v>
      </c>
    </row>
    <row r="2952" spans="1:13" x14ac:dyDescent="0.2">
      <c r="A2952" t="s">
        <v>63</v>
      </c>
      <c r="B2952" s="144" t="s">
        <v>116</v>
      </c>
      <c r="C2952">
        <v>460</v>
      </c>
      <c r="D2952" t="str">
        <f>VLOOKUP(Oliusala[[#This Row],[postnumer]],Sveitarfelog[#All],4,FALSE)</f>
        <v>Vesturbyggð</v>
      </c>
      <c r="E2952" t="str">
        <f>VLOOKUP(Oliusala[[#This Row],[postnumer]],Sveitarfelog[#All],5,FALSE)</f>
        <v>Vestfirðir</v>
      </c>
      <c r="F2952" t="s">
        <v>20</v>
      </c>
      <c r="G2952" t="s">
        <v>50</v>
      </c>
      <c r="H2952" t="s">
        <v>58</v>
      </c>
      <c r="I2952" s="1">
        <v>104982</v>
      </c>
      <c r="J2952" s="2">
        <f>VLOOKUP(Oliusala[[#This Row],[tegund]],Tegundir!$B$2:$D$19,3,FALSE)*Oliusala[[#This Row],[magn]]/1000</f>
        <v>78.736500000000007</v>
      </c>
      <c r="K2952">
        <v>2012</v>
      </c>
      <c r="L2952" t="s">
        <v>18</v>
      </c>
      <c r="M2952" s="144" t="s">
        <v>59</v>
      </c>
    </row>
    <row r="2953" spans="1:13" x14ac:dyDescent="0.2">
      <c r="A2953" t="s">
        <v>63</v>
      </c>
      <c r="B2953" s="144" t="s">
        <v>117</v>
      </c>
      <c r="C2953">
        <v>465</v>
      </c>
      <c r="D2953" t="str">
        <f>VLOOKUP(Oliusala[[#This Row],[postnumer]],Sveitarfelog[#All],4,FALSE)</f>
        <v>Vesturbyggð</v>
      </c>
      <c r="E2953" t="str">
        <f>VLOOKUP(Oliusala[[#This Row],[postnumer]],Sveitarfelog[#All],5,FALSE)</f>
        <v>Vestfirðir</v>
      </c>
      <c r="F2953" t="s">
        <v>20</v>
      </c>
      <c r="G2953" t="s">
        <v>50</v>
      </c>
      <c r="H2953" t="s">
        <v>58</v>
      </c>
      <c r="I2953" s="1">
        <v>106389</v>
      </c>
      <c r="J2953" s="2">
        <f>VLOOKUP(Oliusala[[#This Row],[tegund]],Tegundir!$B$2:$D$19,3,FALSE)*Oliusala[[#This Row],[magn]]/1000</f>
        <v>79.791749999999993</v>
      </c>
      <c r="K2953">
        <v>2012</v>
      </c>
      <c r="L2953" t="s">
        <v>18</v>
      </c>
      <c r="M2953" s="144" t="s">
        <v>59</v>
      </c>
    </row>
    <row r="2954" spans="1:13" x14ac:dyDescent="0.2">
      <c r="A2954" t="s">
        <v>63</v>
      </c>
      <c r="B2954" s="144" t="s">
        <v>119</v>
      </c>
      <c r="C2954">
        <v>470</v>
      </c>
      <c r="D2954" t="str">
        <f>VLOOKUP(Oliusala[[#This Row],[postnumer]],Sveitarfelog[#All],4,FALSE)</f>
        <v>Ísafjarðarbær</v>
      </c>
      <c r="E2954" t="str">
        <f>VLOOKUP(Oliusala[[#This Row],[postnumer]],Sveitarfelog[#All],5,FALSE)</f>
        <v>Vestfirðir</v>
      </c>
      <c r="F2954" t="s">
        <v>20</v>
      </c>
      <c r="G2954" t="s">
        <v>50</v>
      </c>
      <c r="H2954" t="s">
        <v>58</v>
      </c>
      <c r="I2954" s="1">
        <v>142703</v>
      </c>
      <c r="J2954" s="2">
        <f>VLOOKUP(Oliusala[[#This Row],[tegund]],Tegundir!$B$2:$D$19,3,FALSE)*Oliusala[[#This Row],[magn]]/1000</f>
        <v>107.02725</v>
      </c>
      <c r="K2954">
        <v>2012</v>
      </c>
      <c r="L2954" t="s">
        <v>18</v>
      </c>
      <c r="M2954" s="144" t="s">
        <v>59</v>
      </c>
    </row>
    <row r="2955" spans="1:13" x14ac:dyDescent="0.2">
      <c r="A2955" t="s">
        <v>63</v>
      </c>
      <c r="B2955" s="144" t="s">
        <v>120</v>
      </c>
      <c r="C2955">
        <v>500</v>
      </c>
      <c r="D2955" t="str">
        <f>VLOOKUP(Oliusala[[#This Row],[postnumer]],Sveitarfelog[#All],4,FALSE)</f>
        <v>Húnaþing vestra</v>
      </c>
      <c r="E2955" t="str">
        <f>VLOOKUP(Oliusala[[#This Row],[postnumer]],Sveitarfelog[#All],5,FALSE)</f>
        <v>Norðurland vestra</v>
      </c>
      <c r="F2955" t="s">
        <v>20</v>
      </c>
      <c r="G2955" t="s">
        <v>50</v>
      </c>
      <c r="H2955" t="s">
        <v>58</v>
      </c>
      <c r="I2955" s="1">
        <v>526036</v>
      </c>
      <c r="J2955" s="2">
        <f>VLOOKUP(Oliusala[[#This Row],[tegund]],Tegundir!$B$2:$D$19,3,FALSE)*Oliusala[[#This Row],[magn]]/1000</f>
        <v>394.52699999999999</v>
      </c>
      <c r="K2955">
        <v>2012</v>
      </c>
      <c r="L2955" t="s">
        <v>18</v>
      </c>
      <c r="M2955" s="144" t="s">
        <v>59</v>
      </c>
    </row>
    <row r="2956" spans="1:13" x14ac:dyDescent="0.2">
      <c r="A2956" t="s">
        <v>63</v>
      </c>
      <c r="B2956" s="144" t="s">
        <v>123</v>
      </c>
      <c r="C2956">
        <v>510</v>
      </c>
      <c r="D2956" t="str">
        <f>VLOOKUP(Oliusala[[#This Row],[postnumer]],Sveitarfelog[#All],4,FALSE)</f>
        <v>Árneshreppur,Kaldrananeshreppur,Strandabyggð</v>
      </c>
      <c r="E2956" t="str">
        <f>VLOOKUP(Oliusala[[#This Row],[postnumer]],Sveitarfelog[#All],5,FALSE)</f>
        <v>Vestfirðir</v>
      </c>
      <c r="F2956" t="s">
        <v>20</v>
      </c>
      <c r="G2956" t="s">
        <v>50</v>
      </c>
      <c r="H2956" t="s">
        <v>58</v>
      </c>
      <c r="I2956" s="1">
        <v>408556</v>
      </c>
      <c r="J2956" s="2">
        <f>VLOOKUP(Oliusala[[#This Row],[tegund]],Tegundir!$B$2:$D$19,3,FALSE)*Oliusala[[#This Row],[magn]]/1000</f>
        <v>306.41699999999997</v>
      </c>
      <c r="K2956">
        <v>2012</v>
      </c>
      <c r="L2956" t="s">
        <v>18</v>
      </c>
      <c r="M2956" s="144" t="s">
        <v>59</v>
      </c>
    </row>
    <row r="2957" spans="1:13" x14ac:dyDescent="0.2">
      <c r="A2957" t="s">
        <v>63</v>
      </c>
      <c r="B2957" s="144" t="s">
        <v>124</v>
      </c>
      <c r="C2957">
        <v>510</v>
      </c>
      <c r="D2957" t="str">
        <f>VLOOKUP(Oliusala[[#This Row],[postnumer]],Sveitarfelog[#All],4,FALSE)</f>
        <v>Árneshreppur,Kaldrananeshreppur,Strandabyggð</v>
      </c>
      <c r="E2957" t="str">
        <f>VLOOKUP(Oliusala[[#This Row],[postnumer]],Sveitarfelog[#All],5,FALSE)</f>
        <v>Vestfirðir</v>
      </c>
      <c r="F2957" t="s">
        <v>20</v>
      </c>
      <c r="G2957" t="s">
        <v>50</v>
      </c>
      <c r="H2957" t="s">
        <v>58</v>
      </c>
      <c r="I2957" s="1">
        <v>30852</v>
      </c>
      <c r="J2957" s="2">
        <f>VLOOKUP(Oliusala[[#This Row],[tegund]],Tegundir!$B$2:$D$19,3,FALSE)*Oliusala[[#This Row],[magn]]/1000</f>
        <v>23.138999999999999</v>
      </c>
      <c r="K2957">
        <v>2012</v>
      </c>
      <c r="L2957" t="s">
        <v>18</v>
      </c>
      <c r="M2957" s="144" t="s">
        <v>59</v>
      </c>
    </row>
    <row r="2958" spans="1:13" x14ac:dyDescent="0.2">
      <c r="A2958" t="s">
        <v>63</v>
      </c>
      <c r="B2958" s="144" t="s">
        <v>125</v>
      </c>
      <c r="C2958">
        <v>520</v>
      </c>
      <c r="D2958" t="str">
        <f>VLOOKUP(Oliusala[[#This Row],[postnumer]],Sveitarfelog[#All],4,FALSE)</f>
        <v>Árneshreppur,Kaldrananeshreppur,Strandabyggð</v>
      </c>
      <c r="E2958" t="str">
        <f>VLOOKUP(Oliusala[[#This Row],[postnumer]],Sveitarfelog[#All],5,FALSE)</f>
        <v>Vestfirðir</v>
      </c>
      <c r="F2958" t="s">
        <v>20</v>
      </c>
      <c r="G2958" t="s">
        <v>50</v>
      </c>
      <c r="H2958" t="s">
        <v>58</v>
      </c>
      <c r="I2958" s="1">
        <v>40330</v>
      </c>
      <c r="J2958" s="2">
        <f>VLOOKUP(Oliusala[[#This Row],[tegund]],Tegundir!$B$2:$D$19,3,FALSE)*Oliusala[[#This Row],[magn]]/1000</f>
        <v>30.247499999999999</v>
      </c>
      <c r="K2958">
        <v>2012</v>
      </c>
      <c r="L2958" t="s">
        <v>18</v>
      </c>
      <c r="M2958" s="144" t="s">
        <v>59</v>
      </c>
    </row>
    <row r="2959" spans="1:13" x14ac:dyDescent="0.2">
      <c r="A2959" t="s">
        <v>63</v>
      </c>
      <c r="B2959" s="144" t="s">
        <v>102</v>
      </c>
      <c r="C2959">
        <v>530</v>
      </c>
      <c r="D2959" t="str">
        <f>VLOOKUP(Oliusala[[#This Row],[postnumer]],Sveitarfelog[#All],4,FALSE)</f>
        <v>Húnaþing vestra</v>
      </c>
      <c r="E2959" t="str">
        <f>VLOOKUP(Oliusala[[#This Row],[postnumer]],Sveitarfelog[#All],5,FALSE)</f>
        <v>Norðurland vestra</v>
      </c>
      <c r="F2959" t="s">
        <v>20</v>
      </c>
      <c r="G2959" t="s">
        <v>50</v>
      </c>
      <c r="H2959" t="s">
        <v>58</v>
      </c>
      <c r="I2959" s="1">
        <v>352725</v>
      </c>
      <c r="J2959" s="2">
        <f>VLOOKUP(Oliusala[[#This Row],[tegund]],Tegundir!$B$2:$D$19,3,FALSE)*Oliusala[[#This Row],[magn]]/1000</f>
        <v>264.54374999999999</v>
      </c>
      <c r="K2959">
        <v>2012</v>
      </c>
      <c r="L2959" t="s">
        <v>18</v>
      </c>
      <c r="M2959" s="144" t="s">
        <v>59</v>
      </c>
    </row>
    <row r="2960" spans="1:13" x14ac:dyDescent="0.2">
      <c r="A2960" t="s">
        <v>63</v>
      </c>
      <c r="B2960" s="144" t="s">
        <v>126</v>
      </c>
      <c r="C2960">
        <v>530</v>
      </c>
      <c r="D2960" t="str">
        <f>VLOOKUP(Oliusala[[#This Row],[postnumer]],Sveitarfelog[#All],4,FALSE)</f>
        <v>Húnaþing vestra</v>
      </c>
      <c r="E2960" t="str">
        <f>VLOOKUP(Oliusala[[#This Row],[postnumer]],Sveitarfelog[#All],5,FALSE)</f>
        <v>Norðurland vestra</v>
      </c>
      <c r="F2960" t="s">
        <v>20</v>
      </c>
      <c r="G2960" t="s">
        <v>50</v>
      </c>
      <c r="H2960" t="s">
        <v>58</v>
      </c>
      <c r="I2960" s="1">
        <v>35240</v>
      </c>
      <c r="J2960" s="2">
        <f>VLOOKUP(Oliusala[[#This Row],[tegund]],Tegundir!$B$2:$D$19,3,FALSE)*Oliusala[[#This Row],[magn]]/1000</f>
        <v>26.43</v>
      </c>
      <c r="K2960">
        <v>2012</v>
      </c>
      <c r="L2960" t="s">
        <v>18</v>
      </c>
      <c r="M2960" s="144" t="s">
        <v>59</v>
      </c>
    </row>
    <row r="2961" spans="1:13" x14ac:dyDescent="0.2">
      <c r="A2961" t="s">
        <v>63</v>
      </c>
      <c r="B2961" s="144" t="s">
        <v>127</v>
      </c>
      <c r="C2961">
        <v>531</v>
      </c>
      <c r="D2961" t="str">
        <f>VLOOKUP(Oliusala[[#This Row],[postnumer]],Sveitarfelog[#All],4,FALSE)</f>
        <v>Húnaþing vestra</v>
      </c>
      <c r="E2961" t="str">
        <f>VLOOKUP(Oliusala[[#This Row],[postnumer]],Sveitarfelog[#All],5,FALSE)</f>
        <v>Norðurland vestra</v>
      </c>
      <c r="F2961" t="s">
        <v>20</v>
      </c>
      <c r="G2961" t="s">
        <v>50</v>
      </c>
      <c r="H2961" t="s">
        <v>58</v>
      </c>
      <c r="I2961" s="1">
        <v>95375</v>
      </c>
      <c r="J2961" s="2">
        <f>VLOOKUP(Oliusala[[#This Row],[tegund]],Tegundir!$B$2:$D$19,3,FALSE)*Oliusala[[#This Row],[magn]]/1000</f>
        <v>71.53125</v>
      </c>
      <c r="K2961">
        <v>2012</v>
      </c>
      <c r="L2961" t="s">
        <v>18</v>
      </c>
      <c r="M2961" s="144" t="s">
        <v>59</v>
      </c>
    </row>
    <row r="2962" spans="1:13" x14ac:dyDescent="0.2">
      <c r="A2962" t="s">
        <v>63</v>
      </c>
      <c r="B2962" s="144" t="s">
        <v>128</v>
      </c>
      <c r="C2962">
        <v>540</v>
      </c>
      <c r="D2962" t="str">
        <f>VLOOKUP(Oliusala[[#This Row],[postnumer]],Sveitarfelog[#All],4,FALSE)</f>
        <v>Húnabyggð</v>
      </c>
      <c r="E2962" t="str">
        <f>VLOOKUP(Oliusala[[#This Row],[postnumer]],Sveitarfelog[#All],5,FALSE)</f>
        <v>Norðurland vestra</v>
      </c>
      <c r="F2962" t="s">
        <v>20</v>
      </c>
      <c r="G2962" t="s">
        <v>50</v>
      </c>
      <c r="H2962" t="s">
        <v>58</v>
      </c>
      <c r="I2962" s="1">
        <v>1194965</v>
      </c>
      <c r="J2962" s="2">
        <f>VLOOKUP(Oliusala[[#This Row],[tegund]],Tegundir!$B$2:$D$19,3,FALSE)*Oliusala[[#This Row],[magn]]/1000</f>
        <v>896.22375</v>
      </c>
      <c r="K2962">
        <v>2012</v>
      </c>
      <c r="L2962" t="s">
        <v>18</v>
      </c>
      <c r="M2962" s="144" t="s">
        <v>59</v>
      </c>
    </row>
    <row r="2963" spans="1:13" x14ac:dyDescent="0.2">
      <c r="A2963" t="s">
        <v>63</v>
      </c>
      <c r="B2963" s="144" t="s">
        <v>129</v>
      </c>
      <c r="C2963">
        <v>545</v>
      </c>
      <c r="D2963" t="str">
        <f>VLOOKUP(Oliusala[[#This Row],[postnumer]],Sveitarfelog[#All],4,FALSE)</f>
        <v>Sveitarfélagið Skagaströnd</v>
      </c>
      <c r="E2963" t="str">
        <f>VLOOKUP(Oliusala[[#This Row],[postnumer]],Sveitarfelog[#All],5,FALSE)</f>
        <v>Norðurland vestra</v>
      </c>
      <c r="F2963" t="s">
        <v>20</v>
      </c>
      <c r="G2963" t="s">
        <v>50</v>
      </c>
      <c r="H2963" t="s">
        <v>58</v>
      </c>
      <c r="I2963" s="1">
        <v>168700</v>
      </c>
      <c r="J2963" s="2">
        <f>VLOOKUP(Oliusala[[#This Row],[tegund]],Tegundir!$B$2:$D$19,3,FALSE)*Oliusala[[#This Row],[magn]]/1000</f>
        <v>126.52500000000001</v>
      </c>
      <c r="K2963">
        <v>2012</v>
      </c>
      <c r="L2963" t="s">
        <v>18</v>
      </c>
      <c r="M2963" s="144" t="s">
        <v>59</v>
      </c>
    </row>
    <row r="2964" spans="1:13" x14ac:dyDescent="0.2">
      <c r="A2964" t="s">
        <v>63</v>
      </c>
      <c r="B2964" s="144" t="s">
        <v>122</v>
      </c>
      <c r="C2964">
        <v>550</v>
      </c>
      <c r="D2964" t="str">
        <f>VLOOKUP(Oliusala[[#This Row],[postnumer]],Sveitarfelog[#All],4,FALSE)</f>
        <v>Skagafjörður</v>
      </c>
      <c r="E2964" t="str">
        <f>VLOOKUP(Oliusala[[#This Row],[postnumer]],Sveitarfelog[#All],5,FALSE)</f>
        <v>Norðurland vestra</v>
      </c>
      <c r="F2964" t="s">
        <v>20</v>
      </c>
      <c r="G2964" t="s">
        <v>50</v>
      </c>
      <c r="H2964" t="s">
        <v>58</v>
      </c>
      <c r="I2964" s="1">
        <v>1578842</v>
      </c>
      <c r="J2964" s="2">
        <f>VLOOKUP(Oliusala[[#This Row],[tegund]],Tegundir!$B$2:$D$19,3,FALSE)*Oliusala[[#This Row],[magn]]/1000</f>
        <v>1184.1315</v>
      </c>
      <c r="K2964">
        <v>2012</v>
      </c>
      <c r="L2964" t="s">
        <v>18</v>
      </c>
      <c r="M2964" s="144" t="s">
        <v>59</v>
      </c>
    </row>
    <row r="2965" spans="1:13" x14ac:dyDescent="0.2">
      <c r="A2965" t="s">
        <v>57</v>
      </c>
      <c r="B2965" s="144" t="s">
        <v>131</v>
      </c>
      <c r="C2965">
        <v>560</v>
      </c>
      <c r="D2965" t="str">
        <f>VLOOKUP(Oliusala[[#This Row],[postnumer]],Sveitarfelog[#All],4,FALSE)</f>
        <v>Skagafjörður</v>
      </c>
      <c r="E2965" t="str">
        <f>VLOOKUP(Oliusala[[#This Row],[postnumer]],Sveitarfelog[#All],5,FALSE)</f>
        <v>Norðurland vestra</v>
      </c>
      <c r="F2965" t="s">
        <v>20</v>
      </c>
      <c r="G2965" t="s">
        <v>50</v>
      </c>
      <c r="H2965" t="s">
        <v>60</v>
      </c>
      <c r="I2965" s="1">
        <v>521</v>
      </c>
      <c r="J2965" s="2">
        <f>VLOOKUP(Oliusala[[#This Row],[tegund]],Tegundir!$B$2:$D$19,3,FALSE)*Oliusala[[#This Row],[magn]]/1000</f>
        <v>0.39074999999999999</v>
      </c>
      <c r="K2965">
        <v>2012</v>
      </c>
      <c r="L2965" t="s">
        <v>18</v>
      </c>
      <c r="M2965" s="144" t="s">
        <v>59</v>
      </c>
    </row>
    <row r="2966" spans="1:13" x14ac:dyDescent="0.2">
      <c r="A2966" t="s">
        <v>63</v>
      </c>
      <c r="B2966" s="144" t="s">
        <v>131</v>
      </c>
      <c r="C2966">
        <v>560</v>
      </c>
      <c r="D2966" t="str">
        <f>VLOOKUP(Oliusala[[#This Row],[postnumer]],Sveitarfelog[#All],4,FALSE)</f>
        <v>Skagafjörður</v>
      </c>
      <c r="E2966" t="str">
        <f>VLOOKUP(Oliusala[[#This Row],[postnumer]],Sveitarfelog[#All],5,FALSE)</f>
        <v>Norðurland vestra</v>
      </c>
      <c r="F2966" t="s">
        <v>20</v>
      </c>
      <c r="G2966" t="s">
        <v>50</v>
      </c>
      <c r="H2966" t="s">
        <v>58</v>
      </c>
      <c r="I2966" s="1">
        <v>580124</v>
      </c>
      <c r="J2966" s="2">
        <f>VLOOKUP(Oliusala[[#This Row],[tegund]],Tegundir!$B$2:$D$19,3,FALSE)*Oliusala[[#This Row],[magn]]/1000</f>
        <v>435.09300000000002</v>
      </c>
      <c r="K2966">
        <v>2012</v>
      </c>
      <c r="L2966" t="s">
        <v>18</v>
      </c>
      <c r="M2966" s="144" t="s">
        <v>59</v>
      </c>
    </row>
    <row r="2967" spans="1:13" x14ac:dyDescent="0.2">
      <c r="A2967" t="s">
        <v>63</v>
      </c>
      <c r="B2967" s="144" t="s">
        <v>132</v>
      </c>
      <c r="C2967">
        <v>565</v>
      </c>
      <c r="D2967" t="str">
        <f>VLOOKUP(Oliusala[[#This Row],[postnumer]],Sveitarfelog[#All],4,FALSE)</f>
        <v>Skagafjörður</v>
      </c>
      <c r="E2967" t="str">
        <f>VLOOKUP(Oliusala[[#This Row],[postnumer]],Sveitarfelog[#All],5,FALSE)</f>
        <v>Norðurland vestra</v>
      </c>
      <c r="F2967" t="s">
        <v>20</v>
      </c>
      <c r="G2967" t="s">
        <v>50</v>
      </c>
      <c r="H2967" t="s">
        <v>58</v>
      </c>
      <c r="I2967" s="1">
        <v>103695</v>
      </c>
      <c r="J2967" s="2">
        <f>VLOOKUP(Oliusala[[#This Row],[tegund]],Tegundir!$B$2:$D$19,3,FALSE)*Oliusala[[#This Row],[magn]]/1000</f>
        <v>77.771249999999995</v>
      </c>
      <c r="K2967">
        <v>2012</v>
      </c>
      <c r="L2967" t="s">
        <v>18</v>
      </c>
      <c r="M2967" s="144" t="s">
        <v>59</v>
      </c>
    </row>
    <row r="2968" spans="1:13" x14ac:dyDescent="0.2">
      <c r="A2968" t="s">
        <v>63</v>
      </c>
      <c r="B2968" s="144" t="s">
        <v>133</v>
      </c>
      <c r="C2968">
        <v>566</v>
      </c>
      <c r="D2968" t="str">
        <f>VLOOKUP(Oliusala[[#This Row],[postnumer]],Sveitarfelog[#All],4,FALSE)</f>
        <v>Skagafjörður</v>
      </c>
      <c r="E2968" t="str">
        <f>VLOOKUP(Oliusala[[#This Row],[postnumer]],Sveitarfelog[#All],5,FALSE)</f>
        <v>Norðurland vestra</v>
      </c>
      <c r="F2968" t="s">
        <v>20</v>
      </c>
      <c r="G2968" t="s">
        <v>50</v>
      </c>
      <c r="H2968" t="s">
        <v>58</v>
      </c>
      <c r="I2968" s="1">
        <v>75141</v>
      </c>
      <c r="J2968" s="2">
        <f>VLOOKUP(Oliusala[[#This Row],[tegund]],Tegundir!$B$2:$D$19,3,FALSE)*Oliusala[[#This Row],[magn]]/1000</f>
        <v>56.35575</v>
      </c>
      <c r="K2968">
        <v>2012</v>
      </c>
      <c r="L2968" t="s">
        <v>18</v>
      </c>
      <c r="M2968" s="144" t="s">
        <v>59</v>
      </c>
    </row>
    <row r="2969" spans="1:13" x14ac:dyDescent="0.2">
      <c r="A2969" t="s">
        <v>63</v>
      </c>
      <c r="B2969" s="144" t="s">
        <v>134</v>
      </c>
      <c r="C2969">
        <v>570</v>
      </c>
      <c r="D2969" t="str">
        <f>VLOOKUP(Oliusala[[#This Row],[postnumer]],Sveitarfelog[#All],4,FALSE)</f>
        <v>Skagafjörður</v>
      </c>
      <c r="E2969" t="str">
        <f>VLOOKUP(Oliusala[[#This Row],[postnumer]],Sveitarfelog[#All],5,FALSE)</f>
        <v>Norðurland vestra</v>
      </c>
      <c r="F2969" t="s">
        <v>20</v>
      </c>
      <c r="G2969" t="s">
        <v>50</v>
      </c>
      <c r="H2969" t="s">
        <v>58</v>
      </c>
      <c r="I2969" s="1">
        <v>43924</v>
      </c>
      <c r="J2969" s="2">
        <f>VLOOKUP(Oliusala[[#This Row],[tegund]],Tegundir!$B$2:$D$19,3,FALSE)*Oliusala[[#This Row],[magn]]/1000</f>
        <v>32.942999999999998</v>
      </c>
      <c r="K2969">
        <v>2012</v>
      </c>
      <c r="L2969" t="s">
        <v>18</v>
      </c>
      <c r="M2969" s="144" t="s">
        <v>59</v>
      </c>
    </row>
    <row r="2970" spans="1:13" x14ac:dyDescent="0.2">
      <c r="A2970" t="s">
        <v>63</v>
      </c>
      <c r="B2970" s="144" t="s">
        <v>135</v>
      </c>
      <c r="C2970">
        <v>580</v>
      </c>
      <c r="D2970" t="str">
        <f>VLOOKUP(Oliusala[[#This Row],[postnumer]],Sveitarfelog[#All],4,FALSE)</f>
        <v>Fjallabyggð</v>
      </c>
      <c r="E2970" t="str">
        <f>VLOOKUP(Oliusala[[#This Row],[postnumer]],Sveitarfelog[#All],5,FALSE)</f>
        <v>Norðurland eystra</v>
      </c>
      <c r="F2970" t="s">
        <v>20</v>
      </c>
      <c r="G2970" t="s">
        <v>50</v>
      </c>
      <c r="H2970" t="s">
        <v>58</v>
      </c>
      <c r="I2970" s="1">
        <v>491749</v>
      </c>
      <c r="J2970" s="2">
        <f>VLOOKUP(Oliusala[[#This Row],[tegund]],Tegundir!$B$2:$D$19,3,FALSE)*Oliusala[[#This Row],[magn]]/1000</f>
        <v>368.81175000000002</v>
      </c>
      <c r="K2970">
        <v>2012</v>
      </c>
      <c r="L2970" t="s">
        <v>18</v>
      </c>
      <c r="M2970" s="144" t="s">
        <v>59</v>
      </c>
    </row>
    <row r="2971" spans="1:13" x14ac:dyDescent="0.2">
      <c r="A2971" t="s">
        <v>63</v>
      </c>
      <c r="B2971" s="144" t="s">
        <v>142</v>
      </c>
      <c r="C2971">
        <v>625</v>
      </c>
      <c r="D2971" t="str">
        <f>VLOOKUP(Oliusala[[#This Row],[postnumer]],Sveitarfelog[#All],4,FALSE)</f>
        <v>Fjallabyggð</v>
      </c>
      <c r="E2971" t="str">
        <f>VLOOKUP(Oliusala[[#This Row],[postnumer]],Sveitarfelog[#All],5,FALSE)</f>
        <v>Norðurland eystra</v>
      </c>
      <c r="F2971" t="s">
        <v>20</v>
      </c>
      <c r="G2971" t="s">
        <v>50</v>
      </c>
      <c r="H2971" t="s">
        <v>58</v>
      </c>
      <c r="I2971" s="1">
        <v>333938</v>
      </c>
      <c r="J2971" s="2">
        <f>VLOOKUP(Oliusala[[#This Row],[tegund]],Tegundir!$B$2:$D$19,3,FALSE)*Oliusala[[#This Row],[magn]]/1000</f>
        <v>250.45349999999999</v>
      </c>
      <c r="K2971">
        <v>2012</v>
      </c>
      <c r="L2971" t="s">
        <v>18</v>
      </c>
      <c r="M2971" s="144" t="s">
        <v>59</v>
      </c>
    </row>
    <row r="2972" spans="1:13" x14ac:dyDescent="0.2">
      <c r="A2972" t="s">
        <v>68</v>
      </c>
      <c r="B2972" s="144" t="s">
        <v>68</v>
      </c>
      <c r="C2972">
        <v>600</v>
      </c>
      <c r="D2972" t="str">
        <f>VLOOKUP(Oliusala[[#This Row],[postnumer]],Sveitarfelog[#All],4,FALSE)</f>
        <v>Akureyrarbær,Eyjafjarðarsveit,Hörgársveit,Svalbarðsstrandarhreppur,Grýtubakkahreppur</v>
      </c>
      <c r="E2972" t="str">
        <f>VLOOKUP(Oliusala[[#This Row],[postnumer]],Sveitarfelog[#All],5,FALSE)</f>
        <v>Norðurland eystra</v>
      </c>
      <c r="F2972" t="s">
        <v>20</v>
      </c>
      <c r="G2972" t="s">
        <v>50</v>
      </c>
      <c r="H2972" t="s">
        <v>61</v>
      </c>
      <c r="I2972" s="1">
        <v>453</v>
      </c>
      <c r="J2972" s="2">
        <f>VLOOKUP(Oliusala[[#This Row],[tegund]],Tegundir!$B$2:$D$19,3,FALSE)*Oliusala[[#This Row],[magn]]/1000</f>
        <v>0.33975</v>
      </c>
      <c r="K2972">
        <v>2012</v>
      </c>
      <c r="L2972" t="s">
        <v>18</v>
      </c>
      <c r="M2972" s="144" t="s">
        <v>62</v>
      </c>
    </row>
    <row r="2973" spans="1:13" x14ac:dyDescent="0.2">
      <c r="A2973" t="s">
        <v>68</v>
      </c>
      <c r="B2973" s="144" t="s">
        <v>68</v>
      </c>
      <c r="C2973">
        <v>600</v>
      </c>
      <c r="D2973" t="str">
        <f>VLOOKUP(Oliusala[[#This Row],[postnumer]],Sveitarfelog[#All],4,FALSE)</f>
        <v>Akureyrarbær,Eyjafjarðarsveit,Hörgársveit,Svalbarðsstrandarhreppur,Grýtubakkahreppur</v>
      </c>
      <c r="E2973" t="str">
        <f>VLOOKUP(Oliusala[[#This Row],[postnumer]],Sveitarfelog[#All],5,FALSE)</f>
        <v>Norðurland eystra</v>
      </c>
      <c r="F2973" t="s">
        <v>20</v>
      </c>
      <c r="G2973" t="s">
        <v>50</v>
      </c>
      <c r="H2973" t="s">
        <v>58</v>
      </c>
      <c r="I2973" s="1">
        <v>1580</v>
      </c>
      <c r="J2973" s="2">
        <f>VLOOKUP(Oliusala[[#This Row],[tegund]],Tegundir!$B$2:$D$19,3,FALSE)*Oliusala[[#This Row],[magn]]/1000</f>
        <v>1.1850000000000001</v>
      </c>
      <c r="K2973">
        <v>2012</v>
      </c>
      <c r="L2973" t="s">
        <v>18</v>
      </c>
      <c r="M2973" s="144" t="s">
        <v>59</v>
      </c>
    </row>
    <row r="2974" spans="1:13" x14ac:dyDescent="0.2">
      <c r="A2974" t="s">
        <v>68</v>
      </c>
      <c r="B2974" s="144" t="s">
        <v>68</v>
      </c>
      <c r="C2974">
        <v>600</v>
      </c>
      <c r="D2974" t="str">
        <f>VLOOKUP(Oliusala[[#This Row],[postnumer]],Sveitarfelog[#All],4,FALSE)</f>
        <v>Akureyrarbær,Eyjafjarðarsveit,Hörgársveit,Svalbarðsstrandarhreppur,Grýtubakkahreppur</v>
      </c>
      <c r="E2974" t="str">
        <f>VLOOKUP(Oliusala[[#This Row],[postnumer]],Sveitarfelog[#All],5,FALSE)</f>
        <v>Norðurland eystra</v>
      </c>
      <c r="F2974" t="s">
        <v>20</v>
      </c>
      <c r="G2974" t="s">
        <v>50</v>
      </c>
      <c r="H2974" t="s">
        <v>60</v>
      </c>
      <c r="I2974" s="1">
        <v>780</v>
      </c>
      <c r="J2974" s="2">
        <f>VLOOKUP(Oliusala[[#This Row],[tegund]],Tegundir!$B$2:$D$19,3,FALSE)*Oliusala[[#This Row],[magn]]/1000</f>
        <v>0.58499999999999996</v>
      </c>
      <c r="K2974">
        <v>2012</v>
      </c>
      <c r="L2974" t="s">
        <v>18</v>
      </c>
      <c r="M2974" s="144" t="s">
        <v>59</v>
      </c>
    </row>
    <row r="2975" spans="1:13" x14ac:dyDescent="0.2">
      <c r="A2975" t="s">
        <v>57</v>
      </c>
      <c r="B2975" s="144" t="s">
        <v>68</v>
      </c>
      <c r="C2975">
        <v>600</v>
      </c>
      <c r="D2975" t="str">
        <f>VLOOKUP(Oliusala[[#This Row],[postnumer]],Sveitarfelog[#All],4,FALSE)</f>
        <v>Akureyrarbær,Eyjafjarðarsveit,Hörgársveit,Svalbarðsstrandarhreppur,Grýtubakkahreppur</v>
      </c>
      <c r="E2975" t="str">
        <f>VLOOKUP(Oliusala[[#This Row],[postnumer]],Sveitarfelog[#All],5,FALSE)</f>
        <v>Norðurland eystra</v>
      </c>
      <c r="F2975" t="s">
        <v>20</v>
      </c>
      <c r="G2975" t="s">
        <v>50</v>
      </c>
      <c r="H2975" t="s">
        <v>58</v>
      </c>
      <c r="I2975" s="1">
        <v>82463</v>
      </c>
      <c r="J2975" s="2">
        <f>VLOOKUP(Oliusala[[#This Row],[tegund]],Tegundir!$B$2:$D$19,3,FALSE)*Oliusala[[#This Row],[magn]]/1000</f>
        <v>61.847250000000003</v>
      </c>
      <c r="K2975">
        <v>2012</v>
      </c>
      <c r="L2975" t="s">
        <v>18</v>
      </c>
      <c r="M2975" s="144" t="s">
        <v>59</v>
      </c>
    </row>
    <row r="2976" spans="1:13" x14ac:dyDescent="0.2">
      <c r="A2976" t="s">
        <v>63</v>
      </c>
      <c r="B2976" s="144" t="s">
        <v>68</v>
      </c>
      <c r="C2976">
        <v>600</v>
      </c>
      <c r="D2976" t="str">
        <f>VLOOKUP(Oliusala[[#This Row],[postnumer]],Sveitarfelog[#All],4,FALSE)</f>
        <v>Akureyrarbær,Eyjafjarðarsveit,Hörgársveit,Svalbarðsstrandarhreppur,Grýtubakkahreppur</v>
      </c>
      <c r="E2976" t="str">
        <f>VLOOKUP(Oliusala[[#This Row],[postnumer]],Sveitarfelog[#All],5,FALSE)</f>
        <v>Norðurland eystra</v>
      </c>
      <c r="F2976" t="s">
        <v>20</v>
      </c>
      <c r="G2976" t="s">
        <v>50</v>
      </c>
      <c r="H2976" t="s">
        <v>58</v>
      </c>
      <c r="I2976" s="1">
        <v>598985</v>
      </c>
      <c r="J2976" s="2">
        <f>VLOOKUP(Oliusala[[#This Row],[tegund]],Tegundir!$B$2:$D$19,3,FALSE)*Oliusala[[#This Row],[magn]]/1000</f>
        <v>449.23874999999998</v>
      </c>
      <c r="K2976">
        <v>2012</v>
      </c>
      <c r="L2976" t="s">
        <v>18</v>
      </c>
      <c r="M2976" s="144" t="s">
        <v>59</v>
      </c>
    </row>
    <row r="2977" spans="1:13" x14ac:dyDescent="0.2">
      <c r="A2977" t="s">
        <v>63</v>
      </c>
      <c r="B2977" s="144" t="s">
        <v>68</v>
      </c>
      <c r="C2977">
        <v>600</v>
      </c>
      <c r="D2977" t="str">
        <f>VLOOKUP(Oliusala[[#This Row],[postnumer]],Sveitarfelog[#All],4,FALSE)</f>
        <v>Akureyrarbær,Eyjafjarðarsveit,Hörgársveit,Svalbarðsstrandarhreppur,Grýtubakkahreppur</v>
      </c>
      <c r="E2977" t="str">
        <f>VLOOKUP(Oliusala[[#This Row],[postnumer]],Sveitarfelog[#All],5,FALSE)</f>
        <v>Norðurland eystra</v>
      </c>
      <c r="F2977" t="s">
        <v>20</v>
      </c>
      <c r="G2977" t="s">
        <v>50</v>
      </c>
      <c r="H2977" t="s">
        <v>58</v>
      </c>
      <c r="I2977" s="1">
        <v>7606324</v>
      </c>
      <c r="J2977" s="2">
        <f>VLOOKUP(Oliusala[[#This Row],[tegund]],Tegundir!$B$2:$D$19,3,FALSE)*Oliusala[[#This Row],[magn]]/1000</f>
        <v>5704.7430000000004</v>
      </c>
      <c r="K2977">
        <v>2012</v>
      </c>
      <c r="L2977" t="s">
        <v>18</v>
      </c>
      <c r="M2977" s="144" t="s">
        <v>59</v>
      </c>
    </row>
    <row r="2978" spans="1:13" x14ac:dyDescent="0.2">
      <c r="A2978" t="s">
        <v>63</v>
      </c>
      <c r="B2978" s="144" t="s">
        <v>68</v>
      </c>
      <c r="C2978">
        <v>600</v>
      </c>
      <c r="D2978" t="str">
        <f>VLOOKUP(Oliusala[[#This Row],[postnumer]],Sveitarfelog[#All],4,FALSE)</f>
        <v>Akureyrarbær,Eyjafjarðarsveit,Hörgársveit,Svalbarðsstrandarhreppur,Grýtubakkahreppur</v>
      </c>
      <c r="E2978" t="str">
        <f>VLOOKUP(Oliusala[[#This Row],[postnumer]],Sveitarfelog[#All],5,FALSE)</f>
        <v>Norðurland eystra</v>
      </c>
      <c r="F2978" t="s">
        <v>46</v>
      </c>
      <c r="G2978" t="s">
        <v>50</v>
      </c>
      <c r="H2978" t="s">
        <v>58</v>
      </c>
      <c r="I2978" s="1">
        <v>9989</v>
      </c>
      <c r="J2978" s="2">
        <f>VLOOKUP(Oliusala[[#This Row],[tegund]],Tegundir!$B$2:$D$19,3,FALSE)*Oliusala[[#This Row],[magn]]/1000</f>
        <v>7.4917499999999997</v>
      </c>
      <c r="K2978">
        <v>2012</v>
      </c>
      <c r="L2978" t="s">
        <v>18</v>
      </c>
      <c r="M2978" s="144" t="s">
        <v>59</v>
      </c>
    </row>
    <row r="2979" spans="1:13" x14ac:dyDescent="0.2">
      <c r="A2979" t="s">
        <v>63</v>
      </c>
      <c r="B2979" s="144" t="s">
        <v>68</v>
      </c>
      <c r="C2979">
        <v>600</v>
      </c>
      <c r="D2979" t="str">
        <f>VLOOKUP(Oliusala[[#This Row],[postnumer]],Sveitarfelog[#All],4,FALSE)</f>
        <v>Akureyrarbær,Eyjafjarðarsveit,Hörgársveit,Svalbarðsstrandarhreppur,Grýtubakkahreppur</v>
      </c>
      <c r="E2979" t="str">
        <f>VLOOKUP(Oliusala[[#This Row],[postnumer]],Sveitarfelog[#All],5,FALSE)</f>
        <v>Norðurland eystra</v>
      </c>
      <c r="F2979" t="s">
        <v>20</v>
      </c>
      <c r="G2979" t="s">
        <v>50</v>
      </c>
      <c r="H2979" t="s">
        <v>58</v>
      </c>
      <c r="I2979" s="1">
        <v>220093</v>
      </c>
      <c r="J2979" s="2">
        <f>VLOOKUP(Oliusala[[#This Row],[tegund]],Tegundir!$B$2:$D$19,3,FALSE)*Oliusala[[#This Row],[magn]]/1000</f>
        <v>165.06975</v>
      </c>
      <c r="K2979">
        <v>2012</v>
      </c>
      <c r="L2979" t="s">
        <v>18</v>
      </c>
      <c r="M2979" s="144" t="s">
        <v>59</v>
      </c>
    </row>
    <row r="2980" spans="1:13" x14ac:dyDescent="0.2">
      <c r="A2980" t="s">
        <v>63</v>
      </c>
      <c r="B2980" s="144" t="s">
        <v>68</v>
      </c>
      <c r="C2980">
        <v>600</v>
      </c>
      <c r="D2980" t="str">
        <f>VLOOKUP(Oliusala[[#This Row],[postnumer]],Sveitarfelog[#All],4,FALSE)</f>
        <v>Akureyrarbær,Eyjafjarðarsveit,Hörgársveit,Svalbarðsstrandarhreppur,Grýtubakkahreppur</v>
      </c>
      <c r="E2980" t="str">
        <f>VLOOKUP(Oliusala[[#This Row],[postnumer]],Sveitarfelog[#All],5,FALSE)</f>
        <v>Norðurland eystra</v>
      </c>
      <c r="F2980" t="s">
        <v>20</v>
      </c>
      <c r="G2980" t="s">
        <v>50</v>
      </c>
      <c r="H2980" t="s">
        <v>58</v>
      </c>
      <c r="I2980" s="1">
        <v>859716</v>
      </c>
      <c r="J2980" s="2">
        <f>VLOOKUP(Oliusala[[#This Row],[tegund]],Tegundir!$B$2:$D$19,3,FALSE)*Oliusala[[#This Row],[magn]]/1000</f>
        <v>644.78700000000003</v>
      </c>
      <c r="K2980">
        <v>2012</v>
      </c>
      <c r="L2980" t="s">
        <v>18</v>
      </c>
      <c r="M2980" s="144" t="s">
        <v>59</v>
      </c>
    </row>
    <row r="2981" spans="1:13" x14ac:dyDescent="0.2">
      <c r="A2981" t="s">
        <v>63</v>
      </c>
      <c r="B2981" s="144" t="s">
        <v>68</v>
      </c>
      <c r="C2981">
        <v>600</v>
      </c>
      <c r="D2981" t="str">
        <f>VLOOKUP(Oliusala[[#This Row],[postnumer]],Sveitarfelog[#All],4,FALSE)</f>
        <v>Akureyrarbær,Eyjafjarðarsveit,Hörgársveit,Svalbarðsstrandarhreppur,Grýtubakkahreppur</v>
      </c>
      <c r="E2981" t="str">
        <f>VLOOKUP(Oliusala[[#This Row],[postnumer]],Sveitarfelog[#All],5,FALSE)</f>
        <v>Norðurland eystra</v>
      </c>
      <c r="F2981" t="s">
        <v>46</v>
      </c>
      <c r="G2981" t="s">
        <v>50</v>
      </c>
      <c r="H2981" t="s">
        <v>58</v>
      </c>
      <c r="I2981" s="1">
        <v>127365</v>
      </c>
      <c r="J2981" s="2">
        <f>VLOOKUP(Oliusala[[#This Row],[tegund]],Tegundir!$B$2:$D$19,3,FALSE)*Oliusala[[#This Row],[magn]]/1000</f>
        <v>95.523750000000007</v>
      </c>
      <c r="K2981">
        <v>2012</v>
      </c>
      <c r="L2981" t="s">
        <v>18</v>
      </c>
      <c r="M2981" s="144" t="s">
        <v>59</v>
      </c>
    </row>
    <row r="2982" spans="1:13" x14ac:dyDescent="0.2">
      <c r="A2982" t="s">
        <v>63</v>
      </c>
      <c r="B2982" s="144" t="s">
        <v>68</v>
      </c>
      <c r="C2982">
        <v>600</v>
      </c>
      <c r="D2982" t="str">
        <f>VLOOKUP(Oliusala[[#This Row],[postnumer]],Sveitarfelog[#All],4,FALSE)</f>
        <v>Akureyrarbær,Eyjafjarðarsveit,Hörgársveit,Svalbarðsstrandarhreppur,Grýtubakkahreppur</v>
      </c>
      <c r="E2982" t="str">
        <f>VLOOKUP(Oliusala[[#This Row],[postnumer]],Sveitarfelog[#All],5,FALSE)</f>
        <v>Norðurland eystra</v>
      </c>
      <c r="F2982" t="s">
        <v>20</v>
      </c>
      <c r="G2982" t="s">
        <v>50</v>
      </c>
      <c r="H2982" t="s">
        <v>58</v>
      </c>
      <c r="I2982" s="1">
        <v>807706</v>
      </c>
      <c r="J2982" s="2">
        <f>VLOOKUP(Oliusala[[#This Row],[tegund]],Tegundir!$B$2:$D$19,3,FALSE)*Oliusala[[#This Row],[magn]]/1000</f>
        <v>605.77949999999998</v>
      </c>
      <c r="K2982">
        <v>2012</v>
      </c>
      <c r="L2982" t="s">
        <v>18</v>
      </c>
      <c r="M2982" s="144" t="s">
        <v>59</v>
      </c>
    </row>
    <row r="2983" spans="1:13" x14ac:dyDescent="0.2">
      <c r="A2983" t="s">
        <v>63</v>
      </c>
      <c r="B2983" s="144" t="s">
        <v>68</v>
      </c>
      <c r="C2983">
        <v>600</v>
      </c>
      <c r="D2983" t="str">
        <f>VLOOKUP(Oliusala[[#This Row],[postnumer]],Sveitarfelog[#All],4,FALSE)</f>
        <v>Akureyrarbær,Eyjafjarðarsveit,Hörgársveit,Svalbarðsstrandarhreppur,Grýtubakkahreppur</v>
      </c>
      <c r="E2983" t="str">
        <f>VLOOKUP(Oliusala[[#This Row],[postnumer]],Sveitarfelog[#All],5,FALSE)</f>
        <v>Norðurland eystra</v>
      </c>
      <c r="F2983" t="s">
        <v>20</v>
      </c>
      <c r="G2983" t="s">
        <v>50</v>
      </c>
      <c r="H2983" t="s">
        <v>58</v>
      </c>
      <c r="I2983" s="1">
        <v>1188430</v>
      </c>
      <c r="J2983" s="2">
        <f>VLOOKUP(Oliusala[[#This Row],[tegund]],Tegundir!$B$2:$D$19,3,FALSE)*Oliusala[[#This Row],[magn]]/1000</f>
        <v>891.32249999999999</v>
      </c>
      <c r="K2983">
        <v>2012</v>
      </c>
      <c r="L2983" t="s">
        <v>18</v>
      </c>
      <c r="M2983" s="144" t="s">
        <v>59</v>
      </c>
    </row>
    <row r="2984" spans="1:13" x14ac:dyDescent="0.2">
      <c r="A2984" t="s">
        <v>63</v>
      </c>
      <c r="B2984" s="144" t="s">
        <v>138</v>
      </c>
      <c r="C2984">
        <v>601</v>
      </c>
      <c r="D2984" t="str">
        <f>VLOOKUP(Oliusala[[#This Row],[postnumer]],Sveitarfelog[#All],4,FALSE)</f>
        <v>Akureyrarbær,Eyjafjarðarsveit,Hörgársveit,Svalbarðsstrandarhreppur,Grýtubakkahreppur</v>
      </c>
      <c r="E2984" t="str">
        <f>VLOOKUP(Oliusala[[#This Row],[postnumer]],Sveitarfelog[#All],5,FALSE)</f>
        <v>Norðurland eystra</v>
      </c>
      <c r="F2984" t="s">
        <v>20</v>
      </c>
      <c r="G2984" t="s">
        <v>50</v>
      </c>
      <c r="H2984" t="s">
        <v>58</v>
      </c>
      <c r="I2984" s="1">
        <v>14407</v>
      </c>
      <c r="J2984" s="2">
        <f>VLOOKUP(Oliusala[[#This Row],[tegund]],Tegundir!$B$2:$D$19,3,FALSE)*Oliusala[[#This Row],[magn]]/1000</f>
        <v>10.805249999999999</v>
      </c>
      <c r="K2984">
        <v>2012</v>
      </c>
      <c r="L2984" t="s">
        <v>18</v>
      </c>
      <c r="M2984" s="144" t="s">
        <v>59</v>
      </c>
    </row>
    <row r="2985" spans="1:13" x14ac:dyDescent="0.2">
      <c r="A2985" t="s">
        <v>63</v>
      </c>
      <c r="B2985" s="144" t="s">
        <v>139</v>
      </c>
      <c r="C2985">
        <v>601</v>
      </c>
      <c r="D2985" t="str">
        <f>VLOOKUP(Oliusala[[#This Row],[postnumer]],Sveitarfelog[#All],4,FALSE)</f>
        <v>Akureyrarbær,Eyjafjarðarsveit,Hörgársveit,Svalbarðsstrandarhreppur,Grýtubakkahreppur</v>
      </c>
      <c r="E2985" t="str">
        <f>VLOOKUP(Oliusala[[#This Row],[postnumer]],Sveitarfelog[#All],5,FALSE)</f>
        <v>Norðurland eystra</v>
      </c>
      <c r="F2985" t="s">
        <v>20</v>
      </c>
      <c r="G2985" t="s">
        <v>50</v>
      </c>
      <c r="H2985" t="s">
        <v>58</v>
      </c>
      <c r="I2985" s="1">
        <v>14335</v>
      </c>
      <c r="J2985" s="2">
        <f>VLOOKUP(Oliusala[[#This Row],[tegund]],Tegundir!$B$2:$D$19,3,FALSE)*Oliusala[[#This Row],[magn]]/1000</f>
        <v>10.751250000000001</v>
      </c>
      <c r="K2985">
        <v>2012</v>
      </c>
      <c r="L2985" t="s">
        <v>18</v>
      </c>
      <c r="M2985" s="144" t="s">
        <v>59</v>
      </c>
    </row>
    <row r="2986" spans="1:13" x14ac:dyDescent="0.2">
      <c r="A2986" t="s">
        <v>63</v>
      </c>
      <c r="B2986" s="144" t="s">
        <v>140</v>
      </c>
      <c r="C2986">
        <v>610</v>
      </c>
      <c r="D2986" t="str">
        <f>VLOOKUP(Oliusala[[#This Row],[postnumer]],Sveitarfelog[#All],4,FALSE)</f>
        <v>Akureyrarbær,Eyjafjarðarsveit,Hörgársveit,Svalbarðsstrandarhreppur,Grýtubakkahreppur</v>
      </c>
      <c r="E2986" t="str">
        <f>VLOOKUP(Oliusala[[#This Row],[postnumer]],Sveitarfelog[#All],5,FALSE)</f>
        <v>Norðurland eystra</v>
      </c>
      <c r="F2986" t="s">
        <v>20</v>
      </c>
      <c r="G2986" t="s">
        <v>50</v>
      </c>
      <c r="H2986" t="s">
        <v>58</v>
      </c>
      <c r="I2986" s="1">
        <v>91696</v>
      </c>
      <c r="J2986" s="2">
        <f>VLOOKUP(Oliusala[[#This Row],[tegund]],Tegundir!$B$2:$D$19,3,FALSE)*Oliusala[[#This Row],[magn]]/1000</f>
        <v>68.772000000000006</v>
      </c>
      <c r="K2986">
        <v>2012</v>
      </c>
      <c r="L2986" t="s">
        <v>18</v>
      </c>
      <c r="M2986" s="144" t="s">
        <v>59</v>
      </c>
    </row>
    <row r="2987" spans="1:13" x14ac:dyDescent="0.2">
      <c r="A2987" t="s">
        <v>63</v>
      </c>
      <c r="B2987" s="144" t="s">
        <v>141</v>
      </c>
      <c r="C2987">
        <v>620</v>
      </c>
      <c r="D2987" t="str">
        <f>VLOOKUP(Oliusala[[#This Row],[postnumer]],Sveitarfelog[#All],4,FALSE)</f>
        <v>Dalvíkurbyggð</v>
      </c>
      <c r="E2987" t="str">
        <f>VLOOKUP(Oliusala[[#This Row],[postnumer]],Sveitarfelog[#All],5,FALSE)</f>
        <v>Norðurland eystra</v>
      </c>
      <c r="F2987" t="s">
        <v>20</v>
      </c>
      <c r="G2987" t="s">
        <v>50</v>
      </c>
      <c r="H2987" t="s">
        <v>58</v>
      </c>
      <c r="I2987" s="1">
        <v>85808</v>
      </c>
      <c r="J2987" s="2">
        <f>VLOOKUP(Oliusala[[#This Row],[tegund]],Tegundir!$B$2:$D$19,3,FALSE)*Oliusala[[#This Row],[magn]]/1000</f>
        <v>64.355999999999995</v>
      </c>
      <c r="K2987">
        <v>2012</v>
      </c>
      <c r="L2987" t="s">
        <v>18</v>
      </c>
      <c r="M2987" s="144" t="s">
        <v>59</v>
      </c>
    </row>
    <row r="2988" spans="1:13" x14ac:dyDescent="0.2">
      <c r="A2988" t="s">
        <v>63</v>
      </c>
      <c r="B2988" s="144" t="s">
        <v>136</v>
      </c>
      <c r="C2988">
        <v>620</v>
      </c>
      <c r="D2988" t="str">
        <f>VLOOKUP(Oliusala[[#This Row],[postnumer]],Sveitarfelog[#All],4,FALSE)</f>
        <v>Dalvíkurbyggð</v>
      </c>
      <c r="E2988" t="str">
        <f>VLOOKUP(Oliusala[[#This Row],[postnumer]],Sveitarfelog[#All],5,FALSE)</f>
        <v>Norðurland eystra</v>
      </c>
      <c r="F2988" t="s">
        <v>20</v>
      </c>
      <c r="G2988" t="s">
        <v>50</v>
      </c>
      <c r="H2988" t="s">
        <v>58</v>
      </c>
      <c r="I2988" s="1">
        <v>706444</v>
      </c>
      <c r="J2988" s="2">
        <f>VLOOKUP(Oliusala[[#This Row],[tegund]],Tegundir!$B$2:$D$19,3,FALSE)*Oliusala[[#This Row],[magn]]/1000</f>
        <v>529.83299999999997</v>
      </c>
      <c r="K2988">
        <v>2012</v>
      </c>
      <c r="L2988" t="s">
        <v>18</v>
      </c>
      <c r="M2988" s="144" t="s">
        <v>59</v>
      </c>
    </row>
    <row r="2989" spans="1:13" x14ac:dyDescent="0.2">
      <c r="A2989" t="s">
        <v>63</v>
      </c>
      <c r="B2989" s="144" t="s">
        <v>96</v>
      </c>
      <c r="C2989">
        <v>640</v>
      </c>
      <c r="D2989" t="str">
        <f>VLOOKUP(Oliusala[[#This Row],[postnumer]],Sveitarfelog[#All],4,FALSE)</f>
        <v>Norðurþing,Tjörneshreppur</v>
      </c>
      <c r="E2989" t="str">
        <f>VLOOKUP(Oliusala[[#This Row],[postnumer]],Sveitarfelog[#All],5,FALSE)</f>
        <v>Norðurland eystra</v>
      </c>
      <c r="F2989" t="s">
        <v>20</v>
      </c>
      <c r="G2989" t="s">
        <v>50</v>
      </c>
      <c r="H2989" t="s">
        <v>58</v>
      </c>
      <c r="I2989" s="1">
        <v>1521646</v>
      </c>
      <c r="J2989" s="2">
        <f>VLOOKUP(Oliusala[[#This Row],[tegund]],Tegundir!$B$2:$D$19,3,FALSE)*Oliusala[[#This Row],[magn]]/1000</f>
        <v>1141.2345</v>
      </c>
      <c r="K2989">
        <v>2012</v>
      </c>
      <c r="L2989" t="s">
        <v>18</v>
      </c>
      <c r="M2989" s="144" t="s">
        <v>59</v>
      </c>
    </row>
    <row r="2990" spans="1:13" x14ac:dyDescent="0.2">
      <c r="A2990" t="s">
        <v>63</v>
      </c>
      <c r="B2990" s="144" t="s">
        <v>143</v>
      </c>
      <c r="C2990">
        <v>641</v>
      </c>
      <c r="D2990" t="str">
        <f>VLOOKUP(Oliusala[[#This Row],[postnumer]],Sveitarfelog[#All],4,FALSE)</f>
        <v>Þingeyjarsveit</v>
      </c>
      <c r="E2990" t="str">
        <f>VLOOKUP(Oliusala[[#This Row],[postnumer]],Sveitarfelog[#All],5,FALSE)</f>
        <v>Norðurland eystra</v>
      </c>
      <c r="F2990" t="s">
        <v>20</v>
      </c>
      <c r="G2990" t="s">
        <v>50</v>
      </c>
      <c r="H2990" t="s">
        <v>58</v>
      </c>
      <c r="I2990" s="1">
        <v>119930</v>
      </c>
      <c r="J2990" s="2">
        <f>VLOOKUP(Oliusala[[#This Row],[tegund]],Tegundir!$B$2:$D$19,3,FALSE)*Oliusala[[#This Row],[magn]]/1000</f>
        <v>89.947500000000005</v>
      </c>
      <c r="K2990">
        <v>2012</v>
      </c>
      <c r="L2990" t="s">
        <v>18</v>
      </c>
      <c r="M2990" s="144" t="s">
        <v>59</v>
      </c>
    </row>
    <row r="2991" spans="1:13" x14ac:dyDescent="0.2">
      <c r="A2991" t="s">
        <v>57</v>
      </c>
      <c r="B2991" s="144" t="s">
        <v>144</v>
      </c>
      <c r="C2991">
        <v>650</v>
      </c>
      <c r="D2991" t="str">
        <f>VLOOKUP(Oliusala[[#This Row],[postnumer]],Sveitarfelog[#All],4,FALSE)</f>
        <v>Þingeyjarsveit</v>
      </c>
      <c r="E2991" t="str">
        <f>VLOOKUP(Oliusala[[#This Row],[postnumer]],Sveitarfelog[#All],5,FALSE)</f>
        <v>Norðurland eystra</v>
      </c>
      <c r="F2991" t="s">
        <v>20</v>
      </c>
      <c r="G2991" t="s">
        <v>50</v>
      </c>
      <c r="H2991" t="s">
        <v>60</v>
      </c>
      <c r="I2991" s="1">
        <v>2062</v>
      </c>
      <c r="J2991" s="2">
        <f>VLOOKUP(Oliusala[[#This Row],[tegund]],Tegundir!$B$2:$D$19,3,FALSE)*Oliusala[[#This Row],[magn]]/1000</f>
        <v>1.5465</v>
      </c>
      <c r="K2991">
        <v>2012</v>
      </c>
      <c r="L2991" t="s">
        <v>18</v>
      </c>
      <c r="M2991" s="144" t="s">
        <v>59</v>
      </c>
    </row>
    <row r="2992" spans="1:13" x14ac:dyDescent="0.2">
      <c r="A2992" t="s">
        <v>63</v>
      </c>
      <c r="B2992" s="144" t="s">
        <v>144</v>
      </c>
      <c r="C2992">
        <v>650</v>
      </c>
      <c r="D2992" t="str">
        <f>VLOOKUP(Oliusala[[#This Row],[postnumer]],Sveitarfelog[#All],4,FALSE)</f>
        <v>Þingeyjarsveit</v>
      </c>
      <c r="E2992" t="str">
        <f>VLOOKUP(Oliusala[[#This Row],[postnumer]],Sveitarfelog[#All],5,FALSE)</f>
        <v>Norðurland eystra</v>
      </c>
      <c r="F2992" t="s">
        <v>20</v>
      </c>
      <c r="G2992" t="s">
        <v>50</v>
      </c>
      <c r="H2992" t="s">
        <v>58</v>
      </c>
      <c r="I2992" s="1">
        <v>185410</v>
      </c>
      <c r="J2992" s="2">
        <f>VLOOKUP(Oliusala[[#This Row],[tegund]],Tegundir!$B$2:$D$19,3,FALSE)*Oliusala[[#This Row],[magn]]/1000</f>
        <v>139.0575</v>
      </c>
      <c r="K2992">
        <v>2012</v>
      </c>
      <c r="L2992" t="s">
        <v>18</v>
      </c>
      <c r="M2992" s="144" t="s">
        <v>59</v>
      </c>
    </row>
    <row r="2993" spans="1:13" x14ac:dyDescent="0.2">
      <c r="A2993" t="s">
        <v>57</v>
      </c>
      <c r="B2993" s="144" t="s">
        <v>145</v>
      </c>
      <c r="C2993">
        <v>660</v>
      </c>
      <c r="D2993" t="str">
        <f>VLOOKUP(Oliusala[[#This Row],[postnumer]],Sveitarfelog[#All],4,FALSE)</f>
        <v>Þingeyjarsveit</v>
      </c>
      <c r="E2993" t="str">
        <f>VLOOKUP(Oliusala[[#This Row],[postnumer]],Sveitarfelog[#All],5,FALSE)</f>
        <v>Norðurland eystra</v>
      </c>
      <c r="F2993" t="s">
        <v>20</v>
      </c>
      <c r="G2993" t="s">
        <v>50</v>
      </c>
      <c r="H2993" t="s">
        <v>60</v>
      </c>
      <c r="I2993" s="1">
        <v>999</v>
      </c>
      <c r="J2993" s="2">
        <f>VLOOKUP(Oliusala[[#This Row],[tegund]],Tegundir!$B$2:$D$19,3,FALSE)*Oliusala[[#This Row],[magn]]/1000</f>
        <v>0.74924999999999997</v>
      </c>
      <c r="K2993">
        <v>2012</v>
      </c>
      <c r="L2993" t="s">
        <v>18</v>
      </c>
      <c r="M2993" s="144" t="s">
        <v>59</v>
      </c>
    </row>
    <row r="2994" spans="1:13" x14ac:dyDescent="0.2">
      <c r="A2994" t="s">
        <v>63</v>
      </c>
      <c r="B2994" s="144" t="s">
        <v>145</v>
      </c>
      <c r="C2994">
        <v>660</v>
      </c>
      <c r="D2994" t="str">
        <f>VLOOKUP(Oliusala[[#This Row],[postnumer]],Sveitarfelog[#All],4,FALSE)</f>
        <v>Þingeyjarsveit</v>
      </c>
      <c r="E2994" t="str">
        <f>VLOOKUP(Oliusala[[#This Row],[postnumer]],Sveitarfelog[#All],5,FALSE)</f>
        <v>Norðurland eystra</v>
      </c>
      <c r="F2994" t="s">
        <v>20</v>
      </c>
      <c r="G2994" t="s">
        <v>50</v>
      </c>
      <c r="H2994" t="s">
        <v>58</v>
      </c>
      <c r="I2994" s="1">
        <v>524056</v>
      </c>
      <c r="J2994" s="2">
        <f>VLOOKUP(Oliusala[[#This Row],[tegund]],Tegundir!$B$2:$D$19,3,FALSE)*Oliusala[[#This Row],[magn]]/1000</f>
        <v>393.04199999999997</v>
      </c>
      <c r="K2994">
        <v>2012</v>
      </c>
      <c r="L2994" t="s">
        <v>18</v>
      </c>
      <c r="M2994" s="144" t="s">
        <v>59</v>
      </c>
    </row>
    <row r="2995" spans="1:13" x14ac:dyDescent="0.2">
      <c r="A2995" t="s">
        <v>63</v>
      </c>
      <c r="B2995" s="144" t="s">
        <v>146</v>
      </c>
      <c r="C2995">
        <v>660</v>
      </c>
      <c r="D2995" t="str">
        <f>VLOOKUP(Oliusala[[#This Row],[postnumer]],Sveitarfelog[#All],4,FALSE)</f>
        <v>Þingeyjarsveit</v>
      </c>
      <c r="E2995" t="str">
        <f>VLOOKUP(Oliusala[[#This Row],[postnumer]],Sveitarfelog[#All],5,FALSE)</f>
        <v>Norðurland eystra</v>
      </c>
      <c r="F2995" t="s">
        <v>20</v>
      </c>
      <c r="G2995" t="s">
        <v>50</v>
      </c>
      <c r="H2995" t="s">
        <v>58</v>
      </c>
      <c r="I2995" s="1">
        <v>90893</v>
      </c>
      <c r="J2995" s="2">
        <f>VLOOKUP(Oliusala[[#This Row],[tegund]],Tegundir!$B$2:$D$19,3,FALSE)*Oliusala[[#This Row],[magn]]/1000</f>
        <v>68.169749999999993</v>
      </c>
      <c r="K2995">
        <v>2012</v>
      </c>
      <c r="L2995" t="s">
        <v>18</v>
      </c>
      <c r="M2995" s="144" t="s">
        <v>59</v>
      </c>
    </row>
    <row r="2996" spans="1:13" x14ac:dyDescent="0.2">
      <c r="A2996" t="s">
        <v>63</v>
      </c>
      <c r="B2996" s="144" t="s">
        <v>147</v>
      </c>
      <c r="C2996">
        <v>670</v>
      </c>
      <c r="D2996" t="str">
        <f>VLOOKUP(Oliusala[[#This Row],[postnumer]],Sveitarfelog[#All],4,FALSE)</f>
        <v>Norðurþing,Tjörneshreppur</v>
      </c>
      <c r="E2996" t="str">
        <f>VLOOKUP(Oliusala[[#This Row],[postnumer]],Sveitarfelog[#All],5,FALSE)</f>
        <v>Norðurland eystra</v>
      </c>
      <c r="F2996" t="s">
        <v>20</v>
      </c>
      <c r="G2996" t="s">
        <v>50</v>
      </c>
      <c r="H2996" t="s">
        <v>58</v>
      </c>
      <c r="I2996" s="1">
        <v>91888</v>
      </c>
      <c r="J2996" s="2">
        <f>VLOOKUP(Oliusala[[#This Row],[tegund]],Tegundir!$B$2:$D$19,3,FALSE)*Oliusala[[#This Row],[magn]]/1000</f>
        <v>68.915999999999997</v>
      </c>
      <c r="K2996">
        <v>2012</v>
      </c>
      <c r="L2996" t="s">
        <v>18</v>
      </c>
      <c r="M2996" s="144" t="s">
        <v>59</v>
      </c>
    </row>
    <row r="2997" spans="1:13" x14ac:dyDescent="0.2">
      <c r="A2997" t="s">
        <v>63</v>
      </c>
      <c r="B2997" s="144" t="s">
        <v>149</v>
      </c>
      <c r="C2997">
        <v>671</v>
      </c>
      <c r="D2997" t="str">
        <f>VLOOKUP(Oliusala[[#This Row],[postnumer]],Sveitarfelog[#All],4,FALSE)</f>
        <v>Norðurþing,Tjörneshreppur</v>
      </c>
      <c r="E2997" t="str">
        <f>VLOOKUP(Oliusala[[#This Row],[postnumer]],Sveitarfelog[#All],5,FALSE)</f>
        <v>Norðurland eystra</v>
      </c>
      <c r="F2997" t="s">
        <v>20</v>
      </c>
      <c r="G2997" t="s">
        <v>50</v>
      </c>
      <c r="H2997" t="s">
        <v>58</v>
      </c>
      <c r="I2997" s="1">
        <v>131052</v>
      </c>
      <c r="J2997" s="2">
        <f>VLOOKUP(Oliusala[[#This Row],[tegund]],Tegundir!$B$2:$D$19,3,FALSE)*Oliusala[[#This Row],[magn]]/1000</f>
        <v>98.289000000000001</v>
      </c>
      <c r="K2997">
        <v>2012</v>
      </c>
      <c r="L2997" t="s">
        <v>18</v>
      </c>
      <c r="M2997" s="144" t="s">
        <v>59</v>
      </c>
    </row>
    <row r="2998" spans="1:13" x14ac:dyDescent="0.2">
      <c r="A2998" t="s">
        <v>63</v>
      </c>
      <c r="B2998" s="144" t="s">
        <v>148</v>
      </c>
      <c r="C2998">
        <v>675</v>
      </c>
      <c r="D2998" t="str">
        <f>VLOOKUP(Oliusala[[#This Row],[postnumer]],Sveitarfelog[#All],4,FALSE)</f>
        <v>Norðurþing,Tjörneshreppur</v>
      </c>
      <c r="E2998" t="str">
        <f>VLOOKUP(Oliusala[[#This Row],[postnumer]],Sveitarfelog[#All],5,FALSE)</f>
        <v>Norðurland eystra</v>
      </c>
      <c r="F2998" t="s">
        <v>20</v>
      </c>
      <c r="G2998" t="s">
        <v>50</v>
      </c>
      <c r="H2998" t="s">
        <v>58</v>
      </c>
      <c r="I2998" s="1">
        <v>82972</v>
      </c>
      <c r="J2998" s="2">
        <f>VLOOKUP(Oliusala[[#This Row],[tegund]],Tegundir!$B$2:$D$19,3,FALSE)*Oliusala[[#This Row],[magn]]/1000</f>
        <v>62.228999999999999</v>
      </c>
      <c r="K2998">
        <v>2012</v>
      </c>
      <c r="L2998" t="s">
        <v>18</v>
      </c>
      <c r="M2998" s="144" t="s">
        <v>59</v>
      </c>
    </row>
    <row r="2999" spans="1:13" x14ac:dyDescent="0.2">
      <c r="A2999" t="s">
        <v>63</v>
      </c>
      <c r="B2999" s="144" t="s">
        <v>150</v>
      </c>
      <c r="C2999">
        <v>680</v>
      </c>
      <c r="D2999" t="str">
        <f>VLOOKUP(Oliusala[[#This Row],[postnumer]],Sveitarfelog[#All],4,FALSE)</f>
        <v>Langanesbyggð</v>
      </c>
      <c r="E2999" t="str">
        <f>VLOOKUP(Oliusala[[#This Row],[postnumer]],Sveitarfelog[#All],5,FALSE)</f>
        <v>Norðurland eystra</v>
      </c>
      <c r="F2999" t="s">
        <v>20</v>
      </c>
      <c r="G2999" t="s">
        <v>50</v>
      </c>
      <c r="H2999" t="s">
        <v>58</v>
      </c>
      <c r="I2999" s="1">
        <v>227002</v>
      </c>
      <c r="J2999" s="2">
        <f>VLOOKUP(Oliusala[[#This Row],[tegund]],Tegundir!$B$2:$D$19,3,FALSE)*Oliusala[[#This Row],[magn]]/1000</f>
        <v>170.25149999999999</v>
      </c>
      <c r="K2999">
        <v>2012</v>
      </c>
      <c r="L2999" t="s">
        <v>18</v>
      </c>
      <c r="M2999" s="144" t="s">
        <v>59</v>
      </c>
    </row>
    <row r="3000" spans="1:13" x14ac:dyDescent="0.2">
      <c r="A3000" t="s">
        <v>63</v>
      </c>
      <c r="B3000" s="144" t="s">
        <v>151</v>
      </c>
      <c r="C3000">
        <v>685</v>
      </c>
      <c r="D3000" t="str">
        <f>VLOOKUP(Oliusala[[#This Row],[postnumer]],Sveitarfelog[#All],4,FALSE)</f>
        <v>Langanesbyggð</v>
      </c>
      <c r="E3000" t="str">
        <f>VLOOKUP(Oliusala[[#This Row],[postnumer]],Sveitarfelog[#All],5,FALSE)</f>
        <v>Norðurland eystra</v>
      </c>
      <c r="F3000" t="s">
        <v>20</v>
      </c>
      <c r="G3000" t="s">
        <v>50</v>
      </c>
      <c r="H3000" t="s">
        <v>58</v>
      </c>
      <c r="I3000" s="1">
        <v>32354</v>
      </c>
      <c r="J3000" s="2">
        <f>VLOOKUP(Oliusala[[#This Row],[tegund]],Tegundir!$B$2:$D$19,3,FALSE)*Oliusala[[#This Row],[magn]]/1000</f>
        <v>24.265499999999999</v>
      </c>
      <c r="K3000">
        <v>2012</v>
      </c>
      <c r="L3000" t="s">
        <v>18</v>
      </c>
      <c r="M3000" s="144" t="s">
        <v>59</v>
      </c>
    </row>
    <row r="3001" spans="1:13" x14ac:dyDescent="0.2">
      <c r="A3001" t="s">
        <v>63</v>
      </c>
      <c r="B3001" s="144" t="s">
        <v>97</v>
      </c>
      <c r="C3001">
        <v>690</v>
      </c>
      <c r="D3001" t="str">
        <f>VLOOKUP(Oliusala[[#This Row],[postnumer]],Sveitarfelog[#All],4,FALSE)</f>
        <v>Vopnafjarðarhreppur</v>
      </c>
      <c r="E3001" t="str">
        <f>VLOOKUP(Oliusala[[#This Row],[postnumer]],Sveitarfelog[#All],5,FALSE)</f>
        <v>Austurland</v>
      </c>
      <c r="F3001" t="s">
        <v>20</v>
      </c>
      <c r="G3001" t="s">
        <v>50</v>
      </c>
      <c r="H3001" t="s">
        <v>58</v>
      </c>
      <c r="I3001" s="1">
        <v>316537</v>
      </c>
      <c r="J3001" s="2">
        <f>VLOOKUP(Oliusala[[#This Row],[tegund]],Tegundir!$B$2:$D$19,3,FALSE)*Oliusala[[#This Row],[magn]]/1000</f>
        <v>237.40275</v>
      </c>
      <c r="K3001">
        <v>2012</v>
      </c>
      <c r="L3001" t="s">
        <v>18</v>
      </c>
      <c r="M3001" s="144" t="s">
        <v>59</v>
      </c>
    </row>
    <row r="3002" spans="1:13" x14ac:dyDescent="0.2">
      <c r="A3002" t="s">
        <v>57</v>
      </c>
      <c r="B3002" s="144" t="s">
        <v>152</v>
      </c>
      <c r="C3002">
        <v>700</v>
      </c>
      <c r="D3002" t="str">
        <f>VLOOKUP(Oliusala[[#This Row],[postnumer]],Sveitarfelog[#All],4,FALSE)</f>
        <v>Fljótsdalshreppur,Múlaþing</v>
      </c>
      <c r="E3002" t="str">
        <f>VLOOKUP(Oliusala[[#This Row],[postnumer]],Sveitarfelog[#All],5,FALSE)</f>
        <v>Austurland</v>
      </c>
      <c r="F3002" t="s">
        <v>20</v>
      </c>
      <c r="G3002" t="s">
        <v>50</v>
      </c>
      <c r="H3002" t="s">
        <v>60</v>
      </c>
      <c r="I3002" s="1">
        <v>1043</v>
      </c>
      <c r="J3002" s="2">
        <f>VLOOKUP(Oliusala[[#This Row],[tegund]],Tegundir!$B$2:$D$19,3,FALSE)*Oliusala[[#This Row],[magn]]/1000</f>
        <v>0.78225</v>
      </c>
      <c r="K3002">
        <v>2012</v>
      </c>
      <c r="L3002" t="s">
        <v>18</v>
      </c>
      <c r="M3002" s="144" t="s">
        <v>59</v>
      </c>
    </row>
    <row r="3003" spans="1:13" x14ac:dyDescent="0.2">
      <c r="A3003" t="s">
        <v>63</v>
      </c>
      <c r="B3003" s="144" t="s">
        <v>152</v>
      </c>
      <c r="C3003">
        <v>700</v>
      </c>
      <c r="D3003" t="str">
        <f>VLOOKUP(Oliusala[[#This Row],[postnumer]],Sveitarfelog[#All],4,FALSE)</f>
        <v>Fljótsdalshreppur,Múlaþing</v>
      </c>
      <c r="E3003" t="str">
        <f>VLOOKUP(Oliusala[[#This Row],[postnumer]],Sveitarfelog[#All],5,FALSE)</f>
        <v>Austurland</v>
      </c>
      <c r="F3003" t="s">
        <v>20</v>
      </c>
      <c r="G3003" t="s">
        <v>50</v>
      </c>
      <c r="H3003" t="s">
        <v>58</v>
      </c>
      <c r="I3003" s="1">
        <v>1326129</v>
      </c>
      <c r="J3003" s="2">
        <f>VLOOKUP(Oliusala[[#This Row],[tegund]],Tegundir!$B$2:$D$19,3,FALSE)*Oliusala[[#This Row],[magn]]/1000</f>
        <v>994.59675000000004</v>
      </c>
      <c r="K3003">
        <v>2012</v>
      </c>
      <c r="L3003" t="s">
        <v>18</v>
      </c>
      <c r="M3003" s="144" t="s">
        <v>59</v>
      </c>
    </row>
    <row r="3004" spans="1:13" x14ac:dyDescent="0.2">
      <c r="A3004" t="s">
        <v>63</v>
      </c>
      <c r="B3004" s="144" t="s">
        <v>152</v>
      </c>
      <c r="C3004">
        <v>700</v>
      </c>
      <c r="D3004" t="str">
        <f>VLOOKUP(Oliusala[[#This Row],[postnumer]],Sveitarfelog[#All],4,FALSE)</f>
        <v>Fljótsdalshreppur,Múlaþing</v>
      </c>
      <c r="E3004" t="str">
        <f>VLOOKUP(Oliusala[[#This Row],[postnumer]],Sveitarfelog[#All],5,FALSE)</f>
        <v>Austurland</v>
      </c>
      <c r="F3004" t="s">
        <v>20</v>
      </c>
      <c r="G3004" t="s">
        <v>50</v>
      </c>
      <c r="H3004" t="s">
        <v>58</v>
      </c>
      <c r="I3004" s="1">
        <v>612432</v>
      </c>
      <c r="J3004" s="2">
        <f>VLOOKUP(Oliusala[[#This Row],[tegund]],Tegundir!$B$2:$D$19,3,FALSE)*Oliusala[[#This Row],[magn]]/1000</f>
        <v>459.32400000000001</v>
      </c>
      <c r="K3004">
        <v>2012</v>
      </c>
      <c r="L3004" t="s">
        <v>18</v>
      </c>
      <c r="M3004" s="144" t="s">
        <v>59</v>
      </c>
    </row>
    <row r="3005" spans="1:13" x14ac:dyDescent="0.2">
      <c r="A3005" t="s">
        <v>63</v>
      </c>
      <c r="B3005" s="144" t="s">
        <v>157</v>
      </c>
      <c r="C3005">
        <v>701</v>
      </c>
      <c r="D3005" t="str">
        <f>VLOOKUP(Oliusala[[#This Row],[postnumer]],Sveitarfelog[#All],4,FALSE)</f>
        <v>Fljótsdalshreppur,Múlaþing</v>
      </c>
      <c r="E3005" t="str">
        <f>VLOOKUP(Oliusala[[#This Row],[postnumer]],Sveitarfelog[#All],5,FALSE)</f>
        <v>Austurland</v>
      </c>
      <c r="F3005" t="s">
        <v>20</v>
      </c>
      <c r="G3005" t="s">
        <v>50</v>
      </c>
      <c r="H3005" t="s">
        <v>58</v>
      </c>
      <c r="I3005" s="1">
        <v>11085</v>
      </c>
      <c r="J3005" s="2">
        <f>VLOOKUP(Oliusala[[#This Row],[tegund]],Tegundir!$B$2:$D$19,3,FALSE)*Oliusala[[#This Row],[magn]]/1000</f>
        <v>8.3137500000000006</v>
      </c>
      <c r="K3005">
        <v>2012</v>
      </c>
      <c r="L3005" t="s">
        <v>18</v>
      </c>
      <c r="M3005" s="144" t="s">
        <v>59</v>
      </c>
    </row>
    <row r="3006" spans="1:13" x14ac:dyDescent="0.2">
      <c r="A3006" t="s">
        <v>63</v>
      </c>
      <c r="B3006" s="144" t="s">
        <v>154</v>
      </c>
      <c r="C3006">
        <v>701</v>
      </c>
      <c r="D3006" t="str">
        <f>VLOOKUP(Oliusala[[#This Row],[postnumer]],Sveitarfelog[#All],4,FALSE)</f>
        <v>Fljótsdalshreppur,Múlaþing</v>
      </c>
      <c r="E3006" t="str">
        <f>VLOOKUP(Oliusala[[#This Row],[postnumer]],Sveitarfelog[#All],5,FALSE)</f>
        <v>Austurland</v>
      </c>
      <c r="F3006" t="s">
        <v>20</v>
      </c>
      <c r="G3006" t="s">
        <v>50</v>
      </c>
      <c r="H3006" t="s">
        <v>58</v>
      </c>
      <c r="I3006" s="1">
        <v>388993</v>
      </c>
      <c r="J3006" s="2">
        <f>VLOOKUP(Oliusala[[#This Row],[tegund]],Tegundir!$B$2:$D$19,3,FALSE)*Oliusala[[#This Row],[magn]]/1000</f>
        <v>291.74475000000001</v>
      </c>
      <c r="K3006">
        <v>2012</v>
      </c>
      <c r="L3006" t="s">
        <v>18</v>
      </c>
      <c r="M3006" s="144" t="s">
        <v>59</v>
      </c>
    </row>
    <row r="3007" spans="1:13" x14ac:dyDescent="0.2">
      <c r="A3007" t="s">
        <v>63</v>
      </c>
      <c r="B3007" s="144" t="s">
        <v>155</v>
      </c>
      <c r="C3007">
        <v>701</v>
      </c>
      <c r="D3007" t="str">
        <f>VLOOKUP(Oliusala[[#This Row],[postnumer]],Sveitarfelog[#All],4,FALSE)</f>
        <v>Fljótsdalshreppur,Múlaþing</v>
      </c>
      <c r="E3007" t="str">
        <f>VLOOKUP(Oliusala[[#This Row],[postnumer]],Sveitarfelog[#All],5,FALSE)</f>
        <v>Austurland</v>
      </c>
      <c r="F3007" t="s">
        <v>20</v>
      </c>
      <c r="G3007" t="s">
        <v>50</v>
      </c>
      <c r="H3007" t="s">
        <v>58</v>
      </c>
      <c r="I3007" s="1">
        <v>74079</v>
      </c>
      <c r="J3007" s="2">
        <f>VLOOKUP(Oliusala[[#This Row],[tegund]],Tegundir!$B$2:$D$19,3,FALSE)*Oliusala[[#This Row],[magn]]/1000</f>
        <v>55.559249999999999</v>
      </c>
      <c r="K3007">
        <v>2012</v>
      </c>
      <c r="L3007" t="s">
        <v>18</v>
      </c>
      <c r="M3007" s="144" t="s">
        <v>59</v>
      </c>
    </row>
    <row r="3008" spans="1:13" x14ac:dyDescent="0.2">
      <c r="A3008" t="s">
        <v>63</v>
      </c>
      <c r="B3008" s="144" t="s">
        <v>159</v>
      </c>
      <c r="C3008">
        <v>701</v>
      </c>
      <c r="D3008" t="str">
        <f>VLOOKUP(Oliusala[[#This Row],[postnumer]],Sveitarfelog[#All],4,FALSE)</f>
        <v>Fljótsdalshreppur,Múlaþing</v>
      </c>
      <c r="E3008" t="str">
        <f>VLOOKUP(Oliusala[[#This Row],[postnumer]],Sveitarfelog[#All],5,FALSE)</f>
        <v>Austurland</v>
      </c>
      <c r="F3008" t="s">
        <v>20</v>
      </c>
      <c r="G3008" t="s">
        <v>50</v>
      </c>
      <c r="H3008" t="s">
        <v>58</v>
      </c>
      <c r="I3008" s="1">
        <v>48091</v>
      </c>
      <c r="J3008" s="2">
        <f>VLOOKUP(Oliusala[[#This Row],[tegund]],Tegundir!$B$2:$D$19,3,FALSE)*Oliusala[[#This Row],[magn]]/1000</f>
        <v>36.068249999999999</v>
      </c>
      <c r="K3008">
        <v>2012</v>
      </c>
      <c r="L3008" t="s">
        <v>18</v>
      </c>
      <c r="M3008" s="144" t="s">
        <v>59</v>
      </c>
    </row>
    <row r="3009" spans="1:13" x14ac:dyDescent="0.2">
      <c r="A3009" t="s">
        <v>63</v>
      </c>
      <c r="B3009" s="144" t="s">
        <v>160</v>
      </c>
      <c r="C3009">
        <v>710</v>
      </c>
      <c r="D3009" t="str">
        <f>VLOOKUP(Oliusala[[#This Row],[postnumer]],Sveitarfelog[#All],4,FALSE)</f>
        <v>Fljótsdalshreppur,Múlaþing</v>
      </c>
      <c r="E3009" t="str">
        <f>VLOOKUP(Oliusala[[#This Row],[postnumer]],Sveitarfelog[#All],5,FALSE)</f>
        <v>Austurland</v>
      </c>
      <c r="F3009" t="s">
        <v>20</v>
      </c>
      <c r="G3009" t="s">
        <v>50</v>
      </c>
      <c r="H3009" t="s">
        <v>58</v>
      </c>
      <c r="I3009" s="1">
        <v>228912</v>
      </c>
      <c r="J3009" s="2">
        <f>VLOOKUP(Oliusala[[#This Row],[tegund]],Tegundir!$B$2:$D$19,3,FALSE)*Oliusala[[#This Row],[magn]]/1000</f>
        <v>171.684</v>
      </c>
      <c r="K3009">
        <v>2012</v>
      </c>
      <c r="L3009" t="s">
        <v>18</v>
      </c>
      <c r="M3009" s="144" t="s">
        <v>59</v>
      </c>
    </row>
    <row r="3010" spans="1:13" x14ac:dyDescent="0.2">
      <c r="A3010" t="s">
        <v>63</v>
      </c>
      <c r="B3010" s="144" t="s">
        <v>161</v>
      </c>
      <c r="C3010">
        <v>715</v>
      </c>
      <c r="D3010" t="str">
        <f>VLOOKUP(Oliusala[[#This Row],[postnumer]],Sveitarfelog[#All],4,FALSE)</f>
        <v>Fjarðabyggð</v>
      </c>
      <c r="E3010" t="str">
        <f>VLOOKUP(Oliusala[[#This Row],[postnumer]],Sveitarfelog[#All],5,FALSE)</f>
        <v>Austurland</v>
      </c>
      <c r="F3010" t="s">
        <v>20</v>
      </c>
      <c r="G3010" t="s">
        <v>50</v>
      </c>
      <c r="H3010" t="s">
        <v>58</v>
      </c>
      <c r="I3010" s="1">
        <v>2379</v>
      </c>
      <c r="J3010" s="2">
        <f>VLOOKUP(Oliusala[[#This Row],[tegund]],Tegundir!$B$2:$D$19,3,FALSE)*Oliusala[[#This Row],[magn]]/1000</f>
        <v>1.7842499999999999</v>
      </c>
      <c r="K3010">
        <v>2012</v>
      </c>
      <c r="L3010" t="s">
        <v>18</v>
      </c>
      <c r="M3010" s="144" t="s">
        <v>59</v>
      </c>
    </row>
    <row r="3011" spans="1:13" x14ac:dyDescent="0.2">
      <c r="A3011" t="s">
        <v>63</v>
      </c>
      <c r="B3011" s="144" t="s">
        <v>162</v>
      </c>
      <c r="C3011">
        <v>720</v>
      </c>
      <c r="D3011" t="str">
        <f>VLOOKUP(Oliusala[[#This Row],[postnumer]],Sveitarfelog[#All],4,FALSE)</f>
        <v>Fljótsdalshreppur,Múlaþing</v>
      </c>
      <c r="E3011" t="str">
        <f>VLOOKUP(Oliusala[[#This Row],[postnumer]],Sveitarfelog[#All],5,FALSE)</f>
        <v>Austurland</v>
      </c>
      <c r="F3011" t="s">
        <v>20</v>
      </c>
      <c r="G3011" t="s">
        <v>50</v>
      </c>
      <c r="H3011" t="s">
        <v>58</v>
      </c>
      <c r="I3011" s="1">
        <v>63840</v>
      </c>
      <c r="J3011" s="2">
        <f>VLOOKUP(Oliusala[[#This Row],[tegund]],Tegundir!$B$2:$D$19,3,FALSE)*Oliusala[[#This Row],[magn]]/1000</f>
        <v>47.88</v>
      </c>
      <c r="K3011">
        <v>2012</v>
      </c>
      <c r="L3011" t="s">
        <v>18</v>
      </c>
      <c r="M3011" s="144" t="s">
        <v>59</v>
      </c>
    </row>
    <row r="3012" spans="1:13" x14ac:dyDescent="0.2">
      <c r="A3012" t="s">
        <v>66</v>
      </c>
      <c r="B3012" s="144" t="s">
        <v>66</v>
      </c>
      <c r="C3012">
        <v>730</v>
      </c>
      <c r="D3012" t="str">
        <f>VLOOKUP(Oliusala[[#This Row],[postnumer]],Sveitarfelog[#All],4,FALSE)</f>
        <v>Fjarðabyggð</v>
      </c>
      <c r="E3012" t="str">
        <f>VLOOKUP(Oliusala[[#This Row],[postnumer]],Sveitarfelog[#All],5,FALSE)</f>
        <v>Austurland</v>
      </c>
      <c r="F3012" t="s">
        <v>20</v>
      </c>
      <c r="G3012" t="s">
        <v>50</v>
      </c>
      <c r="H3012" t="s">
        <v>58</v>
      </c>
      <c r="I3012" s="1">
        <v>1277</v>
      </c>
      <c r="J3012" s="2">
        <f>VLOOKUP(Oliusala[[#This Row],[tegund]],Tegundir!$B$2:$D$19,3,FALSE)*Oliusala[[#This Row],[magn]]/1000</f>
        <v>0.95774999999999999</v>
      </c>
      <c r="K3012">
        <v>2012</v>
      </c>
      <c r="L3012" t="s">
        <v>18</v>
      </c>
      <c r="M3012" s="144" t="s">
        <v>59</v>
      </c>
    </row>
    <row r="3013" spans="1:13" x14ac:dyDescent="0.2">
      <c r="A3013" t="s">
        <v>63</v>
      </c>
      <c r="B3013" s="144" t="s">
        <v>66</v>
      </c>
      <c r="C3013">
        <v>730</v>
      </c>
      <c r="D3013" t="str">
        <f>VLOOKUP(Oliusala[[#This Row],[postnumer]],Sveitarfelog[#All],4,FALSE)</f>
        <v>Fjarðabyggð</v>
      </c>
      <c r="E3013" t="str">
        <f>VLOOKUP(Oliusala[[#This Row],[postnumer]],Sveitarfelog[#All],5,FALSE)</f>
        <v>Austurland</v>
      </c>
      <c r="F3013" t="s">
        <v>20</v>
      </c>
      <c r="G3013" t="s">
        <v>50</v>
      </c>
      <c r="H3013" t="s">
        <v>58</v>
      </c>
      <c r="I3013" s="1">
        <v>869593</v>
      </c>
      <c r="J3013" s="2">
        <f>VLOOKUP(Oliusala[[#This Row],[tegund]],Tegundir!$B$2:$D$19,3,FALSE)*Oliusala[[#This Row],[magn]]/1000</f>
        <v>652.19475</v>
      </c>
      <c r="K3013">
        <v>2012</v>
      </c>
      <c r="L3013" t="s">
        <v>18</v>
      </c>
      <c r="M3013" s="144" t="s">
        <v>59</v>
      </c>
    </row>
    <row r="3014" spans="1:13" x14ac:dyDescent="0.2">
      <c r="A3014" t="s">
        <v>66</v>
      </c>
      <c r="B3014" s="144" t="s">
        <v>69</v>
      </c>
      <c r="C3014">
        <v>735</v>
      </c>
      <c r="D3014" t="str">
        <f>VLOOKUP(Oliusala[[#This Row],[postnumer]],Sveitarfelog[#All],4,FALSE)</f>
        <v>Fjarðabyggð</v>
      </c>
      <c r="E3014" t="str">
        <f>VLOOKUP(Oliusala[[#This Row],[postnumer]],Sveitarfelog[#All],5,FALSE)</f>
        <v>Austurland</v>
      </c>
      <c r="F3014" t="s">
        <v>20</v>
      </c>
      <c r="G3014" t="s">
        <v>50</v>
      </c>
      <c r="H3014" t="s">
        <v>58</v>
      </c>
      <c r="I3014" s="1">
        <v>415</v>
      </c>
      <c r="J3014" s="2">
        <f>VLOOKUP(Oliusala[[#This Row],[tegund]],Tegundir!$B$2:$D$19,3,FALSE)*Oliusala[[#This Row],[magn]]/1000</f>
        <v>0.31125000000000003</v>
      </c>
      <c r="K3014">
        <v>2012</v>
      </c>
      <c r="L3014" t="s">
        <v>18</v>
      </c>
      <c r="M3014" s="144" t="s">
        <v>59</v>
      </c>
    </row>
    <row r="3015" spans="1:13" x14ac:dyDescent="0.2">
      <c r="A3015" t="s">
        <v>63</v>
      </c>
      <c r="B3015" s="144" t="s">
        <v>69</v>
      </c>
      <c r="C3015">
        <v>735</v>
      </c>
      <c r="D3015" t="str">
        <f>VLOOKUP(Oliusala[[#This Row],[postnumer]],Sveitarfelog[#All],4,FALSE)</f>
        <v>Fjarðabyggð</v>
      </c>
      <c r="E3015" t="str">
        <f>VLOOKUP(Oliusala[[#This Row],[postnumer]],Sveitarfelog[#All],5,FALSE)</f>
        <v>Austurland</v>
      </c>
      <c r="F3015" t="s">
        <v>20</v>
      </c>
      <c r="G3015" t="s">
        <v>50</v>
      </c>
      <c r="H3015" t="s">
        <v>58</v>
      </c>
      <c r="I3015" s="1">
        <v>331559</v>
      </c>
      <c r="J3015" s="2">
        <f>VLOOKUP(Oliusala[[#This Row],[tegund]],Tegundir!$B$2:$D$19,3,FALSE)*Oliusala[[#This Row],[magn]]/1000</f>
        <v>248.66925000000001</v>
      </c>
      <c r="K3015">
        <v>2012</v>
      </c>
      <c r="L3015" t="s">
        <v>18</v>
      </c>
      <c r="M3015" s="144" t="s">
        <v>59</v>
      </c>
    </row>
    <row r="3016" spans="1:13" x14ac:dyDescent="0.2">
      <c r="A3016" t="s">
        <v>63</v>
      </c>
      <c r="B3016" s="144" t="s">
        <v>164</v>
      </c>
      <c r="C3016">
        <v>740</v>
      </c>
      <c r="D3016" t="str">
        <f>VLOOKUP(Oliusala[[#This Row],[postnumer]],Sveitarfelog[#All],4,FALSE)</f>
        <v>Fjarðabyggð</v>
      </c>
      <c r="E3016" t="str">
        <f>VLOOKUP(Oliusala[[#This Row],[postnumer]],Sveitarfelog[#All],5,FALSE)</f>
        <v>Austurland</v>
      </c>
      <c r="F3016" t="s">
        <v>20</v>
      </c>
      <c r="G3016" t="s">
        <v>50</v>
      </c>
      <c r="H3016" t="s">
        <v>58</v>
      </c>
      <c r="I3016" s="1">
        <v>563589</v>
      </c>
      <c r="J3016" s="2">
        <f>VLOOKUP(Oliusala[[#This Row],[tegund]],Tegundir!$B$2:$D$19,3,FALSE)*Oliusala[[#This Row],[magn]]/1000</f>
        <v>422.69175000000001</v>
      </c>
      <c r="K3016">
        <v>2012</v>
      </c>
      <c r="L3016" t="s">
        <v>18</v>
      </c>
      <c r="M3016" s="144" t="s">
        <v>59</v>
      </c>
    </row>
    <row r="3017" spans="1:13" x14ac:dyDescent="0.2">
      <c r="A3017" t="s">
        <v>63</v>
      </c>
      <c r="B3017" s="144" t="s">
        <v>71</v>
      </c>
      <c r="C3017">
        <v>750</v>
      </c>
      <c r="D3017" t="str">
        <f>VLOOKUP(Oliusala[[#This Row],[postnumer]],Sveitarfelog[#All],4,FALSE)</f>
        <v>Fjarðabyggð</v>
      </c>
      <c r="E3017" t="str">
        <f>VLOOKUP(Oliusala[[#This Row],[postnumer]],Sveitarfelog[#All],5,FALSE)</f>
        <v>Austurland</v>
      </c>
      <c r="F3017" t="s">
        <v>20</v>
      </c>
      <c r="G3017" t="s">
        <v>50</v>
      </c>
      <c r="H3017" t="s">
        <v>58</v>
      </c>
      <c r="I3017" s="1">
        <v>177111</v>
      </c>
      <c r="J3017" s="2">
        <f>VLOOKUP(Oliusala[[#This Row],[tegund]],Tegundir!$B$2:$D$19,3,FALSE)*Oliusala[[#This Row],[magn]]/1000</f>
        <v>132.83324999999999</v>
      </c>
      <c r="K3017">
        <v>2012</v>
      </c>
      <c r="L3017" t="s">
        <v>18</v>
      </c>
      <c r="M3017" s="144" t="s">
        <v>59</v>
      </c>
    </row>
    <row r="3018" spans="1:13" x14ac:dyDescent="0.2">
      <c r="A3018" t="s">
        <v>63</v>
      </c>
      <c r="B3018" s="144" t="s">
        <v>165</v>
      </c>
      <c r="C3018">
        <v>755</v>
      </c>
      <c r="D3018" t="str">
        <f>VLOOKUP(Oliusala[[#This Row],[postnumer]],Sveitarfelog[#All],4,FALSE)</f>
        <v>Fjarðabyggð</v>
      </c>
      <c r="E3018" t="str">
        <f>VLOOKUP(Oliusala[[#This Row],[postnumer]],Sveitarfelog[#All],5,FALSE)</f>
        <v>Austurland</v>
      </c>
      <c r="F3018" t="s">
        <v>20</v>
      </c>
      <c r="G3018" t="s">
        <v>50</v>
      </c>
      <c r="H3018" t="s">
        <v>58</v>
      </c>
      <c r="I3018" s="1">
        <v>100574</v>
      </c>
      <c r="J3018" s="2">
        <f>VLOOKUP(Oliusala[[#This Row],[tegund]],Tegundir!$B$2:$D$19,3,FALSE)*Oliusala[[#This Row],[magn]]/1000</f>
        <v>75.430499999999995</v>
      </c>
      <c r="K3018">
        <v>2012</v>
      </c>
      <c r="L3018" t="s">
        <v>18</v>
      </c>
      <c r="M3018" s="144" t="s">
        <v>59</v>
      </c>
    </row>
    <row r="3019" spans="1:13" x14ac:dyDescent="0.2">
      <c r="A3019" t="s">
        <v>63</v>
      </c>
      <c r="B3019" s="144" t="s">
        <v>166</v>
      </c>
      <c r="C3019">
        <v>760</v>
      </c>
      <c r="D3019" t="str">
        <f>VLOOKUP(Oliusala[[#This Row],[postnumer]],Sveitarfelog[#All],4,FALSE)</f>
        <v>Fjarðabyggð</v>
      </c>
      <c r="E3019" t="str">
        <f>VLOOKUP(Oliusala[[#This Row],[postnumer]],Sveitarfelog[#All],5,FALSE)</f>
        <v>Austurland</v>
      </c>
      <c r="F3019" t="s">
        <v>20</v>
      </c>
      <c r="G3019" t="s">
        <v>50</v>
      </c>
      <c r="H3019" t="s">
        <v>58</v>
      </c>
      <c r="I3019" s="1">
        <v>122710</v>
      </c>
      <c r="J3019" s="2">
        <f>VLOOKUP(Oliusala[[#This Row],[tegund]],Tegundir!$B$2:$D$19,3,FALSE)*Oliusala[[#This Row],[magn]]/1000</f>
        <v>92.032499999999999</v>
      </c>
      <c r="K3019">
        <v>2012</v>
      </c>
      <c r="L3019" t="s">
        <v>18</v>
      </c>
      <c r="M3019" s="144" t="s">
        <v>59</v>
      </c>
    </row>
    <row r="3020" spans="1:13" x14ac:dyDescent="0.2">
      <c r="A3020" t="s">
        <v>63</v>
      </c>
      <c r="B3020" s="144" t="s">
        <v>167</v>
      </c>
      <c r="C3020">
        <v>765</v>
      </c>
      <c r="D3020" t="str">
        <f>VLOOKUP(Oliusala[[#This Row],[postnumer]],Sveitarfelog[#All],4,FALSE)</f>
        <v>Fljótsdalshreppur,Múlaþing</v>
      </c>
      <c r="E3020" t="str">
        <f>VLOOKUP(Oliusala[[#This Row],[postnumer]],Sveitarfelog[#All],5,FALSE)</f>
        <v>Austurland</v>
      </c>
      <c r="F3020" t="s">
        <v>20</v>
      </c>
      <c r="G3020" t="s">
        <v>50</v>
      </c>
      <c r="H3020" t="s">
        <v>58</v>
      </c>
      <c r="I3020" s="1">
        <v>249192</v>
      </c>
      <c r="J3020" s="2">
        <f>VLOOKUP(Oliusala[[#This Row],[tegund]],Tegundir!$B$2:$D$19,3,FALSE)*Oliusala[[#This Row],[magn]]/1000</f>
        <v>186.89400000000001</v>
      </c>
      <c r="K3020">
        <v>2012</v>
      </c>
      <c r="L3020" t="s">
        <v>18</v>
      </c>
      <c r="M3020" s="144" t="s">
        <v>59</v>
      </c>
    </row>
    <row r="3021" spans="1:13" x14ac:dyDescent="0.2">
      <c r="A3021" t="s">
        <v>63</v>
      </c>
      <c r="B3021" s="144" t="s">
        <v>168</v>
      </c>
      <c r="C3021">
        <v>780</v>
      </c>
      <c r="D3021" t="str">
        <f>VLOOKUP(Oliusala[[#This Row],[postnumer]],Sveitarfelog[#All],4,FALSE)</f>
        <v>Sveitarfélagið Hornafjörður</v>
      </c>
      <c r="E3021" t="str">
        <f>VLOOKUP(Oliusala[[#This Row],[postnumer]],Sveitarfelog[#All],5,FALSE)</f>
        <v>Suðurland</v>
      </c>
      <c r="F3021" t="s">
        <v>20</v>
      </c>
      <c r="G3021" t="s">
        <v>50</v>
      </c>
      <c r="H3021" t="s">
        <v>58</v>
      </c>
      <c r="I3021" s="1">
        <v>1216878</v>
      </c>
      <c r="J3021" s="2">
        <f>VLOOKUP(Oliusala[[#This Row],[tegund]],Tegundir!$B$2:$D$19,3,FALSE)*Oliusala[[#This Row],[magn]]/1000</f>
        <v>912.6585</v>
      </c>
      <c r="K3021">
        <v>2012</v>
      </c>
      <c r="L3021" t="s">
        <v>18</v>
      </c>
      <c r="M3021" s="144" t="s">
        <v>59</v>
      </c>
    </row>
    <row r="3022" spans="1:13" x14ac:dyDescent="0.2">
      <c r="A3022" t="s">
        <v>63</v>
      </c>
      <c r="B3022" s="144" t="s">
        <v>171</v>
      </c>
      <c r="C3022">
        <v>781</v>
      </c>
      <c r="D3022" t="str">
        <f>VLOOKUP(Oliusala[[#This Row],[postnumer]],Sveitarfelog[#All],4,FALSE)</f>
        <v>Sveitarfélagið Hornafjörður</v>
      </c>
      <c r="E3022" t="str">
        <f>VLOOKUP(Oliusala[[#This Row],[postnumer]],Sveitarfelog[#All],5,FALSE)</f>
        <v>Suðurland</v>
      </c>
      <c r="F3022" t="s">
        <v>20</v>
      </c>
      <c r="G3022" t="s">
        <v>50</v>
      </c>
      <c r="H3022" t="s">
        <v>58</v>
      </c>
      <c r="I3022" s="1">
        <v>286703</v>
      </c>
      <c r="J3022" s="2">
        <f>VLOOKUP(Oliusala[[#This Row],[tegund]],Tegundir!$B$2:$D$19,3,FALSE)*Oliusala[[#This Row],[magn]]/1000</f>
        <v>215.02725000000001</v>
      </c>
      <c r="K3022">
        <v>2012</v>
      </c>
      <c r="L3022" t="s">
        <v>18</v>
      </c>
      <c r="M3022" s="144" t="s">
        <v>59</v>
      </c>
    </row>
    <row r="3023" spans="1:13" x14ac:dyDescent="0.2">
      <c r="A3023" t="s">
        <v>63</v>
      </c>
      <c r="B3023" s="144" t="s">
        <v>169</v>
      </c>
      <c r="C3023">
        <v>781</v>
      </c>
      <c r="D3023" t="str">
        <f>VLOOKUP(Oliusala[[#This Row],[postnumer]],Sveitarfelog[#All],4,FALSE)</f>
        <v>Sveitarfélagið Hornafjörður</v>
      </c>
      <c r="E3023" t="str">
        <f>VLOOKUP(Oliusala[[#This Row],[postnumer]],Sveitarfelog[#All],5,FALSE)</f>
        <v>Suðurland</v>
      </c>
      <c r="F3023" t="s">
        <v>20</v>
      </c>
      <c r="G3023" t="s">
        <v>50</v>
      </c>
      <c r="H3023" t="s">
        <v>58</v>
      </c>
      <c r="I3023" s="1">
        <v>99538</v>
      </c>
      <c r="J3023" s="2">
        <f>VLOOKUP(Oliusala[[#This Row],[tegund]],Tegundir!$B$2:$D$19,3,FALSE)*Oliusala[[#This Row],[magn]]/1000</f>
        <v>74.653499999999994</v>
      </c>
      <c r="K3023">
        <v>2012</v>
      </c>
      <c r="L3023" t="s">
        <v>18</v>
      </c>
      <c r="M3023" s="144" t="s">
        <v>59</v>
      </c>
    </row>
    <row r="3024" spans="1:13" x14ac:dyDescent="0.2">
      <c r="A3024" t="s">
        <v>63</v>
      </c>
      <c r="B3024" s="144" t="s">
        <v>170</v>
      </c>
      <c r="C3024">
        <v>781</v>
      </c>
      <c r="D3024" t="str">
        <f>VLOOKUP(Oliusala[[#This Row],[postnumer]],Sveitarfelog[#All],4,FALSE)</f>
        <v>Sveitarfélagið Hornafjörður</v>
      </c>
      <c r="E3024" t="str">
        <f>VLOOKUP(Oliusala[[#This Row],[postnumer]],Sveitarfelog[#All],5,FALSE)</f>
        <v>Suðurland</v>
      </c>
      <c r="F3024" t="s">
        <v>20</v>
      </c>
      <c r="G3024" t="s">
        <v>50</v>
      </c>
      <c r="H3024" t="s">
        <v>58</v>
      </c>
      <c r="I3024" s="1">
        <v>152250</v>
      </c>
      <c r="J3024" s="2">
        <f>VLOOKUP(Oliusala[[#This Row],[tegund]],Tegundir!$B$2:$D$19,3,FALSE)*Oliusala[[#This Row],[magn]]/1000</f>
        <v>114.1875</v>
      </c>
      <c r="K3024">
        <v>2012</v>
      </c>
      <c r="L3024" t="s">
        <v>18</v>
      </c>
      <c r="M3024" s="144" t="s">
        <v>59</v>
      </c>
    </row>
    <row r="3025" spans="1:13" x14ac:dyDescent="0.2">
      <c r="A3025" t="s">
        <v>57</v>
      </c>
      <c r="B3025" s="144" t="s">
        <v>172</v>
      </c>
      <c r="C3025">
        <v>785</v>
      </c>
      <c r="D3025" t="str">
        <f>VLOOKUP(Oliusala[[#This Row],[postnumer]],Sveitarfelog[#All],4,FALSE)</f>
        <v>Sveitarfélagið Hornafjörður</v>
      </c>
      <c r="E3025" t="str">
        <f>VLOOKUP(Oliusala[[#This Row],[postnumer]],Sveitarfelog[#All],5,FALSE)</f>
        <v>Suðurland</v>
      </c>
      <c r="F3025" t="s">
        <v>20</v>
      </c>
      <c r="G3025" t="s">
        <v>50</v>
      </c>
      <c r="H3025" t="s">
        <v>60</v>
      </c>
      <c r="I3025" s="1">
        <v>353</v>
      </c>
      <c r="J3025" s="2">
        <f>VLOOKUP(Oliusala[[#This Row],[tegund]],Tegundir!$B$2:$D$19,3,FALSE)*Oliusala[[#This Row],[magn]]/1000</f>
        <v>0.26474999999999999</v>
      </c>
      <c r="K3025">
        <v>2012</v>
      </c>
      <c r="L3025" t="s">
        <v>18</v>
      </c>
      <c r="M3025" s="144" t="s">
        <v>59</v>
      </c>
    </row>
    <row r="3026" spans="1:13" x14ac:dyDescent="0.2">
      <c r="A3026" t="s">
        <v>63</v>
      </c>
      <c r="B3026" s="144" t="s">
        <v>172</v>
      </c>
      <c r="C3026">
        <v>785</v>
      </c>
      <c r="D3026" t="str">
        <f>VLOOKUP(Oliusala[[#This Row],[postnumer]],Sveitarfelog[#All],4,FALSE)</f>
        <v>Sveitarfélagið Hornafjörður</v>
      </c>
      <c r="E3026" t="str">
        <f>VLOOKUP(Oliusala[[#This Row],[postnumer]],Sveitarfelog[#All],5,FALSE)</f>
        <v>Suðurland</v>
      </c>
      <c r="F3026" t="s">
        <v>20</v>
      </c>
      <c r="G3026" t="s">
        <v>50</v>
      </c>
      <c r="H3026" t="s">
        <v>58</v>
      </c>
      <c r="I3026" s="1">
        <v>86132</v>
      </c>
      <c r="J3026" s="2">
        <f>VLOOKUP(Oliusala[[#This Row],[tegund]],Tegundir!$B$2:$D$19,3,FALSE)*Oliusala[[#This Row],[magn]]/1000</f>
        <v>64.599000000000004</v>
      </c>
      <c r="K3026">
        <v>2012</v>
      </c>
      <c r="L3026" t="s">
        <v>18</v>
      </c>
      <c r="M3026" s="144" t="s">
        <v>59</v>
      </c>
    </row>
    <row r="3027" spans="1:13" x14ac:dyDescent="0.2">
      <c r="A3027" t="s">
        <v>57</v>
      </c>
      <c r="B3027" s="144" t="s">
        <v>70</v>
      </c>
      <c r="C3027">
        <v>800</v>
      </c>
      <c r="D3027" t="str">
        <f>VLOOKUP(Oliusala[[#This Row],[postnumer]],Sveitarfelog[#All],4,FALSE)</f>
        <v>Flóahreppur,Sveitarfélagið Árborg</v>
      </c>
      <c r="E3027" t="str">
        <f>VLOOKUP(Oliusala[[#This Row],[postnumer]],Sveitarfelog[#All],5,FALSE)</f>
        <v>Suðurland</v>
      </c>
      <c r="F3027" t="s">
        <v>20</v>
      </c>
      <c r="G3027" t="s">
        <v>50</v>
      </c>
      <c r="H3027" t="s">
        <v>58</v>
      </c>
      <c r="I3027" s="1">
        <v>64890</v>
      </c>
      <c r="J3027" s="2">
        <f>VLOOKUP(Oliusala[[#This Row],[tegund]],Tegundir!$B$2:$D$19,3,FALSE)*Oliusala[[#This Row],[magn]]/1000</f>
        <v>48.667499999999997</v>
      </c>
      <c r="K3027">
        <v>2012</v>
      </c>
      <c r="L3027" t="s">
        <v>18</v>
      </c>
      <c r="M3027" s="144" t="s">
        <v>59</v>
      </c>
    </row>
    <row r="3028" spans="1:13" x14ac:dyDescent="0.2">
      <c r="A3028" t="s">
        <v>57</v>
      </c>
      <c r="B3028" s="144" t="s">
        <v>70</v>
      </c>
      <c r="C3028">
        <v>800</v>
      </c>
      <c r="D3028" t="str">
        <f>VLOOKUP(Oliusala[[#This Row],[postnumer]],Sveitarfelog[#All],4,FALSE)</f>
        <v>Flóahreppur,Sveitarfélagið Árborg</v>
      </c>
      <c r="E3028" t="str">
        <f>VLOOKUP(Oliusala[[#This Row],[postnumer]],Sveitarfelog[#All],5,FALSE)</f>
        <v>Suðurland</v>
      </c>
      <c r="F3028" t="s">
        <v>20</v>
      </c>
      <c r="G3028" t="s">
        <v>50</v>
      </c>
      <c r="H3028" t="s">
        <v>60</v>
      </c>
      <c r="I3028" s="1">
        <v>1658</v>
      </c>
      <c r="J3028" s="2">
        <f>VLOOKUP(Oliusala[[#This Row],[tegund]],Tegundir!$B$2:$D$19,3,FALSE)*Oliusala[[#This Row],[magn]]/1000</f>
        <v>1.2435</v>
      </c>
      <c r="K3028">
        <v>2012</v>
      </c>
      <c r="L3028" t="s">
        <v>18</v>
      </c>
      <c r="M3028" s="144" t="s">
        <v>59</v>
      </c>
    </row>
    <row r="3029" spans="1:13" x14ac:dyDescent="0.2">
      <c r="A3029" t="s">
        <v>63</v>
      </c>
      <c r="B3029" s="144" t="s">
        <v>70</v>
      </c>
      <c r="C3029">
        <v>800</v>
      </c>
      <c r="D3029" t="str">
        <f>VLOOKUP(Oliusala[[#This Row],[postnumer]],Sveitarfelog[#All],4,FALSE)</f>
        <v>Flóahreppur,Sveitarfélagið Árborg</v>
      </c>
      <c r="E3029" t="str">
        <f>VLOOKUP(Oliusala[[#This Row],[postnumer]],Sveitarfelog[#All],5,FALSE)</f>
        <v>Suðurland</v>
      </c>
      <c r="F3029" t="s">
        <v>20</v>
      </c>
      <c r="G3029" t="s">
        <v>50</v>
      </c>
      <c r="H3029" t="s">
        <v>58</v>
      </c>
      <c r="I3029" s="1">
        <v>5097992</v>
      </c>
      <c r="J3029" s="2">
        <f>VLOOKUP(Oliusala[[#This Row],[tegund]],Tegundir!$B$2:$D$19,3,FALSE)*Oliusala[[#This Row],[magn]]/1000</f>
        <v>3823.4940000000001</v>
      </c>
      <c r="K3029">
        <v>2012</v>
      </c>
      <c r="L3029" t="s">
        <v>18</v>
      </c>
      <c r="M3029" s="144" t="s">
        <v>59</v>
      </c>
    </row>
    <row r="3030" spans="1:13" x14ac:dyDescent="0.2">
      <c r="A3030" t="s">
        <v>63</v>
      </c>
      <c r="B3030" s="144" t="s">
        <v>70</v>
      </c>
      <c r="C3030">
        <v>800</v>
      </c>
      <c r="D3030" t="str">
        <f>VLOOKUP(Oliusala[[#This Row],[postnumer]],Sveitarfelog[#All],4,FALSE)</f>
        <v>Flóahreppur,Sveitarfélagið Árborg</v>
      </c>
      <c r="E3030" t="str">
        <f>VLOOKUP(Oliusala[[#This Row],[postnumer]],Sveitarfelog[#All],5,FALSE)</f>
        <v>Suðurland</v>
      </c>
      <c r="F3030" t="s">
        <v>20</v>
      </c>
      <c r="G3030" t="s">
        <v>50</v>
      </c>
      <c r="H3030" t="s">
        <v>58</v>
      </c>
      <c r="I3030" s="1">
        <v>943858</v>
      </c>
      <c r="J3030" s="2">
        <f>VLOOKUP(Oliusala[[#This Row],[tegund]],Tegundir!$B$2:$D$19,3,FALSE)*Oliusala[[#This Row],[magn]]/1000</f>
        <v>707.89350000000002</v>
      </c>
      <c r="K3030">
        <v>2012</v>
      </c>
      <c r="L3030" t="s">
        <v>18</v>
      </c>
      <c r="M3030" s="144" t="s">
        <v>59</v>
      </c>
    </row>
    <row r="3031" spans="1:13" x14ac:dyDescent="0.2">
      <c r="A3031" t="s">
        <v>57</v>
      </c>
      <c r="B3031" s="144" t="s">
        <v>175</v>
      </c>
      <c r="C3031">
        <v>801</v>
      </c>
      <c r="D3031" t="str">
        <f>VLOOKUP(Oliusala[[#This Row],[postnumer]],Sveitarfelog[#All],4,FALSE)</f>
        <v>Flóahreppur,Sveitarfélagið Árborg</v>
      </c>
      <c r="E3031" t="str">
        <f>VLOOKUP(Oliusala[[#This Row],[postnumer]],Sveitarfelog[#All],5,FALSE)</f>
        <v>Suðurland</v>
      </c>
      <c r="F3031" t="s">
        <v>20</v>
      </c>
      <c r="G3031" t="s">
        <v>50</v>
      </c>
      <c r="H3031" t="s">
        <v>60</v>
      </c>
      <c r="I3031" s="1">
        <v>14441</v>
      </c>
      <c r="J3031" s="2">
        <f>VLOOKUP(Oliusala[[#This Row],[tegund]],Tegundir!$B$2:$D$19,3,FALSE)*Oliusala[[#This Row],[magn]]/1000</f>
        <v>10.83075</v>
      </c>
      <c r="K3031">
        <v>2012</v>
      </c>
      <c r="L3031" t="s">
        <v>18</v>
      </c>
      <c r="M3031" s="144" t="s">
        <v>59</v>
      </c>
    </row>
    <row r="3032" spans="1:13" x14ac:dyDescent="0.2">
      <c r="A3032" t="s">
        <v>57</v>
      </c>
      <c r="B3032" s="144" t="s">
        <v>178</v>
      </c>
      <c r="C3032">
        <v>801</v>
      </c>
      <c r="D3032" t="str">
        <f>VLOOKUP(Oliusala[[#This Row],[postnumer]],Sveitarfelog[#All],4,FALSE)</f>
        <v>Flóahreppur,Sveitarfélagið Árborg</v>
      </c>
      <c r="E3032" t="str">
        <f>VLOOKUP(Oliusala[[#This Row],[postnumer]],Sveitarfelog[#All],5,FALSE)</f>
        <v>Suðurland</v>
      </c>
      <c r="F3032" t="s">
        <v>20</v>
      </c>
      <c r="G3032" t="s">
        <v>50</v>
      </c>
      <c r="H3032" t="s">
        <v>60</v>
      </c>
      <c r="I3032" s="1">
        <v>1346</v>
      </c>
      <c r="J3032" s="2">
        <f>VLOOKUP(Oliusala[[#This Row],[tegund]],Tegundir!$B$2:$D$19,3,FALSE)*Oliusala[[#This Row],[magn]]/1000</f>
        <v>1.0095000000000001</v>
      </c>
      <c r="K3032">
        <v>2012</v>
      </c>
      <c r="L3032" t="s">
        <v>18</v>
      </c>
      <c r="M3032" s="144" t="s">
        <v>59</v>
      </c>
    </row>
    <row r="3033" spans="1:13" x14ac:dyDescent="0.2">
      <c r="A3033" t="s">
        <v>63</v>
      </c>
      <c r="B3033" s="144" t="s">
        <v>175</v>
      </c>
      <c r="C3033">
        <v>801</v>
      </c>
      <c r="D3033" t="str">
        <f>VLOOKUP(Oliusala[[#This Row],[postnumer]],Sveitarfelog[#All],4,FALSE)</f>
        <v>Flóahreppur,Sveitarfélagið Árborg</v>
      </c>
      <c r="E3033" t="str">
        <f>VLOOKUP(Oliusala[[#This Row],[postnumer]],Sveitarfelog[#All],5,FALSE)</f>
        <v>Suðurland</v>
      </c>
      <c r="F3033" t="s">
        <v>20</v>
      </c>
      <c r="G3033" t="s">
        <v>50</v>
      </c>
      <c r="H3033" t="s">
        <v>58</v>
      </c>
      <c r="I3033" s="1">
        <v>169871</v>
      </c>
      <c r="J3033" s="2">
        <f>VLOOKUP(Oliusala[[#This Row],[tegund]],Tegundir!$B$2:$D$19,3,FALSE)*Oliusala[[#This Row],[magn]]/1000</f>
        <v>127.40325</v>
      </c>
      <c r="K3033">
        <v>2012</v>
      </c>
      <c r="L3033" t="s">
        <v>18</v>
      </c>
      <c r="M3033" s="144" t="s">
        <v>59</v>
      </c>
    </row>
    <row r="3034" spans="1:13" x14ac:dyDescent="0.2">
      <c r="A3034" t="s">
        <v>63</v>
      </c>
      <c r="B3034" s="144" t="s">
        <v>176</v>
      </c>
      <c r="C3034">
        <v>801</v>
      </c>
      <c r="D3034" t="str">
        <f>VLOOKUP(Oliusala[[#This Row],[postnumer]],Sveitarfelog[#All],4,FALSE)</f>
        <v>Flóahreppur,Sveitarfélagið Árborg</v>
      </c>
      <c r="E3034" t="str">
        <f>VLOOKUP(Oliusala[[#This Row],[postnumer]],Sveitarfelog[#All],5,FALSE)</f>
        <v>Suðurland</v>
      </c>
      <c r="F3034" t="s">
        <v>20</v>
      </c>
      <c r="G3034" t="s">
        <v>50</v>
      </c>
      <c r="H3034" t="s">
        <v>58</v>
      </c>
      <c r="I3034" s="1">
        <v>225565</v>
      </c>
      <c r="J3034" s="2">
        <f>VLOOKUP(Oliusala[[#This Row],[tegund]],Tegundir!$B$2:$D$19,3,FALSE)*Oliusala[[#This Row],[magn]]/1000</f>
        <v>169.17375000000001</v>
      </c>
      <c r="K3034">
        <v>2012</v>
      </c>
      <c r="L3034" t="s">
        <v>18</v>
      </c>
      <c r="M3034" s="144" t="s">
        <v>59</v>
      </c>
    </row>
    <row r="3035" spans="1:13" x14ac:dyDescent="0.2">
      <c r="A3035" t="s">
        <v>63</v>
      </c>
      <c r="B3035" s="144" t="s">
        <v>180</v>
      </c>
      <c r="C3035">
        <v>801</v>
      </c>
      <c r="D3035" t="str">
        <f>VLOOKUP(Oliusala[[#This Row],[postnumer]],Sveitarfelog[#All],4,FALSE)</f>
        <v>Flóahreppur,Sveitarfélagið Árborg</v>
      </c>
      <c r="E3035" t="str">
        <f>VLOOKUP(Oliusala[[#This Row],[postnumer]],Sveitarfelog[#All],5,FALSE)</f>
        <v>Suðurland</v>
      </c>
      <c r="F3035" t="s">
        <v>20</v>
      </c>
      <c r="G3035" t="s">
        <v>50</v>
      </c>
      <c r="H3035" t="s">
        <v>58</v>
      </c>
      <c r="I3035" s="1">
        <v>4145</v>
      </c>
      <c r="J3035" s="2">
        <f>VLOOKUP(Oliusala[[#This Row],[tegund]],Tegundir!$B$2:$D$19,3,FALSE)*Oliusala[[#This Row],[magn]]/1000</f>
        <v>3.1087500000000001</v>
      </c>
      <c r="K3035">
        <v>2012</v>
      </c>
      <c r="L3035" t="s">
        <v>18</v>
      </c>
      <c r="M3035" s="144" t="s">
        <v>59</v>
      </c>
    </row>
    <row r="3036" spans="1:13" x14ac:dyDescent="0.2">
      <c r="A3036" t="s">
        <v>63</v>
      </c>
      <c r="B3036" s="144" t="s">
        <v>177</v>
      </c>
      <c r="C3036">
        <v>801</v>
      </c>
      <c r="D3036" t="str">
        <f>VLOOKUP(Oliusala[[#This Row],[postnumer]],Sveitarfelog[#All],4,FALSE)</f>
        <v>Flóahreppur,Sveitarfélagið Árborg</v>
      </c>
      <c r="E3036" t="str">
        <f>VLOOKUP(Oliusala[[#This Row],[postnumer]],Sveitarfelog[#All],5,FALSE)</f>
        <v>Suðurland</v>
      </c>
      <c r="F3036" t="s">
        <v>20</v>
      </c>
      <c r="G3036" t="s">
        <v>50</v>
      </c>
      <c r="H3036" t="s">
        <v>58</v>
      </c>
      <c r="I3036" s="1">
        <v>154609</v>
      </c>
      <c r="J3036" s="2">
        <f>VLOOKUP(Oliusala[[#This Row],[tegund]],Tegundir!$B$2:$D$19,3,FALSE)*Oliusala[[#This Row],[magn]]/1000</f>
        <v>115.95675</v>
      </c>
      <c r="K3036">
        <v>2012</v>
      </c>
      <c r="L3036" t="s">
        <v>18</v>
      </c>
      <c r="M3036" s="144" t="s">
        <v>59</v>
      </c>
    </row>
    <row r="3037" spans="1:13" x14ac:dyDescent="0.2">
      <c r="A3037" t="s">
        <v>63</v>
      </c>
      <c r="B3037" s="144" t="s">
        <v>174</v>
      </c>
      <c r="C3037">
        <v>801</v>
      </c>
      <c r="D3037" t="str">
        <f>VLOOKUP(Oliusala[[#This Row],[postnumer]],Sveitarfelog[#All],4,FALSE)</f>
        <v>Flóahreppur,Sveitarfélagið Árborg</v>
      </c>
      <c r="E3037" t="str">
        <f>VLOOKUP(Oliusala[[#This Row],[postnumer]],Sveitarfelog[#All],5,FALSE)</f>
        <v>Suðurland</v>
      </c>
      <c r="F3037" t="s">
        <v>20</v>
      </c>
      <c r="G3037" t="s">
        <v>50</v>
      </c>
      <c r="H3037" t="s">
        <v>58</v>
      </c>
      <c r="I3037" s="1">
        <v>198896</v>
      </c>
      <c r="J3037" s="2">
        <f>VLOOKUP(Oliusala[[#This Row],[tegund]],Tegundir!$B$2:$D$19,3,FALSE)*Oliusala[[#This Row],[magn]]/1000</f>
        <v>149.172</v>
      </c>
      <c r="K3037">
        <v>2012</v>
      </c>
      <c r="L3037" t="s">
        <v>18</v>
      </c>
      <c r="M3037" s="144" t="s">
        <v>59</v>
      </c>
    </row>
    <row r="3038" spans="1:13" x14ac:dyDescent="0.2">
      <c r="A3038" t="s">
        <v>63</v>
      </c>
      <c r="B3038" s="144" t="s">
        <v>178</v>
      </c>
      <c r="C3038">
        <v>801</v>
      </c>
      <c r="D3038" t="str">
        <f>VLOOKUP(Oliusala[[#This Row],[postnumer]],Sveitarfelog[#All],4,FALSE)</f>
        <v>Flóahreppur,Sveitarfélagið Árborg</v>
      </c>
      <c r="E3038" t="str">
        <f>VLOOKUP(Oliusala[[#This Row],[postnumer]],Sveitarfelog[#All],5,FALSE)</f>
        <v>Suðurland</v>
      </c>
      <c r="F3038" t="s">
        <v>20</v>
      </c>
      <c r="G3038" t="s">
        <v>50</v>
      </c>
      <c r="H3038" t="s">
        <v>58</v>
      </c>
      <c r="I3038" s="1">
        <v>46963</v>
      </c>
      <c r="J3038" s="2">
        <f>VLOOKUP(Oliusala[[#This Row],[tegund]],Tegundir!$B$2:$D$19,3,FALSE)*Oliusala[[#This Row],[magn]]/1000</f>
        <v>35.222250000000003</v>
      </c>
      <c r="K3038">
        <v>2012</v>
      </c>
      <c r="L3038" t="s">
        <v>18</v>
      </c>
      <c r="M3038" s="144" t="s">
        <v>59</v>
      </c>
    </row>
    <row r="3039" spans="1:13" x14ac:dyDescent="0.2">
      <c r="A3039" t="s">
        <v>57</v>
      </c>
      <c r="B3039" s="144" t="s">
        <v>182</v>
      </c>
      <c r="C3039">
        <v>810</v>
      </c>
      <c r="D3039" t="str">
        <f>VLOOKUP(Oliusala[[#This Row],[postnumer]],Sveitarfelog[#All],4,FALSE)</f>
        <v>Hveragerðisbær,Sveitarfélagið Ölfus</v>
      </c>
      <c r="E3039" t="str">
        <f>VLOOKUP(Oliusala[[#This Row],[postnumer]],Sveitarfelog[#All],5,FALSE)</f>
        <v>Suðurland</v>
      </c>
      <c r="F3039" t="s">
        <v>20</v>
      </c>
      <c r="G3039" t="s">
        <v>50</v>
      </c>
      <c r="H3039" t="s">
        <v>58</v>
      </c>
      <c r="I3039" s="1">
        <v>16897</v>
      </c>
      <c r="J3039" s="2">
        <f>VLOOKUP(Oliusala[[#This Row],[tegund]],Tegundir!$B$2:$D$19,3,FALSE)*Oliusala[[#This Row],[magn]]/1000</f>
        <v>12.672750000000001</v>
      </c>
      <c r="K3039">
        <v>2012</v>
      </c>
      <c r="L3039" t="s">
        <v>18</v>
      </c>
      <c r="M3039" s="144" t="s">
        <v>59</v>
      </c>
    </row>
    <row r="3040" spans="1:13" x14ac:dyDescent="0.2">
      <c r="A3040" t="s">
        <v>57</v>
      </c>
      <c r="B3040" s="144" t="s">
        <v>181</v>
      </c>
      <c r="C3040">
        <v>810</v>
      </c>
      <c r="D3040" t="str">
        <f>VLOOKUP(Oliusala[[#This Row],[postnumer]],Sveitarfelog[#All],4,FALSE)</f>
        <v>Hveragerðisbær,Sveitarfélagið Ölfus</v>
      </c>
      <c r="E3040" t="str">
        <f>VLOOKUP(Oliusala[[#This Row],[postnumer]],Sveitarfelog[#All],5,FALSE)</f>
        <v>Suðurland</v>
      </c>
      <c r="F3040" t="s">
        <v>20</v>
      </c>
      <c r="G3040" t="s">
        <v>50</v>
      </c>
      <c r="H3040" t="s">
        <v>60</v>
      </c>
      <c r="I3040" s="1">
        <v>3074</v>
      </c>
      <c r="J3040" s="2">
        <f>VLOOKUP(Oliusala[[#This Row],[tegund]],Tegundir!$B$2:$D$19,3,FALSE)*Oliusala[[#This Row],[magn]]/1000</f>
        <v>2.3054999999999999</v>
      </c>
      <c r="K3040">
        <v>2012</v>
      </c>
      <c r="L3040" t="s">
        <v>18</v>
      </c>
      <c r="M3040" s="144" t="s">
        <v>59</v>
      </c>
    </row>
    <row r="3041" spans="1:13" x14ac:dyDescent="0.2">
      <c r="A3041" t="s">
        <v>63</v>
      </c>
      <c r="B3041" s="144" t="s">
        <v>182</v>
      </c>
      <c r="C3041">
        <v>810</v>
      </c>
      <c r="D3041" t="str">
        <f>VLOOKUP(Oliusala[[#This Row],[postnumer]],Sveitarfelog[#All],4,FALSE)</f>
        <v>Hveragerðisbær,Sveitarfélagið Ölfus</v>
      </c>
      <c r="E3041" t="str">
        <f>VLOOKUP(Oliusala[[#This Row],[postnumer]],Sveitarfelog[#All],5,FALSE)</f>
        <v>Suðurland</v>
      </c>
      <c r="F3041" t="s">
        <v>20</v>
      </c>
      <c r="G3041" t="s">
        <v>50</v>
      </c>
      <c r="H3041" t="s">
        <v>58</v>
      </c>
      <c r="I3041" s="1">
        <v>1691252</v>
      </c>
      <c r="J3041" s="2">
        <f>VLOOKUP(Oliusala[[#This Row],[tegund]],Tegundir!$B$2:$D$19,3,FALSE)*Oliusala[[#This Row],[magn]]/1000</f>
        <v>1268.4390000000001</v>
      </c>
      <c r="K3041">
        <v>2012</v>
      </c>
      <c r="L3041" t="s">
        <v>18</v>
      </c>
      <c r="M3041" s="144" t="s">
        <v>59</v>
      </c>
    </row>
    <row r="3042" spans="1:13" x14ac:dyDescent="0.2">
      <c r="A3042" t="s">
        <v>63</v>
      </c>
      <c r="B3042" s="144" t="s">
        <v>182</v>
      </c>
      <c r="C3042">
        <v>810</v>
      </c>
      <c r="D3042" t="str">
        <f>VLOOKUP(Oliusala[[#This Row],[postnumer]],Sveitarfelog[#All],4,FALSE)</f>
        <v>Hveragerðisbær,Sveitarfélagið Ölfus</v>
      </c>
      <c r="E3042" t="str">
        <f>VLOOKUP(Oliusala[[#This Row],[postnumer]],Sveitarfelog[#All],5,FALSE)</f>
        <v>Suðurland</v>
      </c>
      <c r="F3042" t="s">
        <v>20</v>
      </c>
      <c r="G3042" t="s">
        <v>50</v>
      </c>
      <c r="H3042" t="s">
        <v>58</v>
      </c>
      <c r="I3042" s="1">
        <v>433161</v>
      </c>
      <c r="J3042" s="2">
        <f>VLOOKUP(Oliusala[[#This Row],[tegund]],Tegundir!$B$2:$D$19,3,FALSE)*Oliusala[[#This Row],[magn]]/1000</f>
        <v>324.87074999999999</v>
      </c>
      <c r="K3042">
        <v>2012</v>
      </c>
      <c r="L3042" t="s">
        <v>18</v>
      </c>
      <c r="M3042" s="144" t="s">
        <v>59</v>
      </c>
    </row>
    <row r="3043" spans="1:13" x14ac:dyDescent="0.2">
      <c r="A3043" t="s">
        <v>63</v>
      </c>
      <c r="B3043" s="144" t="s">
        <v>181</v>
      </c>
      <c r="C3043">
        <v>810</v>
      </c>
      <c r="D3043" t="str">
        <f>VLOOKUP(Oliusala[[#This Row],[postnumer]],Sveitarfelog[#All],4,FALSE)</f>
        <v>Hveragerðisbær,Sveitarfélagið Ölfus</v>
      </c>
      <c r="E3043" t="str">
        <f>VLOOKUP(Oliusala[[#This Row],[postnumer]],Sveitarfelog[#All],5,FALSE)</f>
        <v>Suðurland</v>
      </c>
      <c r="F3043" t="s">
        <v>20</v>
      </c>
      <c r="G3043" t="s">
        <v>50</v>
      </c>
      <c r="H3043" t="s">
        <v>58</v>
      </c>
      <c r="I3043" s="1">
        <v>210263</v>
      </c>
      <c r="J3043" s="2">
        <f>VLOOKUP(Oliusala[[#This Row],[tegund]],Tegundir!$B$2:$D$19,3,FALSE)*Oliusala[[#This Row],[magn]]/1000</f>
        <v>157.69725</v>
      </c>
      <c r="K3043">
        <v>2012</v>
      </c>
      <c r="L3043" t="s">
        <v>18</v>
      </c>
      <c r="M3043" s="144" t="s">
        <v>59</v>
      </c>
    </row>
    <row r="3044" spans="1:13" x14ac:dyDescent="0.2">
      <c r="A3044" t="s">
        <v>63</v>
      </c>
      <c r="B3044" s="144" t="s">
        <v>181</v>
      </c>
      <c r="C3044">
        <v>810</v>
      </c>
      <c r="D3044" t="str">
        <f>VLOOKUP(Oliusala[[#This Row],[postnumer]],Sveitarfelog[#All],4,FALSE)</f>
        <v>Hveragerðisbær,Sveitarfélagið Ölfus</v>
      </c>
      <c r="E3044" t="str">
        <f>VLOOKUP(Oliusala[[#This Row],[postnumer]],Sveitarfelog[#All],5,FALSE)</f>
        <v>Suðurland</v>
      </c>
      <c r="F3044" t="s">
        <v>46</v>
      </c>
      <c r="G3044" t="s">
        <v>50</v>
      </c>
      <c r="H3044" t="s">
        <v>58</v>
      </c>
      <c r="I3044" s="1">
        <v>5800</v>
      </c>
      <c r="J3044" s="2">
        <f>VLOOKUP(Oliusala[[#This Row],[tegund]],Tegundir!$B$2:$D$19,3,FALSE)*Oliusala[[#This Row],[magn]]/1000</f>
        <v>4.3499999999999996</v>
      </c>
      <c r="K3044">
        <v>2012</v>
      </c>
      <c r="L3044" t="s">
        <v>18</v>
      </c>
      <c r="M3044" s="144" t="s">
        <v>59</v>
      </c>
    </row>
    <row r="3045" spans="1:13" x14ac:dyDescent="0.2">
      <c r="A3045" t="s">
        <v>63</v>
      </c>
      <c r="B3045" s="144" t="s">
        <v>183</v>
      </c>
      <c r="C3045">
        <v>815</v>
      </c>
      <c r="D3045" t="str">
        <f>VLOOKUP(Oliusala[[#This Row],[postnumer]],Sveitarfelog[#All],4,FALSE)</f>
        <v>Hveragerðisbær,Sveitarfélagið Ölfus</v>
      </c>
      <c r="E3045" t="str">
        <f>VLOOKUP(Oliusala[[#This Row],[postnumer]],Sveitarfelog[#All],5,FALSE)</f>
        <v>Suðurland</v>
      </c>
      <c r="F3045" t="s">
        <v>20</v>
      </c>
      <c r="G3045" t="s">
        <v>50</v>
      </c>
      <c r="H3045" t="s">
        <v>58</v>
      </c>
      <c r="I3045" s="1">
        <v>648678</v>
      </c>
      <c r="J3045" s="2">
        <f>VLOOKUP(Oliusala[[#This Row],[tegund]],Tegundir!$B$2:$D$19,3,FALSE)*Oliusala[[#This Row],[magn]]/1000</f>
        <v>486.50850000000003</v>
      </c>
      <c r="K3045">
        <v>2012</v>
      </c>
      <c r="L3045" t="s">
        <v>18</v>
      </c>
      <c r="M3045" s="144" t="s">
        <v>59</v>
      </c>
    </row>
    <row r="3046" spans="1:13" x14ac:dyDescent="0.2">
      <c r="A3046" t="s">
        <v>63</v>
      </c>
      <c r="B3046" s="144" t="s">
        <v>184</v>
      </c>
      <c r="C3046">
        <v>820</v>
      </c>
      <c r="D3046" t="str">
        <f>VLOOKUP(Oliusala[[#This Row],[postnumer]],Sveitarfelog[#All],4,FALSE)</f>
        <v>Flóahreppur,Sveitarfélagið Árborg</v>
      </c>
      <c r="E3046" t="str">
        <f>VLOOKUP(Oliusala[[#This Row],[postnumer]],Sveitarfelog[#All],5,FALSE)</f>
        <v>Suðurland</v>
      </c>
      <c r="F3046" t="s">
        <v>20</v>
      </c>
      <c r="G3046" t="s">
        <v>50</v>
      </c>
      <c r="H3046" t="s">
        <v>58</v>
      </c>
      <c r="I3046" s="1">
        <v>170163</v>
      </c>
      <c r="J3046" s="2">
        <f>VLOOKUP(Oliusala[[#This Row],[tegund]],Tegundir!$B$2:$D$19,3,FALSE)*Oliusala[[#This Row],[magn]]/1000</f>
        <v>127.62224999999999</v>
      </c>
      <c r="K3046">
        <v>2012</v>
      </c>
      <c r="L3046" t="s">
        <v>18</v>
      </c>
      <c r="M3046" s="144" t="s">
        <v>59</v>
      </c>
    </row>
    <row r="3047" spans="1:13" x14ac:dyDescent="0.2">
      <c r="A3047" t="s">
        <v>63</v>
      </c>
      <c r="B3047" s="144" t="s">
        <v>185</v>
      </c>
      <c r="C3047">
        <v>825</v>
      </c>
      <c r="D3047" t="str">
        <f>VLOOKUP(Oliusala[[#This Row],[postnumer]],Sveitarfelog[#All],4,FALSE)</f>
        <v>Flóahreppur,Sveitarfélagið Árborg</v>
      </c>
      <c r="E3047" t="str">
        <f>VLOOKUP(Oliusala[[#This Row],[postnumer]],Sveitarfelog[#All],5,FALSE)</f>
        <v>Suðurland</v>
      </c>
      <c r="F3047" t="s">
        <v>20</v>
      </c>
      <c r="G3047" t="s">
        <v>50</v>
      </c>
      <c r="H3047" t="s">
        <v>58</v>
      </c>
      <c r="I3047" s="1">
        <v>192012</v>
      </c>
      <c r="J3047" s="2">
        <f>VLOOKUP(Oliusala[[#This Row],[tegund]],Tegundir!$B$2:$D$19,3,FALSE)*Oliusala[[#This Row],[magn]]/1000</f>
        <v>144.00899999999999</v>
      </c>
      <c r="K3047">
        <v>2012</v>
      </c>
      <c r="L3047" t="s">
        <v>18</v>
      </c>
      <c r="M3047" s="144" t="s">
        <v>59</v>
      </c>
    </row>
    <row r="3048" spans="1:13" x14ac:dyDescent="0.2">
      <c r="A3048" t="s">
        <v>63</v>
      </c>
      <c r="B3048" s="144" t="s">
        <v>187</v>
      </c>
      <c r="C3048">
        <v>840</v>
      </c>
      <c r="D3048" t="str">
        <f>VLOOKUP(Oliusala[[#This Row],[postnumer]],Sveitarfelog[#All],4,FALSE)</f>
        <v>Bláskógabyggð,Grímsnes- og Grafningshreppur,Hrunamannahreppur,Skeiða- og Gnúpverjahreppur</v>
      </c>
      <c r="E3048" t="str">
        <f>VLOOKUP(Oliusala[[#This Row],[postnumer]],Sveitarfelog[#All],5,FALSE)</f>
        <v>Suðurland</v>
      </c>
      <c r="F3048" t="s">
        <v>20</v>
      </c>
      <c r="G3048" t="s">
        <v>50</v>
      </c>
      <c r="H3048" t="s">
        <v>58</v>
      </c>
      <c r="I3048" s="1">
        <v>8400</v>
      </c>
      <c r="J3048" s="2">
        <f>VLOOKUP(Oliusala[[#This Row],[tegund]],Tegundir!$B$2:$D$19,3,FALSE)*Oliusala[[#This Row],[magn]]/1000</f>
        <v>6.3</v>
      </c>
      <c r="K3048">
        <v>2012</v>
      </c>
      <c r="L3048" t="s">
        <v>18</v>
      </c>
      <c r="M3048" s="144" t="s">
        <v>59</v>
      </c>
    </row>
    <row r="3049" spans="1:13" x14ac:dyDescent="0.2">
      <c r="A3049" t="s">
        <v>63</v>
      </c>
      <c r="B3049" s="144" t="s">
        <v>186</v>
      </c>
      <c r="C3049">
        <v>840</v>
      </c>
      <c r="D3049" t="str">
        <f>VLOOKUP(Oliusala[[#This Row],[postnumer]],Sveitarfelog[#All],4,FALSE)</f>
        <v>Bláskógabyggð,Grímsnes- og Grafningshreppur,Hrunamannahreppur,Skeiða- og Gnúpverjahreppur</v>
      </c>
      <c r="E3049" t="str">
        <f>VLOOKUP(Oliusala[[#This Row],[postnumer]],Sveitarfelog[#All],5,FALSE)</f>
        <v>Suðurland</v>
      </c>
      <c r="F3049" t="s">
        <v>20</v>
      </c>
      <c r="G3049" t="s">
        <v>50</v>
      </c>
      <c r="H3049" t="s">
        <v>58</v>
      </c>
      <c r="I3049" s="1">
        <v>301616</v>
      </c>
      <c r="J3049" s="2">
        <f>VLOOKUP(Oliusala[[#This Row],[tegund]],Tegundir!$B$2:$D$19,3,FALSE)*Oliusala[[#This Row],[magn]]/1000</f>
        <v>226.21199999999999</v>
      </c>
      <c r="K3049">
        <v>2012</v>
      </c>
      <c r="L3049" t="s">
        <v>18</v>
      </c>
      <c r="M3049" s="144" t="s">
        <v>59</v>
      </c>
    </row>
    <row r="3050" spans="1:13" x14ac:dyDescent="0.2">
      <c r="A3050" t="s">
        <v>57</v>
      </c>
      <c r="B3050" s="144" t="s">
        <v>188</v>
      </c>
      <c r="C3050">
        <v>845</v>
      </c>
      <c r="D3050" t="str">
        <f>VLOOKUP(Oliusala[[#This Row],[postnumer]],Sveitarfelog[#All],4,FALSE)</f>
        <v>Bláskógabyggð,Grímsnes- og Grafningshreppur,Hrunamannahreppur,Skeiða- og Gnúpverjahreppur</v>
      </c>
      <c r="E3050" t="str">
        <f>VLOOKUP(Oliusala[[#This Row],[postnumer]],Sveitarfelog[#All],5,FALSE)</f>
        <v>Suðurland</v>
      </c>
      <c r="F3050" t="s">
        <v>20</v>
      </c>
      <c r="G3050" t="s">
        <v>50</v>
      </c>
      <c r="H3050" t="s">
        <v>60</v>
      </c>
      <c r="I3050" s="1">
        <v>1953</v>
      </c>
      <c r="J3050" s="2">
        <f>VLOOKUP(Oliusala[[#This Row],[tegund]],Tegundir!$B$2:$D$19,3,FALSE)*Oliusala[[#This Row],[magn]]/1000</f>
        <v>1.46475</v>
      </c>
      <c r="K3050">
        <v>2012</v>
      </c>
      <c r="L3050" t="s">
        <v>18</v>
      </c>
      <c r="M3050" s="144" t="s">
        <v>59</v>
      </c>
    </row>
    <row r="3051" spans="1:13" x14ac:dyDescent="0.2">
      <c r="A3051" t="s">
        <v>63</v>
      </c>
      <c r="B3051" s="144" t="s">
        <v>188</v>
      </c>
      <c r="C3051">
        <v>845</v>
      </c>
      <c r="D3051" t="str">
        <f>VLOOKUP(Oliusala[[#This Row],[postnumer]],Sveitarfelog[#All],4,FALSE)</f>
        <v>Bláskógabyggð,Grímsnes- og Grafningshreppur,Hrunamannahreppur,Skeiða- og Gnúpverjahreppur</v>
      </c>
      <c r="E3051" t="str">
        <f>VLOOKUP(Oliusala[[#This Row],[postnumer]],Sveitarfelog[#All],5,FALSE)</f>
        <v>Suðurland</v>
      </c>
      <c r="F3051" t="s">
        <v>20</v>
      </c>
      <c r="G3051" t="s">
        <v>50</v>
      </c>
      <c r="H3051" t="s">
        <v>58</v>
      </c>
      <c r="I3051" s="1">
        <v>339142</v>
      </c>
      <c r="J3051" s="2">
        <f>VLOOKUP(Oliusala[[#This Row],[tegund]],Tegundir!$B$2:$D$19,3,FALSE)*Oliusala[[#This Row],[magn]]/1000</f>
        <v>254.35650000000001</v>
      </c>
      <c r="K3051">
        <v>2012</v>
      </c>
      <c r="L3051" t="s">
        <v>18</v>
      </c>
      <c r="M3051" s="144" t="s">
        <v>59</v>
      </c>
    </row>
    <row r="3052" spans="1:13" x14ac:dyDescent="0.2">
      <c r="A3052" t="s">
        <v>63</v>
      </c>
      <c r="B3052" s="144" t="s">
        <v>163</v>
      </c>
      <c r="C3052">
        <v>850</v>
      </c>
      <c r="D3052" t="str">
        <f>VLOOKUP(Oliusala[[#This Row],[postnumer]],Sveitarfelog[#All],4,FALSE)</f>
        <v>Ásahreppur,Rangárþing ytra</v>
      </c>
      <c r="E3052" t="str">
        <f>VLOOKUP(Oliusala[[#This Row],[postnumer]],Sveitarfelog[#All],5,FALSE)</f>
        <v>Suðurland</v>
      </c>
      <c r="F3052" t="s">
        <v>20</v>
      </c>
      <c r="G3052" t="s">
        <v>50</v>
      </c>
      <c r="H3052" t="s">
        <v>58</v>
      </c>
      <c r="I3052" s="1">
        <v>683899</v>
      </c>
      <c r="J3052" s="2">
        <f>VLOOKUP(Oliusala[[#This Row],[tegund]],Tegundir!$B$2:$D$19,3,FALSE)*Oliusala[[#This Row],[magn]]/1000</f>
        <v>512.92425000000003</v>
      </c>
      <c r="K3052">
        <v>2012</v>
      </c>
      <c r="L3052" t="s">
        <v>18</v>
      </c>
      <c r="M3052" s="144" t="s">
        <v>59</v>
      </c>
    </row>
    <row r="3053" spans="1:13" x14ac:dyDescent="0.2">
      <c r="A3053" t="s">
        <v>63</v>
      </c>
      <c r="B3053" s="144" t="s">
        <v>190</v>
      </c>
      <c r="C3053">
        <v>851</v>
      </c>
      <c r="D3053" t="str">
        <f>VLOOKUP(Oliusala[[#This Row],[postnumer]],Sveitarfelog[#All],4,FALSE)</f>
        <v>Ásahreppur,Rangárþing ytra</v>
      </c>
      <c r="E3053" t="str">
        <f>VLOOKUP(Oliusala[[#This Row],[postnumer]],Sveitarfelog[#All],5,FALSE)</f>
        <v>Suðurland</v>
      </c>
      <c r="F3053" t="s">
        <v>20</v>
      </c>
      <c r="G3053" t="s">
        <v>50</v>
      </c>
      <c r="H3053" t="s">
        <v>58</v>
      </c>
      <c r="I3053" s="1">
        <v>92829</v>
      </c>
      <c r="J3053" s="2">
        <f>VLOOKUP(Oliusala[[#This Row],[tegund]],Tegundir!$B$2:$D$19,3,FALSE)*Oliusala[[#This Row],[magn]]/1000</f>
        <v>69.621750000000006</v>
      </c>
      <c r="K3053">
        <v>2012</v>
      </c>
      <c r="L3053" t="s">
        <v>18</v>
      </c>
      <c r="M3053" s="144" t="s">
        <v>59</v>
      </c>
    </row>
    <row r="3054" spans="1:13" x14ac:dyDescent="0.2">
      <c r="A3054" t="s">
        <v>63</v>
      </c>
      <c r="B3054" s="144" t="s">
        <v>191</v>
      </c>
      <c r="C3054">
        <v>851</v>
      </c>
      <c r="D3054" t="str">
        <f>VLOOKUP(Oliusala[[#This Row],[postnumer]],Sveitarfelog[#All],4,FALSE)</f>
        <v>Ásahreppur,Rangárþing ytra</v>
      </c>
      <c r="E3054" t="str">
        <f>VLOOKUP(Oliusala[[#This Row],[postnumer]],Sveitarfelog[#All],5,FALSE)</f>
        <v>Suðurland</v>
      </c>
      <c r="F3054" t="s">
        <v>20</v>
      </c>
      <c r="G3054" t="s">
        <v>50</v>
      </c>
      <c r="H3054" t="s">
        <v>58</v>
      </c>
      <c r="I3054" s="1">
        <v>336698</v>
      </c>
      <c r="J3054" s="2">
        <f>VLOOKUP(Oliusala[[#This Row],[tegund]],Tegundir!$B$2:$D$19,3,FALSE)*Oliusala[[#This Row],[magn]]/1000</f>
        <v>252.52350000000001</v>
      </c>
      <c r="K3054">
        <v>2012</v>
      </c>
      <c r="L3054" t="s">
        <v>18</v>
      </c>
      <c r="M3054" s="144" t="s">
        <v>59</v>
      </c>
    </row>
    <row r="3055" spans="1:13" x14ac:dyDescent="0.2">
      <c r="A3055" t="s">
        <v>57</v>
      </c>
      <c r="B3055" s="144" t="s">
        <v>192</v>
      </c>
      <c r="C3055">
        <v>860</v>
      </c>
      <c r="D3055" t="str">
        <f>VLOOKUP(Oliusala[[#This Row],[postnumer]],Sveitarfelog[#All],4,FALSE)</f>
        <v>Rangárþing eystra</v>
      </c>
      <c r="E3055" t="str">
        <f>VLOOKUP(Oliusala[[#This Row],[postnumer]],Sveitarfelog[#All],5,FALSE)</f>
        <v>Suðurland</v>
      </c>
      <c r="F3055" t="s">
        <v>20</v>
      </c>
      <c r="G3055" t="s">
        <v>50</v>
      </c>
      <c r="H3055" t="s">
        <v>60</v>
      </c>
      <c r="I3055" s="1">
        <v>1026</v>
      </c>
      <c r="J3055" s="2">
        <f>VLOOKUP(Oliusala[[#This Row],[tegund]],Tegundir!$B$2:$D$19,3,FALSE)*Oliusala[[#This Row],[magn]]/1000</f>
        <v>0.76949999999999996</v>
      </c>
      <c r="K3055">
        <v>2012</v>
      </c>
      <c r="L3055" t="s">
        <v>18</v>
      </c>
      <c r="M3055" s="144" t="s">
        <v>59</v>
      </c>
    </row>
    <row r="3056" spans="1:13" x14ac:dyDescent="0.2">
      <c r="A3056" t="s">
        <v>63</v>
      </c>
      <c r="B3056" s="144" t="s">
        <v>192</v>
      </c>
      <c r="C3056">
        <v>860</v>
      </c>
      <c r="D3056" t="str">
        <f>VLOOKUP(Oliusala[[#This Row],[postnumer]],Sveitarfelog[#All],4,FALSE)</f>
        <v>Rangárþing eystra</v>
      </c>
      <c r="E3056" t="str">
        <f>VLOOKUP(Oliusala[[#This Row],[postnumer]],Sveitarfelog[#All],5,FALSE)</f>
        <v>Suðurland</v>
      </c>
      <c r="F3056" t="s">
        <v>20</v>
      </c>
      <c r="G3056" t="s">
        <v>50</v>
      </c>
      <c r="H3056" t="s">
        <v>58</v>
      </c>
      <c r="I3056" s="1">
        <v>1228252</v>
      </c>
      <c r="J3056" s="2">
        <f>VLOOKUP(Oliusala[[#This Row],[tegund]],Tegundir!$B$2:$D$19,3,FALSE)*Oliusala[[#This Row],[magn]]/1000</f>
        <v>921.18899999999996</v>
      </c>
      <c r="K3056">
        <v>2012</v>
      </c>
      <c r="L3056" t="s">
        <v>18</v>
      </c>
      <c r="M3056" s="144" t="s">
        <v>59</v>
      </c>
    </row>
    <row r="3057" spans="1:13" x14ac:dyDescent="0.2">
      <c r="A3057" t="s">
        <v>63</v>
      </c>
      <c r="B3057" s="144" t="s">
        <v>193</v>
      </c>
      <c r="C3057">
        <v>861</v>
      </c>
      <c r="D3057" t="str">
        <f>VLOOKUP(Oliusala[[#This Row],[postnumer]],Sveitarfelog[#All],4,FALSE)</f>
        <v>Rangárþing eystra</v>
      </c>
      <c r="E3057" t="str">
        <f>VLOOKUP(Oliusala[[#This Row],[postnumer]],Sveitarfelog[#All],5,FALSE)</f>
        <v>Suðurland</v>
      </c>
      <c r="F3057" t="s">
        <v>20</v>
      </c>
      <c r="G3057" t="s">
        <v>50</v>
      </c>
      <c r="H3057" t="s">
        <v>58</v>
      </c>
      <c r="I3057" s="1">
        <v>73038</v>
      </c>
      <c r="J3057" s="2">
        <f>VLOOKUP(Oliusala[[#This Row],[tegund]],Tegundir!$B$2:$D$19,3,FALSE)*Oliusala[[#This Row],[magn]]/1000</f>
        <v>54.778500000000001</v>
      </c>
      <c r="K3057">
        <v>2012</v>
      </c>
      <c r="L3057" t="s">
        <v>18</v>
      </c>
      <c r="M3057" s="144" t="s">
        <v>59</v>
      </c>
    </row>
    <row r="3058" spans="1:13" x14ac:dyDescent="0.2">
      <c r="A3058" t="s">
        <v>57</v>
      </c>
      <c r="B3058" s="144" t="s">
        <v>194</v>
      </c>
      <c r="C3058">
        <v>870</v>
      </c>
      <c r="D3058" t="str">
        <f>VLOOKUP(Oliusala[[#This Row],[postnumer]],Sveitarfelog[#All],4,FALSE)</f>
        <v>Mýrdalshreppur</v>
      </c>
      <c r="E3058" t="str">
        <f>VLOOKUP(Oliusala[[#This Row],[postnumer]],Sveitarfelog[#All],5,FALSE)</f>
        <v>Suðurland</v>
      </c>
      <c r="F3058" t="s">
        <v>20</v>
      </c>
      <c r="G3058" t="s">
        <v>50</v>
      </c>
      <c r="H3058" t="s">
        <v>60</v>
      </c>
      <c r="I3058" s="1">
        <v>638</v>
      </c>
      <c r="J3058" s="2">
        <f>VLOOKUP(Oliusala[[#This Row],[tegund]],Tegundir!$B$2:$D$19,3,FALSE)*Oliusala[[#This Row],[magn]]/1000</f>
        <v>0.47849999999999998</v>
      </c>
      <c r="K3058">
        <v>2012</v>
      </c>
      <c r="L3058" t="s">
        <v>18</v>
      </c>
      <c r="M3058" s="144" t="s">
        <v>59</v>
      </c>
    </row>
    <row r="3059" spans="1:13" x14ac:dyDescent="0.2">
      <c r="A3059" t="s">
        <v>63</v>
      </c>
      <c r="B3059" s="144" t="s">
        <v>194</v>
      </c>
      <c r="C3059">
        <v>870</v>
      </c>
      <c r="D3059" t="str">
        <f>VLOOKUP(Oliusala[[#This Row],[postnumer]],Sveitarfelog[#All],4,FALSE)</f>
        <v>Mýrdalshreppur</v>
      </c>
      <c r="E3059" t="str">
        <f>VLOOKUP(Oliusala[[#This Row],[postnumer]],Sveitarfelog[#All],5,FALSE)</f>
        <v>Suðurland</v>
      </c>
      <c r="F3059" t="s">
        <v>20</v>
      </c>
      <c r="G3059" t="s">
        <v>50</v>
      </c>
      <c r="H3059" t="s">
        <v>58</v>
      </c>
      <c r="I3059" s="1">
        <v>805585</v>
      </c>
      <c r="J3059" s="2">
        <f>VLOOKUP(Oliusala[[#This Row],[tegund]],Tegundir!$B$2:$D$19,3,FALSE)*Oliusala[[#This Row],[magn]]/1000</f>
        <v>604.18875000000003</v>
      </c>
      <c r="K3059">
        <v>2012</v>
      </c>
      <c r="L3059" t="s">
        <v>18</v>
      </c>
      <c r="M3059" s="144" t="s">
        <v>59</v>
      </c>
    </row>
    <row r="3060" spans="1:13" x14ac:dyDescent="0.2">
      <c r="A3060" t="s">
        <v>57</v>
      </c>
      <c r="B3060" s="144" t="s">
        <v>195</v>
      </c>
      <c r="C3060">
        <v>880</v>
      </c>
      <c r="D3060" t="str">
        <f>VLOOKUP(Oliusala[[#This Row],[postnumer]],Sveitarfelog[#All],4,FALSE)</f>
        <v>Skaftárhreppur</v>
      </c>
      <c r="E3060" t="str">
        <f>VLOOKUP(Oliusala[[#This Row],[postnumer]],Sveitarfelog[#All],5,FALSE)</f>
        <v>Suðurland</v>
      </c>
      <c r="F3060" t="s">
        <v>20</v>
      </c>
      <c r="G3060" t="s">
        <v>50</v>
      </c>
      <c r="H3060" t="s">
        <v>60</v>
      </c>
      <c r="I3060" s="1">
        <v>7200</v>
      </c>
      <c r="J3060" s="2">
        <f>VLOOKUP(Oliusala[[#This Row],[tegund]],Tegundir!$B$2:$D$19,3,FALSE)*Oliusala[[#This Row],[magn]]/1000</f>
        <v>5.4</v>
      </c>
      <c r="K3060">
        <v>2012</v>
      </c>
      <c r="L3060" t="s">
        <v>18</v>
      </c>
      <c r="M3060" s="144" t="s">
        <v>59</v>
      </c>
    </row>
    <row r="3061" spans="1:13" x14ac:dyDescent="0.2">
      <c r="A3061" t="s">
        <v>63</v>
      </c>
      <c r="B3061" s="144" t="s">
        <v>195</v>
      </c>
      <c r="C3061">
        <v>880</v>
      </c>
      <c r="D3061" t="str">
        <f>VLOOKUP(Oliusala[[#This Row],[postnumer]],Sveitarfelog[#All],4,FALSE)</f>
        <v>Skaftárhreppur</v>
      </c>
      <c r="E3061" t="str">
        <f>VLOOKUP(Oliusala[[#This Row],[postnumer]],Sveitarfelog[#All],5,FALSE)</f>
        <v>Suðurland</v>
      </c>
      <c r="F3061" t="s">
        <v>20</v>
      </c>
      <c r="G3061" t="s">
        <v>50</v>
      </c>
      <c r="H3061" t="s">
        <v>58</v>
      </c>
      <c r="I3061" s="1">
        <v>646882</v>
      </c>
      <c r="J3061" s="2">
        <f>VLOOKUP(Oliusala[[#This Row],[tegund]],Tegundir!$B$2:$D$19,3,FALSE)*Oliusala[[#This Row],[magn]]/1000</f>
        <v>485.16149999999999</v>
      </c>
      <c r="K3061">
        <v>2012</v>
      </c>
      <c r="L3061" t="s">
        <v>18</v>
      </c>
      <c r="M3061" s="144" t="s">
        <v>59</v>
      </c>
    </row>
    <row r="3062" spans="1:13" x14ac:dyDescent="0.2">
      <c r="A3062" t="s">
        <v>63</v>
      </c>
      <c r="B3062" s="144" t="s">
        <v>65</v>
      </c>
      <c r="C3062">
        <v>900</v>
      </c>
      <c r="D3062" t="str">
        <f>VLOOKUP(Oliusala[[#This Row],[postnumer]],Sveitarfelog[#All],4,FALSE)</f>
        <v>Vestmannaeyjabær</v>
      </c>
      <c r="E3062" t="str">
        <f>VLOOKUP(Oliusala[[#This Row],[postnumer]],Sveitarfelog[#All],5,FALSE)</f>
        <v>Suðurland</v>
      </c>
      <c r="F3062" t="s">
        <v>20</v>
      </c>
      <c r="G3062" t="s">
        <v>50</v>
      </c>
      <c r="H3062" t="s">
        <v>58</v>
      </c>
      <c r="I3062" s="1">
        <v>124725</v>
      </c>
      <c r="J3062" s="2">
        <f>VLOOKUP(Oliusala[[#This Row],[tegund]],Tegundir!$B$2:$D$19,3,FALSE)*Oliusala[[#This Row],[magn]]/1000</f>
        <v>93.543750000000003</v>
      </c>
      <c r="K3062">
        <v>2012</v>
      </c>
      <c r="L3062" t="s">
        <v>18</v>
      </c>
      <c r="M3062" s="144" t="s">
        <v>59</v>
      </c>
    </row>
    <row r="3063" spans="1:13" x14ac:dyDescent="0.2">
      <c r="A3063" t="s">
        <v>63</v>
      </c>
      <c r="B3063" s="144" t="s">
        <v>65</v>
      </c>
      <c r="C3063">
        <v>900</v>
      </c>
      <c r="D3063" t="str">
        <f>VLOOKUP(Oliusala[[#This Row],[postnumer]],Sveitarfelog[#All],4,FALSE)</f>
        <v>Vestmannaeyjabær</v>
      </c>
      <c r="E3063" t="str">
        <f>VLOOKUP(Oliusala[[#This Row],[postnumer]],Sveitarfelog[#All],5,FALSE)</f>
        <v>Suðurland</v>
      </c>
      <c r="F3063" t="s">
        <v>20</v>
      </c>
      <c r="G3063" t="s">
        <v>50</v>
      </c>
      <c r="H3063" t="s">
        <v>58</v>
      </c>
      <c r="I3063" s="1">
        <v>476818</v>
      </c>
      <c r="J3063" s="2">
        <f>VLOOKUP(Oliusala[[#This Row],[tegund]],Tegundir!$B$2:$D$19,3,FALSE)*Oliusala[[#This Row],[magn]]/1000</f>
        <v>357.61349999999999</v>
      </c>
      <c r="K3063">
        <v>2012</v>
      </c>
      <c r="L3063" t="s">
        <v>18</v>
      </c>
      <c r="M3063" s="144" t="s">
        <v>59</v>
      </c>
    </row>
    <row r="3064" spans="1:13" x14ac:dyDescent="0.2">
      <c r="A3064" t="s">
        <v>63</v>
      </c>
      <c r="B3064" s="144" t="s">
        <v>65</v>
      </c>
      <c r="C3064">
        <v>900</v>
      </c>
      <c r="D3064" t="str">
        <f>VLOOKUP(Oliusala[[#This Row],[postnumer]],Sveitarfelog[#All],4,FALSE)</f>
        <v>Vestmannaeyjabær</v>
      </c>
      <c r="E3064" t="str">
        <f>VLOOKUP(Oliusala[[#This Row],[postnumer]],Sveitarfelog[#All],5,FALSE)</f>
        <v>Suðurland</v>
      </c>
      <c r="F3064" t="s">
        <v>20</v>
      </c>
      <c r="G3064" t="s">
        <v>50</v>
      </c>
      <c r="H3064" t="s">
        <v>58</v>
      </c>
      <c r="I3064" s="1">
        <v>906461</v>
      </c>
      <c r="J3064" s="2">
        <f>VLOOKUP(Oliusala[[#This Row],[tegund]],Tegundir!$B$2:$D$19,3,FALSE)*Oliusala[[#This Row],[magn]]/1000</f>
        <v>679.84574999999995</v>
      </c>
      <c r="K3064">
        <v>2012</v>
      </c>
      <c r="L3064" t="s">
        <v>18</v>
      </c>
      <c r="M3064" s="144" t="s">
        <v>59</v>
      </c>
    </row>
    <row r="3065" spans="1:13" x14ac:dyDescent="0.2">
      <c r="A3065" t="s">
        <v>65</v>
      </c>
      <c r="B3065" s="144" t="s">
        <v>65</v>
      </c>
      <c r="C3065">
        <v>900</v>
      </c>
      <c r="D3065" t="str">
        <f>VLOOKUP(Oliusala[[#This Row],[postnumer]],Sveitarfelog[#All],4,FALSE)</f>
        <v>Vestmannaeyjabær</v>
      </c>
      <c r="E3065" t="str">
        <f>VLOOKUP(Oliusala[[#This Row],[postnumer]],Sveitarfelog[#All],5,FALSE)</f>
        <v>Suðurland</v>
      </c>
      <c r="F3065" t="s">
        <v>20</v>
      </c>
      <c r="G3065" t="s">
        <v>50</v>
      </c>
      <c r="H3065" t="s">
        <v>58</v>
      </c>
      <c r="I3065" s="1">
        <v>800</v>
      </c>
      <c r="J3065" s="2">
        <f>VLOOKUP(Oliusala[[#This Row],[tegund]],Tegundir!$B$2:$D$19,3,FALSE)*Oliusala[[#This Row],[magn]]/1000</f>
        <v>0.6</v>
      </c>
      <c r="K3065">
        <v>2012</v>
      </c>
      <c r="L3065" t="s">
        <v>18</v>
      </c>
      <c r="M3065" s="144" t="s">
        <v>59</v>
      </c>
    </row>
    <row r="3066" spans="1:13" x14ac:dyDescent="0.2">
      <c r="A3066" t="s">
        <v>57</v>
      </c>
      <c r="B3066" s="144" t="s">
        <v>5</v>
      </c>
      <c r="C3066">
        <v>101</v>
      </c>
      <c r="D3066" t="str">
        <f>VLOOKUP(Oliusala[[#This Row],[postnumer]],Sveitarfelog[#All],4,FALSE)</f>
        <v>Garðabær,Hafnarfjarðarkaupstaður,Kópavogsbær,Reykjavíkurborg,Seltjarnarnesbær</v>
      </c>
      <c r="E3066" t="str">
        <f>VLOOKUP(Oliusala[[#This Row],[postnumer]],Sveitarfelog[#All],5,FALSE)</f>
        <v>Höfuðborgarsvæðið</v>
      </c>
      <c r="F3066" t="s">
        <v>47</v>
      </c>
      <c r="G3066" t="s">
        <v>47</v>
      </c>
      <c r="H3066" t="s">
        <v>58</v>
      </c>
      <c r="I3066" s="1">
        <v>10000</v>
      </c>
      <c r="J3066" s="2">
        <f>VLOOKUP(Oliusala[[#This Row],[tegund]],Tegundir!$B$2:$D$19,3,FALSE)*Oliusala[[#This Row],[magn]]/1000</f>
        <v>7.29</v>
      </c>
      <c r="K3066">
        <v>2012</v>
      </c>
      <c r="L3066" t="s">
        <v>17</v>
      </c>
      <c r="M3066" s="144" t="s">
        <v>59</v>
      </c>
    </row>
    <row r="3067" spans="1:13" x14ac:dyDescent="0.2">
      <c r="A3067" t="s">
        <v>63</v>
      </c>
      <c r="B3067" s="144" t="s">
        <v>5</v>
      </c>
      <c r="C3067">
        <v>101</v>
      </c>
      <c r="D3067" t="str">
        <f>VLOOKUP(Oliusala[[#This Row],[postnumer]],Sveitarfelog[#All],4,FALSE)</f>
        <v>Garðabær,Hafnarfjarðarkaupstaður,Kópavogsbær,Reykjavíkurborg,Seltjarnarnesbær</v>
      </c>
      <c r="E3067" t="str">
        <f>VLOOKUP(Oliusala[[#This Row],[postnumer]],Sveitarfelog[#All],5,FALSE)</f>
        <v>Höfuðborgarsvæðið</v>
      </c>
      <c r="F3067" t="s">
        <v>47</v>
      </c>
      <c r="G3067" t="s">
        <v>47</v>
      </c>
      <c r="H3067" t="s">
        <v>58</v>
      </c>
      <c r="I3067" s="1">
        <v>1800</v>
      </c>
      <c r="J3067" s="2">
        <f>VLOOKUP(Oliusala[[#This Row],[tegund]],Tegundir!$B$2:$D$19,3,FALSE)*Oliusala[[#This Row],[magn]]/1000</f>
        <v>1.3122</v>
      </c>
      <c r="K3067">
        <v>2012</v>
      </c>
      <c r="L3067" t="s">
        <v>17</v>
      </c>
      <c r="M3067" s="144" t="s">
        <v>59</v>
      </c>
    </row>
    <row r="3068" spans="1:13" x14ac:dyDescent="0.2">
      <c r="A3068" t="s">
        <v>63</v>
      </c>
      <c r="B3068" s="144" t="s">
        <v>5</v>
      </c>
      <c r="C3068">
        <v>101</v>
      </c>
      <c r="D3068" t="str">
        <f>VLOOKUP(Oliusala[[#This Row],[postnumer]],Sveitarfelog[#All],4,FALSE)</f>
        <v>Garðabær,Hafnarfjarðarkaupstaður,Kópavogsbær,Reykjavíkurborg,Seltjarnarnesbær</v>
      </c>
      <c r="E3068" t="str">
        <f>VLOOKUP(Oliusala[[#This Row],[postnumer]],Sveitarfelog[#All],5,FALSE)</f>
        <v>Höfuðborgarsvæðið</v>
      </c>
      <c r="F3068" t="s">
        <v>47</v>
      </c>
      <c r="G3068" t="s">
        <v>47</v>
      </c>
      <c r="H3068" t="s">
        <v>61</v>
      </c>
      <c r="I3068" s="1">
        <v>472</v>
      </c>
      <c r="J3068" s="2">
        <f>VLOOKUP(Oliusala[[#This Row],[tegund]],Tegundir!$B$2:$D$19,3,FALSE)*Oliusala[[#This Row],[magn]]/1000</f>
        <v>0.34408799999999995</v>
      </c>
      <c r="K3068">
        <v>2012</v>
      </c>
      <c r="L3068" t="s">
        <v>17</v>
      </c>
      <c r="M3068" s="144" t="s">
        <v>62</v>
      </c>
    </row>
    <row r="3069" spans="1:13" x14ac:dyDescent="0.2">
      <c r="A3069" t="s">
        <v>63</v>
      </c>
      <c r="B3069" s="144" t="s">
        <v>5</v>
      </c>
      <c r="C3069">
        <v>101</v>
      </c>
      <c r="D3069" t="str">
        <f>VLOOKUP(Oliusala[[#This Row],[postnumer]],Sveitarfelog[#All],4,FALSE)</f>
        <v>Garðabær,Hafnarfjarðarkaupstaður,Kópavogsbær,Reykjavíkurborg,Seltjarnarnesbær</v>
      </c>
      <c r="E3069" t="str">
        <f>VLOOKUP(Oliusala[[#This Row],[postnumer]],Sveitarfelog[#All],5,FALSE)</f>
        <v>Höfuðborgarsvæðið</v>
      </c>
      <c r="F3069" t="s">
        <v>47</v>
      </c>
      <c r="G3069" t="s">
        <v>47</v>
      </c>
      <c r="H3069" t="s">
        <v>58</v>
      </c>
      <c r="I3069" s="1">
        <v>176547</v>
      </c>
      <c r="J3069" s="2">
        <f>VLOOKUP(Oliusala[[#This Row],[tegund]],Tegundir!$B$2:$D$19,3,FALSE)*Oliusala[[#This Row],[magn]]/1000</f>
        <v>128.702763</v>
      </c>
      <c r="K3069">
        <v>2012</v>
      </c>
      <c r="L3069" t="s">
        <v>17</v>
      </c>
      <c r="M3069" s="144" t="s">
        <v>59</v>
      </c>
    </row>
    <row r="3070" spans="1:13" x14ac:dyDescent="0.2">
      <c r="A3070" t="s">
        <v>63</v>
      </c>
      <c r="B3070" s="144" t="s">
        <v>5</v>
      </c>
      <c r="C3070">
        <v>101</v>
      </c>
      <c r="D3070" t="str">
        <f>VLOOKUP(Oliusala[[#This Row],[postnumer]],Sveitarfelog[#All],4,FALSE)</f>
        <v>Garðabær,Hafnarfjarðarkaupstaður,Kópavogsbær,Reykjavíkurborg,Seltjarnarnesbær</v>
      </c>
      <c r="E3070" t="str">
        <f>VLOOKUP(Oliusala[[#This Row],[postnumer]],Sveitarfelog[#All],5,FALSE)</f>
        <v>Höfuðborgarsvæðið</v>
      </c>
      <c r="F3070" t="s">
        <v>47</v>
      </c>
      <c r="G3070" t="s">
        <v>47</v>
      </c>
      <c r="H3070" t="s">
        <v>61</v>
      </c>
      <c r="I3070" s="1">
        <v>5508</v>
      </c>
      <c r="J3070" s="2">
        <f>VLOOKUP(Oliusala[[#This Row],[tegund]],Tegundir!$B$2:$D$19,3,FALSE)*Oliusala[[#This Row],[magn]]/1000</f>
        <v>4.0153319999999999</v>
      </c>
      <c r="K3070">
        <v>2012</v>
      </c>
      <c r="L3070" t="s">
        <v>17</v>
      </c>
      <c r="M3070" s="144" t="s">
        <v>62</v>
      </c>
    </row>
    <row r="3071" spans="1:13" x14ac:dyDescent="0.2">
      <c r="A3071" t="s">
        <v>63</v>
      </c>
      <c r="B3071" s="144" t="s">
        <v>5</v>
      </c>
      <c r="C3071">
        <v>101</v>
      </c>
      <c r="D3071" t="str">
        <f>VLOOKUP(Oliusala[[#This Row],[postnumer]],Sveitarfelog[#All],4,FALSE)</f>
        <v>Garðabær,Hafnarfjarðarkaupstaður,Kópavogsbær,Reykjavíkurborg,Seltjarnarnesbær</v>
      </c>
      <c r="E3071" t="str">
        <f>VLOOKUP(Oliusala[[#This Row],[postnumer]],Sveitarfelog[#All],5,FALSE)</f>
        <v>Höfuðborgarsvæðið</v>
      </c>
      <c r="F3071" t="s">
        <v>47</v>
      </c>
      <c r="G3071" t="s">
        <v>47</v>
      </c>
      <c r="H3071" t="s">
        <v>58</v>
      </c>
      <c r="I3071" s="1">
        <v>290993</v>
      </c>
      <c r="J3071" s="2">
        <f>VLOOKUP(Oliusala[[#This Row],[tegund]],Tegundir!$B$2:$D$19,3,FALSE)*Oliusala[[#This Row],[magn]]/1000</f>
        <v>212.13389699999999</v>
      </c>
      <c r="K3071">
        <v>2012</v>
      </c>
      <c r="L3071" t="s">
        <v>17</v>
      </c>
      <c r="M3071" s="144" t="s">
        <v>59</v>
      </c>
    </row>
    <row r="3072" spans="1:13" x14ac:dyDescent="0.2">
      <c r="A3072" t="s">
        <v>63</v>
      </c>
      <c r="B3072" s="144" t="s">
        <v>5</v>
      </c>
      <c r="C3072">
        <v>101</v>
      </c>
      <c r="D3072" t="str">
        <f>VLOOKUP(Oliusala[[#This Row],[postnumer]],Sveitarfelog[#All],4,FALSE)</f>
        <v>Garðabær,Hafnarfjarðarkaupstaður,Kópavogsbær,Reykjavíkurborg,Seltjarnarnesbær</v>
      </c>
      <c r="E3072" t="str">
        <f>VLOOKUP(Oliusala[[#This Row],[postnumer]],Sveitarfelog[#All],5,FALSE)</f>
        <v>Höfuðborgarsvæðið</v>
      </c>
      <c r="F3072" t="s">
        <v>47</v>
      </c>
      <c r="G3072" t="s">
        <v>47</v>
      </c>
      <c r="H3072" t="s">
        <v>58</v>
      </c>
      <c r="I3072" s="1">
        <v>3415</v>
      </c>
      <c r="J3072" s="2">
        <f>VLOOKUP(Oliusala[[#This Row],[tegund]],Tegundir!$B$2:$D$19,3,FALSE)*Oliusala[[#This Row],[magn]]/1000</f>
        <v>2.4895350000000001</v>
      </c>
      <c r="K3072">
        <v>2012</v>
      </c>
      <c r="L3072" t="s">
        <v>17</v>
      </c>
      <c r="M3072" s="144" t="s">
        <v>59</v>
      </c>
    </row>
    <row r="3073" spans="1:13" x14ac:dyDescent="0.2">
      <c r="A3073" t="s">
        <v>63</v>
      </c>
      <c r="B3073" s="144" t="s">
        <v>5</v>
      </c>
      <c r="C3073">
        <v>101</v>
      </c>
      <c r="D3073" t="str">
        <f>VLOOKUP(Oliusala[[#This Row],[postnumer]],Sveitarfelog[#All],4,FALSE)</f>
        <v>Garðabær,Hafnarfjarðarkaupstaður,Kópavogsbær,Reykjavíkurborg,Seltjarnarnesbær</v>
      </c>
      <c r="E3073" t="str">
        <f>VLOOKUP(Oliusala[[#This Row],[postnumer]],Sveitarfelog[#All],5,FALSE)</f>
        <v>Höfuðborgarsvæðið</v>
      </c>
      <c r="F3073" t="s">
        <v>47</v>
      </c>
      <c r="G3073" t="s">
        <v>47</v>
      </c>
      <c r="H3073" t="s">
        <v>58</v>
      </c>
      <c r="I3073" s="1">
        <v>78458</v>
      </c>
      <c r="J3073" s="2">
        <f>VLOOKUP(Oliusala[[#This Row],[tegund]],Tegundir!$B$2:$D$19,3,FALSE)*Oliusala[[#This Row],[magn]]/1000</f>
        <v>57.195881999999997</v>
      </c>
      <c r="K3073">
        <v>2012</v>
      </c>
      <c r="L3073" t="s">
        <v>17</v>
      </c>
      <c r="M3073" s="144" t="s">
        <v>59</v>
      </c>
    </row>
    <row r="3074" spans="1:13" x14ac:dyDescent="0.2">
      <c r="A3074" t="s">
        <v>57</v>
      </c>
      <c r="B3074" s="144" t="s">
        <v>74</v>
      </c>
      <c r="C3074">
        <v>230</v>
      </c>
      <c r="D3074" t="str">
        <f>VLOOKUP(Oliusala[[#This Row],[postnumer]],Sveitarfelog[#All],4,FALSE)</f>
        <v>Reykjanesbær</v>
      </c>
      <c r="E3074" t="str">
        <f>VLOOKUP(Oliusala[[#This Row],[postnumer]],Sveitarfelog[#All],5,FALSE)</f>
        <v>Suðurnes</v>
      </c>
      <c r="F3074" t="s">
        <v>47</v>
      </c>
      <c r="G3074" t="s">
        <v>47</v>
      </c>
      <c r="H3074" t="s">
        <v>60</v>
      </c>
      <c r="I3074" s="1">
        <v>47644</v>
      </c>
      <c r="J3074" s="2">
        <f>VLOOKUP(Oliusala[[#This Row],[tegund]],Tegundir!$B$2:$D$19,3,FALSE)*Oliusala[[#This Row],[magn]]/1000</f>
        <v>34.732476000000005</v>
      </c>
      <c r="K3074">
        <v>2012</v>
      </c>
      <c r="L3074" t="s">
        <v>17</v>
      </c>
      <c r="M3074" s="144" t="s">
        <v>59</v>
      </c>
    </row>
    <row r="3075" spans="1:13" x14ac:dyDescent="0.2">
      <c r="A3075" t="s">
        <v>63</v>
      </c>
      <c r="B3075" s="144" t="s">
        <v>81</v>
      </c>
      <c r="C3075">
        <v>270</v>
      </c>
      <c r="D3075" t="str">
        <f>VLOOKUP(Oliusala[[#This Row],[postnumer]],Sveitarfelog[#All],4,FALSE)</f>
        <v>Mosfellsbær</v>
      </c>
      <c r="E3075" t="str">
        <f>VLOOKUP(Oliusala[[#This Row],[postnumer]],Sveitarfelog[#All],5,FALSE)</f>
        <v>Höfuðborgarsvæðið</v>
      </c>
      <c r="F3075" t="s">
        <v>47</v>
      </c>
      <c r="G3075" t="s">
        <v>47</v>
      </c>
      <c r="H3075" t="s">
        <v>58</v>
      </c>
      <c r="I3075" s="1">
        <v>22284</v>
      </c>
      <c r="J3075" s="2">
        <f>VLOOKUP(Oliusala[[#This Row],[tegund]],Tegundir!$B$2:$D$19,3,FALSE)*Oliusala[[#This Row],[magn]]/1000</f>
        <v>16.245035999999999</v>
      </c>
      <c r="K3075">
        <v>2012</v>
      </c>
      <c r="L3075" t="s">
        <v>17</v>
      </c>
      <c r="M3075" s="144" t="s">
        <v>59</v>
      </c>
    </row>
    <row r="3076" spans="1:13" x14ac:dyDescent="0.2">
      <c r="A3076" t="s">
        <v>63</v>
      </c>
      <c r="B3076" s="144" t="s">
        <v>108</v>
      </c>
      <c r="C3076">
        <v>400</v>
      </c>
      <c r="D3076" t="str">
        <f>VLOOKUP(Oliusala[[#This Row],[postnumer]],Sveitarfelog[#All],4,FALSE)</f>
        <v>Ísafjarðarbær</v>
      </c>
      <c r="E3076" t="str">
        <f>VLOOKUP(Oliusala[[#This Row],[postnumer]],Sveitarfelog[#All],5,FALSE)</f>
        <v>Vestfirðir</v>
      </c>
      <c r="F3076" t="s">
        <v>47</v>
      </c>
      <c r="G3076" t="s">
        <v>47</v>
      </c>
      <c r="H3076" t="s">
        <v>58</v>
      </c>
      <c r="I3076" s="1">
        <v>8669</v>
      </c>
      <c r="J3076" s="2">
        <f>VLOOKUP(Oliusala[[#This Row],[tegund]],Tegundir!$B$2:$D$19,3,FALSE)*Oliusala[[#This Row],[magn]]/1000</f>
        <v>6.3197010000000002</v>
      </c>
      <c r="K3076">
        <v>2012</v>
      </c>
      <c r="L3076" t="s">
        <v>17</v>
      </c>
      <c r="M3076" s="144" t="s">
        <v>59</v>
      </c>
    </row>
    <row r="3077" spans="1:13" x14ac:dyDescent="0.2">
      <c r="A3077" t="s">
        <v>63</v>
      </c>
      <c r="B3077" s="144" t="s">
        <v>137</v>
      </c>
      <c r="C3077">
        <v>600</v>
      </c>
      <c r="D3077" t="str">
        <f>VLOOKUP(Oliusala[[#This Row],[postnumer]],Sveitarfelog[#All],4,FALSE)</f>
        <v>Akureyrarbær,Eyjafjarðarsveit,Hörgársveit,Svalbarðsstrandarhreppur,Grýtubakkahreppur</v>
      </c>
      <c r="E3077" t="str">
        <f>VLOOKUP(Oliusala[[#This Row],[postnumer]],Sveitarfelog[#All],5,FALSE)</f>
        <v>Norðurland eystra</v>
      </c>
      <c r="F3077" t="s">
        <v>47</v>
      </c>
      <c r="G3077" t="s">
        <v>47</v>
      </c>
      <c r="H3077" t="s">
        <v>61</v>
      </c>
      <c r="I3077" s="1">
        <v>4190</v>
      </c>
      <c r="J3077" s="2">
        <f>VLOOKUP(Oliusala[[#This Row],[tegund]],Tegundir!$B$2:$D$19,3,FALSE)*Oliusala[[#This Row],[magn]]/1000</f>
        <v>3.0545099999999996</v>
      </c>
      <c r="K3077">
        <v>2012</v>
      </c>
      <c r="L3077" t="s">
        <v>17</v>
      </c>
      <c r="M3077" s="144" t="s">
        <v>62</v>
      </c>
    </row>
    <row r="3078" spans="1:13" x14ac:dyDescent="0.2">
      <c r="A3078" t="s">
        <v>63</v>
      </c>
      <c r="B3078" s="144" t="s">
        <v>137</v>
      </c>
      <c r="C3078">
        <v>600</v>
      </c>
      <c r="D3078" t="str">
        <f>VLOOKUP(Oliusala[[#This Row],[postnumer]],Sveitarfelog[#All],4,FALSE)</f>
        <v>Akureyrarbær,Eyjafjarðarsveit,Hörgársveit,Svalbarðsstrandarhreppur,Grýtubakkahreppur</v>
      </c>
      <c r="E3078" t="str">
        <f>VLOOKUP(Oliusala[[#This Row],[postnumer]],Sveitarfelog[#All],5,FALSE)</f>
        <v>Norðurland eystra</v>
      </c>
      <c r="F3078" t="s">
        <v>47</v>
      </c>
      <c r="G3078" t="s">
        <v>47</v>
      </c>
      <c r="H3078" t="s">
        <v>58</v>
      </c>
      <c r="I3078" s="1">
        <v>54589</v>
      </c>
      <c r="J3078" s="2">
        <f>VLOOKUP(Oliusala[[#This Row],[tegund]],Tegundir!$B$2:$D$19,3,FALSE)*Oliusala[[#This Row],[magn]]/1000</f>
        <v>39.795380999999999</v>
      </c>
      <c r="K3078">
        <v>2012</v>
      </c>
      <c r="L3078" t="s">
        <v>17</v>
      </c>
      <c r="M3078" s="144" t="s">
        <v>59</v>
      </c>
    </row>
    <row r="3079" spans="1:13" x14ac:dyDescent="0.2">
      <c r="A3079" t="s">
        <v>63</v>
      </c>
      <c r="B3079" s="144" t="s">
        <v>153</v>
      </c>
      <c r="C3079">
        <v>700</v>
      </c>
      <c r="D3079" t="str">
        <f>VLOOKUP(Oliusala[[#This Row],[postnumer]],Sveitarfelog[#All],4,FALSE)</f>
        <v>Fljótsdalshreppur,Múlaþing</v>
      </c>
      <c r="E3079" t="str">
        <f>VLOOKUP(Oliusala[[#This Row],[postnumer]],Sveitarfelog[#All],5,FALSE)</f>
        <v>Austurland</v>
      </c>
      <c r="F3079" t="s">
        <v>47</v>
      </c>
      <c r="G3079" t="s">
        <v>47</v>
      </c>
      <c r="H3079" t="s">
        <v>61</v>
      </c>
      <c r="I3079" s="1">
        <v>18874</v>
      </c>
      <c r="J3079" s="2">
        <f>VLOOKUP(Oliusala[[#This Row],[tegund]],Tegundir!$B$2:$D$19,3,FALSE)*Oliusala[[#This Row],[magn]]/1000</f>
        <v>13.759145999999999</v>
      </c>
      <c r="K3079">
        <v>2012</v>
      </c>
      <c r="L3079" t="s">
        <v>17</v>
      </c>
      <c r="M3079" s="144" t="s">
        <v>62</v>
      </c>
    </row>
    <row r="3080" spans="1:13" x14ac:dyDescent="0.2">
      <c r="A3080" t="s">
        <v>63</v>
      </c>
      <c r="B3080" s="144" t="s">
        <v>153</v>
      </c>
      <c r="C3080">
        <v>700</v>
      </c>
      <c r="D3080" t="str">
        <f>VLOOKUP(Oliusala[[#This Row],[postnumer]],Sveitarfelog[#All],4,FALSE)</f>
        <v>Fljótsdalshreppur,Múlaþing</v>
      </c>
      <c r="E3080" t="str">
        <f>VLOOKUP(Oliusala[[#This Row],[postnumer]],Sveitarfelog[#All],5,FALSE)</f>
        <v>Austurland</v>
      </c>
      <c r="F3080" t="s">
        <v>47</v>
      </c>
      <c r="G3080" t="s">
        <v>47</v>
      </c>
      <c r="H3080" t="s">
        <v>58</v>
      </c>
      <c r="I3080" s="1">
        <v>8601</v>
      </c>
      <c r="J3080" s="2">
        <f>VLOOKUP(Oliusala[[#This Row],[tegund]],Tegundir!$B$2:$D$19,3,FALSE)*Oliusala[[#This Row],[magn]]/1000</f>
        <v>6.2701289999999998</v>
      </c>
      <c r="K3080">
        <v>2012</v>
      </c>
      <c r="L3080" t="s">
        <v>17</v>
      </c>
      <c r="M3080" s="144" t="s">
        <v>59</v>
      </c>
    </row>
    <row r="3081" spans="1:13" x14ac:dyDescent="0.2">
      <c r="A3081" t="s">
        <v>63</v>
      </c>
      <c r="B3081" s="144" t="s">
        <v>168</v>
      </c>
      <c r="C3081">
        <v>780</v>
      </c>
      <c r="D3081" t="str">
        <f>VLOOKUP(Oliusala[[#This Row],[postnumer]],Sveitarfelog[#All],4,FALSE)</f>
        <v>Sveitarfélagið Hornafjörður</v>
      </c>
      <c r="E3081" t="str">
        <f>VLOOKUP(Oliusala[[#This Row],[postnumer]],Sveitarfelog[#All],5,FALSE)</f>
        <v>Suðurland</v>
      </c>
      <c r="F3081" t="s">
        <v>47</v>
      </c>
      <c r="G3081" t="s">
        <v>47</v>
      </c>
      <c r="H3081" t="s">
        <v>61</v>
      </c>
      <c r="I3081" s="1">
        <v>445</v>
      </c>
      <c r="J3081" s="2">
        <f>VLOOKUP(Oliusala[[#This Row],[tegund]],Tegundir!$B$2:$D$19,3,FALSE)*Oliusala[[#This Row],[magn]]/1000</f>
        <v>0.324405</v>
      </c>
      <c r="K3081">
        <v>2012</v>
      </c>
      <c r="L3081" t="s">
        <v>17</v>
      </c>
      <c r="M3081" s="144" t="s">
        <v>62</v>
      </c>
    </row>
    <row r="3082" spans="1:13" x14ac:dyDescent="0.2">
      <c r="A3082" t="s">
        <v>63</v>
      </c>
      <c r="B3082" s="144" t="s">
        <v>168</v>
      </c>
      <c r="C3082">
        <v>780</v>
      </c>
      <c r="D3082" t="str">
        <f>VLOOKUP(Oliusala[[#This Row],[postnumer]],Sveitarfelog[#All],4,FALSE)</f>
        <v>Sveitarfélagið Hornafjörður</v>
      </c>
      <c r="E3082" t="str">
        <f>VLOOKUP(Oliusala[[#This Row],[postnumer]],Sveitarfelog[#All],5,FALSE)</f>
        <v>Suðurland</v>
      </c>
      <c r="F3082" t="s">
        <v>47</v>
      </c>
      <c r="G3082" t="s">
        <v>47</v>
      </c>
      <c r="H3082" t="s">
        <v>58</v>
      </c>
      <c r="I3082" s="1">
        <v>2344</v>
      </c>
      <c r="J3082" s="2">
        <f>VLOOKUP(Oliusala[[#This Row],[tegund]],Tegundir!$B$2:$D$19,3,FALSE)*Oliusala[[#This Row],[magn]]/1000</f>
        <v>1.7087760000000001</v>
      </c>
      <c r="K3082">
        <v>2012</v>
      </c>
      <c r="L3082" t="s">
        <v>17</v>
      </c>
      <c r="M3082" s="144" t="s">
        <v>59</v>
      </c>
    </row>
    <row r="3083" spans="1:13" x14ac:dyDescent="0.2">
      <c r="A3083" t="s">
        <v>63</v>
      </c>
      <c r="B3083" s="144" t="s">
        <v>173</v>
      </c>
      <c r="C3083">
        <v>800</v>
      </c>
      <c r="D3083" t="str">
        <f>VLOOKUP(Oliusala[[#This Row],[postnumer]],Sveitarfelog[#All],4,FALSE)</f>
        <v>Flóahreppur,Sveitarfélagið Árborg</v>
      </c>
      <c r="E3083" t="str">
        <f>VLOOKUP(Oliusala[[#This Row],[postnumer]],Sveitarfelog[#All],5,FALSE)</f>
        <v>Suðurland</v>
      </c>
      <c r="F3083" t="s">
        <v>47</v>
      </c>
      <c r="G3083" t="s">
        <v>47</v>
      </c>
      <c r="H3083" t="s">
        <v>58</v>
      </c>
      <c r="I3083" s="1">
        <v>11580</v>
      </c>
      <c r="J3083" s="2">
        <f>VLOOKUP(Oliusala[[#This Row],[tegund]],Tegundir!$B$2:$D$19,3,FALSE)*Oliusala[[#This Row],[magn]]/1000</f>
        <v>8.4418199999999999</v>
      </c>
      <c r="K3083">
        <v>2012</v>
      </c>
      <c r="L3083" t="s">
        <v>17</v>
      </c>
      <c r="M3083" s="144" t="s">
        <v>59</v>
      </c>
    </row>
    <row r="3084" spans="1:13" x14ac:dyDescent="0.2">
      <c r="A3084" t="s">
        <v>63</v>
      </c>
      <c r="B3084" s="144" t="s">
        <v>196</v>
      </c>
      <c r="C3084">
        <v>900</v>
      </c>
      <c r="D3084" t="str">
        <f>VLOOKUP(Oliusala[[#This Row],[postnumer]],Sveitarfelog[#All],4,FALSE)</f>
        <v>Vestmannaeyjabær</v>
      </c>
      <c r="E3084" t="str">
        <f>VLOOKUP(Oliusala[[#This Row],[postnumer]],Sveitarfelog[#All],5,FALSE)</f>
        <v>Suðurland</v>
      </c>
      <c r="F3084" t="s">
        <v>47</v>
      </c>
      <c r="G3084" t="s">
        <v>47</v>
      </c>
      <c r="H3084" t="s">
        <v>58</v>
      </c>
      <c r="I3084" s="1">
        <v>4831</v>
      </c>
      <c r="J3084" s="2">
        <f>VLOOKUP(Oliusala[[#This Row],[tegund]],Tegundir!$B$2:$D$19,3,FALSE)*Oliusala[[#This Row],[magn]]/1000</f>
        <v>3.5217990000000001</v>
      </c>
      <c r="K3084">
        <v>2012</v>
      </c>
      <c r="L3084" t="s">
        <v>17</v>
      </c>
      <c r="M3084" s="144" t="s">
        <v>59</v>
      </c>
    </row>
    <row r="3085" spans="1:13" x14ac:dyDescent="0.2">
      <c r="A3085" t="s">
        <v>63</v>
      </c>
      <c r="B3085" s="144" t="s">
        <v>163</v>
      </c>
      <c r="C3085">
        <v>850</v>
      </c>
      <c r="D3085" t="str">
        <f>VLOOKUP(Oliusala[[#This Row],[postnumer]],Sveitarfelog[#All],4,FALSE)</f>
        <v>Ásahreppur,Rangárþing ytra</v>
      </c>
      <c r="E3085" t="str">
        <f>VLOOKUP(Oliusala[[#This Row],[postnumer]],Sveitarfelog[#All],5,FALSE)</f>
        <v>Suðurland</v>
      </c>
      <c r="F3085" t="s">
        <v>47</v>
      </c>
      <c r="G3085" t="s">
        <v>47</v>
      </c>
      <c r="H3085" t="s">
        <v>58</v>
      </c>
      <c r="I3085" s="1">
        <v>10896</v>
      </c>
      <c r="J3085" s="2">
        <f>VLOOKUP(Oliusala[[#This Row],[tegund]],Tegundir!$B$2:$D$19,3,FALSE)*Oliusala[[#This Row],[magn]]/1000</f>
        <v>7.9431840000000005</v>
      </c>
      <c r="K3085">
        <v>2012</v>
      </c>
      <c r="L3085" t="s">
        <v>17</v>
      </c>
      <c r="M3085" s="144" t="s">
        <v>59</v>
      </c>
    </row>
    <row r="3086" spans="1:13" x14ac:dyDescent="0.2">
      <c r="A3086" t="s">
        <v>63</v>
      </c>
      <c r="B3086" s="144" t="s">
        <v>189</v>
      </c>
      <c r="C3086">
        <v>850</v>
      </c>
      <c r="D3086" t="str">
        <f>VLOOKUP(Oliusala[[#This Row],[postnumer]],Sveitarfelog[#All],4,FALSE)</f>
        <v>Ásahreppur,Rangárþing ytra</v>
      </c>
      <c r="E3086" t="str">
        <f>VLOOKUP(Oliusala[[#This Row],[postnumer]],Sveitarfelog[#All],5,FALSE)</f>
        <v>Suðurland</v>
      </c>
      <c r="F3086" t="s">
        <v>47</v>
      </c>
      <c r="G3086" t="s">
        <v>47</v>
      </c>
      <c r="H3086" t="s">
        <v>58</v>
      </c>
      <c r="I3086" s="1">
        <v>17247</v>
      </c>
      <c r="J3086" s="2">
        <f>VLOOKUP(Oliusala[[#This Row],[tegund]],Tegundir!$B$2:$D$19,3,FALSE)*Oliusala[[#This Row],[magn]]/1000</f>
        <v>12.573062999999999</v>
      </c>
      <c r="K3086">
        <v>2012</v>
      </c>
      <c r="L3086" t="s">
        <v>17</v>
      </c>
      <c r="M3086" s="144" t="s">
        <v>59</v>
      </c>
    </row>
    <row r="3087" spans="1:13" x14ac:dyDescent="0.2">
      <c r="A3087" t="s">
        <v>57</v>
      </c>
      <c r="B3087" s="144" t="s">
        <v>194</v>
      </c>
      <c r="C3087">
        <v>870</v>
      </c>
      <c r="D3087" t="str">
        <f>VLOOKUP(Oliusala[[#This Row],[postnumer]],Sveitarfelog[#All],4,FALSE)</f>
        <v>Mýrdalshreppur</v>
      </c>
      <c r="E3087" t="str">
        <f>VLOOKUP(Oliusala[[#This Row],[postnumer]],Sveitarfelog[#All],5,FALSE)</f>
        <v>Suðurland</v>
      </c>
      <c r="F3087" t="s">
        <v>47</v>
      </c>
      <c r="G3087" t="s">
        <v>47</v>
      </c>
      <c r="H3087" t="s">
        <v>60</v>
      </c>
      <c r="I3087" s="1">
        <v>1000</v>
      </c>
      <c r="J3087" s="2">
        <f>VLOOKUP(Oliusala[[#This Row],[tegund]],Tegundir!$B$2:$D$19,3,FALSE)*Oliusala[[#This Row],[magn]]/1000</f>
        <v>0.72899999999999998</v>
      </c>
      <c r="K3087">
        <v>2012</v>
      </c>
      <c r="L3087" t="s">
        <v>17</v>
      </c>
      <c r="M3087" s="144" t="s">
        <v>59</v>
      </c>
    </row>
    <row r="3088" spans="1:13" x14ac:dyDescent="0.2">
      <c r="A3088" t="s">
        <v>57</v>
      </c>
      <c r="B3088" s="144" t="s">
        <v>5</v>
      </c>
      <c r="C3088">
        <v>101</v>
      </c>
      <c r="D3088" t="str">
        <f>VLOOKUP(Oliusala[[#This Row],[postnumer]],Sveitarfelog[#All],4,FALSE)</f>
        <v>Garðabær,Hafnarfjarðarkaupstaður,Kópavogsbær,Reykjavíkurborg,Seltjarnarnesbær</v>
      </c>
      <c r="E3088" t="str">
        <f>VLOOKUP(Oliusala[[#This Row],[postnumer]],Sveitarfelog[#All],5,FALSE)</f>
        <v>Höfuðborgarsvæðið</v>
      </c>
      <c r="F3088" t="s">
        <v>23</v>
      </c>
      <c r="G3088" t="s">
        <v>23</v>
      </c>
      <c r="H3088" t="s">
        <v>61</v>
      </c>
      <c r="I3088" s="1">
        <v>291565</v>
      </c>
      <c r="J3088" s="2">
        <f>VLOOKUP(Oliusala[[#This Row],[tegund]],Tegundir!$B$2:$D$19,3,FALSE)*Oliusala[[#This Row],[magn]]/1000</f>
        <v>236.16765000000004</v>
      </c>
      <c r="K3088">
        <v>2012</v>
      </c>
      <c r="L3088" t="s">
        <v>17</v>
      </c>
      <c r="M3088" s="144" t="s">
        <v>62</v>
      </c>
    </row>
    <row r="3089" spans="1:13" x14ac:dyDescent="0.2">
      <c r="A3089" t="s">
        <v>57</v>
      </c>
      <c r="B3089" s="144" t="s">
        <v>5</v>
      </c>
      <c r="C3089">
        <v>101</v>
      </c>
      <c r="D3089" t="str">
        <f>VLOOKUP(Oliusala[[#This Row],[postnumer]],Sveitarfelog[#All],4,FALSE)</f>
        <v>Garðabær,Hafnarfjarðarkaupstaður,Kópavogsbær,Reykjavíkurborg,Seltjarnarnesbær</v>
      </c>
      <c r="E3089" t="str">
        <f>VLOOKUP(Oliusala[[#This Row],[postnumer]],Sveitarfelog[#All],5,FALSE)</f>
        <v>Höfuðborgarsvæðið</v>
      </c>
      <c r="F3089" t="s">
        <v>23</v>
      </c>
      <c r="G3089" t="s">
        <v>23</v>
      </c>
      <c r="H3089" t="s">
        <v>58</v>
      </c>
      <c r="I3089" s="1">
        <v>588294</v>
      </c>
      <c r="J3089" s="2">
        <f>VLOOKUP(Oliusala[[#This Row],[tegund]],Tegundir!$B$2:$D$19,3,FALSE)*Oliusala[[#This Row],[magn]]/1000</f>
        <v>476.51814000000002</v>
      </c>
      <c r="K3089">
        <v>2012</v>
      </c>
      <c r="L3089" t="s">
        <v>17</v>
      </c>
      <c r="M3089" s="144" t="s">
        <v>59</v>
      </c>
    </row>
    <row r="3090" spans="1:13" x14ac:dyDescent="0.2">
      <c r="A3090" t="s">
        <v>57</v>
      </c>
      <c r="B3090" s="144" t="s">
        <v>5</v>
      </c>
      <c r="C3090">
        <v>101</v>
      </c>
      <c r="D3090" t="str">
        <f>VLOOKUP(Oliusala[[#This Row],[postnumer]],Sveitarfelog[#All],4,FALSE)</f>
        <v>Garðabær,Hafnarfjarðarkaupstaður,Kópavogsbær,Reykjavíkurborg,Seltjarnarnesbær</v>
      </c>
      <c r="E3090" t="str">
        <f>VLOOKUP(Oliusala[[#This Row],[postnumer]],Sveitarfelog[#All],5,FALSE)</f>
        <v>Höfuðborgarsvæðið</v>
      </c>
      <c r="F3090" t="s">
        <v>23</v>
      </c>
      <c r="G3090" t="s">
        <v>23</v>
      </c>
      <c r="H3090" t="s">
        <v>60</v>
      </c>
      <c r="I3090" s="1">
        <v>6257</v>
      </c>
      <c r="J3090" s="2">
        <f>VLOOKUP(Oliusala[[#This Row],[tegund]],Tegundir!$B$2:$D$19,3,FALSE)*Oliusala[[#This Row],[magn]]/1000</f>
        <v>5.0681700000000003</v>
      </c>
      <c r="K3090">
        <v>2012</v>
      </c>
      <c r="L3090" t="s">
        <v>17</v>
      </c>
      <c r="M3090" s="144" t="s">
        <v>59</v>
      </c>
    </row>
    <row r="3091" spans="1:13" x14ac:dyDescent="0.2">
      <c r="A3091" t="s">
        <v>57</v>
      </c>
      <c r="B3091" s="144" t="s">
        <v>5</v>
      </c>
      <c r="C3091">
        <v>101</v>
      </c>
      <c r="D3091" t="str">
        <f>VLOOKUP(Oliusala[[#This Row],[postnumer]],Sveitarfelog[#All],4,FALSE)</f>
        <v>Garðabær,Hafnarfjarðarkaupstaður,Kópavogsbær,Reykjavíkurborg,Seltjarnarnesbær</v>
      </c>
      <c r="E3091" t="str">
        <f>VLOOKUP(Oliusala[[#This Row],[postnumer]],Sveitarfelog[#All],5,FALSE)</f>
        <v>Höfuðborgarsvæðið</v>
      </c>
      <c r="F3091" t="s">
        <v>26</v>
      </c>
      <c r="G3091" t="s">
        <v>23</v>
      </c>
      <c r="H3091" t="s">
        <v>58</v>
      </c>
      <c r="I3091" s="1">
        <v>11190</v>
      </c>
      <c r="J3091" s="2">
        <f>VLOOKUP(Oliusala[[#This Row],[tegund]],Tegundir!$B$2:$D$19,3,FALSE)*Oliusala[[#This Row],[magn]]/1000</f>
        <v>9.0639000000000021</v>
      </c>
      <c r="K3091">
        <v>2012</v>
      </c>
      <c r="L3091" t="s">
        <v>17</v>
      </c>
      <c r="M3091" s="144" t="s">
        <v>59</v>
      </c>
    </row>
    <row r="3092" spans="1:13" x14ac:dyDescent="0.2">
      <c r="A3092" t="s">
        <v>57</v>
      </c>
      <c r="B3092" s="144" t="s">
        <v>5</v>
      </c>
      <c r="C3092">
        <v>101</v>
      </c>
      <c r="D3092" t="str">
        <f>VLOOKUP(Oliusala[[#This Row],[postnumer]],Sveitarfelog[#All],4,FALSE)</f>
        <v>Garðabær,Hafnarfjarðarkaupstaður,Kópavogsbær,Reykjavíkurborg,Seltjarnarnesbær</v>
      </c>
      <c r="E3092" t="str">
        <f>VLOOKUP(Oliusala[[#This Row],[postnumer]],Sveitarfelog[#All],5,FALSE)</f>
        <v>Höfuðborgarsvæðið</v>
      </c>
      <c r="F3092" t="s">
        <v>23</v>
      </c>
      <c r="G3092" t="s">
        <v>23</v>
      </c>
      <c r="H3092" t="s">
        <v>61</v>
      </c>
      <c r="I3092" s="1">
        <v>20042</v>
      </c>
      <c r="J3092" s="2">
        <f>VLOOKUP(Oliusala[[#This Row],[tegund]],Tegundir!$B$2:$D$19,3,FALSE)*Oliusala[[#This Row],[magn]]/1000</f>
        <v>16.234020000000001</v>
      </c>
      <c r="K3092">
        <v>2012</v>
      </c>
      <c r="L3092" t="s">
        <v>17</v>
      </c>
      <c r="M3092" s="144" t="s">
        <v>62</v>
      </c>
    </row>
    <row r="3093" spans="1:13" x14ac:dyDescent="0.2">
      <c r="A3093" t="s">
        <v>57</v>
      </c>
      <c r="B3093" s="144" t="s">
        <v>5</v>
      </c>
      <c r="C3093">
        <v>101</v>
      </c>
      <c r="D3093" t="str">
        <f>VLOOKUP(Oliusala[[#This Row],[postnumer]],Sveitarfelog[#All],4,FALSE)</f>
        <v>Garðabær,Hafnarfjarðarkaupstaður,Kópavogsbær,Reykjavíkurborg,Seltjarnarnesbær</v>
      </c>
      <c r="E3093" t="str">
        <f>VLOOKUP(Oliusala[[#This Row],[postnumer]],Sveitarfelog[#All],5,FALSE)</f>
        <v>Höfuðborgarsvæðið</v>
      </c>
      <c r="F3093" t="s">
        <v>23</v>
      </c>
      <c r="G3093" t="s">
        <v>23</v>
      </c>
      <c r="H3093" t="s">
        <v>58</v>
      </c>
      <c r="I3093" s="1">
        <v>50576</v>
      </c>
      <c r="J3093" s="2">
        <f>VLOOKUP(Oliusala[[#This Row],[tegund]],Tegundir!$B$2:$D$19,3,FALSE)*Oliusala[[#This Row],[magn]]/1000</f>
        <v>40.966560000000008</v>
      </c>
      <c r="K3093">
        <v>2012</v>
      </c>
      <c r="L3093" t="s">
        <v>17</v>
      </c>
      <c r="M3093" s="144" t="s">
        <v>59</v>
      </c>
    </row>
    <row r="3094" spans="1:13" x14ac:dyDescent="0.2">
      <c r="A3094" t="s">
        <v>63</v>
      </c>
      <c r="B3094" s="144" t="s">
        <v>5</v>
      </c>
      <c r="C3094">
        <v>101</v>
      </c>
      <c r="D3094" t="str">
        <f>VLOOKUP(Oliusala[[#This Row],[postnumer]],Sveitarfelog[#All],4,FALSE)</f>
        <v>Garðabær,Hafnarfjarðarkaupstaður,Kópavogsbær,Reykjavíkurborg,Seltjarnarnesbær</v>
      </c>
      <c r="E3094" t="str">
        <f>VLOOKUP(Oliusala[[#This Row],[postnumer]],Sveitarfelog[#All],5,FALSE)</f>
        <v>Höfuðborgarsvæðið</v>
      </c>
      <c r="F3094" t="s">
        <v>26</v>
      </c>
      <c r="G3094" t="s">
        <v>23</v>
      </c>
      <c r="H3094" t="s">
        <v>58</v>
      </c>
      <c r="I3094" s="1">
        <v>1137</v>
      </c>
      <c r="J3094" s="2">
        <f>VLOOKUP(Oliusala[[#This Row],[tegund]],Tegundir!$B$2:$D$19,3,FALSE)*Oliusala[[#This Row],[magn]]/1000</f>
        <v>0.92097000000000007</v>
      </c>
      <c r="K3094">
        <v>2012</v>
      </c>
      <c r="L3094" t="s">
        <v>17</v>
      </c>
      <c r="M3094" s="144" t="s">
        <v>59</v>
      </c>
    </row>
    <row r="3095" spans="1:13" x14ac:dyDescent="0.2">
      <c r="A3095" t="s">
        <v>63</v>
      </c>
      <c r="B3095" s="144" t="s">
        <v>5</v>
      </c>
      <c r="C3095">
        <v>101</v>
      </c>
      <c r="D3095" t="str">
        <f>VLOOKUP(Oliusala[[#This Row],[postnumer]],Sveitarfelog[#All],4,FALSE)</f>
        <v>Garðabær,Hafnarfjarðarkaupstaður,Kópavogsbær,Reykjavíkurborg,Seltjarnarnesbær</v>
      </c>
      <c r="E3095" t="str">
        <f>VLOOKUP(Oliusala[[#This Row],[postnumer]],Sveitarfelog[#All],5,FALSE)</f>
        <v>Höfuðborgarsvæðið</v>
      </c>
      <c r="F3095" t="s">
        <v>26</v>
      </c>
      <c r="G3095" t="s">
        <v>23</v>
      </c>
      <c r="H3095" t="s">
        <v>58</v>
      </c>
      <c r="I3095" s="1">
        <v>430</v>
      </c>
      <c r="J3095" s="2">
        <f>VLOOKUP(Oliusala[[#This Row],[tegund]],Tegundir!$B$2:$D$19,3,FALSE)*Oliusala[[#This Row],[magn]]/1000</f>
        <v>0.3483</v>
      </c>
      <c r="K3095">
        <v>2012</v>
      </c>
      <c r="L3095" t="s">
        <v>17</v>
      </c>
      <c r="M3095" s="144" t="s">
        <v>59</v>
      </c>
    </row>
    <row r="3096" spans="1:13" x14ac:dyDescent="0.2">
      <c r="A3096" t="s">
        <v>63</v>
      </c>
      <c r="B3096" s="144" t="s">
        <v>5</v>
      </c>
      <c r="C3096">
        <v>101</v>
      </c>
      <c r="D3096" t="str">
        <f>VLOOKUP(Oliusala[[#This Row],[postnumer]],Sveitarfelog[#All],4,FALSE)</f>
        <v>Garðabær,Hafnarfjarðarkaupstaður,Kópavogsbær,Reykjavíkurborg,Seltjarnarnesbær</v>
      </c>
      <c r="E3096" t="str">
        <f>VLOOKUP(Oliusala[[#This Row],[postnumer]],Sveitarfelog[#All],5,FALSE)</f>
        <v>Höfuðborgarsvæðið</v>
      </c>
      <c r="F3096" t="s">
        <v>26</v>
      </c>
      <c r="G3096" t="s">
        <v>23</v>
      </c>
      <c r="H3096" t="s">
        <v>58</v>
      </c>
      <c r="I3096" s="1">
        <v>3596</v>
      </c>
      <c r="J3096" s="2">
        <f>VLOOKUP(Oliusala[[#This Row],[tegund]],Tegundir!$B$2:$D$19,3,FALSE)*Oliusala[[#This Row],[magn]]/1000</f>
        <v>2.91276</v>
      </c>
      <c r="K3096">
        <v>2012</v>
      </c>
      <c r="L3096" t="s">
        <v>17</v>
      </c>
      <c r="M3096" s="144" t="s">
        <v>59</v>
      </c>
    </row>
    <row r="3097" spans="1:13" x14ac:dyDescent="0.2">
      <c r="A3097" t="s">
        <v>63</v>
      </c>
      <c r="B3097" s="144" t="s">
        <v>5</v>
      </c>
      <c r="C3097">
        <v>101</v>
      </c>
      <c r="D3097" t="str">
        <f>VLOOKUP(Oliusala[[#This Row],[postnumer]],Sveitarfelog[#All],4,FALSE)</f>
        <v>Garðabær,Hafnarfjarðarkaupstaður,Kópavogsbær,Reykjavíkurborg,Seltjarnarnesbær</v>
      </c>
      <c r="E3097" t="str">
        <f>VLOOKUP(Oliusala[[#This Row],[postnumer]],Sveitarfelog[#All],5,FALSE)</f>
        <v>Höfuðborgarsvæðið</v>
      </c>
      <c r="F3097" t="s">
        <v>23</v>
      </c>
      <c r="G3097" t="s">
        <v>23</v>
      </c>
      <c r="H3097" t="s">
        <v>58</v>
      </c>
      <c r="I3097" s="1">
        <v>1190</v>
      </c>
      <c r="J3097" s="2">
        <f>VLOOKUP(Oliusala[[#This Row],[tegund]],Tegundir!$B$2:$D$19,3,FALSE)*Oliusala[[#This Row],[magn]]/1000</f>
        <v>0.96390000000000009</v>
      </c>
      <c r="K3097">
        <v>2012</v>
      </c>
      <c r="L3097" t="s">
        <v>17</v>
      </c>
      <c r="M3097" s="144" t="s">
        <v>59</v>
      </c>
    </row>
    <row r="3098" spans="1:13" x14ac:dyDescent="0.2">
      <c r="A3098" t="s">
        <v>63</v>
      </c>
      <c r="B3098" s="144" t="s">
        <v>5</v>
      </c>
      <c r="C3098">
        <v>101</v>
      </c>
      <c r="D3098" t="str">
        <f>VLOOKUP(Oliusala[[#This Row],[postnumer]],Sveitarfelog[#All],4,FALSE)</f>
        <v>Garðabær,Hafnarfjarðarkaupstaður,Kópavogsbær,Reykjavíkurborg,Seltjarnarnesbær</v>
      </c>
      <c r="E3098" t="str">
        <f>VLOOKUP(Oliusala[[#This Row],[postnumer]],Sveitarfelog[#All],5,FALSE)</f>
        <v>Höfuðborgarsvæðið</v>
      </c>
      <c r="F3098" t="s">
        <v>26</v>
      </c>
      <c r="G3098" t="s">
        <v>23</v>
      </c>
      <c r="H3098" t="s">
        <v>58</v>
      </c>
      <c r="I3098" s="1">
        <v>12675</v>
      </c>
      <c r="J3098" s="2">
        <f>VLOOKUP(Oliusala[[#This Row],[tegund]],Tegundir!$B$2:$D$19,3,FALSE)*Oliusala[[#This Row],[magn]]/1000</f>
        <v>10.26675</v>
      </c>
      <c r="K3098">
        <v>2012</v>
      </c>
      <c r="L3098" t="s">
        <v>17</v>
      </c>
      <c r="M3098" s="144" t="s">
        <v>59</v>
      </c>
    </row>
    <row r="3099" spans="1:13" x14ac:dyDescent="0.2">
      <c r="A3099" t="s">
        <v>63</v>
      </c>
      <c r="B3099" s="144" t="s">
        <v>5</v>
      </c>
      <c r="C3099">
        <v>101</v>
      </c>
      <c r="D3099" t="str">
        <f>VLOOKUP(Oliusala[[#This Row],[postnumer]],Sveitarfelog[#All],4,FALSE)</f>
        <v>Garðabær,Hafnarfjarðarkaupstaður,Kópavogsbær,Reykjavíkurborg,Seltjarnarnesbær</v>
      </c>
      <c r="E3099" t="str">
        <f>VLOOKUP(Oliusala[[#This Row],[postnumer]],Sveitarfelog[#All],5,FALSE)</f>
        <v>Höfuðborgarsvæðið</v>
      </c>
      <c r="F3099" t="s">
        <v>23</v>
      </c>
      <c r="G3099" t="s">
        <v>23</v>
      </c>
      <c r="H3099" t="s">
        <v>61</v>
      </c>
      <c r="I3099" s="1">
        <v>3993667</v>
      </c>
      <c r="J3099" s="2">
        <f>VLOOKUP(Oliusala[[#This Row],[tegund]],Tegundir!$B$2:$D$19,3,FALSE)*Oliusala[[#This Row],[magn]]/1000</f>
        <v>3234.8702699999999</v>
      </c>
      <c r="K3099">
        <v>2012</v>
      </c>
      <c r="L3099" t="s">
        <v>17</v>
      </c>
      <c r="M3099" s="144" t="s">
        <v>62</v>
      </c>
    </row>
    <row r="3100" spans="1:13" x14ac:dyDescent="0.2">
      <c r="A3100" t="s">
        <v>63</v>
      </c>
      <c r="B3100" s="144" t="s">
        <v>5</v>
      </c>
      <c r="C3100">
        <v>101</v>
      </c>
      <c r="D3100" t="str">
        <f>VLOOKUP(Oliusala[[#This Row],[postnumer]],Sveitarfelog[#All],4,FALSE)</f>
        <v>Garðabær,Hafnarfjarðarkaupstaður,Kópavogsbær,Reykjavíkurborg,Seltjarnarnesbær</v>
      </c>
      <c r="E3100" t="str">
        <f>VLOOKUP(Oliusala[[#This Row],[postnumer]],Sveitarfelog[#All],5,FALSE)</f>
        <v>Höfuðborgarsvæðið</v>
      </c>
      <c r="F3100" t="s">
        <v>23</v>
      </c>
      <c r="G3100" t="s">
        <v>23</v>
      </c>
      <c r="H3100" t="s">
        <v>58</v>
      </c>
      <c r="I3100" s="1">
        <v>7158566</v>
      </c>
      <c r="J3100" s="2">
        <f>VLOOKUP(Oliusala[[#This Row],[tegund]],Tegundir!$B$2:$D$19,3,FALSE)*Oliusala[[#This Row],[magn]]/1000</f>
        <v>5798.4384600000003</v>
      </c>
      <c r="K3100">
        <v>2012</v>
      </c>
      <c r="L3100" t="s">
        <v>17</v>
      </c>
      <c r="M3100" s="144" t="s">
        <v>59</v>
      </c>
    </row>
    <row r="3101" spans="1:13" x14ac:dyDescent="0.2">
      <c r="A3101" t="s">
        <v>63</v>
      </c>
      <c r="B3101" s="144" t="s">
        <v>5</v>
      </c>
      <c r="C3101">
        <v>101</v>
      </c>
      <c r="D3101" t="str">
        <f>VLOOKUP(Oliusala[[#This Row],[postnumer]],Sveitarfelog[#All],4,FALSE)</f>
        <v>Garðabær,Hafnarfjarðarkaupstaður,Kópavogsbær,Reykjavíkurborg,Seltjarnarnesbær</v>
      </c>
      <c r="E3101" t="str">
        <f>VLOOKUP(Oliusala[[#This Row],[postnumer]],Sveitarfelog[#All],5,FALSE)</f>
        <v>Höfuðborgarsvæðið</v>
      </c>
      <c r="F3101" t="s">
        <v>23</v>
      </c>
      <c r="G3101" t="s">
        <v>23</v>
      </c>
      <c r="H3101" t="s">
        <v>58</v>
      </c>
      <c r="I3101" s="1">
        <v>17639</v>
      </c>
      <c r="J3101" s="2">
        <f>VLOOKUP(Oliusala[[#This Row],[tegund]],Tegundir!$B$2:$D$19,3,FALSE)*Oliusala[[#This Row],[magn]]/1000</f>
        <v>14.28759</v>
      </c>
      <c r="K3101">
        <v>2012</v>
      </c>
      <c r="L3101" t="s">
        <v>17</v>
      </c>
      <c r="M3101" s="144" t="s">
        <v>59</v>
      </c>
    </row>
    <row r="3102" spans="1:13" x14ac:dyDescent="0.2">
      <c r="A3102" t="s">
        <v>63</v>
      </c>
      <c r="B3102" s="144" t="s">
        <v>5</v>
      </c>
      <c r="C3102">
        <v>101</v>
      </c>
      <c r="D3102" t="str">
        <f>VLOOKUP(Oliusala[[#This Row],[postnumer]],Sveitarfelog[#All],4,FALSE)</f>
        <v>Garðabær,Hafnarfjarðarkaupstaður,Kópavogsbær,Reykjavíkurborg,Seltjarnarnesbær</v>
      </c>
      <c r="E3102" t="str">
        <f>VLOOKUP(Oliusala[[#This Row],[postnumer]],Sveitarfelog[#All],5,FALSE)</f>
        <v>Höfuðborgarsvæðið</v>
      </c>
      <c r="F3102" t="s">
        <v>26</v>
      </c>
      <c r="G3102" t="s">
        <v>23</v>
      </c>
      <c r="H3102" t="s">
        <v>58</v>
      </c>
      <c r="I3102" s="1">
        <v>13946</v>
      </c>
      <c r="J3102" s="2">
        <f>VLOOKUP(Oliusala[[#This Row],[tegund]],Tegundir!$B$2:$D$19,3,FALSE)*Oliusala[[#This Row],[magn]]/1000</f>
        <v>11.29626</v>
      </c>
      <c r="K3102">
        <v>2012</v>
      </c>
      <c r="L3102" t="s">
        <v>17</v>
      </c>
      <c r="M3102" s="144" t="s">
        <v>59</v>
      </c>
    </row>
    <row r="3103" spans="1:13" x14ac:dyDescent="0.2">
      <c r="A3103" t="s">
        <v>57</v>
      </c>
      <c r="B3103" s="144" t="s">
        <v>74</v>
      </c>
      <c r="C3103">
        <v>230</v>
      </c>
      <c r="D3103" t="str">
        <f>VLOOKUP(Oliusala[[#This Row],[postnumer]],Sveitarfelog[#All],4,FALSE)</f>
        <v>Reykjanesbær</v>
      </c>
      <c r="E3103" t="str">
        <f>VLOOKUP(Oliusala[[#This Row],[postnumer]],Sveitarfelog[#All],5,FALSE)</f>
        <v>Suðurnes</v>
      </c>
      <c r="F3103" t="s">
        <v>23</v>
      </c>
      <c r="G3103" t="s">
        <v>23</v>
      </c>
      <c r="H3103" t="s">
        <v>61</v>
      </c>
      <c r="I3103" s="1">
        <v>138443672</v>
      </c>
      <c r="J3103" s="2">
        <f>VLOOKUP(Oliusala[[#This Row],[tegund]],Tegundir!$B$2:$D$19,3,FALSE)*Oliusala[[#This Row],[magn]]/1000</f>
        <v>112139.37432</v>
      </c>
      <c r="K3103">
        <v>2012</v>
      </c>
      <c r="L3103" t="s">
        <v>17</v>
      </c>
      <c r="M3103" s="144" t="s">
        <v>62</v>
      </c>
    </row>
    <row r="3104" spans="1:13" x14ac:dyDescent="0.2">
      <c r="A3104" t="s">
        <v>63</v>
      </c>
      <c r="B3104" s="144" t="s">
        <v>74</v>
      </c>
      <c r="C3104">
        <v>230</v>
      </c>
      <c r="D3104" t="str">
        <f>VLOOKUP(Oliusala[[#This Row],[postnumer]],Sveitarfelog[#All],4,FALSE)</f>
        <v>Reykjanesbær</v>
      </c>
      <c r="E3104" t="str">
        <f>VLOOKUP(Oliusala[[#This Row],[postnumer]],Sveitarfelog[#All],5,FALSE)</f>
        <v>Suðurnes</v>
      </c>
      <c r="F3104" t="s">
        <v>23</v>
      </c>
      <c r="G3104" t="s">
        <v>23</v>
      </c>
      <c r="H3104" t="s">
        <v>61</v>
      </c>
      <c r="I3104" s="1">
        <v>29200879</v>
      </c>
      <c r="J3104" s="2">
        <f>VLOOKUP(Oliusala[[#This Row],[tegund]],Tegundir!$B$2:$D$19,3,FALSE)*Oliusala[[#This Row],[magn]]/1000</f>
        <v>23652.711990000003</v>
      </c>
      <c r="K3104">
        <v>2012</v>
      </c>
      <c r="L3104" t="s">
        <v>17</v>
      </c>
      <c r="M3104" s="144" t="s">
        <v>62</v>
      </c>
    </row>
    <row r="3105" spans="1:13" x14ac:dyDescent="0.2">
      <c r="A3105" t="s">
        <v>57</v>
      </c>
      <c r="B3105" s="144" t="s">
        <v>74</v>
      </c>
      <c r="C3105">
        <v>230</v>
      </c>
      <c r="D3105" t="str">
        <f>VLOOKUP(Oliusala[[#This Row],[postnumer]],Sveitarfelog[#All],4,FALSE)</f>
        <v>Reykjanesbær</v>
      </c>
      <c r="E3105" t="str">
        <f>VLOOKUP(Oliusala[[#This Row],[postnumer]],Sveitarfelog[#All],5,FALSE)</f>
        <v>Suðurnes</v>
      </c>
      <c r="F3105" t="s">
        <v>23</v>
      </c>
      <c r="G3105" t="s">
        <v>23</v>
      </c>
      <c r="H3105" t="s">
        <v>60</v>
      </c>
      <c r="I3105" s="1">
        <v>43549</v>
      </c>
      <c r="J3105" s="2">
        <f>VLOOKUP(Oliusala[[#This Row],[tegund]],Tegundir!$B$2:$D$19,3,FALSE)*Oliusala[[#This Row],[magn]]/1000</f>
        <v>35.27469</v>
      </c>
      <c r="K3105">
        <v>2012</v>
      </c>
      <c r="L3105" t="s">
        <v>17</v>
      </c>
      <c r="M3105" s="144" t="s">
        <v>59</v>
      </c>
    </row>
    <row r="3106" spans="1:13" x14ac:dyDescent="0.2">
      <c r="A3106" t="s">
        <v>63</v>
      </c>
      <c r="B3106" s="144" t="s">
        <v>74</v>
      </c>
      <c r="C3106">
        <v>230</v>
      </c>
      <c r="D3106" t="str">
        <f>VLOOKUP(Oliusala[[#This Row],[postnumer]],Sveitarfelog[#All],4,FALSE)</f>
        <v>Reykjanesbær</v>
      </c>
      <c r="E3106" t="str">
        <f>VLOOKUP(Oliusala[[#This Row],[postnumer]],Sveitarfelog[#All],5,FALSE)</f>
        <v>Suðurnes</v>
      </c>
      <c r="F3106" t="s">
        <v>23</v>
      </c>
      <c r="G3106" t="s">
        <v>23</v>
      </c>
      <c r="H3106" t="s">
        <v>58</v>
      </c>
      <c r="I3106" s="1">
        <v>10001</v>
      </c>
      <c r="J3106" s="2">
        <f>VLOOKUP(Oliusala[[#This Row],[tegund]],Tegundir!$B$2:$D$19,3,FALSE)*Oliusala[[#This Row],[magn]]/1000</f>
        <v>8.100810000000001</v>
      </c>
      <c r="K3106">
        <v>2012</v>
      </c>
      <c r="L3106" t="s">
        <v>17</v>
      </c>
      <c r="M3106" s="144" t="s">
        <v>59</v>
      </c>
    </row>
    <row r="3107" spans="1:13" x14ac:dyDescent="0.2">
      <c r="A3107" t="s">
        <v>63</v>
      </c>
      <c r="B3107" s="144" t="s">
        <v>100</v>
      </c>
      <c r="C3107">
        <v>360</v>
      </c>
      <c r="D3107" t="str">
        <f>VLOOKUP(Oliusala[[#This Row],[postnumer]],Sveitarfelog[#All],4,FALSE)</f>
        <v>Snæfellsbær</v>
      </c>
      <c r="E3107" t="str">
        <f>VLOOKUP(Oliusala[[#This Row],[postnumer]],Sveitarfelog[#All],5,FALSE)</f>
        <v>Vesturland</v>
      </c>
      <c r="F3107" t="s">
        <v>23</v>
      </c>
      <c r="G3107" t="s">
        <v>23</v>
      </c>
      <c r="H3107" t="s">
        <v>61</v>
      </c>
      <c r="I3107" s="1">
        <v>2060</v>
      </c>
      <c r="J3107" s="2">
        <f>VLOOKUP(Oliusala[[#This Row],[tegund]],Tegundir!$B$2:$D$19,3,FALSE)*Oliusala[[#This Row],[magn]]/1000</f>
        <v>1.6686000000000001</v>
      </c>
      <c r="K3107">
        <v>2012</v>
      </c>
      <c r="L3107" t="s">
        <v>17</v>
      </c>
      <c r="M3107" s="144" t="s">
        <v>62</v>
      </c>
    </row>
    <row r="3108" spans="1:13" x14ac:dyDescent="0.2">
      <c r="A3108" t="s">
        <v>63</v>
      </c>
      <c r="B3108" s="144" t="s">
        <v>100</v>
      </c>
      <c r="C3108">
        <v>360</v>
      </c>
      <c r="D3108" t="str">
        <f>VLOOKUP(Oliusala[[#This Row],[postnumer]],Sveitarfelog[#All],4,FALSE)</f>
        <v>Snæfellsbær</v>
      </c>
      <c r="E3108" t="str">
        <f>VLOOKUP(Oliusala[[#This Row],[postnumer]],Sveitarfelog[#All],5,FALSE)</f>
        <v>Vesturland</v>
      </c>
      <c r="F3108" t="s">
        <v>23</v>
      </c>
      <c r="G3108" t="s">
        <v>23</v>
      </c>
      <c r="H3108" t="s">
        <v>58</v>
      </c>
      <c r="I3108" s="1">
        <v>2948</v>
      </c>
      <c r="J3108" s="2">
        <f>VLOOKUP(Oliusala[[#This Row],[tegund]],Tegundir!$B$2:$D$19,3,FALSE)*Oliusala[[#This Row],[magn]]/1000</f>
        <v>2.38788</v>
      </c>
      <c r="K3108">
        <v>2012</v>
      </c>
      <c r="L3108" t="s">
        <v>17</v>
      </c>
      <c r="M3108" s="144" t="s">
        <v>59</v>
      </c>
    </row>
    <row r="3109" spans="1:13" x14ac:dyDescent="0.2">
      <c r="A3109" t="s">
        <v>63</v>
      </c>
      <c r="B3109" s="144" t="s">
        <v>108</v>
      </c>
      <c r="C3109">
        <v>400</v>
      </c>
      <c r="D3109" t="str">
        <f>VLOOKUP(Oliusala[[#This Row],[postnumer]],Sveitarfelog[#All],4,FALSE)</f>
        <v>Ísafjarðarbær</v>
      </c>
      <c r="E3109" t="str">
        <f>VLOOKUP(Oliusala[[#This Row],[postnumer]],Sveitarfelog[#All],5,FALSE)</f>
        <v>Vestfirðir</v>
      </c>
      <c r="F3109" t="s">
        <v>23</v>
      </c>
      <c r="G3109" t="s">
        <v>23</v>
      </c>
      <c r="H3109" t="s">
        <v>61</v>
      </c>
      <c r="I3109" s="1">
        <v>10578</v>
      </c>
      <c r="J3109" s="2">
        <f>VLOOKUP(Oliusala[[#This Row],[tegund]],Tegundir!$B$2:$D$19,3,FALSE)*Oliusala[[#This Row],[magn]]/1000</f>
        <v>8.5681799999999999</v>
      </c>
      <c r="K3109">
        <v>2012</v>
      </c>
      <c r="L3109" t="s">
        <v>17</v>
      </c>
      <c r="M3109" s="144" t="s">
        <v>62</v>
      </c>
    </row>
    <row r="3110" spans="1:13" x14ac:dyDescent="0.2">
      <c r="A3110" t="s">
        <v>63</v>
      </c>
      <c r="B3110" s="144" t="s">
        <v>108</v>
      </c>
      <c r="C3110">
        <v>400</v>
      </c>
      <c r="D3110" t="str">
        <f>VLOOKUP(Oliusala[[#This Row],[postnumer]],Sveitarfelog[#All],4,FALSE)</f>
        <v>Ísafjarðarbær</v>
      </c>
      <c r="E3110" t="str">
        <f>VLOOKUP(Oliusala[[#This Row],[postnumer]],Sveitarfelog[#All],5,FALSE)</f>
        <v>Vestfirðir</v>
      </c>
      <c r="F3110" t="s">
        <v>23</v>
      </c>
      <c r="G3110" t="s">
        <v>23</v>
      </c>
      <c r="H3110" t="s">
        <v>58</v>
      </c>
      <c r="I3110" s="1">
        <v>31689</v>
      </c>
      <c r="J3110" s="2">
        <f>VLOOKUP(Oliusala[[#This Row],[tegund]],Tegundir!$B$2:$D$19,3,FALSE)*Oliusala[[#This Row],[magn]]/1000</f>
        <v>25.668089999999999</v>
      </c>
      <c r="K3110">
        <v>2012</v>
      </c>
      <c r="L3110" t="s">
        <v>17</v>
      </c>
      <c r="M3110" s="144" t="s">
        <v>59</v>
      </c>
    </row>
    <row r="3111" spans="1:13" x14ac:dyDescent="0.2">
      <c r="A3111" t="s">
        <v>63</v>
      </c>
      <c r="B3111" s="144" t="s">
        <v>118</v>
      </c>
      <c r="C3111">
        <v>465</v>
      </c>
      <c r="D3111" t="str">
        <f>VLOOKUP(Oliusala[[#This Row],[postnumer]],Sveitarfelog[#All],4,FALSE)</f>
        <v>Vesturbyggð</v>
      </c>
      <c r="E3111" t="str">
        <f>VLOOKUP(Oliusala[[#This Row],[postnumer]],Sveitarfelog[#All],5,FALSE)</f>
        <v>Vestfirðir</v>
      </c>
      <c r="F3111" t="s">
        <v>23</v>
      </c>
      <c r="G3111" t="s">
        <v>23</v>
      </c>
      <c r="H3111" t="s">
        <v>58</v>
      </c>
      <c r="I3111" s="1">
        <v>5523</v>
      </c>
      <c r="J3111" s="2">
        <f>VLOOKUP(Oliusala[[#This Row],[tegund]],Tegundir!$B$2:$D$19,3,FALSE)*Oliusala[[#This Row],[magn]]/1000</f>
        <v>4.47363</v>
      </c>
      <c r="K3111">
        <v>2012</v>
      </c>
      <c r="L3111" t="s">
        <v>17</v>
      </c>
      <c r="M3111" s="144" t="s">
        <v>59</v>
      </c>
    </row>
    <row r="3112" spans="1:13" x14ac:dyDescent="0.2">
      <c r="A3112" t="s">
        <v>57</v>
      </c>
      <c r="B3112" s="144" t="s">
        <v>120</v>
      </c>
      <c r="C3112">
        <v>500</v>
      </c>
      <c r="D3112" t="str">
        <f>VLOOKUP(Oliusala[[#This Row],[postnumer]],Sveitarfelog[#All],4,FALSE)</f>
        <v>Húnaþing vestra</v>
      </c>
      <c r="E3112" t="str">
        <f>VLOOKUP(Oliusala[[#This Row],[postnumer]],Sveitarfelog[#All],5,FALSE)</f>
        <v>Norðurland vestra</v>
      </c>
      <c r="F3112" t="s">
        <v>23</v>
      </c>
      <c r="G3112" t="s">
        <v>23</v>
      </c>
      <c r="H3112" t="s">
        <v>60</v>
      </c>
      <c r="I3112" s="1">
        <v>9169</v>
      </c>
      <c r="J3112" s="2">
        <f>VLOOKUP(Oliusala[[#This Row],[tegund]],Tegundir!$B$2:$D$19,3,FALSE)*Oliusala[[#This Row],[magn]]/1000</f>
        <v>7.4268900000000002</v>
      </c>
      <c r="K3112">
        <v>2012</v>
      </c>
      <c r="L3112" t="s">
        <v>17</v>
      </c>
      <c r="M3112" s="144" t="s">
        <v>59</v>
      </c>
    </row>
    <row r="3113" spans="1:13" x14ac:dyDescent="0.2">
      <c r="A3113" t="s">
        <v>63</v>
      </c>
      <c r="B3113" s="144" t="s">
        <v>130</v>
      </c>
      <c r="C3113">
        <v>550</v>
      </c>
      <c r="D3113" t="str">
        <f>VLOOKUP(Oliusala[[#This Row],[postnumer]],Sveitarfelog[#All],4,FALSE)</f>
        <v>Skagafjörður</v>
      </c>
      <c r="E3113" t="str">
        <f>VLOOKUP(Oliusala[[#This Row],[postnumer]],Sveitarfelog[#All],5,FALSE)</f>
        <v>Norðurland vestra</v>
      </c>
      <c r="F3113" t="s">
        <v>23</v>
      </c>
      <c r="G3113" t="s">
        <v>23</v>
      </c>
      <c r="H3113" t="s">
        <v>58</v>
      </c>
      <c r="I3113" s="1">
        <v>11568</v>
      </c>
      <c r="J3113" s="2">
        <f>VLOOKUP(Oliusala[[#This Row],[tegund]],Tegundir!$B$2:$D$19,3,FALSE)*Oliusala[[#This Row],[magn]]/1000</f>
        <v>9.3700799999999997</v>
      </c>
      <c r="K3113">
        <v>2012</v>
      </c>
      <c r="L3113" t="s">
        <v>17</v>
      </c>
      <c r="M3113" s="144" t="s">
        <v>59</v>
      </c>
    </row>
    <row r="3114" spans="1:13" x14ac:dyDescent="0.2">
      <c r="A3114" t="s">
        <v>63</v>
      </c>
      <c r="B3114" s="144" t="s">
        <v>137</v>
      </c>
      <c r="C3114">
        <v>600</v>
      </c>
      <c r="D3114" t="str">
        <f>VLOOKUP(Oliusala[[#This Row],[postnumer]],Sveitarfelog[#All],4,FALSE)</f>
        <v>Akureyrarbær,Eyjafjarðarsveit,Hörgársveit,Svalbarðsstrandarhreppur,Grýtubakkahreppur</v>
      </c>
      <c r="E3114" t="str">
        <f>VLOOKUP(Oliusala[[#This Row],[postnumer]],Sveitarfelog[#All],5,FALSE)</f>
        <v>Norðurland eystra</v>
      </c>
      <c r="F3114" t="s">
        <v>23</v>
      </c>
      <c r="G3114" t="s">
        <v>23</v>
      </c>
      <c r="H3114" t="s">
        <v>61</v>
      </c>
      <c r="I3114" s="1">
        <v>530385</v>
      </c>
      <c r="J3114" s="2">
        <f>VLOOKUP(Oliusala[[#This Row],[tegund]],Tegundir!$B$2:$D$19,3,FALSE)*Oliusala[[#This Row],[magn]]/1000</f>
        <v>429.61185000000006</v>
      </c>
      <c r="K3114">
        <v>2012</v>
      </c>
      <c r="L3114" t="s">
        <v>17</v>
      </c>
      <c r="M3114" s="144" t="s">
        <v>62</v>
      </c>
    </row>
    <row r="3115" spans="1:13" x14ac:dyDescent="0.2">
      <c r="A3115" t="s">
        <v>63</v>
      </c>
      <c r="B3115" s="144" t="s">
        <v>137</v>
      </c>
      <c r="C3115">
        <v>600</v>
      </c>
      <c r="D3115" t="str">
        <f>VLOOKUP(Oliusala[[#This Row],[postnumer]],Sveitarfelog[#All],4,FALSE)</f>
        <v>Akureyrarbær,Eyjafjarðarsveit,Hörgársveit,Svalbarðsstrandarhreppur,Grýtubakkahreppur</v>
      </c>
      <c r="E3115" t="str">
        <f>VLOOKUP(Oliusala[[#This Row],[postnumer]],Sveitarfelog[#All],5,FALSE)</f>
        <v>Norðurland eystra</v>
      </c>
      <c r="F3115" t="s">
        <v>23</v>
      </c>
      <c r="G3115" t="s">
        <v>23</v>
      </c>
      <c r="H3115" t="s">
        <v>58</v>
      </c>
      <c r="I3115" s="1">
        <v>354751</v>
      </c>
      <c r="J3115" s="2">
        <f>VLOOKUP(Oliusala[[#This Row],[tegund]],Tegundir!$B$2:$D$19,3,FALSE)*Oliusala[[#This Row],[magn]]/1000</f>
        <v>287.34830999999997</v>
      </c>
      <c r="K3115">
        <v>2012</v>
      </c>
      <c r="L3115" t="s">
        <v>17</v>
      </c>
      <c r="M3115" s="144" t="s">
        <v>59</v>
      </c>
    </row>
    <row r="3116" spans="1:13" x14ac:dyDescent="0.2">
      <c r="A3116" t="s">
        <v>63</v>
      </c>
      <c r="B3116" s="144" t="s">
        <v>153</v>
      </c>
      <c r="C3116">
        <v>700</v>
      </c>
      <c r="D3116" t="str">
        <f>VLOOKUP(Oliusala[[#This Row],[postnumer]],Sveitarfelog[#All],4,FALSE)</f>
        <v>Fljótsdalshreppur,Múlaþing</v>
      </c>
      <c r="E3116" t="str">
        <f>VLOOKUP(Oliusala[[#This Row],[postnumer]],Sveitarfelog[#All],5,FALSE)</f>
        <v>Austurland</v>
      </c>
      <c r="F3116" t="s">
        <v>23</v>
      </c>
      <c r="G3116" t="s">
        <v>23</v>
      </c>
      <c r="H3116" t="s">
        <v>61</v>
      </c>
      <c r="I3116" s="1">
        <v>82917</v>
      </c>
      <c r="J3116" s="2">
        <f>VLOOKUP(Oliusala[[#This Row],[tegund]],Tegundir!$B$2:$D$19,3,FALSE)*Oliusala[[#This Row],[magn]]/1000</f>
        <v>67.162770000000009</v>
      </c>
      <c r="K3116">
        <v>2012</v>
      </c>
      <c r="L3116" t="s">
        <v>17</v>
      </c>
      <c r="M3116" s="144" t="s">
        <v>62</v>
      </c>
    </row>
    <row r="3117" spans="1:13" x14ac:dyDescent="0.2">
      <c r="A3117" t="s">
        <v>63</v>
      </c>
      <c r="B3117" s="144" t="s">
        <v>153</v>
      </c>
      <c r="C3117">
        <v>700</v>
      </c>
      <c r="D3117" t="str">
        <f>VLOOKUP(Oliusala[[#This Row],[postnumer]],Sveitarfelog[#All],4,FALSE)</f>
        <v>Fljótsdalshreppur,Múlaþing</v>
      </c>
      <c r="E3117" t="str">
        <f>VLOOKUP(Oliusala[[#This Row],[postnumer]],Sveitarfelog[#All],5,FALSE)</f>
        <v>Austurland</v>
      </c>
      <c r="F3117" t="s">
        <v>23</v>
      </c>
      <c r="G3117" t="s">
        <v>23</v>
      </c>
      <c r="H3117" t="s">
        <v>58</v>
      </c>
      <c r="I3117" s="1">
        <v>50350</v>
      </c>
      <c r="J3117" s="2">
        <f>VLOOKUP(Oliusala[[#This Row],[tegund]],Tegundir!$B$2:$D$19,3,FALSE)*Oliusala[[#This Row],[magn]]/1000</f>
        <v>40.783499999999997</v>
      </c>
      <c r="K3117">
        <v>2012</v>
      </c>
      <c r="L3117" t="s">
        <v>17</v>
      </c>
      <c r="M3117" s="144" t="s">
        <v>59</v>
      </c>
    </row>
    <row r="3118" spans="1:13" x14ac:dyDescent="0.2">
      <c r="A3118" t="s">
        <v>63</v>
      </c>
      <c r="B3118" s="144" t="s">
        <v>168</v>
      </c>
      <c r="C3118">
        <v>780</v>
      </c>
      <c r="D3118" t="str">
        <f>VLOOKUP(Oliusala[[#This Row],[postnumer]],Sveitarfelog[#All],4,FALSE)</f>
        <v>Sveitarfélagið Hornafjörður</v>
      </c>
      <c r="E3118" t="str">
        <f>VLOOKUP(Oliusala[[#This Row],[postnumer]],Sveitarfelog[#All],5,FALSE)</f>
        <v>Suðurland</v>
      </c>
      <c r="F3118" t="s">
        <v>23</v>
      </c>
      <c r="G3118" t="s">
        <v>23</v>
      </c>
      <c r="H3118" t="s">
        <v>61</v>
      </c>
      <c r="I3118" s="1">
        <v>2531</v>
      </c>
      <c r="J3118" s="2">
        <f>VLOOKUP(Oliusala[[#This Row],[tegund]],Tegundir!$B$2:$D$19,3,FALSE)*Oliusala[[#This Row],[magn]]/1000</f>
        <v>2.0501100000000001</v>
      </c>
      <c r="K3118">
        <v>2012</v>
      </c>
      <c r="L3118" t="s">
        <v>17</v>
      </c>
      <c r="M3118" s="144" t="s">
        <v>62</v>
      </c>
    </row>
    <row r="3119" spans="1:13" x14ac:dyDescent="0.2">
      <c r="A3119" t="s">
        <v>63</v>
      </c>
      <c r="B3119" s="144" t="s">
        <v>168</v>
      </c>
      <c r="C3119">
        <v>780</v>
      </c>
      <c r="D3119" t="str">
        <f>VLOOKUP(Oliusala[[#This Row],[postnumer]],Sveitarfelog[#All],4,FALSE)</f>
        <v>Sveitarfélagið Hornafjörður</v>
      </c>
      <c r="E3119" t="str">
        <f>VLOOKUP(Oliusala[[#This Row],[postnumer]],Sveitarfelog[#All],5,FALSE)</f>
        <v>Suðurland</v>
      </c>
      <c r="F3119" t="s">
        <v>23</v>
      </c>
      <c r="G3119" t="s">
        <v>23</v>
      </c>
      <c r="H3119" t="s">
        <v>58</v>
      </c>
      <c r="I3119" s="1">
        <v>35732</v>
      </c>
      <c r="J3119" s="2">
        <f>VLOOKUP(Oliusala[[#This Row],[tegund]],Tegundir!$B$2:$D$19,3,FALSE)*Oliusala[[#This Row],[magn]]/1000</f>
        <v>28.942920000000001</v>
      </c>
      <c r="K3119">
        <v>2012</v>
      </c>
      <c r="L3119" t="s">
        <v>17</v>
      </c>
      <c r="M3119" s="144" t="s">
        <v>59</v>
      </c>
    </row>
    <row r="3120" spans="1:13" x14ac:dyDescent="0.2">
      <c r="A3120" t="s">
        <v>63</v>
      </c>
      <c r="B3120" s="144" t="s">
        <v>196</v>
      </c>
      <c r="C3120">
        <v>900</v>
      </c>
      <c r="D3120" t="str">
        <f>VLOOKUP(Oliusala[[#This Row],[postnumer]],Sveitarfelog[#All],4,FALSE)</f>
        <v>Vestmannaeyjabær</v>
      </c>
      <c r="E3120" t="str">
        <f>VLOOKUP(Oliusala[[#This Row],[postnumer]],Sveitarfelog[#All],5,FALSE)</f>
        <v>Suðurland</v>
      </c>
      <c r="F3120" t="s">
        <v>23</v>
      </c>
      <c r="G3120" t="s">
        <v>23</v>
      </c>
      <c r="H3120" t="s">
        <v>61</v>
      </c>
      <c r="I3120" s="1">
        <v>2095</v>
      </c>
      <c r="J3120" s="2">
        <f>VLOOKUP(Oliusala[[#This Row],[tegund]],Tegundir!$B$2:$D$19,3,FALSE)*Oliusala[[#This Row],[magn]]/1000</f>
        <v>1.69695</v>
      </c>
      <c r="K3120">
        <v>2012</v>
      </c>
      <c r="L3120" t="s">
        <v>17</v>
      </c>
      <c r="M3120" s="144" t="s">
        <v>62</v>
      </c>
    </row>
    <row r="3121" spans="1:15" x14ac:dyDescent="0.2">
      <c r="A3121" t="s">
        <v>63</v>
      </c>
      <c r="B3121" s="144" t="s">
        <v>196</v>
      </c>
      <c r="C3121">
        <v>900</v>
      </c>
      <c r="D3121" t="str">
        <f>VLOOKUP(Oliusala[[#This Row],[postnumer]],Sveitarfelog[#All],4,FALSE)</f>
        <v>Vestmannaeyjabær</v>
      </c>
      <c r="E3121" t="str">
        <f>VLOOKUP(Oliusala[[#This Row],[postnumer]],Sveitarfelog[#All],5,FALSE)</f>
        <v>Suðurland</v>
      </c>
      <c r="F3121" t="s">
        <v>23</v>
      </c>
      <c r="G3121" t="s">
        <v>23</v>
      </c>
      <c r="H3121" t="s">
        <v>58</v>
      </c>
      <c r="I3121" s="1">
        <v>10199</v>
      </c>
      <c r="J3121" s="2">
        <f>VLOOKUP(Oliusala[[#This Row],[tegund]],Tegundir!$B$2:$D$19,3,FALSE)*Oliusala[[#This Row],[magn]]/1000</f>
        <v>8.2611900000000009</v>
      </c>
      <c r="K3121">
        <v>2012</v>
      </c>
      <c r="L3121" t="s">
        <v>17</v>
      </c>
      <c r="M3121" s="144" t="s">
        <v>59</v>
      </c>
    </row>
    <row r="3122" spans="1:15" x14ac:dyDescent="0.2">
      <c r="A3122" t="s">
        <v>63</v>
      </c>
      <c r="B3122" s="144" t="s">
        <v>163</v>
      </c>
      <c r="C3122">
        <v>850</v>
      </c>
      <c r="D3122" t="str">
        <f>VLOOKUP(Oliusala[[#This Row],[postnumer]],Sveitarfelog[#All],4,FALSE)</f>
        <v>Ásahreppur,Rangárþing ytra</v>
      </c>
      <c r="E3122" t="str">
        <f>VLOOKUP(Oliusala[[#This Row],[postnumer]],Sveitarfelog[#All],5,FALSE)</f>
        <v>Suðurland</v>
      </c>
      <c r="F3122" t="s">
        <v>26</v>
      </c>
      <c r="G3122" t="s">
        <v>23</v>
      </c>
      <c r="H3122" t="s">
        <v>58</v>
      </c>
      <c r="I3122" s="1">
        <v>3360</v>
      </c>
      <c r="J3122" s="2">
        <f>VLOOKUP(Oliusala[[#This Row],[tegund]],Tegundir!$B$2:$D$19,3,FALSE)*Oliusala[[#This Row],[magn]]/1000</f>
        <v>2.7216000000000005</v>
      </c>
      <c r="K3122">
        <v>2012</v>
      </c>
      <c r="L3122" t="s">
        <v>17</v>
      </c>
      <c r="M3122" s="144" t="s">
        <v>59</v>
      </c>
    </row>
    <row r="3123" spans="1:15" x14ac:dyDescent="0.2">
      <c r="A3123" t="s">
        <v>63</v>
      </c>
      <c r="B3123" s="144" t="s">
        <v>5</v>
      </c>
      <c r="C3123">
        <v>101</v>
      </c>
      <c r="D3123" t="str">
        <f>VLOOKUP(Oliusala[[#This Row],[postnumer]],Sveitarfelog[#All],4,FALSE)</f>
        <v>Garðabær,Hafnarfjarðarkaupstaður,Kópavogsbær,Reykjavíkurborg,Seltjarnarnesbær</v>
      </c>
      <c r="E3123" t="str">
        <f>VLOOKUP(Oliusala[[#This Row],[postnumer]],Sveitarfelog[#All],5,FALSE)</f>
        <v>Höfuðborgarsvæðið</v>
      </c>
      <c r="F3123" t="s">
        <v>25</v>
      </c>
      <c r="G3123" t="s">
        <v>24</v>
      </c>
      <c r="H3123" t="s">
        <v>58</v>
      </c>
      <c r="I3123" s="1">
        <v>56894</v>
      </c>
      <c r="J3123" s="2">
        <f>VLOOKUP(Oliusala[[#This Row],[tegund]],Tegundir!$B$2:$D$19,3,FALSE)*Oliusala[[#This Row],[magn]]/1000</f>
        <v>49.21331</v>
      </c>
      <c r="K3123">
        <v>2012</v>
      </c>
      <c r="L3123" t="s">
        <v>19</v>
      </c>
      <c r="M3123" s="144" t="s">
        <v>59</v>
      </c>
      <c r="O3123" s="144" t="s">
        <v>1997</v>
      </c>
    </row>
    <row r="3124" spans="1:15" x14ac:dyDescent="0.2">
      <c r="A3124" t="s">
        <v>63</v>
      </c>
      <c r="B3124" s="144" t="s">
        <v>5</v>
      </c>
      <c r="C3124">
        <v>101</v>
      </c>
      <c r="D3124" t="str">
        <f>VLOOKUP(Oliusala[[#This Row],[postnumer]],Sveitarfelog[#All],4,FALSE)</f>
        <v>Garðabær,Hafnarfjarðarkaupstaður,Kópavogsbær,Reykjavíkurborg,Seltjarnarnesbær</v>
      </c>
      <c r="E3124" t="str">
        <f>VLOOKUP(Oliusala[[#This Row],[postnumer]],Sveitarfelog[#All],5,FALSE)</f>
        <v>Höfuðborgarsvæðið</v>
      </c>
      <c r="F3124" t="s">
        <v>25</v>
      </c>
      <c r="G3124" t="s">
        <v>24</v>
      </c>
      <c r="H3124" t="s">
        <v>58</v>
      </c>
      <c r="I3124" s="1">
        <v>3416</v>
      </c>
      <c r="J3124" s="2">
        <f>VLOOKUP(Oliusala[[#This Row],[tegund]],Tegundir!$B$2:$D$19,3,FALSE)*Oliusala[[#This Row],[magn]]/1000</f>
        <v>2.9548400000000004</v>
      </c>
      <c r="K3124">
        <v>2012</v>
      </c>
      <c r="L3124" t="s">
        <v>19</v>
      </c>
      <c r="M3124" s="144" t="s">
        <v>59</v>
      </c>
      <c r="O3124" s="144" t="s">
        <v>1997</v>
      </c>
    </row>
    <row r="3125" spans="1:15" x14ac:dyDescent="0.2">
      <c r="A3125" t="s">
        <v>63</v>
      </c>
      <c r="B3125" s="144" t="s">
        <v>5</v>
      </c>
      <c r="C3125">
        <v>101</v>
      </c>
      <c r="D3125" t="str">
        <f>VLOOKUP(Oliusala[[#This Row],[postnumer]],Sveitarfelog[#All],4,FALSE)</f>
        <v>Garðabær,Hafnarfjarðarkaupstaður,Kópavogsbær,Reykjavíkurborg,Seltjarnarnesbær</v>
      </c>
      <c r="E3125" t="str">
        <f>VLOOKUP(Oliusala[[#This Row],[postnumer]],Sveitarfelog[#All],5,FALSE)</f>
        <v>Höfuðborgarsvæðið</v>
      </c>
      <c r="F3125" t="s">
        <v>25</v>
      </c>
      <c r="G3125" t="s">
        <v>24</v>
      </c>
      <c r="H3125" t="s">
        <v>58</v>
      </c>
      <c r="I3125" s="1">
        <v>49277</v>
      </c>
      <c r="J3125" s="2">
        <f>VLOOKUP(Oliusala[[#This Row],[tegund]],Tegundir!$B$2:$D$19,3,FALSE)*Oliusala[[#This Row],[magn]]/1000</f>
        <v>42.624604999999995</v>
      </c>
      <c r="K3125">
        <v>2012</v>
      </c>
      <c r="L3125" t="s">
        <v>19</v>
      </c>
      <c r="M3125" s="144" t="s">
        <v>59</v>
      </c>
      <c r="O3125" s="144" t="s">
        <v>1997</v>
      </c>
    </row>
    <row r="3126" spans="1:15" x14ac:dyDescent="0.2">
      <c r="A3126" t="s">
        <v>63</v>
      </c>
      <c r="B3126" s="144" t="s">
        <v>5</v>
      </c>
      <c r="C3126">
        <v>101</v>
      </c>
      <c r="D3126" t="str">
        <f>VLOOKUP(Oliusala[[#This Row],[postnumer]],Sveitarfelog[#All],4,FALSE)</f>
        <v>Garðabær,Hafnarfjarðarkaupstaður,Kópavogsbær,Reykjavíkurborg,Seltjarnarnesbær</v>
      </c>
      <c r="E3126" t="str">
        <f>VLOOKUP(Oliusala[[#This Row],[postnumer]],Sveitarfelog[#All],5,FALSE)</f>
        <v>Höfuðborgarsvæðið</v>
      </c>
      <c r="F3126" t="s">
        <v>25</v>
      </c>
      <c r="G3126" t="s">
        <v>24</v>
      </c>
      <c r="H3126" t="s">
        <v>58</v>
      </c>
      <c r="I3126" s="1">
        <v>20493</v>
      </c>
      <c r="J3126" s="2">
        <f>VLOOKUP(Oliusala[[#This Row],[tegund]],Tegundir!$B$2:$D$19,3,FALSE)*Oliusala[[#This Row],[magn]]/1000</f>
        <v>17.726444999999998</v>
      </c>
      <c r="K3126">
        <v>2012</v>
      </c>
      <c r="L3126" t="s">
        <v>19</v>
      </c>
      <c r="M3126" s="144" t="s">
        <v>59</v>
      </c>
      <c r="O3126" s="144" t="s">
        <v>1997</v>
      </c>
    </row>
    <row r="3127" spans="1:15" x14ac:dyDescent="0.2">
      <c r="A3127" t="s">
        <v>63</v>
      </c>
      <c r="B3127" s="144" t="s">
        <v>5</v>
      </c>
      <c r="C3127">
        <v>101</v>
      </c>
      <c r="D3127" t="str">
        <f>VLOOKUP(Oliusala[[#This Row],[postnumer]],Sveitarfelog[#All],4,FALSE)</f>
        <v>Garðabær,Hafnarfjarðarkaupstaður,Kópavogsbær,Reykjavíkurborg,Seltjarnarnesbær</v>
      </c>
      <c r="E3127" t="str">
        <f>VLOOKUP(Oliusala[[#This Row],[postnumer]],Sveitarfelog[#All],5,FALSE)</f>
        <v>Höfuðborgarsvæðið</v>
      </c>
      <c r="F3127" t="s">
        <v>25</v>
      </c>
      <c r="G3127" t="s">
        <v>24</v>
      </c>
      <c r="H3127" t="s">
        <v>58</v>
      </c>
      <c r="I3127" s="1">
        <v>1589</v>
      </c>
      <c r="J3127" s="2">
        <f>VLOOKUP(Oliusala[[#This Row],[tegund]],Tegundir!$B$2:$D$19,3,FALSE)*Oliusala[[#This Row],[magn]]/1000</f>
        <v>1.374485</v>
      </c>
      <c r="K3127">
        <v>2012</v>
      </c>
      <c r="L3127" t="s">
        <v>19</v>
      </c>
      <c r="M3127" s="144" t="s">
        <v>59</v>
      </c>
      <c r="O3127" s="144" t="s">
        <v>1997</v>
      </c>
    </row>
    <row r="3128" spans="1:15" x14ac:dyDescent="0.2">
      <c r="A3128" t="s">
        <v>63</v>
      </c>
      <c r="B3128" s="144" t="s">
        <v>5</v>
      </c>
      <c r="C3128">
        <v>101</v>
      </c>
      <c r="D3128" t="str">
        <f>VLOOKUP(Oliusala[[#This Row],[postnumer]],Sveitarfelog[#All],4,FALSE)</f>
        <v>Garðabær,Hafnarfjarðarkaupstaður,Kópavogsbær,Reykjavíkurborg,Seltjarnarnesbær</v>
      </c>
      <c r="E3128" t="str">
        <f>VLOOKUP(Oliusala[[#This Row],[postnumer]],Sveitarfelog[#All],5,FALSE)</f>
        <v>Höfuðborgarsvæðið</v>
      </c>
      <c r="F3128" t="s">
        <v>25</v>
      </c>
      <c r="G3128" t="s">
        <v>24</v>
      </c>
      <c r="H3128" t="s">
        <v>58</v>
      </c>
      <c r="I3128" s="1">
        <v>19614</v>
      </c>
      <c r="J3128" s="2">
        <f>VLOOKUP(Oliusala[[#This Row],[tegund]],Tegundir!$B$2:$D$19,3,FALSE)*Oliusala[[#This Row],[magn]]/1000</f>
        <v>16.96611</v>
      </c>
      <c r="K3128">
        <v>2012</v>
      </c>
      <c r="L3128" t="s">
        <v>19</v>
      </c>
      <c r="M3128" s="144" t="s">
        <v>59</v>
      </c>
      <c r="O3128" s="144" t="s">
        <v>1997</v>
      </c>
    </row>
    <row r="3129" spans="1:15" x14ac:dyDescent="0.2">
      <c r="A3129" t="s">
        <v>63</v>
      </c>
      <c r="B3129" s="144" t="s">
        <v>5</v>
      </c>
      <c r="C3129">
        <v>101</v>
      </c>
      <c r="D3129" t="str">
        <f>VLOOKUP(Oliusala[[#This Row],[postnumer]],Sveitarfelog[#All],4,FALSE)</f>
        <v>Garðabær,Hafnarfjarðarkaupstaður,Kópavogsbær,Reykjavíkurborg,Seltjarnarnesbær</v>
      </c>
      <c r="E3129" t="str">
        <f>VLOOKUP(Oliusala[[#This Row],[postnumer]],Sveitarfelog[#All],5,FALSE)</f>
        <v>Höfuðborgarsvæðið</v>
      </c>
      <c r="F3129" t="s">
        <v>25</v>
      </c>
      <c r="G3129" t="s">
        <v>24</v>
      </c>
      <c r="H3129" t="s">
        <v>58</v>
      </c>
      <c r="I3129" s="1">
        <v>65169</v>
      </c>
      <c r="J3129" s="2">
        <f>VLOOKUP(Oliusala[[#This Row],[tegund]],Tegundir!$B$2:$D$19,3,FALSE)*Oliusala[[#This Row],[magn]]/1000</f>
        <v>56.371184999999997</v>
      </c>
      <c r="K3129">
        <v>2012</v>
      </c>
      <c r="L3129" t="s">
        <v>19</v>
      </c>
      <c r="M3129" s="144" t="s">
        <v>59</v>
      </c>
      <c r="O3129" s="144" t="s">
        <v>1997</v>
      </c>
    </row>
    <row r="3130" spans="1:15" x14ac:dyDescent="0.2">
      <c r="A3130" t="s">
        <v>63</v>
      </c>
      <c r="B3130" s="144" t="s">
        <v>5</v>
      </c>
      <c r="C3130">
        <v>101</v>
      </c>
      <c r="D3130" t="str">
        <f>VLOOKUP(Oliusala[[#This Row],[postnumer]],Sveitarfelog[#All],4,FALSE)</f>
        <v>Garðabær,Hafnarfjarðarkaupstaður,Kópavogsbær,Reykjavíkurborg,Seltjarnarnesbær</v>
      </c>
      <c r="E3130" t="str">
        <f>VLOOKUP(Oliusala[[#This Row],[postnumer]],Sveitarfelog[#All],5,FALSE)</f>
        <v>Höfuðborgarsvæðið</v>
      </c>
      <c r="F3130" t="s">
        <v>25</v>
      </c>
      <c r="G3130" t="s">
        <v>24</v>
      </c>
      <c r="H3130" t="s">
        <v>58</v>
      </c>
      <c r="I3130" s="1">
        <v>613407</v>
      </c>
      <c r="J3130" s="2">
        <f>VLOOKUP(Oliusala[[#This Row],[tegund]],Tegundir!$B$2:$D$19,3,FALSE)*Oliusala[[#This Row],[magn]]/1000</f>
        <v>530.59705500000007</v>
      </c>
      <c r="K3130">
        <v>2012</v>
      </c>
      <c r="L3130" t="s">
        <v>19</v>
      </c>
      <c r="M3130" s="144" t="s">
        <v>59</v>
      </c>
      <c r="O3130" s="144" t="s">
        <v>1997</v>
      </c>
    </row>
    <row r="3131" spans="1:15" x14ac:dyDescent="0.2">
      <c r="A3131" t="s">
        <v>63</v>
      </c>
      <c r="B3131" s="144" t="s">
        <v>5</v>
      </c>
      <c r="C3131">
        <v>101</v>
      </c>
      <c r="D3131" t="str">
        <f>VLOOKUP(Oliusala[[#This Row],[postnumer]],Sveitarfelog[#All],4,FALSE)</f>
        <v>Garðabær,Hafnarfjarðarkaupstaður,Kópavogsbær,Reykjavíkurborg,Seltjarnarnesbær</v>
      </c>
      <c r="E3131" t="str">
        <f>VLOOKUP(Oliusala[[#This Row],[postnumer]],Sveitarfelog[#All],5,FALSE)</f>
        <v>Höfuðborgarsvæðið</v>
      </c>
      <c r="F3131" t="s">
        <v>25</v>
      </c>
      <c r="G3131" t="s">
        <v>24</v>
      </c>
      <c r="H3131" t="s">
        <v>58</v>
      </c>
      <c r="I3131" s="1">
        <v>1350</v>
      </c>
      <c r="J3131" s="2">
        <f>VLOOKUP(Oliusala[[#This Row],[tegund]],Tegundir!$B$2:$D$19,3,FALSE)*Oliusala[[#This Row],[magn]]/1000</f>
        <v>1.1677500000000001</v>
      </c>
      <c r="K3131">
        <v>2012</v>
      </c>
      <c r="L3131" t="s">
        <v>19</v>
      </c>
      <c r="M3131" s="144" t="s">
        <v>59</v>
      </c>
      <c r="O3131" s="144" t="s">
        <v>1997</v>
      </c>
    </row>
    <row r="3132" spans="1:15" x14ac:dyDescent="0.2">
      <c r="A3132" t="s">
        <v>63</v>
      </c>
      <c r="B3132" s="144" t="s">
        <v>5</v>
      </c>
      <c r="C3132">
        <v>101</v>
      </c>
      <c r="D3132" t="str">
        <f>VLOOKUP(Oliusala[[#This Row],[postnumer]],Sveitarfelog[#All],4,FALSE)</f>
        <v>Garðabær,Hafnarfjarðarkaupstaður,Kópavogsbær,Reykjavíkurborg,Seltjarnarnesbær</v>
      </c>
      <c r="E3132" t="str">
        <f>VLOOKUP(Oliusala[[#This Row],[postnumer]],Sveitarfelog[#All],5,FALSE)</f>
        <v>Höfuðborgarsvæðið</v>
      </c>
      <c r="F3132" t="s">
        <v>25</v>
      </c>
      <c r="G3132" t="s">
        <v>24</v>
      </c>
      <c r="H3132" t="s">
        <v>58</v>
      </c>
      <c r="I3132" s="1">
        <v>1866</v>
      </c>
      <c r="J3132" s="2">
        <f>VLOOKUP(Oliusala[[#This Row],[tegund]],Tegundir!$B$2:$D$19,3,FALSE)*Oliusala[[#This Row],[magn]]/1000</f>
        <v>1.61409</v>
      </c>
      <c r="K3132">
        <v>2012</v>
      </c>
      <c r="L3132" t="s">
        <v>19</v>
      </c>
      <c r="M3132" s="144" t="s">
        <v>59</v>
      </c>
      <c r="O3132" s="144" t="s">
        <v>1997</v>
      </c>
    </row>
    <row r="3133" spans="1:15" x14ac:dyDescent="0.2">
      <c r="A3133" t="s">
        <v>63</v>
      </c>
      <c r="B3133" s="144" t="s">
        <v>5</v>
      </c>
      <c r="C3133">
        <v>101</v>
      </c>
      <c r="D3133" t="str">
        <f>VLOOKUP(Oliusala[[#This Row],[postnumer]],Sveitarfelog[#All],4,FALSE)</f>
        <v>Garðabær,Hafnarfjarðarkaupstaður,Kópavogsbær,Reykjavíkurborg,Seltjarnarnesbær</v>
      </c>
      <c r="E3133" t="str">
        <f>VLOOKUP(Oliusala[[#This Row],[postnumer]],Sveitarfelog[#All],5,FALSE)</f>
        <v>Höfuðborgarsvæðið</v>
      </c>
      <c r="F3133" t="s">
        <v>25</v>
      </c>
      <c r="G3133" t="s">
        <v>24</v>
      </c>
      <c r="H3133" t="s">
        <v>58</v>
      </c>
      <c r="I3133" s="1">
        <v>22677</v>
      </c>
      <c r="J3133" s="2">
        <f>VLOOKUP(Oliusala[[#This Row],[tegund]],Tegundir!$B$2:$D$19,3,FALSE)*Oliusala[[#This Row],[magn]]/1000</f>
        <v>19.615604999999999</v>
      </c>
      <c r="K3133">
        <v>2012</v>
      </c>
      <c r="L3133" t="s">
        <v>19</v>
      </c>
      <c r="M3133" s="144" t="s">
        <v>59</v>
      </c>
      <c r="O3133" s="144" t="s">
        <v>1997</v>
      </c>
    </row>
    <row r="3134" spans="1:15" x14ac:dyDescent="0.2">
      <c r="A3134" t="s">
        <v>63</v>
      </c>
      <c r="B3134" s="144" t="s">
        <v>5</v>
      </c>
      <c r="C3134">
        <v>101</v>
      </c>
      <c r="D3134" t="str">
        <f>VLOOKUP(Oliusala[[#This Row],[postnumer]],Sveitarfelog[#All],4,FALSE)</f>
        <v>Garðabær,Hafnarfjarðarkaupstaður,Kópavogsbær,Reykjavíkurborg,Seltjarnarnesbær</v>
      </c>
      <c r="E3134" t="str">
        <f>VLOOKUP(Oliusala[[#This Row],[postnumer]],Sveitarfelog[#All],5,FALSE)</f>
        <v>Höfuðborgarsvæðið</v>
      </c>
      <c r="F3134" t="s">
        <v>25</v>
      </c>
      <c r="G3134" t="s">
        <v>24</v>
      </c>
      <c r="H3134" t="s">
        <v>58</v>
      </c>
      <c r="I3134" s="1">
        <v>972373</v>
      </c>
      <c r="J3134" s="2">
        <f>VLOOKUP(Oliusala[[#This Row],[tegund]],Tegundir!$B$2:$D$19,3,FALSE)*Oliusala[[#This Row],[magn]]/1000</f>
        <v>841.10264500000005</v>
      </c>
      <c r="K3134">
        <v>2012</v>
      </c>
      <c r="L3134" t="s">
        <v>19</v>
      </c>
      <c r="M3134" s="144" t="s">
        <v>59</v>
      </c>
      <c r="O3134" s="144" t="s">
        <v>1997</v>
      </c>
    </row>
    <row r="3135" spans="1:15" x14ac:dyDescent="0.2">
      <c r="A3135" t="s">
        <v>63</v>
      </c>
      <c r="B3135" s="144" t="s">
        <v>5</v>
      </c>
      <c r="C3135">
        <v>101</v>
      </c>
      <c r="D3135" t="str">
        <f>VLOOKUP(Oliusala[[#This Row],[postnumer]],Sveitarfelog[#All],4,FALSE)</f>
        <v>Garðabær,Hafnarfjarðarkaupstaður,Kópavogsbær,Reykjavíkurborg,Seltjarnarnesbær</v>
      </c>
      <c r="E3135" t="str">
        <f>VLOOKUP(Oliusala[[#This Row],[postnumer]],Sveitarfelog[#All],5,FALSE)</f>
        <v>Höfuðborgarsvæðið</v>
      </c>
      <c r="F3135" t="s">
        <v>25</v>
      </c>
      <c r="G3135" t="s">
        <v>24</v>
      </c>
      <c r="H3135" t="s">
        <v>58</v>
      </c>
      <c r="I3135" s="1">
        <v>42849</v>
      </c>
      <c r="J3135" s="2">
        <f>VLOOKUP(Oliusala[[#This Row],[tegund]],Tegundir!$B$2:$D$19,3,FALSE)*Oliusala[[#This Row],[magn]]/1000</f>
        <v>37.064385000000001</v>
      </c>
      <c r="K3135">
        <v>2012</v>
      </c>
      <c r="L3135" t="s">
        <v>19</v>
      </c>
      <c r="M3135" s="144" t="s">
        <v>59</v>
      </c>
      <c r="O3135" s="144" t="s">
        <v>1997</v>
      </c>
    </row>
    <row r="3136" spans="1:15" x14ac:dyDescent="0.2">
      <c r="A3136" t="s">
        <v>63</v>
      </c>
      <c r="B3136" s="144" t="s">
        <v>5</v>
      </c>
      <c r="C3136">
        <v>101</v>
      </c>
      <c r="D3136" t="str">
        <f>VLOOKUP(Oliusala[[#This Row],[postnumer]],Sveitarfelog[#All],4,FALSE)</f>
        <v>Garðabær,Hafnarfjarðarkaupstaður,Kópavogsbær,Reykjavíkurborg,Seltjarnarnesbær</v>
      </c>
      <c r="E3136" t="str">
        <f>VLOOKUP(Oliusala[[#This Row],[postnumer]],Sveitarfelog[#All],5,FALSE)</f>
        <v>Höfuðborgarsvæðið</v>
      </c>
      <c r="F3136" t="s">
        <v>25</v>
      </c>
      <c r="G3136" t="s">
        <v>24</v>
      </c>
      <c r="H3136" t="s">
        <v>58</v>
      </c>
      <c r="I3136" s="1">
        <v>950</v>
      </c>
      <c r="J3136" s="2">
        <f>VLOOKUP(Oliusala[[#This Row],[tegund]],Tegundir!$B$2:$D$19,3,FALSE)*Oliusala[[#This Row],[magn]]/1000</f>
        <v>0.82174999999999998</v>
      </c>
      <c r="K3136">
        <v>2012</v>
      </c>
      <c r="L3136" t="s">
        <v>19</v>
      </c>
      <c r="M3136" s="144" t="s">
        <v>59</v>
      </c>
      <c r="O3136" s="144" t="s">
        <v>1997</v>
      </c>
    </row>
    <row r="3137" spans="1:15" x14ac:dyDescent="0.2">
      <c r="A3137" t="s">
        <v>57</v>
      </c>
      <c r="B3137" s="144" t="s">
        <v>5</v>
      </c>
      <c r="C3137">
        <v>101</v>
      </c>
      <c r="D3137" t="str">
        <f>VLOOKUP(Oliusala[[#This Row],[postnumer]],Sveitarfelog[#All],4,FALSE)</f>
        <v>Garðabær,Hafnarfjarðarkaupstaður,Kópavogsbær,Reykjavíkurborg,Seltjarnarnesbær</v>
      </c>
      <c r="E3137" t="str">
        <f>VLOOKUP(Oliusala[[#This Row],[postnumer]],Sveitarfelog[#All],5,FALSE)</f>
        <v>Höfuðborgarsvæðið</v>
      </c>
      <c r="F3137" t="s">
        <v>25</v>
      </c>
      <c r="G3137" t="s">
        <v>24</v>
      </c>
      <c r="H3137" t="s">
        <v>58</v>
      </c>
      <c r="I3137" s="1">
        <v>4931</v>
      </c>
      <c r="J3137" s="2">
        <f>VLOOKUP(Oliusala[[#This Row],[tegund]],Tegundir!$B$2:$D$19,3,FALSE)*Oliusala[[#This Row],[magn]]/1000</f>
        <v>4.2653149999999993</v>
      </c>
      <c r="K3137">
        <v>2012</v>
      </c>
      <c r="L3137" t="s">
        <v>1955</v>
      </c>
      <c r="M3137" s="144" t="s">
        <v>59</v>
      </c>
    </row>
    <row r="3138" spans="1:15" x14ac:dyDescent="0.2">
      <c r="A3138" t="s">
        <v>57</v>
      </c>
      <c r="B3138" s="144" t="s">
        <v>5</v>
      </c>
      <c r="C3138">
        <v>101</v>
      </c>
      <c r="D3138" t="str">
        <f>VLOOKUP(Oliusala[[#This Row],[postnumer]],Sveitarfelog[#All],4,FALSE)</f>
        <v>Garðabær,Hafnarfjarðarkaupstaður,Kópavogsbær,Reykjavíkurborg,Seltjarnarnesbær</v>
      </c>
      <c r="E3138" t="str">
        <f>VLOOKUP(Oliusala[[#This Row],[postnumer]],Sveitarfelog[#All],5,FALSE)</f>
        <v>Höfuðborgarsvæðið</v>
      </c>
      <c r="F3138" t="s">
        <v>25</v>
      </c>
      <c r="G3138" t="s">
        <v>24</v>
      </c>
      <c r="H3138" t="s">
        <v>60</v>
      </c>
      <c r="I3138" s="1">
        <v>323745</v>
      </c>
      <c r="J3138" s="2">
        <f>VLOOKUP(Oliusala[[#This Row],[tegund]],Tegundir!$B$2:$D$19,3,FALSE)*Oliusala[[#This Row],[magn]]/1000</f>
        <v>280.03942499999999</v>
      </c>
      <c r="K3138">
        <v>2012</v>
      </c>
      <c r="L3138" t="s">
        <v>1955</v>
      </c>
      <c r="M3138" s="144" t="s">
        <v>59</v>
      </c>
    </row>
    <row r="3139" spans="1:15" x14ac:dyDescent="0.2">
      <c r="A3139" t="s">
        <v>57</v>
      </c>
      <c r="B3139" s="144" t="s">
        <v>5</v>
      </c>
      <c r="C3139">
        <v>101</v>
      </c>
      <c r="D3139" t="str">
        <f>VLOOKUP(Oliusala[[#This Row],[postnumer]],Sveitarfelog[#All],4,FALSE)</f>
        <v>Garðabær,Hafnarfjarðarkaupstaður,Kópavogsbær,Reykjavíkurborg,Seltjarnarnesbær</v>
      </c>
      <c r="E3139" t="str">
        <f>VLOOKUP(Oliusala[[#This Row],[postnumer]],Sveitarfelog[#All],5,FALSE)</f>
        <v>Höfuðborgarsvæðið</v>
      </c>
      <c r="F3139" t="s">
        <v>25</v>
      </c>
      <c r="G3139" t="s">
        <v>24</v>
      </c>
      <c r="H3139" t="s">
        <v>58</v>
      </c>
      <c r="I3139" s="1">
        <v>1865734</v>
      </c>
      <c r="J3139" s="2">
        <f>VLOOKUP(Oliusala[[#This Row],[tegund]],Tegundir!$B$2:$D$19,3,FALSE)*Oliusala[[#This Row],[magn]]/1000</f>
        <v>1613.8599099999999</v>
      </c>
      <c r="K3139">
        <v>2012</v>
      </c>
      <c r="L3139" t="s">
        <v>1955</v>
      </c>
      <c r="M3139" s="144" t="s">
        <v>59</v>
      </c>
    </row>
    <row r="3140" spans="1:15" x14ac:dyDescent="0.2">
      <c r="A3140" t="s">
        <v>57</v>
      </c>
      <c r="B3140" s="144" t="s">
        <v>5</v>
      </c>
      <c r="C3140">
        <v>101</v>
      </c>
      <c r="D3140" t="str">
        <f>VLOOKUP(Oliusala[[#This Row],[postnumer]],Sveitarfelog[#All],4,FALSE)</f>
        <v>Garðabær,Hafnarfjarðarkaupstaður,Kópavogsbær,Reykjavíkurborg,Seltjarnarnesbær</v>
      </c>
      <c r="E3140" t="str">
        <f>VLOOKUP(Oliusala[[#This Row],[postnumer]],Sveitarfelog[#All],5,FALSE)</f>
        <v>Höfuðborgarsvæðið</v>
      </c>
      <c r="F3140" t="s">
        <v>25</v>
      </c>
      <c r="G3140" t="s">
        <v>24</v>
      </c>
      <c r="H3140" t="s">
        <v>58</v>
      </c>
      <c r="I3140" s="1">
        <v>782063</v>
      </c>
      <c r="J3140" s="2">
        <f>VLOOKUP(Oliusala[[#This Row],[tegund]],Tegundir!$B$2:$D$19,3,FALSE)*Oliusala[[#This Row],[magn]]/1000</f>
        <v>676.48449500000004</v>
      </c>
      <c r="K3140">
        <v>2012</v>
      </c>
      <c r="L3140" t="s">
        <v>19</v>
      </c>
      <c r="M3140" s="144" t="s">
        <v>59</v>
      </c>
      <c r="O3140" s="144" t="s">
        <v>1997</v>
      </c>
    </row>
    <row r="3141" spans="1:15" x14ac:dyDescent="0.2">
      <c r="A3141" t="s">
        <v>57</v>
      </c>
      <c r="B3141" s="144" t="s">
        <v>5</v>
      </c>
      <c r="C3141">
        <v>101</v>
      </c>
      <c r="D3141" t="str">
        <f>VLOOKUP(Oliusala[[#This Row],[postnumer]],Sveitarfelog[#All],4,FALSE)</f>
        <v>Garðabær,Hafnarfjarðarkaupstaður,Kópavogsbær,Reykjavíkurborg,Seltjarnarnesbær</v>
      </c>
      <c r="E3141" t="str">
        <f>VLOOKUP(Oliusala[[#This Row],[postnumer]],Sveitarfelog[#All],5,FALSE)</f>
        <v>Höfuðborgarsvæðið</v>
      </c>
      <c r="F3141" t="s">
        <v>25</v>
      </c>
      <c r="G3141" t="s">
        <v>24</v>
      </c>
      <c r="H3141" t="s">
        <v>58</v>
      </c>
      <c r="I3141" s="1">
        <v>2134882</v>
      </c>
      <c r="J3141" s="2">
        <f>VLOOKUP(Oliusala[[#This Row],[tegund]],Tegundir!$B$2:$D$19,3,FALSE)*Oliusala[[#This Row],[magn]]/1000</f>
        <v>1846.67293</v>
      </c>
      <c r="K3141">
        <v>2012</v>
      </c>
      <c r="L3141" t="s">
        <v>1955</v>
      </c>
      <c r="M3141" s="144" t="s">
        <v>59</v>
      </c>
    </row>
    <row r="3142" spans="1:15" x14ac:dyDescent="0.2">
      <c r="A3142" t="s">
        <v>57</v>
      </c>
      <c r="B3142" s="144" t="s">
        <v>5</v>
      </c>
      <c r="C3142">
        <v>101</v>
      </c>
      <c r="D3142" t="str">
        <f>VLOOKUP(Oliusala[[#This Row],[postnumer]],Sveitarfelog[#All],4,FALSE)</f>
        <v>Garðabær,Hafnarfjarðarkaupstaður,Kópavogsbær,Reykjavíkurborg,Seltjarnarnesbær</v>
      </c>
      <c r="E3142" t="str">
        <f>VLOOKUP(Oliusala[[#This Row],[postnumer]],Sveitarfelog[#All],5,FALSE)</f>
        <v>Höfuðborgarsvæðið</v>
      </c>
      <c r="F3142" t="s">
        <v>25</v>
      </c>
      <c r="G3142" t="s">
        <v>24</v>
      </c>
      <c r="H3142" t="s">
        <v>61</v>
      </c>
      <c r="I3142" s="1">
        <v>625586</v>
      </c>
      <c r="J3142" s="2">
        <f>VLOOKUP(Oliusala[[#This Row],[tegund]],Tegundir!$B$2:$D$19,3,FALSE)*Oliusala[[#This Row],[magn]]/1000</f>
        <v>541.13189</v>
      </c>
      <c r="K3142">
        <v>2012</v>
      </c>
      <c r="L3142" t="s">
        <v>19</v>
      </c>
      <c r="M3142" s="144" t="s">
        <v>62</v>
      </c>
      <c r="O3142" s="144" t="s">
        <v>1997</v>
      </c>
    </row>
    <row r="3143" spans="1:15" x14ac:dyDescent="0.2">
      <c r="A3143" t="s">
        <v>57</v>
      </c>
      <c r="B3143" s="144" t="s">
        <v>5</v>
      </c>
      <c r="C3143">
        <v>101</v>
      </c>
      <c r="D3143" t="str">
        <f>VLOOKUP(Oliusala[[#This Row],[postnumer]],Sveitarfelog[#All],4,FALSE)</f>
        <v>Garðabær,Hafnarfjarðarkaupstaður,Kópavogsbær,Reykjavíkurborg,Seltjarnarnesbær</v>
      </c>
      <c r="E3143" t="str">
        <f>VLOOKUP(Oliusala[[#This Row],[postnumer]],Sveitarfelog[#All],5,FALSE)</f>
        <v>Höfuðborgarsvæðið</v>
      </c>
      <c r="F3143" t="s">
        <v>25</v>
      </c>
      <c r="G3143" t="s">
        <v>24</v>
      </c>
      <c r="H3143" t="s">
        <v>61</v>
      </c>
      <c r="I3143" s="1">
        <v>7461</v>
      </c>
      <c r="J3143" s="2">
        <f>VLOOKUP(Oliusala[[#This Row],[tegund]],Tegundir!$B$2:$D$19,3,FALSE)*Oliusala[[#This Row],[magn]]/1000</f>
        <v>6.4537650000000006</v>
      </c>
      <c r="K3143">
        <v>2012</v>
      </c>
      <c r="L3143" t="s">
        <v>19</v>
      </c>
      <c r="M3143" s="144" t="s">
        <v>62</v>
      </c>
      <c r="O3143" s="144" t="s">
        <v>1997</v>
      </c>
    </row>
    <row r="3144" spans="1:15" x14ac:dyDescent="0.2">
      <c r="A3144" t="s">
        <v>57</v>
      </c>
      <c r="B3144" s="144" t="s">
        <v>5</v>
      </c>
      <c r="C3144">
        <v>101</v>
      </c>
      <c r="D3144" t="str">
        <f>VLOOKUP(Oliusala[[#This Row],[postnumer]],Sveitarfelog[#All],4,FALSE)</f>
        <v>Garðabær,Hafnarfjarðarkaupstaður,Kópavogsbær,Reykjavíkurborg,Seltjarnarnesbær</v>
      </c>
      <c r="E3144" t="str">
        <f>VLOOKUP(Oliusala[[#This Row],[postnumer]],Sveitarfelog[#All],5,FALSE)</f>
        <v>Höfuðborgarsvæðið</v>
      </c>
      <c r="F3144" t="s">
        <v>25</v>
      </c>
      <c r="G3144" t="s">
        <v>24</v>
      </c>
      <c r="H3144" t="s">
        <v>61</v>
      </c>
      <c r="I3144" s="1">
        <v>633307</v>
      </c>
      <c r="J3144" s="2">
        <f>VLOOKUP(Oliusala[[#This Row],[tegund]],Tegundir!$B$2:$D$19,3,FALSE)*Oliusala[[#This Row],[magn]]/1000</f>
        <v>547.81055500000002</v>
      </c>
      <c r="K3144">
        <v>2012</v>
      </c>
      <c r="L3144" t="s">
        <v>19</v>
      </c>
      <c r="M3144" s="144" t="s">
        <v>62</v>
      </c>
      <c r="O3144" s="144" t="s">
        <v>1997</v>
      </c>
    </row>
    <row r="3145" spans="1:15" x14ac:dyDescent="0.2">
      <c r="A3145" t="s">
        <v>64</v>
      </c>
      <c r="B3145" s="144" t="s">
        <v>5</v>
      </c>
      <c r="C3145">
        <v>101</v>
      </c>
      <c r="D3145" t="str">
        <f>VLOOKUP(Oliusala[[#This Row],[postnumer]],Sveitarfelog[#All],4,FALSE)</f>
        <v>Garðabær,Hafnarfjarðarkaupstaður,Kópavogsbær,Reykjavíkurborg,Seltjarnarnesbær</v>
      </c>
      <c r="E3145" t="str">
        <f>VLOOKUP(Oliusala[[#This Row],[postnumer]],Sveitarfelog[#All],5,FALSE)</f>
        <v>Höfuðborgarsvæðið</v>
      </c>
      <c r="F3145" t="s">
        <v>29</v>
      </c>
      <c r="G3145" t="s">
        <v>24</v>
      </c>
      <c r="H3145" t="s">
        <v>61</v>
      </c>
      <c r="I3145" s="1">
        <v>90000</v>
      </c>
      <c r="J3145" s="2">
        <f>VLOOKUP(Oliusala[[#This Row],[tegund]],Tegundir!$B$2:$D$19,3,FALSE)*Oliusala[[#This Row],[magn]]/1000</f>
        <v>77.849999999999994</v>
      </c>
      <c r="K3145">
        <v>2012</v>
      </c>
      <c r="L3145" t="s">
        <v>19</v>
      </c>
      <c r="M3145" s="144" t="s">
        <v>62</v>
      </c>
      <c r="O3145" s="144" t="s">
        <v>1998</v>
      </c>
    </row>
    <row r="3146" spans="1:15" x14ac:dyDescent="0.2">
      <c r="A3146" t="s">
        <v>57</v>
      </c>
      <c r="B3146" s="144" t="s">
        <v>5</v>
      </c>
      <c r="C3146">
        <v>101</v>
      </c>
      <c r="D3146" t="str">
        <f>VLOOKUP(Oliusala[[#This Row],[postnumer]],Sveitarfelog[#All],4,FALSE)</f>
        <v>Garðabær,Hafnarfjarðarkaupstaður,Kópavogsbær,Reykjavíkurborg,Seltjarnarnesbær</v>
      </c>
      <c r="E3146" t="str">
        <f>VLOOKUP(Oliusala[[#This Row],[postnumer]],Sveitarfelog[#All],5,FALSE)</f>
        <v>Höfuðborgarsvæðið</v>
      </c>
      <c r="F3146" t="s">
        <v>27</v>
      </c>
      <c r="G3146" t="s">
        <v>24</v>
      </c>
      <c r="H3146" t="s">
        <v>61</v>
      </c>
      <c r="I3146" s="1">
        <v>433689</v>
      </c>
      <c r="J3146" s="2">
        <f>VLOOKUP(Oliusala[[#This Row],[tegund]],Tegundir!$B$2:$D$19,3,FALSE)*Oliusala[[#This Row],[magn]]/1000</f>
        <v>375.140985</v>
      </c>
      <c r="K3146">
        <v>2012</v>
      </c>
      <c r="L3146" t="s">
        <v>19</v>
      </c>
      <c r="M3146" s="144" t="s">
        <v>62</v>
      </c>
      <c r="O3146" s="144" t="s">
        <v>1998</v>
      </c>
    </row>
    <row r="3147" spans="1:15" x14ac:dyDescent="0.2">
      <c r="A3147" t="s">
        <v>57</v>
      </c>
      <c r="B3147" s="144" t="s">
        <v>5</v>
      </c>
      <c r="C3147">
        <v>101</v>
      </c>
      <c r="D3147" t="str">
        <f>VLOOKUP(Oliusala[[#This Row],[postnumer]],Sveitarfelog[#All],4,FALSE)</f>
        <v>Garðabær,Hafnarfjarðarkaupstaður,Kópavogsbær,Reykjavíkurborg,Seltjarnarnesbær</v>
      </c>
      <c r="E3147" t="str">
        <f>VLOOKUP(Oliusala[[#This Row],[postnumer]],Sveitarfelog[#All],5,FALSE)</f>
        <v>Höfuðborgarsvæðið</v>
      </c>
      <c r="F3147" t="s">
        <v>29</v>
      </c>
      <c r="G3147" t="s">
        <v>24</v>
      </c>
      <c r="H3147" t="s">
        <v>61</v>
      </c>
      <c r="I3147" s="1">
        <v>15248570</v>
      </c>
      <c r="J3147" s="2">
        <f>VLOOKUP(Oliusala[[#This Row],[tegund]],Tegundir!$B$2:$D$19,3,FALSE)*Oliusala[[#This Row],[magn]]/1000</f>
        <v>13190.013050000001</v>
      </c>
      <c r="K3147">
        <v>2012</v>
      </c>
      <c r="L3147" t="s">
        <v>19</v>
      </c>
      <c r="M3147" s="144" t="s">
        <v>62</v>
      </c>
      <c r="O3147" s="144" t="s">
        <v>1998</v>
      </c>
    </row>
    <row r="3148" spans="1:15" x14ac:dyDescent="0.2">
      <c r="A3148" t="s">
        <v>57</v>
      </c>
      <c r="B3148" s="144" t="s">
        <v>5</v>
      </c>
      <c r="C3148">
        <v>101</v>
      </c>
      <c r="D3148" t="str">
        <f>VLOOKUP(Oliusala[[#This Row],[postnumer]],Sveitarfelog[#All],4,FALSE)</f>
        <v>Garðabær,Hafnarfjarðarkaupstaður,Kópavogsbær,Reykjavíkurborg,Seltjarnarnesbær</v>
      </c>
      <c r="E3148" t="str">
        <f>VLOOKUP(Oliusala[[#This Row],[postnumer]],Sveitarfelog[#All],5,FALSE)</f>
        <v>Höfuðborgarsvæðið</v>
      </c>
      <c r="F3148" t="s">
        <v>24</v>
      </c>
      <c r="G3148" t="s">
        <v>24</v>
      </c>
      <c r="H3148" t="s">
        <v>61</v>
      </c>
      <c r="I3148" s="1">
        <v>85003</v>
      </c>
      <c r="J3148" s="2">
        <f>VLOOKUP(Oliusala[[#This Row],[tegund]],Tegundir!$B$2:$D$19,3,FALSE)*Oliusala[[#This Row],[magn]]/1000</f>
        <v>73.527595000000005</v>
      </c>
      <c r="K3148">
        <v>2012</v>
      </c>
      <c r="L3148" t="s">
        <v>18</v>
      </c>
      <c r="M3148" s="144" t="s">
        <v>62</v>
      </c>
    </row>
    <row r="3149" spans="1:15" x14ac:dyDescent="0.2">
      <c r="A3149" t="s">
        <v>57</v>
      </c>
      <c r="B3149" s="144" t="s">
        <v>5</v>
      </c>
      <c r="C3149">
        <v>101</v>
      </c>
      <c r="D3149" t="str">
        <f>VLOOKUP(Oliusala[[#This Row],[postnumer]],Sveitarfelog[#All],4,FALSE)</f>
        <v>Garðabær,Hafnarfjarðarkaupstaður,Kópavogsbær,Reykjavíkurborg,Seltjarnarnesbær</v>
      </c>
      <c r="E3149" t="str">
        <f>VLOOKUP(Oliusala[[#This Row],[postnumer]],Sveitarfelog[#All],5,FALSE)</f>
        <v>Höfuðborgarsvæðið</v>
      </c>
      <c r="F3149" t="s">
        <v>29</v>
      </c>
      <c r="G3149" t="s">
        <v>24</v>
      </c>
      <c r="H3149" t="s">
        <v>61</v>
      </c>
      <c r="I3149" s="1">
        <v>1142833</v>
      </c>
      <c r="J3149" s="2">
        <f>VLOOKUP(Oliusala[[#This Row],[tegund]],Tegundir!$B$2:$D$19,3,FALSE)*Oliusala[[#This Row],[magn]]/1000</f>
        <v>988.55054500000006</v>
      </c>
      <c r="K3149">
        <v>2012</v>
      </c>
      <c r="L3149" t="s">
        <v>19</v>
      </c>
      <c r="M3149" s="144" t="s">
        <v>62</v>
      </c>
      <c r="O3149" s="144" t="s">
        <v>1998</v>
      </c>
    </row>
    <row r="3150" spans="1:15" x14ac:dyDescent="0.2">
      <c r="A3150" t="s">
        <v>57</v>
      </c>
      <c r="B3150" s="144" t="s">
        <v>5</v>
      </c>
      <c r="C3150">
        <v>101</v>
      </c>
      <c r="D3150" t="str">
        <f>VLOOKUP(Oliusala[[#This Row],[postnumer]],Sveitarfelog[#All],4,FALSE)</f>
        <v>Garðabær,Hafnarfjarðarkaupstaður,Kópavogsbær,Reykjavíkurborg,Seltjarnarnesbær</v>
      </c>
      <c r="E3150" t="str">
        <f>VLOOKUP(Oliusala[[#This Row],[postnumer]],Sveitarfelog[#All],5,FALSE)</f>
        <v>Höfuðborgarsvæðið</v>
      </c>
      <c r="F3150" t="s">
        <v>30</v>
      </c>
      <c r="G3150" t="s">
        <v>24</v>
      </c>
      <c r="H3150" t="s">
        <v>61</v>
      </c>
      <c r="I3150" s="1">
        <v>5638148</v>
      </c>
      <c r="J3150" s="2">
        <f>VLOOKUP(Oliusala[[#This Row],[tegund]],Tegundir!$B$2:$D$19,3,FALSE)*Oliusala[[#This Row],[magn]]/1000</f>
        <v>4876.99802</v>
      </c>
      <c r="K3150">
        <v>2012</v>
      </c>
      <c r="L3150" t="s">
        <v>19</v>
      </c>
      <c r="M3150" s="144" t="s">
        <v>62</v>
      </c>
      <c r="O3150" s="144" t="s">
        <v>1998</v>
      </c>
    </row>
    <row r="3151" spans="1:15" x14ac:dyDescent="0.2">
      <c r="A3151" t="s">
        <v>57</v>
      </c>
      <c r="B3151" s="144" t="s">
        <v>5</v>
      </c>
      <c r="C3151">
        <v>101</v>
      </c>
      <c r="D3151" t="str">
        <f>VLOOKUP(Oliusala[[#This Row],[postnumer]],Sveitarfelog[#All],4,FALSE)</f>
        <v>Garðabær,Hafnarfjarðarkaupstaður,Kópavogsbær,Reykjavíkurborg,Seltjarnarnesbær</v>
      </c>
      <c r="E3151" t="str">
        <f>VLOOKUP(Oliusala[[#This Row],[postnumer]],Sveitarfelog[#All],5,FALSE)</f>
        <v>Höfuðborgarsvæðið</v>
      </c>
      <c r="F3151" t="s">
        <v>24</v>
      </c>
      <c r="G3151" t="s">
        <v>24</v>
      </c>
      <c r="H3151" t="s">
        <v>61</v>
      </c>
      <c r="I3151" s="1">
        <v>799</v>
      </c>
      <c r="J3151" s="2">
        <f>VLOOKUP(Oliusala[[#This Row],[tegund]],Tegundir!$B$2:$D$19,3,FALSE)*Oliusala[[#This Row],[magn]]/1000</f>
        <v>0.69113499999999994</v>
      </c>
      <c r="K3151">
        <v>2012</v>
      </c>
      <c r="L3151" t="s">
        <v>18</v>
      </c>
      <c r="M3151" s="144" t="s">
        <v>62</v>
      </c>
    </row>
    <row r="3152" spans="1:15" x14ac:dyDescent="0.2">
      <c r="A3152" t="s">
        <v>57</v>
      </c>
      <c r="B3152" s="144" t="s">
        <v>5</v>
      </c>
      <c r="C3152">
        <v>101</v>
      </c>
      <c r="D3152" t="str">
        <f>VLOOKUP(Oliusala[[#This Row],[postnumer]],Sveitarfelog[#All],4,FALSE)</f>
        <v>Garðabær,Hafnarfjarðarkaupstaður,Kópavogsbær,Reykjavíkurborg,Seltjarnarnesbær</v>
      </c>
      <c r="E3152" t="str">
        <f>VLOOKUP(Oliusala[[#This Row],[postnumer]],Sveitarfelog[#All],5,FALSE)</f>
        <v>Höfuðborgarsvæðið</v>
      </c>
      <c r="F3152" t="s">
        <v>29</v>
      </c>
      <c r="G3152" t="s">
        <v>24</v>
      </c>
      <c r="H3152" t="s">
        <v>61</v>
      </c>
      <c r="I3152" s="1">
        <v>8723688</v>
      </c>
      <c r="J3152" s="2">
        <f>VLOOKUP(Oliusala[[#This Row],[tegund]],Tegundir!$B$2:$D$19,3,FALSE)*Oliusala[[#This Row],[magn]]/1000</f>
        <v>7545.9901200000004</v>
      </c>
      <c r="K3152">
        <v>2012</v>
      </c>
      <c r="L3152" t="s">
        <v>19</v>
      </c>
      <c r="M3152" s="144" t="s">
        <v>62</v>
      </c>
      <c r="O3152" s="144" t="s">
        <v>1998</v>
      </c>
    </row>
    <row r="3153" spans="1:15" x14ac:dyDescent="0.2">
      <c r="A3153" t="s">
        <v>76</v>
      </c>
      <c r="B3153" s="144" t="s">
        <v>76</v>
      </c>
      <c r="C3153">
        <v>340</v>
      </c>
      <c r="D3153" t="str">
        <f>VLOOKUP(Oliusala[[#This Row],[postnumer]],Sveitarfelog[#All],4,FALSE)</f>
        <v>Eyja- og Miklaholtshreppur,Sveitarfélagið Stykkishólmur</v>
      </c>
      <c r="E3153" t="str">
        <f>VLOOKUP(Oliusala[[#This Row],[postnumer]],Sveitarfelog[#All],5,FALSE)</f>
        <v>Vesturland</v>
      </c>
      <c r="F3153" t="s">
        <v>25</v>
      </c>
      <c r="G3153" t="s">
        <v>24</v>
      </c>
      <c r="H3153" t="s">
        <v>58</v>
      </c>
      <c r="I3153" s="1">
        <v>130000</v>
      </c>
      <c r="J3153" s="2">
        <f>VLOOKUP(Oliusala[[#This Row],[tegund]],Tegundir!$B$2:$D$19,3,FALSE)*Oliusala[[#This Row],[magn]]/1000</f>
        <v>112.45</v>
      </c>
      <c r="K3153">
        <v>2012</v>
      </c>
      <c r="L3153" t="s">
        <v>19</v>
      </c>
      <c r="M3153" s="144" t="s">
        <v>59</v>
      </c>
      <c r="N3153" s="144" t="s">
        <v>1939</v>
      </c>
      <c r="O3153" s="144" t="s">
        <v>1997</v>
      </c>
    </row>
    <row r="3154" spans="1:15" x14ac:dyDescent="0.2">
      <c r="A3154" t="s">
        <v>76</v>
      </c>
      <c r="B3154" s="144" t="s">
        <v>76</v>
      </c>
      <c r="C3154">
        <v>340</v>
      </c>
      <c r="D3154" t="str">
        <f>VLOOKUP(Oliusala[[#This Row],[postnumer]],Sveitarfelog[#All],4,FALSE)</f>
        <v>Eyja- og Miklaholtshreppur,Sveitarfélagið Stykkishólmur</v>
      </c>
      <c r="E3154" t="str">
        <f>VLOOKUP(Oliusala[[#This Row],[postnumer]],Sveitarfelog[#All],5,FALSE)</f>
        <v>Vesturland</v>
      </c>
      <c r="F3154" t="s">
        <v>25</v>
      </c>
      <c r="G3154" t="s">
        <v>24</v>
      </c>
      <c r="H3154" t="s">
        <v>58</v>
      </c>
      <c r="I3154" s="1">
        <v>296318</v>
      </c>
      <c r="J3154" s="2">
        <f>VLOOKUP(Oliusala[[#This Row],[tegund]],Tegundir!$B$2:$D$19,3,FALSE)*Oliusala[[#This Row],[magn]]/1000</f>
        <v>256.31506999999999</v>
      </c>
      <c r="K3154">
        <v>2012</v>
      </c>
      <c r="L3154" t="s">
        <v>1955</v>
      </c>
      <c r="M3154" s="144" t="s">
        <v>59</v>
      </c>
      <c r="N3154" s="144" t="s">
        <v>1939</v>
      </c>
    </row>
    <row r="3155" spans="1:15" x14ac:dyDescent="0.2">
      <c r="A3155" t="s">
        <v>57</v>
      </c>
      <c r="B3155" s="144" t="s">
        <v>5</v>
      </c>
      <c r="C3155">
        <v>101</v>
      </c>
      <c r="D3155" t="str">
        <f>VLOOKUP(Oliusala[[#This Row],[postnumer]],Sveitarfelog[#All],4,FALSE)</f>
        <v>Garðabær,Hafnarfjarðarkaupstaður,Kópavogsbær,Reykjavíkurborg,Seltjarnarnesbær</v>
      </c>
      <c r="E3155" t="str">
        <f>VLOOKUP(Oliusala[[#This Row],[postnumer]],Sveitarfelog[#All],5,FALSE)</f>
        <v>Höfuðborgarsvæðið</v>
      </c>
      <c r="F3155" t="s">
        <v>24</v>
      </c>
      <c r="G3155" t="s">
        <v>24</v>
      </c>
      <c r="H3155" t="s">
        <v>58</v>
      </c>
      <c r="I3155" s="1">
        <v>562661</v>
      </c>
      <c r="J3155" s="2">
        <f>VLOOKUP(Oliusala[[#This Row],[tegund]],Tegundir!$B$2:$D$19,3,FALSE)*Oliusala[[#This Row],[magn]]/1000</f>
        <v>486.70176500000002</v>
      </c>
      <c r="K3155">
        <v>2012</v>
      </c>
      <c r="L3155" t="s">
        <v>18</v>
      </c>
      <c r="M3155" s="144" t="s">
        <v>59</v>
      </c>
    </row>
    <row r="3156" spans="1:15" x14ac:dyDescent="0.2">
      <c r="A3156" t="s">
        <v>57</v>
      </c>
      <c r="B3156" s="144" t="s">
        <v>5</v>
      </c>
      <c r="C3156">
        <v>101</v>
      </c>
      <c r="D3156" t="str">
        <f>VLOOKUP(Oliusala[[#This Row],[postnumer]],Sveitarfelog[#All],4,FALSE)</f>
        <v>Garðabær,Hafnarfjarðarkaupstaður,Kópavogsbær,Reykjavíkurborg,Seltjarnarnesbær</v>
      </c>
      <c r="E3156" t="str">
        <f>VLOOKUP(Oliusala[[#This Row],[postnumer]],Sveitarfelog[#All],5,FALSE)</f>
        <v>Höfuðborgarsvæðið</v>
      </c>
      <c r="F3156" t="s">
        <v>24</v>
      </c>
      <c r="G3156" t="s">
        <v>24</v>
      </c>
      <c r="H3156" t="s">
        <v>60</v>
      </c>
      <c r="I3156" s="1">
        <v>44641</v>
      </c>
      <c r="J3156" s="2">
        <f>VLOOKUP(Oliusala[[#This Row],[tegund]],Tegundir!$B$2:$D$19,3,FALSE)*Oliusala[[#This Row],[magn]]/1000</f>
        <v>38.614464999999996</v>
      </c>
      <c r="K3156">
        <v>2012</v>
      </c>
      <c r="L3156" t="s">
        <v>18</v>
      </c>
      <c r="M3156" s="144" t="s">
        <v>59</v>
      </c>
    </row>
    <row r="3157" spans="1:15" x14ac:dyDescent="0.2">
      <c r="A3157" t="s">
        <v>57</v>
      </c>
      <c r="B3157" s="144" t="s">
        <v>5</v>
      </c>
      <c r="C3157">
        <v>101</v>
      </c>
      <c r="D3157" t="str">
        <f>VLOOKUP(Oliusala[[#This Row],[postnumer]],Sveitarfelog[#All],4,FALSE)</f>
        <v>Garðabær,Hafnarfjarðarkaupstaður,Kópavogsbær,Reykjavíkurborg,Seltjarnarnesbær</v>
      </c>
      <c r="E3157" t="str">
        <f>VLOOKUP(Oliusala[[#This Row],[postnumer]],Sveitarfelog[#All],5,FALSE)</f>
        <v>Höfuðborgarsvæðið</v>
      </c>
      <c r="F3157" t="s">
        <v>29</v>
      </c>
      <c r="G3157" t="s">
        <v>24</v>
      </c>
      <c r="H3157" t="s">
        <v>60</v>
      </c>
      <c r="I3157" s="1">
        <v>17967</v>
      </c>
      <c r="J3157" s="2">
        <f>VLOOKUP(Oliusala[[#This Row],[tegund]],Tegundir!$B$2:$D$19,3,FALSE)*Oliusala[[#This Row],[magn]]/1000</f>
        <v>15.541454999999999</v>
      </c>
      <c r="K3157">
        <v>2012</v>
      </c>
      <c r="L3157" t="s">
        <v>19</v>
      </c>
      <c r="M3157" s="144" t="s">
        <v>59</v>
      </c>
      <c r="O3157" s="144" t="s">
        <v>1998</v>
      </c>
    </row>
    <row r="3158" spans="1:15" x14ac:dyDescent="0.2">
      <c r="A3158" t="s">
        <v>57</v>
      </c>
      <c r="B3158" s="144" t="s">
        <v>5</v>
      </c>
      <c r="C3158">
        <v>101</v>
      </c>
      <c r="D3158" t="str">
        <f>VLOOKUP(Oliusala[[#This Row],[postnumer]],Sveitarfelog[#All],4,FALSE)</f>
        <v>Garðabær,Hafnarfjarðarkaupstaður,Kópavogsbær,Reykjavíkurborg,Seltjarnarnesbær</v>
      </c>
      <c r="E3158" t="str">
        <f>VLOOKUP(Oliusala[[#This Row],[postnumer]],Sveitarfelog[#All],5,FALSE)</f>
        <v>Höfuðborgarsvæðið</v>
      </c>
      <c r="F3158" t="s">
        <v>24</v>
      </c>
      <c r="G3158" t="s">
        <v>24</v>
      </c>
      <c r="H3158" t="s">
        <v>58</v>
      </c>
      <c r="I3158" s="1">
        <v>2463934</v>
      </c>
      <c r="J3158" s="2">
        <f>VLOOKUP(Oliusala[[#This Row],[tegund]],Tegundir!$B$2:$D$19,3,FALSE)*Oliusala[[#This Row],[magn]]/1000</f>
        <v>2131.3029100000003</v>
      </c>
      <c r="K3158">
        <v>2012</v>
      </c>
      <c r="L3158" t="s">
        <v>18</v>
      </c>
      <c r="M3158" s="144" t="s">
        <v>59</v>
      </c>
    </row>
    <row r="3159" spans="1:15" x14ac:dyDescent="0.2">
      <c r="A3159" t="s">
        <v>57</v>
      </c>
      <c r="B3159" s="144" t="s">
        <v>5</v>
      </c>
      <c r="C3159">
        <v>101</v>
      </c>
      <c r="D3159" t="str">
        <f>VLOOKUP(Oliusala[[#This Row],[postnumer]],Sveitarfelog[#All],4,FALSE)</f>
        <v>Garðabær,Hafnarfjarðarkaupstaður,Kópavogsbær,Reykjavíkurborg,Seltjarnarnesbær</v>
      </c>
      <c r="E3159" t="str">
        <f>VLOOKUP(Oliusala[[#This Row],[postnumer]],Sveitarfelog[#All],5,FALSE)</f>
        <v>Höfuðborgarsvæðið</v>
      </c>
      <c r="F3159" t="s">
        <v>27</v>
      </c>
      <c r="G3159" t="s">
        <v>24</v>
      </c>
      <c r="H3159" t="s">
        <v>58</v>
      </c>
      <c r="I3159" s="1">
        <v>12018828</v>
      </c>
      <c r="J3159" s="2">
        <f>VLOOKUP(Oliusala[[#This Row],[tegund]],Tegundir!$B$2:$D$19,3,FALSE)*Oliusala[[#This Row],[magn]]/1000</f>
        <v>10396.28622</v>
      </c>
      <c r="K3159">
        <v>2012</v>
      </c>
      <c r="L3159" t="s">
        <v>19</v>
      </c>
      <c r="M3159" s="144" t="s">
        <v>59</v>
      </c>
      <c r="O3159" s="144" t="s">
        <v>1998</v>
      </c>
    </row>
    <row r="3160" spans="1:15" x14ac:dyDescent="0.2">
      <c r="A3160" t="s">
        <v>57</v>
      </c>
      <c r="B3160" s="144" t="s">
        <v>5</v>
      </c>
      <c r="C3160">
        <v>101</v>
      </c>
      <c r="D3160" t="str">
        <f>VLOOKUP(Oliusala[[#This Row],[postnumer]],Sveitarfelog[#All],4,FALSE)</f>
        <v>Garðabær,Hafnarfjarðarkaupstaður,Kópavogsbær,Reykjavíkurborg,Seltjarnarnesbær</v>
      </c>
      <c r="E3160" t="str">
        <f>VLOOKUP(Oliusala[[#This Row],[postnumer]],Sveitarfelog[#All],5,FALSE)</f>
        <v>Höfuðborgarsvæðið</v>
      </c>
      <c r="F3160" t="s">
        <v>29</v>
      </c>
      <c r="G3160" t="s">
        <v>24</v>
      </c>
      <c r="H3160" t="s">
        <v>58</v>
      </c>
      <c r="I3160" s="1">
        <v>3073319</v>
      </c>
      <c r="J3160" s="2">
        <f>VLOOKUP(Oliusala[[#This Row],[tegund]],Tegundir!$B$2:$D$19,3,FALSE)*Oliusala[[#This Row],[magn]]/1000</f>
        <v>2658.4209350000001</v>
      </c>
      <c r="K3160">
        <v>2012</v>
      </c>
      <c r="L3160" t="s">
        <v>19</v>
      </c>
      <c r="M3160" s="144" t="s">
        <v>59</v>
      </c>
      <c r="O3160" s="144" t="s">
        <v>1998</v>
      </c>
    </row>
    <row r="3161" spans="1:15" x14ac:dyDescent="0.2">
      <c r="A3161" t="s">
        <v>57</v>
      </c>
      <c r="B3161" s="144" t="s">
        <v>5</v>
      </c>
      <c r="C3161">
        <v>101</v>
      </c>
      <c r="D3161" t="str">
        <f>VLOOKUP(Oliusala[[#This Row],[postnumer]],Sveitarfelog[#All],4,FALSE)</f>
        <v>Garðabær,Hafnarfjarðarkaupstaður,Kópavogsbær,Reykjavíkurborg,Seltjarnarnesbær</v>
      </c>
      <c r="E3161" t="str">
        <f>VLOOKUP(Oliusala[[#This Row],[postnumer]],Sveitarfelog[#All],5,FALSE)</f>
        <v>Höfuðborgarsvæðið</v>
      </c>
      <c r="F3161" t="s">
        <v>30</v>
      </c>
      <c r="G3161" t="s">
        <v>24</v>
      </c>
      <c r="H3161" t="s">
        <v>58</v>
      </c>
      <c r="I3161" s="1">
        <v>978859</v>
      </c>
      <c r="J3161" s="2">
        <f>VLOOKUP(Oliusala[[#This Row],[tegund]],Tegundir!$B$2:$D$19,3,FALSE)*Oliusala[[#This Row],[magn]]/1000</f>
        <v>846.71303499999999</v>
      </c>
      <c r="K3161">
        <v>2012</v>
      </c>
      <c r="L3161" t="s">
        <v>19</v>
      </c>
      <c r="M3161" s="144" t="s">
        <v>59</v>
      </c>
      <c r="O3161" s="144" t="s">
        <v>1998</v>
      </c>
    </row>
    <row r="3162" spans="1:15" x14ac:dyDescent="0.2">
      <c r="A3162" t="s">
        <v>57</v>
      </c>
      <c r="B3162" s="144" t="s">
        <v>5</v>
      </c>
      <c r="C3162">
        <v>101</v>
      </c>
      <c r="D3162" t="str">
        <f>VLOOKUP(Oliusala[[#This Row],[postnumer]],Sveitarfelog[#All],4,FALSE)</f>
        <v>Garðabær,Hafnarfjarðarkaupstaður,Kópavogsbær,Reykjavíkurborg,Seltjarnarnesbær</v>
      </c>
      <c r="E3162" t="str">
        <f>VLOOKUP(Oliusala[[#This Row],[postnumer]],Sveitarfelog[#All],5,FALSE)</f>
        <v>Höfuðborgarsvæðið</v>
      </c>
      <c r="F3162" t="s">
        <v>24</v>
      </c>
      <c r="G3162" t="s">
        <v>24</v>
      </c>
      <c r="H3162" t="s">
        <v>58</v>
      </c>
      <c r="I3162" s="1">
        <v>1687564</v>
      </c>
      <c r="J3162" s="2">
        <f>VLOOKUP(Oliusala[[#This Row],[tegund]],Tegundir!$B$2:$D$19,3,FALSE)*Oliusala[[#This Row],[magn]]/1000</f>
        <v>1459.7428599999998</v>
      </c>
      <c r="K3162">
        <v>2012</v>
      </c>
      <c r="L3162" t="s">
        <v>18</v>
      </c>
      <c r="M3162" s="144" t="s">
        <v>59</v>
      </c>
    </row>
    <row r="3163" spans="1:15" x14ac:dyDescent="0.2">
      <c r="A3163" t="s">
        <v>57</v>
      </c>
      <c r="B3163" s="144" t="s">
        <v>5</v>
      </c>
      <c r="C3163">
        <v>101</v>
      </c>
      <c r="D3163" t="str">
        <f>VLOOKUP(Oliusala[[#This Row],[postnumer]],Sveitarfelog[#All],4,FALSE)</f>
        <v>Garðabær,Hafnarfjarðarkaupstaður,Kópavogsbær,Reykjavíkurborg,Seltjarnarnesbær</v>
      </c>
      <c r="E3163" t="str">
        <f>VLOOKUP(Oliusala[[#This Row],[postnumer]],Sveitarfelog[#All],5,FALSE)</f>
        <v>Höfuðborgarsvæðið</v>
      </c>
      <c r="F3163" t="s">
        <v>27</v>
      </c>
      <c r="G3163" t="s">
        <v>24</v>
      </c>
      <c r="H3163" t="s">
        <v>58</v>
      </c>
      <c r="I3163" s="1">
        <v>0</v>
      </c>
      <c r="J3163" s="2">
        <f>VLOOKUP(Oliusala[[#This Row],[tegund]],Tegundir!$B$2:$D$19,3,FALSE)*Oliusala[[#This Row],[magn]]/1000</f>
        <v>0</v>
      </c>
      <c r="K3163">
        <v>2012</v>
      </c>
      <c r="L3163" t="s">
        <v>19</v>
      </c>
      <c r="M3163" s="144" t="s">
        <v>59</v>
      </c>
      <c r="O3163" s="144" t="s">
        <v>1998</v>
      </c>
    </row>
    <row r="3164" spans="1:15" x14ac:dyDescent="0.2">
      <c r="A3164" t="s">
        <v>57</v>
      </c>
      <c r="B3164" s="144" t="s">
        <v>5</v>
      </c>
      <c r="C3164">
        <v>101</v>
      </c>
      <c r="D3164" t="str">
        <f>VLOOKUP(Oliusala[[#This Row],[postnumer]],Sveitarfelog[#All],4,FALSE)</f>
        <v>Garðabær,Hafnarfjarðarkaupstaður,Kópavogsbær,Reykjavíkurborg,Seltjarnarnesbær</v>
      </c>
      <c r="E3164" t="str">
        <f>VLOOKUP(Oliusala[[#This Row],[postnumer]],Sveitarfelog[#All],5,FALSE)</f>
        <v>Höfuðborgarsvæðið</v>
      </c>
      <c r="F3164" t="s">
        <v>29</v>
      </c>
      <c r="G3164" t="s">
        <v>24</v>
      </c>
      <c r="H3164" t="s">
        <v>58</v>
      </c>
      <c r="I3164" s="1">
        <v>1564809</v>
      </c>
      <c r="J3164" s="2">
        <f>VLOOKUP(Oliusala[[#This Row],[tegund]],Tegundir!$B$2:$D$19,3,FALSE)*Oliusala[[#This Row],[magn]]/1000</f>
        <v>1353.5597849999999</v>
      </c>
      <c r="K3164">
        <v>2012</v>
      </c>
      <c r="L3164" t="s">
        <v>19</v>
      </c>
      <c r="M3164" s="144" t="s">
        <v>59</v>
      </c>
      <c r="O3164" s="144" t="s">
        <v>1998</v>
      </c>
    </row>
    <row r="3165" spans="1:15" x14ac:dyDescent="0.2">
      <c r="A3165" t="s">
        <v>57</v>
      </c>
      <c r="B3165" s="144" t="s">
        <v>5</v>
      </c>
      <c r="C3165">
        <v>101</v>
      </c>
      <c r="D3165" t="str">
        <f>VLOOKUP(Oliusala[[#This Row],[postnumer]],Sveitarfelog[#All],4,FALSE)</f>
        <v>Garðabær,Hafnarfjarðarkaupstaður,Kópavogsbær,Reykjavíkurborg,Seltjarnarnesbær</v>
      </c>
      <c r="E3165" t="str">
        <f>VLOOKUP(Oliusala[[#This Row],[postnumer]],Sveitarfelog[#All],5,FALSE)</f>
        <v>Höfuðborgarsvæðið</v>
      </c>
      <c r="F3165" t="s">
        <v>30</v>
      </c>
      <c r="G3165" t="s">
        <v>24</v>
      </c>
      <c r="H3165" t="s">
        <v>58</v>
      </c>
      <c r="I3165" s="1">
        <v>213285</v>
      </c>
      <c r="J3165" s="2">
        <f>VLOOKUP(Oliusala[[#This Row],[tegund]],Tegundir!$B$2:$D$19,3,FALSE)*Oliusala[[#This Row],[magn]]/1000</f>
        <v>184.491525</v>
      </c>
      <c r="K3165">
        <v>2012</v>
      </c>
      <c r="L3165" t="s">
        <v>19</v>
      </c>
      <c r="M3165" s="144" t="s">
        <v>59</v>
      </c>
      <c r="O3165" s="144" t="s">
        <v>1998</v>
      </c>
    </row>
    <row r="3166" spans="1:15" x14ac:dyDescent="0.2">
      <c r="A3166" t="s">
        <v>57</v>
      </c>
      <c r="B3166" s="144" t="s">
        <v>5</v>
      </c>
      <c r="C3166">
        <v>101</v>
      </c>
      <c r="D3166" t="str">
        <f>VLOOKUP(Oliusala[[#This Row],[postnumer]],Sveitarfelog[#All],4,FALSE)</f>
        <v>Garðabær,Hafnarfjarðarkaupstaður,Kópavogsbær,Reykjavíkurborg,Seltjarnarnesbær</v>
      </c>
      <c r="E3166" t="str">
        <f>VLOOKUP(Oliusala[[#This Row],[postnumer]],Sveitarfelog[#All],5,FALSE)</f>
        <v>Höfuðborgarsvæðið</v>
      </c>
      <c r="F3166" t="s">
        <v>24</v>
      </c>
      <c r="G3166" t="s">
        <v>24</v>
      </c>
      <c r="H3166" t="s">
        <v>58</v>
      </c>
      <c r="I3166" s="1">
        <v>1185231</v>
      </c>
      <c r="J3166" s="2">
        <f>VLOOKUP(Oliusala[[#This Row],[tegund]],Tegundir!$B$2:$D$19,3,FALSE)*Oliusala[[#This Row],[magn]]/1000</f>
        <v>1025.224815</v>
      </c>
      <c r="K3166">
        <v>2012</v>
      </c>
      <c r="L3166" t="s">
        <v>18</v>
      </c>
      <c r="M3166" s="144" t="s">
        <v>59</v>
      </c>
    </row>
    <row r="3167" spans="1:15" x14ac:dyDescent="0.2">
      <c r="A3167" t="s">
        <v>57</v>
      </c>
      <c r="B3167" s="144" t="s">
        <v>5</v>
      </c>
      <c r="C3167">
        <v>101</v>
      </c>
      <c r="D3167" t="str">
        <f>VLOOKUP(Oliusala[[#This Row],[postnumer]],Sveitarfelog[#All],4,FALSE)</f>
        <v>Garðabær,Hafnarfjarðarkaupstaður,Kópavogsbær,Reykjavíkurborg,Seltjarnarnesbær</v>
      </c>
      <c r="E3167" t="str">
        <f>VLOOKUP(Oliusala[[#This Row],[postnumer]],Sveitarfelog[#All],5,FALSE)</f>
        <v>Höfuðborgarsvæðið</v>
      </c>
      <c r="F3167" t="s">
        <v>29</v>
      </c>
      <c r="G3167" t="s">
        <v>24</v>
      </c>
      <c r="H3167" t="s">
        <v>58</v>
      </c>
      <c r="I3167" s="1">
        <v>3396620</v>
      </c>
      <c r="J3167" s="2">
        <f>VLOOKUP(Oliusala[[#This Row],[tegund]],Tegundir!$B$2:$D$19,3,FALSE)*Oliusala[[#This Row],[magn]]/1000</f>
        <v>2938.0762999999997</v>
      </c>
      <c r="K3167">
        <v>2012</v>
      </c>
      <c r="L3167" t="s">
        <v>19</v>
      </c>
      <c r="M3167" s="144" t="s">
        <v>59</v>
      </c>
      <c r="O3167" s="144" t="s">
        <v>1998</v>
      </c>
    </row>
    <row r="3168" spans="1:15" x14ac:dyDescent="0.2">
      <c r="A3168" t="s">
        <v>57</v>
      </c>
      <c r="B3168" s="144" t="s">
        <v>5</v>
      </c>
      <c r="C3168">
        <v>101</v>
      </c>
      <c r="D3168" t="str">
        <f>VLOOKUP(Oliusala[[#This Row],[postnumer]],Sveitarfelog[#All],4,FALSE)</f>
        <v>Garðabær,Hafnarfjarðarkaupstaður,Kópavogsbær,Reykjavíkurborg,Seltjarnarnesbær</v>
      </c>
      <c r="E3168" t="str">
        <f>VLOOKUP(Oliusala[[#This Row],[postnumer]],Sveitarfelog[#All],5,FALSE)</f>
        <v>Höfuðborgarsvæðið</v>
      </c>
      <c r="F3168" t="s">
        <v>30</v>
      </c>
      <c r="G3168" t="s">
        <v>24</v>
      </c>
      <c r="H3168" t="s">
        <v>58</v>
      </c>
      <c r="I3168" s="1">
        <v>219471</v>
      </c>
      <c r="J3168" s="2">
        <f>VLOOKUP(Oliusala[[#This Row],[tegund]],Tegundir!$B$2:$D$19,3,FALSE)*Oliusala[[#This Row],[magn]]/1000</f>
        <v>189.84241500000002</v>
      </c>
      <c r="K3168">
        <v>2012</v>
      </c>
      <c r="L3168" t="s">
        <v>19</v>
      </c>
      <c r="M3168" s="144" t="s">
        <v>59</v>
      </c>
      <c r="O3168" s="144" t="s">
        <v>1998</v>
      </c>
    </row>
    <row r="3169" spans="1:15" x14ac:dyDescent="0.2">
      <c r="A3169" t="s">
        <v>70</v>
      </c>
      <c r="B3169" s="144" t="s">
        <v>5</v>
      </c>
      <c r="C3169">
        <v>101</v>
      </c>
      <c r="D3169" t="str">
        <f>VLOOKUP(Oliusala[[#This Row],[postnumer]],Sveitarfelog[#All],4,FALSE)</f>
        <v>Garðabær,Hafnarfjarðarkaupstaður,Kópavogsbær,Reykjavíkurborg,Seltjarnarnesbær</v>
      </c>
      <c r="E3169" t="str">
        <f>VLOOKUP(Oliusala[[#This Row],[postnumer]],Sveitarfelog[#All],5,FALSE)</f>
        <v>Höfuðborgarsvæðið</v>
      </c>
      <c r="F3169" t="s">
        <v>24</v>
      </c>
      <c r="G3169" t="s">
        <v>24</v>
      </c>
      <c r="H3169" t="s">
        <v>60</v>
      </c>
      <c r="I3169" s="1">
        <v>829</v>
      </c>
      <c r="J3169" s="2">
        <f>VLOOKUP(Oliusala[[#This Row],[tegund]],Tegundir!$B$2:$D$19,3,FALSE)*Oliusala[[#This Row],[magn]]/1000</f>
        <v>0.71708500000000008</v>
      </c>
      <c r="K3169">
        <v>2012</v>
      </c>
      <c r="L3169" t="s">
        <v>18</v>
      </c>
      <c r="M3169" s="144" t="s">
        <v>59</v>
      </c>
    </row>
    <row r="3170" spans="1:15" x14ac:dyDescent="0.2">
      <c r="A3170" t="s">
        <v>63</v>
      </c>
      <c r="B3170" s="144" t="s">
        <v>5</v>
      </c>
      <c r="C3170">
        <v>101</v>
      </c>
      <c r="D3170" t="str">
        <f>VLOOKUP(Oliusala[[#This Row],[postnumer]],Sveitarfelog[#All],4,FALSE)</f>
        <v>Garðabær,Hafnarfjarðarkaupstaður,Kópavogsbær,Reykjavíkurborg,Seltjarnarnesbær</v>
      </c>
      <c r="E3170" t="str">
        <f>VLOOKUP(Oliusala[[#This Row],[postnumer]],Sveitarfelog[#All],5,FALSE)</f>
        <v>Höfuðborgarsvæðið</v>
      </c>
      <c r="F3170" t="s">
        <v>24</v>
      </c>
      <c r="G3170" t="s">
        <v>24</v>
      </c>
      <c r="H3170" t="s">
        <v>58</v>
      </c>
      <c r="I3170" s="1">
        <v>6477599</v>
      </c>
      <c r="J3170" s="2">
        <f>VLOOKUP(Oliusala[[#This Row],[tegund]],Tegundir!$B$2:$D$19,3,FALSE)*Oliusala[[#This Row],[magn]]/1000</f>
        <v>5603.1231349999998</v>
      </c>
      <c r="K3170">
        <v>2012</v>
      </c>
      <c r="L3170" t="s">
        <v>18</v>
      </c>
      <c r="M3170" s="144" t="s">
        <v>59</v>
      </c>
    </row>
    <row r="3171" spans="1:15" x14ac:dyDescent="0.2">
      <c r="A3171" t="s">
        <v>63</v>
      </c>
      <c r="B3171" s="144" t="s">
        <v>5</v>
      </c>
      <c r="C3171">
        <v>101</v>
      </c>
      <c r="D3171" t="str">
        <f>VLOOKUP(Oliusala[[#This Row],[postnumer]],Sveitarfelog[#All],4,FALSE)</f>
        <v>Garðabær,Hafnarfjarðarkaupstaður,Kópavogsbær,Reykjavíkurborg,Seltjarnarnesbær</v>
      </c>
      <c r="E3171" t="str">
        <f>VLOOKUP(Oliusala[[#This Row],[postnumer]],Sveitarfelog[#All],5,FALSE)</f>
        <v>Höfuðborgarsvæðið</v>
      </c>
      <c r="F3171" t="s">
        <v>30</v>
      </c>
      <c r="G3171" t="s">
        <v>24</v>
      </c>
      <c r="H3171" t="s">
        <v>58</v>
      </c>
      <c r="I3171" s="1">
        <v>4916</v>
      </c>
      <c r="J3171" s="2">
        <f>VLOOKUP(Oliusala[[#This Row],[tegund]],Tegundir!$B$2:$D$19,3,FALSE)*Oliusala[[#This Row],[magn]]/1000</f>
        <v>4.2523400000000002</v>
      </c>
      <c r="K3171">
        <v>2012</v>
      </c>
      <c r="L3171" t="s">
        <v>19</v>
      </c>
      <c r="M3171" s="144" t="s">
        <v>59</v>
      </c>
      <c r="O3171" s="144" t="s">
        <v>1998</v>
      </c>
    </row>
    <row r="3172" spans="1:15" x14ac:dyDescent="0.2">
      <c r="A3172" t="s">
        <v>63</v>
      </c>
      <c r="B3172" s="144" t="s">
        <v>5</v>
      </c>
      <c r="C3172">
        <v>101</v>
      </c>
      <c r="D3172" t="str">
        <f>VLOOKUP(Oliusala[[#This Row],[postnumer]],Sveitarfelog[#All],4,FALSE)</f>
        <v>Garðabær,Hafnarfjarðarkaupstaður,Kópavogsbær,Reykjavíkurborg,Seltjarnarnesbær</v>
      </c>
      <c r="E3172" t="str">
        <f>VLOOKUP(Oliusala[[#This Row],[postnumer]],Sveitarfelog[#All],5,FALSE)</f>
        <v>Höfuðborgarsvæðið</v>
      </c>
      <c r="F3172" t="s">
        <v>24</v>
      </c>
      <c r="G3172" t="s">
        <v>24</v>
      </c>
      <c r="H3172" t="s">
        <v>58</v>
      </c>
      <c r="I3172" s="1">
        <v>1144066</v>
      </c>
      <c r="J3172" s="2">
        <f>VLOOKUP(Oliusala[[#This Row],[tegund]],Tegundir!$B$2:$D$19,3,FALSE)*Oliusala[[#This Row],[magn]]/1000</f>
        <v>989.61708999999996</v>
      </c>
      <c r="K3172">
        <v>2012</v>
      </c>
      <c r="L3172" t="s">
        <v>18</v>
      </c>
      <c r="M3172" s="144" t="s">
        <v>59</v>
      </c>
    </row>
    <row r="3173" spans="1:15" x14ac:dyDescent="0.2">
      <c r="A3173" t="s">
        <v>63</v>
      </c>
      <c r="B3173" s="144" t="s">
        <v>5</v>
      </c>
      <c r="C3173">
        <v>101</v>
      </c>
      <c r="D3173" t="str">
        <f>VLOOKUP(Oliusala[[#This Row],[postnumer]],Sveitarfelog[#All],4,FALSE)</f>
        <v>Garðabær,Hafnarfjarðarkaupstaður,Kópavogsbær,Reykjavíkurborg,Seltjarnarnesbær</v>
      </c>
      <c r="E3173" t="str">
        <f>VLOOKUP(Oliusala[[#This Row],[postnumer]],Sveitarfelog[#All],5,FALSE)</f>
        <v>Höfuðborgarsvæðið</v>
      </c>
      <c r="F3173" t="s">
        <v>24</v>
      </c>
      <c r="G3173" t="s">
        <v>24</v>
      </c>
      <c r="H3173" t="s">
        <v>58</v>
      </c>
      <c r="I3173" s="1">
        <v>594161</v>
      </c>
      <c r="J3173" s="2">
        <f>VLOOKUP(Oliusala[[#This Row],[tegund]],Tegundir!$B$2:$D$19,3,FALSE)*Oliusala[[#This Row],[magn]]/1000</f>
        <v>513.94926499999997</v>
      </c>
      <c r="K3173">
        <v>2012</v>
      </c>
      <c r="L3173" t="s">
        <v>18</v>
      </c>
      <c r="M3173" s="144" t="s">
        <v>59</v>
      </c>
    </row>
    <row r="3174" spans="1:15" x14ac:dyDescent="0.2">
      <c r="A3174" t="s">
        <v>63</v>
      </c>
      <c r="B3174" s="144" t="s">
        <v>5</v>
      </c>
      <c r="C3174">
        <v>101</v>
      </c>
      <c r="D3174" t="str">
        <f>VLOOKUP(Oliusala[[#This Row],[postnumer]],Sveitarfelog[#All],4,FALSE)</f>
        <v>Garðabær,Hafnarfjarðarkaupstaður,Kópavogsbær,Reykjavíkurborg,Seltjarnarnesbær</v>
      </c>
      <c r="E3174" t="str">
        <f>VLOOKUP(Oliusala[[#This Row],[postnumer]],Sveitarfelog[#All],5,FALSE)</f>
        <v>Höfuðborgarsvæðið</v>
      </c>
      <c r="F3174" t="s">
        <v>24</v>
      </c>
      <c r="G3174" t="s">
        <v>24</v>
      </c>
      <c r="H3174" t="s">
        <v>58</v>
      </c>
      <c r="I3174" s="1">
        <v>87222</v>
      </c>
      <c r="J3174" s="2">
        <f>VLOOKUP(Oliusala[[#This Row],[tegund]],Tegundir!$B$2:$D$19,3,FALSE)*Oliusala[[#This Row],[magn]]/1000</f>
        <v>75.447029999999998</v>
      </c>
      <c r="K3174">
        <v>2012</v>
      </c>
      <c r="L3174" t="s">
        <v>18</v>
      </c>
      <c r="M3174" s="144" t="s">
        <v>59</v>
      </c>
    </row>
    <row r="3175" spans="1:15" x14ac:dyDescent="0.2">
      <c r="A3175" t="s">
        <v>63</v>
      </c>
      <c r="B3175" s="144" t="s">
        <v>5</v>
      </c>
      <c r="C3175">
        <v>101</v>
      </c>
      <c r="D3175" t="str">
        <f>VLOOKUP(Oliusala[[#This Row],[postnumer]],Sveitarfelog[#All],4,FALSE)</f>
        <v>Garðabær,Hafnarfjarðarkaupstaður,Kópavogsbær,Reykjavíkurborg,Seltjarnarnesbær</v>
      </c>
      <c r="E3175" t="str">
        <f>VLOOKUP(Oliusala[[#This Row],[postnumer]],Sveitarfelog[#All],5,FALSE)</f>
        <v>Höfuðborgarsvæðið</v>
      </c>
      <c r="F3175" t="s">
        <v>24</v>
      </c>
      <c r="G3175" t="s">
        <v>24</v>
      </c>
      <c r="H3175" t="s">
        <v>58</v>
      </c>
      <c r="I3175" s="1">
        <v>1393302</v>
      </c>
      <c r="J3175" s="2">
        <f>VLOOKUP(Oliusala[[#This Row],[tegund]],Tegundir!$B$2:$D$19,3,FALSE)*Oliusala[[#This Row],[magn]]/1000</f>
        <v>1205.20623</v>
      </c>
      <c r="K3175">
        <v>2012</v>
      </c>
      <c r="L3175" t="s">
        <v>18</v>
      </c>
      <c r="M3175" s="144" t="s">
        <v>59</v>
      </c>
    </row>
    <row r="3176" spans="1:15" x14ac:dyDescent="0.2">
      <c r="A3176" t="s">
        <v>63</v>
      </c>
      <c r="B3176" s="144" t="s">
        <v>5</v>
      </c>
      <c r="C3176">
        <v>101</v>
      </c>
      <c r="D3176" t="str">
        <f>VLOOKUP(Oliusala[[#This Row],[postnumer]],Sveitarfelog[#All],4,FALSE)</f>
        <v>Garðabær,Hafnarfjarðarkaupstaður,Kópavogsbær,Reykjavíkurborg,Seltjarnarnesbær</v>
      </c>
      <c r="E3176" t="str">
        <f>VLOOKUP(Oliusala[[#This Row],[postnumer]],Sveitarfelog[#All],5,FALSE)</f>
        <v>Höfuðborgarsvæðið</v>
      </c>
      <c r="F3176" t="s">
        <v>24</v>
      </c>
      <c r="G3176" t="s">
        <v>24</v>
      </c>
      <c r="H3176" t="s">
        <v>58</v>
      </c>
      <c r="I3176" s="1">
        <v>990201</v>
      </c>
      <c r="J3176" s="2">
        <f>VLOOKUP(Oliusala[[#This Row],[tegund]],Tegundir!$B$2:$D$19,3,FALSE)*Oliusala[[#This Row],[magn]]/1000</f>
        <v>856.523865</v>
      </c>
      <c r="K3176">
        <v>2012</v>
      </c>
      <c r="L3176" t="s">
        <v>18</v>
      </c>
      <c r="M3176" s="144" t="s">
        <v>59</v>
      </c>
    </row>
    <row r="3177" spans="1:15" x14ac:dyDescent="0.2">
      <c r="A3177" t="s">
        <v>63</v>
      </c>
      <c r="B3177" s="144" t="s">
        <v>5</v>
      </c>
      <c r="C3177">
        <v>101</v>
      </c>
      <c r="D3177" t="str">
        <f>VLOOKUP(Oliusala[[#This Row],[postnumer]],Sveitarfelog[#All],4,FALSE)</f>
        <v>Garðabær,Hafnarfjarðarkaupstaður,Kópavogsbær,Reykjavíkurborg,Seltjarnarnesbær</v>
      </c>
      <c r="E3177" t="str">
        <f>VLOOKUP(Oliusala[[#This Row],[postnumer]],Sveitarfelog[#All],5,FALSE)</f>
        <v>Höfuðborgarsvæðið</v>
      </c>
      <c r="F3177" t="s">
        <v>24</v>
      </c>
      <c r="G3177" t="s">
        <v>24</v>
      </c>
      <c r="H3177" t="s">
        <v>58</v>
      </c>
      <c r="I3177" s="1">
        <v>317667</v>
      </c>
      <c r="J3177" s="2">
        <f>VLOOKUP(Oliusala[[#This Row],[tegund]],Tegundir!$B$2:$D$19,3,FALSE)*Oliusala[[#This Row],[magn]]/1000</f>
        <v>274.78195500000004</v>
      </c>
      <c r="K3177">
        <v>2012</v>
      </c>
      <c r="L3177" t="s">
        <v>18</v>
      </c>
      <c r="M3177" s="144" t="s">
        <v>59</v>
      </c>
    </row>
    <row r="3178" spans="1:15" x14ac:dyDescent="0.2">
      <c r="A3178" t="s">
        <v>63</v>
      </c>
      <c r="B3178" s="144" t="s">
        <v>5</v>
      </c>
      <c r="C3178">
        <v>101</v>
      </c>
      <c r="D3178" t="str">
        <f>VLOOKUP(Oliusala[[#This Row],[postnumer]],Sveitarfelog[#All],4,FALSE)</f>
        <v>Garðabær,Hafnarfjarðarkaupstaður,Kópavogsbær,Reykjavíkurborg,Seltjarnarnesbær</v>
      </c>
      <c r="E3178" t="str">
        <f>VLOOKUP(Oliusala[[#This Row],[postnumer]],Sveitarfelog[#All],5,FALSE)</f>
        <v>Höfuðborgarsvæðið</v>
      </c>
      <c r="F3178" t="s">
        <v>24</v>
      </c>
      <c r="G3178" t="s">
        <v>24</v>
      </c>
      <c r="H3178" t="s">
        <v>58</v>
      </c>
      <c r="I3178" s="1">
        <v>227467</v>
      </c>
      <c r="J3178" s="2">
        <f>VLOOKUP(Oliusala[[#This Row],[tegund]],Tegundir!$B$2:$D$19,3,FALSE)*Oliusala[[#This Row],[magn]]/1000</f>
        <v>196.75895499999999</v>
      </c>
      <c r="K3178">
        <v>2012</v>
      </c>
      <c r="L3178" t="s">
        <v>18</v>
      </c>
      <c r="M3178" s="144" t="s">
        <v>59</v>
      </c>
    </row>
    <row r="3179" spans="1:15" x14ac:dyDescent="0.2">
      <c r="A3179" t="s">
        <v>63</v>
      </c>
      <c r="B3179" s="144" t="s">
        <v>5</v>
      </c>
      <c r="C3179">
        <v>101</v>
      </c>
      <c r="D3179" t="str">
        <f>VLOOKUP(Oliusala[[#This Row],[postnumer]],Sveitarfelog[#All],4,FALSE)</f>
        <v>Garðabær,Hafnarfjarðarkaupstaður,Kópavogsbær,Reykjavíkurborg,Seltjarnarnesbær</v>
      </c>
      <c r="E3179" t="str">
        <f>VLOOKUP(Oliusala[[#This Row],[postnumer]],Sveitarfelog[#All],5,FALSE)</f>
        <v>Höfuðborgarsvæðið</v>
      </c>
      <c r="F3179" t="s">
        <v>24</v>
      </c>
      <c r="G3179" t="s">
        <v>24</v>
      </c>
      <c r="H3179" t="s">
        <v>58</v>
      </c>
      <c r="I3179" s="1">
        <v>397475</v>
      </c>
      <c r="J3179" s="2">
        <f>VLOOKUP(Oliusala[[#This Row],[tegund]],Tegundir!$B$2:$D$19,3,FALSE)*Oliusala[[#This Row],[magn]]/1000</f>
        <v>343.81587500000001</v>
      </c>
      <c r="K3179">
        <v>2012</v>
      </c>
      <c r="L3179" t="s">
        <v>18</v>
      </c>
      <c r="M3179" s="144" t="s">
        <v>59</v>
      </c>
    </row>
    <row r="3180" spans="1:15" x14ac:dyDescent="0.2">
      <c r="A3180" t="s">
        <v>63</v>
      </c>
      <c r="B3180" s="144" t="s">
        <v>5</v>
      </c>
      <c r="C3180">
        <v>101</v>
      </c>
      <c r="D3180" t="str">
        <f>VLOOKUP(Oliusala[[#This Row],[postnumer]],Sveitarfelog[#All],4,FALSE)</f>
        <v>Garðabær,Hafnarfjarðarkaupstaður,Kópavogsbær,Reykjavíkurborg,Seltjarnarnesbær</v>
      </c>
      <c r="E3180" t="str">
        <f>VLOOKUP(Oliusala[[#This Row],[postnumer]],Sveitarfelog[#All],5,FALSE)</f>
        <v>Höfuðborgarsvæðið</v>
      </c>
      <c r="F3180" t="s">
        <v>24</v>
      </c>
      <c r="G3180" t="s">
        <v>24</v>
      </c>
      <c r="H3180" t="s">
        <v>58</v>
      </c>
      <c r="I3180" s="1">
        <v>2859066</v>
      </c>
      <c r="J3180" s="2">
        <f>VLOOKUP(Oliusala[[#This Row],[tegund]],Tegundir!$B$2:$D$19,3,FALSE)*Oliusala[[#This Row],[magn]]/1000</f>
        <v>2473.0920899999996</v>
      </c>
      <c r="K3180">
        <v>2012</v>
      </c>
      <c r="L3180" t="s">
        <v>18</v>
      </c>
      <c r="M3180" s="144" t="s">
        <v>59</v>
      </c>
    </row>
    <row r="3181" spans="1:15" x14ac:dyDescent="0.2">
      <c r="A3181" t="s">
        <v>63</v>
      </c>
      <c r="B3181" s="144" t="s">
        <v>5</v>
      </c>
      <c r="C3181">
        <v>101</v>
      </c>
      <c r="D3181" t="str">
        <f>VLOOKUP(Oliusala[[#This Row],[postnumer]],Sveitarfelog[#All],4,FALSE)</f>
        <v>Garðabær,Hafnarfjarðarkaupstaður,Kópavogsbær,Reykjavíkurborg,Seltjarnarnesbær</v>
      </c>
      <c r="E3181" t="str">
        <f>VLOOKUP(Oliusala[[#This Row],[postnumer]],Sveitarfelog[#All],5,FALSE)</f>
        <v>Höfuðborgarsvæðið</v>
      </c>
      <c r="F3181" t="s">
        <v>24</v>
      </c>
      <c r="G3181" t="s">
        <v>24</v>
      </c>
      <c r="H3181" t="s">
        <v>58</v>
      </c>
      <c r="I3181" s="1">
        <v>358653</v>
      </c>
      <c r="J3181" s="2">
        <f>VLOOKUP(Oliusala[[#This Row],[tegund]],Tegundir!$B$2:$D$19,3,FALSE)*Oliusala[[#This Row],[magn]]/1000</f>
        <v>310.23484499999995</v>
      </c>
      <c r="K3181">
        <v>2012</v>
      </c>
      <c r="L3181" t="s">
        <v>18</v>
      </c>
      <c r="M3181" s="144" t="s">
        <v>59</v>
      </c>
    </row>
    <row r="3182" spans="1:15" x14ac:dyDescent="0.2">
      <c r="A3182" t="s">
        <v>63</v>
      </c>
      <c r="B3182" s="144" t="s">
        <v>5</v>
      </c>
      <c r="C3182">
        <v>101</v>
      </c>
      <c r="D3182" t="str">
        <f>VLOOKUP(Oliusala[[#This Row],[postnumer]],Sveitarfelog[#All],4,FALSE)</f>
        <v>Garðabær,Hafnarfjarðarkaupstaður,Kópavogsbær,Reykjavíkurborg,Seltjarnarnesbær</v>
      </c>
      <c r="E3182" t="str">
        <f>VLOOKUP(Oliusala[[#This Row],[postnumer]],Sveitarfelog[#All],5,FALSE)</f>
        <v>Höfuðborgarsvæðið</v>
      </c>
      <c r="F3182" t="s">
        <v>24</v>
      </c>
      <c r="G3182" t="s">
        <v>24</v>
      </c>
      <c r="H3182" t="s">
        <v>58</v>
      </c>
      <c r="I3182" s="1">
        <v>16396149</v>
      </c>
      <c r="J3182" s="2">
        <f>VLOOKUP(Oliusala[[#This Row],[tegund]],Tegundir!$B$2:$D$19,3,FALSE)*Oliusala[[#This Row],[magn]]/1000</f>
        <v>14182.668884999999</v>
      </c>
      <c r="K3182">
        <v>2012</v>
      </c>
      <c r="L3182" t="s">
        <v>18</v>
      </c>
      <c r="M3182" s="144" t="s">
        <v>59</v>
      </c>
    </row>
    <row r="3183" spans="1:15" x14ac:dyDescent="0.2">
      <c r="A3183" t="s">
        <v>63</v>
      </c>
      <c r="B3183" s="144" t="s">
        <v>5</v>
      </c>
      <c r="C3183">
        <v>101</v>
      </c>
      <c r="D3183" t="str">
        <f>VLOOKUP(Oliusala[[#This Row],[postnumer]],Sveitarfelog[#All],4,FALSE)</f>
        <v>Garðabær,Hafnarfjarðarkaupstaður,Kópavogsbær,Reykjavíkurborg,Seltjarnarnesbær</v>
      </c>
      <c r="E3183" t="str">
        <f>VLOOKUP(Oliusala[[#This Row],[postnumer]],Sveitarfelog[#All],5,FALSE)</f>
        <v>Höfuðborgarsvæðið</v>
      </c>
      <c r="F3183" t="s">
        <v>24</v>
      </c>
      <c r="G3183" t="s">
        <v>24</v>
      </c>
      <c r="H3183" t="s">
        <v>58</v>
      </c>
      <c r="I3183" s="1">
        <v>113568</v>
      </c>
      <c r="J3183" s="2">
        <f>VLOOKUP(Oliusala[[#This Row],[tegund]],Tegundir!$B$2:$D$19,3,FALSE)*Oliusala[[#This Row],[magn]]/1000</f>
        <v>98.236319999999992</v>
      </c>
      <c r="K3183">
        <v>2012</v>
      </c>
      <c r="L3183" t="s">
        <v>18</v>
      </c>
      <c r="M3183" s="144" t="s">
        <v>59</v>
      </c>
    </row>
    <row r="3184" spans="1:15" x14ac:dyDescent="0.2">
      <c r="A3184" t="s">
        <v>63</v>
      </c>
      <c r="B3184" s="144" t="s">
        <v>5</v>
      </c>
      <c r="C3184">
        <v>101</v>
      </c>
      <c r="D3184" t="str">
        <f>VLOOKUP(Oliusala[[#This Row],[postnumer]],Sveitarfelog[#All],4,FALSE)</f>
        <v>Garðabær,Hafnarfjarðarkaupstaður,Kópavogsbær,Reykjavíkurborg,Seltjarnarnesbær</v>
      </c>
      <c r="E3184" t="str">
        <f>VLOOKUP(Oliusala[[#This Row],[postnumer]],Sveitarfelog[#All],5,FALSE)</f>
        <v>Höfuðborgarsvæðið</v>
      </c>
      <c r="F3184" t="s">
        <v>24</v>
      </c>
      <c r="G3184" t="s">
        <v>24</v>
      </c>
      <c r="H3184" t="s">
        <v>58</v>
      </c>
      <c r="I3184" s="1">
        <v>575851</v>
      </c>
      <c r="J3184" s="2">
        <f>VLOOKUP(Oliusala[[#This Row],[tegund]],Tegundir!$B$2:$D$19,3,FALSE)*Oliusala[[#This Row],[magn]]/1000</f>
        <v>498.11111499999998</v>
      </c>
      <c r="K3184">
        <v>2012</v>
      </c>
      <c r="L3184" t="s">
        <v>18</v>
      </c>
      <c r="M3184" s="144" t="s">
        <v>59</v>
      </c>
    </row>
    <row r="3185" spans="1:15" x14ac:dyDescent="0.2">
      <c r="A3185" t="s">
        <v>63</v>
      </c>
      <c r="B3185" s="144" t="s">
        <v>5</v>
      </c>
      <c r="C3185">
        <v>101</v>
      </c>
      <c r="D3185" t="str">
        <f>VLOOKUP(Oliusala[[#This Row],[postnumer]],Sveitarfelog[#All],4,FALSE)</f>
        <v>Garðabær,Hafnarfjarðarkaupstaður,Kópavogsbær,Reykjavíkurborg,Seltjarnarnesbær</v>
      </c>
      <c r="E3185" t="str">
        <f>VLOOKUP(Oliusala[[#This Row],[postnumer]],Sveitarfelog[#All],5,FALSE)</f>
        <v>Höfuðborgarsvæðið</v>
      </c>
      <c r="F3185" t="s">
        <v>24</v>
      </c>
      <c r="G3185" t="s">
        <v>24</v>
      </c>
      <c r="H3185" t="s">
        <v>58</v>
      </c>
      <c r="I3185" s="1">
        <v>352193</v>
      </c>
      <c r="J3185" s="2">
        <f>VLOOKUP(Oliusala[[#This Row],[tegund]],Tegundir!$B$2:$D$19,3,FALSE)*Oliusala[[#This Row],[magn]]/1000</f>
        <v>304.64694500000002</v>
      </c>
      <c r="K3185">
        <v>2012</v>
      </c>
      <c r="L3185" t="s">
        <v>18</v>
      </c>
      <c r="M3185" s="144" t="s">
        <v>59</v>
      </c>
    </row>
    <row r="3186" spans="1:15" x14ac:dyDescent="0.2">
      <c r="A3186" t="s">
        <v>63</v>
      </c>
      <c r="B3186" s="144" t="s">
        <v>5</v>
      </c>
      <c r="C3186">
        <v>101</v>
      </c>
      <c r="D3186" t="str">
        <f>VLOOKUP(Oliusala[[#This Row],[postnumer]],Sveitarfelog[#All],4,FALSE)</f>
        <v>Garðabær,Hafnarfjarðarkaupstaður,Kópavogsbær,Reykjavíkurborg,Seltjarnarnesbær</v>
      </c>
      <c r="E3186" t="str">
        <f>VLOOKUP(Oliusala[[#This Row],[postnumer]],Sveitarfelog[#All],5,FALSE)</f>
        <v>Höfuðborgarsvæðið</v>
      </c>
      <c r="F3186" t="s">
        <v>24</v>
      </c>
      <c r="G3186" t="s">
        <v>24</v>
      </c>
      <c r="H3186" t="s">
        <v>58</v>
      </c>
      <c r="I3186" s="1">
        <v>563249</v>
      </c>
      <c r="J3186" s="2">
        <f>VLOOKUP(Oliusala[[#This Row],[tegund]],Tegundir!$B$2:$D$19,3,FALSE)*Oliusala[[#This Row],[magn]]/1000</f>
        <v>487.21038500000003</v>
      </c>
      <c r="K3186">
        <v>2012</v>
      </c>
      <c r="L3186" t="s">
        <v>18</v>
      </c>
      <c r="M3186" s="144" t="s">
        <v>59</v>
      </c>
    </row>
    <row r="3187" spans="1:15" x14ac:dyDescent="0.2">
      <c r="A3187" t="s">
        <v>63</v>
      </c>
      <c r="B3187" s="144" t="s">
        <v>5</v>
      </c>
      <c r="C3187">
        <v>101</v>
      </c>
      <c r="D3187" t="str">
        <f>VLOOKUP(Oliusala[[#This Row],[postnumer]],Sveitarfelog[#All],4,FALSE)</f>
        <v>Garðabær,Hafnarfjarðarkaupstaður,Kópavogsbær,Reykjavíkurborg,Seltjarnarnesbær</v>
      </c>
      <c r="E3187" t="str">
        <f>VLOOKUP(Oliusala[[#This Row],[postnumer]],Sveitarfelog[#All],5,FALSE)</f>
        <v>Höfuðborgarsvæðið</v>
      </c>
      <c r="F3187" t="s">
        <v>24</v>
      </c>
      <c r="G3187" t="s">
        <v>24</v>
      </c>
      <c r="H3187" t="s">
        <v>58</v>
      </c>
      <c r="I3187" s="1">
        <v>469444</v>
      </c>
      <c r="J3187" s="2">
        <f>VLOOKUP(Oliusala[[#This Row],[tegund]],Tegundir!$B$2:$D$19,3,FALSE)*Oliusala[[#This Row],[magn]]/1000</f>
        <v>406.06905999999998</v>
      </c>
      <c r="K3187">
        <v>2012</v>
      </c>
      <c r="L3187" t="s">
        <v>18</v>
      </c>
      <c r="M3187" s="144" t="s">
        <v>59</v>
      </c>
    </row>
    <row r="3188" spans="1:15" x14ac:dyDescent="0.2">
      <c r="A3188" t="s">
        <v>63</v>
      </c>
      <c r="B3188" s="144" t="s">
        <v>5</v>
      </c>
      <c r="C3188">
        <v>101</v>
      </c>
      <c r="D3188" t="str">
        <f>VLOOKUP(Oliusala[[#This Row],[postnumer]],Sveitarfelog[#All],4,FALSE)</f>
        <v>Garðabær,Hafnarfjarðarkaupstaður,Kópavogsbær,Reykjavíkurborg,Seltjarnarnesbær</v>
      </c>
      <c r="E3188" t="str">
        <f>VLOOKUP(Oliusala[[#This Row],[postnumer]],Sveitarfelog[#All],5,FALSE)</f>
        <v>Höfuðborgarsvæðið</v>
      </c>
      <c r="F3188" t="s">
        <v>24</v>
      </c>
      <c r="G3188" t="s">
        <v>24</v>
      </c>
      <c r="H3188" t="s">
        <v>58</v>
      </c>
      <c r="I3188" s="1">
        <v>170372</v>
      </c>
      <c r="J3188" s="2">
        <f>VLOOKUP(Oliusala[[#This Row],[tegund]],Tegundir!$B$2:$D$19,3,FALSE)*Oliusala[[#This Row],[magn]]/1000</f>
        <v>147.37178</v>
      </c>
      <c r="K3188">
        <v>2012</v>
      </c>
      <c r="L3188" t="s">
        <v>18</v>
      </c>
      <c r="M3188" s="144" t="s">
        <v>59</v>
      </c>
    </row>
    <row r="3189" spans="1:15" x14ac:dyDescent="0.2">
      <c r="A3189" t="s">
        <v>63</v>
      </c>
      <c r="B3189" s="144" t="s">
        <v>5</v>
      </c>
      <c r="C3189">
        <v>101</v>
      </c>
      <c r="D3189" t="str">
        <f>VLOOKUP(Oliusala[[#This Row],[postnumer]],Sveitarfelog[#All],4,FALSE)</f>
        <v>Garðabær,Hafnarfjarðarkaupstaður,Kópavogsbær,Reykjavíkurborg,Seltjarnarnesbær</v>
      </c>
      <c r="E3189" t="str">
        <f>VLOOKUP(Oliusala[[#This Row],[postnumer]],Sveitarfelog[#All],5,FALSE)</f>
        <v>Höfuðborgarsvæðið</v>
      </c>
      <c r="F3189" t="s">
        <v>24</v>
      </c>
      <c r="G3189" t="s">
        <v>24</v>
      </c>
      <c r="H3189" t="s">
        <v>58</v>
      </c>
      <c r="I3189" s="1">
        <v>120148</v>
      </c>
      <c r="J3189" s="2">
        <f>VLOOKUP(Oliusala[[#This Row],[tegund]],Tegundir!$B$2:$D$19,3,FALSE)*Oliusala[[#This Row],[magn]]/1000</f>
        <v>103.92802</v>
      </c>
      <c r="K3189">
        <v>2012</v>
      </c>
      <c r="L3189" t="s">
        <v>18</v>
      </c>
      <c r="M3189" s="144" t="s">
        <v>59</v>
      </c>
    </row>
    <row r="3190" spans="1:15" x14ac:dyDescent="0.2">
      <c r="A3190" t="s">
        <v>63</v>
      </c>
      <c r="B3190" s="144" t="s">
        <v>5</v>
      </c>
      <c r="C3190">
        <v>101</v>
      </c>
      <c r="D3190" t="str">
        <f>VLOOKUP(Oliusala[[#This Row],[postnumer]],Sveitarfelog[#All],4,FALSE)</f>
        <v>Garðabær,Hafnarfjarðarkaupstaður,Kópavogsbær,Reykjavíkurborg,Seltjarnarnesbær</v>
      </c>
      <c r="E3190" t="str">
        <f>VLOOKUP(Oliusala[[#This Row],[postnumer]],Sveitarfelog[#All],5,FALSE)</f>
        <v>Höfuðborgarsvæðið</v>
      </c>
      <c r="F3190" t="s">
        <v>24</v>
      </c>
      <c r="G3190" t="s">
        <v>24</v>
      </c>
      <c r="H3190" t="s">
        <v>58</v>
      </c>
      <c r="I3190" s="1">
        <v>15704538</v>
      </c>
      <c r="J3190" s="2">
        <f>VLOOKUP(Oliusala[[#This Row],[tegund]],Tegundir!$B$2:$D$19,3,FALSE)*Oliusala[[#This Row],[magn]]/1000</f>
        <v>13584.425369999999</v>
      </c>
      <c r="K3190">
        <v>2012</v>
      </c>
      <c r="L3190" t="s">
        <v>18</v>
      </c>
      <c r="M3190" s="144" t="s">
        <v>59</v>
      </c>
    </row>
    <row r="3191" spans="1:15" x14ac:dyDescent="0.2">
      <c r="A3191" t="s">
        <v>63</v>
      </c>
      <c r="B3191" s="144" t="s">
        <v>5</v>
      </c>
      <c r="C3191">
        <v>101</v>
      </c>
      <c r="D3191" t="str">
        <f>VLOOKUP(Oliusala[[#This Row],[postnumer]],Sveitarfelog[#All],4,FALSE)</f>
        <v>Garðabær,Hafnarfjarðarkaupstaður,Kópavogsbær,Reykjavíkurborg,Seltjarnarnesbær</v>
      </c>
      <c r="E3191" t="str">
        <f>VLOOKUP(Oliusala[[#This Row],[postnumer]],Sveitarfelog[#All],5,FALSE)</f>
        <v>Höfuðborgarsvæðið</v>
      </c>
      <c r="F3191" t="s">
        <v>24</v>
      </c>
      <c r="G3191" t="s">
        <v>24</v>
      </c>
      <c r="H3191" t="s">
        <v>58</v>
      </c>
      <c r="I3191" s="1">
        <v>1216643</v>
      </c>
      <c r="J3191" s="2">
        <f>VLOOKUP(Oliusala[[#This Row],[tegund]],Tegundir!$B$2:$D$19,3,FALSE)*Oliusala[[#This Row],[magn]]/1000</f>
        <v>1052.396195</v>
      </c>
      <c r="K3191">
        <v>2012</v>
      </c>
      <c r="L3191" t="s">
        <v>18</v>
      </c>
      <c r="M3191" s="144" t="s">
        <v>59</v>
      </c>
    </row>
    <row r="3192" spans="1:15" x14ac:dyDescent="0.2">
      <c r="A3192" t="s">
        <v>63</v>
      </c>
      <c r="B3192" s="144" t="s">
        <v>5</v>
      </c>
      <c r="C3192">
        <v>101</v>
      </c>
      <c r="D3192" t="str">
        <f>VLOOKUP(Oliusala[[#This Row],[postnumer]],Sveitarfelog[#All],4,FALSE)</f>
        <v>Garðabær,Hafnarfjarðarkaupstaður,Kópavogsbær,Reykjavíkurborg,Seltjarnarnesbær</v>
      </c>
      <c r="E3192" t="str">
        <f>VLOOKUP(Oliusala[[#This Row],[postnumer]],Sveitarfelog[#All],5,FALSE)</f>
        <v>Höfuðborgarsvæðið</v>
      </c>
      <c r="F3192" t="s">
        <v>24</v>
      </c>
      <c r="G3192" t="s">
        <v>24</v>
      </c>
      <c r="H3192" t="s">
        <v>58</v>
      </c>
      <c r="I3192" s="1">
        <v>319809</v>
      </c>
      <c r="J3192" s="2">
        <f>VLOOKUP(Oliusala[[#This Row],[tegund]],Tegundir!$B$2:$D$19,3,FALSE)*Oliusala[[#This Row],[magn]]/1000</f>
        <v>276.63478499999997</v>
      </c>
      <c r="K3192">
        <v>2012</v>
      </c>
      <c r="L3192" t="s">
        <v>18</v>
      </c>
      <c r="M3192" s="144" t="s">
        <v>59</v>
      </c>
    </row>
    <row r="3193" spans="1:15" x14ac:dyDescent="0.2">
      <c r="A3193" t="s">
        <v>57</v>
      </c>
      <c r="B3193" s="144" t="s">
        <v>72</v>
      </c>
      <c r="C3193">
        <v>190</v>
      </c>
      <c r="D3193" t="str">
        <f>VLOOKUP(Oliusala[[#This Row],[postnumer]],Sveitarfelog[#All],4,FALSE)</f>
        <v>Sveitarfélagið Vogar</v>
      </c>
      <c r="E3193" t="str">
        <f>VLOOKUP(Oliusala[[#This Row],[postnumer]],Sveitarfelog[#All],5,FALSE)</f>
        <v>Suðurnes</v>
      </c>
      <c r="F3193" t="s">
        <v>24</v>
      </c>
      <c r="G3193" t="s">
        <v>24</v>
      </c>
      <c r="H3193" t="s">
        <v>60</v>
      </c>
      <c r="I3193" s="1">
        <v>2467</v>
      </c>
      <c r="J3193" s="2">
        <f>VLOOKUP(Oliusala[[#This Row],[tegund]],Tegundir!$B$2:$D$19,3,FALSE)*Oliusala[[#This Row],[magn]]/1000</f>
        <v>2.1339549999999998</v>
      </c>
      <c r="K3193">
        <v>2012</v>
      </c>
      <c r="L3193" t="s">
        <v>18</v>
      </c>
      <c r="M3193" s="144" t="s">
        <v>59</v>
      </c>
    </row>
    <row r="3194" spans="1:15" x14ac:dyDescent="0.2">
      <c r="A3194" t="s">
        <v>57</v>
      </c>
      <c r="B3194" s="144" t="s">
        <v>72</v>
      </c>
      <c r="C3194">
        <v>190</v>
      </c>
      <c r="D3194" t="str">
        <f>VLOOKUP(Oliusala[[#This Row],[postnumer]],Sveitarfelog[#All],4,FALSE)</f>
        <v>Sveitarfélagið Vogar</v>
      </c>
      <c r="E3194" t="str">
        <f>VLOOKUP(Oliusala[[#This Row],[postnumer]],Sveitarfelog[#All],5,FALSE)</f>
        <v>Suðurnes</v>
      </c>
      <c r="F3194" t="s">
        <v>30</v>
      </c>
      <c r="G3194" t="s">
        <v>24</v>
      </c>
      <c r="H3194" t="s">
        <v>60</v>
      </c>
      <c r="I3194" s="1">
        <v>5822</v>
      </c>
      <c r="J3194" s="2">
        <f>VLOOKUP(Oliusala[[#This Row],[tegund]],Tegundir!$B$2:$D$19,3,FALSE)*Oliusala[[#This Row],[magn]]/1000</f>
        <v>5.0360299999999993</v>
      </c>
      <c r="K3194">
        <v>2012</v>
      </c>
      <c r="L3194" t="s">
        <v>19</v>
      </c>
      <c r="M3194" s="144" t="s">
        <v>59</v>
      </c>
      <c r="O3194" s="144" t="s">
        <v>1998</v>
      </c>
    </row>
    <row r="3195" spans="1:15" x14ac:dyDescent="0.2">
      <c r="A3195" t="s">
        <v>63</v>
      </c>
      <c r="B3195" s="144" t="s">
        <v>72</v>
      </c>
      <c r="C3195">
        <v>190</v>
      </c>
      <c r="D3195" t="str">
        <f>VLOOKUP(Oliusala[[#This Row],[postnumer]],Sveitarfelog[#All],4,FALSE)</f>
        <v>Sveitarfélagið Vogar</v>
      </c>
      <c r="E3195" t="str">
        <f>VLOOKUP(Oliusala[[#This Row],[postnumer]],Sveitarfelog[#All],5,FALSE)</f>
        <v>Suðurnes</v>
      </c>
      <c r="F3195" t="s">
        <v>24</v>
      </c>
      <c r="G3195" t="s">
        <v>24</v>
      </c>
      <c r="H3195" t="s">
        <v>58</v>
      </c>
      <c r="I3195" s="1">
        <v>96837</v>
      </c>
      <c r="J3195" s="2">
        <f>VLOOKUP(Oliusala[[#This Row],[tegund]],Tegundir!$B$2:$D$19,3,FALSE)*Oliusala[[#This Row],[magn]]/1000</f>
        <v>83.764005000000012</v>
      </c>
      <c r="K3195">
        <v>2012</v>
      </c>
      <c r="L3195" t="s">
        <v>18</v>
      </c>
      <c r="M3195" s="144" t="s">
        <v>59</v>
      </c>
    </row>
    <row r="3196" spans="1:15" x14ac:dyDescent="0.2">
      <c r="A3196" t="s">
        <v>63</v>
      </c>
      <c r="B3196" s="144" t="s">
        <v>74</v>
      </c>
      <c r="C3196">
        <v>230</v>
      </c>
      <c r="D3196" t="str">
        <f>VLOOKUP(Oliusala[[#This Row],[postnumer]],Sveitarfelog[#All],4,FALSE)</f>
        <v>Reykjanesbær</v>
      </c>
      <c r="E3196" t="str">
        <f>VLOOKUP(Oliusala[[#This Row],[postnumer]],Sveitarfelog[#All],5,FALSE)</f>
        <v>Suðurnes</v>
      </c>
      <c r="F3196" t="s">
        <v>25</v>
      </c>
      <c r="G3196" t="s">
        <v>24</v>
      </c>
      <c r="H3196" t="s">
        <v>58</v>
      </c>
      <c r="I3196" s="1">
        <v>18809</v>
      </c>
      <c r="J3196" s="2">
        <f>VLOOKUP(Oliusala[[#This Row],[tegund]],Tegundir!$B$2:$D$19,3,FALSE)*Oliusala[[#This Row],[magn]]/1000</f>
        <v>16.269784999999999</v>
      </c>
      <c r="K3196">
        <v>2012</v>
      </c>
      <c r="L3196" t="s">
        <v>1955</v>
      </c>
      <c r="M3196" s="144" t="s">
        <v>59</v>
      </c>
      <c r="N3196" s="144" t="s">
        <v>1958</v>
      </c>
    </row>
    <row r="3197" spans="1:15" x14ac:dyDescent="0.2">
      <c r="A3197" t="s">
        <v>63</v>
      </c>
      <c r="B3197" s="144" t="s">
        <v>74</v>
      </c>
      <c r="C3197">
        <v>230</v>
      </c>
      <c r="D3197" t="str">
        <f>VLOOKUP(Oliusala[[#This Row],[postnumer]],Sveitarfelog[#All],4,FALSE)</f>
        <v>Reykjanesbær</v>
      </c>
      <c r="E3197" t="str">
        <f>VLOOKUP(Oliusala[[#This Row],[postnumer]],Sveitarfelog[#All],5,FALSE)</f>
        <v>Suðurnes</v>
      </c>
      <c r="F3197" t="s">
        <v>24</v>
      </c>
      <c r="G3197" t="s">
        <v>24</v>
      </c>
      <c r="H3197" t="s">
        <v>58</v>
      </c>
      <c r="I3197" s="1">
        <v>274996</v>
      </c>
      <c r="J3197" s="2">
        <f>VLOOKUP(Oliusala[[#This Row],[tegund]],Tegundir!$B$2:$D$19,3,FALSE)*Oliusala[[#This Row],[magn]]/1000</f>
        <v>237.87154000000001</v>
      </c>
      <c r="K3197">
        <v>2012</v>
      </c>
      <c r="L3197" t="s">
        <v>18</v>
      </c>
      <c r="M3197" s="144" t="s">
        <v>59</v>
      </c>
    </row>
    <row r="3198" spans="1:15" x14ac:dyDescent="0.2">
      <c r="A3198" t="s">
        <v>57</v>
      </c>
      <c r="B3198" s="144" t="s">
        <v>75</v>
      </c>
      <c r="C3198">
        <v>230</v>
      </c>
      <c r="D3198" t="str">
        <f>VLOOKUP(Oliusala[[#This Row],[postnumer]],Sveitarfelog[#All],4,FALSE)</f>
        <v>Reykjanesbær</v>
      </c>
      <c r="E3198" t="str">
        <f>VLOOKUP(Oliusala[[#This Row],[postnumer]],Sveitarfelog[#All],5,FALSE)</f>
        <v>Suðurnes</v>
      </c>
      <c r="F3198" t="s">
        <v>25</v>
      </c>
      <c r="G3198" t="s">
        <v>24</v>
      </c>
      <c r="H3198" t="s">
        <v>60</v>
      </c>
      <c r="I3198" s="1">
        <v>808999</v>
      </c>
      <c r="J3198" s="2">
        <f>VLOOKUP(Oliusala[[#This Row],[tegund]],Tegundir!$B$2:$D$19,3,FALSE)*Oliusala[[#This Row],[magn]]/1000</f>
        <v>699.78413499999999</v>
      </c>
      <c r="K3198">
        <v>2012</v>
      </c>
      <c r="L3198" t="s">
        <v>1955</v>
      </c>
      <c r="M3198" s="144" t="s">
        <v>59</v>
      </c>
    </row>
    <row r="3199" spans="1:15" x14ac:dyDescent="0.2">
      <c r="A3199" t="s">
        <v>63</v>
      </c>
      <c r="B3199" s="144" t="s">
        <v>75</v>
      </c>
      <c r="C3199">
        <v>230</v>
      </c>
      <c r="D3199" t="str">
        <f>VLOOKUP(Oliusala[[#This Row],[postnumer]],Sveitarfelog[#All],4,FALSE)</f>
        <v>Reykjanesbær</v>
      </c>
      <c r="E3199" t="str">
        <f>VLOOKUP(Oliusala[[#This Row],[postnumer]],Sveitarfelog[#All],5,FALSE)</f>
        <v>Suðurnes</v>
      </c>
      <c r="F3199" t="s">
        <v>25</v>
      </c>
      <c r="G3199" t="s">
        <v>24</v>
      </c>
      <c r="H3199" t="s">
        <v>58</v>
      </c>
      <c r="I3199" s="1">
        <v>71906</v>
      </c>
      <c r="J3199" s="2">
        <f>VLOOKUP(Oliusala[[#This Row],[tegund]],Tegundir!$B$2:$D$19,3,FALSE)*Oliusala[[#This Row],[magn]]/1000</f>
        <v>62.198689999999999</v>
      </c>
      <c r="K3199">
        <v>2012</v>
      </c>
      <c r="L3199" t="s">
        <v>19</v>
      </c>
      <c r="M3199" s="144" t="s">
        <v>59</v>
      </c>
      <c r="O3199" s="144" t="s">
        <v>1997</v>
      </c>
    </row>
    <row r="3200" spans="1:15" x14ac:dyDescent="0.2">
      <c r="A3200" t="s">
        <v>63</v>
      </c>
      <c r="B3200" s="144" t="s">
        <v>80</v>
      </c>
      <c r="C3200">
        <v>260</v>
      </c>
      <c r="D3200" t="str">
        <f>VLOOKUP(Oliusala[[#This Row],[postnumer]],Sveitarfelog[#All],4,FALSE)</f>
        <v>Reykjanesbær</v>
      </c>
      <c r="E3200" t="str">
        <f>VLOOKUP(Oliusala[[#This Row],[postnumer]],Sveitarfelog[#All],5,FALSE)</f>
        <v>Suðurnes</v>
      </c>
      <c r="F3200" t="s">
        <v>25</v>
      </c>
      <c r="G3200" t="s">
        <v>24</v>
      </c>
      <c r="H3200" t="s">
        <v>58</v>
      </c>
      <c r="I3200" s="1">
        <v>36678</v>
      </c>
      <c r="J3200" s="2">
        <f>VLOOKUP(Oliusala[[#This Row],[tegund]],Tegundir!$B$2:$D$19,3,FALSE)*Oliusala[[#This Row],[magn]]/1000</f>
        <v>31.726470000000003</v>
      </c>
      <c r="K3200">
        <v>2012</v>
      </c>
      <c r="L3200" t="s">
        <v>19</v>
      </c>
      <c r="M3200" s="144" t="s">
        <v>59</v>
      </c>
      <c r="O3200" s="144" t="s">
        <v>1997</v>
      </c>
    </row>
    <row r="3201" spans="1:15" x14ac:dyDescent="0.2">
      <c r="A3201" t="s">
        <v>57</v>
      </c>
      <c r="B3201" s="144" t="s">
        <v>75</v>
      </c>
      <c r="C3201">
        <v>230</v>
      </c>
      <c r="D3201" t="str">
        <f>VLOOKUP(Oliusala[[#This Row],[postnumer]],Sveitarfelog[#All],4,FALSE)</f>
        <v>Reykjanesbær</v>
      </c>
      <c r="E3201" t="str">
        <f>VLOOKUP(Oliusala[[#This Row],[postnumer]],Sveitarfelog[#All],5,FALSE)</f>
        <v>Suðurnes</v>
      </c>
      <c r="F3201" t="s">
        <v>29</v>
      </c>
      <c r="G3201" t="s">
        <v>24</v>
      </c>
      <c r="H3201" t="s">
        <v>61</v>
      </c>
      <c r="I3201" s="1">
        <v>17500</v>
      </c>
      <c r="J3201" s="2">
        <f>VLOOKUP(Oliusala[[#This Row],[tegund]],Tegundir!$B$2:$D$19,3,FALSE)*Oliusala[[#This Row],[magn]]/1000</f>
        <v>15.137499999999999</v>
      </c>
      <c r="K3201">
        <v>2012</v>
      </c>
      <c r="L3201" t="s">
        <v>19</v>
      </c>
      <c r="M3201" s="144" t="s">
        <v>62</v>
      </c>
      <c r="O3201" s="144" t="s">
        <v>1998</v>
      </c>
    </row>
    <row r="3202" spans="1:15" x14ac:dyDescent="0.2">
      <c r="A3202" t="s">
        <v>57</v>
      </c>
      <c r="B3202" s="144" t="s">
        <v>80</v>
      </c>
      <c r="C3202">
        <v>260</v>
      </c>
      <c r="D3202" t="str">
        <f>VLOOKUP(Oliusala[[#This Row],[postnumer]],Sveitarfelog[#All],4,FALSE)</f>
        <v>Reykjanesbær</v>
      </c>
      <c r="E3202" t="str">
        <f>VLOOKUP(Oliusala[[#This Row],[postnumer]],Sveitarfelog[#All],5,FALSE)</f>
        <v>Suðurnes</v>
      </c>
      <c r="F3202" t="s">
        <v>25</v>
      </c>
      <c r="G3202" t="s">
        <v>24</v>
      </c>
      <c r="H3202" t="s">
        <v>60</v>
      </c>
      <c r="I3202" s="1">
        <v>255307</v>
      </c>
      <c r="J3202" s="2">
        <f>VLOOKUP(Oliusala[[#This Row],[tegund]],Tegundir!$B$2:$D$19,3,FALSE)*Oliusala[[#This Row],[magn]]/1000</f>
        <v>220.84055499999999</v>
      </c>
      <c r="K3202">
        <v>2012</v>
      </c>
      <c r="L3202" t="s">
        <v>19</v>
      </c>
      <c r="M3202" s="144" t="s">
        <v>59</v>
      </c>
      <c r="O3202" s="144" t="s">
        <v>1997</v>
      </c>
    </row>
    <row r="3203" spans="1:15" x14ac:dyDescent="0.2">
      <c r="A3203" t="s">
        <v>57</v>
      </c>
      <c r="B3203" s="144" t="s">
        <v>75</v>
      </c>
      <c r="C3203">
        <v>230</v>
      </c>
      <c r="D3203" t="str">
        <f>VLOOKUP(Oliusala[[#This Row],[postnumer]],Sveitarfelog[#All],4,FALSE)</f>
        <v>Reykjanesbær</v>
      </c>
      <c r="E3203" t="str">
        <f>VLOOKUP(Oliusala[[#This Row],[postnumer]],Sveitarfelog[#All],5,FALSE)</f>
        <v>Suðurnes</v>
      </c>
      <c r="F3203" t="s">
        <v>24</v>
      </c>
      <c r="G3203" t="s">
        <v>24</v>
      </c>
      <c r="H3203" t="s">
        <v>60</v>
      </c>
      <c r="I3203" s="1">
        <v>452490</v>
      </c>
      <c r="J3203" s="2">
        <f>VLOOKUP(Oliusala[[#This Row],[tegund]],Tegundir!$B$2:$D$19,3,FALSE)*Oliusala[[#This Row],[magn]]/1000</f>
        <v>391.40384999999998</v>
      </c>
      <c r="K3203">
        <v>2012</v>
      </c>
      <c r="L3203" t="s">
        <v>18</v>
      </c>
      <c r="M3203" s="144" t="s">
        <v>59</v>
      </c>
    </row>
    <row r="3204" spans="1:15" x14ac:dyDescent="0.2">
      <c r="A3204" t="s">
        <v>57</v>
      </c>
      <c r="B3204" s="144" t="s">
        <v>75</v>
      </c>
      <c r="C3204">
        <v>230</v>
      </c>
      <c r="D3204" t="str">
        <f>VLOOKUP(Oliusala[[#This Row],[postnumer]],Sveitarfelog[#All],4,FALSE)</f>
        <v>Reykjanesbær</v>
      </c>
      <c r="E3204" t="str">
        <f>VLOOKUP(Oliusala[[#This Row],[postnumer]],Sveitarfelog[#All],5,FALSE)</f>
        <v>Suðurnes</v>
      </c>
      <c r="F3204" t="s">
        <v>29</v>
      </c>
      <c r="G3204" t="s">
        <v>24</v>
      </c>
      <c r="H3204" t="s">
        <v>60</v>
      </c>
      <c r="I3204" s="1">
        <v>104258</v>
      </c>
      <c r="J3204" s="2">
        <f>VLOOKUP(Oliusala[[#This Row],[tegund]],Tegundir!$B$2:$D$19,3,FALSE)*Oliusala[[#This Row],[magn]]/1000</f>
        <v>90.183170000000004</v>
      </c>
      <c r="K3204">
        <v>2012</v>
      </c>
      <c r="L3204" t="s">
        <v>19</v>
      </c>
      <c r="M3204" s="144" t="s">
        <v>59</v>
      </c>
      <c r="O3204" s="144" t="s">
        <v>1998</v>
      </c>
    </row>
    <row r="3205" spans="1:15" x14ac:dyDescent="0.2">
      <c r="A3205" t="s">
        <v>57</v>
      </c>
      <c r="B3205" s="144" t="s">
        <v>75</v>
      </c>
      <c r="C3205">
        <v>230</v>
      </c>
      <c r="D3205" t="str">
        <f>VLOOKUP(Oliusala[[#This Row],[postnumer]],Sveitarfelog[#All],4,FALSE)</f>
        <v>Reykjanesbær</v>
      </c>
      <c r="E3205" t="str">
        <f>VLOOKUP(Oliusala[[#This Row],[postnumer]],Sveitarfelog[#All],5,FALSE)</f>
        <v>Suðurnes</v>
      </c>
      <c r="F3205" t="s">
        <v>30</v>
      </c>
      <c r="G3205" t="s">
        <v>24</v>
      </c>
      <c r="H3205" t="s">
        <v>60</v>
      </c>
      <c r="I3205" s="1">
        <v>735475</v>
      </c>
      <c r="J3205" s="2">
        <f>VLOOKUP(Oliusala[[#This Row],[tegund]],Tegundir!$B$2:$D$19,3,FALSE)*Oliusala[[#This Row],[magn]]/1000</f>
        <v>636.18587500000001</v>
      </c>
      <c r="K3205">
        <v>2012</v>
      </c>
      <c r="L3205" t="s">
        <v>19</v>
      </c>
      <c r="M3205" s="144" t="s">
        <v>59</v>
      </c>
      <c r="O3205" s="144" t="s">
        <v>1998</v>
      </c>
    </row>
    <row r="3206" spans="1:15" x14ac:dyDescent="0.2">
      <c r="A3206" t="s">
        <v>63</v>
      </c>
      <c r="B3206" s="144" t="s">
        <v>75</v>
      </c>
      <c r="C3206">
        <v>230</v>
      </c>
      <c r="D3206" t="str">
        <f>VLOOKUP(Oliusala[[#This Row],[postnumer]],Sveitarfelog[#All],4,FALSE)</f>
        <v>Reykjanesbær</v>
      </c>
      <c r="E3206" t="str">
        <f>VLOOKUP(Oliusala[[#This Row],[postnumer]],Sveitarfelog[#All],5,FALSE)</f>
        <v>Suðurnes</v>
      </c>
      <c r="F3206" t="s">
        <v>24</v>
      </c>
      <c r="G3206" t="s">
        <v>24</v>
      </c>
      <c r="H3206" t="s">
        <v>58</v>
      </c>
      <c r="I3206" s="1">
        <v>1794050</v>
      </c>
      <c r="J3206" s="2">
        <f>VLOOKUP(Oliusala[[#This Row],[tegund]],Tegundir!$B$2:$D$19,3,FALSE)*Oliusala[[#This Row],[magn]]/1000</f>
        <v>1551.8532499999999</v>
      </c>
      <c r="K3206">
        <v>2012</v>
      </c>
      <c r="L3206" t="s">
        <v>18</v>
      </c>
      <c r="M3206" s="144" t="s">
        <v>59</v>
      </c>
    </row>
    <row r="3207" spans="1:15" x14ac:dyDescent="0.2">
      <c r="A3207" t="s">
        <v>63</v>
      </c>
      <c r="B3207" s="144" t="s">
        <v>77</v>
      </c>
      <c r="C3207">
        <v>240</v>
      </c>
      <c r="D3207" t="str">
        <f>VLOOKUP(Oliusala[[#This Row],[postnumer]],Sveitarfelog[#All],4,FALSE)</f>
        <v>Grindavíkurbær</v>
      </c>
      <c r="E3207" t="str">
        <f>VLOOKUP(Oliusala[[#This Row],[postnumer]],Sveitarfelog[#All],5,FALSE)</f>
        <v>Suðurnes</v>
      </c>
      <c r="F3207" t="s">
        <v>25</v>
      </c>
      <c r="G3207" t="s">
        <v>24</v>
      </c>
      <c r="H3207" t="s">
        <v>58</v>
      </c>
      <c r="I3207" s="1">
        <v>26984</v>
      </c>
      <c r="J3207" s="2">
        <f>VLOOKUP(Oliusala[[#This Row],[tegund]],Tegundir!$B$2:$D$19,3,FALSE)*Oliusala[[#This Row],[magn]]/1000</f>
        <v>23.341159999999999</v>
      </c>
      <c r="K3207">
        <v>2012</v>
      </c>
      <c r="L3207" t="s">
        <v>1955</v>
      </c>
      <c r="M3207" s="144" t="s">
        <v>59</v>
      </c>
    </row>
    <row r="3208" spans="1:15" x14ac:dyDescent="0.2">
      <c r="A3208" t="s">
        <v>77</v>
      </c>
      <c r="B3208" s="144" t="s">
        <v>77</v>
      </c>
      <c r="C3208">
        <v>240</v>
      </c>
      <c r="D3208" t="str">
        <f>VLOOKUP(Oliusala[[#This Row],[postnumer]],Sveitarfelog[#All],4,FALSE)</f>
        <v>Grindavíkurbær</v>
      </c>
      <c r="E3208" t="str">
        <f>VLOOKUP(Oliusala[[#This Row],[postnumer]],Sveitarfelog[#All],5,FALSE)</f>
        <v>Suðurnes</v>
      </c>
      <c r="F3208" t="s">
        <v>25</v>
      </c>
      <c r="G3208" t="s">
        <v>24</v>
      </c>
      <c r="H3208" t="s">
        <v>58</v>
      </c>
      <c r="I3208" s="1">
        <v>341327</v>
      </c>
      <c r="J3208" s="2">
        <f>VLOOKUP(Oliusala[[#This Row],[tegund]],Tegundir!$B$2:$D$19,3,FALSE)*Oliusala[[#This Row],[magn]]/1000</f>
        <v>295.24785499999996</v>
      </c>
      <c r="K3208">
        <v>2012</v>
      </c>
      <c r="L3208" t="s">
        <v>19</v>
      </c>
      <c r="M3208" s="144" t="s">
        <v>59</v>
      </c>
      <c r="O3208" s="144" t="s">
        <v>1997</v>
      </c>
    </row>
    <row r="3209" spans="1:15" x14ac:dyDescent="0.2">
      <c r="A3209" t="s">
        <v>57</v>
      </c>
      <c r="B3209" s="144" t="s">
        <v>77</v>
      </c>
      <c r="C3209">
        <v>240</v>
      </c>
      <c r="D3209" t="str">
        <f>VLOOKUP(Oliusala[[#This Row],[postnumer]],Sveitarfelog[#All],4,FALSE)</f>
        <v>Grindavíkurbær</v>
      </c>
      <c r="E3209" t="str">
        <f>VLOOKUP(Oliusala[[#This Row],[postnumer]],Sveitarfelog[#All],5,FALSE)</f>
        <v>Suðurnes</v>
      </c>
      <c r="F3209" t="s">
        <v>25</v>
      </c>
      <c r="G3209" t="s">
        <v>24</v>
      </c>
      <c r="H3209" t="s">
        <v>60</v>
      </c>
      <c r="I3209" s="1">
        <v>222361</v>
      </c>
      <c r="J3209" s="2">
        <f>VLOOKUP(Oliusala[[#This Row],[tegund]],Tegundir!$B$2:$D$19,3,FALSE)*Oliusala[[#This Row],[magn]]/1000</f>
        <v>192.342265</v>
      </c>
      <c r="K3209">
        <v>2012</v>
      </c>
      <c r="L3209" t="s">
        <v>19</v>
      </c>
      <c r="M3209" s="144" t="s">
        <v>59</v>
      </c>
      <c r="O3209" s="144" t="s">
        <v>1997</v>
      </c>
    </row>
    <row r="3210" spans="1:15" x14ac:dyDescent="0.2">
      <c r="A3210" t="s">
        <v>139</v>
      </c>
      <c r="B3210" s="144" t="s">
        <v>139</v>
      </c>
      <c r="C3210">
        <v>601</v>
      </c>
      <c r="D3210" t="str">
        <f>VLOOKUP(Oliusala[[#This Row],[postnumer]],Sveitarfelog[#All],4,FALSE)</f>
        <v>Akureyrarbær,Eyjafjarðarsveit,Hörgársveit,Svalbarðsstrandarhreppur,Grýtubakkahreppur</v>
      </c>
      <c r="E3210" t="str">
        <f>VLOOKUP(Oliusala[[#This Row],[postnumer]],Sveitarfelog[#All],5,FALSE)</f>
        <v>Norðurland eystra</v>
      </c>
      <c r="F3210" t="s">
        <v>25</v>
      </c>
      <c r="G3210" t="s">
        <v>24</v>
      </c>
      <c r="H3210" t="s">
        <v>58</v>
      </c>
      <c r="I3210" s="1">
        <v>223725.33333333331</v>
      </c>
      <c r="J3210" s="2">
        <f>VLOOKUP(Oliusala[[#This Row],[tegund]],Tegundir!$B$2:$D$19,3,FALSE)*Oliusala[[#This Row],[magn]]/1000</f>
        <v>193.5224133333333</v>
      </c>
      <c r="K3210">
        <v>2012</v>
      </c>
      <c r="L3210" t="s">
        <v>19</v>
      </c>
      <c r="M3210" s="144" t="s">
        <v>59</v>
      </c>
      <c r="N3210" s="144" t="s">
        <v>1939</v>
      </c>
      <c r="O3210" s="144" t="s">
        <v>1997</v>
      </c>
    </row>
    <row r="3211" spans="1:15" x14ac:dyDescent="0.2">
      <c r="A3211" t="s">
        <v>139</v>
      </c>
      <c r="B3211" s="144" t="s">
        <v>139</v>
      </c>
      <c r="C3211">
        <v>601</v>
      </c>
      <c r="D3211" t="str">
        <f>VLOOKUP(Oliusala[[#This Row],[postnumer]],Sveitarfelog[#All],4,FALSE)</f>
        <v>Akureyrarbær,Eyjafjarðarsveit,Hörgársveit,Svalbarðsstrandarhreppur,Grýtubakkahreppur</v>
      </c>
      <c r="E3211" t="str">
        <f>VLOOKUP(Oliusala[[#This Row],[postnumer]],Sveitarfelog[#All],5,FALSE)</f>
        <v>Norðurland eystra</v>
      </c>
      <c r="F3211" t="s">
        <v>25</v>
      </c>
      <c r="G3211" t="s">
        <v>24</v>
      </c>
      <c r="H3211" t="s">
        <v>58</v>
      </c>
      <c r="I3211" s="1">
        <v>447450.66666666669</v>
      </c>
      <c r="J3211" s="2">
        <f>VLOOKUP(Oliusala[[#This Row],[tegund]],Tegundir!$B$2:$D$19,3,FALSE)*Oliusala[[#This Row],[magn]]/1000</f>
        <v>387.04482666666667</v>
      </c>
      <c r="K3211">
        <v>2012</v>
      </c>
      <c r="L3211" t="s">
        <v>1955</v>
      </c>
      <c r="M3211" s="144" t="s">
        <v>59</v>
      </c>
      <c r="N3211" s="144" t="s">
        <v>1939</v>
      </c>
    </row>
    <row r="3212" spans="1:15" x14ac:dyDescent="0.2">
      <c r="A3212" t="s">
        <v>77</v>
      </c>
      <c r="B3212" s="144" t="s">
        <v>77</v>
      </c>
      <c r="C3212">
        <v>240</v>
      </c>
      <c r="D3212" t="str">
        <f>VLOOKUP(Oliusala[[#This Row],[postnumer]],Sveitarfelog[#All],4,FALSE)</f>
        <v>Grindavíkurbær</v>
      </c>
      <c r="E3212" t="str">
        <f>VLOOKUP(Oliusala[[#This Row],[postnumer]],Sveitarfelog[#All],5,FALSE)</f>
        <v>Suðurnes</v>
      </c>
      <c r="F3212" t="s">
        <v>24</v>
      </c>
      <c r="G3212" t="s">
        <v>24</v>
      </c>
      <c r="H3212" t="s">
        <v>58</v>
      </c>
      <c r="I3212" s="1">
        <v>218930</v>
      </c>
      <c r="J3212" s="2">
        <f>VLOOKUP(Oliusala[[#This Row],[tegund]],Tegundir!$B$2:$D$19,3,FALSE)*Oliusala[[#This Row],[magn]]/1000</f>
        <v>189.37445000000002</v>
      </c>
      <c r="K3212">
        <v>2012</v>
      </c>
      <c r="L3212" t="s">
        <v>18</v>
      </c>
      <c r="M3212" s="144" t="s">
        <v>59</v>
      </c>
    </row>
    <row r="3213" spans="1:15" x14ac:dyDescent="0.2">
      <c r="A3213" t="s">
        <v>77</v>
      </c>
      <c r="B3213" s="144" t="s">
        <v>77</v>
      </c>
      <c r="C3213">
        <v>240</v>
      </c>
      <c r="D3213" t="str">
        <f>VLOOKUP(Oliusala[[#This Row],[postnumer]],Sveitarfelog[#All],4,FALSE)</f>
        <v>Grindavíkurbær</v>
      </c>
      <c r="E3213" t="str">
        <f>VLOOKUP(Oliusala[[#This Row],[postnumer]],Sveitarfelog[#All],5,FALSE)</f>
        <v>Suðurnes</v>
      </c>
      <c r="F3213" t="s">
        <v>27</v>
      </c>
      <c r="G3213" t="s">
        <v>24</v>
      </c>
      <c r="H3213" t="s">
        <v>58</v>
      </c>
      <c r="I3213" s="1">
        <v>533498</v>
      </c>
      <c r="J3213" s="2">
        <f>VLOOKUP(Oliusala[[#This Row],[tegund]],Tegundir!$B$2:$D$19,3,FALSE)*Oliusala[[#This Row],[magn]]/1000</f>
        <v>461.47577000000001</v>
      </c>
      <c r="K3213">
        <v>2012</v>
      </c>
      <c r="L3213" t="s">
        <v>19</v>
      </c>
      <c r="M3213" s="144" t="s">
        <v>59</v>
      </c>
      <c r="O3213" s="144" t="s">
        <v>1998</v>
      </c>
    </row>
    <row r="3214" spans="1:15" x14ac:dyDescent="0.2">
      <c r="A3214" t="s">
        <v>77</v>
      </c>
      <c r="B3214" s="144" t="s">
        <v>77</v>
      </c>
      <c r="C3214">
        <v>240</v>
      </c>
      <c r="D3214" t="str">
        <f>VLOOKUP(Oliusala[[#This Row],[postnumer]],Sveitarfelog[#All],4,FALSE)</f>
        <v>Grindavíkurbær</v>
      </c>
      <c r="E3214" t="str">
        <f>VLOOKUP(Oliusala[[#This Row],[postnumer]],Sveitarfelog[#All],5,FALSE)</f>
        <v>Suðurnes</v>
      </c>
      <c r="F3214" t="s">
        <v>29</v>
      </c>
      <c r="G3214" t="s">
        <v>24</v>
      </c>
      <c r="H3214" t="s">
        <v>58</v>
      </c>
      <c r="I3214" s="1">
        <v>408792</v>
      </c>
      <c r="J3214" s="2">
        <f>VLOOKUP(Oliusala[[#This Row],[tegund]],Tegundir!$B$2:$D$19,3,FALSE)*Oliusala[[#This Row],[magn]]/1000</f>
        <v>353.60508000000004</v>
      </c>
      <c r="K3214">
        <v>2012</v>
      </c>
      <c r="L3214" t="s">
        <v>19</v>
      </c>
      <c r="M3214" s="144" t="s">
        <v>59</v>
      </c>
      <c r="O3214" s="144" t="s">
        <v>1998</v>
      </c>
    </row>
    <row r="3215" spans="1:15" x14ac:dyDescent="0.2">
      <c r="A3215" t="s">
        <v>77</v>
      </c>
      <c r="B3215" s="144" t="s">
        <v>77</v>
      </c>
      <c r="C3215">
        <v>240</v>
      </c>
      <c r="D3215" t="str">
        <f>VLOOKUP(Oliusala[[#This Row],[postnumer]],Sveitarfelog[#All],4,FALSE)</f>
        <v>Grindavíkurbær</v>
      </c>
      <c r="E3215" t="str">
        <f>VLOOKUP(Oliusala[[#This Row],[postnumer]],Sveitarfelog[#All],5,FALSE)</f>
        <v>Suðurnes</v>
      </c>
      <c r="F3215" t="s">
        <v>30</v>
      </c>
      <c r="G3215" t="s">
        <v>24</v>
      </c>
      <c r="H3215" t="s">
        <v>58</v>
      </c>
      <c r="I3215" s="1">
        <v>1466576</v>
      </c>
      <c r="J3215" s="2">
        <f>VLOOKUP(Oliusala[[#This Row],[tegund]],Tegundir!$B$2:$D$19,3,FALSE)*Oliusala[[#This Row],[magn]]/1000</f>
        <v>1268.58824</v>
      </c>
      <c r="K3215">
        <v>2012</v>
      </c>
      <c r="L3215" t="s">
        <v>19</v>
      </c>
      <c r="M3215" s="144" t="s">
        <v>59</v>
      </c>
      <c r="O3215" s="144" t="s">
        <v>1998</v>
      </c>
    </row>
    <row r="3216" spans="1:15" x14ac:dyDescent="0.2">
      <c r="A3216" t="s">
        <v>57</v>
      </c>
      <c r="B3216" s="144" t="s">
        <v>77</v>
      </c>
      <c r="C3216">
        <v>240</v>
      </c>
      <c r="D3216" t="str">
        <f>VLOOKUP(Oliusala[[#This Row],[postnumer]],Sveitarfelog[#All],4,FALSE)</f>
        <v>Grindavíkurbær</v>
      </c>
      <c r="E3216" t="str">
        <f>VLOOKUP(Oliusala[[#This Row],[postnumer]],Sveitarfelog[#All],5,FALSE)</f>
        <v>Suðurnes</v>
      </c>
      <c r="F3216" t="s">
        <v>24</v>
      </c>
      <c r="G3216" t="s">
        <v>24</v>
      </c>
      <c r="H3216" t="s">
        <v>60</v>
      </c>
      <c r="I3216" s="1">
        <v>211331</v>
      </c>
      <c r="J3216" s="2">
        <f>VLOOKUP(Oliusala[[#This Row],[tegund]],Tegundir!$B$2:$D$19,3,FALSE)*Oliusala[[#This Row],[magn]]/1000</f>
        <v>182.80131499999999</v>
      </c>
      <c r="K3216">
        <v>2012</v>
      </c>
      <c r="L3216" t="s">
        <v>18</v>
      </c>
      <c r="M3216" s="144" t="s">
        <v>59</v>
      </c>
    </row>
    <row r="3217" spans="1:15" x14ac:dyDescent="0.2">
      <c r="A3217" t="s">
        <v>57</v>
      </c>
      <c r="B3217" s="144" t="s">
        <v>77</v>
      </c>
      <c r="C3217">
        <v>240</v>
      </c>
      <c r="D3217" t="str">
        <f>VLOOKUP(Oliusala[[#This Row],[postnumer]],Sveitarfelog[#All],4,FALSE)</f>
        <v>Grindavíkurbær</v>
      </c>
      <c r="E3217" t="str">
        <f>VLOOKUP(Oliusala[[#This Row],[postnumer]],Sveitarfelog[#All],5,FALSE)</f>
        <v>Suðurnes</v>
      </c>
      <c r="F3217" t="s">
        <v>29</v>
      </c>
      <c r="G3217" t="s">
        <v>24</v>
      </c>
      <c r="H3217" t="s">
        <v>60</v>
      </c>
      <c r="I3217" s="1">
        <v>5787970</v>
      </c>
      <c r="J3217" s="2">
        <f>VLOOKUP(Oliusala[[#This Row],[tegund]],Tegundir!$B$2:$D$19,3,FALSE)*Oliusala[[#This Row],[magn]]/1000</f>
        <v>5006.5940499999997</v>
      </c>
      <c r="K3217">
        <v>2012</v>
      </c>
      <c r="L3217" t="s">
        <v>19</v>
      </c>
      <c r="M3217" s="144" t="s">
        <v>59</v>
      </c>
      <c r="O3217" s="144" t="s">
        <v>1998</v>
      </c>
    </row>
    <row r="3218" spans="1:15" x14ac:dyDescent="0.2">
      <c r="A3218" t="s">
        <v>57</v>
      </c>
      <c r="B3218" s="144" t="s">
        <v>77</v>
      </c>
      <c r="C3218">
        <v>240</v>
      </c>
      <c r="D3218" t="str">
        <f>VLOOKUP(Oliusala[[#This Row],[postnumer]],Sveitarfelog[#All],4,FALSE)</f>
        <v>Grindavíkurbær</v>
      </c>
      <c r="E3218" t="str">
        <f>VLOOKUP(Oliusala[[#This Row],[postnumer]],Sveitarfelog[#All],5,FALSE)</f>
        <v>Suðurnes</v>
      </c>
      <c r="F3218" t="s">
        <v>30</v>
      </c>
      <c r="G3218" t="s">
        <v>24</v>
      </c>
      <c r="H3218" t="s">
        <v>60</v>
      </c>
      <c r="I3218" s="1">
        <v>1365721</v>
      </c>
      <c r="J3218" s="2">
        <f>VLOOKUP(Oliusala[[#This Row],[tegund]],Tegundir!$B$2:$D$19,3,FALSE)*Oliusala[[#This Row],[magn]]/1000</f>
        <v>1181.348665</v>
      </c>
      <c r="K3218">
        <v>2012</v>
      </c>
      <c r="L3218" t="s">
        <v>19</v>
      </c>
      <c r="M3218" s="144" t="s">
        <v>59</v>
      </c>
      <c r="O3218" s="144" t="s">
        <v>1998</v>
      </c>
    </row>
    <row r="3219" spans="1:15" x14ac:dyDescent="0.2">
      <c r="A3219" t="s">
        <v>63</v>
      </c>
      <c r="B3219" s="144" t="s">
        <v>77</v>
      </c>
      <c r="C3219">
        <v>240</v>
      </c>
      <c r="D3219" t="str">
        <f>VLOOKUP(Oliusala[[#This Row],[postnumer]],Sveitarfelog[#All],4,FALSE)</f>
        <v>Grindavíkurbær</v>
      </c>
      <c r="E3219" t="str">
        <f>VLOOKUP(Oliusala[[#This Row],[postnumer]],Sveitarfelog[#All],5,FALSE)</f>
        <v>Suðurnes</v>
      </c>
      <c r="F3219" t="s">
        <v>24</v>
      </c>
      <c r="G3219" t="s">
        <v>24</v>
      </c>
      <c r="H3219" t="s">
        <v>58</v>
      </c>
      <c r="I3219" s="1">
        <v>876857</v>
      </c>
      <c r="J3219" s="2">
        <f>VLOOKUP(Oliusala[[#This Row],[tegund]],Tegundir!$B$2:$D$19,3,FALSE)*Oliusala[[#This Row],[magn]]/1000</f>
        <v>758.48130499999991</v>
      </c>
      <c r="K3219">
        <v>2012</v>
      </c>
      <c r="L3219" t="s">
        <v>18</v>
      </c>
      <c r="M3219" s="144" t="s">
        <v>59</v>
      </c>
    </row>
    <row r="3220" spans="1:15" x14ac:dyDescent="0.2">
      <c r="A3220" t="s">
        <v>63</v>
      </c>
      <c r="B3220" s="144" t="s">
        <v>78</v>
      </c>
      <c r="C3220">
        <v>245</v>
      </c>
      <c r="D3220" t="str">
        <f>VLOOKUP(Oliusala[[#This Row],[postnumer]],Sveitarfelog[#All],4,FALSE)</f>
        <v>Suðurnesjabær</v>
      </c>
      <c r="E3220" t="str">
        <f>VLOOKUP(Oliusala[[#This Row],[postnumer]],Sveitarfelog[#All],5,FALSE)</f>
        <v>Suðurnes</v>
      </c>
      <c r="F3220" t="s">
        <v>25</v>
      </c>
      <c r="G3220" t="s">
        <v>24</v>
      </c>
      <c r="H3220" t="s">
        <v>58</v>
      </c>
      <c r="I3220" s="1">
        <v>10472</v>
      </c>
      <c r="J3220" s="2">
        <f>VLOOKUP(Oliusala[[#This Row],[tegund]],Tegundir!$B$2:$D$19,3,FALSE)*Oliusala[[#This Row],[magn]]/1000</f>
        <v>9.0582799999999999</v>
      </c>
      <c r="K3220">
        <v>2012</v>
      </c>
      <c r="L3220" t="s">
        <v>1955</v>
      </c>
      <c r="M3220" s="144" t="s">
        <v>59</v>
      </c>
    </row>
    <row r="3221" spans="1:15" x14ac:dyDescent="0.2">
      <c r="A3221" t="s">
        <v>57</v>
      </c>
      <c r="B3221" s="144" t="s">
        <v>78</v>
      </c>
      <c r="C3221">
        <v>245</v>
      </c>
      <c r="D3221" t="str">
        <f>VLOOKUP(Oliusala[[#This Row],[postnumer]],Sveitarfelog[#All],4,FALSE)</f>
        <v>Suðurnesjabær</v>
      </c>
      <c r="E3221" t="str">
        <f>VLOOKUP(Oliusala[[#This Row],[postnumer]],Sveitarfelog[#All],5,FALSE)</f>
        <v>Suðurnes</v>
      </c>
      <c r="F3221" t="s">
        <v>25</v>
      </c>
      <c r="G3221" t="s">
        <v>24</v>
      </c>
      <c r="H3221" t="s">
        <v>60</v>
      </c>
      <c r="I3221" s="1">
        <v>370566</v>
      </c>
      <c r="J3221" s="2">
        <f>VLOOKUP(Oliusala[[#This Row],[tegund]],Tegundir!$B$2:$D$19,3,FALSE)*Oliusala[[#This Row],[magn]]/1000</f>
        <v>320.53959000000003</v>
      </c>
      <c r="K3221">
        <v>2012</v>
      </c>
      <c r="L3221" t="s">
        <v>19</v>
      </c>
      <c r="M3221" s="144" t="s">
        <v>59</v>
      </c>
      <c r="O3221" s="144" t="s">
        <v>1997</v>
      </c>
    </row>
    <row r="3222" spans="1:15" x14ac:dyDescent="0.2">
      <c r="A3222" t="s">
        <v>63</v>
      </c>
      <c r="B3222" s="144" t="s">
        <v>79</v>
      </c>
      <c r="C3222">
        <v>250</v>
      </c>
      <c r="D3222" t="str">
        <f>VLOOKUP(Oliusala[[#This Row],[postnumer]],Sveitarfelog[#All],4,FALSE)</f>
        <v>Suðurnesjabær</v>
      </c>
      <c r="E3222" t="str">
        <f>VLOOKUP(Oliusala[[#This Row],[postnumer]],Sveitarfelog[#All],5,FALSE)</f>
        <v>Suðurnes</v>
      </c>
      <c r="F3222" t="s">
        <v>25</v>
      </c>
      <c r="G3222" t="s">
        <v>24</v>
      </c>
      <c r="H3222" t="s">
        <v>58</v>
      </c>
      <c r="I3222" s="1">
        <v>6281</v>
      </c>
      <c r="J3222" s="2">
        <f>VLOOKUP(Oliusala[[#This Row],[tegund]],Tegundir!$B$2:$D$19,3,FALSE)*Oliusala[[#This Row],[magn]]/1000</f>
        <v>5.433065</v>
      </c>
      <c r="K3222">
        <v>2012</v>
      </c>
      <c r="L3222" t="s">
        <v>19</v>
      </c>
      <c r="M3222" s="144" t="s">
        <v>59</v>
      </c>
      <c r="O3222" s="144" t="s">
        <v>1997</v>
      </c>
    </row>
    <row r="3223" spans="1:15" x14ac:dyDescent="0.2">
      <c r="A3223" t="s">
        <v>57</v>
      </c>
      <c r="B3223" s="144" t="s">
        <v>78</v>
      </c>
      <c r="C3223">
        <v>245</v>
      </c>
      <c r="D3223" t="str">
        <f>VLOOKUP(Oliusala[[#This Row],[postnumer]],Sveitarfelog[#All],4,FALSE)</f>
        <v>Suðurnesjabær</v>
      </c>
      <c r="E3223" t="str">
        <f>VLOOKUP(Oliusala[[#This Row],[postnumer]],Sveitarfelog[#All],5,FALSE)</f>
        <v>Suðurnes</v>
      </c>
      <c r="F3223" t="s">
        <v>24</v>
      </c>
      <c r="G3223" t="s">
        <v>24</v>
      </c>
      <c r="H3223" t="s">
        <v>60</v>
      </c>
      <c r="I3223" s="1">
        <v>28797</v>
      </c>
      <c r="J3223" s="2">
        <f>VLOOKUP(Oliusala[[#This Row],[tegund]],Tegundir!$B$2:$D$19,3,FALSE)*Oliusala[[#This Row],[magn]]/1000</f>
        <v>24.909405</v>
      </c>
      <c r="K3223">
        <v>2012</v>
      </c>
      <c r="L3223" t="s">
        <v>18</v>
      </c>
      <c r="M3223" s="144" t="s">
        <v>59</v>
      </c>
    </row>
    <row r="3224" spans="1:15" x14ac:dyDescent="0.2">
      <c r="A3224" t="s">
        <v>57</v>
      </c>
      <c r="B3224" s="144" t="s">
        <v>78</v>
      </c>
      <c r="C3224">
        <v>245</v>
      </c>
      <c r="D3224" t="str">
        <f>VLOOKUP(Oliusala[[#This Row],[postnumer]],Sveitarfelog[#All],4,FALSE)</f>
        <v>Suðurnesjabær</v>
      </c>
      <c r="E3224" t="str">
        <f>VLOOKUP(Oliusala[[#This Row],[postnumer]],Sveitarfelog[#All],5,FALSE)</f>
        <v>Suðurnes</v>
      </c>
      <c r="F3224" t="s">
        <v>29</v>
      </c>
      <c r="G3224" t="s">
        <v>24</v>
      </c>
      <c r="H3224" t="s">
        <v>60</v>
      </c>
      <c r="I3224" s="1">
        <v>473420</v>
      </c>
      <c r="J3224" s="2">
        <f>VLOOKUP(Oliusala[[#This Row],[tegund]],Tegundir!$B$2:$D$19,3,FALSE)*Oliusala[[#This Row],[magn]]/1000</f>
        <v>409.50829999999996</v>
      </c>
      <c r="K3224">
        <v>2012</v>
      </c>
      <c r="L3224" t="s">
        <v>19</v>
      </c>
      <c r="M3224" s="144" t="s">
        <v>59</v>
      </c>
      <c r="O3224" s="144" t="s">
        <v>1998</v>
      </c>
    </row>
    <row r="3225" spans="1:15" x14ac:dyDescent="0.2">
      <c r="A3225" t="s">
        <v>57</v>
      </c>
      <c r="B3225" s="144" t="s">
        <v>78</v>
      </c>
      <c r="C3225">
        <v>245</v>
      </c>
      <c r="D3225" t="str">
        <f>VLOOKUP(Oliusala[[#This Row],[postnumer]],Sveitarfelog[#All],4,FALSE)</f>
        <v>Suðurnesjabær</v>
      </c>
      <c r="E3225" t="str">
        <f>VLOOKUP(Oliusala[[#This Row],[postnumer]],Sveitarfelog[#All],5,FALSE)</f>
        <v>Suðurnes</v>
      </c>
      <c r="F3225" t="s">
        <v>30</v>
      </c>
      <c r="G3225" t="s">
        <v>24</v>
      </c>
      <c r="H3225" t="s">
        <v>60</v>
      </c>
      <c r="I3225" s="1">
        <v>1488092</v>
      </c>
      <c r="J3225" s="2">
        <f>VLOOKUP(Oliusala[[#This Row],[tegund]],Tegundir!$B$2:$D$19,3,FALSE)*Oliusala[[#This Row],[magn]]/1000</f>
        <v>1287.19958</v>
      </c>
      <c r="K3225">
        <v>2012</v>
      </c>
      <c r="L3225" t="s">
        <v>19</v>
      </c>
      <c r="M3225" s="144" t="s">
        <v>59</v>
      </c>
      <c r="O3225" s="144" t="s">
        <v>1998</v>
      </c>
    </row>
    <row r="3226" spans="1:15" x14ac:dyDescent="0.2">
      <c r="A3226" t="s">
        <v>63</v>
      </c>
      <c r="B3226" s="144" t="s">
        <v>78</v>
      </c>
      <c r="C3226">
        <v>245</v>
      </c>
      <c r="D3226" t="str">
        <f>VLOOKUP(Oliusala[[#This Row],[postnumer]],Sveitarfelog[#All],4,FALSE)</f>
        <v>Suðurnesjabær</v>
      </c>
      <c r="E3226" t="str">
        <f>VLOOKUP(Oliusala[[#This Row],[postnumer]],Sveitarfelog[#All],5,FALSE)</f>
        <v>Suðurnes</v>
      </c>
      <c r="F3226" t="s">
        <v>24</v>
      </c>
      <c r="G3226" t="s">
        <v>24</v>
      </c>
      <c r="H3226" t="s">
        <v>58</v>
      </c>
      <c r="I3226" s="1">
        <v>225190</v>
      </c>
      <c r="J3226" s="2">
        <f>VLOOKUP(Oliusala[[#This Row],[tegund]],Tegundir!$B$2:$D$19,3,FALSE)*Oliusala[[#This Row],[magn]]/1000</f>
        <v>194.78935000000001</v>
      </c>
      <c r="K3226">
        <v>2012</v>
      </c>
      <c r="L3226" t="s">
        <v>18</v>
      </c>
      <c r="M3226" s="144" t="s">
        <v>59</v>
      </c>
    </row>
    <row r="3227" spans="1:15" x14ac:dyDescent="0.2">
      <c r="A3227" t="s">
        <v>57</v>
      </c>
      <c r="B3227" s="144" t="s">
        <v>79</v>
      </c>
      <c r="C3227">
        <v>250</v>
      </c>
      <c r="D3227" t="str">
        <f>VLOOKUP(Oliusala[[#This Row],[postnumer]],Sveitarfelog[#All],4,FALSE)</f>
        <v>Suðurnesjabær</v>
      </c>
      <c r="E3227" t="str">
        <f>VLOOKUP(Oliusala[[#This Row],[postnumer]],Sveitarfelog[#All],5,FALSE)</f>
        <v>Suðurnes</v>
      </c>
      <c r="F3227" t="s">
        <v>25</v>
      </c>
      <c r="G3227" t="s">
        <v>24</v>
      </c>
      <c r="H3227" t="s">
        <v>60</v>
      </c>
      <c r="I3227" s="1">
        <v>219613</v>
      </c>
      <c r="J3227" s="2">
        <f>VLOOKUP(Oliusala[[#This Row],[tegund]],Tegundir!$B$2:$D$19,3,FALSE)*Oliusala[[#This Row],[magn]]/1000</f>
        <v>189.96524499999998</v>
      </c>
      <c r="K3227">
        <v>2012</v>
      </c>
      <c r="L3227" t="s">
        <v>19</v>
      </c>
      <c r="M3227" s="144" t="s">
        <v>59</v>
      </c>
      <c r="O3227" s="144" t="s">
        <v>1997</v>
      </c>
    </row>
    <row r="3228" spans="1:15" x14ac:dyDescent="0.2">
      <c r="A3228" t="s">
        <v>57</v>
      </c>
      <c r="B3228" s="144" t="s">
        <v>79</v>
      </c>
      <c r="C3228">
        <v>250</v>
      </c>
      <c r="D3228" t="str">
        <f>VLOOKUP(Oliusala[[#This Row],[postnumer]],Sveitarfelog[#All],4,FALSE)</f>
        <v>Suðurnesjabær</v>
      </c>
      <c r="E3228" t="str">
        <f>VLOOKUP(Oliusala[[#This Row],[postnumer]],Sveitarfelog[#All],5,FALSE)</f>
        <v>Suðurnes</v>
      </c>
      <c r="F3228" t="s">
        <v>24</v>
      </c>
      <c r="G3228" t="s">
        <v>24</v>
      </c>
      <c r="H3228" t="s">
        <v>60</v>
      </c>
      <c r="I3228" s="1">
        <v>186146</v>
      </c>
      <c r="J3228" s="2">
        <f>VLOOKUP(Oliusala[[#This Row],[tegund]],Tegundir!$B$2:$D$19,3,FALSE)*Oliusala[[#This Row],[magn]]/1000</f>
        <v>161.01629</v>
      </c>
      <c r="K3228">
        <v>2012</v>
      </c>
      <c r="L3228" t="s">
        <v>18</v>
      </c>
      <c r="M3228" s="144" t="s">
        <v>59</v>
      </c>
    </row>
    <row r="3229" spans="1:15" x14ac:dyDescent="0.2">
      <c r="A3229" t="s">
        <v>57</v>
      </c>
      <c r="B3229" s="144" t="s">
        <v>79</v>
      </c>
      <c r="C3229">
        <v>250</v>
      </c>
      <c r="D3229" t="str">
        <f>VLOOKUP(Oliusala[[#This Row],[postnumer]],Sveitarfelog[#All],4,FALSE)</f>
        <v>Suðurnesjabær</v>
      </c>
      <c r="E3229" t="str">
        <f>VLOOKUP(Oliusala[[#This Row],[postnumer]],Sveitarfelog[#All],5,FALSE)</f>
        <v>Suðurnes</v>
      </c>
      <c r="F3229" t="s">
        <v>27</v>
      </c>
      <c r="G3229" t="s">
        <v>24</v>
      </c>
      <c r="H3229" t="s">
        <v>60</v>
      </c>
      <c r="I3229" s="1">
        <v>35044</v>
      </c>
      <c r="J3229" s="2">
        <f>VLOOKUP(Oliusala[[#This Row],[tegund]],Tegundir!$B$2:$D$19,3,FALSE)*Oliusala[[#This Row],[magn]]/1000</f>
        <v>30.31306</v>
      </c>
      <c r="K3229">
        <v>2012</v>
      </c>
      <c r="L3229" t="s">
        <v>19</v>
      </c>
      <c r="M3229" s="144" t="s">
        <v>59</v>
      </c>
      <c r="O3229" s="144" t="s">
        <v>1998</v>
      </c>
    </row>
    <row r="3230" spans="1:15" x14ac:dyDescent="0.2">
      <c r="A3230" t="s">
        <v>57</v>
      </c>
      <c r="B3230" s="144" t="s">
        <v>79</v>
      </c>
      <c r="C3230">
        <v>250</v>
      </c>
      <c r="D3230" t="str">
        <f>VLOOKUP(Oliusala[[#This Row],[postnumer]],Sveitarfelog[#All],4,FALSE)</f>
        <v>Suðurnesjabær</v>
      </c>
      <c r="E3230" t="str">
        <f>VLOOKUP(Oliusala[[#This Row],[postnumer]],Sveitarfelog[#All],5,FALSE)</f>
        <v>Suðurnes</v>
      </c>
      <c r="F3230" t="s">
        <v>30</v>
      </c>
      <c r="G3230" t="s">
        <v>24</v>
      </c>
      <c r="H3230" t="s">
        <v>60</v>
      </c>
      <c r="I3230" s="1">
        <v>27889</v>
      </c>
      <c r="J3230" s="2">
        <f>VLOOKUP(Oliusala[[#This Row],[tegund]],Tegundir!$B$2:$D$19,3,FALSE)*Oliusala[[#This Row],[magn]]/1000</f>
        <v>24.123985000000001</v>
      </c>
      <c r="K3230">
        <v>2012</v>
      </c>
      <c r="L3230" t="s">
        <v>19</v>
      </c>
      <c r="M3230" s="144" t="s">
        <v>59</v>
      </c>
      <c r="O3230" s="144" t="s">
        <v>1998</v>
      </c>
    </row>
    <row r="3231" spans="1:15" x14ac:dyDescent="0.2">
      <c r="A3231" t="s">
        <v>63</v>
      </c>
      <c r="B3231" s="144" t="s">
        <v>79</v>
      </c>
      <c r="C3231">
        <v>250</v>
      </c>
      <c r="D3231" t="str">
        <f>VLOOKUP(Oliusala[[#This Row],[postnumer]],Sveitarfelog[#All],4,FALSE)</f>
        <v>Suðurnesjabær</v>
      </c>
      <c r="E3231" t="str">
        <f>VLOOKUP(Oliusala[[#This Row],[postnumer]],Sveitarfelog[#All],5,FALSE)</f>
        <v>Suðurnes</v>
      </c>
      <c r="F3231" t="s">
        <v>24</v>
      </c>
      <c r="G3231" t="s">
        <v>24</v>
      </c>
      <c r="H3231" t="s">
        <v>58</v>
      </c>
      <c r="I3231" s="1">
        <v>113053</v>
      </c>
      <c r="J3231" s="2">
        <f>VLOOKUP(Oliusala[[#This Row],[tegund]],Tegundir!$B$2:$D$19,3,FALSE)*Oliusala[[#This Row],[magn]]/1000</f>
        <v>97.790845000000004</v>
      </c>
      <c r="K3231">
        <v>2012</v>
      </c>
      <c r="L3231" t="s">
        <v>18</v>
      </c>
      <c r="M3231" s="144" t="s">
        <v>59</v>
      </c>
    </row>
    <row r="3232" spans="1:15" x14ac:dyDescent="0.2">
      <c r="A3232" t="s">
        <v>57</v>
      </c>
      <c r="B3232" s="144" t="s">
        <v>80</v>
      </c>
      <c r="C3232">
        <v>260</v>
      </c>
      <c r="D3232" t="str">
        <f>VLOOKUP(Oliusala[[#This Row],[postnumer]],Sveitarfelog[#All],4,FALSE)</f>
        <v>Reykjanesbær</v>
      </c>
      <c r="E3232" t="str">
        <f>VLOOKUP(Oliusala[[#This Row],[postnumer]],Sveitarfelog[#All],5,FALSE)</f>
        <v>Suðurnes</v>
      </c>
      <c r="F3232" t="s">
        <v>24</v>
      </c>
      <c r="G3232" t="s">
        <v>24</v>
      </c>
      <c r="H3232" t="s">
        <v>58</v>
      </c>
      <c r="I3232" s="1">
        <v>43903</v>
      </c>
      <c r="J3232" s="2">
        <f>VLOOKUP(Oliusala[[#This Row],[tegund]],Tegundir!$B$2:$D$19,3,FALSE)*Oliusala[[#This Row],[magn]]/1000</f>
        <v>37.976095000000001</v>
      </c>
      <c r="K3232">
        <v>2012</v>
      </c>
      <c r="L3232" t="s">
        <v>18</v>
      </c>
      <c r="M3232" s="144" t="s">
        <v>59</v>
      </c>
    </row>
    <row r="3233" spans="1:15" x14ac:dyDescent="0.2">
      <c r="A3233" t="s">
        <v>57</v>
      </c>
      <c r="B3233" s="144" t="s">
        <v>80</v>
      </c>
      <c r="C3233">
        <v>260</v>
      </c>
      <c r="D3233" t="str">
        <f>VLOOKUP(Oliusala[[#This Row],[postnumer]],Sveitarfelog[#All],4,FALSE)</f>
        <v>Reykjanesbær</v>
      </c>
      <c r="E3233" t="str">
        <f>VLOOKUP(Oliusala[[#This Row],[postnumer]],Sveitarfelog[#All],5,FALSE)</f>
        <v>Suðurnes</v>
      </c>
      <c r="F3233" t="s">
        <v>29</v>
      </c>
      <c r="G3233" t="s">
        <v>24</v>
      </c>
      <c r="H3233" t="s">
        <v>60</v>
      </c>
      <c r="I3233" s="1">
        <v>103173</v>
      </c>
      <c r="J3233" s="2">
        <f>VLOOKUP(Oliusala[[#This Row],[tegund]],Tegundir!$B$2:$D$19,3,FALSE)*Oliusala[[#This Row],[magn]]/1000</f>
        <v>89.244645000000006</v>
      </c>
      <c r="K3233">
        <v>2012</v>
      </c>
      <c r="L3233" t="s">
        <v>19</v>
      </c>
      <c r="M3233" s="144" t="s">
        <v>59</v>
      </c>
      <c r="O3233" s="144" t="s">
        <v>1998</v>
      </c>
    </row>
    <row r="3234" spans="1:15" x14ac:dyDescent="0.2">
      <c r="A3234" t="s">
        <v>57</v>
      </c>
      <c r="B3234" s="144" t="s">
        <v>80</v>
      </c>
      <c r="C3234">
        <v>260</v>
      </c>
      <c r="D3234" t="str">
        <f>VLOOKUP(Oliusala[[#This Row],[postnumer]],Sveitarfelog[#All],4,FALSE)</f>
        <v>Reykjanesbær</v>
      </c>
      <c r="E3234" t="str">
        <f>VLOOKUP(Oliusala[[#This Row],[postnumer]],Sveitarfelog[#All],5,FALSE)</f>
        <v>Suðurnes</v>
      </c>
      <c r="F3234" t="s">
        <v>30</v>
      </c>
      <c r="G3234" t="s">
        <v>24</v>
      </c>
      <c r="H3234" t="s">
        <v>60</v>
      </c>
      <c r="I3234" s="1">
        <v>633280</v>
      </c>
      <c r="J3234" s="2">
        <f>VLOOKUP(Oliusala[[#This Row],[tegund]],Tegundir!$B$2:$D$19,3,FALSE)*Oliusala[[#This Row],[magn]]/1000</f>
        <v>547.78719999999998</v>
      </c>
      <c r="K3234">
        <v>2012</v>
      </c>
      <c r="L3234" t="s">
        <v>19</v>
      </c>
      <c r="M3234" s="144" t="s">
        <v>59</v>
      </c>
      <c r="O3234" s="144" t="s">
        <v>1998</v>
      </c>
    </row>
    <row r="3235" spans="1:15" x14ac:dyDescent="0.2">
      <c r="A3235" t="s">
        <v>63</v>
      </c>
      <c r="B3235" s="144" t="s">
        <v>80</v>
      </c>
      <c r="C3235">
        <v>260</v>
      </c>
      <c r="D3235" t="str">
        <f>VLOOKUP(Oliusala[[#This Row],[postnumer]],Sveitarfelog[#All],4,FALSE)</f>
        <v>Reykjanesbær</v>
      </c>
      <c r="E3235" t="str">
        <f>VLOOKUP(Oliusala[[#This Row],[postnumer]],Sveitarfelog[#All],5,FALSE)</f>
        <v>Suðurnes</v>
      </c>
      <c r="F3235" t="s">
        <v>24</v>
      </c>
      <c r="G3235" t="s">
        <v>24</v>
      </c>
      <c r="H3235" t="s">
        <v>58</v>
      </c>
      <c r="I3235" s="1">
        <v>506803</v>
      </c>
      <c r="J3235" s="2">
        <f>VLOOKUP(Oliusala[[#This Row],[tegund]],Tegundir!$B$2:$D$19,3,FALSE)*Oliusala[[#This Row],[magn]]/1000</f>
        <v>438.38459499999999</v>
      </c>
      <c r="K3235">
        <v>2012</v>
      </c>
      <c r="L3235" t="s">
        <v>18</v>
      </c>
      <c r="M3235" s="144" t="s">
        <v>59</v>
      </c>
    </row>
    <row r="3236" spans="1:15" x14ac:dyDescent="0.2">
      <c r="A3236" t="s">
        <v>63</v>
      </c>
      <c r="B3236" s="144" t="s">
        <v>80</v>
      </c>
      <c r="C3236">
        <v>260</v>
      </c>
      <c r="D3236" t="str">
        <f>VLOOKUP(Oliusala[[#This Row],[postnumer]],Sveitarfelog[#All],4,FALSE)</f>
        <v>Reykjanesbær</v>
      </c>
      <c r="E3236" t="str">
        <f>VLOOKUP(Oliusala[[#This Row],[postnumer]],Sveitarfelog[#All],5,FALSE)</f>
        <v>Suðurnes</v>
      </c>
      <c r="F3236" t="s">
        <v>24</v>
      </c>
      <c r="G3236" t="s">
        <v>24</v>
      </c>
      <c r="H3236" t="s">
        <v>58</v>
      </c>
      <c r="I3236" s="1">
        <v>819959</v>
      </c>
      <c r="J3236" s="2">
        <f>VLOOKUP(Oliusala[[#This Row],[tegund]],Tegundir!$B$2:$D$19,3,FALSE)*Oliusala[[#This Row],[magn]]/1000</f>
        <v>709.26453500000002</v>
      </c>
      <c r="K3236">
        <v>2012</v>
      </c>
      <c r="L3236" t="s">
        <v>18</v>
      </c>
      <c r="M3236" s="144" t="s">
        <v>59</v>
      </c>
    </row>
    <row r="3237" spans="1:15" x14ac:dyDescent="0.2">
      <c r="A3237" t="s">
        <v>63</v>
      </c>
      <c r="B3237" s="144" t="s">
        <v>80</v>
      </c>
      <c r="C3237">
        <v>260</v>
      </c>
      <c r="D3237" t="str">
        <f>VLOOKUP(Oliusala[[#This Row],[postnumer]],Sveitarfelog[#All],4,FALSE)</f>
        <v>Reykjanesbær</v>
      </c>
      <c r="E3237" t="str">
        <f>VLOOKUP(Oliusala[[#This Row],[postnumer]],Sveitarfelog[#All],5,FALSE)</f>
        <v>Suðurnes</v>
      </c>
      <c r="F3237" t="s">
        <v>24</v>
      </c>
      <c r="G3237" t="s">
        <v>24</v>
      </c>
      <c r="H3237" t="s">
        <v>58</v>
      </c>
      <c r="I3237" s="1">
        <v>1198159</v>
      </c>
      <c r="J3237" s="2">
        <f>VLOOKUP(Oliusala[[#This Row],[tegund]],Tegundir!$B$2:$D$19,3,FALSE)*Oliusala[[#This Row],[magn]]/1000</f>
        <v>1036.4075350000001</v>
      </c>
      <c r="K3237">
        <v>2012</v>
      </c>
      <c r="L3237" t="s">
        <v>18</v>
      </c>
      <c r="M3237" s="144" t="s">
        <v>59</v>
      </c>
    </row>
    <row r="3238" spans="1:15" x14ac:dyDescent="0.2">
      <c r="A3238" t="s">
        <v>57</v>
      </c>
      <c r="B3238" s="144" t="s">
        <v>82</v>
      </c>
      <c r="C3238">
        <v>270</v>
      </c>
      <c r="D3238" t="str">
        <f>VLOOKUP(Oliusala[[#This Row],[postnumer]],Sveitarfelog[#All],4,FALSE)</f>
        <v>Mosfellsbær</v>
      </c>
      <c r="E3238" t="str">
        <f>VLOOKUP(Oliusala[[#This Row],[postnumer]],Sveitarfelog[#All],5,FALSE)</f>
        <v>Höfuðborgarsvæðið</v>
      </c>
      <c r="F3238" t="s">
        <v>25</v>
      </c>
      <c r="G3238" t="s">
        <v>24</v>
      </c>
      <c r="H3238" t="s">
        <v>60</v>
      </c>
      <c r="I3238" s="1">
        <v>313991</v>
      </c>
      <c r="J3238" s="2">
        <f>VLOOKUP(Oliusala[[#This Row],[tegund]],Tegundir!$B$2:$D$19,3,FALSE)*Oliusala[[#This Row],[magn]]/1000</f>
        <v>271.602215</v>
      </c>
      <c r="K3238">
        <v>2012</v>
      </c>
      <c r="L3238" t="s">
        <v>1955</v>
      </c>
      <c r="M3238" s="144" t="s">
        <v>59</v>
      </c>
    </row>
    <row r="3239" spans="1:15" x14ac:dyDescent="0.2">
      <c r="A3239" t="s">
        <v>57</v>
      </c>
      <c r="B3239" s="144" t="s">
        <v>81</v>
      </c>
      <c r="C3239">
        <v>270</v>
      </c>
      <c r="D3239" t="str">
        <f>VLOOKUP(Oliusala[[#This Row],[postnumer]],Sveitarfelog[#All],4,FALSE)</f>
        <v>Mosfellsbær</v>
      </c>
      <c r="E3239" t="str">
        <f>VLOOKUP(Oliusala[[#This Row],[postnumer]],Sveitarfelog[#All],5,FALSE)</f>
        <v>Höfuðborgarsvæðið</v>
      </c>
      <c r="F3239" t="s">
        <v>25</v>
      </c>
      <c r="G3239" t="s">
        <v>24</v>
      </c>
      <c r="H3239" t="s">
        <v>60</v>
      </c>
      <c r="I3239" s="1">
        <v>132307</v>
      </c>
      <c r="J3239" s="2">
        <f>VLOOKUP(Oliusala[[#This Row],[tegund]],Tegundir!$B$2:$D$19,3,FALSE)*Oliusala[[#This Row],[magn]]/1000</f>
        <v>114.445555</v>
      </c>
      <c r="K3239">
        <v>2012</v>
      </c>
      <c r="L3239" t="s">
        <v>1955</v>
      </c>
      <c r="M3239" s="144" t="s">
        <v>59</v>
      </c>
    </row>
    <row r="3240" spans="1:15" x14ac:dyDescent="0.2">
      <c r="A3240" t="s">
        <v>57</v>
      </c>
      <c r="B3240" s="144" t="s">
        <v>81</v>
      </c>
      <c r="C3240">
        <v>270</v>
      </c>
      <c r="D3240" t="str">
        <f>VLOOKUP(Oliusala[[#This Row],[postnumer]],Sveitarfelog[#All],4,FALSE)</f>
        <v>Mosfellsbær</v>
      </c>
      <c r="E3240" t="str">
        <f>VLOOKUP(Oliusala[[#This Row],[postnumer]],Sveitarfelog[#All],5,FALSE)</f>
        <v>Höfuðborgarsvæðið</v>
      </c>
      <c r="F3240" t="s">
        <v>25</v>
      </c>
      <c r="G3240" t="s">
        <v>24</v>
      </c>
      <c r="H3240" t="s">
        <v>60</v>
      </c>
      <c r="I3240" s="1">
        <v>86237</v>
      </c>
      <c r="J3240" s="2">
        <f>VLOOKUP(Oliusala[[#This Row],[tegund]],Tegundir!$B$2:$D$19,3,FALSE)*Oliusala[[#This Row],[magn]]/1000</f>
        <v>74.595005</v>
      </c>
      <c r="K3240">
        <v>2012</v>
      </c>
      <c r="L3240" t="s">
        <v>1955</v>
      </c>
      <c r="M3240" s="144" t="s">
        <v>59</v>
      </c>
    </row>
    <row r="3241" spans="1:15" x14ac:dyDescent="0.2">
      <c r="A3241" t="s">
        <v>57</v>
      </c>
      <c r="B3241" s="144" t="s">
        <v>81</v>
      </c>
      <c r="C3241">
        <v>270</v>
      </c>
      <c r="D3241" t="str">
        <f>VLOOKUP(Oliusala[[#This Row],[postnumer]],Sveitarfelog[#All],4,FALSE)</f>
        <v>Mosfellsbær</v>
      </c>
      <c r="E3241" t="str">
        <f>VLOOKUP(Oliusala[[#This Row],[postnumer]],Sveitarfelog[#All],5,FALSE)</f>
        <v>Höfuðborgarsvæðið</v>
      </c>
      <c r="F3241" t="s">
        <v>24</v>
      </c>
      <c r="G3241" t="s">
        <v>24</v>
      </c>
      <c r="H3241" t="s">
        <v>60</v>
      </c>
      <c r="I3241" s="1">
        <v>8600</v>
      </c>
      <c r="J3241" s="2">
        <f>VLOOKUP(Oliusala[[#This Row],[tegund]],Tegundir!$B$2:$D$19,3,FALSE)*Oliusala[[#This Row],[magn]]/1000</f>
        <v>7.4390000000000001</v>
      </c>
      <c r="K3241">
        <v>2012</v>
      </c>
      <c r="L3241" t="s">
        <v>18</v>
      </c>
      <c r="M3241" s="144" t="s">
        <v>59</v>
      </c>
    </row>
    <row r="3242" spans="1:15" x14ac:dyDescent="0.2">
      <c r="A3242" t="s">
        <v>57</v>
      </c>
      <c r="B3242" s="144" t="s">
        <v>81</v>
      </c>
      <c r="C3242">
        <v>270</v>
      </c>
      <c r="D3242" t="str">
        <f>VLOOKUP(Oliusala[[#This Row],[postnumer]],Sveitarfelog[#All],4,FALSE)</f>
        <v>Mosfellsbær</v>
      </c>
      <c r="E3242" t="str">
        <f>VLOOKUP(Oliusala[[#This Row],[postnumer]],Sveitarfelog[#All],5,FALSE)</f>
        <v>Höfuðborgarsvæðið</v>
      </c>
      <c r="F3242" t="s">
        <v>29</v>
      </c>
      <c r="G3242" t="s">
        <v>24</v>
      </c>
      <c r="H3242" t="s">
        <v>60</v>
      </c>
      <c r="I3242" s="1">
        <v>0</v>
      </c>
      <c r="J3242" s="2">
        <f>VLOOKUP(Oliusala[[#This Row],[tegund]],Tegundir!$B$2:$D$19,3,FALSE)*Oliusala[[#This Row],[magn]]/1000</f>
        <v>0</v>
      </c>
      <c r="K3242">
        <v>2012</v>
      </c>
      <c r="L3242" t="s">
        <v>19</v>
      </c>
      <c r="M3242" s="144" t="s">
        <v>59</v>
      </c>
      <c r="O3242" s="144" t="s">
        <v>1998</v>
      </c>
    </row>
    <row r="3243" spans="1:15" x14ac:dyDescent="0.2">
      <c r="A3243" t="s">
        <v>57</v>
      </c>
      <c r="B3243" s="144" t="s">
        <v>81</v>
      </c>
      <c r="C3243">
        <v>270</v>
      </c>
      <c r="D3243" t="str">
        <f>VLOOKUP(Oliusala[[#This Row],[postnumer]],Sveitarfelog[#All],4,FALSE)</f>
        <v>Mosfellsbær</v>
      </c>
      <c r="E3243" t="str">
        <f>VLOOKUP(Oliusala[[#This Row],[postnumer]],Sveitarfelog[#All],5,FALSE)</f>
        <v>Höfuðborgarsvæðið</v>
      </c>
      <c r="F3243" t="s">
        <v>30</v>
      </c>
      <c r="G3243" t="s">
        <v>24</v>
      </c>
      <c r="H3243" t="s">
        <v>60</v>
      </c>
      <c r="I3243" s="1">
        <v>127716</v>
      </c>
      <c r="J3243" s="2">
        <f>VLOOKUP(Oliusala[[#This Row],[tegund]],Tegundir!$B$2:$D$19,3,FALSE)*Oliusala[[#This Row],[magn]]/1000</f>
        <v>110.47434</v>
      </c>
      <c r="K3243">
        <v>2012</v>
      </c>
      <c r="L3243" t="s">
        <v>19</v>
      </c>
      <c r="M3243" s="144" t="s">
        <v>59</v>
      </c>
      <c r="O3243" s="144" t="s">
        <v>1998</v>
      </c>
    </row>
    <row r="3244" spans="1:15" x14ac:dyDescent="0.2">
      <c r="A3244" t="s">
        <v>57</v>
      </c>
      <c r="B3244" s="144" t="s">
        <v>82</v>
      </c>
      <c r="C3244">
        <v>270</v>
      </c>
      <c r="D3244" t="str">
        <f>VLOOKUP(Oliusala[[#This Row],[postnumer]],Sveitarfelog[#All],4,FALSE)</f>
        <v>Mosfellsbær</v>
      </c>
      <c r="E3244" t="str">
        <f>VLOOKUP(Oliusala[[#This Row],[postnumer]],Sveitarfelog[#All],5,FALSE)</f>
        <v>Höfuðborgarsvæðið</v>
      </c>
      <c r="F3244" t="s">
        <v>24</v>
      </c>
      <c r="G3244" t="s">
        <v>24</v>
      </c>
      <c r="H3244" t="s">
        <v>60</v>
      </c>
      <c r="I3244" s="1">
        <v>27875</v>
      </c>
      <c r="J3244" s="2">
        <f>VLOOKUP(Oliusala[[#This Row],[tegund]],Tegundir!$B$2:$D$19,3,FALSE)*Oliusala[[#This Row],[magn]]/1000</f>
        <v>24.111875000000001</v>
      </c>
      <c r="K3244">
        <v>2012</v>
      </c>
      <c r="L3244" t="s">
        <v>18</v>
      </c>
      <c r="M3244" s="144" t="s">
        <v>59</v>
      </c>
    </row>
    <row r="3245" spans="1:15" x14ac:dyDescent="0.2">
      <c r="A3245" t="s">
        <v>57</v>
      </c>
      <c r="B3245" s="144" t="s">
        <v>81</v>
      </c>
      <c r="C3245">
        <v>270</v>
      </c>
      <c r="D3245" t="str">
        <f>VLOOKUP(Oliusala[[#This Row],[postnumer]],Sveitarfelog[#All],4,FALSE)</f>
        <v>Mosfellsbær</v>
      </c>
      <c r="E3245" t="str">
        <f>VLOOKUP(Oliusala[[#This Row],[postnumer]],Sveitarfelog[#All],5,FALSE)</f>
        <v>Höfuðborgarsvæðið</v>
      </c>
      <c r="F3245" t="s">
        <v>24</v>
      </c>
      <c r="G3245" t="s">
        <v>24</v>
      </c>
      <c r="H3245" t="s">
        <v>58</v>
      </c>
      <c r="I3245" s="1">
        <v>56864</v>
      </c>
      <c r="J3245" s="2">
        <f>VLOOKUP(Oliusala[[#This Row],[tegund]],Tegundir!$B$2:$D$19,3,FALSE)*Oliusala[[#This Row],[magn]]/1000</f>
        <v>49.187359999999998</v>
      </c>
      <c r="K3245">
        <v>2012</v>
      </c>
      <c r="L3245" t="s">
        <v>18</v>
      </c>
      <c r="M3245" s="144" t="s">
        <v>59</v>
      </c>
    </row>
    <row r="3246" spans="1:15" x14ac:dyDescent="0.2">
      <c r="A3246" t="s">
        <v>57</v>
      </c>
      <c r="B3246" s="144" t="s">
        <v>81</v>
      </c>
      <c r="C3246">
        <v>270</v>
      </c>
      <c r="D3246" t="str">
        <f>VLOOKUP(Oliusala[[#This Row],[postnumer]],Sveitarfelog[#All],4,FALSE)</f>
        <v>Mosfellsbær</v>
      </c>
      <c r="E3246" t="str">
        <f>VLOOKUP(Oliusala[[#This Row],[postnumer]],Sveitarfelog[#All],5,FALSE)</f>
        <v>Höfuðborgarsvæðið</v>
      </c>
      <c r="F3246" t="s">
        <v>24</v>
      </c>
      <c r="G3246" t="s">
        <v>24</v>
      </c>
      <c r="H3246" t="s">
        <v>60</v>
      </c>
      <c r="I3246" s="1">
        <v>80409</v>
      </c>
      <c r="J3246" s="2">
        <f>VLOOKUP(Oliusala[[#This Row],[tegund]],Tegundir!$B$2:$D$19,3,FALSE)*Oliusala[[#This Row],[magn]]/1000</f>
        <v>69.553785000000005</v>
      </c>
      <c r="K3246">
        <v>2012</v>
      </c>
      <c r="L3246" t="s">
        <v>18</v>
      </c>
      <c r="M3246" s="144" t="s">
        <v>59</v>
      </c>
    </row>
    <row r="3247" spans="1:15" x14ac:dyDescent="0.2">
      <c r="A3247" t="s">
        <v>57</v>
      </c>
      <c r="B3247" s="144" t="s">
        <v>81</v>
      </c>
      <c r="C3247">
        <v>270</v>
      </c>
      <c r="D3247" t="str">
        <f>VLOOKUP(Oliusala[[#This Row],[postnumer]],Sveitarfelog[#All],4,FALSE)</f>
        <v>Mosfellsbær</v>
      </c>
      <c r="E3247" t="str">
        <f>VLOOKUP(Oliusala[[#This Row],[postnumer]],Sveitarfelog[#All],5,FALSE)</f>
        <v>Höfuðborgarsvæðið</v>
      </c>
      <c r="F3247" t="s">
        <v>29</v>
      </c>
      <c r="G3247" t="s">
        <v>24</v>
      </c>
      <c r="H3247" t="s">
        <v>60</v>
      </c>
      <c r="I3247" s="1">
        <v>4306</v>
      </c>
      <c r="J3247" s="2">
        <f>VLOOKUP(Oliusala[[#This Row],[tegund]],Tegundir!$B$2:$D$19,3,FALSE)*Oliusala[[#This Row],[magn]]/1000</f>
        <v>3.7246899999999998</v>
      </c>
      <c r="K3247">
        <v>2012</v>
      </c>
      <c r="L3247" t="s">
        <v>19</v>
      </c>
      <c r="M3247" s="144" t="s">
        <v>59</v>
      </c>
      <c r="O3247" s="144" t="s">
        <v>1998</v>
      </c>
    </row>
    <row r="3248" spans="1:15" x14ac:dyDescent="0.2">
      <c r="A3248" t="s">
        <v>63</v>
      </c>
      <c r="B3248" s="144" t="s">
        <v>81</v>
      </c>
      <c r="C3248">
        <v>270</v>
      </c>
      <c r="D3248" t="str">
        <f>VLOOKUP(Oliusala[[#This Row],[postnumer]],Sveitarfelog[#All],4,FALSE)</f>
        <v>Mosfellsbær</v>
      </c>
      <c r="E3248" t="str">
        <f>VLOOKUP(Oliusala[[#This Row],[postnumer]],Sveitarfelog[#All],5,FALSE)</f>
        <v>Höfuðborgarsvæðið</v>
      </c>
      <c r="F3248" t="s">
        <v>24</v>
      </c>
      <c r="G3248" t="s">
        <v>24</v>
      </c>
      <c r="H3248" t="s">
        <v>58</v>
      </c>
      <c r="I3248" s="1">
        <v>1692642</v>
      </c>
      <c r="J3248" s="2">
        <f>VLOOKUP(Oliusala[[#This Row],[tegund]],Tegundir!$B$2:$D$19,3,FALSE)*Oliusala[[#This Row],[magn]]/1000</f>
        <v>1464.1353300000001</v>
      </c>
      <c r="K3248">
        <v>2012</v>
      </c>
      <c r="L3248" t="s">
        <v>18</v>
      </c>
      <c r="M3248" s="144" t="s">
        <v>59</v>
      </c>
    </row>
    <row r="3249" spans="1:15" x14ac:dyDescent="0.2">
      <c r="A3249" t="s">
        <v>63</v>
      </c>
      <c r="B3249" s="144" t="s">
        <v>82</v>
      </c>
      <c r="C3249">
        <v>270</v>
      </c>
      <c r="D3249" t="str">
        <f>VLOOKUP(Oliusala[[#This Row],[postnumer]],Sveitarfelog[#All],4,FALSE)</f>
        <v>Mosfellsbær</v>
      </c>
      <c r="E3249" t="str">
        <f>VLOOKUP(Oliusala[[#This Row],[postnumer]],Sveitarfelog[#All],5,FALSE)</f>
        <v>Höfuðborgarsvæðið</v>
      </c>
      <c r="F3249" t="s">
        <v>24</v>
      </c>
      <c r="G3249" t="s">
        <v>24</v>
      </c>
      <c r="H3249" t="s">
        <v>58</v>
      </c>
      <c r="I3249" s="1">
        <v>201728</v>
      </c>
      <c r="J3249" s="2">
        <f>VLOOKUP(Oliusala[[#This Row],[tegund]],Tegundir!$B$2:$D$19,3,FALSE)*Oliusala[[#This Row],[magn]]/1000</f>
        <v>174.49472</v>
      </c>
      <c r="K3249">
        <v>2012</v>
      </c>
      <c r="L3249" t="s">
        <v>18</v>
      </c>
      <c r="M3249" s="144" t="s">
        <v>59</v>
      </c>
    </row>
    <row r="3250" spans="1:15" x14ac:dyDescent="0.2">
      <c r="A3250" t="s">
        <v>63</v>
      </c>
      <c r="B3250" s="144" t="s">
        <v>81</v>
      </c>
      <c r="C3250">
        <v>270</v>
      </c>
      <c r="D3250" t="str">
        <f>VLOOKUP(Oliusala[[#This Row],[postnumer]],Sveitarfelog[#All],4,FALSE)</f>
        <v>Mosfellsbær</v>
      </c>
      <c r="E3250" t="str">
        <f>VLOOKUP(Oliusala[[#This Row],[postnumer]],Sveitarfelog[#All],5,FALSE)</f>
        <v>Höfuðborgarsvæðið</v>
      </c>
      <c r="F3250" t="s">
        <v>25</v>
      </c>
      <c r="G3250" t="s">
        <v>24</v>
      </c>
      <c r="H3250" t="s">
        <v>58</v>
      </c>
      <c r="I3250" s="1">
        <v>76712</v>
      </c>
      <c r="J3250" s="2">
        <f>VLOOKUP(Oliusala[[#This Row],[tegund]],Tegundir!$B$2:$D$19,3,FALSE)*Oliusala[[#This Row],[magn]]/1000</f>
        <v>66.355879999999999</v>
      </c>
      <c r="K3250">
        <v>2012</v>
      </c>
      <c r="L3250" t="s">
        <v>1955</v>
      </c>
      <c r="M3250" s="144" t="s">
        <v>59</v>
      </c>
    </row>
    <row r="3251" spans="1:15" x14ac:dyDescent="0.2">
      <c r="A3251" t="s">
        <v>63</v>
      </c>
      <c r="B3251" s="144" t="s">
        <v>81</v>
      </c>
      <c r="C3251">
        <v>270</v>
      </c>
      <c r="D3251" t="str">
        <f>VLOOKUP(Oliusala[[#This Row],[postnumer]],Sveitarfelog[#All],4,FALSE)</f>
        <v>Mosfellsbær</v>
      </c>
      <c r="E3251" t="str">
        <f>VLOOKUP(Oliusala[[#This Row],[postnumer]],Sveitarfelog[#All],5,FALSE)</f>
        <v>Höfuðborgarsvæðið</v>
      </c>
      <c r="F3251" t="s">
        <v>24</v>
      </c>
      <c r="G3251" t="s">
        <v>24</v>
      </c>
      <c r="H3251" t="s">
        <v>58</v>
      </c>
      <c r="I3251" s="1">
        <v>1906023</v>
      </c>
      <c r="J3251" s="2">
        <f>VLOOKUP(Oliusala[[#This Row],[tegund]],Tegundir!$B$2:$D$19,3,FALSE)*Oliusala[[#This Row],[magn]]/1000</f>
        <v>1648.709895</v>
      </c>
      <c r="K3251">
        <v>2012</v>
      </c>
      <c r="L3251" t="s">
        <v>18</v>
      </c>
      <c r="M3251" s="144" t="s">
        <v>59</v>
      </c>
    </row>
    <row r="3252" spans="1:15" x14ac:dyDescent="0.2">
      <c r="A3252" t="s">
        <v>63</v>
      </c>
      <c r="B3252" s="144" t="s">
        <v>81</v>
      </c>
      <c r="C3252">
        <v>270</v>
      </c>
      <c r="D3252" t="str">
        <f>VLOOKUP(Oliusala[[#This Row],[postnumer]],Sveitarfelog[#All],4,FALSE)</f>
        <v>Mosfellsbær</v>
      </c>
      <c r="E3252" t="str">
        <f>VLOOKUP(Oliusala[[#This Row],[postnumer]],Sveitarfelog[#All],5,FALSE)</f>
        <v>Höfuðborgarsvæðið</v>
      </c>
      <c r="F3252" t="s">
        <v>25</v>
      </c>
      <c r="G3252" t="s">
        <v>24</v>
      </c>
      <c r="H3252" t="s">
        <v>58</v>
      </c>
      <c r="I3252" s="1">
        <v>71213</v>
      </c>
      <c r="J3252" s="2">
        <f>VLOOKUP(Oliusala[[#This Row],[tegund]],Tegundir!$B$2:$D$19,3,FALSE)*Oliusala[[#This Row],[magn]]/1000</f>
        <v>61.599245000000003</v>
      </c>
      <c r="K3252">
        <v>2012</v>
      </c>
      <c r="L3252" t="s">
        <v>1955</v>
      </c>
      <c r="M3252" s="144" t="s">
        <v>59</v>
      </c>
    </row>
    <row r="3253" spans="1:15" x14ac:dyDescent="0.2">
      <c r="A3253" t="s">
        <v>63</v>
      </c>
      <c r="B3253" s="144" t="s">
        <v>84</v>
      </c>
      <c r="C3253">
        <v>300</v>
      </c>
      <c r="D3253" t="str">
        <f>VLOOKUP(Oliusala[[#This Row],[postnumer]],Sveitarfelog[#All],4,FALSE)</f>
        <v>Akraneskaupstaður,Hvalfjarðarsveit,Kjósarhreppur</v>
      </c>
      <c r="E3253" t="str">
        <f>VLOOKUP(Oliusala[[#This Row],[postnumer]],Sveitarfelog[#All],5,FALSE)</f>
        <v>Vesturland</v>
      </c>
      <c r="F3253" t="s">
        <v>25</v>
      </c>
      <c r="G3253" t="s">
        <v>24</v>
      </c>
      <c r="H3253" t="s">
        <v>58</v>
      </c>
      <c r="I3253" s="1">
        <v>31879</v>
      </c>
      <c r="J3253" s="2">
        <f>VLOOKUP(Oliusala[[#This Row],[tegund]],Tegundir!$B$2:$D$19,3,FALSE)*Oliusala[[#This Row],[magn]]/1000</f>
        <v>27.575334999999999</v>
      </c>
      <c r="K3253">
        <v>2012</v>
      </c>
      <c r="L3253" t="s">
        <v>19</v>
      </c>
      <c r="M3253" s="144" t="s">
        <v>59</v>
      </c>
      <c r="O3253" s="144" t="s">
        <v>1997</v>
      </c>
    </row>
    <row r="3254" spans="1:15" x14ac:dyDescent="0.2">
      <c r="A3254" t="s">
        <v>63</v>
      </c>
      <c r="B3254" s="144" t="s">
        <v>84</v>
      </c>
      <c r="C3254">
        <v>300</v>
      </c>
      <c r="D3254" t="str">
        <f>VLOOKUP(Oliusala[[#This Row],[postnumer]],Sveitarfelog[#All],4,FALSE)</f>
        <v>Akraneskaupstaður,Hvalfjarðarsveit,Kjósarhreppur</v>
      </c>
      <c r="E3254" t="str">
        <f>VLOOKUP(Oliusala[[#This Row],[postnumer]],Sveitarfelog[#All],5,FALSE)</f>
        <v>Vesturland</v>
      </c>
      <c r="F3254" t="s">
        <v>25</v>
      </c>
      <c r="G3254" t="s">
        <v>24</v>
      </c>
      <c r="H3254" t="s">
        <v>58</v>
      </c>
      <c r="I3254" s="1">
        <v>36652</v>
      </c>
      <c r="J3254" s="2">
        <f>VLOOKUP(Oliusala[[#This Row],[tegund]],Tegundir!$B$2:$D$19,3,FALSE)*Oliusala[[#This Row],[magn]]/1000</f>
        <v>31.703979999999998</v>
      </c>
      <c r="K3254">
        <v>2012</v>
      </c>
      <c r="L3254" t="s">
        <v>19</v>
      </c>
      <c r="M3254" s="144" t="s">
        <v>59</v>
      </c>
      <c r="O3254" s="144" t="s">
        <v>1997</v>
      </c>
    </row>
    <row r="3255" spans="1:15" x14ac:dyDescent="0.2">
      <c r="A3255" t="s">
        <v>63</v>
      </c>
      <c r="B3255" s="144" t="s">
        <v>84</v>
      </c>
      <c r="C3255">
        <v>300</v>
      </c>
      <c r="D3255" t="str">
        <f>VLOOKUP(Oliusala[[#This Row],[postnumer]],Sveitarfelog[#All],4,FALSE)</f>
        <v>Akraneskaupstaður,Hvalfjarðarsveit,Kjósarhreppur</v>
      </c>
      <c r="E3255" t="str">
        <f>VLOOKUP(Oliusala[[#This Row],[postnumer]],Sveitarfelog[#All],5,FALSE)</f>
        <v>Vesturland</v>
      </c>
      <c r="F3255" t="s">
        <v>25</v>
      </c>
      <c r="G3255" t="s">
        <v>24</v>
      </c>
      <c r="H3255" t="s">
        <v>58</v>
      </c>
      <c r="I3255" s="1">
        <v>287252</v>
      </c>
      <c r="J3255" s="2">
        <f>VLOOKUP(Oliusala[[#This Row],[tegund]],Tegundir!$B$2:$D$19,3,FALSE)*Oliusala[[#This Row],[magn]]/1000</f>
        <v>248.47298000000001</v>
      </c>
      <c r="K3255">
        <v>2012</v>
      </c>
      <c r="L3255" t="s">
        <v>19</v>
      </c>
      <c r="M3255" s="144" t="s">
        <v>59</v>
      </c>
      <c r="O3255" s="144" t="s">
        <v>1997</v>
      </c>
    </row>
    <row r="3256" spans="1:15" x14ac:dyDescent="0.2">
      <c r="A3256" t="s">
        <v>63</v>
      </c>
      <c r="B3256" s="144" t="s">
        <v>84</v>
      </c>
      <c r="C3256">
        <v>300</v>
      </c>
      <c r="D3256" t="str">
        <f>VLOOKUP(Oliusala[[#This Row],[postnumer]],Sveitarfelog[#All],4,FALSE)</f>
        <v>Akraneskaupstaður,Hvalfjarðarsveit,Kjósarhreppur</v>
      </c>
      <c r="E3256" t="str">
        <f>VLOOKUP(Oliusala[[#This Row],[postnumer]],Sveitarfelog[#All],5,FALSE)</f>
        <v>Vesturland</v>
      </c>
      <c r="F3256" t="s">
        <v>25</v>
      </c>
      <c r="G3256" t="s">
        <v>24</v>
      </c>
      <c r="H3256" t="s">
        <v>58</v>
      </c>
      <c r="I3256" s="1">
        <v>23242</v>
      </c>
      <c r="J3256" s="2">
        <f>VLOOKUP(Oliusala[[#This Row],[tegund]],Tegundir!$B$2:$D$19,3,FALSE)*Oliusala[[#This Row],[magn]]/1000</f>
        <v>20.104329999999997</v>
      </c>
      <c r="K3256">
        <v>2012</v>
      </c>
      <c r="L3256" t="s">
        <v>19</v>
      </c>
      <c r="M3256" s="144" t="s">
        <v>59</v>
      </c>
      <c r="O3256" s="144" t="s">
        <v>1997</v>
      </c>
    </row>
    <row r="3257" spans="1:15" x14ac:dyDescent="0.2">
      <c r="A3257" t="s">
        <v>84</v>
      </c>
      <c r="B3257" s="144" t="s">
        <v>84</v>
      </c>
      <c r="C3257">
        <v>300</v>
      </c>
      <c r="D3257" t="str">
        <f>VLOOKUP(Oliusala[[#This Row],[postnumer]],Sveitarfelog[#All],4,FALSE)</f>
        <v>Akraneskaupstaður,Hvalfjarðarsveit,Kjósarhreppur</v>
      </c>
      <c r="E3257" t="str">
        <f>VLOOKUP(Oliusala[[#This Row],[postnumer]],Sveitarfelog[#All],5,FALSE)</f>
        <v>Vesturland</v>
      </c>
      <c r="F3257" t="s">
        <v>25</v>
      </c>
      <c r="G3257" t="s">
        <v>24</v>
      </c>
      <c r="H3257" t="s">
        <v>58</v>
      </c>
      <c r="I3257" s="1">
        <v>711593</v>
      </c>
      <c r="J3257" s="2">
        <f>VLOOKUP(Oliusala[[#This Row],[tegund]],Tegundir!$B$2:$D$19,3,FALSE)*Oliusala[[#This Row],[magn]]/1000</f>
        <v>615.52794499999993</v>
      </c>
      <c r="K3257">
        <v>2012</v>
      </c>
      <c r="L3257" t="s">
        <v>19</v>
      </c>
      <c r="M3257" s="144" t="s">
        <v>59</v>
      </c>
      <c r="O3257" s="144" t="s">
        <v>1997</v>
      </c>
    </row>
    <row r="3258" spans="1:15" x14ac:dyDescent="0.2">
      <c r="A3258" t="s">
        <v>57</v>
      </c>
      <c r="B3258" s="144" t="s">
        <v>84</v>
      </c>
      <c r="C3258">
        <v>300</v>
      </c>
      <c r="D3258" t="str">
        <f>VLOOKUP(Oliusala[[#This Row],[postnumer]],Sveitarfelog[#All],4,FALSE)</f>
        <v>Akraneskaupstaður,Hvalfjarðarsveit,Kjósarhreppur</v>
      </c>
      <c r="E3258" t="str">
        <f>VLOOKUP(Oliusala[[#This Row],[postnumer]],Sveitarfelog[#All],5,FALSE)</f>
        <v>Vesturland</v>
      </c>
      <c r="F3258" t="s">
        <v>25</v>
      </c>
      <c r="G3258" t="s">
        <v>24</v>
      </c>
      <c r="H3258" t="s">
        <v>60</v>
      </c>
      <c r="I3258" s="1">
        <v>196251</v>
      </c>
      <c r="J3258" s="2">
        <f>VLOOKUP(Oliusala[[#This Row],[tegund]],Tegundir!$B$2:$D$19,3,FALSE)*Oliusala[[#This Row],[magn]]/1000</f>
        <v>169.757115</v>
      </c>
      <c r="K3258">
        <v>2012</v>
      </c>
      <c r="L3258" t="s">
        <v>1955</v>
      </c>
      <c r="M3258" s="144" t="s">
        <v>59</v>
      </c>
    </row>
    <row r="3259" spans="1:15" x14ac:dyDescent="0.2">
      <c r="A3259" t="s">
        <v>84</v>
      </c>
      <c r="B3259" s="144" t="s">
        <v>84</v>
      </c>
      <c r="C3259">
        <v>300</v>
      </c>
      <c r="D3259" t="str">
        <f>VLOOKUP(Oliusala[[#This Row],[postnumer]],Sveitarfelog[#All],4,FALSE)</f>
        <v>Akraneskaupstaður,Hvalfjarðarsveit,Kjósarhreppur</v>
      </c>
      <c r="E3259" t="str">
        <f>VLOOKUP(Oliusala[[#This Row],[postnumer]],Sveitarfelog[#All],5,FALSE)</f>
        <v>Vesturland</v>
      </c>
      <c r="F3259" t="s">
        <v>25</v>
      </c>
      <c r="G3259" t="s">
        <v>24</v>
      </c>
      <c r="H3259" t="s">
        <v>61</v>
      </c>
      <c r="I3259" s="1">
        <v>448572</v>
      </c>
      <c r="J3259" s="2">
        <f>VLOOKUP(Oliusala[[#This Row],[tegund]],Tegundir!$B$2:$D$19,3,FALSE)*Oliusala[[#This Row],[magn]]/1000</f>
        <v>388.01477999999997</v>
      </c>
      <c r="K3259">
        <v>2012</v>
      </c>
      <c r="L3259" t="s">
        <v>1955</v>
      </c>
      <c r="M3259" s="144" t="s">
        <v>62</v>
      </c>
    </row>
    <row r="3260" spans="1:15" x14ac:dyDescent="0.2">
      <c r="A3260" t="s">
        <v>84</v>
      </c>
      <c r="B3260" s="144" t="s">
        <v>86</v>
      </c>
      <c r="C3260">
        <v>301</v>
      </c>
      <c r="D3260" t="str">
        <f>VLOOKUP(Oliusala[[#This Row],[postnumer]],Sveitarfelog[#All],4,FALSE)</f>
        <v>Akraneskaupstaður,Hvalfjarðarsveit,Kjósarhreppur</v>
      </c>
      <c r="E3260" t="str">
        <f>VLOOKUP(Oliusala[[#This Row],[postnumer]],Sveitarfelog[#All],5,FALSE)</f>
        <v>Vesturland</v>
      </c>
      <c r="F3260" t="s">
        <v>25</v>
      </c>
      <c r="G3260" t="s">
        <v>24</v>
      </c>
      <c r="H3260" t="s">
        <v>60</v>
      </c>
      <c r="I3260" s="1">
        <v>59330</v>
      </c>
      <c r="J3260" s="2">
        <f>VLOOKUP(Oliusala[[#This Row],[tegund]],Tegundir!$B$2:$D$19,3,FALSE)*Oliusala[[#This Row],[magn]]/1000</f>
        <v>51.320449999999994</v>
      </c>
      <c r="K3260">
        <v>2012</v>
      </c>
      <c r="L3260" t="s">
        <v>1955</v>
      </c>
      <c r="M3260" s="144" t="s">
        <v>59</v>
      </c>
    </row>
    <row r="3261" spans="1:15" x14ac:dyDescent="0.2">
      <c r="A3261" t="s">
        <v>57</v>
      </c>
      <c r="B3261" s="144" t="s">
        <v>86</v>
      </c>
      <c r="C3261">
        <v>301</v>
      </c>
      <c r="D3261" t="str">
        <f>VLOOKUP(Oliusala[[#This Row],[postnumer]],Sveitarfelog[#All],4,FALSE)</f>
        <v>Akraneskaupstaður,Hvalfjarðarsveit,Kjósarhreppur</v>
      </c>
      <c r="E3261" t="str">
        <f>VLOOKUP(Oliusala[[#This Row],[postnumer]],Sveitarfelog[#All],5,FALSE)</f>
        <v>Vesturland</v>
      </c>
      <c r="F3261" t="s">
        <v>25</v>
      </c>
      <c r="G3261" t="s">
        <v>24</v>
      </c>
      <c r="H3261" t="s">
        <v>60</v>
      </c>
      <c r="I3261" s="1">
        <v>88233</v>
      </c>
      <c r="J3261" s="2">
        <f>VLOOKUP(Oliusala[[#This Row],[tegund]],Tegundir!$B$2:$D$19,3,FALSE)*Oliusala[[#This Row],[magn]]/1000</f>
        <v>76.321545</v>
      </c>
      <c r="K3261">
        <v>2012</v>
      </c>
      <c r="L3261" t="s">
        <v>1955</v>
      </c>
      <c r="M3261" s="144" t="s">
        <v>59</v>
      </c>
    </row>
    <row r="3262" spans="1:15" x14ac:dyDescent="0.2">
      <c r="A3262" t="s">
        <v>84</v>
      </c>
      <c r="B3262" s="144" t="s">
        <v>84</v>
      </c>
      <c r="C3262">
        <v>300</v>
      </c>
      <c r="D3262" t="str">
        <f>VLOOKUP(Oliusala[[#This Row],[postnumer]],Sveitarfelog[#All],4,FALSE)</f>
        <v>Akraneskaupstaður,Hvalfjarðarsveit,Kjósarhreppur</v>
      </c>
      <c r="E3262" t="str">
        <f>VLOOKUP(Oliusala[[#This Row],[postnumer]],Sveitarfelog[#All],5,FALSE)</f>
        <v>Vesturland</v>
      </c>
      <c r="F3262" t="s">
        <v>29</v>
      </c>
      <c r="G3262" t="s">
        <v>24</v>
      </c>
      <c r="H3262" t="s">
        <v>61</v>
      </c>
      <c r="I3262" s="1">
        <v>482618</v>
      </c>
      <c r="J3262" s="2">
        <f>VLOOKUP(Oliusala[[#This Row],[tegund]],Tegundir!$B$2:$D$19,3,FALSE)*Oliusala[[#This Row],[magn]]/1000</f>
        <v>417.46456999999998</v>
      </c>
      <c r="K3262">
        <v>2012</v>
      </c>
      <c r="L3262" t="s">
        <v>1955</v>
      </c>
      <c r="M3262" s="144" t="s">
        <v>62</v>
      </c>
    </row>
    <row r="3263" spans="1:15" x14ac:dyDescent="0.2">
      <c r="A3263" t="s">
        <v>84</v>
      </c>
      <c r="B3263" s="144" t="s">
        <v>84</v>
      </c>
      <c r="C3263">
        <v>300</v>
      </c>
      <c r="D3263" t="str">
        <f>VLOOKUP(Oliusala[[#This Row],[postnumer]],Sveitarfelog[#All],4,FALSE)</f>
        <v>Akraneskaupstaður,Hvalfjarðarsveit,Kjósarhreppur</v>
      </c>
      <c r="E3263" t="str">
        <f>VLOOKUP(Oliusala[[#This Row],[postnumer]],Sveitarfelog[#All],5,FALSE)</f>
        <v>Vesturland</v>
      </c>
      <c r="F3263" t="s">
        <v>24</v>
      </c>
      <c r="G3263" t="s">
        <v>24</v>
      </c>
      <c r="H3263" t="s">
        <v>58</v>
      </c>
      <c r="I3263" s="1">
        <v>274426</v>
      </c>
      <c r="J3263" s="2">
        <f>VLOOKUP(Oliusala[[#This Row],[tegund]],Tegundir!$B$2:$D$19,3,FALSE)*Oliusala[[#This Row],[magn]]/1000</f>
        <v>237.37849</v>
      </c>
      <c r="K3263">
        <v>2012</v>
      </c>
      <c r="L3263" t="s">
        <v>18</v>
      </c>
      <c r="M3263" s="144" t="s">
        <v>59</v>
      </c>
    </row>
    <row r="3264" spans="1:15" x14ac:dyDescent="0.2">
      <c r="A3264" t="s">
        <v>84</v>
      </c>
      <c r="B3264" s="144" t="s">
        <v>84</v>
      </c>
      <c r="C3264">
        <v>300</v>
      </c>
      <c r="D3264" t="str">
        <f>VLOOKUP(Oliusala[[#This Row],[postnumer]],Sveitarfelog[#All],4,FALSE)</f>
        <v>Akraneskaupstaður,Hvalfjarðarsveit,Kjósarhreppur</v>
      </c>
      <c r="E3264" t="str">
        <f>VLOOKUP(Oliusala[[#This Row],[postnumer]],Sveitarfelog[#All],5,FALSE)</f>
        <v>Vesturland</v>
      </c>
      <c r="F3264" t="s">
        <v>27</v>
      </c>
      <c r="G3264" t="s">
        <v>24</v>
      </c>
      <c r="H3264" t="s">
        <v>58</v>
      </c>
      <c r="I3264" s="1">
        <v>411982</v>
      </c>
      <c r="J3264" s="2">
        <f>VLOOKUP(Oliusala[[#This Row],[tegund]],Tegundir!$B$2:$D$19,3,FALSE)*Oliusala[[#This Row],[magn]]/1000</f>
        <v>356.36442999999997</v>
      </c>
      <c r="K3264">
        <v>2012</v>
      </c>
      <c r="L3264" t="s">
        <v>19</v>
      </c>
      <c r="M3264" s="144" t="s">
        <v>59</v>
      </c>
      <c r="O3264" s="144" t="s">
        <v>1998</v>
      </c>
    </row>
    <row r="3265" spans="1:15" x14ac:dyDescent="0.2">
      <c r="A3265" t="s">
        <v>84</v>
      </c>
      <c r="B3265" s="144" t="s">
        <v>84</v>
      </c>
      <c r="C3265">
        <v>300</v>
      </c>
      <c r="D3265" t="str">
        <f>VLOOKUP(Oliusala[[#This Row],[postnumer]],Sveitarfelog[#All],4,FALSE)</f>
        <v>Akraneskaupstaður,Hvalfjarðarsveit,Kjósarhreppur</v>
      </c>
      <c r="E3265" t="str">
        <f>VLOOKUP(Oliusala[[#This Row],[postnumer]],Sveitarfelog[#All],5,FALSE)</f>
        <v>Vesturland</v>
      </c>
      <c r="F3265" t="s">
        <v>29</v>
      </c>
      <c r="G3265" t="s">
        <v>24</v>
      </c>
      <c r="H3265" t="s">
        <v>58</v>
      </c>
      <c r="I3265" s="1">
        <v>311135</v>
      </c>
      <c r="J3265" s="2">
        <f>VLOOKUP(Oliusala[[#This Row],[tegund]],Tegundir!$B$2:$D$19,3,FALSE)*Oliusala[[#This Row],[magn]]/1000</f>
        <v>269.131775</v>
      </c>
      <c r="K3265">
        <v>2012</v>
      </c>
      <c r="L3265" t="s">
        <v>19</v>
      </c>
      <c r="M3265" s="144" t="s">
        <v>59</v>
      </c>
      <c r="O3265" s="144" t="s">
        <v>1998</v>
      </c>
    </row>
    <row r="3266" spans="1:15" x14ac:dyDescent="0.2">
      <c r="A3266" t="s">
        <v>84</v>
      </c>
      <c r="B3266" s="144" t="s">
        <v>84</v>
      </c>
      <c r="C3266">
        <v>300</v>
      </c>
      <c r="D3266" t="str">
        <f>VLOOKUP(Oliusala[[#This Row],[postnumer]],Sveitarfelog[#All],4,FALSE)</f>
        <v>Akraneskaupstaður,Hvalfjarðarsveit,Kjósarhreppur</v>
      </c>
      <c r="E3266" t="str">
        <f>VLOOKUP(Oliusala[[#This Row],[postnumer]],Sveitarfelog[#All],5,FALSE)</f>
        <v>Vesturland</v>
      </c>
      <c r="F3266" t="s">
        <v>30</v>
      </c>
      <c r="G3266" t="s">
        <v>24</v>
      </c>
      <c r="H3266" t="s">
        <v>58</v>
      </c>
      <c r="I3266" s="1">
        <v>782790</v>
      </c>
      <c r="J3266" s="2">
        <f>VLOOKUP(Oliusala[[#This Row],[tegund]],Tegundir!$B$2:$D$19,3,FALSE)*Oliusala[[#This Row],[magn]]/1000</f>
        <v>677.11334999999997</v>
      </c>
      <c r="K3266">
        <v>2012</v>
      </c>
      <c r="L3266" t="s">
        <v>19</v>
      </c>
      <c r="M3266" s="144" t="s">
        <v>59</v>
      </c>
      <c r="O3266" s="144" t="s">
        <v>1998</v>
      </c>
    </row>
    <row r="3267" spans="1:15" x14ac:dyDescent="0.2">
      <c r="A3267" t="s">
        <v>57</v>
      </c>
      <c r="B3267" s="144" t="s">
        <v>84</v>
      </c>
      <c r="C3267">
        <v>300</v>
      </c>
      <c r="D3267" t="str">
        <f>VLOOKUP(Oliusala[[#This Row],[postnumer]],Sveitarfelog[#All],4,FALSE)</f>
        <v>Akraneskaupstaður,Hvalfjarðarsveit,Kjósarhreppur</v>
      </c>
      <c r="E3267" t="str">
        <f>VLOOKUP(Oliusala[[#This Row],[postnumer]],Sveitarfelog[#All],5,FALSE)</f>
        <v>Vesturland</v>
      </c>
      <c r="F3267" t="s">
        <v>24</v>
      </c>
      <c r="G3267" t="s">
        <v>24</v>
      </c>
      <c r="H3267" t="s">
        <v>60</v>
      </c>
      <c r="I3267" s="1">
        <v>50686</v>
      </c>
      <c r="J3267" s="2">
        <f>VLOOKUP(Oliusala[[#This Row],[tegund]],Tegundir!$B$2:$D$19,3,FALSE)*Oliusala[[#This Row],[magn]]/1000</f>
        <v>43.843389999999999</v>
      </c>
      <c r="K3267">
        <v>2012</v>
      </c>
      <c r="L3267" t="s">
        <v>18</v>
      </c>
      <c r="M3267" s="144" t="s">
        <v>59</v>
      </c>
    </row>
    <row r="3268" spans="1:15" x14ac:dyDescent="0.2">
      <c r="A3268" t="s">
        <v>57</v>
      </c>
      <c r="B3268" s="144" t="s">
        <v>84</v>
      </c>
      <c r="C3268">
        <v>300</v>
      </c>
      <c r="D3268" t="str">
        <f>VLOOKUP(Oliusala[[#This Row],[postnumer]],Sveitarfelog[#All],4,FALSE)</f>
        <v>Akraneskaupstaður,Hvalfjarðarsveit,Kjósarhreppur</v>
      </c>
      <c r="E3268" t="str">
        <f>VLOOKUP(Oliusala[[#This Row],[postnumer]],Sveitarfelog[#All],5,FALSE)</f>
        <v>Vesturland</v>
      </c>
      <c r="F3268" t="s">
        <v>29</v>
      </c>
      <c r="G3268" t="s">
        <v>24</v>
      </c>
      <c r="H3268" t="s">
        <v>60</v>
      </c>
      <c r="I3268" s="1">
        <v>132965</v>
      </c>
      <c r="J3268" s="2">
        <f>VLOOKUP(Oliusala[[#This Row],[tegund]],Tegundir!$B$2:$D$19,3,FALSE)*Oliusala[[#This Row],[magn]]/1000</f>
        <v>115.01472500000001</v>
      </c>
      <c r="K3268">
        <v>2012</v>
      </c>
      <c r="L3268" t="s">
        <v>19</v>
      </c>
      <c r="M3268" s="144" t="s">
        <v>59</v>
      </c>
      <c r="O3268" s="144" t="s">
        <v>1998</v>
      </c>
    </row>
    <row r="3269" spans="1:15" x14ac:dyDescent="0.2">
      <c r="A3269" t="s">
        <v>57</v>
      </c>
      <c r="B3269" s="144" t="s">
        <v>84</v>
      </c>
      <c r="C3269">
        <v>300</v>
      </c>
      <c r="D3269" t="str">
        <f>VLOOKUP(Oliusala[[#This Row],[postnumer]],Sveitarfelog[#All],4,FALSE)</f>
        <v>Akraneskaupstaður,Hvalfjarðarsveit,Kjósarhreppur</v>
      </c>
      <c r="E3269" t="str">
        <f>VLOOKUP(Oliusala[[#This Row],[postnumer]],Sveitarfelog[#All],5,FALSE)</f>
        <v>Vesturland</v>
      </c>
      <c r="F3269" t="s">
        <v>30</v>
      </c>
      <c r="G3269" t="s">
        <v>24</v>
      </c>
      <c r="H3269" t="s">
        <v>60</v>
      </c>
      <c r="I3269" s="1">
        <v>4119</v>
      </c>
      <c r="J3269" s="2">
        <f>VLOOKUP(Oliusala[[#This Row],[tegund]],Tegundir!$B$2:$D$19,3,FALSE)*Oliusala[[#This Row],[magn]]/1000</f>
        <v>3.562935</v>
      </c>
      <c r="K3269">
        <v>2012</v>
      </c>
      <c r="L3269" t="s">
        <v>19</v>
      </c>
      <c r="M3269" s="144" t="s">
        <v>59</v>
      </c>
      <c r="O3269" s="144" t="s">
        <v>1998</v>
      </c>
    </row>
    <row r="3270" spans="1:15" x14ac:dyDescent="0.2">
      <c r="A3270" t="s">
        <v>63</v>
      </c>
      <c r="B3270" s="144" t="s">
        <v>84</v>
      </c>
      <c r="C3270">
        <v>300</v>
      </c>
      <c r="D3270" t="str">
        <f>VLOOKUP(Oliusala[[#This Row],[postnumer]],Sveitarfelog[#All],4,FALSE)</f>
        <v>Akraneskaupstaður,Hvalfjarðarsveit,Kjósarhreppur</v>
      </c>
      <c r="E3270" t="str">
        <f>VLOOKUP(Oliusala[[#This Row],[postnumer]],Sveitarfelog[#All],5,FALSE)</f>
        <v>Vesturland</v>
      </c>
      <c r="F3270" t="s">
        <v>24</v>
      </c>
      <c r="G3270" t="s">
        <v>24</v>
      </c>
      <c r="H3270" t="s">
        <v>58</v>
      </c>
      <c r="I3270" s="1">
        <v>682140</v>
      </c>
      <c r="J3270" s="2">
        <f>VLOOKUP(Oliusala[[#This Row],[tegund]],Tegundir!$B$2:$D$19,3,FALSE)*Oliusala[[#This Row],[magn]]/1000</f>
        <v>590.05110000000002</v>
      </c>
      <c r="K3270">
        <v>2012</v>
      </c>
      <c r="L3270" t="s">
        <v>18</v>
      </c>
      <c r="M3270" s="144" t="s">
        <v>59</v>
      </c>
    </row>
    <row r="3271" spans="1:15" x14ac:dyDescent="0.2">
      <c r="A3271" t="s">
        <v>63</v>
      </c>
      <c r="B3271" s="144" t="s">
        <v>84</v>
      </c>
      <c r="C3271">
        <v>300</v>
      </c>
      <c r="D3271" t="str">
        <f>VLOOKUP(Oliusala[[#This Row],[postnumer]],Sveitarfelog[#All],4,FALSE)</f>
        <v>Akraneskaupstaður,Hvalfjarðarsveit,Kjósarhreppur</v>
      </c>
      <c r="E3271" t="str">
        <f>VLOOKUP(Oliusala[[#This Row],[postnumer]],Sveitarfelog[#All],5,FALSE)</f>
        <v>Vesturland</v>
      </c>
      <c r="F3271" t="s">
        <v>24</v>
      </c>
      <c r="G3271" t="s">
        <v>24</v>
      </c>
      <c r="H3271" t="s">
        <v>58</v>
      </c>
      <c r="I3271" s="1">
        <v>756146</v>
      </c>
      <c r="J3271" s="2">
        <f>VLOOKUP(Oliusala[[#This Row],[tegund]],Tegundir!$B$2:$D$19,3,FALSE)*Oliusala[[#This Row],[magn]]/1000</f>
        <v>654.06628999999998</v>
      </c>
      <c r="K3271">
        <v>2012</v>
      </c>
      <c r="L3271" t="s">
        <v>18</v>
      </c>
      <c r="M3271" s="144" t="s">
        <v>59</v>
      </c>
    </row>
    <row r="3272" spans="1:15" x14ac:dyDescent="0.2">
      <c r="A3272" t="s">
        <v>63</v>
      </c>
      <c r="B3272" s="144" t="s">
        <v>84</v>
      </c>
      <c r="C3272">
        <v>300</v>
      </c>
      <c r="D3272" t="str">
        <f>VLOOKUP(Oliusala[[#This Row],[postnumer]],Sveitarfelog[#All],4,FALSE)</f>
        <v>Akraneskaupstaður,Hvalfjarðarsveit,Kjósarhreppur</v>
      </c>
      <c r="E3272" t="str">
        <f>VLOOKUP(Oliusala[[#This Row],[postnumer]],Sveitarfelog[#All],5,FALSE)</f>
        <v>Vesturland</v>
      </c>
      <c r="F3272" t="s">
        <v>24</v>
      </c>
      <c r="G3272" t="s">
        <v>24</v>
      </c>
      <c r="H3272" t="s">
        <v>58</v>
      </c>
      <c r="I3272" s="1">
        <v>174833</v>
      </c>
      <c r="J3272" s="2">
        <f>VLOOKUP(Oliusala[[#This Row],[tegund]],Tegundir!$B$2:$D$19,3,FALSE)*Oliusala[[#This Row],[magn]]/1000</f>
        <v>151.23054500000001</v>
      </c>
      <c r="K3272">
        <v>2012</v>
      </c>
      <c r="L3272" t="s">
        <v>18</v>
      </c>
      <c r="M3272" s="144" t="s">
        <v>59</v>
      </c>
    </row>
    <row r="3273" spans="1:15" x14ac:dyDescent="0.2">
      <c r="A3273" t="s">
        <v>63</v>
      </c>
      <c r="B3273" s="144" t="s">
        <v>84</v>
      </c>
      <c r="C3273">
        <v>300</v>
      </c>
      <c r="D3273" t="str">
        <f>VLOOKUP(Oliusala[[#This Row],[postnumer]],Sveitarfelog[#All],4,FALSE)</f>
        <v>Akraneskaupstaður,Hvalfjarðarsveit,Kjósarhreppur</v>
      </c>
      <c r="E3273" t="str">
        <f>VLOOKUP(Oliusala[[#This Row],[postnumer]],Sveitarfelog[#All],5,FALSE)</f>
        <v>Vesturland</v>
      </c>
      <c r="F3273" t="s">
        <v>24</v>
      </c>
      <c r="G3273" t="s">
        <v>24</v>
      </c>
      <c r="H3273" t="s">
        <v>58</v>
      </c>
      <c r="I3273" s="1">
        <v>163739</v>
      </c>
      <c r="J3273" s="2">
        <f>VLOOKUP(Oliusala[[#This Row],[tegund]],Tegundir!$B$2:$D$19,3,FALSE)*Oliusala[[#This Row],[magn]]/1000</f>
        <v>141.63423499999999</v>
      </c>
      <c r="K3273">
        <v>2012</v>
      </c>
      <c r="L3273" t="s">
        <v>18</v>
      </c>
      <c r="M3273" s="144" t="s">
        <v>59</v>
      </c>
    </row>
    <row r="3274" spans="1:15" x14ac:dyDescent="0.2">
      <c r="A3274" t="s">
        <v>57</v>
      </c>
      <c r="B3274" s="144" t="s">
        <v>86</v>
      </c>
      <c r="C3274">
        <v>301</v>
      </c>
      <c r="D3274" t="str">
        <f>VLOOKUP(Oliusala[[#This Row],[postnumer]],Sveitarfelog[#All],4,FALSE)</f>
        <v>Akraneskaupstaður,Hvalfjarðarsveit,Kjósarhreppur</v>
      </c>
      <c r="E3274" t="str">
        <f>VLOOKUP(Oliusala[[#This Row],[postnumer]],Sveitarfelog[#All],5,FALSE)</f>
        <v>Vesturland</v>
      </c>
      <c r="F3274" t="s">
        <v>24</v>
      </c>
      <c r="G3274" t="s">
        <v>24</v>
      </c>
      <c r="H3274" t="s">
        <v>60</v>
      </c>
      <c r="I3274" s="1">
        <v>6000</v>
      </c>
      <c r="J3274" s="2">
        <f>VLOOKUP(Oliusala[[#This Row],[tegund]],Tegundir!$B$2:$D$19,3,FALSE)*Oliusala[[#This Row],[magn]]/1000</f>
        <v>5.19</v>
      </c>
      <c r="K3274">
        <v>2012</v>
      </c>
      <c r="L3274" t="s">
        <v>18</v>
      </c>
      <c r="M3274" s="144" t="s">
        <v>59</v>
      </c>
    </row>
    <row r="3275" spans="1:15" x14ac:dyDescent="0.2">
      <c r="A3275" t="s">
        <v>63</v>
      </c>
      <c r="B3275" s="144" t="s">
        <v>86</v>
      </c>
      <c r="C3275">
        <v>301</v>
      </c>
      <c r="D3275" t="str">
        <f>VLOOKUP(Oliusala[[#This Row],[postnumer]],Sveitarfelog[#All],4,FALSE)</f>
        <v>Akraneskaupstaður,Hvalfjarðarsveit,Kjósarhreppur</v>
      </c>
      <c r="E3275" t="str">
        <f>VLOOKUP(Oliusala[[#This Row],[postnumer]],Sveitarfelog[#All],5,FALSE)</f>
        <v>Vesturland</v>
      </c>
      <c r="F3275" t="s">
        <v>24</v>
      </c>
      <c r="G3275" t="s">
        <v>24</v>
      </c>
      <c r="H3275" t="s">
        <v>58</v>
      </c>
      <c r="I3275" s="1">
        <v>25875</v>
      </c>
      <c r="J3275" s="2">
        <f>VLOOKUP(Oliusala[[#This Row],[tegund]],Tegundir!$B$2:$D$19,3,FALSE)*Oliusala[[#This Row],[magn]]/1000</f>
        <v>22.381875000000001</v>
      </c>
      <c r="K3275">
        <v>2012</v>
      </c>
      <c r="L3275" t="s">
        <v>18</v>
      </c>
      <c r="M3275" s="144" t="s">
        <v>59</v>
      </c>
    </row>
    <row r="3276" spans="1:15" x14ac:dyDescent="0.2">
      <c r="A3276" t="s">
        <v>63</v>
      </c>
      <c r="B3276" s="144" t="s">
        <v>88</v>
      </c>
      <c r="C3276">
        <v>310</v>
      </c>
      <c r="D3276" t="str">
        <f>VLOOKUP(Oliusala[[#This Row],[postnumer]],Sveitarfelog[#All],4,FALSE)</f>
        <v>Borgarbyggð,Skorradalshreppur</v>
      </c>
      <c r="E3276" t="str">
        <f>VLOOKUP(Oliusala[[#This Row],[postnumer]],Sveitarfelog[#All],5,FALSE)</f>
        <v>Vesturland</v>
      </c>
      <c r="F3276" t="s">
        <v>25</v>
      </c>
      <c r="G3276" t="s">
        <v>24</v>
      </c>
      <c r="H3276" t="s">
        <v>58</v>
      </c>
      <c r="I3276" s="1">
        <v>112179</v>
      </c>
      <c r="J3276" s="2">
        <f>VLOOKUP(Oliusala[[#This Row],[tegund]],Tegundir!$B$2:$D$19,3,FALSE)*Oliusala[[#This Row],[magn]]/1000</f>
        <v>97.034834999999987</v>
      </c>
      <c r="K3276">
        <v>2012</v>
      </c>
      <c r="L3276" t="s">
        <v>1955</v>
      </c>
      <c r="M3276" s="144" t="s">
        <v>59</v>
      </c>
    </row>
    <row r="3277" spans="1:15" x14ac:dyDescent="0.2">
      <c r="A3277" t="s">
        <v>84</v>
      </c>
      <c r="B3277" s="144" t="s">
        <v>88</v>
      </c>
      <c r="C3277">
        <v>310</v>
      </c>
      <c r="D3277" t="str">
        <f>VLOOKUP(Oliusala[[#This Row],[postnumer]],Sveitarfelog[#All],4,FALSE)</f>
        <v>Borgarbyggð,Skorradalshreppur</v>
      </c>
      <c r="E3277" t="str">
        <f>VLOOKUP(Oliusala[[#This Row],[postnumer]],Sveitarfelog[#All],5,FALSE)</f>
        <v>Vesturland</v>
      </c>
      <c r="F3277" t="s">
        <v>25</v>
      </c>
      <c r="G3277" t="s">
        <v>24</v>
      </c>
      <c r="H3277" t="s">
        <v>60</v>
      </c>
      <c r="I3277" s="1">
        <v>153829</v>
      </c>
      <c r="J3277" s="2">
        <f>VLOOKUP(Oliusala[[#This Row],[tegund]],Tegundir!$B$2:$D$19,3,FALSE)*Oliusala[[#This Row],[magn]]/1000</f>
        <v>133.062085</v>
      </c>
      <c r="K3277">
        <v>2012</v>
      </c>
      <c r="L3277" t="s">
        <v>1955</v>
      </c>
      <c r="M3277" s="144" t="s">
        <v>59</v>
      </c>
    </row>
    <row r="3278" spans="1:15" x14ac:dyDescent="0.2">
      <c r="A3278" t="s">
        <v>69</v>
      </c>
      <c r="B3278" s="144" t="s">
        <v>88</v>
      </c>
      <c r="C3278">
        <v>310</v>
      </c>
      <c r="D3278" t="str">
        <f>VLOOKUP(Oliusala[[#This Row],[postnumer]],Sveitarfelog[#All],4,FALSE)</f>
        <v>Borgarbyggð,Skorradalshreppur</v>
      </c>
      <c r="E3278" t="str">
        <f>VLOOKUP(Oliusala[[#This Row],[postnumer]],Sveitarfelog[#All],5,FALSE)</f>
        <v>Vesturland</v>
      </c>
      <c r="F3278" t="s">
        <v>25</v>
      </c>
      <c r="G3278" t="s">
        <v>24</v>
      </c>
      <c r="H3278" t="s">
        <v>60</v>
      </c>
      <c r="I3278" s="1">
        <v>8084</v>
      </c>
      <c r="J3278" s="2">
        <f>VLOOKUP(Oliusala[[#This Row],[tegund]],Tegundir!$B$2:$D$19,3,FALSE)*Oliusala[[#This Row],[magn]]/1000</f>
        <v>6.9926599999999999</v>
      </c>
      <c r="K3278">
        <v>2012</v>
      </c>
      <c r="L3278" t="s">
        <v>1955</v>
      </c>
      <c r="M3278" s="144" t="s">
        <v>59</v>
      </c>
    </row>
    <row r="3279" spans="1:15" x14ac:dyDescent="0.2">
      <c r="A3279" t="s">
        <v>57</v>
      </c>
      <c r="B3279" s="144" t="s">
        <v>88</v>
      </c>
      <c r="C3279">
        <v>310</v>
      </c>
      <c r="D3279" t="str">
        <f>VLOOKUP(Oliusala[[#This Row],[postnumer]],Sveitarfelog[#All],4,FALSE)</f>
        <v>Borgarbyggð,Skorradalshreppur</v>
      </c>
      <c r="E3279" t="str">
        <f>VLOOKUP(Oliusala[[#This Row],[postnumer]],Sveitarfelog[#All],5,FALSE)</f>
        <v>Vesturland</v>
      </c>
      <c r="F3279" t="s">
        <v>25</v>
      </c>
      <c r="G3279" t="s">
        <v>24</v>
      </c>
      <c r="H3279" t="s">
        <v>60</v>
      </c>
      <c r="I3279" s="1">
        <v>532074</v>
      </c>
      <c r="J3279" s="2">
        <f>VLOOKUP(Oliusala[[#This Row],[tegund]],Tegundir!$B$2:$D$19,3,FALSE)*Oliusala[[#This Row],[magn]]/1000</f>
        <v>460.24401</v>
      </c>
      <c r="K3279">
        <v>2012</v>
      </c>
      <c r="L3279" t="s">
        <v>1955</v>
      </c>
      <c r="M3279" s="144" t="s">
        <v>59</v>
      </c>
    </row>
    <row r="3280" spans="1:15" x14ac:dyDescent="0.2">
      <c r="A3280" t="s">
        <v>84</v>
      </c>
      <c r="B3280" s="144" t="s">
        <v>88</v>
      </c>
      <c r="C3280">
        <v>310</v>
      </c>
      <c r="D3280" t="str">
        <f>VLOOKUP(Oliusala[[#This Row],[postnumer]],Sveitarfelog[#All],4,FALSE)</f>
        <v>Borgarbyggð,Skorradalshreppur</v>
      </c>
      <c r="E3280" t="str">
        <f>VLOOKUP(Oliusala[[#This Row],[postnumer]],Sveitarfelog[#All],5,FALSE)</f>
        <v>Vesturland</v>
      </c>
      <c r="F3280" t="s">
        <v>24</v>
      </c>
      <c r="G3280" t="s">
        <v>24</v>
      </c>
      <c r="H3280" t="s">
        <v>60</v>
      </c>
      <c r="I3280" s="1">
        <v>82979</v>
      </c>
      <c r="J3280" s="2">
        <f>VLOOKUP(Oliusala[[#This Row],[tegund]],Tegundir!$B$2:$D$19,3,FALSE)*Oliusala[[#This Row],[magn]]/1000</f>
        <v>71.776835000000005</v>
      </c>
      <c r="K3280">
        <v>2012</v>
      </c>
      <c r="L3280" t="s">
        <v>18</v>
      </c>
      <c r="M3280" s="144" t="s">
        <v>59</v>
      </c>
    </row>
    <row r="3281" spans="1:13" x14ac:dyDescent="0.2">
      <c r="A3281" t="s">
        <v>69</v>
      </c>
      <c r="B3281" s="144" t="s">
        <v>88</v>
      </c>
      <c r="C3281">
        <v>310</v>
      </c>
      <c r="D3281" t="str">
        <f>VLOOKUP(Oliusala[[#This Row],[postnumer]],Sveitarfelog[#All],4,FALSE)</f>
        <v>Borgarbyggð,Skorradalshreppur</v>
      </c>
      <c r="E3281" t="str">
        <f>VLOOKUP(Oliusala[[#This Row],[postnumer]],Sveitarfelog[#All],5,FALSE)</f>
        <v>Vesturland</v>
      </c>
      <c r="F3281" t="s">
        <v>24</v>
      </c>
      <c r="G3281" t="s">
        <v>24</v>
      </c>
      <c r="H3281" t="s">
        <v>60</v>
      </c>
      <c r="I3281" s="1">
        <v>3008</v>
      </c>
      <c r="J3281" s="2">
        <f>VLOOKUP(Oliusala[[#This Row],[tegund]],Tegundir!$B$2:$D$19,3,FALSE)*Oliusala[[#This Row],[magn]]/1000</f>
        <v>2.6019200000000002</v>
      </c>
      <c r="K3281">
        <v>2012</v>
      </c>
      <c r="L3281" t="s">
        <v>18</v>
      </c>
      <c r="M3281" s="144" t="s">
        <v>59</v>
      </c>
    </row>
    <row r="3282" spans="1:13" x14ac:dyDescent="0.2">
      <c r="A3282" t="s">
        <v>57</v>
      </c>
      <c r="B3282" s="144" t="s">
        <v>88</v>
      </c>
      <c r="C3282">
        <v>310</v>
      </c>
      <c r="D3282" t="str">
        <f>VLOOKUP(Oliusala[[#This Row],[postnumer]],Sveitarfelog[#All],4,FALSE)</f>
        <v>Borgarbyggð,Skorradalshreppur</v>
      </c>
      <c r="E3282" t="str">
        <f>VLOOKUP(Oliusala[[#This Row],[postnumer]],Sveitarfelog[#All],5,FALSE)</f>
        <v>Vesturland</v>
      </c>
      <c r="F3282" t="s">
        <v>24</v>
      </c>
      <c r="G3282" t="s">
        <v>24</v>
      </c>
      <c r="H3282" t="s">
        <v>58</v>
      </c>
      <c r="I3282" s="1">
        <v>17425</v>
      </c>
      <c r="J3282" s="2">
        <f>VLOOKUP(Oliusala[[#This Row],[tegund]],Tegundir!$B$2:$D$19,3,FALSE)*Oliusala[[#This Row],[magn]]/1000</f>
        <v>15.072625</v>
      </c>
      <c r="K3282">
        <v>2012</v>
      </c>
      <c r="L3282" t="s">
        <v>18</v>
      </c>
      <c r="M3282" s="144" t="s">
        <v>59</v>
      </c>
    </row>
    <row r="3283" spans="1:13" x14ac:dyDescent="0.2">
      <c r="A3283" t="s">
        <v>57</v>
      </c>
      <c r="B3283" s="144" t="s">
        <v>88</v>
      </c>
      <c r="C3283">
        <v>310</v>
      </c>
      <c r="D3283" t="str">
        <f>VLOOKUP(Oliusala[[#This Row],[postnumer]],Sveitarfelog[#All],4,FALSE)</f>
        <v>Borgarbyggð,Skorradalshreppur</v>
      </c>
      <c r="E3283" t="str">
        <f>VLOOKUP(Oliusala[[#This Row],[postnumer]],Sveitarfelog[#All],5,FALSE)</f>
        <v>Vesturland</v>
      </c>
      <c r="F3283" t="s">
        <v>24</v>
      </c>
      <c r="G3283" t="s">
        <v>24</v>
      </c>
      <c r="H3283" t="s">
        <v>60</v>
      </c>
      <c r="I3283" s="1">
        <v>137594</v>
      </c>
      <c r="J3283" s="2">
        <f>VLOOKUP(Oliusala[[#This Row],[tegund]],Tegundir!$B$2:$D$19,3,FALSE)*Oliusala[[#This Row],[magn]]/1000</f>
        <v>119.01881</v>
      </c>
      <c r="K3283">
        <v>2012</v>
      </c>
      <c r="L3283" t="s">
        <v>18</v>
      </c>
      <c r="M3283" s="144" t="s">
        <v>59</v>
      </c>
    </row>
    <row r="3284" spans="1:13" x14ac:dyDescent="0.2">
      <c r="A3284" t="s">
        <v>63</v>
      </c>
      <c r="B3284" s="144" t="s">
        <v>88</v>
      </c>
      <c r="C3284">
        <v>310</v>
      </c>
      <c r="D3284" t="str">
        <f>VLOOKUP(Oliusala[[#This Row],[postnumer]],Sveitarfelog[#All],4,FALSE)</f>
        <v>Borgarbyggð,Skorradalshreppur</v>
      </c>
      <c r="E3284" t="str">
        <f>VLOOKUP(Oliusala[[#This Row],[postnumer]],Sveitarfelog[#All],5,FALSE)</f>
        <v>Vesturland</v>
      </c>
      <c r="F3284" t="s">
        <v>24</v>
      </c>
      <c r="G3284" t="s">
        <v>24</v>
      </c>
      <c r="H3284" t="s">
        <v>58</v>
      </c>
      <c r="I3284" s="1">
        <v>3957799</v>
      </c>
      <c r="J3284" s="2">
        <f>VLOOKUP(Oliusala[[#This Row],[tegund]],Tegundir!$B$2:$D$19,3,FALSE)*Oliusala[[#This Row],[magn]]/1000</f>
        <v>3423.4961349999999</v>
      </c>
      <c r="K3284">
        <v>2012</v>
      </c>
      <c r="L3284" t="s">
        <v>18</v>
      </c>
      <c r="M3284" s="144" t="s">
        <v>59</v>
      </c>
    </row>
    <row r="3285" spans="1:13" x14ac:dyDescent="0.2">
      <c r="A3285" t="s">
        <v>63</v>
      </c>
      <c r="B3285" s="144" t="s">
        <v>89</v>
      </c>
      <c r="C3285">
        <v>311</v>
      </c>
      <c r="D3285" t="str">
        <f>VLOOKUP(Oliusala[[#This Row],[postnumer]],Sveitarfelog[#All],4,FALSE)</f>
        <v>Borgarbyggð,Skorradalshreppur</v>
      </c>
      <c r="E3285" t="str">
        <f>VLOOKUP(Oliusala[[#This Row],[postnumer]],Sveitarfelog[#All],5,FALSE)</f>
        <v>Vesturland</v>
      </c>
      <c r="F3285" t="s">
        <v>25</v>
      </c>
      <c r="G3285" t="s">
        <v>24</v>
      </c>
      <c r="H3285" t="s">
        <v>58</v>
      </c>
      <c r="I3285" s="1">
        <v>33238</v>
      </c>
      <c r="J3285" s="2">
        <f>VLOOKUP(Oliusala[[#This Row],[tegund]],Tegundir!$B$2:$D$19,3,FALSE)*Oliusala[[#This Row],[magn]]/1000</f>
        <v>28.750869999999999</v>
      </c>
      <c r="K3285">
        <v>2012</v>
      </c>
      <c r="L3285" t="s">
        <v>1955</v>
      </c>
      <c r="M3285" s="144" t="s">
        <v>59</v>
      </c>
    </row>
    <row r="3286" spans="1:13" x14ac:dyDescent="0.2">
      <c r="A3286" t="s">
        <v>63</v>
      </c>
      <c r="B3286" s="144" t="s">
        <v>90</v>
      </c>
      <c r="C3286">
        <v>311</v>
      </c>
      <c r="D3286" t="str">
        <f>VLOOKUP(Oliusala[[#This Row],[postnumer]],Sveitarfelog[#All],4,FALSE)</f>
        <v>Borgarbyggð,Skorradalshreppur</v>
      </c>
      <c r="E3286" t="str">
        <f>VLOOKUP(Oliusala[[#This Row],[postnumer]],Sveitarfelog[#All],5,FALSE)</f>
        <v>Vesturland</v>
      </c>
      <c r="F3286" t="s">
        <v>25</v>
      </c>
      <c r="G3286" t="s">
        <v>24</v>
      </c>
      <c r="H3286" t="s">
        <v>58</v>
      </c>
      <c r="I3286" s="1">
        <v>14550</v>
      </c>
      <c r="J3286" s="2">
        <f>VLOOKUP(Oliusala[[#This Row],[tegund]],Tegundir!$B$2:$D$19,3,FALSE)*Oliusala[[#This Row],[magn]]/1000</f>
        <v>12.585750000000001</v>
      </c>
      <c r="K3286">
        <v>2012</v>
      </c>
      <c r="L3286" t="s">
        <v>1955</v>
      </c>
      <c r="M3286" s="144" t="s">
        <v>59</v>
      </c>
    </row>
    <row r="3287" spans="1:13" x14ac:dyDescent="0.2">
      <c r="A3287" t="s">
        <v>84</v>
      </c>
      <c r="B3287" s="144" t="s">
        <v>89</v>
      </c>
      <c r="C3287">
        <v>311</v>
      </c>
      <c r="D3287" t="str">
        <f>VLOOKUP(Oliusala[[#This Row],[postnumer]],Sveitarfelog[#All],4,FALSE)</f>
        <v>Borgarbyggð,Skorradalshreppur</v>
      </c>
      <c r="E3287" t="str">
        <f>VLOOKUP(Oliusala[[#This Row],[postnumer]],Sveitarfelog[#All],5,FALSE)</f>
        <v>Vesturland</v>
      </c>
      <c r="F3287" t="s">
        <v>25</v>
      </c>
      <c r="G3287" t="s">
        <v>24</v>
      </c>
      <c r="H3287" t="s">
        <v>60</v>
      </c>
      <c r="I3287" s="1">
        <v>9022</v>
      </c>
      <c r="J3287" s="2">
        <f>VLOOKUP(Oliusala[[#This Row],[tegund]],Tegundir!$B$2:$D$19,3,FALSE)*Oliusala[[#This Row],[magn]]/1000</f>
        <v>7.80403</v>
      </c>
      <c r="K3287">
        <v>2012</v>
      </c>
      <c r="L3287" t="s">
        <v>1955</v>
      </c>
      <c r="M3287" s="144" t="s">
        <v>59</v>
      </c>
    </row>
    <row r="3288" spans="1:13" x14ac:dyDescent="0.2">
      <c r="A3288" t="s">
        <v>84</v>
      </c>
      <c r="B3288" s="144" t="s">
        <v>95</v>
      </c>
      <c r="C3288">
        <v>311</v>
      </c>
      <c r="D3288" t="str">
        <f>VLOOKUP(Oliusala[[#This Row],[postnumer]],Sveitarfelog[#All],4,FALSE)</f>
        <v>Borgarbyggð,Skorradalshreppur</v>
      </c>
      <c r="E3288" t="str">
        <f>VLOOKUP(Oliusala[[#This Row],[postnumer]],Sveitarfelog[#All],5,FALSE)</f>
        <v>Vesturland</v>
      </c>
      <c r="F3288" t="s">
        <v>25</v>
      </c>
      <c r="G3288" t="s">
        <v>24</v>
      </c>
      <c r="H3288" t="s">
        <v>60</v>
      </c>
      <c r="I3288" s="1">
        <v>81623</v>
      </c>
      <c r="J3288" s="2">
        <f>VLOOKUP(Oliusala[[#This Row],[tegund]],Tegundir!$B$2:$D$19,3,FALSE)*Oliusala[[#This Row],[magn]]/1000</f>
        <v>70.603895000000009</v>
      </c>
      <c r="K3288">
        <v>2012</v>
      </c>
      <c r="L3288" t="s">
        <v>1955</v>
      </c>
      <c r="M3288" s="144" t="s">
        <v>59</v>
      </c>
    </row>
    <row r="3289" spans="1:13" x14ac:dyDescent="0.2">
      <c r="A3289" t="s">
        <v>84</v>
      </c>
      <c r="B3289" s="144" t="s">
        <v>94</v>
      </c>
      <c r="C3289">
        <v>311</v>
      </c>
      <c r="D3289" t="str">
        <f>VLOOKUP(Oliusala[[#This Row],[postnumer]],Sveitarfelog[#All],4,FALSE)</f>
        <v>Borgarbyggð,Skorradalshreppur</v>
      </c>
      <c r="E3289" t="str">
        <f>VLOOKUP(Oliusala[[#This Row],[postnumer]],Sveitarfelog[#All],5,FALSE)</f>
        <v>Vesturland</v>
      </c>
      <c r="F3289" t="s">
        <v>25</v>
      </c>
      <c r="G3289" t="s">
        <v>24</v>
      </c>
      <c r="H3289" t="s">
        <v>60</v>
      </c>
      <c r="I3289" s="1">
        <v>5832</v>
      </c>
      <c r="J3289" s="2">
        <f>VLOOKUP(Oliusala[[#This Row],[tegund]],Tegundir!$B$2:$D$19,3,FALSE)*Oliusala[[#This Row],[magn]]/1000</f>
        <v>5.0446800000000005</v>
      </c>
      <c r="K3289">
        <v>2012</v>
      </c>
      <c r="L3289" t="s">
        <v>1955</v>
      </c>
      <c r="M3289" s="144" t="s">
        <v>59</v>
      </c>
    </row>
    <row r="3290" spans="1:13" x14ac:dyDescent="0.2">
      <c r="A3290" t="s">
        <v>84</v>
      </c>
      <c r="B3290" s="144" t="s">
        <v>90</v>
      </c>
      <c r="C3290">
        <v>311</v>
      </c>
      <c r="D3290" t="str">
        <f>VLOOKUP(Oliusala[[#This Row],[postnumer]],Sveitarfelog[#All],4,FALSE)</f>
        <v>Borgarbyggð,Skorradalshreppur</v>
      </c>
      <c r="E3290" t="str">
        <f>VLOOKUP(Oliusala[[#This Row],[postnumer]],Sveitarfelog[#All],5,FALSE)</f>
        <v>Vesturland</v>
      </c>
      <c r="F3290" t="s">
        <v>25</v>
      </c>
      <c r="G3290" t="s">
        <v>24</v>
      </c>
      <c r="H3290" t="s">
        <v>60</v>
      </c>
      <c r="I3290" s="1">
        <v>9741</v>
      </c>
      <c r="J3290" s="2">
        <f>VLOOKUP(Oliusala[[#This Row],[tegund]],Tegundir!$B$2:$D$19,3,FALSE)*Oliusala[[#This Row],[magn]]/1000</f>
        <v>8.4259649999999997</v>
      </c>
      <c r="K3290">
        <v>2012</v>
      </c>
      <c r="L3290" t="s">
        <v>1955</v>
      </c>
      <c r="M3290" s="144" t="s">
        <v>59</v>
      </c>
    </row>
    <row r="3291" spans="1:13" x14ac:dyDescent="0.2">
      <c r="A3291" t="s">
        <v>84</v>
      </c>
      <c r="B3291" s="144" t="s">
        <v>92</v>
      </c>
      <c r="C3291">
        <v>311</v>
      </c>
      <c r="D3291" t="str">
        <f>VLOOKUP(Oliusala[[#This Row],[postnumer]],Sveitarfelog[#All],4,FALSE)</f>
        <v>Borgarbyggð,Skorradalshreppur</v>
      </c>
      <c r="E3291" t="str">
        <f>VLOOKUP(Oliusala[[#This Row],[postnumer]],Sveitarfelog[#All],5,FALSE)</f>
        <v>Vesturland</v>
      </c>
      <c r="F3291" t="s">
        <v>25</v>
      </c>
      <c r="G3291" t="s">
        <v>24</v>
      </c>
      <c r="H3291" t="s">
        <v>60</v>
      </c>
      <c r="I3291" s="1">
        <v>74620</v>
      </c>
      <c r="J3291" s="2">
        <f>VLOOKUP(Oliusala[[#This Row],[tegund]],Tegundir!$B$2:$D$19,3,FALSE)*Oliusala[[#This Row],[magn]]/1000</f>
        <v>64.546300000000002</v>
      </c>
      <c r="K3291">
        <v>2012</v>
      </c>
      <c r="L3291" t="s">
        <v>1955</v>
      </c>
      <c r="M3291" s="144" t="s">
        <v>59</v>
      </c>
    </row>
    <row r="3292" spans="1:13" x14ac:dyDescent="0.2">
      <c r="A3292" t="s">
        <v>84</v>
      </c>
      <c r="B3292" s="144" t="s">
        <v>93</v>
      </c>
      <c r="C3292">
        <v>311</v>
      </c>
      <c r="D3292" t="str">
        <f>VLOOKUP(Oliusala[[#This Row],[postnumer]],Sveitarfelog[#All],4,FALSE)</f>
        <v>Borgarbyggð,Skorradalshreppur</v>
      </c>
      <c r="E3292" t="str">
        <f>VLOOKUP(Oliusala[[#This Row],[postnumer]],Sveitarfelog[#All],5,FALSE)</f>
        <v>Vesturland</v>
      </c>
      <c r="F3292" t="s">
        <v>25</v>
      </c>
      <c r="G3292" t="s">
        <v>24</v>
      </c>
      <c r="H3292" t="s">
        <v>60</v>
      </c>
      <c r="I3292" s="1">
        <v>1514</v>
      </c>
      <c r="J3292" s="2">
        <f>VLOOKUP(Oliusala[[#This Row],[tegund]],Tegundir!$B$2:$D$19,3,FALSE)*Oliusala[[#This Row],[magn]]/1000</f>
        <v>1.3096099999999999</v>
      </c>
      <c r="K3292">
        <v>2012</v>
      </c>
      <c r="L3292" t="s">
        <v>1955</v>
      </c>
      <c r="M3292" s="144" t="s">
        <v>59</v>
      </c>
    </row>
    <row r="3293" spans="1:13" x14ac:dyDescent="0.2">
      <c r="A3293" t="s">
        <v>68</v>
      </c>
      <c r="B3293" s="144" t="s">
        <v>89</v>
      </c>
      <c r="C3293">
        <v>311</v>
      </c>
      <c r="D3293" t="str">
        <f>VLOOKUP(Oliusala[[#This Row],[postnumer]],Sveitarfelog[#All],4,FALSE)</f>
        <v>Borgarbyggð,Skorradalshreppur</v>
      </c>
      <c r="E3293" t="str">
        <f>VLOOKUP(Oliusala[[#This Row],[postnumer]],Sveitarfelog[#All],5,FALSE)</f>
        <v>Vesturland</v>
      </c>
      <c r="F3293" t="s">
        <v>25</v>
      </c>
      <c r="G3293" t="s">
        <v>24</v>
      </c>
      <c r="H3293" t="s">
        <v>60</v>
      </c>
      <c r="I3293" s="1">
        <v>606</v>
      </c>
      <c r="J3293" s="2">
        <f>VLOOKUP(Oliusala[[#This Row],[tegund]],Tegundir!$B$2:$D$19,3,FALSE)*Oliusala[[#This Row],[magn]]/1000</f>
        <v>0.52418999999999993</v>
      </c>
      <c r="K3293">
        <v>2012</v>
      </c>
      <c r="L3293" t="s">
        <v>1955</v>
      </c>
      <c r="M3293" s="144" t="s">
        <v>59</v>
      </c>
    </row>
    <row r="3294" spans="1:13" x14ac:dyDescent="0.2">
      <c r="A3294" t="s">
        <v>67</v>
      </c>
      <c r="B3294" s="144" t="s">
        <v>93</v>
      </c>
      <c r="C3294">
        <v>311</v>
      </c>
      <c r="D3294" t="str">
        <f>VLOOKUP(Oliusala[[#This Row],[postnumer]],Sveitarfelog[#All],4,FALSE)</f>
        <v>Borgarbyggð,Skorradalshreppur</v>
      </c>
      <c r="E3294" t="str">
        <f>VLOOKUP(Oliusala[[#This Row],[postnumer]],Sveitarfelog[#All],5,FALSE)</f>
        <v>Vesturland</v>
      </c>
      <c r="F3294" t="s">
        <v>25</v>
      </c>
      <c r="G3294" t="s">
        <v>24</v>
      </c>
      <c r="H3294" t="s">
        <v>60</v>
      </c>
      <c r="I3294" s="1">
        <v>15211</v>
      </c>
      <c r="J3294" s="2">
        <f>VLOOKUP(Oliusala[[#This Row],[tegund]],Tegundir!$B$2:$D$19,3,FALSE)*Oliusala[[#This Row],[magn]]/1000</f>
        <v>13.157515</v>
      </c>
      <c r="K3294">
        <v>2012</v>
      </c>
      <c r="L3294" t="s">
        <v>1955</v>
      </c>
      <c r="M3294" s="144" t="s">
        <v>59</v>
      </c>
    </row>
    <row r="3295" spans="1:13" x14ac:dyDescent="0.2">
      <c r="A3295" t="s">
        <v>57</v>
      </c>
      <c r="B3295" s="144" t="s">
        <v>89</v>
      </c>
      <c r="C3295">
        <v>311</v>
      </c>
      <c r="D3295" t="str">
        <f>VLOOKUP(Oliusala[[#This Row],[postnumer]],Sveitarfelog[#All],4,FALSE)</f>
        <v>Borgarbyggð,Skorradalshreppur</v>
      </c>
      <c r="E3295" t="str">
        <f>VLOOKUP(Oliusala[[#This Row],[postnumer]],Sveitarfelog[#All],5,FALSE)</f>
        <v>Vesturland</v>
      </c>
      <c r="F3295" t="s">
        <v>25</v>
      </c>
      <c r="G3295" t="s">
        <v>24</v>
      </c>
      <c r="H3295" t="s">
        <v>60</v>
      </c>
      <c r="I3295" s="1">
        <v>42893</v>
      </c>
      <c r="J3295" s="2">
        <f>VLOOKUP(Oliusala[[#This Row],[tegund]],Tegundir!$B$2:$D$19,3,FALSE)*Oliusala[[#This Row],[magn]]/1000</f>
        <v>37.102445000000003</v>
      </c>
      <c r="K3295">
        <v>2012</v>
      </c>
      <c r="L3295" t="s">
        <v>1955</v>
      </c>
      <c r="M3295" s="144" t="s">
        <v>59</v>
      </c>
    </row>
    <row r="3296" spans="1:13" x14ac:dyDescent="0.2">
      <c r="A3296" t="s">
        <v>57</v>
      </c>
      <c r="B3296" s="144" t="s">
        <v>95</v>
      </c>
      <c r="C3296">
        <v>311</v>
      </c>
      <c r="D3296" t="str">
        <f>VLOOKUP(Oliusala[[#This Row],[postnumer]],Sveitarfelog[#All],4,FALSE)</f>
        <v>Borgarbyggð,Skorradalshreppur</v>
      </c>
      <c r="E3296" t="str">
        <f>VLOOKUP(Oliusala[[#This Row],[postnumer]],Sveitarfelog[#All],5,FALSE)</f>
        <v>Vesturland</v>
      </c>
      <c r="F3296" t="s">
        <v>25</v>
      </c>
      <c r="G3296" t="s">
        <v>24</v>
      </c>
      <c r="H3296" t="s">
        <v>60</v>
      </c>
      <c r="I3296" s="1">
        <v>27237</v>
      </c>
      <c r="J3296" s="2">
        <f>VLOOKUP(Oliusala[[#This Row],[tegund]],Tegundir!$B$2:$D$19,3,FALSE)*Oliusala[[#This Row],[magn]]/1000</f>
        <v>23.560005</v>
      </c>
      <c r="K3296">
        <v>2012</v>
      </c>
      <c r="L3296" t="s">
        <v>1955</v>
      </c>
      <c r="M3296" s="144" t="s">
        <v>59</v>
      </c>
    </row>
    <row r="3297" spans="1:15" x14ac:dyDescent="0.2">
      <c r="A3297" t="s">
        <v>57</v>
      </c>
      <c r="B3297" s="144" t="s">
        <v>94</v>
      </c>
      <c r="C3297">
        <v>311</v>
      </c>
      <c r="D3297" t="str">
        <f>VLOOKUP(Oliusala[[#This Row],[postnumer]],Sveitarfelog[#All],4,FALSE)</f>
        <v>Borgarbyggð,Skorradalshreppur</v>
      </c>
      <c r="E3297" t="str">
        <f>VLOOKUP(Oliusala[[#This Row],[postnumer]],Sveitarfelog[#All],5,FALSE)</f>
        <v>Vesturland</v>
      </c>
      <c r="F3297" t="s">
        <v>25</v>
      </c>
      <c r="G3297" t="s">
        <v>24</v>
      </c>
      <c r="H3297" t="s">
        <v>60</v>
      </c>
      <c r="I3297" s="1">
        <v>3889</v>
      </c>
      <c r="J3297" s="2">
        <f>VLOOKUP(Oliusala[[#This Row],[tegund]],Tegundir!$B$2:$D$19,3,FALSE)*Oliusala[[#This Row],[magn]]/1000</f>
        <v>3.363985</v>
      </c>
      <c r="K3297">
        <v>2012</v>
      </c>
      <c r="L3297" t="s">
        <v>1955</v>
      </c>
      <c r="M3297" s="144" t="s">
        <v>59</v>
      </c>
    </row>
    <row r="3298" spans="1:15" x14ac:dyDescent="0.2">
      <c r="A3298" t="s">
        <v>57</v>
      </c>
      <c r="B3298" s="144" t="s">
        <v>92</v>
      </c>
      <c r="C3298">
        <v>311</v>
      </c>
      <c r="D3298" t="str">
        <f>VLOOKUP(Oliusala[[#This Row],[postnumer]],Sveitarfelog[#All],4,FALSE)</f>
        <v>Borgarbyggð,Skorradalshreppur</v>
      </c>
      <c r="E3298" t="str">
        <f>VLOOKUP(Oliusala[[#This Row],[postnumer]],Sveitarfelog[#All],5,FALSE)</f>
        <v>Vesturland</v>
      </c>
      <c r="F3298" t="s">
        <v>25</v>
      </c>
      <c r="G3298" t="s">
        <v>24</v>
      </c>
      <c r="H3298" t="s">
        <v>60</v>
      </c>
      <c r="I3298" s="1">
        <v>194478</v>
      </c>
      <c r="J3298" s="2">
        <f>VLOOKUP(Oliusala[[#This Row],[tegund]],Tegundir!$B$2:$D$19,3,FALSE)*Oliusala[[#This Row],[magn]]/1000</f>
        <v>168.22346999999999</v>
      </c>
      <c r="K3298">
        <v>2012</v>
      </c>
      <c r="L3298" t="s">
        <v>1955</v>
      </c>
      <c r="M3298" s="144" t="s">
        <v>59</v>
      </c>
    </row>
    <row r="3299" spans="1:15" x14ac:dyDescent="0.2">
      <c r="A3299" t="s">
        <v>57</v>
      </c>
      <c r="B3299" s="144" t="s">
        <v>93</v>
      </c>
      <c r="C3299">
        <v>311</v>
      </c>
      <c r="D3299" t="str">
        <f>VLOOKUP(Oliusala[[#This Row],[postnumer]],Sveitarfelog[#All],4,FALSE)</f>
        <v>Borgarbyggð,Skorradalshreppur</v>
      </c>
      <c r="E3299" t="str">
        <f>VLOOKUP(Oliusala[[#This Row],[postnumer]],Sveitarfelog[#All],5,FALSE)</f>
        <v>Vesturland</v>
      </c>
      <c r="F3299" t="s">
        <v>25</v>
      </c>
      <c r="G3299" t="s">
        <v>24</v>
      </c>
      <c r="H3299" t="s">
        <v>60</v>
      </c>
      <c r="I3299" s="1">
        <v>198101</v>
      </c>
      <c r="J3299" s="2">
        <f>VLOOKUP(Oliusala[[#This Row],[tegund]],Tegundir!$B$2:$D$19,3,FALSE)*Oliusala[[#This Row],[magn]]/1000</f>
        <v>171.35736499999999</v>
      </c>
      <c r="K3299">
        <v>2012</v>
      </c>
      <c r="L3299" t="s">
        <v>1955</v>
      </c>
      <c r="M3299" s="144" t="s">
        <v>59</v>
      </c>
    </row>
    <row r="3300" spans="1:15" x14ac:dyDescent="0.2">
      <c r="A3300" t="s">
        <v>76</v>
      </c>
      <c r="B3300" s="144" t="s">
        <v>92</v>
      </c>
      <c r="C3300">
        <v>311</v>
      </c>
      <c r="D3300" t="str">
        <f>VLOOKUP(Oliusala[[#This Row],[postnumer]],Sveitarfelog[#All],4,FALSE)</f>
        <v>Borgarbyggð,Skorradalshreppur</v>
      </c>
      <c r="E3300" t="str">
        <f>VLOOKUP(Oliusala[[#This Row],[postnumer]],Sveitarfelog[#All],5,FALSE)</f>
        <v>Vesturland</v>
      </c>
      <c r="F3300" t="s">
        <v>25</v>
      </c>
      <c r="G3300" t="s">
        <v>24</v>
      </c>
      <c r="H3300" t="s">
        <v>60</v>
      </c>
      <c r="I3300" s="1">
        <v>3124</v>
      </c>
      <c r="J3300" s="2">
        <f>VLOOKUP(Oliusala[[#This Row],[tegund]],Tegundir!$B$2:$D$19,3,FALSE)*Oliusala[[#This Row],[magn]]/1000</f>
        <v>2.7022599999999999</v>
      </c>
      <c r="K3300">
        <v>2012</v>
      </c>
      <c r="L3300" t="s">
        <v>1955</v>
      </c>
      <c r="M3300" s="144" t="s">
        <v>59</v>
      </c>
    </row>
    <row r="3301" spans="1:15" x14ac:dyDescent="0.2">
      <c r="A3301" t="s">
        <v>84</v>
      </c>
      <c r="B3301" s="144" t="s">
        <v>89</v>
      </c>
      <c r="C3301">
        <v>311</v>
      </c>
      <c r="D3301" t="str">
        <f>VLOOKUP(Oliusala[[#This Row],[postnumer]],Sveitarfelog[#All],4,FALSE)</f>
        <v>Borgarbyggð,Skorradalshreppur</v>
      </c>
      <c r="E3301" t="str">
        <f>VLOOKUP(Oliusala[[#This Row],[postnumer]],Sveitarfelog[#All],5,FALSE)</f>
        <v>Vesturland</v>
      </c>
      <c r="F3301" t="s">
        <v>24</v>
      </c>
      <c r="G3301" t="s">
        <v>24</v>
      </c>
      <c r="H3301" t="s">
        <v>60</v>
      </c>
      <c r="I3301" s="1">
        <v>412</v>
      </c>
      <c r="J3301" s="2">
        <f>VLOOKUP(Oliusala[[#This Row],[tegund]],Tegundir!$B$2:$D$19,3,FALSE)*Oliusala[[#This Row],[magn]]/1000</f>
        <v>0.35637999999999997</v>
      </c>
      <c r="K3301">
        <v>2012</v>
      </c>
      <c r="L3301" t="s">
        <v>18</v>
      </c>
      <c r="M3301" s="144" t="s">
        <v>59</v>
      </c>
    </row>
    <row r="3302" spans="1:15" x14ac:dyDescent="0.2">
      <c r="A3302" t="s">
        <v>84</v>
      </c>
      <c r="B3302" s="144" t="s">
        <v>95</v>
      </c>
      <c r="C3302">
        <v>311</v>
      </c>
      <c r="D3302" t="str">
        <f>VLOOKUP(Oliusala[[#This Row],[postnumer]],Sveitarfelog[#All],4,FALSE)</f>
        <v>Borgarbyggð,Skorradalshreppur</v>
      </c>
      <c r="E3302" t="str">
        <f>VLOOKUP(Oliusala[[#This Row],[postnumer]],Sveitarfelog[#All],5,FALSE)</f>
        <v>Vesturland</v>
      </c>
      <c r="F3302" t="s">
        <v>24</v>
      </c>
      <c r="G3302" t="s">
        <v>24</v>
      </c>
      <c r="H3302" t="s">
        <v>60</v>
      </c>
      <c r="I3302" s="1">
        <v>1535</v>
      </c>
      <c r="J3302" s="2">
        <f>VLOOKUP(Oliusala[[#This Row],[tegund]],Tegundir!$B$2:$D$19,3,FALSE)*Oliusala[[#This Row],[magn]]/1000</f>
        <v>1.3277750000000001</v>
      </c>
      <c r="K3302">
        <v>2012</v>
      </c>
      <c r="L3302" t="s">
        <v>18</v>
      </c>
      <c r="M3302" s="144" t="s">
        <v>59</v>
      </c>
    </row>
    <row r="3303" spans="1:15" x14ac:dyDescent="0.2">
      <c r="A3303" t="s">
        <v>84</v>
      </c>
      <c r="B3303" s="144" t="s">
        <v>94</v>
      </c>
      <c r="C3303">
        <v>311</v>
      </c>
      <c r="D3303" t="str">
        <f>VLOOKUP(Oliusala[[#This Row],[postnumer]],Sveitarfelog[#All],4,FALSE)</f>
        <v>Borgarbyggð,Skorradalshreppur</v>
      </c>
      <c r="E3303" t="str">
        <f>VLOOKUP(Oliusala[[#This Row],[postnumer]],Sveitarfelog[#All],5,FALSE)</f>
        <v>Vesturland</v>
      </c>
      <c r="F3303" t="s">
        <v>24</v>
      </c>
      <c r="G3303" t="s">
        <v>24</v>
      </c>
      <c r="H3303" t="s">
        <v>60</v>
      </c>
      <c r="I3303" s="1">
        <v>5872</v>
      </c>
      <c r="J3303" s="2">
        <f>VLOOKUP(Oliusala[[#This Row],[tegund]],Tegundir!$B$2:$D$19,3,FALSE)*Oliusala[[#This Row],[magn]]/1000</f>
        <v>5.0792799999999998</v>
      </c>
      <c r="K3303">
        <v>2012</v>
      </c>
      <c r="L3303" t="s">
        <v>18</v>
      </c>
      <c r="M3303" s="144" t="s">
        <v>59</v>
      </c>
    </row>
    <row r="3304" spans="1:15" x14ac:dyDescent="0.2">
      <c r="A3304" t="s">
        <v>84</v>
      </c>
      <c r="B3304" s="144" t="s">
        <v>92</v>
      </c>
      <c r="C3304">
        <v>311</v>
      </c>
      <c r="D3304" t="str">
        <f>VLOOKUP(Oliusala[[#This Row],[postnumer]],Sveitarfelog[#All],4,FALSE)</f>
        <v>Borgarbyggð,Skorradalshreppur</v>
      </c>
      <c r="E3304" t="str">
        <f>VLOOKUP(Oliusala[[#This Row],[postnumer]],Sveitarfelog[#All],5,FALSE)</f>
        <v>Vesturland</v>
      </c>
      <c r="F3304" t="s">
        <v>24</v>
      </c>
      <c r="G3304" t="s">
        <v>24</v>
      </c>
      <c r="H3304" t="s">
        <v>60</v>
      </c>
      <c r="I3304" s="1">
        <v>21447</v>
      </c>
      <c r="J3304" s="2">
        <f>VLOOKUP(Oliusala[[#This Row],[tegund]],Tegundir!$B$2:$D$19,3,FALSE)*Oliusala[[#This Row],[magn]]/1000</f>
        <v>18.551655</v>
      </c>
      <c r="K3304">
        <v>2012</v>
      </c>
      <c r="L3304" t="s">
        <v>18</v>
      </c>
      <c r="M3304" s="144" t="s">
        <v>59</v>
      </c>
    </row>
    <row r="3305" spans="1:15" x14ac:dyDescent="0.2">
      <c r="A3305" t="s">
        <v>67</v>
      </c>
      <c r="B3305" s="144" t="s">
        <v>93</v>
      </c>
      <c r="C3305">
        <v>311</v>
      </c>
      <c r="D3305" t="str">
        <f>VLOOKUP(Oliusala[[#This Row],[postnumer]],Sveitarfelog[#All],4,FALSE)</f>
        <v>Borgarbyggð,Skorradalshreppur</v>
      </c>
      <c r="E3305" t="str">
        <f>VLOOKUP(Oliusala[[#This Row],[postnumer]],Sveitarfelog[#All],5,FALSE)</f>
        <v>Vesturland</v>
      </c>
      <c r="F3305" t="s">
        <v>24</v>
      </c>
      <c r="G3305" t="s">
        <v>24</v>
      </c>
      <c r="H3305" t="s">
        <v>60</v>
      </c>
      <c r="I3305" s="1">
        <v>10541</v>
      </c>
      <c r="J3305" s="2">
        <f>VLOOKUP(Oliusala[[#This Row],[tegund]],Tegundir!$B$2:$D$19,3,FALSE)*Oliusala[[#This Row],[magn]]/1000</f>
        <v>9.1179649999999999</v>
      </c>
      <c r="K3305">
        <v>2012</v>
      </c>
      <c r="L3305" t="s">
        <v>18</v>
      </c>
      <c r="M3305" s="144" t="s">
        <v>59</v>
      </c>
    </row>
    <row r="3306" spans="1:15" x14ac:dyDescent="0.2">
      <c r="A3306" t="s">
        <v>57</v>
      </c>
      <c r="B3306" s="144" t="s">
        <v>94</v>
      </c>
      <c r="C3306">
        <v>311</v>
      </c>
      <c r="D3306" t="str">
        <f>VLOOKUP(Oliusala[[#This Row],[postnumer]],Sveitarfelog[#All],4,FALSE)</f>
        <v>Borgarbyggð,Skorradalshreppur</v>
      </c>
      <c r="E3306" t="str">
        <f>VLOOKUP(Oliusala[[#This Row],[postnumer]],Sveitarfelog[#All],5,FALSE)</f>
        <v>Vesturland</v>
      </c>
      <c r="F3306" t="s">
        <v>24</v>
      </c>
      <c r="G3306" t="s">
        <v>24</v>
      </c>
      <c r="H3306" t="s">
        <v>60</v>
      </c>
      <c r="I3306" s="1">
        <v>37574</v>
      </c>
      <c r="J3306" s="2">
        <f>VLOOKUP(Oliusala[[#This Row],[tegund]],Tegundir!$B$2:$D$19,3,FALSE)*Oliusala[[#This Row],[magn]]/1000</f>
        <v>32.501509999999996</v>
      </c>
      <c r="K3306">
        <v>2012</v>
      </c>
      <c r="L3306" t="s">
        <v>18</v>
      </c>
      <c r="M3306" s="144" t="s">
        <v>59</v>
      </c>
    </row>
    <row r="3307" spans="1:15" x14ac:dyDescent="0.2">
      <c r="A3307" t="s">
        <v>57</v>
      </c>
      <c r="B3307" s="144" t="s">
        <v>90</v>
      </c>
      <c r="C3307">
        <v>311</v>
      </c>
      <c r="D3307" t="str">
        <f>VLOOKUP(Oliusala[[#This Row],[postnumer]],Sveitarfelog[#All],4,FALSE)</f>
        <v>Borgarbyggð,Skorradalshreppur</v>
      </c>
      <c r="E3307" t="str">
        <f>VLOOKUP(Oliusala[[#This Row],[postnumer]],Sveitarfelog[#All],5,FALSE)</f>
        <v>Vesturland</v>
      </c>
      <c r="F3307" t="s">
        <v>24</v>
      </c>
      <c r="G3307" t="s">
        <v>24</v>
      </c>
      <c r="H3307" t="s">
        <v>60</v>
      </c>
      <c r="I3307" s="1">
        <v>1295</v>
      </c>
      <c r="J3307" s="2">
        <f>VLOOKUP(Oliusala[[#This Row],[tegund]],Tegundir!$B$2:$D$19,3,FALSE)*Oliusala[[#This Row],[magn]]/1000</f>
        <v>1.1201749999999999</v>
      </c>
      <c r="K3307">
        <v>2012</v>
      </c>
      <c r="L3307" t="s">
        <v>18</v>
      </c>
      <c r="M3307" s="144" t="s">
        <v>59</v>
      </c>
    </row>
    <row r="3308" spans="1:15" x14ac:dyDescent="0.2">
      <c r="A3308" t="s">
        <v>57</v>
      </c>
      <c r="B3308" s="144" t="s">
        <v>92</v>
      </c>
      <c r="C3308">
        <v>311</v>
      </c>
      <c r="D3308" t="str">
        <f>VLOOKUP(Oliusala[[#This Row],[postnumer]],Sveitarfelog[#All],4,FALSE)</f>
        <v>Borgarbyggð,Skorradalshreppur</v>
      </c>
      <c r="E3308" t="str">
        <f>VLOOKUP(Oliusala[[#This Row],[postnumer]],Sveitarfelog[#All],5,FALSE)</f>
        <v>Vesturland</v>
      </c>
      <c r="F3308" t="s">
        <v>24</v>
      </c>
      <c r="G3308" t="s">
        <v>24</v>
      </c>
      <c r="H3308" t="s">
        <v>60</v>
      </c>
      <c r="I3308" s="1">
        <v>2378</v>
      </c>
      <c r="J3308" s="2">
        <f>VLOOKUP(Oliusala[[#This Row],[tegund]],Tegundir!$B$2:$D$19,3,FALSE)*Oliusala[[#This Row],[magn]]/1000</f>
        <v>2.0569699999999997</v>
      </c>
      <c r="K3308">
        <v>2012</v>
      </c>
      <c r="L3308" t="s">
        <v>18</v>
      </c>
      <c r="M3308" s="144" t="s">
        <v>59</v>
      </c>
    </row>
    <row r="3309" spans="1:15" x14ac:dyDescent="0.2">
      <c r="A3309" t="s">
        <v>57</v>
      </c>
      <c r="B3309" s="144" t="s">
        <v>93</v>
      </c>
      <c r="C3309">
        <v>311</v>
      </c>
      <c r="D3309" t="str">
        <f>VLOOKUP(Oliusala[[#This Row],[postnumer]],Sveitarfelog[#All],4,FALSE)</f>
        <v>Borgarbyggð,Skorradalshreppur</v>
      </c>
      <c r="E3309" t="str">
        <f>VLOOKUP(Oliusala[[#This Row],[postnumer]],Sveitarfelog[#All],5,FALSE)</f>
        <v>Vesturland</v>
      </c>
      <c r="F3309" t="s">
        <v>24</v>
      </c>
      <c r="G3309" t="s">
        <v>24</v>
      </c>
      <c r="H3309" t="s">
        <v>60</v>
      </c>
      <c r="I3309" s="1">
        <v>47716</v>
      </c>
      <c r="J3309" s="2">
        <f>VLOOKUP(Oliusala[[#This Row],[tegund]],Tegundir!$B$2:$D$19,3,FALSE)*Oliusala[[#This Row],[magn]]/1000</f>
        <v>41.274339999999995</v>
      </c>
      <c r="K3309">
        <v>2012</v>
      </c>
      <c r="L3309" t="s">
        <v>18</v>
      </c>
      <c r="M3309" s="144" t="s">
        <v>59</v>
      </c>
    </row>
    <row r="3310" spans="1:15" x14ac:dyDescent="0.2">
      <c r="A3310" t="s">
        <v>57</v>
      </c>
      <c r="B3310" s="144" t="s">
        <v>93</v>
      </c>
      <c r="C3310">
        <v>311</v>
      </c>
      <c r="D3310" t="str">
        <f>VLOOKUP(Oliusala[[#This Row],[postnumer]],Sveitarfelog[#All],4,FALSE)</f>
        <v>Borgarbyggð,Skorradalshreppur</v>
      </c>
      <c r="E3310" t="str">
        <f>VLOOKUP(Oliusala[[#This Row],[postnumer]],Sveitarfelog[#All],5,FALSE)</f>
        <v>Vesturland</v>
      </c>
      <c r="F3310" t="s">
        <v>30</v>
      </c>
      <c r="G3310" t="s">
        <v>24</v>
      </c>
      <c r="H3310" t="s">
        <v>60</v>
      </c>
      <c r="I3310" s="1">
        <v>5938</v>
      </c>
      <c r="J3310" s="2">
        <f>VLOOKUP(Oliusala[[#This Row],[tegund]],Tegundir!$B$2:$D$19,3,FALSE)*Oliusala[[#This Row],[magn]]/1000</f>
        <v>5.1363700000000003</v>
      </c>
      <c r="K3310">
        <v>2012</v>
      </c>
      <c r="L3310" t="s">
        <v>19</v>
      </c>
      <c r="M3310" s="144" t="s">
        <v>59</v>
      </c>
      <c r="O3310" s="144" t="s">
        <v>1998</v>
      </c>
    </row>
    <row r="3311" spans="1:15" x14ac:dyDescent="0.2">
      <c r="A3311" t="s">
        <v>63</v>
      </c>
      <c r="B3311" s="144" t="s">
        <v>89</v>
      </c>
      <c r="C3311">
        <v>311</v>
      </c>
      <c r="D3311" t="str">
        <f>VLOOKUP(Oliusala[[#This Row],[postnumer]],Sveitarfelog[#All],4,FALSE)</f>
        <v>Borgarbyggð,Skorradalshreppur</v>
      </c>
      <c r="E3311" t="str">
        <f>VLOOKUP(Oliusala[[#This Row],[postnumer]],Sveitarfelog[#All],5,FALSE)</f>
        <v>Vesturland</v>
      </c>
      <c r="F3311" t="s">
        <v>24</v>
      </c>
      <c r="G3311" t="s">
        <v>24</v>
      </c>
      <c r="H3311" t="s">
        <v>58</v>
      </c>
      <c r="I3311" s="1">
        <v>552918</v>
      </c>
      <c r="J3311" s="2">
        <f>VLOOKUP(Oliusala[[#This Row],[tegund]],Tegundir!$B$2:$D$19,3,FALSE)*Oliusala[[#This Row],[magn]]/1000</f>
        <v>478.27406999999999</v>
      </c>
      <c r="K3311">
        <v>2012</v>
      </c>
      <c r="L3311" t="s">
        <v>18</v>
      </c>
      <c r="M3311" s="144" t="s">
        <v>59</v>
      </c>
    </row>
    <row r="3312" spans="1:15" x14ac:dyDescent="0.2">
      <c r="A3312" t="s">
        <v>63</v>
      </c>
      <c r="B3312" s="144" t="s">
        <v>90</v>
      </c>
      <c r="C3312">
        <v>311</v>
      </c>
      <c r="D3312" t="str">
        <f>VLOOKUP(Oliusala[[#This Row],[postnumer]],Sveitarfelog[#All],4,FALSE)</f>
        <v>Borgarbyggð,Skorradalshreppur</v>
      </c>
      <c r="E3312" t="str">
        <f>VLOOKUP(Oliusala[[#This Row],[postnumer]],Sveitarfelog[#All],5,FALSE)</f>
        <v>Vesturland</v>
      </c>
      <c r="F3312" t="s">
        <v>24</v>
      </c>
      <c r="G3312" t="s">
        <v>24</v>
      </c>
      <c r="H3312" t="s">
        <v>58</v>
      </c>
      <c r="I3312" s="1">
        <v>195136</v>
      </c>
      <c r="J3312" s="2">
        <f>VLOOKUP(Oliusala[[#This Row],[tegund]],Tegundir!$B$2:$D$19,3,FALSE)*Oliusala[[#This Row],[magn]]/1000</f>
        <v>168.79263999999998</v>
      </c>
      <c r="K3312">
        <v>2012</v>
      </c>
      <c r="L3312" t="s">
        <v>18</v>
      </c>
      <c r="M3312" s="144" t="s">
        <v>59</v>
      </c>
    </row>
    <row r="3313" spans="1:15" x14ac:dyDescent="0.2">
      <c r="A3313" t="s">
        <v>63</v>
      </c>
      <c r="B3313" s="144" t="s">
        <v>91</v>
      </c>
      <c r="C3313">
        <v>311</v>
      </c>
      <c r="D3313" t="str">
        <f>VLOOKUP(Oliusala[[#This Row],[postnumer]],Sveitarfelog[#All],4,FALSE)</f>
        <v>Borgarbyggð,Skorradalshreppur</v>
      </c>
      <c r="E3313" t="str">
        <f>VLOOKUP(Oliusala[[#This Row],[postnumer]],Sveitarfelog[#All],5,FALSE)</f>
        <v>Vesturland</v>
      </c>
      <c r="F3313" t="s">
        <v>24</v>
      </c>
      <c r="G3313" t="s">
        <v>24</v>
      </c>
      <c r="H3313" t="s">
        <v>58</v>
      </c>
      <c r="I3313" s="1">
        <v>33400</v>
      </c>
      <c r="J3313" s="2">
        <f>VLOOKUP(Oliusala[[#This Row],[tegund]],Tegundir!$B$2:$D$19,3,FALSE)*Oliusala[[#This Row],[magn]]/1000</f>
        <v>28.890999999999998</v>
      </c>
      <c r="K3313">
        <v>2012</v>
      </c>
      <c r="L3313" t="s">
        <v>18</v>
      </c>
      <c r="M3313" s="144" t="s">
        <v>59</v>
      </c>
    </row>
    <row r="3314" spans="1:15" x14ac:dyDescent="0.2">
      <c r="A3314" t="s">
        <v>63</v>
      </c>
      <c r="B3314" s="144" t="s">
        <v>92</v>
      </c>
      <c r="C3314">
        <v>311</v>
      </c>
      <c r="D3314" t="str">
        <f>VLOOKUP(Oliusala[[#This Row],[postnumer]],Sveitarfelog[#All],4,FALSE)</f>
        <v>Borgarbyggð,Skorradalshreppur</v>
      </c>
      <c r="E3314" t="str">
        <f>VLOOKUP(Oliusala[[#This Row],[postnumer]],Sveitarfelog[#All],5,FALSE)</f>
        <v>Vesturland</v>
      </c>
      <c r="F3314" t="s">
        <v>24</v>
      </c>
      <c r="G3314" t="s">
        <v>24</v>
      </c>
      <c r="H3314" t="s">
        <v>58</v>
      </c>
      <c r="I3314" s="1">
        <v>141171</v>
      </c>
      <c r="J3314" s="2">
        <f>VLOOKUP(Oliusala[[#This Row],[tegund]],Tegundir!$B$2:$D$19,3,FALSE)*Oliusala[[#This Row],[magn]]/1000</f>
        <v>122.11291499999999</v>
      </c>
      <c r="K3314">
        <v>2012</v>
      </c>
      <c r="L3314" t="s">
        <v>18</v>
      </c>
      <c r="M3314" s="144" t="s">
        <v>59</v>
      </c>
    </row>
    <row r="3315" spans="1:15" x14ac:dyDescent="0.2">
      <c r="A3315" t="s">
        <v>63</v>
      </c>
      <c r="B3315" s="144" t="s">
        <v>93</v>
      </c>
      <c r="C3315">
        <v>311</v>
      </c>
      <c r="D3315" t="str">
        <f>VLOOKUP(Oliusala[[#This Row],[postnumer]],Sveitarfelog[#All],4,FALSE)</f>
        <v>Borgarbyggð,Skorradalshreppur</v>
      </c>
      <c r="E3315" t="str">
        <f>VLOOKUP(Oliusala[[#This Row],[postnumer]],Sveitarfelog[#All],5,FALSE)</f>
        <v>Vesturland</v>
      </c>
      <c r="F3315" t="s">
        <v>24</v>
      </c>
      <c r="G3315" t="s">
        <v>24</v>
      </c>
      <c r="H3315" t="s">
        <v>58</v>
      </c>
      <c r="I3315" s="1">
        <v>133454</v>
      </c>
      <c r="J3315" s="2">
        <f>VLOOKUP(Oliusala[[#This Row],[tegund]],Tegundir!$B$2:$D$19,3,FALSE)*Oliusala[[#This Row],[magn]]/1000</f>
        <v>115.43771</v>
      </c>
      <c r="K3315">
        <v>2012</v>
      </c>
      <c r="L3315" t="s">
        <v>18</v>
      </c>
      <c r="M3315" s="144" t="s">
        <v>59</v>
      </c>
    </row>
    <row r="3316" spans="1:15" x14ac:dyDescent="0.2">
      <c r="A3316" t="s">
        <v>63</v>
      </c>
      <c r="B3316" s="144" t="s">
        <v>76</v>
      </c>
      <c r="C3316">
        <v>340</v>
      </c>
      <c r="D3316" t="str">
        <f>VLOOKUP(Oliusala[[#This Row],[postnumer]],Sveitarfelog[#All],4,FALSE)</f>
        <v>Eyja- og Miklaholtshreppur,Sveitarfélagið Stykkishólmur</v>
      </c>
      <c r="E3316" t="str">
        <f>VLOOKUP(Oliusala[[#This Row],[postnumer]],Sveitarfelog[#All],5,FALSE)</f>
        <v>Vesturland</v>
      </c>
      <c r="F3316" t="s">
        <v>25</v>
      </c>
      <c r="G3316" t="s">
        <v>24</v>
      </c>
      <c r="H3316" t="s">
        <v>58</v>
      </c>
      <c r="I3316" s="1">
        <v>55174</v>
      </c>
      <c r="J3316" s="2">
        <f>VLOOKUP(Oliusala[[#This Row],[tegund]],Tegundir!$B$2:$D$19,3,FALSE)*Oliusala[[#This Row],[magn]]/1000</f>
        <v>47.72551</v>
      </c>
      <c r="K3316">
        <v>2012</v>
      </c>
      <c r="L3316" t="s">
        <v>19</v>
      </c>
      <c r="M3316" s="144" t="s">
        <v>59</v>
      </c>
      <c r="O3316" s="144" t="s">
        <v>1997</v>
      </c>
    </row>
    <row r="3317" spans="1:15" x14ac:dyDescent="0.2">
      <c r="A3317" t="s">
        <v>57</v>
      </c>
      <c r="B3317" s="144" t="s">
        <v>76</v>
      </c>
      <c r="C3317">
        <v>340</v>
      </c>
      <c r="D3317" t="str">
        <f>VLOOKUP(Oliusala[[#This Row],[postnumer]],Sveitarfelog[#All],4,FALSE)</f>
        <v>Eyja- og Miklaholtshreppur,Sveitarfélagið Stykkishólmur</v>
      </c>
      <c r="E3317" t="str">
        <f>VLOOKUP(Oliusala[[#This Row],[postnumer]],Sveitarfelog[#All],5,FALSE)</f>
        <v>Vesturland</v>
      </c>
      <c r="F3317" t="s">
        <v>25</v>
      </c>
      <c r="G3317" t="s">
        <v>24</v>
      </c>
      <c r="H3317" t="s">
        <v>58</v>
      </c>
      <c r="I3317" s="1">
        <v>80</v>
      </c>
      <c r="J3317" s="2">
        <f>VLOOKUP(Oliusala[[#This Row],[tegund]],Tegundir!$B$2:$D$19,3,FALSE)*Oliusala[[#This Row],[magn]]/1000</f>
        <v>6.9199999999999998E-2</v>
      </c>
      <c r="K3317">
        <v>2012</v>
      </c>
      <c r="L3317" t="s">
        <v>1955</v>
      </c>
      <c r="M3317" s="144" t="s">
        <v>59</v>
      </c>
    </row>
    <row r="3318" spans="1:15" x14ac:dyDescent="0.2">
      <c r="A3318" t="s">
        <v>57</v>
      </c>
      <c r="B3318" s="144" t="s">
        <v>76</v>
      </c>
      <c r="C3318">
        <v>340</v>
      </c>
      <c r="D3318" t="str">
        <f>VLOOKUP(Oliusala[[#This Row],[postnumer]],Sveitarfelog[#All],4,FALSE)</f>
        <v>Eyja- og Miklaholtshreppur,Sveitarfélagið Stykkishólmur</v>
      </c>
      <c r="E3318" t="str">
        <f>VLOOKUP(Oliusala[[#This Row],[postnumer]],Sveitarfelog[#All],5,FALSE)</f>
        <v>Vesturland</v>
      </c>
      <c r="F3318" t="s">
        <v>25</v>
      </c>
      <c r="G3318" t="s">
        <v>24</v>
      </c>
      <c r="H3318" t="s">
        <v>60</v>
      </c>
      <c r="I3318" s="1">
        <v>4399</v>
      </c>
      <c r="J3318" s="2">
        <f>VLOOKUP(Oliusala[[#This Row],[tegund]],Tegundir!$B$2:$D$19,3,FALSE)*Oliusala[[#This Row],[magn]]/1000</f>
        <v>3.8051349999999999</v>
      </c>
      <c r="K3318">
        <v>2012</v>
      </c>
      <c r="L3318" t="s">
        <v>1955</v>
      </c>
      <c r="M3318" s="144" t="s">
        <v>59</v>
      </c>
    </row>
    <row r="3319" spans="1:15" x14ac:dyDescent="0.2">
      <c r="A3319" t="s">
        <v>57</v>
      </c>
      <c r="B3319" s="144" t="s">
        <v>76</v>
      </c>
      <c r="C3319">
        <v>340</v>
      </c>
      <c r="D3319" t="str">
        <f>VLOOKUP(Oliusala[[#This Row],[postnumer]],Sveitarfelog[#All],4,FALSE)</f>
        <v>Eyja- og Miklaholtshreppur,Sveitarfélagið Stykkishólmur</v>
      </c>
      <c r="E3319" t="str">
        <f>VLOOKUP(Oliusala[[#This Row],[postnumer]],Sveitarfelog[#All],5,FALSE)</f>
        <v>Vesturland</v>
      </c>
      <c r="F3319" t="s">
        <v>24</v>
      </c>
      <c r="G3319" t="s">
        <v>24</v>
      </c>
      <c r="H3319" t="s">
        <v>58</v>
      </c>
      <c r="I3319" s="1">
        <v>7967</v>
      </c>
      <c r="J3319" s="2">
        <f>VLOOKUP(Oliusala[[#This Row],[tegund]],Tegundir!$B$2:$D$19,3,FALSE)*Oliusala[[#This Row],[magn]]/1000</f>
        <v>6.8914549999999997</v>
      </c>
      <c r="K3319">
        <v>2012</v>
      </c>
      <c r="L3319" t="s">
        <v>18</v>
      </c>
      <c r="M3319" s="144" t="s">
        <v>59</v>
      </c>
    </row>
    <row r="3320" spans="1:15" x14ac:dyDescent="0.2">
      <c r="A3320" t="s">
        <v>76</v>
      </c>
      <c r="B3320" s="144" t="s">
        <v>76</v>
      </c>
      <c r="C3320">
        <v>340</v>
      </c>
      <c r="D3320" t="str">
        <f>VLOOKUP(Oliusala[[#This Row],[postnumer]],Sveitarfelog[#All],4,FALSE)</f>
        <v>Eyja- og Miklaholtshreppur,Sveitarfélagið Stykkishólmur</v>
      </c>
      <c r="E3320" t="str">
        <f>VLOOKUP(Oliusala[[#This Row],[postnumer]],Sveitarfelog[#All],5,FALSE)</f>
        <v>Vesturland</v>
      </c>
      <c r="F3320" t="s">
        <v>24</v>
      </c>
      <c r="G3320" t="s">
        <v>24</v>
      </c>
      <c r="H3320" t="s">
        <v>58</v>
      </c>
      <c r="I3320" s="1">
        <v>44800</v>
      </c>
      <c r="J3320" s="2">
        <f>VLOOKUP(Oliusala[[#This Row],[tegund]],Tegundir!$B$2:$D$19,3,FALSE)*Oliusala[[#This Row],[magn]]/1000</f>
        <v>38.752000000000002</v>
      </c>
      <c r="K3320">
        <v>2012</v>
      </c>
      <c r="L3320" t="s">
        <v>18</v>
      </c>
      <c r="M3320" s="144" t="s">
        <v>59</v>
      </c>
    </row>
    <row r="3321" spans="1:15" x14ac:dyDescent="0.2">
      <c r="A3321" t="s">
        <v>76</v>
      </c>
      <c r="B3321" s="144" t="s">
        <v>76</v>
      </c>
      <c r="C3321">
        <v>340</v>
      </c>
      <c r="D3321" t="str">
        <f>VLOOKUP(Oliusala[[#This Row],[postnumer]],Sveitarfelog[#All],4,FALSE)</f>
        <v>Eyja- og Miklaholtshreppur,Sveitarfélagið Stykkishólmur</v>
      </c>
      <c r="E3321" t="str">
        <f>VLOOKUP(Oliusala[[#This Row],[postnumer]],Sveitarfelog[#All],5,FALSE)</f>
        <v>Vesturland</v>
      </c>
      <c r="F3321" t="s">
        <v>29</v>
      </c>
      <c r="G3321" t="s">
        <v>24</v>
      </c>
      <c r="H3321" t="s">
        <v>58</v>
      </c>
      <c r="I3321" s="1">
        <v>973859</v>
      </c>
      <c r="J3321" s="2">
        <f>VLOOKUP(Oliusala[[#This Row],[tegund]],Tegundir!$B$2:$D$19,3,FALSE)*Oliusala[[#This Row],[magn]]/1000</f>
        <v>842.38803500000006</v>
      </c>
      <c r="K3321">
        <v>2012</v>
      </c>
      <c r="L3321" t="s">
        <v>19</v>
      </c>
      <c r="M3321" s="144" t="s">
        <v>59</v>
      </c>
      <c r="O3321" s="144" t="s">
        <v>1998</v>
      </c>
    </row>
    <row r="3322" spans="1:15" x14ac:dyDescent="0.2">
      <c r="A3322" t="s">
        <v>76</v>
      </c>
      <c r="B3322" s="144" t="s">
        <v>76</v>
      </c>
      <c r="C3322">
        <v>340</v>
      </c>
      <c r="D3322" t="str">
        <f>VLOOKUP(Oliusala[[#This Row],[postnumer]],Sveitarfelog[#All],4,FALSE)</f>
        <v>Eyja- og Miklaholtshreppur,Sveitarfélagið Stykkishólmur</v>
      </c>
      <c r="E3322" t="str">
        <f>VLOOKUP(Oliusala[[#This Row],[postnumer]],Sveitarfelog[#All],5,FALSE)</f>
        <v>Vesturland</v>
      </c>
      <c r="F3322" t="s">
        <v>30</v>
      </c>
      <c r="G3322" t="s">
        <v>24</v>
      </c>
      <c r="H3322" t="s">
        <v>58</v>
      </c>
      <c r="I3322" s="1">
        <v>152681</v>
      </c>
      <c r="J3322" s="2">
        <f>VLOOKUP(Oliusala[[#This Row],[tegund]],Tegundir!$B$2:$D$19,3,FALSE)*Oliusala[[#This Row],[magn]]/1000</f>
        <v>132.06906499999999</v>
      </c>
      <c r="K3322">
        <v>2012</v>
      </c>
      <c r="L3322" t="s">
        <v>19</v>
      </c>
      <c r="M3322" s="144" t="s">
        <v>59</v>
      </c>
      <c r="O3322" s="144" t="s">
        <v>1998</v>
      </c>
    </row>
    <row r="3323" spans="1:15" x14ac:dyDescent="0.2">
      <c r="A3323" t="s">
        <v>63</v>
      </c>
      <c r="B3323" s="144" t="s">
        <v>76</v>
      </c>
      <c r="C3323">
        <v>340</v>
      </c>
      <c r="D3323" t="str">
        <f>VLOOKUP(Oliusala[[#This Row],[postnumer]],Sveitarfelog[#All],4,FALSE)</f>
        <v>Eyja- og Miklaholtshreppur,Sveitarfélagið Stykkishólmur</v>
      </c>
      <c r="E3323" t="str">
        <f>VLOOKUP(Oliusala[[#This Row],[postnumer]],Sveitarfelog[#All],5,FALSE)</f>
        <v>Vesturland</v>
      </c>
      <c r="F3323" t="s">
        <v>24</v>
      </c>
      <c r="G3323" t="s">
        <v>24</v>
      </c>
      <c r="H3323" t="s">
        <v>58</v>
      </c>
      <c r="I3323" s="1">
        <v>572453</v>
      </c>
      <c r="J3323" s="2">
        <f>VLOOKUP(Oliusala[[#This Row],[tegund]],Tegundir!$B$2:$D$19,3,FALSE)*Oliusala[[#This Row],[magn]]/1000</f>
        <v>495.17184499999996</v>
      </c>
      <c r="K3323">
        <v>2012</v>
      </c>
      <c r="L3323" t="s">
        <v>18</v>
      </c>
      <c r="M3323" s="144" t="s">
        <v>59</v>
      </c>
    </row>
    <row r="3324" spans="1:15" x14ac:dyDescent="0.2">
      <c r="A3324" t="s">
        <v>63</v>
      </c>
      <c r="B3324" s="144" t="s">
        <v>87</v>
      </c>
      <c r="C3324">
        <v>350</v>
      </c>
      <c r="D3324" t="str">
        <f>VLOOKUP(Oliusala[[#This Row],[postnumer]],Sveitarfelog[#All],4,FALSE)</f>
        <v>Grundarfjarðarbær</v>
      </c>
      <c r="E3324" t="str">
        <f>VLOOKUP(Oliusala[[#This Row],[postnumer]],Sveitarfelog[#All],5,FALSE)</f>
        <v>Vesturland</v>
      </c>
      <c r="F3324" t="s">
        <v>25</v>
      </c>
      <c r="G3324" t="s">
        <v>24</v>
      </c>
      <c r="H3324" t="s">
        <v>58</v>
      </c>
      <c r="I3324" s="1">
        <v>21468</v>
      </c>
      <c r="J3324" s="2">
        <f>VLOOKUP(Oliusala[[#This Row],[tegund]],Tegundir!$B$2:$D$19,3,FALSE)*Oliusala[[#This Row],[magn]]/1000</f>
        <v>18.56982</v>
      </c>
      <c r="K3324">
        <v>2012</v>
      </c>
      <c r="L3324" t="s">
        <v>1955</v>
      </c>
      <c r="M3324" s="144" t="s">
        <v>59</v>
      </c>
    </row>
    <row r="3325" spans="1:15" x14ac:dyDescent="0.2">
      <c r="A3325" t="s">
        <v>87</v>
      </c>
      <c r="B3325" s="144" t="s">
        <v>87</v>
      </c>
      <c r="C3325">
        <v>350</v>
      </c>
      <c r="D3325" t="str">
        <f>VLOOKUP(Oliusala[[#This Row],[postnumer]],Sveitarfelog[#All],4,FALSE)</f>
        <v>Grundarfjarðarbær</v>
      </c>
      <c r="E3325" t="str">
        <f>VLOOKUP(Oliusala[[#This Row],[postnumer]],Sveitarfelog[#All],5,FALSE)</f>
        <v>Vesturland</v>
      </c>
      <c r="F3325" t="s">
        <v>25</v>
      </c>
      <c r="G3325" t="s">
        <v>24</v>
      </c>
      <c r="H3325" t="s">
        <v>58</v>
      </c>
      <c r="I3325" s="1">
        <v>101889</v>
      </c>
      <c r="J3325" s="2">
        <f>VLOOKUP(Oliusala[[#This Row],[tegund]],Tegundir!$B$2:$D$19,3,FALSE)*Oliusala[[#This Row],[magn]]/1000</f>
        <v>88.133984999999996</v>
      </c>
      <c r="K3325">
        <v>2012</v>
      </c>
      <c r="L3325" t="s">
        <v>19</v>
      </c>
      <c r="M3325" s="144" t="s">
        <v>59</v>
      </c>
      <c r="O3325" s="144" t="s">
        <v>1997</v>
      </c>
    </row>
    <row r="3326" spans="1:15" x14ac:dyDescent="0.2">
      <c r="A3326" t="s">
        <v>67</v>
      </c>
      <c r="B3326" s="144" t="s">
        <v>87</v>
      </c>
      <c r="C3326">
        <v>350</v>
      </c>
      <c r="D3326" t="str">
        <f>VLOOKUP(Oliusala[[#This Row],[postnumer]],Sveitarfelog[#All],4,FALSE)</f>
        <v>Grundarfjarðarbær</v>
      </c>
      <c r="E3326" t="str">
        <f>VLOOKUP(Oliusala[[#This Row],[postnumer]],Sveitarfelog[#All],5,FALSE)</f>
        <v>Vesturland</v>
      </c>
      <c r="F3326" t="s">
        <v>25</v>
      </c>
      <c r="G3326" t="s">
        <v>24</v>
      </c>
      <c r="H3326" t="s">
        <v>60</v>
      </c>
      <c r="I3326" s="1">
        <v>2613</v>
      </c>
      <c r="J3326" s="2">
        <f>VLOOKUP(Oliusala[[#This Row],[tegund]],Tegundir!$B$2:$D$19,3,FALSE)*Oliusala[[#This Row],[magn]]/1000</f>
        <v>2.2602449999999998</v>
      </c>
      <c r="K3326">
        <v>2012</v>
      </c>
      <c r="L3326" t="s">
        <v>19</v>
      </c>
      <c r="M3326" s="144" t="s">
        <v>59</v>
      </c>
      <c r="O3326" s="144" t="s">
        <v>1997</v>
      </c>
    </row>
    <row r="3327" spans="1:15" x14ac:dyDescent="0.2">
      <c r="A3327" t="s">
        <v>57</v>
      </c>
      <c r="B3327" s="144" t="s">
        <v>87</v>
      </c>
      <c r="C3327">
        <v>350</v>
      </c>
      <c r="D3327" t="str">
        <f>VLOOKUP(Oliusala[[#This Row],[postnumer]],Sveitarfelog[#All],4,FALSE)</f>
        <v>Grundarfjarðarbær</v>
      </c>
      <c r="E3327" t="str">
        <f>VLOOKUP(Oliusala[[#This Row],[postnumer]],Sveitarfelog[#All],5,FALSE)</f>
        <v>Vesturland</v>
      </c>
      <c r="F3327" t="s">
        <v>25</v>
      </c>
      <c r="G3327" t="s">
        <v>24</v>
      </c>
      <c r="H3327" t="s">
        <v>60</v>
      </c>
      <c r="I3327" s="1">
        <v>56013</v>
      </c>
      <c r="J3327" s="2">
        <f>VLOOKUP(Oliusala[[#This Row],[tegund]],Tegundir!$B$2:$D$19,3,FALSE)*Oliusala[[#This Row],[magn]]/1000</f>
        <v>48.451245</v>
      </c>
      <c r="K3327">
        <v>2012</v>
      </c>
      <c r="L3327" t="s">
        <v>19</v>
      </c>
      <c r="M3327" s="144" t="s">
        <v>59</v>
      </c>
      <c r="O3327" s="144" t="s">
        <v>1997</v>
      </c>
    </row>
    <row r="3328" spans="1:15" x14ac:dyDescent="0.2">
      <c r="A3328" t="s">
        <v>87</v>
      </c>
      <c r="B3328" s="144" t="s">
        <v>87</v>
      </c>
      <c r="C3328">
        <v>350</v>
      </c>
      <c r="D3328" t="str">
        <f>VLOOKUP(Oliusala[[#This Row],[postnumer]],Sveitarfelog[#All],4,FALSE)</f>
        <v>Grundarfjarðarbær</v>
      </c>
      <c r="E3328" t="str">
        <f>VLOOKUP(Oliusala[[#This Row],[postnumer]],Sveitarfelog[#All],5,FALSE)</f>
        <v>Vesturland</v>
      </c>
      <c r="F3328" t="s">
        <v>24</v>
      </c>
      <c r="G3328" t="s">
        <v>24</v>
      </c>
      <c r="H3328" t="s">
        <v>58</v>
      </c>
      <c r="I3328" s="1">
        <v>25779</v>
      </c>
      <c r="J3328" s="2">
        <f>VLOOKUP(Oliusala[[#This Row],[tegund]],Tegundir!$B$2:$D$19,3,FALSE)*Oliusala[[#This Row],[magn]]/1000</f>
        <v>22.298835</v>
      </c>
      <c r="K3328">
        <v>2012</v>
      </c>
      <c r="L3328" t="s">
        <v>18</v>
      </c>
      <c r="M3328" s="144" t="s">
        <v>59</v>
      </c>
    </row>
    <row r="3329" spans="1:15" x14ac:dyDescent="0.2">
      <c r="A3329" t="s">
        <v>87</v>
      </c>
      <c r="B3329" s="144" t="s">
        <v>87</v>
      </c>
      <c r="C3329">
        <v>350</v>
      </c>
      <c r="D3329" t="str">
        <f>VLOOKUP(Oliusala[[#This Row],[postnumer]],Sveitarfelog[#All],4,FALSE)</f>
        <v>Grundarfjarðarbær</v>
      </c>
      <c r="E3329" t="str">
        <f>VLOOKUP(Oliusala[[#This Row],[postnumer]],Sveitarfelog[#All],5,FALSE)</f>
        <v>Vesturland</v>
      </c>
      <c r="F3329" t="s">
        <v>27</v>
      </c>
      <c r="G3329" t="s">
        <v>24</v>
      </c>
      <c r="H3329" t="s">
        <v>58</v>
      </c>
      <c r="I3329" s="1">
        <v>182751</v>
      </c>
      <c r="J3329" s="2">
        <f>VLOOKUP(Oliusala[[#This Row],[tegund]],Tegundir!$B$2:$D$19,3,FALSE)*Oliusala[[#This Row],[magn]]/1000</f>
        <v>158.07961499999999</v>
      </c>
      <c r="K3329">
        <v>2012</v>
      </c>
      <c r="L3329" t="s">
        <v>19</v>
      </c>
      <c r="M3329" s="144" t="s">
        <v>59</v>
      </c>
      <c r="O3329" s="144" t="s">
        <v>1998</v>
      </c>
    </row>
    <row r="3330" spans="1:15" x14ac:dyDescent="0.2">
      <c r="A3330" t="s">
        <v>87</v>
      </c>
      <c r="B3330" s="144" t="s">
        <v>87</v>
      </c>
      <c r="C3330">
        <v>350</v>
      </c>
      <c r="D3330" t="str">
        <f>VLOOKUP(Oliusala[[#This Row],[postnumer]],Sveitarfelog[#All],4,FALSE)</f>
        <v>Grundarfjarðarbær</v>
      </c>
      <c r="E3330" t="str">
        <f>VLOOKUP(Oliusala[[#This Row],[postnumer]],Sveitarfelog[#All],5,FALSE)</f>
        <v>Vesturland</v>
      </c>
      <c r="F3330" t="s">
        <v>29</v>
      </c>
      <c r="G3330" t="s">
        <v>24</v>
      </c>
      <c r="H3330" t="s">
        <v>58</v>
      </c>
      <c r="I3330" s="1">
        <v>703536</v>
      </c>
      <c r="J3330" s="2">
        <f>VLOOKUP(Oliusala[[#This Row],[tegund]],Tegundir!$B$2:$D$19,3,FALSE)*Oliusala[[#This Row],[magn]]/1000</f>
        <v>608.55863999999997</v>
      </c>
      <c r="K3330">
        <v>2012</v>
      </c>
      <c r="L3330" t="s">
        <v>19</v>
      </c>
      <c r="M3330" s="144" t="s">
        <v>59</v>
      </c>
      <c r="O3330" s="144" t="s">
        <v>1998</v>
      </c>
    </row>
    <row r="3331" spans="1:15" x14ac:dyDescent="0.2">
      <c r="A3331" t="s">
        <v>87</v>
      </c>
      <c r="B3331" s="144" t="s">
        <v>87</v>
      </c>
      <c r="C3331">
        <v>350</v>
      </c>
      <c r="D3331" t="str">
        <f>VLOOKUP(Oliusala[[#This Row],[postnumer]],Sveitarfelog[#All],4,FALSE)</f>
        <v>Grundarfjarðarbær</v>
      </c>
      <c r="E3331" t="str">
        <f>VLOOKUP(Oliusala[[#This Row],[postnumer]],Sveitarfelog[#All],5,FALSE)</f>
        <v>Vesturland</v>
      </c>
      <c r="F3331" t="s">
        <v>30</v>
      </c>
      <c r="G3331" t="s">
        <v>24</v>
      </c>
      <c r="H3331" t="s">
        <v>58</v>
      </c>
      <c r="I3331" s="1">
        <v>285400</v>
      </c>
      <c r="J3331" s="2">
        <f>VLOOKUP(Oliusala[[#This Row],[tegund]],Tegundir!$B$2:$D$19,3,FALSE)*Oliusala[[#This Row],[magn]]/1000</f>
        <v>246.87100000000001</v>
      </c>
      <c r="K3331">
        <v>2012</v>
      </c>
      <c r="L3331" t="s">
        <v>19</v>
      </c>
      <c r="M3331" s="144" t="s">
        <v>59</v>
      </c>
      <c r="O3331" s="144" t="s">
        <v>1998</v>
      </c>
    </row>
    <row r="3332" spans="1:15" x14ac:dyDescent="0.2">
      <c r="A3332" t="s">
        <v>67</v>
      </c>
      <c r="B3332" s="144" t="s">
        <v>87</v>
      </c>
      <c r="C3332">
        <v>350</v>
      </c>
      <c r="D3332" t="str">
        <f>VLOOKUP(Oliusala[[#This Row],[postnumer]],Sveitarfelog[#All],4,FALSE)</f>
        <v>Grundarfjarðarbær</v>
      </c>
      <c r="E3332" t="str">
        <f>VLOOKUP(Oliusala[[#This Row],[postnumer]],Sveitarfelog[#All],5,FALSE)</f>
        <v>Vesturland</v>
      </c>
      <c r="F3332" t="s">
        <v>29</v>
      </c>
      <c r="G3332" t="s">
        <v>24</v>
      </c>
      <c r="H3332" t="s">
        <v>60</v>
      </c>
      <c r="I3332" s="1">
        <v>553274</v>
      </c>
      <c r="J3332" s="2">
        <f>VLOOKUP(Oliusala[[#This Row],[tegund]],Tegundir!$B$2:$D$19,3,FALSE)*Oliusala[[#This Row],[magn]]/1000</f>
        <v>478.58201000000003</v>
      </c>
      <c r="K3332">
        <v>2012</v>
      </c>
      <c r="L3332" t="s">
        <v>19</v>
      </c>
      <c r="M3332" s="144" t="s">
        <v>59</v>
      </c>
      <c r="O3332" s="144" t="s">
        <v>1998</v>
      </c>
    </row>
    <row r="3333" spans="1:15" x14ac:dyDescent="0.2">
      <c r="A3333" t="s">
        <v>67</v>
      </c>
      <c r="B3333" s="144" t="s">
        <v>87</v>
      </c>
      <c r="C3333">
        <v>350</v>
      </c>
      <c r="D3333" t="str">
        <f>VLOOKUP(Oliusala[[#This Row],[postnumer]],Sveitarfelog[#All],4,FALSE)</f>
        <v>Grundarfjarðarbær</v>
      </c>
      <c r="E3333" t="str">
        <f>VLOOKUP(Oliusala[[#This Row],[postnumer]],Sveitarfelog[#All],5,FALSE)</f>
        <v>Vesturland</v>
      </c>
      <c r="F3333" t="s">
        <v>30</v>
      </c>
      <c r="G3333" t="s">
        <v>24</v>
      </c>
      <c r="H3333" t="s">
        <v>60</v>
      </c>
      <c r="I3333" s="1">
        <v>132210</v>
      </c>
      <c r="J3333" s="2">
        <f>VLOOKUP(Oliusala[[#This Row],[tegund]],Tegundir!$B$2:$D$19,3,FALSE)*Oliusala[[#This Row],[magn]]/1000</f>
        <v>114.36165</v>
      </c>
      <c r="K3333">
        <v>2012</v>
      </c>
      <c r="L3333" t="s">
        <v>19</v>
      </c>
      <c r="M3333" s="144" t="s">
        <v>59</v>
      </c>
      <c r="O3333" s="144" t="s">
        <v>1998</v>
      </c>
    </row>
    <row r="3334" spans="1:15" x14ac:dyDescent="0.2">
      <c r="A3334" t="s">
        <v>57</v>
      </c>
      <c r="B3334" s="144" t="s">
        <v>87</v>
      </c>
      <c r="C3334">
        <v>350</v>
      </c>
      <c r="D3334" t="str">
        <f>VLOOKUP(Oliusala[[#This Row],[postnumer]],Sveitarfelog[#All],4,FALSE)</f>
        <v>Grundarfjarðarbær</v>
      </c>
      <c r="E3334" t="str">
        <f>VLOOKUP(Oliusala[[#This Row],[postnumer]],Sveitarfelog[#All],5,FALSE)</f>
        <v>Vesturland</v>
      </c>
      <c r="F3334" t="s">
        <v>24</v>
      </c>
      <c r="G3334" t="s">
        <v>24</v>
      </c>
      <c r="H3334" t="s">
        <v>60</v>
      </c>
      <c r="I3334" s="1">
        <v>33711</v>
      </c>
      <c r="J3334" s="2">
        <f>VLOOKUP(Oliusala[[#This Row],[tegund]],Tegundir!$B$2:$D$19,3,FALSE)*Oliusala[[#This Row],[magn]]/1000</f>
        <v>29.160014999999998</v>
      </c>
      <c r="K3334">
        <v>2012</v>
      </c>
      <c r="L3334" t="s">
        <v>18</v>
      </c>
      <c r="M3334" s="144" t="s">
        <v>59</v>
      </c>
    </row>
    <row r="3335" spans="1:15" x14ac:dyDescent="0.2">
      <c r="A3335" t="s">
        <v>57</v>
      </c>
      <c r="B3335" s="144" t="s">
        <v>87</v>
      </c>
      <c r="C3335">
        <v>350</v>
      </c>
      <c r="D3335" t="str">
        <f>VLOOKUP(Oliusala[[#This Row],[postnumer]],Sveitarfelog[#All],4,FALSE)</f>
        <v>Grundarfjarðarbær</v>
      </c>
      <c r="E3335" t="str">
        <f>VLOOKUP(Oliusala[[#This Row],[postnumer]],Sveitarfelog[#All],5,FALSE)</f>
        <v>Vesturland</v>
      </c>
      <c r="F3335" t="s">
        <v>29</v>
      </c>
      <c r="G3335" t="s">
        <v>24</v>
      </c>
      <c r="H3335" t="s">
        <v>60</v>
      </c>
      <c r="I3335" s="1">
        <v>2047255</v>
      </c>
      <c r="J3335" s="2">
        <f>VLOOKUP(Oliusala[[#This Row],[tegund]],Tegundir!$B$2:$D$19,3,FALSE)*Oliusala[[#This Row],[magn]]/1000</f>
        <v>1770.875575</v>
      </c>
      <c r="K3335">
        <v>2012</v>
      </c>
      <c r="L3335" t="s">
        <v>19</v>
      </c>
      <c r="M3335" s="144" t="s">
        <v>59</v>
      </c>
      <c r="O3335" s="144" t="s">
        <v>1998</v>
      </c>
    </row>
    <row r="3336" spans="1:15" x14ac:dyDescent="0.2">
      <c r="A3336" t="s">
        <v>57</v>
      </c>
      <c r="B3336" s="144" t="s">
        <v>87</v>
      </c>
      <c r="C3336">
        <v>350</v>
      </c>
      <c r="D3336" t="str">
        <f>VLOOKUP(Oliusala[[#This Row],[postnumer]],Sveitarfelog[#All],4,FALSE)</f>
        <v>Grundarfjarðarbær</v>
      </c>
      <c r="E3336" t="str">
        <f>VLOOKUP(Oliusala[[#This Row],[postnumer]],Sveitarfelog[#All],5,FALSE)</f>
        <v>Vesturland</v>
      </c>
      <c r="F3336" t="s">
        <v>30</v>
      </c>
      <c r="G3336" t="s">
        <v>24</v>
      </c>
      <c r="H3336" t="s">
        <v>60</v>
      </c>
      <c r="I3336" s="1">
        <v>88581</v>
      </c>
      <c r="J3336" s="2">
        <f>VLOOKUP(Oliusala[[#This Row],[tegund]],Tegundir!$B$2:$D$19,3,FALSE)*Oliusala[[#This Row],[magn]]/1000</f>
        <v>76.622565000000009</v>
      </c>
      <c r="K3336">
        <v>2012</v>
      </c>
      <c r="L3336" t="s">
        <v>19</v>
      </c>
      <c r="M3336" s="144" t="s">
        <v>59</v>
      </c>
      <c r="O3336" s="144" t="s">
        <v>1998</v>
      </c>
    </row>
    <row r="3337" spans="1:15" x14ac:dyDescent="0.2">
      <c r="A3337" t="s">
        <v>63</v>
      </c>
      <c r="B3337" s="144" t="s">
        <v>87</v>
      </c>
      <c r="C3337">
        <v>350</v>
      </c>
      <c r="D3337" t="str">
        <f>VLOOKUP(Oliusala[[#This Row],[postnumer]],Sveitarfelog[#All],4,FALSE)</f>
        <v>Grundarfjarðarbær</v>
      </c>
      <c r="E3337" t="str">
        <f>VLOOKUP(Oliusala[[#This Row],[postnumer]],Sveitarfelog[#All],5,FALSE)</f>
        <v>Vesturland</v>
      </c>
      <c r="F3337" t="s">
        <v>24</v>
      </c>
      <c r="G3337" t="s">
        <v>24</v>
      </c>
      <c r="H3337" t="s">
        <v>58</v>
      </c>
      <c r="I3337" s="1">
        <v>358256</v>
      </c>
      <c r="J3337" s="2">
        <f>VLOOKUP(Oliusala[[#This Row],[tegund]],Tegundir!$B$2:$D$19,3,FALSE)*Oliusala[[#This Row],[magn]]/1000</f>
        <v>309.89143999999999</v>
      </c>
      <c r="K3337">
        <v>2012</v>
      </c>
      <c r="L3337" t="s">
        <v>18</v>
      </c>
      <c r="M3337" s="144" t="s">
        <v>59</v>
      </c>
    </row>
    <row r="3338" spans="1:15" x14ac:dyDescent="0.2">
      <c r="A3338" t="s">
        <v>63</v>
      </c>
      <c r="B3338" s="144" t="s">
        <v>87</v>
      </c>
      <c r="C3338">
        <v>350</v>
      </c>
      <c r="D3338" t="str">
        <f>VLOOKUP(Oliusala[[#This Row],[postnumer]],Sveitarfelog[#All],4,FALSE)</f>
        <v>Grundarfjarðarbær</v>
      </c>
      <c r="E3338" t="str">
        <f>VLOOKUP(Oliusala[[#This Row],[postnumer]],Sveitarfelog[#All],5,FALSE)</f>
        <v>Vesturland</v>
      </c>
      <c r="F3338" t="s">
        <v>24</v>
      </c>
      <c r="G3338" t="s">
        <v>24</v>
      </c>
      <c r="H3338" t="s">
        <v>58</v>
      </c>
      <c r="I3338" s="1">
        <v>108624</v>
      </c>
      <c r="J3338" s="2">
        <f>VLOOKUP(Oliusala[[#This Row],[tegund]],Tegundir!$B$2:$D$19,3,FALSE)*Oliusala[[#This Row],[magn]]/1000</f>
        <v>93.959759999999989</v>
      </c>
      <c r="K3338">
        <v>2012</v>
      </c>
      <c r="L3338" t="s">
        <v>18</v>
      </c>
      <c r="M3338" s="144" t="s">
        <v>59</v>
      </c>
    </row>
    <row r="3339" spans="1:15" x14ac:dyDescent="0.2">
      <c r="A3339" t="s">
        <v>63</v>
      </c>
      <c r="B3339" s="144" t="s">
        <v>98</v>
      </c>
      <c r="C3339">
        <v>355</v>
      </c>
      <c r="D3339" t="str">
        <f>VLOOKUP(Oliusala[[#This Row],[postnumer]],Sveitarfelog[#All],4,FALSE)</f>
        <v>Snæfellsbær</v>
      </c>
      <c r="E3339" t="str">
        <f>VLOOKUP(Oliusala[[#This Row],[postnumer]],Sveitarfelog[#All],5,FALSE)</f>
        <v>Vesturland</v>
      </c>
      <c r="F3339" t="s">
        <v>25</v>
      </c>
      <c r="G3339" t="s">
        <v>24</v>
      </c>
      <c r="H3339" t="s">
        <v>58</v>
      </c>
      <c r="I3339" s="1">
        <v>62777</v>
      </c>
      <c r="J3339" s="2">
        <f>VLOOKUP(Oliusala[[#This Row],[tegund]],Tegundir!$B$2:$D$19,3,FALSE)*Oliusala[[#This Row],[magn]]/1000</f>
        <v>54.302104999999997</v>
      </c>
      <c r="K3339">
        <v>2012</v>
      </c>
      <c r="L3339" t="s">
        <v>1955</v>
      </c>
      <c r="M3339" s="144" t="s">
        <v>59</v>
      </c>
    </row>
    <row r="3340" spans="1:15" x14ac:dyDescent="0.2">
      <c r="A3340" t="s">
        <v>63</v>
      </c>
      <c r="B3340" s="144" t="s">
        <v>67</v>
      </c>
      <c r="C3340">
        <v>355</v>
      </c>
      <c r="D3340" t="str">
        <f>VLOOKUP(Oliusala[[#This Row],[postnumer]],Sveitarfelog[#All],4,FALSE)</f>
        <v>Snæfellsbær</v>
      </c>
      <c r="E3340" t="str">
        <f>VLOOKUP(Oliusala[[#This Row],[postnumer]],Sveitarfelog[#All],5,FALSE)</f>
        <v>Vesturland</v>
      </c>
      <c r="F3340" t="s">
        <v>25</v>
      </c>
      <c r="G3340" t="s">
        <v>24</v>
      </c>
      <c r="H3340" t="s">
        <v>58</v>
      </c>
      <c r="I3340" s="1">
        <v>41652</v>
      </c>
      <c r="J3340" s="2">
        <f>VLOOKUP(Oliusala[[#This Row],[tegund]],Tegundir!$B$2:$D$19,3,FALSE)*Oliusala[[#This Row],[magn]]/1000</f>
        <v>36.028980000000004</v>
      </c>
      <c r="K3340">
        <v>2012</v>
      </c>
      <c r="L3340" t="s">
        <v>19</v>
      </c>
      <c r="M3340" s="144" t="s">
        <v>59</v>
      </c>
      <c r="O3340" s="144" t="s">
        <v>1997</v>
      </c>
    </row>
    <row r="3341" spans="1:15" x14ac:dyDescent="0.2">
      <c r="A3341" t="s">
        <v>63</v>
      </c>
      <c r="B3341" s="144" t="s">
        <v>67</v>
      </c>
      <c r="C3341">
        <v>355</v>
      </c>
      <c r="D3341" t="str">
        <f>VLOOKUP(Oliusala[[#This Row],[postnumer]],Sveitarfelog[#All],4,FALSE)</f>
        <v>Snæfellsbær</v>
      </c>
      <c r="E3341" t="str">
        <f>VLOOKUP(Oliusala[[#This Row],[postnumer]],Sveitarfelog[#All],5,FALSE)</f>
        <v>Vesturland</v>
      </c>
      <c r="F3341" t="s">
        <v>25</v>
      </c>
      <c r="G3341" t="s">
        <v>24</v>
      </c>
      <c r="H3341" t="s">
        <v>58</v>
      </c>
      <c r="I3341" s="1">
        <v>41909</v>
      </c>
      <c r="J3341" s="2">
        <f>VLOOKUP(Oliusala[[#This Row],[tegund]],Tegundir!$B$2:$D$19,3,FALSE)*Oliusala[[#This Row],[magn]]/1000</f>
        <v>36.251284999999996</v>
      </c>
      <c r="K3341">
        <v>2012</v>
      </c>
      <c r="L3341" t="s">
        <v>19</v>
      </c>
      <c r="M3341" s="144" t="s">
        <v>59</v>
      </c>
      <c r="O3341" s="144" t="s">
        <v>1997</v>
      </c>
    </row>
    <row r="3342" spans="1:15" x14ac:dyDescent="0.2">
      <c r="A3342" t="s">
        <v>67</v>
      </c>
      <c r="B3342" s="144" t="s">
        <v>98</v>
      </c>
      <c r="C3342">
        <v>355</v>
      </c>
      <c r="D3342" t="str">
        <f>VLOOKUP(Oliusala[[#This Row],[postnumer]],Sveitarfelog[#All],4,FALSE)</f>
        <v>Snæfellsbær</v>
      </c>
      <c r="E3342" t="str">
        <f>VLOOKUP(Oliusala[[#This Row],[postnumer]],Sveitarfelog[#All],5,FALSE)</f>
        <v>Vesturland</v>
      </c>
      <c r="F3342" t="s">
        <v>25</v>
      </c>
      <c r="G3342" t="s">
        <v>24</v>
      </c>
      <c r="H3342" t="s">
        <v>60</v>
      </c>
      <c r="I3342" s="1">
        <v>9424</v>
      </c>
      <c r="J3342" s="2">
        <f>VLOOKUP(Oliusala[[#This Row],[tegund]],Tegundir!$B$2:$D$19,3,FALSE)*Oliusala[[#This Row],[magn]]/1000</f>
        <v>8.1517599999999995</v>
      </c>
      <c r="K3342">
        <v>2012</v>
      </c>
      <c r="L3342" t="s">
        <v>1955</v>
      </c>
      <c r="M3342" s="144" t="s">
        <v>59</v>
      </c>
    </row>
    <row r="3343" spans="1:15" x14ac:dyDescent="0.2">
      <c r="A3343" t="s">
        <v>67</v>
      </c>
      <c r="B3343" s="144" t="s">
        <v>67</v>
      </c>
      <c r="C3343">
        <v>355</v>
      </c>
      <c r="D3343" t="str">
        <f>VLOOKUP(Oliusala[[#This Row],[postnumer]],Sveitarfelog[#All],4,FALSE)</f>
        <v>Snæfellsbær</v>
      </c>
      <c r="E3343" t="str">
        <f>VLOOKUP(Oliusala[[#This Row],[postnumer]],Sveitarfelog[#All],5,FALSE)</f>
        <v>Vesturland</v>
      </c>
      <c r="F3343" t="s">
        <v>25</v>
      </c>
      <c r="G3343" t="s">
        <v>24</v>
      </c>
      <c r="H3343" t="s">
        <v>58</v>
      </c>
      <c r="I3343" s="1">
        <v>248144</v>
      </c>
      <c r="J3343" s="2">
        <f>VLOOKUP(Oliusala[[#This Row],[tegund]],Tegundir!$B$2:$D$19,3,FALSE)*Oliusala[[#This Row],[magn]]/1000</f>
        <v>214.64455999999998</v>
      </c>
      <c r="K3343">
        <v>2012</v>
      </c>
      <c r="L3343" t="s">
        <v>19</v>
      </c>
      <c r="M3343" s="144" t="s">
        <v>59</v>
      </c>
      <c r="O3343" s="144" t="s">
        <v>1997</v>
      </c>
    </row>
    <row r="3344" spans="1:15" x14ac:dyDescent="0.2">
      <c r="A3344" t="s">
        <v>66</v>
      </c>
      <c r="B3344" s="144" t="s">
        <v>67</v>
      </c>
      <c r="C3344">
        <v>355</v>
      </c>
      <c r="D3344" t="str">
        <f>VLOOKUP(Oliusala[[#This Row],[postnumer]],Sveitarfelog[#All],4,FALSE)</f>
        <v>Snæfellsbær</v>
      </c>
      <c r="E3344" t="str">
        <f>VLOOKUP(Oliusala[[#This Row],[postnumer]],Sveitarfelog[#All],5,FALSE)</f>
        <v>Vesturland</v>
      </c>
      <c r="F3344" t="s">
        <v>25</v>
      </c>
      <c r="G3344" t="s">
        <v>24</v>
      </c>
      <c r="H3344" t="s">
        <v>60</v>
      </c>
      <c r="I3344" s="1">
        <v>500</v>
      </c>
      <c r="J3344" s="2">
        <f>VLOOKUP(Oliusala[[#This Row],[tegund]],Tegundir!$B$2:$D$19,3,FALSE)*Oliusala[[#This Row],[magn]]/1000</f>
        <v>0.4325</v>
      </c>
      <c r="K3344">
        <v>2012</v>
      </c>
      <c r="L3344" t="s">
        <v>19</v>
      </c>
      <c r="M3344" s="144" t="s">
        <v>59</v>
      </c>
      <c r="O3344" s="144" t="s">
        <v>1997</v>
      </c>
    </row>
    <row r="3345" spans="1:15" x14ac:dyDescent="0.2">
      <c r="A3345" t="s">
        <v>57</v>
      </c>
      <c r="B3345" s="144" t="s">
        <v>98</v>
      </c>
      <c r="C3345">
        <v>355</v>
      </c>
      <c r="D3345" t="str">
        <f>VLOOKUP(Oliusala[[#This Row],[postnumer]],Sveitarfelog[#All],4,FALSE)</f>
        <v>Snæfellsbær</v>
      </c>
      <c r="E3345" t="str">
        <f>VLOOKUP(Oliusala[[#This Row],[postnumer]],Sveitarfelog[#All],5,FALSE)</f>
        <v>Vesturland</v>
      </c>
      <c r="F3345" t="s">
        <v>25</v>
      </c>
      <c r="G3345" t="s">
        <v>24</v>
      </c>
      <c r="H3345" t="s">
        <v>60</v>
      </c>
      <c r="I3345" s="1">
        <v>19801</v>
      </c>
      <c r="J3345" s="2">
        <f>VLOOKUP(Oliusala[[#This Row],[tegund]],Tegundir!$B$2:$D$19,3,FALSE)*Oliusala[[#This Row],[magn]]/1000</f>
        <v>17.127865</v>
      </c>
      <c r="K3345">
        <v>2012</v>
      </c>
      <c r="L3345" t="s">
        <v>1955</v>
      </c>
      <c r="M3345" s="144" t="s">
        <v>59</v>
      </c>
    </row>
    <row r="3346" spans="1:15" x14ac:dyDescent="0.2">
      <c r="A3346" t="s">
        <v>57</v>
      </c>
      <c r="B3346" s="144" t="s">
        <v>67</v>
      </c>
      <c r="C3346">
        <v>355</v>
      </c>
      <c r="D3346" t="str">
        <f>VLOOKUP(Oliusala[[#This Row],[postnumer]],Sveitarfelog[#All],4,FALSE)</f>
        <v>Snæfellsbær</v>
      </c>
      <c r="E3346" t="str">
        <f>VLOOKUP(Oliusala[[#This Row],[postnumer]],Sveitarfelog[#All],5,FALSE)</f>
        <v>Vesturland</v>
      </c>
      <c r="F3346" t="s">
        <v>25</v>
      </c>
      <c r="G3346" t="s">
        <v>24</v>
      </c>
      <c r="H3346" t="s">
        <v>60</v>
      </c>
      <c r="I3346" s="1">
        <v>39834</v>
      </c>
      <c r="J3346" s="2">
        <f>VLOOKUP(Oliusala[[#This Row],[tegund]],Tegundir!$B$2:$D$19,3,FALSE)*Oliusala[[#This Row],[magn]]/1000</f>
        <v>34.456409999999998</v>
      </c>
      <c r="K3346">
        <v>2012</v>
      </c>
      <c r="L3346" t="s">
        <v>19</v>
      </c>
      <c r="M3346" s="144" t="s">
        <v>59</v>
      </c>
      <c r="O3346" s="144" t="s">
        <v>1997</v>
      </c>
    </row>
    <row r="3347" spans="1:15" x14ac:dyDescent="0.2">
      <c r="A3347" t="s">
        <v>63</v>
      </c>
      <c r="B3347" s="144" t="s">
        <v>99</v>
      </c>
      <c r="C3347">
        <v>360</v>
      </c>
      <c r="D3347" t="str">
        <f>VLOOKUP(Oliusala[[#This Row],[postnumer]],Sveitarfelog[#All],4,FALSE)</f>
        <v>Snæfellsbær</v>
      </c>
      <c r="E3347" t="str">
        <f>VLOOKUP(Oliusala[[#This Row],[postnumer]],Sveitarfelog[#All],5,FALSE)</f>
        <v>Vesturland</v>
      </c>
      <c r="F3347" t="s">
        <v>25</v>
      </c>
      <c r="G3347" t="s">
        <v>24</v>
      </c>
      <c r="H3347" t="s">
        <v>58</v>
      </c>
      <c r="I3347" s="1">
        <v>68945</v>
      </c>
      <c r="J3347" s="2">
        <f>VLOOKUP(Oliusala[[#This Row],[tegund]],Tegundir!$B$2:$D$19,3,FALSE)*Oliusala[[#This Row],[magn]]/1000</f>
        <v>59.637425</v>
      </c>
      <c r="K3347">
        <v>2012</v>
      </c>
      <c r="L3347" t="s">
        <v>19</v>
      </c>
      <c r="M3347" s="144" t="s">
        <v>59</v>
      </c>
      <c r="O3347" s="144" t="s">
        <v>1997</v>
      </c>
    </row>
    <row r="3348" spans="1:15" x14ac:dyDescent="0.2">
      <c r="A3348" t="s">
        <v>67</v>
      </c>
      <c r="B3348" s="144" t="s">
        <v>99</v>
      </c>
      <c r="C3348">
        <v>360</v>
      </c>
      <c r="D3348" t="str">
        <f>VLOOKUP(Oliusala[[#This Row],[postnumer]],Sveitarfelog[#All],4,FALSE)</f>
        <v>Snæfellsbær</v>
      </c>
      <c r="E3348" t="str">
        <f>VLOOKUP(Oliusala[[#This Row],[postnumer]],Sveitarfelog[#All],5,FALSE)</f>
        <v>Vesturland</v>
      </c>
      <c r="F3348" t="s">
        <v>25</v>
      </c>
      <c r="G3348" t="s">
        <v>24</v>
      </c>
      <c r="H3348" t="s">
        <v>60</v>
      </c>
      <c r="I3348" s="1">
        <v>5193</v>
      </c>
      <c r="J3348" s="2">
        <f>VLOOKUP(Oliusala[[#This Row],[tegund]],Tegundir!$B$2:$D$19,3,FALSE)*Oliusala[[#This Row],[magn]]/1000</f>
        <v>4.4919449999999994</v>
      </c>
      <c r="K3348">
        <v>2012</v>
      </c>
      <c r="L3348" t="s">
        <v>19</v>
      </c>
      <c r="M3348" s="144" t="s">
        <v>59</v>
      </c>
      <c r="O3348" s="144" t="s">
        <v>1997</v>
      </c>
    </row>
    <row r="3349" spans="1:15" x14ac:dyDescent="0.2">
      <c r="A3349" t="s">
        <v>57</v>
      </c>
      <c r="B3349" s="144" t="s">
        <v>99</v>
      </c>
      <c r="C3349">
        <v>360</v>
      </c>
      <c r="D3349" t="str">
        <f>VLOOKUP(Oliusala[[#This Row],[postnumer]],Sveitarfelog[#All],4,FALSE)</f>
        <v>Snæfellsbær</v>
      </c>
      <c r="E3349" t="str">
        <f>VLOOKUP(Oliusala[[#This Row],[postnumer]],Sveitarfelog[#All],5,FALSE)</f>
        <v>Vesturland</v>
      </c>
      <c r="F3349" t="s">
        <v>25</v>
      </c>
      <c r="G3349" t="s">
        <v>24</v>
      </c>
      <c r="H3349" t="s">
        <v>60</v>
      </c>
      <c r="I3349" s="1">
        <v>188627</v>
      </c>
      <c r="J3349" s="2">
        <f>VLOOKUP(Oliusala[[#This Row],[tegund]],Tegundir!$B$2:$D$19,3,FALSE)*Oliusala[[#This Row],[magn]]/1000</f>
        <v>163.16235500000002</v>
      </c>
      <c r="K3349">
        <v>2012</v>
      </c>
      <c r="L3349" t="s">
        <v>19</v>
      </c>
      <c r="M3349" s="144" t="s">
        <v>59</v>
      </c>
      <c r="O3349" s="144" t="s">
        <v>1997</v>
      </c>
    </row>
    <row r="3350" spans="1:15" x14ac:dyDescent="0.2">
      <c r="A3350" t="s">
        <v>67</v>
      </c>
      <c r="B3350" s="144" t="s">
        <v>67</v>
      </c>
      <c r="C3350">
        <v>355</v>
      </c>
      <c r="D3350" t="str">
        <f>VLOOKUP(Oliusala[[#This Row],[postnumer]],Sveitarfelog[#All],4,FALSE)</f>
        <v>Snæfellsbær</v>
      </c>
      <c r="E3350" t="str">
        <f>VLOOKUP(Oliusala[[#This Row],[postnumer]],Sveitarfelog[#All],5,FALSE)</f>
        <v>Vesturland</v>
      </c>
      <c r="F3350" t="s">
        <v>24</v>
      </c>
      <c r="G3350" t="s">
        <v>24</v>
      </c>
      <c r="H3350" t="s">
        <v>58</v>
      </c>
      <c r="I3350" s="1">
        <v>23845</v>
      </c>
      <c r="J3350" s="2">
        <f>VLOOKUP(Oliusala[[#This Row],[tegund]],Tegundir!$B$2:$D$19,3,FALSE)*Oliusala[[#This Row],[magn]]/1000</f>
        <v>20.625924999999999</v>
      </c>
      <c r="K3350">
        <v>2012</v>
      </c>
      <c r="L3350" t="s">
        <v>18</v>
      </c>
      <c r="M3350" s="144" t="s">
        <v>59</v>
      </c>
    </row>
    <row r="3351" spans="1:15" x14ac:dyDescent="0.2">
      <c r="A3351" t="s">
        <v>67</v>
      </c>
      <c r="B3351" s="144" t="s">
        <v>67</v>
      </c>
      <c r="C3351">
        <v>355</v>
      </c>
      <c r="D3351" t="str">
        <f>VLOOKUP(Oliusala[[#This Row],[postnumer]],Sveitarfelog[#All],4,FALSE)</f>
        <v>Snæfellsbær</v>
      </c>
      <c r="E3351" t="str">
        <f>VLOOKUP(Oliusala[[#This Row],[postnumer]],Sveitarfelog[#All],5,FALSE)</f>
        <v>Vesturland</v>
      </c>
      <c r="F3351" t="s">
        <v>29</v>
      </c>
      <c r="G3351" t="s">
        <v>24</v>
      </c>
      <c r="H3351" t="s">
        <v>58</v>
      </c>
      <c r="I3351" s="1">
        <v>119819</v>
      </c>
      <c r="J3351" s="2">
        <f>VLOOKUP(Oliusala[[#This Row],[tegund]],Tegundir!$B$2:$D$19,3,FALSE)*Oliusala[[#This Row],[magn]]/1000</f>
        <v>103.643435</v>
      </c>
      <c r="K3351">
        <v>2012</v>
      </c>
      <c r="L3351" t="s">
        <v>19</v>
      </c>
      <c r="M3351" s="144" t="s">
        <v>59</v>
      </c>
      <c r="O3351" s="144" t="s">
        <v>1998</v>
      </c>
    </row>
    <row r="3352" spans="1:15" x14ac:dyDescent="0.2">
      <c r="A3352" t="s">
        <v>67</v>
      </c>
      <c r="B3352" s="144" t="s">
        <v>67</v>
      </c>
      <c r="C3352">
        <v>355</v>
      </c>
      <c r="D3352" t="str">
        <f>VLOOKUP(Oliusala[[#This Row],[postnumer]],Sveitarfelog[#All],4,FALSE)</f>
        <v>Snæfellsbær</v>
      </c>
      <c r="E3352" t="str">
        <f>VLOOKUP(Oliusala[[#This Row],[postnumer]],Sveitarfelog[#All],5,FALSE)</f>
        <v>Vesturland</v>
      </c>
      <c r="F3352" t="s">
        <v>30</v>
      </c>
      <c r="G3352" t="s">
        <v>24</v>
      </c>
      <c r="H3352" t="s">
        <v>58</v>
      </c>
      <c r="I3352" s="1">
        <v>620321</v>
      </c>
      <c r="J3352" s="2">
        <f>VLOOKUP(Oliusala[[#This Row],[tegund]],Tegundir!$B$2:$D$19,3,FALSE)*Oliusala[[#This Row],[magn]]/1000</f>
        <v>536.57766500000002</v>
      </c>
      <c r="K3352">
        <v>2012</v>
      </c>
      <c r="L3352" t="s">
        <v>19</v>
      </c>
      <c r="M3352" s="144" t="s">
        <v>59</v>
      </c>
      <c r="O3352" s="144" t="s">
        <v>1998</v>
      </c>
    </row>
    <row r="3353" spans="1:15" x14ac:dyDescent="0.2">
      <c r="A3353" t="s">
        <v>63</v>
      </c>
      <c r="B3353" s="144" t="s">
        <v>98</v>
      </c>
      <c r="C3353">
        <v>355</v>
      </c>
      <c r="D3353" t="str">
        <f>VLOOKUP(Oliusala[[#This Row],[postnumer]],Sveitarfelog[#All],4,FALSE)</f>
        <v>Snæfellsbær</v>
      </c>
      <c r="E3353" t="str">
        <f>VLOOKUP(Oliusala[[#This Row],[postnumer]],Sveitarfelog[#All],5,FALSE)</f>
        <v>Vesturland</v>
      </c>
      <c r="F3353" t="s">
        <v>24</v>
      </c>
      <c r="G3353" t="s">
        <v>24</v>
      </c>
      <c r="H3353" t="s">
        <v>58</v>
      </c>
      <c r="I3353" s="1">
        <v>52668</v>
      </c>
      <c r="J3353" s="2">
        <f>VLOOKUP(Oliusala[[#This Row],[tegund]],Tegundir!$B$2:$D$19,3,FALSE)*Oliusala[[#This Row],[magn]]/1000</f>
        <v>45.55782</v>
      </c>
      <c r="K3353">
        <v>2012</v>
      </c>
      <c r="L3353" t="s">
        <v>18</v>
      </c>
      <c r="M3353" s="144" t="s">
        <v>59</v>
      </c>
    </row>
    <row r="3354" spans="1:15" x14ac:dyDescent="0.2">
      <c r="A3354" t="s">
        <v>63</v>
      </c>
      <c r="B3354" s="144" t="s">
        <v>67</v>
      </c>
      <c r="C3354">
        <v>355</v>
      </c>
      <c r="D3354" t="str">
        <f>VLOOKUP(Oliusala[[#This Row],[postnumer]],Sveitarfelog[#All],4,FALSE)</f>
        <v>Snæfellsbær</v>
      </c>
      <c r="E3354" t="str">
        <f>VLOOKUP(Oliusala[[#This Row],[postnumer]],Sveitarfelog[#All],5,FALSE)</f>
        <v>Vesturland</v>
      </c>
      <c r="F3354" t="s">
        <v>24</v>
      </c>
      <c r="G3354" t="s">
        <v>24</v>
      </c>
      <c r="H3354" t="s">
        <v>58</v>
      </c>
      <c r="I3354" s="1">
        <v>613972</v>
      </c>
      <c r="J3354" s="2">
        <f>VLOOKUP(Oliusala[[#This Row],[tegund]],Tegundir!$B$2:$D$19,3,FALSE)*Oliusala[[#This Row],[magn]]/1000</f>
        <v>531.08578</v>
      </c>
      <c r="K3354">
        <v>2012</v>
      </c>
      <c r="L3354" t="s">
        <v>18</v>
      </c>
      <c r="M3354" s="144" t="s">
        <v>59</v>
      </c>
    </row>
    <row r="3355" spans="1:15" x14ac:dyDescent="0.2">
      <c r="A3355" t="s">
        <v>67</v>
      </c>
      <c r="B3355" s="144" t="s">
        <v>99</v>
      </c>
      <c r="C3355">
        <v>360</v>
      </c>
      <c r="D3355" t="str">
        <f>VLOOKUP(Oliusala[[#This Row],[postnumer]],Sveitarfelog[#All],4,FALSE)</f>
        <v>Snæfellsbær</v>
      </c>
      <c r="E3355" t="str">
        <f>VLOOKUP(Oliusala[[#This Row],[postnumer]],Sveitarfelog[#All],5,FALSE)</f>
        <v>Vesturland</v>
      </c>
      <c r="F3355" t="s">
        <v>29</v>
      </c>
      <c r="G3355" t="s">
        <v>24</v>
      </c>
      <c r="H3355" t="s">
        <v>60</v>
      </c>
      <c r="I3355" s="1">
        <v>16107</v>
      </c>
      <c r="J3355" s="2">
        <f>VLOOKUP(Oliusala[[#This Row],[tegund]],Tegundir!$B$2:$D$19,3,FALSE)*Oliusala[[#This Row],[magn]]/1000</f>
        <v>13.932555000000001</v>
      </c>
      <c r="K3355">
        <v>2012</v>
      </c>
      <c r="L3355" t="s">
        <v>19</v>
      </c>
      <c r="M3355" s="144" t="s">
        <v>59</v>
      </c>
      <c r="O3355" s="144" t="s">
        <v>1998</v>
      </c>
    </row>
    <row r="3356" spans="1:15" x14ac:dyDescent="0.2">
      <c r="A3356" t="s">
        <v>67</v>
      </c>
      <c r="B3356" s="144" t="s">
        <v>99</v>
      </c>
      <c r="C3356">
        <v>360</v>
      </c>
      <c r="D3356" t="str">
        <f>VLOOKUP(Oliusala[[#This Row],[postnumer]],Sveitarfelog[#All],4,FALSE)</f>
        <v>Snæfellsbær</v>
      </c>
      <c r="E3356" t="str">
        <f>VLOOKUP(Oliusala[[#This Row],[postnumer]],Sveitarfelog[#All],5,FALSE)</f>
        <v>Vesturland</v>
      </c>
      <c r="F3356" t="s">
        <v>30</v>
      </c>
      <c r="G3356" t="s">
        <v>24</v>
      </c>
      <c r="H3356" t="s">
        <v>60</v>
      </c>
      <c r="I3356" s="1">
        <v>200099</v>
      </c>
      <c r="J3356" s="2">
        <f>VLOOKUP(Oliusala[[#This Row],[tegund]],Tegundir!$B$2:$D$19,3,FALSE)*Oliusala[[#This Row],[magn]]/1000</f>
        <v>173.085635</v>
      </c>
      <c r="K3356">
        <v>2012</v>
      </c>
      <c r="L3356" t="s">
        <v>19</v>
      </c>
      <c r="M3356" s="144" t="s">
        <v>59</v>
      </c>
      <c r="O3356" s="144" t="s">
        <v>1998</v>
      </c>
    </row>
    <row r="3357" spans="1:15" x14ac:dyDescent="0.2">
      <c r="A3357" t="s">
        <v>57</v>
      </c>
      <c r="B3357" s="144" t="s">
        <v>99</v>
      </c>
      <c r="C3357">
        <v>360</v>
      </c>
      <c r="D3357" t="str">
        <f>VLOOKUP(Oliusala[[#This Row],[postnumer]],Sveitarfelog[#All],4,FALSE)</f>
        <v>Snæfellsbær</v>
      </c>
      <c r="E3357" t="str">
        <f>VLOOKUP(Oliusala[[#This Row],[postnumer]],Sveitarfelog[#All],5,FALSE)</f>
        <v>Vesturland</v>
      </c>
      <c r="F3357" t="s">
        <v>24</v>
      </c>
      <c r="G3357" t="s">
        <v>24</v>
      </c>
      <c r="H3357" t="s">
        <v>60</v>
      </c>
      <c r="I3357" s="1">
        <v>13817</v>
      </c>
      <c r="J3357" s="2">
        <f>VLOOKUP(Oliusala[[#This Row],[tegund]],Tegundir!$B$2:$D$19,3,FALSE)*Oliusala[[#This Row],[magn]]/1000</f>
        <v>11.951705</v>
      </c>
      <c r="K3357">
        <v>2012</v>
      </c>
      <c r="L3357" t="s">
        <v>18</v>
      </c>
      <c r="M3357" s="144" t="s">
        <v>59</v>
      </c>
    </row>
    <row r="3358" spans="1:15" x14ac:dyDescent="0.2">
      <c r="A3358" t="s">
        <v>57</v>
      </c>
      <c r="B3358" s="144" t="s">
        <v>99</v>
      </c>
      <c r="C3358">
        <v>360</v>
      </c>
      <c r="D3358" t="str">
        <f>VLOOKUP(Oliusala[[#This Row],[postnumer]],Sveitarfelog[#All],4,FALSE)</f>
        <v>Snæfellsbær</v>
      </c>
      <c r="E3358" t="str">
        <f>VLOOKUP(Oliusala[[#This Row],[postnumer]],Sveitarfelog[#All],5,FALSE)</f>
        <v>Vesturland</v>
      </c>
      <c r="F3358" t="s">
        <v>29</v>
      </c>
      <c r="G3358" t="s">
        <v>24</v>
      </c>
      <c r="H3358" t="s">
        <v>60</v>
      </c>
      <c r="I3358" s="1">
        <v>1037564</v>
      </c>
      <c r="J3358" s="2">
        <f>VLOOKUP(Oliusala[[#This Row],[tegund]],Tegundir!$B$2:$D$19,3,FALSE)*Oliusala[[#This Row],[magn]]/1000</f>
        <v>897.49285999999995</v>
      </c>
      <c r="K3358">
        <v>2012</v>
      </c>
      <c r="L3358" t="s">
        <v>19</v>
      </c>
      <c r="M3358" s="144" t="s">
        <v>59</v>
      </c>
      <c r="O3358" s="144" t="s">
        <v>1998</v>
      </c>
    </row>
    <row r="3359" spans="1:15" x14ac:dyDescent="0.2">
      <c r="A3359" t="s">
        <v>57</v>
      </c>
      <c r="B3359" s="144" t="s">
        <v>99</v>
      </c>
      <c r="C3359">
        <v>360</v>
      </c>
      <c r="D3359" t="str">
        <f>VLOOKUP(Oliusala[[#This Row],[postnumer]],Sveitarfelog[#All],4,FALSE)</f>
        <v>Snæfellsbær</v>
      </c>
      <c r="E3359" t="str">
        <f>VLOOKUP(Oliusala[[#This Row],[postnumer]],Sveitarfelog[#All],5,FALSE)</f>
        <v>Vesturland</v>
      </c>
      <c r="F3359" t="s">
        <v>30</v>
      </c>
      <c r="G3359" t="s">
        <v>24</v>
      </c>
      <c r="H3359" t="s">
        <v>60</v>
      </c>
      <c r="I3359" s="1">
        <v>276268</v>
      </c>
      <c r="J3359" s="2">
        <f>VLOOKUP(Oliusala[[#This Row],[tegund]],Tegundir!$B$2:$D$19,3,FALSE)*Oliusala[[#This Row],[magn]]/1000</f>
        <v>238.97182000000001</v>
      </c>
      <c r="K3359">
        <v>2012</v>
      </c>
      <c r="L3359" t="s">
        <v>19</v>
      </c>
      <c r="M3359" s="144" t="s">
        <v>59</v>
      </c>
      <c r="O3359" s="144" t="s">
        <v>1998</v>
      </c>
    </row>
    <row r="3360" spans="1:15" x14ac:dyDescent="0.2">
      <c r="A3360" t="s">
        <v>63</v>
      </c>
      <c r="B3360" s="144" t="s">
        <v>99</v>
      </c>
      <c r="C3360">
        <v>360</v>
      </c>
      <c r="D3360" t="str">
        <f>VLOOKUP(Oliusala[[#This Row],[postnumer]],Sveitarfelog[#All],4,FALSE)</f>
        <v>Snæfellsbær</v>
      </c>
      <c r="E3360" t="str">
        <f>VLOOKUP(Oliusala[[#This Row],[postnumer]],Sveitarfelog[#All],5,FALSE)</f>
        <v>Vesturland</v>
      </c>
      <c r="F3360" t="s">
        <v>24</v>
      </c>
      <c r="G3360" t="s">
        <v>24</v>
      </c>
      <c r="H3360" t="s">
        <v>58</v>
      </c>
      <c r="I3360" s="1">
        <v>120003</v>
      </c>
      <c r="J3360" s="2">
        <f>VLOOKUP(Oliusala[[#This Row],[tegund]],Tegundir!$B$2:$D$19,3,FALSE)*Oliusala[[#This Row],[magn]]/1000</f>
        <v>103.802595</v>
      </c>
      <c r="K3360">
        <v>2012</v>
      </c>
      <c r="L3360" t="s">
        <v>18</v>
      </c>
      <c r="M3360" s="144" t="s">
        <v>59</v>
      </c>
    </row>
    <row r="3361" spans="1:15" x14ac:dyDescent="0.2">
      <c r="A3361" t="s">
        <v>63</v>
      </c>
      <c r="B3361" s="144" t="s">
        <v>101</v>
      </c>
      <c r="C3361">
        <v>370</v>
      </c>
      <c r="D3361" t="str">
        <f>VLOOKUP(Oliusala[[#This Row],[postnumer]],Sveitarfelog[#All],4,FALSE)</f>
        <v>Dalabyggð</v>
      </c>
      <c r="E3361" t="str">
        <f>VLOOKUP(Oliusala[[#This Row],[postnumer]],Sveitarfelog[#All],5,FALSE)</f>
        <v>Vesturland</v>
      </c>
      <c r="F3361" t="s">
        <v>25</v>
      </c>
      <c r="G3361" t="s">
        <v>24</v>
      </c>
      <c r="H3361" t="s">
        <v>58</v>
      </c>
      <c r="I3361" s="1">
        <v>51950</v>
      </c>
      <c r="J3361" s="2">
        <f>VLOOKUP(Oliusala[[#This Row],[tegund]],Tegundir!$B$2:$D$19,3,FALSE)*Oliusala[[#This Row],[magn]]/1000</f>
        <v>44.936750000000004</v>
      </c>
      <c r="K3361">
        <v>2012</v>
      </c>
      <c r="L3361" t="s">
        <v>1955</v>
      </c>
      <c r="M3361" s="144" t="s">
        <v>59</v>
      </c>
    </row>
    <row r="3362" spans="1:15" x14ac:dyDescent="0.2">
      <c r="A3362" t="s">
        <v>84</v>
      </c>
      <c r="B3362" s="144" t="s">
        <v>101</v>
      </c>
      <c r="C3362">
        <v>370</v>
      </c>
      <c r="D3362" t="str">
        <f>VLOOKUP(Oliusala[[#This Row],[postnumer]],Sveitarfelog[#All],4,FALSE)</f>
        <v>Dalabyggð</v>
      </c>
      <c r="E3362" t="str">
        <f>VLOOKUP(Oliusala[[#This Row],[postnumer]],Sveitarfelog[#All],5,FALSE)</f>
        <v>Vesturland</v>
      </c>
      <c r="F3362" t="s">
        <v>25</v>
      </c>
      <c r="G3362" t="s">
        <v>24</v>
      </c>
      <c r="H3362" t="s">
        <v>60</v>
      </c>
      <c r="I3362" s="1">
        <v>55959</v>
      </c>
      <c r="J3362" s="2">
        <f>VLOOKUP(Oliusala[[#This Row],[tegund]],Tegundir!$B$2:$D$19,3,FALSE)*Oliusala[[#This Row],[magn]]/1000</f>
        <v>48.404534999999996</v>
      </c>
      <c r="K3362">
        <v>2012</v>
      </c>
      <c r="L3362" t="s">
        <v>1955</v>
      </c>
      <c r="M3362" s="144" t="s">
        <v>59</v>
      </c>
    </row>
    <row r="3363" spans="1:15" x14ac:dyDescent="0.2">
      <c r="A3363" t="s">
        <v>57</v>
      </c>
      <c r="B3363" s="144" t="s">
        <v>101</v>
      </c>
      <c r="C3363">
        <v>370</v>
      </c>
      <c r="D3363" t="str">
        <f>VLOOKUP(Oliusala[[#This Row],[postnumer]],Sveitarfelog[#All],4,FALSE)</f>
        <v>Dalabyggð</v>
      </c>
      <c r="E3363" t="str">
        <f>VLOOKUP(Oliusala[[#This Row],[postnumer]],Sveitarfelog[#All],5,FALSE)</f>
        <v>Vesturland</v>
      </c>
      <c r="F3363" t="s">
        <v>25</v>
      </c>
      <c r="G3363" t="s">
        <v>24</v>
      </c>
      <c r="H3363" t="s">
        <v>60</v>
      </c>
      <c r="I3363" s="1">
        <v>236075</v>
      </c>
      <c r="J3363" s="2">
        <f>VLOOKUP(Oliusala[[#This Row],[tegund]],Tegundir!$B$2:$D$19,3,FALSE)*Oliusala[[#This Row],[magn]]/1000</f>
        <v>204.20487499999999</v>
      </c>
      <c r="K3363">
        <v>2012</v>
      </c>
      <c r="L3363" t="s">
        <v>1955</v>
      </c>
      <c r="M3363" s="144" t="s">
        <v>59</v>
      </c>
    </row>
    <row r="3364" spans="1:15" x14ac:dyDescent="0.2">
      <c r="A3364" t="s">
        <v>76</v>
      </c>
      <c r="B3364" s="144" t="s">
        <v>101</v>
      </c>
      <c r="C3364">
        <v>370</v>
      </c>
      <c r="D3364" t="str">
        <f>VLOOKUP(Oliusala[[#This Row],[postnumer]],Sveitarfelog[#All],4,FALSE)</f>
        <v>Dalabyggð</v>
      </c>
      <c r="E3364" t="str">
        <f>VLOOKUP(Oliusala[[#This Row],[postnumer]],Sveitarfelog[#All],5,FALSE)</f>
        <v>Vesturland</v>
      </c>
      <c r="F3364" t="s">
        <v>25</v>
      </c>
      <c r="G3364" t="s">
        <v>24</v>
      </c>
      <c r="H3364" t="s">
        <v>60</v>
      </c>
      <c r="I3364" s="1">
        <v>997</v>
      </c>
      <c r="J3364" s="2">
        <f>VLOOKUP(Oliusala[[#This Row],[tegund]],Tegundir!$B$2:$D$19,3,FALSE)*Oliusala[[#This Row],[magn]]/1000</f>
        <v>0.86240499999999998</v>
      </c>
      <c r="K3364">
        <v>2012</v>
      </c>
      <c r="L3364" t="s">
        <v>1955</v>
      </c>
      <c r="M3364" s="144" t="s">
        <v>59</v>
      </c>
    </row>
    <row r="3365" spans="1:15" x14ac:dyDescent="0.2">
      <c r="A3365" t="s">
        <v>57</v>
      </c>
      <c r="B3365" s="144" t="s">
        <v>101</v>
      </c>
      <c r="C3365">
        <v>370</v>
      </c>
      <c r="D3365" t="str">
        <f>VLOOKUP(Oliusala[[#This Row],[postnumer]],Sveitarfelog[#All],4,FALSE)</f>
        <v>Dalabyggð</v>
      </c>
      <c r="E3365" t="str">
        <f>VLOOKUP(Oliusala[[#This Row],[postnumer]],Sveitarfelog[#All],5,FALSE)</f>
        <v>Vesturland</v>
      </c>
      <c r="F3365" t="s">
        <v>24</v>
      </c>
      <c r="G3365" t="s">
        <v>24</v>
      </c>
      <c r="H3365" t="s">
        <v>60</v>
      </c>
      <c r="I3365" s="1">
        <v>68719</v>
      </c>
      <c r="J3365" s="2">
        <f>VLOOKUP(Oliusala[[#This Row],[tegund]],Tegundir!$B$2:$D$19,3,FALSE)*Oliusala[[#This Row],[magn]]/1000</f>
        <v>59.441935000000001</v>
      </c>
      <c r="K3365">
        <v>2012</v>
      </c>
      <c r="L3365" t="s">
        <v>1955</v>
      </c>
      <c r="M3365" s="144" t="s">
        <v>59</v>
      </c>
    </row>
    <row r="3366" spans="1:15" x14ac:dyDescent="0.2">
      <c r="A3366" t="s">
        <v>76</v>
      </c>
      <c r="B3366" s="144" t="s">
        <v>101</v>
      </c>
      <c r="C3366">
        <v>370</v>
      </c>
      <c r="D3366" t="str">
        <f>VLOOKUP(Oliusala[[#This Row],[postnumer]],Sveitarfelog[#All],4,FALSE)</f>
        <v>Dalabyggð</v>
      </c>
      <c r="E3366" t="str">
        <f>VLOOKUP(Oliusala[[#This Row],[postnumer]],Sveitarfelog[#All],5,FALSE)</f>
        <v>Vesturland</v>
      </c>
      <c r="F3366" t="s">
        <v>24</v>
      </c>
      <c r="G3366" t="s">
        <v>24</v>
      </c>
      <c r="H3366" t="s">
        <v>60</v>
      </c>
      <c r="I3366" s="1">
        <v>31369</v>
      </c>
      <c r="J3366" s="2">
        <f>VLOOKUP(Oliusala[[#This Row],[tegund]],Tegundir!$B$2:$D$19,3,FALSE)*Oliusala[[#This Row],[magn]]/1000</f>
        <v>27.134185000000002</v>
      </c>
      <c r="K3366">
        <v>2012</v>
      </c>
      <c r="L3366" t="s">
        <v>1955</v>
      </c>
      <c r="M3366" s="144" t="s">
        <v>59</v>
      </c>
    </row>
    <row r="3367" spans="1:15" x14ac:dyDescent="0.2">
      <c r="A3367" t="s">
        <v>63</v>
      </c>
      <c r="B3367" s="144" t="s">
        <v>101</v>
      </c>
      <c r="C3367">
        <v>370</v>
      </c>
      <c r="D3367" t="str">
        <f>VLOOKUP(Oliusala[[#This Row],[postnumer]],Sveitarfelog[#All],4,FALSE)</f>
        <v>Dalabyggð</v>
      </c>
      <c r="E3367" t="str">
        <f>VLOOKUP(Oliusala[[#This Row],[postnumer]],Sveitarfelog[#All],5,FALSE)</f>
        <v>Vesturland</v>
      </c>
      <c r="F3367" t="s">
        <v>24</v>
      </c>
      <c r="G3367" t="s">
        <v>24</v>
      </c>
      <c r="H3367" t="s">
        <v>58</v>
      </c>
      <c r="I3367" s="1">
        <v>490553</v>
      </c>
      <c r="J3367" s="2">
        <f>VLOOKUP(Oliusala[[#This Row],[tegund]],Tegundir!$B$2:$D$19,3,FALSE)*Oliusala[[#This Row],[magn]]/1000</f>
        <v>424.32834499999996</v>
      </c>
      <c r="K3367">
        <v>2012</v>
      </c>
      <c r="L3367" t="s">
        <v>18</v>
      </c>
      <c r="M3367" s="144" t="s">
        <v>59</v>
      </c>
    </row>
    <row r="3368" spans="1:15" x14ac:dyDescent="0.2">
      <c r="A3368" t="s">
        <v>63</v>
      </c>
      <c r="B3368" s="144" t="s">
        <v>103</v>
      </c>
      <c r="C3368">
        <v>371</v>
      </c>
      <c r="D3368" t="str">
        <f>VLOOKUP(Oliusala[[#This Row],[postnumer]],Sveitarfelog[#All],4,FALSE)</f>
        <v>Dalabyggð</v>
      </c>
      <c r="E3368" t="str">
        <f>VLOOKUP(Oliusala[[#This Row],[postnumer]],Sveitarfelog[#All],5,FALSE)</f>
        <v>Vesturland</v>
      </c>
      <c r="F3368" t="s">
        <v>24</v>
      </c>
      <c r="G3368" t="s">
        <v>24</v>
      </c>
      <c r="H3368" t="s">
        <v>58</v>
      </c>
      <c r="I3368" s="1">
        <v>68591</v>
      </c>
      <c r="J3368" s="2">
        <f>VLOOKUP(Oliusala[[#This Row],[tegund]],Tegundir!$B$2:$D$19,3,FALSE)*Oliusala[[#This Row],[magn]]/1000</f>
        <v>59.331214999999993</v>
      </c>
      <c r="K3368">
        <v>2012</v>
      </c>
      <c r="L3368" t="s">
        <v>18</v>
      </c>
      <c r="M3368" s="144" t="s">
        <v>59</v>
      </c>
    </row>
    <row r="3369" spans="1:15" x14ac:dyDescent="0.2">
      <c r="A3369" t="s">
        <v>57</v>
      </c>
      <c r="B3369" s="144" t="s">
        <v>101</v>
      </c>
      <c r="C3369">
        <v>370</v>
      </c>
      <c r="D3369" t="str">
        <f>VLOOKUP(Oliusala[[#This Row],[postnumer]],Sveitarfelog[#All],4,FALSE)</f>
        <v>Dalabyggð</v>
      </c>
      <c r="E3369" t="str">
        <f>VLOOKUP(Oliusala[[#This Row],[postnumer]],Sveitarfelog[#All],5,FALSE)</f>
        <v>Vesturland</v>
      </c>
      <c r="F3369" t="s">
        <v>30</v>
      </c>
      <c r="G3369" t="s">
        <v>24</v>
      </c>
      <c r="H3369" t="s">
        <v>60</v>
      </c>
      <c r="I3369" s="1">
        <v>4731</v>
      </c>
      <c r="J3369" s="2">
        <f>VLOOKUP(Oliusala[[#This Row],[tegund]],Tegundir!$B$2:$D$19,3,FALSE)*Oliusala[[#This Row],[magn]]/1000</f>
        <v>4.0923150000000001</v>
      </c>
      <c r="K3369">
        <v>2012</v>
      </c>
      <c r="L3369" t="s">
        <v>19</v>
      </c>
      <c r="M3369" s="144" t="s">
        <v>59</v>
      </c>
      <c r="O3369" s="144" t="s">
        <v>1998</v>
      </c>
    </row>
    <row r="3370" spans="1:15" x14ac:dyDescent="0.2">
      <c r="A3370" t="s">
        <v>63</v>
      </c>
      <c r="B3370" s="144" t="s">
        <v>103</v>
      </c>
      <c r="C3370">
        <v>371</v>
      </c>
      <c r="D3370" t="str">
        <f>VLOOKUP(Oliusala[[#This Row],[postnumer]],Sveitarfelog[#All],4,FALSE)</f>
        <v>Dalabyggð</v>
      </c>
      <c r="E3370" t="str">
        <f>VLOOKUP(Oliusala[[#This Row],[postnumer]],Sveitarfelog[#All],5,FALSE)</f>
        <v>Vesturland</v>
      </c>
      <c r="F3370" t="s">
        <v>25</v>
      </c>
      <c r="G3370" t="s">
        <v>24</v>
      </c>
      <c r="H3370" t="s">
        <v>58</v>
      </c>
      <c r="I3370" s="1">
        <v>7717</v>
      </c>
      <c r="J3370" s="2">
        <f>VLOOKUP(Oliusala[[#This Row],[tegund]],Tegundir!$B$2:$D$19,3,FALSE)*Oliusala[[#This Row],[magn]]/1000</f>
        <v>6.6752050000000001</v>
      </c>
      <c r="K3370">
        <v>2012</v>
      </c>
      <c r="L3370" t="s">
        <v>1955</v>
      </c>
      <c r="M3370" s="144" t="s">
        <v>59</v>
      </c>
    </row>
    <row r="3371" spans="1:15" x14ac:dyDescent="0.2">
      <c r="A3371" t="s">
        <v>57</v>
      </c>
      <c r="B3371" s="144" t="s">
        <v>103</v>
      </c>
      <c r="C3371">
        <v>371</v>
      </c>
      <c r="D3371" t="str">
        <f>VLOOKUP(Oliusala[[#This Row],[postnumer]],Sveitarfelog[#All],4,FALSE)</f>
        <v>Dalabyggð</v>
      </c>
      <c r="E3371" t="str">
        <f>VLOOKUP(Oliusala[[#This Row],[postnumer]],Sveitarfelog[#All],5,FALSE)</f>
        <v>Vesturland</v>
      </c>
      <c r="F3371" t="s">
        <v>25</v>
      </c>
      <c r="G3371" t="s">
        <v>24</v>
      </c>
      <c r="H3371" t="s">
        <v>60</v>
      </c>
      <c r="I3371" s="1">
        <v>15604</v>
      </c>
      <c r="J3371" s="2">
        <f>VLOOKUP(Oliusala[[#This Row],[tegund]],Tegundir!$B$2:$D$19,3,FALSE)*Oliusala[[#This Row],[magn]]/1000</f>
        <v>13.497459999999998</v>
      </c>
      <c r="K3371">
        <v>2012</v>
      </c>
      <c r="L3371" t="s">
        <v>1955</v>
      </c>
      <c r="M3371" s="144" t="s">
        <v>59</v>
      </c>
    </row>
    <row r="3372" spans="1:15" x14ac:dyDescent="0.2">
      <c r="A3372" t="s">
        <v>63</v>
      </c>
      <c r="B3372" s="144" t="s">
        <v>104</v>
      </c>
      <c r="C3372">
        <v>380</v>
      </c>
      <c r="D3372" t="str">
        <f>VLOOKUP(Oliusala[[#This Row],[postnumer]],Sveitarfelog[#All],4,FALSE)</f>
        <v>Reykhólahreppur</v>
      </c>
      <c r="E3372" t="str">
        <f>VLOOKUP(Oliusala[[#This Row],[postnumer]],Sveitarfelog[#All],5,FALSE)</f>
        <v>Vestfirðir</v>
      </c>
      <c r="F3372" t="s">
        <v>25</v>
      </c>
      <c r="G3372" t="s">
        <v>24</v>
      </c>
      <c r="H3372" t="s">
        <v>58</v>
      </c>
      <c r="I3372" s="1">
        <v>24946</v>
      </c>
      <c r="J3372" s="2">
        <f>VLOOKUP(Oliusala[[#This Row],[tegund]],Tegundir!$B$2:$D$19,3,FALSE)*Oliusala[[#This Row],[magn]]/1000</f>
        <v>21.578290000000003</v>
      </c>
      <c r="K3372">
        <v>2012</v>
      </c>
      <c r="L3372" t="s">
        <v>18</v>
      </c>
      <c r="M3372" s="144" t="s">
        <v>59</v>
      </c>
    </row>
    <row r="3373" spans="1:15" x14ac:dyDescent="0.2">
      <c r="A3373" t="s">
        <v>84</v>
      </c>
      <c r="B3373" s="144" t="s">
        <v>106</v>
      </c>
      <c r="C3373">
        <v>380</v>
      </c>
      <c r="D3373" t="str">
        <f>VLOOKUP(Oliusala[[#This Row],[postnumer]],Sveitarfelog[#All],4,FALSE)</f>
        <v>Reykhólahreppur</v>
      </c>
      <c r="E3373" t="str">
        <f>VLOOKUP(Oliusala[[#This Row],[postnumer]],Sveitarfelog[#All],5,FALSE)</f>
        <v>Vestfirðir</v>
      </c>
      <c r="F3373" t="s">
        <v>25</v>
      </c>
      <c r="G3373" t="s">
        <v>24</v>
      </c>
      <c r="H3373" t="s">
        <v>60</v>
      </c>
      <c r="I3373" s="1">
        <v>10892</v>
      </c>
      <c r="J3373" s="2">
        <f>VLOOKUP(Oliusala[[#This Row],[tegund]],Tegundir!$B$2:$D$19,3,FALSE)*Oliusala[[#This Row],[magn]]/1000</f>
        <v>9.4215800000000005</v>
      </c>
      <c r="K3373">
        <v>2012</v>
      </c>
      <c r="L3373" t="s">
        <v>1955</v>
      </c>
      <c r="M3373" s="144" t="s">
        <v>59</v>
      </c>
    </row>
    <row r="3374" spans="1:15" x14ac:dyDescent="0.2">
      <c r="A3374" t="s">
        <v>84</v>
      </c>
      <c r="B3374" s="144" t="s">
        <v>105</v>
      </c>
      <c r="C3374">
        <v>380</v>
      </c>
      <c r="D3374" t="str">
        <f>VLOOKUP(Oliusala[[#This Row],[postnumer]],Sveitarfelog[#All],4,FALSE)</f>
        <v>Reykhólahreppur</v>
      </c>
      <c r="E3374" t="str">
        <f>VLOOKUP(Oliusala[[#This Row],[postnumer]],Sveitarfelog[#All],5,FALSE)</f>
        <v>Vestfirðir</v>
      </c>
      <c r="F3374" t="s">
        <v>25</v>
      </c>
      <c r="G3374" t="s">
        <v>24</v>
      </c>
      <c r="H3374" t="s">
        <v>60</v>
      </c>
      <c r="I3374" s="1">
        <v>14632</v>
      </c>
      <c r="J3374" s="2">
        <f>VLOOKUP(Oliusala[[#This Row],[tegund]],Tegundir!$B$2:$D$19,3,FALSE)*Oliusala[[#This Row],[magn]]/1000</f>
        <v>12.65668</v>
      </c>
      <c r="K3374">
        <v>2012</v>
      </c>
      <c r="L3374" t="s">
        <v>1955</v>
      </c>
      <c r="M3374" s="144" t="s">
        <v>59</v>
      </c>
    </row>
    <row r="3375" spans="1:15" x14ac:dyDescent="0.2">
      <c r="A3375" t="s">
        <v>57</v>
      </c>
      <c r="B3375" s="144" t="s">
        <v>106</v>
      </c>
      <c r="C3375">
        <v>380</v>
      </c>
      <c r="D3375" t="str">
        <f>VLOOKUP(Oliusala[[#This Row],[postnumer]],Sveitarfelog[#All],4,FALSE)</f>
        <v>Reykhólahreppur</v>
      </c>
      <c r="E3375" t="str">
        <f>VLOOKUP(Oliusala[[#This Row],[postnumer]],Sveitarfelog[#All],5,FALSE)</f>
        <v>Vestfirðir</v>
      </c>
      <c r="F3375" t="s">
        <v>25</v>
      </c>
      <c r="G3375" t="s">
        <v>24</v>
      </c>
      <c r="H3375" t="s">
        <v>60</v>
      </c>
      <c r="I3375" s="1">
        <v>60152</v>
      </c>
      <c r="J3375" s="2">
        <f>VLOOKUP(Oliusala[[#This Row],[tegund]],Tegundir!$B$2:$D$19,3,FALSE)*Oliusala[[#This Row],[magn]]/1000</f>
        <v>52.031479999999995</v>
      </c>
      <c r="K3375">
        <v>2012</v>
      </c>
      <c r="L3375" t="s">
        <v>1955</v>
      </c>
      <c r="M3375" s="144" t="s">
        <v>59</v>
      </c>
    </row>
    <row r="3376" spans="1:15" x14ac:dyDescent="0.2">
      <c r="A3376" t="s">
        <v>57</v>
      </c>
      <c r="B3376" s="144" t="s">
        <v>105</v>
      </c>
      <c r="C3376">
        <v>380</v>
      </c>
      <c r="D3376" t="str">
        <f>VLOOKUP(Oliusala[[#This Row],[postnumer]],Sveitarfelog[#All],4,FALSE)</f>
        <v>Reykhólahreppur</v>
      </c>
      <c r="E3376" t="str">
        <f>VLOOKUP(Oliusala[[#This Row],[postnumer]],Sveitarfelog[#All],5,FALSE)</f>
        <v>Vestfirðir</v>
      </c>
      <c r="F3376" t="s">
        <v>25</v>
      </c>
      <c r="G3376" t="s">
        <v>24</v>
      </c>
      <c r="H3376" t="s">
        <v>60</v>
      </c>
      <c r="I3376" s="1">
        <v>471422</v>
      </c>
      <c r="J3376" s="2">
        <f>VLOOKUP(Oliusala[[#This Row],[tegund]],Tegundir!$B$2:$D$19,3,FALSE)*Oliusala[[#This Row],[magn]]/1000</f>
        <v>407.78002999999995</v>
      </c>
      <c r="K3376">
        <v>2012</v>
      </c>
      <c r="L3376" t="s">
        <v>1955</v>
      </c>
      <c r="M3376" s="144" t="s">
        <v>59</v>
      </c>
    </row>
    <row r="3377" spans="1:15" x14ac:dyDescent="0.2">
      <c r="A3377" t="s">
        <v>84</v>
      </c>
      <c r="B3377" s="144" t="s">
        <v>105</v>
      </c>
      <c r="C3377">
        <v>380</v>
      </c>
      <c r="D3377" t="str">
        <f>VLOOKUP(Oliusala[[#This Row],[postnumer]],Sveitarfelog[#All],4,FALSE)</f>
        <v>Reykhólahreppur</v>
      </c>
      <c r="E3377" t="str">
        <f>VLOOKUP(Oliusala[[#This Row],[postnumer]],Sveitarfelog[#All],5,FALSE)</f>
        <v>Vestfirðir</v>
      </c>
      <c r="F3377" t="s">
        <v>24</v>
      </c>
      <c r="G3377" t="s">
        <v>24</v>
      </c>
      <c r="H3377" t="s">
        <v>60</v>
      </c>
      <c r="I3377" s="1">
        <v>4449</v>
      </c>
      <c r="J3377" s="2">
        <f>VLOOKUP(Oliusala[[#This Row],[tegund]],Tegundir!$B$2:$D$19,3,FALSE)*Oliusala[[#This Row],[magn]]/1000</f>
        <v>3.8483849999999999</v>
      </c>
      <c r="K3377">
        <v>2012</v>
      </c>
      <c r="L3377" t="s">
        <v>18</v>
      </c>
      <c r="M3377" s="144" t="s">
        <v>59</v>
      </c>
    </row>
    <row r="3378" spans="1:15" x14ac:dyDescent="0.2">
      <c r="A3378" t="s">
        <v>57</v>
      </c>
      <c r="B3378" s="144" t="s">
        <v>106</v>
      </c>
      <c r="C3378">
        <v>380</v>
      </c>
      <c r="D3378" t="str">
        <f>VLOOKUP(Oliusala[[#This Row],[postnumer]],Sveitarfelog[#All],4,FALSE)</f>
        <v>Reykhólahreppur</v>
      </c>
      <c r="E3378" t="str">
        <f>VLOOKUP(Oliusala[[#This Row],[postnumer]],Sveitarfelog[#All],5,FALSE)</f>
        <v>Vestfirðir</v>
      </c>
      <c r="F3378" t="s">
        <v>29</v>
      </c>
      <c r="G3378" t="s">
        <v>24</v>
      </c>
      <c r="H3378" t="s">
        <v>60</v>
      </c>
      <c r="I3378" s="1">
        <v>11911</v>
      </c>
      <c r="J3378" s="2">
        <f>VLOOKUP(Oliusala[[#This Row],[tegund]],Tegundir!$B$2:$D$19,3,FALSE)*Oliusala[[#This Row],[magn]]/1000</f>
        <v>10.303015</v>
      </c>
      <c r="K3378">
        <v>2012</v>
      </c>
      <c r="L3378" t="s">
        <v>19</v>
      </c>
      <c r="M3378" s="144" t="s">
        <v>59</v>
      </c>
      <c r="O3378" s="144" t="s">
        <v>1998</v>
      </c>
    </row>
    <row r="3379" spans="1:15" x14ac:dyDescent="0.2">
      <c r="A3379" t="s">
        <v>57</v>
      </c>
      <c r="B3379" s="144" t="s">
        <v>105</v>
      </c>
      <c r="C3379">
        <v>380</v>
      </c>
      <c r="D3379" t="str">
        <f>VLOOKUP(Oliusala[[#This Row],[postnumer]],Sveitarfelog[#All],4,FALSE)</f>
        <v>Reykhólahreppur</v>
      </c>
      <c r="E3379" t="str">
        <f>VLOOKUP(Oliusala[[#This Row],[postnumer]],Sveitarfelog[#All],5,FALSE)</f>
        <v>Vestfirðir</v>
      </c>
      <c r="F3379" t="s">
        <v>24</v>
      </c>
      <c r="G3379" t="s">
        <v>24</v>
      </c>
      <c r="H3379" t="s">
        <v>60</v>
      </c>
      <c r="I3379" s="1">
        <v>34474</v>
      </c>
      <c r="J3379" s="2">
        <f>VLOOKUP(Oliusala[[#This Row],[tegund]],Tegundir!$B$2:$D$19,3,FALSE)*Oliusala[[#This Row],[magn]]/1000</f>
        <v>29.82001</v>
      </c>
      <c r="K3379">
        <v>2012</v>
      </c>
      <c r="L3379" t="s">
        <v>18</v>
      </c>
      <c r="M3379" s="144" t="s">
        <v>59</v>
      </c>
    </row>
    <row r="3380" spans="1:15" x14ac:dyDescent="0.2">
      <c r="A3380" t="s">
        <v>57</v>
      </c>
      <c r="B3380" s="144" t="s">
        <v>105</v>
      </c>
      <c r="C3380">
        <v>380</v>
      </c>
      <c r="D3380" t="str">
        <f>VLOOKUP(Oliusala[[#This Row],[postnumer]],Sveitarfelog[#All],4,FALSE)</f>
        <v>Reykhólahreppur</v>
      </c>
      <c r="E3380" t="str">
        <f>VLOOKUP(Oliusala[[#This Row],[postnumer]],Sveitarfelog[#All],5,FALSE)</f>
        <v>Vestfirðir</v>
      </c>
      <c r="F3380" t="s">
        <v>29</v>
      </c>
      <c r="G3380" t="s">
        <v>24</v>
      </c>
      <c r="H3380" t="s">
        <v>60</v>
      </c>
      <c r="I3380" s="1">
        <v>62932</v>
      </c>
      <c r="J3380" s="2">
        <f>VLOOKUP(Oliusala[[#This Row],[tegund]],Tegundir!$B$2:$D$19,3,FALSE)*Oliusala[[#This Row],[magn]]/1000</f>
        <v>54.43618</v>
      </c>
      <c r="K3380">
        <v>2012</v>
      </c>
      <c r="L3380" t="s">
        <v>19</v>
      </c>
      <c r="M3380" s="144" t="s">
        <v>59</v>
      </c>
      <c r="O3380" s="144" t="s">
        <v>1998</v>
      </c>
    </row>
    <row r="3381" spans="1:15" x14ac:dyDescent="0.2">
      <c r="A3381" t="s">
        <v>57</v>
      </c>
      <c r="B3381" s="144" t="s">
        <v>105</v>
      </c>
      <c r="C3381">
        <v>380</v>
      </c>
      <c r="D3381" t="str">
        <f>VLOOKUP(Oliusala[[#This Row],[postnumer]],Sveitarfelog[#All],4,FALSE)</f>
        <v>Reykhólahreppur</v>
      </c>
      <c r="E3381" t="str">
        <f>VLOOKUP(Oliusala[[#This Row],[postnumer]],Sveitarfelog[#All],5,FALSE)</f>
        <v>Vestfirðir</v>
      </c>
      <c r="F3381" t="s">
        <v>30</v>
      </c>
      <c r="G3381" t="s">
        <v>24</v>
      </c>
      <c r="H3381" t="s">
        <v>60</v>
      </c>
      <c r="I3381" s="1">
        <v>35272</v>
      </c>
      <c r="J3381" s="2">
        <f>VLOOKUP(Oliusala[[#This Row],[tegund]],Tegundir!$B$2:$D$19,3,FALSE)*Oliusala[[#This Row],[magn]]/1000</f>
        <v>30.510279999999998</v>
      </c>
      <c r="K3381">
        <v>2012</v>
      </c>
      <c r="L3381" t="s">
        <v>19</v>
      </c>
      <c r="M3381" s="144" t="s">
        <v>59</v>
      </c>
      <c r="O3381" s="144" t="s">
        <v>1998</v>
      </c>
    </row>
    <row r="3382" spans="1:15" x14ac:dyDescent="0.2">
      <c r="A3382" t="s">
        <v>63</v>
      </c>
      <c r="B3382" s="144" t="s">
        <v>104</v>
      </c>
      <c r="C3382">
        <v>380</v>
      </c>
      <c r="D3382" t="str">
        <f>VLOOKUP(Oliusala[[#This Row],[postnumer]],Sveitarfelog[#All],4,FALSE)</f>
        <v>Reykhólahreppur</v>
      </c>
      <c r="E3382" t="str">
        <f>VLOOKUP(Oliusala[[#This Row],[postnumer]],Sveitarfelog[#All],5,FALSE)</f>
        <v>Vestfirðir</v>
      </c>
      <c r="F3382" t="s">
        <v>24</v>
      </c>
      <c r="G3382" t="s">
        <v>24</v>
      </c>
      <c r="H3382" t="s">
        <v>58</v>
      </c>
      <c r="I3382" s="1">
        <v>81941</v>
      </c>
      <c r="J3382" s="2">
        <f>VLOOKUP(Oliusala[[#This Row],[tegund]],Tegundir!$B$2:$D$19,3,FALSE)*Oliusala[[#This Row],[magn]]/1000</f>
        <v>70.878964999999994</v>
      </c>
      <c r="K3382">
        <v>2012</v>
      </c>
      <c r="L3382" t="s">
        <v>18</v>
      </c>
      <c r="M3382" s="144" t="s">
        <v>59</v>
      </c>
    </row>
    <row r="3383" spans="1:15" x14ac:dyDescent="0.2">
      <c r="A3383" t="s">
        <v>63</v>
      </c>
      <c r="B3383" s="144" t="s">
        <v>106</v>
      </c>
      <c r="C3383">
        <v>380</v>
      </c>
      <c r="D3383" t="str">
        <f>VLOOKUP(Oliusala[[#This Row],[postnumer]],Sveitarfelog[#All],4,FALSE)</f>
        <v>Reykhólahreppur</v>
      </c>
      <c r="E3383" t="str">
        <f>VLOOKUP(Oliusala[[#This Row],[postnumer]],Sveitarfelog[#All],5,FALSE)</f>
        <v>Vestfirðir</v>
      </c>
      <c r="F3383" t="s">
        <v>24</v>
      </c>
      <c r="G3383" t="s">
        <v>24</v>
      </c>
      <c r="H3383" t="s">
        <v>58</v>
      </c>
      <c r="I3383" s="1">
        <v>50355</v>
      </c>
      <c r="J3383" s="2">
        <f>VLOOKUP(Oliusala[[#This Row],[tegund]],Tegundir!$B$2:$D$19,3,FALSE)*Oliusala[[#This Row],[magn]]/1000</f>
        <v>43.557074999999998</v>
      </c>
      <c r="K3383">
        <v>2012</v>
      </c>
      <c r="L3383" t="s">
        <v>18</v>
      </c>
      <c r="M3383" s="144" t="s">
        <v>59</v>
      </c>
    </row>
    <row r="3384" spans="1:15" x14ac:dyDescent="0.2">
      <c r="A3384" t="s">
        <v>63</v>
      </c>
      <c r="B3384" s="144" t="s">
        <v>105</v>
      </c>
      <c r="C3384">
        <v>380</v>
      </c>
      <c r="D3384" t="str">
        <f>VLOOKUP(Oliusala[[#This Row],[postnumer]],Sveitarfelog[#All],4,FALSE)</f>
        <v>Reykhólahreppur</v>
      </c>
      <c r="E3384" t="str">
        <f>VLOOKUP(Oliusala[[#This Row],[postnumer]],Sveitarfelog[#All],5,FALSE)</f>
        <v>Vestfirðir</v>
      </c>
      <c r="F3384" t="s">
        <v>24</v>
      </c>
      <c r="G3384" t="s">
        <v>24</v>
      </c>
      <c r="H3384" t="s">
        <v>58</v>
      </c>
      <c r="I3384" s="1">
        <v>82145</v>
      </c>
      <c r="J3384" s="2">
        <f>VLOOKUP(Oliusala[[#This Row],[tegund]],Tegundir!$B$2:$D$19,3,FALSE)*Oliusala[[#This Row],[magn]]/1000</f>
        <v>71.055425</v>
      </c>
      <c r="K3384">
        <v>2012</v>
      </c>
      <c r="L3384" t="s">
        <v>18</v>
      </c>
      <c r="M3384" s="144" t="s">
        <v>59</v>
      </c>
    </row>
    <row r="3385" spans="1:15" x14ac:dyDescent="0.2">
      <c r="A3385" t="s">
        <v>83</v>
      </c>
      <c r="B3385" s="144" t="s">
        <v>83</v>
      </c>
      <c r="C3385">
        <v>400</v>
      </c>
      <c r="D3385" t="str">
        <f>VLOOKUP(Oliusala[[#This Row],[postnumer]],Sveitarfelog[#All],4,FALSE)</f>
        <v>Ísafjarðarbær</v>
      </c>
      <c r="E3385" t="str">
        <f>VLOOKUP(Oliusala[[#This Row],[postnumer]],Sveitarfelog[#All],5,FALSE)</f>
        <v>Vestfirðir</v>
      </c>
      <c r="F3385" t="s">
        <v>29</v>
      </c>
      <c r="G3385" t="s">
        <v>24</v>
      </c>
      <c r="H3385" t="s">
        <v>61</v>
      </c>
      <c r="I3385" s="1">
        <v>340400</v>
      </c>
      <c r="J3385" s="2">
        <f>VLOOKUP(Oliusala[[#This Row],[tegund]],Tegundir!$B$2:$D$19,3,FALSE)*Oliusala[[#This Row],[magn]]/1000</f>
        <v>294.44600000000003</v>
      </c>
      <c r="K3385">
        <v>2012</v>
      </c>
      <c r="L3385" t="s">
        <v>19</v>
      </c>
      <c r="M3385" s="144" t="s">
        <v>62</v>
      </c>
      <c r="O3385" s="144" t="s">
        <v>1998</v>
      </c>
    </row>
    <row r="3386" spans="1:15" x14ac:dyDescent="0.2">
      <c r="A3386" t="s">
        <v>83</v>
      </c>
      <c r="B3386" s="144" t="s">
        <v>83</v>
      </c>
      <c r="C3386">
        <v>400</v>
      </c>
      <c r="D3386" t="str">
        <f>VLOOKUP(Oliusala[[#This Row],[postnumer]],Sveitarfelog[#All],4,FALSE)</f>
        <v>Ísafjarðarbær</v>
      </c>
      <c r="E3386" t="str">
        <f>VLOOKUP(Oliusala[[#This Row],[postnumer]],Sveitarfelog[#All],5,FALSE)</f>
        <v>Vestfirðir</v>
      </c>
      <c r="F3386" t="s">
        <v>30</v>
      </c>
      <c r="G3386" t="s">
        <v>24</v>
      </c>
      <c r="H3386" t="s">
        <v>61</v>
      </c>
      <c r="I3386" s="1">
        <v>8002</v>
      </c>
      <c r="J3386" s="2">
        <f>VLOOKUP(Oliusala[[#This Row],[tegund]],Tegundir!$B$2:$D$19,3,FALSE)*Oliusala[[#This Row],[magn]]/1000</f>
        <v>6.9217299999999993</v>
      </c>
      <c r="K3386">
        <v>2012</v>
      </c>
      <c r="L3386" t="s">
        <v>19</v>
      </c>
      <c r="M3386" s="144" t="s">
        <v>62</v>
      </c>
      <c r="O3386" s="144" t="s">
        <v>1998</v>
      </c>
    </row>
    <row r="3387" spans="1:15" x14ac:dyDescent="0.2">
      <c r="A3387" t="s">
        <v>63</v>
      </c>
      <c r="B3387" s="144" t="s">
        <v>83</v>
      </c>
      <c r="C3387">
        <v>400</v>
      </c>
      <c r="D3387" t="str">
        <f>VLOOKUP(Oliusala[[#This Row],[postnumer]],Sveitarfelog[#All],4,FALSE)</f>
        <v>Ísafjarðarbær</v>
      </c>
      <c r="E3387" t="str">
        <f>VLOOKUP(Oliusala[[#This Row],[postnumer]],Sveitarfelog[#All],5,FALSE)</f>
        <v>Vestfirðir</v>
      </c>
      <c r="F3387" t="s">
        <v>25</v>
      </c>
      <c r="G3387" t="s">
        <v>24</v>
      </c>
      <c r="H3387" t="s">
        <v>58</v>
      </c>
      <c r="I3387" s="1">
        <v>51565</v>
      </c>
      <c r="J3387" s="2">
        <f>VLOOKUP(Oliusala[[#This Row],[tegund]],Tegundir!$B$2:$D$19,3,FALSE)*Oliusala[[#This Row],[magn]]/1000</f>
        <v>44.603724999999997</v>
      </c>
      <c r="K3387">
        <v>2012</v>
      </c>
      <c r="L3387" t="s">
        <v>1955</v>
      </c>
      <c r="M3387" s="144" t="s">
        <v>59</v>
      </c>
    </row>
    <row r="3388" spans="1:15" x14ac:dyDescent="0.2">
      <c r="A3388" t="s">
        <v>63</v>
      </c>
      <c r="B3388" s="144" t="s">
        <v>83</v>
      </c>
      <c r="C3388">
        <v>400</v>
      </c>
      <c r="D3388" t="str">
        <f>VLOOKUP(Oliusala[[#This Row],[postnumer]],Sveitarfelog[#All],4,FALSE)</f>
        <v>Ísafjarðarbær</v>
      </c>
      <c r="E3388" t="str">
        <f>VLOOKUP(Oliusala[[#This Row],[postnumer]],Sveitarfelog[#All],5,FALSE)</f>
        <v>Vestfirðir</v>
      </c>
      <c r="F3388" t="s">
        <v>25</v>
      </c>
      <c r="G3388" t="s">
        <v>24</v>
      </c>
      <c r="H3388" t="s">
        <v>58</v>
      </c>
      <c r="I3388" s="1">
        <v>25991</v>
      </c>
      <c r="J3388" s="2">
        <f>VLOOKUP(Oliusala[[#This Row],[tegund]],Tegundir!$B$2:$D$19,3,FALSE)*Oliusala[[#This Row],[magn]]/1000</f>
        <v>22.482215</v>
      </c>
      <c r="K3388">
        <v>2012</v>
      </c>
      <c r="L3388" t="s">
        <v>1955</v>
      </c>
      <c r="M3388" s="144" t="s">
        <v>59</v>
      </c>
    </row>
    <row r="3389" spans="1:15" x14ac:dyDescent="0.2">
      <c r="A3389" t="s">
        <v>107</v>
      </c>
      <c r="B3389" s="144" t="s">
        <v>83</v>
      </c>
      <c r="C3389">
        <v>400</v>
      </c>
      <c r="D3389" t="str">
        <f>VLOOKUP(Oliusala[[#This Row],[postnumer]],Sveitarfelog[#All],4,FALSE)</f>
        <v>Ísafjarðarbær</v>
      </c>
      <c r="E3389" t="str">
        <f>VLOOKUP(Oliusala[[#This Row],[postnumer]],Sveitarfelog[#All],5,FALSE)</f>
        <v>Vestfirðir</v>
      </c>
      <c r="F3389" t="s">
        <v>25</v>
      </c>
      <c r="G3389" t="s">
        <v>24</v>
      </c>
      <c r="H3389" t="s">
        <v>60</v>
      </c>
      <c r="I3389" s="1">
        <v>63361</v>
      </c>
      <c r="J3389" s="2">
        <f>VLOOKUP(Oliusala[[#This Row],[tegund]],Tegundir!$B$2:$D$19,3,FALSE)*Oliusala[[#This Row],[magn]]/1000</f>
        <v>54.807265000000001</v>
      </c>
      <c r="K3389">
        <v>2012</v>
      </c>
      <c r="L3389" t="s">
        <v>1955</v>
      </c>
      <c r="M3389" s="144" t="s">
        <v>59</v>
      </c>
    </row>
    <row r="3390" spans="1:15" x14ac:dyDescent="0.2">
      <c r="A3390" t="s">
        <v>83</v>
      </c>
      <c r="B3390" s="144" t="s">
        <v>83</v>
      </c>
      <c r="C3390">
        <v>400</v>
      </c>
      <c r="D3390" t="str">
        <f>VLOOKUP(Oliusala[[#This Row],[postnumer]],Sveitarfelog[#All],4,FALSE)</f>
        <v>Ísafjarðarbær</v>
      </c>
      <c r="E3390" t="str">
        <f>VLOOKUP(Oliusala[[#This Row],[postnumer]],Sveitarfelog[#All],5,FALSE)</f>
        <v>Vestfirðir</v>
      </c>
      <c r="F3390" t="s">
        <v>25</v>
      </c>
      <c r="G3390" t="s">
        <v>24</v>
      </c>
      <c r="H3390" t="s">
        <v>58</v>
      </c>
      <c r="I3390" s="1">
        <v>257758</v>
      </c>
      <c r="J3390" s="2">
        <f>VLOOKUP(Oliusala[[#This Row],[tegund]],Tegundir!$B$2:$D$19,3,FALSE)*Oliusala[[#This Row],[magn]]/1000</f>
        <v>222.96066999999999</v>
      </c>
      <c r="K3390">
        <v>2012</v>
      </c>
      <c r="L3390" t="s">
        <v>1955</v>
      </c>
      <c r="M3390" s="144" t="s">
        <v>59</v>
      </c>
    </row>
    <row r="3391" spans="1:15" x14ac:dyDescent="0.2">
      <c r="A3391" t="s">
        <v>63</v>
      </c>
      <c r="B3391" s="144" t="s">
        <v>112</v>
      </c>
      <c r="C3391">
        <v>425</v>
      </c>
      <c r="D3391" t="str">
        <f>VLOOKUP(Oliusala[[#This Row],[postnumer]],Sveitarfelog[#All],4,FALSE)</f>
        <v>Ísafjarðarbær</v>
      </c>
      <c r="E3391" t="str">
        <f>VLOOKUP(Oliusala[[#This Row],[postnumer]],Sveitarfelog[#All],5,FALSE)</f>
        <v>Vestfirðir</v>
      </c>
      <c r="F3391" t="s">
        <v>25</v>
      </c>
      <c r="G3391" t="s">
        <v>24</v>
      </c>
      <c r="H3391" t="s">
        <v>58</v>
      </c>
      <c r="I3391" s="1">
        <v>6618</v>
      </c>
      <c r="J3391" s="2">
        <f>VLOOKUP(Oliusala[[#This Row],[tegund]],Tegundir!$B$2:$D$19,3,FALSE)*Oliusala[[#This Row],[magn]]/1000</f>
        <v>5.7245699999999999</v>
      </c>
      <c r="K3391">
        <v>2012</v>
      </c>
      <c r="L3391" t="s">
        <v>19</v>
      </c>
      <c r="M3391" s="144" t="s">
        <v>59</v>
      </c>
      <c r="O3391" s="144" t="s">
        <v>1997</v>
      </c>
    </row>
    <row r="3392" spans="1:15" x14ac:dyDescent="0.2">
      <c r="A3392" t="s">
        <v>107</v>
      </c>
      <c r="B3392" s="144" t="s">
        <v>112</v>
      </c>
      <c r="C3392">
        <v>425</v>
      </c>
      <c r="D3392" t="str">
        <f>VLOOKUP(Oliusala[[#This Row],[postnumer]],Sveitarfelog[#All],4,FALSE)</f>
        <v>Ísafjarðarbær</v>
      </c>
      <c r="E3392" t="str">
        <f>VLOOKUP(Oliusala[[#This Row],[postnumer]],Sveitarfelog[#All],5,FALSE)</f>
        <v>Vestfirðir</v>
      </c>
      <c r="F3392" t="s">
        <v>25</v>
      </c>
      <c r="G3392" t="s">
        <v>24</v>
      </c>
      <c r="H3392" t="s">
        <v>60</v>
      </c>
      <c r="I3392" s="1">
        <v>5746</v>
      </c>
      <c r="J3392" s="2">
        <f>VLOOKUP(Oliusala[[#This Row],[tegund]],Tegundir!$B$2:$D$19,3,FALSE)*Oliusala[[#This Row],[magn]]/1000</f>
        <v>4.9702900000000003</v>
      </c>
      <c r="K3392">
        <v>2012</v>
      </c>
      <c r="L3392" t="s">
        <v>19</v>
      </c>
      <c r="M3392" s="144" t="s">
        <v>59</v>
      </c>
      <c r="O3392" s="144" t="s">
        <v>1997</v>
      </c>
    </row>
    <row r="3393" spans="1:15" x14ac:dyDescent="0.2">
      <c r="A3393" t="s">
        <v>83</v>
      </c>
      <c r="B3393" s="144" t="s">
        <v>112</v>
      </c>
      <c r="C3393">
        <v>425</v>
      </c>
      <c r="D3393" t="str">
        <f>VLOOKUP(Oliusala[[#This Row],[postnumer]],Sveitarfelog[#All],4,FALSE)</f>
        <v>Ísafjarðarbær</v>
      </c>
      <c r="E3393" t="str">
        <f>VLOOKUP(Oliusala[[#This Row],[postnumer]],Sveitarfelog[#All],5,FALSE)</f>
        <v>Vestfirðir</v>
      </c>
      <c r="F3393" t="s">
        <v>25</v>
      </c>
      <c r="G3393" t="s">
        <v>24</v>
      </c>
      <c r="H3393" t="s">
        <v>60</v>
      </c>
      <c r="I3393" s="1">
        <v>3113</v>
      </c>
      <c r="J3393" s="2">
        <f>VLOOKUP(Oliusala[[#This Row],[tegund]],Tegundir!$B$2:$D$19,3,FALSE)*Oliusala[[#This Row],[magn]]/1000</f>
        <v>2.6927449999999999</v>
      </c>
      <c r="K3393">
        <v>2012</v>
      </c>
      <c r="L3393" t="s">
        <v>19</v>
      </c>
      <c r="M3393" s="144" t="s">
        <v>59</v>
      </c>
      <c r="O3393" s="144" t="s">
        <v>1997</v>
      </c>
    </row>
    <row r="3394" spans="1:15" x14ac:dyDescent="0.2">
      <c r="A3394" t="s">
        <v>57</v>
      </c>
      <c r="B3394" s="144" t="s">
        <v>112</v>
      </c>
      <c r="C3394">
        <v>425</v>
      </c>
      <c r="D3394" t="str">
        <f>VLOOKUP(Oliusala[[#This Row],[postnumer]],Sveitarfelog[#All],4,FALSE)</f>
        <v>Ísafjarðarbær</v>
      </c>
      <c r="E3394" t="str">
        <f>VLOOKUP(Oliusala[[#This Row],[postnumer]],Sveitarfelog[#All],5,FALSE)</f>
        <v>Vestfirðir</v>
      </c>
      <c r="F3394" t="s">
        <v>25</v>
      </c>
      <c r="G3394" t="s">
        <v>24</v>
      </c>
      <c r="H3394" t="s">
        <v>60</v>
      </c>
      <c r="I3394" s="1">
        <v>216052</v>
      </c>
      <c r="J3394" s="2">
        <f>VLOOKUP(Oliusala[[#This Row],[tegund]],Tegundir!$B$2:$D$19,3,FALSE)*Oliusala[[#This Row],[magn]]/1000</f>
        <v>186.88498000000001</v>
      </c>
      <c r="K3394">
        <v>2012</v>
      </c>
      <c r="L3394" t="s">
        <v>19</v>
      </c>
      <c r="M3394" s="144" t="s">
        <v>59</v>
      </c>
      <c r="O3394" s="144" t="s">
        <v>1997</v>
      </c>
    </row>
    <row r="3395" spans="1:15" x14ac:dyDescent="0.2">
      <c r="A3395" t="s">
        <v>107</v>
      </c>
      <c r="B3395" s="144" t="s">
        <v>113</v>
      </c>
      <c r="C3395">
        <v>430</v>
      </c>
      <c r="D3395" t="str">
        <f>VLOOKUP(Oliusala[[#This Row],[postnumer]],Sveitarfelog[#All],4,FALSE)</f>
        <v>Ísafjarðarbær</v>
      </c>
      <c r="E3395" t="str">
        <f>VLOOKUP(Oliusala[[#This Row],[postnumer]],Sveitarfelog[#All],5,FALSE)</f>
        <v>Vestfirðir</v>
      </c>
      <c r="F3395" t="s">
        <v>25</v>
      </c>
      <c r="G3395" t="s">
        <v>24</v>
      </c>
      <c r="H3395" t="s">
        <v>60</v>
      </c>
      <c r="I3395" s="1">
        <v>44985</v>
      </c>
      <c r="J3395" s="2">
        <f>VLOOKUP(Oliusala[[#This Row],[tegund]],Tegundir!$B$2:$D$19,3,FALSE)*Oliusala[[#This Row],[magn]]/1000</f>
        <v>38.912025</v>
      </c>
      <c r="K3395">
        <v>2012</v>
      </c>
      <c r="L3395" t="s">
        <v>19</v>
      </c>
      <c r="M3395" s="144" t="s">
        <v>59</v>
      </c>
      <c r="O3395" s="144" t="s">
        <v>1997</v>
      </c>
    </row>
    <row r="3396" spans="1:15" x14ac:dyDescent="0.2">
      <c r="A3396" t="s">
        <v>57</v>
      </c>
      <c r="B3396" s="144" t="s">
        <v>113</v>
      </c>
      <c r="C3396">
        <v>430</v>
      </c>
      <c r="D3396" t="str">
        <f>VLOOKUP(Oliusala[[#This Row],[postnumer]],Sveitarfelog[#All],4,FALSE)</f>
        <v>Ísafjarðarbær</v>
      </c>
      <c r="E3396" t="str">
        <f>VLOOKUP(Oliusala[[#This Row],[postnumer]],Sveitarfelog[#All],5,FALSE)</f>
        <v>Vestfirðir</v>
      </c>
      <c r="F3396" t="s">
        <v>25</v>
      </c>
      <c r="G3396" t="s">
        <v>24</v>
      </c>
      <c r="H3396" t="s">
        <v>60</v>
      </c>
      <c r="I3396" s="1">
        <v>77111</v>
      </c>
      <c r="J3396" s="2">
        <f>VLOOKUP(Oliusala[[#This Row],[tegund]],Tegundir!$B$2:$D$19,3,FALSE)*Oliusala[[#This Row],[magn]]/1000</f>
        <v>66.701014999999998</v>
      </c>
      <c r="K3396">
        <v>2012</v>
      </c>
      <c r="L3396" t="s">
        <v>19</v>
      </c>
      <c r="M3396" s="144" t="s">
        <v>59</v>
      </c>
      <c r="O3396" s="144" t="s">
        <v>1997</v>
      </c>
    </row>
    <row r="3397" spans="1:15" x14ac:dyDescent="0.2">
      <c r="A3397" t="s">
        <v>107</v>
      </c>
      <c r="B3397" s="144" t="s">
        <v>119</v>
      </c>
      <c r="C3397">
        <v>470</v>
      </c>
      <c r="D3397" t="str">
        <f>VLOOKUP(Oliusala[[#This Row],[postnumer]],Sveitarfelog[#All],4,FALSE)</f>
        <v>Ísafjarðarbær</v>
      </c>
      <c r="E3397" t="str">
        <f>VLOOKUP(Oliusala[[#This Row],[postnumer]],Sveitarfelog[#All],5,FALSE)</f>
        <v>Vestfirðir</v>
      </c>
      <c r="F3397" t="s">
        <v>25</v>
      </c>
      <c r="G3397" t="s">
        <v>24</v>
      </c>
      <c r="H3397" t="s">
        <v>60</v>
      </c>
      <c r="I3397" s="1">
        <v>30338</v>
      </c>
      <c r="J3397" s="2">
        <f>VLOOKUP(Oliusala[[#This Row],[tegund]],Tegundir!$B$2:$D$19,3,FALSE)*Oliusala[[#This Row],[magn]]/1000</f>
        <v>26.242369999999998</v>
      </c>
      <c r="K3397">
        <v>2012</v>
      </c>
      <c r="L3397" t="s">
        <v>19</v>
      </c>
      <c r="M3397" s="144" t="s">
        <v>59</v>
      </c>
      <c r="O3397" s="144" t="s">
        <v>1997</v>
      </c>
    </row>
    <row r="3398" spans="1:15" x14ac:dyDescent="0.2">
      <c r="A3398" t="s">
        <v>57</v>
      </c>
      <c r="B3398" s="144" t="s">
        <v>119</v>
      </c>
      <c r="C3398">
        <v>470</v>
      </c>
      <c r="D3398" t="str">
        <f>VLOOKUP(Oliusala[[#This Row],[postnumer]],Sveitarfelog[#All],4,FALSE)</f>
        <v>Ísafjarðarbær</v>
      </c>
      <c r="E3398" t="str">
        <f>VLOOKUP(Oliusala[[#This Row],[postnumer]],Sveitarfelog[#All],5,FALSE)</f>
        <v>Vestfirðir</v>
      </c>
      <c r="F3398" t="s">
        <v>25</v>
      </c>
      <c r="G3398" t="s">
        <v>24</v>
      </c>
      <c r="H3398" t="s">
        <v>60</v>
      </c>
      <c r="I3398" s="1">
        <v>67460</v>
      </c>
      <c r="J3398" s="2">
        <f>VLOOKUP(Oliusala[[#This Row],[tegund]],Tegundir!$B$2:$D$19,3,FALSE)*Oliusala[[#This Row],[magn]]/1000</f>
        <v>58.352899999999998</v>
      </c>
      <c r="K3398">
        <v>2012</v>
      </c>
      <c r="L3398" t="s">
        <v>19</v>
      </c>
      <c r="M3398" s="144" t="s">
        <v>59</v>
      </c>
      <c r="O3398" s="144" t="s">
        <v>1997</v>
      </c>
    </row>
    <row r="3399" spans="1:15" x14ac:dyDescent="0.2">
      <c r="A3399" t="s">
        <v>83</v>
      </c>
      <c r="B3399" s="144" t="s">
        <v>83</v>
      </c>
      <c r="C3399">
        <v>400</v>
      </c>
      <c r="D3399" t="str">
        <f>VLOOKUP(Oliusala[[#This Row],[postnumer]],Sveitarfelog[#All],4,FALSE)</f>
        <v>Ísafjarðarbær</v>
      </c>
      <c r="E3399" t="str">
        <f>VLOOKUP(Oliusala[[#This Row],[postnumer]],Sveitarfelog[#All],5,FALSE)</f>
        <v>Vestfirðir</v>
      </c>
      <c r="F3399" t="s">
        <v>25</v>
      </c>
      <c r="G3399" t="s">
        <v>24</v>
      </c>
      <c r="H3399" t="s">
        <v>61</v>
      </c>
      <c r="I3399" s="1">
        <v>1191</v>
      </c>
      <c r="J3399" s="2">
        <f>VLOOKUP(Oliusala[[#This Row],[tegund]],Tegundir!$B$2:$D$19,3,FALSE)*Oliusala[[#This Row],[magn]]/1000</f>
        <v>1.0302149999999999</v>
      </c>
      <c r="K3399">
        <v>2012</v>
      </c>
      <c r="L3399" t="s">
        <v>19</v>
      </c>
      <c r="M3399" s="144" t="s">
        <v>62</v>
      </c>
      <c r="O3399" s="144" t="s">
        <v>1997</v>
      </c>
    </row>
    <row r="3400" spans="1:15" x14ac:dyDescent="0.2">
      <c r="A3400" t="s">
        <v>107</v>
      </c>
      <c r="B3400" s="144" t="s">
        <v>83</v>
      </c>
      <c r="C3400">
        <v>400</v>
      </c>
      <c r="D3400" t="str">
        <f>VLOOKUP(Oliusala[[#This Row],[postnumer]],Sveitarfelog[#All],4,FALSE)</f>
        <v>Ísafjarðarbær</v>
      </c>
      <c r="E3400" t="str">
        <f>VLOOKUP(Oliusala[[#This Row],[postnumer]],Sveitarfelog[#All],5,FALSE)</f>
        <v>Vestfirðir</v>
      </c>
      <c r="F3400" t="s">
        <v>24</v>
      </c>
      <c r="G3400" t="s">
        <v>24</v>
      </c>
      <c r="H3400" t="s">
        <v>60</v>
      </c>
      <c r="I3400" s="1">
        <v>306322</v>
      </c>
      <c r="J3400" s="2">
        <f>VLOOKUP(Oliusala[[#This Row],[tegund]],Tegundir!$B$2:$D$19,3,FALSE)*Oliusala[[#This Row],[magn]]/1000</f>
        <v>264.96852999999999</v>
      </c>
      <c r="K3400">
        <v>2012</v>
      </c>
      <c r="L3400" t="s">
        <v>18</v>
      </c>
      <c r="M3400" s="144" t="s">
        <v>59</v>
      </c>
    </row>
    <row r="3401" spans="1:15" x14ac:dyDescent="0.2">
      <c r="A3401" t="s">
        <v>107</v>
      </c>
      <c r="B3401" s="144" t="s">
        <v>83</v>
      </c>
      <c r="C3401">
        <v>400</v>
      </c>
      <c r="D3401" t="str">
        <f>VLOOKUP(Oliusala[[#This Row],[postnumer]],Sveitarfelog[#All],4,FALSE)</f>
        <v>Ísafjarðarbær</v>
      </c>
      <c r="E3401" t="str">
        <f>VLOOKUP(Oliusala[[#This Row],[postnumer]],Sveitarfelog[#All],5,FALSE)</f>
        <v>Vestfirðir</v>
      </c>
      <c r="F3401" t="s">
        <v>29</v>
      </c>
      <c r="G3401" t="s">
        <v>24</v>
      </c>
      <c r="H3401" t="s">
        <v>60</v>
      </c>
      <c r="I3401" s="1">
        <v>67396</v>
      </c>
      <c r="J3401" s="2">
        <f>VLOOKUP(Oliusala[[#This Row],[tegund]],Tegundir!$B$2:$D$19,3,FALSE)*Oliusala[[#This Row],[magn]]/1000</f>
        <v>58.297539999999998</v>
      </c>
      <c r="K3401">
        <v>2012</v>
      </c>
      <c r="L3401" t="s">
        <v>19</v>
      </c>
      <c r="M3401" s="144" t="s">
        <v>59</v>
      </c>
      <c r="O3401" s="144" t="s">
        <v>1998</v>
      </c>
    </row>
    <row r="3402" spans="1:15" x14ac:dyDescent="0.2">
      <c r="A3402" t="s">
        <v>107</v>
      </c>
      <c r="B3402" s="144" t="s">
        <v>83</v>
      </c>
      <c r="C3402">
        <v>400</v>
      </c>
      <c r="D3402" t="str">
        <f>VLOOKUP(Oliusala[[#This Row],[postnumer]],Sveitarfelog[#All],4,FALSE)</f>
        <v>Ísafjarðarbær</v>
      </c>
      <c r="E3402" t="str">
        <f>VLOOKUP(Oliusala[[#This Row],[postnumer]],Sveitarfelog[#All],5,FALSE)</f>
        <v>Vestfirðir</v>
      </c>
      <c r="F3402" t="s">
        <v>30</v>
      </c>
      <c r="G3402" t="s">
        <v>24</v>
      </c>
      <c r="H3402" t="s">
        <v>60</v>
      </c>
      <c r="I3402" s="1">
        <v>1123543</v>
      </c>
      <c r="J3402" s="2">
        <f>VLOOKUP(Oliusala[[#This Row],[tegund]],Tegundir!$B$2:$D$19,3,FALSE)*Oliusala[[#This Row],[magn]]/1000</f>
        <v>971.86469499999998</v>
      </c>
      <c r="K3402">
        <v>2012</v>
      </c>
      <c r="L3402" t="s">
        <v>19</v>
      </c>
      <c r="M3402" s="144" t="s">
        <v>59</v>
      </c>
      <c r="O3402" s="144" t="s">
        <v>1998</v>
      </c>
    </row>
    <row r="3403" spans="1:15" x14ac:dyDescent="0.2">
      <c r="A3403" t="s">
        <v>83</v>
      </c>
      <c r="B3403" s="144" t="s">
        <v>83</v>
      </c>
      <c r="C3403">
        <v>400</v>
      </c>
      <c r="D3403" t="str">
        <f>VLOOKUP(Oliusala[[#This Row],[postnumer]],Sveitarfelog[#All],4,FALSE)</f>
        <v>Ísafjarðarbær</v>
      </c>
      <c r="E3403" t="str">
        <f>VLOOKUP(Oliusala[[#This Row],[postnumer]],Sveitarfelog[#All],5,FALSE)</f>
        <v>Vestfirðir</v>
      </c>
      <c r="F3403" t="s">
        <v>24</v>
      </c>
      <c r="G3403" t="s">
        <v>24</v>
      </c>
      <c r="H3403" t="s">
        <v>58</v>
      </c>
      <c r="I3403" s="1">
        <v>33542</v>
      </c>
      <c r="J3403" s="2">
        <f>VLOOKUP(Oliusala[[#This Row],[tegund]],Tegundir!$B$2:$D$19,3,FALSE)*Oliusala[[#This Row],[magn]]/1000</f>
        <v>29.013829999999999</v>
      </c>
      <c r="K3403">
        <v>2012</v>
      </c>
      <c r="L3403" t="s">
        <v>18</v>
      </c>
      <c r="M3403" s="144" t="s">
        <v>59</v>
      </c>
    </row>
    <row r="3404" spans="1:15" x14ac:dyDescent="0.2">
      <c r="A3404" t="s">
        <v>83</v>
      </c>
      <c r="B3404" s="144" t="s">
        <v>83</v>
      </c>
      <c r="C3404">
        <v>400</v>
      </c>
      <c r="D3404" t="str">
        <f>VLOOKUP(Oliusala[[#This Row],[postnumer]],Sveitarfelog[#All],4,FALSE)</f>
        <v>Ísafjarðarbær</v>
      </c>
      <c r="E3404" t="str">
        <f>VLOOKUP(Oliusala[[#This Row],[postnumer]],Sveitarfelog[#All],5,FALSE)</f>
        <v>Vestfirðir</v>
      </c>
      <c r="F3404" t="s">
        <v>27</v>
      </c>
      <c r="G3404" t="s">
        <v>24</v>
      </c>
      <c r="H3404" t="s">
        <v>58</v>
      </c>
      <c r="I3404" s="1">
        <v>554119</v>
      </c>
      <c r="J3404" s="2">
        <f>VLOOKUP(Oliusala[[#This Row],[tegund]],Tegundir!$B$2:$D$19,3,FALSE)*Oliusala[[#This Row],[magn]]/1000</f>
        <v>479.31293499999998</v>
      </c>
      <c r="K3404">
        <v>2012</v>
      </c>
      <c r="L3404" t="s">
        <v>19</v>
      </c>
      <c r="M3404" s="144" t="s">
        <v>59</v>
      </c>
      <c r="O3404" s="144" t="s">
        <v>1998</v>
      </c>
    </row>
    <row r="3405" spans="1:15" x14ac:dyDescent="0.2">
      <c r="A3405" t="s">
        <v>83</v>
      </c>
      <c r="B3405" s="144" t="s">
        <v>83</v>
      </c>
      <c r="C3405">
        <v>400</v>
      </c>
      <c r="D3405" t="str">
        <f>VLOOKUP(Oliusala[[#This Row],[postnumer]],Sveitarfelog[#All],4,FALSE)</f>
        <v>Ísafjarðarbær</v>
      </c>
      <c r="E3405" t="str">
        <f>VLOOKUP(Oliusala[[#This Row],[postnumer]],Sveitarfelog[#All],5,FALSE)</f>
        <v>Vestfirðir</v>
      </c>
      <c r="F3405" t="s">
        <v>30</v>
      </c>
      <c r="G3405" t="s">
        <v>24</v>
      </c>
      <c r="H3405" t="s">
        <v>58</v>
      </c>
      <c r="I3405" s="1">
        <v>3157133</v>
      </c>
      <c r="J3405" s="2">
        <f>VLOOKUP(Oliusala[[#This Row],[tegund]],Tegundir!$B$2:$D$19,3,FALSE)*Oliusala[[#This Row],[magn]]/1000</f>
        <v>2730.9200449999998</v>
      </c>
      <c r="K3405">
        <v>2012</v>
      </c>
      <c r="L3405" t="s">
        <v>19</v>
      </c>
      <c r="M3405" s="144" t="s">
        <v>59</v>
      </c>
      <c r="O3405" s="144" t="s">
        <v>1998</v>
      </c>
    </row>
    <row r="3406" spans="1:15" x14ac:dyDescent="0.2">
      <c r="A3406" t="s">
        <v>63</v>
      </c>
      <c r="B3406" s="144" t="s">
        <v>83</v>
      </c>
      <c r="C3406">
        <v>400</v>
      </c>
      <c r="D3406" t="str">
        <f>VLOOKUP(Oliusala[[#This Row],[postnumer]],Sveitarfelog[#All],4,FALSE)</f>
        <v>Ísafjarðarbær</v>
      </c>
      <c r="E3406" t="str">
        <f>VLOOKUP(Oliusala[[#This Row],[postnumer]],Sveitarfelog[#All],5,FALSE)</f>
        <v>Vestfirðir</v>
      </c>
      <c r="F3406" t="s">
        <v>24</v>
      </c>
      <c r="G3406" t="s">
        <v>24</v>
      </c>
      <c r="H3406" t="s">
        <v>58</v>
      </c>
      <c r="I3406" s="1">
        <v>1079881</v>
      </c>
      <c r="J3406" s="2">
        <f>VLOOKUP(Oliusala[[#This Row],[tegund]],Tegundir!$B$2:$D$19,3,FALSE)*Oliusala[[#This Row],[magn]]/1000</f>
        <v>934.09706499999993</v>
      </c>
      <c r="K3406">
        <v>2012</v>
      </c>
      <c r="L3406" t="s">
        <v>18</v>
      </c>
      <c r="M3406" s="144" t="s">
        <v>59</v>
      </c>
    </row>
    <row r="3407" spans="1:15" x14ac:dyDescent="0.2">
      <c r="A3407" t="s">
        <v>63</v>
      </c>
      <c r="B3407" s="144" t="s">
        <v>83</v>
      </c>
      <c r="C3407">
        <v>400</v>
      </c>
      <c r="D3407" t="str">
        <f>VLOOKUP(Oliusala[[#This Row],[postnumer]],Sveitarfelog[#All],4,FALSE)</f>
        <v>Ísafjarðarbær</v>
      </c>
      <c r="E3407" t="str">
        <f>VLOOKUP(Oliusala[[#This Row],[postnumer]],Sveitarfelog[#All],5,FALSE)</f>
        <v>Vestfirðir</v>
      </c>
      <c r="F3407" t="s">
        <v>24</v>
      </c>
      <c r="G3407" t="s">
        <v>24</v>
      </c>
      <c r="H3407" t="s">
        <v>58</v>
      </c>
      <c r="I3407" s="1">
        <v>366170</v>
      </c>
      <c r="J3407" s="2">
        <f>VLOOKUP(Oliusala[[#This Row],[tegund]],Tegundir!$B$2:$D$19,3,FALSE)*Oliusala[[#This Row],[magn]]/1000</f>
        <v>316.73705000000001</v>
      </c>
      <c r="K3407">
        <v>2012</v>
      </c>
      <c r="L3407" t="s">
        <v>18</v>
      </c>
      <c r="M3407" s="144" t="s">
        <v>59</v>
      </c>
    </row>
    <row r="3408" spans="1:15" x14ac:dyDescent="0.2">
      <c r="A3408" t="s">
        <v>63</v>
      </c>
      <c r="B3408" s="144" t="s">
        <v>107</v>
      </c>
      <c r="C3408">
        <v>415</v>
      </c>
      <c r="D3408" t="str">
        <f>VLOOKUP(Oliusala[[#This Row],[postnumer]],Sveitarfelog[#All],4,FALSE)</f>
        <v>Bolungarvíkurkaupstaður</v>
      </c>
      <c r="E3408" t="str">
        <f>VLOOKUP(Oliusala[[#This Row],[postnumer]],Sveitarfelog[#All],5,FALSE)</f>
        <v>Vestfirðir</v>
      </c>
      <c r="F3408" t="s">
        <v>25</v>
      </c>
      <c r="G3408" t="s">
        <v>24</v>
      </c>
      <c r="H3408" t="s">
        <v>58</v>
      </c>
      <c r="I3408" s="1">
        <v>60289</v>
      </c>
      <c r="J3408" s="2">
        <f>VLOOKUP(Oliusala[[#This Row],[tegund]],Tegundir!$B$2:$D$19,3,FALSE)*Oliusala[[#This Row],[magn]]/1000</f>
        <v>52.149985000000001</v>
      </c>
      <c r="K3408">
        <v>2012</v>
      </c>
      <c r="L3408" t="s">
        <v>19</v>
      </c>
      <c r="M3408" s="144" t="s">
        <v>59</v>
      </c>
      <c r="O3408" s="144" t="s">
        <v>1997</v>
      </c>
    </row>
    <row r="3409" spans="1:15" x14ac:dyDescent="0.2">
      <c r="A3409" t="s">
        <v>107</v>
      </c>
      <c r="B3409" s="144" t="s">
        <v>107</v>
      </c>
      <c r="C3409">
        <v>415</v>
      </c>
      <c r="D3409" t="str">
        <f>VLOOKUP(Oliusala[[#This Row],[postnumer]],Sveitarfelog[#All],4,FALSE)</f>
        <v>Bolungarvíkurkaupstaður</v>
      </c>
      <c r="E3409" t="str">
        <f>VLOOKUP(Oliusala[[#This Row],[postnumer]],Sveitarfelog[#All],5,FALSE)</f>
        <v>Vestfirðir</v>
      </c>
      <c r="F3409" t="s">
        <v>25</v>
      </c>
      <c r="G3409" t="s">
        <v>24</v>
      </c>
      <c r="H3409" t="s">
        <v>58</v>
      </c>
      <c r="I3409" s="1">
        <v>448337</v>
      </c>
      <c r="J3409" s="2">
        <f>VLOOKUP(Oliusala[[#This Row],[tegund]],Tegundir!$B$2:$D$19,3,FALSE)*Oliusala[[#This Row],[magn]]/1000</f>
        <v>387.81150500000001</v>
      </c>
      <c r="K3409">
        <v>2012</v>
      </c>
      <c r="L3409" t="s">
        <v>19</v>
      </c>
      <c r="M3409" s="144" t="s">
        <v>59</v>
      </c>
      <c r="O3409" s="144" t="s">
        <v>1997</v>
      </c>
    </row>
    <row r="3410" spans="1:15" x14ac:dyDescent="0.2">
      <c r="A3410" t="s">
        <v>83</v>
      </c>
      <c r="B3410" s="144" t="s">
        <v>107</v>
      </c>
      <c r="C3410">
        <v>415</v>
      </c>
      <c r="D3410" t="str">
        <f>VLOOKUP(Oliusala[[#This Row],[postnumer]],Sveitarfelog[#All],4,FALSE)</f>
        <v>Bolungarvíkurkaupstaður</v>
      </c>
      <c r="E3410" t="str">
        <f>VLOOKUP(Oliusala[[#This Row],[postnumer]],Sveitarfelog[#All],5,FALSE)</f>
        <v>Vestfirðir</v>
      </c>
      <c r="F3410" t="s">
        <v>25</v>
      </c>
      <c r="G3410" t="s">
        <v>24</v>
      </c>
      <c r="H3410" t="s">
        <v>58</v>
      </c>
      <c r="I3410" s="1">
        <v>860</v>
      </c>
      <c r="J3410" s="2">
        <f>VLOOKUP(Oliusala[[#This Row],[tegund]],Tegundir!$B$2:$D$19,3,FALSE)*Oliusala[[#This Row],[magn]]/1000</f>
        <v>0.74390000000000001</v>
      </c>
      <c r="K3410">
        <v>2012</v>
      </c>
      <c r="L3410" t="s">
        <v>1955</v>
      </c>
      <c r="M3410" s="144" t="s">
        <v>59</v>
      </c>
    </row>
    <row r="3411" spans="1:15" x14ac:dyDescent="0.2">
      <c r="A3411" t="s">
        <v>83</v>
      </c>
      <c r="B3411" s="144" t="s">
        <v>107</v>
      </c>
      <c r="C3411">
        <v>415</v>
      </c>
      <c r="D3411" t="str">
        <f>VLOOKUP(Oliusala[[#This Row],[postnumer]],Sveitarfelog[#All],4,FALSE)</f>
        <v>Bolungarvíkurkaupstaður</v>
      </c>
      <c r="E3411" t="str">
        <f>VLOOKUP(Oliusala[[#This Row],[postnumer]],Sveitarfelog[#All],5,FALSE)</f>
        <v>Vestfirðir</v>
      </c>
      <c r="F3411" t="s">
        <v>25</v>
      </c>
      <c r="G3411" t="s">
        <v>24</v>
      </c>
      <c r="H3411" t="s">
        <v>60</v>
      </c>
      <c r="I3411" s="1">
        <v>170607</v>
      </c>
      <c r="J3411" s="2">
        <f>VLOOKUP(Oliusala[[#This Row],[tegund]],Tegundir!$B$2:$D$19,3,FALSE)*Oliusala[[#This Row],[magn]]/1000</f>
        <v>147.57505499999999</v>
      </c>
      <c r="K3411">
        <v>2012</v>
      </c>
      <c r="L3411" t="s">
        <v>1955</v>
      </c>
      <c r="M3411" s="144" t="s">
        <v>59</v>
      </c>
    </row>
    <row r="3412" spans="1:15" x14ac:dyDescent="0.2">
      <c r="A3412" t="s">
        <v>57</v>
      </c>
      <c r="B3412" s="144" t="s">
        <v>107</v>
      </c>
      <c r="C3412">
        <v>415</v>
      </c>
      <c r="D3412" t="str">
        <f>VLOOKUP(Oliusala[[#This Row],[postnumer]],Sveitarfelog[#All],4,FALSE)</f>
        <v>Bolungarvíkurkaupstaður</v>
      </c>
      <c r="E3412" t="str">
        <f>VLOOKUP(Oliusala[[#This Row],[postnumer]],Sveitarfelog[#All],5,FALSE)</f>
        <v>Vestfirðir</v>
      </c>
      <c r="F3412" t="s">
        <v>25</v>
      </c>
      <c r="G3412" t="s">
        <v>24</v>
      </c>
      <c r="H3412" t="s">
        <v>60</v>
      </c>
      <c r="I3412" s="1">
        <v>92208</v>
      </c>
      <c r="J3412" s="2">
        <f>VLOOKUP(Oliusala[[#This Row],[tegund]],Tegundir!$B$2:$D$19,3,FALSE)*Oliusala[[#This Row],[magn]]/1000</f>
        <v>79.759919999999994</v>
      </c>
      <c r="K3412">
        <v>2012</v>
      </c>
      <c r="L3412" t="s">
        <v>19</v>
      </c>
      <c r="M3412" s="144" t="s">
        <v>59</v>
      </c>
      <c r="O3412" s="144" t="s">
        <v>1997</v>
      </c>
    </row>
    <row r="3413" spans="1:15" x14ac:dyDescent="0.2">
      <c r="A3413" t="s">
        <v>107</v>
      </c>
      <c r="B3413" s="144" t="s">
        <v>107</v>
      </c>
      <c r="C3413">
        <v>415</v>
      </c>
      <c r="D3413" t="str">
        <f>VLOOKUP(Oliusala[[#This Row],[postnumer]],Sveitarfelog[#All],4,FALSE)</f>
        <v>Bolungarvíkurkaupstaður</v>
      </c>
      <c r="E3413" t="str">
        <f>VLOOKUP(Oliusala[[#This Row],[postnumer]],Sveitarfelog[#All],5,FALSE)</f>
        <v>Vestfirðir</v>
      </c>
      <c r="F3413" t="s">
        <v>25</v>
      </c>
      <c r="G3413" t="s">
        <v>24</v>
      </c>
      <c r="H3413" t="s">
        <v>61</v>
      </c>
      <c r="I3413" s="1">
        <v>1514</v>
      </c>
      <c r="J3413" s="2">
        <f>VLOOKUP(Oliusala[[#This Row],[tegund]],Tegundir!$B$2:$D$19,3,FALSE)*Oliusala[[#This Row],[magn]]/1000</f>
        <v>1.3096099999999999</v>
      </c>
      <c r="K3413">
        <v>2012</v>
      </c>
      <c r="L3413" t="s">
        <v>1955</v>
      </c>
      <c r="M3413" s="144" t="s">
        <v>62</v>
      </c>
    </row>
    <row r="3414" spans="1:15" x14ac:dyDescent="0.2">
      <c r="A3414" t="s">
        <v>107</v>
      </c>
      <c r="B3414" s="144" t="s">
        <v>107</v>
      </c>
      <c r="C3414">
        <v>415</v>
      </c>
      <c r="D3414" t="str">
        <f>VLOOKUP(Oliusala[[#This Row],[postnumer]],Sveitarfelog[#All],4,FALSE)</f>
        <v>Bolungarvíkurkaupstaður</v>
      </c>
      <c r="E3414" t="str">
        <f>VLOOKUP(Oliusala[[#This Row],[postnumer]],Sveitarfelog[#All],5,FALSE)</f>
        <v>Vestfirðir</v>
      </c>
      <c r="F3414" t="s">
        <v>24</v>
      </c>
      <c r="G3414" t="s">
        <v>24</v>
      </c>
      <c r="H3414" t="s">
        <v>58</v>
      </c>
      <c r="I3414" s="1">
        <v>5065</v>
      </c>
      <c r="J3414" s="2">
        <f>VLOOKUP(Oliusala[[#This Row],[tegund]],Tegundir!$B$2:$D$19,3,FALSE)*Oliusala[[#This Row],[magn]]/1000</f>
        <v>4.3812250000000006</v>
      </c>
      <c r="K3414">
        <v>2012</v>
      </c>
      <c r="L3414" t="s">
        <v>18</v>
      </c>
      <c r="M3414" s="144" t="s">
        <v>59</v>
      </c>
    </row>
    <row r="3415" spans="1:15" x14ac:dyDescent="0.2">
      <c r="A3415" t="s">
        <v>107</v>
      </c>
      <c r="B3415" s="144" t="s">
        <v>107</v>
      </c>
      <c r="C3415">
        <v>415</v>
      </c>
      <c r="D3415" t="str">
        <f>VLOOKUP(Oliusala[[#This Row],[postnumer]],Sveitarfelog[#All],4,FALSE)</f>
        <v>Bolungarvíkurkaupstaður</v>
      </c>
      <c r="E3415" t="str">
        <f>VLOOKUP(Oliusala[[#This Row],[postnumer]],Sveitarfelog[#All],5,FALSE)</f>
        <v>Vestfirðir</v>
      </c>
      <c r="F3415" t="s">
        <v>29</v>
      </c>
      <c r="G3415" t="s">
        <v>24</v>
      </c>
      <c r="H3415" t="s">
        <v>58</v>
      </c>
      <c r="I3415" s="1">
        <v>18196</v>
      </c>
      <c r="J3415" s="2">
        <f>VLOOKUP(Oliusala[[#This Row],[tegund]],Tegundir!$B$2:$D$19,3,FALSE)*Oliusala[[#This Row],[magn]]/1000</f>
        <v>15.73954</v>
      </c>
      <c r="K3415">
        <v>2012</v>
      </c>
      <c r="L3415" t="s">
        <v>19</v>
      </c>
      <c r="M3415" s="144" t="s">
        <v>59</v>
      </c>
      <c r="O3415" s="144" t="s">
        <v>1998</v>
      </c>
    </row>
    <row r="3416" spans="1:15" x14ac:dyDescent="0.2">
      <c r="A3416" t="s">
        <v>107</v>
      </c>
      <c r="B3416" s="144" t="s">
        <v>107</v>
      </c>
      <c r="C3416">
        <v>415</v>
      </c>
      <c r="D3416" t="str">
        <f>VLOOKUP(Oliusala[[#This Row],[postnumer]],Sveitarfelog[#All],4,FALSE)</f>
        <v>Bolungarvíkurkaupstaður</v>
      </c>
      <c r="E3416" t="str">
        <f>VLOOKUP(Oliusala[[#This Row],[postnumer]],Sveitarfelog[#All],5,FALSE)</f>
        <v>Vestfirðir</v>
      </c>
      <c r="F3416" t="s">
        <v>30</v>
      </c>
      <c r="G3416" t="s">
        <v>24</v>
      </c>
      <c r="H3416" t="s">
        <v>58</v>
      </c>
      <c r="I3416" s="1">
        <v>311231</v>
      </c>
      <c r="J3416" s="2">
        <f>VLOOKUP(Oliusala[[#This Row],[tegund]],Tegundir!$B$2:$D$19,3,FALSE)*Oliusala[[#This Row],[magn]]/1000</f>
        <v>269.21481499999999</v>
      </c>
      <c r="K3416">
        <v>2012</v>
      </c>
      <c r="L3416" t="s">
        <v>19</v>
      </c>
      <c r="M3416" s="144" t="s">
        <v>59</v>
      </c>
      <c r="O3416" s="144" t="s">
        <v>1998</v>
      </c>
    </row>
    <row r="3417" spans="1:15" x14ac:dyDescent="0.2">
      <c r="A3417" t="s">
        <v>107</v>
      </c>
      <c r="B3417" s="144" t="s">
        <v>107</v>
      </c>
      <c r="C3417">
        <v>415</v>
      </c>
      <c r="D3417" t="str">
        <f>VLOOKUP(Oliusala[[#This Row],[postnumer]],Sveitarfelog[#All],4,FALSE)</f>
        <v>Bolungarvíkurkaupstaður</v>
      </c>
      <c r="E3417" t="str">
        <f>VLOOKUP(Oliusala[[#This Row],[postnumer]],Sveitarfelog[#All],5,FALSE)</f>
        <v>Vestfirðir</v>
      </c>
      <c r="F3417" t="s">
        <v>30</v>
      </c>
      <c r="G3417" t="s">
        <v>24</v>
      </c>
      <c r="H3417" t="s">
        <v>60</v>
      </c>
      <c r="I3417" s="1">
        <v>209680</v>
      </c>
      <c r="J3417" s="2">
        <f>VLOOKUP(Oliusala[[#This Row],[tegund]],Tegundir!$B$2:$D$19,3,FALSE)*Oliusala[[#This Row],[magn]]/1000</f>
        <v>181.37320000000003</v>
      </c>
      <c r="K3417">
        <v>2012</v>
      </c>
      <c r="L3417" t="s">
        <v>19</v>
      </c>
      <c r="M3417" s="144" t="s">
        <v>59</v>
      </c>
      <c r="O3417" s="144" t="s">
        <v>1998</v>
      </c>
    </row>
    <row r="3418" spans="1:15" x14ac:dyDescent="0.2">
      <c r="A3418" t="s">
        <v>83</v>
      </c>
      <c r="B3418" s="144" t="s">
        <v>107</v>
      </c>
      <c r="C3418">
        <v>415</v>
      </c>
      <c r="D3418" t="str">
        <f>VLOOKUP(Oliusala[[#This Row],[postnumer]],Sveitarfelog[#All],4,FALSE)</f>
        <v>Bolungarvíkurkaupstaður</v>
      </c>
      <c r="E3418" t="str">
        <f>VLOOKUP(Oliusala[[#This Row],[postnumer]],Sveitarfelog[#All],5,FALSE)</f>
        <v>Vestfirðir</v>
      </c>
      <c r="F3418" t="s">
        <v>24</v>
      </c>
      <c r="G3418" t="s">
        <v>24</v>
      </c>
      <c r="H3418" t="s">
        <v>60</v>
      </c>
      <c r="I3418" s="1">
        <v>101</v>
      </c>
      <c r="J3418" s="2">
        <f>VLOOKUP(Oliusala[[#This Row],[tegund]],Tegundir!$B$2:$D$19,3,FALSE)*Oliusala[[#This Row],[magn]]/1000</f>
        <v>8.7364999999999998E-2</v>
      </c>
      <c r="K3418">
        <v>2012</v>
      </c>
      <c r="L3418" t="s">
        <v>18</v>
      </c>
      <c r="M3418" s="144" t="s">
        <v>59</v>
      </c>
    </row>
    <row r="3419" spans="1:15" x14ac:dyDescent="0.2">
      <c r="A3419" t="s">
        <v>83</v>
      </c>
      <c r="B3419" s="144" t="s">
        <v>107</v>
      </c>
      <c r="C3419">
        <v>415</v>
      </c>
      <c r="D3419" t="str">
        <f>VLOOKUP(Oliusala[[#This Row],[postnumer]],Sveitarfelog[#All],4,FALSE)</f>
        <v>Bolungarvíkurkaupstaður</v>
      </c>
      <c r="E3419" t="str">
        <f>VLOOKUP(Oliusala[[#This Row],[postnumer]],Sveitarfelog[#All],5,FALSE)</f>
        <v>Vestfirðir</v>
      </c>
      <c r="F3419" t="s">
        <v>30</v>
      </c>
      <c r="G3419" t="s">
        <v>24</v>
      </c>
      <c r="H3419" t="s">
        <v>60</v>
      </c>
      <c r="I3419" s="1">
        <v>975397</v>
      </c>
      <c r="J3419" s="2">
        <f>VLOOKUP(Oliusala[[#This Row],[tegund]],Tegundir!$B$2:$D$19,3,FALSE)*Oliusala[[#This Row],[magn]]/1000</f>
        <v>843.71840500000008</v>
      </c>
      <c r="K3419">
        <v>2012</v>
      </c>
      <c r="L3419" t="s">
        <v>19</v>
      </c>
      <c r="M3419" s="144" t="s">
        <v>59</v>
      </c>
      <c r="O3419" s="144" t="s">
        <v>1998</v>
      </c>
    </row>
    <row r="3420" spans="1:15" x14ac:dyDescent="0.2">
      <c r="A3420" t="s">
        <v>57</v>
      </c>
      <c r="B3420" s="144" t="s">
        <v>107</v>
      </c>
      <c r="C3420">
        <v>415</v>
      </c>
      <c r="D3420" t="str">
        <f>VLOOKUP(Oliusala[[#This Row],[postnumer]],Sveitarfelog[#All],4,FALSE)</f>
        <v>Bolungarvíkurkaupstaður</v>
      </c>
      <c r="E3420" t="str">
        <f>VLOOKUP(Oliusala[[#This Row],[postnumer]],Sveitarfelog[#All],5,FALSE)</f>
        <v>Vestfirðir</v>
      </c>
      <c r="F3420" t="s">
        <v>30</v>
      </c>
      <c r="G3420" t="s">
        <v>24</v>
      </c>
      <c r="H3420" t="s">
        <v>60</v>
      </c>
      <c r="I3420" s="1">
        <v>102532</v>
      </c>
      <c r="J3420" s="2">
        <f>VLOOKUP(Oliusala[[#This Row],[tegund]],Tegundir!$B$2:$D$19,3,FALSE)*Oliusala[[#This Row],[magn]]/1000</f>
        <v>88.690179999999998</v>
      </c>
      <c r="K3420">
        <v>2012</v>
      </c>
      <c r="L3420" t="s">
        <v>19</v>
      </c>
      <c r="M3420" s="144" t="s">
        <v>59</v>
      </c>
      <c r="O3420" s="144" t="s">
        <v>1998</v>
      </c>
    </row>
    <row r="3421" spans="1:15" x14ac:dyDescent="0.2">
      <c r="A3421" t="s">
        <v>63</v>
      </c>
      <c r="B3421" s="144" t="s">
        <v>107</v>
      </c>
      <c r="C3421">
        <v>415</v>
      </c>
      <c r="D3421" t="str">
        <f>VLOOKUP(Oliusala[[#This Row],[postnumer]],Sveitarfelog[#All],4,FALSE)</f>
        <v>Bolungarvíkurkaupstaður</v>
      </c>
      <c r="E3421" t="str">
        <f>VLOOKUP(Oliusala[[#This Row],[postnumer]],Sveitarfelog[#All],5,FALSE)</f>
        <v>Vestfirðir</v>
      </c>
      <c r="F3421" t="s">
        <v>24</v>
      </c>
      <c r="G3421" t="s">
        <v>24</v>
      </c>
      <c r="H3421" t="s">
        <v>58</v>
      </c>
      <c r="I3421" s="1">
        <v>239616</v>
      </c>
      <c r="J3421" s="2">
        <f>VLOOKUP(Oliusala[[#This Row],[tegund]],Tegundir!$B$2:$D$19,3,FALSE)*Oliusala[[#This Row],[magn]]/1000</f>
        <v>207.26784000000001</v>
      </c>
      <c r="K3421">
        <v>2012</v>
      </c>
      <c r="L3421" t="s">
        <v>18</v>
      </c>
      <c r="M3421" s="144" t="s">
        <v>59</v>
      </c>
    </row>
    <row r="3422" spans="1:15" x14ac:dyDescent="0.2">
      <c r="A3422" t="s">
        <v>107</v>
      </c>
      <c r="B3422" s="144" t="s">
        <v>110</v>
      </c>
      <c r="C3422">
        <v>420</v>
      </c>
      <c r="D3422" t="str">
        <f>VLOOKUP(Oliusala[[#This Row],[postnumer]],Sveitarfelog[#All],4,FALSE)</f>
        <v>Súðavíkurhreppur</v>
      </c>
      <c r="E3422" t="str">
        <f>VLOOKUP(Oliusala[[#This Row],[postnumer]],Sveitarfelog[#All],5,FALSE)</f>
        <v>Vestfirðir</v>
      </c>
      <c r="F3422" t="s">
        <v>25</v>
      </c>
      <c r="G3422" t="s">
        <v>24</v>
      </c>
      <c r="H3422" t="s">
        <v>60</v>
      </c>
      <c r="I3422" s="1">
        <v>70060</v>
      </c>
      <c r="J3422" s="2">
        <f>VLOOKUP(Oliusala[[#This Row],[tegund]],Tegundir!$B$2:$D$19,3,FALSE)*Oliusala[[#This Row],[magn]]/1000</f>
        <v>60.601900000000001</v>
      </c>
      <c r="K3422">
        <v>2012</v>
      </c>
      <c r="L3422" t="s">
        <v>1955</v>
      </c>
      <c r="M3422" s="144" t="s">
        <v>59</v>
      </c>
    </row>
    <row r="3423" spans="1:15" x14ac:dyDescent="0.2">
      <c r="A3423" t="s">
        <v>83</v>
      </c>
      <c r="B3423" s="144" t="s">
        <v>110</v>
      </c>
      <c r="C3423">
        <v>420</v>
      </c>
      <c r="D3423" t="str">
        <f>VLOOKUP(Oliusala[[#This Row],[postnumer]],Sveitarfelog[#All],4,FALSE)</f>
        <v>Súðavíkurhreppur</v>
      </c>
      <c r="E3423" t="str">
        <f>VLOOKUP(Oliusala[[#This Row],[postnumer]],Sveitarfelog[#All],5,FALSE)</f>
        <v>Vestfirðir</v>
      </c>
      <c r="F3423" t="s">
        <v>25</v>
      </c>
      <c r="G3423" t="s">
        <v>24</v>
      </c>
      <c r="H3423" t="s">
        <v>60</v>
      </c>
      <c r="I3423" s="1">
        <v>67964</v>
      </c>
      <c r="J3423" s="2">
        <f>VLOOKUP(Oliusala[[#This Row],[tegund]],Tegundir!$B$2:$D$19,3,FALSE)*Oliusala[[#This Row],[magn]]/1000</f>
        <v>58.78886</v>
      </c>
      <c r="K3423">
        <v>2012</v>
      </c>
      <c r="L3423" t="s">
        <v>19</v>
      </c>
      <c r="M3423" s="144" t="s">
        <v>59</v>
      </c>
      <c r="O3423" s="144" t="s">
        <v>1997</v>
      </c>
    </row>
    <row r="3424" spans="1:15" x14ac:dyDescent="0.2">
      <c r="A3424" t="s">
        <v>57</v>
      </c>
      <c r="B3424" s="144" t="s">
        <v>109</v>
      </c>
      <c r="C3424">
        <v>420</v>
      </c>
      <c r="D3424" t="str">
        <f>VLOOKUP(Oliusala[[#This Row],[postnumer]],Sveitarfelog[#All],4,FALSE)</f>
        <v>Súðavíkurhreppur</v>
      </c>
      <c r="E3424" t="str">
        <f>VLOOKUP(Oliusala[[#This Row],[postnumer]],Sveitarfelog[#All],5,FALSE)</f>
        <v>Vestfirðir</v>
      </c>
      <c r="F3424" t="s">
        <v>25</v>
      </c>
      <c r="G3424" t="s">
        <v>24</v>
      </c>
      <c r="H3424" t="s">
        <v>60</v>
      </c>
      <c r="I3424" s="1">
        <v>29786</v>
      </c>
      <c r="J3424" s="2">
        <f>VLOOKUP(Oliusala[[#This Row],[tegund]],Tegundir!$B$2:$D$19,3,FALSE)*Oliusala[[#This Row],[magn]]/1000</f>
        <v>25.764890000000001</v>
      </c>
      <c r="K3424">
        <v>2012</v>
      </c>
      <c r="L3424" t="s">
        <v>1955</v>
      </c>
      <c r="M3424" s="144" t="s">
        <v>59</v>
      </c>
    </row>
    <row r="3425" spans="1:15" x14ac:dyDescent="0.2">
      <c r="A3425" t="s">
        <v>57</v>
      </c>
      <c r="B3425" s="144" t="s">
        <v>110</v>
      </c>
      <c r="C3425">
        <v>420</v>
      </c>
      <c r="D3425" t="str">
        <f>VLOOKUP(Oliusala[[#This Row],[postnumer]],Sveitarfelog[#All],4,FALSE)</f>
        <v>Súðavíkurhreppur</v>
      </c>
      <c r="E3425" t="str">
        <f>VLOOKUP(Oliusala[[#This Row],[postnumer]],Sveitarfelog[#All],5,FALSE)</f>
        <v>Vestfirðir</v>
      </c>
      <c r="F3425" t="s">
        <v>25</v>
      </c>
      <c r="G3425" t="s">
        <v>24</v>
      </c>
      <c r="H3425" t="s">
        <v>60</v>
      </c>
      <c r="I3425" s="1">
        <v>7863</v>
      </c>
      <c r="J3425" s="2">
        <f>VLOOKUP(Oliusala[[#This Row],[tegund]],Tegundir!$B$2:$D$19,3,FALSE)*Oliusala[[#This Row],[magn]]/1000</f>
        <v>6.8014950000000001</v>
      </c>
      <c r="K3425">
        <v>2012</v>
      </c>
      <c r="L3425" t="s">
        <v>1955</v>
      </c>
      <c r="M3425" s="144" t="s">
        <v>59</v>
      </c>
    </row>
    <row r="3426" spans="1:15" x14ac:dyDescent="0.2">
      <c r="A3426" t="s">
        <v>57</v>
      </c>
      <c r="B3426" s="144" t="s">
        <v>72</v>
      </c>
      <c r="C3426">
        <v>190</v>
      </c>
      <c r="D3426" t="str">
        <f>VLOOKUP(Oliusala[[#This Row],[postnumer]],Sveitarfelog[#All],4,FALSE)</f>
        <v>Sveitarfélagið Vogar</v>
      </c>
      <c r="E3426" t="str">
        <f>VLOOKUP(Oliusala[[#This Row],[postnumer]],Sveitarfelog[#All],5,FALSE)</f>
        <v>Suðurnes</v>
      </c>
      <c r="F3426" t="s">
        <v>25</v>
      </c>
      <c r="G3426" t="s">
        <v>24</v>
      </c>
      <c r="H3426" t="s">
        <v>60</v>
      </c>
      <c r="I3426" s="1">
        <v>25000</v>
      </c>
      <c r="J3426" s="2">
        <f>VLOOKUP(Oliusala[[#This Row],[tegund]],Tegundir!$B$2:$D$19,3,FALSE)*Oliusala[[#This Row],[magn]]/1000</f>
        <v>21.625</v>
      </c>
      <c r="K3426">
        <v>2012</v>
      </c>
      <c r="L3426" t="s">
        <v>1955</v>
      </c>
      <c r="M3426" s="144" t="s">
        <v>59</v>
      </c>
      <c r="N3426" s="144" t="s">
        <v>1939</v>
      </c>
    </row>
    <row r="3427" spans="1:15" x14ac:dyDescent="0.2">
      <c r="A3427" t="s">
        <v>57</v>
      </c>
      <c r="B3427" s="144" t="s">
        <v>72</v>
      </c>
      <c r="C3427">
        <v>190</v>
      </c>
      <c r="D3427" t="str">
        <f>VLOOKUP(Oliusala[[#This Row],[postnumer]],Sveitarfelog[#All],4,FALSE)</f>
        <v>Sveitarfélagið Vogar</v>
      </c>
      <c r="E3427" t="str">
        <f>VLOOKUP(Oliusala[[#This Row],[postnumer]],Sveitarfelog[#All],5,FALSE)</f>
        <v>Suðurnes</v>
      </c>
      <c r="F3427" t="s">
        <v>25</v>
      </c>
      <c r="G3427" t="s">
        <v>24</v>
      </c>
      <c r="H3427" t="s">
        <v>60</v>
      </c>
      <c r="I3427" s="1">
        <v>22196</v>
      </c>
      <c r="J3427" s="2">
        <f>VLOOKUP(Oliusala[[#This Row],[tegund]],Tegundir!$B$2:$D$19,3,FALSE)*Oliusala[[#This Row],[magn]]/1000</f>
        <v>19.199540000000002</v>
      </c>
      <c r="K3427">
        <v>2012</v>
      </c>
      <c r="L3427" t="s">
        <v>19</v>
      </c>
      <c r="M3427" s="144" t="s">
        <v>59</v>
      </c>
      <c r="N3427" s="144" t="s">
        <v>1939</v>
      </c>
      <c r="O3427" s="144" t="s">
        <v>1997</v>
      </c>
    </row>
    <row r="3428" spans="1:15" x14ac:dyDescent="0.2">
      <c r="A3428" t="s">
        <v>107</v>
      </c>
      <c r="B3428" s="144" t="s">
        <v>110</v>
      </c>
      <c r="C3428">
        <v>420</v>
      </c>
      <c r="D3428" t="str">
        <f>VLOOKUP(Oliusala[[#This Row],[postnumer]],Sveitarfelog[#All],4,FALSE)</f>
        <v>Súðavíkurhreppur</v>
      </c>
      <c r="E3428" t="str">
        <f>VLOOKUP(Oliusala[[#This Row],[postnumer]],Sveitarfelog[#All],5,FALSE)</f>
        <v>Vestfirðir</v>
      </c>
      <c r="F3428" t="s">
        <v>29</v>
      </c>
      <c r="G3428" t="s">
        <v>24</v>
      </c>
      <c r="H3428" t="s">
        <v>60</v>
      </c>
      <c r="I3428" s="1">
        <v>7082</v>
      </c>
      <c r="J3428" s="2">
        <f>VLOOKUP(Oliusala[[#This Row],[tegund]],Tegundir!$B$2:$D$19,3,FALSE)*Oliusala[[#This Row],[magn]]/1000</f>
        <v>6.1259300000000003</v>
      </c>
      <c r="K3428">
        <v>2012</v>
      </c>
      <c r="L3428" t="s">
        <v>19</v>
      </c>
      <c r="M3428" s="144" t="s">
        <v>59</v>
      </c>
      <c r="O3428" s="144" t="s">
        <v>1998</v>
      </c>
    </row>
    <row r="3429" spans="1:15" x14ac:dyDescent="0.2">
      <c r="A3429" t="s">
        <v>107</v>
      </c>
      <c r="B3429" s="144" t="s">
        <v>110</v>
      </c>
      <c r="C3429">
        <v>420</v>
      </c>
      <c r="D3429" t="str">
        <f>VLOOKUP(Oliusala[[#This Row],[postnumer]],Sveitarfelog[#All],4,FALSE)</f>
        <v>Súðavíkurhreppur</v>
      </c>
      <c r="E3429" t="str">
        <f>VLOOKUP(Oliusala[[#This Row],[postnumer]],Sveitarfelog[#All],5,FALSE)</f>
        <v>Vestfirðir</v>
      </c>
      <c r="F3429" t="s">
        <v>30</v>
      </c>
      <c r="G3429" t="s">
        <v>24</v>
      </c>
      <c r="H3429" t="s">
        <v>60</v>
      </c>
      <c r="I3429" s="1">
        <v>116387</v>
      </c>
      <c r="J3429" s="2">
        <f>VLOOKUP(Oliusala[[#This Row],[tegund]],Tegundir!$B$2:$D$19,3,FALSE)*Oliusala[[#This Row],[magn]]/1000</f>
        <v>100.674755</v>
      </c>
      <c r="K3429">
        <v>2012</v>
      </c>
      <c r="L3429" t="s">
        <v>19</v>
      </c>
      <c r="M3429" s="144" t="s">
        <v>59</v>
      </c>
      <c r="O3429" s="144" t="s">
        <v>1998</v>
      </c>
    </row>
    <row r="3430" spans="1:15" x14ac:dyDescent="0.2">
      <c r="A3430" t="s">
        <v>83</v>
      </c>
      <c r="B3430" s="144" t="s">
        <v>110</v>
      </c>
      <c r="C3430">
        <v>420</v>
      </c>
      <c r="D3430" t="str">
        <f>VLOOKUP(Oliusala[[#This Row],[postnumer]],Sveitarfelog[#All],4,FALSE)</f>
        <v>Súðavíkurhreppur</v>
      </c>
      <c r="E3430" t="str">
        <f>VLOOKUP(Oliusala[[#This Row],[postnumer]],Sveitarfelog[#All],5,FALSE)</f>
        <v>Vestfirðir</v>
      </c>
      <c r="F3430" t="s">
        <v>24</v>
      </c>
      <c r="G3430" t="s">
        <v>24</v>
      </c>
      <c r="H3430" t="s">
        <v>60</v>
      </c>
      <c r="I3430" s="1">
        <v>5698</v>
      </c>
      <c r="J3430" s="2">
        <f>VLOOKUP(Oliusala[[#This Row],[tegund]],Tegundir!$B$2:$D$19,3,FALSE)*Oliusala[[#This Row],[magn]]/1000</f>
        <v>4.9287699999999992</v>
      </c>
      <c r="K3430">
        <v>2012</v>
      </c>
      <c r="L3430" t="s">
        <v>18</v>
      </c>
      <c r="M3430" s="144" t="s">
        <v>59</v>
      </c>
    </row>
    <row r="3431" spans="1:15" x14ac:dyDescent="0.2">
      <c r="A3431" t="s">
        <v>57</v>
      </c>
      <c r="B3431" s="144" t="s">
        <v>109</v>
      </c>
      <c r="C3431">
        <v>420</v>
      </c>
      <c r="D3431" t="str">
        <f>VLOOKUP(Oliusala[[#This Row],[postnumer]],Sveitarfelog[#All],4,FALSE)</f>
        <v>Súðavíkurhreppur</v>
      </c>
      <c r="E3431" t="str">
        <f>VLOOKUP(Oliusala[[#This Row],[postnumer]],Sveitarfelog[#All],5,FALSE)</f>
        <v>Vestfirðir</v>
      </c>
      <c r="F3431" t="s">
        <v>24</v>
      </c>
      <c r="G3431" t="s">
        <v>24</v>
      </c>
      <c r="H3431" t="s">
        <v>60</v>
      </c>
      <c r="I3431" s="1">
        <v>2103</v>
      </c>
      <c r="J3431" s="2">
        <f>VLOOKUP(Oliusala[[#This Row],[tegund]],Tegundir!$B$2:$D$19,3,FALSE)*Oliusala[[#This Row],[magn]]/1000</f>
        <v>1.8190950000000001</v>
      </c>
      <c r="K3431">
        <v>2012</v>
      </c>
      <c r="L3431" t="s">
        <v>18</v>
      </c>
      <c r="M3431" s="144" t="s">
        <v>59</v>
      </c>
    </row>
    <row r="3432" spans="1:15" x14ac:dyDescent="0.2">
      <c r="A3432" t="s">
        <v>57</v>
      </c>
      <c r="B3432" s="144" t="s">
        <v>110</v>
      </c>
      <c r="C3432">
        <v>420</v>
      </c>
      <c r="D3432" t="str">
        <f>VLOOKUP(Oliusala[[#This Row],[postnumer]],Sveitarfelog[#All],4,FALSE)</f>
        <v>Súðavíkurhreppur</v>
      </c>
      <c r="E3432" t="str">
        <f>VLOOKUP(Oliusala[[#This Row],[postnumer]],Sveitarfelog[#All],5,FALSE)</f>
        <v>Vestfirðir</v>
      </c>
      <c r="F3432" t="s">
        <v>24</v>
      </c>
      <c r="G3432" t="s">
        <v>24</v>
      </c>
      <c r="H3432" t="s">
        <v>60</v>
      </c>
      <c r="I3432" s="1">
        <v>1002</v>
      </c>
      <c r="J3432" s="2">
        <f>VLOOKUP(Oliusala[[#This Row],[tegund]],Tegundir!$B$2:$D$19,3,FALSE)*Oliusala[[#This Row],[magn]]/1000</f>
        <v>0.86673</v>
      </c>
      <c r="K3432">
        <v>2012</v>
      </c>
      <c r="L3432" t="s">
        <v>18</v>
      </c>
      <c r="M3432" s="144" t="s">
        <v>59</v>
      </c>
    </row>
    <row r="3433" spans="1:15" x14ac:dyDescent="0.2">
      <c r="A3433" t="s">
        <v>57</v>
      </c>
      <c r="B3433" s="144" t="s">
        <v>110</v>
      </c>
      <c r="C3433">
        <v>420</v>
      </c>
      <c r="D3433" t="str">
        <f>VLOOKUP(Oliusala[[#This Row],[postnumer]],Sveitarfelog[#All],4,FALSE)</f>
        <v>Súðavíkurhreppur</v>
      </c>
      <c r="E3433" t="str">
        <f>VLOOKUP(Oliusala[[#This Row],[postnumer]],Sveitarfelog[#All],5,FALSE)</f>
        <v>Vestfirðir</v>
      </c>
      <c r="F3433" t="s">
        <v>30</v>
      </c>
      <c r="G3433" t="s">
        <v>24</v>
      </c>
      <c r="H3433" t="s">
        <v>60</v>
      </c>
      <c r="I3433" s="1">
        <v>80153</v>
      </c>
      <c r="J3433" s="2">
        <f>VLOOKUP(Oliusala[[#This Row],[tegund]],Tegundir!$B$2:$D$19,3,FALSE)*Oliusala[[#This Row],[magn]]/1000</f>
        <v>69.332345000000004</v>
      </c>
      <c r="K3433">
        <v>2012</v>
      </c>
      <c r="L3433" t="s">
        <v>19</v>
      </c>
      <c r="M3433" s="144" t="s">
        <v>59</v>
      </c>
      <c r="O3433" s="144" t="s">
        <v>1998</v>
      </c>
    </row>
    <row r="3434" spans="1:15" x14ac:dyDescent="0.2">
      <c r="A3434" t="s">
        <v>63</v>
      </c>
      <c r="B3434" s="144" t="s">
        <v>109</v>
      </c>
      <c r="C3434">
        <v>420</v>
      </c>
      <c r="D3434" t="str">
        <f>VLOOKUP(Oliusala[[#This Row],[postnumer]],Sveitarfelog[#All],4,FALSE)</f>
        <v>Súðavíkurhreppur</v>
      </c>
      <c r="E3434" t="str">
        <f>VLOOKUP(Oliusala[[#This Row],[postnumer]],Sveitarfelog[#All],5,FALSE)</f>
        <v>Vestfirðir</v>
      </c>
      <c r="F3434" t="s">
        <v>24</v>
      </c>
      <c r="G3434" t="s">
        <v>24</v>
      </c>
      <c r="H3434" t="s">
        <v>58</v>
      </c>
      <c r="I3434" s="1">
        <v>46658</v>
      </c>
      <c r="J3434" s="2">
        <f>VLOOKUP(Oliusala[[#This Row],[tegund]],Tegundir!$B$2:$D$19,3,FALSE)*Oliusala[[#This Row],[magn]]/1000</f>
        <v>40.359169999999999</v>
      </c>
      <c r="K3434">
        <v>2012</v>
      </c>
      <c r="L3434" t="s">
        <v>18</v>
      </c>
      <c r="M3434" s="144" t="s">
        <v>59</v>
      </c>
    </row>
    <row r="3435" spans="1:15" x14ac:dyDescent="0.2">
      <c r="A3435" t="s">
        <v>63</v>
      </c>
      <c r="B3435" s="144" t="s">
        <v>110</v>
      </c>
      <c r="C3435">
        <v>420</v>
      </c>
      <c r="D3435" t="str">
        <f>VLOOKUP(Oliusala[[#This Row],[postnumer]],Sveitarfelog[#All],4,FALSE)</f>
        <v>Súðavíkurhreppur</v>
      </c>
      <c r="E3435" t="str">
        <f>VLOOKUP(Oliusala[[#This Row],[postnumer]],Sveitarfelog[#All],5,FALSE)</f>
        <v>Vestfirðir</v>
      </c>
      <c r="F3435" t="s">
        <v>24</v>
      </c>
      <c r="G3435" t="s">
        <v>24</v>
      </c>
      <c r="H3435" t="s">
        <v>58</v>
      </c>
      <c r="I3435" s="1">
        <v>111210</v>
      </c>
      <c r="J3435" s="2">
        <f>VLOOKUP(Oliusala[[#This Row],[tegund]],Tegundir!$B$2:$D$19,3,FALSE)*Oliusala[[#This Row],[magn]]/1000</f>
        <v>96.196649999999991</v>
      </c>
      <c r="K3435">
        <v>2012</v>
      </c>
      <c r="L3435" t="s">
        <v>18</v>
      </c>
      <c r="M3435" s="144" t="s">
        <v>59</v>
      </c>
    </row>
    <row r="3436" spans="1:15" x14ac:dyDescent="0.2">
      <c r="A3436" t="s">
        <v>107</v>
      </c>
      <c r="B3436" s="144" t="s">
        <v>112</v>
      </c>
      <c r="C3436">
        <v>425</v>
      </c>
      <c r="D3436" t="str">
        <f>VLOOKUP(Oliusala[[#This Row],[postnumer]],Sveitarfelog[#All],4,FALSE)</f>
        <v>Ísafjarðarbær</v>
      </c>
      <c r="E3436" t="str">
        <f>VLOOKUP(Oliusala[[#This Row],[postnumer]],Sveitarfelog[#All],5,FALSE)</f>
        <v>Vestfirðir</v>
      </c>
      <c r="F3436" t="s">
        <v>30</v>
      </c>
      <c r="G3436" t="s">
        <v>24</v>
      </c>
      <c r="H3436" t="s">
        <v>60</v>
      </c>
      <c r="I3436" s="1">
        <v>3003</v>
      </c>
      <c r="J3436" s="2">
        <f>VLOOKUP(Oliusala[[#This Row],[tegund]],Tegundir!$B$2:$D$19,3,FALSE)*Oliusala[[#This Row],[magn]]/1000</f>
        <v>2.5975949999999997</v>
      </c>
      <c r="K3436">
        <v>2012</v>
      </c>
      <c r="L3436" t="s">
        <v>19</v>
      </c>
      <c r="M3436" s="144" t="s">
        <v>59</v>
      </c>
      <c r="O3436" s="144" t="s">
        <v>1998</v>
      </c>
    </row>
    <row r="3437" spans="1:15" x14ac:dyDescent="0.2">
      <c r="A3437" t="s">
        <v>83</v>
      </c>
      <c r="B3437" s="144" t="s">
        <v>112</v>
      </c>
      <c r="C3437">
        <v>425</v>
      </c>
      <c r="D3437" t="str">
        <f>VLOOKUP(Oliusala[[#This Row],[postnumer]],Sveitarfelog[#All],4,FALSE)</f>
        <v>Ísafjarðarbær</v>
      </c>
      <c r="E3437" t="str">
        <f>VLOOKUP(Oliusala[[#This Row],[postnumer]],Sveitarfelog[#All],5,FALSE)</f>
        <v>Vestfirðir</v>
      </c>
      <c r="F3437" t="s">
        <v>24</v>
      </c>
      <c r="G3437" t="s">
        <v>24</v>
      </c>
      <c r="H3437" t="s">
        <v>60</v>
      </c>
      <c r="I3437" s="1">
        <v>1000</v>
      </c>
      <c r="J3437" s="2">
        <f>VLOOKUP(Oliusala[[#This Row],[tegund]],Tegundir!$B$2:$D$19,3,FALSE)*Oliusala[[#This Row],[magn]]/1000</f>
        <v>0.86499999999999999</v>
      </c>
      <c r="K3437">
        <v>2012</v>
      </c>
      <c r="L3437" t="s">
        <v>18</v>
      </c>
      <c r="M3437" s="144" t="s">
        <v>59</v>
      </c>
    </row>
    <row r="3438" spans="1:15" x14ac:dyDescent="0.2">
      <c r="A3438" t="s">
        <v>57</v>
      </c>
      <c r="B3438" s="144" t="s">
        <v>112</v>
      </c>
      <c r="C3438">
        <v>425</v>
      </c>
      <c r="D3438" t="str">
        <f>VLOOKUP(Oliusala[[#This Row],[postnumer]],Sveitarfelog[#All],4,FALSE)</f>
        <v>Ísafjarðarbær</v>
      </c>
      <c r="E3438" t="str">
        <f>VLOOKUP(Oliusala[[#This Row],[postnumer]],Sveitarfelog[#All],5,FALSE)</f>
        <v>Vestfirðir</v>
      </c>
      <c r="F3438" t="s">
        <v>24</v>
      </c>
      <c r="G3438" t="s">
        <v>24</v>
      </c>
      <c r="H3438" t="s">
        <v>60</v>
      </c>
      <c r="I3438" s="1">
        <v>2533</v>
      </c>
      <c r="J3438" s="2">
        <f>VLOOKUP(Oliusala[[#This Row],[tegund]],Tegundir!$B$2:$D$19,3,FALSE)*Oliusala[[#This Row],[magn]]/1000</f>
        <v>2.1910449999999999</v>
      </c>
      <c r="K3438">
        <v>2012</v>
      </c>
      <c r="L3438" t="s">
        <v>18</v>
      </c>
      <c r="M3438" s="144" t="s">
        <v>59</v>
      </c>
    </row>
    <row r="3439" spans="1:15" x14ac:dyDescent="0.2">
      <c r="A3439" t="s">
        <v>57</v>
      </c>
      <c r="B3439" s="144" t="s">
        <v>112</v>
      </c>
      <c r="C3439">
        <v>425</v>
      </c>
      <c r="D3439" t="str">
        <f>VLOOKUP(Oliusala[[#This Row],[postnumer]],Sveitarfelog[#All],4,FALSE)</f>
        <v>Ísafjarðarbær</v>
      </c>
      <c r="E3439" t="str">
        <f>VLOOKUP(Oliusala[[#This Row],[postnumer]],Sveitarfelog[#All],5,FALSE)</f>
        <v>Vestfirðir</v>
      </c>
      <c r="F3439" t="s">
        <v>30</v>
      </c>
      <c r="G3439" t="s">
        <v>24</v>
      </c>
      <c r="H3439" t="s">
        <v>60</v>
      </c>
      <c r="I3439" s="1">
        <v>51099</v>
      </c>
      <c r="J3439" s="2">
        <f>VLOOKUP(Oliusala[[#This Row],[tegund]],Tegundir!$B$2:$D$19,3,FALSE)*Oliusala[[#This Row],[magn]]/1000</f>
        <v>44.200635000000005</v>
      </c>
      <c r="K3439">
        <v>2012</v>
      </c>
      <c r="L3439" t="s">
        <v>19</v>
      </c>
      <c r="M3439" s="144" t="s">
        <v>59</v>
      </c>
      <c r="O3439" s="144" t="s">
        <v>1998</v>
      </c>
    </row>
    <row r="3440" spans="1:15" x14ac:dyDescent="0.2">
      <c r="A3440" t="s">
        <v>63</v>
      </c>
      <c r="B3440" s="144" t="s">
        <v>112</v>
      </c>
      <c r="C3440">
        <v>425</v>
      </c>
      <c r="D3440" t="str">
        <f>VLOOKUP(Oliusala[[#This Row],[postnumer]],Sveitarfelog[#All],4,FALSE)</f>
        <v>Ísafjarðarbær</v>
      </c>
      <c r="E3440" t="str">
        <f>VLOOKUP(Oliusala[[#This Row],[postnumer]],Sveitarfelog[#All],5,FALSE)</f>
        <v>Vestfirðir</v>
      </c>
      <c r="F3440" t="s">
        <v>24</v>
      </c>
      <c r="G3440" t="s">
        <v>24</v>
      </c>
      <c r="H3440" t="s">
        <v>58</v>
      </c>
      <c r="I3440" s="1">
        <v>33186</v>
      </c>
      <c r="J3440" s="2">
        <f>VLOOKUP(Oliusala[[#This Row],[tegund]],Tegundir!$B$2:$D$19,3,FALSE)*Oliusala[[#This Row],[magn]]/1000</f>
        <v>28.70589</v>
      </c>
      <c r="K3440">
        <v>2012</v>
      </c>
      <c r="L3440" t="s">
        <v>18</v>
      </c>
      <c r="M3440" s="144" t="s">
        <v>59</v>
      </c>
    </row>
    <row r="3441" spans="1:15" x14ac:dyDescent="0.2">
      <c r="A3441" t="s">
        <v>107</v>
      </c>
      <c r="B3441" s="144" t="s">
        <v>113</v>
      </c>
      <c r="C3441">
        <v>430</v>
      </c>
      <c r="D3441" t="str">
        <f>VLOOKUP(Oliusala[[#This Row],[postnumer]],Sveitarfelog[#All],4,FALSE)</f>
        <v>Ísafjarðarbær</v>
      </c>
      <c r="E3441" t="str">
        <f>VLOOKUP(Oliusala[[#This Row],[postnumer]],Sveitarfelog[#All],5,FALSE)</f>
        <v>Vestfirðir</v>
      </c>
      <c r="F3441" t="s">
        <v>24</v>
      </c>
      <c r="G3441" t="s">
        <v>24</v>
      </c>
      <c r="H3441" t="s">
        <v>60</v>
      </c>
      <c r="I3441" s="1">
        <v>662</v>
      </c>
      <c r="J3441" s="2">
        <f>VLOOKUP(Oliusala[[#This Row],[tegund]],Tegundir!$B$2:$D$19,3,FALSE)*Oliusala[[#This Row],[magn]]/1000</f>
        <v>0.57262999999999997</v>
      </c>
      <c r="K3441">
        <v>2012</v>
      </c>
      <c r="L3441" t="s">
        <v>18</v>
      </c>
      <c r="M3441" s="144" t="s">
        <v>59</v>
      </c>
    </row>
    <row r="3442" spans="1:15" x14ac:dyDescent="0.2">
      <c r="A3442" t="s">
        <v>107</v>
      </c>
      <c r="B3442" s="144" t="s">
        <v>113</v>
      </c>
      <c r="C3442">
        <v>430</v>
      </c>
      <c r="D3442" t="str">
        <f>VLOOKUP(Oliusala[[#This Row],[postnumer]],Sveitarfelog[#All],4,FALSE)</f>
        <v>Ísafjarðarbær</v>
      </c>
      <c r="E3442" t="str">
        <f>VLOOKUP(Oliusala[[#This Row],[postnumer]],Sveitarfelog[#All],5,FALSE)</f>
        <v>Vestfirðir</v>
      </c>
      <c r="F3442" t="s">
        <v>30</v>
      </c>
      <c r="G3442" t="s">
        <v>24</v>
      </c>
      <c r="H3442" t="s">
        <v>60</v>
      </c>
      <c r="I3442" s="1">
        <v>10373</v>
      </c>
      <c r="J3442" s="2">
        <f>VLOOKUP(Oliusala[[#This Row],[tegund]],Tegundir!$B$2:$D$19,3,FALSE)*Oliusala[[#This Row],[magn]]/1000</f>
        <v>8.972645</v>
      </c>
      <c r="K3442">
        <v>2012</v>
      </c>
      <c r="L3442" t="s">
        <v>19</v>
      </c>
      <c r="M3442" s="144" t="s">
        <v>59</v>
      </c>
      <c r="O3442" s="144" t="s">
        <v>1998</v>
      </c>
    </row>
    <row r="3443" spans="1:15" x14ac:dyDescent="0.2">
      <c r="A3443" t="s">
        <v>83</v>
      </c>
      <c r="B3443" s="144" t="s">
        <v>113</v>
      </c>
      <c r="C3443">
        <v>430</v>
      </c>
      <c r="D3443" t="str">
        <f>VLOOKUP(Oliusala[[#This Row],[postnumer]],Sveitarfelog[#All],4,FALSE)</f>
        <v>Ísafjarðarbær</v>
      </c>
      <c r="E3443" t="str">
        <f>VLOOKUP(Oliusala[[#This Row],[postnumer]],Sveitarfelog[#All],5,FALSE)</f>
        <v>Vestfirðir</v>
      </c>
      <c r="F3443" t="s">
        <v>30</v>
      </c>
      <c r="G3443" t="s">
        <v>24</v>
      </c>
      <c r="H3443" t="s">
        <v>60</v>
      </c>
      <c r="I3443" s="1">
        <v>2166</v>
      </c>
      <c r="J3443" s="2">
        <f>VLOOKUP(Oliusala[[#This Row],[tegund]],Tegundir!$B$2:$D$19,3,FALSE)*Oliusala[[#This Row],[magn]]/1000</f>
        <v>1.8735899999999999</v>
      </c>
      <c r="K3443">
        <v>2012</v>
      </c>
      <c r="L3443" t="s">
        <v>19</v>
      </c>
      <c r="M3443" s="144" t="s">
        <v>59</v>
      </c>
      <c r="O3443" s="144" t="s">
        <v>1998</v>
      </c>
    </row>
    <row r="3444" spans="1:15" x14ac:dyDescent="0.2">
      <c r="A3444" t="s">
        <v>57</v>
      </c>
      <c r="B3444" s="144" t="s">
        <v>113</v>
      </c>
      <c r="C3444">
        <v>430</v>
      </c>
      <c r="D3444" t="str">
        <f>VLOOKUP(Oliusala[[#This Row],[postnumer]],Sveitarfelog[#All],4,FALSE)</f>
        <v>Ísafjarðarbær</v>
      </c>
      <c r="E3444" t="str">
        <f>VLOOKUP(Oliusala[[#This Row],[postnumer]],Sveitarfelog[#All],5,FALSE)</f>
        <v>Vestfirðir</v>
      </c>
      <c r="F3444" t="s">
        <v>30</v>
      </c>
      <c r="G3444" t="s">
        <v>24</v>
      </c>
      <c r="H3444" t="s">
        <v>60</v>
      </c>
      <c r="I3444" s="1">
        <v>102165</v>
      </c>
      <c r="J3444" s="2">
        <f>VLOOKUP(Oliusala[[#This Row],[tegund]],Tegundir!$B$2:$D$19,3,FALSE)*Oliusala[[#This Row],[magn]]/1000</f>
        <v>88.372725000000003</v>
      </c>
      <c r="K3444">
        <v>2012</v>
      </c>
      <c r="L3444" t="s">
        <v>19</v>
      </c>
      <c r="M3444" s="144" t="s">
        <v>59</v>
      </c>
      <c r="O3444" s="144" t="s">
        <v>1998</v>
      </c>
    </row>
    <row r="3445" spans="1:15" x14ac:dyDescent="0.2">
      <c r="A3445" t="s">
        <v>63</v>
      </c>
      <c r="B3445" s="144" t="s">
        <v>113</v>
      </c>
      <c r="C3445">
        <v>430</v>
      </c>
      <c r="D3445" t="str">
        <f>VLOOKUP(Oliusala[[#This Row],[postnumer]],Sveitarfelog[#All],4,FALSE)</f>
        <v>Ísafjarðarbær</v>
      </c>
      <c r="E3445" t="str">
        <f>VLOOKUP(Oliusala[[#This Row],[postnumer]],Sveitarfelog[#All],5,FALSE)</f>
        <v>Vestfirðir</v>
      </c>
      <c r="F3445" t="s">
        <v>24</v>
      </c>
      <c r="G3445" t="s">
        <v>24</v>
      </c>
      <c r="H3445" t="s">
        <v>58</v>
      </c>
      <c r="I3445" s="1">
        <v>26020</v>
      </c>
      <c r="J3445" s="2">
        <f>VLOOKUP(Oliusala[[#This Row],[tegund]],Tegundir!$B$2:$D$19,3,FALSE)*Oliusala[[#This Row],[magn]]/1000</f>
        <v>22.507300000000001</v>
      </c>
      <c r="K3445">
        <v>2012</v>
      </c>
      <c r="L3445" t="s">
        <v>18</v>
      </c>
      <c r="M3445" s="144" t="s">
        <v>59</v>
      </c>
    </row>
    <row r="3446" spans="1:15" x14ac:dyDescent="0.2">
      <c r="A3446" t="s">
        <v>63</v>
      </c>
      <c r="B3446" s="144" t="s">
        <v>73</v>
      </c>
      <c r="C3446">
        <v>450</v>
      </c>
      <c r="D3446" t="str">
        <f>VLOOKUP(Oliusala[[#This Row],[postnumer]],Sveitarfelog[#All],4,FALSE)</f>
        <v>Vesturbyggð</v>
      </c>
      <c r="E3446" t="str">
        <f>VLOOKUP(Oliusala[[#This Row],[postnumer]],Sveitarfelog[#All],5,FALSE)</f>
        <v>Vestfirðir</v>
      </c>
      <c r="F3446" t="s">
        <v>25</v>
      </c>
      <c r="G3446" t="s">
        <v>24</v>
      </c>
      <c r="H3446" t="s">
        <v>58</v>
      </c>
      <c r="I3446" s="1">
        <v>6649</v>
      </c>
      <c r="J3446" s="2">
        <f>VLOOKUP(Oliusala[[#This Row],[tegund]],Tegundir!$B$2:$D$19,3,FALSE)*Oliusala[[#This Row],[magn]]/1000</f>
        <v>5.751385</v>
      </c>
      <c r="K3446">
        <v>2012</v>
      </c>
      <c r="L3446" t="s">
        <v>18</v>
      </c>
      <c r="M3446" s="144" t="s">
        <v>59</v>
      </c>
    </row>
    <row r="3447" spans="1:15" x14ac:dyDescent="0.2">
      <c r="A3447" t="s">
        <v>107</v>
      </c>
      <c r="B3447" s="144" t="s">
        <v>73</v>
      </c>
      <c r="C3447">
        <v>450</v>
      </c>
      <c r="D3447" t="str">
        <f>VLOOKUP(Oliusala[[#This Row],[postnumer]],Sveitarfelog[#All],4,FALSE)</f>
        <v>Vesturbyggð</v>
      </c>
      <c r="E3447" t="str">
        <f>VLOOKUP(Oliusala[[#This Row],[postnumer]],Sveitarfelog[#All],5,FALSE)</f>
        <v>Vestfirðir</v>
      </c>
      <c r="F3447" t="s">
        <v>25</v>
      </c>
      <c r="G3447" t="s">
        <v>24</v>
      </c>
      <c r="H3447" t="s">
        <v>60</v>
      </c>
      <c r="I3447" s="1">
        <v>2557</v>
      </c>
      <c r="J3447" s="2">
        <f>VLOOKUP(Oliusala[[#This Row],[tegund]],Tegundir!$B$2:$D$19,3,FALSE)*Oliusala[[#This Row],[magn]]/1000</f>
        <v>2.211805</v>
      </c>
      <c r="K3447">
        <v>2012</v>
      </c>
      <c r="L3447" t="s">
        <v>1955</v>
      </c>
      <c r="M3447" s="144" t="s">
        <v>59</v>
      </c>
    </row>
    <row r="3448" spans="1:15" x14ac:dyDescent="0.2">
      <c r="A3448" t="s">
        <v>73</v>
      </c>
      <c r="B3448" s="144" t="s">
        <v>73</v>
      </c>
      <c r="C3448">
        <v>450</v>
      </c>
      <c r="D3448" t="str">
        <f>VLOOKUP(Oliusala[[#This Row],[postnumer]],Sveitarfelog[#All],4,FALSE)</f>
        <v>Vesturbyggð</v>
      </c>
      <c r="E3448" t="str">
        <f>VLOOKUP(Oliusala[[#This Row],[postnumer]],Sveitarfelog[#All],5,FALSE)</f>
        <v>Vestfirðir</v>
      </c>
      <c r="F3448" t="s">
        <v>25</v>
      </c>
      <c r="G3448" t="s">
        <v>24</v>
      </c>
      <c r="H3448" t="s">
        <v>58</v>
      </c>
      <c r="I3448" s="1">
        <v>382476</v>
      </c>
      <c r="J3448" s="2">
        <f>VLOOKUP(Oliusala[[#This Row],[tegund]],Tegundir!$B$2:$D$19,3,FALSE)*Oliusala[[#This Row],[magn]]/1000</f>
        <v>330.84174000000002</v>
      </c>
      <c r="K3448">
        <v>2012</v>
      </c>
      <c r="L3448" t="s">
        <v>1955</v>
      </c>
      <c r="M3448" s="144" t="s">
        <v>59</v>
      </c>
    </row>
    <row r="3449" spans="1:15" x14ac:dyDescent="0.2">
      <c r="A3449" t="s">
        <v>57</v>
      </c>
      <c r="B3449" s="144" t="s">
        <v>73</v>
      </c>
      <c r="C3449">
        <v>450</v>
      </c>
      <c r="D3449" t="str">
        <f>VLOOKUP(Oliusala[[#This Row],[postnumer]],Sveitarfelog[#All],4,FALSE)</f>
        <v>Vesturbyggð</v>
      </c>
      <c r="E3449" t="str">
        <f>VLOOKUP(Oliusala[[#This Row],[postnumer]],Sveitarfelog[#All],5,FALSE)</f>
        <v>Vestfirðir</v>
      </c>
      <c r="F3449" t="s">
        <v>25</v>
      </c>
      <c r="G3449" t="s">
        <v>24</v>
      </c>
      <c r="H3449" t="s">
        <v>60</v>
      </c>
      <c r="I3449" s="1">
        <v>4223</v>
      </c>
      <c r="J3449" s="2">
        <f>VLOOKUP(Oliusala[[#This Row],[tegund]],Tegundir!$B$2:$D$19,3,FALSE)*Oliusala[[#This Row],[magn]]/1000</f>
        <v>3.652895</v>
      </c>
      <c r="K3449">
        <v>2012</v>
      </c>
      <c r="L3449" t="s">
        <v>1955</v>
      </c>
      <c r="M3449" s="144" t="s">
        <v>59</v>
      </c>
    </row>
    <row r="3450" spans="1:15" x14ac:dyDescent="0.2">
      <c r="A3450" t="s">
        <v>73</v>
      </c>
      <c r="B3450" s="144" t="s">
        <v>115</v>
      </c>
      <c r="C3450">
        <v>451</v>
      </c>
      <c r="D3450" t="str">
        <f>VLOOKUP(Oliusala[[#This Row],[postnumer]],Sveitarfelog[#All],4,FALSE)</f>
        <v>Vesturbyggð</v>
      </c>
      <c r="E3450" t="str">
        <f>VLOOKUP(Oliusala[[#This Row],[postnumer]],Sveitarfelog[#All],5,FALSE)</f>
        <v>Vestfirðir</v>
      </c>
      <c r="F3450" t="s">
        <v>25</v>
      </c>
      <c r="G3450" t="s">
        <v>24</v>
      </c>
      <c r="H3450" t="s">
        <v>60</v>
      </c>
      <c r="I3450" s="1">
        <v>11070</v>
      </c>
      <c r="J3450" s="2">
        <f>VLOOKUP(Oliusala[[#This Row],[tegund]],Tegundir!$B$2:$D$19,3,FALSE)*Oliusala[[#This Row],[magn]]/1000</f>
        <v>9.5755499999999998</v>
      </c>
      <c r="K3450">
        <v>2012</v>
      </c>
      <c r="L3450" t="s">
        <v>1955</v>
      </c>
      <c r="M3450" s="144" t="s">
        <v>59</v>
      </c>
    </row>
    <row r="3451" spans="1:15" x14ac:dyDescent="0.2">
      <c r="A3451" t="s">
        <v>57</v>
      </c>
      <c r="B3451" s="144" t="s">
        <v>114</v>
      </c>
      <c r="C3451">
        <v>451</v>
      </c>
      <c r="D3451" t="str">
        <f>VLOOKUP(Oliusala[[#This Row],[postnumer]],Sveitarfelog[#All],4,FALSE)</f>
        <v>Vesturbyggð</v>
      </c>
      <c r="E3451" t="str">
        <f>VLOOKUP(Oliusala[[#This Row],[postnumer]],Sveitarfelog[#All],5,FALSE)</f>
        <v>Vestfirðir</v>
      </c>
      <c r="F3451" t="s">
        <v>25</v>
      </c>
      <c r="G3451" t="s">
        <v>24</v>
      </c>
      <c r="H3451" t="s">
        <v>60</v>
      </c>
      <c r="I3451" s="1">
        <v>53140</v>
      </c>
      <c r="J3451" s="2">
        <f>VLOOKUP(Oliusala[[#This Row],[tegund]],Tegundir!$B$2:$D$19,3,FALSE)*Oliusala[[#This Row],[magn]]/1000</f>
        <v>45.966099999999997</v>
      </c>
      <c r="K3451">
        <v>2012</v>
      </c>
      <c r="L3451" t="s">
        <v>1955</v>
      </c>
      <c r="M3451" s="144" t="s">
        <v>59</v>
      </c>
    </row>
    <row r="3452" spans="1:15" x14ac:dyDescent="0.2">
      <c r="A3452" t="s">
        <v>57</v>
      </c>
      <c r="B3452" s="144" t="s">
        <v>115</v>
      </c>
      <c r="C3452">
        <v>451</v>
      </c>
      <c r="D3452" t="str">
        <f>VLOOKUP(Oliusala[[#This Row],[postnumer]],Sveitarfelog[#All],4,FALSE)</f>
        <v>Vesturbyggð</v>
      </c>
      <c r="E3452" t="str">
        <f>VLOOKUP(Oliusala[[#This Row],[postnumer]],Sveitarfelog[#All],5,FALSE)</f>
        <v>Vestfirðir</v>
      </c>
      <c r="F3452" t="s">
        <v>25</v>
      </c>
      <c r="G3452" t="s">
        <v>24</v>
      </c>
      <c r="H3452" t="s">
        <v>60</v>
      </c>
      <c r="I3452" s="1">
        <v>22944</v>
      </c>
      <c r="J3452" s="2">
        <f>VLOOKUP(Oliusala[[#This Row],[tegund]],Tegundir!$B$2:$D$19,3,FALSE)*Oliusala[[#This Row],[magn]]/1000</f>
        <v>19.84656</v>
      </c>
      <c r="K3452">
        <v>2012</v>
      </c>
      <c r="L3452" t="s">
        <v>1955</v>
      </c>
      <c r="M3452" s="144" t="s">
        <v>59</v>
      </c>
    </row>
    <row r="3453" spans="1:15" x14ac:dyDescent="0.2">
      <c r="A3453" t="s">
        <v>107</v>
      </c>
      <c r="B3453" s="144" t="s">
        <v>116</v>
      </c>
      <c r="C3453">
        <v>460</v>
      </c>
      <c r="D3453" t="str">
        <f>VLOOKUP(Oliusala[[#This Row],[postnumer]],Sveitarfelog[#All],4,FALSE)</f>
        <v>Vesturbyggð</v>
      </c>
      <c r="E3453" t="str">
        <f>VLOOKUP(Oliusala[[#This Row],[postnumer]],Sveitarfelog[#All],5,FALSE)</f>
        <v>Vestfirðir</v>
      </c>
      <c r="F3453" t="s">
        <v>25</v>
      </c>
      <c r="G3453" t="s">
        <v>24</v>
      </c>
      <c r="H3453" t="s">
        <v>60</v>
      </c>
      <c r="I3453" s="1">
        <v>25779</v>
      </c>
      <c r="J3453" s="2">
        <f>VLOOKUP(Oliusala[[#This Row],[tegund]],Tegundir!$B$2:$D$19,3,FALSE)*Oliusala[[#This Row],[magn]]/1000</f>
        <v>22.298835</v>
      </c>
      <c r="K3453">
        <v>2012</v>
      </c>
      <c r="L3453" t="s">
        <v>19</v>
      </c>
      <c r="M3453" s="144" t="s">
        <v>59</v>
      </c>
      <c r="O3453" s="144" t="s">
        <v>1997</v>
      </c>
    </row>
    <row r="3454" spans="1:15" x14ac:dyDescent="0.2">
      <c r="A3454" t="s">
        <v>57</v>
      </c>
      <c r="B3454" s="144" t="s">
        <v>116</v>
      </c>
      <c r="C3454">
        <v>460</v>
      </c>
      <c r="D3454" t="str">
        <f>VLOOKUP(Oliusala[[#This Row],[postnumer]],Sveitarfelog[#All],4,FALSE)</f>
        <v>Vesturbyggð</v>
      </c>
      <c r="E3454" t="str">
        <f>VLOOKUP(Oliusala[[#This Row],[postnumer]],Sveitarfelog[#All],5,FALSE)</f>
        <v>Vestfirðir</v>
      </c>
      <c r="F3454" t="s">
        <v>25</v>
      </c>
      <c r="G3454" t="s">
        <v>24</v>
      </c>
      <c r="H3454" t="s">
        <v>60</v>
      </c>
      <c r="I3454" s="1">
        <v>134838</v>
      </c>
      <c r="J3454" s="2">
        <f>VLOOKUP(Oliusala[[#This Row],[tegund]],Tegundir!$B$2:$D$19,3,FALSE)*Oliusala[[#This Row],[magn]]/1000</f>
        <v>116.63486999999999</v>
      </c>
      <c r="K3454">
        <v>2012</v>
      </c>
      <c r="L3454" t="s">
        <v>19</v>
      </c>
      <c r="M3454" s="144" t="s">
        <v>59</v>
      </c>
      <c r="O3454" s="144" t="s">
        <v>1997</v>
      </c>
    </row>
    <row r="3455" spans="1:15" x14ac:dyDescent="0.2">
      <c r="A3455" t="s">
        <v>107</v>
      </c>
      <c r="B3455" s="144" t="s">
        <v>117</v>
      </c>
      <c r="C3455">
        <v>465</v>
      </c>
      <c r="D3455" t="str">
        <f>VLOOKUP(Oliusala[[#This Row],[postnumer]],Sveitarfelog[#All],4,FALSE)</f>
        <v>Vesturbyggð</v>
      </c>
      <c r="E3455" t="str">
        <f>VLOOKUP(Oliusala[[#This Row],[postnumer]],Sveitarfelog[#All],5,FALSE)</f>
        <v>Vestfirðir</v>
      </c>
      <c r="F3455" t="s">
        <v>25</v>
      </c>
      <c r="G3455" t="s">
        <v>24</v>
      </c>
      <c r="H3455" t="s">
        <v>60</v>
      </c>
      <c r="I3455" s="1">
        <v>78314</v>
      </c>
      <c r="J3455" s="2">
        <f>VLOOKUP(Oliusala[[#This Row],[tegund]],Tegundir!$B$2:$D$19,3,FALSE)*Oliusala[[#This Row],[magn]]/1000</f>
        <v>67.741609999999994</v>
      </c>
      <c r="K3455">
        <v>2012</v>
      </c>
      <c r="L3455" t="s">
        <v>19</v>
      </c>
      <c r="M3455" s="144" t="s">
        <v>59</v>
      </c>
      <c r="O3455" s="144" t="s">
        <v>1997</v>
      </c>
    </row>
    <row r="3456" spans="1:15" x14ac:dyDescent="0.2">
      <c r="A3456" t="s">
        <v>73</v>
      </c>
      <c r="B3456" s="144" t="s">
        <v>117</v>
      </c>
      <c r="C3456">
        <v>465</v>
      </c>
      <c r="D3456" t="str">
        <f>VLOOKUP(Oliusala[[#This Row],[postnumer]],Sveitarfelog[#All],4,FALSE)</f>
        <v>Vesturbyggð</v>
      </c>
      <c r="E3456" t="str">
        <f>VLOOKUP(Oliusala[[#This Row],[postnumer]],Sveitarfelog[#All],5,FALSE)</f>
        <v>Vestfirðir</v>
      </c>
      <c r="F3456" t="s">
        <v>25</v>
      </c>
      <c r="G3456" t="s">
        <v>24</v>
      </c>
      <c r="H3456" t="s">
        <v>60</v>
      </c>
      <c r="I3456" s="1">
        <v>24502</v>
      </c>
      <c r="J3456" s="2">
        <f>VLOOKUP(Oliusala[[#This Row],[tegund]],Tegundir!$B$2:$D$19,3,FALSE)*Oliusala[[#This Row],[magn]]/1000</f>
        <v>21.194230000000001</v>
      </c>
      <c r="K3456">
        <v>2012</v>
      </c>
      <c r="L3456" t="s">
        <v>19</v>
      </c>
      <c r="M3456" s="144" t="s">
        <v>59</v>
      </c>
      <c r="O3456" s="144" t="s">
        <v>1997</v>
      </c>
    </row>
    <row r="3457" spans="1:15" x14ac:dyDescent="0.2">
      <c r="A3457" t="s">
        <v>57</v>
      </c>
      <c r="B3457" s="144" t="s">
        <v>117</v>
      </c>
      <c r="C3457">
        <v>465</v>
      </c>
      <c r="D3457" t="str">
        <f>VLOOKUP(Oliusala[[#This Row],[postnumer]],Sveitarfelog[#All],4,FALSE)</f>
        <v>Vesturbyggð</v>
      </c>
      <c r="E3457" t="str">
        <f>VLOOKUP(Oliusala[[#This Row],[postnumer]],Sveitarfelog[#All],5,FALSE)</f>
        <v>Vestfirðir</v>
      </c>
      <c r="F3457" t="s">
        <v>25</v>
      </c>
      <c r="G3457" t="s">
        <v>24</v>
      </c>
      <c r="H3457" t="s">
        <v>60</v>
      </c>
      <c r="I3457" s="1">
        <v>113675</v>
      </c>
      <c r="J3457" s="2">
        <f>VLOOKUP(Oliusala[[#This Row],[tegund]],Tegundir!$B$2:$D$19,3,FALSE)*Oliusala[[#This Row],[magn]]/1000</f>
        <v>98.328874999999996</v>
      </c>
      <c r="K3457">
        <v>2012</v>
      </c>
      <c r="L3457" t="s">
        <v>19</v>
      </c>
      <c r="M3457" s="144" t="s">
        <v>59</v>
      </c>
      <c r="O3457" s="144" t="s">
        <v>1997</v>
      </c>
    </row>
    <row r="3458" spans="1:15" x14ac:dyDescent="0.2">
      <c r="A3458" t="s">
        <v>107</v>
      </c>
      <c r="B3458" s="144" t="s">
        <v>73</v>
      </c>
      <c r="C3458">
        <v>450</v>
      </c>
      <c r="D3458" t="str">
        <f>VLOOKUP(Oliusala[[#This Row],[postnumer]],Sveitarfelog[#All],4,FALSE)</f>
        <v>Vesturbyggð</v>
      </c>
      <c r="E3458" t="str">
        <f>VLOOKUP(Oliusala[[#This Row],[postnumer]],Sveitarfelog[#All],5,FALSE)</f>
        <v>Vestfirðir</v>
      </c>
      <c r="F3458" t="s">
        <v>24</v>
      </c>
      <c r="G3458" t="s">
        <v>24</v>
      </c>
      <c r="H3458" t="s">
        <v>60</v>
      </c>
      <c r="I3458" s="1">
        <v>14341</v>
      </c>
      <c r="J3458" s="2">
        <f>VLOOKUP(Oliusala[[#This Row],[tegund]],Tegundir!$B$2:$D$19,3,FALSE)*Oliusala[[#This Row],[magn]]/1000</f>
        <v>12.404965000000001</v>
      </c>
      <c r="K3458">
        <v>2012</v>
      </c>
      <c r="L3458" t="s">
        <v>18</v>
      </c>
      <c r="M3458" s="144" t="s">
        <v>59</v>
      </c>
    </row>
    <row r="3459" spans="1:15" x14ac:dyDescent="0.2">
      <c r="A3459" t="s">
        <v>73</v>
      </c>
      <c r="B3459" s="144" t="s">
        <v>73</v>
      </c>
      <c r="C3459">
        <v>450</v>
      </c>
      <c r="D3459" t="str">
        <f>VLOOKUP(Oliusala[[#This Row],[postnumer]],Sveitarfelog[#All],4,FALSE)</f>
        <v>Vesturbyggð</v>
      </c>
      <c r="E3459" t="str">
        <f>VLOOKUP(Oliusala[[#This Row],[postnumer]],Sveitarfelog[#All],5,FALSE)</f>
        <v>Vestfirðir</v>
      </c>
      <c r="F3459" t="s">
        <v>24</v>
      </c>
      <c r="G3459" t="s">
        <v>24</v>
      </c>
      <c r="H3459" t="s">
        <v>58</v>
      </c>
      <c r="I3459" s="1">
        <v>110691</v>
      </c>
      <c r="J3459" s="2">
        <f>VLOOKUP(Oliusala[[#This Row],[tegund]],Tegundir!$B$2:$D$19,3,FALSE)*Oliusala[[#This Row],[magn]]/1000</f>
        <v>95.747714999999999</v>
      </c>
      <c r="K3459">
        <v>2012</v>
      </c>
      <c r="L3459" t="s">
        <v>18</v>
      </c>
      <c r="M3459" s="144" t="s">
        <v>59</v>
      </c>
    </row>
    <row r="3460" spans="1:15" x14ac:dyDescent="0.2">
      <c r="A3460" t="s">
        <v>73</v>
      </c>
      <c r="B3460" s="144" t="s">
        <v>73</v>
      </c>
      <c r="C3460">
        <v>450</v>
      </c>
      <c r="D3460" t="str">
        <f>VLOOKUP(Oliusala[[#This Row],[postnumer]],Sveitarfelog[#All],4,FALSE)</f>
        <v>Vesturbyggð</v>
      </c>
      <c r="E3460" t="str">
        <f>VLOOKUP(Oliusala[[#This Row],[postnumer]],Sveitarfelog[#All],5,FALSE)</f>
        <v>Vestfirðir</v>
      </c>
      <c r="F3460" t="s">
        <v>30</v>
      </c>
      <c r="G3460" t="s">
        <v>24</v>
      </c>
      <c r="H3460" t="s">
        <v>58</v>
      </c>
      <c r="I3460" s="1">
        <v>612482</v>
      </c>
      <c r="J3460" s="2">
        <f>VLOOKUP(Oliusala[[#This Row],[tegund]],Tegundir!$B$2:$D$19,3,FALSE)*Oliusala[[#This Row],[magn]]/1000</f>
        <v>529.79693000000009</v>
      </c>
      <c r="K3460">
        <v>2012</v>
      </c>
      <c r="L3460" t="s">
        <v>19</v>
      </c>
      <c r="M3460" s="144" t="s">
        <v>59</v>
      </c>
      <c r="O3460" s="144" t="s">
        <v>1998</v>
      </c>
    </row>
    <row r="3461" spans="1:15" x14ac:dyDescent="0.2">
      <c r="A3461" t="s">
        <v>63</v>
      </c>
      <c r="B3461" s="144" t="s">
        <v>73</v>
      </c>
      <c r="C3461">
        <v>450</v>
      </c>
      <c r="D3461" t="str">
        <f>VLOOKUP(Oliusala[[#This Row],[postnumer]],Sveitarfelog[#All],4,FALSE)</f>
        <v>Vesturbyggð</v>
      </c>
      <c r="E3461" t="str">
        <f>VLOOKUP(Oliusala[[#This Row],[postnumer]],Sveitarfelog[#All],5,FALSE)</f>
        <v>Vestfirðir</v>
      </c>
      <c r="F3461" t="s">
        <v>24</v>
      </c>
      <c r="G3461" t="s">
        <v>24</v>
      </c>
      <c r="H3461" t="s">
        <v>58</v>
      </c>
      <c r="I3461" s="1">
        <v>364170</v>
      </c>
      <c r="J3461" s="2">
        <f>VLOOKUP(Oliusala[[#This Row],[tegund]],Tegundir!$B$2:$D$19,3,FALSE)*Oliusala[[#This Row],[magn]]/1000</f>
        <v>315.00704999999999</v>
      </c>
      <c r="K3461">
        <v>2012</v>
      </c>
      <c r="L3461" t="s">
        <v>18</v>
      </c>
      <c r="M3461" s="144" t="s">
        <v>59</v>
      </c>
    </row>
    <row r="3462" spans="1:15" x14ac:dyDescent="0.2">
      <c r="A3462" t="s">
        <v>57</v>
      </c>
      <c r="B3462" s="144" t="s">
        <v>115</v>
      </c>
      <c r="C3462">
        <v>451</v>
      </c>
      <c r="D3462" t="str">
        <f>VLOOKUP(Oliusala[[#This Row],[postnumer]],Sveitarfelog[#All],4,FALSE)</f>
        <v>Vesturbyggð</v>
      </c>
      <c r="E3462" t="str">
        <f>VLOOKUP(Oliusala[[#This Row],[postnumer]],Sveitarfelog[#All],5,FALSE)</f>
        <v>Vestfirðir</v>
      </c>
      <c r="F3462" t="s">
        <v>24</v>
      </c>
      <c r="G3462" t="s">
        <v>24</v>
      </c>
      <c r="H3462" t="s">
        <v>60</v>
      </c>
      <c r="I3462" s="1">
        <v>607</v>
      </c>
      <c r="J3462" s="2">
        <f>VLOOKUP(Oliusala[[#This Row],[tegund]],Tegundir!$B$2:$D$19,3,FALSE)*Oliusala[[#This Row],[magn]]/1000</f>
        <v>0.52505499999999994</v>
      </c>
      <c r="K3462">
        <v>2012</v>
      </c>
      <c r="L3462" t="s">
        <v>18</v>
      </c>
      <c r="M3462" s="144" t="s">
        <v>59</v>
      </c>
    </row>
    <row r="3463" spans="1:15" x14ac:dyDescent="0.2">
      <c r="A3463" t="s">
        <v>57</v>
      </c>
      <c r="B3463" s="144" t="s">
        <v>115</v>
      </c>
      <c r="C3463">
        <v>451</v>
      </c>
      <c r="D3463" t="str">
        <f>VLOOKUP(Oliusala[[#This Row],[postnumer]],Sveitarfelog[#All],4,FALSE)</f>
        <v>Vesturbyggð</v>
      </c>
      <c r="E3463" t="str">
        <f>VLOOKUP(Oliusala[[#This Row],[postnumer]],Sveitarfelog[#All],5,FALSE)</f>
        <v>Vestfirðir</v>
      </c>
      <c r="F3463" t="s">
        <v>29</v>
      </c>
      <c r="G3463" t="s">
        <v>24</v>
      </c>
      <c r="H3463" t="s">
        <v>60</v>
      </c>
      <c r="I3463" s="1">
        <v>0</v>
      </c>
      <c r="J3463" s="2">
        <f>VLOOKUP(Oliusala[[#This Row],[tegund]],Tegundir!$B$2:$D$19,3,FALSE)*Oliusala[[#This Row],[magn]]/1000</f>
        <v>0</v>
      </c>
      <c r="K3463">
        <v>2012</v>
      </c>
      <c r="L3463" t="s">
        <v>19</v>
      </c>
      <c r="M3463" s="144" t="s">
        <v>59</v>
      </c>
      <c r="O3463" s="144" t="s">
        <v>1998</v>
      </c>
    </row>
    <row r="3464" spans="1:15" x14ac:dyDescent="0.2">
      <c r="A3464" t="s">
        <v>57</v>
      </c>
      <c r="B3464" s="144" t="s">
        <v>115</v>
      </c>
      <c r="C3464">
        <v>451</v>
      </c>
      <c r="D3464" t="str">
        <f>VLOOKUP(Oliusala[[#This Row],[postnumer]],Sveitarfelog[#All],4,FALSE)</f>
        <v>Vesturbyggð</v>
      </c>
      <c r="E3464" t="str">
        <f>VLOOKUP(Oliusala[[#This Row],[postnumer]],Sveitarfelog[#All],5,FALSE)</f>
        <v>Vestfirðir</v>
      </c>
      <c r="F3464" t="s">
        <v>30</v>
      </c>
      <c r="G3464" t="s">
        <v>24</v>
      </c>
      <c r="H3464" t="s">
        <v>60</v>
      </c>
      <c r="I3464" s="1">
        <v>212272</v>
      </c>
      <c r="J3464" s="2">
        <f>VLOOKUP(Oliusala[[#This Row],[tegund]],Tegundir!$B$2:$D$19,3,FALSE)*Oliusala[[#This Row],[magn]]/1000</f>
        <v>183.61528000000001</v>
      </c>
      <c r="K3464">
        <v>2012</v>
      </c>
      <c r="L3464" t="s">
        <v>19</v>
      </c>
      <c r="M3464" s="144" t="s">
        <v>59</v>
      </c>
      <c r="O3464" s="144" t="s">
        <v>1998</v>
      </c>
    </row>
    <row r="3465" spans="1:15" x14ac:dyDescent="0.2">
      <c r="A3465" t="s">
        <v>63</v>
      </c>
      <c r="B3465" s="144" t="s">
        <v>114</v>
      </c>
      <c r="C3465">
        <v>451</v>
      </c>
      <c r="D3465" t="str">
        <f>VLOOKUP(Oliusala[[#This Row],[postnumer]],Sveitarfelog[#All],4,FALSE)</f>
        <v>Vesturbyggð</v>
      </c>
      <c r="E3465" t="str">
        <f>VLOOKUP(Oliusala[[#This Row],[postnumer]],Sveitarfelog[#All],5,FALSE)</f>
        <v>Vestfirðir</v>
      </c>
      <c r="F3465" t="s">
        <v>24</v>
      </c>
      <c r="G3465" t="s">
        <v>24</v>
      </c>
      <c r="H3465" t="s">
        <v>58</v>
      </c>
      <c r="I3465" s="1">
        <v>123784</v>
      </c>
      <c r="J3465" s="2">
        <f>VLOOKUP(Oliusala[[#This Row],[tegund]],Tegundir!$B$2:$D$19,3,FALSE)*Oliusala[[#This Row],[magn]]/1000</f>
        <v>107.07316</v>
      </c>
      <c r="K3465">
        <v>2012</v>
      </c>
      <c r="L3465" t="s">
        <v>18</v>
      </c>
      <c r="M3465" s="144" t="s">
        <v>59</v>
      </c>
    </row>
    <row r="3466" spans="1:15" x14ac:dyDescent="0.2">
      <c r="A3466" t="s">
        <v>63</v>
      </c>
      <c r="B3466" s="144" t="s">
        <v>115</v>
      </c>
      <c r="C3466">
        <v>451</v>
      </c>
      <c r="D3466" t="str">
        <f>VLOOKUP(Oliusala[[#This Row],[postnumer]],Sveitarfelog[#All],4,FALSE)</f>
        <v>Vesturbyggð</v>
      </c>
      <c r="E3466" t="str">
        <f>VLOOKUP(Oliusala[[#This Row],[postnumer]],Sveitarfelog[#All],5,FALSE)</f>
        <v>Vestfirðir</v>
      </c>
      <c r="F3466" t="s">
        <v>24</v>
      </c>
      <c r="G3466" t="s">
        <v>24</v>
      </c>
      <c r="H3466" t="s">
        <v>58</v>
      </c>
      <c r="I3466" s="1">
        <v>21139</v>
      </c>
      <c r="J3466" s="2">
        <f>VLOOKUP(Oliusala[[#This Row],[tegund]],Tegundir!$B$2:$D$19,3,FALSE)*Oliusala[[#This Row],[magn]]/1000</f>
        <v>18.285235</v>
      </c>
      <c r="K3466">
        <v>2012</v>
      </c>
      <c r="L3466" t="s">
        <v>18</v>
      </c>
      <c r="M3466" s="144" t="s">
        <v>59</v>
      </c>
    </row>
    <row r="3467" spans="1:15" x14ac:dyDescent="0.2">
      <c r="A3467" t="s">
        <v>57</v>
      </c>
      <c r="B3467" s="144" t="s">
        <v>116</v>
      </c>
      <c r="C3467">
        <v>460</v>
      </c>
      <c r="D3467" t="str">
        <f>VLOOKUP(Oliusala[[#This Row],[postnumer]],Sveitarfelog[#All],4,FALSE)</f>
        <v>Vesturbyggð</v>
      </c>
      <c r="E3467" t="str">
        <f>VLOOKUP(Oliusala[[#This Row],[postnumer]],Sveitarfelog[#All],5,FALSE)</f>
        <v>Vestfirðir</v>
      </c>
      <c r="F3467" t="s">
        <v>29</v>
      </c>
      <c r="G3467" t="s">
        <v>24</v>
      </c>
      <c r="H3467" t="s">
        <v>60</v>
      </c>
      <c r="I3467" s="1">
        <v>0</v>
      </c>
      <c r="J3467" s="2">
        <f>VLOOKUP(Oliusala[[#This Row],[tegund]],Tegundir!$B$2:$D$19,3,FALSE)*Oliusala[[#This Row],[magn]]/1000</f>
        <v>0</v>
      </c>
      <c r="K3467">
        <v>2012</v>
      </c>
      <c r="L3467" t="s">
        <v>19</v>
      </c>
      <c r="M3467" s="144" t="s">
        <v>59</v>
      </c>
      <c r="O3467" s="144" t="s">
        <v>1998</v>
      </c>
    </row>
    <row r="3468" spans="1:15" x14ac:dyDescent="0.2">
      <c r="A3468" t="s">
        <v>57</v>
      </c>
      <c r="B3468" s="144" t="s">
        <v>116</v>
      </c>
      <c r="C3468">
        <v>460</v>
      </c>
      <c r="D3468" t="str">
        <f>VLOOKUP(Oliusala[[#This Row],[postnumer]],Sveitarfelog[#All],4,FALSE)</f>
        <v>Vesturbyggð</v>
      </c>
      <c r="E3468" t="str">
        <f>VLOOKUP(Oliusala[[#This Row],[postnumer]],Sveitarfelog[#All],5,FALSE)</f>
        <v>Vestfirðir</v>
      </c>
      <c r="F3468" t="s">
        <v>30</v>
      </c>
      <c r="G3468" t="s">
        <v>24</v>
      </c>
      <c r="H3468" t="s">
        <v>60</v>
      </c>
      <c r="I3468" s="1">
        <v>283519</v>
      </c>
      <c r="J3468" s="2">
        <f>VLOOKUP(Oliusala[[#This Row],[tegund]],Tegundir!$B$2:$D$19,3,FALSE)*Oliusala[[#This Row],[magn]]/1000</f>
        <v>245.24393499999999</v>
      </c>
      <c r="K3468">
        <v>2012</v>
      </c>
      <c r="L3468" t="s">
        <v>19</v>
      </c>
      <c r="M3468" s="144" t="s">
        <v>59</v>
      </c>
      <c r="O3468" s="144" t="s">
        <v>1998</v>
      </c>
    </row>
    <row r="3469" spans="1:15" x14ac:dyDescent="0.2">
      <c r="A3469" t="s">
        <v>63</v>
      </c>
      <c r="B3469" s="144" t="s">
        <v>116</v>
      </c>
      <c r="C3469">
        <v>460</v>
      </c>
      <c r="D3469" t="str">
        <f>VLOOKUP(Oliusala[[#This Row],[postnumer]],Sveitarfelog[#All],4,FALSE)</f>
        <v>Vesturbyggð</v>
      </c>
      <c r="E3469" t="str">
        <f>VLOOKUP(Oliusala[[#This Row],[postnumer]],Sveitarfelog[#All],5,FALSE)</f>
        <v>Vestfirðir</v>
      </c>
      <c r="F3469" t="s">
        <v>24</v>
      </c>
      <c r="G3469" t="s">
        <v>24</v>
      </c>
      <c r="H3469" t="s">
        <v>58</v>
      </c>
      <c r="I3469" s="1">
        <v>105618</v>
      </c>
      <c r="J3469" s="2">
        <f>VLOOKUP(Oliusala[[#This Row],[tegund]],Tegundir!$B$2:$D$19,3,FALSE)*Oliusala[[#This Row],[magn]]/1000</f>
        <v>91.359569999999991</v>
      </c>
      <c r="K3469">
        <v>2012</v>
      </c>
      <c r="L3469" t="s">
        <v>18</v>
      </c>
      <c r="M3469" s="144" t="s">
        <v>59</v>
      </c>
    </row>
    <row r="3470" spans="1:15" x14ac:dyDescent="0.2">
      <c r="A3470" t="s">
        <v>57</v>
      </c>
      <c r="B3470" s="144" t="s">
        <v>117</v>
      </c>
      <c r="C3470">
        <v>465</v>
      </c>
      <c r="D3470" t="str">
        <f>VLOOKUP(Oliusala[[#This Row],[postnumer]],Sveitarfelog[#All],4,FALSE)</f>
        <v>Vesturbyggð</v>
      </c>
      <c r="E3470" t="str">
        <f>VLOOKUP(Oliusala[[#This Row],[postnumer]],Sveitarfelog[#All],5,FALSE)</f>
        <v>Vestfirðir</v>
      </c>
      <c r="F3470" t="s">
        <v>29</v>
      </c>
      <c r="G3470" t="s">
        <v>24</v>
      </c>
      <c r="H3470" t="s">
        <v>61</v>
      </c>
      <c r="I3470" s="1">
        <v>18230</v>
      </c>
      <c r="J3470" s="2">
        <f>VLOOKUP(Oliusala[[#This Row],[tegund]],Tegundir!$B$2:$D$19,3,FALSE)*Oliusala[[#This Row],[magn]]/1000</f>
        <v>15.76895</v>
      </c>
      <c r="K3470">
        <v>2012</v>
      </c>
      <c r="L3470" t="s">
        <v>19</v>
      </c>
      <c r="M3470" s="144" t="s">
        <v>62</v>
      </c>
      <c r="O3470" s="144" t="s">
        <v>1998</v>
      </c>
    </row>
    <row r="3471" spans="1:15" x14ac:dyDescent="0.2">
      <c r="A3471" t="s">
        <v>73</v>
      </c>
      <c r="B3471" s="144" t="s">
        <v>117</v>
      </c>
      <c r="C3471">
        <v>465</v>
      </c>
      <c r="D3471" t="str">
        <f>VLOOKUP(Oliusala[[#This Row],[postnumer]],Sveitarfelog[#All],4,FALSE)</f>
        <v>Vesturbyggð</v>
      </c>
      <c r="E3471" t="str">
        <f>VLOOKUP(Oliusala[[#This Row],[postnumer]],Sveitarfelog[#All],5,FALSE)</f>
        <v>Vestfirðir</v>
      </c>
      <c r="F3471" t="s">
        <v>24</v>
      </c>
      <c r="G3471" t="s">
        <v>24</v>
      </c>
      <c r="H3471" t="s">
        <v>60</v>
      </c>
      <c r="I3471" s="1">
        <v>13249</v>
      </c>
      <c r="J3471" s="2">
        <f>VLOOKUP(Oliusala[[#This Row],[tegund]],Tegundir!$B$2:$D$19,3,FALSE)*Oliusala[[#This Row],[magn]]/1000</f>
        <v>11.460385</v>
      </c>
      <c r="K3471">
        <v>2012</v>
      </c>
      <c r="L3471" t="s">
        <v>18</v>
      </c>
      <c r="M3471" s="144" t="s">
        <v>59</v>
      </c>
    </row>
    <row r="3472" spans="1:15" x14ac:dyDescent="0.2">
      <c r="A3472" t="s">
        <v>57</v>
      </c>
      <c r="B3472" s="144" t="s">
        <v>117</v>
      </c>
      <c r="C3472">
        <v>465</v>
      </c>
      <c r="D3472" t="str">
        <f>VLOOKUP(Oliusala[[#This Row],[postnumer]],Sveitarfelog[#All],4,FALSE)</f>
        <v>Vesturbyggð</v>
      </c>
      <c r="E3472" t="str">
        <f>VLOOKUP(Oliusala[[#This Row],[postnumer]],Sveitarfelog[#All],5,FALSE)</f>
        <v>Vestfirðir</v>
      </c>
      <c r="F3472" t="s">
        <v>29</v>
      </c>
      <c r="G3472" t="s">
        <v>24</v>
      </c>
      <c r="H3472" t="s">
        <v>60</v>
      </c>
      <c r="I3472" s="1">
        <v>0</v>
      </c>
      <c r="J3472" s="2">
        <f>VLOOKUP(Oliusala[[#This Row],[tegund]],Tegundir!$B$2:$D$19,3,FALSE)*Oliusala[[#This Row],[magn]]/1000</f>
        <v>0</v>
      </c>
      <c r="K3472">
        <v>2012</v>
      </c>
      <c r="L3472" t="s">
        <v>19</v>
      </c>
      <c r="M3472" s="144" t="s">
        <v>59</v>
      </c>
      <c r="O3472" s="144" t="s">
        <v>1998</v>
      </c>
    </row>
    <row r="3473" spans="1:15" x14ac:dyDescent="0.2">
      <c r="A3473" t="s">
        <v>57</v>
      </c>
      <c r="B3473" s="144" t="s">
        <v>117</v>
      </c>
      <c r="C3473">
        <v>465</v>
      </c>
      <c r="D3473" t="str">
        <f>VLOOKUP(Oliusala[[#This Row],[postnumer]],Sveitarfelog[#All],4,FALSE)</f>
        <v>Vesturbyggð</v>
      </c>
      <c r="E3473" t="str">
        <f>VLOOKUP(Oliusala[[#This Row],[postnumer]],Sveitarfelog[#All],5,FALSE)</f>
        <v>Vestfirðir</v>
      </c>
      <c r="F3473" t="s">
        <v>30</v>
      </c>
      <c r="G3473" t="s">
        <v>24</v>
      </c>
      <c r="H3473" t="s">
        <v>60</v>
      </c>
      <c r="I3473" s="1">
        <v>196891</v>
      </c>
      <c r="J3473" s="2">
        <f>VLOOKUP(Oliusala[[#This Row],[tegund]],Tegundir!$B$2:$D$19,3,FALSE)*Oliusala[[#This Row],[magn]]/1000</f>
        <v>170.31071499999999</v>
      </c>
      <c r="K3473">
        <v>2012</v>
      </c>
      <c r="L3473" t="s">
        <v>19</v>
      </c>
      <c r="M3473" s="144" t="s">
        <v>59</v>
      </c>
      <c r="O3473" s="144" t="s">
        <v>1998</v>
      </c>
    </row>
    <row r="3474" spans="1:15" x14ac:dyDescent="0.2">
      <c r="A3474" t="s">
        <v>63</v>
      </c>
      <c r="B3474" s="144" t="s">
        <v>117</v>
      </c>
      <c r="C3474">
        <v>465</v>
      </c>
      <c r="D3474" t="str">
        <f>VLOOKUP(Oliusala[[#This Row],[postnumer]],Sveitarfelog[#All],4,FALSE)</f>
        <v>Vesturbyggð</v>
      </c>
      <c r="E3474" t="str">
        <f>VLOOKUP(Oliusala[[#This Row],[postnumer]],Sveitarfelog[#All],5,FALSE)</f>
        <v>Vestfirðir</v>
      </c>
      <c r="F3474" t="s">
        <v>24</v>
      </c>
      <c r="G3474" t="s">
        <v>24</v>
      </c>
      <c r="H3474" t="s">
        <v>58</v>
      </c>
      <c r="I3474" s="1">
        <v>83237</v>
      </c>
      <c r="J3474" s="2">
        <f>VLOOKUP(Oliusala[[#This Row],[tegund]],Tegundir!$B$2:$D$19,3,FALSE)*Oliusala[[#This Row],[magn]]/1000</f>
        <v>72.000005000000002</v>
      </c>
      <c r="K3474">
        <v>2012</v>
      </c>
      <c r="L3474" t="s">
        <v>18</v>
      </c>
      <c r="M3474" s="144" t="s">
        <v>59</v>
      </c>
    </row>
    <row r="3475" spans="1:15" x14ac:dyDescent="0.2">
      <c r="A3475" t="s">
        <v>107</v>
      </c>
      <c r="B3475" s="144" t="s">
        <v>119</v>
      </c>
      <c r="C3475">
        <v>470</v>
      </c>
      <c r="D3475" t="str">
        <f>VLOOKUP(Oliusala[[#This Row],[postnumer]],Sveitarfelog[#All],4,FALSE)</f>
        <v>Ísafjarðarbær</v>
      </c>
      <c r="E3475" t="str">
        <f>VLOOKUP(Oliusala[[#This Row],[postnumer]],Sveitarfelog[#All],5,FALSE)</f>
        <v>Vestfirðir</v>
      </c>
      <c r="F3475" t="s">
        <v>24</v>
      </c>
      <c r="G3475" t="s">
        <v>24</v>
      </c>
      <c r="H3475" t="s">
        <v>60</v>
      </c>
      <c r="I3475" s="1">
        <v>2391</v>
      </c>
      <c r="J3475" s="2">
        <f>VLOOKUP(Oliusala[[#This Row],[tegund]],Tegundir!$B$2:$D$19,3,FALSE)*Oliusala[[#This Row],[magn]]/1000</f>
        <v>2.0682150000000004</v>
      </c>
      <c r="K3475">
        <v>2012</v>
      </c>
      <c r="L3475" t="s">
        <v>18</v>
      </c>
      <c r="M3475" s="144" t="s">
        <v>59</v>
      </c>
    </row>
    <row r="3476" spans="1:15" x14ac:dyDescent="0.2">
      <c r="A3476" t="s">
        <v>107</v>
      </c>
      <c r="B3476" s="144" t="s">
        <v>119</v>
      </c>
      <c r="C3476">
        <v>470</v>
      </c>
      <c r="D3476" t="str">
        <f>VLOOKUP(Oliusala[[#This Row],[postnumer]],Sveitarfelog[#All],4,FALSE)</f>
        <v>Ísafjarðarbær</v>
      </c>
      <c r="E3476" t="str">
        <f>VLOOKUP(Oliusala[[#This Row],[postnumer]],Sveitarfelog[#All],5,FALSE)</f>
        <v>Vestfirðir</v>
      </c>
      <c r="F3476" t="s">
        <v>29</v>
      </c>
      <c r="G3476" t="s">
        <v>24</v>
      </c>
      <c r="H3476" t="s">
        <v>60</v>
      </c>
      <c r="I3476" s="1">
        <v>3091</v>
      </c>
      <c r="J3476" s="2">
        <f>VLOOKUP(Oliusala[[#This Row],[tegund]],Tegundir!$B$2:$D$19,3,FALSE)*Oliusala[[#This Row],[magn]]/1000</f>
        <v>2.6737150000000001</v>
      </c>
      <c r="K3476">
        <v>2012</v>
      </c>
      <c r="L3476" t="s">
        <v>19</v>
      </c>
      <c r="M3476" s="144" t="s">
        <v>59</v>
      </c>
      <c r="O3476" s="144" t="s">
        <v>1998</v>
      </c>
    </row>
    <row r="3477" spans="1:15" x14ac:dyDescent="0.2">
      <c r="A3477" t="s">
        <v>107</v>
      </c>
      <c r="B3477" s="144" t="s">
        <v>119</v>
      </c>
      <c r="C3477">
        <v>470</v>
      </c>
      <c r="D3477" t="str">
        <f>VLOOKUP(Oliusala[[#This Row],[postnumer]],Sveitarfelog[#All],4,FALSE)</f>
        <v>Ísafjarðarbær</v>
      </c>
      <c r="E3477" t="str">
        <f>VLOOKUP(Oliusala[[#This Row],[postnumer]],Sveitarfelog[#All],5,FALSE)</f>
        <v>Vestfirðir</v>
      </c>
      <c r="F3477" t="s">
        <v>30</v>
      </c>
      <c r="G3477" t="s">
        <v>24</v>
      </c>
      <c r="H3477" t="s">
        <v>60</v>
      </c>
      <c r="I3477" s="1">
        <v>41336</v>
      </c>
      <c r="J3477" s="2">
        <f>VLOOKUP(Oliusala[[#This Row],[tegund]],Tegundir!$B$2:$D$19,3,FALSE)*Oliusala[[#This Row],[magn]]/1000</f>
        <v>35.75564</v>
      </c>
      <c r="K3477">
        <v>2012</v>
      </c>
      <c r="L3477" t="s">
        <v>19</v>
      </c>
      <c r="M3477" s="144" t="s">
        <v>59</v>
      </c>
      <c r="O3477" s="144" t="s">
        <v>1998</v>
      </c>
    </row>
    <row r="3478" spans="1:15" x14ac:dyDescent="0.2">
      <c r="A3478" t="s">
        <v>57</v>
      </c>
      <c r="B3478" s="144" t="s">
        <v>119</v>
      </c>
      <c r="C3478">
        <v>470</v>
      </c>
      <c r="D3478" t="str">
        <f>VLOOKUP(Oliusala[[#This Row],[postnumer]],Sveitarfelog[#All],4,FALSE)</f>
        <v>Ísafjarðarbær</v>
      </c>
      <c r="E3478" t="str">
        <f>VLOOKUP(Oliusala[[#This Row],[postnumer]],Sveitarfelog[#All],5,FALSE)</f>
        <v>Vestfirðir</v>
      </c>
      <c r="F3478" t="s">
        <v>30</v>
      </c>
      <c r="G3478" t="s">
        <v>24</v>
      </c>
      <c r="H3478" t="s">
        <v>60</v>
      </c>
      <c r="I3478" s="1">
        <v>236677</v>
      </c>
      <c r="J3478" s="2">
        <f>VLOOKUP(Oliusala[[#This Row],[tegund]],Tegundir!$B$2:$D$19,3,FALSE)*Oliusala[[#This Row],[magn]]/1000</f>
        <v>204.725605</v>
      </c>
      <c r="K3478">
        <v>2012</v>
      </c>
      <c r="L3478" t="s">
        <v>19</v>
      </c>
      <c r="M3478" s="144" t="s">
        <v>59</v>
      </c>
      <c r="O3478" s="144" t="s">
        <v>1998</v>
      </c>
    </row>
    <row r="3479" spans="1:15" x14ac:dyDescent="0.2">
      <c r="A3479" t="s">
        <v>63</v>
      </c>
      <c r="B3479" s="144" t="s">
        <v>119</v>
      </c>
      <c r="C3479">
        <v>470</v>
      </c>
      <c r="D3479" t="str">
        <f>VLOOKUP(Oliusala[[#This Row],[postnumer]],Sveitarfelog[#All],4,FALSE)</f>
        <v>Ísafjarðarbær</v>
      </c>
      <c r="E3479" t="str">
        <f>VLOOKUP(Oliusala[[#This Row],[postnumer]],Sveitarfelog[#All],5,FALSE)</f>
        <v>Vestfirðir</v>
      </c>
      <c r="F3479" t="s">
        <v>24</v>
      </c>
      <c r="G3479" t="s">
        <v>24</v>
      </c>
      <c r="H3479" t="s">
        <v>58</v>
      </c>
      <c r="I3479" s="1">
        <v>121198</v>
      </c>
      <c r="J3479" s="2">
        <f>VLOOKUP(Oliusala[[#This Row],[tegund]],Tegundir!$B$2:$D$19,3,FALSE)*Oliusala[[#This Row],[magn]]/1000</f>
        <v>104.83627</v>
      </c>
      <c r="K3479">
        <v>2012</v>
      </c>
      <c r="L3479" t="s">
        <v>18</v>
      </c>
      <c r="M3479" s="144" t="s">
        <v>59</v>
      </c>
    </row>
    <row r="3480" spans="1:15" x14ac:dyDescent="0.2">
      <c r="A3480" t="s">
        <v>63</v>
      </c>
      <c r="B3480" s="144" t="s">
        <v>120</v>
      </c>
      <c r="C3480">
        <v>500</v>
      </c>
      <c r="D3480" t="str">
        <f>VLOOKUP(Oliusala[[#This Row],[postnumer]],Sveitarfelog[#All],4,FALSE)</f>
        <v>Húnaþing vestra</v>
      </c>
      <c r="E3480" t="str">
        <f>VLOOKUP(Oliusala[[#This Row],[postnumer]],Sveitarfelog[#All],5,FALSE)</f>
        <v>Norðurland vestra</v>
      </c>
      <c r="F3480" t="s">
        <v>25</v>
      </c>
      <c r="G3480" t="s">
        <v>24</v>
      </c>
      <c r="H3480" t="s">
        <v>58</v>
      </c>
      <c r="I3480" s="1">
        <v>15430</v>
      </c>
      <c r="J3480" s="2">
        <f>VLOOKUP(Oliusala[[#This Row],[tegund]],Tegundir!$B$2:$D$19,3,FALSE)*Oliusala[[#This Row],[magn]]/1000</f>
        <v>13.346950000000001</v>
      </c>
      <c r="K3480">
        <v>2012</v>
      </c>
      <c r="L3480" t="s">
        <v>1955</v>
      </c>
      <c r="M3480" s="144" t="s">
        <v>59</v>
      </c>
    </row>
    <row r="3481" spans="1:15" x14ac:dyDescent="0.2">
      <c r="A3481" t="s">
        <v>68</v>
      </c>
      <c r="B3481" s="144" t="s">
        <v>120</v>
      </c>
      <c r="C3481">
        <v>500</v>
      </c>
      <c r="D3481" t="str">
        <f>VLOOKUP(Oliusala[[#This Row],[postnumer]],Sveitarfelog[#All],4,FALSE)</f>
        <v>Húnaþing vestra</v>
      </c>
      <c r="E3481" t="str">
        <f>VLOOKUP(Oliusala[[#This Row],[postnumer]],Sveitarfelog[#All],5,FALSE)</f>
        <v>Norðurland vestra</v>
      </c>
      <c r="F3481" t="s">
        <v>25</v>
      </c>
      <c r="G3481" t="s">
        <v>24</v>
      </c>
      <c r="H3481" t="s">
        <v>60</v>
      </c>
      <c r="I3481" s="1">
        <v>25819</v>
      </c>
      <c r="J3481" s="2">
        <f>VLOOKUP(Oliusala[[#This Row],[tegund]],Tegundir!$B$2:$D$19,3,FALSE)*Oliusala[[#This Row],[magn]]/1000</f>
        <v>22.333435000000001</v>
      </c>
      <c r="K3481">
        <v>2012</v>
      </c>
      <c r="L3481" t="s">
        <v>1955</v>
      </c>
      <c r="M3481" s="144" t="s">
        <v>59</v>
      </c>
    </row>
    <row r="3482" spans="1:15" x14ac:dyDescent="0.2">
      <c r="A3482" t="s">
        <v>57</v>
      </c>
      <c r="B3482" s="144" t="s">
        <v>120</v>
      </c>
      <c r="C3482">
        <v>500</v>
      </c>
      <c r="D3482" t="str">
        <f>VLOOKUP(Oliusala[[#This Row],[postnumer]],Sveitarfelog[#All],4,FALSE)</f>
        <v>Húnaþing vestra</v>
      </c>
      <c r="E3482" t="str">
        <f>VLOOKUP(Oliusala[[#This Row],[postnumer]],Sveitarfelog[#All],5,FALSE)</f>
        <v>Norðurland vestra</v>
      </c>
      <c r="F3482" t="s">
        <v>25</v>
      </c>
      <c r="G3482" t="s">
        <v>24</v>
      </c>
      <c r="H3482" t="s">
        <v>60</v>
      </c>
      <c r="I3482" s="1">
        <v>83416</v>
      </c>
      <c r="J3482" s="2">
        <f>VLOOKUP(Oliusala[[#This Row],[tegund]],Tegundir!$B$2:$D$19,3,FALSE)*Oliusala[[#This Row],[magn]]/1000</f>
        <v>72.154839999999993</v>
      </c>
      <c r="K3482">
        <v>2012</v>
      </c>
      <c r="L3482" t="s">
        <v>1955</v>
      </c>
      <c r="M3482" s="144" t="s">
        <v>59</v>
      </c>
    </row>
    <row r="3483" spans="1:15" x14ac:dyDescent="0.2">
      <c r="A3483" t="s">
        <v>122</v>
      </c>
      <c r="B3483" s="144" t="s">
        <v>120</v>
      </c>
      <c r="C3483">
        <v>500</v>
      </c>
      <c r="D3483" t="str">
        <f>VLOOKUP(Oliusala[[#This Row],[postnumer]],Sveitarfelog[#All],4,FALSE)</f>
        <v>Húnaþing vestra</v>
      </c>
      <c r="E3483" t="str">
        <f>VLOOKUP(Oliusala[[#This Row],[postnumer]],Sveitarfelog[#All],5,FALSE)</f>
        <v>Norðurland vestra</v>
      </c>
      <c r="F3483" t="s">
        <v>25</v>
      </c>
      <c r="G3483" t="s">
        <v>24</v>
      </c>
      <c r="H3483" t="s">
        <v>60</v>
      </c>
      <c r="I3483" s="1">
        <v>7562</v>
      </c>
      <c r="J3483" s="2">
        <f>VLOOKUP(Oliusala[[#This Row],[tegund]],Tegundir!$B$2:$D$19,3,FALSE)*Oliusala[[#This Row],[magn]]/1000</f>
        <v>6.5411299999999999</v>
      </c>
      <c r="K3483">
        <v>2012</v>
      </c>
      <c r="L3483" t="s">
        <v>1955</v>
      </c>
      <c r="M3483" s="144" t="s">
        <v>59</v>
      </c>
    </row>
    <row r="3484" spans="1:15" x14ac:dyDescent="0.2">
      <c r="A3484" t="s">
        <v>68</v>
      </c>
      <c r="B3484" s="144" t="s">
        <v>120</v>
      </c>
      <c r="C3484">
        <v>500</v>
      </c>
      <c r="D3484" t="str">
        <f>VLOOKUP(Oliusala[[#This Row],[postnumer]],Sveitarfelog[#All],4,FALSE)</f>
        <v>Húnaþing vestra</v>
      </c>
      <c r="E3484" t="str">
        <f>VLOOKUP(Oliusala[[#This Row],[postnumer]],Sveitarfelog[#All],5,FALSE)</f>
        <v>Norðurland vestra</v>
      </c>
      <c r="F3484" t="s">
        <v>24</v>
      </c>
      <c r="G3484" t="s">
        <v>24</v>
      </c>
      <c r="H3484" t="s">
        <v>60</v>
      </c>
      <c r="I3484" s="1">
        <v>3483</v>
      </c>
      <c r="J3484" s="2">
        <f>VLOOKUP(Oliusala[[#This Row],[tegund]],Tegundir!$B$2:$D$19,3,FALSE)*Oliusala[[#This Row],[magn]]/1000</f>
        <v>3.0127950000000001</v>
      </c>
      <c r="K3484">
        <v>2012</v>
      </c>
      <c r="L3484" t="s">
        <v>18</v>
      </c>
      <c r="M3484" s="144" t="s">
        <v>59</v>
      </c>
    </row>
    <row r="3485" spans="1:15" x14ac:dyDescent="0.2">
      <c r="A3485" t="s">
        <v>63</v>
      </c>
      <c r="B3485" s="144" t="s">
        <v>120</v>
      </c>
      <c r="C3485">
        <v>500</v>
      </c>
      <c r="D3485" t="str">
        <f>VLOOKUP(Oliusala[[#This Row],[postnumer]],Sveitarfelog[#All],4,FALSE)</f>
        <v>Húnaþing vestra</v>
      </c>
      <c r="E3485" t="str">
        <f>VLOOKUP(Oliusala[[#This Row],[postnumer]],Sveitarfelog[#All],5,FALSE)</f>
        <v>Norðurland vestra</v>
      </c>
      <c r="F3485" t="s">
        <v>24</v>
      </c>
      <c r="G3485" t="s">
        <v>24</v>
      </c>
      <c r="H3485" t="s">
        <v>58</v>
      </c>
      <c r="I3485" s="1">
        <v>726933</v>
      </c>
      <c r="J3485" s="2">
        <f>VLOOKUP(Oliusala[[#This Row],[tegund]],Tegundir!$B$2:$D$19,3,FALSE)*Oliusala[[#This Row],[magn]]/1000</f>
        <v>628.79704500000003</v>
      </c>
      <c r="K3485">
        <v>2012</v>
      </c>
      <c r="L3485" t="s">
        <v>18</v>
      </c>
      <c r="M3485" s="144" t="s">
        <v>59</v>
      </c>
    </row>
    <row r="3486" spans="1:15" x14ac:dyDescent="0.2">
      <c r="A3486" t="s">
        <v>63</v>
      </c>
      <c r="B3486" s="144" t="s">
        <v>123</v>
      </c>
      <c r="C3486">
        <v>510</v>
      </c>
      <c r="D3486" t="str">
        <f>VLOOKUP(Oliusala[[#This Row],[postnumer]],Sveitarfelog[#All],4,FALSE)</f>
        <v>Árneshreppur,Kaldrananeshreppur,Strandabyggð</v>
      </c>
      <c r="E3486" t="str">
        <f>VLOOKUP(Oliusala[[#This Row],[postnumer]],Sveitarfelog[#All],5,FALSE)</f>
        <v>Vestfirðir</v>
      </c>
      <c r="F3486" t="s">
        <v>25</v>
      </c>
      <c r="G3486" t="s">
        <v>24</v>
      </c>
      <c r="H3486" t="s">
        <v>58</v>
      </c>
      <c r="I3486" s="1">
        <v>69530</v>
      </c>
      <c r="J3486" s="2">
        <f>VLOOKUP(Oliusala[[#This Row],[tegund]],Tegundir!$B$2:$D$19,3,FALSE)*Oliusala[[#This Row],[magn]]/1000</f>
        <v>60.143449999999994</v>
      </c>
      <c r="K3486">
        <v>2012</v>
      </c>
      <c r="L3486" t="s">
        <v>18</v>
      </c>
      <c r="M3486" s="144" t="s">
        <v>59</v>
      </c>
    </row>
    <row r="3487" spans="1:15" x14ac:dyDescent="0.2">
      <c r="A3487" t="s">
        <v>57</v>
      </c>
      <c r="B3487" s="144" t="s">
        <v>123</v>
      </c>
      <c r="C3487">
        <v>510</v>
      </c>
      <c r="D3487" t="str">
        <f>VLOOKUP(Oliusala[[#This Row],[postnumer]],Sveitarfelog[#All],4,FALSE)</f>
        <v>Árneshreppur,Kaldrananeshreppur,Strandabyggð</v>
      </c>
      <c r="E3487" t="str">
        <f>VLOOKUP(Oliusala[[#This Row],[postnumer]],Sveitarfelog[#All],5,FALSE)</f>
        <v>Vestfirðir</v>
      </c>
      <c r="F3487" t="s">
        <v>25</v>
      </c>
      <c r="G3487" t="s">
        <v>24</v>
      </c>
      <c r="H3487" t="s">
        <v>60</v>
      </c>
      <c r="I3487" s="1">
        <v>402131</v>
      </c>
      <c r="J3487" s="2">
        <f>VLOOKUP(Oliusala[[#This Row],[tegund]],Tegundir!$B$2:$D$19,3,FALSE)*Oliusala[[#This Row],[magn]]/1000</f>
        <v>347.84331500000002</v>
      </c>
      <c r="K3487">
        <v>2012</v>
      </c>
      <c r="L3487" t="s">
        <v>1955</v>
      </c>
      <c r="M3487" s="144" t="s">
        <v>59</v>
      </c>
    </row>
    <row r="3488" spans="1:15" x14ac:dyDescent="0.2">
      <c r="A3488" t="s">
        <v>57</v>
      </c>
      <c r="B3488" s="144" t="s">
        <v>124</v>
      </c>
      <c r="C3488">
        <v>510</v>
      </c>
      <c r="D3488" t="str">
        <f>VLOOKUP(Oliusala[[#This Row],[postnumer]],Sveitarfelog[#All],4,FALSE)</f>
        <v>Árneshreppur,Kaldrananeshreppur,Strandabyggð</v>
      </c>
      <c r="E3488" t="str">
        <f>VLOOKUP(Oliusala[[#This Row],[postnumer]],Sveitarfelog[#All],5,FALSE)</f>
        <v>Vestfirðir</v>
      </c>
      <c r="F3488" t="s">
        <v>25</v>
      </c>
      <c r="G3488" t="s">
        <v>24</v>
      </c>
      <c r="H3488" t="s">
        <v>60</v>
      </c>
      <c r="I3488" s="1">
        <v>89140</v>
      </c>
      <c r="J3488" s="2">
        <f>VLOOKUP(Oliusala[[#This Row],[tegund]],Tegundir!$B$2:$D$19,3,FALSE)*Oliusala[[#This Row],[magn]]/1000</f>
        <v>77.106100000000012</v>
      </c>
      <c r="K3488">
        <v>2012</v>
      </c>
      <c r="L3488" t="s">
        <v>1955</v>
      </c>
      <c r="M3488" s="144" t="s">
        <v>59</v>
      </c>
    </row>
    <row r="3489" spans="1:15" x14ac:dyDescent="0.2">
      <c r="A3489" t="s">
        <v>57</v>
      </c>
      <c r="B3489" s="144" t="s">
        <v>125</v>
      </c>
      <c r="C3489">
        <v>520</v>
      </c>
      <c r="D3489" t="str">
        <f>VLOOKUP(Oliusala[[#This Row],[postnumer]],Sveitarfelog[#All],4,FALSE)</f>
        <v>Árneshreppur,Kaldrananeshreppur,Strandabyggð</v>
      </c>
      <c r="E3489" t="str">
        <f>VLOOKUP(Oliusala[[#This Row],[postnumer]],Sveitarfelog[#All],5,FALSE)</f>
        <v>Vestfirðir</v>
      </c>
      <c r="F3489" t="s">
        <v>25</v>
      </c>
      <c r="G3489" t="s">
        <v>24</v>
      </c>
      <c r="H3489" t="s">
        <v>60</v>
      </c>
      <c r="I3489" s="1">
        <v>145767</v>
      </c>
      <c r="J3489" s="2">
        <f>VLOOKUP(Oliusala[[#This Row],[tegund]],Tegundir!$B$2:$D$19,3,FALSE)*Oliusala[[#This Row],[magn]]/1000</f>
        <v>126.088455</v>
      </c>
      <c r="K3489">
        <v>2012</v>
      </c>
      <c r="L3489" t="s">
        <v>19</v>
      </c>
      <c r="M3489" s="144" t="s">
        <v>59</v>
      </c>
      <c r="O3489" s="144" t="s">
        <v>1997</v>
      </c>
    </row>
    <row r="3490" spans="1:15" x14ac:dyDescent="0.2">
      <c r="A3490" t="s">
        <v>57</v>
      </c>
      <c r="B3490" s="144" t="s">
        <v>123</v>
      </c>
      <c r="C3490">
        <v>510</v>
      </c>
      <c r="D3490" t="str">
        <f>VLOOKUP(Oliusala[[#This Row],[postnumer]],Sveitarfelog[#All],4,FALSE)</f>
        <v>Árneshreppur,Kaldrananeshreppur,Strandabyggð</v>
      </c>
      <c r="E3490" t="str">
        <f>VLOOKUP(Oliusala[[#This Row],[postnumer]],Sveitarfelog[#All],5,FALSE)</f>
        <v>Vestfirðir</v>
      </c>
      <c r="F3490" t="s">
        <v>24</v>
      </c>
      <c r="G3490" t="s">
        <v>24</v>
      </c>
      <c r="H3490" t="s">
        <v>60</v>
      </c>
      <c r="I3490" s="1">
        <v>112619</v>
      </c>
      <c r="J3490" s="2">
        <f>VLOOKUP(Oliusala[[#This Row],[tegund]],Tegundir!$B$2:$D$19,3,FALSE)*Oliusala[[#This Row],[magn]]/1000</f>
        <v>97.415435000000002</v>
      </c>
      <c r="K3490">
        <v>2012</v>
      </c>
      <c r="L3490" t="s">
        <v>18</v>
      </c>
      <c r="M3490" s="144" t="s">
        <v>59</v>
      </c>
    </row>
    <row r="3491" spans="1:15" x14ac:dyDescent="0.2">
      <c r="A3491" t="s">
        <v>57</v>
      </c>
      <c r="B3491" s="144" t="s">
        <v>123</v>
      </c>
      <c r="C3491">
        <v>510</v>
      </c>
      <c r="D3491" t="str">
        <f>VLOOKUP(Oliusala[[#This Row],[postnumer]],Sveitarfelog[#All],4,FALSE)</f>
        <v>Árneshreppur,Kaldrananeshreppur,Strandabyggð</v>
      </c>
      <c r="E3491" t="str">
        <f>VLOOKUP(Oliusala[[#This Row],[postnumer]],Sveitarfelog[#All],5,FALSE)</f>
        <v>Vestfirðir</v>
      </c>
      <c r="F3491" t="s">
        <v>29</v>
      </c>
      <c r="G3491" t="s">
        <v>24</v>
      </c>
      <c r="H3491" t="s">
        <v>60</v>
      </c>
      <c r="I3491" s="1">
        <v>408211</v>
      </c>
      <c r="J3491" s="2">
        <f>VLOOKUP(Oliusala[[#This Row],[tegund]],Tegundir!$B$2:$D$19,3,FALSE)*Oliusala[[#This Row],[magn]]/1000</f>
        <v>353.10251500000004</v>
      </c>
      <c r="K3491">
        <v>2012</v>
      </c>
      <c r="L3491" t="s">
        <v>19</v>
      </c>
      <c r="M3491" s="144" t="s">
        <v>59</v>
      </c>
      <c r="O3491" s="144" t="s">
        <v>1998</v>
      </c>
    </row>
    <row r="3492" spans="1:15" x14ac:dyDescent="0.2">
      <c r="A3492" t="s">
        <v>57</v>
      </c>
      <c r="B3492" s="144" t="s">
        <v>123</v>
      </c>
      <c r="C3492">
        <v>510</v>
      </c>
      <c r="D3492" t="str">
        <f>VLOOKUP(Oliusala[[#This Row],[postnumer]],Sveitarfelog[#All],4,FALSE)</f>
        <v>Árneshreppur,Kaldrananeshreppur,Strandabyggð</v>
      </c>
      <c r="E3492" t="str">
        <f>VLOOKUP(Oliusala[[#This Row],[postnumer]],Sveitarfelog[#All],5,FALSE)</f>
        <v>Vestfirðir</v>
      </c>
      <c r="F3492" t="s">
        <v>30</v>
      </c>
      <c r="G3492" t="s">
        <v>24</v>
      </c>
      <c r="H3492" t="s">
        <v>60</v>
      </c>
      <c r="I3492" s="1">
        <v>44362</v>
      </c>
      <c r="J3492" s="2">
        <f>VLOOKUP(Oliusala[[#This Row],[tegund]],Tegundir!$B$2:$D$19,3,FALSE)*Oliusala[[#This Row],[magn]]/1000</f>
        <v>38.373129999999996</v>
      </c>
      <c r="K3492">
        <v>2012</v>
      </c>
      <c r="L3492" t="s">
        <v>19</v>
      </c>
      <c r="M3492" s="144" t="s">
        <v>59</v>
      </c>
      <c r="O3492" s="144" t="s">
        <v>1998</v>
      </c>
    </row>
    <row r="3493" spans="1:15" x14ac:dyDescent="0.2">
      <c r="A3493" t="s">
        <v>57</v>
      </c>
      <c r="B3493" s="144" t="s">
        <v>124</v>
      </c>
      <c r="C3493">
        <v>510</v>
      </c>
      <c r="D3493" t="str">
        <f>VLOOKUP(Oliusala[[#This Row],[postnumer]],Sveitarfelog[#All],4,FALSE)</f>
        <v>Árneshreppur,Kaldrananeshreppur,Strandabyggð</v>
      </c>
      <c r="E3493" t="str">
        <f>VLOOKUP(Oliusala[[#This Row],[postnumer]],Sveitarfelog[#All],5,FALSE)</f>
        <v>Vestfirðir</v>
      </c>
      <c r="F3493" t="s">
        <v>24</v>
      </c>
      <c r="G3493" t="s">
        <v>24</v>
      </c>
      <c r="H3493" t="s">
        <v>60</v>
      </c>
      <c r="I3493" s="1">
        <v>5246</v>
      </c>
      <c r="J3493" s="2">
        <f>VLOOKUP(Oliusala[[#This Row],[tegund]],Tegundir!$B$2:$D$19,3,FALSE)*Oliusala[[#This Row],[magn]]/1000</f>
        <v>4.5377900000000002</v>
      </c>
      <c r="K3493">
        <v>2012</v>
      </c>
      <c r="L3493" t="s">
        <v>18</v>
      </c>
      <c r="M3493" s="144" t="s">
        <v>59</v>
      </c>
    </row>
    <row r="3494" spans="1:15" x14ac:dyDescent="0.2">
      <c r="A3494" t="s">
        <v>63</v>
      </c>
      <c r="B3494" s="144" t="s">
        <v>123</v>
      </c>
      <c r="C3494">
        <v>510</v>
      </c>
      <c r="D3494" t="str">
        <f>VLOOKUP(Oliusala[[#This Row],[postnumer]],Sveitarfelog[#All],4,FALSE)</f>
        <v>Árneshreppur,Kaldrananeshreppur,Strandabyggð</v>
      </c>
      <c r="E3494" t="str">
        <f>VLOOKUP(Oliusala[[#This Row],[postnumer]],Sveitarfelog[#All],5,FALSE)</f>
        <v>Vestfirðir</v>
      </c>
      <c r="F3494" t="s">
        <v>24</v>
      </c>
      <c r="G3494" t="s">
        <v>24</v>
      </c>
      <c r="H3494" t="s">
        <v>58</v>
      </c>
      <c r="I3494" s="1">
        <v>514595</v>
      </c>
      <c r="J3494" s="2">
        <f>VLOOKUP(Oliusala[[#This Row],[tegund]],Tegundir!$B$2:$D$19,3,FALSE)*Oliusala[[#This Row],[magn]]/1000</f>
        <v>445.12467499999997</v>
      </c>
      <c r="K3494">
        <v>2012</v>
      </c>
      <c r="L3494" t="s">
        <v>18</v>
      </c>
      <c r="M3494" s="144" t="s">
        <v>59</v>
      </c>
    </row>
    <row r="3495" spans="1:15" x14ac:dyDescent="0.2">
      <c r="A3495" t="s">
        <v>63</v>
      </c>
      <c r="B3495" s="144" t="s">
        <v>124</v>
      </c>
      <c r="C3495">
        <v>510</v>
      </c>
      <c r="D3495" t="str">
        <f>VLOOKUP(Oliusala[[#This Row],[postnumer]],Sveitarfelog[#All],4,FALSE)</f>
        <v>Árneshreppur,Kaldrananeshreppur,Strandabyggð</v>
      </c>
      <c r="E3495" t="str">
        <f>VLOOKUP(Oliusala[[#This Row],[postnumer]],Sveitarfelog[#All],5,FALSE)</f>
        <v>Vestfirðir</v>
      </c>
      <c r="F3495" t="s">
        <v>24</v>
      </c>
      <c r="G3495" t="s">
        <v>24</v>
      </c>
      <c r="H3495" t="s">
        <v>58</v>
      </c>
      <c r="I3495" s="1">
        <v>30009</v>
      </c>
      <c r="J3495" s="2">
        <f>VLOOKUP(Oliusala[[#This Row],[tegund]],Tegundir!$B$2:$D$19,3,FALSE)*Oliusala[[#This Row],[magn]]/1000</f>
        <v>25.957785000000001</v>
      </c>
      <c r="K3495">
        <v>2012</v>
      </c>
      <c r="L3495" t="s">
        <v>18</v>
      </c>
      <c r="M3495" s="144" t="s">
        <v>59</v>
      </c>
    </row>
    <row r="3496" spans="1:15" x14ac:dyDescent="0.2">
      <c r="A3496" t="s">
        <v>57</v>
      </c>
      <c r="B3496" s="144" t="s">
        <v>125</v>
      </c>
      <c r="C3496">
        <v>520</v>
      </c>
      <c r="D3496" t="str">
        <f>VLOOKUP(Oliusala[[#This Row],[postnumer]],Sveitarfelog[#All],4,FALSE)</f>
        <v>Árneshreppur,Kaldrananeshreppur,Strandabyggð</v>
      </c>
      <c r="E3496" t="str">
        <f>VLOOKUP(Oliusala[[#This Row],[postnumer]],Sveitarfelog[#All],5,FALSE)</f>
        <v>Vestfirðir</v>
      </c>
      <c r="F3496" t="s">
        <v>29</v>
      </c>
      <c r="G3496" t="s">
        <v>24</v>
      </c>
      <c r="H3496" t="s">
        <v>60</v>
      </c>
      <c r="I3496" s="1">
        <v>11430</v>
      </c>
      <c r="J3496" s="2">
        <f>VLOOKUP(Oliusala[[#This Row],[tegund]],Tegundir!$B$2:$D$19,3,FALSE)*Oliusala[[#This Row],[magn]]/1000</f>
        <v>9.8869500000000006</v>
      </c>
      <c r="K3496">
        <v>2012</v>
      </c>
      <c r="L3496" t="s">
        <v>19</v>
      </c>
      <c r="M3496" s="144" t="s">
        <v>59</v>
      </c>
      <c r="O3496" s="144" t="s">
        <v>1998</v>
      </c>
    </row>
    <row r="3497" spans="1:15" x14ac:dyDescent="0.2">
      <c r="A3497" t="s">
        <v>57</v>
      </c>
      <c r="B3497" s="144" t="s">
        <v>125</v>
      </c>
      <c r="C3497">
        <v>520</v>
      </c>
      <c r="D3497" t="str">
        <f>VLOOKUP(Oliusala[[#This Row],[postnumer]],Sveitarfelog[#All],4,FALSE)</f>
        <v>Árneshreppur,Kaldrananeshreppur,Strandabyggð</v>
      </c>
      <c r="E3497" t="str">
        <f>VLOOKUP(Oliusala[[#This Row],[postnumer]],Sveitarfelog[#All],5,FALSE)</f>
        <v>Vestfirðir</v>
      </c>
      <c r="F3497" t="s">
        <v>30</v>
      </c>
      <c r="G3497" t="s">
        <v>24</v>
      </c>
      <c r="H3497" t="s">
        <v>60</v>
      </c>
      <c r="I3497" s="1">
        <v>5522</v>
      </c>
      <c r="J3497" s="2">
        <f>VLOOKUP(Oliusala[[#This Row],[tegund]],Tegundir!$B$2:$D$19,3,FALSE)*Oliusala[[#This Row],[magn]]/1000</f>
        <v>4.7765300000000002</v>
      </c>
      <c r="K3497">
        <v>2012</v>
      </c>
      <c r="L3497" t="s">
        <v>19</v>
      </c>
      <c r="M3497" s="144" t="s">
        <v>59</v>
      </c>
      <c r="O3497" s="144" t="s">
        <v>1998</v>
      </c>
    </row>
    <row r="3498" spans="1:15" x14ac:dyDescent="0.2">
      <c r="A3498" t="s">
        <v>63</v>
      </c>
      <c r="B3498" s="144" t="s">
        <v>125</v>
      </c>
      <c r="C3498">
        <v>520</v>
      </c>
      <c r="D3498" t="str">
        <f>VLOOKUP(Oliusala[[#This Row],[postnumer]],Sveitarfelog[#All],4,FALSE)</f>
        <v>Árneshreppur,Kaldrananeshreppur,Strandabyggð</v>
      </c>
      <c r="E3498" t="str">
        <f>VLOOKUP(Oliusala[[#This Row],[postnumer]],Sveitarfelog[#All],5,FALSE)</f>
        <v>Vestfirðir</v>
      </c>
      <c r="F3498" t="s">
        <v>24</v>
      </c>
      <c r="G3498" t="s">
        <v>24</v>
      </c>
      <c r="H3498" t="s">
        <v>58</v>
      </c>
      <c r="I3498" s="1">
        <v>47111</v>
      </c>
      <c r="J3498" s="2">
        <f>VLOOKUP(Oliusala[[#This Row],[tegund]],Tegundir!$B$2:$D$19,3,FALSE)*Oliusala[[#This Row],[magn]]/1000</f>
        <v>40.751015000000002</v>
      </c>
      <c r="K3498">
        <v>2012</v>
      </c>
      <c r="L3498" t="s">
        <v>18</v>
      </c>
      <c r="M3498" s="144" t="s">
        <v>59</v>
      </c>
    </row>
    <row r="3499" spans="1:15" x14ac:dyDescent="0.2">
      <c r="A3499" t="s">
        <v>63</v>
      </c>
      <c r="B3499" s="144" t="s">
        <v>102</v>
      </c>
      <c r="C3499">
        <v>530</v>
      </c>
      <c r="D3499" t="str">
        <f>VLOOKUP(Oliusala[[#This Row],[postnumer]],Sveitarfelog[#All],4,FALSE)</f>
        <v>Húnaþing vestra</v>
      </c>
      <c r="E3499" t="str">
        <f>VLOOKUP(Oliusala[[#This Row],[postnumer]],Sveitarfelog[#All],5,FALSE)</f>
        <v>Norðurland vestra</v>
      </c>
      <c r="F3499" t="s">
        <v>25</v>
      </c>
      <c r="G3499" t="s">
        <v>24</v>
      </c>
      <c r="H3499" t="s">
        <v>58</v>
      </c>
      <c r="I3499" s="1">
        <v>69338</v>
      </c>
      <c r="J3499" s="2">
        <f>VLOOKUP(Oliusala[[#This Row],[tegund]],Tegundir!$B$2:$D$19,3,FALSE)*Oliusala[[#This Row],[magn]]/1000</f>
        <v>59.977370000000001</v>
      </c>
      <c r="K3499">
        <v>2012</v>
      </c>
      <c r="L3499" t="s">
        <v>1955</v>
      </c>
      <c r="M3499" s="144" t="s">
        <v>59</v>
      </c>
    </row>
    <row r="3500" spans="1:15" x14ac:dyDescent="0.2">
      <c r="A3500" t="s">
        <v>63</v>
      </c>
      <c r="B3500" s="144" t="s">
        <v>126</v>
      </c>
      <c r="C3500">
        <v>530</v>
      </c>
      <c r="D3500" t="str">
        <f>VLOOKUP(Oliusala[[#This Row],[postnumer]],Sveitarfelog[#All],4,FALSE)</f>
        <v>Húnaþing vestra</v>
      </c>
      <c r="E3500" t="str">
        <f>VLOOKUP(Oliusala[[#This Row],[postnumer]],Sveitarfelog[#All],5,FALSE)</f>
        <v>Norðurland vestra</v>
      </c>
      <c r="F3500" t="s">
        <v>25</v>
      </c>
      <c r="G3500" t="s">
        <v>24</v>
      </c>
      <c r="H3500" t="s">
        <v>58</v>
      </c>
      <c r="I3500" s="1">
        <v>2582</v>
      </c>
      <c r="J3500" s="2">
        <f>VLOOKUP(Oliusala[[#This Row],[tegund]],Tegundir!$B$2:$D$19,3,FALSE)*Oliusala[[#This Row],[magn]]/1000</f>
        <v>2.2334299999999998</v>
      </c>
      <c r="K3500">
        <v>2012</v>
      </c>
      <c r="L3500" t="s">
        <v>1955</v>
      </c>
      <c r="M3500" s="144" t="s">
        <v>59</v>
      </c>
    </row>
    <row r="3501" spans="1:15" x14ac:dyDescent="0.2">
      <c r="A3501" t="s">
        <v>68</v>
      </c>
      <c r="B3501" s="144" t="s">
        <v>102</v>
      </c>
      <c r="C3501">
        <v>530</v>
      </c>
      <c r="D3501" t="str">
        <f>VLOOKUP(Oliusala[[#This Row],[postnumer]],Sveitarfelog[#All],4,FALSE)</f>
        <v>Húnaþing vestra</v>
      </c>
      <c r="E3501" t="str">
        <f>VLOOKUP(Oliusala[[#This Row],[postnumer]],Sveitarfelog[#All],5,FALSE)</f>
        <v>Norðurland vestra</v>
      </c>
      <c r="F3501" t="s">
        <v>25</v>
      </c>
      <c r="G3501" t="s">
        <v>24</v>
      </c>
      <c r="H3501" t="s">
        <v>60</v>
      </c>
      <c r="I3501" s="1">
        <v>168284</v>
      </c>
      <c r="J3501" s="2">
        <f>VLOOKUP(Oliusala[[#This Row],[tegund]],Tegundir!$B$2:$D$19,3,FALSE)*Oliusala[[#This Row],[magn]]/1000</f>
        <v>145.56566000000001</v>
      </c>
      <c r="K3501">
        <v>2012</v>
      </c>
      <c r="L3501" t="s">
        <v>1955</v>
      </c>
      <c r="M3501" s="144" t="s">
        <v>59</v>
      </c>
    </row>
    <row r="3502" spans="1:15" x14ac:dyDescent="0.2">
      <c r="A3502" t="s">
        <v>102</v>
      </c>
      <c r="B3502" s="144" t="s">
        <v>102</v>
      </c>
      <c r="C3502">
        <v>530</v>
      </c>
      <c r="D3502" t="str">
        <f>VLOOKUP(Oliusala[[#This Row],[postnumer]],Sveitarfelog[#All],4,FALSE)</f>
        <v>Húnaþing vestra</v>
      </c>
      <c r="E3502" t="str">
        <f>VLOOKUP(Oliusala[[#This Row],[postnumer]],Sveitarfelog[#All],5,FALSE)</f>
        <v>Norðurland vestra</v>
      </c>
      <c r="F3502" t="s">
        <v>25</v>
      </c>
      <c r="G3502" t="s">
        <v>24</v>
      </c>
      <c r="H3502" t="s">
        <v>58</v>
      </c>
      <c r="I3502" s="1">
        <v>34134</v>
      </c>
      <c r="J3502" s="2">
        <f>VLOOKUP(Oliusala[[#This Row],[tegund]],Tegundir!$B$2:$D$19,3,FALSE)*Oliusala[[#This Row],[magn]]/1000</f>
        <v>29.52591</v>
      </c>
      <c r="K3502">
        <v>2012</v>
      </c>
      <c r="L3502" t="s">
        <v>1955</v>
      </c>
      <c r="M3502" s="144" t="s">
        <v>59</v>
      </c>
    </row>
    <row r="3503" spans="1:15" x14ac:dyDescent="0.2">
      <c r="A3503" t="s">
        <v>57</v>
      </c>
      <c r="B3503" s="144" t="s">
        <v>102</v>
      </c>
      <c r="C3503">
        <v>530</v>
      </c>
      <c r="D3503" t="str">
        <f>VLOOKUP(Oliusala[[#This Row],[postnumer]],Sveitarfelog[#All],4,FALSE)</f>
        <v>Húnaþing vestra</v>
      </c>
      <c r="E3503" t="str">
        <f>VLOOKUP(Oliusala[[#This Row],[postnumer]],Sveitarfelog[#All],5,FALSE)</f>
        <v>Norðurland vestra</v>
      </c>
      <c r="F3503" t="s">
        <v>25</v>
      </c>
      <c r="G3503" t="s">
        <v>24</v>
      </c>
      <c r="H3503" t="s">
        <v>60</v>
      </c>
      <c r="I3503" s="1">
        <v>102107</v>
      </c>
      <c r="J3503" s="2">
        <f>VLOOKUP(Oliusala[[#This Row],[tegund]],Tegundir!$B$2:$D$19,3,FALSE)*Oliusala[[#This Row],[magn]]/1000</f>
        <v>88.322554999999994</v>
      </c>
      <c r="K3503">
        <v>2012</v>
      </c>
      <c r="L3503" t="s">
        <v>1955</v>
      </c>
      <c r="M3503" s="144" t="s">
        <v>59</v>
      </c>
    </row>
    <row r="3504" spans="1:15" x14ac:dyDescent="0.2">
      <c r="A3504" t="s">
        <v>57</v>
      </c>
      <c r="B3504" s="144" t="s">
        <v>126</v>
      </c>
      <c r="C3504">
        <v>530</v>
      </c>
      <c r="D3504" t="str">
        <f>VLOOKUP(Oliusala[[#This Row],[postnumer]],Sveitarfelog[#All],4,FALSE)</f>
        <v>Húnaþing vestra</v>
      </c>
      <c r="E3504" t="str">
        <f>VLOOKUP(Oliusala[[#This Row],[postnumer]],Sveitarfelog[#All],5,FALSE)</f>
        <v>Norðurland vestra</v>
      </c>
      <c r="F3504" t="s">
        <v>25</v>
      </c>
      <c r="G3504" t="s">
        <v>24</v>
      </c>
      <c r="H3504" t="s">
        <v>60</v>
      </c>
      <c r="I3504" s="1">
        <v>7136</v>
      </c>
      <c r="J3504" s="2">
        <f>VLOOKUP(Oliusala[[#This Row],[tegund]],Tegundir!$B$2:$D$19,3,FALSE)*Oliusala[[#This Row],[magn]]/1000</f>
        <v>6.1726400000000003</v>
      </c>
      <c r="K3504">
        <v>2012</v>
      </c>
      <c r="L3504" t="s">
        <v>1955</v>
      </c>
      <c r="M3504" s="144" t="s">
        <v>59</v>
      </c>
    </row>
    <row r="3505" spans="1:15" x14ac:dyDescent="0.2">
      <c r="A3505" t="s">
        <v>122</v>
      </c>
      <c r="B3505" s="144" t="s">
        <v>102</v>
      </c>
      <c r="C3505">
        <v>530</v>
      </c>
      <c r="D3505" t="str">
        <f>VLOOKUP(Oliusala[[#This Row],[postnumer]],Sveitarfelog[#All],4,FALSE)</f>
        <v>Húnaþing vestra</v>
      </c>
      <c r="E3505" t="str">
        <f>VLOOKUP(Oliusala[[#This Row],[postnumer]],Sveitarfelog[#All],5,FALSE)</f>
        <v>Norðurland vestra</v>
      </c>
      <c r="F3505" t="s">
        <v>25</v>
      </c>
      <c r="G3505" t="s">
        <v>24</v>
      </c>
      <c r="H3505" t="s">
        <v>60</v>
      </c>
      <c r="I3505" s="1">
        <v>1217</v>
      </c>
      <c r="J3505" s="2">
        <f>VLOOKUP(Oliusala[[#This Row],[tegund]],Tegundir!$B$2:$D$19,3,FALSE)*Oliusala[[#This Row],[magn]]/1000</f>
        <v>1.052705</v>
      </c>
      <c r="K3505">
        <v>2012</v>
      </c>
      <c r="L3505" t="s">
        <v>1955</v>
      </c>
      <c r="M3505" s="144" t="s">
        <v>59</v>
      </c>
    </row>
    <row r="3506" spans="1:15" x14ac:dyDescent="0.2">
      <c r="A3506" t="s">
        <v>68</v>
      </c>
      <c r="B3506" s="144" t="s">
        <v>102</v>
      </c>
      <c r="C3506">
        <v>530</v>
      </c>
      <c r="D3506" t="str">
        <f>VLOOKUP(Oliusala[[#This Row],[postnumer]],Sveitarfelog[#All],4,FALSE)</f>
        <v>Húnaþing vestra</v>
      </c>
      <c r="E3506" t="str">
        <f>VLOOKUP(Oliusala[[#This Row],[postnumer]],Sveitarfelog[#All],5,FALSE)</f>
        <v>Norðurland vestra</v>
      </c>
      <c r="F3506" t="s">
        <v>24</v>
      </c>
      <c r="G3506" t="s">
        <v>24</v>
      </c>
      <c r="H3506" t="s">
        <v>60</v>
      </c>
      <c r="I3506" s="1">
        <v>31679</v>
      </c>
      <c r="J3506" s="2">
        <f>VLOOKUP(Oliusala[[#This Row],[tegund]],Tegundir!$B$2:$D$19,3,FALSE)*Oliusala[[#This Row],[magn]]/1000</f>
        <v>27.402335000000001</v>
      </c>
      <c r="K3506">
        <v>2012</v>
      </c>
      <c r="L3506" t="s">
        <v>18</v>
      </c>
      <c r="M3506" s="144" t="s">
        <v>59</v>
      </c>
    </row>
    <row r="3507" spans="1:15" x14ac:dyDescent="0.2">
      <c r="A3507" t="s">
        <v>68</v>
      </c>
      <c r="B3507" s="144" t="s">
        <v>102</v>
      </c>
      <c r="C3507">
        <v>530</v>
      </c>
      <c r="D3507" t="str">
        <f>VLOOKUP(Oliusala[[#This Row],[postnumer]],Sveitarfelog[#All],4,FALSE)</f>
        <v>Húnaþing vestra</v>
      </c>
      <c r="E3507" t="str">
        <f>VLOOKUP(Oliusala[[#This Row],[postnumer]],Sveitarfelog[#All],5,FALSE)</f>
        <v>Norðurland vestra</v>
      </c>
      <c r="F3507" t="s">
        <v>29</v>
      </c>
      <c r="G3507" t="s">
        <v>24</v>
      </c>
      <c r="H3507" t="s">
        <v>60</v>
      </c>
      <c r="I3507" s="1">
        <v>3158</v>
      </c>
      <c r="J3507" s="2">
        <f>VLOOKUP(Oliusala[[#This Row],[tegund]],Tegundir!$B$2:$D$19,3,FALSE)*Oliusala[[#This Row],[magn]]/1000</f>
        <v>2.7316700000000003</v>
      </c>
      <c r="K3507">
        <v>2012</v>
      </c>
      <c r="L3507" t="s">
        <v>19</v>
      </c>
      <c r="M3507" s="144" t="s">
        <v>59</v>
      </c>
      <c r="O3507" s="144" t="s">
        <v>1998</v>
      </c>
    </row>
    <row r="3508" spans="1:15" x14ac:dyDescent="0.2">
      <c r="A3508" t="s">
        <v>57</v>
      </c>
      <c r="B3508" s="144" t="s">
        <v>102</v>
      </c>
      <c r="C3508">
        <v>530</v>
      </c>
      <c r="D3508" t="str">
        <f>VLOOKUP(Oliusala[[#This Row],[postnumer]],Sveitarfelog[#All],4,FALSE)</f>
        <v>Húnaþing vestra</v>
      </c>
      <c r="E3508" t="str">
        <f>VLOOKUP(Oliusala[[#This Row],[postnumer]],Sveitarfelog[#All],5,FALSE)</f>
        <v>Norðurland vestra</v>
      </c>
      <c r="F3508" t="s">
        <v>24</v>
      </c>
      <c r="G3508" t="s">
        <v>24</v>
      </c>
      <c r="H3508" t="s">
        <v>60</v>
      </c>
      <c r="I3508" s="1">
        <v>3775</v>
      </c>
      <c r="J3508" s="2">
        <f>VLOOKUP(Oliusala[[#This Row],[tegund]],Tegundir!$B$2:$D$19,3,FALSE)*Oliusala[[#This Row],[magn]]/1000</f>
        <v>3.2653750000000001</v>
      </c>
      <c r="K3508">
        <v>2012</v>
      </c>
      <c r="L3508" t="s">
        <v>18</v>
      </c>
      <c r="M3508" s="144" t="s">
        <v>59</v>
      </c>
    </row>
    <row r="3509" spans="1:15" x14ac:dyDescent="0.2">
      <c r="A3509" t="s">
        <v>57</v>
      </c>
      <c r="B3509" s="144" t="s">
        <v>102</v>
      </c>
      <c r="C3509">
        <v>530</v>
      </c>
      <c r="D3509" t="str">
        <f>VLOOKUP(Oliusala[[#This Row],[postnumer]],Sveitarfelog[#All],4,FALSE)</f>
        <v>Húnaþing vestra</v>
      </c>
      <c r="E3509" t="str">
        <f>VLOOKUP(Oliusala[[#This Row],[postnumer]],Sveitarfelog[#All],5,FALSE)</f>
        <v>Norðurland vestra</v>
      </c>
      <c r="F3509" t="s">
        <v>30</v>
      </c>
      <c r="G3509" t="s">
        <v>24</v>
      </c>
      <c r="H3509" t="s">
        <v>60</v>
      </c>
      <c r="I3509" s="1">
        <v>12003</v>
      </c>
      <c r="J3509" s="2">
        <f>VLOOKUP(Oliusala[[#This Row],[tegund]],Tegundir!$B$2:$D$19,3,FALSE)*Oliusala[[#This Row],[magn]]/1000</f>
        <v>10.382594999999998</v>
      </c>
      <c r="K3509">
        <v>2012</v>
      </c>
      <c r="L3509" t="s">
        <v>19</v>
      </c>
      <c r="M3509" s="144" t="s">
        <v>59</v>
      </c>
      <c r="O3509" s="144" t="s">
        <v>1998</v>
      </c>
    </row>
    <row r="3510" spans="1:15" x14ac:dyDescent="0.2">
      <c r="A3510" t="s">
        <v>57</v>
      </c>
      <c r="B3510" s="144" t="s">
        <v>126</v>
      </c>
      <c r="C3510">
        <v>530</v>
      </c>
      <c r="D3510" t="str">
        <f>VLOOKUP(Oliusala[[#This Row],[postnumer]],Sveitarfelog[#All],4,FALSE)</f>
        <v>Húnaþing vestra</v>
      </c>
      <c r="E3510" t="str">
        <f>VLOOKUP(Oliusala[[#This Row],[postnumer]],Sveitarfelog[#All],5,FALSE)</f>
        <v>Norðurland vestra</v>
      </c>
      <c r="F3510" t="s">
        <v>24</v>
      </c>
      <c r="G3510" t="s">
        <v>24</v>
      </c>
      <c r="H3510" t="s">
        <v>60</v>
      </c>
      <c r="I3510" s="1">
        <v>502</v>
      </c>
      <c r="J3510" s="2">
        <f>VLOOKUP(Oliusala[[#This Row],[tegund]],Tegundir!$B$2:$D$19,3,FALSE)*Oliusala[[#This Row],[magn]]/1000</f>
        <v>0.43423</v>
      </c>
      <c r="K3510">
        <v>2012</v>
      </c>
      <c r="L3510" t="s">
        <v>18</v>
      </c>
      <c r="M3510" s="144" t="s">
        <v>59</v>
      </c>
    </row>
    <row r="3511" spans="1:15" x14ac:dyDescent="0.2">
      <c r="A3511" t="s">
        <v>63</v>
      </c>
      <c r="B3511" s="144" t="s">
        <v>102</v>
      </c>
      <c r="C3511">
        <v>530</v>
      </c>
      <c r="D3511" t="str">
        <f>VLOOKUP(Oliusala[[#This Row],[postnumer]],Sveitarfelog[#All],4,FALSE)</f>
        <v>Húnaþing vestra</v>
      </c>
      <c r="E3511" t="str">
        <f>VLOOKUP(Oliusala[[#This Row],[postnumer]],Sveitarfelog[#All],5,FALSE)</f>
        <v>Norðurland vestra</v>
      </c>
      <c r="F3511" t="s">
        <v>24</v>
      </c>
      <c r="G3511" t="s">
        <v>24</v>
      </c>
      <c r="H3511" t="s">
        <v>58</v>
      </c>
      <c r="I3511" s="1">
        <v>429144</v>
      </c>
      <c r="J3511" s="2">
        <f>VLOOKUP(Oliusala[[#This Row],[tegund]],Tegundir!$B$2:$D$19,3,FALSE)*Oliusala[[#This Row],[magn]]/1000</f>
        <v>371.20956000000001</v>
      </c>
      <c r="K3511">
        <v>2012</v>
      </c>
      <c r="L3511" t="s">
        <v>18</v>
      </c>
      <c r="M3511" s="144" t="s">
        <v>59</v>
      </c>
    </row>
    <row r="3512" spans="1:15" x14ac:dyDescent="0.2">
      <c r="A3512" t="s">
        <v>63</v>
      </c>
      <c r="B3512" s="144" t="s">
        <v>126</v>
      </c>
      <c r="C3512">
        <v>530</v>
      </c>
      <c r="D3512" t="str">
        <f>VLOOKUP(Oliusala[[#This Row],[postnumer]],Sveitarfelog[#All],4,FALSE)</f>
        <v>Húnaþing vestra</v>
      </c>
      <c r="E3512" t="str">
        <f>VLOOKUP(Oliusala[[#This Row],[postnumer]],Sveitarfelog[#All],5,FALSE)</f>
        <v>Norðurland vestra</v>
      </c>
      <c r="F3512" t="s">
        <v>24</v>
      </c>
      <c r="G3512" t="s">
        <v>24</v>
      </c>
      <c r="H3512" t="s">
        <v>58</v>
      </c>
      <c r="I3512" s="1">
        <v>32587</v>
      </c>
      <c r="J3512" s="2">
        <f>VLOOKUP(Oliusala[[#This Row],[tegund]],Tegundir!$B$2:$D$19,3,FALSE)*Oliusala[[#This Row],[magn]]/1000</f>
        <v>28.187755000000003</v>
      </c>
      <c r="K3512">
        <v>2012</v>
      </c>
      <c r="L3512" t="s">
        <v>18</v>
      </c>
      <c r="M3512" s="144" t="s">
        <v>59</v>
      </c>
    </row>
    <row r="3513" spans="1:15" x14ac:dyDescent="0.2">
      <c r="A3513" t="s">
        <v>57</v>
      </c>
      <c r="B3513" s="144" t="s">
        <v>127</v>
      </c>
      <c r="C3513">
        <v>531</v>
      </c>
      <c r="D3513" t="str">
        <f>VLOOKUP(Oliusala[[#This Row],[postnumer]],Sveitarfelog[#All],4,FALSE)</f>
        <v>Húnaþing vestra</v>
      </c>
      <c r="E3513" t="str">
        <f>VLOOKUP(Oliusala[[#This Row],[postnumer]],Sveitarfelog[#All],5,FALSE)</f>
        <v>Norðurland vestra</v>
      </c>
      <c r="F3513" t="s">
        <v>25</v>
      </c>
      <c r="G3513" t="s">
        <v>24</v>
      </c>
      <c r="H3513" t="s">
        <v>60</v>
      </c>
      <c r="I3513" s="1">
        <v>207557</v>
      </c>
      <c r="J3513" s="2">
        <f>VLOOKUP(Oliusala[[#This Row],[tegund]],Tegundir!$B$2:$D$19,3,FALSE)*Oliusala[[#This Row],[magn]]/1000</f>
        <v>179.53680499999999</v>
      </c>
      <c r="K3513">
        <v>2012</v>
      </c>
      <c r="L3513" t="s">
        <v>1955</v>
      </c>
      <c r="M3513" s="144" t="s">
        <v>59</v>
      </c>
    </row>
    <row r="3514" spans="1:15" x14ac:dyDescent="0.2">
      <c r="A3514" t="s">
        <v>122</v>
      </c>
      <c r="B3514" s="144" t="s">
        <v>127</v>
      </c>
      <c r="C3514">
        <v>531</v>
      </c>
      <c r="D3514" t="str">
        <f>VLOOKUP(Oliusala[[#This Row],[postnumer]],Sveitarfelog[#All],4,FALSE)</f>
        <v>Húnaþing vestra</v>
      </c>
      <c r="E3514" t="str">
        <f>VLOOKUP(Oliusala[[#This Row],[postnumer]],Sveitarfelog[#All],5,FALSE)</f>
        <v>Norðurland vestra</v>
      </c>
      <c r="F3514" t="s">
        <v>25</v>
      </c>
      <c r="G3514" t="s">
        <v>24</v>
      </c>
      <c r="H3514" t="s">
        <v>60</v>
      </c>
      <c r="I3514" s="1">
        <v>3440</v>
      </c>
      <c r="J3514" s="2">
        <f>VLOOKUP(Oliusala[[#This Row],[tegund]],Tegundir!$B$2:$D$19,3,FALSE)*Oliusala[[#This Row],[magn]]/1000</f>
        <v>2.9756</v>
      </c>
      <c r="K3514">
        <v>2012</v>
      </c>
      <c r="L3514" t="s">
        <v>1955</v>
      </c>
      <c r="M3514" s="144" t="s">
        <v>59</v>
      </c>
    </row>
    <row r="3515" spans="1:15" x14ac:dyDescent="0.2">
      <c r="A3515" t="s">
        <v>57</v>
      </c>
      <c r="B3515" s="144" t="s">
        <v>127</v>
      </c>
      <c r="C3515">
        <v>531</v>
      </c>
      <c r="D3515" t="str">
        <f>VLOOKUP(Oliusala[[#This Row],[postnumer]],Sveitarfelog[#All],4,FALSE)</f>
        <v>Húnaþing vestra</v>
      </c>
      <c r="E3515" t="str">
        <f>VLOOKUP(Oliusala[[#This Row],[postnumer]],Sveitarfelog[#All],5,FALSE)</f>
        <v>Norðurland vestra</v>
      </c>
      <c r="F3515" t="s">
        <v>24</v>
      </c>
      <c r="G3515" t="s">
        <v>24</v>
      </c>
      <c r="H3515" t="s">
        <v>60</v>
      </c>
      <c r="I3515" s="1">
        <v>21674</v>
      </c>
      <c r="J3515" s="2">
        <f>VLOOKUP(Oliusala[[#This Row],[tegund]],Tegundir!$B$2:$D$19,3,FALSE)*Oliusala[[#This Row],[magn]]/1000</f>
        <v>18.748009999999997</v>
      </c>
      <c r="K3515">
        <v>2012</v>
      </c>
      <c r="L3515" t="s">
        <v>18</v>
      </c>
      <c r="M3515" s="144" t="s">
        <v>59</v>
      </c>
    </row>
    <row r="3516" spans="1:15" x14ac:dyDescent="0.2">
      <c r="A3516" t="s">
        <v>57</v>
      </c>
      <c r="B3516" s="144" t="s">
        <v>127</v>
      </c>
      <c r="C3516">
        <v>531</v>
      </c>
      <c r="D3516" t="str">
        <f>VLOOKUP(Oliusala[[#This Row],[postnumer]],Sveitarfelog[#All],4,FALSE)</f>
        <v>Húnaþing vestra</v>
      </c>
      <c r="E3516" t="str">
        <f>VLOOKUP(Oliusala[[#This Row],[postnumer]],Sveitarfelog[#All],5,FALSE)</f>
        <v>Norðurland vestra</v>
      </c>
      <c r="F3516" t="s">
        <v>30</v>
      </c>
      <c r="G3516" t="s">
        <v>24</v>
      </c>
      <c r="H3516" t="s">
        <v>60</v>
      </c>
      <c r="I3516" s="1">
        <v>1997</v>
      </c>
      <c r="J3516" s="2">
        <f>VLOOKUP(Oliusala[[#This Row],[tegund]],Tegundir!$B$2:$D$19,3,FALSE)*Oliusala[[#This Row],[magn]]/1000</f>
        <v>1.7274050000000001</v>
      </c>
      <c r="K3516">
        <v>2012</v>
      </c>
      <c r="L3516" t="s">
        <v>19</v>
      </c>
      <c r="M3516" s="144" t="s">
        <v>59</v>
      </c>
      <c r="O3516" s="144" t="s">
        <v>1998</v>
      </c>
    </row>
    <row r="3517" spans="1:15" x14ac:dyDescent="0.2">
      <c r="A3517" t="s">
        <v>63</v>
      </c>
      <c r="B3517" s="144" t="s">
        <v>127</v>
      </c>
      <c r="C3517">
        <v>531</v>
      </c>
      <c r="D3517" t="str">
        <f>VLOOKUP(Oliusala[[#This Row],[postnumer]],Sveitarfelog[#All],4,FALSE)</f>
        <v>Húnaþing vestra</v>
      </c>
      <c r="E3517" t="str">
        <f>VLOOKUP(Oliusala[[#This Row],[postnumer]],Sveitarfelog[#All],5,FALSE)</f>
        <v>Norðurland vestra</v>
      </c>
      <c r="F3517" t="s">
        <v>24</v>
      </c>
      <c r="G3517" t="s">
        <v>24</v>
      </c>
      <c r="H3517" t="s">
        <v>58</v>
      </c>
      <c r="I3517" s="1">
        <v>123538</v>
      </c>
      <c r="J3517" s="2">
        <f>VLOOKUP(Oliusala[[#This Row],[tegund]],Tegundir!$B$2:$D$19,3,FALSE)*Oliusala[[#This Row],[magn]]/1000</f>
        <v>106.86036999999999</v>
      </c>
      <c r="K3517">
        <v>2012</v>
      </c>
      <c r="L3517" t="s">
        <v>18</v>
      </c>
      <c r="M3517" s="144" t="s">
        <v>59</v>
      </c>
    </row>
    <row r="3518" spans="1:15" x14ac:dyDescent="0.2">
      <c r="A3518" t="s">
        <v>63</v>
      </c>
      <c r="B3518" s="144" t="s">
        <v>128</v>
      </c>
      <c r="C3518">
        <v>540</v>
      </c>
      <c r="D3518" t="str">
        <f>VLOOKUP(Oliusala[[#This Row],[postnumer]],Sveitarfelog[#All],4,FALSE)</f>
        <v>Húnabyggð</v>
      </c>
      <c r="E3518" t="str">
        <f>VLOOKUP(Oliusala[[#This Row],[postnumer]],Sveitarfelog[#All],5,FALSE)</f>
        <v>Norðurland vestra</v>
      </c>
      <c r="F3518" t="s">
        <v>25</v>
      </c>
      <c r="G3518" t="s">
        <v>24</v>
      </c>
      <c r="H3518" t="s">
        <v>58</v>
      </c>
      <c r="I3518" s="1">
        <v>64688</v>
      </c>
      <c r="J3518" s="2">
        <f>VLOOKUP(Oliusala[[#This Row],[tegund]],Tegundir!$B$2:$D$19,3,FALSE)*Oliusala[[#This Row],[magn]]/1000</f>
        <v>55.955120000000001</v>
      </c>
      <c r="K3518">
        <v>2012</v>
      </c>
      <c r="L3518" t="s">
        <v>1955</v>
      </c>
      <c r="M3518" s="144" t="s">
        <v>59</v>
      </c>
    </row>
    <row r="3519" spans="1:15" x14ac:dyDescent="0.2">
      <c r="A3519" t="s">
        <v>68</v>
      </c>
      <c r="B3519" s="144" t="s">
        <v>128</v>
      </c>
      <c r="C3519">
        <v>540</v>
      </c>
      <c r="D3519" t="str">
        <f>VLOOKUP(Oliusala[[#This Row],[postnumer]],Sveitarfelog[#All],4,FALSE)</f>
        <v>Húnabyggð</v>
      </c>
      <c r="E3519" t="str">
        <f>VLOOKUP(Oliusala[[#This Row],[postnumer]],Sveitarfelog[#All],5,FALSE)</f>
        <v>Norðurland vestra</v>
      </c>
      <c r="F3519" t="s">
        <v>25</v>
      </c>
      <c r="G3519" t="s">
        <v>24</v>
      </c>
      <c r="H3519" t="s">
        <v>60</v>
      </c>
      <c r="I3519" s="1">
        <v>58384</v>
      </c>
      <c r="J3519" s="2">
        <f>VLOOKUP(Oliusala[[#This Row],[tegund]],Tegundir!$B$2:$D$19,3,FALSE)*Oliusala[[#This Row],[magn]]/1000</f>
        <v>50.502159999999996</v>
      </c>
      <c r="K3519">
        <v>2012</v>
      </c>
      <c r="L3519" t="s">
        <v>1955</v>
      </c>
      <c r="M3519" s="144" t="s">
        <v>59</v>
      </c>
    </row>
    <row r="3520" spans="1:15" x14ac:dyDescent="0.2">
      <c r="A3520" t="s">
        <v>57</v>
      </c>
      <c r="B3520" s="144" t="s">
        <v>128</v>
      </c>
      <c r="C3520">
        <v>540</v>
      </c>
      <c r="D3520" t="str">
        <f>VLOOKUP(Oliusala[[#This Row],[postnumer]],Sveitarfelog[#All],4,FALSE)</f>
        <v>Húnabyggð</v>
      </c>
      <c r="E3520" t="str">
        <f>VLOOKUP(Oliusala[[#This Row],[postnumer]],Sveitarfelog[#All],5,FALSE)</f>
        <v>Norðurland vestra</v>
      </c>
      <c r="F3520" t="s">
        <v>25</v>
      </c>
      <c r="G3520" t="s">
        <v>24</v>
      </c>
      <c r="H3520" t="s">
        <v>60</v>
      </c>
      <c r="I3520" s="1">
        <v>147975</v>
      </c>
      <c r="J3520" s="2">
        <f>VLOOKUP(Oliusala[[#This Row],[tegund]],Tegundir!$B$2:$D$19,3,FALSE)*Oliusala[[#This Row],[magn]]/1000</f>
        <v>127.998375</v>
      </c>
      <c r="K3520">
        <v>2012</v>
      </c>
      <c r="L3520" t="s">
        <v>1955</v>
      </c>
      <c r="M3520" s="144" t="s">
        <v>59</v>
      </c>
    </row>
    <row r="3521" spans="1:15" x14ac:dyDescent="0.2">
      <c r="A3521" t="s">
        <v>122</v>
      </c>
      <c r="B3521" s="144" t="s">
        <v>128</v>
      </c>
      <c r="C3521">
        <v>540</v>
      </c>
      <c r="D3521" t="str">
        <f>VLOOKUP(Oliusala[[#This Row],[postnumer]],Sveitarfelog[#All],4,FALSE)</f>
        <v>Húnabyggð</v>
      </c>
      <c r="E3521" t="str">
        <f>VLOOKUP(Oliusala[[#This Row],[postnumer]],Sveitarfelog[#All],5,FALSE)</f>
        <v>Norðurland vestra</v>
      </c>
      <c r="F3521" t="s">
        <v>25</v>
      </c>
      <c r="G3521" t="s">
        <v>24</v>
      </c>
      <c r="H3521" t="s">
        <v>60</v>
      </c>
      <c r="I3521" s="1">
        <v>64661</v>
      </c>
      <c r="J3521" s="2">
        <f>VLOOKUP(Oliusala[[#This Row],[tegund]],Tegundir!$B$2:$D$19,3,FALSE)*Oliusala[[#This Row],[magn]]/1000</f>
        <v>55.931764999999999</v>
      </c>
      <c r="K3521">
        <v>2012</v>
      </c>
      <c r="L3521" t="s">
        <v>1955</v>
      </c>
      <c r="M3521" s="144" t="s">
        <v>59</v>
      </c>
    </row>
    <row r="3522" spans="1:15" x14ac:dyDescent="0.2">
      <c r="A3522" t="s">
        <v>68</v>
      </c>
      <c r="B3522" s="144" t="s">
        <v>128</v>
      </c>
      <c r="C3522">
        <v>540</v>
      </c>
      <c r="D3522" t="str">
        <f>VLOOKUP(Oliusala[[#This Row],[postnumer]],Sveitarfelog[#All],4,FALSE)</f>
        <v>Húnabyggð</v>
      </c>
      <c r="E3522" t="str">
        <f>VLOOKUP(Oliusala[[#This Row],[postnumer]],Sveitarfelog[#All],5,FALSE)</f>
        <v>Norðurland vestra</v>
      </c>
      <c r="F3522" t="s">
        <v>24</v>
      </c>
      <c r="G3522" t="s">
        <v>24</v>
      </c>
      <c r="H3522" t="s">
        <v>60</v>
      </c>
      <c r="I3522" s="1">
        <v>25984</v>
      </c>
      <c r="J3522" s="2">
        <f>VLOOKUP(Oliusala[[#This Row],[tegund]],Tegundir!$B$2:$D$19,3,FALSE)*Oliusala[[#This Row],[magn]]/1000</f>
        <v>22.47616</v>
      </c>
      <c r="K3522">
        <v>2012</v>
      </c>
      <c r="L3522" t="s">
        <v>1955</v>
      </c>
      <c r="M3522" s="144" t="s">
        <v>59</v>
      </c>
    </row>
    <row r="3523" spans="1:15" x14ac:dyDescent="0.2">
      <c r="A3523" t="s">
        <v>57</v>
      </c>
      <c r="B3523" s="144" t="s">
        <v>128</v>
      </c>
      <c r="C3523">
        <v>540</v>
      </c>
      <c r="D3523" t="str">
        <f>VLOOKUP(Oliusala[[#This Row],[postnumer]],Sveitarfelog[#All],4,FALSE)</f>
        <v>Húnabyggð</v>
      </c>
      <c r="E3523" t="str">
        <f>VLOOKUP(Oliusala[[#This Row],[postnumer]],Sveitarfelog[#All],5,FALSE)</f>
        <v>Norðurland vestra</v>
      </c>
      <c r="F3523" t="s">
        <v>24</v>
      </c>
      <c r="G3523" t="s">
        <v>24</v>
      </c>
      <c r="H3523" t="s">
        <v>60</v>
      </c>
      <c r="I3523" s="1">
        <v>21500</v>
      </c>
      <c r="J3523" s="2">
        <f>VLOOKUP(Oliusala[[#This Row],[tegund]],Tegundir!$B$2:$D$19,3,FALSE)*Oliusala[[#This Row],[magn]]/1000</f>
        <v>18.5975</v>
      </c>
      <c r="K3523">
        <v>2012</v>
      </c>
      <c r="L3523" t="s">
        <v>1955</v>
      </c>
      <c r="M3523" s="144" t="s">
        <v>59</v>
      </c>
    </row>
    <row r="3524" spans="1:15" x14ac:dyDescent="0.2">
      <c r="A3524" t="s">
        <v>57</v>
      </c>
      <c r="B3524" s="144" t="s">
        <v>128</v>
      </c>
      <c r="C3524">
        <v>540</v>
      </c>
      <c r="D3524" t="str">
        <f>VLOOKUP(Oliusala[[#This Row],[postnumer]],Sveitarfelog[#All],4,FALSE)</f>
        <v>Húnabyggð</v>
      </c>
      <c r="E3524" t="str">
        <f>VLOOKUP(Oliusala[[#This Row],[postnumer]],Sveitarfelog[#All],5,FALSE)</f>
        <v>Norðurland vestra</v>
      </c>
      <c r="F3524" t="s">
        <v>29</v>
      </c>
      <c r="G3524" t="s">
        <v>24</v>
      </c>
      <c r="H3524" t="s">
        <v>60</v>
      </c>
      <c r="I3524" s="1">
        <v>0</v>
      </c>
      <c r="J3524" s="2">
        <f>VLOOKUP(Oliusala[[#This Row],[tegund]],Tegundir!$B$2:$D$19,3,FALSE)*Oliusala[[#This Row],[magn]]/1000</f>
        <v>0</v>
      </c>
      <c r="K3524">
        <v>2012</v>
      </c>
      <c r="L3524" t="s">
        <v>19</v>
      </c>
      <c r="M3524" s="144" t="s">
        <v>59</v>
      </c>
      <c r="O3524" s="144" t="s">
        <v>1998</v>
      </c>
    </row>
    <row r="3525" spans="1:15" x14ac:dyDescent="0.2">
      <c r="A3525" t="s">
        <v>57</v>
      </c>
      <c r="B3525" s="144" t="s">
        <v>128</v>
      </c>
      <c r="C3525">
        <v>540</v>
      </c>
      <c r="D3525" t="str">
        <f>VLOOKUP(Oliusala[[#This Row],[postnumer]],Sveitarfelog[#All],4,FALSE)</f>
        <v>Húnabyggð</v>
      </c>
      <c r="E3525" t="str">
        <f>VLOOKUP(Oliusala[[#This Row],[postnumer]],Sveitarfelog[#All],5,FALSE)</f>
        <v>Norðurland vestra</v>
      </c>
      <c r="F3525" t="s">
        <v>30</v>
      </c>
      <c r="G3525" t="s">
        <v>24</v>
      </c>
      <c r="H3525" t="s">
        <v>60</v>
      </c>
      <c r="I3525" s="1">
        <v>47748</v>
      </c>
      <c r="J3525" s="2">
        <f>VLOOKUP(Oliusala[[#This Row],[tegund]],Tegundir!$B$2:$D$19,3,FALSE)*Oliusala[[#This Row],[magn]]/1000</f>
        <v>41.302019999999999</v>
      </c>
      <c r="K3525">
        <v>2012</v>
      </c>
      <c r="L3525" t="s">
        <v>19</v>
      </c>
      <c r="M3525" s="144" t="s">
        <v>59</v>
      </c>
      <c r="O3525" s="144" t="s">
        <v>1998</v>
      </c>
    </row>
    <row r="3526" spans="1:15" x14ac:dyDescent="0.2">
      <c r="A3526" t="s">
        <v>122</v>
      </c>
      <c r="B3526" s="144" t="s">
        <v>128</v>
      </c>
      <c r="C3526">
        <v>540</v>
      </c>
      <c r="D3526" t="str">
        <f>VLOOKUP(Oliusala[[#This Row],[postnumer]],Sveitarfelog[#All],4,FALSE)</f>
        <v>Húnabyggð</v>
      </c>
      <c r="E3526" t="str">
        <f>VLOOKUP(Oliusala[[#This Row],[postnumer]],Sveitarfelog[#All],5,FALSE)</f>
        <v>Norðurland vestra</v>
      </c>
      <c r="F3526" t="s">
        <v>30</v>
      </c>
      <c r="G3526" t="s">
        <v>24</v>
      </c>
      <c r="H3526" t="s">
        <v>60</v>
      </c>
      <c r="I3526" s="1">
        <v>78624</v>
      </c>
      <c r="J3526" s="2">
        <f>VLOOKUP(Oliusala[[#This Row],[tegund]],Tegundir!$B$2:$D$19,3,FALSE)*Oliusala[[#This Row],[magn]]/1000</f>
        <v>68.00976</v>
      </c>
      <c r="K3526">
        <v>2012</v>
      </c>
      <c r="L3526" t="s">
        <v>19</v>
      </c>
      <c r="M3526" s="144" t="s">
        <v>59</v>
      </c>
      <c r="O3526" s="144" t="s">
        <v>1998</v>
      </c>
    </row>
    <row r="3527" spans="1:15" x14ac:dyDescent="0.2">
      <c r="A3527" t="s">
        <v>63</v>
      </c>
      <c r="B3527" s="144" t="s">
        <v>129</v>
      </c>
      <c r="C3527">
        <v>545</v>
      </c>
      <c r="D3527" t="str">
        <f>VLOOKUP(Oliusala[[#This Row],[postnumer]],Sveitarfelog[#All],4,FALSE)</f>
        <v>Sveitarfélagið Skagaströnd</v>
      </c>
      <c r="E3527" t="str">
        <f>VLOOKUP(Oliusala[[#This Row],[postnumer]],Sveitarfelog[#All],5,FALSE)</f>
        <v>Norðurland vestra</v>
      </c>
      <c r="F3527" t="s">
        <v>25</v>
      </c>
      <c r="G3527" t="s">
        <v>24</v>
      </c>
      <c r="H3527" t="s">
        <v>58</v>
      </c>
      <c r="I3527" s="1">
        <v>71415</v>
      </c>
      <c r="J3527" s="2">
        <f>VLOOKUP(Oliusala[[#This Row],[tegund]],Tegundir!$B$2:$D$19,3,FALSE)*Oliusala[[#This Row],[magn]]/1000</f>
        <v>61.773975</v>
      </c>
      <c r="K3527">
        <v>2012</v>
      </c>
      <c r="L3527" t="s">
        <v>19</v>
      </c>
      <c r="M3527" s="144" t="s">
        <v>59</v>
      </c>
      <c r="O3527" s="144" t="s">
        <v>1997</v>
      </c>
    </row>
    <row r="3528" spans="1:15" x14ac:dyDescent="0.2">
      <c r="A3528" t="s">
        <v>68</v>
      </c>
      <c r="B3528" s="144" t="s">
        <v>129</v>
      </c>
      <c r="C3528">
        <v>545</v>
      </c>
      <c r="D3528" t="str">
        <f>VLOOKUP(Oliusala[[#This Row],[postnumer]],Sveitarfelog[#All],4,FALSE)</f>
        <v>Sveitarfélagið Skagaströnd</v>
      </c>
      <c r="E3528" t="str">
        <f>VLOOKUP(Oliusala[[#This Row],[postnumer]],Sveitarfelog[#All],5,FALSE)</f>
        <v>Norðurland vestra</v>
      </c>
      <c r="F3528" t="s">
        <v>25</v>
      </c>
      <c r="G3528" t="s">
        <v>24</v>
      </c>
      <c r="H3528" t="s">
        <v>60</v>
      </c>
      <c r="I3528" s="1">
        <v>27778</v>
      </c>
      <c r="J3528" s="2">
        <f>VLOOKUP(Oliusala[[#This Row],[tegund]],Tegundir!$B$2:$D$19,3,FALSE)*Oliusala[[#This Row],[magn]]/1000</f>
        <v>24.02797</v>
      </c>
      <c r="K3528">
        <v>2012</v>
      </c>
      <c r="L3528" t="s">
        <v>1955</v>
      </c>
      <c r="M3528" s="144" t="s">
        <v>59</v>
      </c>
    </row>
    <row r="3529" spans="1:15" x14ac:dyDescent="0.2">
      <c r="A3529" t="s">
        <v>57</v>
      </c>
      <c r="B3529" s="144" t="s">
        <v>129</v>
      </c>
      <c r="C3529">
        <v>545</v>
      </c>
      <c r="D3529" t="str">
        <f>VLOOKUP(Oliusala[[#This Row],[postnumer]],Sveitarfelog[#All],4,FALSE)</f>
        <v>Sveitarfélagið Skagaströnd</v>
      </c>
      <c r="E3529" t="str">
        <f>VLOOKUP(Oliusala[[#This Row],[postnumer]],Sveitarfelog[#All],5,FALSE)</f>
        <v>Norðurland vestra</v>
      </c>
      <c r="F3529" t="s">
        <v>25</v>
      </c>
      <c r="G3529" t="s">
        <v>24</v>
      </c>
      <c r="H3529" t="s">
        <v>60</v>
      </c>
      <c r="I3529" s="1">
        <v>39513</v>
      </c>
      <c r="J3529" s="2">
        <f>VLOOKUP(Oliusala[[#This Row],[tegund]],Tegundir!$B$2:$D$19,3,FALSE)*Oliusala[[#This Row],[magn]]/1000</f>
        <v>34.178744999999999</v>
      </c>
      <c r="K3529">
        <v>2012</v>
      </c>
      <c r="L3529" t="s">
        <v>19</v>
      </c>
      <c r="M3529" s="144" t="s">
        <v>59</v>
      </c>
      <c r="O3529" s="144" t="s">
        <v>1997</v>
      </c>
    </row>
    <row r="3530" spans="1:15" x14ac:dyDescent="0.2">
      <c r="A3530" t="s">
        <v>122</v>
      </c>
      <c r="B3530" s="144" t="s">
        <v>129</v>
      </c>
      <c r="C3530">
        <v>545</v>
      </c>
      <c r="D3530" t="str">
        <f>VLOOKUP(Oliusala[[#This Row],[postnumer]],Sveitarfelog[#All],4,FALSE)</f>
        <v>Sveitarfélagið Skagaströnd</v>
      </c>
      <c r="E3530" t="str">
        <f>VLOOKUP(Oliusala[[#This Row],[postnumer]],Sveitarfelog[#All],5,FALSE)</f>
        <v>Norðurland vestra</v>
      </c>
      <c r="F3530" t="s">
        <v>25</v>
      </c>
      <c r="G3530" t="s">
        <v>24</v>
      </c>
      <c r="H3530" t="s">
        <v>60</v>
      </c>
      <c r="I3530" s="1">
        <v>142466</v>
      </c>
      <c r="J3530" s="2">
        <f>VLOOKUP(Oliusala[[#This Row],[tegund]],Tegundir!$B$2:$D$19,3,FALSE)*Oliusala[[#This Row],[magn]]/1000</f>
        <v>123.23308999999999</v>
      </c>
      <c r="K3530">
        <v>2012</v>
      </c>
      <c r="L3530" t="s">
        <v>19</v>
      </c>
      <c r="M3530" s="144" t="s">
        <v>59</v>
      </c>
      <c r="O3530" s="144" t="s">
        <v>1997</v>
      </c>
    </row>
    <row r="3531" spans="1:15" x14ac:dyDescent="0.2">
      <c r="A3531" t="s">
        <v>129</v>
      </c>
      <c r="B3531" s="144" t="s">
        <v>129</v>
      </c>
      <c r="C3531">
        <v>545</v>
      </c>
      <c r="D3531" t="str">
        <f>VLOOKUP(Oliusala[[#This Row],[postnumer]],Sveitarfelog[#All],4,FALSE)</f>
        <v>Sveitarfélagið Skagaströnd</v>
      </c>
      <c r="E3531" t="str">
        <f>VLOOKUP(Oliusala[[#This Row],[postnumer]],Sveitarfelog[#All],5,FALSE)</f>
        <v>Norðurland vestra</v>
      </c>
      <c r="F3531" t="s">
        <v>25</v>
      </c>
      <c r="G3531" t="s">
        <v>24</v>
      </c>
      <c r="H3531" t="s">
        <v>58</v>
      </c>
      <c r="I3531" s="1">
        <v>55270</v>
      </c>
      <c r="J3531" s="2">
        <f>VLOOKUP(Oliusala[[#This Row],[tegund]],Tegundir!$B$2:$D$19,3,FALSE)*Oliusala[[#This Row],[magn]]/1000</f>
        <v>47.808550000000004</v>
      </c>
      <c r="K3531">
        <v>2012</v>
      </c>
      <c r="L3531" t="s">
        <v>19</v>
      </c>
      <c r="M3531" s="144" t="s">
        <v>59</v>
      </c>
      <c r="O3531" s="144" t="s">
        <v>1997</v>
      </c>
    </row>
    <row r="3532" spans="1:15" x14ac:dyDescent="0.2">
      <c r="A3532" t="s">
        <v>68</v>
      </c>
      <c r="B3532" s="144" t="s">
        <v>129</v>
      </c>
      <c r="C3532">
        <v>545</v>
      </c>
      <c r="D3532" t="str">
        <f>VLOOKUP(Oliusala[[#This Row],[postnumer]],Sveitarfelog[#All],4,FALSE)</f>
        <v>Sveitarfélagið Skagaströnd</v>
      </c>
      <c r="E3532" t="str">
        <f>VLOOKUP(Oliusala[[#This Row],[postnumer]],Sveitarfelog[#All],5,FALSE)</f>
        <v>Norðurland vestra</v>
      </c>
      <c r="F3532" t="s">
        <v>24</v>
      </c>
      <c r="G3532" t="s">
        <v>24</v>
      </c>
      <c r="H3532" t="s">
        <v>60</v>
      </c>
      <c r="I3532" s="1">
        <v>17771</v>
      </c>
      <c r="J3532" s="2">
        <f>VLOOKUP(Oliusala[[#This Row],[tegund]],Tegundir!$B$2:$D$19,3,FALSE)*Oliusala[[#This Row],[magn]]/1000</f>
        <v>15.371915</v>
      </c>
      <c r="K3532">
        <v>2012</v>
      </c>
      <c r="L3532" t="s">
        <v>18</v>
      </c>
      <c r="M3532" s="144" t="s">
        <v>59</v>
      </c>
    </row>
    <row r="3533" spans="1:15" x14ac:dyDescent="0.2">
      <c r="A3533" t="s">
        <v>68</v>
      </c>
      <c r="B3533" s="144" t="s">
        <v>129</v>
      </c>
      <c r="C3533">
        <v>545</v>
      </c>
      <c r="D3533" t="str">
        <f>VLOOKUP(Oliusala[[#This Row],[postnumer]],Sveitarfelog[#All],4,FALSE)</f>
        <v>Sveitarfélagið Skagaströnd</v>
      </c>
      <c r="E3533" t="str">
        <f>VLOOKUP(Oliusala[[#This Row],[postnumer]],Sveitarfelog[#All],5,FALSE)</f>
        <v>Norðurland vestra</v>
      </c>
      <c r="F3533" t="s">
        <v>29</v>
      </c>
      <c r="G3533" t="s">
        <v>24</v>
      </c>
      <c r="H3533" t="s">
        <v>60</v>
      </c>
      <c r="I3533" s="1">
        <v>34354</v>
      </c>
      <c r="J3533" s="2">
        <f>VLOOKUP(Oliusala[[#This Row],[tegund]],Tegundir!$B$2:$D$19,3,FALSE)*Oliusala[[#This Row],[magn]]/1000</f>
        <v>29.71621</v>
      </c>
      <c r="K3533">
        <v>2012</v>
      </c>
      <c r="L3533" t="s">
        <v>19</v>
      </c>
      <c r="M3533" s="144" t="s">
        <v>59</v>
      </c>
      <c r="O3533" s="144" t="s">
        <v>1998</v>
      </c>
    </row>
    <row r="3534" spans="1:15" x14ac:dyDescent="0.2">
      <c r="A3534" t="s">
        <v>57</v>
      </c>
      <c r="B3534" s="144" t="s">
        <v>129</v>
      </c>
      <c r="C3534">
        <v>545</v>
      </c>
      <c r="D3534" t="str">
        <f>VLOOKUP(Oliusala[[#This Row],[postnumer]],Sveitarfelog[#All],4,FALSE)</f>
        <v>Sveitarfélagið Skagaströnd</v>
      </c>
      <c r="E3534" t="str">
        <f>VLOOKUP(Oliusala[[#This Row],[postnumer]],Sveitarfelog[#All],5,FALSE)</f>
        <v>Norðurland vestra</v>
      </c>
      <c r="F3534" t="s">
        <v>24</v>
      </c>
      <c r="G3534" t="s">
        <v>24</v>
      </c>
      <c r="H3534" t="s">
        <v>60</v>
      </c>
      <c r="I3534" s="1">
        <v>801</v>
      </c>
      <c r="J3534" s="2">
        <f>VLOOKUP(Oliusala[[#This Row],[tegund]],Tegundir!$B$2:$D$19,3,FALSE)*Oliusala[[#This Row],[magn]]/1000</f>
        <v>0.69286500000000006</v>
      </c>
      <c r="K3534">
        <v>2012</v>
      </c>
      <c r="L3534" t="s">
        <v>18</v>
      </c>
      <c r="M3534" s="144" t="s">
        <v>59</v>
      </c>
    </row>
    <row r="3535" spans="1:15" x14ac:dyDescent="0.2">
      <c r="A3535" t="s">
        <v>57</v>
      </c>
      <c r="B3535" s="144" t="s">
        <v>129</v>
      </c>
      <c r="C3535">
        <v>545</v>
      </c>
      <c r="D3535" t="str">
        <f>VLOOKUP(Oliusala[[#This Row],[postnumer]],Sveitarfelog[#All],4,FALSE)</f>
        <v>Sveitarfélagið Skagaströnd</v>
      </c>
      <c r="E3535" t="str">
        <f>VLOOKUP(Oliusala[[#This Row],[postnumer]],Sveitarfelog[#All],5,FALSE)</f>
        <v>Norðurland vestra</v>
      </c>
      <c r="F3535" t="s">
        <v>27</v>
      </c>
      <c r="G3535" t="s">
        <v>24</v>
      </c>
      <c r="H3535" t="s">
        <v>60</v>
      </c>
      <c r="I3535" s="1">
        <v>1426665</v>
      </c>
      <c r="J3535" s="2">
        <f>VLOOKUP(Oliusala[[#This Row],[tegund]],Tegundir!$B$2:$D$19,3,FALSE)*Oliusala[[#This Row],[magn]]/1000</f>
        <v>1234.0652250000001</v>
      </c>
      <c r="K3535">
        <v>2012</v>
      </c>
      <c r="L3535" t="s">
        <v>19</v>
      </c>
      <c r="M3535" s="144" t="s">
        <v>59</v>
      </c>
      <c r="O3535" s="144" t="s">
        <v>1998</v>
      </c>
    </row>
    <row r="3536" spans="1:15" x14ac:dyDescent="0.2">
      <c r="A3536" t="s">
        <v>57</v>
      </c>
      <c r="B3536" s="144" t="s">
        <v>129</v>
      </c>
      <c r="C3536">
        <v>545</v>
      </c>
      <c r="D3536" t="str">
        <f>VLOOKUP(Oliusala[[#This Row],[postnumer]],Sveitarfelog[#All],4,FALSE)</f>
        <v>Sveitarfélagið Skagaströnd</v>
      </c>
      <c r="E3536" t="str">
        <f>VLOOKUP(Oliusala[[#This Row],[postnumer]],Sveitarfelog[#All],5,FALSE)</f>
        <v>Norðurland vestra</v>
      </c>
      <c r="F3536" t="s">
        <v>29</v>
      </c>
      <c r="G3536" t="s">
        <v>24</v>
      </c>
      <c r="H3536" t="s">
        <v>60</v>
      </c>
      <c r="I3536" s="1">
        <v>9416</v>
      </c>
      <c r="J3536" s="2">
        <f>VLOOKUP(Oliusala[[#This Row],[tegund]],Tegundir!$B$2:$D$19,3,FALSE)*Oliusala[[#This Row],[magn]]/1000</f>
        <v>8.1448400000000003</v>
      </c>
      <c r="K3536">
        <v>2012</v>
      </c>
      <c r="L3536" t="s">
        <v>19</v>
      </c>
      <c r="M3536" s="144" t="s">
        <v>59</v>
      </c>
      <c r="O3536" s="144" t="s">
        <v>1998</v>
      </c>
    </row>
    <row r="3537" spans="1:15" x14ac:dyDescent="0.2">
      <c r="A3537" t="s">
        <v>57</v>
      </c>
      <c r="B3537" s="144" t="s">
        <v>129</v>
      </c>
      <c r="C3537">
        <v>545</v>
      </c>
      <c r="D3537" t="str">
        <f>VLOOKUP(Oliusala[[#This Row],[postnumer]],Sveitarfelog[#All],4,FALSE)</f>
        <v>Sveitarfélagið Skagaströnd</v>
      </c>
      <c r="E3537" t="str">
        <f>VLOOKUP(Oliusala[[#This Row],[postnumer]],Sveitarfelog[#All],5,FALSE)</f>
        <v>Norðurland vestra</v>
      </c>
      <c r="F3537" t="s">
        <v>30</v>
      </c>
      <c r="G3537" t="s">
        <v>24</v>
      </c>
      <c r="H3537" t="s">
        <v>60</v>
      </c>
      <c r="I3537" s="1">
        <v>347750</v>
      </c>
      <c r="J3537" s="2">
        <f>VLOOKUP(Oliusala[[#This Row],[tegund]],Tegundir!$B$2:$D$19,3,FALSE)*Oliusala[[#This Row],[magn]]/1000</f>
        <v>300.80374999999998</v>
      </c>
      <c r="K3537">
        <v>2012</v>
      </c>
      <c r="L3537" t="s">
        <v>19</v>
      </c>
      <c r="M3537" s="144" t="s">
        <v>59</v>
      </c>
      <c r="O3537" s="144" t="s">
        <v>1998</v>
      </c>
    </row>
    <row r="3538" spans="1:15" x14ac:dyDescent="0.2">
      <c r="A3538" t="s">
        <v>122</v>
      </c>
      <c r="B3538" s="144" t="s">
        <v>129</v>
      </c>
      <c r="C3538">
        <v>545</v>
      </c>
      <c r="D3538" t="str">
        <f>VLOOKUP(Oliusala[[#This Row],[postnumer]],Sveitarfelog[#All],4,FALSE)</f>
        <v>Sveitarfélagið Skagaströnd</v>
      </c>
      <c r="E3538" t="str">
        <f>VLOOKUP(Oliusala[[#This Row],[postnumer]],Sveitarfelog[#All],5,FALSE)</f>
        <v>Norðurland vestra</v>
      </c>
      <c r="F3538" t="s">
        <v>24</v>
      </c>
      <c r="G3538" t="s">
        <v>24</v>
      </c>
      <c r="H3538" t="s">
        <v>60</v>
      </c>
      <c r="I3538" s="1">
        <v>1500</v>
      </c>
      <c r="J3538" s="2">
        <f>VLOOKUP(Oliusala[[#This Row],[tegund]],Tegundir!$B$2:$D$19,3,FALSE)*Oliusala[[#This Row],[magn]]/1000</f>
        <v>1.2975000000000001</v>
      </c>
      <c r="K3538">
        <v>2012</v>
      </c>
      <c r="L3538" t="s">
        <v>18</v>
      </c>
      <c r="M3538" s="144" t="s">
        <v>59</v>
      </c>
    </row>
    <row r="3539" spans="1:15" x14ac:dyDescent="0.2">
      <c r="A3539" t="s">
        <v>122</v>
      </c>
      <c r="B3539" s="144" t="s">
        <v>129</v>
      </c>
      <c r="C3539">
        <v>545</v>
      </c>
      <c r="D3539" t="str">
        <f>VLOOKUP(Oliusala[[#This Row],[postnumer]],Sveitarfelog[#All],4,FALSE)</f>
        <v>Sveitarfélagið Skagaströnd</v>
      </c>
      <c r="E3539" t="str">
        <f>VLOOKUP(Oliusala[[#This Row],[postnumer]],Sveitarfelog[#All],5,FALSE)</f>
        <v>Norðurland vestra</v>
      </c>
      <c r="F3539" t="s">
        <v>30</v>
      </c>
      <c r="G3539" t="s">
        <v>24</v>
      </c>
      <c r="H3539" t="s">
        <v>58</v>
      </c>
      <c r="I3539" s="1">
        <v>41038</v>
      </c>
      <c r="J3539" s="2">
        <f>VLOOKUP(Oliusala[[#This Row],[tegund]],Tegundir!$B$2:$D$19,3,FALSE)*Oliusala[[#This Row],[magn]]/1000</f>
        <v>35.497870000000006</v>
      </c>
      <c r="K3539">
        <v>2012</v>
      </c>
      <c r="L3539" t="s">
        <v>19</v>
      </c>
      <c r="M3539" s="144" t="s">
        <v>59</v>
      </c>
      <c r="O3539" s="144" t="s">
        <v>1998</v>
      </c>
    </row>
    <row r="3540" spans="1:15" x14ac:dyDescent="0.2">
      <c r="A3540" t="s">
        <v>122</v>
      </c>
      <c r="B3540" s="144" t="s">
        <v>129</v>
      </c>
      <c r="C3540">
        <v>545</v>
      </c>
      <c r="D3540" t="str">
        <f>VLOOKUP(Oliusala[[#This Row],[postnumer]],Sveitarfelog[#All],4,FALSE)</f>
        <v>Sveitarfélagið Skagaströnd</v>
      </c>
      <c r="E3540" t="str">
        <f>VLOOKUP(Oliusala[[#This Row],[postnumer]],Sveitarfelog[#All],5,FALSE)</f>
        <v>Norðurland vestra</v>
      </c>
      <c r="F3540" t="s">
        <v>30</v>
      </c>
      <c r="G3540" t="s">
        <v>24</v>
      </c>
      <c r="H3540" t="s">
        <v>60</v>
      </c>
      <c r="I3540" s="1">
        <v>312469</v>
      </c>
      <c r="J3540" s="2">
        <f>VLOOKUP(Oliusala[[#This Row],[tegund]],Tegundir!$B$2:$D$19,3,FALSE)*Oliusala[[#This Row],[magn]]/1000</f>
        <v>270.285685</v>
      </c>
      <c r="K3540">
        <v>2012</v>
      </c>
      <c r="L3540" t="s">
        <v>19</v>
      </c>
      <c r="M3540" s="144" t="s">
        <v>59</v>
      </c>
      <c r="O3540" s="144" t="s">
        <v>1998</v>
      </c>
    </row>
    <row r="3541" spans="1:15" x14ac:dyDescent="0.2">
      <c r="A3541" t="s">
        <v>129</v>
      </c>
      <c r="B3541" s="144" t="s">
        <v>129</v>
      </c>
      <c r="C3541">
        <v>545</v>
      </c>
      <c r="D3541" t="str">
        <f>VLOOKUP(Oliusala[[#This Row],[postnumer]],Sveitarfelog[#All],4,FALSE)</f>
        <v>Sveitarfélagið Skagaströnd</v>
      </c>
      <c r="E3541" t="str">
        <f>VLOOKUP(Oliusala[[#This Row],[postnumer]],Sveitarfelog[#All],5,FALSE)</f>
        <v>Norðurland vestra</v>
      </c>
      <c r="F3541" t="s">
        <v>24</v>
      </c>
      <c r="G3541" t="s">
        <v>24</v>
      </c>
      <c r="H3541" t="s">
        <v>58</v>
      </c>
      <c r="I3541" s="1">
        <v>1508</v>
      </c>
      <c r="J3541" s="2">
        <f>VLOOKUP(Oliusala[[#This Row],[tegund]],Tegundir!$B$2:$D$19,3,FALSE)*Oliusala[[#This Row],[magn]]/1000</f>
        <v>1.3044200000000001</v>
      </c>
      <c r="K3541">
        <v>2012</v>
      </c>
      <c r="L3541" t="s">
        <v>18</v>
      </c>
      <c r="M3541" s="144" t="s">
        <v>59</v>
      </c>
    </row>
    <row r="3542" spans="1:15" x14ac:dyDescent="0.2">
      <c r="A3542" t="s">
        <v>63</v>
      </c>
      <c r="B3542" s="144" t="s">
        <v>129</v>
      </c>
      <c r="C3542">
        <v>545</v>
      </c>
      <c r="D3542" t="str">
        <f>VLOOKUP(Oliusala[[#This Row],[postnumer]],Sveitarfelog[#All],4,FALSE)</f>
        <v>Sveitarfélagið Skagaströnd</v>
      </c>
      <c r="E3542" t="str">
        <f>VLOOKUP(Oliusala[[#This Row],[postnumer]],Sveitarfelog[#All],5,FALSE)</f>
        <v>Norðurland vestra</v>
      </c>
      <c r="F3542" t="s">
        <v>24</v>
      </c>
      <c r="G3542" t="s">
        <v>24</v>
      </c>
      <c r="H3542" t="s">
        <v>58</v>
      </c>
      <c r="I3542" s="1">
        <v>124553</v>
      </c>
      <c r="J3542" s="2">
        <f>VLOOKUP(Oliusala[[#This Row],[tegund]],Tegundir!$B$2:$D$19,3,FALSE)*Oliusala[[#This Row],[magn]]/1000</f>
        <v>107.738345</v>
      </c>
      <c r="K3542">
        <v>2012</v>
      </c>
      <c r="L3542" t="s">
        <v>18</v>
      </c>
      <c r="M3542" s="144" t="s">
        <v>59</v>
      </c>
    </row>
    <row r="3543" spans="1:15" x14ac:dyDescent="0.2">
      <c r="A3543" t="s">
        <v>63</v>
      </c>
      <c r="B3543" s="144" t="s">
        <v>122</v>
      </c>
      <c r="C3543">
        <v>550</v>
      </c>
      <c r="D3543" t="str">
        <f>VLOOKUP(Oliusala[[#This Row],[postnumer]],Sveitarfelog[#All],4,FALSE)</f>
        <v>Skagafjörður</v>
      </c>
      <c r="E3543" t="str">
        <f>VLOOKUP(Oliusala[[#This Row],[postnumer]],Sveitarfelog[#All],5,FALSE)</f>
        <v>Norðurland vestra</v>
      </c>
      <c r="F3543" t="s">
        <v>25</v>
      </c>
      <c r="G3543" t="s">
        <v>24</v>
      </c>
      <c r="H3543" t="s">
        <v>58</v>
      </c>
      <c r="I3543" s="1">
        <v>41763</v>
      </c>
      <c r="J3543" s="2">
        <f>VLOOKUP(Oliusala[[#This Row],[tegund]],Tegundir!$B$2:$D$19,3,FALSE)*Oliusala[[#This Row],[magn]]/1000</f>
        <v>36.124995000000006</v>
      </c>
      <c r="K3543">
        <v>2012</v>
      </c>
      <c r="L3543" t="s">
        <v>1955</v>
      </c>
      <c r="M3543" s="144" t="s">
        <v>59</v>
      </c>
    </row>
    <row r="3544" spans="1:15" x14ac:dyDescent="0.2">
      <c r="A3544" t="s">
        <v>68</v>
      </c>
      <c r="B3544" s="144" t="s">
        <v>122</v>
      </c>
      <c r="C3544">
        <v>550</v>
      </c>
      <c r="D3544" t="str">
        <f>VLOOKUP(Oliusala[[#This Row],[postnumer]],Sveitarfelog[#All],4,FALSE)</f>
        <v>Skagafjörður</v>
      </c>
      <c r="E3544" t="str">
        <f>VLOOKUP(Oliusala[[#This Row],[postnumer]],Sveitarfelog[#All],5,FALSE)</f>
        <v>Norðurland vestra</v>
      </c>
      <c r="F3544" t="s">
        <v>25</v>
      </c>
      <c r="G3544" t="s">
        <v>24</v>
      </c>
      <c r="H3544" t="s">
        <v>60</v>
      </c>
      <c r="I3544" s="1">
        <v>236503</v>
      </c>
      <c r="J3544" s="2">
        <f>VLOOKUP(Oliusala[[#This Row],[tegund]],Tegundir!$B$2:$D$19,3,FALSE)*Oliusala[[#This Row],[magn]]/1000</f>
        <v>204.575095</v>
      </c>
      <c r="K3544">
        <v>2012</v>
      </c>
      <c r="L3544" t="s">
        <v>1955</v>
      </c>
      <c r="M3544" s="144" t="s">
        <v>59</v>
      </c>
    </row>
    <row r="3545" spans="1:15" x14ac:dyDescent="0.2">
      <c r="A3545" t="s">
        <v>122</v>
      </c>
      <c r="B3545" s="144" t="s">
        <v>122</v>
      </c>
      <c r="C3545">
        <v>550</v>
      </c>
      <c r="D3545" t="str">
        <f>VLOOKUP(Oliusala[[#This Row],[postnumer]],Sveitarfelog[#All],4,FALSE)</f>
        <v>Skagafjörður</v>
      </c>
      <c r="E3545" t="str">
        <f>VLOOKUP(Oliusala[[#This Row],[postnumer]],Sveitarfelog[#All],5,FALSE)</f>
        <v>Norðurland vestra</v>
      </c>
      <c r="F3545" t="s">
        <v>25</v>
      </c>
      <c r="G3545" t="s">
        <v>24</v>
      </c>
      <c r="H3545" t="s">
        <v>58</v>
      </c>
      <c r="I3545" s="1">
        <v>365232</v>
      </c>
      <c r="J3545" s="2">
        <f>VLOOKUP(Oliusala[[#This Row],[tegund]],Tegundir!$B$2:$D$19,3,FALSE)*Oliusala[[#This Row],[magn]]/1000</f>
        <v>315.92568</v>
      </c>
      <c r="K3545">
        <v>2012</v>
      </c>
      <c r="L3545" t="s">
        <v>1955</v>
      </c>
      <c r="M3545" s="144" t="s">
        <v>59</v>
      </c>
    </row>
    <row r="3546" spans="1:15" x14ac:dyDescent="0.2">
      <c r="A3546" t="s">
        <v>122</v>
      </c>
      <c r="B3546" s="144" t="s">
        <v>122</v>
      </c>
      <c r="C3546">
        <v>550</v>
      </c>
      <c r="D3546" t="str">
        <f>VLOOKUP(Oliusala[[#This Row],[postnumer]],Sveitarfelog[#All],4,FALSE)</f>
        <v>Skagafjörður</v>
      </c>
      <c r="E3546" t="str">
        <f>VLOOKUP(Oliusala[[#This Row],[postnumer]],Sveitarfelog[#All],5,FALSE)</f>
        <v>Norðurland vestra</v>
      </c>
      <c r="F3546" t="s">
        <v>29</v>
      </c>
      <c r="G3546" t="s">
        <v>24</v>
      </c>
      <c r="H3546" t="s">
        <v>61</v>
      </c>
      <c r="I3546" s="1">
        <v>25004</v>
      </c>
      <c r="J3546" s="2">
        <f>VLOOKUP(Oliusala[[#This Row],[tegund]],Tegundir!$B$2:$D$19,3,FALSE)*Oliusala[[#This Row],[magn]]/1000</f>
        <v>21.62846</v>
      </c>
      <c r="K3546">
        <v>2012</v>
      </c>
      <c r="L3546" t="s">
        <v>19</v>
      </c>
      <c r="M3546" s="144" t="s">
        <v>62</v>
      </c>
      <c r="O3546" s="144" t="s">
        <v>1998</v>
      </c>
    </row>
    <row r="3547" spans="1:15" x14ac:dyDescent="0.2">
      <c r="A3547" t="s">
        <v>68</v>
      </c>
      <c r="B3547" s="144" t="s">
        <v>122</v>
      </c>
      <c r="C3547">
        <v>550</v>
      </c>
      <c r="D3547" t="str">
        <f>VLOOKUP(Oliusala[[#This Row],[postnumer]],Sveitarfelog[#All],4,FALSE)</f>
        <v>Skagafjörður</v>
      </c>
      <c r="E3547" t="str">
        <f>VLOOKUP(Oliusala[[#This Row],[postnumer]],Sveitarfelog[#All],5,FALSE)</f>
        <v>Norðurland vestra</v>
      </c>
      <c r="F3547" t="s">
        <v>29</v>
      </c>
      <c r="G3547" t="s">
        <v>24</v>
      </c>
      <c r="H3547" t="s">
        <v>60</v>
      </c>
      <c r="I3547" s="1">
        <v>152832</v>
      </c>
      <c r="J3547" s="2">
        <f>VLOOKUP(Oliusala[[#This Row],[tegund]],Tegundir!$B$2:$D$19,3,FALSE)*Oliusala[[#This Row],[magn]]/1000</f>
        <v>132.19968</v>
      </c>
      <c r="K3547">
        <v>2012</v>
      </c>
      <c r="L3547" t="s">
        <v>19</v>
      </c>
      <c r="M3547" s="144" t="s">
        <v>59</v>
      </c>
      <c r="O3547" s="144" t="s">
        <v>1998</v>
      </c>
    </row>
    <row r="3548" spans="1:15" x14ac:dyDescent="0.2">
      <c r="A3548" t="s">
        <v>68</v>
      </c>
      <c r="B3548" s="144" t="s">
        <v>122</v>
      </c>
      <c r="C3548">
        <v>550</v>
      </c>
      <c r="D3548" t="str">
        <f>VLOOKUP(Oliusala[[#This Row],[postnumer]],Sveitarfelog[#All],4,FALSE)</f>
        <v>Skagafjörður</v>
      </c>
      <c r="E3548" t="str">
        <f>VLOOKUP(Oliusala[[#This Row],[postnumer]],Sveitarfelog[#All],5,FALSE)</f>
        <v>Norðurland vestra</v>
      </c>
      <c r="F3548" t="s">
        <v>30</v>
      </c>
      <c r="G3548" t="s">
        <v>24</v>
      </c>
      <c r="H3548" t="s">
        <v>60</v>
      </c>
      <c r="I3548" s="1">
        <v>197282</v>
      </c>
      <c r="J3548" s="2">
        <f>VLOOKUP(Oliusala[[#This Row],[tegund]],Tegundir!$B$2:$D$19,3,FALSE)*Oliusala[[#This Row],[magn]]/1000</f>
        <v>170.64893000000001</v>
      </c>
      <c r="K3548">
        <v>2012</v>
      </c>
      <c r="L3548" t="s">
        <v>19</v>
      </c>
      <c r="M3548" s="144" t="s">
        <v>59</v>
      </c>
      <c r="O3548" s="144" t="s">
        <v>1998</v>
      </c>
    </row>
    <row r="3549" spans="1:15" x14ac:dyDescent="0.2">
      <c r="A3549" t="s">
        <v>122</v>
      </c>
      <c r="B3549" s="144" t="s">
        <v>122</v>
      </c>
      <c r="C3549">
        <v>550</v>
      </c>
      <c r="D3549" t="str">
        <f>VLOOKUP(Oliusala[[#This Row],[postnumer]],Sveitarfelog[#All],4,FALSE)</f>
        <v>Skagafjörður</v>
      </c>
      <c r="E3549" t="str">
        <f>VLOOKUP(Oliusala[[#This Row],[postnumer]],Sveitarfelog[#All],5,FALSE)</f>
        <v>Norðurland vestra</v>
      </c>
      <c r="F3549" t="s">
        <v>27</v>
      </c>
      <c r="G3549" t="s">
        <v>24</v>
      </c>
      <c r="H3549" t="s">
        <v>58</v>
      </c>
      <c r="I3549" s="1">
        <v>3882108</v>
      </c>
      <c r="J3549" s="2">
        <f>VLOOKUP(Oliusala[[#This Row],[tegund]],Tegundir!$B$2:$D$19,3,FALSE)*Oliusala[[#This Row],[magn]]/1000</f>
        <v>3358.02342</v>
      </c>
      <c r="K3549">
        <v>2012</v>
      </c>
      <c r="L3549" t="s">
        <v>19</v>
      </c>
      <c r="M3549" s="144" t="s">
        <v>59</v>
      </c>
      <c r="O3549" s="144" t="s">
        <v>1998</v>
      </c>
    </row>
    <row r="3550" spans="1:15" x14ac:dyDescent="0.2">
      <c r="A3550" t="s">
        <v>122</v>
      </c>
      <c r="B3550" s="144" t="s">
        <v>122</v>
      </c>
      <c r="C3550">
        <v>550</v>
      </c>
      <c r="D3550" t="str">
        <f>VLOOKUP(Oliusala[[#This Row],[postnumer]],Sveitarfelog[#All],4,FALSE)</f>
        <v>Skagafjörður</v>
      </c>
      <c r="E3550" t="str">
        <f>VLOOKUP(Oliusala[[#This Row],[postnumer]],Sveitarfelog[#All],5,FALSE)</f>
        <v>Norðurland vestra</v>
      </c>
      <c r="F3550" t="s">
        <v>30</v>
      </c>
      <c r="G3550" t="s">
        <v>24</v>
      </c>
      <c r="H3550" t="s">
        <v>58</v>
      </c>
      <c r="I3550" s="1">
        <v>1489467</v>
      </c>
      <c r="J3550" s="2">
        <f>VLOOKUP(Oliusala[[#This Row],[tegund]],Tegundir!$B$2:$D$19,3,FALSE)*Oliusala[[#This Row],[magn]]/1000</f>
        <v>1288.3889550000001</v>
      </c>
      <c r="K3550">
        <v>2012</v>
      </c>
      <c r="L3550" t="s">
        <v>19</v>
      </c>
      <c r="M3550" s="144" t="s">
        <v>59</v>
      </c>
      <c r="O3550" s="144" t="s">
        <v>1998</v>
      </c>
    </row>
    <row r="3551" spans="1:15" x14ac:dyDescent="0.2">
      <c r="A3551" t="s">
        <v>63</v>
      </c>
      <c r="B3551" s="144" t="s">
        <v>122</v>
      </c>
      <c r="C3551">
        <v>550</v>
      </c>
      <c r="D3551" t="str">
        <f>VLOOKUP(Oliusala[[#This Row],[postnumer]],Sveitarfelog[#All],4,FALSE)</f>
        <v>Skagafjörður</v>
      </c>
      <c r="E3551" t="str">
        <f>VLOOKUP(Oliusala[[#This Row],[postnumer]],Sveitarfelog[#All],5,FALSE)</f>
        <v>Norðurland vestra</v>
      </c>
      <c r="F3551" t="s">
        <v>24</v>
      </c>
      <c r="G3551" t="s">
        <v>24</v>
      </c>
      <c r="H3551" t="s">
        <v>58</v>
      </c>
      <c r="I3551" s="1">
        <v>1302893</v>
      </c>
      <c r="J3551" s="2">
        <f>VLOOKUP(Oliusala[[#This Row],[tegund]],Tegundir!$B$2:$D$19,3,FALSE)*Oliusala[[#This Row],[magn]]/1000</f>
        <v>1127.0024450000001</v>
      </c>
      <c r="K3551">
        <v>2012</v>
      </c>
      <c r="L3551" t="s">
        <v>18</v>
      </c>
      <c r="M3551" s="144" t="s">
        <v>59</v>
      </c>
    </row>
    <row r="3552" spans="1:15" x14ac:dyDescent="0.2">
      <c r="A3552" t="s">
        <v>68</v>
      </c>
      <c r="B3552" s="144" t="s">
        <v>122</v>
      </c>
      <c r="C3552">
        <v>550</v>
      </c>
      <c r="D3552" t="str">
        <f>VLOOKUP(Oliusala[[#This Row],[postnumer]],Sveitarfelog[#All],4,FALSE)</f>
        <v>Skagafjörður</v>
      </c>
      <c r="E3552" t="str">
        <f>VLOOKUP(Oliusala[[#This Row],[postnumer]],Sveitarfelog[#All],5,FALSE)</f>
        <v>Norðurland vestra</v>
      </c>
      <c r="F3552" t="s">
        <v>24</v>
      </c>
      <c r="G3552" t="s">
        <v>24</v>
      </c>
      <c r="H3552" t="s">
        <v>60</v>
      </c>
      <c r="I3552" s="1">
        <v>26649</v>
      </c>
      <c r="J3552" s="2">
        <f>VLOOKUP(Oliusala[[#This Row],[tegund]],Tegundir!$B$2:$D$19,3,FALSE)*Oliusala[[#This Row],[magn]]/1000</f>
        <v>23.051385</v>
      </c>
      <c r="K3552">
        <v>2012</v>
      </c>
      <c r="L3552" t="s">
        <v>18</v>
      </c>
      <c r="M3552" s="144" t="s">
        <v>59</v>
      </c>
    </row>
    <row r="3553" spans="1:15" x14ac:dyDescent="0.2">
      <c r="A3553" t="s">
        <v>68</v>
      </c>
      <c r="B3553" s="144" t="s">
        <v>131</v>
      </c>
      <c r="C3553">
        <v>560</v>
      </c>
      <c r="D3553" t="str">
        <f>VLOOKUP(Oliusala[[#This Row],[postnumer]],Sveitarfelog[#All],4,FALSE)</f>
        <v>Skagafjörður</v>
      </c>
      <c r="E3553" t="str">
        <f>VLOOKUP(Oliusala[[#This Row],[postnumer]],Sveitarfelog[#All],5,FALSE)</f>
        <v>Norðurland vestra</v>
      </c>
      <c r="F3553" t="s">
        <v>24</v>
      </c>
      <c r="G3553" t="s">
        <v>24</v>
      </c>
      <c r="H3553" t="s">
        <v>60</v>
      </c>
      <c r="I3553" s="1">
        <v>11379</v>
      </c>
      <c r="J3553" s="2">
        <f>VLOOKUP(Oliusala[[#This Row],[tegund]],Tegundir!$B$2:$D$19,3,FALSE)*Oliusala[[#This Row],[magn]]/1000</f>
        <v>9.8428349999999991</v>
      </c>
      <c r="K3553">
        <v>2012</v>
      </c>
      <c r="L3553" t="s">
        <v>18</v>
      </c>
      <c r="M3553" s="144" t="s">
        <v>59</v>
      </c>
    </row>
    <row r="3554" spans="1:15" x14ac:dyDescent="0.2">
      <c r="A3554" t="s">
        <v>57</v>
      </c>
      <c r="B3554" s="144" t="s">
        <v>131</v>
      </c>
      <c r="C3554">
        <v>560</v>
      </c>
      <c r="D3554" t="str">
        <f>VLOOKUP(Oliusala[[#This Row],[postnumer]],Sveitarfelog[#All],4,FALSE)</f>
        <v>Skagafjörður</v>
      </c>
      <c r="E3554" t="str">
        <f>VLOOKUP(Oliusala[[#This Row],[postnumer]],Sveitarfelog[#All],5,FALSE)</f>
        <v>Norðurland vestra</v>
      </c>
      <c r="F3554" t="s">
        <v>24</v>
      </c>
      <c r="G3554" t="s">
        <v>24</v>
      </c>
      <c r="H3554" t="s">
        <v>60</v>
      </c>
      <c r="I3554" s="1">
        <v>39930</v>
      </c>
      <c r="J3554" s="2">
        <f>VLOOKUP(Oliusala[[#This Row],[tegund]],Tegundir!$B$2:$D$19,3,FALSE)*Oliusala[[#This Row],[magn]]/1000</f>
        <v>34.539449999999995</v>
      </c>
      <c r="K3554">
        <v>2012</v>
      </c>
      <c r="L3554" t="s">
        <v>18</v>
      </c>
      <c r="M3554" s="144" t="s">
        <v>59</v>
      </c>
    </row>
    <row r="3555" spans="1:15" x14ac:dyDescent="0.2">
      <c r="A3555" t="s">
        <v>63</v>
      </c>
      <c r="B3555" s="144" t="s">
        <v>131</v>
      </c>
      <c r="C3555">
        <v>560</v>
      </c>
      <c r="D3555" t="str">
        <f>VLOOKUP(Oliusala[[#This Row],[postnumer]],Sveitarfelog[#All],4,FALSE)</f>
        <v>Skagafjörður</v>
      </c>
      <c r="E3555" t="str">
        <f>VLOOKUP(Oliusala[[#This Row],[postnumer]],Sveitarfelog[#All],5,FALSE)</f>
        <v>Norðurland vestra</v>
      </c>
      <c r="F3555" t="s">
        <v>25</v>
      </c>
      <c r="G3555" t="s">
        <v>24</v>
      </c>
      <c r="H3555" t="s">
        <v>58</v>
      </c>
      <c r="I3555" s="1">
        <v>35363</v>
      </c>
      <c r="J3555" s="2">
        <f>VLOOKUP(Oliusala[[#This Row],[tegund]],Tegundir!$B$2:$D$19,3,FALSE)*Oliusala[[#This Row],[magn]]/1000</f>
        <v>30.588995000000001</v>
      </c>
      <c r="K3555">
        <v>2012</v>
      </c>
      <c r="L3555" t="s">
        <v>1955</v>
      </c>
      <c r="M3555" s="144" t="s">
        <v>59</v>
      </c>
    </row>
    <row r="3556" spans="1:15" x14ac:dyDescent="0.2">
      <c r="A3556" t="s">
        <v>68</v>
      </c>
      <c r="B3556" s="144" t="s">
        <v>131</v>
      </c>
      <c r="C3556">
        <v>560</v>
      </c>
      <c r="D3556" t="str">
        <f>VLOOKUP(Oliusala[[#This Row],[postnumer]],Sveitarfelog[#All],4,FALSE)</f>
        <v>Skagafjörður</v>
      </c>
      <c r="E3556" t="str">
        <f>VLOOKUP(Oliusala[[#This Row],[postnumer]],Sveitarfelog[#All],5,FALSE)</f>
        <v>Norðurland vestra</v>
      </c>
      <c r="F3556" t="s">
        <v>25</v>
      </c>
      <c r="G3556" t="s">
        <v>24</v>
      </c>
      <c r="H3556" t="s">
        <v>60</v>
      </c>
      <c r="I3556" s="1">
        <v>121356</v>
      </c>
      <c r="J3556" s="2">
        <f>VLOOKUP(Oliusala[[#This Row],[tegund]],Tegundir!$B$2:$D$19,3,FALSE)*Oliusala[[#This Row],[magn]]/1000</f>
        <v>104.97294000000001</v>
      </c>
      <c r="K3556">
        <v>2012</v>
      </c>
      <c r="L3556" t="s">
        <v>1955</v>
      </c>
      <c r="M3556" s="144" t="s">
        <v>59</v>
      </c>
    </row>
    <row r="3557" spans="1:15" x14ac:dyDescent="0.2">
      <c r="A3557" t="s">
        <v>57</v>
      </c>
      <c r="B3557" s="144" t="s">
        <v>131</v>
      </c>
      <c r="C3557">
        <v>560</v>
      </c>
      <c r="D3557" t="str">
        <f>VLOOKUP(Oliusala[[#This Row],[postnumer]],Sveitarfelog[#All],4,FALSE)</f>
        <v>Skagafjörður</v>
      </c>
      <c r="E3557" t="str">
        <f>VLOOKUP(Oliusala[[#This Row],[postnumer]],Sveitarfelog[#All],5,FALSE)</f>
        <v>Norðurland vestra</v>
      </c>
      <c r="F3557" t="s">
        <v>25</v>
      </c>
      <c r="G3557" t="s">
        <v>24</v>
      </c>
      <c r="H3557" t="s">
        <v>60</v>
      </c>
      <c r="I3557" s="1">
        <v>366520</v>
      </c>
      <c r="J3557" s="2">
        <f>VLOOKUP(Oliusala[[#This Row],[tegund]],Tegundir!$B$2:$D$19,3,FALSE)*Oliusala[[#This Row],[magn]]/1000</f>
        <v>317.03980000000001</v>
      </c>
      <c r="K3557">
        <v>2012</v>
      </c>
      <c r="L3557" t="s">
        <v>1955</v>
      </c>
      <c r="M3557" s="144" t="s">
        <v>59</v>
      </c>
    </row>
    <row r="3558" spans="1:15" x14ac:dyDescent="0.2">
      <c r="A3558" t="s">
        <v>122</v>
      </c>
      <c r="B3558" s="144" t="s">
        <v>131</v>
      </c>
      <c r="C3558">
        <v>560</v>
      </c>
      <c r="D3558" t="str">
        <f>VLOOKUP(Oliusala[[#This Row],[postnumer]],Sveitarfelog[#All],4,FALSE)</f>
        <v>Skagafjörður</v>
      </c>
      <c r="E3558" t="str">
        <f>VLOOKUP(Oliusala[[#This Row],[postnumer]],Sveitarfelog[#All],5,FALSE)</f>
        <v>Norðurland vestra</v>
      </c>
      <c r="F3558" t="s">
        <v>25</v>
      </c>
      <c r="G3558" t="s">
        <v>24</v>
      </c>
      <c r="H3558" t="s">
        <v>60</v>
      </c>
      <c r="I3558" s="1">
        <v>97511</v>
      </c>
      <c r="J3558" s="2">
        <f>VLOOKUP(Oliusala[[#This Row],[tegund]],Tegundir!$B$2:$D$19,3,FALSE)*Oliusala[[#This Row],[magn]]/1000</f>
        <v>84.347014999999999</v>
      </c>
      <c r="K3558">
        <v>2012</v>
      </c>
      <c r="L3558" t="s">
        <v>1955</v>
      </c>
      <c r="M3558" s="144" t="s">
        <v>59</v>
      </c>
    </row>
    <row r="3559" spans="1:15" x14ac:dyDescent="0.2">
      <c r="A3559" t="s">
        <v>63</v>
      </c>
      <c r="B3559" s="144" t="s">
        <v>128</v>
      </c>
      <c r="C3559">
        <v>540</v>
      </c>
      <c r="D3559" t="str">
        <f>VLOOKUP(Oliusala[[#This Row],[postnumer]],Sveitarfelog[#All],4,FALSE)</f>
        <v>Húnabyggð</v>
      </c>
      <c r="E3559" t="str">
        <f>VLOOKUP(Oliusala[[#This Row],[postnumer]],Sveitarfelog[#All],5,FALSE)</f>
        <v>Norðurland vestra</v>
      </c>
      <c r="F3559" t="s">
        <v>24</v>
      </c>
      <c r="G3559" t="s">
        <v>24</v>
      </c>
      <c r="H3559" t="s">
        <v>58</v>
      </c>
      <c r="I3559" s="1">
        <v>700000</v>
      </c>
      <c r="J3559" s="2">
        <f>VLOOKUP(Oliusala[[#This Row],[tegund]],Tegundir!$B$2:$D$19,3,FALSE)*Oliusala[[#This Row],[magn]]/1000</f>
        <v>605.5</v>
      </c>
      <c r="K3559">
        <v>2012</v>
      </c>
      <c r="L3559" t="s">
        <v>1955</v>
      </c>
      <c r="M3559" s="144" t="s">
        <v>59</v>
      </c>
      <c r="N3559" s="144" t="s">
        <v>1939</v>
      </c>
    </row>
    <row r="3560" spans="1:15" x14ac:dyDescent="0.2">
      <c r="A3560" t="s">
        <v>63</v>
      </c>
      <c r="B3560" s="144" t="s">
        <v>128</v>
      </c>
      <c r="C3560">
        <v>540</v>
      </c>
      <c r="D3560" t="str">
        <f>VLOOKUP(Oliusala[[#This Row],[postnumer]],Sveitarfelog[#All],4,FALSE)</f>
        <v>Húnabyggð</v>
      </c>
      <c r="E3560" t="str">
        <f>VLOOKUP(Oliusala[[#This Row],[postnumer]],Sveitarfelog[#All],5,FALSE)</f>
        <v>Norðurland vestra</v>
      </c>
      <c r="F3560" t="s">
        <v>24</v>
      </c>
      <c r="G3560" t="s">
        <v>24</v>
      </c>
      <c r="H3560" t="s">
        <v>58</v>
      </c>
      <c r="I3560" s="1">
        <v>830675</v>
      </c>
      <c r="J3560" s="2">
        <f>VLOOKUP(Oliusala[[#This Row],[tegund]],Tegundir!$B$2:$D$19,3,FALSE)*Oliusala[[#This Row],[magn]]/1000</f>
        <v>718.53387499999997</v>
      </c>
      <c r="K3560">
        <v>2012</v>
      </c>
      <c r="L3560" t="s">
        <v>18</v>
      </c>
      <c r="M3560" s="144" t="s">
        <v>59</v>
      </c>
      <c r="N3560" s="144" t="s">
        <v>1939</v>
      </c>
    </row>
    <row r="3561" spans="1:15" x14ac:dyDescent="0.2">
      <c r="A3561" t="s">
        <v>68</v>
      </c>
      <c r="B3561" s="144" t="s">
        <v>131</v>
      </c>
      <c r="C3561">
        <v>560</v>
      </c>
      <c r="D3561" t="str">
        <f>VLOOKUP(Oliusala[[#This Row],[postnumer]],Sveitarfelog[#All],4,FALSE)</f>
        <v>Skagafjörður</v>
      </c>
      <c r="E3561" t="str">
        <f>VLOOKUP(Oliusala[[#This Row],[postnumer]],Sveitarfelog[#All],5,FALSE)</f>
        <v>Norðurland vestra</v>
      </c>
      <c r="F3561" t="s">
        <v>30</v>
      </c>
      <c r="G3561" t="s">
        <v>24</v>
      </c>
      <c r="H3561" t="s">
        <v>60</v>
      </c>
      <c r="I3561" s="1">
        <v>2587</v>
      </c>
      <c r="J3561" s="2">
        <f>VLOOKUP(Oliusala[[#This Row],[tegund]],Tegundir!$B$2:$D$19,3,FALSE)*Oliusala[[#This Row],[magn]]/1000</f>
        <v>2.2377549999999999</v>
      </c>
      <c r="K3561">
        <v>2012</v>
      </c>
      <c r="L3561" t="s">
        <v>19</v>
      </c>
      <c r="M3561" s="144" t="s">
        <v>59</v>
      </c>
      <c r="O3561" s="144" t="s">
        <v>1998</v>
      </c>
    </row>
    <row r="3562" spans="1:15" x14ac:dyDescent="0.2">
      <c r="A3562" t="s">
        <v>57</v>
      </c>
      <c r="B3562" s="144" t="s">
        <v>131</v>
      </c>
      <c r="C3562">
        <v>560</v>
      </c>
      <c r="D3562" t="str">
        <f>VLOOKUP(Oliusala[[#This Row],[postnumer]],Sveitarfelog[#All],4,FALSE)</f>
        <v>Skagafjörður</v>
      </c>
      <c r="E3562" t="str">
        <f>VLOOKUP(Oliusala[[#This Row],[postnumer]],Sveitarfelog[#All],5,FALSE)</f>
        <v>Norðurland vestra</v>
      </c>
      <c r="F3562" t="s">
        <v>30</v>
      </c>
      <c r="G3562" t="s">
        <v>24</v>
      </c>
      <c r="H3562" t="s">
        <v>60</v>
      </c>
      <c r="I3562" s="1">
        <v>5037</v>
      </c>
      <c r="J3562" s="2">
        <f>VLOOKUP(Oliusala[[#This Row],[tegund]],Tegundir!$B$2:$D$19,3,FALSE)*Oliusala[[#This Row],[magn]]/1000</f>
        <v>4.357005</v>
      </c>
      <c r="K3562">
        <v>2012</v>
      </c>
      <c r="L3562" t="s">
        <v>19</v>
      </c>
      <c r="M3562" s="144" t="s">
        <v>59</v>
      </c>
      <c r="O3562" s="144" t="s">
        <v>1998</v>
      </c>
    </row>
    <row r="3563" spans="1:15" x14ac:dyDescent="0.2">
      <c r="A3563" t="s">
        <v>63</v>
      </c>
      <c r="B3563" s="144" t="s">
        <v>131</v>
      </c>
      <c r="C3563">
        <v>560</v>
      </c>
      <c r="D3563" t="str">
        <f>VLOOKUP(Oliusala[[#This Row],[postnumer]],Sveitarfelog[#All],4,FALSE)</f>
        <v>Skagafjörður</v>
      </c>
      <c r="E3563" t="str">
        <f>VLOOKUP(Oliusala[[#This Row],[postnumer]],Sveitarfelog[#All],5,FALSE)</f>
        <v>Norðurland vestra</v>
      </c>
      <c r="F3563" t="s">
        <v>24</v>
      </c>
      <c r="G3563" t="s">
        <v>24</v>
      </c>
      <c r="H3563" t="s">
        <v>58</v>
      </c>
      <c r="I3563" s="1">
        <v>720265</v>
      </c>
      <c r="J3563" s="2">
        <f>VLOOKUP(Oliusala[[#This Row],[tegund]],Tegundir!$B$2:$D$19,3,FALSE)*Oliusala[[#This Row],[magn]]/1000</f>
        <v>623.029225</v>
      </c>
      <c r="K3563">
        <v>2012</v>
      </c>
      <c r="L3563" t="s">
        <v>18</v>
      </c>
      <c r="M3563" s="144" t="s">
        <v>59</v>
      </c>
    </row>
    <row r="3564" spans="1:15" x14ac:dyDescent="0.2">
      <c r="A3564" t="s">
        <v>68</v>
      </c>
      <c r="B3564" s="144" t="s">
        <v>132</v>
      </c>
      <c r="C3564">
        <v>565</v>
      </c>
      <c r="D3564" t="str">
        <f>VLOOKUP(Oliusala[[#This Row],[postnumer]],Sveitarfelog[#All],4,FALSE)</f>
        <v>Skagafjörður</v>
      </c>
      <c r="E3564" t="str">
        <f>VLOOKUP(Oliusala[[#This Row],[postnumer]],Sveitarfelog[#All],5,FALSE)</f>
        <v>Norðurland vestra</v>
      </c>
      <c r="F3564" t="s">
        <v>25</v>
      </c>
      <c r="G3564" t="s">
        <v>24</v>
      </c>
      <c r="H3564" t="s">
        <v>60</v>
      </c>
      <c r="I3564" s="1">
        <v>90992</v>
      </c>
      <c r="J3564" s="2">
        <f>VLOOKUP(Oliusala[[#This Row],[tegund]],Tegundir!$B$2:$D$19,3,FALSE)*Oliusala[[#This Row],[magn]]/1000</f>
        <v>78.708079999999995</v>
      </c>
      <c r="K3564">
        <v>2012</v>
      </c>
      <c r="L3564" t="s">
        <v>1955</v>
      </c>
      <c r="M3564" s="144" t="s">
        <v>59</v>
      </c>
    </row>
    <row r="3565" spans="1:15" x14ac:dyDescent="0.2">
      <c r="A3565" t="s">
        <v>57</v>
      </c>
      <c r="B3565" s="144" t="s">
        <v>132</v>
      </c>
      <c r="C3565">
        <v>565</v>
      </c>
      <c r="D3565" t="str">
        <f>VLOOKUP(Oliusala[[#This Row],[postnumer]],Sveitarfelog[#All],4,FALSE)</f>
        <v>Skagafjörður</v>
      </c>
      <c r="E3565" t="str">
        <f>VLOOKUP(Oliusala[[#This Row],[postnumer]],Sveitarfelog[#All],5,FALSE)</f>
        <v>Norðurland vestra</v>
      </c>
      <c r="F3565" t="s">
        <v>25</v>
      </c>
      <c r="G3565" t="s">
        <v>24</v>
      </c>
      <c r="H3565" t="s">
        <v>60</v>
      </c>
      <c r="I3565" s="1">
        <v>188442</v>
      </c>
      <c r="J3565" s="2">
        <f>VLOOKUP(Oliusala[[#This Row],[tegund]],Tegundir!$B$2:$D$19,3,FALSE)*Oliusala[[#This Row],[magn]]/1000</f>
        <v>163.00233</v>
      </c>
      <c r="K3565">
        <v>2012</v>
      </c>
      <c r="L3565" t="s">
        <v>1955</v>
      </c>
      <c r="M3565" s="144" t="s">
        <v>59</v>
      </c>
    </row>
    <row r="3566" spans="1:15" x14ac:dyDescent="0.2">
      <c r="A3566" t="s">
        <v>122</v>
      </c>
      <c r="B3566" s="144" t="s">
        <v>132</v>
      </c>
      <c r="C3566">
        <v>565</v>
      </c>
      <c r="D3566" t="str">
        <f>VLOOKUP(Oliusala[[#This Row],[postnumer]],Sveitarfelog[#All],4,FALSE)</f>
        <v>Skagafjörður</v>
      </c>
      <c r="E3566" t="str">
        <f>VLOOKUP(Oliusala[[#This Row],[postnumer]],Sveitarfelog[#All],5,FALSE)</f>
        <v>Norðurland vestra</v>
      </c>
      <c r="F3566" t="s">
        <v>25</v>
      </c>
      <c r="G3566" t="s">
        <v>24</v>
      </c>
      <c r="H3566" t="s">
        <v>60</v>
      </c>
      <c r="I3566" s="1">
        <v>11487</v>
      </c>
      <c r="J3566" s="2">
        <f>VLOOKUP(Oliusala[[#This Row],[tegund]],Tegundir!$B$2:$D$19,3,FALSE)*Oliusala[[#This Row],[magn]]/1000</f>
        <v>9.9362549999999992</v>
      </c>
      <c r="K3566">
        <v>2012</v>
      </c>
      <c r="L3566" t="s">
        <v>1955</v>
      </c>
      <c r="M3566" s="144" t="s">
        <v>59</v>
      </c>
    </row>
    <row r="3567" spans="1:15" x14ac:dyDescent="0.2">
      <c r="A3567" t="s">
        <v>63</v>
      </c>
      <c r="B3567" s="144" t="s">
        <v>132</v>
      </c>
      <c r="C3567">
        <v>565</v>
      </c>
      <c r="D3567" t="str">
        <f>VLOOKUP(Oliusala[[#This Row],[postnumer]],Sveitarfelog[#All],4,FALSE)</f>
        <v>Skagafjörður</v>
      </c>
      <c r="E3567" t="str">
        <f>VLOOKUP(Oliusala[[#This Row],[postnumer]],Sveitarfelog[#All],5,FALSE)</f>
        <v>Norðurland vestra</v>
      </c>
      <c r="F3567" t="s">
        <v>24</v>
      </c>
      <c r="G3567" t="s">
        <v>24</v>
      </c>
      <c r="H3567" t="s">
        <v>58</v>
      </c>
      <c r="I3567" s="1">
        <v>68905</v>
      </c>
      <c r="J3567" s="2">
        <f>VLOOKUP(Oliusala[[#This Row],[tegund]],Tegundir!$B$2:$D$19,3,FALSE)*Oliusala[[#This Row],[magn]]/1000</f>
        <v>59.602824999999996</v>
      </c>
      <c r="K3567">
        <v>2012</v>
      </c>
      <c r="L3567" t="s">
        <v>18</v>
      </c>
      <c r="M3567" s="144" t="s">
        <v>59</v>
      </c>
    </row>
    <row r="3568" spans="1:15" x14ac:dyDescent="0.2">
      <c r="A3568" t="s">
        <v>63</v>
      </c>
      <c r="B3568" s="144" t="s">
        <v>133</v>
      </c>
      <c r="C3568">
        <v>566</v>
      </c>
      <c r="D3568" t="str">
        <f>VLOOKUP(Oliusala[[#This Row],[postnumer]],Sveitarfelog[#All],4,FALSE)</f>
        <v>Skagafjörður</v>
      </c>
      <c r="E3568" t="str">
        <f>VLOOKUP(Oliusala[[#This Row],[postnumer]],Sveitarfelog[#All],5,FALSE)</f>
        <v>Norðurland vestra</v>
      </c>
      <c r="F3568" t="s">
        <v>25</v>
      </c>
      <c r="G3568" t="s">
        <v>24</v>
      </c>
      <c r="H3568" t="s">
        <v>58</v>
      </c>
      <c r="I3568" s="1">
        <v>18875</v>
      </c>
      <c r="J3568" s="2">
        <f>VLOOKUP(Oliusala[[#This Row],[tegund]],Tegundir!$B$2:$D$19,3,FALSE)*Oliusala[[#This Row],[magn]]/1000</f>
        <v>16.326875000000001</v>
      </c>
      <c r="K3568">
        <v>2012</v>
      </c>
      <c r="L3568" t="s">
        <v>1955</v>
      </c>
      <c r="M3568" s="144" t="s">
        <v>59</v>
      </c>
    </row>
    <row r="3569" spans="1:15" x14ac:dyDescent="0.2">
      <c r="A3569" t="s">
        <v>68</v>
      </c>
      <c r="B3569" s="144" t="s">
        <v>133</v>
      </c>
      <c r="C3569">
        <v>566</v>
      </c>
      <c r="D3569" t="str">
        <f>VLOOKUP(Oliusala[[#This Row],[postnumer]],Sveitarfelog[#All],4,FALSE)</f>
        <v>Skagafjörður</v>
      </c>
      <c r="E3569" t="str">
        <f>VLOOKUP(Oliusala[[#This Row],[postnumer]],Sveitarfelog[#All],5,FALSE)</f>
        <v>Norðurland vestra</v>
      </c>
      <c r="F3569" t="s">
        <v>25</v>
      </c>
      <c r="G3569" t="s">
        <v>24</v>
      </c>
      <c r="H3569" t="s">
        <v>60</v>
      </c>
      <c r="I3569" s="1">
        <v>1200</v>
      </c>
      <c r="J3569" s="2">
        <f>VLOOKUP(Oliusala[[#This Row],[tegund]],Tegundir!$B$2:$D$19,3,FALSE)*Oliusala[[#This Row],[magn]]/1000</f>
        <v>1.038</v>
      </c>
      <c r="K3569">
        <v>2012</v>
      </c>
      <c r="L3569" t="s">
        <v>1955</v>
      </c>
      <c r="M3569" s="144" t="s">
        <v>59</v>
      </c>
    </row>
    <row r="3570" spans="1:15" x14ac:dyDescent="0.2">
      <c r="A3570" t="s">
        <v>63</v>
      </c>
      <c r="B3570" s="144" t="s">
        <v>133</v>
      </c>
      <c r="C3570">
        <v>566</v>
      </c>
      <c r="D3570" t="str">
        <f>VLOOKUP(Oliusala[[#This Row],[postnumer]],Sveitarfelog[#All],4,FALSE)</f>
        <v>Skagafjörður</v>
      </c>
      <c r="E3570" t="str">
        <f>VLOOKUP(Oliusala[[#This Row],[postnumer]],Sveitarfelog[#All],5,FALSE)</f>
        <v>Norðurland vestra</v>
      </c>
      <c r="F3570" t="s">
        <v>24</v>
      </c>
      <c r="G3570" t="s">
        <v>24</v>
      </c>
      <c r="H3570" t="s">
        <v>58</v>
      </c>
      <c r="I3570" s="1">
        <v>69149</v>
      </c>
      <c r="J3570" s="2">
        <f>VLOOKUP(Oliusala[[#This Row],[tegund]],Tegundir!$B$2:$D$19,3,FALSE)*Oliusala[[#This Row],[magn]]/1000</f>
        <v>59.813884999999999</v>
      </c>
      <c r="K3570">
        <v>2012</v>
      </c>
      <c r="L3570" t="s">
        <v>18</v>
      </c>
      <c r="M3570" s="144" t="s">
        <v>59</v>
      </c>
    </row>
    <row r="3571" spans="1:15" x14ac:dyDescent="0.2">
      <c r="A3571" t="s">
        <v>68</v>
      </c>
      <c r="B3571" s="144" t="s">
        <v>134</v>
      </c>
      <c r="C3571">
        <v>570</v>
      </c>
      <c r="D3571" t="str">
        <f>VLOOKUP(Oliusala[[#This Row],[postnumer]],Sveitarfelog[#All],4,FALSE)</f>
        <v>Skagafjörður</v>
      </c>
      <c r="E3571" t="str">
        <f>VLOOKUP(Oliusala[[#This Row],[postnumer]],Sveitarfelog[#All],5,FALSE)</f>
        <v>Norðurland vestra</v>
      </c>
      <c r="F3571" t="s">
        <v>25</v>
      </c>
      <c r="G3571" t="s">
        <v>24</v>
      </c>
      <c r="H3571" t="s">
        <v>60</v>
      </c>
      <c r="I3571" s="1">
        <v>711</v>
      </c>
      <c r="J3571" s="2">
        <f>VLOOKUP(Oliusala[[#This Row],[tegund]],Tegundir!$B$2:$D$19,3,FALSE)*Oliusala[[#This Row],[magn]]/1000</f>
        <v>0.61501499999999998</v>
      </c>
      <c r="K3571">
        <v>2012</v>
      </c>
      <c r="L3571" t="s">
        <v>1955</v>
      </c>
      <c r="M3571" s="144" t="s">
        <v>59</v>
      </c>
    </row>
    <row r="3572" spans="1:15" x14ac:dyDescent="0.2">
      <c r="A3572" t="s">
        <v>57</v>
      </c>
      <c r="B3572" s="144" t="s">
        <v>134</v>
      </c>
      <c r="C3572">
        <v>570</v>
      </c>
      <c r="D3572" t="str">
        <f>VLOOKUP(Oliusala[[#This Row],[postnumer]],Sveitarfelog[#All],4,FALSE)</f>
        <v>Skagafjörður</v>
      </c>
      <c r="E3572" t="str">
        <f>VLOOKUP(Oliusala[[#This Row],[postnumer]],Sveitarfelog[#All],5,FALSE)</f>
        <v>Norðurland vestra</v>
      </c>
      <c r="F3572" t="s">
        <v>25</v>
      </c>
      <c r="G3572" t="s">
        <v>24</v>
      </c>
      <c r="H3572" t="s">
        <v>60</v>
      </c>
      <c r="I3572" s="1">
        <v>26289</v>
      </c>
      <c r="J3572" s="2">
        <f>VLOOKUP(Oliusala[[#This Row],[tegund]],Tegundir!$B$2:$D$19,3,FALSE)*Oliusala[[#This Row],[magn]]/1000</f>
        <v>22.739985000000001</v>
      </c>
      <c r="K3572">
        <v>2012</v>
      </c>
      <c r="L3572" t="s">
        <v>1955</v>
      </c>
      <c r="M3572" s="144" t="s">
        <v>59</v>
      </c>
    </row>
    <row r="3573" spans="1:15" x14ac:dyDescent="0.2">
      <c r="A3573" t="s">
        <v>122</v>
      </c>
      <c r="B3573" s="144" t="s">
        <v>134</v>
      </c>
      <c r="C3573">
        <v>570</v>
      </c>
      <c r="D3573" t="str">
        <f>VLOOKUP(Oliusala[[#This Row],[postnumer]],Sveitarfelog[#All],4,FALSE)</f>
        <v>Skagafjörður</v>
      </c>
      <c r="E3573" t="str">
        <f>VLOOKUP(Oliusala[[#This Row],[postnumer]],Sveitarfelog[#All],5,FALSE)</f>
        <v>Norðurland vestra</v>
      </c>
      <c r="F3573" t="s">
        <v>25</v>
      </c>
      <c r="G3573" t="s">
        <v>24</v>
      </c>
      <c r="H3573" t="s">
        <v>60</v>
      </c>
      <c r="I3573" s="1">
        <v>1097</v>
      </c>
      <c r="J3573" s="2">
        <f>VLOOKUP(Oliusala[[#This Row],[tegund]],Tegundir!$B$2:$D$19,3,FALSE)*Oliusala[[#This Row],[magn]]/1000</f>
        <v>0.948905</v>
      </c>
      <c r="K3573">
        <v>2012</v>
      </c>
      <c r="L3573" t="s">
        <v>1955</v>
      </c>
      <c r="M3573" s="144" t="s">
        <v>59</v>
      </c>
    </row>
    <row r="3574" spans="1:15" x14ac:dyDescent="0.2">
      <c r="A3574" t="s">
        <v>135</v>
      </c>
      <c r="B3574" s="144" t="s">
        <v>134</v>
      </c>
      <c r="C3574">
        <v>570</v>
      </c>
      <c r="D3574" t="str">
        <f>VLOOKUP(Oliusala[[#This Row],[postnumer]],Sveitarfelog[#All],4,FALSE)</f>
        <v>Skagafjörður</v>
      </c>
      <c r="E3574" t="str">
        <f>VLOOKUP(Oliusala[[#This Row],[postnumer]],Sveitarfelog[#All],5,FALSE)</f>
        <v>Norðurland vestra</v>
      </c>
      <c r="F3574" t="s">
        <v>25</v>
      </c>
      <c r="G3574" t="s">
        <v>24</v>
      </c>
      <c r="H3574" t="s">
        <v>60</v>
      </c>
      <c r="I3574" s="1">
        <v>16762</v>
      </c>
      <c r="J3574" s="2">
        <f>VLOOKUP(Oliusala[[#This Row],[tegund]],Tegundir!$B$2:$D$19,3,FALSE)*Oliusala[[#This Row],[magn]]/1000</f>
        <v>14.499129999999999</v>
      </c>
      <c r="K3574">
        <v>2012</v>
      </c>
      <c r="L3574" t="s">
        <v>1955</v>
      </c>
      <c r="M3574" s="144" t="s">
        <v>59</v>
      </c>
    </row>
    <row r="3575" spans="1:15" x14ac:dyDescent="0.2">
      <c r="A3575" t="s">
        <v>63</v>
      </c>
      <c r="B3575" s="144" t="s">
        <v>134</v>
      </c>
      <c r="C3575">
        <v>570</v>
      </c>
      <c r="D3575" t="str">
        <f>VLOOKUP(Oliusala[[#This Row],[postnumer]],Sveitarfelog[#All],4,FALSE)</f>
        <v>Skagafjörður</v>
      </c>
      <c r="E3575" t="str">
        <f>VLOOKUP(Oliusala[[#This Row],[postnumer]],Sveitarfelog[#All],5,FALSE)</f>
        <v>Norðurland vestra</v>
      </c>
      <c r="F3575" t="s">
        <v>24</v>
      </c>
      <c r="G3575" t="s">
        <v>24</v>
      </c>
      <c r="H3575" t="s">
        <v>58</v>
      </c>
      <c r="I3575" s="1">
        <v>61980</v>
      </c>
      <c r="J3575" s="2">
        <f>VLOOKUP(Oliusala[[#This Row],[tegund]],Tegundir!$B$2:$D$19,3,FALSE)*Oliusala[[#This Row],[magn]]/1000</f>
        <v>53.612699999999997</v>
      </c>
      <c r="K3575">
        <v>2012</v>
      </c>
      <c r="L3575" t="s">
        <v>18</v>
      </c>
      <c r="M3575" s="144" t="s">
        <v>59</v>
      </c>
    </row>
    <row r="3576" spans="1:15" x14ac:dyDescent="0.2">
      <c r="A3576" t="s">
        <v>63</v>
      </c>
      <c r="B3576" s="144" t="s">
        <v>135</v>
      </c>
      <c r="C3576">
        <v>580</v>
      </c>
      <c r="D3576" t="str">
        <f>VLOOKUP(Oliusala[[#This Row],[postnumer]],Sveitarfelog[#All],4,FALSE)</f>
        <v>Fjallabyggð</v>
      </c>
      <c r="E3576" t="str">
        <f>VLOOKUP(Oliusala[[#This Row],[postnumer]],Sveitarfelog[#All],5,FALSE)</f>
        <v>Norðurland eystra</v>
      </c>
      <c r="F3576" t="s">
        <v>25</v>
      </c>
      <c r="G3576" t="s">
        <v>24</v>
      </c>
      <c r="H3576" t="s">
        <v>58</v>
      </c>
      <c r="I3576" s="1">
        <v>18756</v>
      </c>
      <c r="J3576" s="2">
        <f>VLOOKUP(Oliusala[[#This Row],[tegund]],Tegundir!$B$2:$D$19,3,FALSE)*Oliusala[[#This Row],[magn]]/1000</f>
        <v>16.223939999999999</v>
      </c>
      <c r="K3576">
        <v>2012</v>
      </c>
      <c r="L3576" t="s">
        <v>18</v>
      </c>
      <c r="M3576" s="144" t="s">
        <v>59</v>
      </c>
    </row>
    <row r="3577" spans="1:15" x14ac:dyDescent="0.2">
      <c r="A3577" t="s">
        <v>68</v>
      </c>
      <c r="B3577" s="144" t="s">
        <v>135</v>
      </c>
      <c r="C3577">
        <v>580</v>
      </c>
      <c r="D3577" t="str">
        <f>VLOOKUP(Oliusala[[#This Row],[postnumer]],Sveitarfelog[#All],4,FALSE)</f>
        <v>Fjallabyggð</v>
      </c>
      <c r="E3577" t="str">
        <f>VLOOKUP(Oliusala[[#This Row],[postnumer]],Sveitarfelog[#All],5,FALSE)</f>
        <v>Norðurland eystra</v>
      </c>
      <c r="F3577" t="s">
        <v>25</v>
      </c>
      <c r="G3577" t="s">
        <v>24</v>
      </c>
      <c r="H3577" t="s">
        <v>60</v>
      </c>
      <c r="I3577" s="1">
        <v>6810</v>
      </c>
      <c r="J3577" s="2">
        <f>VLOOKUP(Oliusala[[#This Row],[tegund]],Tegundir!$B$2:$D$19,3,FALSE)*Oliusala[[#This Row],[magn]]/1000</f>
        <v>5.8906499999999999</v>
      </c>
      <c r="K3577">
        <v>2012</v>
      </c>
      <c r="L3577" t="s">
        <v>19</v>
      </c>
      <c r="M3577" s="144" t="s">
        <v>59</v>
      </c>
      <c r="O3577" s="144" t="s">
        <v>1997</v>
      </c>
    </row>
    <row r="3578" spans="1:15" x14ac:dyDescent="0.2">
      <c r="A3578" t="s">
        <v>135</v>
      </c>
      <c r="B3578" s="144" t="s">
        <v>135</v>
      </c>
      <c r="C3578">
        <v>580</v>
      </c>
      <c r="D3578" t="str">
        <f>VLOOKUP(Oliusala[[#This Row],[postnumer]],Sveitarfelog[#All],4,FALSE)</f>
        <v>Fjallabyggð</v>
      </c>
      <c r="E3578" t="str">
        <f>VLOOKUP(Oliusala[[#This Row],[postnumer]],Sveitarfelog[#All],5,FALSE)</f>
        <v>Norðurland eystra</v>
      </c>
      <c r="F3578" t="s">
        <v>25</v>
      </c>
      <c r="G3578" t="s">
        <v>24</v>
      </c>
      <c r="H3578" t="s">
        <v>58</v>
      </c>
      <c r="I3578" s="1">
        <v>394613</v>
      </c>
      <c r="J3578" s="2">
        <f>VLOOKUP(Oliusala[[#This Row],[tegund]],Tegundir!$B$2:$D$19,3,FALSE)*Oliusala[[#This Row],[magn]]/1000</f>
        <v>341.34024499999998</v>
      </c>
      <c r="K3578">
        <v>2012</v>
      </c>
      <c r="L3578" t="s">
        <v>19</v>
      </c>
      <c r="M3578" s="144" t="s">
        <v>59</v>
      </c>
      <c r="O3578" s="144" t="s">
        <v>1997</v>
      </c>
    </row>
    <row r="3579" spans="1:15" x14ac:dyDescent="0.2">
      <c r="A3579" t="s">
        <v>68</v>
      </c>
      <c r="B3579" s="144" t="s">
        <v>135</v>
      </c>
      <c r="C3579">
        <v>580</v>
      </c>
      <c r="D3579" t="str">
        <f>VLOOKUP(Oliusala[[#This Row],[postnumer]],Sveitarfelog[#All],4,FALSE)</f>
        <v>Fjallabyggð</v>
      </c>
      <c r="E3579" t="str">
        <f>VLOOKUP(Oliusala[[#This Row],[postnumer]],Sveitarfelog[#All],5,FALSE)</f>
        <v>Norðurland eystra</v>
      </c>
      <c r="F3579" t="s">
        <v>29</v>
      </c>
      <c r="G3579" t="s">
        <v>24</v>
      </c>
      <c r="H3579" t="s">
        <v>60</v>
      </c>
      <c r="I3579" s="1">
        <v>885537</v>
      </c>
      <c r="J3579" s="2">
        <f>VLOOKUP(Oliusala[[#This Row],[tegund]],Tegundir!$B$2:$D$19,3,FALSE)*Oliusala[[#This Row],[magn]]/1000</f>
        <v>765.98950500000001</v>
      </c>
      <c r="K3579">
        <v>2012</v>
      </c>
      <c r="L3579" t="s">
        <v>19</v>
      </c>
      <c r="M3579" s="144" t="s">
        <v>59</v>
      </c>
      <c r="O3579" s="144" t="s">
        <v>1998</v>
      </c>
    </row>
    <row r="3580" spans="1:15" x14ac:dyDescent="0.2">
      <c r="A3580" t="s">
        <v>68</v>
      </c>
      <c r="B3580" s="144" t="s">
        <v>135</v>
      </c>
      <c r="C3580">
        <v>580</v>
      </c>
      <c r="D3580" t="str">
        <f>VLOOKUP(Oliusala[[#This Row],[postnumer]],Sveitarfelog[#All],4,FALSE)</f>
        <v>Fjallabyggð</v>
      </c>
      <c r="E3580" t="str">
        <f>VLOOKUP(Oliusala[[#This Row],[postnumer]],Sveitarfelog[#All],5,FALSE)</f>
        <v>Norðurland eystra</v>
      </c>
      <c r="F3580" t="s">
        <v>30</v>
      </c>
      <c r="G3580" t="s">
        <v>24</v>
      </c>
      <c r="H3580" t="s">
        <v>60</v>
      </c>
      <c r="I3580" s="1">
        <v>4245</v>
      </c>
      <c r="J3580" s="2">
        <f>VLOOKUP(Oliusala[[#This Row],[tegund]],Tegundir!$B$2:$D$19,3,FALSE)*Oliusala[[#This Row],[magn]]/1000</f>
        <v>3.6719250000000003</v>
      </c>
      <c r="K3580">
        <v>2012</v>
      </c>
      <c r="L3580" t="s">
        <v>19</v>
      </c>
      <c r="M3580" s="144" t="s">
        <v>59</v>
      </c>
      <c r="O3580" s="144" t="s">
        <v>1998</v>
      </c>
    </row>
    <row r="3581" spans="1:15" x14ac:dyDescent="0.2">
      <c r="A3581" t="s">
        <v>122</v>
      </c>
      <c r="B3581" s="144" t="s">
        <v>135</v>
      </c>
      <c r="C3581">
        <v>580</v>
      </c>
      <c r="D3581" t="str">
        <f>VLOOKUP(Oliusala[[#This Row],[postnumer]],Sveitarfelog[#All],4,FALSE)</f>
        <v>Fjallabyggð</v>
      </c>
      <c r="E3581" t="str">
        <f>VLOOKUP(Oliusala[[#This Row],[postnumer]],Sveitarfelog[#All],5,FALSE)</f>
        <v>Norðurland eystra</v>
      </c>
      <c r="F3581" t="s">
        <v>24</v>
      </c>
      <c r="G3581" t="s">
        <v>24</v>
      </c>
      <c r="H3581" t="s">
        <v>60</v>
      </c>
      <c r="I3581" s="1">
        <v>7756</v>
      </c>
      <c r="J3581" s="2">
        <f>VLOOKUP(Oliusala[[#This Row],[tegund]],Tegundir!$B$2:$D$19,3,FALSE)*Oliusala[[#This Row],[magn]]/1000</f>
        <v>6.7089399999999992</v>
      </c>
      <c r="K3581">
        <v>2012</v>
      </c>
      <c r="L3581" t="s">
        <v>18</v>
      </c>
      <c r="M3581" s="144" t="s">
        <v>59</v>
      </c>
    </row>
    <row r="3582" spans="1:15" x14ac:dyDescent="0.2">
      <c r="A3582" t="s">
        <v>135</v>
      </c>
      <c r="B3582" s="144" t="s">
        <v>135</v>
      </c>
      <c r="C3582">
        <v>580</v>
      </c>
      <c r="D3582" t="str">
        <f>VLOOKUP(Oliusala[[#This Row],[postnumer]],Sveitarfelog[#All],4,FALSE)</f>
        <v>Fjallabyggð</v>
      </c>
      <c r="E3582" t="str">
        <f>VLOOKUP(Oliusala[[#This Row],[postnumer]],Sveitarfelog[#All],5,FALSE)</f>
        <v>Norðurland eystra</v>
      </c>
      <c r="F3582" t="s">
        <v>24</v>
      </c>
      <c r="G3582" t="s">
        <v>24</v>
      </c>
      <c r="H3582" t="s">
        <v>58</v>
      </c>
      <c r="I3582" s="1">
        <v>110450</v>
      </c>
      <c r="J3582" s="2">
        <f>VLOOKUP(Oliusala[[#This Row],[tegund]],Tegundir!$B$2:$D$19,3,FALSE)*Oliusala[[#This Row],[magn]]/1000</f>
        <v>95.539249999999996</v>
      </c>
      <c r="K3582">
        <v>2012</v>
      </c>
      <c r="L3582" t="s">
        <v>18</v>
      </c>
      <c r="M3582" s="144" t="s">
        <v>59</v>
      </c>
    </row>
    <row r="3583" spans="1:15" x14ac:dyDescent="0.2">
      <c r="A3583" t="s">
        <v>135</v>
      </c>
      <c r="B3583" s="144" t="s">
        <v>135</v>
      </c>
      <c r="C3583">
        <v>580</v>
      </c>
      <c r="D3583" t="str">
        <f>VLOOKUP(Oliusala[[#This Row],[postnumer]],Sveitarfelog[#All],4,FALSE)</f>
        <v>Fjallabyggð</v>
      </c>
      <c r="E3583" t="str">
        <f>VLOOKUP(Oliusala[[#This Row],[postnumer]],Sveitarfelog[#All],5,FALSE)</f>
        <v>Norðurland eystra</v>
      </c>
      <c r="F3583" t="s">
        <v>29</v>
      </c>
      <c r="G3583" t="s">
        <v>24</v>
      </c>
      <c r="H3583" t="s">
        <v>58</v>
      </c>
      <c r="I3583" s="1">
        <v>1745886</v>
      </c>
      <c r="J3583" s="2">
        <f>VLOOKUP(Oliusala[[#This Row],[tegund]],Tegundir!$B$2:$D$19,3,FALSE)*Oliusala[[#This Row],[magn]]/1000</f>
        <v>1510.19139</v>
      </c>
      <c r="K3583">
        <v>2012</v>
      </c>
      <c r="L3583" t="s">
        <v>19</v>
      </c>
      <c r="M3583" s="144" t="s">
        <v>59</v>
      </c>
      <c r="O3583" s="144" t="s">
        <v>1998</v>
      </c>
    </row>
    <row r="3584" spans="1:15" x14ac:dyDescent="0.2">
      <c r="A3584" t="s">
        <v>135</v>
      </c>
      <c r="B3584" s="144" t="s">
        <v>135</v>
      </c>
      <c r="C3584">
        <v>580</v>
      </c>
      <c r="D3584" t="str">
        <f>VLOOKUP(Oliusala[[#This Row],[postnumer]],Sveitarfelog[#All],4,FALSE)</f>
        <v>Fjallabyggð</v>
      </c>
      <c r="E3584" t="str">
        <f>VLOOKUP(Oliusala[[#This Row],[postnumer]],Sveitarfelog[#All],5,FALSE)</f>
        <v>Norðurland eystra</v>
      </c>
      <c r="F3584" t="s">
        <v>30</v>
      </c>
      <c r="G3584" t="s">
        <v>24</v>
      </c>
      <c r="H3584" t="s">
        <v>58</v>
      </c>
      <c r="I3584" s="1">
        <v>1865348</v>
      </c>
      <c r="J3584" s="2">
        <f>VLOOKUP(Oliusala[[#This Row],[tegund]],Tegundir!$B$2:$D$19,3,FALSE)*Oliusala[[#This Row],[magn]]/1000</f>
        <v>1613.52602</v>
      </c>
      <c r="K3584">
        <v>2012</v>
      </c>
      <c r="L3584" t="s">
        <v>19</v>
      </c>
      <c r="M3584" s="144" t="s">
        <v>59</v>
      </c>
      <c r="O3584" s="144" t="s">
        <v>1998</v>
      </c>
    </row>
    <row r="3585" spans="1:15" x14ac:dyDescent="0.2">
      <c r="A3585" t="s">
        <v>63</v>
      </c>
      <c r="B3585" s="144" t="s">
        <v>135</v>
      </c>
      <c r="C3585">
        <v>580</v>
      </c>
      <c r="D3585" t="str">
        <f>VLOOKUP(Oliusala[[#This Row],[postnumer]],Sveitarfelog[#All],4,FALSE)</f>
        <v>Fjallabyggð</v>
      </c>
      <c r="E3585" t="str">
        <f>VLOOKUP(Oliusala[[#This Row],[postnumer]],Sveitarfelog[#All],5,FALSE)</f>
        <v>Norðurland eystra</v>
      </c>
      <c r="F3585" t="s">
        <v>24</v>
      </c>
      <c r="G3585" t="s">
        <v>24</v>
      </c>
      <c r="H3585" t="s">
        <v>58</v>
      </c>
      <c r="I3585" s="1">
        <v>269486</v>
      </c>
      <c r="J3585" s="2">
        <f>VLOOKUP(Oliusala[[#This Row],[tegund]],Tegundir!$B$2:$D$19,3,FALSE)*Oliusala[[#This Row],[magn]]/1000</f>
        <v>233.10538999999997</v>
      </c>
      <c r="K3585">
        <v>2012</v>
      </c>
      <c r="L3585" t="s">
        <v>18</v>
      </c>
      <c r="M3585" s="144" t="s">
        <v>59</v>
      </c>
    </row>
    <row r="3586" spans="1:15" x14ac:dyDescent="0.2">
      <c r="A3586" t="s">
        <v>68</v>
      </c>
      <c r="B3586" s="144" t="s">
        <v>142</v>
      </c>
      <c r="C3586">
        <v>625</v>
      </c>
      <c r="D3586" t="str">
        <f>VLOOKUP(Oliusala[[#This Row],[postnumer]],Sveitarfelog[#All],4,FALSE)</f>
        <v>Fjallabyggð</v>
      </c>
      <c r="E3586" t="str">
        <f>VLOOKUP(Oliusala[[#This Row],[postnumer]],Sveitarfelog[#All],5,FALSE)</f>
        <v>Norðurland eystra</v>
      </c>
      <c r="F3586" t="s">
        <v>25</v>
      </c>
      <c r="G3586" t="s">
        <v>24</v>
      </c>
      <c r="H3586" t="s">
        <v>60</v>
      </c>
      <c r="I3586" s="1">
        <v>146930</v>
      </c>
      <c r="J3586" s="2">
        <f>VLOOKUP(Oliusala[[#This Row],[tegund]],Tegundir!$B$2:$D$19,3,FALSE)*Oliusala[[#This Row],[magn]]/1000</f>
        <v>127.09444999999999</v>
      </c>
      <c r="K3586">
        <v>2012</v>
      </c>
      <c r="L3586" t="s">
        <v>1955</v>
      </c>
      <c r="M3586" s="144" t="s">
        <v>59</v>
      </c>
    </row>
    <row r="3587" spans="1:15" x14ac:dyDescent="0.2">
      <c r="A3587" t="s">
        <v>57</v>
      </c>
      <c r="B3587" s="144" t="s">
        <v>142</v>
      </c>
      <c r="C3587">
        <v>625</v>
      </c>
      <c r="D3587" t="str">
        <f>VLOOKUP(Oliusala[[#This Row],[postnumer]],Sveitarfelog[#All],4,FALSE)</f>
        <v>Fjallabyggð</v>
      </c>
      <c r="E3587" t="str">
        <f>VLOOKUP(Oliusala[[#This Row],[postnumer]],Sveitarfelog[#All],5,FALSE)</f>
        <v>Norðurland eystra</v>
      </c>
      <c r="F3587" t="s">
        <v>25</v>
      </c>
      <c r="G3587" t="s">
        <v>24</v>
      </c>
      <c r="H3587" t="s">
        <v>60</v>
      </c>
      <c r="I3587" s="1">
        <v>2265</v>
      </c>
      <c r="J3587" s="2">
        <f>VLOOKUP(Oliusala[[#This Row],[tegund]],Tegundir!$B$2:$D$19,3,FALSE)*Oliusala[[#This Row],[magn]]/1000</f>
        <v>1.959225</v>
      </c>
      <c r="K3587">
        <v>2012</v>
      </c>
      <c r="L3587" t="s">
        <v>19</v>
      </c>
      <c r="M3587" s="144" t="s">
        <v>59</v>
      </c>
      <c r="O3587" s="144" t="s">
        <v>1997</v>
      </c>
    </row>
    <row r="3588" spans="1:15" x14ac:dyDescent="0.2">
      <c r="A3588" t="s">
        <v>68</v>
      </c>
      <c r="B3588" s="144" t="s">
        <v>142</v>
      </c>
      <c r="C3588">
        <v>625</v>
      </c>
      <c r="D3588" t="str">
        <f>VLOOKUP(Oliusala[[#This Row],[postnumer]],Sveitarfelog[#All],4,FALSE)</f>
        <v>Fjallabyggð</v>
      </c>
      <c r="E3588" t="str">
        <f>VLOOKUP(Oliusala[[#This Row],[postnumer]],Sveitarfelog[#All],5,FALSE)</f>
        <v>Norðurland eystra</v>
      </c>
      <c r="F3588" t="s">
        <v>29</v>
      </c>
      <c r="G3588" t="s">
        <v>24</v>
      </c>
      <c r="H3588" t="s">
        <v>60</v>
      </c>
      <c r="I3588" s="1">
        <v>385929</v>
      </c>
      <c r="J3588" s="2">
        <f>VLOOKUP(Oliusala[[#This Row],[tegund]],Tegundir!$B$2:$D$19,3,FALSE)*Oliusala[[#This Row],[magn]]/1000</f>
        <v>333.82858500000003</v>
      </c>
      <c r="K3588">
        <v>2012</v>
      </c>
      <c r="L3588" t="s">
        <v>19</v>
      </c>
      <c r="M3588" s="144" t="s">
        <v>59</v>
      </c>
      <c r="O3588" s="144" t="s">
        <v>1998</v>
      </c>
    </row>
    <row r="3589" spans="1:15" x14ac:dyDescent="0.2">
      <c r="A3589" t="s">
        <v>57</v>
      </c>
      <c r="B3589" s="144" t="s">
        <v>142</v>
      </c>
      <c r="C3589">
        <v>625</v>
      </c>
      <c r="D3589" t="str">
        <f>VLOOKUP(Oliusala[[#This Row],[postnumer]],Sveitarfelog[#All],4,FALSE)</f>
        <v>Fjallabyggð</v>
      </c>
      <c r="E3589" t="str">
        <f>VLOOKUP(Oliusala[[#This Row],[postnumer]],Sveitarfelog[#All],5,FALSE)</f>
        <v>Norðurland eystra</v>
      </c>
      <c r="F3589" t="s">
        <v>29</v>
      </c>
      <c r="G3589" t="s">
        <v>24</v>
      </c>
      <c r="H3589" t="s">
        <v>60</v>
      </c>
      <c r="I3589" s="1">
        <v>0</v>
      </c>
      <c r="J3589" s="2">
        <f>VLOOKUP(Oliusala[[#This Row],[tegund]],Tegundir!$B$2:$D$19,3,FALSE)*Oliusala[[#This Row],[magn]]/1000</f>
        <v>0</v>
      </c>
      <c r="K3589">
        <v>2012</v>
      </c>
      <c r="L3589" t="s">
        <v>19</v>
      </c>
      <c r="M3589" s="144" t="s">
        <v>59</v>
      </c>
      <c r="O3589" s="144" t="s">
        <v>1998</v>
      </c>
    </row>
    <row r="3590" spans="1:15" x14ac:dyDescent="0.2">
      <c r="A3590" t="s">
        <v>57</v>
      </c>
      <c r="B3590" s="144" t="s">
        <v>142</v>
      </c>
      <c r="C3590">
        <v>625</v>
      </c>
      <c r="D3590" t="str">
        <f>VLOOKUP(Oliusala[[#This Row],[postnumer]],Sveitarfelog[#All],4,FALSE)</f>
        <v>Fjallabyggð</v>
      </c>
      <c r="E3590" t="str">
        <f>VLOOKUP(Oliusala[[#This Row],[postnumer]],Sveitarfelog[#All],5,FALSE)</f>
        <v>Norðurland eystra</v>
      </c>
      <c r="F3590" t="s">
        <v>30</v>
      </c>
      <c r="G3590" t="s">
        <v>24</v>
      </c>
      <c r="H3590" t="s">
        <v>60</v>
      </c>
      <c r="I3590" s="1">
        <v>1286</v>
      </c>
      <c r="J3590" s="2">
        <f>VLOOKUP(Oliusala[[#This Row],[tegund]],Tegundir!$B$2:$D$19,3,FALSE)*Oliusala[[#This Row],[magn]]/1000</f>
        <v>1.11239</v>
      </c>
      <c r="K3590">
        <v>2012</v>
      </c>
      <c r="L3590" t="s">
        <v>19</v>
      </c>
      <c r="M3590" s="144" t="s">
        <v>59</v>
      </c>
      <c r="O3590" s="144" t="s">
        <v>1998</v>
      </c>
    </row>
    <row r="3591" spans="1:15" x14ac:dyDescent="0.2">
      <c r="A3591" t="s">
        <v>63</v>
      </c>
      <c r="B3591" s="144" t="s">
        <v>142</v>
      </c>
      <c r="C3591">
        <v>625</v>
      </c>
      <c r="D3591" t="str">
        <f>VLOOKUP(Oliusala[[#This Row],[postnumer]],Sveitarfelog[#All],4,FALSE)</f>
        <v>Fjallabyggð</v>
      </c>
      <c r="E3591" t="str">
        <f>VLOOKUP(Oliusala[[#This Row],[postnumer]],Sveitarfelog[#All],5,FALSE)</f>
        <v>Norðurland eystra</v>
      </c>
      <c r="F3591" t="s">
        <v>24</v>
      </c>
      <c r="G3591" t="s">
        <v>24</v>
      </c>
      <c r="H3591" t="s">
        <v>58</v>
      </c>
      <c r="I3591" s="1">
        <v>203424</v>
      </c>
      <c r="J3591" s="2">
        <f>VLOOKUP(Oliusala[[#This Row],[tegund]],Tegundir!$B$2:$D$19,3,FALSE)*Oliusala[[#This Row],[magn]]/1000</f>
        <v>175.96176</v>
      </c>
      <c r="K3591">
        <v>2012</v>
      </c>
      <c r="L3591" t="s">
        <v>18</v>
      </c>
      <c r="M3591" s="144" t="s">
        <v>59</v>
      </c>
    </row>
    <row r="3592" spans="1:15" x14ac:dyDescent="0.2">
      <c r="A3592" t="s">
        <v>63</v>
      </c>
      <c r="B3592" s="144" t="s">
        <v>68</v>
      </c>
      <c r="C3592">
        <v>600</v>
      </c>
      <c r="D3592" t="str">
        <f>VLOOKUP(Oliusala[[#This Row],[postnumer]],Sveitarfelog[#All],4,FALSE)</f>
        <v>Akureyrarbær,Eyjafjarðarsveit,Hörgársveit,Svalbarðsstrandarhreppur,Grýtubakkahreppur</v>
      </c>
      <c r="E3592" t="str">
        <f>VLOOKUP(Oliusala[[#This Row],[postnumer]],Sveitarfelog[#All],5,FALSE)</f>
        <v>Norðurland eystra</v>
      </c>
      <c r="F3592" t="s">
        <v>25</v>
      </c>
      <c r="G3592" t="s">
        <v>24</v>
      </c>
      <c r="H3592" t="s">
        <v>58</v>
      </c>
      <c r="I3592" s="1">
        <v>11707</v>
      </c>
      <c r="J3592" s="2">
        <f>VLOOKUP(Oliusala[[#This Row],[tegund]],Tegundir!$B$2:$D$19,3,FALSE)*Oliusala[[#This Row],[magn]]/1000</f>
        <v>10.126555</v>
      </c>
      <c r="K3592">
        <v>2012</v>
      </c>
      <c r="L3592" t="s">
        <v>18</v>
      </c>
      <c r="M3592" s="144" t="s">
        <v>59</v>
      </c>
    </row>
    <row r="3593" spans="1:15" x14ac:dyDescent="0.2">
      <c r="A3593" t="s">
        <v>63</v>
      </c>
      <c r="B3593" s="144" t="s">
        <v>68</v>
      </c>
      <c r="C3593">
        <v>600</v>
      </c>
      <c r="D3593" t="str">
        <f>VLOOKUP(Oliusala[[#This Row],[postnumer]],Sveitarfelog[#All],4,FALSE)</f>
        <v>Akureyrarbær,Eyjafjarðarsveit,Hörgársveit,Svalbarðsstrandarhreppur,Grýtubakkahreppur</v>
      </c>
      <c r="E3593" t="str">
        <f>VLOOKUP(Oliusala[[#This Row],[postnumer]],Sveitarfelog[#All],5,FALSE)</f>
        <v>Norðurland eystra</v>
      </c>
      <c r="F3593" t="s">
        <v>25</v>
      </c>
      <c r="G3593" t="s">
        <v>24</v>
      </c>
      <c r="H3593" t="s">
        <v>58</v>
      </c>
      <c r="I3593" s="1">
        <v>155646</v>
      </c>
      <c r="J3593" s="2">
        <f>VLOOKUP(Oliusala[[#This Row],[tegund]],Tegundir!$B$2:$D$19,3,FALSE)*Oliusala[[#This Row],[magn]]/1000</f>
        <v>134.63379</v>
      </c>
      <c r="K3593">
        <v>2012</v>
      </c>
      <c r="L3593" t="s">
        <v>18</v>
      </c>
      <c r="M3593" s="144" t="s">
        <v>59</v>
      </c>
    </row>
    <row r="3594" spans="1:15" x14ac:dyDescent="0.2">
      <c r="A3594" t="s">
        <v>63</v>
      </c>
      <c r="B3594" s="144" t="s">
        <v>68</v>
      </c>
      <c r="C3594">
        <v>600</v>
      </c>
      <c r="D3594" t="str">
        <f>VLOOKUP(Oliusala[[#This Row],[postnumer]],Sveitarfelog[#All],4,FALSE)</f>
        <v>Akureyrarbær,Eyjafjarðarsveit,Hörgársveit,Svalbarðsstrandarhreppur,Grýtubakkahreppur</v>
      </c>
      <c r="E3594" t="str">
        <f>VLOOKUP(Oliusala[[#This Row],[postnumer]],Sveitarfelog[#All],5,FALSE)</f>
        <v>Norðurland eystra</v>
      </c>
      <c r="F3594" t="s">
        <v>25</v>
      </c>
      <c r="G3594" t="s">
        <v>24</v>
      </c>
      <c r="H3594" t="s">
        <v>58</v>
      </c>
      <c r="I3594" s="1">
        <v>64423</v>
      </c>
      <c r="J3594" s="2">
        <f>VLOOKUP(Oliusala[[#This Row],[tegund]],Tegundir!$B$2:$D$19,3,FALSE)*Oliusala[[#This Row],[magn]]/1000</f>
        <v>55.725894999999994</v>
      </c>
      <c r="K3594">
        <v>2012</v>
      </c>
      <c r="L3594" t="s">
        <v>18</v>
      </c>
      <c r="M3594" s="144" t="s">
        <v>59</v>
      </c>
    </row>
    <row r="3595" spans="1:15" x14ac:dyDescent="0.2">
      <c r="A3595" t="s">
        <v>68</v>
      </c>
      <c r="B3595" s="144" t="s">
        <v>68</v>
      </c>
      <c r="C3595">
        <v>600</v>
      </c>
      <c r="D3595" t="str">
        <f>VLOOKUP(Oliusala[[#This Row],[postnumer]],Sveitarfelog[#All],4,FALSE)</f>
        <v>Akureyrarbær,Eyjafjarðarsveit,Hörgársveit,Svalbarðsstrandarhreppur,Grýtubakkahreppur</v>
      </c>
      <c r="E3595" t="str">
        <f>VLOOKUP(Oliusala[[#This Row],[postnumer]],Sveitarfelog[#All],5,FALSE)</f>
        <v>Norðurland eystra</v>
      </c>
      <c r="F3595" t="s">
        <v>25</v>
      </c>
      <c r="G3595" t="s">
        <v>24</v>
      </c>
      <c r="H3595" t="s">
        <v>58</v>
      </c>
      <c r="I3595" s="1">
        <v>1879703</v>
      </c>
      <c r="J3595" s="2">
        <f>VLOOKUP(Oliusala[[#This Row],[tegund]],Tegundir!$B$2:$D$19,3,FALSE)*Oliusala[[#This Row],[magn]]/1000</f>
        <v>1625.9430950000001</v>
      </c>
      <c r="K3595">
        <v>2012</v>
      </c>
      <c r="L3595" t="s">
        <v>1955</v>
      </c>
      <c r="M3595" s="144" t="s">
        <v>59</v>
      </c>
    </row>
    <row r="3596" spans="1:15" x14ac:dyDescent="0.2">
      <c r="A3596" t="s">
        <v>57</v>
      </c>
      <c r="B3596" s="144" t="s">
        <v>68</v>
      </c>
      <c r="C3596">
        <v>600</v>
      </c>
      <c r="D3596" t="str">
        <f>VLOOKUP(Oliusala[[#This Row],[postnumer]],Sveitarfelog[#All],4,FALSE)</f>
        <v>Akureyrarbær,Eyjafjarðarsveit,Hörgársveit,Svalbarðsstrandarhreppur,Grýtubakkahreppur</v>
      </c>
      <c r="E3596" t="str">
        <f>VLOOKUP(Oliusala[[#This Row],[postnumer]],Sveitarfelog[#All],5,FALSE)</f>
        <v>Norðurland eystra</v>
      </c>
      <c r="F3596" t="s">
        <v>25</v>
      </c>
      <c r="G3596" t="s">
        <v>24</v>
      </c>
      <c r="H3596" t="s">
        <v>58</v>
      </c>
      <c r="I3596" s="1">
        <v>357</v>
      </c>
      <c r="J3596" s="2">
        <f>VLOOKUP(Oliusala[[#This Row],[tegund]],Tegundir!$B$2:$D$19,3,FALSE)*Oliusala[[#This Row],[magn]]/1000</f>
        <v>0.308805</v>
      </c>
      <c r="K3596">
        <v>2012</v>
      </c>
      <c r="L3596" t="s">
        <v>1955</v>
      </c>
      <c r="M3596" s="144" t="s">
        <v>59</v>
      </c>
    </row>
    <row r="3597" spans="1:15" x14ac:dyDescent="0.2">
      <c r="A3597" t="s">
        <v>68</v>
      </c>
      <c r="B3597" s="144" t="s">
        <v>68</v>
      </c>
      <c r="C3597">
        <v>600</v>
      </c>
      <c r="D3597" t="str">
        <f>VLOOKUP(Oliusala[[#This Row],[postnumer]],Sveitarfelog[#All],4,FALSE)</f>
        <v>Akureyrarbær,Eyjafjarðarsveit,Hörgársveit,Svalbarðsstrandarhreppur,Grýtubakkahreppur</v>
      </c>
      <c r="E3597" t="str">
        <f>VLOOKUP(Oliusala[[#This Row],[postnumer]],Sveitarfelog[#All],5,FALSE)</f>
        <v>Norðurland eystra</v>
      </c>
      <c r="F3597" t="s">
        <v>25</v>
      </c>
      <c r="G3597" t="s">
        <v>24</v>
      </c>
      <c r="H3597" t="s">
        <v>61</v>
      </c>
      <c r="I3597" s="1">
        <v>221</v>
      </c>
      <c r="J3597" s="2">
        <f>VLOOKUP(Oliusala[[#This Row],[tegund]],Tegundir!$B$2:$D$19,3,FALSE)*Oliusala[[#This Row],[magn]]/1000</f>
        <v>0.191165</v>
      </c>
      <c r="K3597">
        <v>2012</v>
      </c>
      <c r="L3597" t="s">
        <v>1955</v>
      </c>
      <c r="M3597" s="144" t="s">
        <v>62</v>
      </c>
    </row>
    <row r="3598" spans="1:15" x14ac:dyDescent="0.2">
      <c r="A3598" t="s">
        <v>68</v>
      </c>
      <c r="B3598" s="144" t="s">
        <v>68</v>
      </c>
      <c r="C3598">
        <v>600</v>
      </c>
      <c r="D3598" t="str">
        <f>VLOOKUP(Oliusala[[#This Row],[postnumer]],Sveitarfelog[#All],4,FALSE)</f>
        <v>Akureyrarbær,Eyjafjarðarsveit,Hörgársveit,Svalbarðsstrandarhreppur,Grýtubakkahreppur</v>
      </c>
      <c r="E3598" t="str">
        <f>VLOOKUP(Oliusala[[#This Row],[postnumer]],Sveitarfelog[#All],5,FALSE)</f>
        <v>Norðurland eystra</v>
      </c>
      <c r="F3598" t="s">
        <v>29</v>
      </c>
      <c r="G3598" t="s">
        <v>24</v>
      </c>
      <c r="H3598" t="s">
        <v>61</v>
      </c>
      <c r="I3598" s="1">
        <v>645607</v>
      </c>
      <c r="J3598" s="2">
        <f>VLOOKUP(Oliusala[[#This Row],[tegund]],Tegundir!$B$2:$D$19,3,FALSE)*Oliusala[[#This Row],[magn]]/1000</f>
        <v>558.45005500000002</v>
      </c>
      <c r="K3598">
        <v>2012</v>
      </c>
      <c r="L3598" t="s">
        <v>19</v>
      </c>
      <c r="M3598" s="144" t="s">
        <v>62</v>
      </c>
      <c r="O3598" s="144" t="s">
        <v>1998</v>
      </c>
    </row>
    <row r="3599" spans="1:15" x14ac:dyDescent="0.2">
      <c r="A3599" t="s">
        <v>68</v>
      </c>
      <c r="B3599" s="144" t="s">
        <v>68</v>
      </c>
      <c r="C3599">
        <v>600</v>
      </c>
      <c r="D3599" t="str">
        <f>VLOOKUP(Oliusala[[#This Row],[postnumer]],Sveitarfelog[#All],4,FALSE)</f>
        <v>Akureyrarbær,Eyjafjarðarsveit,Hörgársveit,Svalbarðsstrandarhreppur,Grýtubakkahreppur</v>
      </c>
      <c r="E3599" t="str">
        <f>VLOOKUP(Oliusala[[#This Row],[postnumer]],Sveitarfelog[#All],5,FALSE)</f>
        <v>Norðurland eystra</v>
      </c>
      <c r="F3599" t="s">
        <v>30</v>
      </c>
      <c r="G3599" t="s">
        <v>24</v>
      </c>
      <c r="H3599" t="s">
        <v>61</v>
      </c>
      <c r="I3599" s="1">
        <v>450007</v>
      </c>
      <c r="J3599" s="2">
        <f>VLOOKUP(Oliusala[[#This Row],[tegund]],Tegundir!$B$2:$D$19,3,FALSE)*Oliusala[[#This Row],[magn]]/1000</f>
        <v>389.256055</v>
      </c>
      <c r="K3599">
        <v>2012</v>
      </c>
      <c r="L3599" t="s">
        <v>19</v>
      </c>
      <c r="M3599" s="144" t="s">
        <v>62</v>
      </c>
      <c r="O3599" s="144" t="s">
        <v>1998</v>
      </c>
    </row>
    <row r="3600" spans="1:15" x14ac:dyDescent="0.2">
      <c r="A3600" t="s">
        <v>68</v>
      </c>
      <c r="B3600" s="144" t="s">
        <v>68</v>
      </c>
      <c r="C3600">
        <v>600</v>
      </c>
      <c r="D3600" t="str">
        <f>VLOOKUP(Oliusala[[#This Row],[postnumer]],Sveitarfelog[#All],4,FALSE)</f>
        <v>Akureyrarbær,Eyjafjarðarsveit,Hörgársveit,Svalbarðsstrandarhreppur,Grýtubakkahreppur</v>
      </c>
      <c r="E3600" t="str">
        <f>VLOOKUP(Oliusala[[#This Row],[postnumer]],Sveitarfelog[#All],5,FALSE)</f>
        <v>Norðurland eystra</v>
      </c>
      <c r="F3600" t="s">
        <v>24</v>
      </c>
      <c r="G3600" t="s">
        <v>24</v>
      </c>
      <c r="H3600" t="s">
        <v>58</v>
      </c>
      <c r="I3600" s="1">
        <v>972446</v>
      </c>
      <c r="J3600" s="2">
        <f>VLOOKUP(Oliusala[[#This Row],[tegund]],Tegundir!$B$2:$D$19,3,FALSE)*Oliusala[[#This Row],[magn]]/1000</f>
        <v>841.16579000000002</v>
      </c>
      <c r="K3600">
        <v>2012</v>
      </c>
      <c r="L3600" t="s">
        <v>18</v>
      </c>
      <c r="M3600" s="144" t="s">
        <v>59</v>
      </c>
    </row>
    <row r="3601" spans="1:15" x14ac:dyDescent="0.2">
      <c r="A3601" t="s">
        <v>68</v>
      </c>
      <c r="B3601" s="144" t="s">
        <v>68</v>
      </c>
      <c r="C3601">
        <v>600</v>
      </c>
      <c r="D3601" t="str">
        <f>VLOOKUP(Oliusala[[#This Row],[postnumer]],Sveitarfelog[#All],4,FALSE)</f>
        <v>Akureyrarbær,Eyjafjarðarsveit,Hörgársveit,Svalbarðsstrandarhreppur,Grýtubakkahreppur</v>
      </c>
      <c r="E3601" t="str">
        <f>VLOOKUP(Oliusala[[#This Row],[postnumer]],Sveitarfelog[#All],5,FALSE)</f>
        <v>Norðurland eystra</v>
      </c>
      <c r="F3601" t="s">
        <v>27</v>
      </c>
      <c r="G3601" t="s">
        <v>24</v>
      </c>
      <c r="H3601" t="s">
        <v>58</v>
      </c>
      <c r="I3601" s="1">
        <v>295102</v>
      </c>
      <c r="J3601" s="2">
        <f>VLOOKUP(Oliusala[[#This Row],[tegund]],Tegundir!$B$2:$D$19,3,FALSE)*Oliusala[[#This Row],[magn]]/1000</f>
        <v>255.26323000000002</v>
      </c>
      <c r="K3601">
        <v>2012</v>
      </c>
      <c r="L3601" t="s">
        <v>19</v>
      </c>
      <c r="M3601" s="144" t="s">
        <v>59</v>
      </c>
      <c r="O3601" s="144" t="s">
        <v>1998</v>
      </c>
    </row>
    <row r="3602" spans="1:15" x14ac:dyDescent="0.2">
      <c r="A3602" t="s">
        <v>68</v>
      </c>
      <c r="B3602" s="144" t="s">
        <v>68</v>
      </c>
      <c r="C3602">
        <v>600</v>
      </c>
      <c r="D3602" t="str">
        <f>VLOOKUP(Oliusala[[#This Row],[postnumer]],Sveitarfelog[#All],4,FALSE)</f>
        <v>Akureyrarbær,Eyjafjarðarsveit,Hörgársveit,Svalbarðsstrandarhreppur,Grýtubakkahreppur</v>
      </c>
      <c r="E3602" t="str">
        <f>VLOOKUP(Oliusala[[#This Row],[postnumer]],Sveitarfelog[#All],5,FALSE)</f>
        <v>Norðurland eystra</v>
      </c>
      <c r="F3602" t="s">
        <v>29</v>
      </c>
      <c r="G3602" t="s">
        <v>24</v>
      </c>
      <c r="H3602" t="s">
        <v>58</v>
      </c>
      <c r="I3602" s="1">
        <v>3771513</v>
      </c>
      <c r="J3602" s="2">
        <f>VLOOKUP(Oliusala[[#This Row],[tegund]],Tegundir!$B$2:$D$19,3,FALSE)*Oliusala[[#This Row],[magn]]/1000</f>
        <v>3262.358745</v>
      </c>
      <c r="K3602">
        <v>2012</v>
      </c>
      <c r="L3602" t="s">
        <v>19</v>
      </c>
      <c r="M3602" s="144" t="s">
        <v>59</v>
      </c>
      <c r="O3602" s="144" t="s">
        <v>1998</v>
      </c>
    </row>
    <row r="3603" spans="1:15" x14ac:dyDescent="0.2">
      <c r="A3603" t="s">
        <v>68</v>
      </c>
      <c r="B3603" s="144" t="s">
        <v>68</v>
      </c>
      <c r="C3603">
        <v>600</v>
      </c>
      <c r="D3603" t="str">
        <f>VLOOKUP(Oliusala[[#This Row],[postnumer]],Sveitarfelog[#All],4,FALSE)</f>
        <v>Akureyrarbær,Eyjafjarðarsveit,Hörgársveit,Svalbarðsstrandarhreppur,Grýtubakkahreppur</v>
      </c>
      <c r="E3603" t="str">
        <f>VLOOKUP(Oliusala[[#This Row],[postnumer]],Sveitarfelog[#All],5,FALSE)</f>
        <v>Norðurland eystra</v>
      </c>
      <c r="F3603" t="s">
        <v>30</v>
      </c>
      <c r="G3603" t="s">
        <v>24</v>
      </c>
      <c r="H3603" t="s">
        <v>58</v>
      </c>
      <c r="I3603" s="1">
        <v>225632</v>
      </c>
      <c r="J3603" s="2">
        <f>VLOOKUP(Oliusala[[#This Row],[tegund]],Tegundir!$B$2:$D$19,3,FALSE)*Oliusala[[#This Row],[magn]]/1000</f>
        <v>195.17167999999998</v>
      </c>
      <c r="K3603">
        <v>2012</v>
      </c>
      <c r="L3603" t="s">
        <v>19</v>
      </c>
      <c r="M3603" s="144" t="s">
        <v>59</v>
      </c>
      <c r="O3603" s="144" t="s">
        <v>1998</v>
      </c>
    </row>
    <row r="3604" spans="1:15" x14ac:dyDescent="0.2">
      <c r="A3604" t="s">
        <v>57</v>
      </c>
      <c r="B3604" s="144" t="s">
        <v>68</v>
      </c>
      <c r="C3604">
        <v>600</v>
      </c>
      <c r="D3604" t="str">
        <f>VLOOKUP(Oliusala[[#This Row],[postnumer]],Sveitarfelog[#All],4,FALSE)</f>
        <v>Akureyrarbær,Eyjafjarðarsveit,Hörgársveit,Svalbarðsstrandarhreppur,Grýtubakkahreppur</v>
      </c>
      <c r="E3604" t="str">
        <f>VLOOKUP(Oliusala[[#This Row],[postnumer]],Sveitarfelog[#All],5,FALSE)</f>
        <v>Norðurland eystra</v>
      </c>
      <c r="F3604" t="s">
        <v>24</v>
      </c>
      <c r="G3604" t="s">
        <v>24</v>
      </c>
      <c r="H3604" t="s">
        <v>58</v>
      </c>
      <c r="I3604" s="1">
        <v>39756</v>
      </c>
      <c r="J3604" s="2">
        <f>VLOOKUP(Oliusala[[#This Row],[tegund]],Tegundir!$B$2:$D$19,3,FALSE)*Oliusala[[#This Row],[magn]]/1000</f>
        <v>34.388940000000005</v>
      </c>
      <c r="K3604">
        <v>2012</v>
      </c>
      <c r="L3604" t="s">
        <v>18</v>
      </c>
      <c r="M3604" s="144" t="s">
        <v>59</v>
      </c>
    </row>
    <row r="3605" spans="1:15" x14ac:dyDescent="0.2">
      <c r="A3605" t="s">
        <v>57</v>
      </c>
      <c r="B3605" s="144" t="s">
        <v>68</v>
      </c>
      <c r="C3605">
        <v>600</v>
      </c>
      <c r="D3605" t="str">
        <f>VLOOKUP(Oliusala[[#This Row],[postnumer]],Sveitarfelog[#All],4,FALSE)</f>
        <v>Akureyrarbær,Eyjafjarðarsveit,Hörgársveit,Svalbarðsstrandarhreppur,Grýtubakkahreppur</v>
      </c>
      <c r="E3605" t="str">
        <f>VLOOKUP(Oliusala[[#This Row],[postnumer]],Sveitarfelog[#All],5,FALSE)</f>
        <v>Norðurland eystra</v>
      </c>
      <c r="F3605" t="s">
        <v>29</v>
      </c>
      <c r="G3605" t="s">
        <v>24</v>
      </c>
      <c r="H3605" t="s">
        <v>60</v>
      </c>
      <c r="I3605" s="1">
        <v>11009</v>
      </c>
      <c r="J3605" s="2">
        <f>VLOOKUP(Oliusala[[#This Row],[tegund]],Tegundir!$B$2:$D$19,3,FALSE)*Oliusala[[#This Row],[magn]]/1000</f>
        <v>9.5227850000000007</v>
      </c>
      <c r="K3605">
        <v>2012</v>
      </c>
      <c r="L3605" t="s">
        <v>19</v>
      </c>
      <c r="M3605" s="144" t="s">
        <v>59</v>
      </c>
      <c r="O3605" s="144" t="s">
        <v>1998</v>
      </c>
    </row>
    <row r="3606" spans="1:15" x14ac:dyDescent="0.2">
      <c r="A3606" t="s">
        <v>63</v>
      </c>
      <c r="B3606" s="144" t="s">
        <v>68</v>
      </c>
      <c r="C3606">
        <v>600</v>
      </c>
      <c r="D3606" t="str">
        <f>VLOOKUP(Oliusala[[#This Row],[postnumer]],Sveitarfelog[#All],4,FALSE)</f>
        <v>Akureyrarbær,Eyjafjarðarsveit,Hörgársveit,Svalbarðsstrandarhreppur,Grýtubakkahreppur</v>
      </c>
      <c r="E3606" t="str">
        <f>VLOOKUP(Oliusala[[#This Row],[postnumer]],Sveitarfelog[#All],5,FALSE)</f>
        <v>Norðurland eystra</v>
      </c>
      <c r="F3606" t="s">
        <v>24</v>
      </c>
      <c r="G3606" t="s">
        <v>24</v>
      </c>
      <c r="H3606" t="s">
        <v>58</v>
      </c>
      <c r="I3606" s="1">
        <v>258190</v>
      </c>
      <c r="J3606" s="2">
        <f>VLOOKUP(Oliusala[[#This Row],[tegund]],Tegundir!$B$2:$D$19,3,FALSE)*Oliusala[[#This Row],[magn]]/1000</f>
        <v>223.33435</v>
      </c>
      <c r="K3606">
        <v>2012</v>
      </c>
      <c r="L3606" t="s">
        <v>18</v>
      </c>
      <c r="M3606" s="144" t="s">
        <v>59</v>
      </c>
    </row>
    <row r="3607" spans="1:15" x14ac:dyDescent="0.2">
      <c r="A3607" t="s">
        <v>63</v>
      </c>
      <c r="B3607" s="144" t="s">
        <v>68</v>
      </c>
      <c r="C3607">
        <v>600</v>
      </c>
      <c r="D3607" t="str">
        <f>VLOOKUP(Oliusala[[#This Row],[postnumer]],Sveitarfelog[#All],4,FALSE)</f>
        <v>Akureyrarbær,Eyjafjarðarsveit,Hörgársveit,Svalbarðsstrandarhreppur,Grýtubakkahreppur</v>
      </c>
      <c r="E3607" t="str">
        <f>VLOOKUP(Oliusala[[#This Row],[postnumer]],Sveitarfelog[#All],5,FALSE)</f>
        <v>Norðurland eystra</v>
      </c>
      <c r="F3607" t="s">
        <v>24</v>
      </c>
      <c r="G3607" t="s">
        <v>24</v>
      </c>
      <c r="H3607" t="s">
        <v>58</v>
      </c>
      <c r="I3607" s="1">
        <v>5541141</v>
      </c>
      <c r="J3607" s="2">
        <f>VLOOKUP(Oliusala[[#This Row],[tegund]],Tegundir!$B$2:$D$19,3,FALSE)*Oliusala[[#This Row],[magn]]/1000</f>
        <v>4793.0869649999995</v>
      </c>
      <c r="K3607">
        <v>2012</v>
      </c>
      <c r="L3607" t="s">
        <v>18</v>
      </c>
      <c r="M3607" s="144" t="s">
        <v>59</v>
      </c>
    </row>
    <row r="3608" spans="1:15" x14ac:dyDescent="0.2">
      <c r="A3608" t="s">
        <v>63</v>
      </c>
      <c r="B3608" s="144" t="s">
        <v>68</v>
      </c>
      <c r="C3608">
        <v>600</v>
      </c>
      <c r="D3608" t="str">
        <f>VLOOKUP(Oliusala[[#This Row],[postnumer]],Sveitarfelog[#All],4,FALSE)</f>
        <v>Akureyrarbær,Eyjafjarðarsveit,Hörgársveit,Svalbarðsstrandarhreppur,Grýtubakkahreppur</v>
      </c>
      <c r="E3608" t="str">
        <f>VLOOKUP(Oliusala[[#This Row],[postnumer]],Sveitarfelog[#All],5,FALSE)</f>
        <v>Norðurland eystra</v>
      </c>
      <c r="F3608" t="s">
        <v>30</v>
      </c>
      <c r="G3608" t="s">
        <v>24</v>
      </c>
      <c r="H3608" t="s">
        <v>58</v>
      </c>
      <c r="I3608" s="1">
        <v>54</v>
      </c>
      <c r="J3608" s="2">
        <f>VLOOKUP(Oliusala[[#This Row],[tegund]],Tegundir!$B$2:$D$19,3,FALSE)*Oliusala[[#This Row],[magn]]/1000</f>
        <v>4.6710000000000002E-2</v>
      </c>
      <c r="K3608">
        <v>2012</v>
      </c>
      <c r="L3608" t="s">
        <v>19</v>
      </c>
      <c r="M3608" s="144" t="s">
        <v>59</v>
      </c>
      <c r="O3608" s="144" t="s">
        <v>1998</v>
      </c>
    </row>
    <row r="3609" spans="1:15" x14ac:dyDescent="0.2">
      <c r="A3609" t="s">
        <v>63</v>
      </c>
      <c r="B3609" s="144" t="s">
        <v>68</v>
      </c>
      <c r="C3609">
        <v>600</v>
      </c>
      <c r="D3609" t="str">
        <f>VLOOKUP(Oliusala[[#This Row],[postnumer]],Sveitarfelog[#All],4,FALSE)</f>
        <v>Akureyrarbær,Eyjafjarðarsveit,Hörgársveit,Svalbarðsstrandarhreppur,Grýtubakkahreppur</v>
      </c>
      <c r="E3609" t="str">
        <f>VLOOKUP(Oliusala[[#This Row],[postnumer]],Sveitarfelog[#All],5,FALSE)</f>
        <v>Norðurland eystra</v>
      </c>
      <c r="F3609" t="s">
        <v>24</v>
      </c>
      <c r="G3609" t="s">
        <v>24</v>
      </c>
      <c r="H3609" t="s">
        <v>58</v>
      </c>
      <c r="I3609" s="1">
        <v>124899</v>
      </c>
      <c r="J3609" s="2">
        <f>VLOOKUP(Oliusala[[#This Row],[tegund]],Tegundir!$B$2:$D$19,3,FALSE)*Oliusala[[#This Row],[magn]]/1000</f>
        <v>108.03763499999999</v>
      </c>
      <c r="K3609">
        <v>2012</v>
      </c>
      <c r="L3609" t="s">
        <v>18</v>
      </c>
      <c r="M3609" s="144" t="s">
        <v>59</v>
      </c>
    </row>
    <row r="3610" spans="1:15" x14ac:dyDescent="0.2">
      <c r="A3610" t="s">
        <v>63</v>
      </c>
      <c r="B3610" s="144" t="s">
        <v>68</v>
      </c>
      <c r="C3610">
        <v>600</v>
      </c>
      <c r="D3610" t="str">
        <f>VLOOKUP(Oliusala[[#This Row],[postnumer]],Sveitarfelog[#All],4,FALSE)</f>
        <v>Akureyrarbær,Eyjafjarðarsveit,Hörgársveit,Svalbarðsstrandarhreppur,Grýtubakkahreppur</v>
      </c>
      <c r="E3610" t="str">
        <f>VLOOKUP(Oliusala[[#This Row],[postnumer]],Sveitarfelog[#All],5,FALSE)</f>
        <v>Norðurland eystra</v>
      </c>
      <c r="F3610" t="s">
        <v>24</v>
      </c>
      <c r="G3610" t="s">
        <v>24</v>
      </c>
      <c r="H3610" t="s">
        <v>58</v>
      </c>
      <c r="I3610" s="1">
        <v>1972642</v>
      </c>
      <c r="J3610" s="2">
        <f>VLOOKUP(Oliusala[[#This Row],[tegund]],Tegundir!$B$2:$D$19,3,FALSE)*Oliusala[[#This Row],[magn]]/1000</f>
        <v>1706.3353300000001</v>
      </c>
      <c r="K3610">
        <v>2012</v>
      </c>
      <c r="L3610" t="s">
        <v>18</v>
      </c>
      <c r="M3610" s="144" t="s">
        <v>59</v>
      </c>
    </row>
    <row r="3611" spans="1:15" x14ac:dyDescent="0.2">
      <c r="A3611" t="s">
        <v>63</v>
      </c>
      <c r="B3611" s="144" t="s">
        <v>68</v>
      </c>
      <c r="C3611">
        <v>600</v>
      </c>
      <c r="D3611" t="str">
        <f>VLOOKUP(Oliusala[[#This Row],[postnumer]],Sveitarfelog[#All],4,FALSE)</f>
        <v>Akureyrarbær,Eyjafjarðarsveit,Hörgársveit,Svalbarðsstrandarhreppur,Grýtubakkahreppur</v>
      </c>
      <c r="E3611" t="str">
        <f>VLOOKUP(Oliusala[[#This Row],[postnumer]],Sveitarfelog[#All],5,FALSE)</f>
        <v>Norðurland eystra</v>
      </c>
      <c r="F3611" t="s">
        <v>24</v>
      </c>
      <c r="G3611" t="s">
        <v>24</v>
      </c>
      <c r="H3611" t="s">
        <v>58</v>
      </c>
      <c r="I3611" s="1">
        <v>265245</v>
      </c>
      <c r="J3611" s="2">
        <f>VLOOKUP(Oliusala[[#This Row],[tegund]],Tegundir!$B$2:$D$19,3,FALSE)*Oliusala[[#This Row],[magn]]/1000</f>
        <v>229.436925</v>
      </c>
      <c r="K3611">
        <v>2012</v>
      </c>
      <c r="L3611" t="s">
        <v>18</v>
      </c>
      <c r="M3611" s="144" t="s">
        <v>59</v>
      </c>
    </row>
    <row r="3612" spans="1:15" x14ac:dyDescent="0.2">
      <c r="A3612" t="s">
        <v>63</v>
      </c>
      <c r="B3612" s="144" t="s">
        <v>68</v>
      </c>
      <c r="C3612">
        <v>600</v>
      </c>
      <c r="D3612" t="str">
        <f>VLOOKUP(Oliusala[[#This Row],[postnumer]],Sveitarfelog[#All],4,FALSE)</f>
        <v>Akureyrarbær,Eyjafjarðarsveit,Hörgársveit,Svalbarðsstrandarhreppur,Grýtubakkahreppur</v>
      </c>
      <c r="E3612" t="str">
        <f>VLOOKUP(Oliusala[[#This Row],[postnumer]],Sveitarfelog[#All],5,FALSE)</f>
        <v>Norðurland eystra</v>
      </c>
      <c r="F3612" t="s">
        <v>24</v>
      </c>
      <c r="G3612" t="s">
        <v>24</v>
      </c>
      <c r="H3612" t="s">
        <v>58</v>
      </c>
      <c r="I3612" s="1">
        <v>520804</v>
      </c>
      <c r="J3612" s="2">
        <f>VLOOKUP(Oliusala[[#This Row],[tegund]],Tegundir!$B$2:$D$19,3,FALSE)*Oliusala[[#This Row],[magn]]/1000</f>
        <v>450.49546000000004</v>
      </c>
      <c r="K3612">
        <v>2012</v>
      </c>
      <c r="L3612" t="s">
        <v>18</v>
      </c>
      <c r="M3612" s="144" t="s">
        <v>59</v>
      </c>
    </row>
    <row r="3613" spans="1:15" x14ac:dyDescent="0.2">
      <c r="A3613" t="s">
        <v>139</v>
      </c>
      <c r="B3613" s="144" t="s">
        <v>139</v>
      </c>
      <c r="C3613">
        <v>601</v>
      </c>
      <c r="D3613" t="str">
        <f>VLOOKUP(Oliusala[[#This Row],[postnumer]],Sveitarfelog[#All],4,FALSE)</f>
        <v>Akureyrarbær,Eyjafjarðarsveit,Hörgársveit,Svalbarðsstrandarhreppur,Grýtubakkahreppur</v>
      </c>
      <c r="E3613" t="str">
        <f>VLOOKUP(Oliusala[[#This Row],[postnumer]],Sveitarfelog[#All],5,FALSE)</f>
        <v>Norðurland eystra</v>
      </c>
      <c r="F3613" t="s">
        <v>24</v>
      </c>
      <c r="G3613" t="s">
        <v>24</v>
      </c>
      <c r="H3613" t="s">
        <v>58</v>
      </c>
      <c r="I3613" s="1">
        <v>3496</v>
      </c>
      <c r="J3613" s="2">
        <f>VLOOKUP(Oliusala[[#This Row],[tegund]],Tegundir!$B$2:$D$19,3,FALSE)*Oliusala[[#This Row],[magn]]/1000</f>
        <v>3.0240399999999998</v>
      </c>
      <c r="K3613">
        <v>2012</v>
      </c>
      <c r="L3613" t="s">
        <v>18</v>
      </c>
      <c r="M3613" s="144" t="s">
        <v>59</v>
      </c>
    </row>
    <row r="3614" spans="1:15" x14ac:dyDescent="0.2">
      <c r="A3614" t="s">
        <v>63</v>
      </c>
      <c r="B3614" s="144" t="s">
        <v>138</v>
      </c>
      <c r="C3614">
        <v>601</v>
      </c>
      <c r="D3614" t="str">
        <f>VLOOKUP(Oliusala[[#This Row],[postnumer]],Sveitarfelog[#All],4,FALSE)</f>
        <v>Akureyrarbær,Eyjafjarðarsveit,Hörgársveit,Svalbarðsstrandarhreppur,Grýtubakkahreppur</v>
      </c>
      <c r="E3614" t="str">
        <f>VLOOKUP(Oliusala[[#This Row],[postnumer]],Sveitarfelog[#All],5,FALSE)</f>
        <v>Norðurland eystra</v>
      </c>
      <c r="F3614" t="s">
        <v>24</v>
      </c>
      <c r="G3614" t="s">
        <v>24</v>
      </c>
      <c r="H3614" t="s">
        <v>58</v>
      </c>
      <c r="I3614" s="1">
        <v>1543</v>
      </c>
      <c r="J3614" s="2">
        <f>VLOOKUP(Oliusala[[#This Row],[tegund]],Tegundir!$B$2:$D$19,3,FALSE)*Oliusala[[#This Row],[magn]]/1000</f>
        <v>1.334695</v>
      </c>
      <c r="K3614">
        <v>2012</v>
      </c>
      <c r="L3614" t="s">
        <v>18</v>
      </c>
      <c r="M3614" s="144" t="s">
        <v>59</v>
      </c>
    </row>
    <row r="3615" spans="1:15" x14ac:dyDescent="0.2">
      <c r="A3615" t="s">
        <v>57</v>
      </c>
      <c r="B3615" s="144" t="s">
        <v>138</v>
      </c>
      <c r="C3615">
        <v>601</v>
      </c>
      <c r="D3615" t="str">
        <f>VLOOKUP(Oliusala[[#This Row],[postnumer]],Sveitarfelog[#All],4,FALSE)</f>
        <v>Akureyrarbær,Eyjafjarðarsveit,Hörgársveit,Svalbarðsstrandarhreppur,Grýtubakkahreppur</v>
      </c>
      <c r="E3615" t="str">
        <f>VLOOKUP(Oliusala[[#This Row],[postnumer]],Sveitarfelog[#All],5,FALSE)</f>
        <v>Norðurland eystra</v>
      </c>
      <c r="F3615" t="s">
        <v>25</v>
      </c>
      <c r="G3615" t="s">
        <v>24</v>
      </c>
      <c r="H3615" t="s">
        <v>60</v>
      </c>
      <c r="I3615" s="1">
        <v>98263</v>
      </c>
      <c r="J3615" s="2">
        <f>VLOOKUP(Oliusala[[#This Row],[tegund]],Tegundir!$B$2:$D$19,3,FALSE)*Oliusala[[#This Row],[magn]]/1000</f>
        <v>84.997495000000001</v>
      </c>
      <c r="K3615">
        <v>2012</v>
      </c>
      <c r="L3615" t="s">
        <v>19</v>
      </c>
      <c r="M3615" s="144" t="s">
        <v>59</v>
      </c>
      <c r="O3615" s="144" t="s">
        <v>1997</v>
      </c>
    </row>
    <row r="3616" spans="1:15" x14ac:dyDescent="0.2">
      <c r="A3616" t="s">
        <v>68</v>
      </c>
      <c r="B3616" s="144" t="s">
        <v>140</v>
      </c>
      <c r="C3616">
        <v>610</v>
      </c>
      <c r="D3616" t="str">
        <f>VLOOKUP(Oliusala[[#This Row],[postnumer]],Sveitarfelog[#All],4,FALSE)</f>
        <v>Akureyrarbær,Eyjafjarðarsveit,Hörgársveit,Svalbarðsstrandarhreppur,Grýtubakkahreppur</v>
      </c>
      <c r="E3616" t="str">
        <f>VLOOKUP(Oliusala[[#This Row],[postnumer]],Sveitarfelog[#All],5,FALSE)</f>
        <v>Norðurland eystra</v>
      </c>
      <c r="F3616" t="s">
        <v>25</v>
      </c>
      <c r="G3616" t="s">
        <v>24</v>
      </c>
      <c r="H3616" t="s">
        <v>60</v>
      </c>
      <c r="I3616" s="1">
        <v>29910</v>
      </c>
      <c r="J3616" s="2">
        <f>VLOOKUP(Oliusala[[#This Row],[tegund]],Tegundir!$B$2:$D$19,3,FALSE)*Oliusala[[#This Row],[magn]]/1000</f>
        <v>25.872150000000001</v>
      </c>
      <c r="K3616">
        <v>2012</v>
      </c>
      <c r="L3616" t="s">
        <v>1955</v>
      </c>
      <c r="M3616" s="144" t="s">
        <v>59</v>
      </c>
    </row>
    <row r="3617" spans="1:15" x14ac:dyDescent="0.2">
      <c r="A3617" t="s">
        <v>57</v>
      </c>
      <c r="B3617" s="144" t="s">
        <v>140</v>
      </c>
      <c r="C3617">
        <v>610</v>
      </c>
      <c r="D3617" t="str">
        <f>VLOOKUP(Oliusala[[#This Row],[postnumer]],Sveitarfelog[#All],4,FALSE)</f>
        <v>Akureyrarbær,Eyjafjarðarsveit,Hörgársveit,Svalbarðsstrandarhreppur,Grýtubakkahreppur</v>
      </c>
      <c r="E3617" t="str">
        <f>VLOOKUP(Oliusala[[#This Row],[postnumer]],Sveitarfelog[#All],5,FALSE)</f>
        <v>Norðurland eystra</v>
      </c>
      <c r="F3617" t="s">
        <v>25</v>
      </c>
      <c r="G3617" t="s">
        <v>24</v>
      </c>
      <c r="H3617" t="s">
        <v>60</v>
      </c>
      <c r="I3617" s="1">
        <v>69575</v>
      </c>
      <c r="J3617" s="2">
        <f>VLOOKUP(Oliusala[[#This Row],[tegund]],Tegundir!$B$2:$D$19,3,FALSE)*Oliusala[[#This Row],[magn]]/1000</f>
        <v>60.182375</v>
      </c>
      <c r="K3617">
        <v>2012</v>
      </c>
      <c r="L3617" t="s">
        <v>1955</v>
      </c>
      <c r="M3617" s="144" t="s">
        <v>59</v>
      </c>
    </row>
    <row r="3618" spans="1:15" x14ac:dyDescent="0.2">
      <c r="A3618" t="s">
        <v>68</v>
      </c>
      <c r="B3618" s="144" t="s">
        <v>140</v>
      </c>
      <c r="C3618">
        <v>610</v>
      </c>
      <c r="D3618" t="str">
        <f>VLOOKUP(Oliusala[[#This Row],[postnumer]],Sveitarfelog[#All],4,FALSE)</f>
        <v>Akureyrarbær,Eyjafjarðarsveit,Hörgársveit,Svalbarðsstrandarhreppur,Grýtubakkahreppur</v>
      </c>
      <c r="E3618" t="str">
        <f>VLOOKUP(Oliusala[[#This Row],[postnumer]],Sveitarfelog[#All],5,FALSE)</f>
        <v>Norðurland eystra</v>
      </c>
      <c r="F3618" t="s">
        <v>24</v>
      </c>
      <c r="G3618" t="s">
        <v>24</v>
      </c>
      <c r="H3618" t="s">
        <v>60</v>
      </c>
      <c r="I3618" s="1">
        <v>8267</v>
      </c>
      <c r="J3618" s="2">
        <f>VLOOKUP(Oliusala[[#This Row],[tegund]],Tegundir!$B$2:$D$19,3,FALSE)*Oliusala[[#This Row],[magn]]/1000</f>
        <v>7.1509549999999997</v>
      </c>
      <c r="K3618">
        <v>2012</v>
      </c>
      <c r="L3618" t="s">
        <v>18</v>
      </c>
      <c r="M3618" s="144" t="s">
        <v>59</v>
      </c>
    </row>
    <row r="3619" spans="1:15" x14ac:dyDescent="0.2">
      <c r="A3619" t="s">
        <v>57</v>
      </c>
      <c r="B3619" s="144" t="s">
        <v>140</v>
      </c>
      <c r="C3619">
        <v>610</v>
      </c>
      <c r="D3619" t="str">
        <f>VLOOKUP(Oliusala[[#This Row],[postnumer]],Sveitarfelog[#All],4,FALSE)</f>
        <v>Akureyrarbær,Eyjafjarðarsveit,Hörgársveit,Svalbarðsstrandarhreppur,Grýtubakkahreppur</v>
      </c>
      <c r="E3619" t="str">
        <f>VLOOKUP(Oliusala[[#This Row],[postnumer]],Sveitarfelog[#All],5,FALSE)</f>
        <v>Norðurland eystra</v>
      </c>
      <c r="F3619" t="s">
        <v>27</v>
      </c>
      <c r="G3619" t="s">
        <v>24</v>
      </c>
      <c r="H3619" t="s">
        <v>60</v>
      </c>
      <c r="I3619" s="1">
        <v>35052</v>
      </c>
      <c r="J3619" s="2">
        <f>VLOOKUP(Oliusala[[#This Row],[tegund]],Tegundir!$B$2:$D$19,3,FALSE)*Oliusala[[#This Row],[magn]]/1000</f>
        <v>30.319980000000001</v>
      </c>
      <c r="K3619">
        <v>2012</v>
      </c>
      <c r="L3619" t="s">
        <v>19</v>
      </c>
      <c r="M3619" s="144" t="s">
        <v>59</v>
      </c>
      <c r="O3619" s="144" t="s">
        <v>1998</v>
      </c>
    </row>
    <row r="3620" spans="1:15" x14ac:dyDescent="0.2">
      <c r="A3620" t="s">
        <v>57</v>
      </c>
      <c r="B3620" s="144" t="s">
        <v>140</v>
      </c>
      <c r="C3620">
        <v>610</v>
      </c>
      <c r="D3620" t="str">
        <f>VLOOKUP(Oliusala[[#This Row],[postnumer]],Sveitarfelog[#All],4,FALSE)</f>
        <v>Akureyrarbær,Eyjafjarðarsveit,Hörgársveit,Svalbarðsstrandarhreppur,Grýtubakkahreppur</v>
      </c>
      <c r="E3620" t="str">
        <f>VLOOKUP(Oliusala[[#This Row],[postnumer]],Sveitarfelog[#All],5,FALSE)</f>
        <v>Norðurland eystra</v>
      </c>
      <c r="F3620" t="s">
        <v>29</v>
      </c>
      <c r="G3620" t="s">
        <v>24</v>
      </c>
      <c r="H3620" t="s">
        <v>60</v>
      </c>
      <c r="I3620" s="1">
        <v>56162</v>
      </c>
      <c r="J3620" s="2">
        <f>VLOOKUP(Oliusala[[#This Row],[tegund]],Tegundir!$B$2:$D$19,3,FALSE)*Oliusala[[#This Row],[magn]]/1000</f>
        <v>48.580129999999997</v>
      </c>
      <c r="K3620">
        <v>2012</v>
      </c>
      <c r="L3620" t="s">
        <v>19</v>
      </c>
      <c r="M3620" s="144" t="s">
        <v>59</v>
      </c>
      <c r="O3620" s="144" t="s">
        <v>1998</v>
      </c>
    </row>
    <row r="3621" spans="1:15" x14ac:dyDescent="0.2">
      <c r="A3621" t="s">
        <v>57</v>
      </c>
      <c r="B3621" s="144" t="s">
        <v>140</v>
      </c>
      <c r="C3621">
        <v>610</v>
      </c>
      <c r="D3621" t="str">
        <f>VLOOKUP(Oliusala[[#This Row],[postnumer]],Sveitarfelog[#All],4,FALSE)</f>
        <v>Akureyrarbær,Eyjafjarðarsveit,Hörgársveit,Svalbarðsstrandarhreppur,Grýtubakkahreppur</v>
      </c>
      <c r="E3621" t="str">
        <f>VLOOKUP(Oliusala[[#This Row],[postnumer]],Sveitarfelog[#All],5,FALSE)</f>
        <v>Norðurland eystra</v>
      </c>
      <c r="F3621" t="s">
        <v>30</v>
      </c>
      <c r="G3621" t="s">
        <v>24</v>
      </c>
      <c r="H3621" t="s">
        <v>60</v>
      </c>
      <c r="I3621" s="1">
        <v>3529</v>
      </c>
      <c r="J3621" s="2">
        <f>VLOOKUP(Oliusala[[#This Row],[tegund]],Tegundir!$B$2:$D$19,3,FALSE)*Oliusala[[#This Row],[magn]]/1000</f>
        <v>3.0525850000000001</v>
      </c>
      <c r="K3621">
        <v>2012</v>
      </c>
      <c r="L3621" t="s">
        <v>19</v>
      </c>
      <c r="M3621" s="144" t="s">
        <v>59</v>
      </c>
      <c r="O3621" s="144" t="s">
        <v>1998</v>
      </c>
    </row>
    <row r="3622" spans="1:15" x14ac:dyDescent="0.2">
      <c r="A3622" t="s">
        <v>63</v>
      </c>
      <c r="B3622" s="144" t="s">
        <v>140</v>
      </c>
      <c r="C3622">
        <v>610</v>
      </c>
      <c r="D3622" t="str">
        <f>VLOOKUP(Oliusala[[#This Row],[postnumer]],Sveitarfelog[#All],4,FALSE)</f>
        <v>Akureyrarbær,Eyjafjarðarsveit,Hörgársveit,Svalbarðsstrandarhreppur,Grýtubakkahreppur</v>
      </c>
      <c r="E3622" t="str">
        <f>VLOOKUP(Oliusala[[#This Row],[postnumer]],Sveitarfelog[#All],5,FALSE)</f>
        <v>Norðurland eystra</v>
      </c>
      <c r="F3622" t="s">
        <v>24</v>
      </c>
      <c r="G3622" t="s">
        <v>24</v>
      </c>
      <c r="H3622" t="s">
        <v>58</v>
      </c>
      <c r="I3622" s="1">
        <v>93521</v>
      </c>
      <c r="J3622" s="2">
        <f>VLOOKUP(Oliusala[[#This Row],[tegund]],Tegundir!$B$2:$D$19,3,FALSE)*Oliusala[[#This Row],[magn]]/1000</f>
        <v>80.895664999999994</v>
      </c>
      <c r="K3622">
        <v>2012</v>
      </c>
      <c r="L3622" t="s">
        <v>18</v>
      </c>
      <c r="M3622" s="144" t="s">
        <v>59</v>
      </c>
    </row>
    <row r="3623" spans="1:15" x14ac:dyDescent="0.2">
      <c r="A3623" t="s">
        <v>63</v>
      </c>
      <c r="B3623" s="144" t="s">
        <v>136</v>
      </c>
      <c r="C3623">
        <v>620</v>
      </c>
      <c r="D3623" t="str">
        <f>VLOOKUP(Oliusala[[#This Row],[postnumer]],Sveitarfelog[#All],4,FALSE)</f>
        <v>Dalvíkurbyggð</v>
      </c>
      <c r="E3623" t="str">
        <f>VLOOKUP(Oliusala[[#This Row],[postnumer]],Sveitarfelog[#All],5,FALSE)</f>
        <v>Norðurland eystra</v>
      </c>
      <c r="F3623" t="s">
        <v>25</v>
      </c>
      <c r="G3623" t="s">
        <v>24</v>
      </c>
      <c r="H3623" t="s">
        <v>58</v>
      </c>
      <c r="I3623" s="1">
        <v>124165</v>
      </c>
      <c r="J3623" s="2">
        <f>VLOOKUP(Oliusala[[#This Row],[tegund]],Tegundir!$B$2:$D$19,3,FALSE)*Oliusala[[#This Row],[magn]]/1000</f>
        <v>107.402725</v>
      </c>
      <c r="K3623">
        <v>2012</v>
      </c>
      <c r="L3623" t="s">
        <v>18</v>
      </c>
      <c r="M3623" s="144" t="s">
        <v>59</v>
      </c>
    </row>
    <row r="3624" spans="1:15" x14ac:dyDescent="0.2">
      <c r="A3624" t="s">
        <v>68</v>
      </c>
      <c r="B3624" s="144" t="s">
        <v>141</v>
      </c>
      <c r="C3624">
        <v>620</v>
      </c>
      <c r="D3624" t="str">
        <f>VLOOKUP(Oliusala[[#This Row],[postnumer]],Sveitarfelog[#All],4,FALSE)</f>
        <v>Dalvíkurbyggð</v>
      </c>
      <c r="E3624" t="str">
        <f>VLOOKUP(Oliusala[[#This Row],[postnumer]],Sveitarfelog[#All],5,FALSE)</f>
        <v>Norðurland eystra</v>
      </c>
      <c r="F3624" t="s">
        <v>25</v>
      </c>
      <c r="G3624" t="s">
        <v>24</v>
      </c>
      <c r="H3624" t="s">
        <v>60</v>
      </c>
      <c r="I3624" s="1">
        <v>123533</v>
      </c>
      <c r="J3624" s="2">
        <f>VLOOKUP(Oliusala[[#This Row],[tegund]],Tegundir!$B$2:$D$19,3,FALSE)*Oliusala[[#This Row],[magn]]/1000</f>
        <v>106.85604499999999</v>
      </c>
      <c r="K3624">
        <v>2012</v>
      </c>
      <c r="L3624" t="s">
        <v>19</v>
      </c>
      <c r="M3624" s="144" t="s">
        <v>59</v>
      </c>
      <c r="O3624" s="144" t="s">
        <v>1997</v>
      </c>
    </row>
    <row r="3625" spans="1:15" x14ac:dyDescent="0.2">
      <c r="A3625" t="s">
        <v>136</v>
      </c>
      <c r="B3625" s="144" t="s">
        <v>141</v>
      </c>
      <c r="C3625">
        <v>620</v>
      </c>
      <c r="D3625" t="str">
        <f>VLOOKUP(Oliusala[[#This Row],[postnumer]],Sveitarfelog[#All],4,FALSE)</f>
        <v>Dalvíkurbyggð</v>
      </c>
      <c r="E3625" t="str">
        <f>VLOOKUP(Oliusala[[#This Row],[postnumer]],Sveitarfelog[#All],5,FALSE)</f>
        <v>Norðurland eystra</v>
      </c>
      <c r="F3625" t="s">
        <v>25</v>
      </c>
      <c r="G3625" t="s">
        <v>24</v>
      </c>
      <c r="H3625" t="s">
        <v>60</v>
      </c>
      <c r="I3625" s="1">
        <v>2141</v>
      </c>
      <c r="J3625" s="2">
        <f>VLOOKUP(Oliusala[[#This Row],[tegund]],Tegundir!$B$2:$D$19,3,FALSE)*Oliusala[[#This Row],[magn]]/1000</f>
        <v>1.8519649999999999</v>
      </c>
      <c r="K3625">
        <v>2012</v>
      </c>
      <c r="L3625" t="s">
        <v>19</v>
      </c>
      <c r="M3625" s="144" t="s">
        <v>59</v>
      </c>
      <c r="O3625" s="144" t="s">
        <v>1997</v>
      </c>
    </row>
    <row r="3626" spans="1:15" x14ac:dyDescent="0.2">
      <c r="A3626" t="s">
        <v>136</v>
      </c>
      <c r="B3626" s="144" t="s">
        <v>136</v>
      </c>
      <c r="C3626">
        <v>620</v>
      </c>
      <c r="D3626" t="str">
        <f>VLOOKUP(Oliusala[[#This Row],[postnumer]],Sveitarfelog[#All],4,FALSE)</f>
        <v>Dalvíkurbyggð</v>
      </c>
      <c r="E3626" t="str">
        <f>VLOOKUP(Oliusala[[#This Row],[postnumer]],Sveitarfelog[#All],5,FALSE)</f>
        <v>Norðurland eystra</v>
      </c>
      <c r="F3626" t="s">
        <v>25</v>
      </c>
      <c r="G3626" t="s">
        <v>24</v>
      </c>
      <c r="H3626" t="s">
        <v>58</v>
      </c>
      <c r="I3626" s="1">
        <v>277471</v>
      </c>
      <c r="J3626" s="2">
        <f>VLOOKUP(Oliusala[[#This Row],[tegund]],Tegundir!$B$2:$D$19,3,FALSE)*Oliusala[[#This Row],[magn]]/1000</f>
        <v>240.012415</v>
      </c>
      <c r="K3626">
        <v>2012</v>
      </c>
      <c r="L3626" t="s">
        <v>1955</v>
      </c>
      <c r="M3626" s="144" t="s">
        <v>59</v>
      </c>
    </row>
    <row r="3627" spans="1:15" x14ac:dyDescent="0.2">
      <c r="A3627" t="s">
        <v>57</v>
      </c>
      <c r="B3627" s="144" t="s">
        <v>141</v>
      </c>
      <c r="C3627">
        <v>620</v>
      </c>
      <c r="D3627" t="str">
        <f>VLOOKUP(Oliusala[[#This Row],[postnumer]],Sveitarfelog[#All],4,FALSE)</f>
        <v>Dalvíkurbyggð</v>
      </c>
      <c r="E3627" t="str">
        <f>VLOOKUP(Oliusala[[#This Row],[postnumer]],Sveitarfelog[#All],5,FALSE)</f>
        <v>Norðurland eystra</v>
      </c>
      <c r="F3627" t="s">
        <v>25</v>
      </c>
      <c r="G3627" t="s">
        <v>24</v>
      </c>
      <c r="H3627" t="s">
        <v>60</v>
      </c>
      <c r="I3627" s="1">
        <v>10496</v>
      </c>
      <c r="J3627" s="2">
        <f>VLOOKUP(Oliusala[[#This Row],[tegund]],Tegundir!$B$2:$D$19,3,FALSE)*Oliusala[[#This Row],[magn]]/1000</f>
        <v>9.0790399999999991</v>
      </c>
      <c r="K3627">
        <v>2012</v>
      </c>
      <c r="L3627" t="s">
        <v>19</v>
      </c>
      <c r="M3627" s="144" t="s">
        <v>59</v>
      </c>
      <c r="O3627" s="144" t="s">
        <v>1997</v>
      </c>
    </row>
    <row r="3628" spans="1:15" x14ac:dyDescent="0.2">
      <c r="A3628" t="s">
        <v>136</v>
      </c>
      <c r="B3628" s="144" t="s">
        <v>136</v>
      </c>
      <c r="C3628">
        <v>620</v>
      </c>
      <c r="D3628" t="str">
        <f>VLOOKUP(Oliusala[[#This Row],[postnumer]],Sveitarfelog[#All],4,FALSE)</f>
        <v>Dalvíkurbyggð</v>
      </c>
      <c r="E3628" t="str">
        <f>VLOOKUP(Oliusala[[#This Row],[postnumer]],Sveitarfelog[#All],5,FALSE)</f>
        <v>Norðurland eystra</v>
      </c>
      <c r="F3628" t="s">
        <v>30</v>
      </c>
      <c r="G3628" t="s">
        <v>24</v>
      </c>
      <c r="H3628" t="s">
        <v>61</v>
      </c>
      <c r="I3628" s="1">
        <v>294</v>
      </c>
      <c r="J3628" s="2">
        <f>VLOOKUP(Oliusala[[#This Row],[tegund]],Tegundir!$B$2:$D$19,3,FALSE)*Oliusala[[#This Row],[magn]]/1000</f>
        <v>0.25430999999999998</v>
      </c>
      <c r="K3628">
        <v>2012</v>
      </c>
      <c r="L3628" t="s">
        <v>19</v>
      </c>
      <c r="M3628" s="144" t="s">
        <v>62</v>
      </c>
      <c r="O3628" s="144" t="s">
        <v>1998</v>
      </c>
    </row>
    <row r="3629" spans="1:15" x14ac:dyDescent="0.2">
      <c r="A3629" t="s">
        <v>68</v>
      </c>
      <c r="B3629" s="144" t="s">
        <v>136</v>
      </c>
      <c r="C3629">
        <v>620</v>
      </c>
      <c r="D3629" t="str">
        <f>VLOOKUP(Oliusala[[#This Row],[postnumer]],Sveitarfelog[#All],4,FALSE)</f>
        <v>Dalvíkurbyggð</v>
      </c>
      <c r="E3629" t="str">
        <f>VLOOKUP(Oliusala[[#This Row],[postnumer]],Sveitarfelog[#All],5,FALSE)</f>
        <v>Norðurland eystra</v>
      </c>
      <c r="F3629" t="s">
        <v>25</v>
      </c>
      <c r="G3629" t="s">
        <v>24</v>
      </c>
      <c r="H3629" t="s">
        <v>60</v>
      </c>
      <c r="I3629" s="1">
        <v>392910</v>
      </c>
      <c r="J3629" s="2">
        <f>VLOOKUP(Oliusala[[#This Row],[tegund]],Tegundir!$B$2:$D$19,3,FALSE)*Oliusala[[#This Row],[magn]]/1000</f>
        <v>339.86715000000004</v>
      </c>
      <c r="K3629">
        <v>2012</v>
      </c>
      <c r="L3629" t="s">
        <v>1955</v>
      </c>
      <c r="M3629" s="144" t="s">
        <v>59</v>
      </c>
    </row>
    <row r="3630" spans="1:15" x14ac:dyDescent="0.2">
      <c r="A3630" t="s">
        <v>136</v>
      </c>
      <c r="B3630" s="144" t="s">
        <v>136</v>
      </c>
      <c r="C3630">
        <v>620</v>
      </c>
      <c r="D3630" t="str">
        <f>VLOOKUP(Oliusala[[#This Row],[postnumer]],Sveitarfelog[#All],4,FALSE)</f>
        <v>Dalvíkurbyggð</v>
      </c>
      <c r="E3630" t="str">
        <f>VLOOKUP(Oliusala[[#This Row],[postnumer]],Sveitarfelog[#All],5,FALSE)</f>
        <v>Norðurland eystra</v>
      </c>
      <c r="F3630" t="s">
        <v>24</v>
      </c>
      <c r="G3630" t="s">
        <v>24</v>
      </c>
      <c r="H3630" t="s">
        <v>58</v>
      </c>
      <c r="I3630" s="1">
        <v>700</v>
      </c>
      <c r="J3630" s="2">
        <f>VLOOKUP(Oliusala[[#This Row],[tegund]],Tegundir!$B$2:$D$19,3,FALSE)*Oliusala[[#This Row],[magn]]/1000</f>
        <v>0.60550000000000004</v>
      </c>
      <c r="K3630">
        <v>2012</v>
      </c>
      <c r="L3630" t="s">
        <v>18</v>
      </c>
      <c r="M3630" s="144" t="s">
        <v>59</v>
      </c>
    </row>
    <row r="3631" spans="1:15" x14ac:dyDescent="0.2">
      <c r="A3631" t="s">
        <v>136</v>
      </c>
      <c r="B3631" s="144" t="s">
        <v>136</v>
      </c>
      <c r="C3631">
        <v>620</v>
      </c>
      <c r="D3631" t="str">
        <f>VLOOKUP(Oliusala[[#This Row],[postnumer]],Sveitarfelog[#All],4,FALSE)</f>
        <v>Dalvíkurbyggð</v>
      </c>
      <c r="E3631" t="str">
        <f>VLOOKUP(Oliusala[[#This Row],[postnumer]],Sveitarfelog[#All],5,FALSE)</f>
        <v>Norðurland eystra</v>
      </c>
      <c r="F3631" t="s">
        <v>27</v>
      </c>
      <c r="G3631" t="s">
        <v>24</v>
      </c>
      <c r="H3631" t="s">
        <v>58</v>
      </c>
      <c r="I3631" s="1">
        <v>0</v>
      </c>
      <c r="J3631" s="2">
        <f>VLOOKUP(Oliusala[[#This Row],[tegund]],Tegundir!$B$2:$D$19,3,FALSE)*Oliusala[[#This Row],[magn]]/1000</f>
        <v>0</v>
      </c>
      <c r="K3631">
        <v>2012</v>
      </c>
      <c r="L3631" t="s">
        <v>19</v>
      </c>
      <c r="M3631" s="144" t="s">
        <v>59</v>
      </c>
      <c r="O3631" s="144" t="s">
        <v>1998</v>
      </c>
    </row>
    <row r="3632" spans="1:15" x14ac:dyDescent="0.2">
      <c r="A3632" t="s">
        <v>136</v>
      </c>
      <c r="B3632" s="144" t="s">
        <v>136</v>
      </c>
      <c r="C3632">
        <v>620</v>
      </c>
      <c r="D3632" t="str">
        <f>VLOOKUP(Oliusala[[#This Row],[postnumer]],Sveitarfelog[#All],4,FALSE)</f>
        <v>Dalvíkurbyggð</v>
      </c>
      <c r="E3632" t="str">
        <f>VLOOKUP(Oliusala[[#This Row],[postnumer]],Sveitarfelog[#All],5,FALSE)</f>
        <v>Norðurland eystra</v>
      </c>
      <c r="F3632" t="s">
        <v>29</v>
      </c>
      <c r="G3632" t="s">
        <v>24</v>
      </c>
      <c r="H3632" t="s">
        <v>58</v>
      </c>
      <c r="I3632" s="1">
        <v>706773</v>
      </c>
      <c r="J3632" s="2">
        <f>VLOOKUP(Oliusala[[#This Row],[tegund]],Tegundir!$B$2:$D$19,3,FALSE)*Oliusala[[#This Row],[magn]]/1000</f>
        <v>611.35864500000002</v>
      </c>
      <c r="K3632">
        <v>2012</v>
      </c>
      <c r="L3632" t="s">
        <v>19</v>
      </c>
      <c r="M3632" s="144" t="s">
        <v>59</v>
      </c>
      <c r="O3632" s="144" t="s">
        <v>1998</v>
      </c>
    </row>
    <row r="3633" spans="1:15" x14ac:dyDescent="0.2">
      <c r="A3633" t="s">
        <v>136</v>
      </c>
      <c r="B3633" s="144" t="s">
        <v>136</v>
      </c>
      <c r="C3633">
        <v>620</v>
      </c>
      <c r="D3633" t="str">
        <f>VLOOKUP(Oliusala[[#This Row],[postnumer]],Sveitarfelog[#All],4,FALSE)</f>
        <v>Dalvíkurbyggð</v>
      </c>
      <c r="E3633" t="str">
        <f>VLOOKUP(Oliusala[[#This Row],[postnumer]],Sveitarfelog[#All],5,FALSE)</f>
        <v>Norðurland eystra</v>
      </c>
      <c r="F3633" t="s">
        <v>30</v>
      </c>
      <c r="G3633" t="s">
        <v>24</v>
      </c>
      <c r="H3633" t="s">
        <v>58</v>
      </c>
      <c r="I3633" s="1">
        <v>143639</v>
      </c>
      <c r="J3633" s="2">
        <f>VLOOKUP(Oliusala[[#This Row],[tegund]],Tegundir!$B$2:$D$19,3,FALSE)*Oliusala[[#This Row],[magn]]/1000</f>
        <v>124.24773500000001</v>
      </c>
      <c r="K3633">
        <v>2012</v>
      </c>
      <c r="L3633" t="s">
        <v>19</v>
      </c>
      <c r="M3633" s="144" t="s">
        <v>59</v>
      </c>
      <c r="O3633" s="144" t="s">
        <v>1998</v>
      </c>
    </row>
    <row r="3634" spans="1:15" x14ac:dyDescent="0.2">
      <c r="A3634" t="s">
        <v>57</v>
      </c>
      <c r="B3634" s="144" t="s">
        <v>141</v>
      </c>
      <c r="C3634">
        <v>620</v>
      </c>
      <c r="D3634" t="str">
        <f>VLOOKUP(Oliusala[[#This Row],[postnumer]],Sveitarfelog[#All],4,FALSE)</f>
        <v>Dalvíkurbyggð</v>
      </c>
      <c r="E3634" t="str">
        <f>VLOOKUP(Oliusala[[#This Row],[postnumer]],Sveitarfelog[#All],5,FALSE)</f>
        <v>Norðurland eystra</v>
      </c>
      <c r="F3634" t="s">
        <v>24</v>
      </c>
      <c r="G3634" t="s">
        <v>24</v>
      </c>
      <c r="H3634" t="s">
        <v>60</v>
      </c>
      <c r="I3634" s="1">
        <v>8201</v>
      </c>
      <c r="J3634" s="2">
        <f>VLOOKUP(Oliusala[[#This Row],[tegund]],Tegundir!$B$2:$D$19,3,FALSE)*Oliusala[[#This Row],[magn]]/1000</f>
        <v>7.0938650000000001</v>
      </c>
      <c r="K3634">
        <v>2012</v>
      </c>
      <c r="L3634" t="s">
        <v>18</v>
      </c>
      <c r="M3634" s="144" t="s">
        <v>59</v>
      </c>
    </row>
    <row r="3635" spans="1:15" x14ac:dyDescent="0.2">
      <c r="A3635" t="s">
        <v>57</v>
      </c>
      <c r="B3635" s="144" t="s">
        <v>141</v>
      </c>
      <c r="C3635">
        <v>620</v>
      </c>
      <c r="D3635" t="str">
        <f>VLOOKUP(Oliusala[[#This Row],[postnumer]],Sveitarfelog[#All],4,FALSE)</f>
        <v>Dalvíkurbyggð</v>
      </c>
      <c r="E3635" t="str">
        <f>VLOOKUP(Oliusala[[#This Row],[postnumer]],Sveitarfelog[#All],5,FALSE)</f>
        <v>Norðurland eystra</v>
      </c>
      <c r="F3635" t="s">
        <v>29</v>
      </c>
      <c r="G3635" t="s">
        <v>24</v>
      </c>
      <c r="H3635" t="s">
        <v>60</v>
      </c>
      <c r="I3635" s="1">
        <v>135633</v>
      </c>
      <c r="J3635" s="2">
        <f>VLOOKUP(Oliusala[[#This Row],[tegund]],Tegundir!$B$2:$D$19,3,FALSE)*Oliusala[[#This Row],[magn]]/1000</f>
        <v>117.32254500000001</v>
      </c>
      <c r="K3635">
        <v>2012</v>
      </c>
      <c r="L3635" t="s">
        <v>19</v>
      </c>
      <c r="M3635" s="144" t="s">
        <v>59</v>
      </c>
      <c r="O3635" s="144" t="s">
        <v>1998</v>
      </c>
    </row>
    <row r="3636" spans="1:15" x14ac:dyDescent="0.2">
      <c r="A3636" t="s">
        <v>57</v>
      </c>
      <c r="B3636" s="144" t="s">
        <v>141</v>
      </c>
      <c r="C3636">
        <v>620</v>
      </c>
      <c r="D3636" t="str">
        <f>VLOOKUP(Oliusala[[#This Row],[postnumer]],Sveitarfelog[#All],4,FALSE)</f>
        <v>Dalvíkurbyggð</v>
      </c>
      <c r="E3636" t="str">
        <f>VLOOKUP(Oliusala[[#This Row],[postnumer]],Sveitarfelog[#All],5,FALSE)</f>
        <v>Norðurland eystra</v>
      </c>
      <c r="F3636" t="s">
        <v>30</v>
      </c>
      <c r="G3636" t="s">
        <v>24</v>
      </c>
      <c r="H3636" t="s">
        <v>60</v>
      </c>
      <c r="I3636" s="1">
        <v>17022</v>
      </c>
      <c r="J3636" s="2">
        <f>VLOOKUP(Oliusala[[#This Row],[tegund]],Tegundir!$B$2:$D$19,3,FALSE)*Oliusala[[#This Row],[magn]]/1000</f>
        <v>14.724030000000001</v>
      </c>
      <c r="K3636">
        <v>2012</v>
      </c>
      <c r="L3636" t="s">
        <v>19</v>
      </c>
      <c r="M3636" s="144" t="s">
        <v>59</v>
      </c>
      <c r="O3636" s="144" t="s">
        <v>1998</v>
      </c>
    </row>
    <row r="3637" spans="1:15" x14ac:dyDescent="0.2">
      <c r="A3637" t="s">
        <v>68</v>
      </c>
      <c r="B3637" s="144" t="s">
        <v>136</v>
      </c>
      <c r="C3637">
        <v>620</v>
      </c>
      <c r="D3637" t="str">
        <f>VLOOKUP(Oliusala[[#This Row],[postnumer]],Sveitarfelog[#All],4,FALSE)</f>
        <v>Dalvíkurbyggð</v>
      </c>
      <c r="E3637" t="str">
        <f>VLOOKUP(Oliusala[[#This Row],[postnumer]],Sveitarfelog[#All],5,FALSE)</f>
        <v>Norðurland eystra</v>
      </c>
      <c r="F3637" t="s">
        <v>24</v>
      </c>
      <c r="G3637" t="s">
        <v>24</v>
      </c>
      <c r="H3637" t="s">
        <v>60</v>
      </c>
      <c r="I3637" s="1">
        <v>13880</v>
      </c>
      <c r="J3637" s="2">
        <f>VLOOKUP(Oliusala[[#This Row],[tegund]],Tegundir!$B$2:$D$19,3,FALSE)*Oliusala[[#This Row],[magn]]/1000</f>
        <v>12.006200000000002</v>
      </c>
      <c r="K3637">
        <v>2012</v>
      </c>
      <c r="L3637" t="s">
        <v>18</v>
      </c>
      <c r="M3637" s="144" t="s">
        <v>59</v>
      </c>
    </row>
    <row r="3638" spans="1:15" x14ac:dyDescent="0.2">
      <c r="A3638" t="s">
        <v>63</v>
      </c>
      <c r="B3638" s="144" t="s">
        <v>141</v>
      </c>
      <c r="C3638">
        <v>620</v>
      </c>
      <c r="D3638" t="str">
        <f>VLOOKUP(Oliusala[[#This Row],[postnumer]],Sveitarfelog[#All],4,FALSE)</f>
        <v>Dalvíkurbyggð</v>
      </c>
      <c r="E3638" t="str">
        <f>VLOOKUP(Oliusala[[#This Row],[postnumer]],Sveitarfelog[#All],5,FALSE)</f>
        <v>Norðurland eystra</v>
      </c>
      <c r="F3638" t="s">
        <v>24</v>
      </c>
      <c r="G3638" t="s">
        <v>24</v>
      </c>
      <c r="H3638" t="s">
        <v>58</v>
      </c>
      <c r="I3638" s="1">
        <v>25767</v>
      </c>
      <c r="J3638" s="2">
        <f>VLOOKUP(Oliusala[[#This Row],[tegund]],Tegundir!$B$2:$D$19,3,FALSE)*Oliusala[[#This Row],[magn]]/1000</f>
        <v>22.288454999999999</v>
      </c>
      <c r="K3638">
        <v>2012</v>
      </c>
      <c r="L3638" t="s">
        <v>18</v>
      </c>
      <c r="M3638" s="144" t="s">
        <v>59</v>
      </c>
    </row>
    <row r="3639" spans="1:15" x14ac:dyDescent="0.2">
      <c r="A3639" t="s">
        <v>63</v>
      </c>
      <c r="B3639" s="144" t="s">
        <v>136</v>
      </c>
      <c r="C3639">
        <v>620</v>
      </c>
      <c r="D3639" t="str">
        <f>VLOOKUP(Oliusala[[#This Row],[postnumer]],Sveitarfelog[#All],4,FALSE)</f>
        <v>Dalvíkurbyggð</v>
      </c>
      <c r="E3639" t="str">
        <f>VLOOKUP(Oliusala[[#This Row],[postnumer]],Sveitarfelog[#All],5,FALSE)</f>
        <v>Norðurland eystra</v>
      </c>
      <c r="F3639" t="s">
        <v>24</v>
      </c>
      <c r="G3639" t="s">
        <v>24</v>
      </c>
      <c r="H3639" t="s">
        <v>58</v>
      </c>
      <c r="I3639" s="1">
        <v>617632</v>
      </c>
      <c r="J3639" s="2">
        <f>VLOOKUP(Oliusala[[#This Row],[tegund]],Tegundir!$B$2:$D$19,3,FALSE)*Oliusala[[#This Row],[magn]]/1000</f>
        <v>534.25168000000008</v>
      </c>
      <c r="K3639">
        <v>2012</v>
      </c>
      <c r="L3639" t="s">
        <v>18</v>
      </c>
      <c r="M3639" s="144" t="s">
        <v>59</v>
      </c>
    </row>
    <row r="3640" spans="1:15" x14ac:dyDescent="0.2">
      <c r="A3640" t="s">
        <v>68</v>
      </c>
      <c r="B3640" s="144" t="s">
        <v>136</v>
      </c>
      <c r="C3640">
        <v>620</v>
      </c>
      <c r="D3640" t="str">
        <f>VLOOKUP(Oliusala[[#This Row],[postnumer]],Sveitarfelog[#All],4,FALSE)</f>
        <v>Dalvíkurbyggð</v>
      </c>
      <c r="E3640" t="str">
        <f>VLOOKUP(Oliusala[[#This Row],[postnumer]],Sveitarfelog[#All],5,FALSE)</f>
        <v>Norðurland eystra</v>
      </c>
      <c r="F3640" t="s">
        <v>29</v>
      </c>
      <c r="G3640" t="s">
        <v>24</v>
      </c>
      <c r="H3640" t="s">
        <v>60</v>
      </c>
      <c r="I3640" s="1">
        <v>136747</v>
      </c>
      <c r="J3640" s="2">
        <f>VLOOKUP(Oliusala[[#This Row],[tegund]],Tegundir!$B$2:$D$19,3,FALSE)*Oliusala[[#This Row],[magn]]/1000</f>
        <v>118.28615499999999</v>
      </c>
      <c r="K3640">
        <v>2012</v>
      </c>
      <c r="L3640" t="s">
        <v>19</v>
      </c>
      <c r="M3640" s="144" t="s">
        <v>59</v>
      </c>
      <c r="O3640" s="144" t="s">
        <v>1998</v>
      </c>
    </row>
    <row r="3641" spans="1:15" x14ac:dyDescent="0.2">
      <c r="A3641" t="s">
        <v>63</v>
      </c>
      <c r="B3641" s="144" t="s">
        <v>96</v>
      </c>
      <c r="C3641">
        <v>640</v>
      </c>
      <c r="D3641" t="str">
        <f>VLOOKUP(Oliusala[[#This Row],[postnumer]],Sveitarfelog[#All],4,FALSE)</f>
        <v>Norðurþing,Tjörneshreppur</v>
      </c>
      <c r="E3641" t="str">
        <f>VLOOKUP(Oliusala[[#This Row],[postnumer]],Sveitarfelog[#All],5,FALSE)</f>
        <v>Norðurland eystra</v>
      </c>
      <c r="F3641" t="s">
        <v>25</v>
      </c>
      <c r="G3641" t="s">
        <v>24</v>
      </c>
      <c r="H3641" t="s">
        <v>58</v>
      </c>
      <c r="I3641" s="1">
        <v>150019</v>
      </c>
      <c r="J3641" s="2">
        <f>VLOOKUP(Oliusala[[#This Row],[tegund]],Tegundir!$B$2:$D$19,3,FALSE)*Oliusala[[#This Row],[magn]]/1000</f>
        <v>129.766435</v>
      </c>
      <c r="K3641">
        <v>2012</v>
      </c>
      <c r="L3641" t="s">
        <v>19</v>
      </c>
      <c r="M3641" s="144" t="s">
        <v>59</v>
      </c>
      <c r="O3641" s="144" t="s">
        <v>1997</v>
      </c>
    </row>
    <row r="3642" spans="1:15" x14ac:dyDescent="0.2">
      <c r="A3642" t="s">
        <v>63</v>
      </c>
      <c r="B3642" s="144" t="s">
        <v>96</v>
      </c>
      <c r="C3642">
        <v>640</v>
      </c>
      <c r="D3642" t="str">
        <f>VLOOKUP(Oliusala[[#This Row],[postnumer]],Sveitarfelog[#All],4,FALSE)</f>
        <v>Norðurþing,Tjörneshreppur</v>
      </c>
      <c r="E3642" t="str">
        <f>VLOOKUP(Oliusala[[#This Row],[postnumer]],Sveitarfelog[#All],5,FALSE)</f>
        <v>Norðurland eystra</v>
      </c>
      <c r="F3642" t="s">
        <v>25</v>
      </c>
      <c r="G3642" t="s">
        <v>24</v>
      </c>
      <c r="H3642" t="s">
        <v>58</v>
      </c>
      <c r="I3642" s="1">
        <v>142315</v>
      </c>
      <c r="J3642" s="2">
        <f>VLOOKUP(Oliusala[[#This Row],[tegund]],Tegundir!$B$2:$D$19,3,FALSE)*Oliusala[[#This Row],[magn]]/1000</f>
        <v>123.10247500000001</v>
      </c>
      <c r="K3642">
        <v>2012</v>
      </c>
      <c r="L3642" t="s">
        <v>19</v>
      </c>
      <c r="M3642" s="144" t="s">
        <v>59</v>
      </c>
      <c r="O3642" s="144" t="s">
        <v>1997</v>
      </c>
    </row>
    <row r="3643" spans="1:15" x14ac:dyDescent="0.2">
      <c r="A3643" t="s">
        <v>96</v>
      </c>
      <c r="B3643" s="144" t="s">
        <v>96</v>
      </c>
      <c r="C3643">
        <v>640</v>
      </c>
      <c r="D3643" t="str">
        <f>VLOOKUP(Oliusala[[#This Row],[postnumer]],Sveitarfelog[#All],4,FALSE)</f>
        <v>Norðurþing,Tjörneshreppur</v>
      </c>
      <c r="E3643" t="str">
        <f>VLOOKUP(Oliusala[[#This Row],[postnumer]],Sveitarfelog[#All],5,FALSE)</f>
        <v>Norðurland eystra</v>
      </c>
      <c r="F3643" t="s">
        <v>29</v>
      </c>
      <c r="G3643" t="s">
        <v>24</v>
      </c>
      <c r="H3643" t="s">
        <v>61</v>
      </c>
      <c r="I3643" s="1">
        <v>11629</v>
      </c>
      <c r="J3643" s="2">
        <f>VLOOKUP(Oliusala[[#This Row],[tegund]],Tegundir!$B$2:$D$19,3,FALSE)*Oliusala[[#This Row],[magn]]/1000</f>
        <v>10.059085</v>
      </c>
      <c r="K3643">
        <v>2012</v>
      </c>
      <c r="L3643" t="s">
        <v>19</v>
      </c>
      <c r="M3643" s="144" t="s">
        <v>62</v>
      </c>
      <c r="O3643" s="144" t="s">
        <v>1998</v>
      </c>
    </row>
    <row r="3644" spans="1:15" x14ac:dyDescent="0.2">
      <c r="A3644" t="s">
        <v>68</v>
      </c>
      <c r="B3644" s="144" t="s">
        <v>96</v>
      </c>
      <c r="C3644">
        <v>640</v>
      </c>
      <c r="D3644" t="str">
        <f>VLOOKUP(Oliusala[[#This Row],[postnumer]],Sveitarfelog[#All],4,FALSE)</f>
        <v>Norðurþing,Tjörneshreppur</v>
      </c>
      <c r="E3644" t="str">
        <f>VLOOKUP(Oliusala[[#This Row],[postnumer]],Sveitarfelog[#All],5,FALSE)</f>
        <v>Norðurland eystra</v>
      </c>
      <c r="F3644" t="s">
        <v>25</v>
      </c>
      <c r="G3644" t="s">
        <v>24</v>
      </c>
      <c r="H3644" t="s">
        <v>60</v>
      </c>
      <c r="I3644" s="1">
        <v>653721</v>
      </c>
      <c r="J3644" s="2">
        <f>VLOOKUP(Oliusala[[#This Row],[tegund]],Tegundir!$B$2:$D$19,3,FALSE)*Oliusala[[#This Row],[magn]]/1000</f>
        <v>565.46866499999999</v>
      </c>
      <c r="K3644">
        <v>2012</v>
      </c>
      <c r="L3644" t="s">
        <v>1955</v>
      </c>
      <c r="M3644" s="144" t="s">
        <v>59</v>
      </c>
    </row>
    <row r="3645" spans="1:15" x14ac:dyDescent="0.2">
      <c r="A3645" t="s">
        <v>96</v>
      </c>
      <c r="B3645" s="144" t="s">
        <v>96</v>
      </c>
      <c r="C3645">
        <v>640</v>
      </c>
      <c r="D3645" t="str">
        <f>VLOOKUP(Oliusala[[#This Row],[postnumer]],Sveitarfelog[#All],4,FALSE)</f>
        <v>Norðurþing,Tjörneshreppur</v>
      </c>
      <c r="E3645" t="str">
        <f>VLOOKUP(Oliusala[[#This Row],[postnumer]],Sveitarfelog[#All],5,FALSE)</f>
        <v>Norðurland eystra</v>
      </c>
      <c r="F3645" t="s">
        <v>25</v>
      </c>
      <c r="G3645" t="s">
        <v>24</v>
      </c>
      <c r="H3645" t="s">
        <v>58</v>
      </c>
      <c r="I3645" s="1">
        <v>333748</v>
      </c>
      <c r="J3645" s="2">
        <f>VLOOKUP(Oliusala[[#This Row],[tegund]],Tegundir!$B$2:$D$19,3,FALSE)*Oliusala[[#This Row],[magn]]/1000</f>
        <v>288.69202000000001</v>
      </c>
      <c r="K3645">
        <v>2012</v>
      </c>
      <c r="L3645" t="s">
        <v>19</v>
      </c>
      <c r="M3645" s="144" t="s">
        <v>59</v>
      </c>
      <c r="O3645" s="144" t="s">
        <v>1997</v>
      </c>
    </row>
    <row r="3646" spans="1:15" x14ac:dyDescent="0.2">
      <c r="A3646" t="s">
        <v>68</v>
      </c>
      <c r="B3646" s="144" t="s">
        <v>147</v>
      </c>
      <c r="C3646">
        <v>670</v>
      </c>
      <c r="D3646" t="str">
        <f>VLOOKUP(Oliusala[[#This Row],[postnumer]],Sveitarfelog[#All],4,FALSE)</f>
        <v>Norðurþing,Tjörneshreppur</v>
      </c>
      <c r="E3646" t="str">
        <f>VLOOKUP(Oliusala[[#This Row],[postnumer]],Sveitarfelog[#All],5,FALSE)</f>
        <v>Norðurland eystra</v>
      </c>
      <c r="F3646" t="s">
        <v>25</v>
      </c>
      <c r="G3646" t="s">
        <v>24</v>
      </c>
      <c r="H3646" t="s">
        <v>60</v>
      </c>
      <c r="I3646" s="1">
        <v>31244</v>
      </c>
      <c r="J3646" s="2">
        <f>VLOOKUP(Oliusala[[#This Row],[tegund]],Tegundir!$B$2:$D$19,3,FALSE)*Oliusala[[#This Row],[magn]]/1000</f>
        <v>27.026060000000001</v>
      </c>
      <c r="K3646">
        <v>2012</v>
      </c>
      <c r="L3646" t="s">
        <v>1955</v>
      </c>
      <c r="M3646" s="144" t="s">
        <v>59</v>
      </c>
    </row>
    <row r="3647" spans="1:15" x14ac:dyDescent="0.2">
      <c r="A3647" t="s">
        <v>148</v>
      </c>
      <c r="B3647" s="144" t="s">
        <v>147</v>
      </c>
      <c r="C3647">
        <v>670</v>
      </c>
      <c r="D3647" t="str">
        <f>VLOOKUP(Oliusala[[#This Row],[postnumer]],Sveitarfelog[#All],4,FALSE)</f>
        <v>Norðurþing,Tjörneshreppur</v>
      </c>
      <c r="E3647" t="str">
        <f>VLOOKUP(Oliusala[[#This Row],[postnumer]],Sveitarfelog[#All],5,FALSE)</f>
        <v>Norðurland eystra</v>
      </c>
      <c r="F3647" t="s">
        <v>25</v>
      </c>
      <c r="G3647" t="s">
        <v>24</v>
      </c>
      <c r="H3647" t="s">
        <v>60</v>
      </c>
      <c r="I3647" s="1">
        <v>868</v>
      </c>
      <c r="J3647" s="2">
        <f>VLOOKUP(Oliusala[[#This Row],[tegund]],Tegundir!$B$2:$D$19,3,FALSE)*Oliusala[[#This Row],[magn]]/1000</f>
        <v>0.75081999999999993</v>
      </c>
      <c r="K3647">
        <v>2012</v>
      </c>
      <c r="L3647" t="s">
        <v>1955</v>
      </c>
      <c r="M3647" s="144" t="s">
        <v>59</v>
      </c>
    </row>
    <row r="3648" spans="1:15" x14ac:dyDescent="0.2">
      <c r="A3648" t="s">
        <v>57</v>
      </c>
      <c r="B3648" s="144" t="s">
        <v>147</v>
      </c>
      <c r="C3648">
        <v>670</v>
      </c>
      <c r="D3648" t="str">
        <f>VLOOKUP(Oliusala[[#This Row],[postnumer]],Sveitarfelog[#All],4,FALSE)</f>
        <v>Norðurþing,Tjörneshreppur</v>
      </c>
      <c r="E3648" t="str">
        <f>VLOOKUP(Oliusala[[#This Row],[postnumer]],Sveitarfelog[#All],5,FALSE)</f>
        <v>Norðurland eystra</v>
      </c>
      <c r="F3648" t="s">
        <v>25</v>
      </c>
      <c r="G3648" t="s">
        <v>24</v>
      </c>
      <c r="H3648" t="s">
        <v>60</v>
      </c>
      <c r="I3648" s="1">
        <v>84714</v>
      </c>
      <c r="J3648" s="2">
        <f>VLOOKUP(Oliusala[[#This Row],[tegund]],Tegundir!$B$2:$D$19,3,FALSE)*Oliusala[[#This Row],[magn]]/1000</f>
        <v>73.277609999999996</v>
      </c>
      <c r="K3648">
        <v>2012</v>
      </c>
      <c r="L3648" t="s">
        <v>19</v>
      </c>
      <c r="M3648" s="144" t="s">
        <v>59</v>
      </c>
      <c r="O3648" s="144" t="s">
        <v>1997</v>
      </c>
    </row>
    <row r="3649" spans="1:15" x14ac:dyDescent="0.2">
      <c r="A3649" t="s">
        <v>96</v>
      </c>
      <c r="B3649" s="144" t="s">
        <v>149</v>
      </c>
      <c r="C3649">
        <v>671</v>
      </c>
      <c r="D3649" t="str">
        <f>VLOOKUP(Oliusala[[#This Row],[postnumer]],Sveitarfelog[#All],4,FALSE)</f>
        <v>Norðurþing,Tjörneshreppur</v>
      </c>
      <c r="E3649" t="str">
        <f>VLOOKUP(Oliusala[[#This Row],[postnumer]],Sveitarfelog[#All],5,FALSE)</f>
        <v>Norðurland eystra</v>
      </c>
      <c r="F3649" t="s">
        <v>25</v>
      </c>
      <c r="G3649" t="s">
        <v>24</v>
      </c>
      <c r="H3649" t="s">
        <v>60</v>
      </c>
      <c r="I3649" s="1">
        <v>39017</v>
      </c>
      <c r="J3649" s="2">
        <f>VLOOKUP(Oliusala[[#This Row],[tegund]],Tegundir!$B$2:$D$19,3,FALSE)*Oliusala[[#This Row],[magn]]/1000</f>
        <v>33.749704999999999</v>
      </c>
      <c r="K3649">
        <v>2012</v>
      </c>
      <c r="L3649" t="s">
        <v>1955</v>
      </c>
      <c r="M3649" s="144" t="s">
        <v>59</v>
      </c>
    </row>
    <row r="3650" spans="1:15" x14ac:dyDescent="0.2">
      <c r="A3650" t="s">
        <v>57</v>
      </c>
      <c r="B3650" s="144" t="s">
        <v>149</v>
      </c>
      <c r="C3650">
        <v>671</v>
      </c>
      <c r="D3650" t="str">
        <f>VLOOKUP(Oliusala[[#This Row],[postnumer]],Sveitarfelog[#All],4,FALSE)</f>
        <v>Norðurþing,Tjörneshreppur</v>
      </c>
      <c r="E3650" t="str">
        <f>VLOOKUP(Oliusala[[#This Row],[postnumer]],Sveitarfelog[#All],5,FALSE)</f>
        <v>Norðurland eystra</v>
      </c>
      <c r="F3650" t="s">
        <v>25</v>
      </c>
      <c r="G3650" t="s">
        <v>24</v>
      </c>
      <c r="H3650" t="s">
        <v>60</v>
      </c>
      <c r="I3650" s="1">
        <v>74499</v>
      </c>
      <c r="J3650" s="2">
        <f>VLOOKUP(Oliusala[[#This Row],[tegund]],Tegundir!$B$2:$D$19,3,FALSE)*Oliusala[[#This Row],[magn]]/1000</f>
        <v>64.441635000000005</v>
      </c>
      <c r="K3650">
        <v>2012</v>
      </c>
      <c r="L3650" t="s">
        <v>19</v>
      </c>
      <c r="M3650" s="144" t="s">
        <v>59</v>
      </c>
      <c r="O3650" s="144" t="s">
        <v>1997</v>
      </c>
    </row>
    <row r="3651" spans="1:15" x14ac:dyDescent="0.2">
      <c r="A3651" t="s">
        <v>68</v>
      </c>
      <c r="B3651" s="144" t="s">
        <v>148</v>
      </c>
      <c r="C3651">
        <v>675</v>
      </c>
      <c r="D3651" t="str">
        <f>VLOOKUP(Oliusala[[#This Row],[postnumer]],Sveitarfelog[#All],4,FALSE)</f>
        <v>Norðurþing,Tjörneshreppur</v>
      </c>
      <c r="E3651" t="str">
        <f>VLOOKUP(Oliusala[[#This Row],[postnumer]],Sveitarfelog[#All],5,FALSE)</f>
        <v>Norðurland eystra</v>
      </c>
      <c r="F3651" t="s">
        <v>25</v>
      </c>
      <c r="G3651" t="s">
        <v>24</v>
      </c>
      <c r="H3651" t="s">
        <v>60</v>
      </c>
      <c r="I3651" s="1">
        <v>1874</v>
      </c>
      <c r="J3651" s="2">
        <f>VLOOKUP(Oliusala[[#This Row],[tegund]],Tegundir!$B$2:$D$19,3,FALSE)*Oliusala[[#This Row],[magn]]/1000</f>
        <v>1.6210100000000001</v>
      </c>
      <c r="K3651">
        <v>2012</v>
      </c>
      <c r="L3651" t="s">
        <v>1955</v>
      </c>
      <c r="M3651" s="144" t="s">
        <v>59</v>
      </c>
    </row>
    <row r="3652" spans="1:15" x14ac:dyDescent="0.2">
      <c r="A3652" t="s">
        <v>148</v>
      </c>
      <c r="B3652" s="144" t="s">
        <v>148</v>
      </c>
      <c r="C3652">
        <v>675</v>
      </c>
      <c r="D3652" t="str">
        <f>VLOOKUP(Oliusala[[#This Row],[postnumer]],Sveitarfelog[#All],4,FALSE)</f>
        <v>Norðurþing,Tjörneshreppur</v>
      </c>
      <c r="E3652" t="str">
        <f>VLOOKUP(Oliusala[[#This Row],[postnumer]],Sveitarfelog[#All],5,FALSE)</f>
        <v>Norðurland eystra</v>
      </c>
      <c r="F3652" t="s">
        <v>25</v>
      </c>
      <c r="G3652" t="s">
        <v>24</v>
      </c>
      <c r="H3652" t="s">
        <v>58</v>
      </c>
      <c r="I3652" s="1">
        <v>207423</v>
      </c>
      <c r="J3652" s="2">
        <f>VLOOKUP(Oliusala[[#This Row],[tegund]],Tegundir!$B$2:$D$19,3,FALSE)*Oliusala[[#This Row],[magn]]/1000</f>
        <v>179.420895</v>
      </c>
      <c r="K3652">
        <v>2012</v>
      </c>
      <c r="L3652" t="s">
        <v>1955</v>
      </c>
      <c r="M3652" s="144" t="s">
        <v>59</v>
      </c>
    </row>
    <row r="3653" spans="1:15" x14ac:dyDescent="0.2">
      <c r="A3653" t="s">
        <v>148</v>
      </c>
      <c r="B3653" s="144" t="s">
        <v>148</v>
      </c>
      <c r="C3653">
        <v>675</v>
      </c>
      <c r="D3653" t="str">
        <f>VLOOKUP(Oliusala[[#This Row],[postnumer]],Sveitarfelog[#All],4,FALSE)</f>
        <v>Norðurþing,Tjörneshreppur</v>
      </c>
      <c r="E3653" t="str">
        <f>VLOOKUP(Oliusala[[#This Row],[postnumer]],Sveitarfelog[#All],5,FALSE)</f>
        <v>Norðurland eystra</v>
      </c>
      <c r="F3653" t="s">
        <v>25</v>
      </c>
      <c r="G3653" t="s">
        <v>24</v>
      </c>
      <c r="H3653" t="s">
        <v>61</v>
      </c>
      <c r="I3653" s="1">
        <v>311</v>
      </c>
      <c r="J3653" s="2">
        <f>VLOOKUP(Oliusala[[#This Row],[tegund]],Tegundir!$B$2:$D$19,3,FALSE)*Oliusala[[#This Row],[magn]]/1000</f>
        <v>0.269015</v>
      </c>
      <c r="K3653">
        <v>2012</v>
      </c>
      <c r="L3653" t="s">
        <v>1955</v>
      </c>
      <c r="M3653" s="144" t="s">
        <v>62</v>
      </c>
    </row>
    <row r="3654" spans="1:15" x14ac:dyDescent="0.2">
      <c r="A3654" t="s">
        <v>68</v>
      </c>
      <c r="B3654" s="144" t="s">
        <v>96</v>
      </c>
      <c r="C3654">
        <v>640</v>
      </c>
      <c r="D3654" t="str">
        <f>VLOOKUP(Oliusala[[#This Row],[postnumer]],Sveitarfelog[#All],4,FALSE)</f>
        <v>Norðurþing,Tjörneshreppur</v>
      </c>
      <c r="E3654" t="str">
        <f>VLOOKUP(Oliusala[[#This Row],[postnumer]],Sveitarfelog[#All],5,FALSE)</f>
        <v>Norðurland eystra</v>
      </c>
      <c r="F3654" t="s">
        <v>24</v>
      </c>
      <c r="G3654" t="s">
        <v>24</v>
      </c>
      <c r="H3654" t="s">
        <v>60</v>
      </c>
      <c r="I3654" s="1">
        <v>35685</v>
      </c>
      <c r="J3654" s="2">
        <f>VLOOKUP(Oliusala[[#This Row],[tegund]],Tegundir!$B$2:$D$19,3,FALSE)*Oliusala[[#This Row],[magn]]/1000</f>
        <v>30.867525000000001</v>
      </c>
      <c r="K3654">
        <v>2012</v>
      </c>
      <c r="L3654" t="s">
        <v>18</v>
      </c>
      <c r="M3654" s="144" t="s">
        <v>59</v>
      </c>
    </row>
    <row r="3655" spans="1:15" x14ac:dyDescent="0.2">
      <c r="A3655" t="s">
        <v>68</v>
      </c>
      <c r="B3655" s="144" t="s">
        <v>96</v>
      </c>
      <c r="C3655">
        <v>640</v>
      </c>
      <c r="D3655" t="str">
        <f>VLOOKUP(Oliusala[[#This Row],[postnumer]],Sveitarfelog[#All],4,FALSE)</f>
        <v>Norðurþing,Tjörneshreppur</v>
      </c>
      <c r="E3655" t="str">
        <f>VLOOKUP(Oliusala[[#This Row],[postnumer]],Sveitarfelog[#All],5,FALSE)</f>
        <v>Norðurland eystra</v>
      </c>
      <c r="F3655" t="s">
        <v>29</v>
      </c>
      <c r="G3655" t="s">
        <v>24</v>
      </c>
      <c r="H3655" t="s">
        <v>60</v>
      </c>
      <c r="I3655" s="1">
        <v>27257</v>
      </c>
      <c r="J3655" s="2">
        <f>VLOOKUP(Oliusala[[#This Row],[tegund]],Tegundir!$B$2:$D$19,3,FALSE)*Oliusala[[#This Row],[magn]]/1000</f>
        <v>23.577304999999999</v>
      </c>
      <c r="K3655">
        <v>2012</v>
      </c>
      <c r="L3655" t="s">
        <v>19</v>
      </c>
      <c r="M3655" s="144" t="s">
        <v>59</v>
      </c>
      <c r="O3655" s="144" t="s">
        <v>1998</v>
      </c>
    </row>
    <row r="3656" spans="1:15" x14ac:dyDescent="0.2">
      <c r="A3656" t="s">
        <v>68</v>
      </c>
      <c r="B3656" s="144" t="s">
        <v>96</v>
      </c>
      <c r="C3656">
        <v>640</v>
      </c>
      <c r="D3656" t="str">
        <f>VLOOKUP(Oliusala[[#This Row],[postnumer]],Sveitarfelog[#All],4,FALSE)</f>
        <v>Norðurþing,Tjörneshreppur</v>
      </c>
      <c r="E3656" t="str">
        <f>VLOOKUP(Oliusala[[#This Row],[postnumer]],Sveitarfelog[#All],5,FALSE)</f>
        <v>Norðurland eystra</v>
      </c>
      <c r="F3656" t="s">
        <v>30</v>
      </c>
      <c r="G3656" t="s">
        <v>24</v>
      </c>
      <c r="H3656" t="s">
        <v>60</v>
      </c>
      <c r="I3656" s="1">
        <v>35133</v>
      </c>
      <c r="J3656" s="2">
        <f>VLOOKUP(Oliusala[[#This Row],[tegund]],Tegundir!$B$2:$D$19,3,FALSE)*Oliusala[[#This Row],[magn]]/1000</f>
        <v>30.390044999999997</v>
      </c>
      <c r="K3656">
        <v>2012</v>
      </c>
      <c r="L3656" t="s">
        <v>19</v>
      </c>
      <c r="M3656" s="144" t="s">
        <v>59</v>
      </c>
      <c r="O3656" s="144" t="s">
        <v>1998</v>
      </c>
    </row>
    <row r="3657" spans="1:15" x14ac:dyDescent="0.2">
      <c r="A3657" t="s">
        <v>96</v>
      </c>
      <c r="B3657" s="144" t="s">
        <v>96</v>
      </c>
      <c r="C3657">
        <v>640</v>
      </c>
      <c r="D3657" t="str">
        <f>VLOOKUP(Oliusala[[#This Row],[postnumer]],Sveitarfelog[#All],4,FALSE)</f>
        <v>Norðurþing,Tjörneshreppur</v>
      </c>
      <c r="E3657" t="str">
        <f>VLOOKUP(Oliusala[[#This Row],[postnumer]],Sveitarfelog[#All],5,FALSE)</f>
        <v>Norðurland eystra</v>
      </c>
      <c r="F3657" t="s">
        <v>24</v>
      </c>
      <c r="G3657" t="s">
        <v>24</v>
      </c>
      <c r="H3657" t="s">
        <v>58</v>
      </c>
      <c r="I3657" s="1">
        <v>9533</v>
      </c>
      <c r="J3657" s="2">
        <f>VLOOKUP(Oliusala[[#This Row],[tegund]],Tegundir!$B$2:$D$19,3,FALSE)*Oliusala[[#This Row],[magn]]/1000</f>
        <v>8.2460450000000005</v>
      </c>
      <c r="K3657">
        <v>2012</v>
      </c>
      <c r="L3657" t="s">
        <v>18</v>
      </c>
      <c r="M3657" s="144" t="s">
        <v>59</v>
      </c>
    </row>
    <row r="3658" spans="1:15" x14ac:dyDescent="0.2">
      <c r="A3658" t="s">
        <v>96</v>
      </c>
      <c r="B3658" s="144" t="s">
        <v>96</v>
      </c>
      <c r="C3658">
        <v>640</v>
      </c>
      <c r="D3658" t="str">
        <f>VLOOKUP(Oliusala[[#This Row],[postnumer]],Sveitarfelog[#All],4,FALSE)</f>
        <v>Norðurþing,Tjörneshreppur</v>
      </c>
      <c r="E3658" t="str">
        <f>VLOOKUP(Oliusala[[#This Row],[postnumer]],Sveitarfelog[#All],5,FALSE)</f>
        <v>Norðurland eystra</v>
      </c>
      <c r="F3658" t="s">
        <v>30</v>
      </c>
      <c r="G3658" t="s">
        <v>24</v>
      </c>
      <c r="H3658" t="s">
        <v>58</v>
      </c>
      <c r="I3658" s="1">
        <v>1603174</v>
      </c>
      <c r="J3658" s="2">
        <f>VLOOKUP(Oliusala[[#This Row],[tegund]],Tegundir!$B$2:$D$19,3,FALSE)*Oliusala[[#This Row],[magn]]/1000</f>
        <v>1386.74551</v>
      </c>
      <c r="K3658">
        <v>2012</v>
      </c>
      <c r="L3658" t="s">
        <v>19</v>
      </c>
      <c r="M3658" s="144" t="s">
        <v>59</v>
      </c>
      <c r="O3658" s="144" t="s">
        <v>1998</v>
      </c>
    </row>
    <row r="3659" spans="1:15" x14ac:dyDescent="0.2">
      <c r="A3659" t="s">
        <v>63</v>
      </c>
      <c r="B3659" s="144" t="s">
        <v>96</v>
      </c>
      <c r="C3659">
        <v>640</v>
      </c>
      <c r="D3659" t="str">
        <f>VLOOKUP(Oliusala[[#This Row],[postnumer]],Sveitarfelog[#All],4,FALSE)</f>
        <v>Norðurþing,Tjörneshreppur</v>
      </c>
      <c r="E3659" t="str">
        <f>VLOOKUP(Oliusala[[#This Row],[postnumer]],Sveitarfelog[#All],5,FALSE)</f>
        <v>Norðurland eystra</v>
      </c>
      <c r="F3659" t="s">
        <v>24</v>
      </c>
      <c r="G3659" t="s">
        <v>24</v>
      </c>
      <c r="H3659" t="s">
        <v>58</v>
      </c>
      <c r="I3659" s="1">
        <v>1720433</v>
      </c>
      <c r="J3659" s="2">
        <f>VLOOKUP(Oliusala[[#This Row],[tegund]],Tegundir!$B$2:$D$19,3,FALSE)*Oliusala[[#This Row],[magn]]/1000</f>
        <v>1488.1745449999999</v>
      </c>
      <c r="K3659">
        <v>2012</v>
      </c>
      <c r="L3659" t="s">
        <v>18</v>
      </c>
      <c r="M3659" s="144" t="s">
        <v>59</v>
      </c>
    </row>
    <row r="3660" spans="1:15" x14ac:dyDescent="0.2">
      <c r="A3660" t="s">
        <v>68</v>
      </c>
      <c r="B3660" s="144" t="s">
        <v>143</v>
      </c>
      <c r="C3660">
        <v>641</v>
      </c>
      <c r="D3660" t="str">
        <f>VLOOKUP(Oliusala[[#This Row],[postnumer]],Sveitarfelog[#All],4,FALSE)</f>
        <v>Þingeyjarsveit</v>
      </c>
      <c r="E3660" t="str">
        <f>VLOOKUP(Oliusala[[#This Row],[postnumer]],Sveitarfelog[#All],5,FALSE)</f>
        <v>Norðurland eystra</v>
      </c>
      <c r="F3660" t="s">
        <v>25</v>
      </c>
      <c r="G3660" t="s">
        <v>24</v>
      </c>
      <c r="H3660" t="s">
        <v>60</v>
      </c>
      <c r="I3660" s="1">
        <v>17472</v>
      </c>
      <c r="J3660" s="2">
        <f>VLOOKUP(Oliusala[[#This Row],[tegund]],Tegundir!$B$2:$D$19,3,FALSE)*Oliusala[[#This Row],[magn]]/1000</f>
        <v>15.113280000000001</v>
      </c>
      <c r="K3660">
        <v>2012</v>
      </c>
      <c r="L3660" t="s">
        <v>1955</v>
      </c>
      <c r="M3660" s="144" t="s">
        <v>59</v>
      </c>
    </row>
    <row r="3661" spans="1:15" x14ac:dyDescent="0.2">
      <c r="A3661" t="s">
        <v>96</v>
      </c>
      <c r="B3661" s="144" t="s">
        <v>143</v>
      </c>
      <c r="C3661">
        <v>641</v>
      </c>
      <c r="D3661" t="str">
        <f>VLOOKUP(Oliusala[[#This Row],[postnumer]],Sveitarfelog[#All],4,FALSE)</f>
        <v>Þingeyjarsveit</v>
      </c>
      <c r="E3661" t="str">
        <f>VLOOKUP(Oliusala[[#This Row],[postnumer]],Sveitarfelog[#All],5,FALSE)</f>
        <v>Norðurland eystra</v>
      </c>
      <c r="F3661" t="s">
        <v>25</v>
      </c>
      <c r="G3661" t="s">
        <v>24</v>
      </c>
      <c r="H3661" t="s">
        <v>60</v>
      </c>
      <c r="I3661" s="1">
        <v>12450</v>
      </c>
      <c r="J3661" s="2">
        <f>VLOOKUP(Oliusala[[#This Row],[tegund]],Tegundir!$B$2:$D$19,3,FALSE)*Oliusala[[#This Row],[magn]]/1000</f>
        <v>10.76925</v>
      </c>
      <c r="K3661">
        <v>2012</v>
      </c>
      <c r="L3661" t="s">
        <v>1955</v>
      </c>
      <c r="M3661" s="144" t="s">
        <v>59</v>
      </c>
    </row>
    <row r="3662" spans="1:15" x14ac:dyDescent="0.2">
      <c r="A3662" t="s">
        <v>57</v>
      </c>
      <c r="B3662" s="144" t="s">
        <v>143</v>
      </c>
      <c r="C3662">
        <v>641</v>
      </c>
      <c r="D3662" t="str">
        <f>VLOOKUP(Oliusala[[#This Row],[postnumer]],Sveitarfelog[#All],4,FALSE)</f>
        <v>Þingeyjarsveit</v>
      </c>
      <c r="E3662" t="str">
        <f>VLOOKUP(Oliusala[[#This Row],[postnumer]],Sveitarfelog[#All],5,FALSE)</f>
        <v>Norðurland eystra</v>
      </c>
      <c r="F3662" t="s">
        <v>25</v>
      </c>
      <c r="G3662" t="s">
        <v>24</v>
      </c>
      <c r="H3662" t="s">
        <v>60</v>
      </c>
      <c r="I3662" s="1">
        <v>200648</v>
      </c>
      <c r="J3662" s="2">
        <f>VLOOKUP(Oliusala[[#This Row],[tegund]],Tegundir!$B$2:$D$19,3,FALSE)*Oliusala[[#This Row],[magn]]/1000</f>
        <v>173.56052</v>
      </c>
      <c r="K3662">
        <v>2012</v>
      </c>
      <c r="L3662" t="s">
        <v>1955</v>
      </c>
      <c r="M3662" s="144" t="s">
        <v>59</v>
      </c>
    </row>
    <row r="3663" spans="1:15" x14ac:dyDescent="0.2">
      <c r="A3663" t="s">
        <v>68</v>
      </c>
      <c r="B3663" s="144" t="s">
        <v>143</v>
      </c>
      <c r="C3663">
        <v>641</v>
      </c>
      <c r="D3663" t="str">
        <f>VLOOKUP(Oliusala[[#This Row],[postnumer]],Sveitarfelog[#All],4,FALSE)</f>
        <v>Þingeyjarsveit</v>
      </c>
      <c r="E3663" t="str">
        <f>VLOOKUP(Oliusala[[#This Row],[postnumer]],Sveitarfelog[#All],5,FALSE)</f>
        <v>Norðurland eystra</v>
      </c>
      <c r="F3663" t="s">
        <v>24</v>
      </c>
      <c r="G3663" t="s">
        <v>24</v>
      </c>
      <c r="H3663" t="s">
        <v>60</v>
      </c>
      <c r="I3663" s="1">
        <v>4032</v>
      </c>
      <c r="J3663" s="2">
        <f>VLOOKUP(Oliusala[[#This Row],[tegund]],Tegundir!$B$2:$D$19,3,FALSE)*Oliusala[[#This Row],[magn]]/1000</f>
        <v>3.4876799999999997</v>
      </c>
      <c r="K3663">
        <v>2012</v>
      </c>
      <c r="L3663" t="s">
        <v>18</v>
      </c>
      <c r="M3663" s="144" t="s">
        <v>59</v>
      </c>
    </row>
    <row r="3664" spans="1:15" x14ac:dyDescent="0.2">
      <c r="A3664" t="s">
        <v>68</v>
      </c>
      <c r="B3664" s="144" t="s">
        <v>143</v>
      </c>
      <c r="C3664">
        <v>641</v>
      </c>
      <c r="D3664" t="str">
        <f>VLOOKUP(Oliusala[[#This Row],[postnumer]],Sveitarfelog[#All],4,FALSE)</f>
        <v>Þingeyjarsveit</v>
      </c>
      <c r="E3664" t="str">
        <f>VLOOKUP(Oliusala[[#This Row],[postnumer]],Sveitarfelog[#All],5,FALSE)</f>
        <v>Norðurland eystra</v>
      </c>
      <c r="F3664" t="s">
        <v>30</v>
      </c>
      <c r="G3664" t="s">
        <v>24</v>
      </c>
      <c r="H3664" t="s">
        <v>60</v>
      </c>
      <c r="I3664" s="1">
        <v>5048</v>
      </c>
      <c r="J3664" s="2">
        <f>VLOOKUP(Oliusala[[#This Row],[tegund]],Tegundir!$B$2:$D$19,3,FALSE)*Oliusala[[#This Row],[magn]]/1000</f>
        <v>4.3665199999999995</v>
      </c>
      <c r="K3664">
        <v>2012</v>
      </c>
      <c r="L3664" t="s">
        <v>19</v>
      </c>
      <c r="M3664" s="144" t="s">
        <v>59</v>
      </c>
      <c r="O3664" s="144" t="s">
        <v>1998</v>
      </c>
    </row>
    <row r="3665" spans="1:15" x14ac:dyDescent="0.2">
      <c r="A3665" t="s">
        <v>57</v>
      </c>
      <c r="B3665" s="144" t="s">
        <v>143</v>
      </c>
      <c r="C3665">
        <v>641</v>
      </c>
      <c r="D3665" t="str">
        <f>VLOOKUP(Oliusala[[#This Row],[postnumer]],Sveitarfelog[#All],4,FALSE)</f>
        <v>Þingeyjarsveit</v>
      </c>
      <c r="E3665" t="str">
        <f>VLOOKUP(Oliusala[[#This Row],[postnumer]],Sveitarfelog[#All],5,FALSE)</f>
        <v>Norðurland eystra</v>
      </c>
      <c r="F3665" t="s">
        <v>24</v>
      </c>
      <c r="G3665" t="s">
        <v>24</v>
      </c>
      <c r="H3665" t="s">
        <v>60</v>
      </c>
      <c r="I3665" s="1">
        <v>23546</v>
      </c>
      <c r="J3665" s="2">
        <f>VLOOKUP(Oliusala[[#This Row],[tegund]],Tegundir!$B$2:$D$19,3,FALSE)*Oliusala[[#This Row],[magn]]/1000</f>
        <v>20.367290000000001</v>
      </c>
      <c r="K3665">
        <v>2012</v>
      </c>
      <c r="L3665" t="s">
        <v>18</v>
      </c>
      <c r="M3665" s="144" t="s">
        <v>59</v>
      </c>
    </row>
    <row r="3666" spans="1:15" x14ac:dyDescent="0.2">
      <c r="A3666" t="s">
        <v>57</v>
      </c>
      <c r="B3666" s="144" t="s">
        <v>143</v>
      </c>
      <c r="C3666">
        <v>641</v>
      </c>
      <c r="D3666" t="str">
        <f>VLOOKUP(Oliusala[[#This Row],[postnumer]],Sveitarfelog[#All],4,FALSE)</f>
        <v>Þingeyjarsveit</v>
      </c>
      <c r="E3666" t="str">
        <f>VLOOKUP(Oliusala[[#This Row],[postnumer]],Sveitarfelog[#All],5,FALSE)</f>
        <v>Norðurland eystra</v>
      </c>
      <c r="F3666" t="s">
        <v>30</v>
      </c>
      <c r="G3666" t="s">
        <v>24</v>
      </c>
      <c r="H3666" t="s">
        <v>60</v>
      </c>
      <c r="I3666" s="1">
        <v>12889</v>
      </c>
      <c r="J3666" s="2">
        <f>VLOOKUP(Oliusala[[#This Row],[tegund]],Tegundir!$B$2:$D$19,3,FALSE)*Oliusala[[#This Row],[magn]]/1000</f>
        <v>11.148985</v>
      </c>
      <c r="K3666">
        <v>2012</v>
      </c>
      <c r="L3666" t="s">
        <v>19</v>
      </c>
      <c r="M3666" s="144" t="s">
        <v>59</v>
      </c>
      <c r="O3666" s="144" t="s">
        <v>1998</v>
      </c>
    </row>
    <row r="3667" spans="1:15" x14ac:dyDescent="0.2">
      <c r="A3667" t="s">
        <v>63</v>
      </c>
      <c r="B3667" s="144" t="s">
        <v>143</v>
      </c>
      <c r="C3667">
        <v>641</v>
      </c>
      <c r="D3667" t="str">
        <f>VLOOKUP(Oliusala[[#This Row],[postnumer]],Sveitarfelog[#All],4,FALSE)</f>
        <v>Þingeyjarsveit</v>
      </c>
      <c r="E3667" t="str">
        <f>VLOOKUP(Oliusala[[#This Row],[postnumer]],Sveitarfelog[#All],5,FALSE)</f>
        <v>Norðurland eystra</v>
      </c>
      <c r="F3667" t="s">
        <v>24</v>
      </c>
      <c r="G3667" t="s">
        <v>24</v>
      </c>
      <c r="H3667" t="s">
        <v>58</v>
      </c>
      <c r="I3667" s="1">
        <v>110316</v>
      </c>
      <c r="J3667" s="2">
        <f>VLOOKUP(Oliusala[[#This Row],[tegund]],Tegundir!$B$2:$D$19,3,FALSE)*Oliusala[[#This Row],[magn]]/1000</f>
        <v>95.423339999999996</v>
      </c>
      <c r="K3667">
        <v>2012</v>
      </c>
      <c r="L3667" t="s">
        <v>18</v>
      </c>
      <c r="M3667" s="144" t="s">
        <v>59</v>
      </c>
    </row>
    <row r="3668" spans="1:15" x14ac:dyDescent="0.2">
      <c r="A3668" t="s">
        <v>68</v>
      </c>
      <c r="B3668" s="144" t="s">
        <v>144</v>
      </c>
      <c r="C3668">
        <v>650</v>
      </c>
      <c r="D3668" t="str">
        <f>VLOOKUP(Oliusala[[#This Row],[postnumer]],Sveitarfelog[#All],4,FALSE)</f>
        <v>Þingeyjarsveit</v>
      </c>
      <c r="E3668" t="str">
        <f>VLOOKUP(Oliusala[[#This Row],[postnumer]],Sveitarfelog[#All],5,FALSE)</f>
        <v>Norðurland eystra</v>
      </c>
      <c r="F3668" t="s">
        <v>25</v>
      </c>
      <c r="G3668" t="s">
        <v>24</v>
      </c>
      <c r="H3668" t="s">
        <v>60</v>
      </c>
      <c r="I3668" s="1">
        <v>1010</v>
      </c>
      <c r="J3668" s="2">
        <f>VLOOKUP(Oliusala[[#This Row],[tegund]],Tegundir!$B$2:$D$19,3,FALSE)*Oliusala[[#This Row],[magn]]/1000</f>
        <v>0.87364999999999993</v>
      </c>
      <c r="K3668">
        <v>2012</v>
      </c>
      <c r="L3668" t="s">
        <v>1955</v>
      </c>
      <c r="M3668" s="144" t="s">
        <v>59</v>
      </c>
    </row>
    <row r="3669" spans="1:15" x14ac:dyDescent="0.2">
      <c r="A3669" t="s">
        <v>96</v>
      </c>
      <c r="B3669" s="144" t="s">
        <v>144</v>
      </c>
      <c r="C3669">
        <v>650</v>
      </c>
      <c r="D3669" t="str">
        <f>VLOOKUP(Oliusala[[#This Row],[postnumer]],Sveitarfelog[#All],4,FALSE)</f>
        <v>Þingeyjarsveit</v>
      </c>
      <c r="E3669" t="str">
        <f>VLOOKUP(Oliusala[[#This Row],[postnumer]],Sveitarfelog[#All],5,FALSE)</f>
        <v>Norðurland eystra</v>
      </c>
      <c r="F3669" t="s">
        <v>25</v>
      </c>
      <c r="G3669" t="s">
        <v>24</v>
      </c>
      <c r="H3669" t="s">
        <v>60</v>
      </c>
      <c r="I3669" s="1">
        <v>21835</v>
      </c>
      <c r="J3669" s="2">
        <f>VLOOKUP(Oliusala[[#This Row],[tegund]],Tegundir!$B$2:$D$19,3,FALSE)*Oliusala[[#This Row],[magn]]/1000</f>
        <v>18.887275000000002</v>
      </c>
      <c r="K3669">
        <v>2012</v>
      </c>
      <c r="L3669" t="s">
        <v>1955</v>
      </c>
      <c r="M3669" s="144" t="s">
        <v>59</v>
      </c>
    </row>
    <row r="3670" spans="1:15" x14ac:dyDescent="0.2">
      <c r="A3670" t="s">
        <v>57</v>
      </c>
      <c r="B3670" s="144" t="s">
        <v>144</v>
      </c>
      <c r="C3670">
        <v>650</v>
      </c>
      <c r="D3670" t="str">
        <f>VLOOKUP(Oliusala[[#This Row],[postnumer]],Sveitarfelog[#All],4,FALSE)</f>
        <v>Þingeyjarsveit</v>
      </c>
      <c r="E3670" t="str">
        <f>VLOOKUP(Oliusala[[#This Row],[postnumer]],Sveitarfelog[#All],5,FALSE)</f>
        <v>Norðurland eystra</v>
      </c>
      <c r="F3670" t="s">
        <v>25</v>
      </c>
      <c r="G3670" t="s">
        <v>24</v>
      </c>
      <c r="H3670" t="s">
        <v>60</v>
      </c>
      <c r="I3670" s="1">
        <v>63175</v>
      </c>
      <c r="J3670" s="2">
        <f>VLOOKUP(Oliusala[[#This Row],[tegund]],Tegundir!$B$2:$D$19,3,FALSE)*Oliusala[[#This Row],[magn]]/1000</f>
        <v>54.646374999999999</v>
      </c>
      <c r="K3670">
        <v>2012</v>
      </c>
      <c r="L3670" t="s">
        <v>1955</v>
      </c>
      <c r="M3670" s="144" t="s">
        <v>59</v>
      </c>
    </row>
    <row r="3671" spans="1:15" x14ac:dyDescent="0.2">
      <c r="A3671" t="s">
        <v>57</v>
      </c>
      <c r="B3671" s="144" t="s">
        <v>144</v>
      </c>
      <c r="C3671">
        <v>650</v>
      </c>
      <c r="D3671" t="str">
        <f>VLOOKUP(Oliusala[[#This Row],[postnumer]],Sveitarfelog[#All],4,FALSE)</f>
        <v>Þingeyjarsveit</v>
      </c>
      <c r="E3671" t="str">
        <f>VLOOKUP(Oliusala[[#This Row],[postnumer]],Sveitarfelog[#All],5,FALSE)</f>
        <v>Norðurland eystra</v>
      </c>
      <c r="F3671" t="s">
        <v>24</v>
      </c>
      <c r="G3671" t="s">
        <v>24</v>
      </c>
      <c r="H3671" t="s">
        <v>60</v>
      </c>
      <c r="I3671" s="1">
        <v>7994</v>
      </c>
      <c r="J3671" s="2">
        <f>VLOOKUP(Oliusala[[#This Row],[tegund]],Tegundir!$B$2:$D$19,3,FALSE)*Oliusala[[#This Row],[magn]]/1000</f>
        <v>6.9148099999999992</v>
      </c>
      <c r="K3671">
        <v>2012</v>
      </c>
      <c r="L3671" t="s">
        <v>18</v>
      </c>
      <c r="M3671" s="144" t="s">
        <v>59</v>
      </c>
    </row>
    <row r="3672" spans="1:15" x14ac:dyDescent="0.2">
      <c r="A3672" t="s">
        <v>63</v>
      </c>
      <c r="B3672" s="144" t="s">
        <v>144</v>
      </c>
      <c r="C3672">
        <v>650</v>
      </c>
      <c r="D3672" t="str">
        <f>VLOOKUP(Oliusala[[#This Row],[postnumer]],Sveitarfelog[#All],4,FALSE)</f>
        <v>Þingeyjarsveit</v>
      </c>
      <c r="E3672" t="str">
        <f>VLOOKUP(Oliusala[[#This Row],[postnumer]],Sveitarfelog[#All],5,FALSE)</f>
        <v>Norðurland eystra</v>
      </c>
      <c r="F3672" t="s">
        <v>24</v>
      </c>
      <c r="G3672" t="s">
        <v>24</v>
      </c>
      <c r="H3672" t="s">
        <v>58</v>
      </c>
      <c r="I3672" s="1">
        <v>151437</v>
      </c>
      <c r="J3672" s="2">
        <f>VLOOKUP(Oliusala[[#This Row],[tegund]],Tegundir!$B$2:$D$19,3,FALSE)*Oliusala[[#This Row],[magn]]/1000</f>
        <v>130.99300500000001</v>
      </c>
      <c r="K3672">
        <v>2012</v>
      </c>
      <c r="L3672" t="s">
        <v>18</v>
      </c>
      <c r="M3672" s="144" t="s">
        <v>59</v>
      </c>
    </row>
    <row r="3673" spans="1:15" x14ac:dyDescent="0.2">
      <c r="A3673" t="s">
        <v>68</v>
      </c>
      <c r="B3673" s="144" t="s">
        <v>145</v>
      </c>
      <c r="C3673">
        <v>660</v>
      </c>
      <c r="D3673" t="str">
        <f>VLOOKUP(Oliusala[[#This Row],[postnumer]],Sveitarfelog[#All],4,FALSE)</f>
        <v>Þingeyjarsveit</v>
      </c>
      <c r="E3673" t="str">
        <f>VLOOKUP(Oliusala[[#This Row],[postnumer]],Sveitarfelog[#All],5,FALSE)</f>
        <v>Norðurland eystra</v>
      </c>
      <c r="F3673" t="s">
        <v>25</v>
      </c>
      <c r="G3673" t="s">
        <v>24</v>
      </c>
      <c r="H3673" t="s">
        <v>60</v>
      </c>
      <c r="I3673" s="1">
        <v>81368</v>
      </c>
      <c r="J3673" s="2">
        <f>VLOOKUP(Oliusala[[#This Row],[tegund]],Tegundir!$B$2:$D$19,3,FALSE)*Oliusala[[#This Row],[magn]]/1000</f>
        <v>70.383319999999998</v>
      </c>
      <c r="K3673">
        <v>2012</v>
      </c>
      <c r="L3673" t="s">
        <v>1955</v>
      </c>
      <c r="M3673" s="144" t="s">
        <v>59</v>
      </c>
    </row>
    <row r="3674" spans="1:15" x14ac:dyDescent="0.2">
      <c r="A3674" t="s">
        <v>68</v>
      </c>
      <c r="B3674" s="144" t="s">
        <v>146</v>
      </c>
      <c r="C3674">
        <v>660</v>
      </c>
      <c r="D3674" t="str">
        <f>VLOOKUP(Oliusala[[#This Row],[postnumer]],Sveitarfelog[#All],4,FALSE)</f>
        <v>Þingeyjarsveit</v>
      </c>
      <c r="E3674" t="str">
        <f>VLOOKUP(Oliusala[[#This Row],[postnumer]],Sveitarfelog[#All],5,FALSE)</f>
        <v>Norðurland eystra</v>
      </c>
      <c r="F3674" t="s">
        <v>25</v>
      </c>
      <c r="G3674" t="s">
        <v>24</v>
      </c>
      <c r="H3674" t="s">
        <v>60</v>
      </c>
      <c r="I3674" s="1">
        <v>1140</v>
      </c>
      <c r="J3674" s="2">
        <f>VLOOKUP(Oliusala[[#This Row],[tegund]],Tegundir!$B$2:$D$19,3,FALSE)*Oliusala[[#This Row],[magn]]/1000</f>
        <v>0.98609999999999998</v>
      </c>
      <c r="K3674">
        <v>2012</v>
      </c>
      <c r="L3674" t="s">
        <v>1955</v>
      </c>
      <c r="M3674" s="144" t="s">
        <v>59</v>
      </c>
    </row>
    <row r="3675" spans="1:15" x14ac:dyDescent="0.2">
      <c r="A3675" t="s">
        <v>96</v>
      </c>
      <c r="B3675" s="144" t="s">
        <v>145</v>
      </c>
      <c r="C3675">
        <v>660</v>
      </c>
      <c r="D3675" t="str">
        <f>VLOOKUP(Oliusala[[#This Row],[postnumer]],Sveitarfelog[#All],4,FALSE)</f>
        <v>Þingeyjarsveit</v>
      </c>
      <c r="E3675" t="str">
        <f>VLOOKUP(Oliusala[[#This Row],[postnumer]],Sveitarfelog[#All],5,FALSE)</f>
        <v>Norðurland eystra</v>
      </c>
      <c r="F3675" t="s">
        <v>25</v>
      </c>
      <c r="G3675" t="s">
        <v>24</v>
      </c>
      <c r="H3675" t="s">
        <v>60</v>
      </c>
      <c r="I3675" s="1">
        <v>35349</v>
      </c>
      <c r="J3675" s="2">
        <f>VLOOKUP(Oliusala[[#This Row],[tegund]],Tegundir!$B$2:$D$19,3,FALSE)*Oliusala[[#This Row],[magn]]/1000</f>
        <v>30.576884999999997</v>
      </c>
      <c r="K3675">
        <v>2012</v>
      </c>
      <c r="L3675" t="s">
        <v>1955</v>
      </c>
      <c r="M3675" s="144" t="s">
        <v>59</v>
      </c>
    </row>
    <row r="3676" spans="1:15" x14ac:dyDescent="0.2">
      <c r="A3676" t="s">
        <v>96</v>
      </c>
      <c r="B3676" s="144" t="s">
        <v>146</v>
      </c>
      <c r="C3676">
        <v>660</v>
      </c>
      <c r="D3676" t="str">
        <f>VLOOKUP(Oliusala[[#This Row],[postnumer]],Sveitarfelog[#All],4,FALSE)</f>
        <v>Þingeyjarsveit</v>
      </c>
      <c r="E3676" t="str">
        <f>VLOOKUP(Oliusala[[#This Row],[postnumer]],Sveitarfelog[#All],5,FALSE)</f>
        <v>Norðurland eystra</v>
      </c>
      <c r="F3676" t="s">
        <v>25</v>
      </c>
      <c r="G3676" t="s">
        <v>24</v>
      </c>
      <c r="H3676" t="s">
        <v>60</v>
      </c>
      <c r="I3676" s="1">
        <v>12288</v>
      </c>
      <c r="J3676" s="2">
        <f>VLOOKUP(Oliusala[[#This Row],[tegund]],Tegundir!$B$2:$D$19,3,FALSE)*Oliusala[[#This Row],[magn]]/1000</f>
        <v>10.629119999999999</v>
      </c>
      <c r="K3676">
        <v>2012</v>
      </c>
      <c r="L3676" t="s">
        <v>1955</v>
      </c>
      <c r="M3676" s="144" t="s">
        <v>59</v>
      </c>
    </row>
    <row r="3677" spans="1:15" x14ac:dyDescent="0.2">
      <c r="A3677" t="s">
        <v>57</v>
      </c>
      <c r="B3677" s="144" t="s">
        <v>145</v>
      </c>
      <c r="C3677">
        <v>660</v>
      </c>
      <c r="D3677" t="str">
        <f>VLOOKUP(Oliusala[[#This Row],[postnumer]],Sveitarfelog[#All],4,FALSE)</f>
        <v>Þingeyjarsveit</v>
      </c>
      <c r="E3677" t="str">
        <f>VLOOKUP(Oliusala[[#This Row],[postnumer]],Sveitarfelog[#All],5,FALSE)</f>
        <v>Norðurland eystra</v>
      </c>
      <c r="F3677" t="s">
        <v>25</v>
      </c>
      <c r="G3677" t="s">
        <v>24</v>
      </c>
      <c r="H3677" t="s">
        <v>60</v>
      </c>
      <c r="I3677" s="1">
        <v>210046</v>
      </c>
      <c r="J3677" s="2">
        <f>VLOOKUP(Oliusala[[#This Row],[tegund]],Tegundir!$B$2:$D$19,3,FALSE)*Oliusala[[#This Row],[magn]]/1000</f>
        <v>181.68979000000002</v>
      </c>
      <c r="K3677">
        <v>2012</v>
      </c>
      <c r="L3677" t="s">
        <v>1955</v>
      </c>
      <c r="M3677" s="144" t="s">
        <v>59</v>
      </c>
    </row>
    <row r="3678" spans="1:15" x14ac:dyDescent="0.2">
      <c r="A3678" t="s">
        <v>57</v>
      </c>
      <c r="B3678" s="144" t="s">
        <v>146</v>
      </c>
      <c r="C3678">
        <v>660</v>
      </c>
      <c r="D3678" t="str">
        <f>VLOOKUP(Oliusala[[#This Row],[postnumer]],Sveitarfelog[#All],4,FALSE)</f>
        <v>Þingeyjarsveit</v>
      </c>
      <c r="E3678" t="str">
        <f>VLOOKUP(Oliusala[[#This Row],[postnumer]],Sveitarfelog[#All],5,FALSE)</f>
        <v>Norðurland eystra</v>
      </c>
      <c r="F3678" t="s">
        <v>25</v>
      </c>
      <c r="G3678" t="s">
        <v>24</v>
      </c>
      <c r="H3678" t="s">
        <v>60</v>
      </c>
      <c r="I3678" s="1">
        <v>10021</v>
      </c>
      <c r="J3678" s="2">
        <f>VLOOKUP(Oliusala[[#This Row],[tegund]],Tegundir!$B$2:$D$19,3,FALSE)*Oliusala[[#This Row],[magn]]/1000</f>
        <v>8.6681649999999983</v>
      </c>
      <c r="K3678">
        <v>2012</v>
      </c>
      <c r="L3678" t="s">
        <v>1955</v>
      </c>
      <c r="M3678" s="144" t="s">
        <v>59</v>
      </c>
    </row>
    <row r="3679" spans="1:15" x14ac:dyDescent="0.2">
      <c r="A3679" t="s">
        <v>68</v>
      </c>
      <c r="B3679" s="144" t="s">
        <v>145</v>
      </c>
      <c r="C3679">
        <v>660</v>
      </c>
      <c r="D3679" t="str">
        <f>VLOOKUP(Oliusala[[#This Row],[postnumer]],Sveitarfelog[#All],4,FALSE)</f>
        <v>Þingeyjarsveit</v>
      </c>
      <c r="E3679" t="str">
        <f>VLOOKUP(Oliusala[[#This Row],[postnumer]],Sveitarfelog[#All],5,FALSE)</f>
        <v>Norðurland eystra</v>
      </c>
      <c r="F3679" t="s">
        <v>24</v>
      </c>
      <c r="G3679" t="s">
        <v>24</v>
      </c>
      <c r="H3679" t="s">
        <v>60</v>
      </c>
      <c r="I3679" s="1">
        <v>6610</v>
      </c>
      <c r="J3679" s="2">
        <f>VLOOKUP(Oliusala[[#This Row],[tegund]],Tegundir!$B$2:$D$19,3,FALSE)*Oliusala[[#This Row],[magn]]/1000</f>
        <v>5.7176499999999999</v>
      </c>
      <c r="K3679">
        <v>2012</v>
      </c>
      <c r="L3679" t="s">
        <v>18</v>
      </c>
      <c r="M3679" s="144" t="s">
        <v>59</v>
      </c>
    </row>
    <row r="3680" spans="1:15" x14ac:dyDescent="0.2">
      <c r="A3680" t="s">
        <v>96</v>
      </c>
      <c r="B3680" s="144" t="s">
        <v>145</v>
      </c>
      <c r="C3680">
        <v>660</v>
      </c>
      <c r="D3680" t="str">
        <f>VLOOKUP(Oliusala[[#This Row],[postnumer]],Sveitarfelog[#All],4,FALSE)</f>
        <v>Þingeyjarsveit</v>
      </c>
      <c r="E3680" t="str">
        <f>VLOOKUP(Oliusala[[#This Row],[postnumer]],Sveitarfelog[#All],5,FALSE)</f>
        <v>Norðurland eystra</v>
      </c>
      <c r="F3680" t="s">
        <v>24</v>
      </c>
      <c r="G3680" t="s">
        <v>24</v>
      </c>
      <c r="H3680" t="s">
        <v>60</v>
      </c>
      <c r="I3680" s="1">
        <v>41908</v>
      </c>
      <c r="J3680" s="2">
        <f>VLOOKUP(Oliusala[[#This Row],[tegund]],Tegundir!$B$2:$D$19,3,FALSE)*Oliusala[[#This Row],[magn]]/1000</f>
        <v>36.250419999999998</v>
      </c>
      <c r="K3680">
        <v>2012</v>
      </c>
      <c r="L3680" t="s">
        <v>18</v>
      </c>
      <c r="M3680" s="144" t="s">
        <v>59</v>
      </c>
    </row>
    <row r="3681" spans="1:15" x14ac:dyDescent="0.2">
      <c r="A3681" t="s">
        <v>96</v>
      </c>
      <c r="B3681" s="144" t="s">
        <v>146</v>
      </c>
      <c r="C3681">
        <v>660</v>
      </c>
      <c r="D3681" t="str">
        <f>VLOOKUP(Oliusala[[#This Row],[postnumer]],Sveitarfelog[#All],4,FALSE)</f>
        <v>Þingeyjarsveit</v>
      </c>
      <c r="E3681" t="str">
        <f>VLOOKUP(Oliusala[[#This Row],[postnumer]],Sveitarfelog[#All],5,FALSE)</f>
        <v>Norðurland eystra</v>
      </c>
      <c r="F3681" t="s">
        <v>24</v>
      </c>
      <c r="G3681" t="s">
        <v>24</v>
      </c>
      <c r="H3681" t="s">
        <v>60</v>
      </c>
      <c r="I3681" s="1">
        <v>5202</v>
      </c>
      <c r="J3681" s="2">
        <f>VLOOKUP(Oliusala[[#This Row],[tegund]],Tegundir!$B$2:$D$19,3,FALSE)*Oliusala[[#This Row],[magn]]/1000</f>
        <v>4.4997299999999996</v>
      </c>
      <c r="K3681">
        <v>2012</v>
      </c>
      <c r="L3681" t="s">
        <v>18</v>
      </c>
      <c r="M3681" s="144" t="s">
        <v>59</v>
      </c>
    </row>
    <row r="3682" spans="1:15" x14ac:dyDescent="0.2">
      <c r="A3682" t="s">
        <v>57</v>
      </c>
      <c r="B3682" s="144" t="s">
        <v>145</v>
      </c>
      <c r="C3682">
        <v>660</v>
      </c>
      <c r="D3682" t="str">
        <f>VLOOKUP(Oliusala[[#This Row],[postnumer]],Sveitarfelog[#All],4,FALSE)</f>
        <v>Þingeyjarsveit</v>
      </c>
      <c r="E3682" t="str">
        <f>VLOOKUP(Oliusala[[#This Row],[postnumer]],Sveitarfelog[#All],5,FALSE)</f>
        <v>Norðurland eystra</v>
      </c>
      <c r="F3682" t="s">
        <v>24</v>
      </c>
      <c r="G3682" t="s">
        <v>24</v>
      </c>
      <c r="H3682" t="s">
        <v>60</v>
      </c>
      <c r="I3682" s="1">
        <v>17764</v>
      </c>
      <c r="J3682" s="2">
        <f>VLOOKUP(Oliusala[[#This Row],[tegund]],Tegundir!$B$2:$D$19,3,FALSE)*Oliusala[[#This Row],[magn]]/1000</f>
        <v>15.365860000000001</v>
      </c>
      <c r="K3682">
        <v>2012</v>
      </c>
      <c r="L3682" t="s">
        <v>18</v>
      </c>
      <c r="M3682" s="144" t="s">
        <v>59</v>
      </c>
    </row>
    <row r="3683" spans="1:15" x14ac:dyDescent="0.2">
      <c r="A3683" t="s">
        <v>57</v>
      </c>
      <c r="B3683" s="144" t="s">
        <v>146</v>
      </c>
      <c r="C3683">
        <v>660</v>
      </c>
      <c r="D3683" t="str">
        <f>VLOOKUP(Oliusala[[#This Row],[postnumer]],Sveitarfelog[#All],4,FALSE)</f>
        <v>Þingeyjarsveit</v>
      </c>
      <c r="E3683" t="str">
        <f>VLOOKUP(Oliusala[[#This Row],[postnumer]],Sveitarfelog[#All],5,FALSE)</f>
        <v>Norðurland eystra</v>
      </c>
      <c r="F3683" t="s">
        <v>24</v>
      </c>
      <c r="G3683" t="s">
        <v>24</v>
      </c>
      <c r="H3683" t="s">
        <v>60</v>
      </c>
      <c r="I3683" s="1">
        <v>8127</v>
      </c>
      <c r="J3683" s="2">
        <f>VLOOKUP(Oliusala[[#This Row],[tegund]],Tegundir!$B$2:$D$19,3,FALSE)*Oliusala[[#This Row],[magn]]/1000</f>
        <v>7.0298549999999995</v>
      </c>
      <c r="K3683">
        <v>2012</v>
      </c>
      <c r="L3683" t="s">
        <v>18</v>
      </c>
      <c r="M3683" s="144" t="s">
        <v>59</v>
      </c>
    </row>
    <row r="3684" spans="1:15" x14ac:dyDescent="0.2">
      <c r="A3684" t="s">
        <v>63</v>
      </c>
      <c r="B3684" s="144" t="s">
        <v>145</v>
      </c>
      <c r="C3684">
        <v>660</v>
      </c>
      <c r="D3684" t="str">
        <f>VLOOKUP(Oliusala[[#This Row],[postnumer]],Sveitarfelog[#All],4,FALSE)</f>
        <v>Þingeyjarsveit</v>
      </c>
      <c r="E3684" t="str">
        <f>VLOOKUP(Oliusala[[#This Row],[postnumer]],Sveitarfelog[#All],5,FALSE)</f>
        <v>Norðurland eystra</v>
      </c>
      <c r="F3684" t="s">
        <v>24</v>
      </c>
      <c r="G3684" t="s">
        <v>24</v>
      </c>
      <c r="H3684" t="s">
        <v>58</v>
      </c>
      <c r="I3684" s="1">
        <v>496407</v>
      </c>
      <c r="J3684" s="2">
        <f>VLOOKUP(Oliusala[[#This Row],[tegund]],Tegundir!$B$2:$D$19,3,FALSE)*Oliusala[[#This Row],[magn]]/1000</f>
        <v>429.39205499999997</v>
      </c>
      <c r="K3684">
        <v>2012</v>
      </c>
      <c r="L3684" t="s">
        <v>18</v>
      </c>
      <c r="M3684" s="144" t="s">
        <v>59</v>
      </c>
    </row>
    <row r="3685" spans="1:15" x14ac:dyDescent="0.2">
      <c r="A3685" t="s">
        <v>63</v>
      </c>
      <c r="B3685" s="144" t="s">
        <v>146</v>
      </c>
      <c r="C3685">
        <v>660</v>
      </c>
      <c r="D3685" t="str">
        <f>VLOOKUP(Oliusala[[#This Row],[postnumer]],Sveitarfelog[#All],4,FALSE)</f>
        <v>Þingeyjarsveit</v>
      </c>
      <c r="E3685" t="str">
        <f>VLOOKUP(Oliusala[[#This Row],[postnumer]],Sveitarfelog[#All],5,FALSE)</f>
        <v>Norðurland eystra</v>
      </c>
      <c r="F3685" t="s">
        <v>24</v>
      </c>
      <c r="G3685" t="s">
        <v>24</v>
      </c>
      <c r="H3685" t="s">
        <v>58</v>
      </c>
      <c r="I3685" s="1">
        <v>85157</v>
      </c>
      <c r="J3685" s="2">
        <f>VLOOKUP(Oliusala[[#This Row],[tegund]],Tegundir!$B$2:$D$19,3,FALSE)*Oliusala[[#This Row],[magn]]/1000</f>
        <v>73.660804999999996</v>
      </c>
      <c r="K3685">
        <v>2012</v>
      </c>
      <c r="L3685" t="s">
        <v>18</v>
      </c>
      <c r="M3685" s="144" t="s">
        <v>59</v>
      </c>
    </row>
    <row r="3686" spans="1:15" x14ac:dyDescent="0.2">
      <c r="A3686" t="s">
        <v>68</v>
      </c>
      <c r="B3686" s="144" t="s">
        <v>147</v>
      </c>
      <c r="C3686">
        <v>670</v>
      </c>
      <c r="D3686" t="str">
        <f>VLOOKUP(Oliusala[[#This Row],[postnumer]],Sveitarfelog[#All],4,FALSE)</f>
        <v>Norðurþing,Tjörneshreppur</v>
      </c>
      <c r="E3686" t="str">
        <f>VLOOKUP(Oliusala[[#This Row],[postnumer]],Sveitarfelog[#All],5,FALSE)</f>
        <v>Norðurland eystra</v>
      </c>
      <c r="F3686" t="s">
        <v>24</v>
      </c>
      <c r="G3686" t="s">
        <v>24</v>
      </c>
      <c r="H3686" t="s">
        <v>60</v>
      </c>
      <c r="I3686" s="1">
        <v>35510</v>
      </c>
      <c r="J3686" s="2">
        <f>VLOOKUP(Oliusala[[#This Row],[tegund]],Tegundir!$B$2:$D$19,3,FALSE)*Oliusala[[#This Row],[magn]]/1000</f>
        <v>30.716150000000003</v>
      </c>
      <c r="K3686">
        <v>2012</v>
      </c>
      <c r="L3686" t="s">
        <v>18</v>
      </c>
      <c r="M3686" s="144" t="s">
        <v>59</v>
      </c>
    </row>
    <row r="3687" spans="1:15" x14ac:dyDescent="0.2">
      <c r="A3687" t="s">
        <v>148</v>
      </c>
      <c r="B3687" s="144" t="s">
        <v>147</v>
      </c>
      <c r="C3687">
        <v>670</v>
      </c>
      <c r="D3687" t="str">
        <f>VLOOKUP(Oliusala[[#This Row],[postnumer]],Sveitarfelog[#All],4,FALSE)</f>
        <v>Norðurþing,Tjörneshreppur</v>
      </c>
      <c r="E3687" t="str">
        <f>VLOOKUP(Oliusala[[#This Row],[postnumer]],Sveitarfelog[#All],5,FALSE)</f>
        <v>Norðurland eystra</v>
      </c>
      <c r="F3687" t="s">
        <v>24</v>
      </c>
      <c r="G3687" t="s">
        <v>24</v>
      </c>
      <c r="H3687" t="s">
        <v>60</v>
      </c>
      <c r="I3687" s="1">
        <v>2611</v>
      </c>
      <c r="J3687" s="2">
        <f>VLOOKUP(Oliusala[[#This Row],[tegund]],Tegundir!$B$2:$D$19,3,FALSE)*Oliusala[[#This Row],[magn]]/1000</f>
        <v>2.2585150000000001</v>
      </c>
      <c r="K3687">
        <v>2012</v>
      </c>
      <c r="L3687" t="s">
        <v>18</v>
      </c>
      <c r="M3687" s="144" t="s">
        <v>59</v>
      </c>
    </row>
    <row r="3688" spans="1:15" x14ac:dyDescent="0.2">
      <c r="A3688" t="s">
        <v>57</v>
      </c>
      <c r="B3688" s="144" t="s">
        <v>147</v>
      </c>
      <c r="C3688">
        <v>670</v>
      </c>
      <c r="D3688" t="str">
        <f>VLOOKUP(Oliusala[[#This Row],[postnumer]],Sveitarfelog[#All],4,FALSE)</f>
        <v>Norðurþing,Tjörneshreppur</v>
      </c>
      <c r="E3688" t="str">
        <f>VLOOKUP(Oliusala[[#This Row],[postnumer]],Sveitarfelog[#All],5,FALSE)</f>
        <v>Norðurland eystra</v>
      </c>
      <c r="F3688" t="s">
        <v>24</v>
      </c>
      <c r="G3688" t="s">
        <v>24</v>
      </c>
      <c r="H3688" t="s">
        <v>60</v>
      </c>
      <c r="I3688" s="1">
        <v>33545</v>
      </c>
      <c r="J3688" s="2">
        <f>VLOOKUP(Oliusala[[#This Row],[tegund]],Tegundir!$B$2:$D$19,3,FALSE)*Oliusala[[#This Row],[magn]]/1000</f>
        <v>29.016424999999998</v>
      </c>
      <c r="K3688">
        <v>2012</v>
      </c>
      <c r="L3688" t="s">
        <v>18</v>
      </c>
      <c r="M3688" s="144" t="s">
        <v>59</v>
      </c>
    </row>
    <row r="3689" spans="1:15" x14ac:dyDescent="0.2">
      <c r="A3689" t="s">
        <v>63</v>
      </c>
      <c r="B3689" s="144" t="s">
        <v>147</v>
      </c>
      <c r="C3689">
        <v>670</v>
      </c>
      <c r="D3689" t="str">
        <f>VLOOKUP(Oliusala[[#This Row],[postnumer]],Sveitarfelog[#All],4,FALSE)</f>
        <v>Norðurþing,Tjörneshreppur</v>
      </c>
      <c r="E3689" t="str">
        <f>VLOOKUP(Oliusala[[#This Row],[postnumer]],Sveitarfelog[#All],5,FALSE)</f>
        <v>Norðurland eystra</v>
      </c>
      <c r="F3689" t="s">
        <v>24</v>
      </c>
      <c r="G3689" t="s">
        <v>24</v>
      </c>
      <c r="H3689" t="s">
        <v>58</v>
      </c>
      <c r="I3689" s="1">
        <v>81443</v>
      </c>
      <c r="J3689" s="2">
        <f>VLOOKUP(Oliusala[[#This Row],[tegund]],Tegundir!$B$2:$D$19,3,FALSE)*Oliusala[[#This Row],[magn]]/1000</f>
        <v>70.448194999999998</v>
      </c>
      <c r="K3689">
        <v>2012</v>
      </c>
      <c r="L3689" t="s">
        <v>18</v>
      </c>
      <c r="M3689" s="144" t="s">
        <v>59</v>
      </c>
    </row>
    <row r="3690" spans="1:15" x14ac:dyDescent="0.2">
      <c r="A3690" t="s">
        <v>96</v>
      </c>
      <c r="B3690" s="144" t="s">
        <v>149</v>
      </c>
      <c r="C3690">
        <v>671</v>
      </c>
      <c r="D3690" t="str">
        <f>VLOOKUP(Oliusala[[#This Row],[postnumer]],Sveitarfelog[#All],4,FALSE)</f>
        <v>Norðurþing,Tjörneshreppur</v>
      </c>
      <c r="E3690" t="str">
        <f>VLOOKUP(Oliusala[[#This Row],[postnumer]],Sveitarfelog[#All],5,FALSE)</f>
        <v>Norðurland eystra</v>
      </c>
      <c r="F3690" t="s">
        <v>24</v>
      </c>
      <c r="G3690" t="s">
        <v>24</v>
      </c>
      <c r="H3690" t="s">
        <v>60</v>
      </c>
      <c r="I3690" s="1">
        <v>11217</v>
      </c>
      <c r="J3690" s="2">
        <f>VLOOKUP(Oliusala[[#This Row],[tegund]],Tegundir!$B$2:$D$19,3,FALSE)*Oliusala[[#This Row],[magn]]/1000</f>
        <v>9.7027049999999999</v>
      </c>
      <c r="K3690">
        <v>2012</v>
      </c>
      <c r="L3690" t="s">
        <v>18</v>
      </c>
      <c r="M3690" s="144" t="s">
        <v>59</v>
      </c>
    </row>
    <row r="3691" spans="1:15" x14ac:dyDescent="0.2">
      <c r="A3691" t="s">
        <v>57</v>
      </c>
      <c r="B3691" s="144" t="s">
        <v>149</v>
      </c>
      <c r="C3691">
        <v>671</v>
      </c>
      <c r="D3691" t="str">
        <f>VLOOKUP(Oliusala[[#This Row],[postnumer]],Sveitarfelog[#All],4,FALSE)</f>
        <v>Norðurþing,Tjörneshreppur</v>
      </c>
      <c r="E3691" t="str">
        <f>VLOOKUP(Oliusala[[#This Row],[postnumer]],Sveitarfelog[#All],5,FALSE)</f>
        <v>Norðurland eystra</v>
      </c>
      <c r="F3691" t="s">
        <v>24</v>
      </c>
      <c r="G3691" t="s">
        <v>24</v>
      </c>
      <c r="H3691" t="s">
        <v>60</v>
      </c>
      <c r="I3691" s="1">
        <v>5491</v>
      </c>
      <c r="J3691" s="2">
        <f>VLOOKUP(Oliusala[[#This Row],[tegund]],Tegundir!$B$2:$D$19,3,FALSE)*Oliusala[[#This Row],[magn]]/1000</f>
        <v>4.7497150000000001</v>
      </c>
      <c r="K3691">
        <v>2012</v>
      </c>
      <c r="L3691" t="s">
        <v>18</v>
      </c>
      <c r="M3691" s="144" t="s">
        <v>59</v>
      </c>
    </row>
    <row r="3692" spans="1:15" x14ac:dyDescent="0.2">
      <c r="A3692" t="s">
        <v>57</v>
      </c>
      <c r="B3692" s="144" t="s">
        <v>149</v>
      </c>
      <c r="C3692">
        <v>671</v>
      </c>
      <c r="D3692" t="str">
        <f>VLOOKUP(Oliusala[[#This Row],[postnumer]],Sveitarfelog[#All],4,FALSE)</f>
        <v>Norðurþing,Tjörneshreppur</v>
      </c>
      <c r="E3692" t="str">
        <f>VLOOKUP(Oliusala[[#This Row],[postnumer]],Sveitarfelog[#All],5,FALSE)</f>
        <v>Norðurland eystra</v>
      </c>
      <c r="F3692" t="s">
        <v>30</v>
      </c>
      <c r="G3692" t="s">
        <v>24</v>
      </c>
      <c r="H3692" t="s">
        <v>60</v>
      </c>
      <c r="I3692" s="1">
        <v>1010</v>
      </c>
      <c r="J3692" s="2">
        <f>VLOOKUP(Oliusala[[#This Row],[tegund]],Tegundir!$B$2:$D$19,3,FALSE)*Oliusala[[#This Row],[magn]]/1000</f>
        <v>0.87364999999999993</v>
      </c>
      <c r="K3692">
        <v>2012</v>
      </c>
      <c r="L3692" t="s">
        <v>19</v>
      </c>
      <c r="M3692" s="144" t="s">
        <v>59</v>
      </c>
      <c r="O3692" s="144" t="s">
        <v>1998</v>
      </c>
    </row>
    <row r="3693" spans="1:15" x14ac:dyDescent="0.2">
      <c r="A3693" t="s">
        <v>63</v>
      </c>
      <c r="B3693" s="144" t="s">
        <v>149</v>
      </c>
      <c r="C3693">
        <v>671</v>
      </c>
      <c r="D3693" t="str">
        <f>VLOOKUP(Oliusala[[#This Row],[postnumer]],Sveitarfelog[#All],4,FALSE)</f>
        <v>Norðurþing,Tjörneshreppur</v>
      </c>
      <c r="E3693" t="str">
        <f>VLOOKUP(Oliusala[[#This Row],[postnumer]],Sveitarfelog[#All],5,FALSE)</f>
        <v>Norðurland eystra</v>
      </c>
      <c r="F3693" t="s">
        <v>24</v>
      </c>
      <c r="G3693" t="s">
        <v>24</v>
      </c>
      <c r="H3693" t="s">
        <v>58</v>
      </c>
      <c r="I3693" s="1">
        <v>121324</v>
      </c>
      <c r="J3693" s="2">
        <f>VLOOKUP(Oliusala[[#This Row],[tegund]],Tegundir!$B$2:$D$19,3,FALSE)*Oliusala[[#This Row],[magn]]/1000</f>
        <v>104.94525999999999</v>
      </c>
      <c r="K3693">
        <v>2012</v>
      </c>
      <c r="L3693" t="s">
        <v>18</v>
      </c>
      <c r="M3693" s="144" t="s">
        <v>59</v>
      </c>
    </row>
    <row r="3694" spans="1:15" x14ac:dyDescent="0.2">
      <c r="A3694" t="s">
        <v>148</v>
      </c>
      <c r="B3694" s="144" t="s">
        <v>148</v>
      </c>
      <c r="C3694">
        <v>675</v>
      </c>
      <c r="D3694" t="str">
        <f>VLOOKUP(Oliusala[[#This Row],[postnumer]],Sveitarfelog[#All],4,FALSE)</f>
        <v>Norðurþing,Tjörneshreppur</v>
      </c>
      <c r="E3694" t="str">
        <f>VLOOKUP(Oliusala[[#This Row],[postnumer]],Sveitarfelog[#All],5,FALSE)</f>
        <v>Norðurland eystra</v>
      </c>
      <c r="F3694" t="s">
        <v>24</v>
      </c>
      <c r="G3694" t="s">
        <v>24</v>
      </c>
      <c r="H3694" t="s">
        <v>58</v>
      </c>
      <c r="I3694" s="1">
        <v>1247</v>
      </c>
      <c r="J3694" s="2">
        <f>VLOOKUP(Oliusala[[#This Row],[tegund]],Tegundir!$B$2:$D$19,3,FALSE)*Oliusala[[#This Row],[magn]]/1000</f>
        <v>1.0786549999999999</v>
      </c>
      <c r="K3694">
        <v>2012</v>
      </c>
      <c r="L3694" t="s">
        <v>18</v>
      </c>
      <c r="M3694" s="144" t="s">
        <v>59</v>
      </c>
    </row>
    <row r="3695" spans="1:15" x14ac:dyDescent="0.2">
      <c r="A3695" t="s">
        <v>148</v>
      </c>
      <c r="B3695" s="144" t="s">
        <v>148</v>
      </c>
      <c r="C3695">
        <v>675</v>
      </c>
      <c r="D3695" t="str">
        <f>VLOOKUP(Oliusala[[#This Row],[postnumer]],Sveitarfelog[#All],4,FALSE)</f>
        <v>Norðurþing,Tjörneshreppur</v>
      </c>
      <c r="E3695" t="str">
        <f>VLOOKUP(Oliusala[[#This Row],[postnumer]],Sveitarfelog[#All],5,FALSE)</f>
        <v>Norðurland eystra</v>
      </c>
      <c r="F3695" t="s">
        <v>30</v>
      </c>
      <c r="G3695" t="s">
        <v>24</v>
      </c>
      <c r="H3695" t="s">
        <v>58</v>
      </c>
      <c r="I3695" s="1">
        <v>32079</v>
      </c>
      <c r="J3695" s="2">
        <f>VLOOKUP(Oliusala[[#This Row],[tegund]],Tegundir!$B$2:$D$19,3,FALSE)*Oliusala[[#This Row],[magn]]/1000</f>
        <v>27.748335000000001</v>
      </c>
      <c r="K3695">
        <v>2012</v>
      </c>
      <c r="L3695" t="s">
        <v>19</v>
      </c>
      <c r="M3695" s="144" t="s">
        <v>59</v>
      </c>
      <c r="O3695" s="144" t="s">
        <v>1998</v>
      </c>
    </row>
    <row r="3696" spans="1:15" x14ac:dyDescent="0.2">
      <c r="A3696" t="s">
        <v>63</v>
      </c>
      <c r="B3696" s="144" t="s">
        <v>148</v>
      </c>
      <c r="C3696">
        <v>675</v>
      </c>
      <c r="D3696" t="str">
        <f>VLOOKUP(Oliusala[[#This Row],[postnumer]],Sveitarfelog[#All],4,FALSE)</f>
        <v>Norðurþing,Tjörneshreppur</v>
      </c>
      <c r="E3696" t="str">
        <f>VLOOKUP(Oliusala[[#This Row],[postnumer]],Sveitarfelog[#All],5,FALSE)</f>
        <v>Norðurland eystra</v>
      </c>
      <c r="F3696" t="s">
        <v>24</v>
      </c>
      <c r="G3696" t="s">
        <v>24</v>
      </c>
      <c r="H3696" t="s">
        <v>58</v>
      </c>
      <c r="I3696" s="1">
        <v>64135</v>
      </c>
      <c r="J3696" s="2">
        <f>VLOOKUP(Oliusala[[#This Row],[tegund]],Tegundir!$B$2:$D$19,3,FALSE)*Oliusala[[#This Row],[magn]]/1000</f>
        <v>55.476775000000004</v>
      </c>
      <c r="K3696">
        <v>2012</v>
      </c>
      <c r="L3696" t="s">
        <v>18</v>
      </c>
      <c r="M3696" s="144" t="s">
        <v>59</v>
      </c>
    </row>
    <row r="3697" spans="1:15" x14ac:dyDescent="0.2">
      <c r="A3697" t="s">
        <v>68</v>
      </c>
      <c r="B3697" s="144" t="s">
        <v>150</v>
      </c>
      <c r="C3697">
        <v>680</v>
      </c>
      <c r="D3697" t="str">
        <f>VLOOKUP(Oliusala[[#This Row],[postnumer]],Sveitarfelog[#All],4,FALSE)</f>
        <v>Langanesbyggð</v>
      </c>
      <c r="E3697" t="str">
        <f>VLOOKUP(Oliusala[[#This Row],[postnumer]],Sveitarfelog[#All],5,FALSE)</f>
        <v>Norðurland eystra</v>
      </c>
      <c r="F3697" t="s">
        <v>25</v>
      </c>
      <c r="G3697" t="s">
        <v>24</v>
      </c>
      <c r="H3697" t="s">
        <v>60</v>
      </c>
      <c r="I3697" s="1">
        <v>30328</v>
      </c>
      <c r="J3697" s="2">
        <f>VLOOKUP(Oliusala[[#This Row],[tegund]],Tegundir!$B$2:$D$19,3,FALSE)*Oliusala[[#This Row],[magn]]/1000</f>
        <v>26.233720000000002</v>
      </c>
      <c r="K3697">
        <v>2012</v>
      </c>
      <c r="L3697" t="s">
        <v>1955</v>
      </c>
      <c r="M3697" s="144" t="s">
        <v>59</v>
      </c>
    </row>
    <row r="3698" spans="1:15" x14ac:dyDescent="0.2">
      <c r="A3698" t="s">
        <v>150</v>
      </c>
      <c r="B3698" s="144" t="s">
        <v>150</v>
      </c>
      <c r="C3698">
        <v>680</v>
      </c>
      <c r="D3698" t="str">
        <f>VLOOKUP(Oliusala[[#This Row],[postnumer]],Sveitarfelog[#All],4,FALSE)</f>
        <v>Langanesbyggð</v>
      </c>
      <c r="E3698" t="str">
        <f>VLOOKUP(Oliusala[[#This Row],[postnumer]],Sveitarfelog[#All],5,FALSE)</f>
        <v>Norðurland eystra</v>
      </c>
      <c r="F3698" t="s">
        <v>25</v>
      </c>
      <c r="G3698" t="s">
        <v>24</v>
      </c>
      <c r="H3698" t="s">
        <v>58</v>
      </c>
      <c r="I3698" s="1">
        <v>255719</v>
      </c>
      <c r="J3698" s="2">
        <f>VLOOKUP(Oliusala[[#This Row],[tegund]],Tegundir!$B$2:$D$19,3,FALSE)*Oliusala[[#This Row],[magn]]/1000</f>
        <v>221.196935</v>
      </c>
      <c r="K3698">
        <v>2012</v>
      </c>
      <c r="L3698" t="s">
        <v>1955</v>
      </c>
      <c r="M3698" s="144" t="s">
        <v>59</v>
      </c>
    </row>
    <row r="3699" spans="1:15" x14ac:dyDescent="0.2">
      <c r="A3699" t="s">
        <v>150</v>
      </c>
      <c r="B3699" s="144" t="s">
        <v>150</v>
      </c>
      <c r="C3699">
        <v>680</v>
      </c>
      <c r="D3699" t="str">
        <f>VLOOKUP(Oliusala[[#This Row],[postnumer]],Sveitarfelog[#All],4,FALSE)</f>
        <v>Langanesbyggð</v>
      </c>
      <c r="E3699" t="str">
        <f>VLOOKUP(Oliusala[[#This Row],[postnumer]],Sveitarfelog[#All],5,FALSE)</f>
        <v>Norðurland eystra</v>
      </c>
      <c r="F3699" t="s">
        <v>29</v>
      </c>
      <c r="G3699" t="s">
        <v>24</v>
      </c>
      <c r="H3699" t="s">
        <v>61</v>
      </c>
      <c r="I3699" s="1">
        <v>23000</v>
      </c>
      <c r="J3699" s="2">
        <f>VLOOKUP(Oliusala[[#This Row],[tegund]],Tegundir!$B$2:$D$19,3,FALSE)*Oliusala[[#This Row],[magn]]/1000</f>
        <v>19.895</v>
      </c>
      <c r="K3699">
        <v>2012</v>
      </c>
      <c r="L3699" t="s">
        <v>19</v>
      </c>
      <c r="M3699" s="144" t="s">
        <v>62</v>
      </c>
      <c r="O3699" s="144" t="s">
        <v>1998</v>
      </c>
    </row>
    <row r="3700" spans="1:15" x14ac:dyDescent="0.2">
      <c r="A3700" t="s">
        <v>57</v>
      </c>
      <c r="B3700" s="144" t="s">
        <v>151</v>
      </c>
      <c r="C3700">
        <v>685</v>
      </c>
      <c r="D3700" t="str">
        <f>VLOOKUP(Oliusala[[#This Row],[postnumer]],Sveitarfelog[#All],4,FALSE)</f>
        <v>Langanesbyggð</v>
      </c>
      <c r="E3700" t="str">
        <f>VLOOKUP(Oliusala[[#This Row],[postnumer]],Sveitarfelog[#All],5,FALSE)</f>
        <v>Norðurland eystra</v>
      </c>
      <c r="F3700" t="s">
        <v>25</v>
      </c>
      <c r="G3700" t="s">
        <v>24</v>
      </c>
      <c r="H3700" t="s">
        <v>60</v>
      </c>
      <c r="I3700" s="1">
        <v>112963</v>
      </c>
      <c r="J3700" s="2">
        <f>VLOOKUP(Oliusala[[#This Row],[tegund]],Tegundir!$B$2:$D$19,3,FALSE)*Oliusala[[#This Row],[magn]]/1000</f>
        <v>97.712994999999992</v>
      </c>
      <c r="K3700">
        <v>2012</v>
      </c>
      <c r="L3700" t="s">
        <v>1955</v>
      </c>
      <c r="M3700" s="144" t="s">
        <v>59</v>
      </c>
    </row>
    <row r="3701" spans="1:15" x14ac:dyDescent="0.2">
      <c r="A3701" t="s">
        <v>150</v>
      </c>
      <c r="B3701" s="144" t="s">
        <v>151</v>
      </c>
      <c r="C3701">
        <v>685</v>
      </c>
      <c r="D3701" t="str">
        <f>VLOOKUP(Oliusala[[#This Row],[postnumer]],Sveitarfelog[#All],4,FALSE)</f>
        <v>Langanesbyggð</v>
      </c>
      <c r="E3701" t="str">
        <f>VLOOKUP(Oliusala[[#This Row],[postnumer]],Sveitarfelog[#All],5,FALSE)</f>
        <v>Norðurland eystra</v>
      </c>
      <c r="F3701" t="s">
        <v>25</v>
      </c>
      <c r="G3701" t="s">
        <v>24</v>
      </c>
      <c r="H3701" t="s">
        <v>60</v>
      </c>
      <c r="I3701" s="1">
        <v>2594</v>
      </c>
      <c r="J3701" s="2">
        <f>VLOOKUP(Oliusala[[#This Row],[tegund]],Tegundir!$B$2:$D$19,3,FALSE)*Oliusala[[#This Row],[magn]]/1000</f>
        <v>2.2438099999999999</v>
      </c>
      <c r="K3701">
        <v>2012</v>
      </c>
      <c r="L3701" t="s">
        <v>1955</v>
      </c>
      <c r="M3701" s="144" t="s">
        <v>59</v>
      </c>
    </row>
    <row r="3702" spans="1:15" x14ac:dyDescent="0.2">
      <c r="A3702" t="s">
        <v>68</v>
      </c>
      <c r="B3702" s="144" t="s">
        <v>150</v>
      </c>
      <c r="C3702">
        <v>680</v>
      </c>
      <c r="D3702" t="str">
        <f>VLOOKUP(Oliusala[[#This Row],[postnumer]],Sveitarfelog[#All],4,FALSE)</f>
        <v>Langanesbyggð</v>
      </c>
      <c r="E3702" t="str">
        <f>VLOOKUP(Oliusala[[#This Row],[postnumer]],Sveitarfelog[#All],5,FALSE)</f>
        <v>Norðurland eystra</v>
      </c>
      <c r="F3702" t="s">
        <v>24</v>
      </c>
      <c r="G3702" t="s">
        <v>24</v>
      </c>
      <c r="H3702" t="s">
        <v>60</v>
      </c>
      <c r="I3702" s="1">
        <v>35780</v>
      </c>
      <c r="J3702" s="2">
        <f>VLOOKUP(Oliusala[[#This Row],[tegund]],Tegundir!$B$2:$D$19,3,FALSE)*Oliusala[[#This Row],[magn]]/1000</f>
        <v>30.9497</v>
      </c>
      <c r="K3702">
        <v>2012</v>
      </c>
      <c r="L3702" t="s">
        <v>18</v>
      </c>
      <c r="M3702" s="144" t="s">
        <v>59</v>
      </c>
    </row>
    <row r="3703" spans="1:15" x14ac:dyDescent="0.2">
      <c r="A3703" t="s">
        <v>68</v>
      </c>
      <c r="B3703" s="144" t="s">
        <v>150</v>
      </c>
      <c r="C3703">
        <v>680</v>
      </c>
      <c r="D3703" t="str">
        <f>VLOOKUP(Oliusala[[#This Row],[postnumer]],Sveitarfelog[#All],4,FALSE)</f>
        <v>Langanesbyggð</v>
      </c>
      <c r="E3703" t="str">
        <f>VLOOKUP(Oliusala[[#This Row],[postnumer]],Sveitarfelog[#All],5,FALSE)</f>
        <v>Norðurland eystra</v>
      </c>
      <c r="F3703" t="s">
        <v>29</v>
      </c>
      <c r="G3703" t="s">
        <v>24</v>
      </c>
      <c r="H3703" t="s">
        <v>60</v>
      </c>
      <c r="I3703" s="1">
        <v>156479</v>
      </c>
      <c r="J3703" s="2">
        <f>VLOOKUP(Oliusala[[#This Row],[tegund]],Tegundir!$B$2:$D$19,3,FALSE)*Oliusala[[#This Row],[magn]]/1000</f>
        <v>135.35433499999999</v>
      </c>
      <c r="K3703">
        <v>2012</v>
      </c>
      <c r="L3703" t="s">
        <v>19</v>
      </c>
      <c r="M3703" s="144" t="s">
        <v>59</v>
      </c>
      <c r="O3703" s="144" t="s">
        <v>1998</v>
      </c>
    </row>
    <row r="3704" spans="1:15" x14ac:dyDescent="0.2">
      <c r="A3704" t="s">
        <v>68</v>
      </c>
      <c r="B3704" s="144" t="s">
        <v>150</v>
      </c>
      <c r="C3704">
        <v>680</v>
      </c>
      <c r="D3704" t="str">
        <f>VLOOKUP(Oliusala[[#This Row],[postnumer]],Sveitarfelog[#All],4,FALSE)</f>
        <v>Langanesbyggð</v>
      </c>
      <c r="E3704" t="str">
        <f>VLOOKUP(Oliusala[[#This Row],[postnumer]],Sveitarfelog[#All],5,FALSE)</f>
        <v>Norðurland eystra</v>
      </c>
      <c r="F3704" t="s">
        <v>30</v>
      </c>
      <c r="G3704" t="s">
        <v>24</v>
      </c>
      <c r="H3704" t="s">
        <v>60</v>
      </c>
      <c r="I3704" s="1">
        <v>36780</v>
      </c>
      <c r="J3704" s="2">
        <f>VLOOKUP(Oliusala[[#This Row],[tegund]],Tegundir!$B$2:$D$19,3,FALSE)*Oliusala[[#This Row],[magn]]/1000</f>
        <v>31.814700000000002</v>
      </c>
      <c r="K3704">
        <v>2012</v>
      </c>
      <c r="L3704" t="s">
        <v>19</v>
      </c>
      <c r="M3704" s="144" t="s">
        <v>59</v>
      </c>
      <c r="O3704" s="144" t="s">
        <v>1998</v>
      </c>
    </row>
    <row r="3705" spans="1:15" x14ac:dyDescent="0.2">
      <c r="A3705" t="s">
        <v>69</v>
      </c>
      <c r="B3705" s="144" t="s">
        <v>150</v>
      </c>
      <c r="C3705">
        <v>680</v>
      </c>
      <c r="D3705" t="str">
        <f>VLOOKUP(Oliusala[[#This Row],[postnumer]],Sveitarfelog[#All],4,FALSE)</f>
        <v>Langanesbyggð</v>
      </c>
      <c r="E3705" t="str">
        <f>VLOOKUP(Oliusala[[#This Row],[postnumer]],Sveitarfelog[#All],5,FALSE)</f>
        <v>Norðurland eystra</v>
      </c>
      <c r="F3705" t="s">
        <v>24</v>
      </c>
      <c r="G3705" t="s">
        <v>24</v>
      </c>
      <c r="H3705" t="s">
        <v>60</v>
      </c>
      <c r="I3705" s="1">
        <v>4076</v>
      </c>
      <c r="J3705" s="2">
        <f>VLOOKUP(Oliusala[[#This Row],[tegund]],Tegundir!$B$2:$D$19,3,FALSE)*Oliusala[[#This Row],[magn]]/1000</f>
        <v>3.5257399999999999</v>
      </c>
      <c r="K3705">
        <v>2012</v>
      </c>
      <c r="L3705" t="s">
        <v>18</v>
      </c>
      <c r="M3705" s="144" t="s">
        <v>59</v>
      </c>
    </row>
    <row r="3706" spans="1:15" x14ac:dyDescent="0.2">
      <c r="A3706" t="s">
        <v>69</v>
      </c>
      <c r="B3706" s="144" t="s">
        <v>150</v>
      </c>
      <c r="C3706">
        <v>680</v>
      </c>
      <c r="D3706" t="str">
        <f>VLOOKUP(Oliusala[[#This Row],[postnumer]],Sveitarfelog[#All],4,FALSE)</f>
        <v>Langanesbyggð</v>
      </c>
      <c r="E3706" t="str">
        <f>VLOOKUP(Oliusala[[#This Row],[postnumer]],Sveitarfelog[#All],5,FALSE)</f>
        <v>Norðurland eystra</v>
      </c>
      <c r="F3706" t="s">
        <v>29</v>
      </c>
      <c r="G3706" t="s">
        <v>24</v>
      </c>
      <c r="H3706" t="s">
        <v>60</v>
      </c>
      <c r="I3706" s="1">
        <v>32170</v>
      </c>
      <c r="J3706" s="2">
        <f>VLOOKUP(Oliusala[[#This Row],[tegund]],Tegundir!$B$2:$D$19,3,FALSE)*Oliusala[[#This Row],[magn]]/1000</f>
        <v>27.82705</v>
      </c>
      <c r="K3706">
        <v>2012</v>
      </c>
      <c r="L3706" t="s">
        <v>19</v>
      </c>
      <c r="M3706" s="144" t="s">
        <v>59</v>
      </c>
      <c r="O3706" s="144" t="s">
        <v>1998</v>
      </c>
    </row>
    <row r="3707" spans="1:15" x14ac:dyDescent="0.2">
      <c r="A3707" t="s">
        <v>63</v>
      </c>
      <c r="B3707" s="144" t="s">
        <v>150</v>
      </c>
      <c r="C3707">
        <v>680</v>
      </c>
      <c r="D3707" t="str">
        <f>VLOOKUP(Oliusala[[#This Row],[postnumer]],Sveitarfelog[#All],4,FALSE)</f>
        <v>Langanesbyggð</v>
      </c>
      <c r="E3707" t="str">
        <f>VLOOKUP(Oliusala[[#This Row],[postnumer]],Sveitarfelog[#All],5,FALSE)</f>
        <v>Norðurland eystra</v>
      </c>
      <c r="F3707" t="s">
        <v>24</v>
      </c>
      <c r="G3707" t="s">
        <v>24</v>
      </c>
      <c r="H3707" t="s">
        <v>58</v>
      </c>
      <c r="I3707" s="1">
        <v>251622</v>
      </c>
      <c r="J3707" s="2">
        <f>VLOOKUP(Oliusala[[#This Row],[tegund]],Tegundir!$B$2:$D$19,3,FALSE)*Oliusala[[#This Row],[magn]]/1000</f>
        <v>217.65303</v>
      </c>
      <c r="K3707">
        <v>2012</v>
      </c>
      <c r="L3707" t="s">
        <v>18</v>
      </c>
      <c r="M3707" s="144" t="s">
        <v>59</v>
      </c>
    </row>
    <row r="3708" spans="1:15" x14ac:dyDescent="0.2">
      <c r="A3708" t="s">
        <v>150</v>
      </c>
      <c r="B3708" s="144" t="s">
        <v>150</v>
      </c>
      <c r="C3708">
        <v>680</v>
      </c>
      <c r="D3708" t="str">
        <f>VLOOKUP(Oliusala[[#This Row],[postnumer]],Sveitarfelog[#All],4,FALSE)</f>
        <v>Langanesbyggð</v>
      </c>
      <c r="E3708" t="str">
        <f>VLOOKUP(Oliusala[[#This Row],[postnumer]],Sveitarfelog[#All],5,FALSE)</f>
        <v>Norðurland eystra</v>
      </c>
      <c r="F3708" t="s">
        <v>24</v>
      </c>
      <c r="G3708" t="s">
        <v>24</v>
      </c>
      <c r="H3708" t="s">
        <v>58</v>
      </c>
      <c r="I3708" s="1">
        <v>7042</v>
      </c>
      <c r="J3708" s="2">
        <f>VLOOKUP(Oliusala[[#This Row],[tegund]],Tegundir!$B$2:$D$19,3,FALSE)*Oliusala[[#This Row],[magn]]/1000</f>
        <v>6.0913300000000001</v>
      </c>
      <c r="K3708">
        <v>2012</v>
      </c>
      <c r="L3708" t="s">
        <v>18</v>
      </c>
      <c r="M3708" s="144" t="s">
        <v>59</v>
      </c>
    </row>
    <row r="3709" spans="1:15" x14ac:dyDescent="0.2">
      <c r="A3709" t="s">
        <v>150</v>
      </c>
      <c r="B3709" s="144" t="s">
        <v>150</v>
      </c>
      <c r="C3709">
        <v>680</v>
      </c>
      <c r="D3709" t="str">
        <f>VLOOKUP(Oliusala[[#This Row],[postnumer]],Sveitarfelog[#All],4,FALSE)</f>
        <v>Langanesbyggð</v>
      </c>
      <c r="E3709" t="str">
        <f>VLOOKUP(Oliusala[[#This Row],[postnumer]],Sveitarfelog[#All],5,FALSE)</f>
        <v>Norðurland eystra</v>
      </c>
      <c r="F3709" t="s">
        <v>27</v>
      </c>
      <c r="G3709" t="s">
        <v>24</v>
      </c>
      <c r="H3709" t="s">
        <v>58</v>
      </c>
      <c r="I3709" s="1">
        <v>1179640</v>
      </c>
      <c r="J3709" s="2">
        <f>VLOOKUP(Oliusala[[#This Row],[tegund]],Tegundir!$B$2:$D$19,3,FALSE)*Oliusala[[#This Row],[magn]]/1000</f>
        <v>1020.3886</v>
      </c>
      <c r="K3709">
        <v>2012</v>
      </c>
      <c r="L3709" t="s">
        <v>19</v>
      </c>
      <c r="M3709" s="144" t="s">
        <v>59</v>
      </c>
      <c r="O3709" s="144" t="s">
        <v>1998</v>
      </c>
    </row>
    <row r="3710" spans="1:15" x14ac:dyDescent="0.2">
      <c r="A3710" t="s">
        <v>150</v>
      </c>
      <c r="B3710" s="144" t="s">
        <v>150</v>
      </c>
      <c r="C3710">
        <v>680</v>
      </c>
      <c r="D3710" t="str">
        <f>VLOOKUP(Oliusala[[#This Row],[postnumer]],Sveitarfelog[#All],4,FALSE)</f>
        <v>Langanesbyggð</v>
      </c>
      <c r="E3710" t="str">
        <f>VLOOKUP(Oliusala[[#This Row],[postnumer]],Sveitarfelog[#All],5,FALSE)</f>
        <v>Norðurland eystra</v>
      </c>
      <c r="F3710" t="s">
        <v>30</v>
      </c>
      <c r="G3710" t="s">
        <v>24</v>
      </c>
      <c r="H3710" t="s">
        <v>58</v>
      </c>
      <c r="I3710" s="1">
        <v>462982</v>
      </c>
      <c r="J3710" s="2">
        <f>VLOOKUP(Oliusala[[#This Row],[tegund]],Tegundir!$B$2:$D$19,3,FALSE)*Oliusala[[#This Row],[magn]]/1000</f>
        <v>400.47942999999998</v>
      </c>
      <c r="K3710">
        <v>2012</v>
      </c>
      <c r="L3710" t="s">
        <v>19</v>
      </c>
      <c r="M3710" s="144" t="s">
        <v>59</v>
      </c>
      <c r="O3710" s="144" t="s">
        <v>1998</v>
      </c>
    </row>
    <row r="3711" spans="1:15" x14ac:dyDescent="0.2">
      <c r="A3711" t="s">
        <v>122</v>
      </c>
      <c r="B3711" s="144" t="s">
        <v>122</v>
      </c>
      <c r="C3711">
        <v>550</v>
      </c>
      <c r="D3711" t="str">
        <f>VLOOKUP(Oliusala[[#This Row],[postnumer]],Sveitarfelog[#All],4,FALSE)</f>
        <v>Skagafjörður</v>
      </c>
      <c r="E3711" t="str">
        <f>VLOOKUP(Oliusala[[#This Row],[postnumer]],Sveitarfelog[#All],5,FALSE)</f>
        <v>Norðurland vestra</v>
      </c>
      <c r="F3711" t="s">
        <v>24</v>
      </c>
      <c r="G3711" t="s">
        <v>24</v>
      </c>
      <c r="H3711" t="s">
        <v>58</v>
      </c>
      <c r="I3711" s="1">
        <v>281869.2</v>
      </c>
      <c r="J3711" s="2">
        <f>VLOOKUP(Oliusala[[#This Row],[tegund]],Tegundir!$B$2:$D$19,3,FALSE)*Oliusala[[#This Row],[magn]]/1000</f>
        <v>243.816858</v>
      </c>
      <c r="K3711">
        <v>2012</v>
      </c>
      <c r="L3711" t="s">
        <v>1955</v>
      </c>
      <c r="M3711" s="144" t="s">
        <v>59</v>
      </c>
      <c r="N3711" s="144" t="s">
        <v>1939</v>
      </c>
    </row>
    <row r="3712" spans="1:15" x14ac:dyDescent="0.2">
      <c r="A3712" t="s">
        <v>122</v>
      </c>
      <c r="B3712" s="144" t="s">
        <v>122</v>
      </c>
      <c r="C3712">
        <v>550</v>
      </c>
      <c r="D3712" t="str">
        <f>VLOOKUP(Oliusala[[#This Row],[postnumer]],Sveitarfelog[#All],4,FALSE)</f>
        <v>Skagafjörður</v>
      </c>
      <c r="E3712" t="str">
        <f>VLOOKUP(Oliusala[[#This Row],[postnumer]],Sveitarfelog[#All],5,FALSE)</f>
        <v>Norðurland vestra</v>
      </c>
      <c r="F3712" t="s">
        <v>24</v>
      </c>
      <c r="G3712" t="s">
        <v>24</v>
      </c>
      <c r="H3712" t="s">
        <v>58</v>
      </c>
      <c r="I3712" s="1">
        <v>422803.8</v>
      </c>
      <c r="J3712" s="2">
        <f>VLOOKUP(Oliusala[[#This Row],[tegund]],Tegundir!$B$2:$D$19,3,FALSE)*Oliusala[[#This Row],[magn]]/1000</f>
        <v>365.72528700000004</v>
      </c>
      <c r="K3712">
        <v>2012</v>
      </c>
      <c r="L3712" t="s">
        <v>18</v>
      </c>
      <c r="M3712" s="144" t="s">
        <v>59</v>
      </c>
      <c r="N3712" s="144" t="s">
        <v>1939</v>
      </c>
    </row>
    <row r="3713" spans="1:15" x14ac:dyDescent="0.2">
      <c r="A3713" t="s">
        <v>69</v>
      </c>
      <c r="B3713" s="144" t="s">
        <v>151</v>
      </c>
      <c r="C3713">
        <v>685</v>
      </c>
      <c r="D3713" t="str">
        <f>VLOOKUP(Oliusala[[#This Row],[postnumer]],Sveitarfelog[#All],4,FALSE)</f>
        <v>Langanesbyggð</v>
      </c>
      <c r="E3713" t="str">
        <f>VLOOKUP(Oliusala[[#This Row],[postnumer]],Sveitarfelog[#All],5,FALSE)</f>
        <v>Norðurland eystra</v>
      </c>
      <c r="F3713" t="s">
        <v>24</v>
      </c>
      <c r="G3713" t="s">
        <v>24</v>
      </c>
      <c r="H3713" t="s">
        <v>60</v>
      </c>
      <c r="I3713" s="1">
        <v>1910</v>
      </c>
      <c r="J3713" s="2">
        <f>VLOOKUP(Oliusala[[#This Row],[tegund]],Tegundir!$B$2:$D$19,3,FALSE)*Oliusala[[#This Row],[magn]]/1000</f>
        <v>1.65215</v>
      </c>
      <c r="K3713">
        <v>2012</v>
      </c>
      <c r="L3713" t="s">
        <v>18</v>
      </c>
      <c r="M3713" s="144" t="s">
        <v>59</v>
      </c>
    </row>
    <row r="3714" spans="1:15" x14ac:dyDescent="0.2">
      <c r="A3714" t="s">
        <v>57</v>
      </c>
      <c r="B3714" s="144" t="s">
        <v>151</v>
      </c>
      <c r="C3714">
        <v>685</v>
      </c>
      <c r="D3714" t="str">
        <f>VLOOKUP(Oliusala[[#This Row],[postnumer]],Sveitarfelog[#All],4,FALSE)</f>
        <v>Langanesbyggð</v>
      </c>
      <c r="E3714" t="str">
        <f>VLOOKUP(Oliusala[[#This Row],[postnumer]],Sveitarfelog[#All],5,FALSE)</f>
        <v>Norðurland eystra</v>
      </c>
      <c r="F3714" t="s">
        <v>24</v>
      </c>
      <c r="G3714" t="s">
        <v>24</v>
      </c>
      <c r="H3714" t="s">
        <v>60</v>
      </c>
      <c r="I3714" s="1">
        <v>403</v>
      </c>
      <c r="J3714" s="2">
        <f>VLOOKUP(Oliusala[[#This Row],[tegund]],Tegundir!$B$2:$D$19,3,FALSE)*Oliusala[[#This Row],[magn]]/1000</f>
        <v>0.34859499999999999</v>
      </c>
      <c r="K3714">
        <v>2012</v>
      </c>
      <c r="L3714" t="s">
        <v>18</v>
      </c>
      <c r="M3714" s="144" t="s">
        <v>59</v>
      </c>
    </row>
    <row r="3715" spans="1:15" x14ac:dyDescent="0.2">
      <c r="A3715" t="s">
        <v>57</v>
      </c>
      <c r="B3715" s="144" t="s">
        <v>151</v>
      </c>
      <c r="C3715">
        <v>685</v>
      </c>
      <c r="D3715" t="str">
        <f>VLOOKUP(Oliusala[[#This Row],[postnumer]],Sveitarfelog[#All],4,FALSE)</f>
        <v>Langanesbyggð</v>
      </c>
      <c r="E3715" t="str">
        <f>VLOOKUP(Oliusala[[#This Row],[postnumer]],Sveitarfelog[#All],5,FALSE)</f>
        <v>Norðurland eystra</v>
      </c>
      <c r="F3715" t="s">
        <v>30</v>
      </c>
      <c r="G3715" t="s">
        <v>24</v>
      </c>
      <c r="H3715" t="s">
        <v>60</v>
      </c>
      <c r="I3715" s="1">
        <v>32313</v>
      </c>
      <c r="J3715" s="2">
        <f>VLOOKUP(Oliusala[[#This Row],[tegund]],Tegundir!$B$2:$D$19,3,FALSE)*Oliusala[[#This Row],[magn]]/1000</f>
        <v>27.950744999999998</v>
      </c>
      <c r="K3715">
        <v>2012</v>
      </c>
      <c r="L3715" t="s">
        <v>19</v>
      </c>
      <c r="M3715" s="144" t="s">
        <v>59</v>
      </c>
      <c r="O3715" s="144" t="s">
        <v>1998</v>
      </c>
    </row>
    <row r="3716" spans="1:15" x14ac:dyDescent="0.2">
      <c r="A3716" t="s">
        <v>63</v>
      </c>
      <c r="B3716" s="144" t="s">
        <v>151</v>
      </c>
      <c r="C3716">
        <v>685</v>
      </c>
      <c r="D3716" t="str">
        <f>VLOOKUP(Oliusala[[#This Row],[postnumer]],Sveitarfelog[#All],4,FALSE)</f>
        <v>Langanesbyggð</v>
      </c>
      <c r="E3716" t="str">
        <f>VLOOKUP(Oliusala[[#This Row],[postnumer]],Sveitarfelog[#All],5,FALSE)</f>
        <v>Norðurland eystra</v>
      </c>
      <c r="F3716" t="s">
        <v>24</v>
      </c>
      <c r="G3716" t="s">
        <v>24</v>
      </c>
      <c r="H3716" t="s">
        <v>58</v>
      </c>
      <c r="I3716" s="1">
        <v>40645</v>
      </c>
      <c r="J3716" s="2">
        <f>VLOOKUP(Oliusala[[#This Row],[tegund]],Tegundir!$B$2:$D$19,3,FALSE)*Oliusala[[#This Row],[magn]]/1000</f>
        <v>35.157925000000006</v>
      </c>
      <c r="K3716">
        <v>2012</v>
      </c>
      <c r="L3716" t="s">
        <v>18</v>
      </c>
      <c r="M3716" s="144" t="s">
        <v>59</v>
      </c>
    </row>
    <row r="3717" spans="1:15" x14ac:dyDescent="0.2">
      <c r="A3717" t="s">
        <v>63</v>
      </c>
      <c r="B3717" s="144" t="s">
        <v>97</v>
      </c>
      <c r="C3717">
        <v>690</v>
      </c>
      <c r="D3717" t="str">
        <f>VLOOKUP(Oliusala[[#This Row],[postnumer]],Sveitarfelog[#All],4,FALSE)</f>
        <v>Vopnafjarðarhreppur</v>
      </c>
      <c r="E3717" t="str">
        <f>VLOOKUP(Oliusala[[#This Row],[postnumer]],Sveitarfelog[#All],5,FALSE)</f>
        <v>Austurland</v>
      </c>
      <c r="F3717" t="s">
        <v>25</v>
      </c>
      <c r="G3717" t="s">
        <v>24</v>
      </c>
      <c r="H3717" t="s">
        <v>58</v>
      </c>
      <c r="I3717" s="1">
        <v>41612</v>
      </c>
      <c r="J3717" s="2">
        <f>VLOOKUP(Oliusala[[#This Row],[tegund]],Tegundir!$B$2:$D$19,3,FALSE)*Oliusala[[#This Row],[magn]]/1000</f>
        <v>35.99438</v>
      </c>
      <c r="K3717">
        <v>2012</v>
      </c>
      <c r="L3717" t="s">
        <v>19</v>
      </c>
      <c r="M3717" s="144" t="s">
        <v>59</v>
      </c>
      <c r="O3717" s="144" t="s">
        <v>1997</v>
      </c>
    </row>
    <row r="3718" spans="1:15" x14ac:dyDescent="0.2">
      <c r="A3718" t="s">
        <v>69</v>
      </c>
      <c r="B3718" s="144" t="s">
        <v>97</v>
      </c>
      <c r="C3718">
        <v>690</v>
      </c>
      <c r="D3718" t="str">
        <f>VLOOKUP(Oliusala[[#This Row],[postnumer]],Sveitarfelog[#All],4,FALSE)</f>
        <v>Vopnafjarðarhreppur</v>
      </c>
      <c r="E3718" t="str">
        <f>VLOOKUP(Oliusala[[#This Row],[postnumer]],Sveitarfelog[#All],5,FALSE)</f>
        <v>Austurland</v>
      </c>
      <c r="F3718" t="s">
        <v>25</v>
      </c>
      <c r="G3718" t="s">
        <v>24</v>
      </c>
      <c r="H3718" t="s">
        <v>60</v>
      </c>
      <c r="I3718" s="1">
        <v>36118</v>
      </c>
      <c r="J3718" s="2">
        <f>VLOOKUP(Oliusala[[#This Row],[tegund]],Tegundir!$B$2:$D$19,3,FALSE)*Oliusala[[#This Row],[magn]]/1000</f>
        <v>31.242069999999998</v>
      </c>
      <c r="K3718">
        <v>2012</v>
      </c>
      <c r="L3718" t="s">
        <v>19</v>
      </c>
      <c r="M3718" s="144" t="s">
        <v>59</v>
      </c>
      <c r="O3718" s="144" t="s">
        <v>1997</v>
      </c>
    </row>
    <row r="3719" spans="1:15" x14ac:dyDescent="0.2">
      <c r="A3719" t="s">
        <v>97</v>
      </c>
      <c r="B3719" s="144" t="s">
        <v>97</v>
      </c>
      <c r="C3719">
        <v>690</v>
      </c>
      <c r="D3719" t="str">
        <f>VLOOKUP(Oliusala[[#This Row],[postnumer]],Sveitarfelog[#All],4,FALSE)</f>
        <v>Vopnafjarðarhreppur</v>
      </c>
      <c r="E3719" t="str">
        <f>VLOOKUP(Oliusala[[#This Row],[postnumer]],Sveitarfelog[#All],5,FALSE)</f>
        <v>Austurland</v>
      </c>
      <c r="F3719" t="s">
        <v>27</v>
      </c>
      <c r="G3719" t="s">
        <v>24</v>
      </c>
      <c r="H3719" t="s">
        <v>58</v>
      </c>
      <c r="I3719" s="1">
        <v>5056044</v>
      </c>
      <c r="J3719" s="2">
        <f>VLOOKUP(Oliusala[[#This Row],[tegund]],Tegundir!$B$2:$D$19,3,FALSE)*Oliusala[[#This Row],[magn]]/1000</f>
        <v>4373.4780599999995</v>
      </c>
      <c r="K3719">
        <v>2012</v>
      </c>
      <c r="L3719" t="s">
        <v>19</v>
      </c>
      <c r="M3719" s="144" t="s">
        <v>59</v>
      </c>
      <c r="O3719" s="144" t="s">
        <v>1998</v>
      </c>
    </row>
    <row r="3720" spans="1:15" x14ac:dyDescent="0.2">
      <c r="A3720" t="s">
        <v>97</v>
      </c>
      <c r="B3720" s="144" t="s">
        <v>97</v>
      </c>
      <c r="C3720">
        <v>690</v>
      </c>
      <c r="D3720" t="str">
        <f>VLOOKUP(Oliusala[[#This Row],[postnumer]],Sveitarfelog[#All],4,FALSE)</f>
        <v>Vopnafjarðarhreppur</v>
      </c>
      <c r="E3720" t="str">
        <f>VLOOKUP(Oliusala[[#This Row],[postnumer]],Sveitarfelog[#All],5,FALSE)</f>
        <v>Austurland</v>
      </c>
      <c r="F3720" t="s">
        <v>25</v>
      </c>
      <c r="G3720" t="s">
        <v>24</v>
      </c>
      <c r="H3720" t="s">
        <v>58</v>
      </c>
      <c r="I3720" s="1">
        <v>231474</v>
      </c>
      <c r="J3720" s="2">
        <f>VLOOKUP(Oliusala[[#This Row],[tegund]],Tegundir!$B$2:$D$19,3,FALSE)*Oliusala[[#This Row],[magn]]/1000</f>
        <v>200.22501</v>
      </c>
      <c r="K3720">
        <v>2012</v>
      </c>
      <c r="L3720" t="s">
        <v>1955</v>
      </c>
      <c r="M3720" s="144" t="s">
        <v>59</v>
      </c>
    </row>
    <row r="3721" spans="1:15" x14ac:dyDescent="0.2">
      <c r="A3721" t="s">
        <v>97</v>
      </c>
      <c r="B3721" s="144" t="s">
        <v>97</v>
      </c>
      <c r="C3721">
        <v>690</v>
      </c>
      <c r="D3721" t="str">
        <f>VLOOKUP(Oliusala[[#This Row],[postnumer]],Sveitarfelog[#All],4,FALSE)</f>
        <v>Vopnafjarðarhreppur</v>
      </c>
      <c r="E3721" t="str">
        <f>VLOOKUP(Oliusala[[#This Row],[postnumer]],Sveitarfelog[#All],5,FALSE)</f>
        <v>Austurland</v>
      </c>
      <c r="F3721" t="s">
        <v>30</v>
      </c>
      <c r="G3721" t="s">
        <v>24</v>
      </c>
      <c r="H3721" t="s">
        <v>58</v>
      </c>
      <c r="I3721" s="1">
        <v>111532</v>
      </c>
      <c r="J3721" s="2">
        <f>VLOOKUP(Oliusala[[#This Row],[tegund]],Tegundir!$B$2:$D$19,3,FALSE)*Oliusala[[#This Row],[magn]]/1000</f>
        <v>96.475179999999995</v>
      </c>
      <c r="K3721">
        <v>2012</v>
      </c>
      <c r="L3721" t="s">
        <v>1955</v>
      </c>
      <c r="M3721" s="144" t="s">
        <v>59</v>
      </c>
    </row>
    <row r="3722" spans="1:15" x14ac:dyDescent="0.2">
      <c r="A3722" t="s">
        <v>97</v>
      </c>
      <c r="B3722" s="144" t="s">
        <v>97</v>
      </c>
      <c r="C3722">
        <v>690</v>
      </c>
      <c r="D3722" t="str">
        <f>VLOOKUP(Oliusala[[#This Row],[postnumer]],Sveitarfelog[#All],4,FALSE)</f>
        <v>Vopnafjarðarhreppur</v>
      </c>
      <c r="E3722" t="str">
        <f>VLOOKUP(Oliusala[[#This Row],[postnumer]],Sveitarfelog[#All],5,FALSE)</f>
        <v>Austurland</v>
      </c>
      <c r="F3722" t="s">
        <v>29</v>
      </c>
      <c r="G3722" t="s">
        <v>24</v>
      </c>
      <c r="H3722" t="s">
        <v>61</v>
      </c>
      <c r="I3722" s="1">
        <v>49833</v>
      </c>
      <c r="J3722" s="2">
        <f>VLOOKUP(Oliusala[[#This Row],[tegund]],Tegundir!$B$2:$D$19,3,FALSE)*Oliusala[[#This Row],[magn]]/1000</f>
        <v>43.105544999999999</v>
      </c>
      <c r="K3722">
        <v>2012</v>
      </c>
      <c r="L3722" t="s">
        <v>1955</v>
      </c>
      <c r="M3722" s="144" t="s">
        <v>62</v>
      </c>
    </row>
    <row r="3723" spans="1:15" x14ac:dyDescent="0.2">
      <c r="A3723" t="s">
        <v>68</v>
      </c>
      <c r="B3723" s="144" t="s">
        <v>97</v>
      </c>
      <c r="C3723">
        <v>690</v>
      </c>
      <c r="D3723" t="str">
        <f>VLOOKUP(Oliusala[[#This Row],[postnumer]],Sveitarfelog[#All],4,FALSE)</f>
        <v>Vopnafjarðarhreppur</v>
      </c>
      <c r="E3723" t="str">
        <f>VLOOKUP(Oliusala[[#This Row],[postnumer]],Sveitarfelog[#All],5,FALSE)</f>
        <v>Austurland</v>
      </c>
      <c r="F3723" t="s">
        <v>29</v>
      </c>
      <c r="G3723" t="s">
        <v>24</v>
      </c>
      <c r="H3723" t="s">
        <v>60</v>
      </c>
      <c r="I3723" s="1">
        <v>57420</v>
      </c>
      <c r="J3723" s="2">
        <f>VLOOKUP(Oliusala[[#This Row],[tegund]],Tegundir!$B$2:$D$19,3,FALSE)*Oliusala[[#This Row],[magn]]/1000</f>
        <v>49.668300000000002</v>
      </c>
      <c r="K3723">
        <v>2012</v>
      </c>
      <c r="L3723" t="s">
        <v>1955</v>
      </c>
      <c r="M3723" s="144" t="s">
        <v>59</v>
      </c>
    </row>
    <row r="3724" spans="1:15" x14ac:dyDescent="0.2">
      <c r="A3724" t="s">
        <v>69</v>
      </c>
      <c r="B3724" s="144" t="s">
        <v>97</v>
      </c>
      <c r="C3724">
        <v>690</v>
      </c>
      <c r="D3724" t="str">
        <f>VLOOKUP(Oliusala[[#This Row],[postnumer]],Sveitarfelog[#All],4,FALSE)</f>
        <v>Vopnafjarðarhreppur</v>
      </c>
      <c r="E3724" t="str">
        <f>VLOOKUP(Oliusala[[#This Row],[postnumer]],Sveitarfelog[#All],5,FALSE)</f>
        <v>Austurland</v>
      </c>
      <c r="F3724" t="s">
        <v>24</v>
      </c>
      <c r="G3724" t="s">
        <v>24</v>
      </c>
      <c r="H3724" t="s">
        <v>60</v>
      </c>
      <c r="I3724" s="1">
        <v>1658</v>
      </c>
      <c r="J3724" s="2">
        <f>VLOOKUP(Oliusala[[#This Row],[tegund]],Tegundir!$B$2:$D$19,3,FALSE)*Oliusala[[#This Row],[magn]]/1000</f>
        <v>1.4341700000000002</v>
      </c>
      <c r="K3724">
        <v>2012</v>
      </c>
      <c r="L3724" t="s">
        <v>18</v>
      </c>
      <c r="M3724" s="144" t="s">
        <v>59</v>
      </c>
    </row>
    <row r="3725" spans="1:15" x14ac:dyDescent="0.2">
      <c r="A3725" t="s">
        <v>63</v>
      </c>
      <c r="B3725" s="144" t="s">
        <v>97</v>
      </c>
      <c r="C3725">
        <v>690</v>
      </c>
      <c r="D3725" t="str">
        <f>VLOOKUP(Oliusala[[#This Row],[postnumer]],Sveitarfelog[#All],4,FALSE)</f>
        <v>Vopnafjarðarhreppur</v>
      </c>
      <c r="E3725" t="str">
        <f>VLOOKUP(Oliusala[[#This Row],[postnumer]],Sveitarfelog[#All],5,FALSE)</f>
        <v>Austurland</v>
      </c>
      <c r="F3725" t="s">
        <v>24</v>
      </c>
      <c r="G3725" t="s">
        <v>24</v>
      </c>
      <c r="H3725" t="s">
        <v>58</v>
      </c>
      <c r="I3725" s="1">
        <v>306627</v>
      </c>
      <c r="J3725" s="2">
        <f>VLOOKUP(Oliusala[[#This Row],[tegund]],Tegundir!$B$2:$D$19,3,FALSE)*Oliusala[[#This Row],[magn]]/1000</f>
        <v>265.23235499999998</v>
      </c>
      <c r="K3725">
        <v>2012</v>
      </c>
      <c r="L3725" t="s">
        <v>18</v>
      </c>
      <c r="M3725" s="144" t="s">
        <v>59</v>
      </c>
    </row>
    <row r="3726" spans="1:15" x14ac:dyDescent="0.2">
      <c r="A3726" t="s">
        <v>63</v>
      </c>
      <c r="B3726" s="144" t="s">
        <v>152</v>
      </c>
      <c r="C3726">
        <v>700</v>
      </c>
      <c r="D3726" t="str">
        <f>VLOOKUP(Oliusala[[#This Row],[postnumer]],Sveitarfelog[#All],4,FALSE)</f>
        <v>Fljótsdalshreppur,Múlaþing</v>
      </c>
      <c r="E3726" t="str">
        <f>VLOOKUP(Oliusala[[#This Row],[postnumer]],Sveitarfelog[#All],5,FALSE)</f>
        <v>Austurland</v>
      </c>
      <c r="F3726" t="s">
        <v>25</v>
      </c>
      <c r="G3726" t="s">
        <v>24</v>
      </c>
      <c r="H3726" t="s">
        <v>58</v>
      </c>
      <c r="I3726" s="1">
        <v>140772</v>
      </c>
      <c r="J3726" s="2">
        <f>VLOOKUP(Oliusala[[#This Row],[tegund]],Tegundir!$B$2:$D$19,3,FALSE)*Oliusala[[#This Row],[magn]]/1000</f>
        <v>121.76778</v>
      </c>
      <c r="K3726">
        <v>2012</v>
      </c>
      <c r="L3726" t="s">
        <v>1955</v>
      </c>
      <c r="M3726" s="144" t="s">
        <v>59</v>
      </c>
    </row>
    <row r="3727" spans="1:15" x14ac:dyDescent="0.2">
      <c r="A3727" t="s">
        <v>63</v>
      </c>
      <c r="B3727" s="144" t="s">
        <v>152</v>
      </c>
      <c r="C3727">
        <v>700</v>
      </c>
      <c r="D3727" t="str">
        <f>VLOOKUP(Oliusala[[#This Row],[postnumer]],Sveitarfelog[#All],4,FALSE)</f>
        <v>Fljótsdalshreppur,Múlaþing</v>
      </c>
      <c r="E3727" t="str">
        <f>VLOOKUP(Oliusala[[#This Row],[postnumer]],Sveitarfelog[#All],5,FALSE)</f>
        <v>Austurland</v>
      </c>
      <c r="F3727" t="s">
        <v>25</v>
      </c>
      <c r="G3727" t="s">
        <v>24</v>
      </c>
      <c r="H3727" t="s">
        <v>58</v>
      </c>
      <c r="I3727" s="1">
        <v>4553</v>
      </c>
      <c r="J3727" s="2">
        <f>VLOOKUP(Oliusala[[#This Row],[tegund]],Tegundir!$B$2:$D$19,3,FALSE)*Oliusala[[#This Row],[magn]]/1000</f>
        <v>3.938345</v>
      </c>
      <c r="K3727">
        <v>2012</v>
      </c>
      <c r="L3727" t="s">
        <v>1955</v>
      </c>
      <c r="M3727" s="144" t="s">
        <v>59</v>
      </c>
    </row>
    <row r="3728" spans="1:15" x14ac:dyDescent="0.2">
      <c r="A3728" t="s">
        <v>69</v>
      </c>
      <c r="B3728" s="144" t="s">
        <v>152</v>
      </c>
      <c r="C3728">
        <v>700</v>
      </c>
      <c r="D3728" t="str">
        <f>VLOOKUP(Oliusala[[#This Row],[postnumer]],Sveitarfelog[#All],4,FALSE)</f>
        <v>Fljótsdalshreppur,Múlaþing</v>
      </c>
      <c r="E3728" t="str">
        <f>VLOOKUP(Oliusala[[#This Row],[postnumer]],Sveitarfelog[#All],5,FALSE)</f>
        <v>Austurland</v>
      </c>
      <c r="F3728" t="s">
        <v>25</v>
      </c>
      <c r="G3728" t="s">
        <v>24</v>
      </c>
      <c r="H3728" t="s">
        <v>60</v>
      </c>
      <c r="I3728" s="1">
        <v>52848</v>
      </c>
      <c r="J3728" s="2">
        <f>VLOOKUP(Oliusala[[#This Row],[tegund]],Tegundir!$B$2:$D$19,3,FALSE)*Oliusala[[#This Row],[magn]]/1000</f>
        <v>45.713519999999995</v>
      </c>
      <c r="K3728">
        <v>2012</v>
      </c>
      <c r="L3728" t="s">
        <v>1955</v>
      </c>
      <c r="M3728" s="144" t="s">
        <v>59</v>
      </c>
    </row>
    <row r="3729" spans="1:15" x14ac:dyDescent="0.2">
      <c r="A3729" t="s">
        <v>66</v>
      </c>
      <c r="B3729" s="144" t="s">
        <v>152</v>
      </c>
      <c r="C3729">
        <v>700</v>
      </c>
      <c r="D3729" t="str">
        <f>VLOOKUP(Oliusala[[#This Row],[postnumer]],Sveitarfelog[#All],4,FALSE)</f>
        <v>Fljótsdalshreppur,Múlaþing</v>
      </c>
      <c r="E3729" t="str">
        <f>VLOOKUP(Oliusala[[#This Row],[postnumer]],Sveitarfelog[#All],5,FALSE)</f>
        <v>Austurland</v>
      </c>
      <c r="F3729" t="s">
        <v>25</v>
      </c>
      <c r="G3729" t="s">
        <v>24</v>
      </c>
      <c r="H3729" t="s">
        <v>60</v>
      </c>
      <c r="I3729" s="1">
        <v>60027</v>
      </c>
      <c r="J3729" s="2">
        <f>VLOOKUP(Oliusala[[#This Row],[tegund]],Tegundir!$B$2:$D$19,3,FALSE)*Oliusala[[#This Row],[magn]]/1000</f>
        <v>51.923354999999994</v>
      </c>
      <c r="K3729">
        <v>2012</v>
      </c>
      <c r="L3729" t="s">
        <v>1955</v>
      </c>
      <c r="M3729" s="144" t="s">
        <v>59</v>
      </c>
    </row>
    <row r="3730" spans="1:15" x14ac:dyDescent="0.2">
      <c r="A3730" t="s">
        <v>57</v>
      </c>
      <c r="B3730" s="144" t="s">
        <v>152</v>
      </c>
      <c r="C3730">
        <v>700</v>
      </c>
      <c r="D3730" t="str">
        <f>VLOOKUP(Oliusala[[#This Row],[postnumer]],Sveitarfelog[#All],4,FALSE)</f>
        <v>Fljótsdalshreppur,Múlaþing</v>
      </c>
      <c r="E3730" t="str">
        <f>VLOOKUP(Oliusala[[#This Row],[postnumer]],Sveitarfelog[#All],5,FALSE)</f>
        <v>Austurland</v>
      </c>
      <c r="F3730" t="s">
        <v>25</v>
      </c>
      <c r="G3730" t="s">
        <v>24</v>
      </c>
      <c r="H3730" t="s">
        <v>60</v>
      </c>
      <c r="I3730" s="1">
        <v>204403</v>
      </c>
      <c r="J3730" s="2">
        <f>VLOOKUP(Oliusala[[#This Row],[tegund]],Tegundir!$B$2:$D$19,3,FALSE)*Oliusala[[#This Row],[magn]]/1000</f>
        <v>176.808595</v>
      </c>
      <c r="K3730">
        <v>2012</v>
      </c>
      <c r="L3730" t="s">
        <v>1955</v>
      </c>
      <c r="M3730" s="144" t="s">
        <v>59</v>
      </c>
    </row>
    <row r="3731" spans="1:15" x14ac:dyDescent="0.2">
      <c r="A3731" t="s">
        <v>69</v>
      </c>
      <c r="B3731" s="144" t="s">
        <v>152</v>
      </c>
      <c r="C3731">
        <v>700</v>
      </c>
      <c r="D3731" t="str">
        <f>VLOOKUP(Oliusala[[#This Row],[postnumer]],Sveitarfelog[#All],4,FALSE)</f>
        <v>Fljótsdalshreppur,Múlaþing</v>
      </c>
      <c r="E3731" t="str">
        <f>VLOOKUP(Oliusala[[#This Row],[postnumer]],Sveitarfelog[#All],5,FALSE)</f>
        <v>Austurland</v>
      </c>
      <c r="F3731" t="s">
        <v>24</v>
      </c>
      <c r="G3731" t="s">
        <v>24</v>
      </c>
      <c r="H3731" t="s">
        <v>60</v>
      </c>
      <c r="I3731" s="1">
        <v>6808</v>
      </c>
      <c r="J3731" s="2">
        <f>VLOOKUP(Oliusala[[#This Row],[tegund]],Tegundir!$B$2:$D$19,3,FALSE)*Oliusala[[#This Row],[magn]]/1000</f>
        <v>5.8889199999999997</v>
      </c>
      <c r="K3731">
        <v>2012</v>
      </c>
      <c r="L3731" t="s">
        <v>18</v>
      </c>
      <c r="M3731" s="144" t="s">
        <v>59</v>
      </c>
    </row>
    <row r="3732" spans="1:15" x14ac:dyDescent="0.2">
      <c r="A3732" t="s">
        <v>66</v>
      </c>
      <c r="B3732" s="144" t="s">
        <v>152</v>
      </c>
      <c r="C3732">
        <v>700</v>
      </c>
      <c r="D3732" t="str">
        <f>VLOOKUP(Oliusala[[#This Row],[postnumer]],Sveitarfelog[#All],4,FALSE)</f>
        <v>Fljótsdalshreppur,Múlaþing</v>
      </c>
      <c r="E3732" t="str">
        <f>VLOOKUP(Oliusala[[#This Row],[postnumer]],Sveitarfelog[#All],5,FALSE)</f>
        <v>Austurland</v>
      </c>
      <c r="F3732" t="s">
        <v>24</v>
      </c>
      <c r="G3732" t="s">
        <v>24</v>
      </c>
      <c r="H3732" t="s">
        <v>60</v>
      </c>
      <c r="I3732" s="1">
        <v>3989</v>
      </c>
      <c r="J3732" s="2">
        <f>VLOOKUP(Oliusala[[#This Row],[tegund]],Tegundir!$B$2:$D$19,3,FALSE)*Oliusala[[#This Row],[magn]]/1000</f>
        <v>3.450485</v>
      </c>
      <c r="K3732">
        <v>2012</v>
      </c>
      <c r="L3732" t="s">
        <v>18</v>
      </c>
      <c r="M3732" s="144" t="s">
        <v>59</v>
      </c>
    </row>
    <row r="3733" spans="1:15" x14ac:dyDescent="0.2">
      <c r="A3733" t="s">
        <v>66</v>
      </c>
      <c r="B3733" s="144" t="s">
        <v>152</v>
      </c>
      <c r="C3733">
        <v>700</v>
      </c>
      <c r="D3733" t="str">
        <f>VLOOKUP(Oliusala[[#This Row],[postnumer]],Sveitarfelog[#All],4,FALSE)</f>
        <v>Fljótsdalshreppur,Múlaþing</v>
      </c>
      <c r="E3733" t="str">
        <f>VLOOKUP(Oliusala[[#This Row],[postnumer]],Sveitarfelog[#All],5,FALSE)</f>
        <v>Austurland</v>
      </c>
      <c r="F3733" t="s">
        <v>30</v>
      </c>
      <c r="G3733" t="s">
        <v>24</v>
      </c>
      <c r="H3733" t="s">
        <v>60</v>
      </c>
      <c r="I3733" s="1">
        <v>21961</v>
      </c>
      <c r="J3733" s="2">
        <f>VLOOKUP(Oliusala[[#This Row],[tegund]],Tegundir!$B$2:$D$19,3,FALSE)*Oliusala[[#This Row],[magn]]/1000</f>
        <v>18.996265000000001</v>
      </c>
      <c r="K3733">
        <v>2012</v>
      </c>
      <c r="L3733" t="s">
        <v>19</v>
      </c>
      <c r="M3733" s="144" t="s">
        <v>59</v>
      </c>
      <c r="O3733" s="144" t="s">
        <v>1998</v>
      </c>
    </row>
    <row r="3734" spans="1:15" x14ac:dyDescent="0.2">
      <c r="A3734" t="s">
        <v>57</v>
      </c>
      <c r="B3734" s="144" t="s">
        <v>152</v>
      </c>
      <c r="C3734">
        <v>700</v>
      </c>
      <c r="D3734" t="str">
        <f>VLOOKUP(Oliusala[[#This Row],[postnumer]],Sveitarfelog[#All],4,FALSE)</f>
        <v>Fljótsdalshreppur,Múlaþing</v>
      </c>
      <c r="E3734" t="str">
        <f>VLOOKUP(Oliusala[[#This Row],[postnumer]],Sveitarfelog[#All],5,FALSE)</f>
        <v>Austurland</v>
      </c>
      <c r="F3734" t="s">
        <v>24</v>
      </c>
      <c r="G3734" t="s">
        <v>24</v>
      </c>
      <c r="H3734" t="s">
        <v>60</v>
      </c>
      <c r="I3734" s="1">
        <v>65456</v>
      </c>
      <c r="J3734" s="2">
        <f>VLOOKUP(Oliusala[[#This Row],[tegund]],Tegundir!$B$2:$D$19,3,FALSE)*Oliusala[[#This Row],[magn]]/1000</f>
        <v>56.619440000000004</v>
      </c>
      <c r="K3734">
        <v>2012</v>
      </c>
      <c r="L3734" t="s">
        <v>18</v>
      </c>
      <c r="M3734" s="144" t="s">
        <v>59</v>
      </c>
    </row>
    <row r="3735" spans="1:15" x14ac:dyDescent="0.2">
      <c r="A3735" t="s">
        <v>57</v>
      </c>
      <c r="B3735" s="144" t="s">
        <v>152</v>
      </c>
      <c r="C3735">
        <v>700</v>
      </c>
      <c r="D3735" t="str">
        <f>VLOOKUP(Oliusala[[#This Row],[postnumer]],Sveitarfelog[#All],4,FALSE)</f>
        <v>Fljótsdalshreppur,Múlaþing</v>
      </c>
      <c r="E3735" t="str">
        <f>VLOOKUP(Oliusala[[#This Row],[postnumer]],Sveitarfelog[#All],5,FALSE)</f>
        <v>Austurland</v>
      </c>
      <c r="F3735" t="s">
        <v>30</v>
      </c>
      <c r="G3735" t="s">
        <v>24</v>
      </c>
      <c r="H3735" t="s">
        <v>60</v>
      </c>
      <c r="I3735" s="1">
        <v>78130</v>
      </c>
      <c r="J3735" s="2">
        <f>VLOOKUP(Oliusala[[#This Row],[tegund]],Tegundir!$B$2:$D$19,3,FALSE)*Oliusala[[#This Row],[magn]]/1000</f>
        <v>67.582449999999994</v>
      </c>
      <c r="K3735">
        <v>2012</v>
      </c>
      <c r="L3735" t="s">
        <v>19</v>
      </c>
      <c r="M3735" s="144" t="s">
        <v>59</v>
      </c>
      <c r="O3735" s="144" t="s">
        <v>1998</v>
      </c>
    </row>
    <row r="3736" spans="1:15" x14ac:dyDescent="0.2">
      <c r="A3736" t="s">
        <v>63</v>
      </c>
      <c r="B3736" s="144" t="s">
        <v>152</v>
      </c>
      <c r="C3736">
        <v>700</v>
      </c>
      <c r="D3736" t="str">
        <f>VLOOKUP(Oliusala[[#This Row],[postnumer]],Sveitarfelog[#All],4,FALSE)</f>
        <v>Fljótsdalshreppur,Múlaþing</v>
      </c>
      <c r="E3736" t="str">
        <f>VLOOKUP(Oliusala[[#This Row],[postnumer]],Sveitarfelog[#All],5,FALSE)</f>
        <v>Austurland</v>
      </c>
      <c r="F3736" t="s">
        <v>24</v>
      </c>
      <c r="G3736" t="s">
        <v>24</v>
      </c>
      <c r="H3736" t="s">
        <v>58</v>
      </c>
      <c r="I3736" s="1">
        <v>1981095</v>
      </c>
      <c r="J3736" s="2">
        <f>VLOOKUP(Oliusala[[#This Row],[tegund]],Tegundir!$B$2:$D$19,3,FALSE)*Oliusala[[#This Row],[magn]]/1000</f>
        <v>1713.6471750000001</v>
      </c>
      <c r="K3736">
        <v>2012</v>
      </c>
      <c r="L3736" t="s">
        <v>18</v>
      </c>
      <c r="M3736" s="144" t="s">
        <v>59</v>
      </c>
    </row>
    <row r="3737" spans="1:15" x14ac:dyDescent="0.2">
      <c r="A3737" t="s">
        <v>63</v>
      </c>
      <c r="B3737" s="144" t="s">
        <v>152</v>
      </c>
      <c r="C3737">
        <v>700</v>
      </c>
      <c r="D3737" t="str">
        <f>VLOOKUP(Oliusala[[#This Row],[postnumer]],Sveitarfelog[#All],4,FALSE)</f>
        <v>Fljótsdalshreppur,Múlaþing</v>
      </c>
      <c r="E3737" t="str">
        <f>VLOOKUP(Oliusala[[#This Row],[postnumer]],Sveitarfelog[#All],5,FALSE)</f>
        <v>Austurland</v>
      </c>
      <c r="F3737" t="s">
        <v>24</v>
      </c>
      <c r="G3737" t="s">
        <v>24</v>
      </c>
      <c r="H3737" t="s">
        <v>58</v>
      </c>
      <c r="I3737" s="1">
        <v>376484</v>
      </c>
      <c r="J3737" s="2">
        <f>VLOOKUP(Oliusala[[#This Row],[tegund]],Tegundir!$B$2:$D$19,3,FALSE)*Oliusala[[#This Row],[magn]]/1000</f>
        <v>325.65866</v>
      </c>
      <c r="K3737">
        <v>2012</v>
      </c>
      <c r="L3737" t="s">
        <v>18</v>
      </c>
      <c r="M3737" s="144" t="s">
        <v>59</v>
      </c>
    </row>
    <row r="3738" spans="1:15" x14ac:dyDescent="0.2">
      <c r="A3738" t="s">
        <v>63</v>
      </c>
      <c r="B3738" s="144" t="s">
        <v>154</v>
      </c>
      <c r="C3738">
        <v>701</v>
      </c>
      <c r="D3738" t="str">
        <f>VLOOKUP(Oliusala[[#This Row],[postnumer]],Sveitarfelog[#All],4,FALSE)</f>
        <v>Fljótsdalshreppur,Múlaþing</v>
      </c>
      <c r="E3738" t="str">
        <f>VLOOKUP(Oliusala[[#This Row],[postnumer]],Sveitarfelog[#All],5,FALSE)</f>
        <v>Austurland</v>
      </c>
      <c r="F3738" t="s">
        <v>25</v>
      </c>
      <c r="G3738" t="s">
        <v>24</v>
      </c>
      <c r="H3738" t="s">
        <v>58</v>
      </c>
      <c r="I3738" s="1">
        <v>42015</v>
      </c>
      <c r="J3738" s="2">
        <f>VLOOKUP(Oliusala[[#This Row],[tegund]],Tegundir!$B$2:$D$19,3,FALSE)*Oliusala[[#This Row],[magn]]/1000</f>
        <v>36.342974999999996</v>
      </c>
      <c r="K3738">
        <v>2012</v>
      </c>
      <c r="L3738" t="s">
        <v>1955</v>
      </c>
      <c r="M3738" s="144" t="s">
        <v>59</v>
      </c>
    </row>
    <row r="3739" spans="1:15" x14ac:dyDescent="0.2">
      <c r="A3739" t="s">
        <v>69</v>
      </c>
      <c r="B3739" s="144" t="s">
        <v>154</v>
      </c>
      <c r="C3739">
        <v>701</v>
      </c>
      <c r="D3739" t="str">
        <f>VLOOKUP(Oliusala[[#This Row],[postnumer]],Sveitarfelog[#All],4,FALSE)</f>
        <v>Fljótsdalshreppur,Múlaþing</v>
      </c>
      <c r="E3739" t="str">
        <f>VLOOKUP(Oliusala[[#This Row],[postnumer]],Sveitarfelog[#All],5,FALSE)</f>
        <v>Austurland</v>
      </c>
      <c r="F3739" t="s">
        <v>25</v>
      </c>
      <c r="G3739" t="s">
        <v>24</v>
      </c>
      <c r="H3739" t="s">
        <v>60</v>
      </c>
      <c r="I3739" s="1">
        <v>2070</v>
      </c>
      <c r="J3739" s="2">
        <f>VLOOKUP(Oliusala[[#This Row],[tegund]],Tegundir!$B$2:$D$19,3,FALSE)*Oliusala[[#This Row],[magn]]/1000</f>
        <v>1.7905499999999999</v>
      </c>
      <c r="K3739">
        <v>2012</v>
      </c>
      <c r="L3739" t="s">
        <v>1955</v>
      </c>
      <c r="M3739" s="144" t="s">
        <v>59</v>
      </c>
    </row>
    <row r="3740" spans="1:15" x14ac:dyDescent="0.2">
      <c r="A3740" t="s">
        <v>69</v>
      </c>
      <c r="B3740" s="144" t="s">
        <v>155</v>
      </c>
      <c r="C3740">
        <v>701</v>
      </c>
      <c r="D3740" t="str">
        <f>VLOOKUP(Oliusala[[#This Row],[postnumer]],Sveitarfelog[#All],4,FALSE)</f>
        <v>Fljótsdalshreppur,Múlaþing</v>
      </c>
      <c r="E3740" t="str">
        <f>VLOOKUP(Oliusala[[#This Row],[postnumer]],Sveitarfelog[#All],5,FALSE)</f>
        <v>Austurland</v>
      </c>
      <c r="F3740" t="s">
        <v>25</v>
      </c>
      <c r="G3740" t="s">
        <v>24</v>
      </c>
      <c r="H3740" t="s">
        <v>60</v>
      </c>
      <c r="I3740" s="1">
        <v>30736</v>
      </c>
      <c r="J3740" s="2">
        <f>VLOOKUP(Oliusala[[#This Row],[tegund]],Tegundir!$B$2:$D$19,3,FALSE)*Oliusala[[#This Row],[magn]]/1000</f>
        <v>26.586639999999999</v>
      </c>
      <c r="K3740">
        <v>2012</v>
      </c>
      <c r="L3740" t="s">
        <v>1955</v>
      </c>
      <c r="M3740" s="144" t="s">
        <v>59</v>
      </c>
    </row>
    <row r="3741" spans="1:15" x14ac:dyDescent="0.2">
      <c r="A3741" t="s">
        <v>66</v>
      </c>
      <c r="B3741" s="144" t="s">
        <v>157</v>
      </c>
      <c r="C3741">
        <v>701</v>
      </c>
      <c r="D3741" t="str">
        <f>VLOOKUP(Oliusala[[#This Row],[postnumer]],Sveitarfelog[#All],4,FALSE)</f>
        <v>Fljótsdalshreppur,Múlaþing</v>
      </c>
      <c r="E3741" t="str">
        <f>VLOOKUP(Oliusala[[#This Row],[postnumer]],Sveitarfelog[#All],5,FALSE)</f>
        <v>Austurland</v>
      </c>
      <c r="F3741" t="s">
        <v>25</v>
      </c>
      <c r="G3741" t="s">
        <v>24</v>
      </c>
      <c r="H3741" t="s">
        <v>60</v>
      </c>
      <c r="I3741" s="1">
        <v>2624</v>
      </c>
      <c r="J3741" s="2">
        <f>VLOOKUP(Oliusala[[#This Row],[tegund]],Tegundir!$B$2:$D$19,3,FALSE)*Oliusala[[#This Row],[magn]]/1000</f>
        <v>2.2697599999999998</v>
      </c>
      <c r="K3741">
        <v>2012</v>
      </c>
      <c r="L3741" t="s">
        <v>1955</v>
      </c>
      <c r="M3741" s="144" t="s">
        <v>59</v>
      </c>
    </row>
    <row r="3742" spans="1:15" x14ac:dyDescent="0.2">
      <c r="A3742" t="s">
        <v>66</v>
      </c>
      <c r="B3742" s="144" t="s">
        <v>156</v>
      </c>
      <c r="C3742">
        <v>701</v>
      </c>
      <c r="D3742" t="str">
        <f>VLOOKUP(Oliusala[[#This Row],[postnumer]],Sveitarfelog[#All],4,FALSE)</f>
        <v>Fljótsdalshreppur,Múlaþing</v>
      </c>
      <c r="E3742" t="str">
        <f>VLOOKUP(Oliusala[[#This Row],[postnumer]],Sveitarfelog[#All],5,FALSE)</f>
        <v>Austurland</v>
      </c>
      <c r="F3742" t="s">
        <v>25</v>
      </c>
      <c r="G3742" t="s">
        <v>24</v>
      </c>
      <c r="H3742" t="s">
        <v>60</v>
      </c>
      <c r="I3742" s="1">
        <v>22766</v>
      </c>
      <c r="J3742" s="2">
        <f>VLOOKUP(Oliusala[[#This Row],[tegund]],Tegundir!$B$2:$D$19,3,FALSE)*Oliusala[[#This Row],[magn]]/1000</f>
        <v>19.692589999999999</v>
      </c>
      <c r="K3742">
        <v>2012</v>
      </c>
      <c r="L3742" t="s">
        <v>1955</v>
      </c>
      <c r="M3742" s="144" t="s">
        <v>59</v>
      </c>
    </row>
    <row r="3743" spans="1:15" x14ac:dyDescent="0.2">
      <c r="A3743" t="s">
        <v>66</v>
      </c>
      <c r="B3743" s="144" t="s">
        <v>155</v>
      </c>
      <c r="C3743">
        <v>701</v>
      </c>
      <c r="D3743" t="str">
        <f>VLOOKUP(Oliusala[[#This Row],[postnumer]],Sveitarfelog[#All],4,FALSE)</f>
        <v>Fljótsdalshreppur,Múlaþing</v>
      </c>
      <c r="E3743" t="str">
        <f>VLOOKUP(Oliusala[[#This Row],[postnumer]],Sveitarfelog[#All],5,FALSE)</f>
        <v>Austurland</v>
      </c>
      <c r="F3743" t="s">
        <v>25</v>
      </c>
      <c r="G3743" t="s">
        <v>24</v>
      </c>
      <c r="H3743" t="s">
        <v>60</v>
      </c>
      <c r="I3743" s="1">
        <v>20194</v>
      </c>
      <c r="J3743" s="2">
        <f>VLOOKUP(Oliusala[[#This Row],[tegund]],Tegundir!$B$2:$D$19,3,FALSE)*Oliusala[[#This Row],[magn]]/1000</f>
        <v>17.46781</v>
      </c>
      <c r="K3743">
        <v>2012</v>
      </c>
      <c r="L3743" t="s">
        <v>1955</v>
      </c>
      <c r="M3743" s="144" t="s">
        <v>59</v>
      </c>
    </row>
    <row r="3744" spans="1:15" x14ac:dyDescent="0.2">
      <c r="A3744" t="s">
        <v>57</v>
      </c>
      <c r="B3744" s="144" t="s">
        <v>157</v>
      </c>
      <c r="C3744">
        <v>701</v>
      </c>
      <c r="D3744" t="str">
        <f>VLOOKUP(Oliusala[[#This Row],[postnumer]],Sveitarfelog[#All],4,FALSE)</f>
        <v>Fljótsdalshreppur,Múlaþing</v>
      </c>
      <c r="E3744" t="str">
        <f>VLOOKUP(Oliusala[[#This Row],[postnumer]],Sveitarfelog[#All],5,FALSE)</f>
        <v>Austurland</v>
      </c>
      <c r="F3744" t="s">
        <v>25</v>
      </c>
      <c r="G3744" t="s">
        <v>24</v>
      </c>
      <c r="H3744" t="s">
        <v>60</v>
      </c>
      <c r="I3744" s="1">
        <v>86086</v>
      </c>
      <c r="J3744" s="2">
        <f>VLOOKUP(Oliusala[[#This Row],[tegund]],Tegundir!$B$2:$D$19,3,FALSE)*Oliusala[[#This Row],[magn]]/1000</f>
        <v>74.464389999999995</v>
      </c>
      <c r="K3744">
        <v>2012</v>
      </c>
      <c r="L3744" t="s">
        <v>1955</v>
      </c>
      <c r="M3744" s="144" t="s">
        <v>59</v>
      </c>
    </row>
    <row r="3745" spans="1:15" x14ac:dyDescent="0.2">
      <c r="A3745" t="s">
        <v>57</v>
      </c>
      <c r="B3745" s="144" t="s">
        <v>156</v>
      </c>
      <c r="C3745">
        <v>701</v>
      </c>
      <c r="D3745" t="str">
        <f>VLOOKUP(Oliusala[[#This Row],[postnumer]],Sveitarfelog[#All],4,FALSE)</f>
        <v>Fljótsdalshreppur,Múlaþing</v>
      </c>
      <c r="E3745" t="str">
        <f>VLOOKUP(Oliusala[[#This Row],[postnumer]],Sveitarfelog[#All],5,FALSE)</f>
        <v>Austurland</v>
      </c>
      <c r="F3745" t="s">
        <v>25</v>
      </c>
      <c r="G3745" t="s">
        <v>24</v>
      </c>
      <c r="H3745" t="s">
        <v>60</v>
      </c>
      <c r="I3745" s="1">
        <v>134166</v>
      </c>
      <c r="J3745" s="2">
        <f>VLOOKUP(Oliusala[[#This Row],[tegund]],Tegundir!$B$2:$D$19,3,FALSE)*Oliusala[[#This Row],[magn]]/1000</f>
        <v>116.05359</v>
      </c>
      <c r="K3745">
        <v>2012</v>
      </c>
      <c r="L3745" t="s">
        <v>1955</v>
      </c>
      <c r="M3745" s="144" t="s">
        <v>59</v>
      </c>
    </row>
    <row r="3746" spans="1:15" x14ac:dyDescent="0.2">
      <c r="A3746" t="s">
        <v>57</v>
      </c>
      <c r="B3746" s="144" t="s">
        <v>155</v>
      </c>
      <c r="C3746">
        <v>701</v>
      </c>
      <c r="D3746" t="str">
        <f>VLOOKUP(Oliusala[[#This Row],[postnumer]],Sveitarfelog[#All],4,FALSE)</f>
        <v>Fljótsdalshreppur,Múlaþing</v>
      </c>
      <c r="E3746" t="str">
        <f>VLOOKUP(Oliusala[[#This Row],[postnumer]],Sveitarfelog[#All],5,FALSE)</f>
        <v>Austurland</v>
      </c>
      <c r="F3746" t="s">
        <v>25</v>
      </c>
      <c r="G3746" t="s">
        <v>24</v>
      </c>
      <c r="H3746" t="s">
        <v>60</v>
      </c>
      <c r="I3746" s="1">
        <v>31507</v>
      </c>
      <c r="J3746" s="2">
        <f>VLOOKUP(Oliusala[[#This Row],[tegund]],Tegundir!$B$2:$D$19,3,FALSE)*Oliusala[[#This Row],[magn]]/1000</f>
        <v>27.253554999999999</v>
      </c>
      <c r="K3746">
        <v>2012</v>
      </c>
      <c r="L3746" t="s">
        <v>1955</v>
      </c>
      <c r="M3746" s="144" t="s">
        <v>59</v>
      </c>
    </row>
    <row r="3747" spans="1:15" x14ac:dyDescent="0.2">
      <c r="A3747" t="s">
        <v>69</v>
      </c>
      <c r="B3747" s="144" t="s">
        <v>155</v>
      </c>
      <c r="C3747">
        <v>701</v>
      </c>
      <c r="D3747" t="str">
        <f>VLOOKUP(Oliusala[[#This Row],[postnumer]],Sveitarfelog[#All],4,FALSE)</f>
        <v>Fljótsdalshreppur,Múlaþing</v>
      </c>
      <c r="E3747" t="str">
        <f>VLOOKUP(Oliusala[[#This Row],[postnumer]],Sveitarfelog[#All],5,FALSE)</f>
        <v>Austurland</v>
      </c>
      <c r="F3747" t="s">
        <v>24</v>
      </c>
      <c r="G3747" t="s">
        <v>24</v>
      </c>
      <c r="H3747" t="s">
        <v>60</v>
      </c>
      <c r="I3747" s="1">
        <v>1323</v>
      </c>
      <c r="J3747" s="2">
        <f>VLOOKUP(Oliusala[[#This Row],[tegund]],Tegundir!$B$2:$D$19,3,FALSE)*Oliusala[[#This Row],[magn]]/1000</f>
        <v>1.1443950000000001</v>
      </c>
      <c r="K3747">
        <v>2012</v>
      </c>
      <c r="L3747" t="s">
        <v>18</v>
      </c>
      <c r="M3747" s="144" t="s">
        <v>59</v>
      </c>
    </row>
    <row r="3748" spans="1:15" x14ac:dyDescent="0.2">
      <c r="A3748" t="s">
        <v>66</v>
      </c>
      <c r="B3748" s="144" t="s">
        <v>156</v>
      </c>
      <c r="C3748">
        <v>701</v>
      </c>
      <c r="D3748" t="str">
        <f>VLOOKUP(Oliusala[[#This Row],[postnumer]],Sveitarfelog[#All],4,FALSE)</f>
        <v>Fljótsdalshreppur,Múlaþing</v>
      </c>
      <c r="E3748" t="str">
        <f>VLOOKUP(Oliusala[[#This Row],[postnumer]],Sveitarfelog[#All],5,FALSE)</f>
        <v>Austurland</v>
      </c>
      <c r="F3748" t="s">
        <v>30</v>
      </c>
      <c r="G3748" t="s">
        <v>24</v>
      </c>
      <c r="H3748" t="s">
        <v>60</v>
      </c>
      <c r="I3748" s="1">
        <v>1024</v>
      </c>
      <c r="J3748" s="2">
        <f>VLOOKUP(Oliusala[[#This Row],[tegund]],Tegundir!$B$2:$D$19,3,FALSE)*Oliusala[[#This Row],[magn]]/1000</f>
        <v>0.88575999999999999</v>
      </c>
      <c r="K3748">
        <v>2012</v>
      </c>
      <c r="L3748" t="s">
        <v>19</v>
      </c>
      <c r="M3748" s="144" t="s">
        <v>59</v>
      </c>
      <c r="O3748" s="144" t="s">
        <v>1998</v>
      </c>
    </row>
    <row r="3749" spans="1:15" x14ac:dyDescent="0.2">
      <c r="A3749" t="s">
        <v>66</v>
      </c>
      <c r="B3749" s="144" t="s">
        <v>155</v>
      </c>
      <c r="C3749">
        <v>701</v>
      </c>
      <c r="D3749" t="str">
        <f>VLOOKUP(Oliusala[[#This Row],[postnumer]],Sveitarfelog[#All],4,FALSE)</f>
        <v>Fljótsdalshreppur,Múlaþing</v>
      </c>
      <c r="E3749" t="str">
        <f>VLOOKUP(Oliusala[[#This Row],[postnumer]],Sveitarfelog[#All],5,FALSE)</f>
        <v>Austurland</v>
      </c>
      <c r="F3749" t="s">
        <v>24</v>
      </c>
      <c r="G3749" t="s">
        <v>24</v>
      </c>
      <c r="H3749" t="s">
        <v>60</v>
      </c>
      <c r="I3749" s="1">
        <v>3002</v>
      </c>
      <c r="J3749" s="2">
        <f>VLOOKUP(Oliusala[[#This Row],[tegund]],Tegundir!$B$2:$D$19,3,FALSE)*Oliusala[[#This Row],[magn]]/1000</f>
        <v>2.59673</v>
      </c>
      <c r="K3749">
        <v>2012</v>
      </c>
      <c r="L3749" t="s">
        <v>18</v>
      </c>
      <c r="M3749" s="144" t="s">
        <v>59</v>
      </c>
    </row>
    <row r="3750" spans="1:15" x14ac:dyDescent="0.2">
      <c r="A3750" t="s">
        <v>57</v>
      </c>
      <c r="B3750" s="144" t="s">
        <v>157</v>
      </c>
      <c r="C3750">
        <v>701</v>
      </c>
      <c r="D3750" t="str">
        <f>VLOOKUP(Oliusala[[#This Row],[postnumer]],Sveitarfelog[#All],4,FALSE)</f>
        <v>Fljótsdalshreppur,Múlaþing</v>
      </c>
      <c r="E3750" t="str">
        <f>VLOOKUP(Oliusala[[#This Row],[postnumer]],Sveitarfelog[#All],5,FALSE)</f>
        <v>Austurland</v>
      </c>
      <c r="F3750" t="s">
        <v>24</v>
      </c>
      <c r="G3750" t="s">
        <v>24</v>
      </c>
      <c r="H3750" t="s">
        <v>60</v>
      </c>
      <c r="I3750" s="1">
        <v>5634</v>
      </c>
      <c r="J3750" s="2">
        <f>VLOOKUP(Oliusala[[#This Row],[tegund]],Tegundir!$B$2:$D$19,3,FALSE)*Oliusala[[#This Row],[magn]]/1000</f>
        <v>4.8734099999999998</v>
      </c>
      <c r="K3750">
        <v>2012</v>
      </c>
      <c r="L3750" t="s">
        <v>18</v>
      </c>
      <c r="M3750" s="144" t="s">
        <v>59</v>
      </c>
    </row>
    <row r="3751" spans="1:15" x14ac:dyDescent="0.2">
      <c r="A3751" t="s">
        <v>57</v>
      </c>
      <c r="B3751" s="144" t="s">
        <v>156</v>
      </c>
      <c r="C3751">
        <v>701</v>
      </c>
      <c r="D3751" t="str">
        <f>VLOOKUP(Oliusala[[#This Row],[postnumer]],Sveitarfelog[#All],4,FALSE)</f>
        <v>Fljótsdalshreppur,Múlaþing</v>
      </c>
      <c r="E3751" t="str">
        <f>VLOOKUP(Oliusala[[#This Row],[postnumer]],Sveitarfelog[#All],5,FALSE)</f>
        <v>Austurland</v>
      </c>
      <c r="F3751" t="s">
        <v>24</v>
      </c>
      <c r="G3751" t="s">
        <v>24</v>
      </c>
      <c r="H3751" t="s">
        <v>60</v>
      </c>
      <c r="I3751" s="1">
        <v>2478</v>
      </c>
      <c r="J3751" s="2">
        <f>VLOOKUP(Oliusala[[#This Row],[tegund]],Tegundir!$B$2:$D$19,3,FALSE)*Oliusala[[#This Row],[magn]]/1000</f>
        <v>2.1434699999999998</v>
      </c>
      <c r="K3751">
        <v>2012</v>
      </c>
      <c r="L3751" t="s">
        <v>18</v>
      </c>
      <c r="M3751" s="144" t="s">
        <v>59</v>
      </c>
    </row>
    <row r="3752" spans="1:15" x14ac:dyDescent="0.2">
      <c r="A3752" t="s">
        <v>57</v>
      </c>
      <c r="B3752" s="144" t="s">
        <v>156</v>
      </c>
      <c r="C3752">
        <v>701</v>
      </c>
      <c r="D3752" t="str">
        <f>VLOOKUP(Oliusala[[#This Row],[postnumer]],Sveitarfelog[#All],4,FALSE)</f>
        <v>Fljótsdalshreppur,Múlaþing</v>
      </c>
      <c r="E3752" t="str">
        <f>VLOOKUP(Oliusala[[#This Row],[postnumer]],Sveitarfelog[#All],5,FALSE)</f>
        <v>Austurland</v>
      </c>
      <c r="F3752" t="s">
        <v>30</v>
      </c>
      <c r="G3752" t="s">
        <v>24</v>
      </c>
      <c r="H3752" t="s">
        <v>60</v>
      </c>
      <c r="I3752" s="1">
        <v>2537</v>
      </c>
      <c r="J3752" s="2">
        <f>VLOOKUP(Oliusala[[#This Row],[tegund]],Tegundir!$B$2:$D$19,3,FALSE)*Oliusala[[#This Row],[magn]]/1000</f>
        <v>2.1945049999999999</v>
      </c>
      <c r="K3752">
        <v>2012</v>
      </c>
      <c r="L3752" t="s">
        <v>19</v>
      </c>
      <c r="M3752" s="144" t="s">
        <v>59</v>
      </c>
      <c r="O3752" s="144" t="s">
        <v>1998</v>
      </c>
    </row>
    <row r="3753" spans="1:15" x14ac:dyDescent="0.2">
      <c r="A3753" t="s">
        <v>57</v>
      </c>
      <c r="B3753" s="144" t="s">
        <v>155</v>
      </c>
      <c r="C3753">
        <v>701</v>
      </c>
      <c r="D3753" t="str">
        <f>VLOOKUP(Oliusala[[#This Row],[postnumer]],Sveitarfelog[#All],4,FALSE)</f>
        <v>Fljótsdalshreppur,Múlaþing</v>
      </c>
      <c r="E3753" t="str">
        <f>VLOOKUP(Oliusala[[#This Row],[postnumer]],Sveitarfelog[#All],5,FALSE)</f>
        <v>Austurland</v>
      </c>
      <c r="F3753" t="s">
        <v>24</v>
      </c>
      <c r="G3753" t="s">
        <v>24</v>
      </c>
      <c r="H3753" t="s">
        <v>60</v>
      </c>
      <c r="I3753" s="1">
        <v>2047</v>
      </c>
      <c r="J3753" s="2">
        <f>VLOOKUP(Oliusala[[#This Row],[tegund]],Tegundir!$B$2:$D$19,3,FALSE)*Oliusala[[#This Row],[magn]]/1000</f>
        <v>1.7706549999999999</v>
      </c>
      <c r="K3753">
        <v>2012</v>
      </c>
      <c r="L3753" t="s">
        <v>18</v>
      </c>
      <c r="M3753" s="144" t="s">
        <v>59</v>
      </c>
    </row>
    <row r="3754" spans="1:15" x14ac:dyDescent="0.2">
      <c r="A3754" t="s">
        <v>63</v>
      </c>
      <c r="B3754" s="144" t="s">
        <v>157</v>
      </c>
      <c r="C3754">
        <v>701</v>
      </c>
      <c r="D3754" t="str">
        <f>VLOOKUP(Oliusala[[#This Row],[postnumer]],Sveitarfelog[#All],4,FALSE)</f>
        <v>Fljótsdalshreppur,Múlaþing</v>
      </c>
      <c r="E3754" t="str">
        <f>VLOOKUP(Oliusala[[#This Row],[postnumer]],Sveitarfelog[#All],5,FALSE)</f>
        <v>Austurland</v>
      </c>
      <c r="F3754" t="s">
        <v>24</v>
      </c>
      <c r="G3754" t="s">
        <v>24</v>
      </c>
      <c r="H3754" t="s">
        <v>58</v>
      </c>
      <c r="I3754" s="1">
        <v>10284</v>
      </c>
      <c r="J3754" s="2">
        <f>VLOOKUP(Oliusala[[#This Row],[tegund]],Tegundir!$B$2:$D$19,3,FALSE)*Oliusala[[#This Row],[magn]]/1000</f>
        <v>8.8956599999999995</v>
      </c>
      <c r="K3754">
        <v>2012</v>
      </c>
      <c r="L3754" t="s">
        <v>18</v>
      </c>
      <c r="M3754" s="144" t="s">
        <v>59</v>
      </c>
    </row>
    <row r="3755" spans="1:15" x14ac:dyDescent="0.2">
      <c r="A3755" t="s">
        <v>63</v>
      </c>
      <c r="B3755" s="144" t="s">
        <v>154</v>
      </c>
      <c r="C3755">
        <v>701</v>
      </c>
      <c r="D3755" t="str">
        <f>VLOOKUP(Oliusala[[#This Row],[postnumer]],Sveitarfelog[#All],4,FALSE)</f>
        <v>Fljótsdalshreppur,Múlaþing</v>
      </c>
      <c r="E3755" t="str">
        <f>VLOOKUP(Oliusala[[#This Row],[postnumer]],Sveitarfelog[#All],5,FALSE)</f>
        <v>Austurland</v>
      </c>
      <c r="F3755" t="s">
        <v>24</v>
      </c>
      <c r="G3755" t="s">
        <v>24</v>
      </c>
      <c r="H3755" t="s">
        <v>58</v>
      </c>
      <c r="I3755" s="1">
        <v>589430</v>
      </c>
      <c r="J3755" s="2">
        <f>VLOOKUP(Oliusala[[#This Row],[tegund]],Tegundir!$B$2:$D$19,3,FALSE)*Oliusala[[#This Row],[magn]]/1000</f>
        <v>509.85694999999998</v>
      </c>
      <c r="K3755">
        <v>2012</v>
      </c>
      <c r="L3755" t="s">
        <v>18</v>
      </c>
      <c r="M3755" s="144" t="s">
        <v>59</v>
      </c>
    </row>
    <row r="3756" spans="1:15" x14ac:dyDescent="0.2">
      <c r="A3756" t="s">
        <v>63</v>
      </c>
      <c r="B3756" s="144" t="s">
        <v>156</v>
      </c>
      <c r="C3756">
        <v>701</v>
      </c>
      <c r="D3756" t="str">
        <f>VLOOKUP(Oliusala[[#This Row],[postnumer]],Sveitarfelog[#All],4,FALSE)</f>
        <v>Fljótsdalshreppur,Múlaþing</v>
      </c>
      <c r="E3756" t="str">
        <f>VLOOKUP(Oliusala[[#This Row],[postnumer]],Sveitarfelog[#All],5,FALSE)</f>
        <v>Austurland</v>
      </c>
      <c r="F3756" t="s">
        <v>24</v>
      </c>
      <c r="G3756" t="s">
        <v>24</v>
      </c>
      <c r="H3756" t="s">
        <v>58</v>
      </c>
      <c r="I3756" s="1">
        <v>153</v>
      </c>
      <c r="J3756" s="2">
        <f>VLOOKUP(Oliusala[[#This Row],[tegund]],Tegundir!$B$2:$D$19,3,FALSE)*Oliusala[[#This Row],[magn]]/1000</f>
        <v>0.13234499999999999</v>
      </c>
      <c r="K3756">
        <v>2012</v>
      </c>
      <c r="L3756" t="s">
        <v>18</v>
      </c>
      <c r="M3756" s="144" t="s">
        <v>59</v>
      </c>
    </row>
    <row r="3757" spans="1:15" x14ac:dyDescent="0.2">
      <c r="A3757" t="s">
        <v>63</v>
      </c>
      <c r="B3757" s="144" t="s">
        <v>155</v>
      </c>
      <c r="C3757">
        <v>701</v>
      </c>
      <c r="D3757" t="str">
        <f>VLOOKUP(Oliusala[[#This Row],[postnumer]],Sveitarfelog[#All],4,FALSE)</f>
        <v>Fljótsdalshreppur,Múlaþing</v>
      </c>
      <c r="E3757" t="str">
        <f>VLOOKUP(Oliusala[[#This Row],[postnumer]],Sveitarfelog[#All],5,FALSE)</f>
        <v>Austurland</v>
      </c>
      <c r="F3757" t="s">
        <v>24</v>
      </c>
      <c r="G3757" t="s">
        <v>24</v>
      </c>
      <c r="H3757" t="s">
        <v>58</v>
      </c>
      <c r="I3757" s="1">
        <v>82937</v>
      </c>
      <c r="J3757" s="2">
        <f>VLOOKUP(Oliusala[[#This Row],[tegund]],Tegundir!$B$2:$D$19,3,FALSE)*Oliusala[[#This Row],[magn]]/1000</f>
        <v>71.740504999999999</v>
      </c>
      <c r="K3757">
        <v>2012</v>
      </c>
      <c r="L3757" t="s">
        <v>18</v>
      </c>
      <c r="M3757" s="144" t="s">
        <v>59</v>
      </c>
    </row>
    <row r="3758" spans="1:15" x14ac:dyDescent="0.2">
      <c r="A3758" t="s">
        <v>69</v>
      </c>
      <c r="B3758" s="144" t="s">
        <v>159</v>
      </c>
      <c r="C3758">
        <v>701</v>
      </c>
      <c r="D3758" t="str">
        <f>VLOOKUP(Oliusala[[#This Row],[postnumer]],Sveitarfelog[#All],4,FALSE)</f>
        <v>Fljótsdalshreppur,Múlaþing</v>
      </c>
      <c r="E3758" t="str">
        <f>VLOOKUP(Oliusala[[#This Row],[postnumer]],Sveitarfelog[#All],5,FALSE)</f>
        <v>Austurland</v>
      </c>
      <c r="F3758" t="s">
        <v>25</v>
      </c>
      <c r="G3758" t="s">
        <v>24</v>
      </c>
      <c r="H3758" t="s">
        <v>60</v>
      </c>
      <c r="I3758" s="1">
        <v>18454</v>
      </c>
      <c r="J3758" s="2">
        <f>VLOOKUP(Oliusala[[#This Row],[tegund]],Tegundir!$B$2:$D$19,3,FALSE)*Oliusala[[#This Row],[magn]]/1000</f>
        <v>15.96271</v>
      </c>
      <c r="K3758">
        <v>2012</v>
      </c>
      <c r="L3758" t="s">
        <v>1955</v>
      </c>
      <c r="M3758" s="144" t="s">
        <v>59</v>
      </c>
    </row>
    <row r="3759" spans="1:15" x14ac:dyDescent="0.2">
      <c r="A3759" t="s">
        <v>66</v>
      </c>
      <c r="B3759" s="144" t="s">
        <v>159</v>
      </c>
      <c r="C3759">
        <v>701</v>
      </c>
      <c r="D3759" t="str">
        <f>VLOOKUP(Oliusala[[#This Row],[postnumer]],Sveitarfelog[#All],4,FALSE)</f>
        <v>Fljótsdalshreppur,Múlaþing</v>
      </c>
      <c r="E3759" t="str">
        <f>VLOOKUP(Oliusala[[#This Row],[postnumer]],Sveitarfelog[#All],5,FALSE)</f>
        <v>Austurland</v>
      </c>
      <c r="F3759" t="s">
        <v>25</v>
      </c>
      <c r="G3759" t="s">
        <v>24</v>
      </c>
      <c r="H3759" t="s">
        <v>60</v>
      </c>
      <c r="I3759" s="1">
        <v>20005</v>
      </c>
      <c r="J3759" s="2">
        <f>VLOOKUP(Oliusala[[#This Row],[tegund]],Tegundir!$B$2:$D$19,3,FALSE)*Oliusala[[#This Row],[magn]]/1000</f>
        <v>17.304325000000002</v>
      </c>
      <c r="K3759">
        <v>2012</v>
      </c>
      <c r="L3759" t="s">
        <v>1955</v>
      </c>
      <c r="M3759" s="144" t="s">
        <v>59</v>
      </c>
    </row>
    <row r="3760" spans="1:15" x14ac:dyDescent="0.2">
      <c r="A3760" t="s">
        <v>57</v>
      </c>
      <c r="B3760" s="144" t="s">
        <v>159</v>
      </c>
      <c r="C3760">
        <v>701</v>
      </c>
      <c r="D3760" t="str">
        <f>VLOOKUP(Oliusala[[#This Row],[postnumer]],Sveitarfelog[#All],4,FALSE)</f>
        <v>Fljótsdalshreppur,Múlaþing</v>
      </c>
      <c r="E3760" t="str">
        <f>VLOOKUP(Oliusala[[#This Row],[postnumer]],Sveitarfelog[#All],5,FALSE)</f>
        <v>Austurland</v>
      </c>
      <c r="F3760" t="s">
        <v>25</v>
      </c>
      <c r="G3760" t="s">
        <v>24</v>
      </c>
      <c r="H3760" t="s">
        <v>60</v>
      </c>
      <c r="I3760" s="1">
        <v>295479</v>
      </c>
      <c r="J3760" s="2">
        <f>VLOOKUP(Oliusala[[#This Row],[tegund]],Tegundir!$B$2:$D$19,3,FALSE)*Oliusala[[#This Row],[magn]]/1000</f>
        <v>255.58933500000001</v>
      </c>
      <c r="K3760">
        <v>2012</v>
      </c>
      <c r="L3760" t="s">
        <v>1955</v>
      </c>
      <c r="M3760" s="144" t="s">
        <v>59</v>
      </c>
    </row>
    <row r="3761" spans="1:15" x14ac:dyDescent="0.2">
      <c r="A3761" t="s">
        <v>69</v>
      </c>
      <c r="B3761" s="144" t="s">
        <v>159</v>
      </c>
      <c r="C3761">
        <v>701</v>
      </c>
      <c r="D3761" t="str">
        <f>VLOOKUP(Oliusala[[#This Row],[postnumer]],Sveitarfelog[#All],4,FALSE)</f>
        <v>Fljótsdalshreppur,Múlaþing</v>
      </c>
      <c r="E3761" t="str">
        <f>VLOOKUP(Oliusala[[#This Row],[postnumer]],Sveitarfelog[#All],5,FALSE)</f>
        <v>Austurland</v>
      </c>
      <c r="F3761" t="s">
        <v>24</v>
      </c>
      <c r="G3761" t="s">
        <v>24</v>
      </c>
      <c r="H3761" t="s">
        <v>60</v>
      </c>
      <c r="I3761" s="1">
        <v>16144</v>
      </c>
      <c r="J3761" s="2">
        <f>VLOOKUP(Oliusala[[#This Row],[tegund]],Tegundir!$B$2:$D$19,3,FALSE)*Oliusala[[#This Row],[magn]]/1000</f>
        <v>13.964559999999999</v>
      </c>
      <c r="K3761">
        <v>2012</v>
      </c>
      <c r="L3761" t="s">
        <v>18</v>
      </c>
      <c r="M3761" s="144" t="s">
        <v>59</v>
      </c>
    </row>
    <row r="3762" spans="1:15" x14ac:dyDescent="0.2">
      <c r="A3762" t="s">
        <v>66</v>
      </c>
      <c r="B3762" s="144" t="s">
        <v>159</v>
      </c>
      <c r="C3762">
        <v>701</v>
      </c>
      <c r="D3762" t="str">
        <f>VLOOKUP(Oliusala[[#This Row],[postnumer]],Sveitarfelog[#All],4,FALSE)</f>
        <v>Fljótsdalshreppur,Múlaþing</v>
      </c>
      <c r="E3762" t="str">
        <f>VLOOKUP(Oliusala[[#This Row],[postnumer]],Sveitarfelog[#All],5,FALSE)</f>
        <v>Austurland</v>
      </c>
      <c r="F3762" t="s">
        <v>24</v>
      </c>
      <c r="G3762" t="s">
        <v>24</v>
      </c>
      <c r="H3762" t="s">
        <v>60</v>
      </c>
      <c r="I3762" s="1">
        <v>2876</v>
      </c>
      <c r="J3762" s="2">
        <f>VLOOKUP(Oliusala[[#This Row],[tegund]],Tegundir!$B$2:$D$19,3,FALSE)*Oliusala[[#This Row],[magn]]/1000</f>
        <v>2.4877399999999996</v>
      </c>
      <c r="K3762">
        <v>2012</v>
      </c>
      <c r="L3762" t="s">
        <v>18</v>
      </c>
      <c r="M3762" s="144" t="s">
        <v>59</v>
      </c>
    </row>
    <row r="3763" spans="1:15" x14ac:dyDescent="0.2">
      <c r="A3763" t="s">
        <v>57</v>
      </c>
      <c r="B3763" s="144" t="s">
        <v>159</v>
      </c>
      <c r="C3763">
        <v>701</v>
      </c>
      <c r="D3763" t="str">
        <f>VLOOKUP(Oliusala[[#This Row],[postnumer]],Sveitarfelog[#All],4,FALSE)</f>
        <v>Fljótsdalshreppur,Múlaþing</v>
      </c>
      <c r="E3763" t="str">
        <f>VLOOKUP(Oliusala[[#This Row],[postnumer]],Sveitarfelog[#All],5,FALSE)</f>
        <v>Austurland</v>
      </c>
      <c r="F3763" t="s">
        <v>24</v>
      </c>
      <c r="G3763" t="s">
        <v>24</v>
      </c>
      <c r="H3763" t="s">
        <v>60</v>
      </c>
      <c r="I3763" s="1">
        <v>88151</v>
      </c>
      <c r="J3763" s="2">
        <f>VLOOKUP(Oliusala[[#This Row],[tegund]],Tegundir!$B$2:$D$19,3,FALSE)*Oliusala[[#This Row],[magn]]/1000</f>
        <v>76.25061500000001</v>
      </c>
      <c r="K3763">
        <v>2012</v>
      </c>
      <c r="L3763" t="s">
        <v>18</v>
      </c>
      <c r="M3763" s="144" t="s">
        <v>59</v>
      </c>
    </row>
    <row r="3764" spans="1:15" x14ac:dyDescent="0.2">
      <c r="A3764" t="s">
        <v>57</v>
      </c>
      <c r="B3764" s="144" t="s">
        <v>159</v>
      </c>
      <c r="C3764">
        <v>701</v>
      </c>
      <c r="D3764" t="str">
        <f>VLOOKUP(Oliusala[[#This Row],[postnumer]],Sveitarfelog[#All],4,FALSE)</f>
        <v>Fljótsdalshreppur,Múlaþing</v>
      </c>
      <c r="E3764" t="str">
        <f>VLOOKUP(Oliusala[[#This Row],[postnumer]],Sveitarfelog[#All],5,FALSE)</f>
        <v>Austurland</v>
      </c>
      <c r="F3764" t="s">
        <v>30</v>
      </c>
      <c r="G3764" t="s">
        <v>24</v>
      </c>
      <c r="H3764" t="s">
        <v>60</v>
      </c>
      <c r="I3764" s="1">
        <v>14192</v>
      </c>
      <c r="J3764" s="2">
        <f>VLOOKUP(Oliusala[[#This Row],[tegund]],Tegundir!$B$2:$D$19,3,FALSE)*Oliusala[[#This Row],[magn]]/1000</f>
        <v>12.27608</v>
      </c>
      <c r="K3764">
        <v>2012</v>
      </c>
      <c r="L3764" t="s">
        <v>19</v>
      </c>
      <c r="M3764" s="144" t="s">
        <v>59</v>
      </c>
      <c r="O3764" s="144" t="s">
        <v>1998</v>
      </c>
    </row>
    <row r="3765" spans="1:15" x14ac:dyDescent="0.2">
      <c r="A3765" t="s">
        <v>63</v>
      </c>
      <c r="B3765" s="144" t="s">
        <v>159</v>
      </c>
      <c r="C3765">
        <v>701</v>
      </c>
      <c r="D3765" t="str">
        <f>VLOOKUP(Oliusala[[#This Row],[postnumer]],Sveitarfelog[#All],4,FALSE)</f>
        <v>Fljótsdalshreppur,Múlaþing</v>
      </c>
      <c r="E3765" t="str">
        <f>VLOOKUP(Oliusala[[#This Row],[postnumer]],Sveitarfelog[#All],5,FALSE)</f>
        <v>Austurland</v>
      </c>
      <c r="F3765" t="s">
        <v>24</v>
      </c>
      <c r="G3765" t="s">
        <v>24</v>
      </c>
      <c r="H3765" t="s">
        <v>58</v>
      </c>
      <c r="I3765" s="1">
        <v>40818</v>
      </c>
      <c r="J3765" s="2">
        <f>VLOOKUP(Oliusala[[#This Row],[tegund]],Tegundir!$B$2:$D$19,3,FALSE)*Oliusala[[#This Row],[magn]]/1000</f>
        <v>35.307569999999998</v>
      </c>
      <c r="K3765">
        <v>2012</v>
      </c>
      <c r="L3765" t="s">
        <v>18</v>
      </c>
      <c r="M3765" s="144" t="s">
        <v>59</v>
      </c>
    </row>
    <row r="3766" spans="1:15" x14ac:dyDescent="0.2">
      <c r="A3766" t="s">
        <v>66</v>
      </c>
      <c r="B3766" s="144" t="s">
        <v>160</v>
      </c>
      <c r="C3766">
        <v>710</v>
      </c>
      <c r="D3766" t="str">
        <f>VLOOKUP(Oliusala[[#This Row],[postnumer]],Sveitarfelog[#All],4,FALSE)</f>
        <v>Fljótsdalshreppur,Múlaþing</v>
      </c>
      <c r="E3766" t="str">
        <f>VLOOKUP(Oliusala[[#This Row],[postnumer]],Sveitarfelog[#All],5,FALSE)</f>
        <v>Austurland</v>
      </c>
      <c r="F3766" t="s">
        <v>27</v>
      </c>
      <c r="G3766" t="s">
        <v>24</v>
      </c>
      <c r="H3766" t="s">
        <v>60</v>
      </c>
      <c r="I3766" s="1">
        <v>0</v>
      </c>
      <c r="J3766" s="2">
        <f>VLOOKUP(Oliusala[[#This Row],[tegund]],Tegundir!$B$2:$D$19,3,FALSE)*Oliusala[[#This Row],[magn]]/1000</f>
        <v>0</v>
      </c>
      <c r="K3766">
        <v>2012</v>
      </c>
      <c r="L3766" t="s">
        <v>1955</v>
      </c>
      <c r="M3766" s="144" t="s">
        <v>59</v>
      </c>
    </row>
    <row r="3767" spans="1:15" x14ac:dyDescent="0.2">
      <c r="A3767" t="s">
        <v>69</v>
      </c>
      <c r="B3767" s="144" t="s">
        <v>160</v>
      </c>
      <c r="C3767">
        <v>710</v>
      </c>
      <c r="D3767" t="str">
        <f>VLOOKUP(Oliusala[[#This Row],[postnumer]],Sveitarfelog[#All],4,FALSE)</f>
        <v>Fljótsdalshreppur,Múlaþing</v>
      </c>
      <c r="E3767" t="str">
        <f>VLOOKUP(Oliusala[[#This Row],[postnumer]],Sveitarfelog[#All],5,FALSE)</f>
        <v>Austurland</v>
      </c>
      <c r="F3767" t="s">
        <v>25</v>
      </c>
      <c r="G3767" t="s">
        <v>24</v>
      </c>
      <c r="H3767" t="s">
        <v>60</v>
      </c>
      <c r="I3767" s="1">
        <v>50309</v>
      </c>
      <c r="J3767" s="2">
        <f>VLOOKUP(Oliusala[[#This Row],[tegund]],Tegundir!$B$2:$D$19,3,FALSE)*Oliusala[[#This Row],[magn]]/1000</f>
        <v>43.517284999999994</v>
      </c>
      <c r="K3767">
        <v>2012</v>
      </c>
      <c r="L3767" t="s">
        <v>19</v>
      </c>
      <c r="M3767" s="144" t="s">
        <v>59</v>
      </c>
      <c r="O3767" s="144" t="s">
        <v>1997</v>
      </c>
    </row>
    <row r="3768" spans="1:15" x14ac:dyDescent="0.2">
      <c r="A3768" t="s">
        <v>66</v>
      </c>
      <c r="B3768" s="144" t="s">
        <v>160</v>
      </c>
      <c r="C3768">
        <v>710</v>
      </c>
      <c r="D3768" t="str">
        <f>VLOOKUP(Oliusala[[#This Row],[postnumer]],Sveitarfelog[#All],4,FALSE)</f>
        <v>Fljótsdalshreppur,Múlaþing</v>
      </c>
      <c r="E3768" t="str">
        <f>VLOOKUP(Oliusala[[#This Row],[postnumer]],Sveitarfelog[#All],5,FALSE)</f>
        <v>Austurland</v>
      </c>
      <c r="F3768" t="s">
        <v>25</v>
      </c>
      <c r="G3768" t="s">
        <v>24</v>
      </c>
      <c r="H3768" t="s">
        <v>60</v>
      </c>
      <c r="I3768" s="1">
        <v>13264</v>
      </c>
      <c r="J3768" s="2">
        <f>VLOOKUP(Oliusala[[#This Row],[tegund]],Tegundir!$B$2:$D$19,3,FALSE)*Oliusala[[#This Row],[magn]]/1000</f>
        <v>11.473360000000001</v>
      </c>
      <c r="K3768">
        <v>2012</v>
      </c>
      <c r="L3768" t="s">
        <v>19</v>
      </c>
      <c r="M3768" s="144" t="s">
        <v>59</v>
      </c>
      <c r="O3768" s="144" t="s">
        <v>1997</v>
      </c>
    </row>
    <row r="3769" spans="1:15" x14ac:dyDescent="0.2">
      <c r="A3769" t="s">
        <v>160</v>
      </c>
      <c r="B3769" s="144" t="s">
        <v>160</v>
      </c>
      <c r="C3769">
        <v>710</v>
      </c>
      <c r="D3769" t="str">
        <f>VLOOKUP(Oliusala[[#This Row],[postnumer]],Sveitarfelog[#All],4,FALSE)</f>
        <v>Fljótsdalshreppur,Múlaþing</v>
      </c>
      <c r="E3769" t="str">
        <f>VLOOKUP(Oliusala[[#This Row],[postnumer]],Sveitarfelog[#All],5,FALSE)</f>
        <v>Austurland</v>
      </c>
      <c r="F3769" t="s">
        <v>25</v>
      </c>
      <c r="G3769" t="s">
        <v>24</v>
      </c>
      <c r="H3769" t="s">
        <v>58</v>
      </c>
      <c r="I3769" s="1">
        <v>55508</v>
      </c>
      <c r="J3769" s="2">
        <f>VLOOKUP(Oliusala[[#This Row],[tegund]],Tegundir!$B$2:$D$19,3,FALSE)*Oliusala[[#This Row],[magn]]/1000</f>
        <v>48.014420000000001</v>
      </c>
      <c r="K3769">
        <v>2012</v>
      </c>
      <c r="L3769" t="s">
        <v>19</v>
      </c>
      <c r="M3769" s="144" t="s">
        <v>59</v>
      </c>
      <c r="O3769" s="144" t="s">
        <v>1997</v>
      </c>
    </row>
    <row r="3770" spans="1:15" x14ac:dyDescent="0.2">
      <c r="A3770" t="s">
        <v>69</v>
      </c>
      <c r="B3770" s="144" t="s">
        <v>160</v>
      </c>
      <c r="C3770">
        <v>710</v>
      </c>
      <c r="D3770" t="str">
        <f>VLOOKUP(Oliusala[[#This Row],[postnumer]],Sveitarfelog[#All],4,FALSE)</f>
        <v>Fljótsdalshreppur,Múlaþing</v>
      </c>
      <c r="E3770" t="str">
        <f>VLOOKUP(Oliusala[[#This Row],[postnumer]],Sveitarfelog[#All],5,FALSE)</f>
        <v>Austurland</v>
      </c>
      <c r="F3770" t="s">
        <v>24</v>
      </c>
      <c r="G3770" t="s">
        <v>24</v>
      </c>
      <c r="H3770" t="s">
        <v>60</v>
      </c>
      <c r="I3770" s="1">
        <v>2290</v>
      </c>
      <c r="J3770" s="2">
        <f>VLOOKUP(Oliusala[[#This Row],[tegund]],Tegundir!$B$2:$D$19,3,FALSE)*Oliusala[[#This Row],[magn]]/1000</f>
        <v>1.98085</v>
      </c>
      <c r="K3770">
        <v>2012</v>
      </c>
      <c r="L3770" t="s">
        <v>18</v>
      </c>
      <c r="M3770" s="144" t="s">
        <v>59</v>
      </c>
    </row>
    <row r="3771" spans="1:15" x14ac:dyDescent="0.2">
      <c r="A3771" t="s">
        <v>69</v>
      </c>
      <c r="B3771" s="144" t="s">
        <v>160</v>
      </c>
      <c r="C3771">
        <v>710</v>
      </c>
      <c r="D3771" t="str">
        <f>VLOOKUP(Oliusala[[#This Row],[postnumer]],Sveitarfelog[#All],4,FALSE)</f>
        <v>Fljótsdalshreppur,Múlaþing</v>
      </c>
      <c r="E3771" t="str">
        <f>VLOOKUP(Oliusala[[#This Row],[postnumer]],Sveitarfelog[#All],5,FALSE)</f>
        <v>Austurland</v>
      </c>
      <c r="F3771" t="s">
        <v>29</v>
      </c>
      <c r="G3771" t="s">
        <v>24</v>
      </c>
      <c r="H3771" t="s">
        <v>60</v>
      </c>
      <c r="I3771" s="1">
        <v>1329270</v>
      </c>
      <c r="J3771" s="2">
        <f>VLOOKUP(Oliusala[[#This Row],[tegund]],Tegundir!$B$2:$D$19,3,FALSE)*Oliusala[[#This Row],[magn]]/1000</f>
        <v>1149.81855</v>
      </c>
      <c r="K3771">
        <v>2012</v>
      </c>
      <c r="L3771" t="s">
        <v>19</v>
      </c>
      <c r="M3771" s="144" t="s">
        <v>59</v>
      </c>
      <c r="O3771" s="144" t="s">
        <v>1998</v>
      </c>
    </row>
    <row r="3772" spans="1:15" x14ac:dyDescent="0.2">
      <c r="A3772" t="s">
        <v>69</v>
      </c>
      <c r="B3772" s="144" t="s">
        <v>160</v>
      </c>
      <c r="C3772">
        <v>710</v>
      </c>
      <c r="D3772" t="str">
        <f>VLOOKUP(Oliusala[[#This Row],[postnumer]],Sveitarfelog[#All],4,FALSE)</f>
        <v>Fljótsdalshreppur,Múlaþing</v>
      </c>
      <c r="E3772" t="str">
        <f>VLOOKUP(Oliusala[[#This Row],[postnumer]],Sveitarfelog[#All],5,FALSE)</f>
        <v>Austurland</v>
      </c>
      <c r="F3772" t="s">
        <v>30</v>
      </c>
      <c r="G3772" t="s">
        <v>24</v>
      </c>
      <c r="H3772" t="s">
        <v>60</v>
      </c>
      <c r="I3772" s="1">
        <v>9187</v>
      </c>
      <c r="J3772" s="2">
        <f>VLOOKUP(Oliusala[[#This Row],[tegund]],Tegundir!$B$2:$D$19,3,FALSE)*Oliusala[[#This Row],[magn]]/1000</f>
        <v>7.9467550000000005</v>
      </c>
      <c r="K3772">
        <v>2012</v>
      </c>
      <c r="L3772" t="s">
        <v>19</v>
      </c>
      <c r="M3772" s="144" t="s">
        <v>59</v>
      </c>
      <c r="O3772" s="144" t="s">
        <v>1998</v>
      </c>
    </row>
    <row r="3773" spans="1:15" x14ac:dyDescent="0.2">
      <c r="A3773" t="s">
        <v>66</v>
      </c>
      <c r="B3773" s="144" t="s">
        <v>160</v>
      </c>
      <c r="C3773">
        <v>710</v>
      </c>
      <c r="D3773" t="str">
        <f>VLOOKUP(Oliusala[[#This Row],[postnumer]],Sveitarfelog[#All],4,FALSE)</f>
        <v>Fljótsdalshreppur,Múlaþing</v>
      </c>
      <c r="E3773" t="str">
        <f>VLOOKUP(Oliusala[[#This Row],[postnumer]],Sveitarfelog[#All],5,FALSE)</f>
        <v>Austurland</v>
      </c>
      <c r="F3773" t="s">
        <v>29</v>
      </c>
      <c r="G3773" t="s">
        <v>24</v>
      </c>
      <c r="H3773" t="s">
        <v>60</v>
      </c>
      <c r="I3773" s="1">
        <v>561458</v>
      </c>
      <c r="J3773" s="2">
        <f>VLOOKUP(Oliusala[[#This Row],[tegund]],Tegundir!$B$2:$D$19,3,FALSE)*Oliusala[[#This Row],[magn]]/1000</f>
        <v>485.66116999999997</v>
      </c>
      <c r="K3773">
        <v>2012</v>
      </c>
      <c r="L3773" t="s">
        <v>19</v>
      </c>
      <c r="M3773" s="144" t="s">
        <v>59</v>
      </c>
      <c r="O3773" s="144" t="s">
        <v>1998</v>
      </c>
    </row>
    <row r="3774" spans="1:15" x14ac:dyDescent="0.2">
      <c r="A3774" t="s">
        <v>160</v>
      </c>
      <c r="B3774" s="144" t="s">
        <v>160</v>
      </c>
      <c r="C3774">
        <v>710</v>
      </c>
      <c r="D3774" t="str">
        <f>VLOOKUP(Oliusala[[#This Row],[postnumer]],Sveitarfelog[#All],4,FALSE)</f>
        <v>Fljótsdalshreppur,Múlaþing</v>
      </c>
      <c r="E3774" t="str">
        <f>VLOOKUP(Oliusala[[#This Row],[postnumer]],Sveitarfelog[#All],5,FALSE)</f>
        <v>Austurland</v>
      </c>
      <c r="F3774" t="s">
        <v>29</v>
      </c>
      <c r="G3774" t="s">
        <v>24</v>
      </c>
      <c r="H3774" t="s">
        <v>58</v>
      </c>
      <c r="I3774" s="1">
        <v>99300</v>
      </c>
      <c r="J3774" s="2">
        <f>VLOOKUP(Oliusala[[#This Row],[tegund]],Tegundir!$B$2:$D$19,3,FALSE)*Oliusala[[#This Row],[magn]]/1000</f>
        <v>85.894499999999994</v>
      </c>
      <c r="K3774">
        <v>2012</v>
      </c>
      <c r="L3774" t="s">
        <v>19</v>
      </c>
      <c r="M3774" s="144" t="s">
        <v>59</v>
      </c>
      <c r="O3774" s="144" t="s">
        <v>1998</v>
      </c>
    </row>
    <row r="3775" spans="1:15" x14ac:dyDescent="0.2">
      <c r="A3775" t="s">
        <v>63</v>
      </c>
      <c r="B3775" s="144" t="s">
        <v>160</v>
      </c>
      <c r="C3775">
        <v>710</v>
      </c>
      <c r="D3775" t="str">
        <f>VLOOKUP(Oliusala[[#This Row],[postnumer]],Sveitarfelog[#All],4,FALSE)</f>
        <v>Fljótsdalshreppur,Múlaþing</v>
      </c>
      <c r="E3775" t="str">
        <f>VLOOKUP(Oliusala[[#This Row],[postnumer]],Sveitarfelog[#All],5,FALSE)</f>
        <v>Austurland</v>
      </c>
      <c r="F3775" t="s">
        <v>24</v>
      </c>
      <c r="G3775" t="s">
        <v>24</v>
      </c>
      <c r="H3775" t="s">
        <v>58</v>
      </c>
      <c r="I3775" s="1">
        <v>125601</v>
      </c>
      <c r="J3775" s="2">
        <f>VLOOKUP(Oliusala[[#This Row],[tegund]],Tegundir!$B$2:$D$19,3,FALSE)*Oliusala[[#This Row],[magn]]/1000</f>
        <v>108.64486500000001</v>
      </c>
      <c r="K3775">
        <v>2012</v>
      </c>
      <c r="L3775" t="s">
        <v>18</v>
      </c>
      <c r="M3775" s="144" t="s">
        <v>59</v>
      </c>
    </row>
    <row r="3776" spans="1:15" x14ac:dyDescent="0.2">
      <c r="A3776" t="s">
        <v>69</v>
      </c>
      <c r="B3776" s="144" t="s">
        <v>162</v>
      </c>
      <c r="C3776">
        <v>720</v>
      </c>
      <c r="D3776" t="str">
        <f>VLOOKUP(Oliusala[[#This Row],[postnumer]],Sveitarfelog[#All],4,FALSE)</f>
        <v>Fljótsdalshreppur,Múlaþing</v>
      </c>
      <c r="E3776" t="str">
        <f>VLOOKUP(Oliusala[[#This Row],[postnumer]],Sveitarfelog[#All],5,FALSE)</f>
        <v>Austurland</v>
      </c>
      <c r="F3776" t="s">
        <v>25</v>
      </c>
      <c r="G3776" t="s">
        <v>24</v>
      </c>
      <c r="H3776" t="s">
        <v>60</v>
      </c>
      <c r="I3776" s="1">
        <v>55446</v>
      </c>
      <c r="J3776" s="2">
        <f>VLOOKUP(Oliusala[[#This Row],[tegund]],Tegundir!$B$2:$D$19,3,FALSE)*Oliusala[[#This Row],[magn]]/1000</f>
        <v>47.960790000000003</v>
      </c>
      <c r="K3776">
        <v>2012</v>
      </c>
      <c r="L3776" t="s">
        <v>19</v>
      </c>
      <c r="M3776" s="144" t="s">
        <v>59</v>
      </c>
      <c r="O3776" s="144" t="s">
        <v>1997</v>
      </c>
    </row>
    <row r="3777" spans="1:15" x14ac:dyDescent="0.2">
      <c r="A3777" t="s">
        <v>66</v>
      </c>
      <c r="B3777" s="144" t="s">
        <v>162</v>
      </c>
      <c r="C3777">
        <v>720</v>
      </c>
      <c r="D3777" t="str">
        <f>VLOOKUP(Oliusala[[#This Row],[postnumer]],Sveitarfelog[#All],4,FALSE)</f>
        <v>Fljótsdalshreppur,Múlaþing</v>
      </c>
      <c r="E3777" t="str">
        <f>VLOOKUP(Oliusala[[#This Row],[postnumer]],Sveitarfelog[#All],5,FALSE)</f>
        <v>Austurland</v>
      </c>
      <c r="F3777" t="s">
        <v>25</v>
      </c>
      <c r="G3777" t="s">
        <v>24</v>
      </c>
      <c r="H3777" t="s">
        <v>60</v>
      </c>
      <c r="I3777" s="1">
        <v>282</v>
      </c>
      <c r="J3777" s="2">
        <f>VLOOKUP(Oliusala[[#This Row],[tegund]],Tegundir!$B$2:$D$19,3,FALSE)*Oliusala[[#This Row],[magn]]/1000</f>
        <v>0.24393000000000001</v>
      </c>
      <c r="K3777">
        <v>2012</v>
      </c>
      <c r="L3777" t="s">
        <v>19</v>
      </c>
      <c r="M3777" s="144" t="s">
        <v>59</v>
      </c>
      <c r="O3777" s="144" t="s">
        <v>1997</v>
      </c>
    </row>
    <row r="3778" spans="1:15" x14ac:dyDescent="0.2">
      <c r="A3778" t="s">
        <v>57</v>
      </c>
      <c r="B3778" s="144" t="s">
        <v>162</v>
      </c>
      <c r="C3778">
        <v>720</v>
      </c>
      <c r="D3778" t="str">
        <f>VLOOKUP(Oliusala[[#This Row],[postnumer]],Sveitarfelog[#All],4,FALSE)</f>
        <v>Fljótsdalshreppur,Múlaþing</v>
      </c>
      <c r="E3778" t="str">
        <f>VLOOKUP(Oliusala[[#This Row],[postnumer]],Sveitarfelog[#All],5,FALSE)</f>
        <v>Austurland</v>
      </c>
      <c r="F3778" t="s">
        <v>25</v>
      </c>
      <c r="G3778" t="s">
        <v>24</v>
      </c>
      <c r="H3778" t="s">
        <v>60</v>
      </c>
      <c r="I3778" s="1">
        <v>77519</v>
      </c>
      <c r="J3778" s="2">
        <f>VLOOKUP(Oliusala[[#This Row],[tegund]],Tegundir!$B$2:$D$19,3,FALSE)*Oliusala[[#This Row],[magn]]/1000</f>
        <v>67.053934999999996</v>
      </c>
      <c r="K3778">
        <v>2012</v>
      </c>
      <c r="L3778" t="s">
        <v>19</v>
      </c>
      <c r="M3778" s="144" t="s">
        <v>59</v>
      </c>
      <c r="O3778" s="144" t="s">
        <v>1997</v>
      </c>
    </row>
    <row r="3779" spans="1:15" x14ac:dyDescent="0.2">
      <c r="A3779" t="s">
        <v>69</v>
      </c>
      <c r="B3779" s="144" t="s">
        <v>162</v>
      </c>
      <c r="C3779">
        <v>720</v>
      </c>
      <c r="D3779" t="str">
        <f>VLOOKUP(Oliusala[[#This Row],[postnumer]],Sveitarfelog[#All],4,FALSE)</f>
        <v>Fljótsdalshreppur,Múlaþing</v>
      </c>
      <c r="E3779" t="str">
        <f>VLOOKUP(Oliusala[[#This Row],[postnumer]],Sveitarfelog[#All],5,FALSE)</f>
        <v>Austurland</v>
      </c>
      <c r="F3779" t="s">
        <v>24</v>
      </c>
      <c r="G3779" t="s">
        <v>24</v>
      </c>
      <c r="H3779" t="s">
        <v>60</v>
      </c>
      <c r="I3779" s="1">
        <v>11343</v>
      </c>
      <c r="J3779" s="2">
        <f>VLOOKUP(Oliusala[[#This Row],[tegund]],Tegundir!$B$2:$D$19,3,FALSE)*Oliusala[[#This Row],[magn]]/1000</f>
        <v>9.8116950000000003</v>
      </c>
      <c r="K3779">
        <v>2012</v>
      </c>
      <c r="L3779" t="s">
        <v>18</v>
      </c>
      <c r="M3779" s="144" t="s">
        <v>59</v>
      </c>
    </row>
    <row r="3780" spans="1:15" x14ac:dyDescent="0.2">
      <c r="A3780" t="s">
        <v>63</v>
      </c>
      <c r="B3780" s="144" t="s">
        <v>162</v>
      </c>
      <c r="C3780">
        <v>720</v>
      </c>
      <c r="D3780" t="str">
        <f>VLOOKUP(Oliusala[[#This Row],[postnumer]],Sveitarfelog[#All],4,FALSE)</f>
        <v>Fljótsdalshreppur,Múlaþing</v>
      </c>
      <c r="E3780" t="str">
        <f>VLOOKUP(Oliusala[[#This Row],[postnumer]],Sveitarfelog[#All],5,FALSE)</f>
        <v>Austurland</v>
      </c>
      <c r="F3780" t="s">
        <v>24</v>
      </c>
      <c r="G3780" t="s">
        <v>24</v>
      </c>
      <c r="H3780" t="s">
        <v>58</v>
      </c>
      <c r="I3780" s="1">
        <v>57404</v>
      </c>
      <c r="J3780" s="2">
        <f>VLOOKUP(Oliusala[[#This Row],[tegund]],Tegundir!$B$2:$D$19,3,FALSE)*Oliusala[[#This Row],[magn]]/1000</f>
        <v>49.65446</v>
      </c>
      <c r="K3780">
        <v>2012</v>
      </c>
      <c r="L3780" t="s">
        <v>18</v>
      </c>
      <c r="M3780" s="144" t="s">
        <v>59</v>
      </c>
    </row>
    <row r="3781" spans="1:15" x14ac:dyDescent="0.2">
      <c r="A3781" t="s">
        <v>69</v>
      </c>
      <c r="B3781" s="144" t="s">
        <v>66</v>
      </c>
      <c r="C3781">
        <v>730</v>
      </c>
      <c r="D3781" t="str">
        <f>VLOOKUP(Oliusala[[#This Row],[postnumer]],Sveitarfelog[#All],4,FALSE)</f>
        <v>Fjarðabyggð</v>
      </c>
      <c r="E3781" t="str">
        <f>VLOOKUP(Oliusala[[#This Row],[postnumer]],Sveitarfelog[#All],5,FALSE)</f>
        <v>Austurland</v>
      </c>
      <c r="F3781" t="s">
        <v>25</v>
      </c>
      <c r="G3781" t="s">
        <v>24</v>
      </c>
      <c r="H3781" t="s">
        <v>60</v>
      </c>
      <c r="I3781" s="1">
        <v>13685</v>
      </c>
      <c r="J3781" s="2">
        <f>VLOOKUP(Oliusala[[#This Row],[tegund]],Tegundir!$B$2:$D$19,3,FALSE)*Oliusala[[#This Row],[magn]]/1000</f>
        <v>11.837524999999999</v>
      </c>
      <c r="K3781">
        <v>2012</v>
      </c>
      <c r="L3781" t="s">
        <v>19</v>
      </c>
      <c r="M3781" s="144" t="s">
        <v>59</v>
      </c>
      <c r="O3781" s="144" t="s">
        <v>1997</v>
      </c>
    </row>
    <row r="3782" spans="1:15" x14ac:dyDescent="0.2">
      <c r="A3782" t="s">
        <v>64</v>
      </c>
      <c r="B3782" s="144" t="s">
        <v>66</v>
      </c>
      <c r="C3782">
        <v>730</v>
      </c>
      <c r="D3782" t="str">
        <f>VLOOKUP(Oliusala[[#This Row],[postnumer]],Sveitarfelog[#All],4,FALSE)</f>
        <v>Fjarðabyggð</v>
      </c>
      <c r="E3782" t="str">
        <f>VLOOKUP(Oliusala[[#This Row],[postnumer]],Sveitarfelog[#All],5,FALSE)</f>
        <v>Austurland</v>
      </c>
      <c r="F3782" t="s">
        <v>25</v>
      </c>
      <c r="G3782" t="s">
        <v>24</v>
      </c>
      <c r="H3782" t="s">
        <v>60</v>
      </c>
      <c r="I3782" s="1">
        <v>1820</v>
      </c>
      <c r="J3782" s="2">
        <f>VLOOKUP(Oliusala[[#This Row],[tegund]],Tegundir!$B$2:$D$19,3,FALSE)*Oliusala[[#This Row],[magn]]/1000</f>
        <v>1.5743</v>
      </c>
      <c r="K3782">
        <v>2012</v>
      </c>
      <c r="L3782" t="s">
        <v>19</v>
      </c>
      <c r="M3782" s="144" t="s">
        <v>59</v>
      </c>
      <c r="O3782" s="144" t="s">
        <v>1997</v>
      </c>
    </row>
    <row r="3783" spans="1:15" x14ac:dyDescent="0.2">
      <c r="A3783" t="s">
        <v>66</v>
      </c>
      <c r="B3783" s="144" t="s">
        <v>66</v>
      </c>
      <c r="C3783">
        <v>730</v>
      </c>
      <c r="D3783" t="str">
        <f>VLOOKUP(Oliusala[[#This Row],[postnumer]],Sveitarfelog[#All],4,FALSE)</f>
        <v>Fjarðabyggð</v>
      </c>
      <c r="E3783" t="str">
        <f>VLOOKUP(Oliusala[[#This Row],[postnumer]],Sveitarfelog[#All],5,FALSE)</f>
        <v>Austurland</v>
      </c>
      <c r="F3783" t="s">
        <v>25</v>
      </c>
      <c r="G3783" t="s">
        <v>24</v>
      </c>
      <c r="H3783" t="s">
        <v>58</v>
      </c>
      <c r="I3783" s="1">
        <v>1041979</v>
      </c>
      <c r="J3783" s="2">
        <f>VLOOKUP(Oliusala[[#This Row],[tegund]],Tegundir!$B$2:$D$19,3,FALSE)*Oliusala[[#This Row],[magn]]/1000</f>
        <v>901.31183499999997</v>
      </c>
      <c r="K3783">
        <v>2012</v>
      </c>
      <c r="L3783" t="s">
        <v>19</v>
      </c>
      <c r="M3783" s="144" t="s">
        <v>59</v>
      </c>
      <c r="O3783" s="144" t="s">
        <v>1997</v>
      </c>
    </row>
    <row r="3784" spans="1:15" x14ac:dyDescent="0.2">
      <c r="A3784" t="s">
        <v>66</v>
      </c>
      <c r="B3784" s="144" t="s">
        <v>66</v>
      </c>
      <c r="C3784">
        <v>730</v>
      </c>
      <c r="D3784" t="str">
        <f>VLOOKUP(Oliusala[[#This Row],[postnumer]],Sveitarfelog[#All],4,FALSE)</f>
        <v>Fjarðabyggð</v>
      </c>
      <c r="E3784" t="str">
        <f>VLOOKUP(Oliusala[[#This Row],[postnumer]],Sveitarfelog[#All],5,FALSE)</f>
        <v>Austurland</v>
      </c>
      <c r="F3784" t="s">
        <v>29</v>
      </c>
      <c r="G3784" t="s">
        <v>24</v>
      </c>
      <c r="H3784" t="s">
        <v>61</v>
      </c>
      <c r="I3784" s="1">
        <v>170877</v>
      </c>
      <c r="J3784" s="2">
        <f>VLOOKUP(Oliusala[[#This Row],[tegund]],Tegundir!$B$2:$D$19,3,FALSE)*Oliusala[[#This Row],[magn]]/1000</f>
        <v>147.808605</v>
      </c>
      <c r="K3784">
        <v>2012</v>
      </c>
      <c r="L3784" t="s">
        <v>19</v>
      </c>
      <c r="M3784" s="144" t="s">
        <v>62</v>
      </c>
      <c r="O3784" s="144" t="s">
        <v>1998</v>
      </c>
    </row>
    <row r="3785" spans="1:15" x14ac:dyDescent="0.2">
      <c r="A3785" t="s">
        <v>69</v>
      </c>
      <c r="B3785" s="144" t="s">
        <v>69</v>
      </c>
      <c r="C3785">
        <v>735</v>
      </c>
      <c r="D3785" t="str">
        <f>VLOOKUP(Oliusala[[#This Row],[postnumer]],Sveitarfelog[#All],4,FALSE)</f>
        <v>Fjarðabyggð</v>
      </c>
      <c r="E3785" t="str">
        <f>VLOOKUP(Oliusala[[#This Row],[postnumer]],Sveitarfelog[#All],5,FALSE)</f>
        <v>Austurland</v>
      </c>
      <c r="F3785" t="s">
        <v>25</v>
      </c>
      <c r="G3785" t="s">
        <v>24</v>
      </c>
      <c r="H3785" t="s">
        <v>58</v>
      </c>
      <c r="I3785" s="1">
        <v>104108</v>
      </c>
      <c r="J3785" s="2">
        <f>VLOOKUP(Oliusala[[#This Row],[tegund]],Tegundir!$B$2:$D$19,3,FALSE)*Oliusala[[#This Row],[magn]]/1000</f>
        <v>90.053420000000003</v>
      </c>
      <c r="K3785">
        <v>2012</v>
      </c>
      <c r="L3785" t="s">
        <v>19</v>
      </c>
      <c r="M3785" s="144" t="s">
        <v>59</v>
      </c>
      <c r="O3785" s="144" t="s">
        <v>1997</v>
      </c>
    </row>
    <row r="3786" spans="1:15" x14ac:dyDescent="0.2">
      <c r="A3786" t="s">
        <v>66</v>
      </c>
      <c r="B3786" s="144" t="s">
        <v>69</v>
      </c>
      <c r="C3786">
        <v>735</v>
      </c>
      <c r="D3786" t="str">
        <f>VLOOKUP(Oliusala[[#This Row],[postnumer]],Sveitarfelog[#All],4,FALSE)</f>
        <v>Fjarðabyggð</v>
      </c>
      <c r="E3786" t="str">
        <f>VLOOKUP(Oliusala[[#This Row],[postnumer]],Sveitarfelog[#All],5,FALSE)</f>
        <v>Austurland</v>
      </c>
      <c r="F3786" t="s">
        <v>25</v>
      </c>
      <c r="G3786" t="s">
        <v>24</v>
      </c>
      <c r="H3786" t="s">
        <v>60</v>
      </c>
      <c r="I3786" s="1">
        <v>27038</v>
      </c>
      <c r="J3786" s="2">
        <f>VLOOKUP(Oliusala[[#This Row],[tegund]],Tegundir!$B$2:$D$19,3,FALSE)*Oliusala[[#This Row],[magn]]/1000</f>
        <v>23.387869999999999</v>
      </c>
      <c r="K3786">
        <v>2012</v>
      </c>
      <c r="L3786" t="s">
        <v>19</v>
      </c>
      <c r="M3786" s="144" t="s">
        <v>59</v>
      </c>
      <c r="O3786" s="144" t="s">
        <v>1997</v>
      </c>
    </row>
    <row r="3787" spans="1:15" x14ac:dyDescent="0.2">
      <c r="A3787" t="s">
        <v>69</v>
      </c>
      <c r="B3787" s="144" t="s">
        <v>66</v>
      </c>
      <c r="C3787">
        <v>730</v>
      </c>
      <c r="D3787" t="str">
        <f>VLOOKUP(Oliusala[[#This Row],[postnumer]],Sveitarfelog[#All],4,FALSE)</f>
        <v>Fjarðabyggð</v>
      </c>
      <c r="E3787" t="str">
        <f>VLOOKUP(Oliusala[[#This Row],[postnumer]],Sveitarfelog[#All],5,FALSE)</f>
        <v>Austurland</v>
      </c>
      <c r="F3787" t="s">
        <v>29</v>
      </c>
      <c r="G3787" t="s">
        <v>24</v>
      </c>
      <c r="H3787" t="s">
        <v>60</v>
      </c>
      <c r="I3787" s="1">
        <v>412190</v>
      </c>
      <c r="J3787" s="2">
        <f>VLOOKUP(Oliusala[[#This Row],[tegund]],Tegundir!$B$2:$D$19,3,FALSE)*Oliusala[[#This Row],[magn]]/1000</f>
        <v>356.54434999999995</v>
      </c>
      <c r="K3787">
        <v>2012</v>
      </c>
      <c r="L3787" t="s">
        <v>19</v>
      </c>
      <c r="M3787" s="144" t="s">
        <v>59</v>
      </c>
      <c r="O3787" s="144" t="s">
        <v>1998</v>
      </c>
    </row>
    <row r="3788" spans="1:15" x14ac:dyDescent="0.2">
      <c r="A3788" t="s">
        <v>66</v>
      </c>
      <c r="B3788" s="144" t="s">
        <v>66</v>
      </c>
      <c r="C3788">
        <v>730</v>
      </c>
      <c r="D3788" t="str">
        <f>VLOOKUP(Oliusala[[#This Row],[postnumer]],Sveitarfelog[#All],4,FALSE)</f>
        <v>Fjarðabyggð</v>
      </c>
      <c r="E3788" t="str">
        <f>VLOOKUP(Oliusala[[#This Row],[postnumer]],Sveitarfelog[#All],5,FALSE)</f>
        <v>Austurland</v>
      </c>
      <c r="F3788" t="s">
        <v>24</v>
      </c>
      <c r="G3788" t="s">
        <v>24</v>
      </c>
      <c r="H3788" t="s">
        <v>58</v>
      </c>
      <c r="I3788" s="1">
        <v>16768</v>
      </c>
      <c r="J3788" s="2">
        <f>VLOOKUP(Oliusala[[#This Row],[tegund]],Tegundir!$B$2:$D$19,3,FALSE)*Oliusala[[#This Row],[magn]]/1000</f>
        <v>14.50432</v>
      </c>
      <c r="K3788">
        <v>2012</v>
      </c>
      <c r="L3788" t="s">
        <v>18</v>
      </c>
      <c r="M3788" s="144" t="s">
        <v>59</v>
      </c>
    </row>
    <row r="3789" spans="1:15" x14ac:dyDescent="0.2">
      <c r="A3789" t="s">
        <v>66</v>
      </c>
      <c r="B3789" s="144" t="s">
        <v>66</v>
      </c>
      <c r="C3789">
        <v>730</v>
      </c>
      <c r="D3789" t="str">
        <f>VLOOKUP(Oliusala[[#This Row],[postnumer]],Sveitarfelog[#All],4,FALSE)</f>
        <v>Fjarðabyggð</v>
      </c>
      <c r="E3789" t="str">
        <f>VLOOKUP(Oliusala[[#This Row],[postnumer]],Sveitarfelog[#All],5,FALSE)</f>
        <v>Austurland</v>
      </c>
      <c r="F3789" t="s">
        <v>29</v>
      </c>
      <c r="G3789" t="s">
        <v>24</v>
      </c>
      <c r="H3789" t="s">
        <v>58</v>
      </c>
      <c r="I3789" s="1">
        <v>-53949</v>
      </c>
      <c r="J3789" s="2">
        <v>0</v>
      </c>
      <c r="K3789">
        <v>2012</v>
      </c>
      <c r="L3789" t="s">
        <v>19</v>
      </c>
      <c r="M3789" s="144" t="s">
        <v>59</v>
      </c>
      <c r="O3789" s="144" t="s">
        <v>1998</v>
      </c>
    </row>
    <row r="3790" spans="1:15" x14ac:dyDescent="0.2">
      <c r="A3790" t="s">
        <v>66</v>
      </c>
      <c r="B3790" s="144" t="s">
        <v>66</v>
      </c>
      <c r="C3790">
        <v>730</v>
      </c>
      <c r="D3790" t="str">
        <f>VLOOKUP(Oliusala[[#This Row],[postnumer]],Sveitarfelog[#All],4,FALSE)</f>
        <v>Fjarðabyggð</v>
      </c>
      <c r="E3790" t="str">
        <f>VLOOKUP(Oliusala[[#This Row],[postnumer]],Sveitarfelog[#All],5,FALSE)</f>
        <v>Austurland</v>
      </c>
      <c r="F3790" t="s">
        <v>30</v>
      </c>
      <c r="G3790" t="s">
        <v>24</v>
      </c>
      <c r="H3790" t="s">
        <v>58</v>
      </c>
      <c r="I3790" s="1">
        <v>72805</v>
      </c>
      <c r="J3790" s="2">
        <f>VLOOKUP(Oliusala[[#This Row],[tegund]],Tegundir!$B$2:$D$19,3,FALSE)*Oliusala[[#This Row],[magn]]/1000</f>
        <v>62.976324999999996</v>
      </c>
      <c r="K3790">
        <v>2012</v>
      </c>
      <c r="L3790" t="s">
        <v>19</v>
      </c>
      <c r="M3790" s="144" t="s">
        <v>59</v>
      </c>
      <c r="O3790" s="144" t="s">
        <v>1998</v>
      </c>
    </row>
    <row r="3791" spans="1:15" x14ac:dyDescent="0.2">
      <c r="A3791" t="s">
        <v>57</v>
      </c>
      <c r="B3791" s="144" t="s">
        <v>69</v>
      </c>
      <c r="C3791">
        <v>735</v>
      </c>
      <c r="D3791" t="str">
        <f>VLOOKUP(Oliusala[[#This Row],[postnumer]],Sveitarfelog[#All],4,FALSE)</f>
        <v>Fjarðabyggð</v>
      </c>
      <c r="E3791" t="str">
        <f>VLOOKUP(Oliusala[[#This Row],[postnumer]],Sveitarfelog[#All],5,FALSE)</f>
        <v>Austurland</v>
      </c>
      <c r="F3791" t="s">
        <v>25</v>
      </c>
      <c r="G3791" t="s">
        <v>24</v>
      </c>
      <c r="H3791" t="s">
        <v>60</v>
      </c>
      <c r="I3791" s="1">
        <v>8360</v>
      </c>
      <c r="J3791" s="2">
        <f>VLOOKUP(Oliusala[[#This Row],[tegund]],Tegundir!$B$2:$D$19,3,FALSE)*Oliusala[[#This Row],[magn]]/1000</f>
        <v>7.2313999999999998</v>
      </c>
      <c r="K3791">
        <v>2012</v>
      </c>
      <c r="L3791" t="s">
        <v>19</v>
      </c>
      <c r="M3791" s="144" t="s">
        <v>59</v>
      </c>
      <c r="O3791" s="144" t="s">
        <v>1997</v>
      </c>
    </row>
    <row r="3792" spans="1:15" x14ac:dyDescent="0.2">
      <c r="A3792" t="s">
        <v>63</v>
      </c>
      <c r="B3792" s="144" t="s">
        <v>66</v>
      </c>
      <c r="C3792">
        <v>730</v>
      </c>
      <c r="D3792" t="str">
        <f>VLOOKUP(Oliusala[[#This Row],[postnumer]],Sveitarfelog[#All],4,FALSE)</f>
        <v>Fjarðabyggð</v>
      </c>
      <c r="E3792" t="str">
        <f>VLOOKUP(Oliusala[[#This Row],[postnumer]],Sveitarfelog[#All],5,FALSE)</f>
        <v>Austurland</v>
      </c>
      <c r="F3792" t="s">
        <v>24</v>
      </c>
      <c r="G3792" t="s">
        <v>24</v>
      </c>
      <c r="H3792" t="s">
        <v>58</v>
      </c>
      <c r="I3792" s="1">
        <v>1534671</v>
      </c>
      <c r="J3792" s="2">
        <f>VLOOKUP(Oliusala[[#This Row],[tegund]],Tegundir!$B$2:$D$19,3,FALSE)*Oliusala[[#This Row],[magn]]/1000</f>
        <v>1327.490415</v>
      </c>
      <c r="K3792">
        <v>2012</v>
      </c>
      <c r="L3792" t="s">
        <v>18</v>
      </c>
      <c r="M3792" s="144" t="s">
        <v>59</v>
      </c>
    </row>
    <row r="3793" spans="1:15" x14ac:dyDescent="0.2">
      <c r="A3793" t="s">
        <v>69</v>
      </c>
      <c r="B3793" s="144" t="s">
        <v>69</v>
      </c>
      <c r="C3793">
        <v>735</v>
      </c>
      <c r="D3793" t="str">
        <f>VLOOKUP(Oliusala[[#This Row],[postnumer]],Sveitarfelog[#All],4,FALSE)</f>
        <v>Fjarðabyggð</v>
      </c>
      <c r="E3793" t="str">
        <f>VLOOKUP(Oliusala[[#This Row],[postnumer]],Sveitarfelog[#All],5,FALSE)</f>
        <v>Austurland</v>
      </c>
      <c r="F3793" t="s">
        <v>27</v>
      </c>
      <c r="G3793" t="s">
        <v>24</v>
      </c>
      <c r="H3793" t="s">
        <v>58</v>
      </c>
      <c r="I3793" s="1">
        <v>65178</v>
      </c>
      <c r="J3793" s="2">
        <f>VLOOKUP(Oliusala[[#This Row],[tegund]],Tegundir!$B$2:$D$19,3,FALSE)*Oliusala[[#This Row],[magn]]/1000</f>
        <v>56.378970000000002</v>
      </c>
      <c r="K3793">
        <v>2012</v>
      </c>
      <c r="L3793" t="s">
        <v>19</v>
      </c>
      <c r="M3793" s="144" t="s">
        <v>59</v>
      </c>
      <c r="O3793" s="144" t="s">
        <v>1998</v>
      </c>
    </row>
    <row r="3794" spans="1:15" x14ac:dyDescent="0.2">
      <c r="A3794" t="s">
        <v>71</v>
      </c>
      <c r="B3794" s="144" t="s">
        <v>71</v>
      </c>
      <c r="C3794">
        <v>750</v>
      </c>
      <c r="D3794" t="str">
        <f>VLOOKUP(Oliusala[[#This Row],[postnumer]],Sveitarfelog[#All],4,FALSE)</f>
        <v>Fjarðabyggð</v>
      </c>
      <c r="E3794" t="str">
        <f>VLOOKUP(Oliusala[[#This Row],[postnumer]],Sveitarfelog[#All],5,FALSE)</f>
        <v>Austurland</v>
      </c>
      <c r="F3794" t="s">
        <v>27</v>
      </c>
      <c r="G3794" t="s">
        <v>24</v>
      </c>
      <c r="H3794" t="s">
        <v>58</v>
      </c>
      <c r="I3794" s="1">
        <v>1000000</v>
      </c>
      <c r="J3794" s="2">
        <f>VLOOKUP(Oliusala[[#This Row],[tegund]],Tegundir!$B$2:$D$19,3,FALSE)*Oliusala[[#This Row],[magn]]/1000</f>
        <v>865</v>
      </c>
      <c r="K3794">
        <v>2012</v>
      </c>
      <c r="L3794" t="s">
        <v>1955</v>
      </c>
      <c r="M3794" s="144" t="s">
        <v>59</v>
      </c>
      <c r="N3794" s="144" t="s">
        <v>1939</v>
      </c>
    </row>
    <row r="3795" spans="1:15" x14ac:dyDescent="0.2">
      <c r="A3795" t="s">
        <v>71</v>
      </c>
      <c r="B3795" s="144" t="s">
        <v>71</v>
      </c>
      <c r="C3795">
        <v>750</v>
      </c>
      <c r="D3795" t="str">
        <f>VLOOKUP(Oliusala[[#This Row],[postnumer]],Sveitarfelog[#All],4,FALSE)</f>
        <v>Fjarðabyggð</v>
      </c>
      <c r="E3795" t="str">
        <f>VLOOKUP(Oliusala[[#This Row],[postnumer]],Sveitarfelog[#All],5,FALSE)</f>
        <v>Austurland</v>
      </c>
      <c r="F3795" t="s">
        <v>27</v>
      </c>
      <c r="G3795" t="s">
        <v>24</v>
      </c>
      <c r="H3795" t="s">
        <v>58</v>
      </c>
      <c r="I3795" s="1">
        <v>1023507</v>
      </c>
      <c r="J3795" s="2">
        <f>VLOOKUP(Oliusala[[#This Row],[tegund]],Tegundir!$B$2:$D$19,3,FALSE)*Oliusala[[#This Row],[magn]]/1000</f>
        <v>885.33355499999993</v>
      </c>
      <c r="K3795">
        <v>2012</v>
      </c>
      <c r="L3795" t="s">
        <v>19</v>
      </c>
      <c r="M3795" s="144" t="s">
        <v>59</v>
      </c>
      <c r="N3795" s="144" t="s">
        <v>1939</v>
      </c>
      <c r="O3795" s="144" t="s">
        <v>1998</v>
      </c>
    </row>
    <row r="3796" spans="1:15" x14ac:dyDescent="0.2">
      <c r="A3796" t="s">
        <v>69</v>
      </c>
      <c r="B3796" s="144" t="s">
        <v>69</v>
      </c>
      <c r="C3796">
        <v>735</v>
      </c>
      <c r="D3796" t="str">
        <f>VLOOKUP(Oliusala[[#This Row],[postnumer]],Sveitarfelog[#All],4,FALSE)</f>
        <v>Fjarðabyggð</v>
      </c>
      <c r="E3796" t="str">
        <f>VLOOKUP(Oliusala[[#This Row],[postnumer]],Sveitarfelog[#All],5,FALSE)</f>
        <v>Austurland</v>
      </c>
      <c r="F3796" t="s">
        <v>29</v>
      </c>
      <c r="G3796" t="s">
        <v>24</v>
      </c>
      <c r="H3796" t="s">
        <v>61</v>
      </c>
      <c r="I3796" s="1">
        <v>540062</v>
      </c>
      <c r="J3796" s="2">
        <f>VLOOKUP(Oliusala[[#This Row],[tegund]],Tegundir!$B$2:$D$19,3,FALSE)*Oliusala[[#This Row],[magn]]/1000</f>
        <v>467.15363000000002</v>
      </c>
      <c r="K3796">
        <v>2012</v>
      </c>
      <c r="L3796" t="s">
        <v>19</v>
      </c>
      <c r="M3796" s="144" t="s">
        <v>62</v>
      </c>
      <c r="O3796" s="144" t="s">
        <v>1998</v>
      </c>
    </row>
    <row r="3797" spans="1:15" x14ac:dyDescent="0.2">
      <c r="A3797" t="s">
        <v>69</v>
      </c>
      <c r="B3797" s="144" t="s">
        <v>164</v>
      </c>
      <c r="C3797">
        <v>740</v>
      </c>
      <c r="D3797" t="str">
        <f>VLOOKUP(Oliusala[[#This Row],[postnumer]],Sveitarfelog[#All],4,FALSE)</f>
        <v>Fjarðabyggð</v>
      </c>
      <c r="E3797" t="str">
        <f>VLOOKUP(Oliusala[[#This Row],[postnumer]],Sveitarfelog[#All],5,FALSE)</f>
        <v>Austurland</v>
      </c>
      <c r="F3797" t="s">
        <v>25</v>
      </c>
      <c r="G3797" t="s">
        <v>24</v>
      </c>
      <c r="H3797" t="s">
        <v>60</v>
      </c>
      <c r="I3797" s="1">
        <v>88955</v>
      </c>
      <c r="J3797" s="2">
        <f>VLOOKUP(Oliusala[[#This Row],[tegund]],Tegundir!$B$2:$D$19,3,FALSE)*Oliusala[[#This Row],[magn]]/1000</f>
        <v>76.946074999999993</v>
      </c>
      <c r="K3797">
        <v>2012</v>
      </c>
      <c r="L3797" t="s">
        <v>1955</v>
      </c>
      <c r="M3797" s="144" t="s">
        <v>59</v>
      </c>
    </row>
    <row r="3798" spans="1:15" x14ac:dyDescent="0.2">
      <c r="A3798" t="s">
        <v>64</v>
      </c>
      <c r="B3798" s="144" t="s">
        <v>164</v>
      </c>
      <c r="C3798">
        <v>740</v>
      </c>
      <c r="D3798" t="str">
        <f>VLOOKUP(Oliusala[[#This Row],[postnumer]],Sveitarfelog[#All],4,FALSE)</f>
        <v>Fjarðabyggð</v>
      </c>
      <c r="E3798" t="str">
        <f>VLOOKUP(Oliusala[[#This Row],[postnumer]],Sveitarfelog[#All],5,FALSE)</f>
        <v>Austurland</v>
      </c>
      <c r="F3798" t="s">
        <v>25</v>
      </c>
      <c r="G3798" t="s">
        <v>24</v>
      </c>
      <c r="H3798" t="s">
        <v>58</v>
      </c>
      <c r="I3798" s="1">
        <v>400401</v>
      </c>
      <c r="J3798" s="2">
        <f>VLOOKUP(Oliusala[[#This Row],[tegund]],Tegundir!$B$2:$D$19,3,FALSE)*Oliusala[[#This Row],[magn]]/1000</f>
        <v>346.34686499999998</v>
      </c>
      <c r="K3798">
        <v>2012</v>
      </c>
      <c r="L3798" t="s">
        <v>1955</v>
      </c>
      <c r="M3798" s="144" t="s">
        <v>59</v>
      </c>
    </row>
    <row r="3799" spans="1:15" x14ac:dyDescent="0.2">
      <c r="A3799" t="s">
        <v>69</v>
      </c>
      <c r="B3799" s="144" t="s">
        <v>69</v>
      </c>
      <c r="C3799">
        <v>735</v>
      </c>
      <c r="D3799" t="str">
        <f>VLOOKUP(Oliusala[[#This Row],[postnumer]],Sveitarfelog[#All],4,FALSE)</f>
        <v>Fjarðabyggð</v>
      </c>
      <c r="E3799" t="str">
        <f>VLOOKUP(Oliusala[[#This Row],[postnumer]],Sveitarfelog[#All],5,FALSE)</f>
        <v>Austurland</v>
      </c>
      <c r="F3799" t="s">
        <v>24</v>
      </c>
      <c r="G3799" t="s">
        <v>24</v>
      </c>
      <c r="H3799" t="s">
        <v>58</v>
      </c>
      <c r="I3799" s="1">
        <v>31319</v>
      </c>
      <c r="J3799" s="2">
        <f>VLOOKUP(Oliusala[[#This Row],[tegund]],Tegundir!$B$2:$D$19,3,FALSE)*Oliusala[[#This Row],[magn]]/1000</f>
        <v>27.090935000000002</v>
      </c>
      <c r="K3799">
        <v>2012</v>
      </c>
      <c r="L3799" t="s">
        <v>18</v>
      </c>
      <c r="M3799" s="144" t="s">
        <v>59</v>
      </c>
    </row>
    <row r="3800" spans="1:15" x14ac:dyDescent="0.2">
      <c r="A3800" t="s">
        <v>69</v>
      </c>
      <c r="B3800" s="144" t="s">
        <v>69</v>
      </c>
      <c r="C3800">
        <v>735</v>
      </c>
      <c r="D3800" t="str">
        <f>VLOOKUP(Oliusala[[#This Row],[postnumer]],Sveitarfelog[#All],4,FALSE)</f>
        <v>Fjarðabyggð</v>
      </c>
      <c r="E3800" t="str">
        <f>VLOOKUP(Oliusala[[#This Row],[postnumer]],Sveitarfelog[#All],5,FALSE)</f>
        <v>Austurland</v>
      </c>
      <c r="F3800" t="s">
        <v>24</v>
      </c>
      <c r="G3800" t="s">
        <v>24</v>
      </c>
      <c r="H3800" t="s">
        <v>60</v>
      </c>
      <c r="I3800" s="1">
        <v>3625</v>
      </c>
      <c r="J3800" s="2">
        <f>VLOOKUP(Oliusala[[#This Row],[tegund]],Tegundir!$B$2:$D$19,3,FALSE)*Oliusala[[#This Row],[magn]]/1000</f>
        <v>3.1356250000000001</v>
      </c>
      <c r="K3800">
        <v>2012</v>
      </c>
      <c r="L3800" t="s">
        <v>18</v>
      </c>
      <c r="M3800" s="144" t="s">
        <v>59</v>
      </c>
    </row>
    <row r="3801" spans="1:15" x14ac:dyDescent="0.2">
      <c r="A3801" t="s">
        <v>69</v>
      </c>
      <c r="B3801" s="144" t="s">
        <v>69</v>
      </c>
      <c r="C3801">
        <v>735</v>
      </c>
      <c r="D3801" t="str">
        <f>VLOOKUP(Oliusala[[#This Row],[postnumer]],Sveitarfelog[#All],4,FALSE)</f>
        <v>Fjarðabyggð</v>
      </c>
      <c r="E3801" t="str">
        <f>VLOOKUP(Oliusala[[#This Row],[postnumer]],Sveitarfelog[#All],5,FALSE)</f>
        <v>Austurland</v>
      </c>
      <c r="F3801" t="s">
        <v>29</v>
      </c>
      <c r="G3801" t="s">
        <v>24</v>
      </c>
      <c r="H3801" t="s">
        <v>58</v>
      </c>
      <c r="I3801" s="1">
        <v>774896</v>
      </c>
      <c r="J3801" s="2">
        <f>VLOOKUP(Oliusala[[#This Row],[tegund]],Tegundir!$B$2:$D$19,3,FALSE)*Oliusala[[#This Row],[magn]]/1000</f>
        <v>670.28503999999998</v>
      </c>
      <c r="K3801">
        <v>2012</v>
      </c>
      <c r="L3801" t="s">
        <v>19</v>
      </c>
      <c r="M3801" s="144" t="s">
        <v>59</v>
      </c>
      <c r="O3801" s="144" t="s">
        <v>1998</v>
      </c>
    </row>
    <row r="3802" spans="1:15" x14ac:dyDescent="0.2">
      <c r="A3802" t="s">
        <v>69</v>
      </c>
      <c r="B3802" s="144" t="s">
        <v>69</v>
      </c>
      <c r="C3802">
        <v>735</v>
      </c>
      <c r="D3802" t="str">
        <f>VLOOKUP(Oliusala[[#This Row],[postnumer]],Sveitarfelog[#All],4,FALSE)</f>
        <v>Fjarðabyggð</v>
      </c>
      <c r="E3802" t="str">
        <f>VLOOKUP(Oliusala[[#This Row],[postnumer]],Sveitarfelog[#All],5,FALSE)</f>
        <v>Austurland</v>
      </c>
      <c r="F3802" t="s">
        <v>30</v>
      </c>
      <c r="G3802" t="s">
        <v>24</v>
      </c>
      <c r="H3802" t="s">
        <v>58</v>
      </c>
      <c r="I3802" s="1">
        <v>2024</v>
      </c>
      <c r="J3802" s="2">
        <f>VLOOKUP(Oliusala[[#This Row],[tegund]],Tegundir!$B$2:$D$19,3,FALSE)*Oliusala[[#This Row],[magn]]/1000</f>
        <v>1.7507600000000001</v>
      </c>
      <c r="K3802">
        <v>2012</v>
      </c>
      <c r="L3802" t="s">
        <v>19</v>
      </c>
      <c r="M3802" s="144" t="s">
        <v>59</v>
      </c>
      <c r="O3802" s="144" t="s">
        <v>1998</v>
      </c>
    </row>
    <row r="3803" spans="1:15" x14ac:dyDescent="0.2">
      <c r="A3803" t="s">
        <v>66</v>
      </c>
      <c r="B3803" s="144" t="s">
        <v>69</v>
      </c>
      <c r="C3803">
        <v>735</v>
      </c>
      <c r="D3803" t="str">
        <f>VLOOKUP(Oliusala[[#This Row],[postnumer]],Sveitarfelog[#All],4,FALSE)</f>
        <v>Fjarðabyggð</v>
      </c>
      <c r="E3803" t="str">
        <f>VLOOKUP(Oliusala[[#This Row],[postnumer]],Sveitarfelog[#All],5,FALSE)</f>
        <v>Austurland</v>
      </c>
      <c r="F3803" t="s">
        <v>24</v>
      </c>
      <c r="G3803" t="s">
        <v>24</v>
      </c>
      <c r="H3803" t="s">
        <v>60</v>
      </c>
      <c r="I3803" s="1">
        <v>45024</v>
      </c>
      <c r="J3803" s="2">
        <f>VLOOKUP(Oliusala[[#This Row],[tegund]],Tegundir!$B$2:$D$19,3,FALSE)*Oliusala[[#This Row],[magn]]/1000</f>
        <v>38.94576</v>
      </c>
      <c r="K3803">
        <v>2012</v>
      </c>
      <c r="L3803" t="s">
        <v>18</v>
      </c>
      <c r="M3803" s="144" t="s">
        <v>59</v>
      </c>
    </row>
    <row r="3804" spans="1:15" x14ac:dyDescent="0.2">
      <c r="A3804" t="s">
        <v>66</v>
      </c>
      <c r="B3804" s="144" t="s">
        <v>69</v>
      </c>
      <c r="C3804">
        <v>735</v>
      </c>
      <c r="D3804" t="str">
        <f>VLOOKUP(Oliusala[[#This Row],[postnumer]],Sveitarfelog[#All],4,FALSE)</f>
        <v>Fjarðabyggð</v>
      </c>
      <c r="E3804" t="str">
        <f>VLOOKUP(Oliusala[[#This Row],[postnumer]],Sveitarfelog[#All],5,FALSE)</f>
        <v>Austurland</v>
      </c>
      <c r="F3804" t="s">
        <v>29</v>
      </c>
      <c r="G3804" t="s">
        <v>24</v>
      </c>
      <c r="H3804" t="s">
        <v>60</v>
      </c>
      <c r="I3804" s="1">
        <v>200994</v>
      </c>
      <c r="J3804" s="2">
        <f>VLOOKUP(Oliusala[[#This Row],[tegund]],Tegundir!$B$2:$D$19,3,FALSE)*Oliusala[[#This Row],[magn]]/1000</f>
        <v>173.85981000000001</v>
      </c>
      <c r="K3804">
        <v>2012</v>
      </c>
      <c r="L3804" t="s">
        <v>19</v>
      </c>
      <c r="M3804" s="144" t="s">
        <v>59</v>
      </c>
      <c r="O3804" s="144" t="s">
        <v>1998</v>
      </c>
    </row>
    <row r="3805" spans="1:15" x14ac:dyDescent="0.2">
      <c r="A3805" t="s">
        <v>57</v>
      </c>
      <c r="B3805" s="144" t="s">
        <v>69</v>
      </c>
      <c r="C3805">
        <v>735</v>
      </c>
      <c r="D3805" t="str">
        <f>VLOOKUP(Oliusala[[#This Row],[postnumer]],Sveitarfelog[#All],4,FALSE)</f>
        <v>Fjarðabyggð</v>
      </c>
      <c r="E3805" t="str">
        <f>VLOOKUP(Oliusala[[#This Row],[postnumer]],Sveitarfelog[#All],5,FALSE)</f>
        <v>Austurland</v>
      </c>
      <c r="F3805" t="s">
        <v>29</v>
      </c>
      <c r="G3805" t="s">
        <v>24</v>
      </c>
      <c r="H3805" t="s">
        <v>60</v>
      </c>
      <c r="I3805" s="1">
        <v>145681</v>
      </c>
      <c r="J3805" s="2">
        <f>VLOOKUP(Oliusala[[#This Row],[tegund]],Tegundir!$B$2:$D$19,3,FALSE)*Oliusala[[#This Row],[magn]]/1000</f>
        <v>126.014065</v>
      </c>
      <c r="K3805">
        <v>2012</v>
      </c>
      <c r="L3805" t="s">
        <v>19</v>
      </c>
      <c r="M3805" s="144" t="s">
        <v>59</v>
      </c>
      <c r="O3805" s="144" t="s">
        <v>1998</v>
      </c>
    </row>
    <row r="3806" spans="1:15" x14ac:dyDescent="0.2">
      <c r="A3806" t="s">
        <v>63</v>
      </c>
      <c r="B3806" s="144" t="s">
        <v>69</v>
      </c>
      <c r="C3806">
        <v>735</v>
      </c>
      <c r="D3806" t="str">
        <f>VLOOKUP(Oliusala[[#This Row],[postnumer]],Sveitarfelog[#All],4,FALSE)</f>
        <v>Fjarðabyggð</v>
      </c>
      <c r="E3806" t="str">
        <f>VLOOKUP(Oliusala[[#This Row],[postnumer]],Sveitarfelog[#All],5,FALSE)</f>
        <v>Austurland</v>
      </c>
      <c r="F3806" t="s">
        <v>24</v>
      </c>
      <c r="G3806" t="s">
        <v>24</v>
      </c>
      <c r="H3806" t="s">
        <v>58</v>
      </c>
      <c r="I3806" s="1">
        <v>289903</v>
      </c>
      <c r="J3806" s="2">
        <f>VLOOKUP(Oliusala[[#This Row],[tegund]],Tegundir!$B$2:$D$19,3,FALSE)*Oliusala[[#This Row],[magn]]/1000</f>
        <v>250.76609500000001</v>
      </c>
      <c r="K3806">
        <v>2012</v>
      </c>
      <c r="L3806" t="s">
        <v>18</v>
      </c>
      <c r="M3806" s="144" t="s">
        <v>59</v>
      </c>
    </row>
    <row r="3807" spans="1:15" x14ac:dyDescent="0.2">
      <c r="A3807" t="s">
        <v>69</v>
      </c>
      <c r="B3807" s="144" t="s">
        <v>165</v>
      </c>
      <c r="C3807">
        <v>755</v>
      </c>
      <c r="D3807" t="str">
        <f>VLOOKUP(Oliusala[[#This Row],[postnumer]],Sveitarfelog[#All],4,FALSE)</f>
        <v>Fjarðabyggð</v>
      </c>
      <c r="E3807" t="str">
        <f>VLOOKUP(Oliusala[[#This Row],[postnumer]],Sveitarfelog[#All],5,FALSE)</f>
        <v>Austurland</v>
      </c>
      <c r="F3807" t="s">
        <v>25</v>
      </c>
      <c r="G3807" t="s">
        <v>24</v>
      </c>
      <c r="H3807" t="s">
        <v>60</v>
      </c>
      <c r="I3807" s="1">
        <v>7147</v>
      </c>
      <c r="J3807" s="2">
        <f>VLOOKUP(Oliusala[[#This Row],[tegund]],Tegundir!$B$2:$D$19,3,FALSE)*Oliusala[[#This Row],[magn]]/1000</f>
        <v>6.1821549999999998</v>
      </c>
      <c r="K3807">
        <v>2012</v>
      </c>
      <c r="L3807" t="s">
        <v>19</v>
      </c>
      <c r="M3807" s="144" t="s">
        <v>59</v>
      </c>
      <c r="O3807" s="144" t="s">
        <v>1997</v>
      </c>
    </row>
    <row r="3808" spans="1:15" x14ac:dyDescent="0.2">
      <c r="A3808" t="s">
        <v>66</v>
      </c>
      <c r="B3808" s="144" t="s">
        <v>165</v>
      </c>
      <c r="C3808">
        <v>755</v>
      </c>
      <c r="D3808" t="str">
        <f>VLOOKUP(Oliusala[[#This Row],[postnumer]],Sveitarfelog[#All],4,FALSE)</f>
        <v>Fjarðabyggð</v>
      </c>
      <c r="E3808" t="str">
        <f>VLOOKUP(Oliusala[[#This Row],[postnumer]],Sveitarfelog[#All],5,FALSE)</f>
        <v>Austurland</v>
      </c>
      <c r="F3808" t="s">
        <v>25</v>
      </c>
      <c r="G3808" t="s">
        <v>24</v>
      </c>
      <c r="H3808" t="s">
        <v>60</v>
      </c>
      <c r="I3808" s="1">
        <v>815</v>
      </c>
      <c r="J3808" s="2">
        <f>VLOOKUP(Oliusala[[#This Row],[tegund]],Tegundir!$B$2:$D$19,3,FALSE)*Oliusala[[#This Row],[magn]]/1000</f>
        <v>0.70497500000000002</v>
      </c>
      <c r="K3808">
        <v>2012</v>
      </c>
      <c r="L3808" t="s">
        <v>19</v>
      </c>
      <c r="M3808" s="144" t="s">
        <v>59</v>
      </c>
      <c r="O3808" s="144" t="s">
        <v>1997</v>
      </c>
    </row>
    <row r="3809" spans="1:15" x14ac:dyDescent="0.2">
      <c r="A3809" t="s">
        <v>57</v>
      </c>
      <c r="B3809" s="144" t="s">
        <v>165</v>
      </c>
      <c r="C3809">
        <v>755</v>
      </c>
      <c r="D3809" t="str">
        <f>VLOOKUP(Oliusala[[#This Row],[postnumer]],Sveitarfelog[#All],4,FALSE)</f>
        <v>Fjarðabyggð</v>
      </c>
      <c r="E3809" t="str">
        <f>VLOOKUP(Oliusala[[#This Row],[postnumer]],Sveitarfelog[#All],5,FALSE)</f>
        <v>Austurland</v>
      </c>
      <c r="F3809" t="s">
        <v>25</v>
      </c>
      <c r="G3809" t="s">
        <v>24</v>
      </c>
      <c r="H3809" t="s">
        <v>60</v>
      </c>
      <c r="I3809" s="1">
        <v>273346</v>
      </c>
      <c r="J3809" s="2">
        <f>VLOOKUP(Oliusala[[#This Row],[tegund]],Tegundir!$B$2:$D$19,3,FALSE)*Oliusala[[#This Row],[magn]]/1000</f>
        <v>236.44429</v>
      </c>
      <c r="K3809">
        <v>2012</v>
      </c>
      <c r="L3809" t="s">
        <v>19</v>
      </c>
      <c r="M3809" s="144" t="s">
        <v>59</v>
      </c>
      <c r="O3809" s="144" t="s">
        <v>1997</v>
      </c>
    </row>
    <row r="3810" spans="1:15" x14ac:dyDescent="0.2">
      <c r="A3810" t="s">
        <v>64</v>
      </c>
      <c r="B3810" s="144" t="s">
        <v>164</v>
      </c>
      <c r="C3810">
        <v>740</v>
      </c>
      <c r="D3810" t="str">
        <f>VLOOKUP(Oliusala[[#This Row],[postnumer]],Sveitarfelog[#All],4,FALSE)</f>
        <v>Fjarðabyggð</v>
      </c>
      <c r="E3810" t="str">
        <f>VLOOKUP(Oliusala[[#This Row],[postnumer]],Sveitarfelog[#All],5,FALSE)</f>
        <v>Austurland</v>
      </c>
      <c r="F3810" t="s">
        <v>29</v>
      </c>
      <c r="G3810" t="s">
        <v>24</v>
      </c>
      <c r="H3810" t="s">
        <v>61</v>
      </c>
      <c r="I3810" s="1">
        <v>597936</v>
      </c>
      <c r="J3810" s="2">
        <f>VLOOKUP(Oliusala[[#This Row],[tegund]],Tegundir!$B$2:$D$19,3,FALSE)*Oliusala[[#This Row],[magn]]/1000</f>
        <v>517.21464000000003</v>
      </c>
      <c r="K3810">
        <v>2012</v>
      </c>
      <c r="L3810" t="s">
        <v>19</v>
      </c>
      <c r="M3810" s="144" t="s">
        <v>62</v>
      </c>
      <c r="O3810" s="144" t="s">
        <v>1998</v>
      </c>
    </row>
    <row r="3811" spans="1:15" x14ac:dyDescent="0.2">
      <c r="A3811" t="s">
        <v>64</v>
      </c>
      <c r="B3811" s="144" t="s">
        <v>164</v>
      </c>
      <c r="C3811">
        <v>740</v>
      </c>
      <c r="D3811" t="str">
        <f>VLOOKUP(Oliusala[[#This Row],[postnumer]],Sveitarfelog[#All],4,FALSE)</f>
        <v>Fjarðabyggð</v>
      </c>
      <c r="E3811" t="str">
        <f>VLOOKUP(Oliusala[[#This Row],[postnumer]],Sveitarfelog[#All],5,FALSE)</f>
        <v>Austurland</v>
      </c>
      <c r="F3811" t="s">
        <v>30</v>
      </c>
      <c r="G3811" t="s">
        <v>24</v>
      </c>
      <c r="H3811" t="s">
        <v>61</v>
      </c>
      <c r="I3811" s="1">
        <v>24762</v>
      </c>
      <c r="J3811" s="2">
        <f>VLOOKUP(Oliusala[[#This Row],[tegund]],Tegundir!$B$2:$D$19,3,FALSE)*Oliusala[[#This Row],[magn]]/1000</f>
        <v>21.419130000000003</v>
      </c>
      <c r="K3811">
        <v>2012</v>
      </c>
      <c r="L3811" t="s">
        <v>19</v>
      </c>
      <c r="M3811" s="144" t="s">
        <v>62</v>
      </c>
      <c r="O3811" s="144" t="s">
        <v>1998</v>
      </c>
    </row>
    <row r="3812" spans="1:15" x14ac:dyDescent="0.2">
      <c r="A3812" t="s">
        <v>69</v>
      </c>
      <c r="B3812" s="144" t="s">
        <v>164</v>
      </c>
      <c r="C3812">
        <v>740</v>
      </c>
      <c r="D3812" t="str">
        <f>VLOOKUP(Oliusala[[#This Row],[postnumer]],Sveitarfelog[#All],4,FALSE)</f>
        <v>Fjarðabyggð</v>
      </c>
      <c r="E3812" t="str">
        <f>VLOOKUP(Oliusala[[#This Row],[postnumer]],Sveitarfelog[#All],5,FALSE)</f>
        <v>Austurland</v>
      </c>
      <c r="F3812" t="s">
        <v>24</v>
      </c>
      <c r="G3812" t="s">
        <v>24</v>
      </c>
      <c r="H3812" t="s">
        <v>60</v>
      </c>
      <c r="I3812" s="1">
        <v>3096</v>
      </c>
      <c r="J3812" s="2">
        <f>VLOOKUP(Oliusala[[#This Row],[tegund]],Tegundir!$B$2:$D$19,3,FALSE)*Oliusala[[#This Row],[magn]]/1000</f>
        <v>2.6780399999999998</v>
      </c>
      <c r="K3812">
        <v>2012</v>
      </c>
      <c r="L3812" t="s">
        <v>18</v>
      </c>
      <c r="M3812" s="144" t="s">
        <v>59</v>
      </c>
    </row>
    <row r="3813" spans="1:15" x14ac:dyDescent="0.2">
      <c r="A3813" t="s">
        <v>69</v>
      </c>
      <c r="B3813" s="144" t="s">
        <v>164</v>
      </c>
      <c r="C3813">
        <v>740</v>
      </c>
      <c r="D3813" t="str">
        <f>VLOOKUP(Oliusala[[#This Row],[postnumer]],Sveitarfelog[#All],4,FALSE)</f>
        <v>Fjarðabyggð</v>
      </c>
      <c r="E3813" t="str">
        <f>VLOOKUP(Oliusala[[#This Row],[postnumer]],Sveitarfelog[#All],5,FALSE)</f>
        <v>Austurland</v>
      </c>
      <c r="F3813" t="s">
        <v>29</v>
      </c>
      <c r="G3813" t="s">
        <v>24</v>
      </c>
      <c r="H3813" t="s">
        <v>60</v>
      </c>
      <c r="I3813" s="1">
        <v>89787</v>
      </c>
      <c r="J3813" s="2">
        <f>VLOOKUP(Oliusala[[#This Row],[tegund]],Tegundir!$B$2:$D$19,3,FALSE)*Oliusala[[#This Row],[magn]]/1000</f>
        <v>77.665755000000004</v>
      </c>
      <c r="K3813">
        <v>2012</v>
      </c>
      <c r="L3813" t="s">
        <v>19</v>
      </c>
      <c r="M3813" s="144" t="s">
        <v>59</v>
      </c>
      <c r="O3813" s="144" t="s">
        <v>1998</v>
      </c>
    </row>
    <row r="3814" spans="1:15" x14ac:dyDescent="0.2">
      <c r="A3814" t="s">
        <v>64</v>
      </c>
      <c r="B3814" s="144" t="s">
        <v>164</v>
      </c>
      <c r="C3814">
        <v>740</v>
      </c>
      <c r="D3814" t="str">
        <f>VLOOKUP(Oliusala[[#This Row],[postnumer]],Sveitarfelog[#All],4,FALSE)</f>
        <v>Fjarðabyggð</v>
      </c>
      <c r="E3814" t="str">
        <f>VLOOKUP(Oliusala[[#This Row],[postnumer]],Sveitarfelog[#All],5,FALSE)</f>
        <v>Austurland</v>
      </c>
      <c r="F3814" t="s">
        <v>24</v>
      </c>
      <c r="G3814" t="s">
        <v>24</v>
      </c>
      <c r="H3814" t="s">
        <v>58</v>
      </c>
      <c r="I3814" s="1">
        <v>108193</v>
      </c>
      <c r="J3814" s="2">
        <f>VLOOKUP(Oliusala[[#This Row],[tegund]],Tegundir!$B$2:$D$19,3,FALSE)*Oliusala[[#This Row],[magn]]/1000</f>
        <v>93.586944999999986</v>
      </c>
      <c r="K3814">
        <v>2012</v>
      </c>
      <c r="L3814" t="s">
        <v>18</v>
      </c>
      <c r="M3814" s="144" t="s">
        <v>59</v>
      </c>
    </row>
    <row r="3815" spans="1:15" x14ac:dyDescent="0.2">
      <c r="A3815" t="s">
        <v>64</v>
      </c>
      <c r="B3815" s="144" t="s">
        <v>164</v>
      </c>
      <c r="C3815">
        <v>740</v>
      </c>
      <c r="D3815" t="str">
        <f>VLOOKUP(Oliusala[[#This Row],[postnumer]],Sveitarfelog[#All],4,FALSE)</f>
        <v>Fjarðabyggð</v>
      </c>
      <c r="E3815" t="str">
        <f>VLOOKUP(Oliusala[[#This Row],[postnumer]],Sveitarfelog[#All],5,FALSE)</f>
        <v>Austurland</v>
      </c>
      <c r="F3815" t="s">
        <v>29</v>
      </c>
      <c r="G3815" t="s">
        <v>24</v>
      </c>
      <c r="H3815" t="s">
        <v>58</v>
      </c>
      <c r="I3815" s="1">
        <v>2631067</v>
      </c>
      <c r="J3815" s="2">
        <f>VLOOKUP(Oliusala[[#This Row],[tegund]],Tegundir!$B$2:$D$19,3,FALSE)*Oliusala[[#This Row],[magn]]/1000</f>
        <v>2275.8729550000003</v>
      </c>
      <c r="K3815">
        <v>2012</v>
      </c>
      <c r="L3815" t="s">
        <v>19</v>
      </c>
      <c r="M3815" s="144" t="s">
        <v>59</v>
      </c>
      <c r="O3815" s="144" t="s">
        <v>1998</v>
      </c>
    </row>
    <row r="3816" spans="1:15" x14ac:dyDescent="0.2">
      <c r="A3816" t="s">
        <v>64</v>
      </c>
      <c r="B3816" s="144" t="s">
        <v>164</v>
      </c>
      <c r="C3816">
        <v>740</v>
      </c>
      <c r="D3816" t="str">
        <f>VLOOKUP(Oliusala[[#This Row],[postnumer]],Sveitarfelog[#All],4,FALSE)</f>
        <v>Fjarðabyggð</v>
      </c>
      <c r="E3816" t="str">
        <f>VLOOKUP(Oliusala[[#This Row],[postnumer]],Sveitarfelog[#All],5,FALSE)</f>
        <v>Austurland</v>
      </c>
      <c r="F3816" t="s">
        <v>30</v>
      </c>
      <c r="G3816" t="s">
        <v>24</v>
      </c>
      <c r="H3816" t="s">
        <v>58</v>
      </c>
      <c r="I3816" s="1">
        <v>43099</v>
      </c>
      <c r="J3816" s="2">
        <f>VLOOKUP(Oliusala[[#This Row],[tegund]],Tegundir!$B$2:$D$19,3,FALSE)*Oliusala[[#This Row],[magn]]/1000</f>
        <v>37.280635000000004</v>
      </c>
      <c r="K3816">
        <v>2012</v>
      </c>
      <c r="L3816" t="s">
        <v>19</v>
      </c>
      <c r="M3816" s="144" t="s">
        <v>59</v>
      </c>
      <c r="O3816" s="144" t="s">
        <v>1998</v>
      </c>
    </row>
    <row r="3817" spans="1:15" x14ac:dyDescent="0.2">
      <c r="A3817" t="s">
        <v>63</v>
      </c>
      <c r="B3817" s="144" t="s">
        <v>164</v>
      </c>
      <c r="C3817">
        <v>740</v>
      </c>
      <c r="D3817" t="str">
        <f>VLOOKUP(Oliusala[[#This Row],[postnumer]],Sveitarfelog[#All],4,FALSE)</f>
        <v>Fjarðabyggð</v>
      </c>
      <c r="E3817" t="str">
        <f>VLOOKUP(Oliusala[[#This Row],[postnumer]],Sveitarfelog[#All],5,FALSE)</f>
        <v>Austurland</v>
      </c>
      <c r="F3817" t="s">
        <v>24</v>
      </c>
      <c r="G3817" t="s">
        <v>24</v>
      </c>
      <c r="H3817" t="s">
        <v>58</v>
      </c>
      <c r="I3817" s="1">
        <v>397328</v>
      </c>
      <c r="J3817" s="2">
        <f>VLOOKUP(Oliusala[[#This Row],[tegund]],Tegundir!$B$2:$D$19,3,FALSE)*Oliusala[[#This Row],[magn]]/1000</f>
        <v>343.68871999999999</v>
      </c>
      <c r="K3817">
        <v>2012</v>
      </c>
      <c r="L3817" t="s">
        <v>18</v>
      </c>
      <c r="M3817" s="144" t="s">
        <v>59</v>
      </c>
    </row>
    <row r="3818" spans="1:15" x14ac:dyDescent="0.2">
      <c r="A3818" t="s">
        <v>63</v>
      </c>
      <c r="B3818" s="144" t="s">
        <v>66</v>
      </c>
      <c r="C3818">
        <v>730</v>
      </c>
      <c r="D3818" t="str">
        <f>VLOOKUP(Oliusala[[#This Row],[postnumer]],Sveitarfelog[#All],4,FALSE)</f>
        <v>Fjarðabyggð</v>
      </c>
      <c r="E3818" t="str">
        <f>VLOOKUP(Oliusala[[#This Row],[postnumer]],Sveitarfelog[#All],5,FALSE)</f>
        <v>Austurland</v>
      </c>
      <c r="F3818" t="s">
        <v>25</v>
      </c>
      <c r="G3818" t="s">
        <v>24</v>
      </c>
      <c r="H3818" t="s">
        <v>58</v>
      </c>
      <c r="I3818" s="1">
        <v>89499</v>
      </c>
      <c r="J3818" s="2">
        <f>VLOOKUP(Oliusala[[#This Row],[tegund]],Tegundir!$B$2:$D$19,3,FALSE)*Oliusala[[#This Row],[magn]]/1000</f>
        <v>77.416634999999999</v>
      </c>
      <c r="K3818">
        <v>2012</v>
      </c>
      <c r="L3818" t="s">
        <v>1955</v>
      </c>
      <c r="M3818" s="144" t="s">
        <v>59</v>
      </c>
    </row>
    <row r="3819" spans="1:15" x14ac:dyDescent="0.2">
      <c r="A3819" t="s">
        <v>63</v>
      </c>
      <c r="B3819" s="144" t="s">
        <v>69</v>
      </c>
      <c r="C3819">
        <v>735</v>
      </c>
      <c r="D3819" t="str">
        <f>VLOOKUP(Oliusala[[#This Row],[postnumer]],Sveitarfelog[#All],4,FALSE)</f>
        <v>Fjarðabyggð</v>
      </c>
      <c r="E3819" t="str">
        <f>VLOOKUP(Oliusala[[#This Row],[postnumer]],Sveitarfelog[#All],5,FALSE)</f>
        <v>Austurland</v>
      </c>
      <c r="F3819" t="s">
        <v>25</v>
      </c>
      <c r="G3819" t="s">
        <v>24</v>
      </c>
      <c r="H3819" t="s">
        <v>58</v>
      </c>
      <c r="I3819" s="1">
        <v>2031</v>
      </c>
      <c r="J3819" s="2">
        <f>VLOOKUP(Oliusala[[#This Row],[tegund]],Tegundir!$B$2:$D$19,3,FALSE)*Oliusala[[#This Row],[magn]]/1000</f>
        <v>1.756815</v>
      </c>
      <c r="K3819">
        <v>2012</v>
      </c>
      <c r="L3819" t="s">
        <v>1955</v>
      </c>
      <c r="M3819" s="144" t="s">
        <v>59</v>
      </c>
    </row>
    <row r="3820" spans="1:15" x14ac:dyDescent="0.2">
      <c r="A3820" t="s">
        <v>71</v>
      </c>
      <c r="B3820" s="144" t="s">
        <v>71</v>
      </c>
      <c r="C3820">
        <v>750</v>
      </c>
      <c r="D3820" t="str">
        <f>VLOOKUP(Oliusala[[#This Row],[postnumer]],Sveitarfelog[#All],4,FALSE)</f>
        <v>Fjarðabyggð</v>
      </c>
      <c r="E3820" t="str">
        <f>VLOOKUP(Oliusala[[#This Row],[postnumer]],Sveitarfelog[#All],5,FALSE)</f>
        <v>Austurland</v>
      </c>
      <c r="F3820" t="s">
        <v>29</v>
      </c>
      <c r="G3820" t="s">
        <v>24</v>
      </c>
      <c r="H3820" t="s">
        <v>61</v>
      </c>
      <c r="I3820" s="1">
        <v>137986</v>
      </c>
      <c r="J3820" s="2">
        <f>VLOOKUP(Oliusala[[#This Row],[tegund]],Tegundir!$B$2:$D$19,3,FALSE)*Oliusala[[#This Row],[magn]]/1000</f>
        <v>119.35789</v>
      </c>
      <c r="K3820">
        <v>2012</v>
      </c>
      <c r="L3820" t="s">
        <v>19</v>
      </c>
      <c r="M3820" s="144" t="s">
        <v>62</v>
      </c>
      <c r="O3820" s="144" t="s">
        <v>1998</v>
      </c>
    </row>
    <row r="3821" spans="1:15" x14ac:dyDescent="0.2">
      <c r="A3821" t="s">
        <v>63</v>
      </c>
      <c r="B3821" s="144" t="s">
        <v>164</v>
      </c>
      <c r="C3821">
        <v>740</v>
      </c>
      <c r="D3821" t="str">
        <f>VLOOKUP(Oliusala[[#This Row],[postnumer]],Sveitarfelog[#All],4,FALSE)</f>
        <v>Fjarðabyggð</v>
      </c>
      <c r="E3821" t="str">
        <f>VLOOKUP(Oliusala[[#This Row],[postnumer]],Sveitarfelog[#All],5,FALSE)</f>
        <v>Austurland</v>
      </c>
      <c r="F3821" t="s">
        <v>25</v>
      </c>
      <c r="G3821" t="s">
        <v>24</v>
      </c>
      <c r="H3821" t="s">
        <v>58</v>
      </c>
      <c r="I3821" s="1">
        <v>42873</v>
      </c>
      <c r="J3821" s="2">
        <f>VLOOKUP(Oliusala[[#This Row],[tegund]],Tegundir!$B$2:$D$19,3,FALSE)*Oliusala[[#This Row],[magn]]/1000</f>
        <v>37.085144999999997</v>
      </c>
      <c r="K3821">
        <v>2012</v>
      </c>
      <c r="L3821" t="s">
        <v>1955</v>
      </c>
      <c r="M3821" s="144" t="s">
        <v>59</v>
      </c>
    </row>
    <row r="3822" spans="1:15" x14ac:dyDescent="0.2">
      <c r="A3822" t="s">
        <v>71</v>
      </c>
      <c r="B3822" s="144" t="s">
        <v>71</v>
      </c>
      <c r="C3822">
        <v>750</v>
      </c>
      <c r="D3822" t="str">
        <f>VLOOKUP(Oliusala[[#This Row],[postnumer]],Sveitarfelog[#All],4,FALSE)</f>
        <v>Fjarðabyggð</v>
      </c>
      <c r="E3822" t="str">
        <f>VLOOKUP(Oliusala[[#This Row],[postnumer]],Sveitarfelog[#All],5,FALSE)</f>
        <v>Austurland</v>
      </c>
      <c r="F3822" t="s">
        <v>24</v>
      </c>
      <c r="G3822" t="s">
        <v>24</v>
      </c>
      <c r="H3822" t="s">
        <v>58</v>
      </c>
      <c r="I3822" s="1">
        <v>1000</v>
      </c>
      <c r="J3822" s="2">
        <f>VLOOKUP(Oliusala[[#This Row],[tegund]],Tegundir!$B$2:$D$19,3,FALSE)*Oliusala[[#This Row],[magn]]/1000</f>
        <v>0.86499999999999999</v>
      </c>
      <c r="K3822">
        <v>2012</v>
      </c>
      <c r="L3822" t="s">
        <v>18</v>
      </c>
      <c r="M3822" s="144" t="s">
        <v>59</v>
      </c>
    </row>
    <row r="3823" spans="1:15" x14ac:dyDescent="0.2">
      <c r="A3823" t="s">
        <v>71</v>
      </c>
      <c r="B3823" s="144" t="s">
        <v>71</v>
      </c>
      <c r="C3823">
        <v>750</v>
      </c>
      <c r="D3823" t="str">
        <f>VLOOKUP(Oliusala[[#This Row],[postnumer]],Sveitarfelog[#All],4,FALSE)</f>
        <v>Fjarðabyggð</v>
      </c>
      <c r="E3823" t="str">
        <f>VLOOKUP(Oliusala[[#This Row],[postnumer]],Sveitarfelog[#All],5,FALSE)</f>
        <v>Austurland</v>
      </c>
      <c r="F3823" t="s">
        <v>29</v>
      </c>
      <c r="G3823" t="s">
        <v>24</v>
      </c>
      <c r="H3823" t="s">
        <v>58</v>
      </c>
      <c r="I3823" s="1">
        <v>575714</v>
      </c>
      <c r="J3823" s="2">
        <f>VLOOKUP(Oliusala[[#This Row],[tegund]],Tegundir!$B$2:$D$19,3,FALSE)*Oliusala[[#This Row],[magn]]/1000</f>
        <v>497.99261000000001</v>
      </c>
      <c r="K3823">
        <v>2012</v>
      </c>
      <c r="L3823" t="s">
        <v>19</v>
      </c>
      <c r="M3823" s="144" t="s">
        <v>59</v>
      </c>
      <c r="O3823" s="144" t="s">
        <v>1998</v>
      </c>
    </row>
    <row r="3824" spans="1:15" x14ac:dyDescent="0.2">
      <c r="A3824" t="s">
        <v>71</v>
      </c>
      <c r="B3824" s="144" t="s">
        <v>71</v>
      </c>
      <c r="C3824">
        <v>750</v>
      </c>
      <c r="D3824" t="str">
        <f>VLOOKUP(Oliusala[[#This Row],[postnumer]],Sveitarfelog[#All],4,FALSE)</f>
        <v>Fjarðabyggð</v>
      </c>
      <c r="E3824" t="str">
        <f>VLOOKUP(Oliusala[[#This Row],[postnumer]],Sveitarfelog[#All],5,FALSE)</f>
        <v>Austurland</v>
      </c>
      <c r="F3824" t="s">
        <v>30</v>
      </c>
      <c r="G3824" t="s">
        <v>24</v>
      </c>
      <c r="H3824" t="s">
        <v>58</v>
      </c>
      <c r="I3824" s="1">
        <v>79859</v>
      </c>
      <c r="J3824" s="2">
        <f>VLOOKUP(Oliusala[[#This Row],[tegund]],Tegundir!$B$2:$D$19,3,FALSE)*Oliusala[[#This Row],[magn]]/1000</f>
        <v>69.078035</v>
      </c>
      <c r="K3824">
        <v>2012</v>
      </c>
      <c r="L3824" t="s">
        <v>19</v>
      </c>
      <c r="M3824" s="144" t="s">
        <v>59</v>
      </c>
      <c r="O3824" s="144" t="s">
        <v>1998</v>
      </c>
    </row>
    <row r="3825" spans="1:15" x14ac:dyDescent="0.2">
      <c r="A3825" t="s">
        <v>66</v>
      </c>
      <c r="B3825" s="144" t="s">
        <v>71</v>
      </c>
      <c r="C3825">
        <v>750</v>
      </c>
      <c r="D3825" t="str">
        <f>VLOOKUP(Oliusala[[#This Row],[postnumer]],Sveitarfelog[#All],4,FALSE)</f>
        <v>Fjarðabyggð</v>
      </c>
      <c r="E3825" t="str">
        <f>VLOOKUP(Oliusala[[#This Row],[postnumer]],Sveitarfelog[#All],5,FALSE)</f>
        <v>Austurland</v>
      </c>
      <c r="F3825" t="s">
        <v>24</v>
      </c>
      <c r="G3825" t="s">
        <v>24</v>
      </c>
      <c r="H3825" t="s">
        <v>60</v>
      </c>
      <c r="I3825" s="1">
        <v>1031</v>
      </c>
      <c r="J3825" s="2">
        <f>VLOOKUP(Oliusala[[#This Row],[tegund]],Tegundir!$B$2:$D$19,3,FALSE)*Oliusala[[#This Row],[magn]]/1000</f>
        <v>0.89181499999999991</v>
      </c>
      <c r="K3825">
        <v>2012</v>
      </c>
      <c r="L3825" t="s">
        <v>18</v>
      </c>
      <c r="M3825" s="144" t="s">
        <v>59</v>
      </c>
    </row>
    <row r="3826" spans="1:15" x14ac:dyDescent="0.2">
      <c r="A3826" t="s">
        <v>66</v>
      </c>
      <c r="B3826" s="144" t="s">
        <v>71</v>
      </c>
      <c r="C3826">
        <v>750</v>
      </c>
      <c r="D3826" t="str">
        <f>VLOOKUP(Oliusala[[#This Row],[postnumer]],Sveitarfelog[#All],4,FALSE)</f>
        <v>Fjarðabyggð</v>
      </c>
      <c r="E3826" t="str">
        <f>VLOOKUP(Oliusala[[#This Row],[postnumer]],Sveitarfelog[#All],5,FALSE)</f>
        <v>Austurland</v>
      </c>
      <c r="F3826" t="s">
        <v>29</v>
      </c>
      <c r="G3826" t="s">
        <v>24</v>
      </c>
      <c r="H3826" t="s">
        <v>60</v>
      </c>
      <c r="I3826" s="1">
        <v>98681</v>
      </c>
      <c r="J3826" s="2">
        <f>VLOOKUP(Oliusala[[#This Row],[tegund]],Tegundir!$B$2:$D$19,3,FALSE)*Oliusala[[#This Row],[magn]]/1000</f>
        <v>85.359065000000001</v>
      </c>
      <c r="K3826">
        <v>2012</v>
      </c>
      <c r="L3826" t="s">
        <v>19</v>
      </c>
      <c r="M3826" s="144" t="s">
        <v>59</v>
      </c>
      <c r="O3826" s="144" t="s">
        <v>1998</v>
      </c>
    </row>
    <row r="3827" spans="1:15" x14ac:dyDescent="0.2">
      <c r="A3827" t="s">
        <v>66</v>
      </c>
      <c r="B3827" s="144" t="s">
        <v>71</v>
      </c>
      <c r="C3827">
        <v>750</v>
      </c>
      <c r="D3827" t="str">
        <f>VLOOKUP(Oliusala[[#This Row],[postnumer]],Sveitarfelog[#All],4,FALSE)</f>
        <v>Fjarðabyggð</v>
      </c>
      <c r="E3827" t="str">
        <f>VLOOKUP(Oliusala[[#This Row],[postnumer]],Sveitarfelog[#All],5,FALSE)</f>
        <v>Austurland</v>
      </c>
      <c r="F3827" t="s">
        <v>30</v>
      </c>
      <c r="G3827" t="s">
        <v>24</v>
      </c>
      <c r="H3827" t="s">
        <v>60</v>
      </c>
      <c r="I3827" s="1">
        <v>7375</v>
      </c>
      <c r="J3827" s="2">
        <f>VLOOKUP(Oliusala[[#This Row],[tegund]],Tegundir!$B$2:$D$19,3,FALSE)*Oliusala[[#This Row],[magn]]/1000</f>
        <v>6.3793749999999996</v>
      </c>
      <c r="K3827">
        <v>2012</v>
      </c>
      <c r="L3827" t="s">
        <v>19</v>
      </c>
      <c r="M3827" s="144" t="s">
        <v>59</v>
      </c>
      <c r="O3827" s="144" t="s">
        <v>1998</v>
      </c>
    </row>
    <row r="3828" spans="1:15" x14ac:dyDescent="0.2">
      <c r="A3828" t="s">
        <v>63</v>
      </c>
      <c r="B3828" s="144" t="s">
        <v>71</v>
      </c>
      <c r="C3828">
        <v>750</v>
      </c>
      <c r="D3828" t="str">
        <f>VLOOKUP(Oliusala[[#This Row],[postnumer]],Sveitarfelog[#All],4,FALSE)</f>
        <v>Fjarðabyggð</v>
      </c>
      <c r="E3828" t="str">
        <f>VLOOKUP(Oliusala[[#This Row],[postnumer]],Sveitarfelog[#All],5,FALSE)</f>
        <v>Austurland</v>
      </c>
      <c r="F3828" t="s">
        <v>25</v>
      </c>
      <c r="G3828" t="s">
        <v>24</v>
      </c>
      <c r="H3828" t="s">
        <v>58</v>
      </c>
      <c r="I3828" s="1">
        <v>16223</v>
      </c>
      <c r="J3828" s="2">
        <f>VLOOKUP(Oliusala[[#This Row],[tegund]],Tegundir!$B$2:$D$19,3,FALSE)*Oliusala[[#This Row],[magn]]/1000</f>
        <v>14.032895</v>
      </c>
      <c r="K3828">
        <v>2012</v>
      </c>
      <c r="L3828" t="s">
        <v>1955</v>
      </c>
      <c r="M3828" s="144" t="s">
        <v>59</v>
      </c>
    </row>
    <row r="3829" spans="1:15" x14ac:dyDescent="0.2">
      <c r="A3829" t="s">
        <v>63</v>
      </c>
      <c r="B3829" s="144" t="s">
        <v>71</v>
      </c>
      <c r="C3829">
        <v>750</v>
      </c>
      <c r="D3829" t="str">
        <f>VLOOKUP(Oliusala[[#This Row],[postnumer]],Sveitarfelog[#All],4,FALSE)</f>
        <v>Fjarðabyggð</v>
      </c>
      <c r="E3829" t="str">
        <f>VLOOKUP(Oliusala[[#This Row],[postnumer]],Sveitarfelog[#All],5,FALSE)</f>
        <v>Austurland</v>
      </c>
      <c r="F3829" t="s">
        <v>24</v>
      </c>
      <c r="G3829" t="s">
        <v>24</v>
      </c>
      <c r="H3829" t="s">
        <v>58</v>
      </c>
      <c r="I3829" s="1">
        <v>173864</v>
      </c>
      <c r="J3829" s="2">
        <f>VLOOKUP(Oliusala[[#This Row],[tegund]],Tegundir!$B$2:$D$19,3,FALSE)*Oliusala[[#This Row],[magn]]/1000</f>
        <v>150.39236</v>
      </c>
      <c r="K3829">
        <v>2012</v>
      </c>
      <c r="L3829" t="s">
        <v>18</v>
      </c>
      <c r="M3829" s="144" t="s">
        <v>59</v>
      </c>
    </row>
    <row r="3830" spans="1:15" x14ac:dyDescent="0.2">
      <c r="A3830" t="s">
        <v>69</v>
      </c>
      <c r="B3830" s="144" t="s">
        <v>71</v>
      </c>
      <c r="C3830">
        <v>750</v>
      </c>
      <c r="D3830" t="str">
        <f>VLOOKUP(Oliusala[[#This Row],[postnumer]],Sveitarfelog[#All],4,FALSE)</f>
        <v>Fjarðabyggð</v>
      </c>
      <c r="E3830" t="str">
        <f>VLOOKUP(Oliusala[[#This Row],[postnumer]],Sveitarfelog[#All],5,FALSE)</f>
        <v>Austurland</v>
      </c>
      <c r="F3830" t="s">
        <v>25</v>
      </c>
      <c r="G3830" t="s">
        <v>24</v>
      </c>
      <c r="H3830" t="s">
        <v>60</v>
      </c>
      <c r="I3830" s="1">
        <v>7756</v>
      </c>
      <c r="J3830" s="2">
        <f>VLOOKUP(Oliusala[[#This Row],[tegund]],Tegundir!$B$2:$D$19,3,FALSE)*Oliusala[[#This Row],[magn]]/1000</f>
        <v>6.7089399999999992</v>
      </c>
      <c r="K3830">
        <v>2012</v>
      </c>
      <c r="L3830" t="s">
        <v>1955</v>
      </c>
      <c r="M3830" s="144" t="s">
        <v>59</v>
      </c>
    </row>
    <row r="3831" spans="1:15" x14ac:dyDescent="0.2">
      <c r="A3831" t="s">
        <v>71</v>
      </c>
      <c r="B3831" s="144" t="s">
        <v>71</v>
      </c>
      <c r="C3831">
        <v>750</v>
      </c>
      <c r="D3831" t="str">
        <f>VLOOKUP(Oliusala[[#This Row],[postnumer]],Sveitarfelog[#All],4,FALSE)</f>
        <v>Fjarðabyggð</v>
      </c>
      <c r="E3831" t="str">
        <f>VLOOKUP(Oliusala[[#This Row],[postnumer]],Sveitarfelog[#All],5,FALSE)</f>
        <v>Austurland</v>
      </c>
      <c r="F3831" t="s">
        <v>25</v>
      </c>
      <c r="G3831" t="s">
        <v>24</v>
      </c>
      <c r="H3831" t="s">
        <v>58</v>
      </c>
      <c r="I3831" s="1">
        <v>79958</v>
      </c>
      <c r="J3831" s="2">
        <f>VLOOKUP(Oliusala[[#This Row],[tegund]],Tegundir!$B$2:$D$19,3,FALSE)*Oliusala[[#This Row],[magn]]/1000</f>
        <v>69.163669999999996</v>
      </c>
      <c r="K3831">
        <v>2012</v>
      </c>
      <c r="L3831" t="s">
        <v>1955</v>
      </c>
      <c r="M3831" s="144" t="s">
        <v>59</v>
      </c>
    </row>
    <row r="3832" spans="1:15" x14ac:dyDescent="0.2">
      <c r="A3832" t="s">
        <v>66</v>
      </c>
      <c r="B3832" s="144" t="s">
        <v>71</v>
      </c>
      <c r="C3832">
        <v>750</v>
      </c>
      <c r="D3832" t="str">
        <f>VLOOKUP(Oliusala[[#This Row],[postnumer]],Sveitarfelog[#All],4,FALSE)</f>
        <v>Fjarðabyggð</v>
      </c>
      <c r="E3832" t="str">
        <f>VLOOKUP(Oliusala[[#This Row],[postnumer]],Sveitarfelog[#All],5,FALSE)</f>
        <v>Austurland</v>
      </c>
      <c r="F3832" t="s">
        <v>25</v>
      </c>
      <c r="G3832" t="s">
        <v>24</v>
      </c>
      <c r="H3832" t="s">
        <v>60</v>
      </c>
      <c r="I3832" s="1">
        <v>38704</v>
      </c>
      <c r="J3832" s="2">
        <f>VLOOKUP(Oliusala[[#This Row],[tegund]],Tegundir!$B$2:$D$19,3,FALSE)*Oliusala[[#This Row],[magn]]/1000</f>
        <v>33.478960000000001</v>
      </c>
      <c r="K3832">
        <v>2012</v>
      </c>
      <c r="L3832" t="s">
        <v>1955</v>
      </c>
      <c r="M3832" s="144" t="s">
        <v>59</v>
      </c>
    </row>
    <row r="3833" spans="1:15" x14ac:dyDescent="0.2">
      <c r="A3833" t="s">
        <v>69</v>
      </c>
      <c r="B3833" s="144" t="s">
        <v>165</v>
      </c>
      <c r="C3833">
        <v>755</v>
      </c>
      <c r="D3833" t="str">
        <f>VLOOKUP(Oliusala[[#This Row],[postnumer]],Sveitarfelog[#All],4,FALSE)</f>
        <v>Fjarðabyggð</v>
      </c>
      <c r="E3833" t="str">
        <f>VLOOKUP(Oliusala[[#This Row],[postnumer]],Sveitarfelog[#All],5,FALSE)</f>
        <v>Austurland</v>
      </c>
      <c r="F3833" t="s">
        <v>29</v>
      </c>
      <c r="G3833" t="s">
        <v>24</v>
      </c>
      <c r="H3833" t="s">
        <v>60</v>
      </c>
      <c r="I3833" s="1">
        <v>11186</v>
      </c>
      <c r="J3833" s="2">
        <f>VLOOKUP(Oliusala[[#This Row],[tegund]],Tegundir!$B$2:$D$19,3,FALSE)*Oliusala[[#This Row],[magn]]/1000</f>
        <v>9.675889999999999</v>
      </c>
      <c r="K3833">
        <v>2012</v>
      </c>
      <c r="L3833" t="s">
        <v>19</v>
      </c>
      <c r="M3833" s="144" t="s">
        <v>59</v>
      </c>
      <c r="O3833" s="144" t="s">
        <v>1998</v>
      </c>
    </row>
    <row r="3834" spans="1:15" x14ac:dyDescent="0.2">
      <c r="A3834" t="s">
        <v>63</v>
      </c>
      <c r="B3834" s="144" t="s">
        <v>165</v>
      </c>
      <c r="C3834">
        <v>755</v>
      </c>
      <c r="D3834" t="str">
        <f>VLOOKUP(Oliusala[[#This Row],[postnumer]],Sveitarfelog[#All],4,FALSE)</f>
        <v>Fjarðabyggð</v>
      </c>
      <c r="E3834" t="str">
        <f>VLOOKUP(Oliusala[[#This Row],[postnumer]],Sveitarfelog[#All],5,FALSE)</f>
        <v>Austurland</v>
      </c>
      <c r="F3834" t="s">
        <v>24</v>
      </c>
      <c r="G3834" t="s">
        <v>24</v>
      </c>
      <c r="H3834" t="s">
        <v>58</v>
      </c>
      <c r="I3834" s="1">
        <v>68308</v>
      </c>
      <c r="J3834" s="2">
        <f>VLOOKUP(Oliusala[[#This Row],[tegund]],Tegundir!$B$2:$D$19,3,FALSE)*Oliusala[[#This Row],[magn]]/1000</f>
        <v>59.086419999999997</v>
      </c>
      <c r="K3834">
        <v>2012</v>
      </c>
      <c r="L3834" t="s">
        <v>18</v>
      </c>
      <c r="M3834" s="144" t="s">
        <v>59</v>
      </c>
    </row>
    <row r="3835" spans="1:15" x14ac:dyDescent="0.2">
      <c r="A3835" t="s">
        <v>69</v>
      </c>
      <c r="B3835" s="144" t="s">
        <v>166</v>
      </c>
      <c r="C3835">
        <v>760</v>
      </c>
      <c r="D3835" t="str">
        <f>VLOOKUP(Oliusala[[#This Row],[postnumer]],Sveitarfelog[#All],4,FALSE)</f>
        <v>Fjarðabyggð</v>
      </c>
      <c r="E3835" t="str">
        <f>VLOOKUP(Oliusala[[#This Row],[postnumer]],Sveitarfelog[#All],5,FALSE)</f>
        <v>Austurland</v>
      </c>
      <c r="F3835" t="s">
        <v>25</v>
      </c>
      <c r="G3835" t="s">
        <v>24</v>
      </c>
      <c r="H3835" t="s">
        <v>60</v>
      </c>
      <c r="I3835" s="1">
        <v>3922</v>
      </c>
      <c r="J3835" s="2">
        <f>VLOOKUP(Oliusala[[#This Row],[tegund]],Tegundir!$B$2:$D$19,3,FALSE)*Oliusala[[#This Row],[magn]]/1000</f>
        <v>3.3925299999999998</v>
      </c>
      <c r="K3835">
        <v>2012</v>
      </c>
      <c r="L3835" t="s">
        <v>1955</v>
      </c>
      <c r="M3835" s="144" t="s">
        <v>59</v>
      </c>
    </row>
    <row r="3836" spans="1:15" x14ac:dyDescent="0.2">
      <c r="A3836" t="s">
        <v>66</v>
      </c>
      <c r="B3836" s="144" t="s">
        <v>166</v>
      </c>
      <c r="C3836">
        <v>760</v>
      </c>
      <c r="D3836" t="str">
        <f>VLOOKUP(Oliusala[[#This Row],[postnumer]],Sveitarfelog[#All],4,FALSE)</f>
        <v>Fjarðabyggð</v>
      </c>
      <c r="E3836" t="str">
        <f>VLOOKUP(Oliusala[[#This Row],[postnumer]],Sveitarfelog[#All],5,FALSE)</f>
        <v>Austurland</v>
      </c>
      <c r="F3836" t="s">
        <v>25</v>
      </c>
      <c r="G3836" t="s">
        <v>24</v>
      </c>
      <c r="H3836" t="s">
        <v>60</v>
      </c>
      <c r="I3836" s="1">
        <v>5780</v>
      </c>
      <c r="J3836" s="2">
        <f>VLOOKUP(Oliusala[[#This Row],[tegund]],Tegundir!$B$2:$D$19,3,FALSE)*Oliusala[[#This Row],[magn]]/1000</f>
        <v>4.9996999999999998</v>
      </c>
      <c r="K3836">
        <v>2012</v>
      </c>
      <c r="L3836" t="s">
        <v>1955</v>
      </c>
      <c r="M3836" s="144" t="s">
        <v>59</v>
      </c>
    </row>
    <row r="3837" spans="1:15" x14ac:dyDescent="0.2">
      <c r="A3837" t="s">
        <v>57</v>
      </c>
      <c r="B3837" s="144" t="s">
        <v>166</v>
      </c>
      <c r="C3837">
        <v>760</v>
      </c>
      <c r="D3837" t="str">
        <f>VLOOKUP(Oliusala[[#This Row],[postnumer]],Sveitarfelog[#All],4,FALSE)</f>
        <v>Fjarðabyggð</v>
      </c>
      <c r="E3837" t="str">
        <f>VLOOKUP(Oliusala[[#This Row],[postnumer]],Sveitarfelog[#All],5,FALSE)</f>
        <v>Austurland</v>
      </c>
      <c r="F3837" t="s">
        <v>25</v>
      </c>
      <c r="G3837" t="s">
        <v>24</v>
      </c>
      <c r="H3837" t="s">
        <v>60</v>
      </c>
      <c r="I3837" s="1">
        <v>101740</v>
      </c>
      <c r="J3837" s="2">
        <f>VLOOKUP(Oliusala[[#This Row],[tegund]],Tegundir!$B$2:$D$19,3,FALSE)*Oliusala[[#This Row],[magn]]/1000</f>
        <v>88.005099999999999</v>
      </c>
      <c r="K3837">
        <v>2012</v>
      </c>
      <c r="L3837" t="s">
        <v>1955</v>
      </c>
      <c r="M3837" s="144" t="s">
        <v>59</v>
      </c>
    </row>
    <row r="3838" spans="1:15" x14ac:dyDescent="0.2">
      <c r="A3838" t="s">
        <v>69</v>
      </c>
      <c r="B3838" s="144" t="s">
        <v>166</v>
      </c>
      <c r="C3838">
        <v>760</v>
      </c>
      <c r="D3838" t="str">
        <f>VLOOKUP(Oliusala[[#This Row],[postnumer]],Sveitarfelog[#All],4,FALSE)</f>
        <v>Fjarðabyggð</v>
      </c>
      <c r="E3838" t="str">
        <f>VLOOKUP(Oliusala[[#This Row],[postnumer]],Sveitarfelog[#All],5,FALSE)</f>
        <v>Austurland</v>
      </c>
      <c r="F3838" t="s">
        <v>24</v>
      </c>
      <c r="G3838" t="s">
        <v>24</v>
      </c>
      <c r="H3838" t="s">
        <v>60</v>
      </c>
      <c r="I3838" s="1">
        <v>3521</v>
      </c>
      <c r="J3838" s="2">
        <f>VLOOKUP(Oliusala[[#This Row],[tegund]],Tegundir!$B$2:$D$19,3,FALSE)*Oliusala[[#This Row],[magn]]/1000</f>
        <v>3.0456650000000001</v>
      </c>
      <c r="K3838">
        <v>2012</v>
      </c>
      <c r="L3838" t="s">
        <v>18</v>
      </c>
      <c r="M3838" s="144" t="s">
        <v>59</v>
      </c>
    </row>
    <row r="3839" spans="1:15" x14ac:dyDescent="0.2">
      <c r="A3839" t="s">
        <v>66</v>
      </c>
      <c r="B3839" s="144" t="s">
        <v>166</v>
      </c>
      <c r="C3839">
        <v>760</v>
      </c>
      <c r="D3839" t="str">
        <f>VLOOKUP(Oliusala[[#This Row],[postnumer]],Sveitarfelog[#All],4,FALSE)</f>
        <v>Fjarðabyggð</v>
      </c>
      <c r="E3839" t="str">
        <f>VLOOKUP(Oliusala[[#This Row],[postnumer]],Sveitarfelog[#All],5,FALSE)</f>
        <v>Austurland</v>
      </c>
      <c r="F3839" t="s">
        <v>30</v>
      </c>
      <c r="G3839" t="s">
        <v>24</v>
      </c>
      <c r="H3839" t="s">
        <v>60</v>
      </c>
      <c r="I3839" s="1">
        <v>501</v>
      </c>
      <c r="J3839" s="2">
        <f>VLOOKUP(Oliusala[[#This Row],[tegund]],Tegundir!$B$2:$D$19,3,FALSE)*Oliusala[[#This Row],[magn]]/1000</f>
        <v>0.433365</v>
      </c>
      <c r="K3839">
        <v>2012</v>
      </c>
      <c r="L3839" t="s">
        <v>19</v>
      </c>
      <c r="M3839" s="144" t="s">
        <v>59</v>
      </c>
      <c r="O3839" s="144" t="s">
        <v>1998</v>
      </c>
    </row>
    <row r="3840" spans="1:15" x14ac:dyDescent="0.2">
      <c r="A3840" t="s">
        <v>57</v>
      </c>
      <c r="B3840" s="144" t="s">
        <v>166</v>
      </c>
      <c r="C3840">
        <v>760</v>
      </c>
      <c r="D3840" t="str">
        <f>VLOOKUP(Oliusala[[#This Row],[postnumer]],Sveitarfelog[#All],4,FALSE)</f>
        <v>Fjarðabyggð</v>
      </c>
      <c r="E3840" t="str">
        <f>VLOOKUP(Oliusala[[#This Row],[postnumer]],Sveitarfelog[#All],5,FALSE)</f>
        <v>Austurland</v>
      </c>
      <c r="F3840" t="s">
        <v>24</v>
      </c>
      <c r="G3840" t="s">
        <v>24</v>
      </c>
      <c r="H3840" t="s">
        <v>60</v>
      </c>
      <c r="I3840" s="1">
        <v>2782</v>
      </c>
      <c r="J3840" s="2">
        <f>VLOOKUP(Oliusala[[#This Row],[tegund]],Tegundir!$B$2:$D$19,3,FALSE)*Oliusala[[#This Row],[magn]]/1000</f>
        <v>2.4064299999999998</v>
      </c>
      <c r="K3840">
        <v>2012</v>
      </c>
      <c r="L3840" t="s">
        <v>18</v>
      </c>
      <c r="M3840" s="144" t="s">
        <v>59</v>
      </c>
    </row>
    <row r="3841" spans="1:15" x14ac:dyDescent="0.2">
      <c r="A3841" t="s">
        <v>57</v>
      </c>
      <c r="B3841" s="144" t="s">
        <v>166</v>
      </c>
      <c r="C3841">
        <v>760</v>
      </c>
      <c r="D3841" t="str">
        <f>VLOOKUP(Oliusala[[#This Row],[postnumer]],Sveitarfelog[#All],4,FALSE)</f>
        <v>Fjarðabyggð</v>
      </c>
      <c r="E3841" t="str">
        <f>VLOOKUP(Oliusala[[#This Row],[postnumer]],Sveitarfelog[#All],5,FALSE)</f>
        <v>Austurland</v>
      </c>
      <c r="F3841" t="s">
        <v>29</v>
      </c>
      <c r="G3841" t="s">
        <v>24</v>
      </c>
      <c r="H3841" t="s">
        <v>60</v>
      </c>
      <c r="I3841" s="1">
        <v>0</v>
      </c>
      <c r="J3841" s="2">
        <f>VLOOKUP(Oliusala[[#This Row],[tegund]],Tegundir!$B$2:$D$19,3,FALSE)*Oliusala[[#This Row],[magn]]/1000</f>
        <v>0</v>
      </c>
      <c r="K3841">
        <v>2012</v>
      </c>
      <c r="L3841" t="s">
        <v>19</v>
      </c>
      <c r="M3841" s="144" t="s">
        <v>59</v>
      </c>
      <c r="O3841" s="144" t="s">
        <v>1998</v>
      </c>
    </row>
    <row r="3842" spans="1:15" x14ac:dyDescent="0.2">
      <c r="A3842" t="s">
        <v>57</v>
      </c>
      <c r="B3842" s="144" t="s">
        <v>166</v>
      </c>
      <c r="C3842">
        <v>760</v>
      </c>
      <c r="D3842" t="str">
        <f>VLOOKUP(Oliusala[[#This Row],[postnumer]],Sveitarfelog[#All],4,FALSE)</f>
        <v>Fjarðabyggð</v>
      </c>
      <c r="E3842" t="str">
        <f>VLOOKUP(Oliusala[[#This Row],[postnumer]],Sveitarfelog[#All],5,FALSE)</f>
        <v>Austurland</v>
      </c>
      <c r="F3842" t="s">
        <v>30</v>
      </c>
      <c r="G3842" t="s">
        <v>24</v>
      </c>
      <c r="H3842" t="s">
        <v>60</v>
      </c>
      <c r="I3842" s="1">
        <v>127106</v>
      </c>
      <c r="J3842" s="2">
        <f>VLOOKUP(Oliusala[[#This Row],[tegund]],Tegundir!$B$2:$D$19,3,FALSE)*Oliusala[[#This Row],[magn]]/1000</f>
        <v>109.94669</v>
      </c>
      <c r="K3842">
        <v>2012</v>
      </c>
      <c r="L3842" t="s">
        <v>19</v>
      </c>
      <c r="M3842" s="144" t="s">
        <v>59</v>
      </c>
      <c r="O3842" s="144" t="s">
        <v>1998</v>
      </c>
    </row>
    <row r="3843" spans="1:15" x14ac:dyDescent="0.2">
      <c r="A3843" t="s">
        <v>63</v>
      </c>
      <c r="B3843" s="144" t="s">
        <v>166</v>
      </c>
      <c r="C3843">
        <v>760</v>
      </c>
      <c r="D3843" t="str">
        <f>VLOOKUP(Oliusala[[#This Row],[postnumer]],Sveitarfelog[#All],4,FALSE)</f>
        <v>Fjarðabyggð</v>
      </c>
      <c r="E3843" t="str">
        <f>VLOOKUP(Oliusala[[#This Row],[postnumer]],Sveitarfelog[#All],5,FALSE)</f>
        <v>Austurland</v>
      </c>
      <c r="F3843" t="s">
        <v>24</v>
      </c>
      <c r="G3843" t="s">
        <v>24</v>
      </c>
      <c r="H3843" t="s">
        <v>58</v>
      </c>
      <c r="I3843" s="1">
        <v>131951</v>
      </c>
      <c r="J3843" s="2">
        <f>VLOOKUP(Oliusala[[#This Row],[tegund]],Tegundir!$B$2:$D$19,3,FALSE)*Oliusala[[#This Row],[magn]]/1000</f>
        <v>114.13761500000001</v>
      </c>
      <c r="K3843">
        <v>2012</v>
      </c>
      <c r="L3843" t="s">
        <v>18</v>
      </c>
      <c r="M3843" s="144" t="s">
        <v>59</v>
      </c>
    </row>
    <row r="3844" spans="1:15" x14ac:dyDescent="0.2">
      <c r="A3844" t="s">
        <v>63</v>
      </c>
      <c r="B3844" s="144" t="s">
        <v>167</v>
      </c>
      <c r="C3844">
        <v>765</v>
      </c>
      <c r="D3844" t="str">
        <f>VLOOKUP(Oliusala[[#This Row],[postnumer]],Sveitarfelog[#All],4,FALSE)</f>
        <v>Fljótsdalshreppur,Múlaþing</v>
      </c>
      <c r="E3844" t="str">
        <f>VLOOKUP(Oliusala[[#This Row],[postnumer]],Sveitarfelog[#All],5,FALSE)</f>
        <v>Austurland</v>
      </c>
      <c r="F3844" t="s">
        <v>25</v>
      </c>
      <c r="G3844" t="s">
        <v>24</v>
      </c>
      <c r="H3844" t="s">
        <v>58</v>
      </c>
      <c r="I3844" s="1">
        <v>99302</v>
      </c>
      <c r="J3844" s="2">
        <f>VLOOKUP(Oliusala[[#This Row],[tegund]],Tegundir!$B$2:$D$19,3,FALSE)*Oliusala[[#This Row],[magn]]/1000</f>
        <v>85.896230000000003</v>
      </c>
      <c r="K3844">
        <v>2012</v>
      </c>
      <c r="L3844" t="s">
        <v>19</v>
      </c>
      <c r="M3844" s="144" t="s">
        <v>59</v>
      </c>
      <c r="O3844" s="144" t="s">
        <v>1997</v>
      </c>
    </row>
    <row r="3845" spans="1:15" x14ac:dyDescent="0.2">
      <c r="A3845" t="s">
        <v>167</v>
      </c>
      <c r="B3845" s="144" t="s">
        <v>167</v>
      </c>
      <c r="C3845">
        <v>765</v>
      </c>
      <c r="D3845" t="str">
        <f>VLOOKUP(Oliusala[[#This Row],[postnumer]],Sveitarfelog[#All],4,FALSE)</f>
        <v>Fljótsdalshreppur,Múlaþing</v>
      </c>
      <c r="E3845" t="str">
        <f>VLOOKUP(Oliusala[[#This Row],[postnumer]],Sveitarfelog[#All],5,FALSE)</f>
        <v>Austurland</v>
      </c>
      <c r="F3845" t="s">
        <v>25</v>
      </c>
      <c r="G3845" t="s">
        <v>24</v>
      </c>
      <c r="H3845" t="s">
        <v>58</v>
      </c>
      <c r="I3845" s="1">
        <v>200949</v>
      </c>
      <c r="J3845" s="2">
        <f>VLOOKUP(Oliusala[[#This Row],[tegund]],Tegundir!$B$2:$D$19,3,FALSE)*Oliusala[[#This Row],[magn]]/1000</f>
        <v>173.820885</v>
      </c>
      <c r="K3845">
        <v>2012</v>
      </c>
      <c r="L3845" t="s">
        <v>19</v>
      </c>
      <c r="M3845" s="144" t="s">
        <v>59</v>
      </c>
      <c r="O3845" s="144" t="s">
        <v>1997</v>
      </c>
    </row>
    <row r="3846" spans="1:15" x14ac:dyDescent="0.2">
      <c r="A3846" t="s">
        <v>69</v>
      </c>
      <c r="B3846" s="144" t="s">
        <v>167</v>
      </c>
      <c r="C3846">
        <v>765</v>
      </c>
      <c r="D3846" t="str">
        <f>VLOOKUP(Oliusala[[#This Row],[postnumer]],Sveitarfelog[#All],4,FALSE)</f>
        <v>Fljótsdalshreppur,Múlaþing</v>
      </c>
      <c r="E3846" t="str">
        <f>VLOOKUP(Oliusala[[#This Row],[postnumer]],Sveitarfelog[#All],5,FALSE)</f>
        <v>Austurland</v>
      </c>
      <c r="F3846" t="s">
        <v>25</v>
      </c>
      <c r="G3846" t="s">
        <v>24</v>
      </c>
      <c r="H3846" t="s">
        <v>60</v>
      </c>
      <c r="I3846" s="1">
        <v>11317</v>
      </c>
      <c r="J3846" s="2">
        <f>VLOOKUP(Oliusala[[#This Row],[tegund]],Tegundir!$B$2:$D$19,3,FALSE)*Oliusala[[#This Row],[magn]]/1000</f>
        <v>9.789204999999999</v>
      </c>
      <c r="K3846">
        <v>2012</v>
      </c>
      <c r="L3846" t="s">
        <v>19</v>
      </c>
      <c r="M3846" s="144" t="s">
        <v>59</v>
      </c>
      <c r="O3846" s="144" t="s">
        <v>1997</v>
      </c>
    </row>
    <row r="3847" spans="1:15" x14ac:dyDescent="0.2">
      <c r="A3847" t="s">
        <v>167</v>
      </c>
      <c r="B3847" s="144" t="s">
        <v>167</v>
      </c>
      <c r="C3847">
        <v>765</v>
      </c>
      <c r="D3847" t="str">
        <f>VLOOKUP(Oliusala[[#This Row],[postnumer]],Sveitarfelog[#All],4,FALSE)</f>
        <v>Fljótsdalshreppur,Múlaþing</v>
      </c>
      <c r="E3847" t="str">
        <f>VLOOKUP(Oliusala[[#This Row],[postnumer]],Sveitarfelog[#All],5,FALSE)</f>
        <v>Austurland</v>
      </c>
      <c r="F3847" t="s">
        <v>24</v>
      </c>
      <c r="G3847" t="s">
        <v>24</v>
      </c>
      <c r="H3847" t="s">
        <v>58</v>
      </c>
      <c r="I3847" s="1">
        <v>3855</v>
      </c>
      <c r="J3847" s="2">
        <f>VLOOKUP(Oliusala[[#This Row],[tegund]],Tegundir!$B$2:$D$19,3,FALSE)*Oliusala[[#This Row],[magn]]/1000</f>
        <v>3.3345749999999996</v>
      </c>
      <c r="K3847">
        <v>2012</v>
      </c>
      <c r="L3847" t="s">
        <v>18</v>
      </c>
      <c r="M3847" s="144" t="s">
        <v>59</v>
      </c>
    </row>
    <row r="3848" spans="1:15" x14ac:dyDescent="0.2">
      <c r="A3848" t="s">
        <v>167</v>
      </c>
      <c r="B3848" s="144" t="s">
        <v>167</v>
      </c>
      <c r="C3848">
        <v>765</v>
      </c>
      <c r="D3848" t="str">
        <f>VLOOKUP(Oliusala[[#This Row],[postnumer]],Sveitarfelog[#All],4,FALSE)</f>
        <v>Fljótsdalshreppur,Múlaþing</v>
      </c>
      <c r="E3848" t="str">
        <f>VLOOKUP(Oliusala[[#This Row],[postnumer]],Sveitarfelog[#All],5,FALSE)</f>
        <v>Austurland</v>
      </c>
      <c r="F3848" t="s">
        <v>29</v>
      </c>
      <c r="G3848" t="s">
        <v>24</v>
      </c>
      <c r="H3848" t="s">
        <v>58</v>
      </c>
      <c r="I3848" s="1">
        <v>574553</v>
      </c>
      <c r="J3848" s="2">
        <f>VLOOKUP(Oliusala[[#This Row],[tegund]],Tegundir!$B$2:$D$19,3,FALSE)*Oliusala[[#This Row],[magn]]/1000</f>
        <v>496.98834499999998</v>
      </c>
      <c r="K3848">
        <v>2012</v>
      </c>
      <c r="L3848" t="s">
        <v>19</v>
      </c>
      <c r="M3848" s="144" t="s">
        <v>59</v>
      </c>
      <c r="O3848" s="144" t="s">
        <v>1998</v>
      </c>
    </row>
    <row r="3849" spans="1:15" x14ac:dyDescent="0.2">
      <c r="A3849" t="s">
        <v>167</v>
      </c>
      <c r="B3849" s="144" t="s">
        <v>167</v>
      </c>
      <c r="C3849">
        <v>765</v>
      </c>
      <c r="D3849" t="str">
        <f>VLOOKUP(Oliusala[[#This Row],[postnumer]],Sveitarfelog[#All],4,FALSE)</f>
        <v>Fljótsdalshreppur,Múlaþing</v>
      </c>
      <c r="E3849" t="str">
        <f>VLOOKUP(Oliusala[[#This Row],[postnumer]],Sveitarfelog[#All],5,FALSE)</f>
        <v>Austurland</v>
      </c>
      <c r="F3849" t="s">
        <v>30</v>
      </c>
      <c r="G3849" t="s">
        <v>24</v>
      </c>
      <c r="H3849" t="s">
        <v>58</v>
      </c>
      <c r="I3849" s="1">
        <v>15344</v>
      </c>
      <c r="J3849" s="2">
        <f>VLOOKUP(Oliusala[[#This Row],[tegund]],Tegundir!$B$2:$D$19,3,FALSE)*Oliusala[[#This Row],[magn]]/1000</f>
        <v>13.27256</v>
      </c>
      <c r="K3849">
        <v>2012</v>
      </c>
      <c r="L3849" t="s">
        <v>19</v>
      </c>
      <c r="M3849" s="144" t="s">
        <v>59</v>
      </c>
      <c r="O3849" s="144" t="s">
        <v>1998</v>
      </c>
    </row>
    <row r="3850" spans="1:15" x14ac:dyDescent="0.2">
      <c r="A3850" t="s">
        <v>69</v>
      </c>
      <c r="B3850" s="144" t="s">
        <v>167</v>
      </c>
      <c r="C3850">
        <v>765</v>
      </c>
      <c r="D3850" t="str">
        <f>VLOOKUP(Oliusala[[#This Row],[postnumer]],Sveitarfelog[#All],4,FALSE)</f>
        <v>Fljótsdalshreppur,Múlaþing</v>
      </c>
      <c r="E3850" t="str">
        <f>VLOOKUP(Oliusala[[#This Row],[postnumer]],Sveitarfelog[#All],5,FALSE)</f>
        <v>Austurland</v>
      </c>
      <c r="F3850" t="s">
        <v>29</v>
      </c>
      <c r="G3850" t="s">
        <v>24</v>
      </c>
      <c r="H3850" t="s">
        <v>60</v>
      </c>
      <c r="I3850" s="1">
        <v>163376</v>
      </c>
      <c r="J3850" s="2">
        <f>VLOOKUP(Oliusala[[#This Row],[tegund]],Tegundir!$B$2:$D$19,3,FALSE)*Oliusala[[#This Row],[magn]]/1000</f>
        <v>141.32023999999998</v>
      </c>
      <c r="K3850">
        <v>2012</v>
      </c>
      <c r="L3850" t="s">
        <v>19</v>
      </c>
      <c r="M3850" s="144" t="s">
        <v>59</v>
      </c>
      <c r="O3850" s="144" t="s">
        <v>1998</v>
      </c>
    </row>
    <row r="3851" spans="1:15" x14ac:dyDescent="0.2">
      <c r="A3851" t="s">
        <v>158</v>
      </c>
      <c r="B3851" s="144" t="s">
        <v>167</v>
      </c>
      <c r="C3851">
        <v>765</v>
      </c>
      <c r="D3851" t="str">
        <f>VLOOKUP(Oliusala[[#This Row],[postnumer]],Sveitarfelog[#All],4,FALSE)</f>
        <v>Fljótsdalshreppur,Múlaþing</v>
      </c>
      <c r="E3851" t="str">
        <f>VLOOKUP(Oliusala[[#This Row],[postnumer]],Sveitarfelog[#All],5,FALSE)</f>
        <v>Austurland</v>
      </c>
      <c r="F3851" t="s">
        <v>29</v>
      </c>
      <c r="G3851" t="s">
        <v>24</v>
      </c>
      <c r="H3851" t="s">
        <v>60</v>
      </c>
      <c r="I3851" s="1">
        <v>297503</v>
      </c>
      <c r="J3851" s="2">
        <f>VLOOKUP(Oliusala[[#This Row],[tegund]],Tegundir!$B$2:$D$19,3,FALSE)*Oliusala[[#This Row],[magn]]/1000</f>
        <v>257.34009500000002</v>
      </c>
      <c r="K3851">
        <v>2012</v>
      </c>
      <c r="L3851" t="s">
        <v>19</v>
      </c>
      <c r="M3851" s="144" t="s">
        <v>59</v>
      </c>
      <c r="O3851" s="144" t="s">
        <v>1998</v>
      </c>
    </row>
    <row r="3852" spans="1:15" x14ac:dyDescent="0.2">
      <c r="A3852" t="s">
        <v>63</v>
      </c>
      <c r="B3852" s="144" t="s">
        <v>167</v>
      </c>
      <c r="C3852">
        <v>765</v>
      </c>
      <c r="D3852" t="str">
        <f>VLOOKUP(Oliusala[[#This Row],[postnumer]],Sveitarfelog[#All],4,FALSE)</f>
        <v>Fljótsdalshreppur,Múlaþing</v>
      </c>
      <c r="E3852" t="str">
        <f>VLOOKUP(Oliusala[[#This Row],[postnumer]],Sveitarfelog[#All],5,FALSE)</f>
        <v>Austurland</v>
      </c>
      <c r="F3852" t="s">
        <v>24</v>
      </c>
      <c r="G3852" t="s">
        <v>24</v>
      </c>
      <c r="H3852" t="s">
        <v>58</v>
      </c>
      <c r="I3852" s="1">
        <v>191918</v>
      </c>
      <c r="J3852" s="2">
        <f>VLOOKUP(Oliusala[[#This Row],[tegund]],Tegundir!$B$2:$D$19,3,FALSE)*Oliusala[[#This Row],[magn]]/1000</f>
        <v>166.00907000000001</v>
      </c>
      <c r="K3852">
        <v>2012</v>
      </c>
      <c r="L3852" t="s">
        <v>18</v>
      </c>
      <c r="M3852" s="144" t="s">
        <v>59</v>
      </c>
    </row>
    <row r="3853" spans="1:15" x14ac:dyDescent="0.2">
      <c r="A3853" t="s">
        <v>63</v>
      </c>
      <c r="B3853" s="144" t="s">
        <v>168</v>
      </c>
      <c r="C3853">
        <v>780</v>
      </c>
      <c r="D3853" t="str">
        <f>VLOOKUP(Oliusala[[#This Row],[postnumer]],Sveitarfelog[#All],4,FALSE)</f>
        <v>Sveitarfélagið Hornafjörður</v>
      </c>
      <c r="E3853" t="str">
        <f>VLOOKUP(Oliusala[[#This Row],[postnumer]],Sveitarfelog[#All],5,FALSE)</f>
        <v>Suðurland</v>
      </c>
      <c r="F3853" t="s">
        <v>25</v>
      </c>
      <c r="G3853" t="s">
        <v>24</v>
      </c>
      <c r="H3853" t="s">
        <v>58</v>
      </c>
      <c r="I3853" s="1">
        <v>43979</v>
      </c>
      <c r="J3853" s="2">
        <f>VLOOKUP(Oliusala[[#This Row],[tegund]],Tegundir!$B$2:$D$19,3,FALSE)*Oliusala[[#This Row],[magn]]/1000</f>
        <v>38.041834999999999</v>
      </c>
      <c r="K3853">
        <v>2012</v>
      </c>
      <c r="L3853" t="s">
        <v>19</v>
      </c>
      <c r="M3853" s="144" t="s">
        <v>59</v>
      </c>
      <c r="O3853" s="144" t="s">
        <v>1997</v>
      </c>
    </row>
    <row r="3854" spans="1:15" x14ac:dyDescent="0.2">
      <c r="A3854" t="s">
        <v>63</v>
      </c>
      <c r="B3854" s="144" t="s">
        <v>168</v>
      </c>
      <c r="C3854">
        <v>780</v>
      </c>
      <c r="D3854" t="str">
        <f>VLOOKUP(Oliusala[[#This Row],[postnumer]],Sveitarfelog[#All],4,FALSE)</f>
        <v>Sveitarfélagið Hornafjörður</v>
      </c>
      <c r="E3854" t="str">
        <f>VLOOKUP(Oliusala[[#This Row],[postnumer]],Sveitarfelog[#All],5,FALSE)</f>
        <v>Suðurland</v>
      </c>
      <c r="F3854" t="s">
        <v>25</v>
      </c>
      <c r="G3854" t="s">
        <v>24</v>
      </c>
      <c r="H3854" t="s">
        <v>58</v>
      </c>
      <c r="I3854" s="1">
        <v>24258</v>
      </c>
      <c r="J3854" s="2">
        <f>VLOOKUP(Oliusala[[#This Row],[tegund]],Tegundir!$B$2:$D$19,3,FALSE)*Oliusala[[#This Row],[magn]]/1000</f>
        <v>20.983169999999998</v>
      </c>
      <c r="K3854">
        <v>2012</v>
      </c>
      <c r="L3854" t="s">
        <v>19</v>
      </c>
      <c r="M3854" s="144" t="s">
        <v>59</v>
      </c>
      <c r="O3854" s="144" t="s">
        <v>1997</v>
      </c>
    </row>
    <row r="3855" spans="1:15" x14ac:dyDescent="0.2">
      <c r="A3855" t="s">
        <v>158</v>
      </c>
      <c r="B3855" s="144" t="s">
        <v>168</v>
      </c>
      <c r="C3855">
        <v>780</v>
      </c>
      <c r="D3855" t="str">
        <f>VLOOKUP(Oliusala[[#This Row],[postnumer]],Sveitarfelog[#All],4,FALSE)</f>
        <v>Sveitarfélagið Hornafjörður</v>
      </c>
      <c r="E3855" t="str">
        <f>VLOOKUP(Oliusala[[#This Row],[postnumer]],Sveitarfelog[#All],5,FALSE)</f>
        <v>Suðurland</v>
      </c>
      <c r="F3855" t="s">
        <v>29</v>
      </c>
      <c r="G3855" t="s">
        <v>24</v>
      </c>
      <c r="H3855" t="s">
        <v>61</v>
      </c>
      <c r="I3855" s="1">
        <v>31176</v>
      </c>
      <c r="J3855" s="2">
        <f>VLOOKUP(Oliusala[[#This Row],[tegund]],Tegundir!$B$2:$D$19,3,FALSE)*Oliusala[[#This Row],[magn]]/1000</f>
        <v>26.967239999999997</v>
      </c>
      <c r="K3855">
        <v>2012</v>
      </c>
      <c r="L3855" t="s">
        <v>19</v>
      </c>
      <c r="M3855" s="144" t="s">
        <v>62</v>
      </c>
      <c r="O3855" s="144" t="s">
        <v>1998</v>
      </c>
    </row>
    <row r="3856" spans="1:15" x14ac:dyDescent="0.2">
      <c r="A3856" t="s">
        <v>63</v>
      </c>
      <c r="B3856" s="144" t="s">
        <v>171</v>
      </c>
      <c r="C3856">
        <v>781</v>
      </c>
      <c r="D3856" t="str">
        <f>VLOOKUP(Oliusala[[#This Row],[postnumer]],Sveitarfelog[#All],4,FALSE)</f>
        <v>Sveitarfélagið Hornafjörður</v>
      </c>
      <c r="E3856" t="str">
        <f>VLOOKUP(Oliusala[[#This Row],[postnumer]],Sveitarfelog[#All],5,FALSE)</f>
        <v>Suðurland</v>
      </c>
      <c r="F3856" t="s">
        <v>25</v>
      </c>
      <c r="G3856" t="s">
        <v>24</v>
      </c>
      <c r="H3856" t="s">
        <v>58</v>
      </c>
      <c r="I3856" s="1">
        <v>19444</v>
      </c>
      <c r="J3856" s="2">
        <f>VLOOKUP(Oliusala[[#This Row],[tegund]],Tegundir!$B$2:$D$19,3,FALSE)*Oliusala[[#This Row],[magn]]/1000</f>
        <v>16.81906</v>
      </c>
      <c r="K3856">
        <v>2012</v>
      </c>
      <c r="L3856" t="s">
        <v>19</v>
      </c>
      <c r="M3856" s="144" t="s">
        <v>59</v>
      </c>
      <c r="O3856" s="144" t="s">
        <v>1997</v>
      </c>
    </row>
    <row r="3857" spans="1:15" x14ac:dyDescent="0.2">
      <c r="A3857" t="s">
        <v>69</v>
      </c>
      <c r="B3857" s="144" t="s">
        <v>168</v>
      </c>
      <c r="C3857">
        <v>780</v>
      </c>
      <c r="D3857" t="str">
        <f>VLOOKUP(Oliusala[[#This Row],[postnumer]],Sveitarfelog[#All],4,FALSE)</f>
        <v>Sveitarfélagið Hornafjörður</v>
      </c>
      <c r="E3857" t="str">
        <f>VLOOKUP(Oliusala[[#This Row],[postnumer]],Sveitarfelog[#All],5,FALSE)</f>
        <v>Suðurland</v>
      </c>
      <c r="F3857" t="s">
        <v>24</v>
      </c>
      <c r="G3857" t="s">
        <v>24</v>
      </c>
      <c r="H3857" t="s">
        <v>60</v>
      </c>
      <c r="I3857" s="1">
        <v>248</v>
      </c>
      <c r="J3857" s="2">
        <f>VLOOKUP(Oliusala[[#This Row],[tegund]],Tegundir!$B$2:$D$19,3,FALSE)*Oliusala[[#This Row],[magn]]/1000</f>
        <v>0.21452000000000002</v>
      </c>
      <c r="K3857">
        <v>2012</v>
      </c>
      <c r="L3857" t="s">
        <v>18</v>
      </c>
      <c r="M3857" s="144" t="s">
        <v>59</v>
      </c>
    </row>
    <row r="3858" spans="1:15" x14ac:dyDescent="0.2">
      <c r="A3858" t="s">
        <v>69</v>
      </c>
      <c r="B3858" s="144" t="s">
        <v>168</v>
      </c>
      <c r="C3858">
        <v>780</v>
      </c>
      <c r="D3858" t="str">
        <f>VLOOKUP(Oliusala[[#This Row],[postnumer]],Sveitarfelog[#All],4,FALSE)</f>
        <v>Sveitarfélagið Hornafjörður</v>
      </c>
      <c r="E3858" t="str">
        <f>VLOOKUP(Oliusala[[#This Row],[postnumer]],Sveitarfelog[#All],5,FALSE)</f>
        <v>Suðurland</v>
      </c>
      <c r="F3858" t="s">
        <v>29</v>
      </c>
      <c r="G3858" t="s">
        <v>24</v>
      </c>
      <c r="H3858" t="s">
        <v>60</v>
      </c>
      <c r="I3858" s="1">
        <v>6007</v>
      </c>
      <c r="J3858" s="2">
        <f>VLOOKUP(Oliusala[[#This Row],[tegund]],Tegundir!$B$2:$D$19,3,FALSE)*Oliusala[[#This Row],[magn]]/1000</f>
        <v>5.1960550000000003</v>
      </c>
      <c r="K3858">
        <v>2012</v>
      </c>
      <c r="L3858" t="s">
        <v>19</v>
      </c>
      <c r="M3858" s="144" t="s">
        <v>59</v>
      </c>
      <c r="O3858" s="144" t="s">
        <v>1998</v>
      </c>
    </row>
    <row r="3859" spans="1:15" x14ac:dyDescent="0.2">
      <c r="A3859" t="s">
        <v>158</v>
      </c>
      <c r="B3859" s="144" t="s">
        <v>168</v>
      </c>
      <c r="C3859">
        <v>780</v>
      </c>
      <c r="D3859" t="str">
        <f>VLOOKUP(Oliusala[[#This Row],[postnumer]],Sveitarfelog[#All],4,FALSE)</f>
        <v>Sveitarfélagið Hornafjörður</v>
      </c>
      <c r="E3859" t="str">
        <f>VLOOKUP(Oliusala[[#This Row],[postnumer]],Sveitarfelog[#All],5,FALSE)</f>
        <v>Suðurland</v>
      </c>
      <c r="F3859" t="s">
        <v>24</v>
      </c>
      <c r="G3859" t="s">
        <v>24</v>
      </c>
      <c r="H3859" t="s">
        <v>58</v>
      </c>
      <c r="I3859" s="1">
        <v>116892</v>
      </c>
      <c r="J3859" s="2">
        <f>VLOOKUP(Oliusala[[#This Row],[tegund]],Tegundir!$B$2:$D$19,3,FALSE)*Oliusala[[#This Row],[magn]]/1000</f>
        <v>101.11158</v>
      </c>
      <c r="K3859">
        <v>2012</v>
      </c>
      <c r="L3859" t="s">
        <v>18</v>
      </c>
      <c r="M3859" s="144" t="s">
        <v>59</v>
      </c>
    </row>
    <row r="3860" spans="1:15" x14ac:dyDescent="0.2">
      <c r="A3860" t="s">
        <v>158</v>
      </c>
      <c r="B3860" s="144" t="s">
        <v>168</v>
      </c>
      <c r="C3860">
        <v>780</v>
      </c>
      <c r="D3860" t="str">
        <f>VLOOKUP(Oliusala[[#This Row],[postnumer]],Sveitarfelog[#All],4,FALSE)</f>
        <v>Sveitarfélagið Hornafjörður</v>
      </c>
      <c r="E3860" t="str">
        <f>VLOOKUP(Oliusala[[#This Row],[postnumer]],Sveitarfelog[#All],5,FALSE)</f>
        <v>Suðurland</v>
      </c>
      <c r="F3860" t="s">
        <v>29</v>
      </c>
      <c r="G3860" t="s">
        <v>24</v>
      </c>
      <c r="H3860" t="s">
        <v>58</v>
      </c>
      <c r="I3860" s="1">
        <v>4849590</v>
      </c>
      <c r="J3860" s="2">
        <f>VLOOKUP(Oliusala[[#This Row],[tegund]],Tegundir!$B$2:$D$19,3,FALSE)*Oliusala[[#This Row],[magn]]/1000</f>
        <v>4194.8953499999998</v>
      </c>
      <c r="K3860">
        <v>2012</v>
      </c>
      <c r="L3860" t="s">
        <v>19</v>
      </c>
      <c r="M3860" s="144" t="s">
        <v>59</v>
      </c>
      <c r="O3860" s="144" t="s">
        <v>1998</v>
      </c>
    </row>
    <row r="3861" spans="1:15" x14ac:dyDescent="0.2">
      <c r="A3861" t="s">
        <v>158</v>
      </c>
      <c r="B3861" s="144" t="s">
        <v>168</v>
      </c>
      <c r="C3861">
        <v>780</v>
      </c>
      <c r="D3861" t="str">
        <f>VLOOKUP(Oliusala[[#This Row],[postnumer]],Sveitarfelog[#All],4,FALSE)</f>
        <v>Sveitarfélagið Hornafjörður</v>
      </c>
      <c r="E3861" t="str">
        <f>VLOOKUP(Oliusala[[#This Row],[postnumer]],Sveitarfelog[#All],5,FALSE)</f>
        <v>Suðurland</v>
      </c>
      <c r="F3861" t="s">
        <v>30</v>
      </c>
      <c r="G3861" t="s">
        <v>24</v>
      </c>
      <c r="H3861" t="s">
        <v>58</v>
      </c>
      <c r="I3861" s="1">
        <v>100415</v>
      </c>
      <c r="J3861" s="2">
        <f>VLOOKUP(Oliusala[[#This Row],[tegund]],Tegundir!$B$2:$D$19,3,FALSE)*Oliusala[[#This Row],[magn]]/1000</f>
        <v>86.858975000000001</v>
      </c>
      <c r="K3861">
        <v>2012</v>
      </c>
      <c r="L3861" t="s">
        <v>19</v>
      </c>
      <c r="M3861" s="144" t="s">
        <v>59</v>
      </c>
      <c r="O3861" s="144" t="s">
        <v>1998</v>
      </c>
    </row>
    <row r="3862" spans="1:15" x14ac:dyDescent="0.2">
      <c r="A3862" t="s">
        <v>63</v>
      </c>
      <c r="B3862" s="144" t="s">
        <v>168</v>
      </c>
      <c r="C3862">
        <v>780</v>
      </c>
      <c r="D3862" t="str">
        <f>VLOOKUP(Oliusala[[#This Row],[postnumer]],Sveitarfelog[#All],4,FALSE)</f>
        <v>Sveitarfélagið Hornafjörður</v>
      </c>
      <c r="E3862" t="str">
        <f>VLOOKUP(Oliusala[[#This Row],[postnumer]],Sveitarfelog[#All],5,FALSE)</f>
        <v>Suðurland</v>
      </c>
      <c r="F3862" t="s">
        <v>24</v>
      </c>
      <c r="G3862" t="s">
        <v>24</v>
      </c>
      <c r="H3862" t="s">
        <v>58</v>
      </c>
      <c r="I3862" s="1">
        <v>1075294</v>
      </c>
      <c r="J3862" s="2">
        <f>VLOOKUP(Oliusala[[#This Row],[tegund]],Tegundir!$B$2:$D$19,3,FALSE)*Oliusala[[#This Row],[magn]]/1000</f>
        <v>930.12930999999992</v>
      </c>
      <c r="K3862">
        <v>2012</v>
      </c>
      <c r="L3862" t="s">
        <v>18</v>
      </c>
      <c r="M3862" s="144" t="s">
        <v>59</v>
      </c>
    </row>
    <row r="3863" spans="1:15" x14ac:dyDescent="0.2">
      <c r="A3863" t="s">
        <v>63</v>
      </c>
      <c r="B3863" s="144" t="s">
        <v>70</v>
      </c>
      <c r="C3863">
        <v>800</v>
      </c>
      <c r="D3863" t="str">
        <f>VLOOKUP(Oliusala[[#This Row],[postnumer]],Sveitarfelog[#All],4,FALSE)</f>
        <v>Flóahreppur,Sveitarfélagið Árborg</v>
      </c>
      <c r="E3863" t="str">
        <f>VLOOKUP(Oliusala[[#This Row],[postnumer]],Sveitarfelog[#All],5,FALSE)</f>
        <v>Suðurland</v>
      </c>
      <c r="F3863" t="s">
        <v>25</v>
      </c>
      <c r="G3863" t="s">
        <v>24</v>
      </c>
      <c r="H3863" t="s">
        <v>58</v>
      </c>
      <c r="I3863" s="1">
        <v>282227</v>
      </c>
      <c r="J3863" s="2">
        <f>VLOOKUP(Oliusala[[#This Row],[tegund]],Tegundir!$B$2:$D$19,3,FALSE)*Oliusala[[#This Row],[magn]]/1000</f>
        <v>244.12635500000002</v>
      </c>
      <c r="K3863">
        <v>2012</v>
      </c>
      <c r="L3863" t="s">
        <v>18</v>
      </c>
      <c r="M3863" s="144" t="s">
        <v>59</v>
      </c>
    </row>
    <row r="3864" spans="1:15" x14ac:dyDescent="0.2">
      <c r="A3864" t="s">
        <v>63</v>
      </c>
      <c r="B3864" s="144" t="s">
        <v>70</v>
      </c>
      <c r="C3864">
        <v>800</v>
      </c>
      <c r="D3864" t="str">
        <f>VLOOKUP(Oliusala[[#This Row],[postnumer]],Sveitarfelog[#All],4,FALSE)</f>
        <v>Flóahreppur,Sveitarfélagið Árborg</v>
      </c>
      <c r="E3864" t="str">
        <f>VLOOKUP(Oliusala[[#This Row],[postnumer]],Sveitarfelog[#All],5,FALSE)</f>
        <v>Suðurland</v>
      </c>
      <c r="F3864" t="s">
        <v>25</v>
      </c>
      <c r="G3864" t="s">
        <v>24</v>
      </c>
      <c r="H3864" t="s">
        <v>58</v>
      </c>
      <c r="I3864" s="1">
        <v>34076</v>
      </c>
      <c r="J3864" s="2">
        <f>VLOOKUP(Oliusala[[#This Row],[tegund]],Tegundir!$B$2:$D$19,3,FALSE)*Oliusala[[#This Row],[magn]]/1000</f>
        <v>29.475739999999998</v>
      </c>
      <c r="K3864">
        <v>2012</v>
      </c>
      <c r="L3864" t="s">
        <v>18</v>
      </c>
      <c r="M3864" s="144" t="s">
        <v>59</v>
      </c>
    </row>
    <row r="3865" spans="1:15" x14ac:dyDescent="0.2">
      <c r="A3865" t="s">
        <v>63</v>
      </c>
      <c r="B3865" s="144" t="s">
        <v>175</v>
      </c>
      <c r="C3865">
        <v>801</v>
      </c>
      <c r="D3865" t="str">
        <f>VLOOKUP(Oliusala[[#This Row],[postnumer]],Sveitarfelog[#All],4,FALSE)</f>
        <v>Flóahreppur,Sveitarfélagið Árborg</v>
      </c>
      <c r="E3865" t="str">
        <f>VLOOKUP(Oliusala[[#This Row],[postnumer]],Sveitarfelog[#All],5,FALSE)</f>
        <v>Suðurland</v>
      </c>
      <c r="F3865" t="s">
        <v>25</v>
      </c>
      <c r="G3865" t="s">
        <v>24</v>
      </c>
      <c r="H3865" t="s">
        <v>58</v>
      </c>
      <c r="I3865" s="1">
        <v>20712</v>
      </c>
      <c r="J3865" s="2">
        <f>VLOOKUP(Oliusala[[#This Row],[tegund]],Tegundir!$B$2:$D$19,3,FALSE)*Oliusala[[#This Row],[magn]]/1000</f>
        <v>17.915880000000001</v>
      </c>
      <c r="K3865">
        <v>2012</v>
      </c>
      <c r="L3865" t="s">
        <v>18</v>
      </c>
      <c r="M3865" s="144" t="s">
        <v>59</v>
      </c>
    </row>
    <row r="3866" spans="1:15" x14ac:dyDescent="0.2">
      <c r="A3866" t="s">
        <v>63</v>
      </c>
      <c r="B3866" s="144" t="s">
        <v>176</v>
      </c>
      <c r="C3866">
        <v>801</v>
      </c>
      <c r="D3866" t="str">
        <f>VLOOKUP(Oliusala[[#This Row],[postnumer]],Sveitarfelog[#All],4,FALSE)</f>
        <v>Flóahreppur,Sveitarfélagið Árborg</v>
      </c>
      <c r="E3866" t="str">
        <f>VLOOKUP(Oliusala[[#This Row],[postnumer]],Sveitarfelog[#All],5,FALSE)</f>
        <v>Suðurland</v>
      </c>
      <c r="F3866" t="s">
        <v>25</v>
      </c>
      <c r="G3866" t="s">
        <v>24</v>
      </c>
      <c r="H3866" t="s">
        <v>58</v>
      </c>
      <c r="I3866" s="1">
        <v>44693</v>
      </c>
      <c r="J3866" s="2">
        <f>VLOOKUP(Oliusala[[#This Row],[tegund]],Tegundir!$B$2:$D$19,3,FALSE)*Oliusala[[#This Row],[magn]]/1000</f>
        <v>38.659444999999998</v>
      </c>
      <c r="K3866">
        <v>2012</v>
      </c>
      <c r="L3866" t="s">
        <v>18</v>
      </c>
      <c r="M3866" s="144" t="s">
        <v>59</v>
      </c>
    </row>
    <row r="3867" spans="1:15" x14ac:dyDescent="0.2">
      <c r="A3867" t="s">
        <v>63</v>
      </c>
      <c r="B3867" s="144" t="s">
        <v>174</v>
      </c>
      <c r="C3867">
        <v>801</v>
      </c>
      <c r="D3867" t="str">
        <f>VLOOKUP(Oliusala[[#This Row],[postnumer]],Sveitarfelog[#All],4,FALSE)</f>
        <v>Flóahreppur,Sveitarfélagið Árborg</v>
      </c>
      <c r="E3867" t="str">
        <f>VLOOKUP(Oliusala[[#This Row],[postnumer]],Sveitarfelog[#All],5,FALSE)</f>
        <v>Suðurland</v>
      </c>
      <c r="F3867" t="s">
        <v>25</v>
      </c>
      <c r="G3867" t="s">
        <v>24</v>
      </c>
      <c r="H3867" t="s">
        <v>58</v>
      </c>
      <c r="I3867" s="1">
        <v>76327</v>
      </c>
      <c r="J3867" s="2">
        <f>VLOOKUP(Oliusala[[#This Row],[tegund]],Tegundir!$B$2:$D$19,3,FALSE)*Oliusala[[#This Row],[magn]]/1000</f>
        <v>66.022854999999993</v>
      </c>
      <c r="K3867">
        <v>2012</v>
      </c>
      <c r="L3867" t="s">
        <v>18</v>
      </c>
      <c r="M3867" s="144" t="s">
        <v>59</v>
      </c>
    </row>
    <row r="3868" spans="1:15" x14ac:dyDescent="0.2">
      <c r="A3868" t="s">
        <v>63</v>
      </c>
      <c r="B3868" s="144" t="s">
        <v>182</v>
      </c>
      <c r="C3868">
        <v>810</v>
      </c>
      <c r="D3868" t="str">
        <f>VLOOKUP(Oliusala[[#This Row],[postnumer]],Sveitarfelog[#All],4,FALSE)</f>
        <v>Hveragerðisbær,Sveitarfélagið Ölfus</v>
      </c>
      <c r="E3868" t="str">
        <f>VLOOKUP(Oliusala[[#This Row],[postnumer]],Sveitarfelog[#All],5,FALSE)</f>
        <v>Suðurland</v>
      </c>
      <c r="F3868" t="s">
        <v>25</v>
      </c>
      <c r="G3868" t="s">
        <v>24</v>
      </c>
      <c r="H3868" t="s">
        <v>58</v>
      </c>
      <c r="I3868" s="1">
        <v>66469</v>
      </c>
      <c r="J3868" s="2">
        <f>VLOOKUP(Oliusala[[#This Row],[tegund]],Tegundir!$B$2:$D$19,3,FALSE)*Oliusala[[#This Row],[magn]]/1000</f>
        <v>57.495684999999995</v>
      </c>
      <c r="K3868">
        <v>2012</v>
      </c>
      <c r="L3868" t="s">
        <v>18</v>
      </c>
      <c r="M3868" s="144" t="s">
        <v>59</v>
      </c>
    </row>
    <row r="3869" spans="1:15" x14ac:dyDescent="0.2">
      <c r="A3869" t="s">
        <v>158</v>
      </c>
      <c r="B3869" s="144" t="s">
        <v>170</v>
      </c>
      <c r="C3869">
        <v>781</v>
      </c>
      <c r="D3869" t="str">
        <f>VLOOKUP(Oliusala[[#This Row],[postnumer]],Sveitarfelog[#All],4,FALSE)</f>
        <v>Sveitarfélagið Hornafjörður</v>
      </c>
      <c r="E3869" t="str">
        <f>VLOOKUP(Oliusala[[#This Row],[postnumer]],Sveitarfelog[#All],5,FALSE)</f>
        <v>Suðurland</v>
      </c>
      <c r="F3869" t="s">
        <v>24</v>
      </c>
      <c r="G3869" t="s">
        <v>24</v>
      </c>
      <c r="H3869" t="s">
        <v>60</v>
      </c>
      <c r="I3869" s="1">
        <v>26896</v>
      </c>
      <c r="J3869" s="2">
        <f>VLOOKUP(Oliusala[[#This Row],[tegund]],Tegundir!$B$2:$D$19,3,FALSE)*Oliusala[[#This Row],[magn]]/1000</f>
        <v>23.265040000000003</v>
      </c>
      <c r="K3869">
        <v>2012</v>
      </c>
      <c r="L3869" t="s">
        <v>18</v>
      </c>
      <c r="M3869" s="144" t="s">
        <v>59</v>
      </c>
    </row>
    <row r="3870" spans="1:15" x14ac:dyDescent="0.2">
      <c r="A3870" t="s">
        <v>57</v>
      </c>
      <c r="B3870" s="144" t="s">
        <v>170</v>
      </c>
      <c r="C3870">
        <v>781</v>
      </c>
      <c r="D3870" t="str">
        <f>VLOOKUP(Oliusala[[#This Row],[postnumer]],Sveitarfelog[#All],4,FALSE)</f>
        <v>Sveitarfélagið Hornafjörður</v>
      </c>
      <c r="E3870" t="str">
        <f>VLOOKUP(Oliusala[[#This Row],[postnumer]],Sveitarfelog[#All],5,FALSE)</f>
        <v>Suðurland</v>
      </c>
      <c r="F3870" t="s">
        <v>24</v>
      </c>
      <c r="G3870" t="s">
        <v>24</v>
      </c>
      <c r="H3870" t="s">
        <v>60</v>
      </c>
      <c r="I3870" s="1">
        <v>11872</v>
      </c>
      <c r="J3870" s="2">
        <f>VLOOKUP(Oliusala[[#This Row],[tegund]],Tegundir!$B$2:$D$19,3,FALSE)*Oliusala[[#This Row],[magn]]/1000</f>
        <v>10.26928</v>
      </c>
      <c r="K3870">
        <v>2012</v>
      </c>
      <c r="L3870" t="s">
        <v>18</v>
      </c>
      <c r="M3870" s="144" t="s">
        <v>59</v>
      </c>
    </row>
    <row r="3871" spans="1:15" x14ac:dyDescent="0.2">
      <c r="A3871" t="s">
        <v>57</v>
      </c>
      <c r="B3871" s="144" t="s">
        <v>170</v>
      </c>
      <c r="C3871">
        <v>781</v>
      </c>
      <c r="D3871" t="str">
        <f>VLOOKUP(Oliusala[[#This Row],[postnumer]],Sveitarfelog[#All],4,FALSE)</f>
        <v>Sveitarfélagið Hornafjörður</v>
      </c>
      <c r="E3871" t="str">
        <f>VLOOKUP(Oliusala[[#This Row],[postnumer]],Sveitarfelog[#All],5,FALSE)</f>
        <v>Suðurland</v>
      </c>
      <c r="F3871" t="s">
        <v>30</v>
      </c>
      <c r="G3871" t="s">
        <v>24</v>
      </c>
      <c r="H3871" t="s">
        <v>60</v>
      </c>
      <c r="I3871" s="1">
        <v>13604</v>
      </c>
      <c r="J3871" s="2">
        <f>VLOOKUP(Oliusala[[#This Row],[tegund]],Tegundir!$B$2:$D$19,3,FALSE)*Oliusala[[#This Row],[magn]]/1000</f>
        <v>11.76746</v>
      </c>
      <c r="K3871">
        <v>2012</v>
      </c>
      <c r="L3871" t="s">
        <v>19</v>
      </c>
      <c r="M3871" s="144" t="s">
        <v>59</v>
      </c>
      <c r="O3871" s="144" t="s">
        <v>1998</v>
      </c>
    </row>
    <row r="3872" spans="1:15" x14ac:dyDescent="0.2">
      <c r="A3872" t="s">
        <v>63</v>
      </c>
      <c r="B3872" s="144" t="s">
        <v>171</v>
      </c>
      <c r="C3872">
        <v>781</v>
      </c>
      <c r="D3872" t="str">
        <f>VLOOKUP(Oliusala[[#This Row],[postnumer]],Sveitarfelog[#All],4,FALSE)</f>
        <v>Sveitarfélagið Hornafjörður</v>
      </c>
      <c r="E3872" t="str">
        <f>VLOOKUP(Oliusala[[#This Row],[postnumer]],Sveitarfelog[#All],5,FALSE)</f>
        <v>Suðurland</v>
      </c>
      <c r="F3872" t="s">
        <v>24</v>
      </c>
      <c r="G3872" t="s">
        <v>24</v>
      </c>
      <c r="H3872" t="s">
        <v>58</v>
      </c>
      <c r="I3872" s="1">
        <v>612917</v>
      </c>
      <c r="J3872" s="2">
        <f>VLOOKUP(Oliusala[[#This Row],[tegund]],Tegundir!$B$2:$D$19,3,FALSE)*Oliusala[[#This Row],[magn]]/1000</f>
        <v>530.17320499999994</v>
      </c>
      <c r="K3872">
        <v>2012</v>
      </c>
      <c r="L3872" t="s">
        <v>18</v>
      </c>
      <c r="M3872" s="144" t="s">
        <v>59</v>
      </c>
    </row>
    <row r="3873" spans="1:15" x14ac:dyDescent="0.2">
      <c r="A3873" t="s">
        <v>63</v>
      </c>
      <c r="B3873" s="144" t="s">
        <v>169</v>
      </c>
      <c r="C3873">
        <v>781</v>
      </c>
      <c r="D3873" t="str">
        <f>VLOOKUP(Oliusala[[#This Row],[postnumer]],Sveitarfelog[#All],4,FALSE)</f>
        <v>Sveitarfélagið Hornafjörður</v>
      </c>
      <c r="E3873" t="str">
        <f>VLOOKUP(Oliusala[[#This Row],[postnumer]],Sveitarfelog[#All],5,FALSE)</f>
        <v>Suðurland</v>
      </c>
      <c r="F3873" t="s">
        <v>24</v>
      </c>
      <c r="G3873" t="s">
        <v>24</v>
      </c>
      <c r="H3873" t="s">
        <v>58</v>
      </c>
      <c r="I3873" s="1">
        <v>78221</v>
      </c>
      <c r="J3873" s="2">
        <f>VLOOKUP(Oliusala[[#This Row],[tegund]],Tegundir!$B$2:$D$19,3,FALSE)*Oliusala[[#This Row],[magn]]/1000</f>
        <v>67.661164999999997</v>
      </c>
      <c r="K3873">
        <v>2012</v>
      </c>
      <c r="L3873" t="s">
        <v>18</v>
      </c>
      <c r="M3873" s="144" t="s">
        <v>59</v>
      </c>
    </row>
    <row r="3874" spans="1:15" x14ac:dyDescent="0.2">
      <c r="A3874" t="s">
        <v>63</v>
      </c>
      <c r="B3874" s="144" t="s">
        <v>170</v>
      </c>
      <c r="C3874">
        <v>781</v>
      </c>
      <c r="D3874" t="str">
        <f>VLOOKUP(Oliusala[[#This Row],[postnumer]],Sveitarfelog[#All],4,FALSE)</f>
        <v>Sveitarfélagið Hornafjörður</v>
      </c>
      <c r="E3874" t="str">
        <f>VLOOKUP(Oliusala[[#This Row],[postnumer]],Sveitarfelog[#All],5,FALSE)</f>
        <v>Suðurland</v>
      </c>
      <c r="F3874" t="s">
        <v>24</v>
      </c>
      <c r="G3874" t="s">
        <v>24</v>
      </c>
      <c r="H3874" t="s">
        <v>58</v>
      </c>
      <c r="I3874" s="1">
        <v>164934</v>
      </c>
      <c r="J3874" s="2">
        <f>VLOOKUP(Oliusala[[#This Row],[tegund]],Tegundir!$B$2:$D$19,3,FALSE)*Oliusala[[#This Row],[magn]]/1000</f>
        <v>142.66791000000001</v>
      </c>
      <c r="K3874">
        <v>2012</v>
      </c>
      <c r="L3874" t="s">
        <v>18</v>
      </c>
      <c r="M3874" s="144" t="s">
        <v>59</v>
      </c>
    </row>
    <row r="3875" spans="1:15" x14ac:dyDescent="0.2">
      <c r="A3875" t="s">
        <v>63</v>
      </c>
      <c r="B3875" s="144" t="s">
        <v>183</v>
      </c>
      <c r="C3875">
        <v>815</v>
      </c>
      <c r="D3875" t="str">
        <f>VLOOKUP(Oliusala[[#This Row],[postnumer]],Sveitarfelog[#All],4,FALSE)</f>
        <v>Hveragerðisbær,Sveitarfélagið Ölfus</v>
      </c>
      <c r="E3875" t="str">
        <f>VLOOKUP(Oliusala[[#This Row],[postnumer]],Sveitarfelog[#All],5,FALSE)</f>
        <v>Suðurland</v>
      </c>
      <c r="F3875" t="s">
        <v>25</v>
      </c>
      <c r="G3875" t="s">
        <v>24</v>
      </c>
      <c r="H3875" t="s">
        <v>58</v>
      </c>
      <c r="I3875" s="1">
        <v>18912</v>
      </c>
      <c r="J3875" s="2">
        <f>VLOOKUP(Oliusala[[#This Row],[tegund]],Tegundir!$B$2:$D$19,3,FALSE)*Oliusala[[#This Row],[magn]]/1000</f>
        <v>16.358879999999999</v>
      </c>
      <c r="K3875">
        <v>2012</v>
      </c>
      <c r="L3875" t="s">
        <v>19</v>
      </c>
      <c r="M3875" s="144" t="s">
        <v>59</v>
      </c>
      <c r="O3875" s="144" t="s">
        <v>1997</v>
      </c>
    </row>
    <row r="3876" spans="1:15" x14ac:dyDescent="0.2">
      <c r="A3876" t="s">
        <v>63</v>
      </c>
      <c r="B3876" s="144" t="s">
        <v>184</v>
      </c>
      <c r="C3876">
        <v>820</v>
      </c>
      <c r="D3876" t="str">
        <f>VLOOKUP(Oliusala[[#This Row],[postnumer]],Sveitarfelog[#All],4,FALSE)</f>
        <v>Flóahreppur,Sveitarfélagið Árborg</v>
      </c>
      <c r="E3876" t="str">
        <f>VLOOKUP(Oliusala[[#This Row],[postnumer]],Sveitarfelog[#All],5,FALSE)</f>
        <v>Suðurland</v>
      </c>
      <c r="F3876" t="s">
        <v>25</v>
      </c>
      <c r="G3876" t="s">
        <v>24</v>
      </c>
      <c r="H3876" t="s">
        <v>58</v>
      </c>
      <c r="I3876" s="1">
        <v>25861</v>
      </c>
      <c r="J3876" s="2">
        <f>VLOOKUP(Oliusala[[#This Row],[tegund]],Tegundir!$B$2:$D$19,3,FALSE)*Oliusala[[#This Row],[magn]]/1000</f>
        <v>22.369765000000001</v>
      </c>
      <c r="K3876">
        <v>2012</v>
      </c>
      <c r="L3876" t="s">
        <v>18</v>
      </c>
      <c r="M3876" s="144" t="s">
        <v>59</v>
      </c>
    </row>
    <row r="3877" spans="1:15" x14ac:dyDescent="0.2">
      <c r="A3877" t="s">
        <v>63</v>
      </c>
      <c r="B3877" s="144" t="s">
        <v>185</v>
      </c>
      <c r="C3877">
        <v>825</v>
      </c>
      <c r="D3877" t="str">
        <f>VLOOKUP(Oliusala[[#This Row],[postnumer]],Sveitarfelog[#All],4,FALSE)</f>
        <v>Flóahreppur,Sveitarfélagið Árborg</v>
      </c>
      <c r="E3877" t="str">
        <f>VLOOKUP(Oliusala[[#This Row],[postnumer]],Sveitarfelog[#All],5,FALSE)</f>
        <v>Suðurland</v>
      </c>
      <c r="F3877" t="s">
        <v>25</v>
      </c>
      <c r="G3877" t="s">
        <v>24</v>
      </c>
      <c r="H3877" t="s">
        <v>58</v>
      </c>
      <c r="I3877" s="1">
        <v>16428</v>
      </c>
      <c r="J3877" s="2">
        <f>VLOOKUP(Oliusala[[#This Row],[tegund]],Tegundir!$B$2:$D$19,3,FALSE)*Oliusala[[#This Row],[magn]]/1000</f>
        <v>14.21022</v>
      </c>
      <c r="K3877">
        <v>2012</v>
      </c>
      <c r="L3877" t="s">
        <v>18</v>
      </c>
      <c r="M3877" s="144" t="s">
        <v>59</v>
      </c>
    </row>
    <row r="3878" spans="1:15" x14ac:dyDescent="0.2">
      <c r="A3878" t="s">
        <v>57</v>
      </c>
      <c r="B3878" s="144" t="s">
        <v>172</v>
      </c>
      <c r="C3878">
        <v>785</v>
      </c>
      <c r="D3878" t="str">
        <f>VLOOKUP(Oliusala[[#This Row],[postnumer]],Sveitarfelog[#All],4,FALSE)</f>
        <v>Sveitarfélagið Hornafjörður</v>
      </c>
      <c r="E3878" t="str">
        <f>VLOOKUP(Oliusala[[#This Row],[postnumer]],Sveitarfelog[#All],5,FALSE)</f>
        <v>Suðurland</v>
      </c>
      <c r="F3878" t="s">
        <v>24</v>
      </c>
      <c r="G3878" t="s">
        <v>24</v>
      </c>
      <c r="H3878" t="s">
        <v>60</v>
      </c>
      <c r="I3878" s="1">
        <v>5441</v>
      </c>
      <c r="J3878" s="2">
        <f>VLOOKUP(Oliusala[[#This Row],[tegund]],Tegundir!$B$2:$D$19,3,FALSE)*Oliusala[[#This Row],[magn]]/1000</f>
        <v>4.7064650000000006</v>
      </c>
      <c r="K3878">
        <v>2012</v>
      </c>
      <c r="L3878" t="s">
        <v>18</v>
      </c>
      <c r="M3878" s="144" t="s">
        <v>59</v>
      </c>
    </row>
    <row r="3879" spans="1:15" x14ac:dyDescent="0.2">
      <c r="A3879" t="s">
        <v>63</v>
      </c>
      <c r="B3879" s="144" t="s">
        <v>172</v>
      </c>
      <c r="C3879">
        <v>785</v>
      </c>
      <c r="D3879" t="str">
        <f>VLOOKUP(Oliusala[[#This Row],[postnumer]],Sveitarfelog[#All],4,FALSE)</f>
        <v>Sveitarfélagið Hornafjörður</v>
      </c>
      <c r="E3879" t="str">
        <f>VLOOKUP(Oliusala[[#This Row],[postnumer]],Sveitarfelog[#All],5,FALSE)</f>
        <v>Suðurland</v>
      </c>
      <c r="F3879" t="s">
        <v>24</v>
      </c>
      <c r="G3879" t="s">
        <v>24</v>
      </c>
      <c r="H3879" t="s">
        <v>58</v>
      </c>
      <c r="I3879" s="1">
        <v>65696</v>
      </c>
      <c r="J3879" s="2">
        <f>VLOOKUP(Oliusala[[#This Row],[tegund]],Tegundir!$B$2:$D$19,3,FALSE)*Oliusala[[#This Row],[magn]]/1000</f>
        <v>56.827040000000004</v>
      </c>
      <c r="K3879">
        <v>2012</v>
      </c>
      <c r="L3879" t="s">
        <v>18</v>
      </c>
      <c r="M3879" s="144" t="s">
        <v>59</v>
      </c>
    </row>
    <row r="3880" spans="1:15" x14ac:dyDescent="0.2">
      <c r="A3880" t="s">
        <v>63</v>
      </c>
      <c r="B3880" s="144" t="s">
        <v>186</v>
      </c>
      <c r="C3880">
        <v>840</v>
      </c>
      <c r="D3880" t="str">
        <f>VLOOKUP(Oliusala[[#This Row],[postnumer]],Sveitarfelog[#All],4,FALSE)</f>
        <v>Bláskógabyggð,Grímsnes- og Grafningshreppur,Hrunamannahreppur,Skeiða- og Gnúpverjahreppur</v>
      </c>
      <c r="E3880" t="str">
        <f>VLOOKUP(Oliusala[[#This Row],[postnumer]],Sveitarfelog[#All],5,FALSE)</f>
        <v>Suðurland</v>
      </c>
      <c r="F3880" t="s">
        <v>25</v>
      </c>
      <c r="G3880" t="s">
        <v>24</v>
      </c>
      <c r="H3880" t="s">
        <v>58</v>
      </c>
      <c r="I3880" s="1">
        <v>28574</v>
      </c>
      <c r="J3880" s="2">
        <f>VLOOKUP(Oliusala[[#This Row],[tegund]],Tegundir!$B$2:$D$19,3,FALSE)*Oliusala[[#This Row],[magn]]/1000</f>
        <v>24.71651</v>
      </c>
      <c r="K3880">
        <v>2012</v>
      </c>
      <c r="L3880" t="s">
        <v>18</v>
      </c>
      <c r="M3880" s="144" t="s">
        <v>59</v>
      </c>
    </row>
    <row r="3881" spans="1:15" x14ac:dyDescent="0.2">
      <c r="A3881" t="s">
        <v>63</v>
      </c>
      <c r="B3881" s="144" t="s">
        <v>188</v>
      </c>
      <c r="C3881">
        <v>845</v>
      </c>
      <c r="D3881" t="str">
        <f>VLOOKUP(Oliusala[[#This Row],[postnumer]],Sveitarfelog[#All],4,FALSE)</f>
        <v>Bláskógabyggð,Grímsnes- og Grafningshreppur,Hrunamannahreppur,Skeiða- og Gnúpverjahreppur</v>
      </c>
      <c r="E3881" t="str">
        <f>VLOOKUP(Oliusala[[#This Row],[postnumer]],Sveitarfelog[#All],5,FALSE)</f>
        <v>Suðurland</v>
      </c>
      <c r="F3881" t="s">
        <v>25</v>
      </c>
      <c r="G3881" t="s">
        <v>24</v>
      </c>
      <c r="H3881" t="s">
        <v>58</v>
      </c>
      <c r="I3881" s="1">
        <v>34381</v>
      </c>
      <c r="J3881" s="2">
        <f>VLOOKUP(Oliusala[[#This Row],[tegund]],Tegundir!$B$2:$D$19,3,FALSE)*Oliusala[[#This Row],[magn]]/1000</f>
        <v>29.739564999999999</v>
      </c>
      <c r="K3881">
        <v>2012</v>
      </c>
      <c r="L3881" t="s">
        <v>1955</v>
      </c>
      <c r="M3881" s="144" t="s">
        <v>59</v>
      </c>
    </row>
    <row r="3882" spans="1:15" x14ac:dyDescent="0.2">
      <c r="A3882" t="s">
        <v>63</v>
      </c>
      <c r="B3882" s="144" t="s">
        <v>163</v>
      </c>
      <c r="C3882">
        <v>850</v>
      </c>
      <c r="D3882" t="str">
        <f>VLOOKUP(Oliusala[[#This Row],[postnumer]],Sveitarfelog[#All],4,FALSE)</f>
        <v>Ásahreppur,Rangárþing ytra</v>
      </c>
      <c r="E3882" t="str">
        <f>VLOOKUP(Oliusala[[#This Row],[postnumer]],Sveitarfelog[#All],5,FALSE)</f>
        <v>Suðurland</v>
      </c>
      <c r="F3882" t="s">
        <v>25</v>
      </c>
      <c r="G3882" t="s">
        <v>24</v>
      </c>
      <c r="H3882" t="s">
        <v>58</v>
      </c>
      <c r="I3882" s="1">
        <v>96339</v>
      </c>
      <c r="J3882" s="2">
        <f>VLOOKUP(Oliusala[[#This Row],[tegund]],Tegundir!$B$2:$D$19,3,FALSE)*Oliusala[[#This Row],[magn]]/1000</f>
        <v>83.333235000000002</v>
      </c>
      <c r="K3882">
        <v>2012</v>
      </c>
      <c r="L3882" t="s">
        <v>1955</v>
      </c>
      <c r="M3882" s="144" t="s">
        <v>59</v>
      </c>
    </row>
    <row r="3883" spans="1:15" x14ac:dyDescent="0.2">
      <c r="A3883" t="s">
        <v>63</v>
      </c>
      <c r="B3883" s="144" t="s">
        <v>191</v>
      </c>
      <c r="C3883">
        <v>851</v>
      </c>
      <c r="D3883" t="str">
        <f>VLOOKUP(Oliusala[[#This Row],[postnumer]],Sveitarfelog[#All],4,FALSE)</f>
        <v>Ásahreppur,Rangárþing ytra</v>
      </c>
      <c r="E3883" t="str">
        <f>VLOOKUP(Oliusala[[#This Row],[postnumer]],Sveitarfelog[#All],5,FALSE)</f>
        <v>Suðurland</v>
      </c>
      <c r="F3883" t="s">
        <v>25</v>
      </c>
      <c r="G3883" t="s">
        <v>24</v>
      </c>
      <c r="H3883" t="s">
        <v>58</v>
      </c>
      <c r="I3883" s="1">
        <v>84591</v>
      </c>
      <c r="J3883" s="2">
        <f>VLOOKUP(Oliusala[[#This Row],[tegund]],Tegundir!$B$2:$D$19,3,FALSE)*Oliusala[[#This Row],[magn]]/1000</f>
        <v>73.171214999999989</v>
      </c>
      <c r="K3883">
        <v>2012</v>
      </c>
      <c r="L3883" t="s">
        <v>1955</v>
      </c>
      <c r="M3883" s="144" t="s">
        <v>59</v>
      </c>
    </row>
    <row r="3884" spans="1:15" x14ac:dyDescent="0.2">
      <c r="A3884" t="s">
        <v>57</v>
      </c>
      <c r="B3884" s="144" t="s">
        <v>70</v>
      </c>
      <c r="C3884">
        <v>800</v>
      </c>
      <c r="D3884" t="str">
        <f>VLOOKUP(Oliusala[[#This Row],[postnumer]],Sveitarfelog[#All],4,FALSE)</f>
        <v>Flóahreppur,Sveitarfélagið Árborg</v>
      </c>
      <c r="E3884" t="str">
        <f>VLOOKUP(Oliusala[[#This Row],[postnumer]],Sveitarfelog[#All],5,FALSE)</f>
        <v>Suðurland</v>
      </c>
      <c r="F3884" t="s">
        <v>24</v>
      </c>
      <c r="G3884" t="s">
        <v>24</v>
      </c>
      <c r="H3884" t="s">
        <v>58</v>
      </c>
      <c r="I3884" s="1">
        <v>44750</v>
      </c>
      <c r="J3884" s="2">
        <f>VLOOKUP(Oliusala[[#This Row],[tegund]],Tegundir!$B$2:$D$19,3,FALSE)*Oliusala[[#This Row],[magn]]/1000</f>
        <v>38.708750000000002</v>
      </c>
      <c r="K3884">
        <v>2012</v>
      </c>
      <c r="L3884" t="s">
        <v>18</v>
      </c>
      <c r="M3884" s="144" t="s">
        <v>59</v>
      </c>
    </row>
    <row r="3885" spans="1:15" x14ac:dyDescent="0.2">
      <c r="A3885" t="s">
        <v>57</v>
      </c>
      <c r="B3885" s="144" t="s">
        <v>70</v>
      </c>
      <c r="C3885">
        <v>800</v>
      </c>
      <c r="D3885" t="str">
        <f>VLOOKUP(Oliusala[[#This Row],[postnumer]],Sveitarfelog[#All],4,FALSE)</f>
        <v>Flóahreppur,Sveitarfélagið Árborg</v>
      </c>
      <c r="E3885" t="str">
        <f>VLOOKUP(Oliusala[[#This Row],[postnumer]],Sveitarfelog[#All],5,FALSE)</f>
        <v>Suðurland</v>
      </c>
      <c r="F3885" t="s">
        <v>24</v>
      </c>
      <c r="G3885" t="s">
        <v>24</v>
      </c>
      <c r="H3885" t="s">
        <v>60</v>
      </c>
      <c r="I3885" s="1">
        <v>378896</v>
      </c>
      <c r="J3885" s="2">
        <f>VLOOKUP(Oliusala[[#This Row],[tegund]],Tegundir!$B$2:$D$19,3,FALSE)*Oliusala[[#This Row],[magn]]/1000</f>
        <v>327.74503999999996</v>
      </c>
      <c r="K3885">
        <v>2012</v>
      </c>
      <c r="L3885" t="s">
        <v>18</v>
      </c>
      <c r="M3885" s="144" t="s">
        <v>59</v>
      </c>
    </row>
    <row r="3886" spans="1:15" x14ac:dyDescent="0.2">
      <c r="A3886" t="s">
        <v>57</v>
      </c>
      <c r="B3886" s="144" t="s">
        <v>70</v>
      </c>
      <c r="C3886">
        <v>800</v>
      </c>
      <c r="D3886" t="str">
        <f>VLOOKUP(Oliusala[[#This Row],[postnumer]],Sveitarfelog[#All],4,FALSE)</f>
        <v>Flóahreppur,Sveitarfélagið Árborg</v>
      </c>
      <c r="E3886" t="str">
        <f>VLOOKUP(Oliusala[[#This Row],[postnumer]],Sveitarfelog[#All],5,FALSE)</f>
        <v>Suðurland</v>
      </c>
      <c r="F3886" t="s">
        <v>29</v>
      </c>
      <c r="G3886" t="s">
        <v>24</v>
      </c>
      <c r="H3886" t="s">
        <v>60</v>
      </c>
      <c r="I3886" s="1">
        <v>0</v>
      </c>
      <c r="J3886" s="2">
        <f>VLOOKUP(Oliusala[[#This Row],[tegund]],Tegundir!$B$2:$D$19,3,FALSE)*Oliusala[[#This Row],[magn]]/1000</f>
        <v>0</v>
      </c>
      <c r="K3886">
        <v>2012</v>
      </c>
      <c r="L3886" t="s">
        <v>19</v>
      </c>
      <c r="M3886" s="144" t="s">
        <v>59</v>
      </c>
      <c r="O3886" s="144" t="s">
        <v>1998</v>
      </c>
    </row>
    <row r="3887" spans="1:15" x14ac:dyDescent="0.2">
      <c r="A3887" t="s">
        <v>57</v>
      </c>
      <c r="B3887" s="144" t="s">
        <v>70</v>
      </c>
      <c r="C3887">
        <v>800</v>
      </c>
      <c r="D3887" t="str">
        <f>VLOOKUP(Oliusala[[#This Row],[postnumer]],Sveitarfelog[#All],4,FALSE)</f>
        <v>Flóahreppur,Sveitarfélagið Árborg</v>
      </c>
      <c r="E3887" t="str">
        <f>VLOOKUP(Oliusala[[#This Row],[postnumer]],Sveitarfelog[#All],5,FALSE)</f>
        <v>Suðurland</v>
      </c>
      <c r="F3887" t="s">
        <v>30</v>
      </c>
      <c r="G3887" t="s">
        <v>24</v>
      </c>
      <c r="H3887" t="s">
        <v>60</v>
      </c>
      <c r="I3887" s="1">
        <v>9129</v>
      </c>
      <c r="J3887" s="2">
        <f>VLOOKUP(Oliusala[[#This Row],[tegund]],Tegundir!$B$2:$D$19,3,FALSE)*Oliusala[[#This Row],[magn]]/1000</f>
        <v>7.896585</v>
      </c>
      <c r="K3887">
        <v>2012</v>
      </c>
      <c r="L3887" t="s">
        <v>19</v>
      </c>
      <c r="M3887" s="144" t="s">
        <v>59</v>
      </c>
      <c r="O3887" s="144" t="s">
        <v>1998</v>
      </c>
    </row>
    <row r="3888" spans="1:15" x14ac:dyDescent="0.2">
      <c r="A3888" t="s">
        <v>70</v>
      </c>
      <c r="B3888" s="144" t="s">
        <v>70</v>
      </c>
      <c r="C3888">
        <v>800</v>
      </c>
      <c r="D3888" t="str">
        <f>VLOOKUP(Oliusala[[#This Row],[postnumer]],Sveitarfelog[#All],4,FALSE)</f>
        <v>Flóahreppur,Sveitarfélagið Árborg</v>
      </c>
      <c r="E3888" t="str">
        <f>VLOOKUP(Oliusala[[#This Row],[postnumer]],Sveitarfelog[#All],5,FALSE)</f>
        <v>Suðurland</v>
      </c>
      <c r="F3888" t="s">
        <v>24</v>
      </c>
      <c r="G3888" t="s">
        <v>24</v>
      </c>
      <c r="H3888" t="s">
        <v>58</v>
      </c>
      <c r="I3888" s="1">
        <v>129901</v>
      </c>
      <c r="J3888" s="2">
        <f>VLOOKUP(Oliusala[[#This Row],[tegund]],Tegundir!$B$2:$D$19,3,FALSE)*Oliusala[[#This Row],[magn]]/1000</f>
        <v>112.36436500000001</v>
      </c>
      <c r="K3888">
        <v>2012</v>
      </c>
      <c r="L3888" t="s">
        <v>18</v>
      </c>
      <c r="M3888" s="144" t="s">
        <v>59</v>
      </c>
    </row>
    <row r="3889" spans="1:15" x14ac:dyDescent="0.2">
      <c r="A3889" t="s">
        <v>63</v>
      </c>
      <c r="B3889" s="144" t="s">
        <v>70</v>
      </c>
      <c r="C3889">
        <v>800</v>
      </c>
      <c r="D3889" t="str">
        <f>VLOOKUP(Oliusala[[#This Row],[postnumer]],Sveitarfelog[#All],4,FALSE)</f>
        <v>Flóahreppur,Sveitarfélagið Árborg</v>
      </c>
      <c r="E3889" t="str">
        <f>VLOOKUP(Oliusala[[#This Row],[postnumer]],Sveitarfelog[#All],5,FALSE)</f>
        <v>Suðurland</v>
      </c>
      <c r="F3889" t="s">
        <v>24</v>
      </c>
      <c r="G3889" t="s">
        <v>24</v>
      </c>
      <c r="H3889" t="s">
        <v>58</v>
      </c>
      <c r="I3889" s="1">
        <v>4751641</v>
      </c>
      <c r="J3889" s="2">
        <f>VLOOKUP(Oliusala[[#This Row],[tegund]],Tegundir!$B$2:$D$19,3,FALSE)*Oliusala[[#This Row],[magn]]/1000</f>
        <v>4110.1694649999999</v>
      </c>
      <c r="K3889">
        <v>2012</v>
      </c>
      <c r="L3889" t="s">
        <v>18</v>
      </c>
      <c r="M3889" s="144" t="s">
        <v>59</v>
      </c>
    </row>
    <row r="3890" spans="1:15" x14ac:dyDescent="0.2">
      <c r="A3890" t="s">
        <v>63</v>
      </c>
      <c r="B3890" s="144" t="s">
        <v>70</v>
      </c>
      <c r="C3890">
        <v>800</v>
      </c>
      <c r="D3890" t="str">
        <f>VLOOKUP(Oliusala[[#This Row],[postnumer]],Sveitarfelog[#All],4,FALSE)</f>
        <v>Flóahreppur,Sveitarfélagið Árborg</v>
      </c>
      <c r="E3890" t="str">
        <f>VLOOKUP(Oliusala[[#This Row],[postnumer]],Sveitarfelog[#All],5,FALSE)</f>
        <v>Suðurland</v>
      </c>
      <c r="F3890" t="s">
        <v>24</v>
      </c>
      <c r="G3890" t="s">
        <v>24</v>
      </c>
      <c r="H3890" t="s">
        <v>58</v>
      </c>
      <c r="I3890" s="1">
        <v>735508</v>
      </c>
      <c r="J3890" s="2">
        <f>VLOOKUP(Oliusala[[#This Row],[tegund]],Tegundir!$B$2:$D$19,3,FALSE)*Oliusala[[#This Row],[magn]]/1000</f>
        <v>636.21442000000002</v>
      </c>
      <c r="K3890">
        <v>2012</v>
      </c>
      <c r="L3890" t="s">
        <v>18</v>
      </c>
      <c r="M3890" s="144" t="s">
        <v>59</v>
      </c>
    </row>
    <row r="3891" spans="1:15" x14ac:dyDescent="0.2">
      <c r="A3891" t="s">
        <v>63</v>
      </c>
      <c r="B3891" s="144" t="s">
        <v>192</v>
      </c>
      <c r="C3891">
        <v>860</v>
      </c>
      <c r="D3891" t="str">
        <f>VLOOKUP(Oliusala[[#This Row],[postnumer]],Sveitarfelog[#All],4,FALSE)</f>
        <v>Rangárþing eystra</v>
      </c>
      <c r="E3891" t="str">
        <f>VLOOKUP(Oliusala[[#This Row],[postnumer]],Sveitarfelog[#All],5,FALSE)</f>
        <v>Suðurland</v>
      </c>
      <c r="F3891" t="s">
        <v>25</v>
      </c>
      <c r="G3891" t="s">
        <v>24</v>
      </c>
      <c r="H3891" t="s">
        <v>58</v>
      </c>
      <c r="I3891" s="1">
        <v>103247</v>
      </c>
      <c r="J3891" s="2">
        <f>VLOOKUP(Oliusala[[#This Row],[tegund]],Tegundir!$B$2:$D$19,3,FALSE)*Oliusala[[#This Row],[magn]]/1000</f>
        <v>89.308655000000002</v>
      </c>
      <c r="K3891">
        <v>2012</v>
      </c>
      <c r="L3891" t="s">
        <v>1955</v>
      </c>
      <c r="M3891" s="144" t="s">
        <v>59</v>
      </c>
    </row>
    <row r="3892" spans="1:15" x14ac:dyDescent="0.2">
      <c r="A3892" t="s">
        <v>63</v>
      </c>
      <c r="B3892" s="144" t="s">
        <v>194</v>
      </c>
      <c r="C3892">
        <v>870</v>
      </c>
      <c r="D3892" t="str">
        <f>VLOOKUP(Oliusala[[#This Row],[postnumer]],Sveitarfelog[#All],4,FALSE)</f>
        <v>Mýrdalshreppur</v>
      </c>
      <c r="E3892" t="str">
        <f>VLOOKUP(Oliusala[[#This Row],[postnumer]],Sveitarfelog[#All],5,FALSE)</f>
        <v>Suðurland</v>
      </c>
      <c r="F3892" t="s">
        <v>25</v>
      </c>
      <c r="G3892" t="s">
        <v>24</v>
      </c>
      <c r="H3892" t="s">
        <v>58</v>
      </c>
      <c r="I3892" s="1">
        <v>38517</v>
      </c>
      <c r="J3892" s="2">
        <f>VLOOKUP(Oliusala[[#This Row],[tegund]],Tegundir!$B$2:$D$19,3,FALSE)*Oliusala[[#This Row],[magn]]/1000</f>
        <v>33.317205000000001</v>
      </c>
      <c r="K3892">
        <v>2012</v>
      </c>
      <c r="L3892" t="s">
        <v>18</v>
      </c>
      <c r="M3892" s="144" t="s">
        <v>59</v>
      </c>
    </row>
    <row r="3893" spans="1:15" x14ac:dyDescent="0.2">
      <c r="A3893" t="s">
        <v>69</v>
      </c>
      <c r="B3893" s="144" t="s">
        <v>168</v>
      </c>
      <c r="C3893">
        <v>780</v>
      </c>
      <c r="D3893" t="str">
        <f>VLOOKUP(Oliusala[[#This Row],[postnumer]],Sveitarfelog[#All],4,FALSE)</f>
        <v>Sveitarfélagið Hornafjörður</v>
      </c>
      <c r="E3893" t="str">
        <f>VLOOKUP(Oliusala[[#This Row],[postnumer]],Sveitarfelog[#All],5,FALSE)</f>
        <v>Suðurland</v>
      </c>
      <c r="F3893" t="s">
        <v>25</v>
      </c>
      <c r="G3893" t="s">
        <v>24</v>
      </c>
      <c r="H3893" t="s">
        <v>60</v>
      </c>
      <c r="I3893" s="1">
        <v>35561</v>
      </c>
      <c r="J3893" s="2">
        <f>VLOOKUP(Oliusala[[#This Row],[tegund]],Tegundir!$B$2:$D$19,3,FALSE)*Oliusala[[#This Row],[magn]]/1000</f>
        <v>30.760265</v>
      </c>
      <c r="K3893">
        <v>2012</v>
      </c>
      <c r="L3893" t="s">
        <v>19</v>
      </c>
      <c r="M3893" s="144" t="s">
        <v>59</v>
      </c>
      <c r="O3893" s="144" t="s">
        <v>1997</v>
      </c>
    </row>
    <row r="3894" spans="1:15" x14ac:dyDescent="0.2">
      <c r="A3894" t="s">
        <v>158</v>
      </c>
      <c r="B3894" s="144" t="s">
        <v>168</v>
      </c>
      <c r="C3894">
        <v>780</v>
      </c>
      <c r="D3894" t="str">
        <f>VLOOKUP(Oliusala[[#This Row],[postnumer]],Sveitarfelog[#All],4,FALSE)</f>
        <v>Sveitarfélagið Hornafjörður</v>
      </c>
      <c r="E3894" t="str">
        <f>VLOOKUP(Oliusala[[#This Row],[postnumer]],Sveitarfelog[#All],5,FALSE)</f>
        <v>Suðurland</v>
      </c>
      <c r="F3894" t="s">
        <v>25</v>
      </c>
      <c r="G3894" t="s">
        <v>24</v>
      </c>
      <c r="H3894" t="s">
        <v>58</v>
      </c>
      <c r="I3894" s="1">
        <v>238623</v>
      </c>
      <c r="J3894" s="2">
        <f>VLOOKUP(Oliusala[[#This Row],[tegund]],Tegundir!$B$2:$D$19,3,FALSE)*Oliusala[[#This Row],[magn]]/1000</f>
        <v>206.408895</v>
      </c>
      <c r="K3894">
        <v>2012</v>
      </c>
      <c r="L3894" t="s">
        <v>19</v>
      </c>
      <c r="M3894" s="144" t="s">
        <v>59</v>
      </c>
      <c r="O3894" s="144" t="s">
        <v>1997</v>
      </c>
    </row>
    <row r="3895" spans="1:15" x14ac:dyDescent="0.2">
      <c r="A3895" t="s">
        <v>57</v>
      </c>
      <c r="B3895" s="144" t="s">
        <v>168</v>
      </c>
      <c r="C3895">
        <v>780</v>
      </c>
      <c r="D3895" t="str">
        <f>VLOOKUP(Oliusala[[#This Row],[postnumer]],Sveitarfelog[#All],4,FALSE)</f>
        <v>Sveitarfélagið Hornafjörður</v>
      </c>
      <c r="E3895" t="str">
        <f>VLOOKUP(Oliusala[[#This Row],[postnumer]],Sveitarfelog[#All],5,FALSE)</f>
        <v>Suðurland</v>
      </c>
      <c r="F3895" t="s">
        <v>25</v>
      </c>
      <c r="G3895" t="s">
        <v>24</v>
      </c>
      <c r="H3895" t="s">
        <v>60</v>
      </c>
      <c r="I3895" s="1">
        <v>4143</v>
      </c>
      <c r="J3895" s="2">
        <f>VLOOKUP(Oliusala[[#This Row],[tegund]],Tegundir!$B$2:$D$19,3,FALSE)*Oliusala[[#This Row],[magn]]/1000</f>
        <v>3.5836950000000001</v>
      </c>
      <c r="K3895">
        <v>2012</v>
      </c>
      <c r="L3895" t="s">
        <v>19</v>
      </c>
      <c r="M3895" s="144" t="s">
        <v>59</v>
      </c>
      <c r="O3895" s="144" t="s">
        <v>1997</v>
      </c>
    </row>
    <row r="3896" spans="1:15" x14ac:dyDescent="0.2">
      <c r="A3896" t="s">
        <v>158</v>
      </c>
      <c r="B3896" s="144" t="s">
        <v>169</v>
      </c>
      <c r="C3896">
        <v>781</v>
      </c>
      <c r="D3896" t="str">
        <f>VLOOKUP(Oliusala[[#This Row],[postnumer]],Sveitarfelog[#All],4,FALSE)</f>
        <v>Sveitarfélagið Hornafjörður</v>
      </c>
      <c r="E3896" t="str">
        <f>VLOOKUP(Oliusala[[#This Row],[postnumer]],Sveitarfelog[#All],5,FALSE)</f>
        <v>Suðurland</v>
      </c>
      <c r="F3896" t="s">
        <v>25</v>
      </c>
      <c r="G3896" t="s">
        <v>24</v>
      </c>
      <c r="H3896" t="s">
        <v>60</v>
      </c>
      <c r="I3896" s="1">
        <v>28155</v>
      </c>
      <c r="J3896" s="2">
        <f>VLOOKUP(Oliusala[[#This Row],[tegund]],Tegundir!$B$2:$D$19,3,FALSE)*Oliusala[[#This Row],[magn]]/1000</f>
        <v>24.354075000000002</v>
      </c>
      <c r="K3896">
        <v>2012</v>
      </c>
      <c r="L3896" t="s">
        <v>1955</v>
      </c>
      <c r="M3896" s="144" t="s">
        <v>59</v>
      </c>
    </row>
    <row r="3897" spans="1:15" x14ac:dyDescent="0.2">
      <c r="A3897" t="s">
        <v>158</v>
      </c>
      <c r="B3897" s="144" t="s">
        <v>170</v>
      </c>
      <c r="C3897">
        <v>781</v>
      </c>
      <c r="D3897" t="str">
        <f>VLOOKUP(Oliusala[[#This Row],[postnumer]],Sveitarfelog[#All],4,FALSE)</f>
        <v>Sveitarfélagið Hornafjörður</v>
      </c>
      <c r="E3897" t="str">
        <f>VLOOKUP(Oliusala[[#This Row],[postnumer]],Sveitarfelog[#All],5,FALSE)</f>
        <v>Suðurland</v>
      </c>
      <c r="F3897" t="s">
        <v>25</v>
      </c>
      <c r="G3897" t="s">
        <v>24</v>
      </c>
      <c r="H3897" t="s">
        <v>60</v>
      </c>
      <c r="I3897" s="1">
        <v>35507</v>
      </c>
      <c r="J3897" s="2">
        <f>VLOOKUP(Oliusala[[#This Row],[tegund]],Tegundir!$B$2:$D$19,3,FALSE)*Oliusala[[#This Row],[magn]]/1000</f>
        <v>30.713554999999999</v>
      </c>
      <c r="K3897">
        <v>2012</v>
      </c>
      <c r="L3897" t="s">
        <v>1955</v>
      </c>
      <c r="M3897" s="144" t="s">
        <v>59</v>
      </c>
    </row>
    <row r="3898" spans="1:15" x14ac:dyDescent="0.2">
      <c r="A3898" t="s">
        <v>57</v>
      </c>
      <c r="B3898" s="144" t="s">
        <v>171</v>
      </c>
      <c r="C3898">
        <v>781</v>
      </c>
      <c r="D3898" t="str">
        <f>VLOOKUP(Oliusala[[#This Row],[postnumer]],Sveitarfelog[#All],4,FALSE)</f>
        <v>Sveitarfélagið Hornafjörður</v>
      </c>
      <c r="E3898" t="str">
        <f>VLOOKUP(Oliusala[[#This Row],[postnumer]],Sveitarfelog[#All],5,FALSE)</f>
        <v>Suðurland</v>
      </c>
      <c r="F3898" t="s">
        <v>25</v>
      </c>
      <c r="G3898" t="s">
        <v>24</v>
      </c>
      <c r="H3898" t="s">
        <v>60</v>
      </c>
      <c r="I3898" s="1">
        <v>499</v>
      </c>
      <c r="J3898" s="2">
        <f>VLOOKUP(Oliusala[[#This Row],[tegund]],Tegundir!$B$2:$D$19,3,FALSE)*Oliusala[[#This Row],[magn]]/1000</f>
        <v>0.43163499999999999</v>
      </c>
      <c r="K3898">
        <v>2012</v>
      </c>
      <c r="L3898" t="s">
        <v>1955</v>
      </c>
      <c r="M3898" s="144" t="s">
        <v>59</v>
      </c>
    </row>
    <row r="3899" spans="1:15" x14ac:dyDescent="0.2">
      <c r="A3899" t="s">
        <v>57</v>
      </c>
      <c r="B3899" s="144" t="s">
        <v>169</v>
      </c>
      <c r="C3899">
        <v>781</v>
      </c>
      <c r="D3899" t="str">
        <f>VLOOKUP(Oliusala[[#This Row],[postnumer]],Sveitarfelog[#All],4,FALSE)</f>
        <v>Sveitarfélagið Hornafjörður</v>
      </c>
      <c r="E3899" t="str">
        <f>VLOOKUP(Oliusala[[#This Row],[postnumer]],Sveitarfelog[#All],5,FALSE)</f>
        <v>Suðurland</v>
      </c>
      <c r="F3899" t="s">
        <v>25</v>
      </c>
      <c r="G3899" t="s">
        <v>24</v>
      </c>
      <c r="H3899" t="s">
        <v>60</v>
      </c>
      <c r="I3899" s="1">
        <v>50680</v>
      </c>
      <c r="J3899" s="2">
        <f>VLOOKUP(Oliusala[[#This Row],[tegund]],Tegundir!$B$2:$D$19,3,FALSE)*Oliusala[[#This Row],[magn]]/1000</f>
        <v>43.838200000000001</v>
      </c>
      <c r="K3899">
        <v>2012</v>
      </c>
      <c r="L3899" t="s">
        <v>1955</v>
      </c>
      <c r="M3899" s="144" t="s">
        <v>59</v>
      </c>
    </row>
    <row r="3900" spans="1:15" x14ac:dyDescent="0.2">
      <c r="A3900" t="s">
        <v>57</v>
      </c>
      <c r="B3900" s="144" t="s">
        <v>170</v>
      </c>
      <c r="C3900">
        <v>781</v>
      </c>
      <c r="D3900" t="str">
        <f>VLOOKUP(Oliusala[[#This Row],[postnumer]],Sveitarfelog[#All],4,FALSE)</f>
        <v>Sveitarfélagið Hornafjörður</v>
      </c>
      <c r="E3900" t="str">
        <f>VLOOKUP(Oliusala[[#This Row],[postnumer]],Sveitarfelog[#All],5,FALSE)</f>
        <v>Suðurland</v>
      </c>
      <c r="F3900" t="s">
        <v>25</v>
      </c>
      <c r="G3900" t="s">
        <v>24</v>
      </c>
      <c r="H3900" t="s">
        <v>60</v>
      </c>
      <c r="I3900" s="1">
        <v>167776</v>
      </c>
      <c r="J3900" s="2">
        <f>VLOOKUP(Oliusala[[#This Row],[tegund]],Tegundir!$B$2:$D$19,3,FALSE)*Oliusala[[#This Row],[magn]]/1000</f>
        <v>145.12624</v>
      </c>
      <c r="K3900">
        <v>2012</v>
      </c>
      <c r="L3900" t="s">
        <v>1955</v>
      </c>
      <c r="M3900" s="144" t="s">
        <v>59</v>
      </c>
    </row>
    <row r="3901" spans="1:15" x14ac:dyDescent="0.2">
      <c r="A3901" t="s">
        <v>57</v>
      </c>
      <c r="B3901" s="144" t="s">
        <v>175</v>
      </c>
      <c r="C3901">
        <v>801</v>
      </c>
      <c r="D3901" t="str">
        <f>VLOOKUP(Oliusala[[#This Row],[postnumer]],Sveitarfelog[#All],4,FALSE)</f>
        <v>Flóahreppur,Sveitarfélagið Árborg</v>
      </c>
      <c r="E3901" t="str">
        <f>VLOOKUP(Oliusala[[#This Row],[postnumer]],Sveitarfelog[#All],5,FALSE)</f>
        <v>Suðurland</v>
      </c>
      <c r="F3901" t="s">
        <v>24</v>
      </c>
      <c r="G3901" t="s">
        <v>24</v>
      </c>
      <c r="H3901" t="s">
        <v>60</v>
      </c>
      <c r="I3901" s="1">
        <v>262484</v>
      </c>
      <c r="J3901" s="2">
        <f>VLOOKUP(Oliusala[[#This Row],[tegund]],Tegundir!$B$2:$D$19,3,FALSE)*Oliusala[[#This Row],[magn]]/1000</f>
        <v>227.04866000000001</v>
      </c>
      <c r="K3901">
        <v>2012</v>
      </c>
      <c r="L3901" t="s">
        <v>18</v>
      </c>
      <c r="M3901" s="144" t="s">
        <v>59</v>
      </c>
    </row>
    <row r="3902" spans="1:15" x14ac:dyDescent="0.2">
      <c r="A3902" t="s">
        <v>57</v>
      </c>
      <c r="B3902" s="144" t="s">
        <v>174</v>
      </c>
      <c r="C3902">
        <v>801</v>
      </c>
      <c r="D3902" t="str">
        <f>VLOOKUP(Oliusala[[#This Row],[postnumer]],Sveitarfelog[#All],4,FALSE)</f>
        <v>Flóahreppur,Sveitarfélagið Árborg</v>
      </c>
      <c r="E3902" t="str">
        <f>VLOOKUP(Oliusala[[#This Row],[postnumer]],Sveitarfelog[#All],5,FALSE)</f>
        <v>Suðurland</v>
      </c>
      <c r="F3902" t="s">
        <v>24</v>
      </c>
      <c r="G3902" t="s">
        <v>24</v>
      </c>
      <c r="H3902" t="s">
        <v>60</v>
      </c>
      <c r="I3902" s="1">
        <v>6473</v>
      </c>
      <c r="J3902" s="2">
        <f>VLOOKUP(Oliusala[[#This Row],[tegund]],Tegundir!$B$2:$D$19,3,FALSE)*Oliusala[[#This Row],[magn]]/1000</f>
        <v>5.5991449999999992</v>
      </c>
      <c r="K3902">
        <v>2012</v>
      </c>
      <c r="L3902" t="s">
        <v>18</v>
      </c>
      <c r="M3902" s="144" t="s">
        <v>59</v>
      </c>
    </row>
    <row r="3903" spans="1:15" x14ac:dyDescent="0.2">
      <c r="A3903" t="s">
        <v>70</v>
      </c>
      <c r="B3903" s="144" t="s">
        <v>175</v>
      </c>
      <c r="C3903">
        <v>801</v>
      </c>
      <c r="D3903" t="str">
        <f>VLOOKUP(Oliusala[[#This Row],[postnumer]],Sveitarfelog[#All],4,FALSE)</f>
        <v>Flóahreppur,Sveitarfélagið Árborg</v>
      </c>
      <c r="E3903" t="str">
        <f>VLOOKUP(Oliusala[[#This Row],[postnumer]],Sveitarfelog[#All],5,FALSE)</f>
        <v>Suðurland</v>
      </c>
      <c r="F3903" t="s">
        <v>24</v>
      </c>
      <c r="G3903" t="s">
        <v>24</v>
      </c>
      <c r="H3903" t="s">
        <v>60</v>
      </c>
      <c r="I3903" s="1">
        <v>20002</v>
      </c>
      <c r="J3903" s="2">
        <f>VLOOKUP(Oliusala[[#This Row],[tegund]],Tegundir!$B$2:$D$19,3,FALSE)*Oliusala[[#This Row],[magn]]/1000</f>
        <v>17.301729999999999</v>
      </c>
      <c r="K3903">
        <v>2012</v>
      </c>
      <c r="L3903" t="s">
        <v>18</v>
      </c>
      <c r="M3903" s="144" t="s">
        <v>59</v>
      </c>
    </row>
    <row r="3904" spans="1:15" x14ac:dyDescent="0.2">
      <c r="A3904" t="s">
        <v>70</v>
      </c>
      <c r="B3904" s="144" t="s">
        <v>176</v>
      </c>
      <c r="C3904">
        <v>801</v>
      </c>
      <c r="D3904" t="str">
        <f>VLOOKUP(Oliusala[[#This Row],[postnumer]],Sveitarfelog[#All],4,FALSE)</f>
        <v>Flóahreppur,Sveitarfélagið Árborg</v>
      </c>
      <c r="E3904" t="str">
        <f>VLOOKUP(Oliusala[[#This Row],[postnumer]],Sveitarfelog[#All],5,FALSE)</f>
        <v>Suðurland</v>
      </c>
      <c r="F3904" t="s">
        <v>24</v>
      </c>
      <c r="G3904" t="s">
        <v>24</v>
      </c>
      <c r="H3904" t="s">
        <v>60</v>
      </c>
      <c r="I3904" s="1">
        <v>6834</v>
      </c>
      <c r="J3904" s="2">
        <f>VLOOKUP(Oliusala[[#This Row],[tegund]],Tegundir!$B$2:$D$19,3,FALSE)*Oliusala[[#This Row],[magn]]/1000</f>
        <v>5.9114100000000001</v>
      </c>
      <c r="K3904">
        <v>2012</v>
      </c>
      <c r="L3904" t="s">
        <v>18</v>
      </c>
      <c r="M3904" s="144" t="s">
        <v>59</v>
      </c>
    </row>
    <row r="3905" spans="1:15" x14ac:dyDescent="0.2">
      <c r="A3905" t="s">
        <v>70</v>
      </c>
      <c r="B3905" s="144" t="s">
        <v>177</v>
      </c>
      <c r="C3905">
        <v>801</v>
      </c>
      <c r="D3905" t="str">
        <f>VLOOKUP(Oliusala[[#This Row],[postnumer]],Sveitarfelog[#All],4,FALSE)</f>
        <v>Flóahreppur,Sveitarfélagið Árborg</v>
      </c>
      <c r="E3905" t="str">
        <f>VLOOKUP(Oliusala[[#This Row],[postnumer]],Sveitarfelog[#All],5,FALSE)</f>
        <v>Suðurland</v>
      </c>
      <c r="F3905" t="s">
        <v>24</v>
      </c>
      <c r="G3905" t="s">
        <v>24</v>
      </c>
      <c r="H3905" t="s">
        <v>60</v>
      </c>
      <c r="I3905" s="1">
        <v>3037</v>
      </c>
      <c r="J3905" s="2">
        <f>VLOOKUP(Oliusala[[#This Row],[tegund]],Tegundir!$B$2:$D$19,3,FALSE)*Oliusala[[#This Row],[magn]]/1000</f>
        <v>2.627005</v>
      </c>
      <c r="K3905">
        <v>2012</v>
      </c>
      <c r="L3905" t="s">
        <v>18</v>
      </c>
      <c r="M3905" s="144" t="s">
        <v>59</v>
      </c>
    </row>
    <row r="3906" spans="1:15" x14ac:dyDescent="0.2">
      <c r="A3906" t="s">
        <v>70</v>
      </c>
      <c r="B3906" s="144" t="s">
        <v>174</v>
      </c>
      <c r="C3906">
        <v>801</v>
      </c>
      <c r="D3906" t="str">
        <f>VLOOKUP(Oliusala[[#This Row],[postnumer]],Sveitarfelog[#All],4,FALSE)</f>
        <v>Flóahreppur,Sveitarfélagið Árborg</v>
      </c>
      <c r="E3906" t="str">
        <f>VLOOKUP(Oliusala[[#This Row],[postnumer]],Sveitarfelog[#All],5,FALSE)</f>
        <v>Suðurland</v>
      </c>
      <c r="F3906" t="s">
        <v>24</v>
      </c>
      <c r="G3906" t="s">
        <v>24</v>
      </c>
      <c r="H3906" t="s">
        <v>60</v>
      </c>
      <c r="I3906" s="1">
        <v>2201</v>
      </c>
      <c r="J3906" s="2">
        <f>VLOOKUP(Oliusala[[#This Row],[tegund]],Tegundir!$B$2:$D$19,3,FALSE)*Oliusala[[#This Row],[magn]]/1000</f>
        <v>1.9038649999999999</v>
      </c>
      <c r="K3906">
        <v>2012</v>
      </c>
      <c r="L3906" t="s">
        <v>18</v>
      </c>
      <c r="M3906" s="144" t="s">
        <v>59</v>
      </c>
    </row>
    <row r="3907" spans="1:15" x14ac:dyDescent="0.2">
      <c r="A3907" t="s">
        <v>70</v>
      </c>
      <c r="B3907" s="144" t="s">
        <v>178</v>
      </c>
      <c r="C3907">
        <v>801</v>
      </c>
      <c r="D3907" t="str">
        <f>VLOOKUP(Oliusala[[#This Row],[postnumer]],Sveitarfelog[#All],4,FALSE)</f>
        <v>Flóahreppur,Sveitarfélagið Árborg</v>
      </c>
      <c r="E3907" t="str">
        <f>VLOOKUP(Oliusala[[#This Row],[postnumer]],Sveitarfelog[#All],5,FALSE)</f>
        <v>Suðurland</v>
      </c>
      <c r="F3907" t="s">
        <v>24</v>
      </c>
      <c r="G3907" t="s">
        <v>24</v>
      </c>
      <c r="H3907" t="s">
        <v>60</v>
      </c>
      <c r="I3907" s="1">
        <v>12057</v>
      </c>
      <c r="J3907" s="2">
        <f>VLOOKUP(Oliusala[[#This Row],[tegund]],Tegundir!$B$2:$D$19,3,FALSE)*Oliusala[[#This Row],[magn]]/1000</f>
        <v>10.429305000000001</v>
      </c>
      <c r="K3907">
        <v>2012</v>
      </c>
      <c r="L3907" t="s">
        <v>18</v>
      </c>
      <c r="M3907" s="144" t="s">
        <v>59</v>
      </c>
    </row>
    <row r="3908" spans="1:15" x14ac:dyDescent="0.2">
      <c r="A3908" t="s">
        <v>63</v>
      </c>
      <c r="B3908" s="144" t="s">
        <v>175</v>
      </c>
      <c r="C3908">
        <v>801</v>
      </c>
      <c r="D3908" t="str">
        <f>VLOOKUP(Oliusala[[#This Row],[postnumer]],Sveitarfelog[#All],4,FALSE)</f>
        <v>Flóahreppur,Sveitarfélagið Árborg</v>
      </c>
      <c r="E3908" t="str">
        <f>VLOOKUP(Oliusala[[#This Row],[postnumer]],Sveitarfelog[#All],5,FALSE)</f>
        <v>Suðurland</v>
      </c>
      <c r="F3908" t="s">
        <v>24</v>
      </c>
      <c r="G3908" t="s">
        <v>24</v>
      </c>
      <c r="H3908" t="s">
        <v>58</v>
      </c>
      <c r="I3908" s="1">
        <v>216121</v>
      </c>
      <c r="J3908" s="2">
        <f>VLOOKUP(Oliusala[[#This Row],[tegund]],Tegundir!$B$2:$D$19,3,FALSE)*Oliusala[[#This Row],[magn]]/1000</f>
        <v>186.94466500000001</v>
      </c>
      <c r="K3908">
        <v>2012</v>
      </c>
      <c r="L3908" t="s">
        <v>18</v>
      </c>
      <c r="M3908" s="144" t="s">
        <v>59</v>
      </c>
    </row>
    <row r="3909" spans="1:15" x14ac:dyDescent="0.2">
      <c r="A3909" t="s">
        <v>63</v>
      </c>
      <c r="B3909" s="144" t="s">
        <v>176</v>
      </c>
      <c r="C3909">
        <v>801</v>
      </c>
      <c r="D3909" t="str">
        <f>VLOOKUP(Oliusala[[#This Row],[postnumer]],Sveitarfelog[#All],4,FALSE)</f>
        <v>Flóahreppur,Sveitarfélagið Árborg</v>
      </c>
      <c r="E3909" t="str">
        <f>VLOOKUP(Oliusala[[#This Row],[postnumer]],Sveitarfelog[#All],5,FALSE)</f>
        <v>Suðurland</v>
      </c>
      <c r="F3909" t="s">
        <v>24</v>
      </c>
      <c r="G3909" t="s">
        <v>24</v>
      </c>
      <c r="H3909" t="s">
        <v>58</v>
      </c>
      <c r="I3909" s="1">
        <v>213821</v>
      </c>
      <c r="J3909" s="2">
        <f>VLOOKUP(Oliusala[[#This Row],[tegund]],Tegundir!$B$2:$D$19,3,FALSE)*Oliusala[[#This Row],[magn]]/1000</f>
        <v>184.95516500000002</v>
      </c>
      <c r="K3909">
        <v>2012</v>
      </c>
      <c r="L3909" t="s">
        <v>18</v>
      </c>
      <c r="M3909" s="144" t="s">
        <v>59</v>
      </c>
    </row>
    <row r="3910" spans="1:15" x14ac:dyDescent="0.2">
      <c r="A3910" t="s">
        <v>63</v>
      </c>
      <c r="B3910" s="144" t="s">
        <v>180</v>
      </c>
      <c r="C3910">
        <v>801</v>
      </c>
      <c r="D3910" t="str">
        <f>VLOOKUP(Oliusala[[#This Row],[postnumer]],Sveitarfelog[#All],4,FALSE)</f>
        <v>Flóahreppur,Sveitarfélagið Árborg</v>
      </c>
      <c r="E3910" t="str">
        <f>VLOOKUP(Oliusala[[#This Row],[postnumer]],Sveitarfelog[#All],5,FALSE)</f>
        <v>Suðurland</v>
      </c>
      <c r="F3910" t="s">
        <v>24</v>
      </c>
      <c r="G3910" t="s">
        <v>24</v>
      </c>
      <c r="H3910" t="s">
        <v>58</v>
      </c>
      <c r="I3910" s="1">
        <v>47298</v>
      </c>
      <c r="J3910" s="2">
        <f>VLOOKUP(Oliusala[[#This Row],[tegund]],Tegundir!$B$2:$D$19,3,FALSE)*Oliusala[[#This Row],[magn]]/1000</f>
        <v>40.912769999999995</v>
      </c>
      <c r="K3910">
        <v>2012</v>
      </c>
      <c r="L3910" t="s">
        <v>18</v>
      </c>
      <c r="M3910" s="144" t="s">
        <v>59</v>
      </c>
    </row>
    <row r="3911" spans="1:15" x14ac:dyDescent="0.2">
      <c r="A3911" t="s">
        <v>63</v>
      </c>
      <c r="B3911" s="144" t="s">
        <v>177</v>
      </c>
      <c r="C3911">
        <v>801</v>
      </c>
      <c r="D3911" t="str">
        <f>VLOOKUP(Oliusala[[#This Row],[postnumer]],Sveitarfelog[#All],4,FALSE)</f>
        <v>Flóahreppur,Sveitarfélagið Árborg</v>
      </c>
      <c r="E3911" t="str">
        <f>VLOOKUP(Oliusala[[#This Row],[postnumer]],Sveitarfelog[#All],5,FALSE)</f>
        <v>Suðurland</v>
      </c>
      <c r="F3911" t="s">
        <v>24</v>
      </c>
      <c r="G3911" t="s">
        <v>24</v>
      </c>
      <c r="H3911" t="s">
        <v>58</v>
      </c>
      <c r="I3911" s="1">
        <v>122763</v>
      </c>
      <c r="J3911" s="2">
        <f>VLOOKUP(Oliusala[[#This Row],[tegund]],Tegundir!$B$2:$D$19,3,FALSE)*Oliusala[[#This Row],[magn]]/1000</f>
        <v>106.189995</v>
      </c>
      <c r="K3911">
        <v>2012</v>
      </c>
      <c r="L3911" t="s">
        <v>18</v>
      </c>
      <c r="M3911" s="144" t="s">
        <v>59</v>
      </c>
    </row>
    <row r="3912" spans="1:15" x14ac:dyDescent="0.2">
      <c r="A3912" t="s">
        <v>63</v>
      </c>
      <c r="B3912" s="144" t="s">
        <v>174</v>
      </c>
      <c r="C3912">
        <v>801</v>
      </c>
      <c r="D3912" t="str">
        <f>VLOOKUP(Oliusala[[#This Row],[postnumer]],Sveitarfelog[#All],4,FALSE)</f>
        <v>Flóahreppur,Sveitarfélagið Árborg</v>
      </c>
      <c r="E3912" t="str">
        <f>VLOOKUP(Oliusala[[#This Row],[postnumer]],Sveitarfelog[#All],5,FALSE)</f>
        <v>Suðurland</v>
      </c>
      <c r="F3912" t="s">
        <v>24</v>
      </c>
      <c r="G3912" t="s">
        <v>24</v>
      </c>
      <c r="H3912" t="s">
        <v>58</v>
      </c>
      <c r="I3912" s="1">
        <v>209807</v>
      </c>
      <c r="J3912" s="2">
        <f>VLOOKUP(Oliusala[[#This Row],[tegund]],Tegundir!$B$2:$D$19,3,FALSE)*Oliusala[[#This Row],[magn]]/1000</f>
        <v>181.48305499999998</v>
      </c>
      <c r="K3912">
        <v>2012</v>
      </c>
      <c r="L3912" t="s">
        <v>18</v>
      </c>
      <c r="M3912" s="144" t="s">
        <v>59</v>
      </c>
    </row>
    <row r="3913" spans="1:15" x14ac:dyDescent="0.2">
      <c r="A3913" t="s">
        <v>63</v>
      </c>
      <c r="B3913" s="144" t="s">
        <v>178</v>
      </c>
      <c r="C3913">
        <v>801</v>
      </c>
      <c r="D3913" t="str">
        <f>VLOOKUP(Oliusala[[#This Row],[postnumer]],Sveitarfelog[#All],4,FALSE)</f>
        <v>Flóahreppur,Sveitarfélagið Árborg</v>
      </c>
      <c r="E3913" t="str">
        <f>VLOOKUP(Oliusala[[#This Row],[postnumer]],Sveitarfelog[#All],5,FALSE)</f>
        <v>Suðurland</v>
      </c>
      <c r="F3913" t="s">
        <v>24</v>
      </c>
      <c r="G3913" t="s">
        <v>24</v>
      </c>
      <c r="H3913" t="s">
        <v>58</v>
      </c>
      <c r="I3913" s="1">
        <v>16457</v>
      </c>
      <c r="J3913" s="2">
        <f>VLOOKUP(Oliusala[[#This Row],[tegund]],Tegundir!$B$2:$D$19,3,FALSE)*Oliusala[[#This Row],[magn]]/1000</f>
        <v>14.235305</v>
      </c>
      <c r="K3913">
        <v>2012</v>
      </c>
      <c r="L3913" t="s">
        <v>18</v>
      </c>
      <c r="M3913" s="144" t="s">
        <v>59</v>
      </c>
    </row>
    <row r="3914" spans="1:15" x14ac:dyDescent="0.2">
      <c r="A3914" t="s">
        <v>57</v>
      </c>
      <c r="B3914" s="144" t="s">
        <v>172</v>
      </c>
      <c r="C3914">
        <v>785</v>
      </c>
      <c r="D3914" t="str">
        <f>VLOOKUP(Oliusala[[#This Row],[postnumer]],Sveitarfelog[#All],4,FALSE)</f>
        <v>Sveitarfélagið Hornafjörður</v>
      </c>
      <c r="E3914" t="str">
        <f>VLOOKUP(Oliusala[[#This Row],[postnumer]],Sveitarfelog[#All],5,FALSE)</f>
        <v>Suðurland</v>
      </c>
      <c r="F3914" t="s">
        <v>25</v>
      </c>
      <c r="G3914" t="s">
        <v>24</v>
      </c>
      <c r="H3914" t="s">
        <v>60</v>
      </c>
      <c r="I3914" s="1">
        <v>46346</v>
      </c>
      <c r="J3914" s="2">
        <f>VLOOKUP(Oliusala[[#This Row],[tegund]],Tegundir!$B$2:$D$19,3,FALSE)*Oliusala[[#This Row],[magn]]/1000</f>
        <v>40.089289999999998</v>
      </c>
      <c r="K3914">
        <v>2012</v>
      </c>
      <c r="L3914" t="s">
        <v>1955</v>
      </c>
      <c r="M3914" s="144" t="s">
        <v>59</v>
      </c>
    </row>
    <row r="3915" spans="1:15" x14ac:dyDescent="0.2">
      <c r="A3915" t="s">
        <v>57</v>
      </c>
      <c r="B3915" s="144" t="s">
        <v>70</v>
      </c>
      <c r="C3915">
        <v>800</v>
      </c>
      <c r="D3915" t="str">
        <f>VLOOKUP(Oliusala[[#This Row],[postnumer]],Sveitarfelog[#All],4,FALSE)</f>
        <v>Flóahreppur,Sveitarfélagið Árborg</v>
      </c>
      <c r="E3915" t="str">
        <f>VLOOKUP(Oliusala[[#This Row],[postnumer]],Sveitarfelog[#All],5,FALSE)</f>
        <v>Suðurland</v>
      </c>
      <c r="F3915" t="s">
        <v>25</v>
      </c>
      <c r="G3915" t="s">
        <v>24</v>
      </c>
      <c r="H3915" t="s">
        <v>60</v>
      </c>
      <c r="I3915" s="1">
        <v>563492</v>
      </c>
      <c r="J3915" s="2">
        <f>VLOOKUP(Oliusala[[#This Row],[tegund]],Tegundir!$B$2:$D$19,3,FALSE)*Oliusala[[#This Row],[magn]]/1000</f>
        <v>487.42058000000003</v>
      </c>
      <c r="K3915">
        <v>2012</v>
      </c>
      <c r="L3915" t="s">
        <v>1955</v>
      </c>
      <c r="M3915" s="144" t="s">
        <v>59</v>
      </c>
    </row>
    <row r="3916" spans="1:15" x14ac:dyDescent="0.2">
      <c r="A3916" t="s">
        <v>70</v>
      </c>
      <c r="B3916" s="144" t="s">
        <v>70</v>
      </c>
      <c r="C3916">
        <v>800</v>
      </c>
      <c r="D3916" t="str">
        <f>VLOOKUP(Oliusala[[#This Row],[postnumer]],Sveitarfelog[#All],4,FALSE)</f>
        <v>Flóahreppur,Sveitarfélagið Árborg</v>
      </c>
      <c r="E3916" t="str">
        <f>VLOOKUP(Oliusala[[#This Row],[postnumer]],Sveitarfelog[#All],5,FALSE)</f>
        <v>Suðurland</v>
      </c>
      <c r="F3916" t="s">
        <v>25</v>
      </c>
      <c r="G3916" t="s">
        <v>24</v>
      </c>
      <c r="H3916" t="s">
        <v>58</v>
      </c>
      <c r="I3916" s="1">
        <v>239646</v>
      </c>
      <c r="J3916" s="2">
        <f>VLOOKUP(Oliusala[[#This Row],[tegund]],Tegundir!$B$2:$D$19,3,FALSE)*Oliusala[[#This Row],[magn]]/1000</f>
        <v>207.29379</v>
      </c>
      <c r="K3916">
        <v>2012</v>
      </c>
      <c r="L3916" t="s">
        <v>1955</v>
      </c>
      <c r="M3916" s="144" t="s">
        <v>59</v>
      </c>
    </row>
    <row r="3917" spans="1:15" x14ac:dyDescent="0.2">
      <c r="A3917" t="s">
        <v>57</v>
      </c>
      <c r="B3917" s="144" t="s">
        <v>182</v>
      </c>
      <c r="C3917">
        <v>810</v>
      </c>
      <c r="D3917" t="str">
        <f>VLOOKUP(Oliusala[[#This Row],[postnumer]],Sveitarfelog[#All],4,FALSE)</f>
        <v>Hveragerðisbær,Sveitarfélagið Ölfus</v>
      </c>
      <c r="E3917" t="str">
        <f>VLOOKUP(Oliusala[[#This Row],[postnumer]],Sveitarfelog[#All],5,FALSE)</f>
        <v>Suðurland</v>
      </c>
      <c r="F3917" t="s">
        <v>24</v>
      </c>
      <c r="G3917" t="s">
        <v>24</v>
      </c>
      <c r="H3917" t="s">
        <v>58</v>
      </c>
      <c r="I3917" s="1">
        <v>10440</v>
      </c>
      <c r="J3917" s="2">
        <f>VLOOKUP(Oliusala[[#This Row],[tegund]],Tegundir!$B$2:$D$19,3,FALSE)*Oliusala[[#This Row],[magn]]/1000</f>
        <v>9.0305999999999997</v>
      </c>
      <c r="K3917">
        <v>2012</v>
      </c>
      <c r="L3917" t="s">
        <v>18</v>
      </c>
      <c r="M3917" s="144" t="s">
        <v>59</v>
      </c>
    </row>
    <row r="3918" spans="1:15" x14ac:dyDescent="0.2">
      <c r="A3918" t="s">
        <v>57</v>
      </c>
      <c r="B3918" s="144" t="s">
        <v>181</v>
      </c>
      <c r="C3918">
        <v>810</v>
      </c>
      <c r="D3918" t="str">
        <f>VLOOKUP(Oliusala[[#This Row],[postnumer]],Sveitarfelog[#All],4,FALSE)</f>
        <v>Hveragerðisbær,Sveitarfélagið Ölfus</v>
      </c>
      <c r="E3918" t="str">
        <f>VLOOKUP(Oliusala[[#This Row],[postnumer]],Sveitarfelog[#All],5,FALSE)</f>
        <v>Suðurland</v>
      </c>
      <c r="F3918" t="s">
        <v>30</v>
      </c>
      <c r="G3918" t="s">
        <v>24</v>
      </c>
      <c r="H3918" t="s">
        <v>60</v>
      </c>
      <c r="I3918" s="1">
        <v>38400</v>
      </c>
      <c r="J3918" s="2">
        <f>VLOOKUP(Oliusala[[#This Row],[tegund]],Tegundir!$B$2:$D$19,3,FALSE)*Oliusala[[#This Row],[magn]]/1000</f>
        <v>33.216000000000001</v>
      </c>
      <c r="K3918">
        <v>2012</v>
      </c>
      <c r="L3918" t="s">
        <v>19</v>
      </c>
      <c r="M3918" s="144" t="s">
        <v>59</v>
      </c>
      <c r="O3918" s="144" t="s">
        <v>1998</v>
      </c>
    </row>
    <row r="3919" spans="1:15" x14ac:dyDescent="0.2">
      <c r="A3919" t="s">
        <v>63</v>
      </c>
      <c r="B3919" s="144" t="s">
        <v>182</v>
      </c>
      <c r="C3919">
        <v>810</v>
      </c>
      <c r="D3919" t="str">
        <f>VLOOKUP(Oliusala[[#This Row],[postnumer]],Sveitarfelog[#All],4,FALSE)</f>
        <v>Hveragerðisbær,Sveitarfélagið Ölfus</v>
      </c>
      <c r="E3919" t="str">
        <f>VLOOKUP(Oliusala[[#This Row],[postnumer]],Sveitarfelog[#All],5,FALSE)</f>
        <v>Suðurland</v>
      </c>
      <c r="F3919" t="s">
        <v>24</v>
      </c>
      <c r="G3919" t="s">
        <v>24</v>
      </c>
      <c r="H3919" t="s">
        <v>58</v>
      </c>
      <c r="I3919" s="1">
        <v>1607147</v>
      </c>
      <c r="J3919" s="2">
        <f>VLOOKUP(Oliusala[[#This Row],[tegund]],Tegundir!$B$2:$D$19,3,FALSE)*Oliusala[[#This Row],[magn]]/1000</f>
        <v>1390.182155</v>
      </c>
      <c r="K3919">
        <v>2012</v>
      </c>
      <c r="L3919" t="s">
        <v>18</v>
      </c>
      <c r="M3919" s="144" t="s">
        <v>59</v>
      </c>
    </row>
    <row r="3920" spans="1:15" x14ac:dyDescent="0.2">
      <c r="A3920" t="s">
        <v>63</v>
      </c>
      <c r="B3920" s="144" t="s">
        <v>182</v>
      </c>
      <c r="C3920">
        <v>810</v>
      </c>
      <c r="D3920" t="str">
        <f>VLOOKUP(Oliusala[[#This Row],[postnumer]],Sveitarfelog[#All],4,FALSE)</f>
        <v>Hveragerðisbær,Sveitarfélagið Ölfus</v>
      </c>
      <c r="E3920" t="str">
        <f>VLOOKUP(Oliusala[[#This Row],[postnumer]],Sveitarfelog[#All],5,FALSE)</f>
        <v>Suðurland</v>
      </c>
      <c r="F3920" t="s">
        <v>24</v>
      </c>
      <c r="G3920" t="s">
        <v>24</v>
      </c>
      <c r="H3920" t="s">
        <v>58</v>
      </c>
      <c r="I3920" s="1">
        <v>209692</v>
      </c>
      <c r="J3920" s="2">
        <f>VLOOKUP(Oliusala[[#This Row],[tegund]],Tegundir!$B$2:$D$19,3,FALSE)*Oliusala[[#This Row],[magn]]/1000</f>
        <v>181.38357999999999</v>
      </c>
      <c r="K3920">
        <v>2012</v>
      </c>
      <c r="L3920" t="s">
        <v>18</v>
      </c>
      <c r="M3920" s="144" t="s">
        <v>59</v>
      </c>
    </row>
    <row r="3921" spans="1:15" x14ac:dyDescent="0.2">
      <c r="A3921" t="s">
        <v>63</v>
      </c>
      <c r="B3921" s="144" t="s">
        <v>181</v>
      </c>
      <c r="C3921">
        <v>810</v>
      </c>
      <c r="D3921" t="str">
        <f>VLOOKUP(Oliusala[[#This Row],[postnumer]],Sveitarfelog[#All],4,FALSE)</f>
        <v>Hveragerðisbær,Sveitarfélagið Ölfus</v>
      </c>
      <c r="E3921" t="str">
        <f>VLOOKUP(Oliusala[[#This Row],[postnumer]],Sveitarfelog[#All],5,FALSE)</f>
        <v>Suðurland</v>
      </c>
      <c r="F3921" t="s">
        <v>24</v>
      </c>
      <c r="G3921" t="s">
        <v>24</v>
      </c>
      <c r="H3921" t="s">
        <v>58</v>
      </c>
      <c r="I3921" s="1">
        <v>683921</v>
      </c>
      <c r="J3921" s="2">
        <f>VLOOKUP(Oliusala[[#This Row],[tegund]],Tegundir!$B$2:$D$19,3,FALSE)*Oliusala[[#This Row],[magn]]/1000</f>
        <v>591.59166500000003</v>
      </c>
      <c r="K3921">
        <v>2012</v>
      </c>
      <c r="L3921" t="s">
        <v>18</v>
      </c>
      <c r="M3921" s="144" t="s">
        <v>59</v>
      </c>
    </row>
    <row r="3922" spans="1:15" x14ac:dyDescent="0.2">
      <c r="A3922" t="s">
        <v>69</v>
      </c>
      <c r="B3922" s="144" t="s">
        <v>176</v>
      </c>
      <c r="C3922">
        <v>801</v>
      </c>
      <c r="D3922" t="str">
        <f>VLOOKUP(Oliusala[[#This Row],[postnumer]],Sveitarfelog[#All],4,FALSE)</f>
        <v>Flóahreppur,Sveitarfélagið Árborg</v>
      </c>
      <c r="E3922" t="str">
        <f>VLOOKUP(Oliusala[[#This Row],[postnumer]],Sveitarfelog[#All],5,FALSE)</f>
        <v>Suðurland</v>
      </c>
      <c r="F3922" t="s">
        <v>25</v>
      </c>
      <c r="G3922" t="s">
        <v>24</v>
      </c>
      <c r="H3922" t="s">
        <v>60</v>
      </c>
      <c r="I3922" s="1">
        <v>1195</v>
      </c>
      <c r="J3922" s="2">
        <f>VLOOKUP(Oliusala[[#This Row],[tegund]],Tegundir!$B$2:$D$19,3,FALSE)*Oliusala[[#This Row],[magn]]/1000</f>
        <v>1.0336749999999999</v>
      </c>
      <c r="K3922">
        <v>2012</v>
      </c>
      <c r="L3922" t="s">
        <v>1955</v>
      </c>
      <c r="M3922" s="144" t="s">
        <v>59</v>
      </c>
    </row>
    <row r="3923" spans="1:15" x14ac:dyDescent="0.2">
      <c r="A3923" t="s">
        <v>57</v>
      </c>
      <c r="B3923" s="144" t="s">
        <v>175</v>
      </c>
      <c r="C3923">
        <v>801</v>
      </c>
      <c r="D3923" t="str">
        <f>VLOOKUP(Oliusala[[#This Row],[postnumer]],Sveitarfelog[#All],4,FALSE)</f>
        <v>Flóahreppur,Sveitarfélagið Árborg</v>
      </c>
      <c r="E3923" t="str">
        <f>VLOOKUP(Oliusala[[#This Row],[postnumer]],Sveitarfelog[#All],5,FALSE)</f>
        <v>Suðurland</v>
      </c>
      <c r="F3923" t="s">
        <v>25</v>
      </c>
      <c r="G3923" t="s">
        <v>24</v>
      </c>
      <c r="H3923" t="s">
        <v>60</v>
      </c>
      <c r="I3923" s="1">
        <v>2258876</v>
      </c>
      <c r="J3923" s="2">
        <f>VLOOKUP(Oliusala[[#This Row],[tegund]],Tegundir!$B$2:$D$19,3,FALSE)*Oliusala[[#This Row],[magn]]/1000</f>
        <v>1953.9277400000001</v>
      </c>
      <c r="K3923">
        <v>2012</v>
      </c>
      <c r="L3923" t="s">
        <v>1955</v>
      </c>
      <c r="M3923" s="144" t="s">
        <v>59</v>
      </c>
    </row>
    <row r="3924" spans="1:15" x14ac:dyDescent="0.2">
      <c r="A3924" t="s">
        <v>57</v>
      </c>
      <c r="B3924" s="144" t="s">
        <v>176</v>
      </c>
      <c r="C3924">
        <v>801</v>
      </c>
      <c r="D3924" t="str">
        <f>VLOOKUP(Oliusala[[#This Row],[postnumer]],Sveitarfelog[#All],4,FALSE)</f>
        <v>Flóahreppur,Sveitarfélagið Árborg</v>
      </c>
      <c r="E3924" t="str">
        <f>VLOOKUP(Oliusala[[#This Row],[postnumer]],Sveitarfelog[#All],5,FALSE)</f>
        <v>Suðurland</v>
      </c>
      <c r="F3924" t="s">
        <v>25</v>
      </c>
      <c r="G3924" t="s">
        <v>24</v>
      </c>
      <c r="H3924" t="s">
        <v>60</v>
      </c>
      <c r="I3924" s="1">
        <v>89247</v>
      </c>
      <c r="J3924" s="2">
        <f>VLOOKUP(Oliusala[[#This Row],[tegund]],Tegundir!$B$2:$D$19,3,FALSE)*Oliusala[[#This Row],[magn]]/1000</f>
        <v>77.198655000000002</v>
      </c>
      <c r="K3924">
        <v>2012</v>
      </c>
      <c r="L3924" t="s">
        <v>1955</v>
      </c>
      <c r="M3924" s="144" t="s">
        <v>59</v>
      </c>
    </row>
    <row r="3925" spans="1:15" x14ac:dyDescent="0.2">
      <c r="A3925" t="s">
        <v>57</v>
      </c>
      <c r="B3925" s="144" t="s">
        <v>177</v>
      </c>
      <c r="C3925">
        <v>801</v>
      </c>
      <c r="D3925" t="str">
        <f>VLOOKUP(Oliusala[[#This Row],[postnumer]],Sveitarfelog[#All],4,FALSE)</f>
        <v>Flóahreppur,Sveitarfélagið Árborg</v>
      </c>
      <c r="E3925" t="str">
        <f>VLOOKUP(Oliusala[[#This Row],[postnumer]],Sveitarfelog[#All],5,FALSE)</f>
        <v>Suðurland</v>
      </c>
      <c r="F3925" t="s">
        <v>25</v>
      </c>
      <c r="G3925" t="s">
        <v>24</v>
      </c>
      <c r="H3925" t="s">
        <v>60</v>
      </c>
      <c r="I3925" s="1">
        <v>43258</v>
      </c>
      <c r="J3925" s="2">
        <f>VLOOKUP(Oliusala[[#This Row],[tegund]],Tegundir!$B$2:$D$19,3,FALSE)*Oliusala[[#This Row],[magn]]/1000</f>
        <v>37.418169999999996</v>
      </c>
      <c r="K3925">
        <v>2012</v>
      </c>
      <c r="L3925" t="s">
        <v>1955</v>
      </c>
      <c r="M3925" s="144" t="s">
        <v>59</v>
      </c>
    </row>
    <row r="3926" spans="1:15" x14ac:dyDescent="0.2">
      <c r="A3926" t="s">
        <v>57</v>
      </c>
      <c r="B3926" s="144" t="s">
        <v>183</v>
      </c>
      <c r="C3926">
        <v>815</v>
      </c>
      <c r="D3926" t="str">
        <f>VLOOKUP(Oliusala[[#This Row],[postnumer]],Sveitarfelog[#All],4,FALSE)</f>
        <v>Hveragerðisbær,Sveitarfélagið Ölfus</v>
      </c>
      <c r="E3926" t="str">
        <f>VLOOKUP(Oliusala[[#This Row],[postnumer]],Sveitarfelog[#All],5,FALSE)</f>
        <v>Suðurland</v>
      </c>
      <c r="F3926" t="s">
        <v>29</v>
      </c>
      <c r="G3926" t="s">
        <v>24</v>
      </c>
      <c r="H3926" t="s">
        <v>61</v>
      </c>
      <c r="I3926" s="1">
        <v>82186</v>
      </c>
      <c r="J3926" s="2">
        <f>VLOOKUP(Oliusala[[#This Row],[tegund]],Tegundir!$B$2:$D$19,3,FALSE)*Oliusala[[#This Row],[magn]]/1000</f>
        <v>71.090890000000002</v>
      </c>
      <c r="K3926">
        <v>2012</v>
      </c>
      <c r="L3926" t="s">
        <v>19</v>
      </c>
      <c r="M3926" s="144" t="s">
        <v>62</v>
      </c>
      <c r="O3926" s="144" t="s">
        <v>1998</v>
      </c>
    </row>
    <row r="3927" spans="1:15" x14ac:dyDescent="0.2">
      <c r="A3927" t="s">
        <v>57</v>
      </c>
      <c r="B3927" s="144" t="s">
        <v>174</v>
      </c>
      <c r="C3927">
        <v>801</v>
      </c>
      <c r="D3927" t="str">
        <f>VLOOKUP(Oliusala[[#This Row],[postnumer]],Sveitarfelog[#All],4,FALSE)</f>
        <v>Flóahreppur,Sveitarfélagið Árborg</v>
      </c>
      <c r="E3927" t="str">
        <f>VLOOKUP(Oliusala[[#This Row],[postnumer]],Sveitarfelog[#All],5,FALSE)</f>
        <v>Suðurland</v>
      </c>
      <c r="F3927" t="s">
        <v>25</v>
      </c>
      <c r="G3927" t="s">
        <v>24</v>
      </c>
      <c r="H3927" t="s">
        <v>60</v>
      </c>
      <c r="I3927" s="1">
        <v>67187</v>
      </c>
      <c r="J3927" s="2">
        <f>VLOOKUP(Oliusala[[#This Row],[tegund]],Tegundir!$B$2:$D$19,3,FALSE)*Oliusala[[#This Row],[magn]]/1000</f>
        <v>58.116754999999998</v>
      </c>
      <c r="K3927">
        <v>2012</v>
      </c>
      <c r="L3927" t="s">
        <v>1955</v>
      </c>
      <c r="M3927" s="144" t="s">
        <v>59</v>
      </c>
    </row>
    <row r="3928" spans="1:15" x14ac:dyDescent="0.2">
      <c r="A3928" t="s">
        <v>57</v>
      </c>
      <c r="B3928" s="144" t="s">
        <v>178</v>
      </c>
      <c r="C3928">
        <v>801</v>
      </c>
      <c r="D3928" t="str">
        <f>VLOOKUP(Oliusala[[#This Row],[postnumer]],Sveitarfelog[#All],4,FALSE)</f>
        <v>Flóahreppur,Sveitarfélagið Árborg</v>
      </c>
      <c r="E3928" t="str">
        <f>VLOOKUP(Oliusala[[#This Row],[postnumer]],Sveitarfelog[#All],5,FALSE)</f>
        <v>Suðurland</v>
      </c>
      <c r="F3928" t="s">
        <v>25</v>
      </c>
      <c r="G3928" t="s">
        <v>24</v>
      </c>
      <c r="H3928" t="s">
        <v>60</v>
      </c>
      <c r="I3928" s="1">
        <v>17213</v>
      </c>
      <c r="J3928" s="2">
        <f>VLOOKUP(Oliusala[[#This Row],[tegund]],Tegundir!$B$2:$D$19,3,FALSE)*Oliusala[[#This Row],[magn]]/1000</f>
        <v>14.889244999999999</v>
      </c>
      <c r="K3928">
        <v>2012</v>
      </c>
      <c r="L3928" t="s">
        <v>1955</v>
      </c>
      <c r="M3928" s="144" t="s">
        <v>59</v>
      </c>
    </row>
    <row r="3929" spans="1:15" x14ac:dyDescent="0.2">
      <c r="A3929" t="s">
        <v>70</v>
      </c>
      <c r="B3929" s="144" t="s">
        <v>175</v>
      </c>
      <c r="C3929">
        <v>801</v>
      </c>
      <c r="D3929" t="str">
        <f>VLOOKUP(Oliusala[[#This Row],[postnumer]],Sveitarfelog[#All],4,FALSE)</f>
        <v>Flóahreppur,Sveitarfélagið Árborg</v>
      </c>
      <c r="E3929" t="str">
        <f>VLOOKUP(Oliusala[[#This Row],[postnumer]],Sveitarfelog[#All],5,FALSE)</f>
        <v>Suðurland</v>
      </c>
      <c r="F3929" t="s">
        <v>25</v>
      </c>
      <c r="G3929" t="s">
        <v>24</v>
      </c>
      <c r="H3929" t="s">
        <v>60</v>
      </c>
      <c r="I3929" s="1">
        <v>62124</v>
      </c>
      <c r="J3929" s="2">
        <f>VLOOKUP(Oliusala[[#This Row],[tegund]],Tegundir!$B$2:$D$19,3,FALSE)*Oliusala[[#This Row],[magn]]/1000</f>
        <v>53.737259999999999</v>
      </c>
      <c r="K3929">
        <v>2012</v>
      </c>
      <c r="L3929" t="s">
        <v>1955</v>
      </c>
      <c r="M3929" s="144" t="s">
        <v>59</v>
      </c>
    </row>
    <row r="3930" spans="1:15" x14ac:dyDescent="0.2">
      <c r="A3930" t="s">
        <v>70</v>
      </c>
      <c r="B3930" s="144" t="s">
        <v>176</v>
      </c>
      <c r="C3930">
        <v>801</v>
      </c>
      <c r="D3930" t="str">
        <f>VLOOKUP(Oliusala[[#This Row],[postnumer]],Sveitarfelog[#All],4,FALSE)</f>
        <v>Flóahreppur,Sveitarfélagið Árborg</v>
      </c>
      <c r="E3930" t="str">
        <f>VLOOKUP(Oliusala[[#This Row],[postnumer]],Sveitarfelog[#All],5,FALSE)</f>
        <v>Suðurland</v>
      </c>
      <c r="F3930" t="s">
        <v>25</v>
      </c>
      <c r="G3930" t="s">
        <v>24</v>
      </c>
      <c r="H3930" t="s">
        <v>60</v>
      </c>
      <c r="I3930" s="1">
        <v>74288</v>
      </c>
      <c r="J3930" s="2">
        <f>VLOOKUP(Oliusala[[#This Row],[tegund]],Tegundir!$B$2:$D$19,3,FALSE)*Oliusala[[#This Row],[magn]]/1000</f>
        <v>64.259119999999996</v>
      </c>
      <c r="K3930">
        <v>2012</v>
      </c>
      <c r="L3930" t="s">
        <v>1955</v>
      </c>
      <c r="M3930" s="144" t="s">
        <v>59</v>
      </c>
    </row>
    <row r="3931" spans="1:15" x14ac:dyDescent="0.2">
      <c r="A3931" t="s">
        <v>70</v>
      </c>
      <c r="B3931" s="144" t="s">
        <v>177</v>
      </c>
      <c r="C3931">
        <v>801</v>
      </c>
      <c r="D3931" t="str">
        <f>VLOOKUP(Oliusala[[#This Row],[postnumer]],Sveitarfelog[#All],4,FALSE)</f>
        <v>Flóahreppur,Sveitarfélagið Árborg</v>
      </c>
      <c r="E3931" t="str">
        <f>VLOOKUP(Oliusala[[#This Row],[postnumer]],Sveitarfelog[#All],5,FALSE)</f>
        <v>Suðurland</v>
      </c>
      <c r="F3931" t="s">
        <v>25</v>
      </c>
      <c r="G3931" t="s">
        <v>24</v>
      </c>
      <c r="H3931" t="s">
        <v>60</v>
      </c>
      <c r="I3931" s="1">
        <v>51723</v>
      </c>
      <c r="J3931" s="2">
        <f>VLOOKUP(Oliusala[[#This Row],[tegund]],Tegundir!$B$2:$D$19,3,FALSE)*Oliusala[[#This Row],[magn]]/1000</f>
        <v>44.740394999999999</v>
      </c>
      <c r="K3931">
        <v>2012</v>
      </c>
      <c r="L3931" t="s">
        <v>1955</v>
      </c>
      <c r="M3931" s="144" t="s">
        <v>59</v>
      </c>
    </row>
    <row r="3932" spans="1:15" x14ac:dyDescent="0.2">
      <c r="A3932" t="s">
        <v>70</v>
      </c>
      <c r="B3932" s="144" t="s">
        <v>174</v>
      </c>
      <c r="C3932">
        <v>801</v>
      </c>
      <c r="D3932" t="str">
        <f>VLOOKUP(Oliusala[[#This Row],[postnumer]],Sveitarfelog[#All],4,FALSE)</f>
        <v>Flóahreppur,Sveitarfélagið Árborg</v>
      </c>
      <c r="E3932" t="str">
        <f>VLOOKUP(Oliusala[[#This Row],[postnumer]],Sveitarfelog[#All],5,FALSE)</f>
        <v>Suðurland</v>
      </c>
      <c r="F3932" t="s">
        <v>25</v>
      </c>
      <c r="G3932" t="s">
        <v>24</v>
      </c>
      <c r="H3932" t="s">
        <v>60</v>
      </c>
      <c r="I3932" s="1">
        <v>94688</v>
      </c>
      <c r="J3932" s="2">
        <f>VLOOKUP(Oliusala[[#This Row],[tegund]],Tegundir!$B$2:$D$19,3,FALSE)*Oliusala[[#This Row],[magn]]/1000</f>
        <v>81.905119999999997</v>
      </c>
      <c r="K3932">
        <v>2012</v>
      </c>
      <c r="L3932" t="s">
        <v>1955</v>
      </c>
      <c r="M3932" s="144" t="s">
        <v>59</v>
      </c>
    </row>
    <row r="3933" spans="1:15" x14ac:dyDescent="0.2">
      <c r="A3933" t="s">
        <v>70</v>
      </c>
      <c r="B3933" s="144" t="s">
        <v>178</v>
      </c>
      <c r="C3933">
        <v>801</v>
      </c>
      <c r="D3933" t="str">
        <f>VLOOKUP(Oliusala[[#This Row],[postnumer]],Sveitarfelog[#All],4,FALSE)</f>
        <v>Flóahreppur,Sveitarfélagið Árborg</v>
      </c>
      <c r="E3933" t="str">
        <f>VLOOKUP(Oliusala[[#This Row],[postnumer]],Sveitarfelog[#All],5,FALSE)</f>
        <v>Suðurland</v>
      </c>
      <c r="F3933" t="s">
        <v>25</v>
      </c>
      <c r="G3933" t="s">
        <v>24</v>
      </c>
      <c r="H3933" t="s">
        <v>60</v>
      </c>
      <c r="I3933" s="1">
        <v>12930</v>
      </c>
      <c r="J3933" s="2">
        <f>VLOOKUP(Oliusala[[#This Row],[tegund]],Tegundir!$B$2:$D$19,3,FALSE)*Oliusala[[#This Row],[magn]]/1000</f>
        <v>11.18445</v>
      </c>
      <c r="K3933">
        <v>2012</v>
      </c>
      <c r="L3933" t="s">
        <v>1955</v>
      </c>
      <c r="M3933" s="144" t="s">
        <v>59</v>
      </c>
    </row>
    <row r="3934" spans="1:15" x14ac:dyDescent="0.2">
      <c r="A3934" t="s">
        <v>57</v>
      </c>
      <c r="B3934" s="144" t="s">
        <v>183</v>
      </c>
      <c r="C3934">
        <v>815</v>
      </c>
      <c r="D3934" t="str">
        <f>VLOOKUP(Oliusala[[#This Row],[postnumer]],Sveitarfelog[#All],4,FALSE)</f>
        <v>Hveragerðisbær,Sveitarfélagið Ölfus</v>
      </c>
      <c r="E3934" t="str">
        <f>VLOOKUP(Oliusala[[#This Row],[postnumer]],Sveitarfelog[#All],5,FALSE)</f>
        <v>Suðurland</v>
      </c>
      <c r="F3934" t="s">
        <v>24</v>
      </c>
      <c r="G3934" t="s">
        <v>24</v>
      </c>
      <c r="H3934" t="s">
        <v>60</v>
      </c>
      <c r="I3934" s="1">
        <v>168574</v>
      </c>
      <c r="J3934" s="2">
        <f>VLOOKUP(Oliusala[[#This Row],[tegund]],Tegundir!$B$2:$D$19,3,FALSE)*Oliusala[[#This Row],[magn]]/1000</f>
        <v>145.81651000000002</v>
      </c>
      <c r="K3934">
        <v>2012</v>
      </c>
      <c r="L3934" t="s">
        <v>18</v>
      </c>
      <c r="M3934" s="144" t="s">
        <v>59</v>
      </c>
    </row>
    <row r="3935" spans="1:15" x14ac:dyDescent="0.2">
      <c r="A3935" t="s">
        <v>57</v>
      </c>
      <c r="B3935" s="144" t="s">
        <v>183</v>
      </c>
      <c r="C3935">
        <v>815</v>
      </c>
      <c r="D3935" t="str">
        <f>VLOOKUP(Oliusala[[#This Row],[postnumer]],Sveitarfelog[#All],4,FALSE)</f>
        <v>Hveragerðisbær,Sveitarfélagið Ölfus</v>
      </c>
      <c r="E3935" t="str">
        <f>VLOOKUP(Oliusala[[#This Row],[postnumer]],Sveitarfelog[#All],5,FALSE)</f>
        <v>Suðurland</v>
      </c>
      <c r="F3935" t="s">
        <v>29</v>
      </c>
      <c r="G3935" t="s">
        <v>24</v>
      </c>
      <c r="H3935" t="s">
        <v>60</v>
      </c>
      <c r="I3935" s="1">
        <v>3178103</v>
      </c>
      <c r="J3935" s="2">
        <f>VLOOKUP(Oliusala[[#This Row],[tegund]],Tegundir!$B$2:$D$19,3,FALSE)*Oliusala[[#This Row],[magn]]/1000</f>
        <v>2749.0590949999996</v>
      </c>
      <c r="K3935">
        <v>2012</v>
      </c>
      <c r="L3935" t="s">
        <v>19</v>
      </c>
      <c r="M3935" s="144" t="s">
        <v>59</v>
      </c>
      <c r="O3935" s="144" t="s">
        <v>1998</v>
      </c>
    </row>
    <row r="3936" spans="1:15" x14ac:dyDescent="0.2">
      <c r="A3936" t="s">
        <v>63</v>
      </c>
      <c r="B3936" s="144" t="s">
        <v>183</v>
      </c>
      <c r="C3936">
        <v>815</v>
      </c>
      <c r="D3936" t="str">
        <f>VLOOKUP(Oliusala[[#This Row],[postnumer]],Sveitarfelog[#All],4,FALSE)</f>
        <v>Hveragerðisbær,Sveitarfélagið Ölfus</v>
      </c>
      <c r="E3936" t="str">
        <f>VLOOKUP(Oliusala[[#This Row],[postnumer]],Sveitarfelog[#All],5,FALSE)</f>
        <v>Suðurland</v>
      </c>
      <c r="F3936" t="s">
        <v>24</v>
      </c>
      <c r="G3936" t="s">
        <v>24</v>
      </c>
      <c r="H3936" t="s">
        <v>58</v>
      </c>
      <c r="I3936" s="1">
        <v>697261</v>
      </c>
      <c r="J3936" s="2">
        <f>VLOOKUP(Oliusala[[#This Row],[tegund]],Tegundir!$B$2:$D$19,3,FALSE)*Oliusala[[#This Row],[magn]]/1000</f>
        <v>603.130765</v>
      </c>
      <c r="K3936">
        <v>2012</v>
      </c>
      <c r="L3936" t="s">
        <v>18</v>
      </c>
      <c r="M3936" s="144" t="s">
        <v>59</v>
      </c>
    </row>
    <row r="3937" spans="1:15" x14ac:dyDescent="0.2">
      <c r="A3937" t="s">
        <v>63</v>
      </c>
      <c r="B3937" s="144" t="s">
        <v>184</v>
      </c>
      <c r="C3937">
        <v>820</v>
      </c>
      <c r="D3937" t="str">
        <f>VLOOKUP(Oliusala[[#This Row],[postnumer]],Sveitarfelog[#All],4,FALSE)</f>
        <v>Flóahreppur,Sveitarfélagið Árborg</v>
      </c>
      <c r="E3937" t="str">
        <f>VLOOKUP(Oliusala[[#This Row],[postnumer]],Sveitarfelog[#All],5,FALSE)</f>
        <v>Suðurland</v>
      </c>
      <c r="F3937" t="s">
        <v>24</v>
      </c>
      <c r="G3937" t="s">
        <v>24</v>
      </c>
      <c r="H3937" t="s">
        <v>58</v>
      </c>
      <c r="I3937" s="1">
        <v>116878</v>
      </c>
      <c r="J3937" s="2">
        <f>VLOOKUP(Oliusala[[#This Row],[tegund]],Tegundir!$B$2:$D$19,3,FALSE)*Oliusala[[#This Row],[magn]]/1000</f>
        <v>101.09947</v>
      </c>
      <c r="K3937">
        <v>2012</v>
      </c>
      <c r="L3937" t="s">
        <v>18</v>
      </c>
      <c r="M3937" s="144" t="s">
        <v>59</v>
      </c>
    </row>
    <row r="3938" spans="1:15" x14ac:dyDescent="0.2">
      <c r="A3938" t="s">
        <v>57</v>
      </c>
      <c r="B3938" s="144" t="s">
        <v>185</v>
      </c>
      <c r="C3938">
        <v>825</v>
      </c>
      <c r="D3938" t="str">
        <f>VLOOKUP(Oliusala[[#This Row],[postnumer]],Sveitarfelog[#All],4,FALSE)</f>
        <v>Flóahreppur,Sveitarfélagið Árborg</v>
      </c>
      <c r="E3938" t="str">
        <f>VLOOKUP(Oliusala[[#This Row],[postnumer]],Sveitarfelog[#All],5,FALSE)</f>
        <v>Suðurland</v>
      </c>
      <c r="F3938" t="s">
        <v>24</v>
      </c>
      <c r="G3938" t="s">
        <v>24</v>
      </c>
      <c r="H3938" t="s">
        <v>60</v>
      </c>
      <c r="I3938" s="1">
        <v>6133</v>
      </c>
      <c r="J3938" s="2">
        <f>VLOOKUP(Oliusala[[#This Row],[tegund]],Tegundir!$B$2:$D$19,3,FALSE)*Oliusala[[#This Row],[magn]]/1000</f>
        <v>5.3050449999999998</v>
      </c>
      <c r="K3938">
        <v>2012</v>
      </c>
      <c r="L3938" t="s">
        <v>18</v>
      </c>
      <c r="M3938" s="144" t="s">
        <v>59</v>
      </c>
    </row>
    <row r="3939" spans="1:15" x14ac:dyDescent="0.2">
      <c r="A3939" t="s">
        <v>63</v>
      </c>
      <c r="B3939" s="144" t="s">
        <v>185</v>
      </c>
      <c r="C3939">
        <v>825</v>
      </c>
      <c r="D3939" t="str">
        <f>VLOOKUP(Oliusala[[#This Row],[postnumer]],Sveitarfelog[#All],4,FALSE)</f>
        <v>Flóahreppur,Sveitarfélagið Árborg</v>
      </c>
      <c r="E3939" t="str">
        <f>VLOOKUP(Oliusala[[#This Row],[postnumer]],Sveitarfelog[#All],5,FALSE)</f>
        <v>Suðurland</v>
      </c>
      <c r="F3939" t="s">
        <v>24</v>
      </c>
      <c r="G3939" t="s">
        <v>24</v>
      </c>
      <c r="H3939" t="s">
        <v>58</v>
      </c>
      <c r="I3939" s="1">
        <v>117010</v>
      </c>
      <c r="J3939" s="2">
        <f>VLOOKUP(Oliusala[[#This Row],[tegund]],Tegundir!$B$2:$D$19,3,FALSE)*Oliusala[[#This Row],[magn]]/1000</f>
        <v>101.21365</v>
      </c>
      <c r="K3939">
        <v>2012</v>
      </c>
      <c r="L3939" t="s">
        <v>18</v>
      </c>
      <c r="M3939" s="144" t="s">
        <v>59</v>
      </c>
    </row>
    <row r="3940" spans="1:15" x14ac:dyDescent="0.2">
      <c r="A3940" t="s">
        <v>57</v>
      </c>
      <c r="B3940" s="144" t="s">
        <v>182</v>
      </c>
      <c r="C3940">
        <v>810</v>
      </c>
      <c r="D3940" t="str">
        <f>VLOOKUP(Oliusala[[#This Row],[postnumer]],Sveitarfelog[#All],4,FALSE)</f>
        <v>Hveragerðisbær,Sveitarfélagið Ölfus</v>
      </c>
      <c r="E3940" t="str">
        <f>VLOOKUP(Oliusala[[#This Row],[postnumer]],Sveitarfelog[#All],5,FALSE)</f>
        <v>Suðurland</v>
      </c>
      <c r="F3940" t="s">
        <v>25</v>
      </c>
      <c r="G3940" t="s">
        <v>24</v>
      </c>
      <c r="H3940" t="s">
        <v>60</v>
      </c>
      <c r="I3940" s="1">
        <v>44220</v>
      </c>
      <c r="J3940" s="2">
        <f>VLOOKUP(Oliusala[[#This Row],[tegund]],Tegundir!$B$2:$D$19,3,FALSE)*Oliusala[[#This Row],[magn]]/1000</f>
        <v>38.250300000000003</v>
      </c>
      <c r="K3940">
        <v>2012</v>
      </c>
      <c r="L3940" t="s">
        <v>1955</v>
      </c>
      <c r="M3940" s="144" t="s">
        <v>59</v>
      </c>
    </row>
    <row r="3941" spans="1:15" x14ac:dyDescent="0.2">
      <c r="A3941" t="s">
        <v>57</v>
      </c>
      <c r="B3941" s="144" t="s">
        <v>181</v>
      </c>
      <c r="C3941">
        <v>810</v>
      </c>
      <c r="D3941" t="str">
        <f>VLOOKUP(Oliusala[[#This Row],[postnumer]],Sveitarfelog[#All],4,FALSE)</f>
        <v>Hveragerðisbær,Sveitarfélagið Ölfus</v>
      </c>
      <c r="E3941" t="str">
        <f>VLOOKUP(Oliusala[[#This Row],[postnumer]],Sveitarfelog[#All],5,FALSE)</f>
        <v>Suðurland</v>
      </c>
      <c r="F3941" t="s">
        <v>25</v>
      </c>
      <c r="G3941" t="s">
        <v>24</v>
      </c>
      <c r="H3941" t="s">
        <v>60</v>
      </c>
      <c r="I3941" s="1">
        <v>315227</v>
      </c>
      <c r="J3941" s="2">
        <f>VLOOKUP(Oliusala[[#This Row],[tegund]],Tegundir!$B$2:$D$19,3,FALSE)*Oliusala[[#This Row],[magn]]/1000</f>
        <v>272.67135500000001</v>
      </c>
      <c r="K3941">
        <v>2012</v>
      </c>
      <c r="L3941" t="s">
        <v>1955</v>
      </c>
      <c r="M3941" s="144" t="s">
        <v>59</v>
      </c>
    </row>
    <row r="3942" spans="1:15" x14ac:dyDescent="0.2">
      <c r="A3942" t="s">
        <v>70</v>
      </c>
      <c r="B3942" s="144" t="s">
        <v>182</v>
      </c>
      <c r="C3942">
        <v>810</v>
      </c>
      <c r="D3942" t="str">
        <f>VLOOKUP(Oliusala[[#This Row],[postnumer]],Sveitarfelog[#All],4,FALSE)</f>
        <v>Hveragerðisbær,Sveitarfélagið Ölfus</v>
      </c>
      <c r="E3942" t="str">
        <f>VLOOKUP(Oliusala[[#This Row],[postnumer]],Sveitarfelog[#All],5,FALSE)</f>
        <v>Suðurland</v>
      </c>
      <c r="F3942" t="s">
        <v>25</v>
      </c>
      <c r="G3942" t="s">
        <v>24</v>
      </c>
      <c r="H3942" t="s">
        <v>60</v>
      </c>
      <c r="I3942" s="1">
        <v>126367</v>
      </c>
      <c r="J3942" s="2">
        <f>VLOOKUP(Oliusala[[#This Row],[tegund]],Tegundir!$B$2:$D$19,3,FALSE)*Oliusala[[#This Row],[magn]]/1000</f>
        <v>109.307455</v>
      </c>
      <c r="K3942">
        <v>2012</v>
      </c>
      <c r="L3942" t="s">
        <v>1955</v>
      </c>
      <c r="M3942" s="144" t="s">
        <v>59</v>
      </c>
    </row>
    <row r="3943" spans="1:15" x14ac:dyDescent="0.2">
      <c r="A3943" t="s">
        <v>70</v>
      </c>
      <c r="B3943" s="144" t="s">
        <v>186</v>
      </c>
      <c r="C3943">
        <v>840</v>
      </c>
      <c r="D3943" t="str">
        <f>VLOOKUP(Oliusala[[#This Row],[postnumer]],Sveitarfelog[#All],4,FALSE)</f>
        <v>Bláskógabyggð,Grímsnes- og Grafningshreppur,Hrunamannahreppur,Skeiða- og Gnúpverjahreppur</v>
      </c>
      <c r="E3943" t="str">
        <f>VLOOKUP(Oliusala[[#This Row],[postnumer]],Sveitarfelog[#All],5,FALSE)</f>
        <v>Suðurland</v>
      </c>
      <c r="F3943" t="s">
        <v>24</v>
      </c>
      <c r="G3943" t="s">
        <v>24</v>
      </c>
      <c r="H3943" t="s">
        <v>60</v>
      </c>
      <c r="I3943" s="1">
        <v>6519</v>
      </c>
      <c r="J3943" s="2">
        <f>VLOOKUP(Oliusala[[#This Row],[tegund]],Tegundir!$B$2:$D$19,3,FALSE)*Oliusala[[#This Row],[magn]]/1000</f>
        <v>5.6389349999999991</v>
      </c>
      <c r="K3943">
        <v>2012</v>
      </c>
      <c r="L3943" t="s">
        <v>1955</v>
      </c>
      <c r="M3943" s="144" t="s">
        <v>59</v>
      </c>
    </row>
    <row r="3944" spans="1:15" x14ac:dyDescent="0.2">
      <c r="A3944" t="s">
        <v>63</v>
      </c>
      <c r="B3944" s="144" t="s">
        <v>187</v>
      </c>
      <c r="C3944">
        <v>840</v>
      </c>
      <c r="D3944" t="str">
        <f>VLOOKUP(Oliusala[[#This Row],[postnumer]],Sveitarfelog[#All],4,FALSE)</f>
        <v>Bláskógabyggð,Grímsnes- og Grafningshreppur,Hrunamannahreppur,Skeiða- og Gnúpverjahreppur</v>
      </c>
      <c r="E3944" t="str">
        <f>VLOOKUP(Oliusala[[#This Row],[postnumer]],Sveitarfelog[#All],5,FALSE)</f>
        <v>Suðurland</v>
      </c>
      <c r="F3944" t="s">
        <v>24</v>
      </c>
      <c r="G3944" t="s">
        <v>24</v>
      </c>
      <c r="H3944" t="s">
        <v>58</v>
      </c>
      <c r="I3944" s="1">
        <v>5100</v>
      </c>
      <c r="J3944" s="2">
        <f>VLOOKUP(Oliusala[[#This Row],[tegund]],Tegundir!$B$2:$D$19,3,FALSE)*Oliusala[[#This Row],[magn]]/1000</f>
        <v>4.4115000000000002</v>
      </c>
      <c r="K3944">
        <v>2012</v>
      </c>
      <c r="L3944" t="s">
        <v>18</v>
      </c>
      <c r="M3944" s="144" t="s">
        <v>59</v>
      </c>
    </row>
    <row r="3945" spans="1:15" x14ac:dyDescent="0.2">
      <c r="A3945" t="s">
        <v>63</v>
      </c>
      <c r="B3945" s="144" t="s">
        <v>186</v>
      </c>
      <c r="C3945">
        <v>840</v>
      </c>
      <c r="D3945" t="str">
        <f>VLOOKUP(Oliusala[[#This Row],[postnumer]],Sveitarfelog[#All],4,FALSE)</f>
        <v>Bláskógabyggð,Grímsnes- og Grafningshreppur,Hrunamannahreppur,Skeiða- og Gnúpverjahreppur</v>
      </c>
      <c r="E3945" t="str">
        <f>VLOOKUP(Oliusala[[#This Row],[postnumer]],Sveitarfelog[#All],5,FALSE)</f>
        <v>Suðurland</v>
      </c>
      <c r="F3945" t="s">
        <v>24</v>
      </c>
      <c r="G3945" t="s">
        <v>24</v>
      </c>
      <c r="H3945" t="s">
        <v>58</v>
      </c>
      <c r="I3945" s="1">
        <v>202132</v>
      </c>
      <c r="J3945" s="2">
        <f>VLOOKUP(Oliusala[[#This Row],[tegund]],Tegundir!$B$2:$D$19,3,FALSE)*Oliusala[[#This Row],[magn]]/1000</f>
        <v>174.84417999999999</v>
      </c>
      <c r="K3945">
        <v>2012</v>
      </c>
      <c r="L3945" t="s">
        <v>18</v>
      </c>
      <c r="M3945" s="144" t="s">
        <v>59</v>
      </c>
    </row>
    <row r="3946" spans="1:15" x14ac:dyDescent="0.2">
      <c r="A3946" t="s">
        <v>57</v>
      </c>
      <c r="B3946" s="144" t="s">
        <v>183</v>
      </c>
      <c r="C3946">
        <v>815</v>
      </c>
      <c r="D3946" t="str">
        <f>VLOOKUP(Oliusala[[#This Row],[postnumer]],Sveitarfelog[#All],4,FALSE)</f>
        <v>Hveragerðisbær,Sveitarfélagið Ölfus</v>
      </c>
      <c r="E3946" t="str">
        <f>VLOOKUP(Oliusala[[#This Row],[postnumer]],Sveitarfelog[#All],5,FALSE)</f>
        <v>Suðurland</v>
      </c>
      <c r="F3946" t="s">
        <v>25</v>
      </c>
      <c r="G3946" t="s">
        <v>24</v>
      </c>
      <c r="H3946" t="s">
        <v>60</v>
      </c>
      <c r="I3946" s="1">
        <v>152222</v>
      </c>
      <c r="J3946" s="2">
        <f>VLOOKUP(Oliusala[[#This Row],[tegund]],Tegundir!$B$2:$D$19,3,FALSE)*Oliusala[[#This Row],[magn]]/1000</f>
        <v>131.67203000000001</v>
      </c>
      <c r="K3946">
        <v>2012</v>
      </c>
      <c r="L3946" t="s">
        <v>19</v>
      </c>
      <c r="M3946" s="144" t="s">
        <v>59</v>
      </c>
      <c r="O3946" s="144" t="s">
        <v>1997</v>
      </c>
    </row>
    <row r="3947" spans="1:15" x14ac:dyDescent="0.2">
      <c r="A3947" t="s">
        <v>57</v>
      </c>
      <c r="B3947" s="144" t="s">
        <v>188</v>
      </c>
      <c r="C3947">
        <v>845</v>
      </c>
      <c r="D3947" t="str">
        <f>VLOOKUP(Oliusala[[#This Row],[postnumer]],Sveitarfelog[#All],4,FALSE)</f>
        <v>Bláskógabyggð,Grímsnes- og Grafningshreppur,Hrunamannahreppur,Skeiða- og Gnúpverjahreppur</v>
      </c>
      <c r="E3947" t="str">
        <f>VLOOKUP(Oliusala[[#This Row],[postnumer]],Sveitarfelog[#All],5,FALSE)</f>
        <v>Suðurland</v>
      </c>
      <c r="F3947" t="s">
        <v>24</v>
      </c>
      <c r="G3947" t="s">
        <v>24</v>
      </c>
      <c r="H3947" t="s">
        <v>60</v>
      </c>
      <c r="I3947" s="1">
        <v>98957</v>
      </c>
      <c r="J3947" s="2">
        <f>VLOOKUP(Oliusala[[#This Row],[tegund]],Tegundir!$B$2:$D$19,3,FALSE)*Oliusala[[#This Row],[magn]]/1000</f>
        <v>85.597804999999994</v>
      </c>
      <c r="K3947">
        <v>2012</v>
      </c>
      <c r="L3947" t="s">
        <v>1955</v>
      </c>
      <c r="M3947" s="144" t="s">
        <v>59</v>
      </c>
    </row>
    <row r="3948" spans="1:15" x14ac:dyDescent="0.2">
      <c r="A3948" t="s">
        <v>57</v>
      </c>
      <c r="B3948" s="144" t="s">
        <v>188</v>
      </c>
      <c r="C3948">
        <v>845</v>
      </c>
      <c r="D3948" t="str">
        <f>VLOOKUP(Oliusala[[#This Row],[postnumer]],Sveitarfelog[#All],4,FALSE)</f>
        <v>Bláskógabyggð,Grímsnes- og Grafningshreppur,Hrunamannahreppur,Skeiða- og Gnúpverjahreppur</v>
      </c>
      <c r="E3948" t="str">
        <f>VLOOKUP(Oliusala[[#This Row],[postnumer]],Sveitarfelog[#All],5,FALSE)</f>
        <v>Suðurland</v>
      </c>
      <c r="F3948" t="s">
        <v>29</v>
      </c>
      <c r="G3948" t="s">
        <v>24</v>
      </c>
      <c r="H3948" t="s">
        <v>60</v>
      </c>
      <c r="I3948" s="1">
        <v>2920</v>
      </c>
      <c r="J3948" s="2">
        <f>VLOOKUP(Oliusala[[#This Row],[tegund]],Tegundir!$B$2:$D$19,3,FALSE)*Oliusala[[#This Row],[magn]]/1000</f>
        <v>2.5258000000000003</v>
      </c>
      <c r="K3948">
        <v>2012</v>
      </c>
      <c r="L3948" t="s">
        <v>19</v>
      </c>
      <c r="M3948" s="144" t="s">
        <v>59</v>
      </c>
      <c r="O3948" s="144" t="s">
        <v>1998</v>
      </c>
    </row>
    <row r="3949" spans="1:15" x14ac:dyDescent="0.2">
      <c r="A3949" t="s">
        <v>57</v>
      </c>
      <c r="B3949" s="144" t="s">
        <v>188</v>
      </c>
      <c r="C3949">
        <v>845</v>
      </c>
      <c r="D3949" t="str">
        <f>VLOOKUP(Oliusala[[#This Row],[postnumer]],Sveitarfelog[#All],4,FALSE)</f>
        <v>Bláskógabyggð,Grímsnes- og Grafningshreppur,Hrunamannahreppur,Skeiða- og Gnúpverjahreppur</v>
      </c>
      <c r="E3949" t="str">
        <f>VLOOKUP(Oliusala[[#This Row],[postnumer]],Sveitarfelog[#All],5,FALSE)</f>
        <v>Suðurland</v>
      </c>
      <c r="F3949" t="s">
        <v>30</v>
      </c>
      <c r="G3949" t="s">
        <v>24</v>
      </c>
      <c r="H3949" t="s">
        <v>60</v>
      </c>
      <c r="I3949" s="1">
        <v>17815</v>
      </c>
      <c r="J3949" s="2">
        <f>VLOOKUP(Oliusala[[#This Row],[tegund]],Tegundir!$B$2:$D$19,3,FALSE)*Oliusala[[#This Row],[magn]]/1000</f>
        <v>15.409975000000001</v>
      </c>
      <c r="K3949">
        <v>2012</v>
      </c>
      <c r="L3949" t="s">
        <v>19</v>
      </c>
      <c r="M3949" s="144" t="s">
        <v>59</v>
      </c>
      <c r="O3949" s="144" t="s">
        <v>1998</v>
      </c>
    </row>
    <row r="3950" spans="1:15" x14ac:dyDescent="0.2">
      <c r="A3950" t="s">
        <v>70</v>
      </c>
      <c r="B3950" s="144" t="s">
        <v>188</v>
      </c>
      <c r="C3950">
        <v>845</v>
      </c>
      <c r="D3950" t="str">
        <f>VLOOKUP(Oliusala[[#This Row],[postnumer]],Sveitarfelog[#All],4,FALSE)</f>
        <v>Bláskógabyggð,Grímsnes- og Grafningshreppur,Hrunamannahreppur,Skeiða- og Gnúpverjahreppur</v>
      </c>
      <c r="E3950" t="str">
        <f>VLOOKUP(Oliusala[[#This Row],[postnumer]],Sveitarfelog[#All],5,FALSE)</f>
        <v>Suðurland</v>
      </c>
      <c r="F3950" t="s">
        <v>24</v>
      </c>
      <c r="G3950" t="s">
        <v>24</v>
      </c>
      <c r="H3950" t="s">
        <v>60</v>
      </c>
      <c r="I3950" s="1">
        <v>63872</v>
      </c>
      <c r="J3950" s="2">
        <f>VLOOKUP(Oliusala[[#This Row],[tegund]],Tegundir!$B$2:$D$19,3,FALSE)*Oliusala[[#This Row],[magn]]/1000</f>
        <v>55.249279999999999</v>
      </c>
      <c r="K3950">
        <v>2012</v>
      </c>
      <c r="L3950" t="s">
        <v>1955</v>
      </c>
      <c r="M3950" s="144" t="s">
        <v>59</v>
      </c>
    </row>
    <row r="3951" spans="1:15" x14ac:dyDescent="0.2">
      <c r="A3951" t="s">
        <v>63</v>
      </c>
      <c r="B3951" s="144" t="s">
        <v>188</v>
      </c>
      <c r="C3951">
        <v>845</v>
      </c>
      <c r="D3951" t="str">
        <f>VLOOKUP(Oliusala[[#This Row],[postnumer]],Sveitarfelog[#All],4,FALSE)</f>
        <v>Bláskógabyggð,Grímsnes- og Grafningshreppur,Hrunamannahreppur,Skeiða- og Gnúpverjahreppur</v>
      </c>
      <c r="E3951" t="str">
        <f>VLOOKUP(Oliusala[[#This Row],[postnumer]],Sveitarfelog[#All],5,FALSE)</f>
        <v>Suðurland</v>
      </c>
      <c r="F3951" t="s">
        <v>24</v>
      </c>
      <c r="G3951" t="s">
        <v>24</v>
      </c>
      <c r="H3951" t="s">
        <v>58</v>
      </c>
      <c r="I3951" s="1">
        <v>260769</v>
      </c>
      <c r="J3951" s="2">
        <f>VLOOKUP(Oliusala[[#This Row],[tegund]],Tegundir!$B$2:$D$19,3,FALSE)*Oliusala[[#This Row],[magn]]/1000</f>
        <v>225.56518499999999</v>
      </c>
      <c r="K3951">
        <v>2012</v>
      </c>
      <c r="L3951" t="s">
        <v>18</v>
      </c>
      <c r="M3951" s="144" t="s">
        <v>59</v>
      </c>
    </row>
    <row r="3952" spans="1:15" x14ac:dyDescent="0.2">
      <c r="A3952" t="s">
        <v>57</v>
      </c>
      <c r="B3952" s="144" t="s">
        <v>184</v>
      </c>
      <c r="C3952">
        <v>820</v>
      </c>
      <c r="D3952" t="str">
        <f>VLOOKUP(Oliusala[[#This Row],[postnumer]],Sveitarfelog[#All],4,FALSE)</f>
        <v>Flóahreppur,Sveitarfélagið Árborg</v>
      </c>
      <c r="E3952" t="str">
        <f>VLOOKUP(Oliusala[[#This Row],[postnumer]],Sveitarfelog[#All],5,FALSE)</f>
        <v>Suðurland</v>
      </c>
      <c r="F3952" t="s">
        <v>25</v>
      </c>
      <c r="G3952" t="s">
        <v>24</v>
      </c>
      <c r="H3952" t="s">
        <v>60</v>
      </c>
      <c r="I3952" s="1">
        <v>6950</v>
      </c>
      <c r="J3952" s="2">
        <f>VLOOKUP(Oliusala[[#This Row],[tegund]],Tegundir!$B$2:$D$19,3,FALSE)*Oliusala[[#This Row],[magn]]/1000</f>
        <v>6.0117500000000001</v>
      </c>
      <c r="K3952">
        <v>2012</v>
      </c>
      <c r="L3952" t="s">
        <v>1955</v>
      </c>
      <c r="M3952" s="144" t="s">
        <v>59</v>
      </c>
    </row>
    <row r="3953" spans="1:15" x14ac:dyDescent="0.2">
      <c r="A3953" t="s">
        <v>70</v>
      </c>
      <c r="B3953" s="144" t="s">
        <v>184</v>
      </c>
      <c r="C3953">
        <v>820</v>
      </c>
      <c r="D3953" t="str">
        <f>VLOOKUP(Oliusala[[#This Row],[postnumer]],Sveitarfelog[#All],4,FALSE)</f>
        <v>Flóahreppur,Sveitarfélagið Árborg</v>
      </c>
      <c r="E3953" t="str">
        <f>VLOOKUP(Oliusala[[#This Row],[postnumer]],Sveitarfelog[#All],5,FALSE)</f>
        <v>Suðurland</v>
      </c>
      <c r="F3953" t="s">
        <v>25</v>
      </c>
      <c r="G3953" t="s">
        <v>24</v>
      </c>
      <c r="H3953" t="s">
        <v>60</v>
      </c>
      <c r="I3953" s="1">
        <v>1691</v>
      </c>
      <c r="J3953" s="2">
        <f>VLOOKUP(Oliusala[[#This Row],[tegund]],Tegundir!$B$2:$D$19,3,FALSE)*Oliusala[[#This Row],[magn]]/1000</f>
        <v>1.462715</v>
      </c>
      <c r="K3953">
        <v>2012</v>
      </c>
      <c r="L3953" t="s">
        <v>1955</v>
      </c>
      <c r="M3953" s="144" t="s">
        <v>59</v>
      </c>
    </row>
    <row r="3954" spans="1:15" x14ac:dyDescent="0.2">
      <c r="A3954" t="s">
        <v>57</v>
      </c>
      <c r="B3954" s="144" t="s">
        <v>185</v>
      </c>
      <c r="C3954">
        <v>825</v>
      </c>
      <c r="D3954" t="str">
        <f>VLOOKUP(Oliusala[[#This Row],[postnumer]],Sveitarfelog[#All],4,FALSE)</f>
        <v>Flóahreppur,Sveitarfélagið Árborg</v>
      </c>
      <c r="E3954" t="str">
        <f>VLOOKUP(Oliusala[[#This Row],[postnumer]],Sveitarfelog[#All],5,FALSE)</f>
        <v>Suðurland</v>
      </c>
      <c r="F3954" t="s">
        <v>25</v>
      </c>
      <c r="G3954" t="s">
        <v>24</v>
      </c>
      <c r="H3954" t="s">
        <v>60</v>
      </c>
      <c r="I3954" s="1">
        <v>9151</v>
      </c>
      <c r="J3954" s="2">
        <f>VLOOKUP(Oliusala[[#This Row],[tegund]],Tegundir!$B$2:$D$19,3,FALSE)*Oliusala[[#This Row],[magn]]/1000</f>
        <v>7.9156149999999998</v>
      </c>
      <c r="K3954">
        <v>2012</v>
      </c>
      <c r="L3954" t="s">
        <v>1955</v>
      </c>
      <c r="M3954" s="144" t="s">
        <v>59</v>
      </c>
    </row>
    <row r="3955" spans="1:15" x14ac:dyDescent="0.2">
      <c r="A3955" t="s">
        <v>70</v>
      </c>
      <c r="B3955" s="144" t="s">
        <v>185</v>
      </c>
      <c r="C3955">
        <v>825</v>
      </c>
      <c r="D3955" t="str">
        <f>VLOOKUP(Oliusala[[#This Row],[postnumer]],Sveitarfelog[#All],4,FALSE)</f>
        <v>Flóahreppur,Sveitarfélagið Árborg</v>
      </c>
      <c r="E3955" t="str">
        <f>VLOOKUP(Oliusala[[#This Row],[postnumer]],Sveitarfelog[#All],5,FALSE)</f>
        <v>Suðurland</v>
      </c>
      <c r="F3955" t="s">
        <v>25</v>
      </c>
      <c r="G3955" t="s">
        <v>24</v>
      </c>
      <c r="H3955" t="s">
        <v>60</v>
      </c>
      <c r="I3955" s="1">
        <v>1000</v>
      </c>
      <c r="J3955" s="2">
        <f>VLOOKUP(Oliusala[[#This Row],[tegund]],Tegundir!$B$2:$D$19,3,FALSE)*Oliusala[[#This Row],[magn]]/1000</f>
        <v>0.86499999999999999</v>
      </c>
      <c r="K3955">
        <v>2012</v>
      </c>
      <c r="L3955" t="s">
        <v>1955</v>
      </c>
      <c r="M3955" s="144" t="s">
        <v>59</v>
      </c>
    </row>
    <row r="3956" spans="1:15" x14ac:dyDescent="0.2">
      <c r="A3956" t="s">
        <v>163</v>
      </c>
      <c r="B3956" s="144" t="s">
        <v>163</v>
      </c>
      <c r="C3956">
        <v>850</v>
      </c>
      <c r="D3956" t="str">
        <f>VLOOKUP(Oliusala[[#This Row],[postnumer]],Sveitarfelog[#All],4,FALSE)</f>
        <v>Ásahreppur,Rangárþing ytra</v>
      </c>
      <c r="E3956" t="str">
        <f>VLOOKUP(Oliusala[[#This Row],[postnumer]],Sveitarfelog[#All],5,FALSE)</f>
        <v>Suðurland</v>
      </c>
      <c r="F3956" t="s">
        <v>24</v>
      </c>
      <c r="G3956" t="s">
        <v>24</v>
      </c>
      <c r="H3956" t="s">
        <v>58</v>
      </c>
      <c r="I3956" s="1">
        <v>999</v>
      </c>
      <c r="J3956" s="2">
        <f>VLOOKUP(Oliusala[[#This Row],[tegund]],Tegundir!$B$2:$D$19,3,FALSE)*Oliusala[[#This Row],[magn]]/1000</f>
        <v>0.86413499999999999</v>
      </c>
      <c r="K3956">
        <v>2012</v>
      </c>
      <c r="L3956" t="s">
        <v>18</v>
      </c>
      <c r="M3956" s="144" t="s">
        <v>59</v>
      </c>
    </row>
    <row r="3957" spans="1:15" x14ac:dyDescent="0.2">
      <c r="A3957" t="s">
        <v>163</v>
      </c>
      <c r="B3957" s="144" t="s">
        <v>163</v>
      </c>
      <c r="C3957">
        <v>850</v>
      </c>
      <c r="D3957" t="str">
        <f>VLOOKUP(Oliusala[[#This Row],[postnumer]],Sveitarfelog[#All],4,FALSE)</f>
        <v>Ásahreppur,Rangárþing ytra</v>
      </c>
      <c r="E3957" t="str">
        <f>VLOOKUP(Oliusala[[#This Row],[postnumer]],Sveitarfelog[#All],5,FALSE)</f>
        <v>Suðurland</v>
      </c>
      <c r="F3957" t="s">
        <v>30</v>
      </c>
      <c r="G3957" t="s">
        <v>24</v>
      </c>
      <c r="H3957" t="s">
        <v>58</v>
      </c>
      <c r="I3957" s="1">
        <v>46367</v>
      </c>
      <c r="J3957" s="2">
        <f>VLOOKUP(Oliusala[[#This Row],[tegund]],Tegundir!$B$2:$D$19,3,FALSE)*Oliusala[[#This Row],[magn]]/1000</f>
        <v>40.107455000000002</v>
      </c>
      <c r="K3957">
        <v>2012</v>
      </c>
      <c r="L3957" t="s">
        <v>19</v>
      </c>
      <c r="M3957" s="144" t="s">
        <v>59</v>
      </c>
      <c r="O3957" s="144" t="s">
        <v>1998</v>
      </c>
    </row>
    <row r="3958" spans="1:15" x14ac:dyDescent="0.2">
      <c r="A3958" t="s">
        <v>57</v>
      </c>
      <c r="B3958" s="144" t="s">
        <v>163</v>
      </c>
      <c r="C3958">
        <v>850</v>
      </c>
      <c r="D3958" t="str">
        <f>VLOOKUP(Oliusala[[#This Row],[postnumer]],Sveitarfelog[#All],4,FALSE)</f>
        <v>Ásahreppur,Rangárþing ytra</v>
      </c>
      <c r="E3958" t="str">
        <f>VLOOKUP(Oliusala[[#This Row],[postnumer]],Sveitarfelog[#All],5,FALSE)</f>
        <v>Suðurland</v>
      </c>
      <c r="F3958" t="s">
        <v>24</v>
      </c>
      <c r="G3958" t="s">
        <v>24</v>
      </c>
      <c r="H3958" t="s">
        <v>60</v>
      </c>
      <c r="I3958" s="1">
        <v>21840</v>
      </c>
      <c r="J3958" s="2">
        <f>VLOOKUP(Oliusala[[#This Row],[tegund]],Tegundir!$B$2:$D$19,3,FALSE)*Oliusala[[#This Row],[magn]]/1000</f>
        <v>18.891599999999997</v>
      </c>
      <c r="K3958">
        <v>2012</v>
      </c>
      <c r="L3958" t="s">
        <v>18</v>
      </c>
      <c r="M3958" s="144" t="s">
        <v>59</v>
      </c>
    </row>
    <row r="3959" spans="1:15" x14ac:dyDescent="0.2">
      <c r="A3959" t="s">
        <v>57</v>
      </c>
      <c r="B3959" s="144" t="s">
        <v>163</v>
      </c>
      <c r="C3959">
        <v>850</v>
      </c>
      <c r="D3959" t="str">
        <f>VLOOKUP(Oliusala[[#This Row],[postnumer]],Sveitarfelog[#All],4,FALSE)</f>
        <v>Ásahreppur,Rangárþing ytra</v>
      </c>
      <c r="E3959" t="str">
        <f>VLOOKUP(Oliusala[[#This Row],[postnumer]],Sveitarfelog[#All],5,FALSE)</f>
        <v>Suðurland</v>
      </c>
      <c r="F3959" t="s">
        <v>29</v>
      </c>
      <c r="G3959" t="s">
        <v>24</v>
      </c>
      <c r="H3959" t="s">
        <v>60</v>
      </c>
      <c r="I3959" s="1">
        <v>0</v>
      </c>
      <c r="J3959" s="2">
        <f>VLOOKUP(Oliusala[[#This Row],[tegund]],Tegundir!$B$2:$D$19,3,FALSE)*Oliusala[[#This Row],[magn]]/1000</f>
        <v>0</v>
      </c>
      <c r="K3959">
        <v>2012</v>
      </c>
      <c r="L3959" t="s">
        <v>19</v>
      </c>
      <c r="M3959" s="144" t="s">
        <v>59</v>
      </c>
      <c r="O3959" s="144" t="s">
        <v>1998</v>
      </c>
    </row>
    <row r="3960" spans="1:15" x14ac:dyDescent="0.2">
      <c r="A3960" t="s">
        <v>57</v>
      </c>
      <c r="B3960" s="144" t="s">
        <v>163</v>
      </c>
      <c r="C3960">
        <v>850</v>
      </c>
      <c r="D3960" t="str">
        <f>VLOOKUP(Oliusala[[#This Row],[postnumer]],Sveitarfelog[#All],4,FALSE)</f>
        <v>Ásahreppur,Rangárþing ytra</v>
      </c>
      <c r="E3960" t="str">
        <f>VLOOKUP(Oliusala[[#This Row],[postnumer]],Sveitarfelog[#All],5,FALSE)</f>
        <v>Suðurland</v>
      </c>
      <c r="F3960" t="s">
        <v>30</v>
      </c>
      <c r="G3960" t="s">
        <v>24</v>
      </c>
      <c r="H3960" t="s">
        <v>60</v>
      </c>
      <c r="I3960" s="1">
        <v>1050</v>
      </c>
      <c r="J3960" s="2">
        <f>VLOOKUP(Oliusala[[#This Row],[tegund]],Tegundir!$B$2:$D$19,3,FALSE)*Oliusala[[#This Row],[magn]]/1000</f>
        <v>0.90825</v>
      </c>
      <c r="K3960">
        <v>2012</v>
      </c>
      <c r="L3960" t="s">
        <v>19</v>
      </c>
      <c r="M3960" s="144" t="s">
        <v>59</v>
      </c>
      <c r="O3960" s="144" t="s">
        <v>1998</v>
      </c>
    </row>
    <row r="3961" spans="1:15" x14ac:dyDescent="0.2">
      <c r="A3961" t="s">
        <v>70</v>
      </c>
      <c r="B3961" s="144" t="s">
        <v>163</v>
      </c>
      <c r="C3961">
        <v>850</v>
      </c>
      <c r="D3961" t="str">
        <f>VLOOKUP(Oliusala[[#This Row],[postnumer]],Sveitarfelog[#All],4,FALSE)</f>
        <v>Ásahreppur,Rangárþing ytra</v>
      </c>
      <c r="E3961" t="str">
        <f>VLOOKUP(Oliusala[[#This Row],[postnumer]],Sveitarfelog[#All],5,FALSE)</f>
        <v>Suðurland</v>
      </c>
      <c r="F3961" t="s">
        <v>24</v>
      </c>
      <c r="G3961" t="s">
        <v>24</v>
      </c>
      <c r="H3961" t="s">
        <v>60</v>
      </c>
      <c r="I3961" s="1">
        <v>192</v>
      </c>
      <c r="J3961" s="2">
        <f>VLOOKUP(Oliusala[[#This Row],[tegund]],Tegundir!$B$2:$D$19,3,FALSE)*Oliusala[[#This Row],[magn]]/1000</f>
        <v>0.16607999999999998</v>
      </c>
      <c r="K3961">
        <v>2012</v>
      </c>
      <c r="L3961" t="s">
        <v>18</v>
      </c>
      <c r="M3961" s="144" t="s">
        <v>59</v>
      </c>
    </row>
    <row r="3962" spans="1:15" x14ac:dyDescent="0.2">
      <c r="A3962" t="s">
        <v>63</v>
      </c>
      <c r="B3962" s="144" t="s">
        <v>163</v>
      </c>
      <c r="C3962">
        <v>850</v>
      </c>
      <c r="D3962" t="str">
        <f>VLOOKUP(Oliusala[[#This Row],[postnumer]],Sveitarfelog[#All],4,FALSE)</f>
        <v>Ásahreppur,Rangárþing ytra</v>
      </c>
      <c r="E3962" t="str">
        <f>VLOOKUP(Oliusala[[#This Row],[postnumer]],Sveitarfelog[#All],5,FALSE)</f>
        <v>Suðurland</v>
      </c>
      <c r="F3962" t="s">
        <v>24</v>
      </c>
      <c r="G3962" t="s">
        <v>24</v>
      </c>
      <c r="H3962" t="s">
        <v>58</v>
      </c>
      <c r="I3962" s="1">
        <v>762687</v>
      </c>
      <c r="J3962" s="2">
        <f>VLOOKUP(Oliusala[[#This Row],[tegund]],Tegundir!$B$2:$D$19,3,FALSE)*Oliusala[[#This Row],[magn]]/1000</f>
        <v>659.72425499999997</v>
      </c>
      <c r="K3962">
        <v>2012</v>
      </c>
      <c r="L3962" t="s">
        <v>18</v>
      </c>
      <c r="M3962" s="144" t="s">
        <v>59</v>
      </c>
    </row>
    <row r="3963" spans="1:15" x14ac:dyDescent="0.2">
      <c r="A3963" t="s">
        <v>57</v>
      </c>
      <c r="B3963" s="144" t="s">
        <v>186</v>
      </c>
      <c r="C3963">
        <v>840</v>
      </c>
      <c r="D3963" t="str">
        <f>VLOOKUP(Oliusala[[#This Row],[postnumer]],Sveitarfelog[#All],4,FALSE)</f>
        <v>Bláskógabyggð,Grímsnes- og Grafningshreppur,Hrunamannahreppur,Skeiða- og Gnúpverjahreppur</v>
      </c>
      <c r="E3963" t="str">
        <f>VLOOKUP(Oliusala[[#This Row],[postnumer]],Sveitarfelog[#All],5,FALSE)</f>
        <v>Suðurland</v>
      </c>
      <c r="F3963" t="s">
        <v>25</v>
      </c>
      <c r="G3963" t="s">
        <v>24</v>
      </c>
      <c r="H3963" t="s">
        <v>60</v>
      </c>
      <c r="I3963" s="1">
        <v>42328</v>
      </c>
      <c r="J3963" s="2">
        <f>VLOOKUP(Oliusala[[#This Row],[tegund]],Tegundir!$B$2:$D$19,3,FALSE)*Oliusala[[#This Row],[magn]]/1000</f>
        <v>36.613720000000001</v>
      </c>
      <c r="K3963">
        <v>2012</v>
      </c>
      <c r="L3963" t="s">
        <v>1955</v>
      </c>
      <c r="M3963" s="144" t="s">
        <v>59</v>
      </c>
    </row>
    <row r="3964" spans="1:15" x14ac:dyDescent="0.2">
      <c r="A3964" t="s">
        <v>70</v>
      </c>
      <c r="B3964" s="144" t="s">
        <v>186</v>
      </c>
      <c r="C3964">
        <v>840</v>
      </c>
      <c r="D3964" t="str">
        <f>VLOOKUP(Oliusala[[#This Row],[postnumer]],Sveitarfelog[#All],4,FALSE)</f>
        <v>Bláskógabyggð,Grímsnes- og Grafningshreppur,Hrunamannahreppur,Skeiða- og Gnúpverjahreppur</v>
      </c>
      <c r="E3964" t="str">
        <f>VLOOKUP(Oliusala[[#This Row],[postnumer]],Sveitarfelog[#All],5,FALSE)</f>
        <v>Suðurland</v>
      </c>
      <c r="F3964" t="s">
        <v>25</v>
      </c>
      <c r="G3964" t="s">
        <v>24</v>
      </c>
      <c r="H3964" t="s">
        <v>60</v>
      </c>
      <c r="I3964" s="1">
        <v>17517</v>
      </c>
      <c r="J3964" s="2">
        <f>VLOOKUP(Oliusala[[#This Row],[tegund]],Tegundir!$B$2:$D$19,3,FALSE)*Oliusala[[#This Row],[magn]]/1000</f>
        <v>15.152205</v>
      </c>
      <c r="K3964">
        <v>2012</v>
      </c>
      <c r="L3964" t="s">
        <v>1955</v>
      </c>
      <c r="M3964" s="144" t="s">
        <v>59</v>
      </c>
    </row>
    <row r="3965" spans="1:15" x14ac:dyDescent="0.2">
      <c r="A3965" t="s">
        <v>163</v>
      </c>
      <c r="B3965" s="144" t="s">
        <v>191</v>
      </c>
      <c r="C3965">
        <v>851</v>
      </c>
      <c r="D3965" t="str">
        <f>VLOOKUP(Oliusala[[#This Row],[postnumer]],Sveitarfelog[#All],4,FALSE)</f>
        <v>Ásahreppur,Rangárþing ytra</v>
      </c>
      <c r="E3965" t="str">
        <f>VLOOKUP(Oliusala[[#This Row],[postnumer]],Sveitarfelog[#All],5,FALSE)</f>
        <v>Suðurland</v>
      </c>
      <c r="F3965" t="s">
        <v>24</v>
      </c>
      <c r="G3965" t="s">
        <v>24</v>
      </c>
      <c r="H3965" t="s">
        <v>60</v>
      </c>
      <c r="I3965" s="1">
        <v>3046</v>
      </c>
      <c r="J3965" s="2">
        <f>VLOOKUP(Oliusala[[#This Row],[tegund]],Tegundir!$B$2:$D$19,3,FALSE)*Oliusala[[#This Row],[magn]]/1000</f>
        <v>2.6347899999999997</v>
      </c>
      <c r="K3965">
        <v>2012</v>
      </c>
      <c r="L3965" t="s">
        <v>18</v>
      </c>
      <c r="M3965" s="144" t="s">
        <v>59</v>
      </c>
    </row>
    <row r="3966" spans="1:15" x14ac:dyDescent="0.2">
      <c r="A3966" t="s">
        <v>57</v>
      </c>
      <c r="B3966" s="144" t="s">
        <v>191</v>
      </c>
      <c r="C3966">
        <v>851</v>
      </c>
      <c r="D3966" t="str">
        <f>VLOOKUP(Oliusala[[#This Row],[postnumer]],Sveitarfelog[#All],4,FALSE)</f>
        <v>Ásahreppur,Rangárþing ytra</v>
      </c>
      <c r="E3966" t="str">
        <f>VLOOKUP(Oliusala[[#This Row],[postnumer]],Sveitarfelog[#All],5,FALSE)</f>
        <v>Suðurland</v>
      </c>
      <c r="F3966" t="s">
        <v>24</v>
      </c>
      <c r="G3966" t="s">
        <v>24</v>
      </c>
      <c r="H3966" t="s">
        <v>60</v>
      </c>
      <c r="I3966" s="1">
        <v>6917</v>
      </c>
      <c r="J3966" s="2">
        <f>VLOOKUP(Oliusala[[#This Row],[tegund]],Tegundir!$B$2:$D$19,3,FALSE)*Oliusala[[#This Row],[magn]]/1000</f>
        <v>5.9832049999999999</v>
      </c>
      <c r="K3966">
        <v>2012</v>
      </c>
      <c r="L3966" t="s">
        <v>18</v>
      </c>
      <c r="M3966" s="144" t="s">
        <v>59</v>
      </c>
    </row>
    <row r="3967" spans="1:15" x14ac:dyDescent="0.2">
      <c r="A3967" t="s">
        <v>57</v>
      </c>
      <c r="B3967" s="144" t="s">
        <v>188</v>
      </c>
      <c r="C3967">
        <v>845</v>
      </c>
      <c r="D3967" t="str">
        <f>VLOOKUP(Oliusala[[#This Row],[postnumer]],Sveitarfelog[#All],4,FALSE)</f>
        <v>Bláskógabyggð,Grímsnes- og Grafningshreppur,Hrunamannahreppur,Skeiða- og Gnúpverjahreppur</v>
      </c>
      <c r="E3967" t="str">
        <f>VLOOKUP(Oliusala[[#This Row],[postnumer]],Sveitarfelog[#All],5,FALSE)</f>
        <v>Suðurland</v>
      </c>
      <c r="F3967" t="s">
        <v>25</v>
      </c>
      <c r="G3967" t="s">
        <v>24</v>
      </c>
      <c r="H3967" t="s">
        <v>60</v>
      </c>
      <c r="I3967" s="1">
        <v>348179</v>
      </c>
      <c r="J3967" s="2">
        <f>VLOOKUP(Oliusala[[#This Row],[tegund]],Tegundir!$B$2:$D$19,3,FALSE)*Oliusala[[#This Row],[magn]]/1000</f>
        <v>301.17483500000003</v>
      </c>
      <c r="K3967">
        <v>2012</v>
      </c>
      <c r="L3967" t="s">
        <v>1955</v>
      </c>
      <c r="M3967" s="144" t="s">
        <v>59</v>
      </c>
    </row>
    <row r="3968" spans="1:15" x14ac:dyDescent="0.2">
      <c r="A3968" t="s">
        <v>63</v>
      </c>
      <c r="B3968" s="144" t="s">
        <v>190</v>
      </c>
      <c r="C3968">
        <v>851</v>
      </c>
      <c r="D3968" t="str">
        <f>VLOOKUP(Oliusala[[#This Row],[postnumer]],Sveitarfelog[#All],4,FALSE)</f>
        <v>Ásahreppur,Rangárþing ytra</v>
      </c>
      <c r="E3968" t="str">
        <f>VLOOKUP(Oliusala[[#This Row],[postnumer]],Sveitarfelog[#All],5,FALSE)</f>
        <v>Suðurland</v>
      </c>
      <c r="F3968" t="s">
        <v>24</v>
      </c>
      <c r="G3968" t="s">
        <v>24</v>
      </c>
      <c r="H3968" t="s">
        <v>58</v>
      </c>
      <c r="I3968" s="1">
        <v>117448</v>
      </c>
      <c r="J3968" s="2">
        <f>VLOOKUP(Oliusala[[#This Row],[tegund]],Tegundir!$B$2:$D$19,3,FALSE)*Oliusala[[#This Row],[magn]]/1000</f>
        <v>101.59252000000001</v>
      </c>
      <c r="K3968">
        <v>2012</v>
      </c>
      <c r="L3968" t="s">
        <v>18</v>
      </c>
      <c r="M3968" s="144" t="s">
        <v>59</v>
      </c>
    </row>
    <row r="3969" spans="1:15" x14ac:dyDescent="0.2">
      <c r="A3969" t="s">
        <v>63</v>
      </c>
      <c r="B3969" s="144" t="s">
        <v>191</v>
      </c>
      <c r="C3969">
        <v>851</v>
      </c>
      <c r="D3969" t="str">
        <f>VLOOKUP(Oliusala[[#This Row],[postnumer]],Sveitarfelog[#All],4,FALSE)</f>
        <v>Ásahreppur,Rangárþing ytra</v>
      </c>
      <c r="E3969" t="str">
        <f>VLOOKUP(Oliusala[[#This Row],[postnumer]],Sveitarfelog[#All],5,FALSE)</f>
        <v>Suðurland</v>
      </c>
      <c r="F3969" t="s">
        <v>24</v>
      </c>
      <c r="G3969" t="s">
        <v>24</v>
      </c>
      <c r="H3969" t="s">
        <v>58</v>
      </c>
      <c r="I3969" s="1">
        <v>409494</v>
      </c>
      <c r="J3969" s="2">
        <f>VLOOKUP(Oliusala[[#This Row],[tegund]],Tegundir!$B$2:$D$19,3,FALSE)*Oliusala[[#This Row],[magn]]/1000</f>
        <v>354.21231</v>
      </c>
      <c r="K3969">
        <v>2012</v>
      </c>
      <c r="L3969" t="s">
        <v>18</v>
      </c>
      <c r="M3969" s="144" t="s">
        <v>59</v>
      </c>
    </row>
    <row r="3970" spans="1:15" x14ac:dyDescent="0.2">
      <c r="A3970" t="s">
        <v>70</v>
      </c>
      <c r="B3970" s="144" t="s">
        <v>188</v>
      </c>
      <c r="C3970">
        <v>845</v>
      </c>
      <c r="D3970" t="str">
        <f>VLOOKUP(Oliusala[[#This Row],[postnumer]],Sveitarfelog[#All],4,FALSE)</f>
        <v>Bláskógabyggð,Grímsnes- og Grafningshreppur,Hrunamannahreppur,Skeiða- og Gnúpverjahreppur</v>
      </c>
      <c r="E3970" t="str">
        <f>VLOOKUP(Oliusala[[#This Row],[postnumer]],Sveitarfelog[#All],5,FALSE)</f>
        <v>Suðurland</v>
      </c>
      <c r="F3970" t="s">
        <v>25</v>
      </c>
      <c r="G3970" t="s">
        <v>24</v>
      </c>
      <c r="H3970" t="s">
        <v>60</v>
      </c>
      <c r="I3970" s="1">
        <v>225736</v>
      </c>
      <c r="J3970" s="2">
        <f>VLOOKUP(Oliusala[[#This Row],[tegund]],Tegundir!$B$2:$D$19,3,FALSE)*Oliusala[[#This Row],[magn]]/1000</f>
        <v>195.26163999999997</v>
      </c>
      <c r="K3970">
        <v>2012</v>
      </c>
      <c r="L3970" t="s">
        <v>1955</v>
      </c>
      <c r="M3970" s="144" t="s">
        <v>59</v>
      </c>
    </row>
    <row r="3971" spans="1:15" x14ac:dyDescent="0.2">
      <c r="A3971" t="s">
        <v>163</v>
      </c>
      <c r="B3971" s="144" t="s">
        <v>163</v>
      </c>
      <c r="C3971">
        <v>850</v>
      </c>
      <c r="D3971" t="str">
        <f>VLOOKUP(Oliusala[[#This Row],[postnumer]],Sveitarfelog[#All],4,FALSE)</f>
        <v>Ásahreppur,Rangárþing ytra</v>
      </c>
      <c r="E3971" t="str">
        <f>VLOOKUP(Oliusala[[#This Row],[postnumer]],Sveitarfelog[#All],5,FALSE)</f>
        <v>Suðurland</v>
      </c>
      <c r="F3971" t="s">
        <v>25</v>
      </c>
      <c r="G3971" t="s">
        <v>24</v>
      </c>
      <c r="H3971" t="s">
        <v>58</v>
      </c>
      <c r="I3971" s="1">
        <v>107417</v>
      </c>
      <c r="J3971" s="2">
        <f>VLOOKUP(Oliusala[[#This Row],[tegund]],Tegundir!$B$2:$D$19,3,FALSE)*Oliusala[[#This Row],[magn]]/1000</f>
        <v>92.915705000000003</v>
      </c>
      <c r="K3971">
        <v>2012</v>
      </c>
      <c r="L3971" t="s">
        <v>1955</v>
      </c>
      <c r="M3971" s="144" t="s">
        <v>59</v>
      </c>
    </row>
    <row r="3972" spans="1:15" x14ac:dyDescent="0.2">
      <c r="A3972" t="s">
        <v>57</v>
      </c>
      <c r="B3972" s="144" t="s">
        <v>163</v>
      </c>
      <c r="C3972">
        <v>850</v>
      </c>
      <c r="D3972" t="str">
        <f>VLOOKUP(Oliusala[[#This Row],[postnumer]],Sveitarfelog[#All],4,FALSE)</f>
        <v>Ásahreppur,Rangárþing ytra</v>
      </c>
      <c r="E3972" t="str">
        <f>VLOOKUP(Oliusala[[#This Row],[postnumer]],Sveitarfelog[#All],5,FALSE)</f>
        <v>Suðurland</v>
      </c>
      <c r="F3972" t="s">
        <v>25</v>
      </c>
      <c r="G3972" t="s">
        <v>24</v>
      </c>
      <c r="H3972" t="s">
        <v>60</v>
      </c>
      <c r="I3972" s="1">
        <v>195791</v>
      </c>
      <c r="J3972" s="2">
        <f>VLOOKUP(Oliusala[[#This Row],[tegund]],Tegundir!$B$2:$D$19,3,FALSE)*Oliusala[[#This Row],[magn]]/1000</f>
        <v>169.35921500000001</v>
      </c>
      <c r="K3972">
        <v>2012</v>
      </c>
      <c r="L3972" t="s">
        <v>1955</v>
      </c>
      <c r="M3972" s="144" t="s">
        <v>59</v>
      </c>
    </row>
    <row r="3973" spans="1:15" x14ac:dyDescent="0.2">
      <c r="A3973" t="s">
        <v>57</v>
      </c>
      <c r="B3973" s="144" t="s">
        <v>193</v>
      </c>
      <c r="C3973">
        <v>861</v>
      </c>
      <c r="D3973" t="str">
        <f>VLOOKUP(Oliusala[[#This Row],[postnumer]],Sveitarfelog[#All],4,FALSE)</f>
        <v>Rangárþing eystra</v>
      </c>
      <c r="E3973" t="str">
        <f>VLOOKUP(Oliusala[[#This Row],[postnumer]],Sveitarfelog[#All],5,FALSE)</f>
        <v>Suðurland</v>
      </c>
      <c r="F3973" t="s">
        <v>24</v>
      </c>
      <c r="G3973" t="s">
        <v>24</v>
      </c>
      <c r="H3973" t="s">
        <v>60</v>
      </c>
      <c r="I3973" s="1">
        <v>3682</v>
      </c>
      <c r="J3973" s="2">
        <f>VLOOKUP(Oliusala[[#This Row],[tegund]],Tegundir!$B$2:$D$19,3,FALSE)*Oliusala[[#This Row],[magn]]/1000</f>
        <v>3.18493</v>
      </c>
      <c r="K3973">
        <v>2012</v>
      </c>
      <c r="L3973" t="s">
        <v>1955</v>
      </c>
      <c r="M3973" s="144" t="s">
        <v>59</v>
      </c>
    </row>
    <row r="3974" spans="1:15" x14ac:dyDescent="0.2">
      <c r="A3974" t="s">
        <v>163</v>
      </c>
      <c r="B3974" s="144" t="s">
        <v>192</v>
      </c>
      <c r="C3974">
        <v>860</v>
      </c>
      <c r="D3974" t="str">
        <f>VLOOKUP(Oliusala[[#This Row],[postnumer]],Sveitarfelog[#All],4,FALSE)</f>
        <v>Rangárþing eystra</v>
      </c>
      <c r="E3974" t="str">
        <f>VLOOKUP(Oliusala[[#This Row],[postnumer]],Sveitarfelog[#All],5,FALSE)</f>
        <v>Suðurland</v>
      </c>
      <c r="F3974" t="s">
        <v>30</v>
      </c>
      <c r="G3974" t="s">
        <v>24</v>
      </c>
      <c r="H3974" t="s">
        <v>60</v>
      </c>
      <c r="I3974" s="1">
        <v>13264</v>
      </c>
      <c r="J3974" s="2">
        <f>VLOOKUP(Oliusala[[#This Row],[tegund]],Tegundir!$B$2:$D$19,3,FALSE)*Oliusala[[#This Row],[magn]]/1000</f>
        <v>11.473360000000001</v>
      </c>
      <c r="K3974">
        <v>2012</v>
      </c>
      <c r="L3974" t="s">
        <v>19</v>
      </c>
      <c r="M3974" s="144" t="s">
        <v>59</v>
      </c>
      <c r="O3974" s="144" t="s">
        <v>1998</v>
      </c>
    </row>
    <row r="3975" spans="1:15" x14ac:dyDescent="0.2">
      <c r="A3975" t="s">
        <v>163</v>
      </c>
      <c r="B3975" s="144" t="s">
        <v>193</v>
      </c>
      <c r="C3975">
        <v>861</v>
      </c>
      <c r="D3975" t="str">
        <f>VLOOKUP(Oliusala[[#This Row],[postnumer]],Sveitarfelog[#All],4,FALSE)</f>
        <v>Rangárþing eystra</v>
      </c>
      <c r="E3975" t="str">
        <f>VLOOKUP(Oliusala[[#This Row],[postnumer]],Sveitarfelog[#All],5,FALSE)</f>
        <v>Suðurland</v>
      </c>
      <c r="F3975" t="s">
        <v>24</v>
      </c>
      <c r="G3975" t="s">
        <v>24</v>
      </c>
      <c r="H3975" t="s">
        <v>60</v>
      </c>
      <c r="I3975" s="1">
        <v>15819</v>
      </c>
      <c r="J3975" s="2">
        <f>VLOOKUP(Oliusala[[#This Row],[tegund]],Tegundir!$B$2:$D$19,3,FALSE)*Oliusala[[#This Row],[magn]]/1000</f>
        <v>13.683434999999999</v>
      </c>
      <c r="K3975">
        <v>2012</v>
      </c>
      <c r="L3975" t="s">
        <v>1955</v>
      </c>
      <c r="M3975" s="144" t="s">
        <v>59</v>
      </c>
    </row>
    <row r="3976" spans="1:15" x14ac:dyDescent="0.2">
      <c r="A3976" t="s">
        <v>57</v>
      </c>
      <c r="B3976" s="144" t="s">
        <v>192</v>
      </c>
      <c r="C3976">
        <v>860</v>
      </c>
      <c r="D3976" t="str">
        <f>VLOOKUP(Oliusala[[#This Row],[postnumer]],Sveitarfelog[#All],4,FALSE)</f>
        <v>Rangárþing eystra</v>
      </c>
      <c r="E3976" t="str">
        <f>VLOOKUP(Oliusala[[#This Row],[postnumer]],Sveitarfelog[#All],5,FALSE)</f>
        <v>Suðurland</v>
      </c>
      <c r="F3976" t="s">
        <v>30</v>
      </c>
      <c r="G3976" t="s">
        <v>24</v>
      </c>
      <c r="H3976" t="s">
        <v>60</v>
      </c>
      <c r="I3976" s="1">
        <v>57750</v>
      </c>
      <c r="J3976" s="2">
        <f>VLOOKUP(Oliusala[[#This Row],[tegund]],Tegundir!$B$2:$D$19,3,FALSE)*Oliusala[[#This Row],[magn]]/1000</f>
        <v>49.953749999999999</v>
      </c>
      <c r="K3976">
        <v>2012</v>
      </c>
      <c r="L3976" t="s">
        <v>19</v>
      </c>
      <c r="M3976" s="144" t="s">
        <v>59</v>
      </c>
      <c r="O3976" s="144" t="s">
        <v>1998</v>
      </c>
    </row>
    <row r="3977" spans="1:15" x14ac:dyDescent="0.2">
      <c r="A3977" t="s">
        <v>70</v>
      </c>
      <c r="B3977" s="144" t="s">
        <v>192</v>
      </c>
      <c r="C3977">
        <v>860</v>
      </c>
      <c r="D3977" t="str">
        <f>VLOOKUP(Oliusala[[#This Row],[postnumer]],Sveitarfelog[#All],4,FALSE)</f>
        <v>Rangárþing eystra</v>
      </c>
      <c r="E3977" t="str">
        <f>VLOOKUP(Oliusala[[#This Row],[postnumer]],Sveitarfelog[#All],5,FALSE)</f>
        <v>Suðurland</v>
      </c>
      <c r="F3977" t="s">
        <v>30</v>
      </c>
      <c r="G3977" t="s">
        <v>24</v>
      </c>
      <c r="H3977" t="s">
        <v>60</v>
      </c>
      <c r="I3977" s="1">
        <v>7671</v>
      </c>
      <c r="J3977" s="2">
        <f>VLOOKUP(Oliusala[[#This Row],[tegund]],Tegundir!$B$2:$D$19,3,FALSE)*Oliusala[[#This Row],[magn]]/1000</f>
        <v>6.6354150000000001</v>
      </c>
      <c r="K3977">
        <v>2012</v>
      </c>
      <c r="L3977" t="s">
        <v>19</v>
      </c>
      <c r="M3977" s="144" t="s">
        <v>59</v>
      </c>
      <c r="O3977" s="144" t="s">
        <v>1998</v>
      </c>
    </row>
    <row r="3978" spans="1:15" x14ac:dyDescent="0.2">
      <c r="A3978" t="s">
        <v>63</v>
      </c>
      <c r="B3978" s="144" t="s">
        <v>192</v>
      </c>
      <c r="C3978">
        <v>860</v>
      </c>
      <c r="D3978" t="str">
        <f>VLOOKUP(Oliusala[[#This Row],[postnumer]],Sveitarfelog[#All],4,FALSE)</f>
        <v>Rangárþing eystra</v>
      </c>
      <c r="E3978" t="str">
        <f>VLOOKUP(Oliusala[[#This Row],[postnumer]],Sveitarfelog[#All],5,FALSE)</f>
        <v>Suðurland</v>
      </c>
      <c r="F3978" t="s">
        <v>24</v>
      </c>
      <c r="G3978" t="s">
        <v>24</v>
      </c>
      <c r="H3978" t="s">
        <v>58</v>
      </c>
      <c r="I3978" s="1">
        <v>1526212</v>
      </c>
      <c r="J3978" s="2">
        <f>VLOOKUP(Oliusala[[#This Row],[tegund]],Tegundir!$B$2:$D$19,3,FALSE)*Oliusala[[#This Row],[magn]]/1000</f>
        <v>1320.17338</v>
      </c>
      <c r="K3978">
        <v>2012</v>
      </c>
      <c r="L3978" t="s">
        <v>18</v>
      </c>
      <c r="M3978" s="144" t="s">
        <v>59</v>
      </c>
    </row>
    <row r="3979" spans="1:15" x14ac:dyDescent="0.2">
      <c r="A3979" t="s">
        <v>57</v>
      </c>
      <c r="B3979" s="144" t="s">
        <v>192</v>
      </c>
      <c r="C3979">
        <v>860</v>
      </c>
      <c r="D3979" t="str">
        <f>VLOOKUP(Oliusala[[#This Row],[postnumer]],Sveitarfelog[#All],4,FALSE)</f>
        <v>Rangárþing eystra</v>
      </c>
      <c r="E3979" t="str">
        <f>VLOOKUP(Oliusala[[#This Row],[postnumer]],Sveitarfelog[#All],5,FALSE)</f>
        <v>Suðurland</v>
      </c>
      <c r="F3979" t="s">
        <v>24</v>
      </c>
      <c r="G3979" t="s">
        <v>24</v>
      </c>
      <c r="H3979" t="s">
        <v>60</v>
      </c>
      <c r="I3979" s="1">
        <v>249583</v>
      </c>
      <c r="J3979" s="2">
        <f>VLOOKUP(Oliusala[[#This Row],[tegund]],Tegundir!$B$2:$D$19,3,FALSE)*Oliusala[[#This Row],[magn]]/1000</f>
        <v>215.88929499999998</v>
      </c>
      <c r="K3979">
        <v>2012</v>
      </c>
      <c r="L3979" t="s">
        <v>1955</v>
      </c>
      <c r="M3979" s="144" t="s">
        <v>59</v>
      </c>
    </row>
    <row r="3980" spans="1:15" x14ac:dyDescent="0.2">
      <c r="A3980" t="s">
        <v>163</v>
      </c>
      <c r="B3980" s="144" t="s">
        <v>191</v>
      </c>
      <c r="C3980">
        <v>851</v>
      </c>
      <c r="D3980" t="str">
        <f>VLOOKUP(Oliusala[[#This Row],[postnumer]],Sveitarfelog[#All],4,FALSE)</f>
        <v>Ásahreppur,Rangárþing ytra</v>
      </c>
      <c r="E3980" t="str">
        <f>VLOOKUP(Oliusala[[#This Row],[postnumer]],Sveitarfelog[#All],5,FALSE)</f>
        <v>Suðurland</v>
      </c>
      <c r="F3980" t="s">
        <v>25</v>
      </c>
      <c r="G3980" t="s">
        <v>24</v>
      </c>
      <c r="H3980" t="s">
        <v>60</v>
      </c>
      <c r="I3980" s="1">
        <v>176771</v>
      </c>
      <c r="J3980" s="2">
        <f>VLOOKUP(Oliusala[[#This Row],[tegund]],Tegundir!$B$2:$D$19,3,FALSE)*Oliusala[[#This Row],[magn]]/1000</f>
        <v>152.906915</v>
      </c>
      <c r="K3980">
        <v>2012</v>
      </c>
      <c r="L3980" t="s">
        <v>1955</v>
      </c>
      <c r="M3980" s="144" t="s">
        <v>59</v>
      </c>
    </row>
    <row r="3981" spans="1:15" x14ac:dyDescent="0.2">
      <c r="A3981" t="s">
        <v>57</v>
      </c>
      <c r="B3981" s="144" t="s">
        <v>191</v>
      </c>
      <c r="C3981">
        <v>851</v>
      </c>
      <c r="D3981" t="str">
        <f>VLOOKUP(Oliusala[[#This Row],[postnumer]],Sveitarfelog[#All],4,FALSE)</f>
        <v>Ásahreppur,Rangárþing ytra</v>
      </c>
      <c r="E3981" t="str">
        <f>VLOOKUP(Oliusala[[#This Row],[postnumer]],Sveitarfelog[#All],5,FALSE)</f>
        <v>Suðurland</v>
      </c>
      <c r="F3981" t="s">
        <v>25</v>
      </c>
      <c r="G3981" t="s">
        <v>24</v>
      </c>
      <c r="H3981" t="s">
        <v>60</v>
      </c>
      <c r="I3981" s="1">
        <v>142064</v>
      </c>
      <c r="J3981" s="2">
        <f>VLOOKUP(Oliusala[[#This Row],[tegund]],Tegundir!$B$2:$D$19,3,FALSE)*Oliusala[[#This Row],[magn]]/1000</f>
        <v>122.88536000000001</v>
      </c>
      <c r="K3981">
        <v>2012</v>
      </c>
      <c r="L3981" t="s">
        <v>1955</v>
      </c>
      <c r="M3981" s="144" t="s">
        <v>59</v>
      </c>
    </row>
    <row r="3982" spans="1:15" x14ac:dyDescent="0.2">
      <c r="A3982" t="s">
        <v>163</v>
      </c>
      <c r="B3982" s="144" t="s">
        <v>193</v>
      </c>
      <c r="C3982">
        <v>861</v>
      </c>
      <c r="D3982" t="str">
        <f>VLOOKUP(Oliusala[[#This Row],[postnumer]],Sveitarfelog[#All],4,FALSE)</f>
        <v>Rangárþing eystra</v>
      </c>
      <c r="E3982" t="str">
        <f>VLOOKUP(Oliusala[[#This Row],[postnumer]],Sveitarfelog[#All],5,FALSE)</f>
        <v>Suðurland</v>
      </c>
      <c r="F3982" t="s">
        <v>30</v>
      </c>
      <c r="G3982" t="s">
        <v>24</v>
      </c>
      <c r="H3982" t="s">
        <v>60</v>
      </c>
      <c r="I3982" s="1">
        <v>2582</v>
      </c>
      <c r="J3982" s="2">
        <f>VLOOKUP(Oliusala[[#This Row],[tegund]],Tegundir!$B$2:$D$19,3,FALSE)*Oliusala[[#This Row],[magn]]/1000</f>
        <v>2.2334299999999998</v>
      </c>
      <c r="K3982">
        <v>2012</v>
      </c>
      <c r="L3982" t="s">
        <v>19</v>
      </c>
      <c r="M3982" s="144" t="s">
        <v>59</v>
      </c>
      <c r="O3982" s="144" t="s">
        <v>1998</v>
      </c>
    </row>
    <row r="3983" spans="1:15" x14ac:dyDescent="0.2">
      <c r="A3983" t="s">
        <v>57</v>
      </c>
      <c r="B3983" s="144" t="s">
        <v>193</v>
      </c>
      <c r="C3983">
        <v>861</v>
      </c>
      <c r="D3983" t="str">
        <f>VLOOKUP(Oliusala[[#This Row],[postnumer]],Sveitarfelog[#All],4,FALSE)</f>
        <v>Rangárþing eystra</v>
      </c>
      <c r="E3983" t="str">
        <f>VLOOKUP(Oliusala[[#This Row],[postnumer]],Sveitarfelog[#All],5,FALSE)</f>
        <v>Suðurland</v>
      </c>
      <c r="F3983" t="s">
        <v>30</v>
      </c>
      <c r="G3983" t="s">
        <v>24</v>
      </c>
      <c r="H3983" t="s">
        <v>60</v>
      </c>
      <c r="I3983" s="1">
        <v>18861</v>
      </c>
      <c r="J3983" s="2">
        <f>VLOOKUP(Oliusala[[#This Row],[tegund]],Tegundir!$B$2:$D$19,3,FALSE)*Oliusala[[#This Row],[magn]]/1000</f>
        <v>16.314764999999998</v>
      </c>
      <c r="K3983">
        <v>2012</v>
      </c>
      <c r="L3983" t="s">
        <v>19</v>
      </c>
      <c r="M3983" s="144" t="s">
        <v>59</v>
      </c>
      <c r="O3983" s="144" t="s">
        <v>1998</v>
      </c>
    </row>
    <row r="3984" spans="1:15" x14ac:dyDescent="0.2">
      <c r="A3984" t="s">
        <v>63</v>
      </c>
      <c r="B3984" s="144" t="s">
        <v>193</v>
      </c>
      <c r="C3984">
        <v>861</v>
      </c>
      <c r="D3984" t="str">
        <f>VLOOKUP(Oliusala[[#This Row],[postnumer]],Sveitarfelog[#All],4,FALSE)</f>
        <v>Rangárþing eystra</v>
      </c>
      <c r="E3984" t="str">
        <f>VLOOKUP(Oliusala[[#This Row],[postnumer]],Sveitarfelog[#All],5,FALSE)</f>
        <v>Suðurland</v>
      </c>
      <c r="F3984" t="s">
        <v>24</v>
      </c>
      <c r="G3984" t="s">
        <v>24</v>
      </c>
      <c r="H3984" t="s">
        <v>58</v>
      </c>
      <c r="I3984" s="1">
        <v>71794</v>
      </c>
      <c r="J3984" s="2">
        <f>VLOOKUP(Oliusala[[#This Row],[tegund]],Tegundir!$B$2:$D$19,3,FALSE)*Oliusala[[#This Row],[magn]]/1000</f>
        <v>62.10181</v>
      </c>
      <c r="K3984">
        <v>2012</v>
      </c>
      <c r="L3984" t="s">
        <v>18</v>
      </c>
      <c r="M3984" s="144" t="s">
        <v>59</v>
      </c>
    </row>
    <row r="3985" spans="1:15" x14ac:dyDescent="0.2">
      <c r="A3985" t="s">
        <v>163</v>
      </c>
      <c r="B3985" s="144" t="s">
        <v>192</v>
      </c>
      <c r="C3985">
        <v>860</v>
      </c>
      <c r="D3985" t="str">
        <f>VLOOKUP(Oliusala[[#This Row],[postnumer]],Sveitarfelog[#All],4,FALSE)</f>
        <v>Rangárþing eystra</v>
      </c>
      <c r="E3985" t="str">
        <f>VLOOKUP(Oliusala[[#This Row],[postnumer]],Sveitarfelog[#All],5,FALSE)</f>
        <v>Suðurland</v>
      </c>
      <c r="F3985" t="s">
        <v>25</v>
      </c>
      <c r="G3985" t="s">
        <v>24</v>
      </c>
      <c r="H3985" t="s">
        <v>60</v>
      </c>
      <c r="I3985" s="1">
        <v>53704</v>
      </c>
      <c r="J3985" s="2">
        <f>VLOOKUP(Oliusala[[#This Row],[tegund]],Tegundir!$B$2:$D$19,3,FALSE)*Oliusala[[#This Row],[magn]]/1000</f>
        <v>46.453960000000002</v>
      </c>
      <c r="K3985">
        <v>2012</v>
      </c>
      <c r="L3985" t="s">
        <v>1955</v>
      </c>
      <c r="M3985" s="144" t="s">
        <v>59</v>
      </c>
    </row>
    <row r="3986" spans="1:15" x14ac:dyDescent="0.2">
      <c r="A3986" t="s">
        <v>57</v>
      </c>
      <c r="B3986" s="144" t="s">
        <v>192</v>
      </c>
      <c r="C3986">
        <v>860</v>
      </c>
      <c r="D3986" t="str">
        <f>VLOOKUP(Oliusala[[#This Row],[postnumer]],Sveitarfelog[#All],4,FALSE)</f>
        <v>Rangárþing eystra</v>
      </c>
      <c r="E3986" t="str">
        <f>VLOOKUP(Oliusala[[#This Row],[postnumer]],Sveitarfelog[#All],5,FALSE)</f>
        <v>Suðurland</v>
      </c>
      <c r="F3986" t="s">
        <v>25</v>
      </c>
      <c r="G3986" t="s">
        <v>24</v>
      </c>
      <c r="H3986" t="s">
        <v>60</v>
      </c>
      <c r="I3986" s="1">
        <v>524625</v>
      </c>
      <c r="J3986" s="2">
        <f>VLOOKUP(Oliusala[[#This Row],[tegund]],Tegundir!$B$2:$D$19,3,FALSE)*Oliusala[[#This Row],[magn]]/1000</f>
        <v>453.80062500000003</v>
      </c>
      <c r="K3986">
        <v>2012</v>
      </c>
      <c r="L3986" t="s">
        <v>1955</v>
      </c>
      <c r="M3986" s="144" t="s">
        <v>59</v>
      </c>
    </row>
    <row r="3987" spans="1:15" x14ac:dyDescent="0.2">
      <c r="A3987" t="s">
        <v>163</v>
      </c>
      <c r="B3987" s="144" t="s">
        <v>193</v>
      </c>
      <c r="C3987">
        <v>861</v>
      </c>
      <c r="D3987" t="str">
        <f>VLOOKUP(Oliusala[[#This Row],[postnumer]],Sveitarfelog[#All],4,FALSE)</f>
        <v>Rangárþing eystra</v>
      </c>
      <c r="E3987" t="str">
        <f>VLOOKUP(Oliusala[[#This Row],[postnumer]],Sveitarfelog[#All],5,FALSE)</f>
        <v>Suðurland</v>
      </c>
      <c r="F3987" t="s">
        <v>25</v>
      </c>
      <c r="G3987" t="s">
        <v>24</v>
      </c>
      <c r="H3987" t="s">
        <v>60</v>
      </c>
      <c r="I3987" s="1">
        <v>38328</v>
      </c>
      <c r="J3987" s="2">
        <f>VLOOKUP(Oliusala[[#This Row],[tegund]],Tegundir!$B$2:$D$19,3,FALSE)*Oliusala[[#This Row],[magn]]/1000</f>
        <v>33.15372</v>
      </c>
      <c r="K3987">
        <v>2012</v>
      </c>
      <c r="L3987" t="s">
        <v>1955</v>
      </c>
      <c r="M3987" s="144" t="s">
        <v>59</v>
      </c>
    </row>
    <row r="3988" spans="1:15" x14ac:dyDescent="0.2">
      <c r="A3988" t="s">
        <v>57</v>
      </c>
      <c r="B3988" s="144" t="s">
        <v>193</v>
      </c>
      <c r="C3988">
        <v>861</v>
      </c>
      <c r="D3988" t="str">
        <f>VLOOKUP(Oliusala[[#This Row],[postnumer]],Sveitarfelog[#All],4,FALSE)</f>
        <v>Rangárþing eystra</v>
      </c>
      <c r="E3988" t="str">
        <f>VLOOKUP(Oliusala[[#This Row],[postnumer]],Sveitarfelog[#All],5,FALSE)</f>
        <v>Suðurland</v>
      </c>
      <c r="F3988" t="s">
        <v>25</v>
      </c>
      <c r="G3988" t="s">
        <v>24</v>
      </c>
      <c r="H3988" t="s">
        <v>60</v>
      </c>
      <c r="I3988" s="1">
        <v>238452</v>
      </c>
      <c r="J3988" s="2">
        <f>VLOOKUP(Oliusala[[#This Row],[tegund]],Tegundir!$B$2:$D$19,3,FALSE)*Oliusala[[#This Row],[magn]]/1000</f>
        <v>206.26098000000002</v>
      </c>
      <c r="K3988">
        <v>2012</v>
      </c>
      <c r="L3988" t="s">
        <v>1955</v>
      </c>
      <c r="M3988" s="144" t="s">
        <v>59</v>
      </c>
    </row>
    <row r="3989" spans="1:15" x14ac:dyDescent="0.2">
      <c r="A3989" t="s">
        <v>163</v>
      </c>
      <c r="B3989" s="144" t="s">
        <v>194</v>
      </c>
      <c r="C3989">
        <v>870</v>
      </c>
      <c r="D3989" t="str">
        <f>VLOOKUP(Oliusala[[#This Row],[postnumer]],Sveitarfelog[#All],4,FALSE)</f>
        <v>Mýrdalshreppur</v>
      </c>
      <c r="E3989" t="str">
        <f>VLOOKUP(Oliusala[[#This Row],[postnumer]],Sveitarfelog[#All],5,FALSE)</f>
        <v>Suðurland</v>
      </c>
      <c r="F3989" t="s">
        <v>24</v>
      </c>
      <c r="G3989" t="s">
        <v>24</v>
      </c>
      <c r="H3989" t="s">
        <v>60</v>
      </c>
      <c r="I3989" s="1">
        <v>5838</v>
      </c>
      <c r="J3989" s="2">
        <f>VLOOKUP(Oliusala[[#This Row],[tegund]],Tegundir!$B$2:$D$19,3,FALSE)*Oliusala[[#This Row],[magn]]/1000</f>
        <v>5.0498700000000003</v>
      </c>
      <c r="K3989">
        <v>2012</v>
      </c>
      <c r="L3989" t="s">
        <v>18</v>
      </c>
      <c r="M3989" s="144" t="s">
        <v>59</v>
      </c>
    </row>
    <row r="3990" spans="1:15" x14ac:dyDescent="0.2">
      <c r="A3990" t="s">
        <v>163</v>
      </c>
      <c r="B3990" s="144" t="s">
        <v>194</v>
      </c>
      <c r="C3990">
        <v>870</v>
      </c>
      <c r="D3990" t="str">
        <f>VLOOKUP(Oliusala[[#This Row],[postnumer]],Sveitarfelog[#All],4,FALSE)</f>
        <v>Mýrdalshreppur</v>
      </c>
      <c r="E3990" t="str">
        <f>VLOOKUP(Oliusala[[#This Row],[postnumer]],Sveitarfelog[#All],5,FALSE)</f>
        <v>Suðurland</v>
      </c>
      <c r="F3990" t="s">
        <v>30</v>
      </c>
      <c r="G3990" t="s">
        <v>24</v>
      </c>
      <c r="H3990" t="s">
        <v>60</v>
      </c>
      <c r="I3990" s="1">
        <v>1800</v>
      </c>
      <c r="J3990" s="2">
        <f>VLOOKUP(Oliusala[[#This Row],[tegund]],Tegundir!$B$2:$D$19,3,FALSE)*Oliusala[[#This Row],[magn]]/1000</f>
        <v>1.5569999999999999</v>
      </c>
      <c r="K3990">
        <v>2012</v>
      </c>
      <c r="L3990" t="s">
        <v>19</v>
      </c>
      <c r="M3990" s="144" t="s">
        <v>59</v>
      </c>
      <c r="O3990" s="144" t="s">
        <v>1998</v>
      </c>
    </row>
    <row r="3991" spans="1:15" x14ac:dyDescent="0.2">
      <c r="A3991" t="s">
        <v>57</v>
      </c>
      <c r="B3991" s="144" t="s">
        <v>194</v>
      </c>
      <c r="C3991">
        <v>870</v>
      </c>
      <c r="D3991" t="str">
        <f>VLOOKUP(Oliusala[[#This Row],[postnumer]],Sveitarfelog[#All],4,FALSE)</f>
        <v>Mýrdalshreppur</v>
      </c>
      <c r="E3991" t="str">
        <f>VLOOKUP(Oliusala[[#This Row],[postnumer]],Sveitarfelog[#All],5,FALSE)</f>
        <v>Suðurland</v>
      </c>
      <c r="F3991" t="s">
        <v>24</v>
      </c>
      <c r="G3991" t="s">
        <v>24</v>
      </c>
      <c r="H3991" t="s">
        <v>60</v>
      </c>
      <c r="I3991" s="1">
        <v>110813</v>
      </c>
      <c r="J3991" s="2">
        <f>VLOOKUP(Oliusala[[#This Row],[tegund]],Tegundir!$B$2:$D$19,3,FALSE)*Oliusala[[#This Row],[magn]]/1000</f>
        <v>95.853245000000001</v>
      </c>
      <c r="K3991">
        <v>2012</v>
      </c>
      <c r="L3991" t="s">
        <v>18</v>
      </c>
      <c r="M3991" s="144" t="s">
        <v>59</v>
      </c>
    </row>
    <row r="3992" spans="1:15" x14ac:dyDescent="0.2">
      <c r="A3992" t="s">
        <v>63</v>
      </c>
      <c r="B3992" s="144" t="s">
        <v>194</v>
      </c>
      <c r="C3992">
        <v>870</v>
      </c>
      <c r="D3992" t="str">
        <f>VLOOKUP(Oliusala[[#This Row],[postnumer]],Sveitarfelog[#All],4,FALSE)</f>
        <v>Mýrdalshreppur</v>
      </c>
      <c r="E3992" t="str">
        <f>VLOOKUP(Oliusala[[#This Row],[postnumer]],Sveitarfelog[#All],5,FALSE)</f>
        <v>Suðurland</v>
      </c>
      <c r="F3992" t="s">
        <v>24</v>
      </c>
      <c r="G3992" t="s">
        <v>24</v>
      </c>
      <c r="H3992" t="s">
        <v>58</v>
      </c>
      <c r="I3992" s="1">
        <v>746766</v>
      </c>
      <c r="J3992" s="2">
        <f>VLOOKUP(Oliusala[[#This Row],[tegund]],Tegundir!$B$2:$D$19,3,FALSE)*Oliusala[[#This Row],[magn]]/1000</f>
        <v>645.95258999999999</v>
      </c>
      <c r="K3992">
        <v>2012</v>
      </c>
      <c r="L3992" t="s">
        <v>18</v>
      </c>
      <c r="M3992" s="144" t="s">
        <v>59</v>
      </c>
    </row>
    <row r="3993" spans="1:15" x14ac:dyDescent="0.2">
      <c r="A3993" t="s">
        <v>63</v>
      </c>
      <c r="B3993" s="144" t="s">
        <v>195</v>
      </c>
      <c r="C3993">
        <v>880</v>
      </c>
      <c r="D3993" t="str">
        <f>VLOOKUP(Oliusala[[#This Row],[postnumer]],Sveitarfelog[#All],4,FALSE)</f>
        <v>Skaftárhreppur</v>
      </c>
      <c r="E3993" t="str">
        <f>VLOOKUP(Oliusala[[#This Row],[postnumer]],Sveitarfelog[#All],5,FALSE)</f>
        <v>Suðurland</v>
      </c>
      <c r="F3993" t="s">
        <v>25</v>
      </c>
      <c r="G3993" t="s">
        <v>24</v>
      </c>
      <c r="H3993" t="s">
        <v>58</v>
      </c>
      <c r="I3993" s="1">
        <v>25750</v>
      </c>
      <c r="J3993" s="2">
        <f>VLOOKUP(Oliusala[[#This Row],[tegund]],Tegundir!$B$2:$D$19,3,FALSE)*Oliusala[[#This Row],[magn]]/1000</f>
        <v>22.27375</v>
      </c>
      <c r="K3993">
        <v>2012</v>
      </c>
      <c r="L3993" t="s">
        <v>1955</v>
      </c>
      <c r="M3993" s="144" t="s">
        <v>59</v>
      </c>
    </row>
    <row r="3994" spans="1:15" x14ac:dyDescent="0.2">
      <c r="A3994" t="s">
        <v>57</v>
      </c>
      <c r="B3994" s="144" t="s">
        <v>195</v>
      </c>
      <c r="C3994">
        <v>880</v>
      </c>
      <c r="D3994" t="str">
        <f>VLOOKUP(Oliusala[[#This Row],[postnumer]],Sveitarfelog[#All],4,FALSE)</f>
        <v>Skaftárhreppur</v>
      </c>
      <c r="E3994" t="str">
        <f>VLOOKUP(Oliusala[[#This Row],[postnumer]],Sveitarfelog[#All],5,FALSE)</f>
        <v>Suðurland</v>
      </c>
      <c r="F3994" t="s">
        <v>24</v>
      </c>
      <c r="G3994" t="s">
        <v>24</v>
      </c>
      <c r="H3994" t="s">
        <v>60</v>
      </c>
      <c r="I3994" s="1">
        <v>17918</v>
      </c>
      <c r="J3994" s="2">
        <f>VLOOKUP(Oliusala[[#This Row],[tegund]],Tegundir!$B$2:$D$19,3,FALSE)*Oliusala[[#This Row],[magn]]/1000</f>
        <v>15.49907</v>
      </c>
      <c r="K3994">
        <v>2012</v>
      </c>
      <c r="L3994" t="s">
        <v>18</v>
      </c>
      <c r="M3994" s="144" t="s">
        <v>59</v>
      </c>
    </row>
    <row r="3995" spans="1:15" x14ac:dyDescent="0.2">
      <c r="A3995" t="s">
        <v>63</v>
      </c>
      <c r="B3995" s="144" t="s">
        <v>195</v>
      </c>
      <c r="C3995">
        <v>880</v>
      </c>
      <c r="D3995" t="str">
        <f>VLOOKUP(Oliusala[[#This Row],[postnumer]],Sveitarfelog[#All],4,FALSE)</f>
        <v>Skaftárhreppur</v>
      </c>
      <c r="E3995" t="str">
        <f>VLOOKUP(Oliusala[[#This Row],[postnumer]],Sveitarfelog[#All],5,FALSE)</f>
        <v>Suðurland</v>
      </c>
      <c r="F3995" t="s">
        <v>24</v>
      </c>
      <c r="G3995" t="s">
        <v>24</v>
      </c>
      <c r="H3995" t="s">
        <v>58</v>
      </c>
      <c r="I3995" s="1">
        <v>289569.5</v>
      </c>
      <c r="J3995" s="2">
        <f>VLOOKUP(Oliusala[[#This Row],[tegund]],Tegundir!$B$2:$D$19,3,FALSE)*Oliusala[[#This Row],[magn]]/1000</f>
        <v>250.47761749999998</v>
      </c>
      <c r="K3995">
        <v>2012</v>
      </c>
      <c r="L3995" t="s">
        <v>1955</v>
      </c>
      <c r="M3995" s="144" t="s">
        <v>59</v>
      </c>
      <c r="N3995" s="144" t="s">
        <v>1939</v>
      </c>
    </row>
    <row r="3996" spans="1:15" x14ac:dyDescent="0.2">
      <c r="A3996" t="s">
        <v>63</v>
      </c>
      <c r="B3996" s="144" t="s">
        <v>195</v>
      </c>
      <c r="C3996">
        <v>880</v>
      </c>
      <c r="D3996" t="str">
        <f>VLOOKUP(Oliusala[[#This Row],[postnumer]],Sveitarfelog[#All],4,FALSE)</f>
        <v>Skaftárhreppur</v>
      </c>
      <c r="E3996" t="str">
        <f>VLOOKUP(Oliusala[[#This Row],[postnumer]],Sveitarfelog[#All],5,FALSE)</f>
        <v>Suðurland</v>
      </c>
      <c r="F3996" t="s">
        <v>24</v>
      </c>
      <c r="G3996" t="s">
        <v>24</v>
      </c>
      <c r="H3996" t="s">
        <v>58</v>
      </c>
      <c r="I3996" s="1">
        <v>409092.5</v>
      </c>
      <c r="J3996" s="2">
        <f>VLOOKUP(Oliusala[[#This Row],[tegund]],Tegundir!$B$2:$D$19,3,FALSE)*Oliusala[[#This Row],[magn]]/1000</f>
        <v>353.86501250000003</v>
      </c>
      <c r="K3996">
        <v>2012</v>
      </c>
      <c r="L3996" t="s">
        <v>18</v>
      </c>
      <c r="M3996" s="144" t="s">
        <v>59</v>
      </c>
      <c r="N3996" s="144" t="s">
        <v>1939</v>
      </c>
    </row>
    <row r="3997" spans="1:15" x14ac:dyDescent="0.2">
      <c r="A3997" t="s">
        <v>57</v>
      </c>
      <c r="B3997" s="144" t="s">
        <v>195</v>
      </c>
      <c r="C3997">
        <v>880</v>
      </c>
      <c r="D3997" t="str">
        <f>VLOOKUP(Oliusala[[#This Row],[postnumer]],Sveitarfelog[#All],4,FALSE)</f>
        <v>Skaftárhreppur</v>
      </c>
      <c r="E3997" t="str">
        <f>VLOOKUP(Oliusala[[#This Row],[postnumer]],Sveitarfelog[#All],5,FALSE)</f>
        <v>Suðurland</v>
      </c>
      <c r="F3997" t="s">
        <v>29</v>
      </c>
      <c r="G3997" t="s">
        <v>24</v>
      </c>
      <c r="H3997" t="s">
        <v>60</v>
      </c>
      <c r="I3997" s="1">
        <v>0</v>
      </c>
      <c r="J3997" s="2">
        <f>VLOOKUP(Oliusala[[#This Row],[tegund]],Tegundir!$B$2:$D$19,3,FALSE)*Oliusala[[#This Row],[magn]]/1000</f>
        <v>0</v>
      </c>
      <c r="K3997">
        <v>2012</v>
      </c>
      <c r="L3997" t="s">
        <v>19</v>
      </c>
      <c r="M3997" s="144" t="s">
        <v>59</v>
      </c>
      <c r="O3997" s="144" t="s">
        <v>1998</v>
      </c>
    </row>
    <row r="3998" spans="1:15" x14ac:dyDescent="0.2">
      <c r="A3998" t="s">
        <v>163</v>
      </c>
      <c r="B3998" s="144" t="s">
        <v>194</v>
      </c>
      <c r="C3998">
        <v>870</v>
      </c>
      <c r="D3998" t="str">
        <f>VLOOKUP(Oliusala[[#This Row],[postnumer]],Sveitarfelog[#All],4,FALSE)</f>
        <v>Mýrdalshreppur</v>
      </c>
      <c r="E3998" t="str">
        <f>VLOOKUP(Oliusala[[#This Row],[postnumer]],Sveitarfelog[#All],5,FALSE)</f>
        <v>Suðurland</v>
      </c>
      <c r="F3998" t="s">
        <v>25</v>
      </c>
      <c r="G3998" t="s">
        <v>24</v>
      </c>
      <c r="H3998" t="s">
        <v>60</v>
      </c>
      <c r="I3998" s="1">
        <v>48843</v>
      </c>
      <c r="J3998" s="2">
        <f>VLOOKUP(Oliusala[[#This Row],[tegund]],Tegundir!$B$2:$D$19,3,FALSE)*Oliusala[[#This Row],[magn]]/1000</f>
        <v>42.249195</v>
      </c>
      <c r="K3998">
        <v>2012</v>
      </c>
      <c r="L3998" t="s">
        <v>1955</v>
      </c>
      <c r="M3998" s="144" t="s">
        <v>59</v>
      </c>
    </row>
    <row r="3999" spans="1:15" x14ac:dyDescent="0.2">
      <c r="A3999" t="s">
        <v>57</v>
      </c>
      <c r="B3999" s="144" t="s">
        <v>195</v>
      </c>
      <c r="C3999">
        <v>880</v>
      </c>
      <c r="D3999" t="str">
        <f>VLOOKUP(Oliusala[[#This Row],[postnumer]],Sveitarfelog[#All],4,FALSE)</f>
        <v>Skaftárhreppur</v>
      </c>
      <c r="E3999" t="str">
        <f>VLOOKUP(Oliusala[[#This Row],[postnumer]],Sveitarfelog[#All],5,FALSE)</f>
        <v>Suðurland</v>
      </c>
      <c r="F3999" t="s">
        <v>30</v>
      </c>
      <c r="G3999" t="s">
        <v>24</v>
      </c>
      <c r="H3999" t="s">
        <v>60</v>
      </c>
      <c r="I3999" s="1">
        <v>52668</v>
      </c>
      <c r="J3999" s="2">
        <f>VLOOKUP(Oliusala[[#This Row],[tegund]],Tegundir!$B$2:$D$19,3,FALSE)*Oliusala[[#This Row],[magn]]/1000</f>
        <v>45.55782</v>
      </c>
      <c r="K3999">
        <v>2012</v>
      </c>
      <c r="L3999" t="s">
        <v>19</v>
      </c>
      <c r="M3999" s="144" t="s">
        <v>59</v>
      </c>
      <c r="O3999" s="144" t="s">
        <v>1998</v>
      </c>
    </row>
    <row r="4000" spans="1:15" x14ac:dyDescent="0.2">
      <c r="A4000" t="s">
        <v>163</v>
      </c>
      <c r="B4000" s="144" t="s">
        <v>195</v>
      </c>
      <c r="C4000">
        <v>880</v>
      </c>
      <c r="D4000" t="str">
        <f>VLOOKUP(Oliusala[[#This Row],[postnumer]],Sveitarfelog[#All],4,FALSE)</f>
        <v>Skaftárhreppur</v>
      </c>
      <c r="E4000" t="str">
        <f>VLOOKUP(Oliusala[[#This Row],[postnumer]],Sveitarfelog[#All],5,FALSE)</f>
        <v>Suðurland</v>
      </c>
      <c r="F4000" t="s">
        <v>25</v>
      </c>
      <c r="G4000" t="s">
        <v>24</v>
      </c>
      <c r="H4000" t="s">
        <v>60</v>
      </c>
      <c r="I4000" s="1">
        <v>21334</v>
      </c>
      <c r="J4000" s="2">
        <f>VLOOKUP(Oliusala[[#This Row],[tegund]],Tegundir!$B$2:$D$19,3,FALSE)*Oliusala[[#This Row],[magn]]/1000</f>
        <v>18.45391</v>
      </c>
      <c r="K4000">
        <v>2012</v>
      </c>
      <c r="L4000" t="s">
        <v>1955</v>
      </c>
      <c r="M4000" s="144" t="s">
        <v>59</v>
      </c>
    </row>
    <row r="4001" spans="1:15" x14ac:dyDescent="0.2">
      <c r="A4001" t="s">
        <v>57</v>
      </c>
      <c r="B4001" s="144" t="s">
        <v>195</v>
      </c>
      <c r="C4001">
        <v>880</v>
      </c>
      <c r="D4001" t="str">
        <f>VLOOKUP(Oliusala[[#This Row],[postnumer]],Sveitarfelog[#All],4,FALSE)</f>
        <v>Skaftárhreppur</v>
      </c>
      <c r="E4001" t="str">
        <f>VLOOKUP(Oliusala[[#This Row],[postnumer]],Sveitarfelog[#All],5,FALSE)</f>
        <v>Suðurland</v>
      </c>
      <c r="F4001" t="s">
        <v>25</v>
      </c>
      <c r="G4001" t="s">
        <v>24</v>
      </c>
      <c r="H4001" t="s">
        <v>60</v>
      </c>
      <c r="I4001" s="1">
        <v>229324</v>
      </c>
      <c r="J4001" s="2">
        <f>VLOOKUP(Oliusala[[#This Row],[tegund]],Tegundir!$B$2:$D$19,3,FALSE)*Oliusala[[#This Row],[magn]]/1000</f>
        <v>198.36526000000001</v>
      </c>
      <c r="K4001">
        <v>2012</v>
      </c>
      <c r="L4001" t="s">
        <v>1955</v>
      </c>
      <c r="M4001" s="144" t="s">
        <v>59</v>
      </c>
    </row>
    <row r="4002" spans="1:15" x14ac:dyDescent="0.2">
      <c r="A4002" t="s">
        <v>57</v>
      </c>
      <c r="B4002" s="144" t="s">
        <v>194</v>
      </c>
      <c r="C4002">
        <v>870</v>
      </c>
      <c r="D4002" t="str">
        <f>VLOOKUP(Oliusala[[#This Row],[postnumer]],Sveitarfelog[#All],4,FALSE)</f>
        <v>Mýrdalshreppur</v>
      </c>
      <c r="E4002" t="str">
        <f>VLOOKUP(Oliusala[[#This Row],[postnumer]],Sveitarfelog[#All],5,FALSE)</f>
        <v>Suðurland</v>
      </c>
      <c r="F4002" t="s">
        <v>25</v>
      </c>
      <c r="G4002" t="s">
        <v>24</v>
      </c>
      <c r="H4002" t="s">
        <v>60</v>
      </c>
      <c r="I4002" s="1">
        <v>319192</v>
      </c>
      <c r="J4002" s="2">
        <f>VLOOKUP(Oliusala[[#This Row],[tegund]],Tegundir!$B$2:$D$19,3,FALSE)*Oliusala[[#This Row],[magn]]/1000</f>
        <v>276.10108000000002</v>
      </c>
      <c r="K4002">
        <v>2012</v>
      </c>
      <c r="L4002" t="s">
        <v>1955</v>
      </c>
      <c r="M4002" s="144" t="s">
        <v>59</v>
      </c>
    </row>
    <row r="4003" spans="1:15" x14ac:dyDescent="0.2">
      <c r="A4003" t="s">
        <v>65</v>
      </c>
      <c r="B4003" s="144" t="s">
        <v>65</v>
      </c>
      <c r="C4003">
        <v>900</v>
      </c>
      <c r="D4003" t="str">
        <f>VLOOKUP(Oliusala[[#This Row],[postnumer]],Sveitarfelog[#All],4,FALSE)</f>
        <v>Vestmannaeyjabær</v>
      </c>
      <c r="E4003" t="str">
        <f>VLOOKUP(Oliusala[[#This Row],[postnumer]],Sveitarfelog[#All],5,FALSE)</f>
        <v>Suðurland</v>
      </c>
      <c r="F4003" t="s">
        <v>24</v>
      </c>
      <c r="G4003" t="s">
        <v>24</v>
      </c>
      <c r="H4003" t="s">
        <v>61</v>
      </c>
      <c r="I4003" s="1">
        <v>26613</v>
      </c>
      <c r="J4003" s="2">
        <f>VLOOKUP(Oliusala[[#This Row],[tegund]],Tegundir!$B$2:$D$19,3,FALSE)*Oliusala[[#This Row],[magn]]/1000</f>
        <v>23.020244999999999</v>
      </c>
      <c r="K4003">
        <v>2012</v>
      </c>
      <c r="L4003" t="s">
        <v>18</v>
      </c>
      <c r="M4003" s="144" t="s">
        <v>62</v>
      </c>
    </row>
    <row r="4004" spans="1:15" x14ac:dyDescent="0.2">
      <c r="A4004" t="s">
        <v>63</v>
      </c>
      <c r="B4004" s="144" t="s">
        <v>65</v>
      </c>
      <c r="C4004">
        <v>900</v>
      </c>
      <c r="D4004" t="str">
        <f>VLOOKUP(Oliusala[[#This Row],[postnumer]],Sveitarfelog[#All],4,FALSE)</f>
        <v>Vestmannaeyjabær</v>
      </c>
      <c r="E4004" t="str">
        <f>VLOOKUP(Oliusala[[#This Row],[postnumer]],Sveitarfelog[#All],5,FALSE)</f>
        <v>Suðurland</v>
      </c>
      <c r="F4004" t="s">
        <v>24</v>
      </c>
      <c r="G4004" t="s">
        <v>24</v>
      </c>
      <c r="H4004" t="s">
        <v>58</v>
      </c>
      <c r="I4004" s="1">
        <v>0</v>
      </c>
      <c r="J4004" s="2">
        <f>VLOOKUP(Oliusala[[#This Row],[tegund]],Tegundir!$B$2:$D$19,3,FALSE)*Oliusala[[#This Row],[magn]]/1000</f>
        <v>0</v>
      </c>
      <c r="K4004">
        <v>2012</v>
      </c>
      <c r="L4004" t="s">
        <v>18</v>
      </c>
      <c r="M4004" s="144" t="s">
        <v>59</v>
      </c>
    </row>
    <row r="4005" spans="1:15" x14ac:dyDescent="0.2">
      <c r="A4005" t="s">
        <v>63</v>
      </c>
      <c r="B4005" s="144" t="s">
        <v>65</v>
      </c>
      <c r="C4005">
        <v>900</v>
      </c>
      <c r="D4005" t="str">
        <f>VLOOKUP(Oliusala[[#This Row],[postnumer]],Sveitarfelog[#All],4,FALSE)</f>
        <v>Vestmannaeyjabær</v>
      </c>
      <c r="E4005" t="str">
        <f>VLOOKUP(Oliusala[[#This Row],[postnumer]],Sveitarfelog[#All],5,FALSE)</f>
        <v>Suðurland</v>
      </c>
      <c r="F4005" t="s">
        <v>24</v>
      </c>
      <c r="G4005" t="s">
        <v>24</v>
      </c>
      <c r="H4005" t="s">
        <v>58</v>
      </c>
      <c r="I4005" s="1">
        <v>158825</v>
      </c>
      <c r="J4005" s="2">
        <f>VLOOKUP(Oliusala[[#This Row],[tegund]],Tegundir!$B$2:$D$19,3,FALSE)*Oliusala[[#This Row],[magn]]/1000</f>
        <v>137.38362499999999</v>
      </c>
      <c r="K4005">
        <v>2012</v>
      </c>
      <c r="L4005" t="s">
        <v>18</v>
      </c>
      <c r="M4005" s="144" t="s">
        <v>59</v>
      </c>
    </row>
    <row r="4006" spans="1:15" x14ac:dyDescent="0.2">
      <c r="A4006" t="s">
        <v>63</v>
      </c>
      <c r="B4006" s="144" t="s">
        <v>65</v>
      </c>
      <c r="C4006">
        <v>900</v>
      </c>
      <c r="D4006" t="str">
        <f>VLOOKUP(Oliusala[[#This Row],[postnumer]],Sveitarfelog[#All],4,FALSE)</f>
        <v>Vestmannaeyjabær</v>
      </c>
      <c r="E4006" t="str">
        <f>VLOOKUP(Oliusala[[#This Row],[postnumer]],Sveitarfelog[#All],5,FALSE)</f>
        <v>Suðurland</v>
      </c>
      <c r="F4006" t="s">
        <v>24</v>
      </c>
      <c r="G4006" t="s">
        <v>24</v>
      </c>
      <c r="H4006" t="s">
        <v>58</v>
      </c>
      <c r="I4006" s="1">
        <v>279758</v>
      </c>
      <c r="J4006" s="2">
        <f>VLOOKUP(Oliusala[[#This Row],[tegund]],Tegundir!$B$2:$D$19,3,FALSE)*Oliusala[[#This Row],[magn]]/1000</f>
        <v>241.99066999999999</v>
      </c>
      <c r="K4006">
        <v>2012</v>
      </c>
      <c r="L4006" t="s">
        <v>18</v>
      </c>
      <c r="M4006" s="144" t="s">
        <v>59</v>
      </c>
    </row>
    <row r="4007" spans="1:15" x14ac:dyDescent="0.2">
      <c r="A4007" t="s">
        <v>65</v>
      </c>
      <c r="B4007" s="144" t="s">
        <v>65</v>
      </c>
      <c r="C4007">
        <v>900</v>
      </c>
      <c r="D4007" t="str">
        <f>VLOOKUP(Oliusala[[#This Row],[postnumer]],Sveitarfelog[#All],4,FALSE)</f>
        <v>Vestmannaeyjabær</v>
      </c>
      <c r="E4007" t="str">
        <f>VLOOKUP(Oliusala[[#This Row],[postnumer]],Sveitarfelog[#All],5,FALSE)</f>
        <v>Suðurland</v>
      </c>
      <c r="F4007" t="s">
        <v>24</v>
      </c>
      <c r="G4007" t="s">
        <v>24</v>
      </c>
      <c r="H4007" t="s">
        <v>58</v>
      </c>
      <c r="I4007" s="1">
        <v>134779</v>
      </c>
      <c r="J4007" s="2">
        <f>VLOOKUP(Oliusala[[#This Row],[tegund]],Tegundir!$B$2:$D$19,3,FALSE)*Oliusala[[#This Row],[magn]]/1000</f>
        <v>116.58383499999999</v>
      </c>
      <c r="K4007">
        <v>2012</v>
      </c>
      <c r="L4007" t="s">
        <v>18</v>
      </c>
      <c r="M4007" s="144" t="s">
        <v>59</v>
      </c>
    </row>
    <row r="4008" spans="1:15" x14ac:dyDescent="0.2">
      <c r="A4008" t="s">
        <v>63</v>
      </c>
      <c r="B4008" s="144" t="s">
        <v>65</v>
      </c>
      <c r="C4008">
        <v>900</v>
      </c>
      <c r="D4008" t="str">
        <f>VLOOKUP(Oliusala[[#This Row],[postnumer]],Sveitarfelog[#All],4,FALSE)</f>
        <v>Vestmannaeyjabær</v>
      </c>
      <c r="E4008" t="str">
        <f>VLOOKUP(Oliusala[[#This Row],[postnumer]],Sveitarfelog[#All],5,FALSE)</f>
        <v>Suðurland</v>
      </c>
      <c r="F4008" t="s">
        <v>25</v>
      </c>
      <c r="G4008" t="s">
        <v>24</v>
      </c>
      <c r="H4008" t="s">
        <v>58</v>
      </c>
      <c r="I4008" s="1">
        <v>32918</v>
      </c>
      <c r="J4008" s="2">
        <f>VLOOKUP(Oliusala[[#This Row],[tegund]],Tegundir!$B$2:$D$19,3,FALSE)*Oliusala[[#This Row],[magn]]/1000</f>
        <v>28.474070000000001</v>
      </c>
      <c r="K4008">
        <v>2012</v>
      </c>
      <c r="L4008" t="s">
        <v>19</v>
      </c>
      <c r="M4008" s="144" t="s">
        <v>59</v>
      </c>
      <c r="O4008" s="144" t="s">
        <v>1997</v>
      </c>
    </row>
    <row r="4009" spans="1:15" x14ac:dyDescent="0.2">
      <c r="A4009" t="s">
        <v>63</v>
      </c>
      <c r="B4009" s="144" t="s">
        <v>65</v>
      </c>
      <c r="C4009">
        <v>900</v>
      </c>
      <c r="D4009" t="str">
        <f>VLOOKUP(Oliusala[[#This Row],[postnumer]],Sveitarfelog[#All],4,FALSE)</f>
        <v>Vestmannaeyjabær</v>
      </c>
      <c r="E4009" t="str">
        <f>VLOOKUP(Oliusala[[#This Row],[postnumer]],Sveitarfelog[#All],5,FALSE)</f>
        <v>Suðurland</v>
      </c>
      <c r="F4009" t="s">
        <v>25</v>
      </c>
      <c r="G4009" t="s">
        <v>24</v>
      </c>
      <c r="H4009" t="s">
        <v>58</v>
      </c>
      <c r="I4009" s="1">
        <v>13023</v>
      </c>
      <c r="J4009" s="2">
        <f>VLOOKUP(Oliusala[[#This Row],[tegund]],Tegundir!$B$2:$D$19,3,FALSE)*Oliusala[[#This Row],[magn]]/1000</f>
        <v>11.264895000000001</v>
      </c>
      <c r="K4009">
        <v>2012</v>
      </c>
      <c r="L4009" t="s">
        <v>19</v>
      </c>
      <c r="M4009" s="144" t="s">
        <v>59</v>
      </c>
      <c r="O4009" s="144" t="s">
        <v>1997</v>
      </c>
    </row>
    <row r="4010" spans="1:15" x14ac:dyDescent="0.2">
      <c r="A4010" t="s">
        <v>65</v>
      </c>
      <c r="B4010" s="144" t="s">
        <v>65</v>
      </c>
      <c r="C4010">
        <v>900</v>
      </c>
      <c r="D4010" t="str">
        <f>VLOOKUP(Oliusala[[#This Row],[postnumer]],Sveitarfelog[#All],4,FALSE)</f>
        <v>Vestmannaeyjabær</v>
      </c>
      <c r="E4010" t="str">
        <f>VLOOKUP(Oliusala[[#This Row],[postnumer]],Sveitarfelog[#All],5,FALSE)</f>
        <v>Suðurland</v>
      </c>
      <c r="F4010" t="s">
        <v>29</v>
      </c>
      <c r="G4010" t="s">
        <v>24</v>
      </c>
      <c r="H4010" t="s">
        <v>61</v>
      </c>
      <c r="I4010" s="1">
        <v>168555</v>
      </c>
      <c r="J4010" s="2">
        <f>VLOOKUP(Oliusala[[#This Row],[tegund]],Tegundir!$B$2:$D$19,3,FALSE)*Oliusala[[#This Row],[magn]]/1000</f>
        <v>145.80007500000002</v>
      </c>
      <c r="K4010">
        <v>2012</v>
      </c>
      <c r="L4010" t="s">
        <v>19</v>
      </c>
      <c r="M4010" s="144" t="s">
        <v>62</v>
      </c>
      <c r="O4010" s="144" t="s">
        <v>1998</v>
      </c>
    </row>
    <row r="4011" spans="1:15" x14ac:dyDescent="0.2">
      <c r="A4011" t="s">
        <v>65</v>
      </c>
      <c r="B4011" s="144" t="s">
        <v>65</v>
      </c>
      <c r="C4011">
        <v>900</v>
      </c>
      <c r="D4011" t="str">
        <f>VLOOKUP(Oliusala[[#This Row],[postnumer]],Sveitarfelog[#All],4,FALSE)</f>
        <v>Vestmannaeyjabær</v>
      </c>
      <c r="E4011" t="str">
        <f>VLOOKUP(Oliusala[[#This Row],[postnumer]],Sveitarfelog[#All],5,FALSE)</f>
        <v>Suðurland</v>
      </c>
      <c r="F4011" t="s">
        <v>25</v>
      </c>
      <c r="G4011" t="s">
        <v>24</v>
      </c>
      <c r="H4011" t="s">
        <v>58</v>
      </c>
      <c r="I4011" s="1">
        <v>335290</v>
      </c>
      <c r="J4011" s="2">
        <f>VLOOKUP(Oliusala[[#This Row],[tegund]],Tegundir!$B$2:$D$19,3,FALSE)*Oliusala[[#This Row],[magn]]/1000</f>
        <v>290.02584999999999</v>
      </c>
      <c r="K4011">
        <v>2012</v>
      </c>
      <c r="L4011" t="s">
        <v>19</v>
      </c>
      <c r="M4011" s="144" t="s">
        <v>59</v>
      </c>
      <c r="O4011" s="144" t="s">
        <v>1997</v>
      </c>
    </row>
    <row r="4012" spans="1:15" x14ac:dyDescent="0.2">
      <c r="A4012" t="s">
        <v>65</v>
      </c>
      <c r="B4012" s="144" t="s">
        <v>65</v>
      </c>
      <c r="C4012">
        <v>900</v>
      </c>
      <c r="D4012" t="str">
        <f>VLOOKUP(Oliusala[[#This Row],[postnumer]],Sveitarfelog[#All],4,FALSE)</f>
        <v>Vestmannaeyjabær</v>
      </c>
      <c r="E4012" t="str">
        <f>VLOOKUP(Oliusala[[#This Row],[postnumer]],Sveitarfelog[#All],5,FALSE)</f>
        <v>Suðurland</v>
      </c>
      <c r="F4012" t="s">
        <v>25</v>
      </c>
      <c r="G4012" t="s">
        <v>24</v>
      </c>
      <c r="H4012" t="s">
        <v>61</v>
      </c>
      <c r="I4012" s="1">
        <v>1094</v>
      </c>
      <c r="J4012" s="2">
        <f>VLOOKUP(Oliusala[[#This Row],[tegund]],Tegundir!$B$2:$D$19,3,FALSE)*Oliusala[[#This Row],[magn]]/1000</f>
        <v>0.94630999999999998</v>
      </c>
      <c r="K4012">
        <v>2012</v>
      </c>
      <c r="L4012" t="s">
        <v>19</v>
      </c>
      <c r="M4012" s="144" t="s">
        <v>62</v>
      </c>
      <c r="O4012" s="144" t="s">
        <v>1997</v>
      </c>
    </row>
    <row r="4013" spans="1:15" x14ac:dyDescent="0.2">
      <c r="A4013" t="s">
        <v>65</v>
      </c>
      <c r="B4013" s="144" t="s">
        <v>65</v>
      </c>
      <c r="C4013">
        <v>900</v>
      </c>
      <c r="D4013" t="str">
        <f>VLOOKUP(Oliusala[[#This Row],[postnumer]],Sveitarfelog[#All],4,FALSE)</f>
        <v>Vestmannaeyjabær</v>
      </c>
      <c r="E4013" t="str">
        <f>VLOOKUP(Oliusala[[#This Row],[postnumer]],Sveitarfelog[#All],5,FALSE)</f>
        <v>Suðurland</v>
      </c>
      <c r="F4013" t="s">
        <v>27</v>
      </c>
      <c r="G4013" t="s">
        <v>24</v>
      </c>
      <c r="H4013" t="s">
        <v>58</v>
      </c>
      <c r="I4013" s="1">
        <v>1902953</v>
      </c>
      <c r="J4013" s="2">
        <f>VLOOKUP(Oliusala[[#This Row],[tegund]],Tegundir!$B$2:$D$19,3,FALSE)*Oliusala[[#This Row],[magn]]/1000</f>
        <v>1646.054345</v>
      </c>
      <c r="K4013">
        <v>2012</v>
      </c>
      <c r="L4013" t="s">
        <v>19</v>
      </c>
      <c r="M4013" s="144" t="s">
        <v>59</v>
      </c>
      <c r="O4013" s="144" t="s">
        <v>1998</v>
      </c>
    </row>
    <row r="4014" spans="1:15" x14ac:dyDescent="0.2">
      <c r="A4014" t="s">
        <v>65</v>
      </c>
      <c r="B4014" s="144" t="s">
        <v>65</v>
      </c>
      <c r="C4014">
        <v>900</v>
      </c>
      <c r="D4014" t="str">
        <f>VLOOKUP(Oliusala[[#This Row],[postnumer]],Sveitarfelog[#All],4,FALSE)</f>
        <v>Vestmannaeyjabær</v>
      </c>
      <c r="E4014" t="str">
        <f>VLOOKUP(Oliusala[[#This Row],[postnumer]],Sveitarfelog[#All],5,FALSE)</f>
        <v>Suðurland</v>
      </c>
      <c r="F4014" t="s">
        <v>29</v>
      </c>
      <c r="G4014" t="s">
        <v>24</v>
      </c>
      <c r="H4014" t="s">
        <v>58</v>
      </c>
      <c r="I4014" s="1">
        <v>7072565</v>
      </c>
      <c r="J4014" s="2">
        <f>VLOOKUP(Oliusala[[#This Row],[tegund]],Tegundir!$B$2:$D$19,3,FALSE)*Oliusala[[#This Row],[magn]]/1000</f>
        <v>6117.7687249999999</v>
      </c>
      <c r="K4014">
        <v>2012</v>
      </c>
      <c r="L4014" t="s">
        <v>19</v>
      </c>
      <c r="M4014" s="144" t="s">
        <v>59</v>
      </c>
      <c r="O4014" s="144" t="s">
        <v>1998</v>
      </c>
    </row>
    <row r="4015" spans="1:15" x14ac:dyDescent="0.2">
      <c r="A4015" t="s">
        <v>65</v>
      </c>
      <c r="B4015" s="144" t="s">
        <v>65</v>
      </c>
      <c r="C4015">
        <v>900</v>
      </c>
      <c r="D4015" t="str">
        <f>VLOOKUP(Oliusala[[#This Row],[postnumer]],Sveitarfelog[#All],4,FALSE)</f>
        <v>Vestmannaeyjabær</v>
      </c>
      <c r="E4015" t="str">
        <f>VLOOKUP(Oliusala[[#This Row],[postnumer]],Sveitarfelog[#All],5,FALSE)</f>
        <v>Suðurland</v>
      </c>
      <c r="F4015" t="s">
        <v>30</v>
      </c>
      <c r="G4015" t="s">
        <v>24</v>
      </c>
      <c r="H4015" t="s">
        <v>58</v>
      </c>
      <c r="I4015" s="1">
        <v>58852</v>
      </c>
      <c r="J4015" s="2">
        <f>VLOOKUP(Oliusala[[#This Row],[tegund]],Tegundir!$B$2:$D$19,3,FALSE)*Oliusala[[#This Row],[magn]]/1000</f>
        <v>50.906979999999997</v>
      </c>
      <c r="K4015">
        <v>2012</v>
      </c>
      <c r="L4015" t="s">
        <v>19</v>
      </c>
      <c r="M4015" s="144" t="s">
        <v>59</v>
      </c>
      <c r="O4015" s="144" t="s">
        <v>1998</v>
      </c>
    </row>
    <row r="4016" spans="1:15" x14ac:dyDescent="0.2">
      <c r="A4016" t="s">
        <v>57</v>
      </c>
      <c r="B4016" s="144" t="s">
        <v>5</v>
      </c>
      <c r="C4016">
        <v>101</v>
      </c>
      <c r="D4016" t="str">
        <f>VLOOKUP(Oliusala[[#This Row],[postnumer]],Sveitarfelog[#All],4,FALSE)</f>
        <v>Garðabær,Hafnarfjarðarkaupstaður,Kópavogsbær,Reykjavíkurborg,Seltjarnarnesbær</v>
      </c>
      <c r="E4016" t="str">
        <f>VLOOKUP(Oliusala[[#This Row],[postnumer]],Sveitarfelog[#All],5,FALSE)</f>
        <v>Höfuðborgarsvæðið</v>
      </c>
      <c r="F4016" t="s">
        <v>31</v>
      </c>
      <c r="G4016" t="s">
        <v>52</v>
      </c>
      <c r="H4016" t="s">
        <v>61</v>
      </c>
      <c r="I4016" s="1">
        <v>19500732</v>
      </c>
      <c r="J4016" s="2">
        <f>VLOOKUP(Oliusala[[#This Row],[tegund]],Tegundir!$B$2:$D$19,3,FALSE)*Oliusala[[#This Row],[magn]]/1000</f>
        <v>19500.732</v>
      </c>
      <c r="K4016">
        <v>2012</v>
      </c>
      <c r="L4016" t="s">
        <v>19</v>
      </c>
      <c r="M4016" s="144" t="s">
        <v>62</v>
      </c>
      <c r="O4016" s="144" t="s">
        <v>1998</v>
      </c>
    </row>
    <row r="4017" spans="1:15" x14ac:dyDescent="0.2">
      <c r="A4017" t="s">
        <v>57</v>
      </c>
      <c r="B4017" s="144" t="s">
        <v>5</v>
      </c>
      <c r="C4017">
        <v>101</v>
      </c>
      <c r="D4017" t="str">
        <f>VLOOKUP(Oliusala[[#This Row],[postnumer]],Sveitarfelog[#All],4,FALSE)</f>
        <v>Garðabær,Hafnarfjarðarkaupstaður,Kópavogsbær,Reykjavíkurborg,Seltjarnarnesbær</v>
      </c>
      <c r="E4017" t="str">
        <f>VLOOKUP(Oliusala[[#This Row],[postnumer]],Sveitarfelog[#All],5,FALSE)</f>
        <v>Höfuðborgarsvæðið</v>
      </c>
      <c r="F4017" t="s">
        <v>28</v>
      </c>
      <c r="G4017" t="s">
        <v>52</v>
      </c>
      <c r="H4017" t="s">
        <v>61</v>
      </c>
      <c r="I4017" s="1">
        <v>32240</v>
      </c>
      <c r="J4017" s="2">
        <f>VLOOKUP(Oliusala[[#This Row],[tegund]],Tegundir!$B$2:$D$19,3,FALSE)*Oliusala[[#This Row],[magn]]/1000</f>
        <v>28.081040000000002</v>
      </c>
      <c r="K4017">
        <v>2012</v>
      </c>
      <c r="L4017" t="s">
        <v>19</v>
      </c>
      <c r="M4017" s="144" t="s">
        <v>62</v>
      </c>
      <c r="O4017" s="144" t="s">
        <v>1998</v>
      </c>
    </row>
    <row r="4018" spans="1:15" x14ac:dyDescent="0.2">
      <c r="A4018" t="s">
        <v>57</v>
      </c>
      <c r="B4018" s="144" t="s">
        <v>5</v>
      </c>
      <c r="C4018">
        <v>101</v>
      </c>
      <c r="D4018" t="str">
        <f>VLOOKUP(Oliusala[[#This Row],[postnumer]],Sveitarfelog[#All],4,FALSE)</f>
        <v>Garðabær,Hafnarfjarðarkaupstaður,Kópavogsbær,Reykjavíkurborg,Seltjarnarnesbær</v>
      </c>
      <c r="E4018" t="str">
        <f>VLOOKUP(Oliusala[[#This Row],[postnumer]],Sveitarfelog[#All],5,FALSE)</f>
        <v>Höfuðborgarsvæðið</v>
      </c>
      <c r="F4018" t="s">
        <v>31</v>
      </c>
      <c r="G4018" t="s">
        <v>52</v>
      </c>
      <c r="H4018" t="s">
        <v>61</v>
      </c>
      <c r="I4018" s="1">
        <v>3052430</v>
      </c>
      <c r="J4018" s="2">
        <f>VLOOKUP(Oliusala[[#This Row],[tegund]],Tegundir!$B$2:$D$19,3,FALSE)*Oliusala[[#This Row],[magn]]/1000</f>
        <v>3052.43</v>
      </c>
      <c r="K4018">
        <v>2012</v>
      </c>
      <c r="L4018" t="s">
        <v>19</v>
      </c>
      <c r="M4018" s="144" t="s">
        <v>62</v>
      </c>
      <c r="O4018" s="144" t="s">
        <v>1998</v>
      </c>
    </row>
    <row r="4019" spans="1:15" x14ac:dyDescent="0.2">
      <c r="A4019" t="s">
        <v>57</v>
      </c>
      <c r="B4019" s="144" t="s">
        <v>5</v>
      </c>
      <c r="C4019">
        <v>101</v>
      </c>
      <c r="D4019" t="str">
        <f>VLOOKUP(Oliusala[[#This Row],[postnumer]],Sveitarfelog[#All],4,FALSE)</f>
        <v>Garðabær,Hafnarfjarðarkaupstaður,Kópavogsbær,Reykjavíkurborg,Seltjarnarnesbær</v>
      </c>
      <c r="E4019" t="str">
        <f>VLOOKUP(Oliusala[[#This Row],[postnumer]],Sveitarfelog[#All],5,FALSE)</f>
        <v>Höfuðborgarsvæðið</v>
      </c>
      <c r="F4019" t="s">
        <v>28</v>
      </c>
      <c r="G4019" t="s">
        <v>52</v>
      </c>
      <c r="H4019" t="s">
        <v>61</v>
      </c>
      <c r="I4019" s="1">
        <v>1244872</v>
      </c>
      <c r="J4019" s="2">
        <f>VLOOKUP(Oliusala[[#This Row],[tegund]],Tegundir!$B$2:$D$19,3,FALSE)*Oliusala[[#This Row],[magn]]/1000</f>
        <v>1084.2835120000002</v>
      </c>
      <c r="K4019">
        <v>2012</v>
      </c>
      <c r="L4019" t="s">
        <v>19</v>
      </c>
      <c r="M4019" s="144" t="s">
        <v>62</v>
      </c>
      <c r="O4019" s="144" t="s">
        <v>1998</v>
      </c>
    </row>
    <row r="4020" spans="1:15" x14ac:dyDescent="0.2">
      <c r="A4020" t="s">
        <v>57</v>
      </c>
      <c r="B4020" s="144" t="s">
        <v>5</v>
      </c>
      <c r="C4020">
        <v>101</v>
      </c>
      <c r="D4020" t="str">
        <f>VLOOKUP(Oliusala[[#This Row],[postnumer]],Sveitarfelog[#All],4,FALSE)</f>
        <v>Garðabær,Hafnarfjarðarkaupstaður,Kópavogsbær,Reykjavíkurborg,Seltjarnarnesbær</v>
      </c>
      <c r="E4020" t="str">
        <f>VLOOKUP(Oliusala[[#This Row],[postnumer]],Sveitarfelog[#All],5,FALSE)</f>
        <v>Höfuðborgarsvæðið</v>
      </c>
      <c r="F4020" t="s">
        <v>31</v>
      </c>
      <c r="G4020" t="s">
        <v>52</v>
      </c>
      <c r="H4020" t="s">
        <v>61</v>
      </c>
      <c r="I4020" s="1">
        <v>2476718</v>
      </c>
      <c r="J4020" s="2">
        <f>VLOOKUP(Oliusala[[#This Row],[tegund]],Tegundir!$B$2:$D$19,3,FALSE)*Oliusala[[#This Row],[magn]]/1000</f>
        <v>2476.7179999999998</v>
      </c>
      <c r="K4020">
        <v>2012</v>
      </c>
      <c r="L4020" t="s">
        <v>19</v>
      </c>
      <c r="M4020" s="144" t="s">
        <v>62</v>
      </c>
      <c r="O4020" s="144" t="s">
        <v>1998</v>
      </c>
    </row>
    <row r="4021" spans="1:15" x14ac:dyDescent="0.2">
      <c r="A4021" t="s">
        <v>57</v>
      </c>
      <c r="B4021" s="144" t="s">
        <v>5</v>
      </c>
      <c r="C4021">
        <v>101</v>
      </c>
      <c r="D4021" t="str">
        <f>VLOOKUP(Oliusala[[#This Row],[postnumer]],Sveitarfelog[#All],4,FALSE)</f>
        <v>Garðabær,Hafnarfjarðarkaupstaður,Kópavogsbær,Reykjavíkurborg,Seltjarnarnesbær</v>
      </c>
      <c r="E4021" t="str">
        <f>VLOOKUP(Oliusala[[#This Row],[postnumer]],Sveitarfelog[#All],5,FALSE)</f>
        <v>Höfuðborgarsvæðið</v>
      </c>
      <c r="F4021" t="s">
        <v>48</v>
      </c>
      <c r="G4021" t="s">
        <v>52</v>
      </c>
      <c r="H4021" t="s">
        <v>61</v>
      </c>
      <c r="I4021" s="1">
        <v>216265</v>
      </c>
      <c r="J4021" s="2">
        <f>VLOOKUP(Oliusala[[#This Row],[tegund]],Tegundir!$B$2:$D$19,3,FALSE)*Oliusala[[#This Row],[magn]]/1000</f>
        <v>216.26499999999999</v>
      </c>
      <c r="K4021">
        <v>2012</v>
      </c>
      <c r="L4021" t="s">
        <v>19</v>
      </c>
      <c r="M4021" s="144" t="s">
        <v>62</v>
      </c>
      <c r="O4021" s="144" t="s">
        <v>1998</v>
      </c>
    </row>
    <row r="4022" spans="1:15" x14ac:dyDescent="0.2">
      <c r="A4022" t="s">
        <v>57</v>
      </c>
      <c r="B4022" s="144" t="s">
        <v>5</v>
      </c>
      <c r="C4022">
        <v>101</v>
      </c>
      <c r="D4022" t="str">
        <f>VLOOKUP(Oliusala[[#This Row],[postnumer]],Sveitarfelog[#All],4,FALSE)</f>
        <v>Garðabær,Hafnarfjarðarkaupstaður,Kópavogsbær,Reykjavíkurborg,Seltjarnarnesbær</v>
      </c>
      <c r="E4022" t="str">
        <f>VLOOKUP(Oliusala[[#This Row],[postnumer]],Sveitarfelog[#All],5,FALSE)</f>
        <v>Höfuðborgarsvæðið</v>
      </c>
      <c r="F4022" t="s">
        <v>49</v>
      </c>
      <c r="G4022" t="s">
        <v>52</v>
      </c>
      <c r="H4022" t="s">
        <v>61</v>
      </c>
      <c r="I4022" s="1">
        <v>2052322</v>
      </c>
      <c r="J4022" s="2">
        <f>VLOOKUP(Oliusala[[#This Row],[tegund]],Tegundir!$B$2:$D$19,3,FALSE)*Oliusala[[#This Row],[magn]]/1000</f>
        <v>2052.3220000000001</v>
      </c>
      <c r="K4022">
        <v>2012</v>
      </c>
      <c r="L4022" t="s">
        <v>19</v>
      </c>
      <c r="M4022" s="144" t="s">
        <v>62</v>
      </c>
      <c r="O4022" s="144" t="s">
        <v>1998</v>
      </c>
    </row>
    <row r="4023" spans="1:15" x14ac:dyDescent="0.2">
      <c r="A4023" t="s">
        <v>57</v>
      </c>
      <c r="B4023" s="144" t="s">
        <v>5</v>
      </c>
      <c r="C4023">
        <v>101</v>
      </c>
      <c r="D4023" t="str">
        <f>VLOOKUP(Oliusala[[#This Row],[postnumer]],Sveitarfelog[#All],4,FALSE)</f>
        <v>Garðabær,Hafnarfjarðarkaupstaður,Kópavogsbær,Reykjavíkurborg,Seltjarnarnesbær</v>
      </c>
      <c r="E4023" t="str">
        <f>VLOOKUP(Oliusala[[#This Row],[postnumer]],Sveitarfelog[#All],5,FALSE)</f>
        <v>Höfuðborgarsvæðið</v>
      </c>
      <c r="F4023" t="s">
        <v>31</v>
      </c>
      <c r="G4023" t="s">
        <v>52</v>
      </c>
      <c r="H4023" t="s">
        <v>58</v>
      </c>
      <c r="I4023" s="1">
        <v>11585077</v>
      </c>
      <c r="J4023" s="2">
        <f>VLOOKUP(Oliusala[[#This Row],[tegund]],Tegundir!$B$2:$D$19,3,FALSE)*Oliusala[[#This Row],[magn]]/1000</f>
        <v>11585.076999999999</v>
      </c>
      <c r="K4023">
        <v>2012</v>
      </c>
      <c r="L4023" t="s">
        <v>19</v>
      </c>
      <c r="M4023" s="144" t="s">
        <v>59</v>
      </c>
      <c r="O4023" s="144" t="s">
        <v>1998</v>
      </c>
    </row>
    <row r="4024" spans="1:15" x14ac:dyDescent="0.2">
      <c r="A4024" t="s">
        <v>57</v>
      </c>
      <c r="B4024" s="144" t="s">
        <v>5</v>
      </c>
      <c r="C4024">
        <v>101</v>
      </c>
      <c r="D4024" t="str">
        <f>VLOOKUP(Oliusala[[#This Row],[postnumer]],Sveitarfelog[#All],4,FALSE)</f>
        <v>Garðabær,Hafnarfjarðarkaupstaður,Kópavogsbær,Reykjavíkurborg,Seltjarnarnesbær</v>
      </c>
      <c r="E4024" t="str">
        <f>VLOOKUP(Oliusala[[#This Row],[postnumer]],Sveitarfelog[#All],5,FALSE)</f>
        <v>Höfuðborgarsvæðið</v>
      </c>
      <c r="F4024" t="s">
        <v>28</v>
      </c>
      <c r="G4024" t="s">
        <v>52</v>
      </c>
      <c r="H4024" t="s">
        <v>58</v>
      </c>
      <c r="I4024" s="1">
        <v>4852635</v>
      </c>
      <c r="J4024" s="2">
        <f>VLOOKUP(Oliusala[[#This Row],[tegund]],Tegundir!$B$2:$D$19,3,FALSE)*Oliusala[[#This Row],[magn]]/1000</f>
        <v>4226.6450850000001</v>
      </c>
      <c r="K4024">
        <v>2012</v>
      </c>
      <c r="L4024" t="s">
        <v>19</v>
      </c>
      <c r="M4024" s="144" t="s">
        <v>59</v>
      </c>
      <c r="O4024" s="144" t="s">
        <v>1998</v>
      </c>
    </row>
    <row r="4025" spans="1:15" x14ac:dyDescent="0.2">
      <c r="A4025" t="s">
        <v>57</v>
      </c>
      <c r="B4025" s="144" t="s">
        <v>5</v>
      </c>
      <c r="C4025">
        <v>101</v>
      </c>
      <c r="D4025" t="str">
        <f>VLOOKUP(Oliusala[[#This Row],[postnumer]],Sveitarfelog[#All],4,FALSE)</f>
        <v>Garðabær,Hafnarfjarðarkaupstaður,Kópavogsbær,Reykjavíkurborg,Seltjarnarnesbær</v>
      </c>
      <c r="E4025" t="str">
        <f>VLOOKUP(Oliusala[[#This Row],[postnumer]],Sveitarfelog[#All],5,FALSE)</f>
        <v>Höfuðborgarsvæðið</v>
      </c>
      <c r="F4025" t="s">
        <v>31</v>
      </c>
      <c r="G4025" t="s">
        <v>52</v>
      </c>
      <c r="H4025" t="s">
        <v>58</v>
      </c>
      <c r="I4025" s="1">
        <v>2716709</v>
      </c>
      <c r="J4025" s="2">
        <f>VLOOKUP(Oliusala[[#This Row],[tegund]],Tegundir!$B$2:$D$19,3,FALSE)*Oliusala[[#This Row],[magn]]/1000</f>
        <v>2716.7089999999998</v>
      </c>
      <c r="K4025">
        <v>2012</v>
      </c>
      <c r="L4025" t="s">
        <v>1955</v>
      </c>
      <c r="M4025" s="144" t="s">
        <v>59</v>
      </c>
    </row>
    <row r="4026" spans="1:15" x14ac:dyDescent="0.2">
      <c r="A4026" t="s">
        <v>57</v>
      </c>
      <c r="B4026" s="144" t="s">
        <v>5</v>
      </c>
      <c r="C4026">
        <v>101</v>
      </c>
      <c r="D4026" t="str">
        <f>VLOOKUP(Oliusala[[#This Row],[postnumer]],Sveitarfelog[#All],4,FALSE)</f>
        <v>Garðabær,Hafnarfjarðarkaupstaður,Kópavogsbær,Reykjavíkurborg,Seltjarnarnesbær</v>
      </c>
      <c r="E4026" t="str">
        <f>VLOOKUP(Oliusala[[#This Row],[postnumer]],Sveitarfelog[#All],5,FALSE)</f>
        <v>Höfuðborgarsvæðið</v>
      </c>
      <c r="F4026" t="s">
        <v>28</v>
      </c>
      <c r="G4026" t="s">
        <v>52</v>
      </c>
      <c r="H4026" t="s">
        <v>58</v>
      </c>
      <c r="I4026" s="1">
        <v>2690547</v>
      </c>
      <c r="J4026" s="2">
        <f>VLOOKUP(Oliusala[[#This Row],[tegund]],Tegundir!$B$2:$D$19,3,FALSE)*Oliusala[[#This Row],[magn]]/1000</f>
        <v>2343.466437</v>
      </c>
      <c r="K4026">
        <v>2012</v>
      </c>
      <c r="L4026" t="s">
        <v>19</v>
      </c>
      <c r="M4026" s="144" t="s">
        <v>59</v>
      </c>
      <c r="O4026" s="144" t="s">
        <v>1998</v>
      </c>
    </row>
    <row r="4027" spans="1:15" x14ac:dyDescent="0.2">
      <c r="A4027" t="s">
        <v>57</v>
      </c>
      <c r="B4027" s="144" t="s">
        <v>5</v>
      </c>
      <c r="C4027">
        <v>101</v>
      </c>
      <c r="D4027" t="str">
        <f>VLOOKUP(Oliusala[[#This Row],[postnumer]],Sveitarfelog[#All],4,FALSE)</f>
        <v>Garðabær,Hafnarfjarðarkaupstaður,Kópavogsbær,Reykjavíkurborg,Seltjarnarnesbær</v>
      </c>
      <c r="E4027" t="str">
        <f>VLOOKUP(Oliusala[[#This Row],[postnumer]],Sveitarfelog[#All],5,FALSE)</f>
        <v>Höfuðborgarsvæðið</v>
      </c>
      <c r="F4027" t="s">
        <v>31</v>
      </c>
      <c r="G4027" t="s">
        <v>52</v>
      </c>
      <c r="H4027" t="s">
        <v>58</v>
      </c>
      <c r="I4027" s="1">
        <v>3307763</v>
      </c>
      <c r="J4027" s="2">
        <f>VLOOKUP(Oliusala[[#This Row],[tegund]],Tegundir!$B$2:$D$19,3,FALSE)*Oliusala[[#This Row],[magn]]/1000</f>
        <v>3307.7629999999999</v>
      </c>
      <c r="K4027">
        <v>2012</v>
      </c>
      <c r="L4027" t="s">
        <v>19</v>
      </c>
      <c r="M4027" s="144" t="s">
        <v>59</v>
      </c>
      <c r="O4027" s="144" t="s">
        <v>1998</v>
      </c>
    </row>
    <row r="4028" spans="1:15" x14ac:dyDescent="0.2">
      <c r="A4028" t="s">
        <v>57</v>
      </c>
      <c r="B4028" s="144" t="s">
        <v>5</v>
      </c>
      <c r="C4028">
        <v>101</v>
      </c>
      <c r="D4028" t="str">
        <f>VLOOKUP(Oliusala[[#This Row],[postnumer]],Sveitarfelog[#All],4,FALSE)</f>
        <v>Garðabær,Hafnarfjarðarkaupstaður,Kópavogsbær,Reykjavíkurborg,Seltjarnarnesbær</v>
      </c>
      <c r="E4028" t="str">
        <f>VLOOKUP(Oliusala[[#This Row],[postnumer]],Sveitarfelog[#All],5,FALSE)</f>
        <v>Höfuðborgarsvæðið</v>
      </c>
      <c r="F4028" t="s">
        <v>49</v>
      </c>
      <c r="G4028" t="s">
        <v>52</v>
      </c>
      <c r="H4028" t="s">
        <v>58</v>
      </c>
      <c r="I4028" s="1">
        <v>9897</v>
      </c>
      <c r="J4028" s="2">
        <f>VLOOKUP(Oliusala[[#This Row],[tegund]],Tegundir!$B$2:$D$19,3,FALSE)*Oliusala[[#This Row],[magn]]/1000</f>
        <v>9.8970000000000002</v>
      </c>
      <c r="K4028">
        <v>2012</v>
      </c>
      <c r="L4028" t="s">
        <v>19</v>
      </c>
      <c r="M4028" s="144" t="s">
        <v>59</v>
      </c>
      <c r="O4028" s="144" t="s">
        <v>1998</v>
      </c>
    </row>
    <row r="4029" spans="1:15" x14ac:dyDescent="0.2">
      <c r="A4029" t="s">
        <v>57</v>
      </c>
      <c r="B4029" s="144" t="s">
        <v>75</v>
      </c>
      <c r="C4029">
        <v>230</v>
      </c>
      <c r="D4029" t="str">
        <f>VLOOKUP(Oliusala[[#This Row],[postnumer]],Sveitarfelog[#All],4,FALSE)</f>
        <v>Reykjanesbær</v>
      </c>
      <c r="E4029" t="str">
        <f>VLOOKUP(Oliusala[[#This Row],[postnumer]],Sveitarfelog[#All],5,FALSE)</f>
        <v>Suðurnes</v>
      </c>
      <c r="F4029" t="s">
        <v>31</v>
      </c>
      <c r="G4029" t="s">
        <v>52</v>
      </c>
      <c r="H4029" t="s">
        <v>61</v>
      </c>
      <c r="I4029" s="1">
        <v>98979</v>
      </c>
      <c r="J4029" s="2">
        <f>VLOOKUP(Oliusala[[#This Row],[tegund]],Tegundir!$B$2:$D$19,3,FALSE)*Oliusala[[#This Row],[magn]]/1000</f>
        <v>98.978999999999999</v>
      </c>
      <c r="K4029">
        <v>2012</v>
      </c>
      <c r="L4029" t="s">
        <v>1955</v>
      </c>
      <c r="M4029" s="144" t="s">
        <v>62</v>
      </c>
    </row>
    <row r="4030" spans="1:15" x14ac:dyDescent="0.2">
      <c r="A4030" t="s">
        <v>57</v>
      </c>
      <c r="B4030" s="144" t="s">
        <v>75</v>
      </c>
      <c r="C4030">
        <v>230</v>
      </c>
      <c r="D4030" t="str">
        <f>VLOOKUP(Oliusala[[#This Row],[postnumer]],Sveitarfelog[#All],4,FALSE)</f>
        <v>Reykjanesbær</v>
      </c>
      <c r="E4030" t="str">
        <f>VLOOKUP(Oliusala[[#This Row],[postnumer]],Sveitarfelog[#All],5,FALSE)</f>
        <v>Suðurnes</v>
      </c>
      <c r="F4030" t="s">
        <v>28</v>
      </c>
      <c r="G4030" t="s">
        <v>52</v>
      </c>
      <c r="H4030" t="s">
        <v>60</v>
      </c>
      <c r="I4030" s="1">
        <v>59347</v>
      </c>
      <c r="J4030" s="2">
        <f>VLOOKUP(Oliusala[[#This Row],[tegund]],Tegundir!$B$2:$D$19,3,FALSE)*Oliusala[[#This Row],[magn]]/1000</f>
        <v>51.691237000000001</v>
      </c>
      <c r="K4030">
        <v>2012</v>
      </c>
      <c r="L4030" t="s">
        <v>1955</v>
      </c>
      <c r="M4030" s="144" t="s">
        <v>59</v>
      </c>
    </row>
    <row r="4031" spans="1:15" x14ac:dyDescent="0.2">
      <c r="A4031" t="s">
        <v>57</v>
      </c>
      <c r="B4031" s="144" t="s">
        <v>75</v>
      </c>
      <c r="C4031">
        <v>230</v>
      </c>
      <c r="D4031" t="str">
        <f>VLOOKUP(Oliusala[[#This Row],[postnumer]],Sveitarfelog[#All],4,FALSE)</f>
        <v>Reykjanesbær</v>
      </c>
      <c r="E4031" t="str">
        <f>VLOOKUP(Oliusala[[#This Row],[postnumer]],Sveitarfelog[#All],5,FALSE)</f>
        <v>Suðurnes</v>
      </c>
      <c r="F4031" t="s">
        <v>31</v>
      </c>
      <c r="G4031" t="s">
        <v>52</v>
      </c>
      <c r="H4031" t="s">
        <v>60</v>
      </c>
      <c r="I4031" s="1">
        <v>828202</v>
      </c>
      <c r="J4031" s="2">
        <f>VLOOKUP(Oliusala[[#This Row],[tegund]],Tegundir!$B$2:$D$19,3,FALSE)*Oliusala[[#This Row],[magn]]/1000</f>
        <v>828.202</v>
      </c>
      <c r="K4031">
        <v>2012</v>
      </c>
      <c r="L4031" t="s">
        <v>1955</v>
      </c>
      <c r="M4031" s="144" t="s">
        <v>59</v>
      </c>
    </row>
    <row r="4032" spans="1:15" x14ac:dyDescent="0.2">
      <c r="A4032" t="s">
        <v>57</v>
      </c>
      <c r="B4032" s="144" t="s">
        <v>80</v>
      </c>
      <c r="C4032">
        <v>260</v>
      </c>
      <c r="D4032" t="str">
        <f>VLOOKUP(Oliusala[[#This Row],[postnumer]],Sveitarfelog[#All],4,FALSE)</f>
        <v>Reykjanesbær</v>
      </c>
      <c r="E4032" t="str">
        <f>VLOOKUP(Oliusala[[#This Row],[postnumer]],Sveitarfelog[#All],5,FALSE)</f>
        <v>Suðurnes</v>
      </c>
      <c r="F4032" t="s">
        <v>28</v>
      </c>
      <c r="G4032" t="s">
        <v>52</v>
      </c>
      <c r="H4032" t="s">
        <v>60</v>
      </c>
      <c r="I4032" s="1">
        <v>24632</v>
      </c>
      <c r="J4032" s="2">
        <f>VLOOKUP(Oliusala[[#This Row],[tegund]],Tegundir!$B$2:$D$19,3,FALSE)*Oliusala[[#This Row],[magn]]/1000</f>
        <v>21.454472000000003</v>
      </c>
      <c r="K4032">
        <v>2012</v>
      </c>
      <c r="L4032" t="s">
        <v>1955</v>
      </c>
      <c r="M4032" s="144" t="s">
        <v>59</v>
      </c>
    </row>
    <row r="4033" spans="1:15" x14ac:dyDescent="0.2">
      <c r="A4033" t="s">
        <v>57</v>
      </c>
      <c r="B4033" s="144" t="s">
        <v>81</v>
      </c>
      <c r="C4033">
        <v>270</v>
      </c>
      <c r="D4033" t="str">
        <f>VLOOKUP(Oliusala[[#This Row],[postnumer]],Sveitarfelog[#All],4,FALSE)</f>
        <v>Mosfellsbær</v>
      </c>
      <c r="E4033" t="str">
        <f>VLOOKUP(Oliusala[[#This Row],[postnumer]],Sveitarfelog[#All],5,FALSE)</f>
        <v>Höfuðborgarsvæðið</v>
      </c>
      <c r="F4033" t="s">
        <v>31</v>
      </c>
      <c r="G4033" t="s">
        <v>52</v>
      </c>
      <c r="H4033" t="s">
        <v>60</v>
      </c>
      <c r="I4033" s="1">
        <v>61375</v>
      </c>
      <c r="J4033" s="2">
        <f>VLOOKUP(Oliusala[[#This Row],[tegund]],Tegundir!$B$2:$D$19,3,FALSE)*Oliusala[[#This Row],[magn]]/1000</f>
        <v>61.375</v>
      </c>
      <c r="K4033">
        <v>2012</v>
      </c>
      <c r="L4033" t="s">
        <v>19</v>
      </c>
      <c r="M4033" s="144" t="s">
        <v>59</v>
      </c>
      <c r="O4033" s="144" t="s">
        <v>1998</v>
      </c>
    </row>
    <row r="4034" spans="1:15" x14ac:dyDescent="0.2">
      <c r="A4034" t="s">
        <v>84</v>
      </c>
      <c r="B4034" s="144" t="s">
        <v>84</v>
      </c>
      <c r="C4034">
        <v>300</v>
      </c>
      <c r="D4034" t="str">
        <f>VLOOKUP(Oliusala[[#This Row],[postnumer]],Sveitarfelog[#All],4,FALSE)</f>
        <v>Akraneskaupstaður,Hvalfjarðarsveit,Kjósarhreppur</v>
      </c>
      <c r="E4034" t="str">
        <f>VLOOKUP(Oliusala[[#This Row],[postnumer]],Sveitarfelog[#All],5,FALSE)</f>
        <v>Vesturland</v>
      </c>
      <c r="F4034" t="s">
        <v>28</v>
      </c>
      <c r="G4034" t="s">
        <v>52</v>
      </c>
      <c r="H4034" t="s">
        <v>58</v>
      </c>
      <c r="I4034" s="1">
        <v>161405</v>
      </c>
      <c r="J4034" s="2">
        <f>VLOOKUP(Oliusala[[#This Row],[tegund]],Tegundir!$B$2:$D$19,3,FALSE)*Oliusala[[#This Row],[magn]]/1000</f>
        <v>140.583755</v>
      </c>
      <c r="K4034">
        <v>2012</v>
      </c>
      <c r="L4034" t="s">
        <v>19</v>
      </c>
      <c r="M4034" s="144" t="s">
        <v>59</v>
      </c>
      <c r="O4034" s="144" t="s">
        <v>1998</v>
      </c>
    </row>
    <row r="4035" spans="1:15" x14ac:dyDescent="0.2">
      <c r="A4035" t="s">
        <v>84</v>
      </c>
      <c r="B4035" s="144" t="s">
        <v>84</v>
      </c>
      <c r="C4035">
        <v>300</v>
      </c>
      <c r="D4035" t="str">
        <f>VLOOKUP(Oliusala[[#This Row],[postnumer]],Sveitarfelog[#All],4,FALSE)</f>
        <v>Akraneskaupstaður,Hvalfjarðarsveit,Kjósarhreppur</v>
      </c>
      <c r="E4035" t="str">
        <f>VLOOKUP(Oliusala[[#This Row],[postnumer]],Sveitarfelog[#All],5,FALSE)</f>
        <v>Vesturland</v>
      </c>
      <c r="F4035" t="s">
        <v>31</v>
      </c>
      <c r="G4035" t="s">
        <v>52</v>
      </c>
      <c r="H4035" t="s">
        <v>58</v>
      </c>
      <c r="I4035" s="1">
        <v>1960339</v>
      </c>
      <c r="J4035" s="2">
        <f>VLOOKUP(Oliusala[[#This Row],[tegund]],Tegundir!$B$2:$D$19,3,FALSE)*Oliusala[[#This Row],[magn]]/1000</f>
        <v>1960.3389999999999</v>
      </c>
      <c r="K4035">
        <v>2012</v>
      </c>
      <c r="L4035" t="s">
        <v>19</v>
      </c>
      <c r="M4035" s="144" t="s">
        <v>59</v>
      </c>
      <c r="O4035" s="144" t="s">
        <v>1998</v>
      </c>
    </row>
    <row r="4036" spans="1:15" x14ac:dyDescent="0.2">
      <c r="A4036" t="s">
        <v>57</v>
      </c>
      <c r="B4036" s="144" t="s">
        <v>84</v>
      </c>
      <c r="C4036">
        <v>300</v>
      </c>
      <c r="D4036" t="str">
        <f>VLOOKUP(Oliusala[[#This Row],[postnumer]],Sveitarfelog[#All],4,FALSE)</f>
        <v>Akraneskaupstaður,Hvalfjarðarsveit,Kjósarhreppur</v>
      </c>
      <c r="E4036" t="str">
        <f>VLOOKUP(Oliusala[[#This Row],[postnumer]],Sveitarfelog[#All],5,FALSE)</f>
        <v>Vesturland</v>
      </c>
      <c r="F4036" t="s">
        <v>28</v>
      </c>
      <c r="G4036" t="s">
        <v>52</v>
      </c>
      <c r="H4036" t="s">
        <v>60</v>
      </c>
      <c r="I4036" s="1">
        <v>96460</v>
      </c>
      <c r="J4036" s="2">
        <f>VLOOKUP(Oliusala[[#This Row],[tegund]],Tegundir!$B$2:$D$19,3,FALSE)*Oliusala[[#This Row],[magn]]/1000</f>
        <v>84.016660000000002</v>
      </c>
      <c r="K4036">
        <v>2012</v>
      </c>
      <c r="L4036" t="s">
        <v>19</v>
      </c>
      <c r="M4036" s="144" t="s">
        <v>59</v>
      </c>
      <c r="O4036" s="144" t="s">
        <v>1998</v>
      </c>
    </row>
    <row r="4037" spans="1:15" x14ac:dyDescent="0.2">
      <c r="A4037" t="s">
        <v>84</v>
      </c>
      <c r="B4037" s="144" t="s">
        <v>84</v>
      </c>
      <c r="C4037">
        <v>300</v>
      </c>
      <c r="D4037" t="str">
        <f>VLOOKUP(Oliusala[[#This Row],[postnumer]],Sveitarfelog[#All],4,FALSE)</f>
        <v>Akraneskaupstaður,Hvalfjarðarsveit,Kjósarhreppur</v>
      </c>
      <c r="E4037" t="str">
        <f>VLOOKUP(Oliusala[[#This Row],[postnumer]],Sveitarfelog[#All],5,FALSE)</f>
        <v>Vesturland</v>
      </c>
      <c r="F4037" t="s">
        <v>31</v>
      </c>
      <c r="G4037" t="s">
        <v>52</v>
      </c>
      <c r="H4037" t="s">
        <v>61</v>
      </c>
      <c r="I4037" s="1">
        <v>1941017</v>
      </c>
      <c r="J4037" s="2">
        <f>VLOOKUP(Oliusala[[#This Row],[tegund]],Tegundir!$B$2:$D$19,3,FALSE)*Oliusala[[#This Row],[magn]]/1000</f>
        <v>1941.0170000000001</v>
      </c>
      <c r="K4037">
        <v>2012</v>
      </c>
      <c r="L4037" t="s">
        <v>1955</v>
      </c>
      <c r="M4037" s="144" t="s">
        <v>62</v>
      </c>
    </row>
    <row r="4038" spans="1:15" x14ac:dyDescent="0.2">
      <c r="A4038" t="s">
        <v>57</v>
      </c>
      <c r="B4038" s="144" t="s">
        <v>76</v>
      </c>
      <c r="C4038">
        <v>340</v>
      </c>
      <c r="D4038" t="str">
        <f>VLOOKUP(Oliusala[[#This Row],[postnumer]],Sveitarfelog[#All],4,FALSE)</f>
        <v>Eyja- og Miklaholtshreppur,Sveitarfélagið Stykkishólmur</v>
      </c>
      <c r="E4038" t="str">
        <f>VLOOKUP(Oliusala[[#This Row],[postnumer]],Sveitarfelog[#All],5,FALSE)</f>
        <v>Vesturland</v>
      </c>
      <c r="F4038" t="s">
        <v>31</v>
      </c>
      <c r="G4038" t="s">
        <v>52</v>
      </c>
      <c r="H4038" t="s">
        <v>60</v>
      </c>
      <c r="I4038" s="1">
        <v>13504</v>
      </c>
      <c r="J4038" s="2">
        <f>VLOOKUP(Oliusala[[#This Row],[tegund]],Tegundir!$B$2:$D$19,3,FALSE)*Oliusala[[#This Row],[magn]]/1000</f>
        <v>13.504</v>
      </c>
      <c r="K4038">
        <v>2012</v>
      </c>
      <c r="L4038" t="s">
        <v>19</v>
      </c>
      <c r="M4038" s="144" t="s">
        <v>59</v>
      </c>
      <c r="O4038" s="144" t="s">
        <v>1998</v>
      </c>
    </row>
    <row r="4039" spans="1:15" x14ac:dyDescent="0.2">
      <c r="A4039" t="s">
        <v>107</v>
      </c>
      <c r="B4039" s="144" t="s">
        <v>83</v>
      </c>
      <c r="C4039">
        <v>400</v>
      </c>
      <c r="D4039" t="str">
        <f>VLOOKUP(Oliusala[[#This Row],[postnumer]],Sveitarfelog[#All],4,FALSE)</f>
        <v>Ísafjarðarbær</v>
      </c>
      <c r="E4039" t="str">
        <f>VLOOKUP(Oliusala[[#This Row],[postnumer]],Sveitarfelog[#All],5,FALSE)</f>
        <v>Vestfirðir</v>
      </c>
      <c r="F4039" t="s">
        <v>28</v>
      </c>
      <c r="G4039" t="s">
        <v>52</v>
      </c>
      <c r="H4039" t="s">
        <v>60</v>
      </c>
      <c r="I4039" s="1">
        <v>33236</v>
      </c>
      <c r="J4039" s="2">
        <f>VLOOKUP(Oliusala[[#This Row],[tegund]],Tegundir!$B$2:$D$19,3,FALSE)*Oliusala[[#This Row],[magn]]/1000</f>
        <v>28.948556</v>
      </c>
      <c r="K4039">
        <v>2012</v>
      </c>
      <c r="L4039" t="s">
        <v>19</v>
      </c>
      <c r="M4039" s="144" t="s">
        <v>59</v>
      </c>
      <c r="O4039" s="144" t="s">
        <v>1998</v>
      </c>
    </row>
    <row r="4040" spans="1:15" x14ac:dyDescent="0.2">
      <c r="A4040" t="s">
        <v>83</v>
      </c>
      <c r="B4040" s="144" t="s">
        <v>83</v>
      </c>
      <c r="C4040">
        <v>400</v>
      </c>
      <c r="D4040" t="str">
        <f>VLOOKUP(Oliusala[[#This Row],[postnumer]],Sveitarfelog[#All],4,FALSE)</f>
        <v>Ísafjarðarbær</v>
      </c>
      <c r="E4040" t="str">
        <f>VLOOKUP(Oliusala[[#This Row],[postnumer]],Sveitarfelog[#All],5,FALSE)</f>
        <v>Vestfirðir</v>
      </c>
      <c r="F4040" t="s">
        <v>28</v>
      </c>
      <c r="G4040" t="s">
        <v>52</v>
      </c>
      <c r="H4040" t="s">
        <v>58</v>
      </c>
      <c r="I4040" s="1">
        <v>1990362</v>
      </c>
      <c r="J4040" s="2">
        <f>VLOOKUP(Oliusala[[#This Row],[tegund]],Tegundir!$B$2:$D$19,3,FALSE)*Oliusala[[#This Row],[magn]]/1000</f>
        <v>1733.6053019999999</v>
      </c>
      <c r="K4040">
        <v>2012</v>
      </c>
      <c r="L4040" t="s">
        <v>19</v>
      </c>
      <c r="M4040" s="144" t="s">
        <v>59</v>
      </c>
      <c r="O4040" s="144" t="s">
        <v>1998</v>
      </c>
    </row>
    <row r="4041" spans="1:15" x14ac:dyDescent="0.2">
      <c r="A4041" t="s">
        <v>107</v>
      </c>
      <c r="B4041" s="144" t="s">
        <v>107</v>
      </c>
      <c r="C4041">
        <v>415</v>
      </c>
      <c r="D4041" t="str">
        <f>VLOOKUP(Oliusala[[#This Row],[postnumer]],Sveitarfelog[#All],4,FALSE)</f>
        <v>Bolungarvíkurkaupstaður</v>
      </c>
      <c r="E4041" t="str">
        <f>VLOOKUP(Oliusala[[#This Row],[postnumer]],Sveitarfelog[#All],5,FALSE)</f>
        <v>Vestfirðir</v>
      </c>
      <c r="F4041" t="s">
        <v>28</v>
      </c>
      <c r="G4041" t="s">
        <v>52</v>
      </c>
      <c r="H4041" t="s">
        <v>58</v>
      </c>
      <c r="I4041" s="1">
        <v>9984</v>
      </c>
      <c r="J4041" s="2">
        <f>VLOOKUP(Oliusala[[#This Row],[tegund]],Tegundir!$B$2:$D$19,3,FALSE)*Oliusala[[#This Row],[magn]]/1000</f>
        <v>8.6960639999999998</v>
      </c>
      <c r="K4041">
        <v>2012</v>
      </c>
      <c r="L4041" t="s">
        <v>19</v>
      </c>
      <c r="M4041" s="144" t="s">
        <v>59</v>
      </c>
      <c r="O4041" s="144" t="s">
        <v>1998</v>
      </c>
    </row>
    <row r="4042" spans="1:15" x14ac:dyDescent="0.2">
      <c r="A4042" t="s">
        <v>107</v>
      </c>
      <c r="B4042" s="144" t="s">
        <v>73</v>
      </c>
      <c r="C4042">
        <v>450</v>
      </c>
      <c r="D4042" t="str">
        <f>VLOOKUP(Oliusala[[#This Row],[postnumer]],Sveitarfelog[#All],4,FALSE)</f>
        <v>Vesturbyggð</v>
      </c>
      <c r="E4042" t="str">
        <f>VLOOKUP(Oliusala[[#This Row],[postnumer]],Sveitarfelog[#All],5,FALSE)</f>
        <v>Vestfirðir</v>
      </c>
      <c r="F4042" t="s">
        <v>28</v>
      </c>
      <c r="G4042" t="s">
        <v>52</v>
      </c>
      <c r="H4042" t="s">
        <v>60</v>
      </c>
      <c r="I4042" s="1">
        <v>3490</v>
      </c>
      <c r="J4042" s="2">
        <f>VLOOKUP(Oliusala[[#This Row],[tegund]],Tegundir!$B$2:$D$19,3,FALSE)*Oliusala[[#This Row],[magn]]/1000</f>
        <v>3.03979</v>
      </c>
      <c r="K4042">
        <v>2012</v>
      </c>
      <c r="L4042" t="s">
        <v>19</v>
      </c>
      <c r="M4042" s="144" t="s">
        <v>59</v>
      </c>
      <c r="O4042" s="144" t="s">
        <v>1998</v>
      </c>
    </row>
    <row r="4043" spans="1:15" x14ac:dyDescent="0.2">
      <c r="A4043" t="s">
        <v>122</v>
      </c>
      <c r="B4043" s="144" t="s">
        <v>129</v>
      </c>
      <c r="C4043">
        <v>545</v>
      </c>
      <c r="D4043" t="str">
        <f>VLOOKUP(Oliusala[[#This Row],[postnumer]],Sveitarfelog[#All],4,FALSE)</f>
        <v>Sveitarfélagið Skagaströnd</v>
      </c>
      <c r="E4043" t="str">
        <f>VLOOKUP(Oliusala[[#This Row],[postnumer]],Sveitarfelog[#All],5,FALSE)</f>
        <v>Norðurland vestra</v>
      </c>
      <c r="F4043" t="s">
        <v>28</v>
      </c>
      <c r="G4043" t="s">
        <v>52</v>
      </c>
      <c r="H4043" t="s">
        <v>60</v>
      </c>
      <c r="I4043" s="1">
        <v>566196</v>
      </c>
      <c r="J4043" s="2">
        <f>VLOOKUP(Oliusala[[#This Row],[tegund]],Tegundir!$B$2:$D$19,3,FALSE)*Oliusala[[#This Row],[magn]]/1000</f>
        <v>493.15671600000002</v>
      </c>
      <c r="K4043">
        <v>2012</v>
      </c>
      <c r="L4043" t="s">
        <v>19</v>
      </c>
      <c r="M4043" s="144" t="s">
        <v>59</v>
      </c>
      <c r="O4043" s="144" t="s">
        <v>1998</v>
      </c>
    </row>
    <row r="4044" spans="1:15" x14ac:dyDescent="0.2">
      <c r="A4044" t="s">
        <v>122</v>
      </c>
      <c r="B4044" s="144" t="s">
        <v>122</v>
      </c>
      <c r="C4044">
        <v>550</v>
      </c>
      <c r="D4044" t="str">
        <f>VLOOKUP(Oliusala[[#This Row],[postnumer]],Sveitarfelog[#All],4,FALSE)</f>
        <v>Skagafjörður</v>
      </c>
      <c r="E4044" t="str">
        <f>VLOOKUP(Oliusala[[#This Row],[postnumer]],Sveitarfelog[#All],5,FALSE)</f>
        <v>Norðurland vestra</v>
      </c>
      <c r="F4044" t="s">
        <v>28</v>
      </c>
      <c r="G4044" t="s">
        <v>52</v>
      </c>
      <c r="H4044" t="s">
        <v>58</v>
      </c>
      <c r="I4044" s="1">
        <v>846542</v>
      </c>
      <c r="J4044" s="2">
        <f>VLOOKUP(Oliusala[[#This Row],[tegund]],Tegundir!$B$2:$D$19,3,FALSE)*Oliusala[[#This Row],[magn]]/1000</f>
        <v>737.3380820000001</v>
      </c>
      <c r="K4044">
        <v>2012</v>
      </c>
      <c r="L4044" t="s">
        <v>19</v>
      </c>
      <c r="M4044" s="144" t="s">
        <v>59</v>
      </c>
      <c r="O4044" s="144" t="s">
        <v>1998</v>
      </c>
    </row>
    <row r="4045" spans="1:15" x14ac:dyDescent="0.2">
      <c r="A4045" t="s">
        <v>135</v>
      </c>
      <c r="B4045" s="144" t="s">
        <v>135</v>
      </c>
      <c r="C4045">
        <v>580</v>
      </c>
      <c r="D4045" t="str">
        <f>VLOOKUP(Oliusala[[#This Row],[postnumer]],Sveitarfelog[#All],4,FALSE)</f>
        <v>Fjallabyggð</v>
      </c>
      <c r="E4045" t="str">
        <f>VLOOKUP(Oliusala[[#This Row],[postnumer]],Sveitarfelog[#All],5,FALSE)</f>
        <v>Norðurland eystra</v>
      </c>
      <c r="F4045" t="s">
        <v>31</v>
      </c>
      <c r="G4045" t="s">
        <v>52</v>
      </c>
      <c r="H4045" t="s">
        <v>61</v>
      </c>
      <c r="I4045" s="1">
        <v>25078</v>
      </c>
      <c r="J4045" s="2">
        <f>VLOOKUP(Oliusala[[#This Row],[tegund]],Tegundir!$B$2:$D$19,3,FALSE)*Oliusala[[#This Row],[magn]]/1000</f>
        <v>25.077999999999999</v>
      </c>
      <c r="K4045">
        <v>2012</v>
      </c>
      <c r="L4045" t="s">
        <v>19</v>
      </c>
      <c r="M4045" s="144" t="s">
        <v>62</v>
      </c>
      <c r="O4045" s="144" t="s">
        <v>1998</v>
      </c>
    </row>
    <row r="4046" spans="1:15" x14ac:dyDescent="0.2">
      <c r="A4046" t="s">
        <v>68</v>
      </c>
      <c r="B4046" s="144" t="s">
        <v>135</v>
      </c>
      <c r="C4046">
        <v>580</v>
      </c>
      <c r="D4046" t="str">
        <f>VLOOKUP(Oliusala[[#This Row],[postnumer]],Sveitarfelog[#All],4,FALSE)</f>
        <v>Fjallabyggð</v>
      </c>
      <c r="E4046" t="str">
        <f>VLOOKUP(Oliusala[[#This Row],[postnumer]],Sveitarfelog[#All],5,FALSE)</f>
        <v>Norðurland eystra</v>
      </c>
      <c r="F4046" t="s">
        <v>28</v>
      </c>
      <c r="G4046" t="s">
        <v>52</v>
      </c>
      <c r="H4046" t="s">
        <v>60</v>
      </c>
      <c r="I4046" s="1">
        <v>1259906</v>
      </c>
      <c r="J4046" s="2">
        <f>VLOOKUP(Oliusala[[#This Row],[tegund]],Tegundir!$B$2:$D$19,3,FALSE)*Oliusala[[#This Row],[magn]]/1000</f>
        <v>1097.3781259999998</v>
      </c>
      <c r="K4046">
        <v>2012</v>
      </c>
      <c r="L4046" t="s">
        <v>19</v>
      </c>
      <c r="M4046" s="144" t="s">
        <v>59</v>
      </c>
      <c r="O4046" s="144" t="s">
        <v>1998</v>
      </c>
    </row>
    <row r="4047" spans="1:15" x14ac:dyDescent="0.2">
      <c r="A4047" t="s">
        <v>68</v>
      </c>
      <c r="B4047" s="144" t="s">
        <v>142</v>
      </c>
      <c r="C4047">
        <v>625</v>
      </c>
      <c r="D4047" t="str">
        <f>VLOOKUP(Oliusala[[#This Row],[postnumer]],Sveitarfelog[#All],4,FALSE)</f>
        <v>Fjallabyggð</v>
      </c>
      <c r="E4047" t="str">
        <f>VLOOKUP(Oliusala[[#This Row],[postnumer]],Sveitarfelog[#All],5,FALSE)</f>
        <v>Norðurland eystra</v>
      </c>
      <c r="F4047" t="s">
        <v>28</v>
      </c>
      <c r="G4047" t="s">
        <v>52</v>
      </c>
      <c r="H4047" t="s">
        <v>60</v>
      </c>
      <c r="I4047" s="1">
        <v>267185</v>
      </c>
      <c r="J4047" s="2">
        <f>VLOOKUP(Oliusala[[#This Row],[tegund]],Tegundir!$B$2:$D$19,3,FALSE)*Oliusala[[#This Row],[magn]]/1000</f>
        <v>232.71813500000002</v>
      </c>
      <c r="K4047">
        <v>2012</v>
      </c>
      <c r="L4047" t="s">
        <v>19</v>
      </c>
      <c r="M4047" s="144" t="s">
        <v>59</v>
      </c>
      <c r="O4047" s="144" t="s">
        <v>1998</v>
      </c>
    </row>
    <row r="4048" spans="1:15" x14ac:dyDescent="0.2">
      <c r="A4048" t="s">
        <v>68</v>
      </c>
      <c r="B4048" s="144" t="s">
        <v>68</v>
      </c>
      <c r="C4048">
        <v>600</v>
      </c>
      <c r="D4048" t="str">
        <f>VLOOKUP(Oliusala[[#This Row],[postnumer]],Sveitarfelog[#All],4,FALSE)</f>
        <v>Akureyrarbær,Eyjafjarðarsveit,Hörgársveit,Svalbarðsstrandarhreppur,Grýtubakkahreppur</v>
      </c>
      <c r="E4048" t="str">
        <f>VLOOKUP(Oliusala[[#This Row],[postnumer]],Sveitarfelog[#All],5,FALSE)</f>
        <v>Norðurland eystra</v>
      </c>
      <c r="F4048" t="s">
        <v>28</v>
      </c>
      <c r="G4048" t="s">
        <v>52</v>
      </c>
      <c r="H4048" t="s">
        <v>61</v>
      </c>
      <c r="I4048" s="1">
        <v>70317</v>
      </c>
      <c r="J4048" s="2">
        <f>VLOOKUP(Oliusala[[#This Row],[tegund]],Tegundir!$B$2:$D$19,3,FALSE)*Oliusala[[#This Row],[magn]]/1000</f>
        <v>61.246106999999995</v>
      </c>
      <c r="K4048">
        <v>2012</v>
      </c>
      <c r="L4048" t="s">
        <v>19</v>
      </c>
      <c r="M4048" s="144" t="s">
        <v>62</v>
      </c>
      <c r="O4048" s="144" t="s">
        <v>1998</v>
      </c>
    </row>
    <row r="4049" spans="1:15" x14ac:dyDescent="0.2">
      <c r="A4049" t="s">
        <v>68</v>
      </c>
      <c r="B4049" s="144" t="s">
        <v>68</v>
      </c>
      <c r="C4049">
        <v>600</v>
      </c>
      <c r="D4049" t="str">
        <f>VLOOKUP(Oliusala[[#This Row],[postnumer]],Sveitarfelog[#All],4,FALSE)</f>
        <v>Akureyrarbær,Eyjafjarðarsveit,Hörgársveit,Svalbarðsstrandarhreppur,Grýtubakkahreppur</v>
      </c>
      <c r="E4049" t="str">
        <f>VLOOKUP(Oliusala[[#This Row],[postnumer]],Sveitarfelog[#All],5,FALSE)</f>
        <v>Norðurland eystra</v>
      </c>
      <c r="F4049" t="s">
        <v>31</v>
      </c>
      <c r="G4049" t="s">
        <v>52</v>
      </c>
      <c r="H4049" t="s">
        <v>61</v>
      </c>
      <c r="I4049" s="1">
        <v>259886</v>
      </c>
      <c r="J4049" s="2">
        <f>VLOOKUP(Oliusala[[#This Row],[tegund]],Tegundir!$B$2:$D$19,3,FALSE)*Oliusala[[#This Row],[magn]]/1000</f>
        <v>259.88600000000002</v>
      </c>
      <c r="K4049">
        <v>2012</v>
      </c>
      <c r="L4049" t="s">
        <v>19</v>
      </c>
      <c r="M4049" s="144" t="s">
        <v>62</v>
      </c>
      <c r="O4049" s="144" t="s">
        <v>1998</v>
      </c>
    </row>
    <row r="4050" spans="1:15" x14ac:dyDescent="0.2">
      <c r="A4050" t="s">
        <v>68</v>
      </c>
      <c r="B4050" s="144" t="s">
        <v>68</v>
      </c>
      <c r="C4050">
        <v>600</v>
      </c>
      <c r="D4050" t="str">
        <f>VLOOKUP(Oliusala[[#This Row],[postnumer]],Sveitarfelog[#All],4,FALSE)</f>
        <v>Akureyrarbær,Eyjafjarðarsveit,Hörgársveit,Svalbarðsstrandarhreppur,Grýtubakkahreppur</v>
      </c>
      <c r="E4050" t="str">
        <f>VLOOKUP(Oliusala[[#This Row],[postnumer]],Sveitarfelog[#All],5,FALSE)</f>
        <v>Norðurland eystra</v>
      </c>
      <c r="F4050" t="s">
        <v>28</v>
      </c>
      <c r="G4050" t="s">
        <v>52</v>
      </c>
      <c r="H4050" t="s">
        <v>58</v>
      </c>
      <c r="I4050" s="1">
        <v>416603</v>
      </c>
      <c r="J4050" s="2">
        <f>VLOOKUP(Oliusala[[#This Row],[tegund]],Tegundir!$B$2:$D$19,3,FALSE)*Oliusala[[#This Row],[magn]]/1000</f>
        <v>362.86121299999996</v>
      </c>
      <c r="K4050">
        <v>2012</v>
      </c>
      <c r="L4050" t="s">
        <v>19</v>
      </c>
      <c r="M4050" s="144" t="s">
        <v>59</v>
      </c>
      <c r="O4050" s="144" t="s">
        <v>1998</v>
      </c>
    </row>
    <row r="4051" spans="1:15" x14ac:dyDescent="0.2">
      <c r="A4051" t="s">
        <v>68</v>
      </c>
      <c r="B4051" s="144" t="s">
        <v>68</v>
      </c>
      <c r="C4051">
        <v>600</v>
      </c>
      <c r="D4051" t="str">
        <f>VLOOKUP(Oliusala[[#This Row],[postnumer]],Sveitarfelog[#All],4,FALSE)</f>
        <v>Akureyrarbær,Eyjafjarðarsveit,Hörgársveit,Svalbarðsstrandarhreppur,Grýtubakkahreppur</v>
      </c>
      <c r="E4051" t="str">
        <f>VLOOKUP(Oliusala[[#This Row],[postnumer]],Sveitarfelog[#All],5,FALSE)</f>
        <v>Norðurland eystra</v>
      </c>
      <c r="F4051" t="s">
        <v>31</v>
      </c>
      <c r="G4051" t="s">
        <v>52</v>
      </c>
      <c r="H4051" t="s">
        <v>58</v>
      </c>
      <c r="I4051" s="1">
        <v>3607855</v>
      </c>
      <c r="J4051" s="2">
        <f>VLOOKUP(Oliusala[[#This Row],[tegund]],Tegundir!$B$2:$D$19,3,FALSE)*Oliusala[[#This Row],[magn]]/1000</f>
        <v>3607.855</v>
      </c>
      <c r="K4051">
        <v>2012</v>
      </c>
      <c r="L4051" t="s">
        <v>19</v>
      </c>
      <c r="M4051" s="144" t="s">
        <v>59</v>
      </c>
      <c r="O4051" s="144" t="s">
        <v>1998</v>
      </c>
    </row>
    <row r="4052" spans="1:15" x14ac:dyDescent="0.2">
      <c r="A4052" t="s">
        <v>136</v>
      </c>
      <c r="B4052" s="144" t="s">
        <v>136</v>
      </c>
      <c r="C4052">
        <v>620</v>
      </c>
      <c r="D4052" t="str">
        <f>VLOOKUP(Oliusala[[#This Row],[postnumer]],Sveitarfelog[#All],4,FALSE)</f>
        <v>Dalvíkurbyggð</v>
      </c>
      <c r="E4052" t="str">
        <f>VLOOKUP(Oliusala[[#This Row],[postnumer]],Sveitarfelog[#All],5,FALSE)</f>
        <v>Norðurland eystra</v>
      </c>
      <c r="F4052" t="s">
        <v>28</v>
      </c>
      <c r="G4052" t="s">
        <v>52</v>
      </c>
      <c r="H4052" t="s">
        <v>58</v>
      </c>
      <c r="I4052" s="1">
        <v>1315898</v>
      </c>
      <c r="J4052" s="2">
        <f>VLOOKUP(Oliusala[[#This Row],[tegund]],Tegundir!$B$2:$D$19,3,FALSE)*Oliusala[[#This Row],[magn]]/1000</f>
        <v>1146.147158</v>
      </c>
      <c r="K4052">
        <v>2012</v>
      </c>
      <c r="L4052" t="s">
        <v>19</v>
      </c>
      <c r="M4052" s="144" t="s">
        <v>59</v>
      </c>
      <c r="O4052" s="144" t="s">
        <v>1998</v>
      </c>
    </row>
    <row r="4053" spans="1:15" x14ac:dyDescent="0.2">
      <c r="A4053" t="s">
        <v>69</v>
      </c>
      <c r="B4053" s="144" t="s">
        <v>148</v>
      </c>
      <c r="C4053">
        <v>675</v>
      </c>
      <c r="D4053" t="str">
        <f>VLOOKUP(Oliusala[[#This Row],[postnumer]],Sveitarfelog[#All],4,FALSE)</f>
        <v>Norðurþing,Tjörneshreppur</v>
      </c>
      <c r="E4053" t="str">
        <f>VLOOKUP(Oliusala[[#This Row],[postnumer]],Sveitarfelog[#All],5,FALSE)</f>
        <v>Norðurland eystra</v>
      </c>
      <c r="F4053" t="s">
        <v>28</v>
      </c>
      <c r="G4053" t="s">
        <v>52</v>
      </c>
      <c r="H4053" t="s">
        <v>60</v>
      </c>
      <c r="I4053" s="1">
        <v>25206</v>
      </c>
      <c r="J4053" s="2">
        <f>VLOOKUP(Oliusala[[#This Row],[tegund]],Tegundir!$B$2:$D$19,3,FALSE)*Oliusala[[#This Row],[magn]]/1000</f>
        <v>21.954425999999998</v>
      </c>
      <c r="K4053">
        <v>2012</v>
      </c>
      <c r="L4053" t="s">
        <v>19</v>
      </c>
      <c r="M4053" s="144" t="s">
        <v>59</v>
      </c>
      <c r="O4053" s="144" t="s">
        <v>1998</v>
      </c>
    </row>
    <row r="4054" spans="1:15" x14ac:dyDescent="0.2">
      <c r="A4054" t="s">
        <v>68</v>
      </c>
      <c r="B4054" s="144" t="s">
        <v>150</v>
      </c>
      <c r="C4054">
        <v>680</v>
      </c>
      <c r="D4054" t="str">
        <f>VLOOKUP(Oliusala[[#This Row],[postnumer]],Sveitarfelog[#All],4,FALSE)</f>
        <v>Langanesbyggð</v>
      </c>
      <c r="E4054" t="str">
        <f>VLOOKUP(Oliusala[[#This Row],[postnumer]],Sveitarfelog[#All],5,FALSE)</f>
        <v>Norðurland eystra</v>
      </c>
      <c r="F4054" t="s">
        <v>28</v>
      </c>
      <c r="G4054" t="s">
        <v>52</v>
      </c>
      <c r="H4054" t="s">
        <v>60</v>
      </c>
      <c r="I4054" s="1">
        <v>1092342</v>
      </c>
      <c r="J4054" s="2">
        <f>VLOOKUP(Oliusala[[#This Row],[tegund]],Tegundir!$B$2:$D$19,3,FALSE)*Oliusala[[#This Row],[magn]]/1000</f>
        <v>951.42988200000002</v>
      </c>
      <c r="K4054">
        <v>2012</v>
      </c>
      <c r="L4054" t="s">
        <v>1955</v>
      </c>
      <c r="M4054" s="144" t="s">
        <v>59</v>
      </c>
    </row>
    <row r="4055" spans="1:15" x14ac:dyDescent="0.2">
      <c r="A4055" t="s">
        <v>69</v>
      </c>
      <c r="B4055" s="144" t="s">
        <v>150</v>
      </c>
      <c r="C4055">
        <v>680</v>
      </c>
      <c r="D4055" t="str">
        <f>VLOOKUP(Oliusala[[#This Row],[postnumer]],Sveitarfelog[#All],4,FALSE)</f>
        <v>Langanesbyggð</v>
      </c>
      <c r="E4055" t="str">
        <f>VLOOKUP(Oliusala[[#This Row],[postnumer]],Sveitarfelog[#All],5,FALSE)</f>
        <v>Norðurland eystra</v>
      </c>
      <c r="F4055" t="s">
        <v>28</v>
      </c>
      <c r="G4055" t="s">
        <v>52</v>
      </c>
      <c r="H4055" t="s">
        <v>60</v>
      </c>
      <c r="I4055" s="1">
        <v>406303</v>
      </c>
      <c r="J4055" s="2">
        <f>VLOOKUP(Oliusala[[#This Row],[tegund]],Tegundir!$B$2:$D$19,3,FALSE)*Oliusala[[#This Row],[magn]]/1000</f>
        <v>353.88991299999998</v>
      </c>
      <c r="K4055">
        <v>2012</v>
      </c>
      <c r="L4055" t="s">
        <v>19</v>
      </c>
      <c r="M4055" s="144" t="s">
        <v>59</v>
      </c>
      <c r="O4055" s="144" t="s">
        <v>1998</v>
      </c>
    </row>
    <row r="4056" spans="1:15" x14ac:dyDescent="0.2">
      <c r="A4056" t="s">
        <v>150</v>
      </c>
      <c r="B4056" s="144" t="s">
        <v>150</v>
      </c>
      <c r="C4056">
        <v>680</v>
      </c>
      <c r="D4056" t="str">
        <f>VLOOKUP(Oliusala[[#This Row],[postnumer]],Sveitarfelog[#All],4,FALSE)</f>
        <v>Langanesbyggð</v>
      </c>
      <c r="E4056" t="str">
        <f>VLOOKUP(Oliusala[[#This Row],[postnumer]],Sveitarfelog[#All],5,FALSE)</f>
        <v>Norðurland eystra</v>
      </c>
      <c r="F4056" t="s">
        <v>31</v>
      </c>
      <c r="G4056" t="s">
        <v>52</v>
      </c>
      <c r="H4056" t="s">
        <v>58</v>
      </c>
      <c r="I4056" s="1">
        <v>1549381</v>
      </c>
      <c r="J4056" s="2">
        <f>VLOOKUP(Oliusala[[#This Row],[tegund]],Tegundir!$B$2:$D$19,3,FALSE)*Oliusala[[#This Row],[magn]]/1000</f>
        <v>1549.3810000000001</v>
      </c>
      <c r="K4056">
        <v>2012</v>
      </c>
      <c r="L4056" t="s">
        <v>1955</v>
      </c>
      <c r="M4056" s="144" t="s">
        <v>59</v>
      </c>
    </row>
    <row r="4057" spans="1:15" x14ac:dyDescent="0.2">
      <c r="A4057" t="s">
        <v>97</v>
      </c>
      <c r="B4057" s="144" t="s">
        <v>97</v>
      </c>
      <c r="C4057">
        <v>690</v>
      </c>
      <c r="D4057" t="str">
        <f>VLOOKUP(Oliusala[[#This Row],[postnumer]],Sveitarfelog[#All],4,FALSE)</f>
        <v>Vopnafjarðarhreppur</v>
      </c>
      <c r="E4057" t="str">
        <f>VLOOKUP(Oliusala[[#This Row],[postnumer]],Sveitarfelog[#All],5,FALSE)</f>
        <v>Austurland</v>
      </c>
      <c r="F4057" t="s">
        <v>28</v>
      </c>
      <c r="G4057" t="s">
        <v>52</v>
      </c>
      <c r="H4057" t="s">
        <v>58</v>
      </c>
      <c r="I4057" s="1">
        <v>20033</v>
      </c>
      <c r="J4057" s="2">
        <f>VLOOKUP(Oliusala[[#This Row],[tegund]],Tegundir!$B$2:$D$19,3,FALSE)*Oliusala[[#This Row],[magn]]/1000</f>
        <v>17.448743</v>
      </c>
      <c r="K4057">
        <v>2012</v>
      </c>
      <c r="L4057" t="s">
        <v>1955</v>
      </c>
      <c r="M4057" s="144" t="s">
        <v>59</v>
      </c>
    </row>
    <row r="4058" spans="1:15" x14ac:dyDescent="0.2">
      <c r="A4058" t="s">
        <v>97</v>
      </c>
      <c r="B4058" s="144" t="s">
        <v>97</v>
      </c>
      <c r="C4058">
        <v>690</v>
      </c>
      <c r="D4058" t="str">
        <f>VLOOKUP(Oliusala[[#This Row],[postnumer]],Sveitarfelog[#All],4,FALSE)</f>
        <v>Vopnafjarðarhreppur</v>
      </c>
      <c r="E4058" t="str">
        <f>VLOOKUP(Oliusala[[#This Row],[postnumer]],Sveitarfelog[#All],5,FALSE)</f>
        <v>Austurland</v>
      </c>
      <c r="F4058" t="s">
        <v>31</v>
      </c>
      <c r="G4058" t="s">
        <v>52</v>
      </c>
      <c r="H4058" t="s">
        <v>58</v>
      </c>
      <c r="I4058" s="1">
        <v>36314</v>
      </c>
      <c r="J4058" s="2">
        <f>VLOOKUP(Oliusala[[#This Row],[tegund]],Tegundir!$B$2:$D$19,3,FALSE)*Oliusala[[#This Row],[magn]]/1000</f>
        <v>36.314</v>
      </c>
      <c r="K4058">
        <v>2012</v>
      </c>
      <c r="L4058" t="s">
        <v>1955</v>
      </c>
      <c r="M4058" s="144" t="s">
        <v>59</v>
      </c>
    </row>
    <row r="4059" spans="1:15" x14ac:dyDescent="0.2">
      <c r="A4059" t="s">
        <v>66</v>
      </c>
      <c r="B4059" s="144" t="s">
        <v>160</v>
      </c>
      <c r="C4059">
        <v>710</v>
      </c>
      <c r="D4059" t="str">
        <f>VLOOKUP(Oliusala[[#This Row],[postnumer]],Sveitarfelog[#All],4,FALSE)</f>
        <v>Fljótsdalshreppur,Múlaþing</v>
      </c>
      <c r="E4059" t="str">
        <f>VLOOKUP(Oliusala[[#This Row],[postnumer]],Sveitarfelog[#All],5,FALSE)</f>
        <v>Austurland</v>
      </c>
      <c r="F4059" t="s">
        <v>28</v>
      </c>
      <c r="G4059" t="s">
        <v>52</v>
      </c>
      <c r="H4059" t="s">
        <v>60</v>
      </c>
      <c r="I4059" s="1">
        <v>36896</v>
      </c>
      <c r="J4059" s="2">
        <f>VLOOKUP(Oliusala[[#This Row],[tegund]],Tegundir!$B$2:$D$19,3,FALSE)*Oliusala[[#This Row],[magn]]/1000</f>
        <v>32.136416000000004</v>
      </c>
      <c r="K4059">
        <v>2012</v>
      </c>
      <c r="L4059" t="s">
        <v>1955</v>
      </c>
      <c r="M4059" s="144" t="s">
        <v>59</v>
      </c>
    </row>
    <row r="4060" spans="1:15" x14ac:dyDescent="0.2">
      <c r="A4060" t="s">
        <v>66</v>
      </c>
      <c r="B4060" s="144" t="s">
        <v>160</v>
      </c>
      <c r="C4060">
        <v>710</v>
      </c>
      <c r="D4060" t="str">
        <f>VLOOKUP(Oliusala[[#This Row],[postnumer]],Sveitarfelog[#All],4,FALSE)</f>
        <v>Fljótsdalshreppur,Múlaþing</v>
      </c>
      <c r="E4060" t="str">
        <f>VLOOKUP(Oliusala[[#This Row],[postnumer]],Sveitarfelog[#All],5,FALSE)</f>
        <v>Austurland</v>
      </c>
      <c r="F4060" t="s">
        <v>31</v>
      </c>
      <c r="G4060" t="s">
        <v>52</v>
      </c>
      <c r="H4060" t="s">
        <v>60</v>
      </c>
      <c r="I4060" s="1">
        <v>563445</v>
      </c>
      <c r="J4060" s="2">
        <f>VLOOKUP(Oliusala[[#This Row],[tegund]],Tegundir!$B$2:$D$19,3,FALSE)*Oliusala[[#This Row],[magn]]/1000</f>
        <v>563.44500000000005</v>
      </c>
      <c r="K4060">
        <v>2012</v>
      </c>
      <c r="L4060" t="s">
        <v>1955</v>
      </c>
      <c r="M4060" s="144" t="s">
        <v>59</v>
      </c>
    </row>
    <row r="4061" spans="1:15" x14ac:dyDescent="0.2">
      <c r="A4061" t="s">
        <v>66</v>
      </c>
      <c r="B4061" s="144" t="s">
        <v>66</v>
      </c>
      <c r="C4061">
        <v>730</v>
      </c>
      <c r="D4061" t="str">
        <f>VLOOKUP(Oliusala[[#This Row],[postnumer]],Sveitarfelog[#All],4,FALSE)</f>
        <v>Fjarðabyggð</v>
      </c>
      <c r="E4061" t="str">
        <f>VLOOKUP(Oliusala[[#This Row],[postnumer]],Sveitarfelog[#All],5,FALSE)</f>
        <v>Austurland</v>
      </c>
      <c r="F4061" t="s">
        <v>31</v>
      </c>
      <c r="G4061" t="s">
        <v>52</v>
      </c>
      <c r="H4061" t="s">
        <v>61</v>
      </c>
      <c r="I4061" s="1">
        <v>300089</v>
      </c>
      <c r="J4061" s="2">
        <f>VLOOKUP(Oliusala[[#This Row],[tegund]],Tegundir!$B$2:$D$19,3,FALSE)*Oliusala[[#This Row],[magn]]/1000</f>
        <v>300.089</v>
      </c>
      <c r="K4061">
        <v>2012</v>
      </c>
      <c r="L4061" t="s">
        <v>19</v>
      </c>
      <c r="M4061" s="144" t="s">
        <v>62</v>
      </c>
      <c r="O4061" s="144" t="s">
        <v>1998</v>
      </c>
    </row>
    <row r="4062" spans="1:15" x14ac:dyDescent="0.2">
      <c r="A4062" t="s">
        <v>69</v>
      </c>
      <c r="B4062" s="144" t="s">
        <v>66</v>
      </c>
      <c r="C4062">
        <v>730</v>
      </c>
      <c r="D4062" t="str">
        <f>VLOOKUP(Oliusala[[#This Row],[postnumer]],Sveitarfelog[#All],4,FALSE)</f>
        <v>Fjarðabyggð</v>
      </c>
      <c r="E4062" t="str">
        <f>VLOOKUP(Oliusala[[#This Row],[postnumer]],Sveitarfelog[#All],5,FALSE)</f>
        <v>Austurland</v>
      </c>
      <c r="F4062" t="s">
        <v>28</v>
      </c>
      <c r="G4062" t="s">
        <v>52</v>
      </c>
      <c r="H4062" t="s">
        <v>60</v>
      </c>
      <c r="I4062" s="1">
        <v>122860</v>
      </c>
      <c r="J4062" s="2">
        <f>VLOOKUP(Oliusala[[#This Row],[tegund]],Tegundir!$B$2:$D$19,3,FALSE)*Oliusala[[#This Row],[magn]]/1000</f>
        <v>107.01106</v>
      </c>
      <c r="K4062">
        <v>2012</v>
      </c>
      <c r="L4062" t="s">
        <v>19</v>
      </c>
      <c r="M4062" s="144" t="s">
        <v>59</v>
      </c>
      <c r="O4062" s="144" t="s">
        <v>1998</v>
      </c>
    </row>
    <row r="4063" spans="1:15" x14ac:dyDescent="0.2">
      <c r="A4063" t="s">
        <v>66</v>
      </c>
      <c r="B4063" s="144" t="s">
        <v>66</v>
      </c>
      <c r="C4063">
        <v>730</v>
      </c>
      <c r="D4063" t="str">
        <f>VLOOKUP(Oliusala[[#This Row],[postnumer]],Sveitarfelog[#All],4,FALSE)</f>
        <v>Fjarðabyggð</v>
      </c>
      <c r="E4063" t="str">
        <f>VLOOKUP(Oliusala[[#This Row],[postnumer]],Sveitarfelog[#All],5,FALSE)</f>
        <v>Austurland</v>
      </c>
      <c r="F4063" t="s">
        <v>31</v>
      </c>
      <c r="G4063" t="s">
        <v>52</v>
      </c>
      <c r="H4063" t="s">
        <v>58</v>
      </c>
      <c r="I4063" s="1">
        <v>468496</v>
      </c>
      <c r="J4063" s="2">
        <f>VLOOKUP(Oliusala[[#This Row],[tegund]],Tegundir!$B$2:$D$19,3,FALSE)*Oliusala[[#This Row],[magn]]/1000</f>
        <v>468.49599999999998</v>
      </c>
      <c r="K4063">
        <v>2012</v>
      </c>
      <c r="L4063" t="s">
        <v>19</v>
      </c>
      <c r="M4063" s="144" t="s">
        <v>59</v>
      </c>
      <c r="O4063" s="144" t="s">
        <v>1998</v>
      </c>
    </row>
    <row r="4064" spans="1:15" x14ac:dyDescent="0.2">
      <c r="A4064" t="s">
        <v>66</v>
      </c>
      <c r="B4064" s="144" t="s">
        <v>66</v>
      </c>
      <c r="C4064">
        <v>730</v>
      </c>
      <c r="D4064" t="str">
        <f>VLOOKUP(Oliusala[[#This Row],[postnumer]],Sveitarfelog[#All],4,FALSE)</f>
        <v>Fjarðabyggð</v>
      </c>
      <c r="E4064" t="str">
        <f>VLOOKUP(Oliusala[[#This Row],[postnumer]],Sveitarfelog[#All],5,FALSE)</f>
        <v>Austurland</v>
      </c>
      <c r="F4064" t="s">
        <v>31</v>
      </c>
      <c r="G4064" t="s">
        <v>52</v>
      </c>
      <c r="H4064" t="s">
        <v>60</v>
      </c>
      <c r="I4064" s="1">
        <v>938096</v>
      </c>
      <c r="J4064" s="2">
        <f>VLOOKUP(Oliusala[[#This Row],[tegund]],Tegundir!$B$2:$D$19,3,FALSE)*Oliusala[[#This Row],[magn]]/1000</f>
        <v>938.096</v>
      </c>
      <c r="K4064">
        <v>2012</v>
      </c>
      <c r="L4064" t="s">
        <v>19</v>
      </c>
      <c r="M4064" s="144" t="s">
        <v>59</v>
      </c>
      <c r="O4064" s="144" t="s">
        <v>1998</v>
      </c>
    </row>
    <row r="4065" spans="1:15" x14ac:dyDescent="0.2">
      <c r="A4065" t="s">
        <v>57</v>
      </c>
      <c r="B4065" s="144" t="s">
        <v>66</v>
      </c>
      <c r="C4065">
        <v>730</v>
      </c>
      <c r="D4065" t="str">
        <f>VLOOKUP(Oliusala[[#This Row],[postnumer]],Sveitarfelog[#All],4,FALSE)</f>
        <v>Fjarðabyggð</v>
      </c>
      <c r="E4065" t="str">
        <f>VLOOKUP(Oliusala[[#This Row],[postnumer]],Sveitarfelog[#All],5,FALSE)</f>
        <v>Austurland</v>
      </c>
      <c r="F4065" t="s">
        <v>31</v>
      </c>
      <c r="G4065" t="s">
        <v>52</v>
      </c>
      <c r="H4065" t="s">
        <v>60</v>
      </c>
      <c r="I4065" s="1">
        <v>163166</v>
      </c>
      <c r="J4065" s="2">
        <f>VLOOKUP(Oliusala[[#This Row],[tegund]],Tegundir!$B$2:$D$19,3,FALSE)*Oliusala[[#This Row],[magn]]/1000</f>
        <v>163.166</v>
      </c>
      <c r="K4065">
        <v>2012</v>
      </c>
      <c r="L4065" t="s">
        <v>19</v>
      </c>
      <c r="M4065" s="144" t="s">
        <v>59</v>
      </c>
      <c r="O4065" s="144" t="s">
        <v>1998</v>
      </c>
    </row>
    <row r="4066" spans="1:15" x14ac:dyDescent="0.2">
      <c r="A4066" t="s">
        <v>69</v>
      </c>
      <c r="B4066" s="144" t="s">
        <v>69</v>
      </c>
      <c r="C4066">
        <v>735</v>
      </c>
      <c r="D4066" t="str">
        <f>VLOOKUP(Oliusala[[#This Row],[postnumer]],Sveitarfelog[#All],4,FALSE)</f>
        <v>Fjarðabyggð</v>
      </c>
      <c r="E4066" t="str">
        <f>VLOOKUP(Oliusala[[#This Row],[postnumer]],Sveitarfelog[#All],5,FALSE)</f>
        <v>Austurland</v>
      </c>
      <c r="F4066" t="s">
        <v>49</v>
      </c>
      <c r="G4066" t="s">
        <v>52</v>
      </c>
      <c r="H4066" t="s">
        <v>61</v>
      </c>
      <c r="I4066" s="1">
        <v>4056939</v>
      </c>
      <c r="J4066" s="2">
        <f>VLOOKUP(Oliusala[[#This Row],[tegund]],Tegundir!$B$2:$D$19,3,FALSE)*Oliusala[[#This Row],[magn]]/1000</f>
        <v>4056.9389999999999</v>
      </c>
      <c r="K4066">
        <v>2012</v>
      </c>
      <c r="L4066" t="s">
        <v>19</v>
      </c>
      <c r="M4066" s="144" t="s">
        <v>62</v>
      </c>
      <c r="O4066" s="144" t="s">
        <v>1998</v>
      </c>
    </row>
    <row r="4067" spans="1:15" x14ac:dyDescent="0.2">
      <c r="A4067" t="s">
        <v>69</v>
      </c>
      <c r="B4067" s="144" t="s">
        <v>69</v>
      </c>
      <c r="C4067">
        <v>735</v>
      </c>
      <c r="D4067" t="str">
        <f>VLOOKUP(Oliusala[[#This Row],[postnumer]],Sveitarfelog[#All],4,FALSE)</f>
        <v>Fjarðabyggð</v>
      </c>
      <c r="E4067" t="str">
        <f>VLOOKUP(Oliusala[[#This Row],[postnumer]],Sveitarfelog[#All],5,FALSE)</f>
        <v>Austurland</v>
      </c>
      <c r="F4067" t="s">
        <v>28</v>
      </c>
      <c r="G4067" t="s">
        <v>52</v>
      </c>
      <c r="H4067" t="s">
        <v>58</v>
      </c>
      <c r="I4067" s="1">
        <v>77172</v>
      </c>
      <c r="J4067" s="2">
        <f>VLOOKUP(Oliusala[[#This Row],[tegund]],Tegundir!$B$2:$D$19,3,FALSE)*Oliusala[[#This Row],[magn]]/1000</f>
        <v>67.216812000000004</v>
      </c>
      <c r="K4067">
        <v>2012</v>
      </c>
      <c r="L4067" t="s">
        <v>19</v>
      </c>
      <c r="M4067" s="144" t="s">
        <v>59</v>
      </c>
      <c r="O4067" s="144" t="s">
        <v>1998</v>
      </c>
    </row>
    <row r="4068" spans="1:15" x14ac:dyDescent="0.2">
      <c r="A4068" t="s">
        <v>69</v>
      </c>
      <c r="B4068" s="144" t="s">
        <v>69</v>
      </c>
      <c r="C4068">
        <v>735</v>
      </c>
      <c r="D4068" t="str">
        <f>VLOOKUP(Oliusala[[#This Row],[postnumer]],Sveitarfelog[#All],4,FALSE)</f>
        <v>Fjarðabyggð</v>
      </c>
      <c r="E4068" t="str">
        <f>VLOOKUP(Oliusala[[#This Row],[postnumer]],Sveitarfelog[#All],5,FALSE)</f>
        <v>Austurland</v>
      </c>
      <c r="F4068" t="s">
        <v>31</v>
      </c>
      <c r="G4068" t="s">
        <v>52</v>
      </c>
      <c r="H4068" t="s">
        <v>58</v>
      </c>
      <c r="I4068" s="1">
        <v>5806582</v>
      </c>
      <c r="J4068" s="2">
        <f>VLOOKUP(Oliusala[[#This Row],[tegund]],Tegundir!$B$2:$D$19,3,FALSE)*Oliusala[[#This Row],[magn]]/1000</f>
        <v>5806.5820000000003</v>
      </c>
      <c r="K4068">
        <v>2012</v>
      </c>
      <c r="L4068" t="s">
        <v>1955</v>
      </c>
      <c r="M4068" s="144" t="s">
        <v>59</v>
      </c>
    </row>
    <row r="4069" spans="1:15" x14ac:dyDescent="0.2">
      <c r="A4069" t="s">
        <v>69</v>
      </c>
      <c r="B4069" s="144" t="s">
        <v>69</v>
      </c>
      <c r="C4069">
        <v>735</v>
      </c>
      <c r="D4069" t="str">
        <f>VLOOKUP(Oliusala[[#This Row],[postnumer]],Sveitarfelog[#All],4,FALSE)</f>
        <v>Fjarðabyggð</v>
      </c>
      <c r="E4069" t="str">
        <f>VLOOKUP(Oliusala[[#This Row],[postnumer]],Sveitarfelog[#All],5,FALSE)</f>
        <v>Austurland</v>
      </c>
      <c r="F4069" t="s">
        <v>49</v>
      </c>
      <c r="G4069" t="s">
        <v>52</v>
      </c>
      <c r="H4069" t="s">
        <v>58</v>
      </c>
      <c r="I4069" s="1">
        <v>1293117</v>
      </c>
      <c r="J4069" s="2">
        <f>VLOOKUP(Oliusala[[#This Row],[tegund]],Tegundir!$B$2:$D$19,3,FALSE)*Oliusala[[#This Row],[magn]]/1000</f>
        <v>1293.117</v>
      </c>
      <c r="K4069">
        <v>2012</v>
      </c>
      <c r="L4069" t="s">
        <v>19</v>
      </c>
      <c r="M4069" s="144" t="s">
        <v>59</v>
      </c>
      <c r="O4069" s="144" t="s">
        <v>1998</v>
      </c>
    </row>
    <row r="4070" spans="1:15" x14ac:dyDescent="0.2">
      <c r="A4070" t="s">
        <v>66</v>
      </c>
      <c r="B4070" s="144" t="s">
        <v>69</v>
      </c>
      <c r="C4070">
        <v>735</v>
      </c>
      <c r="D4070" t="str">
        <f>VLOOKUP(Oliusala[[#This Row],[postnumer]],Sveitarfelog[#All],4,FALSE)</f>
        <v>Fjarðabyggð</v>
      </c>
      <c r="E4070" t="str">
        <f>VLOOKUP(Oliusala[[#This Row],[postnumer]],Sveitarfelog[#All],5,FALSE)</f>
        <v>Austurland</v>
      </c>
      <c r="F4070" t="s">
        <v>28</v>
      </c>
      <c r="G4070" t="s">
        <v>52</v>
      </c>
      <c r="H4070" t="s">
        <v>60</v>
      </c>
      <c r="I4070" s="1">
        <v>175590</v>
      </c>
      <c r="J4070" s="2">
        <f>VLOOKUP(Oliusala[[#This Row],[tegund]],Tegundir!$B$2:$D$19,3,FALSE)*Oliusala[[#This Row],[magn]]/1000</f>
        <v>152.93888999999999</v>
      </c>
      <c r="K4070">
        <v>2012</v>
      </c>
      <c r="L4070" t="s">
        <v>19</v>
      </c>
      <c r="M4070" s="144" t="s">
        <v>59</v>
      </c>
      <c r="O4070" s="144" t="s">
        <v>1998</v>
      </c>
    </row>
    <row r="4071" spans="1:15" x14ac:dyDescent="0.2">
      <c r="A4071" t="s">
        <v>64</v>
      </c>
      <c r="B4071" s="144" t="s">
        <v>164</v>
      </c>
      <c r="C4071">
        <v>740</v>
      </c>
      <c r="D4071" t="str">
        <f>VLOOKUP(Oliusala[[#This Row],[postnumer]],Sveitarfelog[#All],4,FALSE)</f>
        <v>Fjarðabyggð</v>
      </c>
      <c r="E4071" t="str">
        <f>VLOOKUP(Oliusala[[#This Row],[postnumer]],Sveitarfelog[#All],5,FALSE)</f>
        <v>Austurland</v>
      </c>
      <c r="F4071" t="s">
        <v>31</v>
      </c>
      <c r="G4071" t="s">
        <v>52</v>
      </c>
      <c r="H4071" t="s">
        <v>61</v>
      </c>
      <c r="I4071" s="1">
        <v>100578</v>
      </c>
      <c r="J4071" s="2">
        <f>VLOOKUP(Oliusala[[#This Row],[tegund]],Tegundir!$B$2:$D$19,3,FALSE)*Oliusala[[#This Row],[magn]]/1000</f>
        <v>100.578</v>
      </c>
      <c r="K4071">
        <v>2012</v>
      </c>
      <c r="L4071" t="s">
        <v>19</v>
      </c>
      <c r="M4071" s="144" t="s">
        <v>62</v>
      </c>
      <c r="O4071" s="144" t="s">
        <v>1998</v>
      </c>
    </row>
    <row r="4072" spans="1:15" x14ac:dyDescent="0.2">
      <c r="A4072" t="s">
        <v>64</v>
      </c>
      <c r="B4072" s="144" t="s">
        <v>164</v>
      </c>
      <c r="C4072">
        <v>740</v>
      </c>
      <c r="D4072" t="str">
        <f>VLOOKUP(Oliusala[[#This Row],[postnumer]],Sveitarfelog[#All],4,FALSE)</f>
        <v>Fjarðabyggð</v>
      </c>
      <c r="E4072" t="str">
        <f>VLOOKUP(Oliusala[[#This Row],[postnumer]],Sveitarfelog[#All],5,FALSE)</f>
        <v>Austurland</v>
      </c>
      <c r="F4072" t="s">
        <v>28</v>
      </c>
      <c r="G4072" t="s">
        <v>52</v>
      </c>
      <c r="H4072" t="s">
        <v>58</v>
      </c>
      <c r="I4072" s="1">
        <v>1369212</v>
      </c>
      <c r="J4072" s="2">
        <f>VLOOKUP(Oliusala[[#This Row],[tegund]],Tegundir!$B$2:$D$19,3,FALSE)*Oliusala[[#This Row],[magn]]/1000</f>
        <v>1192.583652</v>
      </c>
      <c r="K4072">
        <v>2012</v>
      </c>
      <c r="L4072" t="s">
        <v>19</v>
      </c>
      <c r="M4072" s="144" t="s">
        <v>59</v>
      </c>
      <c r="O4072" s="144" t="s">
        <v>1998</v>
      </c>
    </row>
    <row r="4073" spans="1:15" x14ac:dyDescent="0.2">
      <c r="A4073" t="s">
        <v>64</v>
      </c>
      <c r="B4073" s="144" t="s">
        <v>164</v>
      </c>
      <c r="C4073">
        <v>740</v>
      </c>
      <c r="D4073" t="str">
        <f>VLOOKUP(Oliusala[[#This Row],[postnumer]],Sveitarfelog[#All],4,FALSE)</f>
        <v>Fjarðabyggð</v>
      </c>
      <c r="E4073" t="str">
        <f>VLOOKUP(Oliusala[[#This Row],[postnumer]],Sveitarfelog[#All],5,FALSE)</f>
        <v>Austurland</v>
      </c>
      <c r="F4073" t="s">
        <v>31</v>
      </c>
      <c r="G4073" t="s">
        <v>52</v>
      </c>
      <c r="H4073" t="s">
        <v>58</v>
      </c>
      <c r="I4073" s="1">
        <v>11395388</v>
      </c>
      <c r="J4073" s="2">
        <f>VLOOKUP(Oliusala[[#This Row],[tegund]],Tegundir!$B$2:$D$19,3,FALSE)*Oliusala[[#This Row],[magn]]/1000</f>
        <v>11395.388000000001</v>
      </c>
      <c r="K4073">
        <v>2012</v>
      </c>
      <c r="L4073" t="s">
        <v>19</v>
      </c>
      <c r="M4073" s="144" t="s">
        <v>59</v>
      </c>
      <c r="O4073" s="144" t="s">
        <v>1998</v>
      </c>
    </row>
    <row r="4074" spans="1:15" x14ac:dyDescent="0.2">
      <c r="A4074" t="s">
        <v>71</v>
      </c>
      <c r="B4074" s="144" t="s">
        <v>71</v>
      </c>
      <c r="C4074">
        <v>750</v>
      </c>
      <c r="D4074" t="str">
        <f>VLOOKUP(Oliusala[[#This Row],[postnumer]],Sveitarfelog[#All],4,FALSE)</f>
        <v>Fjarðabyggð</v>
      </c>
      <c r="E4074" t="str">
        <f>VLOOKUP(Oliusala[[#This Row],[postnumer]],Sveitarfelog[#All],5,FALSE)</f>
        <v>Austurland</v>
      </c>
      <c r="F4074" t="s">
        <v>31</v>
      </c>
      <c r="G4074" t="s">
        <v>52</v>
      </c>
      <c r="H4074" t="s">
        <v>58</v>
      </c>
      <c r="I4074" s="1">
        <v>1162008</v>
      </c>
      <c r="J4074" s="2">
        <f>VLOOKUP(Oliusala[[#This Row],[tegund]],Tegundir!$B$2:$D$19,3,FALSE)*Oliusala[[#This Row],[magn]]/1000</f>
        <v>1162.008</v>
      </c>
      <c r="K4074">
        <v>2012</v>
      </c>
      <c r="L4074" t="s">
        <v>19</v>
      </c>
      <c r="M4074" s="144" t="s">
        <v>59</v>
      </c>
      <c r="O4074" s="144" t="s">
        <v>1998</v>
      </c>
    </row>
    <row r="4075" spans="1:15" x14ac:dyDescent="0.2">
      <c r="A4075" t="s">
        <v>158</v>
      </c>
      <c r="B4075" s="144" t="s">
        <v>168</v>
      </c>
      <c r="C4075">
        <v>780</v>
      </c>
      <c r="D4075" t="str">
        <f>VLOOKUP(Oliusala[[#This Row],[postnumer]],Sveitarfelog[#All],4,FALSE)</f>
        <v>Sveitarfélagið Hornafjörður</v>
      </c>
      <c r="E4075" t="str">
        <f>VLOOKUP(Oliusala[[#This Row],[postnumer]],Sveitarfelog[#All],5,FALSE)</f>
        <v>Suðurland</v>
      </c>
      <c r="F4075" t="s">
        <v>31</v>
      </c>
      <c r="G4075" t="s">
        <v>52</v>
      </c>
      <c r="H4075" t="s">
        <v>58</v>
      </c>
      <c r="I4075" s="1">
        <v>1635123</v>
      </c>
      <c r="J4075" s="2">
        <f>VLOOKUP(Oliusala[[#This Row],[tegund]],Tegundir!$B$2:$D$19,3,FALSE)*Oliusala[[#This Row],[magn]]/1000</f>
        <v>1635.123</v>
      </c>
      <c r="K4075">
        <v>2012</v>
      </c>
      <c r="L4075" t="s">
        <v>1955</v>
      </c>
      <c r="M4075" s="144" t="s">
        <v>59</v>
      </c>
    </row>
    <row r="4076" spans="1:15" x14ac:dyDescent="0.2">
      <c r="A4076" t="s">
        <v>57</v>
      </c>
      <c r="B4076" s="144" t="s">
        <v>70</v>
      </c>
      <c r="C4076">
        <v>800</v>
      </c>
      <c r="D4076" t="str">
        <f>VLOOKUP(Oliusala[[#This Row],[postnumer]],Sveitarfelog[#All],4,FALSE)</f>
        <v>Flóahreppur,Sveitarfélagið Árborg</v>
      </c>
      <c r="E4076" t="str">
        <f>VLOOKUP(Oliusala[[#This Row],[postnumer]],Sveitarfelog[#All],5,FALSE)</f>
        <v>Suðurland</v>
      </c>
      <c r="F4076" t="s">
        <v>31</v>
      </c>
      <c r="G4076" t="s">
        <v>52</v>
      </c>
      <c r="H4076" t="s">
        <v>60</v>
      </c>
      <c r="I4076" s="1">
        <v>190770</v>
      </c>
      <c r="J4076" s="2">
        <f>VLOOKUP(Oliusala[[#This Row],[tegund]],Tegundir!$B$2:$D$19,3,FALSE)*Oliusala[[#This Row],[magn]]/1000</f>
        <v>190.77</v>
      </c>
      <c r="K4076">
        <v>2012</v>
      </c>
      <c r="L4076" t="s">
        <v>19</v>
      </c>
      <c r="M4076" s="144" t="s">
        <v>59</v>
      </c>
      <c r="O4076" s="144" t="s">
        <v>1998</v>
      </c>
    </row>
    <row r="4077" spans="1:15" x14ac:dyDescent="0.2">
      <c r="A4077" t="s">
        <v>57</v>
      </c>
      <c r="B4077" s="144" t="s">
        <v>183</v>
      </c>
      <c r="C4077">
        <v>815</v>
      </c>
      <c r="D4077" t="str">
        <f>VLOOKUP(Oliusala[[#This Row],[postnumer]],Sveitarfelog[#All],4,FALSE)</f>
        <v>Hveragerðisbær,Sveitarfélagið Ölfus</v>
      </c>
      <c r="E4077" t="str">
        <f>VLOOKUP(Oliusala[[#This Row],[postnumer]],Sveitarfelog[#All],5,FALSE)</f>
        <v>Suðurland</v>
      </c>
      <c r="F4077" t="s">
        <v>28</v>
      </c>
      <c r="G4077" t="s">
        <v>52</v>
      </c>
      <c r="H4077" t="s">
        <v>60</v>
      </c>
      <c r="I4077" s="1">
        <v>26409</v>
      </c>
      <c r="J4077" s="2">
        <f>VLOOKUP(Oliusala[[#This Row],[tegund]],Tegundir!$B$2:$D$19,3,FALSE)*Oliusala[[#This Row],[magn]]/1000</f>
        <v>23.002239000000003</v>
      </c>
      <c r="K4077">
        <v>2012</v>
      </c>
      <c r="L4077" t="s">
        <v>19</v>
      </c>
      <c r="M4077" s="144" t="s">
        <v>59</v>
      </c>
      <c r="O4077" s="144" t="s">
        <v>1998</v>
      </c>
    </row>
    <row r="4078" spans="1:15" x14ac:dyDescent="0.2">
      <c r="A4078" t="s">
        <v>57</v>
      </c>
      <c r="B4078" s="144" t="s">
        <v>183</v>
      </c>
      <c r="C4078">
        <v>815</v>
      </c>
      <c r="D4078" t="str">
        <f>VLOOKUP(Oliusala[[#This Row],[postnumer]],Sveitarfelog[#All],4,FALSE)</f>
        <v>Hveragerðisbær,Sveitarfélagið Ölfus</v>
      </c>
      <c r="E4078" t="str">
        <f>VLOOKUP(Oliusala[[#This Row],[postnumer]],Sveitarfelog[#All],5,FALSE)</f>
        <v>Suðurland</v>
      </c>
      <c r="F4078" t="s">
        <v>31</v>
      </c>
      <c r="G4078" t="s">
        <v>52</v>
      </c>
      <c r="H4078" t="s">
        <v>60</v>
      </c>
      <c r="I4078" s="1">
        <v>203622</v>
      </c>
      <c r="J4078" s="2">
        <f>VLOOKUP(Oliusala[[#This Row],[tegund]],Tegundir!$B$2:$D$19,3,FALSE)*Oliusala[[#This Row],[magn]]/1000</f>
        <v>203.62200000000001</v>
      </c>
      <c r="K4078">
        <v>2012</v>
      </c>
      <c r="L4078" t="s">
        <v>19</v>
      </c>
      <c r="M4078" s="144" t="s">
        <v>59</v>
      </c>
      <c r="O4078" s="144" t="s">
        <v>1998</v>
      </c>
    </row>
    <row r="4079" spans="1:15" x14ac:dyDescent="0.2">
      <c r="A4079" t="s">
        <v>65</v>
      </c>
      <c r="B4079" s="144" t="s">
        <v>65</v>
      </c>
      <c r="C4079">
        <v>900</v>
      </c>
      <c r="D4079" t="str">
        <f>VLOOKUP(Oliusala[[#This Row],[postnumer]],Sveitarfelog[#All],4,FALSE)</f>
        <v>Vestmannaeyjabær</v>
      </c>
      <c r="E4079" t="str">
        <f>VLOOKUP(Oliusala[[#This Row],[postnumer]],Sveitarfelog[#All],5,FALSE)</f>
        <v>Suðurland</v>
      </c>
      <c r="F4079" t="s">
        <v>49</v>
      </c>
      <c r="G4079" t="s">
        <v>52</v>
      </c>
      <c r="H4079" t="s">
        <v>61</v>
      </c>
      <c r="I4079" s="1">
        <v>51392</v>
      </c>
      <c r="J4079" s="2">
        <f>VLOOKUP(Oliusala[[#This Row],[tegund]],Tegundir!$B$2:$D$19,3,FALSE)*Oliusala[[#This Row],[magn]]/1000</f>
        <v>51.392000000000003</v>
      </c>
      <c r="K4079">
        <v>2012</v>
      </c>
      <c r="L4079" t="s">
        <v>19</v>
      </c>
      <c r="M4079" s="144" t="s">
        <v>62</v>
      </c>
      <c r="O4079" s="144" t="s">
        <v>1998</v>
      </c>
    </row>
    <row r="4080" spans="1:15" x14ac:dyDescent="0.2">
      <c r="A4080" t="s">
        <v>65</v>
      </c>
      <c r="B4080" s="144" t="s">
        <v>65</v>
      </c>
      <c r="C4080">
        <v>900</v>
      </c>
      <c r="D4080" t="str">
        <f>VLOOKUP(Oliusala[[#This Row],[postnumer]],Sveitarfelog[#All],4,FALSE)</f>
        <v>Vestmannaeyjabær</v>
      </c>
      <c r="E4080" t="str">
        <f>VLOOKUP(Oliusala[[#This Row],[postnumer]],Sveitarfelog[#All],5,FALSE)</f>
        <v>Suðurland</v>
      </c>
      <c r="F4080" t="s">
        <v>28</v>
      </c>
      <c r="G4080" t="s">
        <v>52</v>
      </c>
      <c r="H4080" t="s">
        <v>58</v>
      </c>
      <c r="I4080" s="1">
        <v>10554494</v>
      </c>
      <c r="J4080" s="2">
        <f>VLOOKUP(Oliusala[[#This Row],[tegund]],Tegundir!$B$2:$D$19,3,FALSE)*Oliusala[[#This Row],[magn]]/1000</f>
        <v>9192.9642739999999</v>
      </c>
      <c r="K4080">
        <v>2012</v>
      </c>
      <c r="L4080" t="s">
        <v>19</v>
      </c>
      <c r="M4080" s="144" t="s">
        <v>59</v>
      </c>
      <c r="O4080" s="144" t="s">
        <v>1998</v>
      </c>
    </row>
    <row r="4081" spans="1:15" x14ac:dyDescent="0.2">
      <c r="A4081" t="s">
        <v>65</v>
      </c>
      <c r="B4081" s="144" t="s">
        <v>65</v>
      </c>
      <c r="C4081">
        <v>900</v>
      </c>
      <c r="D4081" t="str">
        <f>VLOOKUP(Oliusala[[#This Row],[postnumer]],Sveitarfelog[#All],4,FALSE)</f>
        <v>Vestmannaeyjabær</v>
      </c>
      <c r="E4081" t="str">
        <f>VLOOKUP(Oliusala[[#This Row],[postnumer]],Sveitarfelog[#All],5,FALSE)</f>
        <v>Suðurland</v>
      </c>
      <c r="F4081" t="s">
        <v>49</v>
      </c>
      <c r="G4081" t="s">
        <v>52</v>
      </c>
      <c r="H4081" t="s">
        <v>58</v>
      </c>
      <c r="I4081" s="1">
        <v>3800000</v>
      </c>
      <c r="J4081" s="2">
        <f>VLOOKUP(Oliusala[[#This Row],[tegund]],Tegundir!$B$2:$D$19,3,FALSE)*Oliusala[[#This Row],[magn]]/1000</f>
        <v>3800</v>
      </c>
      <c r="K4081">
        <v>2012</v>
      </c>
      <c r="L4081" t="s">
        <v>19</v>
      </c>
      <c r="M4081" s="144" t="s">
        <v>59</v>
      </c>
      <c r="N4081" s="144" t="s">
        <v>1939</v>
      </c>
      <c r="O4081" s="144" t="s">
        <v>1998</v>
      </c>
    </row>
    <row r="4082" spans="1:15" x14ac:dyDescent="0.2">
      <c r="A4082" t="s">
        <v>65</v>
      </c>
      <c r="B4082" s="144" t="s">
        <v>65</v>
      </c>
      <c r="C4082">
        <v>900</v>
      </c>
      <c r="D4082" t="str">
        <f>VLOOKUP(Oliusala[[#This Row],[postnumer]],Sveitarfelog[#All],4,FALSE)</f>
        <v>Vestmannaeyjabær</v>
      </c>
      <c r="E4082" t="str">
        <f>VLOOKUP(Oliusala[[#This Row],[postnumer]],Sveitarfelog[#All],5,FALSE)</f>
        <v>Suðurland</v>
      </c>
      <c r="F4082" t="s">
        <v>31</v>
      </c>
      <c r="G4082" t="s">
        <v>52</v>
      </c>
      <c r="H4082" t="s">
        <v>58</v>
      </c>
      <c r="I4082" s="1">
        <v>1497104</v>
      </c>
      <c r="J4082" s="2">
        <f>VLOOKUP(Oliusala[[#This Row],[tegund]],Tegundir!$B$2:$D$19,3,FALSE)*Oliusala[[#This Row],[magn]]/1000</f>
        <v>1497.104</v>
      </c>
      <c r="K4082">
        <v>2012</v>
      </c>
      <c r="L4082" t="s">
        <v>1955</v>
      </c>
      <c r="M4082" s="144" t="s">
        <v>59</v>
      </c>
    </row>
    <row r="4083" spans="1:15" x14ac:dyDescent="0.2">
      <c r="A4083" t="s">
        <v>65</v>
      </c>
      <c r="B4083" s="144" t="s">
        <v>65</v>
      </c>
      <c r="C4083">
        <v>900</v>
      </c>
      <c r="D4083" t="str">
        <f>VLOOKUP(Oliusala[[#This Row],[postnumer]],Sveitarfelog[#All],4,FALSE)</f>
        <v>Vestmannaeyjabær</v>
      </c>
      <c r="E4083" t="str">
        <f>VLOOKUP(Oliusala[[#This Row],[postnumer]],Sveitarfelog[#All],5,FALSE)</f>
        <v>Suðurland</v>
      </c>
      <c r="F4083" t="s">
        <v>49</v>
      </c>
      <c r="G4083" t="s">
        <v>52</v>
      </c>
      <c r="H4083" t="s">
        <v>58</v>
      </c>
      <c r="I4083" s="1">
        <v>1841285</v>
      </c>
      <c r="J4083" s="2">
        <f>VLOOKUP(Oliusala[[#This Row],[tegund]],Tegundir!$B$2:$D$19,3,FALSE)*Oliusala[[#This Row],[magn]]/1000</f>
        <v>1841.2850000000001</v>
      </c>
      <c r="K4083">
        <v>2012</v>
      </c>
      <c r="L4083" t="s">
        <v>1955</v>
      </c>
      <c r="M4083" s="144" t="s">
        <v>59</v>
      </c>
      <c r="N4083" s="144" t="s">
        <v>1939</v>
      </c>
    </row>
    <row r="4084" spans="1:15" x14ac:dyDescent="0.2">
      <c r="A4084" t="s">
        <v>57</v>
      </c>
      <c r="B4084" s="144" t="s">
        <v>5</v>
      </c>
      <c r="C4084">
        <v>101</v>
      </c>
      <c r="D4084" t="str">
        <f>VLOOKUP(Oliusala[[#This Row],[postnumer]],Sveitarfelog[#All],4,FALSE)</f>
        <v>Garðabær,Hafnarfjarðarkaupstaður,Kópavogsbær,Reykjavíkurborg,Seltjarnarnesbær</v>
      </c>
      <c r="E4084" t="str">
        <f>VLOOKUP(Oliusala[[#This Row],[postnumer]],Sveitarfelog[#All],5,FALSE)</f>
        <v>Höfuðborgarsvæðið</v>
      </c>
      <c r="F4084" t="s">
        <v>20</v>
      </c>
      <c r="G4084" t="s">
        <v>50</v>
      </c>
      <c r="H4084" t="s">
        <v>58</v>
      </c>
      <c r="I4084" s="1">
        <v>1493378</v>
      </c>
      <c r="J4084" s="2">
        <f>VLOOKUP(Oliusala[[#This Row],[tegund]],Tegundir!$B$2:$D$19,3,FALSE)*Oliusala[[#This Row],[magn]]/1000</f>
        <v>1120.0335</v>
      </c>
      <c r="K4084">
        <v>2013</v>
      </c>
      <c r="L4084" t="s">
        <v>18</v>
      </c>
      <c r="M4084" s="144" t="s">
        <v>59</v>
      </c>
    </row>
    <row r="4085" spans="1:15" x14ac:dyDescent="0.2">
      <c r="A4085" t="s">
        <v>57</v>
      </c>
      <c r="B4085" s="144" t="s">
        <v>5</v>
      </c>
      <c r="C4085">
        <v>101</v>
      </c>
      <c r="D4085" t="str">
        <f>VLOOKUP(Oliusala[[#This Row],[postnumer]],Sveitarfelog[#All],4,FALSE)</f>
        <v>Garðabær,Hafnarfjarðarkaupstaður,Kópavogsbær,Reykjavíkurborg,Seltjarnarnesbær</v>
      </c>
      <c r="E4085" t="str">
        <f>VLOOKUP(Oliusala[[#This Row],[postnumer]],Sveitarfelog[#All],5,FALSE)</f>
        <v>Höfuðborgarsvæðið</v>
      </c>
      <c r="F4085" t="s">
        <v>20</v>
      </c>
      <c r="G4085" t="s">
        <v>50</v>
      </c>
      <c r="H4085" t="s">
        <v>58</v>
      </c>
      <c r="I4085" s="1">
        <v>22791</v>
      </c>
      <c r="J4085" s="2">
        <f>VLOOKUP(Oliusala[[#This Row],[tegund]],Tegundir!$B$2:$D$19,3,FALSE)*Oliusala[[#This Row],[magn]]/1000</f>
        <v>17.093250000000001</v>
      </c>
      <c r="K4085">
        <v>2013</v>
      </c>
      <c r="L4085" t="s">
        <v>18</v>
      </c>
      <c r="M4085" s="144" t="s">
        <v>59</v>
      </c>
    </row>
    <row r="4086" spans="1:15" x14ac:dyDescent="0.2">
      <c r="A4086" t="s">
        <v>57</v>
      </c>
      <c r="B4086" s="144" t="s">
        <v>5</v>
      </c>
      <c r="C4086">
        <v>101</v>
      </c>
      <c r="D4086" t="str">
        <f>VLOOKUP(Oliusala[[#This Row],[postnumer]],Sveitarfelog[#All],4,FALSE)</f>
        <v>Garðabær,Hafnarfjarðarkaupstaður,Kópavogsbær,Reykjavíkurborg,Seltjarnarnesbær</v>
      </c>
      <c r="E4086" t="str">
        <f>VLOOKUP(Oliusala[[#This Row],[postnumer]],Sveitarfelog[#All],5,FALSE)</f>
        <v>Höfuðborgarsvæðið</v>
      </c>
      <c r="F4086" t="s">
        <v>46</v>
      </c>
      <c r="G4086" t="s">
        <v>50</v>
      </c>
      <c r="H4086" t="s">
        <v>58</v>
      </c>
      <c r="I4086" s="1">
        <v>2</v>
      </c>
      <c r="J4086" s="2">
        <f>VLOOKUP(Oliusala[[#This Row],[tegund]],Tegundir!$B$2:$D$19,3,FALSE)*Oliusala[[#This Row],[magn]]/1000</f>
        <v>1.5E-3</v>
      </c>
      <c r="K4086">
        <v>2013</v>
      </c>
      <c r="L4086" t="s">
        <v>18</v>
      </c>
      <c r="M4086" s="144" t="s">
        <v>59</v>
      </c>
    </row>
    <row r="4087" spans="1:15" x14ac:dyDescent="0.2">
      <c r="A4087" t="s">
        <v>57</v>
      </c>
      <c r="B4087" s="144" t="s">
        <v>5</v>
      </c>
      <c r="C4087">
        <v>101</v>
      </c>
      <c r="D4087" t="str">
        <f>VLOOKUP(Oliusala[[#This Row],[postnumer]],Sveitarfelog[#All],4,FALSE)</f>
        <v>Garðabær,Hafnarfjarðarkaupstaður,Kópavogsbær,Reykjavíkurborg,Seltjarnarnesbær</v>
      </c>
      <c r="E4087" t="str">
        <f>VLOOKUP(Oliusala[[#This Row],[postnumer]],Sveitarfelog[#All],5,FALSE)</f>
        <v>Höfuðborgarsvæðið</v>
      </c>
      <c r="F4087" t="s">
        <v>20</v>
      </c>
      <c r="G4087" t="s">
        <v>50</v>
      </c>
      <c r="H4087" t="s">
        <v>61</v>
      </c>
      <c r="I4087" s="1">
        <v>16400</v>
      </c>
      <c r="J4087" s="2">
        <f>VLOOKUP(Oliusala[[#This Row],[tegund]],Tegundir!$B$2:$D$19,3,FALSE)*Oliusala[[#This Row],[magn]]/1000</f>
        <v>12.3</v>
      </c>
      <c r="K4087">
        <v>2013</v>
      </c>
      <c r="L4087" t="s">
        <v>18</v>
      </c>
      <c r="M4087" s="144" t="s">
        <v>62</v>
      </c>
    </row>
    <row r="4088" spans="1:15" x14ac:dyDescent="0.2">
      <c r="A4088" t="s">
        <v>57</v>
      </c>
      <c r="B4088" s="144" t="s">
        <v>5</v>
      </c>
      <c r="C4088">
        <v>101</v>
      </c>
      <c r="D4088" t="str">
        <f>VLOOKUP(Oliusala[[#This Row],[postnumer]],Sveitarfelog[#All],4,FALSE)</f>
        <v>Garðabær,Hafnarfjarðarkaupstaður,Kópavogsbær,Reykjavíkurborg,Seltjarnarnesbær</v>
      </c>
      <c r="E4088" t="str">
        <f>VLOOKUP(Oliusala[[#This Row],[postnumer]],Sveitarfelog[#All],5,FALSE)</f>
        <v>Höfuðborgarsvæðið</v>
      </c>
      <c r="F4088" t="s">
        <v>20</v>
      </c>
      <c r="G4088" t="s">
        <v>50</v>
      </c>
      <c r="H4088" t="s">
        <v>61</v>
      </c>
      <c r="I4088" s="1">
        <v>1109</v>
      </c>
      <c r="J4088" s="2">
        <f>VLOOKUP(Oliusala[[#This Row],[tegund]],Tegundir!$B$2:$D$19,3,FALSE)*Oliusala[[#This Row],[magn]]/1000</f>
        <v>0.83174999999999999</v>
      </c>
      <c r="K4088">
        <v>2013</v>
      </c>
      <c r="L4088" t="s">
        <v>18</v>
      </c>
      <c r="M4088" s="144" t="s">
        <v>62</v>
      </c>
    </row>
    <row r="4089" spans="1:15" x14ac:dyDescent="0.2">
      <c r="A4089" t="s">
        <v>57</v>
      </c>
      <c r="B4089" s="144" t="s">
        <v>5</v>
      </c>
      <c r="C4089">
        <v>101</v>
      </c>
      <c r="D4089" t="str">
        <f>VLOOKUP(Oliusala[[#This Row],[postnumer]],Sveitarfelog[#All],4,FALSE)</f>
        <v>Garðabær,Hafnarfjarðarkaupstaður,Kópavogsbær,Reykjavíkurborg,Seltjarnarnesbær</v>
      </c>
      <c r="E4089" t="str">
        <f>VLOOKUP(Oliusala[[#This Row],[postnumer]],Sveitarfelog[#All],5,FALSE)</f>
        <v>Höfuðborgarsvæðið</v>
      </c>
      <c r="F4089" t="s">
        <v>20</v>
      </c>
      <c r="G4089" t="s">
        <v>50</v>
      </c>
      <c r="H4089" t="s">
        <v>58</v>
      </c>
      <c r="I4089" s="1">
        <v>29133</v>
      </c>
      <c r="J4089" s="2">
        <f>VLOOKUP(Oliusala[[#This Row],[tegund]],Tegundir!$B$2:$D$19,3,FALSE)*Oliusala[[#This Row],[magn]]/1000</f>
        <v>21.84975</v>
      </c>
      <c r="K4089">
        <v>2013</v>
      </c>
      <c r="L4089" t="s">
        <v>18</v>
      </c>
      <c r="M4089" s="144" t="s">
        <v>59</v>
      </c>
    </row>
    <row r="4090" spans="1:15" x14ac:dyDescent="0.2">
      <c r="A4090" t="s">
        <v>57</v>
      </c>
      <c r="B4090" s="144" t="s">
        <v>5</v>
      </c>
      <c r="C4090">
        <v>101</v>
      </c>
      <c r="D4090" t="str">
        <f>VLOOKUP(Oliusala[[#This Row],[postnumer]],Sveitarfelog[#All],4,FALSE)</f>
        <v>Garðabær,Hafnarfjarðarkaupstaður,Kópavogsbær,Reykjavíkurborg,Seltjarnarnesbær</v>
      </c>
      <c r="E4090" t="str">
        <f>VLOOKUP(Oliusala[[#This Row],[postnumer]],Sveitarfelog[#All],5,FALSE)</f>
        <v>Höfuðborgarsvæðið</v>
      </c>
      <c r="F4090" t="s">
        <v>20</v>
      </c>
      <c r="G4090" t="s">
        <v>50</v>
      </c>
      <c r="H4090" t="s">
        <v>60</v>
      </c>
      <c r="I4090" s="1">
        <v>685</v>
      </c>
      <c r="J4090" s="2">
        <f>VLOOKUP(Oliusala[[#This Row],[tegund]],Tegundir!$B$2:$D$19,3,FALSE)*Oliusala[[#This Row],[magn]]/1000</f>
        <v>0.51375000000000004</v>
      </c>
      <c r="K4090">
        <v>2013</v>
      </c>
      <c r="L4090" t="s">
        <v>18</v>
      </c>
      <c r="M4090" s="144" t="s">
        <v>59</v>
      </c>
    </row>
    <row r="4091" spans="1:15" x14ac:dyDescent="0.2">
      <c r="A4091" t="s">
        <v>63</v>
      </c>
      <c r="B4091" s="144" t="s">
        <v>5</v>
      </c>
      <c r="C4091">
        <v>101</v>
      </c>
      <c r="D4091" t="str">
        <f>VLOOKUP(Oliusala[[#This Row],[postnumer]],Sveitarfelog[#All],4,FALSE)</f>
        <v>Garðabær,Hafnarfjarðarkaupstaður,Kópavogsbær,Reykjavíkurborg,Seltjarnarnesbær</v>
      </c>
      <c r="E4091" t="str">
        <f>VLOOKUP(Oliusala[[#This Row],[postnumer]],Sveitarfelog[#All],5,FALSE)</f>
        <v>Höfuðborgarsvæðið</v>
      </c>
      <c r="F4091" t="s">
        <v>20</v>
      </c>
      <c r="G4091" t="s">
        <v>50</v>
      </c>
      <c r="H4091" t="s">
        <v>58</v>
      </c>
      <c r="I4091" s="1">
        <v>16668355</v>
      </c>
      <c r="J4091" s="2">
        <f>VLOOKUP(Oliusala[[#This Row],[tegund]],Tegundir!$B$2:$D$19,3,FALSE)*Oliusala[[#This Row],[magn]]/1000</f>
        <v>12501.266250000001</v>
      </c>
      <c r="K4091">
        <v>2013</v>
      </c>
      <c r="L4091" t="s">
        <v>18</v>
      </c>
      <c r="M4091" s="144" t="s">
        <v>59</v>
      </c>
    </row>
    <row r="4092" spans="1:15" x14ac:dyDescent="0.2">
      <c r="A4092" t="s">
        <v>63</v>
      </c>
      <c r="B4092" s="144" t="s">
        <v>5</v>
      </c>
      <c r="C4092">
        <v>101</v>
      </c>
      <c r="D4092" t="str">
        <f>VLOOKUP(Oliusala[[#This Row],[postnumer]],Sveitarfelog[#All],4,FALSE)</f>
        <v>Garðabær,Hafnarfjarðarkaupstaður,Kópavogsbær,Reykjavíkurborg,Seltjarnarnesbær</v>
      </c>
      <c r="E4092" t="str">
        <f>VLOOKUP(Oliusala[[#This Row],[postnumer]],Sveitarfelog[#All],5,FALSE)</f>
        <v>Höfuðborgarsvæðið</v>
      </c>
      <c r="F4092" t="s">
        <v>20</v>
      </c>
      <c r="G4092" t="s">
        <v>50</v>
      </c>
      <c r="H4092" t="s">
        <v>58</v>
      </c>
      <c r="I4092" s="1">
        <v>3015312</v>
      </c>
      <c r="J4092" s="2">
        <f>VLOOKUP(Oliusala[[#This Row],[tegund]],Tegundir!$B$2:$D$19,3,FALSE)*Oliusala[[#This Row],[magn]]/1000</f>
        <v>2261.4839999999999</v>
      </c>
      <c r="K4092">
        <v>2013</v>
      </c>
      <c r="L4092" t="s">
        <v>18</v>
      </c>
      <c r="M4092" s="144" t="s">
        <v>59</v>
      </c>
    </row>
    <row r="4093" spans="1:15" x14ac:dyDescent="0.2">
      <c r="A4093" t="s">
        <v>63</v>
      </c>
      <c r="B4093" s="144" t="s">
        <v>5</v>
      </c>
      <c r="C4093">
        <v>101</v>
      </c>
      <c r="D4093" t="str">
        <f>VLOOKUP(Oliusala[[#This Row],[postnumer]],Sveitarfelog[#All],4,FALSE)</f>
        <v>Garðabær,Hafnarfjarðarkaupstaður,Kópavogsbær,Reykjavíkurborg,Seltjarnarnesbær</v>
      </c>
      <c r="E4093" t="str">
        <f>VLOOKUP(Oliusala[[#This Row],[postnumer]],Sveitarfelog[#All],5,FALSE)</f>
        <v>Höfuðborgarsvæðið</v>
      </c>
      <c r="F4093" t="s">
        <v>46</v>
      </c>
      <c r="G4093" t="s">
        <v>50</v>
      </c>
      <c r="H4093" t="s">
        <v>58</v>
      </c>
      <c r="I4093" s="1">
        <v>23906</v>
      </c>
      <c r="J4093" s="2">
        <f>VLOOKUP(Oliusala[[#This Row],[tegund]],Tegundir!$B$2:$D$19,3,FALSE)*Oliusala[[#This Row],[magn]]/1000</f>
        <v>17.929500000000001</v>
      </c>
      <c r="K4093">
        <v>2013</v>
      </c>
      <c r="L4093" t="s">
        <v>18</v>
      </c>
      <c r="M4093" s="144" t="s">
        <v>59</v>
      </c>
    </row>
    <row r="4094" spans="1:15" x14ac:dyDescent="0.2">
      <c r="A4094" t="s">
        <v>63</v>
      </c>
      <c r="B4094" s="144" t="s">
        <v>5</v>
      </c>
      <c r="C4094">
        <v>101</v>
      </c>
      <c r="D4094" t="str">
        <f>VLOOKUP(Oliusala[[#This Row],[postnumer]],Sveitarfelog[#All],4,FALSE)</f>
        <v>Garðabær,Hafnarfjarðarkaupstaður,Kópavogsbær,Reykjavíkurborg,Seltjarnarnesbær</v>
      </c>
      <c r="E4094" t="str">
        <f>VLOOKUP(Oliusala[[#This Row],[postnumer]],Sveitarfelog[#All],5,FALSE)</f>
        <v>Höfuðborgarsvæðið</v>
      </c>
      <c r="F4094" t="s">
        <v>20</v>
      </c>
      <c r="G4094" t="s">
        <v>50</v>
      </c>
      <c r="H4094" t="s">
        <v>58</v>
      </c>
      <c r="I4094" s="1">
        <v>1520814</v>
      </c>
      <c r="J4094" s="2">
        <f>VLOOKUP(Oliusala[[#This Row],[tegund]],Tegundir!$B$2:$D$19,3,FALSE)*Oliusala[[#This Row],[magn]]/1000</f>
        <v>1140.6105</v>
      </c>
      <c r="K4094">
        <v>2013</v>
      </c>
      <c r="L4094" t="s">
        <v>18</v>
      </c>
      <c r="M4094" s="144" t="s">
        <v>59</v>
      </c>
    </row>
    <row r="4095" spans="1:15" x14ac:dyDescent="0.2">
      <c r="A4095" t="s">
        <v>63</v>
      </c>
      <c r="B4095" s="144" t="s">
        <v>5</v>
      </c>
      <c r="C4095">
        <v>101</v>
      </c>
      <c r="D4095" t="str">
        <f>VLOOKUP(Oliusala[[#This Row],[postnumer]],Sveitarfelog[#All],4,FALSE)</f>
        <v>Garðabær,Hafnarfjarðarkaupstaður,Kópavogsbær,Reykjavíkurborg,Seltjarnarnesbær</v>
      </c>
      <c r="E4095" t="str">
        <f>VLOOKUP(Oliusala[[#This Row],[postnumer]],Sveitarfelog[#All],5,FALSE)</f>
        <v>Höfuðborgarsvæðið</v>
      </c>
      <c r="F4095" t="s">
        <v>46</v>
      </c>
      <c r="G4095" t="s">
        <v>50</v>
      </c>
      <c r="H4095" t="s">
        <v>58</v>
      </c>
      <c r="I4095" s="1">
        <v>5170</v>
      </c>
      <c r="J4095" s="2">
        <f>VLOOKUP(Oliusala[[#This Row],[tegund]],Tegundir!$B$2:$D$19,3,FALSE)*Oliusala[[#This Row],[magn]]/1000</f>
        <v>3.8774999999999999</v>
      </c>
      <c r="K4095">
        <v>2013</v>
      </c>
      <c r="L4095" t="s">
        <v>18</v>
      </c>
      <c r="M4095" s="144" t="s">
        <v>59</v>
      </c>
    </row>
    <row r="4096" spans="1:15" x14ac:dyDescent="0.2">
      <c r="A4096" t="s">
        <v>63</v>
      </c>
      <c r="B4096" s="144" t="s">
        <v>5</v>
      </c>
      <c r="C4096">
        <v>101</v>
      </c>
      <c r="D4096" t="str">
        <f>VLOOKUP(Oliusala[[#This Row],[postnumer]],Sveitarfelog[#All],4,FALSE)</f>
        <v>Garðabær,Hafnarfjarðarkaupstaður,Kópavogsbær,Reykjavíkurborg,Seltjarnarnesbær</v>
      </c>
      <c r="E4096" t="str">
        <f>VLOOKUP(Oliusala[[#This Row],[postnumer]],Sveitarfelog[#All],5,FALSE)</f>
        <v>Höfuðborgarsvæðið</v>
      </c>
      <c r="F4096" t="s">
        <v>20</v>
      </c>
      <c r="G4096" t="s">
        <v>50</v>
      </c>
      <c r="H4096" t="s">
        <v>58</v>
      </c>
      <c r="I4096" s="1">
        <v>243879</v>
      </c>
      <c r="J4096" s="2">
        <f>VLOOKUP(Oliusala[[#This Row],[tegund]],Tegundir!$B$2:$D$19,3,FALSE)*Oliusala[[#This Row],[magn]]/1000</f>
        <v>182.90924999999999</v>
      </c>
      <c r="K4096">
        <v>2013</v>
      </c>
      <c r="L4096" t="s">
        <v>18</v>
      </c>
      <c r="M4096" s="144" t="s">
        <v>59</v>
      </c>
    </row>
    <row r="4097" spans="1:13" x14ac:dyDescent="0.2">
      <c r="A4097" t="s">
        <v>63</v>
      </c>
      <c r="B4097" s="144" t="s">
        <v>5</v>
      </c>
      <c r="C4097">
        <v>101</v>
      </c>
      <c r="D4097" t="str">
        <f>VLOOKUP(Oliusala[[#This Row],[postnumer]],Sveitarfelog[#All],4,FALSE)</f>
        <v>Garðabær,Hafnarfjarðarkaupstaður,Kópavogsbær,Reykjavíkurborg,Seltjarnarnesbær</v>
      </c>
      <c r="E4097" t="str">
        <f>VLOOKUP(Oliusala[[#This Row],[postnumer]],Sveitarfelog[#All],5,FALSE)</f>
        <v>Höfuðborgarsvæðið</v>
      </c>
      <c r="F4097" t="s">
        <v>46</v>
      </c>
      <c r="G4097" t="s">
        <v>50</v>
      </c>
      <c r="H4097" t="s">
        <v>58</v>
      </c>
      <c r="I4097" s="1">
        <v>16303</v>
      </c>
      <c r="J4097" s="2">
        <f>VLOOKUP(Oliusala[[#This Row],[tegund]],Tegundir!$B$2:$D$19,3,FALSE)*Oliusala[[#This Row],[magn]]/1000</f>
        <v>12.22725</v>
      </c>
      <c r="K4097">
        <v>2013</v>
      </c>
      <c r="L4097" t="s">
        <v>18</v>
      </c>
      <c r="M4097" s="144" t="s">
        <v>59</v>
      </c>
    </row>
    <row r="4098" spans="1:13" x14ac:dyDescent="0.2">
      <c r="A4098" t="s">
        <v>63</v>
      </c>
      <c r="B4098" s="144" t="s">
        <v>5</v>
      </c>
      <c r="C4098">
        <v>101</v>
      </c>
      <c r="D4098" t="str">
        <f>VLOOKUP(Oliusala[[#This Row],[postnumer]],Sveitarfelog[#All],4,FALSE)</f>
        <v>Garðabær,Hafnarfjarðarkaupstaður,Kópavogsbær,Reykjavíkurborg,Seltjarnarnesbær</v>
      </c>
      <c r="E4098" t="str">
        <f>VLOOKUP(Oliusala[[#This Row],[postnumer]],Sveitarfelog[#All],5,FALSE)</f>
        <v>Höfuðborgarsvæðið</v>
      </c>
      <c r="F4098" t="s">
        <v>20</v>
      </c>
      <c r="G4098" t="s">
        <v>50</v>
      </c>
      <c r="H4098" t="s">
        <v>58</v>
      </c>
      <c r="I4098" s="1">
        <v>2718933</v>
      </c>
      <c r="J4098" s="2">
        <f>VLOOKUP(Oliusala[[#This Row],[tegund]],Tegundir!$B$2:$D$19,3,FALSE)*Oliusala[[#This Row],[magn]]/1000</f>
        <v>2039.19975</v>
      </c>
      <c r="K4098">
        <v>2013</v>
      </c>
      <c r="L4098" t="s">
        <v>18</v>
      </c>
      <c r="M4098" s="144" t="s">
        <v>59</v>
      </c>
    </row>
    <row r="4099" spans="1:13" x14ac:dyDescent="0.2">
      <c r="A4099" t="s">
        <v>63</v>
      </c>
      <c r="B4099" s="144" t="s">
        <v>5</v>
      </c>
      <c r="C4099">
        <v>101</v>
      </c>
      <c r="D4099" t="str">
        <f>VLOOKUP(Oliusala[[#This Row],[postnumer]],Sveitarfelog[#All],4,FALSE)</f>
        <v>Garðabær,Hafnarfjarðarkaupstaður,Kópavogsbær,Reykjavíkurborg,Seltjarnarnesbær</v>
      </c>
      <c r="E4099" t="str">
        <f>VLOOKUP(Oliusala[[#This Row],[postnumer]],Sveitarfelog[#All],5,FALSE)</f>
        <v>Höfuðborgarsvæðið</v>
      </c>
      <c r="F4099" t="s">
        <v>20</v>
      </c>
      <c r="G4099" t="s">
        <v>50</v>
      </c>
      <c r="H4099" t="s">
        <v>58</v>
      </c>
      <c r="I4099" s="1">
        <v>1889393</v>
      </c>
      <c r="J4099" s="2">
        <f>VLOOKUP(Oliusala[[#This Row],[tegund]],Tegundir!$B$2:$D$19,3,FALSE)*Oliusala[[#This Row],[magn]]/1000</f>
        <v>1417.04475</v>
      </c>
      <c r="K4099">
        <v>2013</v>
      </c>
      <c r="L4099" t="s">
        <v>18</v>
      </c>
      <c r="M4099" s="144" t="s">
        <v>59</v>
      </c>
    </row>
    <row r="4100" spans="1:13" x14ac:dyDescent="0.2">
      <c r="A4100" t="s">
        <v>63</v>
      </c>
      <c r="B4100" s="144" t="s">
        <v>5</v>
      </c>
      <c r="C4100">
        <v>101</v>
      </c>
      <c r="D4100" t="str">
        <f>VLOOKUP(Oliusala[[#This Row],[postnumer]],Sveitarfelog[#All],4,FALSE)</f>
        <v>Garðabær,Hafnarfjarðarkaupstaður,Kópavogsbær,Reykjavíkurborg,Seltjarnarnesbær</v>
      </c>
      <c r="E4100" t="str">
        <f>VLOOKUP(Oliusala[[#This Row],[postnumer]],Sveitarfelog[#All],5,FALSE)</f>
        <v>Höfuðborgarsvæðið</v>
      </c>
      <c r="F4100" t="s">
        <v>46</v>
      </c>
      <c r="G4100" t="s">
        <v>50</v>
      </c>
      <c r="H4100" t="s">
        <v>58</v>
      </c>
      <c r="I4100" s="1">
        <v>10882</v>
      </c>
      <c r="J4100" s="2">
        <f>VLOOKUP(Oliusala[[#This Row],[tegund]],Tegundir!$B$2:$D$19,3,FALSE)*Oliusala[[#This Row],[magn]]/1000</f>
        <v>8.1615000000000002</v>
      </c>
      <c r="K4100">
        <v>2013</v>
      </c>
      <c r="L4100" t="s">
        <v>18</v>
      </c>
      <c r="M4100" s="144" t="s">
        <v>59</v>
      </c>
    </row>
    <row r="4101" spans="1:13" x14ac:dyDescent="0.2">
      <c r="A4101" t="s">
        <v>63</v>
      </c>
      <c r="B4101" s="144" t="s">
        <v>5</v>
      </c>
      <c r="C4101">
        <v>101</v>
      </c>
      <c r="D4101" t="str">
        <f>VLOOKUP(Oliusala[[#This Row],[postnumer]],Sveitarfelog[#All],4,FALSE)</f>
        <v>Garðabær,Hafnarfjarðarkaupstaður,Kópavogsbær,Reykjavíkurborg,Seltjarnarnesbær</v>
      </c>
      <c r="E4101" t="str">
        <f>VLOOKUP(Oliusala[[#This Row],[postnumer]],Sveitarfelog[#All],5,FALSE)</f>
        <v>Höfuðborgarsvæðið</v>
      </c>
      <c r="F4101" t="s">
        <v>20</v>
      </c>
      <c r="G4101" t="s">
        <v>50</v>
      </c>
      <c r="H4101" t="s">
        <v>58</v>
      </c>
      <c r="I4101" s="1">
        <v>1030099</v>
      </c>
      <c r="J4101" s="2">
        <f>VLOOKUP(Oliusala[[#This Row],[tegund]],Tegundir!$B$2:$D$19,3,FALSE)*Oliusala[[#This Row],[magn]]/1000</f>
        <v>772.57425000000001</v>
      </c>
      <c r="K4101">
        <v>2013</v>
      </c>
      <c r="L4101" t="s">
        <v>18</v>
      </c>
      <c r="M4101" s="144" t="s">
        <v>59</v>
      </c>
    </row>
    <row r="4102" spans="1:13" x14ac:dyDescent="0.2">
      <c r="A4102" t="s">
        <v>63</v>
      </c>
      <c r="B4102" s="144" t="s">
        <v>5</v>
      </c>
      <c r="C4102">
        <v>101</v>
      </c>
      <c r="D4102" t="str">
        <f>VLOOKUP(Oliusala[[#This Row],[postnumer]],Sveitarfelog[#All],4,FALSE)</f>
        <v>Garðabær,Hafnarfjarðarkaupstaður,Kópavogsbær,Reykjavíkurborg,Seltjarnarnesbær</v>
      </c>
      <c r="E4102" t="str">
        <f>VLOOKUP(Oliusala[[#This Row],[postnumer]],Sveitarfelog[#All],5,FALSE)</f>
        <v>Höfuðborgarsvæðið</v>
      </c>
      <c r="F4102" t="s">
        <v>20</v>
      </c>
      <c r="G4102" t="s">
        <v>50</v>
      </c>
      <c r="H4102" t="s">
        <v>58</v>
      </c>
      <c r="I4102" s="1">
        <v>801667</v>
      </c>
      <c r="J4102" s="2">
        <f>VLOOKUP(Oliusala[[#This Row],[tegund]],Tegundir!$B$2:$D$19,3,FALSE)*Oliusala[[#This Row],[magn]]/1000</f>
        <v>601.25025000000005</v>
      </c>
      <c r="K4102">
        <v>2013</v>
      </c>
      <c r="L4102" t="s">
        <v>18</v>
      </c>
      <c r="M4102" s="144" t="s">
        <v>59</v>
      </c>
    </row>
    <row r="4103" spans="1:13" x14ac:dyDescent="0.2">
      <c r="A4103" t="s">
        <v>63</v>
      </c>
      <c r="B4103" s="144" t="s">
        <v>5</v>
      </c>
      <c r="C4103">
        <v>101</v>
      </c>
      <c r="D4103" t="str">
        <f>VLOOKUP(Oliusala[[#This Row],[postnumer]],Sveitarfelog[#All],4,FALSE)</f>
        <v>Garðabær,Hafnarfjarðarkaupstaður,Kópavogsbær,Reykjavíkurborg,Seltjarnarnesbær</v>
      </c>
      <c r="E4103" t="str">
        <f>VLOOKUP(Oliusala[[#This Row],[postnumer]],Sveitarfelog[#All],5,FALSE)</f>
        <v>Höfuðborgarsvæðið</v>
      </c>
      <c r="F4103" t="s">
        <v>20</v>
      </c>
      <c r="G4103" t="s">
        <v>50</v>
      </c>
      <c r="H4103" t="s">
        <v>58</v>
      </c>
      <c r="I4103" s="1">
        <v>1121198</v>
      </c>
      <c r="J4103" s="2">
        <f>VLOOKUP(Oliusala[[#This Row],[tegund]],Tegundir!$B$2:$D$19,3,FALSE)*Oliusala[[#This Row],[magn]]/1000</f>
        <v>840.89850000000001</v>
      </c>
      <c r="K4103">
        <v>2013</v>
      </c>
      <c r="L4103" t="s">
        <v>18</v>
      </c>
      <c r="M4103" s="144" t="s">
        <v>59</v>
      </c>
    </row>
    <row r="4104" spans="1:13" x14ac:dyDescent="0.2">
      <c r="A4104" t="s">
        <v>63</v>
      </c>
      <c r="B4104" s="144" t="s">
        <v>5</v>
      </c>
      <c r="C4104">
        <v>101</v>
      </c>
      <c r="D4104" t="str">
        <f>VLOOKUP(Oliusala[[#This Row],[postnumer]],Sveitarfelog[#All],4,FALSE)</f>
        <v>Garðabær,Hafnarfjarðarkaupstaður,Kópavogsbær,Reykjavíkurborg,Seltjarnarnesbær</v>
      </c>
      <c r="E4104" t="str">
        <f>VLOOKUP(Oliusala[[#This Row],[postnumer]],Sveitarfelog[#All],5,FALSE)</f>
        <v>Höfuðborgarsvæðið</v>
      </c>
      <c r="F4104" t="s">
        <v>20</v>
      </c>
      <c r="G4104" t="s">
        <v>50</v>
      </c>
      <c r="H4104" t="s">
        <v>58</v>
      </c>
      <c r="I4104" s="1">
        <v>2478261</v>
      </c>
      <c r="J4104" s="2">
        <f>VLOOKUP(Oliusala[[#This Row],[tegund]],Tegundir!$B$2:$D$19,3,FALSE)*Oliusala[[#This Row],[magn]]/1000</f>
        <v>1858.6957500000001</v>
      </c>
      <c r="K4104">
        <v>2013</v>
      </c>
      <c r="L4104" t="s">
        <v>18</v>
      </c>
      <c r="M4104" s="144" t="s">
        <v>59</v>
      </c>
    </row>
    <row r="4105" spans="1:13" x14ac:dyDescent="0.2">
      <c r="A4105" t="s">
        <v>63</v>
      </c>
      <c r="B4105" s="144" t="s">
        <v>5</v>
      </c>
      <c r="C4105">
        <v>101</v>
      </c>
      <c r="D4105" t="str">
        <f>VLOOKUP(Oliusala[[#This Row],[postnumer]],Sveitarfelog[#All],4,FALSE)</f>
        <v>Garðabær,Hafnarfjarðarkaupstaður,Kópavogsbær,Reykjavíkurborg,Seltjarnarnesbær</v>
      </c>
      <c r="E4105" t="str">
        <f>VLOOKUP(Oliusala[[#This Row],[postnumer]],Sveitarfelog[#All],5,FALSE)</f>
        <v>Höfuðborgarsvæðið</v>
      </c>
      <c r="F4105" t="s">
        <v>46</v>
      </c>
      <c r="G4105" t="s">
        <v>50</v>
      </c>
      <c r="H4105" t="s">
        <v>58</v>
      </c>
      <c r="I4105" s="1">
        <v>144833</v>
      </c>
      <c r="J4105" s="2">
        <f>VLOOKUP(Oliusala[[#This Row],[tegund]],Tegundir!$B$2:$D$19,3,FALSE)*Oliusala[[#This Row],[magn]]/1000</f>
        <v>108.62475000000001</v>
      </c>
      <c r="K4105">
        <v>2013</v>
      </c>
      <c r="L4105" t="s">
        <v>18</v>
      </c>
      <c r="M4105" s="144" t="s">
        <v>59</v>
      </c>
    </row>
    <row r="4106" spans="1:13" x14ac:dyDescent="0.2">
      <c r="A4106" t="s">
        <v>63</v>
      </c>
      <c r="B4106" s="144" t="s">
        <v>5</v>
      </c>
      <c r="C4106">
        <v>101</v>
      </c>
      <c r="D4106" t="str">
        <f>VLOOKUP(Oliusala[[#This Row],[postnumer]],Sveitarfelog[#All],4,FALSE)</f>
        <v>Garðabær,Hafnarfjarðarkaupstaður,Kópavogsbær,Reykjavíkurborg,Seltjarnarnesbær</v>
      </c>
      <c r="E4106" t="str">
        <f>VLOOKUP(Oliusala[[#This Row],[postnumer]],Sveitarfelog[#All],5,FALSE)</f>
        <v>Höfuðborgarsvæðið</v>
      </c>
      <c r="F4106" t="s">
        <v>20</v>
      </c>
      <c r="G4106" t="s">
        <v>50</v>
      </c>
      <c r="H4106" t="s">
        <v>58</v>
      </c>
      <c r="I4106" s="1">
        <v>1908713</v>
      </c>
      <c r="J4106" s="2">
        <f>VLOOKUP(Oliusala[[#This Row],[tegund]],Tegundir!$B$2:$D$19,3,FALSE)*Oliusala[[#This Row],[magn]]/1000</f>
        <v>1431.53475</v>
      </c>
      <c r="K4106">
        <v>2013</v>
      </c>
      <c r="L4106" t="s">
        <v>18</v>
      </c>
      <c r="M4106" s="144" t="s">
        <v>59</v>
      </c>
    </row>
    <row r="4107" spans="1:13" x14ac:dyDescent="0.2">
      <c r="A4107" t="s">
        <v>63</v>
      </c>
      <c r="B4107" s="144" t="s">
        <v>5</v>
      </c>
      <c r="C4107">
        <v>101</v>
      </c>
      <c r="D4107" t="str">
        <f>VLOOKUP(Oliusala[[#This Row],[postnumer]],Sveitarfelog[#All],4,FALSE)</f>
        <v>Garðabær,Hafnarfjarðarkaupstaður,Kópavogsbær,Reykjavíkurborg,Seltjarnarnesbær</v>
      </c>
      <c r="E4107" t="str">
        <f>VLOOKUP(Oliusala[[#This Row],[postnumer]],Sveitarfelog[#All],5,FALSE)</f>
        <v>Höfuðborgarsvæðið</v>
      </c>
      <c r="F4107" t="s">
        <v>46</v>
      </c>
      <c r="G4107" t="s">
        <v>50</v>
      </c>
      <c r="H4107" t="s">
        <v>58</v>
      </c>
      <c r="I4107" s="1">
        <v>6143</v>
      </c>
      <c r="J4107" s="2">
        <f>VLOOKUP(Oliusala[[#This Row],[tegund]],Tegundir!$B$2:$D$19,3,FALSE)*Oliusala[[#This Row],[magn]]/1000</f>
        <v>4.6072499999999996</v>
      </c>
      <c r="K4107">
        <v>2013</v>
      </c>
      <c r="L4107" t="s">
        <v>18</v>
      </c>
      <c r="M4107" s="144" t="s">
        <v>59</v>
      </c>
    </row>
    <row r="4108" spans="1:13" x14ac:dyDescent="0.2">
      <c r="A4108" t="s">
        <v>63</v>
      </c>
      <c r="B4108" s="144" t="s">
        <v>5</v>
      </c>
      <c r="C4108">
        <v>101</v>
      </c>
      <c r="D4108" t="str">
        <f>VLOOKUP(Oliusala[[#This Row],[postnumer]],Sveitarfelog[#All],4,FALSE)</f>
        <v>Garðabær,Hafnarfjarðarkaupstaður,Kópavogsbær,Reykjavíkurborg,Seltjarnarnesbær</v>
      </c>
      <c r="E4108" t="str">
        <f>VLOOKUP(Oliusala[[#This Row],[postnumer]],Sveitarfelog[#All],5,FALSE)</f>
        <v>Höfuðborgarsvæðið</v>
      </c>
      <c r="F4108" t="s">
        <v>20</v>
      </c>
      <c r="G4108" t="s">
        <v>50</v>
      </c>
      <c r="H4108" t="s">
        <v>58</v>
      </c>
      <c r="I4108" s="1">
        <v>668328</v>
      </c>
      <c r="J4108" s="2">
        <f>VLOOKUP(Oliusala[[#This Row],[tegund]],Tegundir!$B$2:$D$19,3,FALSE)*Oliusala[[#This Row],[magn]]/1000</f>
        <v>501.24599999999998</v>
      </c>
      <c r="K4108">
        <v>2013</v>
      </c>
      <c r="L4108" t="s">
        <v>18</v>
      </c>
      <c r="M4108" s="144" t="s">
        <v>59</v>
      </c>
    </row>
    <row r="4109" spans="1:13" x14ac:dyDescent="0.2">
      <c r="A4109" t="s">
        <v>63</v>
      </c>
      <c r="B4109" s="144" t="s">
        <v>5</v>
      </c>
      <c r="C4109">
        <v>101</v>
      </c>
      <c r="D4109" t="str">
        <f>VLOOKUP(Oliusala[[#This Row],[postnumer]],Sveitarfelog[#All],4,FALSE)</f>
        <v>Garðabær,Hafnarfjarðarkaupstaður,Kópavogsbær,Reykjavíkurborg,Seltjarnarnesbær</v>
      </c>
      <c r="E4109" t="str">
        <f>VLOOKUP(Oliusala[[#This Row],[postnumer]],Sveitarfelog[#All],5,FALSE)</f>
        <v>Höfuðborgarsvæðið</v>
      </c>
      <c r="F4109" t="s">
        <v>20</v>
      </c>
      <c r="G4109" t="s">
        <v>50</v>
      </c>
      <c r="H4109" t="s">
        <v>58</v>
      </c>
      <c r="I4109" s="1">
        <v>27244414</v>
      </c>
      <c r="J4109" s="2">
        <f>VLOOKUP(Oliusala[[#This Row],[tegund]],Tegundir!$B$2:$D$19,3,FALSE)*Oliusala[[#This Row],[magn]]/1000</f>
        <v>20433.3105</v>
      </c>
      <c r="K4109">
        <v>2013</v>
      </c>
      <c r="L4109" t="s">
        <v>18</v>
      </c>
      <c r="M4109" s="144" t="s">
        <v>59</v>
      </c>
    </row>
    <row r="4110" spans="1:13" x14ac:dyDescent="0.2">
      <c r="A4110" t="s">
        <v>63</v>
      </c>
      <c r="B4110" s="144" t="s">
        <v>5</v>
      </c>
      <c r="C4110">
        <v>101</v>
      </c>
      <c r="D4110" t="str">
        <f>VLOOKUP(Oliusala[[#This Row],[postnumer]],Sveitarfelog[#All],4,FALSE)</f>
        <v>Garðabær,Hafnarfjarðarkaupstaður,Kópavogsbær,Reykjavíkurborg,Seltjarnarnesbær</v>
      </c>
      <c r="E4110" t="str">
        <f>VLOOKUP(Oliusala[[#This Row],[postnumer]],Sveitarfelog[#All],5,FALSE)</f>
        <v>Höfuðborgarsvæðið</v>
      </c>
      <c r="F4110" t="s">
        <v>46</v>
      </c>
      <c r="G4110" t="s">
        <v>50</v>
      </c>
      <c r="H4110" t="s">
        <v>58</v>
      </c>
      <c r="I4110" s="1">
        <v>291620</v>
      </c>
      <c r="J4110" s="2">
        <f>VLOOKUP(Oliusala[[#This Row],[tegund]],Tegundir!$B$2:$D$19,3,FALSE)*Oliusala[[#This Row],[magn]]/1000</f>
        <v>218.715</v>
      </c>
      <c r="K4110">
        <v>2013</v>
      </c>
      <c r="L4110" t="s">
        <v>18</v>
      </c>
      <c r="M4110" s="144" t="s">
        <v>59</v>
      </c>
    </row>
    <row r="4111" spans="1:13" x14ac:dyDescent="0.2">
      <c r="A4111" t="s">
        <v>63</v>
      </c>
      <c r="B4111" s="144" t="s">
        <v>5</v>
      </c>
      <c r="C4111">
        <v>101</v>
      </c>
      <c r="D4111" t="str">
        <f>VLOOKUP(Oliusala[[#This Row],[postnumer]],Sveitarfelog[#All],4,FALSE)</f>
        <v>Garðabær,Hafnarfjarðarkaupstaður,Kópavogsbær,Reykjavíkurborg,Seltjarnarnesbær</v>
      </c>
      <c r="E4111" t="str">
        <f>VLOOKUP(Oliusala[[#This Row],[postnumer]],Sveitarfelog[#All],5,FALSE)</f>
        <v>Höfuðborgarsvæðið</v>
      </c>
      <c r="F4111" t="s">
        <v>20</v>
      </c>
      <c r="G4111" t="s">
        <v>50</v>
      </c>
      <c r="H4111" t="s">
        <v>58</v>
      </c>
      <c r="I4111" s="1">
        <v>310354</v>
      </c>
      <c r="J4111" s="2">
        <f>VLOOKUP(Oliusala[[#This Row],[tegund]],Tegundir!$B$2:$D$19,3,FALSE)*Oliusala[[#This Row],[magn]]/1000</f>
        <v>232.7655</v>
      </c>
      <c r="K4111">
        <v>2013</v>
      </c>
      <c r="L4111" t="s">
        <v>18</v>
      </c>
      <c r="M4111" s="144" t="s">
        <v>59</v>
      </c>
    </row>
    <row r="4112" spans="1:13" x14ac:dyDescent="0.2">
      <c r="A4112" t="s">
        <v>63</v>
      </c>
      <c r="B4112" s="144" t="s">
        <v>5</v>
      </c>
      <c r="C4112">
        <v>101</v>
      </c>
      <c r="D4112" t="str">
        <f>VLOOKUP(Oliusala[[#This Row],[postnumer]],Sveitarfelog[#All],4,FALSE)</f>
        <v>Garðabær,Hafnarfjarðarkaupstaður,Kópavogsbær,Reykjavíkurborg,Seltjarnarnesbær</v>
      </c>
      <c r="E4112" t="str">
        <f>VLOOKUP(Oliusala[[#This Row],[postnumer]],Sveitarfelog[#All],5,FALSE)</f>
        <v>Höfuðborgarsvæðið</v>
      </c>
      <c r="F4112" t="s">
        <v>20</v>
      </c>
      <c r="G4112" t="s">
        <v>50</v>
      </c>
      <c r="H4112" t="s">
        <v>58</v>
      </c>
      <c r="I4112" s="1">
        <v>1804292</v>
      </c>
      <c r="J4112" s="2">
        <f>VLOOKUP(Oliusala[[#This Row],[tegund]],Tegundir!$B$2:$D$19,3,FALSE)*Oliusala[[#This Row],[magn]]/1000</f>
        <v>1353.2190000000001</v>
      </c>
      <c r="K4112">
        <v>2013</v>
      </c>
      <c r="L4112" t="s">
        <v>18</v>
      </c>
      <c r="M4112" s="144" t="s">
        <v>59</v>
      </c>
    </row>
    <row r="4113" spans="1:13" x14ac:dyDescent="0.2">
      <c r="A4113" t="s">
        <v>63</v>
      </c>
      <c r="B4113" s="144" t="s">
        <v>5</v>
      </c>
      <c r="C4113">
        <v>101</v>
      </c>
      <c r="D4113" t="str">
        <f>VLOOKUP(Oliusala[[#This Row],[postnumer]],Sveitarfelog[#All],4,FALSE)</f>
        <v>Garðabær,Hafnarfjarðarkaupstaður,Kópavogsbær,Reykjavíkurborg,Seltjarnarnesbær</v>
      </c>
      <c r="E4113" t="str">
        <f>VLOOKUP(Oliusala[[#This Row],[postnumer]],Sveitarfelog[#All],5,FALSE)</f>
        <v>Höfuðborgarsvæðið</v>
      </c>
      <c r="F4113" t="s">
        <v>20</v>
      </c>
      <c r="G4113" t="s">
        <v>50</v>
      </c>
      <c r="H4113" t="s">
        <v>58</v>
      </c>
      <c r="I4113" s="1">
        <v>1672905</v>
      </c>
      <c r="J4113" s="2">
        <f>VLOOKUP(Oliusala[[#This Row],[tegund]],Tegundir!$B$2:$D$19,3,FALSE)*Oliusala[[#This Row],[magn]]/1000</f>
        <v>1254.67875</v>
      </c>
      <c r="K4113">
        <v>2013</v>
      </c>
      <c r="L4113" t="s">
        <v>18</v>
      </c>
      <c r="M4113" s="144" t="s">
        <v>59</v>
      </c>
    </row>
    <row r="4114" spans="1:13" x14ac:dyDescent="0.2">
      <c r="A4114" t="s">
        <v>63</v>
      </c>
      <c r="B4114" s="144" t="s">
        <v>5</v>
      </c>
      <c r="C4114">
        <v>101</v>
      </c>
      <c r="D4114" t="str">
        <f>VLOOKUP(Oliusala[[#This Row],[postnumer]],Sveitarfelog[#All],4,FALSE)</f>
        <v>Garðabær,Hafnarfjarðarkaupstaður,Kópavogsbær,Reykjavíkurborg,Seltjarnarnesbær</v>
      </c>
      <c r="E4114" t="str">
        <f>VLOOKUP(Oliusala[[#This Row],[postnumer]],Sveitarfelog[#All],5,FALSE)</f>
        <v>Höfuðborgarsvæðið</v>
      </c>
      <c r="F4114" t="s">
        <v>20</v>
      </c>
      <c r="G4114" t="s">
        <v>50</v>
      </c>
      <c r="H4114" t="s">
        <v>58</v>
      </c>
      <c r="I4114" s="1">
        <v>1779028</v>
      </c>
      <c r="J4114" s="2">
        <f>VLOOKUP(Oliusala[[#This Row],[tegund]],Tegundir!$B$2:$D$19,3,FALSE)*Oliusala[[#This Row],[magn]]/1000</f>
        <v>1334.271</v>
      </c>
      <c r="K4114">
        <v>2013</v>
      </c>
      <c r="L4114" t="s">
        <v>18</v>
      </c>
      <c r="M4114" s="144" t="s">
        <v>59</v>
      </c>
    </row>
    <row r="4115" spans="1:13" x14ac:dyDescent="0.2">
      <c r="A4115" t="s">
        <v>63</v>
      </c>
      <c r="B4115" s="144" t="s">
        <v>5</v>
      </c>
      <c r="C4115">
        <v>101</v>
      </c>
      <c r="D4115" t="str">
        <f>VLOOKUP(Oliusala[[#This Row],[postnumer]],Sveitarfelog[#All],4,FALSE)</f>
        <v>Garðabær,Hafnarfjarðarkaupstaður,Kópavogsbær,Reykjavíkurborg,Seltjarnarnesbær</v>
      </c>
      <c r="E4115" t="str">
        <f>VLOOKUP(Oliusala[[#This Row],[postnumer]],Sveitarfelog[#All],5,FALSE)</f>
        <v>Höfuðborgarsvæðið</v>
      </c>
      <c r="F4115" t="s">
        <v>20</v>
      </c>
      <c r="G4115" t="s">
        <v>50</v>
      </c>
      <c r="H4115" t="s">
        <v>58</v>
      </c>
      <c r="I4115" s="1">
        <v>701851</v>
      </c>
      <c r="J4115" s="2">
        <f>VLOOKUP(Oliusala[[#This Row],[tegund]],Tegundir!$B$2:$D$19,3,FALSE)*Oliusala[[#This Row],[magn]]/1000</f>
        <v>526.38824999999997</v>
      </c>
      <c r="K4115">
        <v>2013</v>
      </c>
      <c r="L4115" t="s">
        <v>18</v>
      </c>
      <c r="M4115" s="144" t="s">
        <v>59</v>
      </c>
    </row>
    <row r="4116" spans="1:13" x14ac:dyDescent="0.2">
      <c r="A4116" t="s">
        <v>63</v>
      </c>
      <c r="B4116" s="144" t="s">
        <v>5</v>
      </c>
      <c r="C4116">
        <v>101</v>
      </c>
      <c r="D4116" t="str">
        <f>VLOOKUP(Oliusala[[#This Row],[postnumer]],Sveitarfelog[#All],4,FALSE)</f>
        <v>Garðabær,Hafnarfjarðarkaupstaður,Kópavogsbær,Reykjavíkurborg,Seltjarnarnesbær</v>
      </c>
      <c r="E4116" t="str">
        <f>VLOOKUP(Oliusala[[#This Row],[postnumer]],Sveitarfelog[#All],5,FALSE)</f>
        <v>Höfuðborgarsvæðið</v>
      </c>
      <c r="F4116" t="s">
        <v>20</v>
      </c>
      <c r="G4116" t="s">
        <v>50</v>
      </c>
      <c r="H4116" t="s">
        <v>58</v>
      </c>
      <c r="I4116" s="1">
        <v>774115</v>
      </c>
      <c r="J4116" s="2">
        <f>VLOOKUP(Oliusala[[#This Row],[tegund]],Tegundir!$B$2:$D$19,3,FALSE)*Oliusala[[#This Row],[magn]]/1000</f>
        <v>580.58624999999995</v>
      </c>
      <c r="K4116">
        <v>2013</v>
      </c>
      <c r="L4116" t="s">
        <v>18</v>
      </c>
      <c r="M4116" s="144" t="s">
        <v>59</v>
      </c>
    </row>
    <row r="4117" spans="1:13" x14ac:dyDescent="0.2">
      <c r="A4117" t="s">
        <v>63</v>
      </c>
      <c r="B4117" s="144" t="s">
        <v>5</v>
      </c>
      <c r="C4117">
        <v>101</v>
      </c>
      <c r="D4117" t="str">
        <f>VLOOKUP(Oliusala[[#This Row],[postnumer]],Sveitarfelog[#All],4,FALSE)</f>
        <v>Garðabær,Hafnarfjarðarkaupstaður,Kópavogsbær,Reykjavíkurborg,Seltjarnarnesbær</v>
      </c>
      <c r="E4117" t="str">
        <f>VLOOKUP(Oliusala[[#This Row],[postnumer]],Sveitarfelog[#All],5,FALSE)</f>
        <v>Höfuðborgarsvæðið</v>
      </c>
      <c r="F4117" t="s">
        <v>20</v>
      </c>
      <c r="G4117" t="s">
        <v>50</v>
      </c>
      <c r="H4117" t="s">
        <v>58</v>
      </c>
      <c r="I4117" s="1">
        <v>523101</v>
      </c>
      <c r="J4117" s="2">
        <f>VLOOKUP(Oliusala[[#This Row],[tegund]],Tegundir!$B$2:$D$19,3,FALSE)*Oliusala[[#This Row],[magn]]/1000</f>
        <v>392.32575000000003</v>
      </c>
      <c r="K4117">
        <v>2013</v>
      </c>
      <c r="L4117" t="s">
        <v>18</v>
      </c>
      <c r="M4117" s="144" t="s">
        <v>59</v>
      </c>
    </row>
    <row r="4118" spans="1:13" x14ac:dyDescent="0.2">
      <c r="A4118" t="s">
        <v>63</v>
      </c>
      <c r="B4118" s="144" t="s">
        <v>5</v>
      </c>
      <c r="C4118">
        <v>101</v>
      </c>
      <c r="D4118" t="str">
        <f>VLOOKUP(Oliusala[[#This Row],[postnumer]],Sveitarfelog[#All],4,FALSE)</f>
        <v>Garðabær,Hafnarfjarðarkaupstaður,Kópavogsbær,Reykjavíkurborg,Seltjarnarnesbær</v>
      </c>
      <c r="E4118" t="str">
        <f>VLOOKUP(Oliusala[[#This Row],[postnumer]],Sveitarfelog[#All],5,FALSE)</f>
        <v>Höfuðborgarsvæðið</v>
      </c>
      <c r="F4118" t="s">
        <v>20</v>
      </c>
      <c r="G4118" t="s">
        <v>50</v>
      </c>
      <c r="H4118" t="s">
        <v>58</v>
      </c>
      <c r="I4118" s="1">
        <v>525471</v>
      </c>
      <c r="J4118" s="2">
        <f>VLOOKUP(Oliusala[[#This Row],[tegund]],Tegundir!$B$2:$D$19,3,FALSE)*Oliusala[[#This Row],[magn]]/1000</f>
        <v>394.10325</v>
      </c>
      <c r="K4118">
        <v>2013</v>
      </c>
      <c r="L4118" t="s">
        <v>18</v>
      </c>
      <c r="M4118" s="144" t="s">
        <v>59</v>
      </c>
    </row>
    <row r="4119" spans="1:13" x14ac:dyDescent="0.2">
      <c r="A4119" t="s">
        <v>63</v>
      </c>
      <c r="B4119" s="144" t="s">
        <v>5</v>
      </c>
      <c r="C4119">
        <v>101</v>
      </c>
      <c r="D4119" t="str">
        <f>VLOOKUP(Oliusala[[#This Row],[postnumer]],Sveitarfelog[#All],4,FALSE)</f>
        <v>Garðabær,Hafnarfjarðarkaupstaður,Kópavogsbær,Reykjavíkurborg,Seltjarnarnesbær</v>
      </c>
      <c r="E4119" t="str">
        <f>VLOOKUP(Oliusala[[#This Row],[postnumer]],Sveitarfelog[#All],5,FALSE)</f>
        <v>Höfuðborgarsvæðið</v>
      </c>
      <c r="F4119" t="s">
        <v>20</v>
      </c>
      <c r="G4119" t="s">
        <v>50</v>
      </c>
      <c r="H4119" t="s">
        <v>58</v>
      </c>
      <c r="I4119" s="1">
        <v>624564</v>
      </c>
      <c r="J4119" s="2">
        <f>VLOOKUP(Oliusala[[#This Row],[tegund]],Tegundir!$B$2:$D$19,3,FALSE)*Oliusala[[#This Row],[magn]]/1000</f>
        <v>468.423</v>
      </c>
      <c r="K4119">
        <v>2013</v>
      </c>
      <c r="L4119" t="s">
        <v>18</v>
      </c>
      <c r="M4119" s="144" t="s">
        <v>59</v>
      </c>
    </row>
    <row r="4120" spans="1:13" x14ac:dyDescent="0.2">
      <c r="A4120" t="s">
        <v>63</v>
      </c>
      <c r="B4120" s="144" t="s">
        <v>5</v>
      </c>
      <c r="C4120">
        <v>101</v>
      </c>
      <c r="D4120" t="str">
        <f>VLOOKUP(Oliusala[[#This Row],[postnumer]],Sveitarfelog[#All],4,FALSE)</f>
        <v>Garðabær,Hafnarfjarðarkaupstaður,Kópavogsbær,Reykjavíkurborg,Seltjarnarnesbær</v>
      </c>
      <c r="E4120" t="str">
        <f>VLOOKUP(Oliusala[[#This Row],[postnumer]],Sveitarfelog[#All],5,FALSE)</f>
        <v>Höfuðborgarsvæðið</v>
      </c>
      <c r="F4120" t="s">
        <v>20</v>
      </c>
      <c r="G4120" t="s">
        <v>50</v>
      </c>
      <c r="H4120" t="s">
        <v>58</v>
      </c>
      <c r="I4120" s="1">
        <v>32577823</v>
      </c>
      <c r="J4120" s="2">
        <f>VLOOKUP(Oliusala[[#This Row],[tegund]],Tegundir!$B$2:$D$19,3,FALSE)*Oliusala[[#This Row],[magn]]/1000</f>
        <v>24433.367249999999</v>
      </c>
      <c r="K4120">
        <v>2013</v>
      </c>
      <c r="L4120" t="s">
        <v>18</v>
      </c>
      <c r="M4120" s="144" t="s">
        <v>59</v>
      </c>
    </row>
    <row r="4121" spans="1:13" x14ac:dyDescent="0.2">
      <c r="A4121" t="s">
        <v>63</v>
      </c>
      <c r="B4121" s="144" t="s">
        <v>5</v>
      </c>
      <c r="C4121">
        <v>101</v>
      </c>
      <c r="D4121" t="str">
        <f>VLOOKUP(Oliusala[[#This Row],[postnumer]],Sveitarfelog[#All],4,FALSE)</f>
        <v>Garðabær,Hafnarfjarðarkaupstaður,Kópavogsbær,Reykjavíkurborg,Seltjarnarnesbær</v>
      </c>
      <c r="E4121" t="str">
        <f>VLOOKUP(Oliusala[[#This Row],[postnumer]],Sveitarfelog[#All],5,FALSE)</f>
        <v>Höfuðborgarsvæðið</v>
      </c>
      <c r="F4121" t="s">
        <v>46</v>
      </c>
      <c r="G4121" t="s">
        <v>50</v>
      </c>
      <c r="H4121" t="s">
        <v>58</v>
      </c>
      <c r="I4121" s="1">
        <v>82651</v>
      </c>
      <c r="J4121" s="2">
        <f>VLOOKUP(Oliusala[[#This Row],[tegund]],Tegundir!$B$2:$D$19,3,FALSE)*Oliusala[[#This Row],[magn]]/1000</f>
        <v>61.988250000000001</v>
      </c>
      <c r="K4121">
        <v>2013</v>
      </c>
      <c r="L4121" t="s">
        <v>18</v>
      </c>
      <c r="M4121" s="144" t="s">
        <v>59</v>
      </c>
    </row>
    <row r="4122" spans="1:13" x14ac:dyDescent="0.2">
      <c r="A4122" t="s">
        <v>63</v>
      </c>
      <c r="B4122" s="144" t="s">
        <v>5</v>
      </c>
      <c r="C4122">
        <v>101</v>
      </c>
      <c r="D4122" t="str">
        <f>VLOOKUP(Oliusala[[#This Row],[postnumer]],Sveitarfelog[#All],4,FALSE)</f>
        <v>Garðabær,Hafnarfjarðarkaupstaður,Kópavogsbær,Reykjavíkurborg,Seltjarnarnesbær</v>
      </c>
      <c r="E4122" t="str">
        <f>VLOOKUP(Oliusala[[#This Row],[postnumer]],Sveitarfelog[#All],5,FALSE)</f>
        <v>Höfuðborgarsvæðið</v>
      </c>
      <c r="F4122" t="s">
        <v>20</v>
      </c>
      <c r="G4122" t="s">
        <v>50</v>
      </c>
      <c r="H4122" t="s">
        <v>58</v>
      </c>
      <c r="I4122" s="1">
        <v>1022067</v>
      </c>
      <c r="J4122" s="2">
        <f>VLOOKUP(Oliusala[[#This Row],[tegund]],Tegundir!$B$2:$D$19,3,FALSE)*Oliusala[[#This Row],[magn]]/1000</f>
        <v>766.55025000000001</v>
      </c>
      <c r="K4122">
        <v>2013</v>
      </c>
      <c r="L4122" t="s">
        <v>18</v>
      </c>
      <c r="M4122" s="144" t="s">
        <v>59</v>
      </c>
    </row>
    <row r="4123" spans="1:13" x14ac:dyDescent="0.2">
      <c r="A4123" t="s">
        <v>63</v>
      </c>
      <c r="B4123" s="144" t="s">
        <v>5</v>
      </c>
      <c r="C4123">
        <v>101</v>
      </c>
      <c r="D4123" t="str">
        <f>VLOOKUP(Oliusala[[#This Row],[postnumer]],Sveitarfelog[#All],4,FALSE)</f>
        <v>Garðabær,Hafnarfjarðarkaupstaður,Kópavogsbær,Reykjavíkurborg,Seltjarnarnesbær</v>
      </c>
      <c r="E4123" t="str">
        <f>VLOOKUP(Oliusala[[#This Row],[postnumer]],Sveitarfelog[#All],5,FALSE)</f>
        <v>Höfuðborgarsvæðið</v>
      </c>
      <c r="F4123" t="s">
        <v>46</v>
      </c>
      <c r="G4123" t="s">
        <v>50</v>
      </c>
      <c r="H4123" t="s">
        <v>58</v>
      </c>
      <c r="I4123" s="1">
        <v>7964</v>
      </c>
      <c r="J4123" s="2">
        <f>VLOOKUP(Oliusala[[#This Row],[tegund]],Tegundir!$B$2:$D$19,3,FALSE)*Oliusala[[#This Row],[magn]]/1000</f>
        <v>5.9729999999999999</v>
      </c>
      <c r="K4123">
        <v>2013</v>
      </c>
      <c r="L4123" t="s">
        <v>18</v>
      </c>
      <c r="M4123" s="144" t="s">
        <v>59</v>
      </c>
    </row>
    <row r="4124" spans="1:13" x14ac:dyDescent="0.2">
      <c r="A4124" t="s">
        <v>63</v>
      </c>
      <c r="B4124" s="144" t="s">
        <v>5</v>
      </c>
      <c r="C4124">
        <v>101</v>
      </c>
      <c r="D4124" t="str">
        <f>VLOOKUP(Oliusala[[#This Row],[postnumer]],Sveitarfelog[#All],4,FALSE)</f>
        <v>Garðabær,Hafnarfjarðarkaupstaður,Kópavogsbær,Reykjavíkurborg,Seltjarnarnesbær</v>
      </c>
      <c r="E4124" t="str">
        <f>VLOOKUP(Oliusala[[#This Row],[postnumer]],Sveitarfelog[#All],5,FALSE)</f>
        <v>Höfuðborgarsvæðið</v>
      </c>
      <c r="F4124" t="s">
        <v>20</v>
      </c>
      <c r="G4124" t="s">
        <v>50</v>
      </c>
      <c r="H4124" t="s">
        <v>58</v>
      </c>
      <c r="I4124" s="1">
        <v>53343</v>
      </c>
      <c r="J4124" s="2">
        <f>VLOOKUP(Oliusala[[#This Row],[tegund]],Tegundir!$B$2:$D$19,3,FALSE)*Oliusala[[#This Row],[magn]]/1000</f>
        <v>40.007249999999999</v>
      </c>
      <c r="K4124">
        <v>2013</v>
      </c>
      <c r="L4124" t="s">
        <v>18</v>
      </c>
      <c r="M4124" s="144" t="s">
        <v>59</v>
      </c>
    </row>
    <row r="4125" spans="1:13" x14ac:dyDescent="0.2">
      <c r="A4125" t="s">
        <v>63</v>
      </c>
      <c r="B4125" s="144" t="s">
        <v>5</v>
      </c>
      <c r="C4125">
        <v>101</v>
      </c>
      <c r="D4125" t="str">
        <f>VLOOKUP(Oliusala[[#This Row],[postnumer]],Sveitarfelog[#All],4,FALSE)</f>
        <v>Garðabær,Hafnarfjarðarkaupstaður,Kópavogsbær,Reykjavíkurborg,Seltjarnarnesbær</v>
      </c>
      <c r="E4125" t="str">
        <f>VLOOKUP(Oliusala[[#This Row],[postnumer]],Sveitarfelog[#All],5,FALSE)</f>
        <v>Höfuðborgarsvæðið</v>
      </c>
      <c r="F4125" t="s">
        <v>46</v>
      </c>
      <c r="G4125" t="s">
        <v>50</v>
      </c>
      <c r="H4125" t="s">
        <v>58</v>
      </c>
      <c r="I4125" s="1">
        <v>-275251</v>
      </c>
      <c r="J4125" s="2">
        <v>0</v>
      </c>
      <c r="K4125">
        <v>2013</v>
      </c>
      <c r="L4125" t="s">
        <v>18</v>
      </c>
      <c r="M4125" s="144" t="s">
        <v>59</v>
      </c>
    </row>
    <row r="4126" spans="1:13" x14ac:dyDescent="0.2">
      <c r="A4126" t="s">
        <v>63</v>
      </c>
      <c r="B4126" s="144" t="s">
        <v>72</v>
      </c>
      <c r="C4126">
        <v>190</v>
      </c>
      <c r="D4126" t="str">
        <f>VLOOKUP(Oliusala[[#This Row],[postnumer]],Sveitarfelog[#All],4,FALSE)</f>
        <v>Sveitarfélagið Vogar</v>
      </c>
      <c r="E4126" t="str">
        <f>VLOOKUP(Oliusala[[#This Row],[postnumer]],Sveitarfelog[#All],5,FALSE)</f>
        <v>Suðurnes</v>
      </c>
      <c r="F4126" t="s">
        <v>20</v>
      </c>
      <c r="G4126" t="s">
        <v>50</v>
      </c>
      <c r="H4126" t="s">
        <v>58</v>
      </c>
      <c r="I4126" s="1">
        <v>242524</v>
      </c>
      <c r="J4126" s="2">
        <f>VLOOKUP(Oliusala[[#This Row],[tegund]],Tegundir!$B$2:$D$19,3,FALSE)*Oliusala[[#This Row],[magn]]/1000</f>
        <v>181.893</v>
      </c>
      <c r="K4126">
        <v>2013</v>
      </c>
      <c r="L4126" t="s">
        <v>18</v>
      </c>
      <c r="M4126" s="144" t="s">
        <v>59</v>
      </c>
    </row>
    <row r="4127" spans="1:13" x14ac:dyDescent="0.2">
      <c r="A4127" t="s">
        <v>63</v>
      </c>
      <c r="B4127" s="144" t="s">
        <v>74</v>
      </c>
      <c r="C4127">
        <v>230</v>
      </c>
      <c r="D4127" t="str">
        <f>VLOOKUP(Oliusala[[#This Row],[postnumer]],Sveitarfelog[#All],4,FALSE)</f>
        <v>Reykjanesbær</v>
      </c>
      <c r="E4127" t="str">
        <f>VLOOKUP(Oliusala[[#This Row],[postnumer]],Sveitarfelog[#All],5,FALSE)</f>
        <v>Suðurnes</v>
      </c>
      <c r="F4127" t="s">
        <v>20</v>
      </c>
      <c r="G4127" t="s">
        <v>50</v>
      </c>
      <c r="H4127" t="s">
        <v>58</v>
      </c>
      <c r="I4127" s="1">
        <v>63863</v>
      </c>
      <c r="J4127" s="2">
        <f>VLOOKUP(Oliusala[[#This Row],[tegund]],Tegundir!$B$2:$D$19,3,FALSE)*Oliusala[[#This Row],[magn]]/1000</f>
        <v>47.89725</v>
      </c>
      <c r="K4127">
        <v>2013</v>
      </c>
      <c r="L4127" t="s">
        <v>18</v>
      </c>
      <c r="M4127" s="144" t="s">
        <v>59</v>
      </c>
    </row>
    <row r="4128" spans="1:13" x14ac:dyDescent="0.2">
      <c r="A4128" t="s">
        <v>63</v>
      </c>
      <c r="B4128" s="144" t="s">
        <v>74</v>
      </c>
      <c r="C4128">
        <v>230</v>
      </c>
      <c r="D4128" t="str">
        <f>VLOOKUP(Oliusala[[#This Row],[postnumer]],Sveitarfelog[#All],4,FALSE)</f>
        <v>Reykjanesbær</v>
      </c>
      <c r="E4128" t="str">
        <f>VLOOKUP(Oliusala[[#This Row],[postnumer]],Sveitarfelog[#All],5,FALSE)</f>
        <v>Suðurnes</v>
      </c>
      <c r="F4128" t="s">
        <v>20</v>
      </c>
      <c r="G4128" t="s">
        <v>50</v>
      </c>
      <c r="H4128" t="s">
        <v>58</v>
      </c>
      <c r="I4128" s="1">
        <v>182099</v>
      </c>
      <c r="J4128" s="2">
        <f>VLOOKUP(Oliusala[[#This Row],[tegund]],Tegundir!$B$2:$D$19,3,FALSE)*Oliusala[[#This Row],[magn]]/1000</f>
        <v>136.57425000000001</v>
      </c>
      <c r="K4128">
        <v>2013</v>
      </c>
      <c r="L4128" t="s">
        <v>18</v>
      </c>
      <c r="M4128" s="144" t="s">
        <v>59</v>
      </c>
    </row>
    <row r="4129" spans="1:13" x14ac:dyDescent="0.2">
      <c r="A4129" t="s">
        <v>57</v>
      </c>
      <c r="B4129" s="144" t="s">
        <v>75</v>
      </c>
      <c r="C4129">
        <v>230</v>
      </c>
      <c r="D4129" t="str">
        <f>VLOOKUP(Oliusala[[#This Row],[postnumer]],Sveitarfelog[#All],4,FALSE)</f>
        <v>Reykjanesbær</v>
      </c>
      <c r="E4129" t="str">
        <f>VLOOKUP(Oliusala[[#This Row],[postnumer]],Sveitarfelog[#All],5,FALSE)</f>
        <v>Suðurnes</v>
      </c>
      <c r="F4129" t="s">
        <v>20</v>
      </c>
      <c r="G4129" t="s">
        <v>50</v>
      </c>
      <c r="H4129" t="s">
        <v>60</v>
      </c>
      <c r="I4129" s="1">
        <v>6318</v>
      </c>
      <c r="J4129" s="2">
        <f>VLOOKUP(Oliusala[[#This Row],[tegund]],Tegundir!$B$2:$D$19,3,FALSE)*Oliusala[[#This Row],[magn]]/1000</f>
        <v>4.7385000000000002</v>
      </c>
      <c r="K4129">
        <v>2013</v>
      </c>
      <c r="L4129" t="s">
        <v>18</v>
      </c>
      <c r="M4129" s="144" t="s">
        <v>59</v>
      </c>
    </row>
    <row r="4130" spans="1:13" x14ac:dyDescent="0.2">
      <c r="A4130" t="s">
        <v>63</v>
      </c>
      <c r="B4130" s="144" t="s">
        <v>75</v>
      </c>
      <c r="C4130">
        <v>230</v>
      </c>
      <c r="D4130" t="str">
        <f>VLOOKUP(Oliusala[[#This Row],[postnumer]],Sveitarfelog[#All],4,FALSE)</f>
        <v>Reykjanesbær</v>
      </c>
      <c r="E4130" t="str">
        <f>VLOOKUP(Oliusala[[#This Row],[postnumer]],Sveitarfelog[#All],5,FALSE)</f>
        <v>Suðurnes</v>
      </c>
      <c r="F4130" t="s">
        <v>20</v>
      </c>
      <c r="G4130" t="s">
        <v>50</v>
      </c>
      <c r="H4130" t="s">
        <v>58</v>
      </c>
      <c r="I4130" s="1">
        <v>3535152</v>
      </c>
      <c r="J4130" s="2">
        <f>VLOOKUP(Oliusala[[#This Row],[tegund]],Tegundir!$B$2:$D$19,3,FALSE)*Oliusala[[#This Row],[magn]]/1000</f>
        <v>2651.364</v>
      </c>
      <c r="K4130">
        <v>2013</v>
      </c>
      <c r="L4130" t="s">
        <v>18</v>
      </c>
      <c r="M4130" s="144" t="s">
        <v>59</v>
      </c>
    </row>
    <row r="4131" spans="1:13" x14ac:dyDescent="0.2">
      <c r="A4131" t="s">
        <v>63</v>
      </c>
      <c r="B4131" s="144" t="s">
        <v>75</v>
      </c>
      <c r="C4131">
        <v>230</v>
      </c>
      <c r="D4131" t="str">
        <f>VLOOKUP(Oliusala[[#This Row],[postnumer]],Sveitarfelog[#All],4,FALSE)</f>
        <v>Reykjanesbær</v>
      </c>
      <c r="E4131" t="str">
        <f>VLOOKUP(Oliusala[[#This Row],[postnumer]],Sveitarfelog[#All],5,FALSE)</f>
        <v>Suðurnes</v>
      </c>
      <c r="F4131" t="s">
        <v>46</v>
      </c>
      <c r="G4131" t="s">
        <v>50</v>
      </c>
      <c r="H4131" t="s">
        <v>58</v>
      </c>
      <c r="I4131" s="1">
        <v>33651</v>
      </c>
      <c r="J4131" s="2">
        <f>VLOOKUP(Oliusala[[#This Row],[tegund]],Tegundir!$B$2:$D$19,3,FALSE)*Oliusala[[#This Row],[magn]]/1000</f>
        <v>25.238250000000001</v>
      </c>
      <c r="K4131">
        <v>2013</v>
      </c>
      <c r="L4131" t="s">
        <v>18</v>
      </c>
      <c r="M4131" s="144" t="s">
        <v>59</v>
      </c>
    </row>
    <row r="4132" spans="1:13" x14ac:dyDescent="0.2">
      <c r="A4132" t="s">
        <v>63</v>
      </c>
      <c r="B4132" s="144" t="s">
        <v>77</v>
      </c>
      <c r="C4132">
        <v>240</v>
      </c>
      <c r="D4132" t="str">
        <f>VLOOKUP(Oliusala[[#This Row],[postnumer]],Sveitarfelog[#All],4,FALSE)</f>
        <v>Grindavíkurbær</v>
      </c>
      <c r="E4132" t="str">
        <f>VLOOKUP(Oliusala[[#This Row],[postnumer]],Sveitarfelog[#All],5,FALSE)</f>
        <v>Suðurnes</v>
      </c>
      <c r="F4132" t="s">
        <v>20</v>
      </c>
      <c r="G4132" t="s">
        <v>50</v>
      </c>
      <c r="H4132" t="s">
        <v>58</v>
      </c>
      <c r="I4132" s="1">
        <v>1259920</v>
      </c>
      <c r="J4132" s="2">
        <f>VLOOKUP(Oliusala[[#This Row],[tegund]],Tegundir!$B$2:$D$19,3,FALSE)*Oliusala[[#This Row],[magn]]/1000</f>
        <v>944.94</v>
      </c>
      <c r="K4132">
        <v>2013</v>
      </c>
      <c r="L4132" t="s">
        <v>18</v>
      </c>
      <c r="M4132" s="144" t="s">
        <v>59</v>
      </c>
    </row>
    <row r="4133" spans="1:13" x14ac:dyDescent="0.2">
      <c r="A4133" t="s">
        <v>63</v>
      </c>
      <c r="B4133" s="144" t="s">
        <v>78</v>
      </c>
      <c r="C4133">
        <v>245</v>
      </c>
      <c r="D4133" t="str">
        <f>VLOOKUP(Oliusala[[#This Row],[postnumer]],Sveitarfelog[#All],4,FALSE)</f>
        <v>Suðurnesjabær</v>
      </c>
      <c r="E4133" t="str">
        <f>VLOOKUP(Oliusala[[#This Row],[postnumer]],Sveitarfelog[#All],5,FALSE)</f>
        <v>Suðurnes</v>
      </c>
      <c r="F4133" t="s">
        <v>20</v>
      </c>
      <c r="G4133" t="s">
        <v>50</v>
      </c>
      <c r="H4133" t="s">
        <v>58</v>
      </c>
      <c r="I4133" s="1">
        <v>535024</v>
      </c>
      <c r="J4133" s="2">
        <f>VLOOKUP(Oliusala[[#This Row],[tegund]],Tegundir!$B$2:$D$19,3,FALSE)*Oliusala[[#This Row],[magn]]/1000</f>
        <v>401.26799999999997</v>
      </c>
      <c r="K4133">
        <v>2013</v>
      </c>
      <c r="L4133" t="s">
        <v>18</v>
      </c>
      <c r="M4133" s="144" t="s">
        <v>59</v>
      </c>
    </row>
    <row r="4134" spans="1:13" x14ac:dyDescent="0.2">
      <c r="A4134" t="s">
        <v>63</v>
      </c>
      <c r="B4134" s="144" t="s">
        <v>79</v>
      </c>
      <c r="C4134">
        <v>250</v>
      </c>
      <c r="D4134" t="str">
        <f>VLOOKUP(Oliusala[[#This Row],[postnumer]],Sveitarfelog[#All],4,FALSE)</f>
        <v>Suðurnesjabær</v>
      </c>
      <c r="E4134" t="str">
        <f>VLOOKUP(Oliusala[[#This Row],[postnumer]],Sveitarfelog[#All],5,FALSE)</f>
        <v>Suðurnes</v>
      </c>
      <c r="F4134" t="s">
        <v>20</v>
      </c>
      <c r="G4134" t="s">
        <v>50</v>
      </c>
      <c r="H4134" t="s">
        <v>58</v>
      </c>
      <c r="I4134" s="1">
        <v>269812</v>
      </c>
      <c r="J4134" s="2">
        <f>VLOOKUP(Oliusala[[#This Row],[tegund]],Tegundir!$B$2:$D$19,3,FALSE)*Oliusala[[#This Row],[magn]]/1000</f>
        <v>202.35900000000001</v>
      </c>
      <c r="K4134">
        <v>2013</v>
      </c>
      <c r="L4134" t="s">
        <v>18</v>
      </c>
      <c r="M4134" s="144" t="s">
        <v>59</v>
      </c>
    </row>
    <row r="4135" spans="1:13" x14ac:dyDescent="0.2">
      <c r="A4135" t="s">
        <v>57</v>
      </c>
      <c r="B4135" s="144" t="s">
        <v>80</v>
      </c>
      <c r="C4135">
        <v>260</v>
      </c>
      <c r="D4135" t="str">
        <f>VLOOKUP(Oliusala[[#This Row],[postnumer]],Sveitarfelog[#All],4,FALSE)</f>
        <v>Reykjanesbær</v>
      </c>
      <c r="E4135" t="str">
        <f>VLOOKUP(Oliusala[[#This Row],[postnumer]],Sveitarfelog[#All],5,FALSE)</f>
        <v>Suðurnes</v>
      </c>
      <c r="F4135" t="s">
        <v>20</v>
      </c>
      <c r="G4135" t="s">
        <v>50</v>
      </c>
      <c r="H4135" t="s">
        <v>58</v>
      </c>
      <c r="I4135" s="1">
        <v>100390</v>
      </c>
      <c r="J4135" s="2">
        <f>VLOOKUP(Oliusala[[#This Row],[tegund]],Tegundir!$B$2:$D$19,3,FALSE)*Oliusala[[#This Row],[magn]]/1000</f>
        <v>75.292500000000004</v>
      </c>
      <c r="K4135">
        <v>2013</v>
      </c>
      <c r="L4135" t="s">
        <v>18</v>
      </c>
      <c r="M4135" s="144" t="s">
        <v>59</v>
      </c>
    </row>
    <row r="4136" spans="1:13" x14ac:dyDescent="0.2">
      <c r="A4136" t="s">
        <v>63</v>
      </c>
      <c r="B4136" s="144" t="s">
        <v>80</v>
      </c>
      <c r="C4136">
        <v>260</v>
      </c>
      <c r="D4136" t="str">
        <f>VLOOKUP(Oliusala[[#This Row],[postnumer]],Sveitarfelog[#All],4,FALSE)</f>
        <v>Reykjanesbær</v>
      </c>
      <c r="E4136" t="str">
        <f>VLOOKUP(Oliusala[[#This Row],[postnumer]],Sveitarfelog[#All],5,FALSE)</f>
        <v>Suðurnes</v>
      </c>
      <c r="F4136" t="s">
        <v>20</v>
      </c>
      <c r="G4136" t="s">
        <v>50</v>
      </c>
      <c r="H4136" t="s">
        <v>58</v>
      </c>
      <c r="I4136" s="1">
        <v>1361717</v>
      </c>
      <c r="J4136" s="2">
        <f>VLOOKUP(Oliusala[[#This Row],[tegund]],Tegundir!$B$2:$D$19,3,FALSE)*Oliusala[[#This Row],[magn]]/1000</f>
        <v>1021.28775</v>
      </c>
      <c r="K4136">
        <v>2013</v>
      </c>
      <c r="L4136" t="s">
        <v>18</v>
      </c>
      <c r="M4136" s="144" t="s">
        <v>59</v>
      </c>
    </row>
    <row r="4137" spans="1:13" x14ac:dyDescent="0.2">
      <c r="A4137" t="s">
        <v>63</v>
      </c>
      <c r="B4137" s="144" t="s">
        <v>80</v>
      </c>
      <c r="C4137">
        <v>260</v>
      </c>
      <c r="D4137" t="str">
        <f>VLOOKUP(Oliusala[[#This Row],[postnumer]],Sveitarfelog[#All],4,FALSE)</f>
        <v>Reykjanesbær</v>
      </c>
      <c r="E4137" t="str">
        <f>VLOOKUP(Oliusala[[#This Row],[postnumer]],Sveitarfelog[#All],5,FALSE)</f>
        <v>Suðurnes</v>
      </c>
      <c r="F4137" t="s">
        <v>20</v>
      </c>
      <c r="G4137" t="s">
        <v>50</v>
      </c>
      <c r="H4137" t="s">
        <v>58</v>
      </c>
      <c r="I4137" s="1">
        <v>2106581</v>
      </c>
      <c r="J4137" s="2">
        <f>VLOOKUP(Oliusala[[#This Row],[tegund]],Tegundir!$B$2:$D$19,3,FALSE)*Oliusala[[#This Row],[magn]]/1000</f>
        <v>1579.9357500000001</v>
      </c>
      <c r="K4137">
        <v>2013</v>
      </c>
      <c r="L4137" t="s">
        <v>18</v>
      </c>
      <c r="M4137" s="144" t="s">
        <v>59</v>
      </c>
    </row>
    <row r="4138" spans="1:13" x14ac:dyDescent="0.2">
      <c r="A4138" t="s">
        <v>63</v>
      </c>
      <c r="B4138" s="144" t="s">
        <v>80</v>
      </c>
      <c r="C4138">
        <v>260</v>
      </c>
      <c r="D4138" t="str">
        <f>VLOOKUP(Oliusala[[#This Row],[postnumer]],Sveitarfelog[#All],4,FALSE)</f>
        <v>Reykjanesbær</v>
      </c>
      <c r="E4138" t="str">
        <f>VLOOKUP(Oliusala[[#This Row],[postnumer]],Sveitarfelog[#All],5,FALSE)</f>
        <v>Suðurnes</v>
      </c>
      <c r="F4138" t="s">
        <v>20</v>
      </c>
      <c r="G4138" t="s">
        <v>50</v>
      </c>
      <c r="H4138" t="s">
        <v>58</v>
      </c>
      <c r="I4138" s="1">
        <v>1915032</v>
      </c>
      <c r="J4138" s="2">
        <f>VLOOKUP(Oliusala[[#This Row],[tegund]],Tegundir!$B$2:$D$19,3,FALSE)*Oliusala[[#This Row],[magn]]/1000</f>
        <v>1436.2739999999999</v>
      </c>
      <c r="K4138">
        <v>2013</v>
      </c>
      <c r="L4138" t="s">
        <v>18</v>
      </c>
      <c r="M4138" s="144" t="s">
        <v>59</v>
      </c>
    </row>
    <row r="4139" spans="1:13" x14ac:dyDescent="0.2">
      <c r="A4139" t="s">
        <v>57</v>
      </c>
      <c r="B4139" s="144" t="s">
        <v>81</v>
      </c>
      <c r="C4139">
        <v>270</v>
      </c>
      <c r="D4139" t="str">
        <f>VLOOKUP(Oliusala[[#This Row],[postnumer]],Sveitarfelog[#All],4,FALSE)</f>
        <v>Mosfellsbær</v>
      </c>
      <c r="E4139" t="str">
        <f>VLOOKUP(Oliusala[[#This Row],[postnumer]],Sveitarfelog[#All],5,FALSE)</f>
        <v>Höfuðborgarsvæðið</v>
      </c>
      <c r="F4139" t="s">
        <v>20</v>
      </c>
      <c r="G4139" t="s">
        <v>50</v>
      </c>
      <c r="H4139" t="s">
        <v>60</v>
      </c>
      <c r="I4139" s="1">
        <v>3755</v>
      </c>
      <c r="J4139" s="2">
        <f>VLOOKUP(Oliusala[[#This Row],[tegund]],Tegundir!$B$2:$D$19,3,FALSE)*Oliusala[[#This Row],[magn]]/1000</f>
        <v>2.8162500000000001</v>
      </c>
      <c r="K4139">
        <v>2013</v>
      </c>
      <c r="L4139" t="s">
        <v>18</v>
      </c>
      <c r="M4139" s="144" t="s">
        <v>59</v>
      </c>
    </row>
    <row r="4140" spans="1:13" x14ac:dyDescent="0.2">
      <c r="A4140" t="s">
        <v>57</v>
      </c>
      <c r="B4140" s="144" t="s">
        <v>81</v>
      </c>
      <c r="C4140">
        <v>270</v>
      </c>
      <c r="D4140" t="str">
        <f>VLOOKUP(Oliusala[[#This Row],[postnumer]],Sveitarfelog[#All],4,FALSE)</f>
        <v>Mosfellsbær</v>
      </c>
      <c r="E4140" t="str">
        <f>VLOOKUP(Oliusala[[#This Row],[postnumer]],Sveitarfelog[#All],5,FALSE)</f>
        <v>Höfuðborgarsvæðið</v>
      </c>
      <c r="F4140" t="s">
        <v>20</v>
      </c>
      <c r="G4140" t="s">
        <v>50</v>
      </c>
      <c r="H4140" t="s">
        <v>58</v>
      </c>
      <c r="I4140" s="1">
        <v>124256</v>
      </c>
      <c r="J4140" s="2">
        <f>VLOOKUP(Oliusala[[#This Row],[tegund]],Tegundir!$B$2:$D$19,3,FALSE)*Oliusala[[#This Row],[magn]]/1000</f>
        <v>93.191999999999993</v>
      </c>
      <c r="K4140">
        <v>2013</v>
      </c>
      <c r="L4140" t="s">
        <v>18</v>
      </c>
      <c r="M4140" s="144" t="s">
        <v>59</v>
      </c>
    </row>
    <row r="4141" spans="1:13" x14ac:dyDescent="0.2">
      <c r="A4141" t="s">
        <v>57</v>
      </c>
      <c r="B4141" s="144" t="s">
        <v>81</v>
      </c>
      <c r="C4141">
        <v>270</v>
      </c>
      <c r="D4141" t="str">
        <f>VLOOKUP(Oliusala[[#This Row],[postnumer]],Sveitarfelog[#All],4,FALSE)</f>
        <v>Mosfellsbær</v>
      </c>
      <c r="E4141" t="str">
        <f>VLOOKUP(Oliusala[[#This Row],[postnumer]],Sveitarfelog[#All],5,FALSE)</f>
        <v>Höfuðborgarsvæðið</v>
      </c>
      <c r="F4141" t="s">
        <v>20</v>
      </c>
      <c r="G4141" t="s">
        <v>50</v>
      </c>
      <c r="H4141" t="s">
        <v>60</v>
      </c>
      <c r="I4141" s="1">
        <v>2847</v>
      </c>
      <c r="J4141" s="2">
        <f>VLOOKUP(Oliusala[[#This Row],[tegund]],Tegundir!$B$2:$D$19,3,FALSE)*Oliusala[[#This Row],[magn]]/1000</f>
        <v>2.1352500000000001</v>
      </c>
      <c r="K4141">
        <v>2013</v>
      </c>
      <c r="L4141" t="s">
        <v>18</v>
      </c>
      <c r="M4141" s="144" t="s">
        <v>59</v>
      </c>
    </row>
    <row r="4142" spans="1:13" x14ac:dyDescent="0.2">
      <c r="A4142" t="s">
        <v>63</v>
      </c>
      <c r="B4142" s="144" t="s">
        <v>81</v>
      </c>
      <c r="C4142">
        <v>270</v>
      </c>
      <c r="D4142" t="str">
        <f>VLOOKUP(Oliusala[[#This Row],[postnumer]],Sveitarfelog[#All],4,FALSE)</f>
        <v>Mosfellsbær</v>
      </c>
      <c r="E4142" t="str">
        <f>VLOOKUP(Oliusala[[#This Row],[postnumer]],Sveitarfelog[#All],5,FALSE)</f>
        <v>Höfuðborgarsvæðið</v>
      </c>
      <c r="F4142" t="s">
        <v>20</v>
      </c>
      <c r="G4142" t="s">
        <v>50</v>
      </c>
      <c r="H4142" t="s">
        <v>58</v>
      </c>
      <c r="I4142" s="1">
        <v>2013444</v>
      </c>
      <c r="J4142" s="2">
        <f>VLOOKUP(Oliusala[[#This Row],[tegund]],Tegundir!$B$2:$D$19,3,FALSE)*Oliusala[[#This Row],[magn]]/1000</f>
        <v>1510.0830000000001</v>
      </c>
      <c r="K4142">
        <v>2013</v>
      </c>
      <c r="L4142" t="s">
        <v>18</v>
      </c>
      <c r="M4142" s="144" t="s">
        <v>59</v>
      </c>
    </row>
    <row r="4143" spans="1:13" x14ac:dyDescent="0.2">
      <c r="A4143" t="s">
        <v>63</v>
      </c>
      <c r="B4143" s="144" t="s">
        <v>81</v>
      </c>
      <c r="C4143">
        <v>270</v>
      </c>
      <c r="D4143" t="str">
        <f>VLOOKUP(Oliusala[[#This Row],[postnumer]],Sveitarfelog[#All],4,FALSE)</f>
        <v>Mosfellsbær</v>
      </c>
      <c r="E4143" t="str">
        <f>VLOOKUP(Oliusala[[#This Row],[postnumer]],Sveitarfelog[#All],5,FALSE)</f>
        <v>Höfuðborgarsvæðið</v>
      </c>
      <c r="F4143" t="s">
        <v>46</v>
      </c>
      <c r="G4143" t="s">
        <v>50</v>
      </c>
      <c r="H4143" t="s">
        <v>58</v>
      </c>
      <c r="I4143" s="1">
        <v>16486</v>
      </c>
      <c r="J4143" s="2">
        <f>VLOOKUP(Oliusala[[#This Row],[tegund]],Tegundir!$B$2:$D$19,3,FALSE)*Oliusala[[#This Row],[magn]]/1000</f>
        <v>12.3645</v>
      </c>
      <c r="K4143">
        <v>2013</v>
      </c>
      <c r="L4143" t="s">
        <v>18</v>
      </c>
      <c r="M4143" s="144" t="s">
        <v>59</v>
      </c>
    </row>
    <row r="4144" spans="1:13" x14ac:dyDescent="0.2">
      <c r="A4144" t="s">
        <v>63</v>
      </c>
      <c r="B4144" s="144" t="s">
        <v>82</v>
      </c>
      <c r="C4144">
        <v>270</v>
      </c>
      <c r="D4144" t="str">
        <f>VLOOKUP(Oliusala[[#This Row],[postnumer]],Sveitarfelog[#All],4,FALSE)</f>
        <v>Mosfellsbær</v>
      </c>
      <c r="E4144" t="str">
        <f>VLOOKUP(Oliusala[[#This Row],[postnumer]],Sveitarfelog[#All],5,FALSE)</f>
        <v>Höfuðborgarsvæðið</v>
      </c>
      <c r="F4144" t="s">
        <v>20</v>
      </c>
      <c r="G4144" t="s">
        <v>50</v>
      </c>
      <c r="H4144" t="s">
        <v>58</v>
      </c>
      <c r="I4144" s="1">
        <v>314670</v>
      </c>
      <c r="J4144" s="2">
        <f>VLOOKUP(Oliusala[[#This Row],[tegund]],Tegundir!$B$2:$D$19,3,FALSE)*Oliusala[[#This Row],[magn]]/1000</f>
        <v>236.0025</v>
      </c>
      <c r="K4144">
        <v>2013</v>
      </c>
      <c r="L4144" t="s">
        <v>18</v>
      </c>
      <c r="M4144" s="144" t="s">
        <v>59</v>
      </c>
    </row>
    <row r="4145" spans="1:13" x14ac:dyDescent="0.2">
      <c r="A4145" t="s">
        <v>63</v>
      </c>
      <c r="B4145" s="144" t="s">
        <v>81</v>
      </c>
      <c r="C4145">
        <v>270</v>
      </c>
      <c r="D4145" t="str">
        <f>VLOOKUP(Oliusala[[#This Row],[postnumer]],Sveitarfelog[#All],4,FALSE)</f>
        <v>Mosfellsbær</v>
      </c>
      <c r="E4145" t="str">
        <f>VLOOKUP(Oliusala[[#This Row],[postnumer]],Sveitarfelog[#All],5,FALSE)</f>
        <v>Höfuðborgarsvæðið</v>
      </c>
      <c r="F4145" t="s">
        <v>20</v>
      </c>
      <c r="G4145" t="s">
        <v>50</v>
      </c>
      <c r="H4145" t="s">
        <v>58</v>
      </c>
      <c r="I4145" s="1">
        <v>3383751</v>
      </c>
      <c r="J4145" s="2">
        <f>VLOOKUP(Oliusala[[#This Row],[tegund]],Tegundir!$B$2:$D$19,3,FALSE)*Oliusala[[#This Row],[magn]]/1000</f>
        <v>2537.8132500000002</v>
      </c>
      <c r="K4145">
        <v>2013</v>
      </c>
      <c r="L4145" t="s">
        <v>18</v>
      </c>
      <c r="M4145" s="144" t="s">
        <v>59</v>
      </c>
    </row>
    <row r="4146" spans="1:13" x14ac:dyDescent="0.2">
      <c r="A4146" t="s">
        <v>63</v>
      </c>
      <c r="B4146" s="144" t="s">
        <v>84</v>
      </c>
      <c r="C4146">
        <v>300</v>
      </c>
      <c r="D4146" t="str">
        <f>VLOOKUP(Oliusala[[#This Row],[postnumer]],Sveitarfelog[#All],4,FALSE)</f>
        <v>Akraneskaupstaður,Hvalfjarðarsveit,Kjósarhreppur</v>
      </c>
      <c r="E4146" t="str">
        <f>VLOOKUP(Oliusala[[#This Row],[postnumer]],Sveitarfelog[#All],5,FALSE)</f>
        <v>Vesturland</v>
      </c>
      <c r="F4146" t="s">
        <v>20</v>
      </c>
      <c r="G4146" t="s">
        <v>50</v>
      </c>
      <c r="H4146" t="s">
        <v>58</v>
      </c>
      <c r="I4146" s="1">
        <v>1169546</v>
      </c>
      <c r="J4146" s="2">
        <f>VLOOKUP(Oliusala[[#This Row],[tegund]],Tegundir!$B$2:$D$19,3,FALSE)*Oliusala[[#This Row],[magn]]/1000</f>
        <v>877.15949999999998</v>
      </c>
      <c r="K4146">
        <v>2013</v>
      </c>
      <c r="L4146" t="s">
        <v>18</v>
      </c>
      <c r="M4146" s="144" t="s">
        <v>59</v>
      </c>
    </row>
    <row r="4147" spans="1:13" x14ac:dyDescent="0.2">
      <c r="A4147" t="s">
        <v>63</v>
      </c>
      <c r="B4147" s="144" t="s">
        <v>84</v>
      </c>
      <c r="C4147">
        <v>300</v>
      </c>
      <c r="D4147" t="str">
        <f>VLOOKUP(Oliusala[[#This Row],[postnumer]],Sveitarfelog[#All],4,FALSE)</f>
        <v>Akraneskaupstaður,Hvalfjarðarsveit,Kjósarhreppur</v>
      </c>
      <c r="E4147" t="str">
        <f>VLOOKUP(Oliusala[[#This Row],[postnumer]],Sveitarfelog[#All],5,FALSE)</f>
        <v>Vesturland</v>
      </c>
      <c r="F4147" t="s">
        <v>20</v>
      </c>
      <c r="G4147" t="s">
        <v>50</v>
      </c>
      <c r="H4147" t="s">
        <v>58</v>
      </c>
      <c r="I4147" s="1">
        <v>1640321</v>
      </c>
      <c r="J4147" s="2">
        <f>VLOOKUP(Oliusala[[#This Row],[tegund]],Tegundir!$B$2:$D$19,3,FALSE)*Oliusala[[#This Row],[magn]]/1000</f>
        <v>1230.2407499999999</v>
      </c>
      <c r="K4147">
        <v>2013</v>
      </c>
      <c r="L4147" t="s">
        <v>18</v>
      </c>
      <c r="M4147" s="144" t="s">
        <v>59</v>
      </c>
    </row>
    <row r="4148" spans="1:13" x14ac:dyDescent="0.2">
      <c r="A4148" t="s">
        <v>63</v>
      </c>
      <c r="B4148" s="144" t="s">
        <v>84</v>
      </c>
      <c r="C4148">
        <v>300</v>
      </c>
      <c r="D4148" t="str">
        <f>VLOOKUP(Oliusala[[#This Row],[postnumer]],Sveitarfelog[#All],4,FALSE)</f>
        <v>Akraneskaupstaður,Hvalfjarðarsveit,Kjósarhreppur</v>
      </c>
      <c r="E4148" t="str">
        <f>VLOOKUP(Oliusala[[#This Row],[postnumer]],Sveitarfelog[#All],5,FALSE)</f>
        <v>Vesturland</v>
      </c>
      <c r="F4148" t="s">
        <v>20</v>
      </c>
      <c r="G4148" t="s">
        <v>50</v>
      </c>
      <c r="H4148" t="s">
        <v>58</v>
      </c>
      <c r="I4148" s="1">
        <v>111151</v>
      </c>
      <c r="J4148" s="2">
        <f>VLOOKUP(Oliusala[[#This Row],[tegund]],Tegundir!$B$2:$D$19,3,FALSE)*Oliusala[[#This Row],[magn]]/1000</f>
        <v>83.363249999999994</v>
      </c>
      <c r="K4148">
        <v>2013</v>
      </c>
      <c r="L4148" t="s">
        <v>18</v>
      </c>
      <c r="M4148" s="144" t="s">
        <v>59</v>
      </c>
    </row>
    <row r="4149" spans="1:13" x14ac:dyDescent="0.2">
      <c r="A4149" t="s">
        <v>63</v>
      </c>
      <c r="B4149" s="144" t="s">
        <v>84</v>
      </c>
      <c r="C4149">
        <v>300</v>
      </c>
      <c r="D4149" t="str">
        <f>VLOOKUP(Oliusala[[#This Row],[postnumer]],Sveitarfelog[#All],4,FALSE)</f>
        <v>Akraneskaupstaður,Hvalfjarðarsveit,Kjósarhreppur</v>
      </c>
      <c r="E4149" t="str">
        <f>VLOOKUP(Oliusala[[#This Row],[postnumer]],Sveitarfelog[#All],5,FALSE)</f>
        <v>Vesturland</v>
      </c>
      <c r="F4149" t="s">
        <v>20</v>
      </c>
      <c r="G4149" t="s">
        <v>50</v>
      </c>
      <c r="H4149" t="s">
        <v>58</v>
      </c>
      <c r="I4149" s="1">
        <v>265740</v>
      </c>
      <c r="J4149" s="2">
        <f>VLOOKUP(Oliusala[[#This Row],[tegund]],Tegundir!$B$2:$D$19,3,FALSE)*Oliusala[[#This Row],[magn]]/1000</f>
        <v>199.30500000000001</v>
      </c>
      <c r="K4149">
        <v>2013</v>
      </c>
      <c r="L4149" t="s">
        <v>18</v>
      </c>
      <c r="M4149" s="144" t="s">
        <v>59</v>
      </c>
    </row>
    <row r="4150" spans="1:13" x14ac:dyDescent="0.2">
      <c r="A4150" t="s">
        <v>63</v>
      </c>
      <c r="B4150" s="144" t="s">
        <v>85</v>
      </c>
      <c r="C4150">
        <v>300</v>
      </c>
      <c r="D4150" t="str">
        <f>VLOOKUP(Oliusala[[#This Row],[postnumer]],Sveitarfelog[#All],4,FALSE)</f>
        <v>Akraneskaupstaður,Hvalfjarðarsveit,Kjósarhreppur</v>
      </c>
      <c r="E4150" t="str">
        <f>VLOOKUP(Oliusala[[#This Row],[postnumer]],Sveitarfelog[#All],5,FALSE)</f>
        <v>Vesturland</v>
      </c>
      <c r="F4150" t="s">
        <v>20</v>
      </c>
      <c r="G4150" t="s">
        <v>50</v>
      </c>
      <c r="H4150" t="s">
        <v>58</v>
      </c>
      <c r="I4150" s="1">
        <v>50594</v>
      </c>
      <c r="J4150" s="2">
        <f>VLOOKUP(Oliusala[[#This Row],[tegund]],Tegundir!$B$2:$D$19,3,FALSE)*Oliusala[[#This Row],[magn]]/1000</f>
        <v>37.945500000000003</v>
      </c>
      <c r="K4150">
        <v>2013</v>
      </c>
      <c r="L4150" t="s">
        <v>18</v>
      </c>
      <c r="M4150" s="144" t="s">
        <v>59</v>
      </c>
    </row>
    <row r="4151" spans="1:13" x14ac:dyDescent="0.2">
      <c r="A4151" t="s">
        <v>63</v>
      </c>
      <c r="B4151" s="144" t="s">
        <v>86</v>
      </c>
      <c r="C4151">
        <v>301</v>
      </c>
      <c r="D4151" t="str">
        <f>VLOOKUP(Oliusala[[#This Row],[postnumer]],Sveitarfelog[#All],4,FALSE)</f>
        <v>Akraneskaupstaður,Hvalfjarðarsveit,Kjósarhreppur</v>
      </c>
      <c r="E4151" t="str">
        <f>VLOOKUP(Oliusala[[#This Row],[postnumer]],Sveitarfelog[#All],5,FALSE)</f>
        <v>Vesturland</v>
      </c>
      <c r="F4151" t="s">
        <v>20</v>
      </c>
      <c r="G4151" t="s">
        <v>50</v>
      </c>
      <c r="H4151" t="s">
        <v>58</v>
      </c>
      <c r="I4151" s="1">
        <v>43570</v>
      </c>
      <c r="J4151" s="2">
        <f>VLOOKUP(Oliusala[[#This Row],[tegund]],Tegundir!$B$2:$D$19,3,FALSE)*Oliusala[[#This Row],[magn]]/1000</f>
        <v>32.677500000000002</v>
      </c>
      <c r="K4151">
        <v>2013</v>
      </c>
      <c r="L4151" t="s">
        <v>18</v>
      </c>
      <c r="M4151" s="144" t="s">
        <v>59</v>
      </c>
    </row>
    <row r="4152" spans="1:13" x14ac:dyDescent="0.2">
      <c r="A4152" t="s">
        <v>57</v>
      </c>
      <c r="B4152" s="144" t="s">
        <v>88</v>
      </c>
      <c r="C4152">
        <v>310</v>
      </c>
      <c r="D4152" t="str">
        <f>VLOOKUP(Oliusala[[#This Row],[postnumer]],Sveitarfelog[#All],4,FALSE)</f>
        <v>Borgarbyggð,Skorradalshreppur</v>
      </c>
      <c r="E4152" t="str">
        <f>VLOOKUP(Oliusala[[#This Row],[postnumer]],Sveitarfelog[#All],5,FALSE)</f>
        <v>Vesturland</v>
      </c>
      <c r="F4152" t="s">
        <v>20</v>
      </c>
      <c r="G4152" t="s">
        <v>50</v>
      </c>
      <c r="H4152" t="s">
        <v>58</v>
      </c>
      <c r="I4152" s="1">
        <v>23708</v>
      </c>
      <c r="J4152" s="2">
        <f>VLOOKUP(Oliusala[[#This Row],[tegund]],Tegundir!$B$2:$D$19,3,FALSE)*Oliusala[[#This Row],[magn]]/1000</f>
        <v>17.780999999999999</v>
      </c>
      <c r="K4152">
        <v>2013</v>
      </c>
      <c r="L4152" t="s">
        <v>18</v>
      </c>
      <c r="M4152" s="144" t="s">
        <v>59</v>
      </c>
    </row>
    <row r="4153" spans="1:13" x14ac:dyDescent="0.2">
      <c r="A4153" t="s">
        <v>63</v>
      </c>
      <c r="B4153" s="144" t="s">
        <v>88</v>
      </c>
      <c r="C4153">
        <v>310</v>
      </c>
      <c r="D4153" t="str">
        <f>VLOOKUP(Oliusala[[#This Row],[postnumer]],Sveitarfelog[#All],4,FALSE)</f>
        <v>Borgarbyggð,Skorradalshreppur</v>
      </c>
      <c r="E4153" t="str">
        <f>VLOOKUP(Oliusala[[#This Row],[postnumer]],Sveitarfelog[#All],5,FALSE)</f>
        <v>Vesturland</v>
      </c>
      <c r="F4153" t="s">
        <v>20</v>
      </c>
      <c r="G4153" t="s">
        <v>50</v>
      </c>
      <c r="H4153" t="s">
        <v>58</v>
      </c>
      <c r="I4153" s="1">
        <v>3740476</v>
      </c>
      <c r="J4153" s="2">
        <f>VLOOKUP(Oliusala[[#This Row],[tegund]],Tegundir!$B$2:$D$19,3,FALSE)*Oliusala[[#This Row],[magn]]/1000</f>
        <v>2805.357</v>
      </c>
      <c r="K4153">
        <v>2013</v>
      </c>
      <c r="L4153" t="s">
        <v>18</v>
      </c>
      <c r="M4153" s="144" t="s">
        <v>59</v>
      </c>
    </row>
    <row r="4154" spans="1:13" x14ac:dyDescent="0.2">
      <c r="A4154" t="s">
        <v>63</v>
      </c>
      <c r="B4154" s="144" t="s">
        <v>88</v>
      </c>
      <c r="C4154">
        <v>310</v>
      </c>
      <c r="D4154" t="str">
        <f>VLOOKUP(Oliusala[[#This Row],[postnumer]],Sveitarfelog[#All],4,FALSE)</f>
        <v>Borgarbyggð,Skorradalshreppur</v>
      </c>
      <c r="E4154" t="str">
        <f>VLOOKUP(Oliusala[[#This Row],[postnumer]],Sveitarfelog[#All],5,FALSE)</f>
        <v>Vesturland</v>
      </c>
      <c r="F4154" t="s">
        <v>46</v>
      </c>
      <c r="G4154" t="s">
        <v>50</v>
      </c>
      <c r="H4154" t="s">
        <v>58</v>
      </c>
      <c r="I4154" s="1">
        <v>2484</v>
      </c>
      <c r="J4154" s="2">
        <f>VLOOKUP(Oliusala[[#This Row],[tegund]],Tegundir!$B$2:$D$19,3,FALSE)*Oliusala[[#This Row],[magn]]/1000</f>
        <v>1.863</v>
      </c>
      <c r="K4154">
        <v>2013</v>
      </c>
      <c r="L4154" t="s">
        <v>18</v>
      </c>
      <c r="M4154" s="144" t="s">
        <v>59</v>
      </c>
    </row>
    <row r="4155" spans="1:13" x14ac:dyDescent="0.2">
      <c r="A4155" t="s">
        <v>63</v>
      </c>
      <c r="B4155" s="144" t="s">
        <v>89</v>
      </c>
      <c r="C4155">
        <v>311</v>
      </c>
      <c r="D4155" t="str">
        <f>VLOOKUP(Oliusala[[#This Row],[postnumer]],Sveitarfelog[#All],4,FALSE)</f>
        <v>Borgarbyggð,Skorradalshreppur</v>
      </c>
      <c r="E4155" t="str">
        <f>VLOOKUP(Oliusala[[#This Row],[postnumer]],Sveitarfelog[#All],5,FALSE)</f>
        <v>Vesturland</v>
      </c>
      <c r="F4155" t="s">
        <v>20</v>
      </c>
      <c r="G4155" t="s">
        <v>50</v>
      </c>
      <c r="H4155" t="s">
        <v>58</v>
      </c>
      <c r="I4155" s="1">
        <v>263373</v>
      </c>
      <c r="J4155" s="2">
        <f>VLOOKUP(Oliusala[[#This Row],[tegund]],Tegundir!$B$2:$D$19,3,FALSE)*Oliusala[[#This Row],[magn]]/1000</f>
        <v>197.52975000000001</v>
      </c>
      <c r="K4155">
        <v>2013</v>
      </c>
      <c r="L4155" t="s">
        <v>18</v>
      </c>
      <c r="M4155" s="144" t="s">
        <v>59</v>
      </c>
    </row>
    <row r="4156" spans="1:13" x14ac:dyDescent="0.2">
      <c r="A4156" t="s">
        <v>63</v>
      </c>
      <c r="B4156" s="144" t="s">
        <v>90</v>
      </c>
      <c r="C4156">
        <v>311</v>
      </c>
      <c r="D4156" t="str">
        <f>VLOOKUP(Oliusala[[#This Row],[postnumer]],Sveitarfelog[#All],4,FALSE)</f>
        <v>Borgarbyggð,Skorradalshreppur</v>
      </c>
      <c r="E4156" t="str">
        <f>VLOOKUP(Oliusala[[#This Row],[postnumer]],Sveitarfelog[#All],5,FALSE)</f>
        <v>Vesturland</v>
      </c>
      <c r="F4156" t="s">
        <v>20</v>
      </c>
      <c r="G4156" t="s">
        <v>50</v>
      </c>
      <c r="H4156" t="s">
        <v>58</v>
      </c>
      <c r="I4156" s="1">
        <v>178300</v>
      </c>
      <c r="J4156" s="2">
        <f>VLOOKUP(Oliusala[[#This Row],[tegund]],Tegundir!$B$2:$D$19,3,FALSE)*Oliusala[[#This Row],[magn]]/1000</f>
        <v>133.72499999999999</v>
      </c>
      <c r="K4156">
        <v>2013</v>
      </c>
      <c r="L4156" t="s">
        <v>18</v>
      </c>
      <c r="M4156" s="144" t="s">
        <v>59</v>
      </c>
    </row>
    <row r="4157" spans="1:13" x14ac:dyDescent="0.2">
      <c r="A4157" t="s">
        <v>63</v>
      </c>
      <c r="B4157" s="144" t="s">
        <v>91</v>
      </c>
      <c r="C4157">
        <v>311</v>
      </c>
      <c r="D4157" t="str">
        <f>VLOOKUP(Oliusala[[#This Row],[postnumer]],Sveitarfelog[#All],4,FALSE)</f>
        <v>Borgarbyggð,Skorradalshreppur</v>
      </c>
      <c r="E4157" t="str">
        <f>VLOOKUP(Oliusala[[#This Row],[postnumer]],Sveitarfelog[#All],5,FALSE)</f>
        <v>Vesturland</v>
      </c>
      <c r="F4157" t="s">
        <v>20</v>
      </c>
      <c r="G4157" t="s">
        <v>50</v>
      </c>
      <c r="H4157" t="s">
        <v>58</v>
      </c>
      <c r="I4157" s="1">
        <v>38271</v>
      </c>
      <c r="J4157" s="2">
        <f>VLOOKUP(Oliusala[[#This Row],[tegund]],Tegundir!$B$2:$D$19,3,FALSE)*Oliusala[[#This Row],[magn]]/1000</f>
        <v>28.703250000000001</v>
      </c>
      <c r="K4157">
        <v>2013</v>
      </c>
      <c r="L4157" t="s">
        <v>18</v>
      </c>
      <c r="M4157" s="144" t="s">
        <v>59</v>
      </c>
    </row>
    <row r="4158" spans="1:13" x14ac:dyDescent="0.2">
      <c r="A4158" t="s">
        <v>63</v>
      </c>
      <c r="B4158" s="144" t="s">
        <v>92</v>
      </c>
      <c r="C4158">
        <v>311</v>
      </c>
      <c r="D4158" t="str">
        <f>VLOOKUP(Oliusala[[#This Row],[postnumer]],Sveitarfelog[#All],4,FALSE)</f>
        <v>Borgarbyggð,Skorradalshreppur</v>
      </c>
      <c r="E4158" t="str">
        <f>VLOOKUP(Oliusala[[#This Row],[postnumer]],Sveitarfelog[#All],5,FALSE)</f>
        <v>Vesturland</v>
      </c>
      <c r="F4158" t="s">
        <v>20</v>
      </c>
      <c r="G4158" t="s">
        <v>50</v>
      </c>
      <c r="H4158" t="s">
        <v>58</v>
      </c>
      <c r="I4158" s="1">
        <v>147388</v>
      </c>
      <c r="J4158" s="2">
        <f>VLOOKUP(Oliusala[[#This Row],[tegund]],Tegundir!$B$2:$D$19,3,FALSE)*Oliusala[[#This Row],[magn]]/1000</f>
        <v>110.541</v>
      </c>
      <c r="K4158">
        <v>2013</v>
      </c>
      <c r="L4158" t="s">
        <v>18</v>
      </c>
      <c r="M4158" s="144" t="s">
        <v>59</v>
      </c>
    </row>
    <row r="4159" spans="1:13" x14ac:dyDescent="0.2">
      <c r="A4159" t="s">
        <v>63</v>
      </c>
      <c r="B4159" s="144" t="s">
        <v>93</v>
      </c>
      <c r="C4159">
        <v>311</v>
      </c>
      <c r="D4159" t="str">
        <f>VLOOKUP(Oliusala[[#This Row],[postnumer]],Sveitarfelog[#All],4,FALSE)</f>
        <v>Borgarbyggð,Skorradalshreppur</v>
      </c>
      <c r="E4159" t="str">
        <f>VLOOKUP(Oliusala[[#This Row],[postnumer]],Sveitarfelog[#All],5,FALSE)</f>
        <v>Vesturland</v>
      </c>
      <c r="F4159" t="s">
        <v>20</v>
      </c>
      <c r="G4159" t="s">
        <v>50</v>
      </c>
      <c r="H4159" t="s">
        <v>58</v>
      </c>
      <c r="I4159" s="1">
        <v>168718</v>
      </c>
      <c r="J4159" s="2">
        <f>VLOOKUP(Oliusala[[#This Row],[tegund]],Tegundir!$B$2:$D$19,3,FALSE)*Oliusala[[#This Row],[magn]]/1000</f>
        <v>126.5385</v>
      </c>
      <c r="K4159">
        <v>2013</v>
      </c>
      <c r="L4159" t="s">
        <v>18</v>
      </c>
      <c r="M4159" s="144" t="s">
        <v>59</v>
      </c>
    </row>
    <row r="4160" spans="1:13" x14ac:dyDescent="0.2">
      <c r="A4160" t="s">
        <v>57</v>
      </c>
      <c r="B4160" s="144" t="s">
        <v>76</v>
      </c>
      <c r="C4160">
        <v>340</v>
      </c>
      <c r="D4160" t="str">
        <f>VLOOKUP(Oliusala[[#This Row],[postnumer]],Sveitarfelog[#All],4,FALSE)</f>
        <v>Eyja- og Miklaholtshreppur,Sveitarfélagið Stykkishólmur</v>
      </c>
      <c r="E4160" t="str">
        <f>VLOOKUP(Oliusala[[#This Row],[postnumer]],Sveitarfelog[#All],5,FALSE)</f>
        <v>Vesturland</v>
      </c>
      <c r="F4160" t="s">
        <v>20</v>
      </c>
      <c r="G4160" t="s">
        <v>50</v>
      </c>
      <c r="H4160" t="s">
        <v>58</v>
      </c>
      <c r="I4160" s="1">
        <v>7456</v>
      </c>
      <c r="J4160" s="2">
        <f>VLOOKUP(Oliusala[[#This Row],[tegund]],Tegundir!$B$2:$D$19,3,FALSE)*Oliusala[[#This Row],[magn]]/1000</f>
        <v>5.5919999999999996</v>
      </c>
      <c r="K4160">
        <v>2013</v>
      </c>
      <c r="L4160" t="s">
        <v>18</v>
      </c>
      <c r="M4160" s="144" t="s">
        <v>59</v>
      </c>
    </row>
    <row r="4161" spans="1:13" x14ac:dyDescent="0.2">
      <c r="A4161" t="s">
        <v>63</v>
      </c>
      <c r="B4161" s="144" t="s">
        <v>76</v>
      </c>
      <c r="C4161">
        <v>340</v>
      </c>
      <c r="D4161" t="str">
        <f>VLOOKUP(Oliusala[[#This Row],[postnumer]],Sveitarfelog[#All],4,FALSE)</f>
        <v>Eyja- og Miklaholtshreppur,Sveitarfélagið Stykkishólmur</v>
      </c>
      <c r="E4161" t="str">
        <f>VLOOKUP(Oliusala[[#This Row],[postnumer]],Sveitarfelog[#All],5,FALSE)</f>
        <v>Vesturland</v>
      </c>
      <c r="F4161" t="s">
        <v>20</v>
      </c>
      <c r="G4161" t="s">
        <v>50</v>
      </c>
      <c r="H4161" t="s">
        <v>58</v>
      </c>
      <c r="I4161" s="1">
        <v>735624</v>
      </c>
      <c r="J4161" s="2">
        <f>VLOOKUP(Oliusala[[#This Row],[tegund]],Tegundir!$B$2:$D$19,3,FALSE)*Oliusala[[#This Row],[magn]]/1000</f>
        <v>551.71799999999996</v>
      </c>
      <c r="K4161">
        <v>2013</v>
      </c>
      <c r="L4161" t="s">
        <v>18</v>
      </c>
      <c r="M4161" s="144" t="s">
        <v>59</v>
      </c>
    </row>
    <row r="4162" spans="1:13" x14ac:dyDescent="0.2">
      <c r="A4162" t="s">
        <v>63</v>
      </c>
      <c r="B4162" s="144" t="s">
        <v>87</v>
      </c>
      <c r="C4162">
        <v>350</v>
      </c>
      <c r="D4162" t="str">
        <f>VLOOKUP(Oliusala[[#This Row],[postnumer]],Sveitarfelog[#All],4,FALSE)</f>
        <v>Grundarfjarðarbær</v>
      </c>
      <c r="E4162" t="str">
        <f>VLOOKUP(Oliusala[[#This Row],[postnumer]],Sveitarfelog[#All],5,FALSE)</f>
        <v>Vesturland</v>
      </c>
      <c r="F4162" t="s">
        <v>20</v>
      </c>
      <c r="G4162" t="s">
        <v>50</v>
      </c>
      <c r="H4162" t="s">
        <v>58</v>
      </c>
      <c r="I4162" s="1">
        <v>238036</v>
      </c>
      <c r="J4162" s="2">
        <f>VLOOKUP(Oliusala[[#This Row],[tegund]],Tegundir!$B$2:$D$19,3,FALSE)*Oliusala[[#This Row],[magn]]/1000</f>
        <v>178.52699999999999</v>
      </c>
      <c r="K4162">
        <v>2013</v>
      </c>
      <c r="L4162" t="s">
        <v>18</v>
      </c>
      <c r="M4162" s="144" t="s">
        <v>59</v>
      </c>
    </row>
    <row r="4163" spans="1:13" x14ac:dyDescent="0.2">
      <c r="A4163" t="s">
        <v>63</v>
      </c>
      <c r="B4163" s="144" t="s">
        <v>87</v>
      </c>
      <c r="C4163">
        <v>350</v>
      </c>
      <c r="D4163" t="str">
        <f>VLOOKUP(Oliusala[[#This Row],[postnumer]],Sveitarfelog[#All],4,FALSE)</f>
        <v>Grundarfjarðarbær</v>
      </c>
      <c r="E4163" t="str">
        <f>VLOOKUP(Oliusala[[#This Row],[postnumer]],Sveitarfelog[#All],5,FALSE)</f>
        <v>Vesturland</v>
      </c>
      <c r="F4163" t="s">
        <v>20</v>
      </c>
      <c r="G4163" t="s">
        <v>50</v>
      </c>
      <c r="H4163" t="s">
        <v>58</v>
      </c>
      <c r="I4163" s="1">
        <v>192577</v>
      </c>
      <c r="J4163" s="2">
        <f>VLOOKUP(Oliusala[[#This Row],[tegund]],Tegundir!$B$2:$D$19,3,FALSE)*Oliusala[[#This Row],[magn]]/1000</f>
        <v>144.43275</v>
      </c>
      <c r="K4163">
        <v>2013</v>
      </c>
      <c r="L4163" t="s">
        <v>18</v>
      </c>
      <c r="M4163" s="144" t="s">
        <v>59</v>
      </c>
    </row>
    <row r="4164" spans="1:13" x14ac:dyDescent="0.2">
      <c r="A4164" t="s">
        <v>63</v>
      </c>
      <c r="B4164" s="144" t="s">
        <v>98</v>
      </c>
      <c r="C4164">
        <v>355</v>
      </c>
      <c r="D4164" t="str">
        <f>VLOOKUP(Oliusala[[#This Row],[postnumer]],Sveitarfelog[#All],4,FALSE)</f>
        <v>Snæfellsbær</v>
      </c>
      <c r="E4164" t="str">
        <f>VLOOKUP(Oliusala[[#This Row],[postnumer]],Sveitarfelog[#All],5,FALSE)</f>
        <v>Vesturland</v>
      </c>
      <c r="F4164" t="s">
        <v>20</v>
      </c>
      <c r="G4164" t="s">
        <v>50</v>
      </c>
      <c r="H4164" t="s">
        <v>58</v>
      </c>
      <c r="I4164" s="1">
        <v>41761</v>
      </c>
      <c r="J4164" s="2">
        <f>VLOOKUP(Oliusala[[#This Row],[tegund]],Tegundir!$B$2:$D$19,3,FALSE)*Oliusala[[#This Row],[magn]]/1000</f>
        <v>31.32075</v>
      </c>
      <c r="K4164">
        <v>2013</v>
      </c>
      <c r="L4164" t="s">
        <v>18</v>
      </c>
      <c r="M4164" s="144" t="s">
        <v>59</v>
      </c>
    </row>
    <row r="4165" spans="1:13" x14ac:dyDescent="0.2">
      <c r="A4165" t="s">
        <v>63</v>
      </c>
      <c r="B4165" s="144" t="s">
        <v>67</v>
      </c>
      <c r="C4165">
        <v>355</v>
      </c>
      <c r="D4165" t="str">
        <f>VLOOKUP(Oliusala[[#This Row],[postnumer]],Sveitarfelog[#All],4,FALSE)</f>
        <v>Snæfellsbær</v>
      </c>
      <c r="E4165" t="str">
        <f>VLOOKUP(Oliusala[[#This Row],[postnumer]],Sveitarfelog[#All],5,FALSE)</f>
        <v>Vesturland</v>
      </c>
      <c r="F4165" t="s">
        <v>20</v>
      </c>
      <c r="G4165" t="s">
        <v>50</v>
      </c>
      <c r="H4165" t="s">
        <v>58</v>
      </c>
      <c r="I4165" s="1">
        <v>556401</v>
      </c>
      <c r="J4165" s="2">
        <f>VLOOKUP(Oliusala[[#This Row],[tegund]],Tegundir!$B$2:$D$19,3,FALSE)*Oliusala[[#This Row],[magn]]/1000</f>
        <v>417.30074999999999</v>
      </c>
      <c r="K4165">
        <v>2013</v>
      </c>
      <c r="L4165" t="s">
        <v>18</v>
      </c>
      <c r="M4165" s="144" t="s">
        <v>59</v>
      </c>
    </row>
    <row r="4166" spans="1:13" x14ac:dyDescent="0.2">
      <c r="A4166" t="s">
        <v>63</v>
      </c>
      <c r="B4166" s="144" t="s">
        <v>99</v>
      </c>
      <c r="C4166">
        <v>360</v>
      </c>
      <c r="D4166" t="str">
        <f>VLOOKUP(Oliusala[[#This Row],[postnumer]],Sveitarfelog[#All],4,FALSE)</f>
        <v>Snæfellsbær</v>
      </c>
      <c r="E4166" t="str">
        <f>VLOOKUP(Oliusala[[#This Row],[postnumer]],Sveitarfelog[#All],5,FALSE)</f>
        <v>Vesturland</v>
      </c>
      <c r="F4166" t="s">
        <v>20</v>
      </c>
      <c r="G4166" t="s">
        <v>50</v>
      </c>
      <c r="H4166" t="s">
        <v>58</v>
      </c>
      <c r="I4166" s="1">
        <v>169352</v>
      </c>
      <c r="J4166" s="2">
        <f>VLOOKUP(Oliusala[[#This Row],[tegund]],Tegundir!$B$2:$D$19,3,FALSE)*Oliusala[[#This Row],[magn]]/1000</f>
        <v>127.014</v>
      </c>
      <c r="K4166">
        <v>2013</v>
      </c>
      <c r="L4166" t="s">
        <v>18</v>
      </c>
      <c r="M4166" s="144" t="s">
        <v>59</v>
      </c>
    </row>
    <row r="4167" spans="1:13" x14ac:dyDescent="0.2">
      <c r="A4167" t="s">
        <v>63</v>
      </c>
      <c r="B4167" s="144" t="s">
        <v>101</v>
      </c>
      <c r="C4167">
        <v>370</v>
      </c>
      <c r="D4167" t="str">
        <f>VLOOKUP(Oliusala[[#This Row],[postnumer]],Sveitarfelog[#All],4,FALSE)</f>
        <v>Dalabyggð</v>
      </c>
      <c r="E4167" t="str">
        <f>VLOOKUP(Oliusala[[#This Row],[postnumer]],Sveitarfelog[#All],5,FALSE)</f>
        <v>Vesturland</v>
      </c>
      <c r="F4167" t="s">
        <v>20</v>
      </c>
      <c r="G4167" t="s">
        <v>50</v>
      </c>
      <c r="H4167" t="s">
        <v>58</v>
      </c>
      <c r="I4167" s="1">
        <v>419127</v>
      </c>
      <c r="J4167" s="2">
        <f>VLOOKUP(Oliusala[[#This Row],[tegund]],Tegundir!$B$2:$D$19,3,FALSE)*Oliusala[[#This Row],[magn]]/1000</f>
        <v>314.34525000000002</v>
      </c>
      <c r="K4167">
        <v>2013</v>
      </c>
      <c r="L4167" t="s">
        <v>18</v>
      </c>
      <c r="M4167" s="144" t="s">
        <v>59</v>
      </c>
    </row>
    <row r="4168" spans="1:13" x14ac:dyDescent="0.2">
      <c r="A4168" t="s">
        <v>63</v>
      </c>
      <c r="B4168" s="144" t="s">
        <v>103</v>
      </c>
      <c r="C4168">
        <v>371</v>
      </c>
      <c r="D4168" t="str">
        <f>VLOOKUP(Oliusala[[#This Row],[postnumer]],Sveitarfelog[#All],4,FALSE)</f>
        <v>Dalabyggð</v>
      </c>
      <c r="E4168" t="str">
        <f>VLOOKUP(Oliusala[[#This Row],[postnumer]],Sveitarfelog[#All],5,FALSE)</f>
        <v>Vesturland</v>
      </c>
      <c r="F4168" t="s">
        <v>20</v>
      </c>
      <c r="G4168" t="s">
        <v>50</v>
      </c>
      <c r="H4168" t="s">
        <v>58</v>
      </c>
      <c r="I4168" s="1">
        <v>10603</v>
      </c>
      <c r="J4168" s="2">
        <f>VLOOKUP(Oliusala[[#This Row],[tegund]],Tegundir!$B$2:$D$19,3,FALSE)*Oliusala[[#This Row],[magn]]/1000</f>
        <v>7.9522500000000003</v>
      </c>
      <c r="K4168">
        <v>2013</v>
      </c>
      <c r="L4168" t="s">
        <v>18</v>
      </c>
      <c r="M4168" s="144" t="s">
        <v>59</v>
      </c>
    </row>
    <row r="4169" spans="1:13" x14ac:dyDescent="0.2">
      <c r="A4169" t="s">
        <v>63</v>
      </c>
      <c r="B4169" s="144" t="s">
        <v>104</v>
      </c>
      <c r="C4169">
        <v>380</v>
      </c>
      <c r="D4169" t="str">
        <f>VLOOKUP(Oliusala[[#This Row],[postnumer]],Sveitarfelog[#All],4,FALSE)</f>
        <v>Reykhólahreppur</v>
      </c>
      <c r="E4169" t="str">
        <f>VLOOKUP(Oliusala[[#This Row],[postnumer]],Sveitarfelog[#All],5,FALSE)</f>
        <v>Vestfirðir</v>
      </c>
      <c r="F4169" t="s">
        <v>20</v>
      </c>
      <c r="G4169" t="s">
        <v>50</v>
      </c>
      <c r="H4169" t="s">
        <v>58</v>
      </c>
      <c r="I4169" s="1">
        <v>65259</v>
      </c>
      <c r="J4169" s="2">
        <f>VLOOKUP(Oliusala[[#This Row],[tegund]],Tegundir!$B$2:$D$19,3,FALSE)*Oliusala[[#This Row],[magn]]/1000</f>
        <v>48.944249999999997</v>
      </c>
      <c r="K4169">
        <v>2013</v>
      </c>
      <c r="L4169" t="s">
        <v>18</v>
      </c>
      <c r="M4169" s="144" t="s">
        <v>59</v>
      </c>
    </row>
    <row r="4170" spans="1:13" x14ac:dyDescent="0.2">
      <c r="A4170" t="s">
        <v>63</v>
      </c>
      <c r="B4170" s="144" t="s">
        <v>106</v>
      </c>
      <c r="C4170">
        <v>380</v>
      </c>
      <c r="D4170" t="str">
        <f>VLOOKUP(Oliusala[[#This Row],[postnumer]],Sveitarfelog[#All],4,FALSE)</f>
        <v>Reykhólahreppur</v>
      </c>
      <c r="E4170" t="str">
        <f>VLOOKUP(Oliusala[[#This Row],[postnumer]],Sveitarfelog[#All],5,FALSE)</f>
        <v>Vestfirðir</v>
      </c>
      <c r="F4170" t="s">
        <v>20</v>
      </c>
      <c r="G4170" t="s">
        <v>50</v>
      </c>
      <c r="H4170" t="s">
        <v>58</v>
      </c>
      <c r="I4170" s="1">
        <v>43864</v>
      </c>
      <c r="J4170" s="2">
        <f>VLOOKUP(Oliusala[[#This Row],[tegund]],Tegundir!$B$2:$D$19,3,FALSE)*Oliusala[[#This Row],[magn]]/1000</f>
        <v>32.898000000000003</v>
      </c>
      <c r="K4170">
        <v>2013</v>
      </c>
      <c r="L4170" t="s">
        <v>18</v>
      </c>
      <c r="M4170" s="144" t="s">
        <v>59</v>
      </c>
    </row>
    <row r="4171" spans="1:13" x14ac:dyDescent="0.2">
      <c r="A4171" t="s">
        <v>63</v>
      </c>
      <c r="B4171" s="144" t="s">
        <v>105</v>
      </c>
      <c r="C4171">
        <v>380</v>
      </c>
      <c r="D4171" t="str">
        <f>VLOOKUP(Oliusala[[#This Row],[postnumer]],Sveitarfelog[#All],4,FALSE)</f>
        <v>Reykhólahreppur</v>
      </c>
      <c r="E4171" t="str">
        <f>VLOOKUP(Oliusala[[#This Row],[postnumer]],Sveitarfelog[#All],5,FALSE)</f>
        <v>Vestfirðir</v>
      </c>
      <c r="F4171" t="s">
        <v>20</v>
      </c>
      <c r="G4171" t="s">
        <v>50</v>
      </c>
      <c r="H4171" t="s">
        <v>58</v>
      </c>
      <c r="I4171" s="1">
        <v>89616</v>
      </c>
      <c r="J4171" s="2">
        <f>VLOOKUP(Oliusala[[#This Row],[tegund]],Tegundir!$B$2:$D$19,3,FALSE)*Oliusala[[#This Row],[magn]]/1000</f>
        <v>67.212000000000003</v>
      </c>
      <c r="K4171">
        <v>2013</v>
      </c>
      <c r="L4171" t="s">
        <v>18</v>
      </c>
      <c r="M4171" s="144" t="s">
        <v>59</v>
      </c>
    </row>
    <row r="4172" spans="1:13" x14ac:dyDescent="0.2">
      <c r="A4172" t="s">
        <v>63</v>
      </c>
      <c r="B4172" s="144" t="s">
        <v>83</v>
      </c>
      <c r="C4172">
        <v>400</v>
      </c>
      <c r="D4172" t="str">
        <f>VLOOKUP(Oliusala[[#This Row],[postnumer]],Sveitarfelog[#All],4,FALSE)</f>
        <v>Ísafjarðarbær</v>
      </c>
      <c r="E4172" t="str">
        <f>VLOOKUP(Oliusala[[#This Row],[postnumer]],Sveitarfelog[#All],5,FALSE)</f>
        <v>Vestfirðir</v>
      </c>
      <c r="F4172" t="s">
        <v>20</v>
      </c>
      <c r="G4172" t="s">
        <v>50</v>
      </c>
      <c r="H4172" t="s">
        <v>58</v>
      </c>
      <c r="I4172" s="1">
        <v>1016147</v>
      </c>
      <c r="J4172" s="2">
        <f>VLOOKUP(Oliusala[[#This Row],[tegund]],Tegundir!$B$2:$D$19,3,FALSE)*Oliusala[[#This Row],[magn]]/1000</f>
        <v>762.11024999999995</v>
      </c>
      <c r="K4172">
        <v>2013</v>
      </c>
      <c r="L4172" t="s">
        <v>18</v>
      </c>
      <c r="M4172" s="144" t="s">
        <v>59</v>
      </c>
    </row>
    <row r="4173" spans="1:13" x14ac:dyDescent="0.2">
      <c r="A4173" t="s">
        <v>63</v>
      </c>
      <c r="B4173" s="144" t="s">
        <v>83</v>
      </c>
      <c r="C4173">
        <v>400</v>
      </c>
      <c r="D4173" t="str">
        <f>VLOOKUP(Oliusala[[#This Row],[postnumer]],Sveitarfelog[#All],4,FALSE)</f>
        <v>Ísafjarðarbær</v>
      </c>
      <c r="E4173" t="str">
        <f>VLOOKUP(Oliusala[[#This Row],[postnumer]],Sveitarfelog[#All],5,FALSE)</f>
        <v>Vestfirðir</v>
      </c>
      <c r="F4173" t="s">
        <v>20</v>
      </c>
      <c r="G4173" t="s">
        <v>50</v>
      </c>
      <c r="H4173" t="s">
        <v>58</v>
      </c>
      <c r="I4173" s="1">
        <v>509315</v>
      </c>
      <c r="J4173" s="2">
        <f>VLOOKUP(Oliusala[[#This Row],[tegund]],Tegundir!$B$2:$D$19,3,FALSE)*Oliusala[[#This Row],[magn]]/1000</f>
        <v>381.98624999999998</v>
      </c>
      <c r="K4173">
        <v>2013</v>
      </c>
      <c r="L4173" t="s">
        <v>18</v>
      </c>
      <c r="M4173" s="144" t="s">
        <v>59</v>
      </c>
    </row>
    <row r="4174" spans="1:13" x14ac:dyDescent="0.2">
      <c r="A4174" t="s">
        <v>57</v>
      </c>
      <c r="B4174" s="144" t="s">
        <v>107</v>
      </c>
      <c r="C4174">
        <v>415</v>
      </c>
      <c r="D4174" t="str">
        <f>VLOOKUP(Oliusala[[#This Row],[postnumer]],Sveitarfelog[#All],4,FALSE)</f>
        <v>Bolungarvíkurkaupstaður</v>
      </c>
      <c r="E4174" t="str">
        <f>VLOOKUP(Oliusala[[#This Row],[postnumer]],Sveitarfelog[#All],5,FALSE)</f>
        <v>Vestfirðir</v>
      </c>
      <c r="F4174" t="s">
        <v>20</v>
      </c>
      <c r="G4174" t="s">
        <v>50</v>
      </c>
      <c r="H4174" t="s">
        <v>60</v>
      </c>
      <c r="I4174" s="1">
        <v>5002</v>
      </c>
      <c r="J4174" s="2">
        <f>VLOOKUP(Oliusala[[#This Row],[tegund]],Tegundir!$B$2:$D$19,3,FALSE)*Oliusala[[#This Row],[magn]]/1000</f>
        <v>3.7515000000000001</v>
      </c>
      <c r="K4174">
        <v>2013</v>
      </c>
      <c r="L4174" t="s">
        <v>18</v>
      </c>
      <c r="M4174" s="144" t="s">
        <v>59</v>
      </c>
    </row>
    <row r="4175" spans="1:13" x14ac:dyDescent="0.2">
      <c r="A4175" t="s">
        <v>63</v>
      </c>
      <c r="B4175" s="144" t="s">
        <v>107</v>
      </c>
      <c r="C4175">
        <v>415</v>
      </c>
      <c r="D4175" t="str">
        <f>VLOOKUP(Oliusala[[#This Row],[postnumer]],Sveitarfelog[#All],4,FALSE)</f>
        <v>Bolungarvíkurkaupstaður</v>
      </c>
      <c r="E4175" t="str">
        <f>VLOOKUP(Oliusala[[#This Row],[postnumer]],Sveitarfelog[#All],5,FALSE)</f>
        <v>Vestfirðir</v>
      </c>
      <c r="F4175" t="s">
        <v>20</v>
      </c>
      <c r="G4175" t="s">
        <v>50</v>
      </c>
      <c r="H4175" t="s">
        <v>58</v>
      </c>
      <c r="I4175" s="1">
        <v>272874</v>
      </c>
      <c r="J4175" s="2">
        <f>VLOOKUP(Oliusala[[#This Row],[tegund]],Tegundir!$B$2:$D$19,3,FALSE)*Oliusala[[#This Row],[magn]]/1000</f>
        <v>204.65549999999999</v>
      </c>
      <c r="K4175">
        <v>2013</v>
      </c>
      <c r="L4175" t="s">
        <v>18</v>
      </c>
      <c r="M4175" s="144" t="s">
        <v>59</v>
      </c>
    </row>
    <row r="4176" spans="1:13" x14ac:dyDescent="0.2">
      <c r="A4176" t="s">
        <v>57</v>
      </c>
      <c r="B4176" s="144" t="s">
        <v>109</v>
      </c>
      <c r="C4176">
        <v>420</v>
      </c>
      <c r="D4176" t="str">
        <f>VLOOKUP(Oliusala[[#This Row],[postnumer]],Sveitarfelog[#All],4,FALSE)</f>
        <v>Súðavíkurhreppur</v>
      </c>
      <c r="E4176" t="str">
        <f>VLOOKUP(Oliusala[[#This Row],[postnumer]],Sveitarfelog[#All],5,FALSE)</f>
        <v>Vestfirðir</v>
      </c>
      <c r="F4176" t="s">
        <v>20</v>
      </c>
      <c r="G4176" t="s">
        <v>50</v>
      </c>
      <c r="H4176" t="s">
        <v>60</v>
      </c>
      <c r="I4176" s="1">
        <v>1045</v>
      </c>
      <c r="J4176" s="2">
        <f>VLOOKUP(Oliusala[[#This Row],[tegund]],Tegundir!$B$2:$D$19,3,FALSE)*Oliusala[[#This Row],[magn]]/1000</f>
        <v>0.78374999999999995</v>
      </c>
      <c r="K4176">
        <v>2013</v>
      </c>
      <c r="L4176" t="s">
        <v>18</v>
      </c>
      <c r="M4176" s="144" t="s">
        <v>59</v>
      </c>
    </row>
    <row r="4177" spans="1:13" x14ac:dyDescent="0.2">
      <c r="A4177" t="s">
        <v>63</v>
      </c>
      <c r="B4177" s="144" t="s">
        <v>109</v>
      </c>
      <c r="C4177">
        <v>420</v>
      </c>
      <c r="D4177" t="str">
        <f>VLOOKUP(Oliusala[[#This Row],[postnumer]],Sveitarfelog[#All],4,FALSE)</f>
        <v>Súðavíkurhreppur</v>
      </c>
      <c r="E4177" t="str">
        <f>VLOOKUP(Oliusala[[#This Row],[postnumer]],Sveitarfelog[#All],5,FALSE)</f>
        <v>Vestfirðir</v>
      </c>
      <c r="F4177" t="s">
        <v>20</v>
      </c>
      <c r="G4177" t="s">
        <v>50</v>
      </c>
      <c r="H4177" t="s">
        <v>58</v>
      </c>
      <c r="I4177" s="1">
        <v>48707</v>
      </c>
      <c r="J4177" s="2">
        <f>VLOOKUP(Oliusala[[#This Row],[tegund]],Tegundir!$B$2:$D$19,3,FALSE)*Oliusala[[#This Row],[magn]]/1000</f>
        <v>36.530250000000002</v>
      </c>
      <c r="K4177">
        <v>2013</v>
      </c>
      <c r="L4177" t="s">
        <v>18</v>
      </c>
      <c r="M4177" s="144" t="s">
        <v>59</v>
      </c>
    </row>
    <row r="4178" spans="1:13" x14ac:dyDescent="0.2">
      <c r="A4178" t="s">
        <v>63</v>
      </c>
      <c r="B4178" s="144" t="s">
        <v>110</v>
      </c>
      <c r="C4178">
        <v>420</v>
      </c>
      <c r="D4178" t="str">
        <f>VLOOKUP(Oliusala[[#This Row],[postnumer]],Sveitarfelog[#All],4,FALSE)</f>
        <v>Súðavíkurhreppur</v>
      </c>
      <c r="E4178" t="str">
        <f>VLOOKUP(Oliusala[[#This Row],[postnumer]],Sveitarfelog[#All],5,FALSE)</f>
        <v>Vestfirðir</v>
      </c>
      <c r="F4178" t="s">
        <v>20</v>
      </c>
      <c r="G4178" t="s">
        <v>50</v>
      </c>
      <c r="H4178" t="s">
        <v>58</v>
      </c>
      <c r="I4178" s="1">
        <v>107472</v>
      </c>
      <c r="J4178" s="2">
        <f>VLOOKUP(Oliusala[[#This Row],[tegund]],Tegundir!$B$2:$D$19,3,FALSE)*Oliusala[[#This Row],[magn]]/1000</f>
        <v>80.603999999999999</v>
      </c>
      <c r="K4178">
        <v>2013</v>
      </c>
      <c r="L4178" t="s">
        <v>18</v>
      </c>
      <c r="M4178" s="144" t="s">
        <v>59</v>
      </c>
    </row>
    <row r="4179" spans="1:13" x14ac:dyDescent="0.2">
      <c r="A4179" t="s">
        <v>63</v>
      </c>
      <c r="B4179" s="144" t="s">
        <v>112</v>
      </c>
      <c r="C4179">
        <v>425</v>
      </c>
      <c r="D4179" t="str">
        <f>VLOOKUP(Oliusala[[#This Row],[postnumer]],Sveitarfelog[#All],4,FALSE)</f>
        <v>Ísafjarðarbær</v>
      </c>
      <c r="E4179" t="str">
        <f>VLOOKUP(Oliusala[[#This Row],[postnumer]],Sveitarfelog[#All],5,FALSE)</f>
        <v>Vestfirðir</v>
      </c>
      <c r="F4179" t="s">
        <v>20</v>
      </c>
      <c r="G4179" t="s">
        <v>50</v>
      </c>
      <c r="H4179" t="s">
        <v>58</v>
      </c>
      <c r="I4179" s="1">
        <v>56126</v>
      </c>
      <c r="J4179" s="2">
        <f>VLOOKUP(Oliusala[[#This Row],[tegund]],Tegundir!$B$2:$D$19,3,FALSE)*Oliusala[[#This Row],[magn]]/1000</f>
        <v>42.094499999999996</v>
      </c>
      <c r="K4179">
        <v>2013</v>
      </c>
      <c r="L4179" t="s">
        <v>18</v>
      </c>
      <c r="M4179" s="144" t="s">
        <v>59</v>
      </c>
    </row>
    <row r="4180" spans="1:13" x14ac:dyDescent="0.2">
      <c r="A4180" t="s">
        <v>63</v>
      </c>
      <c r="B4180" s="144" t="s">
        <v>113</v>
      </c>
      <c r="C4180">
        <v>430</v>
      </c>
      <c r="D4180" t="str">
        <f>VLOOKUP(Oliusala[[#This Row],[postnumer]],Sveitarfelog[#All],4,FALSE)</f>
        <v>Ísafjarðarbær</v>
      </c>
      <c r="E4180" t="str">
        <f>VLOOKUP(Oliusala[[#This Row],[postnumer]],Sveitarfelog[#All],5,FALSE)</f>
        <v>Vestfirðir</v>
      </c>
      <c r="F4180" t="s">
        <v>20</v>
      </c>
      <c r="G4180" t="s">
        <v>50</v>
      </c>
      <c r="H4180" t="s">
        <v>58</v>
      </c>
      <c r="I4180" s="1">
        <v>47945</v>
      </c>
      <c r="J4180" s="2">
        <f>VLOOKUP(Oliusala[[#This Row],[tegund]],Tegundir!$B$2:$D$19,3,FALSE)*Oliusala[[#This Row],[magn]]/1000</f>
        <v>35.958750000000002</v>
      </c>
      <c r="K4180">
        <v>2013</v>
      </c>
      <c r="L4180" t="s">
        <v>18</v>
      </c>
      <c r="M4180" s="144" t="s">
        <v>59</v>
      </c>
    </row>
    <row r="4181" spans="1:13" x14ac:dyDescent="0.2">
      <c r="A4181" t="s">
        <v>63</v>
      </c>
      <c r="B4181" s="144" t="s">
        <v>73</v>
      </c>
      <c r="C4181">
        <v>450</v>
      </c>
      <c r="D4181" t="str">
        <f>VLOOKUP(Oliusala[[#This Row],[postnumer]],Sveitarfelog[#All],4,FALSE)</f>
        <v>Vesturbyggð</v>
      </c>
      <c r="E4181" t="str">
        <f>VLOOKUP(Oliusala[[#This Row],[postnumer]],Sveitarfelog[#All],5,FALSE)</f>
        <v>Vestfirðir</v>
      </c>
      <c r="F4181" t="s">
        <v>20</v>
      </c>
      <c r="G4181" t="s">
        <v>50</v>
      </c>
      <c r="H4181" t="s">
        <v>58</v>
      </c>
      <c r="I4181" s="1">
        <v>350199</v>
      </c>
      <c r="J4181" s="2">
        <f>VLOOKUP(Oliusala[[#This Row],[tegund]],Tegundir!$B$2:$D$19,3,FALSE)*Oliusala[[#This Row],[magn]]/1000</f>
        <v>262.64924999999999</v>
      </c>
      <c r="K4181">
        <v>2013</v>
      </c>
      <c r="L4181" t="s">
        <v>18</v>
      </c>
      <c r="M4181" s="144" t="s">
        <v>59</v>
      </c>
    </row>
    <row r="4182" spans="1:13" x14ac:dyDescent="0.2">
      <c r="A4182" t="s">
        <v>63</v>
      </c>
      <c r="B4182" s="144" t="s">
        <v>114</v>
      </c>
      <c r="C4182">
        <v>451</v>
      </c>
      <c r="D4182" t="str">
        <f>VLOOKUP(Oliusala[[#This Row],[postnumer]],Sveitarfelog[#All],4,FALSE)</f>
        <v>Vesturbyggð</v>
      </c>
      <c r="E4182" t="str">
        <f>VLOOKUP(Oliusala[[#This Row],[postnumer]],Sveitarfelog[#All],5,FALSE)</f>
        <v>Vestfirðir</v>
      </c>
      <c r="F4182" t="s">
        <v>20</v>
      </c>
      <c r="G4182" t="s">
        <v>50</v>
      </c>
      <c r="H4182" t="s">
        <v>58</v>
      </c>
      <c r="I4182" s="1">
        <v>110409</v>
      </c>
      <c r="J4182" s="2">
        <f>VLOOKUP(Oliusala[[#This Row],[tegund]],Tegundir!$B$2:$D$19,3,FALSE)*Oliusala[[#This Row],[magn]]/1000</f>
        <v>82.806749999999994</v>
      </c>
      <c r="K4182">
        <v>2013</v>
      </c>
      <c r="L4182" t="s">
        <v>18</v>
      </c>
      <c r="M4182" s="144" t="s">
        <v>59</v>
      </c>
    </row>
    <row r="4183" spans="1:13" x14ac:dyDescent="0.2">
      <c r="A4183" t="s">
        <v>63</v>
      </c>
      <c r="B4183" s="144" t="s">
        <v>115</v>
      </c>
      <c r="C4183">
        <v>451</v>
      </c>
      <c r="D4183" t="str">
        <f>VLOOKUP(Oliusala[[#This Row],[postnumer]],Sveitarfelog[#All],4,FALSE)</f>
        <v>Vesturbyggð</v>
      </c>
      <c r="E4183" t="str">
        <f>VLOOKUP(Oliusala[[#This Row],[postnumer]],Sveitarfelog[#All],5,FALSE)</f>
        <v>Vestfirðir</v>
      </c>
      <c r="F4183" t="s">
        <v>20</v>
      </c>
      <c r="G4183" t="s">
        <v>50</v>
      </c>
      <c r="H4183" t="s">
        <v>58</v>
      </c>
      <c r="I4183" s="1">
        <v>15685</v>
      </c>
      <c r="J4183" s="2">
        <f>VLOOKUP(Oliusala[[#This Row],[tegund]],Tegundir!$B$2:$D$19,3,FALSE)*Oliusala[[#This Row],[magn]]/1000</f>
        <v>11.76375</v>
      </c>
      <c r="K4183">
        <v>2013</v>
      </c>
      <c r="L4183" t="s">
        <v>18</v>
      </c>
      <c r="M4183" s="144" t="s">
        <v>59</v>
      </c>
    </row>
    <row r="4184" spans="1:13" x14ac:dyDescent="0.2">
      <c r="A4184" t="s">
        <v>63</v>
      </c>
      <c r="B4184" s="144" t="s">
        <v>116</v>
      </c>
      <c r="C4184">
        <v>460</v>
      </c>
      <c r="D4184" t="str">
        <f>VLOOKUP(Oliusala[[#This Row],[postnumer]],Sveitarfelog[#All],4,FALSE)</f>
        <v>Vesturbyggð</v>
      </c>
      <c r="E4184" t="str">
        <f>VLOOKUP(Oliusala[[#This Row],[postnumer]],Sveitarfelog[#All],5,FALSE)</f>
        <v>Vestfirðir</v>
      </c>
      <c r="F4184" t="s">
        <v>20</v>
      </c>
      <c r="G4184" t="s">
        <v>50</v>
      </c>
      <c r="H4184" t="s">
        <v>58</v>
      </c>
      <c r="I4184" s="1">
        <v>96098</v>
      </c>
      <c r="J4184" s="2">
        <f>VLOOKUP(Oliusala[[#This Row],[tegund]],Tegundir!$B$2:$D$19,3,FALSE)*Oliusala[[#This Row],[magn]]/1000</f>
        <v>72.073499999999996</v>
      </c>
      <c r="K4184">
        <v>2013</v>
      </c>
      <c r="L4184" t="s">
        <v>18</v>
      </c>
      <c r="M4184" s="144" t="s">
        <v>59</v>
      </c>
    </row>
    <row r="4185" spans="1:13" x14ac:dyDescent="0.2">
      <c r="A4185" t="s">
        <v>63</v>
      </c>
      <c r="B4185" s="144" t="s">
        <v>117</v>
      </c>
      <c r="C4185">
        <v>465</v>
      </c>
      <c r="D4185" t="str">
        <f>VLOOKUP(Oliusala[[#This Row],[postnumer]],Sveitarfelog[#All],4,FALSE)</f>
        <v>Vesturbyggð</v>
      </c>
      <c r="E4185" t="str">
        <f>VLOOKUP(Oliusala[[#This Row],[postnumer]],Sveitarfelog[#All],5,FALSE)</f>
        <v>Vestfirðir</v>
      </c>
      <c r="F4185" t="s">
        <v>20</v>
      </c>
      <c r="G4185" t="s">
        <v>50</v>
      </c>
      <c r="H4185" t="s">
        <v>58</v>
      </c>
      <c r="I4185" s="1">
        <v>105908</v>
      </c>
      <c r="J4185" s="2">
        <f>VLOOKUP(Oliusala[[#This Row],[tegund]],Tegundir!$B$2:$D$19,3,FALSE)*Oliusala[[#This Row],[magn]]/1000</f>
        <v>79.430999999999997</v>
      </c>
      <c r="K4185">
        <v>2013</v>
      </c>
      <c r="L4185" t="s">
        <v>18</v>
      </c>
      <c r="M4185" s="144" t="s">
        <v>59</v>
      </c>
    </row>
    <row r="4186" spans="1:13" x14ac:dyDescent="0.2">
      <c r="A4186" t="s">
        <v>63</v>
      </c>
      <c r="B4186" s="144" t="s">
        <v>119</v>
      </c>
      <c r="C4186">
        <v>470</v>
      </c>
      <c r="D4186" t="str">
        <f>VLOOKUP(Oliusala[[#This Row],[postnumer]],Sveitarfelog[#All],4,FALSE)</f>
        <v>Ísafjarðarbær</v>
      </c>
      <c r="E4186" t="str">
        <f>VLOOKUP(Oliusala[[#This Row],[postnumer]],Sveitarfelog[#All],5,FALSE)</f>
        <v>Vestfirðir</v>
      </c>
      <c r="F4186" t="s">
        <v>20</v>
      </c>
      <c r="G4186" t="s">
        <v>50</v>
      </c>
      <c r="H4186" t="s">
        <v>58</v>
      </c>
      <c r="I4186" s="1">
        <v>142881</v>
      </c>
      <c r="J4186" s="2">
        <f>VLOOKUP(Oliusala[[#This Row],[tegund]],Tegundir!$B$2:$D$19,3,FALSE)*Oliusala[[#This Row],[magn]]/1000</f>
        <v>107.16074999999999</v>
      </c>
      <c r="K4186">
        <v>2013</v>
      </c>
      <c r="L4186" t="s">
        <v>18</v>
      </c>
      <c r="M4186" s="144" t="s">
        <v>59</v>
      </c>
    </row>
    <row r="4187" spans="1:13" x14ac:dyDescent="0.2">
      <c r="A4187" t="s">
        <v>63</v>
      </c>
      <c r="B4187" s="144" t="s">
        <v>120</v>
      </c>
      <c r="C4187">
        <v>500</v>
      </c>
      <c r="D4187" t="str">
        <f>VLOOKUP(Oliusala[[#This Row],[postnumer]],Sveitarfelog[#All],4,FALSE)</f>
        <v>Húnaþing vestra</v>
      </c>
      <c r="E4187" t="str">
        <f>VLOOKUP(Oliusala[[#This Row],[postnumer]],Sveitarfelog[#All],5,FALSE)</f>
        <v>Norðurland vestra</v>
      </c>
      <c r="F4187" t="s">
        <v>20</v>
      </c>
      <c r="G4187" t="s">
        <v>50</v>
      </c>
      <c r="H4187" t="s">
        <v>58</v>
      </c>
      <c r="I4187" s="1">
        <v>557013</v>
      </c>
      <c r="J4187" s="2">
        <f>VLOOKUP(Oliusala[[#This Row],[tegund]],Tegundir!$B$2:$D$19,3,FALSE)*Oliusala[[#This Row],[magn]]/1000</f>
        <v>417.75975</v>
      </c>
      <c r="K4187">
        <v>2013</v>
      </c>
      <c r="L4187" t="s">
        <v>18</v>
      </c>
      <c r="M4187" s="144" t="s">
        <v>59</v>
      </c>
    </row>
    <row r="4188" spans="1:13" x14ac:dyDescent="0.2">
      <c r="A4188" t="s">
        <v>63</v>
      </c>
      <c r="B4188" s="144" t="s">
        <v>123</v>
      </c>
      <c r="C4188">
        <v>510</v>
      </c>
      <c r="D4188" t="str">
        <f>VLOOKUP(Oliusala[[#This Row],[postnumer]],Sveitarfelog[#All],4,FALSE)</f>
        <v>Árneshreppur,Kaldrananeshreppur,Strandabyggð</v>
      </c>
      <c r="E4188" t="str">
        <f>VLOOKUP(Oliusala[[#This Row],[postnumer]],Sveitarfelog[#All],5,FALSE)</f>
        <v>Vestfirðir</v>
      </c>
      <c r="F4188" t="s">
        <v>20</v>
      </c>
      <c r="G4188" t="s">
        <v>50</v>
      </c>
      <c r="H4188" t="s">
        <v>58</v>
      </c>
      <c r="I4188" s="1">
        <v>440878</v>
      </c>
      <c r="J4188" s="2">
        <f>VLOOKUP(Oliusala[[#This Row],[tegund]],Tegundir!$B$2:$D$19,3,FALSE)*Oliusala[[#This Row],[magn]]/1000</f>
        <v>330.6585</v>
      </c>
      <c r="K4188">
        <v>2013</v>
      </c>
      <c r="L4188" t="s">
        <v>18</v>
      </c>
      <c r="M4188" s="144" t="s">
        <v>59</v>
      </c>
    </row>
    <row r="4189" spans="1:13" x14ac:dyDescent="0.2">
      <c r="A4189" t="s">
        <v>63</v>
      </c>
      <c r="B4189" s="144" t="s">
        <v>124</v>
      </c>
      <c r="C4189">
        <v>510</v>
      </c>
      <c r="D4189" t="str">
        <f>VLOOKUP(Oliusala[[#This Row],[postnumer]],Sveitarfelog[#All],4,FALSE)</f>
        <v>Árneshreppur,Kaldrananeshreppur,Strandabyggð</v>
      </c>
      <c r="E4189" t="str">
        <f>VLOOKUP(Oliusala[[#This Row],[postnumer]],Sveitarfelog[#All],5,FALSE)</f>
        <v>Vestfirðir</v>
      </c>
      <c r="F4189" t="s">
        <v>20</v>
      </c>
      <c r="G4189" t="s">
        <v>50</v>
      </c>
      <c r="H4189" t="s">
        <v>58</v>
      </c>
      <c r="I4189" s="1">
        <v>31163</v>
      </c>
      <c r="J4189" s="2">
        <f>VLOOKUP(Oliusala[[#This Row],[tegund]],Tegundir!$B$2:$D$19,3,FALSE)*Oliusala[[#This Row],[magn]]/1000</f>
        <v>23.372250000000001</v>
      </c>
      <c r="K4189">
        <v>2013</v>
      </c>
      <c r="L4189" t="s">
        <v>18</v>
      </c>
      <c r="M4189" s="144" t="s">
        <v>59</v>
      </c>
    </row>
    <row r="4190" spans="1:13" x14ac:dyDescent="0.2">
      <c r="A4190" t="s">
        <v>63</v>
      </c>
      <c r="B4190" s="144" t="s">
        <v>125</v>
      </c>
      <c r="C4190">
        <v>520</v>
      </c>
      <c r="D4190" t="str">
        <f>VLOOKUP(Oliusala[[#This Row],[postnumer]],Sveitarfelog[#All],4,FALSE)</f>
        <v>Árneshreppur,Kaldrananeshreppur,Strandabyggð</v>
      </c>
      <c r="E4190" t="str">
        <f>VLOOKUP(Oliusala[[#This Row],[postnumer]],Sveitarfelog[#All],5,FALSE)</f>
        <v>Vestfirðir</v>
      </c>
      <c r="F4190" t="s">
        <v>20</v>
      </c>
      <c r="G4190" t="s">
        <v>50</v>
      </c>
      <c r="H4190" t="s">
        <v>58</v>
      </c>
      <c r="I4190" s="1">
        <v>35236</v>
      </c>
      <c r="J4190" s="2">
        <f>VLOOKUP(Oliusala[[#This Row],[tegund]],Tegundir!$B$2:$D$19,3,FALSE)*Oliusala[[#This Row],[magn]]/1000</f>
        <v>26.427</v>
      </c>
      <c r="K4190">
        <v>2013</v>
      </c>
      <c r="L4190" t="s">
        <v>18</v>
      </c>
      <c r="M4190" s="144" t="s">
        <v>59</v>
      </c>
    </row>
    <row r="4191" spans="1:13" x14ac:dyDescent="0.2">
      <c r="A4191" t="s">
        <v>63</v>
      </c>
      <c r="B4191" s="144" t="s">
        <v>102</v>
      </c>
      <c r="C4191">
        <v>530</v>
      </c>
      <c r="D4191" t="str">
        <f>VLOOKUP(Oliusala[[#This Row],[postnumer]],Sveitarfelog[#All],4,FALSE)</f>
        <v>Húnaþing vestra</v>
      </c>
      <c r="E4191" t="str">
        <f>VLOOKUP(Oliusala[[#This Row],[postnumer]],Sveitarfelog[#All],5,FALSE)</f>
        <v>Norðurland vestra</v>
      </c>
      <c r="F4191" t="s">
        <v>20</v>
      </c>
      <c r="G4191" t="s">
        <v>50</v>
      </c>
      <c r="H4191" t="s">
        <v>58</v>
      </c>
      <c r="I4191" s="1">
        <v>377355</v>
      </c>
      <c r="J4191" s="2">
        <f>VLOOKUP(Oliusala[[#This Row],[tegund]],Tegundir!$B$2:$D$19,3,FALSE)*Oliusala[[#This Row],[magn]]/1000</f>
        <v>283.01625000000001</v>
      </c>
      <c r="K4191">
        <v>2013</v>
      </c>
      <c r="L4191" t="s">
        <v>18</v>
      </c>
      <c r="M4191" s="144" t="s">
        <v>59</v>
      </c>
    </row>
    <row r="4192" spans="1:13" x14ac:dyDescent="0.2">
      <c r="A4192" t="s">
        <v>63</v>
      </c>
      <c r="B4192" s="144" t="s">
        <v>126</v>
      </c>
      <c r="C4192">
        <v>530</v>
      </c>
      <c r="D4192" t="str">
        <f>VLOOKUP(Oliusala[[#This Row],[postnumer]],Sveitarfelog[#All],4,FALSE)</f>
        <v>Húnaþing vestra</v>
      </c>
      <c r="E4192" t="str">
        <f>VLOOKUP(Oliusala[[#This Row],[postnumer]],Sveitarfelog[#All],5,FALSE)</f>
        <v>Norðurland vestra</v>
      </c>
      <c r="F4192" t="s">
        <v>20</v>
      </c>
      <c r="G4192" t="s">
        <v>50</v>
      </c>
      <c r="H4192" t="s">
        <v>58</v>
      </c>
      <c r="I4192" s="1">
        <v>37561</v>
      </c>
      <c r="J4192" s="2">
        <f>VLOOKUP(Oliusala[[#This Row],[tegund]],Tegundir!$B$2:$D$19,3,FALSE)*Oliusala[[#This Row],[magn]]/1000</f>
        <v>28.170750000000002</v>
      </c>
      <c r="K4192">
        <v>2013</v>
      </c>
      <c r="L4192" t="s">
        <v>18</v>
      </c>
      <c r="M4192" s="144" t="s">
        <v>59</v>
      </c>
    </row>
    <row r="4193" spans="1:13" x14ac:dyDescent="0.2">
      <c r="A4193" t="s">
        <v>63</v>
      </c>
      <c r="B4193" s="144" t="s">
        <v>127</v>
      </c>
      <c r="C4193">
        <v>531</v>
      </c>
      <c r="D4193" t="str">
        <f>VLOOKUP(Oliusala[[#This Row],[postnumer]],Sveitarfelog[#All],4,FALSE)</f>
        <v>Húnaþing vestra</v>
      </c>
      <c r="E4193" t="str">
        <f>VLOOKUP(Oliusala[[#This Row],[postnumer]],Sveitarfelog[#All],5,FALSE)</f>
        <v>Norðurland vestra</v>
      </c>
      <c r="F4193" t="s">
        <v>20</v>
      </c>
      <c r="G4193" t="s">
        <v>50</v>
      </c>
      <c r="H4193" t="s">
        <v>58</v>
      </c>
      <c r="I4193" s="1">
        <v>85790</v>
      </c>
      <c r="J4193" s="2">
        <f>VLOOKUP(Oliusala[[#This Row],[tegund]],Tegundir!$B$2:$D$19,3,FALSE)*Oliusala[[#This Row],[magn]]/1000</f>
        <v>64.342500000000001</v>
      </c>
      <c r="K4193">
        <v>2013</v>
      </c>
      <c r="L4193" t="s">
        <v>18</v>
      </c>
      <c r="M4193" s="144" t="s">
        <v>59</v>
      </c>
    </row>
    <row r="4194" spans="1:13" x14ac:dyDescent="0.2">
      <c r="A4194" t="s">
        <v>63</v>
      </c>
      <c r="B4194" s="144" t="s">
        <v>128</v>
      </c>
      <c r="C4194">
        <v>540</v>
      </c>
      <c r="D4194" t="str">
        <f>VLOOKUP(Oliusala[[#This Row],[postnumer]],Sveitarfelog[#All],4,FALSE)</f>
        <v>Húnabyggð</v>
      </c>
      <c r="E4194" t="str">
        <f>VLOOKUP(Oliusala[[#This Row],[postnumer]],Sveitarfelog[#All],5,FALSE)</f>
        <v>Norðurland vestra</v>
      </c>
      <c r="F4194" t="s">
        <v>20</v>
      </c>
      <c r="G4194" t="s">
        <v>50</v>
      </c>
      <c r="H4194" t="s">
        <v>58</v>
      </c>
      <c r="I4194" s="1">
        <v>1210396</v>
      </c>
      <c r="J4194" s="2">
        <f>VLOOKUP(Oliusala[[#This Row],[tegund]],Tegundir!$B$2:$D$19,3,FALSE)*Oliusala[[#This Row],[magn]]/1000</f>
        <v>907.79700000000003</v>
      </c>
      <c r="K4194">
        <v>2013</v>
      </c>
      <c r="L4194" t="s">
        <v>18</v>
      </c>
      <c r="M4194" s="144" t="s">
        <v>59</v>
      </c>
    </row>
    <row r="4195" spans="1:13" x14ac:dyDescent="0.2">
      <c r="A4195" t="s">
        <v>63</v>
      </c>
      <c r="B4195" s="144" t="s">
        <v>129</v>
      </c>
      <c r="C4195">
        <v>545</v>
      </c>
      <c r="D4195" t="str">
        <f>VLOOKUP(Oliusala[[#This Row],[postnumer]],Sveitarfelog[#All],4,FALSE)</f>
        <v>Sveitarfélagið Skagaströnd</v>
      </c>
      <c r="E4195" t="str">
        <f>VLOOKUP(Oliusala[[#This Row],[postnumer]],Sveitarfelog[#All],5,FALSE)</f>
        <v>Norðurland vestra</v>
      </c>
      <c r="F4195" t="s">
        <v>20</v>
      </c>
      <c r="G4195" t="s">
        <v>50</v>
      </c>
      <c r="H4195" t="s">
        <v>58</v>
      </c>
      <c r="I4195" s="1">
        <v>169111</v>
      </c>
      <c r="J4195" s="2">
        <f>VLOOKUP(Oliusala[[#This Row],[tegund]],Tegundir!$B$2:$D$19,3,FALSE)*Oliusala[[#This Row],[magn]]/1000</f>
        <v>126.83325000000001</v>
      </c>
      <c r="K4195">
        <v>2013</v>
      </c>
      <c r="L4195" t="s">
        <v>18</v>
      </c>
      <c r="M4195" s="144" t="s">
        <v>59</v>
      </c>
    </row>
    <row r="4196" spans="1:13" x14ac:dyDescent="0.2">
      <c r="A4196" t="s">
        <v>63</v>
      </c>
      <c r="B4196" s="144" t="s">
        <v>122</v>
      </c>
      <c r="C4196">
        <v>550</v>
      </c>
      <c r="D4196" t="str">
        <f>VLOOKUP(Oliusala[[#This Row],[postnumer]],Sveitarfelog[#All],4,FALSE)</f>
        <v>Skagafjörður</v>
      </c>
      <c r="E4196" t="str">
        <f>VLOOKUP(Oliusala[[#This Row],[postnumer]],Sveitarfelog[#All],5,FALSE)</f>
        <v>Norðurland vestra</v>
      </c>
      <c r="F4196" t="s">
        <v>20</v>
      </c>
      <c r="G4196" t="s">
        <v>50</v>
      </c>
      <c r="H4196" t="s">
        <v>58</v>
      </c>
      <c r="I4196" s="1">
        <v>1548497</v>
      </c>
      <c r="J4196" s="2">
        <f>VLOOKUP(Oliusala[[#This Row],[tegund]],Tegundir!$B$2:$D$19,3,FALSE)*Oliusala[[#This Row],[magn]]/1000</f>
        <v>1161.37275</v>
      </c>
      <c r="K4196">
        <v>2013</v>
      </c>
      <c r="L4196" t="s">
        <v>18</v>
      </c>
      <c r="M4196" s="144" t="s">
        <v>59</v>
      </c>
    </row>
    <row r="4197" spans="1:13" x14ac:dyDescent="0.2">
      <c r="A4197" t="s">
        <v>57</v>
      </c>
      <c r="B4197" s="144" t="s">
        <v>131</v>
      </c>
      <c r="C4197">
        <v>560</v>
      </c>
      <c r="D4197" t="str">
        <f>VLOOKUP(Oliusala[[#This Row],[postnumer]],Sveitarfelog[#All],4,FALSE)</f>
        <v>Skagafjörður</v>
      </c>
      <c r="E4197" t="str">
        <f>VLOOKUP(Oliusala[[#This Row],[postnumer]],Sveitarfelog[#All],5,FALSE)</f>
        <v>Norðurland vestra</v>
      </c>
      <c r="F4197" t="s">
        <v>20</v>
      </c>
      <c r="G4197" t="s">
        <v>50</v>
      </c>
      <c r="H4197" t="s">
        <v>60</v>
      </c>
      <c r="I4197" s="1">
        <v>600</v>
      </c>
      <c r="J4197" s="2">
        <f>VLOOKUP(Oliusala[[#This Row],[tegund]],Tegundir!$B$2:$D$19,3,FALSE)*Oliusala[[#This Row],[magn]]/1000</f>
        <v>0.45</v>
      </c>
      <c r="K4197">
        <v>2013</v>
      </c>
      <c r="L4197" t="s">
        <v>18</v>
      </c>
      <c r="M4197" s="144" t="s">
        <v>59</v>
      </c>
    </row>
    <row r="4198" spans="1:13" x14ac:dyDescent="0.2">
      <c r="A4198" t="s">
        <v>63</v>
      </c>
      <c r="B4198" s="144" t="s">
        <v>131</v>
      </c>
      <c r="C4198">
        <v>560</v>
      </c>
      <c r="D4198" t="str">
        <f>VLOOKUP(Oliusala[[#This Row],[postnumer]],Sveitarfelog[#All],4,FALSE)</f>
        <v>Skagafjörður</v>
      </c>
      <c r="E4198" t="str">
        <f>VLOOKUP(Oliusala[[#This Row],[postnumer]],Sveitarfelog[#All],5,FALSE)</f>
        <v>Norðurland vestra</v>
      </c>
      <c r="F4198" t="s">
        <v>20</v>
      </c>
      <c r="G4198" t="s">
        <v>50</v>
      </c>
      <c r="H4198" t="s">
        <v>58</v>
      </c>
      <c r="I4198" s="1">
        <v>602775</v>
      </c>
      <c r="J4198" s="2">
        <f>VLOOKUP(Oliusala[[#This Row],[tegund]],Tegundir!$B$2:$D$19,3,FALSE)*Oliusala[[#This Row],[magn]]/1000</f>
        <v>452.08125000000001</v>
      </c>
      <c r="K4198">
        <v>2013</v>
      </c>
      <c r="L4198" t="s">
        <v>18</v>
      </c>
      <c r="M4198" s="144" t="s">
        <v>59</v>
      </c>
    </row>
    <row r="4199" spans="1:13" x14ac:dyDescent="0.2">
      <c r="A4199" t="s">
        <v>63</v>
      </c>
      <c r="B4199" s="144" t="s">
        <v>132</v>
      </c>
      <c r="C4199">
        <v>565</v>
      </c>
      <c r="D4199" t="str">
        <f>VLOOKUP(Oliusala[[#This Row],[postnumer]],Sveitarfelog[#All],4,FALSE)</f>
        <v>Skagafjörður</v>
      </c>
      <c r="E4199" t="str">
        <f>VLOOKUP(Oliusala[[#This Row],[postnumer]],Sveitarfelog[#All],5,FALSE)</f>
        <v>Norðurland vestra</v>
      </c>
      <c r="F4199" t="s">
        <v>20</v>
      </c>
      <c r="G4199" t="s">
        <v>50</v>
      </c>
      <c r="H4199" t="s">
        <v>58</v>
      </c>
      <c r="I4199" s="1">
        <v>121835</v>
      </c>
      <c r="J4199" s="2">
        <f>VLOOKUP(Oliusala[[#This Row],[tegund]],Tegundir!$B$2:$D$19,3,FALSE)*Oliusala[[#This Row],[magn]]/1000</f>
        <v>91.376249999999999</v>
      </c>
      <c r="K4199">
        <v>2013</v>
      </c>
      <c r="L4199" t="s">
        <v>18</v>
      </c>
      <c r="M4199" s="144" t="s">
        <v>59</v>
      </c>
    </row>
    <row r="4200" spans="1:13" x14ac:dyDescent="0.2">
      <c r="A4200" t="s">
        <v>63</v>
      </c>
      <c r="B4200" s="144" t="s">
        <v>133</v>
      </c>
      <c r="C4200">
        <v>566</v>
      </c>
      <c r="D4200" t="str">
        <f>VLOOKUP(Oliusala[[#This Row],[postnumer]],Sveitarfelog[#All],4,FALSE)</f>
        <v>Skagafjörður</v>
      </c>
      <c r="E4200" t="str">
        <f>VLOOKUP(Oliusala[[#This Row],[postnumer]],Sveitarfelog[#All],5,FALSE)</f>
        <v>Norðurland vestra</v>
      </c>
      <c r="F4200" t="s">
        <v>20</v>
      </c>
      <c r="G4200" t="s">
        <v>50</v>
      </c>
      <c r="H4200" t="s">
        <v>58</v>
      </c>
      <c r="I4200" s="1">
        <v>31878</v>
      </c>
      <c r="J4200" s="2">
        <f>VLOOKUP(Oliusala[[#This Row],[tegund]],Tegundir!$B$2:$D$19,3,FALSE)*Oliusala[[#This Row],[magn]]/1000</f>
        <v>23.9085</v>
      </c>
      <c r="K4200">
        <v>2013</v>
      </c>
      <c r="L4200" t="s">
        <v>18</v>
      </c>
      <c r="M4200" s="144" t="s">
        <v>59</v>
      </c>
    </row>
    <row r="4201" spans="1:13" x14ac:dyDescent="0.2">
      <c r="A4201" t="s">
        <v>63</v>
      </c>
      <c r="B4201" s="144" t="s">
        <v>134</v>
      </c>
      <c r="C4201">
        <v>570</v>
      </c>
      <c r="D4201" t="str">
        <f>VLOOKUP(Oliusala[[#This Row],[postnumer]],Sveitarfelog[#All],4,FALSE)</f>
        <v>Skagafjörður</v>
      </c>
      <c r="E4201" t="str">
        <f>VLOOKUP(Oliusala[[#This Row],[postnumer]],Sveitarfelog[#All],5,FALSE)</f>
        <v>Norðurland vestra</v>
      </c>
      <c r="F4201" t="s">
        <v>20</v>
      </c>
      <c r="G4201" t="s">
        <v>50</v>
      </c>
      <c r="H4201" t="s">
        <v>58</v>
      </c>
      <c r="I4201" s="1">
        <v>40778</v>
      </c>
      <c r="J4201" s="2">
        <f>VLOOKUP(Oliusala[[#This Row],[tegund]],Tegundir!$B$2:$D$19,3,FALSE)*Oliusala[[#This Row],[magn]]/1000</f>
        <v>30.583500000000001</v>
      </c>
      <c r="K4201">
        <v>2013</v>
      </c>
      <c r="L4201" t="s">
        <v>18</v>
      </c>
      <c r="M4201" s="144" t="s">
        <v>59</v>
      </c>
    </row>
    <row r="4202" spans="1:13" x14ac:dyDescent="0.2">
      <c r="A4202" t="s">
        <v>63</v>
      </c>
      <c r="B4202" s="144" t="s">
        <v>135</v>
      </c>
      <c r="C4202">
        <v>580</v>
      </c>
      <c r="D4202" t="str">
        <f>VLOOKUP(Oliusala[[#This Row],[postnumer]],Sveitarfelog[#All],4,FALSE)</f>
        <v>Fjallabyggð</v>
      </c>
      <c r="E4202" t="str">
        <f>VLOOKUP(Oliusala[[#This Row],[postnumer]],Sveitarfelog[#All],5,FALSE)</f>
        <v>Norðurland eystra</v>
      </c>
      <c r="F4202" t="s">
        <v>20</v>
      </c>
      <c r="G4202" t="s">
        <v>50</v>
      </c>
      <c r="H4202" t="s">
        <v>58</v>
      </c>
      <c r="I4202" s="1">
        <v>499301</v>
      </c>
      <c r="J4202" s="2">
        <f>VLOOKUP(Oliusala[[#This Row],[tegund]],Tegundir!$B$2:$D$19,3,FALSE)*Oliusala[[#This Row],[magn]]/1000</f>
        <v>374.47575000000001</v>
      </c>
      <c r="K4202">
        <v>2013</v>
      </c>
      <c r="L4202" t="s">
        <v>18</v>
      </c>
      <c r="M4202" s="144" t="s">
        <v>59</v>
      </c>
    </row>
    <row r="4203" spans="1:13" x14ac:dyDescent="0.2">
      <c r="A4203" t="s">
        <v>63</v>
      </c>
      <c r="B4203" s="144" t="s">
        <v>142</v>
      </c>
      <c r="C4203">
        <v>625</v>
      </c>
      <c r="D4203" t="str">
        <f>VLOOKUP(Oliusala[[#This Row],[postnumer]],Sveitarfelog[#All],4,FALSE)</f>
        <v>Fjallabyggð</v>
      </c>
      <c r="E4203" t="str">
        <f>VLOOKUP(Oliusala[[#This Row],[postnumer]],Sveitarfelog[#All],5,FALSE)</f>
        <v>Norðurland eystra</v>
      </c>
      <c r="F4203" t="s">
        <v>20</v>
      </c>
      <c r="G4203" t="s">
        <v>50</v>
      </c>
      <c r="H4203" t="s">
        <v>58</v>
      </c>
      <c r="I4203" s="1">
        <v>388413</v>
      </c>
      <c r="J4203" s="2">
        <f>VLOOKUP(Oliusala[[#This Row],[tegund]],Tegundir!$B$2:$D$19,3,FALSE)*Oliusala[[#This Row],[magn]]/1000</f>
        <v>291.30975000000001</v>
      </c>
      <c r="K4203">
        <v>2013</v>
      </c>
      <c r="L4203" t="s">
        <v>18</v>
      </c>
      <c r="M4203" s="144" t="s">
        <v>59</v>
      </c>
    </row>
    <row r="4204" spans="1:13" x14ac:dyDescent="0.2">
      <c r="A4204" t="s">
        <v>68</v>
      </c>
      <c r="B4204" s="144" t="s">
        <v>68</v>
      </c>
      <c r="C4204">
        <v>600</v>
      </c>
      <c r="D4204" t="str">
        <f>VLOOKUP(Oliusala[[#This Row],[postnumer]],Sveitarfelog[#All],4,FALSE)</f>
        <v>Akureyrarbær,Eyjafjarðarsveit,Hörgársveit,Svalbarðsstrandarhreppur,Grýtubakkahreppur</v>
      </c>
      <c r="E4204" t="str">
        <f>VLOOKUP(Oliusala[[#This Row],[postnumer]],Sveitarfelog[#All],5,FALSE)</f>
        <v>Norðurland eystra</v>
      </c>
      <c r="F4204" t="s">
        <v>20</v>
      </c>
      <c r="G4204" t="s">
        <v>50</v>
      </c>
      <c r="H4204" t="s">
        <v>61</v>
      </c>
      <c r="I4204" s="1">
        <v>848</v>
      </c>
      <c r="J4204" s="2">
        <f>VLOOKUP(Oliusala[[#This Row],[tegund]],Tegundir!$B$2:$D$19,3,FALSE)*Oliusala[[#This Row],[magn]]/1000</f>
        <v>0.63600000000000001</v>
      </c>
      <c r="K4204">
        <v>2013</v>
      </c>
      <c r="L4204" t="s">
        <v>18</v>
      </c>
      <c r="M4204" s="144" t="s">
        <v>62</v>
      </c>
    </row>
    <row r="4205" spans="1:13" x14ac:dyDescent="0.2">
      <c r="A4205" t="s">
        <v>68</v>
      </c>
      <c r="B4205" s="144" t="s">
        <v>68</v>
      </c>
      <c r="C4205">
        <v>600</v>
      </c>
      <c r="D4205" t="str">
        <f>VLOOKUP(Oliusala[[#This Row],[postnumer]],Sveitarfelog[#All],4,FALSE)</f>
        <v>Akureyrarbær,Eyjafjarðarsveit,Hörgársveit,Svalbarðsstrandarhreppur,Grýtubakkahreppur</v>
      </c>
      <c r="E4205" t="str">
        <f>VLOOKUP(Oliusala[[#This Row],[postnumer]],Sveitarfelog[#All],5,FALSE)</f>
        <v>Norðurland eystra</v>
      </c>
      <c r="F4205" t="s">
        <v>20</v>
      </c>
      <c r="G4205" t="s">
        <v>50</v>
      </c>
      <c r="H4205" t="s">
        <v>58</v>
      </c>
      <c r="I4205" s="1">
        <v>309</v>
      </c>
      <c r="J4205" s="2">
        <f>VLOOKUP(Oliusala[[#This Row],[tegund]],Tegundir!$B$2:$D$19,3,FALSE)*Oliusala[[#This Row],[magn]]/1000</f>
        <v>0.23175000000000001</v>
      </c>
      <c r="K4205">
        <v>2013</v>
      </c>
      <c r="L4205" t="s">
        <v>18</v>
      </c>
      <c r="M4205" s="144" t="s">
        <v>59</v>
      </c>
    </row>
    <row r="4206" spans="1:13" x14ac:dyDescent="0.2">
      <c r="A4206" t="s">
        <v>57</v>
      </c>
      <c r="B4206" s="144" t="s">
        <v>68</v>
      </c>
      <c r="C4206">
        <v>600</v>
      </c>
      <c r="D4206" t="str">
        <f>VLOOKUP(Oliusala[[#This Row],[postnumer]],Sveitarfelog[#All],4,FALSE)</f>
        <v>Akureyrarbær,Eyjafjarðarsveit,Hörgársveit,Svalbarðsstrandarhreppur,Grýtubakkahreppur</v>
      </c>
      <c r="E4206" t="str">
        <f>VLOOKUP(Oliusala[[#This Row],[postnumer]],Sveitarfelog[#All],5,FALSE)</f>
        <v>Norðurland eystra</v>
      </c>
      <c r="F4206" t="s">
        <v>20</v>
      </c>
      <c r="G4206" t="s">
        <v>50</v>
      </c>
      <c r="H4206" t="s">
        <v>58</v>
      </c>
      <c r="I4206" s="1">
        <v>83933</v>
      </c>
      <c r="J4206" s="2">
        <f>VLOOKUP(Oliusala[[#This Row],[tegund]],Tegundir!$B$2:$D$19,3,FALSE)*Oliusala[[#This Row],[magn]]/1000</f>
        <v>62.949750000000002</v>
      </c>
      <c r="K4206">
        <v>2013</v>
      </c>
      <c r="L4206" t="s">
        <v>18</v>
      </c>
      <c r="M4206" s="144" t="s">
        <v>59</v>
      </c>
    </row>
    <row r="4207" spans="1:13" x14ac:dyDescent="0.2">
      <c r="A4207" t="s">
        <v>63</v>
      </c>
      <c r="B4207" s="144" t="s">
        <v>68</v>
      </c>
      <c r="C4207">
        <v>600</v>
      </c>
      <c r="D4207" t="str">
        <f>VLOOKUP(Oliusala[[#This Row],[postnumer]],Sveitarfelog[#All],4,FALSE)</f>
        <v>Akureyrarbær,Eyjafjarðarsveit,Hörgársveit,Svalbarðsstrandarhreppur,Grýtubakkahreppur</v>
      </c>
      <c r="E4207" t="str">
        <f>VLOOKUP(Oliusala[[#This Row],[postnumer]],Sveitarfelog[#All],5,FALSE)</f>
        <v>Norðurland eystra</v>
      </c>
      <c r="F4207" t="s">
        <v>20</v>
      </c>
      <c r="G4207" t="s">
        <v>50</v>
      </c>
      <c r="H4207" t="s">
        <v>58</v>
      </c>
      <c r="I4207" s="1">
        <v>637730</v>
      </c>
      <c r="J4207" s="2">
        <f>VLOOKUP(Oliusala[[#This Row],[tegund]],Tegundir!$B$2:$D$19,3,FALSE)*Oliusala[[#This Row],[magn]]/1000</f>
        <v>478.29750000000001</v>
      </c>
      <c r="K4207">
        <v>2013</v>
      </c>
      <c r="L4207" t="s">
        <v>18</v>
      </c>
      <c r="M4207" s="144" t="s">
        <v>59</v>
      </c>
    </row>
    <row r="4208" spans="1:13" x14ac:dyDescent="0.2">
      <c r="A4208" t="s">
        <v>63</v>
      </c>
      <c r="B4208" s="144" t="s">
        <v>68</v>
      </c>
      <c r="C4208">
        <v>600</v>
      </c>
      <c r="D4208" t="str">
        <f>VLOOKUP(Oliusala[[#This Row],[postnumer]],Sveitarfelog[#All],4,FALSE)</f>
        <v>Akureyrarbær,Eyjafjarðarsveit,Hörgársveit,Svalbarðsstrandarhreppur,Grýtubakkahreppur</v>
      </c>
      <c r="E4208" t="str">
        <f>VLOOKUP(Oliusala[[#This Row],[postnumer]],Sveitarfelog[#All],5,FALSE)</f>
        <v>Norðurland eystra</v>
      </c>
      <c r="F4208" t="s">
        <v>20</v>
      </c>
      <c r="G4208" t="s">
        <v>50</v>
      </c>
      <c r="H4208" t="s">
        <v>58</v>
      </c>
      <c r="I4208" s="1">
        <v>6370636</v>
      </c>
      <c r="J4208" s="2">
        <f>VLOOKUP(Oliusala[[#This Row],[tegund]],Tegundir!$B$2:$D$19,3,FALSE)*Oliusala[[#This Row],[magn]]/1000</f>
        <v>4777.9769999999999</v>
      </c>
      <c r="K4208">
        <v>2013</v>
      </c>
      <c r="L4208" t="s">
        <v>18</v>
      </c>
      <c r="M4208" s="144" t="s">
        <v>59</v>
      </c>
    </row>
    <row r="4209" spans="1:13" x14ac:dyDescent="0.2">
      <c r="A4209" t="s">
        <v>63</v>
      </c>
      <c r="B4209" s="144" t="s">
        <v>68</v>
      </c>
      <c r="C4209">
        <v>600</v>
      </c>
      <c r="D4209" t="str">
        <f>VLOOKUP(Oliusala[[#This Row],[postnumer]],Sveitarfelog[#All],4,FALSE)</f>
        <v>Akureyrarbær,Eyjafjarðarsveit,Hörgársveit,Svalbarðsstrandarhreppur,Grýtubakkahreppur</v>
      </c>
      <c r="E4209" t="str">
        <f>VLOOKUP(Oliusala[[#This Row],[postnumer]],Sveitarfelog[#All],5,FALSE)</f>
        <v>Norðurland eystra</v>
      </c>
      <c r="F4209" t="s">
        <v>46</v>
      </c>
      <c r="G4209" t="s">
        <v>50</v>
      </c>
      <c r="H4209" t="s">
        <v>58</v>
      </c>
      <c r="I4209" s="1">
        <v>16632</v>
      </c>
      <c r="J4209" s="2">
        <f>VLOOKUP(Oliusala[[#This Row],[tegund]],Tegundir!$B$2:$D$19,3,FALSE)*Oliusala[[#This Row],[magn]]/1000</f>
        <v>12.474</v>
      </c>
      <c r="K4209">
        <v>2013</v>
      </c>
      <c r="L4209" t="s">
        <v>18</v>
      </c>
      <c r="M4209" s="144" t="s">
        <v>59</v>
      </c>
    </row>
    <row r="4210" spans="1:13" x14ac:dyDescent="0.2">
      <c r="A4210" t="s">
        <v>63</v>
      </c>
      <c r="B4210" s="144" t="s">
        <v>68</v>
      </c>
      <c r="C4210">
        <v>600</v>
      </c>
      <c r="D4210" t="str">
        <f>VLOOKUP(Oliusala[[#This Row],[postnumer]],Sveitarfelog[#All],4,FALSE)</f>
        <v>Akureyrarbær,Eyjafjarðarsveit,Hörgársveit,Svalbarðsstrandarhreppur,Grýtubakkahreppur</v>
      </c>
      <c r="E4210" t="str">
        <f>VLOOKUP(Oliusala[[#This Row],[postnumer]],Sveitarfelog[#All],5,FALSE)</f>
        <v>Norðurland eystra</v>
      </c>
      <c r="F4210" t="s">
        <v>20</v>
      </c>
      <c r="G4210" t="s">
        <v>50</v>
      </c>
      <c r="H4210" t="s">
        <v>58</v>
      </c>
      <c r="I4210" s="1">
        <v>253582</v>
      </c>
      <c r="J4210" s="2">
        <f>VLOOKUP(Oliusala[[#This Row],[tegund]],Tegundir!$B$2:$D$19,3,FALSE)*Oliusala[[#This Row],[magn]]/1000</f>
        <v>190.1865</v>
      </c>
      <c r="K4210">
        <v>2013</v>
      </c>
      <c r="L4210" t="s">
        <v>18</v>
      </c>
      <c r="M4210" s="144" t="s">
        <v>59</v>
      </c>
    </row>
    <row r="4211" spans="1:13" x14ac:dyDescent="0.2">
      <c r="A4211" t="s">
        <v>63</v>
      </c>
      <c r="B4211" s="144" t="s">
        <v>68</v>
      </c>
      <c r="C4211">
        <v>600</v>
      </c>
      <c r="D4211" t="str">
        <f>VLOOKUP(Oliusala[[#This Row],[postnumer]],Sveitarfelog[#All],4,FALSE)</f>
        <v>Akureyrarbær,Eyjafjarðarsveit,Hörgársveit,Svalbarðsstrandarhreppur,Grýtubakkahreppur</v>
      </c>
      <c r="E4211" t="str">
        <f>VLOOKUP(Oliusala[[#This Row],[postnumer]],Sveitarfelog[#All],5,FALSE)</f>
        <v>Norðurland eystra</v>
      </c>
      <c r="F4211" t="s">
        <v>20</v>
      </c>
      <c r="G4211" t="s">
        <v>50</v>
      </c>
      <c r="H4211" t="s">
        <v>58</v>
      </c>
      <c r="I4211" s="1">
        <v>947301</v>
      </c>
      <c r="J4211" s="2">
        <f>VLOOKUP(Oliusala[[#This Row],[tegund]],Tegundir!$B$2:$D$19,3,FALSE)*Oliusala[[#This Row],[magn]]/1000</f>
        <v>710.47574999999995</v>
      </c>
      <c r="K4211">
        <v>2013</v>
      </c>
      <c r="L4211" t="s">
        <v>18</v>
      </c>
      <c r="M4211" s="144" t="s">
        <v>59</v>
      </c>
    </row>
    <row r="4212" spans="1:13" x14ac:dyDescent="0.2">
      <c r="A4212" t="s">
        <v>63</v>
      </c>
      <c r="B4212" s="144" t="s">
        <v>68</v>
      </c>
      <c r="C4212">
        <v>600</v>
      </c>
      <c r="D4212" t="str">
        <f>VLOOKUP(Oliusala[[#This Row],[postnumer]],Sveitarfelog[#All],4,FALSE)</f>
        <v>Akureyrarbær,Eyjafjarðarsveit,Hörgársveit,Svalbarðsstrandarhreppur,Grýtubakkahreppur</v>
      </c>
      <c r="E4212" t="str">
        <f>VLOOKUP(Oliusala[[#This Row],[postnumer]],Sveitarfelog[#All],5,FALSE)</f>
        <v>Norðurland eystra</v>
      </c>
      <c r="F4212" t="s">
        <v>46</v>
      </c>
      <c r="G4212" t="s">
        <v>50</v>
      </c>
      <c r="H4212" t="s">
        <v>58</v>
      </c>
      <c r="I4212" s="1">
        <v>82571</v>
      </c>
      <c r="J4212" s="2">
        <f>VLOOKUP(Oliusala[[#This Row],[tegund]],Tegundir!$B$2:$D$19,3,FALSE)*Oliusala[[#This Row],[magn]]/1000</f>
        <v>61.928249999999998</v>
      </c>
      <c r="K4212">
        <v>2013</v>
      </c>
      <c r="L4212" t="s">
        <v>18</v>
      </c>
      <c r="M4212" s="144" t="s">
        <v>59</v>
      </c>
    </row>
    <row r="4213" spans="1:13" x14ac:dyDescent="0.2">
      <c r="A4213" t="s">
        <v>63</v>
      </c>
      <c r="B4213" s="144" t="s">
        <v>68</v>
      </c>
      <c r="C4213">
        <v>600</v>
      </c>
      <c r="D4213" t="str">
        <f>VLOOKUP(Oliusala[[#This Row],[postnumer]],Sveitarfelog[#All],4,FALSE)</f>
        <v>Akureyrarbær,Eyjafjarðarsveit,Hörgársveit,Svalbarðsstrandarhreppur,Grýtubakkahreppur</v>
      </c>
      <c r="E4213" t="str">
        <f>VLOOKUP(Oliusala[[#This Row],[postnumer]],Sveitarfelog[#All],5,FALSE)</f>
        <v>Norðurland eystra</v>
      </c>
      <c r="F4213" t="s">
        <v>20</v>
      </c>
      <c r="G4213" t="s">
        <v>50</v>
      </c>
      <c r="H4213" t="s">
        <v>58</v>
      </c>
      <c r="I4213" s="1">
        <v>744473</v>
      </c>
      <c r="J4213" s="2">
        <f>VLOOKUP(Oliusala[[#This Row],[tegund]],Tegundir!$B$2:$D$19,3,FALSE)*Oliusala[[#This Row],[magn]]/1000</f>
        <v>558.35474999999997</v>
      </c>
      <c r="K4213">
        <v>2013</v>
      </c>
      <c r="L4213" t="s">
        <v>18</v>
      </c>
      <c r="M4213" s="144" t="s">
        <v>59</v>
      </c>
    </row>
    <row r="4214" spans="1:13" x14ac:dyDescent="0.2">
      <c r="A4214" t="s">
        <v>63</v>
      </c>
      <c r="B4214" s="144" t="s">
        <v>68</v>
      </c>
      <c r="C4214">
        <v>600</v>
      </c>
      <c r="D4214" t="str">
        <f>VLOOKUP(Oliusala[[#This Row],[postnumer]],Sveitarfelog[#All],4,FALSE)</f>
        <v>Akureyrarbær,Eyjafjarðarsveit,Hörgársveit,Svalbarðsstrandarhreppur,Grýtubakkahreppur</v>
      </c>
      <c r="E4214" t="str">
        <f>VLOOKUP(Oliusala[[#This Row],[postnumer]],Sveitarfelog[#All],5,FALSE)</f>
        <v>Norðurland eystra</v>
      </c>
      <c r="F4214" t="s">
        <v>20</v>
      </c>
      <c r="G4214" t="s">
        <v>50</v>
      </c>
      <c r="H4214" t="s">
        <v>58</v>
      </c>
      <c r="I4214" s="1">
        <v>1079148</v>
      </c>
      <c r="J4214" s="2">
        <f>VLOOKUP(Oliusala[[#This Row],[tegund]],Tegundir!$B$2:$D$19,3,FALSE)*Oliusala[[#This Row],[magn]]/1000</f>
        <v>809.36099999999999</v>
      </c>
      <c r="K4214">
        <v>2013</v>
      </c>
      <c r="L4214" t="s">
        <v>18</v>
      </c>
      <c r="M4214" s="144" t="s">
        <v>59</v>
      </c>
    </row>
    <row r="4215" spans="1:13" x14ac:dyDescent="0.2">
      <c r="A4215" t="s">
        <v>63</v>
      </c>
      <c r="B4215" s="144" t="s">
        <v>68</v>
      </c>
      <c r="C4215">
        <v>600</v>
      </c>
      <c r="D4215" t="str">
        <f>VLOOKUP(Oliusala[[#This Row],[postnumer]],Sveitarfelog[#All],4,FALSE)</f>
        <v>Akureyrarbær,Eyjafjarðarsveit,Hörgársveit,Svalbarðsstrandarhreppur,Grýtubakkahreppur</v>
      </c>
      <c r="E4215" t="str">
        <f>VLOOKUP(Oliusala[[#This Row],[postnumer]],Sveitarfelog[#All],5,FALSE)</f>
        <v>Norðurland eystra</v>
      </c>
      <c r="F4215" t="s">
        <v>20</v>
      </c>
      <c r="G4215" t="s">
        <v>50</v>
      </c>
      <c r="H4215" t="s">
        <v>58</v>
      </c>
      <c r="I4215" s="1">
        <v>683</v>
      </c>
      <c r="J4215" s="2">
        <f>VLOOKUP(Oliusala[[#This Row],[tegund]],Tegundir!$B$2:$D$19,3,FALSE)*Oliusala[[#This Row],[magn]]/1000</f>
        <v>0.51224999999999998</v>
      </c>
      <c r="K4215">
        <v>2013</v>
      </c>
      <c r="L4215" t="s">
        <v>18</v>
      </c>
      <c r="M4215" s="144" t="s">
        <v>59</v>
      </c>
    </row>
    <row r="4216" spans="1:13" x14ac:dyDescent="0.2">
      <c r="A4216" t="s">
        <v>63</v>
      </c>
      <c r="B4216" s="144" t="s">
        <v>68</v>
      </c>
      <c r="C4216">
        <v>600</v>
      </c>
      <c r="D4216" t="str">
        <f>VLOOKUP(Oliusala[[#This Row],[postnumer]],Sveitarfelog[#All],4,FALSE)</f>
        <v>Akureyrarbær,Eyjafjarðarsveit,Hörgársveit,Svalbarðsstrandarhreppur,Grýtubakkahreppur</v>
      </c>
      <c r="E4216" t="str">
        <f>VLOOKUP(Oliusala[[#This Row],[postnumer]],Sveitarfelog[#All],5,FALSE)</f>
        <v>Norðurland eystra</v>
      </c>
      <c r="F4216" t="s">
        <v>20</v>
      </c>
      <c r="G4216" t="s">
        <v>50</v>
      </c>
      <c r="H4216" t="s">
        <v>58</v>
      </c>
      <c r="I4216" s="1">
        <v>1168123</v>
      </c>
      <c r="J4216" s="2">
        <f>VLOOKUP(Oliusala[[#This Row],[tegund]],Tegundir!$B$2:$D$19,3,FALSE)*Oliusala[[#This Row],[magn]]/1000</f>
        <v>876.09225000000004</v>
      </c>
      <c r="K4216">
        <v>2013</v>
      </c>
      <c r="L4216" t="s">
        <v>18</v>
      </c>
      <c r="M4216" s="144" t="s">
        <v>59</v>
      </c>
    </row>
    <row r="4217" spans="1:13" x14ac:dyDescent="0.2">
      <c r="A4217" t="s">
        <v>63</v>
      </c>
      <c r="B4217" s="144" t="s">
        <v>138</v>
      </c>
      <c r="C4217">
        <v>601</v>
      </c>
      <c r="D4217" t="str">
        <f>VLOOKUP(Oliusala[[#This Row],[postnumer]],Sveitarfelog[#All],4,FALSE)</f>
        <v>Akureyrarbær,Eyjafjarðarsveit,Hörgársveit,Svalbarðsstrandarhreppur,Grýtubakkahreppur</v>
      </c>
      <c r="E4217" t="str">
        <f>VLOOKUP(Oliusala[[#This Row],[postnumer]],Sveitarfelog[#All],5,FALSE)</f>
        <v>Norðurland eystra</v>
      </c>
      <c r="F4217" t="s">
        <v>20</v>
      </c>
      <c r="G4217" t="s">
        <v>50</v>
      </c>
      <c r="H4217" t="s">
        <v>58</v>
      </c>
      <c r="I4217" s="1">
        <v>13990</v>
      </c>
      <c r="J4217" s="2">
        <f>VLOOKUP(Oliusala[[#This Row],[tegund]],Tegundir!$B$2:$D$19,3,FALSE)*Oliusala[[#This Row],[magn]]/1000</f>
        <v>10.4925</v>
      </c>
      <c r="K4217">
        <v>2013</v>
      </c>
      <c r="L4217" t="s">
        <v>18</v>
      </c>
      <c r="M4217" s="144" t="s">
        <v>59</v>
      </c>
    </row>
    <row r="4218" spans="1:13" x14ac:dyDescent="0.2">
      <c r="A4218" t="s">
        <v>63</v>
      </c>
      <c r="B4218" s="144" t="s">
        <v>139</v>
      </c>
      <c r="C4218">
        <v>601</v>
      </c>
      <c r="D4218" t="str">
        <f>VLOOKUP(Oliusala[[#This Row],[postnumer]],Sveitarfelog[#All],4,FALSE)</f>
        <v>Akureyrarbær,Eyjafjarðarsveit,Hörgársveit,Svalbarðsstrandarhreppur,Grýtubakkahreppur</v>
      </c>
      <c r="E4218" t="str">
        <f>VLOOKUP(Oliusala[[#This Row],[postnumer]],Sveitarfelog[#All],5,FALSE)</f>
        <v>Norðurland eystra</v>
      </c>
      <c r="F4218" t="s">
        <v>20</v>
      </c>
      <c r="G4218" t="s">
        <v>50</v>
      </c>
      <c r="H4218" t="s">
        <v>58</v>
      </c>
      <c r="I4218" s="1">
        <v>12555</v>
      </c>
      <c r="J4218" s="2">
        <f>VLOOKUP(Oliusala[[#This Row],[tegund]],Tegundir!$B$2:$D$19,3,FALSE)*Oliusala[[#This Row],[magn]]/1000</f>
        <v>9.4162499999999998</v>
      </c>
      <c r="K4218">
        <v>2013</v>
      </c>
      <c r="L4218" t="s">
        <v>18</v>
      </c>
      <c r="M4218" s="144" t="s">
        <v>59</v>
      </c>
    </row>
    <row r="4219" spans="1:13" x14ac:dyDescent="0.2">
      <c r="A4219" t="s">
        <v>63</v>
      </c>
      <c r="B4219" s="144" t="s">
        <v>140</v>
      </c>
      <c r="C4219">
        <v>610</v>
      </c>
      <c r="D4219" t="str">
        <f>VLOOKUP(Oliusala[[#This Row],[postnumer]],Sveitarfelog[#All],4,FALSE)</f>
        <v>Akureyrarbær,Eyjafjarðarsveit,Hörgársveit,Svalbarðsstrandarhreppur,Grýtubakkahreppur</v>
      </c>
      <c r="E4219" t="str">
        <f>VLOOKUP(Oliusala[[#This Row],[postnumer]],Sveitarfelog[#All],5,FALSE)</f>
        <v>Norðurland eystra</v>
      </c>
      <c r="F4219" t="s">
        <v>20</v>
      </c>
      <c r="G4219" t="s">
        <v>50</v>
      </c>
      <c r="H4219" t="s">
        <v>58</v>
      </c>
      <c r="I4219" s="1">
        <v>97799</v>
      </c>
      <c r="J4219" s="2">
        <f>VLOOKUP(Oliusala[[#This Row],[tegund]],Tegundir!$B$2:$D$19,3,FALSE)*Oliusala[[#This Row],[magn]]/1000</f>
        <v>73.349249999999998</v>
      </c>
      <c r="K4219">
        <v>2013</v>
      </c>
      <c r="L4219" t="s">
        <v>18</v>
      </c>
      <c r="M4219" s="144" t="s">
        <v>59</v>
      </c>
    </row>
    <row r="4220" spans="1:13" x14ac:dyDescent="0.2">
      <c r="A4220" t="s">
        <v>63</v>
      </c>
      <c r="B4220" s="144" t="s">
        <v>141</v>
      </c>
      <c r="C4220">
        <v>620</v>
      </c>
      <c r="D4220" t="str">
        <f>VLOOKUP(Oliusala[[#This Row],[postnumer]],Sveitarfelog[#All],4,FALSE)</f>
        <v>Dalvíkurbyggð</v>
      </c>
      <c r="E4220" t="str">
        <f>VLOOKUP(Oliusala[[#This Row],[postnumer]],Sveitarfelog[#All],5,FALSE)</f>
        <v>Norðurland eystra</v>
      </c>
      <c r="F4220" t="s">
        <v>20</v>
      </c>
      <c r="G4220" t="s">
        <v>50</v>
      </c>
      <c r="H4220" t="s">
        <v>58</v>
      </c>
      <c r="I4220" s="1">
        <v>70929</v>
      </c>
      <c r="J4220" s="2">
        <f>VLOOKUP(Oliusala[[#This Row],[tegund]],Tegundir!$B$2:$D$19,3,FALSE)*Oliusala[[#This Row],[magn]]/1000</f>
        <v>53.196750000000002</v>
      </c>
      <c r="K4220">
        <v>2013</v>
      </c>
      <c r="L4220" t="s">
        <v>18</v>
      </c>
      <c r="M4220" s="144" t="s">
        <v>59</v>
      </c>
    </row>
    <row r="4221" spans="1:13" x14ac:dyDescent="0.2">
      <c r="A4221" t="s">
        <v>63</v>
      </c>
      <c r="B4221" s="144" t="s">
        <v>136</v>
      </c>
      <c r="C4221">
        <v>620</v>
      </c>
      <c r="D4221" t="str">
        <f>VLOOKUP(Oliusala[[#This Row],[postnumer]],Sveitarfelog[#All],4,FALSE)</f>
        <v>Dalvíkurbyggð</v>
      </c>
      <c r="E4221" t="str">
        <f>VLOOKUP(Oliusala[[#This Row],[postnumer]],Sveitarfelog[#All],5,FALSE)</f>
        <v>Norðurland eystra</v>
      </c>
      <c r="F4221" t="s">
        <v>20</v>
      </c>
      <c r="G4221" t="s">
        <v>50</v>
      </c>
      <c r="H4221" t="s">
        <v>58</v>
      </c>
      <c r="I4221" s="1">
        <v>717273</v>
      </c>
      <c r="J4221" s="2">
        <f>VLOOKUP(Oliusala[[#This Row],[tegund]],Tegundir!$B$2:$D$19,3,FALSE)*Oliusala[[#This Row],[magn]]/1000</f>
        <v>537.95474999999999</v>
      </c>
      <c r="K4221">
        <v>2013</v>
      </c>
      <c r="L4221" t="s">
        <v>18</v>
      </c>
      <c r="M4221" s="144" t="s">
        <v>59</v>
      </c>
    </row>
    <row r="4222" spans="1:13" x14ac:dyDescent="0.2">
      <c r="A4222" t="s">
        <v>63</v>
      </c>
      <c r="B4222" s="144" t="s">
        <v>96</v>
      </c>
      <c r="C4222">
        <v>640</v>
      </c>
      <c r="D4222" t="str">
        <f>VLOOKUP(Oliusala[[#This Row],[postnumer]],Sveitarfelog[#All],4,FALSE)</f>
        <v>Norðurþing,Tjörneshreppur</v>
      </c>
      <c r="E4222" t="str">
        <f>VLOOKUP(Oliusala[[#This Row],[postnumer]],Sveitarfelog[#All],5,FALSE)</f>
        <v>Norðurland eystra</v>
      </c>
      <c r="F4222" t="s">
        <v>20</v>
      </c>
      <c r="G4222" t="s">
        <v>50</v>
      </c>
      <c r="H4222" t="s">
        <v>58</v>
      </c>
      <c r="I4222" s="1">
        <v>1422000</v>
      </c>
      <c r="J4222" s="2">
        <f>VLOOKUP(Oliusala[[#This Row],[tegund]],Tegundir!$B$2:$D$19,3,FALSE)*Oliusala[[#This Row],[magn]]/1000</f>
        <v>1066.5</v>
      </c>
      <c r="K4222">
        <v>2013</v>
      </c>
      <c r="L4222" t="s">
        <v>18</v>
      </c>
      <c r="M4222" s="144" t="s">
        <v>59</v>
      </c>
    </row>
    <row r="4223" spans="1:13" x14ac:dyDescent="0.2">
      <c r="A4223" t="s">
        <v>63</v>
      </c>
      <c r="B4223" s="144" t="s">
        <v>143</v>
      </c>
      <c r="C4223">
        <v>641</v>
      </c>
      <c r="D4223" t="str">
        <f>VLOOKUP(Oliusala[[#This Row],[postnumer]],Sveitarfelog[#All],4,FALSE)</f>
        <v>Þingeyjarsveit</v>
      </c>
      <c r="E4223" t="str">
        <f>VLOOKUP(Oliusala[[#This Row],[postnumer]],Sveitarfelog[#All],5,FALSE)</f>
        <v>Norðurland eystra</v>
      </c>
      <c r="F4223" t="s">
        <v>20</v>
      </c>
      <c r="G4223" t="s">
        <v>50</v>
      </c>
      <c r="H4223" t="s">
        <v>58</v>
      </c>
      <c r="I4223" s="1">
        <v>120209</v>
      </c>
      <c r="J4223" s="2">
        <f>VLOOKUP(Oliusala[[#This Row],[tegund]],Tegundir!$B$2:$D$19,3,FALSE)*Oliusala[[#This Row],[magn]]/1000</f>
        <v>90.156750000000002</v>
      </c>
      <c r="K4223">
        <v>2013</v>
      </c>
      <c r="L4223" t="s">
        <v>18</v>
      </c>
      <c r="M4223" s="144" t="s">
        <v>59</v>
      </c>
    </row>
    <row r="4224" spans="1:13" x14ac:dyDescent="0.2">
      <c r="A4224" t="s">
        <v>57</v>
      </c>
      <c r="B4224" s="144" t="s">
        <v>144</v>
      </c>
      <c r="C4224">
        <v>650</v>
      </c>
      <c r="D4224" t="str">
        <f>VLOOKUP(Oliusala[[#This Row],[postnumer]],Sveitarfelog[#All],4,FALSE)</f>
        <v>Þingeyjarsveit</v>
      </c>
      <c r="E4224" t="str">
        <f>VLOOKUP(Oliusala[[#This Row],[postnumer]],Sveitarfelog[#All],5,FALSE)</f>
        <v>Norðurland eystra</v>
      </c>
      <c r="F4224" t="s">
        <v>20</v>
      </c>
      <c r="G4224" t="s">
        <v>50</v>
      </c>
      <c r="H4224" t="s">
        <v>60</v>
      </c>
      <c r="I4224" s="1">
        <v>2004</v>
      </c>
      <c r="J4224" s="2">
        <f>VLOOKUP(Oliusala[[#This Row],[tegund]],Tegundir!$B$2:$D$19,3,FALSE)*Oliusala[[#This Row],[magn]]/1000</f>
        <v>1.5029999999999999</v>
      </c>
      <c r="K4224">
        <v>2013</v>
      </c>
      <c r="L4224" t="s">
        <v>18</v>
      </c>
      <c r="M4224" s="144" t="s">
        <v>59</v>
      </c>
    </row>
    <row r="4225" spans="1:13" x14ac:dyDescent="0.2">
      <c r="A4225" t="s">
        <v>63</v>
      </c>
      <c r="B4225" s="144" t="s">
        <v>144</v>
      </c>
      <c r="C4225">
        <v>650</v>
      </c>
      <c r="D4225" t="str">
        <f>VLOOKUP(Oliusala[[#This Row],[postnumer]],Sveitarfelog[#All],4,FALSE)</f>
        <v>Þingeyjarsveit</v>
      </c>
      <c r="E4225" t="str">
        <f>VLOOKUP(Oliusala[[#This Row],[postnumer]],Sveitarfelog[#All],5,FALSE)</f>
        <v>Norðurland eystra</v>
      </c>
      <c r="F4225" t="s">
        <v>20</v>
      </c>
      <c r="G4225" t="s">
        <v>50</v>
      </c>
      <c r="H4225" t="s">
        <v>58</v>
      </c>
      <c r="I4225" s="1">
        <v>184611</v>
      </c>
      <c r="J4225" s="2">
        <f>VLOOKUP(Oliusala[[#This Row],[tegund]],Tegundir!$B$2:$D$19,3,FALSE)*Oliusala[[#This Row],[magn]]/1000</f>
        <v>138.45824999999999</v>
      </c>
      <c r="K4225">
        <v>2013</v>
      </c>
      <c r="L4225" t="s">
        <v>18</v>
      </c>
      <c r="M4225" s="144" t="s">
        <v>59</v>
      </c>
    </row>
    <row r="4226" spans="1:13" x14ac:dyDescent="0.2">
      <c r="A4226" t="s">
        <v>63</v>
      </c>
      <c r="B4226" s="144" t="s">
        <v>145</v>
      </c>
      <c r="C4226">
        <v>660</v>
      </c>
      <c r="D4226" t="str">
        <f>VLOOKUP(Oliusala[[#This Row],[postnumer]],Sveitarfelog[#All],4,FALSE)</f>
        <v>Þingeyjarsveit</v>
      </c>
      <c r="E4226" t="str">
        <f>VLOOKUP(Oliusala[[#This Row],[postnumer]],Sveitarfelog[#All],5,FALSE)</f>
        <v>Norðurland eystra</v>
      </c>
      <c r="F4226" t="s">
        <v>20</v>
      </c>
      <c r="G4226" t="s">
        <v>50</v>
      </c>
      <c r="H4226" t="s">
        <v>58</v>
      </c>
      <c r="I4226" s="1">
        <v>543424</v>
      </c>
      <c r="J4226" s="2">
        <f>VLOOKUP(Oliusala[[#This Row],[tegund]],Tegundir!$B$2:$D$19,3,FALSE)*Oliusala[[#This Row],[magn]]/1000</f>
        <v>407.56799999999998</v>
      </c>
      <c r="K4226">
        <v>2013</v>
      </c>
      <c r="L4226" t="s">
        <v>18</v>
      </c>
      <c r="M4226" s="144" t="s">
        <v>59</v>
      </c>
    </row>
    <row r="4227" spans="1:13" x14ac:dyDescent="0.2">
      <c r="A4227" t="s">
        <v>63</v>
      </c>
      <c r="B4227" s="144" t="s">
        <v>146</v>
      </c>
      <c r="C4227">
        <v>660</v>
      </c>
      <c r="D4227" t="str">
        <f>VLOOKUP(Oliusala[[#This Row],[postnumer]],Sveitarfelog[#All],4,FALSE)</f>
        <v>Þingeyjarsveit</v>
      </c>
      <c r="E4227" t="str">
        <f>VLOOKUP(Oliusala[[#This Row],[postnumer]],Sveitarfelog[#All],5,FALSE)</f>
        <v>Norðurland eystra</v>
      </c>
      <c r="F4227" t="s">
        <v>20</v>
      </c>
      <c r="G4227" t="s">
        <v>50</v>
      </c>
      <c r="H4227" t="s">
        <v>58</v>
      </c>
      <c r="I4227" s="1">
        <v>97040</v>
      </c>
      <c r="J4227" s="2">
        <f>VLOOKUP(Oliusala[[#This Row],[tegund]],Tegundir!$B$2:$D$19,3,FALSE)*Oliusala[[#This Row],[magn]]/1000</f>
        <v>72.78</v>
      </c>
      <c r="K4227">
        <v>2013</v>
      </c>
      <c r="L4227" t="s">
        <v>18</v>
      </c>
      <c r="M4227" s="144" t="s">
        <v>59</v>
      </c>
    </row>
    <row r="4228" spans="1:13" x14ac:dyDescent="0.2">
      <c r="A4228" t="s">
        <v>63</v>
      </c>
      <c r="B4228" s="144" t="s">
        <v>147</v>
      </c>
      <c r="C4228">
        <v>670</v>
      </c>
      <c r="D4228" t="str">
        <f>VLOOKUP(Oliusala[[#This Row],[postnumer]],Sveitarfelog[#All],4,FALSE)</f>
        <v>Norðurþing,Tjörneshreppur</v>
      </c>
      <c r="E4228" t="str">
        <f>VLOOKUP(Oliusala[[#This Row],[postnumer]],Sveitarfelog[#All],5,FALSE)</f>
        <v>Norðurland eystra</v>
      </c>
      <c r="F4228" t="s">
        <v>20</v>
      </c>
      <c r="G4228" t="s">
        <v>50</v>
      </c>
      <c r="H4228" t="s">
        <v>58</v>
      </c>
      <c r="I4228" s="1">
        <v>75694</v>
      </c>
      <c r="J4228" s="2">
        <f>VLOOKUP(Oliusala[[#This Row],[tegund]],Tegundir!$B$2:$D$19,3,FALSE)*Oliusala[[#This Row],[magn]]/1000</f>
        <v>56.770499999999998</v>
      </c>
      <c r="K4228">
        <v>2013</v>
      </c>
      <c r="L4228" t="s">
        <v>18</v>
      </c>
      <c r="M4228" s="144" t="s">
        <v>59</v>
      </c>
    </row>
    <row r="4229" spans="1:13" x14ac:dyDescent="0.2">
      <c r="A4229" t="s">
        <v>63</v>
      </c>
      <c r="B4229" s="144" t="s">
        <v>149</v>
      </c>
      <c r="C4229">
        <v>671</v>
      </c>
      <c r="D4229" t="str">
        <f>VLOOKUP(Oliusala[[#This Row],[postnumer]],Sveitarfelog[#All],4,FALSE)</f>
        <v>Norðurþing,Tjörneshreppur</v>
      </c>
      <c r="E4229" t="str">
        <f>VLOOKUP(Oliusala[[#This Row],[postnumer]],Sveitarfelog[#All],5,FALSE)</f>
        <v>Norðurland eystra</v>
      </c>
      <c r="F4229" t="s">
        <v>20</v>
      </c>
      <c r="G4229" t="s">
        <v>50</v>
      </c>
      <c r="H4229" t="s">
        <v>58</v>
      </c>
      <c r="I4229" s="1">
        <v>130555</v>
      </c>
      <c r="J4229" s="2">
        <f>VLOOKUP(Oliusala[[#This Row],[tegund]],Tegundir!$B$2:$D$19,3,FALSE)*Oliusala[[#This Row],[magn]]/1000</f>
        <v>97.916250000000005</v>
      </c>
      <c r="K4229">
        <v>2013</v>
      </c>
      <c r="L4229" t="s">
        <v>18</v>
      </c>
      <c r="M4229" s="144" t="s">
        <v>59</v>
      </c>
    </row>
    <row r="4230" spans="1:13" x14ac:dyDescent="0.2">
      <c r="A4230" t="s">
        <v>63</v>
      </c>
      <c r="B4230" s="144" t="s">
        <v>148</v>
      </c>
      <c r="C4230">
        <v>675</v>
      </c>
      <c r="D4230" t="str">
        <f>VLOOKUP(Oliusala[[#This Row],[postnumer]],Sveitarfelog[#All],4,FALSE)</f>
        <v>Norðurþing,Tjörneshreppur</v>
      </c>
      <c r="E4230" t="str">
        <f>VLOOKUP(Oliusala[[#This Row],[postnumer]],Sveitarfelog[#All],5,FALSE)</f>
        <v>Norðurland eystra</v>
      </c>
      <c r="F4230" t="s">
        <v>20</v>
      </c>
      <c r="G4230" t="s">
        <v>50</v>
      </c>
      <c r="H4230" t="s">
        <v>58</v>
      </c>
      <c r="I4230" s="1">
        <v>83494</v>
      </c>
      <c r="J4230" s="2">
        <f>VLOOKUP(Oliusala[[#This Row],[tegund]],Tegundir!$B$2:$D$19,3,FALSE)*Oliusala[[#This Row],[magn]]/1000</f>
        <v>62.6205</v>
      </c>
      <c r="K4230">
        <v>2013</v>
      </c>
      <c r="L4230" t="s">
        <v>18</v>
      </c>
      <c r="M4230" s="144" t="s">
        <v>59</v>
      </c>
    </row>
    <row r="4231" spans="1:13" x14ac:dyDescent="0.2">
      <c r="A4231" t="s">
        <v>63</v>
      </c>
      <c r="B4231" s="144" t="s">
        <v>150</v>
      </c>
      <c r="C4231">
        <v>680</v>
      </c>
      <c r="D4231" t="str">
        <f>VLOOKUP(Oliusala[[#This Row],[postnumer]],Sveitarfelog[#All],4,FALSE)</f>
        <v>Langanesbyggð</v>
      </c>
      <c r="E4231" t="str">
        <f>VLOOKUP(Oliusala[[#This Row],[postnumer]],Sveitarfelog[#All],5,FALSE)</f>
        <v>Norðurland eystra</v>
      </c>
      <c r="F4231" t="s">
        <v>20</v>
      </c>
      <c r="G4231" t="s">
        <v>50</v>
      </c>
      <c r="H4231" t="s">
        <v>58</v>
      </c>
      <c r="I4231" s="1">
        <v>226392</v>
      </c>
      <c r="J4231" s="2">
        <f>VLOOKUP(Oliusala[[#This Row],[tegund]],Tegundir!$B$2:$D$19,3,FALSE)*Oliusala[[#This Row],[magn]]/1000</f>
        <v>169.79400000000001</v>
      </c>
      <c r="K4231">
        <v>2013</v>
      </c>
      <c r="L4231" t="s">
        <v>18</v>
      </c>
      <c r="M4231" s="144" t="s">
        <v>59</v>
      </c>
    </row>
    <row r="4232" spans="1:13" x14ac:dyDescent="0.2">
      <c r="A4232" t="s">
        <v>63</v>
      </c>
      <c r="B4232" s="144" t="s">
        <v>151</v>
      </c>
      <c r="C4232">
        <v>685</v>
      </c>
      <c r="D4232" t="str">
        <f>VLOOKUP(Oliusala[[#This Row],[postnumer]],Sveitarfelog[#All],4,FALSE)</f>
        <v>Langanesbyggð</v>
      </c>
      <c r="E4232" t="str">
        <f>VLOOKUP(Oliusala[[#This Row],[postnumer]],Sveitarfelog[#All],5,FALSE)</f>
        <v>Norðurland eystra</v>
      </c>
      <c r="F4232" t="s">
        <v>20</v>
      </c>
      <c r="G4232" t="s">
        <v>50</v>
      </c>
      <c r="H4232" t="s">
        <v>58</v>
      </c>
      <c r="I4232" s="1">
        <v>31349</v>
      </c>
      <c r="J4232" s="2">
        <f>VLOOKUP(Oliusala[[#This Row],[tegund]],Tegundir!$B$2:$D$19,3,FALSE)*Oliusala[[#This Row],[magn]]/1000</f>
        <v>23.511749999999999</v>
      </c>
      <c r="K4232">
        <v>2013</v>
      </c>
      <c r="L4232" t="s">
        <v>18</v>
      </c>
      <c r="M4232" s="144" t="s">
        <v>59</v>
      </c>
    </row>
    <row r="4233" spans="1:13" x14ac:dyDescent="0.2">
      <c r="A4233" t="s">
        <v>63</v>
      </c>
      <c r="B4233" s="144" t="s">
        <v>97</v>
      </c>
      <c r="C4233">
        <v>690</v>
      </c>
      <c r="D4233" t="str">
        <f>VLOOKUP(Oliusala[[#This Row],[postnumer]],Sveitarfelog[#All],4,FALSE)</f>
        <v>Vopnafjarðarhreppur</v>
      </c>
      <c r="E4233" t="str">
        <f>VLOOKUP(Oliusala[[#This Row],[postnumer]],Sveitarfelog[#All],5,FALSE)</f>
        <v>Austurland</v>
      </c>
      <c r="F4233" t="s">
        <v>20</v>
      </c>
      <c r="G4233" t="s">
        <v>50</v>
      </c>
      <c r="H4233" t="s">
        <v>58</v>
      </c>
      <c r="I4233" s="1">
        <v>314857</v>
      </c>
      <c r="J4233" s="2">
        <f>VLOOKUP(Oliusala[[#This Row],[tegund]],Tegundir!$B$2:$D$19,3,FALSE)*Oliusala[[#This Row],[magn]]/1000</f>
        <v>236.14275000000001</v>
      </c>
      <c r="K4233">
        <v>2013</v>
      </c>
      <c r="L4233" t="s">
        <v>18</v>
      </c>
      <c r="M4233" s="144" t="s">
        <v>59</v>
      </c>
    </row>
    <row r="4234" spans="1:13" x14ac:dyDescent="0.2">
      <c r="A4234" t="s">
        <v>68</v>
      </c>
      <c r="B4234" s="144" t="s">
        <v>152</v>
      </c>
      <c r="C4234">
        <v>700</v>
      </c>
      <c r="D4234" t="str">
        <f>VLOOKUP(Oliusala[[#This Row],[postnumer]],Sveitarfelog[#All],4,FALSE)</f>
        <v>Fljótsdalshreppur,Múlaþing</v>
      </c>
      <c r="E4234" t="str">
        <f>VLOOKUP(Oliusala[[#This Row],[postnumer]],Sveitarfelog[#All],5,FALSE)</f>
        <v>Austurland</v>
      </c>
      <c r="F4234" t="s">
        <v>20</v>
      </c>
      <c r="G4234" t="s">
        <v>50</v>
      </c>
      <c r="H4234" t="s">
        <v>60</v>
      </c>
      <c r="I4234" s="1">
        <v>5024</v>
      </c>
      <c r="J4234" s="2">
        <f>VLOOKUP(Oliusala[[#This Row],[tegund]],Tegundir!$B$2:$D$19,3,FALSE)*Oliusala[[#This Row],[magn]]/1000</f>
        <v>3.7679999999999998</v>
      </c>
      <c r="K4234">
        <v>2013</v>
      </c>
      <c r="L4234" t="s">
        <v>18</v>
      </c>
      <c r="M4234" s="144" t="s">
        <v>59</v>
      </c>
    </row>
    <row r="4235" spans="1:13" x14ac:dyDescent="0.2">
      <c r="A4235" t="s">
        <v>63</v>
      </c>
      <c r="B4235" s="144" t="s">
        <v>152</v>
      </c>
      <c r="C4235">
        <v>700</v>
      </c>
      <c r="D4235" t="str">
        <f>VLOOKUP(Oliusala[[#This Row],[postnumer]],Sveitarfelog[#All],4,FALSE)</f>
        <v>Fljótsdalshreppur,Múlaþing</v>
      </c>
      <c r="E4235" t="str">
        <f>VLOOKUP(Oliusala[[#This Row],[postnumer]],Sveitarfelog[#All],5,FALSE)</f>
        <v>Austurland</v>
      </c>
      <c r="F4235" t="s">
        <v>20</v>
      </c>
      <c r="G4235" t="s">
        <v>50</v>
      </c>
      <c r="H4235" t="s">
        <v>58</v>
      </c>
      <c r="I4235" s="1">
        <v>1396830</v>
      </c>
      <c r="J4235" s="2">
        <f>VLOOKUP(Oliusala[[#This Row],[tegund]],Tegundir!$B$2:$D$19,3,FALSE)*Oliusala[[#This Row],[magn]]/1000</f>
        <v>1047.6224999999999</v>
      </c>
      <c r="K4235">
        <v>2013</v>
      </c>
      <c r="L4235" t="s">
        <v>18</v>
      </c>
      <c r="M4235" s="144" t="s">
        <v>59</v>
      </c>
    </row>
    <row r="4236" spans="1:13" x14ac:dyDescent="0.2">
      <c r="A4236" t="s">
        <v>63</v>
      </c>
      <c r="B4236" s="144" t="s">
        <v>152</v>
      </c>
      <c r="C4236">
        <v>700</v>
      </c>
      <c r="D4236" t="str">
        <f>VLOOKUP(Oliusala[[#This Row],[postnumer]],Sveitarfelog[#All],4,FALSE)</f>
        <v>Fljótsdalshreppur,Múlaþing</v>
      </c>
      <c r="E4236" t="str">
        <f>VLOOKUP(Oliusala[[#This Row],[postnumer]],Sveitarfelog[#All],5,FALSE)</f>
        <v>Austurland</v>
      </c>
      <c r="F4236" t="s">
        <v>46</v>
      </c>
      <c r="G4236" t="s">
        <v>50</v>
      </c>
      <c r="H4236" t="s">
        <v>58</v>
      </c>
      <c r="I4236" s="1">
        <v>44</v>
      </c>
      <c r="J4236" s="2">
        <f>VLOOKUP(Oliusala[[#This Row],[tegund]],Tegundir!$B$2:$D$19,3,FALSE)*Oliusala[[#This Row],[magn]]/1000</f>
        <v>3.3000000000000002E-2</v>
      </c>
      <c r="K4236">
        <v>2013</v>
      </c>
      <c r="L4236" t="s">
        <v>18</v>
      </c>
      <c r="M4236" s="144" t="s">
        <v>59</v>
      </c>
    </row>
    <row r="4237" spans="1:13" x14ac:dyDescent="0.2">
      <c r="A4237" t="s">
        <v>63</v>
      </c>
      <c r="B4237" s="144" t="s">
        <v>152</v>
      </c>
      <c r="C4237">
        <v>700</v>
      </c>
      <c r="D4237" t="str">
        <f>VLOOKUP(Oliusala[[#This Row],[postnumer]],Sveitarfelog[#All],4,FALSE)</f>
        <v>Fljótsdalshreppur,Múlaþing</v>
      </c>
      <c r="E4237" t="str">
        <f>VLOOKUP(Oliusala[[#This Row],[postnumer]],Sveitarfelog[#All],5,FALSE)</f>
        <v>Austurland</v>
      </c>
      <c r="F4237" t="s">
        <v>20</v>
      </c>
      <c r="G4237" t="s">
        <v>50</v>
      </c>
      <c r="H4237" t="s">
        <v>58</v>
      </c>
      <c r="I4237" s="1">
        <v>591419</v>
      </c>
      <c r="J4237" s="2">
        <f>VLOOKUP(Oliusala[[#This Row],[tegund]],Tegundir!$B$2:$D$19,3,FALSE)*Oliusala[[#This Row],[magn]]/1000</f>
        <v>443.56425000000002</v>
      </c>
      <c r="K4237">
        <v>2013</v>
      </c>
      <c r="L4237" t="s">
        <v>18</v>
      </c>
      <c r="M4237" s="144" t="s">
        <v>59</v>
      </c>
    </row>
    <row r="4238" spans="1:13" x14ac:dyDescent="0.2">
      <c r="A4238" t="s">
        <v>63</v>
      </c>
      <c r="B4238" s="144" t="s">
        <v>157</v>
      </c>
      <c r="C4238">
        <v>701</v>
      </c>
      <c r="D4238" t="str">
        <f>VLOOKUP(Oliusala[[#This Row],[postnumer]],Sveitarfelog[#All],4,FALSE)</f>
        <v>Fljótsdalshreppur,Múlaþing</v>
      </c>
      <c r="E4238" t="str">
        <f>VLOOKUP(Oliusala[[#This Row],[postnumer]],Sveitarfelog[#All],5,FALSE)</f>
        <v>Austurland</v>
      </c>
      <c r="F4238" t="s">
        <v>20</v>
      </c>
      <c r="G4238" t="s">
        <v>50</v>
      </c>
      <c r="H4238" t="s">
        <v>58</v>
      </c>
      <c r="I4238" s="1">
        <v>10631</v>
      </c>
      <c r="J4238" s="2">
        <f>VLOOKUP(Oliusala[[#This Row],[tegund]],Tegundir!$B$2:$D$19,3,FALSE)*Oliusala[[#This Row],[magn]]/1000</f>
        <v>7.9732500000000002</v>
      </c>
      <c r="K4238">
        <v>2013</v>
      </c>
      <c r="L4238" t="s">
        <v>18</v>
      </c>
      <c r="M4238" s="144" t="s">
        <v>59</v>
      </c>
    </row>
    <row r="4239" spans="1:13" x14ac:dyDescent="0.2">
      <c r="A4239" t="s">
        <v>63</v>
      </c>
      <c r="B4239" s="144" t="s">
        <v>154</v>
      </c>
      <c r="C4239">
        <v>701</v>
      </c>
      <c r="D4239" t="str">
        <f>VLOOKUP(Oliusala[[#This Row],[postnumer]],Sveitarfelog[#All],4,FALSE)</f>
        <v>Fljótsdalshreppur,Múlaþing</v>
      </c>
      <c r="E4239" t="str">
        <f>VLOOKUP(Oliusala[[#This Row],[postnumer]],Sveitarfelog[#All],5,FALSE)</f>
        <v>Austurland</v>
      </c>
      <c r="F4239" t="s">
        <v>20</v>
      </c>
      <c r="G4239" t="s">
        <v>50</v>
      </c>
      <c r="H4239" t="s">
        <v>58</v>
      </c>
      <c r="I4239" s="1">
        <v>373861</v>
      </c>
      <c r="J4239" s="2">
        <f>VLOOKUP(Oliusala[[#This Row],[tegund]],Tegundir!$B$2:$D$19,3,FALSE)*Oliusala[[#This Row],[magn]]/1000</f>
        <v>280.39575000000002</v>
      </c>
      <c r="K4239">
        <v>2013</v>
      </c>
      <c r="L4239" t="s">
        <v>18</v>
      </c>
      <c r="M4239" s="144" t="s">
        <v>59</v>
      </c>
    </row>
    <row r="4240" spans="1:13" x14ac:dyDescent="0.2">
      <c r="A4240" t="s">
        <v>63</v>
      </c>
      <c r="B4240" s="144" t="s">
        <v>155</v>
      </c>
      <c r="C4240">
        <v>701</v>
      </c>
      <c r="D4240" t="str">
        <f>VLOOKUP(Oliusala[[#This Row],[postnumer]],Sveitarfelog[#All],4,FALSE)</f>
        <v>Fljótsdalshreppur,Múlaþing</v>
      </c>
      <c r="E4240" t="str">
        <f>VLOOKUP(Oliusala[[#This Row],[postnumer]],Sveitarfelog[#All],5,FALSE)</f>
        <v>Austurland</v>
      </c>
      <c r="F4240" t="s">
        <v>20</v>
      </c>
      <c r="G4240" t="s">
        <v>50</v>
      </c>
      <c r="H4240" t="s">
        <v>58</v>
      </c>
      <c r="I4240" s="1">
        <v>84404</v>
      </c>
      <c r="J4240" s="2">
        <f>VLOOKUP(Oliusala[[#This Row],[tegund]],Tegundir!$B$2:$D$19,3,FALSE)*Oliusala[[#This Row],[magn]]/1000</f>
        <v>63.302999999999997</v>
      </c>
      <c r="K4240">
        <v>2013</v>
      </c>
      <c r="L4240" t="s">
        <v>18</v>
      </c>
      <c r="M4240" s="144" t="s">
        <v>59</v>
      </c>
    </row>
    <row r="4241" spans="1:13" x14ac:dyDescent="0.2">
      <c r="A4241" t="s">
        <v>63</v>
      </c>
      <c r="B4241" s="144" t="s">
        <v>159</v>
      </c>
      <c r="C4241">
        <v>701</v>
      </c>
      <c r="D4241" t="str">
        <f>VLOOKUP(Oliusala[[#This Row],[postnumer]],Sveitarfelog[#All],4,FALSE)</f>
        <v>Fljótsdalshreppur,Múlaþing</v>
      </c>
      <c r="E4241" t="str">
        <f>VLOOKUP(Oliusala[[#This Row],[postnumer]],Sveitarfelog[#All],5,FALSE)</f>
        <v>Austurland</v>
      </c>
      <c r="F4241" t="s">
        <v>20</v>
      </c>
      <c r="G4241" t="s">
        <v>50</v>
      </c>
      <c r="H4241" t="s">
        <v>58</v>
      </c>
      <c r="I4241" s="1">
        <v>53630</v>
      </c>
      <c r="J4241" s="2">
        <f>VLOOKUP(Oliusala[[#This Row],[tegund]],Tegundir!$B$2:$D$19,3,FALSE)*Oliusala[[#This Row],[magn]]/1000</f>
        <v>40.222499999999997</v>
      </c>
      <c r="K4241">
        <v>2013</v>
      </c>
      <c r="L4241" t="s">
        <v>18</v>
      </c>
      <c r="M4241" s="144" t="s">
        <v>59</v>
      </c>
    </row>
    <row r="4242" spans="1:13" x14ac:dyDescent="0.2">
      <c r="A4242" t="s">
        <v>63</v>
      </c>
      <c r="B4242" s="144" t="s">
        <v>160</v>
      </c>
      <c r="C4242">
        <v>710</v>
      </c>
      <c r="D4242" t="str">
        <f>VLOOKUP(Oliusala[[#This Row],[postnumer]],Sveitarfelog[#All],4,FALSE)</f>
        <v>Fljótsdalshreppur,Múlaþing</v>
      </c>
      <c r="E4242" t="str">
        <f>VLOOKUP(Oliusala[[#This Row],[postnumer]],Sveitarfelog[#All],5,FALSE)</f>
        <v>Austurland</v>
      </c>
      <c r="F4242" t="s">
        <v>20</v>
      </c>
      <c r="G4242" t="s">
        <v>50</v>
      </c>
      <c r="H4242" t="s">
        <v>58</v>
      </c>
      <c r="I4242" s="1">
        <v>240787</v>
      </c>
      <c r="J4242" s="2">
        <f>VLOOKUP(Oliusala[[#This Row],[tegund]],Tegundir!$B$2:$D$19,3,FALSE)*Oliusala[[#This Row],[magn]]/1000</f>
        <v>180.59025</v>
      </c>
      <c r="K4242">
        <v>2013</v>
      </c>
      <c r="L4242" t="s">
        <v>18</v>
      </c>
      <c r="M4242" s="144" t="s">
        <v>59</v>
      </c>
    </row>
    <row r="4243" spans="1:13" x14ac:dyDescent="0.2">
      <c r="A4243" t="s">
        <v>63</v>
      </c>
      <c r="B4243" s="144" t="s">
        <v>161</v>
      </c>
      <c r="C4243">
        <v>715</v>
      </c>
      <c r="D4243" t="str">
        <f>VLOOKUP(Oliusala[[#This Row],[postnumer]],Sveitarfelog[#All],4,FALSE)</f>
        <v>Fjarðabyggð</v>
      </c>
      <c r="E4243" t="str">
        <f>VLOOKUP(Oliusala[[#This Row],[postnumer]],Sveitarfelog[#All],5,FALSE)</f>
        <v>Austurland</v>
      </c>
      <c r="F4243" t="s">
        <v>20</v>
      </c>
      <c r="G4243" t="s">
        <v>50</v>
      </c>
      <c r="H4243" t="s">
        <v>58</v>
      </c>
      <c r="I4243" s="1">
        <v>2411</v>
      </c>
      <c r="J4243" s="2">
        <f>VLOOKUP(Oliusala[[#This Row],[tegund]],Tegundir!$B$2:$D$19,3,FALSE)*Oliusala[[#This Row],[magn]]/1000</f>
        <v>1.8082499999999999</v>
      </c>
      <c r="K4243">
        <v>2013</v>
      </c>
      <c r="L4243" t="s">
        <v>18</v>
      </c>
      <c r="M4243" s="144" t="s">
        <v>59</v>
      </c>
    </row>
    <row r="4244" spans="1:13" x14ac:dyDescent="0.2">
      <c r="A4244" t="s">
        <v>63</v>
      </c>
      <c r="B4244" s="144" t="s">
        <v>162</v>
      </c>
      <c r="C4244">
        <v>720</v>
      </c>
      <c r="D4244" t="str">
        <f>VLOOKUP(Oliusala[[#This Row],[postnumer]],Sveitarfelog[#All],4,FALSE)</f>
        <v>Fljótsdalshreppur,Múlaþing</v>
      </c>
      <c r="E4244" t="str">
        <f>VLOOKUP(Oliusala[[#This Row],[postnumer]],Sveitarfelog[#All],5,FALSE)</f>
        <v>Austurland</v>
      </c>
      <c r="F4244" t="s">
        <v>20</v>
      </c>
      <c r="G4244" t="s">
        <v>50</v>
      </c>
      <c r="H4244" t="s">
        <v>58</v>
      </c>
      <c r="I4244" s="1">
        <v>70086</v>
      </c>
      <c r="J4244" s="2">
        <f>VLOOKUP(Oliusala[[#This Row],[tegund]],Tegundir!$B$2:$D$19,3,FALSE)*Oliusala[[#This Row],[magn]]/1000</f>
        <v>52.564500000000002</v>
      </c>
      <c r="K4244">
        <v>2013</v>
      </c>
      <c r="L4244" t="s">
        <v>18</v>
      </c>
      <c r="M4244" s="144" t="s">
        <v>59</v>
      </c>
    </row>
    <row r="4245" spans="1:13" x14ac:dyDescent="0.2">
      <c r="A4245" t="s">
        <v>63</v>
      </c>
      <c r="B4245" s="144" t="s">
        <v>66</v>
      </c>
      <c r="C4245">
        <v>730</v>
      </c>
      <c r="D4245" t="str">
        <f>VLOOKUP(Oliusala[[#This Row],[postnumer]],Sveitarfelog[#All],4,FALSE)</f>
        <v>Fjarðabyggð</v>
      </c>
      <c r="E4245" t="str">
        <f>VLOOKUP(Oliusala[[#This Row],[postnumer]],Sveitarfelog[#All],5,FALSE)</f>
        <v>Austurland</v>
      </c>
      <c r="F4245" t="s">
        <v>20</v>
      </c>
      <c r="G4245" t="s">
        <v>50</v>
      </c>
      <c r="H4245" t="s">
        <v>58</v>
      </c>
      <c r="I4245" s="1">
        <v>880223</v>
      </c>
      <c r="J4245" s="2">
        <f>VLOOKUP(Oliusala[[#This Row],[tegund]],Tegundir!$B$2:$D$19,3,FALSE)*Oliusala[[#This Row],[magn]]/1000</f>
        <v>660.16724999999997</v>
      </c>
      <c r="K4245">
        <v>2013</v>
      </c>
      <c r="L4245" t="s">
        <v>18</v>
      </c>
      <c r="M4245" s="144" t="s">
        <v>59</v>
      </c>
    </row>
    <row r="4246" spans="1:13" x14ac:dyDescent="0.2">
      <c r="A4246" t="s">
        <v>63</v>
      </c>
      <c r="B4246" s="144" t="s">
        <v>69</v>
      </c>
      <c r="C4246">
        <v>735</v>
      </c>
      <c r="D4246" t="str">
        <f>VLOOKUP(Oliusala[[#This Row],[postnumer]],Sveitarfelog[#All],4,FALSE)</f>
        <v>Fjarðabyggð</v>
      </c>
      <c r="E4246" t="str">
        <f>VLOOKUP(Oliusala[[#This Row],[postnumer]],Sveitarfelog[#All],5,FALSE)</f>
        <v>Austurland</v>
      </c>
      <c r="F4246" t="s">
        <v>20</v>
      </c>
      <c r="G4246" t="s">
        <v>50</v>
      </c>
      <c r="H4246" t="s">
        <v>58</v>
      </c>
      <c r="I4246" s="1">
        <v>354399</v>
      </c>
      <c r="J4246" s="2">
        <f>VLOOKUP(Oliusala[[#This Row],[tegund]],Tegundir!$B$2:$D$19,3,FALSE)*Oliusala[[#This Row],[magn]]/1000</f>
        <v>265.79924999999997</v>
      </c>
      <c r="K4246">
        <v>2013</v>
      </c>
      <c r="L4246" t="s">
        <v>18</v>
      </c>
      <c r="M4246" s="144" t="s">
        <v>59</v>
      </c>
    </row>
    <row r="4247" spans="1:13" x14ac:dyDescent="0.2">
      <c r="A4247" t="s">
        <v>63</v>
      </c>
      <c r="B4247" s="144" t="s">
        <v>164</v>
      </c>
      <c r="C4247">
        <v>740</v>
      </c>
      <c r="D4247" t="str">
        <f>VLOOKUP(Oliusala[[#This Row],[postnumer]],Sveitarfelog[#All],4,FALSE)</f>
        <v>Fjarðabyggð</v>
      </c>
      <c r="E4247" t="str">
        <f>VLOOKUP(Oliusala[[#This Row],[postnumer]],Sveitarfelog[#All],5,FALSE)</f>
        <v>Austurland</v>
      </c>
      <c r="F4247" t="s">
        <v>20</v>
      </c>
      <c r="G4247" t="s">
        <v>50</v>
      </c>
      <c r="H4247" t="s">
        <v>58</v>
      </c>
      <c r="I4247" s="1">
        <v>562924</v>
      </c>
      <c r="J4247" s="2">
        <f>VLOOKUP(Oliusala[[#This Row],[tegund]],Tegundir!$B$2:$D$19,3,FALSE)*Oliusala[[#This Row],[magn]]/1000</f>
        <v>422.19299999999998</v>
      </c>
      <c r="K4247">
        <v>2013</v>
      </c>
      <c r="L4247" t="s">
        <v>18</v>
      </c>
      <c r="M4247" s="144" t="s">
        <v>59</v>
      </c>
    </row>
    <row r="4248" spans="1:13" x14ac:dyDescent="0.2">
      <c r="A4248" t="s">
        <v>63</v>
      </c>
      <c r="B4248" s="144" t="s">
        <v>71</v>
      </c>
      <c r="C4248">
        <v>750</v>
      </c>
      <c r="D4248" t="str">
        <f>VLOOKUP(Oliusala[[#This Row],[postnumer]],Sveitarfelog[#All],4,FALSE)</f>
        <v>Fjarðabyggð</v>
      </c>
      <c r="E4248" t="str">
        <f>VLOOKUP(Oliusala[[#This Row],[postnumer]],Sveitarfelog[#All],5,FALSE)</f>
        <v>Austurland</v>
      </c>
      <c r="F4248" t="s">
        <v>20</v>
      </c>
      <c r="G4248" t="s">
        <v>50</v>
      </c>
      <c r="H4248" t="s">
        <v>58</v>
      </c>
      <c r="I4248" s="1">
        <v>193157</v>
      </c>
      <c r="J4248" s="2">
        <f>VLOOKUP(Oliusala[[#This Row],[tegund]],Tegundir!$B$2:$D$19,3,FALSE)*Oliusala[[#This Row],[magn]]/1000</f>
        <v>144.86775</v>
      </c>
      <c r="K4248">
        <v>2013</v>
      </c>
      <c r="L4248" t="s">
        <v>18</v>
      </c>
      <c r="M4248" s="144" t="s">
        <v>59</v>
      </c>
    </row>
    <row r="4249" spans="1:13" x14ac:dyDescent="0.2">
      <c r="A4249" t="s">
        <v>63</v>
      </c>
      <c r="B4249" s="144" t="s">
        <v>165</v>
      </c>
      <c r="C4249">
        <v>755</v>
      </c>
      <c r="D4249" t="str">
        <f>VLOOKUP(Oliusala[[#This Row],[postnumer]],Sveitarfelog[#All],4,FALSE)</f>
        <v>Fjarðabyggð</v>
      </c>
      <c r="E4249" t="str">
        <f>VLOOKUP(Oliusala[[#This Row],[postnumer]],Sveitarfelog[#All],5,FALSE)</f>
        <v>Austurland</v>
      </c>
      <c r="F4249" t="s">
        <v>20</v>
      </c>
      <c r="G4249" t="s">
        <v>50</v>
      </c>
      <c r="H4249" t="s">
        <v>58</v>
      </c>
      <c r="I4249" s="1">
        <v>104830</v>
      </c>
      <c r="J4249" s="2">
        <f>VLOOKUP(Oliusala[[#This Row],[tegund]],Tegundir!$B$2:$D$19,3,FALSE)*Oliusala[[#This Row],[magn]]/1000</f>
        <v>78.622500000000002</v>
      </c>
      <c r="K4249">
        <v>2013</v>
      </c>
      <c r="L4249" t="s">
        <v>18</v>
      </c>
      <c r="M4249" s="144" t="s">
        <v>59</v>
      </c>
    </row>
    <row r="4250" spans="1:13" x14ac:dyDescent="0.2">
      <c r="A4250" t="s">
        <v>63</v>
      </c>
      <c r="B4250" s="144" t="s">
        <v>166</v>
      </c>
      <c r="C4250">
        <v>760</v>
      </c>
      <c r="D4250" t="str">
        <f>VLOOKUP(Oliusala[[#This Row],[postnumer]],Sveitarfelog[#All],4,FALSE)</f>
        <v>Fjarðabyggð</v>
      </c>
      <c r="E4250" t="str">
        <f>VLOOKUP(Oliusala[[#This Row],[postnumer]],Sveitarfelog[#All],5,FALSE)</f>
        <v>Austurland</v>
      </c>
      <c r="F4250" t="s">
        <v>20</v>
      </c>
      <c r="G4250" t="s">
        <v>50</v>
      </c>
      <c r="H4250" t="s">
        <v>58</v>
      </c>
      <c r="I4250" s="1">
        <v>117851</v>
      </c>
      <c r="J4250" s="2">
        <f>VLOOKUP(Oliusala[[#This Row],[tegund]],Tegundir!$B$2:$D$19,3,FALSE)*Oliusala[[#This Row],[magn]]/1000</f>
        <v>88.388249999999999</v>
      </c>
      <c r="K4250">
        <v>2013</v>
      </c>
      <c r="L4250" t="s">
        <v>18</v>
      </c>
      <c r="M4250" s="144" t="s">
        <v>59</v>
      </c>
    </row>
    <row r="4251" spans="1:13" x14ac:dyDescent="0.2">
      <c r="A4251" t="s">
        <v>63</v>
      </c>
      <c r="B4251" s="144" t="s">
        <v>167</v>
      </c>
      <c r="C4251">
        <v>765</v>
      </c>
      <c r="D4251" t="str">
        <f>VLOOKUP(Oliusala[[#This Row],[postnumer]],Sveitarfelog[#All],4,FALSE)</f>
        <v>Fljótsdalshreppur,Múlaþing</v>
      </c>
      <c r="E4251" t="str">
        <f>VLOOKUP(Oliusala[[#This Row],[postnumer]],Sveitarfelog[#All],5,FALSE)</f>
        <v>Austurland</v>
      </c>
      <c r="F4251" t="s">
        <v>20</v>
      </c>
      <c r="G4251" t="s">
        <v>50</v>
      </c>
      <c r="H4251" t="s">
        <v>58</v>
      </c>
      <c r="I4251" s="1">
        <v>267218</v>
      </c>
      <c r="J4251" s="2">
        <f>VLOOKUP(Oliusala[[#This Row],[tegund]],Tegundir!$B$2:$D$19,3,FALSE)*Oliusala[[#This Row],[magn]]/1000</f>
        <v>200.4135</v>
      </c>
      <c r="K4251">
        <v>2013</v>
      </c>
      <c r="L4251" t="s">
        <v>18</v>
      </c>
      <c r="M4251" s="144" t="s">
        <v>59</v>
      </c>
    </row>
    <row r="4252" spans="1:13" x14ac:dyDescent="0.2">
      <c r="A4252" t="s">
        <v>63</v>
      </c>
      <c r="B4252" s="144" t="s">
        <v>168</v>
      </c>
      <c r="C4252">
        <v>780</v>
      </c>
      <c r="D4252" t="str">
        <f>VLOOKUP(Oliusala[[#This Row],[postnumer]],Sveitarfelog[#All],4,FALSE)</f>
        <v>Sveitarfélagið Hornafjörður</v>
      </c>
      <c r="E4252" t="str">
        <f>VLOOKUP(Oliusala[[#This Row],[postnumer]],Sveitarfelog[#All],5,FALSE)</f>
        <v>Suðurland</v>
      </c>
      <c r="F4252" t="s">
        <v>20</v>
      </c>
      <c r="G4252" t="s">
        <v>50</v>
      </c>
      <c r="H4252" t="s">
        <v>58</v>
      </c>
      <c r="I4252" s="1">
        <v>1281820</v>
      </c>
      <c r="J4252" s="2">
        <f>VLOOKUP(Oliusala[[#This Row],[tegund]],Tegundir!$B$2:$D$19,3,FALSE)*Oliusala[[#This Row],[magn]]/1000</f>
        <v>961.36500000000001</v>
      </c>
      <c r="K4252">
        <v>2013</v>
      </c>
      <c r="L4252" t="s">
        <v>18</v>
      </c>
      <c r="M4252" s="144" t="s">
        <v>59</v>
      </c>
    </row>
    <row r="4253" spans="1:13" x14ac:dyDescent="0.2">
      <c r="A4253" t="s">
        <v>57</v>
      </c>
      <c r="B4253" s="144" t="s">
        <v>169</v>
      </c>
      <c r="C4253">
        <v>781</v>
      </c>
      <c r="D4253" t="str">
        <f>VLOOKUP(Oliusala[[#This Row],[postnumer]],Sveitarfelog[#All],4,FALSE)</f>
        <v>Sveitarfélagið Hornafjörður</v>
      </c>
      <c r="E4253" t="str">
        <f>VLOOKUP(Oliusala[[#This Row],[postnumer]],Sveitarfelog[#All],5,FALSE)</f>
        <v>Suðurland</v>
      </c>
      <c r="F4253" t="s">
        <v>20</v>
      </c>
      <c r="G4253" t="s">
        <v>50</v>
      </c>
      <c r="H4253" t="s">
        <v>60</v>
      </c>
      <c r="I4253" s="1">
        <v>4011</v>
      </c>
      <c r="J4253" s="2">
        <f>VLOOKUP(Oliusala[[#This Row],[tegund]],Tegundir!$B$2:$D$19,3,FALSE)*Oliusala[[#This Row],[magn]]/1000</f>
        <v>3.0082499999999999</v>
      </c>
      <c r="K4253">
        <v>2013</v>
      </c>
      <c r="L4253" t="s">
        <v>18</v>
      </c>
      <c r="M4253" s="144" t="s">
        <v>59</v>
      </c>
    </row>
    <row r="4254" spans="1:13" x14ac:dyDescent="0.2">
      <c r="A4254" t="s">
        <v>63</v>
      </c>
      <c r="B4254" s="144" t="s">
        <v>171</v>
      </c>
      <c r="C4254">
        <v>781</v>
      </c>
      <c r="D4254" t="str">
        <f>VLOOKUP(Oliusala[[#This Row],[postnumer]],Sveitarfelog[#All],4,FALSE)</f>
        <v>Sveitarfélagið Hornafjörður</v>
      </c>
      <c r="E4254" t="str">
        <f>VLOOKUP(Oliusala[[#This Row],[postnumer]],Sveitarfelog[#All],5,FALSE)</f>
        <v>Suðurland</v>
      </c>
      <c r="F4254" t="s">
        <v>20</v>
      </c>
      <c r="G4254" t="s">
        <v>50</v>
      </c>
      <c r="H4254" t="s">
        <v>58</v>
      </c>
      <c r="I4254" s="1">
        <v>309600</v>
      </c>
      <c r="J4254" s="2">
        <f>VLOOKUP(Oliusala[[#This Row],[tegund]],Tegundir!$B$2:$D$19,3,FALSE)*Oliusala[[#This Row],[magn]]/1000</f>
        <v>232.2</v>
      </c>
      <c r="K4254">
        <v>2013</v>
      </c>
      <c r="L4254" t="s">
        <v>18</v>
      </c>
      <c r="M4254" s="144" t="s">
        <v>59</v>
      </c>
    </row>
    <row r="4255" spans="1:13" x14ac:dyDescent="0.2">
      <c r="A4255" t="s">
        <v>63</v>
      </c>
      <c r="B4255" s="144" t="s">
        <v>169</v>
      </c>
      <c r="C4255">
        <v>781</v>
      </c>
      <c r="D4255" t="str">
        <f>VLOOKUP(Oliusala[[#This Row],[postnumer]],Sveitarfelog[#All],4,FALSE)</f>
        <v>Sveitarfélagið Hornafjörður</v>
      </c>
      <c r="E4255" t="str">
        <f>VLOOKUP(Oliusala[[#This Row],[postnumer]],Sveitarfelog[#All],5,FALSE)</f>
        <v>Suðurland</v>
      </c>
      <c r="F4255" t="s">
        <v>20</v>
      </c>
      <c r="G4255" t="s">
        <v>50</v>
      </c>
      <c r="H4255" t="s">
        <v>58</v>
      </c>
      <c r="I4255" s="1">
        <v>119055</v>
      </c>
      <c r="J4255" s="2">
        <f>VLOOKUP(Oliusala[[#This Row],[tegund]],Tegundir!$B$2:$D$19,3,FALSE)*Oliusala[[#This Row],[magn]]/1000</f>
        <v>89.291250000000005</v>
      </c>
      <c r="K4255">
        <v>2013</v>
      </c>
      <c r="L4255" t="s">
        <v>18</v>
      </c>
      <c r="M4255" s="144" t="s">
        <v>59</v>
      </c>
    </row>
    <row r="4256" spans="1:13" x14ac:dyDescent="0.2">
      <c r="A4256" t="s">
        <v>63</v>
      </c>
      <c r="B4256" s="144" t="s">
        <v>170</v>
      </c>
      <c r="C4256">
        <v>781</v>
      </c>
      <c r="D4256" t="str">
        <f>VLOOKUP(Oliusala[[#This Row],[postnumer]],Sveitarfelog[#All],4,FALSE)</f>
        <v>Sveitarfélagið Hornafjörður</v>
      </c>
      <c r="E4256" t="str">
        <f>VLOOKUP(Oliusala[[#This Row],[postnumer]],Sveitarfelog[#All],5,FALSE)</f>
        <v>Suðurland</v>
      </c>
      <c r="F4256" t="s">
        <v>20</v>
      </c>
      <c r="G4256" t="s">
        <v>50</v>
      </c>
      <c r="H4256" t="s">
        <v>58</v>
      </c>
      <c r="I4256" s="1">
        <v>182460</v>
      </c>
      <c r="J4256" s="2">
        <f>VLOOKUP(Oliusala[[#This Row],[tegund]],Tegundir!$B$2:$D$19,3,FALSE)*Oliusala[[#This Row],[magn]]/1000</f>
        <v>136.845</v>
      </c>
      <c r="K4256">
        <v>2013</v>
      </c>
      <c r="L4256" t="s">
        <v>18</v>
      </c>
      <c r="M4256" s="144" t="s">
        <v>59</v>
      </c>
    </row>
    <row r="4257" spans="1:13" x14ac:dyDescent="0.2">
      <c r="A4257" t="s">
        <v>57</v>
      </c>
      <c r="B4257" s="144" t="s">
        <v>172</v>
      </c>
      <c r="C4257">
        <v>785</v>
      </c>
      <c r="D4257" t="str">
        <f>VLOOKUP(Oliusala[[#This Row],[postnumer]],Sveitarfelog[#All],4,FALSE)</f>
        <v>Sveitarfélagið Hornafjörður</v>
      </c>
      <c r="E4257" t="str">
        <f>VLOOKUP(Oliusala[[#This Row],[postnumer]],Sveitarfelog[#All],5,FALSE)</f>
        <v>Suðurland</v>
      </c>
      <c r="F4257" t="s">
        <v>20</v>
      </c>
      <c r="G4257" t="s">
        <v>50</v>
      </c>
      <c r="H4257" t="s">
        <v>60</v>
      </c>
      <c r="I4257" s="1">
        <v>650</v>
      </c>
      <c r="J4257" s="2">
        <f>VLOOKUP(Oliusala[[#This Row],[tegund]],Tegundir!$B$2:$D$19,3,FALSE)*Oliusala[[#This Row],[magn]]/1000</f>
        <v>0.48749999999999999</v>
      </c>
      <c r="K4257">
        <v>2013</v>
      </c>
      <c r="L4257" t="s">
        <v>18</v>
      </c>
      <c r="M4257" s="144" t="s">
        <v>59</v>
      </c>
    </row>
    <row r="4258" spans="1:13" x14ac:dyDescent="0.2">
      <c r="A4258" t="s">
        <v>63</v>
      </c>
      <c r="B4258" s="144" t="s">
        <v>172</v>
      </c>
      <c r="C4258">
        <v>785</v>
      </c>
      <c r="D4258" t="str">
        <f>VLOOKUP(Oliusala[[#This Row],[postnumer]],Sveitarfelog[#All],4,FALSE)</f>
        <v>Sveitarfélagið Hornafjörður</v>
      </c>
      <c r="E4258" t="str">
        <f>VLOOKUP(Oliusala[[#This Row],[postnumer]],Sveitarfelog[#All],5,FALSE)</f>
        <v>Suðurland</v>
      </c>
      <c r="F4258" t="s">
        <v>20</v>
      </c>
      <c r="G4258" t="s">
        <v>50</v>
      </c>
      <c r="H4258" t="s">
        <v>58</v>
      </c>
      <c r="I4258" s="1">
        <v>97097</v>
      </c>
      <c r="J4258" s="2">
        <f>VLOOKUP(Oliusala[[#This Row],[tegund]],Tegundir!$B$2:$D$19,3,FALSE)*Oliusala[[#This Row],[magn]]/1000</f>
        <v>72.822749999999999</v>
      </c>
      <c r="K4258">
        <v>2013</v>
      </c>
      <c r="L4258" t="s">
        <v>18</v>
      </c>
      <c r="M4258" s="144" t="s">
        <v>59</v>
      </c>
    </row>
    <row r="4259" spans="1:13" x14ac:dyDescent="0.2">
      <c r="A4259" t="s">
        <v>57</v>
      </c>
      <c r="B4259" s="144" t="s">
        <v>70</v>
      </c>
      <c r="C4259">
        <v>800</v>
      </c>
      <c r="D4259" t="str">
        <f>VLOOKUP(Oliusala[[#This Row],[postnumer]],Sveitarfelog[#All],4,FALSE)</f>
        <v>Flóahreppur,Sveitarfélagið Árborg</v>
      </c>
      <c r="E4259" t="str">
        <f>VLOOKUP(Oliusala[[#This Row],[postnumer]],Sveitarfelog[#All],5,FALSE)</f>
        <v>Suðurland</v>
      </c>
      <c r="F4259" t="s">
        <v>20</v>
      </c>
      <c r="G4259" t="s">
        <v>50</v>
      </c>
      <c r="H4259" t="s">
        <v>58</v>
      </c>
      <c r="I4259" s="1">
        <v>60905</v>
      </c>
      <c r="J4259" s="2">
        <f>VLOOKUP(Oliusala[[#This Row],[tegund]],Tegundir!$B$2:$D$19,3,FALSE)*Oliusala[[#This Row],[magn]]/1000</f>
        <v>45.678750000000001</v>
      </c>
      <c r="K4259">
        <v>2013</v>
      </c>
      <c r="L4259" t="s">
        <v>18</v>
      </c>
      <c r="M4259" s="144" t="s">
        <v>59</v>
      </c>
    </row>
    <row r="4260" spans="1:13" x14ac:dyDescent="0.2">
      <c r="A4260" t="s">
        <v>63</v>
      </c>
      <c r="B4260" s="144" t="s">
        <v>70</v>
      </c>
      <c r="C4260">
        <v>800</v>
      </c>
      <c r="D4260" t="str">
        <f>VLOOKUP(Oliusala[[#This Row],[postnumer]],Sveitarfelog[#All],4,FALSE)</f>
        <v>Flóahreppur,Sveitarfélagið Árborg</v>
      </c>
      <c r="E4260" t="str">
        <f>VLOOKUP(Oliusala[[#This Row],[postnumer]],Sveitarfelog[#All],5,FALSE)</f>
        <v>Suðurland</v>
      </c>
      <c r="F4260" t="s">
        <v>20</v>
      </c>
      <c r="G4260" t="s">
        <v>50</v>
      </c>
      <c r="H4260" t="s">
        <v>58</v>
      </c>
      <c r="I4260" s="1">
        <v>4930526</v>
      </c>
      <c r="J4260" s="2">
        <f>VLOOKUP(Oliusala[[#This Row],[tegund]],Tegundir!$B$2:$D$19,3,FALSE)*Oliusala[[#This Row],[magn]]/1000</f>
        <v>3697.8944999999999</v>
      </c>
      <c r="K4260">
        <v>2013</v>
      </c>
      <c r="L4260" t="s">
        <v>18</v>
      </c>
      <c r="M4260" s="144" t="s">
        <v>59</v>
      </c>
    </row>
    <row r="4261" spans="1:13" x14ac:dyDescent="0.2">
      <c r="A4261" t="s">
        <v>63</v>
      </c>
      <c r="B4261" s="144" t="s">
        <v>70</v>
      </c>
      <c r="C4261">
        <v>800</v>
      </c>
      <c r="D4261" t="str">
        <f>VLOOKUP(Oliusala[[#This Row],[postnumer]],Sveitarfelog[#All],4,FALSE)</f>
        <v>Flóahreppur,Sveitarfélagið Árborg</v>
      </c>
      <c r="E4261" t="str">
        <f>VLOOKUP(Oliusala[[#This Row],[postnumer]],Sveitarfelog[#All],5,FALSE)</f>
        <v>Suðurland</v>
      </c>
      <c r="F4261" t="s">
        <v>20</v>
      </c>
      <c r="G4261" t="s">
        <v>50</v>
      </c>
      <c r="H4261" t="s">
        <v>58</v>
      </c>
      <c r="I4261" s="1">
        <v>938090</v>
      </c>
      <c r="J4261" s="2">
        <f>VLOOKUP(Oliusala[[#This Row],[tegund]],Tegundir!$B$2:$D$19,3,FALSE)*Oliusala[[#This Row],[magn]]/1000</f>
        <v>703.5675</v>
      </c>
      <c r="K4261">
        <v>2013</v>
      </c>
      <c r="L4261" t="s">
        <v>18</v>
      </c>
      <c r="M4261" s="144" t="s">
        <v>59</v>
      </c>
    </row>
    <row r="4262" spans="1:13" x14ac:dyDescent="0.2">
      <c r="A4262" t="s">
        <v>57</v>
      </c>
      <c r="B4262" s="144" t="s">
        <v>175</v>
      </c>
      <c r="C4262">
        <v>801</v>
      </c>
      <c r="D4262" t="str">
        <f>VLOOKUP(Oliusala[[#This Row],[postnumer]],Sveitarfelog[#All],4,FALSE)</f>
        <v>Flóahreppur,Sveitarfélagið Árborg</v>
      </c>
      <c r="E4262" t="str">
        <f>VLOOKUP(Oliusala[[#This Row],[postnumer]],Sveitarfelog[#All],5,FALSE)</f>
        <v>Suðurland</v>
      </c>
      <c r="F4262" t="s">
        <v>20</v>
      </c>
      <c r="G4262" t="s">
        <v>50</v>
      </c>
      <c r="H4262" t="s">
        <v>60</v>
      </c>
      <c r="I4262" s="1">
        <v>12739</v>
      </c>
      <c r="J4262" s="2">
        <f>VLOOKUP(Oliusala[[#This Row],[tegund]],Tegundir!$B$2:$D$19,3,FALSE)*Oliusala[[#This Row],[magn]]/1000</f>
        <v>9.5542499999999997</v>
      </c>
      <c r="K4262">
        <v>2013</v>
      </c>
      <c r="L4262" t="s">
        <v>18</v>
      </c>
      <c r="M4262" s="144" t="s">
        <v>59</v>
      </c>
    </row>
    <row r="4263" spans="1:13" x14ac:dyDescent="0.2">
      <c r="A4263" t="s">
        <v>57</v>
      </c>
      <c r="B4263" s="144" t="s">
        <v>174</v>
      </c>
      <c r="C4263">
        <v>801</v>
      </c>
      <c r="D4263" t="str">
        <f>VLOOKUP(Oliusala[[#This Row],[postnumer]],Sveitarfelog[#All],4,FALSE)</f>
        <v>Flóahreppur,Sveitarfélagið Árborg</v>
      </c>
      <c r="E4263" t="str">
        <f>VLOOKUP(Oliusala[[#This Row],[postnumer]],Sveitarfelog[#All],5,FALSE)</f>
        <v>Suðurland</v>
      </c>
      <c r="F4263" t="s">
        <v>20</v>
      </c>
      <c r="G4263" t="s">
        <v>50</v>
      </c>
      <c r="H4263" t="s">
        <v>60</v>
      </c>
      <c r="I4263" s="1">
        <v>508</v>
      </c>
      <c r="J4263" s="2">
        <f>VLOOKUP(Oliusala[[#This Row],[tegund]],Tegundir!$B$2:$D$19,3,FALSE)*Oliusala[[#This Row],[magn]]/1000</f>
        <v>0.38100000000000001</v>
      </c>
      <c r="K4263">
        <v>2013</v>
      </c>
      <c r="L4263" t="s">
        <v>18</v>
      </c>
      <c r="M4263" s="144" t="s">
        <v>59</v>
      </c>
    </row>
    <row r="4264" spans="1:13" x14ac:dyDescent="0.2">
      <c r="A4264" t="s">
        <v>63</v>
      </c>
      <c r="B4264" s="144" t="s">
        <v>175</v>
      </c>
      <c r="C4264">
        <v>801</v>
      </c>
      <c r="D4264" t="str">
        <f>VLOOKUP(Oliusala[[#This Row],[postnumer]],Sveitarfelog[#All],4,FALSE)</f>
        <v>Flóahreppur,Sveitarfélagið Árborg</v>
      </c>
      <c r="E4264" t="str">
        <f>VLOOKUP(Oliusala[[#This Row],[postnumer]],Sveitarfelog[#All],5,FALSE)</f>
        <v>Suðurland</v>
      </c>
      <c r="F4264" t="s">
        <v>20</v>
      </c>
      <c r="G4264" t="s">
        <v>50</v>
      </c>
      <c r="H4264" t="s">
        <v>58</v>
      </c>
      <c r="I4264" s="1">
        <v>165887</v>
      </c>
      <c r="J4264" s="2">
        <f>VLOOKUP(Oliusala[[#This Row],[tegund]],Tegundir!$B$2:$D$19,3,FALSE)*Oliusala[[#This Row],[magn]]/1000</f>
        <v>124.41525</v>
      </c>
      <c r="K4264">
        <v>2013</v>
      </c>
      <c r="L4264" t="s">
        <v>18</v>
      </c>
      <c r="M4264" s="144" t="s">
        <v>59</v>
      </c>
    </row>
    <row r="4265" spans="1:13" x14ac:dyDescent="0.2">
      <c r="A4265" t="s">
        <v>63</v>
      </c>
      <c r="B4265" s="144" t="s">
        <v>176</v>
      </c>
      <c r="C4265">
        <v>801</v>
      </c>
      <c r="D4265" t="str">
        <f>VLOOKUP(Oliusala[[#This Row],[postnumer]],Sveitarfelog[#All],4,FALSE)</f>
        <v>Flóahreppur,Sveitarfélagið Árborg</v>
      </c>
      <c r="E4265" t="str">
        <f>VLOOKUP(Oliusala[[#This Row],[postnumer]],Sveitarfelog[#All],5,FALSE)</f>
        <v>Suðurland</v>
      </c>
      <c r="F4265" t="s">
        <v>20</v>
      </c>
      <c r="G4265" t="s">
        <v>50</v>
      </c>
      <c r="H4265" t="s">
        <v>58</v>
      </c>
      <c r="I4265" s="1">
        <v>254725</v>
      </c>
      <c r="J4265" s="2">
        <f>VLOOKUP(Oliusala[[#This Row],[tegund]],Tegundir!$B$2:$D$19,3,FALSE)*Oliusala[[#This Row],[magn]]/1000</f>
        <v>191.04374999999999</v>
      </c>
      <c r="K4265">
        <v>2013</v>
      </c>
      <c r="L4265" t="s">
        <v>18</v>
      </c>
      <c r="M4265" s="144" t="s">
        <v>59</v>
      </c>
    </row>
    <row r="4266" spans="1:13" x14ac:dyDescent="0.2">
      <c r="A4266" t="s">
        <v>63</v>
      </c>
      <c r="B4266" s="144" t="s">
        <v>180</v>
      </c>
      <c r="C4266">
        <v>801</v>
      </c>
      <c r="D4266" t="str">
        <f>VLOOKUP(Oliusala[[#This Row],[postnumer]],Sveitarfelog[#All],4,FALSE)</f>
        <v>Flóahreppur,Sveitarfélagið Árborg</v>
      </c>
      <c r="E4266" t="str">
        <f>VLOOKUP(Oliusala[[#This Row],[postnumer]],Sveitarfelog[#All],5,FALSE)</f>
        <v>Suðurland</v>
      </c>
      <c r="F4266" t="s">
        <v>20</v>
      </c>
      <c r="G4266" t="s">
        <v>50</v>
      </c>
      <c r="H4266" t="s">
        <v>58</v>
      </c>
      <c r="I4266" s="1">
        <v>2505</v>
      </c>
      <c r="J4266" s="2">
        <f>VLOOKUP(Oliusala[[#This Row],[tegund]],Tegundir!$B$2:$D$19,3,FALSE)*Oliusala[[#This Row],[magn]]/1000</f>
        <v>1.8787499999999999</v>
      </c>
      <c r="K4266">
        <v>2013</v>
      </c>
      <c r="L4266" t="s">
        <v>18</v>
      </c>
      <c r="M4266" s="144" t="s">
        <v>59</v>
      </c>
    </row>
    <row r="4267" spans="1:13" x14ac:dyDescent="0.2">
      <c r="A4267" t="s">
        <v>63</v>
      </c>
      <c r="B4267" s="144" t="s">
        <v>177</v>
      </c>
      <c r="C4267">
        <v>801</v>
      </c>
      <c r="D4267" t="str">
        <f>VLOOKUP(Oliusala[[#This Row],[postnumer]],Sveitarfelog[#All],4,FALSE)</f>
        <v>Flóahreppur,Sveitarfélagið Árborg</v>
      </c>
      <c r="E4267" t="str">
        <f>VLOOKUP(Oliusala[[#This Row],[postnumer]],Sveitarfelog[#All],5,FALSE)</f>
        <v>Suðurland</v>
      </c>
      <c r="F4267" t="s">
        <v>20</v>
      </c>
      <c r="G4267" t="s">
        <v>50</v>
      </c>
      <c r="H4267" t="s">
        <v>58</v>
      </c>
      <c r="I4267" s="1">
        <v>143793</v>
      </c>
      <c r="J4267" s="2">
        <f>VLOOKUP(Oliusala[[#This Row],[tegund]],Tegundir!$B$2:$D$19,3,FALSE)*Oliusala[[#This Row],[magn]]/1000</f>
        <v>107.84475</v>
      </c>
      <c r="K4267">
        <v>2013</v>
      </c>
      <c r="L4267" t="s">
        <v>18</v>
      </c>
      <c r="M4267" s="144" t="s">
        <v>59</v>
      </c>
    </row>
    <row r="4268" spans="1:13" x14ac:dyDescent="0.2">
      <c r="A4268" t="s">
        <v>63</v>
      </c>
      <c r="B4268" s="144" t="s">
        <v>174</v>
      </c>
      <c r="C4268">
        <v>801</v>
      </c>
      <c r="D4268" t="str">
        <f>VLOOKUP(Oliusala[[#This Row],[postnumer]],Sveitarfelog[#All],4,FALSE)</f>
        <v>Flóahreppur,Sveitarfélagið Árborg</v>
      </c>
      <c r="E4268" t="str">
        <f>VLOOKUP(Oliusala[[#This Row],[postnumer]],Sveitarfelog[#All],5,FALSE)</f>
        <v>Suðurland</v>
      </c>
      <c r="F4268" t="s">
        <v>20</v>
      </c>
      <c r="G4268" t="s">
        <v>50</v>
      </c>
      <c r="H4268" t="s">
        <v>58</v>
      </c>
      <c r="I4268" s="1">
        <v>203821</v>
      </c>
      <c r="J4268" s="2">
        <f>VLOOKUP(Oliusala[[#This Row],[tegund]],Tegundir!$B$2:$D$19,3,FALSE)*Oliusala[[#This Row],[magn]]/1000</f>
        <v>152.86574999999999</v>
      </c>
      <c r="K4268">
        <v>2013</v>
      </c>
      <c r="L4268" t="s">
        <v>18</v>
      </c>
      <c r="M4268" s="144" t="s">
        <v>59</v>
      </c>
    </row>
    <row r="4269" spans="1:13" x14ac:dyDescent="0.2">
      <c r="A4269" t="s">
        <v>63</v>
      </c>
      <c r="B4269" s="144" t="s">
        <v>178</v>
      </c>
      <c r="C4269">
        <v>801</v>
      </c>
      <c r="D4269" t="str">
        <f>VLOOKUP(Oliusala[[#This Row],[postnumer]],Sveitarfelog[#All],4,FALSE)</f>
        <v>Flóahreppur,Sveitarfélagið Árborg</v>
      </c>
      <c r="E4269" t="str">
        <f>VLOOKUP(Oliusala[[#This Row],[postnumer]],Sveitarfelog[#All],5,FALSE)</f>
        <v>Suðurland</v>
      </c>
      <c r="F4269" t="s">
        <v>20</v>
      </c>
      <c r="G4269" t="s">
        <v>50</v>
      </c>
      <c r="H4269" t="s">
        <v>58</v>
      </c>
      <c r="I4269" s="1">
        <v>66438</v>
      </c>
      <c r="J4269" s="2">
        <f>VLOOKUP(Oliusala[[#This Row],[tegund]],Tegundir!$B$2:$D$19,3,FALSE)*Oliusala[[#This Row],[magn]]/1000</f>
        <v>49.828499999999998</v>
      </c>
      <c r="K4269">
        <v>2013</v>
      </c>
      <c r="L4269" t="s">
        <v>18</v>
      </c>
      <c r="M4269" s="144" t="s">
        <v>59</v>
      </c>
    </row>
    <row r="4270" spans="1:13" x14ac:dyDescent="0.2">
      <c r="A4270" t="s">
        <v>57</v>
      </c>
      <c r="B4270" s="144" t="s">
        <v>182</v>
      </c>
      <c r="C4270">
        <v>810</v>
      </c>
      <c r="D4270" t="str">
        <f>VLOOKUP(Oliusala[[#This Row],[postnumer]],Sveitarfelog[#All],4,FALSE)</f>
        <v>Hveragerðisbær,Sveitarfélagið Ölfus</v>
      </c>
      <c r="E4270" t="str">
        <f>VLOOKUP(Oliusala[[#This Row],[postnumer]],Sveitarfelog[#All],5,FALSE)</f>
        <v>Suðurland</v>
      </c>
      <c r="F4270" t="s">
        <v>20</v>
      </c>
      <c r="G4270" t="s">
        <v>50</v>
      </c>
      <c r="H4270" t="s">
        <v>58</v>
      </c>
      <c r="I4270" s="1">
        <v>17758</v>
      </c>
      <c r="J4270" s="2">
        <f>VLOOKUP(Oliusala[[#This Row],[tegund]],Tegundir!$B$2:$D$19,3,FALSE)*Oliusala[[#This Row],[magn]]/1000</f>
        <v>13.3185</v>
      </c>
      <c r="K4270">
        <v>2013</v>
      </c>
      <c r="L4270" t="s">
        <v>18</v>
      </c>
      <c r="M4270" s="144" t="s">
        <v>59</v>
      </c>
    </row>
    <row r="4271" spans="1:13" x14ac:dyDescent="0.2">
      <c r="A4271" t="s">
        <v>57</v>
      </c>
      <c r="B4271" s="144" t="s">
        <v>181</v>
      </c>
      <c r="C4271">
        <v>810</v>
      </c>
      <c r="D4271" t="str">
        <f>VLOOKUP(Oliusala[[#This Row],[postnumer]],Sveitarfelog[#All],4,FALSE)</f>
        <v>Hveragerðisbær,Sveitarfélagið Ölfus</v>
      </c>
      <c r="E4271" t="str">
        <f>VLOOKUP(Oliusala[[#This Row],[postnumer]],Sveitarfelog[#All],5,FALSE)</f>
        <v>Suðurland</v>
      </c>
      <c r="F4271" t="s">
        <v>20</v>
      </c>
      <c r="G4271" t="s">
        <v>50</v>
      </c>
      <c r="H4271" t="s">
        <v>60</v>
      </c>
      <c r="I4271" s="1">
        <v>4167</v>
      </c>
      <c r="J4271" s="2">
        <f>VLOOKUP(Oliusala[[#This Row],[tegund]],Tegundir!$B$2:$D$19,3,FALSE)*Oliusala[[#This Row],[magn]]/1000</f>
        <v>3.1252499999999999</v>
      </c>
      <c r="K4271">
        <v>2013</v>
      </c>
      <c r="L4271" t="s">
        <v>18</v>
      </c>
      <c r="M4271" s="144" t="s">
        <v>59</v>
      </c>
    </row>
    <row r="4272" spans="1:13" x14ac:dyDescent="0.2">
      <c r="A4272" t="s">
        <v>63</v>
      </c>
      <c r="B4272" s="144" t="s">
        <v>182</v>
      </c>
      <c r="C4272">
        <v>810</v>
      </c>
      <c r="D4272" t="str">
        <f>VLOOKUP(Oliusala[[#This Row],[postnumer]],Sveitarfelog[#All],4,FALSE)</f>
        <v>Hveragerðisbær,Sveitarfélagið Ölfus</v>
      </c>
      <c r="E4272" t="str">
        <f>VLOOKUP(Oliusala[[#This Row],[postnumer]],Sveitarfelog[#All],5,FALSE)</f>
        <v>Suðurland</v>
      </c>
      <c r="F4272" t="s">
        <v>20</v>
      </c>
      <c r="G4272" t="s">
        <v>50</v>
      </c>
      <c r="H4272" t="s">
        <v>58</v>
      </c>
      <c r="I4272" s="1">
        <v>1688998</v>
      </c>
      <c r="J4272" s="2">
        <f>VLOOKUP(Oliusala[[#This Row],[tegund]],Tegundir!$B$2:$D$19,3,FALSE)*Oliusala[[#This Row],[magn]]/1000</f>
        <v>1266.7484999999999</v>
      </c>
      <c r="K4272">
        <v>2013</v>
      </c>
      <c r="L4272" t="s">
        <v>18</v>
      </c>
      <c r="M4272" s="144" t="s">
        <v>59</v>
      </c>
    </row>
    <row r="4273" spans="1:13" x14ac:dyDescent="0.2">
      <c r="A4273" t="s">
        <v>63</v>
      </c>
      <c r="B4273" s="144" t="s">
        <v>182</v>
      </c>
      <c r="C4273">
        <v>810</v>
      </c>
      <c r="D4273" t="str">
        <f>VLOOKUP(Oliusala[[#This Row],[postnumer]],Sveitarfelog[#All],4,FALSE)</f>
        <v>Hveragerðisbær,Sveitarfélagið Ölfus</v>
      </c>
      <c r="E4273" t="str">
        <f>VLOOKUP(Oliusala[[#This Row],[postnumer]],Sveitarfelog[#All],5,FALSE)</f>
        <v>Suðurland</v>
      </c>
      <c r="F4273" t="s">
        <v>20</v>
      </c>
      <c r="G4273" t="s">
        <v>50</v>
      </c>
      <c r="H4273" t="s">
        <v>58</v>
      </c>
      <c r="I4273" s="1">
        <v>426922</v>
      </c>
      <c r="J4273" s="2">
        <f>VLOOKUP(Oliusala[[#This Row],[tegund]],Tegundir!$B$2:$D$19,3,FALSE)*Oliusala[[#This Row],[magn]]/1000</f>
        <v>320.19150000000002</v>
      </c>
      <c r="K4273">
        <v>2013</v>
      </c>
      <c r="L4273" t="s">
        <v>18</v>
      </c>
      <c r="M4273" s="144" t="s">
        <v>59</v>
      </c>
    </row>
    <row r="4274" spans="1:13" x14ac:dyDescent="0.2">
      <c r="A4274" t="s">
        <v>63</v>
      </c>
      <c r="B4274" s="144" t="s">
        <v>181</v>
      </c>
      <c r="C4274">
        <v>810</v>
      </c>
      <c r="D4274" t="str">
        <f>VLOOKUP(Oliusala[[#This Row],[postnumer]],Sveitarfelog[#All],4,FALSE)</f>
        <v>Hveragerðisbær,Sveitarfélagið Ölfus</v>
      </c>
      <c r="E4274" t="str">
        <f>VLOOKUP(Oliusala[[#This Row],[postnumer]],Sveitarfelog[#All],5,FALSE)</f>
        <v>Suðurland</v>
      </c>
      <c r="F4274" t="s">
        <v>20</v>
      </c>
      <c r="G4274" t="s">
        <v>50</v>
      </c>
      <c r="H4274" t="s">
        <v>58</v>
      </c>
      <c r="I4274" s="1">
        <v>199231</v>
      </c>
      <c r="J4274" s="2">
        <f>VLOOKUP(Oliusala[[#This Row],[tegund]],Tegundir!$B$2:$D$19,3,FALSE)*Oliusala[[#This Row],[magn]]/1000</f>
        <v>149.42325</v>
      </c>
      <c r="K4274">
        <v>2013</v>
      </c>
      <c r="L4274" t="s">
        <v>18</v>
      </c>
      <c r="M4274" s="144" t="s">
        <v>59</v>
      </c>
    </row>
    <row r="4275" spans="1:13" x14ac:dyDescent="0.2">
      <c r="A4275" t="s">
        <v>63</v>
      </c>
      <c r="B4275" s="144" t="s">
        <v>181</v>
      </c>
      <c r="C4275">
        <v>810</v>
      </c>
      <c r="D4275" t="str">
        <f>VLOOKUP(Oliusala[[#This Row],[postnumer]],Sveitarfelog[#All],4,FALSE)</f>
        <v>Hveragerðisbær,Sveitarfélagið Ölfus</v>
      </c>
      <c r="E4275" t="str">
        <f>VLOOKUP(Oliusala[[#This Row],[postnumer]],Sveitarfelog[#All],5,FALSE)</f>
        <v>Suðurland</v>
      </c>
      <c r="F4275" t="s">
        <v>46</v>
      </c>
      <c r="G4275" t="s">
        <v>50</v>
      </c>
      <c r="H4275" t="s">
        <v>58</v>
      </c>
      <c r="I4275" s="1">
        <v>3558</v>
      </c>
      <c r="J4275" s="2">
        <f>VLOOKUP(Oliusala[[#This Row],[tegund]],Tegundir!$B$2:$D$19,3,FALSE)*Oliusala[[#This Row],[magn]]/1000</f>
        <v>2.6684999999999999</v>
      </c>
      <c r="K4275">
        <v>2013</v>
      </c>
      <c r="L4275" t="s">
        <v>18</v>
      </c>
      <c r="M4275" s="144" t="s">
        <v>59</v>
      </c>
    </row>
    <row r="4276" spans="1:13" x14ac:dyDescent="0.2">
      <c r="A4276" t="s">
        <v>63</v>
      </c>
      <c r="B4276" s="144" t="s">
        <v>183</v>
      </c>
      <c r="C4276">
        <v>815</v>
      </c>
      <c r="D4276" t="str">
        <f>VLOOKUP(Oliusala[[#This Row],[postnumer]],Sveitarfelog[#All],4,FALSE)</f>
        <v>Hveragerðisbær,Sveitarfélagið Ölfus</v>
      </c>
      <c r="E4276" t="str">
        <f>VLOOKUP(Oliusala[[#This Row],[postnumer]],Sveitarfelog[#All],5,FALSE)</f>
        <v>Suðurland</v>
      </c>
      <c r="F4276" t="s">
        <v>20</v>
      </c>
      <c r="G4276" t="s">
        <v>50</v>
      </c>
      <c r="H4276" t="s">
        <v>58</v>
      </c>
      <c r="I4276" s="1">
        <v>645588</v>
      </c>
      <c r="J4276" s="2">
        <f>VLOOKUP(Oliusala[[#This Row],[tegund]],Tegundir!$B$2:$D$19,3,FALSE)*Oliusala[[#This Row],[magn]]/1000</f>
        <v>484.19099999999997</v>
      </c>
      <c r="K4276">
        <v>2013</v>
      </c>
      <c r="L4276" t="s">
        <v>18</v>
      </c>
      <c r="M4276" s="144" t="s">
        <v>59</v>
      </c>
    </row>
    <row r="4277" spans="1:13" x14ac:dyDescent="0.2">
      <c r="A4277" t="s">
        <v>63</v>
      </c>
      <c r="B4277" s="144" t="s">
        <v>184</v>
      </c>
      <c r="C4277">
        <v>820</v>
      </c>
      <c r="D4277" t="str">
        <f>VLOOKUP(Oliusala[[#This Row],[postnumer]],Sveitarfelog[#All],4,FALSE)</f>
        <v>Flóahreppur,Sveitarfélagið Árborg</v>
      </c>
      <c r="E4277" t="str">
        <f>VLOOKUP(Oliusala[[#This Row],[postnumer]],Sveitarfelog[#All],5,FALSE)</f>
        <v>Suðurland</v>
      </c>
      <c r="F4277" t="s">
        <v>20</v>
      </c>
      <c r="G4277" t="s">
        <v>50</v>
      </c>
      <c r="H4277" t="s">
        <v>58</v>
      </c>
      <c r="I4277" s="1">
        <v>171508</v>
      </c>
      <c r="J4277" s="2">
        <f>VLOOKUP(Oliusala[[#This Row],[tegund]],Tegundir!$B$2:$D$19,3,FALSE)*Oliusala[[#This Row],[magn]]/1000</f>
        <v>128.631</v>
      </c>
      <c r="K4277">
        <v>2013</v>
      </c>
      <c r="L4277" t="s">
        <v>18</v>
      </c>
      <c r="M4277" s="144" t="s">
        <v>59</v>
      </c>
    </row>
    <row r="4278" spans="1:13" x14ac:dyDescent="0.2">
      <c r="A4278" t="s">
        <v>63</v>
      </c>
      <c r="B4278" s="144" t="s">
        <v>185</v>
      </c>
      <c r="C4278">
        <v>825</v>
      </c>
      <c r="D4278" t="str">
        <f>VLOOKUP(Oliusala[[#This Row],[postnumer]],Sveitarfelog[#All],4,FALSE)</f>
        <v>Flóahreppur,Sveitarfélagið Árborg</v>
      </c>
      <c r="E4278" t="str">
        <f>VLOOKUP(Oliusala[[#This Row],[postnumer]],Sveitarfelog[#All],5,FALSE)</f>
        <v>Suðurland</v>
      </c>
      <c r="F4278" t="s">
        <v>20</v>
      </c>
      <c r="G4278" t="s">
        <v>50</v>
      </c>
      <c r="H4278" t="s">
        <v>58</v>
      </c>
      <c r="I4278" s="1">
        <v>211646</v>
      </c>
      <c r="J4278" s="2">
        <f>VLOOKUP(Oliusala[[#This Row],[tegund]],Tegundir!$B$2:$D$19,3,FALSE)*Oliusala[[#This Row],[magn]]/1000</f>
        <v>158.7345</v>
      </c>
      <c r="K4278">
        <v>2013</v>
      </c>
      <c r="L4278" t="s">
        <v>18</v>
      </c>
      <c r="M4278" s="144" t="s">
        <v>59</v>
      </c>
    </row>
    <row r="4279" spans="1:13" x14ac:dyDescent="0.2">
      <c r="A4279" t="s">
        <v>63</v>
      </c>
      <c r="B4279" s="144" t="s">
        <v>187</v>
      </c>
      <c r="C4279">
        <v>840</v>
      </c>
      <c r="D4279" t="str">
        <f>VLOOKUP(Oliusala[[#This Row],[postnumer]],Sveitarfelog[#All],4,FALSE)</f>
        <v>Bláskógabyggð,Grímsnes- og Grafningshreppur,Hrunamannahreppur,Skeiða- og Gnúpverjahreppur</v>
      </c>
      <c r="E4279" t="str">
        <f>VLOOKUP(Oliusala[[#This Row],[postnumer]],Sveitarfelog[#All],5,FALSE)</f>
        <v>Suðurland</v>
      </c>
      <c r="F4279" t="s">
        <v>20</v>
      </c>
      <c r="G4279" t="s">
        <v>50</v>
      </c>
      <c r="H4279" t="s">
        <v>58</v>
      </c>
      <c r="I4279" s="1">
        <v>8116</v>
      </c>
      <c r="J4279" s="2">
        <f>VLOOKUP(Oliusala[[#This Row],[tegund]],Tegundir!$B$2:$D$19,3,FALSE)*Oliusala[[#This Row],[magn]]/1000</f>
        <v>6.0869999999999997</v>
      </c>
      <c r="K4279">
        <v>2013</v>
      </c>
      <c r="L4279" t="s">
        <v>18</v>
      </c>
      <c r="M4279" s="144" t="s">
        <v>59</v>
      </c>
    </row>
    <row r="4280" spans="1:13" x14ac:dyDescent="0.2">
      <c r="A4280" t="s">
        <v>63</v>
      </c>
      <c r="B4280" s="144" t="s">
        <v>186</v>
      </c>
      <c r="C4280">
        <v>840</v>
      </c>
      <c r="D4280" t="str">
        <f>VLOOKUP(Oliusala[[#This Row],[postnumer]],Sveitarfelog[#All],4,FALSE)</f>
        <v>Bláskógabyggð,Grímsnes- og Grafningshreppur,Hrunamannahreppur,Skeiða- og Gnúpverjahreppur</v>
      </c>
      <c r="E4280" t="str">
        <f>VLOOKUP(Oliusala[[#This Row],[postnumer]],Sveitarfelog[#All],5,FALSE)</f>
        <v>Suðurland</v>
      </c>
      <c r="F4280" t="s">
        <v>20</v>
      </c>
      <c r="G4280" t="s">
        <v>50</v>
      </c>
      <c r="H4280" t="s">
        <v>58</v>
      </c>
      <c r="I4280" s="1">
        <v>329719</v>
      </c>
      <c r="J4280" s="2">
        <f>VLOOKUP(Oliusala[[#This Row],[tegund]],Tegundir!$B$2:$D$19,3,FALSE)*Oliusala[[#This Row],[magn]]/1000</f>
        <v>247.28925000000001</v>
      </c>
      <c r="K4280">
        <v>2013</v>
      </c>
      <c r="L4280" t="s">
        <v>18</v>
      </c>
      <c r="M4280" s="144" t="s">
        <v>59</v>
      </c>
    </row>
    <row r="4281" spans="1:13" x14ac:dyDescent="0.2">
      <c r="A4281" t="s">
        <v>57</v>
      </c>
      <c r="B4281" s="144" t="s">
        <v>188</v>
      </c>
      <c r="C4281">
        <v>845</v>
      </c>
      <c r="D4281" t="str">
        <f>VLOOKUP(Oliusala[[#This Row],[postnumer]],Sveitarfelog[#All],4,FALSE)</f>
        <v>Bláskógabyggð,Grímsnes- og Grafningshreppur,Hrunamannahreppur,Skeiða- og Gnúpverjahreppur</v>
      </c>
      <c r="E4281" t="str">
        <f>VLOOKUP(Oliusala[[#This Row],[postnumer]],Sveitarfelog[#All],5,FALSE)</f>
        <v>Suðurland</v>
      </c>
      <c r="F4281" t="s">
        <v>20</v>
      </c>
      <c r="G4281" t="s">
        <v>50</v>
      </c>
      <c r="H4281" t="s">
        <v>60</v>
      </c>
      <c r="I4281" s="1">
        <v>1068</v>
      </c>
      <c r="J4281" s="2">
        <f>VLOOKUP(Oliusala[[#This Row],[tegund]],Tegundir!$B$2:$D$19,3,FALSE)*Oliusala[[#This Row],[magn]]/1000</f>
        <v>0.80100000000000005</v>
      </c>
      <c r="K4281">
        <v>2013</v>
      </c>
      <c r="L4281" t="s">
        <v>18</v>
      </c>
      <c r="M4281" s="144" t="s">
        <v>59</v>
      </c>
    </row>
    <row r="4282" spans="1:13" x14ac:dyDescent="0.2">
      <c r="A4282" t="s">
        <v>63</v>
      </c>
      <c r="B4282" s="144" t="s">
        <v>188</v>
      </c>
      <c r="C4282">
        <v>845</v>
      </c>
      <c r="D4282" t="str">
        <f>VLOOKUP(Oliusala[[#This Row],[postnumer]],Sveitarfelog[#All],4,FALSE)</f>
        <v>Bláskógabyggð,Grímsnes- og Grafningshreppur,Hrunamannahreppur,Skeiða- og Gnúpverjahreppur</v>
      </c>
      <c r="E4282" t="str">
        <f>VLOOKUP(Oliusala[[#This Row],[postnumer]],Sveitarfelog[#All],5,FALSE)</f>
        <v>Suðurland</v>
      </c>
      <c r="F4282" t="s">
        <v>20</v>
      </c>
      <c r="G4282" t="s">
        <v>50</v>
      </c>
      <c r="H4282" t="s">
        <v>58</v>
      </c>
      <c r="I4282" s="1">
        <v>353793</v>
      </c>
      <c r="J4282" s="2">
        <f>VLOOKUP(Oliusala[[#This Row],[tegund]],Tegundir!$B$2:$D$19,3,FALSE)*Oliusala[[#This Row],[magn]]/1000</f>
        <v>265.34474999999998</v>
      </c>
      <c r="K4282">
        <v>2013</v>
      </c>
      <c r="L4282" t="s">
        <v>18</v>
      </c>
      <c r="M4282" s="144" t="s">
        <v>59</v>
      </c>
    </row>
    <row r="4283" spans="1:13" x14ac:dyDescent="0.2">
      <c r="A4283" t="s">
        <v>63</v>
      </c>
      <c r="B4283" s="144" t="s">
        <v>163</v>
      </c>
      <c r="C4283">
        <v>850</v>
      </c>
      <c r="D4283" t="str">
        <f>VLOOKUP(Oliusala[[#This Row],[postnumer]],Sveitarfelog[#All],4,FALSE)</f>
        <v>Ásahreppur,Rangárþing ytra</v>
      </c>
      <c r="E4283" t="str">
        <f>VLOOKUP(Oliusala[[#This Row],[postnumer]],Sveitarfelog[#All],5,FALSE)</f>
        <v>Suðurland</v>
      </c>
      <c r="F4283" t="s">
        <v>20</v>
      </c>
      <c r="G4283" t="s">
        <v>50</v>
      </c>
      <c r="H4283" t="s">
        <v>58</v>
      </c>
      <c r="I4283" s="1">
        <v>720143</v>
      </c>
      <c r="J4283" s="2">
        <f>VLOOKUP(Oliusala[[#This Row],[tegund]],Tegundir!$B$2:$D$19,3,FALSE)*Oliusala[[#This Row],[magn]]/1000</f>
        <v>540.10725000000002</v>
      </c>
      <c r="K4283">
        <v>2013</v>
      </c>
      <c r="L4283" t="s">
        <v>18</v>
      </c>
      <c r="M4283" s="144" t="s">
        <v>59</v>
      </c>
    </row>
    <row r="4284" spans="1:13" x14ac:dyDescent="0.2">
      <c r="A4284" t="s">
        <v>63</v>
      </c>
      <c r="B4284" s="144" t="s">
        <v>190</v>
      </c>
      <c r="C4284">
        <v>851</v>
      </c>
      <c r="D4284" t="str">
        <f>VLOOKUP(Oliusala[[#This Row],[postnumer]],Sveitarfelog[#All],4,FALSE)</f>
        <v>Ásahreppur,Rangárþing ytra</v>
      </c>
      <c r="E4284" t="str">
        <f>VLOOKUP(Oliusala[[#This Row],[postnumer]],Sveitarfelog[#All],5,FALSE)</f>
        <v>Suðurland</v>
      </c>
      <c r="F4284" t="s">
        <v>20</v>
      </c>
      <c r="G4284" t="s">
        <v>50</v>
      </c>
      <c r="H4284" t="s">
        <v>58</v>
      </c>
      <c r="I4284" s="1">
        <v>81013</v>
      </c>
      <c r="J4284" s="2">
        <f>VLOOKUP(Oliusala[[#This Row],[tegund]],Tegundir!$B$2:$D$19,3,FALSE)*Oliusala[[#This Row],[magn]]/1000</f>
        <v>60.759749999999997</v>
      </c>
      <c r="K4284">
        <v>2013</v>
      </c>
      <c r="L4284" t="s">
        <v>18</v>
      </c>
      <c r="M4284" s="144" t="s">
        <v>59</v>
      </c>
    </row>
    <row r="4285" spans="1:13" x14ac:dyDescent="0.2">
      <c r="A4285" t="s">
        <v>63</v>
      </c>
      <c r="B4285" s="144" t="s">
        <v>191</v>
      </c>
      <c r="C4285">
        <v>851</v>
      </c>
      <c r="D4285" t="str">
        <f>VLOOKUP(Oliusala[[#This Row],[postnumer]],Sveitarfelog[#All],4,FALSE)</f>
        <v>Ásahreppur,Rangárþing ytra</v>
      </c>
      <c r="E4285" t="str">
        <f>VLOOKUP(Oliusala[[#This Row],[postnumer]],Sveitarfelog[#All],5,FALSE)</f>
        <v>Suðurland</v>
      </c>
      <c r="F4285" t="s">
        <v>20</v>
      </c>
      <c r="G4285" t="s">
        <v>50</v>
      </c>
      <c r="H4285" t="s">
        <v>58</v>
      </c>
      <c r="I4285" s="1">
        <v>333044</v>
      </c>
      <c r="J4285" s="2">
        <f>VLOOKUP(Oliusala[[#This Row],[tegund]],Tegundir!$B$2:$D$19,3,FALSE)*Oliusala[[#This Row],[magn]]/1000</f>
        <v>249.78299999999999</v>
      </c>
      <c r="K4285">
        <v>2013</v>
      </c>
      <c r="L4285" t="s">
        <v>18</v>
      </c>
      <c r="M4285" s="144" t="s">
        <v>59</v>
      </c>
    </row>
    <row r="4286" spans="1:13" x14ac:dyDescent="0.2">
      <c r="A4286" t="s">
        <v>57</v>
      </c>
      <c r="B4286" s="144" t="s">
        <v>192</v>
      </c>
      <c r="C4286">
        <v>860</v>
      </c>
      <c r="D4286" t="str">
        <f>VLOOKUP(Oliusala[[#This Row],[postnumer]],Sveitarfelog[#All],4,FALSE)</f>
        <v>Rangárþing eystra</v>
      </c>
      <c r="E4286" t="str">
        <f>VLOOKUP(Oliusala[[#This Row],[postnumer]],Sveitarfelog[#All],5,FALSE)</f>
        <v>Suðurland</v>
      </c>
      <c r="F4286" t="s">
        <v>20</v>
      </c>
      <c r="G4286" t="s">
        <v>50</v>
      </c>
      <c r="H4286" t="s">
        <v>60</v>
      </c>
      <c r="I4286" s="1">
        <v>1059</v>
      </c>
      <c r="J4286" s="2">
        <f>VLOOKUP(Oliusala[[#This Row],[tegund]],Tegundir!$B$2:$D$19,3,FALSE)*Oliusala[[#This Row],[magn]]/1000</f>
        <v>0.79425000000000001</v>
      </c>
      <c r="K4286">
        <v>2013</v>
      </c>
      <c r="L4286" t="s">
        <v>18</v>
      </c>
      <c r="M4286" s="144" t="s">
        <v>59</v>
      </c>
    </row>
    <row r="4287" spans="1:13" x14ac:dyDescent="0.2">
      <c r="A4287" t="s">
        <v>63</v>
      </c>
      <c r="B4287" s="144" t="s">
        <v>192</v>
      </c>
      <c r="C4287">
        <v>860</v>
      </c>
      <c r="D4287" t="str">
        <f>VLOOKUP(Oliusala[[#This Row],[postnumer]],Sveitarfelog[#All],4,FALSE)</f>
        <v>Rangárþing eystra</v>
      </c>
      <c r="E4287" t="str">
        <f>VLOOKUP(Oliusala[[#This Row],[postnumer]],Sveitarfelog[#All],5,FALSE)</f>
        <v>Suðurland</v>
      </c>
      <c r="F4287" t="s">
        <v>20</v>
      </c>
      <c r="G4287" t="s">
        <v>50</v>
      </c>
      <c r="H4287" t="s">
        <v>58</v>
      </c>
      <c r="I4287" s="1">
        <v>1238998</v>
      </c>
      <c r="J4287" s="2">
        <f>VLOOKUP(Oliusala[[#This Row],[tegund]],Tegundir!$B$2:$D$19,3,FALSE)*Oliusala[[#This Row],[magn]]/1000</f>
        <v>929.24850000000004</v>
      </c>
      <c r="K4287">
        <v>2013</v>
      </c>
      <c r="L4287" t="s">
        <v>18</v>
      </c>
      <c r="M4287" s="144" t="s">
        <v>59</v>
      </c>
    </row>
    <row r="4288" spans="1:13" x14ac:dyDescent="0.2">
      <c r="A4288" t="s">
        <v>63</v>
      </c>
      <c r="B4288" s="144" t="s">
        <v>193</v>
      </c>
      <c r="C4288">
        <v>861</v>
      </c>
      <c r="D4288" t="str">
        <f>VLOOKUP(Oliusala[[#This Row],[postnumer]],Sveitarfelog[#All],4,FALSE)</f>
        <v>Rangárþing eystra</v>
      </c>
      <c r="E4288" t="str">
        <f>VLOOKUP(Oliusala[[#This Row],[postnumer]],Sveitarfelog[#All],5,FALSE)</f>
        <v>Suðurland</v>
      </c>
      <c r="F4288" t="s">
        <v>20</v>
      </c>
      <c r="G4288" t="s">
        <v>50</v>
      </c>
      <c r="H4288" t="s">
        <v>58</v>
      </c>
      <c r="I4288" s="1">
        <v>88512</v>
      </c>
      <c r="J4288" s="2">
        <f>VLOOKUP(Oliusala[[#This Row],[tegund]],Tegundir!$B$2:$D$19,3,FALSE)*Oliusala[[#This Row],[magn]]/1000</f>
        <v>66.384</v>
      </c>
      <c r="K4288">
        <v>2013</v>
      </c>
      <c r="L4288" t="s">
        <v>18</v>
      </c>
      <c r="M4288" s="144" t="s">
        <v>59</v>
      </c>
    </row>
    <row r="4289" spans="1:13" x14ac:dyDescent="0.2">
      <c r="A4289" t="s">
        <v>57</v>
      </c>
      <c r="B4289" s="144" t="s">
        <v>194</v>
      </c>
      <c r="C4289">
        <v>870</v>
      </c>
      <c r="D4289" t="str">
        <f>VLOOKUP(Oliusala[[#This Row],[postnumer]],Sveitarfelog[#All],4,FALSE)</f>
        <v>Mýrdalshreppur</v>
      </c>
      <c r="E4289" t="str">
        <f>VLOOKUP(Oliusala[[#This Row],[postnumer]],Sveitarfelog[#All],5,FALSE)</f>
        <v>Suðurland</v>
      </c>
      <c r="F4289" t="s">
        <v>20</v>
      </c>
      <c r="G4289" t="s">
        <v>50</v>
      </c>
      <c r="H4289" t="s">
        <v>60</v>
      </c>
      <c r="I4289" s="1">
        <v>2161</v>
      </c>
      <c r="J4289" s="2">
        <f>VLOOKUP(Oliusala[[#This Row],[tegund]],Tegundir!$B$2:$D$19,3,FALSE)*Oliusala[[#This Row],[magn]]/1000</f>
        <v>1.6207499999999999</v>
      </c>
      <c r="K4289">
        <v>2013</v>
      </c>
      <c r="L4289" t="s">
        <v>18</v>
      </c>
      <c r="M4289" s="144" t="s">
        <v>59</v>
      </c>
    </row>
    <row r="4290" spans="1:13" x14ac:dyDescent="0.2">
      <c r="A4290" t="s">
        <v>63</v>
      </c>
      <c r="B4290" s="144" t="s">
        <v>194</v>
      </c>
      <c r="C4290">
        <v>870</v>
      </c>
      <c r="D4290" t="str">
        <f>VLOOKUP(Oliusala[[#This Row],[postnumer]],Sveitarfelog[#All],4,FALSE)</f>
        <v>Mýrdalshreppur</v>
      </c>
      <c r="E4290" t="str">
        <f>VLOOKUP(Oliusala[[#This Row],[postnumer]],Sveitarfelog[#All],5,FALSE)</f>
        <v>Suðurland</v>
      </c>
      <c r="F4290" t="s">
        <v>20</v>
      </c>
      <c r="G4290" t="s">
        <v>50</v>
      </c>
      <c r="H4290" t="s">
        <v>58</v>
      </c>
      <c r="I4290" s="1">
        <v>920632</v>
      </c>
      <c r="J4290" s="2">
        <f>VLOOKUP(Oliusala[[#This Row],[tegund]],Tegundir!$B$2:$D$19,3,FALSE)*Oliusala[[#This Row],[magn]]/1000</f>
        <v>690.47400000000005</v>
      </c>
      <c r="K4290">
        <v>2013</v>
      </c>
      <c r="L4290" t="s">
        <v>18</v>
      </c>
      <c r="M4290" s="144" t="s">
        <v>59</v>
      </c>
    </row>
    <row r="4291" spans="1:13" x14ac:dyDescent="0.2">
      <c r="A4291" t="s">
        <v>57</v>
      </c>
      <c r="B4291" s="144" t="s">
        <v>195</v>
      </c>
      <c r="C4291">
        <v>880</v>
      </c>
      <c r="D4291" t="str">
        <f>VLOOKUP(Oliusala[[#This Row],[postnumer]],Sveitarfelog[#All],4,FALSE)</f>
        <v>Skaftárhreppur</v>
      </c>
      <c r="E4291" t="str">
        <f>VLOOKUP(Oliusala[[#This Row],[postnumer]],Sveitarfelog[#All],5,FALSE)</f>
        <v>Suðurland</v>
      </c>
      <c r="F4291" t="s">
        <v>20</v>
      </c>
      <c r="G4291" t="s">
        <v>50</v>
      </c>
      <c r="H4291" t="s">
        <v>60</v>
      </c>
      <c r="I4291" s="1">
        <v>2695</v>
      </c>
      <c r="J4291" s="2">
        <f>VLOOKUP(Oliusala[[#This Row],[tegund]],Tegundir!$B$2:$D$19,3,FALSE)*Oliusala[[#This Row],[magn]]/1000</f>
        <v>2.0212500000000002</v>
      </c>
      <c r="K4291">
        <v>2013</v>
      </c>
      <c r="L4291" t="s">
        <v>18</v>
      </c>
      <c r="M4291" s="144" t="s">
        <v>59</v>
      </c>
    </row>
    <row r="4292" spans="1:13" x14ac:dyDescent="0.2">
      <c r="A4292" t="s">
        <v>63</v>
      </c>
      <c r="B4292" s="144" t="s">
        <v>195</v>
      </c>
      <c r="C4292">
        <v>880</v>
      </c>
      <c r="D4292" t="str">
        <f>VLOOKUP(Oliusala[[#This Row],[postnumer]],Sveitarfelog[#All],4,FALSE)</f>
        <v>Skaftárhreppur</v>
      </c>
      <c r="E4292" t="str">
        <f>VLOOKUP(Oliusala[[#This Row],[postnumer]],Sveitarfelog[#All],5,FALSE)</f>
        <v>Suðurland</v>
      </c>
      <c r="F4292" t="s">
        <v>20</v>
      </c>
      <c r="G4292" t="s">
        <v>50</v>
      </c>
      <c r="H4292" t="s">
        <v>58</v>
      </c>
      <c r="I4292" s="1">
        <v>678521</v>
      </c>
      <c r="J4292" s="2">
        <f>VLOOKUP(Oliusala[[#This Row],[tegund]],Tegundir!$B$2:$D$19,3,FALSE)*Oliusala[[#This Row],[magn]]/1000</f>
        <v>508.89075000000003</v>
      </c>
      <c r="K4292">
        <v>2013</v>
      </c>
      <c r="L4292" t="s">
        <v>18</v>
      </c>
      <c r="M4292" s="144" t="s">
        <v>59</v>
      </c>
    </row>
    <row r="4293" spans="1:13" x14ac:dyDescent="0.2">
      <c r="A4293" t="s">
        <v>63</v>
      </c>
      <c r="B4293" s="144" t="s">
        <v>65</v>
      </c>
      <c r="C4293">
        <v>900</v>
      </c>
      <c r="D4293" t="str">
        <f>VLOOKUP(Oliusala[[#This Row],[postnumer]],Sveitarfelog[#All],4,FALSE)</f>
        <v>Vestmannaeyjabær</v>
      </c>
      <c r="E4293" t="str">
        <f>VLOOKUP(Oliusala[[#This Row],[postnumer]],Sveitarfelog[#All],5,FALSE)</f>
        <v>Suðurland</v>
      </c>
      <c r="F4293" t="s">
        <v>20</v>
      </c>
      <c r="G4293" t="s">
        <v>50</v>
      </c>
      <c r="H4293" t="s">
        <v>58</v>
      </c>
      <c r="I4293" s="1">
        <v>122671</v>
      </c>
      <c r="J4293" s="2">
        <f>VLOOKUP(Oliusala[[#This Row],[tegund]],Tegundir!$B$2:$D$19,3,FALSE)*Oliusala[[#This Row],[magn]]/1000</f>
        <v>92.003249999999994</v>
      </c>
      <c r="K4293">
        <v>2013</v>
      </c>
      <c r="L4293" t="s">
        <v>18</v>
      </c>
      <c r="M4293" s="144" t="s">
        <v>59</v>
      </c>
    </row>
    <row r="4294" spans="1:13" x14ac:dyDescent="0.2">
      <c r="A4294" t="s">
        <v>63</v>
      </c>
      <c r="B4294" s="144" t="s">
        <v>65</v>
      </c>
      <c r="C4294">
        <v>900</v>
      </c>
      <c r="D4294" t="str">
        <f>VLOOKUP(Oliusala[[#This Row],[postnumer]],Sveitarfelog[#All],4,FALSE)</f>
        <v>Vestmannaeyjabær</v>
      </c>
      <c r="E4294" t="str">
        <f>VLOOKUP(Oliusala[[#This Row],[postnumer]],Sveitarfelog[#All],5,FALSE)</f>
        <v>Suðurland</v>
      </c>
      <c r="F4294" t="s">
        <v>20</v>
      </c>
      <c r="G4294" t="s">
        <v>50</v>
      </c>
      <c r="H4294" t="s">
        <v>58</v>
      </c>
      <c r="I4294" s="1">
        <v>474983</v>
      </c>
      <c r="J4294" s="2">
        <f>VLOOKUP(Oliusala[[#This Row],[tegund]],Tegundir!$B$2:$D$19,3,FALSE)*Oliusala[[#This Row],[magn]]/1000</f>
        <v>356.23725000000002</v>
      </c>
      <c r="K4294">
        <v>2013</v>
      </c>
      <c r="L4294" t="s">
        <v>18</v>
      </c>
      <c r="M4294" s="144" t="s">
        <v>59</v>
      </c>
    </row>
    <row r="4295" spans="1:13" x14ac:dyDescent="0.2">
      <c r="A4295" t="s">
        <v>63</v>
      </c>
      <c r="B4295" s="144" t="s">
        <v>65</v>
      </c>
      <c r="C4295">
        <v>900</v>
      </c>
      <c r="D4295" t="str">
        <f>VLOOKUP(Oliusala[[#This Row],[postnumer]],Sveitarfelog[#All],4,FALSE)</f>
        <v>Vestmannaeyjabær</v>
      </c>
      <c r="E4295" t="str">
        <f>VLOOKUP(Oliusala[[#This Row],[postnumer]],Sveitarfelog[#All],5,FALSE)</f>
        <v>Suðurland</v>
      </c>
      <c r="F4295" t="s">
        <v>20</v>
      </c>
      <c r="G4295" t="s">
        <v>50</v>
      </c>
      <c r="H4295" t="s">
        <v>58</v>
      </c>
      <c r="I4295" s="1">
        <v>866738</v>
      </c>
      <c r="J4295" s="2">
        <f>VLOOKUP(Oliusala[[#This Row],[tegund]],Tegundir!$B$2:$D$19,3,FALSE)*Oliusala[[#This Row],[magn]]/1000</f>
        <v>650.05349999999999</v>
      </c>
      <c r="K4295">
        <v>2013</v>
      </c>
      <c r="L4295" t="s">
        <v>18</v>
      </c>
      <c r="M4295" s="144" t="s">
        <v>59</v>
      </c>
    </row>
    <row r="4296" spans="1:13" x14ac:dyDescent="0.2">
      <c r="A4296" t="s">
        <v>57</v>
      </c>
      <c r="B4296" s="144" t="s">
        <v>5</v>
      </c>
      <c r="C4296">
        <v>101</v>
      </c>
      <c r="D4296" t="str">
        <f>VLOOKUP(Oliusala[[#This Row],[postnumer]],Sveitarfelog[#All],4,FALSE)</f>
        <v>Garðabær,Hafnarfjarðarkaupstaður,Kópavogsbær,Reykjavíkurborg,Seltjarnarnesbær</v>
      </c>
      <c r="E4296" t="str">
        <f>VLOOKUP(Oliusala[[#This Row],[postnumer]],Sveitarfelog[#All],5,FALSE)</f>
        <v>Höfuðborgarsvæðið</v>
      </c>
      <c r="F4296" t="s">
        <v>47</v>
      </c>
      <c r="G4296" t="s">
        <v>47</v>
      </c>
      <c r="H4296" t="s">
        <v>58</v>
      </c>
      <c r="I4296" s="1">
        <v>150000</v>
      </c>
      <c r="J4296" s="2">
        <f>VLOOKUP(Oliusala[[#This Row],[tegund]],Tegundir!$B$2:$D$19,3,FALSE)*Oliusala[[#This Row],[magn]]/1000</f>
        <v>109.35</v>
      </c>
      <c r="K4296">
        <v>2013</v>
      </c>
      <c r="L4296" t="s">
        <v>17</v>
      </c>
      <c r="M4296" s="144" t="s">
        <v>59</v>
      </c>
    </row>
    <row r="4297" spans="1:13" x14ac:dyDescent="0.2">
      <c r="A4297" t="s">
        <v>63</v>
      </c>
      <c r="B4297" s="144" t="s">
        <v>5</v>
      </c>
      <c r="C4297">
        <v>101</v>
      </c>
      <c r="D4297" t="str">
        <f>VLOOKUP(Oliusala[[#This Row],[postnumer]],Sveitarfelog[#All],4,FALSE)</f>
        <v>Garðabær,Hafnarfjarðarkaupstaður,Kópavogsbær,Reykjavíkurborg,Seltjarnarnesbær</v>
      </c>
      <c r="E4297" t="str">
        <f>VLOOKUP(Oliusala[[#This Row],[postnumer]],Sveitarfelog[#All],5,FALSE)</f>
        <v>Höfuðborgarsvæðið</v>
      </c>
      <c r="F4297" t="s">
        <v>47</v>
      </c>
      <c r="G4297" t="s">
        <v>47</v>
      </c>
      <c r="H4297" t="s">
        <v>58</v>
      </c>
      <c r="I4297" s="1">
        <v>143641</v>
      </c>
      <c r="J4297" s="2">
        <f>VLOOKUP(Oliusala[[#This Row],[tegund]],Tegundir!$B$2:$D$19,3,FALSE)*Oliusala[[#This Row],[magn]]/1000</f>
        <v>104.71428900000001</v>
      </c>
      <c r="K4297">
        <v>2013</v>
      </c>
      <c r="L4297" t="s">
        <v>17</v>
      </c>
      <c r="M4297" s="144" t="s">
        <v>59</v>
      </c>
    </row>
    <row r="4298" spans="1:13" x14ac:dyDescent="0.2">
      <c r="A4298" t="s">
        <v>63</v>
      </c>
      <c r="B4298" s="144" t="s">
        <v>5</v>
      </c>
      <c r="C4298">
        <v>101</v>
      </c>
      <c r="D4298" t="str">
        <f>VLOOKUP(Oliusala[[#This Row],[postnumer]],Sveitarfelog[#All],4,FALSE)</f>
        <v>Garðabær,Hafnarfjarðarkaupstaður,Kópavogsbær,Reykjavíkurborg,Seltjarnarnesbær</v>
      </c>
      <c r="E4298" t="str">
        <f>VLOOKUP(Oliusala[[#This Row],[postnumer]],Sveitarfelog[#All],5,FALSE)</f>
        <v>Höfuðborgarsvæðið</v>
      </c>
      <c r="F4298" t="s">
        <v>47</v>
      </c>
      <c r="G4298" t="s">
        <v>47</v>
      </c>
      <c r="H4298" t="s">
        <v>61</v>
      </c>
      <c r="I4298" s="1">
        <v>7312</v>
      </c>
      <c r="J4298" s="2">
        <f>VLOOKUP(Oliusala[[#This Row],[tegund]],Tegundir!$B$2:$D$19,3,FALSE)*Oliusala[[#This Row],[magn]]/1000</f>
        <v>5.3304479999999996</v>
      </c>
      <c r="K4298">
        <v>2013</v>
      </c>
      <c r="L4298" t="s">
        <v>17</v>
      </c>
      <c r="M4298" s="144" t="s">
        <v>62</v>
      </c>
    </row>
    <row r="4299" spans="1:13" x14ac:dyDescent="0.2">
      <c r="A4299" t="s">
        <v>63</v>
      </c>
      <c r="B4299" s="144" t="s">
        <v>5</v>
      </c>
      <c r="C4299">
        <v>101</v>
      </c>
      <c r="D4299" t="str">
        <f>VLOOKUP(Oliusala[[#This Row],[postnumer]],Sveitarfelog[#All],4,FALSE)</f>
        <v>Garðabær,Hafnarfjarðarkaupstaður,Kópavogsbær,Reykjavíkurborg,Seltjarnarnesbær</v>
      </c>
      <c r="E4299" t="str">
        <f>VLOOKUP(Oliusala[[#This Row],[postnumer]],Sveitarfelog[#All],5,FALSE)</f>
        <v>Höfuðborgarsvæðið</v>
      </c>
      <c r="F4299" t="s">
        <v>47</v>
      </c>
      <c r="G4299" t="s">
        <v>47</v>
      </c>
      <c r="H4299" t="s">
        <v>58</v>
      </c>
      <c r="I4299" s="1">
        <v>272955</v>
      </c>
      <c r="J4299" s="2">
        <f>VLOOKUP(Oliusala[[#This Row],[tegund]],Tegundir!$B$2:$D$19,3,FALSE)*Oliusala[[#This Row],[magn]]/1000</f>
        <v>198.984195</v>
      </c>
      <c r="K4299">
        <v>2013</v>
      </c>
      <c r="L4299" t="s">
        <v>17</v>
      </c>
      <c r="M4299" s="144" t="s">
        <v>59</v>
      </c>
    </row>
    <row r="4300" spans="1:13" x14ac:dyDescent="0.2">
      <c r="A4300" t="s">
        <v>63</v>
      </c>
      <c r="B4300" s="144" t="s">
        <v>5</v>
      </c>
      <c r="C4300">
        <v>101</v>
      </c>
      <c r="D4300" t="str">
        <f>VLOOKUP(Oliusala[[#This Row],[postnumer]],Sveitarfelog[#All],4,FALSE)</f>
        <v>Garðabær,Hafnarfjarðarkaupstaður,Kópavogsbær,Reykjavíkurborg,Seltjarnarnesbær</v>
      </c>
      <c r="E4300" t="str">
        <f>VLOOKUP(Oliusala[[#This Row],[postnumer]],Sveitarfelog[#All],5,FALSE)</f>
        <v>Höfuðborgarsvæðið</v>
      </c>
      <c r="F4300" t="s">
        <v>47</v>
      </c>
      <c r="G4300" t="s">
        <v>47</v>
      </c>
      <c r="H4300" t="s">
        <v>58</v>
      </c>
      <c r="I4300" s="1">
        <v>3944</v>
      </c>
      <c r="J4300" s="2">
        <f>VLOOKUP(Oliusala[[#This Row],[tegund]],Tegundir!$B$2:$D$19,3,FALSE)*Oliusala[[#This Row],[magn]]/1000</f>
        <v>2.8751759999999997</v>
      </c>
      <c r="K4300">
        <v>2013</v>
      </c>
      <c r="L4300" t="s">
        <v>17</v>
      </c>
      <c r="M4300" s="144" t="s">
        <v>59</v>
      </c>
    </row>
    <row r="4301" spans="1:13" x14ac:dyDescent="0.2">
      <c r="A4301" t="s">
        <v>63</v>
      </c>
      <c r="B4301" s="144" t="s">
        <v>5</v>
      </c>
      <c r="C4301">
        <v>101</v>
      </c>
      <c r="D4301" t="str">
        <f>VLOOKUP(Oliusala[[#This Row],[postnumer]],Sveitarfelog[#All],4,FALSE)</f>
        <v>Garðabær,Hafnarfjarðarkaupstaður,Kópavogsbær,Reykjavíkurborg,Seltjarnarnesbær</v>
      </c>
      <c r="E4301" t="str">
        <f>VLOOKUP(Oliusala[[#This Row],[postnumer]],Sveitarfelog[#All],5,FALSE)</f>
        <v>Höfuðborgarsvæðið</v>
      </c>
      <c r="F4301" t="s">
        <v>47</v>
      </c>
      <c r="G4301" t="s">
        <v>47</v>
      </c>
      <c r="H4301" t="s">
        <v>58</v>
      </c>
      <c r="I4301" s="1">
        <v>27345</v>
      </c>
      <c r="J4301" s="2">
        <f>VLOOKUP(Oliusala[[#This Row],[tegund]],Tegundir!$B$2:$D$19,3,FALSE)*Oliusala[[#This Row],[magn]]/1000</f>
        <v>19.934505000000001</v>
      </c>
      <c r="K4301">
        <v>2013</v>
      </c>
      <c r="L4301" t="s">
        <v>17</v>
      </c>
      <c r="M4301" s="144" t="s">
        <v>59</v>
      </c>
    </row>
    <row r="4302" spans="1:13" x14ac:dyDescent="0.2">
      <c r="A4302" t="s">
        <v>57</v>
      </c>
      <c r="B4302" s="144" t="s">
        <v>74</v>
      </c>
      <c r="C4302">
        <v>230</v>
      </c>
      <c r="D4302" t="str">
        <f>VLOOKUP(Oliusala[[#This Row],[postnumer]],Sveitarfelog[#All],4,FALSE)</f>
        <v>Reykjanesbær</v>
      </c>
      <c r="E4302" t="str">
        <f>VLOOKUP(Oliusala[[#This Row],[postnumer]],Sveitarfelog[#All],5,FALSE)</f>
        <v>Suðurnes</v>
      </c>
      <c r="F4302" t="s">
        <v>47</v>
      </c>
      <c r="G4302" t="s">
        <v>47</v>
      </c>
      <c r="H4302" t="s">
        <v>60</v>
      </c>
      <c r="I4302" s="1">
        <v>56464</v>
      </c>
      <c r="J4302" s="2">
        <f>VLOOKUP(Oliusala[[#This Row],[tegund]],Tegundir!$B$2:$D$19,3,FALSE)*Oliusala[[#This Row],[magn]]/1000</f>
        <v>41.162255999999999</v>
      </c>
      <c r="K4302">
        <v>2013</v>
      </c>
      <c r="L4302" t="s">
        <v>17</v>
      </c>
      <c r="M4302" s="144" t="s">
        <v>59</v>
      </c>
    </row>
    <row r="4303" spans="1:13" x14ac:dyDescent="0.2">
      <c r="A4303" t="s">
        <v>63</v>
      </c>
      <c r="B4303" s="144" t="s">
        <v>74</v>
      </c>
      <c r="C4303">
        <v>230</v>
      </c>
      <c r="D4303" t="str">
        <f>VLOOKUP(Oliusala[[#This Row],[postnumer]],Sveitarfelog[#All],4,FALSE)</f>
        <v>Reykjanesbær</v>
      </c>
      <c r="E4303" t="str">
        <f>VLOOKUP(Oliusala[[#This Row],[postnumer]],Sveitarfelog[#All],5,FALSE)</f>
        <v>Suðurnes</v>
      </c>
      <c r="F4303" t="s">
        <v>47</v>
      </c>
      <c r="G4303" t="s">
        <v>47</v>
      </c>
      <c r="H4303" t="s">
        <v>58</v>
      </c>
      <c r="I4303" s="1">
        <v>41756</v>
      </c>
      <c r="J4303" s="2">
        <f>VLOOKUP(Oliusala[[#This Row],[tegund]],Tegundir!$B$2:$D$19,3,FALSE)*Oliusala[[#This Row],[magn]]/1000</f>
        <v>30.440124000000001</v>
      </c>
      <c r="K4303">
        <v>2013</v>
      </c>
      <c r="L4303" t="s">
        <v>17</v>
      </c>
      <c r="M4303" s="144" t="s">
        <v>59</v>
      </c>
    </row>
    <row r="4304" spans="1:13" x14ac:dyDescent="0.2">
      <c r="A4304" t="s">
        <v>63</v>
      </c>
      <c r="B4304" s="144" t="s">
        <v>81</v>
      </c>
      <c r="C4304">
        <v>270</v>
      </c>
      <c r="D4304" t="str">
        <f>VLOOKUP(Oliusala[[#This Row],[postnumer]],Sveitarfelog[#All],4,FALSE)</f>
        <v>Mosfellsbær</v>
      </c>
      <c r="E4304" t="str">
        <f>VLOOKUP(Oliusala[[#This Row],[postnumer]],Sveitarfelog[#All],5,FALSE)</f>
        <v>Höfuðborgarsvæðið</v>
      </c>
      <c r="F4304" t="s">
        <v>47</v>
      </c>
      <c r="G4304" t="s">
        <v>47</v>
      </c>
      <c r="H4304" t="s">
        <v>58</v>
      </c>
      <c r="I4304" s="1">
        <v>21670</v>
      </c>
      <c r="J4304" s="2">
        <f>VLOOKUP(Oliusala[[#This Row],[tegund]],Tegundir!$B$2:$D$19,3,FALSE)*Oliusala[[#This Row],[magn]]/1000</f>
        <v>15.79743</v>
      </c>
      <c r="K4304">
        <v>2013</v>
      </c>
      <c r="L4304" t="s">
        <v>17</v>
      </c>
      <c r="M4304" s="144" t="s">
        <v>59</v>
      </c>
    </row>
    <row r="4305" spans="1:13" x14ac:dyDescent="0.2">
      <c r="A4305" t="s">
        <v>63</v>
      </c>
      <c r="B4305" s="144" t="s">
        <v>108</v>
      </c>
      <c r="C4305">
        <v>400</v>
      </c>
      <c r="D4305" t="str">
        <f>VLOOKUP(Oliusala[[#This Row],[postnumer]],Sveitarfelog[#All],4,FALSE)</f>
        <v>Ísafjarðarbær</v>
      </c>
      <c r="E4305" t="str">
        <f>VLOOKUP(Oliusala[[#This Row],[postnumer]],Sveitarfelog[#All],5,FALSE)</f>
        <v>Vestfirðir</v>
      </c>
      <c r="F4305" t="s">
        <v>47</v>
      </c>
      <c r="G4305" t="s">
        <v>47</v>
      </c>
      <c r="H4305" t="s">
        <v>58</v>
      </c>
      <c r="I4305" s="1">
        <v>9349</v>
      </c>
      <c r="J4305" s="2">
        <f>VLOOKUP(Oliusala[[#This Row],[tegund]],Tegundir!$B$2:$D$19,3,FALSE)*Oliusala[[#This Row],[magn]]/1000</f>
        <v>6.8154210000000006</v>
      </c>
      <c r="K4305">
        <v>2013</v>
      </c>
      <c r="L4305" t="s">
        <v>17</v>
      </c>
      <c r="M4305" s="144" t="s">
        <v>59</v>
      </c>
    </row>
    <row r="4306" spans="1:13" x14ac:dyDescent="0.2">
      <c r="A4306" t="s">
        <v>63</v>
      </c>
      <c r="B4306" s="144" t="s">
        <v>130</v>
      </c>
      <c r="C4306">
        <v>550</v>
      </c>
      <c r="D4306" t="str">
        <f>VLOOKUP(Oliusala[[#This Row],[postnumer]],Sveitarfelog[#All],4,FALSE)</f>
        <v>Skagafjörður</v>
      </c>
      <c r="E4306" t="str">
        <f>VLOOKUP(Oliusala[[#This Row],[postnumer]],Sveitarfelog[#All],5,FALSE)</f>
        <v>Norðurland vestra</v>
      </c>
      <c r="F4306" t="s">
        <v>47</v>
      </c>
      <c r="G4306" t="s">
        <v>47</v>
      </c>
      <c r="H4306" t="s">
        <v>58</v>
      </c>
      <c r="I4306" s="1">
        <v>3100</v>
      </c>
      <c r="J4306" s="2">
        <f>VLOOKUP(Oliusala[[#This Row],[tegund]],Tegundir!$B$2:$D$19,3,FALSE)*Oliusala[[#This Row],[magn]]/1000</f>
        <v>2.2599</v>
      </c>
      <c r="K4306">
        <v>2013</v>
      </c>
      <c r="L4306" t="s">
        <v>17</v>
      </c>
      <c r="M4306" s="144" t="s">
        <v>59</v>
      </c>
    </row>
    <row r="4307" spans="1:13" x14ac:dyDescent="0.2">
      <c r="A4307" t="s">
        <v>68</v>
      </c>
      <c r="B4307" s="144" t="s">
        <v>68</v>
      </c>
      <c r="C4307">
        <v>600</v>
      </c>
      <c r="D4307" t="str">
        <f>VLOOKUP(Oliusala[[#This Row],[postnumer]],Sveitarfelog[#All],4,FALSE)</f>
        <v>Akureyrarbær,Eyjafjarðarsveit,Hörgársveit,Svalbarðsstrandarhreppur,Grýtubakkahreppur</v>
      </c>
      <c r="E4307" t="str">
        <f>VLOOKUP(Oliusala[[#This Row],[postnumer]],Sveitarfelog[#All],5,FALSE)</f>
        <v>Norðurland eystra</v>
      </c>
      <c r="F4307" t="s">
        <v>47</v>
      </c>
      <c r="G4307" t="s">
        <v>47</v>
      </c>
      <c r="H4307" t="s">
        <v>58</v>
      </c>
      <c r="I4307" s="1">
        <v>64</v>
      </c>
      <c r="J4307" s="2">
        <f>VLOOKUP(Oliusala[[#This Row],[tegund]],Tegundir!$B$2:$D$19,3,FALSE)*Oliusala[[#This Row],[magn]]/1000</f>
        <v>4.6655999999999996E-2</v>
      </c>
      <c r="K4307">
        <v>2013</v>
      </c>
      <c r="L4307" t="s">
        <v>17</v>
      </c>
      <c r="M4307" s="144" t="s">
        <v>59</v>
      </c>
    </row>
    <row r="4308" spans="1:13" x14ac:dyDescent="0.2">
      <c r="A4308" t="s">
        <v>63</v>
      </c>
      <c r="B4308" s="144" t="s">
        <v>137</v>
      </c>
      <c r="C4308">
        <v>600</v>
      </c>
      <c r="D4308" t="str">
        <f>VLOOKUP(Oliusala[[#This Row],[postnumer]],Sveitarfelog[#All],4,FALSE)</f>
        <v>Akureyrarbær,Eyjafjarðarsveit,Hörgársveit,Svalbarðsstrandarhreppur,Grýtubakkahreppur</v>
      </c>
      <c r="E4308" t="str">
        <f>VLOOKUP(Oliusala[[#This Row],[postnumer]],Sveitarfelog[#All],5,FALSE)</f>
        <v>Norðurland eystra</v>
      </c>
      <c r="F4308" t="s">
        <v>47</v>
      </c>
      <c r="G4308" t="s">
        <v>47</v>
      </c>
      <c r="H4308" t="s">
        <v>58</v>
      </c>
      <c r="I4308" s="1">
        <v>51153</v>
      </c>
      <c r="J4308" s="2">
        <f>VLOOKUP(Oliusala[[#This Row],[tegund]],Tegundir!$B$2:$D$19,3,FALSE)*Oliusala[[#This Row],[magn]]/1000</f>
        <v>37.290536999999993</v>
      </c>
      <c r="K4308">
        <v>2013</v>
      </c>
      <c r="L4308" t="s">
        <v>17</v>
      </c>
      <c r="M4308" s="144" t="s">
        <v>59</v>
      </c>
    </row>
    <row r="4309" spans="1:13" x14ac:dyDescent="0.2">
      <c r="A4309" t="s">
        <v>63</v>
      </c>
      <c r="B4309" s="144" t="s">
        <v>153</v>
      </c>
      <c r="C4309">
        <v>700</v>
      </c>
      <c r="D4309" t="str">
        <f>VLOOKUP(Oliusala[[#This Row],[postnumer]],Sveitarfelog[#All],4,FALSE)</f>
        <v>Fljótsdalshreppur,Múlaþing</v>
      </c>
      <c r="E4309" t="str">
        <f>VLOOKUP(Oliusala[[#This Row],[postnumer]],Sveitarfelog[#All],5,FALSE)</f>
        <v>Austurland</v>
      </c>
      <c r="F4309" t="s">
        <v>47</v>
      </c>
      <c r="G4309" t="s">
        <v>47</v>
      </c>
      <c r="H4309" t="s">
        <v>58</v>
      </c>
      <c r="I4309" s="1">
        <v>13691</v>
      </c>
      <c r="J4309" s="2">
        <f>VLOOKUP(Oliusala[[#This Row],[tegund]],Tegundir!$B$2:$D$19,3,FALSE)*Oliusala[[#This Row],[magn]]/1000</f>
        <v>9.9807389999999998</v>
      </c>
      <c r="K4309">
        <v>2013</v>
      </c>
      <c r="L4309" t="s">
        <v>17</v>
      </c>
      <c r="M4309" s="144" t="s">
        <v>59</v>
      </c>
    </row>
    <row r="4310" spans="1:13" x14ac:dyDescent="0.2">
      <c r="A4310" t="s">
        <v>63</v>
      </c>
      <c r="B4310" s="144" t="s">
        <v>173</v>
      </c>
      <c r="C4310">
        <v>800</v>
      </c>
      <c r="D4310" t="str">
        <f>VLOOKUP(Oliusala[[#This Row],[postnumer]],Sveitarfelog[#All],4,FALSE)</f>
        <v>Flóahreppur,Sveitarfélagið Árborg</v>
      </c>
      <c r="E4310" t="str">
        <f>VLOOKUP(Oliusala[[#This Row],[postnumer]],Sveitarfelog[#All],5,FALSE)</f>
        <v>Suðurland</v>
      </c>
      <c r="F4310" t="s">
        <v>47</v>
      </c>
      <c r="G4310" t="s">
        <v>47</v>
      </c>
      <c r="H4310" t="s">
        <v>58</v>
      </c>
      <c r="I4310" s="1">
        <v>9391</v>
      </c>
      <c r="J4310" s="2">
        <f>VLOOKUP(Oliusala[[#This Row],[tegund]],Tegundir!$B$2:$D$19,3,FALSE)*Oliusala[[#This Row],[magn]]/1000</f>
        <v>6.8460389999999993</v>
      </c>
      <c r="K4310">
        <v>2013</v>
      </c>
      <c r="L4310" t="s">
        <v>17</v>
      </c>
      <c r="M4310" s="144" t="s">
        <v>59</v>
      </c>
    </row>
    <row r="4311" spans="1:13" x14ac:dyDescent="0.2">
      <c r="A4311" t="s">
        <v>63</v>
      </c>
      <c r="B4311" s="144" t="s">
        <v>196</v>
      </c>
      <c r="C4311">
        <v>900</v>
      </c>
      <c r="D4311" t="str">
        <f>VLOOKUP(Oliusala[[#This Row],[postnumer]],Sveitarfelog[#All],4,FALSE)</f>
        <v>Vestmannaeyjabær</v>
      </c>
      <c r="E4311" t="str">
        <f>VLOOKUP(Oliusala[[#This Row],[postnumer]],Sveitarfelog[#All],5,FALSE)</f>
        <v>Suðurland</v>
      </c>
      <c r="F4311" t="s">
        <v>47</v>
      </c>
      <c r="G4311" t="s">
        <v>47</v>
      </c>
      <c r="H4311" t="s">
        <v>58</v>
      </c>
      <c r="I4311" s="1">
        <v>7207</v>
      </c>
      <c r="J4311" s="2">
        <f>VLOOKUP(Oliusala[[#This Row],[tegund]],Tegundir!$B$2:$D$19,3,FALSE)*Oliusala[[#This Row],[magn]]/1000</f>
        <v>5.2539030000000002</v>
      </c>
      <c r="K4311">
        <v>2013</v>
      </c>
      <c r="L4311" t="s">
        <v>17</v>
      </c>
      <c r="M4311" s="144" t="s">
        <v>59</v>
      </c>
    </row>
    <row r="4312" spans="1:13" x14ac:dyDescent="0.2">
      <c r="A4312" t="s">
        <v>63</v>
      </c>
      <c r="B4312" s="144" t="s">
        <v>163</v>
      </c>
      <c r="C4312">
        <v>850</v>
      </c>
      <c r="D4312" t="str">
        <f>VLOOKUP(Oliusala[[#This Row],[postnumer]],Sveitarfelog[#All],4,FALSE)</f>
        <v>Ásahreppur,Rangárþing ytra</v>
      </c>
      <c r="E4312" t="str">
        <f>VLOOKUP(Oliusala[[#This Row],[postnumer]],Sveitarfelog[#All],5,FALSE)</f>
        <v>Suðurland</v>
      </c>
      <c r="F4312" t="s">
        <v>47</v>
      </c>
      <c r="G4312" t="s">
        <v>47</v>
      </c>
      <c r="H4312" t="s">
        <v>58</v>
      </c>
      <c r="I4312" s="1">
        <v>7882</v>
      </c>
      <c r="J4312" s="2">
        <f>VLOOKUP(Oliusala[[#This Row],[tegund]],Tegundir!$B$2:$D$19,3,FALSE)*Oliusala[[#This Row],[magn]]/1000</f>
        <v>5.745978</v>
      </c>
      <c r="K4312">
        <v>2013</v>
      </c>
      <c r="L4312" t="s">
        <v>17</v>
      </c>
      <c r="M4312" s="144" t="s">
        <v>59</v>
      </c>
    </row>
    <row r="4313" spans="1:13" x14ac:dyDescent="0.2">
      <c r="A4313" t="s">
        <v>63</v>
      </c>
      <c r="B4313" s="144" t="s">
        <v>189</v>
      </c>
      <c r="C4313">
        <v>850</v>
      </c>
      <c r="D4313" t="str">
        <f>VLOOKUP(Oliusala[[#This Row],[postnumer]],Sveitarfelog[#All],4,FALSE)</f>
        <v>Ásahreppur,Rangárþing ytra</v>
      </c>
      <c r="E4313" t="str">
        <f>VLOOKUP(Oliusala[[#This Row],[postnumer]],Sveitarfelog[#All],5,FALSE)</f>
        <v>Suðurland</v>
      </c>
      <c r="F4313" t="s">
        <v>47</v>
      </c>
      <c r="G4313" t="s">
        <v>47</v>
      </c>
      <c r="H4313" t="s">
        <v>58</v>
      </c>
      <c r="I4313" s="1">
        <v>17439</v>
      </c>
      <c r="J4313" s="2">
        <f>VLOOKUP(Oliusala[[#This Row],[tegund]],Tegundir!$B$2:$D$19,3,FALSE)*Oliusala[[#This Row],[magn]]/1000</f>
        <v>12.713030999999999</v>
      </c>
      <c r="K4313">
        <v>2013</v>
      </c>
      <c r="L4313" t="s">
        <v>17</v>
      </c>
      <c r="M4313" s="144" t="s">
        <v>59</v>
      </c>
    </row>
    <row r="4314" spans="1:13" x14ac:dyDescent="0.2">
      <c r="A4314" t="s">
        <v>57</v>
      </c>
      <c r="B4314" s="144" t="s">
        <v>194</v>
      </c>
      <c r="C4314">
        <v>870</v>
      </c>
      <c r="D4314" t="str">
        <f>VLOOKUP(Oliusala[[#This Row],[postnumer]],Sveitarfelog[#All],4,FALSE)</f>
        <v>Mýrdalshreppur</v>
      </c>
      <c r="E4314" t="str">
        <f>VLOOKUP(Oliusala[[#This Row],[postnumer]],Sveitarfelog[#All],5,FALSE)</f>
        <v>Suðurland</v>
      </c>
      <c r="F4314" t="s">
        <v>47</v>
      </c>
      <c r="G4314" t="s">
        <v>47</v>
      </c>
      <c r="H4314" t="s">
        <v>60</v>
      </c>
      <c r="I4314" s="1">
        <v>1000</v>
      </c>
      <c r="J4314" s="2">
        <f>VLOOKUP(Oliusala[[#This Row],[tegund]],Tegundir!$B$2:$D$19,3,FALSE)*Oliusala[[#This Row],[magn]]/1000</f>
        <v>0.72899999999999998</v>
      </c>
      <c r="K4314">
        <v>2013</v>
      </c>
      <c r="L4314" t="s">
        <v>17</v>
      </c>
      <c r="M4314" s="144" t="s">
        <v>59</v>
      </c>
    </row>
    <row r="4315" spans="1:13" x14ac:dyDescent="0.2">
      <c r="A4315" t="s">
        <v>57</v>
      </c>
      <c r="B4315" s="144" t="s">
        <v>5</v>
      </c>
      <c r="C4315">
        <v>101</v>
      </c>
      <c r="D4315" t="str">
        <f>VLOOKUP(Oliusala[[#This Row],[postnumer]],Sveitarfelog[#All],4,FALSE)</f>
        <v>Garðabær,Hafnarfjarðarkaupstaður,Kópavogsbær,Reykjavíkurborg,Seltjarnarnesbær</v>
      </c>
      <c r="E4315" t="str">
        <f>VLOOKUP(Oliusala[[#This Row],[postnumer]],Sveitarfelog[#All],5,FALSE)</f>
        <v>Höfuðborgarsvæðið</v>
      </c>
      <c r="F4315" t="s">
        <v>23</v>
      </c>
      <c r="G4315" t="s">
        <v>23</v>
      </c>
      <c r="H4315" t="s">
        <v>61</v>
      </c>
      <c r="I4315" s="1">
        <v>311744</v>
      </c>
      <c r="J4315" s="2">
        <f>VLOOKUP(Oliusala[[#This Row],[tegund]],Tegundir!$B$2:$D$19,3,FALSE)*Oliusala[[#This Row],[magn]]/1000</f>
        <v>252.51264</v>
      </c>
      <c r="K4315">
        <v>2013</v>
      </c>
      <c r="L4315" t="s">
        <v>17</v>
      </c>
      <c r="M4315" s="144" t="s">
        <v>62</v>
      </c>
    </row>
    <row r="4316" spans="1:13" x14ac:dyDescent="0.2">
      <c r="A4316" t="s">
        <v>57</v>
      </c>
      <c r="B4316" s="144" t="s">
        <v>5</v>
      </c>
      <c r="C4316">
        <v>101</v>
      </c>
      <c r="D4316" t="str">
        <f>VLOOKUP(Oliusala[[#This Row],[postnumer]],Sveitarfelog[#All],4,FALSE)</f>
        <v>Garðabær,Hafnarfjarðarkaupstaður,Kópavogsbær,Reykjavíkurborg,Seltjarnarnesbær</v>
      </c>
      <c r="E4316" t="str">
        <f>VLOOKUP(Oliusala[[#This Row],[postnumer]],Sveitarfelog[#All],5,FALSE)</f>
        <v>Höfuðborgarsvæðið</v>
      </c>
      <c r="F4316" t="s">
        <v>23</v>
      </c>
      <c r="G4316" t="s">
        <v>23</v>
      </c>
      <c r="H4316" t="s">
        <v>58</v>
      </c>
      <c r="I4316" s="1">
        <v>533760</v>
      </c>
      <c r="J4316" s="2">
        <f>VLOOKUP(Oliusala[[#This Row],[tegund]],Tegundir!$B$2:$D$19,3,FALSE)*Oliusala[[#This Row],[magn]]/1000</f>
        <v>432.34560000000005</v>
      </c>
      <c r="K4316">
        <v>2013</v>
      </c>
      <c r="L4316" t="s">
        <v>17</v>
      </c>
      <c r="M4316" s="144" t="s">
        <v>59</v>
      </c>
    </row>
    <row r="4317" spans="1:13" x14ac:dyDescent="0.2">
      <c r="A4317" t="s">
        <v>57</v>
      </c>
      <c r="B4317" s="144" t="s">
        <v>5</v>
      </c>
      <c r="C4317">
        <v>101</v>
      </c>
      <c r="D4317" t="str">
        <f>VLOOKUP(Oliusala[[#This Row],[postnumer]],Sveitarfelog[#All],4,FALSE)</f>
        <v>Garðabær,Hafnarfjarðarkaupstaður,Kópavogsbær,Reykjavíkurborg,Seltjarnarnesbær</v>
      </c>
      <c r="E4317" t="str">
        <f>VLOOKUP(Oliusala[[#This Row],[postnumer]],Sveitarfelog[#All],5,FALSE)</f>
        <v>Höfuðborgarsvæðið</v>
      </c>
      <c r="F4317" t="s">
        <v>26</v>
      </c>
      <c r="G4317" t="s">
        <v>23</v>
      </c>
      <c r="H4317" t="s">
        <v>58</v>
      </c>
      <c r="I4317" s="1">
        <v>1057</v>
      </c>
      <c r="J4317" s="2">
        <f>VLOOKUP(Oliusala[[#This Row],[tegund]],Tegundir!$B$2:$D$19,3,FALSE)*Oliusala[[#This Row],[magn]]/1000</f>
        <v>0.8561700000000001</v>
      </c>
      <c r="K4317">
        <v>2013</v>
      </c>
      <c r="L4317" t="s">
        <v>17</v>
      </c>
      <c r="M4317" s="144" t="s">
        <v>59</v>
      </c>
    </row>
    <row r="4318" spans="1:13" x14ac:dyDescent="0.2">
      <c r="A4318" t="s">
        <v>57</v>
      </c>
      <c r="B4318" s="144" t="s">
        <v>5</v>
      </c>
      <c r="C4318">
        <v>101</v>
      </c>
      <c r="D4318" t="str">
        <f>VLOOKUP(Oliusala[[#This Row],[postnumer]],Sveitarfelog[#All],4,FALSE)</f>
        <v>Garðabær,Hafnarfjarðarkaupstaður,Kópavogsbær,Reykjavíkurborg,Seltjarnarnesbær</v>
      </c>
      <c r="E4318" t="str">
        <f>VLOOKUP(Oliusala[[#This Row],[postnumer]],Sveitarfelog[#All],5,FALSE)</f>
        <v>Höfuðborgarsvæðið</v>
      </c>
      <c r="F4318" t="s">
        <v>23</v>
      </c>
      <c r="G4318" t="s">
        <v>23</v>
      </c>
      <c r="H4318" t="s">
        <v>58</v>
      </c>
      <c r="I4318" s="1">
        <v>58463</v>
      </c>
      <c r="J4318" s="2">
        <f>VLOOKUP(Oliusala[[#This Row],[tegund]],Tegundir!$B$2:$D$19,3,FALSE)*Oliusala[[#This Row],[magn]]/1000</f>
        <v>47.355030000000006</v>
      </c>
      <c r="K4318">
        <v>2013</v>
      </c>
      <c r="L4318" t="s">
        <v>17</v>
      </c>
      <c r="M4318" s="144" t="s">
        <v>59</v>
      </c>
    </row>
    <row r="4319" spans="1:13" x14ac:dyDescent="0.2">
      <c r="A4319" t="s">
        <v>63</v>
      </c>
      <c r="B4319" s="144" t="s">
        <v>5</v>
      </c>
      <c r="C4319">
        <v>101</v>
      </c>
      <c r="D4319" t="str">
        <f>VLOOKUP(Oliusala[[#This Row],[postnumer]],Sveitarfelog[#All],4,FALSE)</f>
        <v>Garðabær,Hafnarfjarðarkaupstaður,Kópavogsbær,Reykjavíkurborg,Seltjarnarnesbær</v>
      </c>
      <c r="E4319" t="str">
        <f>VLOOKUP(Oliusala[[#This Row],[postnumer]],Sveitarfelog[#All],5,FALSE)</f>
        <v>Höfuðborgarsvæðið</v>
      </c>
      <c r="F4319" t="s">
        <v>26</v>
      </c>
      <c r="G4319" t="s">
        <v>23</v>
      </c>
      <c r="H4319" t="s">
        <v>58</v>
      </c>
      <c r="I4319" s="1">
        <v>1746</v>
      </c>
      <c r="J4319" s="2">
        <f>VLOOKUP(Oliusala[[#This Row],[tegund]],Tegundir!$B$2:$D$19,3,FALSE)*Oliusala[[#This Row],[magn]]/1000</f>
        <v>1.4142600000000001</v>
      </c>
      <c r="K4319">
        <v>2013</v>
      </c>
      <c r="L4319" t="s">
        <v>17</v>
      </c>
      <c r="M4319" s="144" t="s">
        <v>59</v>
      </c>
    </row>
    <row r="4320" spans="1:13" x14ac:dyDescent="0.2">
      <c r="A4320" t="s">
        <v>63</v>
      </c>
      <c r="B4320" s="144" t="s">
        <v>5</v>
      </c>
      <c r="C4320">
        <v>101</v>
      </c>
      <c r="D4320" t="str">
        <f>VLOOKUP(Oliusala[[#This Row],[postnumer]],Sveitarfelog[#All],4,FALSE)</f>
        <v>Garðabær,Hafnarfjarðarkaupstaður,Kópavogsbær,Reykjavíkurborg,Seltjarnarnesbær</v>
      </c>
      <c r="E4320" t="str">
        <f>VLOOKUP(Oliusala[[#This Row],[postnumer]],Sveitarfelog[#All],5,FALSE)</f>
        <v>Höfuðborgarsvæðið</v>
      </c>
      <c r="F4320" t="s">
        <v>26</v>
      </c>
      <c r="G4320" t="s">
        <v>23</v>
      </c>
      <c r="H4320" t="s">
        <v>58</v>
      </c>
      <c r="I4320" s="1">
        <v>416</v>
      </c>
      <c r="J4320" s="2">
        <f>VLOOKUP(Oliusala[[#This Row],[tegund]],Tegundir!$B$2:$D$19,3,FALSE)*Oliusala[[#This Row],[magn]]/1000</f>
        <v>0.33696000000000004</v>
      </c>
      <c r="K4320">
        <v>2013</v>
      </c>
      <c r="L4320" t="s">
        <v>17</v>
      </c>
      <c r="M4320" s="144" t="s">
        <v>59</v>
      </c>
    </row>
    <row r="4321" spans="1:13" x14ac:dyDescent="0.2">
      <c r="A4321" t="s">
        <v>63</v>
      </c>
      <c r="B4321" s="144" t="s">
        <v>5</v>
      </c>
      <c r="C4321">
        <v>101</v>
      </c>
      <c r="D4321" t="str">
        <f>VLOOKUP(Oliusala[[#This Row],[postnumer]],Sveitarfelog[#All],4,FALSE)</f>
        <v>Garðabær,Hafnarfjarðarkaupstaður,Kópavogsbær,Reykjavíkurborg,Seltjarnarnesbær</v>
      </c>
      <c r="E4321" t="str">
        <f>VLOOKUP(Oliusala[[#This Row],[postnumer]],Sveitarfelog[#All],5,FALSE)</f>
        <v>Höfuðborgarsvæðið</v>
      </c>
      <c r="F4321" t="s">
        <v>26</v>
      </c>
      <c r="G4321" t="s">
        <v>23</v>
      </c>
      <c r="H4321" t="s">
        <v>58</v>
      </c>
      <c r="I4321" s="1">
        <v>3799</v>
      </c>
      <c r="J4321" s="2">
        <f>VLOOKUP(Oliusala[[#This Row],[tegund]],Tegundir!$B$2:$D$19,3,FALSE)*Oliusala[[#This Row],[magn]]/1000</f>
        <v>3.0771899999999999</v>
      </c>
      <c r="K4321">
        <v>2013</v>
      </c>
      <c r="L4321" t="s">
        <v>17</v>
      </c>
      <c r="M4321" s="144" t="s">
        <v>59</v>
      </c>
    </row>
    <row r="4322" spans="1:13" x14ac:dyDescent="0.2">
      <c r="A4322" t="s">
        <v>63</v>
      </c>
      <c r="B4322" s="144" t="s">
        <v>5</v>
      </c>
      <c r="C4322">
        <v>101</v>
      </c>
      <c r="D4322" t="str">
        <f>VLOOKUP(Oliusala[[#This Row],[postnumer]],Sveitarfelog[#All],4,FALSE)</f>
        <v>Garðabær,Hafnarfjarðarkaupstaður,Kópavogsbær,Reykjavíkurborg,Seltjarnarnesbær</v>
      </c>
      <c r="E4322" t="str">
        <f>VLOOKUP(Oliusala[[#This Row],[postnumer]],Sveitarfelog[#All],5,FALSE)</f>
        <v>Höfuðborgarsvæðið</v>
      </c>
      <c r="F4322" t="s">
        <v>26</v>
      </c>
      <c r="G4322" t="s">
        <v>23</v>
      </c>
      <c r="H4322" t="s">
        <v>58</v>
      </c>
      <c r="I4322" s="1">
        <v>8589</v>
      </c>
      <c r="J4322" s="2">
        <f>VLOOKUP(Oliusala[[#This Row],[tegund]],Tegundir!$B$2:$D$19,3,FALSE)*Oliusala[[#This Row],[magn]]/1000</f>
        <v>6.95709</v>
      </c>
      <c r="K4322">
        <v>2013</v>
      </c>
      <c r="L4322" t="s">
        <v>17</v>
      </c>
      <c r="M4322" s="144" t="s">
        <v>59</v>
      </c>
    </row>
    <row r="4323" spans="1:13" x14ac:dyDescent="0.2">
      <c r="A4323" t="s">
        <v>63</v>
      </c>
      <c r="B4323" s="144" t="s">
        <v>5</v>
      </c>
      <c r="C4323">
        <v>101</v>
      </c>
      <c r="D4323" t="str">
        <f>VLOOKUP(Oliusala[[#This Row],[postnumer]],Sveitarfelog[#All],4,FALSE)</f>
        <v>Garðabær,Hafnarfjarðarkaupstaður,Kópavogsbær,Reykjavíkurborg,Seltjarnarnesbær</v>
      </c>
      <c r="E4323" t="str">
        <f>VLOOKUP(Oliusala[[#This Row],[postnumer]],Sveitarfelog[#All],5,FALSE)</f>
        <v>Höfuðborgarsvæðið</v>
      </c>
      <c r="F4323" t="s">
        <v>23</v>
      </c>
      <c r="G4323" t="s">
        <v>23</v>
      </c>
      <c r="H4323" t="s">
        <v>61</v>
      </c>
      <c r="I4323" s="1">
        <v>3462183</v>
      </c>
      <c r="J4323" s="2">
        <f>VLOOKUP(Oliusala[[#This Row],[tegund]],Tegundir!$B$2:$D$19,3,FALSE)*Oliusala[[#This Row],[magn]]/1000</f>
        <v>2804.36823</v>
      </c>
      <c r="K4323">
        <v>2013</v>
      </c>
      <c r="L4323" t="s">
        <v>17</v>
      </c>
      <c r="M4323" s="144" t="s">
        <v>62</v>
      </c>
    </row>
    <row r="4324" spans="1:13" x14ac:dyDescent="0.2">
      <c r="A4324" t="s">
        <v>63</v>
      </c>
      <c r="B4324" s="144" t="s">
        <v>5</v>
      </c>
      <c r="C4324">
        <v>101</v>
      </c>
      <c r="D4324" t="str">
        <f>VLOOKUP(Oliusala[[#This Row],[postnumer]],Sveitarfelog[#All],4,FALSE)</f>
        <v>Garðabær,Hafnarfjarðarkaupstaður,Kópavogsbær,Reykjavíkurborg,Seltjarnarnesbær</v>
      </c>
      <c r="E4324" t="str">
        <f>VLOOKUP(Oliusala[[#This Row],[postnumer]],Sveitarfelog[#All],5,FALSE)</f>
        <v>Höfuðborgarsvæðið</v>
      </c>
      <c r="F4324" t="s">
        <v>23</v>
      </c>
      <c r="G4324" t="s">
        <v>23</v>
      </c>
      <c r="H4324" t="s">
        <v>58</v>
      </c>
      <c r="I4324" s="1">
        <v>6652701</v>
      </c>
      <c r="J4324" s="2">
        <f>VLOOKUP(Oliusala[[#This Row],[tegund]],Tegundir!$B$2:$D$19,3,FALSE)*Oliusala[[#This Row],[magn]]/1000</f>
        <v>5388.6878100000004</v>
      </c>
      <c r="K4324">
        <v>2013</v>
      </c>
      <c r="L4324" t="s">
        <v>17</v>
      </c>
      <c r="M4324" s="144" t="s">
        <v>59</v>
      </c>
    </row>
    <row r="4325" spans="1:13" x14ac:dyDescent="0.2">
      <c r="A4325" t="s">
        <v>63</v>
      </c>
      <c r="B4325" s="144" t="s">
        <v>5</v>
      </c>
      <c r="C4325">
        <v>101</v>
      </c>
      <c r="D4325" t="str">
        <f>VLOOKUP(Oliusala[[#This Row],[postnumer]],Sveitarfelog[#All],4,FALSE)</f>
        <v>Garðabær,Hafnarfjarðarkaupstaður,Kópavogsbær,Reykjavíkurborg,Seltjarnarnesbær</v>
      </c>
      <c r="E4325" t="str">
        <f>VLOOKUP(Oliusala[[#This Row],[postnumer]],Sveitarfelog[#All],5,FALSE)</f>
        <v>Höfuðborgarsvæðið</v>
      </c>
      <c r="F4325" t="s">
        <v>23</v>
      </c>
      <c r="G4325" t="s">
        <v>23</v>
      </c>
      <c r="H4325" t="s">
        <v>58</v>
      </c>
      <c r="I4325" s="1">
        <v>6789</v>
      </c>
      <c r="J4325" s="2">
        <f>VLOOKUP(Oliusala[[#This Row],[tegund]],Tegundir!$B$2:$D$19,3,FALSE)*Oliusala[[#This Row],[magn]]/1000</f>
        <v>5.4990899999999998</v>
      </c>
      <c r="K4325">
        <v>2013</v>
      </c>
      <c r="L4325" t="s">
        <v>17</v>
      </c>
      <c r="M4325" s="144" t="s">
        <v>59</v>
      </c>
    </row>
    <row r="4326" spans="1:13" x14ac:dyDescent="0.2">
      <c r="A4326" t="s">
        <v>63</v>
      </c>
      <c r="B4326" s="144" t="s">
        <v>5</v>
      </c>
      <c r="C4326">
        <v>101</v>
      </c>
      <c r="D4326" t="str">
        <f>VLOOKUP(Oliusala[[#This Row],[postnumer]],Sveitarfelog[#All],4,FALSE)</f>
        <v>Garðabær,Hafnarfjarðarkaupstaður,Kópavogsbær,Reykjavíkurborg,Seltjarnarnesbær</v>
      </c>
      <c r="E4326" t="str">
        <f>VLOOKUP(Oliusala[[#This Row],[postnumer]],Sveitarfelog[#All],5,FALSE)</f>
        <v>Höfuðborgarsvæðið</v>
      </c>
      <c r="F4326" t="s">
        <v>26</v>
      </c>
      <c r="G4326" t="s">
        <v>23</v>
      </c>
      <c r="H4326" t="s">
        <v>58</v>
      </c>
      <c r="I4326" s="1">
        <v>25788</v>
      </c>
      <c r="J4326" s="2">
        <f>VLOOKUP(Oliusala[[#This Row],[tegund]],Tegundir!$B$2:$D$19,3,FALSE)*Oliusala[[#This Row],[magn]]/1000</f>
        <v>20.888280000000002</v>
      </c>
      <c r="K4326">
        <v>2013</v>
      </c>
      <c r="L4326" t="s">
        <v>17</v>
      </c>
      <c r="M4326" s="144" t="s">
        <v>59</v>
      </c>
    </row>
    <row r="4327" spans="1:13" x14ac:dyDescent="0.2">
      <c r="A4327" t="s">
        <v>57</v>
      </c>
      <c r="B4327" s="144" t="s">
        <v>74</v>
      </c>
      <c r="C4327">
        <v>230</v>
      </c>
      <c r="D4327" t="str">
        <f>VLOOKUP(Oliusala[[#This Row],[postnumer]],Sveitarfelog[#All],4,FALSE)</f>
        <v>Reykjanesbær</v>
      </c>
      <c r="E4327" t="str">
        <f>VLOOKUP(Oliusala[[#This Row],[postnumer]],Sveitarfelog[#All],5,FALSE)</f>
        <v>Suðurnes</v>
      </c>
      <c r="F4327" t="s">
        <v>23</v>
      </c>
      <c r="G4327" t="s">
        <v>23</v>
      </c>
      <c r="H4327" t="s">
        <v>61</v>
      </c>
      <c r="I4327" s="1">
        <v>160646720</v>
      </c>
      <c r="J4327" s="2">
        <f>VLOOKUP(Oliusala[[#This Row],[tegund]],Tegundir!$B$2:$D$19,3,FALSE)*Oliusala[[#This Row],[magn]]/1000</f>
        <v>130123.8432</v>
      </c>
      <c r="K4327">
        <v>2013</v>
      </c>
      <c r="L4327" t="s">
        <v>17</v>
      </c>
      <c r="M4327" s="144" t="s">
        <v>62</v>
      </c>
    </row>
    <row r="4328" spans="1:13" x14ac:dyDescent="0.2">
      <c r="A4328" t="s">
        <v>63</v>
      </c>
      <c r="B4328" s="144" t="s">
        <v>74</v>
      </c>
      <c r="C4328">
        <v>230</v>
      </c>
      <c r="D4328" t="str">
        <f>VLOOKUP(Oliusala[[#This Row],[postnumer]],Sveitarfelog[#All],4,FALSE)</f>
        <v>Reykjanesbær</v>
      </c>
      <c r="E4328" t="str">
        <f>VLOOKUP(Oliusala[[#This Row],[postnumer]],Sveitarfelog[#All],5,FALSE)</f>
        <v>Suðurnes</v>
      </c>
      <c r="F4328" t="s">
        <v>23</v>
      </c>
      <c r="G4328" t="s">
        <v>23</v>
      </c>
      <c r="H4328" t="s">
        <v>61</v>
      </c>
      <c r="I4328" s="1">
        <v>32143797</v>
      </c>
      <c r="J4328" s="2">
        <f>VLOOKUP(Oliusala[[#This Row],[tegund]],Tegundir!$B$2:$D$19,3,FALSE)*Oliusala[[#This Row],[magn]]/1000</f>
        <v>26036.475569999999</v>
      </c>
      <c r="K4328">
        <v>2013</v>
      </c>
      <c r="L4328" t="s">
        <v>17</v>
      </c>
      <c r="M4328" s="144" t="s">
        <v>62</v>
      </c>
    </row>
    <row r="4329" spans="1:13" x14ac:dyDescent="0.2">
      <c r="A4329" t="s">
        <v>57</v>
      </c>
      <c r="B4329" s="144" t="s">
        <v>74</v>
      </c>
      <c r="C4329">
        <v>230</v>
      </c>
      <c r="D4329" t="str">
        <f>VLOOKUP(Oliusala[[#This Row],[postnumer]],Sveitarfelog[#All],4,FALSE)</f>
        <v>Reykjanesbær</v>
      </c>
      <c r="E4329" t="str">
        <f>VLOOKUP(Oliusala[[#This Row],[postnumer]],Sveitarfelog[#All],5,FALSE)</f>
        <v>Suðurnes</v>
      </c>
      <c r="F4329" t="s">
        <v>23</v>
      </c>
      <c r="G4329" t="s">
        <v>23</v>
      </c>
      <c r="H4329" t="s">
        <v>60</v>
      </c>
      <c r="I4329" s="1">
        <v>85770</v>
      </c>
      <c r="J4329" s="2">
        <f>VLOOKUP(Oliusala[[#This Row],[tegund]],Tegundir!$B$2:$D$19,3,FALSE)*Oliusala[[#This Row],[magn]]/1000</f>
        <v>69.473700000000008</v>
      </c>
      <c r="K4329">
        <v>2013</v>
      </c>
      <c r="L4329" t="s">
        <v>17</v>
      </c>
      <c r="M4329" s="144" t="s">
        <v>59</v>
      </c>
    </row>
    <row r="4330" spans="1:13" x14ac:dyDescent="0.2">
      <c r="A4330" t="s">
        <v>63</v>
      </c>
      <c r="B4330" s="144" t="s">
        <v>74</v>
      </c>
      <c r="C4330">
        <v>230</v>
      </c>
      <c r="D4330" t="str">
        <f>VLOOKUP(Oliusala[[#This Row],[postnumer]],Sveitarfelog[#All],4,FALSE)</f>
        <v>Reykjanesbær</v>
      </c>
      <c r="E4330" t="str">
        <f>VLOOKUP(Oliusala[[#This Row],[postnumer]],Sveitarfelog[#All],5,FALSE)</f>
        <v>Suðurnes</v>
      </c>
      <c r="F4330" t="s">
        <v>23</v>
      </c>
      <c r="G4330" t="s">
        <v>23</v>
      </c>
      <c r="H4330" t="s">
        <v>58</v>
      </c>
      <c r="I4330" s="1">
        <v>10167</v>
      </c>
      <c r="J4330" s="2">
        <f>VLOOKUP(Oliusala[[#This Row],[tegund]],Tegundir!$B$2:$D$19,3,FALSE)*Oliusala[[#This Row],[magn]]/1000</f>
        <v>8.2352699999999999</v>
      </c>
      <c r="K4330">
        <v>2013</v>
      </c>
      <c r="L4330" t="s">
        <v>17</v>
      </c>
      <c r="M4330" s="144" t="s">
        <v>59</v>
      </c>
    </row>
    <row r="4331" spans="1:13" x14ac:dyDescent="0.2">
      <c r="A4331" t="s">
        <v>63</v>
      </c>
      <c r="B4331" s="144" t="s">
        <v>100</v>
      </c>
      <c r="C4331">
        <v>360</v>
      </c>
      <c r="D4331" t="str">
        <f>VLOOKUP(Oliusala[[#This Row],[postnumer]],Sveitarfelog[#All],4,FALSE)</f>
        <v>Snæfellsbær</v>
      </c>
      <c r="E4331" t="str">
        <f>VLOOKUP(Oliusala[[#This Row],[postnumer]],Sveitarfelog[#All],5,FALSE)</f>
        <v>Vesturland</v>
      </c>
      <c r="F4331" t="s">
        <v>23</v>
      </c>
      <c r="G4331" t="s">
        <v>23</v>
      </c>
      <c r="H4331" t="s">
        <v>58</v>
      </c>
      <c r="I4331" s="1">
        <v>5522</v>
      </c>
      <c r="J4331" s="2">
        <f>VLOOKUP(Oliusala[[#This Row],[tegund]],Tegundir!$B$2:$D$19,3,FALSE)*Oliusala[[#This Row],[magn]]/1000</f>
        <v>4.4728200000000005</v>
      </c>
      <c r="K4331">
        <v>2013</v>
      </c>
      <c r="L4331" t="s">
        <v>17</v>
      </c>
      <c r="M4331" s="144" t="s">
        <v>59</v>
      </c>
    </row>
    <row r="4332" spans="1:13" x14ac:dyDescent="0.2">
      <c r="A4332" t="s">
        <v>63</v>
      </c>
      <c r="B4332" s="144" t="s">
        <v>108</v>
      </c>
      <c r="C4332">
        <v>400</v>
      </c>
      <c r="D4332" t="str">
        <f>VLOOKUP(Oliusala[[#This Row],[postnumer]],Sveitarfelog[#All],4,FALSE)</f>
        <v>Ísafjarðarbær</v>
      </c>
      <c r="E4332" t="str">
        <f>VLOOKUP(Oliusala[[#This Row],[postnumer]],Sveitarfelog[#All],5,FALSE)</f>
        <v>Vestfirðir</v>
      </c>
      <c r="F4332" t="s">
        <v>23</v>
      </c>
      <c r="G4332" t="s">
        <v>23</v>
      </c>
      <c r="H4332" t="s">
        <v>61</v>
      </c>
      <c r="I4332" s="1">
        <v>3389</v>
      </c>
      <c r="J4332" s="2">
        <f>VLOOKUP(Oliusala[[#This Row],[tegund]],Tegundir!$B$2:$D$19,3,FALSE)*Oliusala[[#This Row],[magn]]/1000</f>
        <v>2.7450900000000003</v>
      </c>
      <c r="K4332">
        <v>2013</v>
      </c>
      <c r="L4332" t="s">
        <v>17</v>
      </c>
      <c r="M4332" s="144" t="s">
        <v>62</v>
      </c>
    </row>
    <row r="4333" spans="1:13" x14ac:dyDescent="0.2">
      <c r="A4333" t="s">
        <v>63</v>
      </c>
      <c r="B4333" s="144" t="s">
        <v>108</v>
      </c>
      <c r="C4333">
        <v>400</v>
      </c>
      <c r="D4333" t="str">
        <f>VLOOKUP(Oliusala[[#This Row],[postnumer]],Sveitarfelog[#All],4,FALSE)</f>
        <v>Ísafjarðarbær</v>
      </c>
      <c r="E4333" t="str">
        <f>VLOOKUP(Oliusala[[#This Row],[postnumer]],Sveitarfelog[#All],5,FALSE)</f>
        <v>Vestfirðir</v>
      </c>
      <c r="F4333" t="s">
        <v>23</v>
      </c>
      <c r="G4333" t="s">
        <v>23</v>
      </c>
      <c r="H4333" t="s">
        <v>58</v>
      </c>
      <c r="I4333" s="1">
        <v>33097</v>
      </c>
      <c r="J4333" s="2">
        <f>VLOOKUP(Oliusala[[#This Row],[tegund]],Tegundir!$B$2:$D$19,3,FALSE)*Oliusala[[#This Row],[magn]]/1000</f>
        <v>26.808570000000003</v>
      </c>
      <c r="K4333">
        <v>2013</v>
      </c>
      <c r="L4333" t="s">
        <v>17</v>
      </c>
      <c r="M4333" s="144" t="s">
        <v>59</v>
      </c>
    </row>
    <row r="4334" spans="1:13" x14ac:dyDescent="0.2">
      <c r="A4334" t="s">
        <v>63</v>
      </c>
      <c r="B4334" s="144" t="s">
        <v>118</v>
      </c>
      <c r="C4334">
        <v>465</v>
      </c>
      <c r="D4334" t="str">
        <f>VLOOKUP(Oliusala[[#This Row],[postnumer]],Sveitarfelog[#All],4,FALSE)</f>
        <v>Vesturbyggð</v>
      </c>
      <c r="E4334" t="str">
        <f>VLOOKUP(Oliusala[[#This Row],[postnumer]],Sveitarfelog[#All],5,FALSE)</f>
        <v>Vestfirðir</v>
      </c>
      <c r="F4334" t="s">
        <v>23</v>
      </c>
      <c r="G4334" t="s">
        <v>23</v>
      </c>
      <c r="H4334" t="s">
        <v>58</v>
      </c>
      <c r="I4334" s="1">
        <v>620</v>
      </c>
      <c r="J4334" s="2">
        <f>VLOOKUP(Oliusala[[#This Row],[tegund]],Tegundir!$B$2:$D$19,3,FALSE)*Oliusala[[#This Row],[magn]]/1000</f>
        <v>0.50220000000000009</v>
      </c>
      <c r="K4334">
        <v>2013</v>
      </c>
      <c r="L4334" t="s">
        <v>17</v>
      </c>
      <c r="M4334" s="144" t="s">
        <v>59</v>
      </c>
    </row>
    <row r="4335" spans="1:13" x14ac:dyDescent="0.2">
      <c r="A4335" t="s">
        <v>57</v>
      </c>
      <c r="B4335" s="144" t="s">
        <v>120</v>
      </c>
      <c r="C4335">
        <v>500</v>
      </c>
      <c r="D4335" t="str">
        <f>VLOOKUP(Oliusala[[#This Row],[postnumer]],Sveitarfelog[#All],4,FALSE)</f>
        <v>Húnaþing vestra</v>
      </c>
      <c r="E4335" t="str">
        <f>VLOOKUP(Oliusala[[#This Row],[postnumer]],Sveitarfelog[#All],5,FALSE)</f>
        <v>Norðurland vestra</v>
      </c>
      <c r="F4335" t="s">
        <v>26</v>
      </c>
      <c r="G4335" t="s">
        <v>23</v>
      </c>
      <c r="H4335" t="s">
        <v>60</v>
      </c>
      <c r="I4335" s="1">
        <v>8835</v>
      </c>
      <c r="J4335" s="2">
        <f>VLOOKUP(Oliusala[[#This Row],[tegund]],Tegundir!$B$2:$D$19,3,FALSE)*Oliusala[[#This Row],[magn]]/1000</f>
        <v>7.1563500000000007</v>
      </c>
      <c r="K4335">
        <v>2013</v>
      </c>
      <c r="L4335" t="s">
        <v>17</v>
      </c>
      <c r="M4335" s="144" t="s">
        <v>59</v>
      </c>
    </row>
    <row r="4336" spans="1:13" x14ac:dyDescent="0.2">
      <c r="A4336" t="s">
        <v>63</v>
      </c>
      <c r="B4336" s="144" t="s">
        <v>130</v>
      </c>
      <c r="C4336">
        <v>550</v>
      </c>
      <c r="D4336" t="str">
        <f>VLOOKUP(Oliusala[[#This Row],[postnumer]],Sveitarfelog[#All],4,FALSE)</f>
        <v>Skagafjörður</v>
      </c>
      <c r="E4336" t="str">
        <f>VLOOKUP(Oliusala[[#This Row],[postnumer]],Sveitarfelog[#All],5,FALSE)</f>
        <v>Norðurland vestra</v>
      </c>
      <c r="F4336" t="s">
        <v>23</v>
      </c>
      <c r="G4336" t="s">
        <v>23</v>
      </c>
      <c r="H4336" t="s">
        <v>58</v>
      </c>
      <c r="I4336" s="1">
        <v>10564</v>
      </c>
      <c r="J4336" s="2">
        <f>VLOOKUP(Oliusala[[#This Row],[tegund]],Tegundir!$B$2:$D$19,3,FALSE)*Oliusala[[#This Row],[magn]]/1000</f>
        <v>8.5568399999999993</v>
      </c>
      <c r="K4336">
        <v>2013</v>
      </c>
      <c r="L4336" t="s">
        <v>17</v>
      </c>
      <c r="M4336" s="144" t="s">
        <v>59</v>
      </c>
    </row>
    <row r="4337" spans="1:15" x14ac:dyDescent="0.2">
      <c r="A4337" t="s">
        <v>63</v>
      </c>
      <c r="B4337" s="144" t="s">
        <v>137</v>
      </c>
      <c r="C4337">
        <v>600</v>
      </c>
      <c r="D4337" t="str">
        <f>VLOOKUP(Oliusala[[#This Row],[postnumer]],Sveitarfelog[#All],4,FALSE)</f>
        <v>Akureyrarbær,Eyjafjarðarsveit,Hörgársveit,Svalbarðsstrandarhreppur,Grýtubakkahreppur</v>
      </c>
      <c r="E4337" t="str">
        <f>VLOOKUP(Oliusala[[#This Row],[postnumer]],Sveitarfelog[#All],5,FALSE)</f>
        <v>Norðurland eystra</v>
      </c>
      <c r="F4337" t="s">
        <v>23</v>
      </c>
      <c r="G4337" t="s">
        <v>23</v>
      </c>
      <c r="H4337" t="s">
        <v>61</v>
      </c>
      <c r="I4337" s="1">
        <v>331354</v>
      </c>
      <c r="J4337" s="2">
        <f>VLOOKUP(Oliusala[[#This Row],[tegund]],Tegundir!$B$2:$D$19,3,FALSE)*Oliusala[[#This Row],[magn]]/1000</f>
        <v>268.39673999999997</v>
      </c>
      <c r="K4337">
        <v>2013</v>
      </c>
      <c r="L4337" t="s">
        <v>17</v>
      </c>
      <c r="M4337" s="144" t="s">
        <v>62</v>
      </c>
    </row>
    <row r="4338" spans="1:15" x14ac:dyDescent="0.2">
      <c r="A4338" t="s">
        <v>68</v>
      </c>
      <c r="B4338" s="144" t="s">
        <v>68</v>
      </c>
      <c r="C4338">
        <v>600</v>
      </c>
      <c r="D4338" t="str">
        <f>VLOOKUP(Oliusala[[#This Row],[postnumer]],Sveitarfelog[#All],4,FALSE)</f>
        <v>Akureyrarbær,Eyjafjarðarsveit,Hörgársveit,Svalbarðsstrandarhreppur,Grýtubakkahreppur</v>
      </c>
      <c r="E4338" t="str">
        <f>VLOOKUP(Oliusala[[#This Row],[postnumer]],Sveitarfelog[#All],5,FALSE)</f>
        <v>Norðurland eystra</v>
      </c>
      <c r="F4338" t="s">
        <v>23</v>
      </c>
      <c r="G4338" t="s">
        <v>23</v>
      </c>
      <c r="H4338" t="s">
        <v>58</v>
      </c>
      <c r="I4338" s="1">
        <v>-800</v>
      </c>
      <c r="J4338" s="2">
        <v>0</v>
      </c>
      <c r="K4338">
        <v>2013</v>
      </c>
      <c r="L4338" t="s">
        <v>17</v>
      </c>
      <c r="M4338" s="144" t="s">
        <v>59</v>
      </c>
    </row>
    <row r="4339" spans="1:15" x14ac:dyDescent="0.2">
      <c r="A4339" t="s">
        <v>63</v>
      </c>
      <c r="B4339" s="144" t="s">
        <v>137</v>
      </c>
      <c r="C4339">
        <v>600</v>
      </c>
      <c r="D4339" t="str">
        <f>VLOOKUP(Oliusala[[#This Row],[postnumer]],Sveitarfelog[#All],4,FALSE)</f>
        <v>Akureyrarbær,Eyjafjarðarsveit,Hörgársveit,Svalbarðsstrandarhreppur,Grýtubakkahreppur</v>
      </c>
      <c r="E4339" t="str">
        <f>VLOOKUP(Oliusala[[#This Row],[postnumer]],Sveitarfelog[#All],5,FALSE)</f>
        <v>Norðurland eystra</v>
      </c>
      <c r="F4339" t="s">
        <v>23</v>
      </c>
      <c r="G4339" t="s">
        <v>23</v>
      </c>
      <c r="H4339" t="s">
        <v>58</v>
      </c>
      <c r="I4339" s="1">
        <v>352704</v>
      </c>
      <c r="J4339" s="2">
        <f>VLOOKUP(Oliusala[[#This Row],[tegund]],Tegundir!$B$2:$D$19,3,FALSE)*Oliusala[[#This Row],[magn]]/1000</f>
        <v>285.69024000000002</v>
      </c>
      <c r="K4339">
        <v>2013</v>
      </c>
      <c r="L4339" t="s">
        <v>17</v>
      </c>
      <c r="M4339" s="144" t="s">
        <v>59</v>
      </c>
    </row>
    <row r="4340" spans="1:15" x14ac:dyDescent="0.2">
      <c r="A4340" t="s">
        <v>63</v>
      </c>
      <c r="B4340" s="144" t="s">
        <v>153</v>
      </c>
      <c r="C4340">
        <v>700</v>
      </c>
      <c r="D4340" t="str">
        <f>VLOOKUP(Oliusala[[#This Row],[postnumer]],Sveitarfelog[#All],4,FALSE)</f>
        <v>Fljótsdalshreppur,Múlaþing</v>
      </c>
      <c r="E4340" t="str">
        <f>VLOOKUP(Oliusala[[#This Row],[postnumer]],Sveitarfelog[#All],5,FALSE)</f>
        <v>Austurland</v>
      </c>
      <c r="F4340" t="s">
        <v>23</v>
      </c>
      <c r="G4340" t="s">
        <v>23</v>
      </c>
      <c r="H4340" t="s">
        <v>61</v>
      </c>
      <c r="I4340" s="1">
        <v>122749</v>
      </c>
      <c r="J4340" s="2">
        <f>VLOOKUP(Oliusala[[#This Row],[tegund]],Tegundir!$B$2:$D$19,3,FALSE)*Oliusala[[#This Row],[magn]]/1000</f>
        <v>99.426690000000008</v>
      </c>
      <c r="K4340">
        <v>2013</v>
      </c>
      <c r="L4340" t="s">
        <v>17</v>
      </c>
      <c r="M4340" s="144" t="s">
        <v>62</v>
      </c>
    </row>
    <row r="4341" spans="1:15" x14ac:dyDescent="0.2">
      <c r="A4341" t="s">
        <v>63</v>
      </c>
      <c r="B4341" s="144" t="s">
        <v>153</v>
      </c>
      <c r="C4341">
        <v>700</v>
      </c>
      <c r="D4341" t="str">
        <f>VLOOKUP(Oliusala[[#This Row],[postnumer]],Sveitarfelog[#All],4,FALSE)</f>
        <v>Fljótsdalshreppur,Múlaþing</v>
      </c>
      <c r="E4341" t="str">
        <f>VLOOKUP(Oliusala[[#This Row],[postnumer]],Sveitarfelog[#All],5,FALSE)</f>
        <v>Austurland</v>
      </c>
      <c r="F4341" t="s">
        <v>23</v>
      </c>
      <c r="G4341" t="s">
        <v>23</v>
      </c>
      <c r="H4341" t="s">
        <v>58</v>
      </c>
      <c r="I4341" s="1">
        <v>47062</v>
      </c>
      <c r="J4341" s="2">
        <f>VLOOKUP(Oliusala[[#This Row],[tegund]],Tegundir!$B$2:$D$19,3,FALSE)*Oliusala[[#This Row],[magn]]/1000</f>
        <v>38.120220000000003</v>
      </c>
      <c r="K4341">
        <v>2013</v>
      </c>
      <c r="L4341" t="s">
        <v>17</v>
      </c>
      <c r="M4341" s="144" t="s">
        <v>59</v>
      </c>
    </row>
    <row r="4342" spans="1:15" x14ac:dyDescent="0.2">
      <c r="A4342" t="s">
        <v>63</v>
      </c>
      <c r="B4342" s="144" t="s">
        <v>168</v>
      </c>
      <c r="C4342">
        <v>780</v>
      </c>
      <c r="D4342" t="str">
        <f>VLOOKUP(Oliusala[[#This Row],[postnumer]],Sveitarfelog[#All],4,FALSE)</f>
        <v>Sveitarfélagið Hornafjörður</v>
      </c>
      <c r="E4342" t="str">
        <f>VLOOKUP(Oliusala[[#This Row],[postnumer]],Sveitarfelog[#All],5,FALSE)</f>
        <v>Suðurland</v>
      </c>
      <c r="F4342" t="s">
        <v>23</v>
      </c>
      <c r="G4342" t="s">
        <v>23</v>
      </c>
      <c r="H4342" t="s">
        <v>61</v>
      </c>
      <c r="I4342" s="1">
        <v>3950</v>
      </c>
      <c r="J4342" s="2">
        <f>VLOOKUP(Oliusala[[#This Row],[tegund]],Tegundir!$B$2:$D$19,3,FALSE)*Oliusala[[#This Row],[magn]]/1000</f>
        <v>3.1995</v>
      </c>
      <c r="K4342">
        <v>2013</v>
      </c>
      <c r="L4342" t="s">
        <v>17</v>
      </c>
      <c r="M4342" s="144" t="s">
        <v>62</v>
      </c>
    </row>
    <row r="4343" spans="1:15" x14ac:dyDescent="0.2">
      <c r="A4343" t="s">
        <v>63</v>
      </c>
      <c r="B4343" s="144" t="s">
        <v>168</v>
      </c>
      <c r="C4343">
        <v>780</v>
      </c>
      <c r="D4343" t="str">
        <f>VLOOKUP(Oliusala[[#This Row],[postnumer]],Sveitarfelog[#All],4,FALSE)</f>
        <v>Sveitarfélagið Hornafjörður</v>
      </c>
      <c r="E4343" t="str">
        <f>VLOOKUP(Oliusala[[#This Row],[postnumer]],Sveitarfelog[#All],5,FALSE)</f>
        <v>Suðurland</v>
      </c>
      <c r="F4343" t="s">
        <v>23</v>
      </c>
      <c r="G4343" t="s">
        <v>23</v>
      </c>
      <c r="H4343" t="s">
        <v>58</v>
      </c>
      <c r="I4343" s="1">
        <v>40576</v>
      </c>
      <c r="J4343" s="2">
        <f>VLOOKUP(Oliusala[[#This Row],[tegund]],Tegundir!$B$2:$D$19,3,FALSE)*Oliusala[[#This Row],[magn]]/1000</f>
        <v>32.866560000000007</v>
      </c>
      <c r="K4343">
        <v>2013</v>
      </c>
      <c r="L4343" t="s">
        <v>17</v>
      </c>
      <c r="M4343" s="144" t="s">
        <v>59</v>
      </c>
    </row>
    <row r="4344" spans="1:15" x14ac:dyDescent="0.2">
      <c r="A4344" t="s">
        <v>63</v>
      </c>
      <c r="B4344" s="144" t="s">
        <v>196</v>
      </c>
      <c r="C4344">
        <v>900</v>
      </c>
      <c r="D4344" t="str">
        <f>VLOOKUP(Oliusala[[#This Row],[postnumer]],Sveitarfelog[#All],4,FALSE)</f>
        <v>Vestmannaeyjabær</v>
      </c>
      <c r="E4344" t="str">
        <f>VLOOKUP(Oliusala[[#This Row],[postnumer]],Sveitarfelog[#All],5,FALSE)</f>
        <v>Suðurland</v>
      </c>
      <c r="F4344" t="s">
        <v>23</v>
      </c>
      <c r="G4344" t="s">
        <v>23</v>
      </c>
      <c r="H4344" t="s">
        <v>58</v>
      </c>
      <c r="I4344" s="1">
        <v>8131</v>
      </c>
      <c r="J4344" s="2">
        <f>VLOOKUP(Oliusala[[#This Row],[tegund]],Tegundir!$B$2:$D$19,3,FALSE)*Oliusala[[#This Row],[magn]]/1000</f>
        <v>6.5861100000000006</v>
      </c>
      <c r="K4344">
        <v>2013</v>
      </c>
      <c r="L4344" t="s">
        <v>17</v>
      </c>
      <c r="M4344" s="144" t="s">
        <v>59</v>
      </c>
    </row>
    <row r="4345" spans="1:15" x14ac:dyDescent="0.2">
      <c r="A4345" t="s">
        <v>63</v>
      </c>
      <c r="B4345" s="144" t="s">
        <v>163</v>
      </c>
      <c r="C4345">
        <v>850</v>
      </c>
      <c r="D4345" t="str">
        <f>VLOOKUP(Oliusala[[#This Row],[postnumer]],Sveitarfelog[#All],4,FALSE)</f>
        <v>Ásahreppur,Rangárþing ytra</v>
      </c>
      <c r="E4345" t="str">
        <f>VLOOKUP(Oliusala[[#This Row],[postnumer]],Sveitarfelog[#All],5,FALSE)</f>
        <v>Suðurland</v>
      </c>
      <c r="F4345" t="s">
        <v>26</v>
      </c>
      <c r="G4345" t="s">
        <v>23</v>
      </c>
      <c r="H4345" t="s">
        <v>58</v>
      </c>
      <c r="I4345" s="1">
        <v>2363</v>
      </c>
      <c r="J4345" s="2">
        <f>VLOOKUP(Oliusala[[#This Row],[tegund]],Tegundir!$B$2:$D$19,3,FALSE)*Oliusala[[#This Row],[magn]]/1000</f>
        <v>1.9140300000000001</v>
      </c>
      <c r="K4345">
        <v>2013</v>
      </c>
      <c r="L4345" t="s">
        <v>17</v>
      </c>
      <c r="M4345" s="144" t="s">
        <v>59</v>
      </c>
    </row>
    <row r="4346" spans="1:15" x14ac:dyDescent="0.2">
      <c r="A4346" t="s">
        <v>63</v>
      </c>
      <c r="B4346" s="144" t="s">
        <v>5</v>
      </c>
      <c r="C4346">
        <v>101</v>
      </c>
      <c r="D4346" t="str">
        <f>VLOOKUP(Oliusala[[#This Row],[postnumer]],Sveitarfelog[#All],4,FALSE)</f>
        <v>Garðabær,Hafnarfjarðarkaupstaður,Kópavogsbær,Reykjavíkurborg,Seltjarnarnesbær</v>
      </c>
      <c r="E4346" t="str">
        <f>VLOOKUP(Oliusala[[#This Row],[postnumer]],Sveitarfelog[#All],5,FALSE)</f>
        <v>Höfuðborgarsvæðið</v>
      </c>
      <c r="F4346" t="s">
        <v>25</v>
      </c>
      <c r="G4346" t="s">
        <v>24</v>
      </c>
      <c r="H4346" t="s">
        <v>58</v>
      </c>
      <c r="I4346" s="1">
        <v>69159</v>
      </c>
      <c r="J4346" s="2">
        <f>VLOOKUP(Oliusala[[#This Row],[tegund]],Tegundir!$B$2:$D$19,3,FALSE)*Oliusala[[#This Row],[magn]]/1000</f>
        <v>59.822534999999995</v>
      </c>
      <c r="K4346">
        <v>2013</v>
      </c>
      <c r="L4346" t="s">
        <v>19</v>
      </c>
      <c r="M4346" s="144" t="s">
        <v>59</v>
      </c>
      <c r="O4346" s="144" t="s">
        <v>1997</v>
      </c>
    </row>
    <row r="4347" spans="1:15" x14ac:dyDescent="0.2">
      <c r="A4347" t="s">
        <v>63</v>
      </c>
      <c r="B4347" s="144" t="s">
        <v>5</v>
      </c>
      <c r="C4347">
        <v>101</v>
      </c>
      <c r="D4347" t="str">
        <f>VLOOKUP(Oliusala[[#This Row],[postnumer]],Sveitarfelog[#All],4,FALSE)</f>
        <v>Garðabær,Hafnarfjarðarkaupstaður,Kópavogsbær,Reykjavíkurborg,Seltjarnarnesbær</v>
      </c>
      <c r="E4347" t="str">
        <f>VLOOKUP(Oliusala[[#This Row],[postnumer]],Sveitarfelog[#All],5,FALSE)</f>
        <v>Höfuðborgarsvæðið</v>
      </c>
      <c r="F4347" t="s">
        <v>25</v>
      </c>
      <c r="G4347" t="s">
        <v>24</v>
      </c>
      <c r="H4347" t="s">
        <v>58</v>
      </c>
      <c r="I4347" s="1">
        <v>55721</v>
      </c>
      <c r="J4347" s="2">
        <f>VLOOKUP(Oliusala[[#This Row],[tegund]],Tegundir!$B$2:$D$19,3,FALSE)*Oliusala[[#This Row],[magn]]/1000</f>
        <v>48.198664999999998</v>
      </c>
      <c r="K4347">
        <v>2013</v>
      </c>
      <c r="L4347" t="s">
        <v>19</v>
      </c>
      <c r="M4347" s="144" t="s">
        <v>59</v>
      </c>
      <c r="O4347" s="144" t="s">
        <v>1997</v>
      </c>
    </row>
    <row r="4348" spans="1:15" x14ac:dyDescent="0.2">
      <c r="A4348" t="s">
        <v>63</v>
      </c>
      <c r="B4348" s="144" t="s">
        <v>5</v>
      </c>
      <c r="C4348">
        <v>101</v>
      </c>
      <c r="D4348" t="str">
        <f>VLOOKUP(Oliusala[[#This Row],[postnumer]],Sveitarfelog[#All],4,FALSE)</f>
        <v>Garðabær,Hafnarfjarðarkaupstaður,Kópavogsbær,Reykjavíkurborg,Seltjarnarnesbær</v>
      </c>
      <c r="E4348" t="str">
        <f>VLOOKUP(Oliusala[[#This Row],[postnumer]],Sveitarfelog[#All],5,FALSE)</f>
        <v>Höfuðborgarsvæðið</v>
      </c>
      <c r="F4348" t="s">
        <v>25</v>
      </c>
      <c r="G4348" t="s">
        <v>24</v>
      </c>
      <c r="H4348" t="s">
        <v>58</v>
      </c>
      <c r="I4348" s="1">
        <v>18720</v>
      </c>
      <c r="J4348" s="2">
        <f>VLOOKUP(Oliusala[[#This Row],[tegund]],Tegundir!$B$2:$D$19,3,FALSE)*Oliusala[[#This Row],[magn]]/1000</f>
        <v>16.192799999999998</v>
      </c>
      <c r="K4348">
        <v>2013</v>
      </c>
      <c r="L4348" t="s">
        <v>19</v>
      </c>
      <c r="M4348" s="144" t="s">
        <v>59</v>
      </c>
      <c r="O4348" s="144" t="s">
        <v>1997</v>
      </c>
    </row>
    <row r="4349" spans="1:15" x14ac:dyDescent="0.2">
      <c r="A4349" t="s">
        <v>63</v>
      </c>
      <c r="B4349" s="144" t="s">
        <v>5</v>
      </c>
      <c r="C4349">
        <v>101</v>
      </c>
      <c r="D4349" t="str">
        <f>VLOOKUP(Oliusala[[#This Row],[postnumer]],Sveitarfelog[#All],4,FALSE)</f>
        <v>Garðabær,Hafnarfjarðarkaupstaður,Kópavogsbær,Reykjavíkurborg,Seltjarnarnesbær</v>
      </c>
      <c r="E4349" t="str">
        <f>VLOOKUP(Oliusala[[#This Row],[postnumer]],Sveitarfelog[#All],5,FALSE)</f>
        <v>Höfuðborgarsvæðið</v>
      </c>
      <c r="F4349" t="s">
        <v>25</v>
      </c>
      <c r="G4349" t="s">
        <v>24</v>
      </c>
      <c r="H4349" t="s">
        <v>58</v>
      </c>
      <c r="I4349" s="1">
        <v>20776</v>
      </c>
      <c r="J4349" s="2">
        <f>VLOOKUP(Oliusala[[#This Row],[tegund]],Tegundir!$B$2:$D$19,3,FALSE)*Oliusala[[#This Row],[magn]]/1000</f>
        <v>17.971240000000002</v>
      </c>
      <c r="K4349">
        <v>2013</v>
      </c>
      <c r="L4349" t="s">
        <v>19</v>
      </c>
      <c r="M4349" s="144" t="s">
        <v>59</v>
      </c>
      <c r="O4349" s="144" t="s">
        <v>1997</v>
      </c>
    </row>
    <row r="4350" spans="1:15" x14ac:dyDescent="0.2">
      <c r="A4350" t="s">
        <v>63</v>
      </c>
      <c r="B4350" s="144" t="s">
        <v>5</v>
      </c>
      <c r="C4350">
        <v>101</v>
      </c>
      <c r="D4350" t="str">
        <f>VLOOKUP(Oliusala[[#This Row],[postnumer]],Sveitarfelog[#All],4,FALSE)</f>
        <v>Garðabær,Hafnarfjarðarkaupstaður,Kópavogsbær,Reykjavíkurborg,Seltjarnarnesbær</v>
      </c>
      <c r="E4350" t="str">
        <f>VLOOKUP(Oliusala[[#This Row],[postnumer]],Sveitarfelog[#All],5,FALSE)</f>
        <v>Höfuðborgarsvæðið</v>
      </c>
      <c r="F4350" t="s">
        <v>25</v>
      </c>
      <c r="G4350" t="s">
        <v>24</v>
      </c>
      <c r="H4350" t="s">
        <v>58</v>
      </c>
      <c r="I4350" s="1">
        <v>37278</v>
      </c>
      <c r="J4350" s="2">
        <f>VLOOKUP(Oliusala[[#This Row],[tegund]],Tegundir!$B$2:$D$19,3,FALSE)*Oliusala[[#This Row],[magn]]/1000</f>
        <v>32.245470000000005</v>
      </c>
      <c r="K4350">
        <v>2013</v>
      </c>
      <c r="L4350" t="s">
        <v>19</v>
      </c>
      <c r="M4350" s="144" t="s">
        <v>59</v>
      </c>
      <c r="O4350" s="144" t="s">
        <v>1997</v>
      </c>
    </row>
    <row r="4351" spans="1:15" x14ac:dyDescent="0.2">
      <c r="A4351" t="s">
        <v>63</v>
      </c>
      <c r="B4351" s="144" t="s">
        <v>5</v>
      </c>
      <c r="C4351">
        <v>101</v>
      </c>
      <c r="D4351" t="str">
        <f>VLOOKUP(Oliusala[[#This Row],[postnumer]],Sveitarfelog[#All],4,FALSE)</f>
        <v>Garðabær,Hafnarfjarðarkaupstaður,Kópavogsbær,Reykjavíkurborg,Seltjarnarnesbær</v>
      </c>
      <c r="E4351" t="str">
        <f>VLOOKUP(Oliusala[[#This Row],[postnumer]],Sveitarfelog[#All],5,FALSE)</f>
        <v>Höfuðborgarsvæðið</v>
      </c>
      <c r="F4351" t="s">
        <v>25</v>
      </c>
      <c r="G4351" t="s">
        <v>24</v>
      </c>
      <c r="H4351" t="s">
        <v>58</v>
      </c>
      <c r="I4351" s="1">
        <v>20859</v>
      </c>
      <c r="J4351" s="2">
        <f>VLOOKUP(Oliusala[[#This Row],[tegund]],Tegundir!$B$2:$D$19,3,FALSE)*Oliusala[[#This Row],[magn]]/1000</f>
        <v>18.043035</v>
      </c>
      <c r="K4351">
        <v>2013</v>
      </c>
      <c r="L4351" t="s">
        <v>19</v>
      </c>
      <c r="M4351" s="144" t="s">
        <v>59</v>
      </c>
      <c r="O4351" s="144" t="s">
        <v>1997</v>
      </c>
    </row>
    <row r="4352" spans="1:15" x14ac:dyDescent="0.2">
      <c r="A4352" t="s">
        <v>63</v>
      </c>
      <c r="B4352" s="144" t="s">
        <v>5</v>
      </c>
      <c r="C4352">
        <v>101</v>
      </c>
      <c r="D4352" t="str">
        <f>VLOOKUP(Oliusala[[#This Row],[postnumer]],Sveitarfelog[#All],4,FALSE)</f>
        <v>Garðabær,Hafnarfjarðarkaupstaður,Kópavogsbær,Reykjavíkurborg,Seltjarnarnesbær</v>
      </c>
      <c r="E4352" t="str">
        <f>VLOOKUP(Oliusala[[#This Row],[postnumer]],Sveitarfelog[#All],5,FALSE)</f>
        <v>Höfuðborgarsvæðið</v>
      </c>
      <c r="F4352" t="s">
        <v>25</v>
      </c>
      <c r="G4352" t="s">
        <v>24</v>
      </c>
      <c r="H4352" t="s">
        <v>58</v>
      </c>
      <c r="I4352" s="1">
        <v>624785</v>
      </c>
      <c r="J4352" s="2">
        <f>VLOOKUP(Oliusala[[#This Row],[tegund]],Tegundir!$B$2:$D$19,3,FALSE)*Oliusala[[#This Row],[magn]]/1000</f>
        <v>540.43902500000002</v>
      </c>
      <c r="K4352">
        <v>2013</v>
      </c>
      <c r="L4352" t="s">
        <v>19</v>
      </c>
      <c r="M4352" s="144" t="s">
        <v>59</v>
      </c>
      <c r="O4352" s="144" t="s">
        <v>1997</v>
      </c>
    </row>
    <row r="4353" spans="1:15" x14ac:dyDescent="0.2">
      <c r="A4353" t="s">
        <v>63</v>
      </c>
      <c r="B4353" s="144" t="s">
        <v>5</v>
      </c>
      <c r="C4353">
        <v>101</v>
      </c>
      <c r="D4353" t="str">
        <f>VLOOKUP(Oliusala[[#This Row],[postnumer]],Sveitarfelog[#All],4,FALSE)</f>
        <v>Garðabær,Hafnarfjarðarkaupstaður,Kópavogsbær,Reykjavíkurborg,Seltjarnarnesbær</v>
      </c>
      <c r="E4353" t="str">
        <f>VLOOKUP(Oliusala[[#This Row],[postnumer]],Sveitarfelog[#All],5,FALSE)</f>
        <v>Höfuðborgarsvæðið</v>
      </c>
      <c r="F4353" t="s">
        <v>25</v>
      </c>
      <c r="G4353" t="s">
        <v>24</v>
      </c>
      <c r="H4353" t="s">
        <v>58</v>
      </c>
      <c r="I4353" s="1">
        <v>3564</v>
      </c>
      <c r="J4353" s="2">
        <f>VLOOKUP(Oliusala[[#This Row],[tegund]],Tegundir!$B$2:$D$19,3,FALSE)*Oliusala[[#This Row],[magn]]/1000</f>
        <v>3.0828600000000002</v>
      </c>
      <c r="K4353">
        <v>2013</v>
      </c>
      <c r="L4353" t="s">
        <v>19</v>
      </c>
      <c r="M4353" s="144" t="s">
        <v>59</v>
      </c>
      <c r="O4353" s="144" t="s">
        <v>1997</v>
      </c>
    </row>
    <row r="4354" spans="1:15" x14ac:dyDescent="0.2">
      <c r="A4354" t="s">
        <v>63</v>
      </c>
      <c r="B4354" s="144" t="s">
        <v>5</v>
      </c>
      <c r="C4354">
        <v>101</v>
      </c>
      <c r="D4354" t="str">
        <f>VLOOKUP(Oliusala[[#This Row],[postnumer]],Sveitarfelog[#All],4,FALSE)</f>
        <v>Garðabær,Hafnarfjarðarkaupstaður,Kópavogsbær,Reykjavíkurborg,Seltjarnarnesbær</v>
      </c>
      <c r="E4354" t="str">
        <f>VLOOKUP(Oliusala[[#This Row],[postnumer]],Sveitarfelog[#All],5,FALSE)</f>
        <v>Höfuðborgarsvæðið</v>
      </c>
      <c r="F4354" t="s">
        <v>25</v>
      </c>
      <c r="G4354" t="s">
        <v>24</v>
      </c>
      <c r="H4354" t="s">
        <v>58</v>
      </c>
      <c r="I4354" s="1">
        <v>26026</v>
      </c>
      <c r="J4354" s="2">
        <f>VLOOKUP(Oliusala[[#This Row],[tegund]],Tegundir!$B$2:$D$19,3,FALSE)*Oliusala[[#This Row],[magn]]/1000</f>
        <v>22.51249</v>
      </c>
      <c r="K4354">
        <v>2013</v>
      </c>
      <c r="L4354" t="s">
        <v>19</v>
      </c>
      <c r="M4354" s="144" t="s">
        <v>59</v>
      </c>
      <c r="O4354" s="144" t="s">
        <v>1997</v>
      </c>
    </row>
    <row r="4355" spans="1:15" x14ac:dyDescent="0.2">
      <c r="A4355" t="s">
        <v>63</v>
      </c>
      <c r="B4355" s="144" t="s">
        <v>5</v>
      </c>
      <c r="C4355">
        <v>101</v>
      </c>
      <c r="D4355" t="str">
        <f>VLOOKUP(Oliusala[[#This Row],[postnumer]],Sveitarfelog[#All],4,FALSE)</f>
        <v>Garðabær,Hafnarfjarðarkaupstaður,Kópavogsbær,Reykjavíkurborg,Seltjarnarnesbær</v>
      </c>
      <c r="E4355" t="str">
        <f>VLOOKUP(Oliusala[[#This Row],[postnumer]],Sveitarfelog[#All],5,FALSE)</f>
        <v>Höfuðborgarsvæðið</v>
      </c>
      <c r="F4355" t="s">
        <v>25</v>
      </c>
      <c r="G4355" t="s">
        <v>24</v>
      </c>
      <c r="H4355" t="s">
        <v>58</v>
      </c>
      <c r="I4355" s="1">
        <v>1060267</v>
      </c>
      <c r="J4355" s="2">
        <f>VLOOKUP(Oliusala[[#This Row],[tegund]],Tegundir!$B$2:$D$19,3,FALSE)*Oliusala[[#This Row],[magn]]/1000</f>
        <v>917.13095499999997</v>
      </c>
      <c r="K4355">
        <v>2013</v>
      </c>
      <c r="L4355" t="s">
        <v>19</v>
      </c>
      <c r="M4355" s="144" t="s">
        <v>59</v>
      </c>
      <c r="O4355" s="144" t="s">
        <v>1997</v>
      </c>
    </row>
    <row r="4356" spans="1:15" x14ac:dyDescent="0.2">
      <c r="A4356" t="s">
        <v>63</v>
      </c>
      <c r="B4356" s="144" t="s">
        <v>5</v>
      </c>
      <c r="C4356">
        <v>101</v>
      </c>
      <c r="D4356" t="str">
        <f>VLOOKUP(Oliusala[[#This Row],[postnumer]],Sveitarfelog[#All],4,FALSE)</f>
        <v>Garðabær,Hafnarfjarðarkaupstaður,Kópavogsbær,Reykjavíkurborg,Seltjarnarnesbær</v>
      </c>
      <c r="E4356" t="str">
        <f>VLOOKUP(Oliusala[[#This Row],[postnumer]],Sveitarfelog[#All],5,FALSE)</f>
        <v>Höfuðborgarsvæðið</v>
      </c>
      <c r="F4356" t="s">
        <v>25</v>
      </c>
      <c r="G4356" t="s">
        <v>24</v>
      </c>
      <c r="H4356" t="s">
        <v>58</v>
      </c>
      <c r="I4356" s="1">
        <v>27965</v>
      </c>
      <c r="J4356" s="2">
        <f>VLOOKUP(Oliusala[[#This Row],[tegund]],Tegundir!$B$2:$D$19,3,FALSE)*Oliusala[[#This Row],[magn]]/1000</f>
        <v>24.189724999999999</v>
      </c>
      <c r="K4356">
        <v>2013</v>
      </c>
      <c r="L4356" t="s">
        <v>19</v>
      </c>
      <c r="M4356" s="144" t="s">
        <v>59</v>
      </c>
      <c r="O4356" s="144" t="s">
        <v>1997</v>
      </c>
    </row>
    <row r="4357" spans="1:15" x14ac:dyDescent="0.2">
      <c r="A4357" t="s">
        <v>63</v>
      </c>
      <c r="B4357" s="144" t="s">
        <v>5</v>
      </c>
      <c r="C4357">
        <v>101</v>
      </c>
      <c r="D4357" t="str">
        <f>VLOOKUP(Oliusala[[#This Row],[postnumer]],Sveitarfelog[#All],4,FALSE)</f>
        <v>Garðabær,Hafnarfjarðarkaupstaður,Kópavogsbær,Reykjavíkurborg,Seltjarnarnesbær</v>
      </c>
      <c r="E4357" t="str">
        <f>VLOOKUP(Oliusala[[#This Row],[postnumer]],Sveitarfelog[#All],5,FALSE)</f>
        <v>Höfuðborgarsvæðið</v>
      </c>
      <c r="F4357" t="s">
        <v>25</v>
      </c>
      <c r="G4357" t="s">
        <v>24</v>
      </c>
      <c r="H4357" t="s">
        <v>58</v>
      </c>
      <c r="I4357" s="1">
        <v>3255</v>
      </c>
      <c r="J4357" s="2">
        <f>VLOOKUP(Oliusala[[#This Row],[tegund]],Tegundir!$B$2:$D$19,3,FALSE)*Oliusala[[#This Row],[magn]]/1000</f>
        <v>2.8155749999999999</v>
      </c>
      <c r="K4357">
        <v>2013</v>
      </c>
      <c r="L4357" t="s">
        <v>19</v>
      </c>
      <c r="M4357" s="144" t="s">
        <v>59</v>
      </c>
      <c r="O4357" s="144" t="s">
        <v>1997</v>
      </c>
    </row>
    <row r="4358" spans="1:15" x14ac:dyDescent="0.2">
      <c r="A4358" t="s">
        <v>57</v>
      </c>
      <c r="B4358" s="144" t="s">
        <v>5</v>
      </c>
      <c r="C4358">
        <v>101</v>
      </c>
      <c r="D4358" t="str">
        <f>VLOOKUP(Oliusala[[#This Row],[postnumer]],Sveitarfelog[#All],4,FALSE)</f>
        <v>Garðabær,Hafnarfjarðarkaupstaður,Kópavogsbær,Reykjavíkurborg,Seltjarnarnesbær</v>
      </c>
      <c r="E4358" t="str">
        <f>VLOOKUP(Oliusala[[#This Row],[postnumer]],Sveitarfelog[#All],5,FALSE)</f>
        <v>Höfuðborgarsvæðið</v>
      </c>
      <c r="F4358" t="s">
        <v>25</v>
      </c>
      <c r="G4358" t="s">
        <v>24</v>
      </c>
      <c r="H4358" t="s">
        <v>58</v>
      </c>
      <c r="I4358" s="1">
        <v>3548</v>
      </c>
      <c r="J4358" s="2">
        <f>VLOOKUP(Oliusala[[#This Row],[tegund]],Tegundir!$B$2:$D$19,3,FALSE)*Oliusala[[#This Row],[magn]]/1000</f>
        <v>3.0690200000000001</v>
      </c>
      <c r="K4358">
        <v>2013</v>
      </c>
      <c r="L4358" t="s">
        <v>1955</v>
      </c>
      <c r="M4358" s="144" t="s">
        <v>59</v>
      </c>
    </row>
    <row r="4359" spans="1:15" x14ac:dyDescent="0.2">
      <c r="A4359" t="s">
        <v>57</v>
      </c>
      <c r="B4359" s="144" t="s">
        <v>5</v>
      </c>
      <c r="C4359">
        <v>101</v>
      </c>
      <c r="D4359" t="str">
        <f>VLOOKUP(Oliusala[[#This Row],[postnumer]],Sveitarfelog[#All],4,FALSE)</f>
        <v>Garðabær,Hafnarfjarðarkaupstaður,Kópavogsbær,Reykjavíkurborg,Seltjarnarnesbær</v>
      </c>
      <c r="E4359" t="str">
        <f>VLOOKUP(Oliusala[[#This Row],[postnumer]],Sveitarfelog[#All],5,FALSE)</f>
        <v>Höfuðborgarsvæðið</v>
      </c>
      <c r="F4359" t="s">
        <v>25</v>
      </c>
      <c r="G4359" t="s">
        <v>24</v>
      </c>
      <c r="H4359" t="s">
        <v>60</v>
      </c>
      <c r="I4359" s="1">
        <v>303623</v>
      </c>
      <c r="J4359" s="2">
        <f>VLOOKUP(Oliusala[[#This Row],[tegund]],Tegundir!$B$2:$D$19,3,FALSE)*Oliusala[[#This Row],[magn]]/1000</f>
        <v>262.633895</v>
      </c>
      <c r="K4359">
        <v>2013</v>
      </c>
      <c r="L4359" t="s">
        <v>1955</v>
      </c>
      <c r="M4359" s="144" t="s">
        <v>59</v>
      </c>
    </row>
    <row r="4360" spans="1:15" x14ac:dyDescent="0.2">
      <c r="A4360" t="s">
        <v>57</v>
      </c>
      <c r="B4360" s="144" t="s">
        <v>5</v>
      </c>
      <c r="C4360">
        <v>101</v>
      </c>
      <c r="D4360" t="str">
        <f>VLOOKUP(Oliusala[[#This Row],[postnumer]],Sveitarfelog[#All],4,FALSE)</f>
        <v>Garðabær,Hafnarfjarðarkaupstaður,Kópavogsbær,Reykjavíkurborg,Seltjarnarnesbær</v>
      </c>
      <c r="E4360" t="str">
        <f>VLOOKUP(Oliusala[[#This Row],[postnumer]],Sveitarfelog[#All],5,FALSE)</f>
        <v>Höfuðborgarsvæðið</v>
      </c>
      <c r="F4360" t="s">
        <v>25</v>
      </c>
      <c r="G4360" t="s">
        <v>24</v>
      </c>
      <c r="H4360" t="s">
        <v>58</v>
      </c>
      <c r="I4360" s="1">
        <v>2006028</v>
      </c>
      <c r="J4360" s="2">
        <f>VLOOKUP(Oliusala[[#This Row],[tegund]],Tegundir!$B$2:$D$19,3,FALSE)*Oliusala[[#This Row],[magn]]/1000</f>
        <v>1735.2142200000001</v>
      </c>
      <c r="K4360">
        <v>2013</v>
      </c>
      <c r="L4360" t="s">
        <v>1955</v>
      </c>
      <c r="M4360" s="144" t="s">
        <v>59</v>
      </c>
    </row>
    <row r="4361" spans="1:15" x14ac:dyDescent="0.2">
      <c r="A4361" t="s">
        <v>57</v>
      </c>
      <c r="B4361" s="144" t="s">
        <v>5</v>
      </c>
      <c r="C4361">
        <v>101</v>
      </c>
      <c r="D4361" t="str">
        <f>VLOOKUP(Oliusala[[#This Row],[postnumer]],Sveitarfelog[#All],4,FALSE)</f>
        <v>Garðabær,Hafnarfjarðarkaupstaður,Kópavogsbær,Reykjavíkurborg,Seltjarnarnesbær</v>
      </c>
      <c r="E4361" t="str">
        <f>VLOOKUP(Oliusala[[#This Row],[postnumer]],Sveitarfelog[#All],5,FALSE)</f>
        <v>Höfuðborgarsvæðið</v>
      </c>
      <c r="F4361" t="s">
        <v>25</v>
      </c>
      <c r="G4361" t="s">
        <v>24</v>
      </c>
      <c r="H4361" t="s">
        <v>58</v>
      </c>
      <c r="I4361" s="1">
        <v>1449946</v>
      </c>
      <c r="J4361" s="2">
        <f>VLOOKUP(Oliusala[[#This Row],[tegund]],Tegundir!$B$2:$D$19,3,FALSE)*Oliusala[[#This Row],[magn]]/1000</f>
        <v>1254.2032899999999</v>
      </c>
      <c r="K4361">
        <v>2013</v>
      </c>
      <c r="L4361" t="s">
        <v>19</v>
      </c>
      <c r="M4361" s="144" t="s">
        <v>59</v>
      </c>
      <c r="O4361" s="144" t="s">
        <v>1997</v>
      </c>
    </row>
    <row r="4362" spans="1:15" x14ac:dyDescent="0.2">
      <c r="A4362" t="s">
        <v>57</v>
      </c>
      <c r="B4362" s="144" t="s">
        <v>5</v>
      </c>
      <c r="C4362">
        <v>101</v>
      </c>
      <c r="D4362" t="str">
        <f>VLOOKUP(Oliusala[[#This Row],[postnumer]],Sveitarfelog[#All],4,FALSE)</f>
        <v>Garðabær,Hafnarfjarðarkaupstaður,Kópavogsbær,Reykjavíkurborg,Seltjarnarnesbær</v>
      </c>
      <c r="E4362" t="str">
        <f>VLOOKUP(Oliusala[[#This Row],[postnumer]],Sveitarfelog[#All],5,FALSE)</f>
        <v>Höfuðborgarsvæðið</v>
      </c>
      <c r="F4362" t="s">
        <v>25</v>
      </c>
      <c r="G4362" t="s">
        <v>24</v>
      </c>
      <c r="H4362" t="s">
        <v>58</v>
      </c>
      <c r="I4362" s="1">
        <v>1791510</v>
      </c>
      <c r="J4362" s="2">
        <f>VLOOKUP(Oliusala[[#This Row],[tegund]],Tegundir!$B$2:$D$19,3,FALSE)*Oliusala[[#This Row],[magn]]/1000</f>
        <v>1549.6561499999998</v>
      </c>
      <c r="K4362">
        <v>2013</v>
      </c>
      <c r="L4362" t="s">
        <v>1955</v>
      </c>
      <c r="M4362" s="144" t="s">
        <v>59</v>
      </c>
    </row>
    <row r="4363" spans="1:15" x14ac:dyDescent="0.2">
      <c r="A4363" t="s">
        <v>57</v>
      </c>
      <c r="B4363" s="144" t="s">
        <v>5</v>
      </c>
      <c r="C4363">
        <v>101</v>
      </c>
      <c r="D4363" t="str">
        <f>VLOOKUP(Oliusala[[#This Row],[postnumer]],Sveitarfelog[#All],4,FALSE)</f>
        <v>Garðabær,Hafnarfjarðarkaupstaður,Kópavogsbær,Reykjavíkurborg,Seltjarnarnesbær</v>
      </c>
      <c r="E4363" t="str">
        <f>VLOOKUP(Oliusala[[#This Row],[postnumer]],Sveitarfelog[#All],5,FALSE)</f>
        <v>Höfuðborgarsvæðið</v>
      </c>
      <c r="F4363" t="s">
        <v>25</v>
      </c>
      <c r="G4363" t="s">
        <v>24</v>
      </c>
      <c r="H4363" t="s">
        <v>61</v>
      </c>
      <c r="I4363" s="1">
        <v>9877</v>
      </c>
      <c r="J4363" s="2">
        <f>VLOOKUP(Oliusala[[#This Row],[tegund]],Tegundir!$B$2:$D$19,3,FALSE)*Oliusala[[#This Row],[magn]]/1000</f>
        <v>8.5436049999999994</v>
      </c>
      <c r="K4363">
        <v>2013</v>
      </c>
      <c r="L4363" t="s">
        <v>19</v>
      </c>
      <c r="M4363" s="144" t="s">
        <v>62</v>
      </c>
      <c r="O4363" s="144" t="s">
        <v>1997</v>
      </c>
    </row>
    <row r="4364" spans="1:15" x14ac:dyDescent="0.2">
      <c r="A4364" t="s">
        <v>57</v>
      </c>
      <c r="B4364" s="144" t="s">
        <v>5</v>
      </c>
      <c r="C4364">
        <v>101</v>
      </c>
      <c r="D4364" t="str">
        <f>VLOOKUP(Oliusala[[#This Row],[postnumer]],Sveitarfelog[#All],4,FALSE)</f>
        <v>Garðabær,Hafnarfjarðarkaupstaður,Kópavogsbær,Reykjavíkurborg,Seltjarnarnesbær</v>
      </c>
      <c r="E4364" t="str">
        <f>VLOOKUP(Oliusala[[#This Row],[postnumer]],Sveitarfelog[#All],5,FALSE)</f>
        <v>Höfuðborgarsvæðið</v>
      </c>
      <c r="F4364" t="s">
        <v>25</v>
      </c>
      <c r="G4364" t="s">
        <v>24</v>
      </c>
      <c r="H4364" t="s">
        <v>61</v>
      </c>
      <c r="I4364" s="1">
        <v>23007</v>
      </c>
      <c r="J4364" s="2">
        <f>VLOOKUP(Oliusala[[#This Row],[tegund]],Tegundir!$B$2:$D$19,3,FALSE)*Oliusala[[#This Row],[magn]]/1000</f>
        <v>19.901054999999999</v>
      </c>
      <c r="K4364">
        <v>2013</v>
      </c>
      <c r="L4364" t="s">
        <v>19</v>
      </c>
      <c r="M4364" s="144" t="s">
        <v>62</v>
      </c>
      <c r="O4364" s="144" t="s">
        <v>1997</v>
      </c>
    </row>
    <row r="4365" spans="1:15" x14ac:dyDescent="0.2">
      <c r="A4365" t="s">
        <v>57</v>
      </c>
      <c r="B4365" s="144" t="s">
        <v>5</v>
      </c>
      <c r="C4365">
        <v>101</v>
      </c>
      <c r="D4365" t="str">
        <f>VLOOKUP(Oliusala[[#This Row],[postnumer]],Sveitarfelog[#All],4,FALSE)</f>
        <v>Garðabær,Hafnarfjarðarkaupstaður,Kópavogsbær,Reykjavíkurborg,Seltjarnarnesbær</v>
      </c>
      <c r="E4365" t="str">
        <f>VLOOKUP(Oliusala[[#This Row],[postnumer]],Sveitarfelog[#All],5,FALSE)</f>
        <v>Höfuðborgarsvæðið</v>
      </c>
      <c r="F4365" t="s">
        <v>25</v>
      </c>
      <c r="G4365" t="s">
        <v>24</v>
      </c>
      <c r="H4365" t="s">
        <v>61</v>
      </c>
      <c r="I4365" s="1">
        <v>744174</v>
      </c>
      <c r="J4365" s="2">
        <f>VLOOKUP(Oliusala[[#This Row],[tegund]],Tegundir!$B$2:$D$19,3,FALSE)*Oliusala[[#This Row],[magn]]/1000</f>
        <v>643.71051</v>
      </c>
      <c r="K4365">
        <v>2013</v>
      </c>
      <c r="L4365" t="s">
        <v>19</v>
      </c>
      <c r="M4365" s="144" t="s">
        <v>62</v>
      </c>
      <c r="O4365" s="144" t="s">
        <v>1997</v>
      </c>
    </row>
    <row r="4366" spans="1:15" x14ac:dyDescent="0.2">
      <c r="A4366" t="s">
        <v>57</v>
      </c>
      <c r="B4366" s="144" t="s">
        <v>5</v>
      </c>
      <c r="C4366">
        <v>101</v>
      </c>
      <c r="D4366" t="str">
        <f>VLOOKUP(Oliusala[[#This Row],[postnumer]],Sveitarfelog[#All],4,FALSE)</f>
        <v>Garðabær,Hafnarfjarðarkaupstaður,Kópavogsbær,Reykjavíkurborg,Seltjarnarnesbær</v>
      </c>
      <c r="E4366" t="str">
        <f>VLOOKUP(Oliusala[[#This Row],[postnumer]],Sveitarfelog[#All],5,FALSE)</f>
        <v>Höfuðborgarsvæðið</v>
      </c>
      <c r="F4366" t="s">
        <v>29</v>
      </c>
      <c r="G4366" t="s">
        <v>24</v>
      </c>
      <c r="H4366" t="s">
        <v>61</v>
      </c>
      <c r="I4366" s="1">
        <v>29974</v>
      </c>
      <c r="J4366" s="2">
        <f>VLOOKUP(Oliusala[[#This Row],[tegund]],Tegundir!$B$2:$D$19,3,FALSE)*Oliusala[[#This Row],[magn]]/1000</f>
        <v>25.927509999999998</v>
      </c>
      <c r="K4366">
        <v>2013</v>
      </c>
      <c r="L4366" t="s">
        <v>19</v>
      </c>
      <c r="M4366" s="144" t="s">
        <v>62</v>
      </c>
      <c r="O4366" s="144" t="s">
        <v>1998</v>
      </c>
    </row>
    <row r="4367" spans="1:15" x14ac:dyDescent="0.2">
      <c r="A4367" t="s">
        <v>57</v>
      </c>
      <c r="B4367" s="144" t="s">
        <v>5</v>
      </c>
      <c r="C4367">
        <v>101</v>
      </c>
      <c r="D4367" t="str">
        <f>VLOOKUP(Oliusala[[#This Row],[postnumer]],Sveitarfelog[#All],4,FALSE)</f>
        <v>Garðabær,Hafnarfjarðarkaupstaður,Kópavogsbær,Reykjavíkurborg,Seltjarnarnesbær</v>
      </c>
      <c r="E4367" t="str">
        <f>VLOOKUP(Oliusala[[#This Row],[postnumer]],Sveitarfelog[#All],5,FALSE)</f>
        <v>Höfuðborgarsvæðið</v>
      </c>
      <c r="F4367" t="s">
        <v>27</v>
      </c>
      <c r="G4367" t="s">
        <v>24</v>
      </c>
      <c r="H4367" t="s">
        <v>61</v>
      </c>
      <c r="I4367" s="1">
        <v>447466</v>
      </c>
      <c r="J4367" s="2">
        <f>VLOOKUP(Oliusala[[#This Row],[tegund]],Tegundir!$B$2:$D$19,3,FALSE)*Oliusala[[#This Row],[magn]]/1000</f>
        <v>387.05808999999999</v>
      </c>
      <c r="K4367">
        <v>2013</v>
      </c>
      <c r="L4367" t="s">
        <v>19</v>
      </c>
      <c r="M4367" s="144" t="s">
        <v>62</v>
      </c>
      <c r="O4367" s="144" t="s">
        <v>1998</v>
      </c>
    </row>
    <row r="4368" spans="1:15" x14ac:dyDescent="0.2">
      <c r="A4368" t="s">
        <v>57</v>
      </c>
      <c r="B4368" s="144" t="s">
        <v>5</v>
      </c>
      <c r="C4368">
        <v>101</v>
      </c>
      <c r="D4368" t="str">
        <f>VLOOKUP(Oliusala[[#This Row],[postnumer]],Sveitarfelog[#All],4,FALSE)</f>
        <v>Garðabær,Hafnarfjarðarkaupstaður,Kópavogsbær,Reykjavíkurborg,Seltjarnarnesbær</v>
      </c>
      <c r="E4368" t="str">
        <f>VLOOKUP(Oliusala[[#This Row],[postnumer]],Sveitarfelog[#All],5,FALSE)</f>
        <v>Höfuðborgarsvæðið</v>
      </c>
      <c r="F4368" t="s">
        <v>29</v>
      </c>
      <c r="G4368" t="s">
        <v>24</v>
      </c>
      <c r="H4368" t="s">
        <v>61</v>
      </c>
      <c r="I4368" s="1">
        <v>10901384</v>
      </c>
      <c r="J4368" s="2">
        <f>VLOOKUP(Oliusala[[#This Row],[tegund]],Tegundir!$B$2:$D$19,3,FALSE)*Oliusala[[#This Row],[magn]]/1000</f>
        <v>9429.6971599999997</v>
      </c>
      <c r="K4368">
        <v>2013</v>
      </c>
      <c r="L4368" t="s">
        <v>19</v>
      </c>
      <c r="M4368" s="144" t="s">
        <v>62</v>
      </c>
      <c r="O4368" s="144" t="s">
        <v>1998</v>
      </c>
    </row>
    <row r="4369" spans="1:15" x14ac:dyDescent="0.2">
      <c r="A4369" t="s">
        <v>57</v>
      </c>
      <c r="B4369" s="144" t="s">
        <v>5</v>
      </c>
      <c r="C4369">
        <v>101</v>
      </c>
      <c r="D4369" t="str">
        <f>VLOOKUP(Oliusala[[#This Row],[postnumer]],Sveitarfelog[#All],4,FALSE)</f>
        <v>Garðabær,Hafnarfjarðarkaupstaður,Kópavogsbær,Reykjavíkurborg,Seltjarnarnesbær</v>
      </c>
      <c r="E4369" t="str">
        <f>VLOOKUP(Oliusala[[#This Row],[postnumer]],Sveitarfelog[#All],5,FALSE)</f>
        <v>Höfuðborgarsvæðið</v>
      </c>
      <c r="F4369" t="s">
        <v>30</v>
      </c>
      <c r="G4369" t="s">
        <v>24</v>
      </c>
      <c r="H4369" t="s">
        <v>61</v>
      </c>
      <c r="I4369" s="1">
        <v>0</v>
      </c>
      <c r="J4369" s="2">
        <f>VLOOKUP(Oliusala[[#This Row],[tegund]],Tegundir!$B$2:$D$19,3,FALSE)*Oliusala[[#This Row],[magn]]/1000</f>
        <v>0</v>
      </c>
      <c r="K4369">
        <v>2013</v>
      </c>
      <c r="L4369" t="s">
        <v>19</v>
      </c>
      <c r="M4369" s="144" t="s">
        <v>62</v>
      </c>
      <c r="O4369" s="144" t="s">
        <v>1998</v>
      </c>
    </row>
    <row r="4370" spans="1:15" x14ac:dyDescent="0.2">
      <c r="A4370" t="s">
        <v>76</v>
      </c>
      <c r="B4370" s="144" t="s">
        <v>76</v>
      </c>
      <c r="C4370">
        <v>340</v>
      </c>
      <c r="D4370" t="str">
        <f>VLOOKUP(Oliusala[[#This Row],[postnumer]],Sveitarfelog[#All],4,FALSE)</f>
        <v>Eyja- og Miklaholtshreppur,Sveitarfélagið Stykkishólmur</v>
      </c>
      <c r="E4370" t="str">
        <f>VLOOKUP(Oliusala[[#This Row],[postnumer]],Sveitarfelog[#All],5,FALSE)</f>
        <v>Vesturland</v>
      </c>
      <c r="F4370" t="s">
        <v>25</v>
      </c>
      <c r="G4370" t="s">
        <v>24</v>
      </c>
      <c r="H4370" t="s">
        <v>58</v>
      </c>
      <c r="I4370" s="1">
        <v>110000</v>
      </c>
      <c r="J4370" s="2">
        <f>VLOOKUP(Oliusala[[#This Row],[tegund]],Tegundir!$B$2:$D$19,3,FALSE)*Oliusala[[#This Row],[magn]]/1000</f>
        <v>95.15</v>
      </c>
      <c r="K4370">
        <v>2013</v>
      </c>
      <c r="L4370" t="s">
        <v>1955</v>
      </c>
      <c r="M4370" s="144" t="s">
        <v>59</v>
      </c>
      <c r="N4370" s="144" t="s">
        <v>1939</v>
      </c>
    </row>
    <row r="4371" spans="1:15" x14ac:dyDescent="0.2">
      <c r="A4371" t="s">
        <v>76</v>
      </c>
      <c r="B4371" s="144" t="s">
        <v>76</v>
      </c>
      <c r="C4371">
        <v>340</v>
      </c>
      <c r="D4371" t="str">
        <f>VLOOKUP(Oliusala[[#This Row],[postnumer]],Sveitarfelog[#All],4,FALSE)</f>
        <v>Eyja- og Miklaholtshreppur,Sveitarfélagið Stykkishólmur</v>
      </c>
      <c r="E4371" t="str">
        <f>VLOOKUP(Oliusala[[#This Row],[postnumer]],Sveitarfelog[#All],5,FALSE)</f>
        <v>Vesturland</v>
      </c>
      <c r="F4371" t="s">
        <v>25</v>
      </c>
      <c r="G4371" t="s">
        <v>24</v>
      </c>
      <c r="H4371" t="s">
        <v>58</v>
      </c>
      <c r="I4371" s="1">
        <v>238976</v>
      </c>
      <c r="J4371" s="2">
        <f>VLOOKUP(Oliusala[[#This Row],[tegund]],Tegundir!$B$2:$D$19,3,FALSE)*Oliusala[[#This Row],[magn]]/1000</f>
        <v>206.71423999999999</v>
      </c>
      <c r="K4371">
        <v>2013</v>
      </c>
      <c r="L4371" t="s">
        <v>19</v>
      </c>
      <c r="M4371" s="144" t="s">
        <v>59</v>
      </c>
      <c r="N4371" s="144" t="s">
        <v>1939</v>
      </c>
      <c r="O4371" s="144" t="s">
        <v>1997</v>
      </c>
    </row>
    <row r="4372" spans="1:15" x14ac:dyDescent="0.2">
      <c r="A4372" t="s">
        <v>57</v>
      </c>
      <c r="B4372" s="144" t="s">
        <v>5</v>
      </c>
      <c r="C4372">
        <v>101</v>
      </c>
      <c r="D4372" t="str">
        <f>VLOOKUP(Oliusala[[#This Row],[postnumer]],Sveitarfelog[#All],4,FALSE)</f>
        <v>Garðabær,Hafnarfjarðarkaupstaður,Kópavogsbær,Reykjavíkurborg,Seltjarnarnesbær</v>
      </c>
      <c r="E4372" t="str">
        <f>VLOOKUP(Oliusala[[#This Row],[postnumer]],Sveitarfelog[#All],5,FALSE)</f>
        <v>Höfuðborgarsvæðið</v>
      </c>
      <c r="F4372" t="s">
        <v>29</v>
      </c>
      <c r="G4372" t="s">
        <v>24</v>
      </c>
      <c r="H4372" t="s">
        <v>61</v>
      </c>
      <c r="I4372" s="1">
        <v>7382157</v>
      </c>
      <c r="J4372" s="2">
        <f>VLOOKUP(Oliusala[[#This Row],[tegund]],Tegundir!$B$2:$D$19,3,FALSE)*Oliusala[[#This Row],[magn]]/1000</f>
        <v>6385.5658049999993</v>
      </c>
      <c r="K4372">
        <v>2013</v>
      </c>
      <c r="L4372" t="s">
        <v>19</v>
      </c>
      <c r="M4372" s="144" t="s">
        <v>62</v>
      </c>
      <c r="O4372" s="144" t="s">
        <v>1998</v>
      </c>
    </row>
    <row r="4373" spans="1:15" x14ac:dyDescent="0.2">
      <c r="A4373" t="s">
        <v>57</v>
      </c>
      <c r="B4373" s="144" t="s">
        <v>5</v>
      </c>
      <c r="C4373">
        <v>101</v>
      </c>
      <c r="D4373" t="str">
        <f>VLOOKUP(Oliusala[[#This Row],[postnumer]],Sveitarfelog[#All],4,FALSE)</f>
        <v>Garðabær,Hafnarfjarðarkaupstaður,Kópavogsbær,Reykjavíkurborg,Seltjarnarnesbær</v>
      </c>
      <c r="E4373" t="str">
        <f>VLOOKUP(Oliusala[[#This Row],[postnumer]],Sveitarfelog[#All],5,FALSE)</f>
        <v>Höfuðborgarsvæðið</v>
      </c>
      <c r="F4373" t="s">
        <v>30</v>
      </c>
      <c r="G4373" t="s">
        <v>24</v>
      </c>
      <c r="H4373" t="s">
        <v>61</v>
      </c>
      <c r="I4373" s="1">
        <v>52200</v>
      </c>
      <c r="J4373" s="2">
        <f>VLOOKUP(Oliusala[[#This Row],[tegund]],Tegundir!$B$2:$D$19,3,FALSE)*Oliusala[[#This Row],[magn]]/1000</f>
        <v>45.152999999999999</v>
      </c>
      <c r="K4373">
        <v>2013</v>
      </c>
      <c r="L4373" t="s">
        <v>19</v>
      </c>
      <c r="M4373" s="144" t="s">
        <v>62</v>
      </c>
      <c r="O4373" s="144" t="s">
        <v>1998</v>
      </c>
    </row>
    <row r="4374" spans="1:15" x14ac:dyDescent="0.2">
      <c r="A4374" t="s">
        <v>57</v>
      </c>
      <c r="B4374" s="144" t="s">
        <v>5</v>
      </c>
      <c r="C4374">
        <v>101</v>
      </c>
      <c r="D4374" t="str">
        <f>VLOOKUP(Oliusala[[#This Row],[postnumer]],Sveitarfelog[#All],4,FALSE)</f>
        <v>Garðabær,Hafnarfjarðarkaupstaður,Kópavogsbær,Reykjavíkurborg,Seltjarnarnesbær</v>
      </c>
      <c r="E4374" t="str">
        <f>VLOOKUP(Oliusala[[#This Row],[postnumer]],Sveitarfelog[#All],5,FALSE)</f>
        <v>Höfuðborgarsvæðið</v>
      </c>
      <c r="F4374" t="s">
        <v>29</v>
      </c>
      <c r="G4374" t="s">
        <v>24</v>
      </c>
      <c r="H4374" t="s">
        <v>61</v>
      </c>
      <c r="I4374" s="1">
        <v>11267413</v>
      </c>
      <c r="J4374" s="2">
        <f>VLOOKUP(Oliusala[[#This Row],[tegund]],Tegundir!$B$2:$D$19,3,FALSE)*Oliusala[[#This Row],[magn]]/1000</f>
        <v>9746.3122449999992</v>
      </c>
      <c r="K4374">
        <v>2013</v>
      </c>
      <c r="L4374" t="s">
        <v>19</v>
      </c>
      <c r="M4374" s="144" t="s">
        <v>62</v>
      </c>
      <c r="O4374" s="144" t="s">
        <v>1998</v>
      </c>
    </row>
    <row r="4375" spans="1:15" x14ac:dyDescent="0.2">
      <c r="A4375" t="s">
        <v>57</v>
      </c>
      <c r="B4375" s="144" t="s">
        <v>5</v>
      </c>
      <c r="C4375">
        <v>101</v>
      </c>
      <c r="D4375" t="str">
        <f>VLOOKUP(Oliusala[[#This Row],[postnumer]],Sveitarfelog[#All],4,FALSE)</f>
        <v>Garðabær,Hafnarfjarðarkaupstaður,Kópavogsbær,Reykjavíkurborg,Seltjarnarnesbær</v>
      </c>
      <c r="E4375" t="str">
        <f>VLOOKUP(Oliusala[[#This Row],[postnumer]],Sveitarfelog[#All],5,FALSE)</f>
        <v>Höfuðborgarsvæðið</v>
      </c>
      <c r="F4375" t="s">
        <v>24</v>
      </c>
      <c r="G4375" t="s">
        <v>24</v>
      </c>
      <c r="H4375" t="s">
        <v>58</v>
      </c>
      <c r="I4375" s="1">
        <v>532270</v>
      </c>
      <c r="J4375" s="2">
        <f>VLOOKUP(Oliusala[[#This Row],[tegund]],Tegundir!$B$2:$D$19,3,FALSE)*Oliusala[[#This Row],[magn]]/1000</f>
        <v>460.41354999999999</v>
      </c>
      <c r="K4375">
        <v>2013</v>
      </c>
      <c r="L4375" t="s">
        <v>18</v>
      </c>
      <c r="M4375" s="144" t="s">
        <v>59</v>
      </c>
    </row>
    <row r="4376" spans="1:15" x14ac:dyDescent="0.2">
      <c r="A4376" t="s">
        <v>57</v>
      </c>
      <c r="B4376" s="144" t="s">
        <v>5</v>
      </c>
      <c r="C4376">
        <v>101</v>
      </c>
      <c r="D4376" t="str">
        <f>VLOOKUP(Oliusala[[#This Row],[postnumer]],Sveitarfelog[#All],4,FALSE)</f>
        <v>Garðabær,Hafnarfjarðarkaupstaður,Kópavogsbær,Reykjavíkurborg,Seltjarnarnesbær</v>
      </c>
      <c r="E4376" t="str">
        <f>VLOOKUP(Oliusala[[#This Row],[postnumer]],Sveitarfelog[#All],5,FALSE)</f>
        <v>Höfuðborgarsvæðið</v>
      </c>
      <c r="F4376" t="s">
        <v>24</v>
      </c>
      <c r="G4376" t="s">
        <v>24</v>
      </c>
      <c r="H4376" t="s">
        <v>60</v>
      </c>
      <c r="I4376" s="1">
        <v>46619</v>
      </c>
      <c r="J4376" s="2">
        <f>VLOOKUP(Oliusala[[#This Row],[tegund]],Tegundir!$B$2:$D$19,3,FALSE)*Oliusala[[#This Row],[magn]]/1000</f>
        <v>40.325434999999999</v>
      </c>
      <c r="K4376">
        <v>2013</v>
      </c>
      <c r="L4376" t="s">
        <v>18</v>
      </c>
      <c r="M4376" s="144" t="s">
        <v>59</v>
      </c>
    </row>
    <row r="4377" spans="1:15" x14ac:dyDescent="0.2">
      <c r="A4377" t="s">
        <v>57</v>
      </c>
      <c r="B4377" s="144" t="s">
        <v>5</v>
      </c>
      <c r="C4377">
        <v>101</v>
      </c>
      <c r="D4377" t="str">
        <f>VLOOKUP(Oliusala[[#This Row],[postnumer]],Sveitarfelog[#All],4,FALSE)</f>
        <v>Garðabær,Hafnarfjarðarkaupstaður,Kópavogsbær,Reykjavíkurborg,Seltjarnarnesbær</v>
      </c>
      <c r="E4377" t="str">
        <f>VLOOKUP(Oliusala[[#This Row],[postnumer]],Sveitarfelog[#All],5,FALSE)</f>
        <v>Höfuðborgarsvæðið</v>
      </c>
      <c r="F4377" t="s">
        <v>29</v>
      </c>
      <c r="G4377" t="s">
        <v>24</v>
      </c>
      <c r="H4377" t="s">
        <v>60</v>
      </c>
      <c r="I4377" s="1">
        <v>19600</v>
      </c>
      <c r="J4377" s="2">
        <f>VLOOKUP(Oliusala[[#This Row],[tegund]],Tegundir!$B$2:$D$19,3,FALSE)*Oliusala[[#This Row],[magn]]/1000</f>
        <v>16.954000000000001</v>
      </c>
      <c r="K4377">
        <v>2013</v>
      </c>
      <c r="L4377" t="s">
        <v>19</v>
      </c>
      <c r="M4377" s="144" t="s">
        <v>59</v>
      </c>
      <c r="O4377" s="144" t="s">
        <v>1998</v>
      </c>
    </row>
    <row r="4378" spans="1:15" x14ac:dyDescent="0.2">
      <c r="A4378" t="s">
        <v>57</v>
      </c>
      <c r="B4378" s="144" t="s">
        <v>5</v>
      </c>
      <c r="C4378">
        <v>101</v>
      </c>
      <c r="D4378" t="str">
        <f>VLOOKUP(Oliusala[[#This Row],[postnumer]],Sveitarfelog[#All],4,FALSE)</f>
        <v>Garðabær,Hafnarfjarðarkaupstaður,Kópavogsbær,Reykjavíkurborg,Seltjarnarnesbær</v>
      </c>
      <c r="E4378" t="str">
        <f>VLOOKUP(Oliusala[[#This Row],[postnumer]],Sveitarfelog[#All],5,FALSE)</f>
        <v>Höfuðborgarsvæðið</v>
      </c>
      <c r="F4378" t="s">
        <v>24</v>
      </c>
      <c r="G4378" t="s">
        <v>24</v>
      </c>
      <c r="H4378" t="s">
        <v>58</v>
      </c>
      <c r="I4378" s="1">
        <v>4127932</v>
      </c>
      <c r="J4378" s="2">
        <f>VLOOKUP(Oliusala[[#This Row],[tegund]],Tegundir!$B$2:$D$19,3,FALSE)*Oliusala[[#This Row],[magn]]/1000</f>
        <v>3570.6611800000001</v>
      </c>
      <c r="K4378">
        <v>2013</v>
      </c>
      <c r="L4378" t="s">
        <v>18</v>
      </c>
      <c r="M4378" s="144" t="s">
        <v>59</v>
      </c>
    </row>
    <row r="4379" spans="1:15" x14ac:dyDescent="0.2">
      <c r="A4379" t="s">
        <v>57</v>
      </c>
      <c r="B4379" s="144" t="s">
        <v>5</v>
      </c>
      <c r="C4379">
        <v>101</v>
      </c>
      <c r="D4379" t="str">
        <f>VLOOKUP(Oliusala[[#This Row],[postnumer]],Sveitarfelog[#All],4,FALSE)</f>
        <v>Garðabær,Hafnarfjarðarkaupstaður,Kópavogsbær,Reykjavíkurborg,Seltjarnarnesbær</v>
      </c>
      <c r="E4379" t="str">
        <f>VLOOKUP(Oliusala[[#This Row],[postnumer]],Sveitarfelog[#All],5,FALSE)</f>
        <v>Höfuðborgarsvæðið</v>
      </c>
      <c r="F4379" t="s">
        <v>27</v>
      </c>
      <c r="G4379" t="s">
        <v>24</v>
      </c>
      <c r="H4379" t="s">
        <v>58</v>
      </c>
      <c r="I4379" s="1">
        <v>11630282</v>
      </c>
      <c r="J4379" s="2">
        <f>VLOOKUP(Oliusala[[#This Row],[tegund]],Tegundir!$B$2:$D$19,3,FALSE)*Oliusala[[#This Row],[magn]]/1000</f>
        <v>10060.193929999999</v>
      </c>
      <c r="K4379">
        <v>2013</v>
      </c>
      <c r="L4379" t="s">
        <v>19</v>
      </c>
      <c r="M4379" s="144" t="s">
        <v>59</v>
      </c>
      <c r="O4379" s="144" t="s">
        <v>1998</v>
      </c>
    </row>
    <row r="4380" spans="1:15" x14ac:dyDescent="0.2">
      <c r="A4380" t="s">
        <v>57</v>
      </c>
      <c r="B4380" s="144" t="s">
        <v>5</v>
      </c>
      <c r="C4380">
        <v>101</v>
      </c>
      <c r="D4380" t="str">
        <f>VLOOKUP(Oliusala[[#This Row],[postnumer]],Sveitarfelog[#All],4,FALSE)</f>
        <v>Garðabær,Hafnarfjarðarkaupstaður,Kópavogsbær,Reykjavíkurborg,Seltjarnarnesbær</v>
      </c>
      <c r="E4380" t="str">
        <f>VLOOKUP(Oliusala[[#This Row],[postnumer]],Sveitarfelog[#All],5,FALSE)</f>
        <v>Höfuðborgarsvæðið</v>
      </c>
      <c r="F4380" t="s">
        <v>29</v>
      </c>
      <c r="G4380" t="s">
        <v>24</v>
      </c>
      <c r="H4380" t="s">
        <v>58</v>
      </c>
      <c r="I4380" s="1">
        <v>2148236</v>
      </c>
      <c r="J4380" s="2">
        <f>VLOOKUP(Oliusala[[#This Row],[tegund]],Tegundir!$B$2:$D$19,3,FALSE)*Oliusala[[#This Row],[magn]]/1000</f>
        <v>1858.2241399999998</v>
      </c>
      <c r="K4380">
        <v>2013</v>
      </c>
      <c r="L4380" t="s">
        <v>19</v>
      </c>
      <c r="M4380" s="144" t="s">
        <v>59</v>
      </c>
      <c r="O4380" s="144" t="s">
        <v>1998</v>
      </c>
    </row>
    <row r="4381" spans="1:15" x14ac:dyDescent="0.2">
      <c r="A4381" t="s">
        <v>57</v>
      </c>
      <c r="B4381" s="144" t="s">
        <v>5</v>
      </c>
      <c r="C4381">
        <v>101</v>
      </c>
      <c r="D4381" t="str">
        <f>VLOOKUP(Oliusala[[#This Row],[postnumer]],Sveitarfelog[#All],4,FALSE)</f>
        <v>Garðabær,Hafnarfjarðarkaupstaður,Kópavogsbær,Reykjavíkurborg,Seltjarnarnesbær</v>
      </c>
      <c r="E4381" t="str">
        <f>VLOOKUP(Oliusala[[#This Row],[postnumer]],Sveitarfelog[#All],5,FALSE)</f>
        <v>Höfuðborgarsvæðið</v>
      </c>
      <c r="F4381" t="s">
        <v>30</v>
      </c>
      <c r="G4381" t="s">
        <v>24</v>
      </c>
      <c r="H4381" t="s">
        <v>58</v>
      </c>
      <c r="I4381" s="1">
        <v>871350</v>
      </c>
      <c r="J4381" s="2">
        <f>VLOOKUP(Oliusala[[#This Row],[tegund]],Tegundir!$B$2:$D$19,3,FALSE)*Oliusala[[#This Row],[magn]]/1000</f>
        <v>753.71775000000002</v>
      </c>
      <c r="K4381">
        <v>2013</v>
      </c>
      <c r="L4381" t="s">
        <v>19</v>
      </c>
      <c r="M4381" s="144" t="s">
        <v>59</v>
      </c>
      <c r="O4381" s="144" t="s">
        <v>1998</v>
      </c>
    </row>
    <row r="4382" spans="1:15" x14ac:dyDescent="0.2">
      <c r="A4382" t="s">
        <v>57</v>
      </c>
      <c r="B4382" s="144" t="s">
        <v>5</v>
      </c>
      <c r="C4382">
        <v>101</v>
      </c>
      <c r="D4382" t="str">
        <f>VLOOKUP(Oliusala[[#This Row],[postnumer]],Sveitarfelog[#All],4,FALSE)</f>
        <v>Garðabær,Hafnarfjarðarkaupstaður,Kópavogsbær,Reykjavíkurborg,Seltjarnarnesbær</v>
      </c>
      <c r="E4382" t="str">
        <f>VLOOKUP(Oliusala[[#This Row],[postnumer]],Sveitarfelog[#All],5,FALSE)</f>
        <v>Höfuðborgarsvæðið</v>
      </c>
      <c r="F4382" t="s">
        <v>24</v>
      </c>
      <c r="G4382" t="s">
        <v>24</v>
      </c>
      <c r="H4382" t="s">
        <v>58</v>
      </c>
      <c r="I4382" s="1">
        <v>3522376</v>
      </c>
      <c r="J4382" s="2">
        <f>VLOOKUP(Oliusala[[#This Row],[tegund]],Tegundir!$B$2:$D$19,3,FALSE)*Oliusala[[#This Row],[magn]]/1000</f>
        <v>3046.8552399999999</v>
      </c>
      <c r="K4382">
        <v>2013</v>
      </c>
      <c r="L4382" t="s">
        <v>18</v>
      </c>
      <c r="M4382" s="144" t="s">
        <v>59</v>
      </c>
    </row>
    <row r="4383" spans="1:15" x14ac:dyDescent="0.2">
      <c r="A4383" t="s">
        <v>57</v>
      </c>
      <c r="B4383" s="144" t="s">
        <v>5</v>
      </c>
      <c r="C4383">
        <v>101</v>
      </c>
      <c r="D4383" t="str">
        <f>VLOOKUP(Oliusala[[#This Row],[postnumer]],Sveitarfelog[#All],4,FALSE)</f>
        <v>Garðabær,Hafnarfjarðarkaupstaður,Kópavogsbær,Reykjavíkurborg,Seltjarnarnesbær</v>
      </c>
      <c r="E4383" t="str">
        <f>VLOOKUP(Oliusala[[#This Row],[postnumer]],Sveitarfelog[#All],5,FALSE)</f>
        <v>Höfuðborgarsvæðið</v>
      </c>
      <c r="F4383" t="s">
        <v>29</v>
      </c>
      <c r="G4383" t="s">
        <v>24</v>
      </c>
      <c r="H4383" t="s">
        <v>58</v>
      </c>
      <c r="I4383" s="1">
        <v>2367837</v>
      </c>
      <c r="J4383" s="2">
        <f>VLOOKUP(Oliusala[[#This Row],[tegund]],Tegundir!$B$2:$D$19,3,FALSE)*Oliusala[[#This Row],[magn]]/1000</f>
        <v>2048.179005</v>
      </c>
      <c r="K4383">
        <v>2013</v>
      </c>
      <c r="L4383" t="s">
        <v>19</v>
      </c>
      <c r="M4383" s="144" t="s">
        <v>59</v>
      </c>
      <c r="O4383" s="144" t="s">
        <v>1998</v>
      </c>
    </row>
    <row r="4384" spans="1:15" x14ac:dyDescent="0.2">
      <c r="A4384" t="s">
        <v>57</v>
      </c>
      <c r="B4384" s="144" t="s">
        <v>5</v>
      </c>
      <c r="C4384">
        <v>101</v>
      </c>
      <c r="D4384" t="str">
        <f>VLOOKUP(Oliusala[[#This Row],[postnumer]],Sveitarfelog[#All],4,FALSE)</f>
        <v>Garðabær,Hafnarfjarðarkaupstaður,Kópavogsbær,Reykjavíkurborg,Seltjarnarnesbær</v>
      </c>
      <c r="E4384" t="str">
        <f>VLOOKUP(Oliusala[[#This Row],[postnumer]],Sveitarfelog[#All],5,FALSE)</f>
        <v>Höfuðborgarsvæðið</v>
      </c>
      <c r="F4384" t="s">
        <v>30</v>
      </c>
      <c r="G4384" t="s">
        <v>24</v>
      </c>
      <c r="H4384" t="s">
        <v>58</v>
      </c>
      <c r="I4384" s="1">
        <v>265630</v>
      </c>
      <c r="J4384" s="2">
        <f>VLOOKUP(Oliusala[[#This Row],[tegund]],Tegundir!$B$2:$D$19,3,FALSE)*Oliusala[[#This Row],[magn]]/1000</f>
        <v>229.76995000000002</v>
      </c>
      <c r="K4384">
        <v>2013</v>
      </c>
      <c r="L4384" t="s">
        <v>19</v>
      </c>
      <c r="M4384" s="144" t="s">
        <v>59</v>
      </c>
      <c r="O4384" s="144" t="s">
        <v>1998</v>
      </c>
    </row>
    <row r="4385" spans="1:15" x14ac:dyDescent="0.2">
      <c r="A4385" t="s">
        <v>57</v>
      </c>
      <c r="B4385" s="144" t="s">
        <v>5</v>
      </c>
      <c r="C4385">
        <v>101</v>
      </c>
      <c r="D4385" t="str">
        <f>VLOOKUP(Oliusala[[#This Row],[postnumer]],Sveitarfelog[#All],4,FALSE)</f>
        <v>Garðabær,Hafnarfjarðarkaupstaður,Kópavogsbær,Reykjavíkurborg,Seltjarnarnesbær</v>
      </c>
      <c r="E4385" t="str">
        <f>VLOOKUP(Oliusala[[#This Row],[postnumer]],Sveitarfelog[#All],5,FALSE)</f>
        <v>Höfuðborgarsvæðið</v>
      </c>
      <c r="F4385" t="s">
        <v>24</v>
      </c>
      <c r="G4385" t="s">
        <v>24</v>
      </c>
      <c r="H4385" t="s">
        <v>58</v>
      </c>
      <c r="I4385" s="1">
        <v>326246</v>
      </c>
      <c r="J4385" s="2">
        <f>VLOOKUP(Oliusala[[#This Row],[tegund]],Tegundir!$B$2:$D$19,3,FALSE)*Oliusala[[#This Row],[magn]]/1000</f>
        <v>282.20278999999999</v>
      </c>
      <c r="K4385">
        <v>2013</v>
      </c>
      <c r="L4385" t="s">
        <v>18</v>
      </c>
      <c r="M4385" s="144" t="s">
        <v>59</v>
      </c>
    </row>
    <row r="4386" spans="1:15" x14ac:dyDescent="0.2">
      <c r="A4386" t="s">
        <v>57</v>
      </c>
      <c r="B4386" s="144" t="s">
        <v>5</v>
      </c>
      <c r="C4386">
        <v>101</v>
      </c>
      <c r="D4386" t="str">
        <f>VLOOKUP(Oliusala[[#This Row],[postnumer]],Sveitarfelog[#All],4,FALSE)</f>
        <v>Garðabær,Hafnarfjarðarkaupstaður,Kópavogsbær,Reykjavíkurborg,Seltjarnarnesbær</v>
      </c>
      <c r="E4386" t="str">
        <f>VLOOKUP(Oliusala[[#This Row],[postnumer]],Sveitarfelog[#All],5,FALSE)</f>
        <v>Höfuðborgarsvæðið</v>
      </c>
      <c r="F4386" t="s">
        <v>29</v>
      </c>
      <c r="G4386" t="s">
        <v>24</v>
      </c>
      <c r="H4386" t="s">
        <v>58</v>
      </c>
      <c r="I4386" s="1">
        <v>2393113</v>
      </c>
      <c r="J4386" s="2">
        <f>VLOOKUP(Oliusala[[#This Row],[tegund]],Tegundir!$B$2:$D$19,3,FALSE)*Oliusala[[#This Row],[magn]]/1000</f>
        <v>2070.0427449999997</v>
      </c>
      <c r="K4386">
        <v>2013</v>
      </c>
      <c r="L4386" t="s">
        <v>19</v>
      </c>
      <c r="M4386" s="144" t="s">
        <v>59</v>
      </c>
      <c r="O4386" s="144" t="s">
        <v>1998</v>
      </c>
    </row>
    <row r="4387" spans="1:15" x14ac:dyDescent="0.2">
      <c r="A4387" t="s">
        <v>57</v>
      </c>
      <c r="B4387" s="144" t="s">
        <v>5</v>
      </c>
      <c r="C4387">
        <v>101</v>
      </c>
      <c r="D4387" t="str">
        <f>VLOOKUP(Oliusala[[#This Row],[postnumer]],Sveitarfelog[#All],4,FALSE)</f>
        <v>Garðabær,Hafnarfjarðarkaupstaður,Kópavogsbær,Reykjavíkurborg,Seltjarnarnesbær</v>
      </c>
      <c r="E4387" t="str">
        <f>VLOOKUP(Oliusala[[#This Row],[postnumer]],Sveitarfelog[#All],5,FALSE)</f>
        <v>Höfuðborgarsvæðið</v>
      </c>
      <c r="F4387" t="s">
        <v>30</v>
      </c>
      <c r="G4387" t="s">
        <v>24</v>
      </c>
      <c r="H4387" t="s">
        <v>58</v>
      </c>
      <c r="I4387" s="1">
        <v>357388</v>
      </c>
      <c r="J4387" s="2">
        <f>VLOOKUP(Oliusala[[#This Row],[tegund]],Tegundir!$B$2:$D$19,3,FALSE)*Oliusala[[#This Row],[magn]]/1000</f>
        <v>309.14062000000001</v>
      </c>
      <c r="K4387">
        <v>2013</v>
      </c>
      <c r="L4387" t="s">
        <v>19</v>
      </c>
      <c r="M4387" s="144" t="s">
        <v>59</v>
      </c>
      <c r="O4387" s="144" t="s">
        <v>1998</v>
      </c>
    </row>
    <row r="4388" spans="1:15" x14ac:dyDescent="0.2">
      <c r="A4388" t="s">
        <v>63</v>
      </c>
      <c r="B4388" s="144" t="s">
        <v>5</v>
      </c>
      <c r="C4388">
        <v>101</v>
      </c>
      <c r="D4388" t="str">
        <f>VLOOKUP(Oliusala[[#This Row],[postnumer]],Sveitarfelog[#All],4,FALSE)</f>
        <v>Garðabær,Hafnarfjarðarkaupstaður,Kópavogsbær,Reykjavíkurborg,Seltjarnarnesbær</v>
      </c>
      <c r="E4388" t="str">
        <f>VLOOKUP(Oliusala[[#This Row],[postnumer]],Sveitarfelog[#All],5,FALSE)</f>
        <v>Höfuðborgarsvæðið</v>
      </c>
      <c r="F4388" t="s">
        <v>24</v>
      </c>
      <c r="G4388" t="s">
        <v>24</v>
      </c>
      <c r="H4388" t="s">
        <v>58</v>
      </c>
      <c r="I4388" s="1">
        <v>6467743</v>
      </c>
      <c r="J4388" s="2">
        <f>VLOOKUP(Oliusala[[#This Row],[tegund]],Tegundir!$B$2:$D$19,3,FALSE)*Oliusala[[#This Row],[magn]]/1000</f>
        <v>5594.5976950000004</v>
      </c>
      <c r="K4388">
        <v>2013</v>
      </c>
      <c r="L4388" t="s">
        <v>18</v>
      </c>
      <c r="M4388" s="144" t="s">
        <v>59</v>
      </c>
    </row>
    <row r="4389" spans="1:15" x14ac:dyDescent="0.2">
      <c r="A4389" t="s">
        <v>63</v>
      </c>
      <c r="B4389" s="144" t="s">
        <v>5</v>
      </c>
      <c r="C4389">
        <v>101</v>
      </c>
      <c r="D4389" t="str">
        <f>VLOOKUP(Oliusala[[#This Row],[postnumer]],Sveitarfelog[#All],4,FALSE)</f>
        <v>Garðabær,Hafnarfjarðarkaupstaður,Kópavogsbær,Reykjavíkurborg,Seltjarnarnesbær</v>
      </c>
      <c r="E4389" t="str">
        <f>VLOOKUP(Oliusala[[#This Row],[postnumer]],Sveitarfelog[#All],5,FALSE)</f>
        <v>Höfuðborgarsvæðið</v>
      </c>
      <c r="F4389" t="s">
        <v>24</v>
      </c>
      <c r="G4389" t="s">
        <v>24</v>
      </c>
      <c r="H4389" t="s">
        <v>58</v>
      </c>
      <c r="I4389" s="1">
        <v>1228830</v>
      </c>
      <c r="J4389" s="2">
        <f>VLOOKUP(Oliusala[[#This Row],[tegund]],Tegundir!$B$2:$D$19,3,FALSE)*Oliusala[[#This Row],[magn]]/1000</f>
        <v>1062.93795</v>
      </c>
      <c r="K4389">
        <v>2013</v>
      </c>
      <c r="L4389" t="s">
        <v>18</v>
      </c>
      <c r="M4389" s="144" t="s">
        <v>59</v>
      </c>
    </row>
    <row r="4390" spans="1:15" x14ac:dyDescent="0.2">
      <c r="A4390" t="s">
        <v>63</v>
      </c>
      <c r="B4390" s="144" t="s">
        <v>5</v>
      </c>
      <c r="C4390">
        <v>101</v>
      </c>
      <c r="D4390" t="str">
        <f>VLOOKUP(Oliusala[[#This Row],[postnumer]],Sveitarfelog[#All],4,FALSE)</f>
        <v>Garðabær,Hafnarfjarðarkaupstaður,Kópavogsbær,Reykjavíkurborg,Seltjarnarnesbær</v>
      </c>
      <c r="E4390" t="str">
        <f>VLOOKUP(Oliusala[[#This Row],[postnumer]],Sveitarfelog[#All],5,FALSE)</f>
        <v>Höfuðborgarsvæðið</v>
      </c>
      <c r="F4390" t="s">
        <v>24</v>
      </c>
      <c r="G4390" t="s">
        <v>24</v>
      </c>
      <c r="H4390" t="s">
        <v>58</v>
      </c>
      <c r="I4390" s="1">
        <v>634199</v>
      </c>
      <c r="J4390" s="2">
        <f>VLOOKUP(Oliusala[[#This Row],[tegund]],Tegundir!$B$2:$D$19,3,FALSE)*Oliusala[[#This Row],[magn]]/1000</f>
        <v>548.58213499999999</v>
      </c>
      <c r="K4390">
        <v>2013</v>
      </c>
      <c r="L4390" t="s">
        <v>18</v>
      </c>
      <c r="M4390" s="144" t="s">
        <v>59</v>
      </c>
    </row>
    <row r="4391" spans="1:15" x14ac:dyDescent="0.2">
      <c r="A4391" t="s">
        <v>63</v>
      </c>
      <c r="B4391" s="144" t="s">
        <v>5</v>
      </c>
      <c r="C4391">
        <v>101</v>
      </c>
      <c r="D4391" t="str">
        <f>VLOOKUP(Oliusala[[#This Row],[postnumer]],Sveitarfelog[#All],4,FALSE)</f>
        <v>Garðabær,Hafnarfjarðarkaupstaður,Kópavogsbær,Reykjavíkurborg,Seltjarnarnesbær</v>
      </c>
      <c r="E4391" t="str">
        <f>VLOOKUP(Oliusala[[#This Row],[postnumer]],Sveitarfelog[#All],5,FALSE)</f>
        <v>Höfuðborgarsvæðið</v>
      </c>
      <c r="F4391" t="s">
        <v>24</v>
      </c>
      <c r="G4391" t="s">
        <v>24</v>
      </c>
      <c r="H4391" t="s">
        <v>58</v>
      </c>
      <c r="I4391" s="1">
        <v>101499</v>
      </c>
      <c r="J4391" s="2">
        <f>VLOOKUP(Oliusala[[#This Row],[tegund]],Tegundir!$B$2:$D$19,3,FALSE)*Oliusala[[#This Row],[magn]]/1000</f>
        <v>87.796634999999995</v>
      </c>
      <c r="K4391">
        <v>2013</v>
      </c>
      <c r="L4391" t="s">
        <v>18</v>
      </c>
      <c r="M4391" s="144" t="s">
        <v>59</v>
      </c>
    </row>
    <row r="4392" spans="1:15" x14ac:dyDescent="0.2">
      <c r="A4392" t="s">
        <v>63</v>
      </c>
      <c r="B4392" s="144" t="s">
        <v>5</v>
      </c>
      <c r="C4392">
        <v>101</v>
      </c>
      <c r="D4392" t="str">
        <f>VLOOKUP(Oliusala[[#This Row],[postnumer]],Sveitarfelog[#All],4,FALSE)</f>
        <v>Garðabær,Hafnarfjarðarkaupstaður,Kópavogsbær,Reykjavíkurborg,Seltjarnarnesbær</v>
      </c>
      <c r="E4392" t="str">
        <f>VLOOKUP(Oliusala[[#This Row],[postnumer]],Sveitarfelog[#All],5,FALSE)</f>
        <v>Höfuðborgarsvæðið</v>
      </c>
      <c r="F4392" t="s">
        <v>24</v>
      </c>
      <c r="G4392" t="s">
        <v>24</v>
      </c>
      <c r="H4392" t="s">
        <v>58</v>
      </c>
      <c r="I4392" s="1">
        <v>1560514</v>
      </c>
      <c r="J4392" s="2">
        <f>VLOOKUP(Oliusala[[#This Row],[tegund]],Tegundir!$B$2:$D$19,3,FALSE)*Oliusala[[#This Row],[magn]]/1000</f>
        <v>1349.8446100000001</v>
      </c>
      <c r="K4392">
        <v>2013</v>
      </c>
      <c r="L4392" t="s">
        <v>18</v>
      </c>
      <c r="M4392" s="144" t="s">
        <v>59</v>
      </c>
    </row>
    <row r="4393" spans="1:15" x14ac:dyDescent="0.2">
      <c r="A4393" t="s">
        <v>63</v>
      </c>
      <c r="B4393" s="144" t="s">
        <v>5</v>
      </c>
      <c r="C4393">
        <v>101</v>
      </c>
      <c r="D4393" t="str">
        <f>VLOOKUP(Oliusala[[#This Row],[postnumer]],Sveitarfelog[#All],4,FALSE)</f>
        <v>Garðabær,Hafnarfjarðarkaupstaður,Kópavogsbær,Reykjavíkurborg,Seltjarnarnesbær</v>
      </c>
      <c r="E4393" t="str">
        <f>VLOOKUP(Oliusala[[#This Row],[postnumer]],Sveitarfelog[#All],5,FALSE)</f>
        <v>Höfuðborgarsvæðið</v>
      </c>
      <c r="F4393" t="s">
        <v>24</v>
      </c>
      <c r="G4393" t="s">
        <v>24</v>
      </c>
      <c r="H4393" t="s">
        <v>58</v>
      </c>
      <c r="I4393" s="1">
        <v>910415</v>
      </c>
      <c r="J4393" s="2">
        <f>VLOOKUP(Oliusala[[#This Row],[tegund]],Tegundir!$B$2:$D$19,3,FALSE)*Oliusala[[#This Row],[magn]]/1000</f>
        <v>787.50897499999996</v>
      </c>
      <c r="K4393">
        <v>2013</v>
      </c>
      <c r="L4393" t="s">
        <v>18</v>
      </c>
      <c r="M4393" s="144" t="s">
        <v>59</v>
      </c>
    </row>
    <row r="4394" spans="1:15" x14ac:dyDescent="0.2">
      <c r="A4394" t="s">
        <v>63</v>
      </c>
      <c r="B4394" s="144" t="s">
        <v>5</v>
      </c>
      <c r="C4394">
        <v>101</v>
      </c>
      <c r="D4394" t="str">
        <f>VLOOKUP(Oliusala[[#This Row],[postnumer]],Sveitarfelog[#All],4,FALSE)</f>
        <v>Garðabær,Hafnarfjarðarkaupstaður,Kópavogsbær,Reykjavíkurborg,Seltjarnarnesbær</v>
      </c>
      <c r="E4394" t="str">
        <f>VLOOKUP(Oliusala[[#This Row],[postnumer]],Sveitarfelog[#All],5,FALSE)</f>
        <v>Höfuðborgarsvæðið</v>
      </c>
      <c r="F4394" t="s">
        <v>24</v>
      </c>
      <c r="G4394" t="s">
        <v>24</v>
      </c>
      <c r="H4394" t="s">
        <v>58</v>
      </c>
      <c r="I4394" s="1">
        <v>346751</v>
      </c>
      <c r="J4394" s="2">
        <f>VLOOKUP(Oliusala[[#This Row],[tegund]],Tegundir!$B$2:$D$19,3,FALSE)*Oliusala[[#This Row],[magn]]/1000</f>
        <v>299.939615</v>
      </c>
      <c r="K4394">
        <v>2013</v>
      </c>
      <c r="L4394" t="s">
        <v>18</v>
      </c>
      <c r="M4394" s="144" t="s">
        <v>59</v>
      </c>
    </row>
    <row r="4395" spans="1:15" x14ac:dyDescent="0.2">
      <c r="A4395" t="s">
        <v>63</v>
      </c>
      <c r="B4395" s="144" t="s">
        <v>5</v>
      </c>
      <c r="C4395">
        <v>101</v>
      </c>
      <c r="D4395" t="str">
        <f>VLOOKUP(Oliusala[[#This Row],[postnumer]],Sveitarfelog[#All],4,FALSE)</f>
        <v>Garðabær,Hafnarfjarðarkaupstaður,Kópavogsbær,Reykjavíkurborg,Seltjarnarnesbær</v>
      </c>
      <c r="E4395" t="str">
        <f>VLOOKUP(Oliusala[[#This Row],[postnumer]],Sveitarfelog[#All],5,FALSE)</f>
        <v>Höfuðborgarsvæðið</v>
      </c>
      <c r="F4395" t="s">
        <v>24</v>
      </c>
      <c r="G4395" t="s">
        <v>24</v>
      </c>
      <c r="H4395" t="s">
        <v>58</v>
      </c>
      <c r="I4395" s="1">
        <v>261387</v>
      </c>
      <c r="J4395" s="2">
        <f>VLOOKUP(Oliusala[[#This Row],[tegund]],Tegundir!$B$2:$D$19,3,FALSE)*Oliusala[[#This Row],[magn]]/1000</f>
        <v>226.09975500000002</v>
      </c>
      <c r="K4395">
        <v>2013</v>
      </c>
      <c r="L4395" t="s">
        <v>18</v>
      </c>
      <c r="M4395" s="144" t="s">
        <v>59</v>
      </c>
    </row>
    <row r="4396" spans="1:15" x14ac:dyDescent="0.2">
      <c r="A4396" t="s">
        <v>63</v>
      </c>
      <c r="B4396" s="144" t="s">
        <v>5</v>
      </c>
      <c r="C4396">
        <v>101</v>
      </c>
      <c r="D4396" t="str">
        <f>VLOOKUP(Oliusala[[#This Row],[postnumer]],Sveitarfelog[#All],4,FALSE)</f>
        <v>Garðabær,Hafnarfjarðarkaupstaður,Kópavogsbær,Reykjavíkurborg,Seltjarnarnesbær</v>
      </c>
      <c r="E4396" t="str">
        <f>VLOOKUP(Oliusala[[#This Row],[postnumer]],Sveitarfelog[#All],5,FALSE)</f>
        <v>Höfuðborgarsvæðið</v>
      </c>
      <c r="F4396" t="s">
        <v>24</v>
      </c>
      <c r="G4396" t="s">
        <v>24</v>
      </c>
      <c r="H4396" t="s">
        <v>58</v>
      </c>
      <c r="I4396" s="1">
        <v>420802</v>
      </c>
      <c r="J4396" s="2">
        <f>VLOOKUP(Oliusala[[#This Row],[tegund]],Tegundir!$B$2:$D$19,3,FALSE)*Oliusala[[#This Row],[magn]]/1000</f>
        <v>363.99372999999997</v>
      </c>
      <c r="K4396">
        <v>2013</v>
      </c>
      <c r="L4396" t="s">
        <v>18</v>
      </c>
      <c r="M4396" s="144" t="s">
        <v>59</v>
      </c>
    </row>
    <row r="4397" spans="1:15" x14ac:dyDescent="0.2">
      <c r="A4397" t="s">
        <v>63</v>
      </c>
      <c r="B4397" s="144" t="s">
        <v>5</v>
      </c>
      <c r="C4397">
        <v>101</v>
      </c>
      <c r="D4397" t="str">
        <f>VLOOKUP(Oliusala[[#This Row],[postnumer]],Sveitarfelog[#All],4,FALSE)</f>
        <v>Garðabær,Hafnarfjarðarkaupstaður,Kópavogsbær,Reykjavíkurborg,Seltjarnarnesbær</v>
      </c>
      <c r="E4397" t="str">
        <f>VLOOKUP(Oliusala[[#This Row],[postnumer]],Sveitarfelog[#All],5,FALSE)</f>
        <v>Höfuðborgarsvæðið</v>
      </c>
      <c r="F4397" t="s">
        <v>24</v>
      </c>
      <c r="G4397" t="s">
        <v>24</v>
      </c>
      <c r="H4397" t="s">
        <v>58</v>
      </c>
      <c r="I4397" s="1">
        <v>1389432</v>
      </c>
      <c r="J4397" s="2">
        <f>VLOOKUP(Oliusala[[#This Row],[tegund]],Tegundir!$B$2:$D$19,3,FALSE)*Oliusala[[#This Row],[magn]]/1000</f>
        <v>1201.8586799999998</v>
      </c>
      <c r="K4397">
        <v>2013</v>
      </c>
      <c r="L4397" t="s">
        <v>18</v>
      </c>
      <c r="M4397" s="144" t="s">
        <v>59</v>
      </c>
    </row>
    <row r="4398" spans="1:15" x14ac:dyDescent="0.2">
      <c r="A4398" t="s">
        <v>63</v>
      </c>
      <c r="B4398" s="144" t="s">
        <v>5</v>
      </c>
      <c r="C4398">
        <v>101</v>
      </c>
      <c r="D4398" t="str">
        <f>VLOOKUP(Oliusala[[#This Row],[postnumer]],Sveitarfelog[#All],4,FALSE)</f>
        <v>Garðabær,Hafnarfjarðarkaupstaður,Kópavogsbær,Reykjavíkurborg,Seltjarnarnesbær</v>
      </c>
      <c r="E4398" t="str">
        <f>VLOOKUP(Oliusala[[#This Row],[postnumer]],Sveitarfelog[#All],5,FALSE)</f>
        <v>Höfuðborgarsvæðið</v>
      </c>
      <c r="F4398" t="s">
        <v>24</v>
      </c>
      <c r="G4398" t="s">
        <v>24</v>
      </c>
      <c r="H4398" t="s">
        <v>58</v>
      </c>
      <c r="I4398" s="1">
        <v>1729058</v>
      </c>
      <c r="J4398" s="2">
        <f>VLOOKUP(Oliusala[[#This Row],[tegund]],Tegundir!$B$2:$D$19,3,FALSE)*Oliusala[[#This Row],[magn]]/1000</f>
        <v>1495.63517</v>
      </c>
      <c r="K4398">
        <v>2013</v>
      </c>
      <c r="L4398" t="s">
        <v>18</v>
      </c>
      <c r="M4398" s="144" t="s">
        <v>59</v>
      </c>
    </row>
    <row r="4399" spans="1:15" x14ac:dyDescent="0.2">
      <c r="A4399" t="s">
        <v>63</v>
      </c>
      <c r="B4399" s="144" t="s">
        <v>5</v>
      </c>
      <c r="C4399">
        <v>101</v>
      </c>
      <c r="D4399" t="str">
        <f>VLOOKUP(Oliusala[[#This Row],[postnumer]],Sveitarfelog[#All],4,FALSE)</f>
        <v>Garðabær,Hafnarfjarðarkaupstaður,Kópavogsbær,Reykjavíkurborg,Seltjarnarnesbær</v>
      </c>
      <c r="E4399" t="str">
        <f>VLOOKUP(Oliusala[[#This Row],[postnumer]],Sveitarfelog[#All],5,FALSE)</f>
        <v>Höfuðborgarsvæðið</v>
      </c>
      <c r="F4399" t="s">
        <v>24</v>
      </c>
      <c r="G4399" t="s">
        <v>24</v>
      </c>
      <c r="H4399" t="s">
        <v>58</v>
      </c>
      <c r="I4399" s="1">
        <v>378694</v>
      </c>
      <c r="J4399" s="2">
        <f>VLOOKUP(Oliusala[[#This Row],[tegund]],Tegundir!$B$2:$D$19,3,FALSE)*Oliusala[[#This Row],[magn]]/1000</f>
        <v>327.57031000000001</v>
      </c>
      <c r="K4399">
        <v>2013</v>
      </c>
      <c r="L4399" t="s">
        <v>18</v>
      </c>
      <c r="M4399" s="144" t="s">
        <v>59</v>
      </c>
    </row>
    <row r="4400" spans="1:15" x14ac:dyDescent="0.2">
      <c r="A4400" t="s">
        <v>63</v>
      </c>
      <c r="B4400" s="144" t="s">
        <v>5</v>
      </c>
      <c r="C4400">
        <v>101</v>
      </c>
      <c r="D4400" t="str">
        <f>VLOOKUP(Oliusala[[#This Row],[postnumer]],Sveitarfelog[#All],4,FALSE)</f>
        <v>Garðabær,Hafnarfjarðarkaupstaður,Kópavogsbær,Reykjavíkurborg,Seltjarnarnesbær</v>
      </c>
      <c r="E4400" t="str">
        <f>VLOOKUP(Oliusala[[#This Row],[postnumer]],Sveitarfelog[#All],5,FALSE)</f>
        <v>Höfuðborgarsvæðið</v>
      </c>
      <c r="F4400" t="s">
        <v>24</v>
      </c>
      <c r="G4400" t="s">
        <v>24</v>
      </c>
      <c r="H4400" t="s">
        <v>58</v>
      </c>
      <c r="I4400" s="1">
        <v>15969522</v>
      </c>
      <c r="J4400" s="2">
        <f>VLOOKUP(Oliusala[[#This Row],[tegund]],Tegundir!$B$2:$D$19,3,FALSE)*Oliusala[[#This Row],[magn]]/1000</f>
        <v>13813.63653</v>
      </c>
      <c r="K4400">
        <v>2013</v>
      </c>
      <c r="L4400" t="s">
        <v>18</v>
      </c>
      <c r="M4400" s="144" t="s">
        <v>59</v>
      </c>
    </row>
    <row r="4401" spans="1:15" x14ac:dyDescent="0.2">
      <c r="A4401" t="s">
        <v>63</v>
      </c>
      <c r="B4401" s="144" t="s">
        <v>5</v>
      </c>
      <c r="C4401">
        <v>101</v>
      </c>
      <c r="D4401" t="str">
        <f>VLOOKUP(Oliusala[[#This Row],[postnumer]],Sveitarfelog[#All],4,FALSE)</f>
        <v>Garðabær,Hafnarfjarðarkaupstaður,Kópavogsbær,Reykjavíkurborg,Seltjarnarnesbær</v>
      </c>
      <c r="E4401" t="str">
        <f>VLOOKUP(Oliusala[[#This Row],[postnumer]],Sveitarfelog[#All],5,FALSE)</f>
        <v>Höfuðborgarsvæðið</v>
      </c>
      <c r="F4401" t="s">
        <v>24</v>
      </c>
      <c r="G4401" t="s">
        <v>24</v>
      </c>
      <c r="H4401" t="s">
        <v>58</v>
      </c>
      <c r="I4401" s="1">
        <v>98351</v>
      </c>
      <c r="J4401" s="2">
        <f>VLOOKUP(Oliusala[[#This Row],[tegund]],Tegundir!$B$2:$D$19,3,FALSE)*Oliusala[[#This Row],[magn]]/1000</f>
        <v>85.073615000000004</v>
      </c>
      <c r="K4401">
        <v>2013</v>
      </c>
      <c r="L4401" t="s">
        <v>18</v>
      </c>
      <c r="M4401" s="144" t="s">
        <v>59</v>
      </c>
    </row>
    <row r="4402" spans="1:15" x14ac:dyDescent="0.2">
      <c r="A4402" t="s">
        <v>63</v>
      </c>
      <c r="B4402" s="144" t="s">
        <v>5</v>
      </c>
      <c r="C4402">
        <v>101</v>
      </c>
      <c r="D4402" t="str">
        <f>VLOOKUP(Oliusala[[#This Row],[postnumer]],Sveitarfelog[#All],4,FALSE)</f>
        <v>Garðabær,Hafnarfjarðarkaupstaður,Kópavogsbær,Reykjavíkurborg,Seltjarnarnesbær</v>
      </c>
      <c r="E4402" t="str">
        <f>VLOOKUP(Oliusala[[#This Row],[postnumer]],Sveitarfelog[#All],5,FALSE)</f>
        <v>Höfuðborgarsvæðið</v>
      </c>
      <c r="F4402" t="s">
        <v>24</v>
      </c>
      <c r="G4402" t="s">
        <v>24</v>
      </c>
      <c r="H4402" t="s">
        <v>58</v>
      </c>
      <c r="I4402" s="1">
        <v>708198</v>
      </c>
      <c r="J4402" s="2">
        <f>VLOOKUP(Oliusala[[#This Row],[tegund]],Tegundir!$B$2:$D$19,3,FALSE)*Oliusala[[#This Row],[magn]]/1000</f>
        <v>612.59127000000001</v>
      </c>
      <c r="K4402">
        <v>2013</v>
      </c>
      <c r="L4402" t="s">
        <v>18</v>
      </c>
      <c r="M4402" s="144" t="s">
        <v>59</v>
      </c>
    </row>
    <row r="4403" spans="1:15" x14ac:dyDescent="0.2">
      <c r="A4403" t="s">
        <v>63</v>
      </c>
      <c r="B4403" s="144" t="s">
        <v>5</v>
      </c>
      <c r="C4403">
        <v>101</v>
      </c>
      <c r="D4403" t="str">
        <f>VLOOKUP(Oliusala[[#This Row],[postnumer]],Sveitarfelog[#All],4,FALSE)</f>
        <v>Garðabær,Hafnarfjarðarkaupstaður,Kópavogsbær,Reykjavíkurborg,Seltjarnarnesbær</v>
      </c>
      <c r="E4403" t="str">
        <f>VLOOKUP(Oliusala[[#This Row],[postnumer]],Sveitarfelog[#All],5,FALSE)</f>
        <v>Höfuðborgarsvæðið</v>
      </c>
      <c r="F4403" t="s">
        <v>24</v>
      </c>
      <c r="G4403" t="s">
        <v>24</v>
      </c>
      <c r="H4403" t="s">
        <v>58</v>
      </c>
      <c r="I4403" s="1">
        <v>389860</v>
      </c>
      <c r="J4403" s="2">
        <f>VLOOKUP(Oliusala[[#This Row],[tegund]],Tegundir!$B$2:$D$19,3,FALSE)*Oliusala[[#This Row],[magn]]/1000</f>
        <v>337.22890000000001</v>
      </c>
      <c r="K4403">
        <v>2013</v>
      </c>
      <c r="L4403" t="s">
        <v>18</v>
      </c>
      <c r="M4403" s="144" t="s">
        <v>59</v>
      </c>
    </row>
    <row r="4404" spans="1:15" x14ac:dyDescent="0.2">
      <c r="A4404" t="s">
        <v>63</v>
      </c>
      <c r="B4404" s="144" t="s">
        <v>5</v>
      </c>
      <c r="C4404">
        <v>101</v>
      </c>
      <c r="D4404" t="str">
        <f>VLOOKUP(Oliusala[[#This Row],[postnumer]],Sveitarfelog[#All],4,FALSE)</f>
        <v>Garðabær,Hafnarfjarðarkaupstaður,Kópavogsbær,Reykjavíkurborg,Seltjarnarnesbær</v>
      </c>
      <c r="E4404" t="str">
        <f>VLOOKUP(Oliusala[[#This Row],[postnumer]],Sveitarfelog[#All],5,FALSE)</f>
        <v>Höfuðborgarsvæðið</v>
      </c>
      <c r="F4404" t="s">
        <v>24</v>
      </c>
      <c r="G4404" t="s">
        <v>24</v>
      </c>
      <c r="H4404" t="s">
        <v>58</v>
      </c>
      <c r="I4404" s="1">
        <v>666531</v>
      </c>
      <c r="J4404" s="2">
        <f>VLOOKUP(Oliusala[[#This Row],[tegund]],Tegundir!$B$2:$D$19,3,FALSE)*Oliusala[[#This Row],[magn]]/1000</f>
        <v>576.54931499999998</v>
      </c>
      <c r="K4404">
        <v>2013</v>
      </c>
      <c r="L4404" t="s">
        <v>18</v>
      </c>
      <c r="M4404" s="144" t="s">
        <v>59</v>
      </c>
    </row>
    <row r="4405" spans="1:15" x14ac:dyDescent="0.2">
      <c r="A4405" t="s">
        <v>63</v>
      </c>
      <c r="B4405" s="144" t="s">
        <v>5</v>
      </c>
      <c r="C4405">
        <v>101</v>
      </c>
      <c r="D4405" t="str">
        <f>VLOOKUP(Oliusala[[#This Row],[postnumer]],Sveitarfelog[#All],4,FALSE)</f>
        <v>Garðabær,Hafnarfjarðarkaupstaður,Kópavogsbær,Reykjavíkurborg,Seltjarnarnesbær</v>
      </c>
      <c r="E4405" t="str">
        <f>VLOOKUP(Oliusala[[#This Row],[postnumer]],Sveitarfelog[#All],5,FALSE)</f>
        <v>Höfuðborgarsvæðið</v>
      </c>
      <c r="F4405" t="s">
        <v>24</v>
      </c>
      <c r="G4405" t="s">
        <v>24</v>
      </c>
      <c r="H4405" t="s">
        <v>58</v>
      </c>
      <c r="I4405" s="1">
        <v>169388</v>
      </c>
      <c r="J4405" s="2">
        <f>VLOOKUP(Oliusala[[#This Row],[tegund]],Tegundir!$B$2:$D$19,3,FALSE)*Oliusala[[#This Row],[magn]]/1000</f>
        <v>146.52062000000001</v>
      </c>
      <c r="K4405">
        <v>2013</v>
      </c>
      <c r="L4405" t="s">
        <v>18</v>
      </c>
      <c r="M4405" s="144" t="s">
        <v>59</v>
      </c>
    </row>
    <row r="4406" spans="1:15" x14ac:dyDescent="0.2">
      <c r="A4406" t="s">
        <v>63</v>
      </c>
      <c r="B4406" s="144" t="s">
        <v>5</v>
      </c>
      <c r="C4406">
        <v>101</v>
      </c>
      <c r="D4406" t="str">
        <f>VLOOKUP(Oliusala[[#This Row],[postnumer]],Sveitarfelog[#All],4,FALSE)</f>
        <v>Garðabær,Hafnarfjarðarkaupstaður,Kópavogsbær,Reykjavíkurborg,Seltjarnarnesbær</v>
      </c>
      <c r="E4406" t="str">
        <f>VLOOKUP(Oliusala[[#This Row],[postnumer]],Sveitarfelog[#All],5,FALSE)</f>
        <v>Höfuðborgarsvæðið</v>
      </c>
      <c r="F4406" t="s">
        <v>24</v>
      </c>
      <c r="G4406" t="s">
        <v>24</v>
      </c>
      <c r="H4406" t="s">
        <v>58</v>
      </c>
      <c r="I4406" s="1">
        <v>224778</v>
      </c>
      <c r="J4406" s="2">
        <f>VLOOKUP(Oliusala[[#This Row],[tegund]],Tegundir!$B$2:$D$19,3,FALSE)*Oliusala[[#This Row],[magn]]/1000</f>
        <v>194.43297000000001</v>
      </c>
      <c r="K4406">
        <v>2013</v>
      </c>
      <c r="L4406" t="s">
        <v>18</v>
      </c>
      <c r="M4406" s="144" t="s">
        <v>59</v>
      </c>
    </row>
    <row r="4407" spans="1:15" x14ac:dyDescent="0.2">
      <c r="A4407" t="s">
        <v>63</v>
      </c>
      <c r="B4407" s="144" t="s">
        <v>5</v>
      </c>
      <c r="C4407">
        <v>101</v>
      </c>
      <c r="D4407" t="str">
        <f>VLOOKUP(Oliusala[[#This Row],[postnumer]],Sveitarfelog[#All],4,FALSE)</f>
        <v>Garðabær,Hafnarfjarðarkaupstaður,Kópavogsbær,Reykjavíkurborg,Seltjarnarnesbær</v>
      </c>
      <c r="E4407" t="str">
        <f>VLOOKUP(Oliusala[[#This Row],[postnumer]],Sveitarfelog[#All],5,FALSE)</f>
        <v>Höfuðborgarsvæðið</v>
      </c>
      <c r="F4407" t="s">
        <v>24</v>
      </c>
      <c r="G4407" t="s">
        <v>24</v>
      </c>
      <c r="H4407" t="s">
        <v>58</v>
      </c>
      <c r="I4407" s="1">
        <v>202290</v>
      </c>
      <c r="J4407" s="2">
        <f>VLOOKUP(Oliusala[[#This Row],[tegund]],Tegundir!$B$2:$D$19,3,FALSE)*Oliusala[[#This Row],[magn]]/1000</f>
        <v>174.98085</v>
      </c>
      <c r="K4407">
        <v>2013</v>
      </c>
      <c r="L4407" t="s">
        <v>18</v>
      </c>
      <c r="M4407" s="144" t="s">
        <v>59</v>
      </c>
    </row>
    <row r="4408" spans="1:15" x14ac:dyDescent="0.2">
      <c r="A4408" t="s">
        <v>63</v>
      </c>
      <c r="B4408" s="144" t="s">
        <v>5</v>
      </c>
      <c r="C4408">
        <v>101</v>
      </c>
      <c r="D4408" t="str">
        <f>VLOOKUP(Oliusala[[#This Row],[postnumer]],Sveitarfelog[#All],4,FALSE)</f>
        <v>Garðabær,Hafnarfjarðarkaupstaður,Kópavogsbær,Reykjavíkurborg,Seltjarnarnesbær</v>
      </c>
      <c r="E4408" t="str">
        <f>VLOOKUP(Oliusala[[#This Row],[postnumer]],Sveitarfelog[#All],5,FALSE)</f>
        <v>Höfuðborgarsvæðið</v>
      </c>
      <c r="F4408" t="s">
        <v>24</v>
      </c>
      <c r="G4408" t="s">
        <v>24</v>
      </c>
      <c r="H4408" t="s">
        <v>58</v>
      </c>
      <c r="I4408" s="1">
        <v>147605</v>
      </c>
      <c r="J4408" s="2">
        <f>VLOOKUP(Oliusala[[#This Row],[tegund]],Tegundir!$B$2:$D$19,3,FALSE)*Oliusala[[#This Row],[magn]]/1000</f>
        <v>127.678325</v>
      </c>
      <c r="K4408">
        <v>2013</v>
      </c>
      <c r="L4408" t="s">
        <v>18</v>
      </c>
      <c r="M4408" s="144" t="s">
        <v>59</v>
      </c>
    </row>
    <row r="4409" spans="1:15" x14ac:dyDescent="0.2">
      <c r="A4409" t="s">
        <v>63</v>
      </c>
      <c r="B4409" s="144" t="s">
        <v>5</v>
      </c>
      <c r="C4409">
        <v>101</v>
      </c>
      <c r="D4409" t="str">
        <f>VLOOKUP(Oliusala[[#This Row],[postnumer]],Sveitarfelog[#All],4,FALSE)</f>
        <v>Garðabær,Hafnarfjarðarkaupstaður,Kópavogsbær,Reykjavíkurborg,Seltjarnarnesbær</v>
      </c>
      <c r="E4409" t="str">
        <f>VLOOKUP(Oliusala[[#This Row],[postnumer]],Sveitarfelog[#All],5,FALSE)</f>
        <v>Höfuðborgarsvæðið</v>
      </c>
      <c r="F4409" t="s">
        <v>24</v>
      </c>
      <c r="G4409" t="s">
        <v>24</v>
      </c>
      <c r="H4409" t="s">
        <v>58</v>
      </c>
      <c r="I4409" s="1">
        <v>360496</v>
      </c>
      <c r="J4409" s="2">
        <f>VLOOKUP(Oliusala[[#This Row],[tegund]],Tegundir!$B$2:$D$19,3,FALSE)*Oliusala[[#This Row],[magn]]/1000</f>
        <v>311.82903999999996</v>
      </c>
      <c r="K4409">
        <v>2013</v>
      </c>
      <c r="L4409" t="s">
        <v>18</v>
      </c>
      <c r="M4409" s="144" t="s">
        <v>59</v>
      </c>
    </row>
    <row r="4410" spans="1:15" x14ac:dyDescent="0.2">
      <c r="A4410" t="s">
        <v>63</v>
      </c>
      <c r="B4410" s="144" t="s">
        <v>5</v>
      </c>
      <c r="C4410">
        <v>101</v>
      </c>
      <c r="D4410" t="str">
        <f>VLOOKUP(Oliusala[[#This Row],[postnumer]],Sveitarfelog[#All],4,FALSE)</f>
        <v>Garðabær,Hafnarfjarðarkaupstaður,Kópavogsbær,Reykjavíkurborg,Seltjarnarnesbær</v>
      </c>
      <c r="E4410" t="str">
        <f>VLOOKUP(Oliusala[[#This Row],[postnumer]],Sveitarfelog[#All],5,FALSE)</f>
        <v>Höfuðborgarsvæðið</v>
      </c>
      <c r="F4410" t="s">
        <v>24</v>
      </c>
      <c r="G4410" t="s">
        <v>24</v>
      </c>
      <c r="H4410" t="s">
        <v>58</v>
      </c>
      <c r="I4410" s="1">
        <v>16890677</v>
      </c>
      <c r="J4410" s="2">
        <f>VLOOKUP(Oliusala[[#This Row],[tegund]],Tegundir!$B$2:$D$19,3,FALSE)*Oliusala[[#This Row],[magn]]/1000</f>
        <v>14610.435605000001</v>
      </c>
      <c r="K4410">
        <v>2013</v>
      </c>
      <c r="L4410" t="s">
        <v>18</v>
      </c>
      <c r="M4410" s="144" t="s">
        <v>59</v>
      </c>
    </row>
    <row r="4411" spans="1:15" x14ac:dyDescent="0.2">
      <c r="A4411" t="s">
        <v>63</v>
      </c>
      <c r="B4411" s="144" t="s">
        <v>5</v>
      </c>
      <c r="C4411">
        <v>101</v>
      </c>
      <c r="D4411" t="str">
        <f>VLOOKUP(Oliusala[[#This Row],[postnumer]],Sveitarfelog[#All],4,FALSE)</f>
        <v>Garðabær,Hafnarfjarðarkaupstaður,Kópavogsbær,Reykjavíkurborg,Seltjarnarnesbær</v>
      </c>
      <c r="E4411" t="str">
        <f>VLOOKUP(Oliusala[[#This Row],[postnumer]],Sveitarfelog[#All],5,FALSE)</f>
        <v>Höfuðborgarsvæðið</v>
      </c>
      <c r="F4411" t="s">
        <v>24</v>
      </c>
      <c r="G4411" t="s">
        <v>24</v>
      </c>
      <c r="H4411" t="s">
        <v>58</v>
      </c>
      <c r="I4411" s="1">
        <v>1123226</v>
      </c>
      <c r="J4411" s="2">
        <f>VLOOKUP(Oliusala[[#This Row],[tegund]],Tegundir!$B$2:$D$19,3,FALSE)*Oliusala[[#This Row],[magn]]/1000</f>
        <v>971.59049000000005</v>
      </c>
      <c r="K4411">
        <v>2013</v>
      </c>
      <c r="L4411" t="s">
        <v>18</v>
      </c>
      <c r="M4411" s="144" t="s">
        <v>59</v>
      </c>
    </row>
    <row r="4412" spans="1:15" x14ac:dyDescent="0.2">
      <c r="A4412" t="s">
        <v>63</v>
      </c>
      <c r="B4412" s="144" t="s">
        <v>5</v>
      </c>
      <c r="C4412">
        <v>101</v>
      </c>
      <c r="D4412" t="str">
        <f>VLOOKUP(Oliusala[[#This Row],[postnumer]],Sveitarfelog[#All],4,FALSE)</f>
        <v>Garðabær,Hafnarfjarðarkaupstaður,Kópavogsbær,Reykjavíkurborg,Seltjarnarnesbær</v>
      </c>
      <c r="E4412" t="str">
        <f>VLOOKUP(Oliusala[[#This Row],[postnumer]],Sveitarfelog[#All],5,FALSE)</f>
        <v>Höfuðborgarsvæðið</v>
      </c>
      <c r="F4412" t="s">
        <v>24</v>
      </c>
      <c r="G4412" t="s">
        <v>24</v>
      </c>
      <c r="H4412" t="s">
        <v>58</v>
      </c>
      <c r="I4412" s="1">
        <v>640660</v>
      </c>
      <c r="J4412" s="2">
        <f>VLOOKUP(Oliusala[[#This Row],[tegund]],Tegundir!$B$2:$D$19,3,FALSE)*Oliusala[[#This Row],[magn]]/1000</f>
        <v>554.17090000000007</v>
      </c>
      <c r="K4412">
        <v>2013</v>
      </c>
      <c r="L4412" t="s">
        <v>18</v>
      </c>
      <c r="M4412" s="144" t="s">
        <v>59</v>
      </c>
    </row>
    <row r="4413" spans="1:15" x14ac:dyDescent="0.2">
      <c r="A4413" t="s">
        <v>57</v>
      </c>
      <c r="B4413" s="144" t="s">
        <v>72</v>
      </c>
      <c r="C4413">
        <v>190</v>
      </c>
      <c r="D4413" t="str">
        <f>VLOOKUP(Oliusala[[#This Row],[postnumer]],Sveitarfelog[#All],4,FALSE)</f>
        <v>Sveitarfélagið Vogar</v>
      </c>
      <c r="E4413" t="str">
        <f>VLOOKUP(Oliusala[[#This Row],[postnumer]],Sveitarfelog[#All],5,FALSE)</f>
        <v>Suðurnes</v>
      </c>
      <c r="F4413" t="s">
        <v>25</v>
      </c>
      <c r="G4413" t="s">
        <v>24</v>
      </c>
      <c r="H4413" t="s">
        <v>58</v>
      </c>
      <c r="I4413" s="1">
        <v>2625</v>
      </c>
      <c r="J4413" s="2">
        <f>VLOOKUP(Oliusala[[#This Row],[tegund]],Tegundir!$B$2:$D$19,3,FALSE)*Oliusala[[#This Row],[magn]]/1000</f>
        <v>2.2706249999999999</v>
      </c>
      <c r="K4413">
        <v>2013</v>
      </c>
      <c r="L4413" t="s">
        <v>1955</v>
      </c>
      <c r="M4413" s="144" t="s">
        <v>59</v>
      </c>
    </row>
    <row r="4414" spans="1:15" x14ac:dyDescent="0.2">
      <c r="A4414" t="s">
        <v>57</v>
      </c>
      <c r="B4414" s="144" t="s">
        <v>72</v>
      </c>
      <c r="C4414">
        <v>190</v>
      </c>
      <c r="D4414" t="str">
        <f>VLOOKUP(Oliusala[[#This Row],[postnumer]],Sveitarfelog[#All],4,FALSE)</f>
        <v>Sveitarfélagið Vogar</v>
      </c>
      <c r="E4414" t="str">
        <f>VLOOKUP(Oliusala[[#This Row],[postnumer]],Sveitarfelog[#All],5,FALSE)</f>
        <v>Suðurnes</v>
      </c>
      <c r="F4414" t="s">
        <v>24</v>
      </c>
      <c r="G4414" t="s">
        <v>24</v>
      </c>
      <c r="H4414" t="s">
        <v>58</v>
      </c>
      <c r="I4414" s="1">
        <v>9375</v>
      </c>
      <c r="J4414" s="2">
        <f>VLOOKUP(Oliusala[[#This Row],[tegund]],Tegundir!$B$2:$D$19,3,FALSE)*Oliusala[[#This Row],[magn]]/1000</f>
        <v>8.109375</v>
      </c>
      <c r="K4414">
        <v>2013</v>
      </c>
      <c r="L4414" t="s">
        <v>18</v>
      </c>
      <c r="M4414" s="144" t="s">
        <v>59</v>
      </c>
    </row>
    <row r="4415" spans="1:15" x14ac:dyDescent="0.2">
      <c r="A4415" t="s">
        <v>57</v>
      </c>
      <c r="B4415" s="144" t="s">
        <v>72</v>
      </c>
      <c r="C4415">
        <v>190</v>
      </c>
      <c r="D4415" t="str">
        <f>VLOOKUP(Oliusala[[#This Row],[postnumer]],Sveitarfelog[#All],4,FALSE)</f>
        <v>Sveitarfélagið Vogar</v>
      </c>
      <c r="E4415" t="str">
        <f>VLOOKUP(Oliusala[[#This Row],[postnumer]],Sveitarfelog[#All],5,FALSE)</f>
        <v>Suðurnes</v>
      </c>
      <c r="F4415" t="s">
        <v>30</v>
      </c>
      <c r="G4415" t="s">
        <v>24</v>
      </c>
      <c r="H4415" t="s">
        <v>60</v>
      </c>
      <c r="I4415" s="1">
        <v>7756</v>
      </c>
      <c r="J4415" s="2">
        <f>VLOOKUP(Oliusala[[#This Row],[tegund]],Tegundir!$B$2:$D$19,3,FALSE)*Oliusala[[#This Row],[magn]]/1000</f>
        <v>6.7089399999999992</v>
      </c>
      <c r="K4415">
        <v>2013</v>
      </c>
      <c r="L4415" t="s">
        <v>19</v>
      </c>
      <c r="M4415" s="144" t="s">
        <v>59</v>
      </c>
      <c r="O4415" s="144" t="s">
        <v>1998</v>
      </c>
    </row>
    <row r="4416" spans="1:15" x14ac:dyDescent="0.2">
      <c r="A4416" t="s">
        <v>63</v>
      </c>
      <c r="B4416" s="144" t="s">
        <v>72</v>
      </c>
      <c r="C4416">
        <v>190</v>
      </c>
      <c r="D4416" t="str">
        <f>VLOOKUP(Oliusala[[#This Row],[postnumer]],Sveitarfelog[#All],4,FALSE)</f>
        <v>Sveitarfélagið Vogar</v>
      </c>
      <c r="E4416" t="str">
        <f>VLOOKUP(Oliusala[[#This Row],[postnumer]],Sveitarfelog[#All],5,FALSE)</f>
        <v>Suðurnes</v>
      </c>
      <c r="F4416" t="s">
        <v>24</v>
      </c>
      <c r="G4416" t="s">
        <v>24</v>
      </c>
      <c r="H4416" t="s">
        <v>58</v>
      </c>
      <c r="I4416" s="1">
        <v>103368</v>
      </c>
      <c r="J4416" s="2">
        <f>VLOOKUP(Oliusala[[#This Row],[tegund]],Tegundir!$B$2:$D$19,3,FALSE)*Oliusala[[#This Row],[magn]]/1000</f>
        <v>89.413319999999999</v>
      </c>
      <c r="K4416">
        <v>2013</v>
      </c>
      <c r="L4416" t="s">
        <v>18</v>
      </c>
      <c r="M4416" s="144" t="s">
        <v>59</v>
      </c>
    </row>
    <row r="4417" spans="1:15" x14ac:dyDescent="0.2">
      <c r="A4417" t="s">
        <v>63</v>
      </c>
      <c r="B4417" s="144" t="s">
        <v>74</v>
      </c>
      <c r="C4417">
        <v>230</v>
      </c>
      <c r="D4417" t="str">
        <f>VLOOKUP(Oliusala[[#This Row],[postnumer]],Sveitarfelog[#All],4,FALSE)</f>
        <v>Reykjanesbær</v>
      </c>
      <c r="E4417" t="str">
        <f>VLOOKUP(Oliusala[[#This Row],[postnumer]],Sveitarfelog[#All],5,FALSE)</f>
        <v>Suðurnes</v>
      </c>
      <c r="F4417" t="s">
        <v>25</v>
      </c>
      <c r="G4417" t="s">
        <v>24</v>
      </c>
      <c r="H4417" t="s">
        <v>58</v>
      </c>
      <c r="I4417" s="1">
        <v>19483</v>
      </c>
      <c r="J4417" s="2">
        <f>VLOOKUP(Oliusala[[#This Row],[tegund]],Tegundir!$B$2:$D$19,3,FALSE)*Oliusala[[#This Row],[magn]]/1000</f>
        <v>16.852794999999997</v>
      </c>
      <c r="K4417">
        <v>2013</v>
      </c>
      <c r="L4417" t="s">
        <v>1955</v>
      </c>
      <c r="M4417" s="144" t="s">
        <v>59</v>
      </c>
      <c r="N4417" s="144" t="s">
        <v>1958</v>
      </c>
    </row>
    <row r="4418" spans="1:15" x14ac:dyDescent="0.2">
      <c r="A4418" t="s">
        <v>63</v>
      </c>
      <c r="B4418" s="144" t="s">
        <v>74</v>
      </c>
      <c r="C4418">
        <v>230</v>
      </c>
      <c r="D4418" t="str">
        <f>VLOOKUP(Oliusala[[#This Row],[postnumer]],Sveitarfelog[#All],4,FALSE)</f>
        <v>Reykjanesbær</v>
      </c>
      <c r="E4418" t="str">
        <f>VLOOKUP(Oliusala[[#This Row],[postnumer]],Sveitarfelog[#All],5,FALSE)</f>
        <v>Suðurnes</v>
      </c>
      <c r="F4418" t="s">
        <v>24</v>
      </c>
      <c r="G4418" t="s">
        <v>24</v>
      </c>
      <c r="H4418" t="s">
        <v>58</v>
      </c>
      <c r="I4418" s="1">
        <v>53838</v>
      </c>
      <c r="J4418" s="2">
        <f>VLOOKUP(Oliusala[[#This Row],[tegund]],Tegundir!$B$2:$D$19,3,FALSE)*Oliusala[[#This Row],[magn]]/1000</f>
        <v>46.569870000000002</v>
      </c>
      <c r="K4418">
        <v>2013</v>
      </c>
      <c r="L4418" t="s">
        <v>18</v>
      </c>
      <c r="M4418" s="144" t="s">
        <v>59</v>
      </c>
    </row>
    <row r="4419" spans="1:15" x14ac:dyDescent="0.2">
      <c r="A4419" t="s">
        <v>63</v>
      </c>
      <c r="B4419" s="144" t="s">
        <v>74</v>
      </c>
      <c r="C4419">
        <v>230</v>
      </c>
      <c r="D4419" t="str">
        <f>VLOOKUP(Oliusala[[#This Row],[postnumer]],Sveitarfelog[#All],4,FALSE)</f>
        <v>Reykjanesbær</v>
      </c>
      <c r="E4419" t="str">
        <f>VLOOKUP(Oliusala[[#This Row],[postnumer]],Sveitarfelog[#All],5,FALSE)</f>
        <v>Suðurnes</v>
      </c>
      <c r="F4419" t="s">
        <v>24</v>
      </c>
      <c r="G4419" t="s">
        <v>24</v>
      </c>
      <c r="H4419" t="s">
        <v>58</v>
      </c>
      <c r="I4419" s="1">
        <v>285625</v>
      </c>
      <c r="J4419" s="2">
        <f>VLOOKUP(Oliusala[[#This Row],[tegund]],Tegundir!$B$2:$D$19,3,FALSE)*Oliusala[[#This Row],[magn]]/1000</f>
        <v>247.06562500000001</v>
      </c>
      <c r="K4419">
        <v>2013</v>
      </c>
      <c r="L4419" t="s">
        <v>18</v>
      </c>
      <c r="M4419" s="144" t="s">
        <v>59</v>
      </c>
    </row>
    <row r="4420" spans="1:15" x14ac:dyDescent="0.2">
      <c r="A4420" t="s">
        <v>57</v>
      </c>
      <c r="B4420" s="144" t="s">
        <v>75</v>
      </c>
      <c r="C4420">
        <v>230</v>
      </c>
      <c r="D4420" t="str">
        <f>VLOOKUP(Oliusala[[#This Row],[postnumer]],Sveitarfelog[#All],4,FALSE)</f>
        <v>Reykjanesbær</v>
      </c>
      <c r="E4420" t="str">
        <f>VLOOKUP(Oliusala[[#This Row],[postnumer]],Sveitarfelog[#All],5,FALSE)</f>
        <v>Suðurnes</v>
      </c>
      <c r="F4420" t="s">
        <v>25</v>
      </c>
      <c r="G4420" t="s">
        <v>24</v>
      </c>
      <c r="H4420" t="s">
        <v>60</v>
      </c>
      <c r="I4420" s="1">
        <v>800080</v>
      </c>
      <c r="J4420" s="2">
        <f>VLOOKUP(Oliusala[[#This Row],[tegund]],Tegundir!$B$2:$D$19,3,FALSE)*Oliusala[[#This Row],[magn]]/1000</f>
        <v>692.06919999999991</v>
      </c>
      <c r="K4420">
        <v>2013</v>
      </c>
      <c r="L4420" t="s">
        <v>1955</v>
      </c>
      <c r="M4420" s="144" t="s">
        <v>59</v>
      </c>
    </row>
    <row r="4421" spans="1:15" x14ac:dyDescent="0.2">
      <c r="A4421" t="s">
        <v>63</v>
      </c>
      <c r="B4421" s="144" t="s">
        <v>75</v>
      </c>
      <c r="C4421">
        <v>230</v>
      </c>
      <c r="D4421" t="str">
        <f>VLOOKUP(Oliusala[[#This Row],[postnumer]],Sveitarfelog[#All],4,FALSE)</f>
        <v>Reykjanesbær</v>
      </c>
      <c r="E4421" t="str">
        <f>VLOOKUP(Oliusala[[#This Row],[postnumer]],Sveitarfelog[#All],5,FALSE)</f>
        <v>Suðurnes</v>
      </c>
      <c r="F4421" t="s">
        <v>25</v>
      </c>
      <c r="G4421" t="s">
        <v>24</v>
      </c>
      <c r="H4421" t="s">
        <v>58</v>
      </c>
      <c r="I4421" s="1">
        <v>84034</v>
      </c>
      <c r="J4421" s="2">
        <f>VLOOKUP(Oliusala[[#This Row],[tegund]],Tegundir!$B$2:$D$19,3,FALSE)*Oliusala[[#This Row],[magn]]/1000</f>
        <v>72.689410000000009</v>
      </c>
      <c r="K4421">
        <v>2013</v>
      </c>
      <c r="L4421" t="s">
        <v>19</v>
      </c>
      <c r="M4421" s="144" t="s">
        <v>59</v>
      </c>
      <c r="O4421" s="144" t="s">
        <v>1997</v>
      </c>
    </row>
    <row r="4422" spans="1:15" x14ac:dyDescent="0.2">
      <c r="A4422" t="s">
        <v>63</v>
      </c>
      <c r="B4422" s="144" t="s">
        <v>80</v>
      </c>
      <c r="C4422">
        <v>260</v>
      </c>
      <c r="D4422" t="str">
        <f>VLOOKUP(Oliusala[[#This Row],[postnumer]],Sveitarfelog[#All],4,FALSE)</f>
        <v>Reykjanesbær</v>
      </c>
      <c r="E4422" t="str">
        <f>VLOOKUP(Oliusala[[#This Row],[postnumer]],Sveitarfelog[#All],5,FALSE)</f>
        <v>Suðurnes</v>
      </c>
      <c r="F4422" t="s">
        <v>25</v>
      </c>
      <c r="G4422" t="s">
        <v>24</v>
      </c>
      <c r="H4422" t="s">
        <v>58</v>
      </c>
      <c r="I4422" s="1">
        <v>48147</v>
      </c>
      <c r="J4422" s="2">
        <f>VLOOKUP(Oliusala[[#This Row],[tegund]],Tegundir!$B$2:$D$19,3,FALSE)*Oliusala[[#This Row],[magn]]/1000</f>
        <v>41.647154999999998</v>
      </c>
      <c r="K4422">
        <v>2013</v>
      </c>
      <c r="L4422" t="s">
        <v>19</v>
      </c>
      <c r="M4422" s="144" t="s">
        <v>59</v>
      </c>
      <c r="O4422" s="144" t="s">
        <v>1997</v>
      </c>
    </row>
    <row r="4423" spans="1:15" x14ac:dyDescent="0.2">
      <c r="A4423" t="s">
        <v>57</v>
      </c>
      <c r="B4423" s="144" t="s">
        <v>80</v>
      </c>
      <c r="C4423">
        <v>260</v>
      </c>
      <c r="D4423" t="str">
        <f>VLOOKUP(Oliusala[[#This Row],[postnumer]],Sveitarfelog[#All],4,FALSE)</f>
        <v>Reykjanesbær</v>
      </c>
      <c r="E4423" t="str">
        <f>VLOOKUP(Oliusala[[#This Row],[postnumer]],Sveitarfelog[#All],5,FALSE)</f>
        <v>Suðurnes</v>
      </c>
      <c r="F4423" t="s">
        <v>25</v>
      </c>
      <c r="G4423" t="s">
        <v>24</v>
      </c>
      <c r="H4423" t="s">
        <v>60</v>
      </c>
      <c r="I4423" s="1">
        <v>196085</v>
      </c>
      <c r="J4423" s="2">
        <f>VLOOKUP(Oliusala[[#This Row],[tegund]],Tegundir!$B$2:$D$19,3,FALSE)*Oliusala[[#This Row],[magn]]/1000</f>
        <v>169.61352499999998</v>
      </c>
      <c r="K4423">
        <v>2013</v>
      </c>
      <c r="L4423" t="s">
        <v>19</v>
      </c>
      <c r="M4423" s="144" t="s">
        <v>59</v>
      </c>
      <c r="O4423" s="144" t="s">
        <v>1997</v>
      </c>
    </row>
    <row r="4424" spans="1:15" x14ac:dyDescent="0.2">
      <c r="A4424" t="s">
        <v>57</v>
      </c>
      <c r="B4424" s="144" t="s">
        <v>75</v>
      </c>
      <c r="C4424">
        <v>230</v>
      </c>
      <c r="D4424" t="str">
        <f>VLOOKUP(Oliusala[[#This Row],[postnumer]],Sveitarfelog[#All],4,FALSE)</f>
        <v>Reykjanesbær</v>
      </c>
      <c r="E4424" t="str">
        <f>VLOOKUP(Oliusala[[#This Row],[postnumer]],Sveitarfelog[#All],5,FALSE)</f>
        <v>Suðurnes</v>
      </c>
      <c r="F4424" t="s">
        <v>24</v>
      </c>
      <c r="G4424" t="s">
        <v>24</v>
      </c>
      <c r="H4424" t="s">
        <v>58</v>
      </c>
      <c r="I4424" s="1">
        <v>106679</v>
      </c>
      <c r="J4424" s="2">
        <f>VLOOKUP(Oliusala[[#This Row],[tegund]],Tegundir!$B$2:$D$19,3,FALSE)*Oliusala[[#This Row],[magn]]/1000</f>
        <v>92.277334999999994</v>
      </c>
      <c r="K4424">
        <v>2013</v>
      </c>
      <c r="L4424" t="s">
        <v>18</v>
      </c>
      <c r="M4424" s="144" t="s">
        <v>59</v>
      </c>
    </row>
    <row r="4425" spans="1:15" x14ac:dyDescent="0.2">
      <c r="A4425" t="s">
        <v>57</v>
      </c>
      <c r="B4425" s="144" t="s">
        <v>75</v>
      </c>
      <c r="C4425">
        <v>230</v>
      </c>
      <c r="D4425" t="str">
        <f>VLOOKUP(Oliusala[[#This Row],[postnumer]],Sveitarfelog[#All],4,FALSE)</f>
        <v>Reykjanesbær</v>
      </c>
      <c r="E4425" t="str">
        <f>VLOOKUP(Oliusala[[#This Row],[postnumer]],Sveitarfelog[#All],5,FALSE)</f>
        <v>Suðurnes</v>
      </c>
      <c r="F4425" t="s">
        <v>24</v>
      </c>
      <c r="G4425" t="s">
        <v>24</v>
      </c>
      <c r="H4425" t="s">
        <v>60</v>
      </c>
      <c r="I4425" s="1">
        <v>475574</v>
      </c>
      <c r="J4425" s="2">
        <f>VLOOKUP(Oliusala[[#This Row],[tegund]],Tegundir!$B$2:$D$19,3,FALSE)*Oliusala[[#This Row],[magn]]/1000</f>
        <v>411.37151</v>
      </c>
      <c r="K4425">
        <v>2013</v>
      </c>
      <c r="L4425" t="s">
        <v>18</v>
      </c>
      <c r="M4425" s="144" t="s">
        <v>59</v>
      </c>
    </row>
    <row r="4426" spans="1:15" x14ac:dyDescent="0.2">
      <c r="A4426" t="s">
        <v>57</v>
      </c>
      <c r="B4426" s="144" t="s">
        <v>75</v>
      </c>
      <c r="C4426">
        <v>230</v>
      </c>
      <c r="D4426" t="str">
        <f>VLOOKUP(Oliusala[[#This Row],[postnumer]],Sveitarfelog[#All],4,FALSE)</f>
        <v>Reykjanesbær</v>
      </c>
      <c r="E4426" t="str">
        <f>VLOOKUP(Oliusala[[#This Row],[postnumer]],Sveitarfelog[#All],5,FALSE)</f>
        <v>Suðurnes</v>
      </c>
      <c r="F4426" t="s">
        <v>29</v>
      </c>
      <c r="G4426" t="s">
        <v>24</v>
      </c>
      <c r="H4426" t="s">
        <v>60</v>
      </c>
      <c r="I4426" s="1">
        <v>386299</v>
      </c>
      <c r="J4426" s="2">
        <f>VLOOKUP(Oliusala[[#This Row],[tegund]],Tegundir!$B$2:$D$19,3,FALSE)*Oliusala[[#This Row],[magn]]/1000</f>
        <v>334.14863500000001</v>
      </c>
      <c r="K4426">
        <v>2013</v>
      </c>
      <c r="L4426" t="s">
        <v>19</v>
      </c>
      <c r="M4426" s="144" t="s">
        <v>59</v>
      </c>
      <c r="O4426" s="144" t="s">
        <v>1998</v>
      </c>
    </row>
    <row r="4427" spans="1:15" x14ac:dyDescent="0.2">
      <c r="A4427" t="s">
        <v>57</v>
      </c>
      <c r="B4427" s="144" t="s">
        <v>75</v>
      </c>
      <c r="C4427">
        <v>230</v>
      </c>
      <c r="D4427" t="str">
        <f>VLOOKUP(Oliusala[[#This Row],[postnumer]],Sveitarfelog[#All],4,FALSE)</f>
        <v>Reykjanesbær</v>
      </c>
      <c r="E4427" t="str">
        <f>VLOOKUP(Oliusala[[#This Row],[postnumer]],Sveitarfelog[#All],5,FALSE)</f>
        <v>Suðurnes</v>
      </c>
      <c r="F4427" t="s">
        <v>30</v>
      </c>
      <c r="G4427" t="s">
        <v>24</v>
      </c>
      <c r="H4427" t="s">
        <v>60</v>
      </c>
      <c r="I4427" s="1">
        <v>593975</v>
      </c>
      <c r="J4427" s="2">
        <f>VLOOKUP(Oliusala[[#This Row],[tegund]],Tegundir!$B$2:$D$19,3,FALSE)*Oliusala[[#This Row],[magn]]/1000</f>
        <v>513.78837499999997</v>
      </c>
      <c r="K4427">
        <v>2013</v>
      </c>
      <c r="L4427" t="s">
        <v>19</v>
      </c>
      <c r="M4427" s="144" t="s">
        <v>59</v>
      </c>
      <c r="O4427" s="144" t="s">
        <v>1998</v>
      </c>
    </row>
    <row r="4428" spans="1:15" x14ac:dyDescent="0.2">
      <c r="A4428" t="s">
        <v>63</v>
      </c>
      <c r="B4428" s="144" t="s">
        <v>75</v>
      </c>
      <c r="C4428">
        <v>230</v>
      </c>
      <c r="D4428" t="str">
        <f>VLOOKUP(Oliusala[[#This Row],[postnumer]],Sveitarfelog[#All],4,FALSE)</f>
        <v>Reykjanesbær</v>
      </c>
      <c r="E4428" t="str">
        <f>VLOOKUP(Oliusala[[#This Row],[postnumer]],Sveitarfelog[#All],5,FALSE)</f>
        <v>Suðurnes</v>
      </c>
      <c r="F4428" t="s">
        <v>24</v>
      </c>
      <c r="G4428" t="s">
        <v>24</v>
      </c>
      <c r="H4428" t="s">
        <v>58</v>
      </c>
      <c r="I4428" s="1">
        <v>1911981</v>
      </c>
      <c r="J4428" s="2">
        <f>VLOOKUP(Oliusala[[#This Row],[tegund]],Tegundir!$B$2:$D$19,3,FALSE)*Oliusala[[#This Row],[magn]]/1000</f>
        <v>1653.8635649999999</v>
      </c>
      <c r="K4428">
        <v>2013</v>
      </c>
      <c r="L4428" t="s">
        <v>18</v>
      </c>
      <c r="M4428" s="144" t="s">
        <v>59</v>
      </c>
    </row>
    <row r="4429" spans="1:15" x14ac:dyDescent="0.2">
      <c r="A4429" t="s">
        <v>77</v>
      </c>
      <c r="B4429" s="144" t="s">
        <v>77</v>
      </c>
      <c r="C4429">
        <v>240</v>
      </c>
      <c r="D4429" t="str">
        <f>VLOOKUP(Oliusala[[#This Row],[postnumer]],Sveitarfelog[#All],4,FALSE)</f>
        <v>Grindavíkurbær</v>
      </c>
      <c r="E4429" t="str">
        <f>VLOOKUP(Oliusala[[#This Row],[postnumer]],Sveitarfelog[#All],5,FALSE)</f>
        <v>Suðurnes</v>
      </c>
      <c r="F4429" t="s">
        <v>25</v>
      </c>
      <c r="G4429" t="s">
        <v>24</v>
      </c>
      <c r="H4429" t="s">
        <v>58</v>
      </c>
      <c r="I4429" s="1">
        <v>323204</v>
      </c>
      <c r="J4429" s="2">
        <f>VLOOKUP(Oliusala[[#This Row],[tegund]],Tegundir!$B$2:$D$19,3,FALSE)*Oliusala[[#This Row],[magn]]/1000</f>
        <v>279.57146</v>
      </c>
      <c r="K4429">
        <v>2013</v>
      </c>
      <c r="L4429" t="s">
        <v>19</v>
      </c>
      <c r="M4429" s="144" t="s">
        <v>59</v>
      </c>
      <c r="O4429" s="144" t="s">
        <v>1997</v>
      </c>
    </row>
    <row r="4430" spans="1:15" x14ac:dyDescent="0.2">
      <c r="A4430" t="s">
        <v>57</v>
      </c>
      <c r="B4430" s="144" t="s">
        <v>77</v>
      </c>
      <c r="C4430">
        <v>240</v>
      </c>
      <c r="D4430" t="str">
        <f>VLOOKUP(Oliusala[[#This Row],[postnumer]],Sveitarfelog[#All],4,FALSE)</f>
        <v>Grindavíkurbær</v>
      </c>
      <c r="E4430" t="str">
        <f>VLOOKUP(Oliusala[[#This Row],[postnumer]],Sveitarfelog[#All],5,FALSE)</f>
        <v>Suðurnes</v>
      </c>
      <c r="F4430" t="s">
        <v>25</v>
      </c>
      <c r="G4430" t="s">
        <v>24</v>
      </c>
      <c r="H4430" t="s">
        <v>60</v>
      </c>
      <c r="I4430" s="1">
        <v>337852</v>
      </c>
      <c r="J4430" s="2">
        <f>VLOOKUP(Oliusala[[#This Row],[tegund]],Tegundir!$B$2:$D$19,3,FALSE)*Oliusala[[#This Row],[magn]]/1000</f>
        <v>292.24197999999996</v>
      </c>
      <c r="K4430">
        <v>2013</v>
      </c>
      <c r="L4430" t="s">
        <v>19</v>
      </c>
      <c r="M4430" s="144" t="s">
        <v>59</v>
      </c>
      <c r="O4430" s="144" t="s">
        <v>1997</v>
      </c>
    </row>
    <row r="4431" spans="1:15" x14ac:dyDescent="0.2">
      <c r="A4431" t="s">
        <v>139</v>
      </c>
      <c r="B4431" s="144" t="s">
        <v>139</v>
      </c>
      <c r="C4431">
        <v>601</v>
      </c>
      <c r="D4431" t="str">
        <f>VLOOKUP(Oliusala[[#This Row],[postnumer]],Sveitarfelog[#All],4,FALSE)</f>
        <v>Akureyrarbær,Eyjafjarðarsveit,Hörgársveit,Svalbarðsstrandarhreppur,Grýtubakkahreppur</v>
      </c>
      <c r="E4431" t="str">
        <f>VLOOKUP(Oliusala[[#This Row],[postnumer]],Sveitarfelog[#All],5,FALSE)</f>
        <v>Norðurland eystra</v>
      </c>
      <c r="F4431" t="s">
        <v>25</v>
      </c>
      <c r="G4431" t="s">
        <v>24</v>
      </c>
      <c r="H4431" t="s">
        <v>58</v>
      </c>
      <c r="I4431" s="1">
        <v>214399.33333333331</v>
      </c>
      <c r="J4431" s="2">
        <f>VLOOKUP(Oliusala[[#This Row],[tegund]],Tegundir!$B$2:$D$19,3,FALSE)*Oliusala[[#This Row],[magn]]/1000</f>
        <v>185.4554233333333</v>
      </c>
      <c r="K4431">
        <v>2013</v>
      </c>
      <c r="L4431" t="s">
        <v>19</v>
      </c>
      <c r="M4431" s="144" t="s">
        <v>59</v>
      </c>
      <c r="N4431" s="144" t="s">
        <v>1939</v>
      </c>
      <c r="O4431" s="144" t="s">
        <v>1997</v>
      </c>
    </row>
    <row r="4432" spans="1:15" x14ac:dyDescent="0.2">
      <c r="A4432" t="s">
        <v>139</v>
      </c>
      <c r="B4432" s="144" t="s">
        <v>139</v>
      </c>
      <c r="C4432">
        <v>601</v>
      </c>
      <c r="D4432" t="str">
        <f>VLOOKUP(Oliusala[[#This Row],[postnumer]],Sveitarfelog[#All],4,FALSE)</f>
        <v>Akureyrarbær,Eyjafjarðarsveit,Hörgársveit,Svalbarðsstrandarhreppur,Grýtubakkahreppur</v>
      </c>
      <c r="E4432" t="str">
        <f>VLOOKUP(Oliusala[[#This Row],[postnumer]],Sveitarfelog[#All],5,FALSE)</f>
        <v>Norðurland eystra</v>
      </c>
      <c r="F4432" t="s">
        <v>25</v>
      </c>
      <c r="G4432" t="s">
        <v>24</v>
      </c>
      <c r="H4432" t="s">
        <v>58</v>
      </c>
      <c r="I4432" s="1">
        <v>428798.66666666669</v>
      </c>
      <c r="J4432" s="2">
        <f>VLOOKUP(Oliusala[[#This Row],[tegund]],Tegundir!$B$2:$D$19,3,FALSE)*Oliusala[[#This Row],[magn]]/1000</f>
        <v>370.91084666666666</v>
      </c>
      <c r="K4432">
        <v>2013</v>
      </c>
      <c r="L4432" t="s">
        <v>1955</v>
      </c>
      <c r="M4432" s="144" t="s">
        <v>59</v>
      </c>
      <c r="N4432" s="144" t="s">
        <v>1939</v>
      </c>
    </row>
    <row r="4433" spans="1:15" x14ac:dyDescent="0.2">
      <c r="A4433" t="s">
        <v>77</v>
      </c>
      <c r="B4433" s="144" t="s">
        <v>77</v>
      </c>
      <c r="C4433">
        <v>240</v>
      </c>
      <c r="D4433" t="str">
        <f>VLOOKUP(Oliusala[[#This Row],[postnumer]],Sveitarfelog[#All],4,FALSE)</f>
        <v>Grindavíkurbær</v>
      </c>
      <c r="E4433" t="str">
        <f>VLOOKUP(Oliusala[[#This Row],[postnumer]],Sveitarfelog[#All],5,FALSE)</f>
        <v>Suðurnes</v>
      </c>
      <c r="F4433" t="s">
        <v>29</v>
      </c>
      <c r="G4433" t="s">
        <v>24</v>
      </c>
      <c r="H4433" t="s">
        <v>61</v>
      </c>
      <c r="I4433" s="1">
        <v>57526</v>
      </c>
      <c r="J4433" s="2">
        <f>VLOOKUP(Oliusala[[#This Row],[tegund]],Tegundir!$B$2:$D$19,3,FALSE)*Oliusala[[#This Row],[magn]]/1000</f>
        <v>49.759989999999995</v>
      </c>
      <c r="K4433">
        <v>2013</v>
      </c>
      <c r="L4433" t="s">
        <v>19</v>
      </c>
      <c r="M4433" s="144" t="s">
        <v>62</v>
      </c>
      <c r="O4433" s="144" t="s">
        <v>1998</v>
      </c>
    </row>
    <row r="4434" spans="1:15" x14ac:dyDescent="0.2">
      <c r="A4434" t="s">
        <v>77</v>
      </c>
      <c r="B4434" s="144" t="s">
        <v>77</v>
      </c>
      <c r="C4434">
        <v>240</v>
      </c>
      <c r="D4434" t="str">
        <f>VLOOKUP(Oliusala[[#This Row],[postnumer]],Sveitarfelog[#All],4,FALSE)</f>
        <v>Grindavíkurbær</v>
      </c>
      <c r="E4434" t="str">
        <f>VLOOKUP(Oliusala[[#This Row],[postnumer]],Sveitarfelog[#All],5,FALSE)</f>
        <v>Suðurnes</v>
      </c>
      <c r="F4434" t="s">
        <v>24</v>
      </c>
      <c r="G4434" t="s">
        <v>24</v>
      </c>
      <c r="H4434" t="s">
        <v>58</v>
      </c>
      <c r="I4434" s="1">
        <v>211213</v>
      </c>
      <c r="J4434" s="2">
        <f>VLOOKUP(Oliusala[[#This Row],[tegund]],Tegundir!$B$2:$D$19,3,FALSE)*Oliusala[[#This Row],[magn]]/1000</f>
        <v>182.69924499999999</v>
      </c>
      <c r="K4434">
        <v>2013</v>
      </c>
      <c r="L4434" t="s">
        <v>18</v>
      </c>
      <c r="M4434" s="144" t="s">
        <v>59</v>
      </c>
    </row>
    <row r="4435" spans="1:15" x14ac:dyDescent="0.2">
      <c r="A4435" t="s">
        <v>77</v>
      </c>
      <c r="B4435" s="144" t="s">
        <v>77</v>
      </c>
      <c r="C4435">
        <v>240</v>
      </c>
      <c r="D4435" t="str">
        <f>VLOOKUP(Oliusala[[#This Row],[postnumer]],Sveitarfelog[#All],4,FALSE)</f>
        <v>Grindavíkurbær</v>
      </c>
      <c r="E4435" t="str">
        <f>VLOOKUP(Oliusala[[#This Row],[postnumer]],Sveitarfelog[#All],5,FALSE)</f>
        <v>Suðurnes</v>
      </c>
      <c r="F4435" t="s">
        <v>27</v>
      </c>
      <c r="G4435" t="s">
        <v>24</v>
      </c>
      <c r="H4435" t="s">
        <v>58</v>
      </c>
      <c r="I4435" s="1">
        <v>618572</v>
      </c>
      <c r="J4435" s="2">
        <f>VLOOKUP(Oliusala[[#This Row],[tegund]],Tegundir!$B$2:$D$19,3,FALSE)*Oliusala[[#This Row],[magn]]/1000</f>
        <v>535.06478000000004</v>
      </c>
      <c r="K4435">
        <v>2013</v>
      </c>
      <c r="L4435" t="s">
        <v>19</v>
      </c>
      <c r="M4435" s="144" t="s">
        <v>59</v>
      </c>
      <c r="O4435" s="144" t="s">
        <v>1998</v>
      </c>
    </row>
    <row r="4436" spans="1:15" x14ac:dyDescent="0.2">
      <c r="A4436" t="s">
        <v>77</v>
      </c>
      <c r="B4436" s="144" t="s">
        <v>77</v>
      </c>
      <c r="C4436">
        <v>240</v>
      </c>
      <c r="D4436" t="str">
        <f>VLOOKUP(Oliusala[[#This Row],[postnumer]],Sveitarfelog[#All],4,FALSE)</f>
        <v>Grindavíkurbær</v>
      </c>
      <c r="E4436" t="str">
        <f>VLOOKUP(Oliusala[[#This Row],[postnumer]],Sveitarfelog[#All],5,FALSE)</f>
        <v>Suðurnes</v>
      </c>
      <c r="F4436" t="s">
        <v>29</v>
      </c>
      <c r="G4436" t="s">
        <v>24</v>
      </c>
      <c r="H4436" t="s">
        <v>58</v>
      </c>
      <c r="I4436" s="1">
        <v>343997</v>
      </c>
      <c r="J4436" s="2">
        <f>VLOOKUP(Oliusala[[#This Row],[tegund]],Tegundir!$B$2:$D$19,3,FALSE)*Oliusala[[#This Row],[magn]]/1000</f>
        <v>297.55740499999996</v>
      </c>
      <c r="K4436">
        <v>2013</v>
      </c>
      <c r="L4436" t="s">
        <v>19</v>
      </c>
      <c r="M4436" s="144" t="s">
        <v>59</v>
      </c>
      <c r="O4436" s="144" t="s">
        <v>1998</v>
      </c>
    </row>
    <row r="4437" spans="1:15" x14ac:dyDescent="0.2">
      <c r="A4437" t="s">
        <v>77</v>
      </c>
      <c r="B4437" s="144" t="s">
        <v>77</v>
      </c>
      <c r="C4437">
        <v>240</v>
      </c>
      <c r="D4437" t="str">
        <f>VLOOKUP(Oliusala[[#This Row],[postnumer]],Sveitarfelog[#All],4,FALSE)</f>
        <v>Grindavíkurbær</v>
      </c>
      <c r="E4437" t="str">
        <f>VLOOKUP(Oliusala[[#This Row],[postnumer]],Sveitarfelog[#All],5,FALSE)</f>
        <v>Suðurnes</v>
      </c>
      <c r="F4437" t="s">
        <v>30</v>
      </c>
      <c r="G4437" t="s">
        <v>24</v>
      </c>
      <c r="H4437" t="s">
        <v>58</v>
      </c>
      <c r="I4437" s="1">
        <v>1343512</v>
      </c>
      <c r="J4437" s="2">
        <f>VLOOKUP(Oliusala[[#This Row],[tegund]],Tegundir!$B$2:$D$19,3,FALSE)*Oliusala[[#This Row],[magn]]/1000</f>
        <v>1162.13788</v>
      </c>
      <c r="K4437">
        <v>2013</v>
      </c>
      <c r="L4437" t="s">
        <v>19</v>
      </c>
      <c r="M4437" s="144" t="s">
        <v>59</v>
      </c>
      <c r="O4437" s="144" t="s">
        <v>1998</v>
      </c>
    </row>
    <row r="4438" spans="1:15" x14ac:dyDescent="0.2">
      <c r="A4438" t="s">
        <v>57</v>
      </c>
      <c r="B4438" s="144" t="s">
        <v>77</v>
      </c>
      <c r="C4438">
        <v>240</v>
      </c>
      <c r="D4438" t="str">
        <f>VLOOKUP(Oliusala[[#This Row],[postnumer]],Sveitarfelog[#All],4,FALSE)</f>
        <v>Grindavíkurbær</v>
      </c>
      <c r="E4438" t="str">
        <f>VLOOKUP(Oliusala[[#This Row],[postnumer]],Sveitarfelog[#All],5,FALSE)</f>
        <v>Suðurnes</v>
      </c>
      <c r="F4438" t="s">
        <v>24</v>
      </c>
      <c r="G4438" t="s">
        <v>24</v>
      </c>
      <c r="H4438" t="s">
        <v>58</v>
      </c>
      <c r="I4438" s="1">
        <v>19168</v>
      </c>
      <c r="J4438" s="2">
        <f>VLOOKUP(Oliusala[[#This Row],[tegund]],Tegundir!$B$2:$D$19,3,FALSE)*Oliusala[[#This Row],[magn]]/1000</f>
        <v>16.58032</v>
      </c>
      <c r="K4438">
        <v>2013</v>
      </c>
      <c r="L4438" t="s">
        <v>18</v>
      </c>
      <c r="M4438" s="144" t="s">
        <v>59</v>
      </c>
    </row>
    <row r="4439" spans="1:15" x14ac:dyDescent="0.2">
      <c r="A4439" t="s">
        <v>57</v>
      </c>
      <c r="B4439" s="144" t="s">
        <v>77</v>
      </c>
      <c r="C4439">
        <v>240</v>
      </c>
      <c r="D4439" t="str">
        <f>VLOOKUP(Oliusala[[#This Row],[postnumer]],Sveitarfelog[#All],4,FALSE)</f>
        <v>Grindavíkurbær</v>
      </c>
      <c r="E4439" t="str">
        <f>VLOOKUP(Oliusala[[#This Row],[postnumer]],Sveitarfelog[#All],5,FALSE)</f>
        <v>Suðurnes</v>
      </c>
      <c r="F4439" t="s">
        <v>24</v>
      </c>
      <c r="G4439" t="s">
        <v>24</v>
      </c>
      <c r="H4439" t="s">
        <v>60</v>
      </c>
      <c r="I4439" s="1">
        <v>114253</v>
      </c>
      <c r="J4439" s="2">
        <f>VLOOKUP(Oliusala[[#This Row],[tegund]],Tegundir!$B$2:$D$19,3,FALSE)*Oliusala[[#This Row],[magn]]/1000</f>
        <v>98.828845000000001</v>
      </c>
      <c r="K4439">
        <v>2013</v>
      </c>
      <c r="L4439" t="s">
        <v>18</v>
      </c>
      <c r="M4439" s="144" t="s">
        <v>59</v>
      </c>
    </row>
    <row r="4440" spans="1:15" x14ac:dyDescent="0.2">
      <c r="A4440" t="s">
        <v>57</v>
      </c>
      <c r="B4440" s="144" t="s">
        <v>77</v>
      </c>
      <c r="C4440">
        <v>240</v>
      </c>
      <c r="D4440" t="str">
        <f>VLOOKUP(Oliusala[[#This Row],[postnumer]],Sveitarfelog[#All],4,FALSE)</f>
        <v>Grindavíkurbær</v>
      </c>
      <c r="E4440" t="str">
        <f>VLOOKUP(Oliusala[[#This Row],[postnumer]],Sveitarfelog[#All],5,FALSE)</f>
        <v>Suðurnes</v>
      </c>
      <c r="F4440" t="s">
        <v>29</v>
      </c>
      <c r="G4440" t="s">
        <v>24</v>
      </c>
      <c r="H4440" t="s">
        <v>60</v>
      </c>
      <c r="I4440" s="1">
        <v>6791403</v>
      </c>
      <c r="J4440" s="2">
        <f>VLOOKUP(Oliusala[[#This Row],[tegund]],Tegundir!$B$2:$D$19,3,FALSE)*Oliusala[[#This Row],[magn]]/1000</f>
        <v>5874.5635949999996</v>
      </c>
      <c r="K4440">
        <v>2013</v>
      </c>
      <c r="L4440" t="s">
        <v>19</v>
      </c>
      <c r="M4440" s="144" t="s">
        <v>59</v>
      </c>
      <c r="O4440" s="144" t="s">
        <v>1998</v>
      </c>
    </row>
    <row r="4441" spans="1:15" x14ac:dyDescent="0.2">
      <c r="A4441" t="s">
        <v>57</v>
      </c>
      <c r="B4441" s="144" t="s">
        <v>77</v>
      </c>
      <c r="C4441">
        <v>240</v>
      </c>
      <c r="D4441" t="str">
        <f>VLOOKUP(Oliusala[[#This Row],[postnumer]],Sveitarfelog[#All],4,FALSE)</f>
        <v>Grindavíkurbær</v>
      </c>
      <c r="E4441" t="str">
        <f>VLOOKUP(Oliusala[[#This Row],[postnumer]],Sveitarfelog[#All],5,FALSE)</f>
        <v>Suðurnes</v>
      </c>
      <c r="F4441" t="s">
        <v>30</v>
      </c>
      <c r="G4441" t="s">
        <v>24</v>
      </c>
      <c r="H4441" t="s">
        <v>60</v>
      </c>
      <c r="I4441" s="1">
        <v>1005789</v>
      </c>
      <c r="J4441" s="2">
        <f>VLOOKUP(Oliusala[[#This Row],[tegund]],Tegundir!$B$2:$D$19,3,FALSE)*Oliusala[[#This Row],[magn]]/1000</f>
        <v>870.00748499999997</v>
      </c>
      <c r="K4441">
        <v>2013</v>
      </c>
      <c r="L4441" t="s">
        <v>19</v>
      </c>
      <c r="M4441" s="144" t="s">
        <v>59</v>
      </c>
      <c r="O4441" s="144" t="s">
        <v>1998</v>
      </c>
    </row>
    <row r="4442" spans="1:15" x14ac:dyDescent="0.2">
      <c r="A4442" t="s">
        <v>63</v>
      </c>
      <c r="B4442" s="144" t="s">
        <v>77</v>
      </c>
      <c r="C4442">
        <v>240</v>
      </c>
      <c r="D4442" t="str">
        <f>VLOOKUP(Oliusala[[#This Row],[postnumer]],Sveitarfelog[#All],4,FALSE)</f>
        <v>Grindavíkurbær</v>
      </c>
      <c r="E4442" t="str">
        <f>VLOOKUP(Oliusala[[#This Row],[postnumer]],Sveitarfelog[#All],5,FALSE)</f>
        <v>Suðurnes</v>
      </c>
      <c r="F4442" t="s">
        <v>24</v>
      </c>
      <c r="G4442" t="s">
        <v>24</v>
      </c>
      <c r="H4442" t="s">
        <v>58</v>
      </c>
      <c r="I4442" s="1">
        <v>1006949</v>
      </c>
      <c r="J4442" s="2">
        <f>VLOOKUP(Oliusala[[#This Row],[tegund]],Tegundir!$B$2:$D$19,3,FALSE)*Oliusala[[#This Row],[magn]]/1000</f>
        <v>871.01088500000003</v>
      </c>
      <c r="K4442">
        <v>2013</v>
      </c>
      <c r="L4442" t="s">
        <v>18</v>
      </c>
      <c r="M4442" s="144" t="s">
        <v>59</v>
      </c>
    </row>
    <row r="4443" spans="1:15" x14ac:dyDescent="0.2">
      <c r="A4443" t="s">
        <v>57</v>
      </c>
      <c r="B4443" s="144" t="s">
        <v>78</v>
      </c>
      <c r="C4443">
        <v>245</v>
      </c>
      <c r="D4443" t="str">
        <f>VLOOKUP(Oliusala[[#This Row],[postnumer]],Sveitarfelog[#All],4,FALSE)</f>
        <v>Suðurnesjabær</v>
      </c>
      <c r="E4443" t="str">
        <f>VLOOKUP(Oliusala[[#This Row],[postnumer]],Sveitarfelog[#All],5,FALSE)</f>
        <v>Suðurnes</v>
      </c>
      <c r="F4443" t="s">
        <v>25</v>
      </c>
      <c r="G4443" t="s">
        <v>24</v>
      </c>
      <c r="H4443" t="s">
        <v>60</v>
      </c>
      <c r="I4443" s="1">
        <v>410447</v>
      </c>
      <c r="J4443" s="2">
        <f>VLOOKUP(Oliusala[[#This Row],[tegund]],Tegundir!$B$2:$D$19,3,FALSE)*Oliusala[[#This Row],[magn]]/1000</f>
        <v>355.036655</v>
      </c>
      <c r="K4443">
        <v>2013</v>
      </c>
      <c r="L4443" t="s">
        <v>19</v>
      </c>
      <c r="M4443" s="144" t="s">
        <v>59</v>
      </c>
      <c r="O4443" s="144" t="s">
        <v>1997</v>
      </c>
    </row>
    <row r="4444" spans="1:15" x14ac:dyDescent="0.2">
      <c r="A4444" t="s">
        <v>63</v>
      </c>
      <c r="B4444" s="144" t="s">
        <v>78</v>
      </c>
      <c r="C4444">
        <v>245</v>
      </c>
      <c r="D4444" t="str">
        <f>VLOOKUP(Oliusala[[#This Row],[postnumer]],Sveitarfelog[#All],4,FALSE)</f>
        <v>Suðurnesjabær</v>
      </c>
      <c r="E4444" t="str">
        <f>VLOOKUP(Oliusala[[#This Row],[postnumer]],Sveitarfelog[#All],5,FALSE)</f>
        <v>Suðurnes</v>
      </c>
      <c r="F4444" t="s">
        <v>25</v>
      </c>
      <c r="G4444" t="s">
        <v>24</v>
      </c>
      <c r="H4444" t="s">
        <v>58</v>
      </c>
      <c r="I4444" s="1">
        <v>9257</v>
      </c>
      <c r="J4444" s="2">
        <f>VLOOKUP(Oliusala[[#This Row],[tegund]],Tegundir!$B$2:$D$19,3,FALSE)*Oliusala[[#This Row],[magn]]/1000</f>
        <v>8.0073050000000006</v>
      </c>
      <c r="K4444">
        <v>2013</v>
      </c>
      <c r="L4444" t="s">
        <v>19</v>
      </c>
      <c r="M4444" s="144" t="s">
        <v>59</v>
      </c>
      <c r="O4444" s="144" t="s">
        <v>1997</v>
      </c>
    </row>
    <row r="4445" spans="1:15" x14ac:dyDescent="0.2">
      <c r="A4445" t="s">
        <v>63</v>
      </c>
      <c r="B4445" s="144" t="s">
        <v>79</v>
      </c>
      <c r="C4445">
        <v>250</v>
      </c>
      <c r="D4445" t="str">
        <f>VLOOKUP(Oliusala[[#This Row],[postnumer]],Sveitarfelog[#All],4,FALSE)</f>
        <v>Suðurnesjabær</v>
      </c>
      <c r="E4445" t="str">
        <f>VLOOKUP(Oliusala[[#This Row],[postnumer]],Sveitarfelog[#All],5,FALSE)</f>
        <v>Suðurnes</v>
      </c>
      <c r="F4445" t="s">
        <v>25</v>
      </c>
      <c r="G4445" t="s">
        <v>24</v>
      </c>
      <c r="H4445" t="s">
        <v>58</v>
      </c>
      <c r="I4445" s="1">
        <v>9752</v>
      </c>
      <c r="J4445" s="2">
        <f>VLOOKUP(Oliusala[[#This Row],[tegund]],Tegundir!$B$2:$D$19,3,FALSE)*Oliusala[[#This Row],[magn]]/1000</f>
        <v>8.4354800000000001</v>
      </c>
      <c r="K4445">
        <v>2013</v>
      </c>
      <c r="L4445" t="s">
        <v>1955</v>
      </c>
      <c r="M4445" s="144" t="s">
        <v>59</v>
      </c>
    </row>
    <row r="4446" spans="1:15" x14ac:dyDescent="0.2">
      <c r="A4446" t="s">
        <v>57</v>
      </c>
      <c r="B4446" s="144" t="s">
        <v>78</v>
      </c>
      <c r="C4446">
        <v>245</v>
      </c>
      <c r="D4446" t="str">
        <f>VLOOKUP(Oliusala[[#This Row],[postnumer]],Sveitarfelog[#All],4,FALSE)</f>
        <v>Suðurnesjabær</v>
      </c>
      <c r="E4446" t="str">
        <f>VLOOKUP(Oliusala[[#This Row],[postnumer]],Sveitarfelog[#All],5,FALSE)</f>
        <v>Suðurnes</v>
      </c>
      <c r="F4446" t="s">
        <v>24</v>
      </c>
      <c r="G4446" t="s">
        <v>24</v>
      </c>
      <c r="H4446" t="s">
        <v>58</v>
      </c>
      <c r="I4446" s="1">
        <v>5555</v>
      </c>
      <c r="J4446" s="2">
        <f>VLOOKUP(Oliusala[[#This Row],[tegund]],Tegundir!$B$2:$D$19,3,FALSE)*Oliusala[[#This Row],[magn]]/1000</f>
        <v>4.8050749999999995</v>
      </c>
      <c r="K4446">
        <v>2013</v>
      </c>
      <c r="L4446" t="s">
        <v>18</v>
      </c>
      <c r="M4446" s="144" t="s">
        <v>59</v>
      </c>
    </row>
    <row r="4447" spans="1:15" x14ac:dyDescent="0.2">
      <c r="A4447" t="s">
        <v>57</v>
      </c>
      <c r="B4447" s="144" t="s">
        <v>78</v>
      </c>
      <c r="C4447">
        <v>245</v>
      </c>
      <c r="D4447" t="str">
        <f>VLOOKUP(Oliusala[[#This Row],[postnumer]],Sveitarfelog[#All],4,FALSE)</f>
        <v>Suðurnesjabær</v>
      </c>
      <c r="E4447" t="str">
        <f>VLOOKUP(Oliusala[[#This Row],[postnumer]],Sveitarfelog[#All],5,FALSE)</f>
        <v>Suðurnes</v>
      </c>
      <c r="F4447" t="s">
        <v>24</v>
      </c>
      <c r="G4447" t="s">
        <v>24</v>
      </c>
      <c r="H4447" t="s">
        <v>60</v>
      </c>
      <c r="I4447" s="1">
        <v>46387</v>
      </c>
      <c r="J4447" s="2">
        <f>VLOOKUP(Oliusala[[#This Row],[tegund]],Tegundir!$B$2:$D$19,3,FALSE)*Oliusala[[#This Row],[magn]]/1000</f>
        <v>40.124755</v>
      </c>
      <c r="K4447">
        <v>2013</v>
      </c>
      <c r="L4447" t="s">
        <v>18</v>
      </c>
      <c r="M4447" s="144" t="s">
        <v>59</v>
      </c>
    </row>
    <row r="4448" spans="1:15" x14ac:dyDescent="0.2">
      <c r="A4448" t="s">
        <v>57</v>
      </c>
      <c r="B4448" s="144" t="s">
        <v>78</v>
      </c>
      <c r="C4448">
        <v>245</v>
      </c>
      <c r="D4448" t="str">
        <f>VLOOKUP(Oliusala[[#This Row],[postnumer]],Sveitarfelog[#All],4,FALSE)</f>
        <v>Suðurnesjabær</v>
      </c>
      <c r="E4448" t="str">
        <f>VLOOKUP(Oliusala[[#This Row],[postnumer]],Sveitarfelog[#All],5,FALSE)</f>
        <v>Suðurnes</v>
      </c>
      <c r="F4448" t="s">
        <v>29</v>
      </c>
      <c r="G4448" t="s">
        <v>24</v>
      </c>
      <c r="H4448" t="s">
        <v>60</v>
      </c>
      <c r="I4448" s="1">
        <v>424563</v>
      </c>
      <c r="J4448" s="2">
        <f>VLOOKUP(Oliusala[[#This Row],[tegund]],Tegundir!$B$2:$D$19,3,FALSE)*Oliusala[[#This Row],[magn]]/1000</f>
        <v>367.24699499999997</v>
      </c>
      <c r="K4448">
        <v>2013</v>
      </c>
      <c r="L4448" t="s">
        <v>19</v>
      </c>
      <c r="M4448" s="144" t="s">
        <v>59</v>
      </c>
      <c r="O4448" s="144" t="s">
        <v>1998</v>
      </c>
    </row>
    <row r="4449" spans="1:15" x14ac:dyDescent="0.2">
      <c r="A4449" t="s">
        <v>57</v>
      </c>
      <c r="B4449" s="144" t="s">
        <v>78</v>
      </c>
      <c r="C4449">
        <v>245</v>
      </c>
      <c r="D4449" t="str">
        <f>VLOOKUP(Oliusala[[#This Row],[postnumer]],Sveitarfelog[#All],4,FALSE)</f>
        <v>Suðurnesjabær</v>
      </c>
      <c r="E4449" t="str">
        <f>VLOOKUP(Oliusala[[#This Row],[postnumer]],Sveitarfelog[#All],5,FALSE)</f>
        <v>Suðurnes</v>
      </c>
      <c r="F4449" t="s">
        <v>30</v>
      </c>
      <c r="G4449" t="s">
        <v>24</v>
      </c>
      <c r="H4449" t="s">
        <v>60</v>
      </c>
      <c r="I4449" s="1">
        <v>912454</v>
      </c>
      <c r="J4449" s="2">
        <f>VLOOKUP(Oliusala[[#This Row],[tegund]],Tegundir!$B$2:$D$19,3,FALSE)*Oliusala[[#This Row],[magn]]/1000</f>
        <v>789.27270999999996</v>
      </c>
      <c r="K4449">
        <v>2013</v>
      </c>
      <c r="L4449" t="s">
        <v>19</v>
      </c>
      <c r="M4449" s="144" t="s">
        <v>59</v>
      </c>
      <c r="O4449" s="144" t="s">
        <v>1998</v>
      </c>
    </row>
    <row r="4450" spans="1:15" x14ac:dyDescent="0.2">
      <c r="A4450" t="s">
        <v>63</v>
      </c>
      <c r="B4450" s="144" t="s">
        <v>78</v>
      </c>
      <c r="C4450">
        <v>245</v>
      </c>
      <c r="D4450" t="str">
        <f>VLOOKUP(Oliusala[[#This Row],[postnumer]],Sveitarfelog[#All],4,FALSE)</f>
        <v>Suðurnesjabær</v>
      </c>
      <c r="E4450" t="str">
        <f>VLOOKUP(Oliusala[[#This Row],[postnumer]],Sveitarfelog[#All],5,FALSE)</f>
        <v>Suðurnes</v>
      </c>
      <c r="F4450" t="s">
        <v>24</v>
      </c>
      <c r="G4450" t="s">
        <v>24</v>
      </c>
      <c r="H4450" t="s">
        <v>58</v>
      </c>
      <c r="I4450" s="1">
        <v>240379</v>
      </c>
      <c r="J4450" s="2">
        <f>VLOOKUP(Oliusala[[#This Row],[tegund]],Tegundir!$B$2:$D$19,3,FALSE)*Oliusala[[#This Row],[magn]]/1000</f>
        <v>207.92783499999999</v>
      </c>
      <c r="K4450">
        <v>2013</v>
      </c>
      <c r="L4450" t="s">
        <v>18</v>
      </c>
      <c r="M4450" s="144" t="s">
        <v>59</v>
      </c>
    </row>
    <row r="4451" spans="1:15" x14ac:dyDescent="0.2">
      <c r="A4451" t="s">
        <v>57</v>
      </c>
      <c r="B4451" s="144" t="s">
        <v>79</v>
      </c>
      <c r="C4451">
        <v>250</v>
      </c>
      <c r="D4451" t="str">
        <f>VLOOKUP(Oliusala[[#This Row],[postnumer]],Sveitarfelog[#All],4,FALSE)</f>
        <v>Suðurnesjabær</v>
      </c>
      <c r="E4451" t="str">
        <f>VLOOKUP(Oliusala[[#This Row],[postnumer]],Sveitarfelog[#All],5,FALSE)</f>
        <v>Suðurnes</v>
      </c>
      <c r="F4451" t="s">
        <v>25</v>
      </c>
      <c r="G4451" t="s">
        <v>24</v>
      </c>
      <c r="H4451" t="s">
        <v>58</v>
      </c>
      <c r="I4451" s="1">
        <v>736</v>
      </c>
      <c r="J4451" s="2">
        <f>VLOOKUP(Oliusala[[#This Row],[tegund]],Tegundir!$B$2:$D$19,3,FALSE)*Oliusala[[#This Row],[magn]]/1000</f>
        <v>0.63663999999999998</v>
      </c>
      <c r="K4451">
        <v>2013</v>
      </c>
      <c r="L4451" t="s">
        <v>19</v>
      </c>
      <c r="M4451" s="144" t="s">
        <v>59</v>
      </c>
      <c r="O4451" s="144" t="s">
        <v>1997</v>
      </c>
    </row>
    <row r="4452" spans="1:15" x14ac:dyDescent="0.2">
      <c r="A4452" t="s">
        <v>57</v>
      </c>
      <c r="B4452" s="144" t="s">
        <v>79</v>
      </c>
      <c r="C4452">
        <v>250</v>
      </c>
      <c r="D4452" t="str">
        <f>VLOOKUP(Oliusala[[#This Row],[postnumer]],Sveitarfelog[#All],4,FALSE)</f>
        <v>Suðurnesjabær</v>
      </c>
      <c r="E4452" t="str">
        <f>VLOOKUP(Oliusala[[#This Row],[postnumer]],Sveitarfelog[#All],5,FALSE)</f>
        <v>Suðurnes</v>
      </c>
      <c r="F4452" t="s">
        <v>25</v>
      </c>
      <c r="G4452" t="s">
        <v>24</v>
      </c>
      <c r="H4452" t="s">
        <v>60</v>
      </c>
      <c r="I4452" s="1">
        <v>174231</v>
      </c>
      <c r="J4452" s="2">
        <f>VLOOKUP(Oliusala[[#This Row],[tegund]],Tegundir!$B$2:$D$19,3,FALSE)*Oliusala[[#This Row],[magn]]/1000</f>
        <v>150.70981499999999</v>
      </c>
      <c r="K4452">
        <v>2013</v>
      </c>
      <c r="L4452" t="s">
        <v>19</v>
      </c>
      <c r="M4452" s="144" t="s">
        <v>59</v>
      </c>
      <c r="O4452" s="144" t="s">
        <v>1997</v>
      </c>
    </row>
    <row r="4453" spans="1:15" x14ac:dyDescent="0.2">
      <c r="A4453" t="s">
        <v>57</v>
      </c>
      <c r="B4453" s="144" t="s">
        <v>79</v>
      </c>
      <c r="C4453">
        <v>250</v>
      </c>
      <c r="D4453" t="str">
        <f>VLOOKUP(Oliusala[[#This Row],[postnumer]],Sveitarfelog[#All],4,FALSE)</f>
        <v>Suðurnesjabær</v>
      </c>
      <c r="E4453" t="str">
        <f>VLOOKUP(Oliusala[[#This Row],[postnumer]],Sveitarfelog[#All],5,FALSE)</f>
        <v>Suðurnes</v>
      </c>
      <c r="F4453" t="s">
        <v>24</v>
      </c>
      <c r="G4453" t="s">
        <v>24</v>
      </c>
      <c r="H4453" t="s">
        <v>58</v>
      </c>
      <c r="I4453" s="1">
        <v>11620</v>
      </c>
      <c r="J4453" s="2">
        <f>VLOOKUP(Oliusala[[#This Row],[tegund]],Tegundir!$B$2:$D$19,3,FALSE)*Oliusala[[#This Row],[magn]]/1000</f>
        <v>10.051299999999999</v>
      </c>
      <c r="K4453">
        <v>2013</v>
      </c>
      <c r="L4453" t="s">
        <v>18</v>
      </c>
      <c r="M4453" s="144" t="s">
        <v>59</v>
      </c>
    </row>
    <row r="4454" spans="1:15" x14ac:dyDescent="0.2">
      <c r="A4454" t="s">
        <v>57</v>
      </c>
      <c r="B4454" s="144" t="s">
        <v>79</v>
      </c>
      <c r="C4454">
        <v>250</v>
      </c>
      <c r="D4454" t="str">
        <f>VLOOKUP(Oliusala[[#This Row],[postnumer]],Sveitarfelog[#All],4,FALSE)</f>
        <v>Suðurnesjabær</v>
      </c>
      <c r="E4454" t="str">
        <f>VLOOKUP(Oliusala[[#This Row],[postnumer]],Sveitarfelog[#All],5,FALSE)</f>
        <v>Suðurnes</v>
      </c>
      <c r="F4454" t="s">
        <v>24</v>
      </c>
      <c r="G4454" t="s">
        <v>24</v>
      </c>
      <c r="H4454" t="s">
        <v>60</v>
      </c>
      <c r="I4454" s="1">
        <v>170313</v>
      </c>
      <c r="J4454" s="2">
        <f>VLOOKUP(Oliusala[[#This Row],[tegund]],Tegundir!$B$2:$D$19,3,FALSE)*Oliusala[[#This Row],[magn]]/1000</f>
        <v>147.32074499999999</v>
      </c>
      <c r="K4454">
        <v>2013</v>
      </c>
      <c r="L4454" t="s">
        <v>18</v>
      </c>
      <c r="M4454" s="144" t="s">
        <v>59</v>
      </c>
    </row>
    <row r="4455" spans="1:15" x14ac:dyDescent="0.2">
      <c r="A4455" t="s">
        <v>57</v>
      </c>
      <c r="B4455" s="144" t="s">
        <v>79</v>
      </c>
      <c r="C4455">
        <v>250</v>
      </c>
      <c r="D4455" t="str">
        <f>VLOOKUP(Oliusala[[#This Row],[postnumer]],Sveitarfelog[#All],4,FALSE)</f>
        <v>Suðurnesjabær</v>
      </c>
      <c r="E4455" t="str">
        <f>VLOOKUP(Oliusala[[#This Row],[postnumer]],Sveitarfelog[#All],5,FALSE)</f>
        <v>Suðurnes</v>
      </c>
      <c r="F4455" t="s">
        <v>30</v>
      </c>
      <c r="G4455" t="s">
        <v>24</v>
      </c>
      <c r="H4455" t="s">
        <v>60</v>
      </c>
      <c r="I4455" s="1">
        <v>13582</v>
      </c>
      <c r="J4455" s="2">
        <f>VLOOKUP(Oliusala[[#This Row],[tegund]],Tegundir!$B$2:$D$19,3,FALSE)*Oliusala[[#This Row],[magn]]/1000</f>
        <v>11.748430000000001</v>
      </c>
      <c r="K4455">
        <v>2013</v>
      </c>
      <c r="L4455" t="s">
        <v>19</v>
      </c>
      <c r="M4455" s="144" t="s">
        <v>59</v>
      </c>
      <c r="O4455" s="144" t="s">
        <v>1998</v>
      </c>
    </row>
    <row r="4456" spans="1:15" x14ac:dyDescent="0.2">
      <c r="A4456" t="s">
        <v>63</v>
      </c>
      <c r="B4456" s="144" t="s">
        <v>79</v>
      </c>
      <c r="C4456">
        <v>250</v>
      </c>
      <c r="D4456" t="str">
        <f>VLOOKUP(Oliusala[[#This Row],[postnumer]],Sveitarfelog[#All],4,FALSE)</f>
        <v>Suðurnesjabær</v>
      </c>
      <c r="E4456" t="str">
        <f>VLOOKUP(Oliusala[[#This Row],[postnumer]],Sveitarfelog[#All],5,FALSE)</f>
        <v>Suðurnes</v>
      </c>
      <c r="F4456" t="s">
        <v>24</v>
      </c>
      <c r="G4456" t="s">
        <v>24</v>
      </c>
      <c r="H4456" t="s">
        <v>58</v>
      </c>
      <c r="I4456" s="1">
        <v>118553</v>
      </c>
      <c r="J4456" s="2">
        <f>VLOOKUP(Oliusala[[#This Row],[tegund]],Tegundir!$B$2:$D$19,3,FALSE)*Oliusala[[#This Row],[magn]]/1000</f>
        <v>102.548345</v>
      </c>
      <c r="K4456">
        <v>2013</v>
      </c>
      <c r="L4456" t="s">
        <v>18</v>
      </c>
      <c r="M4456" s="144" t="s">
        <v>59</v>
      </c>
    </row>
    <row r="4457" spans="1:15" x14ac:dyDescent="0.2">
      <c r="A4457" t="s">
        <v>57</v>
      </c>
      <c r="B4457" s="144" t="s">
        <v>80</v>
      </c>
      <c r="C4457">
        <v>260</v>
      </c>
      <c r="D4457" t="str">
        <f>VLOOKUP(Oliusala[[#This Row],[postnumer]],Sveitarfelog[#All],4,FALSE)</f>
        <v>Reykjanesbær</v>
      </c>
      <c r="E4457" t="str">
        <f>VLOOKUP(Oliusala[[#This Row],[postnumer]],Sveitarfelog[#All],5,FALSE)</f>
        <v>Suðurnes</v>
      </c>
      <c r="F4457" t="s">
        <v>24</v>
      </c>
      <c r="G4457" t="s">
        <v>24</v>
      </c>
      <c r="H4457" t="s">
        <v>58</v>
      </c>
      <c r="I4457" s="1">
        <v>38966</v>
      </c>
      <c r="J4457" s="2">
        <f>VLOOKUP(Oliusala[[#This Row],[tegund]],Tegundir!$B$2:$D$19,3,FALSE)*Oliusala[[#This Row],[magn]]/1000</f>
        <v>33.705589999999994</v>
      </c>
      <c r="K4457">
        <v>2013</v>
      </c>
      <c r="L4457" t="s">
        <v>18</v>
      </c>
      <c r="M4457" s="144" t="s">
        <v>59</v>
      </c>
    </row>
    <row r="4458" spans="1:15" x14ac:dyDescent="0.2">
      <c r="A4458" t="s">
        <v>57</v>
      </c>
      <c r="B4458" s="144" t="s">
        <v>80</v>
      </c>
      <c r="C4458">
        <v>260</v>
      </c>
      <c r="D4458" t="str">
        <f>VLOOKUP(Oliusala[[#This Row],[postnumer]],Sveitarfelog[#All],4,FALSE)</f>
        <v>Reykjanesbær</v>
      </c>
      <c r="E4458" t="str">
        <f>VLOOKUP(Oliusala[[#This Row],[postnumer]],Sveitarfelog[#All],5,FALSE)</f>
        <v>Suðurnes</v>
      </c>
      <c r="F4458" t="s">
        <v>29</v>
      </c>
      <c r="G4458" t="s">
        <v>24</v>
      </c>
      <c r="H4458" t="s">
        <v>60</v>
      </c>
      <c r="I4458" s="1">
        <v>139871</v>
      </c>
      <c r="J4458" s="2">
        <f>VLOOKUP(Oliusala[[#This Row],[tegund]],Tegundir!$B$2:$D$19,3,FALSE)*Oliusala[[#This Row],[magn]]/1000</f>
        <v>120.98841499999999</v>
      </c>
      <c r="K4458">
        <v>2013</v>
      </c>
      <c r="L4458" t="s">
        <v>19</v>
      </c>
      <c r="M4458" s="144" t="s">
        <v>59</v>
      </c>
      <c r="O4458" s="144" t="s">
        <v>1998</v>
      </c>
    </row>
    <row r="4459" spans="1:15" x14ac:dyDescent="0.2">
      <c r="A4459" t="s">
        <v>57</v>
      </c>
      <c r="B4459" s="144" t="s">
        <v>80</v>
      </c>
      <c r="C4459">
        <v>260</v>
      </c>
      <c r="D4459" t="str">
        <f>VLOOKUP(Oliusala[[#This Row],[postnumer]],Sveitarfelog[#All],4,FALSE)</f>
        <v>Reykjanesbær</v>
      </c>
      <c r="E4459" t="str">
        <f>VLOOKUP(Oliusala[[#This Row],[postnumer]],Sveitarfelog[#All],5,FALSE)</f>
        <v>Suðurnes</v>
      </c>
      <c r="F4459" t="s">
        <v>30</v>
      </c>
      <c r="G4459" t="s">
        <v>24</v>
      </c>
      <c r="H4459" t="s">
        <v>60</v>
      </c>
      <c r="I4459" s="1">
        <v>483677</v>
      </c>
      <c r="J4459" s="2">
        <f>VLOOKUP(Oliusala[[#This Row],[tegund]],Tegundir!$B$2:$D$19,3,FALSE)*Oliusala[[#This Row],[magn]]/1000</f>
        <v>418.380605</v>
      </c>
      <c r="K4459">
        <v>2013</v>
      </c>
      <c r="L4459" t="s">
        <v>19</v>
      </c>
      <c r="M4459" s="144" t="s">
        <v>59</v>
      </c>
      <c r="O4459" s="144" t="s">
        <v>1998</v>
      </c>
    </row>
    <row r="4460" spans="1:15" x14ac:dyDescent="0.2">
      <c r="A4460" t="s">
        <v>63</v>
      </c>
      <c r="B4460" s="144" t="s">
        <v>80</v>
      </c>
      <c r="C4460">
        <v>260</v>
      </c>
      <c r="D4460" t="str">
        <f>VLOOKUP(Oliusala[[#This Row],[postnumer]],Sveitarfelog[#All],4,FALSE)</f>
        <v>Reykjanesbær</v>
      </c>
      <c r="E4460" t="str">
        <f>VLOOKUP(Oliusala[[#This Row],[postnumer]],Sveitarfelog[#All],5,FALSE)</f>
        <v>Suðurnes</v>
      </c>
      <c r="F4460" t="s">
        <v>24</v>
      </c>
      <c r="G4460" t="s">
        <v>24</v>
      </c>
      <c r="H4460" t="s">
        <v>58</v>
      </c>
      <c r="I4460" s="1">
        <v>477589</v>
      </c>
      <c r="J4460" s="2">
        <f>VLOOKUP(Oliusala[[#This Row],[tegund]],Tegundir!$B$2:$D$19,3,FALSE)*Oliusala[[#This Row],[magn]]/1000</f>
        <v>413.114485</v>
      </c>
      <c r="K4460">
        <v>2013</v>
      </c>
      <c r="L4460" t="s">
        <v>18</v>
      </c>
      <c r="M4460" s="144" t="s">
        <v>59</v>
      </c>
    </row>
    <row r="4461" spans="1:15" x14ac:dyDescent="0.2">
      <c r="A4461" t="s">
        <v>63</v>
      </c>
      <c r="B4461" s="144" t="s">
        <v>80</v>
      </c>
      <c r="C4461">
        <v>260</v>
      </c>
      <c r="D4461" t="str">
        <f>VLOOKUP(Oliusala[[#This Row],[postnumer]],Sveitarfelog[#All],4,FALSE)</f>
        <v>Reykjanesbær</v>
      </c>
      <c r="E4461" t="str">
        <f>VLOOKUP(Oliusala[[#This Row],[postnumer]],Sveitarfelog[#All],5,FALSE)</f>
        <v>Suðurnes</v>
      </c>
      <c r="F4461" t="s">
        <v>24</v>
      </c>
      <c r="G4461" t="s">
        <v>24</v>
      </c>
      <c r="H4461" t="s">
        <v>58</v>
      </c>
      <c r="I4461" s="1">
        <v>962069</v>
      </c>
      <c r="J4461" s="2">
        <f>VLOOKUP(Oliusala[[#This Row],[tegund]],Tegundir!$B$2:$D$19,3,FALSE)*Oliusala[[#This Row],[magn]]/1000</f>
        <v>832.18968499999994</v>
      </c>
      <c r="K4461">
        <v>2013</v>
      </c>
      <c r="L4461" t="s">
        <v>18</v>
      </c>
      <c r="M4461" s="144" t="s">
        <v>59</v>
      </c>
    </row>
    <row r="4462" spans="1:15" x14ac:dyDescent="0.2">
      <c r="A4462" t="s">
        <v>63</v>
      </c>
      <c r="B4462" s="144" t="s">
        <v>80</v>
      </c>
      <c r="C4462">
        <v>260</v>
      </c>
      <c r="D4462" t="str">
        <f>VLOOKUP(Oliusala[[#This Row],[postnumer]],Sveitarfelog[#All],4,FALSE)</f>
        <v>Reykjanesbær</v>
      </c>
      <c r="E4462" t="str">
        <f>VLOOKUP(Oliusala[[#This Row],[postnumer]],Sveitarfelog[#All],5,FALSE)</f>
        <v>Suðurnes</v>
      </c>
      <c r="F4462" t="s">
        <v>24</v>
      </c>
      <c r="G4462" t="s">
        <v>24</v>
      </c>
      <c r="H4462" t="s">
        <v>58</v>
      </c>
      <c r="I4462" s="1">
        <v>1468550</v>
      </c>
      <c r="J4462" s="2">
        <f>VLOOKUP(Oliusala[[#This Row],[tegund]],Tegundir!$B$2:$D$19,3,FALSE)*Oliusala[[#This Row],[magn]]/1000</f>
        <v>1270.29575</v>
      </c>
      <c r="K4462">
        <v>2013</v>
      </c>
      <c r="L4462" t="s">
        <v>18</v>
      </c>
      <c r="M4462" s="144" t="s">
        <v>59</v>
      </c>
    </row>
    <row r="4463" spans="1:15" x14ac:dyDescent="0.2">
      <c r="A4463" t="s">
        <v>57</v>
      </c>
      <c r="B4463" s="144" t="s">
        <v>82</v>
      </c>
      <c r="C4463">
        <v>270</v>
      </c>
      <c r="D4463" t="str">
        <f>VLOOKUP(Oliusala[[#This Row],[postnumer]],Sveitarfelog[#All],4,FALSE)</f>
        <v>Mosfellsbær</v>
      </c>
      <c r="E4463" t="str">
        <f>VLOOKUP(Oliusala[[#This Row],[postnumer]],Sveitarfelog[#All],5,FALSE)</f>
        <v>Höfuðborgarsvæðið</v>
      </c>
      <c r="F4463" t="s">
        <v>25</v>
      </c>
      <c r="G4463" t="s">
        <v>24</v>
      </c>
      <c r="H4463" t="s">
        <v>60</v>
      </c>
      <c r="I4463" s="1">
        <v>277079</v>
      </c>
      <c r="J4463" s="2">
        <f>VLOOKUP(Oliusala[[#This Row],[tegund]],Tegundir!$B$2:$D$19,3,FALSE)*Oliusala[[#This Row],[magn]]/1000</f>
        <v>239.67333499999998</v>
      </c>
      <c r="K4463">
        <v>2013</v>
      </c>
      <c r="L4463" t="s">
        <v>1955</v>
      </c>
      <c r="M4463" s="144" t="s">
        <v>59</v>
      </c>
    </row>
    <row r="4464" spans="1:15" x14ac:dyDescent="0.2">
      <c r="A4464" t="s">
        <v>57</v>
      </c>
      <c r="B4464" s="144" t="s">
        <v>81</v>
      </c>
      <c r="C4464">
        <v>270</v>
      </c>
      <c r="D4464" t="str">
        <f>VLOOKUP(Oliusala[[#This Row],[postnumer]],Sveitarfelog[#All],4,FALSE)</f>
        <v>Mosfellsbær</v>
      </c>
      <c r="E4464" t="str">
        <f>VLOOKUP(Oliusala[[#This Row],[postnumer]],Sveitarfelog[#All],5,FALSE)</f>
        <v>Höfuðborgarsvæðið</v>
      </c>
      <c r="F4464" t="s">
        <v>25</v>
      </c>
      <c r="G4464" t="s">
        <v>24</v>
      </c>
      <c r="H4464" t="s">
        <v>60</v>
      </c>
      <c r="I4464" s="1">
        <v>183155</v>
      </c>
      <c r="J4464" s="2">
        <f>VLOOKUP(Oliusala[[#This Row],[tegund]],Tegundir!$B$2:$D$19,3,FALSE)*Oliusala[[#This Row],[magn]]/1000</f>
        <v>158.42907500000001</v>
      </c>
      <c r="K4464">
        <v>2013</v>
      </c>
      <c r="L4464" t="s">
        <v>1955</v>
      </c>
      <c r="M4464" s="144" t="s">
        <v>59</v>
      </c>
    </row>
    <row r="4465" spans="1:15" x14ac:dyDescent="0.2">
      <c r="A4465" t="s">
        <v>57</v>
      </c>
      <c r="B4465" s="144" t="s">
        <v>81</v>
      </c>
      <c r="C4465">
        <v>270</v>
      </c>
      <c r="D4465" t="str">
        <f>VLOOKUP(Oliusala[[#This Row],[postnumer]],Sveitarfelog[#All],4,FALSE)</f>
        <v>Mosfellsbær</v>
      </c>
      <c r="E4465" t="str">
        <f>VLOOKUP(Oliusala[[#This Row],[postnumer]],Sveitarfelog[#All],5,FALSE)</f>
        <v>Höfuðborgarsvæðið</v>
      </c>
      <c r="F4465" t="s">
        <v>25</v>
      </c>
      <c r="G4465" t="s">
        <v>24</v>
      </c>
      <c r="H4465" t="s">
        <v>60</v>
      </c>
      <c r="I4465" s="1">
        <v>110172</v>
      </c>
      <c r="J4465" s="2">
        <f>VLOOKUP(Oliusala[[#This Row],[tegund]],Tegundir!$B$2:$D$19,3,FALSE)*Oliusala[[#This Row],[magn]]/1000</f>
        <v>95.298779999999994</v>
      </c>
      <c r="K4465">
        <v>2013</v>
      </c>
      <c r="L4465" t="s">
        <v>1955</v>
      </c>
      <c r="M4465" s="144" t="s">
        <v>59</v>
      </c>
    </row>
    <row r="4466" spans="1:15" x14ac:dyDescent="0.2">
      <c r="A4466" t="s">
        <v>57</v>
      </c>
      <c r="B4466" s="144" t="s">
        <v>81</v>
      </c>
      <c r="C4466">
        <v>270</v>
      </c>
      <c r="D4466" t="str">
        <f>VLOOKUP(Oliusala[[#This Row],[postnumer]],Sveitarfelog[#All],4,FALSE)</f>
        <v>Mosfellsbær</v>
      </c>
      <c r="E4466" t="str">
        <f>VLOOKUP(Oliusala[[#This Row],[postnumer]],Sveitarfelog[#All],5,FALSE)</f>
        <v>Höfuðborgarsvæðið</v>
      </c>
      <c r="F4466" t="s">
        <v>24</v>
      </c>
      <c r="G4466" t="s">
        <v>24</v>
      </c>
      <c r="H4466" t="s">
        <v>60</v>
      </c>
      <c r="I4466" s="1">
        <v>4274</v>
      </c>
      <c r="J4466" s="2">
        <f>VLOOKUP(Oliusala[[#This Row],[tegund]],Tegundir!$B$2:$D$19,3,FALSE)*Oliusala[[#This Row],[magn]]/1000</f>
        <v>3.6970099999999997</v>
      </c>
      <c r="K4466">
        <v>2013</v>
      </c>
      <c r="L4466" t="s">
        <v>18</v>
      </c>
      <c r="M4466" s="144" t="s">
        <v>59</v>
      </c>
    </row>
    <row r="4467" spans="1:15" x14ac:dyDescent="0.2">
      <c r="A4467" t="s">
        <v>57</v>
      </c>
      <c r="B4467" s="144" t="s">
        <v>81</v>
      </c>
      <c r="C4467">
        <v>270</v>
      </c>
      <c r="D4467" t="str">
        <f>VLOOKUP(Oliusala[[#This Row],[postnumer]],Sveitarfelog[#All],4,FALSE)</f>
        <v>Mosfellsbær</v>
      </c>
      <c r="E4467" t="str">
        <f>VLOOKUP(Oliusala[[#This Row],[postnumer]],Sveitarfelog[#All],5,FALSE)</f>
        <v>Höfuðborgarsvæðið</v>
      </c>
      <c r="F4467" t="s">
        <v>30</v>
      </c>
      <c r="G4467" t="s">
        <v>24</v>
      </c>
      <c r="H4467" t="s">
        <v>60</v>
      </c>
      <c r="I4467" s="1">
        <v>70278</v>
      </c>
      <c r="J4467" s="2">
        <f>VLOOKUP(Oliusala[[#This Row],[tegund]],Tegundir!$B$2:$D$19,3,FALSE)*Oliusala[[#This Row],[magn]]/1000</f>
        <v>60.790469999999999</v>
      </c>
      <c r="K4467">
        <v>2013</v>
      </c>
      <c r="L4467" t="s">
        <v>19</v>
      </c>
      <c r="M4467" s="144" t="s">
        <v>59</v>
      </c>
      <c r="O4467" s="144" t="s">
        <v>1998</v>
      </c>
    </row>
    <row r="4468" spans="1:15" x14ac:dyDescent="0.2">
      <c r="A4468" t="s">
        <v>57</v>
      </c>
      <c r="B4468" s="144" t="s">
        <v>82</v>
      </c>
      <c r="C4468">
        <v>270</v>
      </c>
      <c r="D4468" t="str">
        <f>VLOOKUP(Oliusala[[#This Row],[postnumer]],Sveitarfelog[#All],4,FALSE)</f>
        <v>Mosfellsbær</v>
      </c>
      <c r="E4468" t="str">
        <f>VLOOKUP(Oliusala[[#This Row],[postnumer]],Sveitarfelog[#All],5,FALSE)</f>
        <v>Höfuðborgarsvæðið</v>
      </c>
      <c r="F4468" t="s">
        <v>24</v>
      </c>
      <c r="G4468" t="s">
        <v>24</v>
      </c>
      <c r="H4468" t="s">
        <v>60</v>
      </c>
      <c r="I4468" s="1">
        <v>48605</v>
      </c>
      <c r="J4468" s="2">
        <f>VLOOKUP(Oliusala[[#This Row],[tegund]],Tegundir!$B$2:$D$19,3,FALSE)*Oliusala[[#This Row],[magn]]/1000</f>
        <v>42.043324999999996</v>
      </c>
      <c r="K4468">
        <v>2013</v>
      </c>
      <c r="L4468" t="s">
        <v>18</v>
      </c>
      <c r="M4468" s="144" t="s">
        <v>59</v>
      </c>
    </row>
    <row r="4469" spans="1:15" x14ac:dyDescent="0.2">
      <c r="A4469" t="s">
        <v>57</v>
      </c>
      <c r="B4469" s="144" t="s">
        <v>81</v>
      </c>
      <c r="C4469">
        <v>270</v>
      </c>
      <c r="D4469" t="str">
        <f>VLOOKUP(Oliusala[[#This Row],[postnumer]],Sveitarfelog[#All],4,FALSE)</f>
        <v>Mosfellsbær</v>
      </c>
      <c r="E4469" t="str">
        <f>VLOOKUP(Oliusala[[#This Row],[postnumer]],Sveitarfelog[#All],5,FALSE)</f>
        <v>Höfuðborgarsvæðið</v>
      </c>
      <c r="F4469" t="s">
        <v>24</v>
      </c>
      <c r="G4469" t="s">
        <v>24</v>
      </c>
      <c r="H4469" t="s">
        <v>58</v>
      </c>
      <c r="I4469" s="1">
        <v>52722</v>
      </c>
      <c r="J4469" s="2">
        <f>VLOOKUP(Oliusala[[#This Row],[tegund]],Tegundir!$B$2:$D$19,3,FALSE)*Oliusala[[#This Row],[magn]]/1000</f>
        <v>45.604529999999997</v>
      </c>
      <c r="K4469">
        <v>2013</v>
      </c>
      <c r="L4469" t="s">
        <v>18</v>
      </c>
      <c r="M4469" s="144" t="s">
        <v>59</v>
      </c>
    </row>
    <row r="4470" spans="1:15" x14ac:dyDescent="0.2">
      <c r="A4470" t="s">
        <v>57</v>
      </c>
      <c r="B4470" s="144" t="s">
        <v>81</v>
      </c>
      <c r="C4470">
        <v>270</v>
      </c>
      <c r="D4470" t="str">
        <f>VLOOKUP(Oliusala[[#This Row],[postnumer]],Sveitarfelog[#All],4,FALSE)</f>
        <v>Mosfellsbær</v>
      </c>
      <c r="E4470" t="str">
        <f>VLOOKUP(Oliusala[[#This Row],[postnumer]],Sveitarfelog[#All],5,FALSE)</f>
        <v>Höfuðborgarsvæðið</v>
      </c>
      <c r="F4470" t="s">
        <v>24</v>
      </c>
      <c r="G4470" t="s">
        <v>24</v>
      </c>
      <c r="H4470" t="s">
        <v>60</v>
      </c>
      <c r="I4470" s="1">
        <v>78233</v>
      </c>
      <c r="J4470" s="2">
        <f>VLOOKUP(Oliusala[[#This Row],[tegund]],Tegundir!$B$2:$D$19,3,FALSE)*Oliusala[[#This Row],[magn]]/1000</f>
        <v>67.671544999999995</v>
      </c>
      <c r="K4470">
        <v>2013</v>
      </c>
      <c r="L4470" t="s">
        <v>18</v>
      </c>
      <c r="M4470" s="144" t="s">
        <v>59</v>
      </c>
    </row>
    <row r="4471" spans="1:15" x14ac:dyDescent="0.2">
      <c r="A4471" t="s">
        <v>57</v>
      </c>
      <c r="B4471" s="144" t="s">
        <v>81</v>
      </c>
      <c r="C4471">
        <v>270</v>
      </c>
      <c r="D4471" t="str">
        <f>VLOOKUP(Oliusala[[#This Row],[postnumer]],Sveitarfelog[#All],4,FALSE)</f>
        <v>Mosfellsbær</v>
      </c>
      <c r="E4471" t="str">
        <f>VLOOKUP(Oliusala[[#This Row],[postnumer]],Sveitarfelog[#All],5,FALSE)</f>
        <v>Höfuðborgarsvæðið</v>
      </c>
      <c r="F4471" t="s">
        <v>29</v>
      </c>
      <c r="G4471" t="s">
        <v>24</v>
      </c>
      <c r="H4471" t="s">
        <v>60</v>
      </c>
      <c r="I4471" s="1">
        <v>54429</v>
      </c>
      <c r="J4471" s="2">
        <f>VLOOKUP(Oliusala[[#This Row],[tegund]],Tegundir!$B$2:$D$19,3,FALSE)*Oliusala[[#This Row],[magn]]/1000</f>
        <v>47.081085000000002</v>
      </c>
      <c r="K4471">
        <v>2013</v>
      </c>
      <c r="L4471" t="s">
        <v>19</v>
      </c>
      <c r="M4471" s="144" t="s">
        <v>59</v>
      </c>
      <c r="O4471" s="144" t="s">
        <v>1998</v>
      </c>
    </row>
    <row r="4472" spans="1:15" x14ac:dyDescent="0.2">
      <c r="A4472" t="s">
        <v>63</v>
      </c>
      <c r="B4472" s="144" t="s">
        <v>81</v>
      </c>
      <c r="C4472">
        <v>270</v>
      </c>
      <c r="D4472" t="str">
        <f>VLOOKUP(Oliusala[[#This Row],[postnumer]],Sveitarfelog[#All],4,FALSE)</f>
        <v>Mosfellsbær</v>
      </c>
      <c r="E4472" t="str">
        <f>VLOOKUP(Oliusala[[#This Row],[postnumer]],Sveitarfelog[#All],5,FALSE)</f>
        <v>Höfuðborgarsvæðið</v>
      </c>
      <c r="F4472" t="s">
        <v>24</v>
      </c>
      <c r="G4472" t="s">
        <v>24</v>
      </c>
      <c r="H4472" t="s">
        <v>58</v>
      </c>
      <c r="I4472" s="1">
        <v>1574797</v>
      </c>
      <c r="J4472" s="2">
        <f>VLOOKUP(Oliusala[[#This Row],[tegund]],Tegundir!$B$2:$D$19,3,FALSE)*Oliusala[[#This Row],[magn]]/1000</f>
        <v>1362.1994050000001</v>
      </c>
      <c r="K4472">
        <v>2013</v>
      </c>
      <c r="L4472" t="s">
        <v>18</v>
      </c>
      <c r="M4472" s="144" t="s">
        <v>59</v>
      </c>
    </row>
    <row r="4473" spans="1:15" x14ac:dyDescent="0.2">
      <c r="A4473" t="s">
        <v>63</v>
      </c>
      <c r="B4473" s="144" t="s">
        <v>82</v>
      </c>
      <c r="C4473">
        <v>270</v>
      </c>
      <c r="D4473" t="str">
        <f>VLOOKUP(Oliusala[[#This Row],[postnumer]],Sveitarfelog[#All],4,FALSE)</f>
        <v>Mosfellsbær</v>
      </c>
      <c r="E4473" t="str">
        <f>VLOOKUP(Oliusala[[#This Row],[postnumer]],Sveitarfelog[#All],5,FALSE)</f>
        <v>Höfuðborgarsvæðið</v>
      </c>
      <c r="F4473" t="s">
        <v>24</v>
      </c>
      <c r="G4473" t="s">
        <v>24</v>
      </c>
      <c r="H4473" t="s">
        <v>58</v>
      </c>
      <c r="I4473" s="1">
        <v>214312</v>
      </c>
      <c r="J4473" s="2">
        <f>VLOOKUP(Oliusala[[#This Row],[tegund]],Tegundir!$B$2:$D$19,3,FALSE)*Oliusala[[#This Row],[magn]]/1000</f>
        <v>185.37988000000001</v>
      </c>
      <c r="K4473">
        <v>2013</v>
      </c>
      <c r="L4473" t="s">
        <v>18</v>
      </c>
      <c r="M4473" s="144" t="s">
        <v>59</v>
      </c>
    </row>
    <row r="4474" spans="1:15" x14ac:dyDescent="0.2">
      <c r="A4474" t="s">
        <v>63</v>
      </c>
      <c r="B4474" s="144" t="s">
        <v>81</v>
      </c>
      <c r="C4474">
        <v>270</v>
      </c>
      <c r="D4474" t="str">
        <f>VLOOKUP(Oliusala[[#This Row],[postnumer]],Sveitarfelog[#All],4,FALSE)</f>
        <v>Mosfellsbær</v>
      </c>
      <c r="E4474" t="str">
        <f>VLOOKUP(Oliusala[[#This Row],[postnumer]],Sveitarfelog[#All],5,FALSE)</f>
        <v>Höfuðborgarsvæðið</v>
      </c>
      <c r="F4474" t="s">
        <v>24</v>
      </c>
      <c r="G4474" t="s">
        <v>24</v>
      </c>
      <c r="H4474" t="s">
        <v>58</v>
      </c>
      <c r="I4474" s="1">
        <v>2029867</v>
      </c>
      <c r="J4474" s="2">
        <f>VLOOKUP(Oliusala[[#This Row],[tegund]],Tegundir!$B$2:$D$19,3,FALSE)*Oliusala[[#This Row],[magn]]/1000</f>
        <v>1755.834955</v>
      </c>
      <c r="K4474">
        <v>2013</v>
      </c>
      <c r="L4474" t="s">
        <v>18</v>
      </c>
      <c r="M4474" s="144" t="s">
        <v>59</v>
      </c>
    </row>
    <row r="4475" spans="1:15" x14ac:dyDescent="0.2">
      <c r="A4475" t="s">
        <v>63</v>
      </c>
      <c r="B4475" s="144" t="s">
        <v>81</v>
      </c>
      <c r="C4475">
        <v>270</v>
      </c>
      <c r="D4475" t="str">
        <f>VLOOKUP(Oliusala[[#This Row],[postnumer]],Sveitarfelog[#All],4,FALSE)</f>
        <v>Mosfellsbær</v>
      </c>
      <c r="E4475" t="str">
        <f>VLOOKUP(Oliusala[[#This Row],[postnumer]],Sveitarfelog[#All],5,FALSE)</f>
        <v>Höfuðborgarsvæðið</v>
      </c>
      <c r="F4475" t="s">
        <v>25</v>
      </c>
      <c r="G4475" t="s">
        <v>24</v>
      </c>
      <c r="H4475" t="s">
        <v>58</v>
      </c>
      <c r="I4475" s="1">
        <v>89742</v>
      </c>
      <c r="J4475" s="2">
        <f>VLOOKUP(Oliusala[[#This Row],[tegund]],Tegundir!$B$2:$D$19,3,FALSE)*Oliusala[[#This Row],[magn]]/1000</f>
        <v>77.626829999999998</v>
      </c>
      <c r="K4475">
        <v>2013</v>
      </c>
      <c r="L4475" t="s">
        <v>1955</v>
      </c>
      <c r="M4475" s="144" t="s">
        <v>59</v>
      </c>
    </row>
    <row r="4476" spans="1:15" x14ac:dyDescent="0.2">
      <c r="A4476" t="s">
        <v>63</v>
      </c>
      <c r="B4476" s="144" t="s">
        <v>81</v>
      </c>
      <c r="C4476">
        <v>270</v>
      </c>
      <c r="D4476" t="str">
        <f>VLOOKUP(Oliusala[[#This Row],[postnumer]],Sveitarfelog[#All],4,FALSE)</f>
        <v>Mosfellsbær</v>
      </c>
      <c r="E4476" t="str">
        <f>VLOOKUP(Oliusala[[#This Row],[postnumer]],Sveitarfelog[#All],5,FALSE)</f>
        <v>Höfuðborgarsvæðið</v>
      </c>
      <c r="F4476" t="s">
        <v>25</v>
      </c>
      <c r="G4476" t="s">
        <v>24</v>
      </c>
      <c r="H4476" t="s">
        <v>58</v>
      </c>
      <c r="I4476" s="1">
        <v>58489</v>
      </c>
      <c r="J4476" s="2">
        <f>VLOOKUP(Oliusala[[#This Row],[tegund]],Tegundir!$B$2:$D$19,3,FALSE)*Oliusala[[#This Row],[magn]]/1000</f>
        <v>50.592984999999999</v>
      </c>
      <c r="K4476">
        <v>2013</v>
      </c>
      <c r="L4476" t="s">
        <v>1955</v>
      </c>
      <c r="M4476" s="144" t="s">
        <v>59</v>
      </c>
    </row>
    <row r="4477" spans="1:15" x14ac:dyDescent="0.2">
      <c r="A4477" t="s">
        <v>63</v>
      </c>
      <c r="B4477" s="144" t="s">
        <v>84</v>
      </c>
      <c r="C4477">
        <v>300</v>
      </c>
      <c r="D4477" t="str">
        <f>VLOOKUP(Oliusala[[#This Row],[postnumer]],Sveitarfelog[#All],4,FALSE)</f>
        <v>Akraneskaupstaður,Hvalfjarðarsveit,Kjósarhreppur</v>
      </c>
      <c r="E4477" t="str">
        <f>VLOOKUP(Oliusala[[#This Row],[postnumer]],Sveitarfelog[#All],5,FALSE)</f>
        <v>Vesturland</v>
      </c>
      <c r="F4477" t="s">
        <v>25</v>
      </c>
      <c r="G4477" t="s">
        <v>24</v>
      </c>
      <c r="H4477" t="s">
        <v>58</v>
      </c>
      <c r="I4477" s="1">
        <v>29600</v>
      </c>
      <c r="J4477" s="2">
        <f>VLOOKUP(Oliusala[[#This Row],[tegund]],Tegundir!$B$2:$D$19,3,FALSE)*Oliusala[[#This Row],[magn]]/1000</f>
        <v>25.603999999999999</v>
      </c>
      <c r="K4477">
        <v>2013</v>
      </c>
      <c r="L4477" t="s">
        <v>19</v>
      </c>
      <c r="M4477" s="144" t="s">
        <v>59</v>
      </c>
      <c r="O4477" s="144" t="s">
        <v>1997</v>
      </c>
    </row>
    <row r="4478" spans="1:15" x14ac:dyDescent="0.2">
      <c r="A4478" t="s">
        <v>63</v>
      </c>
      <c r="B4478" s="144" t="s">
        <v>84</v>
      </c>
      <c r="C4478">
        <v>300</v>
      </c>
      <c r="D4478" t="str">
        <f>VLOOKUP(Oliusala[[#This Row],[postnumer]],Sveitarfelog[#All],4,FALSE)</f>
        <v>Akraneskaupstaður,Hvalfjarðarsveit,Kjósarhreppur</v>
      </c>
      <c r="E4478" t="str">
        <f>VLOOKUP(Oliusala[[#This Row],[postnumer]],Sveitarfelog[#All],5,FALSE)</f>
        <v>Vesturland</v>
      </c>
      <c r="F4478" t="s">
        <v>25</v>
      </c>
      <c r="G4478" t="s">
        <v>24</v>
      </c>
      <c r="H4478" t="s">
        <v>58</v>
      </c>
      <c r="I4478" s="1">
        <v>45033</v>
      </c>
      <c r="J4478" s="2">
        <f>VLOOKUP(Oliusala[[#This Row],[tegund]],Tegundir!$B$2:$D$19,3,FALSE)*Oliusala[[#This Row],[magn]]/1000</f>
        <v>38.953544999999998</v>
      </c>
      <c r="K4478">
        <v>2013</v>
      </c>
      <c r="L4478" t="s">
        <v>19</v>
      </c>
      <c r="M4478" s="144" t="s">
        <v>59</v>
      </c>
      <c r="O4478" s="144" t="s">
        <v>1997</v>
      </c>
    </row>
    <row r="4479" spans="1:15" x14ac:dyDescent="0.2">
      <c r="A4479" t="s">
        <v>63</v>
      </c>
      <c r="B4479" s="144" t="s">
        <v>84</v>
      </c>
      <c r="C4479">
        <v>300</v>
      </c>
      <c r="D4479" t="str">
        <f>VLOOKUP(Oliusala[[#This Row],[postnumer]],Sveitarfelog[#All],4,FALSE)</f>
        <v>Akraneskaupstaður,Hvalfjarðarsveit,Kjósarhreppur</v>
      </c>
      <c r="E4479" t="str">
        <f>VLOOKUP(Oliusala[[#This Row],[postnumer]],Sveitarfelog[#All],5,FALSE)</f>
        <v>Vesturland</v>
      </c>
      <c r="F4479" t="s">
        <v>25</v>
      </c>
      <c r="G4479" t="s">
        <v>24</v>
      </c>
      <c r="H4479" t="s">
        <v>58</v>
      </c>
      <c r="I4479" s="1">
        <v>52255</v>
      </c>
      <c r="J4479" s="2">
        <f>VLOOKUP(Oliusala[[#This Row],[tegund]],Tegundir!$B$2:$D$19,3,FALSE)*Oliusala[[#This Row],[magn]]/1000</f>
        <v>45.200575000000001</v>
      </c>
      <c r="K4479">
        <v>2013</v>
      </c>
      <c r="L4479" t="s">
        <v>19</v>
      </c>
      <c r="M4479" s="144" t="s">
        <v>59</v>
      </c>
      <c r="O4479" s="144" t="s">
        <v>1997</v>
      </c>
    </row>
    <row r="4480" spans="1:15" x14ac:dyDescent="0.2">
      <c r="A4480" t="s">
        <v>63</v>
      </c>
      <c r="B4480" s="144" t="s">
        <v>84</v>
      </c>
      <c r="C4480">
        <v>300</v>
      </c>
      <c r="D4480" t="str">
        <f>VLOOKUP(Oliusala[[#This Row],[postnumer]],Sveitarfelog[#All],4,FALSE)</f>
        <v>Akraneskaupstaður,Hvalfjarðarsveit,Kjósarhreppur</v>
      </c>
      <c r="E4480" t="str">
        <f>VLOOKUP(Oliusala[[#This Row],[postnumer]],Sveitarfelog[#All],5,FALSE)</f>
        <v>Vesturland</v>
      </c>
      <c r="F4480" t="s">
        <v>25</v>
      </c>
      <c r="G4480" t="s">
        <v>24</v>
      </c>
      <c r="H4480" t="s">
        <v>58</v>
      </c>
      <c r="I4480" s="1">
        <v>18477</v>
      </c>
      <c r="J4480" s="2">
        <f>VLOOKUP(Oliusala[[#This Row],[tegund]],Tegundir!$B$2:$D$19,3,FALSE)*Oliusala[[#This Row],[magn]]/1000</f>
        <v>15.982605</v>
      </c>
      <c r="K4480">
        <v>2013</v>
      </c>
      <c r="L4480" t="s">
        <v>19</v>
      </c>
      <c r="M4480" s="144" t="s">
        <v>59</v>
      </c>
      <c r="O4480" s="144" t="s">
        <v>1997</v>
      </c>
    </row>
    <row r="4481" spans="1:15" x14ac:dyDescent="0.2">
      <c r="A4481" t="s">
        <v>63</v>
      </c>
      <c r="B4481" s="144" t="s">
        <v>85</v>
      </c>
      <c r="C4481">
        <v>300</v>
      </c>
      <c r="D4481" t="str">
        <f>VLOOKUP(Oliusala[[#This Row],[postnumer]],Sveitarfelog[#All],4,FALSE)</f>
        <v>Akraneskaupstaður,Hvalfjarðarsveit,Kjósarhreppur</v>
      </c>
      <c r="E4481" t="str">
        <f>VLOOKUP(Oliusala[[#This Row],[postnumer]],Sveitarfelog[#All],5,FALSE)</f>
        <v>Vesturland</v>
      </c>
      <c r="F4481" t="s">
        <v>25</v>
      </c>
      <c r="G4481" t="s">
        <v>24</v>
      </c>
      <c r="H4481" t="s">
        <v>58</v>
      </c>
      <c r="I4481" s="1">
        <v>168117</v>
      </c>
      <c r="J4481" s="2">
        <f>VLOOKUP(Oliusala[[#This Row],[tegund]],Tegundir!$B$2:$D$19,3,FALSE)*Oliusala[[#This Row],[magn]]/1000</f>
        <v>145.42120499999999</v>
      </c>
      <c r="K4481">
        <v>2013</v>
      </c>
      <c r="L4481" t="s">
        <v>19</v>
      </c>
      <c r="M4481" s="144" t="s">
        <v>59</v>
      </c>
      <c r="O4481" s="144" t="s">
        <v>1997</v>
      </c>
    </row>
    <row r="4482" spans="1:15" x14ac:dyDescent="0.2">
      <c r="A4482" t="s">
        <v>84</v>
      </c>
      <c r="B4482" s="144" t="s">
        <v>84</v>
      </c>
      <c r="C4482">
        <v>300</v>
      </c>
      <c r="D4482" t="str">
        <f>VLOOKUP(Oliusala[[#This Row],[postnumer]],Sveitarfelog[#All],4,FALSE)</f>
        <v>Akraneskaupstaður,Hvalfjarðarsveit,Kjósarhreppur</v>
      </c>
      <c r="E4482" t="str">
        <f>VLOOKUP(Oliusala[[#This Row],[postnumer]],Sveitarfelog[#All],5,FALSE)</f>
        <v>Vesturland</v>
      </c>
      <c r="F4482" t="s">
        <v>25</v>
      </c>
      <c r="G4482" t="s">
        <v>24</v>
      </c>
      <c r="H4482" t="s">
        <v>58</v>
      </c>
      <c r="I4482" s="1">
        <v>1003425</v>
      </c>
      <c r="J4482" s="2">
        <f>VLOOKUP(Oliusala[[#This Row],[tegund]],Tegundir!$B$2:$D$19,3,FALSE)*Oliusala[[#This Row],[magn]]/1000</f>
        <v>867.962625</v>
      </c>
      <c r="K4482">
        <v>2013</v>
      </c>
      <c r="L4482" t="s">
        <v>19</v>
      </c>
      <c r="M4482" s="144" t="s">
        <v>59</v>
      </c>
      <c r="O4482" s="144" t="s">
        <v>1997</v>
      </c>
    </row>
    <row r="4483" spans="1:15" x14ac:dyDescent="0.2">
      <c r="A4483" t="s">
        <v>57</v>
      </c>
      <c r="B4483" s="144" t="s">
        <v>84</v>
      </c>
      <c r="C4483">
        <v>300</v>
      </c>
      <c r="D4483" t="str">
        <f>VLOOKUP(Oliusala[[#This Row],[postnumer]],Sveitarfelog[#All],4,FALSE)</f>
        <v>Akraneskaupstaður,Hvalfjarðarsveit,Kjósarhreppur</v>
      </c>
      <c r="E4483" t="str">
        <f>VLOOKUP(Oliusala[[#This Row],[postnumer]],Sveitarfelog[#All],5,FALSE)</f>
        <v>Vesturland</v>
      </c>
      <c r="F4483" t="s">
        <v>25</v>
      </c>
      <c r="G4483" t="s">
        <v>24</v>
      </c>
      <c r="H4483" t="s">
        <v>58</v>
      </c>
      <c r="I4483" s="1">
        <v>1463</v>
      </c>
      <c r="J4483" s="2">
        <f>VLOOKUP(Oliusala[[#This Row],[tegund]],Tegundir!$B$2:$D$19,3,FALSE)*Oliusala[[#This Row],[magn]]/1000</f>
        <v>1.2654949999999998</v>
      </c>
      <c r="K4483">
        <v>2013</v>
      </c>
      <c r="L4483" t="s">
        <v>19</v>
      </c>
      <c r="M4483" s="144" t="s">
        <v>59</v>
      </c>
      <c r="O4483" s="144" t="s">
        <v>1997</v>
      </c>
    </row>
    <row r="4484" spans="1:15" x14ac:dyDescent="0.2">
      <c r="A4484" t="s">
        <v>57</v>
      </c>
      <c r="B4484" s="144" t="s">
        <v>84</v>
      </c>
      <c r="C4484">
        <v>300</v>
      </c>
      <c r="D4484" t="str">
        <f>VLOOKUP(Oliusala[[#This Row],[postnumer]],Sveitarfelog[#All],4,FALSE)</f>
        <v>Akraneskaupstaður,Hvalfjarðarsveit,Kjósarhreppur</v>
      </c>
      <c r="E4484" t="str">
        <f>VLOOKUP(Oliusala[[#This Row],[postnumer]],Sveitarfelog[#All],5,FALSE)</f>
        <v>Vesturland</v>
      </c>
      <c r="F4484" t="s">
        <v>25</v>
      </c>
      <c r="G4484" t="s">
        <v>24</v>
      </c>
      <c r="H4484" t="s">
        <v>60</v>
      </c>
      <c r="I4484" s="1">
        <v>203214</v>
      </c>
      <c r="J4484" s="2">
        <f>VLOOKUP(Oliusala[[#This Row],[tegund]],Tegundir!$B$2:$D$19,3,FALSE)*Oliusala[[#This Row],[magn]]/1000</f>
        <v>175.78010999999998</v>
      </c>
      <c r="K4484">
        <v>2013</v>
      </c>
      <c r="L4484" t="s">
        <v>1955</v>
      </c>
      <c r="M4484" s="144" t="s">
        <v>59</v>
      </c>
    </row>
    <row r="4485" spans="1:15" x14ac:dyDescent="0.2">
      <c r="A4485" t="s">
        <v>84</v>
      </c>
      <c r="B4485" s="144" t="s">
        <v>84</v>
      </c>
      <c r="C4485">
        <v>300</v>
      </c>
      <c r="D4485" t="str">
        <f>VLOOKUP(Oliusala[[#This Row],[postnumer]],Sveitarfelog[#All],4,FALSE)</f>
        <v>Akraneskaupstaður,Hvalfjarðarsveit,Kjósarhreppur</v>
      </c>
      <c r="E4485" t="str">
        <f>VLOOKUP(Oliusala[[#This Row],[postnumer]],Sveitarfelog[#All],5,FALSE)</f>
        <v>Vesturland</v>
      </c>
      <c r="F4485" t="s">
        <v>25</v>
      </c>
      <c r="G4485" t="s">
        <v>24</v>
      </c>
      <c r="H4485" t="s">
        <v>61</v>
      </c>
      <c r="I4485" s="1">
        <v>387711</v>
      </c>
      <c r="J4485" s="2">
        <f>VLOOKUP(Oliusala[[#This Row],[tegund]],Tegundir!$B$2:$D$19,3,FALSE)*Oliusala[[#This Row],[magn]]/1000</f>
        <v>335.37001500000002</v>
      </c>
      <c r="K4485">
        <v>2013</v>
      </c>
      <c r="L4485" t="s">
        <v>1955</v>
      </c>
      <c r="M4485" s="144" t="s">
        <v>62</v>
      </c>
    </row>
    <row r="4486" spans="1:15" x14ac:dyDescent="0.2">
      <c r="A4486" t="s">
        <v>63</v>
      </c>
      <c r="B4486" s="144" t="s">
        <v>86</v>
      </c>
      <c r="C4486">
        <v>301</v>
      </c>
      <c r="D4486" t="str">
        <f>VLOOKUP(Oliusala[[#This Row],[postnumer]],Sveitarfelog[#All],4,FALSE)</f>
        <v>Akraneskaupstaður,Hvalfjarðarsveit,Kjósarhreppur</v>
      </c>
      <c r="E4486" t="str">
        <f>VLOOKUP(Oliusala[[#This Row],[postnumer]],Sveitarfelog[#All],5,FALSE)</f>
        <v>Vesturland</v>
      </c>
      <c r="F4486" t="s">
        <v>25</v>
      </c>
      <c r="G4486" t="s">
        <v>24</v>
      </c>
      <c r="H4486" t="s">
        <v>58</v>
      </c>
      <c r="I4486" s="1">
        <v>691</v>
      </c>
      <c r="J4486" s="2">
        <f>VLOOKUP(Oliusala[[#This Row],[tegund]],Tegundir!$B$2:$D$19,3,FALSE)*Oliusala[[#This Row],[magn]]/1000</f>
        <v>0.597715</v>
      </c>
      <c r="K4486">
        <v>2013</v>
      </c>
      <c r="L4486" t="s">
        <v>19</v>
      </c>
      <c r="M4486" s="144" t="s">
        <v>59</v>
      </c>
      <c r="O4486" s="144" t="s">
        <v>1997</v>
      </c>
    </row>
    <row r="4487" spans="1:15" x14ac:dyDescent="0.2">
      <c r="A4487" t="s">
        <v>84</v>
      </c>
      <c r="B4487" s="144" t="s">
        <v>86</v>
      </c>
      <c r="C4487">
        <v>301</v>
      </c>
      <c r="D4487" t="str">
        <f>VLOOKUP(Oliusala[[#This Row],[postnumer]],Sveitarfelog[#All],4,FALSE)</f>
        <v>Akraneskaupstaður,Hvalfjarðarsveit,Kjósarhreppur</v>
      </c>
      <c r="E4487" t="str">
        <f>VLOOKUP(Oliusala[[#This Row],[postnumer]],Sveitarfelog[#All],5,FALSE)</f>
        <v>Vesturland</v>
      </c>
      <c r="F4487" t="s">
        <v>25</v>
      </c>
      <c r="G4487" t="s">
        <v>24</v>
      </c>
      <c r="H4487" t="s">
        <v>60</v>
      </c>
      <c r="I4487" s="1">
        <v>35903</v>
      </c>
      <c r="J4487" s="2">
        <f>VLOOKUP(Oliusala[[#This Row],[tegund]],Tegundir!$B$2:$D$19,3,FALSE)*Oliusala[[#This Row],[magn]]/1000</f>
        <v>31.056095000000003</v>
      </c>
      <c r="K4487">
        <v>2013</v>
      </c>
      <c r="L4487" t="s">
        <v>1955</v>
      </c>
      <c r="M4487" s="144" t="s">
        <v>59</v>
      </c>
    </row>
    <row r="4488" spans="1:15" x14ac:dyDescent="0.2">
      <c r="A4488" t="s">
        <v>57</v>
      </c>
      <c r="B4488" s="144" t="s">
        <v>86</v>
      </c>
      <c r="C4488">
        <v>301</v>
      </c>
      <c r="D4488" t="str">
        <f>VLOOKUP(Oliusala[[#This Row],[postnumer]],Sveitarfelog[#All],4,FALSE)</f>
        <v>Akraneskaupstaður,Hvalfjarðarsveit,Kjósarhreppur</v>
      </c>
      <c r="E4488" t="str">
        <f>VLOOKUP(Oliusala[[#This Row],[postnumer]],Sveitarfelog[#All],5,FALSE)</f>
        <v>Vesturland</v>
      </c>
      <c r="F4488" t="s">
        <v>25</v>
      </c>
      <c r="G4488" t="s">
        <v>24</v>
      </c>
      <c r="H4488" t="s">
        <v>60</v>
      </c>
      <c r="I4488" s="1">
        <v>65972</v>
      </c>
      <c r="J4488" s="2">
        <f>VLOOKUP(Oliusala[[#This Row],[tegund]],Tegundir!$B$2:$D$19,3,FALSE)*Oliusala[[#This Row],[magn]]/1000</f>
        <v>57.065779999999997</v>
      </c>
      <c r="K4488">
        <v>2013</v>
      </c>
      <c r="L4488" t="s">
        <v>1955</v>
      </c>
      <c r="M4488" s="144" t="s">
        <v>59</v>
      </c>
    </row>
    <row r="4489" spans="1:15" x14ac:dyDescent="0.2">
      <c r="A4489" t="s">
        <v>84</v>
      </c>
      <c r="B4489" s="144" t="s">
        <v>84</v>
      </c>
      <c r="C4489">
        <v>300</v>
      </c>
      <c r="D4489" t="str">
        <f>VLOOKUP(Oliusala[[#This Row],[postnumer]],Sveitarfelog[#All],4,FALSE)</f>
        <v>Akraneskaupstaður,Hvalfjarðarsveit,Kjósarhreppur</v>
      </c>
      <c r="E4489" t="str">
        <f>VLOOKUP(Oliusala[[#This Row],[postnumer]],Sveitarfelog[#All],5,FALSE)</f>
        <v>Vesturland</v>
      </c>
      <c r="F4489" t="s">
        <v>29</v>
      </c>
      <c r="G4489" t="s">
        <v>24</v>
      </c>
      <c r="H4489" t="s">
        <v>61</v>
      </c>
      <c r="I4489" s="1">
        <v>126814</v>
      </c>
      <c r="J4489" s="2">
        <f>VLOOKUP(Oliusala[[#This Row],[tegund]],Tegundir!$B$2:$D$19,3,FALSE)*Oliusala[[#This Row],[magn]]/1000</f>
        <v>109.69410999999999</v>
      </c>
      <c r="K4489">
        <v>2013</v>
      </c>
      <c r="L4489" t="s">
        <v>1955</v>
      </c>
      <c r="M4489" s="144" t="s">
        <v>62</v>
      </c>
    </row>
    <row r="4490" spans="1:15" x14ac:dyDescent="0.2">
      <c r="A4490" t="s">
        <v>68</v>
      </c>
      <c r="B4490" s="144" t="s">
        <v>84</v>
      </c>
      <c r="C4490">
        <v>300</v>
      </c>
      <c r="D4490" t="str">
        <f>VLOOKUP(Oliusala[[#This Row],[postnumer]],Sveitarfelog[#All],4,FALSE)</f>
        <v>Akraneskaupstaður,Hvalfjarðarsveit,Kjósarhreppur</v>
      </c>
      <c r="E4490" t="str">
        <f>VLOOKUP(Oliusala[[#This Row],[postnumer]],Sveitarfelog[#All],5,FALSE)</f>
        <v>Vesturland</v>
      </c>
      <c r="F4490" t="s">
        <v>29</v>
      </c>
      <c r="G4490" t="s">
        <v>24</v>
      </c>
      <c r="H4490" t="s">
        <v>61</v>
      </c>
      <c r="I4490" s="1">
        <v>1534</v>
      </c>
      <c r="J4490" s="2">
        <f>VLOOKUP(Oliusala[[#This Row],[tegund]],Tegundir!$B$2:$D$19,3,FALSE)*Oliusala[[#This Row],[magn]]/1000</f>
        <v>1.32691</v>
      </c>
      <c r="K4490">
        <v>2013</v>
      </c>
      <c r="L4490" t="s">
        <v>1955</v>
      </c>
      <c r="M4490" s="144" t="s">
        <v>62</v>
      </c>
    </row>
    <row r="4491" spans="1:15" x14ac:dyDescent="0.2">
      <c r="A4491" t="s">
        <v>84</v>
      </c>
      <c r="B4491" s="144" t="s">
        <v>86</v>
      </c>
      <c r="C4491">
        <v>301</v>
      </c>
      <c r="D4491" t="str">
        <f>VLOOKUP(Oliusala[[#This Row],[postnumer]],Sveitarfelog[#All],4,FALSE)</f>
        <v>Akraneskaupstaður,Hvalfjarðarsveit,Kjósarhreppur</v>
      </c>
      <c r="E4491" t="str">
        <f>VLOOKUP(Oliusala[[#This Row],[postnumer]],Sveitarfelog[#All],5,FALSE)</f>
        <v>Vesturland</v>
      </c>
      <c r="F4491" t="s">
        <v>30</v>
      </c>
      <c r="G4491" t="s">
        <v>24</v>
      </c>
      <c r="H4491" t="s">
        <v>60</v>
      </c>
      <c r="I4491" s="1">
        <v>1000</v>
      </c>
      <c r="J4491" s="2">
        <f>VLOOKUP(Oliusala[[#This Row],[tegund]],Tegundir!$B$2:$D$19,3,FALSE)*Oliusala[[#This Row],[magn]]/1000</f>
        <v>0.86499999999999999</v>
      </c>
      <c r="K4491">
        <v>2013</v>
      </c>
      <c r="L4491" t="s">
        <v>19</v>
      </c>
      <c r="M4491" s="144" t="s">
        <v>59</v>
      </c>
      <c r="O4491" s="144" t="s">
        <v>1998</v>
      </c>
    </row>
    <row r="4492" spans="1:15" x14ac:dyDescent="0.2">
      <c r="A4492" t="s">
        <v>57</v>
      </c>
      <c r="B4492" s="144" t="s">
        <v>86</v>
      </c>
      <c r="C4492">
        <v>301</v>
      </c>
      <c r="D4492" t="str">
        <f>VLOOKUP(Oliusala[[#This Row],[postnumer]],Sveitarfelog[#All],4,FALSE)</f>
        <v>Akraneskaupstaður,Hvalfjarðarsveit,Kjósarhreppur</v>
      </c>
      <c r="E4492" t="str">
        <f>VLOOKUP(Oliusala[[#This Row],[postnumer]],Sveitarfelog[#All],5,FALSE)</f>
        <v>Vesturland</v>
      </c>
      <c r="F4492" t="s">
        <v>30</v>
      </c>
      <c r="G4492" t="s">
        <v>24</v>
      </c>
      <c r="H4492" t="s">
        <v>60</v>
      </c>
      <c r="I4492" s="1">
        <v>5703</v>
      </c>
      <c r="J4492" s="2">
        <f>VLOOKUP(Oliusala[[#This Row],[tegund]],Tegundir!$B$2:$D$19,3,FALSE)*Oliusala[[#This Row],[magn]]/1000</f>
        <v>4.9330950000000007</v>
      </c>
      <c r="K4492">
        <v>2013</v>
      </c>
      <c r="L4492" t="s">
        <v>19</v>
      </c>
      <c r="M4492" s="144" t="s">
        <v>59</v>
      </c>
      <c r="O4492" s="144" t="s">
        <v>1998</v>
      </c>
    </row>
    <row r="4493" spans="1:15" x14ac:dyDescent="0.2">
      <c r="A4493" t="s">
        <v>84</v>
      </c>
      <c r="B4493" s="144" t="s">
        <v>84</v>
      </c>
      <c r="C4493">
        <v>300</v>
      </c>
      <c r="D4493" t="str">
        <f>VLOOKUP(Oliusala[[#This Row],[postnumer]],Sveitarfelog[#All],4,FALSE)</f>
        <v>Akraneskaupstaður,Hvalfjarðarsveit,Kjósarhreppur</v>
      </c>
      <c r="E4493" t="str">
        <f>VLOOKUP(Oliusala[[#This Row],[postnumer]],Sveitarfelog[#All],5,FALSE)</f>
        <v>Vesturland</v>
      </c>
      <c r="F4493" t="s">
        <v>24</v>
      </c>
      <c r="G4493" t="s">
        <v>24</v>
      </c>
      <c r="H4493" t="s">
        <v>58</v>
      </c>
      <c r="I4493" s="1">
        <v>206840</v>
      </c>
      <c r="J4493" s="2">
        <f>VLOOKUP(Oliusala[[#This Row],[tegund]],Tegundir!$B$2:$D$19,3,FALSE)*Oliusala[[#This Row],[magn]]/1000</f>
        <v>178.91660000000002</v>
      </c>
      <c r="K4493">
        <v>2013</v>
      </c>
      <c r="L4493" t="s">
        <v>18</v>
      </c>
      <c r="M4493" s="144" t="s">
        <v>59</v>
      </c>
    </row>
    <row r="4494" spans="1:15" x14ac:dyDescent="0.2">
      <c r="A4494" t="s">
        <v>84</v>
      </c>
      <c r="B4494" s="144" t="s">
        <v>84</v>
      </c>
      <c r="C4494">
        <v>300</v>
      </c>
      <c r="D4494" t="str">
        <f>VLOOKUP(Oliusala[[#This Row],[postnumer]],Sveitarfelog[#All],4,FALSE)</f>
        <v>Akraneskaupstaður,Hvalfjarðarsveit,Kjósarhreppur</v>
      </c>
      <c r="E4494" t="str">
        <f>VLOOKUP(Oliusala[[#This Row],[postnumer]],Sveitarfelog[#All],5,FALSE)</f>
        <v>Vesturland</v>
      </c>
      <c r="F4494" t="s">
        <v>27</v>
      </c>
      <c r="G4494" t="s">
        <v>24</v>
      </c>
      <c r="H4494" t="s">
        <v>58</v>
      </c>
      <c r="I4494" s="1">
        <v>86268</v>
      </c>
      <c r="J4494" s="2">
        <f>VLOOKUP(Oliusala[[#This Row],[tegund]],Tegundir!$B$2:$D$19,3,FALSE)*Oliusala[[#This Row],[magn]]/1000</f>
        <v>74.621819999999985</v>
      </c>
      <c r="K4494">
        <v>2013</v>
      </c>
      <c r="L4494" t="s">
        <v>19</v>
      </c>
      <c r="M4494" s="144" t="s">
        <v>59</v>
      </c>
      <c r="O4494" s="144" t="s">
        <v>1998</v>
      </c>
    </row>
    <row r="4495" spans="1:15" x14ac:dyDescent="0.2">
      <c r="A4495" t="s">
        <v>84</v>
      </c>
      <c r="B4495" s="144" t="s">
        <v>84</v>
      </c>
      <c r="C4495">
        <v>300</v>
      </c>
      <c r="D4495" t="str">
        <f>VLOOKUP(Oliusala[[#This Row],[postnumer]],Sveitarfelog[#All],4,FALSE)</f>
        <v>Akraneskaupstaður,Hvalfjarðarsveit,Kjósarhreppur</v>
      </c>
      <c r="E4495" t="str">
        <f>VLOOKUP(Oliusala[[#This Row],[postnumer]],Sveitarfelog[#All],5,FALSE)</f>
        <v>Vesturland</v>
      </c>
      <c r="F4495" t="s">
        <v>29</v>
      </c>
      <c r="G4495" t="s">
        <v>24</v>
      </c>
      <c r="H4495" t="s">
        <v>58</v>
      </c>
      <c r="I4495" s="1">
        <v>521840</v>
      </c>
      <c r="J4495" s="2">
        <f>VLOOKUP(Oliusala[[#This Row],[tegund]],Tegundir!$B$2:$D$19,3,FALSE)*Oliusala[[#This Row],[magn]]/1000</f>
        <v>451.39159999999998</v>
      </c>
      <c r="K4495">
        <v>2013</v>
      </c>
      <c r="L4495" t="s">
        <v>19</v>
      </c>
      <c r="M4495" s="144" t="s">
        <v>59</v>
      </c>
      <c r="O4495" s="144" t="s">
        <v>1998</v>
      </c>
    </row>
    <row r="4496" spans="1:15" x14ac:dyDescent="0.2">
      <c r="A4496" t="s">
        <v>84</v>
      </c>
      <c r="B4496" s="144" t="s">
        <v>84</v>
      </c>
      <c r="C4496">
        <v>300</v>
      </c>
      <c r="D4496" t="str">
        <f>VLOOKUP(Oliusala[[#This Row],[postnumer]],Sveitarfelog[#All],4,FALSE)</f>
        <v>Akraneskaupstaður,Hvalfjarðarsveit,Kjósarhreppur</v>
      </c>
      <c r="E4496" t="str">
        <f>VLOOKUP(Oliusala[[#This Row],[postnumer]],Sveitarfelog[#All],5,FALSE)</f>
        <v>Vesturland</v>
      </c>
      <c r="F4496" t="s">
        <v>30</v>
      </c>
      <c r="G4496" t="s">
        <v>24</v>
      </c>
      <c r="H4496" t="s">
        <v>58</v>
      </c>
      <c r="I4496" s="1">
        <v>574120</v>
      </c>
      <c r="J4496" s="2">
        <f>VLOOKUP(Oliusala[[#This Row],[tegund]],Tegundir!$B$2:$D$19,3,FALSE)*Oliusala[[#This Row],[magn]]/1000</f>
        <v>496.61379999999997</v>
      </c>
      <c r="K4496">
        <v>2013</v>
      </c>
      <c r="L4496" t="s">
        <v>19</v>
      </c>
      <c r="M4496" s="144" t="s">
        <v>59</v>
      </c>
      <c r="O4496" s="144" t="s">
        <v>1998</v>
      </c>
    </row>
    <row r="4497" spans="1:15" x14ac:dyDescent="0.2">
      <c r="A4497" t="s">
        <v>57</v>
      </c>
      <c r="B4497" s="144" t="s">
        <v>84</v>
      </c>
      <c r="C4497">
        <v>300</v>
      </c>
      <c r="D4497" t="str">
        <f>VLOOKUP(Oliusala[[#This Row],[postnumer]],Sveitarfelog[#All],4,FALSE)</f>
        <v>Akraneskaupstaður,Hvalfjarðarsveit,Kjósarhreppur</v>
      </c>
      <c r="E4497" t="str">
        <f>VLOOKUP(Oliusala[[#This Row],[postnumer]],Sveitarfelog[#All],5,FALSE)</f>
        <v>Vesturland</v>
      </c>
      <c r="F4497" t="s">
        <v>24</v>
      </c>
      <c r="G4497" t="s">
        <v>24</v>
      </c>
      <c r="H4497" t="s">
        <v>58</v>
      </c>
      <c r="I4497" s="1">
        <v>43447</v>
      </c>
      <c r="J4497" s="2">
        <f>VLOOKUP(Oliusala[[#This Row],[tegund]],Tegundir!$B$2:$D$19,3,FALSE)*Oliusala[[#This Row],[magn]]/1000</f>
        <v>37.581654999999998</v>
      </c>
      <c r="K4497">
        <v>2013</v>
      </c>
      <c r="L4497" t="s">
        <v>18</v>
      </c>
      <c r="M4497" s="144" t="s">
        <v>59</v>
      </c>
    </row>
    <row r="4498" spans="1:15" x14ac:dyDescent="0.2">
      <c r="A4498" t="s">
        <v>57</v>
      </c>
      <c r="B4498" s="144" t="s">
        <v>84</v>
      </c>
      <c r="C4498">
        <v>300</v>
      </c>
      <c r="D4498" t="str">
        <f>VLOOKUP(Oliusala[[#This Row],[postnumer]],Sveitarfelog[#All],4,FALSE)</f>
        <v>Akraneskaupstaður,Hvalfjarðarsveit,Kjósarhreppur</v>
      </c>
      <c r="E4498" t="str">
        <f>VLOOKUP(Oliusala[[#This Row],[postnumer]],Sveitarfelog[#All],5,FALSE)</f>
        <v>Vesturland</v>
      </c>
      <c r="F4498" t="s">
        <v>24</v>
      </c>
      <c r="G4498" t="s">
        <v>24</v>
      </c>
      <c r="H4498" t="s">
        <v>60</v>
      </c>
      <c r="I4498" s="1">
        <v>61732</v>
      </c>
      <c r="J4498" s="2">
        <f>VLOOKUP(Oliusala[[#This Row],[tegund]],Tegundir!$B$2:$D$19,3,FALSE)*Oliusala[[#This Row],[magn]]/1000</f>
        <v>53.398180000000004</v>
      </c>
      <c r="K4498">
        <v>2013</v>
      </c>
      <c r="L4498" t="s">
        <v>18</v>
      </c>
      <c r="M4498" s="144" t="s">
        <v>59</v>
      </c>
    </row>
    <row r="4499" spans="1:15" x14ac:dyDescent="0.2">
      <c r="A4499" t="s">
        <v>57</v>
      </c>
      <c r="B4499" s="144" t="s">
        <v>84</v>
      </c>
      <c r="C4499">
        <v>300</v>
      </c>
      <c r="D4499" t="str">
        <f>VLOOKUP(Oliusala[[#This Row],[postnumer]],Sveitarfelog[#All],4,FALSE)</f>
        <v>Akraneskaupstaður,Hvalfjarðarsveit,Kjósarhreppur</v>
      </c>
      <c r="E4499" t="str">
        <f>VLOOKUP(Oliusala[[#This Row],[postnumer]],Sveitarfelog[#All],5,FALSE)</f>
        <v>Vesturland</v>
      </c>
      <c r="F4499" t="s">
        <v>29</v>
      </c>
      <c r="G4499" t="s">
        <v>24</v>
      </c>
      <c r="H4499" t="s">
        <v>60</v>
      </c>
      <c r="I4499" s="1">
        <v>251615</v>
      </c>
      <c r="J4499" s="2">
        <f>VLOOKUP(Oliusala[[#This Row],[tegund]],Tegundir!$B$2:$D$19,3,FALSE)*Oliusala[[#This Row],[magn]]/1000</f>
        <v>217.646975</v>
      </c>
      <c r="K4499">
        <v>2013</v>
      </c>
      <c r="L4499" t="s">
        <v>19</v>
      </c>
      <c r="M4499" s="144" t="s">
        <v>59</v>
      </c>
      <c r="O4499" s="144" t="s">
        <v>1998</v>
      </c>
    </row>
    <row r="4500" spans="1:15" x14ac:dyDescent="0.2">
      <c r="A4500" t="s">
        <v>57</v>
      </c>
      <c r="B4500" s="144" t="s">
        <v>84</v>
      </c>
      <c r="C4500">
        <v>300</v>
      </c>
      <c r="D4500" t="str">
        <f>VLOOKUP(Oliusala[[#This Row],[postnumer]],Sveitarfelog[#All],4,FALSE)</f>
        <v>Akraneskaupstaður,Hvalfjarðarsveit,Kjósarhreppur</v>
      </c>
      <c r="E4500" t="str">
        <f>VLOOKUP(Oliusala[[#This Row],[postnumer]],Sveitarfelog[#All],5,FALSE)</f>
        <v>Vesturland</v>
      </c>
      <c r="F4500" t="s">
        <v>30</v>
      </c>
      <c r="G4500" t="s">
        <v>24</v>
      </c>
      <c r="H4500" t="s">
        <v>60</v>
      </c>
      <c r="I4500" s="1">
        <v>4745</v>
      </c>
      <c r="J4500" s="2">
        <f>VLOOKUP(Oliusala[[#This Row],[tegund]],Tegundir!$B$2:$D$19,3,FALSE)*Oliusala[[#This Row],[magn]]/1000</f>
        <v>4.104425</v>
      </c>
      <c r="K4500">
        <v>2013</v>
      </c>
      <c r="L4500" t="s">
        <v>19</v>
      </c>
      <c r="M4500" s="144" t="s">
        <v>59</v>
      </c>
      <c r="O4500" s="144" t="s">
        <v>1998</v>
      </c>
    </row>
    <row r="4501" spans="1:15" x14ac:dyDescent="0.2">
      <c r="A4501" t="s">
        <v>63</v>
      </c>
      <c r="B4501" s="144" t="s">
        <v>84</v>
      </c>
      <c r="C4501">
        <v>300</v>
      </c>
      <c r="D4501" t="str">
        <f>VLOOKUP(Oliusala[[#This Row],[postnumer]],Sveitarfelog[#All],4,FALSE)</f>
        <v>Akraneskaupstaður,Hvalfjarðarsveit,Kjósarhreppur</v>
      </c>
      <c r="E4501" t="str">
        <f>VLOOKUP(Oliusala[[#This Row],[postnumer]],Sveitarfelog[#All],5,FALSE)</f>
        <v>Vesturland</v>
      </c>
      <c r="F4501" t="s">
        <v>24</v>
      </c>
      <c r="G4501" t="s">
        <v>24</v>
      </c>
      <c r="H4501" t="s">
        <v>58</v>
      </c>
      <c r="I4501" s="1">
        <v>675646</v>
      </c>
      <c r="J4501" s="2">
        <f>VLOOKUP(Oliusala[[#This Row],[tegund]],Tegundir!$B$2:$D$19,3,FALSE)*Oliusala[[#This Row],[magn]]/1000</f>
        <v>584.43379000000004</v>
      </c>
      <c r="K4501">
        <v>2013</v>
      </c>
      <c r="L4501" t="s">
        <v>18</v>
      </c>
      <c r="M4501" s="144" t="s">
        <v>59</v>
      </c>
    </row>
    <row r="4502" spans="1:15" x14ac:dyDescent="0.2">
      <c r="A4502" t="s">
        <v>63</v>
      </c>
      <c r="B4502" s="144" t="s">
        <v>84</v>
      </c>
      <c r="C4502">
        <v>300</v>
      </c>
      <c r="D4502" t="str">
        <f>VLOOKUP(Oliusala[[#This Row],[postnumer]],Sveitarfelog[#All],4,FALSE)</f>
        <v>Akraneskaupstaður,Hvalfjarðarsveit,Kjósarhreppur</v>
      </c>
      <c r="E4502" t="str">
        <f>VLOOKUP(Oliusala[[#This Row],[postnumer]],Sveitarfelog[#All],5,FALSE)</f>
        <v>Vesturland</v>
      </c>
      <c r="F4502" t="s">
        <v>24</v>
      </c>
      <c r="G4502" t="s">
        <v>24</v>
      </c>
      <c r="H4502" t="s">
        <v>58</v>
      </c>
      <c r="I4502" s="1">
        <v>815263</v>
      </c>
      <c r="J4502" s="2">
        <f>VLOOKUP(Oliusala[[#This Row],[tegund]],Tegundir!$B$2:$D$19,3,FALSE)*Oliusala[[#This Row],[magn]]/1000</f>
        <v>705.202495</v>
      </c>
      <c r="K4502">
        <v>2013</v>
      </c>
      <c r="L4502" t="s">
        <v>18</v>
      </c>
      <c r="M4502" s="144" t="s">
        <v>59</v>
      </c>
    </row>
    <row r="4503" spans="1:15" x14ac:dyDescent="0.2">
      <c r="A4503" t="s">
        <v>63</v>
      </c>
      <c r="B4503" s="144" t="s">
        <v>84</v>
      </c>
      <c r="C4503">
        <v>300</v>
      </c>
      <c r="D4503" t="str">
        <f>VLOOKUP(Oliusala[[#This Row],[postnumer]],Sveitarfelog[#All],4,FALSE)</f>
        <v>Akraneskaupstaður,Hvalfjarðarsveit,Kjósarhreppur</v>
      </c>
      <c r="E4503" t="str">
        <f>VLOOKUP(Oliusala[[#This Row],[postnumer]],Sveitarfelog[#All],5,FALSE)</f>
        <v>Vesturland</v>
      </c>
      <c r="F4503" t="s">
        <v>24</v>
      </c>
      <c r="G4503" t="s">
        <v>24</v>
      </c>
      <c r="H4503" t="s">
        <v>58</v>
      </c>
      <c r="I4503" s="1">
        <v>85979</v>
      </c>
      <c r="J4503" s="2">
        <f>VLOOKUP(Oliusala[[#This Row],[tegund]],Tegundir!$B$2:$D$19,3,FALSE)*Oliusala[[#This Row],[magn]]/1000</f>
        <v>74.371835000000004</v>
      </c>
      <c r="K4503">
        <v>2013</v>
      </c>
      <c r="L4503" t="s">
        <v>18</v>
      </c>
      <c r="M4503" s="144" t="s">
        <v>59</v>
      </c>
    </row>
    <row r="4504" spans="1:15" x14ac:dyDescent="0.2">
      <c r="A4504" t="s">
        <v>63</v>
      </c>
      <c r="B4504" s="144" t="s">
        <v>84</v>
      </c>
      <c r="C4504">
        <v>300</v>
      </c>
      <c r="D4504" t="str">
        <f>VLOOKUP(Oliusala[[#This Row],[postnumer]],Sveitarfelog[#All],4,FALSE)</f>
        <v>Akraneskaupstaður,Hvalfjarðarsveit,Kjósarhreppur</v>
      </c>
      <c r="E4504" t="str">
        <f>VLOOKUP(Oliusala[[#This Row],[postnumer]],Sveitarfelog[#All],5,FALSE)</f>
        <v>Vesturland</v>
      </c>
      <c r="F4504" t="s">
        <v>24</v>
      </c>
      <c r="G4504" t="s">
        <v>24</v>
      </c>
      <c r="H4504" t="s">
        <v>58</v>
      </c>
      <c r="I4504" s="1">
        <v>148037</v>
      </c>
      <c r="J4504" s="2">
        <f>VLOOKUP(Oliusala[[#This Row],[tegund]],Tegundir!$B$2:$D$19,3,FALSE)*Oliusala[[#This Row],[magn]]/1000</f>
        <v>128.05200500000001</v>
      </c>
      <c r="K4504">
        <v>2013</v>
      </c>
      <c r="L4504" t="s">
        <v>18</v>
      </c>
      <c r="M4504" s="144" t="s">
        <v>59</v>
      </c>
    </row>
    <row r="4505" spans="1:15" x14ac:dyDescent="0.2">
      <c r="A4505" t="s">
        <v>63</v>
      </c>
      <c r="B4505" s="144" t="s">
        <v>85</v>
      </c>
      <c r="C4505">
        <v>300</v>
      </c>
      <c r="D4505" t="str">
        <f>VLOOKUP(Oliusala[[#This Row],[postnumer]],Sveitarfelog[#All],4,FALSE)</f>
        <v>Akraneskaupstaður,Hvalfjarðarsveit,Kjósarhreppur</v>
      </c>
      <c r="E4505" t="str">
        <f>VLOOKUP(Oliusala[[#This Row],[postnumer]],Sveitarfelog[#All],5,FALSE)</f>
        <v>Vesturland</v>
      </c>
      <c r="F4505" t="s">
        <v>24</v>
      </c>
      <c r="G4505" t="s">
        <v>24</v>
      </c>
      <c r="H4505" t="s">
        <v>58</v>
      </c>
      <c r="I4505" s="1">
        <v>49140</v>
      </c>
      <c r="J4505" s="2">
        <f>VLOOKUP(Oliusala[[#This Row],[tegund]],Tegundir!$B$2:$D$19,3,FALSE)*Oliusala[[#This Row],[magn]]/1000</f>
        <v>42.506099999999996</v>
      </c>
      <c r="K4505">
        <v>2013</v>
      </c>
      <c r="L4505" t="s">
        <v>18</v>
      </c>
      <c r="M4505" s="144" t="s">
        <v>59</v>
      </c>
    </row>
    <row r="4506" spans="1:15" x14ac:dyDescent="0.2">
      <c r="A4506" t="s">
        <v>57</v>
      </c>
      <c r="B4506" s="144" t="s">
        <v>86</v>
      </c>
      <c r="C4506">
        <v>301</v>
      </c>
      <c r="D4506" t="str">
        <f>VLOOKUP(Oliusala[[#This Row],[postnumer]],Sveitarfelog[#All],4,FALSE)</f>
        <v>Akraneskaupstaður,Hvalfjarðarsveit,Kjósarhreppur</v>
      </c>
      <c r="E4506" t="str">
        <f>VLOOKUP(Oliusala[[#This Row],[postnumer]],Sveitarfelog[#All],5,FALSE)</f>
        <v>Vesturland</v>
      </c>
      <c r="F4506" t="s">
        <v>24</v>
      </c>
      <c r="G4506" t="s">
        <v>24</v>
      </c>
      <c r="H4506" t="s">
        <v>60</v>
      </c>
      <c r="I4506" s="1">
        <v>19267</v>
      </c>
      <c r="J4506" s="2">
        <f>VLOOKUP(Oliusala[[#This Row],[tegund]],Tegundir!$B$2:$D$19,3,FALSE)*Oliusala[[#This Row],[magn]]/1000</f>
        <v>16.665954999999997</v>
      </c>
      <c r="K4506">
        <v>2013</v>
      </c>
      <c r="L4506" t="s">
        <v>18</v>
      </c>
      <c r="M4506" s="144" t="s">
        <v>59</v>
      </c>
    </row>
    <row r="4507" spans="1:15" x14ac:dyDescent="0.2">
      <c r="A4507" t="s">
        <v>63</v>
      </c>
      <c r="B4507" s="144" t="s">
        <v>86</v>
      </c>
      <c r="C4507">
        <v>301</v>
      </c>
      <c r="D4507" t="str">
        <f>VLOOKUP(Oliusala[[#This Row],[postnumer]],Sveitarfelog[#All],4,FALSE)</f>
        <v>Akraneskaupstaður,Hvalfjarðarsveit,Kjósarhreppur</v>
      </c>
      <c r="E4507" t="str">
        <f>VLOOKUP(Oliusala[[#This Row],[postnumer]],Sveitarfelog[#All],5,FALSE)</f>
        <v>Vesturland</v>
      </c>
      <c r="F4507" t="s">
        <v>24</v>
      </c>
      <c r="G4507" t="s">
        <v>24</v>
      </c>
      <c r="H4507" t="s">
        <v>58</v>
      </c>
      <c r="I4507" s="1">
        <v>25739</v>
      </c>
      <c r="J4507" s="2">
        <f>VLOOKUP(Oliusala[[#This Row],[tegund]],Tegundir!$B$2:$D$19,3,FALSE)*Oliusala[[#This Row],[magn]]/1000</f>
        <v>22.264234999999999</v>
      </c>
      <c r="K4507">
        <v>2013</v>
      </c>
      <c r="L4507" t="s">
        <v>18</v>
      </c>
      <c r="M4507" s="144" t="s">
        <v>59</v>
      </c>
    </row>
    <row r="4508" spans="1:15" x14ac:dyDescent="0.2">
      <c r="A4508" t="s">
        <v>63</v>
      </c>
      <c r="B4508" s="144" t="s">
        <v>88</v>
      </c>
      <c r="C4508">
        <v>310</v>
      </c>
      <c r="D4508" t="str">
        <f>VLOOKUP(Oliusala[[#This Row],[postnumer]],Sveitarfelog[#All],4,FALSE)</f>
        <v>Borgarbyggð,Skorradalshreppur</v>
      </c>
      <c r="E4508" t="str">
        <f>VLOOKUP(Oliusala[[#This Row],[postnumer]],Sveitarfelog[#All],5,FALSE)</f>
        <v>Vesturland</v>
      </c>
      <c r="F4508" t="s">
        <v>25</v>
      </c>
      <c r="G4508" t="s">
        <v>24</v>
      </c>
      <c r="H4508" t="s">
        <v>58</v>
      </c>
      <c r="I4508" s="1">
        <v>129831</v>
      </c>
      <c r="J4508" s="2">
        <f>VLOOKUP(Oliusala[[#This Row],[tegund]],Tegundir!$B$2:$D$19,3,FALSE)*Oliusala[[#This Row],[magn]]/1000</f>
        <v>112.303815</v>
      </c>
      <c r="K4508">
        <v>2013</v>
      </c>
      <c r="L4508" t="s">
        <v>1955</v>
      </c>
      <c r="M4508" s="144" t="s">
        <v>59</v>
      </c>
    </row>
    <row r="4509" spans="1:15" x14ac:dyDescent="0.2">
      <c r="A4509" t="s">
        <v>84</v>
      </c>
      <c r="B4509" s="144" t="s">
        <v>88</v>
      </c>
      <c r="C4509">
        <v>310</v>
      </c>
      <c r="D4509" t="str">
        <f>VLOOKUP(Oliusala[[#This Row],[postnumer]],Sveitarfelog[#All],4,FALSE)</f>
        <v>Borgarbyggð,Skorradalshreppur</v>
      </c>
      <c r="E4509" t="str">
        <f>VLOOKUP(Oliusala[[#This Row],[postnumer]],Sveitarfelog[#All],5,FALSE)</f>
        <v>Vesturland</v>
      </c>
      <c r="F4509" t="s">
        <v>25</v>
      </c>
      <c r="G4509" t="s">
        <v>24</v>
      </c>
      <c r="H4509" t="s">
        <v>60</v>
      </c>
      <c r="I4509" s="1">
        <v>150866</v>
      </c>
      <c r="J4509" s="2">
        <f>VLOOKUP(Oliusala[[#This Row],[tegund]],Tegundir!$B$2:$D$19,3,FALSE)*Oliusala[[#This Row],[magn]]/1000</f>
        <v>130.49909</v>
      </c>
      <c r="K4509">
        <v>2013</v>
      </c>
      <c r="L4509" t="s">
        <v>1955</v>
      </c>
      <c r="M4509" s="144" t="s">
        <v>59</v>
      </c>
    </row>
    <row r="4510" spans="1:15" x14ac:dyDescent="0.2">
      <c r="A4510" t="s">
        <v>57</v>
      </c>
      <c r="B4510" s="144" t="s">
        <v>88</v>
      </c>
      <c r="C4510">
        <v>310</v>
      </c>
      <c r="D4510" t="str">
        <f>VLOOKUP(Oliusala[[#This Row],[postnumer]],Sveitarfelog[#All],4,FALSE)</f>
        <v>Borgarbyggð,Skorradalshreppur</v>
      </c>
      <c r="E4510" t="str">
        <f>VLOOKUP(Oliusala[[#This Row],[postnumer]],Sveitarfelog[#All],5,FALSE)</f>
        <v>Vesturland</v>
      </c>
      <c r="F4510" t="s">
        <v>25</v>
      </c>
      <c r="G4510" t="s">
        <v>24</v>
      </c>
      <c r="H4510" t="s">
        <v>58</v>
      </c>
      <c r="I4510" s="1">
        <v>5432</v>
      </c>
      <c r="J4510" s="2">
        <f>VLOOKUP(Oliusala[[#This Row],[tegund]],Tegundir!$B$2:$D$19,3,FALSE)*Oliusala[[#This Row],[magn]]/1000</f>
        <v>4.6986800000000004</v>
      </c>
      <c r="K4510">
        <v>2013</v>
      </c>
      <c r="L4510" t="s">
        <v>1955</v>
      </c>
      <c r="M4510" s="144" t="s">
        <v>59</v>
      </c>
    </row>
    <row r="4511" spans="1:15" x14ac:dyDescent="0.2">
      <c r="A4511" t="s">
        <v>57</v>
      </c>
      <c r="B4511" s="144" t="s">
        <v>88</v>
      </c>
      <c r="C4511">
        <v>310</v>
      </c>
      <c r="D4511" t="str">
        <f>VLOOKUP(Oliusala[[#This Row],[postnumer]],Sveitarfelog[#All],4,FALSE)</f>
        <v>Borgarbyggð,Skorradalshreppur</v>
      </c>
      <c r="E4511" t="str">
        <f>VLOOKUP(Oliusala[[#This Row],[postnumer]],Sveitarfelog[#All],5,FALSE)</f>
        <v>Vesturland</v>
      </c>
      <c r="F4511" t="s">
        <v>25</v>
      </c>
      <c r="G4511" t="s">
        <v>24</v>
      </c>
      <c r="H4511" t="s">
        <v>60</v>
      </c>
      <c r="I4511" s="1">
        <v>512326</v>
      </c>
      <c r="J4511" s="2">
        <f>VLOOKUP(Oliusala[[#This Row],[tegund]],Tegundir!$B$2:$D$19,3,FALSE)*Oliusala[[#This Row],[magn]]/1000</f>
        <v>443.16199</v>
      </c>
      <c r="K4511">
        <v>2013</v>
      </c>
      <c r="L4511" t="s">
        <v>1955</v>
      </c>
      <c r="M4511" s="144" t="s">
        <v>59</v>
      </c>
    </row>
    <row r="4512" spans="1:15" x14ac:dyDescent="0.2">
      <c r="A4512" t="s">
        <v>84</v>
      </c>
      <c r="B4512" s="144" t="s">
        <v>88</v>
      </c>
      <c r="C4512">
        <v>310</v>
      </c>
      <c r="D4512" t="str">
        <f>VLOOKUP(Oliusala[[#This Row],[postnumer]],Sveitarfelog[#All],4,FALSE)</f>
        <v>Borgarbyggð,Skorradalshreppur</v>
      </c>
      <c r="E4512" t="str">
        <f>VLOOKUP(Oliusala[[#This Row],[postnumer]],Sveitarfelog[#All],5,FALSE)</f>
        <v>Vesturland</v>
      </c>
      <c r="F4512" t="s">
        <v>24</v>
      </c>
      <c r="G4512" t="s">
        <v>24</v>
      </c>
      <c r="H4512" t="s">
        <v>60</v>
      </c>
      <c r="I4512" s="1">
        <v>65332</v>
      </c>
      <c r="J4512" s="2">
        <f>VLOOKUP(Oliusala[[#This Row],[tegund]],Tegundir!$B$2:$D$19,3,FALSE)*Oliusala[[#This Row],[magn]]/1000</f>
        <v>56.512180000000001</v>
      </c>
      <c r="K4512">
        <v>2013</v>
      </c>
      <c r="L4512" t="s">
        <v>18</v>
      </c>
      <c r="M4512" s="144" t="s">
        <v>59</v>
      </c>
    </row>
    <row r="4513" spans="1:13" x14ac:dyDescent="0.2">
      <c r="A4513" t="s">
        <v>57</v>
      </c>
      <c r="B4513" s="144" t="s">
        <v>88</v>
      </c>
      <c r="C4513">
        <v>310</v>
      </c>
      <c r="D4513" t="str">
        <f>VLOOKUP(Oliusala[[#This Row],[postnumer]],Sveitarfelog[#All],4,FALSE)</f>
        <v>Borgarbyggð,Skorradalshreppur</v>
      </c>
      <c r="E4513" t="str">
        <f>VLOOKUP(Oliusala[[#This Row],[postnumer]],Sveitarfelog[#All],5,FALSE)</f>
        <v>Vesturland</v>
      </c>
      <c r="F4513" t="s">
        <v>24</v>
      </c>
      <c r="G4513" t="s">
        <v>24</v>
      </c>
      <c r="H4513" t="s">
        <v>58</v>
      </c>
      <c r="I4513" s="1">
        <v>141019</v>
      </c>
      <c r="J4513" s="2">
        <f>VLOOKUP(Oliusala[[#This Row],[tegund]],Tegundir!$B$2:$D$19,3,FALSE)*Oliusala[[#This Row],[magn]]/1000</f>
        <v>121.981435</v>
      </c>
      <c r="K4513">
        <v>2013</v>
      </c>
      <c r="L4513" t="s">
        <v>18</v>
      </c>
      <c r="M4513" s="144" t="s">
        <v>59</v>
      </c>
    </row>
    <row r="4514" spans="1:13" x14ac:dyDescent="0.2">
      <c r="A4514" t="s">
        <v>57</v>
      </c>
      <c r="B4514" s="144" t="s">
        <v>88</v>
      </c>
      <c r="C4514">
        <v>310</v>
      </c>
      <c r="D4514" t="str">
        <f>VLOOKUP(Oliusala[[#This Row],[postnumer]],Sveitarfelog[#All],4,FALSE)</f>
        <v>Borgarbyggð,Skorradalshreppur</v>
      </c>
      <c r="E4514" t="str">
        <f>VLOOKUP(Oliusala[[#This Row],[postnumer]],Sveitarfelog[#All],5,FALSE)</f>
        <v>Vesturland</v>
      </c>
      <c r="F4514" t="s">
        <v>24</v>
      </c>
      <c r="G4514" t="s">
        <v>24</v>
      </c>
      <c r="H4514" t="s">
        <v>60</v>
      </c>
      <c r="I4514" s="1">
        <v>160901</v>
      </c>
      <c r="J4514" s="2">
        <f>VLOOKUP(Oliusala[[#This Row],[tegund]],Tegundir!$B$2:$D$19,3,FALSE)*Oliusala[[#This Row],[magn]]/1000</f>
        <v>139.17936499999999</v>
      </c>
      <c r="K4514">
        <v>2013</v>
      </c>
      <c r="L4514" t="s">
        <v>18</v>
      </c>
      <c r="M4514" s="144" t="s">
        <v>59</v>
      </c>
    </row>
    <row r="4515" spans="1:13" x14ac:dyDescent="0.2">
      <c r="A4515" t="s">
        <v>63</v>
      </c>
      <c r="B4515" s="144" t="s">
        <v>88</v>
      </c>
      <c r="C4515">
        <v>310</v>
      </c>
      <c r="D4515" t="str">
        <f>VLOOKUP(Oliusala[[#This Row],[postnumer]],Sveitarfelog[#All],4,FALSE)</f>
        <v>Borgarbyggð,Skorradalshreppur</v>
      </c>
      <c r="E4515" t="str">
        <f>VLOOKUP(Oliusala[[#This Row],[postnumer]],Sveitarfelog[#All],5,FALSE)</f>
        <v>Vesturland</v>
      </c>
      <c r="F4515" t="s">
        <v>24</v>
      </c>
      <c r="G4515" t="s">
        <v>24</v>
      </c>
      <c r="H4515" t="s">
        <v>58</v>
      </c>
      <c r="I4515" s="1">
        <v>3984268</v>
      </c>
      <c r="J4515" s="2">
        <f>VLOOKUP(Oliusala[[#This Row],[tegund]],Tegundir!$B$2:$D$19,3,FALSE)*Oliusala[[#This Row],[magn]]/1000</f>
        <v>3446.3918199999998</v>
      </c>
      <c r="K4515">
        <v>2013</v>
      </c>
      <c r="L4515" t="s">
        <v>18</v>
      </c>
      <c r="M4515" s="144" t="s">
        <v>59</v>
      </c>
    </row>
    <row r="4516" spans="1:13" x14ac:dyDescent="0.2">
      <c r="A4516" t="s">
        <v>63</v>
      </c>
      <c r="B4516" s="144" t="s">
        <v>89</v>
      </c>
      <c r="C4516">
        <v>311</v>
      </c>
      <c r="D4516" t="str">
        <f>VLOOKUP(Oliusala[[#This Row],[postnumer]],Sveitarfelog[#All],4,FALSE)</f>
        <v>Borgarbyggð,Skorradalshreppur</v>
      </c>
      <c r="E4516" t="str">
        <f>VLOOKUP(Oliusala[[#This Row],[postnumer]],Sveitarfelog[#All],5,FALSE)</f>
        <v>Vesturland</v>
      </c>
      <c r="F4516" t="s">
        <v>25</v>
      </c>
      <c r="G4516" t="s">
        <v>24</v>
      </c>
      <c r="H4516" t="s">
        <v>58</v>
      </c>
      <c r="I4516" s="1">
        <v>35721</v>
      </c>
      <c r="J4516" s="2">
        <f>VLOOKUP(Oliusala[[#This Row],[tegund]],Tegundir!$B$2:$D$19,3,FALSE)*Oliusala[[#This Row],[magn]]/1000</f>
        <v>30.898665000000001</v>
      </c>
      <c r="K4516">
        <v>2013</v>
      </c>
      <c r="L4516" t="s">
        <v>1955</v>
      </c>
      <c r="M4516" s="144" t="s">
        <v>59</v>
      </c>
    </row>
    <row r="4517" spans="1:13" x14ac:dyDescent="0.2">
      <c r="A4517" t="s">
        <v>63</v>
      </c>
      <c r="B4517" s="144" t="s">
        <v>90</v>
      </c>
      <c r="C4517">
        <v>311</v>
      </c>
      <c r="D4517" t="str">
        <f>VLOOKUP(Oliusala[[#This Row],[postnumer]],Sveitarfelog[#All],4,FALSE)</f>
        <v>Borgarbyggð,Skorradalshreppur</v>
      </c>
      <c r="E4517" t="str">
        <f>VLOOKUP(Oliusala[[#This Row],[postnumer]],Sveitarfelog[#All],5,FALSE)</f>
        <v>Vesturland</v>
      </c>
      <c r="F4517" t="s">
        <v>25</v>
      </c>
      <c r="G4517" t="s">
        <v>24</v>
      </c>
      <c r="H4517" t="s">
        <v>58</v>
      </c>
      <c r="I4517" s="1">
        <v>16100</v>
      </c>
      <c r="J4517" s="2">
        <f>VLOOKUP(Oliusala[[#This Row],[tegund]],Tegundir!$B$2:$D$19,3,FALSE)*Oliusala[[#This Row],[magn]]/1000</f>
        <v>13.926500000000001</v>
      </c>
      <c r="K4517">
        <v>2013</v>
      </c>
      <c r="L4517" t="s">
        <v>1955</v>
      </c>
      <c r="M4517" s="144" t="s">
        <v>59</v>
      </c>
    </row>
    <row r="4518" spans="1:13" x14ac:dyDescent="0.2">
      <c r="A4518" t="s">
        <v>84</v>
      </c>
      <c r="B4518" s="144" t="s">
        <v>89</v>
      </c>
      <c r="C4518">
        <v>311</v>
      </c>
      <c r="D4518" t="str">
        <f>VLOOKUP(Oliusala[[#This Row],[postnumer]],Sveitarfelog[#All],4,FALSE)</f>
        <v>Borgarbyggð,Skorradalshreppur</v>
      </c>
      <c r="E4518" t="str">
        <f>VLOOKUP(Oliusala[[#This Row],[postnumer]],Sveitarfelog[#All],5,FALSE)</f>
        <v>Vesturland</v>
      </c>
      <c r="F4518" t="s">
        <v>25</v>
      </c>
      <c r="G4518" t="s">
        <v>24</v>
      </c>
      <c r="H4518" t="s">
        <v>60</v>
      </c>
      <c r="I4518" s="1">
        <v>6199</v>
      </c>
      <c r="J4518" s="2">
        <f>VLOOKUP(Oliusala[[#This Row],[tegund]],Tegundir!$B$2:$D$19,3,FALSE)*Oliusala[[#This Row],[magn]]/1000</f>
        <v>5.3621350000000003</v>
      </c>
      <c r="K4518">
        <v>2013</v>
      </c>
      <c r="L4518" t="s">
        <v>1955</v>
      </c>
      <c r="M4518" s="144" t="s">
        <v>59</v>
      </c>
    </row>
    <row r="4519" spans="1:13" x14ac:dyDescent="0.2">
      <c r="A4519" t="s">
        <v>84</v>
      </c>
      <c r="B4519" s="144" t="s">
        <v>95</v>
      </c>
      <c r="C4519">
        <v>311</v>
      </c>
      <c r="D4519" t="str">
        <f>VLOOKUP(Oliusala[[#This Row],[postnumer]],Sveitarfelog[#All],4,FALSE)</f>
        <v>Borgarbyggð,Skorradalshreppur</v>
      </c>
      <c r="E4519" t="str">
        <f>VLOOKUP(Oliusala[[#This Row],[postnumer]],Sveitarfelog[#All],5,FALSE)</f>
        <v>Vesturland</v>
      </c>
      <c r="F4519" t="s">
        <v>25</v>
      </c>
      <c r="G4519" t="s">
        <v>24</v>
      </c>
      <c r="H4519" t="s">
        <v>60</v>
      </c>
      <c r="I4519" s="1">
        <v>3266</v>
      </c>
      <c r="J4519" s="2">
        <f>VLOOKUP(Oliusala[[#This Row],[tegund]],Tegundir!$B$2:$D$19,3,FALSE)*Oliusala[[#This Row],[magn]]/1000</f>
        <v>2.8250900000000003</v>
      </c>
      <c r="K4519">
        <v>2013</v>
      </c>
      <c r="L4519" t="s">
        <v>1955</v>
      </c>
      <c r="M4519" s="144" t="s">
        <v>59</v>
      </c>
    </row>
    <row r="4520" spans="1:13" x14ac:dyDescent="0.2">
      <c r="A4520" t="s">
        <v>84</v>
      </c>
      <c r="B4520" s="144" t="s">
        <v>94</v>
      </c>
      <c r="C4520">
        <v>311</v>
      </c>
      <c r="D4520" t="str">
        <f>VLOOKUP(Oliusala[[#This Row],[postnumer]],Sveitarfelog[#All],4,FALSE)</f>
        <v>Borgarbyggð,Skorradalshreppur</v>
      </c>
      <c r="E4520" t="str">
        <f>VLOOKUP(Oliusala[[#This Row],[postnumer]],Sveitarfelog[#All],5,FALSE)</f>
        <v>Vesturland</v>
      </c>
      <c r="F4520" t="s">
        <v>25</v>
      </c>
      <c r="G4520" t="s">
        <v>24</v>
      </c>
      <c r="H4520" t="s">
        <v>60</v>
      </c>
      <c r="I4520" s="1">
        <v>5179</v>
      </c>
      <c r="J4520" s="2">
        <f>VLOOKUP(Oliusala[[#This Row],[tegund]],Tegundir!$B$2:$D$19,3,FALSE)*Oliusala[[#This Row],[magn]]/1000</f>
        <v>4.4798350000000005</v>
      </c>
      <c r="K4520">
        <v>2013</v>
      </c>
      <c r="L4520" t="s">
        <v>1955</v>
      </c>
      <c r="M4520" s="144" t="s">
        <v>59</v>
      </c>
    </row>
    <row r="4521" spans="1:13" x14ac:dyDescent="0.2">
      <c r="A4521" t="s">
        <v>84</v>
      </c>
      <c r="B4521" s="144" t="s">
        <v>90</v>
      </c>
      <c r="C4521">
        <v>311</v>
      </c>
      <c r="D4521" t="str">
        <f>VLOOKUP(Oliusala[[#This Row],[postnumer]],Sveitarfelog[#All],4,FALSE)</f>
        <v>Borgarbyggð,Skorradalshreppur</v>
      </c>
      <c r="E4521" t="str">
        <f>VLOOKUP(Oliusala[[#This Row],[postnumer]],Sveitarfelog[#All],5,FALSE)</f>
        <v>Vesturland</v>
      </c>
      <c r="F4521" t="s">
        <v>25</v>
      </c>
      <c r="G4521" t="s">
        <v>24</v>
      </c>
      <c r="H4521" t="s">
        <v>60</v>
      </c>
      <c r="I4521" s="1">
        <v>42000</v>
      </c>
      <c r="J4521" s="2">
        <f>VLOOKUP(Oliusala[[#This Row],[tegund]],Tegundir!$B$2:$D$19,3,FALSE)*Oliusala[[#This Row],[magn]]/1000</f>
        <v>36.33</v>
      </c>
      <c r="K4521">
        <v>2013</v>
      </c>
      <c r="L4521" t="s">
        <v>1955</v>
      </c>
      <c r="M4521" s="144" t="s">
        <v>59</v>
      </c>
    </row>
    <row r="4522" spans="1:13" x14ac:dyDescent="0.2">
      <c r="A4522" t="s">
        <v>84</v>
      </c>
      <c r="B4522" s="144" t="s">
        <v>92</v>
      </c>
      <c r="C4522">
        <v>311</v>
      </c>
      <c r="D4522" t="str">
        <f>VLOOKUP(Oliusala[[#This Row],[postnumer]],Sveitarfelog[#All],4,FALSE)</f>
        <v>Borgarbyggð,Skorradalshreppur</v>
      </c>
      <c r="E4522" t="str">
        <f>VLOOKUP(Oliusala[[#This Row],[postnumer]],Sveitarfelog[#All],5,FALSE)</f>
        <v>Vesturland</v>
      </c>
      <c r="F4522" t="s">
        <v>25</v>
      </c>
      <c r="G4522" t="s">
        <v>24</v>
      </c>
      <c r="H4522" t="s">
        <v>60</v>
      </c>
      <c r="I4522" s="1">
        <v>37563</v>
      </c>
      <c r="J4522" s="2">
        <f>VLOOKUP(Oliusala[[#This Row],[tegund]],Tegundir!$B$2:$D$19,3,FALSE)*Oliusala[[#This Row],[magn]]/1000</f>
        <v>32.491994999999996</v>
      </c>
      <c r="K4522">
        <v>2013</v>
      </c>
      <c r="L4522" t="s">
        <v>1955</v>
      </c>
      <c r="M4522" s="144" t="s">
        <v>59</v>
      </c>
    </row>
    <row r="4523" spans="1:13" x14ac:dyDescent="0.2">
      <c r="A4523" t="s">
        <v>67</v>
      </c>
      <c r="B4523" s="144" t="s">
        <v>93</v>
      </c>
      <c r="C4523">
        <v>311</v>
      </c>
      <c r="D4523" t="str">
        <f>VLOOKUP(Oliusala[[#This Row],[postnumer]],Sveitarfelog[#All],4,FALSE)</f>
        <v>Borgarbyggð,Skorradalshreppur</v>
      </c>
      <c r="E4523" t="str">
        <f>VLOOKUP(Oliusala[[#This Row],[postnumer]],Sveitarfelog[#All],5,FALSE)</f>
        <v>Vesturland</v>
      </c>
      <c r="F4523" t="s">
        <v>25</v>
      </c>
      <c r="G4523" t="s">
        <v>24</v>
      </c>
      <c r="H4523" t="s">
        <v>60</v>
      </c>
      <c r="I4523" s="1">
        <v>1870</v>
      </c>
      <c r="J4523" s="2">
        <f>VLOOKUP(Oliusala[[#This Row],[tegund]],Tegundir!$B$2:$D$19,3,FALSE)*Oliusala[[#This Row],[magn]]/1000</f>
        <v>1.61755</v>
      </c>
      <c r="K4523">
        <v>2013</v>
      </c>
      <c r="L4523" t="s">
        <v>1955</v>
      </c>
      <c r="M4523" s="144" t="s">
        <v>59</v>
      </c>
    </row>
    <row r="4524" spans="1:13" x14ac:dyDescent="0.2">
      <c r="A4524" t="s">
        <v>57</v>
      </c>
      <c r="B4524" s="144" t="s">
        <v>89</v>
      </c>
      <c r="C4524">
        <v>311</v>
      </c>
      <c r="D4524" t="str">
        <f>VLOOKUP(Oliusala[[#This Row],[postnumer]],Sveitarfelog[#All],4,FALSE)</f>
        <v>Borgarbyggð,Skorradalshreppur</v>
      </c>
      <c r="E4524" t="str">
        <f>VLOOKUP(Oliusala[[#This Row],[postnumer]],Sveitarfelog[#All],5,FALSE)</f>
        <v>Vesturland</v>
      </c>
      <c r="F4524" t="s">
        <v>25</v>
      </c>
      <c r="G4524" t="s">
        <v>24</v>
      </c>
      <c r="H4524" t="s">
        <v>60</v>
      </c>
      <c r="I4524" s="1">
        <v>33626</v>
      </c>
      <c r="J4524" s="2">
        <f>VLOOKUP(Oliusala[[#This Row],[tegund]],Tegundir!$B$2:$D$19,3,FALSE)*Oliusala[[#This Row],[magn]]/1000</f>
        <v>29.086489999999998</v>
      </c>
      <c r="K4524">
        <v>2013</v>
      </c>
      <c r="L4524" t="s">
        <v>1955</v>
      </c>
      <c r="M4524" s="144" t="s">
        <v>59</v>
      </c>
    </row>
    <row r="4525" spans="1:13" x14ac:dyDescent="0.2">
      <c r="A4525" t="s">
        <v>57</v>
      </c>
      <c r="B4525" s="144" t="s">
        <v>95</v>
      </c>
      <c r="C4525">
        <v>311</v>
      </c>
      <c r="D4525" t="str">
        <f>VLOOKUP(Oliusala[[#This Row],[postnumer]],Sveitarfelog[#All],4,FALSE)</f>
        <v>Borgarbyggð,Skorradalshreppur</v>
      </c>
      <c r="E4525" t="str">
        <f>VLOOKUP(Oliusala[[#This Row],[postnumer]],Sveitarfelog[#All],5,FALSE)</f>
        <v>Vesturland</v>
      </c>
      <c r="F4525" t="s">
        <v>25</v>
      </c>
      <c r="G4525" t="s">
        <v>24</v>
      </c>
      <c r="H4525" t="s">
        <v>60</v>
      </c>
      <c r="I4525" s="1">
        <v>27151</v>
      </c>
      <c r="J4525" s="2">
        <f>VLOOKUP(Oliusala[[#This Row],[tegund]],Tegundir!$B$2:$D$19,3,FALSE)*Oliusala[[#This Row],[magn]]/1000</f>
        <v>23.485614999999999</v>
      </c>
      <c r="K4525">
        <v>2013</v>
      </c>
      <c r="L4525" t="s">
        <v>1955</v>
      </c>
      <c r="M4525" s="144" t="s">
        <v>59</v>
      </c>
    </row>
    <row r="4526" spans="1:13" x14ac:dyDescent="0.2">
      <c r="A4526" t="s">
        <v>57</v>
      </c>
      <c r="B4526" s="144" t="s">
        <v>94</v>
      </c>
      <c r="C4526">
        <v>311</v>
      </c>
      <c r="D4526" t="str">
        <f>VLOOKUP(Oliusala[[#This Row],[postnumer]],Sveitarfelog[#All],4,FALSE)</f>
        <v>Borgarbyggð,Skorradalshreppur</v>
      </c>
      <c r="E4526" t="str">
        <f>VLOOKUP(Oliusala[[#This Row],[postnumer]],Sveitarfelog[#All],5,FALSE)</f>
        <v>Vesturland</v>
      </c>
      <c r="F4526" t="s">
        <v>25</v>
      </c>
      <c r="G4526" t="s">
        <v>24</v>
      </c>
      <c r="H4526" t="s">
        <v>60</v>
      </c>
      <c r="I4526" s="1">
        <v>1563</v>
      </c>
      <c r="J4526" s="2">
        <f>VLOOKUP(Oliusala[[#This Row],[tegund]],Tegundir!$B$2:$D$19,3,FALSE)*Oliusala[[#This Row],[magn]]/1000</f>
        <v>1.3519949999999998</v>
      </c>
      <c r="K4526">
        <v>2013</v>
      </c>
      <c r="L4526" t="s">
        <v>1955</v>
      </c>
      <c r="M4526" s="144" t="s">
        <v>59</v>
      </c>
    </row>
    <row r="4527" spans="1:13" x14ac:dyDescent="0.2">
      <c r="A4527" t="s">
        <v>57</v>
      </c>
      <c r="B4527" s="144" t="s">
        <v>92</v>
      </c>
      <c r="C4527">
        <v>311</v>
      </c>
      <c r="D4527" t="str">
        <f>VLOOKUP(Oliusala[[#This Row],[postnumer]],Sveitarfelog[#All],4,FALSE)</f>
        <v>Borgarbyggð,Skorradalshreppur</v>
      </c>
      <c r="E4527" t="str">
        <f>VLOOKUP(Oliusala[[#This Row],[postnumer]],Sveitarfelog[#All],5,FALSE)</f>
        <v>Vesturland</v>
      </c>
      <c r="F4527" t="s">
        <v>25</v>
      </c>
      <c r="G4527" t="s">
        <v>24</v>
      </c>
      <c r="H4527" t="s">
        <v>60</v>
      </c>
      <c r="I4527" s="1">
        <v>164015</v>
      </c>
      <c r="J4527" s="2">
        <f>VLOOKUP(Oliusala[[#This Row],[tegund]],Tegundir!$B$2:$D$19,3,FALSE)*Oliusala[[#This Row],[magn]]/1000</f>
        <v>141.872975</v>
      </c>
      <c r="K4527">
        <v>2013</v>
      </c>
      <c r="L4527" t="s">
        <v>1955</v>
      </c>
      <c r="M4527" s="144" t="s">
        <v>59</v>
      </c>
    </row>
    <row r="4528" spans="1:13" x14ac:dyDescent="0.2">
      <c r="A4528" t="s">
        <v>57</v>
      </c>
      <c r="B4528" s="144" t="s">
        <v>93</v>
      </c>
      <c r="C4528">
        <v>311</v>
      </c>
      <c r="D4528" t="str">
        <f>VLOOKUP(Oliusala[[#This Row],[postnumer]],Sveitarfelog[#All],4,FALSE)</f>
        <v>Borgarbyggð,Skorradalshreppur</v>
      </c>
      <c r="E4528" t="str">
        <f>VLOOKUP(Oliusala[[#This Row],[postnumer]],Sveitarfelog[#All],5,FALSE)</f>
        <v>Vesturland</v>
      </c>
      <c r="F4528" t="s">
        <v>25</v>
      </c>
      <c r="G4528" t="s">
        <v>24</v>
      </c>
      <c r="H4528" t="s">
        <v>60</v>
      </c>
      <c r="I4528" s="1">
        <v>184625</v>
      </c>
      <c r="J4528" s="2">
        <f>VLOOKUP(Oliusala[[#This Row],[tegund]],Tegundir!$B$2:$D$19,3,FALSE)*Oliusala[[#This Row],[magn]]/1000</f>
        <v>159.700625</v>
      </c>
      <c r="K4528">
        <v>2013</v>
      </c>
      <c r="L4528" t="s">
        <v>1955</v>
      </c>
      <c r="M4528" s="144" t="s">
        <v>59</v>
      </c>
    </row>
    <row r="4529" spans="1:15" x14ac:dyDescent="0.2">
      <c r="A4529" t="s">
        <v>76</v>
      </c>
      <c r="B4529" s="144" t="s">
        <v>92</v>
      </c>
      <c r="C4529">
        <v>311</v>
      </c>
      <c r="D4529" t="str">
        <f>VLOOKUP(Oliusala[[#This Row],[postnumer]],Sveitarfelog[#All],4,FALSE)</f>
        <v>Borgarbyggð,Skorradalshreppur</v>
      </c>
      <c r="E4529" t="str">
        <f>VLOOKUP(Oliusala[[#This Row],[postnumer]],Sveitarfelog[#All],5,FALSE)</f>
        <v>Vesturland</v>
      </c>
      <c r="F4529" t="s">
        <v>25</v>
      </c>
      <c r="G4529" t="s">
        <v>24</v>
      </c>
      <c r="H4529" t="s">
        <v>60</v>
      </c>
      <c r="I4529" s="1">
        <v>73553</v>
      </c>
      <c r="J4529" s="2">
        <f>VLOOKUP(Oliusala[[#This Row],[tegund]],Tegundir!$B$2:$D$19,3,FALSE)*Oliusala[[#This Row],[magn]]/1000</f>
        <v>63.623345</v>
      </c>
      <c r="K4529">
        <v>2013</v>
      </c>
      <c r="L4529" t="s">
        <v>1955</v>
      </c>
      <c r="M4529" s="144" t="s">
        <v>59</v>
      </c>
    </row>
    <row r="4530" spans="1:15" x14ac:dyDescent="0.2">
      <c r="A4530" t="s">
        <v>84</v>
      </c>
      <c r="B4530" s="144" t="s">
        <v>89</v>
      </c>
      <c r="C4530">
        <v>311</v>
      </c>
      <c r="D4530" t="str">
        <f>VLOOKUP(Oliusala[[#This Row],[postnumer]],Sveitarfelog[#All],4,FALSE)</f>
        <v>Borgarbyggð,Skorradalshreppur</v>
      </c>
      <c r="E4530" t="str">
        <f>VLOOKUP(Oliusala[[#This Row],[postnumer]],Sveitarfelog[#All],5,FALSE)</f>
        <v>Vesturland</v>
      </c>
      <c r="F4530" t="s">
        <v>24</v>
      </c>
      <c r="G4530" t="s">
        <v>24</v>
      </c>
      <c r="H4530" t="s">
        <v>60</v>
      </c>
      <c r="I4530" s="1">
        <v>1594</v>
      </c>
      <c r="J4530" s="2">
        <f>VLOOKUP(Oliusala[[#This Row],[tegund]],Tegundir!$B$2:$D$19,3,FALSE)*Oliusala[[#This Row],[magn]]/1000</f>
        <v>1.3788099999999999</v>
      </c>
      <c r="K4530">
        <v>2013</v>
      </c>
      <c r="L4530" t="s">
        <v>18</v>
      </c>
      <c r="M4530" s="144" t="s">
        <v>59</v>
      </c>
    </row>
    <row r="4531" spans="1:15" x14ac:dyDescent="0.2">
      <c r="A4531" t="s">
        <v>84</v>
      </c>
      <c r="B4531" s="144" t="s">
        <v>94</v>
      </c>
      <c r="C4531">
        <v>311</v>
      </c>
      <c r="D4531" t="str">
        <f>VLOOKUP(Oliusala[[#This Row],[postnumer]],Sveitarfelog[#All],4,FALSE)</f>
        <v>Borgarbyggð,Skorradalshreppur</v>
      </c>
      <c r="E4531" t="str">
        <f>VLOOKUP(Oliusala[[#This Row],[postnumer]],Sveitarfelog[#All],5,FALSE)</f>
        <v>Vesturland</v>
      </c>
      <c r="F4531" t="s">
        <v>24</v>
      </c>
      <c r="G4531" t="s">
        <v>24</v>
      </c>
      <c r="H4531" t="s">
        <v>60</v>
      </c>
      <c r="I4531" s="1">
        <v>7484</v>
      </c>
      <c r="J4531" s="2">
        <f>VLOOKUP(Oliusala[[#This Row],[tegund]],Tegundir!$B$2:$D$19,3,FALSE)*Oliusala[[#This Row],[magn]]/1000</f>
        <v>6.4736599999999997</v>
      </c>
      <c r="K4531">
        <v>2013</v>
      </c>
      <c r="L4531" t="s">
        <v>18</v>
      </c>
      <c r="M4531" s="144" t="s">
        <v>59</v>
      </c>
    </row>
    <row r="4532" spans="1:15" x14ac:dyDescent="0.2">
      <c r="A4532" t="s">
        <v>84</v>
      </c>
      <c r="B4532" s="144" t="s">
        <v>90</v>
      </c>
      <c r="C4532">
        <v>311</v>
      </c>
      <c r="D4532" t="str">
        <f>VLOOKUP(Oliusala[[#This Row],[postnumer]],Sveitarfelog[#All],4,FALSE)</f>
        <v>Borgarbyggð,Skorradalshreppur</v>
      </c>
      <c r="E4532" t="str">
        <f>VLOOKUP(Oliusala[[#This Row],[postnumer]],Sveitarfelog[#All],5,FALSE)</f>
        <v>Vesturland</v>
      </c>
      <c r="F4532" t="s">
        <v>24</v>
      </c>
      <c r="G4532" t="s">
        <v>24</v>
      </c>
      <c r="H4532" t="s">
        <v>60</v>
      </c>
      <c r="I4532" s="1">
        <v>15418</v>
      </c>
      <c r="J4532" s="2">
        <f>VLOOKUP(Oliusala[[#This Row],[tegund]],Tegundir!$B$2:$D$19,3,FALSE)*Oliusala[[#This Row],[magn]]/1000</f>
        <v>13.33657</v>
      </c>
      <c r="K4532">
        <v>2013</v>
      </c>
      <c r="L4532" t="s">
        <v>18</v>
      </c>
      <c r="M4532" s="144" t="s">
        <v>59</v>
      </c>
    </row>
    <row r="4533" spans="1:15" x14ac:dyDescent="0.2">
      <c r="A4533" t="s">
        <v>84</v>
      </c>
      <c r="B4533" s="144" t="s">
        <v>92</v>
      </c>
      <c r="C4533">
        <v>311</v>
      </c>
      <c r="D4533" t="str">
        <f>VLOOKUP(Oliusala[[#This Row],[postnumer]],Sveitarfelog[#All],4,FALSE)</f>
        <v>Borgarbyggð,Skorradalshreppur</v>
      </c>
      <c r="E4533" t="str">
        <f>VLOOKUP(Oliusala[[#This Row],[postnumer]],Sveitarfelog[#All],5,FALSE)</f>
        <v>Vesturland</v>
      </c>
      <c r="F4533" t="s">
        <v>24</v>
      </c>
      <c r="G4533" t="s">
        <v>24</v>
      </c>
      <c r="H4533" t="s">
        <v>60</v>
      </c>
      <c r="I4533" s="1">
        <v>7184</v>
      </c>
      <c r="J4533" s="2">
        <f>VLOOKUP(Oliusala[[#This Row],[tegund]],Tegundir!$B$2:$D$19,3,FALSE)*Oliusala[[#This Row],[magn]]/1000</f>
        <v>6.2141599999999997</v>
      </c>
      <c r="K4533">
        <v>2013</v>
      </c>
      <c r="L4533" t="s">
        <v>18</v>
      </c>
      <c r="M4533" s="144" t="s">
        <v>59</v>
      </c>
    </row>
    <row r="4534" spans="1:15" x14ac:dyDescent="0.2">
      <c r="A4534" t="s">
        <v>57</v>
      </c>
      <c r="B4534" s="144" t="s">
        <v>94</v>
      </c>
      <c r="C4534">
        <v>311</v>
      </c>
      <c r="D4534" t="str">
        <f>VLOOKUP(Oliusala[[#This Row],[postnumer]],Sveitarfelog[#All],4,FALSE)</f>
        <v>Borgarbyggð,Skorradalshreppur</v>
      </c>
      <c r="E4534" t="str">
        <f>VLOOKUP(Oliusala[[#This Row],[postnumer]],Sveitarfelog[#All],5,FALSE)</f>
        <v>Vesturland</v>
      </c>
      <c r="F4534" t="s">
        <v>24</v>
      </c>
      <c r="G4534" t="s">
        <v>24</v>
      </c>
      <c r="H4534" t="s">
        <v>60</v>
      </c>
      <c r="I4534" s="1">
        <v>32321</v>
      </c>
      <c r="J4534" s="2">
        <f>VLOOKUP(Oliusala[[#This Row],[tegund]],Tegundir!$B$2:$D$19,3,FALSE)*Oliusala[[#This Row],[magn]]/1000</f>
        <v>27.957665000000002</v>
      </c>
      <c r="K4534">
        <v>2013</v>
      </c>
      <c r="L4534" t="s">
        <v>18</v>
      </c>
      <c r="M4534" s="144" t="s">
        <v>59</v>
      </c>
    </row>
    <row r="4535" spans="1:15" x14ac:dyDescent="0.2">
      <c r="A4535" t="s">
        <v>57</v>
      </c>
      <c r="B4535" s="144" t="s">
        <v>92</v>
      </c>
      <c r="C4535">
        <v>311</v>
      </c>
      <c r="D4535" t="str">
        <f>VLOOKUP(Oliusala[[#This Row],[postnumer]],Sveitarfelog[#All],4,FALSE)</f>
        <v>Borgarbyggð,Skorradalshreppur</v>
      </c>
      <c r="E4535" t="str">
        <f>VLOOKUP(Oliusala[[#This Row],[postnumer]],Sveitarfelog[#All],5,FALSE)</f>
        <v>Vesturland</v>
      </c>
      <c r="F4535" t="s">
        <v>24</v>
      </c>
      <c r="G4535" t="s">
        <v>24</v>
      </c>
      <c r="H4535" t="s">
        <v>58</v>
      </c>
      <c r="I4535" s="1">
        <v>13806</v>
      </c>
      <c r="J4535" s="2">
        <f>VLOOKUP(Oliusala[[#This Row],[tegund]],Tegundir!$B$2:$D$19,3,FALSE)*Oliusala[[#This Row],[magn]]/1000</f>
        <v>11.94219</v>
      </c>
      <c r="K4535">
        <v>2013</v>
      </c>
      <c r="L4535" t="s">
        <v>18</v>
      </c>
      <c r="M4535" s="144" t="s">
        <v>59</v>
      </c>
    </row>
    <row r="4536" spans="1:15" x14ac:dyDescent="0.2">
      <c r="A4536" t="s">
        <v>57</v>
      </c>
      <c r="B4536" s="144" t="s">
        <v>93</v>
      </c>
      <c r="C4536">
        <v>311</v>
      </c>
      <c r="D4536" t="str">
        <f>VLOOKUP(Oliusala[[#This Row],[postnumer]],Sveitarfelog[#All],4,FALSE)</f>
        <v>Borgarbyggð,Skorradalshreppur</v>
      </c>
      <c r="E4536" t="str">
        <f>VLOOKUP(Oliusala[[#This Row],[postnumer]],Sveitarfelog[#All],5,FALSE)</f>
        <v>Vesturland</v>
      </c>
      <c r="F4536" t="s">
        <v>24</v>
      </c>
      <c r="G4536" t="s">
        <v>24</v>
      </c>
      <c r="H4536" t="s">
        <v>58</v>
      </c>
      <c r="I4536" s="1">
        <v>17449</v>
      </c>
      <c r="J4536" s="2">
        <f>VLOOKUP(Oliusala[[#This Row],[tegund]],Tegundir!$B$2:$D$19,3,FALSE)*Oliusala[[#This Row],[magn]]/1000</f>
        <v>15.093385</v>
      </c>
      <c r="K4536">
        <v>2013</v>
      </c>
      <c r="L4536" t="s">
        <v>18</v>
      </c>
      <c r="M4536" s="144" t="s">
        <v>59</v>
      </c>
    </row>
    <row r="4537" spans="1:15" x14ac:dyDescent="0.2">
      <c r="A4537" t="s">
        <v>57</v>
      </c>
      <c r="B4537" s="144" t="s">
        <v>93</v>
      </c>
      <c r="C4537">
        <v>311</v>
      </c>
      <c r="D4537" t="str">
        <f>VLOOKUP(Oliusala[[#This Row],[postnumer]],Sveitarfelog[#All],4,FALSE)</f>
        <v>Borgarbyggð,Skorradalshreppur</v>
      </c>
      <c r="E4537" t="str">
        <f>VLOOKUP(Oliusala[[#This Row],[postnumer]],Sveitarfelog[#All],5,FALSE)</f>
        <v>Vesturland</v>
      </c>
      <c r="F4537" t="s">
        <v>24</v>
      </c>
      <c r="G4537" t="s">
        <v>24</v>
      </c>
      <c r="H4537" t="s">
        <v>60</v>
      </c>
      <c r="I4537" s="1">
        <v>22855</v>
      </c>
      <c r="J4537" s="2">
        <f>VLOOKUP(Oliusala[[#This Row],[tegund]],Tegundir!$B$2:$D$19,3,FALSE)*Oliusala[[#This Row],[magn]]/1000</f>
        <v>19.769575</v>
      </c>
      <c r="K4537">
        <v>2013</v>
      </c>
      <c r="L4537" t="s">
        <v>18</v>
      </c>
      <c r="M4537" s="144" t="s">
        <v>59</v>
      </c>
    </row>
    <row r="4538" spans="1:15" x14ac:dyDescent="0.2">
      <c r="A4538" t="s">
        <v>57</v>
      </c>
      <c r="B4538" s="144" t="s">
        <v>93</v>
      </c>
      <c r="C4538">
        <v>311</v>
      </c>
      <c r="D4538" t="str">
        <f>VLOOKUP(Oliusala[[#This Row],[postnumer]],Sveitarfelog[#All],4,FALSE)</f>
        <v>Borgarbyggð,Skorradalshreppur</v>
      </c>
      <c r="E4538" t="str">
        <f>VLOOKUP(Oliusala[[#This Row],[postnumer]],Sveitarfelog[#All],5,FALSE)</f>
        <v>Vesturland</v>
      </c>
      <c r="F4538" t="s">
        <v>30</v>
      </c>
      <c r="G4538" t="s">
        <v>24</v>
      </c>
      <c r="H4538" t="s">
        <v>60</v>
      </c>
      <c r="I4538" s="1">
        <v>1251</v>
      </c>
      <c r="J4538" s="2">
        <f>VLOOKUP(Oliusala[[#This Row],[tegund]],Tegundir!$B$2:$D$19,3,FALSE)*Oliusala[[#This Row],[magn]]/1000</f>
        <v>1.0821149999999999</v>
      </c>
      <c r="K4538">
        <v>2013</v>
      </c>
      <c r="L4538" t="s">
        <v>19</v>
      </c>
      <c r="M4538" s="144" t="s">
        <v>59</v>
      </c>
      <c r="O4538" s="144" t="s">
        <v>1998</v>
      </c>
    </row>
    <row r="4539" spans="1:15" x14ac:dyDescent="0.2">
      <c r="A4539" t="s">
        <v>76</v>
      </c>
      <c r="B4539" s="144" t="s">
        <v>92</v>
      </c>
      <c r="C4539">
        <v>311</v>
      </c>
      <c r="D4539" t="str">
        <f>VLOOKUP(Oliusala[[#This Row],[postnumer]],Sveitarfelog[#All],4,FALSE)</f>
        <v>Borgarbyggð,Skorradalshreppur</v>
      </c>
      <c r="E4539" t="str">
        <f>VLOOKUP(Oliusala[[#This Row],[postnumer]],Sveitarfelog[#All],5,FALSE)</f>
        <v>Vesturland</v>
      </c>
      <c r="F4539" t="s">
        <v>24</v>
      </c>
      <c r="G4539" t="s">
        <v>24</v>
      </c>
      <c r="H4539" t="s">
        <v>60</v>
      </c>
      <c r="I4539" s="1">
        <v>6396</v>
      </c>
      <c r="J4539" s="2">
        <f>VLOOKUP(Oliusala[[#This Row],[tegund]],Tegundir!$B$2:$D$19,3,FALSE)*Oliusala[[#This Row],[magn]]/1000</f>
        <v>5.53254</v>
      </c>
      <c r="K4539">
        <v>2013</v>
      </c>
      <c r="L4539" t="s">
        <v>18</v>
      </c>
      <c r="M4539" s="144" t="s">
        <v>59</v>
      </c>
    </row>
    <row r="4540" spans="1:15" x14ac:dyDescent="0.2">
      <c r="A4540" t="s">
        <v>63</v>
      </c>
      <c r="B4540" s="144" t="s">
        <v>89</v>
      </c>
      <c r="C4540">
        <v>311</v>
      </c>
      <c r="D4540" t="str">
        <f>VLOOKUP(Oliusala[[#This Row],[postnumer]],Sveitarfelog[#All],4,FALSE)</f>
        <v>Borgarbyggð,Skorradalshreppur</v>
      </c>
      <c r="E4540" t="str">
        <f>VLOOKUP(Oliusala[[#This Row],[postnumer]],Sveitarfelog[#All],5,FALSE)</f>
        <v>Vesturland</v>
      </c>
      <c r="F4540" t="s">
        <v>24</v>
      </c>
      <c r="G4540" t="s">
        <v>24</v>
      </c>
      <c r="H4540" t="s">
        <v>58</v>
      </c>
      <c r="I4540" s="1">
        <v>557794</v>
      </c>
      <c r="J4540" s="2">
        <f>VLOOKUP(Oliusala[[#This Row],[tegund]],Tegundir!$B$2:$D$19,3,FALSE)*Oliusala[[#This Row],[magn]]/1000</f>
        <v>482.49180999999999</v>
      </c>
      <c r="K4540">
        <v>2013</v>
      </c>
      <c r="L4540" t="s">
        <v>18</v>
      </c>
      <c r="M4540" s="144" t="s">
        <v>59</v>
      </c>
    </row>
    <row r="4541" spans="1:15" x14ac:dyDescent="0.2">
      <c r="A4541" t="s">
        <v>63</v>
      </c>
      <c r="B4541" s="144" t="s">
        <v>90</v>
      </c>
      <c r="C4541">
        <v>311</v>
      </c>
      <c r="D4541" t="str">
        <f>VLOOKUP(Oliusala[[#This Row],[postnumer]],Sveitarfelog[#All],4,FALSE)</f>
        <v>Borgarbyggð,Skorradalshreppur</v>
      </c>
      <c r="E4541" t="str">
        <f>VLOOKUP(Oliusala[[#This Row],[postnumer]],Sveitarfelog[#All],5,FALSE)</f>
        <v>Vesturland</v>
      </c>
      <c r="F4541" t="s">
        <v>24</v>
      </c>
      <c r="G4541" t="s">
        <v>24</v>
      </c>
      <c r="H4541" t="s">
        <v>58</v>
      </c>
      <c r="I4541" s="1">
        <v>193543</v>
      </c>
      <c r="J4541" s="2">
        <f>VLOOKUP(Oliusala[[#This Row],[tegund]],Tegundir!$B$2:$D$19,3,FALSE)*Oliusala[[#This Row],[magn]]/1000</f>
        <v>167.41469499999999</v>
      </c>
      <c r="K4541">
        <v>2013</v>
      </c>
      <c r="L4541" t="s">
        <v>18</v>
      </c>
      <c r="M4541" s="144" t="s">
        <v>59</v>
      </c>
    </row>
    <row r="4542" spans="1:15" x14ac:dyDescent="0.2">
      <c r="A4542" t="s">
        <v>63</v>
      </c>
      <c r="B4542" s="144" t="s">
        <v>91</v>
      </c>
      <c r="C4542">
        <v>311</v>
      </c>
      <c r="D4542" t="str">
        <f>VLOOKUP(Oliusala[[#This Row],[postnumer]],Sveitarfelog[#All],4,FALSE)</f>
        <v>Borgarbyggð,Skorradalshreppur</v>
      </c>
      <c r="E4542" t="str">
        <f>VLOOKUP(Oliusala[[#This Row],[postnumer]],Sveitarfelog[#All],5,FALSE)</f>
        <v>Vesturland</v>
      </c>
      <c r="F4542" t="s">
        <v>24</v>
      </c>
      <c r="G4542" t="s">
        <v>24</v>
      </c>
      <c r="H4542" t="s">
        <v>58</v>
      </c>
      <c r="I4542" s="1">
        <v>36341</v>
      </c>
      <c r="J4542" s="2">
        <f>VLOOKUP(Oliusala[[#This Row],[tegund]],Tegundir!$B$2:$D$19,3,FALSE)*Oliusala[[#This Row],[magn]]/1000</f>
        <v>31.434965000000002</v>
      </c>
      <c r="K4542">
        <v>2013</v>
      </c>
      <c r="L4542" t="s">
        <v>18</v>
      </c>
      <c r="M4542" s="144" t="s">
        <v>59</v>
      </c>
    </row>
    <row r="4543" spans="1:15" x14ac:dyDescent="0.2">
      <c r="A4543" t="s">
        <v>63</v>
      </c>
      <c r="B4543" s="144" t="s">
        <v>92</v>
      </c>
      <c r="C4543">
        <v>311</v>
      </c>
      <c r="D4543" t="str">
        <f>VLOOKUP(Oliusala[[#This Row],[postnumer]],Sveitarfelog[#All],4,FALSE)</f>
        <v>Borgarbyggð,Skorradalshreppur</v>
      </c>
      <c r="E4543" t="str">
        <f>VLOOKUP(Oliusala[[#This Row],[postnumer]],Sveitarfelog[#All],5,FALSE)</f>
        <v>Vesturland</v>
      </c>
      <c r="F4543" t="s">
        <v>24</v>
      </c>
      <c r="G4543" t="s">
        <v>24</v>
      </c>
      <c r="H4543" t="s">
        <v>58</v>
      </c>
      <c r="I4543" s="1">
        <v>149284</v>
      </c>
      <c r="J4543" s="2">
        <f>VLOOKUP(Oliusala[[#This Row],[tegund]],Tegundir!$B$2:$D$19,3,FALSE)*Oliusala[[#This Row],[magn]]/1000</f>
        <v>129.13066000000001</v>
      </c>
      <c r="K4543">
        <v>2013</v>
      </c>
      <c r="L4543" t="s">
        <v>18</v>
      </c>
      <c r="M4543" s="144" t="s">
        <v>59</v>
      </c>
    </row>
    <row r="4544" spans="1:15" x14ac:dyDescent="0.2">
      <c r="A4544" t="s">
        <v>63</v>
      </c>
      <c r="B4544" s="144" t="s">
        <v>93</v>
      </c>
      <c r="C4544">
        <v>311</v>
      </c>
      <c r="D4544" t="str">
        <f>VLOOKUP(Oliusala[[#This Row],[postnumer]],Sveitarfelog[#All],4,FALSE)</f>
        <v>Borgarbyggð,Skorradalshreppur</v>
      </c>
      <c r="E4544" t="str">
        <f>VLOOKUP(Oliusala[[#This Row],[postnumer]],Sveitarfelog[#All],5,FALSE)</f>
        <v>Vesturland</v>
      </c>
      <c r="F4544" t="s">
        <v>24</v>
      </c>
      <c r="G4544" t="s">
        <v>24</v>
      </c>
      <c r="H4544" t="s">
        <v>58</v>
      </c>
      <c r="I4544" s="1">
        <v>151266</v>
      </c>
      <c r="J4544" s="2">
        <f>VLOOKUP(Oliusala[[#This Row],[tegund]],Tegundir!$B$2:$D$19,3,FALSE)*Oliusala[[#This Row],[magn]]/1000</f>
        <v>130.84509</v>
      </c>
      <c r="K4544">
        <v>2013</v>
      </c>
      <c r="L4544" t="s">
        <v>18</v>
      </c>
      <c r="M4544" s="144" t="s">
        <v>59</v>
      </c>
    </row>
    <row r="4545" spans="1:15" x14ac:dyDescent="0.2">
      <c r="A4545" t="s">
        <v>63</v>
      </c>
      <c r="B4545" s="144" t="s">
        <v>76</v>
      </c>
      <c r="C4545">
        <v>340</v>
      </c>
      <c r="D4545" t="str">
        <f>VLOOKUP(Oliusala[[#This Row],[postnumer]],Sveitarfelog[#All],4,FALSE)</f>
        <v>Eyja- og Miklaholtshreppur,Sveitarfélagið Stykkishólmur</v>
      </c>
      <c r="E4545" t="str">
        <f>VLOOKUP(Oliusala[[#This Row],[postnumer]],Sveitarfelog[#All],5,FALSE)</f>
        <v>Vesturland</v>
      </c>
      <c r="F4545" t="s">
        <v>25</v>
      </c>
      <c r="G4545" t="s">
        <v>24</v>
      </c>
      <c r="H4545" t="s">
        <v>58</v>
      </c>
      <c r="I4545" s="1">
        <v>45591</v>
      </c>
      <c r="J4545" s="2">
        <f>VLOOKUP(Oliusala[[#This Row],[tegund]],Tegundir!$B$2:$D$19,3,FALSE)*Oliusala[[#This Row],[magn]]/1000</f>
        <v>39.436214999999997</v>
      </c>
      <c r="K4545">
        <v>2013</v>
      </c>
      <c r="L4545" t="s">
        <v>1955</v>
      </c>
      <c r="M4545" s="144" t="s">
        <v>59</v>
      </c>
    </row>
    <row r="4546" spans="1:15" x14ac:dyDescent="0.2">
      <c r="A4546" t="s">
        <v>57</v>
      </c>
      <c r="B4546" s="144" t="s">
        <v>76</v>
      </c>
      <c r="C4546">
        <v>340</v>
      </c>
      <c r="D4546" t="str">
        <f>VLOOKUP(Oliusala[[#This Row],[postnumer]],Sveitarfelog[#All],4,FALSE)</f>
        <v>Eyja- og Miklaholtshreppur,Sveitarfélagið Stykkishólmur</v>
      </c>
      <c r="E4546" t="str">
        <f>VLOOKUP(Oliusala[[#This Row],[postnumer]],Sveitarfelog[#All],5,FALSE)</f>
        <v>Vesturland</v>
      </c>
      <c r="F4546" t="s">
        <v>25</v>
      </c>
      <c r="G4546" t="s">
        <v>24</v>
      </c>
      <c r="H4546" t="s">
        <v>58</v>
      </c>
      <c r="I4546" s="1">
        <v>82</v>
      </c>
      <c r="J4546" s="2">
        <f>VLOOKUP(Oliusala[[#This Row],[tegund]],Tegundir!$B$2:$D$19,3,FALSE)*Oliusala[[#This Row],[magn]]/1000</f>
        <v>7.0929999999999993E-2</v>
      </c>
      <c r="K4546">
        <v>2013</v>
      </c>
      <c r="L4546" t="s">
        <v>1955</v>
      </c>
      <c r="M4546" s="144" t="s">
        <v>59</v>
      </c>
    </row>
    <row r="4547" spans="1:15" x14ac:dyDescent="0.2">
      <c r="A4547" t="s">
        <v>57</v>
      </c>
      <c r="B4547" s="144" t="s">
        <v>76</v>
      </c>
      <c r="C4547">
        <v>340</v>
      </c>
      <c r="D4547" t="str">
        <f>VLOOKUP(Oliusala[[#This Row],[postnumer]],Sveitarfelog[#All],4,FALSE)</f>
        <v>Eyja- og Miklaholtshreppur,Sveitarfélagið Stykkishólmur</v>
      </c>
      <c r="E4547" t="str">
        <f>VLOOKUP(Oliusala[[#This Row],[postnumer]],Sveitarfelog[#All],5,FALSE)</f>
        <v>Vesturland</v>
      </c>
      <c r="F4547" t="s">
        <v>25</v>
      </c>
      <c r="G4547" t="s">
        <v>24</v>
      </c>
      <c r="H4547" t="s">
        <v>60</v>
      </c>
      <c r="I4547" s="1">
        <v>3496</v>
      </c>
      <c r="J4547" s="2">
        <f>VLOOKUP(Oliusala[[#This Row],[tegund]],Tegundir!$B$2:$D$19,3,FALSE)*Oliusala[[#This Row],[magn]]/1000</f>
        <v>3.0240399999999998</v>
      </c>
      <c r="K4547">
        <v>2013</v>
      </c>
      <c r="L4547" t="s">
        <v>1955</v>
      </c>
      <c r="M4547" s="144" t="s">
        <v>59</v>
      </c>
    </row>
    <row r="4548" spans="1:15" x14ac:dyDescent="0.2">
      <c r="A4548" t="s">
        <v>57</v>
      </c>
      <c r="B4548" s="144" t="s">
        <v>76</v>
      </c>
      <c r="C4548">
        <v>340</v>
      </c>
      <c r="D4548" t="str">
        <f>VLOOKUP(Oliusala[[#This Row],[postnumer]],Sveitarfelog[#All],4,FALSE)</f>
        <v>Eyja- og Miklaholtshreppur,Sveitarfélagið Stykkishólmur</v>
      </c>
      <c r="E4548" t="str">
        <f>VLOOKUP(Oliusala[[#This Row],[postnumer]],Sveitarfelog[#All],5,FALSE)</f>
        <v>Vesturland</v>
      </c>
      <c r="F4548" t="s">
        <v>24</v>
      </c>
      <c r="G4548" t="s">
        <v>24</v>
      </c>
      <c r="H4548" t="s">
        <v>58</v>
      </c>
      <c r="I4548" s="1">
        <v>8937</v>
      </c>
      <c r="J4548" s="2">
        <f>VLOOKUP(Oliusala[[#This Row],[tegund]],Tegundir!$B$2:$D$19,3,FALSE)*Oliusala[[#This Row],[magn]]/1000</f>
        <v>7.730505</v>
      </c>
      <c r="K4548">
        <v>2013</v>
      </c>
      <c r="L4548" t="s">
        <v>18</v>
      </c>
      <c r="M4548" s="144" t="s">
        <v>59</v>
      </c>
    </row>
    <row r="4549" spans="1:15" x14ac:dyDescent="0.2">
      <c r="A4549" t="s">
        <v>76</v>
      </c>
      <c r="B4549" s="144" t="s">
        <v>76</v>
      </c>
      <c r="C4549">
        <v>340</v>
      </c>
      <c r="D4549" t="str">
        <f>VLOOKUP(Oliusala[[#This Row],[postnumer]],Sveitarfelog[#All],4,FALSE)</f>
        <v>Eyja- og Miklaholtshreppur,Sveitarfélagið Stykkishólmur</v>
      </c>
      <c r="E4549" t="str">
        <f>VLOOKUP(Oliusala[[#This Row],[postnumer]],Sveitarfelog[#All],5,FALSE)</f>
        <v>Vesturland</v>
      </c>
      <c r="F4549" t="s">
        <v>24</v>
      </c>
      <c r="G4549" t="s">
        <v>24</v>
      </c>
      <c r="H4549" t="s">
        <v>58</v>
      </c>
      <c r="I4549" s="1">
        <v>7586</v>
      </c>
      <c r="J4549" s="2">
        <f>VLOOKUP(Oliusala[[#This Row],[tegund]],Tegundir!$B$2:$D$19,3,FALSE)*Oliusala[[#This Row],[magn]]/1000</f>
        <v>6.56189</v>
      </c>
      <c r="K4549">
        <v>2013</v>
      </c>
      <c r="L4549" t="s">
        <v>18</v>
      </c>
      <c r="M4549" s="144" t="s">
        <v>59</v>
      </c>
    </row>
    <row r="4550" spans="1:15" x14ac:dyDescent="0.2">
      <c r="A4550" t="s">
        <v>76</v>
      </c>
      <c r="B4550" s="144" t="s">
        <v>76</v>
      </c>
      <c r="C4550">
        <v>340</v>
      </c>
      <c r="D4550" t="str">
        <f>VLOOKUP(Oliusala[[#This Row],[postnumer]],Sveitarfelog[#All],4,FALSE)</f>
        <v>Eyja- og Miklaholtshreppur,Sveitarfélagið Stykkishólmur</v>
      </c>
      <c r="E4550" t="str">
        <f>VLOOKUP(Oliusala[[#This Row],[postnumer]],Sveitarfelog[#All],5,FALSE)</f>
        <v>Vesturland</v>
      </c>
      <c r="F4550" t="s">
        <v>29</v>
      </c>
      <c r="G4550" t="s">
        <v>24</v>
      </c>
      <c r="H4550" t="s">
        <v>58</v>
      </c>
      <c r="I4550" s="1">
        <v>890354</v>
      </c>
      <c r="J4550" s="2">
        <f>VLOOKUP(Oliusala[[#This Row],[tegund]],Tegundir!$B$2:$D$19,3,FALSE)*Oliusala[[#This Row],[magn]]/1000</f>
        <v>770.15620999999999</v>
      </c>
      <c r="K4550">
        <v>2013</v>
      </c>
      <c r="L4550" t="s">
        <v>19</v>
      </c>
      <c r="M4550" s="144" t="s">
        <v>59</v>
      </c>
      <c r="O4550" s="144" t="s">
        <v>1998</v>
      </c>
    </row>
    <row r="4551" spans="1:15" x14ac:dyDescent="0.2">
      <c r="A4551" t="s">
        <v>76</v>
      </c>
      <c r="B4551" s="144" t="s">
        <v>76</v>
      </c>
      <c r="C4551">
        <v>340</v>
      </c>
      <c r="D4551" t="str">
        <f>VLOOKUP(Oliusala[[#This Row],[postnumer]],Sveitarfelog[#All],4,FALSE)</f>
        <v>Eyja- og Miklaholtshreppur,Sveitarfélagið Stykkishólmur</v>
      </c>
      <c r="E4551" t="str">
        <f>VLOOKUP(Oliusala[[#This Row],[postnumer]],Sveitarfelog[#All],5,FALSE)</f>
        <v>Vesturland</v>
      </c>
      <c r="F4551" t="s">
        <v>30</v>
      </c>
      <c r="G4551" t="s">
        <v>24</v>
      </c>
      <c r="H4551" t="s">
        <v>58</v>
      </c>
      <c r="I4551" s="1">
        <v>122738</v>
      </c>
      <c r="J4551" s="2">
        <f>VLOOKUP(Oliusala[[#This Row],[tegund]],Tegundir!$B$2:$D$19,3,FALSE)*Oliusala[[#This Row],[magn]]/1000</f>
        <v>106.16837</v>
      </c>
      <c r="K4551">
        <v>2013</v>
      </c>
      <c r="L4551" t="s">
        <v>19</v>
      </c>
      <c r="M4551" s="144" t="s">
        <v>59</v>
      </c>
      <c r="O4551" s="144" t="s">
        <v>1998</v>
      </c>
    </row>
    <row r="4552" spans="1:15" x14ac:dyDescent="0.2">
      <c r="A4552" t="s">
        <v>63</v>
      </c>
      <c r="B4552" s="144" t="s">
        <v>76</v>
      </c>
      <c r="C4552">
        <v>340</v>
      </c>
      <c r="D4552" t="str">
        <f>VLOOKUP(Oliusala[[#This Row],[postnumer]],Sveitarfelog[#All],4,FALSE)</f>
        <v>Eyja- og Miklaholtshreppur,Sveitarfélagið Stykkishólmur</v>
      </c>
      <c r="E4552" t="str">
        <f>VLOOKUP(Oliusala[[#This Row],[postnumer]],Sveitarfelog[#All],5,FALSE)</f>
        <v>Vesturland</v>
      </c>
      <c r="F4552" t="s">
        <v>24</v>
      </c>
      <c r="G4552" t="s">
        <v>24</v>
      </c>
      <c r="H4552" t="s">
        <v>58</v>
      </c>
      <c r="I4552" s="1">
        <v>694154</v>
      </c>
      <c r="J4552" s="2">
        <f>VLOOKUP(Oliusala[[#This Row],[tegund]],Tegundir!$B$2:$D$19,3,FALSE)*Oliusala[[#This Row],[magn]]/1000</f>
        <v>600.44320999999991</v>
      </c>
      <c r="K4552">
        <v>2013</v>
      </c>
      <c r="L4552" t="s">
        <v>18</v>
      </c>
      <c r="M4552" s="144" t="s">
        <v>59</v>
      </c>
    </row>
    <row r="4553" spans="1:15" x14ac:dyDescent="0.2">
      <c r="A4553" t="s">
        <v>63</v>
      </c>
      <c r="B4553" s="144" t="s">
        <v>87</v>
      </c>
      <c r="C4553">
        <v>350</v>
      </c>
      <c r="D4553" t="str">
        <f>VLOOKUP(Oliusala[[#This Row],[postnumer]],Sveitarfelog[#All],4,FALSE)</f>
        <v>Grundarfjarðarbær</v>
      </c>
      <c r="E4553" t="str">
        <f>VLOOKUP(Oliusala[[#This Row],[postnumer]],Sveitarfelog[#All],5,FALSE)</f>
        <v>Vesturland</v>
      </c>
      <c r="F4553" t="s">
        <v>25</v>
      </c>
      <c r="G4553" t="s">
        <v>24</v>
      </c>
      <c r="H4553" t="s">
        <v>58</v>
      </c>
      <c r="I4553" s="1">
        <v>2787</v>
      </c>
      <c r="J4553" s="2">
        <f>VLOOKUP(Oliusala[[#This Row],[tegund]],Tegundir!$B$2:$D$19,3,FALSE)*Oliusala[[#This Row],[magn]]/1000</f>
        <v>2.410755</v>
      </c>
      <c r="K4553">
        <v>2013</v>
      </c>
      <c r="L4553" t="s">
        <v>1955</v>
      </c>
      <c r="M4553" s="144" t="s">
        <v>59</v>
      </c>
    </row>
    <row r="4554" spans="1:15" x14ac:dyDescent="0.2">
      <c r="A4554" t="s">
        <v>63</v>
      </c>
      <c r="B4554" s="144" t="s">
        <v>87</v>
      </c>
      <c r="C4554">
        <v>350</v>
      </c>
      <c r="D4554" t="str">
        <f>VLOOKUP(Oliusala[[#This Row],[postnumer]],Sveitarfelog[#All],4,FALSE)</f>
        <v>Grundarfjarðarbær</v>
      </c>
      <c r="E4554" t="str">
        <f>VLOOKUP(Oliusala[[#This Row],[postnumer]],Sveitarfelog[#All],5,FALSE)</f>
        <v>Vesturland</v>
      </c>
      <c r="F4554" t="s">
        <v>25</v>
      </c>
      <c r="G4554" t="s">
        <v>24</v>
      </c>
      <c r="H4554" t="s">
        <v>58</v>
      </c>
      <c r="I4554" s="1">
        <v>22343</v>
      </c>
      <c r="J4554" s="2">
        <f>VLOOKUP(Oliusala[[#This Row],[tegund]],Tegundir!$B$2:$D$19,3,FALSE)*Oliusala[[#This Row],[magn]]/1000</f>
        <v>19.326695000000001</v>
      </c>
      <c r="K4554">
        <v>2013</v>
      </c>
      <c r="L4554" t="s">
        <v>1955</v>
      </c>
      <c r="M4554" s="144" t="s">
        <v>59</v>
      </c>
    </row>
    <row r="4555" spans="1:15" x14ac:dyDescent="0.2">
      <c r="A4555" t="s">
        <v>87</v>
      </c>
      <c r="B4555" s="144" t="s">
        <v>87</v>
      </c>
      <c r="C4555">
        <v>350</v>
      </c>
      <c r="D4555" t="str">
        <f>VLOOKUP(Oliusala[[#This Row],[postnumer]],Sveitarfelog[#All],4,FALSE)</f>
        <v>Grundarfjarðarbær</v>
      </c>
      <c r="E4555" t="str">
        <f>VLOOKUP(Oliusala[[#This Row],[postnumer]],Sveitarfelog[#All],5,FALSE)</f>
        <v>Vesturland</v>
      </c>
      <c r="F4555" t="s">
        <v>25</v>
      </c>
      <c r="G4555" t="s">
        <v>24</v>
      </c>
      <c r="H4555" t="s">
        <v>58</v>
      </c>
      <c r="I4555" s="1">
        <v>119160</v>
      </c>
      <c r="J4555" s="2">
        <f>VLOOKUP(Oliusala[[#This Row],[tegund]],Tegundir!$B$2:$D$19,3,FALSE)*Oliusala[[#This Row],[magn]]/1000</f>
        <v>103.07339999999999</v>
      </c>
      <c r="K4555">
        <v>2013</v>
      </c>
      <c r="L4555" t="s">
        <v>19</v>
      </c>
      <c r="M4555" s="144" t="s">
        <v>59</v>
      </c>
      <c r="O4555" s="144" t="s">
        <v>1997</v>
      </c>
    </row>
    <row r="4556" spans="1:15" x14ac:dyDescent="0.2">
      <c r="A4556" t="s">
        <v>67</v>
      </c>
      <c r="B4556" s="144" t="s">
        <v>87</v>
      </c>
      <c r="C4556">
        <v>350</v>
      </c>
      <c r="D4556" t="str">
        <f>VLOOKUP(Oliusala[[#This Row],[postnumer]],Sveitarfelog[#All],4,FALSE)</f>
        <v>Grundarfjarðarbær</v>
      </c>
      <c r="E4556" t="str">
        <f>VLOOKUP(Oliusala[[#This Row],[postnumer]],Sveitarfelog[#All],5,FALSE)</f>
        <v>Vesturland</v>
      </c>
      <c r="F4556" t="s">
        <v>25</v>
      </c>
      <c r="G4556" t="s">
        <v>24</v>
      </c>
      <c r="H4556" t="s">
        <v>60</v>
      </c>
      <c r="I4556" s="1">
        <v>1915</v>
      </c>
      <c r="J4556" s="2">
        <f>VLOOKUP(Oliusala[[#This Row],[tegund]],Tegundir!$B$2:$D$19,3,FALSE)*Oliusala[[#This Row],[magn]]/1000</f>
        <v>1.6564749999999999</v>
      </c>
      <c r="K4556">
        <v>2013</v>
      </c>
      <c r="L4556" t="s">
        <v>19</v>
      </c>
      <c r="M4556" s="144" t="s">
        <v>59</v>
      </c>
      <c r="O4556" s="144" t="s">
        <v>1997</v>
      </c>
    </row>
    <row r="4557" spans="1:15" x14ac:dyDescent="0.2">
      <c r="A4557" t="s">
        <v>57</v>
      </c>
      <c r="B4557" s="144" t="s">
        <v>87</v>
      </c>
      <c r="C4557">
        <v>350</v>
      </c>
      <c r="D4557" t="str">
        <f>VLOOKUP(Oliusala[[#This Row],[postnumer]],Sveitarfelog[#All],4,FALSE)</f>
        <v>Grundarfjarðarbær</v>
      </c>
      <c r="E4557" t="str">
        <f>VLOOKUP(Oliusala[[#This Row],[postnumer]],Sveitarfelog[#All],5,FALSE)</f>
        <v>Vesturland</v>
      </c>
      <c r="F4557" t="s">
        <v>25</v>
      </c>
      <c r="G4557" t="s">
        <v>24</v>
      </c>
      <c r="H4557" t="s">
        <v>60</v>
      </c>
      <c r="I4557" s="1">
        <v>66656</v>
      </c>
      <c r="J4557" s="2">
        <f>VLOOKUP(Oliusala[[#This Row],[tegund]],Tegundir!$B$2:$D$19,3,FALSE)*Oliusala[[#This Row],[magn]]/1000</f>
        <v>57.657440000000001</v>
      </c>
      <c r="K4557">
        <v>2013</v>
      </c>
      <c r="L4557" t="s">
        <v>19</v>
      </c>
      <c r="M4557" s="144" t="s">
        <v>59</v>
      </c>
      <c r="O4557" s="144" t="s">
        <v>1997</v>
      </c>
    </row>
    <row r="4558" spans="1:15" x14ac:dyDescent="0.2">
      <c r="A4558" t="s">
        <v>87</v>
      </c>
      <c r="B4558" s="144" t="s">
        <v>87</v>
      </c>
      <c r="C4558">
        <v>350</v>
      </c>
      <c r="D4558" t="str">
        <f>VLOOKUP(Oliusala[[#This Row],[postnumer]],Sveitarfelog[#All],4,FALSE)</f>
        <v>Grundarfjarðarbær</v>
      </c>
      <c r="E4558" t="str">
        <f>VLOOKUP(Oliusala[[#This Row],[postnumer]],Sveitarfelog[#All],5,FALSE)</f>
        <v>Vesturland</v>
      </c>
      <c r="F4558" t="s">
        <v>29</v>
      </c>
      <c r="G4558" t="s">
        <v>24</v>
      </c>
      <c r="H4558" t="s">
        <v>58</v>
      </c>
      <c r="I4558" s="1">
        <v>395824</v>
      </c>
      <c r="J4558" s="2">
        <f>VLOOKUP(Oliusala[[#This Row],[tegund]],Tegundir!$B$2:$D$19,3,FALSE)*Oliusala[[#This Row],[magn]]/1000</f>
        <v>342.38776000000001</v>
      </c>
      <c r="K4558">
        <v>2013</v>
      </c>
      <c r="L4558" t="s">
        <v>19</v>
      </c>
      <c r="M4558" s="144" t="s">
        <v>59</v>
      </c>
      <c r="O4558" s="144" t="s">
        <v>1998</v>
      </c>
    </row>
    <row r="4559" spans="1:15" x14ac:dyDescent="0.2">
      <c r="A4559" t="s">
        <v>87</v>
      </c>
      <c r="B4559" s="144" t="s">
        <v>87</v>
      </c>
      <c r="C4559">
        <v>350</v>
      </c>
      <c r="D4559" t="str">
        <f>VLOOKUP(Oliusala[[#This Row],[postnumer]],Sveitarfelog[#All],4,FALSE)</f>
        <v>Grundarfjarðarbær</v>
      </c>
      <c r="E4559" t="str">
        <f>VLOOKUP(Oliusala[[#This Row],[postnumer]],Sveitarfelog[#All],5,FALSE)</f>
        <v>Vesturland</v>
      </c>
      <c r="F4559" t="s">
        <v>30</v>
      </c>
      <c r="G4559" t="s">
        <v>24</v>
      </c>
      <c r="H4559" t="s">
        <v>58</v>
      </c>
      <c r="I4559" s="1">
        <v>37995</v>
      </c>
      <c r="J4559" s="2">
        <f>VLOOKUP(Oliusala[[#This Row],[tegund]],Tegundir!$B$2:$D$19,3,FALSE)*Oliusala[[#This Row],[magn]]/1000</f>
        <v>32.865675000000003</v>
      </c>
      <c r="K4559">
        <v>2013</v>
      </c>
      <c r="L4559" t="s">
        <v>19</v>
      </c>
      <c r="M4559" s="144" t="s">
        <v>59</v>
      </c>
      <c r="O4559" s="144" t="s">
        <v>1998</v>
      </c>
    </row>
    <row r="4560" spans="1:15" x14ac:dyDescent="0.2">
      <c r="A4560" t="s">
        <v>67</v>
      </c>
      <c r="B4560" s="144" t="s">
        <v>87</v>
      </c>
      <c r="C4560">
        <v>350</v>
      </c>
      <c r="D4560" t="str">
        <f>VLOOKUP(Oliusala[[#This Row],[postnumer]],Sveitarfelog[#All],4,FALSE)</f>
        <v>Grundarfjarðarbær</v>
      </c>
      <c r="E4560" t="str">
        <f>VLOOKUP(Oliusala[[#This Row],[postnumer]],Sveitarfelog[#All],5,FALSE)</f>
        <v>Vesturland</v>
      </c>
      <c r="F4560" t="s">
        <v>29</v>
      </c>
      <c r="G4560" t="s">
        <v>24</v>
      </c>
      <c r="H4560" t="s">
        <v>60</v>
      </c>
      <c r="I4560" s="1">
        <v>825325</v>
      </c>
      <c r="J4560" s="2">
        <f>VLOOKUP(Oliusala[[#This Row],[tegund]],Tegundir!$B$2:$D$19,3,FALSE)*Oliusala[[#This Row],[magn]]/1000</f>
        <v>713.90612499999997</v>
      </c>
      <c r="K4560">
        <v>2013</v>
      </c>
      <c r="L4560" t="s">
        <v>19</v>
      </c>
      <c r="M4560" s="144" t="s">
        <v>59</v>
      </c>
      <c r="O4560" s="144" t="s">
        <v>1998</v>
      </c>
    </row>
    <row r="4561" spans="1:15" x14ac:dyDescent="0.2">
      <c r="A4561" t="s">
        <v>67</v>
      </c>
      <c r="B4561" s="144" t="s">
        <v>87</v>
      </c>
      <c r="C4561">
        <v>350</v>
      </c>
      <c r="D4561" t="str">
        <f>VLOOKUP(Oliusala[[#This Row],[postnumer]],Sveitarfelog[#All],4,FALSE)</f>
        <v>Grundarfjarðarbær</v>
      </c>
      <c r="E4561" t="str">
        <f>VLOOKUP(Oliusala[[#This Row],[postnumer]],Sveitarfelog[#All],5,FALSE)</f>
        <v>Vesturland</v>
      </c>
      <c r="F4561" t="s">
        <v>30</v>
      </c>
      <c r="G4561" t="s">
        <v>24</v>
      </c>
      <c r="H4561" t="s">
        <v>60</v>
      </c>
      <c r="I4561" s="1">
        <v>318224</v>
      </c>
      <c r="J4561" s="2">
        <f>VLOOKUP(Oliusala[[#This Row],[tegund]],Tegundir!$B$2:$D$19,3,FALSE)*Oliusala[[#This Row],[magn]]/1000</f>
        <v>275.26375999999999</v>
      </c>
      <c r="K4561">
        <v>2013</v>
      </c>
      <c r="L4561" t="s">
        <v>19</v>
      </c>
      <c r="M4561" s="144" t="s">
        <v>59</v>
      </c>
      <c r="O4561" s="144" t="s">
        <v>1998</v>
      </c>
    </row>
    <row r="4562" spans="1:15" x14ac:dyDescent="0.2">
      <c r="A4562" t="s">
        <v>57</v>
      </c>
      <c r="B4562" s="144" t="s">
        <v>87</v>
      </c>
      <c r="C4562">
        <v>350</v>
      </c>
      <c r="D4562" t="str">
        <f>VLOOKUP(Oliusala[[#This Row],[postnumer]],Sveitarfelog[#All],4,FALSE)</f>
        <v>Grundarfjarðarbær</v>
      </c>
      <c r="E4562" t="str">
        <f>VLOOKUP(Oliusala[[#This Row],[postnumer]],Sveitarfelog[#All],5,FALSE)</f>
        <v>Vesturland</v>
      </c>
      <c r="F4562" t="s">
        <v>24</v>
      </c>
      <c r="G4562" t="s">
        <v>24</v>
      </c>
      <c r="H4562" t="s">
        <v>58</v>
      </c>
      <c r="I4562" s="1">
        <v>14598</v>
      </c>
      <c r="J4562" s="2">
        <f>VLOOKUP(Oliusala[[#This Row],[tegund]],Tegundir!$B$2:$D$19,3,FALSE)*Oliusala[[#This Row],[magn]]/1000</f>
        <v>12.627270000000001</v>
      </c>
      <c r="K4562">
        <v>2013</v>
      </c>
      <c r="L4562" t="s">
        <v>18</v>
      </c>
      <c r="M4562" s="144" t="s">
        <v>59</v>
      </c>
    </row>
    <row r="4563" spans="1:15" x14ac:dyDescent="0.2">
      <c r="A4563" t="s">
        <v>57</v>
      </c>
      <c r="B4563" s="144" t="s">
        <v>87</v>
      </c>
      <c r="C4563">
        <v>350</v>
      </c>
      <c r="D4563" t="str">
        <f>VLOOKUP(Oliusala[[#This Row],[postnumer]],Sveitarfelog[#All],4,FALSE)</f>
        <v>Grundarfjarðarbær</v>
      </c>
      <c r="E4563" t="str">
        <f>VLOOKUP(Oliusala[[#This Row],[postnumer]],Sveitarfelog[#All],5,FALSE)</f>
        <v>Vesturland</v>
      </c>
      <c r="F4563" t="s">
        <v>24</v>
      </c>
      <c r="G4563" t="s">
        <v>24</v>
      </c>
      <c r="H4563" t="s">
        <v>60</v>
      </c>
      <c r="I4563" s="1">
        <v>28641</v>
      </c>
      <c r="J4563" s="2">
        <f>VLOOKUP(Oliusala[[#This Row],[tegund]],Tegundir!$B$2:$D$19,3,FALSE)*Oliusala[[#This Row],[magn]]/1000</f>
        <v>24.774464999999999</v>
      </c>
      <c r="K4563">
        <v>2013</v>
      </c>
      <c r="L4563" t="s">
        <v>18</v>
      </c>
      <c r="M4563" s="144" t="s">
        <v>59</v>
      </c>
    </row>
    <row r="4564" spans="1:15" x14ac:dyDescent="0.2">
      <c r="A4564" t="s">
        <v>57</v>
      </c>
      <c r="B4564" s="144" t="s">
        <v>87</v>
      </c>
      <c r="C4564">
        <v>350</v>
      </c>
      <c r="D4564" t="str">
        <f>VLOOKUP(Oliusala[[#This Row],[postnumer]],Sveitarfelog[#All],4,FALSE)</f>
        <v>Grundarfjarðarbær</v>
      </c>
      <c r="E4564" t="str">
        <f>VLOOKUP(Oliusala[[#This Row],[postnumer]],Sveitarfelog[#All],5,FALSE)</f>
        <v>Vesturland</v>
      </c>
      <c r="F4564" t="s">
        <v>29</v>
      </c>
      <c r="G4564" t="s">
        <v>24</v>
      </c>
      <c r="H4564" t="s">
        <v>60</v>
      </c>
      <c r="I4564" s="1">
        <v>2102859</v>
      </c>
      <c r="J4564" s="2">
        <f>VLOOKUP(Oliusala[[#This Row],[tegund]],Tegundir!$B$2:$D$19,3,FALSE)*Oliusala[[#This Row],[magn]]/1000</f>
        <v>1818.973035</v>
      </c>
      <c r="K4564">
        <v>2013</v>
      </c>
      <c r="L4564" t="s">
        <v>19</v>
      </c>
      <c r="M4564" s="144" t="s">
        <v>59</v>
      </c>
      <c r="O4564" s="144" t="s">
        <v>1998</v>
      </c>
    </row>
    <row r="4565" spans="1:15" x14ac:dyDescent="0.2">
      <c r="A4565" t="s">
        <v>57</v>
      </c>
      <c r="B4565" s="144" t="s">
        <v>87</v>
      </c>
      <c r="C4565">
        <v>350</v>
      </c>
      <c r="D4565" t="str">
        <f>VLOOKUP(Oliusala[[#This Row],[postnumer]],Sveitarfelog[#All],4,FALSE)</f>
        <v>Grundarfjarðarbær</v>
      </c>
      <c r="E4565" t="str">
        <f>VLOOKUP(Oliusala[[#This Row],[postnumer]],Sveitarfelog[#All],5,FALSE)</f>
        <v>Vesturland</v>
      </c>
      <c r="F4565" t="s">
        <v>30</v>
      </c>
      <c r="G4565" t="s">
        <v>24</v>
      </c>
      <c r="H4565" t="s">
        <v>60</v>
      </c>
      <c r="I4565" s="1">
        <v>91714</v>
      </c>
      <c r="J4565" s="2">
        <f>VLOOKUP(Oliusala[[#This Row],[tegund]],Tegundir!$B$2:$D$19,3,FALSE)*Oliusala[[#This Row],[magn]]/1000</f>
        <v>79.332610000000003</v>
      </c>
      <c r="K4565">
        <v>2013</v>
      </c>
      <c r="L4565" t="s">
        <v>19</v>
      </c>
      <c r="M4565" s="144" t="s">
        <v>59</v>
      </c>
      <c r="O4565" s="144" t="s">
        <v>1998</v>
      </c>
    </row>
    <row r="4566" spans="1:15" x14ac:dyDescent="0.2">
      <c r="A4566" t="s">
        <v>63</v>
      </c>
      <c r="B4566" s="144" t="s">
        <v>87</v>
      </c>
      <c r="C4566">
        <v>350</v>
      </c>
      <c r="D4566" t="str">
        <f>VLOOKUP(Oliusala[[#This Row],[postnumer]],Sveitarfelog[#All],4,FALSE)</f>
        <v>Grundarfjarðarbær</v>
      </c>
      <c r="E4566" t="str">
        <f>VLOOKUP(Oliusala[[#This Row],[postnumer]],Sveitarfelog[#All],5,FALSE)</f>
        <v>Vesturland</v>
      </c>
      <c r="F4566" t="s">
        <v>24</v>
      </c>
      <c r="G4566" t="s">
        <v>24</v>
      </c>
      <c r="H4566" t="s">
        <v>58</v>
      </c>
      <c r="I4566" s="1">
        <v>293094</v>
      </c>
      <c r="J4566" s="2">
        <f>VLOOKUP(Oliusala[[#This Row],[tegund]],Tegundir!$B$2:$D$19,3,FALSE)*Oliusala[[#This Row],[magn]]/1000</f>
        <v>253.52631</v>
      </c>
      <c r="K4566">
        <v>2013</v>
      </c>
      <c r="L4566" t="s">
        <v>18</v>
      </c>
      <c r="M4566" s="144" t="s">
        <v>59</v>
      </c>
    </row>
    <row r="4567" spans="1:15" x14ac:dyDescent="0.2">
      <c r="A4567" t="s">
        <v>63</v>
      </c>
      <c r="B4567" s="144" t="s">
        <v>87</v>
      </c>
      <c r="C4567">
        <v>350</v>
      </c>
      <c r="D4567" t="str">
        <f>VLOOKUP(Oliusala[[#This Row],[postnumer]],Sveitarfelog[#All],4,FALSE)</f>
        <v>Grundarfjarðarbær</v>
      </c>
      <c r="E4567" t="str">
        <f>VLOOKUP(Oliusala[[#This Row],[postnumer]],Sveitarfelog[#All],5,FALSE)</f>
        <v>Vesturland</v>
      </c>
      <c r="F4567" t="s">
        <v>24</v>
      </c>
      <c r="G4567" t="s">
        <v>24</v>
      </c>
      <c r="H4567" t="s">
        <v>58</v>
      </c>
      <c r="I4567" s="1">
        <v>127708</v>
      </c>
      <c r="J4567" s="2">
        <f>VLOOKUP(Oliusala[[#This Row],[tegund]],Tegundir!$B$2:$D$19,3,FALSE)*Oliusala[[#This Row],[magn]]/1000</f>
        <v>110.46742</v>
      </c>
      <c r="K4567">
        <v>2013</v>
      </c>
      <c r="L4567" t="s">
        <v>18</v>
      </c>
      <c r="M4567" s="144" t="s">
        <v>59</v>
      </c>
    </row>
    <row r="4568" spans="1:15" x14ac:dyDescent="0.2">
      <c r="A4568" t="s">
        <v>63</v>
      </c>
      <c r="B4568" s="144" t="s">
        <v>67</v>
      </c>
      <c r="C4568">
        <v>355</v>
      </c>
      <c r="D4568" t="str">
        <f>VLOOKUP(Oliusala[[#This Row],[postnumer]],Sveitarfelog[#All],4,FALSE)</f>
        <v>Snæfellsbær</v>
      </c>
      <c r="E4568" t="str">
        <f>VLOOKUP(Oliusala[[#This Row],[postnumer]],Sveitarfelog[#All],5,FALSE)</f>
        <v>Vesturland</v>
      </c>
      <c r="F4568" t="s">
        <v>25</v>
      </c>
      <c r="G4568" t="s">
        <v>24</v>
      </c>
      <c r="H4568" t="s">
        <v>58</v>
      </c>
      <c r="I4568" s="1">
        <v>36298</v>
      </c>
      <c r="J4568" s="2">
        <f>VLOOKUP(Oliusala[[#This Row],[tegund]],Tegundir!$B$2:$D$19,3,FALSE)*Oliusala[[#This Row],[magn]]/1000</f>
        <v>31.397770000000001</v>
      </c>
      <c r="K4568">
        <v>2013</v>
      </c>
      <c r="L4568" t="s">
        <v>19</v>
      </c>
      <c r="M4568" s="144" t="s">
        <v>59</v>
      </c>
      <c r="O4568" s="144" t="s">
        <v>1997</v>
      </c>
    </row>
    <row r="4569" spans="1:15" x14ac:dyDescent="0.2">
      <c r="A4569" t="s">
        <v>67</v>
      </c>
      <c r="B4569" s="144" t="s">
        <v>98</v>
      </c>
      <c r="C4569">
        <v>355</v>
      </c>
      <c r="D4569" t="str">
        <f>VLOOKUP(Oliusala[[#This Row],[postnumer]],Sveitarfelog[#All],4,FALSE)</f>
        <v>Snæfellsbær</v>
      </c>
      <c r="E4569" t="str">
        <f>VLOOKUP(Oliusala[[#This Row],[postnumer]],Sveitarfelog[#All],5,FALSE)</f>
        <v>Vesturland</v>
      </c>
      <c r="F4569" t="s">
        <v>25</v>
      </c>
      <c r="G4569" t="s">
        <v>24</v>
      </c>
      <c r="H4569" t="s">
        <v>60</v>
      </c>
      <c r="I4569" s="1">
        <v>49110</v>
      </c>
      <c r="J4569" s="2">
        <f>VLOOKUP(Oliusala[[#This Row],[tegund]],Tegundir!$B$2:$D$19,3,FALSE)*Oliusala[[#This Row],[magn]]/1000</f>
        <v>42.480150000000002</v>
      </c>
      <c r="K4569">
        <v>2013</v>
      </c>
      <c r="L4569" t="s">
        <v>1955</v>
      </c>
      <c r="M4569" s="144" t="s">
        <v>59</v>
      </c>
    </row>
    <row r="4570" spans="1:15" x14ac:dyDescent="0.2">
      <c r="A4570" t="s">
        <v>67</v>
      </c>
      <c r="B4570" s="144" t="s">
        <v>67</v>
      </c>
      <c r="C4570">
        <v>355</v>
      </c>
      <c r="D4570" t="str">
        <f>VLOOKUP(Oliusala[[#This Row],[postnumer]],Sveitarfelog[#All],4,FALSE)</f>
        <v>Snæfellsbær</v>
      </c>
      <c r="E4570" t="str">
        <f>VLOOKUP(Oliusala[[#This Row],[postnumer]],Sveitarfelog[#All],5,FALSE)</f>
        <v>Vesturland</v>
      </c>
      <c r="F4570" t="s">
        <v>25</v>
      </c>
      <c r="G4570" t="s">
        <v>24</v>
      </c>
      <c r="H4570" t="s">
        <v>58</v>
      </c>
      <c r="I4570" s="1">
        <v>482931</v>
      </c>
      <c r="J4570" s="2">
        <f>VLOOKUP(Oliusala[[#This Row],[tegund]],Tegundir!$B$2:$D$19,3,FALSE)*Oliusala[[#This Row],[magn]]/1000</f>
        <v>417.73531500000001</v>
      </c>
      <c r="K4570">
        <v>2013</v>
      </c>
      <c r="L4570" t="s">
        <v>19</v>
      </c>
      <c r="M4570" s="144" t="s">
        <v>59</v>
      </c>
      <c r="O4570" s="144" t="s">
        <v>1997</v>
      </c>
    </row>
    <row r="4571" spans="1:15" x14ac:dyDescent="0.2">
      <c r="A4571" t="s">
        <v>66</v>
      </c>
      <c r="B4571" s="144" t="s">
        <v>67</v>
      </c>
      <c r="C4571">
        <v>355</v>
      </c>
      <c r="D4571" t="str">
        <f>VLOOKUP(Oliusala[[#This Row],[postnumer]],Sveitarfelog[#All],4,FALSE)</f>
        <v>Snæfellsbær</v>
      </c>
      <c r="E4571" t="str">
        <f>VLOOKUP(Oliusala[[#This Row],[postnumer]],Sveitarfelog[#All],5,FALSE)</f>
        <v>Vesturland</v>
      </c>
      <c r="F4571" t="s">
        <v>25</v>
      </c>
      <c r="G4571" t="s">
        <v>24</v>
      </c>
      <c r="H4571" t="s">
        <v>60</v>
      </c>
      <c r="I4571" s="1">
        <v>1000</v>
      </c>
      <c r="J4571" s="2">
        <f>VLOOKUP(Oliusala[[#This Row],[tegund]],Tegundir!$B$2:$D$19,3,FALSE)*Oliusala[[#This Row],[magn]]/1000</f>
        <v>0.86499999999999999</v>
      </c>
      <c r="K4571">
        <v>2013</v>
      </c>
      <c r="L4571" t="s">
        <v>19</v>
      </c>
      <c r="M4571" s="144" t="s">
        <v>59</v>
      </c>
      <c r="O4571" s="144" t="s">
        <v>1997</v>
      </c>
    </row>
    <row r="4572" spans="1:15" x14ac:dyDescent="0.2">
      <c r="A4572" t="s">
        <v>57</v>
      </c>
      <c r="B4572" s="144" t="s">
        <v>98</v>
      </c>
      <c r="C4572">
        <v>355</v>
      </c>
      <c r="D4572" t="str">
        <f>VLOOKUP(Oliusala[[#This Row],[postnumer]],Sveitarfelog[#All],4,FALSE)</f>
        <v>Snæfellsbær</v>
      </c>
      <c r="E4572" t="str">
        <f>VLOOKUP(Oliusala[[#This Row],[postnumer]],Sveitarfelog[#All],5,FALSE)</f>
        <v>Vesturland</v>
      </c>
      <c r="F4572" t="s">
        <v>25</v>
      </c>
      <c r="G4572" t="s">
        <v>24</v>
      </c>
      <c r="H4572" t="s">
        <v>60</v>
      </c>
      <c r="I4572" s="1">
        <v>18724</v>
      </c>
      <c r="J4572" s="2">
        <f>VLOOKUP(Oliusala[[#This Row],[tegund]],Tegundir!$B$2:$D$19,3,FALSE)*Oliusala[[#This Row],[magn]]/1000</f>
        <v>16.196259999999999</v>
      </c>
      <c r="K4572">
        <v>2013</v>
      </c>
      <c r="L4572" t="s">
        <v>1955</v>
      </c>
      <c r="M4572" s="144" t="s">
        <v>59</v>
      </c>
    </row>
    <row r="4573" spans="1:15" x14ac:dyDescent="0.2">
      <c r="A4573" t="s">
        <v>57</v>
      </c>
      <c r="B4573" s="144" t="s">
        <v>67</v>
      </c>
      <c r="C4573">
        <v>355</v>
      </c>
      <c r="D4573" t="str">
        <f>VLOOKUP(Oliusala[[#This Row],[postnumer]],Sveitarfelog[#All],4,FALSE)</f>
        <v>Snæfellsbær</v>
      </c>
      <c r="E4573" t="str">
        <f>VLOOKUP(Oliusala[[#This Row],[postnumer]],Sveitarfelog[#All],5,FALSE)</f>
        <v>Vesturland</v>
      </c>
      <c r="F4573" t="s">
        <v>25</v>
      </c>
      <c r="G4573" t="s">
        <v>24</v>
      </c>
      <c r="H4573" t="s">
        <v>58</v>
      </c>
      <c r="I4573" s="1">
        <v>2858</v>
      </c>
      <c r="J4573" s="2">
        <f>VLOOKUP(Oliusala[[#This Row],[tegund]],Tegundir!$B$2:$D$19,3,FALSE)*Oliusala[[#This Row],[magn]]/1000</f>
        <v>2.4721700000000002</v>
      </c>
      <c r="K4573">
        <v>2013</v>
      </c>
      <c r="L4573" t="s">
        <v>19</v>
      </c>
      <c r="M4573" s="144" t="s">
        <v>59</v>
      </c>
      <c r="O4573" s="144" t="s">
        <v>1997</v>
      </c>
    </row>
    <row r="4574" spans="1:15" x14ac:dyDescent="0.2">
      <c r="A4574" t="s">
        <v>57</v>
      </c>
      <c r="B4574" s="144" t="s">
        <v>67</v>
      </c>
      <c r="C4574">
        <v>355</v>
      </c>
      <c r="D4574" t="str">
        <f>VLOOKUP(Oliusala[[#This Row],[postnumer]],Sveitarfelog[#All],4,FALSE)</f>
        <v>Snæfellsbær</v>
      </c>
      <c r="E4574" t="str">
        <f>VLOOKUP(Oliusala[[#This Row],[postnumer]],Sveitarfelog[#All],5,FALSE)</f>
        <v>Vesturland</v>
      </c>
      <c r="F4574" t="s">
        <v>25</v>
      </c>
      <c r="G4574" t="s">
        <v>24</v>
      </c>
      <c r="H4574" t="s">
        <v>60</v>
      </c>
      <c r="I4574" s="1">
        <v>55354</v>
      </c>
      <c r="J4574" s="2">
        <f>VLOOKUP(Oliusala[[#This Row],[tegund]],Tegundir!$B$2:$D$19,3,FALSE)*Oliusala[[#This Row],[magn]]/1000</f>
        <v>47.881209999999996</v>
      </c>
      <c r="K4574">
        <v>2013</v>
      </c>
      <c r="L4574" t="s">
        <v>19</v>
      </c>
      <c r="M4574" s="144" t="s">
        <v>59</v>
      </c>
      <c r="O4574" s="144" t="s">
        <v>1997</v>
      </c>
    </row>
    <row r="4575" spans="1:15" x14ac:dyDescent="0.2">
      <c r="A4575" t="s">
        <v>63</v>
      </c>
      <c r="B4575" s="144" t="s">
        <v>99</v>
      </c>
      <c r="C4575">
        <v>360</v>
      </c>
      <c r="D4575" t="str">
        <f>VLOOKUP(Oliusala[[#This Row],[postnumer]],Sveitarfelog[#All],4,FALSE)</f>
        <v>Snæfellsbær</v>
      </c>
      <c r="E4575" t="str">
        <f>VLOOKUP(Oliusala[[#This Row],[postnumer]],Sveitarfelog[#All],5,FALSE)</f>
        <v>Vesturland</v>
      </c>
      <c r="F4575" t="s">
        <v>25</v>
      </c>
      <c r="G4575" t="s">
        <v>24</v>
      </c>
      <c r="H4575" t="s">
        <v>58</v>
      </c>
      <c r="I4575" s="1">
        <v>75261</v>
      </c>
      <c r="J4575" s="2">
        <f>VLOOKUP(Oliusala[[#This Row],[tegund]],Tegundir!$B$2:$D$19,3,FALSE)*Oliusala[[#This Row],[magn]]/1000</f>
        <v>65.100764999999996</v>
      </c>
      <c r="K4575">
        <v>2013</v>
      </c>
      <c r="L4575" t="s">
        <v>1955</v>
      </c>
      <c r="M4575" s="144" t="s">
        <v>59</v>
      </c>
    </row>
    <row r="4576" spans="1:15" x14ac:dyDescent="0.2">
      <c r="A4576" t="s">
        <v>67</v>
      </c>
      <c r="B4576" s="144" t="s">
        <v>99</v>
      </c>
      <c r="C4576">
        <v>360</v>
      </c>
      <c r="D4576" t="str">
        <f>VLOOKUP(Oliusala[[#This Row],[postnumer]],Sveitarfelog[#All],4,FALSE)</f>
        <v>Snæfellsbær</v>
      </c>
      <c r="E4576" t="str">
        <f>VLOOKUP(Oliusala[[#This Row],[postnumer]],Sveitarfelog[#All],5,FALSE)</f>
        <v>Vesturland</v>
      </c>
      <c r="F4576" t="s">
        <v>25</v>
      </c>
      <c r="G4576" t="s">
        <v>24</v>
      </c>
      <c r="H4576" t="s">
        <v>60</v>
      </c>
      <c r="I4576" s="1">
        <v>15372</v>
      </c>
      <c r="J4576" s="2">
        <f>VLOOKUP(Oliusala[[#This Row],[tegund]],Tegundir!$B$2:$D$19,3,FALSE)*Oliusala[[#This Row],[magn]]/1000</f>
        <v>13.29678</v>
      </c>
      <c r="K4576">
        <v>2013</v>
      </c>
      <c r="L4576" t="s">
        <v>19</v>
      </c>
      <c r="M4576" s="144" t="s">
        <v>59</v>
      </c>
      <c r="O4576" s="144" t="s">
        <v>1997</v>
      </c>
    </row>
    <row r="4577" spans="1:15" x14ac:dyDescent="0.2">
      <c r="A4577" t="s">
        <v>57</v>
      </c>
      <c r="B4577" s="144" t="s">
        <v>99</v>
      </c>
      <c r="C4577">
        <v>360</v>
      </c>
      <c r="D4577" t="str">
        <f>VLOOKUP(Oliusala[[#This Row],[postnumer]],Sveitarfelog[#All],4,FALSE)</f>
        <v>Snæfellsbær</v>
      </c>
      <c r="E4577" t="str">
        <f>VLOOKUP(Oliusala[[#This Row],[postnumer]],Sveitarfelog[#All],5,FALSE)</f>
        <v>Vesturland</v>
      </c>
      <c r="F4577" t="s">
        <v>25</v>
      </c>
      <c r="G4577" t="s">
        <v>24</v>
      </c>
      <c r="H4577" t="s">
        <v>60</v>
      </c>
      <c r="I4577" s="1">
        <v>344210</v>
      </c>
      <c r="J4577" s="2">
        <f>VLOOKUP(Oliusala[[#This Row],[tegund]],Tegundir!$B$2:$D$19,3,FALSE)*Oliusala[[#This Row],[magn]]/1000</f>
        <v>297.74165000000005</v>
      </c>
      <c r="K4577">
        <v>2013</v>
      </c>
      <c r="L4577" t="s">
        <v>19</v>
      </c>
      <c r="M4577" s="144" t="s">
        <v>59</v>
      </c>
      <c r="O4577" s="144" t="s">
        <v>1997</v>
      </c>
    </row>
    <row r="4578" spans="1:15" x14ac:dyDescent="0.2">
      <c r="A4578" t="s">
        <v>67</v>
      </c>
      <c r="B4578" s="144" t="s">
        <v>67</v>
      </c>
      <c r="C4578">
        <v>355</v>
      </c>
      <c r="D4578" t="str">
        <f>VLOOKUP(Oliusala[[#This Row],[postnumer]],Sveitarfelog[#All],4,FALSE)</f>
        <v>Snæfellsbær</v>
      </c>
      <c r="E4578" t="str">
        <f>VLOOKUP(Oliusala[[#This Row],[postnumer]],Sveitarfelog[#All],5,FALSE)</f>
        <v>Vesturland</v>
      </c>
      <c r="F4578" t="s">
        <v>24</v>
      </c>
      <c r="G4578" t="s">
        <v>24</v>
      </c>
      <c r="H4578" t="s">
        <v>58</v>
      </c>
      <c r="I4578" s="1">
        <v>24305</v>
      </c>
      <c r="J4578" s="2">
        <f>VLOOKUP(Oliusala[[#This Row],[tegund]],Tegundir!$B$2:$D$19,3,FALSE)*Oliusala[[#This Row],[magn]]/1000</f>
        <v>21.023825000000002</v>
      </c>
      <c r="K4578">
        <v>2013</v>
      </c>
      <c r="L4578" t="s">
        <v>18</v>
      </c>
      <c r="M4578" s="144" t="s">
        <v>59</v>
      </c>
    </row>
    <row r="4579" spans="1:15" x14ac:dyDescent="0.2">
      <c r="A4579" t="s">
        <v>67</v>
      </c>
      <c r="B4579" s="144" t="s">
        <v>67</v>
      </c>
      <c r="C4579">
        <v>355</v>
      </c>
      <c r="D4579" t="str">
        <f>VLOOKUP(Oliusala[[#This Row],[postnumer]],Sveitarfelog[#All],4,FALSE)</f>
        <v>Snæfellsbær</v>
      </c>
      <c r="E4579" t="str">
        <f>VLOOKUP(Oliusala[[#This Row],[postnumer]],Sveitarfelog[#All],5,FALSE)</f>
        <v>Vesturland</v>
      </c>
      <c r="F4579" t="s">
        <v>29</v>
      </c>
      <c r="G4579" t="s">
        <v>24</v>
      </c>
      <c r="H4579" t="s">
        <v>58</v>
      </c>
      <c r="I4579" s="1">
        <v>79913</v>
      </c>
      <c r="J4579" s="2">
        <f>VLOOKUP(Oliusala[[#This Row],[tegund]],Tegundir!$B$2:$D$19,3,FALSE)*Oliusala[[#This Row],[magn]]/1000</f>
        <v>69.12474499999999</v>
      </c>
      <c r="K4579">
        <v>2013</v>
      </c>
      <c r="L4579" t="s">
        <v>19</v>
      </c>
      <c r="M4579" s="144" t="s">
        <v>59</v>
      </c>
      <c r="O4579" s="144" t="s">
        <v>1998</v>
      </c>
    </row>
    <row r="4580" spans="1:15" x14ac:dyDescent="0.2">
      <c r="A4580" t="s">
        <v>67</v>
      </c>
      <c r="B4580" s="144" t="s">
        <v>67</v>
      </c>
      <c r="C4580">
        <v>355</v>
      </c>
      <c r="D4580" t="str">
        <f>VLOOKUP(Oliusala[[#This Row],[postnumer]],Sveitarfelog[#All],4,FALSE)</f>
        <v>Snæfellsbær</v>
      </c>
      <c r="E4580" t="str">
        <f>VLOOKUP(Oliusala[[#This Row],[postnumer]],Sveitarfelog[#All],5,FALSE)</f>
        <v>Vesturland</v>
      </c>
      <c r="F4580" t="s">
        <v>30</v>
      </c>
      <c r="G4580" t="s">
        <v>24</v>
      </c>
      <c r="H4580" t="s">
        <v>58</v>
      </c>
      <c r="I4580" s="1">
        <v>543967</v>
      </c>
      <c r="J4580" s="2">
        <f>VLOOKUP(Oliusala[[#This Row],[tegund]],Tegundir!$B$2:$D$19,3,FALSE)*Oliusala[[#This Row],[magn]]/1000</f>
        <v>470.53145499999999</v>
      </c>
      <c r="K4580">
        <v>2013</v>
      </c>
      <c r="L4580" t="s">
        <v>19</v>
      </c>
      <c r="M4580" s="144" t="s">
        <v>59</v>
      </c>
      <c r="O4580" s="144" t="s">
        <v>1998</v>
      </c>
    </row>
    <row r="4581" spans="1:15" x14ac:dyDescent="0.2">
      <c r="A4581" t="s">
        <v>57</v>
      </c>
      <c r="B4581" s="144" t="s">
        <v>98</v>
      </c>
      <c r="C4581">
        <v>355</v>
      </c>
      <c r="D4581" t="str">
        <f>VLOOKUP(Oliusala[[#This Row],[postnumer]],Sveitarfelog[#All],4,FALSE)</f>
        <v>Snæfellsbær</v>
      </c>
      <c r="E4581" t="str">
        <f>VLOOKUP(Oliusala[[#This Row],[postnumer]],Sveitarfelog[#All],5,FALSE)</f>
        <v>Vesturland</v>
      </c>
      <c r="F4581" t="s">
        <v>24</v>
      </c>
      <c r="G4581" t="s">
        <v>24</v>
      </c>
      <c r="H4581" t="s">
        <v>60</v>
      </c>
      <c r="I4581" s="1">
        <v>905</v>
      </c>
      <c r="J4581" s="2">
        <f>VLOOKUP(Oliusala[[#This Row],[tegund]],Tegundir!$B$2:$D$19,3,FALSE)*Oliusala[[#This Row],[magn]]/1000</f>
        <v>0.78282499999999999</v>
      </c>
      <c r="K4581">
        <v>2013</v>
      </c>
      <c r="L4581" t="s">
        <v>18</v>
      </c>
      <c r="M4581" s="144" t="s">
        <v>59</v>
      </c>
    </row>
    <row r="4582" spans="1:15" x14ac:dyDescent="0.2">
      <c r="A4582" t="s">
        <v>57</v>
      </c>
      <c r="B4582" s="144" t="s">
        <v>67</v>
      </c>
      <c r="C4582">
        <v>355</v>
      </c>
      <c r="D4582" t="str">
        <f>VLOOKUP(Oliusala[[#This Row],[postnumer]],Sveitarfelog[#All],4,FALSE)</f>
        <v>Snæfellsbær</v>
      </c>
      <c r="E4582" t="str">
        <f>VLOOKUP(Oliusala[[#This Row],[postnumer]],Sveitarfelog[#All],5,FALSE)</f>
        <v>Vesturland</v>
      </c>
      <c r="F4582" t="s">
        <v>24</v>
      </c>
      <c r="G4582" t="s">
        <v>24</v>
      </c>
      <c r="H4582" t="s">
        <v>58</v>
      </c>
      <c r="I4582" s="1">
        <v>27001</v>
      </c>
      <c r="J4582" s="2">
        <f>VLOOKUP(Oliusala[[#This Row],[tegund]],Tegundir!$B$2:$D$19,3,FALSE)*Oliusala[[#This Row],[magn]]/1000</f>
        <v>23.355864999999998</v>
      </c>
      <c r="K4582">
        <v>2013</v>
      </c>
      <c r="L4582" t="s">
        <v>18</v>
      </c>
      <c r="M4582" s="144" t="s">
        <v>59</v>
      </c>
    </row>
    <row r="4583" spans="1:15" x14ac:dyDescent="0.2">
      <c r="A4583" t="s">
        <v>57</v>
      </c>
      <c r="B4583" s="144" t="s">
        <v>67</v>
      </c>
      <c r="C4583">
        <v>355</v>
      </c>
      <c r="D4583" t="str">
        <f>VLOOKUP(Oliusala[[#This Row],[postnumer]],Sveitarfelog[#All],4,FALSE)</f>
        <v>Snæfellsbær</v>
      </c>
      <c r="E4583" t="str">
        <f>VLOOKUP(Oliusala[[#This Row],[postnumer]],Sveitarfelog[#All],5,FALSE)</f>
        <v>Vesturland</v>
      </c>
      <c r="F4583" t="s">
        <v>29</v>
      </c>
      <c r="G4583" t="s">
        <v>24</v>
      </c>
      <c r="H4583" t="s">
        <v>60</v>
      </c>
      <c r="I4583" s="1">
        <v>2135</v>
      </c>
      <c r="J4583" s="2">
        <f>VLOOKUP(Oliusala[[#This Row],[tegund]],Tegundir!$B$2:$D$19,3,FALSE)*Oliusala[[#This Row],[magn]]/1000</f>
        <v>1.8467750000000001</v>
      </c>
      <c r="K4583">
        <v>2013</v>
      </c>
      <c r="L4583" t="s">
        <v>19</v>
      </c>
      <c r="M4583" s="144" t="s">
        <v>59</v>
      </c>
      <c r="O4583" s="144" t="s">
        <v>1998</v>
      </c>
    </row>
    <row r="4584" spans="1:15" x14ac:dyDescent="0.2">
      <c r="A4584" t="s">
        <v>63</v>
      </c>
      <c r="B4584" s="144" t="s">
        <v>98</v>
      </c>
      <c r="C4584">
        <v>355</v>
      </c>
      <c r="D4584" t="str">
        <f>VLOOKUP(Oliusala[[#This Row],[postnumer]],Sveitarfelog[#All],4,FALSE)</f>
        <v>Snæfellsbær</v>
      </c>
      <c r="E4584" t="str">
        <f>VLOOKUP(Oliusala[[#This Row],[postnumer]],Sveitarfelog[#All],5,FALSE)</f>
        <v>Vesturland</v>
      </c>
      <c r="F4584" t="s">
        <v>24</v>
      </c>
      <c r="G4584" t="s">
        <v>24</v>
      </c>
      <c r="H4584" t="s">
        <v>58</v>
      </c>
      <c r="I4584" s="1">
        <v>27486</v>
      </c>
      <c r="J4584" s="2">
        <f>VLOOKUP(Oliusala[[#This Row],[tegund]],Tegundir!$B$2:$D$19,3,FALSE)*Oliusala[[#This Row],[magn]]/1000</f>
        <v>23.775389999999998</v>
      </c>
      <c r="K4584">
        <v>2013</v>
      </c>
      <c r="L4584" t="s">
        <v>18</v>
      </c>
      <c r="M4584" s="144" t="s">
        <v>59</v>
      </c>
    </row>
    <row r="4585" spans="1:15" x14ac:dyDescent="0.2">
      <c r="A4585" t="s">
        <v>63</v>
      </c>
      <c r="B4585" s="144" t="s">
        <v>67</v>
      </c>
      <c r="C4585">
        <v>355</v>
      </c>
      <c r="D4585" t="str">
        <f>VLOOKUP(Oliusala[[#This Row],[postnumer]],Sveitarfelog[#All],4,FALSE)</f>
        <v>Snæfellsbær</v>
      </c>
      <c r="E4585" t="str">
        <f>VLOOKUP(Oliusala[[#This Row],[postnumer]],Sveitarfelog[#All],5,FALSE)</f>
        <v>Vesturland</v>
      </c>
      <c r="F4585" t="s">
        <v>24</v>
      </c>
      <c r="G4585" t="s">
        <v>24</v>
      </c>
      <c r="H4585" t="s">
        <v>58</v>
      </c>
      <c r="I4585" s="1">
        <v>610837</v>
      </c>
      <c r="J4585" s="2">
        <f>VLOOKUP(Oliusala[[#This Row],[tegund]],Tegundir!$B$2:$D$19,3,FALSE)*Oliusala[[#This Row],[magn]]/1000</f>
        <v>528.37400500000001</v>
      </c>
      <c r="K4585">
        <v>2013</v>
      </c>
      <c r="L4585" t="s">
        <v>18</v>
      </c>
      <c r="M4585" s="144" t="s">
        <v>59</v>
      </c>
    </row>
    <row r="4586" spans="1:15" x14ac:dyDescent="0.2">
      <c r="A4586" t="s">
        <v>67</v>
      </c>
      <c r="B4586" s="144" t="s">
        <v>99</v>
      </c>
      <c r="C4586">
        <v>360</v>
      </c>
      <c r="D4586" t="str">
        <f>VLOOKUP(Oliusala[[#This Row],[postnumer]],Sveitarfelog[#All],4,FALSE)</f>
        <v>Snæfellsbær</v>
      </c>
      <c r="E4586" t="str">
        <f>VLOOKUP(Oliusala[[#This Row],[postnumer]],Sveitarfelog[#All],5,FALSE)</f>
        <v>Vesturland</v>
      </c>
      <c r="F4586" t="s">
        <v>29</v>
      </c>
      <c r="G4586" t="s">
        <v>24</v>
      </c>
      <c r="H4586" t="s">
        <v>60</v>
      </c>
      <c r="I4586" s="1">
        <v>3191</v>
      </c>
      <c r="J4586" s="2">
        <f>VLOOKUP(Oliusala[[#This Row],[tegund]],Tegundir!$B$2:$D$19,3,FALSE)*Oliusala[[#This Row],[magn]]/1000</f>
        <v>2.7602150000000001</v>
      </c>
      <c r="K4586">
        <v>2013</v>
      </c>
      <c r="L4586" t="s">
        <v>19</v>
      </c>
      <c r="M4586" s="144" t="s">
        <v>59</v>
      </c>
      <c r="O4586" s="144" t="s">
        <v>1998</v>
      </c>
    </row>
    <row r="4587" spans="1:15" x14ac:dyDescent="0.2">
      <c r="A4587" t="s">
        <v>67</v>
      </c>
      <c r="B4587" s="144" t="s">
        <v>99</v>
      </c>
      <c r="C4587">
        <v>360</v>
      </c>
      <c r="D4587" t="str">
        <f>VLOOKUP(Oliusala[[#This Row],[postnumer]],Sveitarfelog[#All],4,FALSE)</f>
        <v>Snæfellsbær</v>
      </c>
      <c r="E4587" t="str">
        <f>VLOOKUP(Oliusala[[#This Row],[postnumer]],Sveitarfelog[#All],5,FALSE)</f>
        <v>Vesturland</v>
      </c>
      <c r="F4587" t="s">
        <v>30</v>
      </c>
      <c r="G4587" t="s">
        <v>24</v>
      </c>
      <c r="H4587" t="s">
        <v>60</v>
      </c>
      <c r="I4587" s="1">
        <v>229712</v>
      </c>
      <c r="J4587" s="2">
        <f>VLOOKUP(Oliusala[[#This Row],[tegund]],Tegundir!$B$2:$D$19,3,FALSE)*Oliusala[[#This Row],[magn]]/1000</f>
        <v>198.70088000000001</v>
      </c>
      <c r="K4587">
        <v>2013</v>
      </c>
      <c r="L4587" t="s">
        <v>19</v>
      </c>
      <c r="M4587" s="144" t="s">
        <v>59</v>
      </c>
      <c r="O4587" s="144" t="s">
        <v>1998</v>
      </c>
    </row>
    <row r="4588" spans="1:15" x14ac:dyDescent="0.2">
      <c r="A4588" t="s">
        <v>57</v>
      </c>
      <c r="B4588" s="144" t="s">
        <v>99</v>
      </c>
      <c r="C4588">
        <v>360</v>
      </c>
      <c r="D4588" t="str">
        <f>VLOOKUP(Oliusala[[#This Row],[postnumer]],Sveitarfelog[#All],4,FALSE)</f>
        <v>Snæfellsbær</v>
      </c>
      <c r="E4588" t="str">
        <f>VLOOKUP(Oliusala[[#This Row],[postnumer]],Sveitarfelog[#All],5,FALSE)</f>
        <v>Vesturland</v>
      </c>
      <c r="F4588" t="s">
        <v>24</v>
      </c>
      <c r="G4588" t="s">
        <v>24</v>
      </c>
      <c r="H4588" t="s">
        <v>58</v>
      </c>
      <c r="I4588" s="1">
        <v>12282</v>
      </c>
      <c r="J4588" s="2">
        <f>VLOOKUP(Oliusala[[#This Row],[tegund]],Tegundir!$B$2:$D$19,3,FALSE)*Oliusala[[#This Row],[magn]]/1000</f>
        <v>10.62393</v>
      </c>
      <c r="K4588">
        <v>2013</v>
      </c>
      <c r="L4588" t="s">
        <v>18</v>
      </c>
      <c r="M4588" s="144" t="s">
        <v>59</v>
      </c>
    </row>
    <row r="4589" spans="1:15" x14ac:dyDescent="0.2">
      <c r="A4589" t="s">
        <v>57</v>
      </c>
      <c r="B4589" s="144" t="s">
        <v>99</v>
      </c>
      <c r="C4589">
        <v>360</v>
      </c>
      <c r="D4589" t="str">
        <f>VLOOKUP(Oliusala[[#This Row],[postnumer]],Sveitarfelog[#All],4,FALSE)</f>
        <v>Snæfellsbær</v>
      </c>
      <c r="E4589" t="str">
        <f>VLOOKUP(Oliusala[[#This Row],[postnumer]],Sveitarfelog[#All],5,FALSE)</f>
        <v>Vesturland</v>
      </c>
      <c r="F4589" t="s">
        <v>24</v>
      </c>
      <c r="G4589" t="s">
        <v>24</v>
      </c>
      <c r="H4589" t="s">
        <v>60</v>
      </c>
      <c r="I4589" s="1">
        <v>12070</v>
      </c>
      <c r="J4589" s="2">
        <f>VLOOKUP(Oliusala[[#This Row],[tegund]],Tegundir!$B$2:$D$19,3,FALSE)*Oliusala[[#This Row],[magn]]/1000</f>
        <v>10.44055</v>
      </c>
      <c r="K4589">
        <v>2013</v>
      </c>
      <c r="L4589" t="s">
        <v>18</v>
      </c>
      <c r="M4589" s="144" t="s">
        <v>59</v>
      </c>
    </row>
    <row r="4590" spans="1:15" x14ac:dyDescent="0.2">
      <c r="A4590" t="s">
        <v>57</v>
      </c>
      <c r="B4590" s="144" t="s">
        <v>99</v>
      </c>
      <c r="C4590">
        <v>360</v>
      </c>
      <c r="D4590" t="str">
        <f>VLOOKUP(Oliusala[[#This Row],[postnumer]],Sveitarfelog[#All],4,FALSE)</f>
        <v>Snæfellsbær</v>
      </c>
      <c r="E4590" t="str">
        <f>VLOOKUP(Oliusala[[#This Row],[postnumer]],Sveitarfelog[#All],5,FALSE)</f>
        <v>Vesturland</v>
      </c>
      <c r="F4590" t="s">
        <v>29</v>
      </c>
      <c r="G4590" t="s">
        <v>24</v>
      </c>
      <c r="H4590" t="s">
        <v>60</v>
      </c>
      <c r="I4590" s="1">
        <v>1130005</v>
      </c>
      <c r="J4590" s="2">
        <f>VLOOKUP(Oliusala[[#This Row],[tegund]],Tegundir!$B$2:$D$19,3,FALSE)*Oliusala[[#This Row],[magn]]/1000</f>
        <v>977.45432499999993</v>
      </c>
      <c r="K4590">
        <v>2013</v>
      </c>
      <c r="L4590" t="s">
        <v>19</v>
      </c>
      <c r="M4590" s="144" t="s">
        <v>59</v>
      </c>
      <c r="O4590" s="144" t="s">
        <v>1998</v>
      </c>
    </row>
    <row r="4591" spans="1:15" x14ac:dyDescent="0.2">
      <c r="A4591" t="s">
        <v>57</v>
      </c>
      <c r="B4591" s="144" t="s">
        <v>99</v>
      </c>
      <c r="C4591">
        <v>360</v>
      </c>
      <c r="D4591" t="str">
        <f>VLOOKUP(Oliusala[[#This Row],[postnumer]],Sveitarfelog[#All],4,FALSE)</f>
        <v>Snæfellsbær</v>
      </c>
      <c r="E4591" t="str">
        <f>VLOOKUP(Oliusala[[#This Row],[postnumer]],Sveitarfelog[#All],5,FALSE)</f>
        <v>Vesturland</v>
      </c>
      <c r="F4591" t="s">
        <v>30</v>
      </c>
      <c r="G4591" t="s">
        <v>24</v>
      </c>
      <c r="H4591" t="s">
        <v>60</v>
      </c>
      <c r="I4591" s="1">
        <v>221715</v>
      </c>
      <c r="J4591" s="2">
        <f>VLOOKUP(Oliusala[[#This Row],[tegund]],Tegundir!$B$2:$D$19,3,FALSE)*Oliusala[[#This Row],[magn]]/1000</f>
        <v>191.78347500000001</v>
      </c>
      <c r="K4591">
        <v>2013</v>
      </c>
      <c r="L4591" t="s">
        <v>19</v>
      </c>
      <c r="M4591" s="144" t="s">
        <v>59</v>
      </c>
      <c r="O4591" s="144" t="s">
        <v>1998</v>
      </c>
    </row>
    <row r="4592" spans="1:15" x14ac:dyDescent="0.2">
      <c r="A4592" t="s">
        <v>63</v>
      </c>
      <c r="B4592" s="144" t="s">
        <v>99</v>
      </c>
      <c r="C4592">
        <v>360</v>
      </c>
      <c r="D4592" t="str">
        <f>VLOOKUP(Oliusala[[#This Row],[postnumer]],Sveitarfelog[#All],4,FALSE)</f>
        <v>Snæfellsbær</v>
      </c>
      <c r="E4592" t="str">
        <f>VLOOKUP(Oliusala[[#This Row],[postnumer]],Sveitarfelog[#All],5,FALSE)</f>
        <v>Vesturland</v>
      </c>
      <c r="F4592" t="s">
        <v>24</v>
      </c>
      <c r="G4592" t="s">
        <v>24</v>
      </c>
      <c r="H4592" t="s">
        <v>58</v>
      </c>
      <c r="I4592" s="1">
        <v>112722</v>
      </c>
      <c r="J4592" s="2">
        <f>VLOOKUP(Oliusala[[#This Row],[tegund]],Tegundir!$B$2:$D$19,3,FALSE)*Oliusala[[#This Row],[magn]]/1000</f>
        <v>97.504530000000003</v>
      </c>
      <c r="K4592">
        <v>2013</v>
      </c>
      <c r="L4592" t="s">
        <v>18</v>
      </c>
      <c r="M4592" s="144" t="s">
        <v>59</v>
      </c>
    </row>
    <row r="4593" spans="1:13" x14ac:dyDescent="0.2">
      <c r="A4593" t="s">
        <v>63</v>
      </c>
      <c r="B4593" s="144" t="s">
        <v>101</v>
      </c>
      <c r="C4593">
        <v>370</v>
      </c>
      <c r="D4593" t="str">
        <f>VLOOKUP(Oliusala[[#This Row],[postnumer]],Sveitarfelog[#All],4,FALSE)</f>
        <v>Dalabyggð</v>
      </c>
      <c r="E4593" t="str">
        <f>VLOOKUP(Oliusala[[#This Row],[postnumer]],Sveitarfelog[#All],5,FALSE)</f>
        <v>Vesturland</v>
      </c>
      <c r="F4593" t="s">
        <v>25</v>
      </c>
      <c r="G4593" t="s">
        <v>24</v>
      </c>
      <c r="H4593" t="s">
        <v>58</v>
      </c>
      <c r="I4593" s="1">
        <v>41038</v>
      </c>
      <c r="J4593" s="2">
        <f>VLOOKUP(Oliusala[[#This Row],[tegund]],Tegundir!$B$2:$D$19,3,FALSE)*Oliusala[[#This Row],[magn]]/1000</f>
        <v>35.497870000000006</v>
      </c>
      <c r="K4593">
        <v>2013</v>
      </c>
      <c r="L4593" t="s">
        <v>1955</v>
      </c>
      <c r="M4593" s="144" t="s">
        <v>59</v>
      </c>
    </row>
    <row r="4594" spans="1:13" x14ac:dyDescent="0.2">
      <c r="A4594" t="s">
        <v>84</v>
      </c>
      <c r="B4594" s="144" t="s">
        <v>101</v>
      </c>
      <c r="C4594">
        <v>370</v>
      </c>
      <c r="D4594" t="str">
        <f>VLOOKUP(Oliusala[[#This Row],[postnumer]],Sveitarfelog[#All],4,FALSE)</f>
        <v>Dalabyggð</v>
      </c>
      <c r="E4594" t="str">
        <f>VLOOKUP(Oliusala[[#This Row],[postnumer]],Sveitarfelog[#All],5,FALSE)</f>
        <v>Vesturland</v>
      </c>
      <c r="F4594" t="s">
        <v>25</v>
      </c>
      <c r="G4594" t="s">
        <v>24</v>
      </c>
      <c r="H4594" t="s">
        <v>60</v>
      </c>
      <c r="I4594" s="1">
        <v>58388</v>
      </c>
      <c r="J4594" s="2">
        <f>VLOOKUP(Oliusala[[#This Row],[tegund]],Tegundir!$B$2:$D$19,3,FALSE)*Oliusala[[#This Row],[magn]]/1000</f>
        <v>50.50562</v>
      </c>
      <c r="K4594">
        <v>2013</v>
      </c>
      <c r="L4594" t="s">
        <v>1955</v>
      </c>
      <c r="M4594" s="144" t="s">
        <v>59</v>
      </c>
    </row>
    <row r="4595" spans="1:13" x14ac:dyDescent="0.2">
      <c r="A4595" t="s">
        <v>68</v>
      </c>
      <c r="B4595" s="144" t="s">
        <v>101</v>
      </c>
      <c r="C4595">
        <v>370</v>
      </c>
      <c r="D4595" t="str">
        <f>VLOOKUP(Oliusala[[#This Row],[postnumer]],Sveitarfelog[#All],4,FALSE)</f>
        <v>Dalabyggð</v>
      </c>
      <c r="E4595" t="str">
        <f>VLOOKUP(Oliusala[[#This Row],[postnumer]],Sveitarfelog[#All],5,FALSE)</f>
        <v>Vesturland</v>
      </c>
      <c r="F4595" t="s">
        <v>25</v>
      </c>
      <c r="G4595" t="s">
        <v>24</v>
      </c>
      <c r="H4595" t="s">
        <v>60</v>
      </c>
      <c r="I4595" s="1">
        <v>639</v>
      </c>
      <c r="J4595" s="2">
        <f>VLOOKUP(Oliusala[[#This Row],[tegund]],Tegundir!$B$2:$D$19,3,FALSE)*Oliusala[[#This Row],[magn]]/1000</f>
        <v>0.55273499999999998</v>
      </c>
      <c r="K4595">
        <v>2013</v>
      </c>
      <c r="L4595" t="s">
        <v>1955</v>
      </c>
      <c r="M4595" s="144" t="s">
        <v>59</v>
      </c>
    </row>
    <row r="4596" spans="1:13" x14ac:dyDescent="0.2">
      <c r="A4596" t="s">
        <v>57</v>
      </c>
      <c r="B4596" s="144" t="s">
        <v>101</v>
      </c>
      <c r="C4596">
        <v>370</v>
      </c>
      <c r="D4596" t="str">
        <f>VLOOKUP(Oliusala[[#This Row],[postnumer]],Sveitarfelog[#All],4,FALSE)</f>
        <v>Dalabyggð</v>
      </c>
      <c r="E4596" t="str">
        <f>VLOOKUP(Oliusala[[#This Row],[postnumer]],Sveitarfelog[#All],5,FALSE)</f>
        <v>Vesturland</v>
      </c>
      <c r="F4596" t="s">
        <v>25</v>
      </c>
      <c r="G4596" t="s">
        <v>24</v>
      </c>
      <c r="H4596" t="s">
        <v>58</v>
      </c>
      <c r="I4596" s="1">
        <v>4937</v>
      </c>
      <c r="J4596" s="2">
        <f>VLOOKUP(Oliusala[[#This Row],[tegund]],Tegundir!$B$2:$D$19,3,FALSE)*Oliusala[[#This Row],[magn]]/1000</f>
        <v>4.270505</v>
      </c>
      <c r="K4596">
        <v>2013</v>
      </c>
      <c r="L4596" t="s">
        <v>1955</v>
      </c>
      <c r="M4596" s="144" t="s">
        <v>59</v>
      </c>
    </row>
    <row r="4597" spans="1:13" x14ac:dyDescent="0.2">
      <c r="A4597" t="s">
        <v>57</v>
      </c>
      <c r="B4597" s="144" t="s">
        <v>101</v>
      </c>
      <c r="C4597">
        <v>370</v>
      </c>
      <c r="D4597" t="str">
        <f>VLOOKUP(Oliusala[[#This Row],[postnumer]],Sveitarfelog[#All],4,FALSE)</f>
        <v>Dalabyggð</v>
      </c>
      <c r="E4597" t="str">
        <f>VLOOKUP(Oliusala[[#This Row],[postnumer]],Sveitarfelog[#All],5,FALSE)</f>
        <v>Vesturland</v>
      </c>
      <c r="F4597" t="s">
        <v>25</v>
      </c>
      <c r="G4597" t="s">
        <v>24</v>
      </c>
      <c r="H4597" t="s">
        <v>60</v>
      </c>
      <c r="I4597" s="1">
        <v>245139</v>
      </c>
      <c r="J4597" s="2">
        <f>VLOOKUP(Oliusala[[#This Row],[tegund]],Tegundir!$B$2:$D$19,3,FALSE)*Oliusala[[#This Row],[magn]]/1000</f>
        <v>212.04523499999999</v>
      </c>
      <c r="K4597">
        <v>2013</v>
      </c>
      <c r="L4597" t="s">
        <v>1955</v>
      </c>
      <c r="M4597" s="144" t="s">
        <v>59</v>
      </c>
    </row>
    <row r="4598" spans="1:13" x14ac:dyDescent="0.2">
      <c r="A4598" t="s">
        <v>67</v>
      </c>
      <c r="B4598" s="144" t="s">
        <v>101</v>
      </c>
      <c r="C4598">
        <v>370</v>
      </c>
      <c r="D4598" t="str">
        <f>VLOOKUP(Oliusala[[#This Row],[postnumer]],Sveitarfelog[#All],4,FALSE)</f>
        <v>Dalabyggð</v>
      </c>
      <c r="E4598" t="str">
        <f>VLOOKUP(Oliusala[[#This Row],[postnumer]],Sveitarfelog[#All],5,FALSE)</f>
        <v>Vesturland</v>
      </c>
      <c r="F4598" t="s">
        <v>24</v>
      </c>
      <c r="G4598" t="s">
        <v>24</v>
      </c>
      <c r="H4598" t="s">
        <v>60</v>
      </c>
      <c r="I4598" s="1">
        <v>5781</v>
      </c>
      <c r="J4598" s="2">
        <f>VLOOKUP(Oliusala[[#This Row],[tegund]],Tegundir!$B$2:$D$19,3,FALSE)*Oliusala[[#This Row],[magn]]/1000</f>
        <v>5.0005649999999999</v>
      </c>
      <c r="K4598">
        <v>2013</v>
      </c>
      <c r="L4598" t="s">
        <v>1955</v>
      </c>
      <c r="M4598" s="144" t="s">
        <v>59</v>
      </c>
    </row>
    <row r="4599" spans="1:13" x14ac:dyDescent="0.2">
      <c r="A4599" t="s">
        <v>57</v>
      </c>
      <c r="B4599" s="144" t="s">
        <v>101</v>
      </c>
      <c r="C4599">
        <v>370</v>
      </c>
      <c r="D4599" t="str">
        <f>VLOOKUP(Oliusala[[#This Row],[postnumer]],Sveitarfelog[#All],4,FALSE)</f>
        <v>Dalabyggð</v>
      </c>
      <c r="E4599" t="str">
        <f>VLOOKUP(Oliusala[[#This Row],[postnumer]],Sveitarfelog[#All],5,FALSE)</f>
        <v>Vesturland</v>
      </c>
      <c r="F4599" t="s">
        <v>24</v>
      </c>
      <c r="G4599" t="s">
        <v>24</v>
      </c>
      <c r="H4599" t="s">
        <v>58</v>
      </c>
      <c r="I4599" s="1">
        <v>48245</v>
      </c>
      <c r="J4599" s="2">
        <f>VLOOKUP(Oliusala[[#This Row],[tegund]],Tegundir!$B$2:$D$19,3,FALSE)*Oliusala[[#This Row],[magn]]/1000</f>
        <v>41.731925000000004</v>
      </c>
      <c r="K4599">
        <v>2013</v>
      </c>
      <c r="L4599" t="s">
        <v>1955</v>
      </c>
      <c r="M4599" s="144" t="s">
        <v>59</v>
      </c>
    </row>
    <row r="4600" spans="1:13" x14ac:dyDescent="0.2">
      <c r="A4600" t="s">
        <v>57</v>
      </c>
      <c r="B4600" s="144" t="s">
        <v>101</v>
      </c>
      <c r="C4600">
        <v>370</v>
      </c>
      <c r="D4600" t="str">
        <f>VLOOKUP(Oliusala[[#This Row],[postnumer]],Sveitarfelog[#All],4,FALSE)</f>
        <v>Dalabyggð</v>
      </c>
      <c r="E4600" t="str">
        <f>VLOOKUP(Oliusala[[#This Row],[postnumer]],Sveitarfelog[#All],5,FALSE)</f>
        <v>Vesturland</v>
      </c>
      <c r="F4600" t="s">
        <v>24</v>
      </c>
      <c r="G4600" t="s">
        <v>24</v>
      </c>
      <c r="H4600" t="s">
        <v>60</v>
      </c>
      <c r="I4600" s="1">
        <v>63670</v>
      </c>
      <c r="J4600" s="2">
        <f>VLOOKUP(Oliusala[[#This Row],[tegund]],Tegundir!$B$2:$D$19,3,FALSE)*Oliusala[[#This Row],[magn]]/1000</f>
        <v>55.074550000000002</v>
      </c>
      <c r="K4600">
        <v>2013</v>
      </c>
      <c r="L4600" t="s">
        <v>1955</v>
      </c>
      <c r="M4600" s="144" t="s">
        <v>59</v>
      </c>
    </row>
    <row r="4601" spans="1:13" x14ac:dyDescent="0.2">
      <c r="A4601" t="s">
        <v>76</v>
      </c>
      <c r="B4601" s="144" t="s">
        <v>101</v>
      </c>
      <c r="C4601">
        <v>370</v>
      </c>
      <c r="D4601" t="str">
        <f>VLOOKUP(Oliusala[[#This Row],[postnumer]],Sveitarfelog[#All],4,FALSE)</f>
        <v>Dalabyggð</v>
      </c>
      <c r="E4601" t="str">
        <f>VLOOKUP(Oliusala[[#This Row],[postnumer]],Sveitarfelog[#All],5,FALSE)</f>
        <v>Vesturland</v>
      </c>
      <c r="F4601" t="s">
        <v>24</v>
      </c>
      <c r="G4601" t="s">
        <v>24</v>
      </c>
      <c r="H4601" t="s">
        <v>60</v>
      </c>
      <c r="I4601" s="1">
        <v>55806</v>
      </c>
      <c r="J4601" s="2">
        <f>VLOOKUP(Oliusala[[#This Row],[tegund]],Tegundir!$B$2:$D$19,3,FALSE)*Oliusala[[#This Row],[magn]]/1000</f>
        <v>48.272190000000002</v>
      </c>
      <c r="K4601">
        <v>2013</v>
      </c>
      <c r="L4601" t="s">
        <v>1955</v>
      </c>
      <c r="M4601" s="144" t="s">
        <v>59</v>
      </c>
    </row>
    <row r="4602" spans="1:13" x14ac:dyDescent="0.2">
      <c r="A4602" t="s">
        <v>63</v>
      </c>
      <c r="B4602" s="144" t="s">
        <v>101</v>
      </c>
      <c r="C4602">
        <v>370</v>
      </c>
      <c r="D4602" t="str">
        <f>VLOOKUP(Oliusala[[#This Row],[postnumer]],Sveitarfelog[#All],4,FALSE)</f>
        <v>Dalabyggð</v>
      </c>
      <c r="E4602" t="str">
        <f>VLOOKUP(Oliusala[[#This Row],[postnumer]],Sveitarfelog[#All],5,FALSE)</f>
        <v>Vesturland</v>
      </c>
      <c r="F4602" t="s">
        <v>24</v>
      </c>
      <c r="G4602" t="s">
        <v>24</v>
      </c>
      <c r="H4602" t="s">
        <v>58</v>
      </c>
      <c r="I4602" s="1">
        <v>478522</v>
      </c>
      <c r="J4602" s="2">
        <f>VLOOKUP(Oliusala[[#This Row],[tegund]],Tegundir!$B$2:$D$19,3,FALSE)*Oliusala[[#This Row],[magn]]/1000</f>
        <v>413.92152999999996</v>
      </c>
      <c r="K4602">
        <v>2013</v>
      </c>
      <c r="L4602" t="s">
        <v>18</v>
      </c>
      <c r="M4602" s="144" t="s">
        <v>59</v>
      </c>
    </row>
    <row r="4603" spans="1:13" x14ac:dyDescent="0.2">
      <c r="A4603" t="s">
        <v>63</v>
      </c>
      <c r="B4603" s="144" t="s">
        <v>103</v>
      </c>
      <c r="C4603">
        <v>371</v>
      </c>
      <c r="D4603" t="str">
        <f>VLOOKUP(Oliusala[[#This Row],[postnumer]],Sveitarfelog[#All],4,FALSE)</f>
        <v>Dalabyggð</v>
      </c>
      <c r="E4603" t="str">
        <f>VLOOKUP(Oliusala[[#This Row],[postnumer]],Sveitarfelog[#All],5,FALSE)</f>
        <v>Vesturland</v>
      </c>
      <c r="F4603" t="s">
        <v>24</v>
      </c>
      <c r="G4603" t="s">
        <v>24</v>
      </c>
      <c r="H4603" t="s">
        <v>58</v>
      </c>
      <c r="I4603" s="1">
        <v>59341</v>
      </c>
      <c r="J4603" s="2">
        <f>VLOOKUP(Oliusala[[#This Row],[tegund]],Tegundir!$B$2:$D$19,3,FALSE)*Oliusala[[#This Row],[magn]]/1000</f>
        <v>51.329964999999994</v>
      </c>
      <c r="K4603">
        <v>2013</v>
      </c>
      <c r="L4603" t="s">
        <v>18</v>
      </c>
      <c r="M4603" s="144" t="s">
        <v>59</v>
      </c>
    </row>
    <row r="4604" spans="1:13" x14ac:dyDescent="0.2">
      <c r="A4604" t="s">
        <v>63</v>
      </c>
      <c r="B4604" s="144" t="s">
        <v>103</v>
      </c>
      <c r="C4604">
        <v>371</v>
      </c>
      <c r="D4604" t="str">
        <f>VLOOKUP(Oliusala[[#This Row],[postnumer]],Sveitarfelog[#All],4,FALSE)</f>
        <v>Dalabyggð</v>
      </c>
      <c r="E4604" t="str">
        <f>VLOOKUP(Oliusala[[#This Row],[postnumer]],Sveitarfelog[#All],5,FALSE)</f>
        <v>Vesturland</v>
      </c>
      <c r="F4604" t="s">
        <v>25</v>
      </c>
      <c r="G4604" t="s">
        <v>24</v>
      </c>
      <c r="H4604" t="s">
        <v>58</v>
      </c>
      <c r="I4604" s="1">
        <v>3087</v>
      </c>
      <c r="J4604" s="2">
        <f>VLOOKUP(Oliusala[[#This Row],[tegund]],Tegundir!$B$2:$D$19,3,FALSE)*Oliusala[[#This Row],[magn]]/1000</f>
        <v>2.670255</v>
      </c>
      <c r="K4604">
        <v>2013</v>
      </c>
      <c r="L4604" t="s">
        <v>1955</v>
      </c>
      <c r="M4604" s="144" t="s">
        <v>59</v>
      </c>
    </row>
    <row r="4605" spans="1:13" x14ac:dyDescent="0.2">
      <c r="A4605" t="s">
        <v>84</v>
      </c>
      <c r="B4605" s="144" t="s">
        <v>103</v>
      </c>
      <c r="C4605">
        <v>371</v>
      </c>
      <c r="D4605" t="str">
        <f>VLOOKUP(Oliusala[[#This Row],[postnumer]],Sveitarfelog[#All],4,FALSE)</f>
        <v>Dalabyggð</v>
      </c>
      <c r="E4605" t="str">
        <f>VLOOKUP(Oliusala[[#This Row],[postnumer]],Sveitarfelog[#All],5,FALSE)</f>
        <v>Vesturland</v>
      </c>
      <c r="F4605" t="s">
        <v>25</v>
      </c>
      <c r="G4605" t="s">
        <v>24</v>
      </c>
      <c r="H4605" t="s">
        <v>60</v>
      </c>
      <c r="I4605" s="1">
        <v>1644</v>
      </c>
      <c r="J4605" s="2">
        <f>VLOOKUP(Oliusala[[#This Row],[tegund]],Tegundir!$B$2:$D$19,3,FALSE)*Oliusala[[#This Row],[magn]]/1000</f>
        <v>1.4220599999999999</v>
      </c>
      <c r="K4605">
        <v>2013</v>
      </c>
      <c r="L4605" t="s">
        <v>1955</v>
      </c>
      <c r="M4605" s="144" t="s">
        <v>59</v>
      </c>
    </row>
    <row r="4606" spans="1:13" x14ac:dyDescent="0.2">
      <c r="A4606" t="s">
        <v>57</v>
      </c>
      <c r="B4606" s="144" t="s">
        <v>103</v>
      </c>
      <c r="C4606">
        <v>371</v>
      </c>
      <c r="D4606" t="str">
        <f>VLOOKUP(Oliusala[[#This Row],[postnumer]],Sveitarfelog[#All],4,FALSE)</f>
        <v>Dalabyggð</v>
      </c>
      <c r="E4606" t="str">
        <f>VLOOKUP(Oliusala[[#This Row],[postnumer]],Sveitarfelog[#All],5,FALSE)</f>
        <v>Vesturland</v>
      </c>
      <c r="F4606" t="s">
        <v>25</v>
      </c>
      <c r="G4606" t="s">
        <v>24</v>
      </c>
      <c r="H4606" t="s">
        <v>60</v>
      </c>
      <c r="I4606" s="1">
        <v>14163</v>
      </c>
      <c r="J4606" s="2">
        <f>VLOOKUP(Oliusala[[#This Row],[tegund]],Tegundir!$B$2:$D$19,3,FALSE)*Oliusala[[#This Row],[magn]]/1000</f>
        <v>12.250995</v>
      </c>
      <c r="K4606">
        <v>2013</v>
      </c>
      <c r="L4606" t="s">
        <v>1955</v>
      </c>
      <c r="M4606" s="144" t="s">
        <v>59</v>
      </c>
    </row>
    <row r="4607" spans="1:13" x14ac:dyDescent="0.2">
      <c r="A4607" t="s">
        <v>63</v>
      </c>
      <c r="B4607" s="144" t="s">
        <v>104</v>
      </c>
      <c r="C4607">
        <v>380</v>
      </c>
      <c r="D4607" t="str">
        <f>VLOOKUP(Oliusala[[#This Row],[postnumer]],Sveitarfelog[#All],4,FALSE)</f>
        <v>Reykhólahreppur</v>
      </c>
      <c r="E4607" t="str">
        <f>VLOOKUP(Oliusala[[#This Row],[postnumer]],Sveitarfelog[#All],5,FALSE)</f>
        <v>Vestfirðir</v>
      </c>
      <c r="F4607" t="s">
        <v>25</v>
      </c>
      <c r="G4607" t="s">
        <v>24</v>
      </c>
      <c r="H4607" t="s">
        <v>58</v>
      </c>
      <c r="I4607" s="1">
        <v>19765</v>
      </c>
      <c r="J4607" s="2">
        <f>VLOOKUP(Oliusala[[#This Row],[tegund]],Tegundir!$B$2:$D$19,3,FALSE)*Oliusala[[#This Row],[magn]]/1000</f>
        <v>17.096724999999999</v>
      </c>
      <c r="K4607">
        <v>2013</v>
      </c>
      <c r="L4607" t="s">
        <v>18</v>
      </c>
      <c r="M4607" s="144" t="s">
        <v>59</v>
      </c>
    </row>
    <row r="4608" spans="1:13" x14ac:dyDescent="0.2">
      <c r="A4608" t="s">
        <v>84</v>
      </c>
      <c r="B4608" s="144" t="s">
        <v>106</v>
      </c>
      <c r="C4608">
        <v>380</v>
      </c>
      <c r="D4608" t="str">
        <f>VLOOKUP(Oliusala[[#This Row],[postnumer]],Sveitarfelog[#All],4,FALSE)</f>
        <v>Reykhólahreppur</v>
      </c>
      <c r="E4608" t="str">
        <f>VLOOKUP(Oliusala[[#This Row],[postnumer]],Sveitarfelog[#All],5,FALSE)</f>
        <v>Vestfirðir</v>
      </c>
      <c r="F4608" t="s">
        <v>25</v>
      </c>
      <c r="G4608" t="s">
        <v>24</v>
      </c>
      <c r="H4608" t="s">
        <v>60</v>
      </c>
      <c r="I4608" s="1">
        <v>7900</v>
      </c>
      <c r="J4608" s="2">
        <f>VLOOKUP(Oliusala[[#This Row],[tegund]],Tegundir!$B$2:$D$19,3,FALSE)*Oliusala[[#This Row],[magn]]/1000</f>
        <v>6.8334999999999999</v>
      </c>
      <c r="K4608">
        <v>2013</v>
      </c>
      <c r="L4608" t="s">
        <v>1955</v>
      </c>
      <c r="M4608" s="144" t="s">
        <v>59</v>
      </c>
    </row>
    <row r="4609" spans="1:15" x14ac:dyDescent="0.2">
      <c r="A4609" t="s">
        <v>84</v>
      </c>
      <c r="B4609" s="144" t="s">
        <v>105</v>
      </c>
      <c r="C4609">
        <v>380</v>
      </c>
      <c r="D4609" t="str">
        <f>VLOOKUP(Oliusala[[#This Row],[postnumer]],Sveitarfelog[#All],4,FALSE)</f>
        <v>Reykhólahreppur</v>
      </c>
      <c r="E4609" t="str">
        <f>VLOOKUP(Oliusala[[#This Row],[postnumer]],Sveitarfelog[#All],5,FALSE)</f>
        <v>Vestfirðir</v>
      </c>
      <c r="F4609" t="s">
        <v>25</v>
      </c>
      <c r="G4609" t="s">
        <v>24</v>
      </c>
      <c r="H4609" t="s">
        <v>60</v>
      </c>
      <c r="I4609" s="1">
        <v>4942</v>
      </c>
      <c r="J4609" s="2">
        <f>VLOOKUP(Oliusala[[#This Row],[tegund]],Tegundir!$B$2:$D$19,3,FALSE)*Oliusala[[#This Row],[magn]]/1000</f>
        <v>4.2748299999999997</v>
      </c>
      <c r="K4609">
        <v>2013</v>
      </c>
      <c r="L4609" t="s">
        <v>1955</v>
      </c>
      <c r="M4609" s="144" t="s">
        <v>59</v>
      </c>
    </row>
    <row r="4610" spans="1:15" x14ac:dyDescent="0.2">
      <c r="A4610" t="s">
        <v>107</v>
      </c>
      <c r="B4610" s="144" t="s">
        <v>104</v>
      </c>
      <c r="C4610">
        <v>380</v>
      </c>
      <c r="D4610" t="str">
        <f>VLOOKUP(Oliusala[[#This Row],[postnumer]],Sveitarfelog[#All],4,FALSE)</f>
        <v>Reykhólahreppur</v>
      </c>
      <c r="E4610" t="str">
        <f>VLOOKUP(Oliusala[[#This Row],[postnumer]],Sveitarfelog[#All],5,FALSE)</f>
        <v>Vestfirðir</v>
      </c>
      <c r="F4610" t="s">
        <v>25</v>
      </c>
      <c r="G4610" t="s">
        <v>24</v>
      </c>
      <c r="H4610" t="s">
        <v>60</v>
      </c>
      <c r="I4610" s="1">
        <v>4170</v>
      </c>
      <c r="J4610" s="2">
        <f>VLOOKUP(Oliusala[[#This Row],[tegund]],Tegundir!$B$2:$D$19,3,FALSE)*Oliusala[[#This Row],[magn]]/1000</f>
        <v>3.6070500000000001</v>
      </c>
      <c r="K4610">
        <v>2013</v>
      </c>
      <c r="L4610" t="s">
        <v>1955</v>
      </c>
      <c r="M4610" s="144" t="s">
        <v>59</v>
      </c>
    </row>
    <row r="4611" spans="1:15" x14ac:dyDescent="0.2">
      <c r="A4611" t="s">
        <v>57</v>
      </c>
      <c r="B4611" s="144" t="s">
        <v>104</v>
      </c>
      <c r="C4611">
        <v>380</v>
      </c>
      <c r="D4611" t="str">
        <f>VLOOKUP(Oliusala[[#This Row],[postnumer]],Sveitarfelog[#All],4,FALSE)</f>
        <v>Reykhólahreppur</v>
      </c>
      <c r="E4611" t="str">
        <f>VLOOKUP(Oliusala[[#This Row],[postnumer]],Sveitarfelog[#All],5,FALSE)</f>
        <v>Vestfirðir</v>
      </c>
      <c r="F4611" t="s">
        <v>25</v>
      </c>
      <c r="G4611" t="s">
        <v>24</v>
      </c>
      <c r="H4611" t="s">
        <v>58</v>
      </c>
      <c r="I4611" s="1">
        <v>2692</v>
      </c>
      <c r="J4611" s="2">
        <f>VLOOKUP(Oliusala[[#This Row],[tegund]],Tegundir!$B$2:$D$19,3,FALSE)*Oliusala[[#This Row],[magn]]/1000</f>
        <v>2.3285800000000001</v>
      </c>
      <c r="K4611">
        <v>2013</v>
      </c>
      <c r="L4611" t="s">
        <v>1955</v>
      </c>
      <c r="M4611" s="144" t="s">
        <v>59</v>
      </c>
    </row>
    <row r="4612" spans="1:15" x14ac:dyDescent="0.2">
      <c r="A4612" t="s">
        <v>57</v>
      </c>
      <c r="B4612" s="144" t="s">
        <v>104</v>
      </c>
      <c r="C4612">
        <v>380</v>
      </c>
      <c r="D4612" t="str">
        <f>VLOOKUP(Oliusala[[#This Row],[postnumer]],Sveitarfelog[#All],4,FALSE)</f>
        <v>Reykhólahreppur</v>
      </c>
      <c r="E4612" t="str">
        <f>VLOOKUP(Oliusala[[#This Row],[postnumer]],Sveitarfelog[#All],5,FALSE)</f>
        <v>Vestfirðir</v>
      </c>
      <c r="F4612" t="s">
        <v>25</v>
      </c>
      <c r="G4612" t="s">
        <v>24</v>
      </c>
      <c r="H4612" t="s">
        <v>60</v>
      </c>
      <c r="I4612" s="1">
        <v>837</v>
      </c>
      <c r="J4612" s="2">
        <f>VLOOKUP(Oliusala[[#This Row],[tegund]],Tegundir!$B$2:$D$19,3,FALSE)*Oliusala[[#This Row],[magn]]/1000</f>
        <v>0.72400500000000001</v>
      </c>
      <c r="K4612">
        <v>2013</v>
      </c>
      <c r="L4612" t="s">
        <v>1955</v>
      </c>
      <c r="M4612" s="144" t="s">
        <v>59</v>
      </c>
    </row>
    <row r="4613" spans="1:15" x14ac:dyDescent="0.2">
      <c r="A4613" t="s">
        <v>57</v>
      </c>
      <c r="B4613" s="144" t="s">
        <v>106</v>
      </c>
      <c r="C4613">
        <v>380</v>
      </c>
      <c r="D4613" t="str">
        <f>VLOOKUP(Oliusala[[#This Row],[postnumer]],Sveitarfelog[#All],4,FALSE)</f>
        <v>Reykhólahreppur</v>
      </c>
      <c r="E4613" t="str">
        <f>VLOOKUP(Oliusala[[#This Row],[postnumer]],Sveitarfelog[#All],5,FALSE)</f>
        <v>Vestfirðir</v>
      </c>
      <c r="F4613" t="s">
        <v>25</v>
      </c>
      <c r="G4613" t="s">
        <v>24</v>
      </c>
      <c r="H4613" t="s">
        <v>60</v>
      </c>
      <c r="I4613" s="1">
        <v>63622</v>
      </c>
      <c r="J4613" s="2">
        <f>VLOOKUP(Oliusala[[#This Row],[tegund]],Tegundir!$B$2:$D$19,3,FALSE)*Oliusala[[#This Row],[magn]]/1000</f>
        <v>55.033029999999997</v>
      </c>
      <c r="K4613">
        <v>2013</v>
      </c>
      <c r="L4613" t="s">
        <v>1955</v>
      </c>
      <c r="M4613" s="144" t="s">
        <v>59</v>
      </c>
    </row>
    <row r="4614" spans="1:15" x14ac:dyDescent="0.2">
      <c r="A4614" t="s">
        <v>57</v>
      </c>
      <c r="B4614" s="144" t="s">
        <v>105</v>
      </c>
      <c r="C4614">
        <v>380</v>
      </c>
      <c r="D4614" t="str">
        <f>VLOOKUP(Oliusala[[#This Row],[postnumer]],Sveitarfelog[#All],4,FALSE)</f>
        <v>Reykhólahreppur</v>
      </c>
      <c r="E4614" t="str">
        <f>VLOOKUP(Oliusala[[#This Row],[postnumer]],Sveitarfelog[#All],5,FALSE)</f>
        <v>Vestfirðir</v>
      </c>
      <c r="F4614" t="s">
        <v>25</v>
      </c>
      <c r="G4614" t="s">
        <v>24</v>
      </c>
      <c r="H4614" t="s">
        <v>60</v>
      </c>
      <c r="I4614" s="1">
        <v>1515013</v>
      </c>
      <c r="J4614" s="2">
        <f>VLOOKUP(Oliusala[[#This Row],[tegund]],Tegundir!$B$2:$D$19,3,FALSE)*Oliusala[[#This Row],[magn]]/1000</f>
        <v>1310.4862449999998</v>
      </c>
      <c r="K4614">
        <v>2013</v>
      </c>
      <c r="L4614" t="s">
        <v>1955</v>
      </c>
      <c r="M4614" s="144" t="s">
        <v>59</v>
      </c>
    </row>
    <row r="4615" spans="1:15" x14ac:dyDescent="0.2">
      <c r="A4615" t="s">
        <v>57</v>
      </c>
      <c r="B4615" s="144" t="s">
        <v>104</v>
      </c>
      <c r="C4615">
        <v>380</v>
      </c>
      <c r="D4615" t="str">
        <f>VLOOKUP(Oliusala[[#This Row],[postnumer]],Sveitarfelog[#All],4,FALSE)</f>
        <v>Reykhólahreppur</v>
      </c>
      <c r="E4615" t="str">
        <f>VLOOKUP(Oliusala[[#This Row],[postnumer]],Sveitarfelog[#All],5,FALSE)</f>
        <v>Vestfirðir</v>
      </c>
      <c r="F4615" t="s">
        <v>24</v>
      </c>
      <c r="G4615" t="s">
        <v>24</v>
      </c>
      <c r="H4615" t="s">
        <v>58</v>
      </c>
      <c r="I4615" s="1">
        <v>8362</v>
      </c>
      <c r="J4615" s="2">
        <f>VLOOKUP(Oliusala[[#This Row],[tegund]],Tegundir!$B$2:$D$19,3,FALSE)*Oliusala[[#This Row],[magn]]/1000</f>
        <v>7.2331300000000001</v>
      </c>
      <c r="K4615">
        <v>2013</v>
      </c>
      <c r="L4615" t="s">
        <v>18</v>
      </c>
      <c r="M4615" s="144" t="s">
        <v>59</v>
      </c>
    </row>
    <row r="4616" spans="1:15" x14ac:dyDescent="0.2">
      <c r="A4616" t="s">
        <v>57</v>
      </c>
      <c r="B4616" s="144" t="s">
        <v>106</v>
      </c>
      <c r="C4616">
        <v>380</v>
      </c>
      <c r="D4616" t="str">
        <f>VLOOKUP(Oliusala[[#This Row],[postnumer]],Sveitarfelog[#All],4,FALSE)</f>
        <v>Reykhólahreppur</v>
      </c>
      <c r="E4616" t="str">
        <f>VLOOKUP(Oliusala[[#This Row],[postnumer]],Sveitarfelog[#All],5,FALSE)</f>
        <v>Vestfirðir</v>
      </c>
      <c r="F4616" t="s">
        <v>24</v>
      </c>
      <c r="G4616" t="s">
        <v>24</v>
      </c>
      <c r="H4616" t="s">
        <v>58</v>
      </c>
      <c r="I4616" s="1">
        <v>5292</v>
      </c>
      <c r="J4616" s="2">
        <f>VLOOKUP(Oliusala[[#This Row],[tegund]],Tegundir!$B$2:$D$19,3,FALSE)*Oliusala[[#This Row],[magn]]/1000</f>
        <v>4.5775800000000002</v>
      </c>
      <c r="K4616">
        <v>2013</v>
      </c>
      <c r="L4616" t="s">
        <v>18</v>
      </c>
      <c r="M4616" s="144" t="s">
        <v>59</v>
      </c>
    </row>
    <row r="4617" spans="1:15" x14ac:dyDescent="0.2">
      <c r="A4617" t="s">
        <v>57</v>
      </c>
      <c r="B4617" s="144" t="s">
        <v>105</v>
      </c>
      <c r="C4617">
        <v>380</v>
      </c>
      <c r="D4617" t="str">
        <f>VLOOKUP(Oliusala[[#This Row],[postnumer]],Sveitarfelog[#All],4,FALSE)</f>
        <v>Reykhólahreppur</v>
      </c>
      <c r="E4617" t="str">
        <f>VLOOKUP(Oliusala[[#This Row],[postnumer]],Sveitarfelog[#All],5,FALSE)</f>
        <v>Vestfirðir</v>
      </c>
      <c r="F4617" t="s">
        <v>24</v>
      </c>
      <c r="G4617" t="s">
        <v>24</v>
      </c>
      <c r="H4617" t="s">
        <v>58</v>
      </c>
      <c r="I4617" s="1">
        <v>7181</v>
      </c>
      <c r="J4617" s="2">
        <f>VLOOKUP(Oliusala[[#This Row],[tegund]],Tegundir!$B$2:$D$19,3,FALSE)*Oliusala[[#This Row],[magn]]/1000</f>
        <v>6.2115649999999993</v>
      </c>
      <c r="K4617">
        <v>2013</v>
      </c>
      <c r="L4617" t="s">
        <v>18</v>
      </c>
      <c r="M4617" s="144" t="s">
        <v>59</v>
      </c>
    </row>
    <row r="4618" spans="1:15" x14ac:dyDescent="0.2">
      <c r="A4618" t="s">
        <v>57</v>
      </c>
      <c r="B4618" s="144" t="s">
        <v>105</v>
      </c>
      <c r="C4618">
        <v>380</v>
      </c>
      <c r="D4618" t="str">
        <f>VLOOKUP(Oliusala[[#This Row],[postnumer]],Sveitarfelog[#All],4,FALSE)</f>
        <v>Reykhólahreppur</v>
      </c>
      <c r="E4618" t="str">
        <f>VLOOKUP(Oliusala[[#This Row],[postnumer]],Sveitarfelog[#All],5,FALSE)</f>
        <v>Vestfirðir</v>
      </c>
      <c r="F4618" t="s">
        <v>24</v>
      </c>
      <c r="G4618" t="s">
        <v>24</v>
      </c>
      <c r="H4618" t="s">
        <v>60</v>
      </c>
      <c r="I4618" s="1">
        <v>48399</v>
      </c>
      <c r="J4618" s="2">
        <f>VLOOKUP(Oliusala[[#This Row],[tegund]],Tegundir!$B$2:$D$19,3,FALSE)*Oliusala[[#This Row],[magn]]/1000</f>
        <v>41.865135000000002</v>
      </c>
      <c r="K4618">
        <v>2013</v>
      </c>
      <c r="L4618" t="s">
        <v>18</v>
      </c>
      <c r="M4618" s="144" t="s">
        <v>59</v>
      </c>
    </row>
    <row r="4619" spans="1:15" x14ac:dyDescent="0.2">
      <c r="A4619" t="s">
        <v>57</v>
      </c>
      <c r="B4619" s="144" t="s">
        <v>105</v>
      </c>
      <c r="C4619">
        <v>380</v>
      </c>
      <c r="D4619" t="str">
        <f>VLOOKUP(Oliusala[[#This Row],[postnumer]],Sveitarfelog[#All],4,FALSE)</f>
        <v>Reykhólahreppur</v>
      </c>
      <c r="E4619" t="str">
        <f>VLOOKUP(Oliusala[[#This Row],[postnumer]],Sveitarfelog[#All],5,FALSE)</f>
        <v>Vestfirðir</v>
      </c>
      <c r="F4619" t="s">
        <v>29</v>
      </c>
      <c r="G4619" t="s">
        <v>24</v>
      </c>
      <c r="H4619" t="s">
        <v>60</v>
      </c>
      <c r="I4619" s="1">
        <v>47923</v>
      </c>
      <c r="J4619" s="2">
        <f>VLOOKUP(Oliusala[[#This Row],[tegund]],Tegundir!$B$2:$D$19,3,FALSE)*Oliusala[[#This Row],[magn]]/1000</f>
        <v>41.453394999999993</v>
      </c>
      <c r="K4619">
        <v>2013</v>
      </c>
      <c r="L4619" t="s">
        <v>19</v>
      </c>
      <c r="M4619" s="144" t="s">
        <v>59</v>
      </c>
      <c r="O4619" s="144" t="s">
        <v>1998</v>
      </c>
    </row>
    <row r="4620" spans="1:15" x14ac:dyDescent="0.2">
      <c r="A4620" t="s">
        <v>57</v>
      </c>
      <c r="B4620" s="144" t="s">
        <v>105</v>
      </c>
      <c r="C4620">
        <v>380</v>
      </c>
      <c r="D4620" t="str">
        <f>VLOOKUP(Oliusala[[#This Row],[postnumer]],Sveitarfelog[#All],4,FALSE)</f>
        <v>Reykhólahreppur</v>
      </c>
      <c r="E4620" t="str">
        <f>VLOOKUP(Oliusala[[#This Row],[postnumer]],Sveitarfelog[#All],5,FALSE)</f>
        <v>Vestfirðir</v>
      </c>
      <c r="F4620" t="s">
        <v>30</v>
      </c>
      <c r="G4620" t="s">
        <v>24</v>
      </c>
      <c r="H4620" t="s">
        <v>60</v>
      </c>
      <c r="I4620" s="1">
        <v>47004</v>
      </c>
      <c r="J4620" s="2">
        <f>VLOOKUP(Oliusala[[#This Row],[tegund]],Tegundir!$B$2:$D$19,3,FALSE)*Oliusala[[#This Row],[magn]]/1000</f>
        <v>40.658459999999998</v>
      </c>
      <c r="K4620">
        <v>2013</v>
      </c>
      <c r="L4620" t="s">
        <v>19</v>
      </c>
      <c r="M4620" s="144" t="s">
        <v>59</v>
      </c>
      <c r="O4620" s="144" t="s">
        <v>1998</v>
      </c>
    </row>
    <row r="4621" spans="1:15" x14ac:dyDescent="0.2">
      <c r="A4621" t="s">
        <v>63</v>
      </c>
      <c r="B4621" s="144" t="s">
        <v>104</v>
      </c>
      <c r="C4621">
        <v>380</v>
      </c>
      <c r="D4621" t="str">
        <f>VLOOKUP(Oliusala[[#This Row],[postnumer]],Sveitarfelog[#All],4,FALSE)</f>
        <v>Reykhólahreppur</v>
      </c>
      <c r="E4621" t="str">
        <f>VLOOKUP(Oliusala[[#This Row],[postnumer]],Sveitarfelog[#All],5,FALSE)</f>
        <v>Vestfirðir</v>
      </c>
      <c r="F4621" t="s">
        <v>24</v>
      </c>
      <c r="G4621" t="s">
        <v>24</v>
      </c>
      <c r="H4621" t="s">
        <v>58</v>
      </c>
      <c r="I4621" s="1">
        <v>64847</v>
      </c>
      <c r="J4621" s="2">
        <f>VLOOKUP(Oliusala[[#This Row],[tegund]],Tegundir!$B$2:$D$19,3,FALSE)*Oliusala[[#This Row],[magn]]/1000</f>
        <v>56.092655000000001</v>
      </c>
      <c r="K4621">
        <v>2013</v>
      </c>
      <c r="L4621" t="s">
        <v>18</v>
      </c>
      <c r="M4621" s="144" t="s">
        <v>59</v>
      </c>
    </row>
    <row r="4622" spans="1:15" x14ac:dyDescent="0.2">
      <c r="A4622" t="s">
        <v>63</v>
      </c>
      <c r="B4622" s="144" t="s">
        <v>106</v>
      </c>
      <c r="C4622">
        <v>380</v>
      </c>
      <c r="D4622" t="str">
        <f>VLOOKUP(Oliusala[[#This Row],[postnumer]],Sveitarfelog[#All],4,FALSE)</f>
        <v>Reykhólahreppur</v>
      </c>
      <c r="E4622" t="str">
        <f>VLOOKUP(Oliusala[[#This Row],[postnumer]],Sveitarfelog[#All],5,FALSE)</f>
        <v>Vestfirðir</v>
      </c>
      <c r="F4622" t="s">
        <v>24</v>
      </c>
      <c r="G4622" t="s">
        <v>24</v>
      </c>
      <c r="H4622" t="s">
        <v>58</v>
      </c>
      <c r="I4622" s="1">
        <v>52184</v>
      </c>
      <c r="J4622" s="2">
        <f>VLOOKUP(Oliusala[[#This Row],[tegund]],Tegundir!$B$2:$D$19,3,FALSE)*Oliusala[[#This Row],[magn]]/1000</f>
        <v>45.139159999999997</v>
      </c>
      <c r="K4622">
        <v>2013</v>
      </c>
      <c r="L4622" t="s">
        <v>18</v>
      </c>
      <c r="M4622" s="144" t="s">
        <v>59</v>
      </c>
    </row>
    <row r="4623" spans="1:15" x14ac:dyDescent="0.2">
      <c r="A4623" t="s">
        <v>63</v>
      </c>
      <c r="B4623" s="144" t="s">
        <v>105</v>
      </c>
      <c r="C4623">
        <v>380</v>
      </c>
      <c r="D4623" t="str">
        <f>VLOOKUP(Oliusala[[#This Row],[postnumer]],Sveitarfelog[#All],4,FALSE)</f>
        <v>Reykhólahreppur</v>
      </c>
      <c r="E4623" t="str">
        <f>VLOOKUP(Oliusala[[#This Row],[postnumer]],Sveitarfelog[#All],5,FALSE)</f>
        <v>Vestfirðir</v>
      </c>
      <c r="F4623" t="s">
        <v>24</v>
      </c>
      <c r="G4623" t="s">
        <v>24</v>
      </c>
      <c r="H4623" t="s">
        <v>58</v>
      </c>
      <c r="I4623" s="1">
        <v>79671</v>
      </c>
      <c r="J4623" s="2">
        <f>VLOOKUP(Oliusala[[#This Row],[tegund]],Tegundir!$B$2:$D$19,3,FALSE)*Oliusala[[#This Row],[magn]]/1000</f>
        <v>68.915414999999996</v>
      </c>
      <c r="K4623">
        <v>2013</v>
      </c>
      <c r="L4623" t="s">
        <v>18</v>
      </c>
      <c r="M4623" s="144" t="s">
        <v>59</v>
      </c>
    </row>
    <row r="4624" spans="1:15" x14ac:dyDescent="0.2">
      <c r="A4624" t="s">
        <v>107</v>
      </c>
      <c r="B4624" s="144" t="s">
        <v>83</v>
      </c>
      <c r="C4624">
        <v>400</v>
      </c>
      <c r="D4624" t="str">
        <f>VLOOKUP(Oliusala[[#This Row],[postnumer]],Sveitarfelog[#All],4,FALSE)</f>
        <v>Ísafjarðarbær</v>
      </c>
      <c r="E4624" t="str">
        <f>VLOOKUP(Oliusala[[#This Row],[postnumer]],Sveitarfelog[#All],5,FALSE)</f>
        <v>Vestfirðir</v>
      </c>
      <c r="F4624" t="s">
        <v>24</v>
      </c>
      <c r="G4624" t="s">
        <v>24</v>
      </c>
      <c r="H4624" t="s">
        <v>58</v>
      </c>
      <c r="I4624" s="1">
        <v>33158</v>
      </c>
      <c r="J4624" s="2">
        <f>VLOOKUP(Oliusala[[#This Row],[tegund]],Tegundir!$B$2:$D$19,3,FALSE)*Oliusala[[#This Row],[magn]]/1000</f>
        <v>28.681669999999997</v>
      </c>
      <c r="K4624">
        <v>2013</v>
      </c>
      <c r="L4624" t="s">
        <v>18</v>
      </c>
      <c r="M4624" s="144" t="s">
        <v>59</v>
      </c>
    </row>
    <row r="4625" spans="1:15" x14ac:dyDescent="0.2">
      <c r="A4625" t="s">
        <v>107</v>
      </c>
      <c r="B4625" s="144" t="s">
        <v>83</v>
      </c>
      <c r="C4625">
        <v>400</v>
      </c>
      <c r="D4625" t="str">
        <f>VLOOKUP(Oliusala[[#This Row],[postnumer]],Sveitarfelog[#All],4,FALSE)</f>
        <v>Ísafjarðarbær</v>
      </c>
      <c r="E4625" t="str">
        <f>VLOOKUP(Oliusala[[#This Row],[postnumer]],Sveitarfelog[#All],5,FALSE)</f>
        <v>Vestfirðir</v>
      </c>
      <c r="F4625" t="s">
        <v>24</v>
      </c>
      <c r="G4625" t="s">
        <v>24</v>
      </c>
      <c r="H4625" t="s">
        <v>60</v>
      </c>
      <c r="I4625" s="1">
        <v>358317</v>
      </c>
      <c r="J4625" s="2">
        <f>VLOOKUP(Oliusala[[#This Row],[tegund]],Tegundir!$B$2:$D$19,3,FALSE)*Oliusala[[#This Row],[magn]]/1000</f>
        <v>309.94420500000001</v>
      </c>
      <c r="K4625">
        <v>2013</v>
      </c>
      <c r="L4625" t="s">
        <v>18</v>
      </c>
      <c r="M4625" s="144" t="s">
        <v>59</v>
      </c>
    </row>
    <row r="4626" spans="1:15" x14ac:dyDescent="0.2">
      <c r="A4626" t="s">
        <v>107</v>
      </c>
      <c r="B4626" s="144" t="s">
        <v>83</v>
      </c>
      <c r="C4626">
        <v>400</v>
      </c>
      <c r="D4626" t="str">
        <f>VLOOKUP(Oliusala[[#This Row],[postnumer]],Sveitarfelog[#All],4,FALSE)</f>
        <v>Ísafjarðarbær</v>
      </c>
      <c r="E4626" t="str">
        <f>VLOOKUP(Oliusala[[#This Row],[postnumer]],Sveitarfelog[#All],5,FALSE)</f>
        <v>Vestfirðir</v>
      </c>
      <c r="F4626" t="s">
        <v>29</v>
      </c>
      <c r="G4626" t="s">
        <v>24</v>
      </c>
      <c r="H4626" t="s">
        <v>60</v>
      </c>
      <c r="I4626" s="1">
        <v>538051</v>
      </c>
      <c r="J4626" s="2">
        <f>VLOOKUP(Oliusala[[#This Row],[tegund]],Tegundir!$B$2:$D$19,3,FALSE)*Oliusala[[#This Row],[magn]]/1000</f>
        <v>465.41411499999998</v>
      </c>
      <c r="K4626">
        <v>2013</v>
      </c>
      <c r="L4626" t="s">
        <v>19</v>
      </c>
      <c r="M4626" s="144" t="s">
        <v>59</v>
      </c>
      <c r="O4626" s="144" t="s">
        <v>1998</v>
      </c>
    </row>
    <row r="4627" spans="1:15" x14ac:dyDescent="0.2">
      <c r="A4627" t="s">
        <v>107</v>
      </c>
      <c r="B4627" s="144" t="s">
        <v>83</v>
      </c>
      <c r="C4627">
        <v>400</v>
      </c>
      <c r="D4627" t="str">
        <f>VLOOKUP(Oliusala[[#This Row],[postnumer]],Sveitarfelog[#All],4,FALSE)</f>
        <v>Ísafjarðarbær</v>
      </c>
      <c r="E4627" t="str">
        <f>VLOOKUP(Oliusala[[#This Row],[postnumer]],Sveitarfelog[#All],5,FALSE)</f>
        <v>Vestfirðir</v>
      </c>
      <c r="F4627" t="s">
        <v>30</v>
      </c>
      <c r="G4627" t="s">
        <v>24</v>
      </c>
      <c r="H4627" t="s">
        <v>60</v>
      </c>
      <c r="I4627" s="1">
        <v>1125524</v>
      </c>
      <c r="J4627" s="2">
        <f>VLOOKUP(Oliusala[[#This Row],[tegund]],Tegundir!$B$2:$D$19,3,FALSE)*Oliusala[[#This Row],[magn]]/1000</f>
        <v>973.57826</v>
      </c>
      <c r="K4627">
        <v>2013</v>
      </c>
      <c r="L4627" t="s">
        <v>19</v>
      </c>
      <c r="M4627" s="144" t="s">
        <v>59</v>
      </c>
      <c r="O4627" s="144" t="s">
        <v>1998</v>
      </c>
    </row>
    <row r="4628" spans="1:15" x14ac:dyDescent="0.2">
      <c r="A4628" t="s">
        <v>83</v>
      </c>
      <c r="B4628" s="144" t="s">
        <v>83</v>
      </c>
      <c r="C4628">
        <v>400</v>
      </c>
      <c r="D4628" t="str">
        <f>VLOOKUP(Oliusala[[#This Row],[postnumer]],Sveitarfelog[#All],4,FALSE)</f>
        <v>Ísafjarðarbær</v>
      </c>
      <c r="E4628" t="str">
        <f>VLOOKUP(Oliusala[[#This Row],[postnumer]],Sveitarfelog[#All],5,FALSE)</f>
        <v>Vestfirðir</v>
      </c>
      <c r="F4628" t="s">
        <v>24</v>
      </c>
      <c r="G4628" t="s">
        <v>24</v>
      </c>
      <c r="H4628" t="s">
        <v>58</v>
      </c>
      <c r="I4628" s="1">
        <v>21935</v>
      </c>
      <c r="J4628" s="2">
        <f>VLOOKUP(Oliusala[[#This Row],[tegund]],Tegundir!$B$2:$D$19,3,FALSE)*Oliusala[[#This Row],[magn]]/1000</f>
        <v>18.973775</v>
      </c>
      <c r="K4628">
        <v>2013</v>
      </c>
      <c r="L4628" t="s">
        <v>18</v>
      </c>
      <c r="M4628" s="144" t="s">
        <v>59</v>
      </c>
    </row>
    <row r="4629" spans="1:15" x14ac:dyDescent="0.2">
      <c r="A4629" t="s">
        <v>83</v>
      </c>
      <c r="B4629" s="144" t="s">
        <v>83</v>
      </c>
      <c r="C4629">
        <v>400</v>
      </c>
      <c r="D4629" t="str">
        <f>VLOOKUP(Oliusala[[#This Row],[postnumer]],Sveitarfelog[#All],4,FALSE)</f>
        <v>Ísafjarðarbær</v>
      </c>
      <c r="E4629" t="str">
        <f>VLOOKUP(Oliusala[[#This Row],[postnumer]],Sveitarfelog[#All],5,FALSE)</f>
        <v>Vestfirðir</v>
      </c>
      <c r="F4629" t="s">
        <v>27</v>
      </c>
      <c r="G4629" t="s">
        <v>24</v>
      </c>
      <c r="H4629" t="s">
        <v>58</v>
      </c>
      <c r="I4629" s="1">
        <v>334918</v>
      </c>
      <c r="J4629" s="2">
        <f>VLOOKUP(Oliusala[[#This Row],[tegund]],Tegundir!$B$2:$D$19,3,FALSE)*Oliusala[[#This Row],[magn]]/1000</f>
        <v>289.70407</v>
      </c>
      <c r="K4629">
        <v>2013</v>
      </c>
      <c r="L4629" t="s">
        <v>19</v>
      </c>
      <c r="M4629" s="144" t="s">
        <v>59</v>
      </c>
      <c r="O4629" s="144" t="s">
        <v>1998</v>
      </c>
    </row>
    <row r="4630" spans="1:15" x14ac:dyDescent="0.2">
      <c r="A4630" t="s">
        <v>83</v>
      </c>
      <c r="B4630" s="144" t="s">
        <v>83</v>
      </c>
      <c r="C4630">
        <v>400</v>
      </c>
      <c r="D4630" t="str">
        <f>VLOOKUP(Oliusala[[#This Row],[postnumer]],Sveitarfelog[#All],4,FALSE)</f>
        <v>Ísafjarðarbær</v>
      </c>
      <c r="E4630" t="str">
        <f>VLOOKUP(Oliusala[[#This Row],[postnumer]],Sveitarfelog[#All],5,FALSE)</f>
        <v>Vestfirðir</v>
      </c>
      <c r="F4630" t="s">
        <v>29</v>
      </c>
      <c r="G4630" t="s">
        <v>24</v>
      </c>
      <c r="H4630" t="s">
        <v>58</v>
      </c>
      <c r="I4630" s="1">
        <v>548269</v>
      </c>
      <c r="J4630" s="2">
        <f>VLOOKUP(Oliusala[[#This Row],[tegund]],Tegundir!$B$2:$D$19,3,FALSE)*Oliusala[[#This Row],[magn]]/1000</f>
        <v>474.25268499999999</v>
      </c>
      <c r="K4630">
        <v>2013</v>
      </c>
      <c r="L4630" t="s">
        <v>19</v>
      </c>
      <c r="M4630" s="144" t="s">
        <v>59</v>
      </c>
      <c r="O4630" s="144" t="s">
        <v>1998</v>
      </c>
    </row>
    <row r="4631" spans="1:15" x14ac:dyDescent="0.2">
      <c r="A4631" t="s">
        <v>83</v>
      </c>
      <c r="B4631" s="144" t="s">
        <v>83</v>
      </c>
      <c r="C4631">
        <v>400</v>
      </c>
      <c r="D4631" t="str">
        <f>VLOOKUP(Oliusala[[#This Row],[postnumer]],Sveitarfelog[#All],4,FALSE)</f>
        <v>Ísafjarðarbær</v>
      </c>
      <c r="E4631" t="str">
        <f>VLOOKUP(Oliusala[[#This Row],[postnumer]],Sveitarfelog[#All],5,FALSE)</f>
        <v>Vestfirðir</v>
      </c>
      <c r="F4631" t="s">
        <v>30</v>
      </c>
      <c r="G4631" t="s">
        <v>24</v>
      </c>
      <c r="H4631" t="s">
        <v>58</v>
      </c>
      <c r="I4631" s="1">
        <v>2995642</v>
      </c>
      <c r="J4631" s="2">
        <f>VLOOKUP(Oliusala[[#This Row],[tegund]],Tegundir!$B$2:$D$19,3,FALSE)*Oliusala[[#This Row],[magn]]/1000</f>
        <v>2591.2303299999999</v>
      </c>
      <c r="K4631">
        <v>2013</v>
      </c>
      <c r="L4631" t="s">
        <v>19</v>
      </c>
      <c r="M4631" s="144" t="s">
        <v>59</v>
      </c>
      <c r="O4631" s="144" t="s">
        <v>1998</v>
      </c>
    </row>
    <row r="4632" spans="1:15" x14ac:dyDescent="0.2">
      <c r="A4632" t="s">
        <v>57</v>
      </c>
      <c r="B4632" s="144" t="s">
        <v>83</v>
      </c>
      <c r="C4632">
        <v>400</v>
      </c>
      <c r="D4632" t="str">
        <f>VLOOKUP(Oliusala[[#This Row],[postnumer]],Sveitarfelog[#All],4,FALSE)</f>
        <v>Ísafjarðarbær</v>
      </c>
      <c r="E4632" t="str">
        <f>VLOOKUP(Oliusala[[#This Row],[postnumer]],Sveitarfelog[#All],5,FALSE)</f>
        <v>Vestfirðir</v>
      </c>
      <c r="F4632" t="s">
        <v>24</v>
      </c>
      <c r="G4632" t="s">
        <v>24</v>
      </c>
      <c r="H4632" t="s">
        <v>58</v>
      </c>
      <c r="I4632" s="1">
        <v>61960</v>
      </c>
      <c r="J4632" s="2">
        <f>VLOOKUP(Oliusala[[#This Row],[tegund]],Tegundir!$B$2:$D$19,3,FALSE)*Oliusala[[#This Row],[magn]]/1000</f>
        <v>53.595399999999998</v>
      </c>
      <c r="K4632">
        <v>2013</v>
      </c>
      <c r="L4632" t="s">
        <v>18</v>
      </c>
      <c r="M4632" s="144" t="s">
        <v>59</v>
      </c>
    </row>
    <row r="4633" spans="1:15" x14ac:dyDescent="0.2">
      <c r="A4633" t="s">
        <v>63</v>
      </c>
      <c r="B4633" s="144" t="s">
        <v>83</v>
      </c>
      <c r="C4633">
        <v>400</v>
      </c>
      <c r="D4633" t="str">
        <f>VLOOKUP(Oliusala[[#This Row],[postnumer]],Sveitarfelog[#All],4,FALSE)</f>
        <v>Ísafjarðarbær</v>
      </c>
      <c r="E4633" t="str">
        <f>VLOOKUP(Oliusala[[#This Row],[postnumer]],Sveitarfelog[#All],5,FALSE)</f>
        <v>Vestfirðir</v>
      </c>
      <c r="F4633" t="s">
        <v>25</v>
      </c>
      <c r="G4633" t="s">
        <v>24</v>
      </c>
      <c r="H4633" t="s">
        <v>58</v>
      </c>
      <c r="I4633" s="1">
        <v>61499</v>
      </c>
      <c r="J4633" s="2">
        <f>VLOOKUP(Oliusala[[#This Row],[tegund]],Tegundir!$B$2:$D$19,3,FALSE)*Oliusala[[#This Row],[magn]]/1000</f>
        <v>53.196635000000001</v>
      </c>
      <c r="K4633">
        <v>2013</v>
      </c>
      <c r="L4633" t="s">
        <v>1955</v>
      </c>
      <c r="M4633" s="144" t="s">
        <v>59</v>
      </c>
    </row>
    <row r="4634" spans="1:15" x14ac:dyDescent="0.2">
      <c r="A4634" t="s">
        <v>63</v>
      </c>
      <c r="B4634" s="144" t="s">
        <v>83</v>
      </c>
      <c r="C4634">
        <v>400</v>
      </c>
      <c r="D4634" t="str">
        <f>VLOOKUP(Oliusala[[#This Row],[postnumer]],Sveitarfelog[#All],4,FALSE)</f>
        <v>Ísafjarðarbær</v>
      </c>
      <c r="E4634" t="str">
        <f>VLOOKUP(Oliusala[[#This Row],[postnumer]],Sveitarfelog[#All],5,FALSE)</f>
        <v>Vestfirðir</v>
      </c>
      <c r="F4634" t="s">
        <v>25</v>
      </c>
      <c r="G4634" t="s">
        <v>24</v>
      </c>
      <c r="H4634" t="s">
        <v>58</v>
      </c>
      <c r="I4634" s="1">
        <v>29377</v>
      </c>
      <c r="J4634" s="2">
        <f>VLOOKUP(Oliusala[[#This Row],[tegund]],Tegundir!$B$2:$D$19,3,FALSE)*Oliusala[[#This Row],[magn]]/1000</f>
        <v>25.411104999999999</v>
      </c>
      <c r="K4634">
        <v>2013</v>
      </c>
      <c r="L4634" t="s">
        <v>1955</v>
      </c>
      <c r="M4634" s="144" t="s">
        <v>59</v>
      </c>
    </row>
    <row r="4635" spans="1:15" x14ac:dyDescent="0.2">
      <c r="A4635" t="s">
        <v>63</v>
      </c>
      <c r="B4635" s="144" t="s">
        <v>83</v>
      </c>
      <c r="C4635">
        <v>400</v>
      </c>
      <c r="D4635" t="str">
        <f>VLOOKUP(Oliusala[[#This Row],[postnumer]],Sveitarfelog[#All],4,FALSE)</f>
        <v>Ísafjarðarbær</v>
      </c>
      <c r="E4635" t="str">
        <f>VLOOKUP(Oliusala[[#This Row],[postnumer]],Sveitarfelog[#All],5,FALSE)</f>
        <v>Vestfirðir</v>
      </c>
      <c r="F4635" t="s">
        <v>24</v>
      </c>
      <c r="G4635" t="s">
        <v>24</v>
      </c>
      <c r="H4635" t="s">
        <v>58</v>
      </c>
      <c r="I4635" s="1">
        <v>935763</v>
      </c>
      <c r="J4635" s="2">
        <f>VLOOKUP(Oliusala[[#This Row],[tegund]],Tegundir!$B$2:$D$19,3,FALSE)*Oliusala[[#This Row],[magn]]/1000</f>
        <v>809.43499499999996</v>
      </c>
      <c r="K4635">
        <v>2013</v>
      </c>
      <c r="L4635" t="s">
        <v>18</v>
      </c>
      <c r="M4635" s="144" t="s">
        <v>59</v>
      </c>
    </row>
    <row r="4636" spans="1:15" x14ac:dyDescent="0.2">
      <c r="A4636" t="s">
        <v>63</v>
      </c>
      <c r="B4636" s="144" t="s">
        <v>83</v>
      </c>
      <c r="C4636">
        <v>400</v>
      </c>
      <c r="D4636" t="str">
        <f>VLOOKUP(Oliusala[[#This Row],[postnumer]],Sveitarfelog[#All],4,FALSE)</f>
        <v>Ísafjarðarbær</v>
      </c>
      <c r="E4636" t="str">
        <f>VLOOKUP(Oliusala[[#This Row],[postnumer]],Sveitarfelog[#All],5,FALSE)</f>
        <v>Vestfirðir</v>
      </c>
      <c r="F4636" t="s">
        <v>24</v>
      </c>
      <c r="G4636" t="s">
        <v>24</v>
      </c>
      <c r="H4636" t="s">
        <v>58</v>
      </c>
      <c r="I4636" s="1">
        <v>428221</v>
      </c>
      <c r="J4636" s="2">
        <f>VLOOKUP(Oliusala[[#This Row],[tegund]],Tegundir!$B$2:$D$19,3,FALSE)*Oliusala[[#This Row],[magn]]/1000</f>
        <v>370.41116499999998</v>
      </c>
      <c r="K4636">
        <v>2013</v>
      </c>
      <c r="L4636" t="s">
        <v>18</v>
      </c>
      <c r="M4636" s="144" t="s">
        <v>59</v>
      </c>
    </row>
    <row r="4637" spans="1:15" x14ac:dyDescent="0.2">
      <c r="A4637" t="s">
        <v>107</v>
      </c>
      <c r="B4637" s="144" t="s">
        <v>83</v>
      </c>
      <c r="C4637">
        <v>400</v>
      </c>
      <c r="D4637" t="str">
        <f>VLOOKUP(Oliusala[[#This Row],[postnumer]],Sveitarfelog[#All],4,FALSE)</f>
        <v>Ísafjarðarbær</v>
      </c>
      <c r="E4637" t="str">
        <f>VLOOKUP(Oliusala[[#This Row],[postnumer]],Sveitarfelog[#All],5,FALSE)</f>
        <v>Vestfirðir</v>
      </c>
      <c r="F4637" t="s">
        <v>25</v>
      </c>
      <c r="G4637" t="s">
        <v>24</v>
      </c>
      <c r="H4637" t="s">
        <v>60</v>
      </c>
      <c r="I4637" s="1">
        <v>163579</v>
      </c>
      <c r="J4637" s="2">
        <f>VLOOKUP(Oliusala[[#This Row],[tegund]],Tegundir!$B$2:$D$19,3,FALSE)*Oliusala[[#This Row],[magn]]/1000</f>
        <v>141.495835</v>
      </c>
      <c r="K4637">
        <v>2013</v>
      </c>
      <c r="L4637" t="s">
        <v>1955</v>
      </c>
      <c r="M4637" s="144" t="s">
        <v>59</v>
      </c>
    </row>
    <row r="4638" spans="1:15" x14ac:dyDescent="0.2">
      <c r="A4638" t="s">
        <v>83</v>
      </c>
      <c r="B4638" s="144" t="s">
        <v>83</v>
      </c>
      <c r="C4638">
        <v>400</v>
      </c>
      <c r="D4638" t="str">
        <f>VLOOKUP(Oliusala[[#This Row],[postnumer]],Sveitarfelog[#All],4,FALSE)</f>
        <v>Ísafjarðarbær</v>
      </c>
      <c r="E4638" t="str">
        <f>VLOOKUP(Oliusala[[#This Row],[postnumer]],Sveitarfelog[#All],5,FALSE)</f>
        <v>Vestfirðir</v>
      </c>
      <c r="F4638" t="s">
        <v>25</v>
      </c>
      <c r="G4638" t="s">
        <v>24</v>
      </c>
      <c r="H4638" t="s">
        <v>58</v>
      </c>
      <c r="I4638" s="1">
        <v>151785</v>
      </c>
      <c r="J4638" s="2">
        <f>VLOOKUP(Oliusala[[#This Row],[tegund]],Tegundir!$B$2:$D$19,3,FALSE)*Oliusala[[#This Row],[magn]]/1000</f>
        <v>131.294025</v>
      </c>
      <c r="K4638">
        <v>2013</v>
      </c>
      <c r="L4638" t="s">
        <v>1955</v>
      </c>
      <c r="M4638" s="144" t="s">
        <v>59</v>
      </c>
    </row>
    <row r="4639" spans="1:15" x14ac:dyDescent="0.2">
      <c r="A4639" t="s">
        <v>57</v>
      </c>
      <c r="B4639" s="144" t="s">
        <v>83</v>
      </c>
      <c r="C4639">
        <v>400</v>
      </c>
      <c r="D4639" t="str">
        <f>VLOOKUP(Oliusala[[#This Row],[postnumer]],Sveitarfelog[#All],4,FALSE)</f>
        <v>Ísafjarðarbær</v>
      </c>
      <c r="E4639" t="str">
        <f>VLOOKUP(Oliusala[[#This Row],[postnumer]],Sveitarfelog[#All],5,FALSE)</f>
        <v>Vestfirðir</v>
      </c>
      <c r="F4639" t="s">
        <v>25</v>
      </c>
      <c r="G4639" t="s">
        <v>24</v>
      </c>
      <c r="H4639" t="s">
        <v>58</v>
      </c>
      <c r="I4639" s="1">
        <v>4291</v>
      </c>
      <c r="J4639" s="2">
        <f>VLOOKUP(Oliusala[[#This Row],[tegund]],Tegundir!$B$2:$D$19,3,FALSE)*Oliusala[[#This Row],[magn]]/1000</f>
        <v>3.7117150000000003</v>
      </c>
      <c r="K4639">
        <v>2013</v>
      </c>
      <c r="L4639" t="s">
        <v>1955</v>
      </c>
      <c r="M4639" s="144" t="s">
        <v>59</v>
      </c>
    </row>
    <row r="4640" spans="1:15" x14ac:dyDescent="0.2">
      <c r="A4640" t="s">
        <v>63</v>
      </c>
      <c r="B4640" s="144" t="s">
        <v>112</v>
      </c>
      <c r="C4640">
        <v>425</v>
      </c>
      <c r="D4640" t="str">
        <f>VLOOKUP(Oliusala[[#This Row],[postnumer]],Sveitarfelog[#All],4,FALSE)</f>
        <v>Ísafjarðarbær</v>
      </c>
      <c r="E4640" t="str">
        <f>VLOOKUP(Oliusala[[#This Row],[postnumer]],Sveitarfelog[#All],5,FALSE)</f>
        <v>Vestfirðir</v>
      </c>
      <c r="F4640" t="s">
        <v>25</v>
      </c>
      <c r="G4640" t="s">
        <v>24</v>
      </c>
      <c r="H4640" t="s">
        <v>58</v>
      </c>
      <c r="I4640" s="1">
        <v>3420</v>
      </c>
      <c r="J4640" s="2">
        <f>VLOOKUP(Oliusala[[#This Row],[tegund]],Tegundir!$B$2:$D$19,3,FALSE)*Oliusala[[#This Row],[magn]]/1000</f>
        <v>2.9583000000000004</v>
      </c>
      <c r="K4640">
        <v>2013</v>
      </c>
      <c r="L4640" t="s">
        <v>19</v>
      </c>
      <c r="M4640" s="144" t="s">
        <v>59</v>
      </c>
      <c r="O4640" s="144" t="s">
        <v>1997</v>
      </c>
    </row>
    <row r="4641" spans="1:15" x14ac:dyDescent="0.2">
      <c r="A4641" t="s">
        <v>107</v>
      </c>
      <c r="B4641" s="144" t="s">
        <v>112</v>
      </c>
      <c r="C4641">
        <v>425</v>
      </c>
      <c r="D4641" t="str">
        <f>VLOOKUP(Oliusala[[#This Row],[postnumer]],Sveitarfelog[#All],4,FALSE)</f>
        <v>Ísafjarðarbær</v>
      </c>
      <c r="E4641" t="str">
        <f>VLOOKUP(Oliusala[[#This Row],[postnumer]],Sveitarfelog[#All],5,FALSE)</f>
        <v>Vestfirðir</v>
      </c>
      <c r="F4641" t="s">
        <v>25</v>
      </c>
      <c r="G4641" t="s">
        <v>24</v>
      </c>
      <c r="H4641" t="s">
        <v>60</v>
      </c>
      <c r="I4641" s="1">
        <v>37930</v>
      </c>
      <c r="J4641" s="2">
        <f>VLOOKUP(Oliusala[[#This Row],[tegund]],Tegundir!$B$2:$D$19,3,FALSE)*Oliusala[[#This Row],[magn]]/1000</f>
        <v>32.809449999999998</v>
      </c>
      <c r="K4641">
        <v>2013</v>
      </c>
      <c r="L4641" t="s">
        <v>19</v>
      </c>
      <c r="M4641" s="144" t="s">
        <v>59</v>
      </c>
      <c r="O4641" s="144" t="s">
        <v>1997</v>
      </c>
    </row>
    <row r="4642" spans="1:15" x14ac:dyDescent="0.2">
      <c r="A4642" t="s">
        <v>83</v>
      </c>
      <c r="B4642" s="144" t="s">
        <v>112</v>
      </c>
      <c r="C4642">
        <v>425</v>
      </c>
      <c r="D4642" t="str">
        <f>VLOOKUP(Oliusala[[#This Row],[postnumer]],Sveitarfelog[#All],4,FALSE)</f>
        <v>Ísafjarðarbær</v>
      </c>
      <c r="E4642" t="str">
        <f>VLOOKUP(Oliusala[[#This Row],[postnumer]],Sveitarfelog[#All],5,FALSE)</f>
        <v>Vestfirðir</v>
      </c>
      <c r="F4642" t="s">
        <v>25</v>
      </c>
      <c r="G4642" t="s">
        <v>24</v>
      </c>
      <c r="H4642" t="s">
        <v>60</v>
      </c>
      <c r="I4642" s="1">
        <v>28707</v>
      </c>
      <c r="J4642" s="2">
        <f>VLOOKUP(Oliusala[[#This Row],[tegund]],Tegundir!$B$2:$D$19,3,FALSE)*Oliusala[[#This Row],[magn]]/1000</f>
        <v>24.831555000000002</v>
      </c>
      <c r="K4642">
        <v>2013</v>
      </c>
      <c r="L4642" t="s">
        <v>19</v>
      </c>
      <c r="M4642" s="144" t="s">
        <v>59</v>
      </c>
      <c r="O4642" s="144" t="s">
        <v>1997</v>
      </c>
    </row>
    <row r="4643" spans="1:15" x14ac:dyDescent="0.2">
      <c r="A4643" t="s">
        <v>57</v>
      </c>
      <c r="B4643" s="144" t="s">
        <v>112</v>
      </c>
      <c r="C4643">
        <v>425</v>
      </c>
      <c r="D4643" t="str">
        <f>VLOOKUP(Oliusala[[#This Row],[postnumer]],Sveitarfelog[#All],4,FALSE)</f>
        <v>Ísafjarðarbær</v>
      </c>
      <c r="E4643" t="str">
        <f>VLOOKUP(Oliusala[[#This Row],[postnumer]],Sveitarfelog[#All],5,FALSE)</f>
        <v>Vestfirðir</v>
      </c>
      <c r="F4643" t="s">
        <v>25</v>
      </c>
      <c r="G4643" t="s">
        <v>24</v>
      </c>
      <c r="H4643" t="s">
        <v>58</v>
      </c>
      <c r="I4643" s="1">
        <v>1234</v>
      </c>
      <c r="J4643" s="2">
        <f>VLOOKUP(Oliusala[[#This Row],[tegund]],Tegundir!$B$2:$D$19,3,FALSE)*Oliusala[[#This Row],[magn]]/1000</f>
        <v>1.0674100000000002</v>
      </c>
      <c r="K4643">
        <v>2013</v>
      </c>
      <c r="L4643" t="s">
        <v>19</v>
      </c>
      <c r="M4643" s="144" t="s">
        <v>59</v>
      </c>
      <c r="O4643" s="144" t="s">
        <v>1997</v>
      </c>
    </row>
    <row r="4644" spans="1:15" x14ac:dyDescent="0.2">
      <c r="A4644" t="s">
        <v>57</v>
      </c>
      <c r="B4644" s="144" t="s">
        <v>112</v>
      </c>
      <c r="C4644">
        <v>425</v>
      </c>
      <c r="D4644" t="str">
        <f>VLOOKUP(Oliusala[[#This Row],[postnumer]],Sveitarfelog[#All],4,FALSE)</f>
        <v>Ísafjarðarbær</v>
      </c>
      <c r="E4644" t="str">
        <f>VLOOKUP(Oliusala[[#This Row],[postnumer]],Sveitarfelog[#All],5,FALSE)</f>
        <v>Vestfirðir</v>
      </c>
      <c r="F4644" t="s">
        <v>25</v>
      </c>
      <c r="G4644" t="s">
        <v>24</v>
      </c>
      <c r="H4644" t="s">
        <v>60</v>
      </c>
      <c r="I4644" s="1">
        <v>174194</v>
      </c>
      <c r="J4644" s="2">
        <f>VLOOKUP(Oliusala[[#This Row],[tegund]],Tegundir!$B$2:$D$19,3,FALSE)*Oliusala[[#This Row],[magn]]/1000</f>
        <v>150.67780999999999</v>
      </c>
      <c r="K4644">
        <v>2013</v>
      </c>
      <c r="L4644" t="s">
        <v>19</v>
      </c>
      <c r="M4644" s="144" t="s">
        <v>59</v>
      </c>
      <c r="O4644" s="144" t="s">
        <v>1997</v>
      </c>
    </row>
    <row r="4645" spans="1:15" x14ac:dyDescent="0.2">
      <c r="A4645" t="s">
        <v>107</v>
      </c>
      <c r="B4645" s="144" t="s">
        <v>113</v>
      </c>
      <c r="C4645">
        <v>430</v>
      </c>
      <c r="D4645" t="str">
        <f>VLOOKUP(Oliusala[[#This Row],[postnumer]],Sveitarfelog[#All],4,FALSE)</f>
        <v>Ísafjarðarbær</v>
      </c>
      <c r="E4645" t="str">
        <f>VLOOKUP(Oliusala[[#This Row],[postnumer]],Sveitarfelog[#All],5,FALSE)</f>
        <v>Vestfirðir</v>
      </c>
      <c r="F4645" t="s">
        <v>25</v>
      </c>
      <c r="G4645" t="s">
        <v>24</v>
      </c>
      <c r="H4645" t="s">
        <v>60</v>
      </c>
      <c r="I4645" s="1">
        <v>101218</v>
      </c>
      <c r="J4645" s="2">
        <f>VLOOKUP(Oliusala[[#This Row],[tegund]],Tegundir!$B$2:$D$19,3,FALSE)*Oliusala[[#This Row],[magn]]/1000</f>
        <v>87.553569999999993</v>
      </c>
      <c r="K4645">
        <v>2013</v>
      </c>
      <c r="L4645" t="s">
        <v>19</v>
      </c>
      <c r="M4645" s="144" t="s">
        <v>59</v>
      </c>
      <c r="O4645" s="144" t="s">
        <v>1997</v>
      </c>
    </row>
    <row r="4646" spans="1:15" x14ac:dyDescent="0.2">
      <c r="A4646" t="s">
        <v>83</v>
      </c>
      <c r="B4646" s="144" t="s">
        <v>113</v>
      </c>
      <c r="C4646">
        <v>430</v>
      </c>
      <c r="D4646" t="str">
        <f>VLOOKUP(Oliusala[[#This Row],[postnumer]],Sveitarfelog[#All],4,FALSE)</f>
        <v>Ísafjarðarbær</v>
      </c>
      <c r="E4646" t="str">
        <f>VLOOKUP(Oliusala[[#This Row],[postnumer]],Sveitarfelog[#All],5,FALSE)</f>
        <v>Vestfirðir</v>
      </c>
      <c r="F4646" t="s">
        <v>25</v>
      </c>
      <c r="G4646" t="s">
        <v>24</v>
      </c>
      <c r="H4646" t="s">
        <v>60</v>
      </c>
      <c r="I4646" s="1">
        <v>9019</v>
      </c>
      <c r="J4646" s="2">
        <f>VLOOKUP(Oliusala[[#This Row],[tegund]],Tegundir!$B$2:$D$19,3,FALSE)*Oliusala[[#This Row],[magn]]/1000</f>
        <v>7.8014349999999997</v>
      </c>
      <c r="K4646">
        <v>2013</v>
      </c>
      <c r="L4646" t="s">
        <v>19</v>
      </c>
      <c r="M4646" s="144" t="s">
        <v>59</v>
      </c>
      <c r="O4646" s="144" t="s">
        <v>1997</v>
      </c>
    </row>
    <row r="4647" spans="1:15" x14ac:dyDescent="0.2">
      <c r="A4647" t="s">
        <v>57</v>
      </c>
      <c r="B4647" s="144" t="s">
        <v>113</v>
      </c>
      <c r="C4647">
        <v>430</v>
      </c>
      <c r="D4647" t="str">
        <f>VLOOKUP(Oliusala[[#This Row],[postnumer]],Sveitarfelog[#All],4,FALSE)</f>
        <v>Ísafjarðarbær</v>
      </c>
      <c r="E4647" t="str">
        <f>VLOOKUP(Oliusala[[#This Row],[postnumer]],Sveitarfelog[#All],5,FALSE)</f>
        <v>Vestfirðir</v>
      </c>
      <c r="F4647" t="s">
        <v>25</v>
      </c>
      <c r="G4647" t="s">
        <v>24</v>
      </c>
      <c r="H4647" t="s">
        <v>60</v>
      </c>
      <c r="I4647" s="1">
        <v>178928</v>
      </c>
      <c r="J4647" s="2">
        <f>VLOOKUP(Oliusala[[#This Row],[tegund]],Tegundir!$B$2:$D$19,3,FALSE)*Oliusala[[#This Row],[magn]]/1000</f>
        <v>154.77271999999999</v>
      </c>
      <c r="K4647">
        <v>2013</v>
      </c>
      <c r="L4647" t="s">
        <v>19</v>
      </c>
      <c r="M4647" s="144" t="s">
        <v>59</v>
      </c>
      <c r="O4647" s="144" t="s">
        <v>1997</v>
      </c>
    </row>
    <row r="4648" spans="1:15" x14ac:dyDescent="0.2">
      <c r="A4648" t="s">
        <v>107</v>
      </c>
      <c r="B4648" s="144" t="s">
        <v>119</v>
      </c>
      <c r="C4648">
        <v>470</v>
      </c>
      <c r="D4648" t="str">
        <f>VLOOKUP(Oliusala[[#This Row],[postnumer]],Sveitarfelog[#All],4,FALSE)</f>
        <v>Ísafjarðarbær</v>
      </c>
      <c r="E4648" t="str">
        <f>VLOOKUP(Oliusala[[#This Row],[postnumer]],Sveitarfelog[#All],5,FALSE)</f>
        <v>Vestfirðir</v>
      </c>
      <c r="F4648" t="s">
        <v>25</v>
      </c>
      <c r="G4648" t="s">
        <v>24</v>
      </c>
      <c r="H4648" t="s">
        <v>60</v>
      </c>
      <c r="I4648" s="1">
        <v>31637</v>
      </c>
      <c r="J4648" s="2">
        <f>VLOOKUP(Oliusala[[#This Row],[tegund]],Tegundir!$B$2:$D$19,3,FALSE)*Oliusala[[#This Row],[magn]]/1000</f>
        <v>27.366005000000001</v>
      </c>
      <c r="K4648">
        <v>2013</v>
      </c>
      <c r="L4648" t="s">
        <v>19</v>
      </c>
      <c r="M4648" s="144" t="s">
        <v>59</v>
      </c>
      <c r="O4648" s="144" t="s">
        <v>1997</v>
      </c>
    </row>
    <row r="4649" spans="1:15" x14ac:dyDescent="0.2">
      <c r="A4649" t="s">
        <v>83</v>
      </c>
      <c r="B4649" s="144" t="s">
        <v>119</v>
      </c>
      <c r="C4649">
        <v>470</v>
      </c>
      <c r="D4649" t="str">
        <f>VLOOKUP(Oliusala[[#This Row],[postnumer]],Sveitarfelog[#All],4,FALSE)</f>
        <v>Ísafjarðarbær</v>
      </c>
      <c r="E4649" t="str">
        <f>VLOOKUP(Oliusala[[#This Row],[postnumer]],Sveitarfelog[#All],5,FALSE)</f>
        <v>Vestfirðir</v>
      </c>
      <c r="F4649" t="s">
        <v>25</v>
      </c>
      <c r="G4649" t="s">
        <v>24</v>
      </c>
      <c r="H4649" t="s">
        <v>60</v>
      </c>
      <c r="I4649" s="1">
        <v>4501</v>
      </c>
      <c r="J4649" s="2">
        <f>VLOOKUP(Oliusala[[#This Row],[tegund]],Tegundir!$B$2:$D$19,3,FALSE)*Oliusala[[#This Row],[magn]]/1000</f>
        <v>3.8933649999999997</v>
      </c>
      <c r="K4649">
        <v>2013</v>
      </c>
      <c r="L4649" t="s">
        <v>19</v>
      </c>
      <c r="M4649" s="144" t="s">
        <v>59</v>
      </c>
      <c r="O4649" s="144" t="s">
        <v>1997</v>
      </c>
    </row>
    <row r="4650" spans="1:15" x14ac:dyDescent="0.2">
      <c r="A4650" t="s">
        <v>73</v>
      </c>
      <c r="B4650" s="144" t="s">
        <v>119</v>
      </c>
      <c r="C4650">
        <v>470</v>
      </c>
      <c r="D4650" t="str">
        <f>VLOOKUP(Oliusala[[#This Row],[postnumer]],Sveitarfelog[#All],4,FALSE)</f>
        <v>Ísafjarðarbær</v>
      </c>
      <c r="E4650" t="str">
        <f>VLOOKUP(Oliusala[[#This Row],[postnumer]],Sveitarfelog[#All],5,FALSE)</f>
        <v>Vestfirðir</v>
      </c>
      <c r="F4650" t="s">
        <v>25</v>
      </c>
      <c r="G4650" t="s">
        <v>24</v>
      </c>
      <c r="H4650" t="s">
        <v>60</v>
      </c>
      <c r="I4650" s="1">
        <v>1128</v>
      </c>
      <c r="J4650" s="2">
        <f>VLOOKUP(Oliusala[[#This Row],[tegund]],Tegundir!$B$2:$D$19,3,FALSE)*Oliusala[[#This Row],[magn]]/1000</f>
        <v>0.97572000000000003</v>
      </c>
      <c r="K4650">
        <v>2013</v>
      </c>
      <c r="L4650" t="s">
        <v>19</v>
      </c>
      <c r="M4650" s="144" t="s">
        <v>59</v>
      </c>
      <c r="O4650" s="144" t="s">
        <v>1997</v>
      </c>
    </row>
    <row r="4651" spans="1:15" x14ac:dyDescent="0.2">
      <c r="A4651" t="s">
        <v>57</v>
      </c>
      <c r="B4651" s="144" t="s">
        <v>119</v>
      </c>
      <c r="C4651">
        <v>470</v>
      </c>
      <c r="D4651" t="str">
        <f>VLOOKUP(Oliusala[[#This Row],[postnumer]],Sveitarfelog[#All],4,FALSE)</f>
        <v>Ísafjarðarbær</v>
      </c>
      <c r="E4651" t="str">
        <f>VLOOKUP(Oliusala[[#This Row],[postnumer]],Sveitarfelog[#All],5,FALSE)</f>
        <v>Vestfirðir</v>
      </c>
      <c r="F4651" t="s">
        <v>25</v>
      </c>
      <c r="G4651" t="s">
        <v>24</v>
      </c>
      <c r="H4651" t="s">
        <v>60</v>
      </c>
      <c r="I4651" s="1">
        <v>73012</v>
      </c>
      <c r="J4651" s="2">
        <f>VLOOKUP(Oliusala[[#This Row],[tegund]],Tegundir!$B$2:$D$19,3,FALSE)*Oliusala[[#This Row],[magn]]/1000</f>
        <v>63.155379999999994</v>
      </c>
      <c r="K4651">
        <v>2013</v>
      </c>
      <c r="L4651" t="s">
        <v>19</v>
      </c>
      <c r="M4651" s="144" t="s">
        <v>59</v>
      </c>
      <c r="O4651" s="144" t="s">
        <v>1997</v>
      </c>
    </row>
    <row r="4652" spans="1:15" x14ac:dyDescent="0.2">
      <c r="A4652" t="s">
        <v>83</v>
      </c>
      <c r="B4652" s="144" t="s">
        <v>83</v>
      </c>
      <c r="C4652">
        <v>400</v>
      </c>
      <c r="D4652" t="str">
        <f>VLOOKUP(Oliusala[[#This Row],[postnumer]],Sveitarfelog[#All],4,FALSE)</f>
        <v>Ísafjarðarbær</v>
      </c>
      <c r="E4652" t="str">
        <f>VLOOKUP(Oliusala[[#This Row],[postnumer]],Sveitarfelog[#All],5,FALSE)</f>
        <v>Vestfirðir</v>
      </c>
      <c r="F4652" t="s">
        <v>25</v>
      </c>
      <c r="G4652" t="s">
        <v>24</v>
      </c>
      <c r="H4652" t="s">
        <v>61</v>
      </c>
      <c r="I4652" s="1">
        <v>2992</v>
      </c>
      <c r="J4652" s="2">
        <f>VLOOKUP(Oliusala[[#This Row],[tegund]],Tegundir!$B$2:$D$19,3,FALSE)*Oliusala[[#This Row],[magn]]/1000</f>
        <v>2.5880799999999997</v>
      </c>
      <c r="K4652">
        <v>2013</v>
      </c>
      <c r="L4652" t="s">
        <v>19</v>
      </c>
      <c r="M4652" s="144" t="s">
        <v>62</v>
      </c>
      <c r="O4652" s="144" t="s">
        <v>1997</v>
      </c>
    </row>
    <row r="4653" spans="1:15" x14ac:dyDescent="0.2">
      <c r="A4653" t="s">
        <v>83</v>
      </c>
      <c r="B4653" s="144" t="s">
        <v>107</v>
      </c>
      <c r="C4653">
        <v>415</v>
      </c>
      <c r="D4653" t="str">
        <f>VLOOKUP(Oliusala[[#This Row],[postnumer]],Sveitarfelog[#All],4,FALSE)</f>
        <v>Bolungarvíkurkaupstaður</v>
      </c>
      <c r="E4653" t="str">
        <f>VLOOKUP(Oliusala[[#This Row],[postnumer]],Sveitarfelog[#All],5,FALSE)</f>
        <v>Vestfirðir</v>
      </c>
      <c r="F4653" t="s">
        <v>25</v>
      </c>
      <c r="G4653" t="s">
        <v>24</v>
      </c>
      <c r="H4653" t="s">
        <v>60</v>
      </c>
      <c r="I4653" s="1">
        <v>250441</v>
      </c>
      <c r="J4653" s="2">
        <f>VLOOKUP(Oliusala[[#This Row],[tegund]],Tegundir!$B$2:$D$19,3,FALSE)*Oliusala[[#This Row],[magn]]/1000</f>
        <v>216.63146499999999</v>
      </c>
      <c r="K4653">
        <v>2013</v>
      </c>
      <c r="L4653" t="s">
        <v>1955</v>
      </c>
      <c r="M4653" s="144" t="s">
        <v>59</v>
      </c>
      <c r="N4653" s="144" t="s">
        <v>1939</v>
      </c>
    </row>
    <row r="4654" spans="1:15" x14ac:dyDescent="0.2">
      <c r="A4654" t="s">
        <v>83</v>
      </c>
      <c r="B4654" s="144" t="s">
        <v>107</v>
      </c>
      <c r="C4654">
        <v>415</v>
      </c>
      <c r="D4654" t="str">
        <f>VLOOKUP(Oliusala[[#This Row],[postnumer]],Sveitarfelog[#All],4,FALSE)</f>
        <v>Bolungarvíkurkaupstaður</v>
      </c>
      <c r="E4654" t="str">
        <f>VLOOKUP(Oliusala[[#This Row],[postnumer]],Sveitarfelog[#All],5,FALSE)</f>
        <v>Vestfirðir</v>
      </c>
      <c r="F4654" t="s">
        <v>25</v>
      </c>
      <c r="G4654" t="s">
        <v>24</v>
      </c>
      <c r="H4654" t="s">
        <v>60</v>
      </c>
      <c r="I4654" s="1">
        <v>250000</v>
      </c>
      <c r="J4654" s="2">
        <f>VLOOKUP(Oliusala[[#This Row],[tegund]],Tegundir!$B$2:$D$19,3,FALSE)*Oliusala[[#This Row],[magn]]/1000</f>
        <v>216.25</v>
      </c>
      <c r="K4654">
        <v>2013</v>
      </c>
      <c r="L4654" t="s">
        <v>19</v>
      </c>
      <c r="M4654" s="144" t="s">
        <v>59</v>
      </c>
      <c r="N4654" s="144" t="s">
        <v>1939</v>
      </c>
      <c r="O4654" s="144" t="s">
        <v>1997</v>
      </c>
    </row>
    <row r="4655" spans="1:15" x14ac:dyDescent="0.2">
      <c r="A4655" t="s">
        <v>63</v>
      </c>
      <c r="B4655" s="144" t="s">
        <v>107</v>
      </c>
      <c r="C4655">
        <v>415</v>
      </c>
      <c r="D4655" t="str">
        <f>VLOOKUP(Oliusala[[#This Row],[postnumer]],Sveitarfelog[#All],4,FALSE)</f>
        <v>Bolungarvíkurkaupstaður</v>
      </c>
      <c r="E4655" t="str">
        <f>VLOOKUP(Oliusala[[#This Row],[postnumer]],Sveitarfelog[#All],5,FALSE)</f>
        <v>Vestfirðir</v>
      </c>
      <c r="F4655" t="s">
        <v>25</v>
      </c>
      <c r="G4655" t="s">
        <v>24</v>
      </c>
      <c r="H4655" t="s">
        <v>58</v>
      </c>
      <c r="I4655" s="1">
        <v>76687</v>
      </c>
      <c r="J4655" s="2">
        <f>VLOOKUP(Oliusala[[#This Row],[tegund]],Tegundir!$B$2:$D$19,3,FALSE)*Oliusala[[#This Row],[magn]]/1000</f>
        <v>66.334254999999999</v>
      </c>
      <c r="K4655">
        <v>2013</v>
      </c>
      <c r="L4655" t="s">
        <v>19</v>
      </c>
      <c r="M4655" s="144" t="s">
        <v>59</v>
      </c>
      <c r="O4655" s="144" t="s">
        <v>1997</v>
      </c>
    </row>
    <row r="4656" spans="1:15" x14ac:dyDescent="0.2">
      <c r="A4656" t="s">
        <v>68</v>
      </c>
      <c r="B4656" s="144" t="s">
        <v>107</v>
      </c>
      <c r="C4656">
        <v>415</v>
      </c>
      <c r="D4656" t="str">
        <f>VLOOKUP(Oliusala[[#This Row],[postnumer]],Sveitarfelog[#All],4,FALSE)</f>
        <v>Bolungarvíkurkaupstaður</v>
      </c>
      <c r="E4656" t="str">
        <f>VLOOKUP(Oliusala[[#This Row],[postnumer]],Sveitarfelog[#All],5,FALSE)</f>
        <v>Vestfirðir</v>
      </c>
      <c r="F4656" t="s">
        <v>25</v>
      </c>
      <c r="G4656" t="s">
        <v>24</v>
      </c>
      <c r="H4656" t="s">
        <v>60</v>
      </c>
      <c r="I4656" s="1">
        <v>7876</v>
      </c>
      <c r="J4656" s="2">
        <f>VLOOKUP(Oliusala[[#This Row],[tegund]],Tegundir!$B$2:$D$19,3,FALSE)*Oliusala[[#This Row],[magn]]/1000</f>
        <v>6.8127399999999998</v>
      </c>
      <c r="K4656">
        <v>2013</v>
      </c>
      <c r="L4656" t="s">
        <v>1955</v>
      </c>
      <c r="M4656" s="144" t="s">
        <v>59</v>
      </c>
    </row>
    <row r="4657" spans="1:15" x14ac:dyDescent="0.2">
      <c r="A4657" t="s">
        <v>107</v>
      </c>
      <c r="B4657" s="144" t="s">
        <v>107</v>
      </c>
      <c r="C4657">
        <v>415</v>
      </c>
      <c r="D4657" t="str">
        <f>VLOOKUP(Oliusala[[#This Row],[postnumer]],Sveitarfelog[#All],4,FALSE)</f>
        <v>Bolungarvíkurkaupstaður</v>
      </c>
      <c r="E4657" t="str">
        <f>VLOOKUP(Oliusala[[#This Row],[postnumer]],Sveitarfelog[#All],5,FALSE)</f>
        <v>Vestfirðir</v>
      </c>
      <c r="F4657" t="s">
        <v>25</v>
      </c>
      <c r="G4657" t="s">
        <v>24</v>
      </c>
      <c r="H4657" t="s">
        <v>58</v>
      </c>
      <c r="I4657" s="1">
        <v>417426</v>
      </c>
      <c r="J4657" s="2">
        <f>VLOOKUP(Oliusala[[#This Row],[tegund]],Tegundir!$B$2:$D$19,3,FALSE)*Oliusala[[#This Row],[magn]]/1000</f>
        <v>361.07348999999999</v>
      </c>
      <c r="K4657">
        <v>2013</v>
      </c>
      <c r="L4657" t="s">
        <v>19</v>
      </c>
      <c r="M4657" s="144" t="s">
        <v>59</v>
      </c>
      <c r="O4657" s="144" t="s">
        <v>1997</v>
      </c>
    </row>
    <row r="4658" spans="1:15" x14ac:dyDescent="0.2">
      <c r="A4658" t="s">
        <v>73</v>
      </c>
      <c r="B4658" s="144" t="s">
        <v>107</v>
      </c>
      <c r="C4658">
        <v>415</v>
      </c>
      <c r="D4658" t="str">
        <f>VLOOKUP(Oliusala[[#This Row],[postnumer]],Sveitarfelog[#All],4,FALSE)</f>
        <v>Bolungarvíkurkaupstaður</v>
      </c>
      <c r="E4658" t="str">
        <f>VLOOKUP(Oliusala[[#This Row],[postnumer]],Sveitarfelog[#All],5,FALSE)</f>
        <v>Vestfirðir</v>
      </c>
      <c r="F4658" t="s">
        <v>25</v>
      </c>
      <c r="G4658" t="s">
        <v>24</v>
      </c>
      <c r="H4658" t="s">
        <v>58</v>
      </c>
      <c r="I4658" s="1">
        <v>1259</v>
      </c>
      <c r="J4658" s="2">
        <f>VLOOKUP(Oliusala[[#This Row],[tegund]],Tegundir!$B$2:$D$19,3,FALSE)*Oliusala[[#This Row],[magn]]/1000</f>
        <v>1.089035</v>
      </c>
      <c r="K4658">
        <v>2013</v>
      </c>
      <c r="L4658" t="s">
        <v>1955</v>
      </c>
      <c r="M4658" s="144" t="s">
        <v>59</v>
      </c>
    </row>
    <row r="4659" spans="1:15" x14ac:dyDescent="0.2">
      <c r="A4659" t="s">
        <v>57</v>
      </c>
      <c r="B4659" s="144" t="s">
        <v>107</v>
      </c>
      <c r="C4659">
        <v>415</v>
      </c>
      <c r="D4659" t="str">
        <f>VLOOKUP(Oliusala[[#This Row],[postnumer]],Sveitarfelog[#All],4,FALSE)</f>
        <v>Bolungarvíkurkaupstaður</v>
      </c>
      <c r="E4659" t="str">
        <f>VLOOKUP(Oliusala[[#This Row],[postnumer]],Sveitarfelog[#All],5,FALSE)</f>
        <v>Vestfirðir</v>
      </c>
      <c r="F4659" t="s">
        <v>25</v>
      </c>
      <c r="G4659" t="s">
        <v>24</v>
      </c>
      <c r="H4659" t="s">
        <v>60</v>
      </c>
      <c r="I4659" s="1">
        <v>50274</v>
      </c>
      <c r="J4659" s="2">
        <f>VLOOKUP(Oliusala[[#This Row],[tegund]],Tegundir!$B$2:$D$19,3,FALSE)*Oliusala[[#This Row],[magn]]/1000</f>
        <v>43.487010000000005</v>
      </c>
      <c r="K4659">
        <v>2013</v>
      </c>
      <c r="L4659" t="s">
        <v>19</v>
      </c>
      <c r="M4659" s="144" t="s">
        <v>59</v>
      </c>
      <c r="O4659" s="144" t="s">
        <v>1997</v>
      </c>
    </row>
    <row r="4660" spans="1:15" x14ac:dyDescent="0.2">
      <c r="A4660" t="s">
        <v>107</v>
      </c>
      <c r="B4660" s="144" t="s">
        <v>107</v>
      </c>
      <c r="C4660">
        <v>415</v>
      </c>
      <c r="D4660" t="str">
        <f>VLOOKUP(Oliusala[[#This Row],[postnumer]],Sveitarfelog[#All],4,FALSE)</f>
        <v>Bolungarvíkurkaupstaður</v>
      </c>
      <c r="E4660" t="str">
        <f>VLOOKUP(Oliusala[[#This Row],[postnumer]],Sveitarfelog[#All],5,FALSE)</f>
        <v>Vestfirðir</v>
      </c>
      <c r="F4660" t="s">
        <v>25</v>
      </c>
      <c r="G4660" t="s">
        <v>24</v>
      </c>
      <c r="H4660" t="s">
        <v>61</v>
      </c>
      <c r="I4660" s="1">
        <v>300</v>
      </c>
      <c r="J4660" s="2">
        <f>VLOOKUP(Oliusala[[#This Row],[tegund]],Tegundir!$B$2:$D$19,3,FALSE)*Oliusala[[#This Row],[magn]]/1000</f>
        <v>0.25950000000000001</v>
      </c>
      <c r="K4660">
        <v>2013</v>
      </c>
      <c r="L4660" t="s">
        <v>1955</v>
      </c>
      <c r="M4660" s="144" t="s">
        <v>62</v>
      </c>
    </row>
    <row r="4661" spans="1:15" x14ac:dyDescent="0.2">
      <c r="A4661" t="s">
        <v>107</v>
      </c>
      <c r="B4661" s="144" t="s">
        <v>107</v>
      </c>
      <c r="C4661">
        <v>415</v>
      </c>
      <c r="D4661" t="str">
        <f>VLOOKUP(Oliusala[[#This Row],[postnumer]],Sveitarfelog[#All],4,FALSE)</f>
        <v>Bolungarvíkurkaupstaður</v>
      </c>
      <c r="E4661" t="str">
        <f>VLOOKUP(Oliusala[[#This Row],[postnumer]],Sveitarfelog[#All],5,FALSE)</f>
        <v>Vestfirðir</v>
      </c>
      <c r="F4661" t="s">
        <v>30</v>
      </c>
      <c r="G4661" t="s">
        <v>24</v>
      </c>
      <c r="H4661" t="s">
        <v>61</v>
      </c>
      <c r="I4661" s="1">
        <v>29077</v>
      </c>
      <c r="J4661" s="2">
        <f>VLOOKUP(Oliusala[[#This Row],[tegund]],Tegundir!$B$2:$D$19,3,FALSE)*Oliusala[[#This Row],[magn]]/1000</f>
        <v>25.151605</v>
      </c>
      <c r="K4661">
        <v>2013</v>
      </c>
      <c r="L4661" t="s">
        <v>19</v>
      </c>
      <c r="M4661" s="144" t="s">
        <v>62</v>
      </c>
      <c r="O4661" s="144" t="s">
        <v>1998</v>
      </c>
    </row>
    <row r="4662" spans="1:15" x14ac:dyDescent="0.2">
      <c r="A4662" t="s">
        <v>107</v>
      </c>
      <c r="B4662" s="144" t="s">
        <v>107</v>
      </c>
      <c r="C4662">
        <v>415</v>
      </c>
      <c r="D4662" t="str">
        <f>VLOOKUP(Oliusala[[#This Row],[postnumer]],Sveitarfelog[#All],4,FALSE)</f>
        <v>Bolungarvíkurkaupstaður</v>
      </c>
      <c r="E4662" t="str">
        <f>VLOOKUP(Oliusala[[#This Row],[postnumer]],Sveitarfelog[#All],5,FALSE)</f>
        <v>Vestfirðir</v>
      </c>
      <c r="F4662" t="s">
        <v>24</v>
      </c>
      <c r="G4662" t="s">
        <v>24</v>
      </c>
      <c r="H4662" t="s">
        <v>58</v>
      </c>
      <c r="I4662" s="1">
        <v>683</v>
      </c>
      <c r="J4662" s="2">
        <f>VLOOKUP(Oliusala[[#This Row],[tegund]],Tegundir!$B$2:$D$19,3,FALSE)*Oliusala[[#This Row],[magn]]/1000</f>
        <v>0.59079499999999996</v>
      </c>
      <c r="K4662">
        <v>2013</v>
      </c>
      <c r="L4662" t="s">
        <v>18</v>
      </c>
      <c r="M4662" s="144" t="s">
        <v>59</v>
      </c>
    </row>
    <row r="4663" spans="1:15" x14ac:dyDescent="0.2">
      <c r="A4663" t="s">
        <v>107</v>
      </c>
      <c r="B4663" s="144" t="s">
        <v>107</v>
      </c>
      <c r="C4663">
        <v>415</v>
      </c>
      <c r="D4663" t="str">
        <f>VLOOKUP(Oliusala[[#This Row],[postnumer]],Sveitarfelog[#All],4,FALSE)</f>
        <v>Bolungarvíkurkaupstaður</v>
      </c>
      <c r="E4663" t="str">
        <f>VLOOKUP(Oliusala[[#This Row],[postnumer]],Sveitarfelog[#All],5,FALSE)</f>
        <v>Vestfirðir</v>
      </c>
      <c r="F4663" t="s">
        <v>29</v>
      </c>
      <c r="G4663" t="s">
        <v>24</v>
      </c>
      <c r="H4663" t="s">
        <v>58</v>
      </c>
      <c r="I4663" s="1">
        <v>25795</v>
      </c>
      <c r="J4663" s="2">
        <f>VLOOKUP(Oliusala[[#This Row],[tegund]],Tegundir!$B$2:$D$19,3,FALSE)*Oliusala[[#This Row],[magn]]/1000</f>
        <v>22.312674999999999</v>
      </c>
      <c r="K4663">
        <v>2013</v>
      </c>
      <c r="L4663" t="s">
        <v>19</v>
      </c>
      <c r="M4663" s="144" t="s">
        <v>59</v>
      </c>
      <c r="O4663" s="144" t="s">
        <v>1998</v>
      </c>
    </row>
    <row r="4664" spans="1:15" x14ac:dyDescent="0.2">
      <c r="A4664" t="s">
        <v>107</v>
      </c>
      <c r="B4664" s="144" t="s">
        <v>107</v>
      </c>
      <c r="C4664">
        <v>415</v>
      </c>
      <c r="D4664" t="str">
        <f>VLOOKUP(Oliusala[[#This Row],[postnumer]],Sveitarfelog[#All],4,FALSE)</f>
        <v>Bolungarvíkurkaupstaður</v>
      </c>
      <c r="E4664" t="str">
        <f>VLOOKUP(Oliusala[[#This Row],[postnumer]],Sveitarfelog[#All],5,FALSE)</f>
        <v>Vestfirðir</v>
      </c>
      <c r="F4664" t="s">
        <v>30</v>
      </c>
      <c r="G4664" t="s">
        <v>24</v>
      </c>
      <c r="H4664" t="s">
        <v>58</v>
      </c>
      <c r="I4664" s="1">
        <v>409598</v>
      </c>
      <c r="J4664" s="2">
        <f>VLOOKUP(Oliusala[[#This Row],[tegund]],Tegundir!$B$2:$D$19,3,FALSE)*Oliusala[[#This Row],[magn]]/1000</f>
        <v>354.30227000000002</v>
      </c>
      <c r="K4664">
        <v>2013</v>
      </c>
      <c r="L4664" t="s">
        <v>19</v>
      </c>
      <c r="M4664" s="144" t="s">
        <v>59</v>
      </c>
      <c r="O4664" s="144" t="s">
        <v>1998</v>
      </c>
    </row>
    <row r="4665" spans="1:15" x14ac:dyDescent="0.2">
      <c r="A4665" t="s">
        <v>83</v>
      </c>
      <c r="B4665" s="144" t="s">
        <v>107</v>
      </c>
      <c r="C4665">
        <v>415</v>
      </c>
      <c r="D4665" t="str">
        <f>VLOOKUP(Oliusala[[#This Row],[postnumer]],Sveitarfelog[#All],4,FALSE)</f>
        <v>Bolungarvíkurkaupstaður</v>
      </c>
      <c r="E4665" t="str">
        <f>VLOOKUP(Oliusala[[#This Row],[postnumer]],Sveitarfelog[#All],5,FALSE)</f>
        <v>Vestfirðir</v>
      </c>
      <c r="F4665" t="s">
        <v>24</v>
      </c>
      <c r="G4665" t="s">
        <v>24</v>
      </c>
      <c r="H4665" t="s">
        <v>60</v>
      </c>
      <c r="I4665" s="1">
        <v>-90</v>
      </c>
      <c r="J4665" s="2">
        <v>0</v>
      </c>
      <c r="K4665">
        <v>2013</v>
      </c>
      <c r="L4665" t="s">
        <v>18</v>
      </c>
      <c r="M4665" s="144" t="s">
        <v>59</v>
      </c>
    </row>
    <row r="4666" spans="1:15" x14ac:dyDescent="0.2">
      <c r="A4666" t="s">
        <v>83</v>
      </c>
      <c r="B4666" s="144" t="s">
        <v>107</v>
      </c>
      <c r="C4666">
        <v>415</v>
      </c>
      <c r="D4666" t="str">
        <f>VLOOKUP(Oliusala[[#This Row],[postnumer]],Sveitarfelog[#All],4,FALSE)</f>
        <v>Bolungarvíkurkaupstaður</v>
      </c>
      <c r="E4666" t="str">
        <f>VLOOKUP(Oliusala[[#This Row],[postnumer]],Sveitarfelog[#All],5,FALSE)</f>
        <v>Vestfirðir</v>
      </c>
      <c r="F4666" t="s">
        <v>29</v>
      </c>
      <c r="G4666" t="s">
        <v>24</v>
      </c>
      <c r="H4666" t="s">
        <v>60</v>
      </c>
      <c r="I4666" s="1">
        <v>20252</v>
      </c>
      <c r="J4666" s="2">
        <f>VLOOKUP(Oliusala[[#This Row],[tegund]],Tegundir!$B$2:$D$19,3,FALSE)*Oliusala[[#This Row],[magn]]/1000</f>
        <v>17.517979999999998</v>
      </c>
      <c r="K4666">
        <v>2013</v>
      </c>
      <c r="L4666" t="s">
        <v>19</v>
      </c>
      <c r="M4666" s="144" t="s">
        <v>59</v>
      </c>
      <c r="O4666" s="144" t="s">
        <v>1998</v>
      </c>
    </row>
    <row r="4667" spans="1:15" x14ac:dyDescent="0.2">
      <c r="A4667" t="s">
        <v>83</v>
      </c>
      <c r="B4667" s="144" t="s">
        <v>107</v>
      </c>
      <c r="C4667">
        <v>415</v>
      </c>
      <c r="D4667" t="str">
        <f>VLOOKUP(Oliusala[[#This Row],[postnumer]],Sveitarfelog[#All],4,FALSE)</f>
        <v>Bolungarvíkurkaupstaður</v>
      </c>
      <c r="E4667" t="str">
        <f>VLOOKUP(Oliusala[[#This Row],[postnumer]],Sveitarfelog[#All],5,FALSE)</f>
        <v>Vestfirðir</v>
      </c>
      <c r="F4667" t="s">
        <v>30</v>
      </c>
      <c r="G4667" t="s">
        <v>24</v>
      </c>
      <c r="H4667" t="s">
        <v>60</v>
      </c>
      <c r="I4667" s="1">
        <v>839558</v>
      </c>
      <c r="J4667" s="2">
        <f>VLOOKUP(Oliusala[[#This Row],[tegund]],Tegundir!$B$2:$D$19,3,FALSE)*Oliusala[[#This Row],[magn]]/1000</f>
        <v>726.21767</v>
      </c>
      <c r="K4667">
        <v>2013</v>
      </c>
      <c r="L4667" t="s">
        <v>19</v>
      </c>
      <c r="M4667" s="144" t="s">
        <v>59</v>
      </c>
      <c r="O4667" s="144" t="s">
        <v>1998</v>
      </c>
    </row>
    <row r="4668" spans="1:15" x14ac:dyDescent="0.2">
      <c r="A4668" t="s">
        <v>57</v>
      </c>
      <c r="B4668" s="144" t="s">
        <v>107</v>
      </c>
      <c r="C4668">
        <v>415</v>
      </c>
      <c r="D4668" t="str">
        <f>VLOOKUP(Oliusala[[#This Row],[postnumer]],Sveitarfelog[#All],4,FALSE)</f>
        <v>Bolungarvíkurkaupstaður</v>
      </c>
      <c r="E4668" t="str">
        <f>VLOOKUP(Oliusala[[#This Row],[postnumer]],Sveitarfelog[#All],5,FALSE)</f>
        <v>Vestfirðir</v>
      </c>
      <c r="F4668" t="s">
        <v>30</v>
      </c>
      <c r="G4668" t="s">
        <v>24</v>
      </c>
      <c r="H4668" t="s">
        <v>60</v>
      </c>
      <c r="I4668" s="1">
        <v>88537</v>
      </c>
      <c r="J4668" s="2">
        <f>VLOOKUP(Oliusala[[#This Row],[tegund]],Tegundir!$B$2:$D$19,3,FALSE)*Oliusala[[#This Row],[magn]]/1000</f>
        <v>76.584505000000007</v>
      </c>
      <c r="K4668">
        <v>2013</v>
      </c>
      <c r="L4668" t="s">
        <v>19</v>
      </c>
      <c r="M4668" s="144" t="s">
        <v>59</v>
      </c>
      <c r="O4668" s="144" t="s">
        <v>1998</v>
      </c>
    </row>
    <row r="4669" spans="1:15" x14ac:dyDescent="0.2">
      <c r="A4669" t="s">
        <v>63</v>
      </c>
      <c r="B4669" s="144" t="s">
        <v>107</v>
      </c>
      <c r="C4669">
        <v>415</v>
      </c>
      <c r="D4669" t="str">
        <f>VLOOKUP(Oliusala[[#This Row],[postnumer]],Sveitarfelog[#All],4,FALSE)</f>
        <v>Bolungarvíkurkaupstaður</v>
      </c>
      <c r="E4669" t="str">
        <f>VLOOKUP(Oliusala[[#This Row],[postnumer]],Sveitarfelog[#All],5,FALSE)</f>
        <v>Vestfirðir</v>
      </c>
      <c r="F4669" t="s">
        <v>24</v>
      </c>
      <c r="G4669" t="s">
        <v>24</v>
      </c>
      <c r="H4669" t="s">
        <v>58</v>
      </c>
      <c r="I4669" s="1">
        <v>260833</v>
      </c>
      <c r="J4669" s="2">
        <f>VLOOKUP(Oliusala[[#This Row],[tegund]],Tegundir!$B$2:$D$19,3,FALSE)*Oliusala[[#This Row],[magn]]/1000</f>
        <v>225.62054499999999</v>
      </c>
      <c r="K4669">
        <v>2013</v>
      </c>
      <c r="L4669" t="s">
        <v>18</v>
      </c>
      <c r="M4669" s="144" t="s">
        <v>59</v>
      </c>
    </row>
    <row r="4670" spans="1:15" x14ac:dyDescent="0.2">
      <c r="A4670" t="s">
        <v>107</v>
      </c>
      <c r="B4670" s="144" t="s">
        <v>109</v>
      </c>
      <c r="C4670">
        <v>420</v>
      </c>
      <c r="D4670" t="str">
        <f>VLOOKUP(Oliusala[[#This Row],[postnumer]],Sveitarfelog[#All],4,FALSE)</f>
        <v>Súðavíkurhreppur</v>
      </c>
      <c r="E4670" t="str">
        <f>VLOOKUP(Oliusala[[#This Row],[postnumer]],Sveitarfelog[#All],5,FALSE)</f>
        <v>Vestfirðir</v>
      </c>
      <c r="F4670" t="s">
        <v>25</v>
      </c>
      <c r="G4670" t="s">
        <v>24</v>
      </c>
      <c r="H4670" t="s">
        <v>60</v>
      </c>
      <c r="I4670" s="1">
        <v>17144</v>
      </c>
      <c r="J4670" s="2">
        <f>VLOOKUP(Oliusala[[#This Row],[tegund]],Tegundir!$B$2:$D$19,3,FALSE)*Oliusala[[#This Row],[magn]]/1000</f>
        <v>14.829559999999999</v>
      </c>
      <c r="K4670">
        <v>2013</v>
      </c>
      <c r="L4670" t="s">
        <v>19</v>
      </c>
      <c r="M4670" s="144" t="s">
        <v>59</v>
      </c>
      <c r="O4670" s="144" t="s">
        <v>1997</v>
      </c>
    </row>
    <row r="4671" spans="1:15" x14ac:dyDescent="0.2">
      <c r="A4671" t="s">
        <v>107</v>
      </c>
      <c r="B4671" s="144" t="s">
        <v>110</v>
      </c>
      <c r="C4671">
        <v>420</v>
      </c>
      <c r="D4671" t="str">
        <f>VLOOKUP(Oliusala[[#This Row],[postnumer]],Sveitarfelog[#All],4,FALSE)</f>
        <v>Súðavíkurhreppur</v>
      </c>
      <c r="E4671" t="str">
        <f>VLOOKUP(Oliusala[[#This Row],[postnumer]],Sveitarfelog[#All],5,FALSE)</f>
        <v>Vestfirðir</v>
      </c>
      <c r="F4671" t="s">
        <v>25</v>
      </c>
      <c r="G4671" t="s">
        <v>24</v>
      </c>
      <c r="H4671" t="s">
        <v>60</v>
      </c>
      <c r="I4671" s="1">
        <v>75830</v>
      </c>
      <c r="J4671" s="2">
        <f>VLOOKUP(Oliusala[[#This Row],[tegund]],Tegundir!$B$2:$D$19,3,FALSE)*Oliusala[[#This Row],[magn]]/1000</f>
        <v>65.592950000000002</v>
      </c>
      <c r="K4671">
        <v>2013</v>
      </c>
      <c r="L4671" t="s">
        <v>1955</v>
      </c>
      <c r="M4671" s="144" t="s">
        <v>59</v>
      </c>
    </row>
    <row r="4672" spans="1:15" x14ac:dyDescent="0.2">
      <c r="A4672" t="s">
        <v>83</v>
      </c>
      <c r="B4672" s="144" t="s">
        <v>110</v>
      </c>
      <c r="C4672">
        <v>420</v>
      </c>
      <c r="D4672" t="str">
        <f>VLOOKUP(Oliusala[[#This Row],[postnumer]],Sveitarfelog[#All],4,FALSE)</f>
        <v>Súðavíkurhreppur</v>
      </c>
      <c r="E4672" t="str">
        <f>VLOOKUP(Oliusala[[#This Row],[postnumer]],Sveitarfelog[#All],5,FALSE)</f>
        <v>Vestfirðir</v>
      </c>
      <c r="F4672" t="s">
        <v>25</v>
      </c>
      <c r="G4672" t="s">
        <v>24</v>
      </c>
      <c r="H4672" t="s">
        <v>60</v>
      </c>
      <c r="I4672" s="1">
        <v>295</v>
      </c>
      <c r="J4672" s="2">
        <f>VLOOKUP(Oliusala[[#This Row],[tegund]],Tegundir!$B$2:$D$19,3,FALSE)*Oliusala[[#This Row],[magn]]/1000</f>
        <v>0.25517499999999999</v>
      </c>
      <c r="K4672">
        <v>2013</v>
      </c>
      <c r="L4672" t="s">
        <v>1955</v>
      </c>
      <c r="M4672" s="144" t="s">
        <v>59</v>
      </c>
    </row>
    <row r="4673" spans="1:15" x14ac:dyDescent="0.2">
      <c r="A4673" t="s">
        <v>57</v>
      </c>
      <c r="B4673" s="144" t="s">
        <v>109</v>
      </c>
      <c r="C4673">
        <v>420</v>
      </c>
      <c r="D4673" t="str">
        <f>VLOOKUP(Oliusala[[#This Row],[postnumer]],Sveitarfelog[#All],4,FALSE)</f>
        <v>Súðavíkurhreppur</v>
      </c>
      <c r="E4673" t="str">
        <f>VLOOKUP(Oliusala[[#This Row],[postnumer]],Sveitarfelog[#All],5,FALSE)</f>
        <v>Vestfirðir</v>
      </c>
      <c r="F4673" t="s">
        <v>25</v>
      </c>
      <c r="G4673" t="s">
        <v>24</v>
      </c>
      <c r="H4673" t="s">
        <v>60</v>
      </c>
      <c r="I4673" s="1">
        <v>20275</v>
      </c>
      <c r="J4673" s="2">
        <f>VLOOKUP(Oliusala[[#This Row],[tegund]],Tegundir!$B$2:$D$19,3,FALSE)*Oliusala[[#This Row],[magn]]/1000</f>
        <v>17.537875</v>
      </c>
      <c r="K4673">
        <v>2013</v>
      </c>
      <c r="L4673" t="s">
        <v>19</v>
      </c>
      <c r="M4673" s="144" t="s">
        <v>59</v>
      </c>
      <c r="O4673" s="144" t="s">
        <v>1997</v>
      </c>
    </row>
    <row r="4674" spans="1:15" x14ac:dyDescent="0.2">
      <c r="A4674" t="s">
        <v>57</v>
      </c>
      <c r="B4674" s="144" t="s">
        <v>110</v>
      </c>
      <c r="C4674">
        <v>420</v>
      </c>
      <c r="D4674" t="str">
        <f>VLOOKUP(Oliusala[[#This Row],[postnumer]],Sveitarfelog[#All],4,FALSE)</f>
        <v>Súðavíkurhreppur</v>
      </c>
      <c r="E4674" t="str">
        <f>VLOOKUP(Oliusala[[#This Row],[postnumer]],Sveitarfelog[#All],5,FALSE)</f>
        <v>Vestfirðir</v>
      </c>
      <c r="F4674" t="s">
        <v>25</v>
      </c>
      <c r="G4674" t="s">
        <v>24</v>
      </c>
      <c r="H4674" t="s">
        <v>60</v>
      </c>
      <c r="I4674" s="1">
        <v>5936</v>
      </c>
      <c r="J4674" s="2">
        <f>VLOOKUP(Oliusala[[#This Row],[tegund]],Tegundir!$B$2:$D$19,3,FALSE)*Oliusala[[#This Row],[magn]]/1000</f>
        <v>5.1346400000000001</v>
      </c>
      <c r="K4674">
        <v>2013</v>
      </c>
      <c r="L4674" t="s">
        <v>19</v>
      </c>
      <c r="M4674" s="144" t="s">
        <v>59</v>
      </c>
      <c r="O4674" s="144" t="s">
        <v>1997</v>
      </c>
    </row>
    <row r="4675" spans="1:15" x14ac:dyDescent="0.2">
      <c r="A4675" t="s">
        <v>107</v>
      </c>
      <c r="B4675" s="144" t="s">
        <v>110</v>
      </c>
      <c r="C4675">
        <v>420</v>
      </c>
      <c r="D4675" t="str">
        <f>VLOOKUP(Oliusala[[#This Row],[postnumer]],Sveitarfelog[#All],4,FALSE)</f>
        <v>Súðavíkurhreppur</v>
      </c>
      <c r="E4675" t="str">
        <f>VLOOKUP(Oliusala[[#This Row],[postnumer]],Sveitarfelog[#All],5,FALSE)</f>
        <v>Vestfirðir</v>
      </c>
      <c r="F4675" t="s">
        <v>29</v>
      </c>
      <c r="G4675" t="s">
        <v>24</v>
      </c>
      <c r="H4675" t="s">
        <v>60</v>
      </c>
      <c r="I4675" s="1">
        <v>20626</v>
      </c>
      <c r="J4675" s="2">
        <f>VLOOKUP(Oliusala[[#This Row],[tegund]],Tegundir!$B$2:$D$19,3,FALSE)*Oliusala[[#This Row],[magn]]/1000</f>
        <v>17.84149</v>
      </c>
      <c r="K4675">
        <v>2013</v>
      </c>
      <c r="L4675" t="s">
        <v>19</v>
      </c>
      <c r="M4675" s="144" t="s">
        <v>59</v>
      </c>
      <c r="O4675" s="144" t="s">
        <v>1998</v>
      </c>
    </row>
    <row r="4676" spans="1:15" x14ac:dyDescent="0.2">
      <c r="A4676" t="s">
        <v>107</v>
      </c>
      <c r="B4676" s="144" t="s">
        <v>110</v>
      </c>
      <c r="C4676">
        <v>420</v>
      </c>
      <c r="D4676" t="str">
        <f>VLOOKUP(Oliusala[[#This Row],[postnumer]],Sveitarfelog[#All],4,FALSE)</f>
        <v>Súðavíkurhreppur</v>
      </c>
      <c r="E4676" t="str">
        <f>VLOOKUP(Oliusala[[#This Row],[postnumer]],Sveitarfelog[#All],5,FALSE)</f>
        <v>Vestfirðir</v>
      </c>
      <c r="F4676" t="s">
        <v>30</v>
      </c>
      <c r="G4676" t="s">
        <v>24</v>
      </c>
      <c r="H4676" t="s">
        <v>60</v>
      </c>
      <c r="I4676" s="1">
        <v>158293</v>
      </c>
      <c r="J4676" s="2">
        <f>VLOOKUP(Oliusala[[#This Row],[tegund]],Tegundir!$B$2:$D$19,3,FALSE)*Oliusala[[#This Row],[magn]]/1000</f>
        <v>136.92344500000002</v>
      </c>
      <c r="K4676">
        <v>2013</v>
      </c>
      <c r="L4676" t="s">
        <v>19</v>
      </c>
      <c r="M4676" s="144" t="s">
        <v>59</v>
      </c>
      <c r="O4676" s="144" t="s">
        <v>1998</v>
      </c>
    </row>
    <row r="4677" spans="1:15" x14ac:dyDescent="0.2">
      <c r="A4677" t="s">
        <v>83</v>
      </c>
      <c r="B4677" s="144" t="s">
        <v>110</v>
      </c>
      <c r="C4677">
        <v>420</v>
      </c>
      <c r="D4677" t="str">
        <f>VLOOKUP(Oliusala[[#This Row],[postnumer]],Sveitarfelog[#All],4,FALSE)</f>
        <v>Súðavíkurhreppur</v>
      </c>
      <c r="E4677" t="str">
        <f>VLOOKUP(Oliusala[[#This Row],[postnumer]],Sveitarfelog[#All],5,FALSE)</f>
        <v>Vestfirðir</v>
      </c>
      <c r="F4677" t="s">
        <v>29</v>
      </c>
      <c r="G4677" t="s">
        <v>24</v>
      </c>
      <c r="H4677" t="s">
        <v>60</v>
      </c>
      <c r="I4677" s="1">
        <v>1722</v>
      </c>
      <c r="J4677" s="2">
        <f>VLOOKUP(Oliusala[[#This Row],[tegund]],Tegundir!$B$2:$D$19,3,FALSE)*Oliusala[[#This Row],[magn]]/1000</f>
        <v>1.48953</v>
      </c>
      <c r="K4677">
        <v>2013</v>
      </c>
      <c r="L4677" t="s">
        <v>19</v>
      </c>
      <c r="M4677" s="144" t="s">
        <v>59</v>
      </c>
      <c r="O4677" s="144" t="s">
        <v>1998</v>
      </c>
    </row>
    <row r="4678" spans="1:15" x14ac:dyDescent="0.2">
      <c r="A4678" t="s">
        <v>83</v>
      </c>
      <c r="B4678" s="144" t="s">
        <v>110</v>
      </c>
      <c r="C4678">
        <v>420</v>
      </c>
      <c r="D4678" t="str">
        <f>VLOOKUP(Oliusala[[#This Row],[postnumer]],Sveitarfelog[#All],4,FALSE)</f>
        <v>Súðavíkurhreppur</v>
      </c>
      <c r="E4678" t="str">
        <f>VLOOKUP(Oliusala[[#This Row],[postnumer]],Sveitarfelog[#All],5,FALSE)</f>
        <v>Vestfirðir</v>
      </c>
      <c r="F4678" t="s">
        <v>30</v>
      </c>
      <c r="G4678" t="s">
        <v>24</v>
      </c>
      <c r="H4678" t="s">
        <v>60</v>
      </c>
      <c r="I4678" s="1">
        <v>4973</v>
      </c>
      <c r="J4678" s="2">
        <f>VLOOKUP(Oliusala[[#This Row],[tegund]],Tegundir!$B$2:$D$19,3,FALSE)*Oliusala[[#This Row],[magn]]/1000</f>
        <v>4.3016449999999997</v>
      </c>
      <c r="K4678">
        <v>2013</v>
      </c>
      <c r="L4678" t="s">
        <v>19</v>
      </c>
      <c r="M4678" s="144" t="s">
        <v>59</v>
      </c>
      <c r="O4678" s="144" t="s">
        <v>1998</v>
      </c>
    </row>
    <row r="4679" spans="1:15" x14ac:dyDescent="0.2">
      <c r="A4679" t="s">
        <v>57</v>
      </c>
      <c r="B4679" s="144" t="s">
        <v>109</v>
      </c>
      <c r="C4679">
        <v>420</v>
      </c>
      <c r="D4679" t="str">
        <f>VLOOKUP(Oliusala[[#This Row],[postnumer]],Sveitarfelog[#All],4,FALSE)</f>
        <v>Súðavíkurhreppur</v>
      </c>
      <c r="E4679" t="str">
        <f>VLOOKUP(Oliusala[[#This Row],[postnumer]],Sveitarfelog[#All],5,FALSE)</f>
        <v>Vestfirðir</v>
      </c>
      <c r="F4679" t="s">
        <v>24</v>
      </c>
      <c r="G4679" t="s">
        <v>24</v>
      </c>
      <c r="H4679" t="s">
        <v>58</v>
      </c>
      <c r="I4679" s="1">
        <v>4375</v>
      </c>
      <c r="J4679" s="2">
        <f>VLOOKUP(Oliusala[[#This Row],[tegund]],Tegundir!$B$2:$D$19,3,FALSE)*Oliusala[[#This Row],[magn]]/1000</f>
        <v>3.7843749999999998</v>
      </c>
      <c r="K4679">
        <v>2013</v>
      </c>
      <c r="L4679" t="s">
        <v>18</v>
      </c>
      <c r="M4679" s="144" t="s">
        <v>59</v>
      </c>
    </row>
    <row r="4680" spans="1:15" x14ac:dyDescent="0.2">
      <c r="A4680" t="s">
        <v>57</v>
      </c>
      <c r="B4680" s="144" t="s">
        <v>109</v>
      </c>
      <c r="C4680">
        <v>420</v>
      </c>
      <c r="D4680" t="str">
        <f>VLOOKUP(Oliusala[[#This Row],[postnumer]],Sveitarfelog[#All],4,FALSE)</f>
        <v>Súðavíkurhreppur</v>
      </c>
      <c r="E4680" t="str">
        <f>VLOOKUP(Oliusala[[#This Row],[postnumer]],Sveitarfelog[#All],5,FALSE)</f>
        <v>Vestfirðir</v>
      </c>
      <c r="F4680" t="s">
        <v>24</v>
      </c>
      <c r="G4680" t="s">
        <v>24</v>
      </c>
      <c r="H4680" t="s">
        <v>60</v>
      </c>
      <c r="I4680" s="1">
        <v>2793</v>
      </c>
      <c r="J4680" s="2">
        <f>VLOOKUP(Oliusala[[#This Row],[tegund]],Tegundir!$B$2:$D$19,3,FALSE)*Oliusala[[#This Row],[magn]]/1000</f>
        <v>2.4159450000000002</v>
      </c>
      <c r="K4680">
        <v>2013</v>
      </c>
      <c r="L4680" t="s">
        <v>18</v>
      </c>
      <c r="M4680" s="144" t="s">
        <v>59</v>
      </c>
    </row>
    <row r="4681" spans="1:15" x14ac:dyDescent="0.2">
      <c r="A4681" t="s">
        <v>57</v>
      </c>
      <c r="B4681" s="144" t="s">
        <v>110</v>
      </c>
      <c r="C4681">
        <v>420</v>
      </c>
      <c r="D4681" t="str">
        <f>VLOOKUP(Oliusala[[#This Row],[postnumer]],Sveitarfelog[#All],4,FALSE)</f>
        <v>Súðavíkurhreppur</v>
      </c>
      <c r="E4681" t="str">
        <f>VLOOKUP(Oliusala[[#This Row],[postnumer]],Sveitarfelog[#All],5,FALSE)</f>
        <v>Vestfirðir</v>
      </c>
      <c r="F4681" t="s">
        <v>24</v>
      </c>
      <c r="G4681" t="s">
        <v>24</v>
      </c>
      <c r="H4681" t="s">
        <v>60</v>
      </c>
      <c r="I4681" s="1">
        <v>1028</v>
      </c>
      <c r="J4681" s="2">
        <f>VLOOKUP(Oliusala[[#This Row],[tegund]],Tegundir!$B$2:$D$19,3,FALSE)*Oliusala[[#This Row],[magn]]/1000</f>
        <v>0.88922000000000001</v>
      </c>
      <c r="K4681">
        <v>2013</v>
      </c>
      <c r="L4681" t="s">
        <v>18</v>
      </c>
      <c r="M4681" s="144" t="s">
        <v>59</v>
      </c>
    </row>
    <row r="4682" spans="1:15" x14ac:dyDescent="0.2">
      <c r="A4682" t="s">
        <v>57</v>
      </c>
      <c r="B4682" s="144" t="s">
        <v>110</v>
      </c>
      <c r="C4682">
        <v>420</v>
      </c>
      <c r="D4682" t="str">
        <f>VLOOKUP(Oliusala[[#This Row],[postnumer]],Sveitarfelog[#All],4,FALSE)</f>
        <v>Súðavíkurhreppur</v>
      </c>
      <c r="E4682" t="str">
        <f>VLOOKUP(Oliusala[[#This Row],[postnumer]],Sveitarfelog[#All],5,FALSE)</f>
        <v>Vestfirðir</v>
      </c>
      <c r="F4682" t="s">
        <v>30</v>
      </c>
      <c r="G4682" t="s">
        <v>24</v>
      </c>
      <c r="H4682" t="s">
        <v>60</v>
      </c>
      <c r="I4682" s="1">
        <v>8402</v>
      </c>
      <c r="J4682" s="2">
        <f>VLOOKUP(Oliusala[[#This Row],[tegund]],Tegundir!$B$2:$D$19,3,FALSE)*Oliusala[[#This Row],[magn]]/1000</f>
        <v>7.2677299999999994</v>
      </c>
      <c r="K4682">
        <v>2013</v>
      </c>
      <c r="L4682" t="s">
        <v>19</v>
      </c>
      <c r="M4682" s="144" t="s">
        <v>59</v>
      </c>
      <c r="O4682" s="144" t="s">
        <v>1998</v>
      </c>
    </row>
    <row r="4683" spans="1:15" x14ac:dyDescent="0.2">
      <c r="A4683" t="s">
        <v>63</v>
      </c>
      <c r="B4683" s="144" t="s">
        <v>109</v>
      </c>
      <c r="C4683">
        <v>420</v>
      </c>
      <c r="D4683" t="str">
        <f>VLOOKUP(Oliusala[[#This Row],[postnumer]],Sveitarfelog[#All],4,FALSE)</f>
        <v>Súðavíkurhreppur</v>
      </c>
      <c r="E4683" t="str">
        <f>VLOOKUP(Oliusala[[#This Row],[postnumer]],Sveitarfelog[#All],5,FALSE)</f>
        <v>Vestfirðir</v>
      </c>
      <c r="F4683" t="s">
        <v>24</v>
      </c>
      <c r="G4683" t="s">
        <v>24</v>
      </c>
      <c r="H4683" t="s">
        <v>58</v>
      </c>
      <c r="I4683" s="1">
        <v>54336</v>
      </c>
      <c r="J4683" s="2">
        <f>VLOOKUP(Oliusala[[#This Row],[tegund]],Tegundir!$B$2:$D$19,3,FALSE)*Oliusala[[#This Row],[magn]]/1000</f>
        <v>47.000639999999997</v>
      </c>
      <c r="K4683">
        <v>2013</v>
      </c>
      <c r="L4683" t="s">
        <v>18</v>
      </c>
      <c r="M4683" s="144" t="s">
        <v>59</v>
      </c>
    </row>
    <row r="4684" spans="1:15" x14ac:dyDescent="0.2">
      <c r="A4684" t="s">
        <v>63</v>
      </c>
      <c r="B4684" s="144" t="s">
        <v>110</v>
      </c>
      <c r="C4684">
        <v>420</v>
      </c>
      <c r="D4684" t="str">
        <f>VLOOKUP(Oliusala[[#This Row],[postnumer]],Sveitarfelog[#All],4,FALSE)</f>
        <v>Súðavíkurhreppur</v>
      </c>
      <c r="E4684" t="str">
        <f>VLOOKUP(Oliusala[[#This Row],[postnumer]],Sveitarfelog[#All],5,FALSE)</f>
        <v>Vestfirðir</v>
      </c>
      <c r="F4684" t="s">
        <v>24</v>
      </c>
      <c r="G4684" t="s">
        <v>24</v>
      </c>
      <c r="H4684" t="s">
        <v>58</v>
      </c>
      <c r="I4684" s="1">
        <v>100449</v>
      </c>
      <c r="J4684" s="2">
        <f>VLOOKUP(Oliusala[[#This Row],[tegund]],Tegundir!$B$2:$D$19,3,FALSE)*Oliusala[[#This Row],[magn]]/1000</f>
        <v>86.888385</v>
      </c>
      <c r="K4684">
        <v>2013</v>
      </c>
      <c r="L4684" t="s">
        <v>18</v>
      </c>
      <c r="M4684" s="144" t="s">
        <v>59</v>
      </c>
    </row>
    <row r="4685" spans="1:15" x14ac:dyDescent="0.2">
      <c r="A4685" t="s">
        <v>57</v>
      </c>
      <c r="B4685" s="144" t="s">
        <v>72</v>
      </c>
      <c r="C4685">
        <v>190</v>
      </c>
      <c r="D4685" t="str">
        <f>VLOOKUP(Oliusala[[#This Row],[postnumer]],Sveitarfelog[#All],4,FALSE)</f>
        <v>Sveitarfélagið Vogar</v>
      </c>
      <c r="E4685" t="str">
        <f>VLOOKUP(Oliusala[[#This Row],[postnumer]],Sveitarfelog[#All],5,FALSE)</f>
        <v>Suðurnes</v>
      </c>
      <c r="F4685" t="s">
        <v>25</v>
      </c>
      <c r="G4685" t="s">
        <v>24</v>
      </c>
      <c r="H4685" t="s">
        <v>60</v>
      </c>
      <c r="I4685" s="1">
        <v>23000</v>
      </c>
      <c r="J4685" s="2">
        <f>VLOOKUP(Oliusala[[#This Row],[tegund]],Tegundir!$B$2:$D$19,3,FALSE)*Oliusala[[#This Row],[magn]]/1000</f>
        <v>19.895</v>
      </c>
      <c r="K4685">
        <v>2013</v>
      </c>
      <c r="L4685" t="s">
        <v>1955</v>
      </c>
      <c r="M4685" s="144" t="s">
        <v>59</v>
      </c>
      <c r="N4685" s="144" t="s">
        <v>1939</v>
      </c>
    </row>
    <row r="4686" spans="1:15" x14ac:dyDescent="0.2">
      <c r="A4686" t="s">
        <v>57</v>
      </c>
      <c r="B4686" s="144" t="s">
        <v>72</v>
      </c>
      <c r="C4686">
        <v>190</v>
      </c>
      <c r="D4686" t="str">
        <f>VLOOKUP(Oliusala[[#This Row],[postnumer]],Sveitarfelog[#All],4,FALSE)</f>
        <v>Sveitarfélagið Vogar</v>
      </c>
      <c r="E4686" t="str">
        <f>VLOOKUP(Oliusala[[#This Row],[postnumer]],Sveitarfelog[#All],5,FALSE)</f>
        <v>Suðurnes</v>
      </c>
      <c r="F4686" t="s">
        <v>25</v>
      </c>
      <c r="G4686" t="s">
        <v>24</v>
      </c>
      <c r="H4686" t="s">
        <v>60</v>
      </c>
      <c r="I4686" s="1">
        <v>22929</v>
      </c>
      <c r="J4686" s="2">
        <f>VLOOKUP(Oliusala[[#This Row],[tegund]],Tegundir!$B$2:$D$19,3,FALSE)*Oliusala[[#This Row],[magn]]/1000</f>
        <v>19.833584999999999</v>
      </c>
      <c r="K4686">
        <v>2013</v>
      </c>
      <c r="L4686" t="s">
        <v>19</v>
      </c>
      <c r="M4686" s="144" t="s">
        <v>59</v>
      </c>
      <c r="N4686" s="144" t="s">
        <v>1939</v>
      </c>
      <c r="O4686" s="144" t="s">
        <v>1997</v>
      </c>
    </row>
    <row r="4687" spans="1:15" x14ac:dyDescent="0.2">
      <c r="A4687" t="s">
        <v>107</v>
      </c>
      <c r="B4687" s="144" t="s">
        <v>112</v>
      </c>
      <c r="C4687">
        <v>425</v>
      </c>
      <c r="D4687" t="str">
        <f>VLOOKUP(Oliusala[[#This Row],[postnumer]],Sveitarfelog[#All],4,FALSE)</f>
        <v>Ísafjarðarbær</v>
      </c>
      <c r="E4687" t="str">
        <f>VLOOKUP(Oliusala[[#This Row],[postnumer]],Sveitarfelog[#All],5,FALSE)</f>
        <v>Vestfirðir</v>
      </c>
      <c r="F4687" t="s">
        <v>30</v>
      </c>
      <c r="G4687" t="s">
        <v>24</v>
      </c>
      <c r="H4687" t="s">
        <v>60</v>
      </c>
      <c r="I4687" s="1">
        <v>39626</v>
      </c>
      <c r="J4687" s="2">
        <f>VLOOKUP(Oliusala[[#This Row],[tegund]],Tegundir!$B$2:$D$19,3,FALSE)*Oliusala[[#This Row],[magn]]/1000</f>
        <v>34.276489999999995</v>
      </c>
      <c r="K4687">
        <v>2013</v>
      </c>
      <c r="L4687" t="s">
        <v>19</v>
      </c>
      <c r="M4687" s="144" t="s">
        <v>59</v>
      </c>
      <c r="O4687" s="144" t="s">
        <v>1998</v>
      </c>
    </row>
    <row r="4688" spans="1:15" x14ac:dyDescent="0.2">
      <c r="A4688" t="s">
        <v>83</v>
      </c>
      <c r="B4688" s="144" t="s">
        <v>112</v>
      </c>
      <c r="C4688">
        <v>425</v>
      </c>
      <c r="D4688" t="str">
        <f>VLOOKUP(Oliusala[[#This Row],[postnumer]],Sveitarfelog[#All],4,FALSE)</f>
        <v>Ísafjarðarbær</v>
      </c>
      <c r="E4688" t="str">
        <f>VLOOKUP(Oliusala[[#This Row],[postnumer]],Sveitarfelog[#All],5,FALSE)</f>
        <v>Vestfirðir</v>
      </c>
      <c r="F4688" t="s">
        <v>24</v>
      </c>
      <c r="G4688" t="s">
        <v>24</v>
      </c>
      <c r="H4688" t="s">
        <v>60</v>
      </c>
      <c r="I4688" s="1">
        <v>2883</v>
      </c>
      <c r="J4688" s="2">
        <f>VLOOKUP(Oliusala[[#This Row],[tegund]],Tegundir!$B$2:$D$19,3,FALSE)*Oliusala[[#This Row],[magn]]/1000</f>
        <v>2.493795</v>
      </c>
      <c r="K4688">
        <v>2013</v>
      </c>
      <c r="L4688" t="s">
        <v>18</v>
      </c>
      <c r="M4688" s="144" t="s">
        <v>59</v>
      </c>
    </row>
    <row r="4689" spans="1:15" x14ac:dyDescent="0.2">
      <c r="A4689" t="s">
        <v>83</v>
      </c>
      <c r="B4689" s="144" t="s">
        <v>112</v>
      </c>
      <c r="C4689">
        <v>425</v>
      </c>
      <c r="D4689" t="str">
        <f>VLOOKUP(Oliusala[[#This Row],[postnumer]],Sveitarfelog[#All],4,FALSE)</f>
        <v>Ísafjarðarbær</v>
      </c>
      <c r="E4689" t="str">
        <f>VLOOKUP(Oliusala[[#This Row],[postnumer]],Sveitarfelog[#All],5,FALSE)</f>
        <v>Vestfirðir</v>
      </c>
      <c r="F4689" t="s">
        <v>30</v>
      </c>
      <c r="G4689" t="s">
        <v>24</v>
      </c>
      <c r="H4689" t="s">
        <v>60</v>
      </c>
      <c r="I4689" s="1">
        <v>26376</v>
      </c>
      <c r="J4689" s="2">
        <f>VLOOKUP(Oliusala[[#This Row],[tegund]],Tegundir!$B$2:$D$19,3,FALSE)*Oliusala[[#This Row],[magn]]/1000</f>
        <v>22.815239999999999</v>
      </c>
      <c r="K4689">
        <v>2013</v>
      </c>
      <c r="L4689" t="s">
        <v>19</v>
      </c>
      <c r="M4689" s="144" t="s">
        <v>59</v>
      </c>
      <c r="O4689" s="144" t="s">
        <v>1998</v>
      </c>
    </row>
    <row r="4690" spans="1:15" x14ac:dyDescent="0.2">
      <c r="A4690" t="s">
        <v>57</v>
      </c>
      <c r="B4690" s="144" t="s">
        <v>112</v>
      </c>
      <c r="C4690">
        <v>425</v>
      </c>
      <c r="D4690" t="str">
        <f>VLOOKUP(Oliusala[[#This Row],[postnumer]],Sveitarfelog[#All],4,FALSE)</f>
        <v>Ísafjarðarbær</v>
      </c>
      <c r="E4690" t="str">
        <f>VLOOKUP(Oliusala[[#This Row],[postnumer]],Sveitarfelog[#All],5,FALSE)</f>
        <v>Vestfirðir</v>
      </c>
      <c r="F4690" t="s">
        <v>24</v>
      </c>
      <c r="G4690" t="s">
        <v>24</v>
      </c>
      <c r="H4690" t="s">
        <v>58</v>
      </c>
      <c r="I4690" s="1">
        <v>3686</v>
      </c>
      <c r="J4690" s="2">
        <f>VLOOKUP(Oliusala[[#This Row],[tegund]],Tegundir!$B$2:$D$19,3,FALSE)*Oliusala[[#This Row],[magn]]/1000</f>
        <v>3.1883900000000001</v>
      </c>
      <c r="K4690">
        <v>2013</v>
      </c>
      <c r="L4690" t="s">
        <v>18</v>
      </c>
      <c r="M4690" s="144" t="s">
        <v>59</v>
      </c>
    </row>
    <row r="4691" spans="1:15" x14ac:dyDescent="0.2">
      <c r="A4691" t="s">
        <v>57</v>
      </c>
      <c r="B4691" s="144" t="s">
        <v>112</v>
      </c>
      <c r="C4691">
        <v>425</v>
      </c>
      <c r="D4691" t="str">
        <f>VLOOKUP(Oliusala[[#This Row],[postnumer]],Sveitarfelog[#All],4,FALSE)</f>
        <v>Ísafjarðarbær</v>
      </c>
      <c r="E4691" t="str">
        <f>VLOOKUP(Oliusala[[#This Row],[postnumer]],Sveitarfelog[#All],5,FALSE)</f>
        <v>Vestfirðir</v>
      </c>
      <c r="F4691" t="s">
        <v>24</v>
      </c>
      <c r="G4691" t="s">
        <v>24</v>
      </c>
      <c r="H4691" t="s">
        <v>60</v>
      </c>
      <c r="I4691" s="1">
        <v>2153</v>
      </c>
      <c r="J4691" s="2">
        <f>VLOOKUP(Oliusala[[#This Row],[tegund]],Tegundir!$B$2:$D$19,3,FALSE)*Oliusala[[#This Row],[magn]]/1000</f>
        <v>1.8623449999999999</v>
      </c>
      <c r="K4691">
        <v>2013</v>
      </c>
      <c r="L4691" t="s">
        <v>18</v>
      </c>
      <c r="M4691" s="144" t="s">
        <v>59</v>
      </c>
    </row>
    <row r="4692" spans="1:15" x14ac:dyDescent="0.2">
      <c r="A4692" t="s">
        <v>57</v>
      </c>
      <c r="B4692" s="144" t="s">
        <v>112</v>
      </c>
      <c r="C4692">
        <v>425</v>
      </c>
      <c r="D4692" t="str">
        <f>VLOOKUP(Oliusala[[#This Row],[postnumer]],Sveitarfelog[#All],4,FALSE)</f>
        <v>Ísafjarðarbær</v>
      </c>
      <c r="E4692" t="str">
        <f>VLOOKUP(Oliusala[[#This Row],[postnumer]],Sveitarfelog[#All],5,FALSE)</f>
        <v>Vestfirðir</v>
      </c>
      <c r="F4692" t="s">
        <v>30</v>
      </c>
      <c r="G4692" t="s">
        <v>24</v>
      </c>
      <c r="H4692" t="s">
        <v>60</v>
      </c>
      <c r="I4692" s="1">
        <v>16526</v>
      </c>
      <c r="J4692" s="2">
        <f>VLOOKUP(Oliusala[[#This Row],[tegund]],Tegundir!$B$2:$D$19,3,FALSE)*Oliusala[[#This Row],[magn]]/1000</f>
        <v>14.29499</v>
      </c>
      <c r="K4692">
        <v>2013</v>
      </c>
      <c r="L4692" t="s">
        <v>19</v>
      </c>
      <c r="M4692" s="144" t="s">
        <v>59</v>
      </c>
      <c r="O4692" s="144" t="s">
        <v>1998</v>
      </c>
    </row>
    <row r="4693" spans="1:15" x14ac:dyDescent="0.2">
      <c r="A4693" t="s">
        <v>63</v>
      </c>
      <c r="B4693" s="144" t="s">
        <v>112</v>
      </c>
      <c r="C4693">
        <v>425</v>
      </c>
      <c r="D4693" t="str">
        <f>VLOOKUP(Oliusala[[#This Row],[postnumer]],Sveitarfelog[#All],4,FALSE)</f>
        <v>Ísafjarðarbær</v>
      </c>
      <c r="E4693" t="str">
        <f>VLOOKUP(Oliusala[[#This Row],[postnumer]],Sveitarfelog[#All],5,FALSE)</f>
        <v>Vestfirðir</v>
      </c>
      <c r="F4693" t="s">
        <v>24</v>
      </c>
      <c r="G4693" t="s">
        <v>24</v>
      </c>
      <c r="H4693" t="s">
        <v>58</v>
      </c>
      <c r="I4693" s="1">
        <v>36221</v>
      </c>
      <c r="J4693" s="2">
        <f>VLOOKUP(Oliusala[[#This Row],[tegund]],Tegundir!$B$2:$D$19,3,FALSE)*Oliusala[[#This Row],[magn]]/1000</f>
        <v>31.331165000000002</v>
      </c>
      <c r="K4693">
        <v>2013</v>
      </c>
      <c r="L4693" t="s">
        <v>18</v>
      </c>
      <c r="M4693" s="144" t="s">
        <v>59</v>
      </c>
    </row>
    <row r="4694" spans="1:15" x14ac:dyDescent="0.2">
      <c r="A4694" t="s">
        <v>107</v>
      </c>
      <c r="B4694" s="144" t="s">
        <v>113</v>
      </c>
      <c r="C4694">
        <v>430</v>
      </c>
      <c r="D4694" t="str">
        <f>VLOOKUP(Oliusala[[#This Row],[postnumer]],Sveitarfelog[#All],4,FALSE)</f>
        <v>Ísafjarðarbær</v>
      </c>
      <c r="E4694" t="str">
        <f>VLOOKUP(Oliusala[[#This Row],[postnumer]],Sveitarfelog[#All],5,FALSE)</f>
        <v>Vestfirðir</v>
      </c>
      <c r="F4694" t="s">
        <v>30</v>
      </c>
      <c r="G4694" t="s">
        <v>24</v>
      </c>
      <c r="H4694" t="s">
        <v>60</v>
      </c>
      <c r="I4694" s="1">
        <v>30631</v>
      </c>
      <c r="J4694" s="2">
        <f>VLOOKUP(Oliusala[[#This Row],[tegund]],Tegundir!$B$2:$D$19,3,FALSE)*Oliusala[[#This Row],[magn]]/1000</f>
        <v>26.495815</v>
      </c>
      <c r="K4694">
        <v>2013</v>
      </c>
      <c r="L4694" t="s">
        <v>19</v>
      </c>
      <c r="M4694" s="144" t="s">
        <v>59</v>
      </c>
      <c r="O4694" s="144" t="s">
        <v>1998</v>
      </c>
    </row>
    <row r="4695" spans="1:15" x14ac:dyDescent="0.2">
      <c r="A4695" t="s">
        <v>57</v>
      </c>
      <c r="B4695" s="144" t="s">
        <v>113</v>
      </c>
      <c r="C4695">
        <v>430</v>
      </c>
      <c r="D4695" t="str">
        <f>VLOOKUP(Oliusala[[#This Row],[postnumer]],Sveitarfelog[#All],4,FALSE)</f>
        <v>Ísafjarðarbær</v>
      </c>
      <c r="E4695" t="str">
        <f>VLOOKUP(Oliusala[[#This Row],[postnumer]],Sveitarfelog[#All],5,FALSE)</f>
        <v>Vestfirðir</v>
      </c>
      <c r="F4695" t="s">
        <v>24</v>
      </c>
      <c r="G4695" t="s">
        <v>24</v>
      </c>
      <c r="H4695" t="s">
        <v>58</v>
      </c>
      <c r="I4695" s="1">
        <v>3659</v>
      </c>
      <c r="J4695" s="2">
        <f>VLOOKUP(Oliusala[[#This Row],[tegund]],Tegundir!$B$2:$D$19,3,FALSE)*Oliusala[[#This Row],[magn]]/1000</f>
        <v>3.165035</v>
      </c>
      <c r="K4695">
        <v>2013</v>
      </c>
      <c r="L4695" t="s">
        <v>18</v>
      </c>
      <c r="M4695" s="144" t="s">
        <v>59</v>
      </c>
    </row>
    <row r="4696" spans="1:15" x14ac:dyDescent="0.2">
      <c r="A4696" t="s">
        <v>57</v>
      </c>
      <c r="B4696" s="144" t="s">
        <v>113</v>
      </c>
      <c r="C4696">
        <v>430</v>
      </c>
      <c r="D4696" t="str">
        <f>VLOOKUP(Oliusala[[#This Row],[postnumer]],Sveitarfelog[#All],4,FALSE)</f>
        <v>Ísafjarðarbær</v>
      </c>
      <c r="E4696" t="str">
        <f>VLOOKUP(Oliusala[[#This Row],[postnumer]],Sveitarfelog[#All],5,FALSE)</f>
        <v>Vestfirðir</v>
      </c>
      <c r="F4696" t="s">
        <v>30</v>
      </c>
      <c r="G4696" t="s">
        <v>24</v>
      </c>
      <c r="H4696" t="s">
        <v>60</v>
      </c>
      <c r="I4696" s="1">
        <v>552</v>
      </c>
      <c r="J4696" s="2">
        <f>VLOOKUP(Oliusala[[#This Row],[tegund]],Tegundir!$B$2:$D$19,3,FALSE)*Oliusala[[#This Row],[magn]]/1000</f>
        <v>0.47748000000000002</v>
      </c>
      <c r="K4696">
        <v>2013</v>
      </c>
      <c r="L4696" t="s">
        <v>19</v>
      </c>
      <c r="M4696" s="144" t="s">
        <v>59</v>
      </c>
      <c r="O4696" s="144" t="s">
        <v>1998</v>
      </c>
    </row>
    <row r="4697" spans="1:15" x14ac:dyDescent="0.2">
      <c r="A4697" t="s">
        <v>63</v>
      </c>
      <c r="B4697" s="144" t="s">
        <v>113</v>
      </c>
      <c r="C4697">
        <v>430</v>
      </c>
      <c r="D4697" t="str">
        <f>VLOOKUP(Oliusala[[#This Row],[postnumer]],Sveitarfelog[#All],4,FALSE)</f>
        <v>Ísafjarðarbær</v>
      </c>
      <c r="E4697" t="str">
        <f>VLOOKUP(Oliusala[[#This Row],[postnumer]],Sveitarfelog[#All],5,FALSE)</f>
        <v>Vestfirðir</v>
      </c>
      <c r="F4697" t="s">
        <v>24</v>
      </c>
      <c r="G4697" t="s">
        <v>24</v>
      </c>
      <c r="H4697" t="s">
        <v>58</v>
      </c>
      <c r="I4697" s="1">
        <v>24722</v>
      </c>
      <c r="J4697" s="2">
        <f>VLOOKUP(Oliusala[[#This Row],[tegund]],Tegundir!$B$2:$D$19,3,FALSE)*Oliusala[[#This Row],[magn]]/1000</f>
        <v>21.384529999999998</v>
      </c>
      <c r="K4697">
        <v>2013</v>
      </c>
      <c r="L4697" t="s">
        <v>18</v>
      </c>
      <c r="M4697" s="144" t="s">
        <v>59</v>
      </c>
    </row>
    <row r="4698" spans="1:15" x14ac:dyDescent="0.2">
      <c r="A4698" t="s">
        <v>107</v>
      </c>
      <c r="B4698" s="144" t="s">
        <v>73</v>
      </c>
      <c r="C4698">
        <v>450</v>
      </c>
      <c r="D4698" t="str">
        <f>VLOOKUP(Oliusala[[#This Row],[postnumer]],Sveitarfelog[#All],4,FALSE)</f>
        <v>Vesturbyggð</v>
      </c>
      <c r="E4698" t="str">
        <f>VLOOKUP(Oliusala[[#This Row],[postnumer]],Sveitarfelog[#All],5,FALSE)</f>
        <v>Vestfirðir</v>
      </c>
      <c r="F4698" t="s">
        <v>24</v>
      </c>
      <c r="G4698" t="s">
        <v>24</v>
      </c>
      <c r="H4698" t="s">
        <v>58</v>
      </c>
      <c r="I4698" s="1">
        <v>5616</v>
      </c>
      <c r="J4698" s="2">
        <f>VLOOKUP(Oliusala[[#This Row],[tegund]],Tegundir!$B$2:$D$19,3,FALSE)*Oliusala[[#This Row],[magn]]/1000</f>
        <v>4.8578400000000004</v>
      </c>
      <c r="K4698">
        <v>2013</v>
      </c>
      <c r="L4698" t="s">
        <v>18</v>
      </c>
      <c r="M4698" s="144" t="s">
        <v>59</v>
      </c>
    </row>
    <row r="4699" spans="1:15" x14ac:dyDescent="0.2">
      <c r="A4699" t="s">
        <v>107</v>
      </c>
      <c r="B4699" s="144" t="s">
        <v>73</v>
      </c>
      <c r="C4699">
        <v>450</v>
      </c>
      <c r="D4699" t="str">
        <f>VLOOKUP(Oliusala[[#This Row],[postnumer]],Sveitarfelog[#All],4,FALSE)</f>
        <v>Vesturbyggð</v>
      </c>
      <c r="E4699" t="str">
        <f>VLOOKUP(Oliusala[[#This Row],[postnumer]],Sveitarfelog[#All],5,FALSE)</f>
        <v>Vestfirðir</v>
      </c>
      <c r="F4699" t="s">
        <v>24</v>
      </c>
      <c r="G4699" t="s">
        <v>24</v>
      </c>
      <c r="H4699" t="s">
        <v>60</v>
      </c>
      <c r="I4699" s="1">
        <v>44443</v>
      </c>
      <c r="J4699" s="2">
        <f>VLOOKUP(Oliusala[[#This Row],[tegund]],Tegundir!$B$2:$D$19,3,FALSE)*Oliusala[[#This Row],[magn]]/1000</f>
        <v>38.443195000000003</v>
      </c>
      <c r="K4699">
        <v>2013</v>
      </c>
      <c r="L4699" t="s">
        <v>18</v>
      </c>
      <c r="M4699" s="144" t="s">
        <v>59</v>
      </c>
    </row>
    <row r="4700" spans="1:15" x14ac:dyDescent="0.2">
      <c r="A4700" t="s">
        <v>107</v>
      </c>
      <c r="B4700" s="144" t="s">
        <v>73</v>
      </c>
      <c r="C4700">
        <v>450</v>
      </c>
      <c r="D4700" t="str">
        <f>VLOOKUP(Oliusala[[#This Row],[postnumer]],Sveitarfelog[#All],4,FALSE)</f>
        <v>Vesturbyggð</v>
      </c>
      <c r="E4700" t="str">
        <f>VLOOKUP(Oliusala[[#This Row],[postnumer]],Sveitarfelog[#All],5,FALSE)</f>
        <v>Vestfirðir</v>
      </c>
      <c r="F4700" t="s">
        <v>29</v>
      </c>
      <c r="G4700" t="s">
        <v>24</v>
      </c>
      <c r="H4700" t="s">
        <v>60</v>
      </c>
      <c r="I4700" s="1">
        <v>237</v>
      </c>
      <c r="J4700" s="2">
        <f>VLOOKUP(Oliusala[[#This Row],[tegund]],Tegundir!$B$2:$D$19,3,FALSE)*Oliusala[[#This Row],[magn]]/1000</f>
        <v>0.20500499999999999</v>
      </c>
      <c r="K4700">
        <v>2013</v>
      </c>
      <c r="L4700" t="s">
        <v>19</v>
      </c>
      <c r="M4700" s="144" t="s">
        <v>59</v>
      </c>
      <c r="O4700" s="144" t="s">
        <v>1998</v>
      </c>
    </row>
    <row r="4701" spans="1:15" x14ac:dyDescent="0.2">
      <c r="A4701" t="s">
        <v>107</v>
      </c>
      <c r="B4701" s="144" t="s">
        <v>73</v>
      </c>
      <c r="C4701">
        <v>450</v>
      </c>
      <c r="D4701" t="str">
        <f>VLOOKUP(Oliusala[[#This Row],[postnumer]],Sveitarfelog[#All],4,FALSE)</f>
        <v>Vesturbyggð</v>
      </c>
      <c r="E4701" t="str">
        <f>VLOOKUP(Oliusala[[#This Row],[postnumer]],Sveitarfelog[#All],5,FALSE)</f>
        <v>Vestfirðir</v>
      </c>
      <c r="F4701" t="s">
        <v>30</v>
      </c>
      <c r="G4701" t="s">
        <v>24</v>
      </c>
      <c r="H4701" t="s">
        <v>60</v>
      </c>
      <c r="I4701" s="1">
        <v>20349</v>
      </c>
      <c r="J4701" s="2">
        <f>VLOOKUP(Oliusala[[#This Row],[tegund]],Tegundir!$B$2:$D$19,3,FALSE)*Oliusala[[#This Row],[magn]]/1000</f>
        <v>17.601884999999999</v>
      </c>
      <c r="K4701">
        <v>2013</v>
      </c>
      <c r="L4701" t="s">
        <v>19</v>
      </c>
      <c r="M4701" s="144" t="s">
        <v>59</v>
      </c>
      <c r="O4701" s="144" t="s">
        <v>1998</v>
      </c>
    </row>
    <row r="4702" spans="1:15" x14ac:dyDescent="0.2">
      <c r="A4702" t="s">
        <v>73</v>
      </c>
      <c r="B4702" s="144" t="s">
        <v>73</v>
      </c>
      <c r="C4702">
        <v>450</v>
      </c>
      <c r="D4702" t="str">
        <f>VLOOKUP(Oliusala[[#This Row],[postnumer]],Sveitarfelog[#All],4,FALSE)</f>
        <v>Vesturbyggð</v>
      </c>
      <c r="E4702" t="str">
        <f>VLOOKUP(Oliusala[[#This Row],[postnumer]],Sveitarfelog[#All],5,FALSE)</f>
        <v>Vestfirðir</v>
      </c>
      <c r="F4702" t="s">
        <v>24</v>
      </c>
      <c r="G4702" t="s">
        <v>24</v>
      </c>
      <c r="H4702" t="s">
        <v>58</v>
      </c>
      <c r="I4702" s="1">
        <v>114810</v>
      </c>
      <c r="J4702" s="2">
        <f>VLOOKUP(Oliusala[[#This Row],[tegund]],Tegundir!$B$2:$D$19,3,FALSE)*Oliusala[[#This Row],[magn]]/1000</f>
        <v>99.310649999999995</v>
      </c>
      <c r="K4702">
        <v>2013</v>
      </c>
      <c r="L4702" t="s">
        <v>18</v>
      </c>
      <c r="M4702" s="144" t="s">
        <v>59</v>
      </c>
    </row>
    <row r="4703" spans="1:15" x14ac:dyDescent="0.2">
      <c r="A4703" t="s">
        <v>73</v>
      </c>
      <c r="B4703" s="144" t="s">
        <v>73</v>
      </c>
      <c r="C4703">
        <v>450</v>
      </c>
      <c r="D4703" t="str">
        <f>VLOOKUP(Oliusala[[#This Row],[postnumer]],Sveitarfelog[#All],4,FALSE)</f>
        <v>Vesturbyggð</v>
      </c>
      <c r="E4703" t="str">
        <f>VLOOKUP(Oliusala[[#This Row],[postnumer]],Sveitarfelog[#All],5,FALSE)</f>
        <v>Vestfirðir</v>
      </c>
      <c r="F4703" t="s">
        <v>30</v>
      </c>
      <c r="G4703" t="s">
        <v>24</v>
      </c>
      <c r="H4703" t="s">
        <v>58</v>
      </c>
      <c r="I4703" s="1">
        <v>807088</v>
      </c>
      <c r="J4703" s="2">
        <f>VLOOKUP(Oliusala[[#This Row],[tegund]],Tegundir!$B$2:$D$19,3,FALSE)*Oliusala[[#This Row],[magn]]/1000</f>
        <v>698.13112000000001</v>
      </c>
      <c r="K4703">
        <v>2013</v>
      </c>
      <c r="L4703" t="s">
        <v>19</v>
      </c>
      <c r="M4703" s="144" t="s">
        <v>59</v>
      </c>
      <c r="O4703" s="144" t="s">
        <v>1998</v>
      </c>
    </row>
    <row r="4704" spans="1:15" x14ac:dyDescent="0.2">
      <c r="A4704" t="s">
        <v>57</v>
      </c>
      <c r="B4704" s="144" t="s">
        <v>73</v>
      </c>
      <c r="C4704">
        <v>450</v>
      </c>
      <c r="D4704" t="str">
        <f>VLOOKUP(Oliusala[[#This Row],[postnumer]],Sveitarfelog[#All],4,FALSE)</f>
        <v>Vesturbyggð</v>
      </c>
      <c r="E4704" t="str">
        <f>VLOOKUP(Oliusala[[#This Row],[postnumer]],Sveitarfelog[#All],5,FALSE)</f>
        <v>Vestfirðir</v>
      </c>
      <c r="F4704" t="s">
        <v>24</v>
      </c>
      <c r="G4704" t="s">
        <v>24</v>
      </c>
      <c r="H4704" t="s">
        <v>58</v>
      </c>
      <c r="I4704" s="1">
        <v>32105</v>
      </c>
      <c r="J4704" s="2">
        <f>VLOOKUP(Oliusala[[#This Row],[tegund]],Tegundir!$B$2:$D$19,3,FALSE)*Oliusala[[#This Row],[magn]]/1000</f>
        <v>27.770825000000002</v>
      </c>
      <c r="K4704">
        <v>2013</v>
      </c>
      <c r="L4704" t="s">
        <v>18</v>
      </c>
      <c r="M4704" s="144" t="s">
        <v>59</v>
      </c>
    </row>
    <row r="4705" spans="1:15" x14ac:dyDescent="0.2">
      <c r="A4705" t="s">
        <v>63</v>
      </c>
      <c r="B4705" s="144" t="s">
        <v>73</v>
      </c>
      <c r="C4705">
        <v>450</v>
      </c>
      <c r="D4705" t="str">
        <f>VLOOKUP(Oliusala[[#This Row],[postnumer]],Sveitarfelog[#All],4,FALSE)</f>
        <v>Vesturbyggð</v>
      </c>
      <c r="E4705" t="str">
        <f>VLOOKUP(Oliusala[[#This Row],[postnumer]],Sveitarfelog[#All],5,FALSE)</f>
        <v>Vestfirðir</v>
      </c>
      <c r="F4705" t="s">
        <v>24</v>
      </c>
      <c r="G4705" t="s">
        <v>24</v>
      </c>
      <c r="H4705" t="s">
        <v>58</v>
      </c>
      <c r="I4705" s="1">
        <v>366872</v>
      </c>
      <c r="J4705" s="2">
        <f>VLOOKUP(Oliusala[[#This Row],[tegund]],Tegundir!$B$2:$D$19,3,FALSE)*Oliusala[[#This Row],[magn]]/1000</f>
        <v>317.34427999999997</v>
      </c>
      <c r="K4705">
        <v>2013</v>
      </c>
      <c r="L4705" t="s">
        <v>18</v>
      </c>
      <c r="M4705" s="144" t="s">
        <v>59</v>
      </c>
    </row>
    <row r="4706" spans="1:15" x14ac:dyDescent="0.2">
      <c r="A4706" t="s">
        <v>63</v>
      </c>
      <c r="B4706" s="144" t="s">
        <v>73</v>
      </c>
      <c r="C4706">
        <v>450</v>
      </c>
      <c r="D4706" t="str">
        <f>VLOOKUP(Oliusala[[#This Row],[postnumer]],Sveitarfelog[#All],4,FALSE)</f>
        <v>Vesturbyggð</v>
      </c>
      <c r="E4706" t="str">
        <f>VLOOKUP(Oliusala[[#This Row],[postnumer]],Sveitarfelog[#All],5,FALSE)</f>
        <v>Vestfirðir</v>
      </c>
      <c r="F4706" t="s">
        <v>25</v>
      </c>
      <c r="G4706" t="s">
        <v>24</v>
      </c>
      <c r="H4706" t="s">
        <v>58</v>
      </c>
      <c r="I4706" s="1">
        <v>14910</v>
      </c>
      <c r="J4706" s="2">
        <f>VLOOKUP(Oliusala[[#This Row],[tegund]],Tegundir!$B$2:$D$19,3,FALSE)*Oliusala[[#This Row],[magn]]/1000</f>
        <v>12.89715</v>
      </c>
      <c r="K4706">
        <v>2013</v>
      </c>
      <c r="L4706" t="s">
        <v>18</v>
      </c>
      <c r="M4706" s="144" t="s">
        <v>59</v>
      </c>
    </row>
    <row r="4707" spans="1:15" x14ac:dyDescent="0.2">
      <c r="A4707" t="s">
        <v>107</v>
      </c>
      <c r="B4707" s="144" t="s">
        <v>73</v>
      </c>
      <c r="C4707">
        <v>450</v>
      </c>
      <c r="D4707" t="str">
        <f>VLOOKUP(Oliusala[[#This Row],[postnumer]],Sveitarfelog[#All],4,FALSE)</f>
        <v>Vesturbyggð</v>
      </c>
      <c r="E4707" t="str">
        <f>VLOOKUP(Oliusala[[#This Row],[postnumer]],Sveitarfelog[#All],5,FALSE)</f>
        <v>Vestfirðir</v>
      </c>
      <c r="F4707" t="s">
        <v>25</v>
      </c>
      <c r="G4707" t="s">
        <v>24</v>
      </c>
      <c r="H4707" t="s">
        <v>60</v>
      </c>
      <c r="I4707" s="1">
        <v>4652</v>
      </c>
      <c r="J4707" s="2">
        <f>VLOOKUP(Oliusala[[#This Row],[tegund]],Tegundir!$B$2:$D$19,3,FALSE)*Oliusala[[#This Row],[magn]]/1000</f>
        <v>4.0239799999999999</v>
      </c>
      <c r="K4707">
        <v>2013</v>
      </c>
      <c r="L4707" t="s">
        <v>1955</v>
      </c>
      <c r="M4707" s="144" t="s">
        <v>59</v>
      </c>
    </row>
    <row r="4708" spans="1:15" x14ac:dyDescent="0.2">
      <c r="A4708" t="s">
        <v>73</v>
      </c>
      <c r="B4708" s="144" t="s">
        <v>73</v>
      </c>
      <c r="C4708">
        <v>450</v>
      </c>
      <c r="D4708" t="str">
        <f>VLOOKUP(Oliusala[[#This Row],[postnumer]],Sveitarfelog[#All],4,FALSE)</f>
        <v>Vesturbyggð</v>
      </c>
      <c r="E4708" t="str">
        <f>VLOOKUP(Oliusala[[#This Row],[postnumer]],Sveitarfelog[#All],5,FALSE)</f>
        <v>Vestfirðir</v>
      </c>
      <c r="F4708" t="s">
        <v>25</v>
      </c>
      <c r="G4708" t="s">
        <v>24</v>
      </c>
      <c r="H4708" t="s">
        <v>58</v>
      </c>
      <c r="I4708" s="1">
        <v>481751</v>
      </c>
      <c r="J4708" s="2">
        <f>VLOOKUP(Oliusala[[#This Row],[tegund]],Tegundir!$B$2:$D$19,3,FALSE)*Oliusala[[#This Row],[magn]]/1000</f>
        <v>416.71461499999998</v>
      </c>
      <c r="K4708">
        <v>2013</v>
      </c>
      <c r="L4708" t="s">
        <v>1955</v>
      </c>
      <c r="M4708" s="144" t="s">
        <v>59</v>
      </c>
    </row>
    <row r="4709" spans="1:15" x14ac:dyDescent="0.2">
      <c r="A4709" t="s">
        <v>57</v>
      </c>
      <c r="B4709" s="144" t="s">
        <v>73</v>
      </c>
      <c r="C4709">
        <v>450</v>
      </c>
      <c r="D4709" t="str">
        <f>VLOOKUP(Oliusala[[#This Row],[postnumer]],Sveitarfelog[#All],4,FALSE)</f>
        <v>Vesturbyggð</v>
      </c>
      <c r="E4709" t="str">
        <f>VLOOKUP(Oliusala[[#This Row],[postnumer]],Sveitarfelog[#All],5,FALSE)</f>
        <v>Vestfirðir</v>
      </c>
      <c r="F4709" t="s">
        <v>25</v>
      </c>
      <c r="G4709" t="s">
        <v>24</v>
      </c>
      <c r="H4709" t="s">
        <v>58</v>
      </c>
      <c r="I4709" s="1">
        <v>5002</v>
      </c>
      <c r="J4709" s="2">
        <f>VLOOKUP(Oliusala[[#This Row],[tegund]],Tegundir!$B$2:$D$19,3,FALSE)*Oliusala[[#This Row],[magn]]/1000</f>
        <v>4.3267299999999995</v>
      </c>
      <c r="K4709">
        <v>2013</v>
      </c>
      <c r="L4709" t="s">
        <v>1955</v>
      </c>
      <c r="M4709" s="144" t="s">
        <v>59</v>
      </c>
    </row>
    <row r="4710" spans="1:15" x14ac:dyDescent="0.2">
      <c r="A4710" t="s">
        <v>57</v>
      </c>
      <c r="B4710" s="144" t="s">
        <v>73</v>
      </c>
      <c r="C4710">
        <v>450</v>
      </c>
      <c r="D4710" t="str">
        <f>VLOOKUP(Oliusala[[#This Row],[postnumer]],Sveitarfelog[#All],4,FALSE)</f>
        <v>Vesturbyggð</v>
      </c>
      <c r="E4710" t="str">
        <f>VLOOKUP(Oliusala[[#This Row],[postnumer]],Sveitarfelog[#All],5,FALSE)</f>
        <v>Vestfirðir</v>
      </c>
      <c r="F4710" t="s">
        <v>25</v>
      </c>
      <c r="G4710" t="s">
        <v>24</v>
      </c>
      <c r="H4710" t="s">
        <v>60</v>
      </c>
      <c r="I4710" s="1">
        <v>61839</v>
      </c>
      <c r="J4710" s="2">
        <f>VLOOKUP(Oliusala[[#This Row],[tegund]],Tegundir!$B$2:$D$19,3,FALSE)*Oliusala[[#This Row],[magn]]/1000</f>
        <v>53.490735000000001</v>
      </c>
      <c r="K4710">
        <v>2013</v>
      </c>
      <c r="L4710" t="s">
        <v>1955</v>
      </c>
      <c r="M4710" s="144" t="s">
        <v>59</v>
      </c>
    </row>
    <row r="4711" spans="1:15" x14ac:dyDescent="0.2">
      <c r="A4711" t="s">
        <v>73</v>
      </c>
      <c r="B4711" s="144" t="s">
        <v>115</v>
      </c>
      <c r="C4711">
        <v>451</v>
      </c>
      <c r="D4711" t="str">
        <f>VLOOKUP(Oliusala[[#This Row],[postnumer]],Sveitarfelog[#All],4,FALSE)</f>
        <v>Vesturbyggð</v>
      </c>
      <c r="E4711" t="str">
        <f>VLOOKUP(Oliusala[[#This Row],[postnumer]],Sveitarfelog[#All],5,FALSE)</f>
        <v>Vestfirðir</v>
      </c>
      <c r="F4711" t="s">
        <v>25</v>
      </c>
      <c r="G4711" t="s">
        <v>24</v>
      </c>
      <c r="H4711" t="s">
        <v>60</v>
      </c>
      <c r="I4711" s="1">
        <v>24262</v>
      </c>
      <c r="J4711" s="2">
        <f>VLOOKUP(Oliusala[[#This Row],[tegund]],Tegundir!$B$2:$D$19,3,FALSE)*Oliusala[[#This Row],[magn]]/1000</f>
        <v>20.986630000000002</v>
      </c>
      <c r="K4711">
        <v>2013</v>
      </c>
      <c r="L4711" t="s">
        <v>1955</v>
      </c>
      <c r="M4711" s="144" t="s">
        <v>59</v>
      </c>
    </row>
    <row r="4712" spans="1:15" x14ac:dyDescent="0.2">
      <c r="A4712" t="s">
        <v>57</v>
      </c>
      <c r="B4712" s="144" t="s">
        <v>114</v>
      </c>
      <c r="C4712">
        <v>451</v>
      </c>
      <c r="D4712" t="str">
        <f>VLOOKUP(Oliusala[[#This Row],[postnumer]],Sveitarfelog[#All],4,FALSE)</f>
        <v>Vesturbyggð</v>
      </c>
      <c r="E4712" t="str">
        <f>VLOOKUP(Oliusala[[#This Row],[postnumer]],Sveitarfelog[#All],5,FALSE)</f>
        <v>Vestfirðir</v>
      </c>
      <c r="F4712" t="s">
        <v>25</v>
      </c>
      <c r="G4712" t="s">
        <v>24</v>
      </c>
      <c r="H4712" t="s">
        <v>60</v>
      </c>
      <c r="I4712" s="1">
        <v>26899</v>
      </c>
      <c r="J4712" s="2">
        <f>VLOOKUP(Oliusala[[#This Row],[tegund]],Tegundir!$B$2:$D$19,3,FALSE)*Oliusala[[#This Row],[magn]]/1000</f>
        <v>23.267634999999999</v>
      </c>
      <c r="K4712">
        <v>2013</v>
      </c>
      <c r="L4712" t="s">
        <v>1955</v>
      </c>
      <c r="M4712" s="144" t="s">
        <v>59</v>
      </c>
    </row>
    <row r="4713" spans="1:15" x14ac:dyDescent="0.2">
      <c r="A4713" t="s">
        <v>57</v>
      </c>
      <c r="B4713" s="144" t="s">
        <v>115</v>
      </c>
      <c r="C4713">
        <v>451</v>
      </c>
      <c r="D4713" t="str">
        <f>VLOOKUP(Oliusala[[#This Row],[postnumer]],Sveitarfelog[#All],4,FALSE)</f>
        <v>Vesturbyggð</v>
      </c>
      <c r="E4713" t="str">
        <f>VLOOKUP(Oliusala[[#This Row],[postnumer]],Sveitarfelog[#All],5,FALSE)</f>
        <v>Vestfirðir</v>
      </c>
      <c r="F4713" t="s">
        <v>25</v>
      </c>
      <c r="G4713" t="s">
        <v>24</v>
      </c>
      <c r="H4713" t="s">
        <v>60</v>
      </c>
      <c r="I4713" s="1">
        <v>24862</v>
      </c>
      <c r="J4713" s="2">
        <f>VLOOKUP(Oliusala[[#This Row],[tegund]],Tegundir!$B$2:$D$19,3,FALSE)*Oliusala[[#This Row],[magn]]/1000</f>
        <v>21.50563</v>
      </c>
      <c r="K4713">
        <v>2013</v>
      </c>
      <c r="L4713" t="s">
        <v>1955</v>
      </c>
      <c r="M4713" s="144" t="s">
        <v>59</v>
      </c>
    </row>
    <row r="4714" spans="1:15" x14ac:dyDescent="0.2">
      <c r="A4714" t="s">
        <v>107</v>
      </c>
      <c r="B4714" s="144" t="s">
        <v>116</v>
      </c>
      <c r="C4714">
        <v>460</v>
      </c>
      <c r="D4714" t="str">
        <f>VLOOKUP(Oliusala[[#This Row],[postnumer]],Sveitarfelog[#All],4,FALSE)</f>
        <v>Vesturbyggð</v>
      </c>
      <c r="E4714" t="str">
        <f>VLOOKUP(Oliusala[[#This Row],[postnumer]],Sveitarfelog[#All],5,FALSE)</f>
        <v>Vestfirðir</v>
      </c>
      <c r="F4714" t="s">
        <v>25</v>
      </c>
      <c r="G4714" t="s">
        <v>24</v>
      </c>
      <c r="H4714" t="s">
        <v>60</v>
      </c>
      <c r="I4714" s="1">
        <v>26694</v>
      </c>
      <c r="J4714" s="2">
        <f>VLOOKUP(Oliusala[[#This Row],[tegund]],Tegundir!$B$2:$D$19,3,FALSE)*Oliusala[[#This Row],[magn]]/1000</f>
        <v>23.090310000000002</v>
      </c>
      <c r="K4714">
        <v>2013</v>
      </c>
      <c r="L4714" t="s">
        <v>1955</v>
      </c>
      <c r="M4714" s="144" t="s">
        <v>59</v>
      </c>
    </row>
    <row r="4715" spans="1:15" x14ac:dyDescent="0.2">
      <c r="A4715" t="s">
        <v>73</v>
      </c>
      <c r="B4715" s="144" t="s">
        <v>116</v>
      </c>
      <c r="C4715">
        <v>460</v>
      </c>
      <c r="D4715" t="str">
        <f>VLOOKUP(Oliusala[[#This Row],[postnumer]],Sveitarfelog[#All],4,FALSE)</f>
        <v>Vesturbyggð</v>
      </c>
      <c r="E4715" t="str">
        <f>VLOOKUP(Oliusala[[#This Row],[postnumer]],Sveitarfelog[#All],5,FALSE)</f>
        <v>Vestfirðir</v>
      </c>
      <c r="F4715" t="s">
        <v>25</v>
      </c>
      <c r="G4715" t="s">
        <v>24</v>
      </c>
      <c r="H4715" t="s">
        <v>60</v>
      </c>
      <c r="I4715" s="1">
        <v>900</v>
      </c>
      <c r="J4715" s="2">
        <f>VLOOKUP(Oliusala[[#This Row],[tegund]],Tegundir!$B$2:$D$19,3,FALSE)*Oliusala[[#This Row],[magn]]/1000</f>
        <v>0.77849999999999997</v>
      </c>
      <c r="K4715">
        <v>2013</v>
      </c>
      <c r="L4715" t="s">
        <v>1955</v>
      </c>
      <c r="M4715" s="144" t="s">
        <v>59</v>
      </c>
    </row>
    <row r="4716" spans="1:15" x14ac:dyDescent="0.2">
      <c r="A4716" t="s">
        <v>57</v>
      </c>
      <c r="B4716" s="144" t="s">
        <v>116</v>
      </c>
      <c r="C4716">
        <v>460</v>
      </c>
      <c r="D4716" t="str">
        <f>VLOOKUP(Oliusala[[#This Row],[postnumer]],Sveitarfelog[#All],4,FALSE)</f>
        <v>Vesturbyggð</v>
      </c>
      <c r="E4716" t="str">
        <f>VLOOKUP(Oliusala[[#This Row],[postnumer]],Sveitarfelog[#All],5,FALSE)</f>
        <v>Vestfirðir</v>
      </c>
      <c r="F4716" t="s">
        <v>25</v>
      </c>
      <c r="G4716" t="s">
        <v>24</v>
      </c>
      <c r="H4716" t="s">
        <v>60</v>
      </c>
      <c r="I4716" s="1">
        <v>187996</v>
      </c>
      <c r="J4716" s="2">
        <f>VLOOKUP(Oliusala[[#This Row],[tegund]],Tegundir!$B$2:$D$19,3,FALSE)*Oliusala[[#This Row],[magn]]/1000</f>
        <v>162.61654000000001</v>
      </c>
      <c r="K4716">
        <v>2013</v>
      </c>
      <c r="L4716" t="s">
        <v>19</v>
      </c>
      <c r="M4716" s="144" t="s">
        <v>59</v>
      </c>
      <c r="O4716" s="144" t="s">
        <v>1997</v>
      </c>
    </row>
    <row r="4717" spans="1:15" x14ac:dyDescent="0.2">
      <c r="A4717" t="s">
        <v>107</v>
      </c>
      <c r="B4717" s="144" t="s">
        <v>117</v>
      </c>
      <c r="C4717">
        <v>465</v>
      </c>
      <c r="D4717" t="str">
        <f>VLOOKUP(Oliusala[[#This Row],[postnumer]],Sveitarfelog[#All],4,FALSE)</f>
        <v>Vesturbyggð</v>
      </c>
      <c r="E4717" t="str">
        <f>VLOOKUP(Oliusala[[#This Row],[postnumer]],Sveitarfelog[#All],5,FALSE)</f>
        <v>Vestfirðir</v>
      </c>
      <c r="F4717" t="s">
        <v>25</v>
      </c>
      <c r="G4717" t="s">
        <v>24</v>
      </c>
      <c r="H4717" t="s">
        <v>60</v>
      </c>
      <c r="I4717" s="1">
        <v>48520</v>
      </c>
      <c r="J4717" s="2">
        <f>VLOOKUP(Oliusala[[#This Row],[tegund]],Tegundir!$B$2:$D$19,3,FALSE)*Oliusala[[#This Row],[magn]]/1000</f>
        <v>41.969800000000006</v>
      </c>
      <c r="K4717">
        <v>2013</v>
      </c>
      <c r="L4717" t="s">
        <v>1955</v>
      </c>
      <c r="M4717" s="144" t="s">
        <v>59</v>
      </c>
    </row>
    <row r="4718" spans="1:15" x14ac:dyDescent="0.2">
      <c r="A4718" t="s">
        <v>73</v>
      </c>
      <c r="B4718" s="144" t="s">
        <v>117</v>
      </c>
      <c r="C4718">
        <v>465</v>
      </c>
      <c r="D4718" t="str">
        <f>VLOOKUP(Oliusala[[#This Row],[postnumer]],Sveitarfelog[#All],4,FALSE)</f>
        <v>Vesturbyggð</v>
      </c>
      <c r="E4718" t="str">
        <f>VLOOKUP(Oliusala[[#This Row],[postnumer]],Sveitarfelog[#All],5,FALSE)</f>
        <v>Vestfirðir</v>
      </c>
      <c r="F4718" t="s">
        <v>25</v>
      </c>
      <c r="G4718" t="s">
        <v>24</v>
      </c>
      <c r="H4718" t="s">
        <v>60</v>
      </c>
      <c r="I4718" s="1">
        <v>23527</v>
      </c>
      <c r="J4718" s="2">
        <f>VLOOKUP(Oliusala[[#This Row],[tegund]],Tegundir!$B$2:$D$19,3,FALSE)*Oliusala[[#This Row],[magn]]/1000</f>
        <v>20.350854999999999</v>
      </c>
      <c r="K4718">
        <v>2013</v>
      </c>
      <c r="L4718" t="s">
        <v>1955</v>
      </c>
      <c r="M4718" s="144" t="s">
        <v>59</v>
      </c>
    </row>
    <row r="4719" spans="1:15" x14ac:dyDescent="0.2">
      <c r="A4719" t="s">
        <v>57</v>
      </c>
      <c r="B4719" s="144" t="s">
        <v>117</v>
      </c>
      <c r="C4719">
        <v>465</v>
      </c>
      <c r="D4719" t="str">
        <f>VLOOKUP(Oliusala[[#This Row],[postnumer]],Sveitarfelog[#All],4,FALSE)</f>
        <v>Vesturbyggð</v>
      </c>
      <c r="E4719" t="str">
        <f>VLOOKUP(Oliusala[[#This Row],[postnumer]],Sveitarfelog[#All],5,FALSE)</f>
        <v>Vestfirðir</v>
      </c>
      <c r="F4719" t="s">
        <v>25</v>
      </c>
      <c r="G4719" t="s">
        <v>24</v>
      </c>
      <c r="H4719" t="s">
        <v>60</v>
      </c>
      <c r="I4719" s="1">
        <v>106217</v>
      </c>
      <c r="J4719" s="2">
        <f>VLOOKUP(Oliusala[[#This Row],[tegund]],Tegundir!$B$2:$D$19,3,FALSE)*Oliusala[[#This Row],[magn]]/1000</f>
        <v>91.877705000000006</v>
      </c>
      <c r="K4719">
        <v>2013</v>
      </c>
      <c r="L4719" t="s">
        <v>19</v>
      </c>
      <c r="M4719" s="144" t="s">
        <v>59</v>
      </c>
      <c r="O4719" s="144" t="s">
        <v>1997</v>
      </c>
    </row>
    <row r="4720" spans="1:15" x14ac:dyDescent="0.2">
      <c r="A4720" t="s">
        <v>73</v>
      </c>
      <c r="B4720" s="144" t="s">
        <v>115</v>
      </c>
      <c r="C4720">
        <v>451</v>
      </c>
      <c r="D4720" t="str">
        <f>VLOOKUP(Oliusala[[#This Row],[postnumer]],Sveitarfelog[#All],4,FALSE)</f>
        <v>Vesturbyggð</v>
      </c>
      <c r="E4720" t="str">
        <f>VLOOKUP(Oliusala[[#This Row],[postnumer]],Sveitarfelog[#All],5,FALSE)</f>
        <v>Vestfirðir</v>
      </c>
      <c r="F4720" t="s">
        <v>30</v>
      </c>
      <c r="G4720" t="s">
        <v>24</v>
      </c>
      <c r="H4720" t="s">
        <v>60</v>
      </c>
      <c r="I4720" s="1">
        <v>2000</v>
      </c>
      <c r="J4720" s="2">
        <f>VLOOKUP(Oliusala[[#This Row],[tegund]],Tegundir!$B$2:$D$19,3,FALSE)*Oliusala[[#This Row],[magn]]/1000</f>
        <v>1.73</v>
      </c>
      <c r="K4720">
        <v>2013</v>
      </c>
      <c r="L4720" t="s">
        <v>19</v>
      </c>
      <c r="M4720" s="144" t="s">
        <v>59</v>
      </c>
      <c r="O4720" s="144" t="s">
        <v>1998</v>
      </c>
    </row>
    <row r="4721" spans="1:15" x14ac:dyDescent="0.2">
      <c r="A4721" t="s">
        <v>57</v>
      </c>
      <c r="B4721" s="144" t="s">
        <v>114</v>
      </c>
      <c r="C4721">
        <v>451</v>
      </c>
      <c r="D4721" t="str">
        <f>VLOOKUP(Oliusala[[#This Row],[postnumer]],Sveitarfelog[#All],4,FALSE)</f>
        <v>Vesturbyggð</v>
      </c>
      <c r="E4721" t="str">
        <f>VLOOKUP(Oliusala[[#This Row],[postnumer]],Sveitarfelog[#All],5,FALSE)</f>
        <v>Vestfirðir</v>
      </c>
      <c r="F4721" t="s">
        <v>24</v>
      </c>
      <c r="G4721" t="s">
        <v>24</v>
      </c>
      <c r="H4721" t="s">
        <v>58</v>
      </c>
      <c r="I4721" s="1">
        <v>9338</v>
      </c>
      <c r="J4721" s="2">
        <f>VLOOKUP(Oliusala[[#This Row],[tegund]],Tegundir!$B$2:$D$19,3,FALSE)*Oliusala[[#This Row],[magn]]/1000</f>
        <v>8.0773700000000002</v>
      </c>
      <c r="K4721">
        <v>2013</v>
      </c>
      <c r="L4721" t="s">
        <v>18</v>
      </c>
      <c r="M4721" s="144" t="s">
        <v>59</v>
      </c>
    </row>
    <row r="4722" spans="1:15" x14ac:dyDescent="0.2">
      <c r="A4722" t="s">
        <v>57</v>
      </c>
      <c r="B4722" s="144" t="s">
        <v>114</v>
      </c>
      <c r="C4722">
        <v>451</v>
      </c>
      <c r="D4722" t="str">
        <f>VLOOKUP(Oliusala[[#This Row],[postnumer]],Sveitarfelog[#All],4,FALSE)</f>
        <v>Vesturbyggð</v>
      </c>
      <c r="E4722" t="str">
        <f>VLOOKUP(Oliusala[[#This Row],[postnumer]],Sveitarfelog[#All],5,FALSE)</f>
        <v>Vestfirðir</v>
      </c>
      <c r="F4722" t="s">
        <v>24</v>
      </c>
      <c r="G4722" t="s">
        <v>24</v>
      </c>
      <c r="H4722" t="s">
        <v>60</v>
      </c>
      <c r="I4722" s="1">
        <v>11896</v>
      </c>
      <c r="J4722" s="2">
        <f>VLOOKUP(Oliusala[[#This Row],[tegund]],Tegundir!$B$2:$D$19,3,FALSE)*Oliusala[[#This Row],[magn]]/1000</f>
        <v>10.290039999999999</v>
      </c>
      <c r="K4722">
        <v>2013</v>
      </c>
      <c r="L4722" t="s">
        <v>18</v>
      </c>
      <c r="M4722" s="144" t="s">
        <v>59</v>
      </c>
    </row>
    <row r="4723" spans="1:15" x14ac:dyDescent="0.2">
      <c r="A4723" t="s">
        <v>57</v>
      </c>
      <c r="B4723" s="144" t="s">
        <v>115</v>
      </c>
      <c r="C4723">
        <v>451</v>
      </c>
      <c r="D4723" t="str">
        <f>VLOOKUP(Oliusala[[#This Row],[postnumer]],Sveitarfelog[#All],4,FALSE)</f>
        <v>Vesturbyggð</v>
      </c>
      <c r="E4723" t="str">
        <f>VLOOKUP(Oliusala[[#This Row],[postnumer]],Sveitarfelog[#All],5,FALSE)</f>
        <v>Vestfirðir</v>
      </c>
      <c r="F4723" t="s">
        <v>24</v>
      </c>
      <c r="G4723" t="s">
        <v>24</v>
      </c>
      <c r="H4723" t="s">
        <v>60</v>
      </c>
      <c r="I4723" s="1">
        <v>500</v>
      </c>
      <c r="J4723" s="2">
        <f>VLOOKUP(Oliusala[[#This Row],[tegund]],Tegundir!$B$2:$D$19,3,FALSE)*Oliusala[[#This Row],[magn]]/1000</f>
        <v>0.4325</v>
      </c>
      <c r="K4723">
        <v>2013</v>
      </c>
      <c r="L4723" t="s">
        <v>18</v>
      </c>
      <c r="M4723" s="144" t="s">
        <v>59</v>
      </c>
    </row>
    <row r="4724" spans="1:15" x14ac:dyDescent="0.2">
      <c r="A4724" t="s">
        <v>57</v>
      </c>
      <c r="B4724" s="144" t="s">
        <v>115</v>
      </c>
      <c r="C4724">
        <v>451</v>
      </c>
      <c r="D4724" t="str">
        <f>VLOOKUP(Oliusala[[#This Row],[postnumer]],Sveitarfelog[#All],4,FALSE)</f>
        <v>Vesturbyggð</v>
      </c>
      <c r="E4724" t="str">
        <f>VLOOKUP(Oliusala[[#This Row],[postnumer]],Sveitarfelog[#All],5,FALSE)</f>
        <v>Vestfirðir</v>
      </c>
      <c r="F4724" t="s">
        <v>30</v>
      </c>
      <c r="G4724" t="s">
        <v>24</v>
      </c>
      <c r="H4724" t="s">
        <v>60</v>
      </c>
      <c r="I4724" s="1">
        <v>178668</v>
      </c>
      <c r="J4724" s="2">
        <f>VLOOKUP(Oliusala[[#This Row],[tegund]],Tegundir!$B$2:$D$19,3,FALSE)*Oliusala[[#This Row],[magn]]/1000</f>
        <v>154.54782</v>
      </c>
      <c r="K4724">
        <v>2013</v>
      </c>
      <c r="L4724" t="s">
        <v>19</v>
      </c>
      <c r="M4724" s="144" t="s">
        <v>59</v>
      </c>
      <c r="O4724" s="144" t="s">
        <v>1998</v>
      </c>
    </row>
    <row r="4725" spans="1:15" x14ac:dyDescent="0.2">
      <c r="A4725" t="s">
        <v>63</v>
      </c>
      <c r="B4725" s="144" t="s">
        <v>114</v>
      </c>
      <c r="C4725">
        <v>451</v>
      </c>
      <c r="D4725" t="str">
        <f>VLOOKUP(Oliusala[[#This Row],[postnumer]],Sveitarfelog[#All],4,FALSE)</f>
        <v>Vesturbyggð</v>
      </c>
      <c r="E4725" t="str">
        <f>VLOOKUP(Oliusala[[#This Row],[postnumer]],Sveitarfelog[#All],5,FALSE)</f>
        <v>Vestfirðir</v>
      </c>
      <c r="F4725" t="s">
        <v>24</v>
      </c>
      <c r="G4725" t="s">
        <v>24</v>
      </c>
      <c r="H4725" t="s">
        <v>58</v>
      </c>
      <c r="I4725" s="1">
        <v>111212</v>
      </c>
      <c r="J4725" s="2">
        <f>VLOOKUP(Oliusala[[#This Row],[tegund]],Tegundir!$B$2:$D$19,3,FALSE)*Oliusala[[#This Row],[magn]]/1000</f>
        <v>96.19838</v>
      </c>
      <c r="K4725">
        <v>2013</v>
      </c>
      <c r="L4725" t="s">
        <v>18</v>
      </c>
      <c r="M4725" s="144" t="s">
        <v>59</v>
      </c>
    </row>
    <row r="4726" spans="1:15" x14ac:dyDescent="0.2">
      <c r="A4726" t="s">
        <v>63</v>
      </c>
      <c r="B4726" s="144" t="s">
        <v>115</v>
      </c>
      <c r="C4726">
        <v>451</v>
      </c>
      <c r="D4726" t="str">
        <f>VLOOKUP(Oliusala[[#This Row],[postnumer]],Sveitarfelog[#All],4,FALSE)</f>
        <v>Vesturbyggð</v>
      </c>
      <c r="E4726" t="str">
        <f>VLOOKUP(Oliusala[[#This Row],[postnumer]],Sveitarfelog[#All],5,FALSE)</f>
        <v>Vestfirðir</v>
      </c>
      <c r="F4726" t="s">
        <v>24</v>
      </c>
      <c r="G4726" t="s">
        <v>24</v>
      </c>
      <c r="H4726" t="s">
        <v>58</v>
      </c>
      <c r="I4726" s="1">
        <v>21582</v>
      </c>
      <c r="J4726" s="2">
        <f>VLOOKUP(Oliusala[[#This Row],[tegund]],Tegundir!$B$2:$D$19,3,FALSE)*Oliusala[[#This Row],[magn]]/1000</f>
        <v>18.668430000000001</v>
      </c>
      <c r="K4726">
        <v>2013</v>
      </c>
      <c r="L4726" t="s">
        <v>18</v>
      </c>
      <c r="M4726" s="144" t="s">
        <v>59</v>
      </c>
    </row>
    <row r="4727" spans="1:15" x14ac:dyDescent="0.2">
      <c r="A4727" t="s">
        <v>57</v>
      </c>
      <c r="B4727" s="144" t="s">
        <v>116</v>
      </c>
      <c r="C4727">
        <v>460</v>
      </c>
      <c r="D4727" t="str">
        <f>VLOOKUP(Oliusala[[#This Row],[postnumer]],Sveitarfelog[#All],4,FALSE)</f>
        <v>Vesturbyggð</v>
      </c>
      <c r="E4727" t="str">
        <f>VLOOKUP(Oliusala[[#This Row],[postnumer]],Sveitarfelog[#All],5,FALSE)</f>
        <v>Vestfirðir</v>
      </c>
      <c r="F4727" t="s">
        <v>24</v>
      </c>
      <c r="G4727" t="s">
        <v>24</v>
      </c>
      <c r="H4727" t="s">
        <v>58</v>
      </c>
      <c r="I4727" s="1">
        <v>8401</v>
      </c>
      <c r="J4727" s="2">
        <f>VLOOKUP(Oliusala[[#This Row],[tegund]],Tegundir!$B$2:$D$19,3,FALSE)*Oliusala[[#This Row],[magn]]/1000</f>
        <v>7.2668650000000001</v>
      </c>
      <c r="K4727">
        <v>2013</v>
      </c>
      <c r="L4727" t="s">
        <v>18</v>
      </c>
      <c r="M4727" s="144" t="s">
        <v>59</v>
      </c>
    </row>
    <row r="4728" spans="1:15" x14ac:dyDescent="0.2">
      <c r="A4728" t="s">
        <v>57</v>
      </c>
      <c r="B4728" s="144" t="s">
        <v>116</v>
      </c>
      <c r="C4728">
        <v>460</v>
      </c>
      <c r="D4728" t="str">
        <f>VLOOKUP(Oliusala[[#This Row],[postnumer]],Sveitarfelog[#All],4,FALSE)</f>
        <v>Vesturbyggð</v>
      </c>
      <c r="E4728" t="str">
        <f>VLOOKUP(Oliusala[[#This Row],[postnumer]],Sveitarfelog[#All],5,FALSE)</f>
        <v>Vestfirðir</v>
      </c>
      <c r="F4728" t="s">
        <v>30</v>
      </c>
      <c r="G4728" t="s">
        <v>24</v>
      </c>
      <c r="H4728" t="s">
        <v>60</v>
      </c>
      <c r="I4728" s="1">
        <v>213392</v>
      </c>
      <c r="J4728" s="2">
        <f>VLOOKUP(Oliusala[[#This Row],[tegund]],Tegundir!$B$2:$D$19,3,FALSE)*Oliusala[[#This Row],[magn]]/1000</f>
        <v>184.58408</v>
      </c>
      <c r="K4728">
        <v>2013</v>
      </c>
      <c r="L4728" t="s">
        <v>19</v>
      </c>
      <c r="M4728" s="144" t="s">
        <v>59</v>
      </c>
      <c r="O4728" s="144" t="s">
        <v>1998</v>
      </c>
    </row>
    <row r="4729" spans="1:15" x14ac:dyDescent="0.2">
      <c r="A4729" t="s">
        <v>63</v>
      </c>
      <c r="B4729" s="144" t="s">
        <v>116</v>
      </c>
      <c r="C4729">
        <v>460</v>
      </c>
      <c r="D4729" t="str">
        <f>VLOOKUP(Oliusala[[#This Row],[postnumer]],Sveitarfelog[#All],4,FALSE)</f>
        <v>Vesturbyggð</v>
      </c>
      <c r="E4729" t="str">
        <f>VLOOKUP(Oliusala[[#This Row],[postnumer]],Sveitarfelog[#All],5,FALSE)</f>
        <v>Vestfirðir</v>
      </c>
      <c r="F4729" t="s">
        <v>24</v>
      </c>
      <c r="G4729" t="s">
        <v>24</v>
      </c>
      <c r="H4729" t="s">
        <v>58</v>
      </c>
      <c r="I4729" s="1">
        <v>102519</v>
      </c>
      <c r="J4729" s="2">
        <f>VLOOKUP(Oliusala[[#This Row],[tegund]],Tegundir!$B$2:$D$19,3,FALSE)*Oliusala[[#This Row],[magn]]/1000</f>
        <v>88.678934999999996</v>
      </c>
      <c r="K4729">
        <v>2013</v>
      </c>
      <c r="L4729" t="s">
        <v>18</v>
      </c>
      <c r="M4729" s="144" t="s">
        <v>59</v>
      </c>
    </row>
    <row r="4730" spans="1:15" x14ac:dyDescent="0.2">
      <c r="A4730" t="s">
        <v>57</v>
      </c>
      <c r="B4730" s="144" t="s">
        <v>117</v>
      </c>
      <c r="C4730">
        <v>465</v>
      </c>
      <c r="D4730" t="str">
        <f>VLOOKUP(Oliusala[[#This Row],[postnumer]],Sveitarfelog[#All],4,FALSE)</f>
        <v>Vesturbyggð</v>
      </c>
      <c r="E4730" t="str">
        <f>VLOOKUP(Oliusala[[#This Row],[postnumer]],Sveitarfelog[#All],5,FALSE)</f>
        <v>Vestfirðir</v>
      </c>
      <c r="F4730" t="s">
        <v>30</v>
      </c>
      <c r="G4730" t="s">
        <v>24</v>
      </c>
      <c r="H4730" t="s">
        <v>61</v>
      </c>
      <c r="I4730" s="1">
        <v>20636</v>
      </c>
      <c r="J4730" s="2">
        <f>VLOOKUP(Oliusala[[#This Row],[tegund]],Tegundir!$B$2:$D$19,3,FALSE)*Oliusala[[#This Row],[magn]]/1000</f>
        <v>17.85014</v>
      </c>
      <c r="K4730">
        <v>2013</v>
      </c>
      <c r="L4730" t="s">
        <v>19</v>
      </c>
      <c r="M4730" s="144" t="s">
        <v>62</v>
      </c>
      <c r="O4730" s="144" t="s">
        <v>1998</v>
      </c>
    </row>
    <row r="4731" spans="1:15" x14ac:dyDescent="0.2">
      <c r="A4731" t="s">
        <v>73</v>
      </c>
      <c r="B4731" s="144" t="s">
        <v>117</v>
      </c>
      <c r="C4731">
        <v>465</v>
      </c>
      <c r="D4731" t="str">
        <f>VLOOKUP(Oliusala[[#This Row],[postnumer]],Sveitarfelog[#All],4,FALSE)</f>
        <v>Vesturbyggð</v>
      </c>
      <c r="E4731" t="str">
        <f>VLOOKUP(Oliusala[[#This Row],[postnumer]],Sveitarfelog[#All],5,FALSE)</f>
        <v>Vestfirðir</v>
      </c>
      <c r="F4731" t="s">
        <v>24</v>
      </c>
      <c r="G4731" t="s">
        <v>24</v>
      </c>
      <c r="H4731" t="s">
        <v>60</v>
      </c>
      <c r="I4731" s="1">
        <v>9129</v>
      </c>
      <c r="J4731" s="2">
        <f>VLOOKUP(Oliusala[[#This Row],[tegund]],Tegundir!$B$2:$D$19,3,FALSE)*Oliusala[[#This Row],[magn]]/1000</f>
        <v>7.896585</v>
      </c>
      <c r="K4731">
        <v>2013</v>
      </c>
      <c r="L4731" t="s">
        <v>18</v>
      </c>
      <c r="M4731" s="144" t="s">
        <v>59</v>
      </c>
    </row>
    <row r="4732" spans="1:15" x14ac:dyDescent="0.2">
      <c r="A4732" t="s">
        <v>57</v>
      </c>
      <c r="B4732" s="144" t="s">
        <v>117</v>
      </c>
      <c r="C4732">
        <v>465</v>
      </c>
      <c r="D4732" t="str">
        <f>VLOOKUP(Oliusala[[#This Row],[postnumer]],Sveitarfelog[#All],4,FALSE)</f>
        <v>Vesturbyggð</v>
      </c>
      <c r="E4732" t="str">
        <f>VLOOKUP(Oliusala[[#This Row],[postnumer]],Sveitarfelog[#All],5,FALSE)</f>
        <v>Vestfirðir</v>
      </c>
      <c r="F4732" t="s">
        <v>30</v>
      </c>
      <c r="G4732" t="s">
        <v>24</v>
      </c>
      <c r="H4732" t="s">
        <v>60</v>
      </c>
      <c r="I4732" s="1">
        <v>27964</v>
      </c>
      <c r="J4732" s="2">
        <f>VLOOKUP(Oliusala[[#This Row],[tegund]],Tegundir!$B$2:$D$19,3,FALSE)*Oliusala[[#This Row],[magn]]/1000</f>
        <v>24.188860000000002</v>
      </c>
      <c r="K4732">
        <v>2013</v>
      </c>
      <c r="L4732" t="s">
        <v>19</v>
      </c>
      <c r="M4732" s="144" t="s">
        <v>59</v>
      </c>
      <c r="O4732" s="144" t="s">
        <v>1998</v>
      </c>
    </row>
    <row r="4733" spans="1:15" x14ac:dyDescent="0.2">
      <c r="A4733" t="s">
        <v>63</v>
      </c>
      <c r="B4733" s="144" t="s">
        <v>117</v>
      </c>
      <c r="C4733">
        <v>465</v>
      </c>
      <c r="D4733" t="str">
        <f>VLOOKUP(Oliusala[[#This Row],[postnumer]],Sveitarfelog[#All],4,FALSE)</f>
        <v>Vesturbyggð</v>
      </c>
      <c r="E4733" t="str">
        <f>VLOOKUP(Oliusala[[#This Row],[postnumer]],Sveitarfelog[#All],5,FALSE)</f>
        <v>Vestfirðir</v>
      </c>
      <c r="F4733" t="s">
        <v>24</v>
      </c>
      <c r="G4733" t="s">
        <v>24</v>
      </c>
      <c r="H4733" t="s">
        <v>58</v>
      </c>
      <c r="I4733" s="1">
        <v>84528</v>
      </c>
      <c r="J4733" s="2">
        <f>VLOOKUP(Oliusala[[#This Row],[tegund]],Tegundir!$B$2:$D$19,3,FALSE)*Oliusala[[#This Row],[magn]]/1000</f>
        <v>73.116720000000001</v>
      </c>
      <c r="K4733">
        <v>2013</v>
      </c>
      <c r="L4733" t="s">
        <v>18</v>
      </c>
      <c r="M4733" s="144" t="s">
        <v>59</v>
      </c>
    </row>
    <row r="4734" spans="1:15" x14ac:dyDescent="0.2">
      <c r="A4734" t="s">
        <v>107</v>
      </c>
      <c r="B4734" s="144" t="s">
        <v>119</v>
      </c>
      <c r="C4734">
        <v>470</v>
      </c>
      <c r="D4734" t="str">
        <f>VLOOKUP(Oliusala[[#This Row],[postnumer]],Sveitarfelog[#All],4,FALSE)</f>
        <v>Ísafjarðarbær</v>
      </c>
      <c r="E4734" t="str">
        <f>VLOOKUP(Oliusala[[#This Row],[postnumer]],Sveitarfelog[#All],5,FALSE)</f>
        <v>Vestfirðir</v>
      </c>
      <c r="F4734" t="s">
        <v>24</v>
      </c>
      <c r="G4734" t="s">
        <v>24</v>
      </c>
      <c r="H4734" t="s">
        <v>60</v>
      </c>
      <c r="I4734" s="1">
        <v>1343</v>
      </c>
      <c r="J4734" s="2">
        <f>VLOOKUP(Oliusala[[#This Row],[tegund]],Tegundir!$B$2:$D$19,3,FALSE)*Oliusala[[#This Row],[magn]]/1000</f>
        <v>1.1616949999999999</v>
      </c>
      <c r="K4734">
        <v>2013</v>
      </c>
      <c r="L4734" t="s">
        <v>18</v>
      </c>
      <c r="M4734" s="144" t="s">
        <v>59</v>
      </c>
    </row>
    <row r="4735" spans="1:15" x14ac:dyDescent="0.2">
      <c r="A4735" t="s">
        <v>107</v>
      </c>
      <c r="B4735" s="144" t="s">
        <v>119</v>
      </c>
      <c r="C4735">
        <v>470</v>
      </c>
      <c r="D4735" t="str">
        <f>VLOOKUP(Oliusala[[#This Row],[postnumer]],Sveitarfelog[#All],4,FALSE)</f>
        <v>Ísafjarðarbær</v>
      </c>
      <c r="E4735" t="str">
        <f>VLOOKUP(Oliusala[[#This Row],[postnumer]],Sveitarfelog[#All],5,FALSE)</f>
        <v>Vestfirðir</v>
      </c>
      <c r="F4735" t="s">
        <v>29</v>
      </c>
      <c r="G4735" t="s">
        <v>24</v>
      </c>
      <c r="H4735" t="s">
        <v>60</v>
      </c>
      <c r="I4735" s="1">
        <v>10717</v>
      </c>
      <c r="J4735" s="2">
        <f>VLOOKUP(Oliusala[[#This Row],[tegund]],Tegundir!$B$2:$D$19,3,FALSE)*Oliusala[[#This Row],[magn]]/1000</f>
        <v>9.2702050000000007</v>
      </c>
      <c r="K4735">
        <v>2013</v>
      </c>
      <c r="L4735" t="s">
        <v>19</v>
      </c>
      <c r="M4735" s="144" t="s">
        <v>59</v>
      </c>
      <c r="O4735" s="144" t="s">
        <v>1998</v>
      </c>
    </row>
    <row r="4736" spans="1:15" x14ac:dyDescent="0.2">
      <c r="A4736" t="s">
        <v>107</v>
      </c>
      <c r="B4736" s="144" t="s">
        <v>119</v>
      </c>
      <c r="C4736">
        <v>470</v>
      </c>
      <c r="D4736" t="str">
        <f>VLOOKUP(Oliusala[[#This Row],[postnumer]],Sveitarfelog[#All],4,FALSE)</f>
        <v>Ísafjarðarbær</v>
      </c>
      <c r="E4736" t="str">
        <f>VLOOKUP(Oliusala[[#This Row],[postnumer]],Sveitarfelog[#All],5,FALSE)</f>
        <v>Vestfirðir</v>
      </c>
      <c r="F4736" t="s">
        <v>30</v>
      </c>
      <c r="G4736" t="s">
        <v>24</v>
      </c>
      <c r="H4736" t="s">
        <v>60</v>
      </c>
      <c r="I4736" s="1">
        <v>40382</v>
      </c>
      <c r="J4736" s="2">
        <f>VLOOKUP(Oliusala[[#This Row],[tegund]],Tegundir!$B$2:$D$19,3,FALSE)*Oliusala[[#This Row],[magn]]/1000</f>
        <v>34.930430000000001</v>
      </c>
      <c r="K4736">
        <v>2013</v>
      </c>
      <c r="L4736" t="s">
        <v>19</v>
      </c>
      <c r="M4736" s="144" t="s">
        <v>59</v>
      </c>
      <c r="O4736" s="144" t="s">
        <v>1998</v>
      </c>
    </row>
    <row r="4737" spans="1:15" x14ac:dyDescent="0.2">
      <c r="A4737" t="s">
        <v>83</v>
      </c>
      <c r="B4737" s="144" t="s">
        <v>119</v>
      </c>
      <c r="C4737">
        <v>470</v>
      </c>
      <c r="D4737" t="str">
        <f>VLOOKUP(Oliusala[[#This Row],[postnumer]],Sveitarfelog[#All],4,FALSE)</f>
        <v>Ísafjarðarbær</v>
      </c>
      <c r="E4737" t="str">
        <f>VLOOKUP(Oliusala[[#This Row],[postnumer]],Sveitarfelog[#All],5,FALSE)</f>
        <v>Vestfirðir</v>
      </c>
      <c r="F4737" t="s">
        <v>24</v>
      </c>
      <c r="G4737" t="s">
        <v>24</v>
      </c>
      <c r="H4737" t="s">
        <v>60</v>
      </c>
      <c r="I4737" s="1">
        <v>2016</v>
      </c>
      <c r="J4737" s="2">
        <f>VLOOKUP(Oliusala[[#This Row],[tegund]],Tegundir!$B$2:$D$19,3,FALSE)*Oliusala[[#This Row],[magn]]/1000</f>
        <v>1.7438399999999998</v>
      </c>
      <c r="K4737">
        <v>2013</v>
      </c>
      <c r="L4737" t="s">
        <v>18</v>
      </c>
      <c r="M4737" s="144" t="s">
        <v>59</v>
      </c>
    </row>
    <row r="4738" spans="1:15" x14ac:dyDescent="0.2">
      <c r="A4738" t="s">
        <v>83</v>
      </c>
      <c r="B4738" s="144" t="s">
        <v>119</v>
      </c>
      <c r="C4738">
        <v>470</v>
      </c>
      <c r="D4738" t="str">
        <f>VLOOKUP(Oliusala[[#This Row],[postnumer]],Sveitarfelog[#All],4,FALSE)</f>
        <v>Ísafjarðarbær</v>
      </c>
      <c r="E4738" t="str">
        <f>VLOOKUP(Oliusala[[#This Row],[postnumer]],Sveitarfelog[#All],5,FALSE)</f>
        <v>Vestfirðir</v>
      </c>
      <c r="F4738" t="s">
        <v>30</v>
      </c>
      <c r="G4738" t="s">
        <v>24</v>
      </c>
      <c r="H4738" t="s">
        <v>60</v>
      </c>
      <c r="I4738" s="1">
        <v>5456</v>
      </c>
      <c r="J4738" s="2">
        <f>VLOOKUP(Oliusala[[#This Row],[tegund]],Tegundir!$B$2:$D$19,3,FALSE)*Oliusala[[#This Row],[magn]]/1000</f>
        <v>4.7194399999999996</v>
      </c>
      <c r="K4738">
        <v>2013</v>
      </c>
      <c r="L4738" t="s">
        <v>19</v>
      </c>
      <c r="M4738" s="144" t="s">
        <v>59</v>
      </c>
      <c r="O4738" s="144" t="s">
        <v>1998</v>
      </c>
    </row>
    <row r="4739" spans="1:15" x14ac:dyDescent="0.2">
      <c r="A4739" t="s">
        <v>57</v>
      </c>
      <c r="B4739" s="144" t="s">
        <v>119</v>
      </c>
      <c r="C4739">
        <v>470</v>
      </c>
      <c r="D4739" t="str">
        <f>VLOOKUP(Oliusala[[#This Row],[postnumer]],Sveitarfelog[#All],4,FALSE)</f>
        <v>Ísafjarðarbær</v>
      </c>
      <c r="E4739" t="str">
        <f>VLOOKUP(Oliusala[[#This Row],[postnumer]],Sveitarfelog[#All],5,FALSE)</f>
        <v>Vestfirðir</v>
      </c>
      <c r="F4739" t="s">
        <v>24</v>
      </c>
      <c r="G4739" t="s">
        <v>24</v>
      </c>
      <c r="H4739" t="s">
        <v>58</v>
      </c>
      <c r="I4739" s="1">
        <v>9413</v>
      </c>
      <c r="J4739" s="2">
        <f>VLOOKUP(Oliusala[[#This Row],[tegund]],Tegundir!$B$2:$D$19,3,FALSE)*Oliusala[[#This Row],[magn]]/1000</f>
        <v>8.1422449999999991</v>
      </c>
      <c r="K4739">
        <v>2013</v>
      </c>
      <c r="L4739" t="s">
        <v>18</v>
      </c>
      <c r="M4739" s="144" t="s">
        <v>59</v>
      </c>
    </row>
    <row r="4740" spans="1:15" x14ac:dyDescent="0.2">
      <c r="A4740" t="s">
        <v>57</v>
      </c>
      <c r="B4740" s="144" t="s">
        <v>119</v>
      </c>
      <c r="C4740">
        <v>470</v>
      </c>
      <c r="D4740" t="str">
        <f>VLOOKUP(Oliusala[[#This Row],[postnumer]],Sveitarfelog[#All],4,FALSE)</f>
        <v>Ísafjarðarbær</v>
      </c>
      <c r="E4740" t="str">
        <f>VLOOKUP(Oliusala[[#This Row],[postnumer]],Sveitarfelog[#All],5,FALSE)</f>
        <v>Vestfirðir</v>
      </c>
      <c r="F4740" t="s">
        <v>24</v>
      </c>
      <c r="G4740" t="s">
        <v>24</v>
      </c>
      <c r="H4740" t="s">
        <v>60</v>
      </c>
      <c r="I4740" s="1">
        <v>1452</v>
      </c>
      <c r="J4740" s="2">
        <f>VLOOKUP(Oliusala[[#This Row],[tegund]],Tegundir!$B$2:$D$19,3,FALSE)*Oliusala[[#This Row],[magn]]/1000</f>
        <v>1.2559800000000001</v>
      </c>
      <c r="K4740">
        <v>2013</v>
      </c>
      <c r="L4740" t="s">
        <v>18</v>
      </c>
      <c r="M4740" s="144" t="s">
        <v>59</v>
      </c>
    </row>
    <row r="4741" spans="1:15" x14ac:dyDescent="0.2">
      <c r="A4741" t="s">
        <v>57</v>
      </c>
      <c r="B4741" s="144" t="s">
        <v>119</v>
      </c>
      <c r="C4741">
        <v>470</v>
      </c>
      <c r="D4741" t="str">
        <f>VLOOKUP(Oliusala[[#This Row],[postnumer]],Sveitarfelog[#All],4,FALSE)</f>
        <v>Ísafjarðarbær</v>
      </c>
      <c r="E4741" t="str">
        <f>VLOOKUP(Oliusala[[#This Row],[postnumer]],Sveitarfelog[#All],5,FALSE)</f>
        <v>Vestfirðir</v>
      </c>
      <c r="F4741" t="s">
        <v>29</v>
      </c>
      <c r="G4741" t="s">
        <v>24</v>
      </c>
      <c r="H4741" t="s">
        <v>60</v>
      </c>
      <c r="I4741" s="1">
        <v>41343</v>
      </c>
      <c r="J4741" s="2">
        <f>VLOOKUP(Oliusala[[#This Row],[tegund]],Tegundir!$B$2:$D$19,3,FALSE)*Oliusala[[#This Row],[magn]]/1000</f>
        <v>35.761695000000003</v>
      </c>
      <c r="K4741">
        <v>2013</v>
      </c>
      <c r="L4741" t="s">
        <v>19</v>
      </c>
      <c r="M4741" s="144" t="s">
        <v>59</v>
      </c>
      <c r="O4741" s="144" t="s">
        <v>1998</v>
      </c>
    </row>
    <row r="4742" spans="1:15" x14ac:dyDescent="0.2">
      <c r="A4742" t="s">
        <v>57</v>
      </c>
      <c r="B4742" s="144" t="s">
        <v>119</v>
      </c>
      <c r="C4742">
        <v>470</v>
      </c>
      <c r="D4742" t="str">
        <f>VLOOKUP(Oliusala[[#This Row],[postnumer]],Sveitarfelog[#All],4,FALSE)</f>
        <v>Ísafjarðarbær</v>
      </c>
      <c r="E4742" t="str">
        <f>VLOOKUP(Oliusala[[#This Row],[postnumer]],Sveitarfelog[#All],5,FALSE)</f>
        <v>Vestfirðir</v>
      </c>
      <c r="F4742" t="s">
        <v>30</v>
      </c>
      <c r="G4742" t="s">
        <v>24</v>
      </c>
      <c r="H4742" t="s">
        <v>60</v>
      </c>
      <c r="I4742" s="1">
        <v>457644</v>
      </c>
      <c r="J4742" s="2">
        <f>VLOOKUP(Oliusala[[#This Row],[tegund]],Tegundir!$B$2:$D$19,3,FALSE)*Oliusala[[#This Row],[magn]]/1000</f>
        <v>395.86205999999999</v>
      </c>
      <c r="K4742">
        <v>2013</v>
      </c>
      <c r="L4742" t="s">
        <v>19</v>
      </c>
      <c r="M4742" s="144" t="s">
        <v>59</v>
      </c>
      <c r="O4742" s="144" t="s">
        <v>1998</v>
      </c>
    </row>
    <row r="4743" spans="1:15" x14ac:dyDescent="0.2">
      <c r="A4743" t="s">
        <v>63</v>
      </c>
      <c r="B4743" s="144" t="s">
        <v>119</v>
      </c>
      <c r="C4743">
        <v>470</v>
      </c>
      <c r="D4743" t="str">
        <f>VLOOKUP(Oliusala[[#This Row],[postnumer]],Sveitarfelog[#All],4,FALSE)</f>
        <v>Ísafjarðarbær</v>
      </c>
      <c r="E4743" t="str">
        <f>VLOOKUP(Oliusala[[#This Row],[postnumer]],Sveitarfelog[#All],5,FALSE)</f>
        <v>Vestfirðir</v>
      </c>
      <c r="F4743" t="s">
        <v>24</v>
      </c>
      <c r="G4743" t="s">
        <v>24</v>
      </c>
      <c r="H4743" t="s">
        <v>58</v>
      </c>
      <c r="I4743" s="1">
        <v>106048</v>
      </c>
      <c r="J4743" s="2">
        <f>VLOOKUP(Oliusala[[#This Row],[tegund]],Tegundir!$B$2:$D$19,3,FALSE)*Oliusala[[#This Row],[magn]]/1000</f>
        <v>91.731520000000003</v>
      </c>
      <c r="K4743">
        <v>2013</v>
      </c>
      <c r="L4743" t="s">
        <v>18</v>
      </c>
      <c r="M4743" s="144" t="s">
        <v>59</v>
      </c>
    </row>
    <row r="4744" spans="1:15" x14ac:dyDescent="0.2">
      <c r="A4744" t="s">
        <v>63</v>
      </c>
      <c r="B4744" s="144" t="s">
        <v>120</v>
      </c>
      <c r="C4744">
        <v>500</v>
      </c>
      <c r="D4744" t="str">
        <f>VLOOKUP(Oliusala[[#This Row],[postnumer]],Sveitarfelog[#All],4,FALSE)</f>
        <v>Húnaþing vestra</v>
      </c>
      <c r="E4744" t="str">
        <f>VLOOKUP(Oliusala[[#This Row],[postnumer]],Sveitarfelog[#All],5,FALSE)</f>
        <v>Norðurland vestra</v>
      </c>
      <c r="F4744" t="s">
        <v>25</v>
      </c>
      <c r="G4744" t="s">
        <v>24</v>
      </c>
      <c r="H4744" t="s">
        <v>58</v>
      </c>
      <c r="I4744" s="1">
        <v>12122</v>
      </c>
      <c r="J4744" s="2">
        <f>VLOOKUP(Oliusala[[#This Row],[tegund]],Tegundir!$B$2:$D$19,3,FALSE)*Oliusala[[#This Row],[magn]]/1000</f>
        <v>10.485530000000001</v>
      </c>
      <c r="K4744">
        <v>2013</v>
      </c>
      <c r="L4744" t="s">
        <v>1955</v>
      </c>
      <c r="M4744" s="144" t="s">
        <v>59</v>
      </c>
    </row>
    <row r="4745" spans="1:15" x14ac:dyDescent="0.2">
      <c r="A4745" t="s">
        <v>68</v>
      </c>
      <c r="B4745" s="144" t="s">
        <v>120</v>
      </c>
      <c r="C4745">
        <v>500</v>
      </c>
      <c r="D4745" t="str">
        <f>VLOOKUP(Oliusala[[#This Row],[postnumer]],Sveitarfelog[#All],4,FALSE)</f>
        <v>Húnaþing vestra</v>
      </c>
      <c r="E4745" t="str">
        <f>VLOOKUP(Oliusala[[#This Row],[postnumer]],Sveitarfelog[#All],5,FALSE)</f>
        <v>Norðurland vestra</v>
      </c>
      <c r="F4745" t="s">
        <v>25</v>
      </c>
      <c r="G4745" t="s">
        <v>24</v>
      </c>
      <c r="H4745" t="s">
        <v>60</v>
      </c>
      <c r="I4745" s="1">
        <v>14437</v>
      </c>
      <c r="J4745" s="2">
        <f>VLOOKUP(Oliusala[[#This Row],[tegund]],Tegundir!$B$2:$D$19,3,FALSE)*Oliusala[[#This Row],[magn]]/1000</f>
        <v>12.488004999999999</v>
      </c>
      <c r="K4745">
        <v>2013</v>
      </c>
      <c r="L4745" t="s">
        <v>1955</v>
      </c>
      <c r="M4745" s="144" t="s">
        <v>59</v>
      </c>
    </row>
    <row r="4746" spans="1:15" x14ac:dyDescent="0.2">
      <c r="A4746" t="s">
        <v>57</v>
      </c>
      <c r="B4746" s="144" t="s">
        <v>120</v>
      </c>
      <c r="C4746">
        <v>500</v>
      </c>
      <c r="D4746" t="str">
        <f>VLOOKUP(Oliusala[[#This Row],[postnumer]],Sveitarfelog[#All],4,FALSE)</f>
        <v>Húnaþing vestra</v>
      </c>
      <c r="E4746" t="str">
        <f>VLOOKUP(Oliusala[[#This Row],[postnumer]],Sveitarfelog[#All],5,FALSE)</f>
        <v>Norðurland vestra</v>
      </c>
      <c r="F4746" t="s">
        <v>25</v>
      </c>
      <c r="G4746" t="s">
        <v>24</v>
      </c>
      <c r="H4746" t="s">
        <v>58</v>
      </c>
      <c r="I4746" s="1">
        <v>1476</v>
      </c>
      <c r="J4746" s="2">
        <f>VLOOKUP(Oliusala[[#This Row],[tegund]],Tegundir!$B$2:$D$19,3,FALSE)*Oliusala[[#This Row],[magn]]/1000</f>
        <v>1.27674</v>
      </c>
      <c r="K4746">
        <v>2013</v>
      </c>
      <c r="L4746" t="s">
        <v>1955</v>
      </c>
      <c r="M4746" s="144" t="s">
        <v>59</v>
      </c>
    </row>
    <row r="4747" spans="1:15" x14ac:dyDescent="0.2">
      <c r="A4747" t="s">
        <v>57</v>
      </c>
      <c r="B4747" s="144" t="s">
        <v>120</v>
      </c>
      <c r="C4747">
        <v>500</v>
      </c>
      <c r="D4747" t="str">
        <f>VLOOKUP(Oliusala[[#This Row],[postnumer]],Sveitarfelog[#All],4,FALSE)</f>
        <v>Húnaþing vestra</v>
      </c>
      <c r="E4747" t="str">
        <f>VLOOKUP(Oliusala[[#This Row],[postnumer]],Sveitarfelog[#All],5,FALSE)</f>
        <v>Norðurland vestra</v>
      </c>
      <c r="F4747" t="s">
        <v>25</v>
      </c>
      <c r="G4747" t="s">
        <v>24</v>
      </c>
      <c r="H4747" t="s">
        <v>60</v>
      </c>
      <c r="I4747" s="1">
        <v>87875</v>
      </c>
      <c r="J4747" s="2">
        <f>VLOOKUP(Oliusala[[#This Row],[tegund]],Tegundir!$B$2:$D$19,3,FALSE)*Oliusala[[#This Row],[magn]]/1000</f>
        <v>76.011875000000003</v>
      </c>
      <c r="K4747">
        <v>2013</v>
      </c>
      <c r="L4747" t="s">
        <v>1955</v>
      </c>
      <c r="M4747" s="144" t="s">
        <v>59</v>
      </c>
    </row>
    <row r="4748" spans="1:15" x14ac:dyDescent="0.2">
      <c r="A4748" t="s">
        <v>122</v>
      </c>
      <c r="B4748" s="144" t="s">
        <v>120</v>
      </c>
      <c r="C4748">
        <v>500</v>
      </c>
      <c r="D4748" t="str">
        <f>VLOOKUP(Oliusala[[#This Row],[postnumer]],Sveitarfelog[#All],4,FALSE)</f>
        <v>Húnaþing vestra</v>
      </c>
      <c r="E4748" t="str">
        <f>VLOOKUP(Oliusala[[#This Row],[postnumer]],Sveitarfelog[#All],5,FALSE)</f>
        <v>Norðurland vestra</v>
      </c>
      <c r="F4748" t="s">
        <v>25</v>
      </c>
      <c r="G4748" t="s">
        <v>24</v>
      </c>
      <c r="H4748" t="s">
        <v>60</v>
      </c>
      <c r="I4748" s="1">
        <v>9066</v>
      </c>
      <c r="J4748" s="2">
        <f>VLOOKUP(Oliusala[[#This Row],[tegund]],Tegundir!$B$2:$D$19,3,FALSE)*Oliusala[[#This Row],[magn]]/1000</f>
        <v>7.8420899999999998</v>
      </c>
      <c r="K4748">
        <v>2013</v>
      </c>
      <c r="L4748" t="s">
        <v>1955</v>
      </c>
      <c r="M4748" s="144" t="s">
        <v>59</v>
      </c>
    </row>
    <row r="4749" spans="1:15" x14ac:dyDescent="0.2">
      <c r="A4749" t="s">
        <v>68</v>
      </c>
      <c r="B4749" s="144" t="s">
        <v>120</v>
      </c>
      <c r="C4749">
        <v>500</v>
      </c>
      <c r="D4749" t="str">
        <f>VLOOKUP(Oliusala[[#This Row],[postnumer]],Sveitarfelog[#All],4,FALSE)</f>
        <v>Húnaþing vestra</v>
      </c>
      <c r="E4749" t="str">
        <f>VLOOKUP(Oliusala[[#This Row],[postnumer]],Sveitarfelog[#All],5,FALSE)</f>
        <v>Norðurland vestra</v>
      </c>
      <c r="F4749" t="s">
        <v>24</v>
      </c>
      <c r="G4749" t="s">
        <v>24</v>
      </c>
      <c r="H4749" t="s">
        <v>60</v>
      </c>
      <c r="I4749" s="1">
        <v>1200</v>
      </c>
      <c r="J4749" s="2">
        <f>VLOOKUP(Oliusala[[#This Row],[tegund]],Tegundir!$B$2:$D$19,3,FALSE)*Oliusala[[#This Row],[magn]]/1000</f>
        <v>1.038</v>
      </c>
      <c r="K4749">
        <v>2013</v>
      </c>
      <c r="L4749" t="s">
        <v>18</v>
      </c>
      <c r="M4749" s="144" t="s">
        <v>59</v>
      </c>
    </row>
    <row r="4750" spans="1:15" x14ac:dyDescent="0.2">
      <c r="A4750" t="s">
        <v>57</v>
      </c>
      <c r="B4750" s="144" t="s">
        <v>120</v>
      </c>
      <c r="C4750">
        <v>500</v>
      </c>
      <c r="D4750" t="str">
        <f>VLOOKUP(Oliusala[[#This Row],[postnumer]],Sveitarfelog[#All],4,FALSE)</f>
        <v>Húnaþing vestra</v>
      </c>
      <c r="E4750" t="str">
        <f>VLOOKUP(Oliusala[[#This Row],[postnumer]],Sveitarfelog[#All],5,FALSE)</f>
        <v>Norðurland vestra</v>
      </c>
      <c r="F4750" t="s">
        <v>24</v>
      </c>
      <c r="G4750" t="s">
        <v>24</v>
      </c>
      <c r="H4750" t="s">
        <v>58</v>
      </c>
      <c r="I4750" s="1">
        <v>76192</v>
      </c>
      <c r="J4750" s="2">
        <f>VLOOKUP(Oliusala[[#This Row],[tegund]],Tegundir!$B$2:$D$19,3,FALSE)*Oliusala[[#This Row],[magn]]/1000</f>
        <v>65.906080000000003</v>
      </c>
      <c r="K4750">
        <v>2013</v>
      </c>
      <c r="L4750" t="s">
        <v>18</v>
      </c>
      <c r="M4750" s="144" t="s">
        <v>59</v>
      </c>
    </row>
    <row r="4751" spans="1:15" x14ac:dyDescent="0.2">
      <c r="A4751" t="s">
        <v>57</v>
      </c>
      <c r="B4751" s="144" t="s">
        <v>120</v>
      </c>
      <c r="C4751">
        <v>500</v>
      </c>
      <c r="D4751" t="str">
        <f>VLOOKUP(Oliusala[[#This Row],[postnumer]],Sveitarfelog[#All],4,FALSE)</f>
        <v>Húnaþing vestra</v>
      </c>
      <c r="E4751" t="str">
        <f>VLOOKUP(Oliusala[[#This Row],[postnumer]],Sveitarfelog[#All],5,FALSE)</f>
        <v>Norðurland vestra</v>
      </c>
      <c r="F4751" t="s">
        <v>24</v>
      </c>
      <c r="G4751" t="s">
        <v>24</v>
      </c>
      <c r="H4751" t="s">
        <v>60</v>
      </c>
      <c r="I4751" s="1">
        <v>7543</v>
      </c>
      <c r="J4751" s="2">
        <f>VLOOKUP(Oliusala[[#This Row],[tegund]],Tegundir!$B$2:$D$19,3,FALSE)*Oliusala[[#This Row],[magn]]/1000</f>
        <v>6.5246949999999995</v>
      </c>
      <c r="K4751">
        <v>2013</v>
      </c>
      <c r="L4751" t="s">
        <v>18</v>
      </c>
      <c r="M4751" s="144" t="s">
        <v>59</v>
      </c>
    </row>
    <row r="4752" spans="1:15" x14ac:dyDescent="0.2">
      <c r="A4752" t="s">
        <v>63</v>
      </c>
      <c r="B4752" s="144" t="s">
        <v>120</v>
      </c>
      <c r="C4752">
        <v>500</v>
      </c>
      <c r="D4752" t="str">
        <f>VLOOKUP(Oliusala[[#This Row],[postnumer]],Sveitarfelog[#All],4,FALSE)</f>
        <v>Húnaþing vestra</v>
      </c>
      <c r="E4752" t="str">
        <f>VLOOKUP(Oliusala[[#This Row],[postnumer]],Sveitarfelog[#All],5,FALSE)</f>
        <v>Norðurland vestra</v>
      </c>
      <c r="F4752" t="s">
        <v>24</v>
      </c>
      <c r="G4752" t="s">
        <v>24</v>
      </c>
      <c r="H4752" t="s">
        <v>58</v>
      </c>
      <c r="I4752" s="1">
        <v>664129</v>
      </c>
      <c r="J4752" s="2">
        <f>VLOOKUP(Oliusala[[#This Row],[tegund]],Tegundir!$B$2:$D$19,3,FALSE)*Oliusala[[#This Row],[magn]]/1000</f>
        <v>574.471585</v>
      </c>
      <c r="K4752">
        <v>2013</v>
      </c>
      <c r="L4752" t="s">
        <v>18</v>
      </c>
      <c r="M4752" s="144" t="s">
        <v>59</v>
      </c>
    </row>
    <row r="4753" spans="1:15" x14ac:dyDescent="0.2">
      <c r="A4753" t="s">
        <v>63</v>
      </c>
      <c r="B4753" s="144" t="s">
        <v>123</v>
      </c>
      <c r="C4753">
        <v>510</v>
      </c>
      <c r="D4753" t="str">
        <f>VLOOKUP(Oliusala[[#This Row],[postnumer]],Sveitarfelog[#All],4,FALSE)</f>
        <v>Árneshreppur,Kaldrananeshreppur,Strandabyggð</v>
      </c>
      <c r="E4753" t="str">
        <f>VLOOKUP(Oliusala[[#This Row],[postnumer]],Sveitarfelog[#All],5,FALSE)</f>
        <v>Vestfirðir</v>
      </c>
      <c r="F4753" t="s">
        <v>25</v>
      </c>
      <c r="G4753" t="s">
        <v>24</v>
      </c>
      <c r="H4753" t="s">
        <v>58</v>
      </c>
      <c r="I4753" s="1">
        <v>51813</v>
      </c>
      <c r="J4753" s="2">
        <f>VLOOKUP(Oliusala[[#This Row],[tegund]],Tegundir!$B$2:$D$19,3,FALSE)*Oliusala[[#This Row],[magn]]/1000</f>
        <v>44.818245000000005</v>
      </c>
      <c r="K4753">
        <v>2013</v>
      </c>
      <c r="L4753" t="s">
        <v>18</v>
      </c>
      <c r="M4753" s="144" t="s">
        <v>59</v>
      </c>
    </row>
    <row r="4754" spans="1:15" x14ac:dyDescent="0.2">
      <c r="A4754" t="s">
        <v>57</v>
      </c>
      <c r="B4754" s="144" t="s">
        <v>123</v>
      </c>
      <c r="C4754">
        <v>510</v>
      </c>
      <c r="D4754" t="str">
        <f>VLOOKUP(Oliusala[[#This Row],[postnumer]],Sveitarfelog[#All],4,FALSE)</f>
        <v>Árneshreppur,Kaldrananeshreppur,Strandabyggð</v>
      </c>
      <c r="E4754" t="str">
        <f>VLOOKUP(Oliusala[[#This Row],[postnumer]],Sveitarfelog[#All],5,FALSE)</f>
        <v>Vestfirðir</v>
      </c>
      <c r="F4754" t="s">
        <v>25</v>
      </c>
      <c r="G4754" t="s">
        <v>24</v>
      </c>
      <c r="H4754" t="s">
        <v>58</v>
      </c>
      <c r="I4754" s="1">
        <v>4272</v>
      </c>
      <c r="J4754" s="2">
        <f>VLOOKUP(Oliusala[[#This Row],[tegund]],Tegundir!$B$2:$D$19,3,FALSE)*Oliusala[[#This Row],[magn]]/1000</f>
        <v>3.6952799999999999</v>
      </c>
      <c r="K4754">
        <v>2013</v>
      </c>
      <c r="L4754" t="s">
        <v>1955</v>
      </c>
      <c r="M4754" s="144" t="s">
        <v>59</v>
      </c>
    </row>
    <row r="4755" spans="1:15" x14ac:dyDescent="0.2">
      <c r="A4755" t="s">
        <v>57</v>
      </c>
      <c r="B4755" s="144" t="s">
        <v>123</v>
      </c>
      <c r="C4755">
        <v>510</v>
      </c>
      <c r="D4755" t="str">
        <f>VLOOKUP(Oliusala[[#This Row],[postnumer]],Sveitarfelog[#All],4,FALSE)</f>
        <v>Árneshreppur,Kaldrananeshreppur,Strandabyggð</v>
      </c>
      <c r="E4755" t="str">
        <f>VLOOKUP(Oliusala[[#This Row],[postnumer]],Sveitarfelog[#All],5,FALSE)</f>
        <v>Vestfirðir</v>
      </c>
      <c r="F4755" t="s">
        <v>25</v>
      </c>
      <c r="G4755" t="s">
        <v>24</v>
      </c>
      <c r="H4755" t="s">
        <v>60</v>
      </c>
      <c r="I4755" s="1">
        <v>532639</v>
      </c>
      <c r="J4755" s="2">
        <f>VLOOKUP(Oliusala[[#This Row],[tegund]],Tegundir!$B$2:$D$19,3,FALSE)*Oliusala[[#This Row],[magn]]/1000</f>
        <v>460.73273499999999</v>
      </c>
      <c r="K4755">
        <v>2013</v>
      </c>
      <c r="L4755" t="s">
        <v>1955</v>
      </c>
      <c r="M4755" s="144" t="s">
        <v>59</v>
      </c>
    </row>
    <row r="4756" spans="1:15" x14ac:dyDescent="0.2">
      <c r="A4756" t="s">
        <v>57</v>
      </c>
      <c r="B4756" s="144" t="s">
        <v>124</v>
      </c>
      <c r="C4756">
        <v>510</v>
      </c>
      <c r="D4756" t="str">
        <f>VLOOKUP(Oliusala[[#This Row],[postnumer]],Sveitarfelog[#All],4,FALSE)</f>
        <v>Árneshreppur,Kaldrananeshreppur,Strandabyggð</v>
      </c>
      <c r="E4756" t="str">
        <f>VLOOKUP(Oliusala[[#This Row],[postnumer]],Sveitarfelog[#All],5,FALSE)</f>
        <v>Vestfirðir</v>
      </c>
      <c r="F4756" t="s">
        <v>25</v>
      </c>
      <c r="G4756" t="s">
        <v>24</v>
      </c>
      <c r="H4756" t="s">
        <v>60</v>
      </c>
      <c r="I4756" s="1">
        <v>145879</v>
      </c>
      <c r="J4756" s="2">
        <f>VLOOKUP(Oliusala[[#This Row],[tegund]],Tegundir!$B$2:$D$19,3,FALSE)*Oliusala[[#This Row],[magn]]/1000</f>
        <v>126.18533499999999</v>
      </c>
      <c r="K4756">
        <v>2013</v>
      </c>
      <c r="L4756" t="s">
        <v>19</v>
      </c>
      <c r="M4756" s="144" t="s">
        <v>59</v>
      </c>
      <c r="O4756" s="144" t="s">
        <v>1997</v>
      </c>
    </row>
    <row r="4757" spans="1:15" x14ac:dyDescent="0.2">
      <c r="A4757" t="s">
        <v>57</v>
      </c>
      <c r="B4757" s="144" t="s">
        <v>125</v>
      </c>
      <c r="C4757">
        <v>520</v>
      </c>
      <c r="D4757" t="str">
        <f>VLOOKUP(Oliusala[[#This Row],[postnumer]],Sveitarfelog[#All],4,FALSE)</f>
        <v>Árneshreppur,Kaldrananeshreppur,Strandabyggð</v>
      </c>
      <c r="E4757" t="str">
        <f>VLOOKUP(Oliusala[[#This Row],[postnumer]],Sveitarfelog[#All],5,FALSE)</f>
        <v>Vestfirðir</v>
      </c>
      <c r="F4757" t="s">
        <v>25</v>
      </c>
      <c r="G4757" t="s">
        <v>24</v>
      </c>
      <c r="H4757" t="s">
        <v>60</v>
      </c>
      <c r="I4757" s="1">
        <v>99281</v>
      </c>
      <c r="J4757" s="2">
        <f>VLOOKUP(Oliusala[[#This Row],[tegund]],Tegundir!$B$2:$D$19,3,FALSE)*Oliusala[[#This Row],[magn]]/1000</f>
        <v>85.878065000000007</v>
      </c>
      <c r="K4757">
        <v>2013</v>
      </c>
      <c r="L4757" t="s">
        <v>19</v>
      </c>
      <c r="M4757" s="144" t="s">
        <v>59</v>
      </c>
      <c r="O4757" s="144" t="s">
        <v>1997</v>
      </c>
    </row>
    <row r="4758" spans="1:15" x14ac:dyDescent="0.2">
      <c r="A4758" t="s">
        <v>57</v>
      </c>
      <c r="B4758" s="144" t="s">
        <v>123</v>
      </c>
      <c r="C4758">
        <v>510</v>
      </c>
      <c r="D4758" t="str">
        <f>VLOOKUP(Oliusala[[#This Row],[postnumer]],Sveitarfelog[#All],4,FALSE)</f>
        <v>Árneshreppur,Kaldrananeshreppur,Strandabyggð</v>
      </c>
      <c r="E4758" t="str">
        <f>VLOOKUP(Oliusala[[#This Row],[postnumer]],Sveitarfelog[#All],5,FALSE)</f>
        <v>Vestfirðir</v>
      </c>
      <c r="F4758" t="s">
        <v>24</v>
      </c>
      <c r="G4758" t="s">
        <v>24</v>
      </c>
      <c r="H4758" t="s">
        <v>58</v>
      </c>
      <c r="I4758" s="1">
        <v>32971</v>
      </c>
      <c r="J4758" s="2">
        <f>VLOOKUP(Oliusala[[#This Row],[tegund]],Tegundir!$B$2:$D$19,3,FALSE)*Oliusala[[#This Row],[magn]]/1000</f>
        <v>28.519915000000001</v>
      </c>
      <c r="K4758">
        <v>2013</v>
      </c>
      <c r="L4758" t="s">
        <v>18</v>
      </c>
      <c r="M4758" s="144" t="s">
        <v>59</v>
      </c>
    </row>
    <row r="4759" spans="1:15" x14ac:dyDescent="0.2">
      <c r="A4759" t="s">
        <v>57</v>
      </c>
      <c r="B4759" s="144" t="s">
        <v>123</v>
      </c>
      <c r="C4759">
        <v>510</v>
      </c>
      <c r="D4759" t="str">
        <f>VLOOKUP(Oliusala[[#This Row],[postnumer]],Sveitarfelog[#All],4,FALSE)</f>
        <v>Árneshreppur,Kaldrananeshreppur,Strandabyggð</v>
      </c>
      <c r="E4759" t="str">
        <f>VLOOKUP(Oliusala[[#This Row],[postnumer]],Sveitarfelog[#All],5,FALSE)</f>
        <v>Vestfirðir</v>
      </c>
      <c r="F4759" t="s">
        <v>24</v>
      </c>
      <c r="G4759" t="s">
        <v>24</v>
      </c>
      <c r="H4759" t="s">
        <v>60</v>
      </c>
      <c r="I4759" s="1">
        <v>11894</v>
      </c>
      <c r="J4759" s="2">
        <f>VLOOKUP(Oliusala[[#This Row],[tegund]],Tegundir!$B$2:$D$19,3,FALSE)*Oliusala[[#This Row],[magn]]/1000</f>
        <v>10.288309999999999</v>
      </c>
      <c r="K4759">
        <v>2013</v>
      </c>
      <c r="L4759" t="s">
        <v>18</v>
      </c>
      <c r="M4759" s="144" t="s">
        <v>59</v>
      </c>
    </row>
    <row r="4760" spans="1:15" x14ac:dyDescent="0.2">
      <c r="A4760" t="s">
        <v>57</v>
      </c>
      <c r="B4760" s="144" t="s">
        <v>123</v>
      </c>
      <c r="C4760">
        <v>510</v>
      </c>
      <c r="D4760" t="str">
        <f>VLOOKUP(Oliusala[[#This Row],[postnumer]],Sveitarfelog[#All],4,FALSE)</f>
        <v>Árneshreppur,Kaldrananeshreppur,Strandabyggð</v>
      </c>
      <c r="E4760" t="str">
        <f>VLOOKUP(Oliusala[[#This Row],[postnumer]],Sveitarfelog[#All],5,FALSE)</f>
        <v>Vestfirðir</v>
      </c>
      <c r="F4760" t="s">
        <v>29</v>
      </c>
      <c r="G4760" t="s">
        <v>24</v>
      </c>
      <c r="H4760" t="s">
        <v>60</v>
      </c>
      <c r="I4760" s="1">
        <v>92216</v>
      </c>
      <c r="J4760" s="2">
        <f>VLOOKUP(Oliusala[[#This Row],[tegund]],Tegundir!$B$2:$D$19,3,FALSE)*Oliusala[[#This Row],[magn]]/1000</f>
        <v>79.766840000000002</v>
      </c>
      <c r="K4760">
        <v>2013</v>
      </c>
      <c r="L4760" t="s">
        <v>19</v>
      </c>
      <c r="M4760" s="144" t="s">
        <v>59</v>
      </c>
      <c r="O4760" s="144" t="s">
        <v>1998</v>
      </c>
    </row>
    <row r="4761" spans="1:15" x14ac:dyDescent="0.2">
      <c r="A4761" t="s">
        <v>57</v>
      </c>
      <c r="B4761" s="144" t="s">
        <v>123</v>
      </c>
      <c r="C4761">
        <v>510</v>
      </c>
      <c r="D4761" t="str">
        <f>VLOOKUP(Oliusala[[#This Row],[postnumer]],Sveitarfelog[#All],4,FALSE)</f>
        <v>Árneshreppur,Kaldrananeshreppur,Strandabyggð</v>
      </c>
      <c r="E4761" t="str">
        <f>VLOOKUP(Oliusala[[#This Row],[postnumer]],Sveitarfelog[#All],5,FALSE)</f>
        <v>Vestfirðir</v>
      </c>
      <c r="F4761" t="s">
        <v>30</v>
      </c>
      <c r="G4761" t="s">
        <v>24</v>
      </c>
      <c r="H4761" t="s">
        <v>60</v>
      </c>
      <c r="I4761" s="1">
        <v>120402</v>
      </c>
      <c r="J4761" s="2">
        <f>VLOOKUP(Oliusala[[#This Row],[tegund]],Tegundir!$B$2:$D$19,3,FALSE)*Oliusala[[#This Row],[magn]]/1000</f>
        <v>104.14773</v>
      </c>
      <c r="K4761">
        <v>2013</v>
      </c>
      <c r="L4761" t="s">
        <v>19</v>
      </c>
      <c r="M4761" s="144" t="s">
        <v>59</v>
      </c>
      <c r="O4761" s="144" t="s">
        <v>1998</v>
      </c>
    </row>
    <row r="4762" spans="1:15" x14ac:dyDescent="0.2">
      <c r="A4762" t="s">
        <v>57</v>
      </c>
      <c r="B4762" s="144" t="s">
        <v>124</v>
      </c>
      <c r="C4762">
        <v>510</v>
      </c>
      <c r="D4762" t="str">
        <f>VLOOKUP(Oliusala[[#This Row],[postnumer]],Sveitarfelog[#All],4,FALSE)</f>
        <v>Árneshreppur,Kaldrananeshreppur,Strandabyggð</v>
      </c>
      <c r="E4762" t="str">
        <f>VLOOKUP(Oliusala[[#This Row],[postnumer]],Sveitarfelog[#All],5,FALSE)</f>
        <v>Vestfirðir</v>
      </c>
      <c r="F4762" t="s">
        <v>24</v>
      </c>
      <c r="G4762" t="s">
        <v>24</v>
      </c>
      <c r="H4762" t="s">
        <v>58</v>
      </c>
      <c r="I4762" s="1">
        <v>3718</v>
      </c>
      <c r="J4762" s="2">
        <f>VLOOKUP(Oliusala[[#This Row],[tegund]],Tegundir!$B$2:$D$19,3,FALSE)*Oliusala[[#This Row],[magn]]/1000</f>
        <v>3.2160700000000002</v>
      </c>
      <c r="K4762">
        <v>2013</v>
      </c>
      <c r="L4762" t="s">
        <v>18</v>
      </c>
      <c r="M4762" s="144" t="s">
        <v>59</v>
      </c>
    </row>
    <row r="4763" spans="1:15" x14ac:dyDescent="0.2">
      <c r="A4763" t="s">
        <v>57</v>
      </c>
      <c r="B4763" s="144" t="s">
        <v>124</v>
      </c>
      <c r="C4763">
        <v>510</v>
      </c>
      <c r="D4763" t="str">
        <f>VLOOKUP(Oliusala[[#This Row],[postnumer]],Sveitarfelog[#All],4,FALSE)</f>
        <v>Árneshreppur,Kaldrananeshreppur,Strandabyggð</v>
      </c>
      <c r="E4763" t="str">
        <f>VLOOKUP(Oliusala[[#This Row],[postnumer]],Sveitarfelog[#All],5,FALSE)</f>
        <v>Vestfirðir</v>
      </c>
      <c r="F4763" t="s">
        <v>24</v>
      </c>
      <c r="G4763" t="s">
        <v>24</v>
      </c>
      <c r="H4763" t="s">
        <v>60</v>
      </c>
      <c r="I4763" s="1">
        <v>6350</v>
      </c>
      <c r="J4763" s="2">
        <f>VLOOKUP(Oliusala[[#This Row],[tegund]],Tegundir!$B$2:$D$19,3,FALSE)*Oliusala[[#This Row],[magn]]/1000</f>
        <v>5.49275</v>
      </c>
      <c r="K4763">
        <v>2013</v>
      </c>
      <c r="L4763" t="s">
        <v>18</v>
      </c>
      <c r="M4763" s="144" t="s">
        <v>59</v>
      </c>
    </row>
    <row r="4764" spans="1:15" x14ac:dyDescent="0.2">
      <c r="A4764" t="s">
        <v>63</v>
      </c>
      <c r="B4764" s="144" t="s">
        <v>123</v>
      </c>
      <c r="C4764">
        <v>510</v>
      </c>
      <c r="D4764" t="str">
        <f>VLOOKUP(Oliusala[[#This Row],[postnumer]],Sveitarfelog[#All],4,FALSE)</f>
        <v>Árneshreppur,Kaldrananeshreppur,Strandabyggð</v>
      </c>
      <c r="E4764" t="str">
        <f>VLOOKUP(Oliusala[[#This Row],[postnumer]],Sveitarfelog[#All],5,FALSE)</f>
        <v>Vestfirðir</v>
      </c>
      <c r="F4764" t="s">
        <v>24</v>
      </c>
      <c r="G4764" t="s">
        <v>24</v>
      </c>
      <c r="H4764" t="s">
        <v>58</v>
      </c>
      <c r="I4764" s="1">
        <v>606817</v>
      </c>
      <c r="J4764" s="2">
        <f>VLOOKUP(Oliusala[[#This Row],[tegund]],Tegundir!$B$2:$D$19,3,FALSE)*Oliusala[[#This Row],[magn]]/1000</f>
        <v>524.896705</v>
      </c>
      <c r="K4764">
        <v>2013</v>
      </c>
      <c r="L4764" t="s">
        <v>18</v>
      </c>
      <c r="M4764" s="144" t="s">
        <v>59</v>
      </c>
    </row>
    <row r="4765" spans="1:15" x14ac:dyDescent="0.2">
      <c r="A4765" t="s">
        <v>63</v>
      </c>
      <c r="B4765" s="144" t="s">
        <v>124</v>
      </c>
      <c r="C4765">
        <v>510</v>
      </c>
      <c r="D4765" t="str">
        <f>VLOOKUP(Oliusala[[#This Row],[postnumer]],Sveitarfelog[#All],4,FALSE)</f>
        <v>Árneshreppur,Kaldrananeshreppur,Strandabyggð</v>
      </c>
      <c r="E4765" t="str">
        <f>VLOOKUP(Oliusala[[#This Row],[postnumer]],Sveitarfelog[#All],5,FALSE)</f>
        <v>Vestfirðir</v>
      </c>
      <c r="F4765" t="s">
        <v>24</v>
      </c>
      <c r="G4765" t="s">
        <v>24</v>
      </c>
      <c r="H4765" t="s">
        <v>58</v>
      </c>
      <c r="I4765" s="1">
        <v>30113</v>
      </c>
      <c r="J4765" s="2">
        <f>VLOOKUP(Oliusala[[#This Row],[tegund]],Tegundir!$B$2:$D$19,3,FALSE)*Oliusala[[#This Row],[magn]]/1000</f>
        <v>26.047744999999999</v>
      </c>
      <c r="K4765">
        <v>2013</v>
      </c>
      <c r="L4765" t="s">
        <v>18</v>
      </c>
      <c r="M4765" s="144" t="s">
        <v>59</v>
      </c>
    </row>
    <row r="4766" spans="1:15" x14ac:dyDescent="0.2">
      <c r="A4766" t="s">
        <v>57</v>
      </c>
      <c r="B4766" s="144" t="s">
        <v>125</v>
      </c>
      <c r="C4766">
        <v>520</v>
      </c>
      <c r="D4766" t="str">
        <f>VLOOKUP(Oliusala[[#This Row],[postnumer]],Sveitarfelog[#All],4,FALSE)</f>
        <v>Árneshreppur,Kaldrananeshreppur,Strandabyggð</v>
      </c>
      <c r="E4766" t="str">
        <f>VLOOKUP(Oliusala[[#This Row],[postnumer]],Sveitarfelog[#All],5,FALSE)</f>
        <v>Vestfirðir</v>
      </c>
      <c r="F4766" t="s">
        <v>24</v>
      </c>
      <c r="G4766" t="s">
        <v>24</v>
      </c>
      <c r="H4766" t="s">
        <v>58</v>
      </c>
      <c r="I4766" s="1">
        <v>4249</v>
      </c>
      <c r="J4766" s="2">
        <f>VLOOKUP(Oliusala[[#This Row],[tegund]],Tegundir!$B$2:$D$19,3,FALSE)*Oliusala[[#This Row],[magn]]/1000</f>
        <v>3.6753849999999999</v>
      </c>
      <c r="K4766">
        <v>2013</v>
      </c>
      <c r="L4766" t="s">
        <v>18</v>
      </c>
      <c r="M4766" s="144" t="s">
        <v>59</v>
      </c>
    </row>
    <row r="4767" spans="1:15" x14ac:dyDescent="0.2">
      <c r="A4767" t="s">
        <v>57</v>
      </c>
      <c r="B4767" s="144" t="s">
        <v>125</v>
      </c>
      <c r="C4767">
        <v>520</v>
      </c>
      <c r="D4767" t="str">
        <f>VLOOKUP(Oliusala[[#This Row],[postnumer]],Sveitarfelog[#All],4,FALSE)</f>
        <v>Árneshreppur,Kaldrananeshreppur,Strandabyggð</v>
      </c>
      <c r="E4767" t="str">
        <f>VLOOKUP(Oliusala[[#This Row],[postnumer]],Sveitarfelog[#All],5,FALSE)</f>
        <v>Vestfirðir</v>
      </c>
      <c r="F4767" t="s">
        <v>30</v>
      </c>
      <c r="G4767" t="s">
        <v>24</v>
      </c>
      <c r="H4767" t="s">
        <v>60</v>
      </c>
      <c r="I4767" s="1">
        <v>35603</v>
      </c>
      <c r="J4767" s="2">
        <f>VLOOKUP(Oliusala[[#This Row],[tegund]],Tegundir!$B$2:$D$19,3,FALSE)*Oliusala[[#This Row],[magn]]/1000</f>
        <v>30.796595</v>
      </c>
      <c r="K4767">
        <v>2013</v>
      </c>
      <c r="L4767" t="s">
        <v>19</v>
      </c>
      <c r="M4767" s="144" t="s">
        <v>59</v>
      </c>
      <c r="O4767" s="144" t="s">
        <v>1998</v>
      </c>
    </row>
    <row r="4768" spans="1:15" x14ac:dyDescent="0.2">
      <c r="A4768" t="s">
        <v>63</v>
      </c>
      <c r="B4768" s="144" t="s">
        <v>125</v>
      </c>
      <c r="C4768">
        <v>520</v>
      </c>
      <c r="D4768" t="str">
        <f>VLOOKUP(Oliusala[[#This Row],[postnumer]],Sveitarfelog[#All],4,FALSE)</f>
        <v>Árneshreppur,Kaldrananeshreppur,Strandabyggð</v>
      </c>
      <c r="E4768" t="str">
        <f>VLOOKUP(Oliusala[[#This Row],[postnumer]],Sveitarfelog[#All],5,FALSE)</f>
        <v>Vestfirðir</v>
      </c>
      <c r="F4768" t="s">
        <v>24</v>
      </c>
      <c r="G4768" t="s">
        <v>24</v>
      </c>
      <c r="H4768" t="s">
        <v>58</v>
      </c>
      <c r="I4768" s="1">
        <v>43936</v>
      </c>
      <c r="J4768" s="2">
        <f>VLOOKUP(Oliusala[[#This Row],[tegund]],Tegundir!$B$2:$D$19,3,FALSE)*Oliusala[[#This Row],[magn]]/1000</f>
        <v>38.004640000000002</v>
      </c>
      <c r="K4768">
        <v>2013</v>
      </c>
      <c r="L4768" t="s">
        <v>18</v>
      </c>
      <c r="M4768" s="144" t="s">
        <v>59</v>
      </c>
    </row>
    <row r="4769" spans="1:15" x14ac:dyDescent="0.2">
      <c r="A4769" t="s">
        <v>63</v>
      </c>
      <c r="B4769" s="144" t="s">
        <v>102</v>
      </c>
      <c r="C4769">
        <v>530</v>
      </c>
      <c r="D4769" t="str">
        <f>VLOOKUP(Oliusala[[#This Row],[postnumer]],Sveitarfelog[#All],4,FALSE)</f>
        <v>Húnaþing vestra</v>
      </c>
      <c r="E4769" t="str">
        <f>VLOOKUP(Oliusala[[#This Row],[postnumer]],Sveitarfelog[#All],5,FALSE)</f>
        <v>Norðurland vestra</v>
      </c>
      <c r="F4769" t="s">
        <v>25</v>
      </c>
      <c r="G4769" t="s">
        <v>24</v>
      </c>
      <c r="H4769" t="s">
        <v>58</v>
      </c>
      <c r="I4769" s="1">
        <v>54239</v>
      </c>
      <c r="J4769" s="2">
        <f>VLOOKUP(Oliusala[[#This Row],[tegund]],Tegundir!$B$2:$D$19,3,FALSE)*Oliusala[[#This Row],[magn]]/1000</f>
        <v>46.916735000000003</v>
      </c>
      <c r="K4769">
        <v>2013</v>
      </c>
      <c r="L4769" t="s">
        <v>1955</v>
      </c>
      <c r="M4769" s="144" t="s">
        <v>59</v>
      </c>
    </row>
    <row r="4770" spans="1:15" x14ac:dyDescent="0.2">
      <c r="A4770" t="s">
        <v>68</v>
      </c>
      <c r="B4770" s="144" t="s">
        <v>102</v>
      </c>
      <c r="C4770">
        <v>530</v>
      </c>
      <c r="D4770" t="str">
        <f>VLOOKUP(Oliusala[[#This Row],[postnumer]],Sveitarfelog[#All],4,FALSE)</f>
        <v>Húnaþing vestra</v>
      </c>
      <c r="E4770" t="str">
        <f>VLOOKUP(Oliusala[[#This Row],[postnumer]],Sveitarfelog[#All],5,FALSE)</f>
        <v>Norðurland vestra</v>
      </c>
      <c r="F4770" t="s">
        <v>25</v>
      </c>
      <c r="G4770" t="s">
        <v>24</v>
      </c>
      <c r="H4770" t="s">
        <v>60</v>
      </c>
      <c r="I4770" s="1">
        <v>243258</v>
      </c>
      <c r="J4770" s="2">
        <f>VLOOKUP(Oliusala[[#This Row],[tegund]],Tegundir!$B$2:$D$19,3,FALSE)*Oliusala[[#This Row],[magn]]/1000</f>
        <v>210.41816999999998</v>
      </c>
      <c r="K4770">
        <v>2013</v>
      </c>
      <c r="L4770" t="s">
        <v>1955</v>
      </c>
      <c r="M4770" s="144" t="s">
        <v>59</v>
      </c>
    </row>
    <row r="4771" spans="1:15" x14ac:dyDescent="0.2">
      <c r="A4771" t="s">
        <v>102</v>
      </c>
      <c r="B4771" s="144" t="s">
        <v>102</v>
      </c>
      <c r="C4771">
        <v>530</v>
      </c>
      <c r="D4771" t="str">
        <f>VLOOKUP(Oliusala[[#This Row],[postnumer]],Sveitarfelog[#All],4,FALSE)</f>
        <v>Húnaþing vestra</v>
      </c>
      <c r="E4771" t="str">
        <f>VLOOKUP(Oliusala[[#This Row],[postnumer]],Sveitarfelog[#All],5,FALSE)</f>
        <v>Norðurland vestra</v>
      </c>
      <c r="F4771" t="s">
        <v>25</v>
      </c>
      <c r="G4771" t="s">
        <v>24</v>
      </c>
      <c r="H4771" t="s">
        <v>58</v>
      </c>
      <c r="I4771" s="1">
        <v>31127</v>
      </c>
      <c r="J4771" s="2">
        <f>VLOOKUP(Oliusala[[#This Row],[tegund]],Tegundir!$B$2:$D$19,3,FALSE)*Oliusala[[#This Row],[magn]]/1000</f>
        <v>26.924855000000001</v>
      </c>
      <c r="K4771">
        <v>2013</v>
      </c>
      <c r="L4771" t="s">
        <v>1955</v>
      </c>
      <c r="M4771" s="144" t="s">
        <v>59</v>
      </c>
    </row>
    <row r="4772" spans="1:15" x14ac:dyDescent="0.2">
      <c r="A4772" t="s">
        <v>57</v>
      </c>
      <c r="B4772" s="144" t="s">
        <v>102</v>
      </c>
      <c r="C4772">
        <v>530</v>
      </c>
      <c r="D4772" t="str">
        <f>VLOOKUP(Oliusala[[#This Row],[postnumer]],Sveitarfelog[#All],4,FALSE)</f>
        <v>Húnaþing vestra</v>
      </c>
      <c r="E4772" t="str">
        <f>VLOOKUP(Oliusala[[#This Row],[postnumer]],Sveitarfelog[#All],5,FALSE)</f>
        <v>Norðurland vestra</v>
      </c>
      <c r="F4772" t="s">
        <v>25</v>
      </c>
      <c r="G4772" t="s">
        <v>24</v>
      </c>
      <c r="H4772" t="s">
        <v>60</v>
      </c>
      <c r="I4772" s="1">
        <v>85378</v>
      </c>
      <c r="J4772" s="2">
        <f>VLOOKUP(Oliusala[[#This Row],[tegund]],Tegundir!$B$2:$D$19,3,FALSE)*Oliusala[[#This Row],[magn]]/1000</f>
        <v>73.851969999999994</v>
      </c>
      <c r="K4772">
        <v>2013</v>
      </c>
      <c r="L4772" t="s">
        <v>1955</v>
      </c>
      <c r="M4772" s="144" t="s">
        <v>59</v>
      </c>
    </row>
    <row r="4773" spans="1:15" x14ac:dyDescent="0.2">
      <c r="A4773" t="s">
        <v>57</v>
      </c>
      <c r="B4773" s="144" t="s">
        <v>126</v>
      </c>
      <c r="C4773">
        <v>530</v>
      </c>
      <c r="D4773" t="str">
        <f>VLOOKUP(Oliusala[[#This Row],[postnumer]],Sveitarfelog[#All],4,FALSE)</f>
        <v>Húnaþing vestra</v>
      </c>
      <c r="E4773" t="str">
        <f>VLOOKUP(Oliusala[[#This Row],[postnumer]],Sveitarfelog[#All],5,FALSE)</f>
        <v>Norðurland vestra</v>
      </c>
      <c r="F4773" t="s">
        <v>25</v>
      </c>
      <c r="G4773" t="s">
        <v>24</v>
      </c>
      <c r="H4773" t="s">
        <v>60</v>
      </c>
      <c r="I4773" s="1">
        <v>-1393</v>
      </c>
      <c r="J4773" s="2">
        <v>0</v>
      </c>
      <c r="K4773">
        <v>2013</v>
      </c>
      <c r="L4773" t="s">
        <v>1955</v>
      </c>
      <c r="M4773" s="144" t="s">
        <v>59</v>
      </c>
    </row>
    <row r="4774" spans="1:15" x14ac:dyDescent="0.2">
      <c r="A4774" t="s">
        <v>122</v>
      </c>
      <c r="B4774" s="144" t="s">
        <v>102</v>
      </c>
      <c r="C4774">
        <v>530</v>
      </c>
      <c r="D4774" t="str">
        <f>VLOOKUP(Oliusala[[#This Row],[postnumer]],Sveitarfelog[#All],4,FALSE)</f>
        <v>Húnaþing vestra</v>
      </c>
      <c r="E4774" t="str">
        <f>VLOOKUP(Oliusala[[#This Row],[postnumer]],Sveitarfelog[#All],5,FALSE)</f>
        <v>Norðurland vestra</v>
      </c>
      <c r="F4774" t="s">
        <v>25</v>
      </c>
      <c r="G4774" t="s">
        <v>24</v>
      </c>
      <c r="H4774" t="s">
        <v>60</v>
      </c>
      <c r="I4774" s="1">
        <v>40674</v>
      </c>
      <c r="J4774" s="2">
        <f>VLOOKUP(Oliusala[[#This Row],[tegund]],Tegundir!$B$2:$D$19,3,FALSE)*Oliusala[[#This Row],[magn]]/1000</f>
        <v>35.183010000000003</v>
      </c>
      <c r="K4774">
        <v>2013</v>
      </c>
      <c r="L4774" t="s">
        <v>1955</v>
      </c>
      <c r="M4774" s="144" t="s">
        <v>59</v>
      </c>
    </row>
    <row r="4775" spans="1:15" x14ac:dyDescent="0.2">
      <c r="A4775" t="s">
        <v>68</v>
      </c>
      <c r="B4775" s="144" t="s">
        <v>102</v>
      </c>
      <c r="C4775">
        <v>530</v>
      </c>
      <c r="D4775" t="str">
        <f>VLOOKUP(Oliusala[[#This Row],[postnumer]],Sveitarfelog[#All],4,FALSE)</f>
        <v>Húnaþing vestra</v>
      </c>
      <c r="E4775" t="str">
        <f>VLOOKUP(Oliusala[[#This Row],[postnumer]],Sveitarfelog[#All],5,FALSE)</f>
        <v>Norðurland vestra</v>
      </c>
      <c r="F4775" t="s">
        <v>24</v>
      </c>
      <c r="G4775" t="s">
        <v>24</v>
      </c>
      <c r="H4775" t="s">
        <v>60</v>
      </c>
      <c r="I4775" s="1">
        <v>30739</v>
      </c>
      <c r="J4775" s="2">
        <f>VLOOKUP(Oliusala[[#This Row],[tegund]],Tegundir!$B$2:$D$19,3,FALSE)*Oliusala[[#This Row],[magn]]/1000</f>
        <v>26.589235000000002</v>
      </c>
      <c r="K4775">
        <v>2013</v>
      </c>
      <c r="L4775" t="s">
        <v>18</v>
      </c>
      <c r="M4775" s="144" t="s">
        <v>59</v>
      </c>
    </row>
    <row r="4776" spans="1:15" x14ac:dyDescent="0.2">
      <c r="A4776" t="s">
        <v>57</v>
      </c>
      <c r="B4776" s="144" t="s">
        <v>102</v>
      </c>
      <c r="C4776">
        <v>530</v>
      </c>
      <c r="D4776" t="str">
        <f>VLOOKUP(Oliusala[[#This Row],[postnumer]],Sveitarfelog[#All],4,FALSE)</f>
        <v>Húnaþing vestra</v>
      </c>
      <c r="E4776" t="str">
        <f>VLOOKUP(Oliusala[[#This Row],[postnumer]],Sveitarfelog[#All],5,FALSE)</f>
        <v>Norðurland vestra</v>
      </c>
      <c r="F4776" t="s">
        <v>24</v>
      </c>
      <c r="G4776" t="s">
        <v>24</v>
      </c>
      <c r="H4776" t="s">
        <v>60</v>
      </c>
      <c r="I4776" s="1">
        <v>5754</v>
      </c>
      <c r="J4776" s="2">
        <f>VLOOKUP(Oliusala[[#This Row],[tegund]],Tegundir!$B$2:$D$19,3,FALSE)*Oliusala[[#This Row],[magn]]/1000</f>
        <v>4.9772100000000004</v>
      </c>
      <c r="K4776">
        <v>2013</v>
      </c>
      <c r="L4776" t="s">
        <v>18</v>
      </c>
      <c r="M4776" s="144" t="s">
        <v>59</v>
      </c>
    </row>
    <row r="4777" spans="1:15" x14ac:dyDescent="0.2">
      <c r="A4777" t="s">
        <v>57</v>
      </c>
      <c r="B4777" s="144" t="s">
        <v>102</v>
      </c>
      <c r="C4777">
        <v>530</v>
      </c>
      <c r="D4777" t="str">
        <f>VLOOKUP(Oliusala[[#This Row],[postnumer]],Sveitarfelog[#All],4,FALSE)</f>
        <v>Húnaþing vestra</v>
      </c>
      <c r="E4777" t="str">
        <f>VLOOKUP(Oliusala[[#This Row],[postnumer]],Sveitarfelog[#All],5,FALSE)</f>
        <v>Norðurland vestra</v>
      </c>
      <c r="F4777" t="s">
        <v>29</v>
      </c>
      <c r="G4777" t="s">
        <v>24</v>
      </c>
      <c r="H4777" t="s">
        <v>60</v>
      </c>
      <c r="I4777" s="1">
        <v>10252</v>
      </c>
      <c r="J4777" s="2">
        <f>VLOOKUP(Oliusala[[#This Row],[tegund]],Tegundir!$B$2:$D$19,3,FALSE)*Oliusala[[#This Row],[magn]]/1000</f>
        <v>8.8679799999999993</v>
      </c>
      <c r="K4777">
        <v>2013</v>
      </c>
      <c r="L4777" t="s">
        <v>19</v>
      </c>
      <c r="M4777" s="144" t="s">
        <v>59</v>
      </c>
      <c r="O4777" s="144" t="s">
        <v>1998</v>
      </c>
    </row>
    <row r="4778" spans="1:15" x14ac:dyDescent="0.2">
      <c r="A4778" t="s">
        <v>57</v>
      </c>
      <c r="B4778" s="144" t="s">
        <v>102</v>
      </c>
      <c r="C4778">
        <v>530</v>
      </c>
      <c r="D4778" t="str">
        <f>VLOOKUP(Oliusala[[#This Row],[postnumer]],Sveitarfelog[#All],4,FALSE)</f>
        <v>Húnaþing vestra</v>
      </c>
      <c r="E4778" t="str">
        <f>VLOOKUP(Oliusala[[#This Row],[postnumer]],Sveitarfelog[#All],5,FALSE)</f>
        <v>Norðurland vestra</v>
      </c>
      <c r="F4778" t="s">
        <v>30</v>
      </c>
      <c r="G4778" t="s">
        <v>24</v>
      </c>
      <c r="H4778" t="s">
        <v>60</v>
      </c>
      <c r="I4778" s="1">
        <v>58403</v>
      </c>
      <c r="J4778" s="2">
        <f>VLOOKUP(Oliusala[[#This Row],[tegund]],Tegundir!$B$2:$D$19,3,FALSE)*Oliusala[[#This Row],[magn]]/1000</f>
        <v>50.518594999999998</v>
      </c>
      <c r="K4778">
        <v>2013</v>
      </c>
      <c r="L4778" t="s">
        <v>19</v>
      </c>
      <c r="M4778" s="144" t="s">
        <v>59</v>
      </c>
      <c r="O4778" s="144" t="s">
        <v>1998</v>
      </c>
    </row>
    <row r="4779" spans="1:15" x14ac:dyDescent="0.2">
      <c r="A4779" t="s">
        <v>122</v>
      </c>
      <c r="B4779" s="144" t="s">
        <v>102</v>
      </c>
      <c r="C4779">
        <v>530</v>
      </c>
      <c r="D4779" t="str">
        <f>VLOOKUP(Oliusala[[#This Row],[postnumer]],Sveitarfelog[#All],4,FALSE)</f>
        <v>Húnaþing vestra</v>
      </c>
      <c r="E4779" t="str">
        <f>VLOOKUP(Oliusala[[#This Row],[postnumer]],Sveitarfelog[#All],5,FALSE)</f>
        <v>Norðurland vestra</v>
      </c>
      <c r="F4779" t="s">
        <v>30</v>
      </c>
      <c r="G4779" t="s">
        <v>24</v>
      </c>
      <c r="H4779" t="s">
        <v>60</v>
      </c>
      <c r="I4779" s="1">
        <v>27001</v>
      </c>
      <c r="J4779" s="2">
        <f>VLOOKUP(Oliusala[[#This Row],[tegund]],Tegundir!$B$2:$D$19,3,FALSE)*Oliusala[[#This Row],[magn]]/1000</f>
        <v>23.355864999999998</v>
      </c>
      <c r="K4779">
        <v>2013</v>
      </c>
      <c r="L4779" t="s">
        <v>19</v>
      </c>
      <c r="M4779" s="144" t="s">
        <v>59</v>
      </c>
      <c r="O4779" s="144" t="s">
        <v>1998</v>
      </c>
    </row>
    <row r="4780" spans="1:15" x14ac:dyDescent="0.2">
      <c r="A4780" t="s">
        <v>63</v>
      </c>
      <c r="B4780" s="144" t="s">
        <v>102</v>
      </c>
      <c r="C4780">
        <v>530</v>
      </c>
      <c r="D4780" t="str">
        <f>VLOOKUP(Oliusala[[#This Row],[postnumer]],Sveitarfelog[#All],4,FALSE)</f>
        <v>Húnaþing vestra</v>
      </c>
      <c r="E4780" t="str">
        <f>VLOOKUP(Oliusala[[#This Row],[postnumer]],Sveitarfelog[#All],5,FALSE)</f>
        <v>Norðurland vestra</v>
      </c>
      <c r="F4780" t="s">
        <v>24</v>
      </c>
      <c r="G4780" t="s">
        <v>24</v>
      </c>
      <c r="H4780" t="s">
        <v>58</v>
      </c>
      <c r="I4780" s="1">
        <v>462833</v>
      </c>
      <c r="J4780" s="2">
        <f>VLOOKUP(Oliusala[[#This Row],[tegund]],Tegundir!$B$2:$D$19,3,FALSE)*Oliusala[[#This Row],[magn]]/1000</f>
        <v>400.35054500000001</v>
      </c>
      <c r="K4780">
        <v>2013</v>
      </c>
      <c r="L4780" t="s">
        <v>18</v>
      </c>
      <c r="M4780" s="144" t="s">
        <v>59</v>
      </c>
    </row>
    <row r="4781" spans="1:15" x14ac:dyDescent="0.2">
      <c r="A4781" t="s">
        <v>63</v>
      </c>
      <c r="B4781" s="144" t="s">
        <v>126</v>
      </c>
      <c r="C4781">
        <v>530</v>
      </c>
      <c r="D4781" t="str">
        <f>VLOOKUP(Oliusala[[#This Row],[postnumer]],Sveitarfelog[#All],4,FALSE)</f>
        <v>Húnaþing vestra</v>
      </c>
      <c r="E4781" t="str">
        <f>VLOOKUP(Oliusala[[#This Row],[postnumer]],Sveitarfelog[#All],5,FALSE)</f>
        <v>Norðurland vestra</v>
      </c>
      <c r="F4781" t="s">
        <v>24</v>
      </c>
      <c r="G4781" t="s">
        <v>24</v>
      </c>
      <c r="H4781" t="s">
        <v>58</v>
      </c>
      <c r="I4781" s="1">
        <v>44126</v>
      </c>
      <c r="J4781" s="2">
        <f>VLOOKUP(Oliusala[[#This Row],[tegund]],Tegundir!$B$2:$D$19,3,FALSE)*Oliusala[[#This Row],[magn]]/1000</f>
        <v>38.168990000000001</v>
      </c>
      <c r="K4781">
        <v>2013</v>
      </c>
      <c r="L4781" t="s">
        <v>18</v>
      </c>
      <c r="M4781" s="144" t="s">
        <v>59</v>
      </c>
    </row>
    <row r="4782" spans="1:15" x14ac:dyDescent="0.2">
      <c r="A4782" t="s">
        <v>68</v>
      </c>
      <c r="B4782" s="144" t="s">
        <v>127</v>
      </c>
      <c r="C4782">
        <v>531</v>
      </c>
      <c r="D4782" t="str">
        <f>VLOOKUP(Oliusala[[#This Row],[postnumer]],Sveitarfelog[#All],4,FALSE)</f>
        <v>Húnaþing vestra</v>
      </c>
      <c r="E4782" t="str">
        <f>VLOOKUP(Oliusala[[#This Row],[postnumer]],Sveitarfelog[#All],5,FALSE)</f>
        <v>Norðurland vestra</v>
      </c>
      <c r="F4782" t="s">
        <v>25</v>
      </c>
      <c r="G4782" t="s">
        <v>24</v>
      </c>
      <c r="H4782" t="s">
        <v>60</v>
      </c>
      <c r="I4782" s="1">
        <v>504</v>
      </c>
      <c r="J4782" s="2">
        <f>VLOOKUP(Oliusala[[#This Row],[tegund]],Tegundir!$B$2:$D$19,3,FALSE)*Oliusala[[#This Row],[magn]]/1000</f>
        <v>0.43595999999999996</v>
      </c>
      <c r="K4782">
        <v>2013</v>
      </c>
      <c r="L4782" t="s">
        <v>1955</v>
      </c>
      <c r="M4782" s="144" t="s">
        <v>59</v>
      </c>
    </row>
    <row r="4783" spans="1:15" x14ac:dyDescent="0.2">
      <c r="A4783" t="s">
        <v>57</v>
      </c>
      <c r="B4783" s="144" t="s">
        <v>127</v>
      </c>
      <c r="C4783">
        <v>531</v>
      </c>
      <c r="D4783" t="str">
        <f>VLOOKUP(Oliusala[[#This Row],[postnumer]],Sveitarfelog[#All],4,FALSE)</f>
        <v>Húnaþing vestra</v>
      </c>
      <c r="E4783" t="str">
        <f>VLOOKUP(Oliusala[[#This Row],[postnumer]],Sveitarfelog[#All],5,FALSE)</f>
        <v>Norðurland vestra</v>
      </c>
      <c r="F4783" t="s">
        <v>25</v>
      </c>
      <c r="G4783" t="s">
        <v>24</v>
      </c>
      <c r="H4783" t="s">
        <v>60</v>
      </c>
      <c r="I4783" s="1">
        <v>205586</v>
      </c>
      <c r="J4783" s="2">
        <f>VLOOKUP(Oliusala[[#This Row],[tegund]],Tegundir!$B$2:$D$19,3,FALSE)*Oliusala[[#This Row],[magn]]/1000</f>
        <v>177.83188999999999</v>
      </c>
      <c r="K4783">
        <v>2013</v>
      </c>
      <c r="L4783" t="s">
        <v>1955</v>
      </c>
      <c r="M4783" s="144" t="s">
        <v>59</v>
      </c>
    </row>
    <row r="4784" spans="1:15" x14ac:dyDescent="0.2">
      <c r="A4784" t="s">
        <v>122</v>
      </c>
      <c r="B4784" s="144" t="s">
        <v>127</v>
      </c>
      <c r="C4784">
        <v>531</v>
      </c>
      <c r="D4784" t="str">
        <f>VLOOKUP(Oliusala[[#This Row],[postnumer]],Sveitarfelog[#All],4,FALSE)</f>
        <v>Húnaþing vestra</v>
      </c>
      <c r="E4784" t="str">
        <f>VLOOKUP(Oliusala[[#This Row],[postnumer]],Sveitarfelog[#All],5,FALSE)</f>
        <v>Norðurland vestra</v>
      </c>
      <c r="F4784" t="s">
        <v>25</v>
      </c>
      <c r="G4784" t="s">
        <v>24</v>
      </c>
      <c r="H4784" t="s">
        <v>60</v>
      </c>
      <c r="I4784" s="1">
        <v>10810</v>
      </c>
      <c r="J4784" s="2">
        <f>VLOOKUP(Oliusala[[#This Row],[tegund]],Tegundir!$B$2:$D$19,3,FALSE)*Oliusala[[#This Row],[magn]]/1000</f>
        <v>9.3506499999999999</v>
      </c>
      <c r="K4784">
        <v>2013</v>
      </c>
      <c r="L4784" t="s">
        <v>1955</v>
      </c>
      <c r="M4784" s="144" t="s">
        <v>59</v>
      </c>
    </row>
    <row r="4785" spans="1:15" x14ac:dyDescent="0.2">
      <c r="A4785" t="s">
        <v>57</v>
      </c>
      <c r="B4785" s="144" t="s">
        <v>127</v>
      </c>
      <c r="C4785">
        <v>531</v>
      </c>
      <c r="D4785" t="str">
        <f>VLOOKUP(Oliusala[[#This Row],[postnumer]],Sveitarfelog[#All],4,FALSE)</f>
        <v>Húnaþing vestra</v>
      </c>
      <c r="E4785" t="str">
        <f>VLOOKUP(Oliusala[[#This Row],[postnumer]],Sveitarfelog[#All],5,FALSE)</f>
        <v>Norðurland vestra</v>
      </c>
      <c r="F4785" t="s">
        <v>24</v>
      </c>
      <c r="G4785" t="s">
        <v>24</v>
      </c>
      <c r="H4785" t="s">
        <v>58</v>
      </c>
      <c r="I4785" s="1">
        <v>16711</v>
      </c>
      <c r="J4785" s="2">
        <f>VLOOKUP(Oliusala[[#This Row],[tegund]],Tegundir!$B$2:$D$19,3,FALSE)*Oliusala[[#This Row],[magn]]/1000</f>
        <v>14.455015</v>
      </c>
      <c r="K4785">
        <v>2013</v>
      </c>
      <c r="L4785" t="s">
        <v>18</v>
      </c>
      <c r="M4785" s="144" t="s">
        <v>59</v>
      </c>
    </row>
    <row r="4786" spans="1:15" x14ac:dyDescent="0.2">
      <c r="A4786" t="s">
        <v>57</v>
      </c>
      <c r="B4786" s="144" t="s">
        <v>127</v>
      </c>
      <c r="C4786">
        <v>531</v>
      </c>
      <c r="D4786" t="str">
        <f>VLOOKUP(Oliusala[[#This Row],[postnumer]],Sveitarfelog[#All],4,FALSE)</f>
        <v>Húnaþing vestra</v>
      </c>
      <c r="E4786" t="str">
        <f>VLOOKUP(Oliusala[[#This Row],[postnumer]],Sveitarfelog[#All],5,FALSE)</f>
        <v>Norðurland vestra</v>
      </c>
      <c r="F4786" t="s">
        <v>24</v>
      </c>
      <c r="G4786" t="s">
        <v>24</v>
      </c>
      <c r="H4786" t="s">
        <v>60</v>
      </c>
      <c r="I4786" s="1">
        <v>15050</v>
      </c>
      <c r="J4786" s="2">
        <f>VLOOKUP(Oliusala[[#This Row],[tegund]],Tegundir!$B$2:$D$19,3,FALSE)*Oliusala[[#This Row],[magn]]/1000</f>
        <v>13.01825</v>
      </c>
      <c r="K4786">
        <v>2013</v>
      </c>
      <c r="L4786" t="s">
        <v>18</v>
      </c>
      <c r="M4786" s="144" t="s">
        <v>59</v>
      </c>
    </row>
    <row r="4787" spans="1:15" x14ac:dyDescent="0.2">
      <c r="A4787" t="s">
        <v>57</v>
      </c>
      <c r="B4787" s="144" t="s">
        <v>127</v>
      </c>
      <c r="C4787">
        <v>531</v>
      </c>
      <c r="D4787" t="str">
        <f>VLOOKUP(Oliusala[[#This Row],[postnumer]],Sveitarfelog[#All],4,FALSE)</f>
        <v>Húnaþing vestra</v>
      </c>
      <c r="E4787" t="str">
        <f>VLOOKUP(Oliusala[[#This Row],[postnumer]],Sveitarfelog[#All],5,FALSE)</f>
        <v>Norðurland vestra</v>
      </c>
      <c r="F4787" t="s">
        <v>30</v>
      </c>
      <c r="G4787" t="s">
        <v>24</v>
      </c>
      <c r="H4787" t="s">
        <v>60</v>
      </c>
      <c r="I4787" s="1">
        <v>7003</v>
      </c>
      <c r="J4787" s="2">
        <f>VLOOKUP(Oliusala[[#This Row],[tegund]],Tegundir!$B$2:$D$19,3,FALSE)*Oliusala[[#This Row],[magn]]/1000</f>
        <v>6.0575950000000001</v>
      </c>
      <c r="K4787">
        <v>2013</v>
      </c>
      <c r="L4787" t="s">
        <v>19</v>
      </c>
      <c r="M4787" s="144" t="s">
        <v>59</v>
      </c>
      <c r="O4787" s="144" t="s">
        <v>1998</v>
      </c>
    </row>
    <row r="4788" spans="1:15" x14ac:dyDescent="0.2">
      <c r="A4788" t="s">
        <v>63</v>
      </c>
      <c r="B4788" s="144" t="s">
        <v>127</v>
      </c>
      <c r="C4788">
        <v>531</v>
      </c>
      <c r="D4788" t="str">
        <f>VLOOKUP(Oliusala[[#This Row],[postnumer]],Sveitarfelog[#All],4,FALSE)</f>
        <v>Húnaþing vestra</v>
      </c>
      <c r="E4788" t="str">
        <f>VLOOKUP(Oliusala[[#This Row],[postnumer]],Sveitarfelog[#All],5,FALSE)</f>
        <v>Norðurland vestra</v>
      </c>
      <c r="F4788" t="s">
        <v>24</v>
      </c>
      <c r="G4788" t="s">
        <v>24</v>
      </c>
      <c r="H4788" t="s">
        <v>58</v>
      </c>
      <c r="I4788" s="1">
        <v>128865</v>
      </c>
      <c r="J4788" s="2">
        <f>VLOOKUP(Oliusala[[#This Row],[tegund]],Tegundir!$B$2:$D$19,3,FALSE)*Oliusala[[#This Row],[magn]]/1000</f>
        <v>111.468225</v>
      </c>
      <c r="K4788">
        <v>2013</v>
      </c>
      <c r="L4788" t="s">
        <v>18</v>
      </c>
      <c r="M4788" s="144" t="s">
        <v>59</v>
      </c>
    </row>
    <row r="4789" spans="1:15" x14ac:dyDescent="0.2">
      <c r="A4789" t="s">
        <v>63</v>
      </c>
      <c r="B4789" s="144" t="s">
        <v>128</v>
      </c>
      <c r="C4789">
        <v>540</v>
      </c>
      <c r="D4789" t="str">
        <f>VLOOKUP(Oliusala[[#This Row],[postnumer]],Sveitarfelog[#All],4,FALSE)</f>
        <v>Húnabyggð</v>
      </c>
      <c r="E4789" t="str">
        <f>VLOOKUP(Oliusala[[#This Row],[postnumer]],Sveitarfelog[#All],5,FALSE)</f>
        <v>Norðurland vestra</v>
      </c>
      <c r="F4789" t="s">
        <v>25</v>
      </c>
      <c r="G4789" t="s">
        <v>24</v>
      </c>
      <c r="H4789" t="s">
        <v>58</v>
      </c>
      <c r="I4789" s="1">
        <v>72148</v>
      </c>
      <c r="J4789" s="2">
        <f>VLOOKUP(Oliusala[[#This Row],[tegund]],Tegundir!$B$2:$D$19,3,FALSE)*Oliusala[[#This Row],[magn]]/1000</f>
        <v>62.408019999999993</v>
      </c>
      <c r="K4789">
        <v>2013</v>
      </c>
      <c r="L4789" t="s">
        <v>1955</v>
      </c>
      <c r="M4789" s="144" t="s">
        <v>59</v>
      </c>
    </row>
    <row r="4790" spans="1:15" x14ac:dyDescent="0.2">
      <c r="A4790" t="s">
        <v>68</v>
      </c>
      <c r="B4790" s="144" t="s">
        <v>128</v>
      </c>
      <c r="C4790">
        <v>540</v>
      </c>
      <c r="D4790" t="str">
        <f>VLOOKUP(Oliusala[[#This Row],[postnumer]],Sveitarfelog[#All],4,FALSE)</f>
        <v>Húnabyggð</v>
      </c>
      <c r="E4790" t="str">
        <f>VLOOKUP(Oliusala[[#This Row],[postnumer]],Sveitarfelog[#All],5,FALSE)</f>
        <v>Norðurland vestra</v>
      </c>
      <c r="F4790" t="s">
        <v>25</v>
      </c>
      <c r="G4790" t="s">
        <v>24</v>
      </c>
      <c r="H4790" t="s">
        <v>60</v>
      </c>
      <c r="I4790" s="1">
        <v>51147</v>
      </c>
      <c r="J4790" s="2">
        <f>VLOOKUP(Oliusala[[#This Row],[tegund]],Tegundir!$B$2:$D$19,3,FALSE)*Oliusala[[#This Row],[magn]]/1000</f>
        <v>44.242154999999997</v>
      </c>
      <c r="K4790">
        <v>2013</v>
      </c>
      <c r="L4790" t="s">
        <v>1955</v>
      </c>
      <c r="M4790" s="144" t="s">
        <v>59</v>
      </c>
    </row>
    <row r="4791" spans="1:15" x14ac:dyDescent="0.2">
      <c r="A4791" t="s">
        <v>57</v>
      </c>
      <c r="B4791" s="144" t="s">
        <v>128</v>
      </c>
      <c r="C4791">
        <v>540</v>
      </c>
      <c r="D4791" t="str">
        <f>VLOOKUP(Oliusala[[#This Row],[postnumer]],Sveitarfelog[#All],4,FALSE)</f>
        <v>Húnabyggð</v>
      </c>
      <c r="E4791" t="str">
        <f>VLOOKUP(Oliusala[[#This Row],[postnumer]],Sveitarfelog[#All],5,FALSE)</f>
        <v>Norðurland vestra</v>
      </c>
      <c r="F4791" t="s">
        <v>25</v>
      </c>
      <c r="G4791" t="s">
        <v>24</v>
      </c>
      <c r="H4791" t="s">
        <v>58</v>
      </c>
      <c r="I4791" s="1">
        <v>5581</v>
      </c>
      <c r="J4791" s="2">
        <f>VLOOKUP(Oliusala[[#This Row],[tegund]],Tegundir!$B$2:$D$19,3,FALSE)*Oliusala[[#This Row],[magn]]/1000</f>
        <v>4.8275649999999999</v>
      </c>
      <c r="K4791">
        <v>2013</v>
      </c>
      <c r="L4791" t="s">
        <v>1955</v>
      </c>
      <c r="M4791" s="144" t="s">
        <v>59</v>
      </c>
    </row>
    <row r="4792" spans="1:15" x14ac:dyDescent="0.2">
      <c r="A4792" t="s">
        <v>57</v>
      </c>
      <c r="B4792" s="144" t="s">
        <v>128</v>
      </c>
      <c r="C4792">
        <v>540</v>
      </c>
      <c r="D4792" t="str">
        <f>VLOOKUP(Oliusala[[#This Row],[postnumer]],Sveitarfelog[#All],4,FALSE)</f>
        <v>Húnabyggð</v>
      </c>
      <c r="E4792" t="str">
        <f>VLOOKUP(Oliusala[[#This Row],[postnumer]],Sveitarfelog[#All],5,FALSE)</f>
        <v>Norðurland vestra</v>
      </c>
      <c r="F4792" t="s">
        <v>25</v>
      </c>
      <c r="G4792" t="s">
        <v>24</v>
      </c>
      <c r="H4792" t="s">
        <v>60</v>
      </c>
      <c r="I4792" s="1">
        <v>153323</v>
      </c>
      <c r="J4792" s="2">
        <f>VLOOKUP(Oliusala[[#This Row],[tegund]],Tegundir!$B$2:$D$19,3,FALSE)*Oliusala[[#This Row],[magn]]/1000</f>
        <v>132.62439499999999</v>
      </c>
      <c r="K4792">
        <v>2013</v>
      </c>
      <c r="L4792" t="s">
        <v>1955</v>
      </c>
      <c r="M4792" s="144" t="s">
        <v>59</v>
      </c>
    </row>
    <row r="4793" spans="1:15" x14ac:dyDescent="0.2">
      <c r="A4793" t="s">
        <v>122</v>
      </c>
      <c r="B4793" s="144" t="s">
        <v>128</v>
      </c>
      <c r="C4793">
        <v>540</v>
      </c>
      <c r="D4793" t="str">
        <f>VLOOKUP(Oliusala[[#This Row],[postnumer]],Sveitarfelog[#All],4,FALSE)</f>
        <v>Húnabyggð</v>
      </c>
      <c r="E4793" t="str">
        <f>VLOOKUP(Oliusala[[#This Row],[postnumer]],Sveitarfelog[#All],5,FALSE)</f>
        <v>Norðurland vestra</v>
      </c>
      <c r="F4793" t="s">
        <v>25</v>
      </c>
      <c r="G4793" t="s">
        <v>24</v>
      </c>
      <c r="H4793" t="s">
        <v>60</v>
      </c>
      <c r="I4793" s="1">
        <v>44628</v>
      </c>
      <c r="J4793" s="2">
        <f>VLOOKUP(Oliusala[[#This Row],[tegund]],Tegundir!$B$2:$D$19,3,FALSE)*Oliusala[[#This Row],[magn]]/1000</f>
        <v>38.60322</v>
      </c>
      <c r="K4793">
        <v>2013</v>
      </c>
      <c r="L4793" t="s">
        <v>1955</v>
      </c>
      <c r="M4793" s="144" t="s">
        <v>59</v>
      </c>
    </row>
    <row r="4794" spans="1:15" x14ac:dyDescent="0.2">
      <c r="A4794" t="s">
        <v>68</v>
      </c>
      <c r="B4794" s="144" t="s">
        <v>128</v>
      </c>
      <c r="C4794">
        <v>540</v>
      </c>
      <c r="D4794" t="str">
        <f>VLOOKUP(Oliusala[[#This Row],[postnumer]],Sveitarfelog[#All],4,FALSE)</f>
        <v>Húnabyggð</v>
      </c>
      <c r="E4794" t="str">
        <f>VLOOKUP(Oliusala[[#This Row],[postnumer]],Sveitarfelog[#All],5,FALSE)</f>
        <v>Norðurland vestra</v>
      </c>
      <c r="F4794" t="s">
        <v>24</v>
      </c>
      <c r="G4794" t="s">
        <v>24</v>
      </c>
      <c r="H4794" t="s">
        <v>60</v>
      </c>
      <c r="I4794" s="1">
        <v>24441</v>
      </c>
      <c r="J4794" s="2">
        <f>VLOOKUP(Oliusala[[#This Row],[tegund]],Tegundir!$B$2:$D$19,3,FALSE)*Oliusala[[#This Row],[magn]]/1000</f>
        <v>21.141465</v>
      </c>
      <c r="K4794">
        <v>2013</v>
      </c>
      <c r="L4794" t="s">
        <v>1955</v>
      </c>
      <c r="M4794" s="144" t="s">
        <v>59</v>
      </c>
    </row>
    <row r="4795" spans="1:15" x14ac:dyDescent="0.2">
      <c r="A4795" t="s">
        <v>57</v>
      </c>
      <c r="B4795" s="144" t="s">
        <v>128</v>
      </c>
      <c r="C4795">
        <v>540</v>
      </c>
      <c r="D4795" t="str">
        <f>VLOOKUP(Oliusala[[#This Row],[postnumer]],Sveitarfelog[#All],4,FALSE)</f>
        <v>Húnabyggð</v>
      </c>
      <c r="E4795" t="str">
        <f>VLOOKUP(Oliusala[[#This Row],[postnumer]],Sveitarfelog[#All],5,FALSE)</f>
        <v>Norðurland vestra</v>
      </c>
      <c r="F4795" t="s">
        <v>24</v>
      </c>
      <c r="G4795" t="s">
        <v>24</v>
      </c>
      <c r="H4795" t="s">
        <v>58</v>
      </c>
      <c r="I4795" s="1">
        <v>123519</v>
      </c>
      <c r="J4795" s="2">
        <f>VLOOKUP(Oliusala[[#This Row],[tegund]],Tegundir!$B$2:$D$19,3,FALSE)*Oliusala[[#This Row],[magn]]/1000</f>
        <v>106.843935</v>
      </c>
      <c r="K4795">
        <v>2013</v>
      </c>
      <c r="L4795" t="s">
        <v>1955</v>
      </c>
      <c r="M4795" s="144" t="s">
        <v>59</v>
      </c>
    </row>
    <row r="4796" spans="1:15" x14ac:dyDescent="0.2">
      <c r="A4796" t="s">
        <v>57</v>
      </c>
      <c r="B4796" s="144" t="s">
        <v>128</v>
      </c>
      <c r="C4796">
        <v>540</v>
      </c>
      <c r="D4796" t="str">
        <f>VLOOKUP(Oliusala[[#This Row],[postnumer]],Sveitarfelog[#All],4,FALSE)</f>
        <v>Húnabyggð</v>
      </c>
      <c r="E4796" t="str">
        <f>VLOOKUP(Oliusala[[#This Row],[postnumer]],Sveitarfelog[#All],5,FALSE)</f>
        <v>Norðurland vestra</v>
      </c>
      <c r="F4796" t="s">
        <v>24</v>
      </c>
      <c r="G4796" t="s">
        <v>24</v>
      </c>
      <c r="H4796" t="s">
        <v>60</v>
      </c>
      <c r="I4796" s="1">
        <v>14941</v>
      </c>
      <c r="J4796" s="2">
        <f>VLOOKUP(Oliusala[[#This Row],[tegund]],Tegundir!$B$2:$D$19,3,FALSE)*Oliusala[[#This Row],[magn]]/1000</f>
        <v>12.923965000000001</v>
      </c>
      <c r="K4796">
        <v>2013</v>
      </c>
      <c r="L4796" t="s">
        <v>1955</v>
      </c>
      <c r="M4796" s="144" t="s">
        <v>59</v>
      </c>
    </row>
    <row r="4797" spans="1:15" x14ac:dyDescent="0.2">
      <c r="A4797" t="s">
        <v>57</v>
      </c>
      <c r="B4797" s="144" t="s">
        <v>128</v>
      </c>
      <c r="C4797">
        <v>540</v>
      </c>
      <c r="D4797" t="str">
        <f>VLOOKUP(Oliusala[[#This Row],[postnumer]],Sveitarfelog[#All],4,FALSE)</f>
        <v>Húnabyggð</v>
      </c>
      <c r="E4797" t="str">
        <f>VLOOKUP(Oliusala[[#This Row],[postnumer]],Sveitarfelog[#All],5,FALSE)</f>
        <v>Norðurland vestra</v>
      </c>
      <c r="F4797" t="s">
        <v>30</v>
      </c>
      <c r="G4797" t="s">
        <v>24</v>
      </c>
      <c r="H4797" t="s">
        <v>60</v>
      </c>
      <c r="I4797" s="1">
        <v>46683</v>
      </c>
      <c r="J4797" s="2">
        <f>VLOOKUP(Oliusala[[#This Row],[tegund]],Tegundir!$B$2:$D$19,3,FALSE)*Oliusala[[#This Row],[magn]]/1000</f>
        <v>40.380794999999999</v>
      </c>
      <c r="K4797">
        <v>2013</v>
      </c>
      <c r="L4797" t="s">
        <v>19</v>
      </c>
      <c r="M4797" s="144" t="s">
        <v>59</v>
      </c>
      <c r="O4797" s="144" t="s">
        <v>1998</v>
      </c>
    </row>
    <row r="4798" spans="1:15" x14ac:dyDescent="0.2">
      <c r="A4798" t="s">
        <v>122</v>
      </c>
      <c r="B4798" s="144" t="s">
        <v>128</v>
      </c>
      <c r="C4798">
        <v>540</v>
      </c>
      <c r="D4798" t="str">
        <f>VLOOKUP(Oliusala[[#This Row],[postnumer]],Sveitarfelog[#All],4,FALSE)</f>
        <v>Húnabyggð</v>
      </c>
      <c r="E4798" t="str">
        <f>VLOOKUP(Oliusala[[#This Row],[postnumer]],Sveitarfelog[#All],5,FALSE)</f>
        <v>Norðurland vestra</v>
      </c>
      <c r="F4798" t="s">
        <v>30</v>
      </c>
      <c r="G4798" t="s">
        <v>24</v>
      </c>
      <c r="H4798" t="s">
        <v>60</v>
      </c>
      <c r="I4798" s="1">
        <v>83998</v>
      </c>
      <c r="J4798" s="2">
        <f>VLOOKUP(Oliusala[[#This Row],[tegund]],Tegundir!$B$2:$D$19,3,FALSE)*Oliusala[[#This Row],[magn]]/1000</f>
        <v>72.658270000000002</v>
      </c>
      <c r="K4798">
        <v>2013</v>
      </c>
      <c r="L4798" t="s">
        <v>19</v>
      </c>
      <c r="M4798" s="144" t="s">
        <v>59</v>
      </c>
      <c r="O4798" s="144" t="s">
        <v>1998</v>
      </c>
    </row>
    <row r="4799" spans="1:15" x14ac:dyDescent="0.2">
      <c r="A4799" t="s">
        <v>63</v>
      </c>
      <c r="B4799" s="144" t="s">
        <v>77</v>
      </c>
      <c r="C4799">
        <v>240</v>
      </c>
      <c r="D4799" t="str">
        <f>VLOOKUP(Oliusala[[#This Row],[postnumer]],Sveitarfelog[#All],4,FALSE)</f>
        <v>Grindavíkurbær</v>
      </c>
      <c r="E4799" t="str">
        <f>VLOOKUP(Oliusala[[#This Row],[postnumer]],Sveitarfelog[#All],5,FALSE)</f>
        <v>Suðurnes</v>
      </c>
      <c r="F4799" t="s">
        <v>25</v>
      </c>
      <c r="G4799" t="s">
        <v>24</v>
      </c>
      <c r="H4799" t="s">
        <v>58</v>
      </c>
      <c r="I4799" s="1">
        <v>40000</v>
      </c>
      <c r="J4799" s="2">
        <f>VLOOKUP(Oliusala[[#This Row],[tegund]],Tegundir!$B$2:$D$19,3,FALSE)*Oliusala[[#This Row],[magn]]/1000</f>
        <v>34.6</v>
      </c>
      <c r="K4799">
        <v>2013</v>
      </c>
      <c r="L4799" t="s">
        <v>1955</v>
      </c>
      <c r="M4799" s="144" t="s">
        <v>59</v>
      </c>
      <c r="N4799" s="144" t="s">
        <v>1939</v>
      </c>
    </row>
    <row r="4800" spans="1:15" x14ac:dyDescent="0.2">
      <c r="A4800" t="s">
        <v>63</v>
      </c>
      <c r="B4800" s="144" t="s">
        <v>77</v>
      </c>
      <c r="C4800">
        <v>240</v>
      </c>
      <c r="D4800" t="str">
        <f>VLOOKUP(Oliusala[[#This Row],[postnumer]],Sveitarfelog[#All],4,FALSE)</f>
        <v>Grindavíkurbær</v>
      </c>
      <c r="E4800" t="str">
        <f>VLOOKUP(Oliusala[[#This Row],[postnumer]],Sveitarfelog[#All],5,FALSE)</f>
        <v>Suðurnes</v>
      </c>
      <c r="F4800" t="s">
        <v>25</v>
      </c>
      <c r="G4800" t="s">
        <v>24</v>
      </c>
      <c r="H4800" t="s">
        <v>58</v>
      </c>
      <c r="I4800" s="1">
        <v>27342</v>
      </c>
      <c r="J4800" s="2">
        <f>VLOOKUP(Oliusala[[#This Row],[tegund]],Tegundir!$B$2:$D$19,3,FALSE)*Oliusala[[#This Row],[magn]]/1000</f>
        <v>23.650829999999999</v>
      </c>
      <c r="K4800">
        <v>2013</v>
      </c>
      <c r="L4800" t="s">
        <v>19</v>
      </c>
      <c r="M4800" s="144" t="s">
        <v>59</v>
      </c>
      <c r="N4800" s="144" t="s">
        <v>1939</v>
      </c>
      <c r="O4800" s="144" t="s">
        <v>1997</v>
      </c>
    </row>
    <row r="4801" spans="1:15" x14ac:dyDescent="0.2">
      <c r="A4801" t="s">
        <v>68</v>
      </c>
      <c r="B4801" s="144" t="s">
        <v>129</v>
      </c>
      <c r="C4801">
        <v>545</v>
      </c>
      <c r="D4801" t="str">
        <f>VLOOKUP(Oliusala[[#This Row],[postnumer]],Sveitarfelog[#All],4,FALSE)</f>
        <v>Sveitarfélagið Skagaströnd</v>
      </c>
      <c r="E4801" t="str">
        <f>VLOOKUP(Oliusala[[#This Row],[postnumer]],Sveitarfelog[#All],5,FALSE)</f>
        <v>Norðurland vestra</v>
      </c>
      <c r="F4801" t="s">
        <v>25</v>
      </c>
      <c r="G4801" t="s">
        <v>24</v>
      </c>
      <c r="H4801" t="s">
        <v>60</v>
      </c>
      <c r="I4801" s="1">
        <v>35346</v>
      </c>
      <c r="J4801" s="2">
        <f>VLOOKUP(Oliusala[[#This Row],[tegund]],Tegundir!$B$2:$D$19,3,FALSE)*Oliusala[[#This Row],[magn]]/1000</f>
        <v>30.574290000000001</v>
      </c>
      <c r="K4801">
        <v>2013</v>
      </c>
      <c r="L4801" t="s">
        <v>1955</v>
      </c>
      <c r="M4801" s="144" t="s">
        <v>59</v>
      </c>
    </row>
    <row r="4802" spans="1:15" x14ac:dyDescent="0.2">
      <c r="A4802" t="s">
        <v>57</v>
      </c>
      <c r="B4802" s="144" t="s">
        <v>129</v>
      </c>
      <c r="C4802">
        <v>545</v>
      </c>
      <c r="D4802" t="str">
        <f>VLOOKUP(Oliusala[[#This Row],[postnumer]],Sveitarfelog[#All],4,FALSE)</f>
        <v>Sveitarfélagið Skagaströnd</v>
      </c>
      <c r="E4802" t="str">
        <f>VLOOKUP(Oliusala[[#This Row],[postnumer]],Sveitarfelog[#All],5,FALSE)</f>
        <v>Norðurland vestra</v>
      </c>
      <c r="F4802" t="s">
        <v>25</v>
      </c>
      <c r="G4802" t="s">
        <v>24</v>
      </c>
      <c r="H4802" t="s">
        <v>60</v>
      </c>
      <c r="I4802" s="1">
        <v>157660</v>
      </c>
      <c r="J4802" s="2">
        <f>VLOOKUP(Oliusala[[#This Row],[tegund]],Tegundir!$B$2:$D$19,3,FALSE)*Oliusala[[#This Row],[magn]]/1000</f>
        <v>136.3759</v>
      </c>
      <c r="K4802">
        <v>2013</v>
      </c>
      <c r="L4802" t="s">
        <v>19</v>
      </c>
      <c r="M4802" s="144" t="s">
        <v>59</v>
      </c>
      <c r="O4802" s="144" t="s">
        <v>1997</v>
      </c>
    </row>
    <row r="4803" spans="1:15" x14ac:dyDescent="0.2">
      <c r="A4803" t="s">
        <v>122</v>
      </c>
      <c r="B4803" s="144" t="s">
        <v>129</v>
      </c>
      <c r="C4803">
        <v>545</v>
      </c>
      <c r="D4803" t="str">
        <f>VLOOKUP(Oliusala[[#This Row],[postnumer]],Sveitarfelog[#All],4,FALSE)</f>
        <v>Sveitarfélagið Skagaströnd</v>
      </c>
      <c r="E4803" t="str">
        <f>VLOOKUP(Oliusala[[#This Row],[postnumer]],Sveitarfelog[#All],5,FALSE)</f>
        <v>Norðurland vestra</v>
      </c>
      <c r="F4803" t="s">
        <v>25</v>
      </c>
      <c r="G4803" t="s">
        <v>24</v>
      </c>
      <c r="H4803" t="s">
        <v>60</v>
      </c>
      <c r="I4803" s="1">
        <v>224690</v>
      </c>
      <c r="J4803" s="2">
        <f>VLOOKUP(Oliusala[[#This Row],[tegund]],Tegundir!$B$2:$D$19,3,FALSE)*Oliusala[[#This Row],[magn]]/1000</f>
        <v>194.35685000000001</v>
      </c>
      <c r="K4803">
        <v>2013</v>
      </c>
      <c r="L4803" t="s">
        <v>19</v>
      </c>
      <c r="M4803" s="144" t="s">
        <v>59</v>
      </c>
      <c r="O4803" s="144" t="s">
        <v>1997</v>
      </c>
    </row>
    <row r="4804" spans="1:15" x14ac:dyDescent="0.2">
      <c r="A4804" t="s">
        <v>129</v>
      </c>
      <c r="B4804" s="144" t="s">
        <v>129</v>
      </c>
      <c r="C4804">
        <v>545</v>
      </c>
      <c r="D4804" t="str">
        <f>VLOOKUP(Oliusala[[#This Row],[postnumer]],Sveitarfelog[#All],4,FALSE)</f>
        <v>Sveitarfélagið Skagaströnd</v>
      </c>
      <c r="E4804" t="str">
        <f>VLOOKUP(Oliusala[[#This Row],[postnumer]],Sveitarfelog[#All],5,FALSE)</f>
        <v>Norðurland vestra</v>
      </c>
      <c r="F4804" t="s">
        <v>25</v>
      </c>
      <c r="G4804" t="s">
        <v>24</v>
      </c>
      <c r="H4804" t="s">
        <v>58</v>
      </c>
      <c r="I4804" s="1">
        <v>50833</v>
      </c>
      <c r="J4804" s="2">
        <f>VLOOKUP(Oliusala[[#This Row],[tegund]],Tegundir!$B$2:$D$19,3,FALSE)*Oliusala[[#This Row],[magn]]/1000</f>
        <v>43.970545000000001</v>
      </c>
      <c r="K4804">
        <v>2013</v>
      </c>
      <c r="L4804" t="s">
        <v>19</v>
      </c>
      <c r="M4804" s="144" t="s">
        <v>59</v>
      </c>
      <c r="O4804" s="144" t="s">
        <v>1997</v>
      </c>
    </row>
    <row r="4805" spans="1:15" x14ac:dyDescent="0.2">
      <c r="A4805" t="s">
        <v>68</v>
      </c>
      <c r="B4805" s="144" t="s">
        <v>129</v>
      </c>
      <c r="C4805">
        <v>545</v>
      </c>
      <c r="D4805" t="str">
        <f>VLOOKUP(Oliusala[[#This Row],[postnumer]],Sveitarfelog[#All],4,FALSE)</f>
        <v>Sveitarfélagið Skagaströnd</v>
      </c>
      <c r="E4805" t="str">
        <f>VLOOKUP(Oliusala[[#This Row],[postnumer]],Sveitarfelog[#All],5,FALSE)</f>
        <v>Norðurland vestra</v>
      </c>
      <c r="F4805" t="s">
        <v>24</v>
      </c>
      <c r="G4805" t="s">
        <v>24</v>
      </c>
      <c r="H4805" t="s">
        <v>60</v>
      </c>
      <c r="I4805" s="1">
        <v>5618</v>
      </c>
      <c r="J4805" s="2">
        <f>VLOOKUP(Oliusala[[#This Row],[tegund]],Tegundir!$B$2:$D$19,3,FALSE)*Oliusala[[#This Row],[magn]]/1000</f>
        <v>4.8595699999999997</v>
      </c>
      <c r="K4805">
        <v>2013</v>
      </c>
      <c r="L4805" t="s">
        <v>18</v>
      </c>
      <c r="M4805" s="144" t="s">
        <v>59</v>
      </c>
    </row>
    <row r="4806" spans="1:15" x14ac:dyDescent="0.2">
      <c r="A4806" t="s">
        <v>68</v>
      </c>
      <c r="B4806" s="144" t="s">
        <v>129</v>
      </c>
      <c r="C4806">
        <v>545</v>
      </c>
      <c r="D4806" t="str">
        <f>VLOOKUP(Oliusala[[#This Row],[postnumer]],Sveitarfelog[#All],4,FALSE)</f>
        <v>Sveitarfélagið Skagaströnd</v>
      </c>
      <c r="E4806" t="str">
        <f>VLOOKUP(Oliusala[[#This Row],[postnumer]],Sveitarfelog[#All],5,FALSE)</f>
        <v>Norðurland vestra</v>
      </c>
      <c r="F4806" t="s">
        <v>29</v>
      </c>
      <c r="G4806" t="s">
        <v>24</v>
      </c>
      <c r="H4806" t="s">
        <v>60</v>
      </c>
      <c r="I4806" s="1">
        <v>109169</v>
      </c>
      <c r="J4806" s="2">
        <f>VLOOKUP(Oliusala[[#This Row],[tegund]],Tegundir!$B$2:$D$19,3,FALSE)*Oliusala[[#This Row],[magn]]/1000</f>
        <v>94.431184999999999</v>
      </c>
      <c r="K4806">
        <v>2013</v>
      </c>
      <c r="L4806" t="s">
        <v>19</v>
      </c>
      <c r="M4806" s="144" t="s">
        <v>59</v>
      </c>
      <c r="O4806" s="144" t="s">
        <v>1998</v>
      </c>
    </row>
    <row r="4807" spans="1:15" x14ac:dyDescent="0.2">
      <c r="A4807" t="s">
        <v>57</v>
      </c>
      <c r="B4807" s="144" t="s">
        <v>129</v>
      </c>
      <c r="C4807">
        <v>545</v>
      </c>
      <c r="D4807" t="str">
        <f>VLOOKUP(Oliusala[[#This Row],[postnumer]],Sveitarfelog[#All],4,FALSE)</f>
        <v>Sveitarfélagið Skagaströnd</v>
      </c>
      <c r="E4807" t="str">
        <f>VLOOKUP(Oliusala[[#This Row],[postnumer]],Sveitarfelog[#All],5,FALSE)</f>
        <v>Norðurland vestra</v>
      </c>
      <c r="F4807" t="s">
        <v>24</v>
      </c>
      <c r="G4807" t="s">
        <v>24</v>
      </c>
      <c r="H4807" t="s">
        <v>60</v>
      </c>
      <c r="I4807" s="1">
        <v>1202</v>
      </c>
      <c r="J4807" s="2">
        <f>VLOOKUP(Oliusala[[#This Row],[tegund]],Tegundir!$B$2:$D$19,3,FALSE)*Oliusala[[#This Row],[magn]]/1000</f>
        <v>1.03973</v>
      </c>
      <c r="K4807">
        <v>2013</v>
      </c>
      <c r="L4807" t="s">
        <v>18</v>
      </c>
      <c r="M4807" s="144" t="s">
        <v>59</v>
      </c>
    </row>
    <row r="4808" spans="1:15" x14ac:dyDescent="0.2">
      <c r="A4808" t="s">
        <v>57</v>
      </c>
      <c r="B4808" s="144" t="s">
        <v>129</v>
      </c>
      <c r="C4808">
        <v>545</v>
      </c>
      <c r="D4808" t="str">
        <f>VLOOKUP(Oliusala[[#This Row],[postnumer]],Sveitarfelog[#All],4,FALSE)</f>
        <v>Sveitarfélagið Skagaströnd</v>
      </c>
      <c r="E4808" t="str">
        <f>VLOOKUP(Oliusala[[#This Row],[postnumer]],Sveitarfelog[#All],5,FALSE)</f>
        <v>Norðurland vestra</v>
      </c>
      <c r="F4808" t="s">
        <v>29</v>
      </c>
      <c r="G4808" t="s">
        <v>24</v>
      </c>
      <c r="H4808" t="s">
        <v>60</v>
      </c>
      <c r="I4808" s="1">
        <v>25001</v>
      </c>
      <c r="J4808" s="2">
        <f>VLOOKUP(Oliusala[[#This Row],[tegund]],Tegundir!$B$2:$D$19,3,FALSE)*Oliusala[[#This Row],[magn]]/1000</f>
        <v>21.625864999999997</v>
      </c>
      <c r="K4808">
        <v>2013</v>
      </c>
      <c r="L4808" t="s">
        <v>19</v>
      </c>
      <c r="M4808" s="144" t="s">
        <v>59</v>
      </c>
      <c r="O4808" s="144" t="s">
        <v>1998</v>
      </c>
    </row>
    <row r="4809" spans="1:15" x14ac:dyDescent="0.2">
      <c r="A4809" t="s">
        <v>57</v>
      </c>
      <c r="B4809" s="144" t="s">
        <v>129</v>
      </c>
      <c r="C4809">
        <v>545</v>
      </c>
      <c r="D4809" t="str">
        <f>VLOOKUP(Oliusala[[#This Row],[postnumer]],Sveitarfelog[#All],4,FALSE)</f>
        <v>Sveitarfélagið Skagaströnd</v>
      </c>
      <c r="E4809" t="str">
        <f>VLOOKUP(Oliusala[[#This Row],[postnumer]],Sveitarfelog[#All],5,FALSE)</f>
        <v>Norðurland vestra</v>
      </c>
      <c r="F4809" t="s">
        <v>30</v>
      </c>
      <c r="G4809" t="s">
        <v>24</v>
      </c>
      <c r="H4809" t="s">
        <v>60</v>
      </c>
      <c r="I4809" s="1">
        <v>272777</v>
      </c>
      <c r="J4809" s="2">
        <f>VLOOKUP(Oliusala[[#This Row],[tegund]],Tegundir!$B$2:$D$19,3,FALSE)*Oliusala[[#This Row],[magn]]/1000</f>
        <v>235.95210500000002</v>
      </c>
      <c r="K4809">
        <v>2013</v>
      </c>
      <c r="L4809" t="s">
        <v>19</v>
      </c>
      <c r="M4809" s="144" t="s">
        <v>59</v>
      </c>
      <c r="O4809" s="144" t="s">
        <v>1998</v>
      </c>
    </row>
    <row r="4810" spans="1:15" x14ac:dyDescent="0.2">
      <c r="A4810" t="s">
        <v>122</v>
      </c>
      <c r="B4810" s="144" t="s">
        <v>129</v>
      </c>
      <c r="C4810">
        <v>545</v>
      </c>
      <c r="D4810" t="str">
        <f>VLOOKUP(Oliusala[[#This Row],[postnumer]],Sveitarfelog[#All],4,FALSE)</f>
        <v>Sveitarfélagið Skagaströnd</v>
      </c>
      <c r="E4810" t="str">
        <f>VLOOKUP(Oliusala[[#This Row],[postnumer]],Sveitarfelog[#All],5,FALSE)</f>
        <v>Norðurland vestra</v>
      </c>
      <c r="F4810" t="s">
        <v>24</v>
      </c>
      <c r="G4810" t="s">
        <v>24</v>
      </c>
      <c r="H4810" t="s">
        <v>60</v>
      </c>
      <c r="I4810" s="1">
        <v>3492</v>
      </c>
      <c r="J4810" s="2">
        <f>VLOOKUP(Oliusala[[#This Row],[tegund]],Tegundir!$B$2:$D$19,3,FALSE)*Oliusala[[#This Row],[magn]]/1000</f>
        <v>3.0205799999999998</v>
      </c>
      <c r="K4810">
        <v>2013</v>
      </c>
      <c r="L4810" t="s">
        <v>18</v>
      </c>
      <c r="M4810" s="144" t="s">
        <v>59</v>
      </c>
    </row>
    <row r="4811" spans="1:15" x14ac:dyDescent="0.2">
      <c r="A4811" t="s">
        <v>122</v>
      </c>
      <c r="B4811" s="144" t="s">
        <v>129</v>
      </c>
      <c r="C4811">
        <v>545</v>
      </c>
      <c r="D4811" t="str">
        <f>VLOOKUP(Oliusala[[#This Row],[postnumer]],Sveitarfelog[#All],4,FALSE)</f>
        <v>Sveitarfélagið Skagaströnd</v>
      </c>
      <c r="E4811" t="str">
        <f>VLOOKUP(Oliusala[[#This Row],[postnumer]],Sveitarfelog[#All],5,FALSE)</f>
        <v>Norðurland vestra</v>
      </c>
      <c r="F4811" t="s">
        <v>27</v>
      </c>
      <c r="G4811" t="s">
        <v>24</v>
      </c>
      <c r="H4811" t="s">
        <v>60</v>
      </c>
      <c r="I4811" s="1">
        <v>0</v>
      </c>
      <c r="J4811" s="2">
        <f>VLOOKUP(Oliusala[[#This Row],[tegund]],Tegundir!$B$2:$D$19,3,FALSE)*Oliusala[[#This Row],[magn]]/1000</f>
        <v>0</v>
      </c>
      <c r="K4811">
        <v>2013</v>
      </c>
      <c r="L4811" t="s">
        <v>19</v>
      </c>
      <c r="M4811" s="144" t="s">
        <v>59</v>
      </c>
      <c r="O4811" s="144" t="s">
        <v>1998</v>
      </c>
    </row>
    <row r="4812" spans="1:15" x14ac:dyDescent="0.2">
      <c r="A4812" t="s">
        <v>122</v>
      </c>
      <c r="B4812" s="144" t="s">
        <v>129</v>
      </c>
      <c r="C4812">
        <v>545</v>
      </c>
      <c r="D4812" t="str">
        <f>VLOOKUP(Oliusala[[#This Row],[postnumer]],Sveitarfelog[#All],4,FALSE)</f>
        <v>Sveitarfélagið Skagaströnd</v>
      </c>
      <c r="E4812" t="str">
        <f>VLOOKUP(Oliusala[[#This Row],[postnumer]],Sveitarfelog[#All],5,FALSE)</f>
        <v>Norðurland vestra</v>
      </c>
      <c r="F4812" t="s">
        <v>30</v>
      </c>
      <c r="G4812" t="s">
        <v>24</v>
      </c>
      <c r="H4812" t="s">
        <v>60</v>
      </c>
      <c r="I4812" s="1">
        <v>455042</v>
      </c>
      <c r="J4812" s="2">
        <f>VLOOKUP(Oliusala[[#This Row],[tegund]],Tegundir!$B$2:$D$19,3,FALSE)*Oliusala[[#This Row],[magn]]/1000</f>
        <v>393.61133000000001</v>
      </c>
      <c r="K4812">
        <v>2013</v>
      </c>
      <c r="L4812" t="s">
        <v>19</v>
      </c>
      <c r="M4812" s="144" t="s">
        <v>59</v>
      </c>
      <c r="O4812" s="144" t="s">
        <v>1998</v>
      </c>
    </row>
    <row r="4813" spans="1:15" x14ac:dyDescent="0.2">
      <c r="A4813" t="s">
        <v>63</v>
      </c>
      <c r="B4813" s="144" t="s">
        <v>129</v>
      </c>
      <c r="C4813">
        <v>545</v>
      </c>
      <c r="D4813" t="str">
        <f>VLOOKUP(Oliusala[[#This Row],[postnumer]],Sveitarfelog[#All],4,FALSE)</f>
        <v>Sveitarfélagið Skagaströnd</v>
      </c>
      <c r="E4813" t="str">
        <f>VLOOKUP(Oliusala[[#This Row],[postnumer]],Sveitarfelog[#All],5,FALSE)</f>
        <v>Norðurland vestra</v>
      </c>
      <c r="F4813" t="s">
        <v>24</v>
      </c>
      <c r="G4813" t="s">
        <v>24</v>
      </c>
      <c r="H4813" t="s">
        <v>58</v>
      </c>
      <c r="I4813" s="1">
        <v>144108</v>
      </c>
      <c r="J4813" s="2">
        <f>VLOOKUP(Oliusala[[#This Row],[tegund]],Tegundir!$B$2:$D$19,3,FALSE)*Oliusala[[#This Row],[magn]]/1000</f>
        <v>124.65342</v>
      </c>
      <c r="K4813">
        <v>2013</v>
      </c>
      <c r="L4813" t="s">
        <v>18</v>
      </c>
      <c r="M4813" s="144" t="s">
        <v>59</v>
      </c>
    </row>
    <row r="4814" spans="1:15" x14ac:dyDescent="0.2">
      <c r="A4814" t="s">
        <v>63</v>
      </c>
      <c r="B4814" s="144" t="s">
        <v>122</v>
      </c>
      <c r="C4814">
        <v>550</v>
      </c>
      <c r="D4814" t="str">
        <f>VLOOKUP(Oliusala[[#This Row],[postnumer]],Sveitarfelog[#All],4,FALSE)</f>
        <v>Skagafjörður</v>
      </c>
      <c r="E4814" t="str">
        <f>VLOOKUP(Oliusala[[#This Row],[postnumer]],Sveitarfelog[#All],5,FALSE)</f>
        <v>Norðurland vestra</v>
      </c>
      <c r="F4814" t="s">
        <v>25</v>
      </c>
      <c r="G4814" t="s">
        <v>24</v>
      </c>
      <c r="H4814" t="s">
        <v>58</v>
      </c>
      <c r="I4814" s="1">
        <v>45026</v>
      </c>
      <c r="J4814" s="2">
        <f>VLOOKUP(Oliusala[[#This Row],[tegund]],Tegundir!$B$2:$D$19,3,FALSE)*Oliusala[[#This Row],[magn]]/1000</f>
        <v>38.947489999999995</v>
      </c>
      <c r="K4814">
        <v>2013</v>
      </c>
      <c r="L4814" t="s">
        <v>1955</v>
      </c>
      <c r="M4814" s="144" t="s">
        <v>59</v>
      </c>
    </row>
    <row r="4815" spans="1:15" x14ac:dyDescent="0.2">
      <c r="A4815" t="s">
        <v>68</v>
      </c>
      <c r="B4815" s="144" t="s">
        <v>122</v>
      </c>
      <c r="C4815">
        <v>550</v>
      </c>
      <c r="D4815" t="str">
        <f>VLOOKUP(Oliusala[[#This Row],[postnumer]],Sveitarfelog[#All],4,FALSE)</f>
        <v>Skagafjörður</v>
      </c>
      <c r="E4815" t="str">
        <f>VLOOKUP(Oliusala[[#This Row],[postnumer]],Sveitarfelog[#All],5,FALSE)</f>
        <v>Norðurland vestra</v>
      </c>
      <c r="F4815" t="s">
        <v>25</v>
      </c>
      <c r="G4815" t="s">
        <v>24</v>
      </c>
      <c r="H4815" t="s">
        <v>60</v>
      </c>
      <c r="I4815" s="1">
        <v>220910</v>
      </c>
      <c r="J4815" s="2">
        <f>VLOOKUP(Oliusala[[#This Row],[tegund]],Tegundir!$B$2:$D$19,3,FALSE)*Oliusala[[#This Row],[magn]]/1000</f>
        <v>191.08715000000001</v>
      </c>
      <c r="K4815">
        <v>2013</v>
      </c>
      <c r="L4815" t="s">
        <v>1955</v>
      </c>
      <c r="M4815" s="144" t="s">
        <v>59</v>
      </c>
    </row>
    <row r="4816" spans="1:15" x14ac:dyDescent="0.2">
      <c r="A4816" t="s">
        <v>57</v>
      </c>
      <c r="B4816" s="144" t="s">
        <v>122</v>
      </c>
      <c r="C4816">
        <v>550</v>
      </c>
      <c r="D4816" t="str">
        <f>VLOOKUP(Oliusala[[#This Row],[postnumer]],Sveitarfelog[#All],4,FALSE)</f>
        <v>Skagafjörður</v>
      </c>
      <c r="E4816" t="str">
        <f>VLOOKUP(Oliusala[[#This Row],[postnumer]],Sveitarfelog[#All],5,FALSE)</f>
        <v>Norðurland vestra</v>
      </c>
      <c r="F4816" t="s">
        <v>25</v>
      </c>
      <c r="G4816" t="s">
        <v>24</v>
      </c>
      <c r="H4816" t="s">
        <v>58</v>
      </c>
      <c r="I4816" s="1">
        <v>1646</v>
      </c>
      <c r="J4816" s="2">
        <f>VLOOKUP(Oliusala[[#This Row],[tegund]],Tegundir!$B$2:$D$19,3,FALSE)*Oliusala[[#This Row],[magn]]/1000</f>
        <v>1.4237899999999999</v>
      </c>
      <c r="K4816">
        <v>2013</v>
      </c>
      <c r="L4816" t="s">
        <v>1955</v>
      </c>
      <c r="M4816" s="144" t="s">
        <v>59</v>
      </c>
    </row>
    <row r="4817" spans="1:15" x14ac:dyDescent="0.2">
      <c r="A4817" t="s">
        <v>122</v>
      </c>
      <c r="B4817" s="144" t="s">
        <v>122</v>
      </c>
      <c r="C4817">
        <v>550</v>
      </c>
      <c r="D4817" t="str">
        <f>VLOOKUP(Oliusala[[#This Row],[postnumer]],Sveitarfelog[#All],4,FALSE)</f>
        <v>Skagafjörður</v>
      </c>
      <c r="E4817" t="str">
        <f>VLOOKUP(Oliusala[[#This Row],[postnumer]],Sveitarfelog[#All],5,FALSE)</f>
        <v>Norðurland vestra</v>
      </c>
      <c r="F4817" t="s">
        <v>25</v>
      </c>
      <c r="G4817" t="s">
        <v>24</v>
      </c>
      <c r="H4817" t="s">
        <v>58</v>
      </c>
      <c r="I4817" s="1">
        <v>407260</v>
      </c>
      <c r="J4817" s="2">
        <f>VLOOKUP(Oliusala[[#This Row],[tegund]],Tegundir!$B$2:$D$19,3,FALSE)*Oliusala[[#This Row],[magn]]/1000</f>
        <v>352.2799</v>
      </c>
      <c r="K4817">
        <v>2013</v>
      </c>
      <c r="L4817" t="s">
        <v>1955</v>
      </c>
      <c r="M4817" s="144" t="s">
        <v>59</v>
      </c>
    </row>
    <row r="4818" spans="1:15" x14ac:dyDescent="0.2">
      <c r="A4818" t="s">
        <v>68</v>
      </c>
      <c r="B4818" s="144" t="s">
        <v>122</v>
      </c>
      <c r="C4818">
        <v>550</v>
      </c>
      <c r="D4818" t="str">
        <f>VLOOKUP(Oliusala[[#This Row],[postnumer]],Sveitarfelog[#All],4,FALSE)</f>
        <v>Skagafjörður</v>
      </c>
      <c r="E4818" t="str">
        <f>VLOOKUP(Oliusala[[#This Row],[postnumer]],Sveitarfelog[#All],5,FALSE)</f>
        <v>Norðurland vestra</v>
      </c>
      <c r="F4818" t="s">
        <v>29</v>
      </c>
      <c r="G4818" t="s">
        <v>24</v>
      </c>
      <c r="H4818" t="s">
        <v>60</v>
      </c>
      <c r="I4818" s="1">
        <v>217131</v>
      </c>
      <c r="J4818" s="2">
        <f>VLOOKUP(Oliusala[[#This Row],[tegund]],Tegundir!$B$2:$D$19,3,FALSE)*Oliusala[[#This Row],[magn]]/1000</f>
        <v>187.81831500000001</v>
      </c>
      <c r="K4818">
        <v>2013</v>
      </c>
      <c r="L4818" t="s">
        <v>19</v>
      </c>
      <c r="M4818" s="144" t="s">
        <v>59</v>
      </c>
      <c r="O4818" s="144" t="s">
        <v>1998</v>
      </c>
    </row>
    <row r="4819" spans="1:15" x14ac:dyDescent="0.2">
      <c r="A4819" t="s">
        <v>68</v>
      </c>
      <c r="B4819" s="144" t="s">
        <v>122</v>
      </c>
      <c r="C4819">
        <v>550</v>
      </c>
      <c r="D4819" t="str">
        <f>VLOOKUP(Oliusala[[#This Row],[postnumer]],Sveitarfelog[#All],4,FALSE)</f>
        <v>Skagafjörður</v>
      </c>
      <c r="E4819" t="str">
        <f>VLOOKUP(Oliusala[[#This Row],[postnumer]],Sveitarfelog[#All],5,FALSE)</f>
        <v>Norðurland vestra</v>
      </c>
      <c r="F4819" t="s">
        <v>30</v>
      </c>
      <c r="G4819" t="s">
        <v>24</v>
      </c>
      <c r="H4819" t="s">
        <v>60</v>
      </c>
      <c r="I4819" s="1">
        <v>123241</v>
      </c>
      <c r="J4819" s="2">
        <f>VLOOKUP(Oliusala[[#This Row],[tegund]],Tegundir!$B$2:$D$19,3,FALSE)*Oliusala[[#This Row],[magn]]/1000</f>
        <v>106.603465</v>
      </c>
      <c r="K4819">
        <v>2013</v>
      </c>
      <c r="L4819" t="s">
        <v>19</v>
      </c>
      <c r="M4819" s="144" t="s">
        <v>59</v>
      </c>
      <c r="O4819" s="144" t="s">
        <v>1998</v>
      </c>
    </row>
    <row r="4820" spans="1:15" x14ac:dyDescent="0.2">
      <c r="A4820" t="s">
        <v>122</v>
      </c>
      <c r="B4820" s="144" t="s">
        <v>122</v>
      </c>
      <c r="C4820">
        <v>550</v>
      </c>
      <c r="D4820" t="str">
        <f>VLOOKUP(Oliusala[[#This Row],[postnumer]],Sveitarfelog[#All],4,FALSE)</f>
        <v>Skagafjörður</v>
      </c>
      <c r="E4820" t="str">
        <f>VLOOKUP(Oliusala[[#This Row],[postnumer]],Sveitarfelog[#All],5,FALSE)</f>
        <v>Norðurland vestra</v>
      </c>
      <c r="F4820" t="s">
        <v>27</v>
      </c>
      <c r="G4820" t="s">
        <v>24</v>
      </c>
      <c r="H4820" t="s">
        <v>58</v>
      </c>
      <c r="I4820" s="1">
        <v>0</v>
      </c>
      <c r="J4820" s="2">
        <f>VLOOKUP(Oliusala[[#This Row],[tegund]],Tegundir!$B$2:$D$19,3,FALSE)*Oliusala[[#This Row],[magn]]/1000</f>
        <v>0</v>
      </c>
      <c r="K4820">
        <v>2013</v>
      </c>
      <c r="L4820" t="s">
        <v>19</v>
      </c>
      <c r="M4820" s="144" t="s">
        <v>59</v>
      </c>
      <c r="O4820" s="144" t="s">
        <v>1998</v>
      </c>
    </row>
    <row r="4821" spans="1:15" x14ac:dyDescent="0.2">
      <c r="A4821" t="s">
        <v>122</v>
      </c>
      <c r="B4821" s="144" t="s">
        <v>122</v>
      </c>
      <c r="C4821">
        <v>550</v>
      </c>
      <c r="D4821" t="str">
        <f>VLOOKUP(Oliusala[[#This Row],[postnumer]],Sveitarfelog[#All],4,FALSE)</f>
        <v>Skagafjörður</v>
      </c>
      <c r="E4821" t="str">
        <f>VLOOKUP(Oliusala[[#This Row],[postnumer]],Sveitarfelog[#All],5,FALSE)</f>
        <v>Norðurland vestra</v>
      </c>
      <c r="F4821" t="s">
        <v>30</v>
      </c>
      <c r="G4821" t="s">
        <v>24</v>
      </c>
      <c r="H4821" t="s">
        <v>58</v>
      </c>
      <c r="I4821" s="1">
        <v>1120427</v>
      </c>
      <c r="J4821" s="2">
        <f>VLOOKUP(Oliusala[[#This Row],[tegund]],Tegundir!$B$2:$D$19,3,FALSE)*Oliusala[[#This Row],[magn]]/1000</f>
        <v>969.169355</v>
      </c>
      <c r="K4821">
        <v>2013</v>
      </c>
      <c r="L4821" t="s">
        <v>19</v>
      </c>
      <c r="M4821" s="144" t="s">
        <v>59</v>
      </c>
      <c r="O4821" s="144" t="s">
        <v>1998</v>
      </c>
    </row>
    <row r="4822" spans="1:15" x14ac:dyDescent="0.2">
      <c r="A4822" t="s">
        <v>63</v>
      </c>
      <c r="B4822" s="144" t="s">
        <v>122</v>
      </c>
      <c r="C4822">
        <v>550</v>
      </c>
      <c r="D4822" t="str">
        <f>VLOOKUP(Oliusala[[#This Row],[postnumer]],Sveitarfelog[#All],4,FALSE)</f>
        <v>Skagafjörður</v>
      </c>
      <c r="E4822" t="str">
        <f>VLOOKUP(Oliusala[[#This Row],[postnumer]],Sveitarfelog[#All],5,FALSE)</f>
        <v>Norðurland vestra</v>
      </c>
      <c r="F4822" t="s">
        <v>24</v>
      </c>
      <c r="G4822" t="s">
        <v>24</v>
      </c>
      <c r="H4822" t="s">
        <v>58</v>
      </c>
      <c r="I4822" s="1">
        <v>1357080</v>
      </c>
      <c r="J4822" s="2">
        <f>VLOOKUP(Oliusala[[#This Row],[tegund]],Tegundir!$B$2:$D$19,3,FALSE)*Oliusala[[#This Row],[magn]]/1000</f>
        <v>1173.8742</v>
      </c>
      <c r="K4822">
        <v>2013</v>
      </c>
      <c r="L4822" t="s">
        <v>18</v>
      </c>
      <c r="M4822" s="144" t="s">
        <v>59</v>
      </c>
    </row>
    <row r="4823" spans="1:15" x14ac:dyDescent="0.2">
      <c r="A4823" t="s">
        <v>68</v>
      </c>
      <c r="B4823" s="144" t="s">
        <v>122</v>
      </c>
      <c r="C4823">
        <v>550</v>
      </c>
      <c r="D4823" t="str">
        <f>VLOOKUP(Oliusala[[#This Row],[postnumer]],Sveitarfelog[#All],4,FALSE)</f>
        <v>Skagafjörður</v>
      </c>
      <c r="E4823" t="str">
        <f>VLOOKUP(Oliusala[[#This Row],[postnumer]],Sveitarfelog[#All],5,FALSE)</f>
        <v>Norðurland vestra</v>
      </c>
      <c r="F4823" t="s">
        <v>24</v>
      </c>
      <c r="G4823" t="s">
        <v>24</v>
      </c>
      <c r="H4823" t="s">
        <v>58</v>
      </c>
      <c r="I4823" s="1">
        <v>64994</v>
      </c>
      <c r="J4823" s="2">
        <f>VLOOKUP(Oliusala[[#This Row],[tegund]],Tegundir!$B$2:$D$19,3,FALSE)*Oliusala[[#This Row],[magn]]/1000</f>
        <v>56.219809999999995</v>
      </c>
      <c r="K4823">
        <v>2013</v>
      </c>
      <c r="L4823" t="s">
        <v>18</v>
      </c>
      <c r="M4823" s="144" t="s">
        <v>59</v>
      </c>
    </row>
    <row r="4824" spans="1:15" x14ac:dyDescent="0.2">
      <c r="A4824" t="s">
        <v>68</v>
      </c>
      <c r="B4824" s="144" t="s">
        <v>122</v>
      </c>
      <c r="C4824">
        <v>550</v>
      </c>
      <c r="D4824" t="str">
        <f>VLOOKUP(Oliusala[[#This Row],[postnumer]],Sveitarfelog[#All],4,FALSE)</f>
        <v>Skagafjörður</v>
      </c>
      <c r="E4824" t="str">
        <f>VLOOKUP(Oliusala[[#This Row],[postnumer]],Sveitarfelog[#All],5,FALSE)</f>
        <v>Norðurland vestra</v>
      </c>
      <c r="F4824" t="s">
        <v>24</v>
      </c>
      <c r="G4824" t="s">
        <v>24</v>
      </c>
      <c r="H4824" t="s">
        <v>60</v>
      </c>
      <c r="I4824" s="1">
        <v>35293</v>
      </c>
      <c r="J4824" s="2">
        <f>VLOOKUP(Oliusala[[#This Row],[tegund]],Tegundir!$B$2:$D$19,3,FALSE)*Oliusala[[#This Row],[magn]]/1000</f>
        <v>30.528445000000001</v>
      </c>
      <c r="K4824">
        <v>2013</v>
      </c>
      <c r="L4824" t="s">
        <v>18</v>
      </c>
      <c r="M4824" s="144" t="s">
        <v>59</v>
      </c>
    </row>
    <row r="4825" spans="1:15" x14ac:dyDescent="0.2">
      <c r="A4825" t="s">
        <v>57</v>
      </c>
      <c r="B4825" s="144" t="s">
        <v>122</v>
      </c>
      <c r="C4825">
        <v>550</v>
      </c>
      <c r="D4825" t="str">
        <f>VLOOKUP(Oliusala[[#This Row],[postnumer]],Sveitarfelog[#All],4,FALSE)</f>
        <v>Skagafjörður</v>
      </c>
      <c r="E4825" t="str">
        <f>VLOOKUP(Oliusala[[#This Row],[postnumer]],Sveitarfelog[#All],5,FALSE)</f>
        <v>Norðurland vestra</v>
      </c>
      <c r="F4825" t="s">
        <v>24</v>
      </c>
      <c r="G4825" t="s">
        <v>24</v>
      </c>
      <c r="H4825" t="s">
        <v>58</v>
      </c>
      <c r="I4825" s="1">
        <v>67401</v>
      </c>
      <c r="J4825" s="2">
        <f>VLOOKUP(Oliusala[[#This Row],[tegund]],Tegundir!$B$2:$D$19,3,FALSE)*Oliusala[[#This Row],[magn]]/1000</f>
        <v>58.301864999999999</v>
      </c>
      <c r="K4825">
        <v>2013</v>
      </c>
      <c r="L4825" t="s">
        <v>18</v>
      </c>
      <c r="M4825" s="144" t="s">
        <v>59</v>
      </c>
    </row>
    <row r="4826" spans="1:15" x14ac:dyDescent="0.2">
      <c r="A4826" t="s">
        <v>68</v>
      </c>
      <c r="B4826" s="144" t="s">
        <v>131</v>
      </c>
      <c r="C4826">
        <v>560</v>
      </c>
      <c r="D4826" t="str">
        <f>VLOOKUP(Oliusala[[#This Row],[postnumer]],Sveitarfelog[#All],4,FALSE)</f>
        <v>Skagafjörður</v>
      </c>
      <c r="E4826" t="str">
        <f>VLOOKUP(Oliusala[[#This Row],[postnumer]],Sveitarfelog[#All],5,FALSE)</f>
        <v>Norðurland vestra</v>
      </c>
      <c r="F4826" t="s">
        <v>24</v>
      </c>
      <c r="G4826" t="s">
        <v>24</v>
      </c>
      <c r="H4826" t="s">
        <v>60</v>
      </c>
      <c r="I4826" s="1">
        <v>13565</v>
      </c>
      <c r="J4826" s="2">
        <f>VLOOKUP(Oliusala[[#This Row],[tegund]],Tegundir!$B$2:$D$19,3,FALSE)*Oliusala[[#This Row],[magn]]/1000</f>
        <v>11.733725</v>
      </c>
      <c r="K4826">
        <v>2013</v>
      </c>
      <c r="L4826" t="s">
        <v>18</v>
      </c>
      <c r="M4826" s="144" t="s">
        <v>59</v>
      </c>
    </row>
    <row r="4827" spans="1:15" x14ac:dyDescent="0.2">
      <c r="A4827" t="s">
        <v>63</v>
      </c>
      <c r="B4827" s="144" t="s">
        <v>131</v>
      </c>
      <c r="C4827">
        <v>560</v>
      </c>
      <c r="D4827" t="str">
        <f>VLOOKUP(Oliusala[[#This Row],[postnumer]],Sveitarfelog[#All],4,FALSE)</f>
        <v>Skagafjörður</v>
      </c>
      <c r="E4827" t="str">
        <f>VLOOKUP(Oliusala[[#This Row],[postnumer]],Sveitarfelog[#All],5,FALSE)</f>
        <v>Norðurland vestra</v>
      </c>
      <c r="F4827" t="s">
        <v>25</v>
      </c>
      <c r="G4827" t="s">
        <v>24</v>
      </c>
      <c r="H4827" t="s">
        <v>58</v>
      </c>
      <c r="I4827" s="1">
        <v>40577</v>
      </c>
      <c r="J4827" s="2">
        <f>VLOOKUP(Oliusala[[#This Row],[tegund]],Tegundir!$B$2:$D$19,3,FALSE)*Oliusala[[#This Row],[magn]]/1000</f>
        <v>35.099105000000002</v>
      </c>
      <c r="K4827">
        <v>2013</v>
      </c>
      <c r="L4827" t="s">
        <v>1955</v>
      </c>
      <c r="M4827" s="144" t="s">
        <v>59</v>
      </c>
    </row>
    <row r="4828" spans="1:15" x14ac:dyDescent="0.2">
      <c r="A4828" t="s">
        <v>68</v>
      </c>
      <c r="B4828" s="144" t="s">
        <v>131</v>
      </c>
      <c r="C4828">
        <v>560</v>
      </c>
      <c r="D4828" t="str">
        <f>VLOOKUP(Oliusala[[#This Row],[postnumer]],Sveitarfelog[#All],4,FALSE)</f>
        <v>Skagafjörður</v>
      </c>
      <c r="E4828" t="str">
        <f>VLOOKUP(Oliusala[[#This Row],[postnumer]],Sveitarfelog[#All],5,FALSE)</f>
        <v>Norðurland vestra</v>
      </c>
      <c r="F4828" t="s">
        <v>25</v>
      </c>
      <c r="G4828" t="s">
        <v>24</v>
      </c>
      <c r="H4828" t="s">
        <v>60</v>
      </c>
      <c r="I4828" s="1">
        <v>143175</v>
      </c>
      <c r="J4828" s="2">
        <f>VLOOKUP(Oliusala[[#This Row],[tegund]],Tegundir!$B$2:$D$19,3,FALSE)*Oliusala[[#This Row],[magn]]/1000</f>
        <v>123.84637499999999</v>
      </c>
      <c r="K4828">
        <v>2013</v>
      </c>
      <c r="L4828" t="s">
        <v>1955</v>
      </c>
      <c r="M4828" s="144" t="s">
        <v>59</v>
      </c>
    </row>
    <row r="4829" spans="1:15" x14ac:dyDescent="0.2">
      <c r="A4829" t="s">
        <v>57</v>
      </c>
      <c r="B4829" s="144" t="s">
        <v>131</v>
      </c>
      <c r="C4829">
        <v>560</v>
      </c>
      <c r="D4829" t="str">
        <f>VLOOKUP(Oliusala[[#This Row],[postnumer]],Sveitarfelog[#All],4,FALSE)</f>
        <v>Skagafjörður</v>
      </c>
      <c r="E4829" t="str">
        <f>VLOOKUP(Oliusala[[#This Row],[postnumer]],Sveitarfelog[#All],5,FALSE)</f>
        <v>Norðurland vestra</v>
      </c>
      <c r="F4829" t="s">
        <v>24</v>
      </c>
      <c r="G4829" t="s">
        <v>24</v>
      </c>
      <c r="H4829" t="s">
        <v>58</v>
      </c>
      <c r="I4829" s="1">
        <v>62795</v>
      </c>
      <c r="J4829" s="2">
        <f>VLOOKUP(Oliusala[[#This Row],[tegund]],Tegundir!$B$2:$D$19,3,FALSE)*Oliusala[[#This Row],[magn]]/1000</f>
        <v>54.317675000000001</v>
      </c>
      <c r="K4829">
        <v>2013</v>
      </c>
      <c r="L4829" t="s">
        <v>1955</v>
      </c>
      <c r="M4829" s="144" t="s">
        <v>59</v>
      </c>
    </row>
    <row r="4830" spans="1:15" x14ac:dyDescent="0.2">
      <c r="A4830" t="s">
        <v>57</v>
      </c>
      <c r="B4830" s="144" t="s">
        <v>131</v>
      </c>
      <c r="C4830">
        <v>560</v>
      </c>
      <c r="D4830" t="str">
        <f>VLOOKUP(Oliusala[[#This Row],[postnumer]],Sveitarfelog[#All],4,FALSE)</f>
        <v>Skagafjörður</v>
      </c>
      <c r="E4830" t="str">
        <f>VLOOKUP(Oliusala[[#This Row],[postnumer]],Sveitarfelog[#All],5,FALSE)</f>
        <v>Norðurland vestra</v>
      </c>
      <c r="F4830" t="s">
        <v>24</v>
      </c>
      <c r="G4830" t="s">
        <v>24</v>
      </c>
      <c r="H4830" t="s">
        <v>60</v>
      </c>
      <c r="I4830" s="1">
        <v>39593</v>
      </c>
      <c r="J4830" s="2">
        <f>VLOOKUP(Oliusala[[#This Row],[tegund]],Tegundir!$B$2:$D$19,3,FALSE)*Oliusala[[#This Row],[magn]]/1000</f>
        <v>34.247945000000001</v>
      </c>
      <c r="K4830">
        <v>2013</v>
      </c>
      <c r="L4830" t="s">
        <v>18</v>
      </c>
      <c r="M4830" s="144" t="s">
        <v>59</v>
      </c>
    </row>
    <row r="4831" spans="1:15" x14ac:dyDescent="0.2">
      <c r="A4831" t="s">
        <v>57</v>
      </c>
      <c r="B4831" s="144" t="s">
        <v>131</v>
      </c>
      <c r="C4831">
        <v>560</v>
      </c>
      <c r="D4831" t="str">
        <f>VLOOKUP(Oliusala[[#This Row],[postnumer]],Sveitarfelog[#All],4,FALSE)</f>
        <v>Skagafjörður</v>
      </c>
      <c r="E4831" t="str">
        <f>VLOOKUP(Oliusala[[#This Row],[postnumer]],Sveitarfelog[#All],5,FALSE)</f>
        <v>Norðurland vestra</v>
      </c>
      <c r="F4831" t="s">
        <v>25</v>
      </c>
      <c r="G4831" t="s">
        <v>24</v>
      </c>
      <c r="H4831" t="s">
        <v>58</v>
      </c>
      <c r="I4831" s="1">
        <v>3923</v>
      </c>
      <c r="J4831" s="2">
        <f>VLOOKUP(Oliusala[[#This Row],[tegund]],Tegundir!$B$2:$D$19,3,FALSE)*Oliusala[[#This Row],[magn]]/1000</f>
        <v>3.3933949999999999</v>
      </c>
      <c r="K4831">
        <v>2013</v>
      </c>
      <c r="L4831" t="s">
        <v>1955</v>
      </c>
      <c r="M4831" s="144" t="s">
        <v>59</v>
      </c>
    </row>
    <row r="4832" spans="1:15" x14ac:dyDescent="0.2">
      <c r="A4832" t="s">
        <v>57</v>
      </c>
      <c r="B4832" s="144" t="s">
        <v>131</v>
      </c>
      <c r="C4832">
        <v>560</v>
      </c>
      <c r="D4832" t="str">
        <f>VLOOKUP(Oliusala[[#This Row],[postnumer]],Sveitarfelog[#All],4,FALSE)</f>
        <v>Skagafjörður</v>
      </c>
      <c r="E4832" t="str">
        <f>VLOOKUP(Oliusala[[#This Row],[postnumer]],Sveitarfelog[#All],5,FALSE)</f>
        <v>Norðurland vestra</v>
      </c>
      <c r="F4832" t="s">
        <v>25</v>
      </c>
      <c r="G4832" t="s">
        <v>24</v>
      </c>
      <c r="H4832" t="s">
        <v>60</v>
      </c>
      <c r="I4832" s="1">
        <v>318015</v>
      </c>
      <c r="J4832" s="2">
        <f>VLOOKUP(Oliusala[[#This Row],[tegund]],Tegundir!$B$2:$D$19,3,FALSE)*Oliusala[[#This Row],[magn]]/1000</f>
        <v>275.08297499999998</v>
      </c>
      <c r="K4832">
        <v>2013</v>
      </c>
      <c r="L4832" t="s">
        <v>1955</v>
      </c>
      <c r="M4832" s="144" t="s">
        <v>59</v>
      </c>
    </row>
    <row r="4833" spans="1:15" x14ac:dyDescent="0.2">
      <c r="A4833" t="s">
        <v>122</v>
      </c>
      <c r="B4833" s="144" t="s">
        <v>131</v>
      </c>
      <c r="C4833">
        <v>560</v>
      </c>
      <c r="D4833" t="str">
        <f>VLOOKUP(Oliusala[[#This Row],[postnumer]],Sveitarfelog[#All],4,FALSE)</f>
        <v>Skagafjörður</v>
      </c>
      <c r="E4833" t="str">
        <f>VLOOKUP(Oliusala[[#This Row],[postnumer]],Sveitarfelog[#All],5,FALSE)</f>
        <v>Norðurland vestra</v>
      </c>
      <c r="F4833" t="s">
        <v>25</v>
      </c>
      <c r="G4833" t="s">
        <v>24</v>
      </c>
      <c r="H4833" t="s">
        <v>60</v>
      </c>
      <c r="I4833" s="1">
        <v>43176</v>
      </c>
      <c r="J4833" s="2">
        <f>VLOOKUP(Oliusala[[#This Row],[tegund]],Tegundir!$B$2:$D$19,3,FALSE)*Oliusala[[#This Row],[magn]]/1000</f>
        <v>37.347239999999999</v>
      </c>
      <c r="K4833">
        <v>2013</v>
      </c>
      <c r="L4833" t="s">
        <v>1955</v>
      </c>
      <c r="M4833" s="144" t="s">
        <v>59</v>
      </c>
    </row>
    <row r="4834" spans="1:15" x14ac:dyDescent="0.2">
      <c r="A4834" t="s">
        <v>57</v>
      </c>
      <c r="B4834" s="144" t="s">
        <v>132</v>
      </c>
      <c r="C4834">
        <v>565</v>
      </c>
      <c r="D4834" t="str">
        <f>VLOOKUP(Oliusala[[#This Row],[postnumer]],Sveitarfelog[#All],4,FALSE)</f>
        <v>Skagafjörður</v>
      </c>
      <c r="E4834" t="str">
        <f>VLOOKUP(Oliusala[[#This Row],[postnumer]],Sveitarfelog[#All],5,FALSE)</f>
        <v>Norðurland vestra</v>
      </c>
      <c r="F4834" t="s">
        <v>24</v>
      </c>
      <c r="G4834" t="s">
        <v>24</v>
      </c>
      <c r="H4834" t="s">
        <v>58</v>
      </c>
      <c r="I4834" s="1">
        <v>9009</v>
      </c>
      <c r="J4834" s="2">
        <f>VLOOKUP(Oliusala[[#This Row],[tegund]],Tegundir!$B$2:$D$19,3,FALSE)*Oliusala[[#This Row],[magn]]/1000</f>
        <v>7.7927850000000003</v>
      </c>
      <c r="K4834">
        <v>2013</v>
      </c>
      <c r="L4834" t="s">
        <v>18</v>
      </c>
      <c r="M4834" s="144" t="s">
        <v>59</v>
      </c>
    </row>
    <row r="4835" spans="1:15" x14ac:dyDescent="0.2">
      <c r="A4835" t="s">
        <v>57</v>
      </c>
      <c r="B4835" s="144" t="s">
        <v>134</v>
      </c>
      <c r="C4835">
        <v>570</v>
      </c>
      <c r="D4835" t="str">
        <f>VLOOKUP(Oliusala[[#This Row],[postnumer]],Sveitarfelog[#All],4,FALSE)</f>
        <v>Skagafjörður</v>
      </c>
      <c r="E4835" t="str">
        <f>VLOOKUP(Oliusala[[#This Row],[postnumer]],Sveitarfelog[#All],5,FALSE)</f>
        <v>Norðurland vestra</v>
      </c>
      <c r="F4835" t="s">
        <v>24</v>
      </c>
      <c r="G4835" t="s">
        <v>24</v>
      </c>
      <c r="H4835" t="s">
        <v>58</v>
      </c>
      <c r="I4835" s="1">
        <v>5874</v>
      </c>
      <c r="J4835" s="2">
        <f>VLOOKUP(Oliusala[[#This Row],[tegund]],Tegundir!$B$2:$D$19,3,FALSE)*Oliusala[[#This Row],[magn]]/1000</f>
        <v>5.08101</v>
      </c>
      <c r="K4835">
        <v>2013</v>
      </c>
      <c r="L4835" t="s">
        <v>18</v>
      </c>
      <c r="M4835" s="144" t="s">
        <v>59</v>
      </c>
    </row>
    <row r="4836" spans="1:15" x14ac:dyDescent="0.2">
      <c r="A4836" t="s">
        <v>68</v>
      </c>
      <c r="B4836" s="144" t="s">
        <v>131</v>
      </c>
      <c r="C4836">
        <v>560</v>
      </c>
      <c r="D4836" t="str">
        <f>VLOOKUP(Oliusala[[#This Row],[postnumer]],Sveitarfelog[#All],4,FALSE)</f>
        <v>Skagafjörður</v>
      </c>
      <c r="E4836" t="str">
        <f>VLOOKUP(Oliusala[[#This Row],[postnumer]],Sveitarfelog[#All],5,FALSE)</f>
        <v>Norðurland vestra</v>
      </c>
      <c r="F4836" t="s">
        <v>30</v>
      </c>
      <c r="G4836" t="s">
        <v>24</v>
      </c>
      <c r="H4836" t="s">
        <v>60</v>
      </c>
      <c r="I4836" s="1">
        <v>3005</v>
      </c>
      <c r="J4836" s="2">
        <f>VLOOKUP(Oliusala[[#This Row],[tegund]],Tegundir!$B$2:$D$19,3,FALSE)*Oliusala[[#This Row],[magn]]/1000</f>
        <v>2.5993249999999999</v>
      </c>
      <c r="K4836">
        <v>2013</v>
      </c>
      <c r="L4836" t="s">
        <v>19</v>
      </c>
      <c r="M4836" s="144" t="s">
        <v>59</v>
      </c>
      <c r="O4836" s="144" t="s">
        <v>1998</v>
      </c>
    </row>
    <row r="4837" spans="1:15" x14ac:dyDescent="0.2">
      <c r="A4837" t="s">
        <v>63</v>
      </c>
      <c r="B4837" s="144" t="s">
        <v>128</v>
      </c>
      <c r="C4837">
        <v>540</v>
      </c>
      <c r="D4837" t="str">
        <f>VLOOKUP(Oliusala[[#This Row],[postnumer]],Sveitarfelog[#All],4,FALSE)</f>
        <v>Húnabyggð</v>
      </c>
      <c r="E4837" t="str">
        <f>VLOOKUP(Oliusala[[#This Row],[postnumer]],Sveitarfelog[#All],5,FALSE)</f>
        <v>Norðurland vestra</v>
      </c>
      <c r="F4837" t="s">
        <v>24</v>
      </c>
      <c r="G4837" t="s">
        <v>24</v>
      </c>
      <c r="H4837" t="s">
        <v>58</v>
      </c>
      <c r="I4837" s="1">
        <v>700000</v>
      </c>
      <c r="J4837" s="2">
        <f>VLOOKUP(Oliusala[[#This Row],[tegund]],Tegundir!$B$2:$D$19,3,FALSE)*Oliusala[[#This Row],[magn]]/1000</f>
        <v>605.5</v>
      </c>
      <c r="K4837">
        <v>2013</v>
      </c>
      <c r="L4837" t="s">
        <v>1955</v>
      </c>
      <c r="M4837" s="144" t="s">
        <v>59</v>
      </c>
      <c r="N4837" s="144" t="s">
        <v>1939</v>
      </c>
    </row>
    <row r="4838" spans="1:15" x14ac:dyDescent="0.2">
      <c r="A4838" t="s">
        <v>57</v>
      </c>
      <c r="B4838" s="144" t="s">
        <v>131</v>
      </c>
      <c r="C4838">
        <v>560</v>
      </c>
      <c r="D4838" t="str">
        <f>VLOOKUP(Oliusala[[#This Row],[postnumer]],Sveitarfelog[#All],4,FALSE)</f>
        <v>Skagafjörður</v>
      </c>
      <c r="E4838" t="str">
        <f>VLOOKUP(Oliusala[[#This Row],[postnumer]],Sveitarfelog[#All],5,FALSE)</f>
        <v>Norðurland vestra</v>
      </c>
      <c r="F4838" t="s">
        <v>30</v>
      </c>
      <c r="G4838" t="s">
        <v>24</v>
      </c>
      <c r="H4838" t="s">
        <v>60</v>
      </c>
      <c r="I4838" s="1">
        <v>4402</v>
      </c>
      <c r="J4838" s="2">
        <f>VLOOKUP(Oliusala[[#This Row],[tegund]],Tegundir!$B$2:$D$19,3,FALSE)*Oliusala[[#This Row],[magn]]/1000</f>
        <v>3.8077299999999998</v>
      </c>
      <c r="K4838">
        <v>2013</v>
      </c>
      <c r="L4838" t="s">
        <v>19</v>
      </c>
      <c r="M4838" s="144" t="s">
        <v>59</v>
      </c>
      <c r="O4838" s="144" t="s">
        <v>1998</v>
      </c>
    </row>
    <row r="4839" spans="1:15" x14ac:dyDescent="0.2">
      <c r="A4839" t="s">
        <v>63</v>
      </c>
      <c r="B4839" s="144" t="s">
        <v>131</v>
      </c>
      <c r="C4839">
        <v>560</v>
      </c>
      <c r="D4839" t="str">
        <f>VLOOKUP(Oliusala[[#This Row],[postnumer]],Sveitarfelog[#All],4,FALSE)</f>
        <v>Skagafjörður</v>
      </c>
      <c r="E4839" t="str">
        <f>VLOOKUP(Oliusala[[#This Row],[postnumer]],Sveitarfelog[#All],5,FALSE)</f>
        <v>Norðurland vestra</v>
      </c>
      <c r="F4839" t="s">
        <v>24</v>
      </c>
      <c r="G4839" t="s">
        <v>24</v>
      </c>
      <c r="H4839" t="s">
        <v>58</v>
      </c>
      <c r="I4839" s="1">
        <v>651778</v>
      </c>
      <c r="J4839" s="2">
        <f>VLOOKUP(Oliusala[[#This Row],[tegund]],Tegundir!$B$2:$D$19,3,FALSE)*Oliusala[[#This Row],[magn]]/1000</f>
        <v>563.78796999999997</v>
      </c>
      <c r="K4839">
        <v>2013</v>
      </c>
      <c r="L4839" t="s">
        <v>18</v>
      </c>
      <c r="M4839" s="144" t="s">
        <v>59</v>
      </c>
    </row>
    <row r="4840" spans="1:15" x14ac:dyDescent="0.2">
      <c r="A4840" t="s">
        <v>63</v>
      </c>
      <c r="B4840" s="144" t="s">
        <v>128</v>
      </c>
      <c r="C4840">
        <v>540</v>
      </c>
      <c r="D4840" t="str">
        <f>VLOOKUP(Oliusala[[#This Row],[postnumer]],Sveitarfelog[#All],4,FALSE)</f>
        <v>Húnabyggð</v>
      </c>
      <c r="E4840" t="str">
        <f>VLOOKUP(Oliusala[[#This Row],[postnumer]],Sveitarfelog[#All],5,FALSE)</f>
        <v>Norðurland vestra</v>
      </c>
      <c r="F4840" t="s">
        <v>24</v>
      </c>
      <c r="G4840" t="s">
        <v>24</v>
      </c>
      <c r="H4840" t="s">
        <v>58</v>
      </c>
      <c r="I4840" s="1">
        <v>815132</v>
      </c>
      <c r="J4840" s="2">
        <f>VLOOKUP(Oliusala[[#This Row],[tegund]],Tegundir!$B$2:$D$19,3,FALSE)*Oliusala[[#This Row],[magn]]/1000</f>
        <v>705.08917999999994</v>
      </c>
      <c r="K4840">
        <v>2013</v>
      </c>
      <c r="L4840" t="s">
        <v>18</v>
      </c>
      <c r="M4840" s="144" t="s">
        <v>59</v>
      </c>
      <c r="N4840" s="144" t="s">
        <v>1939</v>
      </c>
    </row>
    <row r="4841" spans="1:15" x14ac:dyDescent="0.2">
      <c r="A4841" t="s">
        <v>68</v>
      </c>
      <c r="B4841" s="144" t="s">
        <v>132</v>
      </c>
      <c r="C4841">
        <v>565</v>
      </c>
      <c r="D4841" t="str">
        <f>VLOOKUP(Oliusala[[#This Row],[postnumer]],Sveitarfelog[#All],4,FALSE)</f>
        <v>Skagafjörður</v>
      </c>
      <c r="E4841" t="str">
        <f>VLOOKUP(Oliusala[[#This Row],[postnumer]],Sveitarfelog[#All],5,FALSE)</f>
        <v>Norðurland vestra</v>
      </c>
      <c r="F4841" t="s">
        <v>25</v>
      </c>
      <c r="G4841" t="s">
        <v>24</v>
      </c>
      <c r="H4841" t="s">
        <v>60</v>
      </c>
      <c r="I4841" s="1">
        <v>42127</v>
      </c>
      <c r="J4841" s="2">
        <f>VLOOKUP(Oliusala[[#This Row],[tegund]],Tegundir!$B$2:$D$19,3,FALSE)*Oliusala[[#This Row],[magn]]/1000</f>
        <v>36.439855000000001</v>
      </c>
      <c r="K4841">
        <v>2013</v>
      </c>
      <c r="L4841" t="s">
        <v>1955</v>
      </c>
      <c r="M4841" s="144" t="s">
        <v>59</v>
      </c>
    </row>
    <row r="4842" spans="1:15" x14ac:dyDescent="0.2">
      <c r="A4842" t="s">
        <v>57</v>
      </c>
      <c r="B4842" s="144" t="s">
        <v>132</v>
      </c>
      <c r="C4842">
        <v>565</v>
      </c>
      <c r="D4842" t="str">
        <f>VLOOKUP(Oliusala[[#This Row],[postnumer]],Sveitarfelog[#All],4,FALSE)</f>
        <v>Skagafjörður</v>
      </c>
      <c r="E4842" t="str">
        <f>VLOOKUP(Oliusala[[#This Row],[postnumer]],Sveitarfelog[#All],5,FALSE)</f>
        <v>Norðurland vestra</v>
      </c>
      <c r="F4842" t="s">
        <v>25</v>
      </c>
      <c r="G4842" t="s">
        <v>24</v>
      </c>
      <c r="H4842" t="s">
        <v>60</v>
      </c>
      <c r="I4842" s="1">
        <v>133703</v>
      </c>
      <c r="J4842" s="2">
        <f>VLOOKUP(Oliusala[[#This Row],[tegund]],Tegundir!$B$2:$D$19,3,FALSE)*Oliusala[[#This Row],[magn]]/1000</f>
        <v>115.65309500000001</v>
      </c>
      <c r="K4842">
        <v>2013</v>
      </c>
      <c r="L4842" t="s">
        <v>1955</v>
      </c>
      <c r="M4842" s="144" t="s">
        <v>59</v>
      </c>
    </row>
    <row r="4843" spans="1:15" x14ac:dyDescent="0.2">
      <c r="A4843" t="s">
        <v>122</v>
      </c>
      <c r="B4843" s="144" t="s">
        <v>132</v>
      </c>
      <c r="C4843">
        <v>565</v>
      </c>
      <c r="D4843" t="str">
        <f>VLOOKUP(Oliusala[[#This Row],[postnumer]],Sveitarfelog[#All],4,FALSE)</f>
        <v>Skagafjörður</v>
      </c>
      <c r="E4843" t="str">
        <f>VLOOKUP(Oliusala[[#This Row],[postnumer]],Sveitarfelog[#All],5,FALSE)</f>
        <v>Norðurland vestra</v>
      </c>
      <c r="F4843" t="s">
        <v>25</v>
      </c>
      <c r="G4843" t="s">
        <v>24</v>
      </c>
      <c r="H4843" t="s">
        <v>60</v>
      </c>
      <c r="I4843" s="1">
        <v>6681</v>
      </c>
      <c r="J4843" s="2">
        <f>VLOOKUP(Oliusala[[#This Row],[tegund]],Tegundir!$B$2:$D$19,3,FALSE)*Oliusala[[#This Row],[magn]]/1000</f>
        <v>5.7790649999999992</v>
      </c>
      <c r="K4843">
        <v>2013</v>
      </c>
      <c r="L4843" t="s">
        <v>1955</v>
      </c>
      <c r="M4843" s="144" t="s">
        <v>59</v>
      </c>
    </row>
    <row r="4844" spans="1:15" x14ac:dyDescent="0.2">
      <c r="A4844" t="s">
        <v>57</v>
      </c>
      <c r="B4844" s="144" t="s">
        <v>132</v>
      </c>
      <c r="C4844">
        <v>565</v>
      </c>
      <c r="D4844" t="str">
        <f>VLOOKUP(Oliusala[[#This Row],[postnumer]],Sveitarfelog[#All],4,FALSE)</f>
        <v>Skagafjörður</v>
      </c>
      <c r="E4844" t="str">
        <f>VLOOKUP(Oliusala[[#This Row],[postnumer]],Sveitarfelog[#All],5,FALSE)</f>
        <v>Norðurland vestra</v>
      </c>
      <c r="F4844" t="s">
        <v>30</v>
      </c>
      <c r="G4844" t="s">
        <v>24</v>
      </c>
      <c r="H4844" t="s">
        <v>60</v>
      </c>
      <c r="I4844" s="1">
        <v>3501</v>
      </c>
      <c r="J4844" s="2">
        <f>VLOOKUP(Oliusala[[#This Row],[tegund]],Tegundir!$B$2:$D$19,3,FALSE)*Oliusala[[#This Row],[magn]]/1000</f>
        <v>3.028365</v>
      </c>
      <c r="K4844">
        <v>2013</v>
      </c>
      <c r="L4844" t="s">
        <v>19</v>
      </c>
      <c r="M4844" s="144" t="s">
        <v>59</v>
      </c>
      <c r="O4844" s="144" t="s">
        <v>1998</v>
      </c>
    </row>
    <row r="4845" spans="1:15" x14ac:dyDescent="0.2">
      <c r="A4845" t="s">
        <v>63</v>
      </c>
      <c r="B4845" s="144" t="s">
        <v>132</v>
      </c>
      <c r="C4845">
        <v>565</v>
      </c>
      <c r="D4845" t="str">
        <f>VLOOKUP(Oliusala[[#This Row],[postnumer]],Sveitarfelog[#All],4,FALSE)</f>
        <v>Skagafjörður</v>
      </c>
      <c r="E4845" t="str">
        <f>VLOOKUP(Oliusala[[#This Row],[postnumer]],Sveitarfelog[#All],5,FALSE)</f>
        <v>Norðurland vestra</v>
      </c>
      <c r="F4845" t="s">
        <v>24</v>
      </c>
      <c r="G4845" t="s">
        <v>24</v>
      </c>
      <c r="H4845" t="s">
        <v>58</v>
      </c>
      <c r="I4845" s="1">
        <v>74734</v>
      </c>
      <c r="J4845" s="2">
        <f>VLOOKUP(Oliusala[[#This Row],[tegund]],Tegundir!$B$2:$D$19,3,FALSE)*Oliusala[[#This Row],[magn]]/1000</f>
        <v>64.644909999999996</v>
      </c>
      <c r="K4845">
        <v>2013</v>
      </c>
      <c r="L4845" t="s">
        <v>18</v>
      </c>
      <c r="M4845" s="144" t="s">
        <v>59</v>
      </c>
    </row>
    <row r="4846" spans="1:15" x14ac:dyDescent="0.2">
      <c r="A4846" t="s">
        <v>63</v>
      </c>
      <c r="B4846" s="144" t="s">
        <v>133</v>
      </c>
      <c r="C4846">
        <v>566</v>
      </c>
      <c r="D4846" t="str">
        <f>VLOOKUP(Oliusala[[#This Row],[postnumer]],Sveitarfelog[#All],4,FALSE)</f>
        <v>Skagafjörður</v>
      </c>
      <c r="E4846" t="str">
        <f>VLOOKUP(Oliusala[[#This Row],[postnumer]],Sveitarfelog[#All],5,FALSE)</f>
        <v>Norðurland vestra</v>
      </c>
      <c r="F4846" t="s">
        <v>25</v>
      </c>
      <c r="G4846" t="s">
        <v>24</v>
      </c>
      <c r="H4846" t="s">
        <v>58</v>
      </c>
      <c r="I4846" s="1">
        <v>8869</v>
      </c>
      <c r="J4846" s="2">
        <f>VLOOKUP(Oliusala[[#This Row],[tegund]],Tegundir!$B$2:$D$19,3,FALSE)*Oliusala[[#This Row],[magn]]/1000</f>
        <v>7.6716849999999992</v>
      </c>
      <c r="K4846">
        <v>2013</v>
      </c>
      <c r="L4846" t="s">
        <v>1955</v>
      </c>
      <c r="M4846" s="144" t="s">
        <v>59</v>
      </c>
    </row>
    <row r="4847" spans="1:15" x14ac:dyDescent="0.2">
      <c r="A4847" t="s">
        <v>68</v>
      </c>
      <c r="B4847" s="144" t="s">
        <v>133</v>
      </c>
      <c r="C4847">
        <v>566</v>
      </c>
      <c r="D4847" t="str">
        <f>VLOOKUP(Oliusala[[#This Row],[postnumer]],Sveitarfelog[#All],4,FALSE)</f>
        <v>Skagafjörður</v>
      </c>
      <c r="E4847" t="str">
        <f>VLOOKUP(Oliusala[[#This Row],[postnumer]],Sveitarfelog[#All],5,FALSE)</f>
        <v>Norðurland vestra</v>
      </c>
      <c r="F4847" t="s">
        <v>25</v>
      </c>
      <c r="G4847" t="s">
        <v>24</v>
      </c>
      <c r="H4847" t="s">
        <v>60</v>
      </c>
      <c r="I4847" s="1">
        <v>1005</v>
      </c>
      <c r="J4847" s="2">
        <f>VLOOKUP(Oliusala[[#This Row],[tegund]],Tegundir!$B$2:$D$19,3,FALSE)*Oliusala[[#This Row],[magn]]/1000</f>
        <v>0.86932500000000001</v>
      </c>
      <c r="K4847">
        <v>2013</v>
      </c>
      <c r="L4847" t="s">
        <v>1955</v>
      </c>
      <c r="M4847" s="144" t="s">
        <v>59</v>
      </c>
    </row>
    <row r="4848" spans="1:15" x14ac:dyDescent="0.2">
      <c r="A4848" t="s">
        <v>63</v>
      </c>
      <c r="B4848" s="144" t="s">
        <v>133</v>
      </c>
      <c r="C4848">
        <v>566</v>
      </c>
      <c r="D4848" t="str">
        <f>VLOOKUP(Oliusala[[#This Row],[postnumer]],Sveitarfelog[#All],4,FALSE)</f>
        <v>Skagafjörður</v>
      </c>
      <c r="E4848" t="str">
        <f>VLOOKUP(Oliusala[[#This Row],[postnumer]],Sveitarfelog[#All],5,FALSE)</f>
        <v>Norðurland vestra</v>
      </c>
      <c r="F4848" t="s">
        <v>24</v>
      </c>
      <c r="G4848" t="s">
        <v>24</v>
      </c>
      <c r="H4848" t="s">
        <v>58</v>
      </c>
      <c r="I4848" s="1">
        <v>65284</v>
      </c>
      <c r="J4848" s="2">
        <f>VLOOKUP(Oliusala[[#This Row],[tegund]],Tegundir!$B$2:$D$19,3,FALSE)*Oliusala[[#This Row],[magn]]/1000</f>
        <v>56.470659999999995</v>
      </c>
      <c r="K4848">
        <v>2013</v>
      </c>
      <c r="L4848" t="s">
        <v>18</v>
      </c>
      <c r="M4848" s="144" t="s">
        <v>59</v>
      </c>
    </row>
    <row r="4849" spans="1:15" x14ac:dyDescent="0.2">
      <c r="A4849" t="s">
        <v>68</v>
      </c>
      <c r="B4849" s="144" t="s">
        <v>134</v>
      </c>
      <c r="C4849">
        <v>570</v>
      </c>
      <c r="D4849" t="str">
        <f>VLOOKUP(Oliusala[[#This Row],[postnumer]],Sveitarfelog[#All],4,FALSE)</f>
        <v>Skagafjörður</v>
      </c>
      <c r="E4849" t="str">
        <f>VLOOKUP(Oliusala[[#This Row],[postnumer]],Sveitarfelog[#All],5,FALSE)</f>
        <v>Norðurland vestra</v>
      </c>
      <c r="F4849" t="s">
        <v>25</v>
      </c>
      <c r="G4849" t="s">
        <v>24</v>
      </c>
      <c r="H4849" t="s">
        <v>60</v>
      </c>
      <c r="I4849" s="1">
        <v>2947</v>
      </c>
      <c r="J4849" s="2">
        <f>VLOOKUP(Oliusala[[#This Row],[tegund]],Tegundir!$B$2:$D$19,3,FALSE)*Oliusala[[#This Row],[magn]]/1000</f>
        <v>2.5491550000000003</v>
      </c>
      <c r="K4849">
        <v>2013</v>
      </c>
      <c r="L4849" t="s">
        <v>1955</v>
      </c>
      <c r="M4849" s="144" t="s">
        <v>59</v>
      </c>
    </row>
    <row r="4850" spans="1:15" x14ac:dyDescent="0.2">
      <c r="A4850" t="s">
        <v>57</v>
      </c>
      <c r="B4850" s="144" t="s">
        <v>134</v>
      </c>
      <c r="C4850">
        <v>570</v>
      </c>
      <c r="D4850" t="str">
        <f>VLOOKUP(Oliusala[[#This Row],[postnumer]],Sveitarfelog[#All],4,FALSE)</f>
        <v>Skagafjörður</v>
      </c>
      <c r="E4850" t="str">
        <f>VLOOKUP(Oliusala[[#This Row],[postnumer]],Sveitarfelog[#All],5,FALSE)</f>
        <v>Norðurland vestra</v>
      </c>
      <c r="F4850" t="s">
        <v>25</v>
      </c>
      <c r="G4850" t="s">
        <v>24</v>
      </c>
      <c r="H4850" t="s">
        <v>60</v>
      </c>
      <c r="I4850" s="1">
        <v>24318</v>
      </c>
      <c r="J4850" s="2">
        <f>VLOOKUP(Oliusala[[#This Row],[tegund]],Tegundir!$B$2:$D$19,3,FALSE)*Oliusala[[#This Row],[magn]]/1000</f>
        <v>21.035070000000001</v>
      </c>
      <c r="K4850">
        <v>2013</v>
      </c>
      <c r="L4850" t="s">
        <v>1955</v>
      </c>
      <c r="M4850" s="144" t="s">
        <v>59</v>
      </c>
    </row>
    <row r="4851" spans="1:15" x14ac:dyDescent="0.2">
      <c r="A4851" t="s">
        <v>135</v>
      </c>
      <c r="B4851" s="144" t="s">
        <v>134</v>
      </c>
      <c r="C4851">
        <v>570</v>
      </c>
      <c r="D4851" t="str">
        <f>VLOOKUP(Oliusala[[#This Row],[postnumer]],Sveitarfelog[#All],4,FALSE)</f>
        <v>Skagafjörður</v>
      </c>
      <c r="E4851" t="str">
        <f>VLOOKUP(Oliusala[[#This Row],[postnumer]],Sveitarfelog[#All],5,FALSE)</f>
        <v>Norðurland vestra</v>
      </c>
      <c r="F4851" t="s">
        <v>25</v>
      </c>
      <c r="G4851" t="s">
        <v>24</v>
      </c>
      <c r="H4851" t="s">
        <v>60</v>
      </c>
      <c r="I4851" s="1">
        <v>18100</v>
      </c>
      <c r="J4851" s="2">
        <f>VLOOKUP(Oliusala[[#This Row],[tegund]],Tegundir!$B$2:$D$19,3,FALSE)*Oliusala[[#This Row],[magn]]/1000</f>
        <v>15.656499999999999</v>
      </c>
      <c r="K4851">
        <v>2013</v>
      </c>
      <c r="L4851" t="s">
        <v>1955</v>
      </c>
      <c r="M4851" s="144" t="s">
        <v>59</v>
      </c>
    </row>
    <row r="4852" spans="1:15" x14ac:dyDescent="0.2">
      <c r="A4852" t="s">
        <v>63</v>
      </c>
      <c r="B4852" s="144" t="s">
        <v>134</v>
      </c>
      <c r="C4852">
        <v>570</v>
      </c>
      <c r="D4852" t="str">
        <f>VLOOKUP(Oliusala[[#This Row],[postnumer]],Sveitarfelog[#All],4,FALSE)</f>
        <v>Skagafjörður</v>
      </c>
      <c r="E4852" t="str">
        <f>VLOOKUP(Oliusala[[#This Row],[postnumer]],Sveitarfelog[#All],5,FALSE)</f>
        <v>Norðurland vestra</v>
      </c>
      <c r="F4852" t="s">
        <v>24</v>
      </c>
      <c r="G4852" t="s">
        <v>24</v>
      </c>
      <c r="H4852" t="s">
        <v>58</v>
      </c>
      <c r="I4852" s="1">
        <v>53357</v>
      </c>
      <c r="J4852" s="2">
        <f>VLOOKUP(Oliusala[[#This Row],[tegund]],Tegundir!$B$2:$D$19,3,FALSE)*Oliusala[[#This Row],[magn]]/1000</f>
        <v>46.153804999999998</v>
      </c>
      <c r="K4852">
        <v>2013</v>
      </c>
      <c r="L4852" t="s">
        <v>18</v>
      </c>
      <c r="M4852" s="144" t="s">
        <v>59</v>
      </c>
    </row>
    <row r="4853" spans="1:15" x14ac:dyDescent="0.2">
      <c r="A4853" t="s">
        <v>63</v>
      </c>
      <c r="B4853" s="144" t="s">
        <v>135</v>
      </c>
      <c r="C4853">
        <v>580</v>
      </c>
      <c r="D4853" t="str">
        <f>VLOOKUP(Oliusala[[#This Row],[postnumer]],Sveitarfelog[#All],4,FALSE)</f>
        <v>Fjallabyggð</v>
      </c>
      <c r="E4853" t="str">
        <f>VLOOKUP(Oliusala[[#This Row],[postnumer]],Sveitarfelog[#All],5,FALSE)</f>
        <v>Norðurland eystra</v>
      </c>
      <c r="F4853" t="s">
        <v>25</v>
      </c>
      <c r="G4853" t="s">
        <v>24</v>
      </c>
      <c r="H4853" t="s">
        <v>58</v>
      </c>
      <c r="I4853" s="1">
        <v>24727</v>
      </c>
      <c r="J4853" s="2">
        <f>VLOOKUP(Oliusala[[#This Row],[tegund]],Tegundir!$B$2:$D$19,3,FALSE)*Oliusala[[#This Row],[magn]]/1000</f>
        <v>21.388855</v>
      </c>
      <c r="K4853">
        <v>2013</v>
      </c>
      <c r="L4853" t="s">
        <v>18</v>
      </c>
      <c r="M4853" s="144" t="s">
        <v>59</v>
      </c>
    </row>
    <row r="4854" spans="1:15" x14ac:dyDescent="0.2">
      <c r="A4854" t="s">
        <v>68</v>
      </c>
      <c r="B4854" s="144" t="s">
        <v>135</v>
      </c>
      <c r="C4854">
        <v>580</v>
      </c>
      <c r="D4854" t="str">
        <f>VLOOKUP(Oliusala[[#This Row],[postnumer]],Sveitarfelog[#All],4,FALSE)</f>
        <v>Fjallabyggð</v>
      </c>
      <c r="E4854" t="str">
        <f>VLOOKUP(Oliusala[[#This Row],[postnumer]],Sveitarfelog[#All],5,FALSE)</f>
        <v>Norðurland eystra</v>
      </c>
      <c r="F4854" t="s">
        <v>25</v>
      </c>
      <c r="G4854" t="s">
        <v>24</v>
      </c>
      <c r="H4854" t="s">
        <v>60</v>
      </c>
      <c r="I4854" s="1">
        <v>1525</v>
      </c>
      <c r="J4854" s="2">
        <f>VLOOKUP(Oliusala[[#This Row],[tegund]],Tegundir!$B$2:$D$19,3,FALSE)*Oliusala[[#This Row],[magn]]/1000</f>
        <v>1.3191250000000001</v>
      </c>
      <c r="K4854">
        <v>2013</v>
      </c>
      <c r="L4854" t="s">
        <v>19</v>
      </c>
      <c r="M4854" s="144" t="s">
        <v>59</v>
      </c>
      <c r="O4854" s="144" t="s">
        <v>1997</v>
      </c>
    </row>
    <row r="4855" spans="1:15" x14ac:dyDescent="0.2">
      <c r="A4855" t="s">
        <v>135</v>
      </c>
      <c r="B4855" s="144" t="s">
        <v>135</v>
      </c>
      <c r="C4855">
        <v>580</v>
      </c>
      <c r="D4855" t="str">
        <f>VLOOKUP(Oliusala[[#This Row],[postnumer]],Sveitarfelog[#All],4,FALSE)</f>
        <v>Fjallabyggð</v>
      </c>
      <c r="E4855" t="str">
        <f>VLOOKUP(Oliusala[[#This Row],[postnumer]],Sveitarfelog[#All],5,FALSE)</f>
        <v>Norðurland eystra</v>
      </c>
      <c r="F4855" t="s">
        <v>25</v>
      </c>
      <c r="G4855" t="s">
        <v>24</v>
      </c>
      <c r="H4855" t="s">
        <v>58</v>
      </c>
      <c r="I4855" s="1">
        <v>431165</v>
      </c>
      <c r="J4855" s="2">
        <f>VLOOKUP(Oliusala[[#This Row],[tegund]],Tegundir!$B$2:$D$19,3,FALSE)*Oliusala[[#This Row],[magn]]/1000</f>
        <v>372.95772499999998</v>
      </c>
      <c r="K4855">
        <v>2013</v>
      </c>
      <c r="L4855" t="s">
        <v>19</v>
      </c>
      <c r="M4855" s="144" t="s">
        <v>59</v>
      </c>
      <c r="O4855" s="144" t="s">
        <v>1997</v>
      </c>
    </row>
    <row r="4856" spans="1:15" x14ac:dyDescent="0.2">
      <c r="A4856" t="s">
        <v>135</v>
      </c>
      <c r="B4856" s="144" t="s">
        <v>135</v>
      </c>
      <c r="C4856">
        <v>580</v>
      </c>
      <c r="D4856" t="str">
        <f>VLOOKUP(Oliusala[[#This Row],[postnumer]],Sveitarfelog[#All],4,FALSE)</f>
        <v>Fjallabyggð</v>
      </c>
      <c r="E4856" t="str">
        <f>VLOOKUP(Oliusala[[#This Row],[postnumer]],Sveitarfelog[#All],5,FALSE)</f>
        <v>Norðurland eystra</v>
      </c>
      <c r="F4856" t="s">
        <v>25</v>
      </c>
      <c r="G4856" t="s">
        <v>24</v>
      </c>
      <c r="H4856" t="s">
        <v>61</v>
      </c>
      <c r="I4856" s="1">
        <v>2527</v>
      </c>
      <c r="J4856" s="2">
        <f>VLOOKUP(Oliusala[[#This Row],[tegund]],Tegundir!$B$2:$D$19,3,FALSE)*Oliusala[[#This Row],[magn]]/1000</f>
        <v>2.1858550000000001</v>
      </c>
      <c r="K4856">
        <v>2013</v>
      </c>
      <c r="L4856" t="s">
        <v>19</v>
      </c>
      <c r="M4856" s="144" t="s">
        <v>62</v>
      </c>
      <c r="O4856" s="144" t="s">
        <v>1997</v>
      </c>
    </row>
    <row r="4857" spans="1:15" x14ac:dyDescent="0.2">
      <c r="A4857" t="s">
        <v>68</v>
      </c>
      <c r="B4857" s="144" t="s">
        <v>135</v>
      </c>
      <c r="C4857">
        <v>580</v>
      </c>
      <c r="D4857" t="str">
        <f>VLOOKUP(Oliusala[[#This Row],[postnumer]],Sveitarfelog[#All],4,FALSE)</f>
        <v>Fjallabyggð</v>
      </c>
      <c r="E4857" t="str">
        <f>VLOOKUP(Oliusala[[#This Row],[postnumer]],Sveitarfelog[#All],5,FALSE)</f>
        <v>Norðurland eystra</v>
      </c>
      <c r="F4857" t="s">
        <v>29</v>
      </c>
      <c r="G4857" t="s">
        <v>24</v>
      </c>
      <c r="H4857" t="s">
        <v>60</v>
      </c>
      <c r="I4857" s="1">
        <v>921834</v>
      </c>
      <c r="J4857" s="2">
        <f>VLOOKUP(Oliusala[[#This Row],[tegund]],Tegundir!$B$2:$D$19,3,FALSE)*Oliusala[[#This Row],[magn]]/1000</f>
        <v>797.38641000000007</v>
      </c>
      <c r="K4857">
        <v>2013</v>
      </c>
      <c r="L4857" t="s">
        <v>19</v>
      </c>
      <c r="M4857" s="144" t="s">
        <v>59</v>
      </c>
      <c r="O4857" s="144" t="s">
        <v>1998</v>
      </c>
    </row>
    <row r="4858" spans="1:15" x14ac:dyDescent="0.2">
      <c r="A4858" t="s">
        <v>68</v>
      </c>
      <c r="B4858" s="144" t="s">
        <v>135</v>
      </c>
      <c r="C4858">
        <v>580</v>
      </c>
      <c r="D4858" t="str">
        <f>VLOOKUP(Oliusala[[#This Row],[postnumer]],Sveitarfelog[#All],4,FALSE)</f>
        <v>Fjallabyggð</v>
      </c>
      <c r="E4858" t="str">
        <f>VLOOKUP(Oliusala[[#This Row],[postnumer]],Sveitarfelog[#All],5,FALSE)</f>
        <v>Norðurland eystra</v>
      </c>
      <c r="F4858" t="s">
        <v>30</v>
      </c>
      <c r="G4858" t="s">
        <v>24</v>
      </c>
      <c r="H4858" t="s">
        <v>60</v>
      </c>
      <c r="I4858" s="1">
        <v>3252</v>
      </c>
      <c r="J4858" s="2">
        <f>VLOOKUP(Oliusala[[#This Row],[tegund]],Tegundir!$B$2:$D$19,3,FALSE)*Oliusala[[#This Row],[magn]]/1000</f>
        <v>2.81298</v>
      </c>
      <c r="K4858">
        <v>2013</v>
      </c>
      <c r="L4858" t="s">
        <v>19</v>
      </c>
      <c r="M4858" s="144" t="s">
        <v>59</v>
      </c>
      <c r="O4858" s="144" t="s">
        <v>1998</v>
      </c>
    </row>
    <row r="4859" spans="1:15" x14ac:dyDescent="0.2">
      <c r="A4859" t="s">
        <v>135</v>
      </c>
      <c r="B4859" s="144" t="s">
        <v>135</v>
      </c>
      <c r="C4859">
        <v>580</v>
      </c>
      <c r="D4859" t="str">
        <f>VLOOKUP(Oliusala[[#This Row],[postnumer]],Sveitarfelog[#All],4,FALSE)</f>
        <v>Fjallabyggð</v>
      </c>
      <c r="E4859" t="str">
        <f>VLOOKUP(Oliusala[[#This Row],[postnumer]],Sveitarfelog[#All],5,FALSE)</f>
        <v>Norðurland eystra</v>
      </c>
      <c r="F4859" t="s">
        <v>24</v>
      </c>
      <c r="G4859" t="s">
        <v>24</v>
      </c>
      <c r="H4859" t="s">
        <v>58</v>
      </c>
      <c r="I4859" s="1">
        <v>169938</v>
      </c>
      <c r="J4859" s="2">
        <f>VLOOKUP(Oliusala[[#This Row],[tegund]],Tegundir!$B$2:$D$19,3,FALSE)*Oliusala[[#This Row],[magn]]/1000</f>
        <v>146.99636999999998</v>
      </c>
      <c r="K4859">
        <v>2013</v>
      </c>
      <c r="L4859" t="s">
        <v>18</v>
      </c>
      <c r="M4859" s="144" t="s">
        <v>59</v>
      </c>
    </row>
    <row r="4860" spans="1:15" x14ac:dyDescent="0.2">
      <c r="A4860" t="s">
        <v>135</v>
      </c>
      <c r="B4860" s="144" t="s">
        <v>135</v>
      </c>
      <c r="C4860">
        <v>580</v>
      </c>
      <c r="D4860" t="str">
        <f>VLOOKUP(Oliusala[[#This Row],[postnumer]],Sveitarfelog[#All],4,FALSE)</f>
        <v>Fjallabyggð</v>
      </c>
      <c r="E4860" t="str">
        <f>VLOOKUP(Oliusala[[#This Row],[postnumer]],Sveitarfelog[#All],5,FALSE)</f>
        <v>Norðurland eystra</v>
      </c>
      <c r="F4860" t="s">
        <v>27</v>
      </c>
      <c r="G4860" t="s">
        <v>24</v>
      </c>
      <c r="H4860" t="s">
        <v>58</v>
      </c>
      <c r="I4860" s="1">
        <v>35118</v>
      </c>
      <c r="J4860" s="2">
        <f>VLOOKUP(Oliusala[[#This Row],[tegund]],Tegundir!$B$2:$D$19,3,FALSE)*Oliusala[[#This Row],[magn]]/1000</f>
        <v>30.37707</v>
      </c>
      <c r="K4860">
        <v>2013</v>
      </c>
      <c r="L4860" t="s">
        <v>19</v>
      </c>
      <c r="M4860" s="144" t="s">
        <v>59</v>
      </c>
      <c r="O4860" s="144" t="s">
        <v>1998</v>
      </c>
    </row>
    <row r="4861" spans="1:15" x14ac:dyDescent="0.2">
      <c r="A4861" t="s">
        <v>135</v>
      </c>
      <c r="B4861" s="144" t="s">
        <v>135</v>
      </c>
      <c r="C4861">
        <v>580</v>
      </c>
      <c r="D4861" t="str">
        <f>VLOOKUP(Oliusala[[#This Row],[postnumer]],Sveitarfelog[#All],4,FALSE)</f>
        <v>Fjallabyggð</v>
      </c>
      <c r="E4861" t="str">
        <f>VLOOKUP(Oliusala[[#This Row],[postnumer]],Sveitarfelog[#All],5,FALSE)</f>
        <v>Norðurland eystra</v>
      </c>
      <c r="F4861" t="s">
        <v>29</v>
      </c>
      <c r="G4861" t="s">
        <v>24</v>
      </c>
      <c r="H4861" t="s">
        <v>58</v>
      </c>
      <c r="I4861" s="1">
        <v>3474005</v>
      </c>
      <c r="J4861" s="2">
        <f>VLOOKUP(Oliusala[[#This Row],[tegund]],Tegundir!$B$2:$D$19,3,FALSE)*Oliusala[[#This Row],[magn]]/1000</f>
        <v>3005.0143250000001</v>
      </c>
      <c r="K4861">
        <v>2013</v>
      </c>
      <c r="L4861" t="s">
        <v>19</v>
      </c>
      <c r="M4861" s="144" t="s">
        <v>59</v>
      </c>
      <c r="O4861" s="144" t="s">
        <v>1998</v>
      </c>
    </row>
    <row r="4862" spans="1:15" x14ac:dyDescent="0.2">
      <c r="A4862" t="s">
        <v>135</v>
      </c>
      <c r="B4862" s="144" t="s">
        <v>135</v>
      </c>
      <c r="C4862">
        <v>580</v>
      </c>
      <c r="D4862" t="str">
        <f>VLOOKUP(Oliusala[[#This Row],[postnumer]],Sveitarfelog[#All],4,FALSE)</f>
        <v>Fjallabyggð</v>
      </c>
      <c r="E4862" t="str">
        <f>VLOOKUP(Oliusala[[#This Row],[postnumer]],Sveitarfelog[#All],5,FALSE)</f>
        <v>Norðurland eystra</v>
      </c>
      <c r="F4862" t="s">
        <v>30</v>
      </c>
      <c r="G4862" t="s">
        <v>24</v>
      </c>
      <c r="H4862" t="s">
        <v>58</v>
      </c>
      <c r="I4862" s="1">
        <v>2820986</v>
      </c>
      <c r="J4862" s="2">
        <f>VLOOKUP(Oliusala[[#This Row],[tegund]],Tegundir!$B$2:$D$19,3,FALSE)*Oliusala[[#This Row],[magn]]/1000</f>
        <v>2440.1528900000003</v>
      </c>
      <c r="K4862">
        <v>2013</v>
      </c>
      <c r="L4862" t="s">
        <v>19</v>
      </c>
      <c r="M4862" s="144" t="s">
        <v>59</v>
      </c>
      <c r="O4862" s="144" t="s">
        <v>1998</v>
      </c>
    </row>
    <row r="4863" spans="1:15" x14ac:dyDescent="0.2">
      <c r="A4863" t="s">
        <v>63</v>
      </c>
      <c r="B4863" s="144" t="s">
        <v>135</v>
      </c>
      <c r="C4863">
        <v>580</v>
      </c>
      <c r="D4863" t="str">
        <f>VLOOKUP(Oliusala[[#This Row],[postnumer]],Sveitarfelog[#All],4,FALSE)</f>
        <v>Fjallabyggð</v>
      </c>
      <c r="E4863" t="str">
        <f>VLOOKUP(Oliusala[[#This Row],[postnumer]],Sveitarfelog[#All],5,FALSE)</f>
        <v>Norðurland eystra</v>
      </c>
      <c r="F4863" t="s">
        <v>24</v>
      </c>
      <c r="G4863" t="s">
        <v>24</v>
      </c>
      <c r="H4863" t="s">
        <v>58</v>
      </c>
      <c r="I4863" s="1">
        <v>277305</v>
      </c>
      <c r="J4863" s="2">
        <f>VLOOKUP(Oliusala[[#This Row],[tegund]],Tegundir!$B$2:$D$19,3,FALSE)*Oliusala[[#This Row],[magn]]/1000</f>
        <v>239.86882500000002</v>
      </c>
      <c r="K4863">
        <v>2013</v>
      </c>
      <c r="L4863" t="s">
        <v>18</v>
      </c>
      <c r="M4863" s="144" t="s">
        <v>59</v>
      </c>
    </row>
    <row r="4864" spans="1:15" x14ac:dyDescent="0.2">
      <c r="A4864" t="s">
        <v>68</v>
      </c>
      <c r="B4864" s="144" t="s">
        <v>142</v>
      </c>
      <c r="C4864">
        <v>625</v>
      </c>
      <c r="D4864" t="str">
        <f>VLOOKUP(Oliusala[[#This Row],[postnumer]],Sveitarfelog[#All],4,FALSE)</f>
        <v>Fjallabyggð</v>
      </c>
      <c r="E4864" t="str">
        <f>VLOOKUP(Oliusala[[#This Row],[postnumer]],Sveitarfelog[#All],5,FALSE)</f>
        <v>Norðurland eystra</v>
      </c>
      <c r="F4864" t="s">
        <v>25</v>
      </c>
      <c r="G4864" t="s">
        <v>24</v>
      </c>
      <c r="H4864" t="s">
        <v>60</v>
      </c>
      <c r="I4864" s="1">
        <v>125654</v>
      </c>
      <c r="J4864" s="2">
        <f>VLOOKUP(Oliusala[[#This Row],[tegund]],Tegundir!$B$2:$D$19,3,FALSE)*Oliusala[[#This Row],[magn]]/1000</f>
        <v>108.69071</v>
      </c>
      <c r="K4864">
        <v>2013</v>
      </c>
      <c r="L4864" t="s">
        <v>1955</v>
      </c>
      <c r="M4864" s="144" t="s">
        <v>59</v>
      </c>
    </row>
    <row r="4865" spans="1:15" x14ac:dyDescent="0.2">
      <c r="A4865" t="s">
        <v>57</v>
      </c>
      <c r="B4865" s="144" t="s">
        <v>142</v>
      </c>
      <c r="C4865">
        <v>625</v>
      </c>
      <c r="D4865" t="str">
        <f>VLOOKUP(Oliusala[[#This Row],[postnumer]],Sveitarfelog[#All],4,FALSE)</f>
        <v>Fjallabyggð</v>
      </c>
      <c r="E4865" t="str">
        <f>VLOOKUP(Oliusala[[#This Row],[postnumer]],Sveitarfelog[#All],5,FALSE)</f>
        <v>Norðurland eystra</v>
      </c>
      <c r="F4865" t="s">
        <v>25</v>
      </c>
      <c r="G4865" t="s">
        <v>24</v>
      </c>
      <c r="H4865" t="s">
        <v>60</v>
      </c>
      <c r="I4865" s="1">
        <v>11157</v>
      </c>
      <c r="J4865" s="2">
        <f>VLOOKUP(Oliusala[[#This Row],[tegund]],Tegundir!$B$2:$D$19,3,FALSE)*Oliusala[[#This Row],[magn]]/1000</f>
        <v>9.6508050000000001</v>
      </c>
      <c r="K4865">
        <v>2013</v>
      </c>
      <c r="L4865" t="s">
        <v>19</v>
      </c>
      <c r="M4865" s="144" t="s">
        <v>59</v>
      </c>
      <c r="O4865" s="144" t="s">
        <v>1997</v>
      </c>
    </row>
    <row r="4866" spans="1:15" x14ac:dyDescent="0.2">
      <c r="A4866" t="s">
        <v>68</v>
      </c>
      <c r="B4866" s="144" t="s">
        <v>142</v>
      </c>
      <c r="C4866">
        <v>625</v>
      </c>
      <c r="D4866" t="str">
        <f>VLOOKUP(Oliusala[[#This Row],[postnumer]],Sveitarfelog[#All],4,FALSE)</f>
        <v>Fjallabyggð</v>
      </c>
      <c r="E4866" t="str">
        <f>VLOOKUP(Oliusala[[#This Row],[postnumer]],Sveitarfelog[#All],5,FALSE)</f>
        <v>Norðurland eystra</v>
      </c>
      <c r="F4866" t="s">
        <v>29</v>
      </c>
      <c r="G4866" t="s">
        <v>24</v>
      </c>
      <c r="H4866" t="s">
        <v>60</v>
      </c>
      <c r="I4866" s="1">
        <v>49211</v>
      </c>
      <c r="J4866" s="2">
        <f>VLOOKUP(Oliusala[[#This Row],[tegund]],Tegundir!$B$2:$D$19,3,FALSE)*Oliusala[[#This Row],[magn]]/1000</f>
        <v>42.567515</v>
      </c>
      <c r="K4866">
        <v>2013</v>
      </c>
      <c r="L4866" t="s">
        <v>19</v>
      </c>
      <c r="M4866" s="144" t="s">
        <v>59</v>
      </c>
      <c r="O4866" s="144" t="s">
        <v>1998</v>
      </c>
    </row>
    <row r="4867" spans="1:15" x14ac:dyDescent="0.2">
      <c r="A4867" t="s">
        <v>63</v>
      </c>
      <c r="B4867" s="144" t="s">
        <v>142</v>
      </c>
      <c r="C4867">
        <v>625</v>
      </c>
      <c r="D4867" t="str">
        <f>VLOOKUP(Oliusala[[#This Row],[postnumer]],Sveitarfelog[#All],4,FALSE)</f>
        <v>Fjallabyggð</v>
      </c>
      <c r="E4867" t="str">
        <f>VLOOKUP(Oliusala[[#This Row],[postnumer]],Sveitarfelog[#All],5,FALSE)</f>
        <v>Norðurland eystra</v>
      </c>
      <c r="F4867" t="s">
        <v>24</v>
      </c>
      <c r="G4867" t="s">
        <v>24</v>
      </c>
      <c r="H4867" t="s">
        <v>58</v>
      </c>
      <c r="I4867" s="1">
        <v>202560</v>
      </c>
      <c r="J4867" s="2">
        <f>VLOOKUP(Oliusala[[#This Row],[tegund]],Tegundir!$B$2:$D$19,3,FALSE)*Oliusala[[#This Row],[magn]]/1000</f>
        <v>175.21439999999998</v>
      </c>
      <c r="K4867">
        <v>2013</v>
      </c>
      <c r="L4867" t="s">
        <v>18</v>
      </c>
      <c r="M4867" s="144" t="s">
        <v>59</v>
      </c>
    </row>
    <row r="4868" spans="1:15" x14ac:dyDescent="0.2">
      <c r="A4868" t="s">
        <v>63</v>
      </c>
      <c r="B4868" s="144" t="s">
        <v>68</v>
      </c>
      <c r="C4868">
        <v>600</v>
      </c>
      <c r="D4868" t="str">
        <f>VLOOKUP(Oliusala[[#This Row],[postnumer]],Sveitarfelog[#All],4,FALSE)</f>
        <v>Akureyrarbær,Eyjafjarðarsveit,Hörgársveit,Svalbarðsstrandarhreppur,Grýtubakkahreppur</v>
      </c>
      <c r="E4868" t="str">
        <f>VLOOKUP(Oliusala[[#This Row],[postnumer]],Sveitarfelog[#All],5,FALSE)</f>
        <v>Norðurland eystra</v>
      </c>
      <c r="F4868" t="s">
        <v>25</v>
      </c>
      <c r="G4868" t="s">
        <v>24</v>
      </c>
      <c r="H4868" t="s">
        <v>58</v>
      </c>
      <c r="I4868" s="1">
        <v>12372</v>
      </c>
      <c r="J4868" s="2">
        <f>VLOOKUP(Oliusala[[#This Row],[tegund]],Tegundir!$B$2:$D$19,3,FALSE)*Oliusala[[#This Row],[magn]]/1000</f>
        <v>10.701780000000001</v>
      </c>
      <c r="K4868">
        <v>2013</v>
      </c>
      <c r="L4868" t="s">
        <v>18</v>
      </c>
      <c r="M4868" s="144" t="s">
        <v>59</v>
      </c>
    </row>
    <row r="4869" spans="1:15" x14ac:dyDescent="0.2">
      <c r="A4869" t="s">
        <v>63</v>
      </c>
      <c r="B4869" s="144" t="s">
        <v>68</v>
      </c>
      <c r="C4869">
        <v>600</v>
      </c>
      <c r="D4869" t="str">
        <f>VLOOKUP(Oliusala[[#This Row],[postnumer]],Sveitarfelog[#All],4,FALSE)</f>
        <v>Akureyrarbær,Eyjafjarðarsveit,Hörgársveit,Svalbarðsstrandarhreppur,Grýtubakkahreppur</v>
      </c>
      <c r="E4869" t="str">
        <f>VLOOKUP(Oliusala[[#This Row],[postnumer]],Sveitarfelog[#All],5,FALSE)</f>
        <v>Norðurland eystra</v>
      </c>
      <c r="F4869" t="s">
        <v>25</v>
      </c>
      <c r="G4869" t="s">
        <v>24</v>
      </c>
      <c r="H4869" t="s">
        <v>58</v>
      </c>
      <c r="I4869" s="1">
        <v>181374</v>
      </c>
      <c r="J4869" s="2">
        <f>VLOOKUP(Oliusala[[#This Row],[tegund]],Tegundir!$B$2:$D$19,3,FALSE)*Oliusala[[#This Row],[magn]]/1000</f>
        <v>156.88851</v>
      </c>
      <c r="K4869">
        <v>2013</v>
      </c>
      <c r="L4869" t="s">
        <v>18</v>
      </c>
      <c r="M4869" s="144" t="s">
        <v>59</v>
      </c>
    </row>
    <row r="4870" spans="1:15" x14ac:dyDescent="0.2">
      <c r="A4870" t="s">
        <v>63</v>
      </c>
      <c r="B4870" s="144" t="s">
        <v>68</v>
      </c>
      <c r="C4870">
        <v>600</v>
      </c>
      <c r="D4870" t="str">
        <f>VLOOKUP(Oliusala[[#This Row],[postnumer]],Sveitarfelog[#All],4,FALSE)</f>
        <v>Akureyrarbær,Eyjafjarðarsveit,Hörgársveit,Svalbarðsstrandarhreppur,Grýtubakkahreppur</v>
      </c>
      <c r="E4870" t="str">
        <f>VLOOKUP(Oliusala[[#This Row],[postnumer]],Sveitarfelog[#All],5,FALSE)</f>
        <v>Norðurland eystra</v>
      </c>
      <c r="F4870" t="s">
        <v>25</v>
      </c>
      <c r="G4870" t="s">
        <v>24</v>
      </c>
      <c r="H4870" t="s">
        <v>58</v>
      </c>
      <c r="I4870" s="1">
        <v>64054</v>
      </c>
      <c r="J4870" s="2">
        <f>VLOOKUP(Oliusala[[#This Row],[tegund]],Tegundir!$B$2:$D$19,3,FALSE)*Oliusala[[#This Row],[magn]]/1000</f>
        <v>55.406709999999997</v>
      </c>
      <c r="K4870">
        <v>2013</v>
      </c>
      <c r="L4870" t="s">
        <v>18</v>
      </c>
      <c r="M4870" s="144" t="s">
        <v>59</v>
      </c>
    </row>
    <row r="4871" spans="1:15" x14ac:dyDescent="0.2">
      <c r="A4871" t="s">
        <v>63</v>
      </c>
      <c r="B4871" s="144" t="s">
        <v>68</v>
      </c>
      <c r="C4871">
        <v>600</v>
      </c>
      <c r="D4871" t="str">
        <f>VLOOKUP(Oliusala[[#This Row],[postnumer]],Sveitarfelog[#All],4,FALSE)</f>
        <v>Akureyrarbær,Eyjafjarðarsveit,Hörgársveit,Svalbarðsstrandarhreppur,Grýtubakkahreppur</v>
      </c>
      <c r="E4871" t="str">
        <f>VLOOKUP(Oliusala[[#This Row],[postnumer]],Sveitarfelog[#All],5,FALSE)</f>
        <v>Norðurland eystra</v>
      </c>
      <c r="F4871" t="s">
        <v>25</v>
      </c>
      <c r="G4871" t="s">
        <v>24</v>
      </c>
      <c r="H4871" t="s">
        <v>58</v>
      </c>
      <c r="I4871" s="1">
        <v>1858</v>
      </c>
      <c r="J4871" s="2">
        <f>VLOOKUP(Oliusala[[#This Row],[tegund]],Tegundir!$B$2:$D$19,3,FALSE)*Oliusala[[#This Row],[magn]]/1000</f>
        <v>1.60717</v>
      </c>
      <c r="K4871">
        <v>2013</v>
      </c>
      <c r="L4871" t="s">
        <v>18</v>
      </c>
      <c r="M4871" s="144" t="s">
        <v>59</v>
      </c>
    </row>
    <row r="4872" spans="1:15" x14ac:dyDescent="0.2">
      <c r="A4872" t="s">
        <v>68</v>
      </c>
      <c r="B4872" s="144" t="s">
        <v>68</v>
      </c>
      <c r="C4872">
        <v>600</v>
      </c>
      <c r="D4872" t="str">
        <f>VLOOKUP(Oliusala[[#This Row],[postnumer]],Sveitarfelog[#All],4,FALSE)</f>
        <v>Akureyrarbær,Eyjafjarðarsveit,Hörgársveit,Svalbarðsstrandarhreppur,Grýtubakkahreppur</v>
      </c>
      <c r="E4872" t="str">
        <f>VLOOKUP(Oliusala[[#This Row],[postnumer]],Sveitarfelog[#All],5,FALSE)</f>
        <v>Norðurland eystra</v>
      </c>
      <c r="F4872" t="s">
        <v>25</v>
      </c>
      <c r="G4872" t="s">
        <v>24</v>
      </c>
      <c r="H4872" t="s">
        <v>58</v>
      </c>
      <c r="I4872" s="1">
        <v>2208875</v>
      </c>
      <c r="J4872" s="2">
        <f>VLOOKUP(Oliusala[[#This Row],[tegund]],Tegundir!$B$2:$D$19,3,FALSE)*Oliusala[[#This Row],[magn]]/1000</f>
        <v>1910.6768750000001</v>
      </c>
      <c r="K4872">
        <v>2013</v>
      </c>
      <c r="L4872" t="s">
        <v>1955</v>
      </c>
      <c r="M4872" s="144" t="s">
        <v>59</v>
      </c>
    </row>
    <row r="4873" spans="1:15" x14ac:dyDescent="0.2">
      <c r="A4873" t="s">
        <v>57</v>
      </c>
      <c r="B4873" s="144" t="s">
        <v>68</v>
      </c>
      <c r="C4873">
        <v>600</v>
      </c>
      <c r="D4873" t="str">
        <f>VLOOKUP(Oliusala[[#This Row],[postnumer]],Sveitarfelog[#All],4,FALSE)</f>
        <v>Akureyrarbær,Eyjafjarðarsveit,Hörgársveit,Svalbarðsstrandarhreppur,Grýtubakkahreppur</v>
      </c>
      <c r="E4873" t="str">
        <f>VLOOKUP(Oliusala[[#This Row],[postnumer]],Sveitarfelog[#All],5,FALSE)</f>
        <v>Norðurland eystra</v>
      </c>
      <c r="F4873" t="s">
        <v>25</v>
      </c>
      <c r="G4873" t="s">
        <v>24</v>
      </c>
      <c r="H4873" t="s">
        <v>58</v>
      </c>
      <c r="I4873" s="1">
        <v>7331</v>
      </c>
      <c r="J4873" s="2">
        <f>VLOOKUP(Oliusala[[#This Row],[tegund]],Tegundir!$B$2:$D$19,3,FALSE)*Oliusala[[#This Row],[magn]]/1000</f>
        <v>6.3413149999999998</v>
      </c>
      <c r="K4873">
        <v>2013</v>
      </c>
      <c r="L4873" t="s">
        <v>1955</v>
      </c>
      <c r="M4873" s="144" t="s">
        <v>59</v>
      </c>
    </row>
    <row r="4874" spans="1:15" x14ac:dyDescent="0.2">
      <c r="A4874" t="s">
        <v>68</v>
      </c>
      <c r="B4874" s="144" t="s">
        <v>68</v>
      </c>
      <c r="C4874">
        <v>600</v>
      </c>
      <c r="D4874" t="str">
        <f>VLOOKUP(Oliusala[[#This Row],[postnumer]],Sveitarfelog[#All],4,FALSE)</f>
        <v>Akureyrarbær,Eyjafjarðarsveit,Hörgársveit,Svalbarðsstrandarhreppur,Grýtubakkahreppur</v>
      </c>
      <c r="E4874" t="str">
        <f>VLOOKUP(Oliusala[[#This Row],[postnumer]],Sveitarfelog[#All],5,FALSE)</f>
        <v>Norðurland eystra</v>
      </c>
      <c r="F4874" t="s">
        <v>25</v>
      </c>
      <c r="G4874" t="s">
        <v>24</v>
      </c>
      <c r="H4874" t="s">
        <v>61</v>
      </c>
      <c r="I4874" s="1">
        <v>14289</v>
      </c>
      <c r="J4874" s="2">
        <f>VLOOKUP(Oliusala[[#This Row],[tegund]],Tegundir!$B$2:$D$19,3,FALSE)*Oliusala[[#This Row],[magn]]/1000</f>
        <v>12.359985</v>
      </c>
      <c r="K4874">
        <v>2013</v>
      </c>
      <c r="L4874" t="s">
        <v>1955</v>
      </c>
      <c r="M4874" s="144" t="s">
        <v>62</v>
      </c>
    </row>
    <row r="4875" spans="1:15" x14ac:dyDescent="0.2">
      <c r="A4875" t="s">
        <v>68</v>
      </c>
      <c r="B4875" s="144" t="s">
        <v>68</v>
      </c>
      <c r="C4875">
        <v>600</v>
      </c>
      <c r="D4875" t="str">
        <f>VLOOKUP(Oliusala[[#This Row],[postnumer]],Sveitarfelog[#All],4,FALSE)</f>
        <v>Akureyrarbær,Eyjafjarðarsveit,Hörgársveit,Svalbarðsstrandarhreppur,Grýtubakkahreppur</v>
      </c>
      <c r="E4875" t="str">
        <f>VLOOKUP(Oliusala[[#This Row],[postnumer]],Sveitarfelog[#All],5,FALSE)</f>
        <v>Norðurland eystra</v>
      </c>
      <c r="F4875" t="s">
        <v>29</v>
      </c>
      <c r="G4875" t="s">
        <v>24</v>
      </c>
      <c r="H4875" t="s">
        <v>61</v>
      </c>
      <c r="I4875" s="1">
        <v>1145760</v>
      </c>
      <c r="J4875" s="2">
        <f>VLOOKUP(Oliusala[[#This Row],[tegund]],Tegundir!$B$2:$D$19,3,FALSE)*Oliusala[[#This Row],[magn]]/1000</f>
        <v>991.08240000000001</v>
      </c>
      <c r="K4875">
        <v>2013</v>
      </c>
      <c r="L4875" t="s">
        <v>19</v>
      </c>
      <c r="M4875" s="144" t="s">
        <v>62</v>
      </c>
      <c r="O4875" s="144" t="s">
        <v>1998</v>
      </c>
    </row>
    <row r="4876" spans="1:15" x14ac:dyDescent="0.2">
      <c r="A4876" t="s">
        <v>68</v>
      </c>
      <c r="B4876" s="144" t="s">
        <v>68</v>
      </c>
      <c r="C4876">
        <v>600</v>
      </c>
      <c r="D4876" t="str">
        <f>VLOOKUP(Oliusala[[#This Row],[postnumer]],Sveitarfelog[#All],4,FALSE)</f>
        <v>Akureyrarbær,Eyjafjarðarsveit,Hörgársveit,Svalbarðsstrandarhreppur,Grýtubakkahreppur</v>
      </c>
      <c r="E4876" t="str">
        <f>VLOOKUP(Oliusala[[#This Row],[postnumer]],Sveitarfelog[#All],5,FALSE)</f>
        <v>Norðurland eystra</v>
      </c>
      <c r="F4876" t="s">
        <v>30</v>
      </c>
      <c r="G4876" t="s">
        <v>24</v>
      </c>
      <c r="H4876" t="s">
        <v>61</v>
      </c>
      <c r="I4876" s="1">
        <v>238</v>
      </c>
      <c r="J4876" s="2">
        <f>VLOOKUP(Oliusala[[#This Row],[tegund]],Tegundir!$B$2:$D$19,3,FALSE)*Oliusala[[#This Row],[magn]]/1000</f>
        <v>0.20587</v>
      </c>
      <c r="K4876">
        <v>2013</v>
      </c>
      <c r="L4876" t="s">
        <v>19</v>
      </c>
      <c r="M4876" s="144" t="s">
        <v>62</v>
      </c>
      <c r="O4876" s="144" t="s">
        <v>1998</v>
      </c>
    </row>
    <row r="4877" spans="1:15" x14ac:dyDescent="0.2">
      <c r="A4877" t="s">
        <v>68</v>
      </c>
      <c r="B4877" s="144" t="s">
        <v>68</v>
      </c>
      <c r="C4877">
        <v>600</v>
      </c>
      <c r="D4877" t="str">
        <f>VLOOKUP(Oliusala[[#This Row],[postnumer]],Sveitarfelog[#All],4,FALSE)</f>
        <v>Akureyrarbær,Eyjafjarðarsveit,Hörgársveit,Svalbarðsstrandarhreppur,Grýtubakkahreppur</v>
      </c>
      <c r="E4877" t="str">
        <f>VLOOKUP(Oliusala[[#This Row],[postnumer]],Sveitarfelog[#All],5,FALSE)</f>
        <v>Norðurland eystra</v>
      </c>
      <c r="F4877" t="s">
        <v>24</v>
      </c>
      <c r="G4877" t="s">
        <v>24</v>
      </c>
      <c r="H4877" t="s">
        <v>58</v>
      </c>
      <c r="I4877" s="1">
        <v>826290</v>
      </c>
      <c r="J4877" s="2">
        <f>VLOOKUP(Oliusala[[#This Row],[tegund]],Tegundir!$B$2:$D$19,3,FALSE)*Oliusala[[#This Row],[magn]]/1000</f>
        <v>714.74085000000002</v>
      </c>
      <c r="K4877">
        <v>2013</v>
      </c>
      <c r="L4877" t="s">
        <v>18</v>
      </c>
      <c r="M4877" s="144" t="s">
        <v>59</v>
      </c>
    </row>
    <row r="4878" spans="1:15" x14ac:dyDescent="0.2">
      <c r="A4878" t="s">
        <v>68</v>
      </c>
      <c r="B4878" s="144" t="s">
        <v>68</v>
      </c>
      <c r="C4878">
        <v>600</v>
      </c>
      <c r="D4878" t="str">
        <f>VLOOKUP(Oliusala[[#This Row],[postnumer]],Sveitarfelog[#All],4,FALSE)</f>
        <v>Akureyrarbær,Eyjafjarðarsveit,Hörgársveit,Svalbarðsstrandarhreppur,Grýtubakkahreppur</v>
      </c>
      <c r="E4878" t="str">
        <f>VLOOKUP(Oliusala[[#This Row],[postnumer]],Sveitarfelog[#All],5,FALSE)</f>
        <v>Norðurland eystra</v>
      </c>
      <c r="F4878" t="s">
        <v>27</v>
      </c>
      <c r="G4878" t="s">
        <v>24</v>
      </c>
      <c r="H4878" t="s">
        <v>58</v>
      </c>
      <c r="I4878" s="1">
        <v>40156</v>
      </c>
      <c r="J4878" s="2">
        <f>VLOOKUP(Oliusala[[#This Row],[tegund]],Tegundir!$B$2:$D$19,3,FALSE)*Oliusala[[#This Row],[magn]]/1000</f>
        <v>34.734940000000002</v>
      </c>
      <c r="K4878">
        <v>2013</v>
      </c>
      <c r="L4878" t="s">
        <v>19</v>
      </c>
      <c r="M4878" s="144" t="s">
        <v>59</v>
      </c>
      <c r="O4878" s="144" t="s">
        <v>1998</v>
      </c>
    </row>
    <row r="4879" spans="1:15" x14ac:dyDescent="0.2">
      <c r="A4879" t="s">
        <v>68</v>
      </c>
      <c r="B4879" s="144" t="s">
        <v>68</v>
      </c>
      <c r="C4879">
        <v>600</v>
      </c>
      <c r="D4879" t="str">
        <f>VLOOKUP(Oliusala[[#This Row],[postnumer]],Sveitarfelog[#All],4,FALSE)</f>
        <v>Akureyrarbær,Eyjafjarðarsveit,Hörgársveit,Svalbarðsstrandarhreppur,Grýtubakkahreppur</v>
      </c>
      <c r="E4879" t="str">
        <f>VLOOKUP(Oliusala[[#This Row],[postnumer]],Sveitarfelog[#All],5,FALSE)</f>
        <v>Norðurland eystra</v>
      </c>
      <c r="F4879" t="s">
        <v>29</v>
      </c>
      <c r="G4879" t="s">
        <v>24</v>
      </c>
      <c r="H4879" t="s">
        <v>58</v>
      </c>
      <c r="I4879" s="1">
        <v>4046841</v>
      </c>
      <c r="J4879" s="2">
        <f>VLOOKUP(Oliusala[[#This Row],[tegund]],Tegundir!$B$2:$D$19,3,FALSE)*Oliusala[[#This Row],[magn]]/1000</f>
        <v>3500.5174649999999</v>
      </c>
      <c r="K4879">
        <v>2013</v>
      </c>
      <c r="L4879" t="s">
        <v>19</v>
      </c>
      <c r="M4879" s="144" t="s">
        <v>59</v>
      </c>
      <c r="O4879" s="144" t="s">
        <v>1998</v>
      </c>
    </row>
    <row r="4880" spans="1:15" x14ac:dyDescent="0.2">
      <c r="A4880" t="s">
        <v>68</v>
      </c>
      <c r="B4880" s="144" t="s">
        <v>68</v>
      </c>
      <c r="C4880">
        <v>600</v>
      </c>
      <c r="D4880" t="str">
        <f>VLOOKUP(Oliusala[[#This Row],[postnumer]],Sveitarfelog[#All],4,FALSE)</f>
        <v>Akureyrarbær,Eyjafjarðarsveit,Hörgársveit,Svalbarðsstrandarhreppur,Grýtubakkahreppur</v>
      </c>
      <c r="E4880" t="str">
        <f>VLOOKUP(Oliusala[[#This Row],[postnumer]],Sveitarfelog[#All],5,FALSE)</f>
        <v>Norðurland eystra</v>
      </c>
      <c r="F4880" t="s">
        <v>30</v>
      </c>
      <c r="G4880" t="s">
        <v>24</v>
      </c>
      <c r="H4880" t="s">
        <v>58</v>
      </c>
      <c r="I4880" s="1">
        <v>173403</v>
      </c>
      <c r="J4880" s="2">
        <f>VLOOKUP(Oliusala[[#This Row],[tegund]],Tegundir!$B$2:$D$19,3,FALSE)*Oliusala[[#This Row],[magn]]/1000</f>
        <v>149.993595</v>
      </c>
      <c r="K4880">
        <v>2013</v>
      </c>
      <c r="L4880" t="s">
        <v>19</v>
      </c>
      <c r="M4880" s="144" t="s">
        <v>59</v>
      </c>
      <c r="O4880" s="144" t="s">
        <v>1998</v>
      </c>
    </row>
    <row r="4881" spans="1:15" x14ac:dyDescent="0.2">
      <c r="A4881" t="s">
        <v>57</v>
      </c>
      <c r="B4881" s="144" t="s">
        <v>68</v>
      </c>
      <c r="C4881">
        <v>600</v>
      </c>
      <c r="D4881" t="str">
        <f>VLOOKUP(Oliusala[[#This Row],[postnumer]],Sveitarfelog[#All],4,FALSE)</f>
        <v>Akureyrarbær,Eyjafjarðarsveit,Hörgársveit,Svalbarðsstrandarhreppur,Grýtubakkahreppur</v>
      </c>
      <c r="E4881" t="str">
        <f>VLOOKUP(Oliusala[[#This Row],[postnumer]],Sveitarfelog[#All],5,FALSE)</f>
        <v>Norðurland eystra</v>
      </c>
      <c r="F4881" t="s">
        <v>24</v>
      </c>
      <c r="G4881" t="s">
        <v>24</v>
      </c>
      <c r="H4881" t="s">
        <v>58</v>
      </c>
      <c r="I4881" s="1">
        <v>319516</v>
      </c>
      <c r="J4881" s="2">
        <f>VLOOKUP(Oliusala[[#This Row],[tegund]],Tegundir!$B$2:$D$19,3,FALSE)*Oliusala[[#This Row],[magn]]/1000</f>
        <v>276.38134000000002</v>
      </c>
      <c r="K4881">
        <v>2013</v>
      </c>
      <c r="L4881" t="s">
        <v>18</v>
      </c>
      <c r="M4881" s="144" t="s">
        <v>59</v>
      </c>
    </row>
    <row r="4882" spans="1:15" x14ac:dyDescent="0.2">
      <c r="A4882" t="s">
        <v>63</v>
      </c>
      <c r="B4882" s="144" t="s">
        <v>68</v>
      </c>
      <c r="C4882">
        <v>600</v>
      </c>
      <c r="D4882" t="str">
        <f>VLOOKUP(Oliusala[[#This Row],[postnumer]],Sveitarfelog[#All],4,FALSE)</f>
        <v>Akureyrarbær,Eyjafjarðarsveit,Hörgársveit,Svalbarðsstrandarhreppur,Grýtubakkahreppur</v>
      </c>
      <c r="E4882" t="str">
        <f>VLOOKUP(Oliusala[[#This Row],[postnumer]],Sveitarfelog[#All],5,FALSE)</f>
        <v>Norðurland eystra</v>
      </c>
      <c r="F4882" t="s">
        <v>24</v>
      </c>
      <c r="G4882" t="s">
        <v>24</v>
      </c>
      <c r="H4882" t="s">
        <v>58</v>
      </c>
      <c r="I4882" s="1">
        <v>298483</v>
      </c>
      <c r="J4882" s="2">
        <f>VLOOKUP(Oliusala[[#This Row],[tegund]],Tegundir!$B$2:$D$19,3,FALSE)*Oliusala[[#This Row],[magn]]/1000</f>
        <v>258.18779499999999</v>
      </c>
      <c r="K4882">
        <v>2013</v>
      </c>
      <c r="L4882" t="s">
        <v>18</v>
      </c>
      <c r="M4882" s="144" t="s">
        <v>59</v>
      </c>
    </row>
    <row r="4883" spans="1:15" x14ac:dyDescent="0.2">
      <c r="A4883" t="s">
        <v>63</v>
      </c>
      <c r="B4883" s="144" t="s">
        <v>68</v>
      </c>
      <c r="C4883">
        <v>600</v>
      </c>
      <c r="D4883" t="str">
        <f>VLOOKUP(Oliusala[[#This Row],[postnumer]],Sveitarfelog[#All],4,FALSE)</f>
        <v>Akureyrarbær,Eyjafjarðarsveit,Hörgársveit,Svalbarðsstrandarhreppur,Grýtubakkahreppur</v>
      </c>
      <c r="E4883" t="str">
        <f>VLOOKUP(Oliusala[[#This Row],[postnumer]],Sveitarfelog[#All],5,FALSE)</f>
        <v>Norðurland eystra</v>
      </c>
      <c r="F4883" t="s">
        <v>24</v>
      </c>
      <c r="G4883" t="s">
        <v>24</v>
      </c>
      <c r="H4883" t="s">
        <v>58</v>
      </c>
      <c r="I4883" s="1">
        <v>5360131</v>
      </c>
      <c r="J4883" s="2">
        <f>VLOOKUP(Oliusala[[#This Row],[tegund]],Tegundir!$B$2:$D$19,3,FALSE)*Oliusala[[#This Row],[magn]]/1000</f>
        <v>4636.5133150000001</v>
      </c>
      <c r="K4883">
        <v>2013</v>
      </c>
      <c r="L4883" t="s">
        <v>18</v>
      </c>
      <c r="M4883" s="144" t="s">
        <v>59</v>
      </c>
    </row>
    <row r="4884" spans="1:15" x14ac:dyDescent="0.2">
      <c r="A4884" t="s">
        <v>63</v>
      </c>
      <c r="B4884" s="144" t="s">
        <v>68</v>
      </c>
      <c r="C4884">
        <v>600</v>
      </c>
      <c r="D4884" t="str">
        <f>VLOOKUP(Oliusala[[#This Row],[postnumer]],Sveitarfelog[#All],4,FALSE)</f>
        <v>Akureyrarbær,Eyjafjarðarsveit,Hörgársveit,Svalbarðsstrandarhreppur,Grýtubakkahreppur</v>
      </c>
      <c r="E4884" t="str">
        <f>VLOOKUP(Oliusala[[#This Row],[postnumer]],Sveitarfelog[#All],5,FALSE)</f>
        <v>Norðurland eystra</v>
      </c>
      <c r="F4884" t="s">
        <v>24</v>
      </c>
      <c r="G4884" t="s">
        <v>24</v>
      </c>
      <c r="H4884" t="s">
        <v>58</v>
      </c>
      <c r="I4884" s="1">
        <v>130893</v>
      </c>
      <c r="J4884" s="2">
        <f>VLOOKUP(Oliusala[[#This Row],[tegund]],Tegundir!$B$2:$D$19,3,FALSE)*Oliusala[[#This Row],[magn]]/1000</f>
        <v>113.22244499999999</v>
      </c>
      <c r="K4884">
        <v>2013</v>
      </c>
      <c r="L4884" t="s">
        <v>18</v>
      </c>
      <c r="M4884" s="144" t="s">
        <v>59</v>
      </c>
    </row>
    <row r="4885" spans="1:15" x14ac:dyDescent="0.2">
      <c r="A4885" t="s">
        <v>63</v>
      </c>
      <c r="B4885" s="144" t="s">
        <v>68</v>
      </c>
      <c r="C4885">
        <v>600</v>
      </c>
      <c r="D4885" t="str">
        <f>VLOOKUP(Oliusala[[#This Row],[postnumer]],Sveitarfelog[#All],4,FALSE)</f>
        <v>Akureyrarbær,Eyjafjarðarsveit,Hörgársveit,Svalbarðsstrandarhreppur,Grýtubakkahreppur</v>
      </c>
      <c r="E4885" t="str">
        <f>VLOOKUP(Oliusala[[#This Row],[postnumer]],Sveitarfelog[#All],5,FALSE)</f>
        <v>Norðurland eystra</v>
      </c>
      <c r="F4885" t="s">
        <v>24</v>
      </c>
      <c r="G4885" t="s">
        <v>24</v>
      </c>
      <c r="H4885" t="s">
        <v>58</v>
      </c>
      <c r="I4885" s="1">
        <v>2011073</v>
      </c>
      <c r="J4885" s="2">
        <f>VLOOKUP(Oliusala[[#This Row],[tegund]],Tegundir!$B$2:$D$19,3,FALSE)*Oliusala[[#This Row],[magn]]/1000</f>
        <v>1739.5781449999999</v>
      </c>
      <c r="K4885">
        <v>2013</v>
      </c>
      <c r="L4885" t="s">
        <v>18</v>
      </c>
      <c r="M4885" s="144" t="s">
        <v>59</v>
      </c>
    </row>
    <row r="4886" spans="1:15" x14ac:dyDescent="0.2">
      <c r="A4886" t="s">
        <v>63</v>
      </c>
      <c r="B4886" s="144" t="s">
        <v>68</v>
      </c>
      <c r="C4886">
        <v>600</v>
      </c>
      <c r="D4886" t="str">
        <f>VLOOKUP(Oliusala[[#This Row],[postnumer]],Sveitarfelog[#All],4,FALSE)</f>
        <v>Akureyrarbær,Eyjafjarðarsveit,Hörgársveit,Svalbarðsstrandarhreppur,Grýtubakkahreppur</v>
      </c>
      <c r="E4886" t="str">
        <f>VLOOKUP(Oliusala[[#This Row],[postnumer]],Sveitarfelog[#All],5,FALSE)</f>
        <v>Norðurland eystra</v>
      </c>
      <c r="F4886" t="s">
        <v>24</v>
      </c>
      <c r="G4886" t="s">
        <v>24</v>
      </c>
      <c r="H4886" t="s">
        <v>58</v>
      </c>
      <c r="I4886" s="1">
        <v>253141</v>
      </c>
      <c r="J4886" s="2">
        <f>VLOOKUP(Oliusala[[#This Row],[tegund]],Tegundir!$B$2:$D$19,3,FALSE)*Oliusala[[#This Row],[magn]]/1000</f>
        <v>218.96696499999999</v>
      </c>
      <c r="K4886">
        <v>2013</v>
      </c>
      <c r="L4886" t="s">
        <v>18</v>
      </c>
      <c r="M4886" s="144" t="s">
        <v>59</v>
      </c>
    </row>
    <row r="4887" spans="1:15" x14ac:dyDescent="0.2">
      <c r="A4887" t="s">
        <v>63</v>
      </c>
      <c r="B4887" s="144" t="s">
        <v>68</v>
      </c>
      <c r="C4887">
        <v>600</v>
      </c>
      <c r="D4887" t="str">
        <f>VLOOKUP(Oliusala[[#This Row],[postnumer]],Sveitarfelog[#All],4,FALSE)</f>
        <v>Akureyrarbær,Eyjafjarðarsveit,Hörgársveit,Svalbarðsstrandarhreppur,Grýtubakkahreppur</v>
      </c>
      <c r="E4887" t="str">
        <f>VLOOKUP(Oliusala[[#This Row],[postnumer]],Sveitarfelog[#All],5,FALSE)</f>
        <v>Norðurland eystra</v>
      </c>
      <c r="F4887" t="s">
        <v>24</v>
      </c>
      <c r="G4887" t="s">
        <v>24</v>
      </c>
      <c r="H4887" t="s">
        <v>58</v>
      </c>
      <c r="I4887" s="1">
        <v>516439</v>
      </c>
      <c r="J4887" s="2">
        <f>VLOOKUP(Oliusala[[#This Row],[tegund]],Tegundir!$B$2:$D$19,3,FALSE)*Oliusala[[#This Row],[magn]]/1000</f>
        <v>446.71973500000001</v>
      </c>
      <c r="K4887">
        <v>2013</v>
      </c>
      <c r="L4887" t="s">
        <v>18</v>
      </c>
      <c r="M4887" s="144" t="s">
        <v>59</v>
      </c>
    </row>
    <row r="4888" spans="1:15" x14ac:dyDescent="0.2">
      <c r="A4888" t="s">
        <v>63</v>
      </c>
      <c r="B4888" s="144" t="s">
        <v>68</v>
      </c>
      <c r="C4888">
        <v>600</v>
      </c>
      <c r="D4888" t="str">
        <f>VLOOKUP(Oliusala[[#This Row],[postnumer]],Sveitarfelog[#All],4,FALSE)</f>
        <v>Akureyrarbær,Eyjafjarðarsveit,Hörgársveit,Svalbarðsstrandarhreppur,Grýtubakkahreppur</v>
      </c>
      <c r="E4888" t="str">
        <f>VLOOKUP(Oliusala[[#This Row],[postnumer]],Sveitarfelog[#All],5,FALSE)</f>
        <v>Norðurland eystra</v>
      </c>
      <c r="F4888" t="s">
        <v>24</v>
      </c>
      <c r="G4888" t="s">
        <v>24</v>
      </c>
      <c r="H4888" t="s">
        <v>58</v>
      </c>
      <c r="I4888" s="1">
        <v>2169</v>
      </c>
      <c r="J4888" s="2">
        <f>VLOOKUP(Oliusala[[#This Row],[tegund]],Tegundir!$B$2:$D$19,3,FALSE)*Oliusala[[#This Row],[magn]]/1000</f>
        <v>1.876185</v>
      </c>
      <c r="K4888">
        <v>2013</v>
      </c>
      <c r="L4888" t="s">
        <v>18</v>
      </c>
      <c r="M4888" s="144" t="s">
        <v>59</v>
      </c>
    </row>
    <row r="4889" spans="1:15" x14ac:dyDescent="0.2">
      <c r="A4889" t="s">
        <v>63</v>
      </c>
      <c r="B4889" s="144" t="s">
        <v>68</v>
      </c>
      <c r="C4889">
        <v>600</v>
      </c>
      <c r="D4889" t="str">
        <f>VLOOKUP(Oliusala[[#This Row],[postnumer]],Sveitarfelog[#All],4,FALSE)</f>
        <v>Akureyrarbær,Eyjafjarðarsveit,Hörgársveit,Svalbarðsstrandarhreppur,Grýtubakkahreppur</v>
      </c>
      <c r="E4889" t="str">
        <f>VLOOKUP(Oliusala[[#This Row],[postnumer]],Sveitarfelog[#All],5,FALSE)</f>
        <v>Norðurland eystra</v>
      </c>
      <c r="F4889" t="s">
        <v>24</v>
      </c>
      <c r="G4889" t="s">
        <v>24</v>
      </c>
      <c r="H4889" t="s">
        <v>58</v>
      </c>
      <c r="I4889" s="1">
        <v>441215</v>
      </c>
      <c r="J4889" s="2">
        <f>VLOOKUP(Oliusala[[#This Row],[tegund]],Tegundir!$B$2:$D$19,3,FALSE)*Oliusala[[#This Row],[magn]]/1000</f>
        <v>381.65097499999996</v>
      </c>
      <c r="K4889">
        <v>2013</v>
      </c>
      <c r="L4889" t="s">
        <v>18</v>
      </c>
      <c r="M4889" s="144" t="s">
        <v>59</v>
      </c>
    </row>
    <row r="4890" spans="1:15" x14ac:dyDescent="0.2">
      <c r="A4890" t="s">
        <v>139</v>
      </c>
      <c r="B4890" s="144" t="s">
        <v>139</v>
      </c>
      <c r="C4890">
        <v>601</v>
      </c>
      <c r="D4890" t="str">
        <f>VLOOKUP(Oliusala[[#This Row],[postnumer]],Sveitarfelog[#All],4,FALSE)</f>
        <v>Akureyrarbær,Eyjafjarðarsveit,Hörgársveit,Svalbarðsstrandarhreppur,Grýtubakkahreppur</v>
      </c>
      <c r="E4890" t="str">
        <f>VLOOKUP(Oliusala[[#This Row],[postnumer]],Sveitarfelog[#All],5,FALSE)</f>
        <v>Norðurland eystra</v>
      </c>
      <c r="F4890" t="s">
        <v>24</v>
      </c>
      <c r="G4890" t="s">
        <v>24</v>
      </c>
      <c r="H4890" t="s">
        <v>58</v>
      </c>
      <c r="I4890" s="1">
        <v>3223</v>
      </c>
      <c r="J4890" s="2">
        <f>VLOOKUP(Oliusala[[#This Row],[tegund]],Tegundir!$B$2:$D$19,3,FALSE)*Oliusala[[#This Row],[magn]]/1000</f>
        <v>2.7878949999999998</v>
      </c>
      <c r="K4890">
        <v>2013</v>
      </c>
      <c r="L4890" t="s">
        <v>18</v>
      </c>
      <c r="M4890" s="144" t="s">
        <v>59</v>
      </c>
    </row>
    <row r="4891" spans="1:15" x14ac:dyDescent="0.2">
      <c r="A4891" t="s">
        <v>57</v>
      </c>
      <c r="B4891" s="144" t="s">
        <v>138</v>
      </c>
      <c r="C4891">
        <v>601</v>
      </c>
      <c r="D4891" t="str">
        <f>VLOOKUP(Oliusala[[#This Row],[postnumer]],Sveitarfelog[#All],4,FALSE)</f>
        <v>Akureyrarbær,Eyjafjarðarsveit,Hörgársveit,Svalbarðsstrandarhreppur,Grýtubakkahreppur</v>
      </c>
      <c r="E4891" t="str">
        <f>VLOOKUP(Oliusala[[#This Row],[postnumer]],Sveitarfelog[#All],5,FALSE)</f>
        <v>Norðurland eystra</v>
      </c>
      <c r="F4891" t="s">
        <v>24</v>
      </c>
      <c r="G4891" t="s">
        <v>24</v>
      </c>
      <c r="H4891" t="s">
        <v>58</v>
      </c>
      <c r="I4891" s="1">
        <v>183</v>
      </c>
      <c r="J4891" s="2">
        <f>VLOOKUP(Oliusala[[#This Row],[tegund]],Tegundir!$B$2:$D$19,3,FALSE)*Oliusala[[#This Row],[magn]]/1000</f>
        <v>0.15829499999999999</v>
      </c>
      <c r="K4891">
        <v>2013</v>
      </c>
      <c r="L4891" t="s">
        <v>18</v>
      </c>
      <c r="M4891" s="144" t="s">
        <v>59</v>
      </c>
    </row>
    <row r="4892" spans="1:15" x14ac:dyDescent="0.2">
      <c r="A4892" t="s">
        <v>63</v>
      </c>
      <c r="B4892" s="144" t="s">
        <v>138</v>
      </c>
      <c r="C4892">
        <v>601</v>
      </c>
      <c r="D4892" t="str">
        <f>VLOOKUP(Oliusala[[#This Row],[postnumer]],Sveitarfelog[#All],4,FALSE)</f>
        <v>Akureyrarbær,Eyjafjarðarsveit,Hörgársveit,Svalbarðsstrandarhreppur,Grýtubakkahreppur</v>
      </c>
      <c r="E4892" t="str">
        <f>VLOOKUP(Oliusala[[#This Row],[postnumer]],Sveitarfelog[#All],5,FALSE)</f>
        <v>Norðurland eystra</v>
      </c>
      <c r="F4892" t="s">
        <v>24</v>
      </c>
      <c r="G4892" t="s">
        <v>24</v>
      </c>
      <c r="H4892" t="s">
        <v>58</v>
      </c>
      <c r="I4892" s="1">
        <v>1655</v>
      </c>
      <c r="J4892" s="2">
        <f>VLOOKUP(Oliusala[[#This Row],[tegund]],Tegundir!$B$2:$D$19,3,FALSE)*Oliusala[[#This Row],[magn]]/1000</f>
        <v>1.431575</v>
      </c>
      <c r="K4892">
        <v>2013</v>
      </c>
      <c r="L4892" t="s">
        <v>18</v>
      </c>
      <c r="M4892" s="144" t="s">
        <v>59</v>
      </c>
    </row>
    <row r="4893" spans="1:15" x14ac:dyDescent="0.2">
      <c r="A4893" t="s">
        <v>57</v>
      </c>
      <c r="B4893" s="144" t="s">
        <v>138</v>
      </c>
      <c r="C4893">
        <v>601</v>
      </c>
      <c r="D4893" t="str">
        <f>VLOOKUP(Oliusala[[#This Row],[postnumer]],Sveitarfelog[#All],4,FALSE)</f>
        <v>Akureyrarbær,Eyjafjarðarsveit,Hörgársveit,Svalbarðsstrandarhreppur,Grýtubakkahreppur</v>
      </c>
      <c r="E4893" t="str">
        <f>VLOOKUP(Oliusala[[#This Row],[postnumer]],Sveitarfelog[#All],5,FALSE)</f>
        <v>Norðurland eystra</v>
      </c>
      <c r="F4893" t="s">
        <v>25</v>
      </c>
      <c r="G4893" t="s">
        <v>24</v>
      </c>
      <c r="H4893" t="s">
        <v>60</v>
      </c>
      <c r="I4893" s="1">
        <v>91701</v>
      </c>
      <c r="J4893" s="2">
        <f>VLOOKUP(Oliusala[[#This Row],[tegund]],Tegundir!$B$2:$D$19,3,FALSE)*Oliusala[[#This Row],[magn]]/1000</f>
        <v>79.321365</v>
      </c>
      <c r="K4893">
        <v>2013</v>
      </c>
      <c r="L4893" t="s">
        <v>19</v>
      </c>
      <c r="M4893" s="144" t="s">
        <v>59</v>
      </c>
      <c r="O4893" s="144" t="s">
        <v>1997</v>
      </c>
    </row>
    <row r="4894" spans="1:15" x14ac:dyDescent="0.2">
      <c r="A4894" t="s">
        <v>68</v>
      </c>
      <c r="B4894" s="144" t="s">
        <v>140</v>
      </c>
      <c r="C4894">
        <v>610</v>
      </c>
      <c r="D4894" t="str">
        <f>VLOOKUP(Oliusala[[#This Row],[postnumer]],Sveitarfelog[#All],4,FALSE)</f>
        <v>Akureyrarbær,Eyjafjarðarsveit,Hörgársveit,Svalbarðsstrandarhreppur,Grýtubakkahreppur</v>
      </c>
      <c r="E4894" t="str">
        <f>VLOOKUP(Oliusala[[#This Row],[postnumer]],Sveitarfelog[#All],5,FALSE)</f>
        <v>Norðurland eystra</v>
      </c>
      <c r="F4894" t="s">
        <v>25</v>
      </c>
      <c r="G4894" t="s">
        <v>24</v>
      </c>
      <c r="H4894" t="s">
        <v>60</v>
      </c>
      <c r="I4894" s="1">
        <v>26232</v>
      </c>
      <c r="J4894" s="2">
        <f>VLOOKUP(Oliusala[[#This Row],[tegund]],Tegundir!$B$2:$D$19,3,FALSE)*Oliusala[[#This Row],[magn]]/1000</f>
        <v>22.69068</v>
      </c>
      <c r="K4894">
        <v>2013</v>
      </c>
      <c r="L4894" t="s">
        <v>1955</v>
      </c>
      <c r="M4894" s="144" t="s">
        <v>59</v>
      </c>
    </row>
    <row r="4895" spans="1:15" x14ac:dyDescent="0.2">
      <c r="A4895" t="s">
        <v>57</v>
      </c>
      <c r="B4895" s="144" t="s">
        <v>140</v>
      </c>
      <c r="C4895">
        <v>610</v>
      </c>
      <c r="D4895" t="str">
        <f>VLOOKUP(Oliusala[[#This Row],[postnumer]],Sveitarfelog[#All],4,FALSE)</f>
        <v>Akureyrarbær,Eyjafjarðarsveit,Hörgársveit,Svalbarðsstrandarhreppur,Grýtubakkahreppur</v>
      </c>
      <c r="E4895" t="str">
        <f>VLOOKUP(Oliusala[[#This Row],[postnumer]],Sveitarfelog[#All],5,FALSE)</f>
        <v>Norðurland eystra</v>
      </c>
      <c r="F4895" t="s">
        <v>25</v>
      </c>
      <c r="G4895" t="s">
        <v>24</v>
      </c>
      <c r="H4895" t="s">
        <v>60</v>
      </c>
      <c r="I4895" s="1">
        <v>62479</v>
      </c>
      <c r="J4895" s="2">
        <f>VLOOKUP(Oliusala[[#This Row],[tegund]],Tegundir!$B$2:$D$19,3,FALSE)*Oliusala[[#This Row],[magn]]/1000</f>
        <v>54.044334999999997</v>
      </c>
      <c r="K4895">
        <v>2013</v>
      </c>
      <c r="L4895" t="s">
        <v>1955</v>
      </c>
      <c r="M4895" s="144" t="s">
        <v>59</v>
      </c>
    </row>
    <row r="4896" spans="1:15" x14ac:dyDescent="0.2">
      <c r="A4896" t="s">
        <v>68</v>
      </c>
      <c r="B4896" s="144" t="s">
        <v>140</v>
      </c>
      <c r="C4896">
        <v>610</v>
      </c>
      <c r="D4896" t="str">
        <f>VLOOKUP(Oliusala[[#This Row],[postnumer]],Sveitarfelog[#All],4,FALSE)</f>
        <v>Akureyrarbær,Eyjafjarðarsveit,Hörgársveit,Svalbarðsstrandarhreppur,Grýtubakkahreppur</v>
      </c>
      <c r="E4896" t="str">
        <f>VLOOKUP(Oliusala[[#This Row],[postnumer]],Sveitarfelog[#All],5,FALSE)</f>
        <v>Norðurland eystra</v>
      </c>
      <c r="F4896" t="s">
        <v>24</v>
      </c>
      <c r="G4896" t="s">
        <v>24</v>
      </c>
      <c r="H4896" t="s">
        <v>60</v>
      </c>
      <c r="I4896" s="1">
        <v>7750</v>
      </c>
      <c r="J4896" s="2">
        <f>VLOOKUP(Oliusala[[#This Row],[tegund]],Tegundir!$B$2:$D$19,3,FALSE)*Oliusala[[#This Row],[magn]]/1000</f>
        <v>6.7037500000000003</v>
      </c>
      <c r="K4896">
        <v>2013</v>
      </c>
      <c r="L4896" t="s">
        <v>18</v>
      </c>
      <c r="M4896" s="144" t="s">
        <v>59</v>
      </c>
    </row>
    <row r="4897" spans="1:15" x14ac:dyDescent="0.2">
      <c r="A4897" t="s">
        <v>68</v>
      </c>
      <c r="B4897" s="144" t="s">
        <v>140</v>
      </c>
      <c r="C4897">
        <v>610</v>
      </c>
      <c r="D4897" t="str">
        <f>VLOOKUP(Oliusala[[#This Row],[postnumer]],Sveitarfelog[#All],4,FALSE)</f>
        <v>Akureyrarbær,Eyjafjarðarsveit,Hörgársveit,Svalbarðsstrandarhreppur,Grýtubakkahreppur</v>
      </c>
      <c r="E4897" t="str">
        <f>VLOOKUP(Oliusala[[#This Row],[postnumer]],Sveitarfelog[#All],5,FALSE)</f>
        <v>Norðurland eystra</v>
      </c>
      <c r="F4897" t="s">
        <v>29</v>
      </c>
      <c r="G4897" t="s">
        <v>24</v>
      </c>
      <c r="H4897" t="s">
        <v>60</v>
      </c>
      <c r="I4897" s="1">
        <v>35258</v>
      </c>
      <c r="J4897" s="2">
        <f>VLOOKUP(Oliusala[[#This Row],[tegund]],Tegundir!$B$2:$D$19,3,FALSE)*Oliusala[[#This Row],[magn]]/1000</f>
        <v>30.498169999999998</v>
      </c>
      <c r="K4897">
        <v>2013</v>
      </c>
      <c r="L4897" t="s">
        <v>19</v>
      </c>
      <c r="M4897" s="144" t="s">
        <v>59</v>
      </c>
      <c r="O4897" s="144" t="s">
        <v>1998</v>
      </c>
    </row>
    <row r="4898" spans="1:15" x14ac:dyDescent="0.2">
      <c r="A4898" t="s">
        <v>77</v>
      </c>
      <c r="B4898" s="144" t="s">
        <v>140</v>
      </c>
      <c r="C4898">
        <v>610</v>
      </c>
      <c r="D4898" t="str">
        <f>VLOOKUP(Oliusala[[#This Row],[postnumer]],Sveitarfelog[#All],4,FALSE)</f>
        <v>Akureyrarbær,Eyjafjarðarsveit,Hörgársveit,Svalbarðsstrandarhreppur,Grýtubakkahreppur</v>
      </c>
      <c r="E4898" t="str">
        <f>VLOOKUP(Oliusala[[#This Row],[postnumer]],Sveitarfelog[#All],5,FALSE)</f>
        <v>Norðurland eystra</v>
      </c>
      <c r="F4898" t="s">
        <v>24</v>
      </c>
      <c r="G4898" t="s">
        <v>24</v>
      </c>
      <c r="H4898" t="s">
        <v>58</v>
      </c>
      <c r="I4898" s="1">
        <v>19547</v>
      </c>
      <c r="J4898" s="2">
        <f>VLOOKUP(Oliusala[[#This Row],[tegund]],Tegundir!$B$2:$D$19,3,FALSE)*Oliusala[[#This Row],[magn]]/1000</f>
        <v>16.908154999999997</v>
      </c>
      <c r="K4898">
        <v>2013</v>
      </c>
      <c r="L4898" t="s">
        <v>18</v>
      </c>
      <c r="M4898" s="144" t="s">
        <v>59</v>
      </c>
    </row>
    <row r="4899" spans="1:15" x14ac:dyDescent="0.2">
      <c r="A4899" t="s">
        <v>57</v>
      </c>
      <c r="B4899" s="144" t="s">
        <v>140</v>
      </c>
      <c r="C4899">
        <v>610</v>
      </c>
      <c r="D4899" t="str">
        <f>VLOOKUP(Oliusala[[#This Row],[postnumer]],Sveitarfelog[#All],4,FALSE)</f>
        <v>Akureyrarbær,Eyjafjarðarsveit,Hörgársveit,Svalbarðsstrandarhreppur,Grýtubakkahreppur</v>
      </c>
      <c r="E4899" t="str">
        <f>VLOOKUP(Oliusala[[#This Row],[postnumer]],Sveitarfelog[#All],5,FALSE)</f>
        <v>Norðurland eystra</v>
      </c>
      <c r="F4899" t="s">
        <v>24</v>
      </c>
      <c r="G4899" t="s">
        <v>24</v>
      </c>
      <c r="H4899" t="s">
        <v>58</v>
      </c>
      <c r="I4899" s="1">
        <v>7370</v>
      </c>
      <c r="J4899" s="2">
        <f>VLOOKUP(Oliusala[[#This Row],[tegund]],Tegundir!$B$2:$D$19,3,FALSE)*Oliusala[[#This Row],[magn]]/1000</f>
        <v>6.3750499999999999</v>
      </c>
      <c r="K4899">
        <v>2013</v>
      </c>
      <c r="L4899" t="s">
        <v>18</v>
      </c>
      <c r="M4899" s="144" t="s">
        <v>59</v>
      </c>
    </row>
    <row r="4900" spans="1:15" x14ac:dyDescent="0.2">
      <c r="A4900" t="s">
        <v>57</v>
      </c>
      <c r="B4900" s="144" t="s">
        <v>140</v>
      </c>
      <c r="C4900">
        <v>610</v>
      </c>
      <c r="D4900" t="str">
        <f>VLOOKUP(Oliusala[[#This Row],[postnumer]],Sveitarfelog[#All],4,FALSE)</f>
        <v>Akureyrarbær,Eyjafjarðarsveit,Hörgársveit,Svalbarðsstrandarhreppur,Grýtubakkahreppur</v>
      </c>
      <c r="E4900" t="str">
        <f>VLOOKUP(Oliusala[[#This Row],[postnumer]],Sveitarfelog[#All],5,FALSE)</f>
        <v>Norðurland eystra</v>
      </c>
      <c r="F4900" t="s">
        <v>29</v>
      </c>
      <c r="G4900" t="s">
        <v>24</v>
      </c>
      <c r="H4900" t="s">
        <v>60</v>
      </c>
      <c r="I4900" s="1">
        <v>41107</v>
      </c>
      <c r="J4900" s="2">
        <f>VLOOKUP(Oliusala[[#This Row],[tegund]],Tegundir!$B$2:$D$19,3,FALSE)*Oliusala[[#This Row],[magn]]/1000</f>
        <v>35.557555000000001</v>
      </c>
      <c r="K4900">
        <v>2013</v>
      </c>
      <c r="L4900" t="s">
        <v>19</v>
      </c>
      <c r="M4900" s="144" t="s">
        <v>59</v>
      </c>
      <c r="O4900" s="144" t="s">
        <v>1998</v>
      </c>
    </row>
    <row r="4901" spans="1:15" x14ac:dyDescent="0.2">
      <c r="A4901" t="s">
        <v>57</v>
      </c>
      <c r="B4901" s="144" t="s">
        <v>140</v>
      </c>
      <c r="C4901">
        <v>610</v>
      </c>
      <c r="D4901" t="str">
        <f>VLOOKUP(Oliusala[[#This Row],[postnumer]],Sveitarfelog[#All],4,FALSE)</f>
        <v>Akureyrarbær,Eyjafjarðarsveit,Hörgársveit,Svalbarðsstrandarhreppur,Grýtubakkahreppur</v>
      </c>
      <c r="E4901" t="str">
        <f>VLOOKUP(Oliusala[[#This Row],[postnumer]],Sveitarfelog[#All],5,FALSE)</f>
        <v>Norðurland eystra</v>
      </c>
      <c r="F4901" t="s">
        <v>30</v>
      </c>
      <c r="G4901" t="s">
        <v>24</v>
      </c>
      <c r="H4901" t="s">
        <v>60</v>
      </c>
      <c r="I4901" s="1">
        <v>2023</v>
      </c>
      <c r="J4901" s="2">
        <f>VLOOKUP(Oliusala[[#This Row],[tegund]],Tegundir!$B$2:$D$19,3,FALSE)*Oliusala[[#This Row],[magn]]/1000</f>
        <v>1.749895</v>
      </c>
      <c r="K4901">
        <v>2013</v>
      </c>
      <c r="L4901" t="s">
        <v>19</v>
      </c>
      <c r="M4901" s="144" t="s">
        <v>59</v>
      </c>
      <c r="O4901" s="144" t="s">
        <v>1998</v>
      </c>
    </row>
    <row r="4902" spans="1:15" x14ac:dyDescent="0.2">
      <c r="A4902" t="s">
        <v>63</v>
      </c>
      <c r="B4902" s="144" t="s">
        <v>140</v>
      </c>
      <c r="C4902">
        <v>610</v>
      </c>
      <c r="D4902" t="str">
        <f>VLOOKUP(Oliusala[[#This Row],[postnumer]],Sveitarfelog[#All],4,FALSE)</f>
        <v>Akureyrarbær,Eyjafjarðarsveit,Hörgársveit,Svalbarðsstrandarhreppur,Grýtubakkahreppur</v>
      </c>
      <c r="E4902" t="str">
        <f>VLOOKUP(Oliusala[[#This Row],[postnumer]],Sveitarfelog[#All],5,FALSE)</f>
        <v>Norðurland eystra</v>
      </c>
      <c r="F4902" t="s">
        <v>24</v>
      </c>
      <c r="G4902" t="s">
        <v>24</v>
      </c>
      <c r="H4902" t="s">
        <v>58</v>
      </c>
      <c r="I4902" s="1">
        <v>84888</v>
      </c>
      <c r="J4902" s="2">
        <f>VLOOKUP(Oliusala[[#This Row],[tegund]],Tegundir!$B$2:$D$19,3,FALSE)*Oliusala[[#This Row],[magn]]/1000</f>
        <v>73.428119999999993</v>
      </c>
      <c r="K4902">
        <v>2013</v>
      </c>
      <c r="L4902" t="s">
        <v>18</v>
      </c>
      <c r="M4902" s="144" t="s">
        <v>59</v>
      </c>
    </row>
    <row r="4903" spans="1:15" x14ac:dyDescent="0.2">
      <c r="A4903" t="s">
        <v>63</v>
      </c>
      <c r="B4903" s="144" t="s">
        <v>136</v>
      </c>
      <c r="C4903">
        <v>620</v>
      </c>
      <c r="D4903" t="str">
        <f>VLOOKUP(Oliusala[[#This Row],[postnumer]],Sveitarfelog[#All],4,FALSE)</f>
        <v>Dalvíkurbyggð</v>
      </c>
      <c r="E4903" t="str">
        <f>VLOOKUP(Oliusala[[#This Row],[postnumer]],Sveitarfelog[#All],5,FALSE)</f>
        <v>Norðurland eystra</v>
      </c>
      <c r="F4903" t="s">
        <v>25</v>
      </c>
      <c r="G4903" t="s">
        <v>24</v>
      </c>
      <c r="H4903" t="s">
        <v>58</v>
      </c>
      <c r="I4903" s="1">
        <v>103939</v>
      </c>
      <c r="J4903" s="2">
        <f>VLOOKUP(Oliusala[[#This Row],[tegund]],Tegundir!$B$2:$D$19,3,FALSE)*Oliusala[[#This Row],[magn]]/1000</f>
        <v>89.907235</v>
      </c>
      <c r="K4903">
        <v>2013</v>
      </c>
      <c r="L4903" t="s">
        <v>18</v>
      </c>
      <c r="M4903" s="144" t="s">
        <v>59</v>
      </c>
    </row>
    <row r="4904" spans="1:15" x14ac:dyDescent="0.2">
      <c r="A4904" t="s">
        <v>68</v>
      </c>
      <c r="B4904" s="144" t="s">
        <v>141</v>
      </c>
      <c r="C4904">
        <v>620</v>
      </c>
      <c r="D4904" t="str">
        <f>VLOOKUP(Oliusala[[#This Row],[postnumer]],Sveitarfelog[#All],4,FALSE)</f>
        <v>Dalvíkurbyggð</v>
      </c>
      <c r="E4904" t="str">
        <f>VLOOKUP(Oliusala[[#This Row],[postnumer]],Sveitarfelog[#All],5,FALSE)</f>
        <v>Norðurland eystra</v>
      </c>
      <c r="F4904" t="s">
        <v>25</v>
      </c>
      <c r="G4904" t="s">
        <v>24</v>
      </c>
      <c r="H4904" t="s">
        <v>60</v>
      </c>
      <c r="I4904" s="1">
        <v>124618</v>
      </c>
      <c r="J4904" s="2">
        <f>VLOOKUP(Oliusala[[#This Row],[tegund]],Tegundir!$B$2:$D$19,3,FALSE)*Oliusala[[#This Row],[magn]]/1000</f>
        <v>107.79456999999999</v>
      </c>
      <c r="K4904">
        <v>2013</v>
      </c>
      <c r="L4904" t="s">
        <v>19</v>
      </c>
      <c r="M4904" s="144" t="s">
        <v>59</v>
      </c>
      <c r="O4904" s="144" t="s">
        <v>1997</v>
      </c>
    </row>
    <row r="4905" spans="1:15" x14ac:dyDescent="0.2">
      <c r="A4905" t="s">
        <v>136</v>
      </c>
      <c r="B4905" s="144" t="s">
        <v>141</v>
      </c>
      <c r="C4905">
        <v>620</v>
      </c>
      <c r="D4905" t="str">
        <f>VLOOKUP(Oliusala[[#This Row],[postnumer]],Sveitarfelog[#All],4,FALSE)</f>
        <v>Dalvíkurbyggð</v>
      </c>
      <c r="E4905" t="str">
        <f>VLOOKUP(Oliusala[[#This Row],[postnumer]],Sveitarfelog[#All],5,FALSE)</f>
        <v>Norðurland eystra</v>
      </c>
      <c r="F4905" t="s">
        <v>25</v>
      </c>
      <c r="G4905" t="s">
        <v>24</v>
      </c>
      <c r="H4905" t="s">
        <v>60</v>
      </c>
      <c r="I4905" s="1">
        <v>5337</v>
      </c>
      <c r="J4905" s="2">
        <f>VLOOKUP(Oliusala[[#This Row],[tegund]],Tegundir!$B$2:$D$19,3,FALSE)*Oliusala[[#This Row],[magn]]/1000</f>
        <v>4.6165050000000001</v>
      </c>
      <c r="K4905">
        <v>2013</v>
      </c>
      <c r="L4905" t="s">
        <v>19</v>
      </c>
      <c r="M4905" s="144" t="s">
        <v>59</v>
      </c>
      <c r="O4905" s="144" t="s">
        <v>1997</v>
      </c>
    </row>
    <row r="4906" spans="1:15" x14ac:dyDescent="0.2">
      <c r="A4906" t="s">
        <v>136</v>
      </c>
      <c r="B4906" s="144" t="s">
        <v>136</v>
      </c>
      <c r="C4906">
        <v>620</v>
      </c>
      <c r="D4906" t="str">
        <f>VLOOKUP(Oliusala[[#This Row],[postnumer]],Sveitarfelog[#All],4,FALSE)</f>
        <v>Dalvíkurbyggð</v>
      </c>
      <c r="E4906" t="str">
        <f>VLOOKUP(Oliusala[[#This Row],[postnumer]],Sveitarfelog[#All],5,FALSE)</f>
        <v>Norðurland eystra</v>
      </c>
      <c r="F4906" t="s">
        <v>25</v>
      </c>
      <c r="G4906" t="s">
        <v>24</v>
      </c>
      <c r="H4906" t="s">
        <v>58</v>
      </c>
      <c r="I4906" s="1">
        <v>298772</v>
      </c>
      <c r="J4906" s="2">
        <f>VLOOKUP(Oliusala[[#This Row],[tegund]],Tegundir!$B$2:$D$19,3,FALSE)*Oliusala[[#This Row],[magn]]/1000</f>
        <v>258.43777999999998</v>
      </c>
      <c r="K4906">
        <v>2013</v>
      </c>
      <c r="L4906" t="s">
        <v>1955</v>
      </c>
      <c r="M4906" s="144" t="s">
        <v>59</v>
      </c>
    </row>
    <row r="4907" spans="1:15" x14ac:dyDescent="0.2">
      <c r="A4907" t="s">
        <v>57</v>
      </c>
      <c r="B4907" s="144" t="s">
        <v>141</v>
      </c>
      <c r="C4907">
        <v>620</v>
      </c>
      <c r="D4907" t="str">
        <f>VLOOKUP(Oliusala[[#This Row],[postnumer]],Sveitarfelog[#All],4,FALSE)</f>
        <v>Dalvíkurbyggð</v>
      </c>
      <c r="E4907" t="str">
        <f>VLOOKUP(Oliusala[[#This Row],[postnumer]],Sveitarfelog[#All],5,FALSE)</f>
        <v>Norðurland eystra</v>
      </c>
      <c r="F4907" t="s">
        <v>25</v>
      </c>
      <c r="G4907" t="s">
        <v>24</v>
      </c>
      <c r="H4907" t="s">
        <v>60</v>
      </c>
      <c r="I4907" s="1">
        <v>16196</v>
      </c>
      <c r="J4907" s="2">
        <f>VLOOKUP(Oliusala[[#This Row],[tegund]],Tegundir!$B$2:$D$19,3,FALSE)*Oliusala[[#This Row],[magn]]/1000</f>
        <v>14.009539999999999</v>
      </c>
      <c r="K4907">
        <v>2013</v>
      </c>
      <c r="L4907" t="s">
        <v>19</v>
      </c>
      <c r="M4907" s="144" t="s">
        <v>59</v>
      </c>
      <c r="O4907" s="144" t="s">
        <v>1997</v>
      </c>
    </row>
    <row r="4908" spans="1:15" x14ac:dyDescent="0.2">
      <c r="A4908" t="s">
        <v>68</v>
      </c>
      <c r="B4908" s="144" t="s">
        <v>141</v>
      </c>
      <c r="C4908">
        <v>620</v>
      </c>
      <c r="D4908" t="str">
        <f>VLOOKUP(Oliusala[[#This Row],[postnumer]],Sveitarfelog[#All],4,FALSE)</f>
        <v>Dalvíkurbyggð</v>
      </c>
      <c r="E4908" t="str">
        <f>VLOOKUP(Oliusala[[#This Row],[postnumer]],Sveitarfelog[#All],5,FALSE)</f>
        <v>Norðurland eystra</v>
      </c>
      <c r="F4908" t="s">
        <v>24</v>
      </c>
      <c r="G4908" t="s">
        <v>24</v>
      </c>
      <c r="H4908" t="s">
        <v>60</v>
      </c>
      <c r="I4908" s="1">
        <v>2407</v>
      </c>
      <c r="J4908" s="2">
        <f>VLOOKUP(Oliusala[[#This Row],[tegund]],Tegundir!$B$2:$D$19,3,FALSE)*Oliusala[[#This Row],[magn]]/1000</f>
        <v>2.082055</v>
      </c>
      <c r="K4908">
        <v>2013</v>
      </c>
      <c r="L4908" t="s">
        <v>18</v>
      </c>
      <c r="M4908" s="144" t="s">
        <v>59</v>
      </c>
    </row>
    <row r="4909" spans="1:15" x14ac:dyDescent="0.2">
      <c r="A4909" t="s">
        <v>68</v>
      </c>
      <c r="B4909" s="144" t="s">
        <v>136</v>
      </c>
      <c r="C4909">
        <v>620</v>
      </c>
      <c r="D4909" t="str">
        <f>VLOOKUP(Oliusala[[#This Row],[postnumer]],Sveitarfelog[#All],4,FALSE)</f>
        <v>Dalvíkurbyggð</v>
      </c>
      <c r="E4909" t="str">
        <f>VLOOKUP(Oliusala[[#This Row],[postnumer]],Sveitarfelog[#All],5,FALSE)</f>
        <v>Norðurland eystra</v>
      </c>
      <c r="F4909" t="s">
        <v>25</v>
      </c>
      <c r="G4909" t="s">
        <v>24</v>
      </c>
      <c r="H4909" t="s">
        <v>60</v>
      </c>
      <c r="I4909" s="1">
        <v>245482</v>
      </c>
      <c r="J4909" s="2">
        <f>VLOOKUP(Oliusala[[#This Row],[tegund]],Tegundir!$B$2:$D$19,3,FALSE)*Oliusala[[#This Row],[magn]]/1000</f>
        <v>212.34192999999999</v>
      </c>
      <c r="K4909">
        <v>2013</v>
      </c>
      <c r="L4909" t="s">
        <v>1955</v>
      </c>
      <c r="M4909" s="144" t="s">
        <v>59</v>
      </c>
    </row>
    <row r="4910" spans="1:15" x14ac:dyDescent="0.2">
      <c r="A4910" t="s">
        <v>136</v>
      </c>
      <c r="B4910" s="144" t="s">
        <v>136</v>
      </c>
      <c r="C4910">
        <v>620</v>
      </c>
      <c r="D4910" t="str">
        <f>VLOOKUP(Oliusala[[#This Row],[postnumer]],Sveitarfelog[#All],4,FALSE)</f>
        <v>Dalvíkurbyggð</v>
      </c>
      <c r="E4910" t="str">
        <f>VLOOKUP(Oliusala[[#This Row],[postnumer]],Sveitarfelog[#All],5,FALSE)</f>
        <v>Norðurland eystra</v>
      </c>
      <c r="F4910" t="s">
        <v>24</v>
      </c>
      <c r="G4910" t="s">
        <v>24</v>
      </c>
      <c r="H4910" t="s">
        <v>58</v>
      </c>
      <c r="I4910" s="1">
        <v>1940</v>
      </c>
      <c r="J4910" s="2">
        <f>VLOOKUP(Oliusala[[#This Row],[tegund]],Tegundir!$B$2:$D$19,3,FALSE)*Oliusala[[#This Row],[magn]]/1000</f>
        <v>1.6780999999999999</v>
      </c>
      <c r="K4910">
        <v>2013</v>
      </c>
      <c r="L4910" t="s">
        <v>18</v>
      </c>
      <c r="M4910" s="144" t="s">
        <v>59</v>
      </c>
    </row>
    <row r="4911" spans="1:15" x14ac:dyDescent="0.2">
      <c r="A4911" t="s">
        <v>136</v>
      </c>
      <c r="B4911" s="144" t="s">
        <v>136</v>
      </c>
      <c r="C4911">
        <v>620</v>
      </c>
      <c r="D4911" t="str">
        <f>VLOOKUP(Oliusala[[#This Row],[postnumer]],Sveitarfelog[#All],4,FALSE)</f>
        <v>Dalvíkurbyggð</v>
      </c>
      <c r="E4911" t="str">
        <f>VLOOKUP(Oliusala[[#This Row],[postnumer]],Sveitarfelog[#All],5,FALSE)</f>
        <v>Norðurland eystra</v>
      </c>
      <c r="F4911" t="s">
        <v>27</v>
      </c>
      <c r="G4911" t="s">
        <v>24</v>
      </c>
      <c r="H4911" t="s">
        <v>58</v>
      </c>
      <c r="I4911" s="1">
        <v>0</v>
      </c>
      <c r="J4911" s="2">
        <f>VLOOKUP(Oliusala[[#This Row],[tegund]],Tegundir!$B$2:$D$19,3,FALSE)*Oliusala[[#This Row],[magn]]/1000</f>
        <v>0</v>
      </c>
      <c r="K4911">
        <v>2013</v>
      </c>
      <c r="L4911" t="s">
        <v>19</v>
      </c>
      <c r="M4911" s="144" t="s">
        <v>59</v>
      </c>
      <c r="O4911" s="144" t="s">
        <v>1998</v>
      </c>
    </row>
    <row r="4912" spans="1:15" x14ac:dyDescent="0.2">
      <c r="A4912" t="s">
        <v>136</v>
      </c>
      <c r="B4912" s="144" t="s">
        <v>136</v>
      </c>
      <c r="C4912">
        <v>620</v>
      </c>
      <c r="D4912" t="str">
        <f>VLOOKUP(Oliusala[[#This Row],[postnumer]],Sveitarfelog[#All],4,FALSE)</f>
        <v>Dalvíkurbyggð</v>
      </c>
      <c r="E4912" t="str">
        <f>VLOOKUP(Oliusala[[#This Row],[postnumer]],Sveitarfelog[#All],5,FALSE)</f>
        <v>Norðurland eystra</v>
      </c>
      <c r="F4912" t="s">
        <v>29</v>
      </c>
      <c r="G4912" t="s">
        <v>24</v>
      </c>
      <c r="H4912" t="s">
        <v>58</v>
      </c>
      <c r="I4912" s="1">
        <v>1044037</v>
      </c>
      <c r="J4912" s="2">
        <f>VLOOKUP(Oliusala[[#This Row],[tegund]],Tegundir!$B$2:$D$19,3,FALSE)*Oliusala[[#This Row],[magn]]/1000</f>
        <v>903.09200499999997</v>
      </c>
      <c r="K4912">
        <v>2013</v>
      </c>
      <c r="L4912" t="s">
        <v>19</v>
      </c>
      <c r="M4912" s="144" t="s">
        <v>59</v>
      </c>
      <c r="O4912" s="144" t="s">
        <v>1998</v>
      </c>
    </row>
    <row r="4913" spans="1:15" x14ac:dyDescent="0.2">
      <c r="A4913" t="s">
        <v>136</v>
      </c>
      <c r="B4913" s="144" t="s">
        <v>136</v>
      </c>
      <c r="C4913">
        <v>620</v>
      </c>
      <c r="D4913" t="str">
        <f>VLOOKUP(Oliusala[[#This Row],[postnumer]],Sveitarfelog[#All],4,FALSE)</f>
        <v>Dalvíkurbyggð</v>
      </c>
      <c r="E4913" t="str">
        <f>VLOOKUP(Oliusala[[#This Row],[postnumer]],Sveitarfelog[#All],5,FALSE)</f>
        <v>Norðurland eystra</v>
      </c>
      <c r="F4913" t="s">
        <v>30</v>
      </c>
      <c r="G4913" t="s">
        <v>24</v>
      </c>
      <c r="H4913" t="s">
        <v>58</v>
      </c>
      <c r="I4913" s="1">
        <v>138583</v>
      </c>
      <c r="J4913" s="2">
        <f>VLOOKUP(Oliusala[[#This Row],[tegund]],Tegundir!$B$2:$D$19,3,FALSE)*Oliusala[[#This Row],[magn]]/1000</f>
        <v>119.874295</v>
      </c>
      <c r="K4913">
        <v>2013</v>
      </c>
      <c r="L4913" t="s">
        <v>19</v>
      </c>
      <c r="M4913" s="144" t="s">
        <v>59</v>
      </c>
      <c r="O4913" s="144" t="s">
        <v>1998</v>
      </c>
    </row>
    <row r="4914" spans="1:15" x14ac:dyDescent="0.2">
      <c r="A4914" t="s">
        <v>57</v>
      </c>
      <c r="B4914" s="144" t="s">
        <v>141</v>
      </c>
      <c r="C4914">
        <v>620</v>
      </c>
      <c r="D4914" t="str">
        <f>VLOOKUP(Oliusala[[#This Row],[postnumer]],Sveitarfelog[#All],4,FALSE)</f>
        <v>Dalvíkurbyggð</v>
      </c>
      <c r="E4914" t="str">
        <f>VLOOKUP(Oliusala[[#This Row],[postnumer]],Sveitarfelog[#All],5,FALSE)</f>
        <v>Norðurland eystra</v>
      </c>
      <c r="F4914" t="s">
        <v>24</v>
      </c>
      <c r="G4914" t="s">
        <v>24</v>
      </c>
      <c r="H4914" t="s">
        <v>60</v>
      </c>
      <c r="I4914" s="1">
        <v>6000</v>
      </c>
      <c r="J4914" s="2">
        <f>VLOOKUP(Oliusala[[#This Row],[tegund]],Tegundir!$B$2:$D$19,3,FALSE)*Oliusala[[#This Row],[magn]]/1000</f>
        <v>5.19</v>
      </c>
      <c r="K4914">
        <v>2013</v>
      </c>
      <c r="L4914" t="s">
        <v>18</v>
      </c>
      <c r="M4914" s="144" t="s">
        <v>59</v>
      </c>
    </row>
    <row r="4915" spans="1:15" x14ac:dyDescent="0.2">
      <c r="A4915" t="s">
        <v>57</v>
      </c>
      <c r="B4915" s="144" t="s">
        <v>141</v>
      </c>
      <c r="C4915">
        <v>620</v>
      </c>
      <c r="D4915" t="str">
        <f>VLOOKUP(Oliusala[[#This Row],[postnumer]],Sveitarfelog[#All],4,FALSE)</f>
        <v>Dalvíkurbyggð</v>
      </c>
      <c r="E4915" t="str">
        <f>VLOOKUP(Oliusala[[#This Row],[postnumer]],Sveitarfelog[#All],5,FALSE)</f>
        <v>Norðurland eystra</v>
      </c>
      <c r="F4915" t="s">
        <v>29</v>
      </c>
      <c r="G4915" t="s">
        <v>24</v>
      </c>
      <c r="H4915" t="s">
        <v>60</v>
      </c>
      <c r="I4915" s="1">
        <v>155498</v>
      </c>
      <c r="J4915" s="2">
        <f>VLOOKUP(Oliusala[[#This Row],[tegund]],Tegundir!$B$2:$D$19,3,FALSE)*Oliusala[[#This Row],[magn]]/1000</f>
        <v>134.50576999999998</v>
      </c>
      <c r="K4915">
        <v>2013</v>
      </c>
      <c r="L4915" t="s">
        <v>19</v>
      </c>
      <c r="M4915" s="144" t="s">
        <v>59</v>
      </c>
      <c r="O4915" s="144" t="s">
        <v>1998</v>
      </c>
    </row>
    <row r="4916" spans="1:15" x14ac:dyDescent="0.2">
      <c r="A4916" t="s">
        <v>57</v>
      </c>
      <c r="B4916" s="144" t="s">
        <v>136</v>
      </c>
      <c r="C4916">
        <v>620</v>
      </c>
      <c r="D4916" t="str">
        <f>VLOOKUP(Oliusala[[#This Row],[postnumer]],Sveitarfelog[#All],4,FALSE)</f>
        <v>Dalvíkurbyggð</v>
      </c>
      <c r="E4916" t="str">
        <f>VLOOKUP(Oliusala[[#This Row],[postnumer]],Sveitarfelog[#All],5,FALSE)</f>
        <v>Norðurland eystra</v>
      </c>
      <c r="F4916" t="s">
        <v>25</v>
      </c>
      <c r="G4916" t="s">
        <v>24</v>
      </c>
      <c r="H4916" t="s">
        <v>58</v>
      </c>
      <c r="I4916" s="1">
        <v>2758</v>
      </c>
      <c r="J4916" s="2">
        <f>VLOOKUP(Oliusala[[#This Row],[tegund]],Tegundir!$B$2:$D$19,3,FALSE)*Oliusala[[#This Row],[magn]]/1000</f>
        <v>2.3856700000000002</v>
      </c>
      <c r="K4916">
        <v>2013</v>
      </c>
      <c r="L4916" t="s">
        <v>1955</v>
      </c>
      <c r="M4916" s="144" t="s">
        <v>59</v>
      </c>
    </row>
    <row r="4917" spans="1:15" x14ac:dyDescent="0.2">
      <c r="A4917" t="s">
        <v>68</v>
      </c>
      <c r="B4917" s="144" t="s">
        <v>136</v>
      </c>
      <c r="C4917">
        <v>620</v>
      </c>
      <c r="D4917" t="str">
        <f>VLOOKUP(Oliusala[[#This Row],[postnumer]],Sveitarfelog[#All],4,FALSE)</f>
        <v>Dalvíkurbyggð</v>
      </c>
      <c r="E4917" t="str">
        <f>VLOOKUP(Oliusala[[#This Row],[postnumer]],Sveitarfelog[#All],5,FALSE)</f>
        <v>Norðurland eystra</v>
      </c>
      <c r="F4917" t="s">
        <v>24</v>
      </c>
      <c r="G4917" t="s">
        <v>24</v>
      </c>
      <c r="H4917" t="s">
        <v>60</v>
      </c>
      <c r="I4917" s="1">
        <v>15153</v>
      </c>
      <c r="J4917" s="2">
        <f>VLOOKUP(Oliusala[[#This Row],[tegund]],Tegundir!$B$2:$D$19,3,FALSE)*Oliusala[[#This Row],[magn]]/1000</f>
        <v>13.107344999999999</v>
      </c>
      <c r="K4917">
        <v>2013</v>
      </c>
      <c r="L4917" t="s">
        <v>18</v>
      </c>
      <c r="M4917" s="144" t="s">
        <v>59</v>
      </c>
    </row>
    <row r="4918" spans="1:15" x14ac:dyDescent="0.2">
      <c r="A4918" t="s">
        <v>63</v>
      </c>
      <c r="B4918" s="144" t="s">
        <v>141</v>
      </c>
      <c r="C4918">
        <v>620</v>
      </c>
      <c r="D4918" t="str">
        <f>VLOOKUP(Oliusala[[#This Row],[postnumer]],Sveitarfelog[#All],4,FALSE)</f>
        <v>Dalvíkurbyggð</v>
      </c>
      <c r="E4918" t="str">
        <f>VLOOKUP(Oliusala[[#This Row],[postnumer]],Sveitarfelog[#All],5,FALSE)</f>
        <v>Norðurland eystra</v>
      </c>
      <c r="F4918" t="s">
        <v>24</v>
      </c>
      <c r="G4918" t="s">
        <v>24</v>
      </c>
      <c r="H4918" t="s">
        <v>58</v>
      </c>
      <c r="I4918" s="1">
        <v>41176</v>
      </c>
      <c r="J4918" s="2">
        <f>VLOOKUP(Oliusala[[#This Row],[tegund]],Tegundir!$B$2:$D$19,3,FALSE)*Oliusala[[#This Row],[magn]]/1000</f>
        <v>35.617239999999995</v>
      </c>
      <c r="K4918">
        <v>2013</v>
      </c>
      <c r="L4918" t="s">
        <v>18</v>
      </c>
      <c r="M4918" s="144" t="s">
        <v>59</v>
      </c>
    </row>
    <row r="4919" spans="1:15" x14ac:dyDescent="0.2">
      <c r="A4919" t="s">
        <v>63</v>
      </c>
      <c r="B4919" s="144" t="s">
        <v>136</v>
      </c>
      <c r="C4919">
        <v>620</v>
      </c>
      <c r="D4919" t="str">
        <f>VLOOKUP(Oliusala[[#This Row],[postnumer]],Sveitarfelog[#All],4,FALSE)</f>
        <v>Dalvíkurbyggð</v>
      </c>
      <c r="E4919" t="str">
        <f>VLOOKUP(Oliusala[[#This Row],[postnumer]],Sveitarfelog[#All],5,FALSE)</f>
        <v>Norðurland eystra</v>
      </c>
      <c r="F4919" t="s">
        <v>24</v>
      </c>
      <c r="G4919" t="s">
        <v>24</v>
      </c>
      <c r="H4919" t="s">
        <v>58</v>
      </c>
      <c r="I4919" s="1">
        <v>630118</v>
      </c>
      <c r="J4919" s="2">
        <f>VLOOKUP(Oliusala[[#This Row],[tegund]],Tegundir!$B$2:$D$19,3,FALSE)*Oliusala[[#This Row],[magn]]/1000</f>
        <v>545.05206999999996</v>
      </c>
      <c r="K4919">
        <v>2013</v>
      </c>
      <c r="L4919" t="s">
        <v>18</v>
      </c>
      <c r="M4919" s="144" t="s">
        <v>59</v>
      </c>
    </row>
    <row r="4920" spans="1:15" x14ac:dyDescent="0.2">
      <c r="A4920" t="s">
        <v>68</v>
      </c>
      <c r="B4920" s="144" t="s">
        <v>136</v>
      </c>
      <c r="C4920">
        <v>620</v>
      </c>
      <c r="D4920" t="str">
        <f>VLOOKUP(Oliusala[[#This Row],[postnumer]],Sveitarfelog[#All],4,FALSE)</f>
        <v>Dalvíkurbyggð</v>
      </c>
      <c r="E4920" t="str">
        <f>VLOOKUP(Oliusala[[#This Row],[postnumer]],Sveitarfelog[#All],5,FALSE)</f>
        <v>Norðurland eystra</v>
      </c>
      <c r="F4920" t="s">
        <v>29</v>
      </c>
      <c r="G4920" t="s">
        <v>24</v>
      </c>
      <c r="H4920" t="s">
        <v>60</v>
      </c>
      <c r="I4920" s="1">
        <v>106802</v>
      </c>
      <c r="J4920" s="2">
        <f>VLOOKUP(Oliusala[[#This Row],[tegund]],Tegundir!$B$2:$D$19,3,FALSE)*Oliusala[[#This Row],[magn]]/1000</f>
        <v>92.38373</v>
      </c>
      <c r="K4920">
        <v>2013</v>
      </c>
      <c r="L4920" t="s">
        <v>19</v>
      </c>
      <c r="M4920" s="144" t="s">
        <v>59</v>
      </c>
      <c r="O4920" s="144" t="s">
        <v>1998</v>
      </c>
    </row>
    <row r="4921" spans="1:15" x14ac:dyDescent="0.2">
      <c r="A4921" t="s">
        <v>57</v>
      </c>
      <c r="B4921" s="144" t="s">
        <v>136</v>
      </c>
      <c r="C4921">
        <v>620</v>
      </c>
      <c r="D4921" t="str">
        <f>VLOOKUP(Oliusala[[#This Row],[postnumer]],Sveitarfelog[#All],4,FALSE)</f>
        <v>Dalvíkurbyggð</v>
      </c>
      <c r="E4921" t="str">
        <f>VLOOKUP(Oliusala[[#This Row],[postnumer]],Sveitarfelog[#All],5,FALSE)</f>
        <v>Norðurland eystra</v>
      </c>
      <c r="F4921" t="s">
        <v>24</v>
      </c>
      <c r="G4921" t="s">
        <v>24</v>
      </c>
      <c r="H4921" t="s">
        <v>58</v>
      </c>
      <c r="I4921" s="1">
        <v>20757</v>
      </c>
      <c r="J4921" s="2">
        <f>VLOOKUP(Oliusala[[#This Row],[tegund]],Tegundir!$B$2:$D$19,3,FALSE)*Oliusala[[#This Row],[magn]]/1000</f>
        <v>17.954805</v>
      </c>
      <c r="K4921">
        <v>2013</v>
      </c>
      <c r="L4921" t="s">
        <v>18</v>
      </c>
      <c r="M4921" s="144" t="s">
        <v>59</v>
      </c>
    </row>
    <row r="4922" spans="1:15" x14ac:dyDescent="0.2">
      <c r="A4922" t="s">
        <v>63</v>
      </c>
      <c r="B4922" s="144" t="s">
        <v>96</v>
      </c>
      <c r="C4922">
        <v>640</v>
      </c>
      <c r="D4922" t="str">
        <f>VLOOKUP(Oliusala[[#This Row],[postnumer]],Sveitarfelog[#All],4,FALSE)</f>
        <v>Norðurþing,Tjörneshreppur</v>
      </c>
      <c r="E4922" t="str">
        <f>VLOOKUP(Oliusala[[#This Row],[postnumer]],Sveitarfelog[#All],5,FALSE)</f>
        <v>Norðurland eystra</v>
      </c>
      <c r="F4922" t="s">
        <v>25</v>
      </c>
      <c r="G4922" t="s">
        <v>24</v>
      </c>
      <c r="H4922" t="s">
        <v>58</v>
      </c>
      <c r="I4922" s="1">
        <v>171679</v>
      </c>
      <c r="J4922" s="2">
        <f>VLOOKUP(Oliusala[[#This Row],[tegund]],Tegundir!$B$2:$D$19,3,FALSE)*Oliusala[[#This Row],[magn]]/1000</f>
        <v>148.50233499999999</v>
      </c>
      <c r="K4922">
        <v>2013</v>
      </c>
      <c r="L4922" t="s">
        <v>19</v>
      </c>
      <c r="M4922" s="144" t="s">
        <v>59</v>
      </c>
      <c r="O4922" s="144" t="s">
        <v>1997</v>
      </c>
    </row>
    <row r="4923" spans="1:15" x14ac:dyDescent="0.2">
      <c r="A4923" t="s">
        <v>68</v>
      </c>
      <c r="B4923" s="144" t="s">
        <v>96</v>
      </c>
      <c r="C4923">
        <v>640</v>
      </c>
      <c r="D4923" t="str">
        <f>VLOOKUP(Oliusala[[#This Row],[postnumer]],Sveitarfelog[#All],4,FALSE)</f>
        <v>Norðurþing,Tjörneshreppur</v>
      </c>
      <c r="E4923" t="str">
        <f>VLOOKUP(Oliusala[[#This Row],[postnumer]],Sveitarfelog[#All],5,FALSE)</f>
        <v>Norðurland eystra</v>
      </c>
      <c r="F4923" t="s">
        <v>24</v>
      </c>
      <c r="G4923" t="s">
        <v>24</v>
      </c>
      <c r="H4923" t="s">
        <v>60</v>
      </c>
      <c r="I4923" s="1">
        <v>38739</v>
      </c>
      <c r="J4923" s="2">
        <f>VLOOKUP(Oliusala[[#This Row],[tegund]],Tegundir!$B$2:$D$19,3,FALSE)*Oliusala[[#This Row],[magn]]/1000</f>
        <v>33.509235000000004</v>
      </c>
      <c r="K4923">
        <v>2013</v>
      </c>
      <c r="L4923" t="s">
        <v>18</v>
      </c>
      <c r="M4923" s="144" t="s">
        <v>59</v>
      </c>
    </row>
    <row r="4924" spans="1:15" x14ac:dyDescent="0.2">
      <c r="A4924" t="s">
        <v>68</v>
      </c>
      <c r="B4924" s="144" t="s">
        <v>96</v>
      </c>
      <c r="C4924">
        <v>640</v>
      </c>
      <c r="D4924" t="str">
        <f>VLOOKUP(Oliusala[[#This Row],[postnumer]],Sveitarfelog[#All],4,FALSE)</f>
        <v>Norðurþing,Tjörneshreppur</v>
      </c>
      <c r="E4924" t="str">
        <f>VLOOKUP(Oliusala[[#This Row],[postnumer]],Sveitarfelog[#All],5,FALSE)</f>
        <v>Norðurland eystra</v>
      </c>
      <c r="F4924" t="s">
        <v>29</v>
      </c>
      <c r="G4924" t="s">
        <v>24</v>
      </c>
      <c r="H4924" t="s">
        <v>60</v>
      </c>
      <c r="I4924" s="1">
        <v>72896</v>
      </c>
      <c r="J4924" s="2">
        <f>VLOOKUP(Oliusala[[#This Row],[tegund]],Tegundir!$B$2:$D$19,3,FALSE)*Oliusala[[#This Row],[magn]]/1000</f>
        <v>63.055039999999998</v>
      </c>
      <c r="K4924">
        <v>2013</v>
      </c>
      <c r="L4924" t="s">
        <v>19</v>
      </c>
      <c r="M4924" s="144" t="s">
        <v>59</v>
      </c>
      <c r="O4924" s="144" t="s">
        <v>1998</v>
      </c>
    </row>
    <row r="4925" spans="1:15" x14ac:dyDescent="0.2">
      <c r="A4925" t="s">
        <v>96</v>
      </c>
      <c r="B4925" s="144" t="s">
        <v>96</v>
      </c>
      <c r="C4925">
        <v>640</v>
      </c>
      <c r="D4925" t="str">
        <f>VLOOKUP(Oliusala[[#This Row],[postnumer]],Sveitarfelog[#All],4,FALSE)</f>
        <v>Norðurþing,Tjörneshreppur</v>
      </c>
      <c r="E4925" t="str">
        <f>VLOOKUP(Oliusala[[#This Row],[postnumer]],Sveitarfelog[#All],5,FALSE)</f>
        <v>Norðurland eystra</v>
      </c>
      <c r="F4925" t="s">
        <v>24</v>
      </c>
      <c r="G4925" t="s">
        <v>24</v>
      </c>
      <c r="H4925" t="s">
        <v>58</v>
      </c>
      <c r="I4925" s="1">
        <v>20856</v>
      </c>
      <c r="J4925" s="2">
        <f>VLOOKUP(Oliusala[[#This Row],[tegund]],Tegundir!$B$2:$D$19,3,FALSE)*Oliusala[[#This Row],[magn]]/1000</f>
        <v>18.04044</v>
      </c>
      <c r="K4925">
        <v>2013</v>
      </c>
      <c r="L4925" t="s">
        <v>18</v>
      </c>
      <c r="M4925" s="144" t="s">
        <v>59</v>
      </c>
    </row>
    <row r="4926" spans="1:15" x14ac:dyDescent="0.2">
      <c r="A4926" t="s">
        <v>96</v>
      </c>
      <c r="B4926" s="144" t="s">
        <v>96</v>
      </c>
      <c r="C4926">
        <v>640</v>
      </c>
      <c r="D4926" t="str">
        <f>VLOOKUP(Oliusala[[#This Row],[postnumer]],Sveitarfelog[#All],4,FALSE)</f>
        <v>Norðurþing,Tjörneshreppur</v>
      </c>
      <c r="E4926" t="str">
        <f>VLOOKUP(Oliusala[[#This Row],[postnumer]],Sveitarfelog[#All],5,FALSE)</f>
        <v>Norðurland eystra</v>
      </c>
      <c r="F4926" t="s">
        <v>29</v>
      </c>
      <c r="G4926" t="s">
        <v>24</v>
      </c>
      <c r="H4926" t="s">
        <v>58</v>
      </c>
      <c r="I4926" s="1">
        <v>24760</v>
      </c>
      <c r="J4926" s="2">
        <f>VLOOKUP(Oliusala[[#This Row],[tegund]],Tegundir!$B$2:$D$19,3,FALSE)*Oliusala[[#This Row],[magn]]/1000</f>
        <v>21.417400000000001</v>
      </c>
      <c r="K4926">
        <v>2013</v>
      </c>
      <c r="L4926" t="s">
        <v>19</v>
      </c>
      <c r="M4926" s="144" t="s">
        <v>59</v>
      </c>
      <c r="O4926" s="144" t="s">
        <v>1998</v>
      </c>
    </row>
    <row r="4927" spans="1:15" x14ac:dyDescent="0.2">
      <c r="A4927" t="s">
        <v>96</v>
      </c>
      <c r="B4927" s="144" t="s">
        <v>96</v>
      </c>
      <c r="C4927">
        <v>640</v>
      </c>
      <c r="D4927" t="str">
        <f>VLOOKUP(Oliusala[[#This Row],[postnumer]],Sveitarfelog[#All],4,FALSE)</f>
        <v>Norðurþing,Tjörneshreppur</v>
      </c>
      <c r="E4927" t="str">
        <f>VLOOKUP(Oliusala[[#This Row],[postnumer]],Sveitarfelog[#All],5,FALSE)</f>
        <v>Norðurland eystra</v>
      </c>
      <c r="F4927" t="s">
        <v>30</v>
      </c>
      <c r="G4927" t="s">
        <v>24</v>
      </c>
      <c r="H4927" t="s">
        <v>58</v>
      </c>
      <c r="I4927" s="1">
        <v>1439230</v>
      </c>
      <c r="J4927" s="2">
        <f>VLOOKUP(Oliusala[[#This Row],[tegund]],Tegundir!$B$2:$D$19,3,FALSE)*Oliusala[[#This Row],[magn]]/1000</f>
        <v>1244.9339499999999</v>
      </c>
      <c r="K4927">
        <v>2013</v>
      </c>
      <c r="L4927" t="s">
        <v>19</v>
      </c>
      <c r="M4927" s="144" t="s">
        <v>59</v>
      </c>
      <c r="O4927" s="144" t="s">
        <v>1998</v>
      </c>
    </row>
    <row r="4928" spans="1:15" x14ac:dyDescent="0.2">
      <c r="A4928" t="s">
        <v>57</v>
      </c>
      <c r="B4928" s="144" t="s">
        <v>96</v>
      </c>
      <c r="C4928">
        <v>640</v>
      </c>
      <c r="D4928" t="str">
        <f>VLOOKUP(Oliusala[[#This Row],[postnumer]],Sveitarfelog[#All],4,FALSE)</f>
        <v>Norðurþing,Tjörneshreppur</v>
      </c>
      <c r="E4928" t="str">
        <f>VLOOKUP(Oliusala[[#This Row],[postnumer]],Sveitarfelog[#All],5,FALSE)</f>
        <v>Norðurland eystra</v>
      </c>
      <c r="F4928" t="s">
        <v>24</v>
      </c>
      <c r="G4928" t="s">
        <v>24</v>
      </c>
      <c r="H4928" t="s">
        <v>58</v>
      </c>
      <c r="I4928" s="1">
        <v>65966</v>
      </c>
      <c r="J4928" s="2">
        <f>VLOOKUP(Oliusala[[#This Row],[tegund]],Tegundir!$B$2:$D$19,3,FALSE)*Oliusala[[#This Row],[magn]]/1000</f>
        <v>57.060589999999998</v>
      </c>
      <c r="K4928">
        <v>2013</v>
      </c>
      <c r="L4928" t="s">
        <v>18</v>
      </c>
      <c r="M4928" s="144" t="s">
        <v>59</v>
      </c>
    </row>
    <row r="4929" spans="1:15" x14ac:dyDescent="0.2">
      <c r="A4929" t="s">
        <v>63</v>
      </c>
      <c r="B4929" s="144" t="s">
        <v>96</v>
      </c>
      <c r="C4929">
        <v>640</v>
      </c>
      <c r="D4929" t="str">
        <f>VLOOKUP(Oliusala[[#This Row],[postnumer]],Sveitarfelog[#All],4,FALSE)</f>
        <v>Norðurþing,Tjörneshreppur</v>
      </c>
      <c r="E4929" t="str">
        <f>VLOOKUP(Oliusala[[#This Row],[postnumer]],Sveitarfelog[#All],5,FALSE)</f>
        <v>Norðurland eystra</v>
      </c>
      <c r="F4929" t="s">
        <v>24</v>
      </c>
      <c r="G4929" t="s">
        <v>24</v>
      </c>
      <c r="H4929" t="s">
        <v>58</v>
      </c>
      <c r="I4929" s="1">
        <v>1751126</v>
      </c>
      <c r="J4929" s="2">
        <f>VLOOKUP(Oliusala[[#This Row],[tegund]],Tegundir!$B$2:$D$19,3,FALSE)*Oliusala[[#This Row],[magn]]/1000</f>
        <v>1514.72399</v>
      </c>
      <c r="K4929">
        <v>2013</v>
      </c>
      <c r="L4929" t="s">
        <v>18</v>
      </c>
      <c r="M4929" s="144" t="s">
        <v>59</v>
      </c>
    </row>
    <row r="4930" spans="1:15" x14ac:dyDescent="0.2">
      <c r="A4930" t="s">
        <v>68</v>
      </c>
      <c r="B4930" s="144" t="s">
        <v>96</v>
      </c>
      <c r="C4930">
        <v>640</v>
      </c>
      <c r="D4930" t="str">
        <f>VLOOKUP(Oliusala[[#This Row],[postnumer]],Sveitarfelog[#All],4,FALSE)</f>
        <v>Norðurþing,Tjörneshreppur</v>
      </c>
      <c r="E4930" t="str">
        <f>VLOOKUP(Oliusala[[#This Row],[postnumer]],Sveitarfelog[#All],5,FALSE)</f>
        <v>Norðurland eystra</v>
      </c>
      <c r="F4930" t="s">
        <v>25</v>
      </c>
      <c r="G4930" t="s">
        <v>24</v>
      </c>
      <c r="H4930" t="s">
        <v>60</v>
      </c>
      <c r="I4930" s="1">
        <v>570356</v>
      </c>
      <c r="J4930" s="2">
        <f>VLOOKUP(Oliusala[[#This Row],[tegund]],Tegundir!$B$2:$D$19,3,FALSE)*Oliusala[[#This Row],[magn]]/1000</f>
        <v>493.35793999999999</v>
      </c>
      <c r="K4930">
        <v>2013</v>
      </c>
      <c r="L4930" t="s">
        <v>1955</v>
      </c>
      <c r="M4930" s="144" t="s">
        <v>59</v>
      </c>
    </row>
    <row r="4931" spans="1:15" x14ac:dyDescent="0.2">
      <c r="A4931" t="s">
        <v>96</v>
      </c>
      <c r="B4931" s="144" t="s">
        <v>96</v>
      </c>
      <c r="C4931">
        <v>640</v>
      </c>
      <c r="D4931" t="str">
        <f>VLOOKUP(Oliusala[[#This Row],[postnumer]],Sveitarfelog[#All],4,FALSE)</f>
        <v>Norðurþing,Tjörneshreppur</v>
      </c>
      <c r="E4931" t="str">
        <f>VLOOKUP(Oliusala[[#This Row],[postnumer]],Sveitarfelog[#All],5,FALSE)</f>
        <v>Norðurland eystra</v>
      </c>
      <c r="F4931" t="s">
        <v>25</v>
      </c>
      <c r="G4931" t="s">
        <v>24</v>
      </c>
      <c r="H4931" t="s">
        <v>58</v>
      </c>
      <c r="I4931" s="1">
        <v>545321</v>
      </c>
      <c r="J4931" s="2">
        <f>VLOOKUP(Oliusala[[#This Row],[tegund]],Tegundir!$B$2:$D$19,3,FALSE)*Oliusala[[#This Row],[magn]]/1000</f>
        <v>471.70266499999997</v>
      </c>
      <c r="K4931">
        <v>2013</v>
      </c>
      <c r="L4931" t="s">
        <v>19</v>
      </c>
      <c r="M4931" s="144" t="s">
        <v>59</v>
      </c>
      <c r="O4931" s="144" t="s">
        <v>1997</v>
      </c>
    </row>
    <row r="4932" spans="1:15" x14ac:dyDescent="0.2">
      <c r="A4932" t="s">
        <v>57</v>
      </c>
      <c r="B4932" s="144" t="s">
        <v>96</v>
      </c>
      <c r="C4932">
        <v>640</v>
      </c>
      <c r="D4932" t="str">
        <f>VLOOKUP(Oliusala[[#This Row],[postnumer]],Sveitarfelog[#All],4,FALSE)</f>
        <v>Norðurþing,Tjörneshreppur</v>
      </c>
      <c r="E4932" t="str">
        <f>VLOOKUP(Oliusala[[#This Row],[postnumer]],Sveitarfelog[#All],5,FALSE)</f>
        <v>Norðurland eystra</v>
      </c>
      <c r="F4932" t="s">
        <v>25</v>
      </c>
      <c r="G4932" t="s">
        <v>24</v>
      </c>
      <c r="H4932" t="s">
        <v>58</v>
      </c>
      <c r="I4932" s="1">
        <v>4083</v>
      </c>
      <c r="J4932" s="2">
        <f>VLOOKUP(Oliusala[[#This Row],[tegund]],Tegundir!$B$2:$D$19,3,FALSE)*Oliusala[[#This Row],[magn]]/1000</f>
        <v>3.5317950000000002</v>
      </c>
      <c r="K4932">
        <v>2013</v>
      </c>
      <c r="L4932" t="s">
        <v>1955</v>
      </c>
      <c r="M4932" s="144" t="s">
        <v>59</v>
      </c>
    </row>
    <row r="4933" spans="1:15" x14ac:dyDescent="0.2">
      <c r="A4933" t="s">
        <v>96</v>
      </c>
      <c r="B4933" s="144" t="s">
        <v>96</v>
      </c>
      <c r="C4933">
        <v>640</v>
      </c>
      <c r="D4933" t="str">
        <f>VLOOKUP(Oliusala[[#This Row],[postnumer]],Sveitarfelog[#All],4,FALSE)</f>
        <v>Norðurþing,Tjörneshreppur</v>
      </c>
      <c r="E4933" t="str">
        <f>VLOOKUP(Oliusala[[#This Row],[postnumer]],Sveitarfelog[#All],5,FALSE)</f>
        <v>Norðurland eystra</v>
      </c>
      <c r="F4933" t="s">
        <v>25</v>
      </c>
      <c r="G4933" t="s">
        <v>24</v>
      </c>
      <c r="H4933" t="s">
        <v>61</v>
      </c>
      <c r="I4933" s="1">
        <v>6193</v>
      </c>
      <c r="J4933" s="2">
        <f>VLOOKUP(Oliusala[[#This Row],[tegund]],Tegundir!$B$2:$D$19,3,FALSE)*Oliusala[[#This Row],[magn]]/1000</f>
        <v>5.3569449999999996</v>
      </c>
      <c r="K4933">
        <v>2013</v>
      </c>
      <c r="L4933" t="s">
        <v>1955</v>
      </c>
      <c r="M4933" s="144" t="s">
        <v>62</v>
      </c>
    </row>
    <row r="4934" spans="1:15" x14ac:dyDescent="0.2">
      <c r="A4934" t="s">
        <v>68</v>
      </c>
      <c r="B4934" s="144" t="s">
        <v>147</v>
      </c>
      <c r="C4934">
        <v>670</v>
      </c>
      <c r="D4934" t="str">
        <f>VLOOKUP(Oliusala[[#This Row],[postnumer]],Sveitarfelog[#All],4,FALSE)</f>
        <v>Norðurþing,Tjörneshreppur</v>
      </c>
      <c r="E4934" t="str">
        <f>VLOOKUP(Oliusala[[#This Row],[postnumer]],Sveitarfelog[#All],5,FALSE)</f>
        <v>Norðurland eystra</v>
      </c>
      <c r="F4934" t="s">
        <v>25</v>
      </c>
      <c r="G4934" t="s">
        <v>24</v>
      </c>
      <c r="H4934" t="s">
        <v>60</v>
      </c>
      <c r="I4934" s="1">
        <v>50028</v>
      </c>
      <c r="J4934" s="2">
        <f>VLOOKUP(Oliusala[[#This Row],[tegund]],Tegundir!$B$2:$D$19,3,FALSE)*Oliusala[[#This Row],[magn]]/1000</f>
        <v>43.27422</v>
      </c>
      <c r="K4934">
        <v>2013</v>
      </c>
      <c r="L4934" t="s">
        <v>1955</v>
      </c>
      <c r="M4934" s="144" t="s">
        <v>59</v>
      </c>
    </row>
    <row r="4935" spans="1:15" x14ac:dyDescent="0.2">
      <c r="A4935" t="s">
        <v>57</v>
      </c>
      <c r="B4935" s="144" t="s">
        <v>147</v>
      </c>
      <c r="C4935">
        <v>670</v>
      </c>
      <c r="D4935" t="str">
        <f>VLOOKUP(Oliusala[[#This Row],[postnumer]],Sveitarfelog[#All],4,FALSE)</f>
        <v>Norðurþing,Tjörneshreppur</v>
      </c>
      <c r="E4935" t="str">
        <f>VLOOKUP(Oliusala[[#This Row],[postnumer]],Sveitarfelog[#All],5,FALSE)</f>
        <v>Norðurland eystra</v>
      </c>
      <c r="F4935" t="s">
        <v>25</v>
      </c>
      <c r="G4935" t="s">
        <v>24</v>
      </c>
      <c r="H4935" t="s">
        <v>60</v>
      </c>
      <c r="I4935" s="1">
        <v>79520</v>
      </c>
      <c r="J4935" s="2">
        <f>VLOOKUP(Oliusala[[#This Row],[tegund]],Tegundir!$B$2:$D$19,3,FALSE)*Oliusala[[#This Row],[magn]]/1000</f>
        <v>68.784800000000004</v>
      </c>
      <c r="K4935">
        <v>2013</v>
      </c>
      <c r="L4935" t="s">
        <v>1955</v>
      </c>
      <c r="M4935" s="144" t="s">
        <v>59</v>
      </c>
    </row>
    <row r="4936" spans="1:15" x14ac:dyDescent="0.2">
      <c r="A4936" t="s">
        <v>63</v>
      </c>
      <c r="B4936" s="144" t="s">
        <v>143</v>
      </c>
      <c r="C4936">
        <v>641</v>
      </c>
      <c r="D4936" t="str">
        <f>VLOOKUP(Oliusala[[#This Row],[postnumer]],Sveitarfelog[#All],4,FALSE)</f>
        <v>Þingeyjarsveit</v>
      </c>
      <c r="E4936" t="str">
        <f>VLOOKUP(Oliusala[[#This Row],[postnumer]],Sveitarfelog[#All],5,FALSE)</f>
        <v>Norðurland eystra</v>
      </c>
      <c r="F4936" t="s">
        <v>25</v>
      </c>
      <c r="G4936" t="s">
        <v>24</v>
      </c>
      <c r="H4936" t="s">
        <v>58</v>
      </c>
      <c r="I4936" s="1">
        <v>-1500</v>
      </c>
      <c r="J4936" s="2">
        <v>0</v>
      </c>
      <c r="K4936">
        <v>2013</v>
      </c>
      <c r="L4936" t="s">
        <v>18</v>
      </c>
      <c r="M4936" s="144" t="s">
        <v>59</v>
      </c>
    </row>
    <row r="4937" spans="1:15" x14ac:dyDescent="0.2">
      <c r="A4937" t="s">
        <v>68</v>
      </c>
      <c r="B4937" s="144" t="s">
        <v>143</v>
      </c>
      <c r="C4937">
        <v>641</v>
      </c>
      <c r="D4937" t="str">
        <f>VLOOKUP(Oliusala[[#This Row],[postnumer]],Sveitarfelog[#All],4,FALSE)</f>
        <v>Þingeyjarsveit</v>
      </c>
      <c r="E4937" t="str">
        <f>VLOOKUP(Oliusala[[#This Row],[postnumer]],Sveitarfelog[#All],5,FALSE)</f>
        <v>Norðurland eystra</v>
      </c>
      <c r="F4937" t="s">
        <v>25</v>
      </c>
      <c r="G4937" t="s">
        <v>24</v>
      </c>
      <c r="H4937" t="s">
        <v>60</v>
      </c>
      <c r="I4937" s="1">
        <v>20465</v>
      </c>
      <c r="J4937" s="2">
        <f>VLOOKUP(Oliusala[[#This Row],[tegund]],Tegundir!$B$2:$D$19,3,FALSE)*Oliusala[[#This Row],[magn]]/1000</f>
        <v>17.702224999999999</v>
      </c>
      <c r="K4937">
        <v>2013</v>
      </c>
      <c r="L4937" t="s">
        <v>1955</v>
      </c>
      <c r="M4937" s="144" t="s">
        <v>59</v>
      </c>
    </row>
    <row r="4938" spans="1:15" x14ac:dyDescent="0.2">
      <c r="A4938" t="s">
        <v>96</v>
      </c>
      <c r="B4938" s="144" t="s">
        <v>143</v>
      </c>
      <c r="C4938">
        <v>641</v>
      </c>
      <c r="D4938" t="str">
        <f>VLOOKUP(Oliusala[[#This Row],[postnumer]],Sveitarfelog[#All],4,FALSE)</f>
        <v>Þingeyjarsveit</v>
      </c>
      <c r="E4938" t="str">
        <f>VLOOKUP(Oliusala[[#This Row],[postnumer]],Sveitarfelog[#All],5,FALSE)</f>
        <v>Norðurland eystra</v>
      </c>
      <c r="F4938" t="s">
        <v>25</v>
      </c>
      <c r="G4938" t="s">
        <v>24</v>
      </c>
      <c r="H4938" t="s">
        <v>60</v>
      </c>
      <c r="I4938" s="1">
        <v>10912</v>
      </c>
      <c r="J4938" s="2">
        <f>VLOOKUP(Oliusala[[#This Row],[tegund]],Tegundir!$B$2:$D$19,3,FALSE)*Oliusala[[#This Row],[magn]]/1000</f>
        <v>9.4388799999999993</v>
      </c>
      <c r="K4938">
        <v>2013</v>
      </c>
      <c r="L4938" t="s">
        <v>1955</v>
      </c>
      <c r="M4938" s="144" t="s">
        <v>59</v>
      </c>
    </row>
    <row r="4939" spans="1:15" x14ac:dyDescent="0.2">
      <c r="A4939" t="s">
        <v>57</v>
      </c>
      <c r="B4939" s="144" t="s">
        <v>143</v>
      </c>
      <c r="C4939">
        <v>641</v>
      </c>
      <c r="D4939" t="str">
        <f>VLOOKUP(Oliusala[[#This Row],[postnumer]],Sveitarfelog[#All],4,FALSE)</f>
        <v>Þingeyjarsveit</v>
      </c>
      <c r="E4939" t="str">
        <f>VLOOKUP(Oliusala[[#This Row],[postnumer]],Sveitarfelog[#All],5,FALSE)</f>
        <v>Norðurland eystra</v>
      </c>
      <c r="F4939" t="s">
        <v>25</v>
      </c>
      <c r="G4939" t="s">
        <v>24</v>
      </c>
      <c r="H4939" t="s">
        <v>60</v>
      </c>
      <c r="I4939" s="1">
        <v>196523</v>
      </c>
      <c r="J4939" s="2">
        <f>VLOOKUP(Oliusala[[#This Row],[tegund]],Tegundir!$B$2:$D$19,3,FALSE)*Oliusala[[#This Row],[magn]]/1000</f>
        <v>169.99239499999999</v>
      </c>
      <c r="K4939">
        <v>2013</v>
      </c>
      <c r="L4939" t="s">
        <v>1955</v>
      </c>
      <c r="M4939" s="144" t="s">
        <v>59</v>
      </c>
    </row>
    <row r="4940" spans="1:15" x14ac:dyDescent="0.2">
      <c r="A4940" t="s">
        <v>68</v>
      </c>
      <c r="B4940" s="144" t="s">
        <v>143</v>
      </c>
      <c r="C4940">
        <v>641</v>
      </c>
      <c r="D4940" t="str">
        <f>VLOOKUP(Oliusala[[#This Row],[postnumer]],Sveitarfelog[#All],4,FALSE)</f>
        <v>Þingeyjarsveit</v>
      </c>
      <c r="E4940" t="str">
        <f>VLOOKUP(Oliusala[[#This Row],[postnumer]],Sveitarfelog[#All],5,FALSE)</f>
        <v>Norðurland eystra</v>
      </c>
      <c r="F4940" t="s">
        <v>24</v>
      </c>
      <c r="G4940" t="s">
        <v>24</v>
      </c>
      <c r="H4940" t="s">
        <v>60</v>
      </c>
      <c r="I4940" s="1">
        <v>4852</v>
      </c>
      <c r="J4940" s="2">
        <f>VLOOKUP(Oliusala[[#This Row],[tegund]],Tegundir!$B$2:$D$19,3,FALSE)*Oliusala[[#This Row],[magn]]/1000</f>
        <v>4.1969799999999999</v>
      </c>
      <c r="K4940">
        <v>2013</v>
      </c>
      <c r="L4940" t="s">
        <v>18</v>
      </c>
      <c r="M4940" s="144" t="s">
        <v>59</v>
      </c>
    </row>
    <row r="4941" spans="1:15" x14ac:dyDescent="0.2">
      <c r="A4941" t="s">
        <v>57</v>
      </c>
      <c r="B4941" s="144" t="s">
        <v>143</v>
      </c>
      <c r="C4941">
        <v>641</v>
      </c>
      <c r="D4941" t="str">
        <f>VLOOKUP(Oliusala[[#This Row],[postnumer]],Sveitarfelog[#All],4,FALSE)</f>
        <v>Þingeyjarsveit</v>
      </c>
      <c r="E4941" t="str">
        <f>VLOOKUP(Oliusala[[#This Row],[postnumer]],Sveitarfelog[#All],5,FALSE)</f>
        <v>Norðurland eystra</v>
      </c>
      <c r="F4941" t="s">
        <v>24</v>
      </c>
      <c r="G4941" t="s">
        <v>24</v>
      </c>
      <c r="H4941" t="s">
        <v>58</v>
      </c>
      <c r="I4941" s="1">
        <v>9339</v>
      </c>
      <c r="J4941" s="2">
        <f>VLOOKUP(Oliusala[[#This Row],[tegund]],Tegundir!$B$2:$D$19,3,FALSE)*Oliusala[[#This Row],[magn]]/1000</f>
        <v>8.0782349999999994</v>
      </c>
      <c r="K4941">
        <v>2013</v>
      </c>
      <c r="L4941" t="s">
        <v>18</v>
      </c>
      <c r="M4941" s="144" t="s">
        <v>59</v>
      </c>
    </row>
    <row r="4942" spans="1:15" x14ac:dyDescent="0.2">
      <c r="A4942" t="s">
        <v>57</v>
      </c>
      <c r="B4942" s="144" t="s">
        <v>143</v>
      </c>
      <c r="C4942">
        <v>641</v>
      </c>
      <c r="D4942" t="str">
        <f>VLOOKUP(Oliusala[[#This Row],[postnumer]],Sveitarfelog[#All],4,FALSE)</f>
        <v>Þingeyjarsveit</v>
      </c>
      <c r="E4942" t="str">
        <f>VLOOKUP(Oliusala[[#This Row],[postnumer]],Sveitarfelog[#All],5,FALSE)</f>
        <v>Norðurland eystra</v>
      </c>
      <c r="F4942" t="s">
        <v>24</v>
      </c>
      <c r="G4942" t="s">
        <v>24</v>
      </c>
      <c r="H4942" t="s">
        <v>60</v>
      </c>
      <c r="I4942" s="1">
        <v>24637</v>
      </c>
      <c r="J4942" s="2">
        <f>VLOOKUP(Oliusala[[#This Row],[tegund]],Tegundir!$B$2:$D$19,3,FALSE)*Oliusala[[#This Row],[magn]]/1000</f>
        <v>21.311005000000002</v>
      </c>
      <c r="K4942">
        <v>2013</v>
      </c>
      <c r="L4942" t="s">
        <v>18</v>
      </c>
      <c r="M4942" s="144" t="s">
        <v>59</v>
      </c>
    </row>
    <row r="4943" spans="1:15" x14ac:dyDescent="0.2">
      <c r="A4943" t="s">
        <v>63</v>
      </c>
      <c r="B4943" s="144" t="s">
        <v>143</v>
      </c>
      <c r="C4943">
        <v>641</v>
      </c>
      <c r="D4943" t="str">
        <f>VLOOKUP(Oliusala[[#This Row],[postnumer]],Sveitarfelog[#All],4,FALSE)</f>
        <v>Þingeyjarsveit</v>
      </c>
      <c r="E4943" t="str">
        <f>VLOOKUP(Oliusala[[#This Row],[postnumer]],Sveitarfelog[#All],5,FALSE)</f>
        <v>Norðurland eystra</v>
      </c>
      <c r="F4943" t="s">
        <v>24</v>
      </c>
      <c r="G4943" t="s">
        <v>24</v>
      </c>
      <c r="H4943" t="s">
        <v>58</v>
      </c>
      <c r="I4943" s="1">
        <v>122694</v>
      </c>
      <c r="J4943" s="2">
        <f>VLOOKUP(Oliusala[[#This Row],[tegund]],Tegundir!$B$2:$D$19,3,FALSE)*Oliusala[[#This Row],[magn]]/1000</f>
        <v>106.13030999999999</v>
      </c>
      <c r="K4943">
        <v>2013</v>
      </c>
      <c r="L4943" t="s">
        <v>18</v>
      </c>
      <c r="M4943" s="144" t="s">
        <v>59</v>
      </c>
    </row>
    <row r="4944" spans="1:15" x14ac:dyDescent="0.2">
      <c r="A4944" t="s">
        <v>68</v>
      </c>
      <c r="B4944" s="144" t="s">
        <v>144</v>
      </c>
      <c r="C4944">
        <v>650</v>
      </c>
      <c r="D4944" t="str">
        <f>VLOOKUP(Oliusala[[#This Row],[postnumer]],Sveitarfelog[#All],4,FALSE)</f>
        <v>Þingeyjarsveit</v>
      </c>
      <c r="E4944" t="str">
        <f>VLOOKUP(Oliusala[[#This Row],[postnumer]],Sveitarfelog[#All],5,FALSE)</f>
        <v>Norðurland eystra</v>
      </c>
      <c r="F4944" t="s">
        <v>25</v>
      </c>
      <c r="G4944" t="s">
        <v>24</v>
      </c>
      <c r="H4944" t="s">
        <v>60</v>
      </c>
      <c r="I4944" s="1">
        <v>5290</v>
      </c>
      <c r="J4944" s="2">
        <f>VLOOKUP(Oliusala[[#This Row],[tegund]],Tegundir!$B$2:$D$19,3,FALSE)*Oliusala[[#This Row],[magn]]/1000</f>
        <v>4.57585</v>
      </c>
      <c r="K4944">
        <v>2013</v>
      </c>
      <c r="L4944" t="s">
        <v>1955</v>
      </c>
      <c r="M4944" s="144" t="s">
        <v>59</v>
      </c>
    </row>
    <row r="4945" spans="1:15" x14ac:dyDescent="0.2">
      <c r="A4945" t="s">
        <v>96</v>
      </c>
      <c r="B4945" s="144" t="s">
        <v>144</v>
      </c>
      <c r="C4945">
        <v>650</v>
      </c>
      <c r="D4945" t="str">
        <f>VLOOKUP(Oliusala[[#This Row],[postnumer]],Sveitarfelog[#All],4,FALSE)</f>
        <v>Þingeyjarsveit</v>
      </c>
      <c r="E4945" t="str">
        <f>VLOOKUP(Oliusala[[#This Row],[postnumer]],Sveitarfelog[#All],5,FALSE)</f>
        <v>Norðurland eystra</v>
      </c>
      <c r="F4945" t="s">
        <v>25</v>
      </c>
      <c r="G4945" t="s">
        <v>24</v>
      </c>
      <c r="H4945" t="s">
        <v>60</v>
      </c>
      <c r="I4945" s="1">
        <v>18679</v>
      </c>
      <c r="J4945" s="2">
        <f>VLOOKUP(Oliusala[[#This Row],[tegund]],Tegundir!$B$2:$D$19,3,FALSE)*Oliusala[[#This Row],[magn]]/1000</f>
        <v>16.157335</v>
      </c>
      <c r="K4945">
        <v>2013</v>
      </c>
      <c r="L4945" t="s">
        <v>1955</v>
      </c>
      <c r="M4945" s="144" t="s">
        <v>59</v>
      </c>
    </row>
    <row r="4946" spans="1:15" x14ac:dyDescent="0.2">
      <c r="A4946" t="s">
        <v>57</v>
      </c>
      <c r="B4946" s="144" t="s">
        <v>144</v>
      </c>
      <c r="C4946">
        <v>650</v>
      </c>
      <c r="D4946" t="str">
        <f>VLOOKUP(Oliusala[[#This Row],[postnumer]],Sveitarfelog[#All],4,FALSE)</f>
        <v>Þingeyjarsveit</v>
      </c>
      <c r="E4946" t="str">
        <f>VLOOKUP(Oliusala[[#This Row],[postnumer]],Sveitarfelog[#All],5,FALSE)</f>
        <v>Norðurland eystra</v>
      </c>
      <c r="F4946" t="s">
        <v>25</v>
      </c>
      <c r="G4946" t="s">
        <v>24</v>
      </c>
      <c r="H4946" t="s">
        <v>60</v>
      </c>
      <c r="I4946" s="1">
        <v>65384</v>
      </c>
      <c r="J4946" s="2">
        <f>VLOOKUP(Oliusala[[#This Row],[tegund]],Tegundir!$B$2:$D$19,3,FALSE)*Oliusala[[#This Row],[magn]]/1000</f>
        <v>56.557159999999996</v>
      </c>
      <c r="K4946">
        <v>2013</v>
      </c>
      <c r="L4946" t="s">
        <v>1955</v>
      </c>
      <c r="M4946" s="144" t="s">
        <v>59</v>
      </c>
    </row>
    <row r="4947" spans="1:15" x14ac:dyDescent="0.2">
      <c r="A4947" t="s">
        <v>68</v>
      </c>
      <c r="B4947" s="144" t="s">
        <v>144</v>
      </c>
      <c r="C4947">
        <v>650</v>
      </c>
      <c r="D4947" t="str">
        <f>VLOOKUP(Oliusala[[#This Row],[postnumer]],Sveitarfelog[#All],4,FALSE)</f>
        <v>Þingeyjarsveit</v>
      </c>
      <c r="E4947" t="str">
        <f>VLOOKUP(Oliusala[[#This Row],[postnumer]],Sveitarfelog[#All],5,FALSE)</f>
        <v>Norðurland eystra</v>
      </c>
      <c r="F4947" t="s">
        <v>24</v>
      </c>
      <c r="G4947" t="s">
        <v>24</v>
      </c>
      <c r="H4947" t="s">
        <v>60</v>
      </c>
      <c r="I4947" s="1">
        <v>500</v>
      </c>
      <c r="J4947" s="2">
        <f>VLOOKUP(Oliusala[[#This Row],[tegund]],Tegundir!$B$2:$D$19,3,FALSE)*Oliusala[[#This Row],[magn]]/1000</f>
        <v>0.4325</v>
      </c>
      <c r="K4947">
        <v>2013</v>
      </c>
      <c r="L4947" t="s">
        <v>18</v>
      </c>
      <c r="M4947" s="144" t="s">
        <v>59</v>
      </c>
    </row>
    <row r="4948" spans="1:15" x14ac:dyDescent="0.2">
      <c r="A4948" t="s">
        <v>96</v>
      </c>
      <c r="B4948" s="144" t="s">
        <v>144</v>
      </c>
      <c r="C4948">
        <v>650</v>
      </c>
      <c r="D4948" t="str">
        <f>VLOOKUP(Oliusala[[#This Row],[postnumer]],Sveitarfelog[#All],4,FALSE)</f>
        <v>Þingeyjarsveit</v>
      </c>
      <c r="E4948" t="str">
        <f>VLOOKUP(Oliusala[[#This Row],[postnumer]],Sveitarfelog[#All],5,FALSE)</f>
        <v>Norðurland eystra</v>
      </c>
      <c r="F4948" t="s">
        <v>24</v>
      </c>
      <c r="G4948" t="s">
        <v>24</v>
      </c>
      <c r="H4948" t="s">
        <v>60</v>
      </c>
      <c r="I4948" s="1">
        <v>4532</v>
      </c>
      <c r="J4948" s="2">
        <f>VLOOKUP(Oliusala[[#This Row],[tegund]],Tegundir!$B$2:$D$19,3,FALSE)*Oliusala[[#This Row],[magn]]/1000</f>
        <v>3.9201799999999998</v>
      </c>
      <c r="K4948">
        <v>2013</v>
      </c>
      <c r="L4948" t="s">
        <v>18</v>
      </c>
      <c r="M4948" s="144" t="s">
        <v>59</v>
      </c>
    </row>
    <row r="4949" spans="1:15" x14ac:dyDescent="0.2">
      <c r="A4949" t="s">
        <v>57</v>
      </c>
      <c r="B4949" s="144" t="s">
        <v>144</v>
      </c>
      <c r="C4949">
        <v>650</v>
      </c>
      <c r="D4949" t="str">
        <f>VLOOKUP(Oliusala[[#This Row],[postnumer]],Sveitarfelog[#All],4,FALSE)</f>
        <v>Þingeyjarsveit</v>
      </c>
      <c r="E4949" t="str">
        <f>VLOOKUP(Oliusala[[#This Row],[postnumer]],Sveitarfelog[#All],5,FALSE)</f>
        <v>Norðurland eystra</v>
      </c>
      <c r="F4949" t="s">
        <v>24</v>
      </c>
      <c r="G4949" t="s">
        <v>24</v>
      </c>
      <c r="H4949" t="s">
        <v>58</v>
      </c>
      <c r="I4949" s="1">
        <v>14159</v>
      </c>
      <c r="J4949" s="2">
        <f>VLOOKUP(Oliusala[[#This Row],[tegund]],Tegundir!$B$2:$D$19,3,FALSE)*Oliusala[[#This Row],[magn]]/1000</f>
        <v>12.247534999999999</v>
      </c>
      <c r="K4949">
        <v>2013</v>
      </c>
      <c r="L4949" t="s">
        <v>18</v>
      </c>
      <c r="M4949" s="144" t="s">
        <v>59</v>
      </c>
    </row>
    <row r="4950" spans="1:15" x14ac:dyDescent="0.2">
      <c r="A4950" t="s">
        <v>57</v>
      </c>
      <c r="B4950" s="144" t="s">
        <v>144</v>
      </c>
      <c r="C4950">
        <v>650</v>
      </c>
      <c r="D4950" t="str">
        <f>VLOOKUP(Oliusala[[#This Row],[postnumer]],Sveitarfelog[#All],4,FALSE)</f>
        <v>Þingeyjarsveit</v>
      </c>
      <c r="E4950" t="str">
        <f>VLOOKUP(Oliusala[[#This Row],[postnumer]],Sveitarfelog[#All],5,FALSE)</f>
        <v>Norðurland eystra</v>
      </c>
      <c r="F4950" t="s">
        <v>24</v>
      </c>
      <c r="G4950" t="s">
        <v>24</v>
      </c>
      <c r="H4950" t="s">
        <v>60</v>
      </c>
      <c r="I4950" s="1">
        <v>7589</v>
      </c>
      <c r="J4950" s="2">
        <f>VLOOKUP(Oliusala[[#This Row],[tegund]],Tegundir!$B$2:$D$19,3,FALSE)*Oliusala[[#This Row],[magn]]/1000</f>
        <v>6.5644849999999995</v>
      </c>
      <c r="K4950">
        <v>2013</v>
      </c>
      <c r="L4950" t="s">
        <v>18</v>
      </c>
      <c r="M4950" s="144" t="s">
        <v>59</v>
      </c>
    </row>
    <row r="4951" spans="1:15" x14ac:dyDescent="0.2">
      <c r="A4951" t="s">
        <v>57</v>
      </c>
      <c r="B4951" s="144" t="s">
        <v>144</v>
      </c>
      <c r="C4951">
        <v>650</v>
      </c>
      <c r="D4951" t="str">
        <f>VLOOKUP(Oliusala[[#This Row],[postnumer]],Sveitarfelog[#All],4,FALSE)</f>
        <v>Þingeyjarsveit</v>
      </c>
      <c r="E4951" t="str">
        <f>VLOOKUP(Oliusala[[#This Row],[postnumer]],Sveitarfelog[#All],5,FALSE)</f>
        <v>Norðurland eystra</v>
      </c>
      <c r="F4951" t="s">
        <v>30</v>
      </c>
      <c r="G4951" t="s">
        <v>24</v>
      </c>
      <c r="H4951" t="s">
        <v>60</v>
      </c>
      <c r="I4951" s="1">
        <v>4010</v>
      </c>
      <c r="J4951" s="2">
        <f>VLOOKUP(Oliusala[[#This Row],[tegund]],Tegundir!$B$2:$D$19,3,FALSE)*Oliusala[[#This Row],[magn]]/1000</f>
        <v>3.4686500000000002</v>
      </c>
      <c r="K4951">
        <v>2013</v>
      </c>
      <c r="L4951" t="s">
        <v>19</v>
      </c>
      <c r="M4951" s="144" t="s">
        <v>59</v>
      </c>
      <c r="O4951" s="144" t="s">
        <v>1998</v>
      </c>
    </row>
    <row r="4952" spans="1:15" x14ac:dyDescent="0.2">
      <c r="A4952" t="s">
        <v>63</v>
      </c>
      <c r="B4952" s="144" t="s">
        <v>144</v>
      </c>
      <c r="C4952">
        <v>650</v>
      </c>
      <c r="D4952" t="str">
        <f>VLOOKUP(Oliusala[[#This Row],[postnumer]],Sveitarfelog[#All],4,FALSE)</f>
        <v>Þingeyjarsveit</v>
      </c>
      <c r="E4952" t="str">
        <f>VLOOKUP(Oliusala[[#This Row],[postnumer]],Sveitarfelog[#All],5,FALSE)</f>
        <v>Norðurland eystra</v>
      </c>
      <c r="F4952" t="s">
        <v>24</v>
      </c>
      <c r="G4952" t="s">
        <v>24</v>
      </c>
      <c r="H4952" t="s">
        <v>58</v>
      </c>
      <c r="I4952" s="1">
        <v>165519</v>
      </c>
      <c r="J4952" s="2">
        <f>VLOOKUP(Oliusala[[#This Row],[tegund]],Tegundir!$B$2:$D$19,3,FALSE)*Oliusala[[#This Row],[magn]]/1000</f>
        <v>143.173935</v>
      </c>
      <c r="K4952">
        <v>2013</v>
      </c>
      <c r="L4952" t="s">
        <v>18</v>
      </c>
      <c r="M4952" s="144" t="s">
        <v>59</v>
      </c>
    </row>
    <row r="4953" spans="1:15" x14ac:dyDescent="0.2">
      <c r="A4953" t="s">
        <v>68</v>
      </c>
      <c r="B4953" s="144" t="s">
        <v>145</v>
      </c>
      <c r="C4953">
        <v>660</v>
      </c>
      <c r="D4953" t="str">
        <f>VLOOKUP(Oliusala[[#This Row],[postnumer]],Sveitarfelog[#All],4,FALSE)</f>
        <v>Þingeyjarsveit</v>
      </c>
      <c r="E4953" t="str">
        <f>VLOOKUP(Oliusala[[#This Row],[postnumer]],Sveitarfelog[#All],5,FALSE)</f>
        <v>Norðurland eystra</v>
      </c>
      <c r="F4953" t="s">
        <v>25</v>
      </c>
      <c r="G4953" t="s">
        <v>24</v>
      </c>
      <c r="H4953" t="s">
        <v>60</v>
      </c>
      <c r="I4953" s="1">
        <v>27870</v>
      </c>
      <c r="J4953" s="2">
        <f>VLOOKUP(Oliusala[[#This Row],[tegund]],Tegundir!$B$2:$D$19,3,FALSE)*Oliusala[[#This Row],[magn]]/1000</f>
        <v>24.10755</v>
      </c>
      <c r="K4953">
        <v>2013</v>
      </c>
      <c r="L4953" t="s">
        <v>1955</v>
      </c>
      <c r="M4953" s="144" t="s">
        <v>59</v>
      </c>
    </row>
    <row r="4954" spans="1:15" x14ac:dyDescent="0.2">
      <c r="A4954" t="s">
        <v>68</v>
      </c>
      <c r="B4954" s="144" t="s">
        <v>146</v>
      </c>
      <c r="C4954">
        <v>660</v>
      </c>
      <c r="D4954" t="str">
        <f>VLOOKUP(Oliusala[[#This Row],[postnumer]],Sveitarfelog[#All],4,FALSE)</f>
        <v>Þingeyjarsveit</v>
      </c>
      <c r="E4954" t="str">
        <f>VLOOKUP(Oliusala[[#This Row],[postnumer]],Sveitarfelog[#All],5,FALSE)</f>
        <v>Norðurland eystra</v>
      </c>
      <c r="F4954" t="s">
        <v>25</v>
      </c>
      <c r="G4954" t="s">
        <v>24</v>
      </c>
      <c r="H4954" t="s">
        <v>60</v>
      </c>
      <c r="I4954" s="1">
        <v>39</v>
      </c>
      <c r="J4954" s="2">
        <f>VLOOKUP(Oliusala[[#This Row],[tegund]],Tegundir!$B$2:$D$19,3,FALSE)*Oliusala[[#This Row],[magn]]/1000</f>
        <v>3.3735000000000001E-2</v>
      </c>
      <c r="K4954">
        <v>2013</v>
      </c>
      <c r="L4954" t="s">
        <v>1955</v>
      </c>
      <c r="M4954" s="144" t="s">
        <v>59</v>
      </c>
    </row>
    <row r="4955" spans="1:15" x14ac:dyDescent="0.2">
      <c r="A4955" t="s">
        <v>96</v>
      </c>
      <c r="B4955" s="144" t="s">
        <v>145</v>
      </c>
      <c r="C4955">
        <v>660</v>
      </c>
      <c r="D4955" t="str">
        <f>VLOOKUP(Oliusala[[#This Row],[postnumer]],Sveitarfelog[#All],4,FALSE)</f>
        <v>Þingeyjarsveit</v>
      </c>
      <c r="E4955" t="str">
        <f>VLOOKUP(Oliusala[[#This Row],[postnumer]],Sveitarfelog[#All],5,FALSE)</f>
        <v>Norðurland eystra</v>
      </c>
      <c r="F4955" t="s">
        <v>25</v>
      </c>
      <c r="G4955" t="s">
        <v>24</v>
      </c>
      <c r="H4955" t="s">
        <v>60</v>
      </c>
      <c r="I4955" s="1">
        <v>56276</v>
      </c>
      <c r="J4955" s="2">
        <f>VLOOKUP(Oliusala[[#This Row],[tegund]],Tegundir!$B$2:$D$19,3,FALSE)*Oliusala[[#This Row],[magn]]/1000</f>
        <v>48.678739999999998</v>
      </c>
      <c r="K4955">
        <v>2013</v>
      </c>
      <c r="L4955" t="s">
        <v>1955</v>
      </c>
      <c r="M4955" s="144" t="s">
        <v>59</v>
      </c>
    </row>
    <row r="4956" spans="1:15" x14ac:dyDescent="0.2">
      <c r="A4956" t="s">
        <v>96</v>
      </c>
      <c r="B4956" s="144" t="s">
        <v>146</v>
      </c>
      <c r="C4956">
        <v>660</v>
      </c>
      <c r="D4956" t="str">
        <f>VLOOKUP(Oliusala[[#This Row],[postnumer]],Sveitarfelog[#All],4,FALSE)</f>
        <v>Þingeyjarsveit</v>
      </c>
      <c r="E4956" t="str">
        <f>VLOOKUP(Oliusala[[#This Row],[postnumer]],Sveitarfelog[#All],5,FALSE)</f>
        <v>Norðurland eystra</v>
      </c>
      <c r="F4956" t="s">
        <v>25</v>
      </c>
      <c r="G4956" t="s">
        <v>24</v>
      </c>
      <c r="H4956" t="s">
        <v>60</v>
      </c>
      <c r="I4956" s="1">
        <v>3513</v>
      </c>
      <c r="J4956" s="2">
        <f>VLOOKUP(Oliusala[[#This Row],[tegund]],Tegundir!$B$2:$D$19,3,FALSE)*Oliusala[[#This Row],[magn]]/1000</f>
        <v>3.038745</v>
      </c>
      <c r="K4956">
        <v>2013</v>
      </c>
      <c r="L4956" t="s">
        <v>1955</v>
      </c>
      <c r="M4956" s="144" t="s">
        <v>59</v>
      </c>
    </row>
    <row r="4957" spans="1:15" x14ac:dyDescent="0.2">
      <c r="A4957" t="s">
        <v>57</v>
      </c>
      <c r="B4957" s="144" t="s">
        <v>145</v>
      </c>
      <c r="C4957">
        <v>660</v>
      </c>
      <c r="D4957" t="str">
        <f>VLOOKUP(Oliusala[[#This Row],[postnumer]],Sveitarfelog[#All],4,FALSE)</f>
        <v>Þingeyjarsveit</v>
      </c>
      <c r="E4957" t="str">
        <f>VLOOKUP(Oliusala[[#This Row],[postnumer]],Sveitarfelog[#All],5,FALSE)</f>
        <v>Norðurland eystra</v>
      </c>
      <c r="F4957" t="s">
        <v>25</v>
      </c>
      <c r="G4957" t="s">
        <v>24</v>
      </c>
      <c r="H4957" t="s">
        <v>60</v>
      </c>
      <c r="I4957" s="1">
        <v>185010</v>
      </c>
      <c r="J4957" s="2">
        <f>VLOOKUP(Oliusala[[#This Row],[tegund]],Tegundir!$B$2:$D$19,3,FALSE)*Oliusala[[#This Row],[magn]]/1000</f>
        <v>160.03364999999999</v>
      </c>
      <c r="K4957">
        <v>2013</v>
      </c>
      <c r="L4957" t="s">
        <v>1955</v>
      </c>
      <c r="M4957" s="144" t="s">
        <v>59</v>
      </c>
    </row>
    <row r="4958" spans="1:15" x14ac:dyDescent="0.2">
      <c r="A4958" t="s">
        <v>57</v>
      </c>
      <c r="B4958" s="144" t="s">
        <v>146</v>
      </c>
      <c r="C4958">
        <v>660</v>
      </c>
      <c r="D4958" t="str">
        <f>VLOOKUP(Oliusala[[#This Row],[postnumer]],Sveitarfelog[#All],4,FALSE)</f>
        <v>Þingeyjarsveit</v>
      </c>
      <c r="E4958" t="str">
        <f>VLOOKUP(Oliusala[[#This Row],[postnumer]],Sveitarfelog[#All],5,FALSE)</f>
        <v>Norðurland eystra</v>
      </c>
      <c r="F4958" t="s">
        <v>25</v>
      </c>
      <c r="G4958" t="s">
        <v>24</v>
      </c>
      <c r="H4958" t="s">
        <v>60</v>
      </c>
      <c r="I4958" s="1">
        <v>11231</v>
      </c>
      <c r="J4958" s="2">
        <f>VLOOKUP(Oliusala[[#This Row],[tegund]],Tegundir!$B$2:$D$19,3,FALSE)*Oliusala[[#This Row],[magn]]/1000</f>
        <v>9.7148149999999998</v>
      </c>
      <c r="K4958">
        <v>2013</v>
      </c>
      <c r="L4958" t="s">
        <v>1955</v>
      </c>
      <c r="M4958" s="144" t="s">
        <v>59</v>
      </c>
    </row>
    <row r="4959" spans="1:15" x14ac:dyDescent="0.2">
      <c r="A4959" t="s">
        <v>68</v>
      </c>
      <c r="B4959" s="144" t="s">
        <v>145</v>
      </c>
      <c r="C4959">
        <v>660</v>
      </c>
      <c r="D4959" t="str">
        <f>VLOOKUP(Oliusala[[#This Row],[postnumer]],Sveitarfelog[#All],4,FALSE)</f>
        <v>Þingeyjarsveit</v>
      </c>
      <c r="E4959" t="str">
        <f>VLOOKUP(Oliusala[[#This Row],[postnumer]],Sveitarfelog[#All],5,FALSE)</f>
        <v>Norðurland eystra</v>
      </c>
      <c r="F4959" t="s">
        <v>24</v>
      </c>
      <c r="G4959" t="s">
        <v>24</v>
      </c>
      <c r="H4959" t="s">
        <v>60</v>
      </c>
      <c r="I4959" s="1">
        <v>10664</v>
      </c>
      <c r="J4959" s="2">
        <f>VLOOKUP(Oliusala[[#This Row],[tegund]],Tegundir!$B$2:$D$19,3,FALSE)*Oliusala[[#This Row],[magn]]/1000</f>
        <v>9.2243600000000008</v>
      </c>
      <c r="K4959">
        <v>2013</v>
      </c>
      <c r="L4959" t="s">
        <v>18</v>
      </c>
      <c r="M4959" s="144" t="s">
        <v>59</v>
      </c>
    </row>
    <row r="4960" spans="1:15" x14ac:dyDescent="0.2">
      <c r="A4960" t="s">
        <v>96</v>
      </c>
      <c r="B4960" s="144" t="s">
        <v>145</v>
      </c>
      <c r="C4960">
        <v>660</v>
      </c>
      <c r="D4960" t="str">
        <f>VLOOKUP(Oliusala[[#This Row],[postnumer]],Sveitarfelog[#All],4,FALSE)</f>
        <v>Þingeyjarsveit</v>
      </c>
      <c r="E4960" t="str">
        <f>VLOOKUP(Oliusala[[#This Row],[postnumer]],Sveitarfelog[#All],5,FALSE)</f>
        <v>Norðurland eystra</v>
      </c>
      <c r="F4960" t="s">
        <v>24</v>
      </c>
      <c r="G4960" t="s">
        <v>24</v>
      </c>
      <c r="H4960" t="s">
        <v>60</v>
      </c>
      <c r="I4960" s="1">
        <v>39575</v>
      </c>
      <c r="J4960" s="2">
        <f>VLOOKUP(Oliusala[[#This Row],[tegund]],Tegundir!$B$2:$D$19,3,FALSE)*Oliusala[[#This Row],[magn]]/1000</f>
        <v>34.232374999999998</v>
      </c>
      <c r="K4960">
        <v>2013</v>
      </c>
      <c r="L4960" t="s">
        <v>18</v>
      </c>
      <c r="M4960" s="144" t="s">
        <v>59</v>
      </c>
    </row>
    <row r="4961" spans="1:13" x14ac:dyDescent="0.2">
      <c r="A4961" t="s">
        <v>96</v>
      </c>
      <c r="B4961" s="144" t="s">
        <v>146</v>
      </c>
      <c r="C4961">
        <v>660</v>
      </c>
      <c r="D4961" t="str">
        <f>VLOOKUP(Oliusala[[#This Row],[postnumer]],Sveitarfelog[#All],4,FALSE)</f>
        <v>Þingeyjarsveit</v>
      </c>
      <c r="E4961" t="str">
        <f>VLOOKUP(Oliusala[[#This Row],[postnumer]],Sveitarfelog[#All],5,FALSE)</f>
        <v>Norðurland eystra</v>
      </c>
      <c r="F4961" t="s">
        <v>24</v>
      </c>
      <c r="G4961" t="s">
        <v>24</v>
      </c>
      <c r="H4961" t="s">
        <v>60</v>
      </c>
      <c r="I4961" s="1">
        <v>1938</v>
      </c>
      <c r="J4961" s="2">
        <f>VLOOKUP(Oliusala[[#This Row],[tegund]],Tegundir!$B$2:$D$19,3,FALSE)*Oliusala[[#This Row],[magn]]/1000</f>
        <v>1.6763699999999999</v>
      </c>
      <c r="K4961">
        <v>2013</v>
      </c>
      <c r="L4961" t="s">
        <v>18</v>
      </c>
      <c r="M4961" s="144" t="s">
        <v>59</v>
      </c>
    </row>
    <row r="4962" spans="1:13" x14ac:dyDescent="0.2">
      <c r="A4962" t="s">
        <v>57</v>
      </c>
      <c r="B4962" s="144" t="s">
        <v>145</v>
      </c>
      <c r="C4962">
        <v>660</v>
      </c>
      <c r="D4962" t="str">
        <f>VLOOKUP(Oliusala[[#This Row],[postnumer]],Sveitarfelog[#All],4,FALSE)</f>
        <v>Þingeyjarsveit</v>
      </c>
      <c r="E4962" t="str">
        <f>VLOOKUP(Oliusala[[#This Row],[postnumer]],Sveitarfelog[#All],5,FALSE)</f>
        <v>Norðurland eystra</v>
      </c>
      <c r="F4962" t="s">
        <v>24</v>
      </c>
      <c r="G4962" t="s">
        <v>24</v>
      </c>
      <c r="H4962" t="s">
        <v>58</v>
      </c>
      <c r="I4962" s="1">
        <v>51090</v>
      </c>
      <c r="J4962" s="2">
        <f>VLOOKUP(Oliusala[[#This Row],[tegund]],Tegundir!$B$2:$D$19,3,FALSE)*Oliusala[[#This Row],[magn]]/1000</f>
        <v>44.19285</v>
      </c>
      <c r="K4962">
        <v>2013</v>
      </c>
      <c r="L4962" t="s">
        <v>18</v>
      </c>
      <c r="M4962" s="144" t="s">
        <v>59</v>
      </c>
    </row>
    <row r="4963" spans="1:13" x14ac:dyDescent="0.2">
      <c r="A4963" t="s">
        <v>57</v>
      </c>
      <c r="B4963" s="144" t="s">
        <v>145</v>
      </c>
      <c r="C4963">
        <v>660</v>
      </c>
      <c r="D4963" t="str">
        <f>VLOOKUP(Oliusala[[#This Row],[postnumer]],Sveitarfelog[#All],4,FALSE)</f>
        <v>Þingeyjarsveit</v>
      </c>
      <c r="E4963" t="str">
        <f>VLOOKUP(Oliusala[[#This Row],[postnumer]],Sveitarfelog[#All],5,FALSE)</f>
        <v>Norðurland eystra</v>
      </c>
      <c r="F4963" t="s">
        <v>24</v>
      </c>
      <c r="G4963" t="s">
        <v>24</v>
      </c>
      <c r="H4963" t="s">
        <v>60</v>
      </c>
      <c r="I4963" s="1">
        <v>17809</v>
      </c>
      <c r="J4963" s="2">
        <f>VLOOKUP(Oliusala[[#This Row],[tegund]],Tegundir!$B$2:$D$19,3,FALSE)*Oliusala[[#This Row],[magn]]/1000</f>
        <v>15.404785</v>
      </c>
      <c r="K4963">
        <v>2013</v>
      </c>
      <c r="L4963" t="s">
        <v>18</v>
      </c>
      <c r="M4963" s="144" t="s">
        <v>59</v>
      </c>
    </row>
    <row r="4964" spans="1:13" x14ac:dyDescent="0.2">
      <c r="A4964" t="s">
        <v>57</v>
      </c>
      <c r="B4964" s="144" t="s">
        <v>146</v>
      </c>
      <c r="C4964">
        <v>660</v>
      </c>
      <c r="D4964" t="str">
        <f>VLOOKUP(Oliusala[[#This Row],[postnumer]],Sveitarfelog[#All],4,FALSE)</f>
        <v>Þingeyjarsveit</v>
      </c>
      <c r="E4964" t="str">
        <f>VLOOKUP(Oliusala[[#This Row],[postnumer]],Sveitarfelog[#All],5,FALSE)</f>
        <v>Norðurland eystra</v>
      </c>
      <c r="F4964" t="s">
        <v>24</v>
      </c>
      <c r="G4964" t="s">
        <v>24</v>
      </c>
      <c r="H4964" t="s">
        <v>60</v>
      </c>
      <c r="I4964" s="1">
        <v>10886</v>
      </c>
      <c r="J4964" s="2">
        <f>VLOOKUP(Oliusala[[#This Row],[tegund]],Tegundir!$B$2:$D$19,3,FALSE)*Oliusala[[#This Row],[magn]]/1000</f>
        <v>9.4163899999999998</v>
      </c>
      <c r="K4964">
        <v>2013</v>
      </c>
      <c r="L4964" t="s">
        <v>18</v>
      </c>
      <c r="M4964" s="144" t="s">
        <v>59</v>
      </c>
    </row>
    <row r="4965" spans="1:13" x14ac:dyDescent="0.2">
      <c r="A4965" t="s">
        <v>63</v>
      </c>
      <c r="B4965" s="144" t="s">
        <v>145</v>
      </c>
      <c r="C4965">
        <v>660</v>
      </c>
      <c r="D4965" t="str">
        <f>VLOOKUP(Oliusala[[#This Row],[postnumer]],Sveitarfelog[#All],4,FALSE)</f>
        <v>Þingeyjarsveit</v>
      </c>
      <c r="E4965" t="str">
        <f>VLOOKUP(Oliusala[[#This Row],[postnumer]],Sveitarfelog[#All],5,FALSE)</f>
        <v>Norðurland eystra</v>
      </c>
      <c r="F4965" t="s">
        <v>24</v>
      </c>
      <c r="G4965" t="s">
        <v>24</v>
      </c>
      <c r="H4965" t="s">
        <v>58</v>
      </c>
      <c r="I4965" s="1">
        <v>495639</v>
      </c>
      <c r="J4965" s="2">
        <f>VLOOKUP(Oliusala[[#This Row],[tegund]],Tegundir!$B$2:$D$19,3,FALSE)*Oliusala[[#This Row],[magn]]/1000</f>
        <v>428.727735</v>
      </c>
      <c r="K4965">
        <v>2013</v>
      </c>
      <c r="L4965" t="s">
        <v>18</v>
      </c>
      <c r="M4965" s="144" t="s">
        <v>59</v>
      </c>
    </row>
    <row r="4966" spans="1:13" x14ac:dyDescent="0.2">
      <c r="A4966" t="s">
        <v>63</v>
      </c>
      <c r="B4966" s="144" t="s">
        <v>146</v>
      </c>
      <c r="C4966">
        <v>660</v>
      </c>
      <c r="D4966" t="str">
        <f>VLOOKUP(Oliusala[[#This Row],[postnumer]],Sveitarfelog[#All],4,FALSE)</f>
        <v>Þingeyjarsveit</v>
      </c>
      <c r="E4966" t="str">
        <f>VLOOKUP(Oliusala[[#This Row],[postnumer]],Sveitarfelog[#All],5,FALSE)</f>
        <v>Norðurland eystra</v>
      </c>
      <c r="F4966" t="s">
        <v>24</v>
      </c>
      <c r="G4966" t="s">
        <v>24</v>
      </c>
      <c r="H4966" t="s">
        <v>58</v>
      </c>
      <c r="I4966" s="1">
        <v>90773</v>
      </c>
      <c r="J4966" s="2">
        <f>VLOOKUP(Oliusala[[#This Row],[tegund]],Tegundir!$B$2:$D$19,3,FALSE)*Oliusala[[#This Row],[magn]]/1000</f>
        <v>78.518645000000006</v>
      </c>
      <c r="K4966">
        <v>2013</v>
      </c>
      <c r="L4966" t="s">
        <v>18</v>
      </c>
      <c r="M4966" s="144" t="s">
        <v>59</v>
      </c>
    </row>
    <row r="4967" spans="1:13" x14ac:dyDescent="0.2">
      <c r="A4967" t="s">
        <v>68</v>
      </c>
      <c r="B4967" s="144" t="s">
        <v>149</v>
      </c>
      <c r="C4967">
        <v>671</v>
      </c>
      <c r="D4967" t="str">
        <f>VLOOKUP(Oliusala[[#This Row],[postnumer]],Sveitarfelog[#All],4,FALSE)</f>
        <v>Norðurþing,Tjörneshreppur</v>
      </c>
      <c r="E4967" t="str">
        <f>VLOOKUP(Oliusala[[#This Row],[postnumer]],Sveitarfelog[#All],5,FALSE)</f>
        <v>Norðurland eystra</v>
      </c>
      <c r="F4967" t="s">
        <v>25</v>
      </c>
      <c r="G4967" t="s">
        <v>24</v>
      </c>
      <c r="H4967" t="s">
        <v>60</v>
      </c>
      <c r="I4967" s="1">
        <v>9025</v>
      </c>
      <c r="J4967" s="2">
        <f>VLOOKUP(Oliusala[[#This Row],[tegund]],Tegundir!$B$2:$D$19,3,FALSE)*Oliusala[[#This Row],[magn]]/1000</f>
        <v>7.8066250000000004</v>
      </c>
      <c r="K4967">
        <v>2013</v>
      </c>
      <c r="L4967" t="s">
        <v>1955</v>
      </c>
      <c r="M4967" s="144" t="s">
        <v>59</v>
      </c>
    </row>
    <row r="4968" spans="1:13" x14ac:dyDescent="0.2">
      <c r="A4968" t="s">
        <v>96</v>
      </c>
      <c r="B4968" s="144" t="s">
        <v>149</v>
      </c>
      <c r="C4968">
        <v>671</v>
      </c>
      <c r="D4968" t="str">
        <f>VLOOKUP(Oliusala[[#This Row],[postnumer]],Sveitarfelog[#All],4,FALSE)</f>
        <v>Norðurþing,Tjörneshreppur</v>
      </c>
      <c r="E4968" t="str">
        <f>VLOOKUP(Oliusala[[#This Row],[postnumer]],Sveitarfelog[#All],5,FALSE)</f>
        <v>Norðurland eystra</v>
      </c>
      <c r="F4968" t="s">
        <v>25</v>
      </c>
      <c r="G4968" t="s">
        <v>24</v>
      </c>
      <c r="H4968" t="s">
        <v>60</v>
      </c>
      <c r="I4968" s="1">
        <v>13379</v>
      </c>
      <c r="J4968" s="2">
        <f>VLOOKUP(Oliusala[[#This Row],[tegund]],Tegundir!$B$2:$D$19,3,FALSE)*Oliusala[[#This Row],[magn]]/1000</f>
        <v>11.572835</v>
      </c>
      <c r="K4968">
        <v>2013</v>
      </c>
      <c r="L4968" t="s">
        <v>1955</v>
      </c>
      <c r="M4968" s="144" t="s">
        <v>59</v>
      </c>
    </row>
    <row r="4969" spans="1:13" x14ac:dyDescent="0.2">
      <c r="A4969" t="s">
        <v>57</v>
      </c>
      <c r="B4969" s="144" t="s">
        <v>149</v>
      </c>
      <c r="C4969">
        <v>671</v>
      </c>
      <c r="D4969" t="str">
        <f>VLOOKUP(Oliusala[[#This Row],[postnumer]],Sveitarfelog[#All],4,FALSE)</f>
        <v>Norðurþing,Tjörneshreppur</v>
      </c>
      <c r="E4969" t="str">
        <f>VLOOKUP(Oliusala[[#This Row],[postnumer]],Sveitarfelog[#All],5,FALSE)</f>
        <v>Norðurland eystra</v>
      </c>
      <c r="F4969" t="s">
        <v>25</v>
      </c>
      <c r="G4969" t="s">
        <v>24</v>
      </c>
      <c r="H4969" t="s">
        <v>60</v>
      </c>
      <c r="I4969" s="1">
        <v>53921</v>
      </c>
      <c r="J4969" s="2">
        <f>VLOOKUP(Oliusala[[#This Row],[tegund]],Tegundir!$B$2:$D$19,3,FALSE)*Oliusala[[#This Row],[magn]]/1000</f>
        <v>46.641665000000003</v>
      </c>
      <c r="K4969">
        <v>2013</v>
      </c>
      <c r="L4969" t="s">
        <v>1955</v>
      </c>
      <c r="M4969" s="144" t="s">
        <v>59</v>
      </c>
    </row>
    <row r="4970" spans="1:13" x14ac:dyDescent="0.2">
      <c r="A4970" t="s">
        <v>68</v>
      </c>
      <c r="B4970" s="144" t="s">
        <v>148</v>
      </c>
      <c r="C4970">
        <v>675</v>
      </c>
      <c r="D4970" t="str">
        <f>VLOOKUP(Oliusala[[#This Row],[postnumer]],Sveitarfelog[#All],4,FALSE)</f>
        <v>Norðurþing,Tjörneshreppur</v>
      </c>
      <c r="E4970" t="str">
        <f>VLOOKUP(Oliusala[[#This Row],[postnumer]],Sveitarfelog[#All],5,FALSE)</f>
        <v>Norðurland eystra</v>
      </c>
      <c r="F4970" t="s">
        <v>25</v>
      </c>
      <c r="G4970" t="s">
        <v>24</v>
      </c>
      <c r="H4970" t="s">
        <v>60</v>
      </c>
      <c r="I4970" s="1">
        <v>8074</v>
      </c>
      <c r="J4970" s="2">
        <f>VLOOKUP(Oliusala[[#This Row],[tegund]],Tegundir!$B$2:$D$19,3,FALSE)*Oliusala[[#This Row],[magn]]/1000</f>
        <v>6.9840100000000005</v>
      </c>
      <c r="K4970">
        <v>2013</v>
      </c>
      <c r="L4970" t="s">
        <v>1955</v>
      </c>
      <c r="M4970" s="144" t="s">
        <v>59</v>
      </c>
    </row>
    <row r="4971" spans="1:13" x14ac:dyDescent="0.2">
      <c r="A4971" t="s">
        <v>148</v>
      </c>
      <c r="B4971" s="144" t="s">
        <v>148</v>
      </c>
      <c r="C4971">
        <v>675</v>
      </c>
      <c r="D4971" t="str">
        <f>VLOOKUP(Oliusala[[#This Row],[postnumer]],Sveitarfelog[#All],4,FALSE)</f>
        <v>Norðurþing,Tjörneshreppur</v>
      </c>
      <c r="E4971" t="str">
        <f>VLOOKUP(Oliusala[[#This Row],[postnumer]],Sveitarfelog[#All],5,FALSE)</f>
        <v>Norðurland eystra</v>
      </c>
      <c r="F4971" t="s">
        <v>25</v>
      </c>
      <c r="G4971" t="s">
        <v>24</v>
      </c>
      <c r="H4971" t="s">
        <v>58</v>
      </c>
      <c r="I4971" s="1">
        <v>175841</v>
      </c>
      <c r="J4971" s="2">
        <f>VLOOKUP(Oliusala[[#This Row],[tegund]],Tegundir!$B$2:$D$19,3,FALSE)*Oliusala[[#This Row],[magn]]/1000</f>
        <v>152.102465</v>
      </c>
      <c r="K4971">
        <v>2013</v>
      </c>
      <c r="L4971" t="s">
        <v>1955</v>
      </c>
      <c r="M4971" s="144" t="s">
        <v>59</v>
      </c>
    </row>
    <row r="4972" spans="1:13" x14ac:dyDescent="0.2">
      <c r="A4972" t="s">
        <v>57</v>
      </c>
      <c r="B4972" s="144" t="s">
        <v>148</v>
      </c>
      <c r="C4972">
        <v>675</v>
      </c>
      <c r="D4972" t="str">
        <f>VLOOKUP(Oliusala[[#This Row],[postnumer]],Sveitarfelog[#All],4,FALSE)</f>
        <v>Norðurþing,Tjörneshreppur</v>
      </c>
      <c r="E4972" t="str">
        <f>VLOOKUP(Oliusala[[#This Row],[postnumer]],Sveitarfelog[#All],5,FALSE)</f>
        <v>Norðurland eystra</v>
      </c>
      <c r="F4972" t="s">
        <v>25</v>
      </c>
      <c r="G4972" t="s">
        <v>24</v>
      </c>
      <c r="H4972" t="s">
        <v>61</v>
      </c>
      <c r="I4972" s="1">
        <v>65</v>
      </c>
      <c r="J4972" s="2">
        <f>VLOOKUP(Oliusala[[#This Row],[tegund]],Tegundir!$B$2:$D$19,3,FALSE)*Oliusala[[#This Row],[magn]]/1000</f>
        <v>5.6225000000000004E-2</v>
      </c>
      <c r="K4972">
        <v>2013</v>
      </c>
      <c r="L4972" t="s">
        <v>1955</v>
      </c>
      <c r="M4972" s="144" t="s">
        <v>62</v>
      </c>
    </row>
    <row r="4973" spans="1:13" x14ac:dyDescent="0.2">
      <c r="A4973" t="s">
        <v>68</v>
      </c>
      <c r="B4973" s="144" t="s">
        <v>147</v>
      </c>
      <c r="C4973">
        <v>670</v>
      </c>
      <c r="D4973" t="str">
        <f>VLOOKUP(Oliusala[[#This Row],[postnumer]],Sveitarfelog[#All],4,FALSE)</f>
        <v>Norðurþing,Tjörneshreppur</v>
      </c>
      <c r="E4973" t="str">
        <f>VLOOKUP(Oliusala[[#This Row],[postnumer]],Sveitarfelog[#All],5,FALSE)</f>
        <v>Norðurland eystra</v>
      </c>
      <c r="F4973" t="s">
        <v>24</v>
      </c>
      <c r="G4973" t="s">
        <v>24</v>
      </c>
      <c r="H4973" t="s">
        <v>60</v>
      </c>
      <c r="I4973" s="1">
        <v>26543</v>
      </c>
      <c r="J4973" s="2">
        <f>VLOOKUP(Oliusala[[#This Row],[tegund]],Tegundir!$B$2:$D$19,3,FALSE)*Oliusala[[#This Row],[magn]]/1000</f>
        <v>22.959695</v>
      </c>
      <c r="K4973">
        <v>2013</v>
      </c>
      <c r="L4973" t="s">
        <v>18</v>
      </c>
      <c r="M4973" s="144" t="s">
        <v>59</v>
      </c>
    </row>
    <row r="4974" spans="1:13" x14ac:dyDescent="0.2">
      <c r="A4974" t="s">
        <v>57</v>
      </c>
      <c r="B4974" s="144" t="s">
        <v>147</v>
      </c>
      <c r="C4974">
        <v>670</v>
      </c>
      <c r="D4974" t="str">
        <f>VLOOKUP(Oliusala[[#This Row],[postnumer]],Sveitarfelog[#All],4,FALSE)</f>
        <v>Norðurþing,Tjörneshreppur</v>
      </c>
      <c r="E4974" t="str">
        <f>VLOOKUP(Oliusala[[#This Row],[postnumer]],Sveitarfelog[#All],5,FALSE)</f>
        <v>Norðurland eystra</v>
      </c>
      <c r="F4974" t="s">
        <v>24</v>
      </c>
      <c r="G4974" t="s">
        <v>24</v>
      </c>
      <c r="H4974" t="s">
        <v>58</v>
      </c>
      <c r="I4974" s="1">
        <v>9392</v>
      </c>
      <c r="J4974" s="2">
        <f>VLOOKUP(Oliusala[[#This Row],[tegund]],Tegundir!$B$2:$D$19,3,FALSE)*Oliusala[[#This Row],[magn]]/1000</f>
        <v>8.1240799999999993</v>
      </c>
      <c r="K4974">
        <v>2013</v>
      </c>
      <c r="L4974" t="s">
        <v>18</v>
      </c>
      <c r="M4974" s="144" t="s">
        <v>59</v>
      </c>
    </row>
    <row r="4975" spans="1:13" x14ac:dyDescent="0.2">
      <c r="A4975" t="s">
        <v>57</v>
      </c>
      <c r="B4975" s="144" t="s">
        <v>147</v>
      </c>
      <c r="C4975">
        <v>670</v>
      </c>
      <c r="D4975" t="str">
        <f>VLOOKUP(Oliusala[[#This Row],[postnumer]],Sveitarfelog[#All],4,FALSE)</f>
        <v>Norðurþing,Tjörneshreppur</v>
      </c>
      <c r="E4975" t="str">
        <f>VLOOKUP(Oliusala[[#This Row],[postnumer]],Sveitarfelog[#All],5,FALSE)</f>
        <v>Norðurland eystra</v>
      </c>
      <c r="F4975" t="s">
        <v>24</v>
      </c>
      <c r="G4975" t="s">
        <v>24</v>
      </c>
      <c r="H4975" t="s">
        <v>60</v>
      </c>
      <c r="I4975" s="1">
        <v>30250</v>
      </c>
      <c r="J4975" s="2">
        <f>VLOOKUP(Oliusala[[#This Row],[tegund]],Tegundir!$B$2:$D$19,3,FALSE)*Oliusala[[#This Row],[magn]]/1000</f>
        <v>26.166250000000002</v>
      </c>
      <c r="K4975">
        <v>2013</v>
      </c>
      <c r="L4975" t="s">
        <v>18</v>
      </c>
      <c r="M4975" s="144" t="s">
        <v>59</v>
      </c>
    </row>
    <row r="4976" spans="1:13" x14ac:dyDescent="0.2">
      <c r="A4976" t="s">
        <v>63</v>
      </c>
      <c r="B4976" s="144" t="s">
        <v>147</v>
      </c>
      <c r="C4976">
        <v>670</v>
      </c>
      <c r="D4976" t="str">
        <f>VLOOKUP(Oliusala[[#This Row],[postnumer]],Sveitarfelog[#All],4,FALSE)</f>
        <v>Norðurþing,Tjörneshreppur</v>
      </c>
      <c r="E4976" t="str">
        <f>VLOOKUP(Oliusala[[#This Row],[postnumer]],Sveitarfelog[#All],5,FALSE)</f>
        <v>Norðurland eystra</v>
      </c>
      <c r="F4976" t="s">
        <v>24</v>
      </c>
      <c r="G4976" t="s">
        <v>24</v>
      </c>
      <c r="H4976" t="s">
        <v>58</v>
      </c>
      <c r="I4976" s="1">
        <v>94340</v>
      </c>
      <c r="J4976" s="2">
        <f>VLOOKUP(Oliusala[[#This Row],[tegund]],Tegundir!$B$2:$D$19,3,FALSE)*Oliusala[[#This Row],[magn]]/1000</f>
        <v>81.604100000000003</v>
      </c>
      <c r="K4976">
        <v>2013</v>
      </c>
      <c r="L4976" t="s">
        <v>18</v>
      </c>
      <c r="M4976" s="144" t="s">
        <v>59</v>
      </c>
    </row>
    <row r="4977" spans="1:15" x14ac:dyDescent="0.2">
      <c r="A4977" t="s">
        <v>96</v>
      </c>
      <c r="B4977" s="144" t="s">
        <v>149</v>
      </c>
      <c r="C4977">
        <v>671</v>
      </c>
      <c r="D4977" t="str">
        <f>VLOOKUP(Oliusala[[#This Row],[postnumer]],Sveitarfelog[#All],4,FALSE)</f>
        <v>Norðurþing,Tjörneshreppur</v>
      </c>
      <c r="E4977" t="str">
        <f>VLOOKUP(Oliusala[[#This Row],[postnumer]],Sveitarfelog[#All],5,FALSE)</f>
        <v>Norðurland eystra</v>
      </c>
      <c r="F4977" t="s">
        <v>24</v>
      </c>
      <c r="G4977" t="s">
        <v>24</v>
      </c>
      <c r="H4977" t="s">
        <v>60</v>
      </c>
      <c r="I4977" s="1">
        <v>14287</v>
      </c>
      <c r="J4977" s="2">
        <f>VLOOKUP(Oliusala[[#This Row],[tegund]],Tegundir!$B$2:$D$19,3,FALSE)*Oliusala[[#This Row],[magn]]/1000</f>
        <v>12.358255</v>
      </c>
      <c r="K4977">
        <v>2013</v>
      </c>
      <c r="L4977" t="s">
        <v>18</v>
      </c>
      <c r="M4977" s="144" t="s">
        <v>59</v>
      </c>
    </row>
    <row r="4978" spans="1:15" x14ac:dyDescent="0.2">
      <c r="A4978" t="s">
        <v>57</v>
      </c>
      <c r="B4978" s="144" t="s">
        <v>149</v>
      </c>
      <c r="C4978">
        <v>671</v>
      </c>
      <c r="D4978" t="str">
        <f>VLOOKUP(Oliusala[[#This Row],[postnumer]],Sveitarfelog[#All],4,FALSE)</f>
        <v>Norðurþing,Tjörneshreppur</v>
      </c>
      <c r="E4978" t="str">
        <f>VLOOKUP(Oliusala[[#This Row],[postnumer]],Sveitarfelog[#All],5,FALSE)</f>
        <v>Norðurland eystra</v>
      </c>
      <c r="F4978" t="s">
        <v>24</v>
      </c>
      <c r="G4978" t="s">
        <v>24</v>
      </c>
      <c r="H4978" t="s">
        <v>58</v>
      </c>
      <c r="I4978" s="1">
        <v>9758</v>
      </c>
      <c r="J4978" s="2">
        <f>VLOOKUP(Oliusala[[#This Row],[tegund]],Tegundir!$B$2:$D$19,3,FALSE)*Oliusala[[#This Row],[magn]]/1000</f>
        <v>8.4406700000000008</v>
      </c>
      <c r="K4978">
        <v>2013</v>
      </c>
      <c r="L4978" t="s">
        <v>18</v>
      </c>
      <c r="M4978" s="144" t="s">
        <v>59</v>
      </c>
    </row>
    <row r="4979" spans="1:15" x14ac:dyDescent="0.2">
      <c r="A4979" t="s">
        <v>57</v>
      </c>
      <c r="B4979" s="144" t="s">
        <v>149</v>
      </c>
      <c r="C4979">
        <v>671</v>
      </c>
      <c r="D4979" t="str">
        <f>VLOOKUP(Oliusala[[#This Row],[postnumer]],Sveitarfelog[#All],4,FALSE)</f>
        <v>Norðurþing,Tjörneshreppur</v>
      </c>
      <c r="E4979" t="str">
        <f>VLOOKUP(Oliusala[[#This Row],[postnumer]],Sveitarfelog[#All],5,FALSE)</f>
        <v>Norðurland eystra</v>
      </c>
      <c r="F4979" t="s">
        <v>24</v>
      </c>
      <c r="G4979" t="s">
        <v>24</v>
      </c>
      <c r="H4979" t="s">
        <v>60</v>
      </c>
      <c r="I4979" s="1">
        <v>3904</v>
      </c>
      <c r="J4979" s="2">
        <f>VLOOKUP(Oliusala[[#This Row],[tegund]],Tegundir!$B$2:$D$19,3,FALSE)*Oliusala[[#This Row],[magn]]/1000</f>
        <v>3.37696</v>
      </c>
      <c r="K4979">
        <v>2013</v>
      </c>
      <c r="L4979" t="s">
        <v>18</v>
      </c>
      <c r="M4979" s="144" t="s">
        <v>59</v>
      </c>
    </row>
    <row r="4980" spans="1:15" x14ac:dyDescent="0.2">
      <c r="A4980" t="s">
        <v>63</v>
      </c>
      <c r="B4980" s="144" t="s">
        <v>149</v>
      </c>
      <c r="C4980">
        <v>671</v>
      </c>
      <c r="D4980" t="str">
        <f>VLOOKUP(Oliusala[[#This Row],[postnumer]],Sveitarfelog[#All],4,FALSE)</f>
        <v>Norðurþing,Tjörneshreppur</v>
      </c>
      <c r="E4980" t="str">
        <f>VLOOKUP(Oliusala[[#This Row],[postnumer]],Sveitarfelog[#All],5,FALSE)</f>
        <v>Norðurland eystra</v>
      </c>
      <c r="F4980" t="s">
        <v>24</v>
      </c>
      <c r="G4980" t="s">
        <v>24</v>
      </c>
      <c r="H4980" t="s">
        <v>58</v>
      </c>
      <c r="I4980" s="1">
        <v>114786</v>
      </c>
      <c r="J4980" s="2">
        <f>VLOOKUP(Oliusala[[#This Row],[tegund]],Tegundir!$B$2:$D$19,3,FALSE)*Oliusala[[#This Row],[magn]]/1000</f>
        <v>99.28989</v>
      </c>
      <c r="K4980">
        <v>2013</v>
      </c>
      <c r="L4980" t="s">
        <v>18</v>
      </c>
      <c r="M4980" s="144" t="s">
        <v>59</v>
      </c>
    </row>
    <row r="4981" spans="1:15" x14ac:dyDescent="0.2">
      <c r="A4981" t="s">
        <v>148</v>
      </c>
      <c r="B4981" s="144" t="s">
        <v>148</v>
      </c>
      <c r="C4981">
        <v>675</v>
      </c>
      <c r="D4981" t="str">
        <f>VLOOKUP(Oliusala[[#This Row],[postnumer]],Sveitarfelog[#All],4,FALSE)</f>
        <v>Norðurþing,Tjörneshreppur</v>
      </c>
      <c r="E4981" t="str">
        <f>VLOOKUP(Oliusala[[#This Row],[postnumer]],Sveitarfelog[#All],5,FALSE)</f>
        <v>Norðurland eystra</v>
      </c>
      <c r="F4981" t="s">
        <v>24</v>
      </c>
      <c r="G4981" t="s">
        <v>24</v>
      </c>
      <c r="H4981" t="s">
        <v>58</v>
      </c>
      <c r="I4981" s="1">
        <v>2225</v>
      </c>
      <c r="J4981" s="2">
        <f>VLOOKUP(Oliusala[[#This Row],[tegund]],Tegundir!$B$2:$D$19,3,FALSE)*Oliusala[[#This Row],[magn]]/1000</f>
        <v>1.924625</v>
      </c>
      <c r="K4981">
        <v>2013</v>
      </c>
      <c r="L4981" t="s">
        <v>18</v>
      </c>
      <c r="M4981" s="144" t="s">
        <v>59</v>
      </c>
    </row>
    <row r="4982" spans="1:15" x14ac:dyDescent="0.2">
      <c r="A4982" t="s">
        <v>148</v>
      </c>
      <c r="B4982" s="144" t="s">
        <v>148</v>
      </c>
      <c r="C4982">
        <v>675</v>
      </c>
      <c r="D4982" t="str">
        <f>VLOOKUP(Oliusala[[#This Row],[postnumer]],Sveitarfelog[#All],4,FALSE)</f>
        <v>Norðurþing,Tjörneshreppur</v>
      </c>
      <c r="E4982" t="str">
        <f>VLOOKUP(Oliusala[[#This Row],[postnumer]],Sveitarfelog[#All],5,FALSE)</f>
        <v>Norðurland eystra</v>
      </c>
      <c r="F4982" t="s">
        <v>29</v>
      </c>
      <c r="G4982" t="s">
        <v>24</v>
      </c>
      <c r="H4982" t="s">
        <v>58</v>
      </c>
      <c r="I4982" s="1">
        <v>17205</v>
      </c>
      <c r="J4982" s="2">
        <f>VLOOKUP(Oliusala[[#This Row],[tegund]],Tegundir!$B$2:$D$19,3,FALSE)*Oliusala[[#This Row],[magn]]/1000</f>
        <v>14.882325000000002</v>
      </c>
      <c r="K4982">
        <v>2013</v>
      </c>
      <c r="L4982" t="s">
        <v>19</v>
      </c>
      <c r="M4982" s="144" t="s">
        <v>59</v>
      </c>
      <c r="O4982" s="144" t="s">
        <v>1998</v>
      </c>
    </row>
    <row r="4983" spans="1:15" x14ac:dyDescent="0.2">
      <c r="A4983" t="s">
        <v>148</v>
      </c>
      <c r="B4983" s="144" t="s">
        <v>148</v>
      </c>
      <c r="C4983">
        <v>675</v>
      </c>
      <c r="D4983" t="str">
        <f>VLOOKUP(Oliusala[[#This Row],[postnumer]],Sveitarfelog[#All],4,FALSE)</f>
        <v>Norðurþing,Tjörneshreppur</v>
      </c>
      <c r="E4983" t="str">
        <f>VLOOKUP(Oliusala[[#This Row],[postnumer]],Sveitarfelog[#All],5,FALSE)</f>
        <v>Norðurland eystra</v>
      </c>
      <c r="F4983" t="s">
        <v>30</v>
      </c>
      <c r="G4983" t="s">
        <v>24</v>
      </c>
      <c r="H4983" t="s">
        <v>58</v>
      </c>
      <c r="I4983" s="1">
        <v>145047</v>
      </c>
      <c r="J4983" s="2">
        <f>VLOOKUP(Oliusala[[#This Row],[tegund]],Tegundir!$B$2:$D$19,3,FALSE)*Oliusala[[#This Row],[magn]]/1000</f>
        <v>125.465655</v>
      </c>
      <c r="K4983">
        <v>2013</v>
      </c>
      <c r="L4983" t="s">
        <v>19</v>
      </c>
      <c r="M4983" s="144" t="s">
        <v>59</v>
      </c>
      <c r="O4983" s="144" t="s">
        <v>1998</v>
      </c>
    </row>
    <row r="4984" spans="1:15" x14ac:dyDescent="0.2">
      <c r="A4984" t="s">
        <v>57</v>
      </c>
      <c r="B4984" s="144" t="s">
        <v>148</v>
      </c>
      <c r="C4984">
        <v>675</v>
      </c>
      <c r="D4984" t="str">
        <f>VLOOKUP(Oliusala[[#This Row],[postnumer]],Sveitarfelog[#All],4,FALSE)</f>
        <v>Norðurþing,Tjörneshreppur</v>
      </c>
      <c r="E4984" t="str">
        <f>VLOOKUP(Oliusala[[#This Row],[postnumer]],Sveitarfelog[#All],5,FALSE)</f>
        <v>Norðurland eystra</v>
      </c>
      <c r="F4984" t="s">
        <v>24</v>
      </c>
      <c r="G4984" t="s">
        <v>24</v>
      </c>
      <c r="H4984" t="s">
        <v>58</v>
      </c>
      <c r="I4984" s="1">
        <v>4971</v>
      </c>
      <c r="J4984" s="2">
        <f>VLOOKUP(Oliusala[[#This Row],[tegund]],Tegundir!$B$2:$D$19,3,FALSE)*Oliusala[[#This Row],[magn]]/1000</f>
        <v>4.2999150000000004</v>
      </c>
      <c r="K4984">
        <v>2013</v>
      </c>
      <c r="L4984" t="s">
        <v>18</v>
      </c>
      <c r="M4984" s="144" t="s">
        <v>59</v>
      </c>
    </row>
    <row r="4985" spans="1:15" x14ac:dyDescent="0.2">
      <c r="A4985" t="s">
        <v>63</v>
      </c>
      <c r="B4985" s="144" t="s">
        <v>148</v>
      </c>
      <c r="C4985">
        <v>675</v>
      </c>
      <c r="D4985" t="str">
        <f>VLOOKUP(Oliusala[[#This Row],[postnumer]],Sveitarfelog[#All],4,FALSE)</f>
        <v>Norðurþing,Tjörneshreppur</v>
      </c>
      <c r="E4985" t="str">
        <f>VLOOKUP(Oliusala[[#This Row],[postnumer]],Sveitarfelog[#All],5,FALSE)</f>
        <v>Norðurland eystra</v>
      </c>
      <c r="F4985" t="s">
        <v>24</v>
      </c>
      <c r="G4985" t="s">
        <v>24</v>
      </c>
      <c r="H4985" t="s">
        <v>58</v>
      </c>
      <c r="I4985" s="1">
        <v>59024</v>
      </c>
      <c r="J4985" s="2">
        <f>VLOOKUP(Oliusala[[#This Row],[tegund]],Tegundir!$B$2:$D$19,3,FALSE)*Oliusala[[#This Row],[magn]]/1000</f>
        <v>51.055759999999999</v>
      </c>
      <c r="K4985">
        <v>2013</v>
      </c>
      <c r="L4985" t="s">
        <v>18</v>
      </c>
      <c r="M4985" s="144" t="s">
        <v>59</v>
      </c>
    </row>
    <row r="4986" spans="1:15" x14ac:dyDescent="0.2">
      <c r="A4986" t="s">
        <v>68</v>
      </c>
      <c r="B4986" s="144" t="s">
        <v>150</v>
      </c>
      <c r="C4986">
        <v>680</v>
      </c>
      <c r="D4986" t="str">
        <f>VLOOKUP(Oliusala[[#This Row],[postnumer]],Sveitarfelog[#All],4,FALSE)</f>
        <v>Langanesbyggð</v>
      </c>
      <c r="E4986" t="str">
        <f>VLOOKUP(Oliusala[[#This Row],[postnumer]],Sveitarfelog[#All],5,FALSE)</f>
        <v>Norðurland eystra</v>
      </c>
      <c r="F4986" t="s">
        <v>25</v>
      </c>
      <c r="G4986" t="s">
        <v>24</v>
      </c>
      <c r="H4986" t="s">
        <v>60</v>
      </c>
      <c r="I4986" s="1">
        <v>16958</v>
      </c>
      <c r="J4986" s="2">
        <f>VLOOKUP(Oliusala[[#This Row],[tegund]],Tegundir!$B$2:$D$19,3,FALSE)*Oliusala[[#This Row],[magn]]/1000</f>
        <v>14.668670000000001</v>
      </c>
      <c r="K4986">
        <v>2013</v>
      </c>
      <c r="L4986" t="s">
        <v>1955</v>
      </c>
      <c r="M4986" s="144" t="s">
        <v>59</v>
      </c>
    </row>
    <row r="4987" spans="1:15" x14ac:dyDescent="0.2">
      <c r="A4987" t="s">
        <v>150</v>
      </c>
      <c r="B4987" s="144" t="s">
        <v>150</v>
      </c>
      <c r="C4987">
        <v>680</v>
      </c>
      <c r="D4987" t="str">
        <f>VLOOKUP(Oliusala[[#This Row],[postnumer]],Sveitarfelog[#All],4,FALSE)</f>
        <v>Langanesbyggð</v>
      </c>
      <c r="E4987" t="str">
        <f>VLOOKUP(Oliusala[[#This Row],[postnumer]],Sveitarfelog[#All],5,FALSE)</f>
        <v>Norðurland eystra</v>
      </c>
      <c r="F4987" t="s">
        <v>25</v>
      </c>
      <c r="G4987" t="s">
        <v>24</v>
      </c>
      <c r="H4987" t="s">
        <v>58</v>
      </c>
      <c r="I4987" s="1">
        <v>177800</v>
      </c>
      <c r="J4987" s="2">
        <f>VLOOKUP(Oliusala[[#This Row],[tegund]],Tegundir!$B$2:$D$19,3,FALSE)*Oliusala[[#This Row],[magn]]/1000</f>
        <v>153.797</v>
      </c>
      <c r="K4987">
        <v>2013</v>
      </c>
      <c r="L4987" t="s">
        <v>1955</v>
      </c>
      <c r="M4987" s="144" t="s">
        <v>59</v>
      </c>
    </row>
    <row r="4988" spans="1:15" x14ac:dyDescent="0.2">
      <c r="A4988" t="s">
        <v>68</v>
      </c>
      <c r="B4988" s="144" t="s">
        <v>150</v>
      </c>
      <c r="C4988">
        <v>680</v>
      </c>
      <c r="D4988" t="str">
        <f>VLOOKUP(Oliusala[[#This Row],[postnumer]],Sveitarfelog[#All],4,FALSE)</f>
        <v>Langanesbyggð</v>
      </c>
      <c r="E4988" t="str">
        <f>VLOOKUP(Oliusala[[#This Row],[postnumer]],Sveitarfelog[#All],5,FALSE)</f>
        <v>Norðurland eystra</v>
      </c>
      <c r="F4988" t="s">
        <v>24</v>
      </c>
      <c r="G4988" t="s">
        <v>24</v>
      </c>
      <c r="H4988" t="s">
        <v>60</v>
      </c>
      <c r="I4988" s="1">
        <v>40834</v>
      </c>
      <c r="J4988" s="2">
        <f>VLOOKUP(Oliusala[[#This Row],[tegund]],Tegundir!$B$2:$D$19,3,FALSE)*Oliusala[[#This Row],[magn]]/1000</f>
        <v>35.321409999999993</v>
      </c>
      <c r="K4988">
        <v>2013</v>
      </c>
      <c r="L4988" t="s">
        <v>18</v>
      </c>
      <c r="M4988" s="144" t="s">
        <v>59</v>
      </c>
    </row>
    <row r="4989" spans="1:15" x14ac:dyDescent="0.2">
      <c r="A4989" t="s">
        <v>68</v>
      </c>
      <c r="B4989" s="144" t="s">
        <v>150</v>
      </c>
      <c r="C4989">
        <v>680</v>
      </c>
      <c r="D4989" t="str">
        <f>VLOOKUP(Oliusala[[#This Row],[postnumer]],Sveitarfelog[#All],4,FALSE)</f>
        <v>Langanesbyggð</v>
      </c>
      <c r="E4989" t="str">
        <f>VLOOKUP(Oliusala[[#This Row],[postnumer]],Sveitarfelog[#All],5,FALSE)</f>
        <v>Norðurland eystra</v>
      </c>
      <c r="F4989" t="s">
        <v>29</v>
      </c>
      <c r="G4989" t="s">
        <v>24</v>
      </c>
      <c r="H4989" t="s">
        <v>60</v>
      </c>
      <c r="I4989" s="1">
        <v>287546</v>
      </c>
      <c r="J4989" s="2">
        <f>VLOOKUP(Oliusala[[#This Row],[tegund]],Tegundir!$B$2:$D$19,3,FALSE)*Oliusala[[#This Row],[magn]]/1000</f>
        <v>248.72729000000001</v>
      </c>
      <c r="K4989">
        <v>2013</v>
      </c>
      <c r="L4989" t="s">
        <v>19</v>
      </c>
      <c r="M4989" s="144" t="s">
        <v>59</v>
      </c>
      <c r="O4989" s="144" t="s">
        <v>1998</v>
      </c>
    </row>
    <row r="4990" spans="1:15" x14ac:dyDescent="0.2">
      <c r="A4990" t="s">
        <v>69</v>
      </c>
      <c r="B4990" s="144" t="s">
        <v>150</v>
      </c>
      <c r="C4990">
        <v>680</v>
      </c>
      <c r="D4990" t="str">
        <f>VLOOKUP(Oliusala[[#This Row],[postnumer]],Sveitarfelog[#All],4,FALSE)</f>
        <v>Langanesbyggð</v>
      </c>
      <c r="E4990" t="str">
        <f>VLOOKUP(Oliusala[[#This Row],[postnumer]],Sveitarfelog[#All],5,FALSE)</f>
        <v>Norðurland eystra</v>
      </c>
      <c r="F4990" t="s">
        <v>29</v>
      </c>
      <c r="G4990" t="s">
        <v>24</v>
      </c>
      <c r="H4990" t="s">
        <v>60</v>
      </c>
      <c r="I4990" s="1">
        <v>139102</v>
      </c>
      <c r="J4990" s="2">
        <f>VLOOKUP(Oliusala[[#This Row],[tegund]],Tegundir!$B$2:$D$19,3,FALSE)*Oliusala[[#This Row],[magn]]/1000</f>
        <v>120.32323</v>
      </c>
      <c r="K4990">
        <v>2013</v>
      </c>
      <c r="L4990" t="s">
        <v>19</v>
      </c>
      <c r="M4990" s="144" t="s">
        <v>59</v>
      </c>
      <c r="O4990" s="144" t="s">
        <v>1998</v>
      </c>
    </row>
    <row r="4991" spans="1:15" x14ac:dyDescent="0.2">
      <c r="A4991" t="s">
        <v>57</v>
      </c>
      <c r="B4991" s="144" t="s">
        <v>151</v>
      </c>
      <c r="C4991">
        <v>685</v>
      </c>
      <c r="D4991" t="str">
        <f>VLOOKUP(Oliusala[[#This Row],[postnumer]],Sveitarfelog[#All],4,FALSE)</f>
        <v>Langanesbyggð</v>
      </c>
      <c r="E4991" t="str">
        <f>VLOOKUP(Oliusala[[#This Row],[postnumer]],Sveitarfelog[#All],5,FALSE)</f>
        <v>Norðurland eystra</v>
      </c>
      <c r="F4991" t="s">
        <v>25</v>
      </c>
      <c r="G4991" t="s">
        <v>24</v>
      </c>
      <c r="H4991" t="s">
        <v>60</v>
      </c>
      <c r="I4991" s="1">
        <v>87010</v>
      </c>
      <c r="J4991" s="2">
        <f>VLOOKUP(Oliusala[[#This Row],[tegund]],Tegundir!$B$2:$D$19,3,FALSE)*Oliusala[[#This Row],[magn]]/1000</f>
        <v>75.263649999999998</v>
      </c>
      <c r="K4991">
        <v>2013</v>
      </c>
      <c r="L4991" t="s">
        <v>1955</v>
      </c>
      <c r="M4991" s="144" t="s">
        <v>59</v>
      </c>
    </row>
    <row r="4992" spans="1:15" x14ac:dyDescent="0.2">
      <c r="A4992" t="s">
        <v>57</v>
      </c>
      <c r="B4992" s="144" t="s">
        <v>150</v>
      </c>
      <c r="C4992">
        <v>680</v>
      </c>
      <c r="D4992" t="str">
        <f>VLOOKUP(Oliusala[[#This Row],[postnumer]],Sveitarfelog[#All],4,FALSE)</f>
        <v>Langanesbyggð</v>
      </c>
      <c r="E4992" t="str">
        <f>VLOOKUP(Oliusala[[#This Row],[postnumer]],Sveitarfelog[#All],5,FALSE)</f>
        <v>Norðurland eystra</v>
      </c>
      <c r="F4992" t="s">
        <v>24</v>
      </c>
      <c r="G4992" t="s">
        <v>24</v>
      </c>
      <c r="H4992" t="s">
        <v>58</v>
      </c>
      <c r="I4992" s="1">
        <v>24517</v>
      </c>
      <c r="J4992" s="2">
        <f>VLOOKUP(Oliusala[[#This Row],[tegund]],Tegundir!$B$2:$D$19,3,FALSE)*Oliusala[[#This Row],[magn]]/1000</f>
        <v>21.207204999999998</v>
      </c>
      <c r="K4992">
        <v>2013</v>
      </c>
      <c r="L4992" t="s">
        <v>18</v>
      </c>
      <c r="M4992" s="144" t="s">
        <v>59</v>
      </c>
    </row>
    <row r="4993" spans="1:15" x14ac:dyDescent="0.2">
      <c r="A4993" t="s">
        <v>57</v>
      </c>
      <c r="B4993" s="144" t="s">
        <v>150</v>
      </c>
      <c r="C4993">
        <v>680</v>
      </c>
      <c r="D4993" t="str">
        <f>VLOOKUP(Oliusala[[#This Row],[postnumer]],Sveitarfelog[#All],4,FALSE)</f>
        <v>Langanesbyggð</v>
      </c>
      <c r="E4993" t="str">
        <f>VLOOKUP(Oliusala[[#This Row],[postnumer]],Sveitarfelog[#All],5,FALSE)</f>
        <v>Norðurland eystra</v>
      </c>
      <c r="F4993" t="s">
        <v>29</v>
      </c>
      <c r="G4993" t="s">
        <v>24</v>
      </c>
      <c r="H4993" t="s">
        <v>60</v>
      </c>
      <c r="I4993" s="1">
        <v>93296</v>
      </c>
      <c r="J4993" s="2">
        <f>VLOOKUP(Oliusala[[#This Row],[tegund]],Tegundir!$B$2:$D$19,3,FALSE)*Oliusala[[#This Row],[magn]]/1000</f>
        <v>80.701039999999992</v>
      </c>
      <c r="K4993">
        <v>2013</v>
      </c>
      <c r="L4993" t="s">
        <v>19</v>
      </c>
      <c r="M4993" s="144" t="s">
        <v>59</v>
      </c>
      <c r="O4993" s="144" t="s">
        <v>1998</v>
      </c>
    </row>
    <row r="4994" spans="1:15" x14ac:dyDescent="0.2">
      <c r="A4994" t="s">
        <v>63</v>
      </c>
      <c r="B4994" s="144" t="s">
        <v>150</v>
      </c>
      <c r="C4994">
        <v>680</v>
      </c>
      <c r="D4994" t="str">
        <f>VLOOKUP(Oliusala[[#This Row],[postnumer]],Sveitarfelog[#All],4,FALSE)</f>
        <v>Langanesbyggð</v>
      </c>
      <c r="E4994" t="str">
        <f>VLOOKUP(Oliusala[[#This Row],[postnumer]],Sveitarfelog[#All],5,FALSE)</f>
        <v>Norðurland eystra</v>
      </c>
      <c r="F4994" t="s">
        <v>24</v>
      </c>
      <c r="G4994" t="s">
        <v>24</v>
      </c>
      <c r="H4994" t="s">
        <v>58</v>
      </c>
      <c r="I4994" s="1">
        <v>240436</v>
      </c>
      <c r="J4994" s="2">
        <f>VLOOKUP(Oliusala[[#This Row],[tegund]],Tegundir!$B$2:$D$19,3,FALSE)*Oliusala[[#This Row],[magn]]/1000</f>
        <v>207.97713999999999</v>
      </c>
      <c r="K4994">
        <v>2013</v>
      </c>
      <c r="L4994" t="s">
        <v>18</v>
      </c>
      <c r="M4994" s="144" t="s">
        <v>59</v>
      </c>
    </row>
    <row r="4995" spans="1:15" x14ac:dyDescent="0.2">
      <c r="A4995" t="s">
        <v>150</v>
      </c>
      <c r="B4995" s="144" t="s">
        <v>150</v>
      </c>
      <c r="C4995">
        <v>680</v>
      </c>
      <c r="D4995" t="str">
        <f>VLOOKUP(Oliusala[[#This Row],[postnumer]],Sveitarfelog[#All],4,FALSE)</f>
        <v>Langanesbyggð</v>
      </c>
      <c r="E4995" t="str">
        <f>VLOOKUP(Oliusala[[#This Row],[postnumer]],Sveitarfelog[#All],5,FALSE)</f>
        <v>Norðurland eystra</v>
      </c>
      <c r="F4995" t="s">
        <v>24</v>
      </c>
      <c r="G4995" t="s">
        <v>24</v>
      </c>
      <c r="H4995" t="s">
        <v>58</v>
      </c>
      <c r="I4995" s="1">
        <v>5649</v>
      </c>
      <c r="J4995" s="2">
        <f>VLOOKUP(Oliusala[[#This Row],[tegund]],Tegundir!$B$2:$D$19,3,FALSE)*Oliusala[[#This Row],[magn]]/1000</f>
        <v>4.8863850000000006</v>
      </c>
      <c r="K4995">
        <v>2013</v>
      </c>
      <c r="L4995" t="s">
        <v>18</v>
      </c>
      <c r="M4995" s="144" t="s">
        <v>59</v>
      </c>
    </row>
    <row r="4996" spans="1:15" x14ac:dyDescent="0.2">
      <c r="A4996" t="s">
        <v>150</v>
      </c>
      <c r="B4996" s="144" t="s">
        <v>150</v>
      </c>
      <c r="C4996">
        <v>680</v>
      </c>
      <c r="D4996" t="str">
        <f>VLOOKUP(Oliusala[[#This Row],[postnumer]],Sveitarfelog[#All],4,FALSE)</f>
        <v>Langanesbyggð</v>
      </c>
      <c r="E4996" t="str">
        <f>VLOOKUP(Oliusala[[#This Row],[postnumer]],Sveitarfelog[#All],5,FALSE)</f>
        <v>Norðurland eystra</v>
      </c>
      <c r="F4996" t="s">
        <v>24</v>
      </c>
      <c r="G4996" t="s">
        <v>24</v>
      </c>
      <c r="H4996" t="s">
        <v>60</v>
      </c>
      <c r="I4996" s="1">
        <v>0</v>
      </c>
      <c r="J4996" s="2">
        <f>VLOOKUP(Oliusala[[#This Row],[tegund]],Tegundir!$B$2:$D$19,3,FALSE)*Oliusala[[#This Row],[magn]]/1000</f>
        <v>0</v>
      </c>
      <c r="K4996">
        <v>2013</v>
      </c>
      <c r="L4996" t="s">
        <v>18</v>
      </c>
      <c r="M4996" s="144" t="s">
        <v>59</v>
      </c>
    </row>
    <row r="4997" spans="1:15" x14ac:dyDescent="0.2">
      <c r="A4997" t="s">
        <v>150</v>
      </c>
      <c r="B4997" s="144" t="s">
        <v>150</v>
      </c>
      <c r="C4997">
        <v>680</v>
      </c>
      <c r="D4997" t="str">
        <f>VLOOKUP(Oliusala[[#This Row],[postnumer]],Sveitarfelog[#All],4,FALSE)</f>
        <v>Langanesbyggð</v>
      </c>
      <c r="E4997" t="str">
        <f>VLOOKUP(Oliusala[[#This Row],[postnumer]],Sveitarfelog[#All],5,FALSE)</f>
        <v>Norðurland eystra</v>
      </c>
      <c r="F4997" t="s">
        <v>27</v>
      </c>
      <c r="G4997" t="s">
        <v>24</v>
      </c>
      <c r="H4997" t="s">
        <v>58</v>
      </c>
      <c r="I4997" s="1">
        <v>826690</v>
      </c>
      <c r="J4997" s="2">
        <f>VLOOKUP(Oliusala[[#This Row],[tegund]],Tegundir!$B$2:$D$19,3,FALSE)*Oliusala[[#This Row],[magn]]/1000</f>
        <v>715.08685000000003</v>
      </c>
      <c r="K4997">
        <v>2013</v>
      </c>
      <c r="L4997" t="s">
        <v>19</v>
      </c>
      <c r="M4997" s="144" t="s">
        <v>59</v>
      </c>
      <c r="O4997" s="144" t="s">
        <v>1998</v>
      </c>
    </row>
    <row r="4998" spans="1:15" x14ac:dyDescent="0.2">
      <c r="A4998" t="s">
        <v>150</v>
      </c>
      <c r="B4998" s="144" t="s">
        <v>150</v>
      </c>
      <c r="C4998">
        <v>680</v>
      </c>
      <c r="D4998" t="str">
        <f>VLOOKUP(Oliusala[[#This Row],[postnumer]],Sveitarfelog[#All],4,FALSE)</f>
        <v>Langanesbyggð</v>
      </c>
      <c r="E4998" t="str">
        <f>VLOOKUP(Oliusala[[#This Row],[postnumer]],Sveitarfelog[#All],5,FALSE)</f>
        <v>Norðurland eystra</v>
      </c>
      <c r="F4998" t="s">
        <v>30</v>
      </c>
      <c r="G4998" t="s">
        <v>24</v>
      </c>
      <c r="H4998" t="s">
        <v>58</v>
      </c>
      <c r="I4998" s="1">
        <v>81538</v>
      </c>
      <c r="J4998" s="2">
        <f>VLOOKUP(Oliusala[[#This Row],[tegund]],Tegundir!$B$2:$D$19,3,FALSE)*Oliusala[[#This Row],[magn]]/1000</f>
        <v>70.530369999999991</v>
      </c>
      <c r="K4998">
        <v>2013</v>
      </c>
      <c r="L4998" t="s">
        <v>19</v>
      </c>
      <c r="M4998" s="144" t="s">
        <v>59</v>
      </c>
      <c r="O4998" s="144" t="s">
        <v>1998</v>
      </c>
    </row>
    <row r="4999" spans="1:15" x14ac:dyDescent="0.2">
      <c r="A4999" t="s">
        <v>122</v>
      </c>
      <c r="B4999" s="144" t="s">
        <v>122</v>
      </c>
      <c r="C4999">
        <v>550</v>
      </c>
      <c r="D4999" t="str">
        <f>VLOOKUP(Oliusala[[#This Row],[postnumer]],Sveitarfelog[#All],4,FALSE)</f>
        <v>Skagafjörður</v>
      </c>
      <c r="E4999" t="str">
        <f>VLOOKUP(Oliusala[[#This Row],[postnumer]],Sveitarfelog[#All],5,FALSE)</f>
        <v>Norðurland vestra</v>
      </c>
      <c r="F4999" t="s">
        <v>24</v>
      </c>
      <c r="G4999" t="s">
        <v>24</v>
      </c>
      <c r="H4999" t="s">
        <v>58</v>
      </c>
      <c r="I4999" s="1">
        <v>256820</v>
      </c>
      <c r="J4999" s="2">
        <f>VLOOKUP(Oliusala[[#This Row],[tegund]],Tegundir!$B$2:$D$19,3,FALSE)*Oliusala[[#This Row],[magn]]/1000</f>
        <v>222.14929999999998</v>
      </c>
      <c r="K4999">
        <v>2013</v>
      </c>
      <c r="L4999" t="s">
        <v>1955</v>
      </c>
      <c r="M4999" s="144" t="s">
        <v>59</v>
      </c>
      <c r="N4999" s="144" t="s">
        <v>1939</v>
      </c>
    </row>
    <row r="5000" spans="1:15" x14ac:dyDescent="0.2">
      <c r="A5000" t="s">
        <v>122</v>
      </c>
      <c r="B5000" s="144" t="s">
        <v>122</v>
      </c>
      <c r="C5000">
        <v>550</v>
      </c>
      <c r="D5000" t="str">
        <f>VLOOKUP(Oliusala[[#This Row],[postnumer]],Sveitarfelog[#All],4,FALSE)</f>
        <v>Skagafjörður</v>
      </c>
      <c r="E5000" t="str">
        <f>VLOOKUP(Oliusala[[#This Row],[postnumer]],Sveitarfelog[#All],5,FALSE)</f>
        <v>Norðurland vestra</v>
      </c>
      <c r="F5000" t="s">
        <v>24</v>
      </c>
      <c r="G5000" t="s">
        <v>24</v>
      </c>
      <c r="H5000" t="s">
        <v>58</v>
      </c>
      <c r="I5000" s="1">
        <v>256820</v>
      </c>
      <c r="J5000" s="2">
        <f>VLOOKUP(Oliusala[[#This Row],[tegund]],Tegundir!$B$2:$D$19,3,FALSE)*Oliusala[[#This Row],[magn]]/1000</f>
        <v>222.14929999999998</v>
      </c>
      <c r="K5000">
        <v>2013</v>
      </c>
      <c r="L5000" t="s">
        <v>18</v>
      </c>
      <c r="M5000" s="144" t="s">
        <v>59</v>
      </c>
      <c r="N5000" s="144" t="s">
        <v>1939</v>
      </c>
    </row>
    <row r="5001" spans="1:15" x14ac:dyDescent="0.2">
      <c r="A5001" t="s">
        <v>57</v>
      </c>
      <c r="B5001" s="144" t="s">
        <v>151</v>
      </c>
      <c r="C5001">
        <v>685</v>
      </c>
      <c r="D5001" t="str">
        <f>VLOOKUP(Oliusala[[#This Row],[postnumer]],Sveitarfelog[#All],4,FALSE)</f>
        <v>Langanesbyggð</v>
      </c>
      <c r="E5001" t="str">
        <f>VLOOKUP(Oliusala[[#This Row],[postnumer]],Sveitarfelog[#All],5,FALSE)</f>
        <v>Norðurland eystra</v>
      </c>
      <c r="F5001" t="s">
        <v>24</v>
      </c>
      <c r="G5001" t="s">
        <v>24</v>
      </c>
      <c r="H5001" t="s">
        <v>58</v>
      </c>
      <c r="I5001" s="1">
        <v>3252</v>
      </c>
      <c r="J5001" s="2">
        <f>VLOOKUP(Oliusala[[#This Row],[tegund]],Tegundir!$B$2:$D$19,3,FALSE)*Oliusala[[#This Row],[magn]]/1000</f>
        <v>2.81298</v>
      </c>
      <c r="K5001">
        <v>2013</v>
      </c>
      <c r="L5001" t="s">
        <v>18</v>
      </c>
      <c r="M5001" s="144" t="s">
        <v>59</v>
      </c>
    </row>
    <row r="5002" spans="1:15" x14ac:dyDescent="0.2">
      <c r="A5002" t="s">
        <v>57</v>
      </c>
      <c r="B5002" s="144" t="s">
        <v>151</v>
      </c>
      <c r="C5002">
        <v>685</v>
      </c>
      <c r="D5002" t="str">
        <f>VLOOKUP(Oliusala[[#This Row],[postnumer]],Sveitarfelog[#All],4,FALSE)</f>
        <v>Langanesbyggð</v>
      </c>
      <c r="E5002" t="str">
        <f>VLOOKUP(Oliusala[[#This Row],[postnumer]],Sveitarfelog[#All],5,FALSE)</f>
        <v>Norðurland eystra</v>
      </c>
      <c r="F5002" t="s">
        <v>24</v>
      </c>
      <c r="G5002" t="s">
        <v>24</v>
      </c>
      <c r="H5002" t="s">
        <v>60</v>
      </c>
      <c r="I5002" s="1">
        <v>400</v>
      </c>
      <c r="J5002" s="2">
        <f>VLOOKUP(Oliusala[[#This Row],[tegund]],Tegundir!$B$2:$D$19,3,FALSE)*Oliusala[[#This Row],[magn]]/1000</f>
        <v>0.34599999999999997</v>
      </c>
      <c r="K5002">
        <v>2013</v>
      </c>
      <c r="L5002" t="s">
        <v>18</v>
      </c>
      <c r="M5002" s="144" t="s">
        <v>59</v>
      </c>
    </row>
    <row r="5003" spans="1:15" x14ac:dyDescent="0.2">
      <c r="A5003" t="s">
        <v>57</v>
      </c>
      <c r="B5003" s="144" t="s">
        <v>151</v>
      </c>
      <c r="C5003">
        <v>685</v>
      </c>
      <c r="D5003" t="str">
        <f>VLOOKUP(Oliusala[[#This Row],[postnumer]],Sveitarfelog[#All],4,FALSE)</f>
        <v>Langanesbyggð</v>
      </c>
      <c r="E5003" t="str">
        <f>VLOOKUP(Oliusala[[#This Row],[postnumer]],Sveitarfelog[#All],5,FALSE)</f>
        <v>Norðurland eystra</v>
      </c>
      <c r="F5003" t="s">
        <v>30</v>
      </c>
      <c r="G5003" t="s">
        <v>24</v>
      </c>
      <c r="H5003" t="s">
        <v>60</v>
      </c>
      <c r="I5003" s="1">
        <v>45174</v>
      </c>
      <c r="J5003" s="2">
        <f>VLOOKUP(Oliusala[[#This Row],[tegund]],Tegundir!$B$2:$D$19,3,FALSE)*Oliusala[[#This Row],[magn]]/1000</f>
        <v>39.075510000000001</v>
      </c>
      <c r="K5003">
        <v>2013</v>
      </c>
      <c r="L5003" t="s">
        <v>19</v>
      </c>
      <c r="M5003" s="144" t="s">
        <v>59</v>
      </c>
      <c r="O5003" s="144" t="s">
        <v>1998</v>
      </c>
    </row>
    <row r="5004" spans="1:15" x14ac:dyDescent="0.2">
      <c r="A5004" t="s">
        <v>63</v>
      </c>
      <c r="B5004" s="144" t="s">
        <v>151</v>
      </c>
      <c r="C5004">
        <v>685</v>
      </c>
      <c r="D5004" t="str">
        <f>VLOOKUP(Oliusala[[#This Row],[postnumer]],Sveitarfelog[#All],4,FALSE)</f>
        <v>Langanesbyggð</v>
      </c>
      <c r="E5004" t="str">
        <f>VLOOKUP(Oliusala[[#This Row],[postnumer]],Sveitarfelog[#All],5,FALSE)</f>
        <v>Norðurland eystra</v>
      </c>
      <c r="F5004" t="s">
        <v>24</v>
      </c>
      <c r="G5004" t="s">
        <v>24</v>
      </c>
      <c r="H5004" t="s">
        <v>58</v>
      </c>
      <c r="I5004" s="1">
        <v>36091</v>
      </c>
      <c r="J5004" s="2">
        <f>VLOOKUP(Oliusala[[#This Row],[tegund]],Tegundir!$B$2:$D$19,3,FALSE)*Oliusala[[#This Row],[magn]]/1000</f>
        <v>31.218715</v>
      </c>
      <c r="K5004">
        <v>2013</v>
      </c>
      <c r="L5004" t="s">
        <v>18</v>
      </c>
      <c r="M5004" s="144" t="s">
        <v>59</v>
      </c>
    </row>
    <row r="5005" spans="1:15" x14ac:dyDescent="0.2">
      <c r="A5005" t="s">
        <v>63</v>
      </c>
      <c r="B5005" s="144" t="s">
        <v>97</v>
      </c>
      <c r="C5005">
        <v>690</v>
      </c>
      <c r="D5005" t="str">
        <f>VLOOKUP(Oliusala[[#This Row],[postnumer]],Sveitarfelog[#All],4,FALSE)</f>
        <v>Vopnafjarðarhreppur</v>
      </c>
      <c r="E5005" t="str">
        <f>VLOOKUP(Oliusala[[#This Row],[postnumer]],Sveitarfelog[#All],5,FALSE)</f>
        <v>Austurland</v>
      </c>
      <c r="F5005" t="s">
        <v>25</v>
      </c>
      <c r="G5005" t="s">
        <v>24</v>
      </c>
      <c r="H5005" t="s">
        <v>58</v>
      </c>
      <c r="I5005" s="1">
        <v>41287</v>
      </c>
      <c r="J5005" s="2">
        <f>VLOOKUP(Oliusala[[#This Row],[tegund]],Tegundir!$B$2:$D$19,3,FALSE)*Oliusala[[#This Row],[magn]]/1000</f>
        <v>35.713254999999997</v>
      </c>
      <c r="K5005">
        <v>2013</v>
      </c>
      <c r="L5005" t="s">
        <v>19</v>
      </c>
      <c r="M5005" s="144" t="s">
        <v>59</v>
      </c>
      <c r="O5005" s="144" t="s">
        <v>1997</v>
      </c>
    </row>
    <row r="5006" spans="1:15" x14ac:dyDescent="0.2">
      <c r="A5006" t="s">
        <v>69</v>
      </c>
      <c r="B5006" s="144" t="s">
        <v>97</v>
      </c>
      <c r="C5006">
        <v>690</v>
      </c>
      <c r="D5006" t="str">
        <f>VLOOKUP(Oliusala[[#This Row],[postnumer]],Sveitarfelog[#All],4,FALSE)</f>
        <v>Vopnafjarðarhreppur</v>
      </c>
      <c r="E5006" t="str">
        <f>VLOOKUP(Oliusala[[#This Row],[postnumer]],Sveitarfelog[#All],5,FALSE)</f>
        <v>Austurland</v>
      </c>
      <c r="F5006" t="s">
        <v>25</v>
      </c>
      <c r="G5006" t="s">
        <v>24</v>
      </c>
      <c r="H5006" t="s">
        <v>60</v>
      </c>
      <c r="I5006" s="1">
        <v>76309</v>
      </c>
      <c r="J5006" s="2">
        <f>VLOOKUP(Oliusala[[#This Row],[tegund]],Tegundir!$B$2:$D$19,3,FALSE)*Oliusala[[#This Row],[magn]]/1000</f>
        <v>66.00728500000001</v>
      </c>
      <c r="K5006">
        <v>2013</v>
      </c>
      <c r="L5006" t="s">
        <v>19</v>
      </c>
      <c r="M5006" s="144" t="s">
        <v>59</v>
      </c>
      <c r="O5006" s="144" t="s">
        <v>1997</v>
      </c>
    </row>
    <row r="5007" spans="1:15" x14ac:dyDescent="0.2">
      <c r="A5007" t="s">
        <v>57</v>
      </c>
      <c r="B5007" s="144" t="s">
        <v>97</v>
      </c>
      <c r="C5007">
        <v>690</v>
      </c>
      <c r="D5007" t="str">
        <f>VLOOKUP(Oliusala[[#This Row],[postnumer]],Sveitarfelog[#All],4,FALSE)</f>
        <v>Vopnafjarðarhreppur</v>
      </c>
      <c r="E5007" t="str">
        <f>VLOOKUP(Oliusala[[#This Row],[postnumer]],Sveitarfelog[#All],5,FALSE)</f>
        <v>Austurland</v>
      </c>
      <c r="F5007" t="s">
        <v>25</v>
      </c>
      <c r="G5007" t="s">
        <v>24</v>
      </c>
      <c r="H5007" t="s">
        <v>58</v>
      </c>
      <c r="I5007" s="1">
        <v>5496</v>
      </c>
      <c r="J5007" s="2">
        <f>VLOOKUP(Oliusala[[#This Row],[tegund]],Tegundir!$B$2:$D$19,3,FALSE)*Oliusala[[#This Row],[magn]]/1000</f>
        <v>4.7540399999999998</v>
      </c>
      <c r="K5007">
        <v>2013</v>
      </c>
      <c r="L5007" t="s">
        <v>19</v>
      </c>
      <c r="M5007" s="144" t="s">
        <v>59</v>
      </c>
      <c r="O5007" s="144" t="s">
        <v>1997</v>
      </c>
    </row>
    <row r="5008" spans="1:15" x14ac:dyDescent="0.2">
      <c r="A5008" t="s">
        <v>97</v>
      </c>
      <c r="B5008" s="144" t="s">
        <v>97</v>
      </c>
      <c r="C5008">
        <v>690</v>
      </c>
      <c r="D5008" t="str">
        <f>VLOOKUP(Oliusala[[#This Row],[postnumer]],Sveitarfelog[#All],4,FALSE)</f>
        <v>Vopnafjarðarhreppur</v>
      </c>
      <c r="E5008" t="str">
        <f>VLOOKUP(Oliusala[[#This Row],[postnumer]],Sveitarfelog[#All],5,FALSE)</f>
        <v>Austurland</v>
      </c>
      <c r="F5008" t="s">
        <v>25</v>
      </c>
      <c r="G5008" t="s">
        <v>24</v>
      </c>
      <c r="H5008" t="s">
        <v>58</v>
      </c>
      <c r="I5008" s="1">
        <v>247674</v>
      </c>
      <c r="J5008" s="2">
        <f>VLOOKUP(Oliusala[[#This Row],[tegund]],Tegundir!$B$2:$D$19,3,FALSE)*Oliusala[[#This Row],[magn]]/1000</f>
        <v>214.23801</v>
      </c>
      <c r="K5008">
        <v>2013</v>
      </c>
      <c r="L5008" t="s">
        <v>1955</v>
      </c>
      <c r="M5008" s="144" t="s">
        <v>59</v>
      </c>
    </row>
    <row r="5009" spans="1:15" x14ac:dyDescent="0.2">
      <c r="A5009" t="s">
        <v>97</v>
      </c>
      <c r="B5009" s="144" t="s">
        <v>97</v>
      </c>
      <c r="C5009">
        <v>690</v>
      </c>
      <c r="D5009" t="str">
        <f>VLOOKUP(Oliusala[[#This Row],[postnumer]],Sveitarfelog[#All],4,FALSE)</f>
        <v>Vopnafjarðarhreppur</v>
      </c>
      <c r="E5009" t="str">
        <f>VLOOKUP(Oliusala[[#This Row],[postnumer]],Sveitarfelog[#All],5,FALSE)</f>
        <v>Austurland</v>
      </c>
      <c r="F5009" t="s">
        <v>27</v>
      </c>
      <c r="G5009" t="s">
        <v>24</v>
      </c>
      <c r="H5009" t="s">
        <v>58</v>
      </c>
      <c r="I5009" s="1">
        <v>5203550</v>
      </c>
      <c r="J5009" s="2">
        <f>VLOOKUP(Oliusala[[#This Row],[tegund]],Tegundir!$B$2:$D$19,3,FALSE)*Oliusala[[#This Row],[magn]]/1000</f>
        <v>4501.0707499999999</v>
      </c>
      <c r="K5009">
        <v>2013</v>
      </c>
      <c r="L5009" t="s">
        <v>19</v>
      </c>
      <c r="M5009" s="144" t="s">
        <v>59</v>
      </c>
      <c r="O5009" s="144" t="s">
        <v>1998</v>
      </c>
    </row>
    <row r="5010" spans="1:15" x14ac:dyDescent="0.2">
      <c r="A5010" t="s">
        <v>97</v>
      </c>
      <c r="B5010" s="144" t="s">
        <v>97</v>
      </c>
      <c r="C5010">
        <v>690</v>
      </c>
      <c r="D5010" t="str">
        <f>VLOOKUP(Oliusala[[#This Row],[postnumer]],Sveitarfelog[#All],4,FALSE)</f>
        <v>Vopnafjarðarhreppur</v>
      </c>
      <c r="E5010" t="str">
        <f>VLOOKUP(Oliusala[[#This Row],[postnumer]],Sveitarfelog[#All],5,FALSE)</f>
        <v>Austurland</v>
      </c>
      <c r="F5010" t="s">
        <v>24</v>
      </c>
      <c r="G5010" t="s">
        <v>24</v>
      </c>
      <c r="H5010" t="s">
        <v>58</v>
      </c>
      <c r="I5010" s="1">
        <v>365</v>
      </c>
      <c r="J5010" s="2">
        <f>VLOOKUP(Oliusala[[#This Row],[tegund]],Tegundir!$B$2:$D$19,3,FALSE)*Oliusala[[#This Row],[magn]]/1000</f>
        <v>0.31572500000000003</v>
      </c>
      <c r="K5010">
        <v>2013</v>
      </c>
      <c r="L5010" t="s">
        <v>18</v>
      </c>
      <c r="M5010" s="144" t="s">
        <v>59</v>
      </c>
    </row>
    <row r="5011" spans="1:15" x14ac:dyDescent="0.2">
      <c r="A5011" t="s">
        <v>97</v>
      </c>
      <c r="B5011" s="144" t="s">
        <v>97</v>
      </c>
      <c r="C5011">
        <v>690</v>
      </c>
      <c r="D5011" t="str">
        <f>VLOOKUP(Oliusala[[#This Row],[postnumer]],Sveitarfelog[#All],4,FALSE)</f>
        <v>Vopnafjarðarhreppur</v>
      </c>
      <c r="E5011" t="str">
        <f>VLOOKUP(Oliusala[[#This Row],[postnumer]],Sveitarfelog[#All],5,FALSE)</f>
        <v>Austurland</v>
      </c>
      <c r="F5011" t="s">
        <v>29</v>
      </c>
      <c r="G5011" t="s">
        <v>24</v>
      </c>
      <c r="H5011" t="s">
        <v>58</v>
      </c>
      <c r="I5011" s="1">
        <v>45045</v>
      </c>
      <c r="J5011" s="2">
        <f>VLOOKUP(Oliusala[[#This Row],[tegund]],Tegundir!$B$2:$D$19,3,FALSE)*Oliusala[[#This Row],[magn]]/1000</f>
        <v>38.963925000000003</v>
      </c>
      <c r="K5011">
        <v>2013</v>
      </c>
      <c r="L5011" t="s">
        <v>1955</v>
      </c>
      <c r="M5011" s="144" t="s">
        <v>59</v>
      </c>
    </row>
    <row r="5012" spans="1:15" x14ac:dyDescent="0.2">
      <c r="A5012" t="s">
        <v>97</v>
      </c>
      <c r="B5012" s="144" t="s">
        <v>97</v>
      </c>
      <c r="C5012">
        <v>690</v>
      </c>
      <c r="D5012" t="str">
        <f>VLOOKUP(Oliusala[[#This Row],[postnumer]],Sveitarfelog[#All],4,FALSE)</f>
        <v>Vopnafjarðarhreppur</v>
      </c>
      <c r="E5012" t="str">
        <f>VLOOKUP(Oliusala[[#This Row],[postnumer]],Sveitarfelog[#All],5,FALSE)</f>
        <v>Austurland</v>
      </c>
      <c r="F5012" t="s">
        <v>30</v>
      </c>
      <c r="G5012" t="s">
        <v>24</v>
      </c>
      <c r="H5012" t="s">
        <v>58</v>
      </c>
      <c r="I5012" s="1">
        <v>175975</v>
      </c>
      <c r="J5012" s="2">
        <f>VLOOKUP(Oliusala[[#This Row],[tegund]],Tegundir!$B$2:$D$19,3,FALSE)*Oliusala[[#This Row],[magn]]/1000</f>
        <v>152.21837500000001</v>
      </c>
      <c r="K5012">
        <v>2013</v>
      </c>
      <c r="L5012" t="s">
        <v>1955</v>
      </c>
      <c r="M5012" s="144" t="s">
        <v>59</v>
      </c>
    </row>
    <row r="5013" spans="1:15" x14ac:dyDescent="0.2">
      <c r="A5013" t="s">
        <v>97</v>
      </c>
      <c r="B5013" s="144" t="s">
        <v>97</v>
      </c>
      <c r="C5013">
        <v>690</v>
      </c>
      <c r="D5013" t="str">
        <f>VLOOKUP(Oliusala[[#This Row],[postnumer]],Sveitarfelog[#All],4,FALSE)</f>
        <v>Vopnafjarðarhreppur</v>
      </c>
      <c r="E5013" t="str">
        <f>VLOOKUP(Oliusala[[#This Row],[postnumer]],Sveitarfelog[#All],5,FALSE)</f>
        <v>Austurland</v>
      </c>
      <c r="F5013" t="s">
        <v>30</v>
      </c>
      <c r="G5013" t="s">
        <v>24</v>
      </c>
      <c r="H5013" t="s">
        <v>61</v>
      </c>
      <c r="I5013" s="1">
        <v>22967</v>
      </c>
      <c r="J5013" s="2">
        <f>VLOOKUP(Oliusala[[#This Row],[tegund]],Tegundir!$B$2:$D$19,3,FALSE)*Oliusala[[#This Row],[magn]]/1000</f>
        <v>19.866454999999998</v>
      </c>
      <c r="K5013">
        <v>2013</v>
      </c>
      <c r="L5013" t="s">
        <v>1955</v>
      </c>
      <c r="M5013" s="144" t="s">
        <v>62</v>
      </c>
    </row>
    <row r="5014" spans="1:15" x14ac:dyDescent="0.2">
      <c r="A5014" t="s">
        <v>69</v>
      </c>
      <c r="B5014" s="144" t="s">
        <v>97</v>
      </c>
      <c r="C5014">
        <v>690</v>
      </c>
      <c r="D5014" t="str">
        <f>VLOOKUP(Oliusala[[#This Row],[postnumer]],Sveitarfelog[#All],4,FALSE)</f>
        <v>Vopnafjarðarhreppur</v>
      </c>
      <c r="E5014" t="str">
        <f>VLOOKUP(Oliusala[[#This Row],[postnumer]],Sveitarfelog[#All],5,FALSE)</f>
        <v>Austurland</v>
      </c>
      <c r="F5014" t="s">
        <v>24</v>
      </c>
      <c r="G5014" t="s">
        <v>24</v>
      </c>
      <c r="H5014" t="s">
        <v>60</v>
      </c>
      <c r="I5014" s="1">
        <v>42211</v>
      </c>
      <c r="J5014" s="2">
        <f>VLOOKUP(Oliusala[[#This Row],[tegund]],Tegundir!$B$2:$D$19,3,FALSE)*Oliusala[[#This Row],[magn]]/1000</f>
        <v>36.512515</v>
      </c>
      <c r="K5014">
        <v>2013</v>
      </c>
      <c r="L5014" t="s">
        <v>18</v>
      </c>
      <c r="M5014" s="144" t="s">
        <v>59</v>
      </c>
    </row>
    <row r="5015" spans="1:15" x14ac:dyDescent="0.2">
      <c r="A5015" t="s">
        <v>57</v>
      </c>
      <c r="B5015" s="144" t="s">
        <v>97</v>
      </c>
      <c r="C5015">
        <v>690</v>
      </c>
      <c r="D5015" t="str">
        <f>VLOOKUP(Oliusala[[#This Row],[postnumer]],Sveitarfelog[#All],4,FALSE)</f>
        <v>Vopnafjarðarhreppur</v>
      </c>
      <c r="E5015" t="str">
        <f>VLOOKUP(Oliusala[[#This Row],[postnumer]],Sveitarfelog[#All],5,FALSE)</f>
        <v>Austurland</v>
      </c>
      <c r="F5015" t="s">
        <v>24</v>
      </c>
      <c r="G5015" t="s">
        <v>24</v>
      </c>
      <c r="H5015" t="s">
        <v>58</v>
      </c>
      <c r="I5015" s="1">
        <v>28874</v>
      </c>
      <c r="J5015" s="2">
        <f>VLOOKUP(Oliusala[[#This Row],[tegund]],Tegundir!$B$2:$D$19,3,FALSE)*Oliusala[[#This Row],[magn]]/1000</f>
        <v>24.976009999999999</v>
      </c>
      <c r="K5015">
        <v>2013</v>
      </c>
      <c r="L5015" t="s">
        <v>18</v>
      </c>
      <c r="M5015" s="144" t="s">
        <v>59</v>
      </c>
    </row>
    <row r="5016" spans="1:15" x14ac:dyDescent="0.2">
      <c r="A5016" t="s">
        <v>63</v>
      </c>
      <c r="B5016" s="144" t="s">
        <v>97</v>
      </c>
      <c r="C5016">
        <v>690</v>
      </c>
      <c r="D5016" t="str">
        <f>VLOOKUP(Oliusala[[#This Row],[postnumer]],Sveitarfelog[#All],4,FALSE)</f>
        <v>Vopnafjarðarhreppur</v>
      </c>
      <c r="E5016" t="str">
        <f>VLOOKUP(Oliusala[[#This Row],[postnumer]],Sveitarfelog[#All],5,FALSE)</f>
        <v>Austurland</v>
      </c>
      <c r="F5016" t="s">
        <v>24</v>
      </c>
      <c r="G5016" t="s">
        <v>24</v>
      </c>
      <c r="H5016" t="s">
        <v>58</v>
      </c>
      <c r="I5016" s="1">
        <v>294785</v>
      </c>
      <c r="J5016" s="2">
        <f>VLOOKUP(Oliusala[[#This Row],[tegund]],Tegundir!$B$2:$D$19,3,FALSE)*Oliusala[[#This Row],[magn]]/1000</f>
        <v>254.989025</v>
      </c>
      <c r="K5016">
        <v>2013</v>
      </c>
      <c r="L5016" t="s">
        <v>18</v>
      </c>
      <c r="M5016" s="144" t="s">
        <v>59</v>
      </c>
    </row>
    <row r="5017" spans="1:15" x14ac:dyDescent="0.2">
      <c r="A5017" t="s">
        <v>97</v>
      </c>
      <c r="B5017" s="144" t="s">
        <v>97</v>
      </c>
      <c r="C5017">
        <v>690</v>
      </c>
      <c r="D5017" t="str">
        <f>VLOOKUP(Oliusala[[#This Row],[postnumer]],Sveitarfelog[#All],4,FALSE)</f>
        <v>Vopnafjarðarhreppur</v>
      </c>
      <c r="E5017" t="str">
        <f>VLOOKUP(Oliusala[[#This Row],[postnumer]],Sveitarfelog[#All],5,FALSE)</f>
        <v>Austurland</v>
      </c>
      <c r="F5017" t="s">
        <v>24</v>
      </c>
      <c r="G5017" t="s">
        <v>24</v>
      </c>
      <c r="H5017" t="s">
        <v>60</v>
      </c>
      <c r="I5017" s="1">
        <v>0</v>
      </c>
      <c r="J5017" s="2">
        <f>VLOOKUP(Oliusala[[#This Row],[tegund]],Tegundir!$B$2:$D$19,3,FALSE)*Oliusala[[#This Row],[magn]]/1000</f>
        <v>0</v>
      </c>
      <c r="K5017">
        <v>2013</v>
      </c>
      <c r="L5017" t="s">
        <v>18</v>
      </c>
      <c r="M5017" s="144" t="s">
        <v>59</v>
      </c>
    </row>
    <row r="5018" spans="1:15" x14ac:dyDescent="0.2">
      <c r="A5018" t="s">
        <v>63</v>
      </c>
      <c r="B5018" s="144" t="s">
        <v>152</v>
      </c>
      <c r="C5018">
        <v>700</v>
      </c>
      <c r="D5018" t="str">
        <f>VLOOKUP(Oliusala[[#This Row],[postnumer]],Sveitarfelog[#All],4,FALSE)</f>
        <v>Fljótsdalshreppur,Múlaþing</v>
      </c>
      <c r="E5018" t="str">
        <f>VLOOKUP(Oliusala[[#This Row],[postnumer]],Sveitarfelog[#All],5,FALSE)</f>
        <v>Austurland</v>
      </c>
      <c r="F5018" t="s">
        <v>25</v>
      </c>
      <c r="G5018" t="s">
        <v>24</v>
      </c>
      <c r="H5018" t="s">
        <v>58</v>
      </c>
      <c r="I5018" s="1">
        <v>161661</v>
      </c>
      <c r="J5018" s="2">
        <f>VLOOKUP(Oliusala[[#This Row],[tegund]],Tegundir!$B$2:$D$19,3,FALSE)*Oliusala[[#This Row],[magn]]/1000</f>
        <v>139.83676499999999</v>
      </c>
      <c r="K5018">
        <v>2013</v>
      </c>
      <c r="L5018" t="s">
        <v>1955</v>
      </c>
      <c r="M5018" s="144" t="s">
        <v>59</v>
      </c>
    </row>
    <row r="5019" spans="1:15" x14ac:dyDescent="0.2">
      <c r="A5019" t="s">
        <v>63</v>
      </c>
      <c r="B5019" s="144" t="s">
        <v>152</v>
      </c>
      <c r="C5019">
        <v>700</v>
      </c>
      <c r="D5019" t="str">
        <f>VLOOKUP(Oliusala[[#This Row],[postnumer]],Sveitarfelog[#All],4,FALSE)</f>
        <v>Fljótsdalshreppur,Múlaþing</v>
      </c>
      <c r="E5019" t="str">
        <f>VLOOKUP(Oliusala[[#This Row],[postnumer]],Sveitarfelog[#All],5,FALSE)</f>
        <v>Austurland</v>
      </c>
      <c r="F5019" t="s">
        <v>25</v>
      </c>
      <c r="G5019" t="s">
        <v>24</v>
      </c>
      <c r="H5019" t="s">
        <v>58</v>
      </c>
      <c r="I5019" s="1">
        <v>5173</v>
      </c>
      <c r="J5019" s="2">
        <f>VLOOKUP(Oliusala[[#This Row],[tegund]],Tegundir!$B$2:$D$19,3,FALSE)*Oliusala[[#This Row],[magn]]/1000</f>
        <v>4.4746449999999998</v>
      </c>
      <c r="K5019">
        <v>2013</v>
      </c>
      <c r="L5019" t="s">
        <v>1955</v>
      </c>
      <c r="M5019" s="144" t="s">
        <v>59</v>
      </c>
    </row>
    <row r="5020" spans="1:15" x14ac:dyDescent="0.2">
      <c r="A5020" t="s">
        <v>69</v>
      </c>
      <c r="B5020" s="144" t="s">
        <v>152</v>
      </c>
      <c r="C5020">
        <v>700</v>
      </c>
      <c r="D5020" t="str">
        <f>VLOOKUP(Oliusala[[#This Row],[postnumer]],Sveitarfelog[#All],4,FALSE)</f>
        <v>Fljótsdalshreppur,Múlaþing</v>
      </c>
      <c r="E5020" t="str">
        <f>VLOOKUP(Oliusala[[#This Row],[postnumer]],Sveitarfelog[#All],5,FALSE)</f>
        <v>Austurland</v>
      </c>
      <c r="F5020" t="s">
        <v>25</v>
      </c>
      <c r="G5020" t="s">
        <v>24</v>
      </c>
      <c r="H5020" t="s">
        <v>60</v>
      </c>
      <c r="I5020" s="1">
        <v>105159</v>
      </c>
      <c r="J5020" s="2">
        <f>VLOOKUP(Oliusala[[#This Row],[tegund]],Tegundir!$B$2:$D$19,3,FALSE)*Oliusala[[#This Row],[magn]]/1000</f>
        <v>90.962535000000003</v>
      </c>
      <c r="K5020">
        <v>2013</v>
      </c>
      <c r="L5020" t="s">
        <v>1955</v>
      </c>
      <c r="M5020" s="144" t="s">
        <v>59</v>
      </c>
    </row>
    <row r="5021" spans="1:15" x14ac:dyDescent="0.2">
      <c r="A5021" t="s">
        <v>66</v>
      </c>
      <c r="B5021" s="144" t="s">
        <v>152</v>
      </c>
      <c r="C5021">
        <v>700</v>
      </c>
      <c r="D5021" t="str">
        <f>VLOOKUP(Oliusala[[#This Row],[postnumer]],Sveitarfelog[#All],4,FALSE)</f>
        <v>Fljótsdalshreppur,Múlaþing</v>
      </c>
      <c r="E5021" t="str">
        <f>VLOOKUP(Oliusala[[#This Row],[postnumer]],Sveitarfelog[#All],5,FALSE)</f>
        <v>Austurland</v>
      </c>
      <c r="F5021" t="s">
        <v>25</v>
      </c>
      <c r="G5021" t="s">
        <v>24</v>
      </c>
      <c r="H5021" t="s">
        <v>60</v>
      </c>
      <c r="I5021" s="1">
        <v>74852</v>
      </c>
      <c r="J5021" s="2">
        <f>VLOOKUP(Oliusala[[#This Row],[tegund]],Tegundir!$B$2:$D$19,3,FALSE)*Oliusala[[#This Row],[magn]]/1000</f>
        <v>64.746979999999994</v>
      </c>
      <c r="K5021">
        <v>2013</v>
      </c>
      <c r="L5021" t="s">
        <v>1955</v>
      </c>
      <c r="M5021" s="144" t="s">
        <v>59</v>
      </c>
    </row>
    <row r="5022" spans="1:15" x14ac:dyDescent="0.2">
      <c r="A5022" t="s">
        <v>57</v>
      </c>
      <c r="B5022" s="144" t="s">
        <v>152</v>
      </c>
      <c r="C5022">
        <v>700</v>
      </c>
      <c r="D5022" t="str">
        <f>VLOOKUP(Oliusala[[#This Row],[postnumer]],Sveitarfelog[#All],4,FALSE)</f>
        <v>Fljótsdalshreppur,Múlaþing</v>
      </c>
      <c r="E5022" t="str">
        <f>VLOOKUP(Oliusala[[#This Row],[postnumer]],Sveitarfelog[#All],5,FALSE)</f>
        <v>Austurland</v>
      </c>
      <c r="F5022" t="s">
        <v>25</v>
      </c>
      <c r="G5022" t="s">
        <v>24</v>
      </c>
      <c r="H5022" t="s">
        <v>58</v>
      </c>
      <c r="I5022" s="1">
        <v>9014</v>
      </c>
      <c r="J5022" s="2">
        <f>VLOOKUP(Oliusala[[#This Row],[tegund]],Tegundir!$B$2:$D$19,3,FALSE)*Oliusala[[#This Row],[magn]]/1000</f>
        <v>7.79711</v>
      </c>
      <c r="K5022">
        <v>2013</v>
      </c>
      <c r="L5022" t="s">
        <v>1955</v>
      </c>
      <c r="M5022" s="144" t="s">
        <v>59</v>
      </c>
    </row>
    <row r="5023" spans="1:15" x14ac:dyDescent="0.2">
      <c r="A5023" t="s">
        <v>57</v>
      </c>
      <c r="B5023" s="144" t="s">
        <v>152</v>
      </c>
      <c r="C5023">
        <v>700</v>
      </c>
      <c r="D5023" t="str">
        <f>VLOOKUP(Oliusala[[#This Row],[postnumer]],Sveitarfelog[#All],4,FALSE)</f>
        <v>Fljótsdalshreppur,Múlaþing</v>
      </c>
      <c r="E5023" t="str">
        <f>VLOOKUP(Oliusala[[#This Row],[postnumer]],Sveitarfelog[#All],5,FALSE)</f>
        <v>Austurland</v>
      </c>
      <c r="F5023" t="s">
        <v>25</v>
      </c>
      <c r="G5023" t="s">
        <v>24</v>
      </c>
      <c r="H5023" t="s">
        <v>60</v>
      </c>
      <c r="I5023" s="1">
        <v>334782</v>
      </c>
      <c r="J5023" s="2">
        <f>VLOOKUP(Oliusala[[#This Row],[tegund]],Tegundir!$B$2:$D$19,3,FALSE)*Oliusala[[#This Row],[magn]]/1000</f>
        <v>289.58643000000001</v>
      </c>
      <c r="K5023">
        <v>2013</v>
      </c>
      <c r="L5023" t="s">
        <v>1955</v>
      </c>
      <c r="M5023" s="144" t="s">
        <v>59</v>
      </c>
    </row>
    <row r="5024" spans="1:15" x14ac:dyDescent="0.2">
      <c r="A5024" t="s">
        <v>68</v>
      </c>
      <c r="B5024" s="144" t="s">
        <v>152</v>
      </c>
      <c r="C5024">
        <v>700</v>
      </c>
      <c r="D5024" t="str">
        <f>VLOOKUP(Oliusala[[#This Row],[postnumer]],Sveitarfelog[#All],4,FALSE)</f>
        <v>Fljótsdalshreppur,Múlaþing</v>
      </c>
      <c r="E5024" t="str">
        <f>VLOOKUP(Oliusala[[#This Row],[postnumer]],Sveitarfelog[#All],5,FALSE)</f>
        <v>Austurland</v>
      </c>
      <c r="F5024" t="s">
        <v>24</v>
      </c>
      <c r="G5024" t="s">
        <v>24</v>
      </c>
      <c r="H5024" t="s">
        <v>60</v>
      </c>
      <c r="I5024" s="1">
        <v>3012</v>
      </c>
      <c r="J5024" s="2">
        <f>VLOOKUP(Oliusala[[#This Row],[tegund]],Tegundir!$B$2:$D$19,3,FALSE)*Oliusala[[#This Row],[magn]]/1000</f>
        <v>2.6053800000000003</v>
      </c>
      <c r="K5024">
        <v>2013</v>
      </c>
      <c r="L5024" t="s">
        <v>18</v>
      </c>
      <c r="M5024" s="144" t="s">
        <v>59</v>
      </c>
    </row>
    <row r="5025" spans="1:15" x14ac:dyDescent="0.2">
      <c r="A5025" t="s">
        <v>69</v>
      </c>
      <c r="B5025" s="144" t="s">
        <v>152</v>
      </c>
      <c r="C5025">
        <v>700</v>
      </c>
      <c r="D5025" t="str">
        <f>VLOOKUP(Oliusala[[#This Row],[postnumer]],Sveitarfelog[#All],4,FALSE)</f>
        <v>Fljótsdalshreppur,Múlaþing</v>
      </c>
      <c r="E5025" t="str">
        <f>VLOOKUP(Oliusala[[#This Row],[postnumer]],Sveitarfelog[#All],5,FALSE)</f>
        <v>Austurland</v>
      </c>
      <c r="F5025" t="s">
        <v>24</v>
      </c>
      <c r="G5025" t="s">
        <v>24</v>
      </c>
      <c r="H5025" t="s">
        <v>60</v>
      </c>
      <c r="I5025" s="1">
        <v>16456</v>
      </c>
      <c r="J5025" s="2">
        <f>VLOOKUP(Oliusala[[#This Row],[tegund]],Tegundir!$B$2:$D$19,3,FALSE)*Oliusala[[#This Row],[magn]]/1000</f>
        <v>14.234440000000001</v>
      </c>
      <c r="K5025">
        <v>2013</v>
      </c>
      <c r="L5025" t="s">
        <v>18</v>
      </c>
      <c r="M5025" s="144" t="s">
        <v>59</v>
      </c>
    </row>
    <row r="5026" spans="1:15" x14ac:dyDescent="0.2">
      <c r="A5026" t="s">
        <v>66</v>
      </c>
      <c r="B5026" s="144" t="s">
        <v>152</v>
      </c>
      <c r="C5026">
        <v>700</v>
      </c>
      <c r="D5026" t="str">
        <f>VLOOKUP(Oliusala[[#This Row],[postnumer]],Sveitarfelog[#All],4,FALSE)</f>
        <v>Fljótsdalshreppur,Múlaþing</v>
      </c>
      <c r="E5026" t="str">
        <f>VLOOKUP(Oliusala[[#This Row],[postnumer]],Sveitarfelog[#All],5,FALSE)</f>
        <v>Austurland</v>
      </c>
      <c r="F5026" t="s">
        <v>24</v>
      </c>
      <c r="G5026" t="s">
        <v>24</v>
      </c>
      <c r="H5026" t="s">
        <v>60</v>
      </c>
      <c r="I5026" s="1">
        <v>1020</v>
      </c>
      <c r="J5026" s="2">
        <f>VLOOKUP(Oliusala[[#This Row],[tegund]],Tegundir!$B$2:$D$19,3,FALSE)*Oliusala[[#This Row],[magn]]/1000</f>
        <v>0.88229999999999997</v>
      </c>
      <c r="K5026">
        <v>2013</v>
      </c>
      <c r="L5026" t="s">
        <v>18</v>
      </c>
      <c r="M5026" s="144" t="s">
        <v>59</v>
      </c>
    </row>
    <row r="5027" spans="1:15" x14ac:dyDescent="0.2">
      <c r="A5027" t="s">
        <v>66</v>
      </c>
      <c r="B5027" s="144" t="s">
        <v>152</v>
      </c>
      <c r="C5027">
        <v>700</v>
      </c>
      <c r="D5027" t="str">
        <f>VLOOKUP(Oliusala[[#This Row],[postnumer]],Sveitarfelog[#All],4,FALSE)</f>
        <v>Fljótsdalshreppur,Múlaþing</v>
      </c>
      <c r="E5027" t="str">
        <f>VLOOKUP(Oliusala[[#This Row],[postnumer]],Sveitarfelog[#All],5,FALSE)</f>
        <v>Austurland</v>
      </c>
      <c r="F5027" t="s">
        <v>30</v>
      </c>
      <c r="G5027" t="s">
        <v>24</v>
      </c>
      <c r="H5027" t="s">
        <v>60</v>
      </c>
      <c r="I5027" s="1">
        <v>21110</v>
      </c>
      <c r="J5027" s="2">
        <f>VLOOKUP(Oliusala[[#This Row],[tegund]],Tegundir!$B$2:$D$19,3,FALSE)*Oliusala[[#This Row],[magn]]/1000</f>
        <v>18.260150000000003</v>
      </c>
      <c r="K5027">
        <v>2013</v>
      </c>
      <c r="L5027" t="s">
        <v>19</v>
      </c>
      <c r="M5027" s="144" t="s">
        <v>59</v>
      </c>
      <c r="O5027" s="144" t="s">
        <v>1998</v>
      </c>
    </row>
    <row r="5028" spans="1:15" x14ac:dyDescent="0.2">
      <c r="A5028" t="s">
        <v>57</v>
      </c>
      <c r="B5028" s="144" t="s">
        <v>152</v>
      </c>
      <c r="C5028">
        <v>700</v>
      </c>
      <c r="D5028" t="str">
        <f>VLOOKUP(Oliusala[[#This Row],[postnumer]],Sveitarfelog[#All],4,FALSE)</f>
        <v>Fljótsdalshreppur,Múlaþing</v>
      </c>
      <c r="E5028" t="str">
        <f>VLOOKUP(Oliusala[[#This Row],[postnumer]],Sveitarfelog[#All],5,FALSE)</f>
        <v>Austurland</v>
      </c>
      <c r="F5028" t="s">
        <v>24</v>
      </c>
      <c r="G5028" t="s">
        <v>24</v>
      </c>
      <c r="H5028" t="s">
        <v>58</v>
      </c>
      <c r="I5028" s="1">
        <v>145023</v>
      </c>
      <c r="J5028" s="2">
        <f>VLOOKUP(Oliusala[[#This Row],[tegund]],Tegundir!$B$2:$D$19,3,FALSE)*Oliusala[[#This Row],[magn]]/1000</f>
        <v>125.444895</v>
      </c>
      <c r="K5028">
        <v>2013</v>
      </c>
      <c r="L5028" t="s">
        <v>18</v>
      </c>
      <c r="M5028" s="144" t="s">
        <v>59</v>
      </c>
    </row>
    <row r="5029" spans="1:15" x14ac:dyDescent="0.2">
      <c r="A5029" t="s">
        <v>57</v>
      </c>
      <c r="B5029" s="144" t="s">
        <v>152</v>
      </c>
      <c r="C5029">
        <v>700</v>
      </c>
      <c r="D5029" t="str">
        <f>VLOOKUP(Oliusala[[#This Row],[postnumer]],Sveitarfelog[#All],4,FALSE)</f>
        <v>Fljótsdalshreppur,Múlaþing</v>
      </c>
      <c r="E5029" t="str">
        <f>VLOOKUP(Oliusala[[#This Row],[postnumer]],Sveitarfelog[#All],5,FALSE)</f>
        <v>Austurland</v>
      </c>
      <c r="F5029" t="s">
        <v>24</v>
      </c>
      <c r="G5029" t="s">
        <v>24</v>
      </c>
      <c r="H5029" t="s">
        <v>60</v>
      </c>
      <c r="I5029" s="1">
        <v>76357</v>
      </c>
      <c r="J5029" s="2">
        <f>VLOOKUP(Oliusala[[#This Row],[tegund]],Tegundir!$B$2:$D$19,3,FALSE)*Oliusala[[#This Row],[magn]]/1000</f>
        <v>66.048804999999987</v>
      </c>
      <c r="K5029">
        <v>2013</v>
      </c>
      <c r="L5029" t="s">
        <v>18</v>
      </c>
      <c r="M5029" s="144" t="s">
        <v>59</v>
      </c>
    </row>
    <row r="5030" spans="1:15" x14ac:dyDescent="0.2">
      <c r="A5030" t="s">
        <v>57</v>
      </c>
      <c r="B5030" s="144" t="s">
        <v>152</v>
      </c>
      <c r="C5030">
        <v>700</v>
      </c>
      <c r="D5030" t="str">
        <f>VLOOKUP(Oliusala[[#This Row],[postnumer]],Sveitarfelog[#All],4,FALSE)</f>
        <v>Fljótsdalshreppur,Múlaþing</v>
      </c>
      <c r="E5030" t="str">
        <f>VLOOKUP(Oliusala[[#This Row],[postnumer]],Sveitarfelog[#All],5,FALSE)</f>
        <v>Austurland</v>
      </c>
      <c r="F5030" t="s">
        <v>30</v>
      </c>
      <c r="G5030" t="s">
        <v>24</v>
      </c>
      <c r="H5030" t="s">
        <v>60</v>
      </c>
      <c r="I5030" s="1">
        <v>98983</v>
      </c>
      <c r="J5030" s="2">
        <f>VLOOKUP(Oliusala[[#This Row],[tegund]],Tegundir!$B$2:$D$19,3,FALSE)*Oliusala[[#This Row],[magn]]/1000</f>
        <v>85.620294999999999</v>
      </c>
      <c r="K5030">
        <v>2013</v>
      </c>
      <c r="L5030" t="s">
        <v>19</v>
      </c>
      <c r="M5030" s="144" t="s">
        <v>59</v>
      </c>
      <c r="O5030" s="144" t="s">
        <v>1998</v>
      </c>
    </row>
    <row r="5031" spans="1:15" x14ac:dyDescent="0.2">
      <c r="A5031" t="s">
        <v>63</v>
      </c>
      <c r="B5031" s="144" t="s">
        <v>152</v>
      </c>
      <c r="C5031">
        <v>700</v>
      </c>
      <c r="D5031" t="str">
        <f>VLOOKUP(Oliusala[[#This Row],[postnumer]],Sveitarfelog[#All],4,FALSE)</f>
        <v>Fljótsdalshreppur,Múlaþing</v>
      </c>
      <c r="E5031" t="str">
        <f>VLOOKUP(Oliusala[[#This Row],[postnumer]],Sveitarfelog[#All],5,FALSE)</f>
        <v>Austurland</v>
      </c>
      <c r="F5031" t="s">
        <v>24</v>
      </c>
      <c r="G5031" t="s">
        <v>24</v>
      </c>
      <c r="H5031" t="s">
        <v>58</v>
      </c>
      <c r="I5031" s="1">
        <v>2050792</v>
      </c>
      <c r="J5031" s="2">
        <f>VLOOKUP(Oliusala[[#This Row],[tegund]],Tegundir!$B$2:$D$19,3,FALSE)*Oliusala[[#This Row],[magn]]/1000</f>
        <v>1773.93508</v>
      </c>
      <c r="K5031">
        <v>2013</v>
      </c>
      <c r="L5031" t="s">
        <v>18</v>
      </c>
      <c r="M5031" s="144" t="s">
        <v>59</v>
      </c>
    </row>
    <row r="5032" spans="1:15" x14ac:dyDescent="0.2">
      <c r="A5032" t="s">
        <v>63</v>
      </c>
      <c r="B5032" s="144" t="s">
        <v>152</v>
      </c>
      <c r="C5032">
        <v>700</v>
      </c>
      <c r="D5032" t="str">
        <f>VLOOKUP(Oliusala[[#This Row],[postnumer]],Sveitarfelog[#All],4,FALSE)</f>
        <v>Fljótsdalshreppur,Múlaþing</v>
      </c>
      <c r="E5032" t="str">
        <f>VLOOKUP(Oliusala[[#This Row],[postnumer]],Sveitarfelog[#All],5,FALSE)</f>
        <v>Austurland</v>
      </c>
      <c r="F5032" t="s">
        <v>24</v>
      </c>
      <c r="G5032" t="s">
        <v>24</v>
      </c>
      <c r="H5032" t="s">
        <v>58</v>
      </c>
      <c r="I5032" s="1">
        <v>429652</v>
      </c>
      <c r="J5032" s="2">
        <f>VLOOKUP(Oliusala[[#This Row],[tegund]],Tegundir!$B$2:$D$19,3,FALSE)*Oliusala[[#This Row],[magn]]/1000</f>
        <v>371.64897999999999</v>
      </c>
      <c r="K5032">
        <v>2013</v>
      </c>
      <c r="L5032" t="s">
        <v>18</v>
      </c>
      <c r="M5032" s="144" t="s">
        <v>59</v>
      </c>
    </row>
    <row r="5033" spans="1:15" x14ac:dyDescent="0.2">
      <c r="A5033" t="s">
        <v>63</v>
      </c>
      <c r="B5033" s="144" t="s">
        <v>154</v>
      </c>
      <c r="C5033">
        <v>701</v>
      </c>
      <c r="D5033" t="str">
        <f>VLOOKUP(Oliusala[[#This Row],[postnumer]],Sveitarfelog[#All],4,FALSE)</f>
        <v>Fljótsdalshreppur,Múlaþing</v>
      </c>
      <c r="E5033" t="str">
        <f>VLOOKUP(Oliusala[[#This Row],[postnumer]],Sveitarfelog[#All],5,FALSE)</f>
        <v>Austurland</v>
      </c>
      <c r="F5033" t="s">
        <v>25</v>
      </c>
      <c r="G5033" t="s">
        <v>24</v>
      </c>
      <c r="H5033" t="s">
        <v>58</v>
      </c>
      <c r="I5033" s="1">
        <v>46115</v>
      </c>
      <c r="J5033" s="2">
        <f>VLOOKUP(Oliusala[[#This Row],[tegund]],Tegundir!$B$2:$D$19,3,FALSE)*Oliusala[[#This Row],[magn]]/1000</f>
        <v>39.889474999999997</v>
      </c>
      <c r="K5033">
        <v>2013</v>
      </c>
      <c r="L5033" t="s">
        <v>1955</v>
      </c>
      <c r="M5033" s="144" t="s">
        <v>59</v>
      </c>
    </row>
    <row r="5034" spans="1:15" x14ac:dyDescent="0.2">
      <c r="A5034" t="s">
        <v>69</v>
      </c>
      <c r="B5034" s="144" t="s">
        <v>154</v>
      </c>
      <c r="C5034">
        <v>701</v>
      </c>
      <c r="D5034" t="str">
        <f>VLOOKUP(Oliusala[[#This Row],[postnumer]],Sveitarfelog[#All],4,FALSE)</f>
        <v>Fljótsdalshreppur,Múlaþing</v>
      </c>
      <c r="E5034" t="str">
        <f>VLOOKUP(Oliusala[[#This Row],[postnumer]],Sveitarfelog[#All],5,FALSE)</f>
        <v>Austurland</v>
      </c>
      <c r="F5034" t="s">
        <v>25</v>
      </c>
      <c r="G5034" t="s">
        <v>24</v>
      </c>
      <c r="H5034" t="s">
        <v>60</v>
      </c>
      <c r="I5034" s="1">
        <v>60</v>
      </c>
      <c r="J5034" s="2">
        <f>VLOOKUP(Oliusala[[#This Row],[tegund]],Tegundir!$B$2:$D$19,3,FALSE)*Oliusala[[#This Row],[magn]]/1000</f>
        <v>5.1900000000000002E-2</v>
      </c>
      <c r="K5034">
        <v>2013</v>
      </c>
      <c r="L5034" t="s">
        <v>1955</v>
      </c>
      <c r="M5034" s="144" t="s">
        <v>59</v>
      </c>
    </row>
    <row r="5035" spans="1:15" x14ac:dyDescent="0.2">
      <c r="A5035" t="s">
        <v>69</v>
      </c>
      <c r="B5035" s="144" t="s">
        <v>155</v>
      </c>
      <c r="C5035">
        <v>701</v>
      </c>
      <c r="D5035" t="str">
        <f>VLOOKUP(Oliusala[[#This Row],[postnumer]],Sveitarfelog[#All],4,FALSE)</f>
        <v>Fljótsdalshreppur,Múlaþing</v>
      </c>
      <c r="E5035" t="str">
        <f>VLOOKUP(Oliusala[[#This Row],[postnumer]],Sveitarfelog[#All],5,FALSE)</f>
        <v>Austurland</v>
      </c>
      <c r="F5035" t="s">
        <v>25</v>
      </c>
      <c r="G5035" t="s">
        <v>24</v>
      </c>
      <c r="H5035" t="s">
        <v>60</v>
      </c>
      <c r="I5035" s="1">
        <v>686</v>
      </c>
      <c r="J5035" s="2">
        <f>VLOOKUP(Oliusala[[#This Row],[tegund]],Tegundir!$B$2:$D$19,3,FALSE)*Oliusala[[#This Row],[magn]]/1000</f>
        <v>0.59338999999999997</v>
      </c>
      <c r="K5035">
        <v>2013</v>
      </c>
      <c r="L5035" t="s">
        <v>1955</v>
      </c>
      <c r="M5035" s="144" t="s">
        <v>59</v>
      </c>
    </row>
    <row r="5036" spans="1:15" x14ac:dyDescent="0.2">
      <c r="A5036" t="s">
        <v>66</v>
      </c>
      <c r="B5036" s="144" t="s">
        <v>157</v>
      </c>
      <c r="C5036">
        <v>701</v>
      </c>
      <c r="D5036" t="str">
        <f>VLOOKUP(Oliusala[[#This Row],[postnumer]],Sveitarfelog[#All],4,FALSE)</f>
        <v>Fljótsdalshreppur,Múlaþing</v>
      </c>
      <c r="E5036" t="str">
        <f>VLOOKUP(Oliusala[[#This Row],[postnumer]],Sveitarfelog[#All],5,FALSE)</f>
        <v>Austurland</v>
      </c>
      <c r="F5036" t="s">
        <v>25</v>
      </c>
      <c r="G5036" t="s">
        <v>24</v>
      </c>
      <c r="H5036" t="s">
        <v>60</v>
      </c>
      <c r="I5036" s="1">
        <v>2001</v>
      </c>
      <c r="J5036" s="2">
        <f>VLOOKUP(Oliusala[[#This Row],[tegund]],Tegundir!$B$2:$D$19,3,FALSE)*Oliusala[[#This Row],[magn]]/1000</f>
        <v>1.7308650000000001</v>
      </c>
      <c r="K5036">
        <v>2013</v>
      </c>
      <c r="L5036" t="s">
        <v>1955</v>
      </c>
      <c r="M5036" s="144" t="s">
        <v>59</v>
      </c>
    </row>
    <row r="5037" spans="1:15" x14ac:dyDescent="0.2">
      <c r="A5037" t="s">
        <v>66</v>
      </c>
      <c r="B5037" s="144" t="s">
        <v>156</v>
      </c>
      <c r="C5037">
        <v>701</v>
      </c>
      <c r="D5037" t="str">
        <f>VLOOKUP(Oliusala[[#This Row],[postnumer]],Sveitarfelog[#All],4,FALSE)</f>
        <v>Fljótsdalshreppur,Múlaþing</v>
      </c>
      <c r="E5037" t="str">
        <f>VLOOKUP(Oliusala[[#This Row],[postnumer]],Sveitarfelog[#All],5,FALSE)</f>
        <v>Austurland</v>
      </c>
      <c r="F5037" t="s">
        <v>25</v>
      </c>
      <c r="G5037" t="s">
        <v>24</v>
      </c>
      <c r="H5037" t="s">
        <v>60</v>
      </c>
      <c r="I5037" s="1">
        <v>30899</v>
      </c>
      <c r="J5037" s="2">
        <f>VLOOKUP(Oliusala[[#This Row],[tegund]],Tegundir!$B$2:$D$19,3,FALSE)*Oliusala[[#This Row],[magn]]/1000</f>
        <v>26.727634999999999</v>
      </c>
      <c r="K5037">
        <v>2013</v>
      </c>
      <c r="L5037" t="s">
        <v>1955</v>
      </c>
      <c r="M5037" s="144" t="s">
        <v>59</v>
      </c>
    </row>
    <row r="5038" spans="1:15" x14ac:dyDescent="0.2">
      <c r="A5038" t="s">
        <v>66</v>
      </c>
      <c r="B5038" s="144" t="s">
        <v>155</v>
      </c>
      <c r="C5038">
        <v>701</v>
      </c>
      <c r="D5038" t="str">
        <f>VLOOKUP(Oliusala[[#This Row],[postnumer]],Sveitarfelog[#All],4,FALSE)</f>
        <v>Fljótsdalshreppur,Múlaþing</v>
      </c>
      <c r="E5038" t="str">
        <f>VLOOKUP(Oliusala[[#This Row],[postnumer]],Sveitarfelog[#All],5,FALSE)</f>
        <v>Austurland</v>
      </c>
      <c r="F5038" t="s">
        <v>25</v>
      </c>
      <c r="G5038" t="s">
        <v>24</v>
      </c>
      <c r="H5038" t="s">
        <v>60</v>
      </c>
      <c r="I5038" s="1">
        <v>18549</v>
      </c>
      <c r="J5038" s="2">
        <f>VLOOKUP(Oliusala[[#This Row],[tegund]],Tegundir!$B$2:$D$19,3,FALSE)*Oliusala[[#This Row],[magn]]/1000</f>
        <v>16.044885000000001</v>
      </c>
      <c r="K5038">
        <v>2013</v>
      </c>
      <c r="L5038" t="s">
        <v>1955</v>
      </c>
      <c r="M5038" s="144" t="s">
        <v>59</v>
      </c>
    </row>
    <row r="5039" spans="1:15" x14ac:dyDescent="0.2">
      <c r="A5039" t="s">
        <v>57</v>
      </c>
      <c r="B5039" s="144" t="s">
        <v>157</v>
      </c>
      <c r="C5039">
        <v>701</v>
      </c>
      <c r="D5039" t="str">
        <f>VLOOKUP(Oliusala[[#This Row],[postnumer]],Sveitarfelog[#All],4,FALSE)</f>
        <v>Fljótsdalshreppur,Múlaþing</v>
      </c>
      <c r="E5039" t="str">
        <f>VLOOKUP(Oliusala[[#This Row],[postnumer]],Sveitarfelog[#All],5,FALSE)</f>
        <v>Austurland</v>
      </c>
      <c r="F5039" t="s">
        <v>25</v>
      </c>
      <c r="G5039" t="s">
        <v>24</v>
      </c>
      <c r="H5039" t="s">
        <v>60</v>
      </c>
      <c r="I5039" s="1">
        <v>54359</v>
      </c>
      <c r="J5039" s="2">
        <f>VLOOKUP(Oliusala[[#This Row],[tegund]],Tegundir!$B$2:$D$19,3,FALSE)*Oliusala[[#This Row],[magn]]/1000</f>
        <v>47.020534999999995</v>
      </c>
      <c r="K5039">
        <v>2013</v>
      </c>
      <c r="L5039" t="s">
        <v>1955</v>
      </c>
      <c r="M5039" s="144" t="s">
        <v>59</v>
      </c>
    </row>
    <row r="5040" spans="1:15" x14ac:dyDescent="0.2">
      <c r="A5040" t="s">
        <v>57</v>
      </c>
      <c r="B5040" s="144" t="s">
        <v>156</v>
      </c>
      <c r="C5040">
        <v>701</v>
      </c>
      <c r="D5040" t="str">
        <f>VLOOKUP(Oliusala[[#This Row],[postnumer]],Sveitarfelog[#All],4,FALSE)</f>
        <v>Fljótsdalshreppur,Múlaþing</v>
      </c>
      <c r="E5040" t="str">
        <f>VLOOKUP(Oliusala[[#This Row],[postnumer]],Sveitarfelog[#All],5,FALSE)</f>
        <v>Austurland</v>
      </c>
      <c r="F5040" t="s">
        <v>25</v>
      </c>
      <c r="G5040" t="s">
        <v>24</v>
      </c>
      <c r="H5040" t="s">
        <v>60</v>
      </c>
      <c r="I5040" s="1">
        <v>146380</v>
      </c>
      <c r="J5040" s="2">
        <f>VLOOKUP(Oliusala[[#This Row],[tegund]],Tegundir!$B$2:$D$19,3,FALSE)*Oliusala[[#This Row],[magn]]/1000</f>
        <v>126.6187</v>
      </c>
      <c r="K5040">
        <v>2013</v>
      </c>
      <c r="L5040" t="s">
        <v>1955</v>
      </c>
      <c r="M5040" s="144" t="s">
        <v>59</v>
      </c>
    </row>
    <row r="5041" spans="1:15" x14ac:dyDescent="0.2">
      <c r="A5041" t="s">
        <v>57</v>
      </c>
      <c r="B5041" s="144" t="s">
        <v>155</v>
      </c>
      <c r="C5041">
        <v>701</v>
      </c>
      <c r="D5041" t="str">
        <f>VLOOKUP(Oliusala[[#This Row],[postnumer]],Sveitarfelog[#All],4,FALSE)</f>
        <v>Fljótsdalshreppur,Múlaþing</v>
      </c>
      <c r="E5041" t="str">
        <f>VLOOKUP(Oliusala[[#This Row],[postnumer]],Sveitarfelog[#All],5,FALSE)</f>
        <v>Austurland</v>
      </c>
      <c r="F5041" t="s">
        <v>25</v>
      </c>
      <c r="G5041" t="s">
        <v>24</v>
      </c>
      <c r="H5041" t="s">
        <v>60</v>
      </c>
      <c r="I5041" s="1">
        <v>18542</v>
      </c>
      <c r="J5041" s="2">
        <f>VLOOKUP(Oliusala[[#This Row],[tegund]],Tegundir!$B$2:$D$19,3,FALSE)*Oliusala[[#This Row],[magn]]/1000</f>
        <v>16.038830000000001</v>
      </c>
      <c r="K5041">
        <v>2013</v>
      </c>
      <c r="L5041" t="s">
        <v>1955</v>
      </c>
      <c r="M5041" s="144" t="s">
        <v>59</v>
      </c>
    </row>
    <row r="5042" spans="1:15" x14ac:dyDescent="0.2">
      <c r="A5042" t="s">
        <v>57</v>
      </c>
      <c r="B5042" s="144" t="s">
        <v>157</v>
      </c>
      <c r="C5042">
        <v>701</v>
      </c>
      <c r="D5042" t="str">
        <f>VLOOKUP(Oliusala[[#This Row],[postnumer]],Sveitarfelog[#All],4,FALSE)</f>
        <v>Fljótsdalshreppur,Múlaþing</v>
      </c>
      <c r="E5042" t="str">
        <f>VLOOKUP(Oliusala[[#This Row],[postnumer]],Sveitarfelog[#All],5,FALSE)</f>
        <v>Austurland</v>
      </c>
      <c r="F5042" t="s">
        <v>24</v>
      </c>
      <c r="G5042" t="s">
        <v>24</v>
      </c>
      <c r="H5042" t="s">
        <v>58</v>
      </c>
      <c r="I5042" s="1">
        <v>794</v>
      </c>
      <c r="J5042" s="2">
        <f>VLOOKUP(Oliusala[[#This Row],[tegund]],Tegundir!$B$2:$D$19,3,FALSE)*Oliusala[[#This Row],[magn]]/1000</f>
        <v>0.68680999999999992</v>
      </c>
      <c r="K5042">
        <v>2013</v>
      </c>
      <c r="L5042" t="s">
        <v>18</v>
      </c>
      <c r="M5042" s="144" t="s">
        <v>59</v>
      </c>
    </row>
    <row r="5043" spans="1:15" x14ac:dyDescent="0.2">
      <c r="A5043" t="s">
        <v>57</v>
      </c>
      <c r="B5043" s="144" t="s">
        <v>156</v>
      </c>
      <c r="C5043">
        <v>701</v>
      </c>
      <c r="D5043" t="str">
        <f>VLOOKUP(Oliusala[[#This Row],[postnumer]],Sveitarfelog[#All],4,FALSE)</f>
        <v>Fljótsdalshreppur,Múlaþing</v>
      </c>
      <c r="E5043" t="str">
        <f>VLOOKUP(Oliusala[[#This Row],[postnumer]],Sveitarfelog[#All],5,FALSE)</f>
        <v>Austurland</v>
      </c>
      <c r="F5043" t="s">
        <v>24</v>
      </c>
      <c r="G5043" t="s">
        <v>24</v>
      </c>
      <c r="H5043" t="s">
        <v>60</v>
      </c>
      <c r="I5043" s="1">
        <v>2003</v>
      </c>
      <c r="J5043" s="2">
        <f>VLOOKUP(Oliusala[[#This Row],[tegund]],Tegundir!$B$2:$D$19,3,FALSE)*Oliusala[[#This Row],[magn]]/1000</f>
        <v>1.7325950000000001</v>
      </c>
      <c r="K5043">
        <v>2013</v>
      </c>
      <c r="L5043" t="s">
        <v>18</v>
      </c>
      <c r="M5043" s="144" t="s">
        <v>59</v>
      </c>
    </row>
    <row r="5044" spans="1:15" x14ac:dyDescent="0.2">
      <c r="A5044" t="s">
        <v>57</v>
      </c>
      <c r="B5044" s="144" t="s">
        <v>156</v>
      </c>
      <c r="C5044">
        <v>701</v>
      </c>
      <c r="D5044" t="str">
        <f>VLOOKUP(Oliusala[[#This Row],[postnumer]],Sveitarfelog[#All],4,FALSE)</f>
        <v>Fljótsdalshreppur,Múlaþing</v>
      </c>
      <c r="E5044" t="str">
        <f>VLOOKUP(Oliusala[[#This Row],[postnumer]],Sveitarfelog[#All],5,FALSE)</f>
        <v>Austurland</v>
      </c>
      <c r="F5044" t="s">
        <v>30</v>
      </c>
      <c r="G5044" t="s">
        <v>24</v>
      </c>
      <c r="H5044" t="s">
        <v>60</v>
      </c>
      <c r="I5044" s="1">
        <v>7061</v>
      </c>
      <c r="J5044" s="2">
        <f>VLOOKUP(Oliusala[[#This Row],[tegund]],Tegundir!$B$2:$D$19,3,FALSE)*Oliusala[[#This Row],[magn]]/1000</f>
        <v>6.1077650000000006</v>
      </c>
      <c r="K5044">
        <v>2013</v>
      </c>
      <c r="L5044" t="s">
        <v>19</v>
      </c>
      <c r="M5044" s="144" t="s">
        <v>59</v>
      </c>
      <c r="O5044" s="144" t="s">
        <v>1998</v>
      </c>
    </row>
    <row r="5045" spans="1:15" x14ac:dyDescent="0.2">
      <c r="A5045" t="s">
        <v>57</v>
      </c>
      <c r="B5045" s="144" t="s">
        <v>155</v>
      </c>
      <c r="C5045">
        <v>701</v>
      </c>
      <c r="D5045" t="str">
        <f>VLOOKUP(Oliusala[[#This Row],[postnumer]],Sveitarfelog[#All],4,FALSE)</f>
        <v>Fljótsdalshreppur,Múlaþing</v>
      </c>
      <c r="E5045" t="str">
        <f>VLOOKUP(Oliusala[[#This Row],[postnumer]],Sveitarfelog[#All],5,FALSE)</f>
        <v>Austurland</v>
      </c>
      <c r="F5045" t="s">
        <v>24</v>
      </c>
      <c r="G5045" t="s">
        <v>24</v>
      </c>
      <c r="H5045" t="s">
        <v>60</v>
      </c>
      <c r="I5045" s="1">
        <v>2852</v>
      </c>
      <c r="J5045" s="2">
        <f>VLOOKUP(Oliusala[[#This Row],[tegund]],Tegundir!$B$2:$D$19,3,FALSE)*Oliusala[[#This Row],[magn]]/1000</f>
        <v>2.46698</v>
      </c>
      <c r="K5045">
        <v>2013</v>
      </c>
      <c r="L5045" t="s">
        <v>18</v>
      </c>
      <c r="M5045" s="144" t="s">
        <v>59</v>
      </c>
    </row>
    <row r="5046" spans="1:15" x14ac:dyDescent="0.2">
      <c r="A5046" t="s">
        <v>63</v>
      </c>
      <c r="B5046" s="144" t="s">
        <v>157</v>
      </c>
      <c r="C5046">
        <v>701</v>
      </c>
      <c r="D5046" t="str">
        <f>VLOOKUP(Oliusala[[#This Row],[postnumer]],Sveitarfelog[#All],4,FALSE)</f>
        <v>Fljótsdalshreppur,Múlaþing</v>
      </c>
      <c r="E5046" t="str">
        <f>VLOOKUP(Oliusala[[#This Row],[postnumer]],Sveitarfelog[#All],5,FALSE)</f>
        <v>Austurland</v>
      </c>
      <c r="F5046" t="s">
        <v>24</v>
      </c>
      <c r="G5046" t="s">
        <v>24</v>
      </c>
      <c r="H5046" t="s">
        <v>58</v>
      </c>
      <c r="I5046" s="1">
        <v>8103</v>
      </c>
      <c r="J5046" s="2">
        <f>VLOOKUP(Oliusala[[#This Row],[tegund]],Tegundir!$B$2:$D$19,3,FALSE)*Oliusala[[#This Row],[magn]]/1000</f>
        <v>7.0090950000000003</v>
      </c>
      <c r="K5046">
        <v>2013</v>
      </c>
      <c r="L5046" t="s">
        <v>18</v>
      </c>
      <c r="M5046" s="144" t="s">
        <v>59</v>
      </c>
    </row>
    <row r="5047" spans="1:15" x14ac:dyDescent="0.2">
      <c r="A5047" t="s">
        <v>63</v>
      </c>
      <c r="B5047" s="144" t="s">
        <v>154</v>
      </c>
      <c r="C5047">
        <v>701</v>
      </c>
      <c r="D5047" t="str">
        <f>VLOOKUP(Oliusala[[#This Row],[postnumer]],Sveitarfelog[#All],4,FALSE)</f>
        <v>Fljótsdalshreppur,Múlaþing</v>
      </c>
      <c r="E5047" t="str">
        <f>VLOOKUP(Oliusala[[#This Row],[postnumer]],Sveitarfelog[#All],5,FALSE)</f>
        <v>Austurland</v>
      </c>
      <c r="F5047" t="s">
        <v>24</v>
      </c>
      <c r="G5047" t="s">
        <v>24</v>
      </c>
      <c r="H5047" t="s">
        <v>58</v>
      </c>
      <c r="I5047" s="1">
        <v>572853</v>
      </c>
      <c r="J5047" s="2">
        <f>VLOOKUP(Oliusala[[#This Row],[tegund]],Tegundir!$B$2:$D$19,3,FALSE)*Oliusala[[#This Row],[magn]]/1000</f>
        <v>495.51784499999997</v>
      </c>
      <c r="K5047">
        <v>2013</v>
      </c>
      <c r="L5047" t="s">
        <v>18</v>
      </c>
      <c r="M5047" s="144" t="s">
        <v>59</v>
      </c>
    </row>
    <row r="5048" spans="1:15" x14ac:dyDescent="0.2">
      <c r="A5048" t="s">
        <v>63</v>
      </c>
      <c r="B5048" s="144" t="s">
        <v>155</v>
      </c>
      <c r="C5048">
        <v>701</v>
      </c>
      <c r="D5048" t="str">
        <f>VLOOKUP(Oliusala[[#This Row],[postnumer]],Sveitarfelog[#All],4,FALSE)</f>
        <v>Fljótsdalshreppur,Múlaþing</v>
      </c>
      <c r="E5048" t="str">
        <f>VLOOKUP(Oliusala[[#This Row],[postnumer]],Sveitarfelog[#All],5,FALSE)</f>
        <v>Austurland</v>
      </c>
      <c r="F5048" t="s">
        <v>24</v>
      </c>
      <c r="G5048" t="s">
        <v>24</v>
      </c>
      <c r="H5048" t="s">
        <v>58</v>
      </c>
      <c r="I5048" s="1">
        <v>89055</v>
      </c>
      <c r="J5048" s="2">
        <f>VLOOKUP(Oliusala[[#This Row],[tegund]],Tegundir!$B$2:$D$19,3,FALSE)*Oliusala[[#This Row],[magn]]/1000</f>
        <v>77.032574999999994</v>
      </c>
      <c r="K5048">
        <v>2013</v>
      </c>
      <c r="L5048" t="s">
        <v>18</v>
      </c>
      <c r="M5048" s="144" t="s">
        <v>59</v>
      </c>
    </row>
    <row r="5049" spans="1:15" x14ac:dyDescent="0.2">
      <c r="A5049" t="s">
        <v>69</v>
      </c>
      <c r="B5049" s="144" t="s">
        <v>159</v>
      </c>
      <c r="C5049">
        <v>701</v>
      </c>
      <c r="D5049" t="str">
        <f>VLOOKUP(Oliusala[[#This Row],[postnumer]],Sveitarfelog[#All],4,FALSE)</f>
        <v>Fljótsdalshreppur,Múlaþing</v>
      </c>
      <c r="E5049" t="str">
        <f>VLOOKUP(Oliusala[[#This Row],[postnumer]],Sveitarfelog[#All],5,FALSE)</f>
        <v>Austurland</v>
      </c>
      <c r="F5049" t="s">
        <v>25</v>
      </c>
      <c r="G5049" t="s">
        <v>24</v>
      </c>
      <c r="H5049" t="s">
        <v>60</v>
      </c>
      <c r="I5049" s="1">
        <v>2591</v>
      </c>
      <c r="J5049" s="2">
        <f>VLOOKUP(Oliusala[[#This Row],[tegund]],Tegundir!$B$2:$D$19,3,FALSE)*Oliusala[[#This Row],[magn]]/1000</f>
        <v>2.241215</v>
      </c>
      <c r="K5049">
        <v>2013</v>
      </c>
      <c r="L5049" t="s">
        <v>1955</v>
      </c>
      <c r="M5049" s="144" t="s">
        <v>59</v>
      </c>
    </row>
    <row r="5050" spans="1:15" x14ac:dyDescent="0.2">
      <c r="A5050" t="s">
        <v>66</v>
      </c>
      <c r="B5050" s="144" t="s">
        <v>159</v>
      </c>
      <c r="C5050">
        <v>701</v>
      </c>
      <c r="D5050" t="str">
        <f>VLOOKUP(Oliusala[[#This Row],[postnumer]],Sveitarfelog[#All],4,FALSE)</f>
        <v>Fljótsdalshreppur,Múlaþing</v>
      </c>
      <c r="E5050" t="str">
        <f>VLOOKUP(Oliusala[[#This Row],[postnumer]],Sveitarfelog[#All],5,FALSE)</f>
        <v>Austurland</v>
      </c>
      <c r="F5050" t="s">
        <v>25</v>
      </c>
      <c r="G5050" t="s">
        <v>24</v>
      </c>
      <c r="H5050" t="s">
        <v>60</v>
      </c>
      <c r="I5050" s="1">
        <v>18971</v>
      </c>
      <c r="J5050" s="2">
        <f>VLOOKUP(Oliusala[[#This Row],[tegund]],Tegundir!$B$2:$D$19,3,FALSE)*Oliusala[[#This Row],[magn]]/1000</f>
        <v>16.409915000000002</v>
      </c>
      <c r="K5050">
        <v>2013</v>
      </c>
      <c r="L5050" t="s">
        <v>1955</v>
      </c>
      <c r="M5050" s="144" t="s">
        <v>59</v>
      </c>
    </row>
    <row r="5051" spans="1:15" x14ac:dyDescent="0.2">
      <c r="A5051" t="s">
        <v>57</v>
      </c>
      <c r="B5051" s="144" t="s">
        <v>159</v>
      </c>
      <c r="C5051">
        <v>701</v>
      </c>
      <c r="D5051" t="str">
        <f>VLOOKUP(Oliusala[[#This Row],[postnumer]],Sveitarfelog[#All],4,FALSE)</f>
        <v>Fljótsdalshreppur,Múlaþing</v>
      </c>
      <c r="E5051" t="str">
        <f>VLOOKUP(Oliusala[[#This Row],[postnumer]],Sveitarfelog[#All],5,FALSE)</f>
        <v>Austurland</v>
      </c>
      <c r="F5051" t="s">
        <v>25</v>
      </c>
      <c r="G5051" t="s">
        <v>24</v>
      </c>
      <c r="H5051" t="s">
        <v>60</v>
      </c>
      <c r="I5051" s="1">
        <v>163384</v>
      </c>
      <c r="J5051" s="2">
        <f>VLOOKUP(Oliusala[[#This Row],[tegund]],Tegundir!$B$2:$D$19,3,FALSE)*Oliusala[[#This Row],[magn]]/1000</f>
        <v>141.32715999999999</v>
      </c>
      <c r="K5051">
        <v>2013</v>
      </c>
      <c r="L5051" t="s">
        <v>1955</v>
      </c>
      <c r="M5051" s="144" t="s">
        <v>59</v>
      </c>
    </row>
    <row r="5052" spans="1:15" x14ac:dyDescent="0.2">
      <c r="A5052" t="s">
        <v>66</v>
      </c>
      <c r="B5052" s="144" t="s">
        <v>159</v>
      </c>
      <c r="C5052">
        <v>701</v>
      </c>
      <c r="D5052" t="str">
        <f>VLOOKUP(Oliusala[[#This Row],[postnumer]],Sveitarfelog[#All],4,FALSE)</f>
        <v>Fljótsdalshreppur,Múlaþing</v>
      </c>
      <c r="E5052" t="str">
        <f>VLOOKUP(Oliusala[[#This Row],[postnumer]],Sveitarfelog[#All],5,FALSE)</f>
        <v>Austurland</v>
      </c>
      <c r="F5052" t="s">
        <v>24</v>
      </c>
      <c r="G5052" t="s">
        <v>24</v>
      </c>
      <c r="H5052" t="s">
        <v>60</v>
      </c>
      <c r="I5052" s="1">
        <v>14535</v>
      </c>
      <c r="J5052" s="2">
        <f>VLOOKUP(Oliusala[[#This Row],[tegund]],Tegundir!$B$2:$D$19,3,FALSE)*Oliusala[[#This Row],[magn]]/1000</f>
        <v>12.572775</v>
      </c>
      <c r="K5052">
        <v>2013</v>
      </c>
      <c r="L5052" t="s">
        <v>18</v>
      </c>
      <c r="M5052" s="144" t="s">
        <v>59</v>
      </c>
    </row>
    <row r="5053" spans="1:15" x14ac:dyDescent="0.2">
      <c r="A5053" t="s">
        <v>57</v>
      </c>
      <c r="B5053" s="144" t="s">
        <v>159</v>
      </c>
      <c r="C5053">
        <v>701</v>
      </c>
      <c r="D5053" t="str">
        <f>VLOOKUP(Oliusala[[#This Row],[postnumer]],Sveitarfelog[#All],4,FALSE)</f>
        <v>Fljótsdalshreppur,Múlaþing</v>
      </c>
      <c r="E5053" t="str">
        <f>VLOOKUP(Oliusala[[#This Row],[postnumer]],Sveitarfelog[#All],5,FALSE)</f>
        <v>Austurland</v>
      </c>
      <c r="F5053" t="s">
        <v>24</v>
      </c>
      <c r="G5053" t="s">
        <v>24</v>
      </c>
      <c r="H5053" t="s">
        <v>60</v>
      </c>
      <c r="I5053" s="1">
        <v>49850</v>
      </c>
      <c r="J5053" s="2">
        <f>VLOOKUP(Oliusala[[#This Row],[tegund]],Tegundir!$B$2:$D$19,3,FALSE)*Oliusala[[#This Row],[magn]]/1000</f>
        <v>43.120249999999999</v>
      </c>
      <c r="K5053">
        <v>2013</v>
      </c>
      <c r="L5053" t="s">
        <v>18</v>
      </c>
      <c r="M5053" s="144" t="s">
        <v>59</v>
      </c>
    </row>
    <row r="5054" spans="1:15" x14ac:dyDescent="0.2">
      <c r="A5054" t="s">
        <v>57</v>
      </c>
      <c r="B5054" s="144" t="s">
        <v>159</v>
      </c>
      <c r="C5054">
        <v>701</v>
      </c>
      <c r="D5054" t="str">
        <f>VLOOKUP(Oliusala[[#This Row],[postnumer]],Sveitarfelog[#All],4,FALSE)</f>
        <v>Fljótsdalshreppur,Múlaþing</v>
      </c>
      <c r="E5054" t="str">
        <f>VLOOKUP(Oliusala[[#This Row],[postnumer]],Sveitarfelog[#All],5,FALSE)</f>
        <v>Austurland</v>
      </c>
      <c r="F5054" t="s">
        <v>30</v>
      </c>
      <c r="G5054" t="s">
        <v>24</v>
      </c>
      <c r="H5054" t="s">
        <v>60</v>
      </c>
      <c r="I5054" s="1">
        <v>3981</v>
      </c>
      <c r="J5054" s="2">
        <f>VLOOKUP(Oliusala[[#This Row],[tegund]],Tegundir!$B$2:$D$19,3,FALSE)*Oliusala[[#This Row],[magn]]/1000</f>
        <v>3.443565</v>
      </c>
      <c r="K5054">
        <v>2013</v>
      </c>
      <c r="L5054" t="s">
        <v>19</v>
      </c>
      <c r="M5054" s="144" t="s">
        <v>59</v>
      </c>
      <c r="O5054" s="144" t="s">
        <v>1998</v>
      </c>
    </row>
    <row r="5055" spans="1:15" x14ac:dyDescent="0.2">
      <c r="A5055" t="s">
        <v>63</v>
      </c>
      <c r="B5055" s="144" t="s">
        <v>159</v>
      </c>
      <c r="C5055">
        <v>701</v>
      </c>
      <c r="D5055" t="str">
        <f>VLOOKUP(Oliusala[[#This Row],[postnumer]],Sveitarfelog[#All],4,FALSE)</f>
        <v>Fljótsdalshreppur,Múlaþing</v>
      </c>
      <c r="E5055" t="str">
        <f>VLOOKUP(Oliusala[[#This Row],[postnumer]],Sveitarfelog[#All],5,FALSE)</f>
        <v>Austurland</v>
      </c>
      <c r="F5055" t="s">
        <v>24</v>
      </c>
      <c r="G5055" t="s">
        <v>24</v>
      </c>
      <c r="H5055" t="s">
        <v>58</v>
      </c>
      <c r="I5055" s="1">
        <v>47107</v>
      </c>
      <c r="J5055" s="2">
        <f>VLOOKUP(Oliusala[[#This Row],[tegund]],Tegundir!$B$2:$D$19,3,FALSE)*Oliusala[[#This Row],[magn]]/1000</f>
        <v>40.747554999999998</v>
      </c>
      <c r="K5055">
        <v>2013</v>
      </c>
      <c r="L5055" t="s">
        <v>18</v>
      </c>
      <c r="M5055" s="144" t="s">
        <v>59</v>
      </c>
    </row>
    <row r="5056" spans="1:15" x14ac:dyDescent="0.2">
      <c r="A5056" t="s">
        <v>69</v>
      </c>
      <c r="B5056" s="144" t="s">
        <v>160</v>
      </c>
      <c r="C5056">
        <v>710</v>
      </c>
      <c r="D5056" t="str">
        <f>VLOOKUP(Oliusala[[#This Row],[postnumer]],Sveitarfelog[#All],4,FALSE)</f>
        <v>Fljótsdalshreppur,Múlaþing</v>
      </c>
      <c r="E5056" t="str">
        <f>VLOOKUP(Oliusala[[#This Row],[postnumer]],Sveitarfelog[#All],5,FALSE)</f>
        <v>Austurland</v>
      </c>
      <c r="F5056" t="s">
        <v>25</v>
      </c>
      <c r="G5056" t="s">
        <v>24</v>
      </c>
      <c r="H5056" t="s">
        <v>60</v>
      </c>
      <c r="I5056" s="1">
        <v>41805</v>
      </c>
      <c r="J5056" s="2">
        <f>VLOOKUP(Oliusala[[#This Row],[tegund]],Tegundir!$B$2:$D$19,3,FALSE)*Oliusala[[#This Row],[magn]]/1000</f>
        <v>36.161324999999998</v>
      </c>
      <c r="K5056">
        <v>2013</v>
      </c>
      <c r="L5056" t="s">
        <v>19</v>
      </c>
      <c r="M5056" s="144" t="s">
        <v>59</v>
      </c>
      <c r="O5056" s="144" t="s">
        <v>1997</v>
      </c>
    </row>
    <row r="5057" spans="1:15" x14ac:dyDescent="0.2">
      <c r="A5057" t="s">
        <v>66</v>
      </c>
      <c r="B5057" s="144" t="s">
        <v>160</v>
      </c>
      <c r="C5057">
        <v>710</v>
      </c>
      <c r="D5057" t="str">
        <f>VLOOKUP(Oliusala[[#This Row],[postnumer]],Sveitarfelog[#All],4,FALSE)</f>
        <v>Fljótsdalshreppur,Múlaþing</v>
      </c>
      <c r="E5057" t="str">
        <f>VLOOKUP(Oliusala[[#This Row],[postnumer]],Sveitarfelog[#All],5,FALSE)</f>
        <v>Austurland</v>
      </c>
      <c r="F5057" t="s">
        <v>25</v>
      </c>
      <c r="G5057" t="s">
        <v>24</v>
      </c>
      <c r="H5057" t="s">
        <v>60</v>
      </c>
      <c r="I5057" s="1">
        <v>7909</v>
      </c>
      <c r="J5057" s="2">
        <f>VLOOKUP(Oliusala[[#This Row],[tegund]],Tegundir!$B$2:$D$19,3,FALSE)*Oliusala[[#This Row],[magn]]/1000</f>
        <v>6.8412850000000001</v>
      </c>
      <c r="K5057">
        <v>2013</v>
      </c>
      <c r="L5057" t="s">
        <v>19</v>
      </c>
      <c r="M5057" s="144" t="s">
        <v>59</v>
      </c>
      <c r="O5057" s="144" t="s">
        <v>1997</v>
      </c>
    </row>
    <row r="5058" spans="1:15" x14ac:dyDescent="0.2">
      <c r="A5058" t="s">
        <v>160</v>
      </c>
      <c r="B5058" s="144" t="s">
        <v>160</v>
      </c>
      <c r="C5058">
        <v>710</v>
      </c>
      <c r="D5058" t="str">
        <f>VLOOKUP(Oliusala[[#This Row],[postnumer]],Sveitarfelog[#All],4,FALSE)</f>
        <v>Fljótsdalshreppur,Múlaþing</v>
      </c>
      <c r="E5058" t="str">
        <f>VLOOKUP(Oliusala[[#This Row],[postnumer]],Sveitarfelog[#All],5,FALSE)</f>
        <v>Austurland</v>
      </c>
      <c r="F5058" t="s">
        <v>25</v>
      </c>
      <c r="G5058" t="s">
        <v>24</v>
      </c>
      <c r="H5058" t="s">
        <v>58</v>
      </c>
      <c r="I5058" s="1">
        <v>58268</v>
      </c>
      <c r="J5058" s="2">
        <f>VLOOKUP(Oliusala[[#This Row],[tegund]],Tegundir!$B$2:$D$19,3,FALSE)*Oliusala[[#This Row],[magn]]/1000</f>
        <v>50.401820000000001</v>
      </c>
      <c r="K5058">
        <v>2013</v>
      </c>
      <c r="L5058" t="s">
        <v>19</v>
      </c>
      <c r="M5058" s="144" t="s">
        <v>59</v>
      </c>
      <c r="O5058" s="144" t="s">
        <v>1997</v>
      </c>
    </row>
    <row r="5059" spans="1:15" x14ac:dyDescent="0.2">
      <c r="A5059" t="s">
        <v>69</v>
      </c>
      <c r="B5059" s="144" t="s">
        <v>160</v>
      </c>
      <c r="C5059">
        <v>710</v>
      </c>
      <c r="D5059" t="str">
        <f>VLOOKUP(Oliusala[[#This Row],[postnumer]],Sveitarfelog[#All],4,FALSE)</f>
        <v>Fljótsdalshreppur,Múlaþing</v>
      </c>
      <c r="E5059" t="str">
        <f>VLOOKUP(Oliusala[[#This Row],[postnumer]],Sveitarfelog[#All],5,FALSE)</f>
        <v>Austurland</v>
      </c>
      <c r="F5059" t="s">
        <v>24</v>
      </c>
      <c r="G5059" t="s">
        <v>24</v>
      </c>
      <c r="H5059" t="s">
        <v>60</v>
      </c>
      <c r="I5059" s="1">
        <v>2458</v>
      </c>
      <c r="J5059" s="2">
        <f>VLOOKUP(Oliusala[[#This Row],[tegund]],Tegundir!$B$2:$D$19,3,FALSE)*Oliusala[[#This Row],[magn]]/1000</f>
        <v>2.1261700000000001</v>
      </c>
      <c r="K5059">
        <v>2013</v>
      </c>
      <c r="L5059" t="s">
        <v>18</v>
      </c>
      <c r="M5059" s="144" t="s">
        <v>59</v>
      </c>
    </row>
    <row r="5060" spans="1:15" x14ac:dyDescent="0.2">
      <c r="A5060" t="s">
        <v>69</v>
      </c>
      <c r="B5060" s="144" t="s">
        <v>160</v>
      </c>
      <c r="C5060">
        <v>710</v>
      </c>
      <c r="D5060" t="str">
        <f>VLOOKUP(Oliusala[[#This Row],[postnumer]],Sveitarfelog[#All],4,FALSE)</f>
        <v>Fljótsdalshreppur,Múlaþing</v>
      </c>
      <c r="E5060" t="str">
        <f>VLOOKUP(Oliusala[[#This Row],[postnumer]],Sveitarfelog[#All],5,FALSE)</f>
        <v>Austurland</v>
      </c>
      <c r="F5060" t="s">
        <v>29</v>
      </c>
      <c r="G5060" t="s">
        <v>24</v>
      </c>
      <c r="H5060" t="s">
        <v>60</v>
      </c>
      <c r="I5060" s="1">
        <v>1218296</v>
      </c>
      <c r="J5060" s="2">
        <f>VLOOKUP(Oliusala[[#This Row],[tegund]],Tegundir!$B$2:$D$19,3,FALSE)*Oliusala[[#This Row],[magn]]/1000</f>
        <v>1053.8260400000001</v>
      </c>
      <c r="K5060">
        <v>2013</v>
      </c>
      <c r="L5060" t="s">
        <v>19</v>
      </c>
      <c r="M5060" s="144" t="s">
        <v>59</v>
      </c>
      <c r="O5060" s="144" t="s">
        <v>1998</v>
      </c>
    </row>
    <row r="5061" spans="1:15" x14ac:dyDescent="0.2">
      <c r="A5061" t="s">
        <v>69</v>
      </c>
      <c r="B5061" s="144" t="s">
        <v>160</v>
      </c>
      <c r="C5061">
        <v>710</v>
      </c>
      <c r="D5061" t="str">
        <f>VLOOKUP(Oliusala[[#This Row],[postnumer]],Sveitarfelog[#All],4,FALSE)</f>
        <v>Fljótsdalshreppur,Múlaþing</v>
      </c>
      <c r="E5061" t="str">
        <f>VLOOKUP(Oliusala[[#This Row],[postnumer]],Sveitarfelog[#All],5,FALSE)</f>
        <v>Austurland</v>
      </c>
      <c r="F5061" t="s">
        <v>30</v>
      </c>
      <c r="G5061" t="s">
        <v>24</v>
      </c>
      <c r="H5061" t="s">
        <v>60</v>
      </c>
      <c r="I5061" s="1">
        <v>17322</v>
      </c>
      <c r="J5061" s="2">
        <f>VLOOKUP(Oliusala[[#This Row],[tegund]],Tegundir!$B$2:$D$19,3,FALSE)*Oliusala[[#This Row],[magn]]/1000</f>
        <v>14.98353</v>
      </c>
      <c r="K5061">
        <v>2013</v>
      </c>
      <c r="L5061" t="s">
        <v>19</v>
      </c>
      <c r="M5061" s="144" t="s">
        <v>59</v>
      </c>
      <c r="O5061" s="144" t="s">
        <v>1998</v>
      </c>
    </row>
    <row r="5062" spans="1:15" x14ac:dyDescent="0.2">
      <c r="A5062" t="s">
        <v>66</v>
      </c>
      <c r="B5062" s="144" t="s">
        <v>160</v>
      </c>
      <c r="C5062">
        <v>710</v>
      </c>
      <c r="D5062" t="str">
        <f>VLOOKUP(Oliusala[[#This Row],[postnumer]],Sveitarfelog[#All],4,FALSE)</f>
        <v>Fljótsdalshreppur,Múlaþing</v>
      </c>
      <c r="E5062" t="str">
        <f>VLOOKUP(Oliusala[[#This Row],[postnumer]],Sveitarfelog[#All],5,FALSE)</f>
        <v>Austurland</v>
      </c>
      <c r="F5062" t="s">
        <v>29</v>
      </c>
      <c r="G5062" t="s">
        <v>24</v>
      </c>
      <c r="H5062" t="s">
        <v>60</v>
      </c>
      <c r="I5062" s="1">
        <v>276766</v>
      </c>
      <c r="J5062" s="2">
        <f>VLOOKUP(Oliusala[[#This Row],[tegund]],Tegundir!$B$2:$D$19,3,FALSE)*Oliusala[[#This Row],[magn]]/1000</f>
        <v>239.40259</v>
      </c>
      <c r="K5062">
        <v>2013</v>
      </c>
      <c r="L5062" t="s">
        <v>19</v>
      </c>
      <c r="M5062" s="144" t="s">
        <v>59</v>
      </c>
      <c r="O5062" s="144" t="s">
        <v>1998</v>
      </c>
    </row>
    <row r="5063" spans="1:15" x14ac:dyDescent="0.2">
      <c r="A5063" t="s">
        <v>160</v>
      </c>
      <c r="B5063" s="144" t="s">
        <v>160</v>
      </c>
      <c r="C5063">
        <v>710</v>
      </c>
      <c r="D5063" t="str">
        <f>VLOOKUP(Oliusala[[#This Row],[postnumer]],Sveitarfelog[#All],4,FALSE)</f>
        <v>Fljótsdalshreppur,Múlaþing</v>
      </c>
      <c r="E5063" t="str">
        <f>VLOOKUP(Oliusala[[#This Row],[postnumer]],Sveitarfelog[#All],5,FALSE)</f>
        <v>Austurland</v>
      </c>
      <c r="F5063" t="s">
        <v>29</v>
      </c>
      <c r="G5063" t="s">
        <v>24</v>
      </c>
      <c r="H5063" t="s">
        <v>58</v>
      </c>
      <c r="I5063" s="1">
        <v>85844</v>
      </c>
      <c r="J5063" s="2">
        <f>VLOOKUP(Oliusala[[#This Row],[tegund]],Tegundir!$B$2:$D$19,3,FALSE)*Oliusala[[#This Row],[magn]]/1000</f>
        <v>74.25506</v>
      </c>
      <c r="K5063">
        <v>2013</v>
      </c>
      <c r="L5063" t="s">
        <v>19</v>
      </c>
      <c r="M5063" s="144" t="s">
        <v>59</v>
      </c>
      <c r="O5063" s="144" t="s">
        <v>1998</v>
      </c>
    </row>
    <row r="5064" spans="1:15" x14ac:dyDescent="0.2">
      <c r="A5064" t="s">
        <v>63</v>
      </c>
      <c r="B5064" s="144" t="s">
        <v>160</v>
      </c>
      <c r="C5064">
        <v>710</v>
      </c>
      <c r="D5064" t="str">
        <f>VLOOKUP(Oliusala[[#This Row],[postnumer]],Sveitarfelog[#All],4,FALSE)</f>
        <v>Fljótsdalshreppur,Múlaþing</v>
      </c>
      <c r="E5064" t="str">
        <f>VLOOKUP(Oliusala[[#This Row],[postnumer]],Sveitarfelog[#All],5,FALSE)</f>
        <v>Austurland</v>
      </c>
      <c r="F5064" t="s">
        <v>24</v>
      </c>
      <c r="G5064" t="s">
        <v>24</v>
      </c>
      <c r="H5064" t="s">
        <v>58</v>
      </c>
      <c r="I5064" s="1">
        <v>149841</v>
      </c>
      <c r="J5064" s="2">
        <f>VLOOKUP(Oliusala[[#This Row],[tegund]],Tegundir!$B$2:$D$19,3,FALSE)*Oliusala[[#This Row],[magn]]/1000</f>
        <v>129.61246499999999</v>
      </c>
      <c r="K5064">
        <v>2013</v>
      </c>
      <c r="L5064" t="s">
        <v>18</v>
      </c>
      <c r="M5064" s="144" t="s">
        <v>59</v>
      </c>
    </row>
    <row r="5065" spans="1:15" x14ac:dyDescent="0.2">
      <c r="A5065" t="s">
        <v>63</v>
      </c>
      <c r="B5065" s="144" t="s">
        <v>161</v>
      </c>
      <c r="C5065">
        <v>715</v>
      </c>
      <c r="D5065" t="str">
        <f>VLOOKUP(Oliusala[[#This Row],[postnumer]],Sveitarfelog[#All],4,FALSE)</f>
        <v>Fjarðabyggð</v>
      </c>
      <c r="E5065" t="str">
        <f>VLOOKUP(Oliusala[[#This Row],[postnumer]],Sveitarfelog[#All],5,FALSE)</f>
        <v>Austurland</v>
      </c>
      <c r="F5065" t="s">
        <v>24</v>
      </c>
      <c r="G5065" t="s">
        <v>24</v>
      </c>
      <c r="H5065" t="s">
        <v>58</v>
      </c>
      <c r="I5065" s="1">
        <v>7705</v>
      </c>
      <c r="J5065" s="2">
        <f>VLOOKUP(Oliusala[[#This Row],[tegund]],Tegundir!$B$2:$D$19,3,FALSE)*Oliusala[[#This Row],[magn]]/1000</f>
        <v>6.6648249999999996</v>
      </c>
      <c r="K5065">
        <v>2013</v>
      </c>
      <c r="L5065" t="s">
        <v>18</v>
      </c>
      <c r="M5065" s="144" t="s">
        <v>59</v>
      </c>
    </row>
    <row r="5066" spans="1:15" x14ac:dyDescent="0.2">
      <c r="A5066" t="s">
        <v>66</v>
      </c>
      <c r="B5066" s="144" t="s">
        <v>162</v>
      </c>
      <c r="C5066">
        <v>720</v>
      </c>
      <c r="D5066" t="str">
        <f>VLOOKUP(Oliusala[[#This Row],[postnumer]],Sveitarfelog[#All],4,FALSE)</f>
        <v>Fljótsdalshreppur,Múlaþing</v>
      </c>
      <c r="E5066" t="str">
        <f>VLOOKUP(Oliusala[[#This Row],[postnumer]],Sveitarfelog[#All],5,FALSE)</f>
        <v>Austurland</v>
      </c>
      <c r="F5066" t="s">
        <v>25</v>
      </c>
      <c r="G5066" t="s">
        <v>24</v>
      </c>
      <c r="H5066" t="s">
        <v>60</v>
      </c>
      <c r="I5066" s="1">
        <v>1411</v>
      </c>
      <c r="J5066" s="2">
        <f>VLOOKUP(Oliusala[[#This Row],[tegund]],Tegundir!$B$2:$D$19,3,FALSE)*Oliusala[[#This Row],[magn]]/1000</f>
        <v>1.220515</v>
      </c>
      <c r="K5066">
        <v>2013</v>
      </c>
      <c r="L5066" t="s">
        <v>19</v>
      </c>
      <c r="M5066" s="144" t="s">
        <v>59</v>
      </c>
      <c r="O5066" s="144" t="s">
        <v>1997</v>
      </c>
    </row>
    <row r="5067" spans="1:15" x14ac:dyDescent="0.2">
      <c r="A5067" t="s">
        <v>57</v>
      </c>
      <c r="B5067" s="144" t="s">
        <v>162</v>
      </c>
      <c r="C5067">
        <v>720</v>
      </c>
      <c r="D5067" t="str">
        <f>VLOOKUP(Oliusala[[#This Row],[postnumer]],Sveitarfelog[#All],4,FALSE)</f>
        <v>Fljótsdalshreppur,Múlaþing</v>
      </c>
      <c r="E5067" t="str">
        <f>VLOOKUP(Oliusala[[#This Row],[postnumer]],Sveitarfelog[#All],5,FALSE)</f>
        <v>Austurland</v>
      </c>
      <c r="F5067" t="s">
        <v>25</v>
      </c>
      <c r="G5067" t="s">
        <v>24</v>
      </c>
      <c r="H5067" t="s">
        <v>60</v>
      </c>
      <c r="I5067" s="1">
        <v>81729</v>
      </c>
      <c r="J5067" s="2">
        <f>VLOOKUP(Oliusala[[#This Row],[tegund]],Tegundir!$B$2:$D$19,3,FALSE)*Oliusala[[#This Row],[magn]]/1000</f>
        <v>70.695585000000008</v>
      </c>
      <c r="K5067">
        <v>2013</v>
      </c>
      <c r="L5067" t="s">
        <v>19</v>
      </c>
      <c r="M5067" s="144" t="s">
        <v>59</v>
      </c>
      <c r="O5067" s="144" t="s">
        <v>1997</v>
      </c>
    </row>
    <row r="5068" spans="1:15" x14ac:dyDescent="0.2">
      <c r="A5068" t="s">
        <v>57</v>
      </c>
      <c r="B5068" s="144" t="s">
        <v>162</v>
      </c>
      <c r="C5068">
        <v>720</v>
      </c>
      <c r="D5068" t="str">
        <f>VLOOKUP(Oliusala[[#This Row],[postnumer]],Sveitarfelog[#All],4,FALSE)</f>
        <v>Fljótsdalshreppur,Múlaþing</v>
      </c>
      <c r="E5068" t="str">
        <f>VLOOKUP(Oliusala[[#This Row],[postnumer]],Sveitarfelog[#All],5,FALSE)</f>
        <v>Austurland</v>
      </c>
      <c r="F5068" t="s">
        <v>24</v>
      </c>
      <c r="G5068" t="s">
        <v>24</v>
      </c>
      <c r="H5068" t="s">
        <v>58</v>
      </c>
      <c r="I5068" s="1">
        <v>4559</v>
      </c>
      <c r="J5068" s="2">
        <f>VLOOKUP(Oliusala[[#This Row],[tegund]],Tegundir!$B$2:$D$19,3,FALSE)*Oliusala[[#This Row],[magn]]/1000</f>
        <v>3.9435349999999998</v>
      </c>
      <c r="K5068">
        <v>2013</v>
      </c>
      <c r="L5068" t="s">
        <v>18</v>
      </c>
      <c r="M5068" s="144" t="s">
        <v>59</v>
      </c>
    </row>
    <row r="5069" spans="1:15" x14ac:dyDescent="0.2">
      <c r="A5069" t="s">
        <v>63</v>
      </c>
      <c r="B5069" s="144" t="s">
        <v>162</v>
      </c>
      <c r="C5069">
        <v>720</v>
      </c>
      <c r="D5069" t="str">
        <f>VLOOKUP(Oliusala[[#This Row],[postnumer]],Sveitarfelog[#All],4,FALSE)</f>
        <v>Fljótsdalshreppur,Múlaþing</v>
      </c>
      <c r="E5069" t="str">
        <f>VLOOKUP(Oliusala[[#This Row],[postnumer]],Sveitarfelog[#All],5,FALSE)</f>
        <v>Austurland</v>
      </c>
      <c r="F5069" t="s">
        <v>24</v>
      </c>
      <c r="G5069" t="s">
        <v>24</v>
      </c>
      <c r="H5069" t="s">
        <v>58</v>
      </c>
      <c r="I5069" s="1">
        <v>55553</v>
      </c>
      <c r="J5069" s="2">
        <f>VLOOKUP(Oliusala[[#This Row],[tegund]],Tegundir!$B$2:$D$19,3,FALSE)*Oliusala[[#This Row],[magn]]/1000</f>
        <v>48.053345</v>
      </c>
      <c r="K5069">
        <v>2013</v>
      </c>
      <c r="L5069" t="s">
        <v>18</v>
      </c>
      <c r="M5069" s="144" t="s">
        <v>59</v>
      </c>
    </row>
    <row r="5070" spans="1:15" x14ac:dyDescent="0.2">
      <c r="A5070" t="s">
        <v>69</v>
      </c>
      <c r="B5070" s="144" t="s">
        <v>66</v>
      </c>
      <c r="C5070">
        <v>730</v>
      </c>
      <c r="D5070" t="str">
        <f>VLOOKUP(Oliusala[[#This Row],[postnumer]],Sveitarfelog[#All],4,FALSE)</f>
        <v>Fjarðabyggð</v>
      </c>
      <c r="E5070" t="str">
        <f>VLOOKUP(Oliusala[[#This Row],[postnumer]],Sveitarfelog[#All],5,FALSE)</f>
        <v>Austurland</v>
      </c>
      <c r="F5070" t="s">
        <v>25</v>
      </c>
      <c r="G5070" t="s">
        <v>24</v>
      </c>
      <c r="H5070" t="s">
        <v>60</v>
      </c>
      <c r="I5070" s="1">
        <v>39918</v>
      </c>
      <c r="J5070" s="2">
        <f>VLOOKUP(Oliusala[[#This Row],[tegund]],Tegundir!$B$2:$D$19,3,FALSE)*Oliusala[[#This Row],[magn]]/1000</f>
        <v>34.529069999999997</v>
      </c>
      <c r="K5070">
        <v>2013</v>
      </c>
      <c r="L5070" t="s">
        <v>19</v>
      </c>
      <c r="M5070" s="144" t="s">
        <v>59</v>
      </c>
      <c r="O5070" s="144" t="s">
        <v>1997</v>
      </c>
    </row>
    <row r="5071" spans="1:15" x14ac:dyDescent="0.2">
      <c r="A5071" t="s">
        <v>66</v>
      </c>
      <c r="B5071" s="144" t="s">
        <v>66</v>
      </c>
      <c r="C5071">
        <v>730</v>
      </c>
      <c r="D5071" t="str">
        <f>VLOOKUP(Oliusala[[#This Row],[postnumer]],Sveitarfelog[#All],4,FALSE)</f>
        <v>Fjarðabyggð</v>
      </c>
      <c r="E5071" t="str">
        <f>VLOOKUP(Oliusala[[#This Row],[postnumer]],Sveitarfelog[#All],5,FALSE)</f>
        <v>Austurland</v>
      </c>
      <c r="F5071" t="s">
        <v>25</v>
      </c>
      <c r="G5071" t="s">
        <v>24</v>
      </c>
      <c r="H5071" t="s">
        <v>58</v>
      </c>
      <c r="I5071" s="1">
        <v>942942</v>
      </c>
      <c r="J5071" s="2">
        <f>VLOOKUP(Oliusala[[#This Row],[tegund]],Tegundir!$B$2:$D$19,3,FALSE)*Oliusala[[#This Row],[magn]]/1000</f>
        <v>815.64482999999996</v>
      </c>
      <c r="K5071">
        <v>2013</v>
      </c>
      <c r="L5071" t="s">
        <v>19</v>
      </c>
      <c r="M5071" s="144" t="s">
        <v>59</v>
      </c>
      <c r="O5071" s="144" t="s">
        <v>1997</v>
      </c>
    </row>
    <row r="5072" spans="1:15" x14ac:dyDescent="0.2">
      <c r="A5072" t="s">
        <v>57</v>
      </c>
      <c r="B5072" s="144" t="s">
        <v>66</v>
      </c>
      <c r="C5072">
        <v>730</v>
      </c>
      <c r="D5072" t="str">
        <f>VLOOKUP(Oliusala[[#This Row],[postnumer]],Sveitarfelog[#All],4,FALSE)</f>
        <v>Fjarðabyggð</v>
      </c>
      <c r="E5072" t="str">
        <f>VLOOKUP(Oliusala[[#This Row],[postnumer]],Sveitarfelog[#All],5,FALSE)</f>
        <v>Austurland</v>
      </c>
      <c r="F5072" t="s">
        <v>25</v>
      </c>
      <c r="G5072" t="s">
        <v>24</v>
      </c>
      <c r="H5072" t="s">
        <v>58</v>
      </c>
      <c r="I5072" s="1">
        <v>3859</v>
      </c>
      <c r="J5072" s="2">
        <f>VLOOKUP(Oliusala[[#This Row],[tegund]],Tegundir!$B$2:$D$19,3,FALSE)*Oliusala[[#This Row],[magn]]/1000</f>
        <v>3.3380349999999996</v>
      </c>
      <c r="K5072">
        <v>2013</v>
      </c>
      <c r="L5072" t="s">
        <v>19</v>
      </c>
      <c r="M5072" s="144" t="s">
        <v>59</v>
      </c>
      <c r="O5072" s="144" t="s">
        <v>1997</v>
      </c>
    </row>
    <row r="5073" spans="1:15" x14ac:dyDescent="0.2">
      <c r="A5073" t="s">
        <v>66</v>
      </c>
      <c r="B5073" s="144" t="s">
        <v>66</v>
      </c>
      <c r="C5073">
        <v>730</v>
      </c>
      <c r="D5073" t="str">
        <f>VLOOKUP(Oliusala[[#This Row],[postnumer]],Sveitarfelog[#All],4,FALSE)</f>
        <v>Fjarðabyggð</v>
      </c>
      <c r="E5073" t="str">
        <f>VLOOKUP(Oliusala[[#This Row],[postnumer]],Sveitarfelog[#All],5,FALSE)</f>
        <v>Austurland</v>
      </c>
      <c r="F5073" t="s">
        <v>29</v>
      </c>
      <c r="G5073" t="s">
        <v>24</v>
      </c>
      <c r="H5073" t="s">
        <v>61</v>
      </c>
      <c r="I5073" s="1">
        <v>220153</v>
      </c>
      <c r="J5073" s="2">
        <f>VLOOKUP(Oliusala[[#This Row],[tegund]],Tegundir!$B$2:$D$19,3,FALSE)*Oliusala[[#This Row],[magn]]/1000</f>
        <v>190.432345</v>
      </c>
      <c r="K5073">
        <v>2013</v>
      </c>
      <c r="L5073" t="s">
        <v>19</v>
      </c>
      <c r="M5073" s="144" t="s">
        <v>62</v>
      </c>
      <c r="O5073" s="144" t="s">
        <v>1998</v>
      </c>
    </row>
    <row r="5074" spans="1:15" x14ac:dyDescent="0.2">
      <c r="A5074" t="s">
        <v>69</v>
      </c>
      <c r="B5074" s="144" t="s">
        <v>66</v>
      </c>
      <c r="C5074">
        <v>730</v>
      </c>
      <c r="D5074" t="str">
        <f>VLOOKUP(Oliusala[[#This Row],[postnumer]],Sveitarfelog[#All],4,FALSE)</f>
        <v>Fjarðabyggð</v>
      </c>
      <c r="E5074" t="str">
        <f>VLOOKUP(Oliusala[[#This Row],[postnumer]],Sveitarfelog[#All],5,FALSE)</f>
        <v>Austurland</v>
      </c>
      <c r="F5074" t="s">
        <v>29</v>
      </c>
      <c r="G5074" t="s">
        <v>24</v>
      </c>
      <c r="H5074" t="s">
        <v>60</v>
      </c>
      <c r="I5074" s="1">
        <v>191128</v>
      </c>
      <c r="J5074" s="2">
        <f>VLOOKUP(Oliusala[[#This Row],[tegund]],Tegundir!$B$2:$D$19,3,FALSE)*Oliusala[[#This Row],[magn]]/1000</f>
        <v>165.32571999999999</v>
      </c>
      <c r="K5074">
        <v>2013</v>
      </c>
      <c r="L5074" t="s">
        <v>19</v>
      </c>
      <c r="M5074" s="144" t="s">
        <v>59</v>
      </c>
      <c r="O5074" s="144" t="s">
        <v>1998</v>
      </c>
    </row>
    <row r="5075" spans="1:15" x14ac:dyDescent="0.2">
      <c r="A5075" t="s">
        <v>66</v>
      </c>
      <c r="B5075" s="144" t="s">
        <v>66</v>
      </c>
      <c r="C5075">
        <v>730</v>
      </c>
      <c r="D5075" t="str">
        <f>VLOOKUP(Oliusala[[#This Row],[postnumer]],Sveitarfelog[#All],4,FALSE)</f>
        <v>Fjarðabyggð</v>
      </c>
      <c r="E5075" t="str">
        <f>VLOOKUP(Oliusala[[#This Row],[postnumer]],Sveitarfelog[#All],5,FALSE)</f>
        <v>Austurland</v>
      </c>
      <c r="F5075" t="s">
        <v>24</v>
      </c>
      <c r="G5075" t="s">
        <v>24</v>
      </c>
      <c r="H5075" t="s">
        <v>58</v>
      </c>
      <c r="I5075" s="1">
        <v>7182</v>
      </c>
      <c r="J5075" s="2">
        <f>VLOOKUP(Oliusala[[#This Row],[tegund]],Tegundir!$B$2:$D$19,3,FALSE)*Oliusala[[#This Row],[magn]]/1000</f>
        <v>6.2124300000000003</v>
      </c>
      <c r="K5075">
        <v>2013</v>
      </c>
      <c r="L5075" t="s">
        <v>18</v>
      </c>
      <c r="M5075" s="144" t="s">
        <v>59</v>
      </c>
    </row>
    <row r="5076" spans="1:15" x14ac:dyDescent="0.2">
      <c r="A5076" t="s">
        <v>66</v>
      </c>
      <c r="B5076" s="144" t="s">
        <v>66</v>
      </c>
      <c r="C5076">
        <v>730</v>
      </c>
      <c r="D5076" t="str">
        <f>VLOOKUP(Oliusala[[#This Row],[postnumer]],Sveitarfelog[#All],4,FALSE)</f>
        <v>Fjarðabyggð</v>
      </c>
      <c r="E5076" t="str">
        <f>VLOOKUP(Oliusala[[#This Row],[postnumer]],Sveitarfelog[#All],5,FALSE)</f>
        <v>Austurland</v>
      </c>
      <c r="F5076" t="s">
        <v>29</v>
      </c>
      <c r="G5076" t="s">
        <v>24</v>
      </c>
      <c r="H5076" t="s">
        <v>58</v>
      </c>
      <c r="I5076" s="1">
        <v>20950</v>
      </c>
      <c r="J5076" s="2">
        <f>VLOOKUP(Oliusala[[#This Row],[tegund]],Tegundir!$B$2:$D$19,3,FALSE)*Oliusala[[#This Row],[magn]]/1000</f>
        <v>18.121749999999999</v>
      </c>
      <c r="K5076">
        <v>2013</v>
      </c>
      <c r="L5076" t="s">
        <v>19</v>
      </c>
      <c r="M5076" s="144" t="s">
        <v>59</v>
      </c>
      <c r="O5076" s="144" t="s">
        <v>1998</v>
      </c>
    </row>
    <row r="5077" spans="1:15" x14ac:dyDescent="0.2">
      <c r="A5077" t="s">
        <v>66</v>
      </c>
      <c r="B5077" s="144" t="s">
        <v>66</v>
      </c>
      <c r="C5077">
        <v>730</v>
      </c>
      <c r="D5077" t="str">
        <f>VLOOKUP(Oliusala[[#This Row],[postnumer]],Sveitarfelog[#All],4,FALSE)</f>
        <v>Fjarðabyggð</v>
      </c>
      <c r="E5077" t="str">
        <f>VLOOKUP(Oliusala[[#This Row],[postnumer]],Sveitarfelog[#All],5,FALSE)</f>
        <v>Austurland</v>
      </c>
      <c r="F5077" t="s">
        <v>30</v>
      </c>
      <c r="G5077" t="s">
        <v>24</v>
      </c>
      <c r="H5077" t="s">
        <v>58</v>
      </c>
      <c r="I5077" s="1">
        <v>7647</v>
      </c>
      <c r="J5077" s="2">
        <f>VLOOKUP(Oliusala[[#This Row],[tegund]],Tegundir!$B$2:$D$19,3,FALSE)*Oliusala[[#This Row],[magn]]/1000</f>
        <v>6.614655</v>
      </c>
      <c r="K5077">
        <v>2013</v>
      </c>
      <c r="L5077" t="s">
        <v>19</v>
      </c>
      <c r="M5077" s="144" t="s">
        <v>59</v>
      </c>
      <c r="O5077" s="144" t="s">
        <v>1998</v>
      </c>
    </row>
    <row r="5078" spans="1:15" x14ac:dyDescent="0.2">
      <c r="A5078" t="s">
        <v>66</v>
      </c>
      <c r="B5078" s="144" t="s">
        <v>66</v>
      </c>
      <c r="C5078">
        <v>730</v>
      </c>
      <c r="D5078" t="str">
        <f>VLOOKUP(Oliusala[[#This Row],[postnumer]],Sveitarfelog[#All],4,FALSE)</f>
        <v>Fjarðabyggð</v>
      </c>
      <c r="E5078" t="str">
        <f>VLOOKUP(Oliusala[[#This Row],[postnumer]],Sveitarfelog[#All],5,FALSE)</f>
        <v>Austurland</v>
      </c>
      <c r="F5078" t="s">
        <v>30</v>
      </c>
      <c r="G5078" t="s">
        <v>24</v>
      </c>
      <c r="H5078" t="s">
        <v>60</v>
      </c>
      <c r="I5078" s="1">
        <v>3486</v>
      </c>
      <c r="J5078" s="2">
        <f>VLOOKUP(Oliusala[[#This Row],[tegund]],Tegundir!$B$2:$D$19,3,FALSE)*Oliusala[[#This Row],[magn]]/1000</f>
        <v>3.01539</v>
      </c>
      <c r="K5078">
        <v>2013</v>
      </c>
      <c r="L5078" t="s">
        <v>19</v>
      </c>
      <c r="M5078" s="144" t="s">
        <v>59</v>
      </c>
      <c r="O5078" s="144" t="s">
        <v>1998</v>
      </c>
    </row>
    <row r="5079" spans="1:15" x14ac:dyDescent="0.2">
      <c r="A5079" t="s">
        <v>57</v>
      </c>
      <c r="B5079" s="144" t="s">
        <v>66</v>
      </c>
      <c r="C5079">
        <v>730</v>
      </c>
      <c r="D5079" t="str">
        <f>VLOOKUP(Oliusala[[#This Row],[postnumer]],Sveitarfelog[#All],4,FALSE)</f>
        <v>Fjarðabyggð</v>
      </c>
      <c r="E5079" t="str">
        <f>VLOOKUP(Oliusala[[#This Row],[postnumer]],Sveitarfelog[#All],5,FALSE)</f>
        <v>Austurland</v>
      </c>
      <c r="F5079" t="s">
        <v>24</v>
      </c>
      <c r="G5079" t="s">
        <v>24</v>
      </c>
      <c r="H5079" t="s">
        <v>58</v>
      </c>
      <c r="I5079" s="1">
        <v>49567</v>
      </c>
      <c r="J5079" s="2">
        <f>VLOOKUP(Oliusala[[#This Row],[tegund]],Tegundir!$B$2:$D$19,3,FALSE)*Oliusala[[#This Row],[magn]]/1000</f>
        <v>42.875455000000002</v>
      </c>
      <c r="K5079">
        <v>2013</v>
      </c>
      <c r="L5079" t="s">
        <v>18</v>
      </c>
      <c r="M5079" s="144" t="s">
        <v>59</v>
      </c>
    </row>
    <row r="5080" spans="1:15" x14ac:dyDescent="0.2">
      <c r="A5080" t="s">
        <v>63</v>
      </c>
      <c r="B5080" s="144" t="s">
        <v>66</v>
      </c>
      <c r="C5080">
        <v>730</v>
      </c>
      <c r="D5080" t="str">
        <f>VLOOKUP(Oliusala[[#This Row],[postnumer]],Sveitarfelog[#All],4,FALSE)</f>
        <v>Fjarðabyggð</v>
      </c>
      <c r="E5080" t="str">
        <f>VLOOKUP(Oliusala[[#This Row],[postnumer]],Sveitarfelog[#All],5,FALSE)</f>
        <v>Austurland</v>
      </c>
      <c r="F5080" t="s">
        <v>24</v>
      </c>
      <c r="G5080" t="s">
        <v>24</v>
      </c>
      <c r="H5080" t="s">
        <v>58</v>
      </c>
      <c r="I5080" s="1">
        <v>1623837</v>
      </c>
      <c r="J5080" s="2">
        <f>VLOOKUP(Oliusala[[#This Row],[tegund]],Tegundir!$B$2:$D$19,3,FALSE)*Oliusala[[#This Row],[magn]]/1000</f>
        <v>1404.6190049999998</v>
      </c>
      <c r="K5080">
        <v>2013</v>
      </c>
      <c r="L5080" t="s">
        <v>18</v>
      </c>
      <c r="M5080" s="144" t="s">
        <v>59</v>
      </c>
    </row>
    <row r="5081" spans="1:15" x14ac:dyDescent="0.2">
      <c r="A5081" t="s">
        <v>69</v>
      </c>
      <c r="B5081" s="144" t="s">
        <v>69</v>
      </c>
      <c r="C5081">
        <v>735</v>
      </c>
      <c r="D5081" t="str">
        <f>VLOOKUP(Oliusala[[#This Row],[postnumer]],Sveitarfelog[#All],4,FALSE)</f>
        <v>Fjarðabyggð</v>
      </c>
      <c r="E5081" t="str">
        <f>VLOOKUP(Oliusala[[#This Row],[postnumer]],Sveitarfelog[#All],5,FALSE)</f>
        <v>Austurland</v>
      </c>
      <c r="F5081" t="s">
        <v>25</v>
      </c>
      <c r="G5081" t="s">
        <v>24</v>
      </c>
      <c r="H5081" t="s">
        <v>58</v>
      </c>
      <c r="I5081" s="1">
        <v>108683</v>
      </c>
      <c r="J5081" s="2">
        <f>VLOOKUP(Oliusala[[#This Row],[tegund]],Tegundir!$B$2:$D$19,3,FALSE)*Oliusala[[#This Row],[magn]]/1000</f>
        <v>94.010795000000002</v>
      </c>
      <c r="K5081">
        <v>2013</v>
      </c>
      <c r="L5081" t="s">
        <v>19</v>
      </c>
      <c r="M5081" s="144" t="s">
        <v>59</v>
      </c>
      <c r="O5081" s="144" t="s">
        <v>1997</v>
      </c>
    </row>
    <row r="5082" spans="1:15" x14ac:dyDescent="0.2">
      <c r="A5082" t="s">
        <v>66</v>
      </c>
      <c r="B5082" s="144" t="s">
        <v>69</v>
      </c>
      <c r="C5082">
        <v>735</v>
      </c>
      <c r="D5082" t="str">
        <f>VLOOKUP(Oliusala[[#This Row],[postnumer]],Sveitarfelog[#All],4,FALSE)</f>
        <v>Fjarðabyggð</v>
      </c>
      <c r="E5082" t="str">
        <f>VLOOKUP(Oliusala[[#This Row],[postnumer]],Sveitarfelog[#All],5,FALSE)</f>
        <v>Austurland</v>
      </c>
      <c r="F5082" t="s">
        <v>25</v>
      </c>
      <c r="G5082" t="s">
        <v>24</v>
      </c>
      <c r="H5082" t="s">
        <v>60</v>
      </c>
      <c r="I5082" s="1">
        <v>22382</v>
      </c>
      <c r="J5082" s="2">
        <f>VLOOKUP(Oliusala[[#This Row],[tegund]],Tegundir!$B$2:$D$19,3,FALSE)*Oliusala[[#This Row],[magn]]/1000</f>
        <v>19.360430000000001</v>
      </c>
      <c r="K5082">
        <v>2013</v>
      </c>
      <c r="L5082" t="s">
        <v>19</v>
      </c>
      <c r="M5082" s="144" t="s">
        <v>59</v>
      </c>
      <c r="O5082" s="144" t="s">
        <v>1997</v>
      </c>
    </row>
    <row r="5083" spans="1:15" x14ac:dyDescent="0.2">
      <c r="A5083" t="s">
        <v>57</v>
      </c>
      <c r="B5083" s="144" t="s">
        <v>69</v>
      </c>
      <c r="C5083">
        <v>735</v>
      </c>
      <c r="D5083" t="str">
        <f>VLOOKUP(Oliusala[[#This Row],[postnumer]],Sveitarfelog[#All],4,FALSE)</f>
        <v>Fjarðabyggð</v>
      </c>
      <c r="E5083" t="str">
        <f>VLOOKUP(Oliusala[[#This Row],[postnumer]],Sveitarfelog[#All],5,FALSE)</f>
        <v>Austurland</v>
      </c>
      <c r="F5083" t="s">
        <v>25</v>
      </c>
      <c r="G5083" t="s">
        <v>24</v>
      </c>
      <c r="H5083" t="s">
        <v>60</v>
      </c>
      <c r="I5083" s="1">
        <v>96810</v>
      </c>
      <c r="J5083" s="2">
        <f>VLOOKUP(Oliusala[[#This Row],[tegund]],Tegundir!$B$2:$D$19,3,FALSE)*Oliusala[[#This Row],[magn]]/1000</f>
        <v>83.740649999999988</v>
      </c>
      <c r="K5083">
        <v>2013</v>
      </c>
      <c r="L5083" t="s">
        <v>19</v>
      </c>
      <c r="M5083" s="144" t="s">
        <v>59</v>
      </c>
      <c r="O5083" s="144" t="s">
        <v>1997</v>
      </c>
    </row>
    <row r="5084" spans="1:15" x14ac:dyDescent="0.2">
      <c r="A5084" t="s">
        <v>69</v>
      </c>
      <c r="B5084" s="144" t="s">
        <v>69</v>
      </c>
      <c r="C5084">
        <v>735</v>
      </c>
      <c r="D5084" t="str">
        <f>VLOOKUP(Oliusala[[#This Row],[postnumer]],Sveitarfelog[#All],4,FALSE)</f>
        <v>Fjarðabyggð</v>
      </c>
      <c r="E5084" t="str">
        <f>VLOOKUP(Oliusala[[#This Row],[postnumer]],Sveitarfelog[#All],5,FALSE)</f>
        <v>Austurland</v>
      </c>
      <c r="F5084" t="s">
        <v>27</v>
      </c>
      <c r="G5084" t="s">
        <v>24</v>
      </c>
      <c r="H5084" t="s">
        <v>58</v>
      </c>
      <c r="I5084" s="1">
        <v>32260</v>
      </c>
      <c r="J5084" s="2">
        <f>VLOOKUP(Oliusala[[#This Row],[tegund]],Tegundir!$B$2:$D$19,3,FALSE)*Oliusala[[#This Row],[magn]]/1000</f>
        <v>27.904900000000001</v>
      </c>
      <c r="K5084">
        <v>2013</v>
      </c>
      <c r="L5084" t="s">
        <v>19</v>
      </c>
      <c r="M5084" s="144" t="s">
        <v>59</v>
      </c>
      <c r="O5084" s="144" t="s">
        <v>1998</v>
      </c>
    </row>
    <row r="5085" spans="1:15" x14ac:dyDescent="0.2">
      <c r="A5085" t="s">
        <v>69</v>
      </c>
      <c r="B5085" s="144" t="s">
        <v>69</v>
      </c>
      <c r="C5085">
        <v>735</v>
      </c>
      <c r="D5085" t="str">
        <f>VLOOKUP(Oliusala[[#This Row],[postnumer]],Sveitarfelog[#All],4,FALSE)</f>
        <v>Fjarðabyggð</v>
      </c>
      <c r="E5085" t="str">
        <f>VLOOKUP(Oliusala[[#This Row],[postnumer]],Sveitarfelog[#All],5,FALSE)</f>
        <v>Austurland</v>
      </c>
      <c r="F5085" t="s">
        <v>29</v>
      </c>
      <c r="G5085" t="s">
        <v>24</v>
      </c>
      <c r="H5085" t="s">
        <v>61</v>
      </c>
      <c r="I5085" s="1">
        <v>432802</v>
      </c>
      <c r="J5085" s="2">
        <f>VLOOKUP(Oliusala[[#This Row],[tegund]],Tegundir!$B$2:$D$19,3,FALSE)*Oliusala[[#This Row],[magn]]/1000</f>
        <v>374.37372999999997</v>
      </c>
      <c r="K5085">
        <v>2013</v>
      </c>
      <c r="L5085" t="s">
        <v>19</v>
      </c>
      <c r="M5085" s="144" t="s">
        <v>62</v>
      </c>
      <c r="O5085" s="144" t="s">
        <v>1998</v>
      </c>
    </row>
    <row r="5086" spans="1:15" x14ac:dyDescent="0.2">
      <c r="A5086" t="s">
        <v>64</v>
      </c>
      <c r="B5086" s="144" t="s">
        <v>164</v>
      </c>
      <c r="C5086">
        <v>740</v>
      </c>
      <c r="D5086" t="str">
        <f>VLOOKUP(Oliusala[[#This Row],[postnumer]],Sveitarfelog[#All],4,FALSE)</f>
        <v>Fjarðabyggð</v>
      </c>
      <c r="E5086" t="str">
        <f>VLOOKUP(Oliusala[[#This Row],[postnumer]],Sveitarfelog[#All],5,FALSE)</f>
        <v>Austurland</v>
      </c>
      <c r="F5086" t="s">
        <v>27</v>
      </c>
      <c r="G5086" t="s">
        <v>24</v>
      </c>
      <c r="H5086" t="s">
        <v>58</v>
      </c>
      <c r="I5086" s="1">
        <v>0</v>
      </c>
      <c r="J5086" s="2">
        <f>VLOOKUP(Oliusala[[#This Row],[tegund]],Tegundir!$B$2:$D$19,3,FALSE)*Oliusala[[#This Row],[magn]]/1000</f>
        <v>0</v>
      </c>
      <c r="K5086">
        <v>2013</v>
      </c>
      <c r="L5086" t="s">
        <v>19</v>
      </c>
      <c r="M5086" s="144" t="s">
        <v>59</v>
      </c>
      <c r="O5086" s="144" t="s">
        <v>1998</v>
      </c>
    </row>
    <row r="5087" spans="1:15" x14ac:dyDescent="0.2">
      <c r="A5087" t="s">
        <v>69</v>
      </c>
      <c r="B5087" s="144" t="s">
        <v>164</v>
      </c>
      <c r="C5087">
        <v>740</v>
      </c>
      <c r="D5087" t="str">
        <f>VLOOKUP(Oliusala[[#This Row],[postnumer]],Sveitarfelog[#All],4,FALSE)</f>
        <v>Fjarðabyggð</v>
      </c>
      <c r="E5087" t="str">
        <f>VLOOKUP(Oliusala[[#This Row],[postnumer]],Sveitarfelog[#All],5,FALSE)</f>
        <v>Austurland</v>
      </c>
      <c r="F5087" t="s">
        <v>25</v>
      </c>
      <c r="G5087" t="s">
        <v>24</v>
      </c>
      <c r="H5087" t="s">
        <v>60</v>
      </c>
      <c r="I5087" s="1">
        <v>80628</v>
      </c>
      <c r="J5087" s="2">
        <f>VLOOKUP(Oliusala[[#This Row],[tegund]],Tegundir!$B$2:$D$19,3,FALSE)*Oliusala[[#This Row],[magn]]/1000</f>
        <v>69.743220000000008</v>
      </c>
      <c r="K5087">
        <v>2013</v>
      </c>
      <c r="L5087" t="s">
        <v>1955</v>
      </c>
      <c r="M5087" s="144" t="s">
        <v>59</v>
      </c>
    </row>
    <row r="5088" spans="1:15" x14ac:dyDescent="0.2">
      <c r="A5088" t="s">
        <v>64</v>
      </c>
      <c r="B5088" s="144" t="s">
        <v>164</v>
      </c>
      <c r="C5088">
        <v>740</v>
      </c>
      <c r="D5088" t="str">
        <f>VLOOKUP(Oliusala[[#This Row],[postnumer]],Sveitarfelog[#All],4,FALSE)</f>
        <v>Fjarðabyggð</v>
      </c>
      <c r="E5088" t="str">
        <f>VLOOKUP(Oliusala[[#This Row],[postnumer]],Sveitarfelog[#All],5,FALSE)</f>
        <v>Austurland</v>
      </c>
      <c r="F5088" t="s">
        <v>25</v>
      </c>
      <c r="G5088" t="s">
        <v>24</v>
      </c>
      <c r="H5088" t="s">
        <v>58</v>
      </c>
      <c r="I5088" s="1">
        <v>500773</v>
      </c>
      <c r="J5088" s="2">
        <f>VLOOKUP(Oliusala[[#This Row],[tegund]],Tegundir!$B$2:$D$19,3,FALSE)*Oliusala[[#This Row],[magn]]/1000</f>
        <v>433.16864500000003</v>
      </c>
      <c r="K5088">
        <v>2013</v>
      </c>
      <c r="L5088" t="s">
        <v>1955</v>
      </c>
      <c r="M5088" s="144" t="s">
        <v>59</v>
      </c>
    </row>
    <row r="5089" spans="1:15" x14ac:dyDescent="0.2">
      <c r="A5089" t="s">
        <v>69</v>
      </c>
      <c r="B5089" s="144" t="s">
        <v>69</v>
      </c>
      <c r="C5089">
        <v>735</v>
      </c>
      <c r="D5089" t="str">
        <f>VLOOKUP(Oliusala[[#This Row],[postnumer]],Sveitarfelog[#All],4,FALSE)</f>
        <v>Fjarðabyggð</v>
      </c>
      <c r="E5089" t="str">
        <f>VLOOKUP(Oliusala[[#This Row],[postnumer]],Sveitarfelog[#All],5,FALSE)</f>
        <v>Austurland</v>
      </c>
      <c r="F5089" t="s">
        <v>24</v>
      </c>
      <c r="G5089" t="s">
        <v>24</v>
      </c>
      <c r="H5089" t="s">
        <v>58</v>
      </c>
      <c r="I5089" s="1">
        <v>2588</v>
      </c>
      <c r="J5089" s="2">
        <f>VLOOKUP(Oliusala[[#This Row],[tegund]],Tegundir!$B$2:$D$19,3,FALSE)*Oliusala[[#This Row],[magn]]/1000</f>
        <v>2.2386200000000001</v>
      </c>
      <c r="K5089">
        <v>2013</v>
      </c>
      <c r="L5089" t="s">
        <v>18</v>
      </c>
      <c r="M5089" s="144" t="s">
        <v>59</v>
      </c>
    </row>
    <row r="5090" spans="1:15" x14ac:dyDescent="0.2">
      <c r="A5090" t="s">
        <v>71</v>
      </c>
      <c r="B5090" s="144" t="s">
        <v>71</v>
      </c>
      <c r="C5090">
        <v>750</v>
      </c>
      <c r="D5090" t="str">
        <f>VLOOKUP(Oliusala[[#This Row],[postnumer]],Sveitarfelog[#All],4,FALSE)</f>
        <v>Fjarðabyggð</v>
      </c>
      <c r="E5090" t="str">
        <f>VLOOKUP(Oliusala[[#This Row],[postnumer]],Sveitarfelog[#All],5,FALSE)</f>
        <v>Austurland</v>
      </c>
      <c r="F5090" t="s">
        <v>27</v>
      </c>
      <c r="G5090" t="s">
        <v>24</v>
      </c>
      <c r="H5090" t="s">
        <v>58</v>
      </c>
      <c r="I5090" s="1">
        <v>1200000</v>
      </c>
      <c r="J5090" s="2">
        <f>VLOOKUP(Oliusala[[#This Row],[tegund]],Tegundir!$B$2:$D$19,3,FALSE)*Oliusala[[#This Row],[magn]]/1000</f>
        <v>1038</v>
      </c>
      <c r="K5090">
        <v>2013</v>
      </c>
      <c r="L5090" t="s">
        <v>1955</v>
      </c>
      <c r="M5090" s="144" t="s">
        <v>59</v>
      </c>
      <c r="N5090" s="144" t="s">
        <v>1939</v>
      </c>
    </row>
    <row r="5091" spans="1:15" x14ac:dyDescent="0.2">
      <c r="A5091" t="s">
        <v>71</v>
      </c>
      <c r="B5091" s="144" t="s">
        <v>71</v>
      </c>
      <c r="C5091">
        <v>750</v>
      </c>
      <c r="D5091" t="str">
        <f>VLOOKUP(Oliusala[[#This Row],[postnumer]],Sveitarfelog[#All],4,FALSE)</f>
        <v>Fjarðabyggð</v>
      </c>
      <c r="E5091" t="str">
        <f>VLOOKUP(Oliusala[[#This Row],[postnumer]],Sveitarfelog[#All],5,FALSE)</f>
        <v>Austurland</v>
      </c>
      <c r="F5091" t="s">
        <v>27</v>
      </c>
      <c r="G5091" t="s">
        <v>24</v>
      </c>
      <c r="H5091" t="s">
        <v>58</v>
      </c>
      <c r="I5091" s="1">
        <v>1632937</v>
      </c>
      <c r="J5091" s="2">
        <f>VLOOKUP(Oliusala[[#This Row],[tegund]],Tegundir!$B$2:$D$19,3,FALSE)*Oliusala[[#This Row],[magn]]/1000</f>
        <v>1412.490505</v>
      </c>
      <c r="K5091">
        <v>2013</v>
      </c>
      <c r="L5091" t="s">
        <v>19</v>
      </c>
      <c r="M5091" s="144" t="s">
        <v>59</v>
      </c>
      <c r="N5091" s="144" t="s">
        <v>1939</v>
      </c>
      <c r="O5091" s="144" t="s">
        <v>1998</v>
      </c>
    </row>
    <row r="5092" spans="1:15" x14ac:dyDescent="0.2">
      <c r="A5092" t="s">
        <v>69</v>
      </c>
      <c r="B5092" s="144" t="s">
        <v>69</v>
      </c>
      <c r="C5092">
        <v>735</v>
      </c>
      <c r="D5092" t="str">
        <f>VLOOKUP(Oliusala[[#This Row],[postnumer]],Sveitarfelog[#All],4,FALSE)</f>
        <v>Fjarðabyggð</v>
      </c>
      <c r="E5092" t="str">
        <f>VLOOKUP(Oliusala[[#This Row],[postnumer]],Sveitarfelog[#All],5,FALSE)</f>
        <v>Austurland</v>
      </c>
      <c r="F5092" t="s">
        <v>29</v>
      </c>
      <c r="G5092" t="s">
        <v>24</v>
      </c>
      <c r="H5092" t="s">
        <v>58</v>
      </c>
      <c r="I5092" s="1">
        <v>1263275</v>
      </c>
      <c r="J5092" s="2">
        <f>VLOOKUP(Oliusala[[#This Row],[tegund]],Tegundir!$B$2:$D$19,3,FALSE)*Oliusala[[#This Row],[magn]]/1000</f>
        <v>1092.7328749999999</v>
      </c>
      <c r="K5092">
        <v>2013</v>
      </c>
      <c r="L5092" t="s">
        <v>19</v>
      </c>
      <c r="M5092" s="144" t="s">
        <v>59</v>
      </c>
      <c r="O5092" s="144" t="s">
        <v>1998</v>
      </c>
    </row>
    <row r="5093" spans="1:15" x14ac:dyDescent="0.2">
      <c r="A5093" t="s">
        <v>69</v>
      </c>
      <c r="B5093" s="144" t="s">
        <v>69</v>
      </c>
      <c r="C5093">
        <v>735</v>
      </c>
      <c r="D5093" t="str">
        <f>VLOOKUP(Oliusala[[#This Row],[postnumer]],Sveitarfelog[#All],4,FALSE)</f>
        <v>Fjarðabyggð</v>
      </c>
      <c r="E5093" t="str">
        <f>VLOOKUP(Oliusala[[#This Row],[postnumer]],Sveitarfelog[#All],5,FALSE)</f>
        <v>Austurland</v>
      </c>
      <c r="F5093" t="s">
        <v>30</v>
      </c>
      <c r="G5093" t="s">
        <v>24</v>
      </c>
      <c r="H5093" t="s">
        <v>58</v>
      </c>
      <c r="I5093" s="1">
        <v>6665</v>
      </c>
      <c r="J5093" s="2">
        <f>VLOOKUP(Oliusala[[#This Row],[tegund]],Tegundir!$B$2:$D$19,3,FALSE)*Oliusala[[#This Row],[magn]]/1000</f>
        <v>5.765225</v>
      </c>
      <c r="K5093">
        <v>2013</v>
      </c>
      <c r="L5093" t="s">
        <v>19</v>
      </c>
      <c r="M5093" s="144" t="s">
        <v>59</v>
      </c>
      <c r="O5093" s="144" t="s">
        <v>1998</v>
      </c>
    </row>
    <row r="5094" spans="1:15" x14ac:dyDescent="0.2">
      <c r="A5094" t="s">
        <v>66</v>
      </c>
      <c r="B5094" s="144" t="s">
        <v>69</v>
      </c>
      <c r="C5094">
        <v>735</v>
      </c>
      <c r="D5094" t="str">
        <f>VLOOKUP(Oliusala[[#This Row],[postnumer]],Sveitarfelog[#All],4,FALSE)</f>
        <v>Fjarðabyggð</v>
      </c>
      <c r="E5094" t="str">
        <f>VLOOKUP(Oliusala[[#This Row],[postnumer]],Sveitarfelog[#All],5,FALSE)</f>
        <v>Austurland</v>
      </c>
      <c r="F5094" t="s">
        <v>24</v>
      </c>
      <c r="G5094" t="s">
        <v>24</v>
      </c>
      <c r="H5094" t="s">
        <v>60</v>
      </c>
      <c r="I5094" s="1">
        <v>2931</v>
      </c>
      <c r="J5094" s="2">
        <f>VLOOKUP(Oliusala[[#This Row],[tegund]],Tegundir!$B$2:$D$19,3,FALSE)*Oliusala[[#This Row],[magn]]/1000</f>
        <v>2.5353150000000002</v>
      </c>
      <c r="K5094">
        <v>2013</v>
      </c>
      <c r="L5094" t="s">
        <v>18</v>
      </c>
      <c r="M5094" s="144" t="s">
        <v>59</v>
      </c>
    </row>
    <row r="5095" spans="1:15" x14ac:dyDescent="0.2">
      <c r="A5095" t="s">
        <v>66</v>
      </c>
      <c r="B5095" s="144" t="s">
        <v>69</v>
      </c>
      <c r="C5095">
        <v>735</v>
      </c>
      <c r="D5095" t="str">
        <f>VLOOKUP(Oliusala[[#This Row],[postnumer]],Sveitarfelog[#All],4,FALSE)</f>
        <v>Fjarðabyggð</v>
      </c>
      <c r="E5095" t="str">
        <f>VLOOKUP(Oliusala[[#This Row],[postnumer]],Sveitarfelog[#All],5,FALSE)</f>
        <v>Austurland</v>
      </c>
      <c r="F5095" t="s">
        <v>29</v>
      </c>
      <c r="G5095" t="s">
        <v>24</v>
      </c>
      <c r="H5095" t="s">
        <v>60</v>
      </c>
      <c r="I5095" s="1">
        <v>311791</v>
      </c>
      <c r="J5095" s="2">
        <f>VLOOKUP(Oliusala[[#This Row],[tegund]],Tegundir!$B$2:$D$19,3,FALSE)*Oliusala[[#This Row],[magn]]/1000</f>
        <v>269.69921500000004</v>
      </c>
      <c r="K5095">
        <v>2013</v>
      </c>
      <c r="L5095" t="s">
        <v>19</v>
      </c>
      <c r="M5095" s="144" t="s">
        <v>59</v>
      </c>
      <c r="O5095" s="144" t="s">
        <v>1998</v>
      </c>
    </row>
    <row r="5096" spans="1:15" x14ac:dyDescent="0.2">
      <c r="A5096" t="s">
        <v>57</v>
      </c>
      <c r="B5096" s="144" t="s">
        <v>69</v>
      </c>
      <c r="C5096">
        <v>735</v>
      </c>
      <c r="D5096" t="str">
        <f>VLOOKUP(Oliusala[[#This Row],[postnumer]],Sveitarfelog[#All],4,FALSE)</f>
        <v>Fjarðabyggð</v>
      </c>
      <c r="E5096" t="str">
        <f>VLOOKUP(Oliusala[[#This Row],[postnumer]],Sveitarfelog[#All],5,FALSE)</f>
        <v>Austurland</v>
      </c>
      <c r="F5096" t="s">
        <v>24</v>
      </c>
      <c r="G5096" t="s">
        <v>24</v>
      </c>
      <c r="H5096" t="s">
        <v>58</v>
      </c>
      <c r="I5096" s="1">
        <v>9554</v>
      </c>
      <c r="J5096" s="2">
        <f>VLOOKUP(Oliusala[[#This Row],[tegund]],Tegundir!$B$2:$D$19,3,FALSE)*Oliusala[[#This Row],[magn]]/1000</f>
        <v>8.2642099999999985</v>
      </c>
      <c r="K5096">
        <v>2013</v>
      </c>
      <c r="L5096" t="s">
        <v>18</v>
      </c>
      <c r="M5096" s="144" t="s">
        <v>59</v>
      </c>
    </row>
    <row r="5097" spans="1:15" x14ac:dyDescent="0.2">
      <c r="A5097" t="s">
        <v>57</v>
      </c>
      <c r="B5097" s="144" t="s">
        <v>69</v>
      </c>
      <c r="C5097">
        <v>735</v>
      </c>
      <c r="D5097" t="str">
        <f>VLOOKUP(Oliusala[[#This Row],[postnumer]],Sveitarfelog[#All],4,FALSE)</f>
        <v>Fjarðabyggð</v>
      </c>
      <c r="E5097" t="str">
        <f>VLOOKUP(Oliusala[[#This Row],[postnumer]],Sveitarfelog[#All],5,FALSE)</f>
        <v>Austurland</v>
      </c>
      <c r="F5097" t="s">
        <v>29</v>
      </c>
      <c r="G5097" t="s">
        <v>24</v>
      </c>
      <c r="H5097" t="s">
        <v>60</v>
      </c>
      <c r="I5097" s="1">
        <v>68726</v>
      </c>
      <c r="J5097" s="2">
        <f>VLOOKUP(Oliusala[[#This Row],[tegund]],Tegundir!$B$2:$D$19,3,FALSE)*Oliusala[[#This Row],[magn]]/1000</f>
        <v>59.447989999999997</v>
      </c>
      <c r="K5097">
        <v>2013</v>
      </c>
      <c r="L5097" t="s">
        <v>19</v>
      </c>
      <c r="M5097" s="144" t="s">
        <v>59</v>
      </c>
      <c r="O5097" s="144" t="s">
        <v>1998</v>
      </c>
    </row>
    <row r="5098" spans="1:15" x14ac:dyDescent="0.2">
      <c r="A5098" t="s">
        <v>63</v>
      </c>
      <c r="B5098" s="144" t="s">
        <v>69</v>
      </c>
      <c r="C5098">
        <v>735</v>
      </c>
      <c r="D5098" t="str">
        <f>VLOOKUP(Oliusala[[#This Row],[postnumer]],Sveitarfelog[#All],4,FALSE)</f>
        <v>Fjarðabyggð</v>
      </c>
      <c r="E5098" t="str">
        <f>VLOOKUP(Oliusala[[#This Row],[postnumer]],Sveitarfelog[#All],5,FALSE)</f>
        <v>Austurland</v>
      </c>
      <c r="F5098" t="s">
        <v>24</v>
      </c>
      <c r="G5098" t="s">
        <v>24</v>
      </c>
      <c r="H5098" t="s">
        <v>58</v>
      </c>
      <c r="I5098" s="1">
        <v>335737</v>
      </c>
      <c r="J5098" s="2">
        <f>VLOOKUP(Oliusala[[#This Row],[tegund]],Tegundir!$B$2:$D$19,3,FALSE)*Oliusala[[#This Row],[magn]]/1000</f>
        <v>290.41250500000001</v>
      </c>
      <c r="K5098">
        <v>2013</v>
      </c>
      <c r="L5098" t="s">
        <v>18</v>
      </c>
      <c r="M5098" s="144" t="s">
        <v>59</v>
      </c>
    </row>
    <row r="5099" spans="1:15" x14ac:dyDescent="0.2">
      <c r="A5099" t="s">
        <v>69</v>
      </c>
      <c r="B5099" s="144" t="s">
        <v>165</v>
      </c>
      <c r="C5099">
        <v>755</v>
      </c>
      <c r="D5099" t="str">
        <f>VLOOKUP(Oliusala[[#This Row],[postnumer]],Sveitarfelog[#All],4,FALSE)</f>
        <v>Fjarðabyggð</v>
      </c>
      <c r="E5099" t="str">
        <f>VLOOKUP(Oliusala[[#This Row],[postnumer]],Sveitarfelog[#All],5,FALSE)</f>
        <v>Austurland</v>
      </c>
      <c r="F5099" t="s">
        <v>25</v>
      </c>
      <c r="G5099" t="s">
        <v>24</v>
      </c>
      <c r="H5099" t="s">
        <v>60</v>
      </c>
      <c r="I5099" s="1">
        <v>42307</v>
      </c>
      <c r="J5099" s="2">
        <f>VLOOKUP(Oliusala[[#This Row],[tegund]],Tegundir!$B$2:$D$19,3,FALSE)*Oliusala[[#This Row],[magn]]/1000</f>
        <v>36.595554999999997</v>
      </c>
      <c r="K5099">
        <v>2013</v>
      </c>
      <c r="L5099" t="s">
        <v>19</v>
      </c>
      <c r="M5099" s="144" t="s">
        <v>59</v>
      </c>
      <c r="O5099" s="144" t="s">
        <v>1997</v>
      </c>
    </row>
    <row r="5100" spans="1:15" x14ac:dyDescent="0.2">
      <c r="A5100" t="s">
        <v>66</v>
      </c>
      <c r="B5100" s="144" t="s">
        <v>165</v>
      </c>
      <c r="C5100">
        <v>755</v>
      </c>
      <c r="D5100" t="str">
        <f>VLOOKUP(Oliusala[[#This Row],[postnumer]],Sveitarfelog[#All],4,FALSE)</f>
        <v>Fjarðabyggð</v>
      </c>
      <c r="E5100" t="str">
        <f>VLOOKUP(Oliusala[[#This Row],[postnumer]],Sveitarfelog[#All],5,FALSE)</f>
        <v>Austurland</v>
      </c>
      <c r="F5100" t="s">
        <v>25</v>
      </c>
      <c r="G5100" t="s">
        <v>24</v>
      </c>
      <c r="H5100" t="s">
        <v>60</v>
      </c>
      <c r="I5100" s="1">
        <v>2804</v>
      </c>
      <c r="J5100" s="2">
        <f>VLOOKUP(Oliusala[[#This Row],[tegund]],Tegundir!$B$2:$D$19,3,FALSE)*Oliusala[[#This Row],[magn]]/1000</f>
        <v>2.4254600000000002</v>
      </c>
      <c r="K5100">
        <v>2013</v>
      </c>
      <c r="L5100" t="s">
        <v>19</v>
      </c>
      <c r="M5100" s="144" t="s">
        <v>59</v>
      </c>
      <c r="O5100" s="144" t="s">
        <v>1997</v>
      </c>
    </row>
    <row r="5101" spans="1:15" x14ac:dyDescent="0.2">
      <c r="A5101" t="s">
        <v>57</v>
      </c>
      <c r="B5101" s="144" t="s">
        <v>165</v>
      </c>
      <c r="C5101">
        <v>755</v>
      </c>
      <c r="D5101" t="str">
        <f>VLOOKUP(Oliusala[[#This Row],[postnumer]],Sveitarfelog[#All],4,FALSE)</f>
        <v>Fjarðabyggð</v>
      </c>
      <c r="E5101" t="str">
        <f>VLOOKUP(Oliusala[[#This Row],[postnumer]],Sveitarfelog[#All],5,FALSE)</f>
        <v>Austurland</v>
      </c>
      <c r="F5101" t="s">
        <v>25</v>
      </c>
      <c r="G5101" t="s">
        <v>24</v>
      </c>
      <c r="H5101" t="s">
        <v>60</v>
      </c>
      <c r="I5101" s="1">
        <v>342048</v>
      </c>
      <c r="J5101" s="2">
        <f>VLOOKUP(Oliusala[[#This Row],[tegund]],Tegundir!$B$2:$D$19,3,FALSE)*Oliusala[[#This Row],[magn]]/1000</f>
        <v>295.87152000000003</v>
      </c>
      <c r="K5101">
        <v>2013</v>
      </c>
      <c r="L5101" t="s">
        <v>19</v>
      </c>
      <c r="M5101" s="144" t="s">
        <v>59</v>
      </c>
      <c r="O5101" s="144" t="s">
        <v>1997</v>
      </c>
    </row>
    <row r="5102" spans="1:15" x14ac:dyDescent="0.2">
      <c r="A5102" t="s">
        <v>64</v>
      </c>
      <c r="B5102" s="144" t="s">
        <v>164</v>
      </c>
      <c r="C5102">
        <v>740</v>
      </c>
      <c r="D5102" t="str">
        <f>VLOOKUP(Oliusala[[#This Row],[postnumer]],Sveitarfelog[#All],4,FALSE)</f>
        <v>Fjarðabyggð</v>
      </c>
      <c r="E5102" t="str">
        <f>VLOOKUP(Oliusala[[#This Row],[postnumer]],Sveitarfelog[#All],5,FALSE)</f>
        <v>Austurland</v>
      </c>
      <c r="F5102" t="s">
        <v>29</v>
      </c>
      <c r="G5102" t="s">
        <v>24</v>
      </c>
      <c r="H5102" t="s">
        <v>61</v>
      </c>
      <c r="I5102" s="1">
        <v>170399</v>
      </c>
      <c r="J5102" s="2">
        <f>VLOOKUP(Oliusala[[#This Row],[tegund]],Tegundir!$B$2:$D$19,3,FALSE)*Oliusala[[#This Row],[magn]]/1000</f>
        <v>147.39513500000001</v>
      </c>
      <c r="K5102">
        <v>2013</v>
      </c>
      <c r="L5102" t="s">
        <v>19</v>
      </c>
      <c r="M5102" s="144" t="s">
        <v>62</v>
      </c>
      <c r="O5102" s="144" t="s">
        <v>1998</v>
      </c>
    </row>
    <row r="5103" spans="1:15" x14ac:dyDescent="0.2">
      <c r="A5103" t="s">
        <v>69</v>
      </c>
      <c r="B5103" s="144" t="s">
        <v>164</v>
      </c>
      <c r="C5103">
        <v>740</v>
      </c>
      <c r="D5103" t="str">
        <f>VLOOKUP(Oliusala[[#This Row],[postnumer]],Sveitarfelog[#All],4,FALSE)</f>
        <v>Fjarðabyggð</v>
      </c>
      <c r="E5103" t="str">
        <f>VLOOKUP(Oliusala[[#This Row],[postnumer]],Sveitarfelog[#All],5,FALSE)</f>
        <v>Austurland</v>
      </c>
      <c r="F5103" t="s">
        <v>29</v>
      </c>
      <c r="G5103" t="s">
        <v>24</v>
      </c>
      <c r="H5103" t="s">
        <v>60</v>
      </c>
      <c r="I5103" s="1">
        <v>240366</v>
      </c>
      <c r="J5103" s="2">
        <f>VLOOKUP(Oliusala[[#This Row],[tegund]],Tegundir!$B$2:$D$19,3,FALSE)*Oliusala[[#This Row],[magn]]/1000</f>
        <v>207.91658999999999</v>
      </c>
      <c r="K5103">
        <v>2013</v>
      </c>
      <c r="L5103" t="s">
        <v>19</v>
      </c>
      <c r="M5103" s="144" t="s">
        <v>59</v>
      </c>
      <c r="O5103" s="144" t="s">
        <v>1998</v>
      </c>
    </row>
    <row r="5104" spans="1:15" x14ac:dyDescent="0.2">
      <c r="A5104" t="s">
        <v>64</v>
      </c>
      <c r="B5104" s="144" t="s">
        <v>164</v>
      </c>
      <c r="C5104">
        <v>740</v>
      </c>
      <c r="D5104" t="str">
        <f>VLOOKUP(Oliusala[[#This Row],[postnumer]],Sveitarfelog[#All],4,FALSE)</f>
        <v>Fjarðabyggð</v>
      </c>
      <c r="E5104" t="str">
        <f>VLOOKUP(Oliusala[[#This Row],[postnumer]],Sveitarfelog[#All],5,FALSE)</f>
        <v>Austurland</v>
      </c>
      <c r="F5104" t="s">
        <v>24</v>
      </c>
      <c r="G5104" t="s">
        <v>24</v>
      </c>
      <c r="H5104" t="s">
        <v>58</v>
      </c>
      <c r="I5104" s="1">
        <v>115998</v>
      </c>
      <c r="J5104" s="2">
        <f>VLOOKUP(Oliusala[[#This Row],[tegund]],Tegundir!$B$2:$D$19,3,FALSE)*Oliusala[[#This Row],[magn]]/1000</f>
        <v>100.33827000000001</v>
      </c>
      <c r="K5104">
        <v>2013</v>
      </c>
      <c r="L5104" t="s">
        <v>18</v>
      </c>
      <c r="M5104" s="144" t="s">
        <v>59</v>
      </c>
    </row>
    <row r="5105" spans="1:15" x14ac:dyDescent="0.2">
      <c r="A5105" t="s">
        <v>64</v>
      </c>
      <c r="B5105" s="144" t="s">
        <v>164</v>
      </c>
      <c r="C5105">
        <v>740</v>
      </c>
      <c r="D5105" t="str">
        <f>VLOOKUP(Oliusala[[#This Row],[postnumer]],Sveitarfelog[#All],4,FALSE)</f>
        <v>Fjarðabyggð</v>
      </c>
      <c r="E5105" t="str">
        <f>VLOOKUP(Oliusala[[#This Row],[postnumer]],Sveitarfelog[#All],5,FALSE)</f>
        <v>Austurland</v>
      </c>
      <c r="F5105" t="s">
        <v>29</v>
      </c>
      <c r="G5105" t="s">
        <v>24</v>
      </c>
      <c r="H5105" t="s">
        <v>58</v>
      </c>
      <c r="I5105" s="1">
        <v>2307198</v>
      </c>
      <c r="J5105" s="2">
        <f>VLOOKUP(Oliusala[[#This Row],[tegund]],Tegundir!$B$2:$D$19,3,FALSE)*Oliusala[[#This Row],[magn]]/1000</f>
        <v>1995.7262700000001</v>
      </c>
      <c r="K5105">
        <v>2013</v>
      </c>
      <c r="L5105" t="s">
        <v>19</v>
      </c>
      <c r="M5105" s="144" t="s">
        <v>59</v>
      </c>
      <c r="O5105" s="144" t="s">
        <v>1998</v>
      </c>
    </row>
    <row r="5106" spans="1:15" x14ac:dyDescent="0.2">
      <c r="A5106" t="s">
        <v>64</v>
      </c>
      <c r="B5106" s="144" t="s">
        <v>164</v>
      </c>
      <c r="C5106">
        <v>740</v>
      </c>
      <c r="D5106" t="str">
        <f>VLOOKUP(Oliusala[[#This Row],[postnumer]],Sveitarfelog[#All],4,FALSE)</f>
        <v>Fjarðabyggð</v>
      </c>
      <c r="E5106" t="str">
        <f>VLOOKUP(Oliusala[[#This Row],[postnumer]],Sveitarfelog[#All],5,FALSE)</f>
        <v>Austurland</v>
      </c>
      <c r="F5106" t="s">
        <v>30</v>
      </c>
      <c r="G5106" t="s">
        <v>24</v>
      </c>
      <c r="H5106" t="s">
        <v>58</v>
      </c>
      <c r="I5106" s="1">
        <v>91163</v>
      </c>
      <c r="J5106" s="2">
        <f>VLOOKUP(Oliusala[[#This Row],[tegund]],Tegundir!$B$2:$D$19,3,FALSE)*Oliusala[[#This Row],[magn]]/1000</f>
        <v>78.855994999999993</v>
      </c>
      <c r="K5106">
        <v>2013</v>
      </c>
      <c r="L5106" t="s">
        <v>19</v>
      </c>
      <c r="M5106" s="144" t="s">
        <v>59</v>
      </c>
      <c r="O5106" s="144" t="s">
        <v>1998</v>
      </c>
    </row>
    <row r="5107" spans="1:15" x14ac:dyDescent="0.2">
      <c r="A5107" t="s">
        <v>63</v>
      </c>
      <c r="B5107" s="144" t="s">
        <v>164</v>
      </c>
      <c r="C5107">
        <v>740</v>
      </c>
      <c r="D5107" t="str">
        <f>VLOOKUP(Oliusala[[#This Row],[postnumer]],Sveitarfelog[#All],4,FALSE)</f>
        <v>Fjarðabyggð</v>
      </c>
      <c r="E5107" t="str">
        <f>VLOOKUP(Oliusala[[#This Row],[postnumer]],Sveitarfelog[#All],5,FALSE)</f>
        <v>Austurland</v>
      </c>
      <c r="F5107" t="s">
        <v>24</v>
      </c>
      <c r="G5107" t="s">
        <v>24</v>
      </c>
      <c r="H5107" t="s">
        <v>58</v>
      </c>
      <c r="I5107" s="1">
        <v>414291</v>
      </c>
      <c r="J5107" s="2">
        <f>VLOOKUP(Oliusala[[#This Row],[tegund]],Tegundir!$B$2:$D$19,3,FALSE)*Oliusala[[#This Row],[magn]]/1000</f>
        <v>358.36171499999995</v>
      </c>
      <c r="K5107">
        <v>2013</v>
      </c>
      <c r="L5107" t="s">
        <v>18</v>
      </c>
      <c r="M5107" s="144" t="s">
        <v>59</v>
      </c>
    </row>
    <row r="5108" spans="1:15" x14ac:dyDescent="0.2">
      <c r="A5108" t="s">
        <v>63</v>
      </c>
      <c r="B5108" s="144" t="s">
        <v>66</v>
      </c>
      <c r="C5108">
        <v>730</v>
      </c>
      <c r="D5108" t="str">
        <f>VLOOKUP(Oliusala[[#This Row],[postnumer]],Sveitarfelog[#All],4,FALSE)</f>
        <v>Fjarðabyggð</v>
      </c>
      <c r="E5108" t="str">
        <f>VLOOKUP(Oliusala[[#This Row],[postnumer]],Sveitarfelog[#All],5,FALSE)</f>
        <v>Austurland</v>
      </c>
      <c r="F5108" t="s">
        <v>25</v>
      </c>
      <c r="G5108" t="s">
        <v>24</v>
      </c>
      <c r="H5108" t="s">
        <v>58</v>
      </c>
      <c r="I5108" s="1">
        <v>102564</v>
      </c>
      <c r="J5108" s="2">
        <f>VLOOKUP(Oliusala[[#This Row],[tegund]],Tegundir!$B$2:$D$19,3,FALSE)*Oliusala[[#This Row],[magn]]/1000</f>
        <v>88.717860000000002</v>
      </c>
      <c r="K5108">
        <v>2013</v>
      </c>
      <c r="L5108" t="s">
        <v>1955</v>
      </c>
      <c r="M5108" s="144" t="s">
        <v>59</v>
      </c>
    </row>
    <row r="5109" spans="1:15" x14ac:dyDescent="0.2">
      <c r="A5109" t="s">
        <v>63</v>
      </c>
      <c r="B5109" s="144" t="s">
        <v>164</v>
      </c>
      <c r="C5109">
        <v>740</v>
      </c>
      <c r="D5109" t="str">
        <f>VLOOKUP(Oliusala[[#This Row],[postnumer]],Sveitarfelog[#All],4,FALSE)</f>
        <v>Fjarðabyggð</v>
      </c>
      <c r="E5109" t="str">
        <f>VLOOKUP(Oliusala[[#This Row],[postnumer]],Sveitarfelog[#All],5,FALSE)</f>
        <v>Austurland</v>
      </c>
      <c r="F5109" t="s">
        <v>25</v>
      </c>
      <c r="G5109" t="s">
        <v>24</v>
      </c>
      <c r="H5109" t="s">
        <v>58</v>
      </c>
      <c r="I5109" s="1">
        <v>32117</v>
      </c>
      <c r="J5109" s="2">
        <f>VLOOKUP(Oliusala[[#This Row],[tegund]],Tegundir!$B$2:$D$19,3,FALSE)*Oliusala[[#This Row],[magn]]/1000</f>
        <v>27.781204999999996</v>
      </c>
      <c r="K5109">
        <v>2013</v>
      </c>
      <c r="L5109" t="s">
        <v>1955</v>
      </c>
      <c r="M5109" s="144" t="s">
        <v>59</v>
      </c>
    </row>
    <row r="5110" spans="1:15" x14ac:dyDescent="0.2">
      <c r="A5110" t="s">
        <v>71</v>
      </c>
      <c r="B5110" s="144" t="s">
        <v>71</v>
      </c>
      <c r="C5110">
        <v>750</v>
      </c>
      <c r="D5110" t="str">
        <f>VLOOKUP(Oliusala[[#This Row],[postnumer]],Sveitarfelog[#All],4,FALSE)</f>
        <v>Fjarðabyggð</v>
      </c>
      <c r="E5110" t="str">
        <f>VLOOKUP(Oliusala[[#This Row],[postnumer]],Sveitarfelog[#All],5,FALSE)</f>
        <v>Austurland</v>
      </c>
      <c r="F5110" t="s">
        <v>30</v>
      </c>
      <c r="G5110" t="s">
        <v>24</v>
      </c>
      <c r="H5110" t="s">
        <v>61</v>
      </c>
      <c r="I5110" s="1">
        <v>0</v>
      </c>
      <c r="J5110" s="2">
        <f>VLOOKUP(Oliusala[[#This Row],[tegund]],Tegundir!$B$2:$D$19,3,FALSE)*Oliusala[[#This Row],[magn]]/1000</f>
        <v>0</v>
      </c>
      <c r="K5110">
        <v>2013</v>
      </c>
      <c r="L5110" t="s">
        <v>19</v>
      </c>
      <c r="M5110" s="144" t="s">
        <v>62</v>
      </c>
      <c r="O5110" s="144" t="s">
        <v>1998</v>
      </c>
    </row>
    <row r="5111" spans="1:15" x14ac:dyDescent="0.2">
      <c r="A5111" t="s">
        <v>71</v>
      </c>
      <c r="B5111" s="144" t="s">
        <v>71</v>
      </c>
      <c r="C5111">
        <v>750</v>
      </c>
      <c r="D5111" t="str">
        <f>VLOOKUP(Oliusala[[#This Row],[postnumer]],Sveitarfelog[#All],4,FALSE)</f>
        <v>Fjarðabyggð</v>
      </c>
      <c r="E5111" t="str">
        <f>VLOOKUP(Oliusala[[#This Row],[postnumer]],Sveitarfelog[#All],5,FALSE)</f>
        <v>Austurland</v>
      </c>
      <c r="F5111" t="s">
        <v>24</v>
      </c>
      <c r="G5111" t="s">
        <v>24</v>
      </c>
      <c r="H5111" t="s">
        <v>58</v>
      </c>
      <c r="I5111" s="1">
        <v>1030</v>
      </c>
      <c r="J5111" s="2">
        <f>VLOOKUP(Oliusala[[#This Row],[tegund]],Tegundir!$B$2:$D$19,3,FALSE)*Oliusala[[#This Row],[magn]]/1000</f>
        <v>0.89095000000000002</v>
      </c>
      <c r="K5111">
        <v>2013</v>
      </c>
      <c r="L5111" t="s">
        <v>18</v>
      </c>
      <c r="M5111" s="144" t="s">
        <v>59</v>
      </c>
    </row>
    <row r="5112" spans="1:15" x14ac:dyDescent="0.2">
      <c r="A5112" t="s">
        <v>71</v>
      </c>
      <c r="B5112" s="144" t="s">
        <v>71</v>
      </c>
      <c r="C5112">
        <v>750</v>
      </c>
      <c r="D5112" t="str">
        <f>VLOOKUP(Oliusala[[#This Row],[postnumer]],Sveitarfelog[#All],4,FALSE)</f>
        <v>Fjarðabyggð</v>
      </c>
      <c r="E5112" t="str">
        <f>VLOOKUP(Oliusala[[#This Row],[postnumer]],Sveitarfelog[#All],5,FALSE)</f>
        <v>Austurland</v>
      </c>
      <c r="F5112" t="s">
        <v>29</v>
      </c>
      <c r="G5112" t="s">
        <v>24</v>
      </c>
      <c r="H5112" t="s">
        <v>58</v>
      </c>
      <c r="I5112" s="1">
        <v>427408</v>
      </c>
      <c r="J5112" s="2">
        <f>VLOOKUP(Oliusala[[#This Row],[tegund]],Tegundir!$B$2:$D$19,3,FALSE)*Oliusala[[#This Row],[magn]]/1000</f>
        <v>369.70792</v>
      </c>
      <c r="K5112">
        <v>2013</v>
      </c>
      <c r="L5112" t="s">
        <v>19</v>
      </c>
      <c r="M5112" s="144" t="s">
        <v>59</v>
      </c>
      <c r="O5112" s="144" t="s">
        <v>1998</v>
      </c>
    </row>
    <row r="5113" spans="1:15" x14ac:dyDescent="0.2">
      <c r="A5113" t="s">
        <v>71</v>
      </c>
      <c r="B5113" s="144" t="s">
        <v>71</v>
      </c>
      <c r="C5113">
        <v>750</v>
      </c>
      <c r="D5113" t="str">
        <f>VLOOKUP(Oliusala[[#This Row],[postnumer]],Sveitarfelog[#All],4,FALSE)</f>
        <v>Fjarðabyggð</v>
      </c>
      <c r="E5113" t="str">
        <f>VLOOKUP(Oliusala[[#This Row],[postnumer]],Sveitarfelog[#All],5,FALSE)</f>
        <v>Austurland</v>
      </c>
      <c r="F5113" t="s">
        <v>30</v>
      </c>
      <c r="G5113" t="s">
        <v>24</v>
      </c>
      <c r="H5113" t="s">
        <v>58</v>
      </c>
      <c r="I5113" s="1">
        <v>81614</v>
      </c>
      <c r="J5113" s="2">
        <f>VLOOKUP(Oliusala[[#This Row],[tegund]],Tegundir!$B$2:$D$19,3,FALSE)*Oliusala[[#This Row],[magn]]/1000</f>
        <v>70.596109999999996</v>
      </c>
      <c r="K5113">
        <v>2013</v>
      </c>
      <c r="L5113" t="s">
        <v>19</v>
      </c>
      <c r="M5113" s="144" t="s">
        <v>59</v>
      </c>
      <c r="O5113" s="144" t="s">
        <v>1998</v>
      </c>
    </row>
    <row r="5114" spans="1:15" x14ac:dyDescent="0.2">
      <c r="A5114" t="s">
        <v>66</v>
      </c>
      <c r="B5114" s="144" t="s">
        <v>71</v>
      </c>
      <c r="C5114">
        <v>750</v>
      </c>
      <c r="D5114" t="str">
        <f>VLOOKUP(Oliusala[[#This Row],[postnumer]],Sveitarfelog[#All],4,FALSE)</f>
        <v>Fjarðabyggð</v>
      </c>
      <c r="E5114" t="str">
        <f>VLOOKUP(Oliusala[[#This Row],[postnumer]],Sveitarfelog[#All],5,FALSE)</f>
        <v>Austurland</v>
      </c>
      <c r="F5114" t="s">
        <v>29</v>
      </c>
      <c r="G5114" t="s">
        <v>24</v>
      </c>
      <c r="H5114" t="s">
        <v>60</v>
      </c>
      <c r="I5114" s="1">
        <v>12589</v>
      </c>
      <c r="J5114" s="2">
        <f>VLOOKUP(Oliusala[[#This Row],[tegund]],Tegundir!$B$2:$D$19,3,FALSE)*Oliusala[[#This Row],[magn]]/1000</f>
        <v>10.889485000000001</v>
      </c>
      <c r="K5114">
        <v>2013</v>
      </c>
      <c r="L5114" t="s">
        <v>19</v>
      </c>
      <c r="M5114" s="144" t="s">
        <v>59</v>
      </c>
      <c r="O5114" s="144" t="s">
        <v>1998</v>
      </c>
    </row>
    <row r="5115" spans="1:15" x14ac:dyDescent="0.2">
      <c r="A5115" t="s">
        <v>66</v>
      </c>
      <c r="B5115" s="144" t="s">
        <v>71</v>
      </c>
      <c r="C5115">
        <v>750</v>
      </c>
      <c r="D5115" t="str">
        <f>VLOOKUP(Oliusala[[#This Row],[postnumer]],Sveitarfelog[#All],4,FALSE)</f>
        <v>Fjarðabyggð</v>
      </c>
      <c r="E5115" t="str">
        <f>VLOOKUP(Oliusala[[#This Row],[postnumer]],Sveitarfelog[#All],5,FALSE)</f>
        <v>Austurland</v>
      </c>
      <c r="F5115" t="s">
        <v>30</v>
      </c>
      <c r="G5115" t="s">
        <v>24</v>
      </c>
      <c r="H5115" t="s">
        <v>60</v>
      </c>
      <c r="I5115" s="1">
        <v>11943</v>
      </c>
      <c r="J5115" s="2">
        <f>VLOOKUP(Oliusala[[#This Row],[tegund]],Tegundir!$B$2:$D$19,3,FALSE)*Oliusala[[#This Row],[magn]]/1000</f>
        <v>10.330695</v>
      </c>
      <c r="K5115">
        <v>2013</v>
      </c>
      <c r="L5115" t="s">
        <v>19</v>
      </c>
      <c r="M5115" s="144" t="s">
        <v>59</v>
      </c>
      <c r="O5115" s="144" t="s">
        <v>1998</v>
      </c>
    </row>
    <row r="5116" spans="1:15" x14ac:dyDescent="0.2">
      <c r="A5116" t="s">
        <v>57</v>
      </c>
      <c r="B5116" s="144" t="s">
        <v>71</v>
      </c>
      <c r="C5116">
        <v>750</v>
      </c>
      <c r="D5116" t="str">
        <f>VLOOKUP(Oliusala[[#This Row],[postnumer]],Sveitarfelog[#All],4,FALSE)</f>
        <v>Fjarðabyggð</v>
      </c>
      <c r="E5116" t="str">
        <f>VLOOKUP(Oliusala[[#This Row],[postnumer]],Sveitarfelog[#All],5,FALSE)</f>
        <v>Austurland</v>
      </c>
      <c r="F5116" t="s">
        <v>24</v>
      </c>
      <c r="G5116" t="s">
        <v>24</v>
      </c>
      <c r="H5116" t="s">
        <v>58</v>
      </c>
      <c r="I5116" s="1">
        <v>6197</v>
      </c>
      <c r="J5116" s="2">
        <f>VLOOKUP(Oliusala[[#This Row],[tegund]],Tegundir!$B$2:$D$19,3,FALSE)*Oliusala[[#This Row],[magn]]/1000</f>
        <v>5.3604050000000001</v>
      </c>
      <c r="K5116">
        <v>2013</v>
      </c>
      <c r="L5116" t="s">
        <v>18</v>
      </c>
      <c r="M5116" s="144" t="s">
        <v>59</v>
      </c>
    </row>
    <row r="5117" spans="1:15" x14ac:dyDescent="0.2">
      <c r="A5117" t="s">
        <v>63</v>
      </c>
      <c r="B5117" s="144" t="s">
        <v>71</v>
      </c>
      <c r="C5117">
        <v>750</v>
      </c>
      <c r="D5117" t="str">
        <f>VLOOKUP(Oliusala[[#This Row],[postnumer]],Sveitarfelog[#All],4,FALSE)</f>
        <v>Fjarðabyggð</v>
      </c>
      <c r="E5117" t="str">
        <f>VLOOKUP(Oliusala[[#This Row],[postnumer]],Sveitarfelog[#All],5,FALSE)</f>
        <v>Austurland</v>
      </c>
      <c r="F5117" t="s">
        <v>24</v>
      </c>
      <c r="G5117" t="s">
        <v>24</v>
      </c>
      <c r="H5117" t="s">
        <v>58</v>
      </c>
      <c r="I5117" s="1">
        <v>192148</v>
      </c>
      <c r="J5117" s="2">
        <f>VLOOKUP(Oliusala[[#This Row],[tegund]],Tegundir!$B$2:$D$19,3,FALSE)*Oliusala[[#This Row],[magn]]/1000</f>
        <v>166.20801999999998</v>
      </c>
      <c r="K5117">
        <v>2013</v>
      </c>
      <c r="L5117" t="s">
        <v>18</v>
      </c>
      <c r="M5117" s="144" t="s">
        <v>59</v>
      </c>
    </row>
    <row r="5118" spans="1:15" x14ac:dyDescent="0.2">
      <c r="A5118" t="s">
        <v>63</v>
      </c>
      <c r="B5118" s="144" t="s">
        <v>71</v>
      </c>
      <c r="C5118">
        <v>750</v>
      </c>
      <c r="D5118" t="str">
        <f>VLOOKUP(Oliusala[[#This Row],[postnumer]],Sveitarfelog[#All],4,FALSE)</f>
        <v>Fjarðabyggð</v>
      </c>
      <c r="E5118" t="str">
        <f>VLOOKUP(Oliusala[[#This Row],[postnumer]],Sveitarfelog[#All],5,FALSE)</f>
        <v>Austurland</v>
      </c>
      <c r="F5118" t="s">
        <v>25</v>
      </c>
      <c r="G5118" t="s">
        <v>24</v>
      </c>
      <c r="H5118" t="s">
        <v>58</v>
      </c>
      <c r="I5118" s="1">
        <v>15428</v>
      </c>
      <c r="J5118" s="2">
        <f>VLOOKUP(Oliusala[[#This Row],[tegund]],Tegundir!$B$2:$D$19,3,FALSE)*Oliusala[[#This Row],[magn]]/1000</f>
        <v>13.345219999999999</v>
      </c>
      <c r="K5118">
        <v>2013</v>
      </c>
      <c r="L5118" t="s">
        <v>1955</v>
      </c>
      <c r="M5118" s="144" t="s">
        <v>59</v>
      </c>
    </row>
    <row r="5119" spans="1:15" x14ac:dyDescent="0.2">
      <c r="A5119" t="s">
        <v>69</v>
      </c>
      <c r="B5119" s="144" t="s">
        <v>71</v>
      </c>
      <c r="C5119">
        <v>750</v>
      </c>
      <c r="D5119" t="str">
        <f>VLOOKUP(Oliusala[[#This Row],[postnumer]],Sveitarfelog[#All],4,FALSE)</f>
        <v>Fjarðabyggð</v>
      </c>
      <c r="E5119" t="str">
        <f>VLOOKUP(Oliusala[[#This Row],[postnumer]],Sveitarfelog[#All],5,FALSE)</f>
        <v>Austurland</v>
      </c>
      <c r="F5119" t="s">
        <v>25</v>
      </c>
      <c r="G5119" t="s">
        <v>24</v>
      </c>
      <c r="H5119" t="s">
        <v>60</v>
      </c>
      <c r="I5119" s="1">
        <v>38194</v>
      </c>
      <c r="J5119" s="2">
        <f>VLOOKUP(Oliusala[[#This Row],[tegund]],Tegundir!$B$2:$D$19,3,FALSE)*Oliusala[[#This Row],[magn]]/1000</f>
        <v>33.03781</v>
      </c>
      <c r="K5119">
        <v>2013</v>
      </c>
      <c r="L5119" t="s">
        <v>1955</v>
      </c>
      <c r="M5119" s="144" t="s">
        <v>59</v>
      </c>
    </row>
    <row r="5120" spans="1:15" x14ac:dyDescent="0.2">
      <c r="A5120" t="s">
        <v>71</v>
      </c>
      <c r="B5120" s="144" t="s">
        <v>71</v>
      </c>
      <c r="C5120">
        <v>750</v>
      </c>
      <c r="D5120" t="str">
        <f>VLOOKUP(Oliusala[[#This Row],[postnumer]],Sveitarfelog[#All],4,FALSE)</f>
        <v>Fjarðabyggð</v>
      </c>
      <c r="E5120" t="str">
        <f>VLOOKUP(Oliusala[[#This Row],[postnumer]],Sveitarfelog[#All],5,FALSE)</f>
        <v>Austurland</v>
      </c>
      <c r="F5120" t="s">
        <v>25</v>
      </c>
      <c r="G5120" t="s">
        <v>24</v>
      </c>
      <c r="H5120" t="s">
        <v>58</v>
      </c>
      <c r="I5120" s="1">
        <v>73791</v>
      </c>
      <c r="J5120" s="2">
        <f>VLOOKUP(Oliusala[[#This Row],[tegund]],Tegundir!$B$2:$D$19,3,FALSE)*Oliusala[[#This Row],[magn]]/1000</f>
        <v>63.829214999999998</v>
      </c>
      <c r="K5120">
        <v>2013</v>
      </c>
      <c r="L5120" t="s">
        <v>1955</v>
      </c>
      <c r="M5120" s="144" t="s">
        <v>59</v>
      </c>
    </row>
    <row r="5121" spans="1:15" x14ac:dyDescent="0.2">
      <c r="A5121" t="s">
        <v>66</v>
      </c>
      <c r="B5121" s="144" t="s">
        <v>71</v>
      </c>
      <c r="C5121">
        <v>750</v>
      </c>
      <c r="D5121" t="str">
        <f>VLOOKUP(Oliusala[[#This Row],[postnumer]],Sveitarfelog[#All],4,FALSE)</f>
        <v>Fjarðabyggð</v>
      </c>
      <c r="E5121" t="str">
        <f>VLOOKUP(Oliusala[[#This Row],[postnumer]],Sveitarfelog[#All],5,FALSE)</f>
        <v>Austurland</v>
      </c>
      <c r="F5121" t="s">
        <v>25</v>
      </c>
      <c r="G5121" t="s">
        <v>24</v>
      </c>
      <c r="H5121" t="s">
        <v>60</v>
      </c>
      <c r="I5121" s="1">
        <v>11759</v>
      </c>
      <c r="J5121" s="2">
        <f>VLOOKUP(Oliusala[[#This Row],[tegund]],Tegundir!$B$2:$D$19,3,FALSE)*Oliusala[[#This Row],[magn]]/1000</f>
        <v>10.171535</v>
      </c>
      <c r="K5121">
        <v>2013</v>
      </c>
      <c r="L5121" t="s">
        <v>1955</v>
      </c>
      <c r="M5121" s="144" t="s">
        <v>59</v>
      </c>
    </row>
    <row r="5122" spans="1:15" x14ac:dyDescent="0.2">
      <c r="A5122" t="s">
        <v>57</v>
      </c>
      <c r="B5122" s="144" t="s">
        <v>165</v>
      </c>
      <c r="C5122">
        <v>755</v>
      </c>
      <c r="D5122" t="str">
        <f>VLOOKUP(Oliusala[[#This Row],[postnumer]],Sveitarfelog[#All],4,FALSE)</f>
        <v>Fjarðabyggð</v>
      </c>
      <c r="E5122" t="str">
        <f>VLOOKUP(Oliusala[[#This Row],[postnumer]],Sveitarfelog[#All],5,FALSE)</f>
        <v>Austurland</v>
      </c>
      <c r="F5122" t="s">
        <v>24</v>
      </c>
      <c r="G5122" t="s">
        <v>24</v>
      </c>
      <c r="H5122" t="s">
        <v>58</v>
      </c>
      <c r="I5122" s="1">
        <v>6436</v>
      </c>
      <c r="J5122" s="2">
        <f>VLOOKUP(Oliusala[[#This Row],[tegund]],Tegundir!$B$2:$D$19,3,FALSE)*Oliusala[[#This Row],[magn]]/1000</f>
        <v>5.5671400000000002</v>
      </c>
      <c r="K5122">
        <v>2013</v>
      </c>
      <c r="L5122" t="s">
        <v>18</v>
      </c>
      <c r="M5122" s="144" t="s">
        <v>59</v>
      </c>
    </row>
    <row r="5123" spans="1:15" x14ac:dyDescent="0.2">
      <c r="A5123" t="s">
        <v>57</v>
      </c>
      <c r="B5123" s="144" t="s">
        <v>165</v>
      </c>
      <c r="C5123">
        <v>755</v>
      </c>
      <c r="D5123" t="str">
        <f>VLOOKUP(Oliusala[[#This Row],[postnumer]],Sveitarfelog[#All],4,FALSE)</f>
        <v>Fjarðabyggð</v>
      </c>
      <c r="E5123" t="str">
        <f>VLOOKUP(Oliusala[[#This Row],[postnumer]],Sveitarfelog[#All],5,FALSE)</f>
        <v>Austurland</v>
      </c>
      <c r="F5123" t="s">
        <v>24</v>
      </c>
      <c r="G5123" t="s">
        <v>24</v>
      </c>
      <c r="H5123" t="s">
        <v>60</v>
      </c>
      <c r="I5123" s="1">
        <v>486</v>
      </c>
      <c r="J5123" s="2">
        <f>VLOOKUP(Oliusala[[#This Row],[tegund]],Tegundir!$B$2:$D$19,3,FALSE)*Oliusala[[#This Row],[magn]]/1000</f>
        <v>0.42038999999999999</v>
      </c>
      <c r="K5123">
        <v>2013</v>
      </c>
      <c r="L5123" t="s">
        <v>18</v>
      </c>
      <c r="M5123" s="144" t="s">
        <v>59</v>
      </c>
    </row>
    <row r="5124" spans="1:15" x14ac:dyDescent="0.2">
      <c r="A5124" t="s">
        <v>63</v>
      </c>
      <c r="B5124" s="144" t="s">
        <v>165</v>
      </c>
      <c r="C5124">
        <v>755</v>
      </c>
      <c r="D5124" t="str">
        <f>VLOOKUP(Oliusala[[#This Row],[postnumer]],Sveitarfelog[#All],4,FALSE)</f>
        <v>Fjarðabyggð</v>
      </c>
      <c r="E5124" t="str">
        <f>VLOOKUP(Oliusala[[#This Row],[postnumer]],Sveitarfelog[#All],5,FALSE)</f>
        <v>Austurland</v>
      </c>
      <c r="F5124" t="s">
        <v>24</v>
      </c>
      <c r="G5124" t="s">
        <v>24</v>
      </c>
      <c r="H5124" t="s">
        <v>58</v>
      </c>
      <c r="I5124" s="1">
        <v>69233</v>
      </c>
      <c r="J5124" s="2">
        <f>VLOOKUP(Oliusala[[#This Row],[tegund]],Tegundir!$B$2:$D$19,3,FALSE)*Oliusala[[#This Row],[magn]]/1000</f>
        <v>59.886544999999998</v>
      </c>
      <c r="K5124">
        <v>2013</v>
      </c>
      <c r="L5124" t="s">
        <v>18</v>
      </c>
      <c r="M5124" s="144" t="s">
        <v>59</v>
      </c>
    </row>
    <row r="5125" spans="1:15" x14ac:dyDescent="0.2">
      <c r="A5125" t="s">
        <v>69</v>
      </c>
      <c r="B5125" s="144" t="s">
        <v>166</v>
      </c>
      <c r="C5125">
        <v>760</v>
      </c>
      <c r="D5125" t="str">
        <f>VLOOKUP(Oliusala[[#This Row],[postnumer]],Sveitarfelog[#All],4,FALSE)</f>
        <v>Fjarðabyggð</v>
      </c>
      <c r="E5125" t="str">
        <f>VLOOKUP(Oliusala[[#This Row],[postnumer]],Sveitarfelog[#All],5,FALSE)</f>
        <v>Austurland</v>
      </c>
      <c r="F5125" t="s">
        <v>25</v>
      </c>
      <c r="G5125" t="s">
        <v>24</v>
      </c>
      <c r="H5125" t="s">
        <v>60</v>
      </c>
      <c r="I5125" s="1">
        <v>2852</v>
      </c>
      <c r="J5125" s="2">
        <f>VLOOKUP(Oliusala[[#This Row],[tegund]],Tegundir!$B$2:$D$19,3,FALSE)*Oliusala[[#This Row],[magn]]/1000</f>
        <v>2.46698</v>
      </c>
      <c r="K5125">
        <v>2013</v>
      </c>
      <c r="L5125" t="s">
        <v>1955</v>
      </c>
      <c r="M5125" s="144" t="s">
        <v>59</v>
      </c>
    </row>
    <row r="5126" spans="1:15" x14ac:dyDescent="0.2">
      <c r="A5126" t="s">
        <v>66</v>
      </c>
      <c r="B5126" s="144" t="s">
        <v>166</v>
      </c>
      <c r="C5126">
        <v>760</v>
      </c>
      <c r="D5126" t="str">
        <f>VLOOKUP(Oliusala[[#This Row],[postnumer]],Sveitarfelog[#All],4,FALSE)</f>
        <v>Fjarðabyggð</v>
      </c>
      <c r="E5126" t="str">
        <f>VLOOKUP(Oliusala[[#This Row],[postnumer]],Sveitarfelog[#All],5,FALSE)</f>
        <v>Austurland</v>
      </c>
      <c r="F5126" t="s">
        <v>25</v>
      </c>
      <c r="G5126" t="s">
        <v>24</v>
      </c>
      <c r="H5126" t="s">
        <v>60</v>
      </c>
      <c r="I5126" s="1">
        <v>6732</v>
      </c>
      <c r="J5126" s="2">
        <f>VLOOKUP(Oliusala[[#This Row],[tegund]],Tegundir!$B$2:$D$19,3,FALSE)*Oliusala[[#This Row],[magn]]/1000</f>
        <v>5.8231800000000007</v>
      </c>
      <c r="K5126">
        <v>2013</v>
      </c>
      <c r="L5126" t="s">
        <v>1955</v>
      </c>
      <c r="M5126" s="144" t="s">
        <v>59</v>
      </c>
    </row>
    <row r="5127" spans="1:15" x14ac:dyDescent="0.2">
      <c r="A5127" t="s">
        <v>57</v>
      </c>
      <c r="B5127" s="144" t="s">
        <v>166</v>
      </c>
      <c r="C5127">
        <v>760</v>
      </c>
      <c r="D5127" t="str">
        <f>VLOOKUP(Oliusala[[#This Row],[postnumer]],Sveitarfelog[#All],4,FALSE)</f>
        <v>Fjarðabyggð</v>
      </c>
      <c r="E5127" t="str">
        <f>VLOOKUP(Oliusala[[#This Row],[postnumer]],Sveitarfelog[#All],5,FALSE)</f>
        <v>Austurland</v>
      </c>
      <c r="F5127" t="s">
        <v>25</v>
      </c>
      <c r="G5127" t="s">
        <v>24</v>
      </c>
      <c r="H5127" t="s">
        <v>60</v>
      </c>
      <c r="I5127" s="1">
        <v>173446</v>
      </c>
      <c r="J5127" s="2">
        <f>VLOOKUP(Oliusala[[#This Row],[tegund]],Tegundir!$B$2:$D$19,3,FALSE)*Oliusala[[#This Row],[magn]]/1000</f>
        <v>150.03079</v>
      </c>
      <c r="K5127">
        <v>2013</v>
      </c>
      <c r="L5127" t="s">
        <v>1955</v>
      </c>
      <c r="M5127" s="144" t="s">
        <v>59</v>
      </c>
    </row>
    <row r="5128" spans="1:15" x14ac:dyDescent="0.2">
      <c r="A5128" t="s">
        <v>69</v>
      </c>
      <c r="B5128" s="144" t="s">
        <v>166</v>
      </c>
      <c r="C5128">
        <v>760</v>
      </c>
      <c r="D5128" t="str">
        <f>VLOOKUP(Oliusala[[#This Row],[postnumer]],Sveitarfelog[#All],4,FALSE)</f>
        <v>Fjarðabyggð</v>
      </c>
      <c r="E5128" t="str">
        <f>VLOOKUP(Oliusala[[#This Row],[postnumer]],Sveitarfelog[#All],5,FALSE)</f>
        <v>Austurland</v>
      </c>
      <c r="F5128" t="s">
        <v>24</v>
      </c>
      <c r="G5128" t="s">
        <v>24</v>
      </c>
      <c r="H5128" t="s">
        <v>60</v>
      </c>
      <c r="I5128" s="1">
        <v>8521</v>
      </c>
      <c r="J5128" s="2">
        <f>VLOOKUP(Oliusala[[#This Row],[tegund]],Tegundir!$B$2:$D$19,3,FALSE)*Oliusala[[#This Row],[magn]]/1000</f>
        <v>7.3706649999999998</v>
      </c>
      <c r="K5128">
        <v>2013</v>
      </c>
      <c r="L5128" t="s">
        <v>18</v>
      </c>
      <c r="M5128" s="144" t="s">
        <v>59</v>
      </c>
    </row>
    <row r="5129" spans="1:15" x14ac:dyDescent="0.2">
      <c r="A5129" t="s">
        <v>57</v>
      </c>
      <c r="B5129" s="144" t="s">
        <v>166</v>
      </c>
      <c r="C5129">
        <v>760</v>
      </c>
      <c r="D5129" t="str">
        <f>VLOOKUP(Oliusala[[#This Row],[postnumer]],Sveitarfelog[#All],4,FALSE)</f>
        <v>Fjarðabyggð</v>
      </c>
      <c r="E5129" t="str">
        <f>VLOOKUP(Oliusala[[#This Row],[postnumer]],Sveitarfelog[#All],5,FALSE)</f>
        <v>Austurland</v>
      </c>
      <c r="F5129" t="s">
        <v>24</v>
      </c>
      <c r="G5129" t="s">
        <v>24</v>
      </c>
      <c r="H5129" t="s">
        <v>58</v>
      </c>
      <c r="I5129" s="1">
        <v>13915</v>
      </c>
      <c r="J5129" s="2">
        <f>VLOOKUP(Oliusala[[#This Row],[tegund]],Tegundir!$B$2:$D$19,3,FALSE)*Oliusala[[#This Row],[magn]]/1000</f>
        <v>12.036475000000001</v>
      </c>
      <c r="K5129">
        <v>2013</v>
      </c>
      <c r="L5129" t="s">
        <v>18</v>
      </c>
      <c r="M5129" s="144" t="s">
        <v>59</v>
      </c>
    </row>
    <row r="5130" spans="1:15" x14ac:dyDescent="0.2">
      <c r="A5130" t="s">
        <v>57</v>
      </c>
      <c r="B5130" s="144" t="s">
        <v>166</v>
      </c>
      <c r="C5130">
        <v>760</v>
      </c>
      <c r="D5130" t="str">
        <f>VLOOKUP(Oliusala[[#This Row],[postnumer]],Sveitarfelog[#All],4,FALSE)</f>
        <v>Fjarðabyggð</v>
      </c>
      <c r="E5130" t="str">
        <f>VLOOKUP(Oliusala[[#This Row],[postnumer]],Sveitarfelog[#All],5,FALSE)</f>
        <v>Austurland</v>
      </c>
      <c r="F5130" t="s">
        <v>24</v>
      </c>
      <c r="G5130" t="s">
        <v>24</v>
      </c>
      <c r="H5130" t="s">
        <v>60</v>
      </c>
      <c r="I5130" s="1">
        <v>3281</v>
      </c>
      <c r="J5130" s="2">
        <f>VLOOKUP(Oliusala[[#This Row],[tegund]],Tegundir!$B$2:$D$19,3,FALSE)*Oliusala[[#This Row],[magn]]/1000</f>
        <v>2.8380649999999998</v>
      </c>
      <c r="K5130">
        <v>2013</v>
      </c>
      <c r="L5130" t="s">
        <v>18</v>
      </c>
      <c r="M5130" s="144" t="s">
        <v>59</v>
      </c>
    </row>
    <row r="5131" spans="1:15" x14ac:dyDescent="0.2">
      <c r="A5131" t="s">
        <v>57</v>
      </c>
      <c r="B5131" s="144" t="s">
        <v>166</v>
      </c>
      <c r="C5131">
        <v>760</v>
      </c>
      <c r="D5131" t="str">
        <f>VLOOKUP(Oliusala[[#This Row],[postnumer]],Sveitarfelog[#All],4,FALSE)</f>
        <v>Fjarðabyggð</v>
      </c>
      <c r="E5131" t="str">
        <f>VLOOKUP(Oliusala[[#This Row],[postnumer]],Sveitarfelog[#All],5,FALSE)</f>
        <v>Austurland</v>
      </c>
      <c r="F5131" t="s">
        <v>30</v>
      </c>
      <c r="G5131" t="s">
        <v>24</v>
      </c>
      <c r="H5131" t="s">
        <v>60</v>
      </c>
      <c r="I5131" s="1">
        <v>90890</v>
      </c>
      <c r="J5131" s="2">
        <f>VLOOKUP(Oliusala[[#This Row],[tegund]],Tegundir!$B$2:$D$19,3,FALSE)*Oliusala[[#This Row],[magn]]/1000</f>
        <v>78.61985</v>
      </c>
      <c r="K5131">
        <v>2013</v>
      </c>
      <c r="L5131" t="s">
        <v>19</v>
      </c>
      <c r="M5131" s="144" t="s">
        <v>59</v>
      </c>
      <c r="O5131" s="144" t="s">
        <v>1998</v>
      </c>
    </row>
    <row r="5132" spans="1:15" x14ac:dyDescent="0.2">
      <c r="A5132" t="s">
        <v>63</v>
      </c>
      <c r="B5132" s="144" t="s">
        <v>166</v>
      </c>
      <c r="C5132">
        <v>760</v>
      </c>
      <c r="D5132" t="str">
        <f>VLOOKUP(Oliusala[[#This Row],[postnumer]],Sveitarfelog[#All],4,FALSE)</f>
        <v>Fjarðabyggð</v>
      </c>
      <c r="E5132" t="str">
        <f>VLOOKUP(Oliusala[[#This Row],[postnumer]],Sveitarfelog[#All],5,FALSE)</f>
        <v>Austurland</v>
      </c>
      <c r="F5132" t="s">
        <v>24</v>
      </c>
      <c r="G5132" t="s">
        <v>24</v>
      </c>
      <c r="H5132" t="s">
        <v>58</v>
      </c>
      <c r="I5132" s="1">
        <v>133160</v>
      </c>
      <c r="J5132" s="2">
        <f>VLOOKUP(Oliusala[[#This Row],[tegund]],Tegundir!$B$2:$D$19,3,FALSE)*Oliusala[[#This Row],[magn]]/1000</f>
        <v>115.18339999999999</v>
      </c>
      <c r="K5132">
        <v>2013</v>
      </c>
      <c r="L5132" t="s">
        <v>18</v>
      </c>
      <c r="M5132" s="144" t="s">
        <v>59</v>
      </c>
    </row>
    <row r="5133" spans="1:15" x14ac:dyDescent="0.2">
      <c r="A5133" t="s">
        <v>63</v>
      </c>
      <c r="B5133" s="144" t="s">
        <v>167</v>
      </c>
      <c r="C5133">
        <v>765</v>
      </c>
      <c r="D5133" t="str">
        <f>VLOOKUP(Oliusala[[#This Row],[postnumer]],Sveitarfelog[#All],4,FALSE)</f>
        <v>Fljótsdalshreppur,Múlaþing</v>
      </c>
      <c r="E5133" t="str">
        <f>VLOOKUP(Oliusala[[#This Row],[postnumer]],Sveitarfelog[#All],5,FALSE)</f>
        <v>Austurland</v>
      </c>
      <c r="F5133" t="s">
        <v>25</v>
      </c>
      <c r="G5133" t="s">
        <v>24</v>
      </c>
      <c r="H5133" t="s">
        <v>58</v>
      </c>
      <c r="I5133" s="1">
        <v>238477</v>
      </c>
      <c r="J5133" s="2">
        <f>VLOOKUP(Oliusala[[#This Row],[tegund]],Tegundir!$B$2:$D$19,3,FALSE)*Oliusala[[#This Row],[magn]]/1000</f>
        <v>206.28260500000002</v>
      </c>
      <c r="K5133">
        <v>2013</v>
      </c>
      <c r="L5133" t="s">
        <v>19</v>
      </c>
      <c r="M5133" s="144" t="s">
        <v>59</v>
      </c>
      <c r="O5133" s="144" t="s">
        <v>1997</v>
      </c>
    </row>
    <row r="5134" spans="1:15" x14ac:dyDescent="0.2">
      <c r="A5134" t="s">
        <v>167</v>
      </c>
      <c r="B5134" s="144" t="s">
        <v>167</v>
      </c>
      <c r="C5134">
        <v>765</v>
      </c>
      <c r="D5134" t="str">
        <f>VLOOKUP(Oliusala[[#This Row],[postnumer]],Sveitarfelog[#All],4,FALSE)</f>
        <v>Fljótsdalshreppur,Múlaþing</v>
      </c>
      <c r="E5134" t="str">
        <f>VLOOKUP(Oliusala[[#This Row],[postnumer]],Sveitarfelog[#All],5,FALSE)</f>
        <v>Austurland</v>
      </c>
      <c r="F5134" t="s">
        <v>25</v>
      </c>
      <c r="G5134" t="s">
        <v>24</v>
      </c>
      <c r="H5134" t="s">
        <v>58</v>
      </c>
      <c r="I5134" s="1">
        <v>249668</v>
      </c>
      <c r="J5134" s="2">
        <f>VLOOKUP(Oliusala[[#This Row],[tegund]],Tegundir!$B$2:$D$19,3,FALSE)*Oliusala[[#This Row],[magn]]/1000</f>
        <v>215.96281999999999</v>
      </c>
      <c r="K5134">
        <v>2013</v>
      </c>
      <c r="L5134" t="s">
        <v>19</v>
      </c>
      <c r="M5134" s="144" t="s">
        <v>59</v>
      </c>
      <c r="O5134" s="144" t="s">
        <v>1997</v>
      </c>
    </row>
    <row r="5135" spans="1:15" x14ac:dyDescent="0.2">
      <c r="A5135" t="s">
        <v>69</v>
      </c>
      <c r="B5135" s="144" t="s">
        <v>167</v>
      </c>
      <c r="C5135">
        <v>765</v>
      </c>
      <c r="D5135" t="str">
        <f>VLOOKUP(Oliusala[[#This Row],[postnumer]],Sveitarfelog[#All],4,FALSE)</f>
        <v>Fljótsdalshreppur,Múlaþing</v>
      </c>
      <c r="E5135" t="str">
        <f>VLOOKUP(Oliusala[[#This Row],[postnumer]],Sveitarfelog[#All],5,FALSE)</f>
        <v>Austurland</v>
      </c>
      <c r="F5135" t="s">
        <v>25</v>
      </c>
      <c r="G5135" t="s">
        <v>24</v>
      </c>
      <c r="H5135" t="s">
        <v>60</v>
      </c>
      <c r="I5135" s="1">
        <v>8915</v>
      </c>
      <c r="J5135" s="2">
        <f>VLOOKUP(Oliusala[[#This Row],[tegund]],Tegundir!$B$2:$D$19,3,FALSE)*Oliusala[[#This Row],[magn]]/1000</f>
        <v>7.7114750000000001</v>
      </c>
      <c r="K5135">
        <v>2013</v>
      </c>
      <c r="L5135" t="s">
        <v>19</v>
      </c>
      <c r="M5135" s="144" t="s">
        <v>59</v>
      </c>
      <c r="O5135" s="144" t="s">
        <v>1997</v>
      </c>
    </row>
    <row r="5136" spans="1:15" x14ac:dyDescent="0.2">
      <c r="A5136" t="s">
        <v>158</v>
      </c>
      <c r="B5136" s="144" t="s">
        <v>167</v>
      </c>
      <c r="C5136">
        <v>765</v>
      </c>
      <c r="D5136" t="str">
        <f>VLOOKUP(Oliusala[[#This Row],[postnumer]],Sveitarfelog[#All],4,FALSE)</f>
        <v>Fljótsdalshreppur,Múlaþing</v>
      </c>
      <c r="E5136" t="str">
        <f>VLOOKUP(Oliusala[[#This Row],[postnumer]],Sveitarfelog[#All],5,FALSE)</f>
        <v>Austurland</v>
      </c>
      <c r="F5136" t="s">
        <v>25</v>
      </c>
      <c r="G5136" t="s">
        <v>24</v>
      </c>
      <c r="H5136" t="s">
        <v>60</v>
      </c>
      <c r="I5136" s="1">
        <v>207</v>
      </c>
      <c r="J5136" s="2">
        <f>VLOOKUP(Oliusala[[#This Row],[tegund]],Tegundir!$B$2:$D$19,3,FALSE)*Oliusala[[#This Row],[magn]]/1000</f>
        <v>0.17905500000000002</v>
      </c>
      <c r="K5136">
        <v>2013</v>
      </c>
      <c r="L5136" t="s">
        <v>19</v>
      </c>
      <c r="M5136" s="144" t="s">
        <v>59</v>
      </c>
      <c r="O5136" s="144" t="s">
        <v>1997</v>
      </c>
    </row>
    <row r="5137" spans="1:15" x14ac:dyDescent="0.2">
      <c r="A5137" t="s">
        <v>167</v>
      </c>
      <c r="B5137" s="144" t="s">
        <v>167</v>
      </c>
      <c r="C5137">
        <v>765</v>
      </c>
      <c r="D5137" t="str">
        <f>VLOOKUP(Oliusala[[#This Row],[postnumer]],Sveitarfelog[#All],4,FALSE)</f>
        <v>Fljótsdalshreppur,Múlaþing</v>
      </c>
      <c r="E5137" t="str">
        <f>VLOOKUP(Oliusala[[#This Row],[postnumer]],Sveitarfelog[#All],5,FALSE)</f>
        <v>Austurland</v>
      </c>
      <c r="F5137" t="s">
        <v>24</v>
      </c>
      <c r="G5137" t="s">
        <v>24</v>
      </c>
      <c r="H5137" t="s">
        <v>58</v>
      </c>
      <c r="I5137" s="1">
        <v>5144</v>
      </c>
      <c r="J5137" s="2">
        <f>VLOOKUP(Oliusala[[#This Row],[tegund]],Tegundir!$B$2:$D$19,3,FALSE)*Oliusala[[#This Row],[magn]]/1000</f>
        <v>4.44956</v>
      </c>
      <c r="K5137">
        <v>2013</v>
      </c>
      <c r="L5137" t="s">
        <v>18</v>
      </c>
      <c r="M5137" s="144" t="s">
        <v>59</v>
      </c>
    </row>
    <row r="5138" spans="1:15" x14ac:dyDescent="0.2">
      <c r="A5138" t="s">
        <v>167</v>
      </c>
      <c r="B5138" s="144" t="s">
        <v>167</v>
      </c>
      <c r="C5138">
        <v>765</v>
      </c>
      <c r="D5138" t="str">
        <f>VLOOKUP(Oliusala[[#This Row],[postnumer]],Sveitarfelog[#All],4,FALSE)</f>
        <v>Fljótsdalshreppur,Múlaþing</v>
      </c>
      <c r="E5138" t="str">
        <f>VLOOKUP(Oliusala[[#This Row],[postnumer]],Sveitarfelog[#All],5,FALSE)</f>
        <v>Austurland</v>
      </c>
      <c r="F5138" t="s">
        <v>29</v>
      </c>
      <c r="G5138" t="s">
        <v>24</v>
      </c>
      <c r="H5138" t="s">
        <v>58</v>
      </c>
      <c r="I5138" s="1">
        <v>581922</v>
      </c>
      <c r="J5138" s="2">
        <f>VLOOKUP(Oliusala[[#This Row],[tegund]],Tegundir!$B$2:$D$19,3,FALSE)*Oliusala[[#This Row],[magn]]/1000</f>
        <v>503.36252999999999</v>
      </c>
      <c r="K5138">
        <v>2013</v>
      </c>
      <c r="L5138" t="s">
        <v>19</v>
      </c>
      <c r="M5138" s="144" t="s">
        <v>59</v>
      </c>
      <c r="O5138" s="144" t="s">
        <v>1998</v>
      </c>
    </row>
    <row r="5139" spans="1:15" x14ac:dyDescent="0.2">
      <c r="A5139" t="s">
        <v>69</v>
      </c>
      <c r="B5139" s="144" t="s">
        <v>167</v>
      </c>
      <c r="C5139">
        <v>765</v>
      </c>
      <c r="D5139" t="str">
        <f>VLOOKUP(Oliusala[[#This Row],[postnumer]],Sveitarfelog[#All],4,FALSE)</f>
        <v>Fljótsdalshreppur,Múlaþing</v>
      </c>
      <c r="E5139" t="str">
        <f>VLOOKUP(Oliusala[[#This Row],[postnumer]],Sveitarfelog[#All],5,FALSE)</f>
        <v>Austurland</v>
      </c>
      <c r="F5139" t="s">
        <v>24</v>
      </c>
      <c r="G5139" t="s">
        <v>24</v>
      </c>
      <c r="H5139" t="s">
        <v>60</v>
      </c>
      <c r="I5139" s="1">
        <v>1511</v>
      </c>
      <c r="J5139" s="2">
        <f>VLOOKUP(Oliusala[[#This Row],[tegund]],Tegundir!$B$2:$D$19,3,FALSE)*Oliusala[[#This Row],[magn]]/1000</f>
        <v>1.307015</v>
      </c>
      <c r="K5139">
        <v>2013</v>
      </c>
      <c r="L5139" t="s">
        <v>18</v>
      </c>
      <c r="M5139" s="144" t="s">
        <v>59</v>
      </c>
    </row>
    <row r="5140" spans="1:15" x14ac:dyDescent="0.2">
      <c r="A5140" t="s">
        <v>69</v>
      </c>
      <c r="B5140" s="144" t="s">
        <v>167</v>
      </c>
      <c r="C5140">
        <v>765</v>
      </c>
      <c r="D5140" t="str">
        <f>VLOOKUP(Oliusala[[#This Row],[postnumer]],Sveitarfelog[#All],4,FALSE)</f>
        <v>Fljótsdalshreppur,Múlaþing</v>
      </c>
      <c r="E5140" t="str">
        <f>VLOOKUP(Oliusala[[#This Row],[postnumer]],Sveitarfelog[#All],5,FALSE)</f>
        <v>Austurland</v>
      </c>
      <c r="F5140" t="s">
        <v>29</v>
      </c>
      <c r="G5140" t="s">
        <v>24</v>
      </c>
      <c r="H5140" t="s">
        <v>60</v>
      </c>
      <c r="I5140" s="1">
        <v>189556</v>
      </c>
      <c r="J5140" s="2">
        <f>VLOOKUP(Oliusala[[#This Row],[tegund]],Tegundir!$B$2:$D$19,3,FALSE)*Oliusala[[#This Row],[magn]]/1000</f>
        <v>163.96593999999999</v>
      </c>
      <c r="K5140">
        <v>2013</v>
      </c>
      <c r="L5140" t="s">
        <v>19</v>
      </c>
      <c r="M5140" s="144" t="s">
        <v>59</v>
      </c>
      <c r="O5140" s="144" t="s">
        <v>1998</v>
      </c>
    </row>
    <row r="5141" spans="1:15" x14ac:dyDescent="0.2">
      <c r="A5141" t="s">
        <v>158</v>
      </c>
      <c r="B5141" s="144" t="s">
        <v>167</v>
      </c>
      <c r="C5141">
        <v>765</v>
      </c>
      <c r="D5141" t="str">
        <f>VLOOKUP(Oliusala[[#This Row],[postnumer]],Sveitarfelog[#All],4,FALSE)</f>
        <v>Fljótsdalshreppur,Múlaþing</v>
      </c>
      <c r="E5141" t="str">
        <f>VLOOKUP(Oliusala[[#This Row],[postnumer]],Sveitarfelog[#All],5,FALSE)</f>
        <v>Austurland</v>
      </c>
      <c r="F5141" t="s">
        <v>24</v>
      </c>
      <c r="G5141" t="s">
        <v>24</v>
      </c>
      <c r="H5141" t="s">
        <v>60</v>
      </c>
      <c r="I5141" s="1">
        <v>256</v>
      </c>
      <c r="J5141" s="2">
        <f>VLOOKUP(Oliusala[[#This Row],[tegund]],Tegundir!$B$2:$D$19,3,FALSE)*Oliusala[[#This Row],[magn]]/1000</f>
        <v>0.22144</v>
      </c>
      <c r="K5141">
        <v>2013</v>
      </c>
      <c r="L5141" t="s">
        <v>18</v>
      </c>
      <c r="M5141" s="144" t="s">
        <v>59</v>
      </c>
    </row>
    <row r="5142" spans="1:15" x14ac:dyDescent="0.2">
      <c r="A5142" t="s">
        <v>158</v>
      </c>
      <c r="B5142" s="144" t="s">
        <v>167</v>
      </c>
      <c r="C5142">
        <v>765</v>
      </c>
      <c r="D5142" t="str">
        <f>VLOOKUP(Oliusala[[#This Row],[postnumer]],Sveitarfelog[#All],4,FALSE)</f>
        <v>Fljótsdalshreppur,Múlaþing</v>
      </c>
      <c r="E5142" t="str">
        <f>VLOOKUP(Oliusala[[#This Row],[postnumer]],Sveitarfelog[#All],5,FALSE)</f>
        <v>Austurland</v>
      </c>
      <c r="F5142" t="s">
        <v>29</v>
      </c>
      <c r="G5142" t="s">
        <v>24</v>
      </c>
      <c r="H5142" t="s">
        <v>58</v>
      </c>
      <c r="I5142" s="1">
        <v>0</v>
      </c>
      <c r="J5142" s="2">
        <f>VLOOKUP(Oliusala[[#This Row],[tegund]],Tegundir!$B$2:$D$19,3,FALSE)*Oliusala[[#This Row],[magn]]/1000</f>
        <v>0</v>
      </c>
      <c r="K5142">
        <v>2013</v>
      </c>
      <c r="L5142" t="s">
        <v>19</v>
      </c>
      <c r="M5142" s="144" t="s">
        <v>59</v>
      </c>
      <c r="O5142" s="144" t="s">
        <v>1998</v>
      </c>
    </row>
    <row r="5143" spans="1:15" x14ac:dyDescent="0.2">
      <c r="A5143" t="s">
        <v>158</v>
      </c>
      <c r="B5143" s="144" t="s">
        <v>167</v>
      </c>
      <c r="C5143">
        <v>765</v>
      </c>
      <c r="D5143" t="str">
        <f>VLOOKUP(Oliusala[[#This Row],[postnumer]],Sveitarfelog[#All],4,FALSE)</f>
        <v>Fljótsdalshreppur,Múlaþing</v>
      </c>
      <c r="E5143" t="str">
        <f>VLOOKUP(Oliusala[[#This Row],[postnumer]],Sveitarfelog[#All],5,FALSE)</f>
        <v>Austurland</v>
      </c>
      <c r="F5143" t="s">
        <v>29</v>
      </c>
      <c r="G5143" t="s">
        <v>24</v>
      </c>
      <c r="H5143" t="s">
        <v>60</v>
      </c>
      <c r="I5143" s="1">
        <v>254214</v>
      </c>
      <c r="J5143" s="2">
        <f>VLOOKUP(Oliusala[[#This Row],[tegund]],Tegundir!$B$2:$D$19,3,FALSE)*Oliusala[[#This Row],[magn]]/1000</f>
        <v>219.89510999999999</v>
      </c>
      <c r="K5143">
        <v>2013</v>
      </c>
      <c r="L5143" t="s">
        <v>19</v>
      </c>
      <c r="M5143" s="144" t="s">
        <v>59</v>
      </c>
      <c r="O5143" s="144" t="s">
        <v>1998</v>
      </c>
    </row>
    <row r="5144" spans="1:15" x14ac:dyDescent="0.2">
      <c r="A5144" t="s">
        <v>57</v>
      </c>
      <c r="B5144" s="144" t="s">
        <v>167</v>
      </c>
      <c r="C5144">
        <v>765</v>
      </c>
      <c r="D5144" t="str">
        <f>VLOOKUP(Oliusala[[#This Row],[postnumer]],Sveitarfelog[#All],4,FALSE)</f>
        <v>Fljótsdalshreppur,Múlaþing</v>
      </c>
      <c r="E5144" t="str">
        <f>VLOOKUP(Oliusala[[#This Row],[postnumer]],Sveitarfelog[#All],5,FALSE)</f>
        <v>Austurland</v>
      </c>
      <c r="F5144" t="s">
        <v>24</v>
      </c>
      <c r="G5144" t="s">
        <v>24</v>
      </c>
      <c r="H5144" t="s">
        <v>58</v>
      </c>
      <c r="I5144" s="1">
        <v>18758</v>
      </c>
      <c r="J5144" s="2">
        <f>VLOOKUP(Oliusala[[#This Row],[tegund]],Tegundir!$B$2:$D$19,3,FALSE)*Oliusala[[#This Row],[magn]]/1000</f>
        <v>16.225670000000001</v>
      </c>
      <c r="K5144">
        <v>2013</v>
      </c>
      <c r="L5144" t="s">
        <v>18</v>
      </c>
      <c r="M5144" s="144" t="s">
        <v>59</v>
      </c>
    </row>
    <row r="5145" spans="1:15" x14ac:dyDescent="0.2">
      <c r="A5145" t="s">
        <v>63</v>
      </c>
      <c r="B5145" s="144" t="s">
        <v>167</v>
      </c>
      <c r="C5145">
        <v>765</v>
      </c>
      <c r="D5145" t="str">
        <f>VLOOKUP(Oliusala[[#This Row],[postnumer]],Sveitarfelog[#All],4,FALSE)</f>
        <v>Fljótsdalshreppur,Múlaþing</v>
      </c>
      <c r="E5145" t="str">
        <f>VLOOKUP(Oliusala[[#This Row],[postnumer]],Sveitarfelog[#All],5,FALSE)</f>
        <v>Austurland</v>
      </c>
      <c r="F5145" t="s">
        <v>24</v>
      </c>
      <c r="G5145" t="s">
        <v>24</v>
      </c>
      <c r="H5145" t="s">
        <v>58</v>
      </c>
      <c r="I5145" s="1">
        <v>187142</v>
      </c>
      <c r="J5145" s="2">
        <f>VLOOKUP(Oliusala[[#This Row],[tegund]],Tegundir!$B$2:$D$19,3,FALSE)*Oliusala[[#This Row],[magn]]/1000</f>
        <v>161.87782999999999</v>
      </c>
      <c r="K5145">
        <v>2013</v>
      </c>
      <c r="L5145" t="s">
        <v>18</v>
      </c>
      <c r="M5145" s="144" t="s">
        <v>59</v>
      </c>
    </row>
    <row r="5146" spans="1:15" x14ac:dyDescent="0.2">
      <c r="A5146" t="s">
        <v>63</v>
      </c>
      <c r="B5146" s="144" t="s">
        <v>168</v>
      </c>
      <c r="C5146">
        <v>780</v>
      </c>
      <c r="D5146" t="str">
        <f>VLOOKUP(Oliusala[[#This Row],[postnumer]],Sveitarfelog[#All],4,FALSE)</f>
        <v>Sveitarfélagið Hornafjörður</v>
      </c>
      <c r="E5146" t="str">
        <f>VLOOKUP(Oliusala[[#This Row],[postnumer]],Sveitarfelog[#All],5,FALSE)</f>
        <v>Suðurland</v>
      </c>
      <c r="F5146" t="s">
        <v>25</v>
      </c>
      <c r="G5146" t="s">
        <v>24</v>
      </c>
      <c r="H5146" t="s">
        <v>58</v>
      </c>
      <c r="I5146" s="1">
        <v>27415</v>
      </c>
      <c r="J5146" s="2">
        <f>VLOOKUP(Oliusala[[#This Row],[tegund]],Tegundir!$B$2:$D$19,3,FALSE)*Oliusala[[#This Row],[magn]]/1000</f>
        <v>23.713974999999998</v>
      </c>
      <c r="K5146">
        <v>2013</v>
      </c>
      <c r="L5146" t="s">
        <v>19</v>
      </c>
      <c r="M5146" s="144" t="s">
        <v>59</v>
      </c>
      <c r="O5146" s="144" t="s">
        <v>1997</v>
      </c>
    </row>
    <row r="5147" spans="1:15" x14ac:dyDescent="0.2">
      <c r="A5147" t="s">
        <v>63</v>
      </c>
      <c r="B5147" s="144" t="s">
        <v>171</v>
      </c>
      <c r="C5147">
        <v>781</v>
      </c>
      <c r="D5147" t="str">
        <f>VLOOKUP(Oliusala[[#This Row],[postnumer]],Sveitarfelog[#All],4,FALSE)</f>
        <v>Sveitarfélagið Hornafjörður</v>
      </c>
      <c r="E5147" t="str">
        <f>VLOOKUP(Oliusala[[#This Row],[postnumer]],Sveitarfelog[#All],5,FALSE)</f>
        <v>Suðurland</v>
      </c>
      <c r="F5147" t="s">
        <v>25</v>
      </c>
      <c r="G5147" t="s">
        <v>24</v>
      </c>
      <c r="H5147" t="s">
        <v>58</v>
      </c>
      <c r="I5147" s="1">
        <v>22950</v>
      </c>
      <c r="J5147" s="2">
        <f>VLOOKUP(Oliusala[[#This Row],[tegund]],Tegundir!$B$2:$D$19,3,FALSE)*Oliusala[[#This Row],[magn]]/1000</f>
        <v>19.851749999999999</v>
      </c>
      <c r="K5147">
        <v>2013</v>
      </c>
      <c r="L5147" t="s">
        <v>19</v>
      </c>
      <c r="M5147" s="144" t="s">
        <v>59</v>
      </c>
      <c r="O5147" s="144" t="s">
        <v>1997</v>
      </c>
    </row>
    <row r="5148" spans="1:15" x14ac:dyDescent="0.2">
      <c r="A5148" t="s">
        <v>158</v>
      </c>
      <c r="B5148" s="144" t="s">
        <v>168</v>
      </c>
      <c r="C5148">
        <v>780</v>
      </c>
      <c r="D5148" t="str">
        <f>VLOOKUP(Oliusala[[#This Row],[postnumer]],Sveitarfelog[#All],4,FALSE)</f>
        <v>Sveitarfélagið Hornafjörður</v>
      </c>
      <c r="E5148" t="str">
        <f>VLOOKUP(Oliusala[[#This Row],[postnumer]],Sveitarfelog[#All],5,FALSE)</f>
        <v>Suðurland</v>
      </c>
      <c r="F5148" t="s">
        <v>29</v>
      </c>
      <c r="G5148" t="s">
        <v>24</v>
      </c>
      <c r="H5148" t="s">
        <v>61</v>
      </c>
      <c r="I5148" s="1">
        <v>0</v>
      </c>
      <c r="J5148" s="2">
        <f>VLOOKUP(Oliusala[[#This Row],[tegund]],Tegundir!$B$2:$D$19,3,FALSE)*Oliusala[[#This Row],[magn]]/1000</f>
        <v>0</v>
      </c>
      <c r="K5148">
        <v>2013</v>
      </c>
      <c r="L5148" t="s">
        <v>19</v>
      </c>
      <c r="M5148" s="144" t="s">
        <v>62</v>
      </c>
      <c r="O5148" s="144" t="s">
        <v>1998</v>
      </c>
    </row>
    <row r="5149" spans="1:15" x14ac:dyDescent="0.2">
      <c r="A5149" t="s">
        <v>158</v>
      </c>
      <c r="B5149" s="144" t="s">
        <v>168</v>
      </c>
      <c r="C5149">
        <v>780</v>
      </c>
      <c r="D5149" t="str">
        <f>VLOOKUP(Oliusala[[#This Row],[postnumer]],Sveitarfelog[#All],4,FALSE)</f>
        <v>Sveitarfélagið Hornafjörður</v>
      </c>
      <c r="E5149" t="str">
        <f>VLOOKUP(Oliusala[[#This Row],[postnumer]],Sveitarfelog[#All],5,FALSE)</f>
        <v>Suðurland</v>
      </c>
      <c r="F5149" t="s">
        <v>24</v>
      </c>
      <c r="G5149" t="s">
        <v>24</v>
      </c>
      <c r="H5149" t="s">
        <v>58</v>
      </c>
      <c r="I5149" s="1">
        <v>154528</v>
      </c>
      <c r="J5149" s="2">
        <f>VLOOKUP(Oliusala[[#This Row],[tegund]],Tegundir!$B$2:$D$19,3,FALSE)*Oliusala[[#This Row],[magn]]/1000</f>
        <v>133.66672</v>
      </c>
      <c r="K5149">
        <v>2013</v>
      </c>
      <c r="L5149" t="s">
        <v>18</v>
      </c>
      <c r="M5149" s="144" t="s">
        <v>59</v>
      </c>
    </row>
    <row r="5150" spans="1:15" x14ac:dyDescent="0.2">
      <c r="A5150" t="s">
        <v>158</v>
      </c>
      <c r="B5150" s="144" t="s">
        <v>168</v>
      </c>
      <c r="C5150">
        <v>780</v>
      </c>
      <c r="D5150" t="str">
        <f>VLOOKUP(Oliusala[[#This Row],[postnumer]],Sveitarfelog[#All],4,FALSE)</f>
        <v>Sveitarfélagið Hornafjörður</v>
      </c>
      <c r="E5150" t="str">
        <f>VLOOKUP(Oliusala[[#This Row],[postnumer]],Sveitarfelog[#All],5,FALSE)</f>
        <v>Suðurland</v>
      </c>
      <c r="F5150" t="s">
        <v>29</v>
      </c>
      <c r="G5150" t="s">
        <v>24</v>
      </c>
      <c r="H5150" t="s">
        <v>58</v>
      </c>
      <c r="I5150" s="1">
        <v>4808650</v>
      </c>
      <c r="J5150" s="2">
        <f>VLOOKUP(Oliusala[[#This Row],[tegund]],Tegundir!$B$2:$D$19,3,FALSE)*Oliusala[[#This Row],[magn]]/1000</f>
        <v>4159.48225</v>
      </c>
      <c r="K5150">
        <v>2013</v>
      </c>
      <c r="L5150" t="s">
        <v>19</v>
      </c>
      <c r="M5150" s="144" t="s">
        <v>59</v>
      </c>
      <c r="O5150" s="144" t="s">
        <v>1998</v>
      </c>
    </row>
    <row r="5151" spans="1:15" x14ac:dyDescent="0.2">
      <c r="A5151" t="s">
        <v>158</v>
      </c>
      <c r="B5151" s="144" t="s">
        <v>168</v>
      </c>
      <c r="C5151">
        <v>780</v>
      </c>
      <c r="D5151" t="str">
        <f>VLOOKUP(Oliusala[[#This Row],[postnumer]],Sveitarfelog[#All],4,FALSE)</f>
        <v>Sveitarfélagið Hornafjörður</v>
      </c>
      <c r="E5151" t="str">
        <f>VLOOKUP(Oliusala[[#This Row],[postnumer]],Sveitarfelog[#All],5,FALSE)</f>
        <v>Suðurland</v>
      </c>
      <c r="F5151" t="s">
        <v>30</v>
      </c>
      <c r="G5151" t="s">
        <v>24</v>
      </c>
      <c r="H5151" t="s">
        <v>58</v>
      </c>
      <c r="I5151" s="1">
        <v>225835</v>
      </c>
      <c r="J5151" s="2">
        <f>VLOOKUP(Oliusala[[#This Row],[tegund]],Tegundir!$B$2:$D$19,3,FALSE)*Oliusala[[#This Row],[magn]]/1000</f>
        <v>195.347275</v>
      </c>
      <c r="K5151">
        <v>2013</v>
      </c>
      <c r="L5151" t="s">
        <v>19</v>
      </c>
      <c r="M5151" s="144" t="s">
        <v>59</v>
      </c>
      <c r="O5151" s="144" t="s">
        <v>1998</v>
      </c>
    </row>
    <row r="5152" spans="1:15" x14ac:dyDescent="0.2">
      <c r="A5152" t="s">
        <v>57</v>
      </c>
      <c r="B5152" s="144" t="s">
        <v>168</v>
      </c>
      <c r="C5152">
        <v>780</v>
      </c>
      <c r="D5152" t="str">
        <f>VLOOKUP(Oliusala[[#This Row],[postnumer]],Sveitarfelog[#All],4,FALSE)</f>
        <v>Sveitarfélagið Hornafjörður</v>
      </c>
      <c r="E5152" t="str">
        <f>VLOOKUP(Oliusala[[#This Row],[postnumer]],Sveitarfelog[#All],5,FALSE)</f>
        <v>Suðurland</v>
      </c>
      <c r="F5152" t="s">
        <v>24</v>
      </c>
      <c r="G5152" t="s">
        <v>24</v>
      </c>
      <c r="H5152" t="s">
        <v>58</v>
      </c>
      <c r="I5152" s="1">
        <v>53930</v>
      </c>
      <c r="J5152" s="2">
        <f>VLOOKUP(Oliusala[[#This Row],[tegund]],Tegundir!$B$2:$D$19,3,FALSE)*Oliusala[[#This Row],[magn]]/1000</f>
        <v>46.649449999999995</v>
      </c>
      <c r="K5152">
        <v>2013</v>
      </c>
      <c r="L5152" t="s">
        <v>18</v>
      </c>
      <c r="M5152" s="144" t="s">
        <v>59</v>
      </c>
    </row>
    <row r="5153" spans="1:15" x14ac:dyDescent="0.2">
      <c r="A5153" t="s">
        <v>63</v>
      </c>
      <c r="B5153" s="144" t="s">
        <v>168</v>
      </c>
      <c r="C5153">
        <v>780</v>
      </c>
      <c r="D5153" t="str">
        <f>VLOOKUP(Oliusala[[#This Row],[postnumer]],Sveitarfelog[#All],4,FALSE)</f>
        <v>Sveitarfélagið Hornafjörður</v>
      </c>
      <c r="E5153" t="str">
        <f>VLOOKUP(Oliusala[[#This Row],[postnumer]],Sveitarfelog[#All],5,FALSE)</f>
        <v>Suðurland</v>
      </c>
      <c r="F5153" t="s">
        <v>24</v>
      </c>
      <c r="G5153" t="s">
        <v>24</v>
      </c>
      <c r="H5153" t="s">
        <v>58</v>
      </c>
      <c r="I5153" s="1">
        <v>1162969</v>
      </c>
      <c r="J5153" s="2">
        <f>VLOOKUP(Oliusala[[#This Row],[tegund]],Tegundir!$B$2:$D$19,3,FALSE)*Oliusala[[#This Row],[magn]]/1000</f>
        <v>1005.9681849999999</v>
      </c>
      <c r="K5153">
        <v>2013</v>
      </c>
      <c r="L5153" t="s">
        <v>18</v>
      </c>
      <c r="M5153" s="144" t="s">
        <v>59</v>
      </c>
    </row>
    <row r="5154" spans="1:15" x14ac:dyDescent="0.2">
      <c r="A5154" t="s">
        <v>63</v>
      </c>
      <c r="B5154" s="144" t="s">
        <v>70</v>
      </c>
      <c r="C5154">
        <v>800</v>
      </c>
      <c r="D5154" t="str">
        <f>VLOOKUP(Oliusala[[#This Row],[postnumer]],Sveitarfelog[#All],4,FALSE)</f>
        <v>Flóahreppur,Sveitarfélagið Árborg</v>
      </c>
      <c r="E5154" t="str">
        <f>VLOOKUP(Oliusala[[#This Row],[postnumer]],Sveitarfelog[#All],5,FALSE)</f>
        <v>Suðurland</v>
      </c>
      <c r="F5154" t="s">
        <v>25</v>
      </c>
      <c r="G5154" t="s">
        <v>24</v>
      </c>
      <c r="H5154" t="s">
        <v>58</v>
      </c>
      <c r="I5154" s="1">
        <v>279072</v>
      </c>
      <c r="J5154" s="2">
        <f>VLOOKUP(Oliusala[[#This Row],[tegund]],Tegundir!$B$2:$D$19,3,FALSE)*Oliusala[[#This Row],[magn]]/1000</f>
        <v>241.39727999999999</v>
      </c>
      <c r="K5154">
        <v>2013</v>
      </c>
      <c r="L5154" t="s">
        <v>18</v>
      </c>
      <c r="M5154" s="144" t="s">
        <v>59</v>
      </c>
    </row>
    <row r="5155" spans="1:15" x14ac:dyDescent="0.2">
      <c r="A5155" t="s">
        <v>63</v>
      </c>
      <c r="B5155" s="144" t="s">
        <v>70</v>
      </c>
      <c r="C5155">
        <v>800</v>
      </c>
      <c r="D5155" t="str">
        <f>VLOOKUP(Oliusala[[#This Row],[postnumer]],Sveitarfelog[#All],4,FALSE)</f>
        <v>Flóahreppur,Sveitarfélagið Árborg</v>
      </c>
      <c r="E5155" t="str">
        <f>VLOOKUP(Oliusala[[#This Row],[postnumer]],Sveitarfelog[#All],5,FALSE)</f>
        <v>Suðurland</v>
      </c>
      <c r="F5155" t="s">
        <v>25</v>
      </c>
      <c r="G5155" t="s">
        <v>24</v>
      </c>
      <c r="H5155" t="s">
        <v>58</v>
      </c>
      <c r="I5155" s="1">
        <v>38149</v>
      </c>
      <c r="J5155" s="2">
        <f>VLOOKUP(Oliusala[[#This Row],[tegund]],Tegundir!$B$2:$D$19,3,FALSE)*Oliusala[[#This Row],[magn]]/1000</f>
        <v>32.998885000000001</v>
      </c>
      <c r="K5155">
        <v>2013</v>
      </c>
      <c r="L5155" t="s">
        <v>18</v>
      </c>
      <c r="M5155" s="144" t="s">
        <v>59</v>
      </c>
    </row>
    <row r="5156" spans="1:15" x14ac:dyDescent="0.2">
      <c r="A5156" t="s">
        <v>63</v>
      </c>
      <c r="B5156" s="144" t="s">
        <v>175</v>
      </c>
      <c r="C5156">
        <v>801</v>
      </c>
      <c r="D5156" t="str">
        <f>VLOOKUP(Oliusala[[#This Row],[postnumer]],Sveitarfelog[#All],4,FALSE)</f>
        <v>Flóahreppur,Sveitarfélagið Árborg</v>
      </c>
      <c r="E5156" t="str">
        <f>VLOOKUP(Oliusala[[#This Row],[postnumer]],Sveitarfelog[#All],5,FALSE)</f>
        <v>Suðurland</v>
      </c>
      <c r="F5156" t="s">
        <v>25</v>
      </c>
      <c r="G5156" t="s">
        <v>24</v>
      </c>
      <c r="H5156" t="s">
        <v>58</v>
      </c>
      <c r="I5156" s="1">
        <v>21319</v>
      </c>
      <c r="J5156" s="2">
        <f>VLOOKUP(Oliusala[[#This Row],[tegund]],Tegundir!$B$2:$D$19,3,FALSE)*Oliusala[[#This Row],[magn]]/1000</f>
        <v>18.440935</v>
      </c>
      <c r="K5156">
        <v>2013</v>
      </c>
      <c r="L5156" t="s">
        <v>18</v>
      </c>
      <c r="M5156" s="144" t="s">
        <v>59</v>
      </c>
    </row>
    <row r="5157" spans="1:15" x14ac:dyDescent="0.2">
      <c r="A5157" t="s">
        <v>63</v>
      </c>
      <c r="B5157" s="144" t="s">
        <v>176</v>
      </c>
      <c r="C5157">
        <v>801</v>
      </c>
      <c r="D5157" t="str">
        <f>VLOOKUP(Oliusala[[#This Row],[postnumer]],Sveitarfelog[#All],4,FALSE)</f>
        <v>Flóahreppur,Sveitarfélagið Árborg</v>
      </c>
      <c r="E5157" t="str">
        <f>VLOOKUP(Oliusala[[#This Row],[postnumer]],Sveitarfelog[#All],5,FALSE)</f>
        <v>Suðurland</v>
      </c>
      <c r="F5157" t="s">
        <v>25</v>
      </c>
      <c r="G5157" t="s">
        <v>24</v>
      </c>
      <c r="H5157" t="s">
        <v>58</v>
      </c>
      <c r="I5157" s="1">
        <v>37366</v>
      </c>
      <c r="J5157" s="2">
        <f>VLOOKUP(Oliusala[[#This Row],[tegund]],Tegundir!$B$2:$D$19,3,FALSE)*Oliusala[[#This Row],[magn]]/1000</f>
        <v>32.32159</v>
      </c>
      <c r="K5157">
        <v>2013</v>
      </c>
      <c r="L5157" t="s">
        <v>18</v>
      </c>
      <c r="M5157" s="144" t="s">
        <v>59</v>
      </c>
    </row>
    <row r="5158" spans="1:15" x14ac:dyDescent="0.2">
      <c r="A5158" t="s">
        <v>63</v>
      </c>
      <c r="B5158" s="144" t="s">
        <v>174</v>
      </c>
      <c r="C5158">
        <v>801</v>
      </c>
      <c r="D5158" t="str">
        <f>VLOOKUP(Oliusala[[#This Row],[postnumer]],Sveitarfelog[#All],4,FALSE)</f>
        <v>Flóahreppur,Sveitarfélagið Árborg</v>
      </c>
      <c r="E5158" t="str">
        <f>VLOOKUP(Oliusala[[#This Row],[postnumer]],Sveitarfelog[#All],5,FALSE)</f>
        <v>Suðurland</v>
      </c>
      <c r="F5158" t="s">
        <v>25</v>
      </c>
      <c r="G5158" t="s">
        <v>24</v>
      </c>
      <c r="H5158" t="s">
        <v>58</v>
      </c>
      <c r="I5158" s="1">
        <v>82849</v>
      </c>
      <c r="J5158" s="2">
        <f>VLOOKUP(Oliusala[[#This Row],[tegund]],Tegundir!$B$2:$D$19,3,FALSE)*Oliusala[[#This Row],[magn]]/1000</f>
        <v>71.664384999999996</v>
      </c>
      <c r="K5158">
        <v>2013</v>
      </c>
      <c r="L5158" t="s">
        <v>18</v>
      </c>
      <c r="M5158" s="144" t="s">
        <v>59</v>
      </c>
    </row>
    <row r="5159" spans="1:15" x14ac:dyDescent="0.2">
      <c r="A5159" t="s">
        <v>63</v>
      </c>
      <c r="B5159" s="144" t="s">
        <v>182</v>
      </c>
      <c r="C5159">
        <v>810</v>
      </c>
      <c r="D5159" t="str">
        <f>VLOOKUP(Oliusala[[#This Row],[postnumer]],Sveitarfelog[#All],4,FALSE)</f>
        <v>Hveragerðisbær,Sveitarfélagið Ölfus</v>
      </c>
      <c r="E5159" t="str">
        <f>VLOOKUP(Oliusala[[#This Row],[postnumer]],Sveitarfelog[#All],5,FALSE)</f>
        <v>Suðurland</v>
      </c>
      <c r="F5159" t="s">
        <v>25</v>
      </c>
      <c r="G5159" t="s">
        <v>24</v>
      </c>
      <c r="H5159" t="s">
        <v>58</v>
      </c>
      <c r="I5159" s="1">
        <v>55346</v>
      </c>
      <c r="J5159" s="2">
        <f>VLOOKUP(Oliusala[[#This Row],[tegund]],Tegundir!$B$2:$D$19,3,FALSE)*Oliusala[[#This Row],[magn]]/1000</f>
        <v>47.874290000000002</v>
      </c>
      <c r="K5159">
        <v>2013</v>
      </c>
      <c r="L5159" t="s">
        <v>18</v>
      </c>
      <c r="M5159" s="144" t="s">
        <v>59</v>
      </c>
    </row>
    <row r="5160" spans="1:15" x14ac:dyDescent="0.2">
      <c r="A5160" t="s">
        <v>158</v>
      </c>
      <c r="B5160" s="144" t="s">
        <v>170</v>
      </c>
      <c r="C5160">
        <v>781</v>
      </c>
      <c r="D5160" t="str">
        <f>VLOOKUP(Oliusala[[#This Row],[postnumer]],Sveitarfelog[#All],4,FALSE)</f>
        <v>Sveitarfélagið Hornafjörður</v>
      </c>
      <c r="E5160" t="str">
        <f>VLOOKUP(Oliusala[[#This Row],[postnumer]],Sveitarfelog[#All],5,FALSE)</f>
        <v>Suðurland</v>
      </c>
      <c r="F5160" t="s">
        <v>24</v>
      </c>
      <c r="G5160" t="s">
        <v>24</v>
      </c>
      <c r="H5160" t="s">
        <v>60</v>
      </c>
      <c r="I5160" s="1">
        <v>36303</v>
      </c>
      <c r="J5160" s="2">
        <f>VLOOKUP(Oliusala[[#This Row],[tegund]],Tegundir!$B$2:$D$19,3,FALSE)*Oliusala[[#This Row],[magn]]/1000</f>
        <v>31.402095000000003</v>
      </c>
      <c r="K5160">
        <v>2013</v>
      </c>
      <c r="L5160" t="s">
        <v>18</v>
      </c>
      <c r="M5160" s="144" t="s">
        <v>59</v>
      </c>
    </row>
    <row r="5161" spans="1:15" x14ac:dyDescent="0.2">
      <c r="A5161" t="s">
        <v>57</v>
      </c>
      <c r="B5161" s="144" t="s">
        <v>169</v>
      </c>
      <c r="C5161">
        <v>781</v>
      </c>
      <c r="D5161" t="str">
        <f>VLOOKUP(Oliusala[[#This Row],[postnumer]],Sveitarfelog[#All],4,FALSE)</f>
        <v>Sveitarfélagið Hornafjörður</v>
      </c>
      <c r="E5161" t="str">
        <f>VLOOKUP(Oliusala[[#This Row],[postnumer]],Sveitarfelog[#All],5,FALSE)</f>
        <v>Suðurland</v>
      </c>
      <c r="F5161" t="s">
        <v>24</v>
      </c>
      <c r="G5161" t="s">
        <v>24</v>
      </c>
      <c r="H5161" t="s">
        <v>58</v>
      </c>
      <c r="I5161" s="1">
        <v>8343</v>
      </c>
      <c r="J5161" s="2">
        <f>VLOOKUP(Oliusala[[#This Row],[tegund]],Tegundir!$B$2:$D$19,3,FALSE)*Oliusala[[#This Row],[magn]]/1000</f>
        <v>7.2166949999999996</v>
      </c>
      <c r="K5161">
        <v>2013</v>
      </c>
      <c r="L5161" t="s">
        <v>18</v>
      </c>
      <c r="M5161" s="144" t="s">
        <v>59</v>
      </c>
    </row>
    <row r="5162" spans="1:15" x14ac:dyDescent="0.2">
      <c r="A5162" t="s">
        <v>57</v>
      </c>
      <c r="B5162" s="144" t="s">
        <v>169</v>
      </c>
      <c r="C5162">
        <v>781</v>
      </c>
      <c r="D5162" t="str">
        <f>VLOOKUP(Oliusala[[#This Row],[postnumer]],Sveitarfelog[#All],4,FALSE)</f>
        <v>Sveitarfélagið Hornafjörður</v>
      </c>
      <c r="E5162" t="str">
        <f>VLOOKUP(Oliusala[[#This Row],[postnumer]],Sveitarfelog[#All],5,FALSE)</f>
        <v>Suðurland</v>
      </c>
      <c r="F5162" t="s">
        <v>24</v>
      </c>
      <c r="G5162" t="s">
        <v>24</v>
      </c>
      <c r="H5162" t="s">
        <v>60</v>
      </c>
      <c r="I5162" s="1">
        <v>1400</v>
      </c>
      <c r="J5162" s="2">
        <f>VLOOKUP(Oliusala[[#This Row],[tegund]],Tegundir!$B$2:$D$19,3,FALSE)*Oliusala[[#This Row],[magn]]/1000</f>
        <v>1.2110000000000001</v>
      </c>
      <c r="K5162">
        <v>2013</v>
      </c>
      <c r="L5162" t="s">
        <v>18</v>
      </c>
      <c r="M5162" s="144" t="s">
        <v>59</v>
      </c>
    </row>
    <row r="5163" spans="1:15" x14ac:dyDescent="0.2">
      <c r="A5163" t="s">
        <v>57</v>
      </c>
      <c r="B5163" s="144" t="s">
        <v>170</v>
      </c>
      <c r="C5163">
        <v>781</v>
      </c>
      <c r="D5163" t="str">
        <f>VLOOKUP(Oliusala[[#This Row],[postnumer]],Sveitarfelog[#All],4,FALSE)</f>
        <v>Sveitarfélagið Hornafjörður</v>
      </c>
      <c r="E5163" t="str">
        <f>VLOOKUP(Oliusala[[#This Row],[postnumer]],Sveitarfelog[#All],5,FALSE)</f>
        <v>Suðurland</v>
      </c>
      <c r="F5163" t="s">
        <v>24</v>
      </c>
      <c r="G5163" t="s">
        <v>24</v>
      </c>
      <c r="H5163" t="s">
        <v>58</v>
      </c>
      <c r="I5163" s="1">
        <v>23205</v>
      </c>
      <c r="J5163" s="2">
        <f>VLOOKUP(Oliusala[[#This Row],[tegund]],Tegundir!$B$2:$D$19,3,FALSE)*Oliusala[[#This Row],[magn]]/1000</f>
        <v>20.072324999999999</v>
      </c>
      <c r="K5163">
        <v>2013</v>
      </c>
      <c r="L5163" t="s">
        <v>18</v>
      </c>
      <c r="M5163" s="144" t="s">
        <v>59</v>
      </c>
    </row>
    <row r="5164" spans="1:15" x14ac:dyDescent="0.2">
      <c r="A5164" t="s">
        <v>57</v>
      </c>
      <c r="B5164" s="144" t="s">
        <v>170</v>
      </c>
      <c r="C5164">
        <v>781</v>
      </c>
      <c r="D5164" t="str">
        <f>VLOOKUP(Oliusala[[#This Row],[postnumer]],Sveitarfelog[#All],4,FALSE)</f>
        <v>Sveitarfélagið Hornafjörður</v>
      </c>
      <c r="E5164" t="str">
        <f>VLOOKUP(Oliusala[[#This Row],[postnumer]],Sveitarfelog[#All],5,FALSE)</f>
        <v>Suðurland</v>
      </c>
      <c r="F5164" t="s">
        <v>24</v>
      </c>
      <c r="G5164" t="s">
        <v>24</v>
      </c>
      <c r="H5164" t="s">
        <v>60</v>
      </c>
      <c r="I5164" s="1">
        <v>12016</v>
      </c>
      <c r="J5164" s="2">
        <f>VLOOKUP(Oliusala[[#This Row],[tegund]],Tegundir!$B$2:$D$19,3,FALSE)*Oliusala[[#This Row],[magn]]/1000</f>
        <v>10.393840000000001</v>
      </c>
      <c r="K5164">
        <v>2013</v>
      </c>
      <c r="L5164" t="s">
        <v>18</v>
      </c>
      <c r="M5164" s="144" t="s">
        <v>59</v>
      </c>
    </row>
    <row r="5165" spans="1:15" x14ac:dyDescent="0.2">
      <c r="A5165" t="s">
        <v>57</v>
      </c>
      <c r="B5165" s="144" t="s">
        <v>170</v>
      </c>
      <c r="C5165">
        <v>781</v>
      </c>
      <c r="D5165" t="str">
        <f>VLOOKUP(Oliusala[[#This Row],[postnumer]],Sveitarfelog[#All],4,FALSE)</f>
        <v>Sveitarfélagið Hornafjörður</v>
      </c>
      <c r="E5165" t="str">
        <f>VLOOKUP(Oliusala[[#This Row],[postnumer]],Sveitarfelog[#All],5,FALSE)</f>
        <v>Suðurland</v>
      </c>
      <c r="F5165" t="s">
        <v>30</v>
      </c>
      <c r="G5165" t="s">
        <v>24</v>
      </c>
      <c r="H5165" t="s">
        <v>60</v>
      </c>
      <c r="I5165" s="1">
        <v>33771</v>
      </c>
      <c r="J5165" s="2">
        <f>VLOOKUP(Oliusala[[#This Row],[tegund]],Tegundir!$B$2:$D$19,3,FALSE)*Oliusala[[#This Row],[magn]]/1000</f>
        <v>29.211915000000001</v>
      </c>
      <c r="K5165">
        <v>2013</v>
      </c>
      <c r="L5165" t="s">
        <v>19</v>
      </c>
      <c r="M5165" s="144" t="s">
        <v>59</v>
      </c>
      <c r="O5165" s="144" t="s">
        <v>1998</v>
      </c>
    </row>
    <row r="5166" spans="1:15" x14ac:dyDescent="0.2">
      <c r="A5166" t="s">
        <v>63</v>
      </c>
      <c r="B5166" s="144" t="s">
        <v>171</v>
      </c>
      <c r="C5166">
        <v>781</v>
      </c>
      <c r="D5166" t="str">
        <f>VLOOKUP(Oliusala[[#This Row],[postnumer]],Sveitarfelog[#All],4,FALSE)</f>
        <v>Sveitarfélagið Hornafjörður</v>
      </c>
      <c r="E5166" t="str">
        <f>VLOOKUP(Oliusala[[#This Row],[postnumer]],Sveitarfelog[#All],5,FALSE)</f>
        <v>Suðurland</v>
      </c>
      <c r="F5166" t="s">
        <v>24</v>
      </c>
      <c r="G5166" t="s">
        <v>24</v>
      </c>
      <c r="H5166" t="s">
        <v>58</v>
      </c>
      <c r="I5166" s="1">
        <v>744814</v>
      </c>
      <c r="J5166" s="2">
        <f>VLOOKUP(Oliusala[[#This Row],[tegund]],Tegundir!$B$2:$D$19,3,FALSE)*Oliusala[[#This Row],[magn]]/1000</f>
        <v>644.26410999999996</v>
      </c>
      <c r="K5166">
        <v>2013</v>
      </c>
      <c r="L5166" t="s">
        <v>18</v>
      </c>
      <c r="M5166" s="144" t="s">
        <v>59</v>
      </c>
    </row>
    <row r="5167" spans="1:15" x14ac:dyDescent="0.2">
      <c r="A5167" t="s">
        <v>63</v>
      </c>
      <c r="B5167" s="144" t="s">
        <v>169</v>
      </c>
      <c r="C5167">
        <v>781</v>
      </c>
      <c r="D5167" t="str">
        <f>VLOOKUP(Oliusala[[#This Row],[postnumer]],Sveitarfelog[#All],4,FALSE)</f>
        <v>Sveitarfélagið Hornafjörður</v>
      </c>
      <c r="E5167" t="str">
        <f>VLOOKUP(Oliusala[[#This Row],[postnumer]],Sveitarfelog[#All],5,FALSE)</f>
        <v>Suðurland</v>
      </c>
      <c r="F5167" t="s">
        <v>24</v>
      </c>
      <c r="G5167" t="s">
        <v>24</v>
      </c>
      <c r="H5167" t="s">
        <v>58</v>
      </c>
      <c r="I5167" s="1">
        <v>84418</v>
      </c>
      <c r="J5167" s="2">
        <f>VLOOKUP(Oliusala[[#This Row],[tegund]],Tegundir!$B$2:$D$19,3,FALSE)*Oliusala[[#This Row],[magn]]/1000</f>
        <v>73.021569999999997</v>
      </c>
      <c r="K5167">
        <v>2013</v>
      </c>
      <c r="L5167" t="s">
        <v>18</v>
      </c>
      <c r="M5167" s="144" t="s">
        <v>59</v>
      </c>
    </row>
    <row r="5168" spans="1:15" x14ac:dyDescent="0.2">
      <c r="A5168" t="s">
        <v>63</v>
      </c>
      <c r="B5168" s="144" t="s">
        <v>170</v>
      </c>
      <c r="C5168">
        <v>781</v>
      </c>
      <c r="D5168" t="str">
        <f>VLOOKUP(Oliusala[[#This Row],[postnumer]],Sveitarfelog[#All],4,FALSE)</f>
        <v>Sveitarfélagið Hornafjörður</v>
      </c>
      <c r="E5168" t="str">
        <f>VLOOKUP(Oliusala[[#This Row],[postnumer]],Sveitarfelog[#All],5,FALSE)</f>
        <v>Suðurland</v>
      </c>
      <c r="F5168" t="s">
        <v>24</v>
      </c>
      <c r="G5168" t="s">
        <v>24</v>
      </c>
      <c r="H5168" t="s">
        <v>58</v>
      </c>
      <c r="I5168" s="1">
        <v>206041</v>
      </c>
      <c r="J5168" s="2">
        <f>VLOOKUP(Oliusala[[#This Row],[tegund]],Tegundir!$B$2:$D$19,3,FALSE)*Oliusala[[#This Row],[magn]]/1000</f>
        <v>178.22546499999999</v>
      </c>
      <c r="K5168">
        <v>2013</v>
      </c>
      <c r="L5168" t="s">
        <v>18</v>
      </c>
      <c r="M5168" s="144" t="s">
        <v>59</v>
      </c>
    </row>
    <row r="5169" spans="1:15" x14ac:dyDescent="0.2">
      <c r="A5169" t="s">
        <v>63</v>
      </c>
      <c r="B5169" s="144" t="s">
        <v>183</v>
      </c>
      <c r="C5169">
        <v>815</v>
      </c>
      <c r="D5169" t="str">
        <f>VLOOKUP(Oliusala[[#This Row],[postnumer]],Sveitarfelog[#All],4,FALSE)</f>
        <v>Hveragerðisbær,Sveitarfélagið Ölfus</v>
      </c>
      <c r="E5169" t="str">
        <f>VLOOKUP(Oliusala[[#This Row],[postnumer]],Sveitarfelog[#All],5,FALSE)</f>
        <v>Suðurland</v>
      </c>
      <c r="F5169" t="s">
        <v>25</v>
      </c>
      <c r="G5169" t="s">
        <v>24</v>
      </c>
      <c r="H5169" t="s">
        <v>58</v>
      </c>
      <c r="I5169" s="1">
        <v>28141</v>
      </c>
      <c r="J5169" s="2">
        <f>VLOOKUP(Oliusala[[#This Row],[tegund]],Tegundir!$B$2:$D$19,3,FALSE)*Oliusala[[#This Row],[magn]]/1000</f>
        <v>24.341965000000002</v>
      </c>
      <c r="K5169">
        <v>2013</v>
      </c>
      <c r="L5169" t="s">
        <v>19</v>
      </c>
      <c r="M5169" s="144" t="s">
        <v>59</v>
      </c>
      <c r="O5169" s="144" t="s">
        <v>1997</v>
      </c>
    </row>
    <row r="5170" spans="1:15" x14ac:dyDescent="0.2">
      <c r="A5170" t="s">
        <v>63</v>
      </c>
      <c r="B5170" s="144" t="s">
        <v>184</v>
      </c>
      <c r="C5170">
        <v>820</v>
      </c>
      <c r="D5170" t="str">
        <f>VLOOKUP(Oliusala[[#This Row],[postnumer]],Sveitarfelog[#All],4,FALSE)</f>
        <v>Flóahreppur,Sveitarfélagið Árborg</v>
      </c>
      <c r="E5170" t="str">
        <f>VLOOKUP(Oliusala[[#This Row],[postnumer]],Sveitarfelog[#All],5,FALSE)</f>
        <v>Suðurland</v>
      </c>
      <c r="F5170" t="s">
        <v>25</v>
      </c>
      <c r="G5170" t="s">
        <v>24</v>
      </c>
      <c r="H5170" t="s">
        <v>58</v>
      </c>
      <c r="I5170" s="1">
        <v>19347</v>
      </c>
      <c r="J5170" s="2">
        <f>VLOOKUP(Oliusala[[#This Row],[tegund]],Tegundir!$B$2:$D$19,3,FALSE)*Oliusala[[#This Row],[magn]]/1000</f>
        <v>16.735154999999999</v>
      </c>
      <c r="K5170">
        <v>2013</v>
      </c>
      <c r="L5170" t="s">
        <v>18</v>
      </c>
      <c r="M5170" s="144" t="s">
        <v>59</v>
      </c>
    </row>
    <row r="5171" spans="1:15" x14ac:dyDescent="0.2">
      <c r="A5171" t="s">
        <v>63</v>
      </c>
      <c r="B5171" s="144" t="s">
        <v>185</v>
      </c>
      <c r="C5171">
        <v>825</v>
      </c>
      <c r="D5171" t="str">
        <f>VLOOKUP(Oliusala[[#This Row],[postnumer]],Sveitarfelog[#All],4,FALSE)</f>
        <v>Flóahreppur,Sveitarfélagið Árborg</v>
      </c>
      <c r="E5171" t="str">
        <f>VLOOKUP(Oliusala[[#This Row],[postnumer]],Sveitarfelog[#All],5,FALSE)</f>
        <v>Suðurland</v>
      </c>
      <c r="F5171" t="s">
        <v>25</v>
      </c>
      <c r="G5171" t="s">
        <v>24</v>
      </c>
      <c r="H5171" t="s">
        <v>58</v>
      </c>
      <c r="I5171" s="1">
        <v>17391</v>
      </c>
      <c r="J5171" s="2">
        <f>VLOOKUP(Oliusala[[#This Row],[tegund]],Tegundir!$B$2:$D$19,3,FALSE)*Oliusala[[#This Row],[magn]]/1000</f>
        <v>15.043215</v>
      </c>
      <c r="K5171">
        <v>2013</v>
      </c>
      <c r="L5171" t="s">
        <v>18</v>
      </c>
      <c r="M5171" s="144" t="s">
        <v>59</v>
      </c>
    </row>
    <row r="5172" spans="1:15" x14ac:dyDescent="0.2">
      <c r="A5172" t="s">
        <v>158</v>
      </c>
      <c r="B5172" s="144" t="s">
        <v>172</v>
      </c>
      <c r="C5172">
        <v>785</v>
      </c>
      <c r="D5172" t="str">
        <f>VLOOKUP(Oliusala[[#This Row],[postnumer]],Sveitarfelog[#All],4,FALSE)</f>
        <v>Sveitarfélagið Hornafjörður</v>
      </c>
      <c r="E5172" t="str">
        <f>VLOOKUP(Oliusala[[#This Row],[postnumer]],Sveitarfelog[#All],5,FALSE)</f>
        <v>Suðurland</v>
      </c>
      <c r="F5172" t="s">
        <v>24</v>
      </c>
      <c r="G5172" t="s">
        <v>24</v>
      </c>
      <c r="H5172" t="s">
        <v>60</v>
      </c>
      <c r="I5172" s="1">
        <v>4000</v>
      </c>
      <c r="J5172" s="2">
        <f>VLOOKUP(Oliusala[[#This Row],[tegund]],Tegundir!$B$2:$D$19,3,FALSE)*Oliusala[[#This Row],[magn]]/1000</f>
        <v>3.46</v>
      </c>
      <c r="K5172">
        <v>2013</v>
      </c>
      <c r="L5172" t="s">
        <v>18</v>
      </c>
      <c r="M5172" s="144" t="s">
        <v>59</v>
      </c>
    </row>
    <row r="5173" spans="1:15" x14ac:dyDescent="0.2">
      <c r="A5173" t="s">
        <v>57</v>
      </c>
      <c r="B5173" s="144" t="s">
        <v>172</v>
      </c>
      <c r="C5173">
        <v>785</v>
      </c>
      <c r="D5173" t="str">
        <f>VLOOKUP(Oliusala[[#This Row],[postnumer]],Sveitarfelog[#All],4,FALSE)</f>
        <v>Sveitarfélagið Hornafjörður</v>
      </c>
      <c r="E5173" t="str">
        <f>VLOOKUP(Oliusala[[#This Row],[postnumer]],Sveitarfelog[#All],5,FALSE)</f>
        <v>Suðurland</v>
      </c>
      <c r="F5173" t="s">
        <v>24</v>
      </c>
      <c r="G5173" t="s">
        <v>24</v>
      </c>
      <c r="H5173" t="s">
        <v>58</v>
      </c>
      <c r="I5173" s="1">
        <v>7846</v>
      </c>
      <c r="J5173" s="2">
        <f>VLOOKUP(Oliusala[[#This Row],[tegund]],Tegundir!$B$2:$D$19,3,FALSE)*Oliusala[[#This Row],[magn]]/1000</f>
        <v>6.7867899999999999</v>
      </c>
      <c r="K5173">
        <v>2013</v>
      </c>
      <c r="L5173" t="s">
        <v>18</v>
      </c>
      <c r="M5173" s="144" t="s">
        <v>59</v>
      </c>
    </row>
    <row r="5174" spans="1:15" x14ac:dyDescent="0.2">
      <c r="A5174" t="s">
        <v>57</v>
      </c>
      <c r="B5174" s="144" t="s">
        <v>172</v>
      </c>
      <c r="C5174">
        <v>785</v>
      </c>
      <c r="D5174" t="str">
        <f>VLOOKUP(Oliusala[[#This Row],[postnumer]],Sveitarfelog[#All],4,FALSE)</f>
        <v>Sveitarfélagið Hornafjörður</v>
      </c>
      <c r="E5174" t="str">
        <f>VLOOKUP(Oliusala[[#This Row],[postnumer]],Sveitarfelog[#All],5,FALSE)</f>
        <v>Suðurland</v>
      </c>
      <c r="F5174" t="s">
        <v>24</v>
      </c>
      <c r="G5174" t="s">
        <v>24</v>
      </c>
      <c r="H5174" t="s">
        <v>60</v>
      </c>
      <c r="I5174" s="1">
        <v>3645</v>
      </c>
      <c r="J5174" s="2">
        <f>VLOOKUP(Oliusala[[#This Row],[tegund]],Tegundir!$B$2:$D$19,3,FALSE)*Oliusala[[#This Row],[magn]]/1000</f>
        <v>3.1529250000000002</v>
      </c>
      <c r="K5174">
        <v>2013</v>
      </c>
      <c r="L5174" t="s">
        <v>18</v>
      </c>
      <c r="M5174" s="144" t="s">
        <v>59</v>
      </c>
    </row>
    <row r="5175" spans="1:15" x14ac:dyDescent="0.2">
      <c r="A5175" t="s">
        <v>63</v>
      </c>
      <c r="B5175" s="144" t="s">
        <v>172</v>
      </c>
      <c r="C5175">
        <v>785</v>
      </c>
      <c r="D5175" t="str">
        <f>VLOOKUP(Oliusala[[#This Row],[postnumer]],Sveitarfelog[#All],4,FALSE)</f>
        <v>Sveitarfélagið Hornafjörður</v>
      </c>
      <c r="E5175" t="str">
        <f>VLOOKUP(Oliusala[[#This Row],[postnumer]],Sveitarfelog[#All],5,FALSE)</f>
        <v>Suðurland</v>
      </c>
      <c r="F5175" t="s">
        <v>24</v>
      </c>
      <c r="G5175" t="s">
        <v>24</v>
      </c>
      <c r="H5175" t="s">
        <v>58</v>
      </c>
      <c r="I5175" s="1">
        <v>69985</v>
      </c>
      <c r="J5175" s="2">
        <f>VLOOKUP(Oliusala[[#This Row],[tegund]],Tegundir!$B$2:$D$19,3,FALSE)*Oliusala[[#This Row],[magn]]/1000</f>
        <v>60.537025</v>
      </c>
      <c r="K5175">
        <v>2013</v>
      </c>
      <c r="L5175" t="s">
        <v>18</v>
      </c>
      <c r="M5175" s="144" t="s">
        <v>59</v>
      </c>
    </row>
    <row r="5176" spans="1:15" x14ac:dyDescent="0.2">
      <c r="A5176" t="s">
        <v>63</v>
      </c>
      <c r="B5176" s="144" t="s">
        <v>186</v>
      </c>
      <c r="C5176">
        <v>840</v>
      </c>
      <c r="D5176" t="str">
        <f>VLOOKUP(Oliusala[[#This Row],[postnumer]],Sveitarfelog[#All],4,FALSE)</f>
        <v>Bláskógabyggð,Grímsnes- og Grafningshreppur,Hrunamannahreppur,Skeiða- og Gnúpverjahreppur</v>
      </c>
      <c r="E5176" t="str">
        <f>VLOOKUP(Oliusala[[#This Row],[postnumer]],Sveitarfelog[#All],5,FALSE)</f>
        <v>Suðurland</v>
      </c>
      <c r="F5176" t="s">
        <v>25</v>
      </c>
      <c r="G5176" t="s">
        <v>24</v>
      </c>
      <c r="H5176" t="s">
        <v>58</v>
      </c>
      <c r="I5176" s="1">
        <v>21116</v>
      </c>
      <c r="J5176" s="2">
        <f>VLOOKUP(Oliusala[[#This Row],[tegund]],Tegundir!$B$2:$D$19,3,FALSE)*Oliusala[[#This Row],[magn]]/1000</f>
        <v>18.265340000000002</v>
      </c>
      <c r="K5176">
        <v>2013</v>
      </c>
      <c r="L5176" t="s">
        <v>18</v>
      </c>
      <c r="M5176" s="144" t="s">
        <v>59</v>
      </c>
    </row>
    <row r="5177" spans="1:15" x14ac:dyDescent="0.2">
      <c r="A5177" t="s">
        <v>63</v>
      </c>
      <c r="B5177" s="144" t="s">
        <v>188</v>
      </c>
      <c r="C5177">
        <v>845</v>
      </c>
      <c r="D5177" t="str">
        <f>VLOOKUP(Oliusala[[#This Row],[postnumer]],Sveitarfelog[#All],4,FALSE)</f>
        <v>Bláskógabyggð,Grímsnes- og Grafningshreppur,Hrunamannahreppur,Skeiða- og Gnúpverjahreppur</v>
      </c>
      <c r="E5177" t="str">
        <f>VLOOKUP(Oliusala[[#This Row],[postnumer]],Sveitarfelog[#All],5,FALSE)</f>
        <v>Suðurland</v>
      </c>
      <c r="F5177" t="s">
        <v>25</v>
      </c>
      <c r="G5177" t="s">
        <v>24</v>
      </c>
      <c r="H5177" t="s">
        <v>58</v>
      </c>
      <c r="I5177" s="1">
        <v>25438</v>
      </c>
      <c r="J5177" s="2">
        <f>VLOOKUP(Oliusala[[#This Row],[tegund]],Tegundir!$B$2:$D$19,3,FALSE)*Oliusala[[#This Row],[magn]]/1000</f>
        <v>22.003869999999999</v>
      </c>
      <c r="K5177">
        <v>2013</v>
      </c>
      <c r="L5177" t="s">
        <v>1955</v>
      </c>
      <c r="M5177" s="144" t="s">
        <v>59</v>
      </c>
    </row>
    <row r="5178" spans="1:15" x14ac:dyDescent="0.2">
      <c r="A5178" t="s">
        <v>63</v>
      </c>
      <c r="B5178" s="144" t="s">
        <v>163</v>
      </c>
      <c r="C5178">
        <v>850</v>
      </c>
      <c r="D5178" t="str">
        <f>VLOOKUP(Oliusala[[#This Row],[postnumer]],Sveitarfelog[#All],4,FALSE)</f>
        <v>Ásahreppur,Rangárþing ytra</v>
      </c>
      <c r="E5178" t="str">
        <f>VLOOKUP(Oliusala[[#This Row],[postnumer]],Sveitarfelog[#All],5,FALSE)</f>
        <v>Suðurland</v>
      </c>
      <c r="F5178" t="s">
        <v>25</v>
      </c>
      <c r="G5178" t="s">
        <v>24</v>
      </c>
      <c r="H5178" t="s">
        <v>58</v>
      </c>
      <c r="I5178" s="1">
        <v>107169</v>
      </c>
      <c r="J5178" s="2">
        <f>VLOOKUP(Oliusala[[#This Row],[tegund]],Tegundir!$B$2:$D$19,3,FALSE)*Oliusala[[#This Row],[magn]]/1000</f>
        <v>92.701184999999995</v>
      </c>
      <c r="K5178">
        <v>2013</v>
      </c>
      <c r="L5178" t="s">
        <v>1955</v>
      </c>
      <c r="M5178" s="144" t="s">
        <v>59</v>
      </c>
    </row>
    <row r="5179" spans="1:15" x14ac:dyDescent="0.2">
      <c r="A5179" t="s">
        <v>57</v>
      </c>
      <c r="B5179" s="144" t="s">
        <v>70</v>
      </c>
      <c r="C5179">
        <v>800</v>
      </c>
      <c r="D5179" t="str">
        <f>VLOOKUP(Oliusala[[#This Row],[postnumer]],Sveitarfelog[#All],4,FALSE)</f>
        <v>Flóahreppur,Sveitarfélagið Árborg</v>
      </c>
      <c r="E5179" t="str">
        <f>VLOOKUP(Oliusala[[#This Row],[postnumer]],Sveitarfelog[#All],5,FALSE)</f>
        <v>Suðurland</v>
      </c>
      <c r="F5179" t="s">
        <v>24</v>
      </c>
      <c r="G5179" t="s">
        <v>24</v>
      </c>
      <c r="H5179" t="s">
        <v>58</v>
      </c>
      <c r="I5179" s="1">
        <v>236158</v>
      </c>
      <c r="J5179" s="2">
        <f>VLOOKUP(Oliusala[[#This Row],[tegund]],Tegundir!$B$2:$D$19,3,FALSE)*Oliusala[[#This Row],[magn]]/1000</f>
        <v>204.27667</v>
      </c>
      <c r="K5179">
        <v>2013</v>
      </c>
      <c r="L5179" t="s">
        <v>18</v>
      </c>
      <c r="M5179" s="144" t="s">
        <v>59</v>
      </c>
    </row>
    <row r="5180" spans="1:15" x14ac:dyDescent="0.2">
      <c r="A5180" t="s">
        <v>57</v>
      </c>
      <c r="B5180" s="144" t="s">
        <v>70</v>
      </c>
      <c r="C5180">
        <v>800</v>
      </c>
      <c r="D5180" t="str">
        <f>VLOOKUP(Oliusala[[#This Row],[postnumer]],Sveitarfelog[#All],4,FALSE)</f>
        <v>Flóahreppur,Sveitarfélagið Árborg</v>
      </c>
      <c r="E5180" t="str">
        <f>VLOOKUP(Oliusala[[#This Row],[postnumer]],Sveitarfelog[#All],5,FALSE)</f>
        <v>Suðurland</v>
      </c>
      <c r="F5180" t="s">
        <v>24</v>
      </c>
      <c r="G5180" t="s">
        <v>24</v>
      </c>
      <c r="H5180" t="s">
        <v>60</v>
      </c>
      <c r="I5180" s="1">
        <v>411860</v>
      </c>
      <c r="J5180" s="2">
        <f>VLOOKUP(Oliusala[[#This Row],[tegund]],Tegundir!$B$2:$D$19,3,FALSE)*Oliusala[[#This Row],[magn]]/1000</f>
        <v>356.25890000000004</v>
      </c>
      <c r="K5180">
        <v>2013</v>
      </c>
      <c r="L5180" t="s">
        <v>18</v>
      </c>
      <c r="M5180" s="144" t="s">
        <v>59</v>
      </c>
    </row>
    <row r="5181" spans="1:15" x14ac:dyDescent="0.2">
      <c r="A5181" t="s">
        <v>57</v>
      </c>
      <c r="B5181" s="144" t="s">
        <v>70</v>
      </c>
      <c r="C5181">
        <v>800</v>
      </c>
      <c r="D5181" t="str">
        <f>VLOOKUP(Oliusala[[#This Row],[postnumer]],Sveitarfelog[#All],4,FALSE)</f>
        <v>Flóahreppur,Sveitarfélagið Árborg</v>
      </c>
      <c r="E5181" t="str">
        <f>VLOOKUP(Oliusala[[#This Row],[postnumer]],Sveitarfelog[#All],5,FALSE)</f>
        <v>Suðurland</v>
      </c>
      <c r="F5181" t="s">
        <v>30</v>
      </c>
      <c r="G5181" t="s">
        <v>24</v>
      </c>
      <c r="H5181" t="s">
        <v>60</v>
      </c>
      <c r="I5181" s="1">
        <v>7587</v>
      </c>
      <c r="J5181" s="2">
        <f>VLOOKUP(Oliusala[[#This Row],[tegund]],Tegundir!$B$2:$D$19,3,FALSE)*Oliusala[[#This Row],[magn]]/1000</f>
        <v>6.5627550000000001</v>
      </c>
      <c r="K5181">
        <v>2013</v>
      </c>
      <c r="L5181" t="s">
        <v>19</v>
      </c>
      <c r="M5181" s="144" t="s">
        <v>59</v>
      </c>
      <c r="O5181" s="144" t="s">
        <v>1998</v>
      </c>
    </row>
    <row r="5182" spans="1:15" x14ac:dyDescent="0.2">
      <c r="A5182" t="s">
        <v>70</v>
      </c>
      <c r="B5182" s="144" t="s">
        <v>70</v>
      </c>
      <c r="C5182">
        <v>800</v>
      </c>
      <c r="D5182" t="str">
        <f>VLOOKUP(Oliusala[[#This Row],[postnumer]],Sveitarfelog[#All],4,FALSE)</f>
        <v>Flóahreppur,Sveitarfélagið Árborg</v>
      </c>
      <c r="E5182" t="str">
        <f>VLOOKUP(Oliusala[[#This Row],[postnumer]],Sveitarfelog[#All],5,FALSE)</f>
        <v>Suðurland</v>
      </c>
      <c r="F5182" t="s">
        <v>24</v>
      </c>
      <c r="G5182" t="s">
        <v>24</v>
      </c>
      <c r="H5182" t="s">
        <v>58</v>
      </c>
      <c r="I5182" s="1">
        <v>102116</v>
      </c>
      <c r="J5182" s="2">
        <f>VLOOKUP(Oliusala[[#This Row],[tegund]],Tegundir!$B$2:$D$19,3,FALSE)*Oliusala[[#This Row],[magn]]/1000</f>
        <v>88.330339999999993</v>
      </c>
      <c r="K5182">
        <v>2013</v>
      </c>
      <c r="L5182" t="s">
        <v>18</v>
      </c>
      <c r="M5182" s="144" t="s">
        <v>59</v>
      </c>
    </row>
    <row r="5183" spans="1:15" x14ac:dyDescent="0.2">
      <c r="A5183" t="s">
        <v>63</v>
      </c>
      <c r="B5183" s="144" t="s">
        <v>70</v>
      </c>
      <c r="C5183">
        <v>800</v>
      </c>
      <c r="D5183" t="str">
        <f>VLOOKUP(Oliusala[[#This Row],[postnumer]],Sveitarfelog[#All],4,FALSE)</f>
        <v>Flóahreppur,Sveitarfélagið Árborg</v>
      </c>
      <c r="E5183" t="str">
        <f>VLOOKUP(Oliusala[[#This Row],[postnumer]],Sveitarfelog[#All],5,FALSE)</f>
        <v>Suðurland</v>
      </c>
      <c r="F5183" t="s">
        <v>24</v>
      </c>
      <c r="G5183" t="s">
        <v>24</v>
      </c>
      <c r="H5183" t="s">
        <v>58</v>
      </c>
      <c r="I5183" s="1">
        <v>4841611</v>
      </c>
      <c r="J5183" s="2">
        <f>VLOOKUP(Oliusala[[#This Row],[tegund]],Tegundir!$B$2:$D$19,3,FALSE)*Oliusala[[#This Row],[magn]]/1000</f>
        <v>4187.9935150000001</v>
      </c>
      <c r="K5183">
        <v>2013</v>
      </c>
      <c r="L5183" t="s">
        <v>18</v>
      </c>
      <c r="M5183" s="144" t="s">
        <v>59</v>
      </c>
    </row>
    <row r="5184" spans="1:15" x14ac:dyDescent="0.2">
      <c r="A5184" t="s">
        <v>63</v>
      </c>
      <c r="B5184" s="144" t="s">
        <v>70</v>
      </c>
      <c r="C5184">
        <v>800</v>
      </c>
      <c r="D5184" t="str">
        <f>VLOOKUP(Oliusala[[#This Row],[postnumer]],Sveitarfelog[#All],4,FALSE)</f>
        <v>Flóahreppur,Sveitarfélagið Árborg</v>
      </c>
      <c r="E5184" t="str">
        <f>VLOOKUP(Oliusala[[#This Row],[postnumer]],Sveitarfelog[#All],5,FALSE)</f>
        <v>Suðurland</v>
      </c>
      <c r="F5184" t="s">
        <v>24</v>
      </c>
      <c r="G5184" t="s">
        <v>24</v>
      </c>
      <c r="H5184" t="s">
        <v>58</v>
      </c>
      <c r="I5184" s="1">
        <v>768930</v>
      </c>
      <c r="J5184" s="2">
        <f>VLOOKUP(Oliusala[[#This Row],[tegund]],Tegundir!$B$2:$D$19,3,FALSE)*Oliusala[[#This Row],[magn]]/1000</f>
        <v>665.12444999999991</v>
      </c>
      <c r="K5184">
        <v>2013</v>
      </c>
      <c r="L5184" t="s">
        <v>18</v>
      </c>
      <c r="M5184" s="144" t="s">
        <v>59</v>
      </c>
    </row>
    <row r="5185" spans="1:15" x14ac:dyDescent="0.2">
      <c r="A5185" t="s">
        <v>63</v>
      </c>
      <c r="B5185" s="144" t="s">
        <v>191</v>
      </c>
      <c r="C5185">
        <v>851</v>
      </c>
      <c r="D5185" t="str">
        <f>VLOOKUP(Oliusala[[#This Row],[postnumer]],Sveitarfelog[#All],4,FALSE)</f>
        <v>Ásahreppur,Rangárþing ytra</v>
      </c>
      <c r="E5185" t="str">
        <f>VLOOKUP(Oliusala[[#This Row],[postnumer]],Sveitarfelog[#All],5,FALSE)</f>
        <v>Suðurland</v>
      </c>
      <c r="F5185" t="s">
        <v>25</v>
      </c>
      <c r="G5185" t="s">
        <v>24</v>
      </c>
      <c r="H5185" t="s">
        <v>58</v>
      </c>
      <c r="I5185" s="1">
        <v>104432</v>
      </c>
      <c r="J5185" s="2">
        <f>VLOOKUP(Oliusala[[#This Row],[tegund]],Tegundir!$B$2:$D$19,3,FALSE)*Oliusala[[#This Row],[magn]]/1000</f>
        <v>90.333679999999987</v>
      </c>
      <c r="K5185">
        <v>2013</v>
      </c>
      <c r="L5185" t="s">
        <v>1955</v>
      </c>
      <c r="M5185" s="144" t="s">
        <v>59</v>
      </c>
    </row>
    <row r="5186" spans="1:15" x14ac:dyDescent="0.2">
      <c r="A5186" t="s">
        <v>63</v>
      </c>
      <c r="B5186" s="144" t="s">
        <v>192</v>
      </c>
      <c r="C5186">
        <v>860</v>
      </c>
      <c r="D5186" t="str">
        <f>VLOOKUP(Oliusala[[#This Row],[postnumer]],Sveitarfelog[#All],4,FALSE)</f>
        <v>Rangárþing eystra</v>
      </c>
      <c r="E5186" t="str">
        <f>VLOOKUP(Oliusala[[#This Row],[postnumer]],Sveitarfelog[#All],5,FALSE)</f>
        <v>Suðurland</v>
      </c>
      <c r="F5186" t="s">
        <v>25</v>
      </c>
      <c r="G5186" t="s">
        <v>24</v>
      </c>
      <c r="H5186" t="s">
        <v>58</v>
      </c>
      <c r="I5186" s="1">
        <v>100616</v>
      </c>
      <c r="J5186" s="2">
        <f>VLOOKUP(Oliusala[[#This Row],[tegund]],Tegundir!$B$2:$D$19,3,FALSE)*Oliusala[[#This Row],[magn]]/1000</f>
        <v>87.032839999999993</v>
      </c>
      <c r="K5186">
        <v>2013</v>
      </c>
      <c r="L5186" t="s">
        <v>1955</v>
      </c>
      <c r="M5186" s="144" t="s">
        <v>59</v>
      </c>
    </row>
    <row r="5187" spans="1:15" x14ac:dyDescent="0.2">
      <c r="A5187" t="s">
        <v>63</v>
      </c>
      <c r="B5187" s="144" t="s">
        <v>194</v>
      </c>
      <c r="C5187">
        <v>870</v>
      </c>
      <c r="D5187" t="str">
        <f>VLOOKUP(Oliusala[[#This Row],[postnumer]],Sveitarfelog[#All],4,FALSE)</f>
        <v>Mýrdalshreppur</v>
      </c>
      <c r="E5187" t="str">
        <f>VLOOKUP(Oliusala[[#This Row],[postnumer]],Sveitarfelog[#All],5,FALSE)</f>
        <v>Suðurland</v>
      </c>
      <c r="F5187" t="s">
        <v>25</v>
      </c>
      <c r="G5187" t="s">
        <v>24</v>
      </c>
      <c r="H5187" t="s">
        <v>58</v>
      </c>
      <c r="I5187" s="1">
        <v>45464</v>
      </c>
      <c r="J5187" s="2">
        <f>VLOOKUP(Oliusala[[#This Row],[tegund]],Tegundir!$B$2:$D$19,3,FALSE)*Oliusala[[#This Row],[magn]]/1000</f>
        <v>39.326360000000001</v>
      </c>
      <c r="K5187">
        <v>2013</v>
      </c>
      <c r="L5187" t="s">
        <v>18</v>
      </c>
      <c r="M5187" s="144" t="s">
        <v>59</v>
      </c>
    </row>
    <row r="5188" spans="1:15" x14ac:dyDescent="0.2">
      <c r="A5188" t="s">
        <v>158</v>
      </c>
      <c r="B5188" s="144" t="s">
        <v>168</v>
      </c>
      <c r="C5188">
        <v>780</v>
      </c>
      <c r="D5188" t="str">
        <f>VLOOKUP(Oliusala[[#This Row],[postnumer]],Sveitarfelog[#All],4,FALSE)</f>
        <v>Sveitarfélagið Hornafjörður</v>
      </c>
      <c r="E5188" t="str">
        <f>VLOOKUP(Oliusala[[#This Row],[postnumer]],Sveitarfelog[#All],5,FALSE)</f>
        <v>Suðurland</v>
      </c>
      <c r="F5188" t="s">
        <v>25</v>
      </c>
      <c r="G5188" t="s">
        <v>24</v>
      </c>
      <c r="H5188" t="s">
        <v>58</v>
      </c>
      <c r="I5188" s="1">
        <v>310364</v>
      </c>
      <c r="J5188" s="2">
        <f>VLOOKUP(Oliusala[[#This Row],[tegund]],Tegundir!$B$2:$D$19,3,FALSE)*Oliusala[[#This Row],[magn]]/1000</f>
        <v>268.46485999999999</v>
      </c>
      <c r="K5188">
        <v>2013</v>
      </c>
      <c r="L5188" t="s">
        <v>19</v>
      </c>
      <c r="M5188" s="144" t="s">
        <v>59</v>
      </c>
      <c r="O5188" s="144" t="s">
        <v>1997</v>
      </c>
    </row>
    <row r="5189" spans="1:15" x14ac:dyDescent="0.2">
      <c r="A5189" t="s">
        <v>158</v>
      </c>
      <c r="B5189" s="144" t="s">
        <v>171</v>
      </c>
      <c r="C5189">
        <v>781</v>
      </c>
      <c r="D5189" t="str">
        <f>VLOOKUP(Oliusala[[#This Row],[postnumer]],Sveitarfelog[#All],4,FALSE)</f>
        <v>Sveitarfélagið Hornafjörður</v>
      </c>
      <c r="E5189" t="str">
        <f>VLOOKUP(Oliusala[[#This Row],[postnumer]],Sveitarfelog[#All],5,FALSE)</f>
        <v>Suðurland</v>
      </c>
      <c r="F5189" t="s">
        <v>25</v>
      </c>
      <c r="G5189" t="s">
        <v>24</v>
      </c>
      <c r="H5189" t="s">
        <v>60</v>
      </c>
      <c r="I5189" s="1">
        <v>4389</v>
      </c>
      <c r="J5189" s="2">
        <f>VLOOKUP(Oliusala[[#This Row],[tegund]],Tegundir!$B$2:$D$19,3,FALSE)*Oliusala[[#This Row],[magn]]/1000</f>
        <v>3.7964850000000001</v>
      </c>
      <c r="K5189">
        <v>2013</v>
      </c>
      <c r="L5189" t="s">
        <v>1955</v>
      </c>
      <c r="M5189" s="144" t="s">
        <v>59</v>
      </c>
    </row>
    <row r="5190" spans="1:15" x14ac:dyDescent="0.2">
      <c r="A5190" t="s">
        <v>158</v>
      </c>
      <c r="B5190" s="144" t="s">
        <v>169</v>
      </c>
      <c r="C5190">
        <v>781</v>
      </c>
      <c r="D5190" t="str">
        <f>VLOOKUP(Oliusala[[#This Row],[postnumer]],Sveitarfelog[#All],4,FALSE)</f>
        <v>Sveitarfélagið Hornafjörður</v>
      </c>
      <c r="E5190" t="str">
        <f>VLOOKUP(Oliusala[[#This Row],[postnumer]],Sveitarfelog[#All],5,FALSE)</f>
        <v>Suðurland</v>
      </c>
      <c r="F5190" t="s">
        <v>25</v>
      </c>
      <c r="G5190" t="s">
        <v>24</v>
      </c>
      <c r="H5190" t="s">
        <v>60</v>
      </c>
      <c r="I5190" s="1">
        <v>29359</v>
      </c>
      <c r="J5190" s="2">
        <f>VLOOKUP(Oliusala[[#This Row],[tegund]],Tegundir!$B$2:$D$19,3,FALSE)*Oliusala[[#This Row],[magn]]/1000</f>
        <v>25.395534999999999</v>
      </c>
      <c r="K5190">
        <v>2013</v>
      </c>
      <c r="L5190" t="s">
        <v>1955</v>
      </c>
      <c r="M5190" s="144" t="s">
        <v>59</v>
      </c>
    </row>
    <row r="5191" spans="1:15" x14ac:dyDescent="0.2">
      <c r="A5191" t="s">
        <v>158</v>
      </c>
      <c r="B5191" s="144" t="s">
        <v>170</v>
      </c>
      <c r="C5191">
        <v>781</v>
      </c>
      <c r="D5191" t="str">
        <f>VLOOKUP(Oliusala[[#This Row],[postnumer]],Sveitarfelog[#All],4,FALSE)</f>
        <v>Sveitarfélagið Hornafjörður</v>
      </c>
      <c r="E5191" t="str">
        <f>VLOOKUP(Oliusala[[#This Row],[postnumer]],Sveitarfelog[#All],5,FALSE)</f>
        <v>Suðurland</v>
      </c>
      <c r="F5191" t="s">
        <v>25</v>
      </c>
      <c r="G5191" t="s">
        <v>24</v>
      </c>
      <c r="H5191" t="s">
        <v>60</v>
      </c>
      <c r="I5191" s="1">
        <v>61090</v>
      </c>
      <c r="J5191" s="2">
        <f>VLOOKUP(Oliusala[[#This Row],[tegund]],Tegundir!$B$2:$D$19,3,FALSE)*Oliusala[[#This Row],[magn]]/1000</f>
        <v>52.842849999999999</v>
      </c>
      <c r="K5191">
        <v>2013</v>
      </c>
      <c r="L5191" t="s">
        <v>1955</v>
      </c>
      <c r="M5191" s="144" t="s">
        <v>59</v>
      </c>
    </row>
    <row r="5192" spans="1:15" x14ac:dyDescent="0.2">
      <c r="A5192" t="s">
        <v>57</v>
      </c>
      <c r="B5192" s="144" t="s">
        <v>171</v>
      </c>
      <c r="C5192">
        <v>781</v>
      </c>
      <c r="D5192" t="str">
        <f>VLOOKUP(Oliusala[[#This Row],[postnumer]],Sveitarfelog[#All],4,FALSE)</f>
        <v>Sveitarfélagið Hornafjörður</v>
      </c>
      <c r="E5192" t="str">
        <f>VLOOKUP(Oliusala[[#This Row],[postnumer]],Sveitarfelog[#All],5,FALSE)</f>
        <v>Suðurland</v>
      </c>
      <c r="F5192" t="s">
        <v>25</v>
      </c>
      <c r="G5192" t="s">
        <v>24</v>
      </c>
      <c r="H5192" t="s">
        <v>60</v>
      </c>
      <c r="I5192" s="1">
        <v>256</v>
      </c>
      <c r="J5192" s="2">
        <f>VLOOKUP(Oliusala[[#This Row],[tegund]],Tegundir!$B$2:$D$19,3,FALSE)*Oliusala[[#This Row],[magn]]/1000</f>
        <v>0.22144</v>
      </c>
      <c r="K5192">
        <v>2013</v>
      </c>
      <c r="L5192" t="s">
        <v>1955</v>
      </c>
      <c r="M5192" s="144" t="s">
        <v>59</v>
      </c>
    </row>
    <row r="5193" spans="1:15" x14ac:dyDescent="0.2">
      <c r="A5193" t="s">
        <v>57</v>
      </c>
      <c r="B5193" s="144" t="s">
        <v>169</v>
      </c>
      <c r="C5193">
        <v>781</v>
      </c>
      <c r="D5193" t="str">
        <f>VLOOKUP(Oliusala[[#This Row],[postnumer]],Sveitarfelog[#All],4,FALSE)</f>
        <v>Sveitarfélagið Hornafjörður</v>
      </c>
      <c r="E5193" t="str">
        <f>VLOOKUP(Oliusala[[#This Row],[postnumer]],Sveitarfelog[#All],5,FALSE)</f>
        <v>Suðurland</v>
      </c>
      <c r="F5193" t="s">
        <v>25</v>
      </c>
      <c r="G5193" t="s">
        <v>24</v>
      </c>
      <c r="H5193" t="s">
        <v>60</v>
      </c>
      <c r="I5193" s="1">
        <v>45984</v>
      </c>
      <c r="J5193" s="2">
        <f>VLOOKUP(Oliusala[[#This Row],[tegund]],Tegundir!$B$2:$D$19,3,FALSE)*Oliusala[[#This Row],[magn]]/1000</f>
        <v>39.776159999999997</v>
      </c>
      <c r="K5193">
        <v>2013</v>
      </c>
      <c r="L5193" t="s">
        <v>1955</v>
      </c>
      <c r="M5193" s="144" t="s">
        <v>59</v>
      </c>
    </row>
    <row r="5194" spans="1:15" x14ac:dyDescent="0.2">
      <c r="A5194" t="s">
        <v>57</v>
      </c>
      <c r="B5194" s="144" t="s">
        <v>175</v>
      </c>
      <c r="C5194">
        <v>801</v>
      </c>
      <c r="D5194" t="str">
        <f>VLOOKUP(Oliusala[[#This Row],[postnumer]],Sveitarfelog[#All],4,FALSE)</f>
        <v>Flóahreppur,Sveitarfélagið Árborg</v>
      </c>
      <c r="E5194" t="str">
        <f>VLOOKUP(Oliusala[[#This Row],[postnumer]],Sveitarfelog[#All],5,FALSE)</f>
        <v>Suðurland</v>
      </c>
      <c r="F5194" t="s">
        <v>24</v>
      </c>
      <c r="G5194" t="s">
        <v>24</v>
      </c>
      <c r="H5194" t="s">
        <v>58</v>
      </c>
      <c r="I5194" s="1">
        <v>18106</v>
      </c>
      <c r="J5194" s="2">
        <f>VLOOKUP(Oliusala[[#This Row],[tegund]],Tegundir!$B$2:$D$19,3,FALSE)*Oliusala[[#This Row],[magn]]/1000</f>
        <v>15.66169</v>
      </c>
      <c r="K5194">
        <v>2013</v>
      </c>
      <c r="L5194" t="s">
        <v>18</v>
      </c>
      <c r="M5194" s="144" t="s">
        <v>59</v>
      </c>
    </row>
    <row r="5195" spans="1:15" x14ac:dyDescent="0.2">
      <c r="A5195" t="s">
        <v>57</v>
      </c>
      <c r="B5195" s="144" t="s">
        <v>175</v>
      </c>
      <c r="C5195">
        <v>801</v>
      </c>
      <c r="D5195" t="str">
        <f>VLOOKUP(Oliusala[[#This Row],[postnumer]],Sveitarfelog[#All],4,FALSE)</f>
        <v>Flóahreppur,Sveitarfélagið Árborg</v>
      </c>
      <c r="E5195" t="str">
        <f>VLOOKUP(Oliusala[[#This Row],[postnumer]],Sveitarfelog[#All],5,FALSE)</f>
        <v>Suðurland</v>
      </c>
      <c r="F5195" t="s">
        <v>24</v>
      </c>
      <c r="G5195" t="s">
        <v>24</v>
      </c>
      <c r="H5195" t="s">
        <v>60</v>
      </c>
      <c r="I5195" s="1">
        <v>247135</v>
      </c>
      <c r="J5195" s="2">
        <f>VLOOKUP(Oliusala[[#This Row],[tegund]],Tegundir!$B$2:$D$19,3,FALSE)*Oliusala[[#This Row],[magn]]/1000</f>
        <v>213.77177499999999</v>
      </c>
      <c r="K5195">
        <v>2013</v>
      </c>
      <c r="L5195" t="s">
        <v>18</v>
      </c>
      <c r="M5195" s="144" t="s">
        <v>59</v>
      </c>
    </row>
    <row r="5196" spans="1:15" x14ac:dyDescent="0.2">
      <c r="A5196" t="s">
        <v>57</v>
      </c>
      <c r="B5196" s="144" t="s">
        <v>170</v>
      </c>
      <c r="C5196">
        <v>781</v>
      </c>
      <c r="D5196" t="str">
        <f>VLOOKUP(Oliusala[[#This Row],[postnumer]],Sveitarfelog[#All],4,FALSE)</f>
        <v>Sveitarfélagið Hornafjörður</v>
      </c>
      <c r="E5196" t="str">
        <f>VLOOKUP(Oliusala[[#This Row],[postnumer]],Sveitarfelog[#All],5,FALSE)</f>
        <v>Suðurland</v>
      </c>
      <c r="F5196" t="s">
        <v>25</v>
      </c>
      <c r="G5196" t="s">
        <v>24</v>
      </c>
      <c r="H5196" t="s">
        <v>60</v>
      </c>
      <c r="I5196" s="1">
        <v>186516</v>
      </c>
      <c r="J5196" s="2">
        <f>VLOOKUP(Oliusala[[#This Row],[tegund]],Tegundir!$B$2:$D$19,3,FALSE)*Oliusala[[#This Row],[magn]]/1000</f>
        <v>161.33634000000001</v>
      </c>
      <c r="K5196">
        <v>2013</v>
      </c>
      <c r="L5196" t="s">
        <v>1955</v>
      </c>
      <c r="M5196" s="144" t="s">
        <v>59</v>
      </c>
    </row>
    <row r="5197" spans="1:15" x14ac:dyDescent="0.2">
      <c r="A5197" t="s">
        <v>57</v>
      </c>
      <c r="B5197" s="144" t="s">
        <v>176</v>
      </c>
      <c r="C5197">
        <v>801</v>
      </c>
      <c r="D5197" t="str">
        <f>VLOOKUP(Oliusala[[#This Row],[postnumer]],Sveitarfelog[#All],4,FALSE)</f>
        <v>Flóahreppur,Sveitarfélagið Árborg</v>
      </c>
      <c r="E5197" t="str">
        <f>VLOOKUP(Oliusala[[#This Row],[postnumer]],Sveitarfelog[#All],5,FALSE)</f>
        <v>Suðurland</v>
      </c>
      <c r="F5197" t="s">
        <v>24</v>
      </c>
      <c r="G5197" t="s">
        <v>24</v>
      </c>
      <c r="H5197" t="s">
        <v>58</v>
      </c>
      <c r="I5197" s="1">
        <v>18098</v>
      </c>
      <c r="J5197" s="2">
        <f>VLOOKUP(Oliusala[[#This Row],[tegund]],Tegundir!$B$2:$D$19,3,FALSE)*Oliusala[[#This Row],[magn]]/1000</f>
        <v>15.654770000000001</v>
      </c>
      <c r="K5197">
        <v>2013</v>
      </c>
      <c r="L5197" t="s">
        <v>18</v>
      </c>
      <c r="M5197" s="144" t="s">
        <v>59</v>
      </c>
    </row>
    <row r="5198" spans="1:15" x14ac:dyDescent="0.2">
      <c r="A5198" t="s">
        <v>57</v>
      </c>
      <c r="B5198" s="144" t="s">
        <v>176</v>
      </c>
      <c r="C5198">
        <v>801</v>
      </c>
      <c r="D5198" t="str">
        <f>VLOOKUP(Oliusala[[#This Row],[postnumer]],Sveitarfelog[#All],4,FALSE)</f>
        <v>Flóahreppur,Sveitarfélagið Árborg</v>
      </c>
      <c r="E5198" t="str">
        <f>VLOOKUP(Oliusala[[#This Row],[postnumer]],Sveitarfelog[#All],5,FALSE)</f>
        <v>Suðurland</v>
      </c>
      <c r="F5198" t="s">
        <v>24</v>
      </c>
      <c r="G5198" t="s">
        <v>24</v>
      </c>
      <c r="H5198" t="s">
        <v>60</v>
      </c>
      <c r="I5198" s="1">
        <v>1509</v>
      </c>
      <c r="J5198" s="2">
        <f>VLOOKUP(Oliusala[[#This Row],[tegund]],Tegundir!$B$2:$D$19,3,FALSE)*Oliusala[[#This Row],[magn]]/1000</f>
        <v>1.305285</v>
      </c>
      <c r="K5198">
        <v>2013</v>
      </c>
      <c r="L5198" t="s">
        <v>18</v>
      </c>
      <c r="M5198" s="144" t="s">
        <v>59</v>
      </c>
    </row>
    <row r="5199" spans="1:15" x14ac:dyDescent="0.2">
      <c r="A5199" t="s">
        <v>57</v>
      </c>
      <c r="B5199" s="144" t="s">
        <v>177</v>
      </c>
      <c r="C5199">
        <v>801</v>
      </c>
      <c r="D5199" t="str">
        <f>VLOOKUP(Oliusala[[#This Row],[postnumer]],Sveitarfelog[#All],4,FALSE)</f>
        <v>Flóahreppur,Sveitarfélagið Árborg</v>
      </c>
      <c r="E5199" t="str">
        <f>VLOOKUP(Oliusala[[#This Row],[postnumer]],Sveitarfelog[#All],5,FALSE)</f>
        <v>Suðurland</v>
      </c>
      <c r="F5199" t="s">
        <v>24</v>
      </c>
      <c r="G5199" t="s">
        <v>24</v>
      </c>
      <c r="H5199" t="s">
        <v>58</v>
      </c>
      <c r="I5199" s="1">
        <v>9684</v>
      </c>
      <c r="J5199" s="2">
        <f>VLOOKUP(Oliusala[[#This Row],[tegund]],Tegundir!$B$2:$D$19,3,FALSE)*Oliusala[[#This Row],[magn]]/1000</f>
        <v>8.3766599999999993</v>
      </c>
      <c r="K5199">
        <v>2013</v>
      </c>
      <c r="L5199" t="s">
        <v>18</v>
      </c>
      <c r="M5199" s="144" t="s">
        <v>59</v>
      </c>
    </row>
    <row r="5200" spans="1:15" x14ac:dyDescent="0.2">
      <c r="A5200" t="s">
        <v>57</v>
      </c>
      <c r="B5200" s="144" t="s">
        <v>174</v>
      </c>
      <c r="C5200">
        <v>801</v>
      </c>
      <c r="D5200" t="str">
        <f>VLOOKUP(Oliusala[[#This Row],[postnumer]],Sveitarfelog[#All],4,FALSE)</f>
        <v>Flóahreppur,Sveitarfélagið Árborg</v>
      </c>
      <c r="E5200" t="str">
        <f>VLOOKUP(Oliusala[[#This Row],[postnumer]],Sveitarfelog[#All],5,FALSE)</f>
        <v>Suðurland</v>
      </c>
      <c r="F5200" t="s">
        <v>24</v>
      </c>
      <c r="G5200" t="s">
        <v>24</v>
      </c>
      <c r="H5200" t="s">
        <v>60</v>
      </c>
      <c r="I5200" s="1">
        <v>14989</v>
      </c>
      <c r="J5200" s="2">
        <f>VLOOKUP(Oliusala[[#This Row],[tegund]],Tegundir!$B$2:$D$19,3,FALSE)*Oliusala[[#This Row],[magn]]/1000</f>
        <v>12.965485000000001</v>
      </c>
      <c r="K5200">
        <v>2013</v>
      </c>
      <c r="L5200" t="s">
        <v>18</v>
      </c>
      <c r="M5200" s="144" t="s">
        <v>59</v>
      </c>
    </row>
    <row r="5201" spans="1:13" x14ac:dyDescent="0.2">
      <c r="A5201" t="s">
        <v>57</v>
      </c>
      <c r="B5201" s="144" t="s">
        <v>178</v>
      </c>
      <c r="C5201">
        <v>801</v>
      </c>
      <c r="D5201" t="str">
        <f>VLOOKUP(Oliusala[[#This Row],[postnumer]],Sveitarfelog[#All],4,FALSE)</f>
        <v>Flóahreppur,Sveitarfélagið Árborg</v>
      </c>
      <c r="E5201" t="str">
        <f>VLOOKUP(Oliusala[[#This Row],[postnumer]],Sveitarfelog[#All],5,FALSE)</f>
        <v>Suðurland</v>
      </c>
      <c r="F5201" t="s">
        <v>24</v>
      </c>
      <c r="G5201" t="s">
        <v>24</v>
      </c>
      <c r="H5201" t="s">
        <v>60</v>
      </c>
      <c r="I5201" s="1">
        <v>1509</v>
      </c>
      <c r="J5201" s="2">
        <f>VLOOKUP(Oliusala[[#This Row],[tegund]],Tegundir!$B$2:$D$19,3,FALSE)*Oliusala[[#This Row],[magn]]/1000</f>
        <v>1.305285</v>
      </c>
      <c r="K5201">
        <v>2013</v>
      </c>
      <c r="L5201" t="s">
        <v>18</v>
      </c>
      <c r="M5201" s="144" t="s">
        <v>59</v>
      </c>
    </row>
    <row r="5202" spans="1:13" x14ac:dyDescent="0.2">
      <c r="A5202" t="s">
        <v>70</v>
      </c>
      <c r="B5202" s="144" t="s">
        <v>175</v>
      </c>
      <c r="C5202">
        <v>801</v>
      </c>
      <c r="D5202" t="str">
        <f>VLOOKUP(Oliusala[[#This Row],[postnumer]],Sveitarfelog[#All],4,FALSE)</f>
        <v>Flóahreppur,Sveitarfélagið Árborg</v>
      </c>
      <c r="E5202" t="str">
        <f>VLOOKUP(Oliusala[[#This Row],[postnumer]],Sveitarfelog[#All],5,FALSE)</f>
        <v>Suðurland</v>
      </c>
      <c r="F5202" t="s">
        <v>24</v>
      </c>
      <c r="G5202" t="s">
        <v>24</v>
      </c>
      <c r="H5202" t="s">
        <v>60</v>
      </c>
      <c r="I5202" s="1">
        <v>2372</v>
      </c>
      <c r="J5202" s="2">
        <f>VLOOKUP(Oliusala[[#This Row],[tegund]],Tegundir!$B$2:$D$19,3,FALSE)*Oliusala[[#This Row],[magn]]/1000</f>
        <v>2.0517800000000004</v>
      </c>
      <c r="K5202">
        <v>2013</v>
      </c>
      <c r="L5202" t="s">
        <v>18</v>
      </c>
      <c r="M5202" s="144" t="s">
        <v>59</v>
      </c>
    </row>
    <row r="5203" spans="1:13" x14ac:dyDescent="0.2">
      <c r="A5203" t="s">
        <v>70</v>
      </c>
      <c r="B5203" s="144" t="s">
        <v>176</v>
      </c>
      <c r="C5203">
        <v>801</v>
      </c>
      <c r="D5203" t="str">
        <f>VLOOKUP(Oliusala[[#This Row],[postnumer]],Sveitarfelog[#All],4,FALSE)</f>
        <v>Flóahreppur,Sveitarfélagið Árborg</v>
      </c>
      <c r="E5203" t="str">
        <f>VLOOKUP(Oliusala[[#This Row],[postnumer]],Sveitarfelog[#All],5,FALSE)</f>
        <v>Suðurland</v>
      </c>
      <c r="F5203" t="s">
        <v>24</v>
      </c>
      <c r="G5203" t="s">
        <v>24</v>
      </c>
      <c r="H5203" t="s">
        <v>60</v>
      </c>
      <c r="I5203" s="1">
        <v>5535</v>
      </c>
      <c r="J5203" s="2">
        <f>VLOOKUP(Oliusala[[#This Row],[tegund]],Tegundir!$B$2:$D$19,3,FALSE)*Oliusala[[#This Row],[magn]]/1000</f>
        <v>4.7877749999999999</v>
      </c>
      <c r="K5203">
        <v>2013</v>
      </c>
      <c r="L5203" t="s">
        <v>18</v>
      </c>
      <c r="M5203" s="144" t="s">
        <v>59</v>
      </c>
    </row>
    <row r="5204" spans="1:13" x14ac:dyDescent="0.2">
      <c r="A5204" t="s">
        <v>70</v>
      </c>
      <c r="B5204" s="144" t="s">
        <v>177</v>
      </c>
      <c r="C5204">
        <v>801</v>
      </c>
      <c r="D5204" t="str">
        <f>VLOOKUP(Oliusala[[#This Row],[postnumer]],Sveitarfelog[#All],4,FALSE)</f>
        <v>Flóahreppur,Sveitarfélagið Árborg</v>
      </c>
      <c r="E5204" t="str">
        <f>VLOOKUP(Oliusala[[#This Row],[postnumer]],Sveitarfelog[#All],5,FALSE)</f>
        <v>Suðurland</v>
      </c>
      <c r="F5204" t="s">
        <v>24</v>
      </c>
      <c r="G5204" t="s">
        <v>24</v>
      </c>
      <c r="H5204" t="s">
        <v>60</v>
      </c>
      <c r="I5204" s="1">
        <v>4179</v>
      </c>
      <c r="J5204" s="2">
        <f>VLOOKUP(Oliusala[[#This Row],[tegund]],Tegundir!$B$2:$D$19,3,FALSE)*Oliusala[[#This Row],[magn]]/1000</f>
        <v>3.6148350000000002</v>
      </c>
      <c r="K5204">
        <v>2013</v>
      </c>
      <c r="L5204" t="s">
        <v>18</v>
      </c>
      <c r="M5204" s="144" t="s">
        <v>59</v>
      </c>
    </row>
    <row r="5205" spans="1:13" x14ac:dyDescent="0.2">
      <c r="A5205" t="s">
        <v>70</v>
      </c>
      <c r="B5205" s="144" t="s">
        <v>174</v>
      </c>
      <c r="C5205">
        <v>801</v>
      </c>
      <c r="D5205" t="str">
        <f>VLOOKUP(Oliusala[[#This Row],[postnumer]],Sveitarfelog[#All],4,FALSE)</f>
        <v>Flóahreppur,Sveitarfélagið Árborg</v>
      </c>
      <c r="E5205" t="str">
        <f>VLOOKUP(Oliusala[[#This Row],[postnumer]],Sveitarfelog[#All],5,FALSE)</f>
        <v>Suðurland</v>
      </c>
      <c r="F5205" t="s">
        <v>24</v>
      </c>
      <c r="G5205" t="s">
        <v>24</v>
      </c>
      <c r="H5205" t="s">
        <v>60</v>
      </c>
      <c r="I5205" s="1">
        <v>3155</v>
      </c>
      <c r="J5205" s="2">
        <f>VLOOKUP(Oliusala[[#This Row],[tegund]],Tegundir!$B$2:$D$19,3,FALSE)*Oliusala[[#This Row],[magn]]/1000</f>
        <v>2.7290749999999999</v>
      </c>
      <c r="K5205">
        <v>2013</v>
      </c>
      <c r="L5205" t="s">
        <v>18</v>
      </c>
      <c r="M5205" s="144" t="s">
        <v>59</v>
      </c>
    </row>
    <row r="5206" spans="1:13" x14ac:dyDescent="0.2">
      <c r="A5206" t="s">
        <v>63</v>
      </c>
      <c r="B5206" s="144" t="s">
        <v>175</v>
      </c>
      <c r="C5206">
        <v>801</v>
      </c>
      <c r="D5206" t="str">
        <f>VLOOKUP(Oliusala[[#This Row],[postnumer]],Sveitarfelog[#All],4,FALSE)</f>
        <v>Flóahreppur,Sveitarfélagið Árborg</v>
      </c>
      <c r="E5206" t="str">
        <f>VLOOKUP(Oliusala[[#This Row],[postnumer]],Sveitarfelog[#All],5,FALSE)</f>
        <v>Suðurland</v>
      </c>
      <c r="F5206" t="s">
        <v>24</v>
      </c>
      <c r="G5206" t="s">
        <v>24</v>
      </c>
      <c r="H5206" t="s">
        <v>58</v>
      </c>
      <c r="I5206" s="1">
        <v>191981</v>
      </c>
      <c r="J5206" s="2">
        <f>VLOOKUP(Oliusala[[#This Row],[tegund]],Tegundir!$B$2:$D$19,3,FALSE)*Oliusala[[#This Row],[magn]]/1000</f>
        <v>166.06356500000001</v>
      </c>
      <c r="K5206">
        <v>2013</v>
      </c>
      <c r="L5206" t="s">
        <v>18</v>
      </c>
      <c r="M5206" s="144" t="s">
        <v>59</v>
      </c>
    </row>
    <row r="5207" spans="1:13" x14ac:dyDescent="0.2">
      <c r="A5207" t="s">
        <v>63</v>
      </c>
      <c r="B5207" s="144" t="s">
        <v>176</v>
      </c>
      <c r="C5207">
        <v>801</v>
      </c>
      <c r="D5207" t="str">
        <f>VLOOKUP(Oliusala[[#This Row],[postnumer]],Sveitarfelog[#All],4,FALSE)</f>
        <v>Flóahreppur,Sveitarfélagið Árborg</v>
      </c>
      <c r="E5207" t="str">
        <f>VLOOKUP(Oliusala[[#This Row],[postnumer]],Sveitarfelog[#All],5,FALSE)</f>
        <v>Suðurland</v>
      </c>
      <c r="F5207" t="s">
        <v>24</v>
      </c>
      <c r="G5207" t="s">
        <v>24</v>
      </c>
      <c r="H5207" t="s">
        <v>58</v>
      </c>
      <c r="I5207" s="1">
        <v>198075</v>
      </c>
      <c r="J5207" s="2">
        <f>VLOOKUP(Oliusala[[#This Row],[tegund]],Tegundir!$B$2:$D$19,3,FALSE)*Oliusala[[#This Row],[magn]]/1000</f>
        <v>171.33487500000001</v>
      </c>
      <c r="K5207">
        <v>2013</v>
      </c>
      <c r="L5207" t="s">
        <v>18</v>
      </c>
      <c r="M5207" s="144" t="s">
        <v>59</v>
      </c>
    </row>
    <row r="5208" spans="1:13" x14ac:dyDescent="0.2">
      <c r="A5208" t="s">
        <v>63</v>
      </c>
      <c r="B5208" s="144" t="s">
        <v>180</v>
      </c>
      <c r="C5208">
        <v>801</v>
      </c>
      <c r="D5208" t="str">
        <f>VLOOKUP(Oliusala[[#This Row],[postnumer]],Sveitarfelog[#All],4,FALSE)</f>
        <v>Flóahreppur,Sveitarfélagið Árborg</v>
      </c>
      <c r="E5208" t="str">
        <f>VLOOKUP(Oliusala[[#This Row],[postnumer]],Sveitarfelog[#All],5,FALSE)</f>
        <v>Suðurland</v>
      </c>
      <c r="F5208" t="s">
        <v>24</v>
      </c>
      <c r="G5208" t="s">
        <v>24</v>
      </c>
      <c r="H5208" t="s">
        <v>58</v>
      </c>
      <c r="I5208" s="1">
        <v>47857</v>
      </c>
      <c r="J5208" s="2">
        <f>VLOOKUP(Oliusala[[#This Row],[tegund]],Tegundir!$B$2:$D$19,3,FALSE)*Oliusala[[#This Row],[magn]]/1000</f>
        <v>41.396304999999998</v>
      </c>
      <c r="K5208">
        <v>2013</v>
      </c>
      <c r="L5208" t="s">
        <v>18</v>
      </c>
      <c r="M5208" s="144" t="s">
        <v>59</v>
      </c>
    </row>
    <row r="5209" spans="1:13" x14ac:dyDescent="0.2">
      <c r="A5209" t="s">
        <v>63</v>
      </c>
      <c r="B5209" s="144" t="s">
        <v>177</v>
      </c>
      <c r="C5209">
        <v>801</v>
      </c>
      <c r="D5209" t="str">
        <f>VLOOKUP(Oliusala[[#This Row],[postnumer]],Sveitarfelog[#All],4,FALSE)</f>
        <v>Flóahreppur,Sveitarfélagið Árborg</v>
      </c>
      <c r="E5209" t="str">
        <f>VLOOKUP(Oliusala[[#This Row],[postnumer]],Sveitarfelog[#All],5,FALSE)</f>
        <v>Suðurland</v>
      </c>
      <c r="F5209" t="s">
        <v>24</v>
      </c>
      <c r="G5209" t="s">
        <v>24</v>
      </c>
      <c r="H5209" t="s">
        <v>58</v>
      </c>
      <c r="I5209" s="1">
        <v>121873</v>
      </c>
      <c r="J5209" s="2">
        <f>VLOOKUP(Oliusala[[#This Row],[tegund]],Tegundir!$B$2:$D$19,3,FALSE)*Oliusala[[#This Row],[magn]]/1000</f>
        <v>105.42014500000001</v>
      </c>
      <c r="K5209">
        <v>2013</v>
      </c>
      <c r="L5209" t="s">
        <v>18</v>
      </c>
      <c r="M5209" s="144" t="s">
        <v>59</v>
      </c>
    </row>
    <row r="5210" spans="1:13" x14ac:dyDescent="0.2">
      <c r="A5210" t="s">
        <v>63</v>
      </c>
      <c r="B5210" s="144" t="s">
        <v>174</v>
      </c>
      <c r="C5210">
        <v>801</v>
      </c>
      <c r="D5210" t="str">
        <f>VLOOKUP(Oliusala[[#This Row],[postnumer]],Sveitarfelog[#All],4,FALSE)</f>
        <v>Flóahreppur,Sveitarfélagið Árborg</v>
      </c>
      <c r="E5210" t="str">
        <f>VLOOKUP(Oliusala[[#This Row],[postnumer]],Sveitarfelog[#All],5,FALSE)</f>
        <v>Suðurland</v>
      </c>
      <c r="F5210" t="s">
        <v>24</v>
      </c>
      <c r="G5210" t="s">
        <v>24</v>
      </c>
      <c r="H5210" t="s">
        <v>58</v>
      </c>
      <c r="I5210" s="1">
        <v>214601</v>
      </c>
      <c r="J5210" s="2">
        <f>VLOOKUP(Oliusala[[#This Row],[tegund]],Tegundir!$B$2:$D$19,3,FALSE)*Oliusala[[#This Row],[magn]]/1000</f>
        <v>185.629865</v>
      </c>
      <c r="K5210">
        <v>2013</v>
      </c>
      <c r="L5210" t="s">
        <v>18</v>
      </c>
      <c r="M5210" s="144" t="s">
        <v>59</v>
      </c>
    </row>
    <row r="5211" spans="1:13" x14ac:dyDescent="0.2">
      <c r="A5211" t="s">
        <v>63</v>
      </c>
      <c r="B5211" s="144" t="s">
        <v>178</v>
      </c>
      <c r="C5211">
        <v>801</v>
      </c>
      <c r="D5211" t="str">
        <f>VLOOKUP(Oliusala[[#This Row],[postnumer]],Sveitarfelog[#All],4,FALSE)</f>
        <v>Flóahreppur,Sveitarfélagið Árborg</v>
      </c>
      <c r="E5211" t="str">
        <f>VLOOKUP(Oliusala[[#This Row],[postnumer]],Sveitarfelog[#All],5,FALSE)</f>
        <v>Suðurland</v>
      </c>
      <c r="F5211" t="s">
        <v>24</v>
      </c>
      <c r="G5211" t="s">
        <v>24</v>
      </c>
      <c r="H5211" t="s">
        <v>58</v>
      </c>
      <c r="I5211" s="1">
        <v>23220</v>
      </c>
      <c r="J5211" s="2">
        <f>VLOOKUP(Oliusala[[#This Row],[tegund]],Tegundir!$B$2:$D$19,3,FALSE)*Oliusala[[#This Row],[magn]]/1000</f>
        <v>20.0853</v>
      </c>
      <c r="K5211">
        <v>2013</v>
      </c>
      <c r="L5211" t="s">
        <v>18</v>
      </c>
      <c r="M5211" s="144" t="s">
        <v>59</v>
      </c>
    </row>
    <row r="5212" spans="1:13" x14ac:dyDescent="0.2">
      <c r="A5212" t="s">
        <v>57</v>
      </c>
      <c r="B5212" s="144" t="s">
        <v>172</v>
      </c>
      <c r="C5212">
        <v>785</v>
      </c>
      <c r="D5212" t="str">
        <f>VLOOKUP(Oliusala[[#This Row],[postnumer]],Sveitarfelog[#All],4,FALSE)</f>
        <v>Sveitarfélagið Hornafjörður</v>
      </c>
      <c r="E5212" t="str">
        <f>VLOOKUP(Oliusala[[#This Row],[postnumer]],Sveitarfelog[#All],5,FALSE)</f>
        <v>Suðurland</v>
      </c>
      <c r="F5212" t="s">
        <v>25</v>
      </c>
      <c r="G5212" t="s">
        <v>24</v>
      </c>
      <c r="H5212" t="s">
        <v>60</v>
      </c>
      <c r="I5212" s="1">
        <v>39161</v>
      </c>
      <c r="J5212" s="2">
        <f>VLOOKUP(Oliusala[[#This Row],[tegund]],Tegundir!$B$2:$D$19,3,FALSE)*Oliusala[[#This Row],[magn]]/1000</f>
        <v>33.874265000000001</v>
      </c>
      <c r="K5212">
        <v>2013</v>
      </c>
      <c r="L5212" t="s">
        <v>1955</v>
      </c>
      <c r="M5212" s="144" t="s">
        <v>59</v>
      </c>
    </row>
    <row r="5213" spans="1:13" x14ac:dyDescent="0.2">
      <c r="A5213" t="s">
        <v>57</v>
      </c>
      <c r="B5213" s="144" t="s">
        <v>70</v>
      </c>
      <c r="C5213">
        <v>800</v>
      </c>
      <c r="D5213" t="str">
        <f>VLOOKUP(Oliusala[[#This Row],[postnumer]],Sveitarfelog[#All],4,FALSE)</f>
        <v>Flóahreppur,Sveitarfélagið Árborg</v>
      </c>
      <c r="E5213" t="str">
        <f>VLOOKUP(Oliusala[[#This Row],[postnumer]],Sveitarfelog[#All],5,FALSE)</f>
        <v>Suðurland</v>
      </c>
      <c r="F5213" t="s">
        <v>25</v>
      </c>
      <c r="G5213" t="s">
        <v>24</v>
      </c>
      <c r="H5213" t="s">
        <v>58</v>
      </c>
      <c r="I5213" s="1">
        <v>10764</v>
      </c>
      <c r="J5213" s="2">
        <f>VLOOKUP(Oliusala[[#This Row],[tegund]],Tegundir!$B$2:$D$19,3,FALSE)*Oliusala[[#This Row],[magn]]/1000</f>
        <v>9.3108599999999999</v>
      </c>
      <c r="K5213">
        <v>2013</v>
      </c>
      <c r="L5213" t="s">
        <v>1955</v>
      </c>
      <c r="M5213" s="144" t="s">
        <v>59</v>
      </c>
    </row>
    <row r="5214" spans="1:13" x14ac:dyDescent="0.2">
      <c r="A5214" t="s">
        <v>57</v>
      </c>
      <c r="B5214" s="144" t="s">
        <v>70</v>
      </c>
      <c r="C5214">
        <v>800</v>
      </c>
      <c r="D5214" t="str">
        <f>VLOOKUP(Oliusala[[#This Row],[postnumer]],Sveitarfelog[#All],4,FALSE)</f>
        <v>Flóahreppur,Sveitarfélagið Árborg</v>
      </c>
      <c r="E5214" t="str">
        <f>VLOOKUP(Oliusala[[#This Row],[postnumer]],Sveitarfelog[#All],5,FALSE)</f>
        <v>Suðurland</v>
      </c>
      <c r="F5214" t="s">
        <v>25</v>
      </c>
      <c r="G5214" t="s">
        <v>24</v>
      </c>
      <c r="H5214" t="s">
        <v>60</v>
      </c>
      <c r="I5214" s="1">
        <v>557954</v>
      </c>
      <c r="J5214" s="2">
        <f>VLOOKUP(Oliusala[[#This Row],[tegund]],Tegundir!$B$2:$D$19,3,FALSE)*Oliusala[[#This Row],[magn]]/1000</f>
        <v>482.63021000000003</v>
      </c>
      <c r="K5214">
        <v>2013</v>
      </c>
      <c r="L5214" t="s">
        <v>1955</v>
      </c>
      <c r="M5214" s="144" t="s">
        <v>59</v>
      </c>
    </row>
    <row r="5215" spans="1:13" x14ac:dyDescent="0.2">
      <c r="A5215" t="s">
        <v>70</v>
      </c>
      <c r="B5215" s="144" t="s">
        <v>70</v>
      </c>
      <c r="C5215">
        <v>800</v>
      </c>
      <c r="D5215" t="str">
        <f>VLOOKUP(Oliusala[[#This Row],[postnumer]],Sveitarfelog[#All],4,FALSE)</f>
        <v>Flóahreppur,Sveitarfélagið Árborg</v>
      </c>
      <c r="E5215" t="str">
        <f>VLOOKUP(Oliusala[[#This Row],[postnumer]],Sveitarfelog[#All],5,FALSE)</f>
        <v>Suðurland</v>
      </c>
      <c r="F5215" t="s">
        <v>25</v>
      </c>
      <c r="G5215" t="s">
        <v>24</v>
      </c>
      <c r="H5215" t="s">
        <v>58</v>
      </c>
      <c r="I5215" s="1">
        <v>136793</v>
      </c>
      <c r="J5215" s="2">
        <f>VLOOKUP(Oliusala[[#This Row],[tegund]],Tegundir!$B$2:$D$19,3,FALSE)*Oliusala[[#This Row],[magn]]/1000</f>
        <v>118.32594499999999</v>
      </c>
      <c r="K5215">
        <v>2013</v>
      </c>
      <c r="L5215" t="s">
        <v>1955</v>
      </c>
      <c r="M5215" s="144" t="s">
        <v>59</v>
      </c>
    </row>
    <row r="5216" spans="1:13" x14ac:dyDescent="0.2">
      <c r="A5216" t="s">
        <v>57</v>
      </c>
      <c r="B5216" s="144" t="s">
        <v>182</v>
      </c>
      <c r="C5216">
        <v>810</v>
      </c>
      <c r="D5216" t="str">
        <f>VLOOKUP(Oliusala[[#This Row],[postnumer]],Sveitarfelog[#All],4,FALSE)</f>
        <v>Hveragerðisbær,Sveitarfélagið Ölfus</v>
      </c>
      <c r="E5216" t="str">
        <f>VLOOKUP(Oliusala[[#This Row],[postnumer]],Sveitarfelog[#All],5,FALSE)</f>
        <v>Suðurland</v>
      </c>
      <c r="F5216" t="s">
        <v>24</v>
      </c>
      <c r="G5216" t="s">
        <v>24</v>
      </c>
      <c r="H5216" t="s">
        <v>58</v>
      </c>
      <c r="I5216" s="1">
        <v>53075</v>
      </c>
      <c r="J5216" s="2">
        <f>VLOOKUP(Oliusala[[#This Row],[tegund]],Tegundir!$B$2:$D$19,3,FALSE)*Oliusala[[#This Row],[magn]]/1000</f>
        <v>45.909875</v>
      </c>
      <c r="K5216">
        <v>2013</v>
      </c>
      <c r="L5216" t="s">
        <v>18</v>
      </c>
      <c r="M5216" s="144" t="s">
        <v>59</v>
      </c>
    </row>
    <row r="5217" spans="1:15" x14ac:dyDescent="0.2">
      <c r="A5217" t="s">
        <v>57</v>
      </c>
      <c r="B5217" s="144" t="s">
        <v>181</v>
      </c>
      <c r="C5217">
        <v>810</v>
      </c>
      <c r="D5217" t="str">
        <f>VLOOKUP(Oliusala[[#This Row],[postnumer]],Sveitarfelog[#All],4,FALSE)</f>
        <v>Hveragerðisbær,Sveitarfélagið Ölfus</v>
      </c>
      <c r="E5217" t="str">
        <f>VLOOKUP(Oliusala[[#This Row],[postnumer]],Sveitarfelog[#All],5,FALSE)</f>
        <v>Suðurland</v>
      </c>
      <c r="F5217" t="s">
        <v>30</v>
      </c>
      <c r="G5217" t="s">
        <v>24</v>
      </c>
      <c r="H5217" t="s">
        <v>60</v>
      </c>
      <c r="I5217" s="1">
        <v>30004</v>
      </c>
      <c r="J5217" s="2">
        <f>VLOOKUP(Oliusala[[#This Row],[tegund]],Tegundir!$B$2:$D$19,3,FALSE)*Oliusala[[#This Row],[magn]]/1000</f>
        <v>25.95346</v>
      </c>
      <c r="K5217">
        <v>2013</v>
      </c>
      <c r="L5217" t="s">
        <v>19</v>
      </c>
      <c r="M5217" s="144" t="s">
        <v>59</v>
      </c>
      <c r="O5217" s="144" t="s">
        <v>1998</v>
      </c>
    </row>
    <row r="5218" spans="1:15" x14ac:dyDescent="0.2">
      <c r="A5218" t="s">
        <v>63</v>
      </c>
      <c r="B5218" s="144" t="s">
        <v>182</v>
      </c>
      <c r="C5218">
        <v>810</v>
      </c>
      <c r="D5218" t="str">
        <f>VLOOKUP(Oliusala[[#This Row],[postnumer]],Sveitarfelog[#All],4,FALSE)</f>
        <v>Hveragerðisbær,Sveitarfélagið Ölfus</v>
      </c>
      <c r="E5218" t="str">
        <f>VLOOKUP(Oliusala[[#This Row],[postnumer]],Sveitarfelog[#All],5,FALSE)</f>
        <v>Suðurland</v>
      </c>
      <c r="F5218" t="s">
        <v>24</v>
      </c>
      <c r="G5218" t="s">
        <v>24</v>
      </c>
      <c r="H5218" t="s">
        <v>58</v>
      </c>
      <c r="I5218" s="1">
        <v>1604711</v>
      </c>
      <c r="J5218" s="2">
        <f>VLOOKUP(Oliusala[[#This Row],[tegund]],Tegundir!$B$2:$D$19,3,FALSE)*Oliusala[[#This Row],[magn]]/1000</f>
        <v>1388.0750149999999</v>
      </c>
      <c r="K5218">
        <v>2013</v>
      </c>
      <c r="L5218" t="s">
        <v>18</v>
      </c>
      <c r="M5218" s="144" t="s">
        <v>59</v>
      </c>
    </row>
    <row r="5219" spans="1:15" x14ac:dyDescent="0.2">
      <c r="A5219" t="s">
        <v>63</v>
      </c>
      <c r="B5219" s="144" t="s">
        <v>182</v>
      </c>
      <c r="C5219">
        <v>810</v>
      </c>
      <c r="D5219" t="str">
        <f>VLOOKUP(Oliusala[[#This Row],[postnumer]],Sveitarfelog[#All],4,FALSE)</f>
        <v>Hveragerðisbær,Sveitarfélagið Ölfus</v>
      </c>
      <c r="E5219" t="str">
        <f>VLOOKUP(Oliusala[[#This Row],[postnumer]],Sveitarfelog[#All],5,FALSE)</f>
        <v>Suðurland</v>
      </c>
      <c r="F5219" t="s">
        <v>24</v>
      </c>
      <c r="G5219" t="s">
        <v>24</v>
      </c>
      <c r="H5219" t="s">
        <v>58</v>
      </c>
      <c r="I5219" s="1">
        <v>225332</v>
      </c>
      <c r="J5219" s="2">
        <f>VLOOKUP(Oliusala[[#This Row],[tegund]],Tegundir!$B$2:$D$19,3,FALSE)*Oliusala[[#This Row],[magn]]/1000</f>
        <v>194.91218000000001</v>
      </c>
      <c r="K5219">
        <v>2013</v>
      </c>
      <c r="L5219" t="s">
        <v>18</v>
      </c>
      <c r="M5219" s="144" t="s">
        <v>59</v>
      </c>
    </row>
    <row r="5220" spans="1:15" x14ac:dyDescent="0.2">
      <c r="A5220" t="s">
        <v>63</v>
      </c>
      <c r="B5220" s="144" t="s">
        <v>181</v>
      </c>
      <c r="C5220">
        <v>810</v>
      </c>
      <c r="D5220" t="str">
        <f>VLOOKUP(Oliusala[[#This Row],[postnumer]],Sveitarfelog[#All],4,FALSE)</f>
        <v>Hveragerðisbær,Sveitarfélagið Ölfus</v>
      </c>
      <c r="E5220" t="str">
        <f>VLOOKUP(Oliusala[[#This Row],[postnumer]],Sveitarfelog[#All],5,FALSE)</f>
        <v>Suðurland</v>
      </c>
      <c r="F5220" t="s">
        <v>24</v>
      </c>
      <c r="G5220" t="s">
        <v>24</v>
      </c>
      <c r="H5220" t="s">
        <v>58</v>
      </c>
      <c r="I5220" s="1">
        <v>622655</v>
      </c>
      <c r="J5220" s="2">
        <f>VLOOKUP(Oliusala[[#This Row],[tegund]],Tegundir!$B$2:$D$19,3,FALSE)*Oliusala[[#This Row],[magn]]/1000</f>
        <v>538.59657499999992</v>
      </c>
      <c r="K5220">
        <v>2013</v>
      </c>
      <c r="L5220" t="s">
        <v>18</v>
      </c>
      <c r="M5220" s="144" t="s">
        <v>59</v>
      </c>
    </row>
    <row r="5221" spans="1:15" x14ac:dyDescent="0.2">
      <c r="A5221" t="s">
        <v>57</v>
      </c>
      <c r="B5221" s="144" t="s">
        <v>183</v>
      </c>
      <c r="C5221">
        <v>815</v>
      </c>
      <c r="D5221" t="str">
        <f>VLOOKUP(Oliusala[[#This Row],[postnumer]],Sveitarfelog[#All],4,FALSE)</f>
        <v>Hveragerðisbær,Sveitarfélagið Ölfus</v>
      </c>
      <c r="E5221" t="str">
        <f>VLOOKUP(Oliusala[[#This Row],[postnumer]],Sveitarfelog[#All],5,FALSE)</f>
        <v>Suðurland</v>
      </c>
      <c r="F5221" t="s">
        <v>29</v>
      </c>
      <c r="G5221" t="s">
        <v>24</v>
      </c>
      <c r="H5221" t="s">
        <v>61</v>
      </c>
      <c r="I5221" s="1">
        <v>82920</v>
      </c>
      <c r="J5221" s="2">
        <f>VLOOKUP(Oliusala[[#This Row],[tegund]],Tegundir!$B$2:$D$19,3,FALSE)*Oliusala[[#This Row],[magn]]/1000</f>
        <v>71.725800000000007</v>
      </c>
      <c r="K5221">
        <v>2013</v>
      </c>
      <c r="L5221" t="s">
        <v>19</v>
      </c>
      <c r="M5221" s="144" t="s">
        <v>62</v>
      </c>
      <c r="O5221" s="144" t="s">
        <v>1998</v>
      </c>
    </row>
    <row r="5222" spans="1:15" x14ac:dyDescent="0.2">
      <c r="A5222" t="s">
        <v>57</v>
      </c>
      <c r="B5222" s="144" t="s">
        <v>175</v>
      </c>
      <c r="C5222">
        <v>801</v>
      </c>
      <c r="D5222" t="str">
        <f>VLOOKUP(Oliusala[[#This Row],[postnumer]],Sveitarfelog[#All],4,FALSE)</f>
        <v>Flóahreppur,Sveitarfélagið Árborg</v>
      </c>
      <c r="E5222" t="str">
        <f>VLOOKUP(Oliusala[[#This Row],[postnumer]],Sveitarfelog[#All],5,FALSE)</f>
        <v>Suðurland</v>
      </c>
      <c r="F5222" t="s">
        <v>25</v>
      </c>
      <c r="G5222" t="s">
        <v>24</v>
      </c>
      <c r="H5222" t="s">
        <v>58</v>
      </c>
      <c r="I5222" s="1">
        <v>2938</v>
      </c>
      <c r="J5222" s="2">
        <f>VLOOKUP(Oliusala[[#This Row],[tegund]],Tegundir!$B$2:$D$19,3,FALSE)*Oliusala[[#This Row],[magn]]/1000</f>
        <v>2.5413699999999997</v>
      </c>
      <c r="K5222">
        <v>2013</v>
      </c>
      <c r="L5222" t="s">
        <v>1955</v>
      </c>
      <c r="M5222" s="144" t="s">
        <v>59</v>
      </c>
    </row>
    <row r="5223" spans="1:15" x14ac:dyDescent="0.2">
      <c r="A5223" t="s">
        <v>57</v>
      </c>
      <c r="B5223" s="144" t="s">
        <v>175</v>
      </c>
      <c r="C5223">
        <v>801</v>
      </c>
      <c r="D5223" t="str">
        <f>VLOOKUP(Oliusala[[#This Row],[postnumer]],Sveitarfelog[#All],4,FALSE)</f>
        <v>Flóahreppur,Sveitarfélagið Árborg</v>
      </c>
      <c r="E5223" t="str">
        <f>VLOOKUP(Oliusala[[#This Row],[postnumer]],Sveitarfelog[#All],5,FALSE)</f>
        <v>Suðurland</v>
      </c>
      <c r="F5223" t="s">
        <v>25</v>
      </c>
      <c r="G5223" t="s">
        <v>24</v>
      </c>
      <c r="H5223" t="s">
        <v>60</v>
      </c>
      <c r="I5223" s="1">
        <v>1452565</v>
      </c>
      <c r="J5223" s="2">
        <f>VLOOKUP(Oliusala[[#This Row],[tegund]],Tegundir!$B$2:$D$19,3,FALSE)*Oliusala[[#This Row],[magn]]/1000</f>
        <v>1256.4687250000002</v>
      </c>
      <c r="K5223">
        <v>2013</v>
      </c>
      <c r="L5223" t="s">
        <v>1955</v>
      </c>
      <c r="M5223" s="144" t="s">
        <v>59</v>
      </c>
    </row>
    <row r="5224" spans="1:15" x14ac:dyDescent="0.2">
      <c r="A5224" t="s">
        <v>57</v>
      </c>
      <c r="B5224" s="144" t="s">
        <v>176</v>
      </c>
      <c r="C5224">
        <v>801</v>
      </c>
      <c r="D5224" t="str">
        <f>VLOOKUP(Oliusala[[#This Row],[postnumer]],Sveitarfelog[#All],4,FALSE)</f>
        <v>Flóahreppur,Sveitarfélagið Árborg</v>
      </c>
      <c r="E5224" t="str">
        <f>VLOOKUP(Oliusala[[#This Row],[postnumer]],Sveitarfelog[#All],5,FALSE)</f>
        <v>Suðurland</v>
      </c>
      <c r="F5224" t="s">
        <v>25</v>
      </c>
      <c r="G5224" t="s">
        <v>24</v>
      </c>
      <c r="H5224" t="s">
        <v>58</v>
      </c>
      <c r="I5224" s="1">
        <v>3114</v>
      </c>
      <c r="J5224" s="2">
        <f>VLOOKUP(Oliusala[[#This Row],[tegund]],Tegundir!$B$2:$D$19,3,FALSE)*Oliusala[[#This Row],[magn]]/1000</f>
        <v>2.6936100000000001</v>
      </c>
      <c r="K5224">
        <v>2013</v>
      </c>
      <c r="L5224" t="s">
        <v>1955</v>
      </c>
      <c r="M5224" s="144" t="s">
        <v>59</v>
      </c>
    </row>
    <row r="5225" spans="1:15" x14ac:dyDescent="0.2">
      <c r="A5225" t="s">
        <v>57</v>
      </c>
      <c r="B5225" s="144" t="s">
        <v>183</v>
      </c>
      <c r="C5225">
        <v>815</v>
      </c>
      <c r="D5225" t="str">
        <f>VLOOKUP(Oliusala[[#This Row],[postnumer]],Sveitarfelog[#All],4,FALSE)</f>
        <v>Hveragerðisbær,Sveitarfélagið Ölfus</v>
      </c>
      <c r="E5225" t="str">
        <f>VLOOKUP(Oliusala[[#This Row],[postnumer]],Sveitarfelog[#All],5,FALSE)</f>
        <v>Suðurland</v>
      </c>
      <c r="F5225" t="s">
        <v>24</v>
      </c>
      <c r="G5225" t="s">
        <v>24</v>
      </c>
      <c r="H5225" t="s">
        <v>60</v>
      </c>
      <c r="I5225" s="1">
        <v>160237</v>
      </c>
      <c r="J5225" s="2">
        <f>VLOOKUP(Oliusala[[#This Row],[tegund]],Tegundir!$B$2:$D$19,3,FALSE)*Oliusala[[#This Row],[magn]]/1000</f>
        <v>138.60500500000001</v>
      </c>
      <c r="K5225">
        <v>2013</v>
      </c>
      <c r="L5225" t="s">
        <v>18</v>
      </c>
      <c r="M5225" s="144" t="s">
        <v>59</v>
      </c>
    </row>
    <row r="5226" spans="1:15" x14ac:dyDescent="0.2">
      <c r="A5226" t="s">
        <v>57</v>
      </c>
      <c r="B5226" s="144" t="s">
        <v>183</v>
      </c>
      <c r="C5226">
        <v>815</v>
      </c>
      <c r="D5226" t="str">
        <f>VLOOKUP(Oliusala[[#This Row],[postnumer]],Sveitarfelog[#All],4,FALSE)</f>
        <v>Hveragerðisbær,Sveitarfélagið Ölfus</v>
      </c>
      <c r="E5226" t="str">
        <f>VLOOKUP(Oliusala[[#This Row],[postnumer]],Sveitarfelog[#All],5,FALSE)</f>
        <v>Suðurland</v>
      </c>
      <c r="F5226" t="s">
        <v>29</v>
      </c>
      <c r="G5226" t="s">
        <v>24</v>
      </c>
      <c r="H5226" t="s">
        <v>60</v>
      </c>
      <c r="I5226" s="1">
        <v>3088985</v>
      </c>
      <c r="J5226" s="2">
        <f>VLOOKUP(Oliusala[[#This Row],[tegund]],Tegundir!$B$2:$D$19,3,FALSE)*Oliusala[[#This Row],[magn]]/1000</f>
        <v>2671.972025</v>
      </c>
      <c r="K5226">
        <v>2013</v>
      </c>
      <c r="L5226" t="s">
        <v>19</v>
      </c>
      <c r="M5226" s="144" t="s">
        <v>59</v>
      </c>
      <c r="O5226" s="144" t="s">
        <v>1998</v>
      </c>
    </row>
    <row r="5227" spans="1:15" x14ac:dyDescent="0.2">
      <c r="A5227" t="s">
        <v>57</v>
      </c>
      <c r="B5227" s="144" t="s">
        <v>183</v>
      </c>
      <c r="C5227">
        <v>815</v>
      </c>
      <c r="D5227" t="str">
        <f>VLOOKUP(Oliusala[[#This Row],[postnumer]],Sveitarfelog[#All],4,FALSE)</f>
        <v>Hveragerðisbær,Sveitarfélagið Ölfus</v>
      </c>
      <c r="E5227" t="str">
        <f>VLOOKUP(Oliusala[[#This Row],[postnumer]],Sveitarfelog[#All],5,FALSE)</f>
        <v>Suðurland</v>
      </c>
      <c r="F5227" t="s">
        <v>30</v>
      </c>
      <c r="G5227" t="s">
        <v>24</v>
      </c>
      <c r="H5227" t="s">
        <v>60</v>
      </c>
      <c r="I5227" s="1">
        <v>15532</v>
      </c>
      <c r="J5227" s="2">
        <f>VLOOKUP(Oliusala[[#This Row],[tegund]],Tegundir!$B$2:$D$19,3,FALSE)*Oliusala[[#This Row],[magn]]/1000</f>
        <v>13.435180000000001</v>
      </c>
      <c r="K5227">
        <v>2013</v>
      </c>
      <c r="L5227" t="s">
        <v>19</v>
      </c>
      <c r="M5227" s="144" t="s">
        <v>59</v>
      </c>
      <c r="O5227" s="144" t="s">
        <v>1998</v>
      </c>
    </row>
    <row r="5228" spans="1:15" x14ac:dyDescent="0.2">
      <c r="A5228" t="s">
        <v>57</v>
      </c>
      <c r="B5228" s="144" t="s">
        <v>176</v>
      </c>
      <c r="C5228">
        <v>801</v>
      </c>
      <c r="D5228" t="str">
        <f>VLOOKUP(Oliusala[[#This Row],[postnumer]],Sveitarfelog[#All],4,FALSE)</f>
        <v>Flóahreppur,Sveitarfélagið Árborg</v>
      </c>
      <c r="E5228" t="str">
        <f>VLOOKUP(Oliusala[[#This Row],[postnumer]],Sveitarfelog[#All],5,FALSE)</f>
        <v>Suðurland</v>
      </c>
      <c r="F5228" t="s">
        <v>25</v>
      </c>
      <c r="G5228" t="s">
        <v>24</v>
      </c>
      <c r="H5228" t="s">
        <v>60</v>
      </c>
      <c r="I5228" s="1">
        <v>76250</v>
      </c>
      <c r="J5228" s="2">
        <f>VLOOKUP(Oliusala[[#This Row],[tegund]],Tegundir!$B$2:$D$19,3,FALSE)*Oliusala[[#This Row],[magn]]/1000</f>
        <v>65.956249999999997</v>
      </c>
      <c r="K5228">
        <v>2013</v>
      </c>
      <c r="L5228" t="s">
        <v>1955</v>
      </c>
      <c r="M5228" s="144" t="s">
        <v>59</v>
      </c>
    </row>
    <row r="5229" spans="1:15" x14ac:dyDescent="0.2">
      <c r="A5229" t="s">
        <v>63</v>
      </c>
      <c r="B5229" s="144" t="s">
        <v>183</v>
      </c>
      <c r="C5229">
        <v>815</v>
      </c>
      <c r="D5229" t="str">
        <f>VLOOKUP(Oliusala[[#This Row],[postnumer]],Sveitarfelog[#All],4,FALSE)</f>
        <v>Hveragerðisbær,Sveitarfélagið Ölfus</v>
      </c>
      <c r="E5229" t="str">
        <f>VLOOKUP(Oliusala[[#This Row],[postnumer]],Sveitarfelog[#All],5,FALSE)</f>
        <v>Suðurland</v>
      </c>
      <c r="F5229" t="s">
        <v>24</v>
      </c>
      <c r="G5229" t="s">
        <v>24</v>
      </c>
      <c r="H5229" t="s">
        <v>58</v>
      </c>
      <c r="I5229" s="1">
        <v>665544</v>
      </c>
      <c r="J5229" s="2">
        <f>VLOOKUP(Oliusala[[#This Row],[tegund]],Tegundir!$B$2:$D$19,3,FALSE)*Oliusala[[#This Row],[magn]]/1000</f>
        <v>575.69555999999989</v>
      </c>
      <c r="K5229">
        <v>2013</v>
      </c>
      <c r="L5229" t="s">
        <v>18</v>
      </c>
      <c r="M5229" s="144" t="s">
        <v>59</v>
      </c>
    </row>
    <row r="5230" spans="1:15" x14ac:dyDescent="0.2">
      <c r="A5230" t="s">
        <v>57</v>
      </c>
      <c r="B5230" s="144" t="s">
        <v>177</v>
      </c>
      <c r="C5230">
        <v>801</v>
      </c>
      <c r="D5230" t="str">
        <f>VLOOKUP(Oliusala[[#This Row],[postnumer]],Sveitarfelog[#All],4,FALSE)</f>
        <v>Flóahreppur,Sveitarfélagið Árborg</v>
      </c>
      <c r="E5230" t="str">
        <f>VLOOKUP(Oliusala[[#This Row],[postnumer]],Sveitarfelog[#All],5,FALSE)</f>
        <v>Suðurland</v>
      </c>
      <c r="F5230" t="s">
        <v>25</v>
      </c>
      <c r="G5230" t="s">
        <v>24</v>
      </c>
      <c r="H5230" t="s">
        <v>60</v>
      </c>
      <c r="I5230" s="1">
        <v>40367</v>
      </c>
      <c r="J5230" s="2">
        <f>VLOOKUP(Oliusala[[#This Row],[tegund]],Tegundir!$B$2:$D$19,3,FALSE)*Oliusala[[#This Row],[magn]]/1000</f>
        <v>34.917455000000004</v>
      </c>
      <c r="K5230">
        <v>2013</v>
      </c>
      <c r="L5230" t="s">
        <v>1955</v>
      </c>
      <c r="M5230" s="144" t="s">
        <v>59</v>
      </c>
    </row>
    <row r="5231" spans="1:15" x14ac:dyDescent="0.2">
      <c r="A5231" t="s">
        <v>57</v>
      </c>
      <c r="B5231" s="144" t="s">
        <v>174</v>
      </c>
      <c r="C5231">
        <v>801</v>
      </c>
      <c r="D5231" t="str">
        <f>VLOOKUP(Oliusala[[#This Row],[postnumer]],Sveitarfelog[#All],4,FALSE)</f>
        <v>Flóahreppur,Sveitarfélagið Árborg</v>
      </c>
      <c r="E5231" t="str">
        <f>VLOOKUP(Oliusala[[#This Row],[postnumer]],Sveitarfelog[#All],5,FALSE)</f>
        <v>Suðurland</v>
      </c>
      <c r="F5231" t="s">
        <v>25</v>
      </c>
      <c r="G5231" t="s">
        <v>24</v>
      </c>
      <c r="H5231" t="s">
        <v>60</v>
      </c>
      <c r="I5231" s="1">
        <v>50316</v>
      </c>
      <c r="J5231" s="2">
        <f>VLOOKUP(Oliusala[[#This Row],[tegund]],Tegundir!$B$2:$D$19,3,FALSE)*Oliusala[[#This Row],[magn]]/1000</f>
        <v>43.523339999999997</v>
      </c>
      <c r="K5231">
        <v>2013</v>
      </c>
      <c r="L5231" t="s">
        <v>1955</v>
      </c>
      <c r="M5231" s="144" t="s">
        <v>59</v>
      </c>
    </row>
    <row r="5232" spans="1:15" x14ac:dyDescent="0.2">
      <c r="A5232" t="s">
        <v>57</v>
      </c>
      <c r="B5232" s="144" t="s">
        <v>178</v>
      </c>
      <c r="C5232">
        <v>801</v>
      </c>
      <c r="D5232" t="str">
        <f>VLOOKUP(Oliusala[[#This Row],[postnumer]],Sveitarfelog[#All],4,FALSE)</f>
        <v>Flóahreppur,Sveitarfélagið Árborg</v>
      </c>
      <c r="E5232" t="str">
        <f>VLOOKUP(Oliusala[[#This Row],[postnumer]],Sveitarfelog[#All],5,FALSE)</f>
        <v>Suðurland</v>
      </c>
      <c r="F5232" t="s">
        <v>25</v>
      </c>
      <c r="G5232" t="s">
        <v>24</v>
      </c>
      <c r="H5232" t="s">
        <v>60</v>
      </c>
      <c r="I5232" s="1">
        <v>9861</v>
      </c>
      <c r="J5232" s="2">
        <f>VLOOKUP(Oliusala[[#This Row],[tegund]],Tegundir!$B$2:$D$19,3,FALSE)*Oliusala[[#This Row],[magn]]/1000</f>
        <v>8.5297649999999994</v>
      </c>
      <c r="K5232">
        <v>2013</v>
      </c>
      <c r="L5232" t="s">
        <v>1955</v>
      </c>
      <c r="M5232" s="144" t="s">
        <v>59</v>
      </c>
    </row>
    <row r="5233" spans="1:15" x14ac:dyDescent="0.2">
      <c r="A5233" t="s">
        <v>70</v>
      </c>
      <c r="B5233" s="144" t="s">
        <v>175</v>
      </c>
      <c r="C5233">
        <v>801</v>
      </c>
      <c r="D5233" t="str">
        <f>VLOOKUP(Oliusala[[#This Row],[postnumer]],Sveitarfelog[#All],4,FALSE)</f>
        <v>Flóahreppur,Sveitarfélagið Árborg</v>
      </c>
      <c r="E5233" t="str">
        <f>VLOOKUP(Oliusala[[#This Row],[postnumer]],Sveitarfelog[#All],5,FALSE)</f>
        <v>Suðurland</v>
      </c>
      <c r="F5233" t="s">
        <v>25</v>
      </c>
      <c r="G5233" t="s">
        <v>24</v>
      </c>
      <c r="H5233" t="s">
        <v>60</v>
      </c>
      <c r="I5233" s="1">
        <v>41047</v>
      </c>
      <c r="J5233" s="2">
        <f>VLOOKUP(Oliusala[[#This Row],[tegund]],Tegundir!$B$2:$D$19,3,FALSE)*Oliusala[[#This Row],[magn]]/1000</f>
        <v>35.505654999999997</v>
      </c>
      <c r="K5233">
        <v>2013</v>
      </c>
      <c r="L5233" t="s">
        <v>1955</v>
      </c>
      <c r="M5233" s="144" t="s">
        <v>59</v>
      </c>
    </row>
    <row r="5234" spans="1:15" x14ac:dyDescent="0.2">
      <c r="A5234" t="s">
        <v>70</v>
      </c>
      <c r="B5234" s="144" t="s">
        <v>176</v>
      </c>
      <c r="C5234">
        <v>801</v>
      </c>
      <c r="D5234" t="str">
        <f>VLOOKUP(Oliusala[[#This Row],[postnumer]],Sveitarfelog[#All],4,FALSE)</f>
        <v>Flóahreppur,Sveitarfélagið Árborg</v>
      </c>
      <c r="E5234" t="str">
        <f>VLOOKUP(Oliusala[[#This Row],[postnumer]],Sveitarfelog[#All],5,FALSE)</f>
        <v>Suðurland</v>
      </c>
      <c r="F5234" t="s">
        <v>25</v>
      </c>
      <c r="G5234" t="s">
        <v>24</v>
      </c>
      <c r="H5234" t="s">
        <v>60</v>
      </c>
      <c r="I5234" s="1">
        <v>58281</v>
      </c>
      <c r="J5234" s="2">
        <f>VLOOKUP(Oliusala[[#This Row],[tegund]],Tegundir!$B$2:$D$19,3,FALSE)*Oliusala[[#This Row],[magn]]/1000</f>
        <v>50.413065000000003</v>
      </c>
      <c r="K5234">
        <v>2013</v>
      </c>
      <c r="L5234" t="s">
        <v>1955</v>
      </c>
      <c r="M5234" s="144" t="s">
        <v>59</v>
      </c>
    </row>
    <row r="5235" spans="1:15" x14ac:dyDescent="0.2">
      <c r="A5235" t="s">
        <v>70</v>
      </c>
      <c r="B5235" s="144" t="s">
        <v>177</v>
      </c>
      <c r="C5235">
        <v>801</v>
      </c>
      <c r="D5235" t="str">
        <f>VLOOKUP(Oliusala[[#This Row],[postnumer]],Sveitarfelog[#All],4,FALSE)</f>
        <v>Flóahreppur,Sveitarfélagið Árborg</v>
      </c>
      <c r="E5235" t="str">
        <f>VLOOKUP(Oliusala[[#This Row],[postnumer]],Sveitarfelog[#All],5,FALSE)</f>
        <v>Suðurland</v>
      </c>
      <c r="F5235" t="s">
        <v>25</v>
      </c>
      <c r="G5235" t="s">
        <v>24</v>
      </c>
      <c r="H5235" t="s">
        <v>60</v>
      </c>
      <c r="I5235" s="1">
        <v>49288</v>
      </c>
      <c r="J5235" s="2">
        <f>VLOOKUP(Oliusala[[#This Row],[tegund]],Tegundir!$B$2:$D$19,3,FALSE)*Oliusala[[#This Row],[magn]]/1000</f>
        <v>42.634120000000003</v>
      </c>
      <c r="K5235">
        <v>2013</v>
      </c>
      <c r="L5235" t="s">
        <v>1955</v>
      </c>
      <c r="M5235" s="144" t="s">
        <v>59</v>
      </c>
    </row>
    <row r="5236" spans="1:15" x14ac:dyDescent="0.2">
      <c r="A5236" t="s">
        <v>70</v>
      </c>
      <c r="B5236" s="144" t="s">
        <v>174</v>
      </c>
      <c r="C5236">
        <v>801</v>
      </c>
      <c r="D5236" t="str">
        <f>VLOOKUP(Oliusala[[#This Row],[postnumer]],Sveitarfelog[#All],4,FALSE)</f>
        <v>Flóahreppur,Sveitarfélagið Árborg</v>
      </c>
      <c r="E5236" t="str">
        <f>VLOOKUP(Oliusala[[#This Row],[postnumer]],Sveitarfelog[#All],5,FALSE)</f>
        <v>Suðurland</v>
      </c>
      <c r="F5236" t="s">
        <v>25</v>
      </c>
      <c r="G5236" t="s">
        <v>24</v>
      </c>
      <c r="H5236" t="s">
        <v>60</v>
      </c>
      <c r="I5236" s="1">
        <v>69998</v>
      </c>
      <c r="J5236" s="2">
        <f>VLOOKUP(Oliusala[[#This Row],[tegund]],Tegundir!$B$2:$D$19,3,FALSE)*Oliusala[[#This Row],[magn]]/1000</f>
        <v>60.548269999999995</v>
      </c>
      <c r="K5236">
        <v>2013</v>
      </c>
      <c r="L5236" t="s">
        <v>1955</v>
      </c>
      <c r="M5236" s="144" t="s">
        <v>59</v>
      </c>
    </row>
    <row r="5237" spans="1:15" x14ac:dyDescent="0.2">
      <c r="A5237" t="s">
        <v>70</v>
      </c>
      <c r="B5237" s="144" t="s">
        <v>178</v>
      </c>
      <c r="C5237">
        <v>801</v>
      </c>
      <c r="D5237" t="str">
        <f>VLOOKUP(Oliusala[[#This Row],[postnumer]],Sveitarfelog[#All],4,FALSE)</f>
        <v>Flóahreppur,Sveitarfélagið Árborg</v>
      </c>
      <c r="E5237" t="str">
        <f>VLOOKUP(Oliusala[[#This Row],[postnumer]],Sveitarfelog[#All],5,FALSE)</f>
        <v>Suðurland</v>
      </c>
      <c r="F5237" t="s">
        <v>25</v>
      </c>
      <c r="G5237" t="s">
        <v>24</v>
      </c>
      <c r="H5237" t="s">
        <v>60</v>
      </c>
      <c r="I5237" s="1">
        <v>13820</v>
      </c>
      <c r="J5237" s="2">
        <f>VLOOKUP(Oliusala[[#This Row],[tegund]],Tegundir!$B$2:$D$19,3,FALSE)*Oliusala[[#This Row],[magn]]/1000</f>
        <v>11.9543</v>
      </c>
      <c r="K5237">
        <v>2013</v>
      </c>
      <c r="L5237" t="s">
        <v>1955</v>
      </c>
      <c r="M5237" s="144" t="s">
        <v>59</v>
      </c>
    </row>
    <row r="5238" spans="1:15" x14ac:dyDescent="0.2">
      <c r="A5238" t="s">
        <v>63</v>
      </c>
      <c r="B5238" s="144" t="s">
        <v>184</v>
      </c>
      <c r="C5238">
        <v>820</v>
      </c>
      <c r="D5238" t="str">
        <f>VLOOKUP(Oliusala[[#This Row],[postnumer]],Sveitarfelog[#All],4,FALSE)</f>
        <v>Flóahreppur,Sveitarfélagið Árborg</v>
      </c>
      <c r="E5238" t="str">
        <f>VLOOKUP(Oliusala[[#This Row],[postnumer]],Sveitarfelog[#All],5,FALSE)</f>
        <v>Suðurland</v>
      </c>
      <c r="F5238" t="s">
        <v>24</v>
      </c>
      <c r="G5238" t="s">
        <v>24</v>
      </c>
      <c r="H5238" t="s">
        <v>58</v>
      </c>
      <c r="I5238" s="1">
        <v>118479</v>
      </c>
      <c r="J5238" s="2">
        <f>VLOOKUP(Oliusala[[#This Row],[tegund]],Tegundir!$B$2:$D$19,3,FALSE)*Oliusala[[#This Row],[magn]]/1000</f>
        <v>102.48433499999999</v>
      </c>
      <c r="K5238">
        <v>2013</v>
      </c>
      <c r="L5238" t="s">
        <v>18</v>
      </c>
      <c r="M5238" s="144" t="s">
        <v>59</v>
      </c>
    </row>
    <row r="5239" spans="1:15" x14ac:dyDescent="0.2">
      <c r="A5239" t="s">
        <v>63</v>
      </c>
      <c r="B5239" s="144" t="s">
        <v>185</v>
      </c>
      <c r="C5239">
        <v>825</v>
      </c>
      <c r="D5239" t="str">
        <f>VLOOKUP(Oliusala[[#This Row],[postnumer]],Sveitarfelog[#All],4,FALSE)</f>
        <v>Flóahreppur,Sveitarfélagið Árborg</v>
      </c>
      <c r="E5239" t="str">
        <f>VLOOKUP(Oliusala[[#This Row],[postnumer]],Sveitarfelog[#All],5,FALSE)</f>
        <v>Suðurland</v>
      </c>
      <c r="F5239" t="s">
        <v>24</v>
      </c>
      <c r="G5239" t="s">
        <v>24</v>
      </c>
      <c r="H5239" t="s">
        <v>58</v>
      </c>
      <c r="I5239" s="1">
        <v>119399</v>
      </c>
      <c r="J5239" s="2">
        <f>VLOOKUP(Oliusala[[#This Row],[tegund]],Tegundir!$B$2:$D$19,3,FALSE)*Oliusala[[#This Row],[magn]]/1000</f>
        <v>103.280135</v>
      </c>
      <c r="K5239">
        <v>2013</v>
      </c>
      <c r="L5239" t="s">
        <v>18</v>
      </c>
      <c r="M5239" s="144" t="s">
        <v>59</v>
      </c>
    </row>
    <row r="5240" spans="1:15" x14ac:dyDescent="0.2">
      <c r="A5240" t="s">
        <v>57</v>
      </c>
      <c r="B5240" s="144" t="s">
        <v>182</v>
      </c>
      <c r="C5240">
        <v>810</v>
      </c>
      <c r="D5240" t="str">
        <f>VLOOKUP(Oliusala[[#This Row],[postnumer]],Sveitarfelog[#All],4,FALSE)</f>
        <v>Hveragerðisbær,Sveitarfélagið Ölfus</v>
      </c>
      <c r="E5240" t="str">
        <f>VLOOKUP(Oliusala[[#This Row],[postnumer]],Sveitarfelog[#All],5,FALSE)</f>
        <v>Suðurland</v>
      </c>
      <c r="F5240" t="s">
        <v>25</v>
      </c>
      <c r="G5240" t="s">
        <v>24</v>
      </c>
      <c r="H5240" t="s">
        <v>60</v>
      </c>
      <c r="I5240" s="1">
        <v>27725</v>
      </c>
      <c r="J5240" s="2">
        <f>VLOOKUP(Oliusala[[#This Row],[tegund]],Tegundir!$B$2:$D$19,3,FALSE)*Oliusala[[#This Row],[magn]]/1000</f>
        <v>23.982125</v>
      </c>
      <c r="K5240">
        <v>2013</v>
      </c>
      <c r="L5240" t="s">
        <v>1955</v>
      </c>
      <c r="M5240" s="144" t="s">
        <v>59</v>
      </c>
    </row>
    <row r="5241" spans="1:15" x14ac:dyDescent="0.2">
      <c r="A5241" t="s">
        <v>57</v>
      </c>
      <c r="B5241" s="144" t="s">
        <v>181</v>
      </c>
      <c r="C5241">
        <v>810</v>
      </c>
      <c r="D5241" t="str">
        <f>VLOOKUP(Oliusala[[#This Row],[postnumer]],Sveitarfelog[#All],4,FALSE)</f>
        <v>Hveragerðisbær,Sveitarfélagið Ölfus</v>
      </c>
      <c r="E5241" t="str">
        <f>VLOOKUP(Oliusala[[#This Row],[postnumer]],Sveitarfelog[#All],5,FALSE)</f>
        <v>Suðurland</v>
      </c>
      <c r="F5241" t="s">
        <v>25</v>
      </c>
      <c r="G5241" t="s">
        <v>24</v>
      </c>
      <c r="H5241" t="s">
        <v>60</v>
      </c>
      <c r="I5241" s="1">
        <v>237042</v>
      </c>
      <c r="J5241" s="2">
        <f>VLOOKUP(Oliusala[[#This Row],[tegund]],Tegundir!$B$2:$D$19,3,FALSE)*Oliusala[[#This Row],[magn]]/1000</f>
        <v>205.04132999999999</v>
      </c>
      <c r="K5241">
        <v>2013</v>
      </c>
      <c r="L5241" t="s">
        <v>1955</v>
      </c>
      <c r="M5241" s="144" t="s">
        <v>59</v>
      </c>
    </row>
    <row r="5242" spans="1:15" x14ac:dyDescent="0.2">
      <c r="A5242" t="s">
        <v>70</v>
      </c>
      <c r="B5242" s="144" t="s">
        <v>182</v>
      </c>
      <c r="C5242">
        <v>810</v>
      </c>
      <c r="D5242" t="str">
        <f>VLOOKUP(Oliusala[[#This Row],[postnumer]],Sveitarfelog[#All],4,FALSE)</f>
        <v>Hveragerðisbær,Sveitarfélagið Ölfus</v>
      </c>
      <c r="E5242" t="str">
        <f>VLOOKUP(Oliusala[[#This Row],[postnumer]],Sveitarfelog[#All],5,FALSE)</f>
        <v>Suðurland</v>
      </c>
      <c r="F5242" t="s">
        <v>25</v>
      </c>
      <c r="G5242" t="s">
        <v>24</v>
      </c>
      <c r="H5242" t="s">
        <v>60</v>
      </c>
      <c r="I5242" s="1">
        <v>111153</v>
      </c>
      <c r="J5242" s="2">
        <f>VLOOKUP(Oliusala[[#This Row],[tegund]],Tegundir!$B$2:$D$19,3,FALSE)*Oliusala[[#This Row],[magn]]/1000</f>
        <v>96.147345000000001</v>
      </c>
      <c r="K5242">
        <v>2013</v>
      </c>
      <c r="L5242" t="s">
        <v>1955</v>
      </c>
      <c r="M5242" s="144" t="s">
        <v>59</v>
      </c>
    </row>
    <row r="5243" spans="1:15" x14ac:dyDescent="0.2">
      <c r="A5243" t="s">
        <v>57</v>
      </c>
      <c r="B5243" s="144" t="s">
        <v>186</v>
      </c>
      <c r="C5243">
        <v>840</v>
      </c>
      <c r="D5243" t="str">
        <f>VLOOKUP(Oliusala[[#This Row],[postnumer]],Sveitarfelog[#All],4,FALSE)</f>
        <v>Bláskógabyggð,Grímsnes- og Grafningshreppur,Hrunamannahreppur,Skeiða- og Gnúpverjahreppur</v>
      </c>
      <c r="E5243" t="str">
        <f>VLOOKUP(Oliusala[[#This Row],[postnumer]],Sveitarfelog[#All],5,FALSE)</f>
        <v>Suðurland</v>
      </c>
      <c r="F5243" t="s">
        <v>24</v>
      </c>
      <c r="G5243" t="s">
        <v>24</v>
      </c>
      <c r="H5243" t="s">
        <v>58</v>
      </c>
      <c r="I5243" s="1">
        <v>17663</v>
      </c>
      <c r="J5243" s="2">
        <f>VLOOKUP(Oliusala[[#This Row],[tegund]],Tegundir!$B$2:$D$19,3,FALSE)*Oliusala[[#This Row],[magn]]/1000</f>
        <v>15.278494999999999</v>
      </c>
      <c r="K5243">
        <v>2013</v>
      </c>
      <c r="L5243" t="s">
        <v>1955</v>
      </c>
      <c r="M5243" s="144" t="s">
        <v>59</v>
      </c>
    </row>
    <row r="5244" spans="1:15" x14ac:dyDescent="0.2">
      <c r="A5244" t="s">
        <v>70</v>
      </c>
      <c r="B5244" s="144" t="s">
        <v>186</v>
      </c>
      <c r="C5244">
        <v>840</v>
      </c>
      <c r="D5244" t="str">
        <f>VLOOKUP(Oliusala[[#This Row],[postnumer]],Sveitarfelog[#All],4,FALSE)</f>
        <v>Bláskógabyggð,Grímsnes- og Grafningshreppur,Hrunamannahreppur,Skeiða- og Gnúpverjahreppur</v>
      </c>
      <c r="E5244" t="str">
        <f>VLOOKUP(Oliusala[[#This Row],[postnumer]],Sveitarfelog[#All],5,FALSE)</f>
        <v>Suðurland</v>
      </c>
      <c r="F5244" t="s">
        <v>24</v>
      </c>
      <c r="G5244" t="s">
        <v>24</v>
      </c>
      <c r="H5244" t="s">
        <v>60</v>
      </c>
      <c r="I5244" s="1">
        <v>3009</v>
      </c>
      <c r="J5244" s="2">
        <f>VLOOKUP(Oliusala[[#This Row],[tegund]],Tegundir!$B$2:$D$19,3,FALSE)*Oliusala[[#This Row],[magn]]/1000</f>
        <v>2.6027849999999999</v>
      </c>
      <c r="K5244">
        <v>2013</v>
      </c>
      <c r="L5244" t="s">
        <v>1955</v>
      </c>
      <c r="M5244" s="144" t="s">
        <v>59</v>
      </c>
    </row>
    <row r="5245" spans="1:15" x14ac:dyDescent="0.2">
      <c r="A5245" t="s">
        <v>63</v>
      </c>
      <c r="B5245" s="144" t="s">
        <v>187</v>
      </c>
      <c r="C5245">
        <v>840</v>
      </c>
      <c r="D5245" t="str">
        <f>VLOOKUP(Oliusala[[#This Row],[postnumer]],Sveitarfelog[#All],4,FALSE)</f>
        <v>Bláskógabyggð,Grímsnes- og Grafningshreppur,Hrunamannahreppur,Skeiða- og Gnúpverjahreppur</v>
      </c>
      <c r="E5245" t="str">
        <f>VLOOKUP(Oliusala[[#This Row],[postnumer]],Sveitarfelog[#All],5,FALSE)</f>
        <v>Suðurland</v>
      </c>
      <c r="F5245" t="s">
        <v>24</v>
      </c>
      <c r="G5245" t="s">
        <v>24</v>
      </c>
      <c r="H5245" t="s">
        <v>58</v>
      </c>
      <c r="I5245" s="1">
        <v>4093</v>
      </c>
      <c r="J5245" s="2">
        <f>VLOOKUP(Oliusala[[#This Row],[tegund]],Tegundir!$B$2:$D$19,3,FALSE)*Oliusala[[#This Row],[magn]]/1000</f>
        <v>3.5404450000000001</v>
      </c>
      <c r="K5245">
        <v>2013</v>
      </c>
      <c r="L5245" t="s">
        <v>18</v>
      </c>
      <c r="M5245" s="144" t="s">
        <v>59</v>
      </c>
    </row>
    <row r="5246" spans="1:15" x14ac:dyDescent="0.2">
      <c r="A5246" t="s">
        <v>63</v>
      </c>
      <c r="B5246" s="144" t="s">
        <v>186</v>
      </c>
      <c r="C5246">
        <v>840</v>
      </c>
      <c r="D5246" t="str">
        <f>VLOOKUP(Oliusala[[#This Row],[postnumer]],Sveitarfelog[#All],4,FALSE)</f>
        <v>Bláskógabyggð,Grímsnes- og Grafningshreppur,Hrunamannahreppur,Skeiða- og Gnúpverjahreppur</v>
      </c>
      <c r="E5246" t="str">
        <f>VLOOKUP(Oliusala[[#This Row],[postnumer]],Sveitarfelog[#All],5,FALSE)</f>
        <v>Suðurland</v>
      </c>
      <c r="F5246" t="s">
        <v>24</v>
      </c>
      <c r="G5246" t="s">
        <v>24</v>
      </c>
      <c r="H5246" t="s">
        <v>58</v>
      </c>
      <c r="I5246" s="1">
        <v>196735</v>
      </c>
      <c r="J5246" s="2">
        <f>VLOOKUP(Oliusala[[#This Row],[tegund]],Tegundir!$B$2:$D$19,3,FALSE)*Oliusala[[#This Row],[magn]]/1000</f>
        <v>170.17577499999999</v>
      </c>
      <c r="K5246">
        <v>2013</v>
      </c>
      <c r="L5246" t="s">
        <v>18</v>
      </c>
      <c r="M5246" s="144" t="s">
        <v>59</v>
      </c>
    </row>
    <row r="5247" spans="1:15" x14ac:dyDescent="0.2">
      <c r="A5247" t="s">
        <v>57</v>
      </c>
      <c r="B5247" s="144" t="s">
        <v>183</v>
      </c>
      <c r="C5247">
        <v>815</v>
      </c>
      <c r="D5247" t="str">
        <f>VLOOKUP(Oliusala[[#This Row],[postnumer]],Sveitarfelog[#All],4,FALSE)</f>
        <v>Hveragerðisbær,Sveitarfélagið Ölfus</v>
      </c>
      <c r="E5247" t="str">
        <f>VLOOKUP(Oliusala[[#This Row],[postnumer]],Sveitarfelog[#All],5,FALSE)</f>
        <v>Suðurland</v>
      </c>
      <c r="F5247" t="s">
        <v>25</v>
      </c>
      <c r="G5247" t="s">
        <v>24</v>
      </c>
      <c r="H5247" t="s">
        <v>60</v>
      </c>
      <c r="I5247" s="1">
        <v>130575</v>
      </c>
      <c r="J5247" s="2">
        <f>VLOOKUP(Oliusala[[#This Row],[tegund]],Tegundir!$B$2:$D$19,3,FALSE)*Oliusala[[#This Row],[magn]]/1000</f>
        <v>112.94737499999999</v>
      </c>
      <c r="K5247">
        <v>2013</v>
      </c>
      <c r="L5247" t="s">
        <v>19</v>
      </c>
      <c r="M5247" s="144" t="s">
        <v>59</v>
      </c>
      <c r="O5247" s="144" t="s">
        <v>1997</v>
      </c>
    </row>
    <row r="5248" spans="1:15" x14ac:dyDescent="0.2">
      <c r="A5248" t="s">
        <v>57</v>
      </c>
      <c r="B5248" s="144" t="s">
        <v>188</v>
      </c>
      <c r="C5248">
        <v>845</v>
      </c>
      <c r="D5248" t="str">
        <f>VLOOKUP(Oliusala[[#This Row],[postnumer]],Sveitarfelog[#All],4,FALSE)</f>
        <v>Bláskógabyggð,Grímsnes- og Grafningshreppur,Hrunamannahreppur,Skeiða- og Gnúpverjahreppur</v>
      </c>
      <c r="E5248" t="str">
        <f>VLOOKUP(Oliusala[[#This Row],[postnumer]],Sveitarfelog[#All],5,FALSE)</f>
        <v>Suðurland</v>
      </c>
      <c r="F5248" t="s">
        <v>24</v>
      </c>
      <c r="G5248" t="s">
        <v>24</v>
      </c>
      <c r="H5248" t="s">
        <v>58</v>
      </c>
      <c r="I5248" s="1">
        <v>23129</v>
      </c>
      <c r="J5248" s="2">
        <f>VLOOKUP(Oliusala[[#This Row],[tegund]],Tegundir!$B$2:$D$19,3,FALSE)*Oliusala[[#This Row],[magn]]/1000</f>
        <v>20.006584999999998</v>
      </c>
      <c r="K5248">
        <v>2013</v>
      </c>
      <c r="L5248" t="s">
        <v>1955</v>
      </c>
      <c r="M5248" s="144" t="s">
        <v>59</v>
      </c>
    </row>
    <row r="5249" spans="1:15" x14ac:dyDescent="0.2">
      <c r="A5249" t="s">
        <v>57</v>
      </c>
      <c r="B5249" s="144" t="s">
        <v>188</v>
      </c>
      <c r="C5249">
        <v>845</v>
      </c>
      <c r="D5249" t="str">
        <f>VLOOKUP(Oliusala[[#This Row],[postnumer]],Sveitarfelog[#All],4,FALSE)</f>
        <v>Bláskógabyggð,Grímsnes- og Grafningshreppur,Hrunamannahreppur,Skeiða- og Gnúpverjahreppur</v>
      </c>
      <c r="E5249" t="str">
        <f>VLOOKUP(Oliusala[[#This Row],[postnumer]],Sveitarfelog[#All],5,FALSE)</f>
        <v>Suðurland</v>
      </c>
      <c r="F5249" t="s">
        <v>24</v>
      </c>
      <c r="G5249" t="s">
        <v>24</v>
      </c>
      <c r="H5249" t="s">
        <v>60</v>
      </c>
      <c r="I5249" s="1">
        <v>82731</v>
      </c>
      <c r="J5249" s="2">
        <f>VLOOKUP(Oliusala[[#This Row],[tegund]],Tegundir!$B$2:$D$19,3,FALSE)*Oliusala[[#This Row],[magn]]/1000</f>
        <v>71.562314999999998</v>
      </c>
      <c r="K5249">
        <v>2013</v>
      </c>
      <c r="L5249" t="s">
        <v>1955</v>
      </c>
      <c r="M5249" s="144" t="s">
        <v>59</v>
      </c>
    </row>
    <row r="5250" spans="1:15" x14ac:dyDescent="0.2">
      <c r="A5250" t="s">
        <v>57</v>
      </c>
      <c r="B5250" s="144" t="s">
        <v>188</v>
      </c>
      <c r="C5250">
        <v>845</v>
      </c>
      <c r="D5250" t="str">
        <f>VLOOKUP(Oliusala[[#This Row],[postnumer]],Sveitarfelog[#All],4,FALSE)</f>
        <v>Bláskógabyggð,Grímsnes- og Grafningshreppur,Hrunamannahreppur,Skeiða- og Gnúpverjahreppur</v>
      </c>
      <c r="E5250" t="str">
        <f>VLOOKUP(Oliusala[[#This Row],[postnumer]],Sveitarfelog[#All],5,FALSE)</f>
        <v>Suðurland</v>
      </c>
      <c r="F5250" t="s">
        <v>29</v>
      </c>
      <c r="G5250" t="s">
        <v>24</v>
      </c>
      <c r="H5250" t="s">
        <v>60</v>
      </c>
      <c r="I5250" s="1">
        <v>3999</v>
      </c>
      <c r="J5250" s="2">
        <f>VLOOKUP(Oliusala[[#This Row],[tegund]],Tegundir!$B$2:$D$19,3,FALSE)*Oliusala[[#This Row],[magn]]/1000</f>
        <v>3.4591349999999998</v>
      </c>
      <c r="K5250">
        <v>2013</v>
      </c>
      <c r="L5250" t="s">
        <v>19</v>
      </c>
      <c r="M5250" s="144" t="s">
        <v>59</v>
      </c>
      <c r="O5250" s="144" t="s">
        <v>1998</v>
      </c>
    </row>
    <row r="5251" spans="1:15" x14ac:dyDescent="0.2">
      <c r="A5251" t="s">
        <v>57</v>
      </c>
      <c r="B5251" s="144" t="s">
        <v>188</v>
      </c>
      <c r="C5251">
        <v>845</v>
      </c>
      <c r="D5251" t="str">
        <f>VLOOKUP(Oliusala[[#This Row],[postnumer]],Sveitarfelog[#All],4,FALSE)</f>
        <v>Bláskógabyggð,Grímsnes- og Grafningshreppur,Hrunamannahreppur,Skeiða- og Gnúpverjahreppur</v>
      </c>
      <c r="E5251" t="str">
        <f>VLOOKUP(Oliusala[[#This Row],[postnumer]],Sveitarfelog[#All],5,FALSE)</f>
        <v>Suðurland</v>
      </c>
      <c r="F5251" t="s">
        <v>30</v>
      </c>
      <c r="G5251" t="s">
        <v>24</v>
      </c>
      <c r="H5251" t="s">
        <v>60</v>
      </c>
      <c r="I5251" s="1">
        <v>5272</v>
      </c>
      <c r="J5251" s="2">
        <f>VLOOKUP(Oliusala[[#This Row],[tegund]],Tegundir!$B$2:$D$19,3,FALSE)*Oliusala[[#This Row],[magn]]/1000</f>
        <v>4.5602799999999997</v>
      </c>
      <c r="K5251">
        <v>2013</v>
      </c>
      <c r="L5251" t="s">
        <v>19</v>
      </c>
      <c r="M5251" s="144" t="s">
        <v>59</v>
      </c>
      <c r="O5251" s="144" t="s">
        <v>1998</v>
      </c>
    </row>
    <row r="5252" spans="1:15" x14ac:dyDescent="0.2">
      <c r="A5252" t="s">
        <v>70</v>
      </c>
      <c r="B5252" s="144" t="s">
        <v>188</v>
      </c>
      <c r="C5252">
        <v>845</v>
      </c>
      <c r="D5252" t="str">
        <f>VLOOKUP(Oliusala[[#This Row],[postnumer]],Sveitarfelog[#All],4,FALSE)</f>
        <v>Bláskógabyggð,Grímsnes- og Grafningshreppur,Hrunamannahreppur,Skeiða- og Gnúpverjahreppur</v>
      </c>
      <c r="E5252" t="str">
        <f>VLOOKUP(Oliusala[[#This Row],[postnumer]],Sveitarfelog[#All],5,FALSE)</f>
        <v>Suðurland</v>
      </c>
      <c r="F5252" t="s">
        <v>24</v>
      </c>
      <c r="G5252" t="s">
        <v>24</v>
      </c>
      <c r="H5252" t="s">
        <v>60</v>
      </c>
      <c r="I5252" s="1">
        <v>57666</v>
      </c>
      <c r="J5252" s="2">
        <f>VLOOKUP(Oliusala[[#This Row],[tegund]],Tegundir!$B$2:$D$19,3,FALSE)*Oliusala[[#This Row],[magn]]/1000</f>
        <v>49.881089999999993</v>
      </c>
      <c r="K5252">
        <v>2013</v>
      </c>
      <c r="L5252" t="s">
        <v>1955</v>
      </c>
      <c r="M5252" s="144" t="s">
        <v>59</v>
      </c>
    </row>
    <row r="5253" spans="1:15" x14ac:dyDescent="0.2">
      <c r="A5253" t="s">
        <v>63</v>
      </c>
      <c r="B5253" s="144" t="s">
        <v>188</v>
      </c>
      <c r="C5253">
        <v>845</v>
      </c>
      <c r="D5253" t="str">
        <f>VLOOKUP(Oliusala[[#This Row],[postnumer]],Sveitarfelog[#All],4,FALSE)</f>
        <v>Bláskógabyggð,Grímsnes- og Grafningshreppur,Hrunamannahreppur,Skeiða- og Gnúpverjahreppur</v>
      </c>
      <c r="E5253" t="str">
        <f>VLOOKUP(Oliusala[[#This Row],[postnumer]],Sveitarfelog[#All],5,FALSE)</f>
        <v>Suðurland</v>
      </c>
      <c r="F5253" t="s">
        <v>24</v>
      </c>
      <c r="G5253" t="s">
        <v>24</v>
      </c>
      <c r="H5253" t="s">
        <v>58</v>
      </c>
      <c r="I5253" s="1">
        <v>255194</v>
      </c>
      <c r="J5253" s="2">
        <f>VLOOKUP(Oliusala[[#This Row],[tegund]],Tegundir!$B$2:$D$19,3,FALSE)*Oliusala[[#This Row],[magn]]/1000</f>
        <v>220.74280999999999</v>
      </c>
      <c r="K5253">
        <v>2013</v>
      </c>
      <c r="L5253" t="s">
        <v>18</v>
      </c>
      <c r="M5253" s="144" t="s">
        <v>59</v>
      </c>
    </row>
    <row r="5254" spans="1:15" x14ac:dyDescent="0.2">
      <c r="A5254" t="s">
        <v>57</v>
      </c>
      <c r="B5254" s="144" t="s">
        <v>184</v>
      </c>
      <c r="C5254">
        <v>820</v>
      </c>
      <c r="D5254" t="str">
        <f>VLOOKUP(Oliusala[[#This Row],[postnumer]],Sveitarfelog[#All],4,FALSE)</f>
        <v>Flóahreppur,Sveitarfélagið Árborg</v>
      </c>
      <c r="E5254" t="str">
        <f>VLOOKUP(Oliusala[[#This Row],[postnumer]],Sveitarfelog[#All],5,FALSE)</f>
        <v>Suðurland</v>
      </c>
      <c r="F5254" t="s">
        <v>25</v>
      </c>
      <c r="G5254" t="s">
        <v>24</v>
      </c>
      <c r="H5254" t="s">
        <v>60</v>
      </c>
      <c r="I5254" s="1">
        <v>6457</v>
      </c>
      <c r="J5254" s="2">
        <f>VLOOKUP(Oliusala[[#This Row],[tegund]],Tegundir!$B$2:$D$19,3,FALSE)*Oliusala[[#This Row],[magn]]/1000</f>
        <v>5.585305</v>
      </c>
      <c r="K5254">
        <v>2013</v>
      </c>
      <c r="L5254" t="s">
        <v>1955</v>
      </c>
      <c r="M5254" s="144" t="s">
        <v>59</v>
      </c>
    </row>
    <row r="5255" spans="1:15" x14ac:dyDescent="0.2">
      <c r="A5255" t="s">
        <v>70</v>
      </c>
      <c r="B5255" s="144" t="s">
        <v>184</v>
      </c>
      <c r="C5255">
        <v>820</v>
      </c>
      <c r="D5255" t="str">
        <f>VLOOKUP(Oliusala[[#This Row],[postnumer]],Sveitarfelog[#All],4,FALSE)</f>
        <v>Flóahreppur,Sveitarfélagið Árborg</v>
      </c>
      <c r="E5255" t="str">
        <f>VLOOKUP(Oliusala[[#This Row],[postnumer]],Sveitarfelog[#All],5,FALSE)</f>
        <v>Suðurland</v>
      </c>
      <c r="F5255" t="s">
        <v>25</v>
      </c>
      <c r="G5255" t="s">
        <v>24</v>
      </c>
      <c r="H5255" t="s">
        <v>60</v>
      </c>
      <c r="I5255" s="1">
        <v>2225</v>
      </c>
      <c r="J5255" s="2">
        <f>VLOOKUP(Oliusala[[#This Row],[tegund]],Tegundir!$B$2:$D$19,3,FALSE)*Oliusala[[#This Row],[magn]]/1000</f>
        <v>1.924625</v>
      </c>
      <c r="K5255">
        <v>2013</v>
      </c>
      <c r="L5255" t="s">
        <v>1955</v>
      </c>
      <c r="M5255" s="144" t="s">
        <v>59</v>
      </c>
    </row>
    <row r="5256" spans="1:15" x14ac:dyDescent="0.2">
      <c r="A5256" t="s">
        <v>57</v>
      </c>
      <c r="B5256" s="144" t="s">
        <v>185</v>
      </c>
      <c r="C5256">
        <v>825</v>
      </c>
      <c r="D5256" t="str">
        <f>VLOOKUP(Oliusala[[#This Row],[postnumer]],Sveitarfelog[#All],4,FALSE)</f>
        <v>Flóahreppur,Sveitarfélagið Árborg</v>
      </c>
      <c r="E5256" t="str">
        <f>VLOOKUP(Oliusala[[#This Row],[postnumer]],Sveitarfelog[#All],5,FALSE)</f>
        <v>Suðurland</v>
      </c>
      <c r="F5256" t="s">
        <v>25</v>
      </c>
      <c r="G5256" t="s">
        <v>24</v>
      </c>
      <c r="H5256" t="s">
        <v>60</v>
      </c>
      <c r="I5256" s="1">
        <v>2015</v>
      </c>
      <c r="J5256" s="2">
        <f>VLOOKUP(Oliusala[[#This Row],[tegund]],Tegundir!$B$2:$D$19,3,FALSE)*Oliusala[[#This Row],[magn]]/1000</f>
        <v>1.7429749999999999</v>
      </c>
      <c r="K5256">
        <v>2013</v>
      </c>
      <c r="L5256" t="s">
        <v>1955</v>
      </c>
      <c r="M5256" s="144" t="s">
        <v>59</v>
      </c>
    </row>
    <row r="5257" spans="1:15" x14ac:dyDescent="0.2">
      <c r="A5257" t="s">
        <v>163</v>
      </c>
      <c r="B5257" s="144" t="s">
        <v>163</v>
      </c>
      <c r="C5257">
        <v>850</v>
      </c>
      <c r="D5257" t="str">
        <f>VLOOKUP(Oliusala[[#This Row],[postnumer]],Sveitarfelog[#All],4,FALSE)</f>
        <v>Ásahreppur,Rangárþing ytra</v>
      </c>
      <c r="E5257" t="str">
        <f>VLOOKUP(Oliusala[[#This Row],[postnumer]],Sveitarfelog[#All],5,FALSE)</f>
        <v>Suðurland</v>
      </c>
      <c r="F5257" t="s">
        <v>24</v>
      </c>
      <c r="G5257" t="s">
        <v>24</v>
      </c>
      <c r="H5257" t="s">
        <v>58</v>
      </c>
      <c r="I5257" s="1">
        <v>2869</v>
      </c>
      <c r="J5257" s="2">
        <f>VLOOKUP(Oliusala[[#This Row],[tegund]],Tegundir!$B$2:$D$19,3,FALSE)*Oliusala[[#This Row],[magn]]/1000</f>
        <v>2.4816850000000001</v>
      </c>
      <c r="K5257">
        <v>2013</v>
      </c>
      <c r="L5257" t="s">
        <v>18</v>
      </c>
      <c r="M5257" s="144" t="s">
        <v>59</v>
      </c>
    </row>
    <row r="5258" spans="1:15" x14ac:dyDescent="0.2">
      <c r="A5258" t="s">
        <v>163</v>
      </c>
      <c r="B5258" s="144" t="s">
        <v>163</v>
      </c>
      <c r="C5258">
        <v>850</v>
      </c>
      <c r="D5258" t="str">
        <f>VLOOKUP(Oliusala[[#This Row],[postnumer]],Sveitarfelog[#All],4,FALSE)</f>
        <v>Ásahreppur,Rangárþing ytra</v>
      </c>
      <c r="E5258" t="str">
        <f>VLOOKUP(Oliusala[[#This Row],[postnumer]],Sveitarfelog[#All],5,FALSE)</f>
        <v>Suðurland</v>
      </c>
      <c r="F5258" t="s">
        <v>30</v>
      </c>
      <c r="G5258" t="s">
        <v>24</v>
      </c>
      <c r="H5258" t="s">
        <v>58</v>
      </c>
      <c r="I5258" s="1">
        <v>61518</v>
      </c>
      <c r="J5258" s="2">
        <f>VLOOKUP(Oliusala[[#This Row],[tegund]],Tegundir!$B$2:$D$19,3,FALSE)*Oliusala[[#This Row],[magn]]/1000</f>
        <v>53.213070000000002</v>
      </c>
      <c r="K5258">
        <v>2013</v>
      </c>
      <c r="L5258" t="s">
        <v>19</v>
      </c>
      <c r="M5258" s="144" t="s">
        <v>59</v>
      </c>
      <c r="O5258" s="144" t="s">
        <v>1998</v>
      </c>
    </row>
    <row r="5259" spans="1:15" x14ac:dyDescent="0.2">
      <c r="A5259" t="s">
        <v>70</v>
      </c>
      <c r="B5259" s="144" t="s">
        <v>185</v>
      </c>
      <c r="C5259">
        <v>825</v>
      </c>
      <c r="D5259" t="str">
        <f>VLOOKUP(Oliusala[[#This Row],[postnumer]],Sveitarfelog[#All],4,FALSE)</f>
        <v>Flóahreppur,Sveitarfélagið Árborg</v>
      </c>
      <c r="E5259" t="str">
        <f>VLOOKUP(Oliusala[[#This Row],[postnumer]],Sveitarfelog[#All],5,FALSE)</f>
        <v>Suðurland</v>
      </c>
      <c r="F5259" t="s">
        <v>25</v>
      </c>
      <c r="G5259" t="s">
        <v>24</v>
      </c>
      <c r="H5259" t="s">
        <v>60</v>
      </c>
      <c r="I5259" s="1">
        <v>1214</v>
      </c>
      <c r="J5259" s="2">
        <f>VLOOKUP(Oliusala[[#This Row],[tegund]],Tegundir!$B$2:$D$19,3,FALSE)*Oliusala[[#This Row],[magn]]/1000</f>
        <v>1.0501099999999999</v>
      </c>
      <c r="K5259">
        <v>2013</v>
      </c>
      <c r="L5259" t="s">
        <v>1955</v>
      </c>
      <c r="M5259" s="144" t="s">
        <v>59</v>
      </c>
    </row>
    <row r="5260" spans="1:15" x14ac:dyDescent="0.2">
      <c r="A5260" t="s">
        <v>57</v>
      </c>
      <c r="B5260" s="144" t="s">
        <v>163</v>
      </c>
      <c r="C5260">
        <v>850</v>
      </c>
      <c r="D5260" t="str">
        <f>VLOOKUP(Oliusala[[#This Row],[postnumer]],Sveitarfelog[#All],4,FALSE)</f>
        <v>Ásahreppur,Rangárþing ytra</v>
      </c>
      <c r="E5260" t="str">
        <f>VLOOKUP(Oliusala[[#This Row],[postnumer]],Sveitarfelog[#All],5,FALSE)</f>
        <v>Suðurland</v>
      </c>
      <c r="F5260" t="s">
        <v>24</v>
      </c>
      <c r="G5260" t="s">
        <v>24</v>
      </c>
      <c r="H5260" t="s">
        <v>60</v>
      </c>
      <c r="I5260" s="1">
        <v>67267</v>
      </c>
      <c r="J5260" s="2">
        <f>VLOOKUP(Oliusala[[#This Row],[tegund]],Tegundir!$B$2:$D$19,3,FALSE)*Oliusala[[#This Row],[magn]]/1000</f>
        <v>58.185955</v>
      </c>
      <c r="K5260">
        <v>2013</v>
      </c>
      <c r="L5260" t="s">
        <v>18</v>
      </c>
      <c r="M5260" s="144" t="s">
        <v>59</v>
      </c>
    </row>
    <row r="5261" spans="1:15" x14ac:dyDescent="0.2">
      <c r="A5261" t="s">
        <v>57</v>
      </c>
      <c r="B5261" s="144" t="s">
        <v>163</v>
      </c>
      <c r="C5261">
        <v>850</v>
      </c>
      <c r="D5261" t="str">
        <f>VLOOKUP(Oliusala[[#This Row],[postnumer]],Sveitarfelog[#All],4,FALSE)</f>
        <v>Ásahreppur,Rangárþing ytra</v>
      </c>
      <c r="E5261" t="str">
        <f>VLOOKUP(Oliusala[[#This Row],[postnumer]],Sveitarfelog[#All],5,FALSE)</f>
        <v>Suðurland</v>
      </c>
      <c r="F5261" t="s">
        <v>30</v>
      </c>
      <c r="G5261" t="s">
        <v>24</v>
      </c>
      <c r="H5261" t="s">
        <v>60</v>
      </c>
      <c r="I5261" s="1">
        <v>1008</v>
      </c>
      <c r="J5261" s="2">
        <f>VLOOKUP(Oliusala[[#This Row],[tegund]],Tegundir!$B$2:$D$19,3,FALSE)*Oliusala[[#This Row],[magn]]/1000</f>
        <v>0.87191999999999992</v>
      </c>
      <c r="K5261">
        <v>2013</v>
      </c>
      <c r="L5261" t="s">
        <v>19</v>
      </c>
      <c r="M5261" s="144" t="s">
        <v>59</v>
      </c>
      <c r="O5261" s="144" t="s">
        <v>1998</v>
      </c>
    </row>
    <row r="5262" spans="1:15" x14ac:dyDescent="0.2">
      <c r="A5262" t="s">
        <v>63</v>
      </c>
      <c r="B5262" s="144" t="s">
        <v>163</v>
      </c>
      <c r="C5262">
        <v>850</v>
      </c>
      <c r="D5262" t="str">
        <f>VLOOKUP(Oliusala[[#This Row],[postnumer]],Sveitarfelog[#All],4,FALSE)</f>
        <v>Ásahreppur,Rangárþing ytra</v>
      </c>
      <c r="E5262" t="str">
        <f>VLOOKUP(Oliusala[[#This Row],[postnumer]],Sveitarfelog[#All],5,FALSE)</f>
        <v>Suðurland</v>
      </c>
      <c r="F5262" t="s">
        <v>24</v>
      </c>
      <c r="G5262" t="s">
        <v>24</v>
      </c>
      <c r="H5262" t="s">
        <v>58</v>
      </c>
      <c r="I5262" s="1">
        <v>821845</v>
      </c>
      <c r="J5262" s="2">
        <f>VLOOKUP(Oliusala[[#This Row],[tegund]],Tegundir!$B$2:$D$19,3,FALSE)*Oliusala[[#This Row],[magn]]/1000</f>
        <v>710.89592500000003</v>
      </c>
      <c r="K5262">
        <v>2013</v>
      </c>
      <c r="L5262" t="s">
        <v>18</v>
      </c>
      <c r="M5262" s="144" t="s">
        <v>59</v>
      </c>
    </row>
    <row r="5263" spans="1:15" x14ac:dyDescent="0.2">
      <c r="A5263" t="s">
        <v>57</v>
      </c>
      <c r="B5263" s="144" t="s">
        <v>186</v>
      </c>
      <c r="C5263">
        <v>840</v>
      </c>
      <c r="D5263" t="str">
        <f>VLOOKUP(Oliusala[[#This Row],[postnumer]],Sveitarfelog[#All],4,FALSE)</f>
        <v>Bláskógabyggð,Grímsnes- og Grafningshreppur,Hrunamannahreppur,Skeiða- og Gnúpverjahreppur</v>
      </c>
      <c r="E5263" t="str">
        <f>VLOOKUP(Oliusala[[#This Row],[postnumer]],Sveitarfelog[#All],5,FALSE)</f>
        <v>Suðurland</v>
      </c>
      <c r="F5263" t="s">
        <v>25</v>
      </c>
      <c r="G5263" t="s">
        <v>24</v>
      </c>
      <c r="H5263" t="s">
        <v>58</v>
      </c>
      <c r="I5263" s="1">
        <v>1583</v>
      </c>
      <c r="J5263" s="2">
        <f>VLOOKUP(Oliusala[[#This Row],[tegund]],Tegundir!$B$2:$D$19,3,FALSE)*Oliusala[[#This Row],[magn]]/1000</f>
        <v>1.3692950000000002</v>
      </c>
      <c r="K5263">
        <v>2013</v>
      </c>
      <c r="L5263" t="s">
        <v>1955</v>
      </c>
      <c r="M5263" s="144" t="s">
        <v>59</v>
      </c>
    </row>
    <row r="5264" spans="1:15" x14ac:dyDescent="0.2">
      <c r="A5264" t="s">
        <v>57</v>
      </c>
      <c r="B5264" s="144" t="s">
        <v>186</v>
      </c>
      <c r="C5264">
        <v>840</v>
      </c>
      <c r="D5264" t="str">
        <f>VLOOKUP(Oliusala[[#This Row],[postnumer]],Sveitarfelog[#All],4,FALSE)</f>
        <v>Bláskógabyggð,Grímsnes- og Grafningshreppur,Hrunamannahreppur,Skeiða- og Gnúpverjahreppur</v>
      </c>
      <c r="E5264" t="str">
        <f>VLOOKUP(Oliusala[[#This Row],[postnumer]],Sveitarfelog[#All],5,FALSE)</f>
        <v>Suðurland</v>
      </c>
      <c r="F5264" t="s">
        <v>25</v>
      </c>
      <c r="G5264" t="s">
        <v>24</v>
      </c>
      <c r="H5264" t="s">
        <v>60</v>
      </c>
      <c r="I5264" s="1">
        <v>29214</v>
      </c>
      <c r="J5264" s="2">
        <f>VLOOKUP(Oliusala[[#This Row],[tegund]],Tegundir!$B$2:$D$19,3,FALSE)*Oliusala[[#This Row],[magn]]/1000</f>
        <v>25.270109999999999</v>
      </c>
      <c r="K5264">
        <v>2013</v>
      </c>
      <c r="L5264" t="s">
        <v>1955</v>
      </c>
      <c r="M5264" s="144" t="s">
        <v>59</v>
      </c>
    </row>
    <row r="5265" spans="1:15" x14ac:dyDescent="0.2">
      <c r="A5265" t="s">
        <v>70</v>
      </c>
      <c r="B5265" s="144" t="s">
        <v>186</v>
      </c>
      <c r="C5265">
        <v>840</v>
      </c>
      <c r="D5265" t="str">
        <f>VLOOKUP(Oliusala[[#This Row],[postnumer]],Sveitarfelog[#All],4,FALSE)</f>
        <v>Bláskógabyggð,Grímsnes- og Grafningshreppur,Hrunamannahreppur,Skeiða- og Gnúpverjahreppur</v>
      </c>
      <c r="E5265" t="str">
        <f>VLOOKUP(Oliusala[[#This Row],[postnumer]],Sveitarfelog[#All],5,FALSE)</f>
        <v>Suðurland</v>
      </c>
      <c r="F5265" t="s">
        <v>25</v>
      </c>
      <c r="G5265" t="s">
        <v>24</v>
      </c>
      <c r="H5265" t="s">
        <v>60</v>
      </c>
      <c r="I5265" s="1">
        <v>17997</v>
      </c>
      <c r="J5265" s="2">
        <f>VLOOKUP(Oliusala[[#This Row],[tegund]],Tegundir!$B$2:$D$19,3,FALSE)*Oliusala[[#This Row],[magn]]/1000</f>
        <v>15.567405000000001</v>
      </c>
      <c r="K5265">
        <v>2013</v>
      </c>
      <c r="L5265" t="s">
        <v>1955</v>
      </c>
      <c r="M5265" s="144" t="s">
        <v>59</v>
      </c>
    </row>
    <row r="5266" spans="1:15" x14ac:dyDescent="0.2">
      <c r="A5266" t="s">
        <v>163</v>
      </c>
      <c r="B5266" s="144" t="s">
        <v>191</v>
      </c>
      <c r="C5266">
        <v>851</v>
      </c>
      <c r="D5266" t="str">
        <f>VLOOKUP(Oliusala[[#This Row],[postnumer]],Sveitarfelog[#All],4,FALSE)</f>
        <v>Ásahreppur,Rangárþing ytra</v>
      </c>
      <c r="E5266" t="str">
        <f>VLOOKUP(Oliusala[[#This Row],[postnumer]],Sveitarfelog[#All],5,FALSE)</f>
        <v>Suðurland</v>
      </c>
      <c r="F5266" t="s">
        <v>24</v>
      </c>
      <c r="G5266" t="s">
        <v>24</v>
      </c>
      <c r="H5266" t="s">
        <v>60</v>
      </c>
      <c r="I5266" s="1">
        <v>988</v>
      </c>
      <c r="J5266" s="2">
        <f>VLOOKUP(Oliusala[[#This Row],[tegund]],Tegundir!$B$2:$D$19,3,FALSE)*Oliusala[[#This Row],[magn]]/1000</f>
        <v>0.85462000000000005</v>
      </c>
      <c r="K5266">
        <v>2013</v>
      </c>
      <c r="L5266" t="s">
        <v>18</v>
      </c>
      <c r="M5266" s="144" t="s">
        <v>59</v>
      </c>
    </row>
    <row r="5267" spans="1:15" x14ac:dyDescent="0.2">
      <c r="A5267" t="s">
        <v>57</v>
      </c>
      <c r="B5267" s="144" t="s">
        <v>191</v>
      </c>
      <c r="C5267">
        <v>851</v>
      </c>
      <c r="D5267" t="str">
        <f>VLOOKUP(Oliusala[[#This Row],[postnumer]],Sveitarfelog[#All],4,FALSE)</f>
        <v>Ásahreppur,Rangárþing ytra</v>
      </c>
      <c r="E5267" t="str">
        <f>VLOOKUP(Oliusala[[#This Row],[postnumer]],Sveitarfelog[#All],5,FALSE)</f>
        <v>Suðurland</v>
      </c>
      <c r="F5267" t="s">
        <v>24</v>
      </c>
      <c r="G5267" t="s">
        <v>24</v>
      </c>
      <c r="H5267" t="s">
        <v>58</v>
      </c>
      <c r="I5267" s="1">
        <v>2198</v>
      </c>
      <c r="J5267" s="2">
        <f>VLOOKUP(Oliusala[[#This Row],[tegund]],Tegundir!$B$2:$D$19,3,FALSE)*Oliusala[[#This Row],[magn]]/1000</f>
        <v>1.90127</v>
      </c>
      <c r="K5267">
        <v>2013</v>
      </c>
      <c r="L5267" t="s">
        <v>18</v>
      </c>
      <c r="M5267" s="144" t="s">
        <v>59</v>
      </c>
    </row>
    <row r="5268" spans="1:15" x14ac:dyDescent="0.2">
      <c r="A5268" t="s">
        <v>63</v>
      </c>
      <c r="B5268" s="144" t="s">
        <v>190</v>
      </c>
      <c r="C5268">
        <v>851</v>
      </c>
      <c r="D5268" t="str">
        <f>VLOOKUP(Oliusala[[#This Row],[postnumer]],Sveitarfelog[#All],4,FALSE)</f>
        <v>Ásahreppur,Rangárþing ytra</v>
      </c>
      <c r="E5268" t="str">
        <f>VLOOKUP(Oliusala[[#This Row],[postnumer]],Sveitarfelog[#All],5,FALSE)</f>
        <v>Suðurland</v>
      </c>
      <c r="F5268" t="s">
        <v>24</v>
      </c>
      <c r="G5268" t="s">
        <v>24</v>
      </c>
      <c r="H5268" t="s">
        <v>58</v>
      </c>
      <c r="I5268" s="1">
        <v>108126</v>
      </c>
      <c r="J5268" s="2">
        <f>VLOOKUP(Oliusala[[#This Row],[tegund]],Tegundir!$B$2:$D$19,3,FALSE)*Oliusala[[#This Row],[magn]]/1000</f>
        <v>93.528990000000007</v>
      </c>
      <c r="K5268">
        <v>2013</v>
      </c>
      <c r="L5268" t="s">
        <v>18</v>
      </c>
      <c r="M5268" s="144" t="s">
        <v>59</v>
      </c>
    </row>
    <row r="5269" spans="1:15" x14ac:dyDescent="0.2">
      <c r="A5269" t="s">
        <v>63</v>
      </c>
      <c r="B5269" s="144" t="s">
        <v>191</v>
      </c>
      <c r="C5269">
        <v>851</v>
      </c>
      <c r="D5269" t="str">
        <f>VLOOKUP(Oliusala[[#This Row],[postnumer]],Sveitarfelog[#All],4,FALSE)</f>
        <v>Ásahreppur,Rangárþing ytra</v>
      </c>
      <c r="E5269" t="str">
        <f>VLOOKUP(Oliusala[[#This Row],[postnumer]],Sveitarfelog[#All],5,FALSE)</f>
        <v>Suðurland</v>
      </c>
      <c r="F5269" t="s">
        <v>24</v>
      </c>
      <c r="G5269" t="s">
        <v>24</v>
      </c>
      <c r="H5269" t="s">
        <v>58</v>
      </c>
      <c r="I5269" s="1">
        <v>397119</v>
      </c>
      <c r="J5269" s="2">
        <f>VLOOKUP(Oliusala[[#This Row],[tegund]],Tegundir!$B$2:$D$19,3,FALSE)*Oliusala[[#This Row],[magn]]/1000</f>
        <v>343.50793499999997</v>
      </c>
      <c r="K5269">
        <v>2013</v>
      </c>
      <c r="L5269" t="s">
        <v>18</v>
      </c>
      <c r="M5269" s="144" t="s">
        <v>59</v>
      </c>
    </row>
    <row r="5270" spans="1:15" x14ac:dyDescent="0.2">
      <c r="A5270" t="s">
        <v>57</v>
      </c>
      <c r="B5270" s="144" t="s">
        <v>188</v>
      </c>
      <c r="C5270">
        <v>845</v>
      </c>
      <c r="D5270" t="str">
        <f>VLOOKUP(Oliusala[[#This Row],[postnumer]],Sveitarfelog[#All],4,FALSE)</f>
        <v>Bláskógabyggð,Grímsnes- og Grafningshreppur,Hrunamannahreppur,Skeiða- og Gnúpverjahreppur</v>
      </c>
      <c r="E5270" t="str">
        <f>VLOOKUP(Oliusala[[#This Row],[postnumer]],Sveitarfelog[#All],5,FALSE)</f>
        <v>Suðurland</v>
      </c>
      <c r="F5270" t="s">
        <v>25</v>
      </c>
      <c r="G5270" t="s">
        <v>24</v>
      </c>
      <c r="H5270" t="s">
        <v>58</v>
      </c>
      <c r="I5270" s="1">
        <v>2221</v>
      </c>
      <c r="J5270" s="2">
        <f>VLOOKUP(Oliusala[[#This Row],[tegund]],Tegundir!$B$2:$D$19,3,FALSE)*Oliusala[[#This Row],[magn]]/1000</f>
        <v>1.921165</v>
      </c>
      <c r="K5270">
        <v>2013</v>
      </c>
      <c r="L5270" t="s">
        <v>1955</v>
      </c>
      <c r="M5270" s="144" t="s">
        <v>59</v>
      </c>
    </row>
    <row r="5271" spans="1:15" x14ac:dyDescent="0.2">
      <c r="A5271" t="s">
        <v>57</v>
      </c>
      <c r="B5271" s="144" t="s">
        <v>188</v>
      </c>
      <c r="C5271">
        <v>845</v>
      </c>
      <c r="D5271" t="str">
        <f>VLOOKUP(Oliusala[[#This Row],[postnumer]],Sveitarfelog[#All],4,FALSE)</f>
        <v>Bláskógabyggð,Grímsnes- og Grafningshreppur,Hrunamannahreppur,Skeiða- og Gnúpverjahreppur</v>
      </c>
      <c r="E5271" t="str">
        <f>VLOOKUP(Oliusala[[#This Row],[postnumer]],Sveitarfelog[#All],5,FALSE)</f>
        <v>Suðurland</v>
      </c>
      <c r="F5271" t="s">
        <v>25</v>
      </c>
      <c r="G5271" t="s">
        <v>24</v>
      </c>
      <c r="H5271" t="s">
        <v>60</v>
      </c>
      <c r="I5271" s="1">
        <v>334126</v>
      </c>
      <c r="J5271" s="2">
        <f>VLOOKUP(Oliusala[[#This Row],[tegund]],Tegundir!$B$2:$D$19,3,FALSE)*Oliusala[[#This Row],[magn]]/1000</f>
        <v>289.01898999999997</v>
      </c>
      <c r="K5271">
        <v>2013</v>
      </c>
      <c r="L5271" t="s">
        <v>1955</v>
      </c>
      <c r="M5271" s="144" t="s">
        <v>59</v>
      </c>
    </row>
    <row r="5272" spans="1:15" x14ac:dyDescent="0.2">
      <c r="A5272" t="s">
        <v>70</v>
      </c>
      <c r="B5272" s="144" t="s">
        <v>188</v>
      </c>
      <c r="C5272">
        <v>845</v>
      </c>
      <c r="D5272" t="str">
        <f>VLOOKUP(Oliusala[[#This Row],[postnumer]],Sveitarfelog[#All],4,FALSE)</f>
        <v>Bláskógabyggð,Grímsnes- og Grafningshreppur,Hrunamannahreppur,Skeiða- og Gnúpverjahreppur</v>
      </c>
      <c r="E5272" t="str">
        <f>VLOOKUP(Oliusala[[#This Row],[postnumer]],Sveitarfelog[#All],5,FALSE)</f>
        <v>Suðurland</v>
      </c>
      <c r="F5272" t="s">
        <v>25</v>
      </c>
      <c r="G5272" t="s">
        <v>24</v>
      </c>
      <c r="H5272" t="s">
        <v>60</v>
      </c>
      <c r="I5272" s="1">
        <v>163083</v>
      </c>
      <c r="J5272" s="2">
        <f>VLOOKUP(Oliusala[[#This Row],[tegund]],Tegundir!$B$2:$D$19,3,FALSE)*Oliusala[[#This Row],[magn]]/1000</f>
        <v>141.06679500000001</v>
      </c>
      <c r="K5272">
        <v>2013</v>
      </c>
      <c r="L5272" t="s">
        <v>1955</v>
      </c>
      <c r="M5272" s="144" t="s">
        <v>59</v>
      </c>
    </row>
    <row r="5273" spans="1:15" x14ac:dyDescent="0.2">
      <c r="A5273" t="s">
        <v>163</v>
      </c>
      <c r="B5273" s="144" t="s">
        <v>163</v>
      </c>
      <c r="C5273">
        <v>850</v>
      </c>
      <c r="D5273" t="str">
        <f>VLOOKUP(Oliusala[[#This Row],[postnumer]],Sveitarfelog[#All],4,FALSE)</f>
        <v>Ásahreppur,Rangárþing ytra</v>
      </c>
      <c r="E5273" t="str">
        <f>VLOOKUP(Oliusala[[#This Row],[postnumer]],Sveitarfelog[#All],5,FALSE)</f>
        <v>Suðurland</v>
      </c>
      <c r="F5273" t="s">
        <v>25</v>
      </c>
      <c r="G5273" t="s">
        <v>24</v>
      </c>
      <c r="H5273" t="s">
        <v>58</v>
      </c>
      <c r="I5273" s="1">
        <v>156999</v>
      </c>
      <c r="J5273" s="2">
        <f>VLOOKUP(Oliusala[[#This Row],[tegund]],Tegundir!$B$2:$D$19,3,FALSE)*Oliusala[[#This Row],[magn]]/1000</f>
        <v>135.804135</v>
      </c>
      <c r="K5273">
        <v>2013</v>
      </c>
      <c r="L5273" t="s">
        <v>1955</v>
      </c>
      <c r="M5273" s="144" t="s">
        <v>59</v>
      </c>
    </row>
    <row r="5274" spans="1:15" x14ac:dyDescent="0.2">
      <c r="A5274" t="s">
        <v>57</v>
      </c>
      <c r="B5274" s="144" t="s">
        <v>163</v>
      </c>
      <c r="C5274">
        <v>850</v>
      </c>
      <c r="D5274" t="str">
        <f>VLOOKUP(Oliusala[[#This Row],[postnumer]],Sveitarfelog[#All],4,FALSE)</f>
        <v>Ásahreppur,Rangárþing ytra</v>
      </c>
      <c r="E5274" t="str">
        <f>VLOOKUP(Oliusala[[#This Row],[postnumer]],Sveitarfelog[#All],5,FALSE)</f>
        <v>Suðurland</v>
      </c>
      <c r="F5274" t="s">
        <v>25</v>
      </c>
      <c r="G5274" t="s">
        <v>24</v>
      </c>
      <c r="H5274" t="s">
        <v>60</v>
      </c>
      <c r="I5274" s="1">
        <v>227148</v>
      </c>
      <c r="J5274" s="2">
        <f>VLOOKUP(Oliusala[[#This Row],[tegund]],Tegundir!$B$2:$D$19,3,FALSE)*Oliusala[[#This Row],[magn]]/1000</f>
        <v>196.48301999999998</v>
      </c>
      <c r="K5274">
        <v>2013</v>
      </c>
      <c r="L5274" t="s">
        <v>1955</v>
      </c>
      <c r="M5274" s="144" t="s">
        <v>59</v>
      </c>
    </row>
    <row r="5275" spans="1:15" x14ac:dyDescent="0.2">
      <c r="A5275" t="s">
        <v>163</v>
      </c>
      <c r="B5275" s="144" t="s">
        <v>192</v>
      </c>
      <c r="C5275">
        <v>860</v>
      </c>
      <c r="D5275" t="str">
        <f>VLOOKUP(Oliusala[[#This Row],[postnumer]],Sveitarfelog[#All],4,FALSE)</f>
        <v>Rangárþing eystra</v>
      </c>
      <c r="E5275" t="str">
        <f>VLOOKUP(Oliusala[[#This Row],[postnumer]],Sveitarfelog[#All],5,FALSE)</f>
        <v>Suðurland</v>
      </c>
      <c r="F5275" t="s">
        <v>30</v>
      </c>
      <c r="G5275" t="s">
        <v>24</v>
      </c>
      <c r="H5275" t="s">
        <v>60</v>
      </c>
      <c r="I5275" s="1">
        <v>18815</v>
      </c>
      <c r="J5275" s="2">
        <f>VLOOKUP(Oliusala[[#This Row],[tegund]],Tegundir!$B$2:$D$19,3,FALSE)*Oliusala[[#This Row],[magn]]/1000</f>
        <v>16.274975000000001</v>
      </c>
      <c r="K5275">
        <v>2013</v>
      </c>
      <c r="L5275" t="s">
        <v>19</v>
      </c>
      <c r="M5275" s="144" t="s">
        <v>59</v>
      </c>
      <c r="O5275" s="144" t="s">
        <v>1998</v>
      </c>
    </row>
    <row r="5276" spans="1:15" x14ac:dyDescent="0.2">
      <c r="A5276" t="s">
        <v>57</v>
      </c>
      <c r="B5276" s="144" t="s">
        <v>192</v>
      </c>
      <c r="C5276">
        <v>860</v>
      </c>
      <c r="D5276" t="str">
        <f>VLOOKUP(Oliusala[[#This Row],[postnumer]],Sveitarfelog[#All],4,FALSE)</f>
        <v>Rangárþing eystra</v>
      </c>
      <c r="E5276" t="str">
        <f>VLOOKUP(Oliusala[[#This Row],[postnumer]],Sveitarfelog[#All],5,FALSE)</f>
        <v>Suðurland</v>
      </c>
      <c r="F5276" t="s">
        <v>29</v>
      </c>
      <c r="G5276" t="s">
        <v>24</v>
      </c>
      <c r="H5276" t="s">
        <v>60</v>
      </c>
      <c r="I5276" s="1">
        <v>48066</v>
      </c>
      <c r="J5276" s="2">
        <f>VLOOKUP(Oliusala[[#This Row],[tegund]],Tegundir!$B$2:$D$19,3,FALSE)*Oliusala[[#This Row],[magn]]/1000</f>
        <v>41.577089999999998</v>
      </c>
      <c r="K5276">
        <v>2013</v>
      </c>
      <c r="L5276" t="s">
        <v>19</v>
      </c>
      <c r="M5276" s="144" t="s">
        <v>59</v>
      </c>
      <c r="O5276" s="144" t="s">
        <v>1998</v>
      </c>
    </row>
    <row r="5277" spans="1:15" x14ac:dyDescent="0.2">
      <c r="A5277" t="s">
        <v>57</v>
      </c>
      <c r="B5277" s="144" t="s">
        <v>192</v>
      </c>
      <c r="C5277">
        <v>860</v>
      </c>
      <c r="D5277" t="str">
        <f>VLOOKUP(Oliusala[[#This Row],[postnumer]],Sveitarfelog[#All],4,FALSE)</f>
        <v>Rangárþing eystra</v>
      </c>
      <c r="E5277" t="str">
        <f>VLOOKUP(Oliusala[[#This Row],[postnumer]],Sveitarfelog[#All],5,FALSE)</f>
        <v>Suðurland</v>
      </c>
      <c r="F5277" t="s">
        <v>30</v>
      </c>
      <c r="G5277" t="s">
        <v>24</v>
      </c>
      <c r="H5277" t="s">
        <v>60</v>
      </c>
      <c r="I5277" s="1">
        <v>12512</v>
      </c>
      <c r="J5277" s="2">
        <f>VLOOKUP(Oliusala[[#This Row],[tegund]],Tegundir!$B$2:$D$19,3,FALSE)*Oliusala[[#This Row],[magn]]/1000</f>
        <v>10.82288</v>
      </c>
      <c r="K5277">
        <v>2013</v>
      </c>
      <c r="L5277" t="s">
        <v>19</v>
      </c>
      <c r="M5277" s="144" t="s">
        <v>59</v>
      </c>
      <c r="O5277" s="144" t="s">
        <v>1998</v>
      </c>
    </row>
    <row r="5278" spans="1:15" x14ac:dyDescent="0.2">
      <c r="A5278" t="s">
        <v>63</v>
      </c>
      <c r="B5278" s="144" t="s">
        <v>192</v>
      </c>
      <c r="C5278">
        <v>860</v>
      </c>
      <c r="D5278" t="str">
        <f>VLOOKUP(Oliusala[[#This Row],[postnumer]],Sveitarfelog[#All],4,FALSE)</f>
        <v>Rangárþing eystra</v>
      </c>
      <c r="E5278" t="str">
        <f>VLOOKUP(Oliusala[[#This Row],[postnumer]],Sveitarfelog[#All],5,FALSE)</f>
        <v>Suðurland</v>
      </c>
      <c r="F5278" t="s">
        <v>24</v>
      </c>
      <c r="G5278" t="s">
        <v>24</v>
      </c>
      <c r="H5278" t="s">
        <v>58</v>
      </c>
      <c r="I5278" s="1">
        <v>1541982</v>
      </c>
      <c r="J5278" s="2">
        <f>VLOOKUP(Oliusala[[#This Row],[tegund]],Tegundir!$B$2:$D$19,3,FALSE)*Oliusala[[#This Row],[magn]]/1000</f>
        <v>1333.8144299999999</v>
      </c>
      <c r="K5278">
        <v>2013</v>
      </c>
      <c r="L5278" t="s">
        <v>18</v>
      </c>
      <c r="M5278" s="144" t="s">
        <v>59</v>
      </c>
    </row>
    <row r="5279" spans="1:15" x14ac:dyDescent="0.2">
      <c r="A5279" t="s">
        <v>57</v>
      </c>
      <c r="B5279" s="144" t="s">
        <v>193</v>
      </c>
      <c r="C5279">
        <v>861</v>
      </c>
      <c r="D5279" t="str">
        <f>VLOOKUP(Oliusala[[#This Row],[postnumer]],Sveitarfelog[#All],4,FALSE)</f>
        <v>Rangárþing eystra</v>
      </c>
      <c r="E5279" t="str">
        <f>VLOOKUP(Oliusala[[#This Row],[postnumer]],Sveitarfelog[#All],5,FALSE)</f>
        <v>Suðurland</v>
      </c>
      <c r="F5279" t="s">
        <v>24</v>
      </c>
      <c r="G5279" t="s">
        <v>24</v>
      </c>
      <c r="H5279" t="s">
        <v>60</v>
      </c>
      <c r="I5279" s="1">
        <v>1385</v>
      </c>
      <c r="J5279" s="2">
        <f>VLOOKUP(Oliusala[[#This Row],[tegund]],Tegundir!$B$2:$D$19,3,FALSE)*Oliusala[[#This Row],[magn]]/1000</f>
        <v>1.1980250000000001</v>
      </c>
      <c r="K5279">
        <v>2013</v>
      </c>
      <c r="L5279" t="s">
        <v>1955</v>
      </c>
      <c r="M5279" s="144" t="s">
        <v>59</v>
      </c>
    </row>
    <row r="5280" spans="1:15" x14ac:dyDescent="0.2">
      <c r="A5280" t="s">
        <v>69</v>
      </c>
      <c r="B5280" s="144" t="s">
        <v>192</v>
      </c>
      <c r="C5280">
        <v>860</v>
      </c>
      <c r="D5280" t="str">
        <f>VLOOKUP(Oliusala[[#This Row],[postnumer]],Sveitarfelog[#All],4,FALSE)</f>
        <v>Rangárþing eystra</v>
      </c>
      <c r="E5280" t="str">
        <f>VLOOKUP(Oliusala[[#This Row],[postnumer]],Sveitarfelog[#All],5,FALSE)</f>
        <v>Suðurland</v>
      </c>
      <c r="F5280" t="s">
        <v>24</v>
      </c>
      <c r="G5280" t="s">
        <v>24</v>
      </c>
      <c r="H5280" t="s">
        <v>60</v>
      </c>
      <c r="I5280" s="1">
        <v>3786</v>
      </c>
      <c r="J5280" s="2">
        <f>VLOOKUP(Oliusala[[#This Row],[tegund]],Tegundir!$B$2:$D$19,3,FALSE)*Oliusala[[#This Row],[magn]]/1000</f>
        <v>3.2748900000000001</v>
      </c>
      <c r="K5280">
        <v>2013</v>
      </c>
      <c r="L5280" t="s">
        <v>1955</v>
      </c>
      <c r="M5280" s="144" t="s">
        <v>59</v>
      </c>
    </row>
    <row r="5281" spans="1:15" x14ac:dyDescent="0.2">
      <c r="A5281" t="s">
        <v>57</v>
      </c>
      <c r="B5281" s="144" t="s">
        <v>193</v>
      </c>
      <c r="C5281">
        <v>861</v>
      </c>
      <c r="D5281" t="str">
        <f>VLOOKUP(Oliusala[[#This Row],[postnumer]],Sveitarfelog[#All],4,FALSE)</f>
        <v>Rangárþing eystra</v>
      </c>
      <c r="E5281" t="str">
        <f>VLOOKUP(Oliusala[[#This Row],[postnumer]],Sveitarfelog[#All],5,FALSE)</f>
        <v>Suðurland</v>
      </c>
      <c r="F5281" t="s">
        <v>24</v>
      </c>
      <c r="G5281" t="s">
        <v>24</v>
      </c>
      <c r="H5281" t="s">
        <v>58</v>
      </c>
      <c r="I5281" s="1">
        <v>5466</v>
      </c>
      <c r="J5281" s="2">
        <f>VLOOKUP(Oliusala[[#This Row],[tegund]],Tegundir!$B$2:$D$19,3,FALSE)*Oliusala[[#This Row],[magn]]/1000</f>
        <v>4.7280899999999999</v>
      </c>
      <c r="K5281">
        <v>2013</v>
      </c>
      <c r="L5281" t="s">
        <v>1955</v>
      </c>
      <c r="M5281" s="144" t="s">
        <v>59</v>
      </c>
    </row>
    <row r="5282" spans="1:15" x14ac:dyDescent="0.2">
      <c r="A5282" t="s">
        <v>163</v>
      </c>
      <c r="B5282" s="144" t="s">
        <v>193</v>
      </c>
      <c r="C5282">
        <v>861</v>
      </c>
      <c r="D5282" t="str">
        <f>VLOOKUP(Oliusala[[#This Row],[postnumer]],Sveitarfelog[#All],4,FALSE)</f>
        <v>Rangárþing eystra</v>
      </c>
      <c r="E5282" t="str">
        <f>VLOOKUP(Oliusala[[#This Row],[postnumer]],Sveitarfelog[#All],5,FALSE)</f>
        <v>Suðurland</v>
      </c>
      <c r="F5282" t="s">
        <v>24</v>
      </c>
      <c r="G5282" t="s">
        <v>24</v>
      </c>
      <c r="H5282" t="s">
        <v>60</v>
      </c>
      <c r="I5282" s="1">
        <v>19623</v>
      </c>
      <c r="J5282" s="2">
        <f>VLOOKUP(Oliusala[[#This Row],[tegund]],Tegundir!$B$2:$D$19,3,FALSE)*Oliusala[[#This Row],[magn]]/1000</f>
        <v>16.973894999999999</v>
      </c>
      <c r="K5282">
        <v>2013</v>
      </c>
      <c r="L5282" t="s">
        <v>1955</v>
      </c>
      <c r="M5282" s="144" t="s">
        <v>59</v>
      </c>
    </row>
    <row r="5283" spans="1:15" x14ac:dyDescent="0.2">
      <c r="A5283" t="s">
        <v>57</v>
      </c>
      <c r="B5283" s="144" t="s">
        <v>192</v>
      </c>
      <c r="C5283">
        <v>860</v>
      </c>
      <c r="D5283" t="str">
        <f>VLOOKUP(Oliusala[[#This Row],[postnumer]],Sveitarfelog[#All],4,FALSE)</f>
        <v>Rangárþing eystra</v>
      </c>
      <c r="E5283" t="str">
        <f>VLOOKUP(Oliusala[[#This Row],[postnumer]],Sveitarfelog[#All],5,FALSE)</f>
        <v>Suðurland</v>
      </c>
      <c r="F5283" t="s">
        <v>24</v>
      </c>
      <c r="G5283" t="s">
        <v>24</v>
      </c>
      <c r="H5283" t="s">
        <v>58</v>
      </c>
      <c r="I5283" s="1">
        <v>84046</v>
      </c>
      <c r="J5283" s="2">
        <f>VLOOKUP(Oliusala[[#This Row],[tegund]],Tegundir!$B$2:$D$19,3,FALSE)*Oliusala[[#This Row],[magn]]/1000</f>
        <v>72.699789999999993</v>
      </c>
      <c r="K5283">
        <v>2013</v>
      </c>
      <c r="L5283" t="s">
        <v>1955</v>
      </c>
      <c r="M5283" s="144" t="s">
        <v>59</v>
      </c>
    </row>
    <row r="5284" spans="1:15" x14ac:dyDescent="0.2">
      <c r="A5284" t="s">
        <v>57</v>
      </c>
      <c r="B5284" s="144" t="s">
        <v>192</v>
      </c>
      <c r="C5284">
        <v>860</v>
      </c>
      <c r="D5284" t="str">
        <f>VLOOKUP(Oliusala[[#This Row],[postnumer]],Sveitarfelog[#All],4,FALSE)</f>
        <v>Rangárþing eystra</v>
      </c>
      <c r="E5284" t="str">
        <f>VLOOKUP(Oliusala[[#This Row],[postnumer]],Sveitarfelog[#All],5,FALSE)</f>
        <v>Suðurland</v>
      </c>
      <c r="F5284" t="s">
        <v>24</v>
      </c>
      <c r="G5284" t="s">
        <v>24</v>
      </c>
      <c r="H5284" t="s">
        <v>60</v>
      </c>
      <c r="I5284" s="1">
        <v>258696</v>
      </c>
      <c r="J5284" s="2">
        <f>VLOOKUP(Oliusala[[#This Row],[tegund]],Tegundir!$B$2:$D$19,3,FALSE)*Oliusala[[#This Row],[magn]]/1000</f>
        <v>223.77204</v>
      </c>
      <c r="K5284">
        <v>2013</v>
      </c>
      <c r="L5284" t="s">
        <v>1955</v>
      </c>
      <c r="M5284" s="144" t="s">
        <v>59</v>
      </c>
    </row>
    <row r="5285" spans="1:15" x14ac:dyDescent="0.2">
      <c r="A5285" t="s">
        <v>163</v>
      </c>
      <c r="B5285" s="144" t="s">
        <v>191</v>
      </c>
      <c r="C5285">
        <v>851</v>
      </c>
      <c r="D5285" t="str">
        <f>VLOOKUP(Oliusala[[#This Row],[postnumer]],Sveitarfelog[#All],4,FALSE)</f>
        <v>Ásahreppur,Rangárþing ytra</v>
      </c>
      <c r="E5285" t="str">
        <f>VLOOKUP(Oliusala[[#This Row],[postnumer]],Sveitarfelog[#All],5,FALSE)</f>
        <v>Suðurland</v>
      </c>
      <c r="F5285" t="s">
        <v>25</v>
      </c>
      <c r="G5285" t="s">
        <v>24</v>
      </c>
      <c r="H5285" t="s">
        <v>60</v>
      </c>
      <c r="I5285" s="1">
        <v>188983</v>
      </c>
      <c r="J5285" s="2">
        <f>VLOOKUP(Oliusala[[#This Row],[tegund]],Tegundir!$B$2:$D$19,3,FALSE)*Oliusala[[#This Row],[magn]]/1000</f>
        <v>163.47029500000002</v>
      </c>
      <c r="K5285">
        <v>2013</v>
      </c>
      <c r="L5285" t="s">
        <v>1955</v>
      </c>
      <c r="M5285" s="144" t="s">
        <v>59</v>
      </c>
    </row>
    <row r="5286" spans="1:15" x14ac:dyDescent="0.2">
      <c r="A5286" t="s">
        <v>57</v>
      </c>
      <c r="B5286" s="144" t="s">
        <v>191</v>
      </c>
      <c r="C5286">
        <v>851</v>
      </c>
      <c r="D5286" t="str">
        <f>VLOOKUP(Oliusala[[#This Row],[postnumer]],Sveitarfelog[#All],4,FALSE)</f>
        <v>Ásahreppur,Rangárþing ytra</v>
      </c>
      <c r="E5286" t="str">
        <f>VLOOKUP(Oliusala[[#This Row],[postnumer]],Sveitarfelog[#All],5,FALSE)</f>
        <v>Suðurland</v>
      </c>
      <c r="F5286" t="s">
        <v>25</v>
      </c>
      <c r="G5286" t="s">
        <v>24</v>
      </c>
      <c r="H5286" t="s">
        <v>60</v>
      </c>
      <c r="I5286" s="1">
        <v>153455</v>
      </c>
      <c r="J5286" s="2">
        <f>VLOOKUP(Oliusala[[#This Row],[tegund]],Tegundir!$B$2:$D$19,3,FALSE)*Oliusala[[#This Row],[magn]]/1000</f>
        <v>132.73857500000003</v>
      </c>
      <c r="K5286">
        <v>2013</v>
      </c>
      <c r="L5286" t="s">
        <v>1955</v>
      </c>
      <c r="M5286" s="144" t="s">
        <v>59</v>
      </c>
    </row>
    <row r="5287" spans="1:15" x14ac:dyDescent="0.2">
      <c r="A5287" t="s">
        <v>57</v>
      </c>
      <c r="B5287" s="144" t="s">
        <v>193</v>
      </c>
      <c r="C5287">
        <v>861</v>
      </c>
      <c r="D5287" t="str">
        <f>VLOOKUP(Oliusala[[#This Row],[postnumer]],Sveitarfelog[#All],4,FALSE)</f>
        <v>Rangárþing eystra</v>
      </c>
      <c r="E5287" t="str">
        <f>VLOOKUP(Oliusala[[#This Row],[postnumer]],Sveitarfelog[#All],5,FALSE)</f>
        <v>Suðurland</v>
      </c>
      <c r="F5287" t="s">
        <v>30</v>
      </c>
      <c r="G5287" t="s">
        <v>24</v>
      </c>
      <c r="H5287" t="s">
        <v>60</v>
      </c>
      <c r="I5287" s="1">
        <v>23245</v>
      </c>
      <c r="J5287" s="2">
        <f>VLOOKUP(Oliusala[[#This Row],[tegund]],Tegundir!$B$2:$D$19,3,FALSE)*Oliusala[[#This Row],[magn]]/1000</f>
        <v>20.106925</v>
      </c>
      <c r="K5287">
        <v>2013</v>
      </c>
      <c r="L5287" t="s">
        <v>19</v>
      </c>
      <c r="M5287" s="144" t="s">
        <v>59</v>
      </c>
      <c r="O5287" s="144" t="s">
        <v>1998</v>
      </c>
    </row>
    <row r="5288" spans="1:15" x14ac:dyDescent="0.2">
      <c r="A5288" t="s">
        <v>63</v>
      </c>
      <c r="B5288" s="144" t="s">
        <v>193</v>
      </c>
      <c r="C5288">
        <v>861</v>
      </c>
      <c r="D5288" t="str">
        <f>VLOOKUP(Oliusala[[#This Row],[postnumer]],Sveitarfelog[#All],4,FALSE)</f>
        <v>Rangárþing eystra</v>
      </c>
      <c r="E5288" t="str">
        <f>VLOOKUP(Oliusala[[#This Row],[postnumer]],Sveitarfelog[#All],5,FALSE)</f>
        <v>Suðurland</v>
      </c>
      <c r="F5288" t="s">
        <v>24</v>
      </c>
      <c r="G5288" t="s">
        <v>24</v>
      </c>
      <c r="H5288" t="s">
        <v>58</v>
      </c>
      <c r="I5288" s="1">
        <v>62329</v>
      </c>
      <c r="J5288" s="2">
        <f>VLOOKUP(Oliusala[[#This Row],[tegund]],Tegundir!$B$2:$D$19,3,FALSE)*Oliusala[[#This Row],[magn]]/1000</f>
        <v>53.914585000000002</v>
      </c>
      <c r="K5288">
        <v>2013</v>
      </c>
      <c r="L5288" t="s">
        <v>18</v>
      </c>
      <c r="M5288" s="144" t="s">
        <v>59</v>
      </c>
    </row>
    <row r="5289" spans="1:15" x14ac:dyDescent="0.2">
      <c r="A5289" t="s">
        <v>163</v>
      </c>
      <c r="B5289" s="144" t="s">
        <v>192</v>
      </c>
      <c r="C5289">
        <v>860</v>
      </c>
      <c r="D5289" t="str">
        <f>VLOOKUP(Oliusala[[#This Row],[postnumer]],Sveitarfelog[#All],4,FALSE)</f>
        <v>Rangárþing eystra</v>
      </c>
      <c r="E5289" t="str">
        <f>VLOOKUP(Oliusala[[#This Row],[postnumer]],Sveitarfelog[#All],5,FALSE)</f>
        <v>Suðurland</v>
      </c>
      <c r="F5289" t="s">
        <v>25</v>
      </c>
      <c r="G5289" t="s">
        <v>24</v>
      </c>
      <c r="H5289" t="s">
        <v>60</v>
      </c>
      <c r="I5289" s="1">
        <v>98273</v>
      </c>
      <c r="J5289" s="2">
        <f>VLOOKUP(Oliusala[[#This Row],[tegund]],Tegundir!$B$2:$D$19,3,FALSE)*Oliusala[[#This Row],[magn]]/1000</f>
        <v>85.006145000000004</v>
      </c>
      <c r="K5289">
        <v>2013</v>
      </c>
      <c r="L5289" t="s">
        <v>1955</v>
      </c>
      <c r="M5289" s="144" t="s">
        <v>59</v>
      </c>
    </row>
    <row r="5290" spans="1:15" x14ac:dyDescent="0.2">
      <c r="A5290" t="s">
        <v>57</v>
      </c>
      <c r="B5290" s="144" t="s">
        <v>192</v>
      </c>
      <c r="C5290">
        <v>860</v>
      </c>
      <c r="D5290" t="str">
        <f>VLOOKUP(Oliusala[[#This Row],[postnumer]],Sveitarfelog[#All],4,FALSE)</f>
        <v>Rangárþing eystra</v>
      </c>
      <c r="E5290" t="str">
        <f>VLOOKUP(Oliusala[[#This Row],[postnumer]],Sveitarfelog[#All],5,FALSE)</f>
        <v>Suðurland</v>
      </c>
      <c r="F5290" t="s">
        <v>25</v>
      </c>
      <c r="G5290" t="s">
        <v>24</v>
      </c>
      <c r="H5290" t="s">
        <v>58</v>
      </c>
      <c r="I5290" s="1">
        <v>4141</v>
      </c>
      <c r="J5290" s="2">
        <f>VLOOKUP(Oliusala[[#This Row],[tegund]],Tegundir!$B$2:$D$19,3,FALSE)*Oliusala[[#This Row],[magn]]/1000</f>
        <v>3.5819650000000003</v>
      </c>
      <c r="K5290">
        <v>2013</v>
      </c>
      <c r="L5290" t="s">
        <v>1955</v>
      </c>
      <c r="M5290" s="144" t="s">
        <v>59</v>
      </c>
    </row>
    <row r="5291" spans="1:15" x14ac:dyDescent="0.2">
      <c r="A5291" t="s">
        <v>57</v>
      </c>
      <c r="B5291" s="144" t="s">
        <v>192</v>
      </c>
      <c r="C5291">
        <v>860</v>
      </c>
      <c r="D5291" t="str">
        <f>VLOOKUP(Oliusala[[#This Row],[postnumer]],Sveitarfelog[#All],4,FALSE)</f>
        <v>Rangárþing eystra</v>
      </c>
      <c r="E5291" t="str">
        <f>VLOOKUP(Oliusala[[#This Row],[postnumer]],Sveitarfelog[#All],5,FALSE)</f>
        <v>Suðurland</v>
      </c>
      <c r="F5291" t="s">
        <v>25</v>
      </c>
      <c r="G5291" t="s">
        <v>24</v>
      </c>
      <c r="H5291" t="s">
        <v>60</v>
      </c>
      <c r="I5291" s="1">
        <v>625400</v>
      </c>
      <c r="J5291" s="2">
        <f>VLOOKUP(Oliusala[[#This Row],[tegund]],Tegundir!$B$2:$D$19,3,FALSE)*Oliusala[[#This Row],[magn]]/1000</f>
        <v>540.971</v>
      </c>
      <c r="K5291">
        <v>2013</v>
      </c>
      <c r="L5291" t="s">
        <v>1955</v>
      </c>
      <c r="M5291" s="144" t="s">
        <v>59</v>
      </c>
    </row>
    <row r="5292" spans="1:15" x14ac:dyDescent="0.2">
      <c r="A5292" t="s">
        <v>163</v>
      </c>
      <c r="B5292" s="144" t="s">
        <v>193</v>
      </c>
      <c r="C5292">
        <v>861</v>
      </c>
      <c r="D5292" t="str">
        <f>VLOOKUP(Oliusala[[#This Row],[postnumer]],Sveitarfelog[#All],4,FALSE)</f>
        <v>Rangárþing eystra</v>
      </c>
      <c r="E5292" t="str">
        <f>VLOOKUP(Oliusala[[#This Row],[postnumer]],Sveitarfelog[#All],5,FALSE)</f>
        <v>Suðurland</v>
      </c>
      <c r="F5292" t="s">
        <v>25</v>
      </c>
      <c r="G5292" t="s">
        <v>24</v>
      </c>
      <c r="H5292" t="s">
        <v>60</v>
      </c>
      <c r="I5292" s="1">
        <v>37606</v>
      </c>
      <c r="J5292" s="2">
        <f>VLOOKUP(Oliusala[[#This Row],[tegund]],Tegundir!$B$2:$D$19,3,FALSE)*Oliusala[[#This Row],[magn]]/1000</f>
        <v>32.52919</v>
      </c>
      <c r="K5292">
        <v>2013</v>
      </c>
      <c r="L5292" t="s">
        <v>1955</v>
      </c>
      <c r="M5292" s="144" t="s">
        <v>59</v>
      </c>
    </row>
    <row r="5293" spans="1:15" x14ac:dyDescent="0.2">
      <c r="A5293" t="s">
        <v>57</v>
      </c>
      <c r="B5293" s="144" t="s">
        <v>193</v>
      </c>
      <c r="C5293">
        <v>861</v>
      </c>
      <c r="D5293" t="str">
        <f>VLOOKUP(Oliusala[[#This Row],[postnumer]],Sveitarfelog[#All],4,FALSE)</f>
        <v>Rangárþing eystra</v>
      </c>
      <c r="E5293" t="str">
        <f>VLOOKUP(Oliusala[[#This Row],[postnumer]],Sveitarfelog[#All],5,FALSE)</f>
        <v>Suðurland</v>
      </c>
      <c r="F5293" t="s">
        <v>25</v>
      </c>
      <c r="G5293" t="s">
        <v>24</v>
      </c>
      <c r="H5293" t="s">
        <v>60</v>
      </c>
      <c r="I5293" s="1">
        <v>133548</v>
      </c>
      <c r="J5293" s="2">
        <f>VLOOKUP(Oliusala[[#This Row],[tegund]],Tegundir!$B$2:$D$19,3,FALSE)*Oliusala[[#This Row],[magn]]/1000</f>
        <v>115.51902</v>
      </c>
      <c r="K5293">
        <v>2013</v>
      </c>
      <c r="L5293" t="s">
        <v>1955</v>
      </c>
      <c r="M5293" s="144" t="s">
        <v>59</v>
      </c>
    </row>
    <row r="5294" spans="1:15" x14ac:dyDescent="0.2">
      <c r="A5294" t="s">
        <v>69</v>
      </c>
      <c r="B5294" s="144" t="s">
        <v>194</v>
      </c>
      <c r="C5294">
        <v>870</v>
      </c>
      <c r="D5294" t="str">
        <f>VLOOKUP(Oliusala[[#This Row],[postnumer]],Sveitarfelog[#All],4,FALSE)</f>
        <v>Mýrdalshreppur</v>
      </c>
      <c r="E5294" t="str">
        <f>VLOOKUP(Oliusala[[#This Row],[postnumer]],Sveitarfelog[#All],5,FALSE)</f>
        <v>Suðurland</v>
      </c>
      <c r="F5294" t="s">
        <v>24</v>
      </c>
      <c r="G5294" t="s">
        <v>24</v>
      </c>
      <c r="H5294" t="s">
        <v>60</v>
      </c>
      <c r="I5294" s="1">
        <v>2248</v>
      </c>
      <c r="J5294" s="2">
        <f>VLOOKUP(Oliusala[[#This Row],[tegund]],Tegundir!$B$2:$D$19,3,FALSE)*Oliusala[[#This Row],[magn]]/1000</f>
        <v>1.94452</v>
      </c>
      <c r="K5294">
        <v>2013</v>
      </c>
      <c r="L5294" t="s">
        <v>18</v>
      </c>
      <c r="M5294" s="144" t="s">
        <v>59</v>
      </c>
    </row>
    <row r="5295" spans="1:15" x14ac:dyDescent="0.2">
      <c r="A5295" t="s">
        <v>163</v>
      </c>
      <c r="B5295" s="144" t="s">
        <v>194</v>
      </c>
      <c r="C5295">
        <v>870</v>
      </c>
      <c r="D5295" t="str">
        <f>VLOOKUP(Oliusala[[#This Row],[postnumer]],Sveitarfelog[#All],4,FALSE)</f>
        <v>Mýrdalshreppur</v>
      </c>
      <c r="E5295" t="str">
        <f>VLOOKUP(Oliusala[[#This Row],[postnumer]],Sveitarfelog[#All],5,FALSE)</f>
        <v>Suðurland</v>
      </c>
      <c r="F5295" t="s">
        <v>24</v>
      </c>
      <c r="G5295" t="s">
        <v>24</v>
      </c>
      <c r="H5295" t="s">
        <v>60</v>
      </c>
      <c r="I5295" s="1">
        <v>1000</v>
      </c>
      <c r="J5295" s="2">
        <f>VLOOKUP(Oliusala[[#This Row],[tegund]],Tegundir!$B$2:$D$19,3,FALSE)*Oliusala[[#This Row],[magn]]/1000</f>
        <v>0.86499999999999999</v>
      </c>
      <c r="K5295">
        <v>2013</v>
      </c>
      <c r="L5295" t="s">
        <v>18</v>
      </c>
      <c r="M5295" s="144" t="s">
        <v>59</v>
      </c>
    </row>
    <row r="5296" spans="1:15" x14ac:dyDescent="0.2">
      <c r="A5296" t="s">
        <v>163</v>
      </c>
      <c r="B5296" s="144" t="s">
        <v>194</v>
      </c>
      <c r="C5296">
        <v>870</v>
      </c>
      <c r="D5296" t="str">
        <f>VLOOKUP(Oliusala[[#This Row],[postnumer]],Sveitarfelog[#All],4,FALSE)</f>
        <v>Mýrdalshreppur</v>
      </c>
      <c r="E5296" t="str">
        <f>VLOOKUP(Oliusala[[#This Row],[postnumer]],Sveitarfelog[#All],5,FALSE)</f>
        <v>Suðurland</v>
      </c>
      <c r="F5296" t="s">
        <v>30</v>
      </c>
      <c r="G5296" t="s">
        <v>24</v>
      </c>
      <c r="H5296" t="s">
        <v>60</v>
      </c>
      <c r="I5296" s="1">
        <v>7094</v>
      </c>
      <c r="J5296" s="2">
        <f>VLOOKUP(Oliusala[[#This Row],[tegund]],Tegundir!$B$2:$D$19,3,FALSE)*Oliusala[[#This Row],[magn]]/1000</f>
        <v>6.1363099999999999</v>
      </c>
      <c r="K5296">
        <v>2013</v>
      </c>
      <c r="L5296" t="s">
        <v>19</v>
      </c>
      <c r="M5296" s="144" t="s">
        <v>59</v>
      </c>
      <c r="O5296" s="144" t="s">
        <v>1998</v>
      </c>
    </row>
    <row r="5297" spans="1:15" x14ac:dyDescent="0.2">
      <c r="A5297" t="s">
        <v>57</v>
      </c>
      <c r="B5297" s="144" t="s">
        <v>194</v>
      </c>
      <c r="C5297">
        <v>870</v>
      </c>
      <c r="D5297" t="str">
        <f>VLOOKUP(Oliusala[[#This Row],[postnumer]],Sveitarfelog[#All],4,FALSE)</f>
        <v>Mýrdalshreppur</v>
      </c>
      <c r="E5297" t="str">
        <f>VLOOKUP(Oliusala[[#This Row],[postnumer]],Sveitarfelog[#All],5,FALSE)</f>
        <v>Suðurland</v>
      </c>
      <c r="F5297" t="s">
        <v>24</v>
      </c>
      <c r="G5297" t="s">
        <v>24</v>
      </c>
      <c r="H5297" t="s">
        <v>58</v>
      </c>
      <c r="I5297" s="1">
        <v>59379</v>
      </c>
      <c r="J5297" s="2">
        <f>VLOOKUP(Oliusala[[#This Row],[tegund]],Tegundir!$B$2:$D$19,3,FALSE)*Oliusala[[#This Row],[magn]]/1000</f>
        <v>51.362834999999997</v>
      </c>
      <c r="K5297">
        <v>2013</v>
      </c>
      <c r="L5297" t="s">
        <v>18</v>
      </c>
      <c r="M5297" s="144" t="s">
        <v>59</v>
      </c>
    </row>
    <row r="5298" spans="1:15" x14ac:dyDescent="0.2">
      <c r="A5298" t="s">
        <v>57</v>
      </c>
      <c r="B5298" s="144" t="s">
        <v>194</v>
      </c>
      <c r="C5298">
        <v>870</v>
      </c>
      <c r="D5298" t="str">
        <f>VLOOKUP(Oliusala[[#This Row],[postnumer]],Sveitarfelog[#All],4,FALSE)</f>
        <v>Mýrdalshreppur</v>
      </c>
      <c r="E5298" t="str">
        <f>VLOOKUP(Oliusala[[#This Row],[postnumer]],Sveitarfelog[#All],5,FALSE)</f>
        <v>Suðurland</v>
      </c>
      <c r="F5298" t="s">
        <v>24</v>
      </c>
      <c r="G5298" t="s">
        <v>24</v>
      </c>
      <c r="H5298" t="s">
        <v>60</v>
      </c>
      <c r="I5298" s="1">
        <v>116207</v>
      </c>
      <c r="J5298" s="2">
        <f>VLOOKUP(Oliusala[[#This Row],[tegund]],Tegundir!$B$2:$D$19,3,FALSE)*Oliusala[[#This Row],[magn]]/1000</f>
        <v>100.51905499999999</v>
      </c>
      <c r="K5298">
        <v>2013</v>
      </c>
      <c r="L5298" t="s">
        <v>18</v>
      </c>
      <c r="M5298" s="144" t="s">
        <v>59</v>
      </c>
    </row>
    <row r="5299" spans="1:15" x14ac:dyDescent="0.2">
      <c r="A5299" t="s">
        <v>57</v>
      </c>
      <c r="B5299" s="144" t="s">
        <v>194</v>
      </c>
      <c r="C5299">
        <v>870</v>
      </c>
      <c r="D5299" t="str">
        <f>VLOOKUP(Oliusala[[#This Row],[postnumer]],Sveitarfelog[#All],4,FALSE)</f>
        <v>Mýrdalshreppur</v>
      </c>
      <c r="E5299" t="str">
        <f>VLOOKUP(Oliusala[[#This Row],[postnumer]],Sveitarfelog[#All],5,FALSE)</f>
        <v>Suðurland</v>
      </c>
      <c r="F5299" t="s">
        <v>30</v>
      </c>
      <c r="G5299" t="s">
        <v>24</v>
      </c>
      <c r="H5299" t="s">
        <v>60</v>
      </c>
      <c r="I5299" s="1">
        <v>1500</v>
      </c>
      <c r="J5299" s="2">
        <f>VLOOKUP(Oliusala[[#This Row],[tegund]],Tegundir!$B$2:$D$19,3,FALSE)*Oliusala[[#This Row],[magn]]/1000</f>
        <v>1.2975000000000001</v>
      </c>
      <c r="K5299">
        <v>2013</v>
      </c>
      <c r="L5299" t="s">
        <v>19</v>
      </c>
      <c r="M5299" s="144" t="s">
        <v>59</v>
      </c>
      <c r="O5299" s="144" t="s">
        <v>1998</v>
      </c>
    </row>
    <row r="5300" spans="1:15" x14ac:dyDescent="0.2">
      <c r="A5300" t="s">
        <v>63</v>
      </c>
      <c r="B5300" s="144" t="s">
        <v>194</v>
      </c>
      <c r="C5300">
        <v>870</v>
      </c>
      <c r="D5300" t="str">
        <f>VLOOKUP(Oliusala[[#This Row],[postnumer]],Sveitarfelog[#All],4,FALSE)</f>
        <v>Mýrdalshreppur</v>
      </c>
      <c r="E5300" t="str">
        <f>VLOOKUP(Oliusala[[#This Row],[postnumer]],Sveitarfelog[#All],5,FALSE)</f>
        <v>Suðurland</v>
      </c>
      <c r="F5300" t="s">
        <v>24</v>
      </c>
      <c r="G5300" t="s">
        <v>24</v>
      </c>
      <c r="H5300" t="s">
        <v>58</v>
      </c>
      <c r="I5300" s="1">
        <v>836621</v>
      </c>
      <c r="J5300" s="2">
        <f>VLOOKUP(Oliusala[[#This Row],[tegund]],Tegundir!$B$2:$D$19,3,FALSE)*Oliusala[[#This Row],[magn]]/1000</f>
        <v>723.67716500000006</v>
      </c>
      <c r="K5300">
        <v>2013</v>
      </c>
      <c r="L5300" t="s">
        <v>18</v>
      </c>
      <c r="M5300" s="144" t="s">
        <v>59</v>
      </c>
    </row>
    <row r="5301" spans="1:15" x14ac:dyDescent="0.2">
      <c r="A5301" t="s">
        <v>69</v>
      </c>
      <c r="B5301" s="144" t="s">
        <v>194</v>
      </c>
      <c r="C5301">
        <v>870</v>
      </c>
      <c r="D5301" t="str">
        <f>VLOOKUP(Oliusala[[#This Row],[postnumer]],Sveitarfelog[#All],4,FALSE)</f>
        <v>Mýrdalshreppur</v>
      </c>
      <c r="E5301" t="str">
        <f>VLOOKUP(Oliusala[[#This Row],[postnumer]],Sveitarfelog[#All],5,FALSE)</f>
        <v>Suðurland</v>
      </c>
      <c r="F5301" t="s">
        <v>25</v>
      </c>
      <c r="G5301" t="s">
        <v>24</v>
      </c>
      <c r="H5301" t="s">
        <v>60</v>
      </c>
      <c r="I5301" s="1">
        <v>1680</v>
      </c>
      <c r="J5301" s="2">
        <f>VLOOKUP(Oliusala[[#This Row],[tegund]],Tegundir!$B$2:$D$19,3,FALSE)*Oliusala[[#This Row],[magn]]/1000</f>
        <v>1.4532</v>
      </c>
      <c r="K5301">
        <v>2013</v>
      </c>
      <c r="L5301" t="s">
        <v>1955</v>
      </c>
      <c r="M5301" s="144" t="s">
        <v>59</v>
      </c>
    </row>
    <row r="5302" spans="1:15" x14ac:dyDescent="0.2">
      <c r="A5302" t="s">
        <v>63</v>
      </c>
      <c r="B5302" s="144" t="s">
        <v>195</v>
      </c>
      <c r="C5302">
        <v>880</v>
      </c>
      <c r="D5302" t="str">
        <f>VLOOKUP(Oliusala[[#This Row],[postnumer]],Sveitarfelog[#All],4,FALSE)</f>
        <v>Skaftárhreppur</v>
      </c>
      <c r="E5302" t="str">
        <f>VLOOKUP(Oliusala[[#This Row],[postnumer]],Sveitarfelog[#All],5,FALSE)</f>
        <v>Suðurland</v>
      </c>
      <c r="F5302" t="s">
        <v>25</v>
      </c>
      <c r="G5302" t="s">
        <v>24</v>
      </c>
      <c r="H5302" t="s">
        <v>58</v>
      </c>
      <c r="I5302" s="1">
        <v>15362</v>
      </c>
      <c r="J5302" s="2">
        <f>VLOOKUP(Oliusala[[#This Row],[tegund]],Tegundir!$B$2:$D$19,3,FALSE)*Oliusala[[#This Row],[magn]]/1000</f>
        <v>13.288129999999999</v>
      </c>
      <c r="K5302">
        <v>2013</v>
      </c>
      <c r="L5302" t="s">
        <v>1955</v>
      </c>
      <c r="M5302" s="144" t="s">
        <v>59</v>
      </c>
    </row>
    <row r="5303" spans="1:15" x14ac:dyDescent="0.2">
      <c r="A5303" t="s">
        <v>163</v>
      </c>
      <c r="B5303" s="144" t="s">
        <v>194</v>
      </c>
      <c r="C5303">
        <v>870</v>
      </c>
      <c r="D5303" t="str">
        <f>VLOOKUP(Oliusala[[#This Row],[postnumer]],Sveitarfelog[#All],4,FALSE)</f>
        <v>Mýrdalshreppur</v>
      </c>
      <c r="E5303" t="str">
        <f>VLOOKUP(Oliusala[[#This Row],[postnumer]],Sveitarfelog[#All],5,FALSE)</f>
        <v>Suðurland</v>
      </c>
      <c r="F5303" t="s">
        <v>25</v>
      </c>
      <c r="G5303" t="s">
        <v>24</v>
      </c>
      <c r="H5303" t="s">
        <v>60</v>
      </c>
      <c r="I5303" s="1">
        <v>151496</v>
      </c>
      <c r="J5303" s="2">
        <f>VLOOKUP(Oliusala[[#This Row],[tegund]],Tegundir!$B$2:$D$19,3,FALSE)*Oliusala[[#This Row],[magn]]/1000</f>
        <v>131.04404</v>
      </c>
      <c r="K5303">
        <v>2013</v>
      </c>
      <c r="L5303" t="s">
        <v>1955</v>
      </c>
      <c r="M5303" s="144" t="s">
        <v>59</v>
      </c>
    </row>
    <row r="5304" spans="1:15" x14ac:dyDescent="0.2">
      <c r="A5304" t="s">
        <v>163</v>
      </c>
      <c r="B5304" s="144" t="s">
        <v>195</v>
      </c>
      <c r="C5304">
        <v>880</v>
      </c>
      <c r="D5304" t="str">
        <f>VLOOKUP(Oliusala[[#This Row],[postnumer]],Sveitarfelog[#All],4,FALSE)</f>
        <v>Skaftárhreppur</v>
      </c>
      <c r="E5304" t="str">
        <f>VLOOKUP(Oliusala[[#This Row],[postnumer]],Sveitarfelog[#All],5,FALSE)</f>
        <v>Suðurland</v>
      </c>
      <c r="F5304" t="s">
        <v>24</v>
      </c>
      <c r="G5304" t="s">
        <v>24</v>
      </c>
      <c r="H5304" t="s">
        <v>60</v>
      </c>
      <c r="I5304" s="1">
        <v>6921</v>
      </c>
      <c r="J5304" s="2">
        <f>VLOOKUP(Oliusala[[#This Row],[tegund]],Tegundir!$B$2:$D$19,3,FALSE)*Oliusala[[#This Row],[magn]]/1000</f>
        <v>5.9866650000000003</v>
      </c>
      <c r="K5304">
        <v>2013</v>
      </c>
      <c r="L5304" t="s">
        <v>18</v>
      </c>
      <c r="M5304" s="144" t="s">
        <v>59</v>
      </c>
    </row>
    <row r="5305" spans="1:15" x14ac:dyDescent="0.2">
      <c r="A5305" t="s">
        <v>57</v>
      </c>
      <c r="B5305" s="144" t="s">
        <v>195</v>
      </c>
      <c r="C5305">
        <v>880</v>
      </c>
      <c r="D5305" t="str">
        <f>VLOOKUP(Oliusala[[#This Row],[postnumer]],Sveitarfelog[#All],4,FALSE)</f>
        <v>Skaftárhreppur</v>
      </c>
      <c r="E5305" t="str">
        <f>VLOOKUP(Oliusala[[#This Row],[postnumer]],Sveitarfelog[#All],5,FALSE)</f>
        <v>Suðurland</v>
      </c>
      <c r="F5305" t="s">
        <v>24</v>
      </c>
      <c r="G5305" t="s">
        <v>24</v>
      </c>
      <c r="H5305" t="s">
        <v>58</v>
      </c>
      <c r="I5305" s="1">
        <v>80841</v>
      </c>
      <c r="J5305" s="2">
        <f>VLOOKUP(Oliusala[[#This Row],[tegund]],Tegundir!$B$2:$D$19,3,FALSE)*Oliusala[[#This Row],[magn]]/1000</f>
        <v>69.927464999999998</v>
      </c>
      <c r="K5305">
        <v>2013</v>
      </c>
      <c r="L5305" t="s">
        <v>18</v>
      </c>
      <c r="M5305" s="144" t="s">
        <v>59</v>
      </c>
    </row>
    <row r="5306" spans="1:15" x14ac:dyDescent="0.2">
      <c r="A5306" t="s">
        <v>57</v>
      </c>
      <c r="B5306" s="144" t="s">
        <v>195</v>
      </c>
      <c r="C5306">
        <v>880</v>
      </c>
      <c r="D5306" t="str">
        <f>VLOOKUP(Oliusala[[#This Row],[postnumer]],Sveitarfelog[#All],4,FALSE)</f>
        <v>Skaftárhreppur</v>
      </c>
      <c r="E5306" t="str">
        <f>VLOOKUP(Oliusala[[#This Row],[postnumer]],Sveitarfelog[#All],5,FALSE)</f>
        <v>Suðurland</v>
      </c>
      <c r="F5306" t="s">
        <v>24</v>
      </c>
      <c r="G5306" t="s">
        <v>24</v>
      </c>
      <c r="H5306" t="s">
        <v>60</v>
      </c>
      <c r="I5306" s="1">
        <v>17015</v>
      </c>
      <c r="J5306" s="2">
        <f>VLOOKUP(Oliusala[[#This Row],[tegund]],Tegundir!$B$2:$D$19,3,FALSE)*Oliusala[[#This Row],[magn]]/1000</f>
        <v>14.717975000000001</v>
      </c>
      <c r="K5306">
        <v>2013</v>
      </c>
      <c r="L5306" t="s">
        <v>18</v>
      </c>
      <c r="M5306" s="144" t="s">
        <v>59</v>
      </c>
    </row>
    <row r="5307" spans="1:15" x14ac:dyDescent="0.2">
      <c r="A5307" t="s">
        <v>63</v>
      </c>
      <c r="B5307" s="144" t="s">
        <v>195</v>
      </c>
      <c r="C5307">
        <v>880</v>
      </c>
      <c r="D5307" t="str">
        <f>VLOOKUP(Oliusala[[#This Row],[postnumer]],Sveitarfelog[#All],4,FALSE)</f>
        <v>Skaftárhreppur</v>
      </c>
      <c r="E5307" t="str">
        <f>VLOOKUP(Oliusala[[#This Row],[postnumer]],Sveitarfelog[#All],5,FALSE)</f>
        <v>Suðurland</v>
      </c>
      <c r="F5307" t="s">
        <v>24</v>
      </c>
      <c r="G5307" t="s">
        <v>24</v>
      </c>
      <c r="H5307" t="s">
        <v>58</v>
      </c>
      <c r="I5307" s="1">
        <v>289569.5</v>
      </c>
      <c r="J5307" s="2">
        <f>VLOOKUP(Oliusala[[#This Row],[tegund]],Tegundir!$B$2:$D$19,3,FALSE)*Oliusala[[#This Row],[magn]]/1000</f>
        <v>250.47761749999998</v>
      </c>
      <c r="K5307">
        <v>2013</v>
      </c>
      <c r="L5307" t="s">
        <v>1955</v>
      </c>
      <c r="M5307" s="144" t="s">
        <v>59</v>
      </c>
      <c r="N5307" s="144" t="s">
        <v>1939</v>
      </c>
    </row>
    <row r="5308" spans="1:15" x14ac:dyDescent="0.2">
      <c r="A5308" t="s">
        <v>57</v>
      </c>
      <c r="B5308" s="144" t="s">
        <v>194</v>
      </c>
      <c r="C5308">
        <v>870</v>
      </c>
      <c r="D5308" t="str">
        <f>VLOOKUP(Oliusala[[#This Row],[postnumer]],Sveitarfelog[#All],4,FALSE)</f>
        <v>Mýrdalshreppur</v>
      </c>
      <c r="E5308" t="str">
        <f>VLOOKUP(Oliusala[[#This Row],[postnumer]],Sveitarfelog[#All],5,FALSE)</f>
        <v>Suðurland</v>
      </c>
      <c r="F5308" t="s">
        <v>25</v>
      </c>
      <c r="G5308" t="s">
        <v>24</v>
      </c>
      <c r="H5308" t="s">
        <v>58</v>
      </c>
      <c r="I5308" s="1">
        <v>935</v>
      </c>
      <c r="J5308" s="2">
        <f>VLOOKUP(Oliusala[[#This Row],[tegund]],Tegundir!$B$2:$D$19,3,FALSE)*Oliusala[[#This Row],[magn]]/1000</f>
        <v>0.80877500000000002</v>
      </c>
      <c r="K5308">
        <v>2013</v>
      </c>
      <c r="L5308" t="s">
        <v>1955</v>
      </c>
      <c r="M5308" s="144" t="s">
        <v>59</v>
      </c>
    </row>
    <row r="5309" spans="1:15" x14ac:dyDescent="0.2">
      <c r="A5309" t="s">
        <v>57</v>
      </c>
      <c r="B5309" s="144" t="s">
        <v>194</v>
      </c>
      <c r="C5309">
        <v>870</v>
      </c>
      <c r="D5309" t="str">
        <f>VLOOKUP(Oliusala[[#This Row],[postnumer]],Sveitarfelog[#All],4,FALSE)</f>
        <v>Mýrdalshreppur</v>
      </c>
      <c r="E5309" t="str">
        <f>VLOOKUP(Oliusala[[#This Row],[postnumer]],Sveitarfelog[#All],5,FALSE)</f>
        <v>Suðurland</v>
      </c>
      <c r="F5309" t="s">
        <v>25</v>
      </c>
      <c r="G5309" t="s">
        <v>24</v>
      </c>
      <c r="H5309" t="s">
        <v>60</v>
      </c>
      <c r="I5309" s="1">
        <v>273334</v>
      </c>
      <c r="J5309" s="2">
        <f>VLOOKUP(Oliusala[[#This Row],[tegund]],Tegundir!$B$2:$D$19,3,FALSE)*Oliusala[[#This Row],[magn]]/1000</f>
        <v>236.43391</v>
      </c>
      <c r="K5309">
        <v>2013</v>
      </c>
      <c r="L5309" t="s">
        <v>1955</v>
      </c>
      <c r="M5309" s="144" t="s">
        <v>59</v>
      </c>
    </row>
    <row r="5310" spans="1:15" x14ac:dyDescent="0.2">
      <c r="A5310" t="s">
        <v>63</v>
      </c>
      <c r="B5310" s="144" t="s">
        <v>195</v>
      </c>
      <c r="C5310">
        <v>880</v>
      </c>
      <c r="D5310" t="str">
        <f>VLOOKUP(Oliusala[[#This Row],[postnumer]],Sveitarfelog[#All],4,FALSE)</f>
        <v>Skaftárhreppur</v>
      </c>
      <c r="E5310" t="str">
        <f>VLOOKUP(Oliusala[[#This Row],[postnumer]],Sveitarfelog[#All],5,FALSE)</f>
        <v>Suðurland</v>
      </c>
      <c r="F5310" t="s">
        <v>24</v>
      </c>
      <c r="G5310" t="s">
        <v>24</v>
      </c>
      <c r="H5310" t="s">
        <v>58</v>
      </c>
      <c r="I5310" s="1">
        <v>438332.5</v>
      </c>
      <c r="J5310" s="2">
        <f>VLOOKUP(Oliusala[[#This Row],[tegund]],Tegundir!$B$2:$D$19,3,FALSE)*Oliusala[[#This Row],[magn]]/1000</f>
        <v>379.15761249999997</v>
      </c>
      <c r="K5310">
        <v>2013</v>
      </c>
      <c r="L5310" t="s">
        <v>18</v>
      </c>
      <c r="M5310" s="144" t="s">
        <v>59</v>
      </c>
      <c r="N5310" s="144" t="s">
        <v>1939</v>
      </c>
    </row>
    <row r="5311" spans="1:15" x14ac:dyDescent="0.2">
      <c r="A5311" t="s">
        <v>57</v>
      </c>
      <c r="B5311" s="144" t="s">
        <v>195</v>
      </c>
      <c r="C5311">
        <v>880</v>
      </c>
      <c r="D5311" t="str">
        <f>VLOOKUP(Oliusala[[#This Row],[postnumer]],Sveitarfelog[#All],4,FALSE)</f>
        <v>Skaftárhreppur</v>
      </c>
      <c r="E5311" t="str">
        <f>VLOOKUP(Oliusala[[#This Row],[postnumer]],Sveitarfelog[#All],5,FALSE)</f>
        <v>Suðurland</v>
      </c>
      <c r="F5311" t="s">
        <v>30</v>
      </c>
      <c r="G5311" t="s">
        <v>24</v>
      </c>
      <c r="H5311" t="s">
        <v>60</v>
      </c>
      <c r="I5311" s="1">
        <v>18336</v>
      </c>
      <c r="J5311" s="2">
        <f>VLOOKUP(Oliusala[[#This Row],[tegund]],Tegundir!$B$2:$D$19,3,FALSE)*Oliusala[[#This Row],[magn]]/1000</f>
        <v>15.86064</v>
      </c>
      <c r="K5311">
        <v>2013</v>
      </c>
      <c r="L5311" t="s">
        <v>19</v>
      </c>
      <c r="M5311" s="144" t="s">
        <v>59</v>
      </c>
      <c r="O5311" s="144" t="s">
        <v>1998</v>
      </c>
    </row>
    <row r="5312" spans="1:15" x14ac:dyDescent="0.2">
      <c r="A5312" t="s">
        <v>163</v>
      </c>
      <c r="B5312" s="144" t="s">
        <v>195</v>
      </c>
      <c r="C5312">
        <v>880</v>
      </c>
      <c r="D5312" t="str">
        <f>VLOOKUP(Oliusala[[#This Row],[postnumer]],Sveitarfelog[#All],4,FALSE)</f>
        <v>Skaftárhreppur</v>
      </c>
      <c r="E5312" t="str">
        <f>VLOOKUP(Oliusala[[#This Row],[postnumer]],Sveitarfelog[#All],5,FALSE)</f>
        <v>Suðurland</v>
      </c>
      <c r="F5312" t="s">
        <v>25</v>
      </c>
      <c r="G5312" t="s">
        <v>24</v>
      </c>
      <c r="H5312" t="s">
        <v>60</v>
      </c>
      <c r="I5312" s="1">
        <v>24274</v>
      </c>
      <c r="J5312" s="2">
        <f>VLOOKUP(Oliusala[[#This Row],[tegund]],Tegundir!$B$2:$D$19,3,FALSE)*Oliusala[[#This Row],[magn]]/1000</f>
        <v>20.99701</v>
      </c>
      <c r="K5312">
        <v>2013</v>
      </c>
      <c r="L5312" t="s">
        <v>1955</v>
      </c>
      <c r="M5312" s="144" t="s">
        <v>59</v>
      </c>
    </row>
    <row r="5313" spans="1:15" x14ac:dyDescent="0.2">
      <c r="A5313" t="s">
        <v>57</v>
      </c>
      <c r="B5313" s="144" t="s">
        <v>195</v>
      </c>
      <c r="C5313">
        <v>880</v>
      </c>
      <c r="D5313" t="str">
        <f>VLOOKUP(Oliusala[[#This Row],[postnumer]],Sveitarfelog[#All],4,FALSE)</f>
        <v>Skaftárhreppur</v>
      </c>
      <c r="E5313" t="str">
        <f>VLOOKUP(Oliusala[[#This Row],[postnumer]],Sveitarfelog[#All],5,FALSE)</f>
        <v>Suðurland</v>
      </c>
      <c r="F5313" t="s">
        <v>25</v>
      </c>
      <c r="G5313" t="s">
        <v>24</v>
      </c>
      <c r="H5313" t="s">
        <v>58</v>
      </c>
      <c r="I5313" s="1">
        <v>1322</v>
      </c>
      <c r="J5313" s="2">
        <f>VLOOKUP(Oliusala[[#This Row],[tegund]],Tegundir!$B$2:$D$19,3,FALSE)*Oliusala[[#This Row],[magn]]/1000</f>
        <v>1.1435299999999999</v>
      </c>
      <c r="K5313">
        <v>2013</v>
      </c>
      <c r="L5313" t="s">
        <v>1955</v>
      </c>
      <c r="M5313" s="144" t="s">
        <v>59</v>
      </c>
    </row>
    <row r="5314" spans="1:15" x14ac:dyDescent="0.2">
      <c r="A5314" t="s">
        <v>57</v>
      </c>
      <c r="B5314" s="144" t="s">
        <v>195</v>
      </c>
      <c r="C5314">
        <v>880</v>
      </c>
      <c r="D5314" t="str">
        <f>VLOOKUP(Oliusala[[#This Row],[postnumer]],Sveitarfelog[#All],4,FALSE)</f>
        <v>Skaftárhreppur</v>
      </c>
      <c r="E5314" t="str">
        <f>VLOOKUP(Oliusala[[#This Row],[postnumer]],Sveitarfelog[#All],5,FALSE)</f>
        <v>Suðurland</v>
      </c>
      <c r="F5314" t="s">
        <v>25</v>
      </c>
      <c r="G5314" t="s">
        <v>24</v>
      </c>
      <c r="H5314" t="s">
        <v>60</v>
      </c>
      <c r="I5314" s="1">
        <v>238287</v>
      </c>
      <c r="J5314" s="2">
        <f>VLOOKUP(Oliusala[[#This Row],[tegund]],Tegundir!$B$2:$D$19,3,FALSE)*Oliusala[[#This Row],[magn]]/1000</f>
        <v>206.118255</v>
      </c>
      <c r="K5314">
        <v>2013</v>
      </c>
      <c r="L5314" t="s">
        <v>1955</v>
      </c>
      <c r="M5314" s="144" t="s">
        <v>59</v>
      </c>
    </row>
    <row r="5315" spans="1:15" x14ac:dyDescent="0.2">
      <c r="A5315" t="s">
        <v>57</v>
      </c>
      <c r="B5315" s="144" t="s">
        <v>65</v>
      </c>
      <c r="C5315">
        <v>900</v>
      </c>
      <c r="D5315" t="str">
        <f>VLOOKUP(Oliusala[[#This Row],[postnumer]],Sveitarfelog[#All],4,FALSE)</f>
        <v>Vestmannaeyjabær</v>
      </c>
      <c r="E5315" t="str">
        <f>VLOOKUP(Oliusala[[#This Row],[postnumer]],Sveitarfelog[#All],5,FALSE)</f>
        <v>Suðurland</v>
      </c>
      <c r="F5315" t="s">
        <v>24</v>
      </c>
      <c r="G5315" t="s">
        <v>24</v>
      </c>
      <c r="H5315" t="s">
        <v>58</v>
      </c>
      <c r="I5315" s="1">
        <v>12461</v>
      </c>
      <c r="J5315" s="2">
        <f>VLOOKUP(Oliusala[[#This Row],[tegund]],Tegundir!$B$2:$D$19,3,FALSE)*Oliusala[[#This Row],[magn]]/1000</f>
        <v>10.778765</v>
      </c>
      <c r="K5315">
        <v>2013</v>
      </c>
      <c r="L5315" t="s">
        <v>18</v>
      </c>
      <c r="M5315" s="144" t="s">
        <v>59</v>
      </c>
    </row>
    <row r="5316" spans="1:15" x14ac:dyDescent="0.2">
      <c r="A5316" t="s">
        <v>63</v>
      </c>
      <c r="B5316" s="144" t="s">
        <v>65</v>
      </c>
      <c r="C5316">
        <v>900</v>
      </c>
      <c r="D5316" t="str">
        <f>VLOOKUP(Oliusala[[#This Row],[postnumer]],Sveitarfelog[#All],4,FALSE)</f>
        <v>Vestmannaeyjabær</v>
      </c>
      <c r="E5316" t="str">
        <f>VLOOKUP(Oliusala[[#This Row],[postnumer]],Sveitarfelog[#All],5,FALSE)</f>
        <v>Suðurland</v>
      </c>
      <c r="F5316" t="s">
        <v>24</v>
      </c>
      <c r="G5316" t="s">
        <v>24</v>
      </c>
      <c r="H5316" t="s">
        <v>58</v>
      </c>
      <c r="I5316" s="1">
        <v>55</v>
      </c>
      <c r="J5316" s="2">
        <f>VLOOKUP(Oliusala[[#This Row],[tegund]],Tegundir!$B$2:$D$19,3,FALSE)*Oliusala[[#This Row],[magn]]/1000</f>
        <v>4.7575000000000006E-2</v>
      </c>
      <c r="K5316">
        <v>2013</v>
      </c>
      <c r="L5316" t="s">
        <v>18</v>
      </c>
      <c r="M5316" s="144" t="s">
        <v>59</v>
      </c>
    </row>
    <row r="5317" spans="1:15" x14ac:dyDescent="0.2">
      <c r="A5317" t="s">
        <v>63</v>
      </c>
      <c r="B5317" s="144" t="s">
        <v>65</v>
      </c>
      <c r="C5317">
        <v>900</v>
      </c>
      <c r="D5317" t="str">
        <f>VLOOKUP(Oliusala[[#This Row],[postnumer]],Sveitarfelog[#All],4,FALSE)</f>
        <v>Vestmannaeyjabær</v>
      </c>
      <c r="E5317" t="str">
        <f>VLOOKUP(Oliusala[[#This Row],[postnumer]],Sveitarfelog[#All],5,FALSE)</f>
        <v>Suðurland</v>
      </c>
      <c r="F5317" t="s">
        <v>24</v>
      </c>
      <c r="G5317" t="s">
        <v>24</v>
      </c>
      <c r="H5317" t="s">
        <v>58</v>
      </c>
      <c r="I5317" s="1">
        <v>156091</v>
      </c>
      <c r="J5317" s="2">
        <f>VLOOKUP(Oliusala[[#This Row],[tegund]],Tegundir!$B$2:$D$19,3,FALSE)*Oliusala[[#This Row],[magn]]/1000</f>
        <v>135.01871499999999</v>
      </c>
      <c r="K5317">
        <v>2013</v>
      </c>
      <c r="L5317" t="s">
        <v>18</v>
      </c>
      <c r="M5317" s="144" t="s">
        <v>59</v>
      </c>
    </row>
    <row r="5318" spans="1:15" x14ac:dyDescent="0.2">
      <c r="A5318" t="s">
        <v>63</v>
      </c>
      <c r="B5318" s="144" t="s">
        <v>65</v>
      </c>
      <c r="C5318">
        <v>900</v>
      </c>
      <c r="D5318" t="str">
        <f>VLOOKUP(Oliusala[[#This Row],[postnumer]],Sveitarfelog[#All],4,FALSE)</f>
        <v>Vestmannaeyjabær</v>
      </c>
      <c r="E5318" t="str">
        <f>VLOOKUP(Oliusala[[#This Row],[postnumer]],Sveitarfelog[#All],5,FALSE)</f>
        <v>Suðurland</v>
      </c>
      <c r="F5318" t="s">
        <v>24</v>
      </c>
      <c r="G5318" t="s">
        <v>24</v>
      </c>
      <c r="H5318" t="s">
        <v>58</v>
      </c>
      <c r="I5318" s="1">
        <v>288012</v>
      </c>
      <c r="J5318" s="2">
        <f>VLOOKUP(Oliusala[[#This Row],[tegund]],Tegundir!$B$2:$D$19,3,FALSE)*Oliusala[[#This Row],[magn]]/1000</f>
        <v>249.13038</v>
      </c>
      <c r="K5318">
        <v>2013</v>
      </c>
      <c r="L5318" t="s">
        <v>18</v>
      </c>
      <c r="M5318" s="144" t="s">
        <v>59</v>
      </c>
    </row>
    <row r="5319" spans="1:15" x14ac:dyDescent="0.2">
      <c r="A5319" t="s">
        <v>65</v>
      </c>
      <c r="B5319" s="144" t="s">
        <v>65</v>
      </c>
      <c r="C5319">
        <v>900</v>
      </c>
      <c r="D5319" t="str">
        <f>VLOOKUP(Oliusala[[#This Row],[postnumer]],Sveitarfelog[#All],4,FALSE)</f>
        <v>Vestmannaeyjabær</v>
      </c>
      <c r="E5319" t="str">
        <f>VLOOKUP(Oliusala[[#This Row],[postnumer]],Sveitarfelog[#All],5,FALSE)</f>
        <v>Suðurland</v>
      </c>
      <c r="F5319" t="s">
        <v>24</v>
      </c>
      <c r="G5319" t="s">
        <v>24</v>
      </c>
      <c r="H5319" t="s">
        <v>58</v>
      </c>
      <c r="I5319" s="1">
        <v>168593</v>
      </c>
      <c r="J5319" s="2">
        <f>VLOOKUP(Oliusala[[#This Row],[tegund]],Tegundir!$B$2:$D$19,3,FALSE)*Oliusala[[#This Row],[magn]]/1000</f>
        <v>145.832945</v>
      </c>
      <c r="K5319">
        <v>2013</v>
      </c>
      <c r="L5319" t="s">
        <v>18</v>
      </c>
      <c r="M5319" s="144" t="s">
        <v>59</v>
      </c>
    </row>
    <row r="5320" spans="1:15" x14ac:dyDescent="0.2">
      <c r="A5320" t="s">
        <v>63</v>
      </c>
      <c r="B5320" s="144" t="s">
        <v>65</v>
      </c>
      <c r="C5320">
        <v>900</v>
      </c>
      <c r="D5320" t="str">
        <f>VLOOKUP(Oliusala[[#This Row],[postnumer]],Sveitarfelog[#All],4,FALSE)</f>
        <v>Vestmannaeyjabær</v>
      </c>
      <c r="E5320" t="str">
        <f>VLOOKUP(Oliusala[[#This Row],[postnumer]],Sveitarfelog[#All],5,FALSE)</f>
        <v>Suðurland</v>
      </c>
      <c r="F5320" t="s">
        <v>25</v>
      </c>
      <c r="G5320" t="s">
        <v>24</v>
      </c>
      <c r="H5320" t="s">
        <v>58</v>
      </c>
      <c r="I5320" s="1">
        <v>29161</v>
      </c>
      <c r="J5320" s="2">
        <f>VLOOKUP(Oliusala[[#This Row],[tegund]],Tegundir!$B$2:$D$19,3,FALSE)*Oliusala[[#This Row],[magn]]/1000</f>
        <v>25.224264999999999</v>
      </c>
      <c r="K5320">
        <v>2013</v>
      </c>
      <c r="L5320" t="s">
        <v>19</v>
      </c>
      <c r="M5320" s="144" t="s">
        <v>59</v>
      </c>
      <c r="O5320" s="144" t="s">
        <v>1997</v>
      </c>
    </row>
    <row r="5321" spans="1:15" x14ac:dyDescent="0.2">
      <c r="A5321" t="s">
        <v>65</v>
      </c>
      <c r="B5321" s="144" t="s">
        <v>65</v>
      </c>
      <c r="C5321">
        <v>900</v>
      </c>
      <c r="D5321" t="str">
        <f>VLOOKUP(Oliusala[[#This Row],[postnumer]],Sveitarfelog[#All],4,FALSE)</f>
        <v>Vestmannaeyjabær</v>
      </c>
      <c r="E5321" t="str">
        <f>VLOOKUP(Oliusala[[#This Row],[postnumer]],Sveitarfelog[#All],5,FALSE)</f>
        <v>Suðurland</v>
      </c>
      <c r="F5321" t="s">
        <v>29</v>
      </c>
      <c r="G5321" t="s">
        <v>24</v>
      </c>
      <c r="H5321" t="s">
        <v>61</v>
      </c>
      <c r="I5321" s="1">
        <v>368797</v>
      </c>
      <c r="J5321" s="2">
        <f>VLOOKUP(Oliusala[[#This Row],[tegund]],Tegundir!$B$2:$D$19,3,FALSE)*Oliusala[[#This Row],[magn]]/1000</f>
        <v>319.00940499999996</v>
      </c>
      <c r="K5321">
        <v>2013</v>
      </c>
      <c r="L5321" t="s">
        <v>19</v>
      </c>
      <c r="M5321" s="144" t="s">
        <v>62</v>
      </c>
      <c r="O5321" s="144" t="s">
        <v>1998</v>
      </c>
    </row>
    <row r="5322" spans="1:15" x14ac:dyDescent="0.2">
      <c r="A5322" t="s">
        <v>65</v>
      </c>
      <c r="B5322" s="144" t="s">
        <v>65</v>
      </c>
      <c r="C5322">
        <v>900</v>
      </c>
      <c r="D5322" t="str">
        <f>VLOOKUP(Oliusala[[#This Row],[postnumer]],Sveitarfelog[#All],4,FALSE)</f>
        <v>Vestmannaeyjabær</v>
      </c>
      <c r="E5322" t="str">
        <f>VLOOKUP(Oliusala[[#This Row],[postnumer]],Sveitarfelog[#All],5,FALSE)</f>
        <v>Suðurland</v>
      </c>
      <c r="F5322" t="s">
        <v>25</v>
      </c>
      <c r="G5322" t="s">
        <v>24</v>
      </c>
      <c r="H5322" t="s">
        <v>58</v>
      </c>
      <c r="I5322" s="1">
        <v>379560</v>
      </c>
      <c r="J5322" s="2">
        <f>VLOOKUP(Oliusala[[#This Row],[tegund]],Tegundir!$B$2:$D$19,3,FALSE)*Oliusala[[#This Row],[magn]]/1000</f>
        <v>328.31940000000003</v>
      </c>
      <c r="K5322">
        <v>2013</v>
      </c>
      <c r="L5322" t="s">
        <v>19</v>
      </c>
      <c r="M5322" s="144" t="s">
        <v>59</v>
      </c>
      <c r="O5322" s="144" t="s">
        <v>1997</v>
      </c>
    </row>
    <row r="5323" spans="1:15" x14ac:dyDescent="0.2">
      <c r="A5323" t="s">
        <v>57</v>
      </c>
      <c r="B5323" s="144" t="s">
        <v>65</v>
      </c>
      <c r="C5323">
        <v>900</v>
      </c>
      <c r="D5323" t="str">
        <f>VLOOKUP(Oliusala[[#This Row],[postnumer]],Sveitarfelog[#All],4,FALSE)</f>
        <v>Vestmannaeyjabær</v>
      </c>
      <c r="E5323" t="str">
        <f>VLOOKUP(Oliusala[[#This Row],[postnumer]],Sveitarfelog[#All],5,FALSE)</f>
        <v>Suðurland</v>
      </c>
      <c r="F5323" t="s">
        <v>30</v>
      </c>
      <c r="G5323" t="s">
        <v>24</v>
      </c>
      <c r="H5323" t="s">
        <v>60</v>
      </c>
      <c r="I5323" s="1">
        <v>436</v>
      </c>
      <c r="J5323" s="2">
        <f>VLOOKUP(Oliusala[[#This Row],[tegund]],Tegundir!$B$2:$D$19,3,FALSE)*Oliusala[[#This Row],[magn]]/1000</f>
        <v>0.37713999999999998</v>
      </c>
      <c r="K5323">
        <v>2013</v>
      </c>
      <c r="L5323" t="s">
        <v>19</v>
      </c>
      <c r="M5323" s="144" t="s">
        <v>59</v>
      </c>
      <c r="O5323" s="144" t="s">
        <v>1998</v>
      </c>
    </row>
    <row r="5324" spans="1:15" x14ac:dyDescent="0.2">
      <c r="A5324" t="s">
        <v>65</v>
      </c>
      <c r="B5324" s="144" t="s">
        <v>65</v>
      </c>
      <c r="C5324">
        <v>900</v>
      </c>
      <c r="D5324" t="str">
        <f>VLOOKUP(Oliusala[[#This Row],[postnumer]],Sveitarfelog[#All],4,FALSE)</f>
        <v>Vestmannaeyjabær</v>
      </c>
      <c r="E5324" t="str">
        <f>VLOOKUP(Oliusala[[#This Row],[postnumer]],Sveitarfelog[#All],5,FALSE)</f>
        <v>Suðurland</v>
      </c>
      <c r="F5324" t="s">
        <v>25</v>
      </c>
      <c r="G5324" t="s">
        <v>24</v>
      </c>
      <c r="H5324" t="s">
        <v>61</v>
      </c>
      <c r="I5324" s="1">
        <v>5061</v>
      </c>
      <c r="J5324" s="2">
        <f>VLOOKUP(Oliusala[[#This Row],[tegund]],Tegundir!$B$2:$D$19,3,FALSE)*Oliusala[[#This Row],[magn]]/1000</f>
        <v>4.3777650000000001</v>
      </c>
      <c r="K5324">
        <v>2013</v>
      </c>
      <c r="L5324" t="s">
        <v>19</v>
      </c>
      <c r="M5324" s="144" t="s">
        <v>62</v>
      </c>
      <c r="O5324" s="144" t="s">
        <v>1997</v>
      </c>
    </row>
    <row r="5325" spans="1:15" x14ac:dyDescent="0.2">
      <c r="A5325" t="s">
        <v>65</v>
      </c>
      <c r="B5325" s="144" t="s">
        <v>65</v>
      </c>
      <c r="C5325">
        <v>900</v>
      </c>
      <c r="D5325" t="str">
        <f>VLOOKUP(Oliusala[[#This Row],[postnumer]],Sveitarfelog[#All],4,FALSE)</f>
        <v>Vestmannaeyjabær</v>
      </c>
      <c r="E5325" t="str">
        <f>VLOOKUP(Oliusala[[#This Row],[postnumer]],Sveitarfelog[#All],5,FALSE)</f>
        <v>Suðurland</v>
      </c>
      <c r="F5325" t="s">
        <v>27</v>
      </c>
      <c r="G5325" t="s">
        <v>24</v>
      </c>
      <c r="H5325" t="s">
        <v>58</v>
      </c>
      <c r="I5325" s="1">
        <v>2652307</v>
      </c>
      <c r="J5325" s="2">
        <f>VLOOKUP(Oliusala[[#This Row],[tegund]],Tegundir!$B$2:$D$19,3,FALSE)*Oliusala[[#This Row],[magn]]/1000</f>
        <v>2294.245555</v>
      </c>
      <c r="K5325">
        <v>2013</v>
      </c>
      <c r="L5325" t="s">
        <v>19</v>
      </c>
      <c r="M5325" s="144" t="s">
        <v>59</v>
      </c>
      <c r="O5325" s="144" t="s">
        <v>1998</v>
      </c>
    </row>
    <row r="5326" spans="1:15" x14ac:dyDescent="0.2">
      <c r="A5326" t="s">
        <v>65</v>
      </c>
      <c r="B5326" s="144" t="s">
        <v>65</v>
      </c>
      <c r="C5326">
        <v>900</v>
      </c>
      <c r="D5326" t="str">
        <f>VLOOKUP(Oliusala[[#This Row],[postnumer]],Sveitarfelog[#All],4,FALSE)</f>
        <v>Vestmannaeyjabær</v>
      </c>
      <c r="E5326" t="str">
        <f>VLOOKUP(Oliusala[[#This Row],[postnumer]],Sveitarfelog[#All],5,FALSE)</f>
        <v>Suðurland</v>
      </c>
      <c r="F5326" t="s">
        <v>29</v>
      </c>
      <c r="G5326" t="s">
        <v>24</v>
      </c>
      <c r="H5326" t="s">
        <v>58</v>
      </c>
      <c r="I5326" s="1">
        <v>7783631</v>
      </c>
      <c r="J5326" s="2">
        <f>VLOOKUP(Oliusala[[#This Row],[tegund]],Tegundir!$B$2:$D$19,3,FALSE)*Oliusala[[#This Row],[magn]]/1000</f>
        <v>6732.8408149999996</v>
      </c>
      <c r="K5326">
        <v>2013</v>
      </c>
      <c r="L5326" t="s">
        <v>19</v>
      </c>
      <c r="M5326" s="144" t="s">
        <v>59</v>
      </c>
      <c r="O5326" s="144" t="s">
        <v>1998</v>
      </c>
    </row>
    <row r="5327" spans="1:15" x14ac:dyDescent="0.2">
      <c r="A5327" t="s">
        <v>65</v>
      </c>
      <c r="B5327" s="144" t="s">
        <v>65</v>
      </c>
      <c r="C5327">
        <v>900</v>
      </c>
      <c r="D5327" t="str">
        <f>VLOOKUP(Oliusala[[#This Row],[postnumer]],Sveitarfelog[#All],4,FALSE)</f>
        <v>Vestmannaeyjabær</v>
      </c>
      <c r="E5327" t="str">
        <f>VLOOKUP(Oliusala[[#This Row],[postnumer]],Sveitarfelog[#All],5,FALSE)</f>
        <v>Suðurland</v>
      </c>
      <c r="F5327" t="s">
        <v>30</v>
      </c>
      <c r="G5327" t="s">
        <v>24</v>
      </c>
      <c r="H5327" t="s">
        <v>58</v>
      </c>
      <c r="I5327" s="1">
        <v>49426</v>
      </c>
      <c r="J5327" s="2">
        <f>VLOOKUP(Oliusala[[#This Row],[tegund]],Tegundir!$B$2:$D$19,3,FALSE)*Oliusala[[#This Row],[magn]]/1000</f>
        <v>42.753489999999999</v>
      </c>
      <c r="K5327">
        <v>2013</v>
      </c>
      <c r="L5327" t="s">
        <v>19</v>
      </c>
      <c r="M5327" s="144" t="s">
        <v>59</v>
      </c>
      <c r="O5327" s="144" t="s">
        <v>1998</v>
      </c>
    </row>
    <row r="5328" spans="1:15" x14ac:dyDescent="0.2">
      <c r="A5328" t="s">
        <v>57</v>
      </c>
      <c r="B5328" s="144" t="s">
        <v>5</v>
      </c>
      <c r="C5328">
        <v>101</v>
      </c>
      <c r="D5328" t="str">
        <f>VLOOKUP(Oliusala[[#This Row],[postnumer]],Sveitarfelog[#All],4,FALSE)</f>
        <v>Garðabær,Hafnarfjarðarkaupstaður,Kópavogsbær,Reykjavíkurborg,Seltjarnarnesbær</v>
      </c>
      <c r="E5328" t="str">
        <f>VLOOKUP(Oliusala[[#This Row],[postnumer]],Sveitarfelog[#All],5,FALSE)</f>
        <v>Höfuðborgarsvæðið</v>
      </c>
      <c r="F5328" t="s">
        <v>31</v>
      </c>
      <c r="G5328" t="s">
        <v>52</v>
      </c>
      <c r="H5328" t="s">
        <v>61</v>
      </c>
      <c r="I5328" s="1">
        <v>19279030</v>
      </c>
      <c r="J5328" s="2">
        <f>VLOOKUP(Oliusala[[#This Row],[tegund]],Tegundir!$B$2:$D$19,3,FALSE)*Oliusala[[#This Row],[magn]]/1000</f>
        <v>19279.03</v>
      </c>
      <c r="K5328">
        <v>2013</v>
      </c>
      <c r="L5328" t="s">
        <v>19</v>
      </c>
      <c r="M5328" s="144" t="s">
        <v>62</v>
      </c>
      <c r="O5328" s="144" t="s">
        <v>1998</v>
      </c>
    </row>
    <row r="5329" spans="1:15" x14ac:dyDescent="0.2">
      <c r="A5329" t="s">
        <v>57</v>
      </c>
      <c r="B5329" s="144" t="s">
        <v>5</v>
      </c>
      <c r="C5329">
        <v>101</v>
      </c>
      <c r="D5329" t="str">
        <f>VLOOKUP(Oliusala[[#This Row],[postnumer]],Sveitarfelog[#All],4,FALSE)</f>
        <v>Garðabær,Hafnarfjarðarkaupstaður,Kópavogsbær,Reykjavíkurborg,Seltjarnarnesbær</v>
      </c>
      <c r="E5329" t="str">
        <f>VLOOKUP(Oliusala[[#This Row],[postnumer]],Sveitarfelog[#All],5,FALSE)</f>
        <v>Höfuðborgarsvæðið</v>
      </c>
      <c r="F5329" t="s">
        <v>28</v>
      </c>
      <c r="G5329" t="s">
        <v>52</v>
      </c>
      <c r="H5329" t="s">
        <v>61</v>
      </c>
      <c r="I5329" s="1">
        <v>670248</v>
      </c>
      <c r="J5329" s="2">
        <f>VLOOKUP(Oliusala[[#This Row],[tegund]],Tegundir!$B$2:$D$19,3,FALSE)*Oliusala[[#This Row],[magn]]/1000</f>
        <v>583.78600800000004</v>
      </c>
      <c r="K5329">
        <v>2013</v>
      </c>
      <c r="L5329" t="s">
        <v>19</v>
      </c>
      <c r="M5329" s="144" t="s">
        <v>62</v>
      </c>
      <c r="O5329" s="144" t="s">
        <v>1998</v>
      </c>
    </row>
    <row r="5330" spans="1:15" x14ac:dyDescent="0.2">
      <c r="A5330" t="s">
        <v>57</v>
      </c>
      <c r="B5330" s="144" t="s">
        <v>5</v>
      </c>
      <c r="C5330">
        <v>101</v>
      </c>
      <c r="D5330" t="str">
        <f>VLOOKUP(Oliusala[[#This Row],[postnumer]],Sveitarfelog[#All],4,FALSE)</f>
        <v>Garðabær,Hafnarfjarðarkaupstaður,Kópavogsbær,Reykjavíkurborg,Seltjarnarnesbær</v>
      </c>
      <c r="E5330" t="str">
        <f>VLOOKUP(Oliusala[[#This Row],[postnumer]],Sveitarfelog[#All],5,FALSE)</f>
        <v>Höfuðborgarsvæðið</v>
      </c>
      <c r="F5330" t="s">
        <v>31</v>
      </c>
      <c r="G5330" t="s">
        <v>52</v>
      </c>
      <c r="H5330" t="s">
        <v>61</v>
      </c>
      <c r="I5330" s="1">
        <v>5027358</v>
      </c>
      <c r="J5330" s="2">
        <f>VLOOKUP(Oliusala[[#This Row],[tegund]],Tegundir!$B$2:$D$19,3,FALSE)*Oliusala[[#This Row],[magn]]/1000</f>
        <v>5027.3580000000002</v>
      </c>
      <c r="K5330">
        <v>2013</v>
      </c>
      <c r="L5330" t="s">
        <v>19</v>
      </c>
      <c r="M5330" s="144" t="s">
        <v>62</v>
      </c>
      <c r="O5330" s="144" t="s">
        <v>1998</v>
      </c>
    </row>
    <row r="5331" spans="1:15" x14ac:dyDescent="0.2">
      <c r="A5331" t="s">
        <v>57</v>
      </c>
      <c r="B5331" s="144" t="s">
        <v>5</v>
      </c>
      <c r="C5331">
        <v>101</v>
      </c>
      <c r="D5331" t="str">
        <f>VLOOKUP(Oliusala[[#This Row],[postnumer]],Sveitarfelog[#All],4,FALSE)</f>
        <v>Garðabær,Hafnarfjarðarkaupstaður,Kópavogsbær,Reykjavíkurborg,Seltjarnarnesbær</v>
      </c>
      <c r="E5331" t="str">
        <f>VLOOKUP(Oliusala[[#This Row],[postnumer]],Sveitarfelog[#All],5,FALSE)</f>
        <v>Höfuðborgarsvæðið</v>
      </c>
      <c r="F5331" t="s">
        <v>28</v>
      </c>
      <c r="G5331" t="s">
        <v>52</v>
      </c>
      <c r="H5331" t="s">
        <v>61</v>
      </c>
      <c r="I5331" s="1">
        <v>2716997</v>
      </c>
      <c r="J5331" s="2">
        <f>VLOOKUP(Oliusala[[#This Row],[tegund]],Tegundir!$B$2:$D$19,3,FALSE)*Oliusala[[#This Row],[magn]]/1000</f>
        <v>2366.504387</v>
      </c>
      <c r="K5331">
        <v>2013</v>
      </c>
      <c r="L5331" t="s">
        <v>19</v>
      </c>
      <c r="M5331" s="144" t="s">
        <v>62</v>
      </c>
      <c r="O5331" s="144" t="s">
        <v>1998</v>
      </c>
    </row>
    <row r="5332" spans="1:15" x14ac:dyDescent="0.2">
      <c r="A5332" t="s">
        <v>57</v>
      </c>
      <c r="B5332" s="144" t="s">
        <v>5</v>
      </c>
      <c r="C5332">
        <v>101</v>
      </c>
      <c r="D5332" t="str">
        <f>VLOOKUP(Oliusala[[#This Row],[postnumer]],Sveitarfelog[#All],4,FALSE)</f>
        <v>Garðabær,Hafnarfjarðarkaupstaður,Kópavogsbær,Reykjavíkurborg,Seltjarnarnesbær</v>
      </c>
      <c r="E5332" t="str">
        <f>VLOOKUP(Oliusala[[#This Row],[postnumer]],Sveitarfelog[#All],5,FALSE)</f>
        <v>Höfuðborgarsvæðið</v>
      </c>
      <c r="F5332" t="s">
        <v>31</v>
      </c>
      <c r="G5332" t="s">
        <v>52</v>
      </c>
      <c r="H5332" t="s">
        <v>61</v>
      </c>
      <c r="I5332" s="1">
        <v>1700886</v>
      </c>
      <c r="J5332" s="2">
        <f>VLOOKUP(Oliusala[[#This Row],[tegund]],Tegundir!$B$2:$D$19,3,FALSE)*Oliusala[[#This Row],[magn]]/1000</f>
        <v>1700.886</v>
      </c>
      <c r="K5332">
        <v>2013</v>
      </c>
      <c r="L5332" t="s">
        <v>19</v>
      </c>
      <c r="M5332" s="144" t="s">
        <v>62</v>
      </c>
      <c r="O5332" s="144" t="s">
        <v>1998</v>
      </c>
    </row>
    <row r="5333" spans="1:15" x14ac:dyDescent="0.2">
      <c r="A5333" t="s">
        <v>57</v>
      </c>
      <c r="B5333" s="144" t="s">
        <v>5</v>
      </c>
      <c r="C5333">
        <v>101</v>
      </c>
      <c r="D5333" t="str">
        <f>VLOOKUP(Oliusala[[#This Row],[postnumer]],Sveitarfelog[#All],4,FALSE)</f>
        <v>Garðabær,Hafnarfjarðarkaupstaður,Kópavogsbær,Reykjavíkurborg,Seltjarnarnesbær</v>
      </c>
      <c r="E5333" t="str">
        <f>VLOOKUP(Oliusala[[#This Row],[postnumer]],Sveitarfelog[#All],5,FALSE)</f>
        <v>Höfuðborgarsvæðið</v>
      </c>
      <c r="F5333" t="s">
        <v>48</v>
      </c>
      <c r="G5333" t="s">
        <v>52</v>
      </c>
      <c r="H5333" t="s">
        <v>61</v>
      </c>
      <c r="I5333" s="1">
        <v>270022</v>
      </c>
      <c r="J5333" s="2">
        <f>VLOOKUP(Oliusala[[#This Row],[tegund]],Tegundir!$B$2:$D$19,3,FALSE)*Oliusala[[#This Row],[magn]]/1000</f>
        <v>270.02199999999999</v>
      </c>
      <c r="K5333">
        <v>2013</v>
      </c>
      <c r="L5333" t="s">
        <v>19</v>
      </c>
      <c r="M5333" s="144" t="s">
        <v>62</v>
      </c>
      <c r="O5333" s="144" t="s">
        <v>1998</v>
      </c>
    </row>
    <row r="5334" spans="1:15" x14ac:dyDescent="0.2">
      <c r="A5334" t="s">
        <v>57</v>
      </c>
      <c r="B5334" s="144" t="s">
        <v>5</v>
      </c>
      <c r="C5334">
        <v>101</v>
      </c>
      <c r="D5334" t="str">
        <f>VLOOKUP(Oliusala[[#This Row],[postnumer]],Sveitarfelog[#All],4,FALSE)</f>
        <v>Garðabær,Hafnarfjarðarkaupstaður,Kópavogsbær,Reykjavíkurborg,Seltjarnarnesbær</v>
      </c>
      <c r="E5334" t="str">
        <f>VLOOKUP(Oliusala[[#This Row],[postnumer]],Sveitarfelog[#All],5,FALSE)</f>
        <v>Höfuðborgarsvæðið</v>
      </c>
      <c r="F5334" t="s">
        <v>49</v>
      </c>
      <c r="G5334" t="s">
        <v>52</v>
      </c>
      <c r="H5334" t="s">
        <v>61</v>
      </c>
      <c r="I5334" s="1">
        <v>929374</v>
      </c>
      <c r="J5334" s="2">
        <f>VLOOKUP(Oliusala[[#This Row],[tegund]],Tegundir!$B$2:$D$19,3,FALSE)*Oliusala[[#This Row],[magn]]/1000</f>
        <v>929.37400000000002</v>
      </c>
      <c r="K5334">
        <v>2013</v>
      </c>
      <c r="L5334" t="s">
        <v>19</v>
      </c>
      <c r="M5334" s="144" t="s">
        <v>62</v>
      </c>
      <c r="O5334" s="144" t="s">
        <v>1998</v>
      </c>
    </row>
    <row r="5335" spans="1:15" x14ac:dyDescent="0.2">
      <c r="A5335" t="s">
        <v>57</v>
      </c>
      <c r="B5335" s="144" t="s">
        <v>5</v>
      </c>
      <c r="C5335">
        <v>101</v>
      </c>
      <c r="D5335" t="str">
        <f>VLOOKUP(Oliusala[[#This Row],[postnumer]],Sveitarfelog[#All],4,FALSE)</f>
        <v>Garðabær,Hafnarfjarðarkaupstaður,Kópavogsbær,Reykjavíkurborg,Seltjarnarnesbær</v>
      </c>
      <c r="E5335" t="str">
        <f>VLOOKUP(Oliusala[[#This Row],[postnumer]],Sveitarfelog[#All],5,FALSE)</f>
        <v>Höfuðborgarsvæðið</v>
      </c>
      <c r="F5335" t="s">
        <v>31</v>
      </c>
      <c r="G5335" t="s">
        <v>52</v>
      </c>
      <c r="H5335" t="s">
        <v>58</v>
      </c>
      <c r="I5335" s="1">
        <v>10691030</v>
      </c>
      <c r="J5335" s="2">
        <f>VLOOKUP(Oliusala[[#This Row],[tegund]],Tegundir!$B$2:$D$19,3,FALSE)*Oliusala[[#This Row],[magn]]/1000</f>
        <v>10691.03</v>
      </c>
      <c r="K5335">
        <v>2013</v>
      </c>
      <c r="L5335" t="s">
        <v>19</v>
      </c>
      <c r="M5335" s="144" t="s">
        <v>59</v>
      </c>
      <c r="O5335" s="144" t="s">
        <v>1998</v>
      </c>
    </row>
    <row r="5336" spans="1:15" x14ac:dyDescent="0.2">
      <c r="A5336" t="s">
        <v>57</v>
      </c>
      <c r="B5336" s="144" t="s">
        <v>5</v>
      </c>
      <c r="C5336">
        <v>101</v>
      </c>
      <c r="D5336" t="str">
        <f>VLOOKUP(Oliusala[[#This Row],[postnumer]],Sveitarfelog[#All],4,FALSE)</f>
        <v>Garðabær,Hafnarfjarðarkaupstaður,Kópavogsbær,Reykjavíkurborg,Seltjarnarnesbær</v>
      </c>
      <c r="E5336" t="str">
        <f>VLOOKUP(Oliusala[[#This Row],[postnumer]],Sveitarfelog[#All],5,FALSE)</f>
        <v>Höfuðborgarsvæðið</v>
      </c>
      <c r="F5336" t="s">
        <v>28</v>
      </c>
      <c r="G5336" t="s">
        <v>52</v>
      </c>
      <c r="H5336" t="s">
        <v>58</v>
      </c>
      <c r="I5336" s="1">
        <v>5355176</v>
      </c>
      <c r="J5336" s="2">
        <f>VLOOKUP(Oliusala[[#This Row],[tegund]],Tegundir!$B$2:$D$19,3,FALSE)*Oliusala[[#This Row],[magn]]/1000</f>
        <v>4664.3582960000003</v>
      </c>
      <c r="K5336">
        <v>2013</v>
      </c>
      <c r="L5336" t="s">
        <v>19</v>
      </c>
      <c r="M5336" s="144" t="s">
        <v>59</v>
      </c>
      <c r="O5336" s="144" t="s">
        <v>1998</v>
      </c>
    </row>
    <row r="5337" spans="1:15" x14ac:dyDescent="0.2">
      <c r="A5337" t="s">
        <v>57</v>
      </c>
      <c r="B5337" s="144" t="s">
        <v>5</v>
      </c>
      <c r="C5337">
        <v>101</v>
      </c>
      <c r="D5337" t="str">
        <f>VLOOKUP(Oliusala[[#This Row],[postnumer]],Sveitarfelog[#All],4,FALSE)</f>
        <v>Garðabær,Hafnarfjarðarkaupstaður,Kópavogsbær,Reykjavíkurborg,Seltjarnarnesbær</v>
      </c>
      <c r="E5337" t="str">
        <f>VLOOKUP(Oliusala[[#This Row],[postnumer]],Sveitarfelog[#All],5,FALSE)</f>
        <v>Höfuðborgarsvæðið</v>
      </c>
      <c r="F5337" t="s">
        <v>31</v>
      </c>
      <c r="G5337" t="s">
        <v>52</v>
      </c>
      <c r="H5337" t="s">
        <v>58</v>
      </c>
      <c r="I5337" s="1">
        <v>1633986</v>
      </c>
      <c r="J5337" s="2">
        <f>VLOOKUP(Oliusala[[#This Row],[tegund]],Tegundir!$B$2:$D$19,3,FALSE)*Oliusala[[#This Row],[magn]]/1000</f>
        <v>1633.9860000000001</v>
      </c>
      <c r="K5337">
        <v>2013</v>
      </c>
      <c r="L5337" t="s">
        <v>1955</v>
      </c>
      <c r="M5337" s="144" t="s">
        <v>59</v>
      </c>
    </row>
    <row r="5338" spans="1:15" x14ac:dyDescent="0.2">
      <c r="A5338" t="s">
        <v>57</v>
      </c>
      <c r="B5338" s="144" t="s">
        <v>5</v>
      </c>
      <c r="C5338">
        <v>101</v>
      </c>
      <c r="D5338" t="str">
        <f>VLOOKUP(Oliusala[[#This Row],[postnumer]],Sveitarfelog[#All],4,FALSE)</f>
        <v>Garðabær,Hafnarfjarðarkaupstaður,Kópavogsbær,Reykjavíkurborg,Seltjarnarnesbær</v>
      </c>
      <c r="E5338" t="str">
        <f>VLOOKUP(Oliusala[[#This Row],[postnumer]],Sveitarfelog[#All],5,FALSE)</f>
        <v>Höfuðborgarsvæðið</v>
      </c>
      <c r="F5338" t="s">
        <v>28</v>
      </c>
      <c r="G5338" t="s">
        <v>52</v>
      </c>
      <c r="H5338" t="s">
        <v>58</v>
      </c>
      <c r="I5338" s="1">
        <v>1573705</v>
      </c>
      <c r="J5338" s="2">
        <f>VLOOKUP(Oliusala[[#This Row],[tegund]],Tegundir!$B$2:$D$19,3,FALSE)*Oliusala[[#This Row],[magn]]/1000</f>
        <v>1370.6970549999999</v>
      </c>
      <c r="K5338">
        <v>2013</v>
      </c>
      <c r="L5338" t="s">
        <v>1955</v>
      </c>
      <c r="M5338" s="144" t="s">
        <v>59</v>
      </c>
    </row>
    <row r="5339" spans="1:15" x14ac:dyDescent="0.2">
      <c r="A5339" t="s">
        <v>57</v>
      </c>
      <c r="B5339" s="144" t="s">
        <v>5</v>
      </c>
      <c r="C5339">
        <v>101</v>
      </c>
      <c r="D5339" t="str">
        <f>VLOOKUP(Oliusala[[#This Row],[postnumer]],Sveitarfelog[#All],4,FALSE)</f>
        <v>Garðabær,Hafnarfjarðarkaupstaður,Kópavogsbær,Reykjavíkurborg,Seltjarnarnesbær</v>
      </c>
      <c r="E5339" t="str">
        <f>VLOOKUP(Oliusala[[#This Row],[postnumer]],Sveitarfelog[#All],5,FALSE)</f>
        <v>Höfuðborgarsvæðið</v>
      </c>
      <c r="F5339" t="s">
        <v>31</v>
      </c>
      <c r="G5339" t="s">
        <v>52</v>
      </c>
      <c r="H5339" t="s">
        <v>58</v>
      </c>
      <c r="I5339" s="1">
        <v>5343110</v>
      </c>
      <c r="J5339" s="2">
        <f>VLOOKUP(Oliusala[[#This Row],[tegund]],Tegundir!$B$2:$D$19,3,FALSE)*Oliusala[[#This Row],[magn]]/1000</f>
        <v>5343.11</v>
      </c>
      <c r="K5339">
        <v>2013</v>
      </c>
      <c r="L5339" t="s">
        <v>19</v>
      </c>
      <c r="M5339" s="144" t="s">
        <v>59</v>
      </c>
      <c r="O5339" s="144" t="s">
        <v>1998</v>
      </c>
    </row>
    <row r="5340" spans="1:15" x14ac:dyDescent="0.2">
      <c r="A5340" t="s">
        <v>57</v>
      </c>
      <c r="B5340" s="144" t="s">
        <v>5</v>
      </c>
      <c r="C5340">
        <v>101</v>
      </c>
      <c r="D5340" t="str">
        <f>VLOOKUP(Oliusala[[#This Row],[postnumer]],Sveitarfelog[#All],4,FALSE)</f>
        <v>Garðabær,Hafnarfjarðarkaupstaður,Kópavogsbær,Reykjavíkurborg,Seltjarnarnesbær</v>
      </c>
      <c r="E5340" t="str">
        <f>VLOOKUP(Oliusala[[#This Row],[postnumer]],Sveitarfelog[#All],5,FALSE)</f>
        <v>Höfuðborgarsvæðið</v>
      </c>
      <c r="F5340" t="s">
        <v>49</v>
      </c>
      <c r="G5340" t="s">
        <v>52</v>
      </c>
      <c r="H5340" t="s">
        <v>58</v>
      </c>
      <c r="I5340" s="1">
        <v>239742</v>
      </c>
      <c r="J5340" s="2">
        <f>VLOOKUP(Oliusala[[#This Row],[tegund]],Tegundir!$B$2:$D$19,3,FALSE)*Oliusala[[#This Row],[magn]]/1000</f>
        <v>239.74199999999999</v>
      </c>
      <c r="K5340">
        <v>2013</v>
      </c>
      <c r="L5340" t="s">
        <v>19</v>
      </c>
      <c r="M5340" s="144" t="s">
        <v>59</v>
      </c>
      <c r="O5340" s="144" t="s">
        <v>1998</v>
      </c>
    </row>
    <row r="5341" spans="1:15" x14ac:dyDescent="0.2">
      <c r="A5341" t="s">
        <v>57</v>
      </c>
      <c r="B5341" s="144" t="s">
        <v>75</v>
      </c>
      <c r="C5341">
        <v>230</v>
      </c>
      <c r="D5341" t="str">
        <f>VLOOKUP(Oliusala[[#This Row],[postnumer]],Sveitarfelog[#All],4,FALSE)</f>
        <v>Reykjanesbær</v>
      </c>
      <c r="E5341" t="str">
        <f>VLOOKUP(Oliusala[[#This Row],[postnumer]],Sveitarfelog[#All],5,FALSE)</f>
        <v>Suðurnes</v>
      </c>
      <c r="F5341" t="s">
        <v>31</v>
      </c>
      <c r="G5341" t="s">
        <v>52</v>
      </c>
      <c r="H5341" t="s">
        <v>60</v>
      </c>
      <c r="I5341" s="1">
        <v>654092</v>
      </c>
      <c r="J5341" s="2">
        <f>VLOOKUP(Oliusala[[#This Row],[tegund]],Tegundir!$B$2:$D$19,3,FALSE)*Oliusala[[#This Row],[magn]]/1000</f>
        <v>654.09199999999998</v>
      </c>
      <c r="K5341">
        <v>2013</v>
      </c>
      <c r="L5341" t="s">
        <v>1955</v>
      </c>
      <c r="M5341" s="144" t="s">
        <v>59</v>
      </c>
    </row>
    <row r="5342" spans="1:15" x14ac:dyDescent="0.2">
      <c r="A5342" t="s">
        <v>57</v>
      </c>
      <c r="B5342" s="144" t="s">
        <v>77</v>
      </c>
      <c r="C5342">
        <v>240</v>
      </c>
      <c r="D5342" t="str">
        <f>VLOOKUP(Oliusala[[#This Row],[postnumer]],Sveitarfelog[#All],4,FALSE)</f>
        <v>Grindavíkurbær</v>
      </c>
      <c r="E5342" t="str">
        <f>VLOOKUP(Oliusala[[#This Row],[postnumer]],Sveitarfelog[#All],5,FALSE)</f>
        <v>Suðurnes</v>
      </c>
      <c r="F5342" t="s">
        <v>31</v>
      </c>
      <c r="G5342" t="s">
        <v>52</v>
      </c>
      <c r="H5342" t="s">
        <v>60</v>
      </c>
      <c r="I5342" s="1">
        <v>54949</v>
      </c>
      <c r="J5342" s="2">
        <f>VLOOKUP(Oliusala[[#This Row],[tegund]],Tegundir!$B$2:$D$19,3,FALSE)*Oliusala[[#This Row],[magn]]/1000</f>
        <v>54.948999999999998</v>
      </c>
      <c r="K5342">
        <v>2013</v>
      </c>
      <c r="L5342" t="s">
        <v>19</v>
      </c>
      <c r="M5342" s="144" t="s">
        <v>59</v>
      </c>
      <c r="O5342" s="144" t="s">
        <v>1998</v>
      </c>
    </row>
    <row r="5343" spans="1:15" x14ac:dyDescent="0.2">
      <c r="A5343" t="s">
        <v>57</v>
      </c>
      <c r="B5343" s="144" t="s">
        <v>81</v>
      </c>
      <c r="C5343">
        <v>270</v>
      </c>
      <c r="D5343" t="str">
        <f>VLOOKUP(Oliusala[[#This Row],[postnumer]],Sveitarfelog[#All],4,FALSE)</f>
        <v>Mosfellsbær</v>
      </c>
      <c r="E5343" t="str">
        <f>VLOOKUP(Oliusala[[#This Row],[postnumer]],Sveitarfelog[#All],5,FALSE)</f>
        <v>Höfuðborgarsvæðið</v>
      </c>
      <c r="F5343" t="s">
        <v>31</v>
      </c>
      <c r="G5343" t="s">
        <v>52</v>
      </c>
      <c r="H5343" t="s">
        <v>60</v>
      </c>
      <c r="I5343" s="1">
        <v>132684</v>
      </c>
      <c r="J5343" s="2">
        <f>VLOOKUP(Oliusala[[#This Row],[tegund]],Tegundir!$B$2:$D$19,3,FALSE)*Oliusala[[#This Row],[magn]]/1000</f>
        <v>132.684</v>
      </c>
      <c r="K5343">
        <v>2013</v>
      </c>
      <c r="L5343" t="s">
        <v>19</v>
      </c>
      <c r="M5343" s="144" t="s">
        <v>59</v>
      </c>
      <c r="O5343" s="144" t="s">
        <v>1998</v>
      </c>
    </row>
    <row r="5344" spans="1:15" x14ac:dyDescent="0.2">
      <c r="A5344" t="s">
        <v>84</v>
      </c>
      <c r="B5344" s="144" t="s">
        <v>84</v>
      </c>
      <c r="C5344">
        <v>300</v>
      </c>
      <c r="D5344" t="str">
        <f>VLOOKUP(Oliusala[[#This Row],[postnumer]],Sveitarfelog[#All],4,FALSE)</f>
        <v>Akraneskaupstaður,Hvalfjarðarsveit,Kjósarhreppur</v>
      </c>
      <c r="E5344" t="str">
        <f>VLOOKUP(Oliusala[[#This Row],[postnumer]],Sveitarfelog[#All],5,FALSE)</f>
        <v>Vesturland</v>
      </c>
      <c r="F5344" t="s">
        <v>28</v>
      </c>
      <c r="G5344" t="s">
        <v>52</v>
      </c>
      <c r="H5344" t="s">
        <v>58</v>
      </c>
      <c r="I5344" s="1">
        <v>48401</v>
      </c>
      <c r="J5344" s="2">
        <f>VLOOKUP(Oliusala[[#This Row],[tegund]],Tegundir!$B$2:$D$19,3,FALSE)*Oliusala[[#This Row],[magn]]/1000</f>
        <v>42.157271000000001</v>
      </c>
      <c r="K5344">
        <v>2013</v>
      </c>
      <c r="L5344" t="s">
        <v>19</v>
      </c>
      <c r="M5344" s="144" t="s">
        <v>59</v>
      </c>
      <c r="O5344" s="144" t="s">
        <v>1998</v>
      </c>
    </row>
    <row r="5345" spans="1:15" x14ac:dyDescent="0.2">
      <c r="A5345" t="s">
        <v>84</v>
      </c>
      <c r="B5345" s="144" t="s">
        <v>84</v>
      </c>
      <c r="C5345">
        <v>300</v>
      </c>
      <c r="D5345" t="str">
        <f>VLOOKUP(Oliusala[[#This Row],[postnumer]],Sveitarfelog[#All],4,FALSE)</f>
        <v>Akraneskaupstaður,Hvalfjarðarsveit,Kjósarhreppur</v>
      </c>
      <c r="E5345" t="str">
        <f>VLOOKUP(Oliusala[[#This Row],[postnumer]],Sveitarfelog[#All],5,FALSE)</f>
        <v>Vesturland</v>
      </c>
      <c r="F5345" t="s">
        <v>31</v>
      </c>
      <c r="G5345" t="s">
        <v>52</v>
      </c>
      <c r="H5345" t="s">
        <v>58</v>
      </c>
      <c r="I5345" s="1">
        <v>1148365</v>
      </c>
      <c r="J5345" s="2">
        <f>VLOOKUP(Oliusala[[#This Row],[tegund]],Tegundir!$B$2:$D$19,3,FALSE)*Oliusala[[#This Row],[magn]]/1000</f>
        <v>1148.365</v>
      </c>
      <c r="K5345">
        <v>2013</v>
      </c>
      <c r="L5345" t="s">
        <v>19</v>
      </c>
      <c r="M5345" s="144" t="s">
        <v>59</v>
      </c>
      <c r="O5345" s="144" t="s">
        <v>1998</v>
      </c>
    </row>
    <row r="5346" spans="1:15" x14ac:dyDescent="0.2">
      <c r="A5346" t="s">
        <v>57</v>
      </c>
      <c r="B5346" s="144" t="s">
        <v>86</v>
      </c>
      <c r="C5346">
        <v>301</v>
      </c>
      <c r="D5346" t="str">
        <f>VLOOKUP(Oliusala[[#This Row],[postnumer]],Sveitarfelog[#All],4,FALSE)</f>
        <v>Akraneskaupstaður,Hvalfjarðarsveit,Kjósarhreppur</v>
      </c>
      <c r="E5346" t="str">
        <f>VLOOKUP(Oliusala[[#This Row],[postnumer]],Sveitarfelog[#All],5,FALSE)</f>
        <v>Vesturland</v>
      </c>
      <c r="F5346" t="s">
        <v>31</v>
      </c>
      <c r="G5346" t="s">
        <v>52</v>
      </c>
      <c r="H5346" t="s">
        <v>60</v>
      </c>
      <c r="I5346" s="1">
        <v>135209</v>
      </c>
      <c r="J5346" s="2">
        <f>VLOOKUP(Oliusala[[#This Row],[tegund]],Tegundir!$B$2:$D$19,3,FALSE)*Oliusala[[#This Row],[magn]]/1000</f>
        <v>135.209</v>
      </c>
      <c r="K5346">
        <v>2013</v>
      </c>
      <c r="L5346" t="s">
        <v>19</v>
      </c>
      <c r="M5346" s="144" t="s">
        <v>59</v>
      </c>
      <c r="O5346" s="144" t="s">
        <v>1998</v>
      </c>
    </row>
    <row r="5347" spans="1:15" x14ac:dyDescent="0.2">
      <c r="A5347" t="s">
        <v>84</v>
      </c>
      <c r="B5347" s="144" t="s">
        <v>84</v>
      </c>
      <c r="C5347">
        <v>300</v>
      </c>
      <c r="D5347" t="str">
        <f>VLOOKUP(Oliusala[[#This Row],[postnumer]],Sveitarfelog[#All],4,FALSE)</f>
        <v>Akraneskaupstaður,Hvalfjarðarsveit,Kjósarhreppur</v>
      </c>
      <c r="E5347" t="str">
        <f>VLOOKUP(Oliusala[[#This Row],[postnumer]],Sveitarfelog[#All],5,FALSE)</f>
        <v>Vesturland</v>
      </c>
      <c r="F5347" t="s">
        <v>31</v>
      </c>
      <c r="G5347" t="s">
        <v>52</v>
      </c>
      <c r="H5347" t="s">
        <v>61</v>
      </c>
      <c r="I5347" s="1">
        <v>1941034</v>
      </c>
      <c r="J5347" s="2">
        <f>VLOOKUP(Oliusala[[#This Row],[tegund]],Tegundir!$B$2:$D$19,3,FALSE)*Oliusala[[#This Row],[magn]]/1000</f>
        <v>1941.0340000000001</v>
      </c>
      <c r="K5347">
        <v>2013</v>
      </c>
      <c r="L5347" t="s">
        <v>1955</v>
      </c>
      <c r="M5347" s="144" t="s">
        <v>62</v>
      </c>
    </row>
    <row r="5348" spans="1:15" x14ac:dyDescent="0.2">
      <c r="A5348" t="s">
        <v>84</v>
      </c>
      <c r="B5348" s="144" t="s">
        <v>87</v>
      </c>
      <c r="C5348">
        <v>350</v>
      </c>
      <c r="D5348" t="str">
        <f>VLOOKUP(Oliusala[[#This Row],[postnumer]],Sveitarfelog[#All],4,FALSE)</f>
        <v>Grundarfjarðarbær</v>
      </c>
      <c r="E5348" t="str">
        <f>VLOOKUP(Oliusala[[#This Row],[postnumer]],Sveitarfelog[#All],5,FALSE)</f>
        <v>Vesturland</v>
      </c>
      <c r="F5348" t="s">
        <v>31</v>
      </c>
      <c r="G5348" t="s">
        <v>52</v>
      </c>
      <c r="H5348" t="s">
        <v>60</v>
      </c>
      <c r="I5348" s="1">
        <v>29210</v>
      </c>
      <c r="J5348" s="2">
        <f>VLOOKUP(Oliusala[[#This Row],[tegund]],Tegundir!$B$2:$D$19,3,FALSE)*Oliusala[[#This Row],[magn]]/1000</f>
        <v>29.21</v>
      </c>
      <c r="K5348">
        <v>2013</v>
      </c>
      <c r="L5348" t="s">
        <v>19</v>
      </c>
      <c r="M5348" s="144" t="s">
        <v>59</v>
      </c>
      <c r="O5348" s="144" t="s">
        <v>1998</v>
      </c>
    </row>
    <row r="5349" spans="1:15" x14ac:dyDescent="0.2">
      <c r="A5349" t="s">
        <v>57</v>
      </c>
      <c r="B5349" s="144" t="s">
        <v>87</v>
      </c>
      <c r="C5349">
        <v>350</v>
      </c>
      <c r="D5349" t="str">
        <f>VLOOKUP(Oliusala[[#This Row],[postnumer]],Sveitarfelog[#All],4,FALSE)</f>
        <v>Grundarfjarðarbær</v>
      </c>
      <c r="E5349" t="str">
        <f>VLOOKUP(Oliusala[[#This Row],[postnumer]],Sveitarfelog[#All],5,FALSE)</f>
        <v>Vesturland</v>
      </c>
      <c r="F5349" t="s">
        <v>28</v>
      </c>
      <c r="G5349" t="s">
        <v>52</v>
      </c>
      <c r="H5349" t="s">
        <v>60</v>
      </c>
      <c r="I5349" s="1">
        <v>86343</v>
      </c>
      <c r="J5349" s="2">
        <f>VLOOKUP(Oliusala[[#This Row],[tegund]],Tegundir!$B$2:$D$19,3,FALSE)*Oliusala[[#This Row],[magn]]/1000</f>
        <v>75.204752999999997</v>
      </c>
      <c r="K5349">
        <v>2013</v>
      </c>
      <c r="L5349" t="s">
        <v>19</v>
      </c>
      <c r="M5349" s="144" t="s">
        <v>59</v>
      </c>
      <c r="O5349" s="144" t="s">
        <v>1998</v>
      </c>
    </row>
    <row r="5350" spans="1:15" x14ac:dyDescent="0.2">
      <c r="A5350" t="s">
        <v>57</v>
      </c>
      <c r="B5350" s="144" t="s">
        <v>67</v>
      </c>
      <c r="C5350">
        <v>355</v>
      </c>
      <c r="D5350" t="str">
        <f>VLOOKUP(Oliusala[[#This Row],[postnumer]],Sveitarfelog[#All],4,FALSE)</f>
        <v>Snæfellsbær</v>
      </c>
      <c r="E5350" t="str">
        <f>VLOOKUP(Oliusala[[#This Row],[postnumer]],Sveitarfelog[#All],5,FALSE)</f>
        <v>Vesturland</v>
      </c>
      <c r="F5350" t="s">
        <v>28</v>
      </c>
      <c r="G5350" t="s">
        <v>52</v>
      </c>
      <c r="H5350" t="s">
        <v>60</v>
      </c>
      <c r="I5350" s="1">
        <v>59025</v>
      </c>
      <c r="J5350" s="2">
        <f>VLOOKUP(Oliusala[[#This Row],[tegund]],Tegundir!$B$2:$D$19,3,FALSE)*Oliusala[[#This Row],[magn]]/1000</f>
        <v>51.410775000000001</v>
      </c>
      <c r="K5350">
        <v>2013</v>
      </c>
      <c r="L5350" t="s">
        <v>19</v>
      </c>
      <c r="M5350" s="144" t="s">
        <v>59</v>
      </c>
      <c r="O5350" s="144" t="s">
        <v>1998</v>
      </c>
    </row>
    <row r="5351" spans="1:15" x14ac:dyDescent="0.2">
      <c r="A5351" t="s">
        <v>57</v>
      </c>
      <c r="B5351" s="144" t="s">
        <v>67</v>
      </c>
      <c r="C5351">
        <v>355</v>
      </c>
      <c r="D5351" t="str">
        <f>VLOOKUP(Oliusala[[#This Row],[postnumer]],Sveitarfelog[#All],4,FALSE)</f>
        <v>Snæfellsbær</v>
      </c>
      <c r="E5351" t="str">
        <f>VLOOKUP(Oliusala[[#This Row],[postnumer]],Sveitarfelog[#All],5,FALSE)</f>
        <v>Vesturland</v>
      </c>
      <c r="F5351" t="s">
        <v>31</v>
      </c>
      <c r="G5351" t="s">
        <v>52</v>
      </c>
      <c r="H5351" t="s">
        <v>60</v>
      </c>
      <c r="I5351" s="1">
        <v>227771</v>
      </c>
      <c r="J5351" s="2">
        <f>VLOOKUP(Oliusala[[#This Row],[tegund]],Tegundir!$B$2:$D$19,3,FALSE)*Oliusala[[#This Row],[magn]]/1000</f>
        <v>227.77099999999999</v>
      </c>
      <c r="K5351">
        <v>2013</v>
      </c>
      <c r="L5351" t="s">
        <v>19</v>
      </c>
      <c r="M5351" s="144" t="s">
        <v>59</v>
      </c>
      <c r="O5351" s="144" t="s">
        <v>1998</v>
      </c>
    </row>
    <row r="5352" spans="1:15" x14ac:dyDescent="0.2">
      <c r="A5352" t="s">
        <v>107</v>
      </c>
      <c r="B5352" s="144" t="s">
        <v>83</v>
      </c>
      <c r="C5352">
        <v>400</v>
      </c>
      <c r="D5352" t="str">
        <f>VLOOKUP(Oliusala[[#This Row],[postnumer]],Sveitarfelog[#All],4,FALSE)</f>
        <v>Ísafjarðarbær</v>
      </c>
      <c r="E5352" t="str">
        <f>VLOOKUP(Oliusala[[#This Row],[postnumer]],Sveitarfelog[#All],5,FALSE)</f>
        <v>Vestfirðir</v>
      </c>
      <c r="F5352" t="s">
        <v>28</v>
      </c>
      <c r="G5352" t="s">
        <v>52</v>
      </c>
      <c r="H5352" t="s">
        <v>60</v>
      </c>
      <c r="I5352" s="1">
        <v>38960</v>
      </c>
      <c r="J5352" s="2">
        <f>VLOOKUP(Oliusala[[#This Row],[tegund]],Tegundir!$B$2:$D$19,3,FALSE)*Oliusala[[#This Row],[magn]]/1000</f>
        <v>33.934160000000006</v>
      </c>
      <c r="K5352">
        <v>2013</v>
      </c>
      <c r="L5352" t="s">
        <v>19</v>
      </c>
      <c r="M5352" s="144" t="s">
        <v>59</v>
      </c>
      <c r="O5352" s="144" t="s">
        <v>1998</v>
      </c>
    </row>
    <row r="5353" spans="1:15" x14ac:dyDescent="0.2">
      <c r="A5353" t="s">
        <v>83</v>
      </c>
      <c r="B5353" s="144" t="s">
        <v>83</v>
      </c>
      <c r="C5353">
        <v>400</v>
      </c>
      <c r="D5353" t="str">
        <f>VLOOKUP(Oliusala[[#This Row],[postnumer]],Sveitarfelog[#All],4,FALSE)</f>
        <v>Ísafjarðarbær</v>
      </c>
      <c r="E5353" t="str">
        <f>VLOOKUP(Oliusala[[#This Row],[postnumer]],Sveitarfelog[#All],5,FALSE)</f>
        <v>Vestfirðir</v>
      </c>
      <c r="F5353" t="s">
        <v>28</v>
      </c>
      <c r="G5353" t="s">
        <v>52</v>
      </c>
      <c r="H5353" t="s">
        <v>58</v>
      </c>
      <c r="I5353" s="1">
        <v>1970064</v>
      </c>
      <c r="J5353" s="2">
        <f>VLOOKUP(Oliusala[[#This Row],[tegund]],Tegundir!$B$2:$D$19,3,FALSE)*Oliusala[[#This Row],[magn]]/1000</f>
        <v>1715.9257439999999</v>
      </c>
      <c r="K5353">
        <v>2013</v>
      </c>
      <c r="L5353" t="s">
        <v>19</v>
      </c>
      <c r="M5353" s="144" t="s">
        <v>59</v>
      </c>
      <c r="O5353" s="144" t="s">
        <v>1998</v>
      </c>
    </row>
    <row r="5354" spans="1:15" x14ac:dyDescent="0.2">
      <c r="A5354" t="s">
        <v>122</v>
      </c>
      <c r="B5354" s="144" t="s">
        <v>129</v>
      </c>
      <c r="C5354">
        <v>545</v>
      </c>
      <c r="D5354" t="str">
        <f>VLOOKUP(Oliusala[[#This Row],[postnumer]],Sveitarfelog[#All],4,FALSE)</f>
        <v>Sveitarfélagið Skagaströnd</v>
      </c>
      <c r="E5354" t="str">
        <f>VLOOKUP(Oliusala[[#This Row],[postnumer]],Sveitarfelog[#All],5,FALSE)</f>
        <v>Norðurland vestra</v>
      </c>
      <c r="F5354" t="s">
        <v>28</v>
      </c>
      <c r="G5354" t="s">
        <v>52</v>
      </c>
      <c r="H5354" t="s">
        <v>60</v>
      </c>
      <c r="I5354" s="1">
        <v>2274773</v>
      </c>
      <c r="J5354" s="2">
        <f>VLOOKUP(Oliusala[[#This Row],[tegund]],Tegundir!$B$2:$D$19,3,FALSE)*Oliusala[[#This Row],[magn]]/1000</f>
        <v>1981.3272830000001</v>
      </c>
      <c r="K5354">
        <v>2013</v>
      </c>
      <c r="L5354" t="s">
        <v>19</v>
      </c>
      <c r="M5354" s="144" t="s">
        <v>59</v>
      </c>
      <c r="O5354" s="144" t="s">
        <v>1998</v>
      </c>
    </row>
    <row r="5355" spans="1:15" x14ac:dyDescent="0.2">
      <c r="A5355" t="s">
        <v>122</v>
      </c>
      <c r="B5355" s="144" t="s">
        <v>122</v>
      </c>
      <c r="C5355">
        <v>550</v>
      </c>
      <c r="D5355" t="str">
        <f>VLOOKUP(Oliusala[[#This Row],[postnumer]],Sveitarfelog[#All],4,FALSE)</f>
        <v>Skagafjörður</v>
      </c>
      <c r="E5355" t="str">
        <f>VLOOKUP(Oliusala[[#This Row],[postnumer]],Sveitarfelog[#All],5,FALSE)</f>
        <v>Norðurland vestra</v>
      </c>
      <c r="F5355" t="s">
        <v>28</v>
      </c>
      <c r="G5355" t="s">
        <v>52</v>
      </c>
      <c r="H5355" t="s">
        <v>58</v>
      </c>
      <c r="I5355" s="1">
        <v>4078662</v>
      </c>
      <c r="J5355" s="2">
        <f>VLOOKUP(Oliusala[[#This Row],[tegund]],Tegundir!$B$2:$D$19,3,FALSE)*Oliusala[[#This Row],[magn]]/1000</f>
        <v>3552.5146019999997</v>
      </c>
      <c r="K5355">
        <v>2013</v>
      </c>
      <c r="L5355" t="s">
        <v>19</v>
      </c>
      <c r="M5355" s="144" t="s">
        <v>59</v>
      </c>
      <c r="O5355" s="144" t="s">
        <v>1998</v>
      </c>
    </row>
    <row r="5356" spans="1:15" x14ac:dyDescent="0.2">
      <c r="A5356" t="s">
        <v>68</v>
      </c>
      <c r="B5356" s="144" t="s">
        <v>135</v>
      </c>
      <c r="C5356">
        <v>580</v>
      </c>
      <c r="D5356" t="str">
        <f>VLOOKUP(Oliusala[[#This Row],[postnumer]],Sveitarfelog[#All],4,FALSE)</f>
        <v>Fjallabyggð</v>
      </c>
      <c r="E5356" t="str">
        <f>VLOOKUP(Oliusala[[#This Row],[postnumer]],Sveitarfelog[#All],5,FALSE)</f>
        <v>Norðurland eystra</v>
      </c>
      <c r="F5356" t="s">
        <v>28</v>
      </c>
      <c r="G5356" t="s">
        <v>52</v>
      </c>
      <c r="H5356" t="s">
        <v>60</v>
      </c>
      <c r="I5356" s="1">
        <v>1130011</v>
      </c>
      <c r="J5356" s="2">
        <f>VLOOKUP(Oliusala[[#This Row],[tegund]],Tegundir!$B$2:$D$19,3,FALSE)*Oliusala[[#This Row],[magn]]/1000</f>
        <v>984.23958100000004</v>
      </c>
      <c r="K5356">
        <v>2013</v>
      </c>
      <c r="L5356" t="s">
        <v>19</v>
      </c>
      <c r="M5356" s="144" t="s">
        <v>59</v>
      </c>
      <c r="O5356" s="144" t="s">
        <v>1998</v>
      </c>
    </row>
    <row r="5357" spans="1:15" x14ac:dyDescent="0.2">
      <c r="A5357" t="s">
        <v>68</v>
      </c>
      <c r="B5357" s="144" t="s">
        <v>142</v>
      </c>
      <c r="C5357">
        <v>625</v>
      </c>
      <c r="D5357" t="str">
        <f>VLOOKUP(Oliusala[[#This Row],[postnumer]],Sveitarfelog[#All],4,FALSE)</f>
        <v>Fjallabyggð</v>
      </c>
      <c r="E5357" t="str">
        <f>VLOOKUP(Oliusala[[#This Row],[postnumer]],Sveitarfelog[#All],5,FALSE)</f>
        <v>Norðurland eystra</v>
      </c>
      <c r="F5357" t="s">
        <v>28</v>
      </c>
      <c r="G5357" t="s">
        <v>52</v>
      </c>
      <c r="H5357" t="s">
        <v>60</v>
      </c>
      <c r="I5357" s="1">
        <v>200637</v>
      </c>
      <c r="J5357" s="2">
        <f>VLOOKUP(Oliusala[[#This Row],[tegund]],Tegundir!$B$2:$D$19,3,FALSE)*Oliusala[[#This Row],[magn]]/1000</f>
        <v>174.75482699999998</v>
      </c>
      <c r="K5357">
        <v>2013</v>
      </c>
      <c r="L5357" t="s">
        <v>19</v>
      </c>
      <c r="M5357" s="144" t="s">
        <v>59</v>
      </c>
      <c r="O5357" s="144" t="s">
        <v>1998</v>
      </c>
    </row>
    <row r="5358" spans="1:15" x14ac:dyDescent="0.2">
      <c r="A5358" t="s">
        <v>68</v>
      </c>
      <c r="B5358" s="144" t="s">
        <v>68</v>
      </c>
      <c r="C5358">
        <v>600</v>
      </c>
      <c r="D5358" t="str">
        <f>VLOOKUP(Oliusala[[#This Row],[postnumer]],Sveitarfelog[#All],4,FALSE)</f>
        <v>Akureyrarbær,Eyjafjarðarsveit,Hörgársveit,Svalbarðsstrandarhreppur,Grýtubakkahreppur</v>
      </c>
      <c r="E5358" t="str">
        <f>VLOOKUP(Oliusala[[#This Row],[postnumer]],Sveitarfelog[#All],5,FALSE)</f>
        <v>Norðurland eystra</v>
      </c>
      <c r="F5358" t="s">
        <v>31</v>
      </c>
      <c r="G5358" t="s">
        <v>52</v>
      </c>
      <c r="H5358" t="s">
        <v>61</v>
      </c>
      <c r="I5358" s="1">
        <v>1001858</v>
      </c>
      <c r="J5358" s="2">
        <f>VLOOKUP(Oliusala[[#This Row],[tegund]],Tegundir!$B$2:$D$19,3,FALSE)*Oliusala[[#This Row],[magn]]/1000</f>
        <v>1001.8579999999999</v>
      </c>
      <c r="K5358">
        <v>2013</v>
      </c>
      <c r="L5358" t="s">
        <v>19</v>
      </c>
      <c r="M5358" s="144" t="s">
        <v>62</v>
      </c>
      <c r="O5358" s="144" t="s">
        <v>1998</v>
      </c>
    </row>
    <row r="5359" spans="1:15" x14ac:dyDescent="0.2">
      <c r="A5359" t="s">
        <v>68</v>
      </c>
      <c r="B5359" s="144" t="s">
        <v>68</v>
      </c>
      <c r="C5359">
        <v>600</v>
      </c>
      <c r="D5359" t="str">
        <f>VLOOKUP(Oliusala[[#This Row],[postnumer]],Sveitarfelog[#All],4,FALSE)</f>
        <v>Akureyrarbær,Eyjafjarðarsveit,Hörgársveit,Svalbarðsstrandarhreppur,Grýtubakkahreppur</v>
      </c>
      <c r="E5359" t="str">
        <f>VLOOKUP(Oliusala[[#This Row],[postnumer]],Sveitarfelog[#All],5,FALSE)</f>
        <v>Norðurland eystra</v>
      </c>
      <c r="F5359" t="s">
        <v>28</v>
      </c>
      <c r="G5359" t="s">
        <v>52</v>
      </c>
      <c r="H5359" t="s">
        <v>58</v>
      </c>
      <c r="I5359" s="1">
        <v>423931</v>
      </c>
      <c r="J5359" s="2">
        <f>VLOOKUP(Oliusala[[#This Row],[tegund]],Tegundir!$B$2:$D$19,3,FALSE)*Oliusala[[#This Row],[magn]]/1000</f>
        <v>369.24390099999999</v>
      </c>
      <c r="K5359">
        <v>2013</v>
      </c>
      <c r="L5359" t="s">
        <v>19</v>
      </c>
      <c r="M5359" s="144" t="s">
        <v>59</v>
      </c>
      <c r="O5359" s="144" t="s">
        <v>1998</v>
      </c>
    </row>
    <row r="5360" spans="1:15" x14ac:dyDescent="0.2">
      <c r="A5360" t="s">
        <v>68</v>
      </c>
      <c r="B5360" s="144" t="s">
        <v>68</v>
      </c>
      <c r="C5360">
        <v>600</v>
      </c>
      <c r="D5360" t="str">
        <f>VLOOKUP(Oliusala[[#This Row],[postnumer]],Sveitarfelog[#All],4,FALSE)</f>
        <v>Akureyrarbær,Eyjafjarðarsveit,Hörgársveit,Svalbarðsstrandarhreppur,Grýtubakkahreppur</v>
      </c>
      <c r="E5360" t="str">
        <f>VLOOKUP(Oliusala[[#This Row],[postnumer]],Sveitarfelog[#All],5,FALSE)</f>
        <v>Norðurland eystra</v>
      </c>
      <c r="F5360" t="s">
        <v>31</v>
      </c>
      <c r="G5360" t="s">
        <v>52</v>
      </c>
      <c r="H5360" t="s">
        <v>58</v>
      </c>
      <c r="I5360" s="1">
        <v>3035032</v>
      </c>
      <c r="J5360" s="2">
        <f>VLOOKUP(Oliusala[[#This Row],[tegund]],Tegundir!$B$2:$D$19,3,FALSE)*Oliusala[[#This Row],[magn]]/1000</f>
        <v>3035.0320000000002</v>
      </c>
      <c r="K5360">
        <v>2013</v>
      </c>
      <c r="L5360" t="s">
        <v>19</v>
      </c>
      <c r="M5360" s="144" t="s">
        <v>59</v>
      </c>
      <c r="O5360" s="144" t="s">
        <v>1998</v>
      </c>
    </row>
    <row r="5361" spans="1:15" x14ac:dyDescent="0.2">
      <c r="A5361" t="s">
        <v>122</v>
      </c>
      <c r="B5361" s="144" t="s">
        <v>68</v>
      </c>
      <c r="C5361">
        <v>600</v>
      </c>
      <c r="D5361" t="str">
        <f>VLOOKUP(Oliusala[[#This Row],[postnumer]],Sveitarfelog[#All],4,FALSE)</f>
        <v>Akureyrarbær,Eyjafjarðarsveit,Hörgársveit,Svalbarðsstrandarhreppur,Grýtubakkahreppur</v>
      </c>
      <c r="E5361" t="str">
        <f>VLOOKUP(Oliusala[[#This Row],[postnumer]],Sveitarfelog[#All],5,FALSE)</f>
        <v>Norðurland eystra</v>
      </c>
      <c r="F5361" t="s">
        <v>28</v>
      </c>
      <c r="G5361" t="s">
        <v>52</v>
      </c>
      <c r="H5361" t="s">
        <v>60</v>
      </c>
      <c r="I5361" s="1">
        <v>128807</v>
      </c>
      <c r="J5361" s="2">
        <f>VLOOKUP(Oliusala[[#This Row],[tegund]],Tegundir!$B$2:$D$19,3,FALSE)*Oliusala[[#This Row],[magn]]/1000</f>
        <v>112.19089699999999</v>
      </c>
      <c r="K5361">
        <v>2013</v>
      </c>
      <c r="L5361" t="s">
        <v>19</v>
      </c>
      <c r="M5361" s="144" t="s">
        <v>59</v>
      </c>
      <c r="O5361" s="144" t="s">
        <v>1998</v>
      </c>
    </row>
    <row r="5362" spans="1:15" x14ac:dyDescent="0.2">
      <c r="A5362" t="s">
        <v>136</v>
      </c>
      <c r="B5362" s="144" t="s">
        <v>136</v>
      </c>
      <c r="C5362">
        <v>620</v>
      </c>
      <c r="D5362" t="str">
        <f>VLOOKUP(Oliusala[[#This Row],[postnumer]],Sveitarfelog[#All],4,FALSE)</f>
        <v>Dalvíkurbyggð</v>
      </c>
      <c r="E5362" t="str">
        <f>VLOOKUP(Oliusala[[#This Row],[postnumer]],Sveitarfelog[#All],5,FALSE)</f>
        <v>Norðurland eystra</v>
      </c>
      <c r="F5362" t="s">
        <v>28</v>
      </c>
      <c r="G5362" t="s">
        <v>52</v>
      </c>
      <c r="H5362" t="s">
        <v>58</v>
      </c>
      <c r="I5362" s="1">
        <v>1366775</v>
      </c>
      <c r="J5362" s="2">
        <f>VLOOKUP(Oliusala[[#This Row],[tegund]],Tegundir!$B$2:$D$19,3,FALSE)*Oliusala[[#This Row],[magn]]/1000</f>
        <v>1190.4610249999998</v>
      </c>
      <c r="K5362">
        <v>2013</v>
      </c>
      <c r="L5362" t="s">
        <v>19</v>
      </c>
      <c r="M5362" s="144" t="s">
        <v>59</v>
      </c>
      <c r="O5362" s="144" t="s">
        <v>1998</v>
      </c>
    </row>
    <row r="5363" spans="1:15" x14ac:dyDescent="0.2">
      <c r="A5363" t="s">
        <v>68</v>
      </c>
      <c r="B5363" s="144" t="s">
        <v>150</v>
      </c>
      <c r="C5363">
        <v>680</v>
      </c>
      <c r="D5363" t="str">
        <f>VLOOKUP(Oliusala[[#This Row],[postnumer]],Sveitarfelog[#All],4,FALSE)</f>
        <v>Langanesbyggð</v>
      </c>
      <c r="E5363" t="str">
        <f>VLOOKUP(Oliusala[[#This Row],[postnumer]],Sveitarfelog[#All],5,FALSE)</f>
        <v>Norðurland eystra</v>
      </c>
      <c r="F5363" t="s">
        <v>28</v>
      </c>
      <c r="G5363" t="s">
        <v>52</v>
      </c>
      <c r="H5363" t="s">
        <v>60</v>
      </c>
      <c r="I5363" s="1">
        <v>1097407</v>
      </c>
      <c r="J5363" s="2">
        <f>VLOOKUP(Oliusala[[#This Row],[tegund]],Tegundir!$B$2:$D$19,3,FALSE)*Oliusala[[#This Row],[magn]]/1000</f>
        <v>955.841497</v>
      </c>
      <c r="K5363">
        <v>2013</v>
      </c>
      <c r="L5363" t="s">
        <v>1955</v>
      </c>
      <c r="M5363" s="144" t="s">
        <v>59</v>
      </c>
    </row>
    <row r="5364" spans="1:15" x14ac:dyDescent="0.2">
      <c r="A5364" t="s">
        <v>69</v>
      </c>
      <c r="B5364" s="144" t="s">
        <v>150</v>
      </c>
      <c r="C5364">
        <v>680</v>
      </c>
      <c r="D5364" t="str">
        <f>VLOOKUP(Oliusala[[#This Row],[postnumer]],Sveitarfelog[#All],4,FALSE)</f>
        <v>Langanesbyggð</v>
      </c>
      <c r="E5364" t="str">
        <f>VLOOKUP(Oliusala[[#This Row],[postnumer]],Sveitarfelog[#All],5,FALSE)</f>
        <v>Norðurland eystra</v>
      </c>
      <c r="F5364" t="s">
        <v>28</v>
      </c>
      <c r="G5364" t="s">
        <v>52</v>
      </c>
      <c r="H5364" t="s">
        <v>60</v>
      </c>
      <c r="I5364" s="1">
        <v>450181</v>
      </c>
      <c r="J5364" s="2">
        <f>VLOOKUP(Oliusala[[#This Row],[tegund]],Tegundir!$B$2:$D$19,3,FALSE)*Oliusala[[#This Row],[magn]]/1000</f>
        <v>392.10765100000003</v>
      </c>
      <c r="K5364">
        <v>2013</v>
      </c>
      <c r="L5364" t="s">
        <v>1955</v>
      </c>
      <c r="M5364" s="144" t="s">
        <v>59</v>
      </c>
    </row>
    <row r="5365" spans="1:15" x14ac:dyDescent="0.2">
      <c r="A5365" t="s">
        <v>69</v>
      </c>
      <c r="B5365" s="144" t="s">
        <v>150</v>
      </c>
      <c r="C5365">
        <v>680</v>
      </c>
      <c r="D5365" t="str">
        <f>VLOOKUP(Oliusala[[#This Row],[postnumer]],Sveitarfelog[#All],4,FALSE)</f>
        <v>Langanesbyggð</v>
      </c>
      <c r="E5365" t="str">
        <f>VLOOKUP(Oliusala[[#This Row],[postnumer]],Sveitarfelog[#All],5,FALSE)</f>
        <v>Norðurland eystra</v>
      </c>
      <c r="F5365" t="s">
        <v>31</v>
      </c>
      <c r="G5365" t="s">
        <v>52</v>
      </c>
      <c r="H5365" t="s">
        <v>60</v>
      </c>
      <c r="I5365" s="1">
        <v>30227</v>
      </c>
      <c r="J5365" s="2">
        <f>VLOOKUP(Oliusala[[#This Row],[tegund]],Tegundir!$B$2:$D$19,3,FALSE)*Oliusala[[#This Row],[magn]]/1000</f>
        <v>30.227</v>
      </c>
      <c r="K5365">
        <v>2013</v>
      </c>
      <c r="L5365" t="s">
        <v>1955</v>
      </c>
      <c r="M5365" s="144" t="s">
        <v>59</v>
      </c>
    </row>
    <row r="5366" spans="1:15" x14ac:dyDescent="0.2">
      <c r="A5366" t="s">
        <v>150</v>
      </c>
      <c r="B5366" s="144" t="s">
        <v>150</v>
      </c>
      <c r="C5366">
        <v>680</v>
      </c>
      <c r="D5366" t="str">
        <f>VLOOKUP(Oliusala[[#This Row],[postnumer]],Sveitarfelog[#All],4,FALSE)</f>
        <v>Langanesbyggð</v>
      </c>
      <c r="E5366" t="str">
        <f>VLOOKUP(Oliusala[[#This Row],[postnumer]],Sveitarfelog[#All],5,FALSE)</f>
        <v>Norðurland eystra</v>
      </c>
      <c r="F5366" t="s">
        <v>31</v>
      </c>
      <c r="G5366" t="s">
        <v>52</v>
      </c>
      <c r="H5366" t="s">
        <v>58</v>
      </c>
      <c r="I5366" s="1">
        <v>954737</v>
      </c>
      <c r="J5366" s="2">
        <f>VLOOKUP(Oliusala[[#This Row],[tegund]],Tegundir!$B$2:$D$19,3,FALSE)*Oliusala[[#This Row],[magn]]/1000</f>
        <v>954.73699999999997</v>
      </c>
      <c r="K5366">
        <v>2013</v>
      </c>
      <c r="L5366" t="s">
        <v>19</v>
      </c>
      <c r="M5366" s="144" t="s">
        <v>59</v>
      </c>
      <c r="O5366" s="144" t="s">
        <v>1998</v>
      </c>
    </row>
    <row r="5367" spans="1:15" x14ac:dyDescent="0.2">
      <c r="A5367" t="s">
        <v>150</v>
      </c>
      <c r="B5367" s="144" t="s">
        <v>150</v>
      </c>
      <c r="C5367">
        <v>680</v>
      </c>
      <c r="D5367" t="str">
        <f>VLOOKUP(Oliusala[[#This Row],[postnumer]],Sveitarfelog[#All],4,FALSE)</f>
        <v>Langanesbyggð</v>
      </c>
      <c r="E5367" t="str">
        <f>VLOOKUP(Oliusala[[#This Row],[postnumer]],Sveitarfelog[#All],5,FALSE)</f>
        <v>Norðurland eystra</v>
      </c>
      <c r="F5367" t="s">
        <v>31</v>
      </c>
      <c r="G5367" t="s">
        <v>52</v>
      </c>
      <c r="H5367" t="s">
        <v>61</v>
      </c>
      <c r="I5367" s="1">
        <v>22877</v>
      </c>
      <c r="J5367" s="2">
        <f>VLOOKUP(Oliusala[[#This Row],[tegund]],Tegundir!$B$2:$D$19,3,FALSE)*Oliusala[[#This Row],[magn]]/1000</f>
        <v>22.876999999999999</v>
      </c>
      <c r="K5367">
        <v>2013</v>
      </c>
      <c r="L5367" t="s">
        <v>19</v>
      </c>
      <c r="M5367" s="144" t="s">
        <v>62</v>
      </c>
      <c r="O5367" s="144" t="s">
        <v>1998</v>
      </c>
    </row>
    <row r="5368" spans="1:15" x14ac:dyDescent="0.2">
      <c r="A5368" t="s">
        <v>66</v>
      </c>
      <c r="B5368" s="144" t="s">
        <v>160</v>
      </c>
      <c r="C5368">
        <v>710</v>
      </c>
      <c r="D5368" t="str">
        <f>VLOOKUP(Oliusala[[#This Row],[postnumer]],Sveitarfelog[#All],4,FALSE)</f>
        <v>Fljótsdalshreppur,Múlaþing</v>
      </c>
      <c r="E5368" t="str">
        <f>VLOOKUP(Oliusala[[#This Row],[postnumer]],Sveitarfelog[#All],5,FALSE)</f>
        <v>Austurland</v>
      </c>
      <c r="F5368" t="s">
        <v>31</v>
      </c>
      <c r="G5368" t="s">
        <v>52</v>
      </c>
      <c r="H5368" t="s">
        <v>60</v>
      </c>
      <c r="I5368" s="1">
        <v>346979</v>
      </c>
      <c r="J5368" s="2">
        <f>VLOOKUP(Oliusala[[#This Row],[tegund]],Tegundir!$B$2:$D$19,3,FALSE)*Oliusala[[#This Row],[magn]]/1000</f>
        <v>346.97899999999998</v>
      </c>
      <c r="K5368">
        <v>2013</v>
      </c>
      <c r="L5368" t="s">
        <v>1955</v>
      </c>
      <c r="M5368" s="144" t="s">
        <v>59</v>
      </c>
    </row>
    <row r="5369" spans="1:15" x14ac:dyDescent="0.2">
      <c r="A5369" t="s">
        <v>66</v>
      </c>
      <c r="B5369" s="144" t="s">
        <v>66</v>
      </c>
      <c r="C5369">
        <v>730</v>
      </c>
      <c r="D5369" t="str">
        <f>VLOOKUP(Oliusala[[#This Row],[postnumer]],Sveitarfelog[#All],4,FALSE)</f>
        <v>Fjarðabyggð</v>
      </c>
      <c r="E5369" t="str">
        <f>VLOOKUP(Oliusala[[#This Row],[postnumer]],Sveitarfelog[#All],5,FALSE)</f>
        <v>Austurland</v>
      </c>
      <c r="F5369" t="s">
        <v>31</v>
      </c>
      <c r="G5369" t="s">
        <v>52</v>
      </c>
      <c r="H5369" t="s">
        <v>61</v>
      </c>
      <c r="I5369" s="1">
        <v>744374</v>
      </c>
      <c r="J5369" s="2">
        <f>VLOOKUP(Oliusala[[#This Row],[tegund]],Tegundir!$B$2:$D$19,3,FALSE)*Oliusala[[#This Row],[magn]]/1000</f>
        <v>744.37400000000002</v>
      </c>
      <c r="K5369">
        <v>2013</v>
      </c>
      <c r="L5369" t="s">
        <v>19</v>
      </c>
      <c r="M5369" s="144" t="s">
        <v>62</v>
      </c>
      <c r="O5369" s="144" t="s">
        <v>1998</v>
      </c>
    </row>
    <row r="5370" spans="1:15" x14ac:dyDescent="0.2">
      <c r="A5370" t="s">
        <v>66</v>
      </c>
      <c r="B5370" s="144" t="s">
        <v>66</v>
      </c>
      <c r="C5370">
        <v>730</v>
      </c>
      <c r="D5370" t="str">
        <f>VLOOKUP(Oliusala[[#This Row],[postnumer]],Sveitarfelog[#All],4,FALSE)</f>
        <v>Fjarðabyggð</v>
      </c>
      <c r="E5370" t="str">
        <f>VLOOKUP(Oliusala[[#This Row],[postnumer]],Sveitarfelog[#All],5,FALSE)</f>
        <v>Austurland</v>
      </c>
      <c r="F5370" t="s">
        <v>31</v>
      </c>
      <c r="G5370" t="s">
        <v>52</v>
      </c>
      <c r="H5370" t="s">
        <v>58</v>
      </c>
      <c r="I5370" s="1">
        <v>1346858</v>
      </c>
      <c r="J5370" s="2">
        <f>VLOOKUP(Oliusala[[#This Row],[tegund]],Tegundir!$B$2:$D$19,3,FALSE)*Oliusala[[#This Row],[magn]]/1000</f>
        <v>1346.8579999999999</v>
      </c>
      <c r="K5370">
        <v>2013</v>
      </c>
      <c r="L5370" t="s">
        <v>19</v>
      </c>
      <c r="M5370" s="144" t="s">
        <v>59</v>
      </c>
      <c r="O5370" s="144" t="s">
        <v>1998</v>
      </c>
    </row>
    <row r="5371" spans="1:15" x14ac:dyDescent="0.2">
      <c r="A5371" t="s">
        <v>69</v>
      </c>
      <c r="B5371" s="144" t="s">
        <v>69</v>
      </c>
      <c r="C5371">
        <v>735</v>
      </c>
      <c r="D5371" t="str">
        <f>VLOOKUP(Oliusala[[#This Row],[postnumer]],Sveitarfelog[#All],4,FALSE)</f>
        <v>Fjarðabyggð</v>
      </c>
      <c r="E5371" t="str">
        <f>VLOOKUP(Oliusala[[#This Row],[postnumer]],Sveitarfelog[#All],5,FALSE)</f>
        <v>Austurland</v>
      </c>
      <c r="F5371" t="s">
        <v>49</v>
      </c>
      <c r="G5371" t="s">
        <v>52</v>
      </c>
      <c r="H5371" t="s">
        <v>61</v>
      </c>
      <c r="I5371" s="1">
        <v>3814276</v>
      </c>
      <c r="J5371" s="2">
        <f>VLOOKUP(Oliusala[[#This Row],[tegund]],Tegundir!$B$2:$D$19,3,FALSE)*Oliusala[[#This Row],[magn]]/1000</f>
        <v>3814.2759999999998</v>
      </c>
      <c r="K5371">
        <v>2013</v>
      </c>
      <c r="L5371" t="s">
        <v>19</v>
      </c>
      <c r="M5371" s="144" t="s">
        <v>62</v>
      </c>
      <c r="O5371" s="144" t="s">
        <v>1998</v>
      </c>
    </row>
    <row r="5372" spans="1:15" x14ac:dyDescent="0.2">
      <c r="A5372" t="s">
        <v>69</v>
      </c>
      <c r="B5372" s="144" t="s">
        <v>69</v>
      </c>
      <c r="C5372">
        <v>735</v>
      </c>
      <c r="D5372" t="str">
        <f>VLOOKUP(Oliusala[[#This Row],[postnumer]],Sveitarfelog[#All],4,FALSE)</f>
        <v>Fjarðabyggð</v>
      </c>
      <c r="E5372" t="str">
        <f>VLOOKUP(Oliusala[[#This Row],[postnumer]],Sveitarfelog[#All],5,FALSE)</f>
        <v>Austurland</v>
      </c>
      <c r="F5372" t="s">
        <v>28</v>
      </c>
      <c r="G5372" t="s">
        <v>52</v>
      </c>
      <c r="H5372" t="s">
        <v>58</v>
      </c>
      <c r="I5372" s="1">
        <v>74363</v>
      </c>
      <c r="J5372" s="2">
        <f>VLOOKUP(Oliusala[[#This Row],[tegund]],Tegundir!$B$2:$D$19,3,FALSE)*Oliusala[[#This Row],[magn]]/1000</f>
        <v>64.770173</v>
      </c>
      <c r="K5372">
        <v>2013</v>
      </c>
      <c r="L5372" t="s">
        <v>19</v>
      </c>
      <c r="M5372" s="144" t="s">
        <v>59</v>
      </c>
      <c r="O5372" s="144" t="s">
        <v>1998</v>
      </c>
    </row>
    <row r="5373" spans="1:15" x14ac:dyDescent="0.2">
      <c r="A5373" t="s">
        <v>69</v>
      </c>
      <c r="B5373" s="144" t="s">
        <v>69</v>
      </c>
      <c r="C5373">
        <v>735</v>
      </c>
      <c r="D5373" t="str">
        <f>VLOOKUP(Oliusala[[#This Row],[postnumer]],Sveitarfelog[#All],4,FALSE)</f>
        <v>Fjarðabyggð</v>
      </c>
      <c r="E5373" t="str">
        <f>VLOOKUP(Oliusala[[#This Row],[postnumer]],Sveitarfelog[#All],5,FALSE)</f>
        <v>Austurland</v>
      </c>
      <c r="F5373" t="s">
        <v>31</v>
      </c>
      <c r="G5373" t="s">
        <v>52</v>
      </c>
      <c r="H5373" t="s">
        <v>58</v>
      </c>
      <c r="I5373" s="1">
        <v>4174198</v>
      </c>
      <c r="J5373" s="2">
        <f>VLOOKUP(Oliusala[[#This Row],[tegund]],Tegundir!$B$2:$D$19,3,FALSE)*Oliusala[[#This Row],[magn]]/1000</f>
        <v>4174.1980000000003</v>
      </c>
      <c r="K5373">
        <v>2013</v>
      </c>
      <c r="L5373" t="s">
        <v>19</v>
      </c>
      <c r="M5373" s="144" t="s">
        <v>59</v>
      </c>
      <c r="O5373" s="144" t="s">
        <v>1998</v>
      </c>
    </row>
    <row r="5374" spans="1:15" x14ac:dyDescent="0.2">
      <c r="A5374" t="s">
        <v>69</v>
      </c>
      <c r="B5374" s="144" t="s">
        <v>69</v>
      </c>
      <c r="C5374">
        <v>735</v>
      </c>
      <c r="D5374" t="str">
        <f>VLOOKUP(Oliusala[[#This Row],[postnumer]],Sveitarfelog[#All],4,FALSE)</f>
        <v>Fjarðabyggð</v>
      </c>
      <c r="E5374" t="str">
        <f>VLOOKUP(Oliusala[[#This Row],[postnumer]],Sveitarfelog[#All],5,FALSE)</f>
        <v>Austurland</v>
      </c>
      <c r="F5374" t="s">
        <v>49</v>
      </c>
      <c r="G5374" t="s">
        <v>52</v>
      </c>
      <c r="H5374" t="s">
        <v>58</v>
      </c>
      <c r="I5374" s="1">
        <v>949385</v>
      </c>
      <c r="J5374" s="2">
        <f>VLOOKUP(Oliusala[[#This Row],[tegund]],Tegundir!$B$2:$D$19,3,FALSE)*Oliusala[[#This Row],[magn]]/1000</f>
        <v>949.38499999999999</v>
      </c>
      <c r="K5374">
        <v>2013</v>
      </c>
      <c r="L5374" t="s">
        <v>19</v>
      </c>
      <c r="M5374" s="144" t="s">
        <v>59</v>
      </c>
      <c r="O5374" s="144" t="s">
        <v>1998</v>
      </c>
    </row>
    <row r="5375" spans="1:15" x14ac:dyDescent="0.2">
      <c r="A5375" t="s">
        <v>66</v>
      </c>
      <c r="B5375" s="144" t="s">
        <v>69</v>
      </c>
      <c r="C5375">
        <v>735</v>
      </c>
      <c r="D5375" t="str">
        <f>VLOOKUP(Oliusala[[#This Row],[postnumer]],Sveitarfelog[#All],4,FALSE)</f>
        <v>Fjarðabyggð</v>
      </c>
      <c r="E5375" t="str">
        <f>VLOOKUP(Oliusala[[#This Row],[postnumer]],Sveitarfelog[#All],5,FALSE)</f>
        <v>Austurland</v>
      </c>
      <c r="F5375" t="s">
        <v>28</v>
      </c>
      <c r="G5375" t="s">
        <v>52</v>
      </c>
      <c r="H5375" t="s">
        <v>60</v>
      </c>
      <c r="I5375" s="1">
        <v>79353</v>
      </c>
      <c r="J5375" s="2">
        <f>VLOOKUP(Oliusala[[#This Row],[tegund]],Tegundir!$B$2:$D$19,3,FALSE)*Oliusala[[#This Row],[magn]]/1000</f>
        <v>69.11646300000001</v>
      </c>
      <c r="K5375">
        <v>2013</v>
      </c>
      <c r="L5375" t="s">
        <v>19</v>
      </c>
      <c r="M5375" s="144" t="s">
        <v>59</v>
      </c>
      <c r="O5375" s="144" t="s">
        <v>1998</v>
      </c>
    </row>
    <row r="5376" spans="1:15" x14ac:dyDescent="0.2">
      <c r="A5376" t="s">
        <v>64</v>
      </c>
      <c r="B5376" s="144" t="s">
        <v>164</v>
      </c>
      <c r="C5376">
        <v>740</v>
      </c>
      <c r="D5376" t="str">
        <f>VLOOKUP(Oliusala[[#This Row],[postnumer]],Sveitarfelog[#All],4,FALSE)</f>
        <v>Fjarðabyggð</v>
      </c>
      <c r="E5376" t="str">
        <f>VLOOKUP(Oliusala[[#This Row],[postnumer]],Sveitarfelog[#All],5,FALSE)</f>
        <v>Austurland</v>
      </c>
      <c r="F5376" t="s">
        <v>28</v>
      </c>
      <c r="G5376" t="s">
        <v>52</v>
      </c>
      <c r="H5376" t="s">
        <v>61</v>
      </c>
      <c r="I5376" s="1">
        <v>144068</v>
      </c>
      <c r="J5376" s="2">
        <f>VLOOKUP(Oliusala[[#This Row],[tegund]],Tegundir!$B$2:$D$19,3,FALSE)*Oliusala[[#This Row],[magn]]/1000</f>
        <v>125.483228</v>
      </c>
      <c r="K5376">
        <v>2013</v>
      </c>
      <c r="L5376" t="s">
        <v>19</v>
      </c>
      <c r="M5376" s="144" t="s">
        <v>62</v>
      </c>
      <c r="O5376" s="144" t="s">
        <v>1998</v>
      </c>
    </row>
    <row r="5377" spans="1:15" x14ac:dyDescent="0.2">
      <c r="A5377" t="s">
        <v>64</v>
      </c>
      <c r="B5377" s="144" t="s">
        <v>164</v>
      </c>
      <c r="C5377">
        <v>740</v>
      </c>
      <c r="D5377" t="str">
        <f>VLOOKUP(Oliusala[[#This Row],[postnumer]],Sveitarfelog[#All],4,FALSE)</f>
        <v>Fjarðabyggð</v>
      </c>
      <c r="E5377" t="str">
        <f>VLOOKUP(Oliusala[[#This Row],[postnumer]],Sveitarfelog[#All],5,FALSE)</f>
        <v>Austurland</v>
      </c>
      <c r="F5377" t="s">
        <v>31</v>
      </c>
      <c r="G5377" t="s">
        <v>52</v>
      </c>
      <c r="H5377" t="s">
        <v>61</v>
      </c>
      <c r="I5377" s="1">
        <v>411798</v>
      </c>
      <c r="J5377" s="2">
        <f>VLOOKUP(Oliusala[[#This Row],[tegund]],Tegundir!$B$2:$D$19,3,FALSE)*Oliusala[[#This Row],[magn]]/1000</f>
        <v>411.798</v>
      </c>
      <c r="K5377">
        <v>2013</v>
      </c>
      <c r="L5377" t="s">
        <v>19</v>
      </c>
      <c r="M5377" s="144" t="s">
        <v>62</v>
      </c>
      <c r="O5377" s="144" t="s">
        <v>1998</v>
      </c>
    </row>
    <row r="5378" spans="1:15" x14ac:dyDescent="0.2">
      <c r="A5378" t="s">
        <v>64</v>
      </c>
      <c r="B5378" s="144" t="s">
        <v>164</v>
      </c>
      <c r="C5378">
        <v>740</v>
      </c>
      <c r="D5378" t="str">
        <f>VLOOKUP(Oliusala[[#This Row],[postnumer]],Sveitarfelog[#All],4,FALSE)</f>
        <v>Fjarðabyggð</v>
      </c>
      <c r="E5378" t="str">
        <f>VLOOKUP(Oliusala[[#This Row],[postnumer]],Sveitarfelog[#All],5,FALSE)</f>
        <v>Austurland</v>
      </c>
      <c r="F5378" t="s">
        <v>28</v>
      </c>
      <c r="G5378" t="s">
        <v>52</v>
      </c>
      <c r="H5378" t="s">
        <v>58</v>
      </c>
      <c r="I5378" s="1">
        <v>1892726</v>
      </c>
      <c r="J5378" s="2">
        <f>VLOOKUP(Oliusala[[#This Row],[tegund]],Tegundir!$B$2:$D$19,3,FALSE)*Oliusala[[#This Row],[magn]]/1000</f>
        <v>1648.5643459999999</v>
      </c>
      <c r="K5378">
        <v>2013</v>
      </c>
      <c r="L5378" t="s">
        <v>1955</v>
      </c>
      <c r="M5378" s="144" t="s">
        <v>59</v>
      </c>
    </row>
    <row r="5379" spans="1:15" x14ac:dyDescent="0.2">
      <c r="A5379" t="s">
        <v>64</v>
      </c>
      <c r="B5379" s="144" t="s">
        <v>164</v>
      </c>
      <c r="C5379">
        <v>740</v>
      </c>
      <c r="D5379" t="str">
        <f>VLOOKUP(Oliusala[[#This Row],[postnumer]],Sveitarfelog[#All],4,FALSE)</f>
        <v>Fjarðabyggð</v>
      </c>
      <c r="E5379" t="str">
        <f>VLOOKUP(Oliusala[[#This Row],[postnumer]],Sveitarfelog[#All],5,FALSE)</f>
        <v>Austurland</v>
      </c>
      <c r="F5379" t="s">
        <v>31</v>
      </c>
      <c r="G5379" t="s">
        <v>52</v>
      </c>
      <c r="H5379" t="s">
        <v>58</v>
      </c>
      <c r="I5379" s="1">
        <v>9016222</v>
      </c>
      <c r="J5379" s="2">
        <f>VLOOKUP(Oliusala[[#This Row],[tegund]],Tegundir!$B$2:$D$19,3,FALSE)*Oliusala[[#This Row],[magn]]/1000</f>
        <v>9016.2219999999998</v>
      </c>
      <c r="K5379">
        <v>2013</v>
      </c>
      <c r="L5379" t="s">
        <v>19</v>
      </c>
      <c r="M5379" s="144" t="s">
        <v>59</v>
      </c>
      <c r="O5379" s="144" t="s">
        <v>1998</v>
      </c>
    </row>
    <row r="5380" spans="1:15" x14ac:dyDescent="0.2">
      <c r="A5380" t="s">
        <v>71</v>
      </c>
      <c r="B5380" s="144" t="s">
        <v>71</v>
      </c>
      <c r="C5380">
        <v>750</v>
      </c>
      <c r="D5380" t="str">
        <f>VLOOKUP(Oliusala[[#This Row],[postnumer]],Sveitarfelog[#All],4,FALSE)</f>
        <v>Fjarðabyggð</v>
      </c>
      <c r="E5380" t="str">
        <f>VLOOKUP(Oliusala[[#This Row],[postnumer]],Sveitarfelog[#All],5,FALSE)</f>
        <v>Austurland</v>
      </c>
      <c r="F5380" t="s">
        <v>31</v>
      </c>
      <c r="G5380" t="s">
        <v>52</v>
      </c>
      <c r="H5380" t="s">
        <v>61</v>
      </c>
      <c r="I5380" s="1">
        <v>92175</v>
      </c>
      <c r="J5380" s="2">
        <f>VLOOKUP(Oliusala[[#This Row],[tegund]],Tegundir!$B$2:$D$19,3,FALSE)*Oliusala[[#This Row],[magn]]/1000</f>
        <v>92.174999999999997</v>
      </c>
      <c r="K5380">
        <v>2013</v>
      </c>
      <c r="L5380" t="s">
        <v>19</v>
      </c>
      <c r="M5380" s="144" t="s">
        <v>62</v>
      </c>
      <c r="O5380" s="144" t="s">
        <v>1998</v>
      </c>
    </row>
    <row r="5381" spans="1:15" x14ac:dyDescent="0.2">
      <c r="A5381" t="s">
        <v>158</v>
      </c>
      <c r="B5381" s="144" t="s">
        <v>168</v>
      </c>
      <c r="C5381">
        <v>780</v>
      </c>
      <c r="D5381" t="str">
        <f>VLOOKUP(Oliusala[[#This Row],[postnumer]],Sveitarfelog[#All],4,FALSE)</f>
        <v>Sveitarfélagið Hornafjörður</v>
      </c>
      <c r="E5381" t="str">
        <f>VLOOKUP(Oliusala[[#This Row],[postnumer]],Sveitarfelog[#All],5,FALSE)</f>
        <v>Suðurland</v>
      </c>
      <c r="F5381" t="s">
        <v>31</v>
      </c>
      <c r="G5381" t="s">
        <v>52</v>
      </c>
      <c r="H5381" t="s">
        <v>58</v>
      </c>
      <c r="I5381" s="1">
        <v>1527936</v>
      </c>
      <c r="J5381" s="2">
        <f>VLOOKUP(Oliusala[[#This Row],[tegund]],Tegundir!$B$2:$D$19,3,FALSE)*Oliusala[[#This Row],[magn]]/1000</f>
        <v>1527.9359999999999</v>
      </c>
      <c r="K5381">
        <v>2013</v>
      </c>
      <c r="L5381" t="s">
        <v>1955</v>
      </c>
      <c r="M5381" s="144" t="s">
        <v>59</v>
      </c>
    </row>
    <row r="5382" spans="1:15" x14ac:dyDescent="0.2">
      <c r="A5382" t="s">
        <v>57</v>
      </c>
      <c r="B5382" s="144" t="s">
        <v>70</v>
      </c>
      <c r="C5382">
        <v>800</v>
      </c>
      <c r="D5382" t="str">
        <f>VLOOKUP(Oliusala[[#This Row],[postnumer]],Sveitarfelog[#All],4,FALSE)</f>
        <v>Flóahreppur,Sveitarfélagið Árborg</v>
      </c>
      <c r="E5382" t="str">
        <f>VLOOKUP(Oliusala[[#This Row],[postnumer]],Sveitarfelog[#All],5,FALSE)</f>
        <v>Suðurland</v>
      </c>
      <c r="F5382" t="s">
        <v>31</v>
      </c>
      <c r="G5382" t="s">
        <v>52</v>
      </c>
      <c r="H5382" t="s">
        <v>60</v>
      </c>
      <c r="I5382" s="1">
        <v>230835</v>
      </c>
      <c r="J5382" s="2">
        <f>VLOOKUP(Oliusala[[#This Row],[tegund]],Tegundir!$B$2:$D$19,3,FALSE)*Oliusala[[#This Row],[magn]]/1000</f>
        <v>230.83500000000001</v>
      </c>
      <c r="K5382">
        <v>2013</v>
      </c>
      <c r="L5382" t="s">
        <v>19</v>
      </c>
      <c r="M5382" s="144" t="s">
        <v>59</v>
      </c>
      <c r="O5382" s="144" t="s">
        <v>1998</v>
      </c>
    </row>
    <row r="5383" spans="1:15" x14ac:dyDescent="0.2">
      <c r="A5383" t="s">
        <v>57</v>
      </c>
      <c r="B5383" s="144" t="s">
        <v>183</v>
      </c>
      <c r="C5383">
        <v>815</v>
      </c>
      <c r="D5383" t="str">
        <f>VLOOKUP(Oliusala[[#This Row],[postnumer]],Sveitarfelog[#All],4,FALSE)</f>
        <v>Hveragerðisbær,Sveitarfélagið Ölfus</v>
      </c>
      <c r="E5383" t="str">
        <f>VLOOKUP(Oliusala[[#This Row],[postnumer]],Sveitarfelog[#All],5,FALSE)</f>
        <v>Suðurland</v>
      </c>
      <c r="F5383" t="s">
        <v>31</v>
      </c>
      <c r="G5383" t="s">
        <v>52</v>
      </c>
      <c r="H5383" t="s">
        <v>60</v>
      </c>
      <c r="I5383" s="1">
        <v>201742</v>
      </c>
      <c r="J5383" s="2">
        <f>VLOOKUP(Oliusala[[#This Row],[tegund]],Tegundir!$B$2:$D$19,3,FALSE)*Oliusala[[#This Row],[magn]]/1000</f>
        <v>201.74199999999999</v>
      </c>
      <c r="K5383">
        <v>2013</v>
      </c>
      <c r="L5383" t="s">
        <v>19</v>
      </c>
      <c r="M5383" s="144" t="s">
        <v>59</v>
      </c>
      <c r="O5383" s="144" t="s">
        <v>1998</v>
      </c>
    </row>
    <row r="5384" spans="1:15" x14ac:dyDescent="0.2">
      <c r="A5384" t="s">
        <v>65</v>
      </c>
      <c r="B5384" s="144" t="s">
        <v>65</v>
      </c>
      <c r="C5384">
        <v>900</v>
      </c>
      <c r="D5384" t="str">
        <f>VLOOKUP(Oliusala[[#This Row],[postnumer]],Sveitarfelog[#All],4,FALSE)</f>
        <v>Vestmannaeyjabær</v>
      </c>
      <c r="E5384" t="str">
        <f>VLOOKUP(Oliusala[[#This Row],[postnumer]],Sveitarfelog[#All],5,FALSE)</f>
        <v>Suðurland</v>
      </c>
      <c r="F5384" t="s">
        <v>28</v>
      </c>
      <c r="G5384" t="s">
        <v>52</v>
      </c>
      <c r="H5384" t="s">
        <v>58</v>
      </c>
      <c r="I5384" s="1">
        <v>6525003</v>
      </c>
      <c r="J5384" s="2">
        <f>VLOOKUP(Oliusala[[#This Row],[tegund]],Tegundir!$B$2:$D$19,3,FALSE)*Oliusala[[#This Row],[magn]]/1000</f>
        <v>5683.2776130000002</v>
      </c>
      <c r="K5384">
        <v>2013</v>
      </c>
      <c r="L5384" t="s">
        <v>19</v>
      </c>
      <c r="M5384" s="144" t="s">
        <v>59</v>
      </c>
      <c r="O5384" s="144" t="s">
        <v>1998</v>
      </c>
    </row>
    <row r="5385" spans="1:15" x14ac:dyDescent="0.2">
      <c r="A5385" t="s">
        <v>65</v>
      </c>
      <c r="B5385" s="144" t="s">
        <v>65</v>
      </c>
      <c r="C5385">
        <v>900</v>
      </c>
      <c r="D5385" t="str">
        <f>VLOOKUP(Oliusala[[#This Row],[postnumer]],Sveitarfelog[#All],4,FALSE)</f>
        <v>Vestmannaeyjabær</v>
      </c>
      <c r="E5385" t="str">
        <f>VLOOKUP(Oliusala[[#This Row],[postnumer]],Sveitarfelog[#All],5,FALSE)</f>
        <v>Suðurland</v>
      </c>
      <c r="F5385" t="s">
        <v>31</v>
      </c>
      <c r="G5385" t="s">
        <v>52</v>
      </c>
      <c r="H5385" t="s">
        <v>58</v>
      </c>
      <c r="I5385" s="1">
        <v>2770409</v>
      </c>
      <c r="J5385" s="2">
        <f>VLOOKUP(Oliusala[[#This Row],[tegund]],Tegundir!$B$2:$D$19,3,FALSE)*Oliusala[[#This Row],[magn]]/1000</f>
        <v>2770.4090000000001</v>
      </c>
      <c r="K5385">
        <v>2013</v>
      </c>
      <c r="L5385" t="s">
        <v>19</v>
      </c>
      <c r="M5385" s="144" t="s">
        <v>59</v>
      </c>
      <c r="O5385" s="144" t="s">
        <v>1998</v>
      </c>
    </row>
    <row r="5386" spans="1:15" x14ac:dyDescent="0.2">
      <c r="A5386" t="s">
        <v>65</v>
      </c>
      <c r="B5386" s="144" t="s">
        <v>65</v>
      </c>
      <c r="C5386">
        <v>900</v>
      </c>
      <c r="D5386" t="str">
        <f>VLOOKUP(Oliusala[[#This Row],[postnumer]],Sveitarfelog[#All],4,FALSE)</f>
        <v>Vestmannaeyjabær</v>
      </c>
      <c r="E5386" t="str">
        <f>VLOOKUP(Oliusala[[#This Row],[postnumer]],Sveitarfelog[#All],5,FALSE)</f>
        <v>Suðurland</v>
      </c>
      <c r="F5386" t="s">
        <v>49</v>
      </c>
      <c r="G5386" t="s">
        <v>52</v>
      </c>
      <c r="H5386" t="s">
        <v>58</v>
      </c>
      <c r="I5386" s="1">
        <v>5484501</v>
      </c>
      <c r="J5386" s="2">
        <f>VLOOKUP(Oliusala[[#This Row],[tegund]],Tegundir!$B$2:$D$19,3,FALSE)*Oliusala[[#This Row],[magn]]/1000</f>
        <v>5484.5010000000002</v>
      </c>
      <c r="K5386">
        <v>2013</v>
      </c>
      <c r="L5386" t="s">
        <v>1955</v>
      </c>
      <c r="M5386" s="144" t="s">
        <v>59</v>
      </c>
    </row>
    <row r="5387" spans="1:15" x14ac:dyDescent="0.2">
      <c r="A5387" t="s">
        <v>57</v>
      </c>
      <c r="B5387" s="144" t="s">
        <v>5</v>
      </c>
      <c r="C5387">
        <v>101</v>
      </c>
      <c r="D5387" t="str">
        <f>VLOOKUP(Oliusala[[#This Row],[postnumer]],Sveitarfelog[#All],4,FALSE)</f>
        <v>Garðabær,Hafnarfjarðarkaupstaður,Kópavogsbær,Reykjavíkurborg,Seltjarnarnesbær</v>
      </c>
      <c r="E5387" t="str">
        <f>VLOOKUP(Oliusala[[#This Row],[postnumer]],Sveitarfelog[#All],5,FALSE)</f>
        <v>Höfuðborgarsvæðið</v>
      </c>
      <c r="F5387" t="s">
        <v>20</v>
      </c>
      <c r="G5387" t="s">
        <v>50</v>
      </c>
      <c r="H5387" t="s">
        <v>58</v>
      </c>
      <c r="I5387" s="1">
        <v>27089</v>
      </c>
      <c r="J5387" s="2">
        <f>VLOOKUP(Oliusala[[#This Row],[tegund]],Tegundir!$B$2:$D$19,3,FALSE)*Oliusala[[#This Row],[magn]]/1000</f>
        <v>20.316749999999999</v>
      </c>
      <c r="K5387">
        <v>2014</v>
      </c>
      <c r="L5387" t="s">
        <v>18</v>
      </c>
      <c r="M5387" s="144" t="s">
        <v>59</v>
      </c>
    </row>
    <row r="5388" spans="1:15" x14ac:dyDescent="0.2">
      <c r="A5388" t="s">
        <v>57</v>
      </c>
      <c r="B5388" s="144" t="s">
        <v>5</v>
      </c>
      <c r="C5388">
        <v>101</v>
      </c>
      <c r="D5388" t="str">
        <f>VLOOKUP(Oliusala[[#This Row],[postnumer]],Sveitarfelog[#All],4,FALSE)</f>
        <v>Garðabær,Hafnarfjarðarkaupstaður,Kópavogsbær,Reykjavíkurborg,Seltjarnarnesbær</v>
      </c>
      <c r="E5388" t="str">
        <f>VLOOKUP(Oliusala[[#This Row],[postnumer]],Sveitarfelog[#All],5,FALSE)</f>
        <v>Höfuðborgarsvæðið</v>
      </c>
      <c r="F5388" t="s">
        <v>46</v>
      </c>
      <c r="G5388" t="s">
        <v>50</v>
      </c>
      <c r="H5388" t="s">
        <v>58</v>
      </c>
      <c r="I5388" s="1">
        <v>281</v>
      </c>
      <c r="J5388" s="2">
        <f>VLOOKUP(Oliusala[[#This Row],[tegund]],Tegundir!$B$2:$D$19,3,FALSE)*Oliusala[[#This Row],[magn]]/1000</f>
        <v>0.21074999999999999</v>
      </c>
      <c r="K5388">
        <v>2014</v>
      </c>
      <c r="L5388" t="s">
        <v>18</v>
      </c>
      <c r="M5388" s="144" t="s">
        <v>59</v>
      </c>
    </row>
    <row r="5389" spans="1:15" x14ac:dyDescent="0.2">
      <c r="A5389" t="s">
        <v>57</v>
      </c>
      <c r="B5389" s="144" t="s">
        <v>5</v>
      </c>
      <c r="C5389">
        <v>101</v>
      </c>
      <c r="D5389" t="str">
        <f>VLOOKUP(Oliusala[[#This Row],[postnumer]],Sveitarfelog[#All],4,FALSE)</f>
        <v>Garðabær,Hafnarfjarðarkaupstaður,Kópavogsbær,Reykjavíkurborg,Seltjarnarnesbær</v>
      </c>
      <c r="E5389" t="str">
        <f>VLOOKUP(Oliusala[[#This Row],[postnumer]],Sveitarfelog[#All],5,FALSE)</f>
        <v>Höfuðborgarsvæðið</v>
      </c>
      <c r="F5389" t="s">
        <v>20</v>
      </c>
      <c r="G5389" t="s">
        <v>50</v>
      </c>
      <c r="H5389" t="s">
        <v>61</v>
      </c>
      <c r="I5389" s="1">
        <v>2386</v>
      </c>
      <c r="J5389" s="2">
        <f>VLOOKUP(Oliusala[[#This Row],[tegund]],Tegundir!$B$2:$D$19,3,FALSE)*Oliusala[[#This Row],[magn]]/1000</f>
        <v>1.7895000000000001</v>
      </c>
      <c r="K5389">
        <v>2014</v>
      </c>
      <c r="L5389" t="s">
        <v>18</v>
      </c>
      <c r="M5389" s="144" t="s">
        <v>62</v>
      </c>
    </row>
    <row r="5390" spans="1:15" x14ac:dyDescent="0.2">
      <c r="A5390" t="s">
        <v>57</v>
      </c>
      <c r="B5390" s="144" t="s">
        <v>5</v>
      </c>
      <c r="C5390">
        <v>101</v>
      </c>
      <c r="D5390" t="str">
        <f>VLOOKUP(Oliusala[[#This Row],[postnumer]],Sveitarfelog[#All],4,FALSE)</f>
        <v>Garðabær,Hafnarfjarðarkaupstaður,Kópavogsbær,Reykjavíkurborg,Seltjarnarnesbær</v>
      </c>
      <c r="E5390" t="str">
        <f>VLOOKUP(Oliusala[[#This Row],[postnumer]],Sveitarfelog[#All],5,FALSE)</f>
        <v>Höfuðborgarsvæðið</v>
      </c>
      <c r="F5390" t="s">
        <v>20</v>
      </c>
      <c r="G5390" t="s">
        <v>50</v>
      </c>
      <c r="H5390" t="s">
        <v>58</v>
      </c>
      <c r="I5390" s="1">
        <v>40852</v>
      </c>
      <c r="J5390" s="2">
        <f>VLOOKUP(Oliusala[[#This Row],[tegund]],Tegundir!$B$2:$D$19,3,FALSE)*Oliusala[[#This Row],[magn]]/1000</f>
        <v>30.638999999999999</v>
      </c>
      <c r="K5390">
        <v>2014</v>
      </c>
      <c r="L5390" t="s">
        <v>18</v>
      </c>
      <c r="M5390" s="144" t="s">
        <v>59</v>
      </c>
    </row>
    <row r="5391" spans="1:15" x14ac:dyDescent="0.2">
      <c r="A5391" t="s">
        <v>63</v>
      </c>
      <c r="B5391" s="144" t="s">
        <v>5</v>
      </c>
      <c r="C5391">
        <v>101</v>
      </c>
      <c r="D5391" t="str">
        <f>VLOOKUP(Oliusala[[#This Row],[postnumer]],Sveitarfelog[#All],4,FALSE)</f>
        <v>Garðabær,Hafnarfjarðarkaupstaður,Kópavogsbær,Reykjavíkurborg,Seltjarnarnesbær</v>
      </c>
      <c r="E5391" t="str">
        <f>VLOOKUP(Oliusala[[#This Row],[postnumer]],Sveitarfelog[#All],5,FALSE)</f>
        <v>Höfuðborgarsvæðið</v>
      </c>
      <c r="F5391" t="s">
        <v>20</v>
      </c>
      <c r="G5391" t="s">
        <v>50</v>
      </c>
      <c r="H5391" t="s">
        <v>58</v>
      </c>
      <c r="I5391" s="1">
        <v>16870586</v>
      </c>
      <c r="J5391" s="2">
        <f>VLOOKUP(Oliusala[[#This Row],[tegund]],Tegundir!$B$2:$D$19,3,FALSE)*Oliusala[[#This Row],[magn]]/1000</f>
        <v>12652.9395</v>
      </c>
      <c r="K5391">
        <v>2014</v>
      </c>
      <c r="L5391" t="s">
        <v>18</v>
      </c>
      <c r="M5391" s="144" t="s">
        <v>59</v>
      </c>
    </row>
    <row r="5392" spans="1:15" x14ac:dyDescent="0.2">
      <c r="A5392" t="s">
        <v>63</v>
      </c>
      <c r="B5392" s="144" t="s">
        <v>5</v>
      </c>
      <c r="C5392">
        <v>101</v>
      </c>
      <c r="D5392" t="str">
        <f>VLOOKUP(Oliusala[[#This Row],[postnumer]],Sveitarfelog[#All],4,FALSE)</f>
        <v>Garðabær,Hafnarfjarðarkaupstaður,Kópavogsbær,Reykjavíkurborg,Seltjarnarnesbær</v>
      </c>
      <c r="E5392" t="str">
        <f>VLOOKUP(Oliusala[[#This Row],[postnumer]],Sveitarfelog[#All],5,FALSE)</f>
        <v>Höfuðborgarsvæðið</v>
      </c>
      <c r="F5392" t="s">
        <v>20</v>
      </c>
      <c r="G5392" t="s">
        <v>50</v>
      </c>
      <c r="H5392" t="s">
        <v>58</v>
      </c>
      <c r="I5392" s="1">
        <v>2966871</v>
      </c>
      <c r="J5392" s="2">
        <f>VLOOKUP(Oliusala[[#This Row],[tegund]],Tegundir!$B$2:$D$19,3,FALSE)*Oliusala[[#This Row],[magn]]/1000</f>
        <v>2225.1532499999998</v>
      </c>
      <c r="K5392">
        <v>2014</v>
      </c>
      <c r="L5392" t="s">
        <v>18</v>
      </c>
      <c r="M5392" s="144" t="s">
        <v>59</v>
      </c>
    </row>
    <row r="5393" spans="1:13" x14ac:dyDescent="0.2">
      <c r="A5393" t="s">
        <v>63</v>
      </c>
      <c r="B5393" s="144" t="s">
        <v>5</v>
      </c>
      <c r="C5393">
        <v>101</v>
      </c>
      <c r="D5393" t="str">
        <f>VLOOKUP(Oliusala[[#This Row],[postnumer]],Sveitarfelog[#All],4,FALSE)</f>
        <v>Garðabær,Hafnarfjarðarkaupstaður,Kópavogsbær,Reykjavíkurborg,Seltjarnarnesbær</v>
      </c>
      <c r="E5393" t="str">
        <f>VLOOKUP(Oliusala[[#This Row],[postnumer]],Sveitarfelog[#All],5,FALSE)</f>
        <v>Höfuðborgarsvæðið</v>
      </c>
      <c r="F5393" t="s">
        <v>46</v>
      </c>
      <c r="G5393" t="s">
        <v>50</v>
      </c>
      <c r="H5393" t="s">
        <v>58</v>
      </c>
      <c r="I5393" s="1">
        <v>17365</v>
      </c>
      <c r="J5393" s="2">
        <f>VLOOKUP(Oliusala[[#This Row],[tegund]],Tegundir!$B$2:$D$19,3,FALSE)*Oliusala[[#This Row],[magn]]/1000</f>
        <v>13.02375</v>
      </c>
      <c r="K5393">
        <v>2014</v>
      </c>
      <c r="L5393" t="s">
        <v>18</v>
      </c>
      <c r="M5393" s="144" t="s">
        <v>59</v>
      </c>
    </row>
    <row r="5394" spans="1:13" x14ac:dyDescent="0.2">
      <c r="A5394" t="s">
        <v>63</v>
      </c>
      <c r="B5394" s="144" t="s">
        <v>5</v>
      </c>
      <c r="C5394">
        <v>101</v>
      </c>
      <c r="D5394" t="str">
        <f>VLOOKUP(Oliusala[[#This Row],[postnumer]],Sveitarfelog[#All],4,FALSE)</f>
        <v>Garðabær,Hafnarfjarðarkaupstaður,Kópavogsbær,Reykjavíkurborg,Seltjarnarnesbær</v>
      </c>
      <c r="E5394" t="str">
        <f>VLOOKUP(Oliusala[[#This Row],[postnumer]],Sveitarfelog[#All],5,FALSE)</f>
        <v>Höfuðborgarsvæðið</v>
      </c>
      <c r="F5394" t="s">
        <v>20</v>
      </c>
      <c r="G5394" t="s">
        <v>50</v>
      </c>
      <c r="H5394" t="s">
        <v>58</v>
      </c>
      <c r="I5394" s="1">
        <v>1517026</v>
      </c>
      <c r="J5394" s="2">
        <f>VLOOKUP(Oliusala[[#This Row],[tegund]],Tegundir!$B$2:$D$19,3,FALSE)*Oliusala[[#This Row],[magn]]/1000</f>
        <v>1137.7695000000001</v>
      </c>
      <c r="K5394">
        <v>2014</v>
      </c>
      <c r="L5394" t="s">
        <v>18</v>
      </c>
      <c r="M5394" s="144" t="s">
        <v>59</v>
      </c>
    </row>
    <row r="5395" spans="1:13" x14ac:dyDescent="0.2">
      <c r="A5395" t="s">
        <v>63</v>
      </c>
      <c r="B5395" s="144" t="s">
        <v>5</v>
      </c>
      <c r="C5395">
        <v>101</v>
      </c>
      <c r="D5395" t="str">
        <f>VLOOKUP(Oliusala[[#This Row],[postnumer]],Sveitarfelog[#All],4,FALSE)</f>
        <v>Garðabær,Hafnarfjarðarkaupstaður,Kópavogsbær,Reykjavíkurborg,Seltjarnarnesbær</v>
      </c>
      <c r="E5395" t="str">
        <f>VLOOKUP(Oliusala[[#This Row],[postnumer]],Sveitarfelog[#All],5,FALSE)</f>
        <v>Höfuðborgarsvæðið</v>
      </c>
      <c r="F5395" t="s">
        <v>46</v>
      </c>
      <c r="G5395" t="s">
        <v>50</v>
      </c>
      <c r="H5395" t="s">
        <v>58</v>
      </c>
      <c r="I5395" s="1">
        <v>1338</v>
      </c>
      <c r="J5395" s="2">
        <f>VLOOKUP(Oliusala[[#This Row],[tegund]],Tegundir!$B$2:$D$19,3,FALSE)*Oliusala[[#This Row],[magn]]/1000</f>
        <v>1.0035000000000001</v>
      </c>
      <c r="K5395">
        <v>2014</v>
      </c>
      <c r="L5395" t="s">
        <v>18</v>
      </c>
      <c r="M5395" s="144" t="s">
        <v>59</v>
      </c>
    </row>
    <row r="5396" spans="1:13" x14ac:dyDescent="0.2">
      <c r="A5396" t="s">
        <v>63</v>
      </c>
      <c r="B5396" s="144" t="s">
        <v>5</v>
      </c>
      <c r="C5396">
        <v>101</v>
      </c>
      <c r="D5396" t="str">
        <f>VLOOKUP(Oliusala[[#This Row],[postnumer]],Sveitarfelog[#All],4,FALSE)</f>
        <v>Garðabær,Hafnarfjarðarkaupstaður,Kópavogsbær,Reykjavíkurborg,Seltjarnarnesbær</v>
      </c>
      <c r="E5396" t="str">
        <f>VLOOKUP(Oliusala[[#This Row],[postnumer]],Sveitarfelog[#All],5,FALSE)</f>
        <v>Höfuðborgarsvæðið</v>
      </c>
      <c r="F5396" t="s">
        <v>20</v>
      </c>
      <c r="G5396" t="s">
        <v>50</v>
      </c>
      <c r="H5396" t="s">
        <v>58</v>
      </c>
      <c r="I5396" s="1">
        <v>252998</v>
      </c>
      <c r="J5396" s="2">
        <f>VLOOKUP(Oliusala[[#This Row],[tegund]],Tegundir!$B$2:$D$19,3,FALSE)*Oliusala[[#This Row],[magn]]/1000</f>
        <v>189.74850000000001</v>
      </c>
      <c r="K5396">
        <v>2014</v>
      </c>
      <c r="L5396" t="s">
        <v>18</v>
      </c>
      <c r="M5396" s="144" t="s">
        <v>59</v>
      </c>
    </row>
    <row r="5397" spans="1:13" x14ac:dyDescent="0.2">
      <c r="A5397" t="s">
        <v>63</v>
      </c>
      <c r="B5397" s="144" t="s">
        <v>5</v>
      </c>
      <c r="C5397">
        <v>101</v>
      </c>
      <c r="D5397" t="str">
        <f>VLOOKUP(Oliusala[[#This Row],[postnumer]],Sveitarfelog[#All],4,FALSE)</f>
        <v>Garðabær,Hafnarfjarðarkaupstaður,Kópavogsbær,Reykjavíkurborg,Seltjarnarnesbær</v>
      </c>
      <c r="E5397" t="str">
        <f>VLOOKUP(Oliusala[[#This Row],[postnumer]],Sveitarfelog[#All],5,FALSE)</f>
        <v>Höfuðborgarsvæðið</v>
      </c>
      <c r="F5397" t="s">
        <v>46</v>
      </c>
      <c r="G5397" t="s">
        <v>50</v>
      </c>
      <c r="H5397" t="s">
        <v>58</v>
      </c>
      <c r="I5397" s="1">
        <v>17243</v>
      </c>
      <c r="J5397" s="2">
        <f>VLOOKUP(Oliusala[[#This Row],[tegund]],Tegundir!$B$2:$D$19,3,FALSE)*Oliusala[[#This Row],[magn]]/1000</f>
        <v>12.93225</v>
      </c>
      <c r="K5397">
        <v>2014</v>
      </c>
      <c r="L5397" t="s">
        <v>18</v>
      </c>
      <c r="M5397" s="144" t="s">
        <v>59</v>
      </c>
    </row>
    <row r="5398" spans="1:13" x14ac:dyDescent="0.2">
      <c r="A5398" t="s">
        <v>63</v>
      </c>
      <c r="B5398" s="144" t="s">
        <v>5</v>
      </c>
      <c r="C5398">
        <v>101</v>
      </c>
      <c r="D5398" t="str">
        <f>VLOOKUP(Oliusala[[#This Row],[postnumer]],Sveitarfelog[#All],4,FALSE)</f>
        <v>Garðabær,Hafnarfjarðarkaupstaður,Kópavogsbær,Reykjavíkurborg,Seltjarnarnesbær</v>
      </c>
      <c r="E5398" t="str">
        <f>VLOOKUP(Oliusala[[#This Row],[postnumer]],Sveitarfelog[#All],5,FALSE)</f>
        <v>Höfuðborgarsvæðið</v>
      </c>
      <c r="F5398" t="s">
        <v>20</v>
      </c>
      <c r="G5398" t="s">
        <v>50</v>
      </c>
      <c r="H5398" t="s">
        <v>58</v>
      </c>
      <c r="I5398" s="1">
        <v>2695428</v>
      </c>
      <c r="J5398" s="2">
        <f>VLOOKUP(Oliusala[[#This Row],[tegund]],Tegundir!$B$2:$D$19,3,FALSE)*Oliusala[[#This Row],[magn]]/1000</f>
        <v>2021.5709999999999</v>
      </c>
      <c r="K5398">
        <v>2014</v>
      </c>
      <c r="L5398" t="s">
        <v>18</v>
      </c>
      <c r="M5398" s="144" t="s">
        <v>59</v>
      </c>
    </row>
    <row r="5399" spans="1:13" x14ac:dyDescent="0.2">
      <c r="A5399" t="s">
        <v>63</v>
      </c>
      <c r="B5399" s="144" t="s">
        <v>5</v>
      </c>
      <c r="C5399">
        <v>101</v>
      </c>
      <c r="D5399" t="str">
        <f>VLOOKUP(Oliusala[[#This Row],[postnumer]],Sveitarfelog[#All],4,FALSE)</f>
        <v>Garðabær,Hafnarfjarðarkaupstaður,Kópavogsbær,Reykjavíkurborg,Seltjarnarnesbær</v>
      </c>
      <c r="E5399" t="str">
        <f>VLOOKUP(Oliusala[[#This Row],[postnumer]],Sveitarfelog[#All],5,FALSE)</f>
        <v>Höfuðborgarsvæðið</v>
      </c>
      <c r="F5399" t="s">
        <v>20</v>
      </c>
      <c r="G5399" t="s">
        <v>50</v>
      </c>
      <c r="H5399" t="s">
        <v>58</v>
      </c>
      <c r="I5399" s="1">
        <v>1671643</v>
      </c>
      <c r="J5399" s="2">
        <f>VLOOKUP(Oliusala[[#This Row],[tegund]],Tegundir!$B$2:$D$19,3,FALSE)*Oliusala[[#This Row],[magn]]/1000</f>
        <v>1253.73225</v>
      </c>
      <c r="K5399">
        <v>2014</v>
      </c>
      <c r="L5399" t="s">
        <v>18</v>
      </c>
      <c r="M5399" s="144" t="s">
        <v>59</v>
      </c>
    </row>
    <row r="5400" spans="1:13" x14ac:dyDescent="0.2">
      <c r="A5400" t="s">
        <v>63</v>
      </c>
      <c r="B5400" s="144" t="s">
        <v>5</v>
      </c>
      <c r="C5400">
        <v>101</v>
      </c>
      <c r="D5400" t="str">
        <f>VLOOKUP(Oliusala[[#This Row],[postnumer]],Sveitarfelog[#All],4,FALSE)</f>
        <v>Garðabær,Hafnarfjarðarkaupstaður,Kópavogsbær,Reykjavíkurborg,Seltjarnarnesbær</v>
      </c>
      <c r="E5400" t="str">
        <f>VLOOKUP(Oliusala[[#This Row],[postnumer]],Sveitarfelog[#All],5,FALSE)</f>
        <v>Höfuðborgarsvæðið</v>
      </c>
      <c r="F5400" t="s">
        <v>20</v>
      </c>
      <c r="G5400" t="s">
        <v>50</v>
      </c>
      <c r="H5400" t="s">
        <v>58</v>
      </c>
      <c r="I5400" s="1">
        <v>1008358</v>
      </c>
      <c r="J5400" s="2">
        <f>VLOOKUP(Oliusala[[#This Row],[tegund]],Tegundir!$B$2:$D$19,3,FALSE)*Oliusala[[#This Row],[magn]]/1000</f>
        <v>756.26850000000002</v>
      </c>
      <c r="K5400">
        <v>2014</v>
      </c>
      <c r="L5400" t="s">
        <v>18</v>
      </c>
      <c r="M5400" s="144" t="s">
        <v>59</v>
      </c>
    </row>
    <row r="5401" spans="1:13" x14ac:dyDescent="0.2">
      <c r="A5401" t="s">
        <v>63</v>
      </c>
      <c r="B5401" s="144" t="s">
        <v>5</v>
      </c>
      <c r="C5401">
        <v>101</v>
      </c>
      <c r="D5401" t="str">
        <f>VLOOKUP(Oliusala[[#This Row],[postnumer]],Sveitarfelog[#All],4,FALSE)</f>
        <v>Garðabær,Hafnarfjarðarkaupstaður,Kópavogsbær,Reykjavíkurborg,Seltjarnarnesbær</v>
      </c>
      <c r="E5401" t="str">
        <f>VLOOKUP(Oliusala[[#This Row],[postnumer]],Sveitarfelog[#All],5,FALSE)</f>
        <v>Höfuðborgarsvæðið</v>
      </c>
      <c r="F5401" t="s">
        <v>20</v>
      </c>
      <c r="G5401" t="s">
        <v>50</v>
      </c>
      <c r="H5401" t="s">
        <v>58</v>
      </c>
      <c r="I5401" s="1">
        <v>774684</v>
      </c>
      <c r="J5401" s="2">
        <f>VLOOKUP(Oliusala[[#This Row],[tegund]],Tegundir!$B$2:$D$19,3,FALSE)*Oliusala[[#This Row],[magn]]/1000</f>
        <v>581.01300000000003</v>
      </c>
      <c r="K5401">
        <v>2014</v>
      </c>
      <c r="L5401" t="s">
        <v>18</v>
      </c>
      <c r="M5401" s="144" t="s">
        <v>59</v>
      </c>
    </row>
    <row r="5402" spans="1:13" x14ac:dyDescent="0.2">
      <c r="A5402" t="s">
        <v>63</v>
      </c>
      <c r="B5402" s="144" t="s">
        <v>5</v>
      </c>
      <c r="C5402">
        <v>101</v>
      </c>
      <c r="D5402" t="str">
        <f>VLOOKUP(Oliusala[[#This Row],[postnumer]],Sveitarfelog[#All],4,FALSE)</f>
        <v>Garðabær,Hafnarfjarðarkaupstaður,Kópavogsbær,Reykjavíkurborg,Seltjarnarnesbær</v>
      </c>
      <c r="E5402" t="str">
        <f>VLOOKUP(Oliusala[[#This Row],[postnumer]],Sveitarfelog[#All],5,FALSE)</f>
        <v>Höfuðborgarsvæðið</v>
      </c>
      <c r="F5402" t="s">
        <v>20</v>
      </c>
      <c r="G5402" t="s">
        <v>50</v>
      </c>
      <c r="H5402" t="s">
        <v>58</v>
      </c>
      <c r="I5402" s="1">
        <v>1052572</v>
      </c>
      <c r="J5402" s="2">
        <f>VLOOKUP(Oliusala[[#This Row],[tegund]],Tegundir!$B$2:$D$19,3,FALSE)*Oliusala[[#This Row],[magn]]/1000</f>
        <v>789.42899999999997</v>
      </c>
      <c r="K5402">
        <v>2014</v>
      </c>
      <c r="L5402" t="s">
        <v>18</v>
      </c>
      <c r="M5402" s="144" t="s">
        <v>59</v>
      </c>
    </row>
    <row r="5403" spans="1:13" x14ac:dyDescent="0.2">
      <c r="A5403" t="s">
        <v>63</v>
      </c>
      <c r="B5403" s="144" t="s">
        <v>5</v>
      </c>
      <c r="C5403">
        <v>101</v>
      </c>
      <c r="D5403" t="str">
        <f>VLOOKUP(Oliusala[[#This Row],[postnumer]],Sveitarfelog[#All],4,FALSE)</f>
        <v>Garðabær,Hafnarfjarðarkaupstaður,Kópavogsbær,Reykjavíkurborg,Seltjarnarnesbær</v>
      </c>
      <c r="E5403" t="str">
        <f>VLOOKUP(Oliusala[[#This Row],[postnumer]],Sveitarfelog[#All],5,FALSE)</f>
        <v>Höfuðborgarsvæðið</v>
      </c>
      <c r="F5403" t="s">
        <v>20</v>
      </c>
      <c r="G5403" t="s">
        <v>50</v>
      </c>
      <c r="H5403" t="s">
        <v>58</v>
      </c>
      <c r="I5403" s="1">
        <v>2225694</v>
      </c>
      <c r="J5403" s="2">
        <f>VLOOKUP(Oliusala[[#This Row],[tegund]],Tegundir!$B$2:$D$19,3,FALSE)*Oliusala[[#This Row],[magn]]/1000</f>
        <v>1669.2705000000001</v>
      </c>
      <c r="K5403">
        <v>2014</v>
      </c>
      <c r="L5403" t="s">
        <v>18</v>
      </c>
      <c r="M5403" s="144" t="s">
        <v>59</v>
      </c>
    </row>
    <row r="5404" spans="1:13" x14ac:dyDescent="0.2">
      <c r="A5404" t="s">
        <v>63</v>
      </c>
      <c r="B5404" s="144" t="s">
        <v>5</v>
      </c>
      <c r="C5404">
        <v>101</v>
      </c>
      <c r="D5404" t="str">
        <f>VLOOKUP(Oliusala[[#This Row],[postnumer]],Sveitarfelog[#All],4,FALSE)</f>
        <v>Garðabær,Hafnarfjarðarkaupstaður,Kópavogsbær,Reykjavíkurborg,Seltjarnarnesbær</v>
      </c>
      <c r="E5404" t="str">
        <f>VLOOKUP(Oliusala[[#This Row],[postnumer]],Sveitarfelog[#All],5,FALSE)</f>
        <v>Höfuðborgarsvæðið</v>
      </c>
      <c r="F5404" t="s">
        <v>46</v>
      </c>
      <c r="G5404" t="s">
        <v>50</v>
      </c>
      <c r="H5404" t="s">
        <v>58</v>
      </c>
      <c r="I5404" s="1">
        <v>9913</v>
      </c>
      <c r="J5404" s="2">
        <f>VLOOKUP(Oliusala[[#This Row],[tegund]],Tegundir!$B$2:$D$19,3,FALSE)*Oliusala[[#This Row],[magn]]/1000</f>
        <v>7.4347500000000002</v>
      </c>
      <c r="K5404">
        <v>2014</v>
      </c>
      <c r="L5404" t="s">
        <v>18</v>
      </c>
      <c r="M5404" s="144" t="s">
        <v>59</v>
      </c>
    </row>
    <row r="5405" spans="1:13" x14ac:dyDescent="0.2">
      <c r="A5405" t="s">
        <v>63</v>
      </c>
      <c r="B5405" s="144" t="s">
        <v>5</v>
      </c>
      <c r="C5405">
        <v>101</v>
      </c>
      <c r="D5405" t="str">
        <f>VLOOKUP(Oliusala[[#This Row],[postnumer]],Sveitarfelog[#All],4,FALSE)</f>
        <v>Garðabær,Hafnarfjarðarkaupstaður,Kópavogsbær,Reykjavíkurborg,Seltjarnarnesbær</v>
      </c>
      <c r="E5405" t="str">
        <f>VLOOKUP(Oliusala[[#This Row],[postnumer]],Sveitarfelog[#All],5,FALSE)</f>
        <v>Höfuðborgarsvæðið</v>
      </c>
      <c r="F5405" t="s">
        <v>20</v>
      </c>
      <c r="G5405" t="s">
        <v>50</v>
      </c>
      <c r="H5405" t="s">
        <v>58</v>
      </c>
      <c r="I5405" s="1">
        <v>2228457</v>
      </c>
      <c r="J5405" s="2">
        <f>VLOOKUP(Oliusala[[#This Row],[tegund]],Tegundir!$B$2:$D$19,3,FALSE)*Oliusala[[#This Row],[magn]]/1000</f>
        <v>1671.34275</v>
      </c>
      <c r="K5405">
        <v>2014</v>
      </c>
      <c r="L5405" t="s">
        <v>18</v>
      </c>
      <c r="M5405" s="144" t="s">
        <v>59</v>
      </c>
    </row>
    <row r="5406" spans="1:13" x14ac:dyDescent="0.2">
      <c r="A5406" t="s">
        <v>63</v>
      </c>
      <c r="B5406" s="144" t="s">
        <v>5</v>
      </c>
      <c r="C5406">
        <v>101</v>
      </c>
      <c r="D5406" t="str">
        <f>VLOOKUP(Oliusala[[#This Row],[postnumer]],Sveitarfelog[#All],4,FALSE)</f>
        <v>Garðabær,Hafnarfjarðarkaupstaður,Kópavogsbær,Reykjavíkurborg,Seltjarnarnesbær</v>
      </c>
      <c r="E5406" t="str">
        <f>VLOOKUP(Oliusala[[#This Row],[postnumer]],Sveitarfelog[#All],5,FALSE)</f>
        <v>Höfuðborgarsvæðið</v>
      </c>
      <c r="F5406" t="s">
        <v>20</v>
      </c>
      <c r="G5406" t="s">
        <v>50</v>
      </c>
      <c r="H5406" t="s">
        <v>58</v>
      </c>
      <c r="I5406" s="1">
        <v>590651</v>
      </c>
      <c r="J5406" s="2">
        <f>VLOOKUP(Oliusala[[#This Row],[tegund]],Tegundir!$B$2:$D$19,3,FALSE)*Oliusala[[#This Row],[magn]]/1000</f>
        <v>442.98824999999999</v>
      </c>
      <c r="K5406">
        <v>2014</v>
      </c>
      <c r="L5406" t="s">
        <v>18</v>
      </c>
      <c r="M5406" s="144" t="s">
        <v>59</v>
      </c>
    </row>
    <row r="5407" spans="1:13" x14ac:dyDescent="0.2">
      <c r="A5407" t="s">
        <v>63</v>
      </c>
      <c r="B5407" s="144" t="s">
        <v>5</v>
      </c>
      <c r="C5407">
        <v>101</v>
      </c>
      <c r="D5407" t="str">
        <f>VLOOKUP(Oliusala[[#This Row],[postnumer]],Sveitarfelog[#All],4,FALSE)</f>
        <v>Garðabær,Hafnarfjarðarkaupstaður,Kópavogsbær,Reykjavíkurborg,Seltjarnarnesbær</v>
      </c>
      <c r="E5407" t="str">
        <f>VLOOKUP(Oliusala[[#This Row],[postnumer]],Sveitarfelog[#All],5,FALSE)</f>
        <v>Höfuðborgarsvæðið</v>
      </c>
      <c r="F5407" t="s">
        <v>20</v>
      </c>
      <c r="G5407" t="s">
        <v>50</v>
      </c>
      <c r="H5407" t="s">
        <v>58</v>
      </c>
      <c r="I5407" s="1">
        <v>26495254</v>
      </c>
      <c r="J5407" s="2">
        <f>VLOOKUP(Oliusala[[#This Row],[tegund]],Tegundir!$B$2:$D$19,3,FALSE)*Oliusala[[#This Row],[magn]]/1000</f>
        <v>19871.440500000001</v>
      </c>
      <c r="K5407">
        <v>2014</v>
      </c>
      <c r="L5407" t="s">
        <v>18</v>
      </c>
      <c r="M5407" s="144" t="s">
        <v>59</v>
      </c>
    </row>
    <row r="5408" spans="1:13" x14ac:dyDescent="0.2">
      <c r="A5408" t="s">
        <v>63</v>
      </c>
      <c r="B5408" s="144" t="s">
        <v>5</v>
      </c>
      <c r="C5408">
        <v>101</v>
      </c>
      <c r="D5408" t="str">
        <f>VLOOKUP(Oliusala[[#This Row],[postnumer]],Sveitarfelog[#All],4,FALSE)</f>
        <v>Garðabær,Hafnarfjarðarkaupstaður,Kópavogsbær,Reykjavíkurborg,Seltjarnarnesbær</v>
      </c>
      <c r="E5408" t="str">
        <f>VLOOKUP(Oliusala[[#This Row],[postnumer]],Sveitarfelog[#All],5,FALSE)</f>
        <v>Höfuðborgarsvæðið</v>
      </c>
      <c r="F5408" t="s">
        <v>46</v>
      </c>
      <c r="G5408" t="s">
        <v>50</v>
      </c>
      <c r="H5408" t="s">
        <v>58</v>
      </c>
      <c r="I5408" s="1">
        <v>176485</v>
      </c>
      <c r="J5408" s="2">
        <f>VLOOKUP(Oliusala[[#This Row],[tegund]],Tegundir!$B$2:$D$19,3,FALSE)*Oliusala[[#This Row],[magn]]/1000</f>
        <v>132.36375000000001</v>
      </c>
      <c r="K5408">
        <v>2014</v>
      </c>
      <c r="L5408" t="s">
        <v>18</v>
      </c>
      <c r="M5408" s="144" t="s">
        <v>59</v>
      </c>
    </row>
    <row r="5409" spans="1:13" x14ac:dyDescent="0.2">
      <c r="A5409" t="s">
        <v>63</v>
      </c>
      <c r="B5409" s="144" t="s">
        <v>5</v>
      </c>
      <c r="C5409">
        <v>101</v>
      </c>
      <c r="D5409" t="str">
        <f>VLOOKUP(Oliusala[[#This Row],[postnumer]],Sveitarfelog[#All],4,FALSE)</f>
        <v>Garðabær,Hafnarfjarðarkaupstaður,Kópavogsbær,Reykjavíkurborg,Seltjarnarnesbær</v>
      </c>
      <c r="E5409" t="str">
        <f>VLOOKUP(Oliusala[[#This Row],[postnumer]],Sveitarfelog[#All],5,FALSE)</f>
        <v>Höfuðborgarsvæðið</v>
      </c>
      <c r="F5409" t="s">
        <v>20</v>
      </c>
      <c r="G5409" t="s">
        <v>50</v>
      </c>
      <c r="H5409" t="s">
        <v>58</v>
      </c>
      <c r="I5409" s="1">
        <v>300895</v>
      </c>
      <c r="J5409" s="2">
        <f>VLOOKUP(Oliusala[[#This Row],[tegund]],Tegundir!$B$2:$D$19,3,FALSE)*Oliusala[[#This Row],[magn]]/1000</f>
        <v>225.67124999999999</v>
      </c>
      <c r="K5409">
        <v>2014</v>
      </c>
      <c r="L5409" t="s">
        <v>18</v>
      </c>
      <c r="M5409" s="144" t="s">
        <v>59</v>
      </c>
    </row>
    <row r="5410" spans="1:13" x14ac:dyDescent="0.2">
      <c r="A5410" t="s">
        <v>63</v>
      </c>
      <c r="B5410" s="144" t="s">
        <v>5</v>
      </c>
      <c r="C5410">
        <v>101</v>
      </c>
      <c r="D5410" t="str">
        <f>VLOOKUP(Oliusala[[#This Row],[postnumer]],Sveitarfelog[#All],4,FALSE)</f>
        <v>Garðabær,Hafnarfjarðarkaupstaður,Kópavogsbær,Reykjavíkurborg,Seltjarnarnesbær</v>
      </c>
      <c r="E5410" t="str">
        <f>VLOOKUP(Oliusala[[#This Row],[postnumer]],Sveitarfelog[#All],5,FALSE)</f>
        <v>Höfuðborgarsvæðið</v>
      </c>
      <c r="F5410" t="s">
        <v>20</v>
      </c>
      <c r="G5410" t="s">
        <v>50</v>
      </c>
      <c r="H5410" t="s">
        <v>58</v>
      </c>
      <c r="I5410" s="1">
        <v>1752470</v>
      </c>
      <c r="J5410" s="2">
        <f>VLOOKUP(Oliusala[[#This Row],[tegund]],Tegundir!$B$2:$D$19,3,FALSE)*Oliusala[[#This Row],[magn]]/1000</f>
        <v>1314.3525</v>
      </c>
      <c r="K5410">
        <v>2014</v>
      </c>
      <c r="L5410" t="s">
        <v>18</v>
      </c>
      <c r="M5410" s="144" t="s">
        <v>59</v>
      </c>
    </row>
    <row r="5411" spans="1:13" x14ac:dyDescent="0.2">
      <c r="A5411" t="s">
        <v>63</v>
      </c>
      <c r="B5411" s="144" t="s">
        <v>5</v>
      </c>
      <c r="C5411">
        <v>101</v>
      </c>
      <c r="D5411" t="str">
        <f>VLOOKUP(Oliusala[[#This Row],[postnumer]],Sveitarfelog[#All],4,FALSE)</f>
        <v>Garðabær,Hafnarfjarðarkaupstaður,Kópavogsbær,Reykjavíkurborg,Seltjarnarnesbær</v>
      </c>
      <c r="E5411" t="str">
        <f>VLOOKUP(Oliusala[[#This Row],[postnumer]],Sveitarfelog[#All],5,FALSE)</f>
        <v>Höfuðborgarsvæðið</v>
      </c>
      <c r="F5411" t="s">
        <v>20</v>
      </c>
      <c r="G5411" t="s">
        <v>50</v>
      </c>
      <c r="H5411" t="s">
        <v>58</v>
      </c>
      <c r="I5411" s="1">
        <v>1424975</v>
      </c>
      <c r="J5411" s="2">
        <f>VLOOKUP(Oliusala[[#This Row],[tegund]],Tegundir!$B$2:$D$19,3,FALSE)*Oliusala[[#This Row],[magn]]/1000</f>
        <v>1068.73125</v>
      </c>
      <c r="K5411">
        <v>2014</v>
      </c>
      <c r="L5411" t="s">
        <v>18</v>
      </c>
      <c r="M5411" s="144" t="s">
        <v>59</v>
      </c>
    </row>
    <row r="5412" spans="1:13" x14ac:dyDescent="0.2">
      <c r="A5412" t="s">
        <v>63</v>
      </c>
      <c r="B5412" s="144" t="s">
        <v>5</v>
      </c>
      <c r="C5412">
        <v>101</v>
      </c>
      <c r="D5412" t="str">
        <f>VLOOKUP(Oliusala[[#This Row],[postnumer]],Sveitarfelog[#All],4,FALSE)</f>
        <v>Garðabær,Hafnarfjarðarkaupstaður,Kópavogsbær,Reykjavíkurborg,Seltjarnarnesbær</v>
      </c>
      <c r="E5412" t="str">
        <f>VLOOKUP(Oliusala[[#This Row],[postnumer]],Sveitarfelog[#All],5,FALSE)</f>
        <v>Höfuðborgarsvæðið</v>
      </c>
      <c r="F5412" t="s">
        <v>20</v>
      </c>
      <c r="G5412" t="s">
        <v>50</v>
      </c>
      <c r="H5412" t="s">
        <v>58</v>
      </c>
      <c r="I5412" s="1">
        <v>1614597</v>
      </c>
      <c r="J5412" s="2">
        <f>VLOOKUP(Oliusala[[#This Row],[tegund]],Tegundir!$B$2:$D$19,3,FALSE)*Oliusala[[#This Row],[magn]]/1000</f>
        <v>1210.94775</v>
      </c>
      <c r="K5412">
        <v>2014</v>
      </c>
      <c r="L5412" t="s">
        <v>18</v>
      </c>
      <c r="M5412" s="144" t="s">
        <v>59</v>
      </c>
    </row>
    <row r="5413" spans="1:13" x14ac:dyDescent="0.2">
      <c r="A5413" t="s">
        <v>63</v>
      </c>
      <c r="B5413" s="144" t="s">
        <v>5</v>
      </c>
      <c r="C5413">
        <v>101</v>
      </c>
      <c r="D5413" t="str">
        <f>VLOOKUP(Oliusala[[#This Row],[postnumer]],Sveitarfelog[#All],4,FALSE)</f>
        <v>Garðabær,Hafnarfjarðarkaupstaður,Kópavogsbær,Reykjavíkurborg,Seltjarnarnesbær</v>
      </c>
      <c r="E5413" t="str">
        <f>VLOOKUP(Oliusala[[#This Row],[postnumer]],Sveitarfelog[#All],5,FALSE)</f>
        <v>Höfuðborgarsvæðið</v>
      </c>
      <c r="F5413" t="s">
        <v>20</v>
      </c>
      <c r="G5413" t="s">
        <v>50</v>
      </c>
      <c r="H5413" t="s">
        <v>58</v>
      </c>
      <c r="I5413" s="1">
        <v>797038</v>
      </c>
      <c r="J5413" s="2">
        <f>VLOOKUP(Oliusala[[#This Row],[tegund]],Tegundir!$B$2:$D$19,3,FALSE)*Oliusala[[#This Row],[magn]]/1000</f>
        <v>597.77850000000001</v>
      </c>
      <c r="K5413">
        <v>2014</v>
      </c>
      <c r="L5413" t="s">
        <v>18</v>
      </c>
      <c r="M5413" s="144" t="s">
        <v>59</v>
      </c>
    </row>
    <row r="5414" spans="1:13" x14ac:dyDescent="0.2">
      <c r="A5414" t="s">
        <v>63</v>
      </c>
      <c r="B5414" s="144" t="s">
        <v>5</v>
      </c>
      <c r="C5414">
        <v>101</v>
      </c>
      <c r="D5414" t="str">
        <f>VLOOKUP(Oliusala[[#This Row],[postnumer]],Sveitarfelog[#All],4,FALSE)</f>
        <v>Garðabær,Hafnarfjarðarkaupstaður,Kópavogsbær,Reykjavíkurborg,Seltjarnarnesbær</v>
      </c>
      <c r="E5414" t="str">
        <f>VLOOKUP(Oliusala[[#This Row],[postnumer]],Sveitarfelog[#All],5,FALSE)</f>
        <v>Höfuðborgarsvæðið</v>
      </c>
      <c r="F5414" t="s">
        <v>20</v>
      </c>
      <c r="G5414" t="s">
        <v>50</v>
      </c>
      <c r="H5414" t="s">
        <v>58</v>
      </c>
      <c r="I5414" s="1">
        <v>646728</v>
      </c>
      <c r="J5414" s="2">
        <f>VLOOKUP(Oliusala[[#This Row],[tegund]],Tegundir!$B$2:$D$19,3,FALSE)*Oliusala[[#This Row],[magn]]/1000</f>
        <v>485.04599999999999</v>
      </c>
      <c r="K5414">
        <v>2014</v>
      </c>
      <c r="L5414" t="s">
        <v>18</v>
      </c>
      <c r="M5414" s="144" t="s">
        <v>59</v>
      </c>
    </row>
    <row r="5415" spans="1:13" x14ac:dyDescent="0.2">
      <c r="A5415" t="s">
        <v>63</v>
      </c>
      <c r="B5415" s="144" t="s">
        <v>5</v>
      </c>
      <c r="C5415">
        <v>101</v>
      </c>
      <c r="D5415" t="str">
        <f>VLOOKUP(Oliusala[[#This Row],[postnumer]],Sveitarfelog[#All],4,FALSE)</f>
        <v>Garðabær,Hafnarfjarðarkaupstaður,Kópavogsbær,Reykjavíkurborg,Seltjarnarnesbær</v>
      </c>
      <c r="E5415" t="str">
        <f>VLOOKUP(Oliusala[[#This Row],[postnumer]],Sveitarfelog[#All],5,FALSE)</f>
        <v>Höfuðborgarsvæðið</v>
      </c>
      <c r="F5415" t="s">
        <v>20</v>
      </c>
      <c r="G5415" t="s">
        <v>50</v>
      </c>
      <c r="H5415" t="s">
        <v>58</v>
      </c>
      <c r="I5415" s="1">
        <v>496241</v>
      </c>
      <c r="J5415" s="2">
        <f>VLOOKUP(Oliusala[[#This Row],[tegund]],Tegundir!$B$2:$D$19,3,FALSE)*Oliusala[[#This Row],[magn]]/1000</f>
        <v>372.18074999999999</v>
      </c>
      <c r="K5415">
        <v>2014</v>
      </c>
      <c r="L5415" t="s">
        <v>18</v>
      </c>
      <c r="M5415" s="144" t="s">
        <v>59</v>
      </c>
    </row>
    <row r="5416" spans="1:13" x14ac:dyDescent="0.2">
      <c r="A5416" t="s">
        <v>63</v>
      </c>
      <c r="B5416" s="144" t="s">
        <v>5</v>
      </c>
      <c r="C5416">
        <v>101</v>
      </c>
      <c r="D5416" t="str">
        <f>VLOOKUP(Oliusala[[#This Row],[postnumer]],Sveitarfelog[#All],4,FALSE)</f>
        <v>Garðabær,Hafnarfjarðarkaupstaður,Kópavogsbær,Reykjavíkurborg,Seltjarnarnesbær</v>
      </c>
      <c r="E5416" t="str">
        <f>VLOOKUP(Oliusala[[#This Row],[postnumer]],Sveitarfelog[#All],5,FALSE)</f>
        <v>Höfuðborgarsvæðið</v>
      </c>
      <c r="F5416" t="s">
        <v>20</v>
      </c>
      <c r="G5416" t="s">
        <v>50</v>
      </c>
      <c r="H5416" t="s">
        <v>58</v>
      </c>
      <c r="I5416" s="1">
        <v>483382</v>
      </c>
      <c r="J5416" s="2">
        <f>VLOOKUP(Oliusala[[#This Row],[tegund]],Tegundir!$B$2:$D$19,3,FALSE)*Oliusala[[#This Row],[magn]]/1000</f>
        <v>362.53649999999999</v>
      </c>
      <c r="K5416">
        <v>2014</v>
      </c>
      <c r="L5416" t="s">
        <v>18</v>
      </c>
      <c r="M5416" s="144" t="s">
        <v>59</v>
      </c>
    </row>
    <row r="5417" spans="1:13" x14ac:dyDescent="0.2">
      <c r="A5417" t="s">
        <v>63</v>
      </c>
      <c r="B5417" s="144" t="s">
        <v>5</v>
      </c>
      <c r="C5417">
        <v>101</v>
      </c>
      <c r="D5417" t="str">
        <f>VLOOKUP(Oliusala[[#This Row],[postnumer]],Sveitarfelog[#All],4,FALSE)</f>
        <v>Garðabær,Hafnarfjarðarkaupstaður,Kópavogsbær,Reykjavíkurborg,Seltjarnarnesbær</v>
      </c>
      <c r="E5417" t="str">
        <f>VLOOKUP(Oliusala[[#This Row],[postnumer]],Sveitarfelog[#All],5,FALSE)</f>
        <v>Höfuðborgarsvæðið</v>
      </c>
      <c r="F5417" t="s">
        <v>20</v>
      </c>
      <c r="G5417" t="s">
        <v>50</v>
      </c>
      <c r="H5417" t="s">
        <v>58</v>
      </c>
      <c r="I5417" s="1">
        <v>721155</v>
      </c>
      <c r="J5417" s="2">
        <f>VLOOKUP(Oliusala[[#This Row],[tegund]],Tegundir!$B$2:$D$19,3,FALSE)*Oliusala[[#This Row],[magn]]/1000</f>
        <v>540.86625000000004</v>
      </c>
      <c r="K5417">
        <v>2014</v>
      </c>
      <c r="L5417" t="s">
        <v>18</v>
      </c>
      <c r="M5417" s="144" t="s">
        <v>59</v>
      </c>
    </row>
    <row r="5418" spans="1:13" x14ac:dyDescent="0.2">
      <c r="A5418" t="s">
        <v>63</v>
      </c>
      <c r="B5418" s="144" t="s">
        <v>5</v>
      </c>
      <c r="C5418">
        <v>101</v>
      </c>
      <c r="D5418" t="str">
        <f>VLOOKUP(Oliusala[[#This Row],[postnumer]],Sveitarfelog[#All],4,FALSE)</f>
        <v>Garðabær,Hafnarfjarðarkaupstaður,Kópavogsbær,Reykjavíkurborg,Seltjarnarnesbær</v>
      </c>
      <c r="E5418" t="str">
        <f>VLOOKUP(Oliusala[[#This Row],[postnumer]],Sveitarfelog[#All],5,FALSE)</f>
        <v>Höfuðborgarsvæðið</v>
      </c>
      <c r="F5418" t="s">
        <v>20</v>
      </c>
      <c r="G5418" t="s">
        <v>50</v>
      </c>
      <c r="H5418" t="s">
        <v>58</v>
      </c>
      <c r="I5418" s="1">
        <v>31685358</v>
      </c>
      <c r="J5418" s="2">
        <f>VLOOKUP(Oliusala[[#This Row],[tegund]],Tegundir!$B$2:$D$19,3,FALSE)*Oliusala[[#This Row],[magn]]/1000</f>
        <v>23764.018499999998</v>
      </c>
      <c r="K5418">
        <v>2014</v>
      </c>
      <c r="L5418" t="s">
        <v>18</v>
      </c>
      <c r="M5418" s="144" t="s">
        <v>59</v>
      </c>
    </row>
    <row r="5419" spans="1:13" x14ac:dyDescent="0.2">
      <c r="A5419" t="s">
        <v>63</v>
      </c>
      <c r="B5419" s="144" t="s">
        <v>5</v>
      </c>
      <c r="C5419">
        <v>101</v>
      </c>
      <c r="D5419" t="str">
        <f>VLOOKUP(Oliusala[[#This Row],[postnumer]],Sveitarfelog[#All],4,FALSE)</f>
        <v>Garðabær,Hafnarfjarðarkaupstaður,Kópavogsbær,Reykjavíkurborg,Seltjarnarnesbær</v>
      </c>
      <c r="E5419" t="str">
        <f>VLOOKUP(Oliusala[[#This Row],[postnumer]],Sveitarfelog[#All],5,FALSE)</f>
        <v>Höfuðborgarsvæðið</v>
      </c>
      <c r="F5419" t="s">
        <v>46</v>
      </c>
      <c r="G5419" t="s">
        <v>50</v>
      </c>
      <c r="H5419" t="s">
        <v>58</v>
      </c>
      <c r="I5419" s="1">
        <v>109434</v>
      </c>
      <c r="J5419" s="2">
        <f>VLOOKUP(Oliusala[[#This Row],[tegund]],Tegundir!$B$2:$D$19,3,FALSE)*Oliusala[[#This Row],[magn]]/1000</f>
        <v>82.075500000000005</v>
      </c>
      <c r="K5419">
        <v>2014</v>
      </c>
      <c r="L5419" t="s">
        <v>18</v>
      </c>
      <c r="M5419" s="144" t="s">
        <v>59</v>
      </c>
    </row>
    <row r="5420" spans="1:13" x14ac:dyDescent="0.2">
      <c r="A5420" t="s">
        <v>63</v>
      </c>
      <c r="B5420" s="144" t="s">
        <v>5</v>
      </c>
      <c r="C5420">
        <v>101</v>
      </c>
      <c r="D5420" t="str">
        <f>VLOOKUP(Oliusala[[#This Row],[postnumer]],Sveitarfelog[#All],4,FALSE)</f>
        <v>Garðabær,Hafnarfjarðarkaupstaður,Kópavogsbær,Reykjavíkurborg,Seltjarnarnesbær</v>
      </c>
      <c r="E5420" t="str">
        <f>VLOOKUP(Oliusala[[#This Row],[postnumer]],Sveitarfelog[#All],5,FALSE)</f>
        <v>Höfuðborgarsvæðið</v>
      </c>
      <c r="F5420" t="s">
        <v>20</v>
      </c>
      <c r="G5420" t="s">
        <v>50</v>
      </c>
      <c r="H5420" t="s">
        <v>58</v>
      </c>
      <c r="I5420" s="1">
        <v>1001824</v>
      </c>
      <c r="J5420" s="2">
        <f>VLOOKUP(Oliusala[[#This Row],[tegund]],Tegundir!$B$2:$D$19,3,FALSE)*Oliusala[[#This Row],[magn]]/1000</f>
        <v>751.36800000000005</v>
      </c>
      <c r="K5420">
        <v>2014</v>
      </c>
      <c r="L5420" t="s">
        <v>18</v>
      </c>
      <c r="M5420" s="144" t="s">
        <v>59</v>
      </c>
    </row>
    <row r="5421" spans="1:13" x14ac:dyDescent="0.2">
      <c r="A5421" t="s">
        <v>63</v>
      </c>
      <c r="B5421" s="144" t="s">
        <v>5</v>
      </c>
      <c r="C5421">
        <v>101</v>
      </c>
      <c r="D5421" t="str">
        <f>VLOOKUP(Oliusala[[#This Row],[postnumer]],Sveitarfelog[#All],4,FALSE)</f>
        <v>Garðabær,Hafnarfjarðarkaupstaður,Kópavogsbær,Reykjavíkurborg,Seltjarnarnesbær</v>
      </c>
      <c r="E5421" t="str">
        <f>VLOOKUP(Oliusala[[#This Row],[postnumer]],Sveitarfelog[#All],5,FALSE)</f>
        <v>Höfuðborgarsvæðið</v>
      </c>
      <c r="F5421" t="s">
        <v>20</v>
      </c>
      <c r="G5421" t="s">
        <v>50</v>
      </c>
      <c r="H5421" t="s">
        <v>58</v>
      </c>
      <c r="I5421" s="1">
        <v>117739</v>
      </c>
      <c r="J5421" s="2">
        <f>VLOOKUP(Oliusala[[#This Row],[tegund]],Tegundir!$B$2:$D$19,3,FALSE)*Oliusala[[#This Row],[magn]]/1000</f>
        <v>88.304249999999996</v>
      </c>
      <c r="K5421">
        <v>2014</v>
      </c>
      <c r="L5421" t="s">
        <v>18</v>
      </c>
      <c r="M5421" s="144" t="s">
        <v>59</v>
      </c>
    </row>
    <row r="5422" spans="1:13" x14ac:dyDescent="0.2">
      <c r="A5422" t="s">
        <v>63</v>
      </c>
      <c r="B5422" s="144" t="s">
        <v>5</v>
      </c>
      <c r="C5422">
        <v>101</v>
      </c>
      <c r="D5422" t="str">
        <f>VLOOKUP(Oliusala[[#This Row],[postnumer]],Sveitarfelog[#All],4,FALSE)</f>
        <v>Garðabær,Hafnarfjarðarkaupstaður,Kópavogsbær,Reykjavíkurborg,Seltjarnarnesbær</v>
      </c>
      <c r="E5422" t="str">
        <f>VLOOKUP(Oliusala[[#This Row],[postnumer]],Sveitarfelog[#All],5,FALSE)</f>
        <v>Höfuðborgarsvæðið</v>
      </c>
      <c r="F5422" t="s">
        <v>46</v>
      </c>
      <c r="G5422" t="s">
        <v>50</v>
      </c>
      <c r="H5422" t="s">
        <v>58</v>
      </c>
      <c r="I5422" s="1">
        <v>65699</v>
      </c>
      <c r="J5422" s="2">
        <f>VLOOKUP(Oliusala[[#This Row],[tegund]],Tegundir!$B$2:$D$19,3,FALSE)*Oliusala[[#This Row],[magn]]/1000</f>
        <v>49.274250000000002</v>
      </c>
      <c r="K5422">
        <v>2014</v>
      </c>
      <c r="L5422" t="s">
        <v>18</v>
      </c>
      <c r="M5422" s="144" t="s">
        <v>59</v>
      </c>
    </row>
    <row r="5423" spans="1:13" x14ac:dyDescent="0.2">
      <c r="A5423" t="s">
        <v>63</v>
      </c>
      <c r="B5423" s="144" t="s">
        <v>72</v>
      </c>
      <c r="C5423">
        <v>190</v>
      </c>
      <c r="D5423" t="str">
        <f>VLOOKUP(Oliusala[[#This Row],[postnumer]],Sveitarfelog[#All],4,FALSE)</f>
        <v>Sveitarfélagið Vogar</v>
      </c>
      <c r="E5423" t="str">
        <f>VLOOKUP(Oliusala[[#This Row],[postnumer]],Sveitarfelog[#All],5,FALSE)</f>
        <v>Suðurnes</v>
      </c>
      <c r="F5423" t="s">
        <v>20</v>
      </c>
      <c r="G5423" t="s">
        <v>50</v>
      </c>
      <c r="H5423" t="s">
        <v>58</v>
      </c>
      <c r="I5423" s="1">
        <v>259137</v>
      </c>
      <c r="J5423" s="2">
        <f>VLOOKUP(Oliusala[[#This Row],[tegund]],Tegundir!$B$2:$D$19,3,FALSE)*Oliusala[[#This Row],[magn]]/1000</f>
        <v>194.35274999999999</v>
      </c>
      <c r="K5423">
        <v>2014</v>
      </c>
      <c r="L5423" t="s">
        <v>18</v>
      </c>
      <c r="M5423" s="144" t="s">
        <v>59</v>
      </c>
    </row>
    <row r="5424" spans="1:13" x14ac:dyDescent="0.2">
      <c r="A5424" t="s">
        <v>57</v>
      </c>
      <c r="B5424" s="144" t="s">
        <v>74</v>
      </c>
      <c r="C5424">
        <v>230</v>
      </c>
      <c r="D5424" t="str">
        <f>VLOOKUP(Oliusala[[#This Row],[postnumer]],Sveitarfelog[#All],4,FALSE)</f>
        <v>Reykjanesbær</v>
      </c>
      <c r="E5424" t="str">
        <f>VLOOKUP(Oliusala[[#This Row],[postnumer]],Sveitarfelog[#All],5,FALSE)</f>
        <v>Suðurnes</v>
      </c>
      <c r="F5424" t="s">
        <v>20</v>
      </c>
      <c r="G5424" t="s">
        <v>50</v>
      </c>
      <c r="H5424" t="s">
        <v>58</v>
      </c>
      <c r="I5424" s="1">
        <v>21476</v>
      </c>
      <c r="J5424" s="2">
        <f>VLOOKUP(Oliusala[[#This Row],[tegund]],Tegundir!$B$2:$D$19,3,FALSE)*Oliusala[[#This Row],[magn]]/1000</f>
        <v>16.106999999999999</v>
      </c>
      <c r="K5424">
        <v>2014</v>
      </c>
      <c r="L5424" t="s">
        <v>18</v>
      </c>
      <c r="M5424" s="144" t="s">
        <v>59</v>
      </c>
    </row>
    <row r="5425" spans="1:13" x14ac:dyDescent="0.2">
      <c r="A5425" t="s">
        <v>63</v>
      </c>
      <c r="B5425" s="144" t="s">
        <v>74</v>
      </c>
      <c r="C5425">
        <v>230</v>
      </c>
      <c r="D5425" t="str">
        <f>VLOOKUP(Oliusala[[#This Row],[postnumer]],Sveitarfelog[#All],4,FALSE)</f>
        <v>Reykjanesbær</v>
      </c>
      <c r="E5425" t="str">
        <f>VLOOKUP(Oliusala[[#This Row],[postnumer]],Sveitarfelog[#All],5,FALSE)</f>
        <v>Suðurnes</v>
      </c>
      <c r="F5425" t="s">
        <v>20</v>
      </c>
      <c r="G5425" t="s">
        <v>50</v>
      </c>
      <c r="H5425" t="s">
        <v>58</v>
      </c>
      <c r="I5425" s="1">
        <v>75187</v>
      </c>
      <c r="J5425" s="2">
        <f>VLOOKUP(Oliusala[[#This Row],[tegund]],Tegundir!$B$2:$D$19,3,FALSE)*Oliusala[[#This Row],[magn]]/1000</f>
        <v>56.390250000000002</v>
      </c>
      <c r="K5425">
        <v>2014</v>
      </c>
      <c r="L5425" t="s">
        <v>18</v>
      </c>
      <c r="M5425" s="144" t="s">
        <v>59</v>
      </c>
    </row>
    <row r="5426" spans="1:13" x14ac:dyDescent="0.2">
      <c r="A5426" t="s">
        <v>63</v>
      </c>
      <c r="B5426" s="144" t="s">
        <v>74</v>
      </c>
      <c r="C5426">
        <v>230</v>
      </c>
      <c r="D5426" t="str">
        <f>VLOOKUP(Oliusala[[#This Row],[postnumer]],Sveitarfelog[#All],4,FALSE)</f>
        <v>Reykjanesbær</v>
      </c>
      <c r="E5426" t="str">
        <f>VLOOKUP(Oliusala[[#This Row],[postnumer]],Sveitarfelog[#All],5,FALSE)</f>
        <v>Suðurnes</v>
      </c>
      <c r="F5426" t="s">
        <v>20</v>
      </c>
      <c r="G5426" t="s">
        <v>50</v>
      </c>
      <c r="H5426" t="s">
        <v>58</v>
      </c>
      <c r="I5426" s="1">
        <v>250912</v>
      </c>
      <c r="J5426" s="2">
        <f>VLOOKUP(Oliusala[[#This Row],[tegund]],Tegundir!$B$2:$D$19,3,FALSE)*Oliusala[[#This Row],[magn]]/1000</f>
        <v>188.184</v>
      </c>
      <c r="K5426">
        <v>2014</v>
      </c>
      <c r="L5426" t="s">
        <v>18</v>
      </c>
      <c r="M5426" s="144" t="s">
        <v>59</v>
      </c>
    </row>
    <row r="5427" spans="1:13" x14ac:dyDescent="0.2">
      <c r="A5427" t="s">
        <v>57</v>
      </c>
      <c r="B5427" s="144" t="s">
        <v>75</v>
      </c>
      <c r="C5427">
        <v>230</v>
      </c>
      <c r="D5427" t="str">
        <f>VLOOKUP(Oliusala[[#This Row],[postnumer]],Sveitarfelog[#All],4,FALSE)</f>
        <v>Reykjanesbær</v>
      </c>
      <c r="E5427" t="str">
        <f>VLOOKUP(Oliusala[[#This Row],[postnumer]],Sveitarfelog[#All],5,FALSE)</f>
        <v>Suðurnes</v>
      </c>
      <c r="F5427" t="s">
        <v>20</v>
      </c>
      <c r="G5427" t="s">
        <v>50</v>
      </c>
      <c r="H5427" t="s">
        <v>60</v>
      </c>
      <c r="I5427" s="1">
        <v>7210</v>
      </c>
      <c r="J5427" s="2">
        <f>VLOOKUP(Oliusala[[#This Row],[tegund]],Tegundir!$B$2:$D$19,3,FALSE)*Oliusala[[#This Row],[magn]]/1000</f>
        <v>5.4074999999999998</v>
      </c>
      <c r="K5427">
        <v>2014</v>
      </c>
      <c r="L5427" t="s">
        <v>18</v>
      </c>
      <c r="M5427" s="144" t="s">
        <v>59</v>
      </c>
    </row>
    <row r="5428" spans="1:13" x14ac:dyDescent="0.2">
      <c r="A5428" t="s">
        <v>63</v>
      </c>
      <c r="B5428" s="144" t="s">
        <v>75</v>
      </c>
      <c r="C5428">
        <v>230</v>
      </c>
      <c r="D5428" t="str">
        <f>VLOOKUP(Oliusala[[#This Row],[postnumer]],Sveitarfelog[#All],4,FALSE)</f>
        <v>Reykjanesbær</v>
      </c>
      <c r="E5428" t="str">
        <f>VLOOKUP(Oliusala[[#This Row],[postnumer]],Sveitarfelog[#All],5,FALSE)</f>
        <v>Suðurnes</v>
      </c>
      <c r="F5428" t="s">
        <v>20</v>
      </c>
      <c r="G5428" t="s">
        <v>50</v>
      </c>
      <c r="H5428" t="s">
        <v>58</v>
      </c>
      <c r="I5428" s="1">
        <v>3487518</v>
      </c>
      <c r="J5428" s="2">
        <f>VLOOKUP(Oliusala[[#This Row],[tegund]],Tegundir!$B$2:$D$19,3,FALSE)*Oliusala[[#This Row],[magn]]/1000</f>
        <v>2615.6385</v>
      </c>
      <c r="K5428">
        <v>2014</v>
      </c>
      <c r="L5428" t="s">
        <v>18</v>
      </c>
      <c r="M5428" s="144" t="s">
        <v>59</v>
      </c>
    </row>
    <row r="5429" spans="1:13" x14ac:dyDescent="0.2">
      <c r="A5429" t="s">
        <v>63</v>
      </c>
      <c r="B5429" s="144" t="s">
        <v>75</v>
      </c>
      <c r="C5429">
        <v>230</v>
      </c>
      <c r="D5429" t="str">
        <f>VLOOKUP(Oliusala[[#This Row],[postnumer]],Sveitarfelog[#All],4,FALSE)</f>
        <v>Reykjanesbær</v>
      </c>
      <c r="E5429" t="str">
        <f>VLOOKUP(Oliusala[[#This Row],[postnumer]],Sveitarfelog[#All],5,FALSE)</f>
        <v>Suðurnes</v>
      </c>
      <c r="F5429" t="s">
        <v>46</v>
      </c>
      <c r="G5429" t="s">
        <v>50</v>
      </c>
      <c r="H5429" t="s">
        <v>58</v>
      </c>
      <c r="I5429" s="1">
        <v>12683</v>
      </c>
      <c r="J5429" s="2">
        <f>VLOOKUP(Oliusala[[#This Row],[tegund]],Tegundir!$B$2:$D$19,3,FALSE)*Oliusala[[#This Row],[magn]]/1000</f>
        <v>9.5122499999999999</v>
      </c>
      <c r="K5429">
        <v>2014</v>
      </c>
      <c r="L5429" t="s">
        <v>18</v>
      </c>
      <c r="M5429" s="144" t="s">
        <v>59</v>
      </c>
    </row>
    <row r="5430" spans="1:13" x14ac:dyDescent="0.2">
      <c r="A5430" t="s">
        <v>63</v>
      </c>
      <c r="B5430" s="144" t="s">
        <v>77</v>
      </c>
      <c r="C5430">
        <v>240</v>
      </c>
      <c r="D5430" t="str">
        <f>VLOOKUP(Oliusala[[#This Row],[postnumer]],Sveitarfelog[#All],4,FALSE)</f>
        <v>Grindavíkurbær</v>
      </c>
      <c r="E5430" t="str">
        <f>VLOOKUP(Oliusala[[#This Row],[postnumer]],Sveitarfelog[#All],5,FALSE)</f>
        <v>Suðurnes</v>
      </c>
      <c r="F5430" t="s">
        <v>20</v>
      </c>
      <c r="G5430" t="s">
        <v>50</v>
      </c>
      <c r="H5430" t="s">
        <v>58</v>
      </c>
      <c r="I5430" s="1">
        <v>1234722</v>
      </c>
      <c r="J5430" s="2">
        <f>VLOOKUP(Oliusala[[#This Row],[tegund]],Tegundir!$B$2:$D$19,3,FALSE)*Oliusala[[#This Row],[magn]]/1000</f>
        <v>926.04150000000004</v>
      </c>
      <c r="K5430">
        <v>2014</v>
      </c>
      <c r="L5430" t="s">
        <v>18</v>
      </c>
      <c r="M5430" s="144" t="s">
        <v>59</v>
      </c>
    </row>
    <row r="5431" spans="1:13" x14ac:dyDescent="0.2">
      <c r="A5431" t="s">
        <v>63</v>
      </c>
      <c r="B5431" s="144" t="s">
        <v>78</v>
      </c>
      <c r="C5431">
        <v>245</v>
      </c>
      <c r="D5431" t="str">
        <f>VLOOKUP(Oliusala[[#This Row],[postnumer]],Sveitarfelog[#All],4,FALSE)</f>
        <v>Suðurnesjabær</v>
      </c>
      <c r="E5431" t="str">
        <f>VLOOKUP(Oliusala[[#This Row],[postnumer]],Sveitarfelog[#All],5,FALSE)</f>
        <v>Suðurnes</v>
      </c>
      <c r="F5431" t="s">
        <v>20</v>
      </c>
      <c r="G5431" t="s">
        <v>50</v>
      </c>
      <c r="H5431" t="s">
        <v>58</v>
      </c>
      <c r="I5431" s="1">
        <v>541410</v>
      </c>
      <c r="J5431" s="2">
        <f>VLOOKUP(Oliusala[[#This Row],[tegund]],Tegundir!$B$2:$D$19,3,FALSE)*Oliusala[[#This Row],[magn]]/1000</f>
        <v>406.0575</v>
      </c>
      <c r="K5431">
        <v>2014</v>
      </c>
      <c r="L5431" t="s">
        <v>18</v>
      </c>
      <c r="M5431" s="144" t="s">
        <v>59</v>
      </c>
    </row>
    <row r="5432" spans="1:13" x14ac:dyDescent="0.2">
      <c r="A5432" t="s">
        <v>63</v>
      </c>
      <c r="B5432" s="144" t="s">
        <v>79</v>
      </c>
      <c r="C5432">
        <v>250</v>
      </c>
      <c r="D5432" t="str">
        <f>VLOOKUP(Oliusala[[#This Row],[postnumer]],Sveitarfelog[#All],4,FALSE)</f>
        <v>Suðurnesjabær</v>
      </c>
      <c r="E5432" t="str">
        <f>VLOOKUP(Oliusala[[#This Row],[postnumer]],Sveitarfelog[#All],5,FALSE)</f>
        <v>Suðurnes</v>
      </c>
      <c r="F5432" t="s">
        <v>20</v>
      </c>
      <c r="G5432" t="s">
        <v>50</v>
      </c>
      <c r="H5432" t="s">
        <v>58</v>
      </c>
      <c r="I5432" s="1">
        <v>259755</v>
      </c>
      <c r="J5432" s="2">
        <f>VLOOKUP(Oliusala[[#This Row],[tegund]],Tegundir!$B$2:$D$19,3,FALSE)*Oliusala[[#This Row],[magn]]/1000</f>
        <v>194.81625</v>
      </c>
      <c r="K5432">
        <v>2014</v>
      </c>
      <c r="L5432" t="s">
        <v>18</v>
      </c>
      <c r="M5432" s="144" t="s">
        <v>59</v>
      </c>
    </row>
    <row r="5433" spans="1:13" x14ac:dyDescent="0.2">
      <c r="A5433" t="s">
        <v>63</v>
      </c>
      <c r="B5433" s="144" t="s">
        <v>80</v>
      </c>
      <c r="C5433">
        <v>260</v>
      </c>
      <c r="D5433" t="str">
        <f>VLOOKUP(Oliusala[[#This Row],[postnumer]],Sveitarfelog[#All],4,FALSE)</f>
        <v>Reykjanesbær</v>
      </c>
      <c r="E5433" t="str">
        <f>VLOOKUP(Oliusala[[#This Row],[postnumer]],Sveitarfelog[#All],5,FALSE)</f>
        <v>Suðurnes</v>
      </c>
      <c r="F5433" t="s">
        <v>20</v>
      </c>
      <c r="G5433" t="s">
        <v>50</v>
      </c>
      <c r="H5433" t="s">
        <v>58</v>
      </c>
      <c r="I5433" s="1">
        <v>1234560</v>
      </c>
      <c r="J5433" s="2">
        <f>VLOOKUP(Oliusala[[#This Row],[tegund]],Tegundir!$B$2:$D$19,3,FALSE)*Oliusala[[#This Row],[magn]]/1000</f>
        <v>925.92</v>
      </c>
      <c r="K5433">
        <v>2014</v>
      </c>
      <c r="L5433" t="s">
        <v>18</v>
      </c>
      <c r="M5433" s="144" t="s">
        <v>59</v>
      </c>
    </row>
    <row r="5434" spans="1:13" x14ac:dyDescent="0.2">
      <c r="A5434" t="s">
        <v>63</v>
      </c>
      <c r="B5434" s="144" t="s">
        <v>80</v>
      </c>
      <c r="C5434">
        <v>260</v>
      </c>
      <c r="D5434" t="str">
        <f>VLOOKUP(Oliusala[[#This Row],[postnumer]],Sveitarfelog[#All],4,FALSE)</f>
        <v>Reykjanesbær</v>
      </c>
      <c r="E5434" t="str">
        <f>VLOOKUP(Oliusala[[#This Row],[postnumer]],Sveitarfelog[#All],5,FALSE)</f>
        <v>Suðurnes</v>
      </c>
      <c r="F5434" t="s">
        <v>20</v>
      </c>
      <c r="G5434" t="s">
        <v>50</v>
      </c>
      <c r="H5434" t="s">
        <v>58</v>
      </c>
      <c r="I5434" s="1">
        <v>2337983</v>
      </c>
      <c r="J5434" s="2">
        <f>VLOOKUP(Oliusala[[#This Row],[tegund]],Tegundir!$B$2:$D$19,3,FALSE)*Oliusala[[#This Row],[magn]]/1000</f>
        <v>1753.4872499999999</v>
      </c>
      <c r="K5434">
        <v>2014</v>
      </c>
      <c r="L5434" t="s">
        <v>18</v>
      </c>
      <c r="M5434" s="144" t="s">
        <v>59</v>
      </c>
    </row>
    <row r="5435" spans="1:13" x14ac:dyDescent="0.2">
      <c r="A5435" t="s">
        <v>63</v>
      </c>
      <c r="B5435" s="144" t="s">
        <v>80</v>
      </c>
      <c r="C5435">
        <v>260</v>
      </c>
      <c r="D5435" t="str">
        <f>VLOOKUP(Oliusala[[#This Row],[postnumer]],Sveitarfelog[#All],4,FALSE)</f>
        <v>Reykjanesbær</v>
      </c>
      <c r="E5435" t="str">
        <f>VLOOKUP(Oliusala[[#This Row],[postnumer]],Sveitarfelog[#All],5,FALSE)</f>
        <v>Suðurnes</v>
      </c>
      <c r="F5435" t="s">
        <v>20</v>
      </c>
      <c r="G5435" t="s">
        <v>50</v>
      </c>
      <c r="H5435" t="s">
        <v>58</v>
      </c>
      <c r="I5435" s="1">
        <v>1914313</v>
      </c>
      <c r="J5435" s="2">
        <f>VLOOKUP(Oliusala[[#This Row],[tegund]],Tegundir!$B$2:$D$19,3,FALSE)*Oliusala[[#This Row],[magn]]/1000</f>
        <v>1435.7347500000001</v>
      </c>
      <c r="K5435">
        <v>2014</v>
      </c>
      <c r="L5435" t="s">
        <v>18</v>
      </c>
      <c r="M5435" s="144" t="s">
        <v>59</v>
      </c>
    </row>
    <row r="5436" spans="1:13" x14ac:dyDescent="0.2">
      <c r="A5436" t="s">
        <v>57</v>
      </c>
      <c r="B5436" s="144" t="s">
        <v>81</v>
      </c>
      <c r="C5436">
        <v>270</v>
      </c>
      <c r="D5436" t="str">
        <f>VLOOKUP(Oliusala[[#This Row],[postnumer]],Sveitarfelog[#All],4,FALSE)</f>
        <v>Mosfellsbær</v>
      </c>
      <c r="E5436" t="str">
        <f>VLOOKUP(Oliusala[[#This Row],[postnumer]],Sveitarfelog[#All],5,FALSE)</f>
        <v>Höfuðborgarsvæðið</v>
      </c>
      <c r="F5436" t="s">
        <v>20</v>
      </c>
      <c r="G5436" t="s">
        <v>50</v>
      </c>
      <c r="H5436" t="s">
        <v>60</v>
      </c>
      <c r="I5436" s="1">
        <v>3283</v>
      </c>
      <c r="J5436" s="2">
        <f>VLOOKUP(Oliusala[[#This Row],[tegund]],Tegundir!$B$2:$D$19,3,FALSE)*Oliusala[[#This Row],[magn]]/1000</f>
        <v>2.46225</v>
      </c>
      <c r="K5436">
        <v>2014</v>
      </c>
      <c r="L5436" t="s">
        <v>18</v>
      </c>
      <c r="M5436" s="144" t="s">
        <v>59</v>
      </c>
    </row>
    <row r="5437" spans="1:13" x14ac:dyDescent="0.2">
      <c r="A5437" t="s">
        <v>57</v>
      </c>
      <c r="B5437" s="144" t="s">
        <v>81</v>
      </c>
      <c r="C5437">
        <v>270</v>
      </c>
      <c r="D5437" t="str">
        <f>VLOOKUP(Oliusala[[#This Row],[postnumer]],Sveitarfelog[#All],4,FALSE)</f>
        <v>Mosfellsbær</v>
      </c>
      <c r="E5437" t="str">
        <f>VLOOKUP(Oliusala[[#This Row],[postnumer]],Sveitarfelog[#All],5,FALSE)</f>
        <v>Höfuðborgarsvæðið</v>
      </c>
      <c r="F5437" t="s">
        <v>20</v>
      </c>
      <c r="G5437" t="s">
        <v>50</v>
      </c>
      <c r="H5437" t="s">
        <v>60</v>
      </c>
      <c r="I5437" s="1">
        <v>1013</v>
      </c>
      <c r="J5437" s="2">
        <f>VLOOKUP(Oliusala[[#This Row],[tegund]],Tegundir!$B$2:$D$19,3,FALSE)*Oliusala[[#This Row],[magn]]/1000</f>
        <v>0.75975000000000004</v>
      </c>
      <c r="K5437">
        <v>2014</v>
      </c>
      <c r="L5437" t="s">
        <v>18</v>
      </c>
      <c r="M5437" s="144" t="s">
        <v>59</v>
      </c>
    </row>
    <row r="5438" spans="1:13" x14ac:dyDescent="0.2">
      <c r="A5438" t="s">
        <v>63</v>
      </c>
      <c r="B5438" s="144" t="s">
        <v>81</v>
      </c>
      <c r="C5438">
        <v>270</v>
      </c>
      <c r="D5438" t="str">
        <f>VLOOKUP(Oliusala[[#This Row],[postnumer]],Sveitarfelog[#All],4,FALSE)</f>
        <v>Mosfellsbær</v>
      </c>
      <c r="E5438" t="str">
        <f>VLOOKUP(Oliusala[[#This Row],[postnumer]],Sveitarfelog[#All],5,FALSE)</f>
        <v>Höfuðborgarsvæðið</v>
      </c>
      <c r="F5438" t="s">
        <v>20</v>
      </c>
      <c r="G5438" t="s">
        <v>50</v>
      </c>
      <c r="H5438" t="s">
        <v>58</v>
      </c>
      <c r="I5438" s="1">
        <v>2163333</v>
      </c>
      <c r="J5438" s="2">
        <f>VLOOKUP(Oliusala[[#This Row],[tegund]],Tegundir!$B$2:$D$19,3,FALSE)*Oliusala[[#This Row],[magn]]/1000</f>
        <v>1622.4997499999999</v>
      </c>
      <c r="K5438">
        <v>2014</v>
      </c>
      <c r="L5438" t="s">
        <v>18</v>
      </c>
      <c r="M5438" s="144" t="s">
        <v>59</v>
      </c>
    </row>
    <row r="5439" spans="1:13" x14ac:dyDescent="0.2">
      <c r="A5439" t="s">
        <v>63</v>
      </c>
      <c r="B5439" s="144" t="s">
        <v>81</v>
      </c>
      <c r="C5439">
        <v>270</v>
      </c>
      <c r="D5439" t="str">
        <f>VLOOKUP(Oliusala[[#This Row],[postnumer]],Sveitarfelog[#All],4,FALSE)</f>
        <v>Mosfellsbær</v>
      </c>
      <c r="E5439" t="str">
        <f>VLOOKUP(Oliusala[[#This Row],[postnumer]],Sveitarfelog[#All],5,FALSE)</f>
        <v>Höfuðborgarsvæðið</v>
      </c>
      <c r="F5439" t="s">
        <v>46</v>
      </c>
      <c r="G5439" t="s">
        <v>50</v>
      </c>
      <c r="H5439" t="s">
        <v>58</v>
      </c>
      <c r="I5439" s="1">
        <v>24554</v>
      </c>
      <c r="J5439" s="2">
        <f>VLOOKUP(Oliusala[[#This Row],[tegund]],Tegundir!$B$2:$D$19,3,FALSE)*Oliusala[[#This Row],[magn]]/1000</f>
        <v>18.415500000000002</v>
      </c>
      <c r="K5439">
        <v>2014</v>
      </c>
      <c r="L5439" t="s">
        <v>18</v>
      </c>
      <c r="M5439" s="144" t="s">
        <v>59</v>
      </c>
    </row>
    <row r="5440" spans="1:13" x14ac:dyDescent="0.2">
      <c r="A5440" t="s">
        <v>63</v>
      </c>
      <c r="B5440" s="144" t="s">
        <v>82</v>
      </c>
      <c r="C5440">
        <v>270</v>
      </c>
      <c r="D5440" t="str">
        <f>VLOOKUP(Oliusala[[#This Row],[postnumer]],Sveitarfelog[#All],4,FALSE)</f>
        <v>Mosfellsbær</v>
      </c>
      <c r="E5440" t="str">
        <f>VLOOKUP(Oliusala[[#This Row],[postnumer]],Sveitarfelog[#All],5,FALSE)</f>
        <v>Höfuðborgarsvæðið</v>
      </c>
      <c r="F5440" t="s">
        <v>20</v>
      </c>
      <c r="G5440" t="s">
        <v>50</v>
      </c>
      <c r="H5440" t="s">
        <v>58</v>
      </c>
      <c r="I5440" s="1">
        <v>331689</v>
      </c>
      <c r="J5440" s="2">
        <f>VLOOKUP(Oliusala[[#This Row],[tegund]],Tegundir!$B$2:$D$19,3,FALSE)*Oliusala[[#This Row],[magn]]/1000</f>
        <v>248.76675</v>
      </c>
      <c r="K5440">
        <v>2014</v>
      </c>
      <c r="L5440" t="s">
        <v>18</v>
      </c>
      <c r="M5440" s="144" t="s">
        <v>59</v>
      </c>
    </row>
    <row r="5441" spans="1:13" x14ac:dyDescent="0.2">
      <c r="A5441" t="s">
        <v>63</v>
      </c>
      <c r="B5441" s="144" t="s">
        <v>81</v>
      </c>
      <c r="C5441">
        <v>270</v>
      </c>
      <c r="D5441" t="str">
        <f>VLOOKUP(Oliusala[[#This Row],[postnumer]],Sveitarfelog[#All],4,FALSE)</f>
        <v>Mosfellsbær</v>
      </c>
      <c r="E5441" t="str">
        <f>VLOOKUP(Oliusala[[#This Row],[postnumer]],Sveitarfelog[#All],5,FALSE)</f>
        <v>Höfuðborgarsvæðið</v>
      </c>
      <c r="F5441" t="s">
        <v>20</v>
      </c>
      <c r="G5441" t="s">
        <v>50</v>
      </c>
      <c r="H5441" t="s">
        <v>58</v>
      </c>
      <c r="I5441" s="1">
        <v>3547132</v>
      </c>
      <c r="J5441" s="2">
        <f>VLOOKUP(Oliusala[[#This Row],[tegund]],Tegundir!$B$2:$D$19,3,FALSE)*Oliusala[[#This Row],[magn]]/1000</f>
        <v>2660.3490000000002</v>
      </c>
      <c r="K5441">
        <v>2014</v>
      </c>
      <c r="L5441" t="s">
        <v>18</v>
      </c>
      <c r="M5441" s="144" t="s">
        <v>59</v>
      </c>
    </row>
    <row r="5442" spans="1:13" x14ac:dyDescent="0.2">
      <c r="A5442" t="s">
        <v>63</v>
      </c>
      <c r="B5442" s="144" t="s">
        <v>84</v>
      </c>
      <c r="C5442">
        <v>300</v>
      </c>
      <c r="D5442" t="str">
        <f>VLOOKUP(Oliusala[[#This Row],[postnumer]],Sveitarfelog[#All],4,FALSE)</f>
        <v>Akraneskaupstaður,Hvalfjarðarsveit,Kjósarhreppur</v>
      </c>
      <c r="E5442" t="str">
        <f>VLOOKUP(Oliusala[[#This Row],[postnumer]],Sveitarfelog[#All],5,FALSE)</f>
        <v>Vesturland</v>
      </c>
      <c r="F5442" t="s">
        <v>20</v>
      </c>
      <c r="G5442" t="s">
        <v>50</v>
      </c>
      <c r="H5442" t="s">
        <v>58</v>
      </c>
      <c r="I5442" s="1">
        <v>1120603</v>
      </c>
      <c r="J5442" s="2">
        <f>VLOOKUP(Oliusala[[#This Row],[tegund]],Tegundir!$B$2:$D$19,3,FALSE)*Oliusala[[#This Row],[magn]]/1000</f>
        <v>840.45225000000005</v>
      </c>
      <c r="K5442">
        <v>2014</v>
      </c>
      <c r="L5442" t="s">
        <v>18</v>
      </c>
      <c r="M5442" s="144" t="s">
        <v>59</v>
      </c>
    </row>
    <row r="5443" spans="1:13" x14ac:dyDescent="0.2">
      <c r="A5443" t="s">
        <v>63</v>
      </c>
      <c r="B5443" s="144" t="s">
        <v>84</v>
      </c>
      <c r="C5443">
        <v>300</v>
      </c>
      <c r="D5443" t="str">
        <f>VLOOKUP(Oliusala[[#This Row],[postnumer]],Sveitarfelog[#All],4,FALSE)</f>
        <v>Akraneskaupstaður,Hvalfjarðarsveit,Kjósarhreppur</v>
      </c>
      <c r="E5443" t="str">
        <f>VLOOKUP(Oliusala[[#This Row],[postnumer]],Sveitarfelog[#All],5,FALSE)</f>
        <v>Vesturland</v>
      </c>
      <c r="F5443" t="s">
        <v>20</v>
      </c>
      <c r="G5443" t="s">
        <v>50</v>
      </c>
      <c r="H5443" t="s">
        <v>58</v>
      </c>
      <c r="I5443" s="1">
        <v>1566128</v>
      </c>
      <c r="J5443" s="2">
        <f>VLOOKUP(Oliusala[[#This Row],[tegund]],Tegundir!$B$2:$D$19,3,FALSE)*Oliusala[[#This Row],[magn]]/1000</f>
        <v>1174.596</v>
      </c>
      <c r="K5443">
        <v>2014</v>
      </c>
      <c r="L5443" t="s">
        <v>18</v>
      </c>
      <c r="M5443" s="144" t="s">
        <v>59</v>
      </c>
    </row>
    <row r="5444" spans="1:13" x14ac:dyDescent="0.2">
      <c r="A5444" t="s">
        <v>63</v>
      </c>
      <c r="B5444" s="144" t="s">
        <v>84</v>
      </c>
      <c r="C5444">
        <v>300</v>
      </c>
      <c r="D5444" t="str">
        <f>VLOOKUP(Oliusala[[#This Row],[postnumer]],Sveitarfelog[#All],4,FALSE)</f>
        <v>Akraneskaupstaður,Hvalfjarðarsveit,Kjósarhreppur</v>
      </c>
      <c r="E5444" t="str">
        <f>VLOOKUP(Oliusala[[#This Row],[postnumer]],Sveitarfelog[#All],5,FALSE)</f>
        <v>Vesturland</v>
      </c>
      <c r="F5444" t="s">
        <v>20</v>
      </c>
      <c r="G5444" t="s">
        <v>50</v>
      </c>
      <c r="H5444" t="s">
        <v>58</v>
      </c>
      <c r="I5444" s="1">
        <v>101240</v>
      </c>
      <c r="J5444" s="2">
        <f>VLOOKUP(Oliusala[[#This Row],[tegund]],Tegundir!$B$2:$D$19,3,FALSE)*Oliusala[[#This Row],[magn]]/1000</f>
        <v>75.930000000000007</v>
      </c>
      <c r="K5444">
        <v>2014</v>
      </c>
      <c r="L5444" t="s">
        <v>18</v>
      </c>
      <c r="M5444" s="144" t="s">
        <v>59</v>
      </c>
    </row>
    <row r="5445" spans="1:13" x14ac:dyDescent="0.2">
      <c r="A5445" t="s">
        <v>63</v>
      </c>
      <c r="B5445" s="144" t="s">
        <v>84</v>
      </c>
      <c r="C5445">
        <v>300</v>
      </c>
      <c r="D5445" t="str">
        <f>VLOOKUP(Oliusala[[#This Row],[postnumer]],Sveitarfelog[#All],4,FALSE)</f>
        <v>Akraneskaupstaður,Hvalfjarðarsveit,Kjósarhreppur</v>
      </c>
      <c r="E5445" t="str">
        <f>VLOOKUP(Oliusala[[#This Row],[postnumer]],Sveitarfelog[#All],5,FALSE)</f>
        <v>Vesturland</v>
      </c>
      <c r="F5445" t="s">
        <v>20</v>
      </c>
      <c r="G5445" t="s">
        <v>50</v>
      </c>
      <c r="H5445" t="s">
        <v>58</v>
      </c>
      <c r="I5445" s="1">
        <v>260986</v>
      </c>
      <c r="J5445" s="2">
        <f>VLOOKUP(Oliusala[[#This Row],[tegund]],Tegundir!$B$2:$D$19,3,FALSE)*Oliusala[[#This Row],[magn]]/1000</f>
        <v>195.73949999999999</v>
      </c>
      <c r="K5445">
        <v>2014</v>
      </c>
      <c r="L5445" t="s">
        <v>18</v>
      </c>
      <c r="M5445" s="144" t="s">
        <v>59</v>
      </c>
    </row>
    <row r="5446" spans="1:13" x14ac:dyDescent="0.2">
      <c r="A5446" t="s">
        <v>63</v>
      </c>
      <c r="B5446" s="144" t="s">
        <v>85</v>
      </c>
      <c r="C5446">
        <v>300</v>
      </c>
      <c r="D5446" t="str">
        <f>VLOOKUP(Oliusala[[#This Row],[postnumer]],Sveitarfelog[#All],4,FALSE)</f>
        <v>Akraneskaupstaður,Hvalfjarðarsveit,Kjósarhreppur</v>
      </c>
      <c r="E5446" t="str">
        <f>VLOOKUP(Oliusala[[#This Row],[postnumer]],Sveitarfelog[#All],5,FALSE)</f>
        <v>Vesturland</v>
      </c>
      <c r="F5446" t="s">
        <v>20</v>
      </c>
      <c r="G5446" t="s">
        <v>50</v>
      </c>
      <c r="H5446" t="s">
        <v>58</v>
      </c>
      <c r="I5446" s="1">
        <v>68819</v>
      </c>
      <c r="J5446" s="2">
        <f>VLOOKUP(Oliusala[[#This Row],[tegund]],Tegundir!$B$2:$D$19,3,FALSE)*Oliusala[[#This Row],[magn]]/1000</f>
        <v>51.614249999999998</v>
      </c>
      <c r="K5446">
        <v>2014</v>
      </c>
      <c r="L5446" t="s">
        <v>18</v>
      </c>
      <c r="M5446" s="144" t="s">
        <v>59</v>
      </c>
    </row>
    <row r="5447" spans="1:13" x14ac:dyDescent="0.2">
      <c r="A5447" t="s">
        <v>63</v>
      </c>
      <c r="B5447" s="144" t="s">
        <v>86</v>
      </c>
      <c r="C5447">
        <v>301</v>
      </c>
      <c r="D5447" t="str">
        <f>VLOOKUP(Oliusala[[#This Row],[postnumer]],Sveitarfelog[#All],4,FALSE)</f>
        <v>Akraneskaupstaður,Hvalfjarðarsveit,Kjósarhreppur</v>
      </c>
      <c r="E5447" t="str">
        <f>VLOOKUP(Oliusala[[#This Row],[postnumer]],Sveitarfelog[#All],5,FALSE)</f>
        <v>Vesturland</v>
      </c>
      <c r="F5447" t="s">
        <v>20</v>
      </c>
      <c r="G5447" t="s">
        <v>50</v>
      </c>
      <c r="H5447" t="s">
        <v>58</v>
      </c>
      <c r="I5447" s="1">
        <v>50008</v>
      </c>
      <c r="J5447" s="2">
        <f>VLOOKUP(Oliusala[[#This Row],[tegund]],Tegundir!$B$2:$D$19,3,FALSE)*Oliusala[[#This Row],[magn]]/1000</f>
        <v>37.506</v>
      </c>
      <c r="K5447">
        <v>2014</v>
      </c>
      <c r="L5447" t="s">
        <v>18</v>
      </c>
      <c r="M5447" s="144" t="s">
        <v>59</v>
      </c>
    </row>
    <row r="5448" spans="1:13" x14ac:dyDescent="0.2">
      <c r="A5448" t="s">
        <v>63</v>
      </c>
      <c r="B5448" s="144" t="s">
        <v>88</v>
      </c>
      <c r="C5448">
        <v>310</v>
      </c>
      <c r="D5448" t="str">
        <f>VLOOKUP(Oliusala[[#This Row],[postnumer]],Sveitarfelog[#All],4,FALSE)</f>
        <v>Borgarbyggð,Skorradalshreppur</v>
      </c>
      <c r="E5448" t="str">
        <f>VLOOKUP(Oliusala[[#This Row],[postnumer]],Sveitarfelog[#All],5,FALSE)</f>
        <v>Vesturland</v>
      </c>
      <c r="F5448" t="s">
        <v>20</v>
      </c>
      <c r="G5448" t="s">
        <v>50</v>
      </c>
      <c r="H5448" t="s">
        <v>58</v>
      </c>
      <c r="I5448" s="1">
        <v>3839993</v>
      </c>
      <c r="J5448" s="2">
        <f>VLOOKUP(Oliusala[[#This Row],[tegund]],Tegundir!$B$2:$D$19,3,FALSE)*Oliusala[[#This Row],[magn]]/1000</f>
        <v>2879.9947499999998</v>
      </c>
      <c r="K5448">
        <v>2014</v>
      </c>
      <c r="L5448" t="s">
        <v>18</v>
      </c>
      <c r="M5448" s="144" t="s">
        <v>59</v>
      </c>
    </row>
    <row r="5449" spans="1:13" x14ac:dyDescent="0.2">
      <c r="A5449" t="s">
        <v>57</v>
      </c>
      <c r="B5449" s="144" t="s">
        <v>93</v>
      </c>
      <c r="C5449">
        <v>311</v>
      </c>
      <c r="D5449" t="str">
        <f>VLOOKUP(Oliusala[[#This Row],[postnumer]],Sveitarfelog[#All],4,FALSE)</f>
        <v>Borgarbyggð,Skorradalshreppur</v>
      </c>
      <c r="E5449" t="str">
        <f>VLOOKUP(Oliusala[[#This Row],[postnumer]],Sveitarfelog[#All],5,FALSE)</f>
        <v>Vesturland</v>
      </c>
      <c r="F5449" t="s">
        <v>20</v>
      </c>
      <c r="G5449" t="s">
        <v>50</v>
      </c>
      <c r="H5449" t="s">
        <v>60</v>
      </c>
      <c r="I5449" s="1">
        <v>1003</v>
      </c>
      <c r="J5449" s="2">
        <f>VLOOKUP(Oliusala[[#This Row],[tegund]],Tegundir!$B$2:$D$19,3,FALSE)*Oliusala[[#This Row],[magn]]/1000</f>
        <v>0.75224999999999997</v>
      </c>
      <c r="K5449">
        <v>2014</v>
      </c>
      <c r="L5449" t="s">
        <v>18</v>
      </c>
      <c r="M5449" s="144" t="s">
        <v>59</v>
      </c>
    </row>
    <row r="5450" spans="1:13" x14ac:dyDescent="0.2">
      <c r="A5450" t="s">
        <v>63</v>
      </c>
      <c r="B5450" s="144" t="s">
        <v>89</v>
      </c>
      <c r="C5450">
        <v>311</v>
      </c>
      <c r="D5450" t="str">
        <f>VLOOKUP(Oliusala[[#This Row],[postnumer]],Sveitarfelog[#All],4,FALSE)</f>
        <v>Borgarbyggð,Skorradalshreppur</v>
      </c>
      <c r="E5450" t="str">
        <f>VLOOKUP(Oliusala[[#This Row],[postnumer]],Sveitarfelog[#All],5,FALSE)</f>
        <v>Vesturland</v>
      </c>
      <c r="F5450" t="s">
        <v>20</v>
      </c>
      <c r="G5450" t="s">
        <v>50</v>
      </c>
      <c r="H5450" t="s">
        <v>58</v>
      </c>
      <c r="I5450" s="1">
        <v>257576</v>
      </c>
      <c r="J5450" s="2">
        <f>VLOOKUP(Oliusala[[#This Row],[tegund]],Tegundir!$B$2:$D$19,3,FALSE)*Oliusala[[#This Row],[magn]]/1000</f>
        <v>193.18199999999999</v>
      </c>
      <c r="K5450">
        <v>2014</v>
      </c>
      <c r="L5450" t="s">
        <v>18</v>
      </c>
      <c r="M5450" s="144" t="s">
        <v>59</v>
      </c>
    </row>
    <row r="5451" spans="1:13" x14ac:dyDescent="0.2">
      <c r="A5451" t="s">
        <v>63</v>
      </c>
      <c r="B5451" s="144" t="s">
        <v>90</v>
      </c>
      <c r="C5451">
        <v>311</v>
      </c>
      <c r="D5451" t="str">
        <f>VLOOKUP(Oliusala[[#This Row],[postnumer]],Sveitarfelog[#All],4,FALSE)</f>
        <v>Borgarbyggð,Skorradalshreppur</v>
      </c>
      <c r="E5451" t="str">
        <f>VLOOKUP(Oliusala[[#This Row],[postnumer]],Sveitarfelog[#All],5,FALSE)</f>
        <v>Vesturland</v>
      </c>
      <c r="F5451" t="s">
        <v>20</v>
      </c>
      <c r="G5451" t="s">
        <v>50</v>
      </c>
      <c r="H5451" t="s">
        <v>58</v>
      </c>
      <c r="I5451" s="1">
        <v>186184</v>
      </c>
      <c r="J5451" s="2">
        <f>VLOOKUP(Oliusala[[#This Row],[tegund]],Tegundir!$B$2:$D$19,3,FALSE)*Oliusala[[#This Row],[magn]]/1000</f>
        <v>139.63800000000001</v>
      </c>
      <c r="K5451">
        <v>2014</v>
      </c>
      <c r="L5451" t="s">
        <v>18</v>
      </c>
      <c r="M5451" s="144" t="s">
        <v>59</v>
      </c>
    </row>
    <row r="5452" spans="1:13" x14ac:dyDescent="0.2">
      <c r="A5452" t="s">
        <v>63</v>
      </c>
      <c r="B5452" s="144" t="s">
        <v>91</v>
      </c>
      <c r="C5452">
        <v>311</v>
      </c>
      <c r="D5452" t="str">
        <f>VLOOKUP(Oliusala[[#This Row],[postnumer]],Sveitarfelog[#All],4,FALSE)</f>
        <v>Borgarbyggð,Skorradalshreppur</v>
      </c>
      <c r="E5452" t="str">
        <f>VLOOKUP(Oliusala[[#This Row],[postnumer]],Sveitarfelog[#All],5,FALSE)</f>
        <v>Vesturland</v>
      </c>
      <c r="F5452" t="s">
        <v>20</v>
      </c>
      <c r="G5452" t="s">
        <v>50</v>
      </c>
      <c r="H5452" t="s">
        <v>58</v>
      </c>
      <c r="I5452" s="1">
        <v>42035</v>
      </c>
      <c r="J5452" s="2">
        <f>VLOOKUP(Oliusala[[#This Row],[tegund]],Tegundir!$B$2:$D$19,3,FALSE)*Oliusala[[#This Row],[magn]]/1000</f>
        <v>31.526250000000001</v>
      </c>
      <c r="K5452">
        <v>2014</v>
      </c>
      <c r="L5452" t="s">
        <v>18</v>
      </c>
      <c r="M5452" s="144" t="s">
        <v>59</v>
      </c>
    </row>
    <row r="5453" spans="1:13" x14ac:dyDescent="0.2">
      <c r="A5453" t="s">
        <v>63</v>
      </c>
      <c r="B5453" s="144" t="s">
        <v>92</v>
      </c>
      <c r="C5453">
        <v>311</v>
      </c>
      <c r="D5453" t="str">
        <f>VLOOKUP(Oliusala[[#This Row],[postnumer]],Sveitarfelog[#All],4,FALSE)</f>
        <v>Borgarbyggð,Skorradalshreppur</v>
      </c>
      <c r="E5453" t="str">
        <f>VLOOKUP(Oliusala[[#This Row],[postnumer]],Sveitarfelog[#All],5,FALSE)</f>
        <v>Vesturland</v>
      </c>
      <c r="F5453" t="s">
        <v>20</v>
      </c>
      <c r="G5453" t="s">
        <v>50</v>
      </c>
      <c r="H5453" t="s">
        <v>58</v>
      </c>
      <c r="I5453" s="1">
        <v>150802</v>
      </c>
      <c r="J5453" s="2">
        <f>VLOOKUP(Oliusala[[#This Row],[tegund]],Tegundir!$B$2:$D$19,3,FALSE)*Oliusala[[#This Row],[magn]]/1000</f>
        <v>113.1015</v>
      </c>
      <c r="K5453">
        <v>2014</v>
      </c>
      <c r="L5453" t="s">
        <v>18</v>
      </c>
      <c r="M5453" s="144" t="s">
        <v>59</v>
      </c>
    </row>
    <row r="5454" spans="1:13" x14ac:dyDescent="0.2">
      <c r="A5454" t="s">
        <v>63</v>
      </c>
      <c r="B5454" s="144" t="s">
        <v>93</v>
      </c>
      <c r="C5454">
        <v>311</v>
      </c>
      <c r="D5454" t="str">
        <f>VLOOKUP(Oliusala[[#This Row],[postnumer]],Sveitarfelog[#All],4,FALSE)</f>
        <v>Borgarbyggð,Skorradalshreppur</v>
      </c>
      <c r="E5454" t="str">
        <f>VLOOKUP(Oliusala[[#This Row],[postnumer]],Sveitarfelog[#All],5,FALSE)</f>
        <v>Vesturland</v>
      </c>
      <c r="F5454" t="s">
        <v>20</v>
      </c>
      <c r="G5454" t="s">
        <v>50</v>
      </c>
      <c r="H5454" t="s">
        <v>58</v>
      </c>
      <c r="I5454" s="1">
        <v>178652</v>
      </c>
      <c r="J5454" s="2">
        <f>VLOOKUP(Oliusala[[#This Row],[tegund]],Tegundir!$B$2:$D$19,3,FALSE)*Oliusala[[#This Row],[magn]]/1000</f>
        <v>133.989</v>
      </c>
      <c r="K5454">
        <v>2014</v>
      </c>
      <c r="L5454" t="s">
        <v>18</v>
      </c>
      <c r="M5454" s="144" t="s">
        <v>59</v>
      </c>
    </row>
    <row r="5455" spans="1:13" x14ac:dyDescent="0.2">
      <c r="A5455" t="s">
        <v>63</v>
      </c>
      <c r="B5455" s="144" t="s">
        <v>76</v>
      </c>
      <c r="C5455">
        <v>340</v>
      </c>
      <c r="D5455" t="str">
        <f>VLOOKUP(Oliusala[[#This Row],[postnumer]],Sveitarfelog[#All],4,FALSE)</f>
        <v>Eyja- og Miklaholtshreppur,Sveitarfélagið Stykkishólmur</v>
      </c>
      <c r="E5455" t="str">
        <f>VLOOKUP(Oliusala[[#This Row],[postnumer]],Sveitarfelog[#All],5,FALSE)</f>
        <v>Vesturland</v>
      </c>
      <c r="F5455" t="s">
        <v>20</v>
      </c>
      <c r="G5455" t="s">
        <v>50</v>
      </c>
      <c r="H5455" t="s">
        <v>58</v>
      </c>
      <c r="I5455" s="1">
        <v>745241</v>
      </c>
      <c r="J5455" s="2">
        <f>VLOOKUP(Oliusala[[#This Row],[tegund]],Tegundir!$B$2:$D$19,3,FALSE)*Oliusala[[#This Row],[magn]]/1000</f>
        <v>558.93074999999999</v>
      </c>
      <c r="K5455">
        <v>2014</v>
      </c>
      <c r="L5455" t="s">
        <v>18</v>
      </c>
      <c r="M5455" s="144" t="s">
        <v>59</v>
      </c>
    </row>
    <row r="5456" spans="1:13" x14ac:dyDescent="0.2">
      <c r="A5456" t="s">
        <v>63</v>
      </c>
      <c r="B5456" s="144" t="s">
        <v>87</v>
      </c>
      <c r="C5456">
        <v>350</v>
      </c>
      <c r="D5456" t="str">
        <f>VLOOKUP(Oliusala[[#This Row],[postnumer]],Sveitarfelog[#All],4,FALSE)</f>
        <v>Grundarfjarðarbær</v>
      </c>
      <c r="E5456" t="str">
        <f>VLOOKUP(Oliusala[[#This Row],[postnumer]],Sveitarfelog[#All],5,FALSE)</f>
        <v>Vesturland</v>
      </c>
      <c r="F5456" t="s">
        <v>20</v>
      </c>
      <c r="G5456" t="s">
        <v>50</v>
      </c>
      <c r="H5456" t="s">
        <v>58</v>
      </c>
      <c r="I5456" s="1">
        <v>239468</v>
      </c>
      <c r="J5456" s="2">
        <f>VLOOKUP(Oliusala[[#This Row],[tegund]],Tegundir!$B$2:$D$19,3,FALSE)*Oliusala[[#This Row],[magn]]/1000</f>
        <v>179.601</v>
      </c>
      <c r="K5456">
        <v>2014</v>
      </c>
      <c r="L5456" t="s">
        <v>18</v>
      </c>
      <c r="M5456" s="144" t="s">
        <v>59</v>
      </c>
    </row>
    <row r="5457" spans="1:13" x14ac:dyDescent="0.2">
      <c r="A5457" t="s">
        <v>63</v>
      </c>
      <c r="B5457" s="144" t="s">
        <v>87</v>
      </c>
      <c r="C5457">
        <v>350</v>
      </c>
      <c r="D5457" t="str">
        <f>VLOOKUP(Oliusala[[#This Row],[postnumer]],Sveitarfelog[#All],4,FALSE)</f>
        <v>Grundarfjarðarbær</v>
      </c>
      <c r="E5457" t="str">
        <f>VLOOKUP(Oliusala[[#This Row],[postnumer]],Sveitarfelog[#All],5,FALSE)</f>
        <v>Vesturland</v>
      </c>
      <c r="F5457" t="s">
        <v>20</v>
      </c>
      <c r="G5457" t="s">
        <v>50</v>
      </c>
      <c r="H5457" t="s">
        <v>58</v>
      </c>
      <c r="I5457" s="1">
        <v>184008</v>
      </c>
      <c r="J5457" s="2">
        <f>VLOOKUP(Oliusala[[#This Row],[tegund]],Tegundir!$B$2:$D$19,3,FALSE)*Oliusala[[#This Row],[magn]]/1000</f>
        <v>138.006</v>
      </c>
      <c r="K5457">
        <v>2014</v>
      </c>
      <c r="L5457" t="s">
        <v>18</v>
      </c>
      <c r="M5457" s="144" t="s">
        <v>59</v>
      </c>
    </row>
    <row r="5458" spans="1:13" x14ac:dyDescent="0.2">
      <c r="A5458" t="s">
        <v>63</v>
      </c>
      <c r="B5458" s="144" t="s">
        <v>98</v>
      </c>
      <c r="C5458">
        <v>355</v>
      </c>
      <c r="D5458" t="str">
        <f>VLOOKUP(Oliusala[[#This Row],[postnumer]],Sveitarfelog[#All],4,FALSE)</f>
        <v>Snæfellsbær</v>
      </c>
      <c r="E5458" t="str">
        <f>VLOOKUP(Oliusala[[#This Row],[postnumer]],Sveitarfelog[#All],5,FALSE)</f>
        <v>Vesturland</v>
      </c>
      <c r="F5458" t="s">
        <v>20</v>
      </c>
      <c r="G5458" t="s">
        <v>50</v>
      </c>
      <c r="H5458" t="s">
        <v>58</v>
      </c>
      <c r="I5458" s="1">
        <v>53671</v>
      </c>
      <c r="J5458" s="2">
        <f>VLOOKUP(Oliusala[[#This Row],[tegund]],Tegundir!$B$2:$D$19,3,FALSE)*Oliusala[[#This Row],[magn]]/1000</f>
        <v>40.253250000000001</v>
      </c>
      <c r="K5458">
        <v>2014</v>
      </c>
      <c r="L5458" t="s">
        <v>18</v>
      </c>
      <c r="M5458" s="144" t="s">
        <v>59</v>
      </c>
    </row>
    <row r="5459" spans="1:13" x14ac:dyDescent="0.2">
      <c r="A5459" t="s">
        <v>63</v>
      </c>
      <c r="B5459" s="144" t="s">
        <v>67</v>
      </c>
      <c r="C5459">
        <v>355</v>
      </c>
      <c r="D5459" t="str">
        <f>VLOOKUP(Oliusala[[#This Row],[postnumer]],Sveitarfelog[#All],4,FALSE)</f>
        <v>Snæfellsbær</v>
      </c>
      <c r="E5459" t="str">
        <f>VLOOKUP(Oliusala[[#This Row],[postnumer]],Sveitarfelog[#All],5,FALSE)</f>
        <v>Vesturland</v>
      </c>
      <c r="F5459" t="s">
        <v>20</v>
      </c>
      <c r="G5459" t="s">
        <v>50</v>
      </c>
      <c r="H5459" t="s">
        <v>58</v>
      </c>
      <c r="I5459" s="1">
        <v>563526</v>
      </c>
      <c r="J5459" s="2">
        <f>VLOOKUP(Oliusala[[#This Row],[tegund]],Tegundir!$B$2:$D$19,3,FALSE)*Oliusala[[#This Row],[magn]]/1000</f>
        <v>422.64449999999999</v>
      </c>
      <c r="K5459">
        <v>2014</v>
      </c>
      <c r="L5459" t="s">
        <v>18</v>
      </c>
      <c r="M5459" s="144" t="s">
        <v>59</v>
      </c>
    </row>
    <row r="5460" spans="1:13" x14ac:dyDescent="0.2">
      <c r="A5460" t="s">
        <v>63</v>
      </c>
      <c r="B5460" s="144" t="s">
        <v>99</v>
      </c>
      <c r="C5460">
        <v>360</v>
      </c>
      <c r="D5460" t="str">
        <f>VLOOKUP(Oliusala[[#This Row],[postnumer]],Sveitarfelog[#All],4,FALSE)</f>
        <v>Snæfellsbær</v>
      </c>
      <c r="E5460" t="str">
        <f>VLOOKUP(Oliusala[[#This Row],[postnumer]],Sveitarfelog[#All],5,FALSE)</f>
        <v>Vesturland</v>
      </c>
      <c r="F5460" t="s">
        <v>20</v>
      </c>
      <c r="G5460" t="s">
        <v>50</v>
      </c>
      <c r="H5460" t="s">
        <v>58</v>
      </c>
      <c r="I5460" s="1">
        <v>186166</v>
      </c>
      <c r="J5460" s="2">
        <f>VLOOKUP(Oliusala[[#This Row],[tegund]],Tegundir!$B$2:$D$19,3,FALSE)*Oliusala[[#This Row],[magn]]/1000</f>
        <v>139.62450000000001</v>
      </c>
      <c r="K5460">
        <v>2014</v>
      </c>
      <c r="L5460" t="s">
        <v>18</v>
      </c>
      <c r="M5460" s="144" t="s">
        <v>59</v>
      </c>
    </row>
    <row r="5461" spans="1:13" x14ac:dyDescent="0.2">
      <c r="A5461" t="s">
        <v>63</v>
      </c>
      <c r="B5461" s="144" t="s">
        <v>101</v>
      </c>
      <c r="C5461">
        <v>370</v>
      </c>
      <c r="D5461" t="str">
        <f>VLOOKUP(Oliusala[[#This Row],[postnumer]],Sveitarfelog[#All],4,FALSE)</f>
        <v>Dalabyggð</v>
      </c>
      <c r="E5461" t="str">
        <f>VLOOKUP(Oliusala[[#This Row],[postnumer]],Sveitarfelog[#All],5,FALSE)</f>
        <v>Vesturland</v>
      </c>
      <c r="F5461" t="s">
        <v>20</v>
      </c>
      <c r="G5461" t="s">
        <v>50</v>
      </c>
      <c r="H5461" t="s">
        <v>58</v>
      </c>
      <c r="I5461" s="1">
        <v>450852</v>
      </c>
      <c r="J5461" s="2">
        <f>VLOOKUP(Oliusala[[#This Row],[tegund]],Tegundir!$B$2:$D$19,3,FALSE)*Oliusala[[#This Row],[magn]]/1000</f>
        <v>338.13900000000001</v>
      </c>
      <c r="K5461">
        <v>2014</v>
      </c>
      <c r="L5461" t="s">
        <v>18</v>
      </c>
      <c r="M5461" s="144" t="s">
        <v>59</v>
      </c>
    </row>
    <row r="5462" spans="1:13" x14ac:dyDescent="0.2">
      <c r="A5462" t="s">
        <v>63</v>
      </c>
      <c r="B5462" s="144" t="s">
        <v>104</v>
      </c>
      <c r="C5462">
        <v>380</v>
      </c>
      <c r="D5462" t="str">
        <f>VLOOKUP(Oliusala[[#This Row],[postnumer]],Sveitarfelog[#All],4,FALSE)</f>
        <v>Reykhólahreppur</v>
      </c>
      <c r="E5462" t="str">
        <f>VLOOKUP(Oliusala[[#This Row],[postnumer]],Sveitarfelog[#All],5,FALSE)</f>
        <v>Vestfirðir</v>
      </c>
      <c r="F5462" t="s">
        <v>20</v>
      </c>
      <c r="G5462" t="s">
        <v>50</v>
      </c>
      <c r="H5462" t="s">
        <v>58</v>
      </c>
      <c r="I5462" s="1">
        <v>80025</v>
      </c>
      <c r="J5462" s="2">
        <f>VLOOKUP(Oliusala[[#This Row],[tegund]],Tegundir!$B$2:$D$19,3,FALSE)*Oliusala[[#This Row],[magn]]/1000</f>
        <v>60.018749999999997</v>
      </c>
      <c r="K5462">
        <v>2014</v>
      </c>
      <c r="L5462" t="s">
        <v>18</v>
      </c>
      <c r="M5462" s="144" t="s">
        <v>59</v>
      </c>
    </row>
    <row r="5463" spans="1:13" x14ac:dyDescent="0.2">
      <c r="A5463" t="s">
        <v>63</v>
      </c>
      <c r="B5463" s="144" t="s">
        <v>106</v>
      </c>
      <c r="C5463">
        <v>380</v>
      </c>
      <c r="D5463" t="str">
        <f>VLOOKUP(Oliusala[[#This Row],[postnumer]],Sveitarfelog[#All],4,FALSE)</f>
        <v>Reykhólahreppur</v>
      </c>
      <c r="E5463" t="str">
        <f>VLOOKUP(Oliusala[[#This Row],[postnumer]],Sveitarfelog[#All],5,FALSE)</f>
        <v>Vestfirðir</v>
      </c>
      <c r="F5463" t="s">
        <v>20</v>
      </c>
      <c r="G5463" t="s">
        <v>50</v>
      </c>
      <c r="H5463" t="s">
        <v>58</v>
      </c>
      <c r="I5463" s="1">
        <v>3610</v>
      </c>
      <c r="J5463" s="2">
        <f>VLOOKUP(Oliusala[[#This Row],[tegund]],Tegundir!$B$2:$D$19,3,FALSE)*Oliusala[[#This Row],[magn]]/1000</f>
        <v>2.7075</v>
      </c>
      <c r="K5463">
        <v>2014</v>
      </c>
      <c r="L5463" t="s">
        <v>18</v>
      </c>
      <c r="M5463" s="144" t="s">
        <v>59</v>
      </c>
    </row>
    <row r="5464" spans="1:13" x14ac:dyDescent="0.2">
      <c r="A5464" t="s">
        <v>63</v>
      </c>
      <c r="B5464" s="144" t="s">
        <v>105</v>
      </c>
      <c r="C5464">
        <v>380</v>
      </c>
      <c r="D5464" t="str">
        <f>VLOOKUP(Oliusala[[#This Row],[postnumer]],Sveitarfelog[#All],4,FALSE)</f>
        <v>Reykhólahreppur</v>
      </c>
      <c r="E5464" t="str">
        <f>VLOOKUP(Oliusala[[#This Row],[postnumer]],Sveitarfelog[#All],5,FALSE)</f>
        <v>Vestfirðir</v>
      </c>
      <c r="F5464" t="s">
        <v>20</v>
      </c>
      <c r="G5464" t="s">
        <v>50</v>
      </c>
      <c r="H5464" t="s">
        <v>58</v>
      </c>
      <c r="I5464" s="1">
        <v>97411</v>
      </c>
      <c r="J5464" s="2">
        <f>VLOOKUP(Oliusala[[#This Row],[tegund]],Tegundir!$B$2:$D$19,3,FALSE)*Oliusala[[#This Row],[magn]]/1000</f>
        <v>73.058250000000001</v>
      </c>
      <c r="K5464">
        <v>2014</v>
      </c>
      <c r="L5464" t="s">
        <v>18</v>
      </c>
      <c r="M5464" s="144" t="s">
        <v>59</v>
      </c>
    </row>
    <row r="5465" spans="1:13" x14ac:dyDescent="0.2">
      <c r="A5465" t="s">
        <v>63</v>
      </c>
      <c r="B5465" s="144" t="s">
        <v>83</v>
      </c>
      <c r="C5465">
        <v>400</v>
      </c>
      <c r="D5465" t="str">
        <f>VLOOKUP(Oliusala[[#This Row],[postnumer]],Sveitarfelog[#All],4,FALSE)</f>
        <v>Ísafjarðarbær</v>
      </c>
      <c r="E5465" t="str">
        <f>VLOOKUP(Oliusala[[#This Row],[postnumer]],Sveitarfelog[#All],5,FALSE)</f>
        <v>Vestfirðir</v>
      </c>
      <c r="F5465" t="s">
        <v>20</v>
      </c>
      <c r="G5465" t="s">
        <v>50</v>
      </c>
      <c r="H5465" t="s">
        <v>58</v>
      </c>
      <c r="I5465" s="1">
        <v>1017502</v>
      </c>
      <c r="J5465" s="2">
        <f>VLOOKUP(Oliusala[[#This Row],[tegund]],Tegundir!$B$2:$D$19,3,FALSE)*Oliusala[[#This Row],[magn]]/1000</f>
        <v>763.12649999999996</v>
      </c>
      <c r="K5465">
        <v>2014</v>
      </c>
      <c r="L5465" t="s">
        <v>18</v>
      </c>
      <c r="M5465" s="144" t="s">
        <v>59</v>
      </c>
    </row>
    <row r="5466" spans="1:13" x14ac:dyDescent="0.2">
      <c r="A5466" t="s">
        <v>63</v>
      </c>
      <c r="B5466" s="144" t="s">
        <v>83</v>
      </c>
      <c r="C5466">
        <v>400</v>
      </c>
      <c r="D5466" t="str">
        <f>VLOOKUP(Oliusala[[#This Row],[postnumer]],Sveitarfelog[#All],4,FALSE)</f>
        <v>Ísafjarðarbær</v>
      </c>
      <c r="E5466" t="str">
        <f>VLOOKUP(Oliusala[[#This Row],[postnumer]],Sveitarfelog[#All],5,FALSE)</f>
        <v>Vestfirðir</v>
      </c>
      <c r="F5466" t="s">
        <v>20</v>
      </c>
      <c r="G5466" t="s">
        <v>50</v>
      </c>
      <c r="H5466" t="s">
        <v>58</v>
      </c>
      <c r="I5466" s="1">
        <v>441788</v>
      </c>
      <c r="J5466" s="2">
        <f>VLOOKUP(Oliusala[[#This Row],[tegund]],Tegundir!$B$2:$D$19,3,FALSE)*Oliusala[[#This Row],[magn]]/1000</f>
        <v>331.34100000000001</v>
      </c>
      <c r="K5466">
        <v>2014</v>
      </c>
      <c r="L5466" t="s">
        <v>18</v>
      </c>
      <c r="M5466" s="144" t="s">
        <v>59</v>
      </c>
    </row>
    <row r="5467" spans="1:13" x14ac:dyDescent="0.2">
      <c r="A5467" t="s">
        <v>63</v>
      </c>
      <c r="B5467" s="144" t="s">
        <v>107</v>
      </c>
      <c r="C5467">
        <v>415</v>
      </c>
      <c r="D5467" t="str">
        <f>VLOOKUP(Oliusala[[#This Row],[postnumer]],Sveitarfelog[#All],4,FALSE)</f>
        <v>Bolungarvíkurkaupstaður</v>
      </c>
      <c r="E5467" t="str">
        <f>VLOOKUP(Oliusala[[#This Row],[postnumer]],Sveitarfelog[#All],5,FALSE)</f>
        <v>Vestfirðir</v>
      </c>
      <c r="F5467" t="s">
        <v>20</v>
      </c>
      <c r="G5467" t="s">
        <v>50</v>
      </c>
      <c r="H5467" t="s">
        <v>58</v>
      </c>
      <c r="I5467" s="1">
        <v>277944</v>
      </c>
      <c r="J5467" s="2">
        <f>VLOOKUP(Oliusala[[#This Row],[tegund]],Tegundir!$B$2:$D$19,3,FALSE)*Oliusala[[#This Row],[magn]]/1000</f>
        <v>208.458</v>
      </c>
      <c r="K5467">
        <v>2014</v>
      </c>
      <c r="L5467" t="s">
        <v>18</v>
      </c>
      <c r="M5467" s="144" t="s">
        <v>59</v>
      </c>
    </row>
    <row r="5468" spans="1:13" x14ac:dyDescent="0.2">
      <c r="A5468" t="s">
        <v>63</v>
      </c>
      <c r="B5468" s="144" t="s">
        <v>109</v>
      </c>
      <c r="C5468">
        <v>420</v>
      </c>
      <c r="D5468" t="str">
        <f>VLOOKUP(Oliusala[[#This Row],[postnumer]],Sveitarfelog[#All],4,FALSE)</f>
        <v>Súðavíkurhreppur</v>
      </c>
      <c r="E5468" t="str">
        <f>VLOOKUP(Oliusala[[#This Row],[postnumer]],Sveitarfelog[#All],5,FALSE)</f>
        <v>Vestfirðir</v>
      </c>
      <c r="F5468" t="s">
        <v>20</v>
      </c>
      <c r="G5468" t="s">
        <v>50</v>
      </c>
      <c r="H5468" t="s">
        <v>58</v>
      </c>
      <c r="I5468" s="1">
        <v>48485</v>
      </c>
      <c r="J5468" s="2">
        <f>VLOOKUP(Oliusala[[#This Row],[tegund]],Tegundir!$B$2:$D$19,3,FALSE)*Oliusala[[#This Row],[magn]]/1000</f>
        <v>36.363750000000003</v>
      </c>
      <c r="K5468">
        <v>2014</v>
      </c>
      <c r="L5468" t="s">
        <v>18</v>
      </c>
      <c r="M5468" s="144" t="s">
        <v>59</v>
      </c>
    </row>
    <row r="5469" spans="1:13" x14ac:dyDescent="0.2">
      <c r="A5469" t="s">
        <v>63</v>
      </c>
      <c r="B5469" s="144" t="s">
        <v>110</v>
      </c>
      <c r="C5469">
        <v>420</v>
      </c>
      <c r="D5469" t="str">
        <f>VLOOKUP(Oliusala[[#This Row],[postnumer]],Sveitarfelog[#All],4,FALSE)</f>
        <v>Súðavíkurhreppur</v>
      </c>
      <c r="E5469" t="str">
        <f>VLOOKUP(Oliusala[[#This Row],[postnumer]],Sveitarfelog[#All],5,FALSE)</f>
        <v>Vestfirðir</v>
      </c>
      <c r="F5469" t="s">
        <v>20</v>
      </c>
      <c r="G5469" t="s">
        <v>50</v>
      </c>
      <c r="H5469" t="s">
        <v>58</v>
      </c>
      <c r="I5469" s="1">
        <v>105571</v>
      </c>
      <c r="J5469" s="2">
        <f>VLOOKUP(Oliusala[[#This Row],[tegund]],Tegundir!$B$2:$D$19,3,FALSE)*Oliusala[[#This Row],[magn]]/1000</f>
        <v>79.178250000000006</v>
      </c>
      <c r="K5469">
        <v>2014</v>
      </c>
      <c r="L5469" t="s">
        <v>18</v>
      </c>
      <c r="M5469" s="144" t="s">
        <v>59</v>
      </c>
    </row>
    <row r="5470" spans="1:13" x14ac:dyDescent="0.2">
      <c r="A5470" t="s">
        <v>63</v>
      </c>
      <c r="B5470" s="144" t="s">
        <v>112</v>
      </c>
      <c r="C5470">
        <v>425</v>
      </c>
      <c r="D5470" t="str">
        <f>VLOOKUP(Oliusala[[#This Row],[postnumer]],Sveitarfelog[#All],4,FALSE)</f>
        <v>Ísafjarðarbær</v>
      </c>
      <c r="E5470" t="str">
        <f>VLOOKUP(Oliusala[[#This Row],[postnumer]],Sveitarfelog[#All],5,FALSE)</f>
        <v>Vestfirðir</v>
      </c>
      <c r="F5470" t="s">
        <v>20</v>
      </c>
      <c r="G5470" t="s">
        <v>50</v>
      </c>
      <c r="H5470" t="s">
        <v>58</v>
      </c>
      <c r="I5470" s="1">
        <v>57092</v>
      </c>
      <c r="J5470" s="2">
        <f>VLOOKUP(Oliusala[[#This Row],[tegund]],Tegundir!$B$2:$D$19,3,FALSE)*Oliusala[[#This Row],[magn]]/1000</f>
        <v>42.819000000000003</v>
      </c>
      <c r="K5470">
        <v>2014</v>
      </c>
      <c r="L5470" t="s">
        <v>18</v>
      </c>
      <c r="M5470" s="144" t="s">
        <v>59</v>
      </c>
    </row>
    <row r="5471" spans="1:13" x14ac:dyDescent="0.2">
      <c r="A5471" t="s">
        <v>63</v>
      </c>
      <c r="B5471" s="144" t="s">
        <v>113</v>
      </c>
      <c r="C5471">
        <v>430</v>
      </c>
      <c r="D5471" t="str">
        <f>VLOOKUP(Oliusala[[#This Row],[postnumer]],Sveitarfelog[#All],4,FALSE)</f>
        <v>Ísafjarðarbær</v>
      </c>
      <c r="E5471" t="str">
        <f>VLOOKUP(Oliusala[[#This Row],[postnumer]],Sveitarfelog[#All],5,FALSE)</f>
        <v>Vestfirðir</v>
      </c>
      <c r="F5471" t="s">
        <v>20</v>
      </c>
      <c r="G5471" t="s">
        <v>50</v>
      </c>
      <c r="H5471" t="s">
        <v>58</v>
      </c>
      <c r="I5471" s="1">
        <v>38484</v>
      </c>
      <c r="J5471" s="2">
        <f>VLOOKUP(Oliusala[[#This Row],[tegund]],Tegundir!$B$2:$D$19,3,FALSE)*Oliusala[[#This Row],[magn]]/1000</f>
        <v>28.863</v>
      </c>
      <c r="K5471">
        <v>2014</v>
      </c>
      <c r="L5471" t="s">
        <v>18</v>
      </c>
      <c r="M5471" s="144" t="s">
        <v>59</v>
      </c>
    </row>
    <row r="5472" spans="1:13" x14ac:dyDescent="0.2">
      <c r="A5472" t="s">
        <v>63</v>
      </c>
      <c r="B5472" s="144" t="s">
        <v>73</v>
      </c>
      <c r="C5472">
        <v>450</v>
      </c>
      <c r="D5472" t="str">
        <f>VLOOKUP(Oliusala[[#This Row],[postnumer]],Sveitarfelog[#All],4,FALSE)</f>
        <v>Vesturbyggð</v>
      </c>
      <c r="E5472" t="str">
        <f>VLOOKUP(Oliusala[[#This Row],[postnumer]],Sveitarfelog[#All],5,FALSE)</f>
        <v>Vestfirðir</v>
      </c>
      <c r="F5472" t="s">
        <v>20</v>
      </c>
      <c r="G5472" t="s">
        <v>50</v>
      </c>
      <c r="H5472" t="s">
        <v>58</v>
      </c>
      <c r="I5472" s="1">
        <v>353451</v>
      </c>
      <c r="J5472" s="2">
        <f>VLOOKUP(Oliusala[[#This Row],[tegund]],Tegundir!$B$2:$D$19,3,FALSE)*Oliusala[[#This Row],[magn]]/1000</f>
        <v>265.08825000000002</v>
      </c>
      <c r="K5472">
        <v>2014</v>
      </c>
      <c r="L5472" t="s">
        <v>18</v>
      </c>
      <c r="M5472" s="144" t="s">
        <v>59</v>
      </c>
    </row>
    <row r="5473" spans="1:13" x14ac:dyDescent="0.2">
      <c r="A5473" t="s">
        <v>63</v>
      </c>
      <c r="B5473" s="144" t="s">
        <v>114</v>
      </c>
      <c r="C5473">
        <v>451</v>
      </c>
      <c r="D5473" t="str">
        <f>VLOOKUP(Oliusala[[#This Row],[postnumer]],Sveitarfelog[#All],4,FALSE)</f>
        <v>Vesturbyggð</v>
      </c>
      <c r="E5473" t="str">
        <f>VLOOKUP(Oliusala[[#This Row],[postnumer]],Sveitarfelog[#All],5,FALSE)</f>
        <v>Vestfirðir</v>
      </c>
      <c r="F5473" t="s">
        <v>20</v>
      </c>
      <c r="G5473" t="s">
        <v>50</v>
      </c>
      <c r="H5473" t="s">
        <v>58</v>
      </c>
      <c r="I5473" s="1">
        <v>130075</v>
      </c>
      <c r="J5473" s="2">
        <f>VLOOKUP(Oliusala[[#This Row],[tegund]],Tegundir!$B$2:$D$19,3,FALSE)*Oliusala[[#This Row],[magn]]/1000</f>
        <v>97.556250000000006</v>
      </c>
      <c r="K5473">
        <v>2014</v>
      </c>
      <c r="L5473" t="s">
        <v>18</v>
      </c>
      <c r="M5473" s="144" t="s">
        <v>59</v>
      </c>
    </row>
    <row r="5474" spans="1:13" x14ac:dyDescent="0.2">
      <c r="A5474" t="s">
        <v>63</v>
      </c>
      <c r="B5474" s="144" t="s">
        <v>115</v>
      </c>
      <c r="C5474">
        <v>451</v>
      </c>
      <c r="D5474" t="str">
        <f>VLOOKUP(Oliusala[[#This Row],[postnumer]],Sveitarfelog[#All],4,FALSE)</f>
        <v>Vesturbyggð</v>
      </c>
      <c r="E5474" t="str">
        <f>VLOOKUP(Oliusala[[#This Row],[postnumer]],Sveitarfelog[#All],5,FALSE)</f>
        <v>Vestfirðir</v>
      </c>
      <c r="F5474" t="s">
        <v>20</v>
      </c>
      <c r="G5474" t="s">
        <v>50</v>
      </c>
      <c r="H5474" t="s">
        <v>58</v>
      </c>
      <c r="I5474" s="1">
        <v>12005</v>
      </c>
      <c r="J5474" s="2">
        <f>VLOOKUP(Oliusala[[#This Row],[tegund]],Tegundir!$B$2:$D$19,3,FALSE)*Oliusala[[#This Row],[magn]]/1000</f>
        <v>9.0037500000000001</v>
      </c>
      <c r="K5474">
        <v>2014</v>
      </c>
      <c r="L5474" t="s">
        <v>18</v>
      </c>
      <c r="M5474" s="144" t="s">
        <v>59</v>
      </c>
    </row>
    <row r="5475" spans="1:13" x14ac:dyDescent="0.2">
      <c r="A5475" t="s">
        <v>63</v>
      </c>
      <c r="B5475" s="144" t="s">
        <v>116</v>
      </c>
      <c r="C5475">
        <v>460</v>
      </c>
      <c r="D5475" t="str">
        <f>VLOOKUP(Oliusala[[#This Row],[postnumer]],Sveitarfelog[#All],4,FALSE)</f>
        <v>Vesturbyggð</v>
      </c>
      <c r="E5475" t="str">
        <f>VLOOKUP(Oliusala[[#This Row],[postnumer]],Sveitarfelog[#All],5,FALSE)</f>
        <v>Vestfirðir</v>
      </c>
      <c r="F5475" t="s">
        <v>20</v>
      </c>
      <c r="G5475" t="s">
        <v>50</v>
      </c>
      <c r="H5475" t="s">
        <v>58</v>
      </c>
      <c r="I5475" s="1">
        <v>100849</v>
      </c>
      <c r="J5475" s="2">
        <f>VLOOKUP(Oliusala[[#This Row],[tegund]],Tegundir!$B$2:$D$19,3,FALSE)*Oliusala[[#This Row],[magn]]/1000</f>
        <v>75.636750000000006</v>
      </c>
      <c r="K5475">
        <v>2014</v>
      </c>
      <c r="L5475" t="s">
        <v>18</v>
      </c>
      <c r="M5475" s="144" t="s">
        <v>59</v>
      </c>
    </row>
    <row r="5476" spans="1:13" x14ac:dyDescent="0.2">
      <c r="A5476" t="s">
        <v>63</v>
      </c>
      <c r="B5476" s="144" t="s">
        <v>117</v>
      </c>
      <c r="C5476">
        <v>465</v>
      </c>
      <c r="D5476" t="str">
        <f>VLOOKUP(Oliusala[[#This Row],[postnumer]],Sveitarfelog[#All],4,FALSE)</f>
        <v>Vesturbyggð</v>
      </c>
      <c r="E5476" t="str">
        <f>VLOOKUP(Oliusala[[#This Row],[postnumer]],Sveitarfelog[#All],5,FALSE)</f>
        <v>Vestfirðir</v>
      </c>
      <c r="F5476" t="s">
        <v>20</v>
      </c>
      <c r="G5476" t="s">
        <v>50</v>
      </c>
      <c r="H5476" t="s">
        <v>58</v>
      </c>
      <c r="I5476" s="1">
        <v>107447</v>
      </c>
      <c r="J5476" s="2">
        <f>VLOOKUP(Oliusala[[#This Row],[tegund]],Tegundir!$B$2:$D$19,3,FALSE)*Oliusala[[#This Row],[magn]]/1000</f>
        <v>80.585250000000002</v>
      </c>
      <c r="K5476">
        <v>2014</v>
      </c>
      <c r="L5476" t="s">
        <v>18</v>
      </c>
      <c r="M5476" s="144" t="s">
        <v>59</v>
      </c>
    </row>
    <row r="5477" spans="1:13" x14ac:dyDescent="0.2">
      <c r="A5477" t="s">
        <v>63</v>
      </c>
      <c r="B5477" s="144" t="s">
        <v>119</v>
      </c>
      <c r="C5477">
        <v>470</v>
      </c>
      <c r="D5477" t="str">
        <f>VLOOKUP(Oliusala[[#This Row],[postnumer]],Sveitarfelog[#All],4,FALSE)</f>
        <v>Ísafjarðarbær</v>
      </c>
      <c r="E5477" t="str">
        <f>VLOOKUP(Oliusala[[#This Row],[postnumer]],Sveitarfelog[#All],5,FALSE)</f>
        <v>Vestfirðir</v>
      </c>
      <c r="F5477" t="s">
        <v>20</v>
      </c>
      <c r="G5477" t="s">
        <v>50</v>
      </c>
      <c r="H5477" t="s">
        <v>58</v>
      </c>
      <c r="I5477" s="1">
        <v>142185</v>
      </c>
      <c r="J5477" s="2">
        <f>VLOOKUP(Oliusala[[#This Row],[tegund]],Tegundir!$B$2:$D$19,3,FALSE)*Oliusala[[#This Row],[magn]]/1000</f>
        <v>106.63875</v>
      </c>
      <c r="K5477">
        <v>2014</v>
      </c>
      <c r="L5477" t="s">
        <v>18</v>
      </c>
      <c r="M5477" s="144" t="s">
        <v>59</v>
      </c>
    </row>
    <row r="5478" spans="1:13" x14ac:dyDescent="0.2">
      <c r="A5478" t="s">
        <v>63</v>
      </c>
      <c r="B5478" s="144" t="s">
        <v>120</v>
      </c>
      <c r="C5478">
        <v>500</v>
      </c>
      <c r="D5478" t="str">
        <f>VLOOKUP(Oliusala[[#This Row],[postnumer]],Sveitarfelog[#All],4,FALSE)</f>
        <v>Húnaþing vestra</v>
      </c>
      <c r="E5478" t="str">
        <f>VLOOKUP(Oliusala[[#This Row],[postnumer]],Sveitarfelog[#All],5,FALSE)</f>
        <v>Norðurland vestra</v>
      </c>
      <c r="F5478" t="s">
        <v>20</v>
      </c>
      <c r="G5478" t="s">
        <v>50</v>
      </c>
      <c r="H5478" t="s">
        <v>58</v>
      </c>
      <c r="I5478" s="1">
        <v>572763</v>
      </c>
      <c r="J5478" s="2">
        <f>VLOOKUP(Oliusala[[#This Row],[tegund]],Tegundir!$B$2:$D$19,3,FALSE)*Oliusala[[#This Row],[magn]]/1000</f>
        <v>429.57225</v>
      </c>
      <c r="K5478">
        <v>2014</v>
      </c>
      <c r="L5478" t="s">
        <v>18</v>
      </c>
      <c r="M5478" s="144" t="s">
        <v>59</v>
      </c>
    </row>
    <row r="5479" spans="1:13" x14ac:dyDescent="0.2">
      <c r="A5479" t="s">
        <v>63</v>
      </c>
      <c r="B5479" s="144" t="s">
        <v>123</v>
      </c>
      <c r="C5479">
        <v>510</v>
      </c>
      <c r="D5479" t="str">
        <f>VLOOKUP(Oliusala[[#This Row],[postnumer]],Sveitarfelog[#All],4,FALSE)</f>
        <v>Árneshreppur,Kaldrananeshreppur,Strandabyggð</v>
      </c>
      <c r="E5479" t="str">
        <f>VLOOKUP(Oliusala[[#This Row],[postnumer]],Sveitarfelog[#All],5,FALSE)</f>
        <v>Vestfirðir</v>
      </c>
      <c r="F5479" t="s">
        <v>20</v>
      </c>
      <c r="G5479" t="s">
        <v>50</v>
      </c>
      <c r="H5479" t="s">
        <v>58</v>
      </c>
      <c r="I5479" s="1">
        <v>480396</v>
      </c>
      <c r="J5479" s="2">
        <f>VLOOKUP(Oliusala[[#This Row],[tegund]],Tegundir!$B$2:$D$19,3,FALSE)*Oliusala[[#This Row],[magn]]/1000</f>
        <v>360.29700000000003</v>
      </c>
      <c r="K5479">
        <v>2014</v>
      </c>
      <c r="L5479" t="s">
        <v>18</v>
      </c>
      <c r="M5479" s="144" t="s">
        <v>59</v>
      </c>
    </row>
    <row r="5480" spans="1:13" x14ac:dyDescent="0.2">
      <c r="A5480" t="s">
        <v>63</v>
      </c>
      <c r="B5480" s="144" t="s">
        <v>124</v>
      </c>
      <c r="C5480">
        <v>510</v>
      </c>
      <c r="D5480" t="str">
        <f>VLOOKUP(Oliusala[[#This Row],[postnumer]],Sveitarfelog[#All],4,FALSE)</f>
        <v>Árneshreppur,Kaldrananeshreppur,Strandabyggð</v>
      </c>
      <c r="E5480" t="str">
        <f>VLOOKUP(Oliusala[[#This Row],[postnumer]],Sveitarfelog[#All],5,FALSE)</f>
        <v>Vestfirðir</v>
      </c>
      <c r="F5480" t="s">
        <v>20</v>
      </c>
      <c r="G5480" t="s">
        <v>50</v>
      </c>
      <c r="H5480" t="s">
        <v>58</v>
      </c>
      <c r="I5480" s="1">
        <v>28994</v>
      </c>
      <c r="J5480" s="2">
        <f>VLOOKUP(Oliusala[[#This Row],[tegund]],Tegundir!$B$2:$D$19,3,FALSE)*Oliusala[[#This Row],[magn]]/1000</f>
        <v>21.7455</v>
      </c>
      <c r="K5480">
        <v>2014</v>
      </c>
      <c r="L5480" t="s">
        <v>18</v>
      </c>
      <c r="M5480" s="144" t="s">
        <v>59</v>
      </c>
    </row>
    <row r="5481" spans="1:13" x14ac:dyDescent="0.2">
      <c r="A5481" t="s">
        <v>63</v>
      </c>
      <c r="B5481" s="144" t="s">
        <v>125</v>
      </c>
      <c r="C5481">
        <v>520</v>
      </c>
      <c r="D5481" t="str">
        <f>VLOOKUP(Oliusala[[#This Row],[postnumer]],Sveitarfelog[#All],4,FALSE)</f>
        <v>Árneshreppur,Kaldrananeshreppur,Strandabyggð</v>
      </c>
      <c r="E5481" t="str">
        <f>VLOOKUP(Oliusala[[#This Row],[postnumer]],Sveitarfelog[#All],5,FALSE)</f>
        <v>Vestfirðir</v>
      </c>
      <c r="F5481" t="s">
        <v>20</v>
      </c>
      <c r="G5481" t="s">
        <v>50</v>
      </c>
      <c r="H5481" t="s">
        <v>58</v>
      </c>
      <c r="I5481" s="1">
        <v>38371</v>
      </c>
      <c r="J5481" s="2">
        <f>VLOOKUP(Oliusala[[#This Row],[tegund]],Tegundir!$B$2:$D$19,3,FALSE)*Oliusala[[#This Row],[magn]]/1000</f>
        <v>28.77825</v>
      </c>
      <c r="K5481">
        <v>2014</v>
      </c>
      <c r="L5481" t="s">
        <v>18</v>
      </c>
      <c r="M5481" s="144" t="s">
        <v>59</v>
      </c>
    </row>
    <row r="5482" spans="1:13" x14ac:dyDescent="0.2">
      <c r="A5482" t="s">
        <v>63</v>
      </c>
      <c r="B5482" s="144" t="s">
        <v>102</v>
      </c>
      <c r="C5482">
        <v>530</v>
      </c>
      <c r="D5482" t="str">
        <f>VLOOKUP(Oliusala[[#This Row],[postnumer]],Sveitarfelog[#All],4,FALSE)</f>
        <v>Húnaþing vestra</v>
      </c>
      <c r="E5482" t="str">
        <f>VLOOKUP(Oliusala[[#This Row],[postnumer]],Sveitarfelog[#All],5,FALSE)</f>
        <v>Norðurland vestra</v>
      </c>
      <c r="F5482" t="s">
        <v>20</v>
      </c>
      <c r="G5482" t="s">
        <v>50</v>
      </c>
      <c r="H5482" t="s">
        <v>58</v>
      </c>
      <c r="I5482" s="1">
        <v>392851</v>
      </c>
      <c r="J5482" s="2">
        <f>VLOOKUP(Oliusala[[#This Row],[tegund]],Tegundir!$B$2:$D$19,3,FALSE)*Oliusala[[#This Row],[magn]]/1000</f>
        <v>294.63825000000003</v>
      </c>
      <c r="K5482">
        <v>2014</v>
      </c>
      <c r="L5482" t="s">
        <v>18</v>
      </c>
      <c r="M5482" s="144" t="s">
        <v>59</v>
      </c>
    </row>
    <row r="5483" spans="1:13" x14ac:dyDescent="0.2">
      <c r="A5483" t="s">
        <v>63</v>
      </c>
      <c r="B5483" s="144" t="s">
        <v>126</v>
      </c>
      <c r="C5483">
        <v>530</v>
      </c>
      <c r="D5483" t="str">
        <f>VLOOKUP(Oliusala[[#This Row],[postnumer]],Sveitarfelog[#All],4,FALSE)</f>
        <v>Húnaþing vestra</v>
      </c>
      <c r="E5483" t="str">
        <f>VLOOKUP(Oliusala[[#This Row],[postnumer]],Sveitarfelog[#All],5,FALSE)</f>
        <v>Norðurland vestra</v>
      </c>
      <c r="F5483" t="s">
        <v>20</v>
      </c>
      <c r="G5483" t="s">
        <v>50</v>
      </c>
      <c r="H5483" t="s">
        <v>58</v>
      </c>
      <c r="I5483" s="1">
        <v>36752</v>
      </c>
      <c r="J5483" s="2">
        <f>VLOOKUP(Oliusala[[#This Row],[tegund]],Tegundir!$B$2:$D$19,3,FALSE)*Oliusala[[#This Row],[magn]]/1000</f>
        <v>27.564</v>
      </c>
      <c r="K5483">
        <v>2014</v>
      </c>
      <c r="L5483" t="s">
        <v>18</v>
      </c>
      <c r="M5483" s="144" t="s">
        <v>59</v>
      </c>
    </row>
    <row r="5484" spans="1:13" x14ac:dyDescent="0.2">
      <c r="A5484" t="s">
        <v>63</v>
      </c>
      <c r="B5484" s="144" t="s">
        <v>127</v>
      </c>
      <c r="C5484">
        <v>531</v>
      </c>
      <c r="D5484" t="str">
        <f>VLOOKUP(Oliusala[[#This Row],[postnumer]],Sveitarfelog[#All],4,FALSE)</f>
        <v>Húnaþing vestra</v>
      </c>
      <c r="E5484" t="str">
        <f>VLOOKUP(Oliusala[[#This Row],[postnumer]],Sveitarfelog[#All],5,FALSE)</f>
        <v>Norðurland vestra</v>
      </c>
      <c r="F5484" t="s">
        <v>20</v>
      </c>
      <c r="G5484" t="s">
        <v>50</v>
      </c>
      <c r="H5484" t="s">
        <v>58</v>
      </c>
      <c r="I5484" s="1">
        <v>84015</v>
      </c>
      <c r="J5484" s="2">
        <f>VLOOKUP(Oliusala[[#This Row],[tegund]],Tegundir!$B$2:$D$19,3,FALSE)*Oliusala[[#This Row],[magn]]/1000</f>
        <v>63.011249999999997</v>
      </c>
      <c r="K5484">
        <v>2014</v>
      </c>
      <c r="L5484" t="s">
        <v>18</v>
      </c>
      <c r="M5484" s="144" t="s">
        <v>59</v>
      </c>
    </row>
    <row r="5485" spans="1:13" x14ac:dyDescent="0.2">
      <c r="A5485" t="s">
        <v>63</v>
      </c>
      <c r="B5485" s="144" t="s">
        <v>128</v>
      </c>
      <c r="C5485">
        <v>540</v>
      </c>
      <c r="D5485" t="str">
        <f>VLOOKUP(Oliusala[[#This Row],[postnumer]],Sveitarfelog[#All],4,FALSE)</f>
        <v>Húnabyggð</v>
      </c>
      <c r="E5485" t="str">
        <f>VLOOKUP(Oliusala[[#This Row],[postnumer]],Sveitarfelog[#All],5,FALSE)</f>
        <v>Norðurland vestra</v>
      </c>
      <c r="F5485" t="s">
        <v>20</v>
      </c>
      <c r="G5485" t="s">
        <v>50</v>
      </c>
      <c r="H5485" t="s">
        <v>58</v>
      </c>
      <c r="I5485" s="1">
        <v>1219473</v>
      </c>
      <c r="J5485" s="2">
        <f>VLOOKUP(Oliusala[[#This Row],[tegund]],Tegundir!$B$2:$D$19,3,FALSE)*Oliusala[[#This Row],[magn]]/1000</f>
        <v>914.60474999999997</v>
      </c>
      <c r="K5485">
        <v>2014</v>
      </c>
      <c r="L5485" t="s">
        <v>18</v>
      </c>
      <c r="M5485" s="144" t="s">
        <v>59</v>
      </c>
    </row>
    <row r="5486" spans="1:13" x14ac:dyDescent="0.2">
      <c r="A5486" t="s">
        <v>63</v>
      </c>
      <c r="B5486" s="144" t="s">
        <v>129</v>
      </c>
      <c r="C5486">
        <v>545</v>
      </c>
      <c r="D5486" t="str">
        <f>VLOOKUP(Oliusala[[#This Row],[postnumer]],Sveitarfelog[#All],4,FALSE)</f>
        <v>Sveitarfélagið Skagaströnd</v>
      </c>
      <c r="E5486" t="str">
        <f>VLOOKUP(Oliusala[[#This Row],[postnumer]],Sveitarfelog[#All],5,FALSE)</f>
        <v>Norðurland vestra</v>
      </c>
      <c r="F5486" t="s">
        <v>20</v>
      </c>
      <c r="G5486" t="s">
        <v>50</v>
      </c>
      <c r="H5486" t="s">
        <v>58</v>
      </c>
      <c r="I5486" s="1">
        <v>168959</v>
      </c>
      <c r="J5486" s="2">
        <f>VLOOKUP(Oliusala[[#This Row],[tegund]],Tegundir!$B$2:$D$19,3,FALSE)*Oliusala[[#This Row],[magn]]/1000</f>
        <v>126.71925</v>
      </c>
      <c r="K5486">
        <v>2014</v>
      </c>
      <c r="L5486" t="s">
        <v>18</v>
      </c>
      <c r="M5486" s="144" t="s">
        <v>59</v>
      </c>
    </row>
    <row r="5487" spans="1:13" x14ac:dyDescent="0.2">
      <c r="A5487" t="s">
        <v>63</v>
      </c>
      <c r="B5487" s="144" t="s">
        <v>122</v>
      </c>
      <c r="C5487">
        <v>550</v>
      </c>
      <c r="D5487" t="str">
        <f>VLOOKUP(Oliusala[[#This Row],[postnumer]],Sveitarfelog[#All],4,FALSE)</f>
        <v>Skagafjörður</v>
      </c>
      <c r="E5487" t="str">
        <f>VLOOKUP(Oliusala[[#This Row],[postnumer]],Sveitarfelog[#All],5,FALSE)</f>
        <v>Norðurland vestra</v>
      </c>
      <c r="F5487" t="s">
        <v>20</v>
      </c>
      <c r="G5487" t="s">
        <v>50</v>
      </c>
      <c r="H5487" t="s">
        <v>58</v>
      </c>
      <c r="I5487" s="1">
        <v>1541266</v>
      </c>
      <c r="J5487" s="2">
        <f>VLOOKUP(Oliusala[[#This Row],[tegund]],Tegundir!$B$2:$D$19,3,FALSE)*Oliusala[[#This Row],[magn]]/1000</f>
        <v>1155.9494999999999</v>
      </c>
      <c r="K5487">
        <v>2014</v>
      </c>
      <c r="L5487" t="s">
        <v>18</v>
      </c>
      <c r="M5487" s="144" t="s">
        <v>59</v>
      </c>
    </row>
    <row r="5488" spans="1:13" x14ac:dyDescent="0.2">
      <c r="A5488" t="s">
        <v>63</v>
      </c>
      <c r="B5488" s="144" t="s">
        <v>131</v>
      </c>
      <c r="C5488">
        <v>560</v>
      </c>
      <c r="D5488" t="str">
        <f>VLOOKUP(Oliusala[[#This Row],[postnumer]],Sveitarfelog[#All],4,FALSE)</f>
        <v>Skagafjörður</v>
      </c>
      <c r="E5488" t="str">
        <f>VLOOKUP(Oliusala[[#This Row],[postnumer]],Sveitarfelog[#All],5,FALSE)</f>
        <v>Norðurland vestra</v>
      </c>
      <c r="F5488" t="s">
        <v>20</v>
      </c>
      <c r="G5488" t="s">
        <v>50</v>
      </c>
      <c r="H5488" t="s">
        <v>58</v>
      </c>
      <c r="I5488" s="1">
        <v>648986</v>
      </c>
      <c r="J5488" s="2">
        <f>VLOOKUP(Oliusala[[#This Row],[tegund]],Tegundir!$B$2:$D$19,3,FALSE)*Oliusala[[#This Row],[magn]]/1000</f>
        <v>486.73950000000002</v>
      </c>
      <c r="K5488">
        <v>2014</v>
      </c>
      <c r="L5488" t="s">
        <v>18</v>
      </c>
      <c r="M5488" s="144" t="s">
        <v>59</v>
      </c>
    </row>
    <row r="5489" spans="1:13" x14ac:dyDescent="0.2">
      <c r="A5489" t="s">
        <v>63</v>
      </c>
      <c r="B5489" s="144" t="s">
        <v>132</v>
      </c>
      <c r="C5489">
        <v>565</v>
      </c>
      <c r="D5489" t="str">
        <f>VLOOKUP(Oliusala[[#This Row],[postnumer]],Sveitarfelog[#All],4,FALSE)</f>
        <v>Skagafjörður</v>
      </c>
      <c r="E5489" t="str">
        <f>VLOOKUP(Oliusala[[#This Row],[postnumer]],Sveitarfelog[#All],5,FALSE)</f>
        <v>Norðurland vestra</v>
      </c>
      <c r="F5489" t="s">
        <v>20</v>
      </c>
      <c r="G5489" t="s">
        <v>50</v>
      </c>
      <c r="H5489" t="s">
        <v>58</v>
      </c>
      <c r="I5489" s="1">
        <v>135262</v>
      </c>
      <c r="J5489" s="2">
        <f>VLOOKUP(Oliusala[[#This Row],[tegund]],Tegundir!$B$2:$D$19,3,FALSE)*Oliusala[[#This Row],[magn]]/1000</f>
        <v>101.4465</v>
      </c>
      <c r="K5489">
        <v>2014</v>
      </c>
      <c r="L5489" t="s">
        <v>18</v>
      </c>
      <c r="M5489" s="144" t="s">
        <v>59</v>
      </c>
    </row>
    <row r="5490" spans="1:13" x14ac:dyDescent="0.2">
      <c r="A5490" t="s">
        <v>63</v>
      </c>
      <c r="B5490" s="144" t="s">
        <v>134</v>
      </c>
      <c r="C5490">
        <v>570</v>
      </c>
      <c r="D5490" t="str">
        <f>VLOOKUP(Oliusala[[#This Row],[postnumer]],Sveitarfelog[#All],4,FALSE)</f>
        <v>Skagafjörður</v>
      </c>
      <c r="E5490" t="str">
        <f>VLOOKUP(Oliusala[[#This Row],[postnumer]],Sveitarfelog[#All],5,FALSE)</f>
        <v>Norðurland vestra</v>
      </c>
      <c r="F5490" t="s">
        <v>20</v>
      </c>
      <c r="G5490" t="s">
        <v>50</v>
      </c>
      <c r="H5490" t="s">
        <v>58</v>
      </c>
      <c r="I5490" s="1">
        <v>46138</v>
      </c>
      <c r="J5490" s="2">
        <f>VLOOKUP(Oliusala[[#This Row],[tegund]],Tegundir!$B$2:$D$19,3,FALSE)*Oliusala[[#This Row],[magn]]/1000</f>
        <v>34.603499999999997</v>
      </c>
      <c r="K5490">
        <v>2014</v>
      </c>
      <c r="L5490" t="s">
        <v>18</v>
      </c>
      <c r="M5490" s="144" t="s">
        <v>59</v>
      </c>
    </row>
    <row r="5491" spans="1:13" x14ac:dyDescent="0.2">
      <c r="A5491" t="s">
        <v>63</v>
      </c>
      <c r="B5491" s="144" t="s">
        <v>135</v>
      </c>
      <c r="C5491">
        <v>580</v>
      </c>
      <c r="D5491" t="str">
        <f>VLOOKUP(Oliusala[[#This Row],[postnumer]],Sveitarfelog[#All],4,FALSE)</f>
        <v>Fjallabyggð</v>
      </c>
      <c r="E5491" t="str">
        <f>VLOOKUP(Oliusala[[#This Row],[postnumer]],Sveitarfelog[#All],5,FALSE)</f>
        <v>Norðurland eystra</v>
      </c>
      <c r="F5491" t="s">
        <v>20</v>
      </c>
      <c r="G5491" t="s">
        <v>50</v>
      </c>
      <c r="H5491" t="s">
        <v>58</v>
      </c>
      <c r="I5491" s="1">
        <v>503486</v>
      </c>
      <c r="J5491" s="2">
        <f>VLOOKUP(Oliusala[[#This Row],[tegund]],Tegundir!$B$2:$D$19,3,FALSE)*Oliusala[[#This Row],[magn]]/1000</f>
        <v>377.61450000000002</v>
      </c>
      <c r="K5491">
        <v>2014</v>
      </c>
      <c r="L5491" t="s">
        <v>18</v>
      </c>
      <c r="M5491" s="144" t="s">
        <v>59</v>
      </c>
    </row>
    <row r="5492" spans="1:13" x14ac:dyDescent="0.2">
      <c r="A5492" t="s">
        <v>63</v>
      </c>
      <c r="B5492" s="144" t="s">
        <v>142</v>
      </c>
      <c r="C5492">
        <v>625</v>
      </c>
      <c r="D5492" t="str">
        <f>VLOOKUP(Oliusala[[#This Row],[postnumer]],Sveitarfelog[#All],4,FALSE)</f>
        <v>Fjallabyggð</v>
      </c>
      <c r="E5492" t="str">
        <f>VLOOKUP(Oliusala[[#This Row],[postnumer]],Sveitarfelog[#All],5,FALSE)</f>
        <v>Norðurland eystra</v>
      </c>
      <c r="F5492" t="s">
        <v>20</v>
      </c>
      <c r="G5492" t="s">
        <v>50</v>
      </c>
      <c r="H5492" t="s">
        <v>58</v>
      </c>
      <c r="I5492" s="1">
        <v>331628</v>
      </c>
      <c r="J5492" s="2">
        <f>VLOOKUP(Oliusala[[#This Row],[tegund]],Tegundir!$B$2:$D$19,3,FALSE)*Oliusala[[#This Row],[magn]]/1000</f>
        <v>248.721</v>
      </c>
      <c r="K5492">
        <v>2014</v>
      </c>
      <c r="L5492" t="s">
        <v>18</v>
      </c>
      <c r="M5492" s="144" t="s">
        <v>59</v>
      </c>
    </row>
    <row r="5493" spans="1:13" x14ac:dyDescent="0.2">
      <c r="A5493" t="s">
        <v>68</v>
      </c>
      <c r="B5493" s="144" t="s">
        <v>68</v>
      </c>
      <c r="C5493">
        <v>600</v>
      </c>
      <c r="D5493" t="str">
        <f>VLOOKUP(Oliusala[[#This Row],[postnumer]],Sveitarfelog[#All],4,FALSE)</f>
        <v>Akureyrarbær,Eyjafjarðarsveit,Hörgársveit,Svalbarðsstrandarhreppur,Grýtubakkahreppur</v>
      </c>
      <c r="E5493" t="str">
        <f>VLOOKUP(Oliusala[[#This Row],[postnumer]],Sveitarfelog[#All],5,FALSE)</f>
        <v>Norðurland eystra</v>
      </c>
      <c r="F5493" t="s">
        <v>20</v>
      </c>
      <c r="G5493" t="s">
        <v>50</v>
      </c>
      <c r="H5493" t="s">
        <v>61</v>
      </c>
      <c r="I5493" s="1">
        <v>2613</v>
      </c>
      <c r="J5493" s="2">
        <f>VLOOKUP(Oliusala[[#This Row],[tegund]],Tegundir!$B$2:$D$19,3,FALSE)*Oliusala[[#This Row],[magn]]/1000</f>
        <v>1.9597500000000001</v>
      </c>
      <c r="K5493">
        <v>2014</v>
      </c>
      <c r="L5493" t="s">
        <v>18</v>
      </c>
      <c r="M5493" s="144" t="s">
        <v>62</v>
      </c>
    </row>
    <row r="5494" spans="1:13" x14ac:dyDescent="0.2">
      <c r="A5494" t="s">
        <v>68</v>
      </c>
      <c r="B5494" s="144" t="s">
        <v>68</v>
      </c>
      <c r="C5494">
        <v>600</v>
      </c>
      <c r="D5494" t="str">
        <f>VLOOKUP(Oliusala[[#This Row],[postnumer]],Sveitarfelog[#All],4,FALSE)</f>
        <v>Akureyrarbær,Eyjafjarðarsveit,Hörgársveit,Svalbarðsstrandarhreppur,Grýtubakkahreppur</v>
      </c>
      <c r="E5494" t="str">
        <f>VLOOKUP(Oliusala[[#This Row],[postnumer]],Sveitarfelog[#All],5,FALSE)</f>
        <v>Norðurland eystra</v>
      </c>
      <c r="F5494" t="s">
        <v>20</v>
      </c>
      <c r="G5494" t="s">
        <v>50</v>
      </c>
      <c r="H5494" t="s">
        <v>58</v>
      </c>
      <c r="I5494" s="1">
        <v>760</v>
      </c>
      <c r="J5494" s="2">
        <f>VLOOKUP(Oliusala[[#This Row],[tegund]],Tegundir!$B$2:$D$19,3,FALSE)*Oliusala[[#This Row],[magn]]/1000</f>
        <v>0.56999999999999995</v>
      </c>
      <c r="K5494">
        <v>2014</v>
      </c>
      <c r="L5494" t="s">
        <v>18</v>
      </c>
      <c r="M5494" s="144" t="s">
        <v>59</v>
      </c>
    </row>
    <row r="5495" spans="1:13" x14ac:dyDescent="0.2">
      <c r="A5495" t="s">
        <v>63</v>
      </c>
      <c r="B5495" s="144" t="s">
        <v>68</v>
      </c>
      <c r="C5495">
        <v>600</v>
      </c>
      <c r="D5495" t="str">
        <f>VLOOKUP(Oliusala[[#This Row],[postnumer]],Sveitarfelog[#All],4,FALSE)</f>
        <v>Akureyrarbær,Eyjafjarðarsveit,Hörgársveit,Svalbarðsstrandarhreppur,Grýtubakkahreppur</v>
      </c>
      <c r="E5495" t="str">
        <f>VLOOKUP(Oliusala[[#This Row],[postnumer]],Sveitarfelog[#All],5,FALSE)</f>
        <v>Norðurland eystra</v>
      </c>
      <c r="F5495" t="s">
        <v>20</v>
      </c>
      <c r="G5495" t="s">
        <v>50</v>
      </c>
      <c r="H5495" t="s">
        <v>58</v>
      </c>
      <c r="I5495" s="1">
        <v>668190</v>
      </c>
      <c r="J5495" s="2">
        <f>VLOOKUP(Oliusala[[#This Row],[tegund]],Tegundir!$B$2:$D$19,3,FALSE)*Oliusala[[#This Row],[magn]]/1000</f>
        <v>501.14249999999998</v>
      </c>
      <c r="K5495">
        <v>2014</v>
      </c>
      <c r="L5495" t="s">
        <v>18</v>
      </c>
      <c r="M5495" s="144" t="s">
        <v>59</v>
      </c>
    </row>
    <row r="5496" spans="1:13" x14ac:dyDescent="0.2">
      <c r="A5496" t="s">
        <v>63</v>
      </c>
      <c r="B5496" s="144" t="s">
        <v>68</v>
      </c>
      <c r="C5496">
        <v>600</v>
      </c>
      <c r="D5496" t="str">
        <f>VLOOKUP(Oliusala[[#This Row],[postnumer]],Sveitarfelog[#All],4,FALSE)</f>
        <v>Akureyrarbær,Eyjafjarðarsveit,Hörgársveit,Svalbarðsstrandarhreppur,Grýtubakkahreppur</v>
      </c>
      <c r="E5496" t="str">
        <f>VLOOKUP(Oliusala[[#This Row],[postnumer]],Sveitarfelog[#All],5,FALSE)</f>
        <v>Norðurland eystra</v>
      </c>
      <c r="F5496" t="s">
        <v>20</v>
      </c>
      <c r="G5496" t="s">
        <v>50</v>
      </c>
      <c r="H5496" t="s">
        <v>58</v>
      </c>
      <c r="I5496" s="1">
        <v>6189678</v>
      </c>
      <c r="J5496" s="2">
        <f>VLOOKUP(Oliusala[[#This Row],[tegund]],Tegundir!$B$2:$D$19,3,FALSE)*Oliusala[[#This Row],[magn]]/1000</f>
        <v>4642.2584999999999</v>
      </c>
      <c r="K5496">
        <v>2014</v>
      </c>
      <c r="L5496" t="s">
        <v>18</v>
      </c>
      <c r="M5496" s="144" t="s">
        <v>59</v>
      </c>
    </row>
    <row r="5497" spans="1:13" x14ac:dyDescent="0.2">
      <c r="A5497" t="s">
        <v>63</v>
      </c>
      <c r="B5497" s="144" t="s">
        <v>68</v>
      </c>
      <c r="C5497">
        <v>600</v>
      </c>
      <c r="D5497" t="str">
        <f>VLOOKUP(Oliusala[[#This Row],[postnumer]],Sveitarfelog[#All],4,FALSE)</f>
        <v>Akureyrarbær,Eyjafjarðarsveit,Hörgársveit,Svalbarðsstrandarhreppur,Grýtubakkahreppur</v>
      </c>
      <c r="E5497" t="str">
        <f>VLOOKUP(Oliusala[[#This Row],[postnumer]],Sveitarfelog[#All],5,FALSE)</f>
        <v>Norðurland eystra</v>
      </c>
      <c r="F5497" t="s">
        <v>46</v>
      </c>
      <c r="G5497" t="s">
        <v>50</v>
      </c>
      <c r="H5497" t="s">
        <v>58</v>
      </c>
      <c r="I5497" s="1">
        <v>9437</v>
      </c>
      <c r="J5497" s="2">
        <f>VLOOKUP(Oliusala[[#This Row],[tegund]],Tegundir!$B$2:$D$19,3,FALSE)*Oliusala[[#This Row],[magn]]/1000</f>
        <v>7.07775</v>
      </c>
      <c r="K5497">
        <v>2014</v>
      </c>
      <c r="L5497" t="s">
        <v>18</v>
      </c>
      <c r="M5497" s="144" t="s">
        <v>59</v>
      </c>
    </row>
    <row r="5498" spans="1:13" x14ac:dyDescent="0.2">
      <c r="A5498" t="s">
        <v>63</v>
      </c>
      <c r="B5498" s="144" t="s">
        <v>68</v>
      </c>
      <c r="C5498">
        <v>600</v>
      </c>
      <c r="D5498" t="str">
        <f>VLOOKUP(Oliusala[[#This Row],[postnumer]],Sveitarfelog[#All],4,FALSE)</f>
        <v>Akureyrarbær,Eyjafjarðarsveit,Hörgársveit,Svalbarðsstrandarhreppur,Grýtubakkahreppur</v>
      </c>
      <c r="E5498" t="str">
        <f>VLOOKUP(Oliusala[[#This Row],[postnumer]],Sveitarfelog[#All],5,FALSE)</f>
        <v>Norðurland eystra</v>
      </c>
      <c r="F5498" t="s">
        <v>20</v>
      </c>
      <c r="G5498" t="s">
        <v>50</v>
      </c>
      <c r="H5498" t="s">
        <v>58</v>
      </c>
      <c r="I5498" s="1">
        <v>238687</v>
      </c>
      <c r="J5498" s="2">
        <f>VLOOKUP(Oliusala[[#This Row],[tegund]],Tegundir!$B$2:$D$19,3,FALSE)*Oliusala[[#This Row],[magn]]/1000</f>
        <v>179.01525000000001</v>
      </c>
      <c r="K5498">
        <v>2014</v>
      </c>
      <c r="L5498" t="s">
        <v>18</v>
      </c>
      <c r="M5498" s="144" t="s">
        <v>59</v>
      </c>
    </row>
    <row r="5499" spans="1:13" x14ac:dyDescent="0.2">
      <c r="A5499" t="s">
        <v>63</v>
      </c>
      <c r="B5499" s="144" t="s">
        <v>68</v>
      </c>
      <c r="C5499">
        <v>600</v>
      </c>
      <c r="D5499" t="str">
        <f>VLOOKUP(Oliusala[[#This Row],[postnumer]],Sveitarfelog[#All],4,FALSE)</f>
        <v>Akureyrarbær,Eyjafjarðarsveit,Hörgársveit,Svalbarðsstrandarhreppur,Grýtubakkahreppur</v>
      </c>
      <c r="E5499" t="str">
        <f>VLOOKUP(Oliusala[[#This Row],[postnumer]],Sveitarfelog[#All],5,FALSE)</f>
        <v>Norðurland eystra</v>
      </c>
      <c r="F5499" t="s">
        <v>20</v>
      </c>
      <c r="G5499" t="s">
        <v>50</v>
      </c>
      <c r="H5499" t="s">
        <v>58</v>
      </c>
      <c r="I5499" s="1">
        <v>1051164</v>
      </c>
      <c r="J5499" s="2">
        <f>VLOOKUP(Oliusala[[#This Row],[tegund]],Tegundir!$B$2:$D$19,3,FALSE)*Oliusala[[#This Row],[magn]]/1000</f>
        <v>788.37300000000005</v>
      </c>
      <c r="K5499">
        <v>2014</v>
      </c>
      <c r="L5499" t="s">
        <v>18</v>
      </c>
      <c r="M5499" s="144" t="s">
        <v>59</v>
      </c>
    </row>
    <row r="5500" spans="1:13" x14ac:dyDescent="0.2">
      <c r="A5500" t="s">
        <v>63</v>
      </c>
      <c r="B5500" s="144" t="s">
        <v>68</v>
      </c>
      <c r="C5500">
        <v>600</v>
      </c>
      <c r="D5500" t="str">
        <f>VLOOKUP(Oliusala[[#This Row],[postnumer]],Sveitarfelog[#All],4,FALSE)</f>
        <v>Akureyrarbær,Eyjafjarðarsveit,Hörgársveit,Svalbarðsstrandarhreppur,Grýtubakkahreppur</v>
      </c>
      <c r="E5500" t="str">
        <f>VLOOKUP(Oliusala[[#This Row],[postnumer]],Sveitarfelog[#All],5,FALSE)</f>
        <v>Norðurland eystra</v>
      </c>
      <c r="F5500" t="s">
        <v>46</v>
      </c>
      <c r="G5500" t="s">
        <v>50</v>
      </c>
      <c r="H5500" t="s">
        <v>58</v>
      </c>
      <c r="I5500" s="1">
        <v>76877</v>
      </c>
      <c r="J5500" s="2">
        <f>VLOOKUP(Oliusala[[#This Row],[tegund]],Tegundir!$B$2:$D$19,3,FALSE)*Oliusala[[#This Row],[magn]]/1000</f>
        <v>57.65775</v>
      </c>
      <c r="K5500">
        <v>2014</v>
      </c>
      <c r="L5500" t="s">
        <v>18</v>
      </c>
      <c r="M5500" s="144" t="s">
        <v>59</v>
      </c>
    </row>
    <row r="5501" spans="1:13" x14ac:dyDescent="0.2">
      <c r="A5501" t="s">
        <v>63</v>
      </c>
      <c r="B5501" s="144" t="s">
        <v>68</v>
      </c>
      <c r="C5501">
        <v>600</v>
      </c>
      <c r="D5501" t="str">
        <f>VLOOKUP(Oliusala[[#This Row],[postnumer]],Sveitarfelog[#All],4,FALSE)</f>
        <v>Akureyrarbær,Eyjafjarðarsveit,Hörgársveit,Svalbarðsstrandarhreppur,Grýtubakkahreppur</v>
      </c>
      <c r="E5501" t="str">
        <f>VLOOKUP(Oliusala[[#This Row],[postnumer]],Sveitarfelog[#All],5,FALSE)</f>
        <v>Norðurland eystra</v>
      </c>
      <c r="F5501" t="s">
        <v>20</v>
      </c>
      <c r="G5501" t="s">
        <v>50</v>
      </c>
      <c r="H5501" t="s">
        <v>58</v>
      </c>
      <c r="I5501" s="1">
        <v>732713</v>
      </c>
      <c r="J5501" s="2">
        <f>VLOOKUP(Oliusala[[#This Row],[tegund]],Tegundir!$B$2:$D$19,3,FALSE)*Oliusala[[#This Row],[magn]]/1000</f>
        <v>549.53475000000003</v>
      </c>
      <c r="K5501">
        <v>2014</v>
      </c>
      <c r="L5501" t="s">
        <v>18</v>
      </c>
      <c r="M5501" s="144" t="s">
        <v>59</v>
      </c>
    </row>
    <row r="5502" spans="1:13" x14ac:dyDescent="0.2">
      <c r="A5502" t="s">
        <v>63</v>
      </c>
      <c r="B5502" s="144" t="s">
        <v>68</v>
      </c>
      <c r="C5502">
        <v>600</v>
      </c>
      <c r="D5502" t="str">
        <f>VLOOKUP(Oliusala[[#This Row],[postnumer]],Sveitarfelog[#All],4,FALSE)</f>
        <v>Akureyrarbær,Eyjafjarðarsveit,Hörgársveit,Svalbarðsstrandarhreppur,Grýtubakkahreppur</v>
      </c>
      <c r="E5502" t="str">
        <f>VLOOKUP(Oliusala[[#This Row],[postnumer]],Sveitarfelog[#All],5,FALSE)</f>
        <v>Norðurland eystra</v>
      </c>
      <c r="F5502" t="s">
        <v>20</v>
      </c>
      <c r="G5502" t="s">
        <v>50</v>
      </c>
      <c r="H5502" t="s">
        <v>58</v>
      </c>
      <c r="I5502" s="1">
        <v>1055128</v>
      </c>
      <c r="J5502" s="2">
        <f>VLOOKUP(Oliusala[[#This Row],[tegund]],Tegundir!$B$2:$D$19,3,FALSE)*Oliusala[[#This Row],[magn]]/1000</f>
        <v>791.346</v>
      </c>
      <c r="K5502">
        <v>2014</v>
      </c>
      <c r="L5502" t="s">
        <v>18</v>
      </c>
      <c r="M5502" s="144" t="s">
        <v>59</v>
      </c>
    </row>
    <row r="5503" spans="1:13" x14ac:dyDescent="0.2">
      <c r="A5503" t="s">
        <v>63</v>
      </c>
      <c r="B5503" s="144" t="s">
        <v>68</v>
      </c>
      <c r="C5503">
        <v>600</v>
      </c>
      <c r="D5503" t="str">
        <f>VLOOKUP(Oliusala[[#This Row],[postnumer]],Sveitarfelog[#All],4,FALSE)</f>
        <v>Akureyrarbær,Eyjafjarðarsveit,Hörgársveit,Svalbarðsstrandarhreppur,Grýtubakkahreppur</v>
      </c>
      <c r="E5503" t="str">
        <f>VLOOKUP(Oliusala[[#This Row],[postnumer]],Sveitarfelog[#All],5,FALSE)</f>
        <v>Norðurland eystra</v>
      </c>
      <c r="F5503" t="s">
        <v>20</v>
      </c>
      <c r="G5503" t="s">
        <v>50</v>
      </c>
      <c r="H5503" t="s">
        <v>58</v>
      </c>
      <c r="I5503" s="1">
        <v>2205</v>
      </c>
      <c r="J5503" s="2">
        <f>VLOOKUP(Oliusala[[#This Row],[tegund]],Tegundir!$B$2:$D$19,3,FALSE)*Oliusala[[#This Row],[magn]]/1000</f>
        <v>1.6537500000000001</v>
      </c>
      <c r="K5503">
        <v>2014</v>
      </c>
      <c r="L5503" t="s">
        <v>18</v>
      </c>
      <c r="M5503" s="144" t="s">
        <v>59</v>
      </c>
    </row>
    <row r="5504" spans="1:13" x14ac:dyDescent="0.2">
      <c r="A5504" t="s">
        <v>63</v>
      </c>
      <c r="B5504" s="144" t="s">
        <v>68</v>
      </c>
      <c r="C5504">
        <v>600</v>
      </c>
      <c r="D5504" t="str">
        <f>VLOOKUP(Oliusala[[#This Row],[postnumer]],Sveitarfelog[#All],4,FALSE)</f>
        <v>Akureyrarbær,Eyjafjarðarsveit,Hörgársveit,Svalbarðsstrandarhreppur,Grýtubakkahreppur</v>
      </c>
      <c r="E5504" t="str">
        <f>VLOOKUP(Oliusala[[#This Row],[postnumer]],Sveitarfelog[#All],5,FALSE)</f>
        <v>Norðurland eystra</v>
      </c>
      <c r="F5504" t="s">
        <v>20</v>
      </c>
      <c r="G5504" t="s">
        <v>50</v>
      </c>
      <c r="H5504" t="s">
        <v>58</v>
      </c>
      <c r="I5504" s="1">
        <v>1279613</v>
      </c>
      <c r="J5504" s="2">
        <f>VLOOKUP(Oliusala[[#This Row],[tegund]],Tegundir!$B$2:$D$19,3,FALSE)*Oliusala[[#This Row],[magn]]/1000</f>
        <v>959.70974999999999</v>
      </c>
      <c r="K5504">
        <v>2014</v>
      </c>
      <c r="L5504" t="s">
        <v>18</v>
      </c>
      <c r="M5504" s="144" t="s">
        <v>59</v>
      </c>
    </row>
    <row r="5505" spans="1:13" x14ac:dyDescent="0.2">
      <c r="A5505" t="s">
        <v>63</v>
      </c>
      <c r="B5505" s="144" t="s">
        <v>138</v>
      </c>
      <c r="C5505">
        <v>601</v>
      </c>
      <c r="D5505" t="str">
        <f>VLOOKUP(Oliusala[[#This Row],[postnumer]],Sveitarfelog[#All],4,FALSE)</f>
        <v>Akureyrarbær,Eyjafjarðarsveit,Hörgársveit,Svalbarðsstrandarhreppur,Grýtubakkahreppur</v>
      </c>
      <c r="E5505" t="str">
        <f>VLOOKUP(Oliusala[[#This Row],[postnumer]],Sveitarfelog[#All],5,FALSE)</f>
        <v>Norðurland eystra</v>
      </c>
      <c r="F5505" t="s">
        <v>20</v>
      </c>
      <c r="G5505" t="s">
        <v>50</v>
      </c>
      <c r="H5505" t="s">
        <v>58</v>
      </c>
      <c r="I5505" s="1">
        <v>14055</v>
      </c>
      <c r="J5505" s="2">
        <f>VLOOKUP(Oliusala[[#This Row],[tegund]],Tegundir!$B$2:$D$19,3,FALSE)*Oliusala[[#This Row],[magn]]/1000</f>
        <v>10.54125</v>
      </c>
      <c r="K5505">
        <v>2014</v>
      </c>
      <c r="L5505" t="s">
        <v>18</v>
      </c>
      <c r="M5505" s="144" t="s">
        <v>59</v>
      </c>
    </row>
    <row r="5506" spans="1:13" x14ac:dyDescent="0.2">
      <c r="A5506" t="s">
        <v>57</v>
      </c>
      <c r="B5506" s="144" t="s">
        <v>139</v>
      </c>
      <c r="C5506">
        <v>601</v>
      </c>
      <c r="D5506" t="str">
        <f>VLOOKUP(Oliusala[[#This Row],[postnumer]],Sveitarfelog[#All],4,FALSE)</f>
        <v>Akureyrarbær,Eyjafjarðarsveit,Hörgársveit,Svalbarðsstrandarhreppur,Grýtubakkahreppur</v>
      </c>
      <c r="E5506" t="str">
        <f>VLOOKUP(Oliusala[[#This Row],[postnumer]],Sveitarfelog[#All],5,FALSE)</f>
        <v>Norðurland eystra</v>
      </c>
      <c r="F5506" t="s">
        <v>20</v>
      </c>
      <c r="G5506" t="s">
        <v>50</v>
      </c>
      <c r="H5506" t="s">
        <v>58</v>
      </c>
      <c r="I5506" s="1">
        <v>2179</v>
      </c>
      <c r="J5506" s="2">
        <f>VLOOKUP(Oliusala[[#This Row],[tegund]],Tegundir!$B$2:$D$19,3,FALSE)*Oliusala[[#This Row],[magn]]/1000</f>
        <v>1.63425</v>
      </c>
      <c r="K5506">
        <v>2014</v>
      </c>
      <c r="L5506" t="s">
        <v>18</v>
      </c>
      <c r="M5506" s="144" t="s">
        <v>59</v>
      </c>
    </row>
    <row r="5507" spans="1:13" x14ac:dyDescent="0.2">
      <c r="A5507" t="s">
        <v>63</v>
      </c>
      <c r="B5507" s="144" t="s">
        <v>139</v>
      </c>
      <c r="C5507">
        <v>601</v>
      </c>
      <c r="D5507" t="str">
        <f>VLOOKUP(Oliusala[[#This Row],[postnumer]],Sveitarfelog[#All],4,FALSE)</f>
        <v>Akureyrarbær,Eyjafjarðarsveit,Hörgársveit,Svalbarðsstrandarhreppur,Grýtubakkahreppur</v>
      </c>
      <c r="E5507" t="str">
        <f>VLOOKUP(Oliusala[[#This Row],[postnumer]],Sveitarfelog[#All],5,FALSE)</f>
        <v>Norðurland eystra</v>
      </c>
      <c r="F5507" t="s">
        <v>20</v>
      </c>
      <c r="G5507" t="s">
        <v>50</v>
      </c>
      <c r="H5507" t="s">
        <v>58</v>
      </c>
      <c r="I5507" s="1">
        <v>12810</v>
      </c>
      <c r="J5507" s="2">
        <f>VLOOKUP(Oliusala[[#This Row],[tegund]],Tegundir!$B$2:$D$19,3,FALSE)*Oliusala[[#This Row],[magn]]/1000</f>
        <v>9.6074999999999999</v>
      </c>
      <c r="K5507">
        <v>2014</v>
      </c>
      <c r="L5507" t="s">
        <v>18</v>
      </c>
      <c r="M5507" s="144" t="s">
        <v>59</v>
      </c>
    </row>
    <row r="5508" spans="1:13" x14ac:dyDescent="0.2">
      <c r="A5508" t="s">
        <v>63</v>
      </c>
      <c r="B5508" s="144" t="s">
        <v>140</v>
      </c>
      <c r="C5508">
        <v>610</v>
      </c>
      <c r="D5508" t="str">
        <f>VLOOKUP(Oliusala[[#This Row],[postnumer]],Sveitarfelog[#All],4,FALSE)</f>
        <v>Akureyrarbær,Eyjafjarðarsveit,Hörgársveit,Svalbarðsstrandarhreppur,Grýtubakkahreppur</v>
      </c>
      <c r="E5508" t="str">
        <f>VLOOKUP(Oliusala[[#This Row],[postnumer]],Sveitarfelog[#All],5,FALSE)</f>
        <v>Norðurland eystra</v>
      </c>
      <c r="F5508" t="s">
        <v>20</v>
      </c>
      <c r="G5508" t="s">
        <v>50</v>
      </c>
      <c r="H5508" t="s">
        <v>58</v>
      </c>
      <c r="I5508" s="1">
        <v>93557</v>
      </c>
      <c r="J5508" s="2">
        <f>VLOOKUP(Oliusala[[#This Row],[tegund]],Tegundir!$B$2:$D$19,3,FALSE)*Oliusala[[#This Row],[magn]]/1000</f>
        <v>70.167749999999998</v>
      </c>
      <c r="K5508">
        <v>2014</v>
      </c>
      <c r="L5508" t="s">
        <v>18</v>
      </c>
      <c r="M5508" s="144" t="s">
        <v>59</v>
      </c>
    </row>
    <row r="5509" spans="1:13" x14ac:dyDescent="0.2">
      <c r="A5509" t="s">
        <v>63</v>
      </c>
      <c r="B5509" s="144" t="s">
        <v>141</v>
      </c>
      <c r="C5509">
        <v>620</v>
      </c>
      <c r="D5509" t="str">
        <f>VLOOKUP(Oliusala[[#This Row],[postnumer]],Sveitarfelog[#All],4,FALSE)</f>
        <v>Dalvíkurbyggð</v>
      </c>
      <c r="E5509" t="str">
        <f>VLOOKUP(Oliusala[[#This Row],[postnumer]],Sveitarfelog[#All],5,FALSE)</f>
        <v>Norðurland eystra</v>
      </c>
      <c r="F5509" t="s">
        <v>20</v>
      </c>
      <c r="G5509" t="s">
        <v>50</v>
      </c>
      <c r="H5509" t="s">
        <v>58</v>
      </c>
      <c r="I5509" s="1">
        <v>72504</v>
      </c>
      <c r="J5509" s="2">
        <f>VLOOKUP(Oliusala[[#This Row],[tegund]],Tegundir!$B$2:$D$19,3,FALSE)*Oliusala[[#This Row],[magn]]/1000</f>
        <v>54.378</v>
      </c>
      <c r="K5509">
        <v>2014</v>
      </c>
      <c r="L5509" t="s">
        <v>18</v>
      </c>
      <c r="M5509" s="144" t="s">
        <v>59</v>
      </c>
    </row>
    <row r="5510" spans="1:13" x14ac:dyDescent="0.2">
      <c r="A5510" t="s">
        <v>63</v>
      </c>
      <c r="B5510" s="144" t="s">
        <v>136</v>
      </c>
      <c r="C5510">
        <v>620</v>
      </c>
      <c r="D5510" t="str">
        <f>VLOOKUP(Oliusala[[#This Row],[postnumer]],Sveitarfelog[#All],4,FALSE)</f>
        <v>Dalvíkurbyggð</v>
      </c>
      <c r="E5510" t="str">
        <f>VLOOKUP(Oliusala[[#This Row],[postnumer]],Sveitarfelog[#All],5,FALSE)</f>
        <v>Norðurland eystra</v>
      </c>
      <c r="F5510" t="s">
        <v>20</v>
      </c>
      <c r="G5510" t="s">
        <v>50</v>
      </c>
      <c r="H5510" t="s">
        <v>58</v>
      </c>
      <c r="I5510" s="1">
        <v>712814</v>
      </c>
      <c r="J5510" s="2">
        <f>VLOOKUP(Oliusala[[#This Row],[tegund]],Tegundir!$B$2:$D$19,3,FALSE)*Oliusala[[#This Row],[magn]]/1000</f>
        <v>534.6105</v>
      </c>
      <c r="K5510">
        <v>2014</v>
      </c>
      <c r="L5510" t="s">
        <v>18</v>
      </c>
      <c r="M5510" s="144" t="s">
        <v>59</v>
      </c>
    </row>
    <row r="5511" spans="1:13" x14ac:dyDescent="0.2">
      <c r="A5511" t="s">
        <v>63</v>
      </c>
      <c r="B5511" s="144" t="s">
        <v>96</v>
      </c>
      <c r="C5511">
        <v>640</v>
      </c>
      <c r="D5511" t="str">
        <f>VLOOKUP(Oliusala[[#This Row],[postnumer]],Sveitarfelog[#All],4,FALSE)</f>
        <v>Norðurþing,Tjörneshreppur</v>
      </c>
      <c r="E5511" t="str">
        <f>VLOOKUP(Oliusala[[#This Row],[postnumer]],Sveitarfelog[#All],5,FALSE)</f>
        <v>Norðurland eystra</v>
      </c>
      <c r="F5511" t="s">
        <v>20</v>
      </c>
      <c r="G5511" t="s">
        <v>50</v>
      </c>
      <c r="H5511" t="s">
        <v>58</v>
      </c>
      <c r="I5511" s="1">
        <v>1443107</v>
      </c>
      <c r="J5511" s="2">
        <f>VLOOKUP(Oliusala[[#This Row],[tegund]],Tegundir!$B$2:$D$19,3,FALSE)*Oliusala[[#This Row],[magn]]/1000</f>
        <v>1082.33025</v>
      </c>
      <c r="K5511">
        <v>2014</v>
      </c>
      <c r="L5511" t="s">
        <v>18</v>
      </c>
      <c r="M5511" s="144" t="s">
        <v>59</v>
      </c>
    </row>
    <row r="5512" spans="1:13" x14ac:dyDescent="0.2">
      <c r="A5512" t="s">
        <v>63</v>
      </c>
      <c r="B5512" s="144" t="s">
        <v>143</v>
      </c>
      <c r="C5512">
        <v>641</v>
      </c>
      <c r="D5512" t="str">
        <f>VLOOKUP(Oliusala[[#This Row],[postnumer]],Sveitarfelog[#All],4,FALSE)</f>
        <v>Þingeyjarsveit</v>
      </c>
      <c r="E5512" t="str">
        <f>VLOOKUP(Oliusala[[#This Row],[postnumer]],Sveitarfelog[#All],5,FALSE)</f>
        <v>Norðurland eystra</v>
      </c>
      <c r="F5512" t="s">
        <v>20</v>
      </c>
      <c r="G5512" t="s">
        <v>50</v>
      </c>
      <c r="H5512" t="s">
        <v>58</v>
      </c>
      <c r="I5512" s="1">
        <v>126962</v>
      </c>
      <c r="J5512" s="2">
        <f>VLOOKUP(Oliusala[[#This Row],[tegund]],Tegundir!$B$2:$D$19,3,FALSE)*Oliusala[[#This Row],[magn]]/1000</f>
        <v>95.221500000000006</v>
      </c>
      <c r="K5512">
        <v>2014</v>
      </c>
      <c r="L5512" t="s">
        <v>18</v>
      </c>
      <c r="M5512" s="144" t="s">
        <v>59</v>
      </c>
    </row>
    <row r="5513" spans="1:13" x14ac:dyDescent="0.2">
      <c r="A5513" t="s">
        <v>57</v>
      </c>
      <c r="B5513" s="144" t="s">
        <v>144</v>
      </c>
      <c r="C5513">
        <v>650</v>
      </c>
      <c r="D5513" t="str">
        <f>VLOOKUP(Oliusala[[#This Row],[postnumer]],Sveitarfelog[#All],4,FALSE)</f>
        <v>Þingeyjarsveit</v>
      </c>
      <c r="E5513" t="str">
        <f>VLOOKUP(Oliusala[[#This Row],[postnumer]],Sveitarfelog[#All],5,FALSE)</f>
        <v>Norðurland eystra</v>
      </c>
      <c r="F5513" t="s">
        <v>20</v>
      </c>
      <c r="G5513" t="s">
        <v>50</v>
      </c>
      <c r="H5513" t="s">
        <v>60</v>
      </c>
      <c r="I5513" s="1">
        <v>3605</v>
      </c>
      <c r="J5513" s="2">
        <f>VLOOKUP(Oliusala[[#This Row],[tegund]],Tegundir!$B$2:$D$19,3,FALSE)*Oliusala[[#This Row],[magn]]/1000</f>
        <v>2.7037499999999999</v>
      </c>
      <c r="K5513">
        <v>2014</v>
      </c>
      <c r="L5513" t="s">
        <v>18</v>
      </c>
      <c r="M5513" s="144" t="s">
        <v>59</v>
      </c>
    </row>
    <row r="5514" spans="1:13" x14ac:dyDescent="0.2">
      <c r="A5514" t="s">
        <v>63</v>
      </c>
      <c r="B5514" s="144" t="s">
        <v>144</v>
      </c>
      <c r="C5514">
        <v>650</v>
      </c>
      <c r="D5514" t="str">
        <f>VLOOKUP(Oliusala[[#This Row],[postnumer]],Sveitarfelog[#All],4,FALSE)</f>
        <v>Þingeyjarsveit</v>
      </c>
      <c r="E5514" t="str">
        <f>VLOOKUP(Oliusala[[#This Row],[postnumer]],Sveitarfelog[#All],5,FALSE)</f>
        <v>Norðurland eystra</v>
      </c>
      <c r="F5514" t="s">
        <v>20</v>
      </c>
      <c r="G5514" t="s">
        <v>50</v>
      </c>
      <c r="H5514" t="s">
        <v>58</v>
      </c>
      <c r="I5514" s="1">
        <v>207007</v>
      </c>
      <c r="J5514" s="2">
        <f>VLOOKUP(Oliusala[[#This Row],[tegund]],Tegundir!$B$2:$D$19,3,FALSE)*Oliusala[[#This Row],[magn]]/1000</f>
        <v>155.25524999999999</v>
      </c>
      <c r="K5514">
        <v>2014</v>
      </c>
      <c r="L5514" t="s">
        <v>18</v>
      </c>
      <c r="M5514" s="144" t="s">
        <v>59</v>
      </c>
    </row>
    <row r="5515" spans="1:13" x14ac:dyDescent="0.2">
      <c r="A5515" t="s">
        <v>63</v>
      </c>
      <c r="B5515" s="144" t="s">
        <v>145</v>
      </c>
      <c r="C5515">
        <v>660</v>
      </c>
      <c r="D5515" t="str">
        <f>VLOOKUP(Oliusala[[#This Row],[postnumer]],Sveitarfelog[#All],4,FALSE)</f>
        <v>Þingeyjarsveit</v>
      </c>
      <c r="E5515" t="str">
        <f>VLOOKUP(Oliusala[[#This Row],[postnumer]],Sveitarfelog[#All],5,FALSE)</f>
        <v>Norðurland eystra</v>
      </c>
      <c r="F5515" t="s">
        <v>20</v>
      </c>
      <c r="G5515" t="s">
        <v>50</v>
      </c>
      <c r="H5515" t="s">
        <v>58</v>
      </c>
      <c r="I5515" s="1">
        <v>588823</v>
      </c>
      <c r="J5515" s="2">
        <f>VLOOKUP(Oliusala[[#This Row],[tegund]],Tegundir!$B$2:$D$19,3,FALSE)*Oliusala[[#This Row],[magn]]/1000</f>
        <v>441.61725000000001</v>
      </c>
      <c r="K5515">
        <v>2014</v>
      </c>
      <c r="L5515" t="s">
        <v>18</v>
      </c>
      <c r="M5515" s="144" t="s">
        <v>59</v>
      </c>
    </row>
    <row r="5516" spans="1:13" x14ac:dyDescent="0.2">
      <c r="A5516" t="s">
        <v>63</v>
      </c>
      <c r="B5516" s="144" t="s">
        <v>146</v>
      </c>
      <c r="C5516">
        <v>660</v>
      </c>
      <c r="D5516" t="str">
        <f>VLOOKUP(Oliusala[[#This Row],[postnumer]],Sveitarfelog[#All],4,FALSE)</f>
        <v>Þingeyjarsveit</v>
      </c>
      <c r="E5516" t="str">
        <f>VLOOKUP(Oliusala[[#This Row],[postnumer]],Sveitarfelog[#All],5,FALSE)</f>
        <v>Norðurland eystra</v>
      </c>
      <c r="F5516" t="s">
        <v>20</v>
      </c>
      <c r="G5516" t="s">
        <v>50</v>
      </c>
      <c r="H5516" t="s">
        <v>58</v>
      </c>
      <c r="I5516" s="1">
        <v>110674</v>
      </c>
      <c r="J5516" s="2">
        <f>VLOOKUP(Oliusala[[#This Row],[tegund]],Tegundir!$B$2:$D$19,3,FALSE)*Oliusala[[#This Row],[magn]]/1000</f>
        <v>83.005499999999998</v>
      </c>
      <c r="K5516">
        <v>2014</v>
      </c>
      <c r="L5516" t="s">
        <v>18</v>
      </c>
      <c r="M5516" s="144" t="s">
        <v>59</v>
      </c>
    </row>
    <row r="5517" spans="1:13" x14ac:dyDescent="0.2">
      <c r="A5517" t="s">
        <v>63</v>
      </c>
      <c r="B5517" s="144" t="s">
        <v>147</v>
      </c>
      <c r="C5517">
        <v>670</v>
      </c>
      <c r="D5517" t="str">
        <f>VLOOKUP(Oliusala[[#This Row],[postnumer]],Sveitarfelog[#All],4,FALSE)</f>
        <v>Norðurþing,Tjörneshreppur</v>
      </c>
      <c r="E5517" t="str">
        <f>VLOOKUP(Oliusala[[#This Row],[postnumer]],Sveitarfelog[#All],5,FALSE)</f>
        <v>Norðurland eystra</v>
      </c>
      <c r="F5517" t="s">
        <v>20</v>
      </c>
      <c r="G5517" t="s">
        <v>50</v>
      </c>
      <c r="H5517" t="s">
        <v>58</v>
      </c>
      <c r="I5517" s="1">
        <v>73593</v>
      </c>
      <c r="J5517" s="2">
        <f>VLOOKUP(Oliusala[[#This Row],[tegund]],Tegundir!$B$2:$D$19,3,FALSE)*Oliusala[[#This Row],[magn]]/1000</f>
        <v>55.194749999999999</v>
      </c>
      <c r="K5517">
        <v>2014</v>
      </c>
      <c r="L5517" t="s">
        <v>18</v>
      </c>
      <c r="M5517" s="144" t="s">
        <v>59</v>
      </c>
    </row>
    <row r="5518" spans="1:13" x14ac:dyDescent="0.2">
      <c r="A5518" t="s">
        <v>63</v>
      </c>
      <c r="B5518" s="144" t="s">
        <v>149</v>
      </c>
      <c r="C5518">
        <v>671</v>
      </c>
      <c r="D5518" t="str">
        <f>VLOOKUP(Oliusala[[#This Row],[postnumer]],Sveitarfelog[#All],4,FALSE)</f>
        <v>Norðurþing,Tjörneshreppur</v>
      </c>
      <c r="E5518" t="str">
        <f>VLOOKUP(Oliusala[[#This Row],[postnumer]],Sveitarfelog[#All],5,FALSE)</f>
        <v>Norðurland eystra</v>
      </c>
      <c r="F5518" t="s">
        <v>20</v>
      </c>
      <c r="G5518" t="s">
        <v>50</v>
      </c>
      <c r="H5518" t="s">
        <v>58</v>
      </c>
      <c r="I5518" s="1">
        <v>147833</v>
      </c>
      <c r="J5518" s="2">
        <f>VLOOKUP(Oliusala[[#This Row],[tegund]],Tegundir!$B$2:$D$19,3,FALSE)*Oliusala[[#This Row],[magn]]/1000</f>
        <v>110.87475000000001</v>
      </c>
      <c r="K5518">
        <v>2014</v>
      </c>
      <c r="L5518" t="s">
        <v>18</v>
      </c>
      <c r="M5518" s="144" t="s">
        <v>59</v>
      </c>
    </row>
    <row r="5519" spans="1:13" x14ac:dyDescent="0.2">
      <c r="A5519" t="s">
        <v>63</v>
      </c>
      <c r="B5519" s="144" t="s">
        <v>148</v>
      </c>
      <c r="C5519">
        <v>675</v>
      </c>
      <c r="D5519" t="str">
        <f>VLOOKUP(Oliusala[[#This Row],[postnumer]],Sveitarfelog[#All],4,FALSE)</f>
        <v>Norðurþing,Tjörneshreppur</v>
      </c>
      <c r="E5519" t="str">
        <f>VLOOKUP(Oliusala[[#This Row],[postnumer]],Sveitarfelog[#All],5,FALSE)</f>
        <v>Norðurland eystra</v>
      </c>
      <c r="F5519" t="s">
        <v>20</v>
      </c>
      <c r="G5519" t="s">
        <v>50</v>
      </c>
      <c r="H5519" t="s">
        <v>58</v>
      </c>
      <c r="I5519" s="1">
        <v>83825</v>
      </c>
      <c r="J5519" s="2">
        <f>VLOOKUP(Oliusala[[#This Row],[tegund]],Tegundir!$B$2:$D$19,3,FALSE)*Oliusala[[#This Row],[magn]]/1000</f>
        <v>62.868749999999999</v>
      </c>
      <c r="K5519">
        <v>2014</v>
      </c>
      <c r="L5519" t="s">
        <v>18</v>
      </c>
      <c r="M5519" s="144" t="s">
        <v>59</v>
      </c>
    </row>
    <row r="5520" spans="1:13" x14ac:dyDescent="0.2">
      <c r="A5520" t="s">
        <v>63</v>
      </c>
      <c r="B5520" s="144" t="s">
        <v>150</v>
      </c>
      <c r="C5520">
        <v>680</v>
      </c>
      <c r="D5520" t="str">
        <f>VLOOKUP(Oliusala[[#This Row],[postnumer]],Sveitarfelog[#All],4,FALSE)</f>
        <v>Langanesbyggð</v>
      </c>
      <c r="E5520" t="str">
        <f>VLOOKUP(Oliusala[[#This Row],[postnumer]],Sveitarfelog[#All],5,FALSE)</f>
        <v>Norðurland eystra</v>
      </c>
      <c r="F5520" t="s">
        <v>20</v>
      </c>
      <c r="G5520" t="s">
        <v>50</v>
      </c>
      <c r="H5520" t="s">
        <v>58</v>
      </c>
      <c r="I5520" s="1">
        <v>219495</v>
      </c>
      <c r="J5520" s="2">
        <f>VLOOKUP(Oliusala[[#This Row],[tegund]],Tegundir!$B$2:$D$19,3,FALSE)*Oliusala[[#This Row],[magn]]/1000</f>
        <v>164.62125</v>
      </c>
      <c r="K5520">
        <v>2014</v>
      </c>
      <c r="L5520" t="s">
        <v>18</v>
      </c>
      <c r="M5520" s="144" t="s">
        <v>59</v>
      </c>
    </row>
    <row r="5521" spans="1:13" x14ac:dyDescent="0.2">
      <c r="A5521" t="s">
        <v>63</v>
      </c>
      <c r="B5521" s="144" t="s">
        <v>151</v>
      </c>
      <c r="C5521">
        <v>685</v>
      </c>
      <c r="D5521" t="str">
        <f>VLOOKUP(Oliusala[[#This Row],[postnumer]],Sveitarfelog[#All],4,FALSE)</f>
        <v>Langanesbyggð</v>
      </c>
      <c r="E5521" t="str">
        <f>VLOOKUP(Oliusala[[#This Row],[postnumer]],Sveitarfelog[#All],5,FALSE)</f>
        <v>Norðurland eystra</v>
      </c>
      <c r="F5521" t="s">
        <v>20</v>
      </c>
      <c r="G5521" t="s">
        <v>50</v>
      </c>
      <c r="H5521" t="s">
        <v>58</v>
      </c>
      <c r="I5521" s="1">
        <v>30096</v>
      </c>
      <c r="J5521" s="2">
        <f>VLOOKUP(Oliusala[[#This Row],[tegund]],Tegundir!$B$2:$D$19,3,FALSE)*Oliusala[[#This Row],[magn]]/1000</f>
        <v>22.571999999999999</v>
      </c>
      <c r="K5521">
        <v>2014</v>
      </c>
      <c r="L5521" t="s">
        <v>18</v>
      </c>
      <c r="M5521" s="144" t="s">
        <v>59</v>
      </c>
    </row>
    <row r="5522" spans="1:13" x14ac:dyDescent="0.2">
      <c r="A5522" t="s">
        <v>63</v>
      </c>
      <c r="B5522" s="144" t="s">
        <v>97</v>
      </c>
      <c r="C5522">
        <v>690</v>
      </c>
      <c r="D5522" t="str">
        <f>VLOOKUP(Oliusala[[#This Row],[postnumer]],Sveitarfelog[#All],4,FALSE)</f>
        <v>Vopnafjarðarhreppur</v>
      </c>
      <c r="E5522" t="str">
        <f>VLOOKUP(Oliusala[[#This Row],[postnumer]],Sveitarfelog[#All],5,FALSE)</f>
        <v>Austurland</v>
      </c>
      <c r="F5522" t="s">
        <v>20</v>
      </c>
      <c r="G5522" t="s">
        <v>50</v>
      </c>
      <c r="H5522" t="s">
        <v>58</v>
      </c>
      <c r="I5522" s="1">
        <v>301215</v>
      </c>
      <c r="J5522" s="2">
        <f>VLOOKUP(Oliusala[[#This Row],[tegund]],Tegundir!$B$2:$D$19,3,FALSE)*Oliusala[[#This Row],[magn]]/1000</f>
        <v>225.91125</v>
      </c>
      <c r="K5522">
        <v>2014</v>
      </c>
      <c r="L5522" t="s">
        <v>18</v>
      </c>
      <c r="M5522" s="144" t="s">
        <v>59</v>
      </c>
    </row>
    <row r="5523" spans="1:13" x14ac:dyDescent="0.2">
      <c r="A5523" t="s">
        <v>63</v>
      </c>
      <c r="B5523" s="144" t="s">
        <v>152</v>
      </c>
      <c r="C5523">
        <v>700</v>
      </c>
      <c r="D5523" t="str">
        <f>VLOOKUP(Oliusala[[#This Row],[postnumer]],Sveitarfelog[#All],4,FALSE)</f>
        <v>Fljótsdalshreppur,Múlaþing</v>
      </c>
      <c r="E5523" t="str">
        <f>VLOOKUP(Oliusala[[#This Row],[postnumer]],Sveitarfelog[#All],5,FALSE)</f>
        <v>Austurland</v>
      </c>
      <c r="F5523" t="s">
        <v>20</v>
      </c>
      <c r="G5523" t="s">
        <v>50</v>
      </c>
      <c r="H5523" t="s">
        <v>58</v>
      </c>
      <c r="I5523" s="1">
        <v>1517412</v>
      </c>
      <c r="J5523" s="2">
        <f>VLOOKUP(Oliusala[[#This Row],[tegund]],Tegundir!$B$2:$D$19,3,FALSE)*Oliusala[[#This Row],[magn]]/1000</f>
        <v>1138.059</v>
      </c>
      <c r="K5523">
        <v>2014</v>
      </c>
      <c r="L5523" t="s">
        <v>18</v>
      </c>
      <c r="M5523" s="144" t="s">
        <v>59</v>
      </c>
    </row>
    <row r="5524" spans="1:13" x14ac:dyDescent="0.2">
      <c r="A5524" t="s">
        <v>63</v>
      </c>
      <c r="B5524" s="144" t="s">
        <v>152</v>
      </c>
      <c r="C5524">
        <v>700</v>
      </c>
      <c r="D5524" t="str">
        <f>VLOOKUP(Oliusala[[#This Row],[postnumer]],Sveitarfelog[#All],4,FALSE)</f>
        <v>Fljótsdalshreppur,Múlaþing</v>
      </c>
      <c r="E5524" t="str">
        <f>VLOOKUP(Oliusala[[#This Row],[postnumer]],Sveitarfelog[#All],5,FALSE)</f>
        <v>Austurland</v>
      </c>
      <c r="F5524" t="s">
        <v>20</v>
      </c>
      <c r="G5524" t="s">
        <v>50</v>
      </c>
      <c r="H5524" t="s">
        <v>58</v>
      </c>
      <c r="I5524" s="1">
        <v>539511</v>
      </c>
      <c r="J5524" s="2">
        <f>VLOOKUP(Oliusala[[#This Row],[tegund]],Tegundir!$B$2:$D$19,3,FALSE)*Oliusala[[#This Row],[magn]]/1000</f>
        <v>404.63324999999998</v>
      </c>
      <c r="K5524">
        <v>2014</v>
      </c>
      <c r="L5524" t="s">
        <v>18</v>
      </c>
      <c r="M5524" s="144" t="s">
        <v>59</v>
      </c>
    </row>
    <row r="5525" spans="1:13" x14ac:dyDescent="0.2">
      <c r="A5525" t="s">
        <v>63</v>
      </c>
      <c r="B5525" s="144" t="s">
        <v>154</v>
      </c>
      <c r="C5525">
        <v>701</v>
      </c>
      <c r="D5525" t="str">
        <f>VLOOKUP(Oliusala[[#This Row],[postnumer]],Sveitarfelog[#All],4,FALSE)</f>
        <v>Fljótsdalshreppur,Múlaþing</v>
      </c>
      <c r="E5525" t="str">
        <f>VLOOKUP(Oliusala[[#This Row],[postnumer]],Sveitarfelog[#All],5,FALSE)</f>
        <v>Austurland</v>
      </c>
      <c r="F5525" t="s">
        <v>20</v>
      </c>
      <c r="G5525" t="s">
        <v>50</v>
      </c>
      <c r="H5525" t="s">
        <v>58</v>
      </c>
      <c r="I5525" s="1">
        <v>333457</v>
      </c>
      <c r="J5525" s="2">
        <f>VLOOKUP(Oliusala[[#This Row],[tegund]],Tegundir!$B$2:$D$19,3,FALSE)*Oliusala[[#This Row],[magn]]/1000</f>
        <v>250.09275</v>
      </c>
      <c r="K5525">
        <v>2014</v>
      </c>
      <c r="L5525" t="s">
        <v>18</v>
      </c>
      <c r="M5525" s="144" t="s">
        <v>59</v>
      </c>
    </row>
    <row r="5526" spans="1:13" x14ac:dyDescent="0.2">
      <c r="A5526" t="s">
        <v>63</v>
      </c>
      <c r="B5526" s="144" t="s">
        <v>155</v>
      </c>
      <c r="C5526">
        <v>701</v>
      </c>
      <c r="D5526" t="str">
        <f>VLOOKUP(Oliusala[[#This Row],[postnumer]],Sveitarfelog[#All],4,FALSE)</f>
        <v>Fljótsdalshreppur,Múlaþing</v>
      </c>
      <c r="E5526" t="str">
        <f>VLOOKUP(Oliusala[[#This Row],[postnumer]],Sveitarfelog[#All],5,FALSE)</f>
        <v>Austurland</v>
      </c>
      <c r="F5526" t="s">
        <v>20</v>
      </c>
      <c r="G5526" t="s">
        <v>50</v>
      </c>
      <c r="H5526" t="s">
        <v>58</v>
      </c>
      <c r="I5526" s="1">
        <v>102968</v>
      </c>
      <c r="J5526" s="2">
        <f>VLOOKUP(Oliusala[[#This Row],[tegund]],Tegundir!$B$2:$D$19,3,FALSE)*Oliusala[[#This Row],[magn]]/1000</f>
        <v>77.225999999999999</v>
      </c>
      <c r="K5526">
        <v>2014</v>
      </c>
      <c r="L5526" t="s">
        <v>18</v>
      </c>
      <c r="M5526" s="144" t="s">
        <v>59</v>
      </c>
    </row>
    <row r="5527" spans="1:13" x14ac:dyDescent="0.2">
      <c r="A5527" t="s">
        <v>63</v>
      </c>
      <c r="B5527" s="144" t="s">
        <v>159</v>
      </c>
      <c r="C5527">
        <v>701</v>
      </c>
      <c r="D5527" t="str">
        <f>VLOOKUP(Oliusala[[#This Row],[postnumer]],Sveitarfelog[#All],4,FALSE)</f>
        <v>Fljótsdalshreppur,Múlaþing</v>
      </c>
      <c r="E5527" t="str">
        <f>VLOOKUP(Oliusala[[#This Row],[postnumer]],Sveitarfelog[#All],5,FALSE)</f>
        <v>Austurland</v>
      </c>
      <c r="F5527" t="s">
        <v>20</v>
      </c>
      <c r="G5527" t="s">
        <v>50</v>
      </c>
      <c r="H5527" t="s">
        <v>58</v>
      </c>
      <c r="I5527" s="1">
        <v>1344</v>
      </c>
      <c r="J5527" s="2">
        <f>VLOOKUP(Oliusala[[#This Row],[tegund]],Tegundir!$B$2:$D$19,3,FALSE)*Oliusala[[#This Row],[magn]]/1000</f>
        <v>1.008</v>
      </c>
      <c r="K5527">
        <v>2014</v>
      </c>
      <c r="L5527" t="s">
        <v>18</v>
      </c>
      <c r="M5527" s="144" t="s">
        <v>59</v>
      </c>
    </row>
    <row r="5528" spans="1:13" x14ac:dyDescent="0.2">
      <c r="A5528" t="s">
        <v>63</v>
      </c>
      <c r="B5528" s="144" t="s">
        <v>159</v>
      </c>
      <c r="C5528">
        <v>701</v>
      </c>
      <c r="D5528" t="str">
        <f>VLOOKUP(Oliusala[[#This Row],[postnumer]],Sveitarfelog[#All],4,FALSE)</f>
        <v>Fljótsdalshreppur,Múlaþing</v>
      </c>
      <c r="E5528" t="str">
        <f>VLOOKUP(Oliusala[[#This Row],[postnumer]],Sveitarfelog[#All],5,FALSE)</f>
        <v>Austurland</v>
      </c>
      <c r="F5528" t="s">
        <v>20</v>
      </c>
      <c r="G5528" t="s">
        <v>50</v>
      </c>
      <c r="H5528" t="s">
        <v>58</v>
      </c>
      <c r="I5528" s="1">
        <v>49783</v>
      </c>
      <c r="J5528" s="2">
        <f>VLOOKUP(Oliusala[[#This Row],[tegund]],Tegundir!$B$2:$D$19,3,FALSE)*Oliusala[[#This Row],[magn]]/1000</f>
        <v>37.337249999999997</v>
      </c>
      <c r="K5528">
        <v>2014</v>
      </c>
      <c r="L5528" t="s">
        <v>18</v>
      </c>
      <c r="M5528" s="144" t="s">
        <v>59</v>
      </c>
    </row>
    <row r="5529" spans="1:13" x14ac:dyDescent="0.2">
      <c r="A5529" t="s">
        <v>63</v>
      </c>
      <c r="B5529" s="144" t="s">
        <v>160</v>
      </c>
      <c r="C5529">
        <v>710</v>
      </c>
      <c r="D5529" t="str">
        <f>VLOOKUP(Oliusala[[#This Row],[postnumer]],Sveitarfelog[#All],4,FALSE)</f>
        <v>Fljótsdalshreppur,Múlaþing</v>
      </c>
      <c r="E5529" t="str">
        <f>VLOOKUP(Oliusala[[#This Row],[postnumer]],Sveitarfelog[#All],5,FALSE)</f>
        <v>Austurland</v>
      </c>
      <c r="F5529" t="s">
        <v>20</v>
      </c>
      <c r="G5529" t="s">
        <v>50</v>
      </c>
      <c r="H5529" t="s">
        <v>58</v>
      </c>
      <c r="I5529" s="1">
        <v>244391</v>
      </c>
      <c r="J5529" s="2">
        <f>VLOOKUP(Oliusala[[#This Row],[tegund]],Tegundir!$B$2:$D$19,3,FALSE)*Oliusala[[#This Row],[magn]]/1000</f>
        <v>183.29325</v>
      </c>
      <c r="K5529">
        <v>2014</v>
      </c>
      <c r="L5529" t="s">
        <v>18</v>
      </c>
      <c r="M5529" s="144" t="s">
        <v>59</v>
      </c>
    </row>
    <row r="5530" spans="1:13" x14ac:dyDescent="0.2">
      <c r="A5530" t="s">
        <v>57</v>
      </c>
      <c r="B5530" s="144" t="s">
        <v>161</v>
      </c>
      <c r="C5530">
        <v>715</v>
      </c>
      <c r="D5530" t="str">
        <f>VLOOKUP(Oliusala[[#This Row],[postnumer]],Sveitarfelog[#All],4,FALSE)</f>
        <v>Fjarðabyggð</v>
      </c>
      <c r="E5530" t="str">
        <f>VLOOKUP(Oliusala[[#This Row],[postnumer]],Sveitarfelog[#All],5,FALSE)</f>
        <v>Austurland</v>
      </c>
      <c r="F5530" t="s">
        <v>20</v>
      </c>
      <c r="G5530" t="s">
        <v>50</v>
      </c>
      <c r="H5530" t="s">
        <v>58</v>
      </c>
      <c r="I5530" s="1">
        <v>846</v>
      </c>
      <c r="J5530" s="2">
        <f>VLOOKUP(Oliusala[[#This Row],[tegund]],Tegundir!$B$2:$D$19,3,FALSE)*Oliusala[[#This Row],[magn]]/1000</f>
        <v>0.63449999999999995</v>
      </c>
      <c r="K5530">
        <v>2014</v>
      </c>
      <c r="L5530" t="s">
        <v>18</v>
      </c>
      <c r="M5530" s="144" t="s">
        <v>59</v>
      </c>
    </row>
    <row r="5531" spans="1:13" x14ac:dyDescent="0.2">
      <c r="A5531" t="s">
        <v>63</v>
      </c>
      <c r="B5531" s="144" t="s">
        <v>161</v>
      </c>
      <c r="C5531">
        <v>715</v>
      </c>
      <c r="D5531" t="str">
        <f>VLOOKUP(Oliusala[[#This Row],[postnumer]],Sveitarfelog[#All],4,FALSE)</f>
        <v>Fjarðabyggð</v>
      </c>
      <c r="E5531" t="str">
        <f>VLOOKUP(Oliusala[[#This Row],[postnumer]],Sveitarfelog[#All],5,FALSE)</f>
        <v>Austurland</v>
      </c>
      <c r="F5531" t="s">
        <v>20</v>
      </c>
      <c r="G5531" t="s">
        <v>50</v>
      </c>
      <c r="H5531" t="s">
        <v>58</v>
      </c>
      <c r="I5531" s="1">
        <v>3720</v>
      </c>
      <c r="J5531" s="2">
        <f>VLOOKUP(Oliusala[[#This Row],[tegund]],Tegundir!$B$2:$D$19,3,FALSE)*Oliusala[[#This Row],[magn]]/1000</f>
        <v>2.79</v>
      </c>
      <c r="K5531">
        <v>2014</v>
      </c>
      <c r="L5531" t="s">
        <v>18</v>
      </c>
      <c r="M5531" s="144" t="s">
        <v>59</v>
      </c>
    </row>
    <row r="5532" spans="1:13" x14ac:dyDescent="0.2">
      <c r="A5532" t="s">
        <v>63</v>
      </c>
      <c r="B5532" s="144" t="s">
        <v>162</v>
      </c>
      <c r="C5532">
        <v>720</v>
      </c>
      <c r="D5532" t="str">
        <f>VLOOKUP(Oliusala[[#This Row],[postnumer]],Sveitarfelog[#All],4,FALSE)</f>
        <v>Fljótsdalshreppur,Múlaþing</v>
      </c>
      <c r="E5532" t="str">
        <f>VLOOKUP(Oliusala[[#This Row],[postnumer]],Sveitarfelog[#All],5,FALSE)</f>
        <v>Austurland</v>
      </c>
      <c r="F5532" t="s">
        <v>20</v>
      </c>
      <c r="G5532" t="s">
        <v>50</v>
      </c>
      <c r="H5532" t="s">
        <v>58</v>
      </c>
      <c r="I5532" s="1">
        <v>74206</v>
      </c>
      <c r="J5532" s="2">
        <f>VLOOKUP(Oliusala[[#This Row],[tegund]],Tegundir!$B$2:$D$19,3,FALSE)*Oliusala[[#This Row],[magn]]/1000</f>
        <v>55.654499999999999</v>
      </c>
      <c r="K5532">
        <v>2014</v>
      </c>
      <c r="L5532" t="s">
        <v>18</v>
      </c>
      <c r="M5532" s="144" t="s">
        <v>59</v>
      </c>
    </row>
    <row r="5533" spans="1:13" x14ac:dyDescent="0.2">
      <c r="A5533" t="s">
        <v>63</v>
      </c>
      <c r="B5533" s="144" t="s">
        <v>66</v>
      </c>
      <c r="C5533">
        <v>730</v>
      </c>
      <c r="D5533" t="str">
        <f>VLOOKUP(Oliusala[[#This Row],[postnumer]],Sveitarfelog[#All],4,FALSE)</f>
        <v>Fjarðabyggð</v>
      </c>
      <c r="E5533" t="str">
        <f>VLOOKUP(Oliusala[[#This Row],[postnumer]],Sveitarfelog[#All],5,FALSE)</f>
        <v>Austurland</v>
      </c>
      <c r="F5533" t="s">
        <v>20</v>
      </c>
      <c r="G5533" t="s">
        <v>50</v>
      </c>
      <c r="H5533" t="s">
        <v>58</v>
      </c>
      <c r="I5533" s="1">
        <v>829777</v>
      </c>
      <c r="J5533" s="2">
        <f>VLOOKUP(Oliusala[[#This Row],[tegund]],Tegundir!$B$2:$D$19,3,FALSE)*Oliusala[[#This Row],[magn]]/1000</f>
        <v>622.33275000000003</v>
      </c>
      <c r="K5533">
        <v>2014</v>
      </c>
      <c r="L5533" t="s">
        <v>18</v>
      </c>
      <c r="M5533" s="144" t="s">
        <v>59</v>
      </c>
    </row>
    <row r="5534" spans="1:13" x14ac:dyDescent="0.2">
      <c r="A5534" t="s">
        <v>63</v>
      </c>
      <c r="B5534" s="144" t="s">
        <v>69</v>
      </c>
      <c r="C5534">
        <v>735</v>
      </c>
      <c r="D5534" t="str">
        <f>VLOOKUP(Oliusala[[#This Row],[postnumer]],Sveitarfelog[#All],4,FALSE)</f>
        <v>Fjarðabyggð</v>
      </c>
      <c r="E5534" t="str">
        <f>VLOOKUP(Oliusala[[#This Row],[postnumer]],Sveitarfelog[#All],5,FALSE)</f>
        <v>Austurland</v>
      </c>
      <c r="F5534" t="s">
        <v>20</v>
      </c>
      <c r="G5534" t="s">
        <v>50</v>
      </c>
      <c r="H5534" t="s">
        <v>58</v>
      </c>
      <c r="I5534" s="1">
        <v>373205</v>
      </c>
      <c r="J5534" s="2">
        <f>VLOOKUP(Oliusala[[#This Row],[tegund]],Tegundir!$B$2:$D$19,3,FALSE)*Oliusala[[#This Row],[magn]]/1000</f>
        <v>279.90375</v>
      </c>
      <c r="K5534">
        <v>2014</v>
      </c>
      <c r="L5534" t="s">
        <v>18</v>
      </c>
      <c r="M5534" s="144" t="s">
        <v>59</v>
      </c>
    </row>
    <row r="5535" spans="1:13" x14ac:dyDescent="0.2">
      <c r="A5535" t="s">
        <v>63</v>
      </c>
      <c r="B5535" s="144" t="s">
        <v>164</v>
      </c>
      <c r="C5535">
        <v>740</v>
      </c>
      <c r="D5535" t="str">
        <f>VLOOKUP(Oliusala[[#This Row],[postnumer]],Sveitarfelog[#All],4,FALSE)</f>
        <v>Fjarðabyggð</v>
      </c>
      <c r="E5535" t="str">
        <f>VLOOKUP(Oliusala[[#This Row],[postnumer]],Sveitarfelog[#All],5,FALSE)</f>
        <v>Austurland</v>
      </c>
      <c r="F5535" t="s">
        <v>20</v>
      </c>
      <c r="G5535" t="s">
        <v>50</v>
      </c>
      <c r="H5535" t="s">
        <v>58</v>
      </c>
      <c r="I5535" s="1">
        <v>526098</v>
      </c>
      <c r="J5535" s="2">
        <f>VLOOKUP(Oliusala[[#This Row],[tegund]],Tegundir!$B$2:$D$19,3,FALSE)*Oliusala[[#This Row],[magn]]/1000</f>
        <v>394.57350000000002</v>
      </c>
      <c r="K5535">
        <v>2014</v>
      </c>
      <c r="L5535" t="s">
        <v>18</v>
      </c>
      <c r="M5535" s="144" t="s">
        <v>59</v>
      </c>
    </row>
    <row r="5536" spans="1:13" x14ac:dyDescent="0.2">
      <c r="A5536" t="s">
        <v>57</v>
      </c>
      <c r="B5536" s="144" t="s">
        <v>71</v>
      </c>
      <c r="C5536">
        <v>750</v>
      </c>
      <c r="D5536" t="str">
        <f>VLOOKUP(Oliusala[[#This Row],[postnumer]],Sveitarfelog[#All],4,FALSE)</f>
        <v>Fjarðabyggð</v>
      </c>
      <c r="E5536" t="str">
        <f>VLOOKUP(Oliusala[[#This Row],[postnumer]],Sveitarfelog[#All],5,FALSE)</f>
        <v>Austurland</v>
      </c>
      <c r="F5536" t="s">
        <v>20</v>
      </c>
      <c r="G5536" t="s">
        <v>50</v>
      </c>
      <c r="H5536" t="s">
        <v>60</v>
      </c>
      <c r="I5536" s="1">
        <v>492</v>
      </c>
      <c r="J5536" s="2">
        <f>VLOOKUP(Oliusala[[#This Row],[tegund]],Tegundir!$B$2:$D$19,3,FALSE)*Oliusala[[#This Row],[magn]]/1000</f>
        <v>0.36899999999999999</v>
      </c>
      <c r="K5536">
        <v>2014</v>
      </c>
      <c r="L5536" t="s">
        <v>18</v>
      </c>
      <c r="M5536" s="144" t="s">
        <v>59</v>
      </c>
    </row>
    <row r="5537" spans="1:13" x14ac:dyDescent="0.2">
      <c r="A5537" t="s">
        <v>63</v>
      </c>
      <c r="B5537" s="144" t="s">
        <v>71</v>
      </c>
      <c r="C5537">
        <v>750</v>
      </c>
      <c r="D5537" t="str">
        <f>VLOOKUP(Oliusala[[#This Row],[postnumer]],Sveitarfelog[#All],4,FALSE)</f>
        <v>Fjarðabyggð</v>
      </c>
      <c r="E5537" t="str">
        <f>VLOOKUP(Oliusala[[#This Row],[postnumer]],Sveitarfelog[#All],5,FALSE)</f>
        <v>Austurland</v>
      </c>
      <c r="F5537" t="s">
        <v>20</v>
      </c>
      <c r="G5537" t="s">
        <v>50</v>
      </c>
      <c r="H5537" t="s">
        <v>58</v>
      </c>
      <c r="I5537" s="1">
        <v>195141</v>
      </c>
      <c r="J5537" s="2">
        <f>VLOOKUP(Oliusala[[#This Row],[tegund]],Tegundir!$B$2:$D$19,3,FALSE)*Oliusala[[#This Row],[magn]]/1000</f>
        <v>146.35575</v>
      </c>
      <c r="K5537">
        <v>2014</v>
      </c>
      <c r="L5537" t="s">
        <v>18</v>
      </c>
      <c r="M5537" s="144" t="s">
        <v>59</v>
      </c>
    </row>
    <row r="5538" spans="1:13" x14ac:dyDescent="0.2">
      <c r="A5538" t="s">
        <v>63</v>
      </c>
      <c r="B5538" s="144" t="s">
        <v>165</v>
      </c>
      <c r="C5538">
        <v>755</v>
      </c>
      <c r="D5538" t="str">
        <f>VLOOKUP(Oliusala[[#This Row],[postnumer]],Sveitarfelog[#All],4,FALSE)</f>
        <v>Fjarðabyggð</v>
      </c>
      <c r="E5538" t="str">
        <f>VLOOKUP(Oliusala[[#This Row],[postnumer]],Sveitarfelog[#All],5,FALSE)</f>
        <v>Austurland</v>
      </c>
      <c r="F5538" t="s">
        <v>20</v>
      </c>
      <c r="G5538" t="s">
        <v>50</v>
      </c>
      <c r="H5538" t="s">
        <v>58</v>
      </c>
      <c r="I5538" s="1">
        <v>111152</v>
      </c>
      <c r="J5538" s="2">
        <f>VLOOKUP(Oliusala[[#This Row],[tegund]],Tegundir!$B$2:$D$19,3,FALSE)*Oliusala[[#This Row],[magn]]/1000</f>
        <v>83.364000000000004</v>
      </c>
      <c r="K5538">
        <v>2014</v>
      </c>
      <c r="L5538" t="s">
        <v>18</v>
      </c>
      <c r="M5538" s="144" t="s">
        <v>59</v>
      </c>
    </row>
    <row r="5539" spans="1:13" x14ac:dyDescent="0.2">
      <c r="A5539" t="s">
        <v>63</v>
      </c>
      <c r="B5539" s="144" t="s">
        <v>166</v>
      </c>
      <c r="C5539">
        <v>760</v>
      </c>
      <c r="D5539" t="str">
        <f>VLOOKUP(Oliusala[[#This Row],[postnumer]],Sveitarfelog[#All],4,FALSE)</f>
        <v>Fjarðabyggð</v>
      </c>
      <c r="E5539" t="str">
        <f>VLOOKUP(Oliusala[[#This Row],[postnumer]],Sveitarfelog[#All],5,FALSE)</f>
        <v>Austurland</v>
      </c>
      <c r="F5539" t="s">
        <v>20</v>
      </c>
      <c r="G5539" t="s">
        <v>50</v>
      </c>
      <c r="H5539" t="s">
        <v>58</v>
      </c>
      <c r="I5539" s="1">
        <v>120994</v>
      </c>
      <c r="J5539" s="2">
        <f>VLOOKUP(Oliusala[[#This Row],[tegund]],Tegundir!$B$2:$D$19,3,FALSE)*Oliusala[[#This Row],[magn]]/1000</f>
        <v>90.745500000000007</v>
      </c>
      <c r="K5539">
        <v>2014</v>
      </c>
      <c r="L5539" t="s">
        <v>18</v>
      </c>
      <c r="M5539" s="144" t="s">
        <v>59</v>
      </c>
    </row>
    <row r="5540" spans="1:13" x14ac:dyDescent="0.2">
      <c r="A5540" t="s">
        <v>63</v>
      </c>
      <c r="B5540" s="144" t="s">
        <v>167</v>
      </c>
      <c r="C5540">
        <v>765</v>
      </c>
      <c r="D5540" t="str">
        <f>VLOOKUP(Oliusala[[#This Row],[postnumer]],Sveitarfelog[#All],4,FALSE)</f>
        <v>Fljótsdalshreppur,Múlaþing</v>
      </c>
      <c r="E5540" t="str">
        <f>VLOOKUP(Oliusala[[#This Row],[postnumer]],Sveitarfelog[#All],5,FALSE)</f>
        <v>Austurland</v>
      </c>
      <c r="F5540" t="s">
        <v>20</v>
      </c>
      <c r="G5540" t="s">
        <v>50</v>
      </c>
      <c r="H5540" t="s">
        <v>58</v>
      </c>
      <c r="I5540" s="1">
        <v>282378</v>
      </c>
      <c r="J5540" s="2">
        <f>VLOOKUP(Oliusala[[#This Row],[tegund]],Tegundir!$B$2:$D$19,3,FALSE)*Oliusala[[#This Row],[magn]]/1000</f>
        <v>211.7835</v>
      </c>
      <c r="K5540">
        <v>2014</v>
      </c>
      <c r="L5540" t="s">
        <v>18</v>
      </c>
      <c r="M5540" s="144" t="s">
        <v>59</v>
      </c>
    </row>
    <row r="5541" spans="1:13" x14ac:dyDescent="0.2">
      <c r="A5541" t="s">
        <v>158</v>
      </c>
      <c r="B5541" s="144" t="s">
        <v>168</v>
      </c>
      <c r="C5541">
        <v>780</v>
      </c>
      <c r="D5541" t="str">
        <f>VLOOKUP(Oliusala[[#This Row],[postnumer]],Sveitarfelog[#All],4,FALSE)</f>
        <v>Sveitarfélagið Hornafjörður</v>
      </c>
      <c r="E5541" t="str">
        <f>VLOOKUP(Oliusala[[#This Row],[postnumer]],Sveitarfelog[#All],5,FALSE)</f>
        <v>Suðurland</v>
      </c>
      <c r="F5541" t="s">
        <v>20</v>
      </c>
      <c r="G5541" t="s">
        <v>50</v>
      </c>
      <c r="H5541" t="s">
        <v>58</v>
      </c>
      <c r="I5541" s="1">
        <v>952</v>
      </c>
      <c r="J5541" s="2">
        <f>VLOOKUP(Oliusala[[#This Row],[tegund]],Tegundir!$B$2:$D$19,3,FALSE)*Oliusala[[#This Row],[magn]]/1000</f>
        <v>0.71399999999999997</v>
      </c>
      <c r="K5541">
        <v>2014</v>
      </c>
      <c r="L5541" t="s">
        <v>18</v>
      </c>
      <c r="M5541" s="144" t="s">
        <v>59</v>
      </c>
    </row>
    <row r="5542" spans="1:13" x14ac:dyDescent="0.2">
      <c r="A5542" t="s">
        <v>63</v>
      </c>
      <c r="B5542" s="144" t="s">
        <v>168</v>
      </c>
      <c r="C5542">
        <v>780</v>
      </c>
      <c r="D5542" t="str">
        <f>VLOOKUP(Oliusala[[#This Row],[postnumer]],Sveitarfelog[#All],4,FALSE)</f>
        <v>Sveitarfélagið Hornafjörður</v>
      </c>
      <c r="E5542" t="str">
        <f>VLOOKUP(Oliusala[[#This Row],[postnumer]],Sveitarfelog[#All],5,FALSE)</f>
        <v>Suðurland</v>
      </c>
      <c r="F5542" t="s">
        <v>20</v>
      </c>
      <c r="G5542" t="s">
        <v>50</v>
      </c>
      <c r="H5542" t="s">
        <v>58</v>
      </c>
      <c r="I5542" s="1">
        <v>1326041</v>
      </c>
      <c r="J5542" s="2">
        <f>VLOOKUP(Oliusala[[#This Row],[tegund]],Tegundir!$B$2:$D$19,3,FALSE)*Oliusala[[#This Row],[magn]]/1000</f>
        <v>994.53075000000001</v>
      </c>
      <c r="K5542">
        <v>2014</v>
      </c>
      <c r="L5542" t="s">
        <v>18</v>
      </c>
      <c r="M5542" s="144" t="s">
        <v>59</v>
      </c>
    </row>
    <row r="5543" spans="1:13" x14ac:dyDescent="0.2">
      <c r="A5543" t="s">
        <v>63</v>
      </c>
      <c r="B5543" s="144" t="s">
        <v>171</v>
      </c>
      <c r="C5543">
        <v>781</v>
      </c>
      <c r="D5543" t="str">
        <f>VLOOKUP(Oliusala[[#This Row],[postnumer]],Sveitarfelog[#All],4,FALSE)</f>
        <v>Sveitarfélagið Hornafjörður</v>
      </c>
      <c r="E5543" t="str">
        <f>VLOOKUP(Oliusala[[#This Row],[postnumer]],Sveitarfelog[#All],5,FALSE)</f>
        <v>Suðurland</v>
      </c>
      <c r="F5543" t="s">
        <v>20</v>
      </c>
      <c r="G5543" t="s">
        <v>50</v>
      </c>
      <c r="H5543" t="s">
        <v>58</v>
      </c>
      <c r="I5543" s="1">
        <v>351104</v>
      </c>
      <c r="J5543" s="2">
        <f>VLOOKUP(Oliusala[[#This Row],[tegund]],Tegundir!$B$2:$D$19,3,FALSE)*Oliusala[[#This Row],[magn]]/1000</f>
        <v>263.32799999999997</v>
      </c>
      <c r="K5543">
        <v>2014</v>
      </c>
      <c r="L5543" t="s">
        <v>18</v>
      </c>
      <c r="M5543" s="144" t="s">
        <v>59</v>
      </c>
    </row>
    <row r="5544" spans="1:13" x14ac:dyDescent="0.2">
      <c r="A5544" t="s">
        <v>63</v>
      </c>
      <c r="B5544" s="144" t="s">
        <v>169</v>
      </c>
      <c r="C5544">
        <v>781</v>
      </c>
      <c r="D5544" t="str">
        <f>VLOOKUP(Oliusala[[#This Row],[postnumer]],Sveitarfelog[#All],4,FALSE)</f>
        <v>Sveitarfélagið Hornafjörður</v>
      </c>
      <c r="E5544" t="str">
        <f>VLOOKUP(Oliusala[[#This Row],[postnumer]],Sveitarfelog[#All],5,FALSE)</f>
        <v>Suðurland</v>
      </c>
      <c r="F5544" t="s">
        <v>20</v>
      </c>
      <c r="G5544" t="s">
        <v>50</v>
      </c>
      <c r="H5544" t="s">
        <v>58</v>
      </c>
      <c r="I5544" s="1">
        <v>133602</v>
      </c>
      <c r="J5544" s="2">
        <f>VLOOKUP(Oliusala[[#This Row],[tegund]],Tegundir!$B$2:$D$19,3,FALSE)*Oliusala[[#This Row],[magn]]/1000</f>
        <v>100.2015</v>
      </c>
      <c r="K5544">
        <v>2014</v>
      </c>
      <c r="L5544" t="s">
        <v>18</v>
      </c>
      <c r="M5544" s="144" t="s">
        <v>59</v>
      </c>
    </row>
    <row r="5545" spans="1:13" x14ac:dyDescent="0.2">
      <c r="A5545" t="s">
        <v>63</v>
      </c>
      <c r="B5545" s="144" t="s">
        <v>170</v>
      </c>
      <c r="C5545">
        <v>781</v>
      </c>
      <c r="D5545" t="str">
        <f>VLOOKUP(Oliusala[[#This Row],[postnumer]],Sveitarfelog[#All],4,FALSE)</f>
        <v>Sveitarfélagið Hornafjörður</v>
      </c>
      <c r="E5545" t="str">
        <f>VLOOKUP(Oliusala[[#This Row],[postnumer]],Sveitarfelog[#All],5,FALSE)</f>
        <v>Suðurland</v>
      </c>
      <c r="F5545" t="s">
        <v>20</v>
      </c>
      <c r="G5545" t="s">
        <v>50</v>
      </c>
      <c r="H5545" t="s">
        <v>58</v>
      </c>
      <c r="I5545" s="1">
        <v>197804</v>
      </c>
      <c r="J5545" s="2">
        <f>VLOOKUP(Oliusala[[#This Row],[tegund]],Tegundir!$B$2:$D$19,3,FALSE)*Oliusala[[#This Row],[magn]]/1000</f>
        <v>148.35300000000001</v>
      </c>
      <c r="K5545">
        <v>2014</v>
      </c>
      <c r="L5545" t="s">
        <v>18</v>
      </c>
      <c r="M5545" s="144" t="s">
        <v>59</v>
      </c>
    </row>
    <row r="5546" spans="1:13" x14ac:dyDescent="0.2">
      <c r="A5546" t="s">
        <v>63</v>
      </c>
      <c r="B5546" s="144" t="s">
        <v>172</v>
      </c>
      <c r="C5546">
        <v>785</v>
      </c>
      <c r="D5546" t="str">
        <f>VLOOKUP(Oliusala[[#This Row],[postnumer]],Sveitarfelog[#All],4,FALSE)</f>
        <v>Sveitarfélagið Hornafjörður</v>
      </c>
      <c r="E5546" t="str">
        <f>VLOOKUP(Oliusala[[#This Row],[postnumer]],Sveitarfelog[#All],5,FALSE)</f>
        <v>Suðurland</v>
      </c>
      <c r="F5546" t="s">
        <v>20</v>
      </c>
      <c r="G5546" t="s">
        <v>50</v>
      </c>
      <c r="H5546" t="s">
        <v>58</v>
      </c>
      <c r="I5546" s="1">
        <v>130845</v>
      </c>
      <c r="J5546" s="2">
        <f>VLOOKUP(Oliusala[[#This Row],[tegund]],Tegundir!$B$2:$D$19,3,FALSE)*Oliusala[[#This Row],[magn]]/1000</f>
        <v>98.133750000000006</v>
      </c>
      <c r="K5546">
        <v>2014</v>
      </c>
      <c r="L5546" t="s">
        <v>18</v>
      </c>
      <c r="M5546" s="144" t="s">
        <v>59</v>
      </c>
    </row>
    <row r="5547" spans="1:13" x14ac:dyDescent="0.2">
      <c r="A5547" t="s">
        <v>63</v>
      </c>
      <c r="B5547" s="144" t="s">
        <v>70</v>
      </c>
      <c r="C5547">
        <v>800</v>
      </c>
      <c r="D5547" t="str">
        <f>VLOOKUP(Oliusala[[#This Row],[postnumer]],Sveitarfelog[#All],4,FALSE)</f>
        <v>Flóahreppur,Sveitarfélagið Árborg</v>
      </c>
      <c r="E5547" t="str">
        <f>VLOOKUP(Oliusala[[#This Row],[postnumer]],Sveitarfelog[#All],5,FALSE)</f>
        <v>Suðurland</v>
      </c>
      <c r="F5547" t="s">
        <v>20</v>
      </c>
      <c r="G5547" t="s">
        <v>50</v>
      </c>
      <c r="H5547" t="s">
        <v>58</v>
      </c>
      <c r="I5547" s="1">
        <v>4929442</v>
      </c>
      <c r="J5547" s="2">
        <f>VLOOKUP(Oliusala[[#This Row],[tegund]],Tegundir!$B$2:$D$19,3,FALSE)*Oliusala[[#This Row],[magn]]/1000</f>
        <v>3697.0814999999998</v>
      </c>
      <c r="K5547">
        <v>2014</v>
      </c>
      <c r="L5547" t="s">
        <v>18</v>
      </c>
      <c r="M5547" s="144" t="s">
        <v>59</v>
      </c>
    </row>
    <row r="5548" spans="1:13" x14ac:dyDescent="0.2">
      <c r="A5548" t="s">
        <v>63</v>
      </c>
      <c r="B5548" s="144" t="s">
        <v>70</v>
      </c>
      <c r="C5548">
        <v>800</v>
      </c>
      <c r="D5548" t="str">
        <f>VLOOKUP(Oliusala[[#This Row],[postnumer]],Sveitarfelog[#All],4,FALSE)</f>
        <v>Flóahreppur,Sveitarfélagið Árborg</v>
      </c>
      <c r="E5548" t="str">
        <f>VLOOKUP(Oliusala[[#This Row],[postnumer]],Sveitarfelog[#All],5,FALSE)</f>
        <v>Suðurland</v>
      </c>
      <c r="F5548" t="s">
        <v>20</v>
      </c>
      <c r="G5548" t="s">
        <v>50</v>
      </c>
      <c r="H5548" t="s">
        <v>58</v>
      </c>
      <c r="I5548" s="1">
        <v>930345</v>
      </c>
      <c r="J5548" s="2">
        <f>VLOOKUP(Oliusala[[#This Row],[tegund]],Tegundir!$B$2:$D$19,3,FALSE)*Oliusala[[#This Row],[magn]]/1000</f>
        <v>697.75874999999996</v>
      </c>
      <c r="K5548">
        <v>2014</v>
      </c>
      <c r="L5548" t="s">
        <v>18</v>
      </c>
      <c r="M5548" s="144" t="s">
        <v>59</v>
      </c>
    </row>
    <row r="5549" spans="1:13" x14ac:dyDescent="0.2">
      <c r="A5549" t="s">
        <v>63</v>
      </c>
      <c r="B5549" s="144" t="s">
        <v>70</v>
      </c>
      <c r="C5549">
        <v>800</v>
      </c>
      <c r="D5549" t="str">
        <f>VLOOKUP(Oliusala[[#This Row],[postnumer]],Sveitarfelog[#All],4,FALSE)</f>
        <v>Flóahreppur,Sveitarfélagið Árborg</v>
      </c>
      <c r="E5549" t="str">
        <f>VLOOKUP(Oliusala[[#This Row],[postnumer]],Sveitarfelog[#All],5,FALSE)</f>
        <v>Suðurland</v>
      </c>
      <c r="F5549" t="s">
        <v>46</v>
      </c>
      <c r="G5549" t="s">
        <v>50</v>
      </c>
      <c r="H5549" t="s">
        <v>58</v>
      </c>
      <c r="I5549" s="1">
        <v>2813</v>
      </c>
      <c r="J5549" s="2">
        <f>VLOOKUP(Oliusala[[#This Row],[tegund]],Tegundir!$B$2:$D$19,3,FALSE)*Oliusala[[#This Row],[magn]]/1000</f>
        <v>2.10975</v>
      </c>
      <c r="K5549">
        <v>2014</v>
      </c>
      <c r="L5549" t="s">
        <v>18</v>
      </c>
      <c r="M5549" s="144" t="s">
        <v>59</v>
      </c>
    </row>
    <row r="5550" spans="1:13" x14ac:dyDescent="0.2">
      <c r="A5550" t="s">
        <v>57</v>
      </c>
      <c r="B5550" s="144" t="s">
        <v>175</v>
      </c>
      <c r="C5550">
        <v>801</v>
      </c>
      <c r="D5550" t="str">
        <f>VLOOKUP(Oliusala[[#This Row],[postnumer]],Sveitarfelog[#All],4,FALSE)</f>
        <v>Flóahreppur,Sveitarfélagið Árborg</v>
      </c>
      <c r="E5550" t="str">
        <f>VLOOKUP(Oliusala[[#This Row],[postnumer]],Sveitarfelog[#All],5,FALSE)</f>
        <v>Suðurland</v>
      </c>
      <c r="F5550" t="s">
        <v>20</v>
      </c>
      <c r="G5550" t="s">
        <v>50</v>
      </c>
      <c r="H5550" t="s">
        <v>60</v>
      </c>
      <c r="I5550" s="1">
        <v>940</v>
      </c>
      <c r="J5550" s="2">
        <f>VLOOKUP(Oliusala[[#This Row],[tegund]],Tegundir!$B$2:$D$19,3,FALSE)*Oliusala[[#This Row],[magn]]/1000</f>
        <v>0.70499999999999996</v>
      </c>
      <c r="K5550">
        <v>2014</v>
      </c>
      <c r="L5550" t="s">
        <v>18</v>
      </c>
      <c r="M5550" s="144" t="s">
        <v>59</v>
      </c>
    </row>
    <row r="5551" spans="1:13" x14ac:dyDescent="0.2">
      <c r="A5551" t="s">
        <v>57</v>
      </c>
      <c r="B5551" s="144" t="s">
        <v>174</v>
      </c>
      <c r="C5551">
        <v>801</v>
      </c>
      <c r="D5551" t="str">
        <f>VLOOKUP(Oliusala[[#This Row],[postnumer]],Sveitarfelog[#All],4,FALSE)</f>
        <v>Flóahreppur,Sveitarfélagið Árborg</v>
      </c>
      <c r="E5551" t="str">
        <f>VLOOKUP(Oliusala[[#This Row],[postnumer]],Sveitarfelog[#All],5,FALSE)</f>
        <v>Suðurland</v>
      </c>
      <c r="F5551" t="s">
        <v>20</v>
      </c>
      <c r="G5551" t="s">
        <v>50</v>
      </c>
      <c r="H5551" t="s">
        <v>60</v>
      </c>
      <c r="I5551" s="1">
        <v>850</v>
      </c>
      <c r="J5551" s="2">
        <f>VLOOKUP(Oliusala[[#This Row],[tegund]],Tegundir!$B$2:$D$19,3,FALSE)*Oliusala[[#This Row],[magn]]/1000</f>
        <v>0.63749999999999996</v>
      </c>
      <c r="K5551">
        <v>2014</v>
      </c>
      <c r="L5551" t="s">
        <v>18</v>
      </c>
      <c r="M5551" s="144" t="s">
        <v>59</v>
      </c>
    </row>
    <row r="5552" spans="1:13" x14ac:dyDescent="0.2">
      <c r="A5552" t="s">
        <v>63</v>
      </c>
      <c r="B5552" s="144" t="s">
        <v>175</v>
      </c>
      <c r="C5552">
        <v>801</v>
      </c>
      <c r="D5552" t="str">
        <f>VLOOKUP(Oliusala[[#This Row],[postnumer]],Sveitarfelog[#All],4,FALSE)</f>
        <v>Flóahreppur,Sveitarfélagið Árborg</v>
      </c>
      <c r="E5552" t="str">
        <f>VLOOKUP(Oliusala[[#This Row],[postnumer]],Sveitarfelog[#All],5,FALSE)</f>
        <v>Suðurland</v>
      </c>
      <c r="F5552" t="s">
        <v>20</v>
      </c>
      <c r="G5552" t="s">
        <v>50</v>
      </c>
      <c r="H5552" t="s">
        <v>58</v>
      </c>
      <c r="I5552" s="1">
        <v>173124</v>
      </c>
      <c r="J5552" s="2">
        <f>VLOOKUP(Oliusala[[#This Row],[tegund]],Tegundir!$B$2:$D$19,3,FALSE)*Oliusala[[#This Row],[magn]]/1000</f>
        <v>129.84299999999999</v>
      </c>
      <c r="K5552">
        <v>2014</v>
      </c>
      <c r="L5552" t="s">
        <v>18</v>
      </c>
      <c r="M5552" s="144" t="s">
        <v>59</v>
      </c>
    </row>
    <row r="5553" spans="1:13" x14ac:dyDescent="0.2">
      <c r="A5553" t="s">
        <v>63</v>
      </c>
      <c r="B5553" s="144" t="s">
        <v>176</v>
      </c>
      <c r="C5553">
        <v>801</v>
      </c>
      <c r="D5553" t="str">
        <f>VLOOKUP(Oliusala[[#This Row],[postnumer]],Sveitarfelog[#All],4,FALSE)</f>
        <v>Flóahreppur,Sveitarfélagið Árborg</v>
      </c>
      <c r="E5553" t="str">
        <f>VLOOKUP(Oliusala[[#This Row],[postnumer]],Sveitarfelog[#All],5,FALSE)</f>
        <v>Suðurland</v>
      </c>
      <c r="F5553" t="s">
        <v>20</v>
      </c>
      <c r="G5553" t="s">
        <v>50</v>
      </c>
      <c r="H5553" t="s">
        <v>58</v>
      </c>
      <c r="I5553" s="1">
        <v>267349</v>
      </c>
      <c r="J5553" s="2">
        <f>VLOOKUP(Oliusala[[#This Row],[tegund]],Tegundir!$B$2:$D$19,3,FALSE)*Oliusala[[#This Row],[magn]]/1000</f>
        <v>200.51175000000001</v>
      </c>
      <c r="K5553">
        <v>2014</v>
      </c>
      <c r="L5553" t="s">
        <v>18</v>
      </c>
      <c r="M5553" s="144" t="s">
        <v>59</v>
      </c>
    </row>
    <row r="5554" spans="1:13" x14ac:dyDescent="0.2">
      <c r="A5554" t="s">
        <v>63</v>
      </c>
      <c r="B5554" s="144" t="s">
        <v>180</v>
      </c>
      <c r="C5554">
        <v>801</v>
      </c>
      <c r="D5554" t="str">
        <f>VLOOKUP(Oliusala[[#This Row],[postnumer]],Sveitarfelog[#All],4,FALSE)</f>
        <v>Flóahreppur,Sveitarfélagið Árborg</v>
      </c>
      <c r="E5554" t="str">
        <f>VLOOKUP(Oliusala[[#This Row],[postnumer]],Sveitarfelog[#All],5,FALSE)</f>
        <v>Suðurland</v>
      </c>
      <c r="F5554" t="s">
        <v>20</v>
      </c>
      <c r="G5554" t="s">
        <v>50</v>
      </c>
      <c r="H5554" t="s">
        <v>58</v>
      </c>
      <c r="I5554" s="1">
        <v>1204</v>
      </c>
      <c r="J5554" s="2">
        <f>VLOOKUP(Oliusala[[#This Row],[tegund]],Tegundir!$B$2:$D$19,3,FALSE)*Oliusala[[#This Row],[magn]]/1000</f>
        <v>0.90300000000000002</v>
      </c>
      <c r="K5554">
        <v>2014</v>
      </c>
      <c r="L5554" t="s">
        <v>18</v>
      </c>
      <c r="M5554" s="144" t="s">
        <v>59</v>
      </c>
    </row>
    <row r="5555" spans="1:13" x14ac:dyDescent="0.2">
      <c r="A5555" t="s">
        <v>63</v>
      </c>
      <c r="B5555" s="144" t="s">
        <v>177</v>
      </c>
      <c r="C5555">
        <v>801</v>
      </c>
      <c r="D5555" t="str">
        <f>VLOOKUP(Oliusala[[#This Row],[postnumer]],Sveitarfelog[#All],4,FALSE)</f>
        <v>Flóahreppur,Sveitarfélagið Árborg</v>
      </c>
      <c r="E5555" t="str">
        <f>VLOOKUP(Oliusala[[#This Row],[postnumer]],Sveitarfelog[#All],5,FALSE)</f>
        <v>Suðurland</v>
      </c>
      <c r="F5555" t="s">
        <v>20</v>
      </c>
      <c r="G5555" t="s">
        <v>50</v>
      </c>
      <c r="H5555" t="s">
        <v>58</v>
      </c>
      <c r="I5555" s="1">
        <v>146679</v>
      </c>
      <c r="J5555" s="2">
        <f>VLOOKUP(Oliusala[[#This Row],[tegund]],Tegundir!$B$2:$D$19,3,FALSE)*Oliusala[[#This Row],[magn]]/1000</f>
        <v>110.00924999999999</v>
      </c>
      <c r="K5555">
        <v>2014</v>
      </c>
      <c r="L5555" t="s">
        <v>18</v>
      </c>
      <c r="M5555" s="144" t="s">
        <v>59</v>
      </c>
    </row>
    <row r="5556" spans="1:13" x14ac:dyDescent="0.2">
      <c r="A5556" t="s">
        <v>63</v>
      </c>
      <c r="B5556" s="144" t="s">
        <v>174</v>
      </c>
      <c r="C5556">
        <v>801</v>
      </c>
      <c r="D5556" t="str">
        <f>VLOOKUP(Oliusala[[#This Row],[postnumer]],Sveitarfelog[#All],4,FALSE)</f>
        <v>Flóahreppur,Sveitarfélagið Árborg</v>
      </c>
      <c r="E5556" t="str">
        <f>VLOOKUP(Oliusala[[#This Row],[postnumer]],Sveitarfelog[#All],5,FALSE)</f>
        <v>Suðurland</v>
      </c>
      <c r="F5556" t="s">
        <v>20</v>
      </c>
      <c r="G5556" t="s">
        <v>50</v>
      </c>
      <c r="H5556" t="s">
        <v>58</v>
      </c>
      <c r="I5556" s="1">
        <v>209173</v>
      </c>
      <c r="J5556" s="2">
        <f>VLOOKUP(Oliusala[[#This Row],[tegund]],Tegundir!$B$2:$D$19,3,FALSE)*Oliusala[[#This Row],[magn]]/1000</f>
        <v>156.87975</v>
      </c>
      <c r="K5556">
        <v>2014</v>
      </c>
      <c r="L5556" t="s">
        <v>18</v>
      </c>
      <c r="M5556" s="144" t="s">
        <v>59</v>
      </c>
    </row>
    <row r="5557" spans="1:13" x14ac:dyDescent="0.2">
      <c r="A5557" t="s">
        <v>63</v>
      </c>
      <c r="B5557" s="144" t="s">
        <v>178</v>
      </c>
      <c r="C5557">
        <v>801</v>
      </c>
      <c r="D5557" t="str">
        <f>VLOOKUP(Oliusala[[#This Row],[postnumer]],Sveitarfelog[#All],4,FALSE)</f>
        <v>Flóahreppur,Sveitarfélagið Árborg</v>
      </c>
      <c r="E5557" t="str">
        <f>VLOOKUP(Oliusala[[#This Row],[postnumer]],Sveitarfelog[#All],5,FALSE)</f>
        <v>Suðurland</v>
      </c>
      <c r="F5557" t="s">
        <v>20</v>
      </c>
      <c r="G5557" t="s">
        <v>50</v>
      </c>
      <c r="H5557" t="s">
        <v>58</v>
      </c>
      <c r="I5557" s="1">
        <v>77733</v>
      </c>
      <c r="J5557" s="2">
        <f>VLOOKUP(Oliusala[[#This Row],[tegund]],Tegundir!$B$2:$D$19,3,FALSE)*Oliusala[[#This Row],[magn]]/1000</f>
        <v>58.299750000000003</v>
      </c>
      <c r="K5557">
        <v>2014</v>
      </c>
      <c r="L5557" t="s">
        <v>18</v>
      </c>
      <c r="M5557" s="144" t="s">
        <v>59</v>
      </c>
    </row>
    <row r="5558" spans="1:13" x14ac:dyDescent="0.2">
      <c r="A5558" t="s">
        <v>57</v>
      </c>
      <c r="B5558" s="144" t="s">
        <v>181</v>
      </c>
      <c r="C5558">
        <v>810</v>
      </c>
      <c r="D5558" t="str">
        <f>VLOOKUP(Oliusala[[#This Row],[postnumer]],Sveitarfelog[#All],4,FALSE)</f>
        <v>Hveragerðisbær,Sveitarfélagið Ölfus</v>
      </c>
      <c r="E5558" t="str">
        <f>VLOOKUP(Oliusala[[#This Row],[postnumer]],Sveitarfelog[#All],5,FALSE)</f>
        <v>Suðurland</v>
      </c>
      <c r="F5558" t="s">
        <v>20</v>
      </c>
      <c r="G5558" t="s">
        <v>50</v>
      </c>
      <c r="H5558" t="s">
        <v>60</v>
      </c>
      <c r="I5558" s="1">
        <v>4456</v>
      </c>
      <c r="J5558" s="2">
        <f>VLOOKUP(Oliusala[[#This Row],[tegund]],Tegundir!$B$2:$D$19,3,FALSE)*Oliusala[[#This Row],[magn]]/1000</f>
        <v>3.3420000000000001</v>
      </c>
      <c r="K5558">
        <v>2014</v>
      </c>
      <c r="L5558" t="s">
        <v>18</v>
      </c>
      <c r="M5558" s="144" t="s">
        <v>59</v>
      </c>
    </row>
    <row r="5559" spans="1:13" x14ac:dyDescent="0.2">
      <c r="A5559" t="s">
        <v>63</v>
      </c>
      <c r="B5559" s="144" t="s">
        <v>182</v>
      </c>
      <c r="C5559">
        <v>810</v>
      </c>
      <c r="D5559" t="str">
        <f>VLOOKUP(Oliusala[[#This Row],[postnumer]],Sveitarfelog[#All],4,FALSE)</f>
        <v>Hveragerðisbær,Sveitarfélagið Ölfus</v>
      </c>
      <c r="E5559" t="str">
        <f>VLOOKUP(Oliusala[[#This Row],[postnumer]],Sveitarfelog[#All],5,FALSE)</f>
        <v>Suðurland</v>
      </c>
      <c r="F5559" t="s">
        <v>20</v>
      </c>
      <c r="G5559" t="s">
        <v>50</v>
      </c>
      <c r="H5559" t="s">
        <v>58</v>
      </c>
      <c r="I5559" s="1">
        <v>1748867</v>
      </c>
      <c r="J5559" s="2">
        <f>VLOOKUP(Oliusala[[#This Row],[tegund]],Tegundir!$B$2:$D$19,3,FALSE)*Oliusala[[#This Row],[magn]]/1000</f>
        <v>1311.6502499999999</v>
      </c>
      <c r="K5559">
        <v>2014</v>
      </c>
      <c r="L5559" t="s">
        <v>18</v>
      </c>
      <c r="M5559" s="144" t="s">
        <v>59</v>
      </c>
    </row>
    <row r="5560" spans="1:13" x14ac:dyDescent="0.2">
      <c r="A5560" t="s">
        <v>63</v>
      </c>
      <c r="B5560" s="144" t="s">
        <v>182</v>
      </c>
      <c r="C5560">
        <v>810</v>
      </c>
      <c r="D5560" t="str">
        <f>VLOOKUP(Oliusala[[#This Row],[postnumer]],Sveitarfelog[#All],4,FALSE)</f>
        <v>Hveragerðisbær,Sveitarfélagið Ölfus</v>
      </c>
      <c r="E5560" t="str">
        <f>VLOOKUP(Oliusala[[#This Row],[postnumer]],Sveitarfelog[#All],5,FALSE)</f>
        <v>Suðurland</v>
      </c>
      <c r="F5560" t="s">
        <v>20</v>
      </c>
      <c r="G5560" t="s">
        <v>50</v>
      </c>
      <c r="H5560" t="s">
        <v>58</v>
      </c>
      <c r="I5560" s="1">
        <v>415532</v>
      </c>
      <c r="J5560" s="2">
        <f>VLOOKUP(Oliusala[[#This Row],[tegund]],Tegundir!$B$2:$D$19,3,FALSE)*Oliusala[[#This Row],[magn]]/1000</f>
        <v>311.649</v>
      </c>
      <c r="K5560">
        <v>2014</v>
      </c>
      <c r="L5560" t="s">
        <v>18</v>
      </c>
      <c r="M5560" s="144" t="s">
        <v>59</v>
      </c>
    </row>
    <row r="5561" spans="1:13" x14ac:dyDescent="0.2">
      <c r="A5561" t="s">
        <v>63</v>
      </c>
      <c r="B5561" s="144" t="s">
        <v>181</v>
      </c>
      <c r="C5561">
        <v>810</v>
      </c>
      <c r="D5561" t="str">
        <f>VLOOKUP(Oliusala[[#This Row],[postnumer]],Sveitarfelog[#All],4,FALSE)</f>
        <v>Hveragerðisbær,Sveitarfélagið Ölfus</v>
      </c>
      <c r="E5561" t="str">
        <f>VLOOKUP(Oliusala[[#This Row],[postnumer]],Sveitarfelog[#All],5,FALSE)</f>
        <v>Suðurland</v>
      </c>
      <c r="F5561" t="s">
        <v>20</v>
      </c>
      <c r="G5561" t="s">
        <v>50</v>
      </c>
      <c r="H5561" t="s">
        <v>58</v>
      </c>
      <c r="I5561" s="1">
        <v>209949</v>
      </c>
      <c r="J5561" s="2">
        <f>VLOOKUP(Oliusala[[#This Row],[tegund]],Tegundir!$B$2:$D$19,3,FALSE)*Oliusala[[#This Row],[magn]]/1000</f>
        <v>157.46174999999999</v>
      </c>
      <c r="K5561">
        <v>2014</v>
      </c>
      <c r="L5561" t="s">
        <v>18</v>
      </c>
      <c r="M5561" s="144" t="s">
        <v>59</v>
      </c>
    </row>
    <row r="5562" spans="1:13" x14ac:dyDescent="0.2">
      <c r="A5562" t="s">
        <v>63</v>
      </c>
      <c r="B5562" s="144" t="s">
        <v>181</v>
      </c>
      <c r="C5562">
        <v>810</v>
      </c>
      <c r="D5562" t="str">
        <f>VLOOKUP(Oliusala[[#This Row],[postnumer]],Sveitarfelog[#All],4,FALSE)</f>
        <v>Hveragerðisbær,Sveitarfélagið Ölfus</v>
      </c>
      <c r="E5562" t="str">
        <f>VLOOKUP(Oliusala[[#This Row],[postnumer]],Sveitarfelog[#All],5,FALSE)</f>
        <v>Suðurland</v>
      </c>
      <c r="F5562" t="s">
        <v>46</v>
      </c>
      <c r="G5562" t="s">
        <v>50</v>
      </c>
      <c r="H5562" t="s">
        <v>58</v>
      </c>
      <c r="I5562" s="1">
        <v>3478</v>
      </c>
      <c r="J5562" s="2">
        <f>VLOOKUP(Oliusala[[#This Row],[tegund]],Tegundir!$B$2:$D$19,3,FALSE)*Oliusala[[#This Row],[magn]]/1000</f>
        <v>2.6084999999999998</v>
      </c>
      <c r="K5562">
        <v>2014</v>
      </c>
      <c r="L5562" t="s">
        <v>18</v>
      </c>
      <c r="M5562" s="144" t="s">
        <v>59</v>
      </c>
    </row>
    <row r="5563" spans="1:13" x14ac:dyDescent="0.2">
      <c r="A5563" t="s">
        <v>63</v>
      </c>
      <c r="B5563" s="144" t="s">
        <v>183</v>
      </c>
      <c r="C5563">
        <v>815</v>
      </c>
      <c r="D5563" t="str">
        <f>VLOOKUP(Oliusala[[#This Row],[postnumer]],Sveitarfelog[#All],4,FALSE)</f>
        <v>Hveragerðisbær,Sveitarfélagið Ölfus</v>
      </c>
      <c r="E5563" t="str">
        <f>VLOOKUP(Oliusala[[#This Row],[postnumer]],Sveitarfelog[#All],5,FALSE)</f>
        <v>Suðurland</v>
      </c>
      <c r="F5563" t="s">
        <v>20</v>
      </c>
      <c r="G5563" t="s">
        <v>50</v>
      </c>
      <c r="H5563" t="s">
        <v>58</v>
      </c>
      <c r="I5563" s="1">
        <v>647005</v>
      </c>
      <c r="J5563" s="2">
        <f>VLOOKUP(Oliusala[[#This Row],[tegund]],Tegundir!$B$2:$D$19,3,FALSE)*Oliusala[[#This Row],[magn]]/1000</f>
        <v>485.25375000000003</v>
      </c>
      <c r="K5563">
        <v>2014</v>
      </c>
      <c r="L5563" t="s">
        <v>18</v>
      </c>
      <c r="M5563" s="144" t="s">
        <v>59</v>
      </c>
    </row>
    <row r="5564" spans="1:13" x14ac:dyDescent="0.2">
      <c r="A5564" t="s">
        <v>63</v>
      </c>
      <c r="B5564" s="144" t="s">
        <v>184</v>
      </c>
      <c r="C5564">
        <v>820</v>
      </c>
      <c r="D5564" t="str">
        <f>VLOOKUP(Oliusala[[#This Row],[postnumer]],Sveitarfelog[#All],4,FALSE)</f>
        <v>Flóahreppur,Sveitarfélagið Árborg</v>
      </c>
      <c r="E5564" t="str">
        <f>VLOOKUP(Oliusala[[#This Row],[postnumer]],Sveitarfelog[#All],5,FALSE)</f>
        <v>Suðurland</v>
      </c>
      <c r="F5564" t="s">
        <v>20</v>
      </c>
      <c r="G5564" t="s">
        <v>50</v>
      </c>
      <c r="H5564" t="s">
        <v>58</v>
      </c>
      <c r="I5564" s="1">
        <v>160721</v>
      </c>
      <c r="J5564" s="2">
        <f>VLOOKUP(Oliusala[[#This Row],[tegund]],Tegundir!$B$2:$D$19,3,FALSE)*Oliusala[[#This Row],[magn]]/1000</f>
        <v>120.54075</v>
      </c>
      <c r="K5564">
        <v>2014</v>
      </c>
      <c r="L5564" t="s">
        <v>18</v>
      </c>
      <c r="M5564" s="144" t="s">
        <v>59</v>
      </c>
    </row>
    <row r="5565" spans="1:13" x14ac:dyDescent="0.2">
      <c r="A5565" t="s">
        <v>63</v>
      </c>
      <c r="B5565" s="144" t="s">
        <v>185</v>
      </c>
      <c r="C5565">
        <v>825</v>
      </c>
      <c r="D5565" t="str">
        <f>VLOOKUP(Oliusala[[#This Row],[postnumer]],Sveitarfelog[#All],4,FALSE)</f>
        <v>Flóahreppur,Sveitarfélagið Árborg</v>
      </c>
      <c r="E5565" t="str">
        <f>VLOOKUP(Oliusala[[#This Row],[postnumer]],Sveitarfelog[#All],5,FALSE)</f>
        <v>Suðurland</v>
      </c>
      <c r="F5565" t="s">
        <v>20</v>
      </c>
      <c r="G5565" t="s">
        <v>50</v>
      </c>
      <c r="H5565" t="s">
        <v>58</v>
      </c>
      <c r="I5565" s="1">
        <v>209967</v>
      </c>
      <c r="J5565" s="2">
        <f>VLOOKUP(Oliusala[[#This Row],[tegund]],Tegundir!$B$2:$D$19,3,FALSE)*Oliusala[[#This Row],[magn]]/1000</f>
        <v>157.47524999999999</v>
      </c>
      <c r="K5565">
        <v>2014</v>
      </c>
      <c r="L5565" t="s">
        <v>18</v>
      </c>
      <c r="M5565" s="144" t="s">
        <v>59</v>
      </c>
    </row>
    <row r="5566" spans="1:13" x14ac:dyDescent="0.2">
      <c r="A5566" t="s">
        <v>63</v>
      </c>
      <c r="B5566" s="144" t="s">
        <v>186</v>
      </c>
      <c r="C5566">
        <v>840</v>
      </c>
      <c r="D5566" t="str">
        <f>VLOOKUP(Oliusala[[#This Row],[postnumer]],Sveitarfelog[#All],4,FALSE)</f>
        <v>Bláskógabyggð,Grímsnes- og Grafningshreppur,Hrunamannahreppur,Skeiða- og Gnúpverjahreppur</v>
      </c>
      <c r="E5566" t="str">
        <f>VLOOKUP(Oliusala[[#This Row],[postnumer]],Sveitarfelog[#All],5,FALSE)</f>
        <v>Suðurland</v>
      </c>
      <c r="F5566" t="s">
        <v>20</v>
      </c>
      <c r="G5566" t="s">
        <v>50</v>
      </c>
      <c r="H5566" t="s">
        <v>58</v>
      </c>
      <c r="I5566" s="1">
        <v>372814</v>
      </c>
      <c r="J5566" s="2">
        <f>VLOOKUP(Oliusala[[#This Row],[tegund]],Tegundir!$B$2:$D$19,3,FALSE)*Oliusala[[#This Row],[magn]]/1000</f>
        <v>279.6105</v>
      </c>
      <c r="K5566">
        <v>2014</v>
      </c>
      <c r="L5566" t="s">
        <v>18</v>
      </c>
      <c r="M5566" s="144" t="s">
        <v>59</v>
      </c>
    </row>
    <row r="5567" spans="1:13" x14ac:dyDescent="0.2">
      <c r="A5567" t="s">
        <v>57</v>
      </c>
      <c r="B5567" s="144" t="s">
        <v>188</v>
      </c>
      <c r="C5567">
        <v>845</v>
      </c>
      <c r="D5567" t="str">
        <f>VLOOKUP(Oliusala[[#This Row],[postnumer]],Sveitarfelog[#All],4,FALSE)</f>
        <v>Bláskógabyggð,Grímsnes- og Grafningshreppur,Hrunamannahreppur,Skeiða- og Gnúpverjahreppur</v>
      </c>
      <c r="E5567" t="str">
        <f>VLOOKUP(Oliusala[[#This Row],[postnumer]],Sveitarfelog[#All],5,FALSE)</f>
        <v>Suðurland</v>
      </c>
      <c r="F5567" t="s">
        <v>20</v>
      </c>
      <c r="G5567" t="s">
        <v>50</v>
      </c>
      <c r="H5567" t="s">
        <v>60</v>
      </c>
      <c r="I5567" s="1">
        <v>1469</v>
      </c>
      <c r="J5567" s="2">
        <f>VLOOKUP(Oliusala[[#This Row],[tegund]],Tegundir!$B$2:$D$19,3,FALSE)*Oliusala[[#This Row],[magn]]/1000</f>
        <v>1.10175</v>
      </c>
      <c r="K5567">
        <v>2014</v>
      </c>
      <c r="L5567" t="s">
        <v>18</v>
      </c>
      <c r="M5567" s="144" t="s">
        <v>59</v>
      </c>
    </row>
    <row r="5568" spans="1:13" x14ac:dyDescent="0.2">
      <c r="A5568" t="s">
        <v>63</v>
      </c>
      <c r="B5568" s="144" t="s">
        <v>188</v>
      </c>
      <c r="C5568">
        <v>845</v>
      </c>
      <c r="D5568" t="str">
        <f>VLOOKUP(Oliusala[[#This Row],[postnumer]],Sveitarfelog[#All],4,FALSE)</f>
        <v>Bláskógabyggð,Grímsnes- og Grafningshreppur,Hrunamannahreppur,Skeiða- og Gnúpverjahreppur</v>
      </c>
      <c r="E5568" t="str">
        <f>VLOOKUP(Oliusala[[#This Row],[postnumer]],Sveitarfelog[#All],5,FALSE)</f>
        <v>Suðurland</v>
      </c>
      <c r="F5568" t="s">
        <v>20</v>
      </c>
      <c r="G5568" t="s">
        <v>50</v>
      </c>
      <c r="H5568" t="s">
        <v>58</v>
      </c>
      <c r="I5568" s="1">
        <v>367021</v>
      </c>
      <c r="J5568" s="2">
        <f>VLOOKUP(Oliusala[[#This Row],[tegund]],Tegundir!$B$2:$D$19,3,FALSE)*Oliusala[[#This Row],[magn]]/1000</f>
        <v>275.26575000000003</v>
      </c>
      <c r="K5568">
        <v>2014</v>
      </c>
      <c r="L5568" t="s">
        <v>18</v>
      </c>
      <c r="M5568" s="144" t="s">
        <v>59</v>
      </c>
    </row>
    <row r="5569" spans="1:13" x14ac:dyDescent="0.2">
      <c r="A5569" t="s">
        <v>63</v>
      </c>
      <c r="B5569" s="144" t="s">
        <v>163</v>
      </c>
      <c r="C5569">
        <v>850</v>
      </c>
      <c r="D5569" t="str">
        <f>VLOOKUP(Oliusala[[#This Row],[postnumer]],Sveitarfelog[#All],4,FALSE)</f>
        <v>Ásahreppur,Rangárþing ytra</v>
      </c>
      <c r="E5569" t="str">
        <f>VLOOKUP(Oliusala[[#This Row],[postnumer]],Sveitarfelog[#All],5,FALSE)</f>
        <v>Suðurland</v>
      </c>
      <c r="F5569" t="s">
        <v>20</v>
      </c>
      <c r="G5569" t="s">
        <v>50</v>
      </c>
      <c r="H5569" t="s">
        <v>58</v>
      </c>
      <c r="I5569" s="1">
        <v>775027</v>
      </c>
      <c r="J5569" s="2">
        <f>VLOOKUP(Oliusala[[#This Row],[tegund]],Tegundir!$B$2:$D$19,3,FALSE)*Oliusala[[#This Row],[magn]]/1000</f>
        <v>581.27025000000003</v>
      </c>
      <c r="K5569">
        <v>2014</v>
      </c>
      <c r="L5569" t="s">
        <v>18</v>
      </c>
      <c r="M5569" s="144" t="s">
        <v>59</v>
      </c>
    </row>
    <row r="5570" spans="1:13" x14ac:dyDescent="0.2">
      <c r="A5570" t="s">
        <v>63</v>
      </c>
      <c r="B5570" s="144" t="s">
        <v>190</v>
      </c>
      <c r="C5570">
        <v>851</v>
      </c>
      <c r="D5570" t="str">
        <f>VLOOKUP(Oliusala[[#This Row],[postnumer]],Sveitarfelog[#All],4,FALSE)</f>
        <v>Ásahreppur,Rangárþing ytra</v>
      </c>
      <c r="E5570" t="str">
        <f>VLOOKUP(Oliusala[[#This Row],[postnumer]],Sveitarfelog[#All],5,FALSE)</f>
        <v>Suðurland</v>
      </c>
      <c r="F5570" t="s">
        <v>20</v>
      </c>
      <c r="G5570" t="s">
        <v>50</v>
      </c>
      <c r="H5570" t="s">
        <v>58</v>
      </c>
      <c r="I5570" s="1">
        <v>95719</v>
      </c>
      <c r="J5570" s="2">
        <f>VLOOKUP(Oliusala[[#This Row],[tegund]],Tegundir!$B$2:$D$19,3,FALSE)*Oliusala[[#This Row],[magn]]/1000</f>
        <v>71.789249999999996</v>
      </c>
      <c r="K5570">
        <v>2014</v>
      </c>
      <c r="L5570" t="s">
        <v>18</v>
      </c>
      <c r="M5570" s="144" t="s">
        <v>59</v>
      </c>
    </row>
    <row r="5571" spans="1:13" x14ac:dyDescent="0.2">
      <c r="A5571" t="s">
        <v>63</v>
      </c>
      <c r="B5571" s="144" t="s">
        <v>191</v>
      </c>
      <c r="C5571">
        <v>851</v>
      </c>
      <c r="D5571" t="str">
        <f>VLOOKUP(Oliusala[[#This Row],[postnumer]],Sveitarfelog[#All],4,FALSE)</f>
        <v>Ásahreppur,Rangárþing ytra</v>
      </c>
      <c r="E5571" t="str">
        <f>VLOOKUP(Oliusala[[#This Row],[postnumer]],Sveitarfelog[#All],5,FALSE)</f>
        <v>Suðurland</v>
      </c>
      <c r="F5571" t="s">
        <v>20</v>
      </c>
      <c r="G5571" t="s">
        <v>50</v>
      </c>
      <c r="H5571" t="s">
        <v>58</v>
      </c>
      <c r="I5571" s="1">
        <v>344287</v>
      </c>
      <c r="J5571" s="2">
        <f>VLOOKUP(Oliusala[[#This Row],[tegund]],Tegundir!$B$2:$D$19,3,FALSE)*Oliusala[[#This Row],[magn]]/1000</f>
        <v>258.21525000000003</v>
      </c>
      <c r="K5571">
        <v>2014</v>
      </c>
      <c r="L5571" t="s">
        <v>18</v>
      </c>
      <c r="M5571" s="144" t="s">
        <v>59</v>
      </c>
    </row>
    <row r="5572" spans="1:13" x14ac:dyDescent="0.2">
      <c r="A5572" t="s">
        <v>57</v>
      </c>
      <c r="B5572" s="144" t="s">
        <v>192</v>
      </c>
      <c r="C5572">
        <v>860</v>
      </c>
      <c r="D5572" t="str">
        <f>VLOOKUP(Oliusala[[#This Row],[postnumer]],Sveitarfelog[#All],4,FALSE)</f>
        <v>Rangárþing eystra</v>
      </c>
      <c r="E5572" t="str">
        <f>VLOOKUP(Oliusala[[#This Row],[postnumer]],Sveitarfelog[#All],5,FALSE)</f>
        <v>Suðurland</v>
      </c>
      <c r="F5572" t="s">
        <v>20</v>
      </c>
      <c r="G5572" t="s">
        <v>50</v>
      </c>
      <c r="H5572" t="s">
        <v>60</v>
      </c>
      <c r="I5572" s="1">
        <v>2084</v>
      </c>
      <c r="J5572" s="2">
        <f>VLOOKUP(Oliusala[[#This Row],[tegund]],Tegundir!$B$2:$D$19,3,FALSE)*Oliusala[[#This Row],[magn]]/1000</f>
        <v>1.5629999999999999</v>
      </c>
      <c r="K5572">
        <v>2014</v>
      </c>
      <c r="L5572" t="s">
        <v>18</v>
      </c>
      <c r="M5572" s="144" t="s">
        <v>59</v>
      </c>
    </row>
    <row r="5573" spans="1:13" x14ac:dyDescent="0.2">
      <c r="A5573" t="s">
        <v>63</v>
      </c>
      <c r="B5573" s="144" t="s">
        <v>192</v>
      </c>
      <c r="C5573">
        <v>860</v>
      </c>
      <c r="D5573" t="str">
        <f>VLOOKUP(Oliusala[[#This Row],[postnumer]],Sveitarfelog[#All],4,FALSE)</f>
        <v>Rangárþing eystra</v>
      </c>
      <c r="E5573" t="str">
        <f>VLOOKUP(Oliusala[[#This Row],[postnumer]],Sveitarfelog[#All],5,FALSE)</f>
        <v>Suðurland</v>
      </c>
      <c r="F5573" t="s">
        <v>20</v>
      </c>
      <c r="G5573" t="s">
        <v>50</v>
      </c>
      <c r="H5573" t="s">
        <v>58</v>
      </c>
      <c r="I5573" s="1">
        <v>1348977</v>
      </c>
      <c r="J5573" s="2">
        <f>VLOOKUP(Oliusala[[#This Row],[tegund]],Tegundir!$B$2:$D$19,3,FALSE)*Oliusala[[#This Row],[magn]]/1000</f>
        <v>1011.73275</v>
      </c>
      <c r="K5573">
        <v>2014</v>
      </c>
      <c r="L5573" t="s">
        <v>18</v>
      </c>
      <c r="M5573" s="144" t="s">
        <v>59</v>
      </c>
    </row>
    <row r="5574" spans="1:13" x14ac:dyDescent="0.2">
      <c r="A5574" t="s">
        <v>63</v>
      </c>
      <c r="B5574" s="144" t="s">
        <v>193</v>
      </c>
      <c r="C5574">
        <v>861</v>
      </c>
      <c r="D5574" t="str">
        <f>VLOOKUP(Oliusala[[#This Row],[postnumer]],Sveitarfelog[#All],4,FALSE)</f>
        <v>Rangárþing eystra</v>
      </c>
      <c r="E5574" t="str">
        <f>VLOOKUP(Oliusala[[#This Row],[postnumer]],Sveitarfelog[#All],5,FALSE)</f>
        <v>Suðurland</v>
      </c>
      <c r="F5574" t="s">
        <v>20</v>
      </c>
      <c r="G5574" t="s">
        <v>50</v>
      </c>
      <c r="H5574" t="s">
        <v>58</v>
      </c>
      <c r="I5574" s="1">
        <v>90581</v>
      </c>
      <c r="J5574" s="2">
        <f>VLOOKUP(Oliusala[[#This Row],[tegund]],Tegundir!$B$2:$D$19,3,FALSE)*Oliusala[[#This Row],[magn]]/1000</f>
        <v>67.935749999999999</v>
      </c>
      <c r="K5574">
        <v>2014</v>
      </c>
      <c r="L5574" t="s">
        <v>18</v>
      </c>
      <c r="M5574" s="144" t="s">
        <v>59</v>
      </c>
    </row>
    <row r="5575" spans="1:13" x14ac:dyDescent="0.2">
      <c r="A5575" t="s">
        <v>57</v>
      </c>
      <c r="B5575" s="144" t="s">
        <v>194</v>
      </c>
      <c r="C5575">
        <v>870</v>
      </c>
      <c r="D5575" t="str">
        <f>VLOOKUP(Oliusala[[#This Row],[postnumer]],Sveitarfelog[#All],4,FALSE)</f>
        <v>Mýrdalshreppur</v>
      </c>
      <c r="E5575" t="str">
        <f>VLOOKUP(Oliusala[[#This Row],[postnumer]],Sveitarfelog[#All],5,FALSE)</f>
        <v>Suðurland</v>
      </c>
      <c r="F5575" t="s">
        <v>20</v>
      </c>
      <c r="G5575" t="s">
        <v>50</v>
      </c>
      <c r="H5575" t="s">
        <v>60</v>
      </c>
      <c r="I5575" s="1">
        <v>251</v>
      </c>
      <c r="J5575" s="2">
        <f>VLOOKUP(Oliusala[[#This Row],[tegund]],Tegundir!$B$2:$D$19,3,FALSE)*Oliusala[[#This Row],[magn]]/1000</f>
        <v>0.18825</v>
      </c>
      <c r="K5575">
        <v>2014</v>
      </c>
      <c r="L5575" t="s">
        <v>18</v>
      </c>
      <c r="M5575" s="144" t="s">
        <v>59</v>
      </c>
    </row>
    <row r="5576" spans="1:13" x14ac:dyDescent="0.2">
      <c r="A5576" t="s">
        <v>63</v>
      </c>
      <c r="B5576" s="144" t="s">
        <v>194</v>
      </c>
      <c r="C5576">
        <v>870</v>
      </c>
      <c r="D5576" t="str">
        <f>VLOOKUP(Oliusala[[#This Row],[postnumer]],Sveitarfelog[#All],4,FALSE)</f>
        <v>Mýrdalshreppur</v>
      </c>
      <c r="E5576" t="str">
        <f>VLOOKUP(Oliusala[[#This Row],[postnumer]],Sveitarfelog[#All],5,FALSE)</f>
        <v>Suðurland</v>
      </c>
      <c r="F5576" t="s">
        <v>20</v>
      </c>
      <c r="G5576" t="s">
        <v>50</v>
      </c>
      <c r="H5576" t="s">
        <v>58</v>
      </c>
      <c r="I5576" s="1">
        <v>1063148</v>
      </c>
      <c r="J5576" s="2">
        <f>VLOOKUP(Oliusala[[#This Row],[tegund]],Tegundir!$B$2:$D$19,3,FALSE)*Oliusala[[#This Row],[magn]]/1000</f>
        <v>797.36099999999999</v>
      </c>
      <c r="K5576">
        <v>2014</v>
      </c>
      <c r="L5576" t="s">
        <v>18</v>
      </c>
      <c r="M5576" s="144" t="s">
        <v>59</v>
      </c>
    </row>
    <row r="5577" spans="1:13" x14ac:dyDescent="0.2">
      <c r="A5577" t="s">
        <v>57</v>
      </c>
      <c r="B5577" s="144" t="s">
        <v>195</v>
      </c>
      <c r="C5577">
        <v>880</v>
      </c>
      <c r="D5577" t="str">
        <f>VLOOKUP(Oliusala[[#This Row],[postnumer]],Sveitarfelog[#All],4,FALSE)</f>
        <v>Skaftárhreppur</v>
      </c>
      <c r="E5577" t="str">
        <f>VLOOKUP(Oliusala[[#This Row],[postnumer]],Sveitarfelog[#All],5,FALSE)</f>
        <v>Suðurland</v>
      </c>
      <c r="F5577" t="s">
        <v>20</v>
      </c>
      <c r="G5577" t="s">
        <v>50</v>
      </c>
      <c r="H5577" t="s">
        <v>60</v>
      </c>
      <c r="I5577" s="1">
        <v>3381</v>
      </c>
      <c r="J5577" s="2">
        <f>VLOOKUP(Oliusala[[#This Row],[tegund]],Tegundir!$B$2:$D$19,3,FALSE)*Oliusala[[#This Row],[magn]]/1000</f>
        <v>2.5357500000000002</v>
      </c>
      <c r="K5577">
        <v>2014</v>
      </c>
      <c r="L5577" t="s">
        <v>18</v>
      </c>
      <c r="M5577" s="144" t="s">
        <v>59</v>
      </c>
    </row>
    <row r="5578" spans="1:13" x14ac:dyDescent="0.2">
      <c r="A5578" t="s">
        <v>63</v>
      </c>
      <c r="B5578" s="144" t="s">
        <v>195</v>
      </c>
      <c r="C5578">
        <v>880</v>
      </c>
      <c r="D5578" t="str">
        <f>VLOOKUP(Oliusala[[#This Row],[postnumer]],Sveitarfelog[#All],4,FALSE)</f>
        <v>Skaftárhreppur</v>
      </c>
      <c r="E5578" t="str">
        <f>VLOOKUP(Oliusala[[#This Row],[postnumer]],Sveitarfelog[#All],5,FALSE)</f>
        <v>Suðurland</v>
      </c>
      <c r="F5578" t="s">
        <v>20</v>
      </c>
      <c r="G5578" t="s">
        <v>50</v>
      </c>
      <c r="H5578" t="s">
        <v>58</v>
      </c>
      <c r="I5578" s="1">
        <v>774710</v>
      </c>
      <c r="J5578" s="2">
        <f>VLOOKUP(Oliusala[[#This Row],[tegund]],Tegundir!$B$2:$D$19,3,FALSE)*Oliusala[[#This Row],[magn]]/1000</f>
        <v>581.03250000000003</v>
      </c>
      <c r="K5578">
        <v>2014</v>
      </c>
      <c r="L5578" t="s">
        <v>18</v>
      </c>
      <c r="M5578" s="144" t="s">
        <v>59</v>
      </c>
    </row>
    <row r="5579" spans="1:13" x14ac:dyDescent="0.2">
      <c r="A5579" t="s">
        <v>63</v>
      </c>
      <c r="B5579" s="144" t="s">
        <v>65</v>
      </c>
      <c r="C5579">
        <v>900</v>
      </c>
      <c r="D5579" t="str">
        <f>VLOOKUP(Oliusala[[#This Row],[postnumer]],Sveitarfelog[#All],4,FALSE)</f>
        <v>Vestmannaeyjabær</v>
      </c>
      <c r="E5579" t="str">
        <f>VLOOKUP(Oliusala[[#This Row],[postnumer]],Sveitarfelog[#All],5,FALSE)</f>
        <v>Suðurland</v>
      </c>
      <c r="F5579" t="s">
        <v>20</v>
      </c>
      <c r="G5579" t="s">
        <v>50</v>
      </c>
      <c r="H5579" t="s">
        <v>58</v>
      </c>
      <c r="I5579" s="1">
        <v>115867</v>
      </c>
      <c r="J5579" s="2">
        <f>VLOOKUP(Oliusala[[#This Row],[tegund]],Tegundir!$B$2:$D$19,3,FALSE)*Oliusala[[#This Row],[magn]]/1000</f>
        <v>86.90025</v>
      </c>
      <c r="K5579">
        <v>2014</v>
      </c>
      <c r="L5579" t="s">
        <v>18</v>
      </c>
      <c r="M5579" s="144" t="s">
        <v>59</v>
      </c>
    </row>
    <row r="5580" spans="1:13" x14ac:dyDescent="0.2">
      <c r="A5580" t="s">
        <v>63</v>
      </c>
      <c r="B5580" s="144" t="s">
        <v>65</v>
      </c>
      <c r="C5580">
        <v>900</v>
      </c>
      <c r="D5580" t="str">
        <f>VLOOKUP(Oliusala[[#This Row],[postnumer]],Sveitarfelog[#All],4,FALSE)</f>
        <v>Vestmannaeyjabær</v>
      </c>
      <c r="E5580" t="str">
        <f>VLOOKUP(Oliusala[[#This Row],[postnumer]],Sveitarfelog[#All],5,FALSE)</f>
        <v>Suðurland</v>
      </c>
      <c r="F5580" t="s">
        <v>20</v>
      </c>
      <c r="G5580" t="s">
        <v>50</v>
      </c>
      <c r="H5580" t="s">
        <v>58</v>
      </c>
      <c r="I5580" s="1">
        <v>451983</v>
      </c>
      <c r="J5580" s="2">
        <f>VLOOKUP(Oliusala[[#This Row],[tegund]],Tegundir!$B$2:$D$19,3,FALSE)*Oliusala[[#This Row],[magn]]/1000</f>
        <v>338.98725000000002</v>
      </c>
      <c r="K5580">
        <v>2014</v>
      </c>
      <c r="L5580" t="s">
        <v>18</v>
      </c>
      <c r="M5580" s="144" t="s">
        <v>59</v>
      </c>
    </row>
    <row r="5581" spans="1:13" x14ac:dyDescent="0.2">
      <c r="A5581" t="s">
        <v>63</v>
      </c>
      <c r="B5581" s="144" t="s">
        <v>65</v>
      </c>
      <c r="C5581">
        <v>900</v>
      </c>
      <c r="D5581" t="str">
        <f>VLOOKUP(Oliusala[[#This Row],[postnumer]],Sveitarfelog[#All],4,FALSE)</f>
        <v>Vestmannaeyjabær</v>
      </c>
      <c r="E5581" t="str">
        <f>VLOOKUP(Oliusala[[#This Row],[postnumer]],Sveitarfelog[#All],5,FALSE)</f>
        <v>Suðurland</v>
      </c>
      <c r="F5581" t="s">
        <v>20</v>
      </c>
      <c r="G5581" t="s">
        <v>50</v>
      </c>
      <c r="H5581" t="s">
        <v>58</v>
      </c>
      <c r="I5581" s="1">
        <v>845454</v>
      </c>
      <c r="J5581" s="2">
        <f>VLOOKUP(Oliusala[[#This Row],[tegund]],Tegundir!$B$2:$D$19,3,FALSE)*Oliusala[[#This Row],[magn]]/1000</f>
        <v>634.09050000000002</v>
      </c>
      <c r="K5581">
        <v>2014</v>
      </c>
      <c r="L5581" t="s">
        <v>18</v>
      </c>
      <c r="M5581" s="144" t="s">
        <v>59</v>
      </c>
    </row>
    <row r="5582" spans="1:13" x14ac:dyDescent="0.2">
      <c r="A5582" t="s">
        <v>63</v>
      </c>
      <c r="B5582" s="144" t="s">
        <v>5</v>
      </c>
      <c r="C5582">
        <v>101</v>
      </c>
      <c r="D5582" t="str">
        <f>VLOOKUP(Oliusala[[#This Row],[postnumer]],Sveitarfelog[#All],4,FALSE)</f>
        <v>Garðabær,Hafnarfjarðarkaupstaður,Kópavogsbær,Reykjavíkurborg,Seltjarnarnesbær</v>
      </c>
      <c r="E5582" t="str">
        <f>VLOOKUP(Oliusala[[#This Row],[postnumer]],Sveitarfelog[#All],5,FALSE)</f>
        <v>Höfuðborgarsvæðið</v>
      </c>
      <c r="F5582" t="s">
        <v>47</v>
      </c>
      <c r="G5582" t="s">
        <v>47</v>
      </c>
      <c r="H5582" t="s">
        <v>58</v>
      </c>
      <c r="I5582" s="1">
        <v>3115</v>
      </c>
      <c r="J5582" s="2">
        <f>VLOOKUP(Oliusala[[#This Row],[tegund]],Tegundir!$B$2:$D$19,3,FALSE)*Oliusala[[#This Row],[magn]]/1000</f>
        <v>2.2708349999999999</v>
      </c>
      <c r="K5582">
        <v>2014</v>
      </c>
      <c r="L5582" t="s">
        <v>17</v>
      </c>
      <c r="M5582" s="144" t="s">
        <v>59</v>
      </c>
    </row>
    <row r="5583" spans="1:13" x14ac:dyDescent="0.2">
      <c r="A5583" t="s">
        <v>63</v>
      </c>
      <c r="B5583" s="144" t="s">
        <v>5</v>
      </c>
      <c r="C5583">
        <v>101</v>
      </c>
      <c r="D5583" t="str">
        <f>VLOOKUP(Oliusala[[#This Row],[postnumer]],Sveitarfelog[#All],4,FALSE)</f>
        <v>Garðabær,Hafnarfjarðarkaupstaður,Kópavogsbær,Reykjavíkurborg,Seltjarnarnesbær</v>
      </c>
      <c r="E5583" t="str">
        <f>VLOOKUP(Oliusala[[#This Row],[postnumer]],Sveitarfelog[#All],5,FALSE)</f>
        <v>Höfuðborgarsvæðið</v>
      </c>
      <c r="F5583" t="s">
        <v>47</v>
      </c>
      <c r="G5583" t="s">
        <v>47</v>
      </c>
      <c r="H5583" t="s">
        <v>58</v>
      </c>
      <c r="I5583" s="1">
        <v>161757</v>
      </c>
      <c r="J5583" s="2">
        <f>VLOOKUP(Oliusala[[#This Row],[tegund]],Tegundir!$B$2:$D$19,3,FALSE)*Oliusala[[#This Row],[magn]]/1000</f>
        <v>117.92085300000001</v>
      </c>
      <c r="K5583">
        <v>2014</v>
      </c>
      <c r="L5583" t="s">
        <v>17</v>
      </c>
      <c r="M5583" s="144" t="s">
        <v>59</v>
      </c>
    </row>
    <row r="5584" spans="1:13" x14ac:dyDescent="0.2">
      <c r="A5584" t="s">
        <v>63</v>
      </c>
      <c r="B5584" s="144" t="s">
        <v>5</v>
      </c>
      <c r="C5584">
        <v>101</v>
      </c>
      <c r="D5584" t="str">
        <f>VLOOKUP(Oliusala[[#This Row],[postnumer]],Sveitarfelog[#All],4,FALSE)</f>
        <v>Garðabær,Hafnarfjarðarkaupstaður,Kópavogsbær,Reykjavíkurborg,Seltjarnarnesbær</v>
      </c>
      <c r="E5584" t="str">
        <f>VLOOKUP(Oliusala[[#This Row],[postnumer]],Sveitarfelog[#All],5,FALSE)</f>
        <v>Höfuðborgarsvæðið</v>
      </c>
      <c r="F5584" t="s">
        <v>47</v>
      </c>
      <c r="G5584" t="s">
        <v>47</v>
      </c>
      <c r="H5584" t="s">
        <v>61</v>
      </c>
      <c r="I5584" s="1">
        <v>3254</v>
      </c>
      <c r="J5584" s="2">
        <f>VLOOKUP(Oliusala[[#This Row],[tegund]],Tegundir!$B$2:$D$19,3,FALSE)*Oliusala[[#This Row],[magn]]/1000</f>
        <v>2.3721659999999996</v>
      </c>
      <c r="K5584">
        <v>2014</v>
      </c>
      <c r="L5584" t="s">
        <v>17</v>
      </c>
      <c r="M5584" s="144" t="s">
        <v>62</v>
      </c>
    </row>
    <row r="5585" spans="1:13" x14ac:dyDescent="0.2">
      <c r="A5585" t="s">
        <v>63</v>
      </c>
      <c r="B5585" s="144" t="s">
        <v>5</v>
      </c>
      <c r="C5585">
        <v>101</v>
      </c>
      <c r="D5585" t="str">
        <f>VLOOKUP(Oliusala[[#This Row],[postnumer]],Sveitarfelog[#All],4,FALSE)</f>
        <v>Garðabær,Hafnarfjarðarkaupstaður,Kópavogsbær,Reykjavíkurborg,Seltjarnarnesbær</v>
      </c>
      <c r="E5585" t="str">
        <f>VLOOKUP(Oliusala[[#This Row],[postnumer]],Sveitarfelog[#All],5,FALSE)</f>
        <v>Höfuðborgarsvæðið</v>
      </c>
      <c r="F5585" t="s">
        <v>47</v>
      </c>
      <c r="G5585" t="s">
        <v>47</v>
      </c>
      <c r="H5585" t="s">
        <v>58</v>
      </c>
      <c r="I5585" s="1">
        <v>255944</v>
      </c>
      <c r="J5585" s="2">
        <f>VLOOKUP(Oliusala[[#This Row],[tegund]],Tegundir!$B$2:$D$19,3,FALSE)*Oliusala[[#This Row],[magn]]/1000</f>
        <v>186.58317600000001</v>
      </c>
      <c r="K5585">
        <v>2014</v>
      </c>
      <c r="L5585" t="s">
        <v>17</v>
      </c>
      <c r="M5585" s="144" t="s">
        <v>59</v>
      </c>
    </row>
    <row r="5586" spans="1:13" x14ac:dyDescent="0.2">
      <c r="A5586" t="s">
        <v>63</v>
      </c>
      <c r="B5586" s="144" t="s">
        <v>5</v>
      </c>
      <c r="C5586">
        <v>101</v>
      </c>
      <c r="D5586" t="str">
        <f>VLOOKUP(Oliusala[[#This Row],[postnumer]],Sveitarfelog[#All],4,FALSE)</f>
        <v>Garðabær,Hafnarfjarðarkaupstaður,Kópavogsbær,Reykjavíkurborg,Seltjarnarnesbær</v>
      </c>
      <c r="E5586" t="str">
        <f>VLOOKUP(Oliusala[[#This Row],[postnumer]],Sveitarfelog[#All],5,FALSE)</f>
        <v>Höfuðborgarsvæðið</v>
      </c>
      <c r="F5586" t="s">
        <v>47</v>
      </c>
      <c r="G5586" t="s">
        <v>47</v>
      </c>
      <c r="H5586" t="s">
        <v>58</v>
      </c>
      <c r="I5586" s="1">
        <v>2011</v>
      </c>
      <c r="J5586" s="2">
        <f>VLOOKUP(Oliusala[[#This Row],[tegund]],Tegundir!$B$2:$D$19,3,FALSE)*Oliusala[[#This Row],[magn]]/1000</f>
        <v>1.466019</v>
      </c>
      <c r="K5586">
        <v>2014</v>
      </c>
      <c r="L5586" t="s">
        <v>17</v>
      </c>
      <c r="M5586" s="144" t="s">
        <v>59</v>
      </c>
    </row>
    <row r="5587" spans="1:13" x14ac:dyDescent="0.2">
      <c r="A5587" t="s">
        <v>63</v>
      </c>
      <c r="B5587" s="144" t="s">
        <v>5</v>
      </c>
      <c r="C5587">
        <v>101</v>
      </c>
      <c r="D5587" t="str">
        <f>VLOOKUP(Oliusala[[#This Row],[postnumer]],Sveitarfelog[#All],4,FALSE)</f>
        <v>Garðabær,Hafnarfjarðarkaupstaður,Kópavogsbær,Reykjavíkurborg,Seltjarnarnesbær</v>
      </c>
      <c r="E5587" t="str">
        <f>VLOOKUP(Oliusala[[#This Row],[postnumer]],Sveitarfelog[#All],5,FALSE)</f>
        <v>Höfuðborgarsvæðið</v>
      </c>
      <c r="F5587" t="s">
        <v>47</v>
      </c>
      <c r="G5587" t="s">
        <v>47</v>
      </c>
      <c r="H5587" t="s">
        <v>58</v>
      </c>
      <c r="I5587" s="1">
        <v>27136</v>
      </c>
      <c r="J5587" s="2">
        <f>VLOOKUP(Oliusala[[#This Row],[tegund]],Tegundir!$B$2:$D$19,3,FALSE)*Oliusala[[#This Row],[magn]]/1000</f>
        <v>19.782143999999999</v>
      </c>
      <c r="K5587">
        <v>2014</v>
      </c>
      <c r="L5587" t="s">
        <v>17</v>
      </c>
      <c r="M5587" s="144" t="s">
        <v>59</v>
      </c>
    </row>
    <row r="5588" spans="1:13" x14ac:dyDescent="0.2">
      <c r="A5588" t="s">
        <v>57</v>
      </c>
      <c r="B5588" s="144" t="s">
        <v>74</v>
      </c>
      <c r="C5588">
        <v>230</v>
      </c>
      <c r="D5588" t="str">
        <f>VLOOKUP(Oliusala[[#This Row],[postnumer]],Sveitarfelog[#All],4,FALSE)</f>
        <v>Reykjanesbær</v>
      </c>
      <c r="E5588" t="str">
        <f>VLOOKUP(Oliusala[[#This Row],[postnumer]],Sveitarfelog[#All],5,FALSE)</f>
        <v>Suðurnes</v>
      </c>
      <c r="F5588" t="s">
        <v>47</v>
      </c>
      <c r="G5588" t="s">
        <v>47</v>
      </c>
      <c r="H5588" t="s">
        <v>60</v>
      </c>
      <c r="I5588" s="1">
        <v>88348</v>
      </c>
      <c r="J5588" s="2">
        <f>VLOOKUP(Oliusala[[#This Row],[tegund]],Tegundir!$B$2:$D$19,3,FALSE)*Oliusala[[#This Row],[magn]]/1000</f>
        <v>64.405692000000002</v>
      </c>
      <c r="K5588">
        <v>2014</v>
      </c>
      <c r="L5588" t="s">
        <v>17</v>
      </c>
      <c r="M5588" s="144" t="s">
        <v>59</v>
      </c>
    </row>
    <row r="5589" spans="1:13" x14ac:dyDescent="0.2">
      <c r="A5589" t="s">
        <v>63</v>
      </c>
      <c r="B5589" s="144" t="s">
        <v>81</v>
      </c>
      <c r="C5589">
        <v>270</v>
      </c>
      <c r="D5589" t="str">
        <f>VLOOKUP(Oliusala[[#This Row],[postnumer]],Sveitarfelog[#All],4,FALSE)</f>
        <v>Mosfellsbær</v>
      </c>
      <c r="E5589" t="str">
        <f>VLOOKUP(Oliusala[[#This Row],[postnumer]],Sveitarfelog[#All],5,FALSE)</f>
        <v>Höfuðborgarsvæðið</v>
      </c>
      <c r="F5589" t="s">
        <v>47</v>
      </c>
      <c r="G5589" t="s">
        <v>47</v>
      </c>
      <c r="H5589" t="s">
        <v>58</v>
      </c>
      <c r="I5589" s="1">
        <v>19224</v>
      </c>
      <c r="J5589" s="2">
        <f>VLOOKUP(Oliusala[[#This Row],[tegund]],Tegundir!$B$2:$D$19,3,FALSE)*Oliusala[[#This Row],[magn]]/1000</f>
        <v>14.014296</v>
      </c>
      <c r="K5589">
        <v>2014</v>
      </c>
      <c r="L5589" t="s">
        <v>17</v>
      </c>
      <c r="M5589" s="144" t="s">
        <v>59</v>
      </c>
    </row>
    <row r="5590" spans="1:13" x14ac:dyDescent="0.2">
      <c r="A5590" t="s">
        <v>63</v>
      </c>
      <c r="B5590" s="144" t="s">
        <v>108</v>
      </c>
      <c r="C5590">
        <v>400</v>
      </c>
      <c r="D5590" t="str">
        <f>VLOOKUP(Oliusala[[#This Row],[postnumer]],Sveitarfelog[#All],4,FALSE)</f>
        <v>Ísafjarðarbær</v>
      </c>
      <c r="E5590" t="str">
        <f>VLOOKUP(Oliusala[[#This Row],[postnumer]],Sveitarfelog[#All],5,FALSE)</f>
        <v>Vestfirðir</v>
      </c>
      <c r="F5590" t="s">
        <v>47</v>
      </c>
      <c r="G5590" t="s">
        <v>47</v>
      </c>
      <c r="H5590" t="s">
        <v>61</v>
      </c>
      <c r="I5590" s="1">
        <v>234</v>
      </c>
      <c r="J5590" s="2">
        <f>VLOOKUP(Oliusala[[#This Row],[tegund]],Tegundir!$B$2:$D$19,3,FALSE)*Oliusala[[#This Row],[magn]]/1000</f>
        <v>0.17058599999999999</v>
      </c>
      <c r="K5590">
        <v>2014</v>
      </c>
      <c r="L5590" t="s">
        <v>17</v>
      </c>
      <c r="M5590" s="144" t="s">
        <v>62</v>
      </c>
    </row>
    <row r="5591" spans="1:13" x14ac:dyDescent="0.2">
      <c r="A5591" t="s">
        <v>63</v>
      </c>
      <c r="B5591" s="144" t="s">
        <v>108</v>
      </c>
      <c r="C5591">
        <v>400</v>
      </c>
      <c r="D5591" t="str">
        <f>VLOOKUP(Oliusala[[#This Row],[postnumer]],Sveitarfelog[#All],4,FALSE)</f>
        <v>Ísafjarðarbær</v>
      </c>
      <c r="E5591" t="str">
        <f>VLOOKUP(Oliusala[[#This Row],[postnumer]],Sveitarfelog[#All],5,FALSE)</f>
        <v>Vestfirðir</v>
      </c>
      <c r="F5591" t="s">
        <v>47</v>
      </c>
      <c r="G5591" t="s">
        <v>47</v>
      </c>
      <c r="H5591" t="s">
        <v>58</v>
      </c>
      <c r="I5591" s="1">
        <v>10759</v>
      </c>
      <c r="J5591" s="2">
        <f>VLOOKUP(Oliusala[[#This Row],[tegund]],Tegundir!$B$2:$D$19,3,FALSE)*Oliusala[[#This Row],[magn]]/1000</f>
        <v>7.8433109999999999</v>
      </c>
      <c r="K5591">
        <v>2014</v>
      </c>
      <c r="L5591" t="s">
        <v>17</v>
      </c>
      <c r="M5591" s="144" t="s">
        <v>59</v>
      </c>
    </row>
    <row r="5592" spans="1:13" x14ac:dyDescent="0.2">
      <c r="A5592" t="s">
        <v>63</v>
      </c>
      <c r="B5592" s="144" t="s">
        <v>137</v>
      </c>
      <c r="C5592">
        <v>600</v>
      </c>
      <c r="D5592" t="str">
        <f>VLOOKUP(Oliusala[[#This Row],[postnumer]],Sveitarfelog[#All],4,FALSE)</f>
        <v>Akureyrarbær,Eyjafjarðarsveit,Hörgársveit,Svalbarðsstrandarhreppur,Grýtubakkahreppur</v>
      </c>
      <c r="E5592" t="str">
        <f>VLOOKUP(Oliusala[[#This Row],[postnumer]],Sveitarfelog[#All],5,FALSE)</f>
        <v>Norðurland eystra</v>
      </c>
      <c r="F5592" t="s">
        <v>47</v>
      </c>
      <c r="G5592" t="s">
        <v>47</v>
      </c>
      <c r="H5592" t="s">
        <v>61</v>
      </c>
      <c r="I5592" s="1">
        <v>0</v>
      </c>
      <c r="J5592" s="2">
        <f>VLOOKUP(Oliusala[[#This Row],[tegund]],Tegundir!$B$2:$D$19,3,FALSE)*Oliusala[[#This Row],[magn]]/1000</f>
        <v>0</v>
      </c>
      <c r="K5592">
        <v>2014</v>
      </c>
      <c r="L5592" t="s">
        <v>17</v>
      </c>
      <c r="M5592" s="144" t="s">
        <v>62</v>
      </c>
    </row>
    <row r="5593" spans="1:13" x14ac:dyDescent="0.2">
      <c r="A5593" t="s">
        <v>63</v>
      </c>
      <c r="B5593" s="144" t="s">
        <v>137</v>
      </c>
      <c r="C5593">
        <v>600</v>
      </c>
      <c r="D5593" t="str">
        <f>VLOOKUP(Oliusala[[#This Row],[postnumer]],Sveitarfelog[#All],4,FALSE)</f>
        <v>Akureyrarbær,Eyjafjarðarsveit,Hörgársveit,Svalbarðsstrandarhreppur,Grýtubakkahreppur</v>
      </c>
      <c r="E5593" t="str">
        <f>VLOOKUP(Oliusala[[#This Row],[postnumer]],Sveitarfelog[#All],5,FALSE)</f>
        <v>Norðurland eystra</v>
      </c>
      <c r="F5593" t="s">
        <v>47</v>
      </c>
      <c r="G5593" t="s">
        <v>47</v>
      </c>
      <c r="H5593" t="s">
        <v>58</v>
      </c>
      <c r="I5593" s="1">
        <v>60110</v>
      </c>
      <c r="J5593" s="2">
        <f>VLOOKUP(Oliusala[[#This Row],[tegund]],Tegundir!$B$2:$D$19,3,FALSE)*Oliusala[[#This Row],[magn]]/1000</f>
        <v>43.820190000000004</v>
      </c>
      <c r="K5593">
        <v>2014</v>
      </c>
      <c r="L5593" t="s">
        <v>17</v>
      </c>
      <c r="M5593" s="144" t="s">
        <v>59</v>
      </c>
    </row>
    <row r="5594" spans="1:13" x14ac:dyDescent="0.2">
      <c r="A5594" t="s">
        <v>63</v>
      </c>
      <c r="B5594" s="144" t="s">
        <v>153</v>
      </c>
      <c r="C5594">
        <v>700</v>
      </c>
      <c r="D5594" t="str">
        <f>VLOOKUP(Oliusala[[#This Row],[postnumer]],Sveitarfelog[#All],4,FALSE)</f>
        <v>Fljótsdalshreppur,Múlaþing</v>
      </c>
      <c r="E5594" t="str">
        <f>VLOOKUP(Oliusala[[#This Row],[postnumer]],Sveitarfelog[#All],5,FALSE)</f>
        <v>Austurland</v>
      </c>
      <c r="F5594" t="s">
        <v>47</v>
      </c>
      <c r="G5594" t="s">
        <v>47</v>
      </c>
      <c r="H5594" t="s">
        <v>58</v>
      </c>
      <c r="I5594" s="1">
        <v>21389</v>
      </c>
      <c r="J5594" s="2">
        <f>VLOOKUP(Oliusala[[#This Row],[tegund]],Tegundir!$B$2:$D$19,3,FALSE)*Oliusala[[#This Row],[magn]]/1000</f>
        <v>15.592581000000001</v>
      </c>
      <c r="K5594">
        <v>2014</v>
      </c>
      <c r="L5594" t="s">
        <v>17</v>
      </c>
      <c r="M5594" s="144" t="s">
        <v>59</v>
      </c>
    </row>
    <row r="5595" spans="1:13" x14ac:dyDescent="0.2">
      <c r="A5595" t="s">
        <v>63</v>
      </c>
      <c r="B5595" s="144" t="s">
        <v>173</v>
      </c>
      <c r="C5595">
        <v>800</v>
      </c>
      <c r="D5595" t="str">
        <f>VLOOKUP(Oliusala[[#This Row],[postnumer]],Sveitarfelog[#All],4,FALSE)</f>
        <v>Flóahreppur,Sveitarfélagið Árborg</v>
      </c>
      <c r="E5595" t="str">
        <f>VLOOKUP(Oliusala[[#This Row],[postnumer]],Sveitarfelog[#All],5,FALSE)</f>
        <v>Suðurland</v>
      </c>
      <c r="F5595" t="s">
        <v>47</v>
      </c>
      <c r="G5595" t="s">
        <v>47</v>
      </c>
      <c r="H5595" t="s">
        <v>58</v>
      </c>
      <c r="I5595" s="1">
        <v>9557</v>
      </c>
      <c r="J5595" s="2">
        <f>VLOOKUP(Oliusala[[#This Row],[tegund]],Tegundir!$B$2:$D$19,3,FALSE)*Oliusala[[#This Row],[magn]]/1000</f>
        <v>6.9670529999999999</v>
      </c>
      <c r="K5595">
        <v>2014</v>
      </c>
      <c r="L5595" t="s">
        <v>17</v>
      </c>
      <c r="M5595" s="144" t="s">
        <v>59</v>
      </c>
    </row>
    <row r="5596" spans="1:13" x14ac:dyDescent="0.2">
      <c r="A5596" t="s">
        <v>63</v>
      </c>
      <c r="B5596" s="144" t="s">
        <v>196</v>
      </c>
      <c r="C5596">
        <v>900</v>
      </c>
      <c r="D5596" t="str">
        <f>VLOOKUP(Oliusala[[#This Row],[postnumer]],Sveitarfelog[#All],4,FALSE)</f>
        <v>Vestmannaeyjabær</v>
      </c>
      <c r="E5596" t="str">
        <f>VLOOKUP(Oliusala[[#This Row],[postnumer]],Sveitarfelog[#All],5,FALSE)</f>
        <v>Suðurland</v>
      </c>
      <c r="F5596" t="s">
        <v>47</v>
      </c>
      <c r="G5596" t="s">
        <v>47</v>
      </c>
      <c r="H5596" t="s">
        <v>58</v>
      </c>
      <c r="I5596" s="1">
        <v>4428</v>
      </c>
      <c r="J5596" s="2">
        <f>VLOOKUP(Oliusala[[#This Row],[tegund]],Tegundir!$B$2:$D$19,3,FALSE)*Oliusala[[#This Row],[magn]]/1000</f>
        <v>3.2280119999999997</v>
      </c>
      <c r="K5596">
        <v>2014</v>
      </c>
      <c r="L5596" t="s">
        <v>17</v>
      </c>
      <c r="M5596" s="144" t="s">
        <v>59</v>
      </c>
    </row>
    <row r="5597" spans="1:13" x14ac:dyDescent="0.2">
      <c r="A5597" t="s">
        <v>63</v>
      </c>
      <c r="B5597" s="144" t="s">
        <v>163</v>
      </c>
      <c r="C5597">
        <v>850</v>
      </c>
      <c r="D5597" t="str">
        <f>VLOOKUP(Oliusala[[#This Row],[postnumer]],Sveitarfelog[#All],4,FALSE)</f>
        <v>Ásahreppur,Rangárþing ytra</v>
      </c>
      <c r="E5597" t="str">
        <f>VLOOKUP(Oliusala[[#This Row],[postnumer]],Sveitarfelog[#All],5,FALSE)</f>
        <v>Suðurland</v>
      </c>
      <c r="F5597" t="s">
        <v>47</v>
      </c>
      <c r="G5597" t="s">
        <v>47</v>
      </c>
      <c r="H5597" t="s">
        <v>58</v>
      </c>
      <c r="I5597" s="1">
        <v>24561</v>
      </c>
      <c r="J5597" s="2">
        <f>VLOOKUP(Oliusala[[#This Row],[tegund]],Tegundir!$B$2:$D$19,3,FALSE)*Oliusala[[#This Row],[magn]]/1000</f>
        <v>17.904969000000001</v>
      </c>
      <c r="K5597">
        <v>2014</v>
      </c>
      <c r="L5597" t="s">
        <v>17</v>
      </c>
      <c r="M5597" s="144" t="s">
        <v>59</v>
      </c>
    </row>
    <row r="5598" spans="1:13" x14ac:dyDescent="0.2">
      <c r="A5598" t="s">
        <v>63</v>
      </c>
      <c r="B5598" s="144" t="s">
        <v>189</v>
      </c>
      <c r="C5598">
        <v>850</v>
      </c>
      <c r="D5598" t="str">
        <f>VLOOKUP(Oliusala[[#This Row],[postnumer]],Sveitarfelog[#All],4,FALSE)</f>
        <v>Ásahreppur,Rangárþing ytra</v>
      </c>
      <c r="E5598" t="str">
        <f>VLOOKUP(Oliusala[[#This Row],[postnumer]],Sveitarfelog[#All],5,FALSE)</f>
        <v>Suðurland</v>
      </c>
      <c r="F5598" t="s">
        <v>47</v>
      </c>
      <c r="G5598" t="s">
        <v>47</v>
      </c>
      <c r="H5598" t="s">
        <v>58</v>
      </c>
      <c r="I5598" s="1">
        <v>12923</v>
      </c>
      <c r="J5598" s="2">
        <f>VLOOKUP(Oliusala[[#This Row],[tegund]],Tegundir!$B$2:$D$19,3,FALSE)*Oliusala[[#This Row],[magn]]/1000</f>
        <v>9.4208669999999994</v>
      </c>
      <c r="K5598">
        <v>2014</v>
      </c>
      <c r="L5598" t="s">
        <v>17</v>
      </c>
      <c r="M5598" s="144" t="s">
        <v>59</v>
      </c>
    </row>
    <row r="5599" spans="1:13" x14ac:dyDescent="0.2">
      <c r="A5599" t="s">
        <v>57</v>
      </c>
      <c r="B5599" s="144" t="s">
        <v>5</v>
      </c>
      <c r="C5599">
        <v>101</v>
      </c>
      <c r="D5599" t="str">
        <f>VLOOKUP(Oliusala[[#This Row],[postnumer]],Sveitarfelog[#All],4,FALSE)</f>
        <v>Garðabær,Hafnarfjarðarkaupstaður,Kópavogsbær,Reykjavíkurborg,Seltjarnarnesbær</v>
      </c>
      <c r="E5599" t="str">
        <f>VLOOKUP(Oliusala[[#This Row],[postnumer]],Sveitarfelog[#All],5,FALSE)</f>
        <v>Höfuðborgarsvæðið</v>
      </c>
      <c r="F5599" t="s">
        <v>23</v>
      </c>
      <c r="G5599" t="s">
        <v>23</v>
      </c>
      <c r="H5599" t="s">
        <v>61</v>
      </c>
      <c r="I5599" s="1">
        <v>632789</v>
      </c>
      <c r="J5599" s="2">
        <f>VLOOKUP(Oliusala[[#This Row],[tegund]],Tegundir!$B$2:$D$19,3,FALSE)*Oliusala[[#This Row],[magn]]/1000</f>
        <v>512.55908999999997</v>
      </c>
      <c r="K5599">
        <v>2014</v>
      </c>
      <c r="L5599" t="s">
        <v>17</v>
      </c>
      <c r="M5599" s="144" t="s">
        <v>62</v>
      </c>
    </row>
    <row r="5600" spans="1:13" x14ac:dyDescent="0.2">
      <c r="A5600" t="s">
        <v>57</v>
      </c>
      <c r="B5600" s="144" t="s">
        <v>5</v>
      </c>
      <c r="C5600">
        <v>101</v>
      </c>
      <c r="D5600" t="str">
        <f>VLOOKUP(Oliusala[[#This Row],[postnumer]],Sveitarfelog[#All],4,FALSE)</f>
        <v>Garðabær,Hafnarfjarðarkaupstaður,Kópavogsbær,Reykjavíkurborg,Seltjarnarnesbær</v>
      </c>
      <c r="E5600" t="str">
        <f>VLOOKUP(Oliusala[[#This Row],[postnumer]],Sveitarfelog[#All],5,FALSE)</f>
        <v>Höfuðborgarsvæðið</v>
      </c>
      <c r="F5600" t="s">
        <v>23</v>
      </c>
      <c r="G5600" t="s">
        <v>23</v>
      </c>
      <c r="H5600" t="s">
        <v>58</v>
      </c>
      <c r="I5600" s="1">
        <v>1095096</v>
      </c>
      <c r="J5600" s="2">
        <f>VLOOKUP(Oliusala[[#This Row],[tegund]],Tegundir!$B$2:$D$19,3,FALSE)*Oliusala[[#This Row],[magn]]/1000</f>
        <v>887.02776000000006</v>
      </c>
      <c r="K5600">
        <v>2014</v>
      </c>
      <c r="L5600" t="s">
        <v>17</v>
      </c>
      <c r="M5600" s="144" t="s">
        <v>59</v>
      </c>
    </row>
    <row r="5601" spans="1:13" x14ac:dyDescent="0.2">
      <c r="A5601" t="s">
        <v>57</v>
      </c>
      <c r="B5601" s="144" t="s">
        <v>5</v>
      </c>
      <c r="C5601">
        <v>101</v>
      </c>
      <c r="D5601" t="str">
        <f>VLOOKUP(Oliusala[[#This Row],[postnumer]],Sveitarfelog[#All],4,FALSE)</f>
        <v>Garðabær,Hafnarfjarðarkaupstaður,Kópavogsbær,Reykjavíkurborg,Seltjarnarnesbær</v>
      </c>
      <c r="E5601" t="str">
        <f>VLOOKUP(Oliusala[[#This Row],[postnumer]],Sveitarfelog[#All],5,FALSE)</f>
        <v>Höfuðborgarsvæðið</v>
      </c>
      <c r="F5601" t="s">
        <v>26</v>
      </c>
      <c r="G5601" t="s">
        <v>23</v>
      </c>
      <c r="H5601" t="s">
        <v>58</v>
      </c>
      <c r="I5601" s="1">
        <v>0</v>
      </c>
      <c r="J5601" s="2">
        <f>VLOOKUP(Oliusala[[#This Row],[tegund]],Tegundir!$B$2:$D$19,3,FALSE)*Oliusala[[#This Row],[magn]]/1000</f>
        <v>0</v>
      </c>
      <c r="K5601">
        <v>2014</v>
      </c>
      <c r="L5601" t="s">
        <v>17</v>
      </c>
      <c r="M5601" s="144" t="s">
        <v>59</v>
      </c>
    </row>
    <row r="5602" spans="1:13" x14ac:dyDescent="0.2">
      <c r="A5602" t="s">
        <v>57</v>
      </c>
      <c r="B5602" s="144" t="s">
        <v>5</v>
      </c>
      <c r="C5602">
        <v>101</v>
      </c>
      <c r="D5602" t="str">
        <f>VLOOKUP(Oliusala[[#This Row],[postnumer]],Sveitarfelog[#All],4,FALSE)</f>
        <v>Garðabær,Hafnarfjarðarkaupstaður,Kópavogsbær,Reykjavíkurborg,Seltjarnarnesbær</v>
      </c>
      <c r="E5602" t="str">
        <f>VLOOKUP(Oliusala[[#This Row],[postnumer]],Sveitarfelog[#All],5,FALSE)</f>
        <v>Höfuðborgarsvæðið</v>
      </c>
      <c r="F5602" t="s">
        <v>23</v>
      </c>
      <c r="G5602" t="s">
        <v>23</v>
      </c>
      <c r="H5602" t="s">
        <v>61</v>
      </c>
      <c r="I5602" s="1">
        <v>800</v>
      </c>
      <c r="J5602" s="2">
        <f>VLOOKUP(Oliusala[[#This Row],[tegund]],Tegundir!$B$2:$D$19,3,FALSE)*Oliusala[[#This Row],[magn]]/1000</f>
        <v>0.64800000000000002</v>
      </c>
      <c r="K5602">
        <v>2014</v>
      </c>
      <c r="L5602" t="s">
        <v>17</v>
      </c>
      <c r="M5602" s="144" t="s">
        <v>62</v>
      </c>
    </row>
    <row r="5603" spans="1:13" x14ac:dyDescent="0.2">
      <c r="A5603" t="s">
        <v>57</v>
      </c>
      <c r="B5603" s="144" t="s">
        <v>5</v>
      </c>
      <c r="C5603">
        <v>101</v>
      </c>
      <c r="D5603" t="str">
        <f>VLOOKUP(Oliusala[[#This Row],[postnumer]],Sveitarfelog[#All],4,FALSE)</f>
        <v>Garðabær,Hafnarfjarðarkaupstaður,Kópavogsbær,Reykjavíkurborg,Seltjarnarnesbær</v>
      </c>
      <c r="E5603" t="str">
        <f>VLOOKUP(Oliusala[[#This Row],[postnumer]],Sveitarfelog[#All],5,FALSE)</f>
        <v>Höfuðborgarsvæðið</v>
      </c>
      <c r="F5603" t="s">
        <v>23</v>
      </c>
      <c r="G5603" t="s">
        <v>23</v>
      </c>
      <c r="H5603" t="s">
        <v>58</v>
      </c>
      <c r="I5603" s="1">
        <v>184280</v>
      </c>
      <c r="J5603" s="2">
        <f>VLOOKUP(Oliusala[[#This Row],[tegund]],Tegundir!$B$2:$D$19,3,FALSE)*Oliusala[[#This Row],[magn]]/1000</f>
        <v>149.26680000000002</v>
      </c>
      <c r="K5603">
        <v>2014</v>
      </c>
      <c r="L5603" t="s">
        <v>17</v>
      </c>
      <c r="M5603" s="144" t="s">
        <v>59</v>
      </c>
    </row>
    <row r="5604" spans="1:13" x14ac:dyDescent="0.2">
      <c r="A5604" t="s">
        <v>63</v>
      </c>
      <c r="B5604" s="144" t="s">
        <v>5</v>
      </c>
      <c r="C5604">
        <v>101</v>
      </c>
      <c r="D5604" t="str">
        <f>VLOOKUP(Oliusala[[#This Row],[postnumer]],Sveitarfelog[#All],4,FALSE)</f>
        <v>Garðabær,Hafnarfjarðarkaupstaður,Kópavogsbær,Reykjavíkurborg,Seltjarnarnesbær</v>
      </c>
      <c r="E5604" t="str">
        <f>VLOOKUP(Oliusala[[#This Row],[postnumer]],Sveitarfelog[#All],5,FALSE)</f>
        <v>Höfuðborgarsvæðið</v>
      </c>
      <c r="F5604" t="s">
        <v>26</v>
      </c>
      <c r="G5604" t="s">
        <v>23</v>
      </c>
      <c r="H5604" t="s">
        <v>58</v>
      </c>
      <c r="I5604" s="1">
        <v>86</v>
      </c>
      <c r="J5604" s="2">
        <f>VLOOKUP(Oliusala[[#This Row],[tegund]],Tegundir!$B$2:$D$19,3,FALSE)*Oliusala[[#This Row],[magn]]/1000</f>
        <v>6.9660000000000014E-2</v>
      </c>
      <c r="K5604">
        <v>2014</v>
      </c>
      <c r="L5604" t="s">
        <v>17</v>
      </c>
      <c r="M5604" s="144" t="s">
        <v>59</v>
      </c>
    </row>
    <row r="5605" spans="1:13" x14ac:dyDescent="0.2">
      <c r="A5605" t="s">
        <v>63</v>
      </c>
      <c r="B5605" s="144" t="s">
        <v>5</v>
      </c>
      <c r="C5605">
        <v>101</v>
      </c>
      <c r="D5605" t="str">
        <f>VLOOKUP(Oliusala[[#This Row],[postnumer]],Sveitarfelog[#All],4,FALSE)</f>
        <v>Garðabær,Hafnarfjarðarkaupstaður,Kópavogsbær,Reykjavíkurborg,Seltjarnarnesbær</v>
      </c>
      <c r="E5605" t="str">
        <f>VLOOKUP(Oliusala[[#This Row],[postnumer]],Sveitarfelog[#All],5,FALSE)</f>
        <v>Höfuðborgarsvæðið</v>
      </c>
      <c r="F5605" t="s">
        <v>26</v>
      </c>
      <c r="G5605" t="s">
        <v>23</v>
      </c>
      <c r="H5605" t="s">
        <v>58</v>
      </c>
      <c r="I5605" s="1">
        <v>3270</v>
      </c>
      <c r="J5605" s="2">
        <f>VLOOKUP(Oliusala[[#This Row],[tegund]],Tegundir!$B$2:$D$19,3,FALSE)*Oliusala[[#This Row],[magn]]/1000</f>
        <v>2.6487000000000003</v>
      </c>
      <c r="K5605">
        <v>2014</v>
      </c>
      <c r="L5605" t="s">
        <v>17</v>
      </c>
      <c r="M5605" s="144" t="s">
        <v>59</v>
      </c>
    </row>
    <row r="5606" spans="1:13" x14ac:dyDescent="0.2">
      <c r="A5606" t="s">
        <v>63</v>
      </c>
      <c r="B5606" s="144" t="s">
        <v>5</v>
      </c>
      <c r="C5606">
        <v>101</v>
      </c>
      <c r="D5606" t="str">
        <f>VLOOKUP(Oliusala[[#This Row],[postnumer]],Sveitarfelog[#All],4,FALSE)</f>
        <v>Garðabær,Hafnarfjarðarkaupstaður,Kópavogsbær,Reykjavíkurborg,Seltjarnarnesbær</v>
      </c>
      <c r="E5606" t="str">
        <f>VLOOKUP(Oliusala[[#This Row],[postnumer]],Sveitarfelog[#All],5,FALSE)</f>
        <v>Höfuðborgarsvæðið</v>
      </c>
      <c r="F5606" t="s">
        <v>26</v>
      </c>
      <c r="G5606" t="s">
        <v>23</v>
      </c>
      <c r="H5606" t="s">
        <v>58</v>
      </c>
      <c r="I5606" s="1">
        <v>7230</v>
      </c>
      <c r="J5606" s="2">
        <f>VLOOKUP(Oliusala[[#This Row],[tegund]],Tegundir!$B$2:$D$19,3,FALSE)*Oliusala[[#This Row],[magn]]/1000</f>
        <v>5.8563000000000001</v>
      </c>
      <c r="K5606">
        <v>2014</v>
      </c>
      <c r="L5606" t="s">
        <v>17</v>
      </c>
      <c r="M5606" s="144" t="s">
        <v>59</v>
      </c>
    </row>
    <row r="5607" spans="1:13" x14ac:dyDescent="0.2">
      <c r="A5607" t="s">
        <v>63</v>
      </c>
      <c r="B5607" s="144" t="s">
        <v>5</v>
      </c>
      <c r="C5607">
        <v>101</v>
      </c>
      <c r="D5607" t="str">
        <f>VLOOKUP(Oliusala[[#This Row],[postnumer]],Sveitarfelog[#All],4,FALSE)</f>
        <v>Garðabær,Hafnarfjarðarkaupstaður,Kópavogsbær,Reykjavíkurborg,Seltjarnarnesbær</v>
      </c>
      <c r="E5607" t="str">
        <f>VLOOKUP(Oliusala[[#This Row],[postnumer]],Sveitarfelog[#All],5,FALSE)</f>
        <v>Höfuðborgarsvæðið</v>
      </c>
      <c r="F5607" t="s">
        <v>23</v>
      </c>
      <c r="G5607" t="s">
        <v>23</v>
      </c>
      <c r="H5607" t="s">
        <v>61</v>
      </c>
      <c r="I5607" s="1">
        <v>3107361</v>
      </c>
      <c r="J5607" s="2">
        <f>VLOOKUP(Oliusala[[#This Row],[tegund]],Tegundir!$B$2:$D$19,3,FALSE)*Oliusala[[#This Row],[magn]]/1000</f>
        <v>2516.9624100000001</v>
      </c>
      <c r="K5607">
        <v>2014</v>
      </c>
      <c r="L5607" t="s">
        <v>17</v>
      </c>
      <c r="M5607" s="144" t="s">
        <v>62</v>
      </c>
    </row>
    <row r="5608" spans="1:13" x14ac:dyDescent="0.2">
      <c r="A5608" t="s">
        <v>63</v>
      </c>
      <c r="B5608" s="144" t="s">
        <v>5</v>
      </c>
      <c r="C5608">
        <v>101</v>
      </c>
      <c r="D5608" t="str">
        <f>VLOOKUP(Oliusala[[#This Row],[postnumer]],Sveitarfelog[#All],4,FALSE)</f>
        <v>Garðabær,Hafnarfjarðarkaupstaður,Kópavogsbær,Reykjavíkurborg,Seltjarnarnesbær</v>
      </c>
      <c r="E5608" t="str">
        <f>VLOOKUP(Oliusala[[#This Row],[postnumer]],Sveitarfelog[#All],5,FALSE)</f>
        <v>Höfuðborgarsvæðið</v>
      </c>
      <c r="F5608" t="s">
        <v>23</v>
      </c>
      <c r="G5608" t="s">
        <v>23</v>
      </c>
      <c r="H5608" t="s">
        <v>58</v>
      </c>
      <c r="I5608" s="1">
        <v>6584836</v>
      </c>
      <c r="J5608" s="2">
        <f>VLOOKUP(Oliusala[[#This Row],[tegund]],Tegundir!$B$2:$D$19,3,FALSE)*Oliusala[[#This Row],[magn]]/1000</f>
        <v>5333.7171600000001</v>
      </c>
      <c r="K5608">
        <v>2014</v>
      </c>
      <c r="L5608" t="s">
        <v>17</v>
      </c>
      <c r="M5608" s="144" t="s">
        <v>59</v>
      </c>
    </row>
    <row r="5609" spans="1:13" x14ac:dyDescent="0.2">
      <c r="A5609" t="s">
        <v>63</v>
      </c>
      <c r="B5609" s="144" t="s">
        <v>5</v>
      </c>
      <c r="C5609">
        <v>101</v>
      </c>
      <c r="D5609" t="str">
        <f>VLOOKUP(Oliusala[[#This Row],[postnumer]],Sveitarfelog[#All],4,FALSE)</f>
        <v>Garðabær,Hafnarfjarðarkaupstaður,Kópavogsbær,Reykjavíkurborg,Seltjarnarnesbær</v>
      </c>
      <c r="E5609" t="str">
        <f>VLOOKUP(Oliusala[[#This Row],[postnumer]],Sveitarfelog[#All],5,FALSE)</f>
        <v>Höfuðborgarsvæðið</v>
      </c>
      <c r="F5609" t="s">
        <v>23</v>
      </c>
      <c r="G5609" t="s">
        <v>23</v>
      </c>
      <c r="H5609" t="s">
        <v>58</v>
      </c>
      <c r="I5609" s="1">
        <v>7297</v>
      </c>
      <c r="J5609" s="2">
        <f>VLOOKUP(Oliusala[[#This Row],[tegund]],Tegundir!$B$2:$D$19,3,FALSE)*Oliusala[[#This Row],[magn]]/1000</f>
        <v>5.9105700000000008</v>
      </c>
      <c r="K5609">
        <v>2014</v>
      </c>
      <c r="L5609" t="s">
        <v>17</v>
      </c>
      <c r="M5609" s="144" t="s">
        <v>59</v>
      </c>
    </row>
    <row r="5610" spans="1:13" x14ac:dyDescent="0.2">
      <c r="A5610" t="s">
        <v>63</v>
      </c>
      <c r="B5610" s="144" t="s">
        <v>5</v>
      </c>
      <c r="C5610">
        <v>101</v>
      </c>
      <c r="D5610" t="str">
        <f>VLOOKUP(Oliusala[[#This Row],[postnumer]],Sveitarfelog[#All],4,FALSE)</f>
        <v>Garðabær,Hafnarfjarðarkaupstaður,Kópavogsbær,Reykjavíkurborg,Seltjarnarnesbær</v>
      </c>
      <c r="E5610" t="str">
        <f>VLOOKUP(Oliusala[[#This Row],[postnumer]],Sveitarfelog[#All],5,FALSE)</f>
        <v>Höfuðborgarsvæðið</v>
      </c>
      <c r="F5610" t="s">
        <v>23</v>
      </c>
      <c r="G5610" t="s">
        <v>23</v>
      </c>
      <c r="H5610" t="s">
        <v>58</v>
      </c>
      <c r="I5610" s="1">
        <v>23134</v>
      </c>
      <c r="J5610" s="2">
        <f>VLOOKUP(Oliusala[[#This Row],[tegund]],Tegundir!$B$2:$D$19,3,FALSE)*Oliusala[[#This Row],[magn]]/1000</f>
        <v>18.73854</v>
      </c>
      <c r="K5610">
        <v>2014</v>
      </c>
      <c r="L5610" t="s">
        <v>17</v>
      </c>
      <c r="M5610" s="144" t="s">
        <v>59</v>
      </c>
    </row>
    <row r="5611" spans="1:13" x14ac:dyDescent="0.2">
      <c r="A5611" t="s">
        <v>63</v>
      </c>
      <c r="B5611" s="144" t="s">
        <v>5</v>
      </c>
      <c r="C5611">
        <v>101</v>
      </c>
      <c r="D5611" t="str">
        <f>VLOOKUP(Oliusala[[#This Row],[postnumer]],Sveitarfelog[#All],4,FALSE)</f>
        <v>Garðabær,Hafnarfjarðarkaupstaður,Kópavogsbær,Reykjavíkurborg,Seltjarnarnesbær</v>
      </c>
      <c r="E5611" t="str">
        <f>VLOOKUP(Oliusala[[#This Row],[postnumer]],Sveitarfelog[#All],5,FALSE)</f>
        <v>Höfuðborgarsvæðið</v>
      </c>
      <c r="F5611" t="s">
        <v>26</v>
      </c>
      <c r="G5611" t="s">
        <v>23</v>
      </c>
      <c r="H5611" t="s">
        <v>58</v>
      </c>
      <c r="I5611" s="1">
        <v>34182</v>
      </c>
      <c r="J5611" s="2">
        <f>VLOOKUP(Oliusala[[#This Row],[tegund]],Tegundir!$B$2:$D$19,3,FALSE)*Oliusala[[#This Row],[magn]]/1000</f>
        <v>27.687420000000003</v>
      </c>
      <c r="K5611">
        <v>2014</v>
      </c>
      <c r="L5611" t="s">
        <v>17</v>
      </c>
      <c r="M5611" s="144" t="s">
        <v>59</v>
      </c>
    </row>
    <row r="5612" spans="1:13" x14ac:dyDescent="0.2">
      <c r="A5612" t="s">
        <v>57</v>
      </c>
      <c r="B5612" s="144" t="s">
        <v>74</v>
      </c>
      <c r="C5612">
        <v>230</v>
      </c>
      <c r="D5612" t="str">
        <f>VLOOKUP(Oliusala[[#This Row],[postnumer]],Sveitarfelog[#All],4,FALSE)</f>
        <v>Reykjanesbær</v>
      </c>
      <c r="E5612" t="str">
        <f>VLOOKUP(Oliusala[[#This Row],[postnumer]],Sveitarfelog[#All],5,FALSE)</f>
        <v>Suðurnes</v>
      </c>
      <c r="F5612" t="s">
        <v>23</v>
      </c>
      <c r="G5612" t="s">
        <v>23</v>
      </c>
      <c r="H5612" t="s">
        <v>61</v>
      </c>
      <c r="I5612" s="1">
        <v>183509269</v>
      </c>
      <c r="J5612" s="2">
        <f>VLOOKUP(Oliusala[[#This Row],[tegund]],Tegundir!$B$2:$D$19,3,FALSE)*Oliusala[[#This Row],[magn]]/1000</f>
        <v>148642.50789000001</v>
      </c>
      <c r="K5612">
        <v>2014</v>
      </c>
      <c r="L5612" t="s">
        <v>17</v>
      </c>
      <c r="M5612" s="144" t="s">
        <v>62</v>
      </c>
    </row>
    <row r="5613" spans="1:13" x14ac:dyDescent="0.2">
      <c r="A5613" t="s">
        <v>63</v>
      </c>
      <c r="B5613" s="144" t="s">
        <v>74</v>
      </c>
      <c r="C5613">
        <v>230</v>
      </c>
      <c r="D5613" t="str">
        <f>VLOOKUP(Oliusala[[#This Row],[postnumer]],Sveitarfelog[#All],4,FALSE)</f>
        <v>Reykjanesbær</v>
      </c>
      <c r="E5613" t="str">
        <f>VLOOKUP(Oliusala[[#This Row],[postnumer]],Sveitarfelog[#All],5,FALSE)</f>
        <v>Suðurnes</v>
      </c>
      <c r="F5613" t="s">
        <v>23</v>
      </c>
      <c r="G5613" t="s">
        <v>23</v>
      </c>
      <c r="H5613" t="s">
        <v>61</v>
      </c>
      <c r="I5613" s="1">
        <v>42090012</v>
      </c>
      <c r="J5613" s="2">
        <f>VLOOKUP(Oliusala[[#This Row],[tegund]],Tegundir!$B$2:$D$19,3,FALSE)*Oliusala[[#This Row],[magn]]/1000</f>
        <v>34092.909719999996</v>
      </c>
      <c r="K5613">
        <v>2014</v>
      </c>
      <c r="L5613" t="s">
        <v>17</v>
      </c>
      <c r="M5613" s="144" t="s">
        <v>62</v>
      </c>
    </row>
    <row r="5614" spans="1:13" x14ac:dyDescent="0.2">
      <c r="A5614" t="s">
        <v>57</v>
      </c>
      <c r="B5614" s="144" t="s">
        <v>74</v>
      </c>
      <c r="C5614">
        <v>230</v>
      </c>
      <c r="D5614" t="str">
        <f>VLOOKUP(Oliusala[[#This Row],[postnumer]],Sveitarfelog[#All],4,FALSE)</f>
        <v>Reykjanesbær</v>
      </c>
      <c r="E5614" t="str">
        <f>VLOOKUP(Oliusala[[#This Row],[postnumer]],Sveitarfelog[#All],5,FALSE)</f>
        <v>Suðurnes</v>
      </c>
      <c r="F5614" t="s">
        <v>23</v>
      </c>
      <c r="G5614" t="s">
        <v>23</v>
      </c>
      <c r="H5614" t="s">
        <v>60</v>
      </c>
      <c r="I5614" s="1">
        <v>41038</v>
      </c>
      <c r="J5614" s="2">
        <f>VLOOKUP(Oliusala[[#This Row],[tegund]],Tegundir!$B$2:$D$19,3,FALSE)*Oliusala[[#This Row],[magn]]/1000</f>
        <v>33.240780000000001</v>
      </c>
      <c r="K5614">
        <v>2014</v>
      </c>
      <c r="L5614" t="s">
        <v>17</v>
      </c>
      <c r="M5614" s="144" t="s">
        <v>59</v>
      </c>
    </row>
    <row r="5615" spans="1:13" x14ac:dyDescent="0.2">
      <c r="A5615" t="s">
        <v>63</v>
      </c>
      <c r="B5615" s="144" t="s">
        <v>74</v>
      </c>
      <c r="C5615">
        <v>230</v>
      </c>
      <c r="D5615" t="str">
        <f>VLOOKUP(Oliusala[[#This Row],[postnumer]],Sveitarfelog[#All],4,FALSE)</f>
        <v>Reykjanesbær</v>
      </c>
      <c r="E5615" t="str">
        <f>VLOOKUP(Oliusala[[#This Row],[postnumer]],Sveitarfelog[#All],5,FALSE)</f>
        <v>Suðurnes</v>
      </c>
      <c r="F5615" t="s">
        <v>23</v>
      </c>
      <c r="G5615" t="s">
        <v>23</v>
      </c>
      <c r="H5615" t="s">
        <v>58</v>
      </c>
      <c r="I5615" s="1">
        <v>8987</v>
      </c>
      <c r="J5615" s="2">
        <f>VLOOKUP(Oliusala[[#This Row],[tegund]],Tegundir!$B$2:$D$19,3,FALSE)*Oliusala[[#This Row],[magn]]/1000</f>
        <v>7.2794699999999999</v>
      </c>
      <c r="K5615">
        <v>2014</v>
      </c>
      <c r="L5615" t="s">
        <v>17</v>
      </c>
      <c r="M5615" s="144" t="s">
        <v>59</v>
      </c>
    </row>
    <row r="5616" spans="1:13" x14ac:dyDescent="0.2">
      <c r="A5616" t="s">
        <v>63</v>
      </c>
      <c r="B5616" s="144" t="s">
        <v>100</v>
      </c>
      <c r="C5616">
        <v>360</v>
      </c>
      <c r="D5616" t="str">
        <f>VLOOKUP(Oliusala[[#This Row],[postnumer]],Sveitarfelog[#All],4,FALSE)</f>
        <v>Snæfellsbær</v>
      </c>
      <c r="E5616" t="str">
        <f>VLOOKUP(Oliusala[[#This Row],[postnumer]],Sveitarfelog[#All],5,FALSE)</f>
        <v>Vesturland</v>
      </c>
      <c r="F5616" t="s">
        <v>23</v>
      </c>
      <c r="G5616" t="s">
        <v>23</v>
      </c>
      <c r="H5616" t="s">
        <v>61</v>
      </c>
      <c r="I5616" s="1">
        <v>127</v>
      </c>
      <c r="J5616" s="2">
        <f>VLOOKUP(Oliusala[[#This Row],[tegund]],Tegundir!$B$2:$D$19,3,FALSE)*Oliusala[[#This Row],[magn]]/1000</f>
        <v>0.10287</v>
      </c>
      <c r="K5616">
        <v>2014</v>
      </c>
      <c r="L5616" t="s">
        <v>17</v>
      </c>
      <c r="M5616" s="144" t="s">
        <v>62</v>
      </c>
    </row>
    <row r="5617" spans="1:15" x14ac:dyDescent="0.2">
      <c r="A5617" t="s">
        <v>63</v>
      </c>
      <c r="B5617" s="144" t="s">
        <v>100</v>
      </c>
      <c r="C5617">
        <v>360</v>
      </c>
      <c r="D5617" t="str">
        <f>VLOOKUP(Oliusala[[#This Row],[postnumer]],Sveitarfelog[#All],4,FALSE)</f>
        <v>Snæfellsbær</v>
      </c>
      <c r="E5617" t="str">
        <f>VLOOKUP(Oliusala[[#This Row],[postnumer]],Sveitarfelog[#All],5,FALSE)</f>
        <v>Vesturland</v>
      </c>
      <c r="F5617" t="s">
        <v>23</v>
      </c>
      <c r="G5617" t="s">
        <v>23</v>
      </c>
      <c r="H5617" t="s">
        <v>58</v>
      </c>
      <c r="I5617" s="1">
        <v>8450</v>
      </c>
      <c r="J5617" s="2">
        <f>VLOOKUP(Oliusala[[#This Row],[tegund]],Tegundir!$B$2:$D$19,3,FALSE)*Oliusala[[#This Row],[magn]]/1000</f>
        <v>6.8445</v>
      </c>
      <c r="K5617">
        <v>2014</v>
      </c>
      <c r="L5617" t="s">
        <v>17</v>
      </c>
      <c r="M5617" s="144" t="s">
        <v>59</v>
      </c>
    </row>
    <row r="5618" spans="1:15" x14ac:dyDescent="0.2">
      <c r="A5618" t="s">
        <v>63</v>
      </c>
      <c r="B5618" s="144" t="s">
        <v>108</v>
      </c>
      <c r="C5618">
        <v>400</v>
      </c>
      <c r="D5618" t="str">
        <f>VLOOKUP(Oliusala[[#This Row],[postnumer]],Sveitarfelog[#All],4,FALSE)</f>
        <v>Ísafjarðarbær</v>
      </c>
      <c r="E5618" t="str">
        <f>VLOOKUP(Oliusala[[#This Row],[postnumer]],Sveitarfelog[#All],5,FALSE)</f>
        <v>Vestfirðir</v>
      </c>
      <c r="F5618" t="s">
        <v>23</v>
      </c>
      <c r="G5618" t="s">
        <v>23</v>
      </c>
      <c r="H5618" t="s">
        <v>61</v>
      </c>
      <c r="I5618" s="1">
        <v>1550</v>
      </c>
      <c r="J5618" s="2">
        <f>VLOOKUP(Oliusala[[#This Row],[tegund]],Tegundir!$B$2:$D$19,3,FALSE)*Oliusala[[#This Row],[magn]]/1000</f>
        <v>1.2555000000000001</v>
      </c>
      <c r="K5618">
        <v>2014</v>
      </c>
      <c r="L5618" t="s">
        <v>17</v>
      </c>
      <c r="M5618" s="144" t="s">
        <v>62</v>
      </c>
    </row>
    <row r="5619" spans="1:15" x14ac:dyDescent="0.2">
      <c r="A5619" t="s">
        <v>63</v>
      </c>
      <c r="B5619" s="144" t="s">
        <v>108</v>
      </c>
      <c r="C5619">
        <v>400</v>
      </c>
      <c r="D5619" t="str">
        <f>VLOOKUP(Oliusala[[#This Row],[postnumer]],Sveitarfelog[#All],4,FALSE)</f>
        <v>Ísafjarðarbær</v>
      </c>
      <c r="E5619" t="str">
        <f>VLOOKUP(Oliusala[[#This Row],[postnumer]],Sveitarfelog[#All],5,FALSE)</f>
        <v>Vestfirðir</v>
      </c>
      <c r="F5619" t="s">
        <v>23</v>
      </c>
      <c r="G5619" t="s">
        <v>23</v>
      </c>
      <c r="H5619" t="s">
        <v>58</v>
      </c>
      <c r="I5619" s="1">
        <v>20379</v>
      </c>
      <c r="J5619" s="2">
        <f>VLOOKUP(Oliusala[[#This Row],[tegund]],Tegundir!$B$2:$D$19,3,FALSE)*Oliusala[[#This Row],[magn]]/1000</f>
        <v>16.506990000000002</v>
      </c>
      <c r="K5619">
        <v>2014</v>
      </c>
      <c r="L5619" t="s">
        <v>17</v>
      </c>
      <c r="M5619" s="144" t="s">
        <v>59</v>
      </c>
    </row>
    <row r="5620" spans="1:15" x14ac:dyDescent="0.2">
      <c r="A5620" t="s">
        <v>57</v>
      </c>
      <c r="B5620" s="144" t="s">
        <v>120</v>
      </c>
      <c r="C5620">
        <v>500</v>
      </c>
      <c r="D5620" t="str">
        <f>VLOOKUP(Oliusala[[#This Row],[postnumer]],Sveitarfelog[#All],4,FALSE)</f>
        <v>Húnaþing vestra</v>
      </c>
      <c r="E5620" t="str">
        <f>VLOOKUP(Oliusala[[#This Row],[postnumer]],Sveitarfelog[#All],5,FALSE)</f>
        <v>Norðurland vestra</v>
      </c>
      <c r="F5620" t="s">
        <v>26</v>
      </c>
      <c r="G5620" t="s">
        <v>23</v>
      </c>
      <c r="H5620" t="s">
        <v>60</v>
      </c>
      <c r="I5620" s="1">
        <v>13670</v>
      </c>
      <c r="J5620" s="2">
        <f>VLOOKUP(Oliusala[[#This Row],[tegund]],Tegundir!$B$2:$D$19,3,FALSE)*Oliusala[[#This Row],[magn]]/1000</f>
        <v>11.072700000000001</v>
      </c>
      <c r="K5620">
        <v>2014</v>
      </c>
      <c r="L5620" t="s">
        <v>17</v>
      </c>
      <c r="M5620" s="144" t="s">
        <v>59</v>
      </c>
    </row>
    <row r="5621" spans="1:15" x14ac:dyDescent="0.2">
      <c r="A5621" t="s">
        <v>63</v>
      </c>
      <c r="B5621" s="144" t="s">
        <v>130</v>
      </c>
      <c r="C5621">
        <v>550</v>
      </c>
      <c r="D5621" t="str">
        <f>VLOOKUP(Oliusala[[#This Row],[postnumer]],Sveitarfelog[#All],4,FALSE)</f>
        <v>Skagafjörður</v>
      </c>
      <c r="E5621" t="str">
        <f>VLOOKUP(Oliusala[[#This Row],[postnumer]],Sveitarfelog[#All],5,FALSE)</f>
        <v>Norðurland vestra</v>
      </c>
      <c r="F5621" t="s">
        <v>23</v>
      </c>
      <c r="G5621" t="s">
        <v>23</v>
      </c>
      <c r="H5621" t="s">
        <v>58</v>
      </c>
      <c r="I5621" s="1">
        <v>2814</v>
      </c>
      <c r="J5621" s="2">
        <f>VLOOKUP(Oliusala[[#This Row],[tegund]],Tegundir!$B$2:$D$19,3,FALSE)*Oliusala[[#This Row],[magn]]/1000</f>
        <v>2.2793400000000004</v>
      </c>
      <c r="K5621">
        <v>2014</v>
      </c>
      <c r="L5621" t="s">
        <v>17</v>
      </c>
      <c r="M5621" s="144" t="s">
        <v>59</v>
      </c>
    </row>
    <row r="5622" spans="1:15" x14ac:dyDescent="0.2">
      <c r="A5622" t="s">
        <v>63</v>
      </c>
      <c r="B5622" s="144" t="s">
        <v>137</v>
      </c>
      <c r="C5622">
        <v>600</v>
      </c>
      <c r="D5622" t="str">
        <f>VLOOKUP(Oliusala[[#This Row],[postnumer]],Sveitarfelog[#All],4,FALSE)</f>
        <v>Akureyrarbær,Eyjafjarðarsveit,Hörgársveit,Svalbarðsstrandarhreppur,Grýtubakkahreppur</v>
      </c>
      <c r="E5622" t="str">
        <f>VLOOKUP(Oliusala[[#This Row],[postnumer]],Sveitarfelog[#All],5,FALSE)</f>
        <v>Norðurland eystra</v>
      </c>
      <c r="F5622" t="s">
        <v>23</v>
      </c>
      <c r="G5622" t="s">
        <v>23</v>
      </c>
      <c r="H5622" t="s">
        <v>61</v>
      </c>
      <c r="I5622" s="1">
        <v>372795</v>
      </c>
      <c r="J5622" s="2">
        <f>VLOOKUP(Oliusala[[#This Row],[tegund]],Tegundir!$B$2:$D$19,3,FALSE)*Oliusala[[#This Row],[magn]]/1000</f>
        <v>301.96395000000001</v>
      </c>
      <c r="K5622">
        <v>2014</v>
      </c>
      <c r="L5622" t="s">
        <v>17</v>
      </c>
      <c r="M5622" s="144" t="s">
        <v>62</v>
      </c>
    </row>
    <row r="5623" spans="1:15" x14ac:dyDescent="0.2">
      <c r="A5623" t="s">
        <v>63</v>
      </c>
      <c r="B5623" s="144" t="s">
        <v>137</v>
      </c>
      <c r="C5623">
        <v>600</v>
      </c>
      <c r="D5623" t="str">
        <f>VLOOKUP(Oliusala[[#This Row],[postnumer]],Sveitarfelog[#All],4,FALSE)</f>
        <v>Akureyrarbær,Eyjafjarðarsveit,Hörgársveit,Svalbarðsstrandarhreppur,Grýtubakkahreppur</v>
      </c>
      <c r="E5623" t="str">
        <f>VLOOKUP(Oliusala[[#This Row],[postnumer]],Sveitarfelog[#All],5,FALSE)</f>
        <v>Norðurland eystra</v>
      </c>
      <c r="F5623" t="s">
        <v>23</v>
      </c>
      <c r="G5623" t="s">
        <v>23</v>
      </c>
      <c r="H5623" t="s">
        <v>58</v>
      </c>
      <c r="I5623" s="1">
        <v>374821</v>
      </c>
      <c r="J5623" s="2">
        <f>VLOOKUP(Oliusala[[#This Row],[tegund]],Tegundir!$B$2:$D$19,3,FALSE)*Oliusala[[#This Row],[magn]]/1000</f>
        <v>303.60500999999999</v>
      </c>
      <c r="K5623">
        <v>2014</v>
      </c>
      <c r="L5623" t="s">
        <v>17</v>
      </c>
      <c r="M5623" s="144" t="s">
        <v>59</v>
      </c>
    </row>
    <row r="5624" spans="1:15" x14ac:dyDescent="0.2">
      <c r="A5624" t="s">
        <v>63</v>
      </c>
      <c r="B5624" s="144" t="s">
        <v>153</v>
      </c>
      <c r="C5624">
        <v>700</v>
      </c>
      <c r="D5624" t="str">
        <f>VLOOKUP(Oliusala[[#This Row],[postnumer]],Sveitarfelog[#All],4,FALSE)</f>
        <v>Fljótsdalshreppur,Múlaþing</v>
      </c>
      <c r="E5624" t="str">
        <f>VLOOKUP(Oliusala[[#This Row],[postnumer]],Sveitarfelog[#All],5,FALSE)</f>
        <v>Austurland</v>
      </c>
      <c r="F5624" t="s">
        <v>23</v>
      </c>
      <c r="G5624" t="s">
        <v>23</v>
      </c>
      <c r="H5624" t="s">
        <v>61</v>
      </c>
      <c r="I5624" s="1">
        <v>82995</v>
      </c>
      <c r="J5624" s="2">
        <f>VLOOKUP(Oliusala[[#This Row],[tegund]],Tegundir!$B$2:$D$19,3,FALSE)*Oliusala[[#This Row],[magn]]/1000</f>
        <v>67.225950000000012</v>
      </c>
      <c r="K5624">
        <v>2014</v>
      </c>
      <c r="L5624" t="s">
        <v>17</v>
      </c>
      <c r="M5624" s="144" t="s">
        <v>62</v>
      </c>
    </row>
    <row r="5625" spans="1:15" x14ac:dyDescent="0.2">
      <c r="A5625" t="s">
        <v>63</v>
      </c>
      <c r="B5625" s="144" t="s">
        <v>153</v>
      </c>
      <c r="C5625">
        <v>700</v>
      </c>
      <c r="D5625" t="str">
        <f>VLOOKUP(Oliusala[[#This Row],[postnumer]],Sveitarfelog[#All],4,FALSE)</f>
        <v>Fljótsdalshreppur,Múlaþing</v>
      </c>
      <c r="E5625" t="str">
        <f>VLOOKUP(Oliusala[[#This Row],[postnumer]],Sveitarfelog[#All],5,FALSE)</f>
        <v>Austurland</v>
      </c>
      <c r="F5625" t="s">
        <v>23</v>
      </c>
      <c r="G5625" t="s">
        <v>23</v>
      </c>
      <c r="H5625" t="s">
        <v>58</v>
      </c>
      <c r="I5625" s="1">
        <v>67943</v>
      </c>
      <c r="J5625" s="2">
        <f>VLOOKUP(Oliusala[[#This Row],[tegund]],Tegundir!$B$2:$D$19,3,FALSE)*Oliusala[[#This Row],[magn]]/1000</f>
        <v>55.033830000000002</v>
      </c>
      <c r="K5625">
        <v>2014</v>
      </c>
      <c r="L5625" t="s">
        <v>17</v>
      </c>
      <c r="M5625" s="144" t="s">
        <v>59</v>
      </c>
    </row>
    <row r="5626" spans="1:15" x14ac:dyDescent="0.2">
      <c r="A5626" t="s">
        <v>63</v>
      </c>
      <c r="B5626" s="144" t="s">
        <v>168</v>
      </c>
      <c r="C5626">
        <v>780</v>
      </c>
      <c r="D5626" t="str">
        <f>VLOOKUP(Oliusala[[#This Row],[postnumer]],Sveitarfelog[#All],4,FALSE)</f>
        <v>Sveitarfélagið Hornafjörður</v>
      </c>
      <c r="E5626" t="str">
        <f>VLOOKUP(Oliusala[[#This Row],[postnumer]],Sveitarfelog[#All],5,FALSE)</f>
        <v>Suðurland</v>
      </c>
      <c r="F5626" t="s">
        <v>23</v>
      </c>
      <c r="G5626" t="s">
        <v>23</v>
      </c>
      <c r="H5626" t="s">
        <v>61</v>
      </c>
      <c r="I5626" s="1">
        <v>1027</v>
      </c>
      <c r="J5626" s="2">
        <f>VLOOKUP(Oliusala[[#This Row],[tegund]],Tegundir!$B$2:$D$19,3,FALSE)*Oliusala[[#This Row],[magn]]/1000</f>
        <v>0.83187</v>
      </c>
      <c r="K5626">
        <v>2014</v>
      </c>
      <c r="L5626" t="s">
        <v>17</v>
      </c>
      <c r="M5626" s="144" t="s">
        <v>62</v>
      </c>
    </row>
    <row r="5627" spans="1:15" x14ac:dyDescent="0.2">
      <c r="A5627" t="s">
        <v>63</v>
      </c>
      <c r="B5627" s="144" t="s">
        <v>168</v>
      </c>
      <c r="C5627">
        <v>780</v>
      </c>
      <c r="D5627" t="str">
        <f>VLOOKUP(Oliusala[[#This Row],[postnumer]],Sveitarfelog[#All],4,FALSE)</f>
        <v>Sveitarfélagið Hornafjörður</v>
      </c>
      <c r="E5627" t="str">
        <f>VLOOKUP(Oliusala[[#This Row],[postnumer]],Sveitarfelog[#All],5,FALSE)</f>
        <v>Suðurland</v>
      </c>
      <c r="F5627" t="s">
        <v>23</v>
      </c>
      <c r="G5627" t="s">
        <v>23</v>
      </c>
      <c r="H5627" t="s">
        <v>58</v>
      </c>
      <c r="I5627" s="1">
        <v>51464</v>
      </c>
      <c r="J5627" s="2">
        <f>VLOOKUP(Oliusala[[#This Row],[tegund]],Tegundir!$B$2:$D$19,3,FALSE)*Oliusala[[#This Row],[magn]]/1000</f>
        <v>41.685840000000006</v>
      </c>
      <c r="K5627">
        <v>2014</v>
      </c>
      <c r="L5627" t="s">
        <v>17</v>
      </c>
      <c r="M5627" s="144" t="s">
        <v>59</v>
      </c>
    </row>
    <row r="5628" spans="1:15" x14ac:dyDescent="0.2">
      <c r="A5628" t="s">
        <v>63</v>
      </c>
      <c r="B5628" s="144" t="s">
        <v>196</v>
      </c>
      <c r="C5628">
        <v>900</v>
      </c>
      <c r="D5628" t="str">
        <f>VLOOKUP(Oliusala[[#This Row],[postnumer]],Sveitarfelog[#All],4,FALSE)</f>
        <v>Vestmannaeyjabær</v>
      </c>
      <c r="E5628" t="str">
        <f>VLOOKUP(Oliusala[[#This Row],[postnumer]],Sveitarfelog[#All],5,FALSE)</f>
        <v>Suðurland</v>
      </c>
      <c r="F5628" t="s">
        <v>23</v>
      </c>
      <c r="G5628" t="s">
        <v>23</v>
      </c>
      <c r="H5628" t="s">
        <v>61</v>
      </c>
      <c r="I5628" s="1">
        <v>1400</v>
      </c>
      <c r="J5628" s="2">
        <f>VLOOKUP(Oliusala[[#This Row],[tegund]],Tegundir!$B$2:$D$19,3,FALSE)*Oliusala[[#This Row],[magn]]/1000</f>
        <v>1.1339999999999999</v>
      </c>
      <c r="K5628">
        <v>2014</v>
      </c>
      <c r="L5628" t="s">
        <v>17</v>
      </c>
      <c r="M5628" s="144" t="s">
        <v>62</v>
      </c>
    </row>
    <row r="5629" spans="1:15" x14ac:dyDescent="0.2">
      <c r="A5629" t="s">
        <v>63</v>
      </c>
      <c r="B5629" s="144" t="s">
        <v>196</v>
      </c>
      <c r="C5629">
        <v>900</v>
      </c>
      <c r="D5629" t="str">
        <f>VLOOKUP(Oliusala[[#This Row],[postnumer]],Sveitarfelog[#All],4,FALSE)</f>
        <v>Vestmannaeyjabær</v>
      </c>
      <c r="E5629" t="str">
        <f>VLOOKUP(Oliusala[[#This Row],[postnumer]],Sveitarfelog[#All],5,FALSE)</f>
        <v>Suðurland</v>
      </c>
      <c r="F5629" t="s">
        <v>23</v>
      </c>
      <c r="G5629" t="s">
        <v>23</v>
      </c>
      <c r="H5629" t="s">
        <v>58</v>
      </c>
      <c r="I5629" s="1">
        <v>10966</v>
      </c>
      <c r="J5629" s="2">
        <f>VLOOKUP(Oliusala[[#This Row],[tegund]],Tegundir!$B$2:$D$19,3,FALSE)*Oliusala[[#This Row],[magn]]/1000</f>
        <v>8.8824600000000018</v>
      </c>
      <c r="K5629">
        <v>2014</v>
      </c>
      <c r="L5629" t="s">
        <v>17</v>
      </c>
      <c r="M5629" s="144" t="s">
        <v>59</v>
      </c>
    </row>
    <row r="5630" spans="1:15" x14ac:dyDescent="0.2">
      <c r="A5630" t="s">
        <v>63</v>
      </c>
      <c r="B5630" s="144" t="s">
        <v>163</v>
      </c>
      <c r="C5630">
        <v>850</v>
      </c>
      <c r="D5630" t="str">
        <f>VLOOKUP(Oliusala[[#This Row],[postnumer]],Sveitarfelog[#All],4,FALSE)</f>
        <v>Ásahreppur,Rangárþing ytra</v>
      </c>
      <c r="E5630" t="str">
        <f>VLOOKUP(Oliusala[[#This Row],[postnumer]],Sveitarfelog[#All],5,FALSE)</f>
        <v>Suðurland</v>
      </c>
      <c r="F5630" t="s">
        <v>26</v>
      </c>
      <c r="G5630" t="s">
        <v>23</v>
      </c>
      <c r="H5630" t="s">
        <v>58</v>
      </c>
      <c r="I5630" s="1">
        <v>2158</v>
      </c>
      <c r="J5630" s="2">
        <f>VLOOKUP(Oliusala[[#This Row],[tegund]],Tegundir!$B$2:$D$19,3,FALSE)*Oliusala[[#This Row],[magn]]/1000</f>
        <v>1.7479800000000001</v>
      </c>
      <c r="K5630">
        <v>2014</v>
      </c>
      <c r="L5630" t="s">
        <v>17</v>
      </c>
      <c r="M5630" s="144" t="s">
        <v>59</v>
      </c>
    </row>
    <row r="5631" spans="1:15" x14ac:dyDescent="0.2">
      <c r="A5631" t="s">
        <v>63</v>
      </c>
      <c r="B5631" s="144" t="s">
        <v>5</v>
      </c>
      <c r="C5631">
        <v>101</v>
      </c>
      <c r="D5631" t="str">
        <f>VLOOKUP(Oliusala[[#This Row],[postnumer]],Sveitarfelog[#All],4,FALSE)</f>
        <v>Garðabær,Hafnarfjarðarkaupstaður,Kópavogsbær,Reykjavíkurborg,Seltjarnarnesbær</v>
      </c>
      <c r="E5631" t="str">
        <f>VLOOKUP(Oliusala[[#This Row],[postnumer]],Sveitarfelog[#All],5,FALSE)</f>
        <v>Höfuðborgarsvæðið</v>
      </c>
      <c r="F5631" t="s">
        <v>25</v>
      </c>
      <c r="G5631" t="s">
        <v>24</v>
      </c>
      <c r="H5631" t="s">
        <v>58</v>
      </c>
      <c r="I5631" s="1">
        <v>87089</v>
      </c>
      <c r="J5631" s="2">
        <f>VLOOKUP(Oliusala[[#This Row],[tegund]],Tegundir!$B$2:$D$19,3,FALSE)*Oliusala[[#This Row],[magn]]/1000</f>
        <v>75.331985000000003</v>
      </c>
      <c r="K5631">
        <v>2014</v>
      </c>
      <c r="L5631" t="s">
        <v>19</v>
      </c>
      <c r="M5631" s="144" t="s">
        <v>59</v>
      </c>
      <c r="O5631" s="144" t="s">
        <v>1997</v>
      </c>
    </row>
    <row r="5632" spans="1:15" x14ac:dyDescent="0.2">
      <c r="A5632" t="s">
        <v>63</v>
      </c>
      <c r="B5632" s="144" t="s">
        <v>5</v>
      </c>
      <c r="C5632">
        <v>101</v>
      </c>
      <c r="D5632" t="str">
        <f>VLOOKUP(Oliusala[[#This Row],[postnumer]],Sveitarfelog[#All],4,FALSE)</f>
        <v>Garðabær,Hafnarfjarðarkaupstaður,Kópavogsbær,Reykjavíkurborg,Seltjarnarnesbær</v>
      </c>
      <c r="E5632" t="str">
        <f>VLOOKUP(Oliusala[[#This Row],[postnumer]],Sveitarfelog[#All],5,FALSE)</f>
        <v>Höfuðborgarsvæðið</v>
      </c>
      <c r="F5632" t="s">
        <v>25</v>
      </c>
      <c r="G5632" t="s">
        <v>24</v>
      </c>
      <c r="H5632" t="s">
        <v>58</v>
      </c>
      <c r="I5632" s="1">
        <v>7968</v>
      </c>
      <c r="J5632" s="2">
        <f>VLOOKUP(Oliusala[[#This Row],[tegund]],Tegundir!$B$2:$D$19,3,FALSE)*Oliusala[[#This Row],[magn]]/1000</f>
        <v>6.8923199999999998</v>
      </c>
      <c r="K5632">
        <v>2014</v>
      </c>
      <c r="L5632" t="s">
        <v>19</v>
      </c>
      <c r="M5632" s="144" t="s">
        <v>59</v>
      </c>
      <c r="O5632" s="144" t="s">
        <v>1997</v>
      </c>
    </row>
    <row r="5633" spans="1:15" x14ac:dyDescent="0.2">
      <c r="A5633" t="s">
        <v>63</v>
      </c>
      <c r="B5633" s="144" t="s">
        <v>5</v>
      </c>
      <c r="C5633">
        <v>101</v>
      </c>
      <c r="D5633" t="str">
        <f>VLOOKUP(Oliusala[[#This Row],[postnumer]],Sveitarfelog[#All],4,FALSE)</f>
        <v>Garðabær,Hafnarfjarðarkaupstaður,Kópavogsbær,Reykjavíkurborg,Seltjarnarnesbær</v>
      </c>
      <c r="E5633" t="str">
        <f>VLOOKUP(Oliusala[[#This Row],[postnumer]],Sveitarfelog[#All],5,FALSE)</f>
        <v>Höfuðborgarsvæðið</v>
      </c>
      <c r="F5633" t="s">
        <v>25</v>
      </c>
      <c r="G5633" t="s">
        <v>24</v>
      </c>
      <c r="H5633" t="s">
        <v>58</v>
      </c>
      <c r="I5633" s="1">
        <v>54347</v>
      </c>
      <c r="J5633" s="2">
        <f>VLOOKUP(Oliusala[[#This Row],[tegund]],Tegundir!$B$2:$D$19,3,FALSE)*Oliusala[[#This Row],[magn]]/1000</f>
        <v>47.010154999999997</v>
      </c>
      <c r="K5633">
        <v>2014</v>
      </c>
      <c r="L5633" t="s">
        <v>19</v>
      </c>
      <c r="M5633" s="144" t="s">
        <v>59</v>
      </c>
      <c r="O5633" s="144" t="s">
        <v>1997</v>
      </c>
    </row>
    <row r="5634" spans="1:15" x14ac:dyDescent="0.2">
      <c r="A5634" t="s">
        <v>63</v>
      </c>
      <c r="B5634" s="144" t="s">
        <v>5</v>
      </c>
      <c r="C5634">
        <v>101</v>
      </c>
      <c r="D5634" t="str">
        <f>VLOOKUP(Oliusala[[#This Row],[postnumer]],Sveitarfelog[#All],4,FALSE)</f>
        <v>Garðabær,Hafnarfjarðarkaupstaður,Kópavogsbær,Reykjavíkurborg,Seltjarnarnesbær</v>
      </c>
      <c r="E5634" t="str">
        <f>VLOOKUP(Oliusala[[#This Row],[postnumer]],Sveitarfelog[#All],5,FALSE)</f>
        <v>Höfuðborgarsvæðið</v>
      </c>
      <c r="F5634" t="s">
        <v>25</v>
      </c>
      <c r="G5634" t="s">
        <v>24</v>
      </c>
      <c r="H5634" t="s">
        <v>58</v>
      </c>
      <c r="I5634" s="1">
        <v>21247</v>
      </c>
      <c r="J5634" s="2">
        <f>VLOOKUP(Oliusala[[#This Row],[tegund]],Tegundir!$B$2:$D$19,3,FALSE)*Oliusala[[#This Row],[magn]]/1000</f>
        <v>18.378654999999998</v>
      </c>
      <c r="K5634">
        <v>2014</v>
      </c>
      <c r="L5634" t="s">
        <v>19</v>
      </c>
      <c r="M5634" s="144" t="s">
        <v>59</v>
      </c>
      <c r="O5634" s="144" t="s">
        <v>1997</v>
      </c>
    </row>
    <row r="5635" spans="1:15" x14ac:dyDescent="0.2">
      <c r="A5635" t="s">
        <v>63</v>
      </c>
      <c r="B5635" s="144" t="s">
        <v>5</v>
      </c>
      <c r="C5635">
        <v>101</v>
      </c>
      <c r="D5635" t="str">
        <f>VLOOKUP(Oliusala[[#This Row],[postnumer]],Sveitarfelog[#All],4,FALSE)</f>
        <v>Garðabær,Hafnarfjarðarkaupstaður,Kópavogsbær,Reykjavíkurborg,Seltjarnarnesbær</v>
      </c>
      <c r="E5635" t="str">
        <f>VLOOKUP(Oliusala[[#This Row],[postnumer]],Sveitarfelog[#All],5,FALSE)</f>
        <v>Höfuðborgarsvæðið</v>
      </c>
      <c r="F5635" t="s">
        <v>25</v>
      </c>
      <c r="G5635" t="s">
        <v>24</v>
      </c>
      <c r="H5635" t="s">
        <v>58</v>
      </c>
      <c r="I5635" s="1">
        <v>16080</v>
      </c>
      <c r="J5635" s="2">
        <f>VLOOKUP(Oliusala[[#This Row],[tegund]],Tegundir!$B$2:$D$19,3,FALSE)*Oliusala[[#This Row],[magn]]/1000</f>
        <v>13.9092</v>
      </c>
      <c r="K5635">
        <v>2014</v>
      </c>
      <c r="L5635" t="s">
        <v>19</v>
      </c>
      <c r="M5635" s="144" t="s">
        <v>59</v>
      </c>
      <c r="O5635" s="144" t="s">
        <v>1997</v>
      </c>
    </row>
    <row r="5636" spans="1:15" x14ac:dyDescent="0.2">
      <c r="A5636" t="s">
        <v>63</v>
      </c>
      <c r="B5636" s="144" t="s">
        <v>5</v>
      </c>
      <c r="C5636">
        <v>101</v>
      </c>
      <c r="D5636" t="str">
        <f>VLOOKUP(Oliusala[[#This Row],[postnumer]],Sveitarfelog[#All],4,FALSE)</f>
        <v>Garðabær,Hafnarfjarðarkaupstaður,Kópavogsbær,Reykjavíkurborg,Seltjarnarnesbær</v>
      </c>
      <c r="E5636" t="str">
        <f>VLOOKUP(Oliusala[[#This Row],[postnumer]],Sveitarfelog[#All],5,FALSE)</f>
        <v>Höfuðborgarsvæðið</v>
      </c>
      <c r="F5636" t="s">
        <v>25</v>
      </c>
      <c r="G5636" t="s">
        <v>24</v>
      </c>
      <c r="H5636" t="s">
        <v>58</v>
      </c>
      <c r="I5636" s="1">
        <v>22628</v>
      </c>
      <c r="J5636" s="2">
        <f>VLOOKUP(Oliusala[[#This Row],[tegund]],Tegundir!$B$2:$D$19,3,FALSE)*Oliusala[[#This Row],[magn]]/1000</f>
        <v>19.573220000000003</v>
      </c>
      <c r="K5636">
        <v>2014</v>
      </c>
      <c r="L5636" t="s">
        <v>19</v>
      </c>
      <c r="M5636" s="144" t="s">
        <v>59</v>
      </c>
      <c r="O5636" s="144" t="s">
        <v>1997</v>
      </c>
    </row>
    <row r="5637" spans="1:15" x14ac:dyDescent="0.2">
      <c r="A5637" t="s">
        <v>63</v>
      </c>
      <c r="B5637" s="144" t="s">
        <v>5</v>
      </c>
      <c r="C5637">
        <v>101</v>
      </c>
      <c r="D5637" t="str">
        <f>VLOOKUP(Oliusala[[#This Row],[postnumer]],Sveitarfelog[#All],4,FALSE)</f>
        <v>Garðabær,Hafnarfjarðarkaupstaður,Kópavogsbær,Reykjavíkurborg,Seltjarnarnesbær</v>
      </c>
      <c r="E5637" t="str">
        <f>VLOOKUP(Oliusala[[#This Row],[postnumer]],Sveitarfelog[#All],5,FALSE)</f>
        <v>Höfuðborgarsvæðið</v>
      </c>
      <c r="F5637" t="s">
        <v>25</v>
      </c>
      <c r="G5637" t="s">
        <v>24</v>
      </c>
      <c r="H5637" t="s">
        <v>58</v>
      </c>
      <c r="I5637" s="1">
        <v>42725</v>
      </c>
      <c r="J5637" s="2">
        <f>VLOOKUP(Oliusala[[#This Row],[tegund]],Tegundir!$B$2:$D$19,3,FALSE)*Oliusala[[#This Row],[magn]]/1000</f>
        <v>36.957124999999998</v>
      </c>
      <c r="K5637">
        <v>2014</v>
      </c>
      <c r="L5637" t="s">
        <v>19</v>
      </c>
      <c r="M5637" s="144" t="s">
        <v>59</v>
      </c>
      <c r="O5637" s="144" t="s">
        <v>1997</v>
      </c>
    </row>
    <row r="5638" spans="1:15" x14ac:dyDescent="0.2">
      <c r="A5638" t="s">
        <v>63</v>
      </c>
      <c r="B5638" s="144" t="s">
        <v>5</v>
      </c>
      <c r="C5638">
        <v>101</v>
      </c>
      <c r="D5638" t="str">
        <f>VLOOKUP(Oliusala[[#This Row],[postnumer]],Sveitarfelog[#All],4,FALSE)</f>
        <v>Garðabær,Hafnarfjarðarkaupstaður,Kópavogsbær,Reykjavíkurborg,Seltjarnarnesbær</v>
      </c>
      <c r="E5638" t="str">
        <f>VLOOKUP(Oliusala[[#This Row],[postnumer]],Sveitarfelog[#All],5,FALSE)</f>
        <v>Höfuðborgarsvæðið</v>
      </c>
      <c r="F5638" t="s">
        <v>25</v>
      </c>
      <c r="G5638" t="s">
        <v>24</v>
      </c>
      <c r="H5638" t="s">
        <v>58</v>
      </c>
      <c r="I5638" s="1">
        <v>692052</v>
      </c>
      <c r="J5638" s="2">
        <f>VLOOKUP(Oliusala[[#This Row],[tegund]],Tegundir!$B$2:$D$19,3,FALSE)*Oliusala[[#This Row],[magn]]/1000</f>
        <v>598.62497999999994</v>
      </c>
      <c r="K5638">
        <v>2014</v>
      </c>
      <c r="L5638" t="s">
        <v>19</v>
      </c>
      <c r="M5638" s="144" t="s">
        <v>59</v>
      </c>
      <c r="O5638" s="144" t="s">
        <v>1997</v>
      </c>
    </row>
    <row r="5639" spans="1:15" x14ac:dyDescent="0.2">
      <c r="A5639" t="s">
        <v>63</v>
      </c>
      <c r="B5639" s="144" t="s">
        <v>5</v>
      </c>
      <c r="C5639">
        <v>101</v>
      </c>
      <c r="D5639" t="str">
        <f>VLOOKUP(Oliusala[[#This Row],[postnumer]],Sveitarfelog[#All],4,FALSE)</f>
        <v>Garðabær,Hafnarfjarðarkaupstaður,Kópavogsbær,Reykjavíkurborg,Seltjarnarnesbær</v>
      </c>
      <c r="E5639" t="str">
        <f>VLOOKUP(Oliusala[[#This Row],[postnumer]],Sveitarfelog[#All],5,FALSE)</f>
        <v>Höfuðborgarsvæðið</v>
      </c>
      <c r="F5639" t="s">
        <v>25</v>
      </c>
      <c r="G5639" t="s">
        <v>24</v>
      </c>
      <c r="H5639" t="s">
        <v>58</v>
      </c>
      <c r="I5639" s="1">
        <v>37735</v>
      </c>
      <c r="J5639" s="2">
        <f>VLOOKUP(Oliusala[[#This Row],[tegund]],Tegundir!$B$2:$D$19,3,FALSE)*Oliusala[[#This Row],[magn]]/1000</f>
        <v>32.640775000000005</v>
      </c>
      <c r="K5639">
        <v>2014</v>
      </c>
      <c r="L5639" t="s">
        <v>19</v>
      </c>
      <c r="M5639" s="144" t="s">
        <v>59</v>
      </c>
      <c r="O5639" s="144" t="s">
        <v>1997</v>
      </c>
    </row>
    <row r="5640" spans="1:15" x14ac:dyDescent="0.2">
      <c r="A5640" t="s">
        <v>63</v>
      </c>
      <c r="B5640" s="144" t="s">
        <v>5</v>
      </c>
      <c r="C5640">
        <v>101</v>
      </c>
      <c r="D5640" t="str">
        <f>VLOOKUP(Oliusala[[#This Row],[postnumer]],Sveitarfelog[#All],4,FALSE)</f>
        <v>Garðabær,Hafnarfjarðarkaupstaður,Kópavogsbær,Reykjavíkurborg,Seltjarnarnesbær</v>
      </c>
      <c r="E5640" t="str">
        <f>VLOOKUP(Oliusala[[#This Row],[postnumer]],Sveitarfelog[#All],5,FALSE)</f>
        <v>Höfuðborgarsvæðið</v>
      </c>
      <c r="F5640" t="s">
        <v>25</v>
      </c>
      <c r="G5640" t="s">
        <v>24</v>
      </c>
      <c r="H5640" t="s">
        <v>58</v>
      </c>
      <c r="I5640" s="1">
        <v>1202956</v>
      </c>
      <c r="J5640" s="2">
        <f>VLOOKUP(Oliusala[[#This Row],[tegund]],Tegundir!$B$2:$D$19,3,FALSE)*Oliusala[[#This Row],[magn]]/1000</f>
        <v>1040.5569399999999</v>
      </c>
      <c r="K5640">
        <v>2014</v>
      </c>
      <c r="L5640" t="s">
        <v>19</v>
      </c>
      <c r="M5640" s="144" t="s">
        <v>59</v>
      </c>
      <c r="O5640" s="144" t="s">
        <v>1997</v>
      </c>
    </row>
    <row r="5641" spans="1:15" x14ac:dyDescent="0.2">
      <c r="A5641" t="s">
        <v>63</v>
      </c>
      <c r="B5641" s="144" t="s">
        <v>5</v>
      </c>
      <c r="C5641">
        <v>101</v>
      </c>
      <c r="D5641" t="str">
        <f>VLOOKUP(Oliusala[[#This Row],[postnumer]],Sveitarfelog[#All],4,FALSE)</f>
        <v>Garðabær,Hafnarfjarðarkaupstaður,Kópavogsbær,Reykjavíkurborg,Seltjarnarnesbær</v>
      </c>
      <c r="E5641" t="str">
        <f>VLOOKUP(Oliusala[[#This Row],[postnumer]],Sveitarfelog[#All],5,FALSE)</f>
        <v>Höfuðborgarsvæðið</v>
      </c>
      <c r="F5641" t="s">
        <v>25</v>
      </c>
      <c r="G5641" t="s">
        <v>24</v>
      </c>
      <c r="H5641" t="s">
        <v>58</v>
      </c>
      <c r="I5641" s="1">
        <v>33475</v>
      </c>
      <c r="J5641" s="2">
        <f>VLOOKUP(Oliusala[[#This Row],[tegund]],Tegundir!$B$2:$D$19,3,FALSE)*Oliusala[[#This Row],[magn]]/1000</f>
        <v>28.955874999999999</v>
      </c>
      <c r="K5641">
        <v>2014</v>
      </c>
      <c r="L5641" t="s">
        <v>19</v>
      </c>
      <c r="M5641" s="144" t="s">
        <v>59</v>
      </c>
      <c r="O5641" s="144" t="s">
        <v>1997</v>
      </c>
    </row>
    <row r="5642" spans="1:15" x14ac:dyDescent="0.2">
      <c r="A5642" t="s">
        <v>63</v>
      </c>
      <c r="B5642" s="144" t="s">
        <v>5</v>
      </c>
      <c r="C5642">
        <v>101</v>
      </c>
      <c r="D5642" t="str">
        <f>VLOOKUP(Oliusala[[#This Row],[postnumer]],Sveitarfelog[#All],4,FALSE)</f>
        <v>Garðabær,Hafnarfjarðarkaupstaður,Kópavogsbær,Reykjavíkurborg,Seltjarnarnesbær</v>
      </c>
      <c r="E5642" t="str">
        <f>VLOOKUP(Oliusala[[#This Row],[postnumer]],Sveitarfelog[#All],5,FALSE)</f>
        <v>Höfuðborgarsvæðið</v>
      </c>
      <c r="F5642" t="s">
        <v>25</v>
      </c>
      <c r="G5642" t="s">
        <v>24</v>
      </c>
      <c r="H5642" t="s">
        <v>58</v>
      </c>
      <c r="I5642" s="1">
        <v>15866</v>
      </c>
      <c r="J5642" s="2">
        <f>VLOOKUP(Oliusala[[#This Row],[tegund]],Tegundir!$B$2:$D$19,3,FALSE)*Oliusala[[#This Row],[magn]]/1000</f>
        <v>13.72409</v>
      </c>
      <c r="K5642">
        <v>2014</v>
      </c>
      <c r="L5642" t="s">
        <v>19</v>
      </c>
      <c r="M5642" s="144" t="s">
        <v>59</v>
      </c>
      <c r="O5642" s="144" t="s">
        <v>1997</v>
      </c>
    </row>
    <row r="5643" spans="1:15" x14ac:dyDescent="0.2">
      <c r="A5643" t="s">
        <v>57</v>
      </c>
      <c r="B5643" s="144" t="s">
        <v>5</v>
      </c>
      <c r="C5643">
        <v>101</v>
      </c>
      <c r="D5643" t="str">
        <f>VLOOKUP(Oliusala[[#This Row],[postnumer]],Sveitarfelog[#All],4,FALSE)</f>
        <v>Garðabær,Hafnarfjarðarkaupstaður,Kópavogsbær,Reykjavíkurborg,Seltjarnarnesbær</v>
      </c>
      <c r="E5643" t="str">
        <f>VLOOKUP(Oliusala[[#This Row],[postnumer]],Sveitarfelog[#All],5,FALSE)</f>
        <v>Höfuðborgarsvæðið</v>
      </c>
      <c r="F5643" t="s">
        <v>25</v>
      </c>
      <c r="G5643" t="s">
        <v>24</v>
      </c>
      <c r="H5643" t="s">
        <v>60</v>
      </c>
      <c r="I5643" s="1">
        <v>337860</v>
      </c>
      <c r="J5643" s="2">
        <f>VLOOKUP(Oliusala[[#This Row],[tegund]],Tegundir!$B$2:$D$19,3,FALSE)*Oliusala[[#This Row],[magn]]/1000</f>
        <v>292.24890000000005</v>
      </c>
      <c r="K5643">
        <v>2014</v>
      </c>
      <c r="L5643" t="s">
        <v>1955</v>
      </c>
      <c r="M5643" s="144" t="s">
        <v>59</v>
      </c>
    </row>
    <row r="5644" spans="1:15" x14ac:dyDescent="0.2">
      <c r="A5644" t="s">
        <v>57</v>
      </c>
      <c r="B5644" s="144" t="s">
        <v>5</v>
      </c>
      <c r="C5644">
        <v>101</v>
      </c>
      <c r="D5644" t="str">
        <f>VLOOKUP(Oliusala[[#This Row],[postnumer]],Sveitarfelog[#All],4,FALSE)</f>
        <v>Garðabær,Hafnarfjarðarkaupstaður,Kópavogsbær,Reykjavíkurborg,Seltjarnarnesbær</v>
      </c>
      <c r="E5644" t="str">
        <f>VLOOKUP(Oliusala[[#This Row],[postnumer]],Sveitarfelog[#All],5,FALSE)</f>
        <v>Höfuðborgarsvæðið</v>
      </c>
      <c r="F5644" t="s">
        <v>25</v>
      </c>
      <c r="G5644" t="s">
        <v>24</v>
      </c>
      <c r="H5644" t="s">
        <v>58</v>
      </c>
      <c r="I5644" s="1">
        <v>1743622</v>
      </c>
      <c r="J5644" s="2">
        <f>VLOOKUP(Oliusala[[#This Row],[tegund]],Tegundir!$B$2:$D$19,3,FALSE)*Oliusala[[#This Row],[magn]]/1000</f>
        <v>1508.2330300000001</v>
      </c>
      <c r="K5644">
        <v>2014</v>
      </c>
      <c r="L5644" t="s">
        <v>1955</v>
      </c>
      <c r="M5644" s="144" t="s">
        <v>59</v>
      </c>
    </row>
    <row r="5645" spans="1:15" x14ac:dyDescent="0.2">
      <c r="A5645" t="s">
        <v>57</v>
      </c>
      <c r="B5645" s="144" t="s">
        <v>5</v>
      </c>
      <c r="C5645">
        <v>101</v>
      </c>
      <c r="D5645" t="str">
        <f>VLOOKUP(Oliusala[[#This Row],[postnumer]],Sveitarfelog[#All],4,FALSE)</f>
        <v>Garðabær,Hafnarfjarðarkaupstaður,Kópavogsbær,Reykjavíkurborg,Seltjarnarnesbær</v>
      </c>
      <c r="E5645" t="str">
        <f>VLOOKUP(Oliusala[[#This Row],[postnumer]],Sveitarfelog[#All],5,FALSE)</f>
        <v>Höfuðborgarsvæðið</v>
      </c>
      <c r="F5645" t="s">
        <v>25</v>
      </c>
      <c r="G5645" t="s">
        <v>24</v>
      </c>
      <c r="H5645" t="s">
        <v>58</v>
      </c>
      <c r="I5645" s="1">
        <v>2473887</v>
      </c>
      <c r="J5645" s="2">
        <f>VLOOKUP(Oliusala[[#This Row],[tegund]],Tegundir!$B$2:$D$19,3,FALSE)*Oliusala[[#This Row],[magn]]/1000</f>
        <v>2139.9122549999997</v>
      </c>
      <c r="K5645">
        <v>2014</v>
      </c>
      <c r="L5645" t="s">
        <v>1955</v>
      </c>
      <c r="M5645" s="144" t="s">
        <v>59</v>
      </c>
    </row>
    <row r="5646" spans="1:15" x14ac:dyDescent="0.2">
      <c r="A5646" t="s">
        <v>57</v>
      </c>
      <c r="B5646" s="144" t="s">
        <v>5</v>
      </c>
      <c r="C5646">
        <v>101</v>
      </c>
      <c r="D5646" t="str">
        <f>VLOOKUP(Oliusala[[#This Row],[postnumer]],Sveitarfelog[#All],4,FALSE)</f>
        <v>Garðabær,Hafnarfjarðarkaupstaður,Kópavogsbær,Reykjavíkurborg,Seltjarnarnesbær</v>
      </c>
      <c r="E5646" t="str">
        <f>VLOOKUP(Oliusala[[#This Row],[postnumer]],Sveitarfelog[#All],5,FALSE)</f>
        <v>Höfuðborgarsvæðið</v>
      </c>
      <c r="F5646" t="s">
        <v>25</v>
      </c>
      <c r="G5646" t="s">
        <v>24</v>
      </c>
      <c r="H5646" t="s">
        <v>61</v>
      </c>
      <c r="I5646" s="1">
        <v>657</v>
      </c>
      <c r="J5646" s="2">
        <f>VLOOKUP(Oliusala[[#This Row],[tegund]],Tegundir!$B$2:$D$19,3,FALSE)*Oliusala[[#This Row],[magn]]/1000</f>
        <v>0.56830499999999995</v>
      </c>
      <c r="K5646">
        <v>2014</v>
      </c>
      <c r="L5646" t="s">
        <v>19</v>
      </c>
      <c r="M5646" s="144" t="s">
        <v>62</v>
      </c>
      <c r="O5646" s="144" t="s">
        <v>1997</v>
      </c>
    </row>
    <row r="5647" spans="1:15" x14ac:dyDescent="0.2">
      <c r="A5647" t="s">
        <v>57</v>
      </c>
      <c r="B5647" s="144" t="s">
        <v>5</v>
      </c>
      <c r="C5647">
        <v>101</v>
      </c>
      <c r="D5647" t="str">
        <f>VLOOKUP(Oliusala[[#This Row],[postnumer]],Sveitarfelog[#All],4,FALSE)</f>
        <v>Garðabær,Hafnarfjarðarkaupstaður,Kópavogsbær,Reykjavíkurborg,Seltjarnarnesbær</v>
      </c>
      <c r="E5647" t="str">
        <f>VLOOKUP(Oliusala[[#This Row],[postnumer]],Sveitarfelog[#All],5,FALSE)</f>
        <v>Höfuðborgarsvæðið</v>
      </c>
      <c r="F5647" t="s">
        <v>25</v>
      </c>
      <c r="G5647" t="s">
        <v>24</v>
      </c>
      <c r="H5647" t="s">
        <v>61</v>
      </c>
      <c r="I5647" s="1">
        <v>14201</v>
      </c>
      <c r="J5647" s="2">
        <f>VLOOKUP(Oliusala[[#This Row],[tegund]],Tegundir!$B$2:$D$19,3,FALSE)*Oliusala[[#This Row],[magn]]/1000</f>
        <v>12.283865</v>
      </c>
      <c r="K5647">
        <v>2014</v>
      </c>
      <c r="L5647" t="s">
        <v>19</v>
      </c>
      <c r="M5647" s="144" t="s">
        <v>62</v>
      </c>
      <c r="O5647" s="144" t="s">
        <v>1997</v>
      </c>
    </row>
    <row r="5648" spans="1:15" x14ac:dyDescent="0.2">
      <c r="A5648" t="s">
        <v>57</v>
      </c>
      <c r="B5648" s="144" t="s">
        <v>5</v>
      </c>
      <c r="C5648">
        <v>101</v>
      </c>
      <c r="D5648" t="str">
        <f>VLOOKUP(Oliusala[[#This Row],[postnumer]],Sveitarfelog[#All],4,FALSE)</f>
        <v>Garðabær,Hafnarfjarðarkaupstaður,Kópavogsbær,Reykjavíkurborg,Seltjarnarnesbær</v>
      </c>
      <c r="E5648" t="str">
        <f>VLOOKUP(Oliusala[[#This Row],[postnumer]],Sveitarfelog[#All],5,FALSE)</f>
        <v>Höfuðborgarsvæðið</v>
      </c>
      <c r="F5648" t="s">
        <v>25</v>
      </c>
      <c r="G5648" t="s">
        <v>24</v>
      </c>
      <c r="H5648" t="s">
        <v>61</v>
      </c>
      <c r="I5648" s="1">
        <v>745719</v>
      </c>
      <c r="J5648" s="2">
        <f>VLOOKUP(Oliusala[[#This Row],[tegund]],Tegundir!$B$2:$D$19,3,FALSE)*Oliusala[[#This Row],[magn]]/1000</f>
        <v>645.04693499999996</v>
      </c>
      <c r="K5648">
        <v>2014</v>
      </c>
      <c r="L5648" t="s">
        <v>19</v>
      </c>
      <c r="M5648" s="144" t="s">
        <v>62</v>
      </c>
      <c r="O5648" s="144" t="s">
        <v>1997</v>
      </c>
    </row>
    <row r="5649" spans="1:15" x14ac:dyDescent="0.2">
      <c r="A5649" t="s">
        <v>57</v>
      </c>
      <c r="B5649" s="144" t="s">
        <v>5</v>
      </c>
      <c r="C5649">
        <v>101</v>
      </c>
      <c r="D5649" t="str">
        <f>VLOOKUP(Oliusala[[#This Row],[postnumer]],Sveitarfelog[#All],4,FALSE)</f>
        <v>Garðabær,Hafnarfjarðarkaupstaður,Kópavogsbær,Reykjavíkurborg,Seltjarnarnesbær</v>
      </c>
      <c r="E5649" t="str">
        <f>VLOOKUP(Oliusala[[#This Row],[postnumer]],Sveitarfelog[#All],5,FALSE)</f>
        <v>Höfuðborgarsvæðið</v>
      </c>
      <c r="F5649" t="s">
        <v>24</v>
      </c>
      <c r="G5649" t="s">
        <v>24</v>
      </c>
      <c r="H5649" t="s">
        <v>60</v>
      </c>
      <c r="I5649" s="1">
        <v>33007</v>
      </c>
      <c r="J5649" s="2">
        <f>VLOOKUP(Oliusala[[#This Row],[tegund]],Tegundir!$B$2:$D$19,3,FALSE)*Oliusala[[#This Row],[magn]]/1000</f>
        <v>28.551055000000002</v>
      </c>
      <c r="K5649">
        <v>2014</v>
      </c>
      <c r="L5649" t="s">
        <v>18</v>
      </c>
      <c r="M5649" s="144" t="s">
        <v>59</v>
      </c>
    </row>
    <row r="5650" spans="1:15" x14ac:dyDescent="0.2">
      <c r="A5650" t="s">
        <v>57</v>
      </c>
      <c r="B5650" s="144" t="s">
        <v>5</v>
      </c>
      <c r="C5650">
        <v>101</v>
      </c>
      <c r="D5650" t="str">
        <f>VLOOKUP(Oliusala[[#This Row],[postnumer]],Sveitarfelog[#All],4,FALSE)</f>
        <v>Garðabær,Hafnarfjarðarkaupstaður,Kópavogsbær,Reykjavíkurborg,Seltjarnarnesbær</v>
      </c>
      <c r="E5650" t="str">
        <f>VLOOKUP(Oliusala[[#This Row],[postnumer]],Sveitarfelog[#All],5,FALSE)</f>
        <v>Höfuðborgarsvæðið</v>
      </c>
      <c r="F5650" t="s">
        <v>29</v>
      </c>
      <c r="G5650" t="s">
        <v>24</v>
      </c>
      <c r="H5650" t="s">
        <v>60</v>
      </c>
      <c r="I5650" s="1">
        <v>134693</v>
      </c>
      <c r="J5650" s="2">
        <f>VLOOKUP(Oliusala[[#This Row],[tegund]],Tegundir!$B$2:$D$19,3,FALSE)*Oliusala[[#This Row],[magn]]/1000</f>
        <v>116.509445</v>
      </c>
      <c r="K5650">
        <v>2014</v>
      </c>
      <c r="L5650" t="s">
        <v>19</v>
      </c>
      <c r="M5650" s="144" t="s">
        <v>59</v>
      </c>
      <c r="O5650" s="144" t="s">
        <v>1998</v>
      </c>
    </row>
    <row r="5651" spans="1:15" x14ac:dyDescent="0.2">
      <c r="A5651" t="s">
        <v>76</v>
      </c>
      <c r="B5651" s="144" t="s">
        <v>76</v>
      </c>
      <c r="C5651">
        <v>340</v>
      </c>
      <c r="D5651" t="str">
        <f>VLOOKUP(Oliusala[[#This Row],[postnumer]],Sveitarfelog[#All],4,FALSE)</f>
        <v>Eyja- og Miklaholtshreppur,Sveitarfélagið Stykkishólmur</v>
      </c>
      <c r="E5651" t="str">
        <f>VLOOKUP(Oliusala[[#This Row],[postnumer]],Sveitarfelog[#All],5,FALSE)</f>
        <v>Vesturland</v>
      </c>
      <c r="F5651" t="s">
        <v>25</v>
      </c>
      <c r="G5651" t="s">
        <v>24</v>
      </c>
      <c r="H5651" t="s">
        <v>58</v>
      </c>
      <c r="I5651" s="1">
        <v>105000</v>
      </c>
      <c r="J5651" s="2">
        <f>VLOOKUP(Oliusala[[#This Row],[tegund]],Tegundir!$B$2:$D$19,3,FALSE)*Oliusala[[#This Row],[magn]]/1000</f>
        <v>90.825000000000003</v>
      </c>
      <c r="K5651">
        <v>2014</v>
      </c>
      <c r="L5651" t="s">
        <v>19</v>
      </c>
      <c r="M5651" s="144" t="s">
        <v>59</v>
      </c>
      <c r="N5651" s="144" t="s">
        <v>1939</v>
      </c>
      <c r="O5651" s="144" t="s">
        <v>1997</v>
      </c>
    </row>
    <row r="5652" spans="1:15" x14ac:dyDescent="0.2">
      <c r="A5652" t="s">
        <v>76</v>
      </c>
      <c r="B5652" s="144" t="s">
        <v>76</v>
      </c>
      <c r="C5652">
        <v>340</v>
      </c>
      <c r="D5652" t="str">
        <f>VLOOKUP(Oliusala[[#This Row],[postnumer]],Sveitarfelog[#All],4,FALSE)</f>
        <v>Eyja- og Miklaholtshreppur,Sveitarfélagið Stykkishólmur</v>
      </c>
      <c r="E5652" t="str">
        <f>VLOOKUP(Oliusala[[#This Row],[postnumer]],Sveitarfelog[#All],5,FALSE)</f>
        <v>Vesturland</v>
      </c>
      <c r="F5652" t="s">
        <v>25</v>
      </c>
      <c r="G5652" t="s">
        <v>24</v>
      </c>
      <c r="H5652" t="s">
        <v>58</v>
      </c>
      <c r="I5652" s="1">
        <v>227191</v>
      </c>
      <c r="J5652" s="2">
        <f>VLOOKUP(Oliusala[[#This Row],[tegund]],Tegundir!$B$2:$D$19,3,FALSE)*Oliusala[[#This Row],[magn]]/1000</f>
        <v>196.52021500000001</v>
      </c>
      <c r="K5652">
        <v>2014</v>
      </c>
      <c r="L5652" t="s">
        <v>1955</v>
      </c>
      <c r="M5652" s="144" t="s">
        <v>59</v>
      </c>
      <c r="N5652" s="144" t="s">
        <v>1939</v>
      </c>
    </row>
    <row r="5653" spans="1:15" x14ac:dyDescent="0.2">
      <c r="A5653" t="s">
        <v>57</v>
      </c>
      <c r="B5653" s="144" t="s">
        <v>5</v>
      </c>
      <c r="C5653">
        <v>101</v>
      </c>
      <c r="D5653" t="str">
        <f>VLOOKUP(Oliusala[[#This Row],[postnumer]],Sveitarfelog[#All],4,FALSE)</f>
        <v>Garðabær,Hafnarfjarðarkaupstaður,Kópavogsbær,Reykjavíkurborg,Seltjarnarnesbær</v>
      </c>
      <c r="E5653" t="str">
        <f>VLOOKUP(Oliusala[[#This Row],[postnumer]],Sveitarfelog[#All],5,FALSE)</f>
        <v>Höfuðborgarsvæðið</v>
      </c>
      <c r="F5653" t="s">
        <v>24</v>
      </c>
      <c r="G5653" t="s">
        <v>24</v>
      </c>
      <c r="H5653" t="s">
        <v>58</v>
      </c>
      <c r="I5653" s="1">
        <v>2873465</v>
      </c>
      <c r="J5653" s="2">
        <f>VLOOKUP(Oliusala[[#This Row],[tegund]],Tegundir!$B$2:$D$19,3,FALSE)*Oliusala[[#This Row],[magn]]/1000</f>
        <v>2485.5472250000003</v>
      </c>
      <c r="K5653">
        <v>2014</v>
      </c>
      <c r="L5653" t="s">
        <v>18</v>
      </c>
      <c r="M5653" s="144" t="s">
        <v>59</v>
      </c>
    </row>
    <row r="5654" spans="1:15" x14ac:dyDescent="0.2">
      <c r="A5654" t="s">
        <v>57</v>
      </c>
      <c r="B5654" s="144" t="s">
        <v>5</v>
      </c>
      <c r="C5654">
        <v>101</v>
      </c>
      <c r="D5654" t="str">
        <f>VLOOKUP(Oliusala[[#This Row],[postnumer]],Sveitarfelog[#All],4,FALSE)</f>
        <v>Garðabær,Hafnarfjarðarkaupstaður,Kópavogsbær,Reykjavíkurborg,Seltjarnarnesbær</v>
      </c>
      <c r="E5654" t="str">
        <f>VLOOKUP(Oliusala[[#This Row],[postnumer]],Sveitarfelog[#All],5,FALSE)</f>
        <v>Höfuðborgarsvæðið</v>
      </c>
      <c r="F5654" t="s">
        <v>27</v>
      </c>
      <c r="G5654" t="s">
        <v>24</v>
      </c>
      <c r="H5654" t="s">
        <v>58</v>
      </c>
      <c r="I5654" s="1">
        <v>10038156</v>
      </c>
      <c r="J5654" s="2">
        <f>VLOOKUP(Oliusala[[#This Row],[tegund]],Tegundir!$B$2:$D$19,3,FALSE)*Oliusala[[#This Row],[magn]]/1000</f>
        <v>8683.0049399999989</v>
      </c>
      <c r="K5654">
        <v>2014</v>
      </c>
      <c r="L5654" t="s">
        <v>19</v>
      </c>
      <c r="M5654" s="144" t="s">
        <v>59</v>
      </c>
      <c r="O5654" s="144" t="s">
        <v>1998</v>
      </c>
    </row>
    <row r="5655" spans="1:15" x14ac:dyDescent="0.2">
      <c r="A5655" t="s">
        <v>57</v>
      </c>
      <c r="B5655" s="144" t="s">
        <v>5</v>
      </c>
      <c r="C5655">
        <v>101</v>
      </c>
      <c r="D5655" t="str">
        <f>VLOOKUP(Oliusala[[#This Row],[postnumer]],Sveitarfelog[#All],4,FALSE)</f>
        <v>Garðabær,Hafnarfjarðarkaupstaður,Kópavogsbær,Reykjavíkurborg,Seltjarnarnesbær</v>
      </c>
      <c r="E5655" t="str">
        <f>VLOOKUP(Oliusala[[#This Row],[postnumer]],Sveitarfelog[#All],5,FALSE)</f>
        <v>Höfuðborgarsvæðið</v>
      </c>
      <c r="F5655" t="s">
        <v>29</v>
      </c>
      <c r="G5655" t="s">
        <v>24</v>
      </c>
      <c r="H5655" t="s">
        <v>58</v>
      </c>
      <c r="I5655" s="1">
        <v>3516956</v>
      </c>
      <c r="J5655" s="2">
        <f>VLOOKUP(Oliusala[[#This Row],[tegund]],Tegundir!$B$2:$D$19,3,FALSE)*Oliusala[[#This Row],[magn]]/1000</f>
        <v>3042.1669400000001</v>
      </c>
      <c r="K5655">
        <v>2014</v>
      </c>
      <c r="L5655" t="s">
        <v>19</v>
      </c>
      <c r="M5655" s="144" t="s">
        <v>59</v>
      </c>
      <c r="O5655" s="144" t="s">
        <v>1998</v>
      </c>
    </row>
    <row r="5656" spans="1:15" x14ac:dyDescent="0.2">
      <c r="A5656" t="s">
        <v>57</v>
      </c>
      <c r="B5656" s="144" t="s">
        <v>5</v>
      </c>
      <c r="C5656">
        <v>101</v>
      </c>
      <c r="D5656" t="str">
        <f>VLOOKUP(Oliusala[[#This Row],[postnumer]],Sveitarfelog[#All],4,FALSE)</f>
        <v>Garðabær,Hafnarfjarðarkaupstaður,Kópavogsbær,Reykjavíkurborg,Seltjarnarnesbær</v>
      </c>
      <c r="E5656" t="str">
        <f>VLOOKUP(Oliusala[[#This Row],[postnumer]],Sveitarfelog[#All],5,FALSE)</f>
        <v>Höfuðborgarsvæðið</v>
      </c>
      <c r="F5656" t="s">
        <v>30</v>
      </c>
      <c r="G5656" t="s">
        <v>24</v>
      </c>
      <c r="H5656" t="s">
        <v>58</v>
      </c>
      <c r="I5656" s="1">
        <v>986768</v>
      </c>
      <c r="J5656" s="2">
        <f>VLOOKUP(Oliusala[[#This Row],[tegund]],Tegundir!$B$2:$D$19,3,FALSE)*Oliusala[[#This Row],[magn]]/1000</f>
        <v>853.55431999999996</v>
      </c>
      <c r="K5656">
        <v>2014</v>
      </c>
      <c r="L5656" t="s">
        <v>19</v>
      </c>
      <c r="M5656" s="144" t="s">
        <v>59</v>
      </c>
      <c r="O5656" s="144" t="s">
        <v>1998</v>
      </c>
    </row>
    <row r="5657" spans="1:15" x14ac:dyDescent="0.2">
      <c r="A5657" t="s">
        <v>57</v>
      </c>
      <c r="B5657" s="144" t="s">
        <v>5</v>
      </c>
      <c r="C5657">
        <v>101</v>
      </c>
      <c r="D5657" t="str">
        <f>VLOOKUP(Oliusala[[#This Row],[postnumer]],Sveitarfelog[#All],4,FALSE)</f>
        <v>Garðabær,Hafnarfjarðarkaupstaður,Kópavogsbær,Reykjavíkurborg,Seltjarnarnesbær</v>
      </c>
      <c r="E5657" t="str">
        <f>VLOOKUP(Oliusala[[#This Row],[postnumer]],Sveitarfelog[#All],5,FALSE)</f>
        <v>Höfuðborgarsvæðið</v>
      </c>
      <c r="F5657" t="s">
        <v>24</v>
      </c>
      <c r="G5657" t="s">
        <v>24</v>
      </c>
      <c r="H5657" t="s">
        <v>58</v>
      </c>
      <c r="I5657" s="1">
        <v>3121005</v>
      </c>
      <c r="J5657" s="2">
        <f>VLOOKUP(Oliusala[[#This Row],[tegund]],Tegundir!$B$2:$D$19,3,FALSE)*Oliusala[[#This Row],[magn]]/1000</f>
        <v>2699.6693250000003</v>
      </c>
      <c r="K5657">
        <v>2014</v>
      </c>
      <c r="L5657" t="s">
        <v>18</v>
      </c>
      <c r="M5657" s="144" t="s">
        <v>59</v>
      </c>
    </row>
    <row r="5658" spans="1:15" x14ac:dyDescent="0.2">
      <c r="A5658" t="s">
        <v>57</v>
      </c>
      <c r="B5658" s="144" t="s">
        <v>5</v>
      </c>
      <c r="C5658">
        <v>101</v>
      </c>
      <c r="D5658" t="str">
        <f>VLOOKUP(Oliusala[[#This Row],[postnumer]],Sveitarfelog[#All],4,FALSE)</f>
        <v>Garðabær,Hafnarfjarðarkaupstaður,Kópavogsbær,Reykjavíkurborg,Seltjarnarnesbær</v>
      </c>
      <c r="E5658" t="str">
        <f>VLOOKUP(Oliusala[[#This Row],[postnumer]],Sveitarfelog[#All],5,FALSE)</f>
        <v>Höfuðborgarsvæðið</v>
      </c>
      <c r="F5658" t="s">
        <v>29</v>
      </c>
      <c r="G5658" t="s">
        <v>24</v>
      </c>
      <c r="H5658" t="s">
        <v>58</v>
      </c>
      <c r="I5658" s="1">
        <v>2218389</v>
      </c>
      <c r="J5658" s="2">
        <f>VLOOKUP(Oliusala[[#This Row],[tegund]],Tegundir!$B$2:$D$19,3,FALSE)*Oliusala[[#This Row],[magn]]/1000</f>
        <v>1918.906485</v>
      </c>
      <c r="K5658">
        <v>2014</v>
      </c>
      <c r="L5658" t="s">
        <v>19</v>
      </c>
      <c r="M5658" s="144" t="s">
        <v>59</v>
      </c>
      <c r="O5658" s="144" t="s">
        <v>1998</v>
      </c>
    </row>
    <row r="5659" spans="1:15" x14ac:dyDescent="0.2">
      <c r="A5659" t="s">
        <v>57</v>
      </c>
      <c r="B5659" s="144" t="s">
        <v>5</v>
      </c>
      <c r="C5659">
        <v>101</v>
      </c>
      <c r="D5659" t="str">
        <f>VLOOKUP(Oliusala[[#This Row],[postnumer]],Sveitarfelog[#All],4,FALSE)</f>
        <v>Garðabær,Hafnarfjarðarkaupstaður,Kópavogsbær,Reykjavíkurborg,Seltjarnarnesbær</v>
      </c>
      <c r="E5659" t="str">
        <f>VLOOKUP(Oliusala[[#This Row],[postnumer]],Sveitarfelog[#All],5,FALSE)</f>
        <v>Höfuðborgarsvæðið</v>
      </c>
      <c r="F5659" t="s">
        <v>30</v>
      </c>
      <c r="G5659" t="s">
        <v>24</v>
      </c>
      <c r="H5659" t="s">
        <v>58</v>
      </c>
      <c r="I5659" s="1">
        <v>112295</v>
      </c>
      <c r="J5659" s="2">
        <f>VLOOKUP(Oliusala[[#This Row],[tegund]],Tegundir!$B$2:$D$19,3,FALSE)*Oliusala[[#This Row],[magn]]/1000</f>
        <v>97.135175000000004</v>
      </c>
      <c r="K5659">
        <v>2014</v>
      </c>
      <c r="L5659" t="s">
        <v>19</v>
      </c>
      <c r="M5659" s="144" t="s">
        <v>59</v>
      </c>
      <c r="O5659" s="144" t="s">
        <v>1998</v>
      </c>
    </row>
    <row r="5660" spans="1:15" x14ac:dyDescent="0.2">
      <c r="A5660" t="s">
        <v>57</v>
      </c>
      <c r="B5660" s="144" t="s">
        <v>5</v>
      </c>
      <c r="C5660">
        <v>101</v>
      </c>
      <c r="D5660" t="str">
        <f>VLOOKUP(Oliusala[[#This Row],[postnumer]],Sveitarfelog[#All],4,FALSE)</f>
        <v>Garðabær,Hafnarfjarðarkaupstaður,Kópavogsbær,Reykjavíkurborg,Seltjarnarnesbær</v>
      </c>
      <c r="E5660" t="str">
        <f>VLOOKUP(Oliusala[[#This Row],[postnumer]],Sveitarfelog[#All],5,FALSE)</f>
        <v>Höfuðborgarsvæðið</v>
      </c>
      <c r="F5660" t="s">
        <v>24</v>
      </c>
      <c r="G5660" t="s">
        <v>24</v>
      </c>
      <c r="H5660" t="s">
        <v>58</v>
      </c>
      <c r="I5660" s="1">
        <v>162928</v>
      </c>
      <c r="J5660" s="2">
        <f>VLOOKUP(Oliusala[[#This Row],[tegund]],Tegundir!$B$2:$D$19,3,FALSE)*Oliusala[[#This Row],[magn]]/1000</f>
        <v>140.93271999999999</v>
      </c>
      <c r="K5660">
        <v>2014</v>
      </c>
      <c r="L5660" t="s">
        <v>18</v>
      </c>
      <c r="M5660" s="144" t="s">
        <v>59</v>
      </c>
    </row>
    <row r="5661" spans="1:15" x14ac:dyDescent="0.2">
      <c r="A5661" t="s">
        <v>57</v>
      </c>
      <c r="B5661" s="144" t="s">
        <v>5</v>
      </c>
      <c r="C5661">
        <v>101</v>
      </c>
      <c r="D5661" t="str">
        <f>VLOOKUP(Oliusala[[#This Row],[postnumer]],Sveitarfelog[#All],4,FALSE)</f>
        <v>Garðabær,Hafnarfjarðarkaupstaður,Kópavogsbær,Reykjavíkurborg,Seltjarnarnesbær</v>
      </c>
      <c r="E5661" t="str">
        <f>VLOOKUP(Oliusala[[#This Row],[postnumer]],Sveitarfelog[#All],5,FALSE)</f>
        <v>Höfuðborgarsvæðið</v>
      </c>
      <c r="F5661" t="s">
        <v>29</v>
      </c>
      <c r="G5661" t="s">
        <v>24</v>
      </c>
      <c r="H5661" t="s">
        <v>58</v>
      </c>
      <c r="I5661" s="1">
        <v>1667605</v>
      </c>
      <c r="J5661" s="2">
        <f>VLOOKUP(Oliusala[[#This Row],[tegund]],Tegundir!$B$2:$D$19,3,FALSE)*Oliusala[[#This Row],[magn]]/1000</f>
        <v>1442.478325</v>
      </c>
      <c r="K5661">
        <v>2014</v>
      </c>
      <c r="L5661" t="s">
        <v>19</v>
      </c>
      <c r="M5661" s="144" t="s">
        <v>59</v>
      </c>
      <c r="O5661" s="144" t="s">
        <v>1998</v>
      </c>
    </row>
    <row r="5662" spans="1:15" x14ac:dyDescent="0.2">
      <c r="A5662" t="s">
        <v>57</v>
      </c>
      <c r="B5662" s="144" t="s">
        <v>5</v>
      </c>
      <c r="C5662">
        <v>101</v>
      </c>
      <c r="D5662" t="str">
        <f>VLOOKUP(Oliusala[[#This Row],[postnumer]],Sveitarfelog[#All],4,FALSE)</f>
        <v>Garðabær,Hafnarfjarðarkaupstaður,Kópavogsbær,Reykjavíkurborg,Seltjarnarnesbær</v>
      </c>
      <c r="E5662" t="str">
        <f>VLOOKUP(Oliusala[[#This Row],[postnumer]],Sveitarfelog[#All],5,FALSE)</f>
        <v>Höfuðborgarsvæðið</v>
      </c>
      <c r="F5662" t="s">
        <v>30</v>
      </c>
      <c r="G5662" t="s">
        <v>24</v>
      </c>
      <c r="H5662" t="s">
        <v>58</v>
      </c>
      <c r="I5662" s="1">
        <v>430361</v>
      </c>
      <c r="J5662" s="2">
        <f>VLOOKUP(Oliusala[[#This Row],[tegund]],Tegundir!$B$2:$D$19,3,FALSE)*Oliusala[[#This Row],[magn]]/1000</f>
        <v>372.26226500000001</v>
      </c>
      <c r="K5662">
        <v>2014</v>
      </c>
      <c r="L5662" t="s">
        <v>19</v>
      </c>
      <c r="M5662" s="144" t="s">
        <v>59</v>
      </c>
      <c r="O5662" s="144" t="s">
        <v>1998</v>
      </c>
    </row>
    <row r="5663" spans="1:15" x14ac:dyDescent="0.2">
      <c r="A5663" t="s">
        <v>63</v>
      </c>
      <c r="B5663" s="144" t="s">
        <v>5</v>
      </c>
      <c r="C5663">
        <v>101</v>
      </c>
      <c r="D5663" t="str">
        <f>VLOOKUP(Oliusala[[#This Row],[postnumer]],Sveitarfelog[#All],4,FALSE)</f>
        <v>Garðabær,Hafnarfjarðarkaupstaður,Kópavogsbær,Reykjavíkurborg,Seltjarnarnesbær</v>
      </c>
      <c r="E5663" t="str">
        <f>VLOOKUP(Oliusala[[#This Row],[postnumer]],Sveitarfelog[#All],5,FALSE)</f>
        <v>Höfuðborgarsvæðið</v>
      </c>
      <c r="F5663" t="s">
        <v>24</v>
      </c>
      <c r="G5663" t="s">
        <v>24</v>
      </c>
      <c r="H5663" t="s">
        <v>58</v>
      </c>
      <c r="I5663" s="1">
        <v>7288005</v>
      </c>
      <c r="J5663" s="2">
        <f>VLOOKUP(Oliusala[[#This Row],[tegund]],Tegundir!$B$2:$D$19,3,FALSE)*Oliusala[[#This Row],[magn]]/1000</f>
        <v>6304.1243249999998</v>
      </c>
      <c r="K5663">
        <v>2014</v>
      </c>
      <c r="L5663" t="s">
        <v>18</v>
      </c>
      <c r="M5663" s="144" t="s">
        <v>59</v>
      </c>
    </row>
    <row r="5664" spans="1:15" x14ac:dyDescent="0.2">
      <c r="A5664" t="s">
        <v>63</v>
      </c>
      <c r="B5664" s="144" t="s">
        <v>5</v>
      </c>
      <c r="C5664">
        <v>101</v>
      </c>
      <c r="D5664" t="str">
        <f>VLOOKUP(Oliusala[[#This Row],[postnumer]],Sveitarfelog[#All],4,FALSE)</f>
        <v>Garðabær,Hafnarfjarðarkaupstaður,Kópavogsbær,Reykjavíkurborg,Seltjarnarnesbær</v>
      </c>
      <c r="E5664" t="str">
        <f>VLOOKUP(Oliusala[[#This Row],[postnumer]],Sveitarfelog[#All],5,FALSE)</f>
        <v>Höfuðborgarsvæðið</v>
      </c>
      <c r="F5664" t="s">
        <v>24</v>
      </c>
      <c r="G5664" t="s">
        <v>24</v>
      </c>
      <c r="H5664" t="s">
        <v>58</v>
      </c>
      <c r="I5664" s="1">
        <v>1287015</v>
      </c>
      <c r="J5664" s="2">
        <f>VLOOKUP(Oliusala[[#This Row],[tegund]],Tegundir!$B$2:$D$19,3,FALSE)*Oliusala[[#This Row],[magn]]/1000</f>
        <v>1113.2679750000002</v>
      </c>
      <c r="K5664">
        <v>2014</v>
      </c>
      <c r="L5664" t="s">
        <v>18</v>
      </c>
      <c r="M5664" s="144" t="s">
        <v>59</v>
      </c>
    </row>
    <row r="5665" spans="1:13" x14ac:dyDescent="0.2">
      <c r="A5665" t="s">
        <v>63</v>
      </c>
      <c r="B5665" s="144" t="s">
        <v>5</v>
      </c>
      <c r="C5665">
        <v>101</v>
      </c>
      <c r="D5665" t="str">
        <f>VLOOKUP(Oliusala[[#This Row],[postnumer]],Sveitarfelog[#All],4,FALSE)</f>
        <v>Garðabær,Hafnarfjarðarkaupstaður,Kópavogsbær,Reykjavíkurborg,Seltjarnarnesbær</v>
      </c>
      <c r="E5665" t="str">
        <f>VLOOKUP(Oliusala[[#This Row],[postnumer]],Sveitarfelog[#All],5,FALSE)</f>
        <v>Höfuðborgarsvæðið</v>
      </c>
      <c r="F5665" t="s">
        <v>24</v>
      </c>
      <c r="G5665" t="s">
        <v>24</v>
      </c>
      <c r="H5665" t="s">
        <v>58</v>
      </c>
      <c r="I5665" s="1">
        <v>698765</v>
      </c>
      <c r="J5665" s="2">
        <f>VLOOKUP(Oliusala[[#This Row],[tegund]],Tegundir!$B$2:$D$19,3,FALSE)*Oliusala[[#This Row],[magn]]/1000</f>
        <v>604.43172500000003</v>
      </c>
      <c r="K5665">
        <v>2014</v>
      </c>
      <c r="L5665" t="s">
        <v>18</v>
      </c>
      <c r="M5665" s="144" t="s">
        <v>59</v>
      </c>
    </row>
    <row r="5666" spans="1:13" x14ac:dyDescent="0.2">
      <c r="A5666" t="s">
        <v>63</v>
      </c>
      <c r="B5666" s="144" t="s">
        <v>5</v>
      </c>
      <c r="C5666">
        <v>101</v>
      </c>
      <c r="D5666" t="str">
        <f>VLOOKUP(Oliusala[[#This Row],[postnumer]],Sveitarfelog[#All],4,FALSE)</f>
        <v>Garðabær,Hafnarfjarðarkaupstaður,Kópavogsbær,Reykjavíkurborg,Seltjarnarnesbær</v>
      </c>
      <c r="E5666" t="str">
        <f>VLOOKUP(Oliusala[[#This Row],[postnumer]],Sveitarfelog[#All],5,FALSE)</f>
        <v>Höfuðborgarsvæðið</v>
      </c>
      <c r="F5666" t="s">
        <v>24</v>
      </c>
      <c r="G5666" t="s">
        <v>24</v>
      </c>
      <c r="H5666" t="s">
        <v>58</v>
      </c>
      <c r="I5666" s="1">
        <v>138716</v>
      </c>
      <c r="J5666" s="2">
        <f>VLOOKUP(Oliusala[[#This Row],[tegund]],Tegundir!$B$2:$D$19,3,FALSE)*Oliusala[[#This Row],[magn]]/1000</f>
        <v>119.98934</v>
      </c>
      <c r="K5666">
        <v>2014</v>
      </c>
      <c r="L5666" t="s">
        <v>18</v>
      </c>
      <c r="M5666" s="144" t="s">
        <v>59</v>
      </c>
    </row>
    <row r="5667" spans="1:13" x14ac:dyDescent="0.2">
      <c r="A5667" t="s">
        <v>63</v>
      </c>
      <c r="B5667" s="144" t="s">
        <v>5</v>
      </c>
      <c r="C5667">
        <v>101</v>
      </c>
      <c r="D5667" t="str">
        <f>VLOOKUP(Oliusala[[#This Row],[postnumer]],Sveitarfelog[#All],4,FALSE)</f>
        <v>Garðabær,Hafnarfjarðarkaupstaður,Kópavogsbær,Reykjavíkurborg,Seltjarnarnesbær</v>
      </c>
      <c r="E5667" t="str">
        <f>VLOOKUP(Oliusala[[#This Row],[postnumer]],Sveitarfelog[#All],5,FALSE)</f>
        <v>Höfuðborgarsvæðið</v>
      </c>
      <c r="F5667" t="s">
        <v>24</v>
      </c>
      <c r="G5667" t="s">
        <v>24</v>
      </c>
      <c r="H5667" t="s">
        <v>58</v>
      </c>
      <c r="I5667" s="1">
        <v>1657278</v>
      </c>
      <c r="J5667" s="2">
        <f>VLOOKUP(Oliusala[[#This Row],[tegund]],Tegundir!$B$2:$D$19,3,FALSE)*Oliusala[[#This Row],[magn]]/1000</f>
        <v>1433.54547</v>
      </c>
      <c r="K5667">
        <v>2014</v>
      </c>
      <c r="L5667" t="s">
        <v>18</v>
      </c>
      <c r="M5667" s="144" t="s">
        <v>59</v>
      </c>
    </row>
    <row r="5668" spans="1:13" x14ac:dyDescent="0.2">
      <c r="A5668" t="s">
        <v>63</v>
      </c>
      <c r="B5668" s="144" t="s">
        <v>5</v>
      </c>
      <c r="C5668">
        <v>101</v>
      </c>
      <c r="D5668" t="str">
        <f>VLOOKUP(Oliusala[[#This Row],[postnumer]],Sveitarfelog[#All],4,FALSE)</f>
        <v>Garðabær,Hafnarfjarðarkaupstaður,Kópavogsbær,Reykjavíkurborg,Seltjarnarnesbær</v>
      </c>
      <c r="E5668" t="str">
        <f>VLOOKUP(Oliusala[[#This Row],[postnumer]],Sveitarfelog[#All],5,FALSE)</f>
        <v>Höfuðborgarsvæðið</v>
      </c>
      <c r="F5668" t="s">
        <v>24</v>
      </c>
      <c r="G5668" t="s">
        <v>24</v>
      </c>
      <c r="H5668" t="s">
        <v>58</v>
      </c>
      <c r="I5668" s="1">
        <v>893464</v>
      </c>
      <c r="J5668" s="2">
        <f>VLOOKUP(Oliusala[[#This Row],[tegund]],Tegundir!$B$2:$D$19,3,FALSE)*Oliusala[[#This Row],[magn]]/1000</f>
        <v>772.84636</v>
      </c>
      <c r="K5668">
        <v>2014</v>
      </c>
      <c r="L5668" t="s">
        <v>18</v>
      </c>
      <c r="M5668" s="144" t="s">
        <v>59</v>
      </c>
    </row>
    <row r="5669" spans="1:13" x14ac:dyDescent="0.2">
      <c r="A5669" t="s">
        <v>63</v>
      </c>
      <c r="B5669" s="144" t="s">
        <v>5</v>
      </c>
      <c r="C5669">
        <v>101</v>
      </c>
      <c r="D5669" t="str">
        <f>VLOOKUP(Oliusala[[#This Row],[postnumer]],Sveitarfelog[#All],4,FALSE)</f>
        <v>Garðabær,Hafnarfjarðarkaupstaður,Kópavogsbær,Reykjavíkurborg,Seltjarnarnesbær</v>
      </c>
      <c r="E5669" t="str">
        <f>VLOOKUP(Oliusala[[#This Row],[postnumer]],Sveitarfelog[#All],5,FALSE)</f>
        <v>Höfuðborgarsvæðið</v>
      </c>
      <c r="F5669" t="s">
        <v>24</v>
      </c>
      <c r="G5669" t="s">
        <v>24</v>
      </c>
      <c r="H5669" t="s">
        <v>58</v>
      </c>
      <c r="I5669" s="1">
        <v>382257</v>
      </c>
      <c r="J5669" s="2">
        <f>VLOOKUP(Oliusala[[#This Row],[tegund]],Tegundir!$B$2:$D$19,3,FALSE)*Oliusala[[#This Row],[magn]]/1000</f>
        <v>330.65230500000001</v>
      </c>
      <c r="K5669">
        <v>2014</v>
      </c>
      <c r="L5669" t="s">
        <v>18</v>
      </c>
      <c r="M5669" s="144" t="s">
        <v>59</v>
      </c>
    </row>
    <row r="5670" spans="1:13" x14ac:dyDescent="0.2">
      <c r="A5670" t="s">
        <v>63</v>
      </c>
      <c r="B5670" s="144" t="s">
        <v>5</v>
      </c>
      <c r="C5670">
        <v>101</v>
      </c>
      <c r="D5670" t="str">
        <f>VLOOKUP(Oliusala[[#This Row],[postnumer]],Sveitarfelog[#All],4,FALSE)</f>
        <v>Garðabær,Hafnarfjarðarkaupstaður,Kópavogsbær,Reykjavíkurborg,Seltjarnarnesbær</v>
      </c>
      <c r="E5670" t="str">
        <f>VLOOKUP(Oliusala[[#This Row],[postnumer]],Sveitarfelog[#All],5,FALSE)</f>
        <v>Höfuðborgarsvæðið</v>
      </c>
      <c r="F5670" t="s">
        <v>24</v>
      </c>
      <c r="G5670" t="s">
        <v>24</v>
      </c>
      <c r="H5670" t="s">
        <v>58</v>
      </c>
      <c r="I5670" s="1">
        <v>264957</v>
      </c>
      <c r="J5670" s="2">
        <f>VLOOKUP(Oliusala[[#This Row],[tegund]],Tegundir!$B$2:$D$19,3,FALSE)*Oliusala[[#This Row],[magn]]/1000</f>
        <v>229.187805</v>
      </c>
      <c r="K5670">
        <v>2014</v>
      </c>
      <c r="L5670" t="s">
        <v>18</v>
      </c>
      <c r="M5670" s="144" t="s">
        <v>59</v>
      </c>
    </row>
    <row r="5671" spans="1:13" x14ac:dyDescent="0.2">
      <c r="A5671" t="s">
        <v>63</v>
      </c>
      <c r="B5671" s="144" t="s">
        <v>5</v>
      </c>
      <c r="C5671">
        <v>101</v>
      </c>
      <c r="D5671" t="str">
        <f>VLOOKUP(Oliusala[[#This Row],[postnumer]],Sveitarfelog[#All],4,FALSE)</f>
        <v>Garðabær,Hafnarfjarðarkaupstaður,Kópavogsbær,Reykjavíkurborg,Seltjarnarnesbær</v>
      </c>
      <c r="E5671" t="str">
        <f>VLOOKUP(Oliusala[[#This Row],[postnumer]],Sveitarfelog[#All],5,FALSE)</f>
        <v>Höfuðborgarsvæðið</v>
      </c>
      <c r="F5671" t="s">
        <v>24</v>
      </c>
      <c r="G5671" t="s">
        <v>24</v>
      </c>
      <c r="H5671" t="s">
        <v>58</v>
      </c>
      <c r="I5671" s="1">
        <v>437665</v>
      </c>
      <c r="J5671" s="2">
        <f>VLOOKUP(Oliusala[[#This Row],[tegund]],Tegundir!$B$2:$D$19,3,FALSE)*Oliusala[[#This Row],[magn]]/1000</f>
        <v>378.58022499999998</v>
      </c>
      <c r="K5671">
        <v>2014</v>
      </c>
      <c r="L5671" t="s">
        <v>18</v>
      </c>
      <c r="M5671" s="144" t="s">
        <v>59</v>
      </c>
    </row>
    <row r="5672" spans="1:13" x14ac:dyDescent="0.2">
      <c r="A5672" t="s">
        <v>63</v>
      </c>
      <c r="B5672" s="144" t="s">
        <v>5</v>
      </c>
      <c r="C5672">
        <v>101</v>
      </c>
      <c r="D5672" t="str">
        <f>VLOOKUP(Oliusala[[#This Row],[postnumer]],Sveitarfelog[#All],4,FALSE)</f>
        <v>Garðabær,Hafnarfjarðarkaupstaður,Kópavogsbær,Reykjavíkurborg,Seltjarnarnesbær</v>
      </c>
      <c r="E5672" t="str">
        <f>VLOOKUP(Oliusala[[#This Row],[postnumer]],Sveitarfelog[#All],5,FALSE)</f>
        <v>Höfuðborgarsvæðið</v>
      </c>
      <c r="F5672" t="s">
        <v>24</v>
      </c>
      <c r="G5672" t="s">
        <v>24</v>
      </c>
      <c r="H5672" t="s">
        <v>58</v>
      </c>
      <c r="I5672" s="1">
        <v>1147097</v>
      </c>
      <c r="J5672" s="2">
        <f>VLOOKUP(Oliusala[[#This Row],[tegund]],Tegundir!$B$2:$D$19,3,FALSE)*Oliusala[[#This Row],[magn]]/1000</f>
        <v>992.23890500000005</v>
      </c>
      <c r="K5672">
        <v>2014</v>
      </c>
      <c r="L5672" t="s">
        <v>18</v>
      </c>
      <c r="M5672" s="144" t="s">
        <v>59</v>
      </c>
    </row>
    <row r="5673" spans="1:13" x14ac:dyDescent="0.2">
      <c r="A5673" t="s">
        <v>63</v>
      </c>
      <c r="B5673" s="144" t="s">
        <v>5</v>
      </c>
      <c r="C5673">
        <v>101</v>
      </c>
      <c r="D5673" t="str">
        <f>VLOOKUP(Oliusala[[#This Row],[postnumer]],Sveitarfelog[#All],4,FALSE)</f>
        <v>Garðabær,Hafnarfjarðarkaupstaður,Kópavogsbær,Reykjavíkurborg,Seltjarnarnesbær</v>
      </c>
      <c r="E5673" t="str">
        <f>VLOOKUP(Oliusala[[#This Row],[postnumer]],Sveitarfelog[#All],5,FALSE)</f>
        <v>Höfuðborgarsvæðið</v>
      </c>
      <c r="F5673" t="s">
        <v>24</v>
      </c>
      <c r="G5673" t="s">
        <v>24</v>
      </c>
      <c r="H5673" t="s">
        <v>58</v>
      </c>
      <c r="I5673" s="1">
        <v>2097330</v>
      </c>
      <c r="J5673" s="2">
        <f>VLOOKUP(Oliusala[[#This Row],[tegund]],Tegundir!$B$2:$D$19,3,FALSE)*Oliusala[[#This Row],[magn]]/1000</f>
        <v>1814.1904500000001</v>
      </c>
      <c r="K5673">
        <v>2014</v>
      </c>
      <c r="L5673" t="s">
        <v>18</v>
      </c>
      <c r="M5673" s="144" t="s">
        <v>59</v>
      </c>
    </row>
    <row r="5674" spans="1:13" x14ac:dyDescent="0.2">
      <c r="A5674" t="s">
        <v>63</v>
      </c>
      <c r="B5674" s="144" t="s">
        <v>5</v>
      </c>
      <c r="C5674">
        <v>101</v>
      </c>
      <c r="D5674" t="str">
        <f>VLOOKUP(Oliusala[[#This Row],[postnumer]],Sveitarfelog[#All],4,FALSE)</f>
        <v>Garðabær,Hafnarfjarðarkaupstaður,Kópavogsbær,Reykjavíkurborg,Seltjarnarnesbær</v>
      </c>
      <c r="E5674" t="str">
        <f>VLOOKUP(Oliusala[[#This Row],[postnumer]],Sveitarfelog[#All],5,FALSE)</f>
        <v>Höfuðborgarsvæðið</v>
      </c>
      <c r="F5674" t="s">
        <v>24</v>
      </c>
      <c r="G5674" t="s">
        <v>24</v>
      </c>
      <c r="H5674" t="s">
        <v>58</v>
      </c>
      <c r="I5674" s="1">
        <v>372510</v>
      </c>
      <c r="J5674" s="2">
        <f>VLOOKUP(Oliusala[[#This Row],[tegund]],Tegundir!$B$2:$D$19,3,FALSE)*Oliusala[[#This Row],[magn]]/1000</f>
        <v>322.22115000000002</v>
      </c>
      <c r="K5674">
        <v>2014</v>
      </c>
      <c r="L5674" t="s">
        <v>18</v>
      </c>
      <c r="M5674" s="144" t="s">
        <v>59</v>
      </c>
    </row>
    <row r="5675" spans="1:13" x14ac:dyDescent="0.2">
      <c r="A5675" t="s">
        <v>63</v>
      </c>
      <c r="B5675" s="144" t="s">
        <v>5</v>
      </c>
      <c r="C5675">
        <v>101</v>
      </c>
      <c r="D5675" t="str">
        <f>VLOOKUP(Oliusala[[#This Row],[postnumer]],Sveitarfelog[#All],4,FALSE)</f>
        <v>Garðabær,Hafnarfjarðarkaupstaður,Kópavogsbær,Reykjavíkurborg,Seltjarnarnesbær</v>
      </c>
      <c r="E5675" t="str">
        <f>VLOOKUP(Oliusala[[#This Row],[postnumer]],Sveitarfelog[#All],5,FALSE)</f>
        <v>Höfuðborgarsvæðið</v>
      </c>
      <c r="F5675" t="s">
        <v>24</v>
      </c>
      <c r="G5675" t="s">
        <v>24</v>
      </c>
      <c r="H5675" t="s">
        <v>58</v>
      </c>
      <c r="I5675" s="1">
        <v>17731545</v>
      </c>
      <c r="J5675" s="2">
        <f>VLOOKUP(Oliusala[[#This Row],[tegund]],Tegundir!$B$2:$D$19,3,FALSE)*Oliusala[[#This Row],[magn]]/1000</f>
        <v>15337.786425</v>
      </c>
      <c r="K5675">
        <v>2014</v>
      </c>
      <c r="L5675" t="s">
        <v>18</v>
      </c>
      <c r="M5675" s="144" t="s">
        <v>59</v>
      </c>
    </row>
    <row r="5676" spans="1:13" x14ac:dyDescent="0.2">
      <c r="A5676" t="s">
        <v>63</v>
      </c>
      <c r="B5676" s="144" t="s">
        <v>5</v>
      </c>
      <c r="C5676">
        <v>101</v>
      </c>
      <c r="D5676" t="str">
        <f>VLOOKUP(Oliusala[[#This Row],[postnumer]],Sveitarfelog[#All],4,FALSE)</f>
        <v>Garðabær,Hafnarfjarðarkaupstaður,Kópavogsbær,Reykjavíkurborg,Seltjarnarnesbær</v>
      </c>
      <c r="E5676" t="str">
        <f>VLOOKUP(Oliusala[[#This Row],[postnumer]],Sveitarfelog[#All],5,FALSE)</f>
        <v>Höfuðborgarsvæðið</v>
      </c>
      <c r="F5676" t="s">
        <v>24</v>
      </c>
      <c r="G5676" t="s">
        <v>24</v>
      </c>
      <c r="H5676" t="s">
        <v>58</v>
      </c>
      <c r="I5676" s="1">
        <v>99420</v>
      </c>
      <c r="J5676" s="2">
        <f>VLOOKUP(Oliusala[[#This Row],[tegund]],Tegundir!$B$2:$D$19,3,FALSE)*Oliusala[[#This Row],[magn]]/1000</f>
        <v>85.9983</v>
      </c>
      <c r="K5676">
        <v>2014</v>
      </c>
      <c r="L5676" t="s">
        <v>18</v>
      </c>
      <c r="M5676" s="144" t="s">
        <v>59</v>
      </c>
    </row>
    <row r="5677" spans="1:13" x14ac:dyDescent="0.2">
      <c r="A5677" t="s">
        <v>63</v>
      </c>
      <c r="B5677" s="144" t="s">
        <v>5</v>
      </c>
      <c r="C5677">
        <v>101</v>
      </c>
      <c r="D5677" t="str">
        <f>VLOOKUP(Oliusala[[#This Row],[postnumer]],Sveitarfelog[#All],4,FALSE)</f>
        <v>Garðabær,Hafnarfjarðarkaupstaður,Kópavogsbær,Reykjavíkurborg,Seltjarnarnesbær</v>
      </c>
      <c r="E5677" t="str">
        <f>VLOOKUP(Oliusala[[#This Row],[postnumer]],Sveitarfelog[#All],5,FALSE)</f>
        <v>Höfuðborgarsvæðið</v>
      </c>
      <c r="F5677" t="s">
        <v>24</v>
      </c>
      <c r="G5677" t="s">
        <v>24</v>
      </c>
      <c r="H5677" t="s">
        <v>58</v>
      </c>
      <c r="I5677" s="1">
        <v>770678</v>
      </c>
      <c r="J5677" s="2">
        <f>VLOOKUP(Oliusala[[#This Row],[tegund]],Tegundir!$B$2:$D$19,3,FALSE)*Oliusala[[#This Row],[magn]]/1000</f>
        <v>666.63646999999992</v>
      </c>
      <c r="K5677">
        <v>2014</v>
      </c>
      <c r="L5677" t="s">
        <v>18</v>
      </c>
      <c r="M5677" s="144" t="s">
        <v>59</v>
      </c>
    </row>
    <row r="5678" spans="1:13" x14ac:dyDescent="0.2">
      <c r="A5678" t="s">
        <v>63</v>
      </c>
      <c r="B5678" s="144" t="s">
        <v>5</v>
      </c>
      <c r="C5678">
        <v>101</v>
      </c>
      <c r="D5678" t="str">
        <f>VLOOKUP(Oliusala[[#This Row],[postnumer]],Sveitarfelog[#All],4,FALSE)</f>
        <v>Garðabær,Hafnarfjarðarkaupstaður,Kópavogsbær,Reykjavíkurborg,Seltjarnarnesbær</v>
      </c>
      <c r="E5678" t="str">
        <f>VLOOKUP(Oliusala[[#This Row],[postnumer]],Sveitarfelog[#All],5,FALSE)</f>
        <v>Höfuðborgarsvæðið</v>
      </c>
      <c r="F5678" t="s">
        <v>24</v>
      </c>
      <c r="G5678" t="s">
        <v>24</v>
      </c>
      <c r="H5678" t="s">
        <v>58</v>
      </c>
      <c r="I5678" s="1">
        <v>369363</v>
      </c>
      <c r="J5678" s="2">
        <f>VLOOKUP(Oliusala[[#This Row],[tegund]],Tegundir!$B$2:$D$19,3,FALSE)*Oliusala[[#This Row],[magn]]/1000</f>
        <v>319.49899499999998</v>
      </c>
      <c r="K5678">
        <v>2014</v>
      </c>
      <c r="L5678" t="s">
        <v>18</v>
      </c>
      <c r="M5678" s="144" t="s">
        <v>59</v>
      </c>
    </row>
    <row r="5679" spans="1:13" x14ac:dyDescent="0.2">
      <c r="A5679" t="s">
        <v>63</v>
      </c>
      <c r="B5679" s="144" t="s">
        <v>5</v>
      </c>
      <c r="C5679">
        <v>101</v>
      </c>
      <c r="D5679" t="str">
        <f>VLOOKUP(Oliusala[[#This Row],[postnumer]],Sveitarfelog[#All],4,FALSE)</f>
        <v>Garðabær,Hafnarfjarðarkaupstaður,Kópavogsbær,Reykjavíkurborg,Seltjarnarnesbær</v>
      </c>
      <c r="E5679" t="str">
        <f>VLOOKUP(Oliusala[[#This Row],[postnumer]],Sveitarfelog[#All],5,FALSE)</f>
        <v>Höfuðborgarsvæðið</v>
      </c>
      <c r="F5679" t="s">
        <v>24</v>
      </c>
      <c r="G5679" t="s">
        <v>24</v>
      </c>
      <c r="H5679" t="s">
        <v>58</v>
      </c>
      <c r="I5679" s="1">
        <v>648523</v>
      </c>
      <c r="J5679" s="2">
        <f>VLOOKUP(Oliusala[[#This Row],[tegund]],Tegundir!$B$2:$D$19,3,FALSE)*Oliusala[[#This Row],[magn]]/1000</f>
        <v>560.97239500000001</v>
      </c>
      <c r="K5679">
        <v>2014</v>
      </c>
      <c r="L5679" t="s">
        <v>18</v>
      </c>
      <c r="M5679" s="144" t="s">
        <v>59</v>
      </c>
    </row>
    <row r="5680" spans="1:13" x14ac:dyDescent="0.2">
      <c r="A5680" t="s">
        <v>63</v>
      </c>
      <c r="B5680" s="144" t="s">
        <v>5</v>
      </c>
      <c r="C5680">
        <v>101</v>
      </c>
      <c r="D5680" t="str">
        <f>VLOOKUP(Oliusala[[#This Row],[postnumer]],Sveitarfelog[#All],4,FALSE)</f>
        <v>Garðabær,Hafnarfjarðarkaupstaður,Kópavogsbær,Reykjavíkurborg,Seltjarnarnesbær</v>
      </c>
      <c r="E5680" t="str">
        <f>VLOOKUP(Oliusala[[#This Row],[postnumer]],Sveitarfelog[#All],5,FALSE)</f>
        <v>Höfuðborgarsvæðið</v>
      </c>
      <c r="F5680" t="s">
        <v>24</v>
      </c>
      <c r="G5680" t="s">
        <v>24</v>
      </c>
      <c r="H5680" t="s">
        <v>58</v>
      </c>
      <c r="I5680" s="1">
        <v>203410</v>
      </c>
      <c r="J5680" s="2">
        <f>VLOOKUP(Oliusala[[#This Row],[tegund]],Tegundir!$B$2:$D$19,3,FALSE)*Oliusala[[#This Row],[magn]]/1000</f>
        <v>175.94964999999999</v>
      </c>
      <c r="K5680">
        <v>2014</v>
      </c>
      <c r="L5680" t="s">
        <v>18</v>
      </c>
      <c r="M5680" s="144" t="s">
        <v>59</v>
      </c>
    </row>
    <row r="5681" spans="1:15" x14ac:dyDescent="0.2">
      <c r="A5681" t="s">
        <v>63</v>
      </c>
      <c r="B5681" s="144" t="s">
        <v>5</v>
      </c>
      <c r="C5681">
        <v>101</v>
      </c>
      <c r="D5681" t="str">
        <f>VLOOKUP(Oliusala[[#This Row],[postnumer]],Sveitarfelog[#All],4,FALSE)</f>
        <v>Garðabær,Hafnarfjarðarkaupstaður,Kópavogsbær,Reykjavíkurborg,Seltjarnarnesbær</v>
      </c>
      <c r="E5681" t="str">
        <f>VLOOKUP(Oliusala[[#This Row],[postnumer]],Sveitarfelog[#All],5,FALSE)</f>
        <v>Höfuðborgarsvæðið</v>
      </c>
      <c r="F5681" t="s">
        <v>24</v>
      </c>
      <c r="G5681" t="s">
        <v>24</v>
      </c>
      <c r="H5681" t="s">
        <v>58</v>
      </c>
      <c r="I5681" s="1">
        <v>164745</v>
      </c>
      <c r="J5681" s="2">
        <f>VLOOKUP(Oliusala[[#This Row],[tegund]],Tegundir!$B$2:$D$19,3,FALSE)*Oliusala[[#This Row],[magn]]/1000</f>
        <v>142.504425</v>
      </c>
      <c r="K5681">
        <v>2014</v>
      </c>
      <c r="L5681" t="s">
        <v>18</v>
      </c>
      <c r="M5681" s="144" t="s">
        <v>59</v>
      </c>
    </row>
    <row r="5682" spans="1:15" x14ac:dyDescent="0.2">
      <c r="A5682" t="s">
        <v>63</v>
      </c>
      <c r="B5682" s="144" t="s">
        <v>5</v>
      </c>
      <c r="C5682">
        <v>101</v>
      </c>
      <c r="D5682" t="str">
        <f>VLOOKUP(Oliusala[[#This Row],[postnumer]],Sveitarfelog[#All],4,FALSE)</f>
        <v>Garðabær,Hafnarfjarðarkaupstaður,Kópavogsbær,Reykjavíkurborg,Seltjarnarnesbær</v>
      </c>
      <c r="E5682" t="str">
        <f>VLOOKUP(Oliusala[[#This Row],[postnumer]],Sveitarfelog[#All],5,FALSE)</f>
        <v>Höfuðborgarsvæðið</v>
      </c>
      <c r="F5682" t="s">
        <v>24</v>
      </c>
      <c r="G5682" t="s">
        <v>24</v>
      </c>
      <c r="H5682" t="s">
        <v>58</v>
      </c>
      <c r="I5682" s="1">
        <v>203842</v>
      </c>
      <c r="J5682" s="2">
        <f>VLOOKUP(Oliusala[[#This Row],[tegund]],Tegundir!$B$2:$D$19,3,FALSE)*Oliusala[[#This Row],[magn]]/1000</f>
        <v>176.32333</v>
      </c>
      <c r="K5682">
        <v>2014</v>
      </c>
      <c r="L5682" t="s">
        <v>18</v>
      </c>
      <c r="M5682" s="144" t="s">
        <v>59</v>
      </c>
    </row>
    <row r="5683" spans="1:15" x14ac:dyDescent="0.2">
      <c r="A5683" t="s">
        <v>63</v>
      </c>
      <c r="B5683" s="144" t="s">
        <v>5</v>
      </c>
      <c r="C5683">
        <v>101</v>
      </c>
      <c r="D5683" t="str">
        <f>VLOOKUP(Oliusala[[#This Row],[postnumer]],Sveitarfelog[#All],4,FALSE)</f>
        <v>Garðabær,Hafnarfjarðarkaupstaður,Kópavogsbær,Reykjavíkurborg,Seltjarnarnesbær</v>
      </c>
      <c r="E5683" t="str">
        <f>VLOOKUP(Oliusala[[#This Row],[postnumer]],Sveitarfelog[#All],5,FALSE)</f>
        <v>Höfuðborgarsvæðið</v>
      </c>
      <c r="F5683" t="s">
        <v>24</v>
      </c>
      <c r="G5683" t="s">
        <v>24</v>
      </c>
      <c r="H5683" t="s">
        <v>58</v>
      </c>
      <c r="I5683" s="1">
        <v>145324</v>
      </c>
      <c r="J5683" s="2">
        <f>VLOOKUP(Oliusala[[#This Row],[tegund]],Tegundir!$B$2:$D$19,3,FALSE)*Oliusala[[#This Row],[magn]]/1000</f>
        <v>125.70526</v>
      </c>
      <c r="K5683">
        <v>2014</v>
      </c>
      <c r="L5683" t="s">
        <v>18</v>
      </c>
      <c r="M5683" s="144" t="s">
        <v>59</v>
      </c>
    </row>
    <row r="5684" spans="1:15" x14ac:dyDescent="0.2">
      <c r="A5684" t="s">
        <v>63</v>
      </c>
      <c r="B5684" s="144" t="s">
        <v>5</v>
      </c>
      <c r="C5684">
        <v>101</v>
      </c>
      <c r="D5684" t="str">
        <f>VLOOKUP(Oliusala[[#This Row],[postnumer]],Sveitarfelog[#All],4,FALSE)</f>
        <v>Garðabær,Hafnarfjarðarkaupstaður,Kópavogsbær,Reykjavíkurborg,Seltjarnarnesbær</v>
      </c>
      <c r="E5684" t="str">
        <f>VLOOKUP(Oliusala[[#This Row],[postnumer]],Sveitarfelog[#All],5,FALSE)</f>
        <v>Höfuðborgarsvæðið</v>
      </c>
      <c r="F5684" t="s">
        <v>24</v>
      </c>
      <c r="G5684" t="s">
        <v>24</v>
      </c>
      <c r="H5684" t="s">
        <v>58</v>
      </c>
      <c r="I5684" s="1">
        <v>427562</v>
      </c>
      <c r="J5684" s="2">
        <f>VLOOKUP(Oliusala[[#This Row],[tegund]],Tegundir!$B$2:$D$19,3,FALSE)*Oliusala[[#This Row],[magn]]/1000</f>
        <v>369.84113000000002</v>
      </c>
      <c r="K5684">
        <v>2014</v>
      </c>
      <c r="L5684" t="s">
        <v>18</v>
      </c>
      <c r="M5684" s="144" t="s">
        <v>59</v>
      </c>
    </row>
    <row r="5685" spans="1:15" x14ac:dyDescent="0.2">
      <c r="A5685" t="s">
        <v>63</v>
      </c>
      <c r="B5685" s="144" t="s">
        <v>5</v>
      </c>
      <c r="C5685">
        <v>101</v>
      </c>
      <c r="D5685" t="str">
        <f>VLOOKUP(Oliusala[[#This Row],[postnumer]],Sveitarfelog[#All],4,FALSE)</f>
        <v>Garðabær,Hafnarfjarðarkaupstaður,Kópavogsbær,Reykjavíkurborg,Seltjarnarnesbær</v>
      </c>
      <c r="E5685" t="str">
        <f>VLOOKUP(Oliusala[[#This Row],[postnumer]],Sveitarfelog[#All],5,FALSE)</f>
        <v>Höfuðborgarsvæðið</v>
      </c>
      <c r="F5685" t="s">
        <v>24</v>
      </c>
      <c r="G5685" t="s">
        <v>24</v>
      </c>
      <c r="H5685" t="s">
        <v>58</v>
      </c>
      <c r="I5685" s="1">
        <v>18760627</v>
      </c>
      <c r="J5685" s="2">
        <f>VLOOKUP(Oliusala[[#This Row],[tegund]],Tegundir!$B$2:$D$19,3,FALSE)*Oliusala[[#This Row],[magn]]/1000</f>
        <v>16227.942355000001</v>
      </c>
      <c r="K5685">
        <v>2014</v>
      </c>
      <c r="L5685" t="s">
        <v>18</v>
      </c>
      <c r="M5685" s="144" t="s">
        <v>59</v>
      </c>
    </row>
    <row r="5686" spans="1:15" x14ac:dyDescent="0.2">
      <c r="A5686" t="s">
        <v>63</v>
      </c>
      <c r="B5686" s="144" t="s">
        <v>5</v>
      </c>
      <c r="C5686">
        <v>101</v>
      </c>
      <c r="D5686" t="str">
        <f>VLOOKUP(Oliusala[[#This Row],[postnumer]],Sveitarfelog[#All],4,FALSE)</f>
        <v>Garðabær,Hafnarfjarðarkaupstaður,Kópavogsbær,Reykjavíkurborg,Seltjarnarnesbær</v>
      </c>
      <c r="E5686" t="str">
        <f>VLOOKUP(Oliusala[[#This Row],[postnumer]],Sveitarfelog[#All],5,FALSE)</f>
        <v>Höfuðborgarsvæðið</v>
      </c>
      <c r="F5686" t="s">
        <v>24</v>
      </c>
      <c r="G5686" t="s">
        <v>24</v>
      </c>
      <c r="H5686" t="s">
        <v>58</v>
      </c>
      <c r="I5686" s="1">
        <v>1185426</v>
      </c>
      <c r="J5686" s="2">
        <f>VLOOKUP(Oliusala[[#This Row],[tegund]],Tegundir!$B$2:$D$19,3,FALSE)*Oliusala[[#This Row],[magn]]/1000</f>
        <v>1025.3934899999999</v>
      </c>
      <c r="K5686">
        <v>2014</v>
      </c>
      <c r="L5686" t="s">
        <v>18</v>
      </c>
      <c r="M5686" s="144" t="s">
        <v>59</v>
      </c>
    </row>
    <row r="5687" spans="1:15" x14ac:dyDescent="0.2">
      <c r="A5687" t="s">
        <v>63</v>
      </c>
      <c r="B5687" s="144" t="s">
        <v>5</v>
      </c>
      <c r="C5687">
        <v>101</v>
      </c>
      <c r="D5687" t="str">
        <f>VLOOKUP(Oliusala[[#This Row],[postnumer]],Sveitarfelog[#All],4,FALSE)</f>
        <v>Garðabær,Hafnarfjarðarkaupstaður,Kópavogsbær,Reykjavíkurborg,Seltjarnarnesbær</v>
      </c>
      <c r="E5687" t="str">
        <f>VLOOKUP(Oliusala[[#This Row],[postnumer]],Sveitarfelog[#All],5,FALSE)</f>
        <v>Höfuðborgarsvæðið</v>
      </c>
      <c r="F5687" t="s">
        <v>24</v>
      </c>
      <c r="G5687" t="s">
        <v>24</v>
      </c>
      <c r="H5687" t="s">
        <v>58</v>
      </c>
      <c r="I5687" s="1">
        <v>1534329</v>
      </c>
      <c r="J5687" s="2">
        <f>VLOOKUP(Oliusala[[#This Row],[tegund]],Tegundir!$B$2:$D$19,3,FALSE)*Oliusala[[#This Row],[magn]]/1000</f>
        <v>1327.194585</v>
      </c>
      <c r="K5687">
        <v>2014</v>
      </c>
      <c r="L5687" t="s">
        <v>18</v>
      </c>
      <c r="M5687" s="144" t="s">
        <v>59</v>
      </c>
    </row>
    <row r="5688" spans="1:15" x14ac:dyDescent="0.2">
      <c r="A5688" t="s">
        <v>57</v>
      </c>
      <c r="B5688" s="144" t="s">
        <v>5</v>
      </c>
      <c r="C5688">
        <v>101</v>
      </c>
      <c r="D5688" t="str">
        <f>VLOOKUP(Oliusala[[#This Row],[postnumer]],Sveitarfelog[#All],4,FALSE)</f>
        <v>Garðabær,Hafnarfjarðarkaupstaður,Kópavogsbær,Reykjavíkurborg,Seltjarnarnesbær</v>
      </c>
      <c r="E5688" t="str">
        <f>VLOOKUP(Oliusala[[#This Row],[postnumer]],Sveitarfelog[#All],5,FALSE)</f>
        <v>Höfuðborgarsvæðið</v>
      </c>
      <c r="F5688" t="s">
        <v>27</v>
      </c>
      <c r="G5688" t="s">
        <v>24</v>
      </c>
      <c r="H5688" t="s">
        <v>61</v>
      </c>
      <c r="I5688" s="1">
        <v>1084752</v>
      </c>
      <c r="J5688" s="2">
        <f>VLOOKUP(Oliusala[[#This Row],[tegund]],Tegundir!$B$2:$D$19,3,FALSE)*Oliusala[[#This Row],[magn]]/1000</f>
        <v>938.31047999999998</v>
      </c>
      <c r="K5688">
        <v>2014</v>
      </c>
      <c r="L5688" t="s">
        <v>19</v>
      </c>
      <c r="M5688" s="144" t="s">
        <v>62</v>
      </c>
      <c r="O5688" s="144" t="s">
        <v>1998</v>
      </c>
    </row>
    <row r="5689" spans="1:15" x14ac:dyDescent="0.2">
      <c r="A5689" t="s">
        <v>57</v>
      </c>
      <c r="B5689" s="144" t="s">
        <v>5</v>
      </c>
      <c r="C5689">
        <v>101</v>
      </c>
      <c r="D5689" t="str">
        <f>VLOOKUP(Oliusala[[#This Row],[postnumer]],Sveitarfelog[#All],4,FALSE)</f>
        <v>Garðabær,Hafnarfjarðarkaupstaður,Kópavogsbær,Reykjavíkurborg,Seltjarnarnesbær</v>
      </c>
      <c r="E5689" t="str">
        <f>VLOOKUP(Oliusala[[#This Row],[postnumer]],Sveitarfelog[#All],5,FALSE)</f>
        <v>Höfuðborgarsvæðið</v>
      </c>
      <c r="F5689" t="s">
        <v>29</v>
      </c>
      <c r="G5689" t="s">
        <v>24</v>
      </c>
      <c r="H5689" t="s">
        <v>61</v>
      </c>
      <c r="I5689" s="1">
        <v>14161387</v>
      </c>
      <c r="J5689" s="2">
        <f>VLOOKUP(Oliusala[[#This Row],[tegund]],Tegundir!$B$2:$D$19,3,FALSE)*Oliusala[[#This Row],[magn]]/1000</f>
        <v>12249.599754999999</v>
      </c>
      <c r="K5689">
        <v>2014</v>
      </c>
      <c r="L5689" t="s">
        <v>19</v>
      </c>
      <c r="M5689" s="144" t="s">
        <v>62</v>
      </c>
      <c r="O5689" s="144" t="s">
        <v>1998</v>
      </c>
    </row>
    <row r="5690" spans="1:15" x14ac:dyDescent="0.2">
      <c r="A5690" t="s">
        <v>57</v>
      </c>
      <c r="B5690" s="144" t="s">
        <v>5</v>
      </c>
      <c r="C5690">
        <v>101</v>
      </c>
      <c r="D5690" t="str">
        <f>VLOOKUP(Oliusala[[#This Row],[postnumer]],Sveitarfelog[#All],4,FALSE)</f>
        <v>Garðabær,Hafnarfjarðarkaupstaður,Kópavogsbær,Reykjavíkurborg,Seltjarnarnesbær</v>
      </c>
      <c r="E5690" t="str">
        <f>VLOOKUP(Oliusala[[#This Row],[postnumer]],Sveitarfelog[#All],5,FALSE)</f>
        <v>Höfuðborgarsvæðið</v>
      </c>
      <c r="F5690" t="s">
        <v>29</v>
      </c>
      <c r="G5690" t="s">
        <v>24</v>
      </c>
      <c r="H5690" t="s">
        <v>61</v>
      </c>
      <c r="I5690" s="1">
        <v>7102489</v>
      </c>
      <c r="J5690" s="2">
        <f>VLOOKUP(Oliusala[[#This Row],[tegund]],Tegundir!$B$2:$D$19,3,FALSE)*Oliusala[[#This Row],[magn]]/1000</f>
        <v>6143.6529850000006</v>
      </c>
      <c r="K5690">
        <v>2014</v>
      </c>
      <c r="L5690" t="s">
        <v>19</v>
      </c>
      <c r="M5690" s="144" t="s">
        <v>62</v>
      </c>
      <c r="O5690" s="144" t="s">
        <v>1998</v>
      </c>
    </row>
    <row r="5691" spans="1:15" x14ac:dyDescent="0.2">
      <c r="A5691" t="s">
        <v>57</v>
      </c>
      <c r="B5691" s="144" t="s">
        <v>5</v>
      </c>
      <c r="C5691">
        <v>101</v>
      </c>
      <c r="D5691" t="str">
        <f>VLOOKUP(Oliusala[[#This Row],[postnumer]],Sveitarfelog[#All],4,FALSE)</f>
        <v>Garðabær,Hafnarfjarðarkaupstaður,Kópavogsbær,Reykjavíkurborg,Seltjarnarnesbær</v>
      </c>
      <c r="E5691" t="str">
        <f>VLOOKUP(Oliusala[[#This Row],[postnumer]],Sveitarfelog[#All],5,FALSE)</f>
        <v>Höfuðborgarsvæðið</v>
      </c>
      <c r="F5691" t="s">
        <v>29</v>
      </c>
      <c r="G5691" t="s">
        <v>24</v>
      </c>
      <c r="H5691" t="s">
        <v>61</v>
      </c>
      <c r="I5691" s="1">
        <v>11873722</v>
      </c>
      <c r="J5691" s="2">
        <f>VLOOKUP(Oliusala[[#This Row],[tegund]],Tegundir!$B$2:$D$19,3,FALSE)*Oliusala[[#This Row],[magn]]/1000</f>
        <v>10270.76953</v>
      </c>
      <c r="K5691">
        <v>2014</v>
      </c>
      <c r="L5691" t="s">
        <v>19</v>
      </c>
      <c r="M5691" s="144" t="s">
        <v>62</v>
      </c>
      <c r="O5691" s="144" t="s">
        <v>1998</v>
      </c>
    </row>
    <row r="5692" spans="1:15" x14ac:dyDescent="0.2">
      <c r="A5692" t="s">
        <v>57</v>
      </c>
      <c r="B5692" s="144" t="s">
        <v>5</v>
      </c>
      <c r="C5692">
        <v>101</v>
      </c>
      <c r="D5692" t="str">
        <f>VLOOKUP(Oliusala[[#This Row],[postnumer]],Sveitarfelog[#All],4,FALSE)</f>
        <v>Garðabær,Hafnarfjarðarkaupstaður,Kópavogsbær,Reykjavíkurborg,Seltjarnarnesbær</v>
      </c>
      <c r="E5692" t="str">
        <f>VLOOKUP(Oliusala[[#This Row],[postnumer]],Sveitarfelog[#All],5,FALSE)</f>
        <v>Höfuðborgarsvæðið</v>
      </c>
      <c r="F5692" t="s">
        <v>30</v>
      </c>
      <c r="G5692" t="s">
        <v>24</v>
      </c>
      <c r="H5692" t="s">
        <v>61</v>
      </c>
      <c r="I5692" s="1">
        <v>-21905</v>
      </c>
      <c r="J5692" s="2">
        <v>0</v>
      </c>
      <c r="K5692">
        <v>2014</v>
      </c>
      <c r="L5692" t="s">
        <v>19</v>
      </c>
      <c r="M5692" s="144" t="s">
        <v>62</v>
      </c>
      <c r="O5692" s="144" t="s">
        <v>1998</v>
      </c>
    </row>
    <row r="5693" spans="1:15" x14ac:dyDescent="0.2">
      <c r="A5693" t="s">
        <v>57</v>
      </c>
      <c r="B5693" s="144" t="s">
        <v>72</v>
      </c>
      <c r="C5693">
        <v>190</v>
      </c>
      <c r="D5693" t="str">
        <f>VLOOKUP(Oliusala[[#This Row],[postnumer]],Sveitarfelog[#All],4,FALSE)</f>
        <v>Sveitarfélagið Vogar</v>
      </c>
      <c r="E5693" t="str">
        <f>VLOOKUP(Oliusala[[#This Row],[postnumer]],Sveitarfelog[#All],5,FALSE)</f>
        <v>Suðurnes</v>
      </c>
      <c r="F5693" t="s">
        <v>30</v>
      </c>
      <c r="G5693" t="s">
        <v>24</v>
      </c>
      <c r="H5693" t="s">
        <v>60</v>
      </c>
      <c r="I5693" s="1">
        <v>5152</v>
      </c>
      <c r="J5693" s="2">
        <f>VLOOKUP(Oliusala[[#This Row],[tegund]],Tegundir!$B$2:$D$19,3,FALSE)*Oliusala[[#This Row],[magn]]/1000</f>
        <v>4.45648</v>
      </c>
      <c r="K5693">
        <v>2014</v>
      </c>
      <c r="L5693" t="s">
        <v>19</v>
      </c>
      <c r="M5693" s="144" t="s">
        <v>59</v>
      </c>
      <c r="O5693" s="144" t="s">
        <v>1998</v>
      </c>
    </row>
    <row r="5694" spans="1:15" x14ac:dyDescent="0.2">
      <c r="A5694" t="s">
        <v>63</v>
      </c>
      <c r="B5694" s="144" t="s">
        <v>72</v>
      </c>
      <c r="C5694">
        <v>190</v>
      </c>
      <c r="D5694" t="str">
        <f>VLOOKUP(Oliusala[[#This Row],[postnumer]],Sveitarfelog[#All],4,FALSE)</f>
        <v>Sveitarfélagið Vogar</v>
      </c>
      <c r="E5694" t="str">
        <f>VLOOKUP(Oliusala[[#This Row],[postnumer]],Sveitarfelog[#All],5,FALSE)</f>
        <v>Suðurnes</v>
      </c>
      <c r="F5694" t="s">
        <v>24</v>
      </c>
      <c r="G5694" t="s">
        <v>24</v>
      </c>
      <c r="H5694" t="s">
        <v>58</v>
      </c>
      <c r="I5694" s="1">
        <v>98543</v>
      </c>
      <c r="J5694" s="2">
        <f>VLOOKUP(Oliusala[[#This Row],[tegund]],Tegundir!$B$2:$D$19,3,FALSE)*Oliusala[[#This Row],[magn]]/1000</f>
        <v>85.239694999999998</v>
      </c>
      <c r="K5694">
        <v>2014</v>
      </c>
      <c r="L5694" t="s">
        <v>18</v>
      </c>
      <c r="M5694" s="144" t="s">
        <v>59</v>
      </c>
    </row>
    <row r="5695" spans="1:15" x14ac:dyDescent="0.2">
      <c r="A5695" t="s">
        <v>63</v>
      </c>
      <c r="B5695" s="144" t="s">
        <v>74</v>
      </c>
      <c r="C5695">
        <v>230</v>
      </c>
      <c r="D5695" t="str">
        <f>VLOOKUP(Oliusala[[#This Row],[postnumer]],Sveitarfelog[#All],4,FALSE)</f>
        <v>Reykjanesbær</v>
      </c>
      <c r="E5695" t="str">
        <f>VLOOKUP(Oliusala[[#This Row],[postnumer]],Sveitarfelog[#All],5,FALSE)</f>
        <v>Suðurnes</v>
      </c>
      <c r="F5695" t="s">
        <v>25</v>
      </c>
      <c r="G5695" t="s">
        <v>24</v>
      </c>
      <c r="H5695" t="s">
        <v>58</v>
      </c>
      <c r="I5695" s="1">
        <v>56688</v>
      </c>
      <c r="J5695" s="2">
        <f>VLOOKUP(Oliusala[[#This Row],[tegund]],Tegundir!$B$2:$D$19,3,FALSE)*Oliusala[[#This Row],[magn]]/1000</f>
        <v>49.035119999999999</v>
      </c>
      <c r="K5695">
        <v>2014</v>
      </c>
      <c r="L5695" t="s">
        <v>1955</v>
      </c>
      <c r="M5695" s="144" t="s">
        <v>59</v>
      </c>
      <c r="N5695" s="144" t="s">
        <v>1958</v>
      </c>
    </row>
    <row r="5696" spans="1:15" x14ac:dyDescent="0.2">
      <c r="A5696" t="s">
        <v>63</v>
      </c>
      <c r="B5696" s="144" t="s">
        <v>74</v>
      </c>
      <c r="C5696">
        <v>230</v>
      </c>
      <c r="D5696" t="str">
        <f>VLOOKUP(Oliusala[[#This Row],[postnumer]],Sveitarfelog[#All],4,FALSE)</f>
        <v>Reykjanesbær</v>
      </c>
      <c r="E5696" t="str">
        <f>VLOOKUP(Oliusala[[#This Row],[postnumer]],Sveitarfelog[#All],5,FALSE)</f>
        <v>Suðurnes</v>
      </c>
      <c r="F5696" t="s">
        <v>24</v>
      </c>
      <c r="G5696" t="s">
        <v>24</v>
      </c>
      <c r="H5696" t="s">
        <v>58</v>
      </c>
      <c r="I5696" s="1">
        <v>82411</v>
      </c>
      <c r="J5696" s="2">
        <f>VLOOKUP(Oliusala[[#This Row],[tegund]],Tegundir!$B$2:$D$19,3,FALSE)*Oliusala[[#This Row],[magn]]/1000</f>
        <v>71.285515000000004</v>
      </c>
      <c r="K5696">
        <v>2014</v>
      </c>
      <c r="L5696" t="s">
        <v>18</v>
      </c>
      <c r="M5696" s="144" t="s">
        <v>59</v>
      </c>
    </row>
    <row r="5697" spans="1:15" x14ac:dyDescent="0.2">
      <c r="A5697" t="s">
        <v>63</v>
      </c>
      <c r="B5697" s="144" t="s">
        <v>74</v>
      </c>
      <c r="C5697">
        <v>230</v>
      </c>
      <c r="D5697" t="str">
        <f>VLOOKUP(Oliusala[[#This Row],[postnumer]],Sveitarfelog[#All],4,FALSE)</f>
        <v>Reykjanesbær</v>
      </c>
      <c r="E5697" t="str">
        <f>VLOOKUP(Oliusala[[#This Row],[postnumer]],Sveitarfelog[#All],5,FALSE)</f>
        <v>Suðurnes</v>
      </c>
      <c r="F5697" t="s">
        <v>24</v>
      </c>
      <c r="G5697" t="s">
        <v>24</v>
      </c>
      <c r="H5697" t="s">
        <v>58</v>
      </c>
      <c r="I5697" s="1">
        <v>248155</v>
      </c>
      <c r="J5697" s="2">
        <f>VLOOKUP(Oliusala[[#This Row],[tegund]],Tegundir!$B$2:$D$19,3,FALSE)*Oliusala[[#This Row],[magn]]/1000</f>
        <v>214.65407500000001</v>
      </c>
      <c r="K5697">
        <v>2014</v>
      </c>
      <c r="L5697" t="s">
        <v>18</v>
      </c>
      <c r="M5697" s="144" t="s">
        <v>59</v>
      </c>
    </row>
    <row r="5698" spans="1:15" x14ac:dyDescent="0.2">
      <c r="A5698" t="s">
        <v>57</v>
      </c>
      <c r="B5698" s="144" t="s">
        <v>75</v>
      </c>
      <c r="C5698">
        <v>230</v>
      </c>
      <c r="D5698" t="str">
        <f>VLOOKUP(Oliusala[[#This Row],[postnumer]],Sveitarfelog[#All],4,FALSE)</f>
        <v>Reykjanesbær</v>
      </c>
      <c r="E5698" t="str">
        <f>VLOOKUP(Oliusala[[#This Row],[postnumer]],Sveitarfelog[#All],5,FALSE)</f>
        <v>Suðurnes</v>
      </c>
      <c r="F5698" t="s">
        <v>24</v>
      </c>
      <c r="G5698" t="s">
        <v>24</v>
      </c>
      <c r="H5698" t="s">
        <v>60</v>
      </c>
      <c r="I5698" s="1">
        <v>623727</v>
      </c>
      <c r="J5698" s="2">
        <f>VLOOKUP(Oliusala[[#This Row],[tegund]],Tegundir!$B$2:$D$19,3,FALSE)*Oliusala[[#This Row],[magn]]/1000</f>
        <v>539.52385500000003</v>
      </c>
      <c r="K5698">
        <v>2014</v>
      </c>
      <c r="L5698" t="s">
        <v>18</v>
      </c>
      <c r="M5698" s="144" t="s">
        <v>59</v>
      </c>
    </row>
    <row r="5699" spans="1:15" x14ac:dyDescent="0.2">
      <c r="A5699" t="s">
        <v>57</v>
      </c>
      <c r="B5699" s="144" t="s">
        <v>75</v>
      </c>
      <c r="C5699">
        <v>230</v>
      </c>
      <c r="D5699" t="str">
        <f>VLOOKUP(Oliusala[[#This Row],[postnumer]],Sveitarfelog[#All],4,FALSE)</f>
        <v>Reykjanesbær</v>
      </c>
      <c r="E5699" t="str">
        <f>VLOOKUP(Oliusala[[#This Row],[postnumer]],Sveitarfelog[#All],5,FALSE)</f>
        <v>Suðurnes</v>
      </c>
      <c r="F5699" t="s">
        <v>29</v>
      </c>
      <c r="G5699" t="s">
        <v>24</v>
      </c>
      <c r="H5699" t="s">
        <v>60</v>
      </c>
      <c r="I5699" s="1">
        <v>852775</v>
      </c>
      <c r="J5699" s="2">
        <f>VLOOKUP(Oliusala[[#This Row],[tegund]],Tegundir!$B$2:$D$19,3,FALSE)*Oliusala[[#This Row],[magn]]/1000</f>
        <v>737.65037500000005</v>
      </c>
      <c r="K5699">
        <v>2014</v>
      </c>
      <c r="L5699" t="s">
        <v>19</v>
      </c>
      <c r="M5699" s="144" t="s">
        <v>59</v>
      </c>
      <c r="O5699" s="144" t="s">
        <v>1998</v>
      </c>
    </row>
    <row r="5700" spans="1:15" x14ac:dyDescent="0.2">
      <c r="A5700" t="s">
        <v>57</v>
      </c>
      <c r="B5700" s="144" t="s">
        <v>75</v>
      </c>
      <c r="C5700">
        <v>230</v>
      </c>
      <c r="D5700" t="str">
        <f>VLOOKUP(Oliusala[[#This Row],[postnumer]],Sveitarfelog[#All],4,FALSE)</f>
        <v>Reykjanesbær</v>
      </c>
      <c r="E5700" t="str">
        <f>VLOOKUP(Oliusala[[#This Row],[postnumer]],Sveitarfelog[#All],5,FALSE)</f>
        <v>Suðurnes</v>
      </c>
      <c r="F5700" t="s">
        <v>30</v>
      </c>
      <c r="G5700" t="s">
        <v>24</v>
      </c>
      <c r="H5700" t="s">
        <v>60</v>
      </c>
      <c r="I5700" s="1">
        <v>157636</v>
      </c>
      <c r="J5700" s="2">
        <f>VLOOKUP(Oliusala[[#This Row],[tegund]],Tegundir!$B$2:$D$19,3,FALSE)*Oliusala[[#This Row],[magn]]/1000</f>
        <v>136.35513999999998</v>
      </c>
      <c r="K5700">
        <v>2014</v>
      </c>
      <c r="L5700" t="s">
        <v>19</v>
      </c>
      <c r="M5700" s="144" t="s">
        <v>59</v>
      </c>
      <c r="O5700" s="144" t="s">
        <v>1998</v>
      </c>
    </row>
    <row r="5701" spans="1:15" x14ac:dyDescent="0.2">
      <c r="A5701" t="s">
        <v>63</v>
      </c>
      <c r="B5701" s="144" t="s">
        <v>75</v>
      </c>
      <c r="C5701">
        <v>230</v>
      </c>
      <c r="D5701" t="str">
        <f>VLOOKUP(Oliusala[[#This Row],[postnumer]],Sveitarfelog[#All],4,FALSE)</f>
        <v>Reykjanesbær</v>
      </c>
      <c r="E5701" t="str">
        <f>VLOOKUP(Oliusala[[#This Row],[postnumer]],Sveitarfelog[#All],5,FALSE)</f>
        <v>Suðurnes</v>
      </c>
      <c r="F5701" t="s">
        <v>24</v>
      </c>
      <c r="G5701" t="s">
        <v>24</v>
      </c>
      <c r="H5701" t="s">
        <v>58</v>
      </c>
      <c r="I5701" s="1">
        <v>2134966</v>
      </c>
      <c r="J5701" s="2">
        <f>VLOOKUP(Oliusala[[#This Row],[tegund]],Tegundir!$B$2:$D$19,3,FALSE)*Oliusala[[#This Row],[magn]]/1000</f>
        <v>1846.74559</v>
      </c>
      <c r="K5701">
        <v>2014</v>
      </c>
      <c r="L5701" t="s">
        <v>18</v>
      </c>
      <c r="M5701" s="144" t="s">
        <v>59</v>
      </c>
    </row>
    <row r="5702" spans="1:15" x14ac:dyDescent="0.2">
      <c r="A5702" t="s">
        <v>76</v>
      </c>
      <c r="B5702" s="144" t="s">
        <v>75</v>
      </c>
      <c r="C5702">
        <v>230</v>
      </c>
      <c r="D5702" t="str">
        <f>VLOOKUP(Oliusala[[#This Row],[postnumer]],Sveitarfelog[#All],4,FALSE)</f>
        <v>Reykjanesbær</v>
      </c>
      <c r="E5702" t="str">
        <f>VLOOKUP(Oliusala[[#This Row],[postnumer]],Sveitarfelog[#All],5,FALSE)</f>
        <v>Suðurnes</v>
      </c>
      <c r="F5702" t="s">
        <v>25</v>
      </c>
      <c r="G5702" t="s">
        <v>24</v>
      </c>
      <c r="H5702" t="s">
        <v>60</v>
      </c>
      <c r="I5702" s="1">
        <v>16000</v>
      </c>
      <c r="J5702" s="2">
        <f>VLOOKUP(Oliusala[[#This Row],[tegund]],Tegundir!$B$2:$D$19,3,FALSE)*Oliusala[[#This Row],[magn]]/1000</f>
        <v>13.84</v>
      </c>
      <c r="K5702">
        <v>2014</v>
      </c>
      <c r="L5702" t="s">
        <v>19</v>
      </c>
      <c r="M5702" s="144" t="s">
        <v>59</v>
      </c>
      <c r="O5702" s="144" t="s">
        <v>1997</v>
      </c>
    </row>
    <row r="5703" spans="1:15" x14ac:dyDescent="0.2">
      <c r="A5703" t="s">
        <v>63</v>
      </c>
      <c r="B5703" s="144" t="s">
        <v>75</v>
      </c>
      <c r="C5703">
        <v>230</v>
      </c>
      <c r="D5703" t="str">
        <f>VLOOKUP(Oliusala[[#This Row],[postnumer]],Sveitarfelog[#All],4,FALSE)</f>
        <v>Reykjanesbær</v>
      </c>
      <c r="E5703" t="str">
        <f>VLOOKUP(Oliusala[[#This Row],[postnumer]],Sveitarfelog[#All],5,FALSE)</f>
        <v>Suðurnes</v>
      </c>
      <c r="F5703" t="s">
        <v>25</v>
      </c>
      <c r="G5703" t="s">
        <v>24</v>
      </c>
      <c r="H5703" t="s">
        <v>58</v>
      </c>
      <c r="I5703" s="1">
        <v>97456</v>
      </c>
      <c r="J5703" s="2">
        <f>VLOOKUP(Oliusala[[#This Row],[tegund]],Tegundir!$B$2:$D$19,3,FALSE)*Oliusala[[#This Row],[magn]]/1000</f>
        <v>84.299440000000004</v>
      </c>
      <c r="K5703">
        <v>2014</v>
      </c>
      <c r="L5703" t="s">
        <v>19</v>
      </c>
      <c r="M5703" s="144" t="s">
        <v>59</v>
      </c>
      <c r="O5703" s="144" t="s">
        <v>1997</v>
      </c>
    </row>
    <row r="5704" spans="1:15" x14ac:dyDescent="0.2">
      <c r="A5704" t="s">
        <v>63</v>
      </c>
      <c r="B5704" s="144" t="s">
        <v>80</v>
      </c>
      <c r="C5704">
        <v>260</v>
      </c>
      <c r="D5704" t="str">
        <f>VLOOKUP(Oliusala[[#This Row],[postnumer]],Sveitarfelog[#All],4,FALSE)</f>
        <v>Reykjanesbær</v>
      </c>
      <c r="E5704" t="str">
        <f>VLOOKUP(Oliusala[[#This Row],[postnumer]],Sveitarfelog[#All],5,FALSE)</f>
        <v>Suðurnes</v>
      </c>
      <c r="F5704" t="s">
        <v>25</v>
      </c>
      <c r="G5704" t="s">
        <v>24</v>
      </c>
      <c r="H5704" t="s">
        <v>58</v>
      </c>
      <c r="I5704" s="1">
        <v>38642</v>
      </c>
      <c r="J5704" s="2">
        <f>VLOOKUP(Oliusala[[#This Row],[tegund]],Tegundir!$B$2:$D$19,3,FALSE)*Oliusala[[#This Row],[magn]]/1000</f>
        <v>33.425330000000002</v>
      </c>
      <c r="K5704">
        <v>2014</v>
      </c>
      <c r="L5704" t="s">
        <v>19</v>
      </c>
      <c r="M5704" s="144" t="s">
        <v>59</v>
      </c>
      <c r="O5704" s="144" t="s">
        <v>1997</v>
      </c>
    </row>
    <row r="5705" spans="1:15" x14ac:dyDescent="0.2">
      <c r="A5705" t="s">
        <v>57</v>
      </c>
      <c r="B5705" s="144" t="s">
        <v>80</v>
      </c>
      <c r="C5705">
        <v>260</v>
      </c>
      <c r="D5705" t="str">
        <f>VLOOKUP(Oliusala[[#This Row],[postnumer]],Sveitarfelog[#All],4,FALSE)</f>
        <v>Reykjanesbær</v>
      </c>
      <c r="E5705" t="str">
        <f>VLOOKUP(Oliusala[[#This Row],[postnumer]],Sveitarfelog[#All],5,FALSE)</f>
        <v>Suðurnes</v>
      </c>
      <c r="F5705" t="s">
        <v>25</v>
      </c>
      <c r="G5705" t="s">
        <v>24</v>
      </c>
      <c r="H5705" t="s">
        <v>60</v>
      </c>
      <c r="I5705" s="1">
        <v>356338</v>
      </c>
      <c r="J5705" s="2">
        <f>VLOOKUP(Oliusala[[#This Row],[tegund]],Tegundir!$B$2:$D$19,3,FALSE)*Oliusala[[#This Row],[magn]]/1000</f>
        <v>308.23237</v>
      </c>
      <c r="K5705">
        <v>2014</v>
      </c>
      <c r="L5705" t="s">
        <v>19</v>
      </c>
      <c r="M5705" s="144" t="s">
        <v>59</v>
      </c>
      <c r="O5705" s="144" t="s">
        <v>1997</v>
      </c>
    </row>
    <row r="5706" spans="1:15" x14ac:dyDescent="0.2">
      <c r="A5706" t="s">
        <v>77</v>
      </c>
      <c r="B5706" s="144" t="s">
        <v>77</v>
      </c>
      <c r="C5706">
        <v>240</v>
      </c>
      <c r="D5706" t="str">
        <f>VLOOKUP(Oliusala[[#This Row],[postnumer]],Sveitarfelog[#All],4,FALSE)</f>
        <v>Grindavíkurbær</v>
      </c>
      <c r="E5706" t="str">
        <f>VLOOKUP(Oliusala[[#This Row],[postnumer]],Sveitarfelog[#All],5,FALSE)</f>
        <v>Suðurnes</v>
      </c>
      <c r="F5706" t="s">
        <v>25</v>
      </c>
      <c r="G5706" t="s">
        <v>24</v>
      </c>
      <c r="H5706" t="s">
        <v>58</v>
      </c>
      <c r="I5706" s="1">
        <v>334631</v>
      </c>
      <c r="J5706" s="2">
        <f>VLOOKUP(Oliusala[[#This Row],[tegund]],Tegundir!$B$2:$D$19,3,FALSE)*Oliusala[[#This Row],[magn]]/1000</f>
        <v>289.45581500000003</v>
      </c>
      <c r="K5706">
        <v>2014</v>
      </c>
      <c r="L5706" t="s">
        <v>19</v>
      </c>
      <c r="M5706" s="144" t="s">
        <v>59</v>
      </c>
      <c r="O5706" s="144" t="s">
        <v>1997</v>
      </c>
    </row>
    <row r="5707" spans="1:15" x14ac:dyDescent="0.2">
      <c r="A5707" t="s">
        <v>57</v>
      </c>
      <c r="B5707" s="144" t="s">
        <v>77</v>
      </c>
      <c r="C5707">
        <v>240</v>
      </c>
      <c r="D5707" t="str">
        <f>VLOOKUP(Oliusala[[#This Row],[postnumer]],Sveitarfelog[#All],4,FALSE)</f>
        <v>Grindavíkurbær</v>
      </c>
      <c r="E5707" t="str">
        <f>VLOOKUP(Oliusala[[#This Row],[postnumer]],Sveitarfelog[#All],5,FALSE)</f>
        <v>Suðurnes</v>
      </c>
      <c r="F5707" t="s">
        <v>25</v>
      </c>
      <c r="G5707" t="s">
        <v>24</v>
      </c>
      <c r="H5707" t="s">
        <v>58</v>
      </c>
      <c r="I5707" s="1">
        <v>16783</v>
      </c>
      <c r="J5707" s="2">
        <f>VLOOKUP(Oliusala[[#This Row],[tegund]],Tegundir!$B$2:$D$19,3,FALSE)*Oliusala[[#This Row],[magn]]/1000</f>
        <v>14.517295000000001</v>
      </c>
      <c r="K5707">
        <v>2014</v>
      </c>
      <c r="L5707" t="s">
        <v>19</v>
      </c>
      <c r="M5707" s="144" t="s">
        <v>59</v>
      </c>
      <c r="O5707" s="144" t="s">
        <v>1997</v>
      </c>
    </row>
    <row r="5708" spans="1:15" x14ac:dyDescent="0.2">
      <c r="A5708" t="s">
        <v>57</v>
      </c>
      <c r="B5708" s="144" t="s">
        <v>77</v>
      </c>
      <c r="C5708">
        <v>240</v>
      </c>
      <c r="D5708" t="str">
        <f>VLOOKUP(Oliusala[[#This Row],[postnumer]],Sveitarfelog[#All],4,FALSE)</f>
        <v>Grindavíkurbær</v>
      </c>
      <c r="E5708" t="str">
        <f>VLOOKUP(Oliusala[[#This Row],[postnumer]],Sveitarfelog[#All],5,FALSE)</f>
        <v>Suðurnes</v>
      </c>
      <c r="F5708" t="s">
        <v>25</v>
      </c>
      <c r="G5708" t="s">
        <v>24</v>
      </c>
      <c r="H5708" t="s">
        <v>60</v>
      </c>
      <c r="I5708" s="1">
        <v>277651</v>
      </c>
      <c r="J5708" s="2">
        <f>VLOOKUP(Oliusala[[#This Row],[tegund]],Tegundir!$B$2:$D$19,3,FALSE)*Oliusala[[#This Row],[magn]]/1000</f>
        <v>240.168115</v>
      </c>
      <c r="K5708">
        <v>2014</v>
      </c>
      <c r="L5708" t="s">
        <v>19</v>
      </c>
      <c r="M5708" s="144" t="s">
        <v>59</v>
      </c>
      <c r="O5708" s="144" t="s">
        <v>1997</v>
      </c>
    </row>
    <row r="5709" spans="1:15" x14ac:dyDescent="0.2">
      <c r="A5709" t="s">
        <v>77</v>
      </c>
      <c r="B5709" s="144" t="s">
        <v>77</v>
      </c>
      <c r="C5709">
        <v>240</v>
      </c>
      <c r="D5709" t="str">
        <f>VLOOKUP(Oliusala[[#This Row],[postnumer]],Sveitarfelog[#All],4,FALSE)</f>
        <v>Grindavíkurbær</v>
      </c>
      <c r="E5709" t="str">
        <f>VLOOKUP(Oliusala[[#This Row],[postnumer]],Sveitarfelog[#All],5,FALSE)</f>
        <v>Suðurnes</v>
      </c>
      <c r="F5709" t="s">
        <v>24</v>
      </c>
      <c r="G5709" t="s">
        <v>24</v>
      </c>
      <c r="H5709" t="s">
        <v>58</v>
      </c>
      <c r="I5709" s="1">
        <v>185364</v>
      </c>
      <c r="J5709" s="2">
        <f>VLOOKUP(Oliusala[[#This Row],[tegund]],Tegundir!$B$2:$D$19,3,FALSE)*Oliusala[[#This Row],[magn]]/1000</f>
        <v>160.33985999999999</v>
      </c>
      <c r="K5709">
        <v>2014</v>
      </c>
      <c r="L5709" t="s">
        <v>18</v>
      </c>
      <c r="M5709" s="144" t="s">
        <v>59</v>
      </c>
    </row>
    <row r="5710" spans="1:15" x14ac:dyDescent="0.2">
      <c r="A5710" t="s">
        <v>77</v>
      </c>
      <c r="B5710" s="144" t="s">
        <v>77</v>
      </c>
      <c r="C5710">
        <v>240</v>
      </c>
      <c r="D5710" t="str">
        <f>VLOOKUP(Oliusala[[#This Row],[postnumer]],Sveitarfelog[#All],4,FALSE)</f>
        <v>Grindavíkurbær</v>
      </c>
      <c r="E5710" t="str">
        <f>VLOOKUP(Oliusala[[#This Row],[postnumer]],Sveitarfelog[#All],5,FALSE)</f>
        <v>Suðurnes</v>
      </c>
      <c r="F5710" t="s">
        <v>27</v>
      </c>
      <c r="G5710" t="s">
        <v>24</v>
      </c>
      <c r="H5710" t="s">
        <v>58</v>
      </c>
      <c r="I5710" s="1">
        <v>322225</v>
      </c>
      <c r="J5710" s="2">
        <f>VLOOKUP(Oliusala[[#This Row],[tegund]],Tegundir!$B$2:$D$19,3,FALSE)*Oliusala[[#This Row],[magn]]/1000</f>
        <v>278.724625</v>
      </c>
      <c r="K5710">
        <v>2014</v>
      </c>
      <c r="L5710" t="s">
        <v>19</v>
      </c>
      <c r="M5710" s="144" t="s">
        <v>59</v>
      </c>
      <c r="O5710" s="144" t="s">
        <v>1998</v>
      </c>
    </row>
    <row r="5711" spans="1:15" x14ac:dyDescent="0.2">
      <c r="A5711" t="s">
        <v>77</v>
      </c>
      <c r="B5711" s="144" t="s">
        <v>77</v>
      </c>
      <c r="C5711">
        <v>240</v>
      </c>
      <c r="D5711" t="str">
        <f>VLOOKUP(Oliusala[[#This Row],[postnumer]],Sveitarfelog[#All],4,FALSE)</f>
        <v>Grindavíkurbær</v>
      </c>
      <c r="E5711" t="str">
        <f>VLOOKUP(Oliusala[[#This Row],[postnumer]],Sveitarfelog[#All],5,FALSE)</f>
        <v>Suðurnes</v>
      </c>
      <c r="F5711" t="s">
        <v>29</v>
      </c>
      <c r="G5711" t="s">
        <v>24</v>
      </c>
      <c r="H5711" t="s">
        <v>58</v>
      </c>
      <c r="I5711" s="1">
        <v>1817890</v>
      </c>
      <c r="J5711" s="2">
        <f>VLOOKUP(Oliusala[[#This Row],[tegund]],Tegundir!$B$2:$D$19,3,FALSE)*Oliusala[[#This Row],[magn]]/1000</f>
        <v>1572.4748500000001</v>
      </c>
      <c r="K5711">
        <v>2014</v>
      </c>
      <c r="L5711" t="s">
        <v>19</v>
      </c>
      <c r="M5711" s="144" t="s">
        <v>59</v>
      </c>
      <c r="O5711" s="144" t="s">
        <v>1998</v>
      </c>
    </row>
    <row r="5712" spans="1:15" x14ac:dyDescent="0.2">
      <c r="A5712" t="s">
        <v>77</v>
      </c>
      <c r="B5712" s="144" t="s">
        <v>77</v>
      </c>
      <c r="C5712">
        <v>240</v>
      </c>
      <c r="D5712" t="str">
        <f>VLOOKUP(Oliusala[[#This Row],[postnumer]],Sveitarfelog[#All],4,FALSE)</f>
        <v>Grindavíkurbær</v>
      </c>
      <c r="E5712" t="str">
        <f>VLOOKUP(Oliusala[[#This Row],[postnumer]],Sveitarfelog[#All],5,FALSE)</f>
        <v>Suðurnes</v>
      </c>
      <c r="F5712" t="s">
        <v>30</v>
      </c>
      <c r="G5712" t="s">
        <v>24</v>
      </c>
      <c r="H5712" t="s">
        <v>58</v>
      </c>
      <c r="I5712" s="1">
        <v>34183</v>
      </c>
      <c r="J5712" s="2">
        <f>VLOOKUP(Oliusala[[#This Row],[tegund]],Tegundir!$B$2:$D$19,3,FALSE)*Oliusala[[#This Row],[magn]]/1000</f>
        <v>29.568294999999999</v>
      </c>
      <c r="K5712">
        <v>2014</v>
      </c>
      <c r="L5712" t="s">
        <v>19</v>
      </c>
      <c r="M5712" s="144" t="s">
        <v>59</v>
      </c>
      <c r="O5712" s="144" t="s">
        <v>1998</v>
      </c>
    </row>
    <row r="5713" spans="1:15" x14ac:dyDescent="0.2">
      <c r="A5713" t="s">
        <v>57</v>
      </c>
      <c r="B5713" s="144" t="s">
        <v>77</v>
      </c>
      <c r="C5713">
        <v>240</v>
      </c>
      <c r="D5713" t="str">
        <f>VLOOKUP(Oliusala[[#This Row],[postnumer]],Sveitarfelog[#All],4,FALSE)</f>
        <v>Grindavíkurbær</v>
      </c>
      <c r="E5713" t="str">
        <f>VLOOKUP(Oliusala[[#This Row],[postnumer]],Sveitarfelog[#All],5,FALSE)</f>
        <v>Suðurnes</v>
      </c>
      <c r="F5713" t="s">
        <v>24</v>
      </c>
      <c r="G5713" t="s">
        <v>24</v>
      </c>
      <c r="H5713" t="s">
        <v>60</v>
      </c>
      <c r="I5713" s="1">
        <v>90589</v>
      </c>
      <c r="J5713" s="2">
        <f>VLOOKUP(Oliusala[[#This Row],[tegund]],Tegundir!$B$2:$D$19,3,FALSE)*Oliusala[[#This Row],[magn]]/1000</f>
        <v>78.359485000000006</v>
      </c>
      <c r="K5713">
        <v>2014</v>
      </c>
      <c r="L5713" t="s">
        <v>18</v>
      </c>
      <c r="M5713" s="144" t="s">
        <v>59</v>
      </c>
    </row>
    <row r="5714" spans="1:15" x14ac:dyDescent="0.2">
      <c r="A5714" t="s">
        <v>57</v>
      </c>
      <c r="B5714" s="144" t="s">
        <v>77</v>
      </c>
      <c r="C5714">
        <v>240</v>
      </c>
      <c r="D5714" t="str">
        <f>VLOOKUP(Oliusala[[#This Row],[postnumer]],Sveitarfelog[#All],4,FALSE)</f>
        <v>Grindavíkurbær</v>
      </c>
      <c r="E5714" t="str">
        <f>VLOOKUP(Oliusala[[#This Row],[postnumer]],Sveitarfelog[#All],5,FALSE)</f>
        <v>Suðurnes</v>
      </c>
      <c r="F5714" t="s">
        <v>27</v>
      </c>
      <c r="G5714" t="s">
        <v>24</v>
      </c>
      <c r="H5714" t="s">
        <v>60</v>
      </c>
      <c r="I5714" s="1">
        <v>34360</v>
      </c>
      <c r="J5714" s="2">
        <f>VLOOKUP(Oliusala[[#This Row],[tegund]],Tegundir!$B$2:$D$19,3,FALSE)*Oliusala[[#This Row],[magn]]/1000</f>
        <v>29.721400000000003</v>
      </c>
      <c r="K5714">
        <v>2014</v>
      </c>
      <c r="L5714" t="s">
        <v>19</v>
      </c>
      <c r="M5714" s="144" t="s">
        <v>59</v>
      </c>
      <c r="O5714" s="144" t="s">
        <v>1998</v>
      </c>
    </row>
    <row r="5715" spans="1:15" x14ac:dyDescent="0.2">
      <c r="A5715" t="s">
        <v>57</v>
      </c>
      <c r="B5715" s="144" t="s">
        <v>77</v>
      </c>
      <c r="C5715">
        <v>240</v>
      </c>
      <c r="D5715" t="str">
        <f>VLOOKUP(Oliusala[[#This Row],[postnumer]],Sveitarfelog[#All],4,FALSE)</f>
        <v>Grindavíkurbær</v>
      </c>
      <c r="E5715" t="str">
        <f>VLOOKUP(Oliusala[[#This Row],[postnumer]],Sveitarfelog[#All],5,FALSE)</f>
        <v>Suðurnes</v>
      </c>
      <c r="F5715" t="s">
        <v>29</v>
      </c>
      <c r="G5715" t="s">
        <v>24</v>
      </c>
      <c r="H5715" t="s">
        <v>58</v>
      </c>
      <c r="I5715" s="1">
        <v>149315</v>
      </c>
      <c r="J5715" s="2">
        <f>VLOOKUP(Oliusala[[#This Row],[tegund]],Tegundir!$B$2:$D$19,3,FALSE)*Oliusala[[#This Row],[magn]]/1000</f>
        <v>129.15747500000001</v>
      </c>
      <c r="K5715">
        <v>2014</v>
      </c>
      <c r="L5715" t="s">
        <v>19</v>
      </c>
      <c r="M5715" s="144" t="s">
        <v>59</v>
      </c>
      <c r="O5715" s="144" t="s">
        <v>1998</v>
      </c>
    </row>
    <row r="5716" spans="1:15" x14ac:dyDescent="0.2">
      <c r="A5716" t="s">
        <v>57</v>
      </c>
      <c r="B5716" s="144" t="s">
        <v>77</v>
      </c>
      <c r="C5716">
        <v>240</v>
      </c>
      <c r="D5716" t="str">
        <f>VLOOKUP(Oliusala[[#This Row],[postnumer]],Sveitarfelog[#All],4,FALSE)</f>
        <v>Grindavíkurbær</v>
      </c>
      <c r="E5716" t="str">
        <f>VLOOKUP(Oliusala[[#This Row],[postnumer]],Sveitarfelog[#All],5,FALSE)</f>
        <v>Suðurnes</v>
      </c>
      <c r="F5716" t="s">
        <v>29</v>
      </c>
      <c r="G5716" t="s">
        <v>24</v>
      </c>
      <c r="H5716" t="s">
        <v>60</v>
      </c>
      <c r="I5716" s="1">
        <v>6058235</v>
      </c>
      <c r="J5716" s="2">
        <f>VLOOKUP(Oliusala[[#This Row],[tegund]],Tegundir!$B$2:$D$19,3,FALSE)*Oliusala[[#This Row],[magn]]/1000</f>
        <v>5240.3732749999999</v>
      </c>
      <c r="K5716">
        <v>2014</v>
      </c>
      <c r="L5716" t="s">
        <v>19</v>
      </c>
      <c r="M5716" s="144" t="s">
        <v>59</v>
      </c>
      <c r="O5716" s="144" t="s">
        <v>1998</v>
      </c>
    </row>
    <row r="5717" spans="1:15" x14ac:dyDescent="0.2">
      <c r="A5717" t="s">
        <v>57</v>
      </c>
      <c r="B5717" s="144" t="s">
        <v>77</v>
      </c>
      <c r="C5717">
        <v>240</v>
      </c>
      <c r="D5717" t="str">
        <f>VLOOKUP(Oliusala[[#This Row],[postnumer]],Sveitarfelog[#All],4,FALSE)</f>
        <v>Grindavíkurbær</v>
      </c>
      <c r="E5717" t="str">
        <f>VLOOKUP(Oliusala[[#This Row],[postnumer]],Sveitarfelog[#All],5,FALSE)</f>
        <v>Suðurnes</v>
      </c>
      <c r="F5717" t="s">
        <v>30</v>
      </c>
      <c r="G5717" t="s">
        <v>24</v>
      </c>
      <c r="H5717" t="s">
        <v>60</v>
      </c>
      <c r="I5717" s="1">
        <v>51199</v>
      </c>
      <c r="J5717" s="2">
        <f>VLOOKUP(Oliusala[[#This Row],[tegund]],Tegundir!$B$2:$D$19,3,FALSE)*Oliusala[[#This Row],[magn]]/1000</f>
        <v>44.287134999999999</v>
      </c>
      <c r="K5717">
        <v>2014</v>
      </c>
      <c r="L5717" t="s">
        <v>19</v>
      </c>
      <c r="M5717" s="144" t="s">
        <v>59</v>
      </c>
      <c r="O5717" s="144" t="s">
        <v>1998</v>
      </c>
    </row>
    <row r="5718" spans="1:15" x14ac:dyDescent="0.2">
      <c r="A5718" t="s">
        <v>77</v>
      </c>
      <c r="B5718" s="144" t="s">
        <v>77</v>
      </c>
      <c r="C5718">
        <v>240</v>
      </c>
      <c r="D5718" t="str">
        <f>VLOOKUP(Oliusala[[#This Row],[postnumer]],Sveitarfelog[#All],4,FALSE)</f>
        <v>Grindavíkurbær</v>
      </c>
      <c r="E5718" t="str">
        <f>VLOOKUP(Oliusala[[#This Row],[postnumer]],Sveitarfelog[#All],5,FALSE)</f>
        <v>Suðurnes</v>
      </c>
      <c r="F5718" t="s">
        <v>29</v>
      </c>
      <c r="G5718" t="s">
        <v>24</v>
      </c>
      <c r="H5718" t="s">
        <v>61</v>
      </c>
      <c r="I5718" s="1">
        <v>15000</v>
      </c>
      <c r="J5718" s="2">
        <f>VLOOKUP(Oliusala[[#This Row],[tegund]],Tegundir!$B$2:$D$19,3,FALSE)*Oliusala[[#This Row],[magn]]/1000</f>
        <v>12.975</v>
      </c>
      <c r="K5718">
        <v>2014</v>
      </c>
      <c r="L5718" t="s">
        <v>19</v>
      </c>
      <c r="M5718" s="144" t="s">
        <v>62</v>
      </c>
      <c r="O5718" s="144" t="s">
        <v>1998</v>
      </c>
    </row>
    <row r="5719" spans="1:15" x14ac:dyDescent="0.2">
      <c r="A5719" t="s">
        <v>139</v>
      </c>
      <c r="B5719" s="144" t="s">
        <v>139</v>
      </c>
      <c r="C5719">
        <v>601</v>
      </c>
      <c r="D5719" t="str">
        <f>VLOOKUP(Oliusala[[#This Row],[postnumer]],Sveitarfelog[#All],4,FALSE)</f>
        <v>Akureyrarbær,Eyjafjarðarsveit,Hörgársveit,Svalbarðsstrandarhreppur,Grýtubakkahreppur</v>
      </c>
      <c r="E5719" t="str">
        <f>VLOOKUP(Oliusala[[#This Row],[postnumer]],Sveitarfelog[#All],5,FALSE)</f>
        <v>Norðurland eystra</v>
      </c>
      <c r="F5719" t="s">
        <v>25</v>
      </c>
      <c r="G5719" t="s">
        <v>24</v>
      </c>
      <c r="H5719" t="s">
        <v>58</v>
      </c>
      <c r="I5719" s="1">
        <v>185681.33333333331</v>
      </c>
      <c r="J5719" s="2">
        <f>VLOOKUP(Oliusala[[#This Row],[tegund]],Tegundir!$B$2:$D$19,3,FALSE)*Oliusala[[#This Row],[magn]]/1000</f>
        <v>160.6143533333333</v>
      </c>
      <c r="K5719">
        <v>2014</v>
      </c>
      <c r="L5719" t="s">
        <v>19</v>
      </c>
      <c r="M5719" s="144" t="s">
        <v>59</v>
      </c>
      <c r="N5719" s="144" t="s">
        <v>1939</v>
      </c>
      <c r="O5719" s="144" t="s">
        <v>1997</v>
      </c>
    </row>
    <row r="5720" spans="1:15" x14ac:dyDescent="0.2">
      <c r="A5720" t="s">
        <v>139</v>
      </c>
      <c r="B5720" s="144" t="s">
        <v>139</v>
      </c>
      <c r="C5720">
        <v>601</v>
      </c>
      <c r="D5720" t="str">
        <f>VLOOKUP(Oliusala[[#This Row],[postnumer]],Sveitarfelog[#All],4,FALSE)</f>
        <v>Akureyrarbær,Eyjafjarðarsveit,Hörgársveit,Svalbarðsstrandarhreppur,Grýtubakkahreppur</v>
      </c>
      <c r="E5720" t="str">
        <f>VLOOKUP(Oliusala[[#This Row],[postnumer]],Sveitarfelog[#All],5,FALSE)</f>
        <v>Norðurland eystra</v>
      </c>
      <c r="F5720" t="s">
        <v>25</v>
      </c>
      <c r="G5720" t="s">
        <v>24</v>
      </c>
      <c r="H5720" t="s">
        <v>58</v>
      </c>
      <c r="I5720" s="1">
        <v>371362.66666666669</v>
      </c>
      <c r="J5720" s="2">
        <f>VLOOKUP(Oliusala[[#This Row],[tegund]],Tegundir!$B$2:$D$19,3,FALSE)*Oliusala[[#This Row],[magn]]/1000</f>
        <v>321.22870666666665</v>
      </c>
      <c r="K5720">
        <v>2014</v>
      </c>
      <c r="L5720" t="s">
        <v>1955</v>
      </c>
      <c r="M5720" s="144" t="s">
        <v>59</v>
      </c>
      <c r="N5720" s="144" t="s">
        <v>1939</v>
      </c>
    </row>
    <row r="5721" spans="1:15" x14ac:dyDescent="0.2">
      <c r="A5721" t="s">
        <v>63</v>
      </c>
      <c r="B5721" s="144" t="s">
        <v>77</v>
      </c>
      <c r="C5721">
        <v>240</v>
      </c>
      <c r="D5721" t="str">
        <f>VLOOKUP(Oliusala[[#This Row],[postnumer]],Sveitarfelog[#All],4,FALSE)</f>
        <v>Grindavíkurbær</v>
      </c>
      <c r="E5721" t="str">
        <f>VLOOKUP(Oliusala[[#This Row],[postnumer]],Sveitarfelog[#All],5,FALSE)</f>
        <v>Suðurnes</v>
      </c>
      <c r="F5721" t="s">
        <v>24</v>
      </c>
      <c r="G5721" t="s">
        <v>24</v>
      </c>
      <c r="H5721" t="s">
        <v>58</v>
      </c>
      <c r="I5721" s="1">
        <v>1174758</v>
      </c>
      <c r="J5721" s="2">
        <f>VLOOKUP(Oliusala[[#This Row],[tegund]],Tegundir!$B$2:$D$19,3,FALSE)*Oliusala[[#This Row],[magn]]/1000</f>
        <v>1016.1656700000001</v>
      </c>
      <c r="K5721">
        <v>2014</v>
      </c>
      <c r="L5721" t="s">
        <v>18</v>
      </c>
      <c r="M5721" s="144" t="s">
        <v>59</v>
      </c>
    </row>
    <row r="5722" spans="1:15" x14ac:dyDescent="0.2">
      <c r="A5722" t="s">
        <v>139</v>
      </c>
      <c r="B5722" s="144" t="s">
        <v>139</v>
      </c>
      <c r="C5722">
        <v>601</v>
      </c>
      <c r="D5722" t="str">
        <f>VLOOKUP(Oliusala[[#This Row],[postnumer]],Sveitarfelog[#All],4,FALSE)</f>
        <v>Akureyrarbær,Eyjafjarðarsveit,Hörgársveit,Svalbarðsstrandarhreppur,Grýtubakkahreppur</v>
      </c>
      <c r="E5722" t="str">
        <f>VLOOKUP(Oliusala[[#This Row],[postnumer]],Sveitarfelog[#All],5,FALSE)</f>
        <v>Norðurland eystra</v>
      </c>
      <c r="F5722" t="s">
        <v>29</v>
      </c>
      <c r="G5722" t="s">
        <v>24</v>
      </c>
      <c r="H5722" t="s">
        <v>58</v>
      </c>
      <c r="I5722" s="1">
        <v>16078</v>
      </c>
      <c r="J5722" s="2">
        <f>VLOOKUP(Oliusala[[#This Row],[tegund]],Tegundir!$B$2:$D$19,3,FALSE)*Oliusala[[#This Row],[magn]]/1000</f>
        <v>13.90747</v>
      </c>
      <c r="K5722">
        <v>2014</v>
      </c>
      <c r="L5722" t="s">
        <v>19</v>
      </c>
      <c r="M5722" s="144" t="s">
        <v>59</v>
      </c>
      <c r="N5722" s="144" t="s">
        <v>1939</v>
      </c>
      <c r="O5722" s="144" t="s">
        <v>1998</v>
      </c>
    </row>
    <row r="5723" spans="1:15" x14ac:dyDescent="0.2">
      <c r="A5723" t="s">
        <v>57</v>
      </c>
      <c r="B5723" s="144" t="s">
        <v>78</v>
      </c>
      <c r="C5723">
        <v>245</v>
      </c>
      <c r="D5723" t="str">
        <f>VLOOKUP(Oliusala[[#This Row],[postnumer]],Sveitarfelog[#All],4,FALSE)</f>
        <v>Suðurnesjabær</v>
      </c>
      <c r="E5723" t="str">
        <f>VLOOKUP(Oliusala[[#This Row],[postnumer]],Sveitarfelog[#All],5,FALSE)</f>
        <v>Suðurnes</v>
      </c>
      <c r="F5723" t="s">
        <v>25</v>
      </c>
      <c r="G5723" t="s">
        <v>24</v>
      </c>
      <c r="H5723" t="s">
        <v>60</v>
      </c>
      <c r="I5723" s="1">
        <v>508858</v>
      </c>
      <c r="J5723" s="2">
        <f>VLOOKUP(Oliusala[[#This Row],[tegund]],Tegundir!$B$2:$D$19,3,FALSE)*Oliusala[[#This Row],[magn]]/1000</f>
        <v>440.16217</v>
      </c>
      <c r="K5723">
        <v>2014</v>
      </c>
      <c r="L5723" t="s">
        <v>19</v>
      </c>
      <c r="M5723" s="144" t="s">
        <v>59</v>
      </c>
      <c r="O5723" s="144" t="s">
        <v>1997</v>
      </c>
    </row>
    <row r="5724" spans="1:15" x14ac:dyDescent="0.2">
      <c r="A5724" t="s">
        <v>57</v>
      </c>
      <c r="B5724" s="144" t="s">
        <v>78</v>
      </c>
      <c r="C5724">
        <v>245</v>
      </c>
      <c r="D5724" t="str">
        <f>VLOOKUP(Oliusala[[#This Row],[postnumer]],Sveitarfelog[#All],4,FALSE)</f>
        <v>Suðurnesjabær</v>
      </c>
      <c r="E5724" t="str">
        <f>VLOOKUP(Oliusala[[#This Row],[postnumer]],Sveitarfelog[#All],5,FALSE)</f>
        <v>Suðurnes</v>
      </c>
      <c r="F5724" t="s">
        <v>25</v>
      </c>
      <c r="G5724" t="s">
        <v>24</v>
      </c>
      <c r="H5724" t="s">
        <v>61</v>
      </c>
      <c r="I5724" s="1">
        <v>2004</v>
      </c>
      <c r="J5724" s="2">
        <f>VLOOKUP(Oliusala[[#This Row],[tegund]],Tegundir!$B$2:$D$19,3,FALSE)*Oliusala[[#This Row],[magn]]/1000</f>
        <v>1.73346</v>
      </c>
      <c r="K5724">
        <v>2014</v>
      </c>
      <c r="L5724" t="s">
        <v>19</v>
      </c>
      <c r="M5724" s="144" t="s">
        <v>62</v>
      </c>
      <c r="O5724" s="144" t="s">
        <v>1997</v>
      </c>
    </row>
    <row r="5725" spans="1:15" x14ac:dyDescent="0.2">
      <c r="A5725" t="s">
        <v>57</v>
      </c>
      <c r="B5725" s="144" t="s">
        <v>78</v>
      </c>
      <c r="C5725">
        <v>245</v>
      </c>
      <c r="D5725" t="str">
        <f>VLOOKUP(Oliusala[[#This Row],[postnumer]],Sveitarfelog[#All],4,FALSE)</f>
        <v>Suðurnesjabær</v>
      </c>
      <c r="E5725" t="str">
        <f>VLOOKUP(Oliusala[[#This Row],[postnumer]],Sveitarfelog[#All],5,FALSE)</f>
        <v>Suðurnes</v>
      </c>
      <c r="F5725" t="s">
        <v>24</v>
      </c>
      <c r="G5725" t="s">
        <v>24</v>
      </c>
      <c r="H5725" t="s">
        <v>60</v>
      </c>
      <c r="I5725" s="1">
        <v>43323</v>
      </c>
      <c r="J5725" s="2">
        <f>VLOOKUP(Oliusala[[#This Row],[tegund]],Tegundir!$B$2:$D$19,3,FALSE)*Oliusala[[#This Row],[magn]]/1000</f>
        <v>37.474394999999994</v>
      </c>
      <c r="K5725">
        <v>2014</v>
      </c>
      <c r="L5725" t="s">
        <v>18</v>
      </c>
      <c r="M5725" s="144" t="s">
        <v>59</v>
      </c>
    </row>
    <row r="5726" spans="1:15" x14ac:dyDescent="0.2">
      <c r="A5726" t="s">
        <v>57</v>
      </c>
      <c r="B5726" s="144" t="s">
        <v>78</v>
      </c>
      <c r="C5726">
        <v>245</v>
      </c>
      <c r="D5726" t="str">
        <f>VLOOKUP(Oliusala[[#This Row],[postnumer]],Sveitarfelog[#All],4,FALSE)</f>
        <v>Suðurnesjabær</v>
      </c>
      <c r="E5726" t="str">
        <f>VLOOKUP(Oliusala[[#This Row],[postnumer]],Sveitarfelog[#All],5,FALSE)</f>
        <v>Suðurnes</v>
      </c>
      <c r="F5726" t="s">
        <v>29</v>
      </c>
      <c r="G5726" t="s">
        <v>24</v>
      </c>
      <c r="H5726" t="s">
        <v>60</v>
      </c>
      <c r="I5726" s="1">
        <v>971602</v>
      </c>
      <c r="J5726" s="2">
        <f>VLOOKUP(Oliusala[[#This Row],[tegund]],Tegundir!$B$2:$D$19,3,FALSE)*Oliusala[[#This Row],[magn]]/1000</f>
        <v>840.43573000000004</v>
      </c>
      <c r="K5726">
        <v>2014</v>
      </c>
      <c r="L5726" t="s">
        <v>19</v>
      </c>
      <c r="M5726" s="144" t="s">
        <v>59</v>
      </c>
      <c r="O5726" s="144" t="s">
        <v>1998</v>
      </c>
    </row>
    <row r="5727" spans="1:15" x14ac:dyDescent="0.2">
      <c r="A5727" t="s">
        <v>57</v>
      </c>
      <c r="B5727" s="144" t="s">
        <v>78</v>
      </c>
      <c r="C5727">
        <v>245</v>
      </c>
      <c r="D5727" t="str">
        <f>VLOOKUP(Oliusala[[#This Row],[postnumer]],Sveitarfelog[#All],4,FALSE)</f>
        <v>Suðurnesjabær</v>
      </c>
      <c r="E5727" t="str">
        <f>VLOOKUP(Oliusala[[#This Row],[postnumer]],Sveitarfelog[#All],5,FALSE)</f>
        <v>Suðurnes</v>
      </c>
      <c r="F5727" t="s">
        <v>30</v>
      </c>
      <c r="G5727" t="s">
        <v>24</v>
      </c>
      <c r="H5727" t="s">
        <v>60</v>
      </c>
      <c r="I5727" s="1">
        <v>100755</v>
      </c>
      <c r="J5727" s="2">
        <f>VLOOKUP(Oliusala[[#This Row],[tegund]],Tegundir!$B$2:$D$19,3,FALSE)*Oliusala[[#This Row],[magn]]/1000</f>
        <v>87.153075000000001</v>
      </c>
      <c r="K5727">
        <v>2014</v>
      </c>
      <c r="L5727" t="s">
        <v>19</v>
      </c>
      <c r="M5727" s="144" t="s">
        <v>59</v>
      </c>
      <c r="O5727" s="144" t="s">
        <v>1998</v>
      </c>
    </row>
    <row r="5728" spans="1:15" x14ac:dyDescent="0.2">
      <c r="A5728" t="s">
        <v>63</v>
      </c>
      <c r="B5728" s="144" t="s">
        <v>78</v>
      </c>
      <c r="C5728">
        <v>245</v>
      </c>
      <c r="D5728" t="str">
        <f>VLOOKUP(Oliusala[[#This Row],[postnumer]],Sveitarfelog[#All],4,FALSE)</f>
        <v>Suðurnesjabær</v>
      </c>
      <c r="E5728" t="str">
        <f>VLOOKUP(Oliusala[[#This Row],[postnumer]],Sveitarfelog[#All],5,FALSE)</f>
        <v>Suðurnes</v>
      </c>
      <c r="F5728" t="s">
        <v>25</v>
      </c>
      <c r="G5728" t="s">
        <v>24</v>
      </c>
      <c r="H5728" t="s">
        <v>58</v>
      </c>
      <c r="I5728" s="1">
        <v>10192</v>
      </c>
      <c r="J5728" s="2">
        <f>VLOOKUP(Oliusala[[#This Row],[tegund]],Tegundir!$B$2:$D$19,3,FALSE)*Oliusala[[#This Row],[magn]]/1000</f>
        <v>8.8160799999999995</v>
      </c>
      <c r="K5728">
        <v>2014</v>
      </c>
      <c r="L5728" t="s">
        <v>19</v>
      </c>
      <c r="M5728" s="144" t="s">
        <v>59</v>
      </c>
      <c r="O5728" s="144" t="s">
        <v>1997</v>
      </c>
    </row>
    <row r="5729" spans="1:15" x14ac:dyDescent="0.2">
      <c r="A5729" t="s">
        <v>63</v>
      </c>
      <c r="B5729" s="144" t="s">
        <v>78</v>
      </c>
      <c r="C5729">
        <v>245</v>
      </c>
      <c r="D5729" t="str">
        <f>VLOOKUP(Oliusala[[#This Row],[postnumer]],Sveitarfelog[#All],4,FALSE)</f>
        <v>Suðurnesjabær</v>
      </c>
      <c r="E5729" t="str">
        <f>VLOOKUP(Oliusala[[#This Row],[postnumer]],Sveitarfelog[#All],5,FALSE)</f>
        <v>Suðurnes</v>
      </c>
      <c r="F5729" t="s">
        <v>24</v>
      </c>
      <c r="G5729" t="s">
        <v>24</v>
      </c>
      <c r="H5729" t="s">
        <v>58</v>
      </c>
      <c r="I5729" s="1">
        <v>267517</v>
      </c>
      <c r="J5729" s="2">
        <f>VLOOKUP(Oliusala[[#This Row],[tegund]],Tegundir!$B$2:$D$19,3,FALSE)*Oliusala[[#This Row],[magn]]/1000</f>
        <v>231.40220499999998</v>
      </c>
      <c r="K5729">
        <v>2014</v>
      </c>
      <c r="L5729" t="s">
        <v>18</v>
      </c>
      <c r="M5729" s="144" t="s">
        <v>59</v>
      </c>
    </row>
    <row r="5730" spans="1:15" x14ac:dyDescent="0.2">
      <c r="A5730" t="s">
        <v>63</v>
      </c>
      <c r="B5730" s="144" t="s">
        <v>79</v>
      </c>
      <c r="C5730">
        <v>250</v>
      </c>
      <c r="D5730" t="str">
        <f>VLOOKUP(Oliusala[[#This Row],[postnumer]],Sveitarfelog[#All],4,FALSE)</f>
        <v>Suðurnesjabær</v>
      </c>
      <c r="E5730" t="str">
        <f>VLOOKUP(Oliusala[[#This Row],[postnumer]],Sveitarfelog[#All],5,FALSE)</f>
        <v>Suðurnes</v>
      </c>
      <c r="F5730" t="s">
        <v>25</v>
      </c>
      <c r="G5730" t="s">
        <v>24</v>
      </c>
      <c r="H5730" t="s">
        <v>58</v>
      </c>
      <c r="I5730" s="1">
        <v>14442</v>
      </c>
      <c r="J5730" s="2">
        <f>VLOOKUP(Oliusala[[#This Row],[tegund]],Tegundir!$B$2:$D$19,3,FALSE)*Oliusala[[#This Row],[magn]]/1000</f>
        <v>12.492329999999999</v>
      </c>
      <c r="K5730">
        <v>2014</v>
      </c>
      <c r="L5730" t="s">
        <v>1955</v>
      </c>
      <c r="M5730" s="144" t="s">
        <v>59</v>
      </c>
    </row>
    <row r="5731" spans="1:15" x14ac:dyDescent="0.2">
      <c r="A5731" t="s">
        <v>57</v>
      </c>
      <c r="B5731" s="144" t="s">
        <v>79</v>
      </c>
      <c r="C5731">
        <v>250</v>
      </c>
      <c r="D5731" t="str">
        <f>VLOOKUP(Oliusala[[#This Row],[postnumer]],Sveitarfelog[#All],4,FALSE)</f>
        <v>Suðurnesjabær</v>
      </c>
      <c r="E5731" t="str">
        <f>VLOOKUP(Oliusala[[#This Row],[postnumer]],Sveitarfelog[#All],5,FALSE)</f>
        <v>Suðurnes</v>
      </c>
      <c r="F5731" t="s">
        <v>25</v>
      </c>
      <c r="G5731" t="s">
        <v>24</v>
      </c>
      <c r="H5731" t="s">
        <v>60</v>
      </c>
      <c r="I5731" s="1">
        <v>32340</v>
      </c>
      <c r="J5731" s="2">
        <f>VLOOKUP(Oliusala[[#This Row],[tegund]],Tegundir!$B$2:$D$19,3,FALSE)*Oliusala[[#This Row],[magn]]/1000</f>
        <v>27.9741</v>
      </c>
      <c r="K5731">
        <v>2014</v>
      </c>
      <c r="L5731" t="s">
        <v>19</v>
      </c>
      <c r="M5731" s="144" t="s">
        <v>59</v>
      </c>
      <c r="O5731" s="144" t="s">
        <v>1997</v>
      </c>
    </row>
    <row r="5732" spans="1:15" x14ac:dyDescent="0.2">
      <c r="A5732" t="s">
        <v>57</v>
      </c>
      <c r="B5732" s="144" t="s">
        <v>79</v>
      </c>
      <c r="C5732">
        <v>250</v>
      </c>
      <c r="D5732" t="str">
        <f>VLOOKUP(Oliusala[[#This Row],[postnumer]],Sveitarfelog[#All],4,FALSE)</f>
        <v>Suðurnesjabær</v>
      </c>
      <c r="E5732" t="str">
        <f>VLOOKUP(Oliusala[[#This Row],[postnumer]],Sveitarfelog[#All],5,FALSE)</f>
        <v>Suðurnes</v>
      </c>
      <c r="F5732" t="s">
        <v>24</v>
      </c>
      <c r="G5732" t="s">
        <v>24</v>
      </c>
      <c r="H5732" t="s">
        <v>60</v>
      </c>
      <c r="I5732" s="1">
        <v>167750</v>
      </c>
      <c r="J5732" s="2">
        <f>VLOOKUP(Oliusala[[#This Row],[tegund]],Tegundir!$B$2:$D$19,3,FALSE)*Oliusala[[#This Row],[magn]]/1000</f>
        <v>145.10374999999999</v>
      </c>
      <c r="K5732">
        <v>2014</v>
      </c>
      <c r="L5732" t="s">
        <v>18</v>
      </c>
      <c r="M5732" s="144" t="s">
        <v>59</v>
      </c>
    </row>
    <row r="5733" spans="1:15" x14ac:dyDescent="0.2">
      <c r="A5733" t="s">
        <v>57</v>
      </c>
      <c r="B5733" s="144" t="s">
        <v>79</v>
      </c>
      <c r="C5733">
        <v>250</v>
      </c>
      <c r="D5733" t="str">
        <f>VLOOKUP(Oliusala[[#This Row],[postnumer]],Sveitarfelog[#All],4,FALSE)</f>
        <v>Suðurnesjabær</v>
      </c>
      <c r="E5733" t="str">
        <f>VLOOKUP(Oliusala[[#This Row],[postnumer]],Sveitarfelog[#All],5,FALSE)</f>
        <v>Suðurnes</v>
      </c>
      <c r="F5733" t="s">
        <v>27</v>
      </c>
      <c r="G5733" t="s">
        <v>24</v>
      </c>
      <c r="H5733" t="s">
        <v>60</v>
      </c>
      <c r="I5733" s="1">
        <v>176683</v>
      </c>
      <c r="J5733" s="2">
        <f>VLOOKUP(Oliusala[[#This Row],[tegund]],Tegundir!$B$2:$D$19,3,FALSE)*Oliusala[[#This Row],[magn]]/1000</f>
        <v>152.83079500000002</v>
      </c>
      <c r="K5733">
        <v>2014</v>
      </c>
      <c r="L5733" t="s">
        <v>19</v>
      </c>
      <c r="M5733" s="144" t="s">
        <v>59</v>
      </c>
      <c r="O5733" s="144" t="s">
        <v>1998</v>
      </c>
    </row>
    <row r="5734" spans="1:15" x14ac:dyDescent="0.2">
      <c r="A5734" t="s">
        <v>63</v>
      </c>
      <c r="B5734" s="144" t="s">
        <v>79</v>
      </c>
      <c r="C5734">
        <v>250</v>
      </c>
      <c r="D5734" t="str">
        <f>VLOOKUP(Oliusala[[#This Row],[postnumer]],Sveitarfelog[#All],4,FALSE)</f>
        <v>Suðurnesjabær</v>
      </c>
      <c r="E5734" t="str">
        <f>VLOOKUP(Oliusala[[#This Row],[postnumer]],Sveitarfelog[#All],5,FALSE)</f>
        <v>Suðurnes</v>
      </c>
      <c r="F5734" t="s">
        <v>24</v>
      </c>
      <c r="G5734" t="s">
        <v>24</v>
      </c>
      <c r="H5734" t="s">
        <v>58</v>
      </c>
      <c r="I5734" s="1">
        <v>144783</v>
      </c>
      <c r="J5734" s="2">
        <f>VLOOKUP(Oliusala[[#This Row],[tegund]],Tegundir!$B$2:$D$19,3,FALSE)*Oliusala[[#This Row],[magn]]/1000</f>
        <v>125.237295</v>
      </c>
      <c r="K5734">
        <v>2014</v>
      </c>
      <c r="L5734" t="s">
        <v>18</v>
      </c>
      <c r="M5734" s="144" t="s">
        <v>59</v>
      </c>
    </row>
    <row r="5735" spans="1:15" x14ac:dyDescent="0.2">
      <c r="A5735" t="s">
        <v>57</v>
      </c>
      <c r="B5735" s="144" t="s">
        <v>80</v>
      </c>
      <c r="C5735">
        <v>260</v>
      </c>
      <c r="D5735" t="str">
        <f>VLOOKUP(Oliusala[[#This Row],[postnumer]],Sveitarfelog[#All],4,FALSE)</f>
        <v>Reykjanesbær</v>
      </c>
      <c r="E5735" t="str">
        <f>VLOOKUP(Oliusala[[#This Row],[postnumer]],Sveitarfelog[#All],5,FALSE)</f>
        <v>Suðurnes</v>
      </c>
      <c r="F5735" t="s">
        <v>27</v>
      </c>
      <c r="G5735" t="s">
        <v>24</v>
      </c>
      <c r="H5735" t="s">
        <v>60</v>
      </c>
      <c r="I5735" s="1">
        <v>79647</v>
      </c>
      <c r="J5735" s="2">
        <f>VLOOKUP(Oliusala[[#This Row],[tegund]],Tegundir!$B$2:$D$19,3,FALSE)*Oliusala[[#This Row],[magn]]/1000</f>
        <v>68.894655</v>
      </c>
      <c r="K5735">
        <v>2014</v>
      </c>
      <c r="L5735" t="s">
        <v>19</v>
      </c>
      <c r="M5735" s="144" t="s">
        <v>59</v>
      </c>
      <c r="O5735" s="144" t="s">
        <v>1998</v>
      </c>
    </row>
    <row r="5736" spans="1:15" x14ac:dyDescent="0.2">
      <c r="A5736" t="s">
        <v>57</v>
      </c>
      <c r="B5736" s="144" t="s">
        <v>80</v>
      </c>
      <c r="C5736">
        <v>260</v>
      </c>
      <c r="D5736" t="str">
        <f>VLOOKUP(Oliusala[[#This Row],[postnumer]],Sveitarfelog[#All],4,FALSE)</f>
        <v>Reykjanesbær</v>
      </c>
      <c r="E5736" t="str">
        <f>VLOOKUP(Oliusala[[#This Row],[postnumer]],Sveitarfelog[#All],5,FALSE)</f>
        <v>Suðurnes</v>
      </c>
      <c r="F5736" t="s">
        <v>29</v>
      </c>
      <c r="G5736" t="s">
        <v>24</v>
      </c>
      <c r="H5736" t="s">
        <v>60</v>
      </c>
      <c r="I5736" s="1">
        <v>819238</v>
      </c>
      <c r="J5736" s="2">
        <f>VLOOKUP(Oliusala[[#This Row],[tegund]],Tegundir!$B$2:$D$19,3,FALSE)*Oliusala[[#This Row],[magn]]/1000</f>
        <v>708.64086999999995</v>
      </c>
      <c r="K5736">
        <v>2014</v>
      </c>
      <c r="L5736" t="s">
        <v>19</v>
      </c>
      <c r="M5736" s="144" t="s">
        <v>59</v>
      </c>
      <c r="O5736" s="144" t="s">
        <v>1998</v>
      </c>
    </row>
    <row r="5737" spans="1:15" x14ac:dyDescent="0.2">
      <c r="A5737" t="s">
        <v>57</v>
      </c>
      <c r="B5737" s="144" t="s">
        <v>80</v>
      </c>
      <c r="C5737">
        <v>260</v>
      </c>
      <c r="D5737" t="str">
        <f>VLOOKUP(Oliusala[[#This Row],[postnumer]],Sveitarfelog[#All],4,FALSE)</f>
        <v>Reykjanesbær</v>
      </c>
      <c r="E5737" t="str">
        <f>VLOOKUP(Oliusala[[#This Row],[postnumer]],Sveitarfelog[#All],5,FALSE)</f>
        <v>Suðurnes</v>
      </c>
      <c r="F5737" t="s">
        <v>30</v>
      </c>
      <c r="G5737" t="s">
        <v>24</v>
      </c>
      <c r="H5737" t="s">
        <v>60</v>
      </c>
      <c r="I5737" s="1">
        <v>96628</v>
      </c>
      <c r="J5737" s="2">
        <f>VLOOKUP(Oliusala[[#This Row],[tegund]],Tegundir!$B$2:$D$19,3,FALSE)*Oliusala[[#This Row],[magn]]/1000</f>
        <v>83.583219999999997</v>
      </c>
      <c r="K5737">
        <v>2014</v>
      </c>
      <c r="L5737" t="s">
        <v>19</v>
      </c>
      <c r="M5737" s="144" t="s">
        <v>59</v>
      </c>
      <c r="O5737" s="144" t="s">
        <v>1998</v>
      </c>
    </row>
    <row r="5738" spans="1:15" x14ac:dyDescent="0.2">
      <c r="A5738" t="s">
        <v>63</v>
      </c>
      <c r="B5738" s="144" t="s">
        <v>80</v>
      </c>
      <c r="C5738">
        <v>260</v>
      </c>
      <c r="D5738" t="str">
        <f>VLOOKUP(Oliusala[[#This Row],[postnumer]],Sveitarfelog[#All],4,FALSE)</f>
        <v>Reykjanesbær</v>
      </c>
      <c r="E5738" t="str">
        <f>VLOOKUP(Oliusala[[#This Row],[postnumer]],Sveitarfelog[#All],5,FALSE)</f>
        <v>Suðurnes</v>
      </c>
      <c r="F5738" t="s">
        <v>24</v>
      </c>
      <c r="G5738" t="s">
        <v>24</v>
      </c>
      <c r="H5738" t="s">
        <v>58</v>
      </c>
      <c r="I5738" s="1">
        <v>572546</v>
      </c>
      <c r="J5738" s="2">
        <f>VLOOKUP(Oliusala[[#This Row],[tegund]],Tegundir!$B$2:$D$19,3,FALSE)*Oliusala[[#This Row],[magn]]/1000</f>
        <v>495.25228999999996</v>
      </c>
      <c r="K5738">
        <v>2014</v>
      </c>
      <c r="L5738" t="s">
        <v>18</v>
      </c>
      <c r="M5738" s="144" t="s">
        <v>59</v>
      </c>
    </row>
    <row r="5739" spans="1:15" x14ac:dyDescent="0.2">
      <c r="A5739" t="s">
        <v>63</v>
      </c>
      <c r="B5739" s="144" t="s">
        <v>80</v>
      </c>
      <c r="C5739">
        <v>260</v>
      </c>
      <c r="D5739" t="str">
        <f>VLOOKUP(Oliusala[[#This Row],[postnumer]],Sveitarfelog[#All],4,FALSE)</f>
        <v>Reykjanesbær</v>
      </c>
      <c r="E5739" t="str">
        <f>VLOOKUP(Oliusala[[#This Row],[postnumer]],Sveitarfelog[#All],5,FALSE)</f>
        <v>Suðurnes</v>
      </c>
      <c r="F5739" t="s">
        <v>24</v>
      </c>
      <c r="G5739" t="s">
        <v>24</v>
      </c>
      <c r="H5739" t="s">
        <v>58</v>
      </c>
      <c r="I5739" s="1">
        <v>1136201</v>
      </c>
      <c r="J5739" s="2">
        <f>VLOOKUP(Oliusala[[#This Row],[tegund]],Tegundir!$B$2:$D$19,3,FALSE)*Oliusala[[#This Row],[magn]]/1000</f>
        <v>982.81386499999996</v>
      </c>
      <c r="K5739">
        <v>2014</v>
      </c>
      <c r="L5739" t="s">
        <v>18</v>
      </c>
      <c r="M5739" s="144" t="s">
        <v>59</v>
      </c>
    </row>
    <row r="5740" spans="1:15" x14ac:dyDescent="0.2">
      <c r="A5740" t="s">
        <v>63</v>
      </c>
      <c r="B5740" s="144" t="s">
        <v>80</v>
      </c>
      <c r="C5740">
        <v>260</v>
      </c>
      <c r="D5740" t="str">
        <f>VLOOKUP(Oliusala[[#This Row],[postnumer]],Sveitarfelog[#All],4,FALSE)</f>
        <v>Reykjanesbær</v>
      </c>
      <c r="E5740" t="str">
        <f>VLOOKUP(Oliusala[[#This Row],[postnumer]],Sveitarfelog[#All],5,FALSE)</f>
        <v>Suðurnes</v>
      </c>
      <c r="F5740" t="s">
        <v>24</v>
      </c>
      <c r="G5740" t="s">
        <v>24</v>
      </c>
      <c r="H5740" t="s">
        <v>58</v>
      </c>
      <c r="I5740" s="1">
        <v>1616086</v>
      </c>
      <c r="J5740" s="2">
        <f>VLOOKUP(Oliusala[[#This Row],[tegund]],Tegundir!$B$2:$D$19,3,FALSE)*Oliusala[[#This Row],[magn]]/1000</f>
        <v>1397.9143899999999</v>
      </c>
      <c r="K5740">
        <v>2014</v>
      </c>
      <c r="L5740" t="s">
        <v>18</v>
      </c>
      <c r="M5740" s="144" t="s">
        <v>59</v>
      </c>
    </row>
    <row r="5741" spans="1:15" x14ac:dyDescent="0.2">
      <c r="A5741" t="s">
        <v>57</v>
      </c>
      <c r="B5741" s="144" t="s">
        <v>81</v>
      </c>
      <c r="C5741">
        <v>270</v>
      </c>
      <c r="D5741" t="str">
        <f>VLOOKUP(Oliusala[[#This Row],[postnumer]],Sveitarfelog[#All],4,FALSE)</f>
        <v>Mosfellsbær</v>
      </c>
      <c r="E5741" t="str">
        <f>VLOOKUP(Oliusala[[#This Row],[postnumer]],Sveitarfelog[#All],5,FALSE)</f>
        <v>Höfuðborgarsvæðið</v>
      </c>
      <c r="F5741" t="s">
        <v>25</v>
      </c>
      <c r="G5741" t="s">
        <v>24</v>
      </c>
      <c r="H5741" t="s">
        <v>60</v>
      </c>
      <c r="I5741" s="1">
        <v>380128</v>
      </c>
      <c r="J5741" s="2">
        <f>VLOOKUP(Oliusala[[#This Row],[tegund]],Tegundir!$B$2:$D$19,3,FALSE)*Oliusala[[#This Row],[magn]]/1000</f>
        <v>328.81071999999995</v>
      </c>
      <c r="K5741">
        <v>2014</v>
      </c>
      <c r="L5741" t="s">
        <v>1955</v>
      </c>
      <c r="M5741" s="144" t="s">
        <v>59</v>
      </c>
    </row>
    <row r="5742" spans="1:15" x14ac:dyDescent="0.2">
      <c r="A5742" t="s">
        <v>57</v>
      </c>
      <c r="B5742" s="144" t="s">
        <v>82</v>
      </c>
      <c r="C5742">
        <v>270</v>
      </c>
      <c r="D5742" t="str">
        <f>VLOOKUP(Oliusala[[#This Row],[postnumer]],Sveitarfelog[#All],4,FALSE)</f>
        <v>Mosfellsbær</v>
      </c>
      <c r="E5742" t="str">
        <f>VLOOKUP(Oliusala[[#This Row],[postnumer]],Sveitarfelog[#All],5,FALSE)</f>
        <v>Höfuðborgarsvæðið</v>
      </c>
      <c r="F5742" t="s">
        <v>25</v>
      </c>
      <c r="G5742" t="s">
        <v>24</v>
      </c>
      <c r="H5742" t="s">
        <v>60</v>
      </c>
      <c r="I5742" s="1">
        <v>230390</v>
      </c>
      <c r="J5742" s="2">
        <f>VLOOKUP(Oliusala[[#This Row],[tegund]],Tegundir!$B$2:$D$19,3,FALSE)*Oliusala[[#This Row],[magn]]/1000</f>
        <v>199.28735</v>
      </c>
      <c r="K5742">
        <v>2014</v>
      </c>
      <c r="L5742" t="s">
        <v>1955</v>
      </c>
      <c r="M5742" s="144" t="s">
        <v>59</v>
      </c>
    </row>
    <row r="5743" spans="1:15" x14ac:dyDescent="0.2">
      <c r="A5743" t="s">
        <v>57</v>
      </c>
      <c r="B5743" s="144" t="s">
        <v>81</v>
      </c>
      <c r="C5743">
        <v>270</v>
      </c>
      <c r="D5743" t="str">
        <f>VLOOKUP(Oliusala[[#This Row],[postnumer]],Sveitarfelog[#All],4,FALSE)</f>
        <v>Mosfellsbær</v>
      </c>
      <c r="E5743" t="str">
        <f>VLOOKUP(Oliusala[[#This Row],[postnumer]],Sveitarfelog[#All],5,FALSE)</f>
        <v>Höfuðborgarsvæðið</v>
      </c>
      <c r="F5743" t="s">
        <v>24</v>
      </c>
      <c r="G5743" t="s">
        <v>24</v>
      </c>
      <c r="H5743" t="s">
        <v>60</v>
      </c>
      <c r="I5743" s="1">
        <v>2080</v>
      </c>
      <c r="J5743" s="2">
        <f>VLOOKUP(Oliusala[[#This Row],[tegund]],Tegundir!$B$2:$D$19,3,FALSE)*Oliusala[[#This Row],[magn]]/1000</f>
        <v>1.7992000000000001</v>
      </c>
      <c r="K5743">
        <v>2014</v>
      </c>
      <c r="L5743" t="s">
        <v>18</v>
      </c>
      <c r="M5743" s="144" t="s">
        <v>59</v>
      </c>
    </row>
    <row r="5744" spans="1:15" x14ac:dyDescent="0.2">
      <c r="A5744" t="s">
        <v>57</v>
      </c>
      <c r="B5744" s="144" t="s">
        <v>82</v>
      </c>
      <c r="C5744">
        <v>270</v>
      </c>
      <c r="D5744" t="str">
        <f>VLOOKUP(Oliusala[[#This Row],[postnumer]],Sveitarfelog[#All],4,FALSE)</f>
        <v>Mosfellsbær</v>
      </c>
      <c r="E5744" t="str">
        <f>VLOOKUP(Oliusala[[#This Row],[postnumer]],Sveitarfelog[#All],5,FALSE)</f>
        <v>Höfuðborgarsvæðið</v>
      </c>
      <c r="F5744" t="s">
        <v>24</v>
      </c>
      <c r="G5744" t="s">
        <v>24</v>
      </c>
      <c r="H5744" t="s">
        <v>60</v>
      </c>
      <c r="I5744" s="1">
        <v>56408</v>
      </c>
      <c r="J5744" s="2">
        <f>VLOOKUP(Oliusala[[#This Row],[tegund]],Tegundir!$B$2:$D$19,3,FALSE)*Oliusala[[#This Row],[magn]]/1000</f>
        <v>48.792919999999995</v>
      </c>
      <c r="K5744">
        <v>2014</v>
      </c>
      <c r="L5744" t="s">
        <v>18</v>
      </c>
      <c r="M5744" s="144" t="s">
        <v>59</v>
      </c>
    </row>
    <row r="5745" spans="1:15" x14ac:dyDescent="0.2">
      <c r="A5745" t="s">
        <v>57</v>
      </c>
      <c r="B5745" s="144" t="s">
        <v>81</v>
      </c>
      <c r="C5745">
        <v>270</v>
      </c>
      <c r="D5745" t="str">
        <f>VLOOKUP(Oliusala[[#This Row],[postnumer]],Sveitarfelog[#All],4,FALSE)</f>
        <v>Mosfellsbær</v>
      </c>
      <c r="E5745" t="str">
        <f>VLOOKUP(Oliusala[[#This Row],[postnumer]],Sveitarfelog[#All],5,FALSE)</f>
        <v>Höfuðborgarsvæðið</v>
      </c>
      <c r="F5745" t="s">
        <v>24</v>
      </c>
      <c r="G5745" t="s">
        <v>24</v>
      </c>
      <c r="H5745" t="s">
        <v>60</v>
      </c>
      <c r="I5745" s="1">
        <v>81485</v>
      </c>
      <c r="J5745" s="2">
        <f>VLOOKUP(Oliusala[[#This Row],[tegund]],Tegundir!$B$2:$D$19,3,FALSE)*Oliusala[[#This Row],[magn]]/1000</f>
        <v>70.484524999999991</v>
      </c>
      <c r="K5745">
        <v>2014</v>
      </c>
      <c r="L5745" t="s">
        <v>18</v>
      </c>
      <c r="M5745" s="144" t="s">
        <v>59</v>
      </c>
    </row>
    <row r="5746" spans="1:15" x14ac:dyDescent="0.2">
      <c r="A5746" t="s">
        <v>57</v>
      </c>
      <c r="B5746" s="144" t="s">
        <v>81</v>
      </c>
      <c r="C5746">
        <v>270</v>
      </c>
      <c r="D5746" t="str">
        <f>VLOOKUP(Oliusala[[#This Row],[postnumer]],Sveitarfelog[#All],4,FALSE)</f>
        <v>Mosfellsbær</v>
      </c>
      <c r="E5746" t="str">
        <f>VLOOKUP(Oliusala[[#This Row],[postnumer]],Sveitarfelog[#All],5,FALSE)</f>
        <v>Höfuðborgarsvæðið</v>
      </c>
      <c r="F5746" t="s">
        <v>29</v>
      </c>
      <c r="G5746" t="s">
        <v>24</v>
      </c>
      <c r="H5746" t="s">
        <v>60</v>
      </c>
      <c r="I5746" s="1">
        <v>157014</v>
      </c>
      <c r="J5746" s="2">
        <f>VLOOKUP(Oliusala[[#This Row],[tegund]],Tegundir!$B$2:$D$19,3,FALSE)*Oliusala[[#This Row],[magn]]/1000</f>
        <v>135.81710999999999</v>
      </c>
      <c r="K5746">
        <v>2014</v>
      </c>
      <c r="L5746" t="s">
        <v>19</v>
      </c>
      <c r="M5746" s="144" t="s">
        <v>59</v>
      </c>
      <c r="O5746" s="144" t="s">
        <v>1998</v>
      </c>
    </row>
    <row r="5747" spans="1:15" x14ac:dyDescent="0.2">
      <c r="A5747" t="s">
        <v>57</v>
      </c>
      <c r="B5747" s="144" t="s">
        <v>81</v>
      </c>
      <c r="C5747">
        <v>270</v>
      </c>
      <c r="D5747" t="str">
        <f>VLOOKUP(Oliusala[[#This Row],[postnumer]],Sveitarfelog[#All],4,FALSE)</f>
        <v>Mosfellsbær</v>
      </c>
      <c r="E5747" t="str">
        <f>VLOOKUP(Oliusala[[#This Row],[postnumer]],Sveitarfelog[#All],5,FALSE)</f>
        <v>Höfuðborgarsvæðið</v>
      </c>
      <c r="F5747" t="s">
        <v>25</v>
      </c>
      <c r="G5747" t="s">
        <v>24</v>
      </c>
      <c r="H5747" t="s">
        <v>60</v>
      </c>
      <c r="I5747" s="1">
        <v>125105</v>
      </c>
      <c r="J5747" s="2">
        <f>VLOOKUP(Oliusala[[#This Row],[tegund]],Tegundir!$B$2:$D$19,3,FALSE)*Oliusala[[#This Row],[magn]]/1000</f>
        <v>108.215825</v>
      </c>
      <c r="K5747">
        <v>2014</v>
      </c>
      <c r="L5747" t="s">
        <v>1955</v>
      </c>
      <c r="M5747" s="144" t="s">
        <v>59</v>
      </c>
    </row>
    <row r="5748" spans="1:15" x14ac:dyDescent="0.2">
      <c r="A5748" t="s">
        <v>63</v>
      </c>
      <c r="B5748" s="144" t="s">
        <v>81</v>
      </c>
      <c r="C5748">
        <v>270</v>
      </c>
      <c r="D5748" t="str">
        <f>VLOOKUP(Oliusala[[#This Row],[postnumer]],Sveitarfelog[#All],4,FALSE)</f>
        <v>Mosfellsbær</v>
      </c>
      <c r="E5748" t="str">
        <f>VLOOKUP(Oliusala[[#This Row],[postnumer]],Sveitarfelog[#All],5,FALSE)</f>
        <v>Höfuðborgarsvæðið</v>
      </c>
      <c r="F5748" t="s">
        <v>24</v>
      </c>
      <c r="G5748" t="s">
        <v>24</v>
      </c>
      <c r="H5748" t="s">
        <v>58</v>
      </c>
      <c r="I5748" s="1">
        <v>1815318</v>
      </c>
      <c r="J5748" s="2">
        <f>VLOOKUP(Oliusala[[#This Row],[tegund]],Tegundir!$B$2:$D$19,3,FALSE)*Oliusala[[#This Row],[magn]]/1000</f>
        <v>1570.2500700000001</v>
      </c>
      <c r="K5748">
        <v>2014</v>
      </c>
      <c r="L5748" t="s">
        <v>18</v>
      </c>
      <c r="M5748" s="144" t="s">
        <v>59</v>
      </c>
    </row>
    <row r="5749" spans="1:15" x14ac:dyDescent="0.2">
      <c r="A5749" t="s">
        <v>63</v>
      </c>
      <c r="B5749" s="144" t="s">
        <v>82</v>
      </c>
      <c r="C5749">
        <v>270</v>
      </c>
      <c r="D5749" t="str">
        <f>VLOOKUP(Oliusala[[#This Row],[postnumer]],Sveitarfelog[#All],4,FALSE)</f>
        <v>Mosfellsbær</v>
      </c>
      <c r="E5749" t="str">
        <f>VLOOKUP(Oliusala[[#This Row],[postnumer]],Sveitarfelog[#All],5,FALSE)</f>
        <v>Höfuðborgarsvæðið</v>
      </c>
      <c r="F5749" t="s">
        <v>24</v>
      </c>
      <c r="G5749" t="s">
        <v>24</v>
      </c>
      <c r="H5749" t="s">
        <v>58</v>
      </c>
      <c r="I5749" s="1">
        <v>206870</v>
      </c>
      <c r="J5749" s="2">
        <f>VLOOKUP(Oliusala[[#This Row],[tegund]],Tegundir!$B$2:$D$19,3,FALSE)*Oliusala[[#This Row],[magn]]/1000</f>
        <v>178.94254999999998</v>
      </c>
      <c r="K5749">
        <v>2014</v>
      </c>
      <c r="L5749" t="s">
        <v>18</v>
      </c>
      <c r="M5749" s="144" t="s">
        <v>59</v>
      </c>
    </row>
    <row r="5750" spans="1:15" x14ac:dyDescent="0.2">
      <c r="A5750" t="s">
        <v>63</v>
      </c>
      <c r="B5750" s="144" t="s">
        <v>81</v>
      </c>
      <c r="C5750">
        <v>270</v>
      </c>
      <c r="D5750" t="str">
        <f>VLOOKUP(Oliusala[[#This Row],[postnumer]],Sveitarfelog[#All],4,FALSE)</f>
        <v>Mosfellsbær</v>
      </c>
      <c r="E5750" t="str">
        <f>VLOOKUP(Oliusala[[#This Row],[postnumer]],Sveitarfelog[#All],5,FALSE)</f>
        <v>Höfuðborgarsvæðið</v>
      </c>
      <c r="F5750" t="s">
        <v>24</v>
      </c>
      <c r="G5750" t="s">
        <v>24</v>
      </c>
      <c r="H5750" t="s">
        <v>58</v>
      </c>
      <c r="I5750" s="1">
        <v>2221116</v>
      </c>
      <c r="J5750" s="2">
        <f>VLOOKUP(Oliusala[[#This Row],[tegund]],Tegundir!$B$2:$D$19,3,FALSE)*Oliusala[[#This Row],[magn]]/1000</f>
        <v>1921.2653400000002</v>
      </c>
      <c r="K5750">
        <v>2014</v>
      </c>
      <c r="L5750" t="s">
        <v>18</v>
      </c>
      <c r="M5750" s="144" t="s">
        <v>59</v>
      </c>
    </row>
    <row r="5751" spans="1:15" x14ac:dyDescent="0.2">
      <c r="A5751" t="s">
        <v>63</v>
      </c>
      <c r="B5751" s="144" t="s">
        <v>81</v>
      </c>
      <c r="C5751">
        <v>270</v>
      </c>
      <c r="D5751" t="str">
        <f>VLOOKUP(Oliusala[[#This Row],[postnumer]],Sveitarfelog[#All],4,FALSE)</f>
        <v>Mosfellsbær</v>
      </c>
      <c r="E5751" t="str">
        <f>VLOOKUP(Oliusala[[#This Row],[postnumer]],Sveitarfelog[#All],5,FALSE)</f>
        <v>Höfuðborgarsvæðið</v>
      </c>
      <c r="F5751" t="s">
        <v>25</v>
      </c>
      <c r="G5751" t="s">
        <v>24</v>
      </c>
      <c r="H5751" t="s">
        <v>58</v>
      </c>
      <c r="I5751" s="1">
        <v>77162</v>
      </c>
      <c r="J5751" s="2">
        <f>VLOOKUP(Oliusala[[#This Row],[tegund]],Tegundir!$B$2:$D$19,3,FALSE)*Oliusala[[#This Row],[magn]]/1000</f>
        <v>66.745130000000003</v>
      </c>
      <c r="K5751">
        <v>2014</v>
      </c>
      <c r="L5751" t="s">
        <v>1955</v>
      </c>
      <c r="M5751" s="144" t="s">
        <v>59</v>
      </c>
    </row>
    <row r="5752" spans="1:15" x14ac:dyDescent="0.2">
      <c r="A5752" t="s">
        <v>63</v>
      </c>
      <c r="B5752" s="144" t="s">
        <v>81</v>
      </c>
      <c r="C5752">
        <v>270</v>
      </c>
      <c r="D5752" t="str">
        <f>VLOOKUP(Oliusala[[#This Row],[postnumer]],Sveitarfelog[#All],4,FALSE)</f>
        <v>Mosfellsbær</v>
      </c>
      <c r="E5752" t="str">
        <f>VLOOKUP(Oliusala[[#This Row],[postnumer]],Sveitarfelog[#All],5,FALSE)</f>
        <v>Höfuðborgarsvæðið</v>
      </c>
      <c r="F5752" t="s">
        <v>25</v>
      </c>
      <c r="G5752" t="s">
        <v>24</v>
      </c>
      <c r="H5752" t="s">
        <v>58</v>
      </c>
      <c r="I5752" s="1">
        <v>68684</v>
      </c>
      <c r="J5752" s="2">
        <f>VLOOKUP(Oliusala[[#This Row],[tegund]],Tegundir!$B$2:$D$19,3,FALSE)*Oliusala[[#This Row],[magn]]/1000</f>
        <v>59.411659999999998</v>
      </c>
      <c r="K5752">
        <v>2014</v>
      </c>
      <c r="L5752" t="s">
        <v>1955</v>
      </c>
      <c r="M5752" s="144" t="s">
        <v>59</v>
      </c>
    </row>
    <row r="5753" spans="1:15" x14ac:dyDescent="0.2">
      <c r="A5753" t="s">
        <v>63</v>
      </c>
      <c r="B5753" s="144" t="s">
        <v>84</v>
      </c>
      <c r="C5753">
        <v>300</v>
      </c>
      <c r="D5753" t="str">
        <f>VLOOKUP(Oliusala[[#This Row],[postnumer]],Sveitarfelog[#All],4,FALSE)</f>
        <v>Akraneskaupstaður,Hvalfjarðarsveit,Kjósarhreppur</v>
      </c>
      <c r="E5753" t="str">
        <f>VLOOKUP(Oliusala[[#This Row],[postnumer]],Sveitarfelog[#All],5,FALSE)</f>
        <v>Vesturland</v>
      </c>
      <c r="F5753" t="s">
        <v>25</v>
      </c>
      <c r="G5753" t="s">
        <v>24</v>
      </c>
      <c r="H5753" t="s">
        <v>58</v>
      </c>
      <c r="I5753" s="1">
        <v>46710</v>
      </c>
      <c r="J5753" s="2">
        <f>VLOOKUP(Oliusala[[#This Row],[tegund]],Tegundir!$B$2:$D$19,3,FALSE)*Oliusala[[#This Row],[magn]]/1000</f>
        <v>40.404150000000001</v>
      </c>
      <c r="K5753">
        <v>2014</v>
      </c>
      <c r="L5753" t="s">
        <v>19</v>
      </c>
      <c r="M5753" s="144" t="s">
        <v>59</v>
      </c>
      <c r="O5753" s="144" t="s">
        <v>1997</v>
      </c>
    </row>
    <row r="5754" spans="1:15" x14ac:dyDescent="0.2">
      <c r="A5754" t="s">
        <v>63</v>
      </c>
      <c r="B5754" s="144" t="s">
        <v>84</v>
      </c>
      <c r="C5754">
        <v>300</v>
      </c>
      <c r="D5754" t="str">
        <f>VLOOKUP(Oliusala[[#This Row],[postnumer]],Sveitarfelog[#All],4,FALSE)</f>
        <v>Akraneskaupstaður,Hvalfjarðarsveit,Kjósarhreppur</v>
      </c>
      <c r="E5754" t="str">
        <f>VLOOKUP(Oliusala[[#This Row],[postnumer]],Sveitarfelog[#All],5,FALSE)</f>
        <v>Vesturland</v>
      </c>
      <c r="F5754" t="s">
        <v>25</v>
      </c>
      <c r="G5754" t="s">
        <v>24</v>
      </c>
      <c r="H5754" t="s">
        <v>58</v>
      </c>
      <c r="I5754" s="1">
        <v>43975</v>
      </c>
      <c r="J5754" s="2">
        <f>VLOOKUP(Oliusala[[#This Row],[tegund]],Tegundir!$B$2:$D$19,3,FALSE)*Oliusala[[#This Row],[magn]]/1000</f>
        <v>38.038375000000002</v>
      </c>
      <c r="K5754">
        <v>2014</v>
      </c>
      <c r="L5754" t="s">
        <v>19</v>
      </c>
      <c r="M5754" s="144" t="s">
        <v>59</v>
      </c>
      <c r="O5754" s="144" t="s">
        <v>1997</v>
      </c>
    </row>
    <row r="5755" spans="1:15" x14ac:dyDescent="0.2">
      <c r="A5755" t="s">
        <v>63</v>
      </c>
      <c r="B5755" s="144" t="s">
        <v>84</v>
      </c>
      <c r="C5755">
        <v>300</v>
      </c>
      <c r="D5755" t="str">
        <f>VLOOKUP(Oliusala[[#This Row],[postnumer]],Sveitarfelog[#All],4,FALSE)</f>
        <v>Akraneskaupstaður,Hvalfjarðarsveit,Kjósarhreppur</v>
      </c>
      <c r="E5755" t="str">
        <f>VLOOKUP(Oliusala[[#This Row],[postnumer]],Sveitarfelog[#All],5,FALSE)</f>
        <v>Vesturland</v>
      </c>
      <c r="F5755" t="s">
        <v>25</v>
      </c>
      <c r="G5755" t="s">
        <v>24</v>
      </c>
      <c r="H5755" t="s">
        <v>58</v>
      </c>
      <c r="I5755" s="1">
        <v>16627</v>
      </c>
      <c r="J5755" s="2">
        <f>VLOOKUP(Oliusala[[#This Row],[tegund]],Tegundir!$B$2:$D$19,3,FALSE)*Oliusala[[#This Row],[magn]]/1000</f>
        <v>14.382355</v>
      </c>
      <c r="K5755">
        <v>2014</v>
      </c>
      <c r="L5755" t="s">
        <v>19</v>
      </c>
      <c r="M5755" s="144" t="s">
        <v>59</v>
      </c>
      <c r="O5755" s="144" t="s">
        <v>1997</v>
      </c>
    </row>
    <row r="5756" spans="1:15" x14ac:dyDescent="0.2">
      <c r="A5756" t="s">
        <v>63</v>
      </c>
      <c r="B5756" s="144" t="s">
        <v>84</v>
      </c>
      <c r="C5756">
        <v>300</v>
      </c>
      <c r="D5756" t="str">
        <f>VLOOKUP(Oliusala[[#This Row],[postnumer]],Sveitarfelog[#All],4,FALSE)</f>
        <v>Akraneskaupstaður,Hvalfjarðarsveit,Kjósarhreppur</v>
      </c>
      <c r="E5756" t="str">
        <f>VLOOKUP(Oliusala[[#This Row],[postnumer]],Sveitarfelog[#All],5,FALSE)</f>
        <v>Vesturland</v>
      </c>
      <c r="F5756" t="s">
        <v>25</v>
      </c>
      <c r="G5756" t="s">
        <v>24</v>
      </c>
      <c r="H5756" t="s">
        <v>58</v>
      </c>
      <c r="I5756" s="1">
        <v>19987</v>
      </c>
      <c r="J5756" s="2">
        <f>VLOOKUP(Oliusala[[#This Row],[tegund]],Tegundir!$B$2:$D$19,3,FALSE)*Oliusala[[#This Row],[magn]]/1000</f>
        <v>17.288755000000002</v>
      </c>
      <c r="K5756">
        <v>2014</v>
      </c>
      <c r="L5756" t="s">
        <v>19</v>
      </c>
      <c r="M5756" s="144" t="s">
        <v>59</v>
      </c>
      <c r="O5756" s="144" t="s">
        <v>1997</v>
      </c>
    </row>
    <row r="5757" spans="1:15" x14ac:dyDescent="0.2">
      <c r="A5757" t="s">
        <v>63</v>
      </c>
      <c r="B5757" s="144" t="s">
        <v>85</v>
      </c>
      <c r="C5757">
        <v>300</v>
      </c>
      <c r="D5757" t="str">
        <f>VLOOKUP(Oliusala[[#This Row],[postnumer]],Sveitarfelog[#All],4,FALSE)</f>
        <v>Akraneskaupstaður,Hvalfjarðarsveit,Kjósarhreppur</v>
      </c>
      <c r="E5757" t="str">
        <f>VLOOKUP(Oliusala[[#This Row],[postnumer]],Sveitarfelog[#All],5,FALSE)</f>
        <v>Vesturland</v>
      </c>
      <c r="F5757" t="s">
        <v>25</v>
      </c>
      <c r="G5757" t="s">
        <v>24</v>
      </c>
      <c r="H5757" t="s">
        <v>58</v>
      </c>
      <c r="I5757" s="1">
        <v>176848</v>
      </c>
      <c r="J5757" s="2">
        <f>VLOOKUP(Oliusala[[#This Row],[tegund]],Tegundir!$B$2:$D$19,3,FALSE)*Oliusala[[#This Row],[magn]]/1000</f>
        <v>152.97351999999998</v>
      </c>
      <c r="K5757">
        <v>2014</v>
      </c>
      <c r="L5757" t="s">
        <v>19</v>
      </c>
      <c r="M5757" s="144" t="s">
        <v>59</v>
      </c>
      <c r="O5757" s="144" t="s">
        <v>1997</v>
      </c>
    </row>
    <row r="5758" spans="1:15" x14ac:dyDescent="0.2">
      <c r="A5758" t="s">
        <v>84</v>
      </c>
      <c r="B5758" s="144" t="s">
        <v>84</v>
      </c>
      <c r="C5758">
        <v>300</v>
      </c>
      <c r="D5758" t="str">
        <f>VLOOKUP(Oliusala[[#This Row],[postnumer]],Sveitarfelog[#All],4,FALSE)</f>
        <v>Akraneskaupstaður,Hvalfjarðarsveit,Kjósarhreppur</v>
      </c>
      <c r="E5758" t="str">
        <f>VLOOKUP(Oliusala[[#This Row],[postnumer]],Sveitarfelog[#All],5,FALSE)</f>
        <v>Vesturland</v>
      </c>
      <c r="F5758" t="s">
        <v>25</v>
      </c>
      <c r="G5758" t="s">
        <v>24</v>
      </c>
      <c r="H5758" t="s">
        <v>58</v>
      </c>
      <c r="I5758" s="1">
        <v>1090530</v>
      </c>
      <c r="J5758" s="2">
        <f>VLOOKUP(Oliusala[[#This Row],[tegund]],Tegundir!$B$2:$D$19,3,FALSE)*Oliusala[[#This Row],[magn]]/1000</f>
        <v>943.30844999999999</v>
      </c>
      <c r="K5758">
        <v>2014</v>
      </c>
      <c r="L5758" t="s">
        <v>19</v>
      </c>
      <c r="M5758" s="144" t="s">
        <v>59</v>
      </c>
      <c r="O5758" s="144" t="s">
        <v>1997</v>
      </c>
    </row>
    <row r="5759" spans="1:15" x14ac:dyDescent="0.2">
      <c r="A5759" t="s">
        <v>57</v>
      </c>
      <c r="B5759" s="144" t="s">
        <v>84</v>
      </c>
      <c r="C5759">
        <v>300</v>
      </c>
      <c r="D5759" t="str">
        <f>VLOOKUP(Oliusala[[#This Row],[postnumer]],Sveitarfelog[#All],4,FALSE)</f>
        <v>Akraneskaupstaður,Hvalfjarðarsveit,Kjósarhreppur</v>
      </c>
      <c r="E5759" t="str">
        <f>VLOOKUP(Oliusala[[#This Row],[postnumer]],Sveitarfelog[#All],5,FALSE)</f>
        <v>Vesturland</v>
      </c>
      <c r="F5759" t="s">
        <v>25</v>
      </c>
      <c r="G5759" t="s">
        <v>24</v>
      </c>
      <c r="H5759" t="s">
        <v>58</v>
      </c>
      <c r="I5759" s="1">
        <v>48724</v>
      </c>
      <c r="J5759" s="2">
        <f>VLOOKUP(Oliusala[[#This Row],[tegund]],Tegundir!$B$2:$D$19,3,FALSE)*Oliusala[[#This Row],[magn]]/1000</f>
        <v>42.146260000000005</v>
      </c>
      <c r="K5759">
        <v>2014</v>
      </c>
      <c r="L5759" t="s">
        <v>19</v>
      </c>
      <c r="M5759" s="144" t="s">
        <v>59</v>
      </c>
      <c r="O5759" s="144" t="s">
        <v>1997</v>
      </c>
    </row>
    <row r="5760" spans="1:15" x14ac:dyDescent="0.2">
      <c r="A5760" t="s">
        <v>57</v>
      </c>
      <c r="B5760" s="144" t="s">
        <v>84</v>
      </c>
      <c r="C5760">
        <v>300</v>
      </c>
      <c r="D5760" t="str">
        <f>VLOOKUP(Oliusala[[#This Row],[postnumer]],Sveitarfelog[#All],4,FALSE)</f>
        <v>Akraneskaupstaður,Hvalfjarðarsveit,Kjósarhreppur</v>
      </c>
      <c r="E5760" t="str">
        <f>VLOOKUP(Oliusala[[#This Row],[postnumer]],Sveitarfelog[#All],5,FALSE)</f>
        <v>Vesturland</v>
      </c>
      <c r="F5760" t="s">
        <v>25</v>
      </c>
      <c r="G5760" t="s">
        <v>24</v>
      </c>
      <c r="H5760" t="s">
        <v>60</v>
      </c>
      <c r="I5760" s="1">
        <v>332467</v>
      </c>
      <c r="J5760" s="2">
        <f>VLOOKUP(Oliusala[[#This Row],[tegund]],Tegundir!$B$2:$D$19,3,FALSE)*Oliusala[[#This Row],[magn]]/1000</f>
        <v>287.583955</v>
      </c>
      <c r="K5760">
        <v>2014</v>
      </c>
      <c r="L5760" t="s">
        <v>1955</v>
      </c>
      <c r="M5760" s="144" t="s">
        <v>59</v>
      </c>
    </row>
    <row r="5761" spans="1:15" x14ac:dyDescent="0.2">
      <c r="A5761" t="s">
        <v>84</v>
      </c>
      <c r="B5761" s="144" t="s">
        <v>84</v>
      </c>
      <c r="C5761">
        <v>300</v>
      </c>
      <c r="D5761" t="str">
        <f>VLOOKUP(Oliusala[[#This Row],[postnumer]],Sveitarfelog[#All],4,FALSE)</f>
        <v>Akraneskaupstaður,Hvalfjarðarsveit,Kjósarhreppur</v>
      </c>
      <c r="E5761" t="str">
        <f>VLOOKUP(Oliusala[[#This Row],[postnumer]],Sveitarfelog[#All],5,FALSE)</f>
        <v>Vesturland</v>
      </c>
      <c r="F5761" t="s">
        <v>25</v>
      </c>
      <c r="G5761" t="s">
        <v>24</v>
      </c>
      <c r="H5761" t="s">
        <v>61</v>
      </c>
      <c r="I5761" s="1">
        <v>370308</v>
      </c>
      <c r="J5761" s="2">
        <f>VLOOKUP(Oliusala[[#This Row],[tegund]],Tegundir!$B$2:$D$19,3,FALSE)*Oliusala[[#This Row],[magn]]/1000</f>
        <v>320.31641999999999</v>
      </c>
      <c r="K5761">
        <v>2014</v>
      </c>
      <c r="L5761" t="s">
        <v>1955</v>
      </c>
      <c r="M5761" s="144" t="s">
        <v>62</v>
      </c>
    </row>
    <row r="5762" spans="1:15" x14ac:dyDescent="0.2">
      <c r="A5762" t="s">
        <v>84</v>
      </c>
      <c r="B5762" s="144" t="s">
        <v>86</v>
      </c>
      <c r="C5762">
        <v>301</v>
      </c>
      <c r="D5762" t="str">
        <f>VLOOKUP(Oliusala[[#This Row],[postnumer]],Sveitarfelog[#All],4,FALSE)</f>
        <v>Akraneskaupstaður,Hvalfjarðarsveit,Kjósarhreppur</v>
      </c>
      <c r="E5762" t="str">
        <f>VLOOKUP(Oliusala[[#This Row],[postnumer]],Sveitarfelog[#All],5,FALSE)</f>
        <v>Vesturland</v>
      </c>
      <c r="F5762" t="s">
        <v>25</v>
      </c>
      <c r="G5762" t="s">
        <v>24</v>
      </c>
      <c r="H5762" t="s">
        <v>60</v>
      </c>
      <c r="I5762" s="1">
        <v>70971</v>
      </c>
      <c r="J5762" s="2">
        <f>VLOOKUP(Oliusala[[#This Row],[tegund]],Tegundir!$B$2:$D$19,3,FALSE)*Oliusala[[#This Row],[magn]]/1000</f>
        <v>61.389915000000002</v>
      </c>
      <c r="K5762">
        <v>2014</v>
      </c>
      <c r="L5762" t="s">
        <v>1955</v>
      </c>
      <c r="M5762" s="144" t="s">
        <v>59</v>
      </c>
    </row>
    <row r="5763" spans="1:15" x14ac:dyDescent="0.2">
      <c r="A5763" t="s">
        <v>84</v>
      </c>
      <c r="B5763" s="144" t="s">
        <v>84</v>
      </c>
      <c r="C5763">
        <v>300</v>
      </c>
      <c r="D5763" t="str">
        <f>VLOOKUP(Oliusala[[#This Row],[postnumer]],Sveitarfelog[#All],4,FALSE)</f>
        <v>Akraneskaupstaður,Hvalfjarðarsveit,Kjósarhreppur</v>
      </c>
      <c r="E5763" t="str">
        <f>VLOOKUP(Oliusala[[#This Row],[postnumer]],Sveitarfelog[#All],5,FALSE)</f>
        <v>Vesturland</v>
      </c>
      <c r="F5763" t="s">
        <v>24</v>
      </c>
      <c r="G5763" t="s">
        <v>24</v>
      </c>
      <c r="H5763" t="s">
        <v>58</v>
      </c>
      <c r="I5763" s="1">
        <v>298197</v>
      </c>
      <c r="J5763" s="2">
        <f>VLOOKUP(Oliusala[[#This Row],[tegund]],Tegundir!$B$2:$D$19,3,FALSE)*Oliusala[[#This Row],[magn]]/1000</f>
        <v>257.940405</v>
      </c>
      <c r="K5763">
        <v>2014</v>
      </c>
      <c r="L5763" t="s">
        <v>18</v>
      </c>
      <c r="M5763" s="144" t="s">
        <v>59</v>
      </c>
    </row>
    <row r="5764" spans="1:15" x14ac:dyDescent="0.2">
      <c r="A5764" t="s">
        <v>84</v>
      </c>
      <c r="B5764" s="144" t="s">
        <v>84</v>
      </c>
      <c r="C5764">
        <v>300</v>
      </c>
      <c r="D5764" t="str">
        <f>VLOOKUP(Oliusala[[#This Row],[postnumer]],Sveitarfelog[#All],4,FALSE)</f>
        <v>Akraneskaupstaður,Hvalfjarðarsveit,Kjósarhreppur</v>
      </c>
      <c r="E5764" t="str">
        <f>VLOOKUP(Oliusala[[#This Row],[postnumer]],Sveitarfelog[#All],5,FALSE)</f>
        <v>Vesturland</v>
      </c>
      <c r="F5764" t="s">
        <v>27</v>
      </c>
      <c r="G5764" t="s">
        <v>24</v>
      </c>
      <c r="H5764" t="s">
        <v>58</v>
      </c>
      <c r="I5764" s="1">
        <v>345740</v>
      </c>
      <c r="J5764" s="2">
        <f>VLOOKUP(Oliusala[[#This Row],[tegund]],Tegundir!$B$2:$D$19,3,FALSE)*Oliusala[[#This Row],[magn]]/1000</f>
        <v>299.06509999999997</v>
      </c>
      <c r="K5764">
        <v>2014</v>
      </c>
      <c r="L5764" t="s">
        <v>19</v>
      </c>
      <c r="M5764" s="144" t="s">
        <v>59</v>
      </c>
      <c r="O5764" s="144" t="s">
        <v>1998</v>
      </c>
    </row>
    <row r="5765" spans="1:15" x14ac:dyDescent="0.2">
      <c r="A5765" t="s">
        <v>84</v>
      </c>
      <c r="B5765" s="144" t="s">
        <v>84</v>
      </c>
      <c r="C5765">
        <v>300</v>
      </c>
      <c r="D5765" t="str">
        <f>VLOOKUP(Oliusala[[#This Row],[postnumer]],Sveitarfelog[#All],4,FALSE)</f>
        <v>Akraneskaupstaður,Hvalfjarðarsveit,Kjósarhreppur</v>
      </c>
      <c r="E5765" t="str">
        <f>VLOOKUP(Oliusala[[#This Row],[postnumer]],Sveitarfelog[#All],5,FALSE)</f>
        <v>Vesturland</v>
      </c>
      <c r="F5765" t="s">
        <v>29</v>
      </c>
      <c r="G5765" t="s">
        <v>24</v>
      </c>
      <c r="H5765" t="s">
        <v>58</v>
      </c>
      <c r="I5765" s="1">
        <v>393901</v>
      </c>
      <c r="J5765" s="2">
        <f>VLOOKUP(Oliusala[[#This Row],[tegund]],Tegundir!$B$2:$D$19,3,FALSE)*Oliusala[[#This Row],[magn]]/1000</f>
        <v>340.72436499999998</v>
      </c>
      <c r="K5765">
        <v>2014</v>
      </c>
      <c r="L5765" t="s">
        <v>19</v>
      </c>
      <c r="M5765" s="144" t="s">
        <v>59</v>
      </c>
      <c r="O5765" s="144" t="s">
        <v>1998</v>
      </c>
    </row>
    <row r="5766" spans="1:15" x14ac:dyDescent="0.2">
      <c r="A5766" t="s">
        <v>84</v>
      </c>
      <c r="B5766" s="144" t="s">
        <v>84</v>
      </c>
      <c r="C5766">
        <v>300</v>
      </c>
      <c r="D5766" t="str">
        <f>VLOOKUP(Oliusala[[#This Row],[postnumer]],Sveitarfelog[#All],4,FALSE)</f>
        <v>Akraneskaupstaður,Hvalfjarðarsveit,Kjósarhreppur</v>
      </c>
      <c r="E5766" t="str">
        <f>VLOOKUP(Oliusala[[#This Row],[postnumer]],Sveitarfelog[#All],5,FALSE)</f>
        <v>Vesturland</v>
      </c>
      <c r="F5766" t="s">
        <v>30</v>
      </c>
      <c r="G5766" t="s">
        <v>24</v>
      </c>
      <c r="H5766" t="s">
        <v>58</v>
      </c>
      <c r="I5766" s="1">
        <v>602804</v>
      </c>
      <c r="J5766" s="2">
        <f>VLOOKUP(Oliusala[[#This Row],[tegund]],Tegundir!$B$2:$D$19,3,FALSE)*Oliusala[[#This Row],[magn]]/1000</f>
        <v>521.42546000000004</v>
      </c>
      <c r="K5766">
        <v>2014</v>
      </c>
      <c r="L5766" t="s">
        <v>19</v>
      </c>
      <c r="M5766" s="144" t="s">
        <v>59</v>
      </c>
      <c r="O5766" s="144" t="s">
        <v>1998</v>
      </c>
    </row>
    <row r="5767" spans="1:15" x14ac:dyDescent="0.2">
      <c r="A5767" t="s">
        <v>57</v>
      </c>
      <c r="B5767" s="144" t="s">
        <v>86</v>
      </c>
      <c r="C5767">
        <v>301</v>
      </c>
      <c r="D5767" t="str">
        <f>VLOOKUP(Oliusala[[#This Row],[postnumer]],Sveitarfelog[#All],4,FALSE)</f>
        <v>Akraneskaupstaður,Hvalfjarðarsveit,Kjósarhreppur</v>
      </c>
      <c r="E5767" t="str">
        <f>VLOOKUP(Oliusala[[#This Row],[postnumer]],Sveitarfelog[#All],5,FALSE)</f>
        <v>Vesturland</v>
      </c>
      <c r="F5767" t="s">
        <v>25</v>
      </c>
      <c r="G5767" t="s">
        <v>24</v>
      </c>
      <c r="H5767" t="s">
        <v>60</v>
      </c>
      <c r="I5767" s="1">
        <v>73768</v>
      </c>
      <c r="J5767" s="2">
        <f>VLOOKUP(Oliusala[[#This Row],[tegund]],Tegundir!$B$2:$D$19,3,FALSE)*Oliusala[[#This Row],[magn]]/1000</f>
        <v>63.80932</v>
      </c>
      <c r="K5767">
        <v>2014</v>
      </c>
      <c r="L5767" t="s">
        <v>1955</v>
      </c>
      <c r="M5767" s="144" t="s">
        <v>59</v>
      </c>
    </row>
    <row r="5768" spans="1:15" x14ac:dyDescent="0.2">
      <c r="A5768" t="s">
        <v>57</v>
      </c>
      <c r="B5768" s="144" t="s">
        <v>84</v>
      </c>
      <c r="C5768">
        <v>300</v>
      </c>
      <c r="D5768" t="str">
        <f>VLOOKUP(Oliusala[[#This Row],[postnumer]],Sveitarfelog[#All],4,FALSE)</f>
        <v>Akraneskaupstaður,Hvalfjarðarsveit,Kjósarhreppur</v>
      </c>
      <c r="E5768" t="str">
        <f>VLOOKUP(Oliusala[[#This Row],[postnumer]],Sveitarfelog[#All],5,FALSE)</f>
        <v>Vesturland</v>
      </c>
      <c r="F5768" t="s">
        <v>24</v>
      </c>
      <c r="G5768" t="s">
        <v>24</v>
      </c>
      <c r="H5768" t="s">
        <v>58</v>
      </c>
      <c r="I5768" s="1">
        <v>1046</v>
      </c>
      <c r="J5768" s="2">
        <f>VLOOKUP(Oliusala[[#This Row],[tegund]],Tegundir!$B$2:$D$19,3,FALSE)*Oliusala[[#This Row],[magn]]/1000</f>
        <v>0.90478999999999998</v>
      </c>
      <c r="K5768">
        <v>2014</v>
      </c>
      <c r="L5768" t="s">
        <v>18</v>
      </c>
      <c r="M5768" s="144" t="s">
        <v>59</v>
      </c>
    </row>
    <row r="5769" spans="1:15" x14ac:dyDescent="0.2">
      <c r="A5769" t="s">
        <v>57</v>
      </c>
      <c r="B5769" s="144" t="s">
        <v>84</v>
      </c>
      <c r="C5769">
        <v>300</v>
      </c>
      <c r="D5769" t="str">
        <f>VLOOKUP(Oliusala[[#This Row],[postnumer]],Sveitarfelog[#All],4,FALSE)</f>
        <v>Akraneskaupstaður,Hvalfjarðarsveit,Kjósarhreppur</v>
      </c>
      <c r="E5769" t="str">
        <f>VLOOKUP(Oliusala[[#This Row],[postnumer]],Sveitarfelog[#All],5,FALSE)</f>
        <v>Vesturland</v>
      </c>
      <c r="F5769" t="s">
        <v>24</v>
      </c>
      <c r="G5769" t="s">
        <v>24</v>
      </c>
      <c r="H5769" t="s">
        <v>60</v>
      </c>
      <c r="I5769" s="1">
        <v>81379</v>
      </c>
      <c r="J5769" s="2">
        <f>VLOOKUP(Oliusala[[#This Row],[tegund]],Tegundir!$B$2:$D$19,3,FALSE)*Oliusala[[#This Row],[magn]]/1000</f>
        <v>70.392835000000005</v>
      </c>
      <c r="K5769">
        <v>2014</v>
      </c>
      <c r="L5769" t="s">
        <v>18</v>
      </c>
      <c r="M5769" s="144" t="s">
        <v>59</v>
      </c>
    </row>
    <row r="5770" spans="1:15" x14ac:dyDescent="0.2">
      <c r="A5770" t="s">
        <v>57</v>
      </c>
      <c r="B5770" s="144" t="s">
        <v>84</v>
      </c>
      <c r="C5770">
        <v>300</v>
      </c>
      <c r="D5770" t="str">
        <f>VLOOKUP(Oliusala[[#This Row],[postnumer]],Sveitarfelog[#All],4,FALSE)</f>
        <v>Akraneskaupstaður,Hvalfjarðarsveit,Kjósarhreppur</v>
      </c>
      <c r="E5770" t="str">
        <f>VLOOKUP(Oliusala[[#This Row],[postnumer]],Sveitarfelog[#All],5,FALSE)</f>
        <v>Vesturland</v>
      </c>
      <c r="F5770" t="s">
        <v>27</v>
      </c>
      <c r="G5770" t="s">
        <v>24</v>
      </c>
      <c r="H5770" t="s">
        <v>60</v>
      </c>
      <c r="I5770" s="1">
        <v>22748</v>
      </c>
      <c r="J5770" s="2">
        <f>VLOOKUP(Oliusala[[#This Row],[tegund]],Tegundir!$B$2:$D$19,3,FALSE)*Oliusala[[#This Row],[magn]]/1000</f>
        <v>19.677019999999999</v>
      </c>
      <c r="K5770">
        <v>2014</v>
      </c>
      <c r="L5770" t="s">
        <v>19</v>
      </c>
      <c r="M5770" s="144" t="s">
        <v>59</v>
      </c>
      <c r="O5770" s="144" t="s">
        <v>1998</v>
      </c>
    </row>
    <row r="5771" spans="1:15" x14ac:dyDescent="0.2">
      <c r="A5771" t="s">
        <v>57</v>
      </c>
      <c r="B5771" s="144" t="s">
        <v>84</v>
      </c>
      <c r="C5771">
        <v>300</v>
      </c>
      <c r="D5771" t="str">
        <f>VLOOKUP(Oliusala[[#This Row],[postnumer]],Sveitarfelog[#All],4,FALSE)</f>
        <v>Akraneskaupstaður,Hvalfjarðarsveit,Kjósarhreppur</v>
      </c>
      <c r="E5771" t="str">
        <f>VLOOKUP(Oliusala[[#This Row],[postnumer]],Sveitarfelog[#All],5,FALSE)</f>
        <v>Vesturland</v>
      </c>
      <c r="F5771" t="s">
        <v>29</v>
      </c>
      <c r="G5771" t="s">
        <v>24</v>
      </c>
      <c r="H5771" t="s">
        <v>58</v>
      </c>
      <c r="I5771" s="1">
        <v>20101</v>
      </c>
      <c r="J5771" s="2">
        <f>VLOOKUP(Oliusala[[#This Row],[tegund]],Tegundir!$B$2:$D$19,3,FALSE)*Oliusala[[#This Row],[magn]]/1000</f>
        <v>17.387365000000003</v>
      </c>
      <c r="K5771">
        <v>2014</v>
      </c>
      <c r="L5771" t="s">
        <v>19</v>
      </c>
      <c r="M5771" s="144" t="s">
        <v>59</v>
      </c>
      <c r="O5771" s="144" t="s">
        <v>1998</v>
      </c>
    </row>
    <row r="5772" spans="1:15" x14ac:dyDescent="0.2">
      <c r="A5772" t="s">
        <v>57</v>
      </c>
      <c r="B5772" s="144" t="s">
        <v>84</v>
      </c>
      <c r="C5772">
        <v>300</v>
      </c>
      <c r="D5772" t="str">
        <f>VLOOKUP(Oliusala[[#This Row],[postnumer]],Sveitarfelog[#All],4,FALSE)</f>
        <v>Akraneskaupstaður,Hvalfjarðarsveit,Kjósarhreppur</v>
      </c>
      <c r="E5772" t="str">
        <f>VLOOKUP(Oliusala[[#This Row],[postnumer]],Sveitarfelog[#All],5,FALSE)</f>
        <v>Vesturland</v>
      </c>
      <c r="F5772" t="s">
        <v>29</v>
      </c>
      <c r="G5772" t="s">
        <v>24</v>
      </c>
      <c r="H5772" t="s">
        <v>60</v>
      </c>
      <c r="I5772" s="1">
        <v>212794</v>
      </c>
      <c r="J5772" s="2">
        <f>VLOOKUP(Oliusala[[#This Row],[tegund]],Tegundir!$B$2:$D$19,3,FALSE)*Oliusala[[#This Row],[magn]]/1000</f>
        <v>184.06681</v>
      </c>
      <c r="K5772">
        <v>2014</v>
      </c>
      <c r="L5772" t="s">
        <v>19</v>
      </c>
      <c r="M5772" s="144" t="s">
        <v>59</v>
      </c>
      <c r="O5772" s="144" t="s">
        <v>1998</v>
      </c>
    </row>
    <row r="5773" spans="1:15" x14ac:dyDescent="0.2">
      <c r="A5773" t="s">
        <v>63</v>
      </c>
      <c r="B5773" s="144" t="s">
        <v>84</v>
      </c>
      <c r="C5773">
        <v>300</v>
      </c>
      <c r="D5773" t="str">
        <f>VLOOKUP(Oliusala[[#This Row],[postnumer]],Sveitarfelog[#All],4,FALSE)</f>
        <v>Akraneskaupstaður,Hvalfjarðarsveit,Kjósarhreppur</v>
      </c>
      <c r="E5773" t="str">
        <f>VLOOKUP(Oliusala[[#This Row],[postnumer]],Sveitarfelog[#All],5,FALSE)</f>
        <v>Vesturland</v>
      </c>
      <c r="F5773" t="s">
        <v>24</v>
      </c>
      <c r="G5773" t="s">
        <v>24</v>
      </c>
      <c r="H5773" t="s">
        <v>58</v>
      </c>
      <c r="I5773" s="1">
        <v>769889</v>
      </c>
      <c r="J5773" s="2">
        <f>VLOOKUP(Oliusala[[#This Row],[tegund]],Tegundir!$B$2:$D$19,3,FALSE)*Oliusala[[#This Row],[magn]]/1000</f>
        <v>665.95398499999999</v>
      </c>
      <c r="K5773">
        <v>2014</v>
      </c>
      <c r="L5773" t="s">
        <v>18</v>
      </c>
      <c r="M5773" s="144" t="s">
        <v>59</v>
      </c>
    </row>
    <row r="5774" spans="1:15" x14ac:dyDescent="0.2">
      <c r="A5774" t="s">
        <v>63</v>
      </c>
      <c r="B5774" s="144" t="s">
        <v>84</v>
      </c>
      <c r="C5774">
        <v>300</v>
      </c>
      <c r="D5774" t="str">
        <f>VLOOKUP(Oliusala[[#This Row],[postnumer]],Sveitarfelog[#All],4,FALSE)</f>
        <v>Akraneskaupstaður,Hvalfjarðarsveit,Kjósarhreppur</v>
      </c>
      <c r="E5774" t="str">
        <f>VLOOKUP(Oliusala[[#This Row],[postnumer]],Sveitarfelog[#All],5,FALSE)</f>
        <v>Vesturland</v>
      </c>
      <c r="F5774" t="s">
        <v>24</v>
      </c>
      <c r="G5774" t="s">
        <v>24</v>
      </c>
      <c r="H5774" t="s">
        <v>58</v>
      </c>
      <c r="I5774" s="1">
        <v>864013</v>
      </c>
      <c r="J5774" s="2">
        <f>VLOOKUP(Oliusala[[#This Row],[tegund]],Tegundir!$B$2:$D$19,3,FALSE)*Oliusala[[#This Row],[magn]]/1000</f>
        <v>747.37124500000004</v>
      </c>
      <c r="K5774">
        <v>2014</v>
      </c>
      <c r="L5774" t="s">
        <v>18</v>
      </c>
      <c r="M5774" s="144" t="s">
        <v>59</v>
      </c>
    </row>
    <row r="5775" spans="1:15" x14ac:dyDescent="0.2">
      <c r="A5775" t="s">
        <v>63</v>
      </c>
      <c r="B5775" s="144" t="s">
        <v>84</v>
      </c>
      <c r="C5775">
        <v>300</v>
      </c>
      <c r="D5775" t="str">
        <f>VLOOKUP(Oliusala[[#This Row],[postnumer]],Sveitarfelog[#All],4,FALSE)</f>
        <v>Akraneskaupstaður,Hvalfjarðarsveit,Kjósarhreppur</v>
      </c>
      <c r="E5775" t="str">
        <f>VLOOKUP(Oliusala[[#This Row],[postnumer]],Sveitarfelog[#All],5,FALSE)</f>
        <v>Vesturland</v>
      </c>
      <c r="F5775" t="s">
        <v>24</v>
      </c>
      <c r="G5775" t="s">
        <v>24</v>
      </c>
      <c r="H5775" t="s">
        <v>58</v>
      </c>
      <c r="I5775" s="1">
        <v>112108</v>
      </c>
      <c r="J5775" s="2">
        <f>VLOOKUP(Oliusala[[#This Row],[tegund]],Tegundir!$B$2:$D$19,3,FALSE)*Oliusala[[#This Row],[magn]]/1000</f>
        <v>96.973420000000004</v>
      </c>
      <c r="K5775">
        <v>2014</v>
      </c>
      <c r="L5775" t="s">
        <v>18</v>
      </c>
      <c r="M5775" s="144" t="s">
        <v>59</v>
      </c>
    </row>
    <row r="5776" spans="1:15" x14ac:dyDescent="0.2">
      <c r="A5776" t="s">
        <v>63</v>
      </c>
      <c r="B5776" s="144" t="s">
        <v>84</v>
      </c>
      <c r="C5776">
        <v>300</v>
      </c>
      <c r="D5776" t="str">
        <f>VLOOKUP(Oliusala[[#This Row],[postnumer]],Sveitarfelog[#All],4,FALSE)</f>
        <v>Akraneskaupstaður,Hvalfjarðarsveit,Kjósarhreppur</v>
      </c>
      <c r="E5776" t="str">
        <f>VLOOKUP(Oliusala[[#This Row],[postnumer]],Sveitarfelog[#All],5,FALSE)</f>
        <v>Vesturland</v>
      </c>
      <c r="F5776" t="s">
        <v>24</v>
      </c>
      <c r="G5776" t="s">
        <v>24</v>
      </c>
      <c r="H5776" t="s">
        <v>58</v>
      </c>
      <c r="I5776" s="1">
        <v>154054</v>
      </c>
      <c r="J5776" s="2">
        <f>VLOOKUP(Oliusala[[#This Row],[tegund]],Tegundir!$B$2:$D$19,3,FALSE)*Oliusala[[#This Row],[magn]]/1000</f>
        <v>133.25671</v>
      </c>
      <c r="K5776">
        <v>2014</v>
      </c>
      <c r="L5776" t="s">
        <v>18</v>
      </c>
      <c r="M5776" s="144" t="s">
        <v>59</v>
      </c>
    </row>
    <row r="5777" spans="1:15" x14ac:dyDescent="0.2">
      <c r="A5777" t="s">
        <v>63</v>
      </c>
      <c r="B5777" s="144" t="s">
        <v>85</v>
      </c>
      <c r="C5777">
        <v>300</v>
      </c>
      <c r="D5777" t="str">
        <f>VLOOKUP(Oliusala[[#This Row],[postnumer]],Sveitarfelog[#All],4,FALSE)</f>
        <v>Akraneskaupstaður,Hvalfjarðarsveit,Kjósarhreppur</v>
      </c>
      <c r="E5777" t="str">
        <f>VLOOKUP(Oliusala[[#This Row],[postnumer]],Sveitarfelog[#All],5,FALSE)</f>
        <v>Vesturland</v>
      </c>
      <c r="F5777" t="s">
        <v>24</v>
      </c>
      <c r="G5777" t="s">
        <v>24</v>
      </c>
      <c r="H5777" t="s">
        <v>58</v>
      </c>
      <c r="I5777" s="1">
        <v>55352</v>
      </c>
      <c r="J5777" s="2">
        <f>VLOOKUP(Oliusala[[#This Row],[tegund]],Tegundir!$B$2:$D$19,3,FALSE)*Oliusala[[#This Row],[magn]]/1000</f>
        <v>47.879479999999994</v>
      </c>
      <c r="K5777">
        <v>2014</v>
      </c>
      <c r="L5777" t="s">
        <v>18</v>
      </c>
      <c r="M5777" s="144" t="s">
        <v>59</v>
      </c>
    </row>
    <row r="5778" spans="1:15" x14ac:dyDescent="0.2">
      <c r="A5778" t="s">
        <v>84</v>
      </c>
      <c r="B5778" s="144" t="s">
        <v>84</v>
      </c>
      <c r="C5778">
        <v>300</v>
      </c>
      <c r="D5778" t="str">
        <f>VLOOKUP(Oliusala[[#This Row],[postnumer]],Sveitarfelog[#All],4,FALSE)</f>
        <v>Akraneskaupstaður,Hvalfjarðarsveit,Kjósarhreppur</v>
      </c>
      <c r="E5778" t="str">
        <f>VLOOKUP(Oliusala[[#This Row],[postnumer]],Sveitarfelog[#All],5,FALSE)</f>
        <v>Vesturland</v>
      </c>
      <c r="F5778" t="s">
        <v>29</v>
      </c>
      <c r="G5778" t="s">
        <v>24</v>
      </c>
      <c r="H5778" t="s">
        <v>61</v>
      </c>
      <c r="I5778" s="1">
        <v>538912</v>
      </c>
      <c r="J5778" s="2">
        <f>VLOOKUP(Oliusala[[#This Row],[tegund]],Tegundir!$B$2:$D$19,3,FALSE)*Oliusala[[#This Row],[magn]]/1000</f>
        <v>466.15888000000001</v>
      </c>
      <c r="K5778">
        <v>2014</v>
      </c>
      <c r="L5778" t="s">
        <v>1955</v>
      </c>
      <c r="M5778" s="144" t="s">
        <v>62</v>
      </c>
    </row>
    <row r="5779" spans="1:15" x14ac:dyDescent="0.2">
      <c r="A5779" t="s">
        <v>57</v>
      </c>
      <c r="B5779" s="144" t="s">
        <v>86</v>
      </c>
      <c r="C5779">
        <v>301</v>
      </c>
      <c r="D5779" t="str">
        <f>VLOOKUP(Oliusala[[#This Row],[postnumer]],Sveitarfelog[#All],4,FALSE)</f>
        <v>Akraneskaupstaður,Hvalfjarðarsveit,Kjósarhreppur</v>
      </c>
      <c r="E5779" t="str">
        <f>VLOOKUP(Oliusala[[#This Row],[postnumer]],Sveitarfelog[#All],5,FALSE)</f>
        <v>Vesturland</v>
      </c>
      <c r="F5779" t="s">
        <v>29</v>
      </c>
      <c r="G5779" t="s">
        <v>24</v>
      </c>
      <c r="H5779" t="s">
        <v>60</v>
      </c>
      <c r="I5779" s="1">
        <v>94075</v>
      </c>
      <c r="J5779" s="2">
        <f>VLOOKUP(Oliusala[[#This Row],[tegund]],Tegundir!$B$2:$D$19,3,FALSE)*Oliusala[[#This Row],[magn]]/1000</f>
        <v>81.374875000000003</v>
      </c>
      <c r="K5779">
        <v>2014</v>
      </c>
      <c r="L5779" t="s">
        <v>19</v>
      </c>
      <c r="M5779" s="144" t="s">
        <v>59</v>
      </c>
      <c r="O5779" s="144" t="s">
        <v>1998</v>
      </c>
    </row>
    <row r="5780" spans="1:15" x14ac:dyDescent="0.2">
      <c r="A5780" t="s">
        <v>84</v>
      </c>
      <c r="B5780" s="144" t="s">
        <v>86</v>
      </c>
      <c r="C5780">
        <v>301</v>
      </c>
      <c r="D5780" t="str">
        <f>VLOOKUP(Oliusala[[#This Row],[postnumer]],Sveitarfelog[#All],4,FALSE)</f>
        <v>Akraneskaupstaður,Hvalfjarðarsveit,Kjósarhreppur</v>
      </c>
      <c r="E5780" t="str">
        <f>VLOOKUP(Oliusala[[#This Row],[postnumer]],Sveitarfelog[#All],5,FALSE)</f>
        <v>Vesturland</v>
      </c>
      <c r="F5780" t="s">
        <v>24</v>
      </c>
      <c r="G5780" t="s">
        <v>24</v>
      </c>
      <c r="H5780" t="s">
        <v>60</v>
      </c>
      <c r="I5780" s="1">
        <v>1001</v>
      </c>
      <c r="J5780" s="2">
        <f>VLOOKUP(Oliusala[[#This Row],[tegund]],Tegundir!$B$2:$D$19,3,FALSE)*Oliusala[[#This Row],[magn]]/1000</f>
        <v>0.865865</v>
      </c>
      <c r="K5780">
        <v>2014</v>
      </c>
      <c r="L5780" t="s">
        <v>18</v>
      </c>
      <c r="M5780" s="144" t="s">
        <v>59</v>
      </c>
    </row>
    <row r="5781" spans="1:15" x14ac:dyDescent="0.2">
      <c r="A5781" t="s">
        <v>57</v>
      </c>
      <c r="B5781" s="144" t="s">
        <v>86</v>
      </c>
      <c r="C5781">
        <v>301</v>
      </c>
      <c r="D5781" t="str">
        <f>VLOOKUP(Oliusala[[#This Row],[postnumer]],Sveitarfelog[#All],4,FALSE)</f>
        <v>Akraneskaupstaður,Hvalfjarðarsveit,Kjósarhreppur</v>
      </c>
      <c r="E5781" t="str">
        <f>VLOOKUP(Oliusala[[#This Row],[postnumer]],Sveitarfelog[#All],5,FALSE)</f>
        <v>Vesturland</v>
      </c>
      <c r="F5781" t="s">
        <v>24</v>
      </c>
      <c r="G5781" t="s">
        <v>24</v>
      </c>
      <c r="H5781" t="s">
        <v>60</v>
      </c>
      <c r="I5781" s="1">
        <v>15559</v>
      </c>
      <c r="J5781" s="2">
        <f>VLOOKUP(Oliusala[[#This Row],[tegund]],Tegundir!$B$2:$D$19,3,FALSE)*Oliusala[[#This Row],[magn]]/1000</f>
        <v>13.458534999999999</v>
      </c>
      <c r="K5781">
        <v>2014</v>
      </c>
      <c r="L5781" t="s">
        <v>18</v>
      </c>
      <c r="M5781" s="144" t="s">
        <v>59</v>
      </c>
    </row>
    <row r="5782" spans="1:15" x14ac:dyDescent="0.2">
      <c r="A5782" t="s">
        <v>63</v>
      </c>
      <c r="B5782" s="144" t="s">
        <v>86</v>
      </c>
      <c r="C5782">
        <v>301</v>
      </c>
      <c r="D5782" t="str">
        <f>VLOOKUP(Oliusala[[#This Row],[postnumer]],Sveitarfelog[#All],4,FALSE)</f>
        <v>Akraneskaupstaður,Hvalfjarðarsveit,Kjósarhreppur</v>
      </c>
      <c r="E5782" t="str">
        <f>VLOOKUP(Oliusala[[#This Row],[postnumer]],Sveitarfelog[#All],5,FALSE)</f>
        <v>Vesturland</v>
      </c>
      <c r="F5782" t="s">
        <v>24</v>
      </c>
      <c r="G5782" t="s">
        <v>24</v>
      </c>
      <c r="H5782" t="s">
        <v>58</v>
      </c>
      <c r="I5782" s="1">
        <v>29563</v>
      </c>
      <c r="J5782" s="2">
        <f>VLOOKUP(Oliusala[[#This Row],[tegund]],Tegundir!$B$2:$D$19,3,FALSE)*Oliusala[[#This Row],[magn]]/1000</f>
        <v>25.571994999999998</v>
      </c>
      <c r="K5782">
        <v>2014</v>
      </c>
      <c r="L5782" t="s">
        <v>18</v>
      </c>
      <c r="M5782" s="144" t="s">
        <v>59</v>
      </c>
    </row>
    <row r="5783" spans="1:15" x14ac:dyDescent="0.2">
      <c r="A5783" t="s">
        <v>63</v>
      </c>
      <c r="B5783" s="144" t="s">
        <v>88</v>
      </c>
      <c r="C5783">
        <v>310</v>
      </c>
      <c r="D5783" t="str">
        <f>VLOOKUP(Oliusala[[#This Row],[postnumer]],Sveitarfelog[#All],4,FALSE)</f>
        <v>Borgarbyggð,Skorradalshreppur</v>
      </c>
      <c r="E5783" t="str">
        <f>VLOOKUP(Oliusala[[#This Row],[postnumer]],Sveitarfelog[#All],5,FALSE)</f>
        <v>Vesturland</v>
      </c>
      <c r="F5783" t="s">
        <v>25</v>
      </c>
      <c r="G5783" t="s">
        <v>24</v>
      </c>
      <c r="H5783" t="s">
        <v>58</v>
      </c>
      <c r="I5783" s="1">
        <v>159047</v>
      </c>
      <c r="J5783" s="2">
        <f>VLOOKUP(Oliusala[[#This Row],[tegund]],Tegundir!$B$2:$D$19,3,FALSE)*Oliusala[[#This Row],[magn]]/1000</f>
        <v>137.57565500000001</v>
      </c>
      <c r="K5783">
        <v>2014</v>
      </c>
      <c r="L5783" t="s">
        <v>1955</v>
      </c>
      <c r="M5783" s="144" t="s">
        <v>59</v>
      </c>
    </row>
    <row r="5784" spans="1:15" x14ac:dyDescent="0.2">
      <c r="A5784" t="s">
        <v>84</v>
      </c>
      <c r="B5784" s="144" t="s">
        <v>88</v>
      </c>
      <c r="C5784">
        <v>310</v>
      </c>
      <c r="D5784" t="str">
        <f>VLOOKUP(Oliusala[[#This Row],[postnumer]],Sveitarfelog[#All],4,FALSE)</f>
        <v>Borgarbyggð,Skorradalshreppur</v>
      </c>
      <c r="E5784" t="str">
        <f>VLOOKUP(Oliusala[[#This Row],[postnumer]],Sveitarfelog[#All],5,FALSE)</f>
        <v>Vesturland</v>
      </c>
      <c r="F5784" t="s">
        <v>25</v>
      </c>
      <c r="G5784" t="s">
        <v>24</v>
      </c>
      <c r="H5784" t="s">
        <v>60</v>
      </c>
      <c r="I5784" s="1">
        <v>97662</v>
      </c>
      <c r="J5784" s="2">
        <f>VLOOKUP(Oliusala[[#This Row],[tegund]],Tegundir!$B$2:$D$19,3,FALSE)*Oliusala[[#This Row],[magn]]/1000</f>
        <v>84.477630000000005</v>
      </c>
      <c r="K5784">
        <v>2014</v>
      </c>
      <c r="L5784" t="s">
        <v>1955</v>
      </c>
      <c r="M5784" s="144" t="s">
        <v>59</v>
      </c>
    </row>
    <row r="5785" spans="1:15" x14ac:dyDescent="0.2">
      <c r="A5785" t="s">
        <v>57</v>
      </c>
      <c r="B5785" s="144" t="s">
        <v>88</v>
      </c>
      <c r="C5785">
        <v>310</v>
      </c>
      <c r="D5785" t="str">
        <f>VLOOKUP(Oliusala[[#This Row],[postnumer]],Sveitarfelog[#All],4,FALSE)</f>
        <v>Borgarbyggð,Skorradalshreppur</v>
      </c>
      <c r="E5785" t="str">
        <f>VLOOKUP(Oliusala[[#This Row],[postnumer]],Sveitarfelog[#All],5,FALSE)</f>
        <v>Vesturland</v>
      </c>
      <c r="F5785" t="s">
        <v>25</v>
      </c>
      <c r="G5785" t="s">
        <v>24</v>
      </c>
      <c r="H5785" t="s">
        <v>60</v>
      </c>
      <c r="I5785" s="1">
        <v>577572</v>
      </c>
      <c r="J5785" s="2">
        <f>VLOOKUP(Oliusala[[#This Row],[tegund]],Tegundir!$B$2:$D$19,3,FALSE)*Oliusala[[#This Row],[magn]]/1000</f>
        <v>499.59977999999995</v>
      </c>
      <c r="K5785">
        <v>2014</v>
      </c>
      <c r="L5785" t="s">
        <v>1955</v>
      </c>
      <c r="M5785" s="144" t="s">
        <v>59</v>
      </c>
    </row>
    <row r="5786" spans="1:15" x14ac:dyDescent="0.2">
      <c r="A5786" t="s">
        <v>84</v>
      </c>
      <c r="B5786" s="144" t="s">
        <v>88</v>
      </c>
      <c r="C5786">
        <v>310</v>
      </c>
      <c r="D5786" t="str">
        <f>VLOOKUP(Oliusala[[#This Row],[postnumer]],Sveitarfelog[#All],4,FALSE)</f>
        <v>Borgarbyggð,Skorradalshreppur</v>
      </c>
      <c r="E5786" t="str">
        <f>VLOOKUP(Oliusala[[#This Row],[postnumer]],Sveitarfelog[#All],5,FALSE)</f>
        <v>Vesturland</v>
      </c>
      <c r="F5786" t="s">
        <v>24</v>
      </c>
      <c r="G5786" t="s">
        <v>24</v>
      </c>
      <c r="H5786" t="s">
        <v>60</v>
      </c>
      <c r="I5786" s="1">
        <v>25902</v>
      </c>
      <c r="J5786" s="2">
        <f>VLOOKUP(Oliusala[[#This Row],[tegund]],Tegundir!$B$2:$D$19,3,FALSE)*Oliusala[[#This Row],[magn]]/1000</f>
        <v>22.40523</v>
      </c>
      <c r="K5786">
        <v>2014</v>
      </c>
      <c r="L5786" t="s">
        <v>18</v>
      </c>
      <c r="M5786" s="144" t="s">
        <v>59</v>
      </c>
    </row>
    <row r="5787" spans="1:15" x14ac:dyDescent="0.2">
      <c r="A5787" t="s">
        <v>57</v>
      </c>
      <c r="B5787" s="144" t="s">
        <v>88</v>
      </c>
      <c r="C5787">
        <v>310</v>
      </c>
      <c r="D5787" t="str">
        <f>VLOOKUP(Oliusala[[#This Row],[postnumer]],Sveitarfelog[#All],4,FALSE)</f>
        <v>Borgarbyggð,Skorradalshreppur</v>
      </c>
      <c r="E5787" t="str">
        <f>VLOOKUP(Oliusala[[#This Row],[postnumer]],Sveitarfelog[#All],5,FALSE)</f>
        <v>Vesturland</v>
      </c>
      <c r="F5787" t="s">
        <v>24</v>
      </c>
      <c r="G5787" t="s">
        <v>24</v>
      </c>
      <c r="H5787" t="s">
        <v>60</v>
      </c>
      <c r="I5787" s="1">
        <v>70264</v>
      </c>
      <c r="J5787" s="2">
        <f>VLOOKUP(Oliusala[[#This Row],[tegund]],Tegundir!$B$2:$D$19,3,FALSE)*Oliusala[[#This Row],[magn]]/1000</f>
        <v>60.778359999999999</v>
      </c>
      <c r="K5787">
        <v>2014</v>
      </c>
      <c r="L5787" t="s">
        <v>18</v>
      </c>
      <c r="M5787" s="144" t="s">
        <v>59</v>
      </c>
    </row>
    <row r="5788" spans="1:15" x14ac:dyDescent="0.2">
      <c r="A5788" t="s">
        <v>63</v>
      </c>
      <c r="B5788" s="144" t="s">
        <v>88</v>
      </c>
      <c r="C5788">
        <v>310</v>
      </c>
      <c r="D5788" t="str">
        <f>VLOOKUP(Oliusala[[#This Row],[postnumer]],Sveitarfelog[#All],4,FALSE)</f>
        <v>Borgarbyggð,Skorradalshreppur</v>
      </c>
      <c r="E5788" t="str">
        <f>VLOOKUP(Oliusala[[#This Row],[postnumer]],Sveitarfelog[#All],5,FALSE)</f>
        <v>Vesturland</v>
      </c>
      <c r="F5788" t="s">
        <v>24</v>
      </c>
      <c r="G5788" t="s">
        <v>24</v>
      </c>
      <c r="H5788" t="s">
        <v>58</v>
      </c>
      <c r="I5788" s="1">
        <v>4543189</v>
      </c>
      <c r="J5788" s="2">
        <f>VLOOKUP(Oliusala[[#This Row],[tegund]],Tegundir!$B$2:$D$19,3,FALSE)*Oliusala[[#This Row],[magn]]/1000</f>
        <v>3929.8584849999997</v>
      </c>
      <c r="K5788">
        <v>2014</v>
      </c>
      <c r="L5788" t="s">
        <v>18</v>
      </c>
      <c r="M5788" s="144" t="s">
        <v>59</v>
      </c>
    </row>
    <row r="5789" spans="1:15" x14ac:dyDescent="0.2">
      <c r="A5789" t="s">
        <v>63</v>
      </c>
      <c r="B5789" s="144" t="s">
        <v>89</v>
      </c>
      <c r="C5789">
        <v>311</v>
      </c>
      <c r="D5789" t="str">
        <f>VLOOKUP(Oliusala[[#This Row],[postnumer]],Sveitarfelog[#All],4,FALSE)</f>
        <v>Borgarbyggð,Skorradalshreppur</v>
      </c>
      <c r="E5789" t="str">
        <f>VLOOKUP(Oliusala[[#This Row],[postnumer]],Sveitarfelog[#All],5,FALSE)</f>
        <v>Vesturland</v>
      </c>
      <c r="F5789" t="s">
        <v>25</v>
      </c>
      <c r="G5789" t="s">
        <v>24</v>
      </c>
      <c r="H5789" t="s">
        <v>58</v>
      </c>
      <c r="I5789" s="1">
        <v>30883</v>
      </c>
      <c r="J5789" s="2">
        <f>VLOOKUP(Oliusala[[#This Row],[tegund]],Tegundir!$B$2:$D$19,3,FALSE)*Oliusala[[#This Row],[magn]]/1000</f>
        <v>26.713794999999998</v>
      </c>
      <c r="K5789">
        <v>2014</v>
      </c>
      <c r="L5789" t="s">
        <v>1955</v>
      </c>
      <c r="M5789" s="144" t="s">
        <v>59</v>
      </c>
    </row>
    <row r="5790" spans="1:15" x14ac:dyDescent="0.2">
      <c r="A5790" t="s">
        <v>63</v>
      </c>
      <c r="B5790" s="144" t="s">
        <v>90</v>
      </c>
      <c r="C5790">
        <v>311</v>
      </c>
      <c r="D5790" t="str">
        <f>VLOOKUP(Oliusala[[#This Row],[postnumer]],Sveitarfelog[#All],4,FALSE)</f>
        <v>Borgarbyggð,Skorradalshreppur</v>
      </c>
      <c r="E5790" t="str">
        <f>VLOOKUP(Oliusala[[#This Row],[postnumer]],Sveitarfelog[#All],5,FALSE)</f>
        <v>Vesturland</v>
      </c>
      <c r="F5790" t="s">
        <v>25</v>
      </c>
      <c r="G5790" t="s">
        <v>24</v>
      </c>
      <c r="H5790" t="s">
        <v>58</v>
      </c>
      <c r="I5790" s="1">
        <v>17448</v>
      </c>
      <c r="J5790" s="2">
        <f>VLOOKUP(Oliusala[[#This Row],[tegund]],Tegundir!$B$2:$D$19,3,FALSE)*Oliusala[[#This Row],[magn]]/1000</f>
        <v>15.09252</v>
      </c>
      <c r="K5790">
        <v>2014</v>
      </c>
      <c r="L5790" t="s">
        <v>1955</v>
      </c>
      <c r="M5790" s="144" t="s">
        <v>59</v>
      </c>
    </row>
    <row r="5791" spans="1:15" x14ac:dyDescent="0.2">
      <c r="A5791" t="s">
        <v>84</v>
      </c>
      <c r="B5791" s="144" t="s">
        <v>89</v>
      </c>
      <c r="C5791">
        <v>311</v>
      </c>
      <c r="D5791" t="str">
        <f>VLOOKUP(Oliusala[[#This Row],[postnumer]],Sveitarfelog[#All],4,FALSE)</f>
        <v>Borgarbyggð,Skorradalshreppur</v>
      </c>
      <c r="E5791" t="str">
        <f>VLOOKUP(Oliusala[[#This Row],[postnumer]],Sveitarfelog[#All],5,FALSE)</f>
        <v>Vesturland</v>
      </c>
      <c r="F5791" t="s">
        <v>25</v>
      </c>
      <c r="G5791" t="s">
        <v>24</v>
      </c>
      <c r="H5791" t="s">
        <v>60</v>
      </c>
      <c r="I5791" s="1">
        <v>8354</v>
      </c>
      <c r="J5791" s="2">
        <f>VLOOKUP(Oliusala[[#This Row],[tegund]],Tegundir!$B$2:$D$19,3,FALSE)*Oliusala[[#This Row],[magn]]/1000</f>
        <v>7.22621</v>
      </c>
      <c r="K5791">
        <v>2014</v>
      </c>
      <c r="L5791" t="s">
        <v>1955</v>
      </c>
      <c r="M5791" s="144" t="s">
        <v>59</v>
      </c>
    </row>
    <row r="5792" spans="1:15" x14ac:dyDescent="0.2">
      <c r="A5792" t="s">
        <v>84</v>
      </c>
      <c r="B5792" s="144" t="s">
        <v>95</v>
      </c>
      <c r="C5792">
        <v>311</v>
      </c>
      <c r="D5792" t="str">
        <f>VLOOKUP(Oliusala[[#This Row],[postnumer]],Sveitarfelog[#All],4,FALSE)</f>
        <v>Borgarbyggð,Skorradalshreppur</v>
      </c>
      <c r="E5792" t="str">
        <f>VLOOKUP(Oliusala[[#This Row],[postnumer]],Sveitarfelog[#All],5,FALSE)</f>
        <v>Vesturland</v>
      </c>
      <c r="F5792" t="s">
        <v>25</v>
      </c>
      <c r="G5792" t="s">
        <v>24</v>
      </c>
      <c r="H5792" t="s">
        <v>60</v>
      </c>
      <c r="I5792" s="1">
        <v>8787</v>
      </c>
      <c r="J5792" s="2">
        <f>VLOOKUP(Oliusala[[#This Row],[tegund]],Tegundir!$B$2:$D$19,3,FALSE)*Oliusala[[#This Row],[magn]]/1000</f>
        <v>7.6007550000000004</v>
      </c>
      <c r="K5792">
        <v>2014</v>
      </c>
      <c r="L5792" t="s">
        <v>1955</v>
      </c>
      <c r="M5792" s="144" t="s">
        <v>59</v>
      </c>
    </row>
    <row r="5793" spans="1:13" x14ac:dyDescent="0.2">
      <c r="A5793" t="s">
        <v>84</v>
      </c>
      <c r="B5793" s="144" t="s">
        <v>94</v>
      </c>
      <c r="C5793">
        <v>311</v>
      </c>
      <c r="D5793" t="str">
        <f>VLOOKUP(Oliusala[[#This Row],[postnumer]],Sveitarfelog[#All],4,FALSE)</f>
        <v>Borgarbyggð,Skorradalshreppur</v>
      </c>
      <c r="E5793" t="str">
        <f>VLOOKUP(Oliusala[[#This Row],[postnumer]],Sveitarfelog[#All],5,FALSE)</f>
        <v>Vesturland</v>
      </c>
      <c r="F5793" t="s">
        <v>25</v>
      </c>
      <c r="G5793" t="s">
        <v>24</v>
      </c>
      <c r="H5793" t="s">
        <v>60</v>
      </c>
      <c r="I5793" s="1">
        <v>7145</v>
      </c>
      <c r="J5793" s="2">
        <f>VLOOKUP(Oliusala[[#This Row],[tegund]],Tegundir!$B$2:$D$19,3,FALSE)*Oliusala[[#This Row],[magn]]/1000</f>
        <v>6.1804250000000005</v>
      </c>
      <c r="K5793">
        <v>2014</v>
      </c>
      <c r="L5793" t="s">
        <v>1955</v>
      </c>
      <c r="M5793" s="144" t="s">
        <v>59</v>
      </c>
    </row>
    <row r="5794" spans="1:13" x14ac:dyDescent="0.2">
      <c r="A5794" t="s">
        <v>84</v>
      </c>
      <c r="B5794" s="144" t="s">
        <v>90</v>
      </c>
      <c r="C5794">
        <v>311</v>
      </c>
      <c r="D5794" t="str">
        <f>VLOOKUP(Oliusala[[#This Row],[postnumer]],Sveitarfelog[#All],4,FALSE)</f>
        <v>Borgarbyggð,Skorradalshreppur</v>
      </c>
      <c r="E5794" t="str">
        <f>VLOOKUP(Oliusala[[#This Row],[postnumer]],Sveitarfelog[#All],5,FALSE)</f>
        <v>Vesturland</v>
      </c>
      <c r="F5794" t="s">
        <v>25</v>
      </c>
      <c r="G5794" t="s">
        <v>24</v>
      </c>
      <c r="H5794" t="s">
        <v>60</v>
      </c>
      <c r="I5794" s="1">
        <v>54253</v>
      </c>
      <c r="J5794" s="2">
        <f>VLOOKUP(Oliusala[[#This Row],[tegund]],Tegundir!$B$2:$D$19,3,FALSE)*Oliusala[[#This Row],[magn]]/1000</f>
        <v>46.928845000000003</v>
      </c>
      <c r="K5794">
        <v>2014</v>
      </c>
      <c r="L5794" t="s">
        <v>1955</v>
      </c>
      <c r="M5794" s="144" t="s">
        <v>59</v>
      </c>
    </row>
    <row r="5795" spans="1:13" x14ac:dyDescent="0.2">
      <c r="A5795" t="s">
        <v>84</v>
      </c>
      <c r="B5795" s="144" t="s">
        <v>92</v>
      </c>
      <c r="C5795">
        <v>311</v>
      </c>
      <c r="D5795" t="str">
        <f>VLOOKUP(Oliusala[[#This Row],[postnumer]],Sveitarfelog[#All],4,FALSE)</f>
        <v>Borgarbyggð,Skorradalshreppur</v>
      </c>
      <c r="E5795" t="str">
        <f>VLOOKUP(Oliusala[[#This Row],[postnumer]],Sveitarfelog[#All],5,FALSE)</f>
        <v>Vesturland</v>
      </c>
      <c r="F5795" t="s">
        <v>25</v>
      </c>
      <c r="G5795" t="s">
        <v>24</v>
      </c>
      <c r="H5795" t="s">
        <v>60</v>
      </c>
      <c r="I5795" s="1">
        <v>26727</v>
      </c>
      <c r="J5795" s="2">
        <f>VLOOKUP(Oliusala[[#This Row],[tegund]],Tegundir!$B$2:$D$19,3,FALSE)*Oliusala[[#This Row],[magn]]/1000</f>
        <v>23.118855</v>
      </c>
      <c r="K5795">
        <v>2014</v>
      </c>
      <c r="L5795" t="s">
        <v>1955</v>
      </c>
      <c r="M5795" s="144" t="s">
        <v>59</v>
      </c>
    </row>
    <row r="5796" spans="1:13" x14ac:dyDescent="0.2">
      <c r="A5796" t="s">
        <v>67</v>
      </c>
      <c r="B5796" s="144" t="s">
        <v>93</v>
      </c>
      <c r="C5796">
        <v>311</v>
      </c>
      <c r="D5796" t="str">
        <f>VLOOKUP(Oliusala[[#This Row],[postnumer]],Sveitarfelog[#All],4,FALSE)</f>
        <v>Borgarbyggð,Skorradalshreppur</v>
      </c>
      <c r="E5796" t="str">
        <f>VLOOKUP(Oliusala[[#This Row],[postnumer]],Sveitarfelog[#All],5,FALSE)</f>
        <v>Vesturland</v>
      </c>
      <c r="F5796" t="s">
        <v>25</v>
      </c>
      <c r="G5796" t="s">
        <v>24</v>
      </c>
      <c r="H5796" t="s">
        <v>60</v>
      </c>
      <c r="I5796" s="1">
        <v>2618</v>
      </c>
      <c r="J5796" s="2">
        <f>VLOOKUP(Oliusala[[#This Row],[tegund]],Tegundir!$B$2:$D$19,3,FALSE)*Oliusala[[#This Row],[magn]]/1000</f>
        <v>2.26457</v>
      </c>
      <c r="K5796">
        <v>2014</v>
      </c>
      <c r="L5796" t="s">
        <v>1955</v>
      </c>
      <c r="M5796" s="144" t="s">
        <v>59</v>
      </c>
    </row>
    <row r="5797" spans="1:13" x14ac:dyDescent="0.2">
      <c r="A5797" t="s">
        <v>57</v>
      </c>
      <c r="B5797" s="144" t="s">
        <v>89</v>
      </c>
      <c r="C5797">
        <v>311</v>
      </c>
      <c r="D5797" t="str">
        <f>VLOOKUP(Oliusala[[#This Row],[postnumer]],Sveitarfelog[#All],4,FALSE)</f>
        <v>Borgarbyggð,Skorradalshreppur</v>
      </c>
      <c r="E5797" t="str">
        <f>VLOOKUP(Oliusala[[#This Row],[postnumer]],Sveitarfelog[#All],5,FALSE)</f>
        <v>Vesturland</v>
      </c>
      <c r="F5797" t="s">
        <v>25</v>
      </c>
      <c r="G5797" t="s">
        <v>24</v>
      </c>
      <c r="H5797" t="s">
        <v>60</v>
      </c>
      <c r="I5797" s="1">
        <v>33523</v>
      </c>
      <c r="J5797" s="2">
        <f>VLOOKUP(Oliusala[[#This Row],[tegund]],Tegundir!$B$2:$D$19,3,FALSE)*Oliusala[[#This Row],[magn]]/1000</f>
        <v>28.997395000000001</v>
      </c>
      <c r="K5797">
        <v>2014</v>
      </c>
      <c r="L5797" t="s">
        <v>1955</v>
      </c>
      <c r="M5797" s="144" t="s">
        <v>59</v>
      </c>
    </row>
    <row r="5798" spans="1:13" x14ac:dyDescent="0.2">
      <c r="A5798" t="s">
        <v>57</v>
      </c>
      <c r="B5798" s="144" t="s">
        <v>95</v>
      </c>
      <c r="C5798">
        <v>311</v>
      </c>
      <c r="D5798" t="str">
        <f>VLOOKUP(Oliusala[[#This Row],[postnumer]],Sveitarfelog[#All],4,FALSE)</f>
        <v>Borgarbyggð,Skorradalshreppur</v>
      </c>
      <c r="E5798" t="str">
        <f>VLOOKUP(Oliusala[[#This Row],[postnumer]],Sveitarfelog[#All],5,FALSE)</f>
        <v>Vesturland</v>
      </c>
      <c r="F5798" t="s">
        <v>25</v>
      </c>
      <c r="G5798" t="s">
        <v>24</v>
      </c>
      <c r="H5798" t="s">
        <v>60</v>
      </c>
      <c r="I5798" s="1">
        <v>30020</v>
      </c>
      <c r="J5798" s="2">
        <f>VLOOKUP(Oliusala[[#This Row],[tegund]],Tegundir!$B$2:$D$19,3,FALSE)*Oliusala[[#This Row],[magn]]/1000</f>
        <v>25.967299999999998</v>
      </c>
      <c r="K5798">
        <v>2014</v>
      </c>
      <c r="L5798" t="s">
        <v>1955</v>
      </c>
      <c r="M5798" s="144" t="s">
        <v>59</v>
      </c>
    </row>
    <row r="5799" spans="1:13" x14ac:dyDescent="0.2">
      <c r="A5799" t="s">
        <v>57</v>
      </c>
      <c r="B5799" s="144" t="s">
        <v>94</v>
      </c>
      <c r="C5799">
        <v>311</v>
      </c>
      <c r="D5799" t="str">
        <f>VLOOKUP(Oliusala[[#This Row],[postnumer]],Sveitarfelog[#All],4,FALSE)</f>
        <v>Borgarbyggð,Skorradalshreppur</v>
      </c>
      <c r="E5799" t="str">
        <f>VLOOKUP(Oliusala[[#This Row],[postnumer]],Sveitarfelog[#All],5,FALSE)</f>
        <v>Vesturland</v>
      </c>
      <c r="F5799" t="s">
        <v>25</v>
      </c>
      <c r="G5799" t="s">
        <v>24</v>
      </c>
      <c r="H5799" t="s">
        <v>60</v>
      </c>
      <c r="I5799" s="1">
        <v>1385</v>
      </c>
      <c r="J5799" s="2">
        <f>VLOOKUP(Oliusala[[#This Row],[tegund]],Tegundir!$B$2:$D$19,3,FALSE)*Oliusala[[#This Row],[magn]]/1000</f>
        <v>1.1980250000000001</v>
      </c>
      <c r="K5799">
        <v>2014</v>
      </c>
      <c r="L5799" t="s">
        <v>1955</v>
      </c>
      <c r="M5799" s="144" t="s">
        <v>59</v>
      </c>
    </row>
    <row r="5800" spans="1:13" x14ac:dyDescent="0.2">
      <c r="A5800" t="s">
        <v>57</v>
      </c>
      <c r="B5800" s="144" t="s">
        <v>90</v>
      </c>
      <c r="C5800">
        <v>311</v>
      </c>
      <c r="D5800" t="str">
        <f>VLOOKUP(Oliusala[[#This Row],[postnumer]],Sveitarfelog[#All],4,FALSE)</f>
        <v>Borgarbyggð,Skorradalshreppur</v>
      </c>
      <c r="E5800" t="str">
        <f>VLOOKUP(Oliusala[[#This Row],[postnumer]],Sveitarfelog[#All],5,FALSE)</f>
        <v>Vesturland</v>
      </c>
      <c r="F5800" t="s">
        <v>25</v>
      </c>
      <c r="G5800" t="s">
        <v>24</v>
      </c>
      <c r="H5800" t="s">
        <v>60</v>
      </c>
      <c r="I5800" s="1">
        <v>2419</v>
      </c>
      <c r="J5800" s="2">
        <f>VLOOKUP(Oliusala[[#This Row],[tegund]],Tegundir!$B$2:$D$19,3,FALSE)*Oliusala[[#This Row],[magn]]/1000</f>
        <v>2.092435</v>
      </c>
      <c r="K5800">
        <v>2014</v>
      </c>
      <c r="L5800" t="s">
        <v>1955</v>
      </c>
      <c r="M5800" s="144" t="s">
        <v>59</v>
      </c>
    </row>
    <row r="5801" spans="1:13" x14ac:dyDescent="0.2">
      <c r="A5801" t="s">
        <v>57</v>
      </c>
      <c r="B5801" s="144" t="s">
        <v>92</v>
      </c>
      <c r="C5801">
        <v>311</v>
      </c>
      <c r="D5801" t="str">
        <f>VLOOKUP(Oliusala[[#This Row],[postnumer]],Sveitarfelog[#All],4,FALSE)</f>
        <v>Borgarbyggð,Skorradalshreppur</v>
      </c>
      <c r="E5801" t="str">
        <f>VLOOKUP(Oliusala[[#This Row],[postnumer]],Sveitarfelog[#All],5,FALSE)</f>
        <v>Vesturland</v>
      </c>
      <c r="F5801" t="s">
        <v>25</v>
      </c>
      <c r="G5801" t="s">
        <v>24</v>
      </c>
      <c r="H5801" t="s">
        <v>60</v>
      </c>
      <c r="I5801" s="1">
        <v>164974</v>
      </c>
      <c r="J5801" s="2">
        <f>VLOOKUP(Oliusala[[#This Row],[tegund]],Tegundir!$B$2:$D$19,3,FALSE)*Oliusala[[#This Row],[magn]]/1000</f>
        <v>142.70251000000002</v>
      </c>
      <c r="K5801">
        <v>2014</v>
      </c>
      <c r="L5801" t="s">
        <v>1955</v>
      </c>
      <c r="M5801" s="144" t="s">
        <v>59</v>
      </c>
    </row>
    <row r="5802" spans="1:13" x14ac:dyDescent="0.2">
      <c r="A5802" t="s">
        <v>57</v>
      </c>
      <c r="B5802" s="144" t="s">
        <v>93</v>
      </c>
      <c r="C5802">
        <v>311</v>
      </c>
      <c r="D5802" t="str">
        <f>VLOOKUP(Oliusala[[#This Row],[postnumer]],Sveitarfelog[#All],4,FALSE)</f>
        <v>Borgarbyggð,Skorradalshreppur</v>
      </c>
      <c r="E5802" t="str">
        <f>VLOOKUP(Oliusala[[#This Row],[postnumer]],Sveitarfelog[#All],5,FALSE)</f>
        <v>Vesturland</v>
      </c>
      <c r="F5802" t="s">
        <v>25</v>
      </c>
      <c r="G5802" t="s">
        <v>24</v>
      </c>
      <c r="H5802" t="s">
        <v>60</v>
      </c>
      <c r="I5802" s="1">
        <v>175273</v>
      </c>
      <c r="J5802" s="2">
        <f>VLOOKUP(Oliusala[[#This Row],[tegund]],Tegundir!$B$2:$D$19,3,FALSE)*Oliusala[[#This Row],[magn]]/1000</f>
        <v>151.61114499999999</v>
      </c>
      <c r="K5802">
        <v>2014</v>
      </c>
      <c r="L5802" t="s">
        <v>1955</v>
      </c>
      <c r="M5802" s="144" t="s">
        <v>59</v>
      </c>
    </row>
    <row r="5803" spans="1:13" x14ac:dyDescent="0.2">
      <c r="A5803" t="s">
        <v>76</v>
      </c>
      <c r="B5803" s="144" t="s">
        <v>92</v>
      </c>
      <c r="C5803">
        <v>311</v>
      </c>
      <c r="D5803" t="str">
        <f>VLOOKUP(Oliusala[[#This Row],[postnumer]],Sveitarfelog[#All],4,FALSE)</f>
        <v>Borgarbyggð,Skorradalshreppur</v>
      </c>
      <c r="E5803" t="str">
        <f>VLOOKUP(Oliusala[[#This Row],[postnumer]],Sveitarfelog[#All],5,FALSE)</f>
        <v>Vesturland</v>
      </c>
      <c r="F5803" t="s">
        <v>25</v>
      </c>
      <c r="G5803" t="s">
        <v>24</v>
      </c>
      <c r="H5803" t="s">
        <v>60</v>
      </c>
      <c r="I5803" s="1">
        <v>111456</v>
      </c>
      <c r="J5803" s="2">
        <f>VLOOKUP(Oliusala[[#This Row],[tegund]],Tegundir!$B$2:$D$19,3,FALSE)*Oliusala[[#This Row],[magn]]/1000</f>
        <v>96.409440000000004</v>
      </c>
      <c r="K5803">
        <v>2014</v>
      </c>
      <c r="L5803" t="s">
        <v>1955</v>
      </c>
      <c r="M5803" s="144" t="s">
        <v>59</v>
      </c>
    </row>
    <row r="5804" spans="1:13" x14ac:dyDescent="0.2">
      <c r="A5804" t="s">
        <v>84</v>
      </c>
      <c r="B5804" s="144" t="s">
        <v>89</v>
      </c>
      <c r="C5804">
        <v>311</v>
      </c>
      <c r="D5804" t="str">
        <f>VLOOKUP(Oliusala[[#This Row],[postnumer]],Sveitarfelog[#All],4,FALSE)</f>
        <v>Borgarbyggð,Skorradalshreppur</v>
      </c>
      <c r="E5804" t="str">
        <f>VLOOKUP(Oliusala[[#This Row],[postnumer]],Sveitarfelog[#All],5,FALSE)</f>
        <v>Vesturland</v>
      </c>
      <c r="F5804" t="s">
        <v>24</v>
      </c>
      <c r="G5804" t="s">
        <v>24</v>
      </c>
      <c r="H5804" t="s">
        <v>60</v>
      </c>
      <c r="I5804" s="1">
        <v>1000</v>
      </c>
      <c r="J5804" s="2">
        <f>VLOOKUP(Oliusala[[#This Row],[tegund]],Tegundir!$B$2:$D$19,3,FALSE)*Oliusala[[#This Row],[magn]]/1000</f>
        <v>0.86499999999999999</v>
      </c>
      <c r="K5804">
        <v>2014</v>
      </c>
      <c r="L5804" t="s">
        <v>18</v>
      </c>
      <c r="M5804" s="144" t="s">
        <v>59</v>
      </c>
    </row>
    <row r="5805" spans="1:13" x14ac:dyDescent="0.2">
      <c r="A5805" t="s">
        <v>84</v>
      </c>
      <c r="B5805" s="144" t="s">
        <v>94</v>
      </c>
      <c r="C5805">
        <v>311</v>
      </c>
      <c r="D5805" t="str">
        <f>VLOOKUP(Oliusala[[#This Row],[postnumer]],Sveitarfelog[#All],4,FALSE)</f>
        <v>Borgarbyggð,Skorradalshreppur</v>
      </c>
      <c r="E5805" t="str">
        <f>VLOOKUP(Oliusala[[#This Row],[postnumer]],Sveitarfelog[#All],5,FALSE)</f>
        <v>Vesturland</v>
      </c>
      <c r="F5805" t="s">
        <v>24</v>
      </c>
      <c r="G5805" t="s">
        <v>24</v>
      </c>
      <c r="H5805" t="s">
        <v>60</v>
      </c>
      <c r="I5805" s="1">
        <v>5567</v>
      </c>
      <c r="J5805" s="2">
        <f>VLOOKUP(Oliusala[[#This Row],[tegund]],Tegundir!$B$2:$D$19,3,FALSE)*Oliusala[[#This Row],[magn]]/1000</f>
        <v>4.815455</v>
      </c>
      <c r="K5805">
        <v>2014</v>
      </c>
      <c r="L5805" t="s">
        <v>18</v>
      </c>
      <c r="M5805" s="144" t="s">
        <v>59</v>
      </c>
    </row>
    <row r="5806" spans="1:13" x14ac:dyDescent="0.2">
      <c r="A5806" t="s">
        <v>84</v>
      </c>
      <c r="B5806" s="144" t="s">
        <v>90</v>
      </c>
      <c r="C5806">
        <v>311</v>
      </c>
      <c r="D5806" t="str">
        <f>VLOOKUP(Oliusala[[#This Row],[postnumer]],Sveitarfelog[#All],4,FALSE)</f>
        <v>Borgarbyggð,Skorradalshreppur</v>
      </c>
      <c r="E5806" t="str">
        <f>VLOOKUP(Oliusala[[#This Row],[postnumer]],Sveitarfelog[#All],5,FALSE)</f>
        <v>Vesturland</v>
      </c>
      <c r="F5806" t="s">
        <v>24</v>
      </c>
      <c r="G5806" t="s">
        <v>24</v>
      </c>
      <c r="H5806" t="s">
        <v>60</v>
      </c>
      <c r="I5806" s="1">
        <v>13810</v>
      </c>
      <c r="J5806" s="2">
        <f>VLOOKUP(Oliusala[[#This Row],[tegund]],Tegundir!$B$2:$D$19,3,FALSE)*Oliusala[[#This Row],[magn]]/1000</f>
        <v>11.945649999999999</v>
      </c>
      <c r="K5806">
        <v>2014</v>
      </c>
      <c r="L5806" t="s">
        <v>18</v>
      </c>
      <c r="M5806" s="144" t="s">
        <v>59</v>
      </c>
    </row>
    <row r="5807" spans="1:13" x14ac:dyDescent="0.2">
      <c r="A5807" t="s">
        <v>84</v>
      </c>
      <c r="B5807" s="144" t="s">
        <v>92</v>
      </c>
      <c r="C5807">
        <v>311</v>
      </c>
      <c r="D5807" t="str">
        <f>VLOOKUP(Oliusala[[#This Row],[postnumer]],Sveitarfelog[#All],4,FALSE)</f>
        <v>Borgarbyggð,Skorradalshreppur</v>
      </c>
      <c r="E5807" t="str">
        <f>VLOOKUP(Oliusala[[#This Row],[postnumer]],Sveitarfelog[#All],5,FALSE)</f>
        <v>Vesturland</v>
      </c>
      <c r="F5807" t="s">
        <v>24</v>
      </c>
      <c r="G5807" t="s">
        <v>24</v>
      </c>
      <c r="H5807" t="s">
        <v>60</v>
      </c>
      <c r="I5807" s="1">
        <v>8185</v>
      </c>
      <c r="J5807" s="2">
        <f>VLOOKUP(Oliusala[[#This Row],[tegund]],Tegundir!$B$2:$D$19,3,FALSE)*Oliusala[[#This Row],[magn]]/1000</f>
        <v>7.080025</v>
      </c>
      <c r="K5807">
        <v>2014</v>
      </c>
      <c r="L5807" t="s">
        <v>18</v>
      </c>
      <c r="M5807" s="144" t="s">
        <v>59</v>
      </c>
    </row>
    <row r="5808" spans="1:13" x14ac:dyDescent="0.2">
      <c r="A5808" t="s">
        <v>57</v>
      </c>
      <c r="B5808" s="144" t="s">
        <v>94</v>
      </c>
      <c r="C5808">
        <v>311</v>
      </c>
      <c r="D5808" t="str">
        <f>VLOOKUP(Oliusala[[#This Row],[postnumer]],Sveitarfelog[#All],4,FALSE)</f>
        <v>Borgarbyggð,Skorradalshreppur</v>
      </c>
      <c r="E5808" t="str">
        <f>VLOOKUP(Oliusala[[#This Row],[postnumer]],Sveitarfelog[#All],5,FALSE)</f>
        <v>Vesturland</v>
      </c>
      <c r="F5808" t="s">
        <v>24</v>
      </c>
      <c r="G5808" t="s">
        <v>24</v>
      </c>
      <c r="H5808" t="s">
        <v>60</v>
      </c>
      <c r="I5808" s="1">
        <v>28961</v>
      </c>
      <c r="J5808" s="2">
        <f>VLOOKUP(Oliusala[[#This Row],[tegund]],Tegundir!$B$2:$D$19,3,FALSE)*Oliusala[[#This Row],[magn]]/1000</f>
        <v>25.051265000000001</v>
      </c>
      <c r="K5808">
        <v>2014</v>
      </c>
      <c r="L5808" t="s">
        <v>18</v>
      </c>
      <c r="M5808" s="144" t="s">
        <v>59</v>
      </c>
    </row>
    <row r="5809" spans="1:15" x14ac:dyDescent="0.2">
      <c r="A5809" t="s">
        <v>57</v>
      </c>
      <c r="B5809" s="144" t="s">
        <v>92</v>
      </c>
      <c r="C5809">
        <v>311</v>
      </c>
      <c r="D5809" t="str">
        <f>VLOOKUP(Oliusala[[#This Row],[postnumer]],Sveitarfelog[#All],4,FALSE)</f>
        <v>Borgarbyggð,Skorradalshreppur</v>
      </c>
      <c r="E5809" t="str">
        <f>VLOOKUP(Oliusala[[#This Row],[postnumer]],Sveitarfelog[#All],5,FALSE)</f>
        <v>Vesturland</v>
      </c>
      <c r="F5809" t="s">
        <v>24</v>
      </c>
      <c r="G5809" t="s">
        <v>24</v>
      </c>
      <c r="H5809" t="s">
        <v>60</v>
      </c>
      <c r="I5809" s="1">
        <v>2663</v>
      </c>
      <c r="J5809" s="2">
        <f>VLOOKUP(Oliusala[[#This Row],[tegund]],Tegundir!$B$2:$D$19,3,FALSE)*Oliusala[[#This Row],[magn]]/1000</f>
        <v>2.3034949999999998</v>
      </c>
      <c r="K5809">
        <v>2014</v>
      </c>
      <c r="L5809" t="s">
        <v>18</v>
      </c>
      <c r="M5809" s="144" t="s">
        <v>59</v>
      </c>
    </row>
    <row r="5810" spans="1:15" x14ac:dyDescent="0.2">
      <c r="A5810" t="s">
        <v>57</v>
      </c>
      <c r="B5810" s="144" t="s">
        <v>93</v>
      </c>
      <c r="C5810">
        <v>311</v>
      </c>
      <c r="D5810" t="str">
        <f>VLOOKUP(Oliusala[[#This Row],[postnumer]],Sveitarfelog[#All],4,FALSE)</f>
        <v>Borgarbyggð,Skorradalshreppur</v>
      </c>
      <c r="E5810" t="str">
        <f>VLOOKUP(Oliusala[[#This Row],[postnumer]],Sveitarfelog[#All],5,FALSE)</f>
        <v>Vesturland</v>
      </c>
      <c r="F5810" t="s">
        <v>24</v>
      </c>
      <c r="G5810" t="s">
        <v>24</v>
      </c>
      <c r="H5810" t="s">
        <v>60</v>
      </c>
      <c r="I5810" s="1">
        <v>52833</v>
      </c>
      <c r="J5810" s="2">
        <f>VLOOKUP(Oliusala[[#This Row],[tegund]],Tegundir!$B$2:$D$19,3,FALSE)*Oliusala[[#This Row],[magn]]/1000</f>
        <v>45.700544999999998</v>
      </c>
      <c r="K5810">
        <v>2014</v>
      </c>
      <c r="L5810" t="s">
        <v>18</v>
      </c>
      <c r="M5810" s="144" t="s">
        <v>59</v>
      </c>
    </row>
    <row r="5811" spans="1:15" x14ac:dyDescent="0.2">
      <c r="A5811" t="s">
        <v>57</v>
      </c>
      <c r="B5811" s="144" t="s">
        <v>93</v>
      </c>
      <c r="C5811">
        <v>311</v>
      </c>
      <c r="D5811" t="str">
        <f>VLOOKUP(Oliusala[[#This Row],[postnumer]],Sveitarfelog[#All],4,FALSE)</f>
        <v>Borgarbyggð,Skorradalshreppur</v>
      </c>
      <c r="E5811" t="str">
        <f>VLOOKUP(Oliusala[[#This Row],[postnumer]],Sveitarfelog[#All],5,FALSE)</f>
        <v>Vesturland</v>
      </c>
      <c r="F5811" t="s">
        <v>30</v>
      </c>
      <c r="G5811" t="s">
        <v>24</v>
      </c>
      <c r="H5811" t="s">
        <v>60</v>
      </c>
      <c r="I5811" s="1">
        <v>1939</v>
      </c>
      <c r="J5811" s="2">
        <f>VLOOKUP(Oliusala[[#This Row],[tegund]],Tegundir!$B$2:$D$19,3,FALSE)*Oliusala[[#This Row],[magn]]/1000</f>
        <v>1.6772349999999998</v>
      </c>
      <c r="K5811">
        <v>2014</v>
      </c>
      <c r="L5811" t="s">
        <v>19</v>
      </c>
      <c r="M5811" s="144" t="s">
        <v>59</v>
      </c>
      <c r="O5811" s="144" t="s">
        <v>1998</v>
      </c>
    </row>
    <row r="5812" spans="1:15" x14ac:dyDescent="0.2">
      <c r="A5812" t="s">
        <v>63</v>
      </c>
      <c r="B5812" s="144" t="s">
        <v>89</v>
      </c>
      <c r="C5812">
        <v>311</v>
      </c>
      <c r="D5812" t="str">
        <f>VLOOKUP(Oliusala[[#This Row],[postnumer]],Sveitarfelog[#All],4,FALSE)</f>
        <v>Borgarbyggð,Skorradalshreppur</v>
      </c>
      <c r="E5812" t="str">
        <f>VLOOKUP(Oliusala[[#This Row],[postnumer]],Sveitarfelog[#All],5,FALSE)</f>
        <v>Vesturland</v>
      </c>
      <c r="F5812" t="s">
        <v>24</v>
      </c>
      <c r="G5812" t="s">
        <v>24</v>
      </c>
      <c r="H5812" t="s">
        <v>58</v>
      </c>
      <c r="I5812" s="1">
        <v>536311</v>
      </c>
      <c r="J5812" s="2">
        <f>VLOOKUP(Oliusala[[#This Row],[tegund]],Tegundir!$B$2:$D$19,3,FALSE)*Oliusala[[#This Row],[magn]]/1000</f>
        <v>463.90901500000001</v>
      </c>
      <c r="K5812">
        <v>2014</v>
      </c>
      <c r="L5812" t="s">
        <v>18</v>
      </c>
      <c r="M5812" s="144" t="s">
        <v>59</v>
      </c>
    </row>
    <row r="5813" spans="1:15" x14ac:dyDescent="0.2">
      <c r="A5813" t="s">
        <v>63</v>
      </c>
      <c r="B5813" s="144" t="s">
        <v>90</v>
      </c>
      <c r="C5813">
        <v>311</v>
      </c>
      <c r="D5813" t="str">
        <f>VLOOKUP(Oliusala[[#This Row],[postnumer]],Sveitarfelog[#All],4,FALSE)</f>
        <v>Borgarbyggð,Skorradalshreppur</v>
      </c>
      <c r="E5813" t="str">
        <f>VLOOKUP(Oliusala[[#This Row],[postnumer]],Sveitarfelog[#All],5,FALSE)</f>
        <v>Vesturland</v>
      </c>
      <c r="F5813" t="s">
        <v>24</v>
      </c>
      <c r="G5813" t="s">
        <v>24</v>
      </c>
      <c r="H5813" t="s">
        <v>58</v>
      </c>
      <c r="I5813" s="1">
        <v>190396</v>
      </c>
      <c r="J5813" s="2">
        <f>VLOOKUP(Oliusala[[#This Row],[tegund]],Tegundir!$B$2:$D$19,3,FALSE)*Oliusala[[#This Row],[magn]]/1000</f>
        <v>164.69254000000001</v>
      </c>
      <c r="K5813">
        <v>2014</v>
      </c>
      <c r="L5813" t="s">
        <v>18</v>
      </c>
      <c r="M5813" s="144" t="s">
        <v>59</v>
      </c>
    </row>
    <row r="5814" spans="1:15" x14ac:dyDescent="0.2">
      <c r="A5814" t="s">
        <v>63</v>
      </c>
      <c r="B5814" s="144" t="s">
        <v>91</v>
      </c>
      <c r="C5814">
        <v>311</v>
      </c>
      <c r="D5814" t="str">
        <f>VLOOKUP(Oliusala[[#This Row],[postnumer]],Sveitarfelog[#All],4,FALSE)</f>
        <v>Borgarbyggð,Skorradalshreppur</v>
      </c>
      <c r="E5814" t="str">
        <f>VLOOKUP(Oliusala[[#This Row],[postnumer]],Sveitarfelog[#All],5,FALSE)</f>
        <v>Vesturland</v>
      </c>
      <c r="F5814" t="s">
        <v>24</v>
      </c>
      <c r="G5814" t="s">
        <v>24</v>
      </c>
      <c r="H5814" t="s">
        <v>58</v>
      </c>
      <c r="I5814" s="1">
        <v>38413</v>
      </c>
      <c r="J5814" s="2">
        <f>VLOOKUP(Oliusala[[#This Row],[tegund]],Tegundir!$B$2:$D$19,3,FALSE)*Oliusala[[#This Row],[magn]]/1000</f>
        <v>33.227245000000003</v>
      </c>
      <c r="K5814">
        <v>2014</v>
      </c>
      <c r="L5814" t="s">
        <v>18</v>
      </c>
      <c r="M5814" s="144" t="s">
        <v>59</v>
      </c>
    </row>
    <row r="5815" spans="1:15" x14ac:dyDescent="0.2">
      <c r="A5815" t="s">
        <v>63</v>
      </c>
      <c r="B5815" s="144" t="s">
        <v>92</v>
      </c>
      <c r="C5815">
        <v>311</v>
      </c>
      <c r="D5815" t="str">
        <f>VLOOKUP(Oliusala[[#This Row],[postnumer]],Sveitarfelog[#All],4,FALSE)</f>
        <v>Borgarbyggð,Skorradalshreppur</v>
      </c>
      <c r="E5815" t="str">
        <f>VLOOKUP(Oliusala[[#This Row],[postnumer]],Sveitarfelog[#All],5,FALSE)</f>
        <v>Vesturland</v>
      </c>
      <c r="F5815" t="s">
        <v>24</v>
      </c>
      <c r="G5815" t="s">
        <v>24</v>
      </c>
      <c r="H5815" t="s">
        <v>58</v>
      </c>
      <c r="I5815" s="1">
        <v>172118</v>
      </c>
      <c r="J5815" s="2">
        <f>VLOOKUP(Oliusala[[#This Row],[tegund]],Tegundir!$B$2:$D$19,3,FALSE)*Oliusala[[#This Row],[magn]]/1000</f>
        <v>148.88207</v>
      </c>
      <c r="K5815">
        <v>2014</v>
      </c>
      <c r="L5815" t="s">
        <v>18</v>
      </c>
      <c r="M5815" s="144" t="s">
        <v>59</v>
      </c>
    </row>
    <row r="5816" spans="1:15" x14ac:dyDescent="0.2">
      <c r="A5816" t="s">
        <v>63</v>
      </c>
      <c r="B5816" s="144" t="s">
        <v>93</v>
      </c>
      <c r="C5816">
        <v>311</v>
      </c>
      <c r="D5816" t="str">
        <f>VLOOKUP(Oliusala[[#This Row],[postnumer]],Sveitarfelog[#All],4,FALSE)</f>
        <v>Borgarbyggð,Skorradalshreppur</v>
      </c>
      <c r="E5816" t="str">
        <f>VLOOKUP(Oliusala[[#This Row],[postnumer]],Sveitarfelog[#All],5,FALSE)</f>
        <v>Vesturland</v>
      </c>
      <c r="F5816" t="s">
        <v>24</v>
      </c>
      <c r="G5816" t="s">
        <v>24</v>
      </c>
      <c r="H5816" t="s">
        <v>58</v>
      </c>
      <c r="I5816" s="1">
        <v>158214</v>
      </c>
      <c r="J5816" s="2">
        <f>VLOOKUP(Oliusala[[#This Row],[tegund]],Tegundir!$B$2:$D$19,3,FALSE)*Oliusala[[#This Row],[magn]]/1000</f>
        <v>136.85511</v>
      </c>
      <c r="K5816">
        <v>2014</v>
      </c>
      <c r="L5816" t="s">
        <v>18</v>
      </c>
      <c r="M5816" s="144" t="s">
        <v>59</v>
      </c>
    </row>
    <row r="5817" spans="1:15" x14ac:dyDescent="0.2">
      <c r="A5817" t="s">
        <v>63</v>
      </c>
      <c r="B5817" s="144" t="s">
        <v>76</v>
      </c>
      <c r="C5817">
        <v>340</v>
      </c>
      <c r="D5817" t="str">
        <f>VLOOKUP(Oliusala[[#This Row],[postnumer]],Sveitarfelog[#All],4,FALSE)</f>
        <v>Eyja- og Miklaholtshreppur,Sveitarfélagið Stykkishólmur</v>
      </c>
      <c r="E5817" t="str">
        <f>VLOOKUP(Oliusala[[#This Row],[postnumer]],Sveitarfelog[#All],5,FALSE)</f>
        <v>Vesturland</v>
      </c>
      <c r="F5817" t="s">
        <v>25</v>
      </c>
      <c r="G5817" t="s">
        <v>24</v>
      </c>
      <c r="H5817" t="s">
        <v>58</v>
      </c>
      <c r="I5817" s="1">
        <v>53125</v>
      </c>
      <c r="J5817" s="2">
        <f>VLOOKUP(Oliusala[[#This Row],[tegund]],Tegundir!$B$2:$D$19,3,FALSE)*Oliusala[[#This Row],[magn]]/1000</f>
        <v>45.953125</v>
      </c>
      <c r="K5817">
        <v>2014</v>
      </c>
      <c r="L5817" t="s">
        <v>19</v>
      </c>
      <c r="M5817" s="144" t="s">
        <v>59</v>
      </c>
      <c r="O5817" s="144" t="s">
        <v>1997</v>
      </c>
    </row>
    <row r="5818" spans="1:15" x14ac:dyDescent="0.2">
      <c r="A5818" t="s">
        <v>57</v>
      </c>
      <c r="B5818" s="144" t="s">
        <v>76</v>
      </c>
      <c r="C5818">
        <v>340</v>
      </c>
      <c r="D5818" t="str">
        <f>VLOOKUP(Oliusala[[#This Row],[postnumer]],Sveitarfelog[#All],4,FALSE)</f>
        <v>Eyja- og Miklaholtshreppur,Sveitarfélagið Stykkishólmur</v>
      </c>
      <c r="E5818" t="str">
        <f>VLOOKUP(Oliusala[[#This Row],[postnumer]],Sveitarfelog[#All],5,FALSE)</f>
        <v>Vesturland</v>
      </c>
      <c r="F5818" t="s">
        <v>25</v>
      </c>
      <c r="G5818" t="s">
        <v>24</v>
      </c>
      <c r="H5818" t="s">
        <v>58</v>
      </c>
      <c r="I5818" s="1">
        <v>15197</v>
      </c>
      <c r="J5818" s="2">
        <f>VLOOKUP(Oliusala[[#This Row],[tegund]],Tegundir!$B$2:$D$19,3,FALSE)*Oliusala[[#This Row],[magn]]/1000</f>
        <v>13.145405</v>
      </c>
      <c r="K5818">
        <v>2014</v>
      </c>
      <c r="L5818" t="s">
        <v>1955</v>
      </c>
      <c r="M5818" s="144" t="s">
        <v>59</v>
      </c>
    </row>
    <row r="5819" spans="1:15" x14ac:dyDescent="0.2">
      <c r="A5819" t="s">
        <v>57</v>
      </c>
      <c r="B5819" s="144" t="s">
        <v>76</v>
      </c>
      <c r="C5819">
        <v>340</v>
      </c>
      <c r="D5819" t="str">
        <f>VLOOKUP(Oliusala[[#This Row],[postnumer]],Sveitarfelog[#All],4,FALSE)</f>
        <v>Eyja- og Miklaholtshreppur,Sveitarfélagið Stykkishólmur</v>
      </c>
      <c r="E5819" t="str">
        <f>VLOOKUP(Oliusala[[#This Row],[postnumer]],Sveitarfelog[#All],5,FALSE)</f>
        <v>Vesturland</v>
      </c>
      <c r="F5819" t="s">
        <v>25</v>
      </c>
      <c r="G5819" t="s">
        <v>24</v>
      </c>
      <c r="H5819" t="s">
        <v>60</v>
      </c>
      <c r="I5819" s="1">
        <v>3713</v>
      </c>
      <c r="J5819" s="2">
        <f>VLOOKUP(Oliusala[[#This Row],[tegund]],Tegundir!$B$2:$D$19,3,FALSE)*Oliusala[[#This Row],[magn]]/1000</f>
        <v>3.2117450000000001</v>
      </c>
      <c r="K5819">
        <v>2014</v>
      </c>
      <c r="L5819" t="s">
        <v>1955</v>
      </c>
      <c r="M5819" s="144" t="s">
        <v>59</v>
      </c>
    </row>
    <row r="5820" spans="1:15" x14ac:dyDescent="0.2">
      <c r="A5820" t="s">
        <v>97</v>
      </c>
      <c r="B5820" s="144" t="s">
        <v>97</v>
      </c>
      <c r="C5820">
        <v>690</v>
      </c>
      <c r="D5820" t="str">
        <f>VLOOKUP(Oliusala[[#This Row],[postnumer]],Sveitarfelog[#All],4,FALSE)</f>
        <v>Vopnafjarðarhreppur</v>
      </c>
      <c r="E5820" t="str">
        <f>VLOOKUP(Oliusala[[#This Row],[postnumer]],Sveitarfelog[#All],5,FALSE)</f>
        <v>Austurland</v>
      </c>
      <c r="F5820" t="s">
        <v>25</v>
      </c>
      <c r="G5820" t="s">
        <v>24</v>
      </c>
      <c r="H5820" t="s">
        <v>58</v>
      </c>
      <c r="I5820" s="1">
        <v>208137</v>
      </c>
      <c r="J5820" s="2">
        <f>VLOOKUP(Oliusala[[#This Row],[tegund]],Tegundir!$B$2:$D$19,3,FALSE)*Oliusala[[#This Row],[magn]]/1000</f>
        <v>180.03850500000001</v>
      </c>
      <c r="K5820">
        <v>2014</v>
      </c>
      <c r="L5820" t="s">
        <v>19</v>
      </c>
      <c r="M5820" s="144" t="s">
        <v>59</v>
      </c>
      <c r="N5820" s="144" t="s">
        <v>1939</v>
      </c>
      <c r="O5820" s="144" t="s">
        <v>1997</v>
      </c>
    </row>
    <row r="5821" spans="1:15" x14ac:dyDescent="0.2">
      <c r="A5821" t="s">
        <v>97</v>
      </c>
      <c r="B5821" s="144" t="s">
        <v>97</v>
      </c>
      <c r="C5821">
        <v>690</v>
      </c>
      <c r="D5821" t="str">
        <f>VLOOKUP(Oliusala[[#This Row],[postnumer]],Sveitarfelog[#All],4,FALSE)</f>
        <v>Vopnafjarðarhreppur</v>
      </c>
      <c r="E5821" t="str">
        <f>VLOOKUP(Oliusala[[#This Row],[postnumer]],Sveitarfelog[#All],5,FALSE)</f>
        <v>Austurland</v>
      </c>
      <c r="F5821" t="s">
        <v>25</v>
      </c>
      <c r="G5821" t="s">
        <v>24</v>
      </c>
      <c r="H5821" t="s">
        <v>58</v>
      </c>
      <c r="I5821" s="1">
        <v>208137</v>
      </c>
      <c r="J5821" s="2">
        <f>VLOOKUP(Oliusala[[#This Row],[tegund]],Tegundir!$B$2:$D$19,3,FALSE)*Oliusala[[#This Row],[magn]]/1000</f>
        <v>180.03850500000001</v>
      </c>
      <c r="K5821">
        <v>2014</v>
      </c>
      <c r="L5821" t="s">
        <v>1955</v>
      </c>
      <c r="M5821" s="144" t="s">
        <v>59</v>
      </c>
      <c r="N5821" s="144" t="s">
        <v>1939</v>
      </c>
    </row>
    <row r="5822" spans="1:15" x14ac:dyDescent="0.2">
      <c r="A5822" t="s">
        <v>57</v>
      </c>
      <c r="B5822" s="144" t="s">
        <v>76</v>
      </c>
      <c r="C5822">
        <v>340</v>
      </c>
      <c r="D5822" t="str">
        <f>VLOOKUP(Oliusala[[#This Row],[postnumer]],Sveitarfelog[#All],4,FALSE)</f>
        <v>Eyja- og Miklaholtshreppur,Sveitarfélagið Stykkishólmur</v>
      </c>
      <c r="E5822" t="str">
        <f>VLOOKUP(Oliusala[[#This Row],[postnumer]],Sveitarfelog[#All],5,FALSE)</f>
        <v>Vesturland</v>
      </c>
      <c r="F5822" t="s">
        <v>29</v>
      </c>
      <c r="G5822" t="s">
        <v>24</v>
      </c>
      <c r="H5822" t="s">
        <v>58</v>
      </c>
      <c r="I5822" s="1">
        <v>2509</v>
      </c>
      <c r="J5822" s="2">
        <f>VLOOKUP(Oliusala[[#This Row],[tegund]],Tegundir!$B$2:$D$19,3,FALSE)*Oliusala[[#This Row],[magn]]/1000</f>
        <v>2.1702849999999998</v>
      </c>
      <c r="K5822">
        <v>2014</v>
      </c>
      <c r="L5822" t="s">
        <v>19</v>
      </c>
      <c r="M5822" s="144" t="s">
        <v>59</v>
      </c>
      <c r="O5822" s="144" t="s">
        <v>1998</v>
      </c>
    </row>
    <row r="5823" spans="1:15" x14ac:dyDescent="0.2">
      <c r="A5823" t="s">
        <v>76</v>
      </c>
      <c r="B5823" s="144" t="s">
        <v>76</v>
      </c>
      <c r="C5823">
        <v>340</v>
      </c>
      <c r="D5823" t="str">
        <f>VLOOKUP(Oliusala[[#This Row],[postnumer]],Sveitarfelog[#All],4,FALSE)</f>
        <v>Eyja- og Miklaholtshreppur,Sveitarfélagið Stykkishólmur</v>
      </c>
      <c r="E5823" t="str">
        <f>VLOOKUP(Oliusala[[#This Row],[postnumer]],Sveitarfelog[#All],5,FALSE)</f>
        <v>Vesturland</v>
      </c>
      <c r="F5823" t="s">
        <v>24</v>
      </c>
      <c r="G5823" t="s">
        <v>24</v>
      </c>
      <c r="H5823" t="s">
        <v>58</v>
      </c>
      <c r="I5823" s="1">
        <v>27571</v>
      </c>
      <c r="J5823" s="2">
        <f>VLOOKUP(Oliusala[[#This Row],[tegund]],Tegundir!$B$2:$D$19,3,FALSE)*Oliusala[[#This Row],[magn]]/1000</f>
        <v>23.848915000000002</v>
      </c>
      <c r="K5823">
        <v>2014</v>
      </c>
      <c r="L5823" t="s">
        <v>18</v>
      </c>
      <c r="M5823" s="144" t="s">
        <v>59</v>
      </c>
    </row>
    <row r="5824" spans="1:15" x14ac:dyDescent="0.2">
      <c r="A5824" t="s">
        <v>76</v>
      </c>
      <c r="B5824" s="144" t="s">
        <v>76</v>
      </c>
      <c r="C5824">
        <v>340</v>
      </c>
      <c r="D5824" t="str">
        <f>VLOOKUP(Oliusala[[#This Row],[postnumer]],Sveitarfelog[#All],4,FALSE)</f>
        <v>Eyja- og Miklaholtshreppur,Sveitarfélagið Stykkishólmur</v>
      </c>
      <c r="E5824" t="str">
        <f>VLOOKUP(Oliusala[[#This Row],[postnumer]],Sveitarfelog[#All],5,FALSE)</f>
        <v>Vesturland</v>
      </c>
      <c r="F5824" t="s">
        <v>29</v>
      </c>
      <c r="G5824" t="s">
        <v>24</v>
      </c>
      <c r="H5824" t="s">
        <v>58</v>
      </c>
      <c r="I5824" s="1">
        <v>1074739</v>
      </c>
      <c r="J5824" s="2">
        <f>VLOOKUP(Oliusala[[#This Row],[tegund]],Tegundir!$B$2:$D$19,3,FALSE)*Oliusala[[#This Row],[magn]]/1000</f>
        <v>929.64923499999998</v>
      </c>
      <c r="K5824">
        <v>2014</v>
      </c>
      <c r="L5824" t="s">
        <v>19</v>
      </c>
      <c r="M5824" s="144" t="s">
        <v>59</v>
      </c>
      <c r="O5824" s="144" t="s">
        <v>1998</v>
      </c>
    </row>
    <row r="5825" spans="1:15" x14ac:dyDescent="0.2">
      <c r="A5825" t="s">
        <v>76</v>
      </c>
      <c r="B5825" s="144" t="s">
        <v>76</v>
      </c>
      <c r="C5825">
        <v>340</v>
      </c>
      <c r="D5825" t="str">
        <f>VLOOKUP(Oliusala[[#This Row],[postnumer]],Sveitarfelog[#All],4,FALSE)</f>
        <v>Eyja- og Miklaholtshreppur,Sveitarfélagið Stykkishólmur</v>
      </c>
      <c r="E5825" t="str">
        <f>VLOOKUP(Oliusala[[#This Row],[postnumer]],Sveitarfelog[#All],5,FALSE)</f>
        <v>Vesturland</v>
      </c>
      <c r="F5825" t="s">
        <v>30</v>
      </c>
      <c r="G5825" t="s">
        <v>24</v>
      </c>
      <c r="H5825" t="s">
        <v>58</v>
      </c>
      <c r="I5825" s="1">
        <v>143787</v>
      </c>
      <c r="J5825" s="2">
        <f>VLOOKUP(Oliusala[[#This Row],[tegund]],Tegundir!$B$2:$D$19,3,FALSE)*Oliusala[[#This Row],[magn]]/1000</f>
        <v>124.375755</v>
      </c>
      <c r="K5825">
        <v>2014</v>
      </c>
      <c r="L5825" t="s">
        <v>19</v>
      </c>
      <c r="M5825" s="144" t="s">
        <v>59</v>
      </c>
      <c r="O5825" s="144" t="s">
        <v>1998</v>
      </c>
    </row>
    <row r="5826" spans="1:15" x14ac:dyDescent="0.2">
      <c r="A5826" t="s">
        <v>63</v>
      </c>
      <c r="B5826" s="144" t="s">
        <v>76</v>
      </c>
      <c r="C5826">
        <v>340</v>
      </c>
      <c r="D5826" t="str">
        <f>VLOOKUP(Oliusala[[#This Row],[postnumer]],Sveitarfelog[#All],4,FALSE)</f>
        <v>Eyja- og Miklaholtshreppur,Sveitarfélagið Stykkishólmur</v>
      </c>
      <c r="E5826" t="str">
        <f>VLOOKUP(Oliusala[[#This Row],[postnumer]],Sveitarfelog[#All],5,FALSE)</f>
        <v>Vesturland</v>
      </c>
      <c r="F5826" t="s">
        <v>24</v>
      </c>
      <c r="G5826" t="s">
        <v>24</v>
      </c>
      <c r="H5826" t="s">
        <v>58</v>
      </c>
      <c r="I5826" s="1">
        <v>699070</v>
      </c>
      <c r="J5826" s="2">
        <f>VLOOKUP(Oliusala[[#This Row],[tegund]],Tegundir!$B$2:$D$19,3,FALSE)*Oliusala[[#This Row],[magn]]/1000</f>
        <v>604.69555000000003</v>
      </c>
      <c r="K5826">
        <v>2014</v>
      </c>
      <c r="L5826" t="s">
        <v>18</v>
      </c>
      <c r="M5826" s="144" t="s">
        <v>59</v>
      </c>
    </row>
    <row r="5827" spans="1:15" x14ac:dyDescent="0.2">
      <c r="A5827" t="s">
        <v>57</v>
      </c>
      <c r="B5827" s="144" t="s">
        <v>5</v>
      </c>
      <c r="C5827">
        <v>101</v>
      </c>
      <c r="D5827" t="str">
        <f>VLOOKUP(Oliusala[[#This Row],[postnumer]],Sveitarfelog[#All],4,FALSE)</f>
        <v>Garðabær,Hafnarfjarðarkaupstaður,Kópavogsbær,Reykjavíkurborg,Seltjarnarnesbær</v>
      </c>
      <c r="E5827" t="str">
        <f>VLOOKUP(Oliusala[[#This Row],[postnumer]],Sveitarfelog[#All],5,FALSE)</f>
        <v>Höfuðborgarsvæðið</v>
      </c>
      <c r="F5827" t="s">
        <v>25</v>
      </c>
      <c r="G5827" t="s">
        <v>24</v>
      </c>
      <c r="H5827" t="s">
        <v>58</v>
      </c>
      <c r="I5827" s="1">
        <v>1026464</v>
      </c>
      <c r="J5827" s="2">
        <f>VLOOKUP(Oliusala[[#This Row],[tegund]],Tegundir!$B$2:$D$19,3,FALSE)*Oliusala[[#This Row],[magn]]/1000</f>
        <v>887.89135999999996</v>
      </c>
      <c r="K5827">
        <v>2014</v>
      </c>
      <c r="L5827" t="s">
        <v>19</v>
      </c>
      <c r="M5827" s="144" t="s">
        <v>59</v>
      </c>
      <c r="N5827" s="144" t="s">
        <v>1939</v>
      </c>
      <c r="O5827" s="144" t="s">
        <v>1997</v>
      </c>
    </row>
    <row r="5828" spans="1:15" x14ac:dyDescent="0.2">
      <c r="A5828" t="s">
        <v>57</v>
      </c>
      <c r="B5828" s="144" t="s">
        <v>5</v>
      </c>
      <c r="C5828">
        <v>101</v>
      </c>
      <c r="D5828" t="str">
        <f>VLOOKUP(Oliusala[[#This Row],[postnumer]],Sveitarfelog[#All],4,FALSE)</f>
        <v>Garðabær,Hafnarfjarðarkaupstaður,Kópavogsbær,Reykjavíkurborg,Seltjarnarnesbær</v>
      </c>
      <c r="E5828" t="str">
        <f>VLOOKUP(Oliusala[[#This Row],[postnumer]],Sveitarfelog[#All],5,FALSE)</f>
        <v>Höfuðborgarsvæðið</v>
      </c>
      <c r="F5828" t="s">
        <v>25</v>
      </c>
      <c r="G5828" t="s">
        <v>24</v>
      </c>
      <c r="H5828" t="s">
        <v>58</v>
      </c>
      <c r="I5828" s="1">
        <v>1026464</v>
      </c>
      <c r="J5828" s="2">
        <f>VLOOKUP(Oliusala[[#This Row],[tegund]],Tegundir!$B$2:$D$19,3,FALSE)*Oliusala[[#This Row],[magn]]/1000</f>
        <v>887.89135999999996</v>
      </c>
      <c r="K5828">
        <v>2014</v>
      </c>
      <c r="L5828" t="s">
        <v>1955</v>
      </c>
      <c r="M5828" s="144" t="s">
        <v>59</v>
      </c>
      <c r="N5828" s="144" t="s">
        <v>1939</v>
      </c>
    </row>
    <row r="5829" spans="1:15" x14ac:dyDescent="0.2">
      <c r="A5829" t="s">
        <v>63</v>
      </c>
      <c r="B5829" s="144" t="s">
        <v>87</v>
      </c>
      <c r="C5829">
        <v>350</v>
      </c>
      <c r="D5829" t="str">
        <f>VLOOKUP(Oliusala[[#This Row],[postnumer]],Sveitarfelog[#All],4,FALSE)</f>
        <v>Grundarfjarðarbær</v>
      </c>
      <c r="E5829" t="str">
        <f>VLOOKUP(Oliusala[[#This Row],[postnumer]],Sveitarfelog[#All],5,FALSE)</f>
        <v>Vesturland</v>
      </c>
      <c r="F5829" t="s">
        <v>25</v>
      </c>
      <c r="G5829" t="s">
        <v>24</v>
      </c>
      <c r="H5829" t="s">
        <v>58</v>
      </c>
      <c r="I5829" s="1">
        <v>3599</v>
      </c>
      <c r="J5829" s="2">
        <f>VLOOKUP(Oliusala[[#This Row],[tegund]],Tegundir!$B$2:$D$19,3,FALSE)*Oliusala[[#This Row],[magn]]/1000</f>
        <v>3.1131349999999998</v>
      </c>
      <c r="K5829">
        <v>2014</v>
      </c>
      <c r="L5829" t="s">
        <v>1955</v>
      </c>
      <c r="M5829" s="144" t="s">
        <v>59</v>
      </c>
    </row>
    <row r="5830" spans="1:15" x14ac:dyDescent="0.2">
      <c r="A5830" t="s">
        <v>63</v>
      </c>
      <c r="B5830" s="144" t="s">
        <v>87</v>
      </c>
      <c r="C5830">
        <v>350</v>
      </c>
      <c r="D5830" t="str">
        <f>VLOOKUP(Oliusala[[#This Row],[postnumer]],Sveitarfelog[#All],4,FALSE)</f>
        <v>Grundarfjarðarbær</v>
      </c>
      <c r="E5830" t="str">
        <f>VLOOKUP(Oliusala[[#This Row],[postnumer]],Sveitarfelog[#All],5,FALSE)</f>
        <v>Vesturland</v>
      </c>
      <c r="F5830" t="s">
        <v>25</v>
      </c>
      <c r="G5830" t="s">
        <v>24</v>
      </c>
      <c r="H5830" t="s">
        <v>58</v>
      </c>
      <c r="I5830" s="1">
        <v>22913</v>
      </c>
      <c r="J5830" s="2">
        <f>VLOOKUP(Oliusala[[#This Row],[tegund]],Tegundir!$B$2:$D$19,3,FALSE)*Oliusala[[#This Row],[magn]]/1000</f>
        <v>19.819744999999998</v>
      </c>
      <c r="K5830">
        <v>2014</v>
      </c>
      <c r="L5830" t="s">
        <v>1955</v>
      </c>
      <c r="M5830" s="144" t="s">
        <v>59</v>
      </c>
    </row>
    <row r="5831" spans="1:15" x14ac:dyDescent="0.2">
      <c r="A5831" t="s">
        <v>87</v>
      </c>
      <c r="B5831" s="144" t="s">
        <v>87</v>
      </c>
      <c r="C5831">
        <v>350</v>
      </c>
      <c r="D5831" t="str">
        <f>VLOOKUP(Oliusala[[#This Row],[postnumer]],Sveitarfelog[#All],4,FALSE)</f>
        <v>Grundarfjarðarbær</v>
      </c>
      <c r="E5831" t="str">
        <f>VLOOKUP(Oliusala[[#This Row],[postnumer]],Sveitarfelog[#All],5,FALSE)</f>
        <v>Vesturland</v>
      </c>
      <c r="F5831" t="s">
        <v>25</v>
      </c>
      <c r="G5831" t="s">
        <v>24</v>
      </c>
      <c r="H5831" t="s">
        <v>58</v>
      </c>
      <c r="I5831" s="1">
        <v>93835</v>
      </c>
      <c r="J5831" s="2">
        <f>VLOOKUP(Oliusala[[#This Row],[tegund]],Tegundir!$B$2:$D$19,3,FALSE)*Oliusala[[#This Row],[magn]]/1000</f>
        <v>81.167274999999989</v>
      </c>
      <c r="K5831">
        <v>2014</v>
      </c>
      <c r="L5831" t="s">
        <v>19</v>
      </c>
      <c r="M5831" s="144" t="s">
        <v>59</v>
      </c>
      <c r="O5831" s="144" t="s">
        <v>1997</v>
      </c>
    </row>
    <row r="5832" spans="1:15" x14ac:dyDescent="0.2">
      <c r="A5832" t="s">
        <v>67</v>
      </c>
      <c r="B5832" s="144" t="s">
        <v>87</v>
      </c>
      <c r="C5832">
        <v>350</v>
      </c>
      <c r="D5832" t="str">
        <f>VLOOKUP(Oliusala[[#This Row],[postnumer]],Sveitarfelog[#All],4,FALSE)</f>
        <v>Grundarfjarðarbær</v>
      </c>
      <c r="E5832" t="str">
        <f>VLOOKUP(Oliusala[[#This Row],[postnumer]],Sveitarfelog[#All],5,FALSE)</f>
        <v>Vesturland</v>
      </c>
      <c r="F5832" t="s">
        <v>25</v>
      </c>
      <c r="G5832" t="s">
        <v>24</v>
      </c>
      <c r="H5832" t="s">
        <v>60</v>
      </c>
      <c r="I5832" s="1">
        <v>9071</v>
      </c>
      <c r="J5832" s="2">
        <f>VLOOKUP(Oliusala[[#This Row],[tegund]],Tegundir!$B$2:$D$19,3,FALSE)*Oliusala[[#This Row],[magn]]/1000</f>
        <v>7.8464150000000004</v>
      </c>
      <c r="K5832">
        <v>2014</v>
      </c>
      <c r="L5832" t="s">
        <v>19</v>
      </c>
      <c r="M5832" s="144" t="s">
        <v>59</v>
      </c>
      <c r="O5832" s="144" t="s">
        <v>1997</v>
      </c>
    </row>
    <row r="5833" spans="1:15" x14ac:dyDescent="0.2">
      <c r="A5833" t="s">
        <v>57</v>
      </c>
      <c r="B5833" s="144" t="s">
        <v>87</v>
      </c>
      <c r="C5833">
        <v>350</v>
      </c>
      <c r="D5833" t="str">
        <f>VLOOKUP(Oliusala[[#This Row],[postnumer]],Sveitarfelog[#All],4,FALSE)</f>
        <v>Grundarfjarðarbær</v>
      </c>
      <c r="E5833" t="str">
        <f>VLOOKUP(Oliusala[[#This Row],[postnumer]],Sveitarfelog[#All],5,FALSE)</f>
        <v>Vesturland</v>
      </c>
      <c r="F5833" t="s">
        <v>25</v>
      </c>
      <c r="G5833" t="s">
        <v>24</v>
      </c>
      <c r="H5833" t="s">
        <v>58</v>
      </c>
      <c r="I5833" s="1">
        <v>11842</v>
      </c>
      <c r="J5833" s="2">
        <f>VLOOKUP(Oliusala[[#This Row],[tegund]],Tegundir!$B$2:$D$19,3,FALSE)*Oliusala[[#This Row],[magn]]/1000</f>
        <v>10.24333</v>
      </c>
      <c r="K5833">
        <v>2014</v>
      </c>
      <c r="L5833" t="s">
        <v>19</v>
      </c>
      <c r="M5833" s="144" t="s">
        <v>59</v>
      </c>
      <c r="O5833" s="144" t="s">
        <v>1997</v>
      </c>
    </row>
    <row r="5834" spans="1:15" x14ac:dyDescent="0.2">
      <c r="A5834" t="s">
        <v>57</v>
      </c>
      <c r="B5834" s="144" t="s">
        <v>87</v>
      </c>
      <c r="C5834">
        <v>350</v>
      </c>
      <c r="D5834" t="str">
        <f>VLOOKUP(Oliusala[[#This Row],[postnumer]],Sveitarfelog[#All],4,FALSE)</f>
        <v>Grundarfjarðarbær</v>
      </c>
      <c r="E5834" t="str">
        <f>VLOOKUP(Oliusala[[#This Row],[postnumer]],Sveitarfelog[#All],5,FALSE)</f>
        <v>Vesturland</v>
      </c>
      <c r="F5834" t="s">
        <v>25</v>
      </c>
      <c r="G5834" t="s">
        <v>24</v>
      </c>
      <c r="H5834" t="s">
        <v>60</v>
      </c>
      <c r="I5834" s="1">
        <v>43042</v>
      </c>
      <c r="J5834" s="2">
        <f>VLOOKUP(Oliusala[[#This Row],[tegund]],Tegundir!$B$2:$D$19,3,FALSE)*Oliusala[[#This Row],[magn]]/1000</f>
        <v>37.23133</v>
      </c>
      <c r="K5834">
        <v>2014</v>
      </c>
      <c r="L5834" t="s">
        <v>19</v>
      </c>
      <c r="M5834" s="144" t="s">
        <v>59</v>
      </c>
      <c r="O5834" s="144" t="s">
        <v>1997</v>
      </c>
    </row>
    <row r="5835" spans="1:15" x14ac:dyDescent="0.2">
      <c r="A5835" t="s">
        <v>87</v>
      </c>
      <c r="B5835" s="144" t="s">
        <v>87</v>
      </c>
      <c r="C5835">
        <v>350</v>
      </c>
      <c r="D5835" t="str">
        <f>VLOOKUP(Oliusala[[#This Row],[postnumer]],Sveitarfelog[#All],4,FALSE)</f>
        <v>Grundarfjarðarbær</v>
      </c>
      <c r="E5835" t="str">
        <f>VLOOKUP(Oliusala[[#This Row],[postnumer]],Sveitarfelog[#All],5,FALSE)</f>
        <v>Vesturland</v>
      </c>
      <c r="F5835" t="s">
        <v>29</v>
      </c>
      <c r="G5835" t="s">
        <v>24</v>
      </c>
      <c r="H5835" t="s">
        <v>58</v>
      </c>
      <c r="I5835" s="1">
        <v>355106</v>
      </c>
      <c r="J5835" s="2">
        <f>VLOOKUP(Oliusala[[#This Row],[tegund]],Tegundir!$B$2:$D$19,3,FALSE)*Oliusala[[#This Row],[magn]]/1000</f>
        <v>307.16669000000002</v>
      </c>
      <c r="K5835">
        <v>2014</v>
      </c>
      <c r="L5835" t="s">
        <v>19</v>
      </c>
      <c r="M5835" s="144" t="s">
        <v>59</v>
      </c>
      <c r="O5835" s="144" t="s">
        <v>1998</v>
      </c>
    </row>
    <row r="5836" spans="1:15" x14ac:dyDescent="0.2">
      <c r="A5836" t="s">
        <v>87</v>
      </c>
      <c r="B5836" s="144" t="s">
        <v>87</v>
      </c>
      <c r="C5836">
        <v>350</v>
      </c>
      <c r="D5836" t="str">
        <f>VLOOKUP(Oliusala[[#This Row],[postnumer]],Sveitarfelog[#All],4,FALSE)</f>
        <v>Grundarfjarðarbær</v>
      </c>
      <c r="E5836" t="str">
        <f>VLOOKUP(Oliusala[[#This Row],[postnumer]],Sveitarfelog[#All],5,FALSE)</f>
        <v>Vesturland</v>
      </c>
      <c r="F5836" t="s">
        <v>30</v>
      </c>
      <c r="G5836" t="s">
        <v>24</v>
      </c>
      <c r="H5836" t="s">
        <v>58</v>
      </c>
      <c r="I5836" s="1">
        <v>60838</v>
      </c>
      <c r="J5836" s="2">
        <f>VLOOKUP(Oliusala[[#This Row],[tegund]],Tegundir!$B$2:$D$19,3,FALSE)*Oliusala[[#This Row],[magn]]/1000</f>
        <v>52.624870000000001</v>
      </c>
      <c r="K5836">
        <v>2014</v>
      </c>
      <c r="L5836" t="s">
        <v>19</v>
      </c>
      <c r="M5836" s="144" t="s">
        <v>59</v>
      </c>
      <c r="O5836" s="144" t="s">
        <v>1998</v>
      </c>
    </row>
    <row r="5837" spans="1:15" x14ac:dyDescent="0.2">
      <c r="A5837" t="s">
        <v>67</v>
      </c>
      <c r="B5837" s="144" t="s">
        <v>87</v>
      </c>
      <c r="C5837">
        <v>350</v>
      </c>
      <c r="D5837" t="str">
        <f>VLOOKUP(Oliusala[[#This Row],[postnumer]],Sveitarfelog[#All],4,FALSE)</f>
        <v>Grundarfjarðarbær</v>
      </c>
      <c r="E5837" t="str">
        <f>VLOOKUP(Oliusala[[#This Row],[postnumer]],Sveitarfelog[#All],5,FALSE)</f>
        <v>Vesturland</v>
      </c>
      <c r="F5837" t="s">
        <v>29</v>
      </c>
      <c r="G5837" t="s">
        <v>24</v>
      </c>
      <c r="H5837" t="s">
        <v>60</v>
      </c>
      <c r="I5837" s="1">
        <v>671181</v>
      </c>
      <c r="J5837" s="2">
        <f>VLOOKUP(Oliusala[[#This Row],[tegund]],Tegundir!$B$2:$D$19,3,FALSE)*Oliusala[[#This Row],[magn]]/1000</f>
        <v>580.57156499999996</v>
      </c>
      <c r="K5837">
        <v>2014</v>
      </c>
      <c r="L5837" t="s">
        <v>19</v>
      </c>
      <c r="M5837" s="144" t="s">
        <v>59</v>
      </c>
      <c r="O5837" s="144" t="s">
        <v>1998</v>
      </c>
    </row>
    <row r="5838" spans="1:15" x14ac:dyDescent="0.2">
      <c r="A5838" t="s">
        <v>67</v>
      </c>
      <c r="B5838" s="144" t="s">
        <v>87</v>
      </c>
      <c r="C5838">
        <v>350</v>
      </c>
      <c r="D5838" t="str">
        <f>VLOOKUP(Oliusala[[#This Row],[postnumer]],Sveitarfelog[#All],4,FALSE)</f>
        <v>Grundarfjarðarbær</v>
      </c>
      <c r="E5838" t="str">
        <f>VLOOKUP(Oliusala[[#This Row],[postnumer]],Sveitarfelog[#All],5,FALSE)</f>
        <v>Vesturland</v>
      </c>
      <c r="F5838" t="s">
        <v>30</v>
      </c>
      <c r="G5838" t="s">
        <v>24</v>
      </c>
      <c r="H5838" t="s">
        <v>60</v>
      </c>
      <c r="I5838" s="1">
        <v>243535</v>
      </c>
      <c r="J5838" s="2">
        <f>VLOOKUP(Oliusala[[#This Row],[tegund]],Tegundir!$B$2:$D$19,3,FALSE)*Oliusala[[#This Row],[magn]]/1000</f>
        <v>210.65777499999999</v>
      </c>
      <c r="K5838">
        <v>2014</v>
      </c>
      <c r="L5838" t="s">
        <v>19</v>
      </c>
      <c r="M5838" s="144" t="s">
        <v>59</v>
      </c>
      <c r="O5838" s="144" t="s">
        <v>1998</v>
      </c>
    </row>
    <row r="5839" spans="1:15" x14ac:dyDescent="0.2">
      <c r="A5839" t="s">
        <v>57</v>
      </c>
      <c r="B5839" s="144" t="s">
        <v>87</v>
      </c>
      <c r="C5839">
        <v>350</v>
      </c>
      <c r="D5839" t="str">
        <f>VLOOKUP(Oliusala[[#This Row],[postnumer]],Sveitarfelog[#All],4,FALSE)</f>
        <v>Grundarfjarðarbær</v>
      </c>
      <c r="E5839" t="str">
        <f>VLOOKUP(Oliusala[[#This Row],[postnumer]],Sveitarfelog[#All],5,FALSE)</f>
        <v>Vesturland</v>
      </c>
      <c r="F5839" t="s">
        <v>24</v>
      </c>
      <c r="G5839" t="s">
        <v>24</v>
      </c>
      <c r="H5839" t="s">
        <v>60</v>
      </c>
      <c r="I5839" s="1">
        <v>31013</v>
      </c>
      <c r="J5839" s="2">
        <f>VLOOKUP(Oliusala[[#This Row],[tegund]],Tegundir!$B$2:$D$19,3,FALSE)*Oliusala[[#This Row],[magn]]/1000</f>
        <v>26.826245</v>
      </c>
      <c r="K5839">
        <v>2014</v>
      </c>
      <c r="L5839" t="s">
        <v>18</v>
      </c>
      <c r="M5839" s="144" t="s">
        <v>59</v>
      </c>
    </row>
    <row r="5840" spans="1:15" x14ac:dyDescent="0.2">
      <c r="A5840" t="s">
        <v>57</v>
      </c>
      <c r="B5840" s="144" t="s">
        <v>87</v>
      </c>
      <c r="C5840">
        <v>350</v>
      </c>
      <c r="D5840" t="str">
        <f>VLOOKUP(Oliusala[[#This Row],[postnumer]],Sveitarfelog[#All],4,FALSE)</f>
        <v>Grundarfjarðarbær</v>
      </c>
      <c r="E5840" t="str">
        <f>VLOOKUP(Oliusala[[#This Row],[postnumer]],Sveitarfelog[#All],5,FALSE)</f>
        <v>Vesturland</v>
      </c>
      <c r="F5840" t="s">
        <v>29</v>
      </c>
      <c r="G5840" t="s">
        <v>24</v>
      </c>
      <c r="H5840" t="s">
        <v>58</v>
      </c>
      <c r="I5840" s="1">
        <v>17082</v>
      </c>
      <c r="J5840" s="2">
        <f>VLOOKUP(Oliusala[[#This Row],[tegund]],Tegundir!$B$2:$D$19,3,FALSE)*Oliusala[[#This Row],[magn]]/1000</f>
        <v>14.775930000000001</v>
      </c>
      <c r="K5840">
        <v>2014</v>
      </c>
      <c r="L5840" t="s">
        <v>19</v>
      </c>
      <c r="M5840" s="144" t="s">
        <v>59</v>
      </c>
      <c r="O5840" s="144" t="s">
        <v>1998</v>
      </c>
    </row>
    <row r="5841" spans="1:15" x14ac:dyDescent="0.2">
      <c r="A5841" t="s">
        <v>57</v>
      </c>
      <c r="B5841" s="144" t="s">
        <v>87</v>
      </c>
      <c r="C5841">
        <v>350</v>
      </c>
      <c r="D5841" t="str">
        <f>VLOOKUP(Oliusala[[#This Row],[postnumer]],Sveitarfelog[#All],4,FALSE)</f>
        <v>Grundarfjarðarbær</v>
      </c>
      <c r="E5841" t="str">
        <f>VLOOKUP(Oliusala[[#This Row],[postnumer]],Sveitarfelog[#All],5,FALSE)</f>
        <v>Vesturland</v>
      </c>
      <c r="F5841" t="s">
        <v>29</v>
      </c>
      <c r="G5841" t="s">
        <v>24</v>
      </c>
      <c r="H5841" t="s">
        <v>60</v>
      </c>
      <c r="I5841" s="1">
        <v>2209195</v>
      </c>
      <c r="J5841" s="2">
        <f>VLOOKUP(Oliusala[[#This Row],[tegund]],Tegundir!$B$2:$D$19,3,FALSE)*Oliusala[[#This Row],[magn]]/1000</f>
        <v>1910.953675</v>
      </c>
      <c r="K5841">
        <v>2014</v>
      </c>
      <c r="L5841" t="s">
        <v>19</v>
      </c>
      <c r="M5841" s="144" t="s">
        <v>59</v>
      </c>
      <c r="O5841" s="144" t="s">
        <v>1998</v>
      </c>
    </row>
    <row r="5842" spans="1:15" x14ac:dyDescent="0.2">
      <c r="A5842" t="s">
        <v>57</v>
      </c>
      <c r="B5842" s="144" t="s">
        <v>87</v>
      </c>
      <c r="C5842">
        <v>350</v>
      </c>
      <c r="D5842" t="str">
        <f>VLOOKUP(Oliusala[[#This Row],[postnumer]],Sveitarfelog[#All],4,FALSE)</f>
        <v>Grundarfjarðarbær</v>
      </c>
      <c r="E5842" t="str">
        <f>VLOOKUP(Oliusala[[#This Row],[postnumer]],Sveitarfelog[#All],5,FALSE)</f>
        <v>Vesturland</v>
      </c>
      <c r="F5842" t="s">
        <v>30</v>
      </c>
      <c r="G5842" t="s">
        <v>24</v>
      </c>
      <c r="H5842" t="s">
        <v>60</v>
      </c>
      <c r="I5842" s="1">
        <v>91614</v>
      </c>
      <c r="J5842" s="2">
        <f>VLOOKUP(Oliusala[[#This Row],[tegund]],Tegundir!$B$2:$D$19,3,FALSE)*Oliusala[[#This Row],[magn]]/1000</f>
        <v>79.246110000000002</v>
      </c>
      <c r="K5842">
        <v>2014</v>
      </c>
      <c r="L5842" t="s">
        <v>19</v>
      </c>
      <c r="M5842" s="144" t="s">
        <v>59</v>
      </c>
      <c r="O5842" s="144" t="s">
        <v>1998</v>
      </c>
    </row>
    <row r="5843" spans="1:15" x14ac:dyDescent="0.2">
      <c r="A5843" t="s">
        <v>63</v>
      </c>
      <c r="B5843" s="144" t="s">
        <v>87</v>
      </c>
      <c r="C5843">
        <v>350</v>
      </c>
      <c r="D5843" t="str">
        <f>VLOOKUP(Oliusala[[#This Row],[postnumer]],Sveitarfelog[#All],4,FALSE)</f>
        <v>Grundarfjarðarbær</v>
      </c>
      <c r="E5843" t="str">
        <f>VLOOKUP(Oliusala[[#This Row],[postnumer]],Sveitarfelog[#All],5,FALSE)</f>
        <v>Vesturland</v>
      </c>
      <c r="F5843" t="s">
        <v>24</v>
      </c>
      <c r="G5843" t="s">
        <v>24</v>
      </c>
      <c r="H5843" t="s">
        <v>58</v>
      </c>
      <c r="I5843" s="1">
        <v>408281</v>
      </c>
      <c r="J5843" s="2">
        <f>VLOOKUP(Oliusala[[#This Row],[tegund]],Tegundir!$B$2:$D$19,3,FALSE)*Oliusala[[#This Row],[magn]]/1000</f>
        <v>353.16306500000002</v>
      </c>
      <c r="K5843">
        <v>2014</v>
      </c>
      <c r="L5843" t="s">
        <v>18</v>
      </c>
      <c r="M5843" s="144" t="s">
        <v>59</v>
      </c>
    </row>
    <row r="5844" spans="1:15" x14ac:dyDescent="0.2">
      <c r="A5844" t="s">
        <v>63</v>
      </c>
      <c r="B5844" s="144" t="s">
        <v>87</v>
      </c>
      <c r="C5844">
        <v>350</v>
      </c>
      <c r="D5844" t="str">
        <f>VLOOKUP(Oliusala[[#This Row],[postnumer]],Sveitarfelog[#All],4,FALSE)</f>
        <v>Grundarfjarðarbær</v>
      </c>
      <c r="E5844" t="str">
        <f>VLOOKUP(Oliusala[[#This Row],[postnumer]],Sveitarfelog[#All],5,FALSE)</f>
        <v>Vesturland</v>
      </c>
      <c r="F5844" t="s">
        <v>24</v>
      </c>
      <c r="G5844" t="s">
        <v>24</v>
      </c>
      <c r="H5844" t="s">
        <v>58</v>
      </c>
      <c r="I5844" s="1">
        <v>138039</v>
      </c>
      <c r="J5844" s="2">
        <f>VLOOKUP(Oliusala[[#This Row],[tegund]],Tegundir!$B$2:$D$19,3,FALSE)*Oliusala[[#This Row],[magn]]/1000</f>
        <v>119.403735</v>
      </c>
      <c r="K5844">
        <v>2014</v>
      </c>
      <c r="L5844" t="s">
        <v>18</v>
      </c>
      <c r="M5844" s="144" t="s">
        <v>59</v>
      </c>
    </row>
    <row r="5845" spans="1:15" x14ac:dyDescent="0.2">
      <c r="A5845" t="s">
        <v>63</v>
      </c>
      <c r="B5845" s="144" t="s">
        <v>67</v>
      </c>
      <c r="C5845">
        <v>355</v>
      </c>
      <c r="D5845" t="str">
        <f>VLOOKUP(Oliusala[[#This Row],[postnumer]],Sveitarfelog[#All],4,FALSE)</f>
        <v>Snæfellsbær</v>
      </c>
      <c r="E5845" t="str">
        <f>VLOOKUP(Oliusala[[#This Row],[postnumer]],Sveitarfelog[#All],5,FALSE)</f>
        <v>Vesturland</v>
      </c>
      <c r="F5845" t="s">
        <v>25</v>
      </c>
      <c r="G5845" t="s">
        <v>24</v>
      </c>
      <c r="H5845" t="s">
        <v>58</v>
      </c>
      <c r="I5845" s="1">
        <v>55276</v>
      </c>
      <c r="J5845" s="2">
        <f>VLOOKUP(Oliusala[[#This Row],[tegund]],Tegundir!$B$2:$D$19,3,FALSE)*Oliusala[[#This Row],[magn]]/1000</f>
        <v>47.813739999999996</v>
      </c>
      <c r="K5845">
        <v>2014</v>
      </c>
      <c r="L5845" t="s">
        <v>19</v>
      </c>
      <c r="M5845" s="144" t="s">
        <v>59</v>
      </c>
      <c r="O5845" s="144" t="s">
        <v>1997</v>
      </c>
    </row>
    <row r="5846" spans="1:15" x14ac:dyDescent="0.2">
      <c r="A5846" t="s">
        <v>67</v>
      </c>
      <c r="B5846" s="144" t="s">
        <v>98</v>
      </c>
      <c r="C5846">
        <v>355</v>
      </c>
      <c r="D5846" t="str">
        <f>VLOOKUP(Oliusala[[#This Row],[postnumer]],Sveitarfelog[#All],4,FALSE)</f>
        <v>Snæfellsbær</v>
      </c>
      <c r="E5846" t="str">
        <f>VLOOKUP(Oliusala[[#This Row],[postnumer]],Sveitarfelog[#All],5,FALSE)</f>
        <v>Vesturland</v>
      </c>
      <c r="F5846" t="s">
        <v>25</v>
      </c>
      <c r="G5846" t="s">
        <v>24</v>
      </c>
      <c r="H5846" t="s">
        <v>60</v>
      </c>
      <c r="I5846" s="1">
        <v>1005</v>
      </c>
      <c r="J5846" s="2">
        <f>VLOOKUP(Oliusala[[#This Row],[tegund]],Tegundir!$B$2:$D$19,3,FALSE)*Oliusala[[#This Row],[magn]]/1000</f>
        <v>0.86932500000000001</v>
      </c>
      <c r="K5846">
        <v>2014</v>
      </c>
      <c r="L5846" t="s">
        <v>1955</v>
      </c>
      <c r="M5846" s="144" t="s">
        <v>59</v>
      </c>
    </row>
    <row r="5847" spans="1:15" x14ac:dyDescent="0.2">
      <c r="A5847" t="s">
        <v>67</v>
      </c>
      <c r="B5847" s="144" t="s">
        <v>67</v>
      </c>
      <c r="C5847">
        <v>355</v>
      </c>
      <c r="D5847" t="str">
        <f>VLOOKUP(Oliusala[[#This Row],[postnumer]],Sveitarfelog[#All],4,FALSE)</f>
        <v>Snæfellsbær</v>
      </c>
      <c r="E5847" t="str">
        <f>VLOOKUP(Oliusala[[#This Row],[postnumer]],Sveitarfelog[#All],5,FALSE)</f>
        <v>Vesturland</v>
      </c>
      <c r="F5847" t="s">
        <v>25</v>
      </c>
      <c r="G5847" t="s">
        <v>24</v>
      </c>
      <c r="H5847" t="s">
        <v>58</v>
      </c>
      <c r="I5847" s="1">
        <v>443179</v>
      </c>
      <c r="J5847" s="2">
        <f>VLOOKUP(Oliusala[[#This Row],[tegund]],Tegundir!$B$2:$D$19,3,FALSE)*Oliusala[[#This Row],[magn]]/1000</f>
        <v>383.34983500000004</v>
      </c>
      <c r="K5847">
        <v>2014</v>
      </c>
      <c r="L5847" t="s">
        <v>19</v>
      </c>
      <c r="M5847" s="144" t="s">
        <v>59</v>
      </c>
      <c r="O5847" s="144" t="s">
        <v>1997</v>
      </c>
    </row>
    <row r="5848" spans="1:15" x14ac:dyDescent="0.2">
      <c r="A5848" t="s">
        <v>67</v>
      </c>
      <c r="B5848" s="144" t="s">
        <v>67</v>
      </c>
      <c r="C5848">
        <v>355</v>
      </c>
      <c r="D5848" t="str">
        <f>VLOOKUP(Oliusala[[#This Row],[postnumer]],Sveitarfelog[#All],4,FALSE)</f>
        <v>Snæfellsbær</v>
      </c>
      <c r="E5848" t="str">
        <f>VLOOKUP(Oliusala[[#This Row],[postnumer]],Sveitarfelog[#All],5,FALSE)</f>
        <v>Vesturland</v>
      </c>
      <c r="F5848" t="s">
        <v>24</v>
      </c>
      <c r="G5848" t="s">
        <v>24</v>
      </c>
      <c r="H5848" t="s">
        <v>58</v>
      </c>
      <c r="I5848" s="1">
        <v>22335</v>
      </c>
      <c r="J5848" s="2">
        <f>VLOOKUP(Oliusala[[#This Row],[tegund]],Tegundir!$B$2:$D$19,3,FALSE)*Oliusala[[#This Row],[magn]]/1000</f>
        <v>19.319775</v>
      </c>
      <c r="K5848">
        <v>2014</v>
      </c>
      <c r="L5848" t="s">
        <v>18</v>
      </c>
      <c r="M5848" s="144" t="s">
        <v>59</v>
      </c>
    </row>
    <row r="5849" spans="1:15" x14ac:dyDescent="0.2">
      <c r="A5849" t="s">
        <v>67</v>
      </c>
      <c r="B5849" s="144" t="s">
        <v>67</v>
      </c>
      <c r="C5849">
        <v>355</v>
      </c>
      <c r="D5849" t="str">
        <f>VLOOKUP(Oliusala[[#This Row],[postnumer]],Sveitarfelog[#All],4,FALSE)</f>
        <v>Snæfellsbær</v>
      </c>
      <c r="E5849" t="str">
        <f>VLOOKUP(Oliusala[[#This Row],[postnumer]],Sveitarfelog[#All],5,FALSE)</f>
        <v>Vesturland</v>
      </c>
      <c r="F5849" t="s">
        <v>29</v>
      </c>
      <c r="G5849" t="s">
        <v>24</v>
      </c>
      <c r="H5849" t="s">
        <v>58</v>
      </c>
      <c r="I5849" s="1">
        <v>78376</v>
      </c>
      <c r="J5849" s="2">
        <f>VLOOKUP(Oliusala[[#This Row],[tegund]],Tegundir!$B$2:$D$19,3,FALSE)*Oliusala[[#This Row],[magn]]/1000</f>
        <v>67.795240000000007</v>
      </c>
      <c r="K5849">
        <v>2014</v>
      </c>
      <c r="L5849" t="s">
        <v>19</v>
      </c>
      <c r="M5849" s="144" t="s">
        <v>59</v>
      </c>
      <c r="O5849" s="144" t="s">
        <v>1998</v>
      </c>
    </row>
    <row r="5850" spans="1:15" x14ac:dyDescent="0.2">
      <c r="A5850" t="s">
        <v>67</v>
      </c>
      <c r="B5850" s="144" t="s">
        <v>67</v>
      </c>
      <c r="C5850">
        <v>355</v>
      </c>
      <c r="D5850" t="str">
        <f>VLOOKUP(Oliusala[[#This Row],[postnumer]],Sveitarfelog[#All],4,FALSE)</f>
        <v>Snæfellsbær</v>
      </c>
      <c r="E5850" t="str">
        <f>VLOOKUP(Oliusala[[#This Row],[postnumer]],Sveitarfelog[#All],5,FALSE)</f>
        <v>Vesturland</v>
      </c>
      <c r="F5850" t="s">
        <v>30</v>
      </c>
      <c r="G5850" t="s">
        <v>24</v>
      </c>
      <c r="H5850" t="s">
        <v>58</v>
      </c>
      <c r="I5850" s="1">
        <v>604612</v>
      </c>
      <c r="J5850" s="2">
        <f>VLOOKUP(Oliusala[[#This Row],[tegund]],Tegundir!$B$2:$D$19,3,FALSE)*Oliusala[[#This Row],[magn]]/1000</f>
        <v>522.98937999999998</v>
      </c>
      <c r="K5850">
        <v>2014</v>
      </c>
      <c r="L5850" t="s">
        <v>19</v>
      </c>
      <c r="M5850" s="144" t="s">
        <v>59</v>
      </c>
      <c r="O5850" s="144" t="s">
        <v>1998</v>
      </c>
    </row>
    <row r="5851" spans="1:15" x14ac:dyDescent="0.2">
      <c r="A5851" t="s">
        <v>57</v>
      </c>
      <c r="B5851" s="144" t="s">
        <v>98</v>
      </c>
      <c r="C5851">
        <v>355</v>
      </c>
      <c r="D5851" t="str">
        <f>VLOOKUP(Oliusala[[#This Row],[postnumer]],Sveitarfelog[#All],4,FALSE)</f>
        <v>Snæfellsbær</v>
      </c>
      <c r="E5851" t="str">
        <f>VLOOKUP(Oliusala[[#This Row],[postnumer]],Sveitarfelog[#All],5,FALSE)</f>
        <v>Vesturland</v>
      </c>
      <c r="F5851" t="s">
        <v>25</v>
      </c>
      <c r="G5851" t="s">
        <v>24</v>
      </c>
      <c r="H5851" t="s">
        <v>60</v>
      </c>
      <c r="I5851" s="1">
        <v>12497</v>
      </c>
      <c r="J5851" s="2">
        <f>VLOOKUP(Oliusala[[#This Row],[tegund]],Tegundir!$B$2:$D$19,3,FALSE)*Oliusala[[#This Row],[magn]]/1000</f>
        <v>10.809905000000001</v>
      </c>
      <c r="K5851">
        <v>2014</v>
      </c>
      <c r="L5851" t="s">
        <v>1955</v>
      </c>
      <c r="M5851" s="144" t="s">
        <v>59</v>
      </c>
    </row>
    <row r="5852" spans="1:15" x14ac:dyDescent="0.2">
      <c r="A5852" t="s">
        <v>57</v>
      </c>
      <c r="B5852" s="144" t="s">
        <v>67</v>
      </c>
      <c r="C5852">
        <v>355</v>
      </c>
      <c r="D5852" t="str">
        <f>VLOOKUP(Oliusala[[#This Row],[postnumer]],Sveitarfelog[#All],4,FALSE)</f>
        <v>Snæfellsbær</v>
      </c>
      <c r="E5852" t="str">
        <f>VLOOKUP(Oliusala[[#This Row],[postnumer]],Sveitarfelog[#All],5,FALSE)</f>
        <v>Vesturland</v>
      </c>
      <c r="F5852" t="s">
        <v>25</v>
      </c>
      <c r="G5852" t="s">
        <v>24</v>
      </c>
      <c r="H5852" t="s">
        <v>58</v>
      </c>
      <c r="I5852" s="1">
        <v>69542</v>
      </c>
      <c r="J5852" s="2">
        <f>VLOOKUP(Oliusala[[#This Row],[tegund]],Tegundir!$B$2:$D$19,3,FALSE)*Oliusala[[#This Row],[magn]]/1000</f>
        <v>60.153829999999999</v>
      </c>
      <c r="K5852">
        <v>2014</v>
      </c>
      <c r="L5852" t="s">
        <v>19</v>
      </c>
      <c r="M5852" s="144" t="s">
        <v>59</v>
      </c>
      <c r="O5852" s="144" t="s">
        <v>1997</v>
      </c>
    </row>
    <row r="5853" spans="1:15" x14ac:dyDescent="0.2">
      <c r="A5853" t="s">
        <v>57</v>
      </c>
      <c r="B5853" s="144" t="s">
        <v>67</v>
      </c>
      <c r="C5853">
        <v>355</v>
      </c>
      <c r="D5853" t="str">
        <f>VLOOKUP(Oliusala[[#This Row],[postnumer]],Sveitarfelog[#All],4,FALSE)</f>
        <v>Snæfellsbær</v>
      </c>
      <c r="E5853" t="str">
        <f>VLOOKUP(Oliusala[[#This Row],[postnumer]],Sveitarfelog[#All],5,FALSE)</f>
        <v>Vesturland</v>
      </c>
      <c r="F5853" t="s">
        <v>29</v>
      </c>
      <c r="G5853" t="s">
        <v>24</v>
      </c>
      <c r="H5853" t="s">
        <v>58</v>
      </c>
      <c r="I5853" s="1">
        <v>6001</v>
      </c>
      <c r="J5853" s="2">
        <f>VLOOKUP(Oliusala[[#This Row],[tegund]],Tegundir!$B$2:$D$19,3,FALSE)*Oliusala[[#This Row],[magn]]/1000</f>
        <v>5.1908649999999996</v>
      </c>
      <c r="K5853">
        <v>2014</v>
      </c>
      <c r="L5853" t="s">
        <v>19</v>
      </c>
      <c r="M5853" s="144" t="s">
        <v>59</v>
      </c>
      <c r="O5853" s="144" t="s">
        <v>1998</v>
      </c>
    </row>
    <row r="5854" spans="1:15" x14ac:dyDescent="0.2">
      <c r="A5854" t="s">
        <v>57</v>
      </c>
      <c r="B5854" s="144" t="s">
        <v>67</v>
      </c>
      <c r="C5854">
        <v>355</v>
      </c>
      <c r="D5854" t="str">
        <f>VLOOKUP(Oliusala[[#This Row],[postnumer]],Sveitarfelog[#All],4,FALSE)</f>
        <v>Snæfellsbær</v>
      </c>
      <c r="E5854" t="str">
        <f>VLOOKUP(Oliusala[[#This Row],[postnumer]],Sveitarfelog[#All],5,FALSE)</f>
        <v>Vesturland</v>
      </c>
      <c r="F5854" t="s">
        <v>25</v>
      </c>
      <c r="G5854" t="s">
        <v>24</v>
      </c>
      <c r="H5854" t="s">
        <v>60</v>
      </c>
      <c r="I5854" s="1">
        <v>65985</v>
      </c>
      <c r="J5854" s="2">
        <f>VLOOKUP(Oliusala[[#This Row],[tegund]],Tegundir!$B$2:$D$19,3,FALSE)*Oliusala[[#This Row],[magn]]/1000</f>
        <v>57.077024999999999</v>
      </c>
      <c r="K5854">
        <v>2014</v>
      </c>
      <c r="L5854" t="s">
        <v>19</v>
      </c>
      <c r="M5854" s="144" t="s">
        <v>59</v>
      </c>
      <c r="O5854" s="144" t="s">
        <v>1997</v>
      </c>
    </row>
    <row r="5855" spans="1:15" x14ac:dyDescent="0.2">
      <c r="A5855" t="s">
        <v>63</v>
      </c>
      <c r="B5855" s="144" t="s">
        <v>98</v>
      </c>
      <c r="C5855">
        <v>355</v>
      </c>
      <c r="D5855" t="str">
        <f>VLOOKUP(Oliusala[[#This Row],[postnumer]],Sveitarfelog[#All],4,FALSE)</f>
        <v>Snæfellsbær</v>
      </c>
      <c r="E5855" t="str">
        <f>VLOOKUP(Oliusala[[#This Row],[postnumer]],Sveitarfelog[#All],5,FALSE)</f>
        <v>Vesturland</v>
      </c>
      <c r="F5855" t="s">
        <v>24</v>
      </c>
      <c r="G5855" t="s">
        <v>24</v>
      </c>
      <c r="H5855" t="s">
        <v>58</v>
      </c>
      <c r="I5855" s="1">
        <v>35912</v>
      </c>
      <c r="J5855" s="2">
        <f>VLOOKUP(Oliusala[[#This Row],[tegund]],Tegundir!$B$2:$D$19,3,FALSE)*Oliusala[[#This Row],[magn]]/1000</f>
        <v>31.063880000000001</v>
      </c>
      <c r="K5855">
        <v>2014</v>
      </c>
      <c r="L5855" t="s">
        <v>18</v>
      </c>
      <c r="M5855" s="144" t="s">
        <v>59</v>
      </c>
    </row>
    <row r="5856" spans="1:15" x14ac:dyDescent="0.2">
      <c r="A5856" t="s">
        <v>63</v>
      </c>
      <c r="B5856" s="144" t="s">
        <v>67</v>
      </c>
      <c r="C5856">
        <v>355</v>
      </c>
      <c r="D5856" t="str">
        <f>VLOOKUP(Oliusala[[#This Row],[postnumer]],Sveitarfelog[#All],4,FALSE)</f>
        <v>Snæfellsbær</v>
      </c>
      <c r="E5856" t="str">
        <f>VLOOKUP(Oliusala[[#This Row],[postnumer]],Sveitarfelog[#All],5,FALSE)</f>
        <v>Vesturland</v>
      </c>
      <c r="F5856" t="s">
        <v>24</v>
      </c>
      <c r="G5856" t="s">
        <v>24</v>
      </c>
      <c r="H5856" t="s">
        <v>58</v>
      </c>
      <c r="I5856" s="1">
        <v>660382</v>
      </c>
      <c r="J5856" s="2">
        <f>VLOOKUP(Oliusala[[#This Row],[tegund]],Tegundir!$B$2:$D$19,3,FALSE)*Oliusala[[#This Row],[magn]]/1000</f>
        <v>571.23043000000007</v>
      </c>
      <c r="K5856">
        <v>2014</v>
      </c>
      <c r="L5856" t="s">
        <v>18</v>
      </c>
      <c r="M5856" s="144" t="s">
        <v>59</v>
      </c>
    </row>
    <row r="5857" spans="1:15" x14ac:dyDescent="0.2">
      <c r="A5857" t="s">
        <v>63</v>
      </c>
      <c r="B5857" s="144" t="s">
        <v>99</v>
      </c>
      <c r="C5857">
        <v>360</v>
      </c>
      <c r="D5857" t="str">
        <f>VLOOKUP(Oliusala[[#This Row],[postnumer]],Sveitarfelog[#All],4,FALSE)</f>
        <v>Snæfellsbær</v>
      </c>
      <c r="E5857" t="str">
        <f>VLOOKUP(Oliusala[[#This Row],[postnumer]],Sveitarfelog[#All],5,FALSE)</f>
        <v>Vesturland</v>
      </c>
      <c r="F5857" t="s">
        <v>25</v>
      </c>
      <c r="G5857" t="s">
        <v>24</v>
      </c>
      <c r="H5857" t="s">
        <v>58</v>
      </c>
      <c r="I5857" s="1">
        <v>66713</v>
      </c>
      <c r="J5857" s="2">
        <f>VLOOKUP(Oliusala[[#This Row],[tegund]],Tegundir!$B$2:$D$19,3,FALSE)*Oliusala[[#This Row],[magn]]/1000</f>
        <v>57.706745000000005</v>
      </c>
      <c r="K5857">
        <v>2014</v>
      </c>
      <c r="L5857" t="s">
        <v>1955</v>
      </c>
      <c r="M5857" s="144" t="s">
        <v>59</v>
      </c>
    </row>
    <row r="5858" spans="1:15" x14ac:dyDescent="0.2">
      <c r="A5858" t="s">
        <v>67</v>
      </c>
      <c r="B5858" s="144" t="s">
        <v>99</v>
      </c>
      <c r="C5858">
        <v>360</v>
      </c>
      <c r="D5858" t="str">
        <f>VLOOKUP(Oliusala[[#This Row],[postnumer]],Sveitarfelog[#All],4,FALSE)</f>
        <v>Snæfellsbær</v>
      </c>
      <c r="E5858" t="str">
        <f>VLOOKUP(Oliusala[[#This Row],[postnumer]],Sveitarfelog[#All],5,FALSE)</f>
        <v>Vesturland</v>
      </c>
      <c r="F5858" t="s">
        <v>25</v>
      </c>
      <c r="G5858" t="s">
        <v>24</v>
      </c>
      <c r="H5858" t="s">
        <v>60</v>
      </c>
      <c r="I5858" s="1">
        <v>5763</v>
      </c>
      <c r="J5858" s="2">
        <f>VLOOKUP(Oliusala[[#This Row],[tegund]],Tegundir!$B$2:$D$19,3,FALSE)*Oliusala[[#This Row],[magn]]/1000</f>
        <v>4.9849949999999996</v>
      </c>
      <c r="K5858">
        <v>2014</v>
      </c>
      <c r="L5858" t="s">
        <v>19</v>
      </c>
      <c r="M5858" s="144" t="s">
        <v>59</v>
      </c>
      <c r="O5858" s="144" t="s">
        <v>1997</v>
      </c>
    </row>
    <row r="5859" spans="1:15" x14ac:dyDescent="0.2">
      <c r="A5859" t="s">
        <v>57</v>
      </c>
      <c r="B5859" s="144" t="s">
        <v>99</v>
      </c>
      <c r="C5859">
        <v>360</v>
      </c>
      <c r="D5859" t="str">
        <f>VLOOKUP(Oliusala[[#This Row],[postnumer]],Sveitarfelog[#All],4,FALSE)</f>
        <v>Snæfellsbær</v>
      </c>
      <c r="E5859" t="str">
        <f>VLOOKUP(Oliusala[[#This Row],[postnumer]],Sveitarfelog[#All],5,FALSE)</f>
        <v>Vesturland</v>
      </c>
      <c r="F5859" t="s">
        <v>25</v>
      </c>
      <c r="G5859" t="s">
        <v>24</v>
      </c>
      <c r="H5859" t="s">
        <v>60</v>
      </c>
      <c r="I5859" s="1">
        <v>340919</v>
      </c>
      <c r="J5859" s="2">
        <f>VLOOKUP(Oliusala[[#This Row],[tegund]],Tegundir!$B$2:$D$19,3,FALSE)*Oliusala[[#This Row],[magn]]/1000</f>
        <v>294.89493499999998</v>
      </c>
      <c r="K5859">
        <v>2014</v>
      </c>
      <c r="L5859" t="s">
        <v>19</v>
      </c>
      <c r="M5859" s="144" t="s">
        <v>59</v>
      </c>
      <c r="O5859" s="144" t="s">
        <v>1997</v>
      </c>
    </row>
    <row r="5860" spans="1:15" x14ac:dyDescent="0.2">
      <c r="A5860" t="s">
        <v>67</v>
      </c>
      <c r="B5860" s="144" t="s">
        <v>99</v>
      </c>
      <c r="C5860">
        <v>360</v>
      </c>
      <c r="D5860" t="str">
        <f>VLOOKUP(Oliusala[[#This Row],[postnumer]],Sveitarfelog[#All],4,FALSE)</f>
        <v>Snæfellsbær</v>
      </c>
      <c r="E5860" t="str">
        <f>VLOOKUP(Oliusala[[#This Row],[postnumer]],Sveitarfelog[#All],5,FALSE)</f>
        <v>Vesturland</v>
      </c>
      <c r="F5860" t="s">
        <v>29</v>
      </c>
      <c r="G5860" t="s">
        <v>24</v>
      </c>
      <c r="H5860" t="s">
        <v>60</v>
      </c>
      <c r="I5860" s="1">
        <v>3764</v>
      </c>
      <c r="J5860" s="2">
        <f>VLOOKUP(Oliusala[[#This Row],[tegund]],Tegundir!$B$2:$D$19,3,FALSE)*Oliusala[[#This Row],[magn]]/1000</f>
        <v>3.2558600000000002</v>
      </c>
      <c r="K5860">
        <v>2014</v>
      </c>
      <c r="L5860" t="s">
        <v>19</v>
      </c>
      <c r="M5860" s="144" t="s">
        <v>59</v>
      </c>
      <c r="O5860" s="144" t="s">
        <v>1998</v>
      </c>
    </row>
    <row r="5861" spans="1:15" x14ac:dyDescent="0.2">
      <c r="A5861" t="s">
        <v>67</v>
      </c>
      <c r="B5861" s="144" t="s">
        <v>99</v>
      </c>
      <c r="C5861">
        <v>360</v>
      </c>
      <c r="D5861" t="str">
        <f>VLOOKUP(Oliusala[[#This Row],[postnumer]],Sveitarfelog[#All],4,FALSE)</f>
        <v>Snæfellsbær</v>
      </c>
      <c r="E5861" t="str">
        <f>VLOOKUP(Oliusala[[#This Row],[postnumer]],Sveitarfelog[#All],5,FALSE)</f>
        <v>Vesturland</v>
      </c>
      <c r="F5861" t="s">
        <v>30</v>
      </c>
      <c r="G5861" t="s">
        <v>24</v>
      </c>
      <c r="H5861" t="s">
        <v>60</v>
      </c>
      <c r="I5861" s="1">
        <v>271798</v>
      </c>
      <c r="J5861" s="2">
        <f>VLOOKUP(Oliusala[[#This Row],[tegund]],Tegundir!$B$2:$D$19,3,FALSE)*Oliusala[[#This Row],[magn]]/1000</f>
        <v>235.10526999999999</v>
      </c>
      <c r="K5861">
        <v>2014</v>
      </c>
      <c r="L5861" t="s">
        <v>19</v>
      </c>
      <c r="M5861" s="144" t="s">
        <v>59</v>
      </c>
      <c r="O5861" s="144" t="s">
        <v>1998</v>
      </c>
    </row>
    <row r="5862" spans="1:15" x14ac:dyDescent="0.2">
      <c r="A5862" t="s">
        <v>57</v>
      </c>
      <c r="B5862" s="144" t="s">
        <v>99</v>
      </c>
      <c r="C5862">
        <v>360</v>
      </c>
      <c r="D5862" t="str">
        <f>VLOOKUP(Oliusala[[#This Row],[postnumer]],Sveitarfelog[#All],4,FALSE)</f>
        <v>Snæfellsbær</v>
      </c>
      <c r="E5862" t="str">
        <f>VLOOKUP(Oliusala[[#This Row],[postnumer]],Sveitarfelog[#All],5,FALSE)</f>
        <v>Vesturland</v>
      </c>
      <c r="F5862" t="s">
        <v>24</v>
      </c>
      <c r="G5862" t="s">
        <v>24</v>
      </c>
      <c r="H5862" t="s">
        <v>60</v>
      </c>
      <c r="I5862" s="1">
        <v>4102</v>
      </c>
      <c r="J5862" s="2">
        <f>VLOOKUP(Oliusala[[#This Row],[tegund]],Tegundir!$B$2:$D$19,3,FALSE)*Oliusala[[#This Row],[magn]]/1000</f>
        <v>3.5482300000000002</v>
      </c>
      <c r="K5862">
        <v>2014</v>
      </c>
      <c r="L5862" t="s">
        <v>18</v>
      </c>
      <c r="M5862" s="144" t="s">
        <v>59</v>
      </c>
    </row>
    <row r="5863" spans="1:15" x14ac:dyDescent="0.2">
      <c r="A5863" t="s">
        <v>57</v>
      </c>
      <c r="B5863" s="144" t="s">
        <v>99</v>
      </c>
      <c r="C5863">
        <v>360</v>
      </c>
      <c r="D5863" t="str">
        <f>VLOOKUP(Oliusala[[#This Row],[postnumer]],Sveitarfelog[#All],4,FALSE)</f>
        <v>Snæfellsbær</v>
      </c>
      <c r="E5863" t="str">
        <f>VLOOKUP(Oliusala[[#This Row],[postnumer]],Sveitarfelog[#All],5,FALSE)</f>
        <v>Vesturland</v>
      </c>
      <c r="F5863" t="s">
        <v>29</v>
      </c>
      <c r="G5863" t="s">
        <v>24</v>
      </c>
      <c r="H5863" t="s">
        <v>60</v>
      </c>
      <c r="I5863" s="1">
        <v>1149768</v>
      </c>
      <c r="J5863" s="2">
        <f>VLOOKUP(Oliusala[[#This Row],[tegund]],Tegundir!$B$2:$D$19,3,FALSE)*Oliusala[[#This Row],[magn]]/1000</f>
        <v>994.54931999999997</v>
      </c>
      <c r="K5863">
        <v>2014</v>
      </c>
      <c r="L5863" t="s">
        <v>19</v>
      </c>
      <c r="M5863" s="144" t="s">
        <v>59</v>
      </c>
      <c r="O5863" s="144" t="s">
        <v>1998</v>
      </c>
    </row>
    <row r="5864" spans="1:15" x14ac:dyDescent="0.2">
      <c r="A5864" t="s">
        <v>57</v>
      </c>
      <c r="B5864" s="144" t="s">
        <v>99</v>
      </c>
      <c r="C5864">
        <v>360</v>
      </c>
      <c r="D5864" t="str">
        <f>VLOOKUP(Oliusala[[#This Row],[postnumer]],Sveitarfelog[#All],4,FALSE)</f>
        <v>Snæfellsbær</v>
      </c>
      <c r="E5864" t="str">
        <f>VLOOKUP(Oliusala[[#This Row],[postnumer]],Sveitarfelog[#All],5,FALSE)</f>
        <v>Vesturland</v>
      </c>
      <c r="F5864" t="s">
        <v>30</v>
      </c>
      <c r="G5864" t="s">
        <v>24</v>
      </c>
      <c r="H5864" t="s">
        <v>60</v>
      </c>
      <c r="I5864" s="1">
        <v>181212</v>
      </c>
      <c r="J5864" s="2">
        <f>VLOOKUP(Oliusala[[#This Row],[tegund]],Tegundir!$B$2:$D$19,3,FALSE)*Oliusala[[#This Row],[magn]]/1000</f>
        <v>156.74838</v>
      </c>
      <c r="K5864">
        <v>2014</v>
      </c>
      <c r="L5864" t="s">
        <v>19</v>
      </c>
      <c r="M5864" s="144" t="s">
        <v>59</v>
      </c>
      <c r="O5864" s="144" t="s">
        <v>1998</v>
      </c>
    </row>
    <row r="5865" spans="1:15" x14ac:dyDescent="0.2">
      <c r="A5865" t="s">
        <v>63</v>
      </c>
      <c r="B5865" s="144" t="s">
        <v>99</v>
      </c>
      <c r="C5865">
        <v>360</v>
      </c>
      <c r="D5865" t="str">
        <f>VLOOKUP(Oliusala[[#This Row],[postnumer]],Sveitarfelog[#All],4,FALSE)</f>
        <v>Snæfellsbær</v>
      </c>
      <c r="E5865" t="str">
        <f>VLOOKUP(Oliusala[[#This Row],[postnumer]],Sveitarfelog[#All],5,FALSE)</f>
        <v>Vesturland</v>
      </c>
      <c r="F5865" t="s">
        <v>24</v>
      </c>
      <c r="G5865" t="s">
        <v>24</v>
      </c>
      <c r="H5865" t="s">
        <v>58</v>
      </c>
      <c r="I5865" s="1">
        <v>131872</v>
      </c>
      <c r="J5865" s="2">
        <f>VLOOKUP(Oliusala[[#This Row],[tegund]],Tegundir!$B$2:$D$19,3,FALSE)*Oliusala[[#This Row],[magn]]/1000</f>
        <v>114.06927999999999</v>
      </c>
      <c r="K5865">
        <v>2014</v>
      </c>
      <c r="L5865" t="s">
        <v>18</v>
      </c>
      <c r="M5865" s="144" t="s">
        <v>59</v>
      </c>
    </row>
    <row r="5866" spans="1:15" x14ac:dyDescent="0.2">
      <c r="A5866" t="s">
        <v>63</v>
      </c>
      <c r="B5866" s="144" t="s">
        <v>101</v>
      </c>
      <c r="C5866">
        <v>370</v>
      </c>
      <c r="D5866" t="str">
        <f>VLOOKUP(Oliusala[[#This Row],[postnumer]],Sveitarfelog[#All],4,FALSE)</f>
        <v>Dalabyggð</v>
      </c>
      <c r="E5866" t="str">
        <f>VLOOKUP(Oliusala[[#This Row],[postnumer]],Sveitarfelog[#All],5,FALSE)</f>
        <v>Vesturland</v>
      </c>
      <c r="F5866" t="s">
        <v>25</v>
      </c>
      <c r="G5866" t="s">
        <v>24</v>
      </c>
      <c r="H5866" t="s">
        <v>58</v>
      </c>
      <c r="I5866" s="1">
        <v>52003</v>
      </c>
      <c r="J5866" s="2">
        <f>VLOOKUP(Oliusala[[#This Row],[tegund]],Tegundir!$B$2:$D$19,3,FALSE)*Oliusala[[#This Row],[magn]]/1000</f>
        <v>44.982595000000003</v>
      </c>
      <c r="K5866">
        <v>2014</v>
      </c>
      <c r="L5866" t="s">
        <v>1955</v>
      </c>
      <c r="M5866" s="144" t="s">
        <v>59</v>
      </c>
    </row>
    <row r="5867" spans="1:15" x14ac:dyDescent="0.2">
      <c r="A5867" t="s">
        <v>84</v>
      </c>
      <c r="B5867" s="144" t="s">
        <v>101</v>
      </c>
      <c r="C5867">
        <v>370</v>
      </c>
      <c r="D5867" t="str">
        <f>VLOOKUP(Oliusala[[#This Row],[postnumer]],Sveitarfelog[#All],4,FALSE)</f>
        <v>Dalabyggð</v>
      </c>
      <c r="E5867" t="str">
        <f>VLOOKUP(Oliusala[[#This Row],[postnumer]],Sveitarfelog[#All],5,FALSE)</f>
        <v>Vesturland</v>
      </c>
      <c r="F5867" t="s">
        <v>25</v>
      </c>
      <c r="G5867" t="s">
        <v>24</v>
      </c>
      <c r="H5867" t="s">
        <v>60</v>
      </c>
      <c r="I5867" s="1">
        <v>96104</v>
      </c>
      <c r="J5867" s="2">
        <f>VLOOKUP(Oliusala[[#This Row],[tegund]],Tegundir!$B$2:$D$19,3,FALSE)*Oliusala[[#This Row],[magn]]/1000</f>
        <v>83.129960000000011</v>
      </c>
      <c r="K5867">
        <v>2014</v>
      </c>
      <c r="L5867" t="s">
        <v>1955</v>
      </c>
      <c r="M5867" s="144" t="s">
        <v>59</v>
      </c>
    </row>
    <row r="5868" spans="1:15" x14ac:dyDescent="0.2">
      <c r="A5868" t="s">
        <v>57</v>
      </c>
      <c r="B5868" s="144" t="s">
        <v>101</v>
      </c>
      <c r="C5868">
        <v>370</v>
      </c>
      <c r="D5868" t="str">
        <f>VLOOKUP(Oliusala[[#This Row],[postnumer]],Sveitarfelog[#All],4,FALSE)</f>
        <v>Dalabyggð</v>
      </c>
      <c r="E5868" t="str">
        <f>VLOOKUP(Oliusala[[#This Row],[postnumer]],Sveitarfelog[#All],5,FALSE)</f>
        <v>Vesturland</v>
      </c>
      <c r="F5868" t="s">
        <v>25</v>
      </c>
      <c r="G5868" t="s">
        <v>24</v>
      </c>
      <c r="H5868" t="s">
        <v>60</v>
      </c>
      <c r="I5868" s="1">
        <v>230105</v>
      </c>
      <c r="J5868" s="2">
        <f>VLOOKUP(Oliusala[[#This Row],[tegund]],Tegundir!$B$2:$D$19,3,FALSE)*Oliusala[[#This Row],[magn]]/1000</f>
        <v>199.04082500000001</v>
      </c>
      <c r="K5868">
        <v>2014</v>
      </c>
      <c r="L5868" t="s">
        <v>1955</v>
      </c>
      <c r="M5868" s="144" t="s">
        <v>59</v>
      </c>
    </row>
    <row r="5869" spans="1:15" x14ac:dyDescent="0.2">
      <c r="A5869" t="s">
        <v>76</v>
      </c>
      <c r="B5869" s="144" t="s">
        <v>101</v>
      </c>
      <c r="C5869">
        <v>370</v>
      </c>
      <c r="D5869" t="str">
        <f>VLOOKUP(Oliusala[[#This Row],[postnumer]],Sveitarfelog[#All],4,FALSE)</f>
        <v>Dalabyggð</v>
      </c>
      <c r="E5869" t="str">
        <f>VLOOKUP(Oliusala[[#This Row],[postnumer]],Sveitarfelog[#All],5,FALSE)</f>
        <v>Vesturland</v>
      </c>
      <c r="F5869" t="s">
        <v>25</v>
      </c>
      <c r="G5869" t="s">
        <v>24</v>
      </c>
      <c r="H5869" t="s">
        <v>60</v>
      </c>
      <c r="I5869" s="1">
        <v>18774</v>
      </c>
      <c r="J5869" s="2">
        <f>VLOOKUP(Oliusala[[#This Row],[tegund]],Tegundir!$B$2:$D$19,3,FALSE)*Oliusala[[#This Row],[magn]]/1000</f>
        <v>16.239509999999999</v>
      </c>
      <c r="K5869">
        <v>2014</v>
      </c>
      <c r="L5869" t="s">
        <v>1955</v>
      </c>
      <c r="M5869" s="144" t="s">
        <v>59</v>
      </c>
    </row>
    <row r="5870" spans="1:15" x14ac:dyDescent="0.2">
      <c r="A5870" t="s">
        <v>57</v>
      </c>
      <c r="B5870" s="144" t="s">
        <v>101</v>
      </c>
      <c r="C5870">
        <v>370</v>
      </c>
      <c r="D5870" t="str">
        <f>VLOOKUP(Oliusala[[#This Row],[postnumer]],Sveitarfelog[#All],4,FALSE)</f>
        <v>Dalabyggð</v>
      </c>
      <c r="E5870" t="str">
        <f>VLOOKUP(Oliusala[[#This Row],[postnumer]],Sveitarfelog[#All],5,FALSE)</f>
        <v>Vesturland</v>
      </c>
      <c r="F5870" t="s">
        <v>24</v>
      </c>
      <c r="G5870" t="s">
        <v>24</v>
      </c>
      <c r="H5870" t="s">
        <v>60</v>
      </c>
      <c r="I5870" s="1">
        <v>58145</v>
      </c>
      <c r="J5870" s="2">
        <f>VLOOKUP(Oliusala[[#This Row],[tegund]],Tegundir!$B$2:$D$19,3,FALSE)*Oliusala[[#This Row],[magn]]/1000</f>
        <v>50.295425000000002</v>
      </c>
      <c r="K5870">
        <v>2014</v>
      </c>
      <c r="L5870" t="s">
        <v>1955</v>
      </c>
      <c r="M5870" s="144" t="s">
        <v>59</v>
      </c>
    </row>
    <row r="5871" spans="1:15" x14ac:dyDescent="0.2">
      <c r="A5871" t="s">
        <v>76</v>
      </c>
      <c r="B5871" s="144" t="s">
        <v>101</v>
      </c>
      <c r="C5871">
        <v>370</v>
      </c>
      <c r="D5871" t="str">
        <f>VLOOKUP(Oliusala[[#This Row],[postnumer]],Sveitarfelog[#All],4,FALSE)</f>
        <v>Dalabyggð</v>
      </c>
      <c r="E5871" t="str">
        <f>VLOOKUP(Oliusala[[#This Row],[postnumer]],Sveitarfelog[#All],5,FALSE)</f>
        <v>Vesturland</v>
      </c>
      <c r="F5871" t="s">
        <v>24</v>
      </c>
      <c r="G5871" t="s">
        <v>24</v>
      </c>
      <c r="H5871" t="s">
        <v>58</v>
      </c>
      <c r="I5871" s="1">
        <v>4996</v>
      </c>
      <c r="J5871" s="2">
        <f>VLOOKUP(Oliusala[[#This Row],[tegund]],Tegundir!$B$2:$D$19,3,FALSE)*Oliusala[[#This Row],[magn]]/1000</f>
        <v>4.3215399999999997</v>
      </c>
      <c r="K5871">
        <v>2014</v>
      </c>
      <c r="L5871" t="s">
        <v>1955</v>
      </c>
      <c r="M5871" s="144" t="s">
        <v>59</v>
      </c>
    </row>
    <row r="5872" spans="1:15" x14ac:dyDescent="0.2">
      <c r="A5872" t="s">
        <v>76</v>
      </c>
      <c r="B5872" s="144" t="s">
        <v>101</v>
      </c>
      <c r="C5872">
        <v>370</v>
      </c>
      <c r="D5872" t="str">
        <f>VLOOKUP(Oliusala[[#This Row],[postnumer]],Sveitarfelog[#All],4,FALSE)</f>
        <v>Dalabyggð</v>
      </c>
      <c r="E5872" t="str">
        <f>VLOOKUP(Oliusala[[#This Row],[postnumer]],Sveitarfelog[#All],5,FALSE)</f>
        <v>Vesturland</v>
      </c>
      <c r="F5872" t="s">
        <v>24</v>
      </c>
      <c r="G5872" t="s">
        <v>24</v>
      </c>
      <c r="H5872" t="s">
        <v>60</v>
      </c>
      <c r="I5872" s="1">
        <v>39198</v>
      </c>
      <c r="J5872" s="2">
        <f>VLOOKUP(Oliusala[[#This Row],[tegund]],Tegundir!$B$2:$D$19,3,FALSE)*Oliusala[[#This Row],[magn]]/1000</f>
        <v>33.906269999999999</v>
      </c>
      <c r="K5872">
        <v>2014</v>
      </c>
      <c r="L5872" t="s">
        <v>1955</v>
      </c>
      <c r="M5872" s="144" t="s">
        <v>59</v>
      </c>
    </row>
    <row r="5873" spans="1:15" x14ac:dyDescent="0.2">
      <c r="A5873" t="s">
        <v>63</v>
      </c>
      <c r="B5873" s="144" t="s">
        <v>101</v>
      </c>
      <c r="C5873">
        <v>370</v>
      </c>
      <c r="D5873" t="str">
        <f>VLOOKUP(Oliusala[[#This Row],[postnumer]],Sveitarfelog[#All],4,FALSE)</f>
        <v>Dalabyggð</v>
      </c>
      <c r="E5873" t="str">
        <f>VLOOKUP(Oliusala[[#This Row],[postnumer]],Sveitarfelog[#All],5,FALSE)</f>
        <v>Vesturland</v>
      </c>
      <c r="F5873" t="s">
        <v>24</v>
      </c>
      <c r="G5873" t="s">
        <v>24</v>
      </c>
      <c r="H5873" t="s">
        <v>58</v>
      </c>
      <c r="I5873" s="1">
        <v>540141</v>
      </c>
      <c r="J5873" s="2">
        <f>VLOOKUP(Oliusala[[#This Row],[tegund]],Tegundir!$B$2:$D$19,3,FALSE)*Oliusala[[#This Row],[magn]]/1000</f>
        <v>467.22196499999995</v>
      </c>
      <c r="K5873">
        <v>2014</v>
      </c>
      <c r="L5873" t="s">
        <v>18</v>
      </c>
      <c r="M5873" s="144" t="s">
        <v>59</v>
      </c>
    </row>
    <row r="5874" spans="1:15" x14ac:dyDescent="0.2">
      <c r="A5874" t="s">
        <v>63</v>
      </c>
      <c r="B5874" s="144" t="s">
        <v>103</v>
      </c>
      <c r="C5874">
        <v>371</v>
      </c>
      <c r="D5874" t="str">
        <f>VLOOKUP(Oliusala[[#This Row],[postnumer]],Sveitarfelog[#All],4,FALSE)</f>
        <v>Dalabyggð</v>
      </c>
      <c r="E5874" t="str">
        <f>VLOOKUP(Oliusala[[#This Row],[postnumer]],Sveitarfelog[#All],5,FALSE)</f>
        <v>Vesturland</v>
      </c>
      <c r="F5874" t="s">
        <v>24</v>
      </c>
      <c r="G5874" t="s">
        <v>24</v>
      </c>
      <c r="H5874" t="s">
        <v>58</v>
      </c>
      <c r="I5874" s="1">
        <v>63805</v>
      </c>
      <c r="J5874" s="2">
        <f>VLOOKUP(Oliusala[[#This Row],[tegund]],Tegundir!$B$2:$D$19,3,FALSE)*Oliusala[[#This Row],[magn]]/1000</f>
        <v>55.191324999999999</v>
      </c>
      <c r="K5874">
        <v>2014</v>
      </c>
      <c r="L5874" t="s">
        <v>18</v>
      </c>
      <c r="M5874" s="144" t="s">
        <v>59</v>
      </c>
    </row>
    <row r="5875" spans="1:15" x14ac:dyDescent="0.2">
      <c r="A5875" t="s">
        <v>84</v>
      </c>
      <c r="B5875" s="144" t="s">
        <v>103</v>
      </c>
      <c r="C5875">
        <v>371</v>
      </c>
      <c r="D5875" t="str">
        <f>VLOOKUP(Oliusala[[#This Row],[postnumer]],Sveitarfelog[#All],4,FALSE)</f>
        <v>Dalabyggð</v>
      </c>
      <c r="E5875" t="str">
        <f>VLOOKUP(Oliusala[[#This Row],[postnumer]],Sveitarfelog[#All],5,FALSE)</f>
        <v>Vesturland</v>
      </c>
      <c r="F5875" t="s">
        <v>25</v>
      </c>
      <c r="G5875" t="s">
        <v>24</v>
      </c>
      <c r="H5875" t="s">
        <v>60</v>
      </c>
      <c r="I5875" s="1">
        <v>1043</v>
      </c>
      <c r="J5875" s="2">
        <f>VLOOKUP(Oliusala[[#This Row],[tegund]],Tegundir!$B$2:$D$19,3,FALSE)*Oliusala[[#This Row],[magn]]/1000</f>
        <v>0.90219499999999997</v>
      </c>
      <c r="K5875">
        <v>2014</v>
      </c>
      <c r="L5875" t="s">
        <v>1955</v>
      </c>
      <c r="M5875" s="144" t="s">
        <v>59</v>
      </c>
    </row>
    <row r="5876" spans="1:15" x14ac:dyDescent="0.2">
      <c r="A5876" t="s">
        <v>57</v>
      </c>
      <c r="B5876" s="144" t="s">
        <v>103</v>
      </c>
      <c r="C5876">
        <v>371</v>
      </c>
      <c r="D5876" t="str">
        <f>VLOOKUP(Oliusala[[#This Row],[postnumer]],Sveitarfelog[#All],4,FALSE)</f>
        <v>Dalabyggð</v>
      </c>
      <c r="E5876" t="str">
        <f>VLOOKUP(Oliusala[[#This Row],[postnumer]],Sveitarfelog[#All],5,FALSE)</f>
        <v>Vesturland</v>
      </c>
      <c r="F5876" t="s">
        <v>25</v>
      </c>
      <c r="G5876" t="s">
        <v>24</v>
      </c>
      <c r="H5876" t="s">
        <v>60</v>
      </c>
      <c r="I5876" s="1">
        <v>12192</v>
      </c>
      <c r="J5876" s="2">
        <f>VLOOKUP(Oliusala[[#This Row],[tegund]],Tegundir!$B$2:$D$19,3,FALSE)*Oliusala[[#This Row],[magn]]/1000</f>
        <v>10.54608</v>
      </c>
      <c r="K5876">
        <v>2014</v>
      </c>
      <c r="L5876" t="s">
        <v>1955</v>
      </c>
      <c r="M5876" s="144" t="s">
        <v>59</v>
      </c>
    </row>
    <row r="5877" spans="1:15" x14ac:dyDescent="0.2">
      <c r="A5877" t="s">
        <v>63</v>
      </c>
      <c r="B5877" s="144" t="s">
        <v>104</v>
      </c>
      <c r="C5877">
        <v>380</v>
      </c>
      <c r="D5877" t="str">
        <f>VLOOKUP(Oliusala[[#This Row],[postnumer]],Sveitarfelog[#All],4,FALSE)</f>
        <v>Reykhólahreppur</v>
      </c>
      <c r="E5877" t="str">
        <f>VLOOKUP(Oliusala[[#This Row],[postnumer]],Sveitarfelog[#All],5,FALSE)</f>
        <v>Vestfirðir</v>
      </c>
      <c r="F5877" t="s">
        <v>25</v>
      </c>
      <c r="G5877" t="s">
        <v>24</v>
      </c>
      <c r="H5877" t="s">
        <v>58</v>
      </c>
      <c r="I5877" s="1">
        <v>26536</v>
      </c>
      <c r="J5877" s="2">
        <f>VLOOKUP(Oliusala[[#This Row],[tegund]],Tegundir!$B$2:$D$19,3,FALSE)*Oliusala[[#This Row],[magn]]/1000</f>
        <v>22.95364</v>
      </c>
      <c r="K5877">
        <v>2014</v>
      </c>
      <c r="L5877" t="s">
        <v>18</v>
      </c>
      <c r="M5877" s="144" t="s">
        <v>59</v>
      </c>
    </row>
    <row r="5878" spans="1:15" x14ac:dyDescent="0.2">
      <c r="A5878" t="s">
        <v>84</v>
      </c>
      <c r="B5878" s="144" t="s">
        <v>106</v>
      </c>
      <c r="C5878">
        <v>380</v>
      </c>
      <c r="D5878" t="str">
        <f>VLOOKUP(Oliusala[[#This Row],[postnumer]],Sveitarfelog[#All],4,FALSE)</f>
        <v>Reykhólahreppur</v>
      </c>
      <c r="E5878" t="str">
        <f>VLOOKUP(Oliusala[[#This Row],[postnumer]],Sveitarfelog[#All],5,FALSE)</f>
        <v>Vestfirðir</v>
      </c>
      <c r="F5878" t="s">
        <v>25</v>
      </c>
      <c r="G5878" t="s">
        <v>24</v>
      </c>
      <c r="H5878" t="s">
        <v>60</v>
      </c>
      <c r="I5878" s="1">
        <v>6801</v>
      </c>
      <c r="J5878" s="2">
        <f>VLOOKUP(Oliusala[[#This Row],[tegund]],Tegundir!$B$2:$D$19,3,FALSE)*Oliusala[[#This Row],[magn]]/1000</f>
        <v>5.8828649999999998</v>
      </c>
      <c r="K5878">
        <v>2014</v>
      </c>
      <c r="L5878" t="s">
        <v>1955</v>
      </c>
      <c r="M5878" s="144" t="s">
        <v>59</v>
      </c>
    </row>
    <row r="5879" spans="1:15" x14ac:dyDescent="0.2">
      <c r="A5879" t="s">
        <v>84</v>
      </c>
      <c r="B5879" s="144" t="s">
        <v>105</v>
      </c>
      <c r="C5879">
        <v>380</v>
      </c>
      <c r="D5879" t="str">
        <f>VLOOKUP(Oliusala[[#This Row],[postnumer]],Sveitarfelog[#All],4,FALSE)</f>
        <v>Reykhólahreppur</v>
      </c>
      <c r="E5879" t="str">
        <f>VLOOKUP(Oliusala[[#This Row],[postnumer]],Sveitarfelog[#All],5,FALSE)</f>
        <v>Vestfirðir</v>
      </c>
      <c r="F5879" t="s">
        <v>25</v>
      </c>
      <c r="G5879" t="s">
        <v>24</v>
      </c>
      <c r="H5879" t="s">
        <v>60</v>
      </c>
      <c r="I5879" s="1">
        <v>85118</v>
      </c>
      <c r="J5879" s="2">
        <f>VLOOKUP(Oliusala[[#This Row],[tegund]],Tegundir!$B$2:$D$19,3,FALSE)*Oliusala[[#This Row],[magn]]/1000</f>
        <v>73.627069999999989</v>
      </c>
      <c r="K5879">
        <v>2014</v>
      </c>
      <c r="L5879" t="s">
        <v>1955</v>
      </c>
      <c r="M5879" s="144" t="s">
        <v>59</v>
      </c>
    </row>
    <row r="5880" spans="1:15" x14ac:dyDescent="0.2">
      <c r="A5880" t="s">
        <v>57</v>
      </c>
      <c r="B5880" s="144" t="s">
        <v>106</v>
      </c>
      <c r="C5880">
        <v>380</v>
      </c>
      <c r="D5880" t="str">
        <f>VLOOKUP(Oliusala[[#This Row],[postnumer]],Sveitarfelog[#All],4,FALSE)</f>
        <v>Reykhólahreppur</v>
      </c>
      <c r="E5880" t="str">
        <f>VLOOKUP(Oliusala[[#This Row],[postnumer]],Sveitarfelog[#All],5,FALSE)</f>
        <v>Vestfirðir</v>
      </c>
      <c r="F5880" t="s">
        <v>25</v>
      </c>
      <c r="G5880" t="s">
        <v>24</v>
      </c>
      <c r="H5880" t="s">
        <v>60</v>
      </c>
      <c r="I5880" s="1">
        <v>62846</v>
      </c>
      <c r="J5880" s="2">
        <f>VLOOKUP(Oliusala[[#This Row],[tegund]],Tegundir!$B$2:$D$19,3,FALSE)*Oliusala[[#This Row],[magn]]/1000</f>
        <v>54.361789999999999</v>
      </c>
      <c r="K5880">
        <v>2014</v>
      </c>
      <c r="L5880" t="s">
        <v>1955</v>
      </c>
      <c r="M5880" s="144" t="s">
        <v>59</v>
      </c>
    </row>
    <row r="5881" spans="1:15" x14ac:dyDescent="0.2">
      <c r="A5881" t="s">
        <v>57</v>
      </c>
      <c r="B5881" s="144" t="s">
        <v>105</v>
      </c>
      <c r="C5881">
        <v>380</v>
      </c>
      <c r="D5881" t="str">
        <f>VLOOKUP(Oliusala[[#This Row],[postnumer]],Sveitarfelog[#All],4,FALSE)</f>
        <v>Reykhólahreppur</v>
      </c>
      <c r="E5881" t="str">
        <f>VLOOKUP(Oliusala[[#This Row],[postnumer]],Sveitarfelog[#All],5,FALSE)</f>
        <v>Vestfirðir</v>
      </c>
      <c r="F5881" t="s">
        <v>25</v>
      </c>
      <c r="G5881" t="s">
        <v>24</v>
      </c>
      <c r="H5881" t="s">
        <v>60</v>
      </c>
      <c r="I5881" s="1">
        <v>1271116</v>
      </c>
      <c r="J5881" s="2">
        <f>VLOOKUP(Oliusala[[#This Row],[tegund]],Tegundir!$B$2:$D$19,3,FALSE)*Oliusala[[#This Row],[magn]]/1000</f>
        <v>1099.5153400000002</v>
      </c>
      <c r="K5881">
        <v>2014</v>
      </c>
      <c r="L5881" t="s">
        <v>1955</v>
      </c>
      <c r="M5881" s="144" t="s">
        <v>59</v>
      </c>
    </row>
    <row r="5882" spans="1:15" x14ac:dyDescent="0.2">
      <c r="A5882" t="s">
        <v>57</v>
      </c>
      <c r="B5882" s="144" t="s">
        <v>105</v>
      </c>
      <c r="C5882">
        <v>380</v>
      </c>
      <c r="D5882" t="str">
        <f>VLOOKUP(Oliusala[[#This Row],[postnumer]],Sveitarfelog[#All],4,FALSE)</f>
        <v>Reykhólahreppur</v>
      </c>
      <c r="E5882" t="str">
        <f>VLOOKUP(Oliusala[[#This Row],[postnumer]],Sveitarfelog[#All],5,FALSE)</f>
        <v>Vestfirðir</v>
      </c>
      <c r="F5882" t="s">
        <v>24</v>
      </c>
      <c r="G5882" t="s">
        <v>24</v>
      </c>
      <c r="H5882" t="s">
        <v>60</v>
      </c>
      <c r="I5882" s="1">
        <v>63758</v>
      </c>
      <c r="J5882" s="2">
        <f>VLOOKUP(Oliusala[[#This Row],[tegund]],Tegundir!$B$2:$D$19,3,FALSE)*Oliusala[[#This Row],[magn]]/1000</f>
        <v>55.150669999999998</v>
      </c>
      <c r="K5882">
        <v>2014</v>
      </c>
      <c r="L5882" t="s">
        <v>18</v>
      </c>
      <c r="M5882" s="144" t="s">
        <v>59</v>
      </c>
    </row>
    <row r="5883" spans="1:15" x14ac:dyDescent="0.2">
      <c r="A5883" t="s">
        <v>57</v>
      </c>
      <c r="B5883" s="144" t="s">
        <v>105</v>
      </c>
      <c r="C5883">
        <v>380</v>
      </c>
      <c r="D5883" t="str">
        <f>VLOOKUP(Oliusala[[#This Row],[postnumer]],Sveitarfelog[#All],4,FALSE)</f>
        <v>Reykhólahreppur</v>
      </c>
      <c r="E5883" t="str">
        <f>VLOOKUP(Oliusala[[#This Row],[postnumer]],Sveitarfelog[#All],5,FALSE)</f>
        <v>Vestfirðir</v>
      </c>
      <c r="F5883" t="s">
        <v>29</v>
      </c>
      <c r="G5883" t="s">
        <v>24</v>
      </c>
      <c r="H5883" t="s">
        <v>60</v>
      </c>
      <c r="I5883" s="1">
        <v>19522</v>
      </c>
      <c r="J5883" s="2">
        <f>VLOOKUP(Oliusala[[#This Row],[tegund]],Tegundir!$B$2:$D$19,3,FALSE)*Oliusala[[#This Row],[magn]]/1000</f>
        <v>16.88653</v>
      </c>
      <c r="K5883">
        <v>2014</v>
      </c>
      <c r="L5883" t="s">
        <v>19</v>
      </c>
      <c r="M5883" s="144" t="s">
        <v>59</v>
      </c>
      <c r="O5883" s="144" t="s">
        <v>1998</v>
      </c>
    </row>
    <row r="5884" spans="1:15" x14ac:dyDescent="0.2">
      <c r="A5884" t="s">
        <v>57</v>
      </c>
      <c r="B5884" s="144" t="s">
        <v>105</v>
      </c>
      <c r="C5884">
        <v>380</v>
      </c>
      <c r="D5884" t="str">
        <f>VLOOKUP(Oliusala[[#This Row],[postnumer]],Sveitarfelog[#All],4,FALSE)</f>
        <v>Reykhólahreppur</v>
      </c>
      <c r="E5884" t="str">
        <f>VLOOKUP(Oliusala[[#This Row],[postnumer]],Sveitarfelog[#All],5,FALSE)</f>
        <v>Vestfirðir</v>
      </c>
      <c r="F5884" t="s">
        <v>30</v>
      </c>
      <c r="G5884" t="s">
        <v>24</v>
      </c>
      <c r="H5884" t="s">
        <v>60</v>
      </c>
      <c r="I5884" s="1">
        <v>7725</v>
      </c>
      <c r="J5884" s="2">
        <f>VLOOKUP(Oliusala[[#This Row],[tegund]],Tegundir!$B$2:$D$19,3,FALSE)*Oliusala[[#This Row],[magn]]/1000</f>
        <v>6.6821250000000001</v>
      </c>
      <c r="K5884">
        <v>2014</v>
      </c>
      <c r="L5884" t="s">
        <v>19</v>
      </c>
      <c r="M5884" s="144" t="s">
        <v>59</v>
      </c>
      <c r="O5884" s="144" t="s">
        <v>1998</v>
      </c>
    </row>
    <row r="5885" spans="1:15" x14ac:dyDescent="0.2">
      <c r="A5885" t="s">
        <v>63</v>
      </c>
      <c r="B5885" s="144" t="s">
        <v>104</v>
      </c>
      <c r="C5885">
        <v>380</v>
      </c>
      <c r="D5885" t="str">
        <f>VLOOKUP(Oliusala[[#This Row],[postnumer]],Sveitarfelog[#All],4,FALSE)</f>
        <v>Reykhólahreppur</v>
      </c>
      <c r="E5885" t="str">
        <f>VLOOKUP(Oliusala[[#This Row],[postnumer]],Sveitarfelog[#All],5,FALSE)</f>
        <v>Vestfirðir</v>
      </c>
      <c r="F5885" t="s">
        <v>24</v>
      </c>
      <c r="G5885" t="s">
        <v>24</v>
      </c>
      <c r="H5885" t="s">
        <v>58</v>
      </c>
      <c r="I5885" s="1">
        <v>103178</v>
      </c>
      <c r="J5885" s="2">
        <f>VLOOKUP(Oliusala[[#This Row],[tegund]],Tegundir!$B$2:$D$19,3,FALSE)*Oliusala[[#This Row],[magn]]/1000</f>
        <v>89.24897</v>
      </c>
      <c r="K5885">
        <v>2014</v>
      </c>
      <c r="L5885" t="s">
        <v>18</v>
      </c>
      <c r="M5885" s="144" t="s">
        <v>59</v>
      </c>
    </row>
    <row r="5886" spans="1:15" x14ac:dyDescent="0.2">
      <c r="A5886" t="s">
        <v>63</v>
      </c>
      <c r="B5886" s="144" t="s">
        <v>106</v>
      </c>
      <c r="C5886">
        <v>380</v>
      </c>
      <c r="D5886" t="str">
        <f>VLOOKUP(Oliusala[[#This Row],[postnumer]],Sveitarfelog[#All],4,FALSE)</f>
        <v>Reykhólahreppur</v>
      </c>
      <c r="E5886" t="str">
        <f>VLOOKUP(Oliusala[[#This Row],[postnumer]],Sveitarfelog[#All],5,FALSE)</f>
        <v>Vestfirðir</v>
      </c>
      <c r="F5886" t="s">
        <v>24</v>
      </c>
      <c r="G5886" t="s">
        <v>24</v>
      </c>
      <c r="H5886" t="s">
        <v>58</v>
      </c>
      <c r="I5886" s="1">
        <v>7173</v>
      </c>
      <c r="J5886" s="2">
        <f>VLOOKUP(Oliusala[[#This Row],[tegund]],Tegundir!$B$2:$D$19,3,FALSE)*Oliusala[[#This Row],[magn]]/1000</f>
        <v>6.2046449999999993</v>
      </c>
      <c r="K5886">
        <v>2014</v>
      </c>
      <c r="L5886" t="s">
        <v>18</v>
      </c>
      <c r="M5886" s="144" t="s">
        <v>59</v>
      </c>
    </row>
    <row r="5887" spans="1:15" x14ac:dyDescent="0.2">
      <c r="A5887" t="s">
        <v>63</v>
      </c>
      <c r="B5887" s="144" t="s">
        <v>105</v>
      </c>
      <c r="C5887">
        <v>380</v>
      </c>
      <c r="D5887" t="str">
        <f>VLOOKUP(Oliusala[[#This Row],[postnumer]],Sveitarfelog[#All],4,FALSE)</f>
        <v>Reykhólahreppur</v>
      </c>
      <c r="E5887" t="str">
        <f>VLOOKUP(Oliusala[[#This Row],[postnumer]],Sveitarfelog[#All],5,FALSE)</f>
        <v>Vestfirðir</v>
      </c>
      <c r="F5887" t="s">
        <v>24</v>
      </c>
      <c r="G5887" t="s">
        <v>24</v>
      </c>
      <c r="H5887" t="s">
        <v>58</v>
      </c>
      <c r="I5887" s="1">
        <v>90646</v>
      </c>
      <c r="J5887" s="2">
        <f>VLOOKUP(Oliusala[[#This Row],[tegund]],Tegundir!$B$2:$D$19,3,FALSE)*Oliusala[[#This Row],[magn]]/1000</f>
        <v>78.408789999999996</v>
      </c>
      <c r="K5887">
        <v>2014</v>
      </c>
      <c r="L5887" t="s">
        <v>18</v>
      </c>
      <c r="M5887" s="144" t="s">
        <v>59</v>
      </c>
    </row>
    <row r="5888" spans="1:15" x14ac:dyDescent="0.2">
      <c r="A5888" t="s">
        <v>107</v>
      </c>
      <c r="B5888" s="144" t="s">
        <v>83</v>
      </c>
      <c r="C5888">
        <v>400</v>
      </c>
      <c r="D5888" t="str">
        <f>VLOOKUP(Oliusala[[#This Row],[postnumer]],Sveitarfelog[#All],4,FALSE)</f>
        <v>Ísafjarðarbær</v>
      </c>
      <c r="E5888" t="str">
        <f>VLOOKUP(Oliusala[[#This Row],[postnumer]],Sveitarfelog[#All],5,FALSE)</f>
        <v>Vestfirðir</v>
      </c>
      <c r="F5888" t="s">
        <v>24</v>
      </c>
      <c r="G5888" t="s">
        <v>24</v>
      </c>
      <c r="H5888" t="s">
        <v>60</v>
      </c>
      <c r="I5888" s="1">
        <v>448265</v>
      </c>
      <c r="J5888" s="2">
        <f>VLOOKUP(Oliusala[[#This Row],[tegund]],Tegundir!$B$2:$D$19,3,FALSE)*Oliusala[[#This Row],[magn]]/1000</f>
        <v>387.74922499999997</v>
      </c>
      <c r="K5888">
        <v>2014</v>
      </c>
      <c r="L5888" t="s">
        <v>18</v>
      </c>
      <c r="M5888" s="144" t="s">
        <v>59</v>
      </c>
    </row>
    <row r="5889" spans="1:15" x14ac:dyDescent="0.2">
      <c r="A5889" t="s">
        <v>107</v>
      </c>
      <c r="B5889" s="144" t="s">
        <v>83</v>
      </c>
      <c r="C5889">
        <v>400</v>
      </c>
      <c r="D5889" t="str">
        <f>VLOOKUP(Oliusala[[#This Row],[postnumer]],Sveitarfelog[#All],4,FALSE)</f>
        <v>Ísafjarðarbær</v>
      </c>
      <c r="E5889" t="str">
        <f>VLOOKUP(Oliusala[[#This Row],[postnumer]],Sveitarfelog[#All],5,FALSE)</f>
        <v>Vestfirðir</v>
      </c>
      <c r="F5889" t="s">
        <v>29</v>
      </c>
      <c r="G5889" t="s">
        <v>24</v>
      </c>
      <c r="H5889" t="s">
        <v>60</v>
      </c>
      <c r="I5889" s="1">
        <v>1364053</v>
      </c>
      <c r="J5889" s="2">
        <f>VLOOKUP(Oliusala[[#This Row],[tegund]],Tegundir!$B$2:$D$19,3,FALSE)*Oliusala[[#This Row],[magn]]/1000</f>
        <v>1179.905845</v>
      </c>
      <c r="K5889">
        <v>2014</v>
      </c>
      <c r="L5889" t="s">
        <v>19</v>
      </c>
      <c r="M5889" s="144" t="s">
        <v>59</v>
      </c>
      <c r="O5889" s="144" t="s">
        <v>1998</v>
      </c>
    </row>
    <row r="5890" spans="1:15" x14ac:dyDescent="0.2">
      <c r="A5890" t="s">
        <v>107</v>
      </c>
      <c r="B5890" s="144" t="s">
        <v>83</v>
      </c>
      <c r="C5890">
        <v>400</v>
      </c>
      <c r="D5890" t="str">
        <f>VLOOKUP(Oliusala[[#This Row],[postnumer]],Sveitarfelog[#All],4,FALSE)</f>
        <v>Ísafjarðarbær</v>
      </c>
      <c r="E5890" t="str">
        <f>VLOOKUP(Oliusala[[#This Row],[postnumer]],Sveitarfelog[#All],5,FALSE)</f>
        <v>Vestfirðir</v>
      </c>
      <c r="F5890" t="s">
        <v>30</v>
      </c>
      <c r="G5890" t="s">
        <v>24</v>
      </c>
      <c r="H5890" t="s">
        <v>60</v>
      </c>
      <c r="I5890" s="1">
        <v>1083055</v>
      </c>
      <c r="J5890" s="2">
        <f>VLOOKUP(Oliusala[[#This Row],[tegund]],Tegundir!$B$2:$D$19,3,FALSE)*Oliusala[[#This Row],[magn]]/1000</f>
        <v>936.8425749999999</v>
      </c>
      <c r="K5890">
        <v>2014</v>
      </c>
      <c r="L5890" t="s">
        <v>19</v>
      </c>
      <c r="M5890" s="144" t="s">
        <v>59</v>
      </c>
      <c r="O5890" s="144" t="s">
        <v>1998</v>
      </c>
    </row>
    <row r="5891" spans="1:15" x14ac:dyDescent="0.2">
      <c r="A5891" t="s">
        <v>83</v>
      </c>
      <c r="B5891" s="144" t="s">
        <v>83</v>
      </c>
      <c r="C5891">
        <v>400</v>
      </c>
      <c r="D5891" t="str">
        <f>VLOOKUP(Oliusala[[#This Row],[postnumer]],Sveitarfelog[#All],4,FALSE)</f>
        <v>Ísafjarðarbær</v>
      </c>
      <c r="E5891" t="str">
        <f>VLOOKUP(Oliusala[[#This Row],[postnumer]],Sveitarfelog[#All],5,FALSE)</f>
        <v>Vestfirðir</v>
      </c>
      <c r="F5891" t="s">
        <v>24</v>
      </c>
      <c r="G5891" t="s">
        <v>24</v>
      </c>
      <c r="H5891" t="s">
        <v>58</v>
      </c>
      <c r="I5891" s="1">
        <v>5251</v>
      </c>
      <c r="J5891" s="2">
        <f>VLOOKUP(Oliusala[[#This Row],[tegund]],Tegundir!$B$2:$D$19,3,FALSE)*Oliusala[[#This Row],[magn]]/1000</f>
        <v>4.5421149999999999</v>
      </c>
      <c r="K5891">
        <v>2014</v>
      </c>
      <c r="L5891" t="s">
        <v>18</v>
      </c>
      <c r="M5891" s="144" t="s">
        <v>59</v>
      </c>
    </row>
    <row r="5892" spans="1:15" x14ac:dyDescent="0.2">
      <c r="A5892" t="s">
        <v>83</v>
      </c>
      <c r="B5892" s="144" t="s">
        <v>83</v>
      </c>
      <c r="C5892">
        <v>400</v>
      </c>
      <c r="D5892" t="str">
        <f>VLOOKUP(Oliusala[[#This Row],[postnumer]],Sveitarfelog[#All],4,FALSE)</f>
        <v>Ísafjarðarbær</v>
      </c>
      <c r="E5892" t="str">
        <f>VLOOKUP(Oliusala[[#This Row],[postnumer]],Sveitarfelog[#All],5,FALSE)</f>
        <v>Vestfirðir</v>
      </c>
      <c r="F5892" t="s">
        <v>27</v>
      </c>
      <c r="G5892" t="s">
        <v>24</v>
      </c>
      <c r="H5892" t="s">
        <v>58</v>
      </c>
      <c r="I5892" s="1">
        <v>60130</v>
      </c>
      <c r="J5892" s="2">
        <f>VLOOKUP(Oliusala[[#This Row],[tegund]],Tegundir!$B$2:$D$19,3,FALSE)*Oliusala[[#This Row],[magn]]/1000</f>
        <v>52.012449999999994</v>
      </c>
      <c r="K5892">
        <v>2014</v>
      </c>
      <c r="L5892" t="s">
        <v>19</v>
      </c>
      <c r="M5892" s="144" t="s">
        <v>59</v>
      </c>
      <c r="O5892" s="144" t="s">
        <v>1998</v>
      </c>
    </row>
    <row r="5893" spans="1:15" x14ac:dyDescent="0.2">
      <c r="A5893" t="s">
        <v>83</v>
      </c>
      <c r="B5893" s="144" t="s">
        <v>83</v>
      </c>
      <c r="C5893">
        <v>400</v>
      </c>
      <c r="D5893" t="str">
        <f>VLOOKUP(Oliusala[[#This Row],[postnumer]],Sveitarfelog[#All],4,FALSE)</f>
        <v>Ísafjarðarbær</v>
      </c>
      <c r="E5893" t="str">
        <f>VLOOKUP(Oliusala[[#This Row],[postnumer]],Sveitarfelog[#All],5,FALSE)</f>
        <v>Vestfirðir</v>
      </c>
      <c r="F5893" t="s">
        <v>29</v>
      </c>
      <c r="G5893" t="s">
        <v>24</v>
      </c>
      <c r="H5893" t="s">
        <v>58</v>
      </c>
      <c r="I5893" s="1">
        <v>934714</v>
      </c>
      <c r="J5893" s="2">
        <f>VLOOKUP(Oliusala[[#This Row],[tegund]],Tegundir!$B$2:$D$19,3,FALSE)*Oliusala[[#This Row],[magn]]/1000</f>
        <v>808.52760999999998</v>
      </c>
      <c r="K5893">
        <v>2014</v>
      </c>
      <c r="L5893" t="s">
        <v>19</v>
      </c>
      <c r="M5893" s="144" t="s">
        <v>59</v>
      </c>
      <c r="O5893" s="144" t="s">
        <v>1998</v>
      </c>
    </row>
    <row r="5894" spans="1:15" x14ac:dyDescent="0.2">
      <c r="A5894" t="s">
        <v>83</v>
      </c>
      <c r="B5894" s="144" t="s">
        <v>83</v>
      </c>
      <c r="C5894">
        <v>400</v>
      </c>
      <c r="D5894" t="str">
        <f>VLOOKUP(Oliusala[[#This Row],[postnumer]],Sveitarfelog[#All],4,FALSE)</f>
        <v>Ísafjarðarbær</v>
      </c>
      <c r="E5894" t="str">
        <f>VLOOKUP(Oliusala[[#This Row],[postnumer]],Sveitarfelog[#All],5,FALSE)</f>
        <v>Vestfirðir</v>
      </c>
      <c r="F5894" t="s">
        <v>30</v>
      </c>
      <c r="G5894" t="s">
        <v>24</v>
      </c>
      <c r="H5894" t="s">
        <v>58</v>
      </c>
      <c r="I5894" s="1">
        <v>37855</v>
      </c>
      <c r="J5894" s="2">
        <f>VLOOKUP(Oliusala[[#This Row],[tegund]],Tegundir!$B$2:$D$19,3,FALSE)*Oliusala[[#This Row],[magn]]/1000</f>
        <v>32.744574999999998</v>
      </c>
      <c r="K5894">
        <v>2014</v>
      </c>
      <c r="L5894" t="s">
        <v>19</v>
      </c>
      <c r="M5894" s="144" t="s">
        <v>59</v>
      </c>
      <c r="O5894" s="144" t="s">
        <v>1998</v>
      </c>
    </row>
    <row r="5895" spans="1:15" x14ac:dyDescent="0.2">
      <c r="A5895" t="s">
        <v>57</v>
      </c>
      <c r="B5895" s="144" t="s">
        <v>83</v>
      </c>
      <c r="C5895">
        <v>400</v>
      </c>
      <c r="D5895" t="str">
        <f>VLOOKUP(Oliusala[[#This Row],[postnumer]],Sveitarfelog[#All],4,FALSE)</f>
        <v>Ísafjarðarbær</v>
      </c>
      <c r="E5895" t="str">
        <f>VLOOKUP(Oliusala[[#This Row],[postnumer]],Sveitarfelog[#All],5,FALSE)</f>
        <v>Vestfirðir</v>
      </c>
      <c r="F5895" t="s">
        <v>24</v>
      </c>
      <c r="G5895" t="s">
        <v>24</v>
      </c>
      <c r="H5895" t="s">
        <v>58</v>
      </c>
      <c r="I5895" s="1">
        <v>1115</v>
      </c>
      <c r="J5895" s="2">
        <f>VLOOKUP(Oliusala[[#This Row],[tegund]],Tegundir!$B$2:$D$19,3,FALSE)*Oliusala[[#This Row],[magn]]/1000</f>
        <v>0.96447499999999997</v>
      </c>
      <c r="K5895">
        <v>2014</v>
      </c>
      <c r="L5895" t="s">
        <v>18</v>
      </c>
      <c r="M5895" s="144" t="s">
        <v>59</v>
      </c>
    </row>
    <row r="5896" spans="1:15" x14ac:dyDescent="0.2">
      <c r="A5896" t="s">
        <v>57</v>
      </c>
      <c r="B5896" s="144" t="s">
        <v>83</v>
      </c>
      <c r="C5896">
        <v>400</v>
      </c>
      <c r="D5896" t="str">
        <f>VLOOKUP(Oliusala[[#This Row],[postnumer]],Sveitarfelog[#All],4,FALSE)</f>
        <v>Ísafjarðarbær</v>
      </c>
      <c r="E5896" t="str">
        <f>VLOOKUP(Oliusala[[#This Row],[postnumer]],Sveitarfelog[#All],5,FALSE)</f>
        <v>Vestfirðir</v>
      </c>
      <c r="F5896" t="s">
        <v>29</v>
      </c>
      <c r="G5896" t="s">
        <v>24</v>
      </c>
      <c r="H5896" t="s">
        <v>58</v>
      </c>
      <c r="I5896" s="1">
        <v>25005</v>
      </c>
      <c r="J5896" s="2">
        <f>VLOOKUP(Oliusala[[#This Row],[tegund]],Tegundir!$B$2:$D$19,3,FALSE)*Oliusala[[#This Row],[magn]]/1000</f>
        <v>21.629325000000001</v>
      </c>
      <c r="K5896">
        <v>2014</v>
      </c>
      <c r="L5896" t="s">
        <v>19</v>
      </c>
      <c r="M5896" s="144" t="s">
        <v>59</v>
      </c>
      <c r="O5896" s="144" t="s">
        <v>1998</v>
      </c>
    </row>
    <row r="5897" spans="1:15" x14ac:dyDescent="0.2">
      <c r="A5897" t="s">
        <v>83</v>
      </c>
      <c r="B5897" s="144" t="s">
        <v>83</v>
      </c>
      <c r="C5897">
        <v>400</v>
      </c>
      <c r="D5897" t="str">
        <f>VLOOKUP(Oliusala[[#This Row],[postnumer]],Sveitarfelog[#All],4,FALSE)</f>
        <v>Ísafjarðarbær</v>
      </c>
      <c r="E5897" t="str">
        <f>VLOOKUP(Oliusala[[#This Row],[postnumer]],Sveitarfelog[#All],5,FALSE)</f>
        <v>Vestfirðir</v>
      </c>
      <c r="F5897" t="s">
        <v>29</v>
      </c>
      <c r="G5897" t="s">
        <v>24</v>
      </c>
      <c r="H5897" t="s">
        <v>61</v>
      </c>
      <c r="I5897" s="1">
        <v>100001</v>
      </c>
      <c r="J5897" s="2">
        <f>VLOOKUP(Oliusala[[#This Row],[tegund]],Tegundir!$B$2:$D$19,3,FALSE)*Oliusala[[#This Row],[magn]]/1000</f>
        <v>86.500865000000005</v>
      </c>
      <c r="K5897">
        <v>2014</v>
      </c>
      <c r="L5897" t="s">
        <v>19</v>
      </c>
      <c r="M5897" s="144" t="s">
        <v>62</v>
      </c>
      <c r="O5897" s="144" t="s">
        <v>1998</v>
      </c>
    </row>
    <row r="5898" spans="1:15" x14ac:dyDescent="0.2">
      <c r="A5898" t="s">
        <v>63</v>
      </c>
      <c r="B5898" s="144" t="s">
        <v>83</v>
      </c>
      <c r="C5898">
        <v>400</v>
      </c>
      <c r="D5898" t="str">
        <f>VLOOKUP(Oliusala[[#This Row],[postnumer]],Sveitarfelog[#All],4,FALSE)</f>
        <v>Ísafjarðarbær</v>
      </c>
      <c r="E5898" t="str">
        <f>VLOOKUP(Oliusala[[#This Row],[postnumer]],Sveitarfelog[#All],5,FALSE)</f>
        <v>Vestfirðir</v>
      </c>
      <c r="F5898" t="s">
        <v>24</v>
      </c>
      <c r="G5898" t="s">
        <v>24</v>
      </c>
      <c r="H5898" t="s">
        <v>58</v>
      </c>
      <c r="I5898" s="1">
        <v>895399</v>
      </c>
      <c r="J5898" s="2">
        <f>VLOOKUP(Oliusala[[#This Row],[tegund]],Tegundir!$B$2:$D$19,3,FALSE)*Oliusala[[#This Row],[magn]]/1000</f>
        <v>774.52013499999998</v>
      </c>
      <c r="K5898">
        <v>2014</v>
      </c>
      <c r="L5898" t="s">
        <v>18</v>
      </c>
      <c r="M5898" s="144" t="s">
        <v>59</v>
      </c>
    </row>
    <row r="5899" spans="1:15" x14ac:dyDescent="0.2">
      <c r="A5899" t="s">
        <v>63</v>
      </c>
      <c r="B5899" s="144" t="s">
        <v>83</v>
      </c>
      <c r="C5899">
        <v>400</v>
      </c>
      <c r="D5899" t="str">
        <f>VLOOKUP(Oliusala[[#This Row],[postnumer]],Sveitarfelog[#All],4,FALSE)</f>
        <v>Ísafjarðarbær</v>
      </c>
      <c r="E5899" t="str">
        <f>VLOOKUP(Oliusala[[#This Row],[postnumer]],Sveitarfelog[#All],5,FALSE)</f>
        <v>Vestfirðir</v>
      </c>
      <c r="F5899" t="s">
        <v>24</v>
      </c>
      <c r="G5899" t="s">
        <v>24</v>
      </c>
      <c r="H5899" t="s">
        <v>58</v>
      </c>
      <c r="I5899" s="1">
        <v>496216</v>
      </c>
      <c r="J5899" s="2">
        <f>VLOOKUP(Oliusala[[#This Row],[tegund]],Tegundir!$B$2:$D$19,3,FALSE)*Oliusala[[#This Row],[magn]]/1000</f>
        <v>429.22683999999998</v>
      </c>
      <c r="K5899">
        <v>2014</v>
      </c>
      <c r="L5899" t="s">
        <v>18</v>
      </c>
      <c r="M5899" s="144" t="s">
        <v>59</v>
      </c>
    </row>
    <row r="5900" spans="1:15" x14ac:dyDescent="0.2">
      <c r="A5900" t="s">
        <v>57</v>
      </c>
      <c r="B5900" s="144" t="s">
        <v>83</v>
      </c>
      <c r="C5900">
        <v>400</v>
      </c>
      <c r="D5900" t="str">
        <f>VLOOKUP(Oliusala[[#This Row],[postnumer]],Sveitarfelog[#All],4,FALSE)</f>
        <v>Ísafjarðarbær</v>
      </c>
      <c r="E5900" t="str">
        <f>VLOOKUP(Oliusala[[#This Row],[postnumer]],Sveitarfelog[#All],5,FALSE)</f>
        <v>Vestfirðir</v>
      </c>
      <c r="F5900" t="s">
        <v>27</v>
      </c>
      <c r="G5900" t="s">
        <v>24</v>
      </c>
      <c r="H5900" t="s">
        <v>61</v>
      </c>
      <c r="I5900" s="1">
        <v>39958</v>
      </c>
      <c r="J5900" s="2">
        <f>VLOOKUP(Oliusala[[#This Row],[tegund]],Tegundir!$B$2:$D$19,3,FALSE)*Oliusala[[#This Row],[magn]]/1000</f>
        <v>34.563669999999995</v>
      </c>
      <c r="K5900">
        <v>2014</v>
      </c>
      <c r="L5900" t="s">
        <v>19</v>
      </c>
      <c r="M5900" s="144" t="s">
        <v>62</v>
      </c>
      <c r="O5900" s="144" t="s">
        <v>1998</v>
      </c>
    </row>
    <row r="5901" spans="1:15" x14ac:dyDescent="0.2">
      <c r="A5901" t="s">
        <v>83</v>
      </c>
      <c r="B5901" s="144" t="s">
        <v>107</v>
      </c>
      <c r="C5901">
        <v>415</v>
      </c>
      <c r="D5901" t="str">
        <f>VLOOKUP(Oliusala[[#This Row],[postnumer]],Sveitarfelog[#All],4,FALSE)</f>
        <v>Bolungarvíkurkaupstaður</v>
      </c>
      <c r="E5901" t="str">
        <f>VLOOKUP(Oliusala[[#This Row],[postnumer]],Sveitarfelog[#All],5,FALSE)</f>
        <v>Vestfirðir</v>
      </c>
      <c r="F5901" t="s">
        <v>25</v>
      </c>
      <c r="G5901" t="s">
        <v>24</v>
      </c>
      <c r="H5901" t="s">
        <v>60</v>
      </c>
      <c r="I5901" s="1">
        <v>270000</v>
      </c>
      <c r="J5901" s="2">
        <f>VLOOKUP(Oliusala[[#This Row],[tegund]],Tegundir!$B$2:$D$19,3,FALSE)*Oliusala[[#This Row],[magn]]/1000</f>
        <v>233.55</v>
      </c>
      <c r="K5901">
        <v>2014</v>
      </c>
      <c r="L5901" t="s">
        <v>1955</v>
      </c>
      <c r="M5901" s="144" t="s">
        <v>59</v>
      </c>
      <c r="N5901" s="144" t="s">
        <v>1939</v>
      </c>
    </row>
    <row r="5902" spans="1:15" x14ac:dyDescent="0.2">
      <c r="A5902" t="s">
        <v>83</v>
      </c>
      <c r="B5902" s="144" t="s">
        <v>107</v>
      </c>
      <c r="C5902">
        <v>415</v>
      </c>
      <c r="D5902" t="str">
        <f>VLOOKUP(Oliusala[[#This Row],[postnumer]],Sveitarfelog[#All],4,FALSE)</f>
        <v>Bolungarvíkurkaupstaður</v>
      </c>
      <c r="E5902" t="str">
        <f>VLOOKUP(Oliusala[[#This Row],[postnumer]],Sveitarfelog[#All],5,FALSE)</f>
        <v>Vestfirðir</v>
      </c>
      <c r="F5902" t="s">
        <v>25</v>
      </c>
      <c r="G5902" t="s">
        <v>24</v>
      </c>
      <c r="H5902" t="s">
        <v>60</v>
      </c>
      <c r="I5902" s="1">
        <v>409295</v>
      </c>
      <c r="J5902" s="2">
        <f>VLOOKUP(Oliusala[[#This Row],[tegund]],Tegundir!$B$2:$D$19,3,FALSE)*Oliusala[[#This Row],[magn]]/1000</f>
        <v>354.04017499999998</v>
      </c>
      <c r="K5902">
        <v>2014</v>
      </c>
      <c r="L5902" t="s">
        <v>19</v>
      </c>
      <c r="M5902" s="144" t="s">
        <v>59</v>
      </c>
      <c r="N5902" s="144" t="s">
        <v>1939</v>
      </c>
      <c r="O5902" s="144" t="s">
        <v>1997</v>
      </c>
    </row>
    <row r="5903" spans="1:15" x14ac:dyDescent="0.2">
      <c r="A5903" t="s">
        <v>63</v>
      </c>
      <c r="B5903" s="144" t="s">
        <v>107</v>
      </c>
      <c r="C5903">
        <v>415</v>
      </c>
      <c r="D5903" t="str">
        <f>VLOOKUP(Oliusala[[#This Row],[postnumer]],Sveitarfelog[#All],4,FALSE)</f>
        <v>Bolungarvíkurkaupstaður</v>
      </c>
      <c r="E5903" t="str">
        <f>VLOOKUP(Oliusala[[#This Row],[postnumer]],Sveitarfelog[#All],5,FALSE)</f>
        <v>Vestfirðir</v>
      </c>
      <c r="F5903" t="s">
        <v>25</v>
      </c>
      <c r="G5903" t="s">
        <v>24</v>
      </c>
      <c r="H5903" t="s">
        <v>58</v>
      </c>
      <c r="I5903" s="1">
        <v>84264</v>
      </c>
      <c r="J5903" s="2">
        <f>VLOOKUP(Oliusala[[#This Row],[tegund]],Tegundir!$B$2:$D$19,3,FALSE)*Oliusala[[#This Row],[magn]]/1000</f>
        <v>72.888360000000006</v>
      </c>
      <c r="K5903">
        <v>2014</v>
      </c>
      <c r="L5903" t="s">
        <v>19</v>
      </c>
      <c r="M5903" s="144" t="s">
        <v>59</v>
      </c>
      <c r="O5903" s="144" t="s">
        <v>1997</v>
      </c>
    </row>
    <row r="5904" spans="1:15" x14ac:dyDescent="0.2">
      <c r="A5904" t="s">
        <v>107</v>
      </c>
      <c r="B5904" s="144" t="s">
        <v>107</v>
      </c>
      <c r="C5904">
        <v>415</v>
      </c>
      <c r="D5904" t="str">
        <f>VLOOKUP(Oliusala[[#This Row],[postnumer]],Sveitarfelog[#All],4,FALSE)</f>
        <v>Bolungarvíkurkaupstaður</v>
      </c>
      <c r="E5904" t="str">
        <f>VLOOKUP(Oliusala[[#This Row],[postnumer]],Sveitarfelog[#All],5,FALSE)</f>
        <v>Vestfirðir</v>
      </c>
      <c r="F5904" t="s">
        <v>25</v>
      </c>
      <c r="G5904" t="s">
        <v>24</v>
      </c>
      <c r="H5904" t="s">
        <v>58</v>
      </c>
      <c r="I5904" s="1">
        <v>391866</v>
      </c>
      <c r="J5904" s="2">
        <f>VLOOKUP(Oliusala[[#This Row],[tegund]],Tegundir!$B$2:$D$19,3,FALSE)*Oliusala[[#This Row],[magn]]/1000</f>
        <v>338.96409</v>
      </c>
      <c r="K5904">
        <v>2014</v>
      </c>
      <c r="L5904" t="s">
        <v>19</v>
      </c>
      <c r="M5904" s="144" t="s">
        <v>59</v>
      </c>
      <c r="O5904" s="144" t="s">
        <v>1997</v>
      </c>
    </row>
    <row r="5905" spans="1:15" x14ac:dyDescent="0.2">
      <c r="A5905" t="s">
        <v>57</v>
      </c>
      <c r="B5905" s="144" t="s">
        <v>107</v>
      </c>
      <c r="C5905">
        <v>415</v>
      </c>
      <c r="D5905" t="str">
        <f>VLOOKUP(Oliusala[[#This Row],[postnumer]],Sveitarfelog[#All],4,FALSE)</f>
        <v>Bolungarvíkurkaupstaður</v>
      </c>
      <c r="E5905" t="str">
        <f>VLOOKUP(Oliusala[[#This Row],[postnumer]],Sveitarfelog[#All],5,FALSE)</f>
        <v>Vestfirðir</v>
      </c>
      <c r="F5905" t="s">
        <v>25</v>
      </c>
      <c r="G5905" t="s">
        <v>24</v>
      </c>
      <c r="H5905" t="s">
        <v>60</v>
      </c>
      <c r="I5905" s="1">
        <v>81339</v>
      </c>
      <c r="J5905" s="2">
        <f>VLOOKUP(Oliusala[[#This Row],[tegund]],Tegundir!$B$2:$D$19,3,FALSE)*Oliusala[[#This Row],[magn]]/1000</f>
        <v>70.358235000000008</v>
      </c>
      <c r="K5905">
        <v>2014</v>
      </c>
      <c r="L5905" t="s">
        <v>19</v>
      </c>
      <c r="M5905" s="144" t="s">
        <v>59</v>
      </c>
      <c r="O5905" s="144" t="s">
        <v>1997</v>
      </c>
    </row>
    <row r="5906" spans="1:15" x14ac:dyDescent="0.2">
      <c r="A5906" t="s">
        <v>107</v>
      </c>
      <c r="B5906" s="144" t="s">
        <v>107</v>
      </c>
      <c r="C5906">
        <v>415</v>
      </c>
      <c r="D5906" t="str">
        <f>VLOOKUP(Oliusala[[#This Row],[postnumer]],Sveitarfelog[#All],4,FALSE)</f>
        <v>Bolungarvíkurkaupstaður</v>
      </c>
      <c r="E5906" t="str">
        <f>VLOOKUP(Oliusala[[#This Row],[postnumer]],Sveitarfelog[#All],5,FALSE)</f>
        <v>Vestfirðir</v>
      </c>
      <c r="F5906" t="s">
        <v>24</v>
      </c>
      <c r="G5906" t="s">
        <v>24</v>
      </c>
      <c r="H5906" t="s">
        <v>58</v>
      </c>
      <c r="I5906" s="1">
        <v>7870</v>
      </c>
      <c r="J5906" s="2">
        <f>VLOOKUP(Oliusala[[#This Row],[tegund]],Tegundir!$B$2:$D$19,3,FALSE)*Oliusala[[#This Row],[magn]]/1000</f>
        <v>6.80755</v>
      </c>
      <c r="K5906">
        <v>2014</v>
      </c>
      <c r="L5906" t="s">
        <v>18</v>
      </c>
      <c r="M5906" s="144" t="s">
        <v>59</v>
      </c>
    </row>
    <row r="5907" spans="1:15" x14ac:dyDescent="0.2">
      <c r="A5907" t="s">
        <v>107</v>
      </c>
      <c r="B5907" s="144" t="s">
        <v>107</v>
      </c>
      <c r="C5907">
        <v>415</v>
      </c>
      <c r="D5907" t="str">
        <f>VLOOKUP(Oliusala[[#This Row],[postnumer]],Sveitarfelog[#All],4,FALSE)</f>
        <v>Bolungarvíkurkaupstaður</v>
      </c>
      <c r="E5907" t="str">
        <f>VLOOKUP(Oliusala[[#This Row],[postnumer]],Sveitarfelog[#All],5,FALSE)</f>
        <v>Vestfirðir</v>
      </c>
      <c r="F5907" t="s">
        <v>29</v>
      </c>
      <c r="G5907" t="s">
        <v>24</v>
      </c>
      <c r="H5907" t="s">
        <v>58</v>
      </c>
      <c r="I5907" s="1">
        <v>1122</v>
      </c>
      <c r="J5907" s="2">
        <f>VLOOKUP(Oliusala[[#This Row],[tegund]],Tegundir!$B$2:$D$19,3,FALSE)*Oliusala[[#This Row],[magn]]/1000</f>
        <v>0.97053</v>
      </c>
      <c r="K5907">
        <v>2014</v>
      </c>
      <c r="L5907" t="s">
        <v>19</v>
      </c>
      <c r="M5907" s="144" t="s">
        <v>59</v>
      </c>
      <c r="O5907" s="144" t="s">
        <v>1998</v>
      </c>
    </row>
    <row r="5908" spans="1:15" x14ac:dyDescent="0.2">
      <c r="A5908" t="s">
        <v>107</v>
      </c>
      <c r="B5908" s="144" t="s">
        <v>107</v>
      </c>
      <c r="C5908">
        <v>415</v>
      </c>
      <c r="D5908" t="str">
        <f>VLOOKUP(Oliusala[[#This Row],[postnumer]],Sveitarfelog[#All],4,FALSE)</f>
        <v>Bolungarvíkurkaupstaður</v>
      </c>
      <c r="E5908" t="str">
        <f>VLOOKUP(Oliusala[[#This Row],[postnumer]],Sveitarfelog[#All],5,FALSE)</f>
        <v>Vestfirðir</v>
      </c>
      <c r="F5908" t="s">
        <v>30</v>
      </c>
      <c r="G5908" t="s">
        <v>24</v>
      </c>
      <c r="H5908" t="s">
        <v>58</v>
      </c>
      <c r="I5908" s="1">
        <v>346873</v>
      </c>
      <c r="J5908" s="2">
        <f>VLOOKUP(Oliusala[[#This Row],[tegund]],Tegundir!$B$2:$D$19,3,FALSE)*Oliusala[[#This Row],[magn]]/1000</f>
        <v>300.04514499999999</v>
      </c>
      <c r="K5908">
        <v>2014</v>
      </c>
      <c r="L5908" t="s">
        <v>19</v>
      </c>
      <c r="M5908" s="144" t="s">
        <v>59</v>
      </c>
      <c r="O5908" s="144" t="s">
        <v>1998</v>
      </c>
    </row>
    <row r="5909" spans="1:15" x14ac:dyDescent="0.2">
      <c r="A5909" t="s">
        <v>83</v>
      </c>
      <c r="B5909" s="144" t="s">
        <v>107</v>
      </c>
      <c r="C5909">
        <v>415</v>
      </c>
      <c r="D5909" t="str">
        <f>VLOOKUP(Oliusala[[#This Row],[postnumer]],Sveitarfelog[#All],4,FALSE)</f>
        <v>Bolungarvíkurkaupstaður</v>
      </c>
      <c r="E5909" t="str">
        <f>VLOOKUP(Oliusala[[#This Row],[postnumer]],Sveitarfelog[#All],5,FALSE)</f>
        <v>Vestfirðir</v>
      </c>
      <c r="F5909" t="s">
        <v>29</v>
      </c>
      <c r="G5909" t="s">
        <v>24</v>
      </c>
      <c r="H5909" t="s">
        <v>60</v>
      </c>
      <c r="I5909" s="1">
        <v>201045</v>
      </c>
      <c r="J5909" s="2">
        <f>VLOOKUP(Oliusala[[#This Row],[tegund]],Tegundir!$B$2:$D$19,3,FALSE)*Oliusala[[#This Row],[magn]]/1000</f>
        <v>173.90392499999999</v>
      </c>
      <c r="K5909">
        <v>2014</v>
      </c>
      <c r="L5909" t="s">
        <v>19</v>
      </c>
      <c r="M5909" s="144" t="s">
        <v>59</v>
      </c>
      <c r="O5909" s="144" t="s">
        <v>1998</v>
      </c>
    </row>
    <row r="5910" spans="1:15" x14ac:dyDescent="0.2">
      <c r="A5910" t="s">
        <v>83</v>
      </c>
      <c r="B5910" s="144" t="s">
        <v>107</v>
      </c>
      <c r="C5910">
        <v>415</v>
      </c>
      <c r="D5910" t="str">
        <f>VLOOKUP(Oliusala[[#This Row],[postnumer]],Sveitarfelog[#All],4,FALSE)</f>
        <v>Bolungarvíkurkaupstaður</v>
      </c>
      <c r="E5910" t="str">
        <f>VLOOKUP(Oliusala[[#This Row],[postnumer]],Sveitarfelog[#All],5,FALSE)</f>
        <v>Vestfirðir</v>
      </c>
      <c r="F5910" t="s">
        <v>30</v>
      </c>
      <c r="G5910" t="s">
        <v>24</v>
      </c>
      <c r="H5910" t="s">
        <v>60</v>
      </c>
      <c r="I5910" s="1">
        <v>91480</v>
      </c>
      <c r="J5910" s="2">
        <f>VLOOKUP(Oliusala[[#This Row],[tegund]],Tegundir!$B$2:$D$19,3,FALSE)*Oliusala[[#This Row],[magn]]/1000</f>
        <v>79.130200000000002</v>
      </c>
      <c r="K5910">
        <v>2014</v>
      </c>
      <c r="L5910" t="s">
        <v>19</v>
      </c>
      <c r="M5910" s="144" t="s">
        <v>59</v>
      </c>
      <c r="O5910" s="144" t="s">
        <v>1998</v>
      </c>
    </row>
    <row r="5911" spans="1:15" x14ac:dyDescent="0.2">
      <c r="A5911" t="s">
        <v>57</v>
      </c>
      <c r="B5911" s="144" t="s">
        <v>107</v>
      </c>
      <c r="C5911">
        <v>415</v>
      </c>
      <c r="D5911" t="str">
        <f>VLOOKUP(Oliusala[[#This Row],[postnumer]],Sveitarfelog[#All],4,FALSE)</f>
        <v>Bolungarvíkurkaupstaður</v>
      </c>
      <c r="E5911" t="str">
        <f>VLOOKUP(Oliusala[[#This Row],[postnumer]],Sveitarfelog[#All],5,FALSE)</f>
        <v>Vestfirðir</v>
      </c>
      <c r="F5911" t="s">
        <v>29</v>
      </c>
      <c r="G5911" t="s">
        <v>24</v>
      </c>
      <c r="H5911" t="s">
        <v>60</v>
      </c>
      <c r="I5911" s="1">
        <v>17010</v>
      </c>
      <c r="J5911" s="2">
        <f>VLOOKUP(Oliusala[[#This Row],[tegund]],Tegundir!$B$2:$D$19,3,FALSE)*Oliusala[[#This Row],[magn]]/1000</f>
        <v>14.713649999999999</v>
      </c>
      <c r="K5911">
        <v>2014</v>
      </c>
      <c r="L5911" t="s">
        <v>19</v>
      </c>
      <c r="M5911" s="144" t="s">
        <v>59</v>
      </c>
      <c r="O5911" s="144" t="s">
        <v>1998</v>
      </c>
    </row>
    <row r="5912" spans="1:15" x14ac:dyDescent="0.2">
      <c r="A5912" t="s">
        <v>107</v>
      </c>
      <c r="B5912" s="144" t="s">
        <v>107</v>
      </c>
      <c r="C5912">
        <v>415</v>
      </c>
      <c r="D5912" t="str">
        <f>VLOOKUP(Oliusala[[#This Row],[postnumer]],Sveitarfelog[#All],4,FALSE)</f>
        <v>Bolungarvíkurkaupstaður</v>
      </c>
      <c r="E5912" t="str">
        <f>VLOOKUP(Oliusala[[#This Row],[postnumer]],Sveitarfelog[#All],5,FALSE)</f>
        <v>Vestfirðir</v>
      </c>
      <c r="F5912" t="s">
        <v>29</v>
      </c>
      <c r="G5912" t="s">
        <v>24</v>
      </c>
      <c r="H5912" t="s">
        <v>61</v>
      </c>
      <c r="I5912" s="1">
        <v>166439</v>
      </c>
      <c r="J5912" s="2">
        <f>VLOOKUP(Oliusala[[#This Row],[tegund]],Tegundir!$B$2:$D$19,3,FALSE)*Oliusala[[#This Row],[magn]]/1000</f>
        <v>143.96973499999999</v>
      </c>
      <c r="K5912">
        <v>2014</v>
      </c>
      <c r="L5912" t="s">
        <v>19</v>
      </c>
      <c r="M5912" s="144" t="s">
        <v>62</v>
      </c>
      <c r="O5912" s="144" t="s">
        <v>1998</v>
      </c>
    </row>
    <row r="5913" spans="1:15" x14ac:dyDescent="0.2">
      <c r="A5913" t="s">
        <v>63</v>
      </c>
      <c r="B5913" s="144" t="s">
        <v>107</v>
      </c>
      <c r="C5913">
        <v>415</v>
      </c>
      <c r="D5913" t="str">
        <f>VLOOKUP(Oliusala[[#This Row],[postnumer]],Sveitarfelog[#All],4,FALSE)</f>
        <v>Bolungarvíkurkaupstaður</v>
      </c>
      <c r="E5913" t="str">
        <f>VLOOKUP(Oliusala[[#This Row],[postnumer]],Sveitarfelog[#All],5,FALSE)</f>
        <v>Vestfirðir</v>
      </c>
      <c r="F5913" t="s">
        <v>24</v>
      </c>
      <c r="G5913" t="s">
        <v>24</v>
      </c>
      <c r="H5913" t="s">
        <v>58</v>
      </c>
      <c r="I5913" s="1">
        <v>252628</v>
      </c>
      <c r="J5913" s="2">
        <f>VLOOKUP(Oliusala[[#This Row],[tegund]],Tegundir!$B$2:$D$19,3,FALSE)*Oliusala[[#This Row],[magn]]/1000</f>
        <v>218.52322000000001</v>
      </c>
      <c r="K5913">
        <v>2014</v>
      </c>
      <c r="L5913" t="s">
        <v>18</v>
      </c>
      <c r="M5913" s="144" t="s">
        <v>59</v>
      </c>
    </row>
    <row r="5914" spans="1:15" x14ac:dyDescent="0.2">
      <c r="A5914" t="s">
        <v>107</v>
      </c>
      <c r="B5914" s="144" t="s">
        <v>110</v>
      </c>
      <c r="C5914">
        <v>420</v>
      </c>
      <c r="D5914" t="str">
        <f>VLOOKUP(Oliusala[[#This Row],[postnumer]],Sveitarfelog[#All],4,FALSE)</f>
        <v>Súðavíkurhreppur</v>
      </c>
      <c r="E5914" t="str">
        <f>VLOOKUP(Oliusala[[#This Row],[postnumer]],Sveitarfelog[#All],5,FALSE)</f>
        <v>Vestfirðir</v>
      </c>
      <c r="F5914" t="s">
        <v>25</v>
      </c>
      <c r="G5914" t="s">
        <v>24</v>
      </c>
      <c r="H5914" t="s">
        <v>60</v>
      </c>
      <c r="I5914" s="1">
        <v>83111</v>
      </c>
      <c r="J5914" s="2">
        <f>VLOOKUP(Oliusala[[#This Row],[tegund]],Tegundir!$B$2:$D$19,3,FALSE)*Oliusala[[#This Row],[magn]]/1000</f>
        <v>71.891014999999996</v>
      </c>
      <c r="K5914">
        <v>2014</v>
      </c>
      <c r="L5914" t="s">
        <v>1955</v>
      </c>
      <c r="M5914" s="144" t="s">
        <v>59</v>
      </c>
    </row>
    <row r="5915" spans="1:15" x14ac:dyDescent="0.2">
      <c r="A5915" t="s">
        <v>83</v>
      </c>
      <c r="B5915" s="144" t="s">
        <v>109</v>
      </c>
      <c r="C5915">
        <v>420</v>
      </c>
      <c r="D5915" t="str">
        <f>VLOOKUP(Oliusala[[#This Row],[postnumer]],Sveitarfelog[#All],4,FALSE)</f>
        <v>Súðavíkurhreppur</v>
      </c>
      <c r="E5915" t="str">
        <f>VLOOKUP(Oliusala[[#This Row],[postnumer]],Sveitarfelog[#All],5,FALSE)</f>
        <v>Vestfirðir</v>
      </c>
      <c r="F5915" t="s">
        <v>25</v>
      </c>
      <c r="G5915" t="s">
        <v>24</v>
      </c>
      <c r="H5915" t="s">
        <v>60</v>
      </c>
      <c r="I5915" s="1">
        <v>8572</v>
      </c>
      <c r="J5915" s="2">
        <f>VLOOKUP(Oliusala[[#This Row],[tegund]],Tegundir!$B$2:$D$19,3,FALSE)*Oliusala[[#This Row],[magn]]/1000</f>
        <v>7.4147799999999995</v>
      </c>
      <c r="K5915">
        <v>2014</v>
      </c>
      <c r="L5915" t="s">
        <v>19</v>
      </c>
      <c r="M5915" s="144" t="s">
        <v>59</v>
      </c>
      <c r="O5915" s="144" t="s">
        <v>1997</v>
      </c>
    </row>
    <row r="5916" spans="1:15" x14ac:dyDescent="0.2">
      <c r="A5916" t="s">
        <v>83</v>
      </c>
      <c r="B5916" s="144" t="s">
        <v>110</v>
      </c>
      <c r="C5916">
        <v>420</v>
      </c>
      <c r="D5916" t="str">
        <f>VLOOKUP(Oliusala[[#This Row],[postnumer]],Sveitarfelog[#All],4,FALSE)</f>
        <v>Súðavíkurhreppur</v>
      </c>
      <c r="E5916" t="str">
        <f>VLOOKUP(Oliusala[[#This Row],[postnumer]],Sveitarfelog[#All],5,FALSE)</f>
        <v>Vestfirðir</v>
      </c>
      <c r="F5916" t="s">
        <v>25</v>
      </c>
      <c r="G5916" t="s">
        <v>24</v>
      </c>
      <c r="H5916" t="s">
        <v>60</v>
      </c>
      <c r="I5916" s="1">
        <v>9036</v>
      </c>
      <c r="J5916" s="2">
        <f>VLOOKUP(Oliusala[[#This Row],[tegund]],Tegundir!$B$2:$D$19,3,FALSE)*Oliusala[[#This Row],[magn]]/1000</f>
        <v>7.8161400000000008</v>
      </c>
      <c r="K5916">
        <v>2014</v>
      </c>
      <c r="L5916" t="s">
        <v>19</v>
      </c>
      <c r="M5916" s="144" t="s">
        <v>59</v>
      </c>
      <c r="O5916" s="144" t="s">
        <v>1997</v>
      </c>
    </row>
    <row r="5917" spans="1:15" x14ac:dyDescent="0.2">
      <c r="A5917" t="s">
        <v>57</v>
      </c>
      <c r="B5917" s="144" t="s">
        <v>109</v>
      </c>
      <c r="C5917">
        <v>420</v>
      </c>
      <c r="D5917" t="str">
        <f>VLOOKUP(Oliusala[[#This Row],[postnumer]],Sveitarfelog[#All],4,FALSE)</f>
        <v>Súðavíkurhreppur</v>
      </c>
      <c r="E5917" t="str">
        <f>VLOOKUP(Oliusala[[#This Row],[postnumer]],Sveitarfelog[#All],5,FALSE)</f>
        <v>Vestfirðir</v>
      </c>
      <c r="F5917" t="s">
        <v>25</v>
      </c>
      <c r="G5917" t="s">
        <v>24</v>
      </c>
      <c r="H5917" t="s">
        <v>60</v>
      </c>
      <c r="I5917" s="1">
        <v>23787</v>
      </c>
      <c r="J5917" s="2">
        <f>VLOOKUP(Oliusala[[#This Row],[tegund]],Tegundir!$B$2:$D$19,3,FALSE)*Oliusala[[#This Row],[magn]]/1000</f>
        <v>20.575755000000001</v>
      </c>
      <c r="K5917">
        <v>2014</v>
      </c>
      <c r="L5917" t="s">
        <v>19</v>
      </c>
      <c r="M5917" s="144" t="s">
        <v>59</v>
      </c>
      <c r="O5917" s="144" t="s">
        <v>1997</v>
      </c>
    </row>
    <row r="5918" spans="1:15" x14ac:dyDescent="0.2">
      <c r="A5918" t="s">
        <v>57</v>
      </c>
      <c r="B5918" s="144" t="s">
        <v>110</v>
      </c>
      <c r="C5918">
        <v>420</v>
      </c>
      <c r="D5918" t="str">
        <f>VLOOKUP(Oliusala[[#This Row],[postnumer]],Sveitarfelog[#All],4,FALSE)</f>
        <v>Súðavíkurhreppur</v>
      </c>
      <c r="E5918" t="str">
        <f>VLOOKUP(Oliusala[[#This Row],[postnumer]],Sveitarfelog[#All],5,FALSE)</f>
        <v>Vestfirðir</v>
      </c>
      <c r="F5918" t="s">
        <v>25</v>
      </c>
      <c r="G5918" t="s">
        <v>24</v>
      </c>
      <c r="H5918" t="s">
        <v>60</v>
      </c>
      <c r="I5918" s="1">
        <v>6213</v>
      </c>
      <c r="J5918" s="2">
        <f>VLOOKUP(Oliusala[[#This Row],[tegund]],Tegundir!$B$2:$D$19,3,FALSE)*Oliusala[[#This Row],[magn]]/1000</f>
        <v>5.3742450000000002</v>
      </c>
      <c r="K5918">
        <v>2014</v>
      </c>
      <c r="L5918" t="s">
        <v>19</v>
      </c>
      <c r="M5918" s="144" t="s">
        <v>59</v>
      </c>
      <c r="O5918" s="144" t="s">
        <v>1997</v>
      </c>
    </row>
    <row r="5919" spans="1:15" x14ac:dyDescent="0.2">
      <c r="A5919" t="s">
        <v>107</v>
      </c>
      <c r="B5919" s="144" t="s">
        <v>110</v>
      </c>
      <c r="C5919">
        <v>420</v>
      </c>
      <c r="D5919" t="str">
        <f>VLOOKUP(Oliusala[[#This Row],[postnumer]],Sveitarfelog[#All],4,FALSE)</f>
        <v>Súðavíkurhreppur</v>
      </c>
      <c r="E5919" t="str">
        <f>VLOOKUP(Oliusala[[#This Row],[postnumer]],Sveitarfelog[#All],5,FALSE)</f>
        <v>Vestfirðir</v>
      </c>
      <c r="F5919" t="s">
        <v>24</v>
      </c>
      <c r="G5919" t="s">
        <v>24</v>
      </c>
      <c r="H5919" t="s">
        <v>60</v>
      </c>
      <c r="I5919" s="1">
        <v>2792</v>
      </c>
      <c r="J5919" s="2">
        <f>VLOOKUP(Oliusala[[#This Row],[tegund]],Tegundir!$B$2:$D$19,3,FALSE)*Oliusala[[#This Row],[magn]]/1000</f>
        <v>2.4150800000000001</v>
      </c>
      <c r="K5919">
        <v>2014</v>
      </c>
      <c r="L5919" t="s">
        <v>18</v>
      </c>
      <c r="M5919" s="144" t="s">
        <v>59</v>
      </c>
    </row>
    <row r="5920" spans="1:15" x14ac:dyDescent="0.2">
      <c r="A5920" t="s">
        <v>107</v>
      </c>
      <c r="B5920" s="144" t="s">
        <v>110</v>
      </c>
      <c r="C5920">
        <v>420</v>
      </c>
      <c r="D5920" t="str">
        <f>VLOOKUP(Oliusala[[#This Row],[postnumer]],Sveitarfelog[#All],4,FALSE)</f>
        <v>Súðavíkurhreppur</v>
      </c>
      <c r="E5920" t="str">
        <f>VLOOKUP(Oliusala[[#This Row],[postnumer]],Sveitarfelog[#All],5,FALSE)</f>
        <v>Vestfirðir</v>
      </c>
      <c r="F5920" t="s">
        <v>29</v>
      </c>
      <c r="G5920" t="s">
        <v>24</v>
      </c>
      <c r="H5920" t="s">
        <v>60</v>
      </c>
      <c r="I5920" s="1">
        <v>113582</v>
      </c>
      <c r="J5920" s="2">
        <f>VLOOKUP(Oliusala[[#This Row],[tegund]],Tegundir!$B$2:$D$19,3,FALSE)*Oliusala[[#This Row],[magn]]/1000</f>
        <v>98.248429999999999</v>
      </c>
      <c r="K5920">
        <v>2014</v>
      </c>
      <c r="L5920" t="s">
        <v>19</v>
      </c>
      <c r="M5920" s="144" t="s">
        <v>59</v>
      </c>
      <c r="O5920" s="144" t="s">
        <v>1998</v>
      </c>
    </row>
    <row r="5921" spans="1:15" x14ac:dyDescent="0.2">
      <c r="A5921" t="s">
        <v>107</v>
      </c>
      <c r="B5921" s="144" t="s">
        <v>110</v>
      </c>
      <c r="C5921">
        <v>420</v>
      </c>
      <c r="D5921" t="str">
        <f>VLOOKUP(Oliusala[[#This Row],[postnumer]],Sveitarfelog[#All],4,FALSE)</f>
        <v>Súðavíkurhreppur</v>
      </c>
      <c r="E5921" t="str">
        <f>VLOOKUP(Oliusala[[#This Row],[postnumer]],Sveitarfelog[#All],5,FALSE)</f>
        <v>Vestfirðir</v>
      </c>
      <c r="F5921" t="s">
        <v>30</v>
      </c>
      <c r="G5921" t="s">
        <v>24</v>
      </c>
      <c r="H5921" t="s">
        <v>60</v>
      </c>
      <c r="I5921" s="1">
        <v>152822</v>
      </c>
      <c r="J5921" s="2">
        <f>VLOOKUP(Oliusala[[#This Row],[tegund]],Tegundir!$B$2:$D$19,3,FALSE)*Oliusala[[#This Row],[magn]]/1000</f>
        <v>132.19103000000001</v>
      </c>
      <c r="K5921">
        <v>2014</v>
      </c>
      <c r="L5921" t="s">
        <v>19</v>
      </c>
      <c r="M5921" s="144" t="s">
        <v>59</v>
      </c>
      <c r="O5921" s="144" t="s">
        <v>1998</v>
      </c>
    </row>
    <row r="5922" spans="1:15" x14ac:dyDescent="0.2">
      <c r="A5922" t="s">
        <v>83</v>
      </c>
      <c r="B5922" s="144" t="s">
        <v>110</v>
      </c>
      <c r="C5922">
        <v>420</v>
      </c>
      <c r="D5922" t="str">
        <f>VLOOKUP(Oliusala[[#This Row],[postnumer]],Sveitarfelog[#All],4,FALSE)</f>
        <v>Súðavíkurhreppur</v>
      </c>
      <c r="E5922" t="str">
        <f>VLOOKUP(Oliusala[[#This Row],[postnumer]],Sveitarfelog[#All],5,FALSE)</f>
        <v>Vestfirðir</v>
      </c>
      <c r="F5922" t="s">
        <v>29</v>
      </c>
      <c r="G5922" t="s">
        <v>24</v>
      </c>
      <c r="H5922" t="s">
        <v>60</v>
      </c>
      <c r="I5922" s="1">
        <v>10714</v>
      </c>
      <c r="J5922" s="2">
        <f>VLOOKUP(Oliusala[[#This Row],[tegund]],Tegundir!$B$2:$D$19,3,FALSE)*Oliusala[[#This Row],[magn]]/1000</f>
        <v>9.2676100000000012</v>
      </c>
      <c r="K5922">
        <v>2014</v>
      </c>
      <c r="L5922" t="s">
        <v>19</v>
      </c>
      <c r="M5922" s="144" t="s">
        <v>59</v>
      </c>
      <c r="O5922" s="144" t="s">
        <v>1998</v>
      </c>
    </row>
    <row r="5923" spans="1:15" x14ac:dyDescent="0.2">
      <c r="A5923" t="s">
        <v>83</v>
      </c>
      <c r="B5923" s="144" t="s">
        <v>110</v>
      </c>
      <c r="C5923">
        <v>420</v>
      </c>
      <c r="D5923" t="str">
        <f>VLOOKUP(Oliusala[[#This Row],[postnumer]],Sveitarfelog[#All],4,FALSE)</f>
        <v>Súðavíkurhreppur</v>
      </c>
      <c r="E5923" t="str">
        <f>VLOOKUP(Oliusala[[#This Row],[postnumer]],Sveitarfelog[#All],5,FALSE)</f>
        <v>Vestfirðir</v>
      </c>
      <c r="F5923" t="s">
        <v>30</v>
      </c>
      <c r="G5923" t="s">
        <v>24</v>
      </c>
      <c r="H5923" t="s">
        <v>60</v>
      </c>
      <c r="I5923" s="1">
        <v>2361</v>
      </c>
      <c r="J5923" s="2">
        <f>VLOOKUP(Oliusala[[#This Row],[tegund]],Tegundir!$B$2:$D$19,3,FALSE)*Oliusala[[#This Row],[magn]]/1000</f>
        <v>2.042265</v>
      </c>
      <c r="K5923">
        <v>2014</v>
      </c>
      <c r="L5923" t="s">
        <v>19</v>
      </c>
      <c r="M5923" s="144" t="s">
        <v>59</v>
      </c>
      <c r="O5923" s="144" t="s">
        <v>1998</v>
      </c>
    </row>
    <row r="5924" spans="1:15" x14ac:dyDescent="0.2">
      <c r="A5924" t="s">
        <v>57</v>
      </c>
      <c r="B5924" s="144" t="s">
        <v>109</v>
      </c>
      <c r="C5924">
        <v>420</v>
      </c>
      <c r="D5924" t="str">
        <f>VLOOKUP(Oliusala[[#This Row],[postnumer]],Sveitarfelog[#All],4,FALSE)</f>
        <v>Súðavíkurhreppur</v>
      </c>
      <c r="E5924" t="str">
        <f>VLOOKUP(Oliusala[[#This Row],[postnumer]],Sveitarfelog[#All],5,FALSE)</f>
        <v>Vestfirðir</v>
      </c>
      <c r="F5924" t="s">
        <v>24</v>
      </c>
      <c r="G5924" t="s">
        <v>24</v>
      </c>
      <c r="H5924" t="s">
        <v>60</v>
      </c>
      <c r="I5924" s="1">
        <v>3244</v>
      </c>
      <c r="J5924" s="2">
        <f>VLOOKUP(Oliusala[[#This Row],[tegund]],Tegundir!$B$2:$D$19,3,FALSE)*Oliusala[[#This Row],[magn]]/1000</f>
        <v>2.80606</v>
      </c>
      <c r="K5924">
        <v>2014</v>
      </c>
      <c r="L5924" t="s">
        <v>18</v>
      </c>
      <c r="M5924" s="144" t="s">
        <v>59</v>
      </c>
    </row>
    <row r="5925" spans="1:15" x14ac:dyDescent="0.2">
      <c r="A5925" t="s">
        <v>63</v>
      </c>
      <c r="B5925" s="144" t="s">
        <v>109</v>
      </c>
      <c r="C5925">
        <v>420</v>
      </c>
      <c r="D5925" t="str">
        <f>VLOOKUP(Oliusala[[#This Row],[postnumer]],Sveitarfelog[#All],4,FALSE)</f>
        <v>Súðavíkurhreppur</v>
      </c>
      <c r="E5925" t="str">
        <f>VLOOKUP(Oliusala[[#This Row],[postnumer]],Sveitarfelog[#All],5,FALSE)</f>
        <v>Vestfirðir</v>
      </c>
      <c r="F5925" t="s">
        <v>24</v>
      </c>
      <c r="G5925" t="s">
        <v>24</v>
      </c>
      <c r="H5925" t="s">
        <v>58</v>
      </c>
      <c r="I5925" s="1">
        <v>55616</v>
      </c>
      <c r="J5925" s="2">
        <f>VLOOKUP(Oliusala[[#This Row],[tegund]],Tegundir!$B$2:$D$19,3,FALSE)*Oliusala[[#This Row],[magn]]/1000</f>
        <v>48.107839999999996</v>
      </c>
      <c r="K5925">
        <v>2014</v>
      </c>
      <c r="L5925" t="s">
        <v>18</v>
      </c>
      <c r="M5925" s="144" t="s">
        <v>59</v>
      </c>
    </row>
    <row r="5926" spans="1:15" x14ac:dyDescent="0.2">
      <c r="A5926" t="s">
        <v>63</v>
      </c>
      <c r="B5926" s="144" t="s">
        <v>110</v>
      </c>
      <c r="C5926">
        <v>420</v>
      </c>
      <c r="D5926" t="str">
        <f>VLOOKUP(Oliusala[[#This Row],[postnumer]],Sveitarfelog[#All],4,FALSE)</f>
        <v>Súðavíkurhreppur</v>
      </c>
      <c r="E5926" t="str">
        <f>VLOOKUP(Oliusala[[#This Row],[postnumer]],Sveitarfelog[#All],5,FALSE)</f>
        <v>Vestfirðir</v>
      </c>
      <c r="F5926" t="s">
        <v>24</v>
      </c>
      <c r="G5926" t="s">
        <v>24</v>
      </c>
      <c r="H5926" t="s">
        <v>58</v>
      </c>
      <c r="I5926" s="1">
        <v>102980</v>
      </c>
      <c r="J5926" s="2">
        <f>VLOOKUP(Oliusala[[#This Row],[tegund]],Tegundir!$B$2:$D$19,3,FALSE)*Oliusala[[#This Row],[magn]]/1000</f>
        <v>89.077699999999993</v>
      </c>
      <c r="K5926">
        <v>2014</v>
      </c>
      <c r="L5926" t="s">
        <v>18</v>
      </c>
      <c r="M5926" s="144" t="s">
        <v>59</v>
      </c>
    </row>
    <row r="5927" spans="1:15" x14ac:dyDescent="0.2">
      <c r="A5927" t="s">
        <v>57</v>
      </c>
      <c r="B5927" s="144" t="s">
        <v>72</v>
      </c>
      <c r="C5927">
        <v>190</v>
      </c>
      <c r="D5927" t="str">
        <f>VLOOKUP(Oliusala[[#This Row],[postnumer]],Sveitarfelog[#All],4,FALSE)</f>
        <v>Sveitarfélagið Vogar</v>
      </c>
      <c r="E5927" t="str">
        <f>VLOOKUP(Oliusala[[#This Row],[postnumer]],Sveitarfelog[#All],5,FALSE)</f>
        <v>Suðurnes</v>
      </c>
      <c r="F5927" t="s">
        <v>25</v>
      </c>
      <c r="G5927" t="s">
        <v>24</v>
      </c>
      <c r="H5927" t="s">
        <v>60</v>
      </c>
      <c r="I5927" s="1">
        <v>21000</v>
      </c>
      <c r="J5927" s="2">
        <f>VLOOKUP(Oliusala[[#This Row],[tegund]],Tegundir!$B$2:$D$19,3,FALSE)*Oliusala[[#This Row],[magn]]/1000</f>
        <v>18.164999999999999</v>
      </c>
      <c r="K5927">
        <v>2014</v>
      </c>
      <c r="L5927" t="s">
        <v>1955</v>
      </c>
      <c r="M5927" s="144" t="s">
        <v>59</v>
      </c>
      <c r="N5927" s="144" t="s">
        <v>1939</v>
      </c>
    </row>
    <row r="5928" spans="1:15" x14ac:dyDescent="0.2">
      <c r="A5928" t="s">
        <v>57</v>
      </c>
      <c r="B5928" s="144" t="s">
        <v>72</v>
      </c>
      <c r="C5928">
        <v>190</v>
      </c>
      <c r="D5928" t="str">
        <f>VLOOKUP(Oliusala[[#This Row],[postnumer]],Sveitarfelog[#All],4,FALSE)</f>
        <v>Sveitarfélagið Vogar</v>
      </c>
      <c r="E5928" t="str">
        <f>VLOOKUP(Oliusala[[#This Row],[postnumer]],Sveitarfelog[#All],5,FALSE)</f>
        <v>Suðurnes</v>
      </c>
      <c r="F5928" t="s">
        <v>25</v>
      </c>
      <c r="G5928" t="s">
        <v>24</v>
      </c>
      <c r="H5928" t="s">
        <v>60</v>
      </c>
      <c r="I5928" s="1">
        <v>30554</v>
      </c>
      <c r="J5928" s="2">
        <f>VLOOKUP(Oliusala[[#This Row],[tegund]],Tegundir!$B$2:$D$19,3,FALSE)*Oliusala[[#This Row],[magn]]/1000</f>
        <v>26.429209999999998</v>
      </c>
      <c r="K5928">
        <v>2014</v>
      </c>
      <c r="L5928" t="s">
        <v>19</v>
      </c>
      <c r="M5928" s="144" t="s">
        <v>59</v>
      </c>
      <c r="N5928" s="144" t="s">
        <v>1939</v>
      </c>
      <c r="O5928" s="144" t="s">
        <v>1997</v>
      </c>
    </row>
    <row r="5929" spans="1:15" x14ac:dyDescent="0.2">
      <c r="A5929" t="s">
        <v>63</v>
      </c>
      <c r="B5929" s="144" t="s">
        <v>83</v>
      </c>
      <c r="C5929">
        <v>400</v>
      </c>
      <c r="D5929" t="str">
        <f>VLOOKUP(Oliusala[[#This Row],[postnumer]],Sveitarfelog[#All],4,FALSE)</f>
        <v>Ísafjarðarbær</v>
      </c>
      <c r="E5929" t="str">
        <f>VLOOKUP(Oliusala[[#This Row],[postnumer]],Sveitarfelog[#All],5,FALSE)</f>
        <v>Vestfirðir</v>
      </c>
      <c r="F5929" t="s">
        <v>25</v>
      </c>
      <c r="G5929" t="s">
        <v>24</v>
      </c>
      <c r="H5929" t="s">
        <v>58</v>
      </c>
      <c r="I5929" s="1">
        <v>65384</v>
      </c>
      <c r="J5929" s="2">
        <f>VLOOKUP(Oliusala[[#This Row],[tegund]],Tegundir!$B$2:$D$19,3,FALSE)*Oliusala[[#This Row],[magn]]/1000</f>
        <v>56.557159999999996</v>
      </c>
      <c r="K5929">
        <v>2014</v>
      </c>
      <c r="L5929" t="s">
        <v>1955</v>
      </c>
      <c r="M5929" s="144" t="s">
        <v>59</v>
      </c>
    </row>
    <row r="5930" spans="1:15" x14ac:dyDescent="0.2">
      <c r="A5930" t="s">
        <v>63</v>
      </c>
      <c r="B5930" s="144" t="s">
        <v>83</v>
      </c>
      <c r="C5930">
        <v>400</v>
      </c>
      <c r="D5930" t="str">
        <f>VLOOKUP(Oliusala[[#This Row],[postnumer]],Sveitarfelog[#All],4,FALSE)</f>
        <v>Ísafjarðarbær</v>
      </c>
      <c r="E5930" t="str">
        <f>VLOOKUP(Oliusala[[#This Row],[postnumer]],Sveitarfelog[#All],5,FALSE)</f>
        <v>Vestfirðir</v>
      </c>
      <c r="F5930" t="s">
        <v>25</v>
      </c>
      <c r="G5930" t="s">
        <v>24</v>
      </c>
      <c r="H5930" t="s">
        <v>58</v>
      </c>
      <c r="I5930" s="1">
        <v>35904</v>
      </c>
      <c r="J5930" s="2">
        <f>VLOOKUP(Oliusala[[#This Row],[tegund]],Tegundir!$B$2:$D$19,3,FALSE)*Oliusala[[#This Row],[magn]]/1000</f>
        <v>31.05696</v>
      </c>
      <c r="K5930">
        <v>2014</v>
      </c>
      <c r="L5930" t="s">
        <v>1955</v>
      </c>
      <c r="M5930" s="144" t="s">
        <v>59</v>
      </c>
    </row>
    <row r="5931" spans="1:15" x14ac:dyDescent="0.2">
      <c r="A5931" t="s">
        <v>107</v>
      </c>
      <c r="B5931" s="144" t="s">
        <v>83</v>
      </c>
      <c r="C5931">
        <v>400</v>
      </c>
      <c r="D5931" t="str">
        <f>VLOOKUP(Oliusala[[#This Row],[postnumer]],Sveitarfelog[#All],4,FALSE)</f>
        <v>Ísafjarðarbær</v>
      </c>
      <c r="E5931" t="str">
        <f>VLOOKUP(Oliusala[[#This Row],[postnumer]],Sveitarfelog[#All],5,FALSE)</f>
        <v>Vestfirðir</v>
      </c>
      <c r="F5931" t="s">
        <v>25</v>
      </c>
      <c r="G5931" t="s">
        <v>24</v>
      </c>
      <c r="H5931" t="s">
        <v>60</v>
      </c>
      <c r="I5931" s="1">
        <v>511568</v>
      </c>
      <c r="J5931" s="2">
        <f>VLOOKUP(Oliusala[[#This Row],[tegund]],Tegundir!$B$2:$D$19,3,FALSE)*Oliusala[[#This Row],[magn]]/1000</f>
        <v>442.50632000000002</v>
      </c>
      <c r="K5931">
        <v>2014</v>
      </c>
      <c r="L5931" t="s">
        <v>1955</v>
      </c>
      <c r="M5931" s="144" t="s">
        <v>59</v>
      </c>
    </row>
    <row r="5932" spans="1:15" x14ac:dyDescent="0.2">
      <c r="A5932" t="s">
        <v>83</v>
      </c>
      <c r="B5932" s="144" t="s">
        <v>83</v>
      </c>
      <c r="C5932">
        <v>400</v>
      </c>
      <c r="D5932" t="str">
        <f>VLOOKUP(Oliusala[[#This Row],[postnumer]],Sveitarfelog[#All],4,FALSE)</f>
        <v>Ísafjarðarbær</v>
      </c>
      <c r="E5932" t="str">
        <f>VLOOKUP(Oliusala[[#This Row],[postnumer]],Sveitarfelog[#All],5,FALSE)</f>
        <v>Vestfirðir</v>
      </c>
      <c r="F5932" t="s">
        <v>25</v>
      </c>
      <c r="G5932" t="s">
        <v>24</v>
      </c>
      <c r="H5932" t="s">
        <v>58</v>
      </c>
      <c r="I5932" s="1">
        <v>254630</v>
      </c>
      <c r="J5932" s="2">
        <f>VLOOKUP(Oliusala[[#This Row],[tegund]],Tegundir!$B$2:$D$19,3,FALSE)*Oliusala[[#This Row],[magn]]/1000</f>
        <v>220.25495000000001</v>
      </c>
      <c r="K5932">
        <v>2014</v>
      </c>
      <c r="L5932" t="s">
        <v>1955</v>
      </c>
      <c r="M5932" s="144" t="s">
        <v>59</v>
      </c>
    </row>
    <row r="5933" spans="1:15" x14ac:dyDescent="0.2">
      <c r="A5933" t="s">
        <v>57</v>
      </c>
      <c r="B5933" s="144" t="s">
        <v>83</v>
      </c>
      <c r="C5933">
        <v>400</v>
      </c>
      <c r="D5933" t="str">
        <f>VLOOKUP(Oliusala[[#This Row],[postnumer]],Sveitarfelog[#All],4,FALSE)</f>
        <v>Ísafjarðarbær</v>
      </c>
      <c r="E5933" t="str">
        <f>VLOOKUP(Oliusala[[#This Row],[postnumer]],Sveitarfelog[#All],5,FALSE)</f>
        <v>Vestfirðir</v>
      </c>
      <c r="F5933" t="s">
        <v>25</v>
      </c>
      <c r="G5933" t="s">
        <v>24</v>
      </c>
      <c r="H5933" t="s">
        <v>58</v>
      </c>
      <c r="I5933" s="1">
        <v>8156</v>
      </c>
      <c r="J5933" s="2">
        <f>VLOOKUP(Oliusala[[#This Row],[tegund]],Tegundir!$B$2:$D$19,3,FALSE)*Oliusala[[#This Row],[magn]]/1000</f>
        <v>7.0549399999999993</v>
      </c>
      <c r="K5933">
        <v>2014</v>
      </c>
      <c r="L5933" t="s">
        <v>1955</v>
      </c>
      <c r="M5933" s="144" t="s">
        <v>59</v>
      </c>
    </row>
    <row r="5934" spans="1:15" x14ac:dyDescent="0.2">
      <c r="A5934" t="s">
        <v>63</v>
      </c>
      <c r="B5934" s="144" t="s">
        <v>112</v>
      </c>
      <c r="C5934">
        <v>425</v>
      </c>
      <c r="D5934" t="str">
        <f>VLOOKUP(Oliusala[[#This Row],[postnumer]],Sveitarfelog[#All],4,FALSE)</f>
        <v>Ísafjarðarbær</v>
      </c>
      <c r="E5934" t="str">
        <f>VLOOKUP(Oliusala[[#This Row],[postnumer]],Sveitarfelog[#All],5,FALSE)</f>
        <v>Vestfirðir</v>
      </c>
      <c r="F5934" t="s">
        <v>25</v>
      </c>
      <c r="G5934" t="s">
        <v>24</v>
      </c>
      <c r="H5934" t="s">
        <v>58</v>
      </c>
      <c r="I5934" s="1">
        <v>13973</v>
      </c>
      <c r="J5934" s="2">
        <f>VLOOKUP(Oliusala[[#This Row],[tegund]],Tegundir!$B$2:$D$19,3,FALSE)*Oliusala[[#This Row],[magn]]/1000</f>
        <v>12.086645000000001</v>
      </c>
      <c r="K5934">
        <v>2014</v>
      </c>
      <c r="L5934" t="s">
        <v>19</v>
      </c>
      <c r="M5934" s="144" t="s">
        <v>59</v>
      </c>
      <c r="O5934" s="144" t="s">
        <v>1997</v>
      </c>
    </row>
    <row r="5935" spans="1:15" x14ac:dyDescent="0.2">
      <c r="A5935" t="s">
        <v>107</v>
      </c>
      <c r="B5935" s="144" t="s">
        <v>112</v>
      </c>
      <c r="C5935">
        <v>425</v>
      </c>
      <c r="D5935" t="str">
        <f>VLOOKUP(Oliusala[[#This Row],[postnumer]],Sveitarfelog[#All],4,FALSE)</f>
        <v>Ísafjarðarbær</v>
      </c>
      <c r="E5935" t="str">
        <f>VLOOKUP(Oliusala[[#This Row],[postnumer]],Sveitarfelog[#All],5,FALSE)</f>
        <v>Vestfirðir</v>
      </c>
      <c r="F5935" t="s">
        <v>25</v>
      </c>
      <c r="G5935" t="s">
        <v>24</v>
      </c>
      <c r="H5935" t="s">
        <v>60</v>
      </c>
      <c r="I5935" s="1">
        <v>73557</v>
      </c>
      <c r="J5935" s="2">
        <f>VLOOKUP(Oliusala[[#This Row],[tegund]],Tegundir!$B$2:$D$19,3,FALSE)*Oliusala[[#This Row],[magn]]/1000</f>
        <v>63.626804999999997</v>
      </c>
      <c r="K5935">
        <v>2014</v>
      </c>
      <c r="L5935" t="s">
        <v>19</v>
      </c>
      <c r="M5935" s="144" t="s">
        <v>59</v>
      </c>
      <c r="O5935" s="144" t="s">
        <v>1997</v>
      </c>
    </row>
    <row r="5936" spans="1:15" x14ac:dyDescent="0.2">
      <c r="A5936" t="s">
        <v>83</v>
      </c>
      <c r="B5936" s="144" t="s">
        <v>112</v>
      </c>
      <c r="C5936">
        <v>425</v>
      </c>
      <c r="D5936" t="str">
        <f>VLOOKUP(Oliusala[[#This Row],[postnumer]],Sveitarfelog[#All],4,FALSE)</f>
        <v>Ísafjarðarbær</v>
      </c>
      <c r="E5936" t="str">
        <f>VLOOKUP(Oliusala[[#This Row],[postnumer]],Sveitarfelog[#All],5,FALSE)</f>
        <v>Vestfirðir</v>
      </c>
      <c r="F5936" t="s">
        <v>25</v>
      </c>
      <c r="G5936" t="s">
        <v>24</v>
      </c>
      <c r="H5936" t="s">
        <v>60</v>
      </c>
      <c r="I5936" s="1">
        <v>288742</v>
      </c>
      <c r="J5936" s="2">
        <f>VLOOKUP(Oliusala[[#This Row],[tegund]],Tegundir!$B$2:$D$19,3,FALSE)*Oliusala[[#This Row],[magn]]/1000</f>
        <v>249.76182999999997</v>
      </c>
      <c r="K5936">
        <v>2014</v>
      </c>
      <c r="L5936" t="s">
        <v>19</v>
      </c>
      <c r="M5936" s="144" t="s">
        <v>59</v>
      </c>
      <c r="O5936" s="144" t="s">
        <v>1997</v>
      </c>
    </row>
    <row r="5937" spans="1:15" x14ac:dyDescent="0.2">
      <c r="A5937" t="s">
        <v>57</v>
      </c>
      <c r="B5937" s="144" t="s">
        <v>112</v>
      </c>
      <c r="C5937">
        <v>425</v>
      </c>
      <c r="D5937" t="str">
        <f>VLOOKUP(Oliusala[[#This Row],[postnumer]],Sveitarfelog[#All],4,FALSE)</f>
        <v>Ísafjarðarbær</v>
      </c>
      <c r="E5937" t="str">
        <f>VLOOKUP(Oliusala[[#This Row],[postnumer]],Sveitarfelog[#All],5,FALSE)</f>
        <v>Vestfirðir</v>
      </c>
      <c r="F5937" t="s">
        <v>25</v>
      </c>
      <c r="G5937" t="s">
        <v>24</v>
      </c>
      <c r="H5937" t="s">
        <v>60</v>
      </c>
      <c r="I5937" s="1">
        <v>152012</v>
      </c>
      <c r="J5937" s="2">
        <f>VLOOKUP(Oliusala[[#This Row],[tegund]],Tegundir!$B$2:$D$19,3,FALSE)*Oliusala[[#This Row],[magn]]/1000</f>
        <v>131.49038000000002</v>
      </c>
      <c r="K5937">
        <v>2014</v>
      </c>
      <c r="L5937" t="s">
        <v>19</v>
      </c>
      <c r="M5937" s="144" t="s">
        <v>59</v>
      </c>
      <c r="O5937" s="144" t="s">
        <v>1997</v>
      </c>
    </row>
    <row r="5938" spans="1:15" x14ac:dyDescent="0.2">
      <c r="A5938" t="s">
        <v>107</v>
      </c>
      <c r="B5938" s="144" t="s">
        <v>113</v>
      </c>
      <c r="C5938">
        <v>430</v>
      </c>
      <c r="D5938" t="str">
        <f>VLOOKUP(Oliusala[[#This Row],[postnumer]],Sveitarfelog[#All],4,FALSE)</f>
        <v>Ísafjarðarbær</v>
      </c>
      <c r="E5938" t="str">
        <f>VLOOKUP(Oliusala[[#This Row],[postnumer]],Sveitarfelog[#All],5,FALSE)</f>
        <v>Vestfirðir</v>
      </c>
      <c r="F5938" t="s">
        <v>25</v>
      </c>
      <c r="G5938" t="s">
        <v>24</v>
      </c>
      <c r="H5938" t="s">
        <v>60</v>
      </c>
      <c r="I5938" s="1">
        <v>101082</v>
      </c>
      <c r="J5938" s="2">
        <f>VLOOKUP(Oliusala[[#This Row],[tegund]],Tegundir!$B$2:$D$19,3,FALSE)*Oliusala[[#This Row],[magn]]/1000</f>
        <v>87.435929999999999</v>
      </c>
      <c r="K5938">
        <v>2014</v>
      </c>
      <c r="L5938" t="s">
        <v>19</v>
      </c>
      <c r="M5938" s="144" t="s">
        <v>59</v>
      </c>
      <c r="O5938" s="144" t="s">
        <v>1997</v>
      </c>
    </row>
    <row r="5939" spans="1:15" x14ac:dyDescent="0.2">
      <c r="A5939" t="s">
        <v>83</v>
      </c>
      <c r="B5939" s="144" t="s">
        <v>113</v>
      </c>
      <c r="C5939">
        <v>430</v>
      </c>
      <c r="D5939" t="str">
        <f>VLOOKUP(Oliusala[[#This Row],[postnumer]],Sveitarfelog[#All],4,FALSE)</f>
        <v>Ísafjarðarbær</v>
      </c>
      <c r="E5939" t="str">
        <f>VLOOKUP(Oliusala[[#This Row],[postnumer]],Sveitarfelog[#All],5,FALSE)</f>
        <v>Vestfirðir</v>
      </c>
      <c r="F5939" t="s">
        <v>25</v>
      </c>
      <c r="G5939" t="s">
        <v>24</v>
      </c>
      <c r="H5939" t="s">
        <v>60</v>
      </c>
      <c r="I5939" s="1">
        <v>511</v>
      </c>
      <c r="J5939" s="2">
        <f>VLOOKUP(Oliusala[[#This Row],[tegund]],Tegundir!$B$2:$D$19,3,FALSE)*Oliusala[[#This Row],[magn]]/1000</f>
        <v>0.44201499999999999</v>
      </c>
      <c r="K5939">
        <v>2014</v>
      </c>
      <c r="L5939" t="s">
        <v>19</v>
      </c>
      <c r="M5939" s="144" t="s">
        <v>59</v>
      </c>
      <c r="O5939" s="144" t="s">
        <v>1997</v>
      </c>
    </row>
    <row r="5940" spans="1:15" x14ac:dyDescent="0.2">
      <c r="A5940" t="s">
        <v>57</v>
      </c>
      <c r="B5940" s="144" t="s">
        <v>113</v>
      </c>
      <c r="C5940">
        <v>430</v>
      </c>
      <c r="D5940" t="str">
        <f>VLOOKUP(Oliusala[[#This Row],[postnumer]],Sveitarfelog[#All],4,FALSE)</f>
        <v>Ísafjarðarbær</v>
      </c>
      <c r="E5940" t="str">
        <f>VLOOKUP(Oliusala[[#This Row],[postnumer]],Sveitarfelog[#All],5,FALSE)</f>
        <v>Vestfirðir</v>
      </c>
      <c r="F5940" t="s">
        <v>25</v>
      </c>
      <c r="G5940" t="s">
        <v>24</v>
      </c>
      <c r="H5940" t="s">
        <v>60</v>
      </c>
      <c r="I5940" s="1">
        <v>224154</v>
      </c>
      <c r="J5940" s="2">
        <f>VLOOKUP(Oliusala[[#This Row],[tegund]],Tegundir!$B$2:$D$19,3,FALSE)*Oliusala[[#This Row],[magn]]/1000</f>
        <v>193.89320999999998</v>
      </c>
      <c r="K5940">
        <v>2014</v>
      </c>
      <c r="L5940" t="s">
        <v>19</v>
      </c>
      <c r="M5940" s="144" t="s">
        <v>59</v>
      </c>
      <c r="O5940" s="144" t="s">
        <v>1997</v>
      </c>
    </row>
    <row r="5941" spans="1:15" x14ac:dyDescent="0.2">
      <c r="A5941" t="s">
        <v>107</v>
      </c>
      <c r="B5941" s="144" t="s">
        <v>119</v>
      </c>
      <c r="C5941">
        <v>470</v>
      </c>
      <c r="D5941" t="str">
        <f>VLOOKUP(Oliusala[[#This Row],[postnumer]],Sveitarfelog[#All],4,FALSE)</f>
        <v>Ísafjarðarbær</v>
      </c>
      <c r="E5941" t="str">
        <f>VLOOKUP(Oliusala[[#This Row],[postnumer]],Sveitarfelog[#All],5,FALSE)</f>
        <v>Vestfirðir</v>
      </c>
      <c r="F5941" t="s">
        <v>25</v>
      </c>
      <c r="G5941" t="s">
        <v>24</v>
      </c>
      <c r="H5941" t="s">
        <v>60</v>
      </c>
      <c r="I5941" s="1">
        <v>94667</v>
      </c>
      <c r="J5941" s="2">
        <f>VLOOKUP(Oliusala[[#This Row],[tegund]],Tegundir!$B$2:$D$19,3,FALSE)*Oliusala[[#This Row],[magn]]/1000</f>
        <v>81.886955</v>
      </c>
      <c r="K5941">
        <v>2014</v>
      </c>
      <c r="L5941" t="s">
        <v>19</v>
      </c>
      <c r="M5941" s="144" t="s">
        <v>59</v>
      </c>
      <c r="O5941" s="144" t="s">
        <v>1997</v>
      </c>
    </row>
    <row r="5942" spans="1:15" x14ac:dyDescent="0.2">
      <c r="A5942" t="s">
        <v>83</v>
      </c>
      <c r="B5942" s="144" t="s">
        <v>119</v>
      </c>
      <c r="C5942">
        <v>470</v>
      </c>
      <c r="D5942" t="str">
        <f>VLOOKUP(Oliusala[[#This Row],[postnumer]],Sveitarfelog[#All],4,FALSE)</f>
        <v>Ísafjarðarbær</v>
      </c>
      <c r="E5942" t="str">
        <f>VLOOKUP(Oliusala[[#This Row],[postnumer]],Sveitarfelog[#All],5,FALSE)</f>
        <v>Vestfirðir</v>
      </c>
      <c r="F5942" t="s">
        <v>25</v>
      </c>
      <c r="G5942" t="s">
        <v>24</v>
      </c>
      <c r="H5942" t="s">
        <v>60</v>
      </c>
      <c r="I5942" s="1">
        <v>538</v>
      </c>
      <c r="J5942" s="2">
        <f>VLOOKUP(Oliusala[[#This Row],[tegund]],Tegundir!$B$2:$D$19,3,FALSE)*Oliusala[[#This Row],[magn]]/1000</f>
        <v>0.46537000000000001</v>
      </c>
      <c r="K5942">
        <v>2014</v>
      </c>
      <c r="L5942" t="s">
        <v>19</v>
      </c>
      <c r="M5942" s="144" t="s">
        <v>59</v>
      </c>
      <c r="O5942" s="144" t="s">
        <v>1997</v>
      </c>
    </row>
    <row r="5943" spans="1:15" x14ac:dyDescent="0.2">
      <c r="A5943" t="s">
        <v>57</v>
      </c>
      <c r="B5943" s="144" t="s">
        <v>119</v>
      </c>
      <c r="C5943">
        <v>470</v>
      </c>
      <c r="D5943" t="str">
        <f>VLOOKUP(Oliusala[[#This Row],[postnumer]],Sveitarfelog[#All],4,FALSE)</f>
        <v>Ísafjarðarbær</v>
      </c>
      <c r="E5943" t="str">
        <f>VLOOKUP(Oliusala[[#This Row],[postnumer]],Sveitarfelog[#All],5,FALSE)</f>
        <v>Vestfirðir</v>
      </c>
      <c r="F5943" t="s">
        <v>25</v>
      </c>
      <c r="G5943" t="s">
        <v>24</v>
      </c>
      <c r="H5943" t="s">
        <v>60</v>
      </c>
      <c r="I5943" s="1">
        <v>107518</v>
      </c>
      <c r="J5943" s="2">
        <f>VLOOKUP(Oliusala[[#This Row],[tegund]],Tegundir!$B$2:$D$19,3,FALSE)*Oliusala[[#This Row],[magn]]/1000</f>
        <v>93.003069999999994</v>
      </c>
      <c r="K5943">
        <v>2014</v>
      </c>
      <c r="L5943" t="s">
        <v>19</v>
      </c>
      <c r="M5943" s="144" t="s">
        <v>59</v>
      </c>
      <c r="O5943" s="144" t="s">
        <v>1997</v>
      </c>
    </row>
    <row r="5944" spans="1:15" x14ac:dyDescent="0.2">
      <c r="A5944" t="s">
        <v>83</v>
      </c>
      <c r="B5944" s="144" t="s">
        <v>83</v>
      </c>
      <c r="C5944">
        <v>400</v>
      </c>
      <c r="D5944" t="str">
        <f>VLOOKUP(Oliusala[[#This Row],[postnumer]],Sveitarfelog[#All],4,FALSE)</f>
        <v>Ísafjarðarbær</v>
      </c>
      <c r="E5944" t="str">
        <f>VLOOKUP(Oliusala[[#This Row],[postnumer]],Sveitarfelog[#All],5,FALSE)</f>
        <v>Vestfirðir</v>
      </c>
      <c r="F5944" t="s">
        <v>25</v>
      </c>
      <c r="G5944" t="s">
        <v>24</v>
      </c>
      <c r="H5944" t="s">
        <v>61</v>
      </c>
      <c r="I5944" s="1">
        <v>1779</v>
      </c>
      <c r="J5944" s="2">
        <f>VLOOKUP(Oliusala[[#This Row],[tegund]],Tegundir!$B$2:$D$19,3,FALSE)*Oliusala[[#This Row],[magn]]/1000</f>
        <v>1.538835</v>
      </c>
      <c r="K5944">
        <v>2014</v>
      </c>
      <c r="L5944" t="s">
        <v>19</v>
      </c>
      <c r="M5944" s="144" t="s">
        <v>62</v>
      </c>
      <c r="O5944" s="144" t="s">
        <v>1997</v>
      </c>
    </row>
    <row r="5945" spans="1:15" x14ac:dyDescent="0.2">
      <c r="A5945" t="s">
        <v>57</v>
      </c>
      <c r="B5945" s="144" t="s">
        <v>83</v>
      </c>
      <c r="C5945">
        <v>400</v>
      </c>
      <c r="D5945" t="str">
        <f>VLOOKUP(Oliusala[[#This Row],[postnumer]],Sveitarfelog[#All],4,FALSE)</f>
        <v>Ísafjarðarbær</v>
      </c>
      <c r="E5945" t="str">
        <f>VLOOKUP(Oliusala[[#This Row],[postnumer]],Sveitarfelog[#All],5,FALSE)</f>
        <v>Vestfirðir</v>
      </c>
      <c r="F5945" t="s">
        <v>25</v>
      </c>
      <c r="G5945" t="s">
        <v>24</v>
      </c>
      <c r="H5945" t="s">
        <v>61</v>
      </c>
      <c r="I5945" s="1">
        <v>449</v>
      </c>
      <c r="J5945" s="2">
        <f>VLOOKUP(Oliusala[[#This Row],[tegund]],Tegundir!$B$2:$D$19,3,FALSE)*Oliusala[[#This Row],[magn]]/1000</f>
        <v>0.38838499999999998</v>
      </c>
      <c r="K5945">
        <v>2014</v>
      </c>
      <c r="L5945" t="s">
        <v>19</v>
      </c>
      <c r="M5945" s="144" t="s">
        <v>62</v>
      </c>
      <c r="O5945" s="144" t="s">
        <v>1997</v>
      </c>
    </row>
    <row r="5946" spans="1:15" x14ac:dyDescent="0.2">
      <c r="A5946" t="s">
        <v>107</v>
      </c>
      <c r="B5946" s="144" t="s">
        <v>112</v>
      </c>
      <c r="C5946">
        <v>425</v>
      </c>
      <c r="D5946" t="str">
        <f>VLOOKUP(Oliusala[[#This Row],[postnumer]],Sveitarfelog[#All],4,FALSE)</f>
        <v>Ísafjarðarbær</v>
      </c>
      <c r="E5946" t="str">
        <f>VLOOKUP(Oliusala[[#This Row],[postnumer]],Sveitarfelog[#All],5,FALSE)</f>
        <v>Vestfirðir</v>
      </c>
      <c r="F5946" t="s">
        <v>29</v>
      </c>
      <c r="G5946" t="s">
        <v>24</v>
      </c>
      <c r="H5946" t="s">
        <v>60</v>
      </c>
      <c r="I5946" s="1">
        <v>27065</v>
      </c>
      <c r="J5946" s="2">
        <f>VLOOKUP(Oliusala[[#This Row],[tegund]],Tegundir!$B$2:$D$19,3,FALSE)*Oliusala[[#This Row],[magn]]/1000</f>
        <v>23.411224999999998</v>
      </c>
      <c r="K5946">
        <v>2014</v>
      </c>
      <c r="L5946" t="s">
        <v>19</v>
      </c>
      <c r="M5946" s="144" t="s">
        <v>59</v>
      </c>
      <c r="O5946" s="144" t="s">
        <v>1998</v>
      </c>
    </row>
    <row r="5947" spans="1:15" x14ac:dyDescent="0.2">
      <c r="A5947" t="s">
        <v>107</v>
      </c>
      <c r="B5947" s="144" t="s">
        <v>112</v>
      </c>
      <c r="C5947">
        <v>425</v>
      </c>
      <c r="D5947" t="str">
        <f>VLOOKUP(Oliusala[[#This Row],[postnumer]],Sveitarfelog[#All],4,FALSE)</f>
        <v>Ísafjarðarbær</v>
      </c>
      <c r="E5947" t="str">
        <f>VLOOKUP(Oliusala[[#This Row],[postnumer]],Sveitarfelog[#All],5,FALSE)</f>
        <v>Vestfirðir</v>
      </c>
      <c r="F5947" t="s">
        <v>30</v>
      </c>
      <c r="G5947" t="s">
        <v>24</v>
      </c>
      <c r="H5947" t="s">
        <v>60</v>
      </c>
      <c r="I5947" s="1">
        <v>77880</v>
      </c>
      <c r="J5947" s="2">
        <f>VLOOKUP(Oliusala[[#This Row],[tegund]],Tegundir!$B$2:$D$19,3,FALSE)*Oliusala[[#This Row],[magn]]/1000</f>
        <v>67.366199999999992</v>
      </c>
      <c r="K5947">
        <v>2014</v>
      </c>
      <c r="L5947" t="s">
        <v>19</v>
      </c>
      <c r="M5947" s="144" t="s">
        <v>59</v>
      </c>
      <c r="O5947" s="144" t="s">
        <v>1998</v>
      </c>
    </row>
    <row r="5948" spans="1:15" x14ac:dyDescent="0.2">
      <c r="A5948" t="s">
        <v>57</v>
      </c>
      <c r="B5948" s="144" t="s">
        <v>112</v>
      </c>
      <c r="C5948">
        <v>425</v>
      </c>
      <c r="D5948" t="str">
        <f>VLOOKUP(Oliusala[[#This Row],[postnumer]],Sveitarfelog[#All],4,FALSE)</f>
        <v>Ísafjarðarbær</v>
      </c>
      <c r="E5948" t="str">
        <f>VLOOKUP(Oliusala[[#This Row],[postnumer]],Sveitarfelog[#All],5,FALSE)</f>
        <v>Vestfirðir</v>
      </c>
      <c r="F5948" t="s">
        <v>24</v>
      </c>
      <c r="G5948" t="s">
        <v>24</v>
      </c>
      <c r="H5948" t="s">
        <v>60</v>
      </c>
      <c r="I5948" s="1">
        <v>2481</v>
      </c>
      <c r="J5948" s="2">
        <f>VLOOKUP(Oliusala[[#This Row],[tegund]],Tegundir!$B$2:$D$19,3,FALSE)*Oliusala[[#This Row],[magn]]/1000</f>
        <v>2.1460650000000001</v>
      </c>
      <c r="K5948">
        <v>2014</v>
      </c>
      <c r="L5948" t="s">
        <v>18</v>
      </c>
      <c r="M5948" s="144" t="s">
        <v>59</v>
      </c>
    </row>
    <row r="5949" spans="1:15" x14ac:dyDescent="0.2">
      <c r="A5949" t="s">
        <v>63</v>
      </c>
      <c r="B5949" s="144" t="s">
        <v>112</v>
      </c>
      <c r="C5949">
        <v>425</v>
      </c>
      <c r="D5949" t="str">
        <f>VLOOKUP(Oliusala[[#This Row],[postnumer]],Sveitarfelog[#All],4,FALSE)</f>
        <v>Ísafjarðarbær</v>
      </c>
      <c r="E5949" t="str">
        <f>VLOOKUP(Oliusala[[#This Row],[postnumer]],Sveitarfelog[#All],5,FALSE)</f>
        <v>Vestfirðir</v>
      </c>
      <c r="F5949" t="s">
        <v>24</v>
      </c>
      <c r="G5949" t="s">
        <v>24</v>
      </c>
      <c r="H5949" t="s">
        <v>58</v>
      </c>
      <c r="I5949" s="1">
        <v>45086</v>
      </c>
      <c r="J5949" s="2">
        <f>VLOOKUP(Oliusala[[#This Row],[tegund]],Tegundir!$B$2:$D$19,3,FALSE)*Oliusala[[#This Row],[magn]]/1000</f>
        <v>38.999389999999998</v>
      </c>
      <c r="K5949">
        <v>2014</v>
      </c>
      <c r="L5949" t="s">
        <v>18</v>
      </c>
      <c r="M5949" s="144" t="s">
        <v>59</v>
      </c>
    </row>
    <row r="5950" spans="1:15" x14ac:dyDescent="0.2">
      <c r="A5950" t="s">
        <v>107</v>
      </c>
      <c r="B5950" s="144" t="s">
        <v>113</v>
      </c>
      <c r="C5950">
        <v>430</v>
      </c>
      <c r="D5950" t="str">
        <f>VLOOKUP(Oliusala[[#This Row],[postnumer]],Sveitarfelog[#All],4,FALSE)</f>
        <v>Ísafjarðarbær</v>
      </c>
      <c r="E5950" t="str">
        <f>VLOOKUP(Oliusala[[#This Row],[postnumer]],Sveitarfelog[#All],5,FALSE)</f>
        <v>Vestfirðir</v>
      </c>
      <c r="F5950" t="s">
        <v>30</v>
      </c>
      <c r="G5950" t="s">
        <v>24</v>
      </c>
      <c r="H5950" t="s">
        <v>60</v>
      </c>
      <c r="I5950" s="1">
        <v>81932</v>
      </c>
      <c r="J5950" s="2">
        <f>VLOOKUP(Oliusala[[#This Row],[tegund]],Tegundir!$B$2:$D$19,3,FALSE)*Oliusala[[#This Row],[magn]]/1000</f>
        <v>70.871179999999995</v>
      </c>
      <c r="K5950">
        <v>2014</v>
      </c>
      <c r="L5950" t="s">
        <v>19</v>
      </c>
      <c r="M5950" s="144" t="s">
        <v>59</v>
      </c>
      <c r="O5950" s="144" t="s">
        <v>1998</v>
      </c>
    </row>
    <row r="5951" spans="1:15" x14ac:dyDescent="0.2">
      <c r="A5951" t="s">
        <v>63</v>
      </c>
      <c r="B5951" s="144" t="s">
        <v>113</v>
      </c>
      <c r="C5951">
        <v>430</v>
      </c>
      <c r="D5951" t="str">
        <f>VLOOKUP(Oliusala[[#This Row],[postnumer]],Sveitarfelog[#All],4,FALSE)</f>
        <v>Ísafjarðarbær</v>
      </c>
      <c r="E5951" t="str">
        <f>VLOOKUP(Oliusala[[#This Row],[postnumer]],Sveitarfelog[#All],5,FALSE)</f>
        <v>Vestfirðir</v>
      </c>
      <c r="F5951" t="s">
        <v>24</v>
      </c>
      <c r="G5951" t="s">
        <v>24</v>
      </c>
      <c r="H5951" t="s">
        <v>58</v>
      </c>
      <c r="I5951" s="1">
        <v>25066</v>
      </c>
      <c r="J5951" s="2">
        <f>VLOOKUP(Oliusala[[#This Row],[tegund]],Tegundir!$B$2:$D$19,3,FALSE)*Oliusala[[#This Row],[magn]]/1000</f>
        <v>21.682089999999999</v>
      </c>
      <c r="K5951">
        <v>2014</v>
      </c>
      <c r="L5951" t="s">
        <v>18</v>
      </c>
      <c r="M5951" s="144" t="s">
        <v>59</v>
      </c>
    </row>
    <row r="5952" spans="1:15" x14ac:dyDescent="0.2">
      <c r="A5952" t="s">
        <v>107</v>
      </c>
      <c r="B5952" s="144" t="s">
        <v>73</v>
      </c>
      <c r="C5952">
        <v>450</v>
      </c>
      <c r="D5952" t="str">
        <f>VLOOKUP(Oliusala[[#This Row],[postnumer]],Sveitarfelog[#All],4,FALSE)</f>
        <v>Vesturbyggð</v>
      </c>
      <c r="E5952" t="str">
        <f>VLOOKUP(Oliusala[[#This Row],[postnumer]],Sveitarfelog[#All],5,FALSE)</f>
        <v>Vestfirðir</v>
      </c>
      <c r="F5952" t="s">
        <v>24</v>
      </c>
      <c r="G5952" t="s">
        <v>24</v>
      </c>
      <c r="H5952" t="s">
        <v>60</v>
      </c>
      <c r="I5952" s="1">
        <v>61161</v>
      </c>
      <c r="J5952" s="2">
        <f>VLOOKUP(Oliusala[[#This Row],[tegund]],Tegundir!$B$2:$D$19,3,FALSE)*Oliusala[[#This Row],[magn]]/1000</f>
        <v>52.904265000000002</v>
      </c>
      <c r="K5952">
        <v>2014</v>
      </c>
      <c r="L5952" t="s">
        <v>18</v>
      </c>
      <c r="M5952" s="144" t="s">
        <v>59</v>
      </c>
    </row>
    <row r="5953" spans="1:15" x14ac:dyDescent="0.2">
      <c r="A5953" t="s">
        <v>73</v>
      </c>
      <c r="B5953" s="144" t="s">
        <v>73</v>
      </c>
      <c r="C5953">
        <v>450</v>
      </c>
      <c r="D5953" t="str">
        <f>VLOOKUP(Oliusala[[#This Row],[postnumer]],Sveitarfelog[#All],4,FALSE)</f>
        <v>Vesturbyggð</v>
      </c>
      <c r="E5953" t="str">
        <f>VLOOKUP(Oliusala[[#This Row],[postnumer]],Sveitarfelog[#All],5,FALSE)</f>
        <v>Vestfirðir</v>
      </c>
      <c r="F5953" t="s">
        <v>24</v>
      </c>
      <c r="G5953" t="s">
        <v>24</v>
      </c>
      <c r="H5953" t="s">
        <v>58</v>
      </c>
      <c r="I5953" s="1">
        <v>117822</v>
      </c>
      <c r="J5953" s="2">
        <f>VLOOKUP(Oliusala[[#This Row],[tegund]],Tegundir!$B$2:$D$19,3,FALSE)*Oliusala[[#This Row],[magn]]/1000</f>
        <v>101.91602999999999</v>
      </c>
      <c r="K5953">
        <v>2014</v>
      </c>
      <c r="L5953" t="s">
        <v>18</v>
      </c>
      <c r="M5953" s="144" t="s">
        <v>59</v>
      </c>
    </row>
    <row r="5954" spans="1:15" x14ac:dyDescent="0.2">
      <c r="A5954" t="s">
        <v>73</v>
      </c>
      <c r="B5954" s="144" t="s">
        <v>73</v>
      </c>
      <c r="C5954">
        <v>450</v>
      </c>
      <c r="D5954" t="str">
        <f>VLOOKUP(Oliusala[[#This Row],[postnumer]],Sveitarfelog[#All],4,FALSE)</f>
        <v>Vesturbyggð</v>
      </c>
      <c r="E5954" t="str">
        <f>VLOOKUP(Oliusala[[#This Row],[postnumer]],Sveitarfelog[#All],5,FALSE)</f>
        <v>Vestfirðir</v>
      </c>
      <c r="F5954" t="s">
        <v>30</v>
      </c>
      <c r="G5954" t="s">
        <v>24</v>
      </c>
      <c r="H5954" t="s">
        <v>58</v>
      </c>
      <c r="I5954" s="1">
        <v>785348</v>
      </c>
      <c r="J5954" s="2">
        <f>VLOOKUP(Oliusala[[#This Row],[tegund]],Tegundir!$B$2:$D$19,3,FALSE)*Oliusala[[#This Row],[magn]]/1000</f>
        <v>679.32601999999997</v>
      </c>
      <c r="K5954">
        <v>2014</v>
      </c>
      <c r="L5954" t="s">
        <v>19</v>
      </c>
      <c r="M5954" s="144" t="s">
        <v>59</v>
      </c>
      <c r="O5954" s="144" t="s">
        <v>1998</v>
      </c>
    </row>
    <row r="5955" spans="1:15" x14ac:dyDescent="0.2">
      <c r="A5955" t="s">
        <v>57</v>
      </c>
      <c r="B5955" s="144" t="s">
        <v>73</v>
      </c>
      <c r="C5955">
        <v>450</v>
      </c>
      <c r="D5955" t="str">
        <f>VLOOKUP(Oliusala[[#This Row],[postnumer]],Sveitarfelog[#All],4,FALSE)</f>
        <v>Vesturbyggð</v>
      </c>
      <c r="E5955" t="str">
        <f>VLOOKUP(Oliusala[[#This Row],[postnumer]],Sveitarfelog[#All],5,FALSE)</f>
        <v>Vestfirðir</v>
      </c>
      <c r="F5955" t="s">
        <v>24</v>
      </c>
      <c r="G5955" t="s">
        <v>24</v>
      </c>
      <c r="H5955" t="s">
        <v>60</v>
      </c>
      <c r="I5955" s="1">
        <v>7471</v>
      </c>
      <c r="J5955" s="2">
        <f>VLOOKUP(Oliusala[[#This Row],[tegund]],Tegundir!$B$2:$D$19,3,FALSE)*Oliusala[[#This Row],[magn]]/1000</f>
        <v>6.462415</v>
      </c>
      <c r="K5955">
        <v>2014</v>
      </c>
      <c r="L5955" t="s">
        <v>18</v>
      </c>
      <c r="M5955" s="144" t="s">
        <v>59</v>
      </c>
    </row>
    <row r="5956" spans="1:15" x14ac:dyDescent="0.2">
      <c r="A5956" t="s">
        <v>63</v>
      </c>
      <c r="B5956" s="144" t="s">
        <v>73</v>
      </c>
      <c r="C5956">
        <v>450</v>
      </c>
      <c r="D5956" t="str">
        <f>VLOOKUP(Oliusala[[#This Row],[postnumer]],Sveitarfelog[#All],4,FALSE)</f>
        <v>Vesturbyggð</v>
      </c>
      <c r="E5956" t="str">
        <f>VLOOKUP(Oliusala[[#This Row],[postnumer]],Sveitarfelog[#All],5,FALSE)</f>
        <v>Vestfirðir</v>
      </c>
      <c r="F5956" t="s">
        <v>24</v>
      </c>
      <c r="G5956" t="s">
        <v>24</v>
      </c>
      <c r="H5956" t="s">
        <v>58</v>
      </c>
      <c r="I5956" s="1">
        <v>408982</v>
      </c>
      <c r="J5956" s="2">
        <f>VLOOKUP(Oliusala[[#This Row],[tegund]],Tegundir!$B$2:$D$19,3,FALSE)*Oliusala[[#This Row],[magn]]/1000</f>
        <v>353.76943</v>
      </c>
      <c r="K5956">
        <v>2014</v>
      </c>
      <c r="L5956" t="s">
        <v>18</v>
      </c>
      <c r="M5956" s="144" t="s">
        <v>59</v>
      </c>
    </row>
    <row r="5957" spans="1:15" x14ac:dyDescent="0.2">
      <c r="A5957" t="s">
        <v>63</v>
      </c>
      <c r="B5957" s="144" t="s">
        <v>73</v>
      </c>
      <c r="C5957">
        <v>450</v>
      </c>
      <c r="D5957" t="str">
        <f>VLOOKUP(Oliusala[[#This Row],[postnumer]],Sveitarfelog[#All],4,FALSE)</f>
        <v>Vesturbyggð</v>
      </c>
      <c r="E5957" t="str">
        <f>VLOOKUP(Oliusala[[#This Row],[postnumer]],Sveitarfelog[#All],5,FALSE)</f>
        <v>Vestfirðir</v>
      </c>
      <c r="F5957" t="s">
        <v>25</v>
      </c>
      <c r="G5957" t="s">
        <v>24</v>
      </c>
      <c r="H5957" t="s">
        <v>58</v>
      </c>
      <c r="I5957" s="1">
        <v>20589</v>
      </c>
      <c r="J5957" s="2">
        <f>VLOOKUP(Oliusala[[#This Row],[tegund]],Tegundir!$B$2:$D$19,3,FALSE)*Oliusala[[#This Row],[magn]]/1000</f>
        <v>17.809485000000002</v>
      </c>
      <c r="K5957">
        <v>2014</v>
      </c>
      <c r="L5957" t="s">
        <v>18</v>
      </c>
      <c r="M5957" s="144" t="s">
        <v>59</v>
      </c>
    </row>
    <row r="5958" spans="1:15" x14ac:dyDescent="0.2">
      <c r="A5958" t="s">
        <v>107</v>
      </c>
      <c r="B5958" s="144" t="s">
        <v>73</v>
      </c>
      <c r="C5958">
        <v>450</v>
      </c>
      <c r="D5958" t="str">
        <f>VLOOKUP(Oliusala[[#This Row],[postnumer]],Sveitarfelog[#All],4,FALSE)</f>
        <v>Vesturbyggð</v>
      </c>
      <c r="E5958" t="str">
        <f>VLOOKUP(Oliusala[[#This Row],[postnumer]],Sveitarfelog[#All],5,FALSE)</f>
        <v>Vestfirðir</v>
      </c>
      <c r="F5958" t="s">
        <v>25</v>
      </c>
      <c r="G5958" t="s">
        <v>24</v>
      </c>
      <c r="H5958" t="s">
        <v>60</v>
      </c>
      <c r="I5958" s="1">
        <v>54012</v>
      </c>
      <c r="J5958" s="2">
        <f>VLOOKUP(Oliusala[[#This Row],[tegund]],Tegundir!$B$2:$D$19,3,FALSE)*Oliusala[[#This Row],[magn]]/1000</f>
        <v>46.720379999999999</v>
      </c>
      <c r="K5958">
        <v>2014</v>
      </c>
      <c r="L5958" t="s">
        <v>1955</v>
      </c>
      <c r="M5958" s="144" t="s">
        <v>59</v>
      </c>
    </row>
    <row r="5959" spans="1:15" x14ac:dyDescent="0.2">
      <c r="A5959" t="s">
        <v>73</v>
      </c>
      <c r="B5959" s="144" t="s">
        <v>73</v>
      </c>
      <c r="C5959">
        <v>450</v>
      </c>
      <c r="D5959" t="str">
        <f>VLOOKUP(Oliusala[[#This Row],[postnumer]],Sveitarfelog[#All],4,FALSE)</f>
        <v>Vesturbyggð</v>
      </c>
      <c r="E5959" t="str">
        <f>VLOOKUP(Oliusala[[#This Row],[postnumer]],Sveitarfelog[#All],5,FALSE)</f>
        <v>Vestfirðir</v>
      </c>
      <c r="F5959" t="s">
        <v>25</v>
      </c>
      <c r="G5959" t="s">
        <v>24</v>
      </c>
      <c r="H5959" t="s">
        <v>58</v>
      </c>
      <c r="I5959" s="1">
        <v>557771</v>
      </c>
      <c r="J5959" s="2">
        <f>VLOOKUP(Oliusala[[#This Row],[tegund]],Tegundir!$B$2:$D$19,3,FALSE)*Oliusala[[#This Row],[magn]]/1000</f>
        <v>482.47191499999997</v>
      </c>
      <c r="K5959">
        <v>2014</v>
      </c>
      <c r="L5959" t="s">
        <v>1955</v>
      </c>
      <c r="M5959" s="144" t="s">
        <v>59</v>
      </c>
    </row>
    <row r="5960" spans="1:15" x14ac:dyDescent="0.2">
      <c r="A5960" t="s">
        <v>57</v>
      </c>
      <c r="B5960" s="144" t="s">
        <v>73</v>
      </c>
      <c r="C5960">
        <v>450</v>
      </c>
      <c r="D5960" t="str">
        <f>VLOOKUP(Oliusala[[#This Row],[postnumer]],Sveitarfelog[#All],4,FALSE)</f>
        <v>Vesturbyggð</v>
      </c>
      <c r="E5960" t="str">
        <f>VLOOKUP(Oliusala[[#This Row],[postnumer]],Sveitarfelog[#All],5,FALSE)</f>
        <v>Vestfirðir</v>
      </c>
      <c r="F5960" t="s">
        <v>25</v>
      </c>
      <c r="G5960" t="s">
        <v>24</v>
      </c>
      <c r="H5960" t="s">
        <v>58</v>
      </c>
      <c r="I5960" s="1">
        <v>37463</v>
      </c>
      <c r="J5960" s="2">
        <f>VLOOKUP(Oliusala[[#This Row],[tegund]],Tegundir!$B$2:$D$19,3,FALSE)*Oliusala[[#This Row],[magn]]/1000</f>
        <v>32.405495000000002</v>
      </c>
      <c r="K5960">
        <v>2014</v>
      </c>
      <c r="L5960" t="s">
        <v>1955</v>
      </c>
      <c r="M5960" s="144" t="s">
        <v>59</v>
      </c>
    </row>
    <row r="5961" spans="1:15" x14ac:dyDescent="0.2">
      <c r="A5961" t="s">
        <v>57</v>
      </c>
      <c r="B5961" s="144" t="s">
        <v>73</v>
      </c>
      <c r="C5961">
        <v>450</v>
      </c>
      <c r="D5961" t="str">
        <f>VLOOKUP(Oliusala[[#This Row],[postnumer]],Sveitarfelog[#All],4,FALSE)</f>
        <v>Vesturbyggð</v>
      </c>
      <c r="E5961" t="str">
        <f>VLOOKUP(Oliusala[[#This Row],[postnumer]],Sveitarfelog[#All],5,FALSE)</f>
        <v>Vestfirðir</v>
      </c>
      <c r="F5961" t="s">
        <v>25</v>
      </c>
      <c r="G5961" t="s">
        <v>24</v>
      </c>
      <c r="H5961" t="s">
        <v>60</v>
      </c>
      <c r="I5961" s="1">
        <v>130198</v>
      </c>
      <c r="J5961" s="2">
        <f>VLOOKUP(Oliusala[[#This Row],[tegund]],Tegundir!$B$2:$D$19,3,FALSE)*Oliusala[[#This Row],[magn]]/1000</f>
        <v>112.62127000000001</v>
      </c>
      <c r="K5961">
        <v>2014</v>
      </c>
      <c r="L5961" t="s">
        <v>19</v>
      </c>
      <c r="M5961" s="144" t="s">
        <v>59</v>
      </c>
      <c r="O5961" s="144" t="s">
        <v>1997</v>
      </c>
    </row>
    <row r="5962" spans="1:15" x14ac:dyDescent="0.2">
      <c r="A5962" t="s">
        <v>73</v>
      </c>
      <c r="B5962" s="144" t="s">
        <v>114</v>
      </c>
      <c r="C5962">
        <v>451</v>
      </c>
      <c r="D5962" t="str">
        <f>VLOOKUP(Oliusala[[#This Row],[postnumer]],Sveitarfelog[#All],4,FALSE)</f>
        <v>Vesturbyggð</v>
      </c>
      <c r="E5962" t="str">
        <f>VLOOKUP(Oliusala[[#This Row],[postnumer]],Sveitarfelog[#All],5,FALSE)</f>
        <v>Vestfirðir</v>
      </c>
      <c r="F5962" t="s">
        <v>25</v>
      </c>
      <c r="G5962" t="s">
        <v>24</v>
      </c>
      <c r="H5962" t="s">
        <v>60</v>
      </c>
      <c r="I5962" s="1">
        <v>1001</v>
      </c>
      <c r="J5962" s="2">
        <f>VLOOKUP(Oliusala[[#This Row],[tegund]],Tegundir!$B$2:$D$19,3,FALSE)*Oliusala[[#This Row],[magn]]/1000</f>
        <v>0.865865</v>
      </c>
      <c r="K5962">
        <v>2014</v>
      </c>
      <c r="L5962" t="s">
        <v>1955</v>
      </c>
      <c r="M5962" s="144" t="s">
        <v>59</v>
      </c>
    </row>
    <row r="5963" spans="1:15" x14ac:dyDescent="0.2">
      <c r="A5963" t="s">
        <v>73</v>
      </c>
      <c r="B5963" s="144" t="s">
        <v>115</v>
      </c>
      <c r="C5963">
        <v>451</v>
      </c>
      <c r="D5963" t="str">
        <f>VLOOKUP(Oliusala[[#This Row],[postnumer]],Sveitarfelog[#All],4,FALSE)</f>
        <v>Vesturbyggð</v>
      </c>
      <c r="E5963" t="str">
        <f>VLOOKUP(Oliusala[[#This Row],[postnumer]],Sveitarfelog[#All],5,FALSE)</f>
        <v>Vestfirðir</v>
      </c>
      <c r="F5963" t="s">
        <v>25</v>
      </c>
      <c r="G5963" t="s">
        <v>24</v>
      </c>
      <c r="H5963" t="s">
        <v>60</v>
      </c>
      <c r="I5963" s="1">
        <v>17793</v>
      </c>
      <c r="J5963" s="2">
        <f>VLOOKUP(Oliusala[[#This Row],[tegund]],Tegundir!$B$2:$D$19,3,FALSE)*Oliusala[[#This Row],[magn]]/1000</f>
        <v>15.390945</v>
      </c>
      <c r="K5963">
        <v>2014</v>
      </c>
      <c r="L5963" t="s">
        <v>1955</v>
      </c>
      <c r="M5963" s="144" t="s">
        <v>59</v>
      </c>
    </row>
    <row r="5964" spans="1:15" x14ac:dyDescent="0.2">
      <c r="A5964" t="s">
        <v>57</v>
      </c>
      <c r="B5964" s="144" t="s">
        <v>114</v>
      </c>
      <c r="C5964">
        <v>451</v>
      </c>
      <c r="D5964" t="str">
        <f>VLOOKUP(Oliusala[[#This Row],[postnumer]],Sveitarfelog[#All],4,FALSE)</f>
        <v>Vesturbyggð</v>
      </c>
      <c r="E5964" t="str">
        <f>VLOOKUP(Oliusala[[#This Row],[postnumer]],Sveitarfelog[#All],5,FALSE)</f>
        <v>Vestfirðir</v>
      </c>
      <c r="F5964" t="s">
        <v>25</v>
      </c>
      <c r="G5964" t="s">
        <v>24</v>
      </c>
      <c r="H5964" t="s">
        <v>60</v>
      </c>
      <c r="I5964" s="1">
        <v>33878</v>
      </c>
      <c r="J5964" s="2">
        <f>VLOOKUP(Oliusala[[#This Row],[tegund]],Tegundir!$B$2:$D$19,3,FALSE)*Oliusala[[#This Row],[magn]]/1000</f>
        <v>29.304470000000002</v>
      </c>
      <c r="K5964">
        <v>2014</v>
      </c>
      <c r="L5964" t="s">
        <v>1955</v>
      </c>
      <c r="M5964" s="144" t="s">
        <v>59</v>
      </c>
    </row>
    <row r="5965" spans="1:15" x14ac:dyDescent="0.2">
      <c r="A5965" t="s">
        <v>57</v>
      </c>
      <c r="B5965" s="144" t="s">
        <v>115</v>
      </c>
      <c r="C5965">
        <v>451</v>
      </c>
      <c r="D5965" t="str">
        <f>VLOOKUP(Oliusala[[#This Row],[postnumer]],Sveitarfelog[#All],4,FALSE)</f>
        <v>Vesturbyggð</v>
      </c>
      <c r="E5965" t="str">
        <f>VLOOKUP(Oliusala[[#This Row],[postnumer]],Sveitarfelog[#All],5,FALSE)</f>
        <v>Vestfirðir</v>
      </c>
      <c r="F5965" t="s">
        <v>25</v>
      </c>
      <c r="G5965" t="s">
        <v>24</v>
      </c>
      <c r="H5965" t="s">
        <v>60</v>
      </c>
      <c r="I5965" s="1">
        <v>36729</v>
      </c>
      <c r="J5965" s="2">
        <f>VLOOKUP(Oliusala[[#This Row],[tegund]],Tegundir!$B$2:$D$19,3,FALSE)*Oliusala[[#This Row],[magn]]/1000</f>
        <v>31.770585000000001</v>
      </c>
      <c r="K5965">
        <v>2014</v>
      </c>
      <c r="L5965" t="s">
        <v>1955</v>
      </c>
      <c r="M5965" s="144" t="s">
        <v>59</v>
      </c>
    </row>
    <row r="5966" spans="1:15" x14ac:dyDescent="0.2">
      <c r="A5966" t="s">
        <v>107</v>
      </c>
      <c r="B5966" s="144" t="s">
        <v>116</v>
      </c>
      <c r="C5966">
        <v>460</v>
      </c>
      <c r="D5966" t="str">
        <f>VLOOKUP(Oliusala[[#This Row],[postnumer]],Sveitarfelog[#All],4,FALSE)</f>
        <v>Vesturbyggð</v>
      </c>
      <c r="E5966" t="str">
        <f>VLOOKUP(Oliusala[[#This Row],[postnumer]],Sveitarfelog[#All],5,FALSE)</f>
        <v>Vestfirðir</v>
      </c>
      <c r="F5966" t="s">
        <v>25</v>
      </c>
      <c r="G5966" t="s">
        <v>24</v>
      </c>
      <c r="H5966" t="s">
        <v>60</v>
      </c>
      <c r="I5966" s="1">
        <v>29760</v>
      </c>
      <c r="J5966" s="2">
        <f>VLOOKUP(Oliusala[[#This Row],[tegund]],Tegundir!$B$2:$D$19,3,FALSE)*Oliusala[[#This Row],[magn]]/1000</f>
        <v>25.7424</v>
      </c>
      <c r="K5966">
        <v>2014</v>
      </c>
      <c r="L5966" t="s">
        <v>1955</v>
      </c>
      <c r="M5966" s="144" t="s">
        <v>59</v>
      </c>
    </row>
    <row r="5967" spans="1:15" x14ac:dyDescent="0.2">
      <c r="A5967" t="s">
        <v>57</v>
      </c>
      <c r="B5967" s="144" t="s">
        <v>116</v>
      </c>
      <c r="C5967">
        <v>460</v>
      </c>
      <c r="D5967" t="str">
        <f>VLOOKUP(Oliusala[[#This Row],[postnumer]],Sveitarfelog[#All],4,FALSE)</f>
        <v>Vesturbyggð</v>
      </c>
      <c r="E5967" t="str">
        <f>VLOOKUP(Oliusala[[#This Row],[postnumer]],Sveitarfelog[#All],5,FALSE)</f>
        <v>Vestfirðir</v>
      </c>
      <c r="F5967" t="s">
        <v>25</v>
      </c>
      <c r="G5967" t="s">
        <v>24</v>
      </c>
      <c r="H5967" t="s">
        <v>60</v>
      </c>
      <c r="I5967" s="1">
        <v>192342</v>
      </c>
      <c r="J5967" s="2">
        <f>VLOOKUP(Oliusala[[#This Row],[tegund]],Tegundir!$B$2:$D$19,3,FALSE)*Oliusala[[#This Row],[magn]]/1000</f>
        <v>166.37582999999998</v>
      </c>
      <c r="K5967">
        <v>2014</v>
      </c>
      <c r="L5967" t="s">
        <v>19</v>
      </c>
      <c r="M5967" s="144" t="s">
        <v>59</v>
      </c>
      <c r="O5967" s="144" t="s">
        <v>1997</v>
      </c>
    </row>
    <row r="5968" spans="1:15" x14ac:dyDescent="0.2">
      <c r="A5968" t="s">
        <v>107</v>
      </c>
      <c r="B5968" s="144" t="s">
        <v>117</v>
      </c>
      <c r="C5968">
        <v>465</v>
      </c>
      <c r="D5968" t="str">
        <f>VLOOKUP(Oliusala[[#This Row],[postnumer]],Sveitarfelog[#All],4,FALSE)</f>
        <v>Vesturbyggð</v>
      </c>
      <c r="E5968" t="str">
        <f>VLOOKUP(Oliusala[[#This Row],[postnumer]],Sveitarfelog[#All],5,FALSE)</f>
        <v>Vestfirðir</v>
      </c>
      <c r="F5968" t="s">
        <v>25</v>
      </c>
      <c r="G5968" t="s">
        <v>24</v>
      </c>
      <c r="H5968" t="s">
        <v>60</v>
      </c>
      <c r="I5968" s="1">
        <v>78783</v>
      </c>
      <c r="J5968" s="2">
        <f>VLOOKUP(Oliusala[[#This Row],[tegund]],Tegundir!$B$2:$D$19,3,FALSE)*Oliusala[[#This Row],[magn]]/1000</f>
        <v>68.147295</v>
      </c>
      <c r="K5968">
        <v>2014</v>
      </c>
      <c r="L5968" t="s">
        <v>1955</v>
      </c>
      <c r="M5968" s="144" t="s">
        <v>59</v>
      </c>
    </row>
    <row r="5969" spans="1:15" x14ac:dyDescent="0.2">
      <c r="A5969" t="s">
        <v>73</v>
      </c>
      <c r="B5969" s="144" t="s">
        <v>117</v>
      </c>
      <c r="C5969">
        <v>465</v>
      </c>
      <c r="D5969" t="str">
        <f>VLOOKUP(Oliusala[[#This Row],[postnumer]],Sveitarfelog[#All],4,FALSE)</f>
        <v>Vesturbyggð</v>
      </c>
      <c r="E5969" t="str">
        <f>VLOOKUP(Oliusala[[#This Row],[postnumer]],Sveitarfelog[#All],5,FALSE)</f>
        <v>Vestfirðir</v>
      </c>
      <c r="F5969" t="s">
        <v>25</v>
      </c>
      <c r="G5969" t="s">
        <v>24</v>
      </c>
      <c r="H5969" t="s">
        <v>60</v>
      </c>
      <c r="I5969" s="1">
        <v>10741</v>
      </c>
      <c r="J5969" s="2">
        <f>VLOOKUP(Oliusala[[#This Row],[tegund]],Tegundir!$B$2:$D$19,3,FALSE)*Oliusala[[#This Row],[magn]]/1000</f>
        <v>9.2909649999999999</v>
      </c>
      <c r="K5969">
        <v>2014</v>
      </c>
      <c r="L5969" t="s">
        <v>1955</v>
      </c>
      <c r="M5969" s="144" t="s">
        <v>59</v>
      </c>
    </row>
    <row r="5970" spans="1:15" x14ac:dyDescent="0.2">
      <c r="A5970" t="s">
        <v>57</v>
      </c>
      <c r="B5970" s="144" t="s">
        <v>117</v>
      </c>
      <c r="C5970">
        <v>465</v>
      </c>
      <c r="D5970" t="str">
        <f>VLOOKUP(Oliusala[[#This Row],[postnumer]],Sveitarfelog[#All],4,FALSE)</f>
        <v>Vesturbyggð</v>
      </c>
      <c r="E5970" t="str">
        <f>VLOOKUP(Oliusala[[#This Row],[postnumer]],Sveitarfelog[#All],5,FALSE)</f>
        <v>Vestfirðir</v>
      </c>
      <c r="F5970" t="s">
        <v>25</v>
      </c>
      <c r="G5970" t="s">
        <v>24</v>
      </c>
      <c r="H5970" t="s">
        <v>60</v>
      </c>
      <c r="I5970" s="1">
        <v>132809</v>
      </c>
      <c r="J5970" s="2">
        <f>VLOOKUP(Oliusala[[#This Row],[tegund]],Tegundir!$B$2:$D$19,3,FALSE)*Oliusala[[#This Row],[magn]]/1000</f>
        <v>114.879785</v>
      </c>
      <c r="K5970">
        <v>2014</v>
      </c>
      <c r="L5970" t="s">
        <v>19</v>
      </c>
      <c r="M5970" s="144" t="s">
        <v>59</v>
      </c>
      <c r="O5970" s="144" t="s">
        <v>1997</v>
      </c>
    </row>
    <row r="5971" spans="1:15" x14ac:dyDescent="0.2">
      <c r="A5971" t="s">
        <v>73</v>
      </c>
      <c r="B5971" s="144" t="s">
        <v>115</v>
      </c>
      <c r="C5971">
        <v>451</v>
      </c>
      <c r="D5971" t="str">
        <f>VLOOKUP(Oliusala[[#This Row],[postnumer]],Sveitarfelog[#All],4,FALSE)</f>
        <v>Vesturbyggð</v>
      </c>
      <c r="E5971" t="str">
        <f>VLOOKUP(Oliusala[[#This Row],[postnumer]],Sveitarfelog[#All],5,FALSE)</f>
        <v>Vestfirðir</v>
      </c>
      <c r="F5971" t="s">
        <v>24</v>
      </c>
      <c r="G5971" t="s">
        <v>24</v>
      </c>
      <c r="H5971" t="s">
        <v>60</v>
      </c>
      <c r="I5971" s="1">
        <v>300</v>
      </c>
      <c r="J5971" s="2">
        <f>VLOOKUP(Oliusala[[#This Row],[tegund]],Tegundir!$B$2:$D$19,3,FALSE)*Oliusala[[#This Row],[magn]]/1000</f>
        <v>0.25950000000000001</v>
      </c>
      <c r="K5971">
        <v>2014</v>
      </c>
      <c r="L5971" t="s">
        <v>18</v>
      </c>
      <c r="M5971" s="144" t="s">
        <v>59</v>
      </c>
    </row>
    <row r="5972" spans="1:15" x14ac:dyDescent="0.2">
      <c r="A5972" t="s">
        <v>57</v>
      </c>
      <c r="B5972" s="144" t="s">
        <v>115</v>
      </c>
      <c r="C5972">
        <v>451</v>
      </c>
      <c r="D5972" t="str">
        <f>VLOOKUP(Oliusala[[#This Row],[postnumer]],Sveitarfelog[#All],4,FALSE)</f>
        <v>Vesturbyggð</v>
      </c>
      <c r="E5972" t="str">
        <f>VLOOKUP(Oliusala[[#This Row],[postnumer]],Sveitarfelog[#All],5,FALSE)</f>
        <v>Vestfirðir</v>
      </c>
      <c r="F5972" t="s">
        <v>24</v>
      </c>
      <c r="G5972" t="s">
        <v>24</v>
      </c>
      <c r="H5972" t="s">
        <v>60</v>
      </c>
      <c r="I5972" s="1">
        <v>500</v>
      </c>
      <c r="J5972" s="2">
        <f>VLOOKUP(Oliusala[[#This Row],[tegund]],Tegundir!$B$2:$D$19,3,FALSE)*Oliusala[[#This Row],[magn]]/1000</f>
        <v>0.4325</v>
      </c>
      <c r="K5972">
        <v>2014</v>
      </c>
      <c r="L5972" t="s">
        <v>18</v>
      </c>
      <c r="M5972" s="144" t="s">
        <v>59</v>
      </c>
    </row>
    <row r="5973" spans="1:15" x14ac:dyDescent="0.2">
      <c r="A5973" t="s">
        <v>57</v>
      </c>
      <c r="B5973" s="144" t="s">
        <v>115</v>
      </c>
      <c r="C5973">
        <v>451</v>
      </c>
      <c r="D5973" t="str">
        <f>VLOOKUP(Oliusala[[#This Row],[postnumer]],Sveitarfelog[#All],4,FALSE)</f>
        <v>Vesturbyggð</v>
      </c>
      <c r="E5973" t="str">
        <f>VLOOKUP(Oliusala[[#This Row],[postnumer]],Sveitarfelog[#All],5,FALSE)</f>
        <v>Vestfirðir</v>
      </c>
      <c r="F5973" t="s">
        <v>30</v>
      </c>
      <c r="G5973" t="s">
        <v>24</v>
      </c>
      <c r="H5973" t="s">
        <v>60</v>
      </c>
      <c r="I5973" s="1">
        <v>169951</v>
      </c>
      <c r="J5973" s="2">
        <f>VLOOKUP(Oliusala[[#This Row],[tegund]],Tegundir!$B$2:$D$19,3,FALSE)*Oliusala[[#This Row],[magn]]/1000</f>
        <v>147.00761499999999</v>
      </c>
      <c r="K5973">
        <v>2014</v>
      </c>
      <c r="L5973" t="s">
        <v>19</v>
      </c>
      <c r="M5973" s="144" t="s">
        <v>59</v>
      </c>
      <c r="O5973" s="144" t="s">
        <v>1998</v>
      </c>
    </row>
    <row r="5974" spans="1:15" x14ac:dyDescent="0.2">
      <c r="A5974" t="s">
        <v>63</v>
      </c>
      <c r="B5974" s="144" t="s">
        <v>114</v>
      </c>
      <c r="C5974">
        <v>451</v>
      </c>
      <c r="D5974" t="str">
        <f>VLOOKUP(Oliusala[[#This Row],[postnumer]],Sveitarfelog[#All],4,FALSE)</f>
        <v>Vesturbyggð</v>
      </c>
      <c r="E5974" t="str">
        <f>VLOOKUP(Oliusala[[#This Row],[postnumer]],Sveitarfelog[#All],5,FALSE)</f>
        <v>Vestfirðir</v>
      </c>
      <c r="F5974" t="s">
        <v>24</v>
      </c>
      <c r="G5974" t="s">
        <v>24</v>
      </c>
      <c r="H5974" t="s">
        <v>58</v>
      </c>
      <c r="I5974" s="1">
        <v>147141</v>
      </c>
      <c r="J5974" s="2">
        <f>VLOOKUP(Oliusala[[#This Row],[tegund]],Tegundir!$B$2:$D$19,3,FALSE)*Oliusala[[#This Row],[magn]]/1000</f>
        <v>127.27696499999999</v>
      </c>
      <c r="K5974">
        <v>2014</v>
      </c>
      <c r="L5974" t="s">
        <v>18</v>
      </c>
      <c r="M5974" s="144" t="s">
        <v>59</v>
      </c>
    </row>
    <row r="5975" spans="1:15" x14ac:dyDescent="0.2">
      <c r="A5975" t="s">
        <v>63</v>
      </c>
      <c r="B5975" s="144" t="s">
        <v>115</v>
      </c>
      <c r="C5975">
        <v>451</v>
      </c>
      <c r="D5975" t="str">
        <f>VLOOKUP(Oliusala[[#This Row],[postnumer]],Sveitarfelog[#All],4,FALSE)</f>
        <v>Vesturbyggð</v>
      </c>
      <c r="E5975" t="str">
        <f>VLOOKUP(Oliusala[[#This Row],[postnumer]],Sveitarfelog[#All],5,FALSE)</f>
        <v>Vestfirðir</v>
      </c>
      <c r="F5975" t="s">
        <v>24</v>
      </c>
      <c r="G5975" t="s">
        <v>24</v>
      </c>
      <c r="H5975" t="s">
        <v>58</v>
      </c>
      <c r="I5975" s="1">
        <v>15529</v>
      </c>
      <c r="J5975" s="2">
        <f>VLOOKUP(Oliusala[[#This Row],[tegund]],Tegundir!$B$2:$D$19,3,FALSE)*Oliusala[[#This Row],[magn]]/1000</f>
        <v>13.432585</v>
      </c>
      <c r="K5975">
        <v>2014</v>
      </c>
      <c r="L5975" t="s">
        <v>18</v>
      </c>
      <c r="M5975" s="144" t="s">
        <v>59</v>
      </c>
    </row>
    <row r="5976" spans="1:15" x14ac:dyDescent="0.2">
      <c r="A5976" t="s">
        <v>57</v>
      </c>
      <c r="B5976" s="144" t="s">
        <v>116</v>
      </c>
      <c r="C5976">
        <v>460</v>
      </c>
      <c r="D5976" t="str">
        <f>VLOOKUP(Oliusala[[#This Row],[postnumer]],Sveitarfelog[#All],4,FALSE)</f>
        <v>Vesturbyggð</v>
      </c>
      <c r="E5976" t="str">
        <f>VLOOKUP(Oliusala[[#This Row],[postnumer]],Sveitarfelog[#All],5,FALSE)</f>
        <v>Vestfirðir</v>
      </c>
      <c r="F5976" t="s">
        <v>30</v>
      </c>
      <c r="G5976" t="s">
        <v>24</v>
      </c>
      <c r="H5976" t="s">
        <v>60</v>
      </c>
      <c r="I5976" s="1">
        <v>299478</v>
      </c>
      <c r="J5976" s="2">
        <f>VLOOKUP(Oliusala[[#This Row],[tegund]],Tegundir!$B$2:$D$19,3,FALSE)*Oliusala[[#This Row],[magn]]/1000</f>
        <v>259.04847000000001</v>
      </c>
      <c r="K5976">
        <v>2014</v>
      </c>
      <c r="L5976" t="s">
        <v>19</v>
      </c>
      <c r="M5976" s="144" t="s">
        <v>59</v>
      </c>
      <c r="O5976" s="144" t="s">
        <v>1998</v>
      </c>
    </row>
    <row r="5977" spans="1:15" x14ac:dyDescent="0.2">
      <c r="A5977" t="s">
        <v>63</v>
      </c>
      <c r="B5977" s="144" t="s">
        <v>116</v>
      </c>
      <c r="C5977">
        <v>460</v>
      </c>
      <c r="D5977" t="str">
        <f>VLOOKUP(Oliusala[[#This Row],[postnumer]],Sveitarfelog[#All],4,FALSE)</f>
        <v>Vesturbyggð</v>
      </c>
      <c r="E5977" t="str">
        <f>VLOOKUP(Oliusala[[#This Row],[postnumer]],Sveitarfelog[#All],5,FALSE)</f>
        <v>Vestfirðir</v>
      </c>
      <c r="F5977" t="s">
        <v>24</v>
      </c>
      <c r="G5977" t="s">
        <v>24</v>
      </c>
      <c r="H5977" t="s">
        <v>58</v>
      </c>
      <c r="I5977" s="1">
        <v>117634</v>
      </c>
      <c r="J5977" s="2">
        <f>VLOOKUP(Oliusala[[#This Row],[tegund]],Tegundir!$B$2:$D$19,3,FALSE)*Oliusala[[#This Row],[magn]]/1000</f>
        <v>101.75341</v>
      </c>
      <c r="K5977">
        <v>2014</v>
      </c>
      <c r="L5977" t="s">
        <v>18</v>
      </c>
      <c r="M5977" s="144" t="s">
        <v>59</v>
      </c>
    </row>
    <row r="5978" spans="1:15" x14ac:dyDescent="0.2">
      <c r="A5978" t="s">
        <v>107</v>
      </c>
      <c r="B5978" s="144" t="s">
        <v>117</v>
      </c>
      <c r="C5978">
        <v>465</v>
      </c>
      <c r="D5978" t="str">
        <f>VLOOKUP(Oliusala[[#This Row],[postnumer]],Sveitarfelog[#All],4,FALSE)</f>
        <v>Vesturbyggð</v>
      </c>
      <c r="E5978" t="str">
        <f>VLOOKUP(Oliusala[[#This Row],[postnumer]],Sveitarfelog[#All],5,FALSE)</f>
        <v>Vestfirðir</v>
      </c>
      <c r="F5978" t="s">
        <v>29</v>
      </c>
      <c r="G5978" t="s">
        <v>24</v>
      </c>
      <c r="H5978" t="s">
        <v>60</v>
      </c>
      <c r="I5978" s="1">
        <v>15031</v>
      </c>
      <c r="J5978" s="2">
        <f>VLOOKUP(Oliusala[[#This Row],[tegund]],Tegundir!$B$2:$D$19,3,FALSE)*Oliusala[[#This Row],[magn]]/1000</f>
        <v>13.001815000000001</v>
      </c>
      <c r="K5978">
        <v>2014</v>
      </c>
      <c r="L5978" t="s">
        <v>19</v>
      </c>
      <c r="M5978" s="144" t="s">
        <v>59</v>
      </c>
      <c r="O5978" s="144" t="s">
        <v>1998</v>
      </c>
    </row>
    <row r="5979" spans="1:15" x14ac:dyDescent="0.2">
      <c r="A5979" t="s">
        <v>73</v>
      </c>
      <c r="B5979" s="144" t="s">
        <v>117</v>
      </c>
      <c r="C5979">
        <v>465</v>
      </c>
      <c r="D5979" t="str">
        <f>VLOOKUP(Oliusala[[#This Row],[postnumer]],Sveitarfelog[#All],4,FALSE)</f>
        <v>Vesturbyggð</v>
      </c>
      <c r="E5979" t="str">
        <f>VLOOKUP(Oliusala[[#This Row],[postnumer]],Sveitarfelog[#All],5,FALSE)</f>
        <v>Vestfirðir</v>
      </c>
      <c r="F5979" t="s">
        <v>24</v>
      </c>
      <c r="G5979" t="s">
        <v>24</v>
      </c>
      <c r="H5979" t="s">
        <v>60</v>
      </c>
      <c r="I5979" s="1">
        <v>17570</v>
      </c>
      <c r="J5979" s="2">
        <f>VLOOKUP(Oliusala[[#This Row],[tegund]],Tegundir!$B$2:$D$19,3,FALSE)*Oliusala[[#This Row],[magn]]/1000</f>
        <v>15.198049999999999</v>
      </c>
      <c r="K5979">
        <v>2014</v>
      </c>
      <c r="L5979" t="s">
        <v>18</v>
      </c>
      <c r="M5979" s="144" t="s">
        <v>59</v>
      </c>
    </row>
    <row r="5980" spans="1:15" x14ac:dyDescent="0.2">
      <c r="A5980" t="s">
        <v>57</v>
      </c>
      <c r="B5980" s="144" t="s">
        <v>117</v>
      </c>
      <c r="C5980">
        <v>465</v>
      </c>
      <c r="D5980" t="str">
        <f>VLOOKUP(Oliusala[[#This Row],[postnumer]],Sveitarfelog[#All],4,FALSE)</f>
        <v>Vesturbyggð</v>
      </c>
      <c r="E5980" t="str">
        <f>VLOOKUP(Oliusala[[#This Row],[postnumer]],Sveitarfelog[#All],5,FALSE)</f>
        <v>Vestfirðir</v>
      </c>
      <c r="F5980" t="s">
        <v>30</v>
      </c>
      <c r="G5980" t="s">
        <v>24</v>
      </c>
      <c r="H5980" t="s">
        <v>60</v>
      </c>
      <c r="I5980" s="1">
        <v>6081</v>
      </c>
      <c r="J5980" s="2">
        <f>VLOOKUP(Oliusala[[#This Row],[tegund]],Tegundir!$B$2:$D$19,3,FALSE)*Oliusala[[#This Row],[magn]]/1000</f>
        <v>5.260065</v>
      </c>
      <c r="K5980">
        <v>2014</v>
      </c>
      <c r="L5980" t="s">
        <v>19</v>
      </c>
      <c r="M5980" s="144" t="s">
        <v>59</v>
      </c>
      <c r="O5980" s="144" t="s">
        <v>1998</v>
      </c>
    </row>
    <row r="5981" spans="1:15" x14ac:dyDescent="0.2">
      <c r="A5981" t="s">
        <v>73</v>
      </c>
      <c r="B5981" s="144" t="s">
        <v>117</v>
      </c>
      <c r="C5981">
        <v>465</v>
      </c>
      <c r="D5981" t="str">
        <f>VLOOKUP(Oliusala[[#This Row],[postnumer]],Sveitarfelog[#All],4,FALSE)</f>
        <v>Vesturbyggð</v>
      </c>
      <c r="E5981" t="str">
        <f>VLOOKUP(Oliusala[[#This Row],[postnumer]],Sveitarfelog[#All],5,FALSE)</f>
        <v>Vestfirðir</v>
      </c>
      <c r="F5981" t="s">
        <v>30</v>
      </c>
      <c r="G5981" t="s">
        <v>24</v>
      </c>
      <c r="H5981" t="s">
        <v>61</v>
      </c>
      <c r="I5981" s="1">
        <v>17001</v>
      </c>
      <c r="J5981" s="2">
        <f>VLOOKUP(Oliusala[[#This Row],[tegund]],Tegundir!$B$2:$D$19,3,FALSE)*Oliusala[[#This Row],[magn]]/1000</f>
        <v>14.705864999999999</v>
      </c>
      <c r="K5981">
        <v>2014</v>
      </c>
      <c r="L5981" t="s">
        <v>19</v>
      </c>
      <c r="M5981" s="144" t="s">
        <v>62</v>
      </c>
      <c r="O5981" s="144" t="s">
        <v>1998</v>
      </c>
    </row>
    <row r="5982" spans="1:15" x14ac:dyDescent="0.2">
      <c r="A5982" t="s">
        <v>63</v>
      </c>
      <c r="B5982" s="144" t="s">
        <v>117</v>
      </c>
      <c r="C5982">
        <v>465</v>
      </c>
      <c r="D5982" t="str">
        <f>VLOOKUP(Oliusala[[#This Row],[postnumer]],Sveitarfelog[#All],4,FALSE)</f>
        <v>Vesturbyggð</v>
      </c>
      <c r="E5982" t="str">
        <f>VLOOKUP(Oliusala[[#This Row],[postnumer]],Sveitarfelog[#All],5,FALSE)</f>
        <v>Vestfirðir</v>
      </c>
      <c r="F5982" t="s">
        <v>24</v>
      </c>
      <c r="G5982" t="s">
        <v>24</v>
      </c>
      <c r="H5982" t="s">
        <v>58</v>
      </c>
      <c r="I5982" s="1">
        <v>90307</v>
      </c>
      <c r="J5982" s="2">
        <f>VLOOKUP(Oliusala[[#This Row],[tegund]],Tegundir!$B$2:$D$19,3,FALSE)*Oliusala[[#This Row],[magn]]/1000</f>
        <v>78.115554999999986</v>
      </c>
      <c r="K5982">
        <v>2014</v>
      </c>
      <c r="L5982" t="s">
        <v>18</v>
      </c>
      <c r="M5982" s="144" t="s">
        <v>59</v>
      </c>
    </row>
    <row r="5983" spans="1:15" x14ac:dyDescent="0.2">
      <c r="A5983" t="s">
        <v>107</v>
      </c>
      <c r="B5983" s="144" t="s">
        <v>119</v>
      </c>
      <c r="C5983">
        <v>470</v>
      </c>
      <c r="D5983" t="str">
        <f>VLOOKUP(Oliusala[[#This Row],[postnumer]],Sveitarfelog[#All],4,FALSE)</f>
        <v>Ísafjarðarbær</v>
      </c>
      <c r="E5983" t="str">
        <f>VLOOKUP(Oliusala[[#This Row],[postnumer]],Sveitarfelog[#All],5,FALSE)</f>
        <v>Vestfirðir</v>
      </c>
      <c r="F5983" t="s">
        <v>24</v>
      </c>
      <c r="G5983" t="s">
        <v>24</v>
      </c>
      <c r="H5983" t="s">
        <v>60</v>
      </c>
      <c r="I5983" s="1">
        <v>980</v>
      </c>
      <c r="J5983" s="2">
        <f>VLOOKUP(Oliusala[[#This Row],[tegund]],Tegundir!$B$2:$D$19,3,FALSE)*Oliusala[[#This Row],[magn]]/1000</f>
        <v>0.84770000000000001</v>
      </c>
      <c r="K5983">
        <v>2014</v>
      </c>
      <c r="L5983" t="s">
        <v>18</v>
      </c>
      <c r="M5983" s="144" t="s">
        <v>59</v>
      </c>
    </row>
    <row r="5984" spans="1:15" x14ac:dyDescent="0.2">
      <c r="A5984" t="s">
        <v>57</v>
      </c>
      <c r="B5984" s="144" t="s">
        <v>119</v>
      </c>
      <c r="C5984">
        <v>470</v>
      </c>
      <c r="D5984" t="str">
        <f>VLOOKUP(Oliusala[[#This Row],[postnumer]],Sveitarfelog[#All],4,FALSE)</f>
        <v>Ísafjarðarbær</v>
      </c>
      <c r="E5984" t="str">
        <f>VLOOKUP(Oliusala[[#This Row],[postnumer]],Sveitarfelog[#All],5,FALSE)</f>
        <v>Vestfirðir</v>
      </c>
      <c r="F5984" t="s">
        <v>29</v>
      </c>
      <c r="G5984" t="s">
        <v>24</v>
      </c>
      <c r="H5984" t="s">
        <v>60</v>
      </c>
      <c r="I5984" s="1">
        <v>172270</v>
      </c>
      <c r="J5984" s="2">
        <f>VLOOKUP(Oliusala[[#This Row],[tegund]],Tegundir!$B$2:$D$19,3,FALSE)*Oliusala[[#This Row],[magn]]/1000</f>
        <v>149.01354999999998</v>
      </c>
      <c r="K5984">
        <v>2014</v>
      </c>
      <c r="L5984" t="s">
        <v>19</v>
      </c>
      <c r="M5984" s="144" t="s">
        <v>59</v>
      </c>
      <c r="O5984" s="144" t="s">
        <v>1998</v>
      </c>
    </row>
    <row r="5985" spans="1:15" x14ac:dyDescent="0.2">
      <c r="A5985" t="s">
        <v>63</v>
      </c>
      <c r="B5985" s="144" t="s">
        <v>119</v>
      </c>
      <c r="C5985">
        <v>470</v>
      </c>
      <c r="D5985" t="str">
        <f>VLOOKUP(Oliusala[[#This Row],[postnumer]],Sveitarfelog[#All],4,FALSE)</f>
        <v>Ísafjarðarbær</v>
      </c>
      <c r="E5985" t="str">
        <f>VLOOKUP(Oliusala[[#This Row],[postnumer]],Sveitarfelog[#All],5,FALSE)</f>
        <v>Vestfirðir</v>
      </c>
      <c r="F5985" t="s">
        <v>24</v>
      </c>
      <c r="G5985" t="s">
        <v>24</v>
      </c>
      <c r="H5985" t="s">
        <v>58</v>
      </c>
      <c r="I5985" s="1">
        <v>131272</v>
      </c>
      <c r="J5985" s="2">
        <f>VLOOKUP(Oliusala[[#This Row],[tegund]],Tegundir!$B$2:$D$19,3,FALSE)*Oliusala[[#This Row],[magn]]/1000</f>
        <v>113.55028</v>
      </c>
      <c r="K5985">
        <v>2014</v>
      </c>
      <c r="L5985" t="s">
        <v>18</v>
      </c>
      <c r="M5985" s="144" t="s">
        <v>59</v>
      </c>
    </row>
    <row r="5986" spans="1:15" x14ac:dyDescent="0.2">
      <c r="A5986" t="s">
        <v>63</v>
      </c>
      <c r="B5986" s="144" t="s">
        <v>120</v>
      </c>
      <c r="C5986">
        <v>500</v>
      </c>
      <c r="D5986" t="str">
        <f>VLOOKUP(Oliusala[[#This Row],[postnumer]],Sveitarfelog[#All],4,FALSE)</f>
        <v>Húnaþing vestra</v>
      </c>
      <c r="E5986" t="str">
        <f>VLOOKUP(Oliusala[[#This Row],[postnumer]],Sveitarfelog[#All],5,FALSE)</f>
        <v>Norðurland vestra</v>
      </c>
      <c r="F5986" t="s">
        <v>25</v>
      </c>
      <c r="G5986" t="s">
        <v>24</v>
      </c>
      <c r="H5986" t="s">
        <v>58</v>
      </c>
      <c r="I5986" s="1">
        <v>18200</v>
      </c>
      <c r="J5986" s="2">
        <f>VLOOKUP(Oliusala[[#This Row],[tegund]],Tegundir!$B$2:$D$19,3,FALSE)*Oliusala[[#This Row],[magn]]/1000</f>
        <v>15.743</v>
      </c>
      <c r="K5986">
        <v>2014</v>
      </c>
      <c r="L5986" t="s">
        <v>1955</v>
      </c>
      <c r="M5986" s="144" t="s">
        <v>59</v>
      </c>
    </row>
    <row r="5987" spans="1:15" x14ac:dyDescent="0.2">
      <c r="A5987" t="s">
        <v>68</v>
      </c>
      <c r="B5987" s="144" t="s">
        <v>120</v>
      </c>
      <c r="C5987">
        <v>500</v>
      </c>
      <c r="D5987" t="str">
        <f>VLOOKUP(Oliusala[[#This Row],[postnumer]],Sveitarfelog[#All],4,FALSE)</f>
        <v>Húnaþing vestra</v>
      </c>
      <c r="E5987" t="str">
        <f>VLOOKUP(Oliusala[[#This Row],[postnumer]],Sveitarfelog[#All],5,FALSE)</f>
        <v>Norðurland vestra</v>
      </c>
      <c r="F5987" t="s">
        <v>25</v>
      </c>
      <c r="G5987" t="s">
        <v>24</v>
      </c>
      <c r="H5987" t="s">
        <v>60</v>
      </c>
      <c r="I5987" s="1">
        <v>8703</v>
      </c>
      <c r="J5987" s="2">
        <f>VLOOKUP(Oliusala[[#This Row],[tegund]],Tegundir!$B$2:$D$19,3,FALSE)*Oliusala[[#This Row],[magn]]/1000</f>
        <v>7.5280950000000004</v>
      </c>
      <c r="K5987">
        <v>2014</v>
      </c>
      <c r="L5987" t="s">
        <v>1955</v>
      </c>
      <c r="M5987" s="144" t="s">
        <v>59</v>
      </c>
    </row>
    <row r="5988" spans="1:15" x14ac:dyDescent="0.2">
      <c r="A5988" t="s">
        <v>57</v>
      </c>
      <c r="B5988" s="144" t="s">
        <v>120</v>
      </c>
      <c r="C5988">
        <v>500</v>
      </c>
      <c r="D5988" t="str">
        <f>VLOOKUP(Oliusala[[#This Row],[postnumer]],Sveitarfelog[#All],4,FALSE)</f>
        <v>Húnaþing vestra</v>
      </c>
      <c r="E5988" t="str">
        <f>VLOOKUP(Oliusala[[#This Row],[postnumer]],Sveitarfelog[#All],5,FALSE)</f>
        <v>Norðurland vestra</v>
      </c>
      <c r="F5988" t="s">
        <v>25</v>
      </c>
      <c r="G5988" t="s">
        <v>24</v>
      </c>
      <c r="H5988" t="s">
        <v>60</v>
      </c>
      <c r="I5988" s="1">
        <v>94215</v>
      </c>
      <c r="J5988" s="2">
        <f>VLOOKUP(Oliusala[[#This Row],[tegund]],Tegundir!$B$2:$D$19,3,FALSE)*Oliusala[[#This Row],[magn]]/1000</f>
        <v>81.495975000000001</v>
      </c>
      <c r="K5988">
        <v>2014</v>
      </c>
      <c r="L5988" t="s">
        <v>1955</v>
      </c>
      <c r="M5988" s="144" t="s">
        <v>59</v>
      </c>
    </row>
    <row r="5989" spans="1:15" x14ac:dyDescent="0.2">
      <c r="A5989" t="s">
        <v>122</v>
      </c>
      <c r="B5989" s="144" t="s">
        <v>120</v>
      </c>
      <c r="C5989">
        <v>500</v>
      </c>
      <c r="D5989" t="str">
        <f>VLOOKUP(Oliusala[[#This Row],[postnumer]],Sveitarfelog[#All],4,FALSE)</f>
        <v>Húnaþing vestra</v>
      </c>
      <c r="E5989" t="str">
        <f>VLOOKUP(Oliusala[[#This Row],[postnumer]],Sveitarfelog[#All],5,FALSE)</f>
        <v>Norðurland vestra</v>
      </c>
      <c r="F5989" t="s">
        <v>25</v>
      </c>
      <c r="G5989" t="s">
        <v>24</v>
      </c>
      <c r="H5989" t="s">
        <v>60</v>
      </c>
      <c r="I5989" s="1">
        <v>9230</v>
      </c>
      <c r="J5989" s="2">
        <f>VLOOKUP(Oliusala[[#This Row],[tegund]],Tegundir!$B$2:$D$19,3,FALSE)*Oliusala[[#This Row],[magn]]/1000</f>
        <v>7.9839500000000001</v>
      </c>
      <c r="K5989">
        <v>2014</v>
      </c>
      <c r="L5989" t="s">
        <v>1955</v>
      </c>
      <c r="M5989" s="144" t="s">
        <v>59</v>
      </c>
    </row>
    <row r="5990" spans="1:15" x14ac:dyDescent="0.2">
      <c r="A5990" t="s">
        <v>63</v>
      </c>
      <c r="B5990" s="144" t="s">
        <v>120</v>
      </c>
      <c r="C5990">
        <v>500</v>
      </c>
      <c r="D5990" t="str">
        <f>VLOOKUP(Oliusala[[#This Row],[postnumer]],Sveitarfelog[#All],4,FALSE)</f>
        <v>Húnaþing vestra</v>
      </c>
      <c r="E5990" t="str">
        <f>VLOOKUP(Oliusala[[#This Row],[postnumer]],Sveitarfelog[#All],5,FALSE)</f>
        <v>Norðurland vestra</v>
      </c>
      <c r="F5990" t="s">
        <v>24</v>
      </c>
      <c r="G5990" t="s">
        <v>24</v>
      </c>
      <c r="H5990" t="s">
        <v>58</v>
      </c>
      <c r="I5990" s="1">
        <v>812500</v>
      </c>
      <c r="J5990" s="2">
        <f>VLOOKUP(Oliusala[[#This Row],[tegund]],Tegundir!$B$2:$D$19,3,FALSE)*Oliusala[[#This Row],[magn]]/1000</f>
        <v>702.8125</v>
      </c>
      <c r="K5990">
        <v>2014</v>
      </c>
      <c r="L5990" t="s">
        <v>18</v>
      </c>
      <c r="M5990" s="144" t="s">
        <v>59</v>
      </c>
    </row>
    <row r="5991" spans="1:15" x14ac:dyDescent="0.2">
      <c r="A5991" t="s">
        <v>63</v>
      </c>
      <c r="B5991" s="144" t="s">
        <v>123</v>
      </c>
      <c r="C5991">
        <v>510</v>
      </c>
      <c r="D5991" t="str">
        <f>VLOOKUP(Oliusala[[#This Row],[postnumer]],Sveitarfelog[#All],4,FALSE)</f>
        <v>Árneshreppur,Kaldrananeshreppur,Strandabyggð</v>
      </c>
      <c r="E5991" t="str">
        <f>VLOOKUP(Oliusala[[#This Row],[postnumer]],Sveitarfelog[#All],5,FALSE)</f>
        <v>Vestfirðir</v>
      </c>
      <c r="F5991" t="s">
        <v>25</v>
      </c>
      <c r="G5991" t="s">
        <v>24</v>
      </c>
      <c r="H5991" t="s">
        <v>58</v>
      </c>
      <c r="I5991" s="1">
        <v>79943</v>
      </c>
      <c r="J5991" s="2">
        <f>VLOOKUP(Oliusala[[#This Row],[tegund]],Tegundir!$B$2:$D$19,3,FALSE)*Oliusala[[#This Row],[magn]]/1000</f>
        <v>69.150694999999999</v>
      </c>
      <c r="K5991">
        <v>2014</v>
      </c>
      <c r="L5991" t="s">
        <v>18</v>
      </c>
      <c r="M5991" s="144" t="s">
        <v>59</v>
      </c>
    </row>
    <row r="5992" spans="1:15" x14ac:dyDescent="0.2">
      <c r="A5992" t="s">
        <v>57</v>
      </c>
      <c r="B5992" s="144" t="s">
        <v>123</v>
      </c>
      <c r="C5992">
        <v>510</v>
      </c>
      <c r="D5992" t="str">
        <f>VLOOKUP(Oliusala[[#This Row],[postnumer]],Sveitarfelog[#All],4,FALSE)</f>
        <v>Árneshreppur,Kaldrananeshreppur,Strandabyggð</v>
      </c>
      <c r="E5992" t="str">
        <f>VLOOKUP(Oliusala[[#This Row],[postnumer]],Sveitarfelog[#All],5,FALSE)</f>
        <v>Vestfirðir</v>
      </c>
      <c r="F5992" t="s">
        <v>25</v>
      </c>
      <c r="G5992" t="s">
        <v>24</v>
      </c>
      <c r="H5992" t="s">
        <v>60</v>
      </c>
      <c r="I5992" s="1">
        <v>365432</v>
      </c>
      <c r="J5992" s="2">
        <f>VLOOKUP(Oliusala[[#This Row],[tegund]],Tegundir!$B$2:$D$19,3,FALSE)*Oliusala[[#This Row],[magn]]/1000</f>
        <v>316.09868</v>
      </c>
      <c r="K5992">
        <v>2014</v>
      </c>
      <c r="L5992" t="s">
        <v>1955</v>
      </c>
      <c r="M5992" s="144" t="s">
        <v>59</v>
      </c>
    </row>
    <row r="5993" spans="1:15" x14ac:dyDescent="0.2">
      <c r="A5993" t="s">
        <v>57</v>
      </c>
      <c r="B5993" s="144" t="s">
        <v>124</v>
      </c>
      <c r="C5993">
        <v>510</v>
      </c>
      <c r="D5993" t="str">
        <f>VLOOKUP(Oliusala[[#This Row],[postnumer]],Sveitarfelog[#All],4,FALSE)</f>
        <v>Árneshreppur,Kaldrananeshreppur,Strandabyggð</v>
      </c>
      <c r="E5993" t="str">
        <f>VLOOKUP(Oliusala[[#This Row],[postnumer]],Sveitarfelog[#All],5,FALSE)</f>
        <v>Vestfirðir</v>
      </c>
      <c r="F5993" t="s">
        <v>25</v>
      </c>
      <c r="G5993" t="s">
        <v>24</v>
      </c>
      <c r="H5993" t="s">
        <v>60</v>
      </c>
      <c r="I5993" s="1">
        <v>86236</v>
      </c>
      <c r="J5993" s="2">
        <f>VLOOKUP(Oliusala[[#This Row],[tegund]],Tegundir!$B$2:$D$19,3,FALSE)*Oliusala[[#This Row],[magn]]/1000</f>
        <v>74.594139999999996</v>
      </c>
      <c r="K5993">
        <v>2014</v>
      </c>
      <c r="L5993" t="s">
        <v>1955</v>
      </c>
      <c r="M5993" s="144" t="s">
        <v>59</v>
      </c>
    </row>
    <row r="5994" spans="1:15" x14ac:dyDescent="0.2">
      <c r="A5994" t="s">
        <v>57</v>
      </c>
      <c r="B5994" s="144" t="s">
        <v>125</v>
      </c>
      <c r="C5994">
        <v>520</v>
      </c>
      <c r="D5994" t="str">
        <f>VLOOKUP(Oliusala[[#This Row],[postnumer]],Sveitarfelog[#All],4,FALSE)</f>
        <v>Árneshreppur,Kaldrananeshreppur,Strandabyggð</v>
      </c>
      <c r="E5994" t="str">
        <f>VLOOKUP(Oliusala[[#This Row],[postnumer]],Sveitarfelog[#All],5,FALSE)</f>
        <v>Vestfirðir</v>
      </c>
      <c r="F5994" t="s">
        <v>25</v>
      </c>
      <c r="G5994" t="s">
        <v>24</v>
      </c>
      <c r="H5994" t="s">
        <v>60</v>
      </c>
      <c r="I5994" s="1">
        <v>98425</v>
      </c>
      <c r="J5994" s="2">
        <f>VLOOKUP(Oliusala[[#This Row],[tegund]],Tegundir!$B$2:$D$19,3,FALSE)*Oliusala[[#This Row],[magn]]/1000</f>
        <v>85.137625</v>
      </c>
      <c r="K5994">
        <v>2014</v>
      </c>
      <c r="L5994" t="s">
        <v>19</v>
      </c>
      <c r="M5994" s="144" t="s">
        <v>59</v>
      </c>
      <c r="O5994" s="144" t="s">
        <v>1997</v>
      </c>
    </row>
    <row r="5995" spans="1:15" x14ac:dyDescent="0.2">
      <c r="A5995" t="s">
        <v>57</v>
      </c>
      <c r="B5995" s="144" t="s">
        <v>123</v>
      </c>
      <c r="C5995">
        <v>510</v>
      </c>
      <c r="D5995" t="str">
        <f>VLOOKUP(Oliusala[[#This Row],[postnumer]],Sveitarfelog[#All],4,FALSE)</f>
        <v>Árneshreppur,Kaldrananeshreppur,Strandabyggð</v>
      </c>
      <c r="E5995" t="str">
        <f>VLOOKUP(Oliusala[[#This Row],[postnumer]],Sveitarfelog[#All],5,FALSE)</f>
        <v>Vestfirðir</v>
      </c>
      <c r="F5995" t="s">
        <v>24</v>
      </c>
      <c r="G5995" t="s">
        <v>24</v>
      </c>
      <c r="H5995" t="s">
        <v>60</v>
      </c>
      <c r="I5995" s="1">
        <v>801</v>
      </c>
      <c r="J5995" s="2">
        <f>VLOOKUP(Oliusala[[#This Row],[tegund]],Tegundir!$B$2:$D$19,3,FALSE)*Oliusala[[#This Row],[magn]]/1000</f>
        <v>0.69286500000000006</v>
      </c>
      <c r="K5995">
        <v>2014</v>
      </c>
      <c r="L5995" t="s">
        <v>18</v>
      </c>
      <c r="M5995" s="144" t="s">
        <v>59</v>
      </c>
    </row>
    <row r="5996" spans="1:15" x14ac:dyDescent="0.2">
      <c r="A5996" t="s">
        <v>57</v>
      </c>
      <c r="B5996" s="144" t="s">
        <v>123</v>
      </c>
      <c r="C5996">
        <v>510</v>
      </c>
      <c r="D5996" t="str">
        <f>VLOOKUP(Oliusala[[#This Row],[postnumer]],Sveitarfelog[#All],4,FALSE)</f>
        <v>Árneshreppur,Kaldrananeshreppur,Strandabyggð</v>
      </c>
      <c r="E5996" t="str">
        <f>VLOOKUP(Oliusala[[#This Row],[postnumer]],Sveitarfelog[#All],5,FALSE)</f>
        <v>Vestfirðir</v>
      </c>
      <c r="F5996" t="s">
        <v>29</v>
      </c>
      <c r="G5996" t="s">
        <v>24</v>
      </c>
      <c r="H5996" t="s">
        <v>60</v>
      </c>
      <c r="I5996" s="1">
        <v>112956</v>
      </c>
      <c r="J5996" s="2">
        <f>VLOOKUP(Oliusala[[#This Row],[tegund]],Tegundir!$B$2:$D$19,3,FALSE)*Oliusala[[#This Row],[magn]]/1000</f>
        <v>97.706940000000003</v>
      </c>
      <c r="K5996">
        <v>2014</v>
      </c>
      <c r="L5996" t="s">
        <v>19</v>
      </c>
      <c r="M5996" s="144" t="s">
        <v>59</v>
      </c>
      <c r="O5996" s="144" t="s">
        <v>1998</v>
      </c>
    </row>
    <row r="5997" spans="1:15" x14ac:dyDescent="0.2">
      <c r="A5997" t="s">
        <v>57</v>
      </c>
      <c r="B5997" s="144" t="s">
        <v>123</v>
      </c>
      <c r="C5997">
        <v>510</v>
      </c>
      <c r="D5997" t="str">
        <f>VLOOKUP(Oliusala[[#This Row],[postnumer]],Sveitarfelog[#All],4,FALSE)</f>
        <v>Árneshreppur,Kaldrananeshreppur,Strandabyggð</v>
      </c>
      <c r="E5997" t="str">
        <f>VLOOKUP(Oliusala[[#This Row],[postnumer]],Sveitarfelog[#All],5,FALSE)</f>
        <v>Vestfirðir</v>
      </c>
      <c r="F5997" t="s">
        <v>30</v>
      </c>
      <c r="G5997" t="s">
        <v>24</v>
      </c>
      <c r="H5997" t="s">
        <v>60</v>
      </c>
      <c r="I5997" s="1">
        <v>108284</v>
      </c>
      <c r="J5997" s="2">
        <f>VLOOKUP(Oliusala[[#This Row],[tegund]],Tegundir!$B$2:$D$19,3,FALSE)*Oliusala[[#This Row],[magn]]/1000</f>
        <v>93.665660000000003</v>
      </c>
      <c r="K5997">
        <v>2014</v>
      </c>
      <c r="L5997" t="s">
        <v>19</v>
      </c>
      <c r="M5997" s="144" t="s">
        <v>59</v>
      </c>
      <c r="O5997" s="144" t="s">
        <v>1998</v>
      </c>
    </row>
    <row r="5998" spans="1:15" x14ac:dyDescent="0.2">
      <c r="A5998" t="s">
        <v>57</v>
      </c>
      <c r="B5998" s="144" t="s">
        <v>124</v>
      </c>
      <c r="C5998">
        <v>510</v>
      </c>
      <c r="D5998" t="str">
        <f>VLOOKUP(Oliusala[[#This Row],[postnumer]],Sveitarfelog[#All],4,FALSE)</f>
        <v>Árneshreppur,Kaldrananeshreppur,Strandabyggð</v>
      </c>
      <c r="E5998" t="str">
        <f>VLOOKUP(Oliusala[[#This Row],[postnumer]],Sveitarfelog[#All],5,FALSE)</f>
        <v>Vestfirðir</v>
      </c>
      <c r="F5998" t="s">
        <v>24</v>
      </c>
      <c r="G5998" t="s">
        <v>24</v>
      </c>
      <c r="H5998" t="s">
        <v>60</v>
      </c>
      <c r="I5998" s="1">
        <v>4745</v>
      </c>
      <c r="J5998" s="2">
        <f>VLOOKUP(Oliusala[[#This Row],[tegund]],Tegundir!$B$2:$D$19,3,FALSE)*Oliusala[[#This Row],[magn]]/1000</f>
        <v>4.104425</v>
      </c>
      <c r="K5998">
        <v>2014</v>
      </c>
      <c r="L5998" t="s">
        <v>18</v>
      </c>
      <c r="M5998" s="144" t="s">
        <v>59</v>
      </c>
    </row>
    <row r="5999" spans="1:15" x14ac:dyDescent="0.2">
      <c r="A5999" t="s">
        <v>63</v>
      </c>
      <c r="B5999" s="144" t="s">
        <v>123</v>
      </c>
      <c r="C5999">
        <v>510</v>
      </c>
      <c r="D5999" t="str">
        <f>VLOOKUP(Oliusala[[#This Row],[postnumer]],Sveitarfelog[#All],4,FALSE)</f>
        <v>Árneshreppur,Kaldrananeshreppur,Strandabyggð</v>
      </c>
      <c r="E5999" t="str">
        <f>VLOOKUP(Oliusala[[#This Row],[postnumer]],Sveitarfelog[#All],5,FALSE)</f>
        <v>Vestfirðir</v>
      </c>
      <c r="F5999" t="s">
        <v>24</v>
      </c>
      <c r="G5999" t="s">
        <v>24</v>
      </c>
      <c r="H5999" t="s">
        <v>58</v>
      </c>
      <c r="I5999" s="1">
        <v>666881</v>
      </c>
      <c r="J5999" s="2">
        <f>VLOOKUP(Oliusala[[#This Row],[tegund]],Tegundir!$B$2:$D$19,3,FALSE)*Oliusala[[#This Row],[magn]]/1000</f>
        <v>576.85206499999993</v>
      </c>
      <c r="K5999">
        <v>2014</v>
      </c>
      <c r="L5999" t="s">
        <v>18</v>
      </c>
      <c r="M5999" s="144" t="s">
        <v>59</v>
      </c>
    </row>
    <row r="6000" spans="1:15" x14ac:dyDescent="0.2">
      <c r="A6000" t="s">
        <v>63</v>
      </c>
      <c r="B6000" s="144" t="s">
        <v>124</v>
      </c>
      <c r="C6000">
        <v>510</v>
      </c>
      <c r="D6000" t="str">
        <f>VLOOKUP(Oliusala[[#This Row],[postnumer]],Sveitarfelog[#All],4,FALSE)</f>
        <v>Árneshreppur,Kaldrananeshreppur,Strandabyggð</v>
      </c>
      <c r="E6000" t="str">
        <f>VLOOKUP(Oliusala[[#This Row],[postnumer]],Sveitarfelog[#All],5,FALSE)</f>
        <v>Vestfirðir</v>
      </c>
      <c r="F6000" t="s">
        <v>24</v>
      </c>
      <c r="G6000" t="s">
        <v>24</v>
      </c>
      <c r="H6000" t="s">
        <v>58</v>
      </c>
      <c r="I6000" s="1">
        <v>24963</v>
      </c>
      <c r="J6000" s="2">
        <f>VLOOKUP(Oliusala[[#This Row],[tegund]],Tegundir!$B$2:$D$19,3,FALSE)*Oliusala[[#This Row],[magn]]/1000</f>
        <v>21.592994999999998</v>
      </c>
      <c r="K6000">
        <v>2014</v>
      </c>
      <c r="L6000" t="s">
        <v>18</v>
      </c>
      <c r="M6000" s="144" t="s">
        <v>59</v>
      </c>
    </row>
    <row r="6001" spans="1:15" x14ac:dyDescent="0.2">
      <c r="A6001" t="s">
        <v>57</v>
      </c>
      <c r="B6001" s="144" t="s">
        <v>125</v>
      </c>
      <c r="C6001">
        <v>520</v>
      </c>
      <c r="D6001" t="str">
        <f>VLOOKUP(Oliusala[[#This Row],[postnumer]],Sveitarfelog[#All],4,FALSE)</f>
        <v>Árneshreppur,Kaldrananeshreppur,Strandabyggð</v>
      </c>
      <c r="E6001" t="str">
        <f>VLOOKUP(Oliusala[[#This Row],[postnumer]],Sveitarfelog[#All],5,FALSE)</f>
        <v>Vestfirðir</v>
      </c>
      <c r="F6001" t="s">
        <v>29</v>
      </c>
      <c r="G6001" t="s">
        <v>24</v>
      </c>
      <c r="H6001" t="s">
        <v>60</v>
      </c>
      <c r="I6001" s="1">
        <v>12002</v>
      </c>
      <c r="J6001" s="2">
        <f>VLOOKUP(Oliusala[[#This Row],[tegund]],Tegundir!$B$2:$D$19,3,FALSE)*Oliusala[[#This Row],[magn]]/1000</f>
        <v>10.381729999999999</v>
      </c>
      <c r="K6001">
        <v>2014</v>
      </c>
      <c r="L6001" t="s">
        <v>19</v>
      </c>
      <c r="M6001" s="144" t="s">
        <v>59</v>
      </c>
      <c r="O6001" s="144" t="s">
        <v>1998</v>
      </c>
    </row>
    <row r="6002" spans="1:15" x14ac:dyDescent="0.2">
      <c r="A6002" t="s">
        <v>57</v>
      </c>
      <c r="B6002" s="144" t="s">
        <v>125</v>
      </c>
      <c r="C6002">
        <v>520</v>
      </c>
      <c r="D6002" t="str">
        <f>VLOOKUP(Oliusala[[#This Row],[postnumer]],Sveitarfelog[#All],4,FALSE)</f>
        <v>Árneshreppur,Kaldrananeshreppur,Strandabyggð</v>
      </c>
      <c r="E6002" t="str">
        <f>VLOOKUP(Oliusala[[#This Row],[postnumer]],Sveitarfelog[#All],5,FALSE)</f>
        <v>Vestfirðir</v>
      </c>
      <c r="F6002" t="s">
        <v>30</v>
      </c>
      <c r="G6002" t="s">
        <v>24</v>
      </c>
      <c r="H6002" t="s">
        <v>60</v>
      </c>
      <c r="I6002" s="1">
        <v>11881</v>
      </c>
      <c r="J6002" s="2">
        <f>VLOOKUP(Oliusala[[#This Row],[tegund]],Tegundir!$B$2:$D$19,3,FALSE)*Oliusala[[#This Row],[magn]]/1000</f>
        <v>10.277065</v>
      </c>
      <c r="K6002">
        <v>2014</v>
      </c>
      <c r="L6002" t="s">
        <v>19</v>
      </c>
      <c r="M6002" s="144" t="s">
        <v>59</v>
      </c>
      <c r="O6002" s="144" t="s">
        <v>1998</v>
      </c>
    </row>
    <row r="6003" spans="1:15" x14ac:dyDescent="0.2">
      <c r="A6003" t="s">
        <v>63</v>
      </c>
      <c r="B6003" s="144" t="s">
        <v>125</v>
      </c>
      <c r="C6003">
        <v>520</v>
      </c>
      <c r="D6003" t="str">
        <f>VLOOKUP(Oliusala[[#This Row],[postnumer]],Sveitarfelog[#All],4,FALSE)</f>
        <v>Árneshreppur,Kaldrananeshreppur,Strandabyggð</v>
      </c>
      <c r="E6003" t="str">
        <f>VLOOKUP(Oliusala[[#This Row],[postnumer]],Sveitarfelog[#All],5,FALSE)</f>
        <v>Vestfirðir</v>
      </c>
      <c r="F6003" t="s">
        <v>24</v>
      </c>
      <c r="G6003" t="s">
        <v>24</v>
      </c>
      <c r="H6003" t="s">
        <v>58</v>
      </c>
      <c r="I6003" s="1">
        <v>45522</v>
      </c>
      <c r="J6003" s="2">
        <f>VLOOKUP(Oliusala[[#This Row],[tegund]],Tegundir!$B$2:$D$19,3,FALSE)*Oliusala[[#This Row],[magn]]/1000</f>
        <v>39.376529999999995</v>
      </c>
      <c r="K6003">
        <v>2014</v>
      </c>
      <c r="L6003" t="s">
        <v>18</v>
      </c>
      <c r="M6003" s="144" t="s">
        <v>59</v>
      </c>
    </row>
    <row r="6004" spans="1:15" x14ac:dyDescent="0.2">
      <c r="A6004" t="s">
        <v>63</v>
      </c>
      <c r="B6004" s="144" t="s">
        <v>102</v>
      </c>
      <c r="C6004">
        <v>530</v>
      </c>
      <c r="D6004" t="str">
        <f>VLOOKUP(Oliusala[[#This Row],[postnumer]],Sveitarfelog[#All],4,FALSE)</f>
        <v>Húnaþing vestra</v>
      </c>
      <c r="E6004" t="str">
        <f>VLOOKUP(Oliusala[[#This Row],[postnumer]],Sveitarfelog[#All],5,FALSE)</f>
        <v>Norðurland vestra</v>
      </c>
      <c r="F6004" t="s">
        <v>25</v>
      </c>
      <c r="G6004" t="s">
        <v>24</v>
      </c>
      <c r="H6004" t="s">
        <v>58</v>
      </c>
      <c r="I6004" s="1">
        <v>69223</v>
      </c>
      <c r="J6004" s="2">
        <f>VLOOKUP(Oliusala[[#This Row],[tegund]],Tegundir!$B$2:$D$19,3,FALSE)*Oliusala[[#This Row],[magn]]/1000</f>
        <v>59.877894999999995</v>
      </c>
      <c r="K6004">
        <v>2014</v>
      </c>
      <c r="L6004" t="s">
        <v>1955</v>
      </c>
      <c r="M6004" s="144" t="s">
        <v>59</v>
      </c>
    </row>
    <row r="6005" spans="1:15" x14ac:dyDescent="0.2">
      <c r="A6005" t="s">
        <v>68</v>
      </c>
      <c r="B6005" s="144" t="s">
        <v>102</v>
      </c>
      <c r="C6005">
        <v>530</v>
      </c>
      <c r="D6005" t="str">
        <f>VLOOKUP(Oliusala[[#This Row],[postnumer]],Sveitarfelog[#All],4,FALSE)</f>
        <v>Húnaþing vestra</v>
      </c>
      <c r="E6005" t="str">
        <f>VLOOKUP(Oliusala[[#This Row],[postnumer]],Sveitarfelog[#All],5,FALSE)</f>
        <v>Norðurland vestra</v>
      </c>
      <c r="F6005" t="s">
        <v>25</v>
      </c>
      <c r="G6005" t="s">
        <v>24</v>
      </c>
      <c r="H6005" t="s">
        <v>60</v>
      </c>
      <c r="I6005" s="1">
        <v>176959</v>
      </c>
      <c r="J6005" s="2">
        <f>VLOOKUP(Oliusala[[#This Row],[tegund]],Tegundir!$B$2:$D$19,3,FALSE)*Oliusala[[#This Row],[magn]]/1000</f>
        <v>153.069535</v>
      </c>
      <c r="K6005">
        <v>2014</v>
      </c>
      <c r="L6005" t="s">
        <v>1955</v>
      </c>
      <c r="M6005" s="144" t="s">
        <v>59</v>
      </c>
    </row>
    <row r="6006" spans="1:15" x14ac:dyDescent="0.2">
      <c r="A6006" t="s">
        <v>102</v>
      </c>
      <c r="B6006" s="144" t="s">
        <v>102</v>
      </c>
      <c r="C6006">
        <v>530</v>
      </c>
      <c r="D6006" t="str">
        <f>VLOOKUP(Oliusala[[#This Row],[postnumer]],Sveitarfelog[#All],4,FALSE)</f>
        <v>Húnaþing vestra</v>
      </c>
      <c r="E6006" t="str">
        <f>VLOOKUP(Oliusala[[#This Row],[postnumer]],Sveitarfelog[#All],5,FALSE)</f>
        <v>Norðurland vestra</v>
      </c>
      <c r="F6006" t="s">
        <v>25</v>
      </c>
      <c r="G6006" t="s">
        <v>24</v>
      </c>
      <c r="H6006" t="s">
        <v>58</v>
      </c>
      <c r="I6006" s="1">
        <v>34776</v>
      </c>
      <c r="J6006" s="2">
        <f>VLOOKUP(Oliusala[[#This Row],[tegund]],Tegundir!$B$2:$D$19,3,FALSE)*Oliusala[[#This Row],[magn]]/1000</f>
        <v>30.081239999999998</v>
      </c>
      <c r="K6006">
        <v>2014</v>
      </c>
      <c r="L6006" t="s">
        <v>1955</v>
      </c>
      <c r="M6006" s="144" t="s">
        <v>59</v>
      </c>
    </row>
    <row r="6007" spans="1:15" x14ac:dyDescent="0.2">
      <c r="A6007" t="s">
        <v>57</v>
      </c>
      <c r="B6007" s="144" t="s">
        <v>102</v>
      </c>
      <c r="C6007">
        <v>530</v>
      </c>
      <c r="D6007" t="str">
        <f>VLOOKUP(Oliusala[[#This Row],[postnumer]],Sveitarfelog[#All],4,FALSE)</f>
        <v>Húnaþing vestra</v>
      </c>
      <c r="E6007" t="str">
        <f>VLOOKUP(Oliusala[[#This Row],[postnumer]],Sveitarfelog[#All],5,FALSE)</f>
        <v>Norðurland vestra</v>
      </c>
      <c r="F6007" t="s">
        <v>25</v>
      </c>
      <c r="G6007" t="s">
        <v>24</v>
      </c>
      <c r="H6007" t="s">
        <v>60</v>
      </c>
      <c r="I6007" s="1">
        <v>75874</v>
      </c>
      <c r="J6007" s="2">
        <f>VLOOKUP(Oliusala[[#This Row],[tegund]],Tegundir!$B$2:$D$19,3,FALSE)*Oliusala[[#This Row],[magn]]/1000</f>
        <v>65.631009999999989</v>
      </c>
      <c r="K6007">
        <v>2014</v>
      </c>
      <c r="L6007" t="s">
        <v>1955</v>
      </c>
      <c r="M6007" s="144" t="s">
        <v>59</v>
      </c>
    </row>
    <row r="6008" spans="1:15" x14ac:dyDescent="0.2">
      <c r="A6008" t="s">
        <v>122</v>
      </c>
      <c r="B6008" s="144" t="s">
        <v>102</v>
      </c>
      <c r="C6008">
        <v>530</v>
      </c>
      <c r="D6008" t="str">
        <f>VLOOKUP(Oliusala[[#This Row],[postnumer]],Sveitarfelog[#All],4,FALSE)</f>
        <v>Húnaþing vestra</v>
      </c>
      <c r="E6008" t="str">
        <f>VLOOKUP(Oliusala[[#This Row],[postnumer]],Sveitarfelog[#All],5,FALSE)</f>
        <v>Norðurland vestra</v>
      </c>
      <c r="F6008" t="s">
        <v>25</v>
      </c>
      <c r="G6008" t="s">
        <v>24</v>
      </c>
      <c r="H6008" t="s">
        <v>60</v>
      </c>
      <c r="I6008" s="1">
        <v>11500</v>
      </c>
      <c r="J6008" s="2">
        <f>VLOOKUP(Oliusala[[#This Row],[tegund]],Tegundir!$B$2:$D$19,3,FALSE)*Oliusala[[#This Row],[magn]]/1000</f>
        <v>9.9474999999999998</v>
      </c>
      <c r="K6008">
        <v>2014</v>
      </c>
      <c r="L6008" t="s">
        <v>1955</v>
      </c>
      <c r="M6008" s="144" t="s">
        <v>59</v>
      </c>
    </row>
    <row r="6009" spans="1:15" x14ac:dyDescent="0.2">
      <c r="A6009" t="s">
        <v>68</v>
      </c>
      <c r="B6009" s="144" t="s">
        <v>102</v>
      </c>
      <c r="C6009">
        <v>530</v>
      </c>
      <c r="D6009" t="str">
        <f>VLOOKUP(Oliusala[[#This Row],[postnumer]],Sveitarfelog[#All],4,FALSE)</f>
        <v>Húnaþing vestra</v>
      </c>
      <c r="E6009" t="str">
        <f>VLOOKUP(Oliusala[[#This Row],[postnumer]],Sveitarfelog[#All],5,FALSE)</f>
        <v>Norðurland vestra</v>
      </c>
      <c r="F6009" t="s">
        <v>24</v>
      </c>
      <c r="G6009" t="s">
        <v>24</v>
      </c>
      <c r="H6009" t="s">
        <v>60</v>
      </c>
      <c r="I6009" s="1">
        <v>7191</v>
      </c>
      <c r="J6009" s="2">
        <f>VLOOKUP(Oliusala[[#This Row],[tegund]],Tegundir!$B$2:$D$19,3,FALSE)*Oliusala[[#This Row],[magn]]/1000</f>
        <v>6.2202150000000005</v>
      </c>
      <c r="K6009">
        <v>2014</v>
      </c>
      <c r="L6009" t="s">
        <v>18</v>
      </c>
      <c r="M6009" s="144" t="s">
        <v>59</v>
      </c>
    </row>
    <row r="6010" spans="1:15" x14ac:dyDescent="0.2">
      <c r="A6010" t="s">
        <v>57</v>
      </c>
      <c r="B6010" s="144" t="s">
        <v>102</v>
      </c>
      <c r="C6010">
        <v>530</v>
      </c>
      <c r="D6010" t="str">
        <f>VLOOKUP(Oliusala[[#This Row],[postnumer]],Sveitarfelog[#All],4,FALSE)</f>
        <v>Húnaþing vestra</v>
      </c>
      <c r="E6010" t="str">
        <f>VLOOKUP(Oliusala[[#This Row],[postnumer]],Sveitarfelog[#All],5,FALSE)</f>
        <v>Norðurland vestra</v>
      </c>
      <c r="F6010" t="s">
        <v>24</v>
      </c>
      <c r="G6010" t="s">
        <v>24</v>
      </c>
      <c r="H6010" t="s">
        <v>60</v>
      </c>
      <c r="I6010" s="1">
        <v>3013</v>
      </c>
      <c r="J6010" s="2">
        <f>VLOOKUP(Oliusala[[#This Row],[tegund]],Tegundir!$B$2:$D$19,3,FALSE)*Oliusala[[#This Row],[magn]]/1000</f>
        <v>2.6062449999999999</v>
      </c>
      <c r="K6010">
        <v>2014</v>
      </c>
      <c r="L6010" t="s">
        <v>18</v>
      </c>
      <c r="M6010" s="144" t="s">
        <v>59</v>
      </c>
    </row>
    <row r="6011" spans="1:15" x14ac:dyDescent="0.2">
      <c r="A6011" t="s">
        <v>57</v>
      </c>
      <c r="B6011" s="144" t="s">
        <v>102</v>
      </c>
      <c r="C6011">
        <v>530</v>
      </c>
      <c r="D6011" t="str">
        <f>VLOOKUP(Oliusala[[#This Row],[postnumer]],Sveitarfelog[#All],4,FALSE)</f>
        <v>Húnaþing vestra</v>
      </c>
      <c r="E6011" t="str">
        <f>VLOOKUP(Oliusala[[#This Row],[postnumer]],Sveitarfelog[#All],5,FALSE)</f>
        <v>Norðurland vestra</v>
      </c>
      <c r="F6011" t="s">
        <v>30</v>
      </c>
      <c r="G6011" t="s">
        <v>24</v>
      </c>
      <c r="H6011" t="s">
        <v>60</v>
      </c>
      <c r="I6011" s="1">
        <v>53989</v>
      </c>
      <c r="J6011" s="2">
        <f>VLOOKUP(Oliusala[[#This Row],[tegund]],Tegundir!$B$2:$D$19,3,FALSE)*Oliusala[[#This Row],[magn]]/1000</f>
        <v>46.700485</v>
      </c>
      <c r="K6011">
        <v>2014</v>
      </c>
      <c r="L6011" t="s">
        <v>19</v>
      </c>
      <c r="M6011" s="144" t="s">
        <v>59</v>
      </c>
      <c r="O6011" s="144" t="s">
        <v>1998</v>
      </c>
    </row>
    <row r="6012" spans="1:15" x14ac:dyDescent="0.2">
      <c r="A6012" t="s">
        <v>63</v>
      </c>
      <c r="B6012" s="144" t="s">
        <v>102</v>
      </c>
      <c r="C6012">
        <v>530</v>
      </c>
      <c r="D6012" t="str">
        <f>VLOOKUP(Oliusala[[#This Row],[postnumer]],Sveitarfelog[#All],4,FALSE)</f>
        <v>Húnaþing vestra</v>
      </c>
      <c r="E6012" t="str">
        <f>VLOOKUP(Oliusala[[#This Row],[postnumer]],Sveitarfelog[#All],5,FALSE)</f>
        <v>Norðurland vestra</v>
      </c>
      <c r="F6012" t="s">
        <v>24</v>
      </c>
      <c r="G6012" t="s">
        <v>24</v>
      </c>
      <c r="H6012" t="s">
        <v>58</v>
      </c>
      <c r="I6012" s="1">
        <v>507880</v>
      </c>
      <c r="J6012" s="2">
        <f>VLOOKUP(Oliusala[[#This Row],[tegund]],Tegundir!$B$2:$D$19,3,FALSE)*Oliusala[[#This Row],[magn]]/1000</f>
        <v>439.31620000000004</v>
      </c>
      <c r="K6012">
        <v>2014</v>
      </c>
      <c r="L6012" t="s">
        <v>18</v>
      </c>
      <c r="M6012" s="144" t="s">
        <v>59</v>
      </c>
    </row>
    <row r="6013" spans="1:15" x14ac:dyDescent="0.2">
      <c r="A6013" t="s">
        <v>63</v>
      </c>
      <c r="B6013" s="144" t="s">
        <v>126</v>
      </c>
      <c r="C6013">
        <v>530</v>
      </c>
      <c r="D6013" t="str">
        <f>VLOOKUP(Oliusala[[#This Row],[postnumer]],Sveitarfelog[#All],4,FALSE)</f>
        <v>Húnaþing vestra</v>
      </c>
      <c r="E6013" t="str">
        <f>VLOOKUP(Oliusala[[#This Row],[postnumer]],Sveitarfelog[#All],5,FALSE)</f>
        <v>Norðurland vestra</v>
      </c>
      <c r="F6013" t="s">
        <v>24</v>
      </c>
      <c r="G6013" t="s">
        <v>24</v>
      </c>
      <c r="H6013" t="s">
        <v>58</v>
      </c>
      <c r="I6013" s="1">
        <v>29275</v>
      </c>
      <c r="J6013" s="2">
        <f>VLOOKUP(Oliusala[[#This Row],[tegund]],Tegundir!$B$2:$D$19,3,FALSE)*Oliusala[[#This Row],[magn]]/1000</f>
        <v>25.322875</v>
      </c>
      <c r="K6013">
        <v>2014</v>
      </c>
      <c r="L6013" t="s">
        <v>18</v>
      </c>
      <c r="M6013" s="144" t="s">
        <v>59</v>
      </c>
    </row>
    <row r="6014" spans="1:15" x14ac:dyDescent="0.2">
      <c r="A6014" t="s">
        <v>57</v>
      </c>
      <c r="B6014" s="144" t="s">
        <v>127</v>
      </c>
      <c r="C6014">
        <v>531</v>
      </c>
      <c r="D6014" t="str">
        <f>VLOOKUP(Oliusala[[#This Row],[postnumer]],Sveitarfelog[#All],4,FALSE)</f>
        <v>Húnaþing vestra</v>
      </c>
      <c r="E6014" t="str">
        <f>VLOOKUP(Oliusala[[#This Row],[postnumer]],Sveitarfelog[#All],5,FALSE)</f>
        <v>Norðurland vestra</v>
      </c>
      <c r="F6014" t="s">
        <v>25</v>
      </c>
      <c r="G6014" t="s">
        <v>24</v>
      </c>
      <c r="H6014" t="s">
        <v>60</v>
      </c>
      <c r="I6014" s="1">
        <v>224119</v>
      </c>
      <c r="J6014" s="2">
        <f>VLOOKUP(Oliusala[[#This Row],[tegund]],Tegundir!$B$2:$D$19,3,FALSE)*Oliusala[[#This Row],[magn]]/1000</f>
        <v>193.86293499999999</v>
      </c>
      <c r="K6014">
        <v>2014</v>
      </c>
      <c r="L6014" t="s">
        <v>1955</v>
      </c>
      <c r="M6014" s="144" t="s">
        <v>59</v>
      </c>
    </row>
    <row r="6015" spans="1:15" x14ac:dyDescent="0.2">
      <c r="A6015" t="s">
        <v>122</v>
      </c>
      <c r="B6015" s="144" t="s">
        <v>127</v>
      </c>
      <c r="C6015">
        <v>531</v>
      </c>
      <c r="D6015" t="str">
        <f>VLOOKUP(Oliusala[[#This Row],[postnumer]],Sveitarfelog[#All],4,FALSE)</f>
        <v>Húnaþing vestra</v>
      </c>
      <c r="E6015" t="str">
        <f>VLOOKUP(Oliusala[[#This Row],[postnumer]],Sveitarfelog[#All],5,FALSE)</f>
        <v>Norðurland vestra</v>
      </c>
      <c r="F6015" t="s">
        <v>25</v>
      </c>
      <c r="G6015" t="s">
        <v>24</v>
      </c>
      <c r="H6015" t="s">
        <v>60</v>
      </c>
      <c r="I6015" s="1">
        <v>1573</v>
      </c>
      <c r="J6015" s="2">
        <f>VLOOKUP(Oliusala[[#This Row],[tegund]],Tegundir!$B$2:$D$19,3,FALSE)*Oliusala[[#This Row],[magn]]/1000</f>
        <v>1.3606449999999999</v>
      </c>
      <c r="K6015">
        <v>2014</v>
      </c>
      <c r="L6015" t="s">
        <v>1955</v>
      </c>
      <c r="M6015" s="144" t="s">
        <v>59</v>
      </c>
    </row>
    <row r="6016" spans="1:15" x14ac:dyDescent="0.2">
      <c r="A6016" t="s">
        <v>57</v>
      </c>
      <c r="B6016" s="144" t="s">
        <v>127</v>
      </c>
      <c r="C6016">
        <v>531</v>
      </c>
      <c r="D6016" t="str">
        <f>VLOOKUP(Oliusala[[#This Row],[postnumer]],Sveitarfelog[#All],4,FALSE)</f>
        <v>Húnaþing vestra</v>
      </c>
      <c r="E6016" t="str">
        <f>VLOOKUP(Oliusala[[#This Row],[postnumer]],Sveitarfelog[#All],5,FALSE)</f>
        <v>Norðurland vestra</v>
      </c>
      <c r="F6016" t="s">
        <v>24</v>
      </c>
      <c r="G6016" t="s">
        <v>24</v>
      </c>
      <c r="H6016" t="s">
        <v>60</v>
      </c>
      <c r="I6016" s="1">
        <v>17197</v>
      </c>
      <c r="J6016" s="2">
        <f>VLOOKUP(Oliusala[[#This Row],[tegund]],Tegundir!$B$2:$D$19,3,FALSE)*Oliusala[[#This Row],[magn]]/1000</f>
        <v>14.875405000000001</v>
      </c>
      <c r="K6016">
        <v>2014</v>
      </c>
      <c r="L6016" t="s">
        <v>18</v>
      </c>
      <c r="M6016" s="144" t="s">
        <v>59</v>
      </c>
    </row>
    <row r="6017" spans="1:15" x14ac:dyDescent="0.2">
      <c r="A6017" t="s">
        <v>63</v>
      </c>
      <c r="B6017" s="144" t="s">
        <v>127</v>
      </c>
      <c r="C6017">
        <v>531</v>
      </c>
      <c r="D6017" t="str">
        <f>VLOOKUP(Oliusala[[#This Row],[postnumer]],Sveitarfelog[#All],4,FALSE)</f>
        <v>Húnaþing vestra</v>
      </c>
      <c r="E6017" t="str">
        <f>VLOOKUP(Oliusala[[#This Row],[postnumer]],Sveitarfelog[#All],5,FALSE)</f>
        <v>Norðurland vestra</v>
      </c>
      <c r="F6017" t="s">
        <v>24</v>
      </c>
      <c r="G6017" t="s">
        <v>24</v>
      </c>
      <c r="H6017" t="s">
        <v>58</v>
      </c>
      <c r="I6017" s="1">
        <v>114271</v>
      </c>
      <c r="J6017" s="2">
        <f>VLOOKUP(Oliusala[[#This Row],[tegund]],Tegundir!$B$2:$D$19,3,FALSE)*Oliusala[[#This Row],[magn]]/1000</f>
        <v>98.844414999999998</v>
      </c>
      <c r="K6017">
        <v>2014</v>
      </c>
      <c r="L6017" t="s">
        <v>18</v>
      </c>
      <c r="M6017" s="144" t="s">
        <v>59</v>
      </c>
    </row>
    <row r="6018" spans="1:15" x14ac:dyDescent="0.2">
      <c r="A6018" t="s">
        <v>63</v>
      </c>
      <c r="B6018" s="144" t="s">
        <v>128</v>
      </c>
      <c r="C6018">
        <v>540</v>
      </c>
      <c r="D6018" t="str">
        <f>VLOOKUP(Oliusala[[#This Row],[postnumer]],Sveitarfelog[#All],4,FALSE)</f>
        <v>Húnabyggð</v>
      </c>
      <c r="E6018" t="str">
        <f>VLOOKUP(Oliusala[[#This Row],[postnumer]],Sveitarfelog[#All],5,FALSE)</f>
        <v>Norðurland vestra</v>
      </c>
      <c r="F6018" t="s">
        <v>25</v>
      </c>
      <c r="G6018" t="s">
        <v>24</v>
      </c>
      <c r="H6018" t="s">
        <v>58</v>
      </c>
      <c r="I6018" s="1">
        <v>74232</v>
      </c>
      <c r="J6018" s="2">
        <f>VLOOKUP(Oliusala[[#This Row],[tegund]],Tegundir!$B$2:$D$19,3,FALSE)*Oliusala[[#This Row],[magn]]/1000</f>
        <v>64.210679999999996</v>
      </c>
      <c r="K6018">
        <v>2014</v>
      </c>
      <c r="L6018" t="s">
        <v>1955</v>
      </c>
      <c r="M6018" s="144" t="s">
        <v>59</v>
      </c>
    </row>
    <row r="6019" spans="1:15" x14ac:dyDescent="0.2">
      <c r="A6019" t="s">
        <v>68</v>
      </c>
      <c r="B6019" s="144" t="s">
        <v>128</v>
      </c>
      <c r="C6019">
        <v>540</v>
      </c>
      <c r="D6019" t="str">
        <f>VLOOKUP(Oliusala[[#This Row],[postnumer]],Sveitarfelog[#All],4,FALSE)</f>
        <v>Húnabyggð</v>
      </c>
      <c r="E6019" t="str">
        <f>VLOOKUP(Oliusala[[#This Row],[postnumer]],Sveitarfelog[#All],5,FALSE)</f>
        <v>Norðurland vestra</v>
      </c>
      <c r="F6019" t="s">
        <v>25</v>
      </c>
      <c r="G6019" t="s">
        <v>24</v>
      </c>
      <c r="H6019" t="s">
        <v>60</v>
      </c>
      <c r="I6019" s="1">
        <v>61277</v>
      </c>
      <c r="J6019" s="2">
        <f>VLOOKUP(Oliusala[[#This Row],[tegund]],Tegundir!$B$2:$D$19,3,FALSE)*Oliusala[[#This Row],[magn]]/1000</f>
        <v>53.004604999999998</v>
      </c>
      <c r="K6019">
        <v>2014</v>
      </c>
      <c r="L6019" t="s">
        <v>1955</v>
      </c>
      <c r="M6019" s="144" t="s">
        <v>59</v>
      </c>
    </row>
    <row r="6020" spans="1:15" x14ac:dyDescent="0.2">
      <c r="A6020" t="s">
        <v>57</v>
      </c>
      <c r="B6020" s="144" t="s">
        <v>128</v>
      </c>
      <c r="C6020">
        <v>540</v>
      </c>
      <c r="D6020" t="str">
        <f>VLOOKUP(Oliusala[[#This Row],[postnumer]],Sveitarfelog[#All],4,FALSE)</f>
        <v>Húnabyggð</v>
      </c>
      <c r="E6020" t="str">
        <f>VLOOKUP(Oliusala[[#This Row],[postnumer]],Sveitarfelog[#All],5,FALSE)</f>
        <v>Norðurland vestra</v>
      </c>
      <c r="F6020" t="s">
        <v>25</v>
      </c>
      <c r="G6020" t="s">
        <v>24</v>
      </c>
      <c r="H6020" t="s">
        <v>60</v>
      </c>
      <c r="I6020" s="1">
        <v>162204</v>
      </c>
      <c r="J6020" s="2">
        <f>VLOOKUP(Oliusala[[#This Row],[tegund]],Tegundir!$B$2:$D$19,3,FALSE)*Oliusala[[#This Row],[magn]]/1000</f>
        <v>140.30645999999999</v>
      </c>
      <c r="K6020">
        <v>2014</v>
      </c>
      <c r="L6020" t="s">
        <v>1955</v>
      </c>
      <c r="M6020" s="144" t="s">
        <v>59</v>
      </c>
    </row>
    <row r="6021" spans="1:15" x14ac:dyDescent="0.2">
      <c r="A6021" t="s">
        <v>122</v>
      </c>
      <c r="B6021" s="144" t="s">
        <v>128</v>
      </c>
      <c r="C6021">
        <v>540</v>
      </c>
      <c r="D6021" t="str">
        <f>VLOOKUP(Oliusala[[#This Row],[postnumer]],Sveitarfelog[#All],4,FALSE)</f>
        <v>Húnabyggð</v>
      </c>
      <c r="E6021" t="str">
        <f>VLOOKUP(Oliusala[[#This Row],[postnumer]],Sveitarfelog[#All],5,FALSE)</f>
        <v>Norðurland vestra</v>
      </c>
      <c r="F6021" t="s">
        <v>25</v>
      </c>
      <c r="G6021" t="s">
        <v>24</v>
      </c>
      <c r="H6021" t="s">
        <v>60</v>
      </c>
      <c r="I6021" s="1">
        <v>77289</v>
      </c>
      <c r="J6021" s="2">
        <f>VLOOKUP(Oliusala[[#This Row],[tegund]],Tegundir!$B$2:$D$19,3,FALSE)*Oliusala[[#This Row],[magn]]/1000</f>
        <v>66.854984999999999</v>
      </c>
      <c r="K6021">
        <v>2014</v>
      </c>
      <c r="L6021" t="s">
        <v>1955</v>
      </c>
      <c r="M6021" s="144" t="s">
        <v>59</v>
      </c>
    </row>
    <row r="6022" spans="1:15" x14ac:dyDescent="0.2">
      <c r="A6022" t="s">
        <v>68</v>
      </c>
      <c r="B6022" s="144" t="s">
        <v>128</v>
      </c>
      <c r="C6022">
        <v>540</v>
      </c>
      <c r="D6022" t="str">
        <f>VLOOKUP(Oliusala[[#This Row],[postnumer]],Sveitarfelog[#All],4,FALSE)</f>
        <v>Húnabyggð</v>
      </c>
      <c r="E6022" t="str">
        <f>VLOOKUP(Oliusala[[#This Row],[postnumer]],Sveitarfelog[#All],5,FALSE)</f>
        <v>Norðurland vestra</v>
      </c>
      <c r="F6022" t="s">
        <v>24</v>
      </c>
      <c r="G6022" t="s">
        <v>24</v>
      </c>
      <c r="H6022" t="s">
        <v>60</v>
      </c>
      <c r="I6022" s="1">
        <v>19404</v>
      </c>
      <c r="J6022" s="2">
        <f>VLOOKUP(Oliusala[[#This Row],[tegund]],Tegundir!$B$2:$D$19,3,FALSE)*Oliusala[[#This Row],[magn]]/1000</f>
        <v>16.784459999999999</v>
      </c>
      <c r="K6022">
        <v>2014</v>
      </c>
      <c r="L6022" t="s">
        <v>1955</v>
      </c>
      <c r="M6022" s="144" t="s">
        <v>59</v>
      </c>
    </row>
    <row r="6023" spans="1:15" x14ac:dyDescent="0.2">
      <c r="A6023" t="s">
        <v>57</v>
      </c>
      <c r="B6023" s="144" t="s">
        <v>128</v>
      </c>
      <c r="C6023">
        <v>540</v>
      </c>
      <c r="D6023" t="str">
        <f>VLOOKUP(Oliusala[[#This Row],[postnumer]],Sveitarfelog[#All],4,FALSE)</f>
        <v>Húnabyggð</v>
      </c>
      <c r="E6023" t="str">
        <f>VLOOKUP(Oliusala[[#This Row],[postnumer]],Sveitarfelog[#All],5,FALSE)</f>
        <v>Norðurland vestra</v>
      </c>
      <c r="F6023" t="s">
        <v>24</v>
      </c>
      <c r="G6023" t="s">
        <v>24</v>
      </c>
      <c r="H6023" t="s">
        <v>60</v>
      </c>
      <c r="I6023" s="1">
        <v>41194</v>
      </c>
      <c r="J6023" s="2">
        <f>VLOOKUP(Oliusala[[#This Row],[tegund]],Tegundir!$B$2:$D$19,3,FALSE)*Oliusala[[#This Row],[magn]]/1000</f>
        <v>35.632809999999999</v>
      </c>
      <c r="K6023">
        <v>2014</v>
      </c>
      <c r="L6023" t="s">
        <v>1955</v>
      </c>
      <c r="M6023" s="144" t="s">
        <v>59</v>
      </c>
    </row>
    <row r="6024" spans="1:15" x14ac:dyDescent="0.2">
      <c r="A6024" t="s">
        <v>57</v>
      </c>
      <c r="B6024" s="144" t="s">
        <v>128</v>
      </c>
      <c r="C6024">
        <v>540</v>
      </c>
      <c r="D6024" t="str">
        <f>VLOOKUP(Oliusala[[#This Row],[postnumer]],Sveitarfelog[#All],4,FALSE)</f>
        <v>Húnabyggð</v>
      </c>
      <c r="E6024" t="str">
        <f>VLOOKUP(Oliusala[[#This Row],[postnumer]],Sveitarfelog[#All],5,FALSE)</f>
        <v>Norðurland vestra</v>
      </c>
      <c r="F6024" t="s">
        <v>30</v>
      </c>
      <c r="G6024" t="s">
        <v>24</v>
      </c>
      <c r="H6024" t="s">
        <v>60</v>
      </c>
      <c r="I6024" s="1">
        <v>43941</v>
      </c>
      <c r="J6024" s="2">
        <f>VLOOKUP(Oliusala[[#This Row],[tegund]],Tegundir!$B$2:$D$19,3,FALSE)*Oliusala[[#This Row],[magn]]/1000</f>
        <v>38.008964999999996</v>
      </c>
      <c r="K6024">
        <v>2014</v>
      </c>
      <c r="L6024" t="s">
        <v>19</v>
      </c>
      <c r="M6024" s="144" t="s">
        <v>59</v>
      </c>
      <c r="O6024" s="144" t="s">
        <v>1998</v>
      </c>
    </row>
    <row r="6025" spans="1:15" x14ac:dyDescent="0.2">
      <c r="A6025" t="s">
        <v>122</v>
      </c>
      <c r="B6025" s="144" t="s">
        <v>128</v>
      </c>
      <c r="C6025">
        <v>540</v>
      </c>
      <c r="D6025" t="str">
        <f>VLOOKUP(Oliusala[[#This Row],[postnumer]],Sveitarfelog[#All],4,FALSE)</f>
        <v>Húnabyggð</v>
      </c>
      <c r="E6025" t="str">
        <f>VLOOKUP(Oliusala[[#This Row],[postnumer]],Sveitarfelog[#All],5,FALSE)</f>
        <v>Norðurland vestra</v>
      </c>
      <c r="F6025" t="s">
        <v>30</v>
      </c>
      <c r="G6025" t="s">
        <v>24</v>
      </c>
      <c r="H6025" t="s">
        <v>60</v>
      </c>
      <c r="I6025" s="1">
        <v>69972</v>
      </c>
      <c r="J6025" s="2">
        <f>VLOOKUP(Oliusala[[#This Row],[tegund]],Tegundir!$B$2:$D$19,3,FALSE)*Oliusala[[#This Row],[magn]]/1000</f>
        <v>60.525779999999997</v>
      </c>
      <c r="K6025">
        <v>2014</v>
      </c>
      <c r="L6025" t="s">
        <v>19</v>
      </c>
      <c r="M6025" s="144" t="s">
        <v>59</v>
      </c>
      <c r="O6025" s="144" t="s">
        <v>1998</v>
      </c>
    </row>
    <row r="6026" spans="1:15" x14ac:dyDescent="0.2">
      <c r="A6026" t="s">
        <v>57</v>
      </c>
      <c r="B6026" s="144" t="s">
        <v>75</v>
      </c>
      <c r="C6026">
        <v>230</v>
      </c>
      <c r="D6026" t="str">
        <f>VLOOKUP(Oliusala[[#This Row],[postnumer]],Sveitarfelog[#All],4,FALSE)</f>
        <v>Reykjanesbær</v>
      </c>
      <c r="E6026" t="str">
        <f>VLOOKUP(Oliusala[[#This Row],[postnumer]],Sveitarfelog[#All],5,FALSE)</f>
        <v>Suðurnes</v>
      </c>
      <c r="F6026" t="s">
        <v>25</v>
      </c>
      <c r="G6026" t="s">
        <v>24</v>
      </c>
      <c r="H6026" t="s">
        <v>60</v>
      </c>
      <c r="I6026" s="1">
        <v>300000</v>
      </c>
      <c r="J6026" s="2">
        <f>VLOOKUP(Oliusala[[#This Row],[tegund]],Tegundir!$B$2:$D$19,3,FALSE)*Oliusala[[#This Row],[magn]]/1000</f>
        <v>259.5</v>
      </c>
      <c r="K6026">
        <v>2014</v>
      </c>
      <c r="L6026" t="s">
        <v>19</v>
      </c>
      <c r="M6026" s="144" t="s">
        <v>59</v>
      </c>
      <c r="N6026" s="144" t="s">
        <v>1939</v>
      </c>
      <c r="O6026" s="144" t="s">
        <v>1997</v>
      </c>
    </row>
    <row r="6027" spans="1:15" x14ac:dyDescent="0.2">
      <c r="A6027" t="s">
        <v>57</v>
      </c>
      <c r="B6027" s="144" t="s">
        <v>75</v>
      </c>
      <c r="C6027">
        <v>230</v>
      </c>
      <c r="D6027" t="str">
        <f>VLOOKUP(Oliusala[[#This Row],[postnumer]],Sveitarfelog[#All],4,FALSE)</f>
        <v>Reykjanesbær</v>
      </c>
      <c r="E6027" t="str">
        <f>VLOOKUP(Oliusala[[#This Row],[postnumer]],Sveitarfelog[#All],5,FALSE)</f>
        <v>Suðurnes</v>
      </c>
      <c r="F6027" t="s">
        <v>25</v>
      </c>
      <c r="G6027" t="s">
        <v>24</v>
      </c>
      <c r="H6027" t="s">
        <v>60</v>
      </c>
      <c r="I6027" s="1">
        <v>650964</v>
      </c>
      <c r="J6027" s="2">
        <f>VLOOKUP(Oliusala[[#This Row],[tegund]],Tegundir!$B$2:$D$19,3,FALSE)*Oliusala[[#This Row],[magn]]/1000</f>
        <v>563.08385999999996</v>
      </c>
      <c r="K6027">
        <v>2014</v>
      </c>
      <c r="L6027" t="s">
        <v>1955</v>
      </c>
      <c r="M6027" s="144" t="s">
        <v>59</v>
      </c>
      <c r="N6027" s="144" t="s">
        <v>1939</v>
      </c>
    </row>
    <row r="6028" spans="1:15" x14ac:dyDescent="0.2">
      <c r="A6028" t="s">
        <v>63</v>
      </c>
      <c r="B6028" s="144" t="s">
        <v>77</v>
      </c>
      <c r="C6028">
        <v>240</v>
      </c>
      <c r="D6028" t="str">
        <f>VLOOKUP(Oliusala[[#This Row],[postnumer]],Sveitarfelog[#All],4,FALSE)</f>
        <v>Grindavíkurbær</v>
      </c>
      <c r="E6028" t="str">
        <f>VLOOKUP(Oliusala[[#This Row],[postnumer]],Sveitarfelog[#All],5,FALSE)</f>
        <v>Suðurnes</v>
      </c>
      <c r="F6028" t="s">
        <v>25</v>
      </c>
      <c r="G6028" t="s">
        <v>24</v>
      </c>
      <c r="H6028" t="s">
        <v>58</v>
      </c>
      <c r="I6028" s="1">
        <v>45000</v>
      </c>
      <c r="J6028" s="2">
        <f>VLOOKUP(Oliusala[[#This Row],[tegund]],Tegundir!$B$2:$D$19,3,FALSE)*Oliusala[[#This Row],[magn]]/1000</f>
        <v>38.924999999999997</v>
      </c>
      <c r="K6028">
        <v>2014</v>
      </c>
      <c r="L6028" t="s">
        <v>1955</v>
      </c>
      <c r="M6028" s="144" t="s">
        <v>59</v>
      </c>
      <c r="N6028" s="144" t="s">
        <v>1939</v>
      </c>
    </row>
    <row r="6029" spans="1:15" x14ac:dyDescent="0.2">
      <c r="A6029" t="s">
        <v>63</v>
      </c>
      <c r="B6029" s="144" t="s">
        <v>129</v>
      </c>
      <c r="C6029">
        <v>545</v>
      </c>
      <c r="D6029" t="str">
        <f>VLOOKUP(Oliusala[[#This Row],[postnumer]],Sveitarfelog[#All],4,FALSE)</f>
        <v>Sveitarfélagið Skagaströnd</v>
      </c>
      <c r="E6029" t="str">
        <f>VLOOKUP(Oliusala[[#This Row],[postnumer]],Sveitarfelog[#All],5,FALSE)</f>
        <v>Norðurland vestra</v>
      </c>
      <c r="F6029" t="s">
        <v>25</v>
      </c>
      <c r="G6029" t="s">
        <v>24</v>
      </c>
      <c r="H6029" t="s">
        <v>58</v>
      </c>
      <c r="I6029" s="1">
        <v>40</v>
      </c>
      <c r="J6029" s="2">
        <f>VLOOKUP(Oliusala[[#This Row],[tegund]],Tegundir!$B$2:$D$19,3,FALSE)*Oliusala[[#This Row],[magn]]/1000</f>
        <v>3.4599999999999999E-2</v>
      </c>
      <c r="K6029">
        <v>2014</v>
      </c>
      <c r="L6029" t="s">
        <v>19</v>
      </c>
      <c r="M6029" s="144" t="s">
        <v>59</v>
      </c>
      <c r="O6029" s="144" t="s">
        <v>1997</v>
      </c>
    </row>
    <row r="6030" spans="1:15" x14ac:dyDescent="0.2">
      <c r="A6030" t="s">
        <v>68</v>
      </c>
      <c r="B6030" s="144" t="s">
        <v>129</v>
      </c>
      <c r="C6030">
        <v>545</v>
      </c>
      <c r="D6030" t="str">
        <f>VLOOKUP(Oliusala[[#This Row],[postnumer]],Sveitarfelog[#All],4,FALSE)</f>
        <v>Sveitarfélagið Skagaströnd</v>
      </c>
      <c r="E6030" t="str">
        <f>VLOOKUP(Oliusala[[#This Row],[postnumer]],Sveitarfelog[#All],5,FALSE)</f>
        <v>Norðurland vestra</v>
      </c>
      <c r="F6030" t="s">
        <v>25</v>
      </c>
      <c r="G6030" t="s">
        <v>24</v>
      </c>
      <c r="H6030" t="s">
        <v>60</v>
      </c>
      <c r="I6030" s="1">
        <v>16746</v>
      </c>
      <c r="J6030" s="2">
        <f>VLOOKUP(Oliusala[[#This Row],[tegund]],Tegundir!$B$2:$D$19,3,FALSE)*Oliusala[[#This Row],[magn]]/1000</f>
        <v>14.485289999999999</v>
      </c>
      <c r="K6030">
        <v>2014</v>
      </c>
      <c r="L6030" t="s">
        <v>19</v>
      </c>
      <c r="M6030" s="144" t="s">
        <v>59</v>
      </c>
      <c r="O6030" s="144" t="s">
        <v>1997</v>
      </c>
    </row>
    <row r="6031" spans="1:15" x14ac:dyDescent="0.2">
      <c r="A6031" t="s">
        <v>57</v>
      </c>
      <c r="B6031" s="144" t="s">
        <v>129</v>
      </c>
      <c r="C6031">
        <v>545</v>
      </c>
      <c r="D6031" t="str">
        <f>VLOOKUP(Oliusala[[#This Row],[postnumer]],Sveitarfelog[#All],4,FALSE)</f>
        <v>Sveitarfélagið Skagaströnd</v>
      </c>
      <c r="E6031" t="str">
        <f>VLOOKUP(Oliusala[[#This Row],[postnumer]],Sveitarfelog[#All],5,FALSE)</f>
        <v>Norðurland vestra</v>
      </c>
      <c r="F6031" t="s">
        <v>25</v>
      </c>
      <c r="G6031" t="s">
        <v>24</v>
      </c>
      <c r="H6031" t="s">
        <v>60</v>
      </c>
      <c r="I6031" s="1">
        <v>138612</v>
      </c>
      <c r="J6031" s="2">
        <f>VLOOKUP(Oliusala[[#This Row],[tegund]],Tegundir!$B$2:$D$19,3,FALSE)*Oliusala[[#This Row],[magn]]/1000</f>
        <v>119.89938000000001</v>
      </c>
      <c r="K6031">
        <v>2014</v>
      </c>
      <c r="L6031" t="s">
        <v>19</v>
      </c>
      <c r="M6031" s="144" t="s">
        <v>59</v>
      </c>
      <c r="O6031" s="144" t="s">
        <v>1997</v>
      </c>
    </row>
    <row r="6032" spans="1:15" x14ac:dyDescent="0.2">
      <c r="A6032" t="s">
        <v>122</v>
      </c>
      <c r="B6032" s="144" t="s">
        <v>129</v>
      </c>
      <c r="C6032">
        <v>545</v>
      </c>
      <c r="D6032" t="str">
        <f>VLOOKUP(Oliusala[[#This Row],[postnumer]],Sveitarfelog[#All],4,FALSE)</f>
        <v>Sveitarfélagið Skagaströnd</v>
      </c>
      <c r="E6032" t="str">
        <f>VLOOKUP(Oliusala[[#This Row],[postnumer]],Sveitarfelog[#All],5,FALSE)</f>
        <v>Norðurland vestra</v>
      </c>
      <c r="F6032" t="s">
        <v>25</v>
      </c>
      <c r="G6032" t="s">
        <v>24</v>
      </c>
      <c r="H6032" t="s">
        <v>60</v>
      </c>
      <c r="I6032" s="1">
        <v>196985</v>
      </c>
      <c r="J6032" s="2">
        <f>VLOOKUP(Oliusala[[#This Row],[tegund]],Tegundir!$B$2:$D$19,3,FALSE)*Oliusala[[#This Row],[magn]]/1000</f>
        <v>170.39202499999999</v>
      </c>
      <c r="K6032">
        <v>2014</v>
      </c>
      <c r="L6032" t="s">
        <v>19</v>
      </c>
      <c r="M6032" s="144" t="s">
        <v>59</v>
      </c>
      <c r="O6032" s="144" t="s">
        <v>1997</v>
      </c>
    </row>
    <row r="6033" spans="1:15" x14ac:dyDescent="0.2">
      <c r="A6033" t="s">
        <v>63</v>
      </c>
      <c r="B6033" s="144" t="s">
        <v>77</v>
      </c>
      <c r="C6033">
        <v>240</v>
      </c>
      <c r="D6033" t="str">
        <f>VLOOKUP(Oliusala[[#This Row],[postnumer]],Sveitarfelog[#All],4,FALSE)</f>
        <v>Grindavíkurbær</v>
      </c>
      <c r="E6033" t="str">
        <f>VLOOKUP(Oliusala[[#This Row],[postnumer]],Sveitarfelog[#All],5,FALSE)</f>
        <v>Suðurnes</v>
      </c>
      <c r="F6033" t="s">
        <v>25</v>
      </c>
      <c r="G6033" t="s">
        <v>24</v>
      </c>
      <c r="H6033" t="s">
        <v>58</v>
      </c>
      <c r="I6033" s="1">
        <v>41944</v>
      </c>
      <c r="J6033" s="2">
        <f>VLOOKUP(Oliusala[[#This Row],[tegund]],Tegundir!$B$2:$D$19,3,FALSE)*Oliusala[[#This Row],[magn]]/1000</f>
        <v>36.281559999999999</v>
      </c>
      <c r="K6033">
        <v>2014</v>
      </c>
      <c r="L6033" t="s">
        <v>19</v>
      </c>
      <c r="M6033" s="144" t="s">
        <v>59</v>
      </c>
      <c r="N6033" s="144" t="s">
        <v>1939</v>
      </c>
      <c r="O6033" s="144" t="s">
        <v>1997</v>
      </c>
    </row>
    <row r="6034" spans="1:15" x14ac:dyDescent="0.2">
      <c r="A6034" t="s">
        <v>68</v>
      </c>
      <c r="B6034" s="144" t="s">
        <v>129</v>
      </c>
      <c r="C6034">
        <v>545</v>
      </c>
      <c r="D6034" t="str">
        <f>VLOOKUP(Oliusala[[#This Row],[postnumer]],Sveitarfelog[#All],4,FALSE)</f>
        <v>Sveitarfélagið Skagaströnd</v>
      </c>
      <c r="E6034" t="str">
        <f>VLOOKUP(Oliusala[[#This Row],[postnumer]],Sveitarfelog[#All],5,FALSE)</f>
        <v>Norðurland vestra</v>
      </c>
      <c r="F6034" t="s">
        <v>29</v>
      </c>
      <c r="G6034" t="s">
        <v>24</v>
      </c>
      <c r="H6034" t="s">
        <v>60</v>
      </c>
      <c r="I6034" s="1">
        <v>3495</v>
      </c>
      <c r="J6034" s="2">
        <f>VLOOKUP(Oliusala[[#This Row],[tegund]],Tegundir!$B$2:$D$19,3,FALSE)*Oliusala[[#This Row],[magn]]/1000</f>
        <v>3.0231750000000002</v>
      </c>
      <c r="K6034">
        <v>2014</v>
      </c>
      <c r="L6034" t="s">
        <v>19</v>
      </c>
      <c r="M6034" s="144" t="s">
        <v>59</v>
      </c>
      <c r="O6034" s="144" t="s">
        <v>1998</v>
      </c>
    </row>
    <row r="6035" spans="1:15" x14ac:dyDescent="0.2">
      <c r="A6035" t="s">
        <v>57</v>
      </c>
      <c r="B6035" s="144" t="s">
        <v>129</v>
      </c>
      <c r="C6035">
        <v>545</v>
      </c>
      <c r="D6035" t="str">
        <f>VLOOKUP(Oliusala[[#This Row],[postnumer]],Sveitarfelog[#All],4,FALSE)</f>
        <v>Sveitarfélagið Skagaströnd</v>
      </c>
      <c r="E6035" t="str">
        <f>VLOOKUP(Oliusala[[#This Row],[postnumer]],Sveitarfelog[#All],5,FALSE)</f>
        <v>Norðurland vestra</v>
      </c>
      <c r="F6035" t="s">
        <v>24</v>
      </c>
      <c r="G6035" t="s">
        <v>24</v>
      </c>
      <c r="H6035" t="s">
        <v>60</v>
      </c>
      <c r="I6035" s="1">
        <v>1549</v>
      </c>
      <c r="J6035" s="2">
        <f>VLOOKUP(Oliusala[[#This Row],[tegund]],Tegundir!$B$2:$D$19,3,FALSE)*Oliusala[[#This Row],[magn]]/1000</f>
        <v>1.339885</v>
      </c>
      <c r="K6035">
        <v>2014</v>
      </c>
      <c r="L6035" t="s">
        <v>18</v>
      </c>
      <c r="M6035" s="144" t="s">
        <v>59</v>
      </c>
    </row>
    <row r="6036" spans="1:15" x14ac:dyDescent="0.2">
      <c r="A6036" t="s">
        <v>57</v>
      </c>
      <c r="B6036" s="144" t="s">
        <v>129</v>
      </c>
      <c r="C6036">
        <v>545</v>
      </c>
      <c r="D6036" t="str">
        <f>VLOOKUP(Oliusala[[#This Row],[postnumer]],Sveitarfelog[#All],4,FALSE)</f>
        <v>Sveitarfélagið Skagaströnd</v>
      </c>
      <c r="E6036" t="str">
        <f>VLOOKUP(Oliusala[[#This Row],[postnumer]],Sveitarfelog[#All],5,FALSE)</f>
        <v>Norðurland vestra</v>
      </c>
      <c r="F6036" t="s">
        <v>30</v>
      </c>
      <c r="G6036" t="s">
        <v>24</v>
      </c>
      <c r="H6036" t="s">
        <v>60</v>
      </c>
      <c r="I6036" s="1">
        <v>183911</v>
      </c>
      <c r="J6036" s="2">
        <f>VLOOKUP(Oliusala[[#This Row],[tegund]],Tegundir!$B$2:$D$19,3,FALSE)*Oliusala[[#This Row],[magn]]/1000</f>
        <v>159.08301499999999</v>
      </c>
      <c r="K6036">
        <v>2014</v>
      </c>
      <c r="L6036" t="s">
        <v>19</v>
      </c>
      <c r="M6036" s="144" t="s">
        <v>59</v>
      </c>
      <c r="O6036" s="144" t="s">
        <v>1998</v>
      </c>
    </row>
    <row r="6037" spans="1:15" x14ac:dyDescent="0.2">
      <c r="A6037" t="s">
        <v>122</v>
      </c>
      <c r="B6037" s="144" t="s">
        <v>129</v>
      </c>
      <c r="C6037">
        <v>545</v>
      </c>
      <c r="D6037" t="str">
        <f>VLOOKUP(Oliusala[[#This Row],[postnumer]],Sveitarfelog[#All],4,FALSE)</f>
        <v>Sveitarfélagið Skagaströnd</v>
      </c>
      <c r="E6037" t="str">
        <f>VLOOKUP(Oliusala[[#This Row],[postnumer]],Sveitarfelog[#All],5,FALSE)</f>
        <v>Norðurland vestra</v>
      </c>
      <c r="F6037" t="s">
        <v>24</v>
      </c>
      <c r="G6037" t="s">
        <v>24</v>
      </c>
      <c r="H6037" t="s">
        <v>60</v>
      </c>
      <c r="I6037" s="1">
        <v>2216</v>
      </c>
      <c r="J6037" s="2">
        <f>VLOOKUP(Oliusala[[#This Row],[tegund]],Tegundir!$B$2:$D$19,3,FALSE)*Oliusala[[#This Row],[magn]]/1000</f>
        <v>1.9168399999999999</v>
      </c>
      <c r="K6037">
        <v>2014</v>
      </c>
      <c r="L6037" t="s">
        <v>18</v>
      </c>
      <c r="M6037" s="144" t="s">
        <v>59</v>
      </c>
    </row>
    <row r="6038" spans="1:15" x14ac:dyDescent="0.2">
      <c r="A6038" t="s">
        <v>122</v>
      </c>
      <c r="B6038" s="144" t="s">
        <v>129</v>
      </c>
      <c r="C6038">
        <v>545</v>
      </c>
      <c r="D6038" t="str">
        <f>VLOOKUP(Oliusala[[#This Row],[postnumer]],Sveitarfelog[#All],4,FALSE)</f>
        <v>Sveitarfélagið Skagaströnd</v>
      </c>
      <c r="E6038" t="str">
        <f>VLOOKUP(Oliusala[[#This Row],[postnumer]],Sveitarfelog[#All],5,FALSE)</f>
        <v>Norðurland vestra</v>
      </c>
      <c r="F6038" t="s">
        <v>30</v>
      </c>
      <c r="G6038" t="s">
        <v>24</v>
      </c>
      <c r="H6038" t="s">
        <v>60</v>
      </c>
      <c r="I6038" s="1">
        <v>112126</v>
      </c>
      <c r="J6038" s="2">
        <f>VLOOKUP(Oliusala[[#This Row],[tegund]],Tegundir!$B$2:$D$19,3,FALSE)*Oliusala[[#This Row],[magn]]/1000</f>
        <v>96.988990000000001</v>
      </c>
      <c r="K6038">
        <v>2014</v>
      </c>
      <c r="L6038" t="s">
        <v>19</v>
      </c>
      <c r="M6038" s="144" t="s">
        <v>59</v>
      </c>
      <c r="O6038" s="144" t="s">
        <v>1998</v>
      </c>
    </row>
    <row r="6039" spans="1:15" x14ac:dyDescent="0.2">
      <c r="A6039" t="s">
        <v>63</v>
      </c>
      <c r="B6039" s="144" t="s">
        <v>129</v>
      </c>
      <c r="C6039">
        <v>545</v>
      </c>
      <c r="D6039" t="str">
        <f>VLOOKUP(Oliusala[[#This Row],[postnumer]],Sveitarfelog[#All],4,FALSE)</f>
        <v>Sveitarfélagið Skagaströnd</v>
      </c>
      <c r="E6039" t="str">
        <f>VLOOKUP(Oliusala[[#This Row],[postnumer]],Sveitarfelog[#All],5,FALSE)</f>
        <v>Norðurland vestra</v>
      </c>
      <c r="F6039" t="s">
        <v>24</v>
      </c>
      <c r="G6039" t="s">
        <v>24</v>
      </c>
      <c r="H6039" t="s">
        <v>58</v>
      </c>
      <c r="I6039" s="1">
        <v>130747</v>
      </c>
      <c r="J6039" s="2">
        <f>VLOOKUP(Oliusala[[#This Row],[tegund]],Tegundir!$B$2:$D$19,3,FALSE)*Oliusala[[#This Row],[magn]]/1000</f>
        <v>113.096155</v>
      </c>
      <c r="K6039">
        <v>2014</v>
      </c>
      <c r="L6039" t="s">
        <v>18</v>
      </c>
      <c r="M6039" s="144" t="s">
        <v>59</v>
      </c>
    </row>
    <row r="6040" spans="1:15" x14ac:dyDescent="0.2">
      <c r="A6040" t="s">
        <v>63</v>
      </c>
      <c r="B6040" s="144" t="s">
        <v>122</v>
      </c>
      <c r="C6040">
        <v>550</v>
      </c>
      <c r="D6040" t="str">
        <f>VLOOKUP(Oliusala[[#This Row],[postnumer]],Sveitarfelog[#All],4,FALSE)</f>
        <v>Skagafjörður</v>
      </c>
      <c r="E6040" t="str">
        <f>VLOOKUP(Oliusala[[#This Row],[postnumer]],Sveitarfelog[#All],5,FALSE)</f>
        <v>Norðurland vestra</v>
      </c>
      <c r="F6040" t="s">
        <v>25</v>
      </c>
      <c r="G6040" t="s">
        <v>24</v>
      </c>
      <c r="H6040" t="s">
        <v>58</v>
      </c>
      <c r="I6040" s="1">
        <v>44310</v>
      </c>
      <c r="J6040" s="2">
        <f>VLOOKUP(Oliusala[[#This Row],[tegund]],Tegundir!$B$2:$D$19,3,FALSE)*Oliusala[[#This Row],[magn]]/1000</f>
        <v>38.328150000000001</v>
      </c>
      <c r="K6040">
        <v>2014</v>
      </c>
      <c r="L6040" t="s">
        <v>1955</v>
      </c>
      <c r="M6040" s="144" t="s">
        <v>59</v>
      </c>
    </row>
    <row r="6041" spans="1:15" x14ac:dyDescent="0.2">
      <c r="A6041" t="s">
        <v>68</v>
      </c>
      <c r="B6041" s="144" t="s">
        <v>122</v>
      </c>
      <c r="C6041">
        <v>550</v>
      </c>
      <c r="D6041" t="str">
        <f>VLOOKUP(Oliusala[[#This Row],[postnumer]],Sveitarfelog[#All],4,FALSE)</f>
        <v>Skagafjörður</v>
      </c>
      <c r="E6041" t="str">
        <f>VLOOKUP(Oliusala[[#This Row],[postnumer]],Sveitarfelog[#All],5,FALSE)</f>
        <v>Norðurland vestra</v>
      </c>
      <c r="F6041" t="s">
        <v>25</v>
      </c>
      <c r="G6041" t="s">
        <v>24</v>
      </c>
      <c r="H6041" t="s">
        <v>60</v>
      </c>
      <c r="I6041" s="1">
        <v>165428</v>
      </c>
      <c r="J6041" s="2">
        <f>VLOOKUP(Oliusala[[#This Row],[tegund]],Tegundir!$B$2:$D$19,3,FALSE)*Oliusala[[#This Row],[magn]]/1000</f>
        <v>143.09522000000001</v>
      </c>
      <c r="K6041">
        <v>2014</v>
      </c>
      <c r="L6041" t="s">
        <v>1955</v>
      </c>
      <c r="M6041" s="144" t="s">
        <v>59</v>
      </c>
    </row>
    <row r="6042" spans="1:15" x14ac:dyDescent="0.2">
      <c r="A6042" t="s">
        <v>57</v>
      </c>
      <c r="B6042" s="144" t="s">
        <v>122</v>
      </c>
      <c r="C6042">
        <v>550</v>
      </c>
      <c r="D6042" t="str">
        <f>VLOOKUP(Oliusala[[#This Row],[postnumer]],Sveitarfelog[#All],4,FALSE)</f>
        <v>Skagafjörður</v>
      </c>
      <c r="E6042" t="str">
        <f>VLOOKUP(Oliusala[[#This Row],[postnumer]],Sveitarfelog[#All],5,FALSE)</f>
        <v>Norðurland vestra</v>
      </c>
      <c r="F6042" t="s">
        <v>25</v>
      </c>
      <c r="G6042" t="s">
        <v>24</v>
      </c>
      <c r="H6042" t="s">
        <v>58</v>
      </c>
      <c r="I6042" s="1">
        <v>28059</v>
      </c>
      <c r="J6042" s="2">
        <f>VLOOKUP(Oliusala[[#This Row],[tegund]],Tegundir!$B$2:$D$19,3,FALSE)*Oliusala[[#This Row],[magn]]/1000</f>
        <v>24.271035000000001</v>
      </c>
      <c r="K6042">
        <v>2014</v>
      </c>
      <c r="L6042" t="s">
        <v>1955</v>
      </c>
      <c r="M6042" s="144" t="s">
        <v>59</v>
      </c>
    </row>
    <row r="6043" spans="1:15" x14ac:dyDescent="0.2">
      <c r="A6043" t="s">
        <v>57</v>
      </c>
      <c r="B6043" s="144" t="s">
        <v>122</v>
      </c>
      <c r="C6043">
        <v>550</v>
      </c>
      <c r="D6043" t="str">
        <f>VLOOKUP(Oliusala[[#This Row],[postnumer]],Sveitarfelog[#All],4,FALSE)</f>
        <v>Skagafjörður</v>
      </c>
      <c r="E6043" t="str">
        <f>VLOOKUP(Oliusala[[#This Row],[postnumer]],Sveitarfelog[#All],5,FALSE)</f>
        <v>Norðurland vestra</v>
      </c>
      <c r="F6043" t="s">
        <v>25</v>
      </c>
      <c r="G6043" t="s">
        <v>24</v>
      </c>
      <c r="H6043" t="s">
        <v>60</v>
      </c>
      <c r="I6043" s="1">
        <v>1004</v>
      </c>
      <c r="J6043" s="2">
        <f>VLOOKUP(Oliusala[[#This Row],[tegund]],Tegundir!$B$2:$D$19,3,FALSE)*Oliusala[[#This Row],[magn]]/1000</f>
        <v>0.86846000000000001</v>
      </c>
      <c r="K6043">
        <v>2014</v>
      </c>
      <c r="L6043" t="s">
        <v>1955</v>
      </c>
      <c r="M6043" s="144" t="s">
        <v>59</v>
      </c>
    </row>
    <row r="6044" spans="1:15" x14ac:dyDescent="0.2">
      <c r="A6044" t="s">
        <v>122</v>
      </c>
      <c r="B6044" s="144" t="s">
        <v>122</v>
      </c>
      <c r="C6044">
        <v>550</v>
      </c>
      <c r="D6044" t="str">
        <f>VLOOKUP(Oliusala[[#This Row],[postnumer]],Sveitarfelog[#All],4,FALSE)</f>
        <v>Skagafjörður</v>
      </c>
      <c r="E6044" t="str">
        <f>VLOOKUP(Oliusala[[#This Row],[postnumer]],Sveitarfelog[#All],5,FALSE)</f>
        <v>Norðurland vestra</v>
      </c>
      <c r="F6044" t="s">
        <v>25</v>
      </c>
      <c r="G6044" t="s">
        <v>24</v>
      </c>
      <c r="H6044" t="s">
        <v>58</v>
      </c>
      <c r="I6044" s="1">
        <v>404745</v>
      </c>
      <c r="J6044" s="2">
        <f>VLOOKUP(Oliusala[[#This Row],[tegund]],Tegundir!$B$2:$D$19,3,FALSE)*Oliusala[[#This Row],[magn]]/1000</f>
        <v>350.10442499999999</v>
      </c>
      <c r="K6044">
        <v>2014</v>
      </c>
      <c r="L6044" t="s">
        <v>1955</v>
      </c>
      <c r="M6044" s="144" t="s">
        <v>59</v>
      </c>
    </row>
    <row r="6045" spans="1:15" x14ac:dyDescent="0.2">
      <c r="A6045" t="s">
        <v>68</v>
      </c>
      <c r="B6045" s="144" t="s">
        <v>122</v>
      </c>
      <c r="C6045">
        <v>550</v>
      </c>
      <c r="D6045" t="str">
        <f>VLOOKUP(Oliusala[[#This Row],[postnumer]],Sveitarfelog[#All],4,FALSE)</f>
        <v>Skagafjörður</v>
      </c>
      <c r="E6045" t="str">
        <f>VLOOKUP(Oliusala[[#This Row],[postnumer]],Sveitarfelog[#All],5,FALSE)</f>
        <v>Norðurland vestra</v>
      </c>
      <c r="F6045" t="s">
        <v>29</v>
      </c>
      <c r="G6045" t="s">
        <v>24</v>
      </c>
      <c r="H6045" t="s">
        <v>60</v>
      </c>
      <c r="I6045" s="1">
        <v>297152</v>
      </c>
      <c r="J6045" s="2">
        <f>VLOOKUP(Oliusala[[#This Row],[tegund]],Tegundir!$B$2:$D$19,3,FALSE)*Oliusala[[#This Row],[magn]]/1000</f>
        <v>257.03647999999998</v>
      </c>
      <c r="K6045">
        <v>2014</v>
      </c>
      <c r="L6045" t="s">
        <v>19</v>
      </c>
      <c r="M6045" s="144" t="s">
        <v>59</v>
      </c>
      <c r="O6045" s="144" t="s">
        <v>1998</v>
      </c>
    </row>
    <row r="6046" spans="1:15" x14ac:dyDescent="0.2">
      <c r="A6046" t="s">
        <v>68</v>
      </c>
      <c r="B6046" s="144" t="s">
        <v>122</v>
      </c>
      <c r="C6046">
        <v>550</v>
      </c>
      <c r="D6046" t="str">
        <f>VLOOKUP(Oliusala[[#This Row],[postnumer]],Sveitarfelog[#All],4,FALSE)</f>
        <v>Skagafjörður</v>
      </c>
      <c r="E6046" t="str">
        <f>VLOOKUP(Oliusala[[#This Row],[postnumer]],Sveitarfelog[#All],5,FALSE)</f>
        <v>Norðurland vestra</v>
      </c>
      <c r="F6046" t="s">
        <v>30</v>
      </c>
      <c r="G6046" t="s">
        <v>24</v>
      </c>
      <c r="H6046" t="s">
        <v>60</v>
      </c>
      <c r="I6046" s="1">
        <v>118118</v>
      </c>
      <c r="J6046" s="2">
        <f>VLOOKUP(Oliusala[[#This Row],[tegund]],Tegundir!$B$2:$D$19,3,FALSE)*Oliusala[[#This Row],[magn]]/1000</f>
        <v>102.17206999999999</v>
      </c>
      <c r="K6046">
        <v>2014</v>
      </c>
      <c r="L6046" t="s">
        <v>19</v>
      </c>
      <c r="M6046" s="144" t="s">
        <v>59</v>
      </c>
      <c r="O6046" s="144" t="s">
        <v>1998</v>
      </c>
    </row>
    <row r="6047" spans="1:15" x14ac:dyDescent="0.2">
      <c r="A6047" t="s">
        <v>122</v>
      </c>
      <c r="B6047" s="144" t="s">
        <v>122</v>
      </c>
      <c r="C6047">
        <v>550</v>
      </c>
      <c r="D6047" t="str">
        <f>VLOOKUP(Oliusala[[#This Row],[postnumer]],Sveitarfelog[#All],4,FALSE)</f>
        <v>Skagafjörður</v>
      </c>
      <c r="E6047" t="str">
        <f>VLOOKUP(Oliusala[[#This Row],[postnumer]],Sveitarfelog[#All],5,FALSE)</f>
        <v>Norðurland vestra</v>
      </c>
      <c r="F6047" t="s">
        <v>29</v>
      </c>
      <c r="G6047" t="s">
        <v>24</v>
      </c>
      <c r="H6047" t="s">
        <v>58</v>
      </c>
      <c r="I6047" s="1">
        <v>18855</v>
      </c>
      <c r="J6047" s="2">
        <f>VLOOKUP(Oliusala[[#This Row],[tegund]],Tegundir!$B$2:$D$19,3,FALSE)*Oliusala[[#This Row],[magn]]/1000</f>
        <v>16.309575000000002</v>
      </c>
      <c r="K6047">
        <v>2014</v>
      </c>
      <c r="L6047" t="s">
        <v>19</v>
      </c>
      <c r="M6047" s="144" t="s">
        <v>59</v>
      </c>
      <c r="O6047" s="144" t="s">
        <v>1998</v>
      </c>
    </row>
    <row r="6048" spans="1:15" x14ac:dyDescent="0.2">
      <c r="A6048" t="s">
        <v>122</v>
      </c>
      <c r="B6048" s="144" t="s">
        <v>122</v>
      </c>
      <c r="C6048">
        <v>550</v>
      </c>
      <c r="D6048" t="str">
        <f>VLOOKUP(Oliusala[[#This Row],[postnumer]],Sveitarfelog[#All],4,FALSE)</f>
        <v>Skagafjörður</v>
      </c>
      <c r="E6048" t="str">
        <f>VLOOKUP(Oliusala[[#This Row],[postnumer]],Sveitarfelog[#All],5,FALSE)</f>
        <v>Norðurland vestra</v>
      </c>
      <c r="F6048" t="s">
        <v>30</v>
      </c>
      <c r="G6048" t="s">
        <v>24</v>
      </c>
      <c r="H6048" t="s">
        <v>58</v>
      </c>
      <c r="I6048" s="1">
        <v>1109237</v>
      </c>
      <c r="J6048" s="2">
        <f>VLOOKUP(Oliusala[[#This Row],[tegund]],Tegundir!$B$2:$D$19,3,FALSE)*Oliusala[[#This Row],[magn]]/1000</f>
        <v>959.490005</v>
      </c>
      <c r="K6048">
        <v>2014</v>
      </c>
      <c r="L6048" t="s">
        <v>19</v>
      </c>
      <c r="M6048" s="144" t="s">
        <v>59</v>
      </c>
      <c r="O6048" s="144" t="s">
        <v>1998</v>
      </c>
    </row>
    <row r="6049" spans="1:15" x14ac:dyDescent="0.2">
      <c r="A6049" t="s">
        <v>63</v>
      </c>
      <c r="B6049" s="144" t="s">
        <v>122</v>
      </c>
      <c r="C6049">
        <v>550</v>
      </c>
      <c r="D6049" t="str">
        <f>VLOOKUP(Oliusala[[#This Row],[postnumer]],Sveitarfelog[#All],4,FALSE)</f>
        <v>Skagafjörður</v>
      </c>
      <c r="E6049" t="str">
        <f>VLOOKUP(Oliusala[[#This Row],[postnumer]],Sveitarfelog[#All],5,FALSE)</f>
        <v>Norðurland vestra</v>
      </c>
      <c r="F6049" t="s">
        <v>24</v>
      </c>
      <c r="G6049" t="s">
        <v>24</v>
      </c>
      <c r="H6049" t="s">
        <v>58</v>
      </c>
      <c r="I6049" s="1">
        <v>1533543</v>
      </c>
      <c r="J6049" s="2">
        <f>VLOOKUP(Oliusala[[#This Row],[tegund]],Tegundir!$B$2:$D$19,3,FALSE)*Oliusala[[#This Row],[magn]]/1000</f>
        <v>1326.5146950000001</v>
      </c>
      <c r="K6049">
        <v>2014</v>
      </c>
      <c r="L6049" t="s">
        <v>18</v>
      </c>
      <c r="M6049" s="144" t="s">
        <v>59</v>
      </c>
    </row>
    <row r="6050" spans="1:15" x14ac:dyDescent="0.2">
      <c r="A6050" t="s">
        <v>63</v>
      </c>
      <c r="B6050" s="144" t="s">
        <v>131</v>
      </c>
      <c r="C6050">
        <v>560</v>
      </c>
      <c r="D6050" t="str">
        <f>VLOOKUP(Oliusala[[#This Row],[postnumer]],Sveitarfelog[#All],4,FALSE)</f>
        <v>Skagafjörður</v>
      </c>
      <c r="E6050" t="str">
        <f>VLOOKUP(Oliusala[[#This Row],[postnumer]],Sveitarfelog[#All],5,FALSE)</f>
        <v>Norðurland vestra</v>
      </c>
      <c r="F6050" t="s">
        <v>25</v>
      </c>
      <c r="G6050" t="s">
        <v>24</v>
      </c>
      <c r="H6050" t="s">
        <v>58</v>
      </c>
      <c r="I6050" s="1">
        <v>44921</v>
      </c>
      <c r="J6050" s="2">
        <f>VLOOKUP(Oliusala[[#This Row],[tegund]],Tegundir!$B$2:$D$19,3,FALSE)*Oliusala[[#This Row],[magn]]/1000</f>
        <v>38.856665</v>
      </c>
      <c r="K6050">
        <v>2014</v>
      </c>
      <c r="L6050" t="s">
        <v>1955</v>
      </c>
      <c r="M6050" s="144" t="s">
        <v>59</v>
      </c>
    </row>
    <row r="6051" spans="1:15" x14ac:dyDescent="0.2">
      <c r="A6051" t="s">
        <v>68</v>
      </c>
      <c r="B6051" s="144" t="s">
        <v>131</v>
      </c>
      <c r="C6051">
        <v>560</v>
      </c>
      <c r="D6051" t="str">
        <f>VLOOKUP(Oliusala[[#This Row],[postnumer]],Sveitarfelog[#All],4,FALSE)</f>
        <v>Skagafjörður</v>
      </c>
      <c r="E6051" t="str">
        <f>VLOOKUP(Oliusala[[#This Row],[postnumer]],Sveitarfelog[#All],5,FALSE)</f>
        <v>Norðurland vestra</v>
      </c>
      <c r="F6051" t="s">
        <v>25</v>
      </c>
      <c r="G6051" t="s">
        <v>24</v>
      </c>
      <c r="H6051" t="s">
        <v>60</v>
      </c>
      <c r="I6051" s="1">
        <v>102859</v>
      </c>
      <c r="J6051" s="2">
        <f>VLOOKUP(Oliusala[[#This Row],[tegund]],Tegundir!$B$2:$D$19,3,FALSE)*Oliusala[[#This Row],[magn]]/1000</f>
        <v>88.97303500000001</v>
      </c>
      <c r="K6051">
        <v>2014</v>
      </c>
      <c r="L6051" t="s">
        <v>1955</v>
      </c>
      <c r="M6051" s="144" t="s">
        <v>59</v>
      </c>
    </row>
    <row r="6052" spans="1:15" x14ac:dyDescent="0.2">
      <c r="A6052" t="s">
        <v>57</v>
      </c>
      <c r="B6052" s="144" t="s">
        <v>131</v>
      </c>
      <c r="C6052">
        <v>560</v>
      </c>
      <c r="D6052" t="str">
        <f>VLOOKUP(Oliusala[[#This Row],[postnumer]],Sveitarfelog[#All],4,FALSE)</f>
        <v>Skagafjörður</v>
      </c>
      <c r="E6052" t="str">
        <f>VLOOKUP(Oliusala[[#This Row],[postnumer]],Sveitarfelog[#All],5,FALSE)</f>
        <v>Norðurland vestra</v>
      </c>
      <c r="F6052" t="s">
        <v>25</v>
      </c>
      <c r="G6052" t="s">
        <v>24</v>
      </c>
      <c r="H6052" t="s">
        <v>60</v>
      </c>
      <c r="I6052" s="1">
        <v>387642</v>
      </c>
      <c r="J6052" s="2">
        <f>VLOOKUP(Oliusala[[#This Row],[tegund]],Tegundir!$B$2:$D$19,3,FALSE)*Oliusala[[#This Row],[magn]]/1000</f>
        <v>335.31033000000002</v>
      </c>
      <c r="K6052">
        <v>2014</v>
      </c>
      <c r="L6052" t="s">
        <v>1955</v>
      </c>
      <c r="M6052" s="144" t="s">
        <v>59</v>
      </c>
    </row>
    <row r="6053" spans="1:15" x14ac:dyDescent="0.2">
      <c r="A6053" t="s">
        <v>122</v>
      </c>
      <c r="B6053" s="144" t="s">
        <v>131</v>
      </c>
      <c r="C6053">
        <v>560</v>
      </c>
      <c r="D6053" t="str">
        <f>VLOOKUP(Oliusala[[#This Row],[postnumer]],Sveitarfelog[#All],4,FALSE)</f>
        <v>Skagafjörður</v>
      </c>
      <c r="E6053" t="str">
        <f>VLOOKUP(Oliusala[[#This Row],[postnumer]],Sveitarfelog[#All],5,FALSE)</f>
        <v>Norðurland vestra</v>
      </c>
      <c r="F6053" t="s">
        <v>25</v>
      </c>
      <c r="G6053" t="s">
        <v>24</v>
      </c>
      <c r="H6053" t="s">
        <v>60</v>
      </c>
      <c r="I6053" s="1">
        <v>63504</v>
      </c>
      <c r="J6053" s="2">
        <f>VLOOKUP(Oliusala[[#This Row],[tegund]],Tegundir!$B$2:$D$19,3,FALSE)*Oliusala[[#This Row],[magn]]/1000</f>
        <v>54.930959999999999</v>
      </c>
      <c r="K6053">
        <v>2014</v>
      </c>
      <c r="L6053" t="s">
        <v>1955</v>
      </c>
      <c r="M6053" s="144" t="s">
        <v>59</v>
      </c>
    </row>
    <row r="6054" spans="1:15" x14ac:dyDescent="0.2">
      <c r="A6054" t="s">
        <v>68</v>
      </c>
      <c r="B6054" s="144" t="s">
        <v>122</v>
      </c>
      <c r="C6054">
        <v>550</v>
      </c>
      <c r="D6054" t="str">
        <f>VLOOKUP(Oliusala[[#This Row],[postnumer]],Sveitarfelog[#All],4,FALSE)</f>
        <v>Skagafjörður</v>
      </c>
      <c r="E6054" t="str">
        <f>VLOOKUP(Oliusala[[#This Row],[postnumer]],Sveitarfelog[#All],5,FALSE)</f>
        <v>Norðurland vestra</v>
      </c>
      <c r="F6054" t="s">
        <v>24</v>
      </c>
      <c r="G6054" t="s">
        <v>24</v>
      </c>
      <c r="H6054" t="s">
        <v>60</v>
      </c>
      <c r="I6054" s="1">
        <v>31802</v>
      </c>
      <c r="J6054" s="2">
        <f>VLOOKUP(Oliusala[[#This Row],[tegund]],Tegundir!$B$2:$D$19,3,FALSE)*Oliusala[[#This Row],[magn]]/1000</f>
        <v>27.50873</v>
      </c>
      <c r="K6054">
        <v>2014</v>
      </c>
      <c r="L6054" t="s">
        <v>18</v>
      </c>
      <c r="M6054" s="144" t="s">
        <v>59</v>
      </c>
    </row>
    <row r="6055" spans="1:15" x14ac:dyDescent="0.2">
      <c r="A6055" t="s">
        <v>57</v>
      </c>
      <c r="B6055" s="144" t="s">
        <v>122</v>
      </c>
      <c r="C6055">
        <v>550</v>
      </c>
      <c r="D6055" t="str">
        <f>VLOOKUP(Oliusala[[#This Row],[postnumer]],Sveitarfelog[#All],4,FALSE)</f>
        <v>Skagafjörður</v>
      </c>
      <c r="E6055" t="str">
        <f>VLOOKUP(Oliusala[[#This Row],[postnumer]],Sveitarfelog[#All],5,FALSE)</f>
        <v>Norðurland vestra</v>
      </c>
      <c r="F6055" t="s">
        <v>24</v>
      </c>
      <c r="G6055" t="s">
        <v>24</v>
      </c>
      <c r="H6055" t="s">
        <v>58</v>
      </c>
      <c r="I6055" s="1">
        <v>2125</v>
      </c>
      <c r="J6055" s="2">
        <f>VLOOKUP(Oliusala[[#This Row],[tegund]],Tegundir!$B$2:$D$19,3,FALSE)*Oliusala[[#This Row],[magn]]/1000</f>
        <v>1.838125</v>
      </c>
      <c r="K6055">
        <v>2014</v>
      </c>
      <c r="L6055" t="s">
        <v>18</v>
      </c>
      <c r="M6055" s="144" t="s">
        <v>59</v>
      </c>
    </row>
    <row r="6056" spans="1:15" x14ac:dyDescent="0.2">
      <c r="A6056" t="s">
        <v>68</v>
      </c>
      <c r="B6056" s="144" t="s">
        <v>131</v>
      </c>
      <c r="C6056">
        <v>560</v>
      </c>
      <c r="D6056" t="str">
        <f>VLOOKUP(Oliusala[[#This Row],[postnumer]],Sveitarfelog[#All],4,FALSE)</f>
        <v>Skagafjörður</v>
      </c>
      <c r="E6056" t="str">
        <f>VLOOKUP(Oliusala[[#This Row],[postnumer]],Sveitarfelog[#All],5,FALSE)</f>
        <v>Norðurland vestra</v>
      </c>
      <c r="F6056" t="s">
        <v>24</v>
      </c>
      <c r="G6056" t="s">
        <v>24</v>
      </c>
      <c r="H6056" t="s">
        <v>60</v>
      </c>
      <c r="I6056" s="1">
        <v>9027</v>
      </c>
      <c r="J6056" s="2">
        <f>VLOOKUP(Oliusala[[#This Row],[tegund]],Tegundir!$B$2:$D$19,3,FALSE)*Oliusala[[#This Row],[magn]]/1000</f>
        <v>7.8083549999999997</v>
      </c>
      <c r="K6056">
        <v>2014</v>
      </c>
      <c r="L6056" t="s">
        <v>18</v>
      </c>
      <c r="M6056" s="144" t="s">
        <v>59</v>
      </c>
    </row>
    <row r="6057" spans="1:15" x14ac:dyDescent="0.2">
      <c r="A6057" t="s">
        <v>57</v>
      </c>
      <c r="B6057" s="144" t="s">
        <v>131</v>
      </c>
      <c r="C6057">
        <v>560</v>
      </c>
      <c r="D6057" t="str">
        <f>VLOOKUP(Oliusala[[#This Row],[postnumer]],Sveitarfelog[#All],4,FALSE)</f>
        <v>Skagafjörður</v>
      </c>
      <c r="E6057" t="str">
        <f>VLOOKUP(Oliusala[[#This Row],[postnumer]],Sveitarfelog[#All],5,FALSE)</f>
        <v>Norðurland vestra</v>
      </c>
      <c r="F6057" t="s">
        <v>30</v>
      </c>
      <c r="G6057" t="s">
        <v>24</v>
      </c>
      <c r="H6057" t="s">
        <v>60</v>
      </c>
      <c r="I6057" s="1">
        <v>2517</v>
      </c>
      <c r="J6057" s="2">
        <f>VLOOKUP(Oliusala[[#This Row],[tegund]],Tegundir!$B$2:$D$19,3,FALSE)*Oliusala[[#This Row],[magn]]/1000</f>
        <v>2.1772049999999998</v>
      </c>
      <c r="K6057">
        <v>2014</v>
      </c>
      <c r="L6057" t="s">
        <v>19</v>
      </c>
      <c r="M6057" s="144" t="s">
        <v>59</v>
      </c>
      <c r="O6057" s="144" t="s">
        <v>1998</v>
      </c>
    </row>
    <row r="6058" spans="1:15" x14ac:dyDescent="0.2">
      <c r="A6058" t="s">
        <v>57</v>
      </c>
      <c r="B6058" s="144" t="s">
        <v>131</v>
      </c>
      <c r="C6058">
        <v>560</v>
      </c>
      <c r="D6058" t="str">
        <f>VLOOKUP(Oliusala[[#This Row],[postnumer]],Sveitarfelog[#All],4,FALSE)</f>
        <v>Skagafjörður</v>
      </c>
      <c r="E6058" t="str">
        <f>VLOOKUP(Oliusala[[#This Row],[postnumer]],Sveitarfelog[#All],5,FALSE)</f>
        <v>Norðurland vestra</v>
      </c>
      <c r="F6058" t="s">
        <v>24</v>
      </c>
      <c r="G6058" t="s">
        <v>24</v>
      </c>
      <c r="H6058" t="s">
        <v>60</v>
      </c>
      <c r="I6058" s="1">
        <v>39926</v>
      </c>
      <c r="J6058" s="2">
        <f>VLOOKUP(Oliusala[[#This Row],[tegund]],Tegundir!$B$2:$D$19,3,FALSE)*Oliusala[[#This Row],[magn]]/1000</f>
        <v>34.535989999999998</v>
      </c>
      <c r="K6058">
        <v>2014</v>
      </c>
      <c r="L6058" t="s">
        <v>18</v>
      </c>
      <c r="M6058" s="144" t="s">
        <v>59</v>
      </c>
    </row>
    <row r="6059" spans="1:15" x14ac:dyDescent="0.2">
      <c r="A6059" t="s">
        <v>63</v>
      </c>
      <c r="B6059" s="144" t="s">
        <v>131</v>
      </c>
      <c r="C6059">
        <v>560</v>
      </c>
      <c r="D6059" t="str">
        <f>VLOOKUP(Oliusala[[#This Row],[postnumer]],Sveitarfelog[#All],4,FALSE)</f>
        <v>Skagafjörður</v>
      </c>
      <c r="E6059" t="str">
        <f>VLOOKUP(Oliusala[[#This Row],[postnumer]],Sveitarfelog[#All],5,FALSE)</f>
        <v>Norðurland vestra</v>
      </c>
      <c r="F6059" t="s">
        <v>24</v>
      </c>
      <c r="G6059" t="s">
        <v>24</v>
      </c>
      <c r="H6059" t="s">
        <v>58</v>
      </c>
      <c r="I6059" s="1">
        <v>769535</v>
      </c>
      <c r="J6059" s="2">
        <f>VLOOKUP(Oliusala[[#This Row],[tegund]],Tegundir!$B$2:$D$19,3,FALSE)*Oliusala[[#This Row],[magn]]/1000</f>
        <v>665.64777500000002</v>
      </c>
      <c r="K6059">
        <v>2014</v>
      </c>
      <c r="L6059" t="s">
        <v>18</v>
      </c>
      <c r="M6059" s="144" t="s">
        <v>59</v>
      </c>
    </row>
    <row r="6060" spans="1:15" x14ac:dyDescent="0.2">
      <c r="A6060" t="s">
        <v>122</v>
      </c>
      <c r="B6060" s="144" t="s">
        <v>131</v>
      </c>
      <c r="C6060">
        <v>560</v>
      </c>
      <c r="D6060" t="str">
        <f>VLOOKUP(Oliusala[[#This Row],[postnumer]],Sveitarfelog[#All],4,FALSE)</f>
        <v>Skagafjörður</v>
      </c>
      <c r="E6060" t="str">
        <f>VLOOKUP(Oliusala[[#This Row],[postnumer]],Sveitarfelog[#All],5,FALSE)</f>
        <v>Norðurland vestra</v>
      </c>
      <c r="F6060" t="s">
        <v>24</v>
      </c>
      <c r="G6060" t="s">
        <v>24</v>
      </c>
      <c r="H6060" t="s">
        <v>60</v>
      </c>
      <c r="I6060" s="1">
        <v>3002</v>
      </c>
      <c r="J6060" s="2">
        <f>VLOOKUP(Oliusala[[#This Row],[tegund]],Tegundir!$B$2:$D$19,3,FALSE)*Oliusala[[#This Row],[magn]]/1000</f>
        <v>2.59673</v>
      </c>
      <c r="K6060">
        <v>2014</v>
      </c>
      <c r="L6060" t="s">
        <v>18</v>
      </c>
      <c r="M6060" s="144" t="s">
        <v>59</v>
      </c>
    </row>
    <row r="6061" spans="1:15" x14ac:dyDescent="0.2">
      <c r="A6061" t="s">
        <v>63</v>
      </c>
      <c r="B6061" s="144" t="s">
        <v>128</v>
      </c>
      <c r="C6061">
        <v>540</v>
      </c>
      <c r="D6061" t="str">
        <f>VLOOKUP(Oliusala[[#This Row],[postnumer]],Sveitarfelog[#All],4,FALSE)</f>
        <v>Húnabyggð</v>
      </c>
      <c r="E6061" t="str">
        <f>VLOOKUP(Oliusala[[#This Row],[postnumer]],Sveitarfelog[#All],5,FALSE)</f>
        <v>Norðurland vestra</v>
      </c>
      <c r="F6061" t="s">
        <v>24</v>
      </c>
      <c r="G6061" t="s">
        <v>24</v>
      </c>
      <c r="H6061" t="s">
        <v>58</v>
      </c>
      <c r="I6061" s="1">
        <v>700000</v>
      </c>
      <c r="J6061" s="2">
        <f>VLOOKUP(Oliusala[[#This Row],[tegund]],Tegundir!$B$2:$D$19,3,FALSE)*Oliusala[[#This Row],[magn]]/1000</f>
        <v>605.5</v>
      </c>
      <c r="K6061">
        <v>2014</v>
      </c>
      <c r="L6061" t="s">
        <v>1955</v>
      </c>
      <c r="M6061" s="144" t="s">
        <v>59</v>
      </c>
      <c r="N6061" s="144" t="s">
        <v>1939</v>
      </c>
    </row>
    <row r="6062" spans="1:15" x14ac:dyDescent="0.2">
      <c r="A6062" t="s">
        <v>63</v>
      </c>
      <c r="B6062" s="144" t="s">
        <v>128</v>
      </c>
      <c r="C6062">
        <v>540</v>
      </c>
      <c r="D6062" t="str">
        <f>VLOOKUP(Oliusala[[#This Row],[postnumer]],Sveitarfelog[#All],4,FALSE)</f>
        <v>Húnabyggð</v>
      </c>
      <c r="E6062" t="str">
        <f>VLOOKUP(Oliusala[[#This Row],[postnumer]],Sveitarfelog[#All],5,FALSE)</f>
        <v>Norðurland vestra</v>
      </c>
      <c r="F6062" t="s">
        <v>24</v>
      </c>
      <c r="G6062" t="s">
        <v>24</v>
      </c>
      <c r="H6062" t="s">
        <v>58</v>
      </c>
      <c r="I6062" s="1">
        <v>1002055</v>
      </c>
      <c r="J6062" s="2">
        <f>VLOOKUP(Oliusala[[#This Row],[tegund]],Tegundir!$B$2:$D$19,3,FALSE)*Oliusala[[#This Row],[magn]]/1000</f>
        <v>866.77757499999996</v>
      </c>
      <c r="K6062">
        <v>2014</v>
      </c>
      <c r="L6062" t="s">
        <v>18</v>
      </c>
      <c r="M6062" s="144" t="s">
        <v>59</v>
      </c>
      <c r="N6062" s="144" t="s">
        <v>1939</v>
      </c>
    </row>
    <row r="6063" spans="1:15" x14ac:dyDescent="0.2">
      <c r="A6063" t="s">
        <v>68</v>
      </c>
      <c r="B6063" s="144" t="s">
        <v>132</v>
      </c>
      <c r="C6063">
        <v>565</v>
      </c>
      <c r="D6063" t="str">
        <f>VLOOKUP(Oliusala[[#This Row],[postnumer]],Sveitarfelog[#All],4,FALSE)</f>
        <v>Skagafjörður</v>
      </c>
      <c r="E6063" t="str">
        <f>VLOOKUP(Oliusala[[#This Row],[postnumer]],Sveitarfelog[#All],5,FALSE)</f>
        <v>Norðurland vestra</v>
      </c>
      <c r="F6063" t="s">
        <v>25</v>
      </c>
      <c r="G6063" t="s">
        <v>24</v>
      </c>
      <c r="H6063" t="s">
        <v>60</v>
      </c>
      <c r="I6063" s="1">
        <v>34117</v>
      </c>
      <c r="J6063" s="2">
        <f>VLOOKUP(Oliusala[[#This Row],[tegund]],Tegundir!$B$2:$D$19,3,FALSE)*Oliusala[[#This Row],[magn]]/1000</f>
        <v>29.511204999999997</v>
      </c>
      <c r="K6063">
        <v>2014</v>
      </c>
      <c r="L6063" t="s">
        <v>1955</v>
      </c>
      <c r="M6063" s="144" t="s">
        <v>59</v>
      </c>
    </row>
    <row r="6064" spans="1:15" x14ac:dyDescent="0.2">
      <c r="A6064" t="s">
        <v>57</v>
      </c>
      <c r="B6064" s="144" t="s">
        <v>132</v>
      </c>
      <c r="C6064">
        <v>565</v>
      </c>
      <c r="D6064" t="str">
        <f>VLOOKUP(Oliusala[[#This Row],[postnumer]],Sveitarfelog[#All],4,FALSE)</f>
        <v>Skagafjörður</v>
      </c>
      <c r="E6064" t="str">
        <f>VLOOKUP(Oliusala[[#This Row],[postnumer]],Sveitarfelog[#All],5,FALSE)</f>
        <v>Norðurland vestra</v>
      </c>
      <c r="F6064" t="s">
        <v>25</v>
      </c>
      <c r="G6064" t="s">
        <v>24</v>
      </c>
      <c r="H6064" t="s">
        <v>60</v>
      </c>
      <c r="I6064" s="1">
        <v>130957</v>
      </c>
      <c r="J6064" s="2">
        <f>VLOOKUP(Oliusala[[#This Row],[tegund]],Tegundir!$B$2:$D$19,3,FALSE)*Oliusala[[#This Row],[magn]]/1000</f>
        <v>113.27780499999999</v>
      </c>
      <c r="K6064">
        <v>2014</v>
      </c>
      <c r="L6064" t="s">
        <v>1955</v>
      </c>
      <c r="M6064" s="144" t="s">
        <v>59</v>
      </c>
    </row>
    <row r="6065" spans="1:15" x14ac:dyDescent="0.2">
      <c r="A6065" t="s">
        <v>122</v>
      </c>
      <c r="B6065" s="144" t="s">
        <v>132</v>
      </c>
      <c r="C6065">
        <v>565</v>
      </c>
      <c r="D6065" t="str">
        <f>VLOOKUP(Oliusala[[#This Row],[postnumer]],Sveitarfelog[#All],4,FALSE)</f>
        <v>Skagafjörður</v>
      </c>
      <c r="E6065" t="str">
        <f>VLOOKUP(Oliusala[[#This Row],[postnumer]],Sveitarfelog[#All],5,FALSE)</f>
        <v>Norðurland vestra</v>
      </c>
      <c r="F6065" t="s">
        <v>25</v>
      </c>
      <c r="G6065" t="s">
        <v>24</v>
      </c>
      <c r="H6065" t="s">
        <v>60</v>
      </c>
      <c r="I6065" s="1">
        <v>21559</v>
      </c>
      <c r="J6065" s="2">
        <f>VLOOKUP(Oliusala[[#This Row],[tegund]],Tegundir!$B$2:$D$19,3,FALSE)*Oliusala[[#This Row],[magn]]/1000</f>
        <v>18.648534999999999</v>
      </c>
      <c r="K6065">
        <v>2014</v>
      </c>
      <c r="L6065" t="s">
        <v>1955</v>
      </c>
      <c r="M6065" s="144" t="s">
        <v>59</v>
      </c>
    </row>
    <row r="6066" spans="1:15" x14ac:dyDescent="0.2">
      <c r="A6066" t="s">
        <v>63</v>
      </c>
      <c r="B6066" s="144" t="s">
        <v>132</v>
      </c>
      <c r="C6066">
        <v>565</v>
      </c>
      <c r="D6066" t="str">
        <f>VLOOKUP(Oliusala[[#This Row],[postnumer]],Sveitarfelog[#All],4,FALSE)</f>
        <v>Skagafjörður</v>
      </c>
      <c r="E6066" t="str">
        <f>VLOOKUP(Oliusala[[#This Row],[postnumer]],Sveitarfelog[#All],5,FALSE)</f>
        <v>Norðurland vestra</v>
      </c>
      <c r="F6066" t="s">
        <v>24</v>
      </c>
      <c r="G6066" t="s">
        <v>24</v>
      </c>
      <c r="H6066" t="s">
        <v>58</v>
      </c>
      <c r="I6066" s="1">
        <v>96904</v>
      </c>
      <c r="J6066" s="2">
        <f>VLOOKUP(Oliusala[[#This Row],[tegund]],Tegundir!$B$2:$D$19,3,FALSE)*Oliusala[[#This Row],[magn]]/1000</f>
        <v>83.821960000000004</v>
      </c>
      <c r="K6066">
        <v>2014</v>
      </c>
      <c r="L6066" t="s">
        <v>18</v>
      </c>
      <c r="M6066" s="144" t="s">
        <v>59</v>
      </c>
    </row>
    <row r="6067" spans="1:15" x14ac:dyDescent="0.2">
      <c r="A6067" t="s">
        <v>68</v>
      </c>
      <c r="B6067" s="144" t="s">
        <v>133</v>
      </c>
      <c r="C6067">
        <v>566</v>
      </c>
      <c r="D6067" t="str">
        <f>VLOOKUP(Oliusala[[#This Row],[postnumer]],Sveitarfelog[#All],4,FALSE)</f>
        <v>Skagafjörður</v>
      </c>
      <c r="E6067" t="str">
        <f>VLOOKUP(Oliusala[[#This Row],[postnumer]],Sveitarfelog[#All],5,FALSE)</f>
        <v>Norðurland vestra</v>
      </c>
      <c r="F6067" t="s">
        <v>25</v>
      </c>
      <c r="G6067" t="s">
        <v>24</v>
      </c>
      <c r="H6067" t="s">
        <v>60</v>
      </c>
      <c r="I6067" s="1">
        <v>4707</v>
      </c>
      <c r="J6067" s="2">
        <f>VLOOKUP(Oliusala[[#This Row],[tegund]],Tegundir!$B$2:$D$19,3,FALSE)*Oliusala[[#This Row],[magn]]/1000</f>
        <v>4.071555</v>
      </c>
      <c r="K6067">
        <v>2014</v>
      </c>
      <c r="L6067" t="s">
        <v>1955</v>
      </c>
      <c r="M6067" s="144" t="s">
        <v>59</v>
      </c>
    </row>
    <row r="6068" spans="1:15" x14ac:dyDescent="0.2">
      <c r="A6068" t="s">
        <v>63</v>
      </c>
      <c r="B6068" s="144" t="s">
        <v>133</v>
      </c>
      <c r="C6068">
        <v>566</v>
      </c>
      <c r="D6068" t="str">
        <f>VLOOKUP(Oliusala[[#This Row],[postnumer]],Sveitarfelog[#All],4,FALSE)</f>
        <v>Skagafjörður</v>
      </c>
      <c r="E6068" t="str">
        <f>VLOOKUP(Oliusala[[#This Row],[postnumer]],Sveitarfelog[#All],5,FALSE)</f>
        <v>Norðurland vestra</v>
      </c>
      <c r="F6068" t="s">
        <v>24</v>
      </c>
      <c r="G6068" t="s">
        <v>24</v>
      </c>
      <c r="H6068" t="s">
        <v>58</v>
      </c>
      <c r="I6068" s="1">
        <v>48211</v>
      </c>
      <c r="J6068" s="2">
        <f>VLOOKUP(Oliusala[[#This Row],[tegund]],Tegundir!$B$2:$D$19,3,FALSE)*Oliusala[[#This Row],[magn]]/1000</f>
        <v>41.702514999999998</v>
      </c>
      <c r="K6068">
        <v>2014</v>
      </c>
      <c r="L6068" t="s">
        <v>18</v>
      </c>
      <c r="M6068" s="144" t="s">
        <v>59</v>
      </c>
    </row>
    <row r="6069" spans="1:15" x14ac:dyDescent="0.2">
      <c r="A6069" t="s">
        <v>57</v>
      </c>
      <c r="B6069" s="144" t="s">
        <v>134</v>
      </c>
      <c r="C6069">
        <v>570</v>
      </c>
      <c r="D6069" t="str">
        <f>VLOOKUP(Oliusala[[#This Row],[postnumer]],Sveitarfelog[#All],4,FALSE)</f>
        <v>Skagafjörður</v>
      </c>
      <c r="E6069" t="str">
        <f>VLOOKUP(Oliusala[[#This Row],[postnumer]],Sveitarfelog[#All],5,FALSE)</f>
        <v>Norðurland vestra</v>
      </c>
      <c r="F6069" t="s">
        <v>25</v>
      </c>
      <c r="G6069" t="s">
        <v>24</v>
      </c>
      <c r="H6069" t="s">
        <v>60</v>
      </c>
      <c r="I6069" s="1">
        <v>51794</v>
      </c>
      <c r="J6069" s="2">
        <f>VLOOKUP(Oliusala[[#This Row],[tegund]],Tegundir!$B$2:$D$19,3,FALSE)*Oliusala[[#This Row],[magn]]/1000</f>
        <v>44.801809999999996</v>
      </c>
      <c r="K6069">
        <v>2014</v>
      </c>
      <c r="L6069" t="s">
        <v>1955</v>
      </c>
      <c r="M6069" s="144" t="s">
        <v>59</v>
      </c>
    </row>
    <row r="6070" spans="1:15" x14ac:dyDescent="0.2">
      <c r="A6070" t="s">
        <v>135</v>
      </c>
      <c r="B6070" s="144" t="s">
        <v>134</v>
      </c>
      <c r="C6070">
        <v>570</v>
      </c>
      <c r="D6070" t="str">
        <f>VLOOKUP(Oliusala[[#This Row],[postnumer]],Sveitarfelog[#All],4,FALSE)</f>
        <v>Skagafjörður</v>
      </c>
      <c r="E6070" t="str">
        <f>VLOOKUP(Oliusala[[#This Row],[postnumer]],Sveitarfelog[#All],5,FALSE)</f>
        <v>Norðurland vestra</v>
      </c>
      <c r="F6070" t="s">
        <v>25</v>
      </c>
      <c r="G6070" t="s">
        <v>24</v>
      </c>
      <c r="H6070" t="s">
        <v>60</v>
      </c>
      <c r="I6070" s="1">
        <v>15747</v>
      </c>
      <c r="J6070" s="2">
        <f>VLOOKUP(Oliusala[[#This Row],[tegund]],Tegundir!$B$2:$D$19,3,FALSE)*Oliusala[[#This Row],[magn]]/1000</f>
        <v>13.621155</v>
      </c>
      <c r="K6070">
        <v>2014</v>
      </c>
      <c r="L6070" t="s">
        <v>1955</v>
      </c>
      <c r="M6070" s="144" t="s">
        <v>59</v>
      </c>
    </row>
    <row r="6071" spans="1:15" x14ac:dyDescent="0.2">
      <c r="A6071" t="s">
        <v>63</v>
      </c>
      <c r="B6071" s="144" t="s">
        <v>134</v>
      </c>
      <c r="C6071">
        <v>570</v>
      </c>
      <c r="D6071" t="str">
        <f>VLOOKUP(Oliusala[[#This Row],[postnumer]],Sveitarfelog[#All],4,FALSE)</f>
        <v>Skagafjörður</v>
      </c>
      <c r="E6071" t="str">
        <f>VLOOKUP(Oliusala[[#This Row],[postnumer]],Sveitarfelog[#All],5,FALSE)</f>
        <v>Norðurland vestra</v>
      </c>
      <c r="F6071" t="s">
        <v>24</v>
      </c>
      <c r="G6071" t="s">
        <v>24</v>
      </c>
      <c r="H6071" t="s">
        <v>58</v>
      </c>
      <c r="I6071" s="1">
        <v>62835</v>
      </c>
      <c r="J6071" s="2">
        <f>VLOOKUP(Oliusala[[#This Row],[tegund]],Tegundir!$B$2:$D$19,3,FALSE)*Oliusala[[#This Row],[magn]]/1000</f>
        <v>54.352274999999999</v>
      </c>
      <c r="K6071">
        <v>2014</v>
      </c>
      <c r="L6071" t="s">
        <v>18</v>
      </c>
      <c r="M6071" s="144" t="s">
        <v>59</v>
      </c>
    </row>
    <row r="6072" spans="1:15" x14ac:dyDescent="0.2">
      <c r="A6072" t="s">
        <v>63</v>
      </c>
      <c r="B6072" s="144" t="s">
        <v>135</v>
      </c>
      <c r="C6072">
        <v>580</v>
      </c>
      <c r="D6072" t="str">
        <f>VLOOKUP(Oliusala[[#This Row],[postnumer]],Sveitarfelog[#All],4,FALSE)</f>
        <v>Fjallabyggð</v>
      </c>
      <c r="E6072" t="str">
        <f>VLOOKUP(Oliusala[[#This Row],[postnumer]],Sveitarfelog[#All],5,FALSE)</f>
        <v>Norðurland eystra</v>
      </c>
      <c r="F6072" t="s">
        <v>25</v>
      </c>
      <c r="G6072" t="s">
        <v>24</v>
      </c>
      <c r="H6072" t="s">
        <v>58</v>
      </c>
      <c r="I6072" s="1">
        <v>22558</v>
      </c>
      <c r="J6072" s="2">
        <f>VLOOKUP(Oliusala[[#This Row],[tegund]],Tegundir!$B$2:$D$19,3,FALSE)*Oliusala[[#This Row],[magn]]/1000</f>
        <v>19.51267</v>
      </c>
      <c r="K6072">
        <v>2014</v>
      </c>
      <c r="L6072" t="s">
        <v>18</v>
      </c>
      <c r="M6072" s="144" t="s">
        <v>59</v>
      </c>
    </row>
    <row r="6073" spans="1:15" x14ac:dyDescent="0.2">
      <c r="A6073" t="s">
        <v>68</v>
      </c>
      <c r="B6073" s="144" t="s">
        <v>135</v>
      </c>
      <c r="C6073">
        <v>580</v>
      </c>
      <c r="D6073" t="str">
        <f>VLOOKUP(Oliusala[[#This Row],[postnumer]],Sveitarfelog[#All],4,FALSE)</f>
        <v>Fjallabyggð</v>
      </c>
      <c r="E6073" t="str">
        <f>VLOOKUP(Oliusala[[#This Row],[postnumer]],Sveitarfelog[#All],5,FALSE)</f>
        <v>Norðurland eystra</v>
      </c>
      <c r="F6073" t="s">
        <v>25</v>
      </c>
      <c r="G6073" t="s">
        <v>24</v>
      </c>
      <c r="H6073" t="s">
        <v>60</v>
      </c>
      <c r="I6073" s="1">
        <v>18966</v>
      </c>
      <c r="J6073" s="2">
        <f>VLOOKUP(Oliusala[[#This Row],[tegund]],Tegundir!$B$2:$D$19,3,FALSE)*Oliusala[[#This Row],[magn]]/1000</f>
        <v>16.40559</v>
      </c>
      <c r="K6073">
        <v>2014</v>
      </c>
      <c r="L6073" t="s">
        <v>1955</v>
      </c>
      <c r="M6073" s="144" t="s">
        <v>59</v>
      </c>
    </row>
    <row r="6074" spans="1:15" x14ac:dyDescent="0.2">
      <c r="A6074" t="s">
        <v>57</v>
      </c>
      <c r="B6074" s="144" t="s">
        <v>135</v>
      </c>
      <c r="C6074">
        <v>580</v>
      </c>
      <c r="D6074" t="str">
        <f>VLOOKUP(Oliusala[[#This Row],[postnumer]],Sveitarfelog[#All],4,FALSE)</f>
        <v>Fjallabyggð</v>
      </c>
      <c r="E6074" t="str">
        <f>VLOOKUP(Oliusala[[#This Row],[postnumer]],Sveitarfelog[#All],5,FALSE)</f>
        <v>Norðurland eystra</v>
      </c>
      <c r="F6074" t="s">
        <v>25</v>
      </c>
      <c r="G6074" t="s">
        <v>24</v>
      </c>
      <c r="H6074" t="s">
        <v>58</v>
      </c>
      <c r="I6074" s="1">
        <v>12769</v>
      </c>
      <c r="J6074" s="2">
        <f>VLOOKUP(Oliusala[[#This Row],[tegund]],Tegundir!$B$2:$D$19,3,FALSE)*Oliusala[[#This Row],[magn]]/1000</f>
        <v>11.045185</v>
      </c>
      <c r="K6074">
        <v>2014</v>
      </c>
      <c r="L6074" t="s">
        <v>1955</v>
      </c>
      <c r="M6074" s="144" t="s">
        <v>59</v>
      </c>
    </row>
    <row r="6075" spans="1:15" x14ac:dyDescent="0.2">
      <c r="A6075" t="s">
        <v>135</v>
      </c>
      <c r="B6075" s="144" t="s">
        <v>135</v>
      </c>
      <c r="C6075">
        <v>580</v>
      </c>
      <c r="D6075" t="str">
        <f>VLOOKUP(Oliusala[[#This Row],[postnumer]],Sveitarfelog[#All],4,FALSE)</f>
        <v>Fjallabyggð</v>
      </c>
      <c r="E6075" t="str">
        <f>VLOOKUP(Oliusala[[#This Row],[postnumer]],Sveitarfelog[#All],5,FALSE)</f>
        <v>Norðurland eystra</v>
      </c>
      <c r="F6075" t="s">
        <v>25</v>
      </c>
      <c r="G6075" t="s">
        <v>24</v>
      </c>
      <c r="H6075" t="s">
        <v>58</v>
      </c>
      <c r="I6075" s="1">
        <v>501787</v>
      </c>
      <c r="J6075" s="2">
        <f>VLOOKUP(Oliusala[[#This Row],[tegund]],Tegundir!$B$2:$D$19,3,FALSE)*Oliusala[[#This Row],[magn]]/1000</f>
        <v>434.04575499999999</v>
      </c>
      <c r="K6075">
        <v>2014</v>
      </c>
      <c r="L6075" t="s">
        <v>19</v>
      </c>
      <c r="M6075" s="144" t="s">
        <v>59</v>
      </c>
      <c r="O6075" s="144" t="s">
        <v>1997</v>
      </c>
    </row>
    <row r="6076" spans="1:15" x14ac:dyDescent="0.2">
      <c r="A6076" t="s">
        <v>68</v>
      </c>
      <c r="B6076" s="144" t="s">
        <v>135</v>
      </c>
      <c r="C6076">
        <v>580</v>
      </c>
      <c r="D6076" t="str">
        <f>VLOOKUP(Oliusala[[#This Row],[postnumer]],Sveitarfelog[#All],4,FALSE)</f>
        <v>Fjallabyggð</v>
      </c>
      <c r="E6076" t="str">
        <f>VLOOKUP(Oliusala[[#This Row],[postnumer]],Sveitarfelog[#All],5,FALSE)</f>
        <v>Norðurland eystra</v>
      </c>
      <c r="F6076" t="s">
        <v>29</v>
      </c>
      <c r="G6076" t="s">
        <v>24</v>
      </c>
      <c r="H6076" t="s">
        <v>60</v>
      </c>
      <c r="I6076" s="1">
        <v>778322</v>
      </c>
      <c r="J6076" s="2">
        <f>VLOOKUP(Oliusala[[#This Row],[tegund]],Tegundir!$B$2:$D$19,3,FALSE)*Oliusala[[#This Row],[magn]]/1000</f>
        <v>673.24853000000007</v>
      </c>
      <c r="K6076">
        <v>2014</v>
      </c>
      <c r="L6076" t="s">
        <v>19</v>
      </c>
      <c r="M6076" s="144" t="s">
        <v>59</v>
      </c>
      <c r="O6076" s="144" t="s">
        <v>1998</v>
      </c>
    </row>
    <row r="6077" spans="1:15" x14ac:dyDescent="0.2">
      <c r="A6077" t="s">
        <v>68</v>
      </c>
      <c r="B6077" s="144" t="s">
        <v>135</v>
      </c>
      <c r="C6077">
        <v>580</v>
      </c>
      <c r="D6077" t="str">
        <f>VLOOKUP(Oliusala[[#This Row],[postnumer]],Sveitarfelog[#All],4,FALSE)</f>
        <v>Fjallabyggð</v>
      </c>
      <c r="E6077" t="str">
        <f>VLOOKUP(Oliusala[[#This Row],[postnumer]],Sveitarfelog[#All],5,FALSE)</f>
        <v>Norðurland eystra</v>
      </c>
      <c r="F6077" t="s">
        <v>30</v>
      </c>
      <c r="G6077" t="s">
        <v>24</v>
      </c>
      <c r="H6077" t="s">
        <v>60</v>
      </c>
      <c r="I6077" s="1">
        <v>9212</v>
      </c>
      <c r="J6077" s="2">
        <f>VLOOKUP(Oliusala[[#This Row],[tegund]],Tegundir!$B$2:$D$19,3,FALSE)*Oliusala[[#This Row],[magn]]/1000</f>
        <v>7.9683799999999998</v>
      </c>
      <c r="K6077">
        <v>2014</v>
      </c>
      <c r="L6077" t="s">
        <v>19</v>
      </c>
      <c r="M6077" s="144" t="s">
        <v>59</v>
      </c>
      <c r="O6077" s="144" t="s">
        <v>1998</v>
      </c>
    </row>
    <row r="6078" spans="1:15" x14ac:dyDescent="0.2">
      <c r="A6078" t="s">
        <v>57</v>
      </c>
      <c r="B6078" s="144" t="s">
        <v>135</v>
      </c>
      <c r="C6078">
        <v>580</v>
      </c>
      <c r="D6078" t="str">
        <f>VLOOKUP(Oliusala[[#This Row],[postnumer]],Sveitarfelog[#All],4,FALSE)</f>
        <v>Fjallabyggð</v>
      </c>
      <c r="E6078" t="str">
        <f>VLOOKUP(Oliusala[[#This Row],[postnumer]],Sveitarfelog[#All],5,FALSE)</f>
        <v>Norðurland eystra</v>
      </c>
      <c r="F6078" t="s">
        <v>29</v>
      </c>
      <c r="G6078" t="s">
        <v>24</v>
      </c>
      <c r="H6078" t="s">
        <v>58</v>
      </c>
      <c r="I6078" s="1">
        <v>50090</v>
      </c>
      <c r="J6078" s="2">
        <f>VLOOKUP(Oliusala[[#This Row],[tegund]],Tegundir!$B$2:$D$19,3,FALSE)*Oliusala[[#This Row],[magn]]/1000</f>
        <v>43.327849999999998</v>
      </c>
      <c r="K6078">
        <v>2014</v>
      </c>
      <c r="L6078" t="s">
        <v>19</v>
      </c>
      <c r="M6078" s="144" t="s">
        <v>59</v>
      </c>
      <c r="O6078" s="144" t="s">
        <v>1998</v>
      </c>
    </row>
    <row r="6079" spans="1:15" x14ac:dyDescent="0.2">
      <c r="A6079" t="s">
        <v>135</v>
      </c>
      <c r="B6079" s="144" t="s">
        <v>135</v>
      </c>
      <c r="C6079">
        <v>580</v>
      </c>
      <c r="D6079" t="str">
        <f>VLOOKUP(Oliusala[[#This Row],[postnumer]],Sveitarfelog[#All],4,FALSE)</f>
        <v>Fjallabyggð</v>
      </c>
      <c r="E6079" t="str">
        <f>VLOOKUP(Oliusala[[#This Row],[postnumer]],Sveitarfelog[#All],5,FALSE)</f>
        <v>Norðurland eystra</v>
      </c>
      <c r="F6079" t="s">
        <v>24</v>
      </c>
      <c r="G6079" t="s">
        <v>24</v>
      </c>
      <c r="H6079" t="s">
        <v>58</v>
      </c>
      <c r="I6079" s="1">
        <v>111846</v>
      </c>
      <c r="J6079" s="2">
        <f>VLOOKUP(Oliusala[[#This Row],[tegund]],Tegundir!$B$2:$D$19,3,FALSE)*Oliusala[[#This Row],[magn]]/1000</f>
        <v>96.74678999999999</v>
      </c>
      <c r="K6079">
        <v>2014</v>
      </c>
      <c r="L6079" t="s">
        <v>18</v>
      </c>
      <c r="M6079" s="144" t="s">
        <v>59</v>
      </c>
    </row>
    <row r="6080" spans="1:15" x14ac:dyDescent="0.2">
      <c r="A6080" t="s">
        <v>135</v>
      </c>
      <c r="B6080" s="144" t="s">
        <v>135</v>
      </c>
      <c r="C6080">
        <v>580</v>
      </c>
      <c r="D6080" t="str">
        <f>VLOOKUP(Oliusala[[#This Row],[postnumer]],Sveitarfelog[#All],4,FALSE)</f>
        <v>Fjallabyggð</v>
      </c>
      <c r="E6080" t="str">
        <f>VLOOKUP(Oliusala[[#This Row],[postnumer]],Sveitarfelog[#All],5,FALSE)</f>
        <v>Norðurland eystra</v>
      </c>
      <c r="F6080" t="s">
        <v>27</v>
      </c>
      <c r="G6080" t="s">
        <v>24</v>
      </c>
      <c r="H6080" t="s">
        <v>58</v>
      </c>
      <c r="I6080" s="1">
        <v>25092</v>
      </c>
      <c r="J6080" s="2">
        <f>VLOOKUP(Oliusala[[#This Row],[tegund]],Tegundir!$B$2:$D$19,3,FALSE)*Oliusala[[#This Row],[magn]]/1000</f>
        <v>21.704579999999996</v>
      </c>
      <c r="K6080">
        <v>2014</v>
      </c>
      <c r="L6080" t="s">
        <v>19</v>
      </c>
      <c r="M6080" s="144" t="s">
        <v>59</v>
      </c>
      <c r="O6080" s="144" t="s">
        <v>1998</v>
      </c>
    </row>
    <row r="6081" spans="1:15" x14ac:dyDescent="0.2">
      <c r="A6081" t="s">
        <v>135</v>
      </c>
      <c r="B6081" s="144" t="s">
        <v>135</v>
      </c>
      <c r="C6081">
        <v>580</v>
      </c>
      <c r="D6081" t="str">
        <f>VLOOKUP(Oliusala[[#This Row],[postnumer]],Sveitarfelog[#All],4,FALSE)</f>
        <v>Fjallabyggð</v>
      </c>
      <c r="E6081" t="str">
        <f>VLOOKUP(Oliusala[[#This Row],[postnumer]],Sveitarfelog[#All],5,FALSE)</f>
        <v>Norðurland eystra</v>
      </c>
      <c r="F6081" t="s">
        <v>29</v>
      </c>
      <c r="G6081" t="s">
        <v>24</v>
      </c>
      <c r="H6081" t="s">
        <v>58</v>
      </c>
      <c r="I6081" s="1">
        <v>3249704</v>
      </c>
      <c r="J6081" s="2">
        <f>VLOOKUP(Oliusala[[#This Row],[tegund]],Tegundir!$B$2:$D$19,3,FALSE)*Oliusala[[#This Row],[magn]]/1000</f>
        <v>2810.9939599999998</v>
      </c>
      <c r="K6081">
        <v>2014</v>
      </c>
      <c r="L6081" t="s">
        <v>19</v>
      </c>
      <c r="M6081" s="144" t="s">
        <v>59</v>
      </c>
      <c r="O6081" s="144" t="s">
        <v>1998</v>
      </c>
    </row>
    <row r="6082" spans="1:15" x14ac:dyDescent="0.2">
      <c r="A6082" t="s">
        <v>135</v>
      </c>
      <c r="B6082" s="144" t="s">
        <v>135</v>
      </c>
      <c r="C6082">
        <v>580</v>
      </c>
      <c r="D6082" t="str">
        <f>VLOOKUP(Oliusala[[#This Row],[postnumer]],Sveitarfelog[#All],4,FALSE)</f>
        <v>Fjallabyggð</v>
      </c>
      <c r="E6082" t="str">
        <f>VLOOKUP(Oliusala[[#This Row],[postnumer]],Sveitarfelog[#All],5,FALSE)</f>
        <v>Norðurland eystra</v>
      </c>
      <c r="F6082" t="s">
        <v>30</v>
      </c>
      <c r="G6082" t="s">
        <v>24</v>
      </c>
      <c r="H6082" t="s">
        <v>58</v>
      </c>
      <c r="I6082" s="1">
        <v>2164842</v>
      </c>
      <c r="J6082" s="2">
        <f>VLOOKUP(Oliusala[[#This Row],[tegund]],Tegundir!$B$2:$D$19,3,FALSE)*Oliusala[[#This Row],[magn]]/1000</f>
        <v>1872.58833</v>
      </c>
      <c r="K6082">
        <v>2014</v>
      </c>
      <c r="L6082" t="s">
        <v>19</v>
      </c>
      <c r="M6082" s="144" t="s">
        <v>59</v>
      </c>
      <c r="O6082" s="144" t="s">
        <v>1998</v>
      </c>
    </row>
    <row r="6083" spans="1:15" x14ac:dyDescent="0.2">
      <c r="A6083" t="s">
        <v>63</v>
      </c>
      <c r="B6083" s="144" t="s">
        <v>135</v>
      </c>
      <c r="C6083">
        <v>580</v>
      </c>
      <c r="D6083" t="str">
        <f>VLOOKUP(Oliusala[[#This Row],[postnumer]],Sveitarfelog[#All],4,FALSE)</f>
        <v>Fjallabyggð</v>
      </c>
      <c r="E6083" t="str">
        <f>VLOOKUP(Oliusala[[#This Row],[postnumer]],Sveitarfelog[#All],5,FALSE)</f>
        <v>Norðurland eystra</v>
      </c>
      <c r="F6083" t="s">
        <v>24</v>
      </c>
      <c r="G6083" t="s">
        <v>24</v>
      </c>
      <c r="H6083" t="s">
        <v>58</v>
      </c>
      <c r="I6083" s="1">
        <v>284006</v>
      </c>
      <c r="J6083" s="2">
        <f>VLOOKUP(Oliusala[[#This Row],[tegund]],Tegundir!$B$2:$D$19,3,FALSE)*Oliusala[[#This Row],[magn]]/1000</f>
        <v>245.66519</v>
      </c>
      <c r="K6083">
        <v>2014</v>
      </c>
      <c r="L6083" t="s">
        <v>18</v>
      </c>
      <c r="M6083" s="144" t="s">
        <v>59</v>
      </c>
    </row>
    <row r="6084" spans="1:15" x14ac:dyDescent="0.2">
      <c r="A6084" t="s">
        <v>68</v>
      </c>
      <c r="B6084" s="144" t="s">
        <v>142</v>
      </c>
      <c r="C6084">
        <v>625</v>
      </c>
      <c r="D6084" t="str">
        <f>VLOOKUP(Oliusala[[#This Row],[postnumer]],Sveitarfelog[#All],4,FALSE)</f>
        <v>Fjallabyggð</v>
      </c>
      <c r="E6084" t="str">
        <f>VLOOKUP(Oliusala[[#This Row],[postnumer]],Sveitarfelog[#All],5,FALSE)</f>
        <v>Norðurland eystra</v>
      </c>
      <c r="F6084" t="s">
        <v>25</v>
      </c>
      <c r="G6084" t="s">
        <v>24</v>
      </c>
      <c r="H6084" t="s">
        <v>60</v>
      </c>
      <c r="I6084" s="1">
        <v>121843</v>
      </c>
      <c r="J6084" s="2">
        <f>VLOOKUP(Oliusala[[#This Row],[tegund]],Tegundir!$B$2:$D$19,3,FALSE)*Oliusala[[#This Row],[magn]]/1000</f>
        <v>105.394195</v>
      </c>
      <c r="K6084">
        <v>2014</v>
      </c>
      <c r="L6084" t="s">
        <v>1955</v>
      </c>
      <c r="M6084" s="144" t="s">
        <v>59</v>
      </c>
    </row>
    <row r="6085" spans="1:15" x14ac:dyDescent="0.2">
      <c r="A6085" t="s">
        <v>57</v>
      </c>
      <c r="B6085" s="144" t="s">
        <v>142</v>
      </c>
      <c r="C6085">
        <v>625</v>
      </c>
      <c r="D6085" t="str">
        <f>VLOOKUP(Oliusala[[#This Row],[postnumer]],Sveitarfelog[#All],4,FALSE)</f>
        <v>Fjallabyggð</v>
      </c>
      <c r="E6085" t="str">
        <f>VLOOKUP(Oliusala[[#This Row],[postnumer]],Sveitarfelog[#All],5,FALSE)</f>
        <v>Norðurland eystra</v>
      </c>
      <c r="F6085" t="s">
        <v>25</v>
      </c>
      <c r="G6085" t="s">
        <v>24</v>
      </c>
      <c r="H6085" t="s">
        <v>60</v>
      </c>
      <c r="I6085" s="1">
        <v>5019</v>
      </c>
      <c r="J6085" s="2">
        <f>VLOOKUP(Oliusala[[#This Row],[tegund]],Tegundir!$B$2:$D$19,3,FALSE)*Oliusala[[#This Row],[magn]]/1000</f>
        <v>4.3414350000000006</v>
      </c>
      <c r="K6085">
        <v>2014</v>
      </c>
      <c r="L6085" t="s">
        <v>1955</v>
      </c>
      <c r="M6085" s="144" t="s">
        <v>59</v>
      </c>
    </row>
    <row r="6086" spans="1:15" x14ac:dyDescent="0.2">
      <c r="A6086" t="s">
        <v>68</v>
      </c>
      <c r="B6086" s="144" t="s">
        <v>142</v>
      </c>
      <c r="C6086">
        <v>625</v>
      </c>
      <c r="D6086" t="str">
        <f>VLOOKUP(Oliusala[[#This Row],[postnumer]],Sveitarfelog[#All],4,FALSE)</f>
        <v>Fjallabyggð</v>
      </c>
      <c r="E6086" t="str">
        <f>VLOOKUP(Oliusala[[#This Row],[postnumer]],Sveitarfelog[#All],5,FALSE)</f>
        <v>Norðurland eystra</v>
      </c>
      <c r="F6086" t="s">
        <v>24</v>
      </c>
      <c r="G6086" t="s">
        <v>24</v>
      </c>
      <c r="H6086" t="s">
        <v>60</v>
      </c>
      <c r="I6086" s="1">
        <v>55</v>
      </c>
      <c r="J6086" s="2">
        <f>VLOOKUP(Oliusala[[#This Row],[tegund]],Tegundir!$B$2:$D$19,3,FALSE)*Oliusala[[#This Row],[magn]]/1000</f>
        <v>4.7575000000000006E-2</v>
      </c>
      <c r="K6086">
        <v>2014</v>
      </c>
      <c r="L6086" t="s">
        <v>18</v>
      </c>
      <c r="M6086" s="144" t="s">
        <v>59</v>
      </c>
    </row>
    <row r="6087" spans="1:15" x14ac:dyDescent="0.2">
      <c r="A6087" t="s">
        <v>68</v>
      </c>
      <c r="B6087" s="144" t="s">
        <v>142</v>
      </c>
      <c r="C6087">
        <v>625</v>
      </c>
      <c r="D6087" t="str">
        <f>VLOOKUP(Oliusala[[#This Row],[postnumer]],Sveitarfelog[#All],4,FALSE)</f>
        <v>Fjallabyggð</v>
      </c>
      <c r="E6087" t="str">
        <f>VLOOKUP(Oliusala[[#This Row],[postnumer]],Sveitarfelog[#All],5,FALSE)</f>
        <v>Norðurland eystra</v>
      </c>
      <c r="F6087" t="s">
        <v>29</v>
      </c>
      <c r="G6087" t="s">
        <v>24</v>
      </c>
      <c r="H6087" t="s">
        <v>60</v>
      </c>
      <c r="I6087" s="1">
        <v>190023</v>
      </c>
      <c r="J6087" s="2">
        <f>VLOOKUP(Oliusala[[#This Row],[tegund]],Tegundir!$B$2:$D$19,3,FALSE)*Oliusala[[#This Row],[magn]]/1000</f>
        <v>164.36989499999999</v>
      </c>
      <c r="K6087">
        <v>2014</v>
      </c>
      <c r="L6087" t="s">
        <v>19</v>
      </c>
      <c r="M6087" s="144" t="s">
        <v>59</v>
      </c>
      <c r="O6087" s="144" t="s">
        <v>1998</v>
      </c>
    </row>
    <row r="6088" spans="1:15" x14ac:dyDescent="0.2">
      <c r="A6088" t="s">
        <v>68</v>
      </c>
      <c r="B6088" s="144" t="s">
        <v>142</v>
      </c>
      <c r="C6088">
        <v>625</v>
      </c>
      <c r="D6088" t="str">
        <f>VLOOKUP(Oliusala[[#This Row],[postnumer]],Sveitarfelog[#All],4,FALSE)</f>
        <v>Fjallabyggð</v>
      </c>
      <c r="E6088" t="str">
        <f>VLOOKUP(Oliusala[[#This Row],[postnumer]],Sveitarfelog[#All],5,FALSE)</f>
        <v>Norðurland eystra</v>
      </c>
      <c r="F6088" t="s">
        <v>30</v>
      </c>
      <c r="G6088" t="s">
        <v>24</v>
      </c>
      <c r="H6088" t="s">
        <v>60</v>
      </c>
      <c r="I6088" s="1">
        <v>30034</v>
      </c>
      <c r="J6088" s="2">
        <f>VLOOKUP(Oliusala[[#This Row],[tegund]],Tegundir!$B$2:$D$19,3,FALSE)*Oliusala[[#This Row],[magn]]/1000</f>
        <v>25.979410000000001</v>
      </c>
      <c r="K6088">
        <v>2014</v>
      </c>
      <c r="L6088" t="s">
        <v>19</v>
      </c>
      <c r="M6088" s="144" t="s">
        <v>59</v>
      </c>
      <c r="O6088" s="144" t="s">
        <v>1998</v>
      </c>
    </row>
    <row r="6089" spans="1:15" x14ac:dyDescent="0.2">
      <c r="A6089" t="s">
        <v>63</v>
      </c>
      <c r="B6089" s="144" t="s">
        <v>142</v>
      </c>
      <c r="C6089">
        <v>625</v>
      </c>
      <c r="D6089" t="str">
        <f>VLOOKUP(Oliusala[[#This Row],[postnumer]],Sveitarfelog[#All],4,FALSE)</f>
        <v>Fjallabyggð</v>
      </c>
      <c r="E6089" t="str">
        <f>VLOOKUP(Oliusala[[#This Row],[postnumer]],Sveitarfelog[#All],5,FALSE)</f>
        <v>Norðurland eystra</v>
      </c>
      <c r="F6089" t="s">
        <v>24</v>
      </c>
      <c r="G6089" t="s">
        <v>24</v>
      </c>
      <c r="H6089" t="s">
        <v>58</v>
      </c>
      <c r="I6089" s="1">
        <v>251527</v>
      </c>
      <c r="J6089" s="2">
        <f>VLOOKUP(Oliusala[[#This Row],[tegund]],Tegundir!$B$2:$D$19,3,FALSE)*Oliusala[[#This Row],[magn]]/1000</f>
        <v>217.57085500000002</v>
      </c>
      <c r="K6089">
        <v>2014</v>
      </c>
      <c r="L6089" t="s">
        <v>18</v>
      </c>
      <c r="M6089" s="144" t="s">
        <v>59</v>
      </c>
    </row>
    <row r="6090" spans="1:15" x14ac:dyDescent="0.2">
      <c r="A6090" t="s">
        <v>63</v>
      </c>
      <c r="B6090" s="144" t="s">
        <v>68</v>
      </c>
      <c r="C6090">
        <v>600</v>
      </c>
      <c r="D6090" t="str">
        <f>VLOOKUP(Oliusala[[#This Row],[postnumer]],Sveitarfelog[#All],4,FALSE)</f>
        <v>Akureyrarbær,Eyjafjarðarsveit,Hörgársveit,Svalbarðsstrandarhreppur,Grýtubakkahreppur</v>
      </c>
      <c r="E6090" t="str">
        <f>VLOOKUP(Oliusala[[#This Row],[postnumer]],Sveitarfelog[#All],5,FALSE)</f>
        <v>Norðurland eystra</v>
      </c>
      <c r="F6090" t="s">
        <v>25</v>
      </c>
      <c r="G6090" t="s">
        <v>24</v>
      </c>
      <c r="H6090" t="s">
        <v>58</v>
      </c>
      <c r="I6090" s="1">
        <v>23557</v>
      </c>
      <c r="J6090" s="2">
        <f>VLOOKUP(Oliusala[[#This Row],[tegund]],Tegundir!$B$2:$D$19,3,FALSE)*Oliusala[[#This Row],[magn]]/1000</f>
        <v>20.376805000000001</v>
      </c>
      <c r="K6090">
        <v>2014</v>
      </c>
      <c r="L6090" t="s">
        <v>18</v>
      </c>
      <c r="M6090" s="144" t="s">
        <v>59</v>
      </c>
    </row>
    <row r="6091" spans="1:15" x14ac:dyDescent="0.2">
      <c r="A6091" t="s">
        <v>63</v>
      </c>
      <c r="B6091" s="144" t="s">
        <v>68</v>
      </c>
      <c r="C6091">
        <v>600</v>
      </c>
      <c r="D6091" t="str">
        <f>VLOOKUP(Oliusala[[#This Row],[postnumer]],Sveitarfelog[#All],4,FALSE)</f>
        <v>Akureyrarbær,Eyjafjarðarsveit,Hörgársveit,Svalbarðsstrandarhreppur,Grýtubakkahreppur</v>
      </c>
      <c r="E6091" t="str">
        <f>VLOOKUP(Oliusala[[#This Row],[postnumer]],Sveitarfelog[#All],5,FALSE)</f>
        <v>Norðurland eystra</v>
      </c>
      <c r="F6091" t="s">
        <v>25</v>
      </c>
      <c r="G6091" t="s">
        <v>24</v>
      </c>
      <c r="H6091" t="s">
        <v>58</v>
      </c>
      <c r="I6091" s="1">
        <v>222642</v>
      </c>
      <c r="J6091" s="2">
        <f>VLOOKUP(Oliusala[[#This Row],[tegund]],Tegundir!$B$2:$D$19,3,FALSE)*Oliusala[[#This Row],[magn]]/1000</f>
        <v>192.58533</v>
      </c>
      <c r="K6091">
        <v>2014</v>
      </c>
      <c r="L6091" t="s">
        <v>18</v>
      </c>
      <c r="M6091" s="144" t="s">
        <v>59</v>
      </c>
    </row>
    <row r="6092" spans="1:15" x14ac:dyDescent="0.2">
      <c r="A6092" t="s">
        <v>63</v>
      </c>
      <c r="B6092" s="144" t="s">
        <v>68</v>
      </c>
      <c r="C6092">
        <v>600</v>
      </c>
      <c r="D6092" t="str">
        <f>VLOOKUP(Oliusala[[#This Row],[postnumer]],Sveitarfelog[#All],4,FALSE)</f>
        <v>Akureyrarbær,Eyjafjarðarsveit,Hörgársveit,Svalbarðsstrandarhreppur,Grýtubakkahreppur</v>
      </c>
      <c r="E6092" t="str">
        <f>VLOOKUP(Oliusala[[#This Row],[postnumer]],Sveitarfelog[#All],5,FALSE)</f>
        <v>Norðurland eystra</v>
      </c>
      <c r="F6092" t="s">
        <v>25</v>
      </c>
      <c r="G6092" t="s">
        <v>24</v>
      </c>
      <c r="H6092" t="s">
        <v>58</v>
      </c>
      <c r="I6092" s="1">
        <v>85842</v>
      </c>
      <c r="J6092" s="2">
        <f>VLOOKUP(Oliusala[[#This Row],[tegund]],Tegundir!$B$2:$D$19,3,FALSE)*Oliusala[[#This Row],[magn]]/1000</f>
        <v>74.253330000000005</v>
      </c>
      <c r="K6092">
        <v>2014</v>
      </c>
      <c r="L6092" t="s">
        <v>18</v>
      </c>
      <c r="M6092" s="144" t="s">
        <v>59</v>
      </c>
    </row>
    <row r="6093" spans="1:15" x14ac:dyDescent="0.2">
      <c r="A6093" t="s">
        <v>68</v>
      </c>
      <c r="B6093" s="144" t="s">
        <v>68</v>
      </c>
      <c r="C6093">
        <v>600</v>
      </c>
      <c r="D6093" t="str">
        <f>VLOOKUP(Oliusala[[#This Row],[postnumer]],Sveitarfelog[#All],4,FALSE)</f>
        <v>Akureyrarbær,Eyjafjarðarsveit,Hörgársveit,Svalbarðsstrandarhreppur,Grýtubakkahreppur</v>
      </c>
      <c r="E6093" t="str">
        <f>VLOOKUP(Oliusala[[#This Row],[postnumer]],Sveitarfelog[#All],5,FALSE)</f>
        <v>Norðurland eystra</v>
      </c>
      <c r="F6093" t="s">
        <v>25</v>
      </c>
      <c r="G6093" t="s">
        <v>24</v>
      </c>
      <c r="H6093" t="s">
        <v>58</v>
      </c>
      <c r="I6093" s="1">
        <v>2218924</v>
      </c>
      <c r="J6093" s="2">
        <f>VLOOKUP(Oliusala[[#This Row],[tegund]],Tegundir!$B$2:$D$19,3,FALSE)*Oliusala[[#This Row],[magn]]/1000</f>
        <v>1919.3692599999999</v>
      </c>
      <c r="K6093">
        <v>2014</v>
      </c>
      <c r="L6093" t="s">
        <v>1955</v>
      </c>
      <c r="M6093" s="144" t="s">
        <v>59</v>
      </c>
    </row>
    <row r="6094" spans="1:15" x14ac:dyDescent="0.2">
      <c r="A6094" t="s">
        <v>57</v>
      </c>
      <c r="B6094" s="144" t="s">
        <v>68</v>
      </c>
      <c r="C6094">
        <v>600</v>
      </c>
      <c r="D6094" t="str">
        <f>VLOOKUP(Oliusala[[#This Row],[postnumer]],Sveitarfelog[#All],4,FALSE)</f>
        <v>Akureyrarbær,Eyjafjarðarsveit,Hörgársveit,Svalbarðsstrandarhreppur,Grýtubakkahreppur</v>
      </c>
      <c r="E6094" t="str">
        <f>VLOOKUP(Oliusala[[#This Row],[postnumer]],Sveitarfelog[#All],5,FALSE)</f>
        <v>Norðurland eystra</v>
      </c>
      <c r="F6094" t="s">
        <v>25</v>
      </c>
      <c r="G6094" t="s">
        <v>24</v>
      </c>
      <c r="H6094" t="s">
        <v>58</v>
      </c>
      <c r="I6094" s="1">
        <v>87147</v>
      </c>
      <c r="J6094" s="2">
        <f>VLOOKUP(Oliusala[[#This Row],[tegund]],Tegundir!$B$2:$D$19,3,FALSE)*Oliusala[[#This Row],[magn]]/1000</f>
        <v>75.382154999999997</v>
      </c>
      <c r="K6094">
        <v>2014</v>
      </c>
      <c r="L6094" t="s">
        <v>1955</v>
      </c>
      <c r="M6094" s="144" t="s">
        <v>59</v>
      </c>
    </row>
    <row r="6095" spans="1:15" x14ac:dyDescent="0.2">
      <c r="A6095" t="s">
        <v>68</v>
      </c>
      <c r="B6095" s="144" t="s">
        <v>68</v>
      </c>
      <c r="C6095">
        <v>600</v>
      </c>
      <c r="D6095" t="str">
        <f>VLOOKUP(Oliusala[[#This Row],[postnumer]],Sveitarfelog[#All],4,FALSE)</f>
        <v>Akureyrarbær,Eyjafjarðarsveit,Hörgársveit,Svalbarðsstrandarhreppur,Grýtubakkahreppur</v>
      </c>
      <c r="E6095" t="str">
        <f>VLOOKUP(Oliusala[[#This Row],[postnumer]],Sveitarfelog[#All],5,FALSE)</f>
        <v>Norðurland eystra</v>
      </c>
      <c r="F6095" t="s">
        <v>24</v>
      </c>
      <c r="G6095" t="s">
        <v>24</v>
      </c>
      <c r="H6095" t="s">
        <v>58</v>
      </c>
      <c r="I6095" s="1">
        <v>835051</v>
      </c>
      <c r="J6095" s="2">
        <f>VLOOKUP(Oliusala[[#This Row],[tegund]],Tegundir!$B$2:$D$19,3,FALSE)*Oliusala[[#This Row],[magn]]/1000</f>
        <v>722.31911500000001</v>
      </c>
      <c r="K6095">
        <v>2014</v>
      </c>
      <c r="L6095" t="s">
        <v>18</v>
      </c>
      <c r="M6095" s="144" t="s">
        <v>59</v>
      </c>
    </row>
    <row r="6096" spans="1:15" x14ac:dyDescent="0.2">
      <c r="A6096" t="s">
        <v>68</v>
      </c>
      <c r="B6096" s="144" t="s">
        <v>68</v>
      </c>
      <c r="C6096">
        <v>600</v>
      </c>
      <c r="D6096" t="str">
        <f>VLOOKUP(Oliusala[[#This Row],[postnumer]],Sveitarfelog[#All],4,FALSE)</f>
        <v>Akureyrarbær,Eyjafjarðarsveit,Hörgársveit,Svalbarðsstrandarhreppur,Grýtubakkahreppur</v>
      </c>
      <c r="E6096" t="str">
        <f>VLOOKUP(Oliusala[[#This Row],[postnumer]],Sveitarfelog[#All],5,FALSE)</f>
        <v>Norðurland eystra</v>
      </c>
      <c r="F6096" t="s">
        <v>27</v>
      </c>
      <c r="G6096" t="s">
        <v>24</v>
      </c>
      <c r="H6096" t="s">
        <v>58</v>
      </c>
      <c r="I6096" s="1">
        <v>172939</v>
      </c>
      <c r="J6096" s="2">
        <f>VLOOKUP(Oliusala[[#This Row],[tegund]],Tegundir!$B$2:$D$19,3,FALSE)*Oliusala[[#This Row],[magn]]/1000</f>
        <v>149.59223499999999</v>
      </c>
      <c r="K6096">
        <v>2014</v>
      </c>
      <c r="L6096" t="s">
        <v>19</v>
      </c>
      <c r="M6096" s="144" t="s">
        <v>59</v>
      </c>
      <c r="O6096" s="144" t="s">
        <v>1998</v>
      </c>
    </row>
    <row r="6097" spans="1:15" x14ac:dyDescent="0.2">
      <c r="A6097" t="s">
        <v>68</v>
      </c>
      <c r="B6097" s="144" t="s">
        <v>68</v>
      </c>
      <c r="C6097">
        <v>600</v>
      </c>
      <c r="D6097" t="str">
        <f>VLOOKUP(Oliusala[[#This Row],[postnumer]],Sveitarfelog[#All],4,FALSE)</f>
        <v>Akureyrarbær,Eyjafjarðarsveit,Hörgársveit,Svalbarðsstrandarhreppur,Grýtubakkahreppur</v>
      </c>
      <c r="E6097" t="str">
        <f>VLOOKUP(Oliusala[[#This Row],[postnumer]],Sveitarfelog[#All],5,FALSE)</f>
        <v>Norðurland eystra</v>
      </c>
      <c r="F6097" t="s">
        <v>29</v>
      </c>
      <c r="G6097" t="s">
        <v>24</v>
      </c>
      <c r="H6097" t="s">
        <v>58</v>
      </c>
      <c r="I6097" s="1">
        <v>4792598</v>
      </c>
      <c r="J6097" s="2">
        <f>VLOOKUP(Oliusala[[#This Row],[tegund]],Tegundir!$B$2:$D$19,3,FALSE)*Oliusala[[#This Row],[magn]]/1000</f>
        <v>4145.5972700000002</v>
      </c>
      <c r="K6097">
        <v>2014</v>
      </c>
      <c r="L6097" t="s">
        <v>19</v>
      </c>
      <c r="M6097" s="144" t="s">
        <v>59</v>
      </c>
      <c r="O6097" s="144" t="s">
        <v>1998</v>
      </c>
    </row>
    <row r="6098" spans="1:15" x14ac:dyDescent="0.2">
      <c r="A6098" t="s">
        <v>68</v>
      </c>
      <c r="B6098" s="144" t="s">
        <v>68</v>
      </c>
      <c r="C6098">
        <v>600</v>
      </c>
      <c r="D6098" t="str">
        <f>VLOOKUP(Oliusala[[#This Row],[postnumer]],Sveitarfelog[#All],4,FALSE)</f>
        <v>Akureyrarbær,Eyjafjarðarsveit,Hörgársveit,Svalbarðsstrandarhreppur,Grýtubakkahreppur</v>
      </c>
      <c r="E6098" t="str">
        <f>VLOOKUP(Oliusala[[#This Row],[postnumer]],Sveitarfelog[#All],5,FALSE)</f>
        <v>Norðurland eystra</v>
      </c>
      <c r="F6098" t="s">
        <v>30</v>
      </c>
      <c r="G6098" t="s">
        <v>24</v>
      </c>
      <c r="H6098" t="s">
        <v>58</v>
      </c>
      <c r="I6098" s="1">
        <v>225498</v>
      </c>
      <c r="J6098" s="2">
        <f>VLOOKUP(Oliusala[[#This Row],[tegund]],Tegundir!$B$2:$D$19,3,FALSE)*Oliusala[[#This Row],[magn]]/1000</f>
        <v>195.05577</v>
      </c>
      <c r="K6098">
        <v>2014</v>
      </c>
      <c r="L6098" t="s">
        <v>19</v>
      </c>
      <c r="M6098" s="144" t="s">
        <v>59</v>
      </c>
      <c r="O6098" s="144" t="s">
        <v>1998</v>
      </c>
    </row>
    <row r="6099" spans="1:15" x14ac:dyDescent="0.2">
      <c r="A6099" t="s">
        <v>136</v>
      </c>
      <c r="B6099" s="144" t="s">
        <v>68</v>
      </c>
      <c r="C6099">
        <v>600</v>
      </c>
      <c r="D6099" t="str">
        <f>VLOOKUP(Oliusala[[#This Row],[postnumer]],Sveitarfelog[#All],4,FALSE)</f>
        <v>Akureyrarbær,Eyjafjarðarsveit,Hörgársveit,Svalbarðsstrandarhreppur,Grýtubakkahreppur</v>
      </c>
      <c r="E6099" t="str">
        <f>VLOOKUP(Oliusala[[#This Row],[postnumer]],Sveitarfelog[#All],5,FALSE)</f>
        <v>Norðurland eystra</v>
      </c>
      <c r="F6099" t="s">
        <v>30</v>
      </c>
      <c r="G6099" t="s">
        <v>24</v>
      </c>
      <c r="H6099" t="s">
        <v>60</v>
      </c>
      <c r="I6099" s="1">
        <v>14509</v>
      </c>
      <c r="J6099" s="2">
        <f>VLOOKUP(Oliusala[[#This Row],[tegund]],Tegundir!$B$2:$D$19,3,FALSE)*Oliusala[[#This Row],[magn]]/1000</f>
        <v>12.550285000000001</v>
      </c>
      <c r="K6099">
        <v>2014</v>
      </c>
      <c r="L6099" t="s">
        <v>19</v>
      </c>
      <c r="M6099" s="144" t="s">
        <v>59</v>
      </c>
      <c r="O6099" s="144" t="s">
        <v>1998</v>
      </c>
    </row>
    <row r="6100" spans="1:15" x14ac:dyDescent="0.2">
      <c r="A6100" t="s">
        <v>68</v>
      </c>
      <c r="B6100" s="144" t="s">
        <v>68</v>
      </c>
      <c r="C6100">
        <v>600</v>
      </c>
      <c r="D6100" t="str">
        <f>VLOOKUP(Oliusala[[#This Row],[postnumer]],Sveitarfelog[#All],4,FALSE)</f>
        <v>Akureyrarbær,Eyjafjarðarsveit,Hörgársveit,Svalbarðsstrandarhreppur,Grýtubakkahreppur</v>
      </c>
      <c r="E6100" t="str">
        <f>VLOOKUP(Oliusala[[#This Row],[postnumer]],Sveitarfelog[#All],5,FALSE)</f>
        <v>Norðurland eystra</v>
      </c>
      <c r="F6100" t="s">
        <v>25</v>
      </c>
      <c r="G6100" t="s">
        <v>24</v>
      </c>
      <c r="H6100" t="s">
        <v>61</v>
      </c>
      <c r="I6100" s="1">
        <v>3197</v>
      </c>
      <c r="J6100" s="2">
        <f>VLOOKUP(Oliusala[[#This Row],[tegund]],Tegundir!$B$2:$D$19,3,FALSE)*Oliusala[[#This Row],[magn]]/1000</f>
        <v>2.7654049999999999</v>
      </c>
      <c r="K6100">
        <v>2014</v>
      </c>
      <c r="L6100" t="s">
        <v>1955</v>
      </c>
      <c r="M6100" s="144" t="s">
        <v>62</v>
      </c>
    </row>
    <row r="6101" spans="1:15" x14ac:dyDescent="0.2">
      <c r="A6101" t="s">
        <v>57</v>
      </c>
      <c r="B6101" s="144" t="s">
        <v>68</v>
      </c>
      <c r="C6101">
        <v>600</v>
      </c>
      <c r="D6101" t="str">
        <f>VLOOKUP(Oliusala[[#This Row],[postnumer]],Sveitarfelog[#All],4,FALSE)</f>
        <v>Akureyrarbær,Eyjafjarðarsveit,Hörgársveit,Svalbarðsstrandarhreppur,Grýtubakkahreppur</v>
      </c>
      <c r="E6101" t="str">
        <f>VLOOKUP(Oliusala[[#This Row],[postnumer]],Sveitarfelog[#All],5,FALSE)</f>
        <v>Norðurland eystra</v>
      </c>
      <c r="F6101" t="s">
        <v>24</v>
      </c>
      <c r="G6101" t="s">
        <v>24</v>
      </c>
      <c r="H6101" t="s">
        <v>58</v>
      </c>
      <c r="I6101" s="1">
        <v>7856</v>
      </c>
      <c r="J6101" s="2">
        <f>VLOOKUP(Oliusala[[#This Row],[tegund]],Tegundir!$B$2:$D$19,3,FALSE)*Oliusala[[#This Row],[magn]]/1000</f>
        <v>6.7954399999999993</v>
      </c>
      <c r="K6101">
        <v>2014</v>
      </c>
      <c r="L6101" t="s">
        <v>18</v>
      </c>
      <c r="M6101" s="144" t="s">
        <v>59</v>
      </c>
    </row>
    <row r="6102" spans="1:15" x14ac:dyDescent="0.2">
      <c r="A6102" t="s">
        <v>57</v>
      </c>
      <c r="B6102" s="144" t="s">
        <v>68</v>
      </c>
      <c r="C6102">
        <v>600</v>
      </c>
      <c r="D6102" t="str">
        <f>VLOOKUP(Oliusala[[#This Row],[postnumer]],Sveitarfelog[#All],4,FALSE)</f>
        <v>Akureyrarbær,Eyjafjarðarsveit,Hörgársveit,Svalbarðsstrandarhreppur,Grýtubakkahreppur</v>
      </c>
      <c r="E6102" t="str">
        <f>VLOOKUP(Oliusala[[#This Row],[postnumer]],Sveitarfelog[#All],5,FALSE)</f>
        <v>Norðurland eystra</v>
      </c>
      <c r="F6102" t="s">
        <v>29</v>
      </c>
      <c r="G6102" t="s">
        <v>24</v>
      </c>
      <c r="H6102" t="s">
        <v>58</v>
      </c>
      <c r="I6102" s="1">
        <v>68250</v>
      </c>
      <c r="J6102" s="2">
        <f>VLOOKUP(Oliusala[[#This Row],[tegund]],Tegundir!$B$2:$D$19,3,FALSE)*Oliusala[[#This Row],[magn]]/1000</f>
        <v>59.036250000000003</v>
      </c>
      <c r="K6102">
        <v>2014</v>
      </c>
      <c r="L6102" t="s">
        <v>19</v>
      </c>
      <c r="M6102" s="144" t="s">
        <v>59</v>
      </c>
      <c r="O6102" s="144" t="s">
        <v>1998</v>
      </c>
    </row>
    <row r="6103" spans="1:15" x14ac:dyDescent="0.2">
      <c r="A6103" t="s">
        <v>68</v>
      </c>
      <c r="B6103" s="144" t="s">
        <v>68</v>
      </c>
      <c r="C6103">
        <v>600</v>
      </c>
      <c r="D6103" t="str">
        <f>VLOOKUP(Oliusala[[#This Row],[postnumer]],Sveitarfelog[#All],4,FALSE)</f>
        <v>Akureyrarbær,Eyjafjarðarsveit,Hörgársveit,Svalbarðsstrandarhreppur,Grýtubakkahreppur</v>
      </c>
      <c r="E6103" t="str">
        <f>VLOOKUP(Oliusala[[#This Row],[postnumer]],Sveitarfelog[#All],5,FALSE)</f>
        <v>Norðurland eystra</v>
      </c>
      <c r="F6103" t="s">
        <v>24</v>
      </c>
      <c r="G6103" t="s">
        <v>24</v>
      </c>
      <c r="H6103" t="s">
        <v>61</v>
      </c>
      <c r="I6103" s="1">
        <v>30</v>
      </c>
      <c r="J6103" s="2">
        <f>VLOOKUP(Oliusala[[#This Row],[tegund]],Tegundir!$B$2:$D$19,3,FALSE)*Oliusala[[#This Row],[magn]]/1000</f>
        <v>2.5950000000000001E-2</v>
      </c>
      <c r="K6103">
        <v>2014</v>
      </c>
      <c r="L6103" t="s">
        <v>18</v>
      </c>
      <c r="M6103" s="144" t="s">
        <v>62</v>
      </c>
    </row>
    <row r="6104" spans="1:15" x14ac:dyDescent="0.2">
      <c r="A6104" t="s">
        <v>68</v>
      </c>
      <c r="B6104" s="144" t="s">
        <v>68</v>
      </c>
      <c r="C6104">
        <v>600</v>
      </c>
      <c r="D6104" t="str">
        <f>VLOOKUP(Oliusala[[#This Row],[postnumer]],Sveitarfelog[#All],4,FALSE)</f>
        <v>Akureyrarbær,Eyjafjarðarsveit,Hörgársveit,Svalbarðsstrandarhreppur,Grýtubakkahreppur</v>
      </c>
      <c r="E6104" t="str">
        <f>VLOOKUP(Oliusala[[#This Row],[postnumer]],Sveitarfelog[#All],5,FALSE)</f>
        <v>Norðurland eystra</v>
      </c>
      <c r="F6104" t="s">
        <v>29</v>
      </c>
      <c r="G6104" t="s">
        <v>24</v>
      </c>
      <c r="H6104" t="s">
        <v>61</v>
      </c>
      <c r="I6104" s="1">
        <v>2311834</v>
      </c>
      <c r="J6104" s="2">
        <f>VLOOKUP(Oliusala[[#This Row],[tegund]],Tegundir!$B$2:$D$19,3,FALSE)*Oliusala[[#This Row],[magn]]/1000</f>
        <v>1999.73641</v>
      </c>
      <c r="K6104">
        <v>2014</v>
      </c>
      <c r="L6104" t="s">
        <v>19</v>
      </c>
      <c r="M6104" s="144" t="s">
        <v>62</v>
      </c>
      <c r="O6104" s="144" t="s">
        <v>1998</v>
      </c>
    </row>
    <row r="6105" spans="1:15" x14ac:dyDescent="0.2">
      <c r="A6105" t="s">
        <v>63</v>
      </c>
      <c r="B6105" s="144" t="s">
        <v>68</v>
      </c>
      <c r="C6105">
        <v>600</v>
      </c>
      <c r="D6105" t="str">
        <f>VLOOKUP(Oliusala[[#This Row],[postnumer]],Sveitarfelog[#All],4,FALSE)</f>
        <v>Akureyrarbær,Eyjafjarðarsveit,Hörgársveit,Svalbarðsstrandarhreppur,Grýtubakkahreppur</v>
      </c>
      <c r="E6105" t="str">
        <f>VLOOKUP(Oliusala[[#This Row],[postnumer]],Sveitarfelog[#All],5,FALSE)</f>
        <v>Norðurland eystra</v>
      </c>
      <c r="F6105" t="s">
        <v>24</v>
      </c>
      <c r="G6105" t="s">
        <v>24</v>
      </c>
      <c r="H6105" t="s">
        <v>58</v>
      </c>
      <c r="I6105" s="1">
        <v>337535</v>
      </c>
      <c r="J6105" s="2">
        <f>VLOOKUP(Oliusala[[#This Row],[tegund]],Tegundir!$B$2:$D$19,3,FALSE)*Oliusala[[#This Row],[magn]]/1000</f>
        <v>291.96777500000002</v>
      </c>
      <c r="K6105">
        <v>2014</v>
      </c>
      <c r="L6105" t="s">
        <v>18</v>
      </c>
      <c r="M6105" s="144" t="s">
        <v>59</v>
      </c>
    </row>
    <row r="6106" spans="1:15" x14ac:dyDescent="0.2">
      <c r="A6106" t="s">
        <v>63</v>
      </c>
      <c r="B6106" s="144" t="s">
        <v>68</v>
      </c>
      <c r="C6106">
        <v>600</v>
      </c>
      <c r="D6106" t="str">
        <f>VLOOKUP(Oliusala[[#This Row],[postnumer]],Sveitarfelog[#All],4,FALSE)</f>
        <v>Akureyrarbær,Eyjafjarðarsveit,Hörgársveit,Svalbarðsstrandarhreppur,Grýtubakkahreppur</v>
      </c>
      <c r="E6106" t="str">
        <f>VLOOKUP(Oliusala[[#This Row],[postnumer]],Sveitarfelog[#All],5,FALSE)</f>
        <v>Norðurland eystra</v>
      </c>
      <c r="F6106" t="s">
        <v>24</v>
      </c>
      <c r="G6106" t="s">
        <v>24</v>
      </c>
      <c r="H6106" t="s">
        <v>58</v>
      </c>
      <c r="I6106" s="1">
        <v>5884097</v>
      </c>
      <c r="J6106" s="2">
        <f>VLOOKUP(Oliusala[[#This Row],[tegund]],Tegundir!$B$2:$D$19,3,FALSE)*Oliusala[[#This Row],[magn]]/1000</f>
        <v>5089.7439050000003</v>
      </c>
      <c r="K6106">
        <v>2014</v>
      </c>
      <c r="L6106" t="s">
        <v>18</v>
      </c>
      <c r="M6106" s="144" t="s">
        <v>59</v>
      </c>
    </row>
    <row r="6107" spans="1:15" x14ac:dyDescent="0.2">
      <c r="A6107" t="s">
        <v>63</v>
      </c>
      <c r="B6107" s="144" t="s">
        <v>68</v>
      </c>
      <c r="C6107">
        <v>600</v>
      </c>
      <c r="D6107" t="str">
        <f>VLOOKUP(Oliusala[[#This Row],[postnumer]],Sveitarfelog[#All],4,FALSE)</f>
        <v>Akureyrarbær,Eyjafjarðarsveit,Hörgársveit,Svalbarðsstrandarhreppur,Grýtubakkahreppur</v>
      </c>
      <c r="E6107" t="str">
        <f>VLOOKUP(Oliusala[[#This Row],[postnumer]],Sveitarfelog[#All],5,FALSE)</f>
        <v>Norðurland eystra</v>
      </c>
      <c r="F6107" t="s">
        <v>24</v>
      </c>
      <c r="G6107" t="s">
        <v>24</v>
      </c>
      <c r="H6107" t="s">
        <v>58</v>
      </c>
      <c r="I6107" s="1">
        <v>142041</v>
      </c>
      <c r="J6107" s="2">
        <f>VLOOKUP(Oliusala[[#This Row],[tegund]],Tegundir!$B$2:$D$19,3,FALSE)*Oliusala[[#This Row],[magn]]/1000</f>
        <v>122.865465</v>
      </c>
      <c r="K6107">
        <v>2014</v>
      </c>
      <c r="L6107" t="s">
        <v>18</v>
      </c>
      <c r="M6107" s="144" t="s">
        <v>59</v>
      </c>
    </row>
    <row r="6108" spans="1:15" x14ac:dyDescent="0.2">
      <c r="A6108" t="s">
        <v>63</v>
      </c>
      <c r="B6108" s="144" t="s">
        <v>68</v>
      </c>
      <c r="C6108">
        <v>600</v>
      </c>
      <c r="D6108" t="str">
        <f>VLOOKUP(Oliusala[[#This Row],[postnumer]],Sveitarfelog[#All],4,FALSE)</f>
        <v>Akureyrarbær,Eyjafjarðarsveit,Hörgársveit,Svalbarðsstrandarhreppur,Grýtubakkahreppur</v>
      </c>
      <c r="E6108" t="str">
        <f>VLOOKUP(Oliusala[[#This Row],[postnumer]],Sveitarfelog[#All],5,FALSE)</f>
        <v>Norðurland eystra</v>
      </c>
      <c r="F6108" t="s">
        <v>24</v>
      </c>
      <c r="G6108" t="s">
        <v>24</v>
      </c>
      <c r="H6108" t="s">
        <v>58</v>
      </c>
      <c r="I6108" s="1">
        <v>2214502</v>
      </c>
      <c r="J6108" s="2">
        <f>VLOOKUP(Oliusala[[#This Row],[tegund]],Tegundir!$B$2:$D$19,3,FALSE)*Oliusala[[#This Row],[magn]]/1000</f>
        <v>1915.54423</v>
      </c>
      <c r="K6108">
        <v>2014</v>
      </c>
      <c r="L6108" t="s">
        <v>18</v>
      </c>
      <c r="M6108" s="144" t="s">
        <v>59</v>
      </c>
    </row>
    <row r="6109" spans="1:15" x14ac:dyDescent="0.2">
      <c r="A6109" t="s">
        <v>63</v>
      </c>
      <c r="B6109" s="144" t="s">
        <v>68</v>
      </c>
      <c r="C6109">
        <v>600</v>
      </c>
      <c r="D6109" t="str">
        <f>VLOOKUP(Oliusala[[#This Row],[postnumer]],Sveitarfelog[#All],4,FALSE)</f>
        <v>Akureyrarbær,Eyjafjarðarsveit,Hörgársveit,Svalbarðsstrandarhreppur,Grýtubakkahreppur</v>
      </c>
      <c r="E6109" t="str">
        <f>VLOOKUP(Oliusala[[#This Row],[postnumer]],Sveitarfelog[#All],5,FALSE)</f>
        <v>Norðurland eystra</v>
      </c>
      <c r="F6109" t="s">
        <v>24</v>
      </c>
      <c r="G6109" t="s">
        <v>24</v>
      </c>
      <c r="H6109" t="s">
        <v>58</v>
      </c>
      <c r="I6109" s="1">
        <v>277080</v>
      </c>
      <c r="J6109" s="2">
        <f>VLOOKUP(Oliusala[[#This Row],[tegund]],Tegundir!$B$2:$D$19,3,FALSE)*Oliusala[[#This Row],[magn]]/1000</f>
        <v>239.67420000000001</v>
      </c>
      <c r="K6109">
        <v>2014</v>
      </c>
      <c r="L6109" t="s">
        <v>18</v>
      </c>
      <c r="M6109" s="144" t="s">
        <v>59</v>
      </c>
    </row>
    <row r="6110" spans="1:15" x14ac:dyDescent="0.2">
      <c r="A6110" t="s">
        <v>63</v>
      </c>
      <c r="B6110" s="144" t="s">
        <v>68</v>
      </c>
      <c r="C6110">
        <v>600</v>
      </c>
      <c r="D6110" t="str">
        <f>VLOOKUP(Oliusala[[#This Row],[postnumer]],Sveitarfelog[#All],4,FALSE)</f>
        <v>Akureyrarbær,Eyjafjarðarsveit,Hörgársveit,Svalbarðsstrandarhreppur,Grýtubakkahreppur</v>
      </c>
      <c r="E6110" t="str">
        <f>VLOOKUP(Oliusala[[#This Row],[postnumer]],Sveitarfelog[#All],5,FALSE)</f>
        <v>Norðurland eystra</v>
      </c>
      <c r="F6110" t="s">
        <v>24</v>
      </c>
      <c r="G6110" t="s">
        <v>24</v>
      </c>
      <c r="H6110" t="s">
        <v>58</v>
      </c>
      <c r="I6110" s="1">
        <v>557836</v>
      </c>
      <c r="J6110" s="2">
        <f>VLOOKUP(Oliusala[[#This Row],[tegund]],Tegundir!$B$2:$D$19,3,FALSE)*Oliusala[[#This Row],[magn]]/1000</f>
        <v>482.52814000000001</v>
      </c>
      <c r="K6110">
        <v>2014</v>
      </c>
      <c r="L6110" t="s">
        <v>18</v>
      </c>
      <c r="M6110" s="144" t="s">
        <v>59</v>
      </c>
    </row>
    <row r="6111" spans="1:15" x14ac:dyDescent="0.2">
      <c r="A6111" t="s">
        <v>63</v>
      </c>
      <c r="B6111" s="144" t="s">
        <v>68</v>
      </c>
      <c r="C6111">
        <v>600</v>
      </c>
      <c r="D6111" t="str">
        <f>VLOOKUP(Oliusala[[#This Row],[postnumer]],Sveitarfelog[#All],4,FALSE)</f>
        <v>Akureyrarbær,Eyjafjarðarsveit,Hörgársveit,Svalbarðsstrandarhreppur,Grýtubakkahreppur</v>
      </c>
      <c r="E6111" t="str">
        <f>VLOOKUP(Oliusala[[#This Row],[postnumer]],Sveitarfelog[#All],5,FALSE)</f>
        <v>Norðurland eystra</v>
      </c>
      <c r="F6111" t="s">
        <v>24</v>
      </c>
      <c r="G6111" t="s">
        <v>24</v>
      </c>
      <c r="H6111" t="s">
        <v>58</v>
      </c>
      <c r="I6111" s="1">
        <v>8893</v>
      </c>
      <c r="J6111" s="2">
        <f>VLOOKUP(Oliusala[[#This Row],[tegund]],Tegundir!$B$2:$D$19,3,FALSE)*Oliusala[[#This Row],[magn]]/1000</f>
        <v>7.6924449999999993</v>
      </c>
      <c r="K6111">
        <v>2014</v>
      </c>
      <c r="L6111" t="s">
        <v>18</v>
      </c>
      <c r="M6111" s="144" t="s">
        <v>59</v>
      </c>
    </row>
    <row r="6112" spans="1:15" x14ac:dyDescent="0.2">
      <c r="A6112" t="s">
        <v>63</v>
      </c>
      <c r="B6112" s="144" t="s">
        <v>68</v>
      </c>
      <c r="C6112">
        <v>600</v>
      </c>
      <c r="D6112" t="str">
        <f>VLOOKUP(Oliusala[[#This Row],[postnumer]],Sveitarfelog[#All],4,FALSE)</f>
        <v>Akureyrarbær,Eyjafjarðarsveit,Hörgársveit,Svalbarðsstrandarhreppur,Grýtubakkahreppur</v>
      </c>
      <c r="E6112" t="str">
        <f>VLOOKUP(Oliusala[[#This Row],[postnumer]],Sveitarfelog[#All],5,FALSE)</f>
        <v>Norðurland eystra</v>
      </c>
      <c r="F6112" t="s">
        <v>24</v>
      </c>
      <c r="G6112" t="s">
        <v>24</v>
      </c>
      <c r="H6112" t="s">
        <v>58</v>
      </c>
      <c r="I6112" s="1">
        <v>518391</v>
      </c>
      <c r="J6112" s="2">
        <f>VLOOKUP(Oliusala[[#This Row],[tegund]],Tegundir!$B$2:$D$19,3,FALSE)*Oliusala[[#This Row],[magn]]/1000</f>
        <v>448.40821499999998</v>
      </c>
      <c r="K6112">
        <v>2014</v>
      </c>
      <c r="L6112" t="s">
        <v>18</v>
      </c>
      <c r="M6112" s="144" t="s">
        <v>59</v>
      </c>
    </row>
    <row r="6113" spans="1:15" x14ac:dyDescent="0.2">
      <c r="A6113" t="s">
        <v>139</v>
      </c>
      <c r="B6113" s="144" t="s">
        <v>139</v>
      </c>
      <c r="C6113">
        <v>601</v>
      </c>
      <c r="D6113" t="str">
        <f>VLOOKUP(Oliusala[[#This Row],[postnumer]],Sveitarfelog[#All],4,FALSE)</f>
        <v>Akureyrarbær,Eyjafjarðarsveit,Hörgársveit,Svalbarðsstrandarhreppur,Grýtubakkahreppur</v>
      </c>
      <c r="E6113" t="str">
        <f>VLOOKUP(Oliusala[[#This Row],[postnumer]],Sveitarfelog[#All],5,FALSE)</f>
        <v>Norðurland eystra</v>
      </c>
      <c r="F6113" t="s">
        <v>24</v>
      </c>
      <c r="G6113" t="s">
        <v>24</v>
      </c>
      <c r="H6113" t="s">
        <v>58</v>
      </c>
      <c r="I6113" s="1">
        <v>2866</v>
      </c>
      <c r="J6113" s="2">
        <f>VLOOKUP(Oliusala[[#This Row],[tegund]],Tegundir!$B$2:$D$19,3,FALSE)*Oliusala[[#This Row],[magn]]/1000</f>
        <v>2.4790900000000002</v>
      </c>
      <c r="K6113">
        <v>2014</v>
      </c>
      <c r="L6113" t="s">
        <v>18</v>
      </c>
      <c r="M6113" s="144" t="s">
        <v>59</v>
      </c>
    </row>
    <row r="6114" spans="1:15" x14ac:dyDescent="0.2">
      <c r="A6114" t="s">
        <v>57</v>
      </c>
      <c r="B6114" s="144" t="s">
        <v>139</v>
      </c>
      <c r="C6114">
        <v>601</v>
      </c>
      <c r="D6114" t="str">
        <f>VLOOKUP(Oliusala[[#This Row],[postnumer]],Sveitarfelog[#All],4,FALSE)</f>
        <v>Akureyrarbær,Eyjafjarðarsveit,Hörgársveit,Svalbarðsstrandarhreppur,Grýtubakkahreppur</v>
      </c>
      <c r="E6114" t="str">
        <f>VLOOKUP(Oliusala[[#This Row],[postnumer]],Sveitarfelog[#All],5,FALSE)</f>
        <v>Norðurland eystra</v>
      </c>
      <c r="F6114" t="s">
        <v>24</v>
      </c>
      <c r="G6114" t="s">
        <v>24</v>
      </c>
      <c r="H6114" t="s">
        <v>58</v>
      </c>
      <c r="I6114" s="1">
        <v>727</v>
      </c>
      <c r="J6114" s="2">
        <f>VLOOKUP(Oliusala[[#This Row],[tegund]],Tegundir!$B$2:$D$19,3,FALSE)*Oliusala[[#This Row],[magn]]/1000</f>
        <v>0.62885500000000005</v>
      </c>
      <c r="K6114">
        <v>2014</v>
      </c>
      <c r="L6114" t="s">
        <v>18</v>
      </c>
      <c r="M6114" s="144" t="s">
        <v>59</v>
      </c>
    </row>
    <row r="6115" spans="1:15" x14ac:dyDescent="0.2">
      <c r="A6115" t="s">
        <v>63</v>
      </c>
      <c r="B6115" s="144" t="s">
        <v>138</v>
      </c>
      <c r="C6115">
        <v>601</v>
      </c>
      <c r="D6115" t="str">
        <f>VLOOKUP(Oliusala[[#This Row],[postnumer]],Sveitarfelog[#All],4,FALSE)</f>
        <v>Akureyrarbær,Eyjafjarðarsveit,Hörgársveit,Svalbarðsstrandarhreppur,Grýtubakkahreppur</v>
      </c>
      <c r="E6115" t="str">
        <f>VLOOKUP(Oliusala[[#This Row],[postnumer]],Sveitarfelog[#All],5,FALSE)</f>
        <v>Norðurland eystra</v>
      </c>
      <c r="F6115" t="s">
        <v>24</v>
      </c>
      <c r="G6115" t="s">
        <v>24</v>
      </c>
      <c r="H6115" t="s">
        <v>58</v>
      </c>
      <c r="I6115" s="1">
        <v>1307</v>
      </c>
      <c r="J6115" s="2">
        <f>VLOOKUP(Oliusala[[#This Row],[tegund]],Tegundir!$B$2:$D$19,3,FALSE)*Oliusala[[#This Row],[magn]]/1000</f>
        <v>1.130555</v>
      </c>
      <c r="K6115">
        <v>2014</v>
      </c>
      <c r="L6115" t="s">
        <v>18</v>
      </c>
      <c r="M6115" s="144" t="s">
        <v>59</v>
      </c>
    </row>
    <row r="6116" spans="1:15" x14ac:dyDescent="0.2">
      <c r="A6116" t="s">
        <v>129</v>
      </c>
      <c r="B6116" s="144" t="s">
        <v>129</v>
      </c>
      <c r="C6116">
        <v>545</v>
      </c>
      <c r="D6116" t="str">
        <f>VLOOKUP(Oliusala[[#This Row],[postnumer]],Sveitarfelog[#All],4,FALSE)</f>
        <v>Sveitarfélagið Skagaströnd</v>
      </c>
      <c r="E6116" t="str">
        <f>VLOOKUP(Oliusala[[#This Row],[postnumer]],Sveitarfelog[#All],5,FALSE)</f>
        <v>Norðurland vestra</v>
      </c>
      <c r="F6116" t="s">
        <v>25</v>
      </c>
      <c r="G6116" t="s">
        <v>24</v>
      </c>
      <c r="H6116" t="s">
        <v>58</v>
      </c>
      <c r="I6116" s="1">
        <v>33044</v>
      </c>
      <c r="J6116" s="2">
        <f>VLOOKUP(Oliusala[[#This Row],[tegund]],Tegundir!$B$2:$D$19,3,FALSE)*Oliusala[[#This Row],[magn]]/1000</f>
        <v>28.58306</v>
      </c>
      <c r="K6116">
        <v>2014</v>
      </c>
      <c r="L6116" t="s">
        <v>1955</v>
      </c>
      <c r="M6116" s="144" t="s">
        <v>59</v>
      </c>
      <c r="N6116" s="144" t="s">
        <v>1939</v>
      </c>
    </row>
    <row r="6117" spans="1:15" x14ac:dyDescent="0.2">
      <c r="A6117" t="s">
        <v>129</v>
      </c>
      <c r="B6117" s="144" t="s">
        <v>129</v>
      </c>
      <c r="C6117">
        <v>545</v>
      </c>
      <c r="D6117" t="str">
        <f>VLOOKUP(Oliusala[[#This Row],[postnumer]],Sveitarfelog[#All],4,FALSE)</f>
        <v>Sveitarfélagið Skagaströnd</v>
      </c>
      <c r="E6117" t="str">
        <f>VLOOKUP(Oliusala[[#This Row],[postnumer]],Sveitarfelog[#All],5,FALSE)</f>
        <v>Norðurland vestra</v>
      </c>
      <c r="F6117" t="s">
        <v>25</v>
      </c>
      <c r="G6117" t="s">
        <v>24</v>
      </c>
      <c r="H6117" t="s">
        <v>58</v>
      </c>
      <c r="I6117" s="1">
        <v>33044</v>
      </c>
      <c r="J6117" s="2">
        <f>VLOOKUP(Oliusala[[#This Row],[tegund]],Tegundir!$B$2:$D$19,3,FALSE)*Oliusala[[#This Row],[magn]]/1000</f>
        <v>28.58306</v>
      </c>
      <c r="K6117">
        <v>2014</v>
      </c>
      <c r="L6117" t="s">
        <v>19</v>
      </c>
      <c r="M6117" s="144" t="s">
        <v>59</v>
      </c>
      <c r="N6117" s="144" t="s">
        <v>1939</v>
      </c>
      <c r="O6117" s="144" t="s">
        <v>1997</v>
      </c>
    </row>
    <row r="6118" spans="1:15" x14ac:dyDescent="0.2">
      <c r="A6118" t="s">
        <v>57</v>
      </c>
      <c r="B6118" s="144" t="s">
        <v>138</v>
      </c>
      <c r="C6118">
        <v>601</v>
      </c>
      <c r="D6118" t="str">
        <f>VLOOKUP(Oliusala[[#This Row],[postnumer]],Sveitarfelog[#All],4,FALSE)</f>
        <v>Akureyrarbær,Eyjafjarðarsveit,Hörgársveit,Svalbarðsstrandarhreppur,Grýtubakkahreppur</v>
      </c>
      <c r="E6118" t="str">
        <f>VLOOKUP(Oliusala[[#This Row],[postnumer]],Sveitarfelog[#All],5,FALSE)</f>
        <v>Norðurland eystra</v>
      </c>
      <c r="F6118" t="s">
        <v>25</v>
      </c>
      <c r="G6118" t="s">
        <v>24</v>
      </c>
      <c r="H6118" t="s">
        <v>60</v>
      </c>
      <c r="I6118" s="1">
        <v>83421</v>
      </c>
      <c r="J6118" s="2">
        <f>VLOOKUP(Oliusala[[#This Row],[tegund]],Tegundir!$B$2:$D$19,3,FALSE)*Oliusala[[#This Row],[magn]]/1000</f>
        <v>72.159164999999987</v>
      </c>
      <c r="K6118">
        <v>2014</v>
      </c>
      <c r="L6118" t="s">
        <v>19</v>
      </c>
      <c r="M6118" s="144" t="s">
        <v>59</v>
      </c>
      <c r="O6118" s="144" t="s">
        <v>1997</v>
      </c>
    </row>
    <row r="6119" spans="1:15" x14ac:dyDescent="0.2">
      <c r="A6119" t="s">
        <v>68</v>
      </c>
      <c r="B6119" s="144" t="s">
        <v>140</v>
      </c>
      <c r="C6119">
        <v>610</v>
      </c>
      <c r="D6119" t="str">
        <f>VLOOKUP(Oliusala[[#This Row],[postnumer]],Sveitarfelog[#All],4,FALSE)</f>
        <v>Akureyrarbær,Eyjafjarðarsveit,Hörgársveit,Svalbarðsstrandarhreppur,Grýtubakkahreppur</v>
      </c>
      <c r="E6119" t="str">
        <f>VLOOKUP(Oliusala[[#This Row],[postnumer]],Sveitarfelog[#All],5,FALSE)</f>
        <v>Norðurland eystra</v>
      </c>
      <c r="F6119" t="s">
        <v>25</v>
      </c>
      <c r="G6119" t="s">
        <v>24</v>
      </c>
      <c r="H6119" t="s">
        <v>60</v>
      </c>
      <c r="I6119" s="1">
        <v>23167</v>
      </c>
      <c r="J6119" s="2">
        <f>VLOOKUP(Oliusala[[#This Row],[tegund]],Tegundir!$B$2:$D$19,3,FALSE)*Oliusala[[#This Row],[magn]]/1000</f>
        <v>20.039454999999997</v>
      </c>
      <c r="K6119">
        <v>2014</v>
      </c>
      <c r="L6119" t="s">
        <v>1955</v>
      </c>
      <c r="M6119" s="144" t="s">
        <v>59</v>
      </c>
    </row>
    <row r="6120" spans="1:15" x14ac:dyDescent="0.2">
      <c r="A6120" t="s">
        <v>57</v>
      </c>
      <c r="B6120" s="144" t="s">
        <v>140</v>
      </c>
      <c r="C6120">
        <v>610</v>
      </c>
      <c r="D6120" t="str">
        <f>VLOOKUP(Oliusala[[#This Row],[postnumer]],Sveitarfelog[#All],4,FALSE)</f>
        <v>Akureyrarbær,Eyjafjarðarsveit,Hörgársveit,Svalbarðsstrandarhreppur,Grýtubakkahreppur</v>
      </c>
      <c r="E6120" t="str">
        <f>VLOOKUP(Oliusala[[#This Row],[postnumer]],Sveitarfelog[#All],5,FALSE)</f>
        <v>Norðurland eystra</v>
      </c>
      <c r="F6120" t="s">
        <v>25</v>
      </c>
      <c r="G6120" t="s">
        <v>24</v>
      </c>
      <c r="H6120" t="s">
        <v>58</v>
      </c>
      <c r="I6120" s="1">
        <v>54940</v>
      </c>
      <c r="J6120" s="2">
        <f>VLOOKUP(Oliusala[[#This Row],[tegund]],Tegundir!$B$2:$D$19,3,FALSE)*Oliusala[[#This Row],[magn]]/1000</f>
        <v>47.523099999999999</v>
      </c>
      <c r="K6120">
        <v>2014</v>
      </c>
      <c r="L6120" t="s">
        <v>19</v>
      </c>
      <c r="M6120" s="144" t="s">
        <v>59</v>
      </c>
      <c r="O6120" s="144" t="s">
        <v>1997</v>
      </c>
    </row>
    <row r="6121" spans="1:15" x14ac:dyDescent="0.2">
      <c r="A6121" t="s">
        <v>57</v>
      </c>
      <c r="B6121" s="144" t="s">
        <v>140</v>
      </c>
      <c r="C6121">
        <v>610</v>
      </c>
      <c r="D6121" t="str">
        <f>VLOOKUP(Oliusala[[#This Row],[postnumer]],Sveitarfelog[#All],4,FALSE)</f>
        <v>Akureyrarbær,Eyjafjarðarsveit,Hörgársveit,Svalbarðsstrandarhreppur,Grýtubakkahreppur</v>
      </c>
      <c r="E6121" t="str">
        <f>VLOOKUP(Oliusala[[#This Row],[postnumer]],Sveitarfelog[#All],5,FALSE)</f>
        <v>Norðurland eystra</v>
      </c>
      <c r="F6121" t="s">
        <v>25</v>
      </c>
      <c r="G6121" t="s">
        <v>24</v>
      </c>
      <c r="H6121" t="s">
        <v>60</v>
      </c>
      <c r="I6121" s="1">
        <v>69177</v>
      </c>
      <c r="J6121" s="2">
        <f>VLOOKUP(Oliusala[[#This Row],[tegund]],Tegundir!$B$2:$D$19,3,FALSE)*Oliusala[[#This Row],[magn]]/1000</f>
        <v>59.838104999999999</v>
      </c>
      <c r="K6121">
        <v>2014</v>
      </c>
      <c r="L6121" t="s">
        <v>1955</v>
      </c>
      <c r="M6121" s="144" t="s">
        <v>59</v>
      </c>
    </row>
    <row r="6122" spans="1:15" x14ac:dyDescent="0.2">
      <c r="A6122" t="s">
        <v>68</v>
      </c>
      <c r="B6122" s="144" t="s">
        <v>140</v>
      </c>
      <c r="C6122">
        <v>610</v>
      </c>
      <c r="D6122" t="str">
        <f>VLOOKUP(Oliusala[[#This Row],[postnumer]],Sveitarfelog[#All],4,FALSE)</f>
        <v>Akureyrarbær,Eyjafjarðarsveit,Hörgársveit,Svalbarðsstrandarhreppur,Grýtubakkahreppur</v>
      </c>
      <c r="E6122" t="str">
        <f>VLOOKUP(Oliusala[[#This Row],[postnumer]],Sveitarfelog[#All],5,FALSE)</f>
        <v>Norðurland eystra</v>
      </c>
      <c r="F6122" t="s">
        <v>24</v>
      </c>
      <c r="G6122" t="s">
        <v>24</v>
      </c>
      <c r="H6122" t="s">
        <v>60</v>
      </c>
      <c r="I6122" s="1">
        <v>11529</v>
      </c>
      <c r="J6122" s="2">
        <f>VLOOKUP(Oliusala[[#This Row],[tegund]],Tegundir!$B$2:$D$19,3,FALSE)*Oliusala[[#This Row],[magn]]/1000</f>
        <v>9.9725849999999987</v>
      </c>
      <c r="K6122">
        <v>2014</v>
      </c>
      <c r="L6122" t="s">
        <v>18</v>
      </c>
      <c r="M6122" s="144" t="s">
        <v>59</v>
      </c>
    </row>
    <row r="6123" spans="1:15" x14ac:dyDescent="0.2">
      <c r="A6123" t="s">
        <v>57</v>
      </c>
      <c r="B6123" s="144" t="s">
        <v>140</v>
      </c>
      <c r="C6123">
        <v>610</v>
      </c>
      <c r="D6123" t="str">
        <f>VLOOKUP(Oliusala[[#This Row],[postnumer]],Sveitarfelog[#All],4,FALSE)</f>
        <v>Akureyrarbær,Eyjafjarðarsveit,Hörgársveit,Svalbarðsstrandarhreppur,Grýtubakkahreppur</v>
      </c>
      <c r="E6123" t="str">
        <f>VLOOKUP(Oliusala[[#This Row],[postnumer]],Sveitarfelog[#All],5,FALSE)</f>
        <v>Norðurland eystra</v>
      </c>
      <c r="F6123" t="s">
        <v>29</v>
      </c>
      <c r="G6123" t="s">
        <v>24</v>
      </c>
      <c r="H6123" t="s">
        <v>60</v>
      </c>
      <c r="I6123" s="1">
        <v>53244</v>
      </c>
      <c r="J6123" s="2">
        <f>VLOOKUP(Oliusala[[#This Row],[tegund]],Tegundir!$B$2:$D$19,3,FALSE)*Oliusala[[#This Row],[magn]]/1000</f>
        <v>46.056059999999995</v>
      </c>
      <c r="K6123">
        <v>2014</v>
      </c>
      <c r="L6123" t="s">
        <v>19</v>
      </c>
      <c r="M6123" s="144" t="s">
        <v>59</v>
      </c>
      <c r="O6123" s="144" t="s">
        <v>1998</v>
      </c>
    </row>
    <row r="6124" spans="1:15" x14ac:dyDescent="0.2">
      <c r="A6124" t="s">
        <v>63</v>
      </c>
      <c r="B6124" s="144" t="s">
        <v>140</v>
      </c>
      <c r="C6124">
        <v>610</v>
      </c>
      <c r="D6124" t="str">
        <f>VLOOKUP(Oliusala[[#This Row],[postnumer]],Sveitarfelog[#All],4,FALSE)</f>
        <v>Akureyrarbær,Eyjafjarðarsveit,Hörgársveit,Svalbarðsstrandarhreppur,Grýtubakkahreppur</v>
      </c>
      <c r="E6124" t="str">
        <f>VLOOKUP(Oliusala[[#This Row],[postnumer]],Sveitarfelog[#All],5,FALSE)</f>
        <v>Norðurland eystra</v>
      </c>
      <c r="F6124" t="s">
        <v>24</v>
      </c>
      <c r="G6124" t="s">
        <v>24</v>
      </c>
      <c r="H6124" t="s">
        <v>58</v>
      </c>
      <c r="I6124" s="1">
        <v>94451</v>
      </c>
      <c r="J6124" s="2">
        <f>VLOOKUP(Oliusala[[#This Row],[tegund]],Tegundir!$B$2:$D$19,3,FALSE)*Oliusala[[#This Row],[magn]]/1000</f>
        <v>81.700115000000011</v>
      </c>
      <c r="K6124">
        <v>2014</v>
      </c>
      <c r="L6124" t="s">
        <v>18</v>
      </c>
      <c r="M6124" s="144" t="s">
        <v>59</v>
      </c>
    </row>
    <row r="6125" spans="1:15" x14ac:dyDescent="0.2">
      <c r="A6125" t="s">
        <v>63</v>
      </c>
      <c r="B6125" s="144" t="s">
        <v>136</v>
      </c>
      <c r="C6125">
        <v>620</v>
      </c>
      <c r="D6125" t="str">
        <f>VLOOKUP(Oliusala[[#This Row],[postnumer]],Sveitarfelog[#All],4,FALSE)</f>
        <v>Dalvíkurbyggð</v>
      </c>
      <c r="E6125" t="str">
        <f>VLOOKUP(Oliusala[[#This Row],[postnumer]],Sveitarfelog[#All],5,FALSE)</f>
        <v>Norðurland eystra</v>
      </c>
      <c r="F6125" t="s">
        <v>25</v>
      </c>
      <c r="G6125" t="s">
        <v>24</v>
      </c>
      <c r="H6125" t="s">
        <v>58</v>
      </c>
      <c r="I6125" s="1">
        <v>96674</v>
      </c>
      <c r="J6125" s="2">
        <f>VLOOKUP(Oliusala[[#This Row],[tegund]],Tegundir!$B$2:$D$19,3,FALSE)*Oliusala[[#This Row],[magn]]/1000</f>
        <v>83.623009999999994</v>
      </c>
      <c r="K6125">
        <v>2014</v>
      </c>
      <c r="L6125" t="s">
        <v>18</v>
      </c>
      <c r="M6125" s="144" t="s">
        <v>59</v>
      </c>
    </row>
    <row r="6126" spans="1:15" x14ac:dyDescent="0.2">
      <c r="A6126" t="s">
        <v>68</v>
      </c>
      <c r="B6126" s="144" t="s">
        <v>141</v>
      </c>
      <c r="C6126">
        <v>620</v>
      </c>
      <c r="D6126" t="str">
        <f>VLOOKUP(Oliusala[[#This Row],[postnumer]],Sveitarfelog[#All],4,FALSE)</f>
        <v>Dalvíkurbyggð</v>
      </c>
      <c r="E6126" t="str">
        <f>VLOOKUP(Oliusala[[#This Row],[postnumer]],Sveitarfelog[#All],5,FALSE)</f>
        <v>Norðurland eystra</v>
      </c>
      <c r="F6126" t="s">
        <v>25</v>
      </c>
      <c r="G6126" t="s">
        <v>24</v>
      </c>
      <c r="H6126" t="s">
        <v>60</v>
      </c>
      <c r="I6126" s="1">
        <v>101540</v>
      </c>
      <c r="J6126" s="2">
        <f>VLOOKUP(Oliusala[[#This Row],[tegund]],Tegundir!$B$2:$D$19,3,FALSE)*Oliusala[[#This Row],[magn]]/1000</f>
        <v>87.832100000000011</v>
      </c>
      <c r="K6126">
        <v>2014</v>
      </c>
      <c r="L6126" t="s">
        <v>19</v>
      </c>
      <c r="M6126" s="144" t="s">
        <v>59</v>
      </c>
      <c r="O6126" s="144" t="s">
        <v>1997</v>
      </c>
    </row>
    <row r="6127" spans="1:15" x14ac:dyDescent="0.2">
      <c r="A6127" t="s">
        <v>136</v>
      </c>
      <c r="B6127" s="144" t="s">
        <v>141</v>
      </c>
      <c r="C6127">
        <v>620</v>
      </c>
      <c r="D6127" t="str">
        <f>VLOOKUP(Oliusala[[#This Row],[postnumer]],Sveitarfelog[#All],4,FALSE)</f>
        <v>Dalvíkurbyggð</v>
      </c>
      <c r="E6127" t="str">
        <f>VLOOKUP(Oliusala[[#This Row],[postnumer]],Sveitarfelog[#All],5,FALSE)</f>
        <v>Norðurland eystra</v>
      </c>
      <c r="F6127" t="s">
        <v>25</v>
      </c>
      <c r="G6127" t="s">
        <v>24</v>
      </c>
      <c r="H6127" t="s">
        <v>60</v>
      </c>
      <c r="I6127" s="1">
        <v>7527</v>
      </c>
      <c r="J6127" s="2">
        <f>VLOOKUP(Oliusala[[#This Row],[tegund]],Tegundir!$B$2:$D$19,3,FALSE)*Oliusala[[#This Row],[magn]]/1000</f>
        <v>6.5108549999999994</v>
      </c>
      <c r="K6127">
        <v>2014</v>
      </c>
      <c r="L6127" t="s">
        <v>19</v>
      </c>
      <c r="M6127" s="144" t="s">
        <v>59</v>
      </c>
      <c r="O6127" s="144" t="s">
        <v>1997</v>
      </c>
    </row>
    <row r="6128" spans="1:15" x14ac:dyDescent="0.2">
      <c r="A6128" t="s">
        <v>136</v>
      </c>
      <c r="B6128" s="144" t="s">
        <v>136</v>
      </c>
      <c r="C6128">
        <v>620</v>
      </c>
      <c r="D6128" t="str">
        <f>VLOOKUP(Oliusala[[#This Row],[postnumer]],Sveitarfelog[#All],4,FALSE)</f>
        <v>Dalvíkurbyggð</v>
      </c>
      <c r="E6128" t="str">
        <f>VLOOKUP(Oliusala[[#This Row],[postnumer]],Sveitarfelog[#All],5,FALSE)</f>
        <v>Norðurland eystra</v>
      </c>
      <c r="F6128" t="s">
        <v>25</v>
      </c>
      <c r="G6128" t="s">
        <v>24</v>
      </c>
      <c r="H6128" t="s">
        <v>58</v>
      </c>
      <c r="I6128" s="1">
        <v>276259</v>
      </c>
      <c r="J6128" s="2">
        <f>VLOOKUP(Oliusala[[#This Row],[tegund]],Tegundir!$B$2:$D$19,3,FALSE)*Oliusala[[#This Row],[magn]]/1000</f>
        <v>238.964035</v>
      </c>
      <c r="K6128">
        <v>2014</v>
      </c>
      <c r="L6128" t="s">
        <v>1955</v>
      </c>
      <c r="M6128" s="144" t="s">
        <v>59</v>
      </c>
    </row>
    <row r="6129" spans="1:15" x14ac:dyDescent="0.2">
      <c r="A6129" t="s">
        <v>57</v>
      </c>
      <c r="B6129" s="144" t="s">
        <v>141</v>
      </c>
      <c r="C6129">
        <v>620</v>
      </c>
      <c r="D6129" t="str">
        <f>VLOOKUP(Oliusala[[#This Row],[postnumer]],Sveitarfelog[#All],4,FALSE)</f>
        <v>Dalvíkurbyggð</v>
      </c>
      <c r="E6129" t="str">
        <f>VLOOKUP(Oliusala[[#This Row],[postnumer]],Sveitarfelog[#All],5,FALSE)</f>
        <v>Norðurland eystra</v>
      </c>
      <c r="F6129" t="s">
        <v>25</v>
      </c>
      <c r="G6129" t="s">
        <v>24</v>
      </c>
      <c r="H6129" t="s">
        <v>60</v>
      </c>
      <c r="I6129" s="1">
        <v>26226</v>
      </c>
      <c r="J6129" s="2">
        <f>VLOOKUP(Oliusala[[#This Row],[tegund]],Tegundir!$B$2:$D$19,3,FALSE)*Oliusala[[#This Row],[magn]]/1000</f>
        <v>22.685489999999998</v>
      </c>
      <c r="K6129">
        <v>2014</v>
      </c>
      <c r="L6129" t="s">
        <v>19</v>
      </c>
      <c r="M6129" s="144" t="s">
        <v>59</v>
      </c>
      <c r="O6129" s="144" t="s">
        <v>1997</v>
      </c>
    </row>
    <row r="6130" spans="1:15" x14ac:dyDescent="0.2">
      <c r="A6130" t="s">
        <v>68</v>
      </c>
      <c r="B6130" s="144" t="s">
        <v>136</v>
      </c>
      <c r="C6130">
        <v>620</v>
      </c>
      <c r="D6130" t="str">
        <f>VLOOKUP(Oliusala[[#This Row],[postnumer]],Sveitarfelog[#All],4,FALSE)</f>
        <v>Dalvíkurbyggð</v>
      </c>
      <c r="E6130" t="str">
        <f>VLOOKUP(Oliusala[[#This Row],[postnumer]],Sveitarfelog[#All],5,FALSE)</f>
        <v>Norðurland eystra</v>
      </c>
      <c r="F6130" t="s">
        <v>25</v>
      </c>
      <c r="G6130" t="s">
        <v>24</v>
      </c>
      <c r="H6130" t="s">
        <v>60</v>
      </c>
      <c r="I6130" s="1">
        <v>314005</v>
      </c>
      <c r="J6130" s="2">
        <f>VLOOKUP(Oliusala[[#This Row],[tegund]],Tegundir!$B$2:$D$19,3,FALSE)*Oliusala[[#This Row],[magn]]/1000</f>
        <v>271.61432500000001</v>
      </c>
      <c r="K6130">
        <v>2014</v>
      </c>
      <c r="L6130" t="s">
        <v>1955</v>
      </c>
      <c r="M6130" s="144" t="s">
        <v>59</v>
      </c>
    </row>
    <row r="6131" spans="1:15" x14ac:dyDescent="0.2">
      <c r="A6131" t="s">
        <v>136</v>
      </c>
      <c r="B6131" s="144" t="s">
        <v>136</v>
      </c>
      <c r="C6131">
        <v>620</v>
      </c>
      <c r="D6131" t="str">
        <f>VLOOKUP(Oliusala[[#This Row],[postnumer]],Sveitarfelog[#All],4,FALSE)</f>
        <v>Dalvíkurbyggð</v>
      </c>
      <c r="E6131" t="str">
        <f>VLOOKUP(Oliusala[[#This Row],[postnumer]],Sveitarfelog[#All],5,FALSE)</f>
        <v>Norðurland eystra</v>
      </c>
      <c r="F6131" t="s">
        <v>24</v>
      </c>
      <c r="G6131" t="s">
        <v>24</v>
      </c>
      <c r="H6131" t="s">
        <v>58</v>
      </c>
      <c r="I6131" s="1">
        <v>2000</v>
      </c>
      <c r="J6131" s="2">
        <f>VLOOKUP(Oliusala[[#This Row],[tegund]],Tegundir!$B$2:$D$19,3,FALSE)*Oliusala[[#This Row],[magn]]/1000</f>
        <v>1.73</v>
      </c>
      <c r="K6131">
        <v>2014</v>
      </c>
      <c r="L6131" t="s">
        <v>18</v>
      </c>
      <c r="M6131" s="144" t="s">
        <v>59</v>
      </c>
    </row>
    <row r="6132" spans="1:15" x14ac:dyDescent="0.2">
      <c r="A6132" t="s">
        <v>136</v>
      </c>
      <c r="B6132" s="144" t="s">
        <v>136</v>
      </c>
      <c r="C6132">
        <v>620</v>
      </c>
      <c r="D6132" t="str">
        <f>VLOOKUP(Oliusala[[#This Row],[postnumer]],Sveitarfelog[#All],4,FALSE)</f>
        <v>Dalvíkurbyggð</v>
      </c>
      <c r="E6132" t="str">
        <f>VLOOKUP(Oliusala[[#This Row],[postnumer]],Sveitarfelog[#All],5,FALSE)</f>
        <v>Norðurland eystra</v>
      </c>
      <c r="F6132" t="s">
        <v>27</v>
      </c>
      <c r="G6132" t="s">
        <v>24</v>
      </c>
      <c r="H6132" t="s">
        <v>58</v>
      </c>
      <c r="I6132" s="1">
        <v>64313</v>
      </c>
      <c r="J6132" s="2">
        <f>VLOOKUP(Oliusala[[#This Row],[tegund]],Tegundir!$B$2:$D$19,3,FALSE)*Oliusala[[#This Row],[magn]]/1000</f>
        <v>55.630745000000005</v>
      </c>
      <c r="K6132">
        <v>2014</v>
      </c>
      <c r="L6132" t="s">
        <v>19</v>
      </c>
      <c r="M6132" s="144" t="s">
        <v>59</v>
      </c>
      <c r="O6132" s="144" t="s">
        <v>1998</v>
      </c>
    </row>
    <row r="6133" spans="1:15" x14ac:dyDescent="0.2">
      <c r="A6133" t="s">
        <v>136</v>
      </c>
      <c r="B6133" s="144" t="s">
        <v>136</v>
      </c>
      <c r="C6133">
        <v>620</v>
      </c>
      <c r="D6133" t="str">
        <f>VLOOKUP(Oliusala[[#This Row],[postnumer]],Sveitarfelog[#All],4,FALSE)</f>
        <v>Dalvíkurbyggð</v>
      </c>
      <c r="E6133" t="str">
        <f>VLOOKUP(Oliusala[[#This Row],[postnumer]],Sveitarfelog[#All],5,FALSE)</f>
        <v>Norðurland eystra</v>
      </c>
      <c r="F6133" t="s">
        <v>29</v>
      </c>
      <c r="G6133" t="s">
        <v>24</v>
      </c>
      <c r="H6133" t="s">
        <v>58</v>
      </c>
      <c r="I6133" s="1">
        <v>952555</v>
      </c>
      <c r="J6133" s="2">
        <f>VLOOKUP(Oliusala[[#This Row],[tegund]],Tegundir!$B$2:$D$19,3,FALSE)*Oliusala[[#This Row],[magn]]/1000</f>
        <v>823.96007499999996</v>
      </c>
      <c r="K6133">
        <v>2014</v>
      </c>
      <c r="L6133" t="s">
        <v>19</v>
      </c>
      <c r="M6133" s="144" t="s">
        <v>59</v>
      </c>
      <c r="O6133" s="144" t="s">
        <v>1998</v>
      </c>
    </row>
    <row r="6134" spans="1:15" x14ac:dyDescent="0.2">
      <c r="A6134" t="s">
        <v>136</v>
      </c>
      <c r="B6134" s="144" t="s">
        <v>136</v>
      </c>
      <c r="C6134">
        <v>620</v>
      </c>
      <c r="D6134" t="str">
        <f>VLOOKUP(Oliusala[[#This Row],[postnumer]],Sveitarfelog[#All],4,FALSE)</f>
        <v>Dalvíkurbyggð</v>
      </c>
      <c r="E6134" t="str">
        <f>VLOOKUP(Oliusala[[#This Row],[postnumer]],Sveitarfelog[#All],5,FALSE)</f>
        <v>Norðurland eystra</v>
      </c>
      <c r="F6134" t="s">
        <v>30</v>
      </c>
      <c r="G6134" t="s">
        <v>24</v>
      </c>
      <c r="H6134" t="s">
        <v>58</v>
      </c>
      <c r="I6134" s="1">
        <v>178343</v>
      </c>
      <c r="J6134" s="2">
        <f>VLOOKUP(Oliusala[[#This Row],[tegund]],Tegundir!$B$2:$D$19,3,FALSE)*Oliusala[[#This Row],[magn]]/1000</f>
        <v>154.266695</v>
      </c>
      <c r="K6134">
        <v>2014</v>
      </c>
      <c r="L6134" t="s">
        <v>19</v>
      </c>
      <c r="M6134" s="144" t="s">
        <v>59</v>
      </c>
      <c r="O6134" s="144" t="s">
        <v>1998</v>
      </c>
    </row>
    <row r="6135" spans="1:15" x14ac:dyDescent="0.2">
      <c r="A6135" t="s">
        <v>57</v>
      </c>
      <c r="B6135" s="144" t="s">
        <v>141</v>
      </c>
      <c r="C6135">
        <v>620</v>
      </c>
      <c r="D6135" t="str">
        <f>VLOOKUP(Oliusala[[#This Row],[postnumer]],Sveitarfelog[#All],4,FALSE)</f>
        <v>Dalvíkurbyggð</v>
      </c>
      <c r="E6135" t="str">
        <f>VLOOKUP(Oliusala[[#This Row],[postnumer]],Sveitarfelog[#All],5,FALSE)</f>
        <v>Norðurland eystra</v>
      </c>
      <c r="F6135" t="s">
        <v>24</v>
      </c>
      <c r="G6135" t="s">
        <v>24</v>
      </c>
      <c r="H6135" t="s">
        <v>60</v>
      </c>
      <c r="I6135" s="1">
        <v>9079</v>
      </c>
      <c r="J6135" s="2">
        <f>VLOOKUP(Oliusala[[#This Row],[tegund]],Tegundir!$B$2:$D$19,3,FALSE)*Oliusala[[#This Row],[magn]]/1000</f>
        <v>7.8533350000000004</v>
      </c>
      <c r="K6135">
        <v>2014</v>
      </c>
      <c r="L6135" t="s">
        <v>18</v>
      </c>
      <c r="M6135" s="144" t="s">
        <v>59</v>
      </c>
    </row>
    <row r="6136" spans="1:15" x14ac:dyDescent="0.2">
      <c r="A6136" t="s">
        <v>57</v>
      </c>
      <c r="B6136" s="144" t="s">
        <v>141</v>
      </c>
      <c r="C6136">
        <v>620</v>
      </c>
      <c r="D6136" t="str">
        <f>VLOOKUP(Oliusala[[#This Row],[postnumer]],Sveitarfelog[#All],4,FALSE)</f>
        <v>Dalvíkurbyggð</v>
      </c>
      <c r="E6136" t="str">
        <f>VLOOKUP(Oliusala[[#This Row],[postnumer]],Sveitarfelog[#All],5,FALSE)</f>
        <v>Norðurland eystra</v>
      </c>
      <c r="F6136" t="s">
        <v>29</v>
      </c>
      <c r="G6136" t="s">
        <v>24</v>
      </c>
      <c r="H6136" t="s">
        <v>60</v>
      </c>
      <c r="I6136" s="1">
        <v>157875</v>
      </c>
      <c r="J6136" s="2">
        <f>VLOOKUP(Oliusala[[#This Row],[tegund]],Tegundir!$B$2:$D$19,3,FALSE)*Oliusala[[#This Row],[magn]]/1000</f>
        <v>136.56187499999999</v>
      </c>
      <c r="K6136">
        <v>2014</v>
      </c>
      <c r="L6136" t="s">
        <v>19</v>
      </c>
      <c r="M6136" s="144" t="s">
        <v>59</v>
      </c>
      <c r="O6136" s="144" t="s">
        <v>1998</v>
      </c>
    </row>
    <row r="6137" spans="1:15" x14ac:dyDescent="0.2">
      <c r="A6137" t="s">
        <v>57</v>
      </c>
      <c r="B6137" s="144" t="s">
        <v>141</v>
      </c>
      <c r="C6137">
        <v>620</v>
      </c>
      <c r="D6137" t="str">
        <f>VLOOKUP(Oliusala[[#This Row],[postnumer]],Sveitarfelog[#All],4,FALSE)</f>
        <v>Dalvíkurbyggð</v>
      </c>
      <c r="E6137" t="str">
        <f>VLOOKUP(Oliusala[[#This Row],[postnumer]],Sveitarfelog[#All],5,FALSE)</f>
        <v>Norðurland eystra</v>
      </c>
      <c r="F6137" t="s">
        <v>30</v>
      </c>
      <c r="G6137" t="s">
        <v>24</v>
      </c>
      <c r="H6137" t="s">
        <v>60</v>
      </c>
      <c r="I6137" s="1">
        <v>32215</v>
      </c>
      <c r="J6137" s="2">
        <f>VLOOKUP(Oliusala[[#This Row],[tegund]],Tegundir!$B$2:$D$19,3,FALSE)*Oliusala[[#This Row],[magn]]/1000</f>
        <v>27.865974999999999</v>
      </c>
      <c r="K6137">
        <v>2014</v>
      </c>
      <c r="L6137" t="s">
        <v>19</v>
      </c>
      <c r="M6137" s="144" t="s">
        <v>59</v>
      </c>
      <c r="O6137" s="144" t="s">
        <v>1998</v>
      </c>
    </row>
    <row r="6138" spans="1:15" x14ac:dyDescent="0.2">
      <c r="A6138" t="s">
        <v>57</v>
      </c>
      <c r="B6138" s="144" t="s">
        <v>136</v>
      </c>
      <c r="C6138">
        <v>620</v>
      </c>
      <c r="D6138" t="str">
        <f>VLOOKUP(Oliusala[[#This Row],[postnumer]],Sveitarfelog[#All],4,FALSE)</f>
        <v>Dalvíkurbyggð</v>
      </c>
      <c r="E6138" t="str">
        <f>VLOOKUP(Oliusala[[#This Row],[postnumer]],Sveitarfelog[#All],5,FALSE)</f>
        <v>Norðurland eystra</v>
      </c>
      <c r="F6138" t="s">
        <v>25</v>
      </c>
      <c r="G6138" t="s">
        <v>24</v>
      </c>
      <c r="H6138" t="s">
        <v>58</v>
      </c>
      <c r="I6138" s="1">
        <v>34731</v>
      </c>
      <c r="J6138" s="2">
        <f>VLOOKUP(Oliusala[[#This Row],[tegund]],Tegundir!$B$2:$D$19,3,FALSE)*Oliusala[[#This Row],[magn]]/1000</f>
        <v>30.042314999999999</v>
      </c>
      <c r="K6138">
        <v>2014</v>
      </c>
      <c r="L6138" t="s">
        <v>1955</v>
      </c>
      <c r="M6138" s="144" t="s">
        <v>59</v>
      </c>
    </row>
    <row r="6139" spans="1:15" x14ac:dyDescent="0.2">
      <c r="A6139" t="s">
        <v>63</v>
      </c>
      <c r="B6139" s="144" t="s">
        <v>141</v>
      </c>
      <c r="C6139">
        <v>620</v>
      </c>
      <c r="D6139" t="str">
        <f>VLOOKUP(Oliusala[[#This Row],[postnumer]],Sveitarfelog[#All],4,FALSE)</f>
        <v>Dalvíkurbyggð</v>
      </c>
      <c r="E6139" t="str">
        <f>VLOOKUP(Oliusala[[#This Row],[postnumer]],Sveitarfelog[#All],5,FALSE)</f>
        <v>Norðurland eystra</v>
      </c>
      <c r="F6139" t="s">
        <v>24</v>
      </c>
      <c r="G6139" t="s">
        <v>24</v>
      </c>
      <c r="H6139" t="s">
        <v>58</v>
      </c>
      <c r="I6139" s="1">
        <v>41919</v>
      </c>
      <c r="J6139" s="2">
        <f>VLOOKUP(Oliusala[[#This Row],[tegund]],Tegundir!$B$2:$D$19,3,FALSE)*Oliusala[[#This Row],[magn]]/1000</f>
        <v>36.259934999999999</v>
      </c>
      <c r="K6139">
        <v>2014</v>
      </c>
      <c r="L6139" t="s">
        <v>18</v>
      </c>
      <c r="M6139" s="144" t="s">
        <v>59</v>
      </c>
    </row>
    <row r="6140" spans="1:15" x14ac:dyDescent="0.2">
      <c r="A6140" t="s">
        <v>63</v>
      </c>
      <c r="B6140" s="144" t="s">
        <v>136</v>
      </c>
      <c r="C6140">
        <v>620</v>
      </c>
      <c r="D6140" t="str">
        <f>VLOOKUP(Oliusala[[#This Row],[postnumer]],Sveitarfelog[#All],4,FALSE)</f>
        <v>Dalvíkurbyggð</v>
      </c>
      <c r="E6140" t="str">
        <f>VLOOKUP(Oliusala[[#This Row],[postnumer]],Sveitarfelog[#All],5,FALSE)</f>
        <v>Norðurland eystra</v>
      </c>
      <c r="F6140" t="s">
        <v>24</v>
      </c>
      <c r="G6140" t="s">
        <v>24</v>
      </c>
      <c r="H6140" t="s">
        <v>58</v>
      </c>
      <c r="I6140" s="1">
        <v>639896</v>
      </c>
      <c r="J6140" s="2">
        <f>VLOOKUP(Oliusala[[#This Row],[tegund]],Tegundir!$B$2:$D$19,3,FALSE)*Oliusala[[#This Row],[magn]]/1000</f>
        <v>553.51004</v>
      </c>
      <c r="K6140">
        <v>2014</v>
      </c>
      <c r="L6140" t="s">
        <v>18</v>
      </c>
      <c r="M6140" s="144" t="s">
        <v>59</v>
      </c>
    </row>
    <row r="6141" spans="1:15" x14ac:dyDescent="0.2">
      <c r="A6141" t="s">
        <v>68</v>
      </c>
      <c r="B6141" s="144" t="s">
        <v>136</v>
      </c>
      <c r="C6141">
        <v>620</v>
      </c>
      <c r="D6141" t="str">
        <f>VLOOKUP(Oliusala[[#This Row],[postnumer]],Sveitarfelog[#All],4,FALSE)</f>
        <v>Dalvíkurbyggð</v>
      </c>
      <c r="E6141" t="str">
        <f>VLOOKUP(Oliusala[[#This Row],[postnumer]],Sveitarfelog[#All],5,FALSE)</f>
        <v>Norðurland eystra</v>
      </c>
      <c r="F6141" t="s">
        <v>24</v>
      </c>
      <c r="G6141" t="s">
        <v>24</v>
      </c>
      <c r="H6141" t="s">
        <v>60</v>
      </c>
      <c r="I6141" s="1">
        <v>13727</v>
      </c>
      <c r="J6141" s="2">
        <f>VLOOKUP(Oliusala[[#This Row],[tegund]],Tegundir!$B$2:$D$19,3,FALSE)*Oliusala[[#This Row],[magn]]/1000</f>
        <v>11.873854999999999</v>
      </c>
      <c r="K6141">
        <v>2014</v>
      </c>
      <c r="L6141" t="s">
        <v>18</v>
      </c>
      <c r="M6141" s="144" t="s">
        <v>59</v>
      </c>
    </row>
    <row r="6142" spans="1:15" x14ac:dyDescent="0.2">
      <c r="A6142" t="s">
        <v>68</v>
      </c>
      <c r="B6142" s="144" t="s">
        <v>136</v>
      </c>
      <c r="C6142">
        <v>620</v>
      </c>
      <c r="D6142" t="str">
        <f>VLOOKUP(Oliusala[[#This Row],[postnumer]],Sveitarfelog[#All],4,FALSE)</f>
        <v>Dalvíkurbyggð</v>
      </c>
      <c r="E6142" t="str">
        <f>VLOOKUP(Oliusala[[#This Row],[postnumer]],Sveitarfelog[#All],5,FALSE)</f>
        <v>Norðurland eystra</v>
      </c>
      <c r="F6142" t="s">
        <v>29</v>
      </c>
      <c r="G6142" t="s">
        <v>24</v>
      </c>
      <c r="H6142" t="s">
        <v>60</v>
      </c>
      <c r="I6142" s="1">
        <v>115788</v>
      </c>
      <c r="J6142" s="2">
        <f>VLOOKUP(Oliusala[[#This Row],[tegund]],Tegundir!$B$2:$D$19,3,FALSE)*Oliusala[[#This Row],[magn]]/1000</f>
        <v>100.15661999999999</v>
      </c>
      <c r="K6142">
        <v>2014</v>
      </c>
      <c r="L6142" t="s">
        <v>19</v>
      </c>
      <c r="M6142" s="144" t="s">
        <v>59</v>
      </c>
      <c r="O6142" s="144" t="s">
        <v>1998</v>
      </c>
    </row>
    <row r="6143" spans="1:15" x14ac:dyDescent="0.2">
      <c r="A6143" t="s">
        <v>57</v>
      </c>
      <c r="B6143" s="144" t="s">
        <v>136</v>
      </c>
      <c r="C6143">
        <v>620</v>
      </c>
      <c r="D6143" t="str">
        <f>VLOOKUP(Oliusala[[#This Row],[postnumer]],Sveitarfelog[#All],4,FALSE)</f>
        <v>Dalvíkurbyggð</v>
      </c>
      <c r="E6143" t="str">
        <f>VLOOKUP(Oliusala[[#This Row],[postnumer]],Sveitarfelog[#All],5,FALSE)</f>
        <v>Norðurland eystra</v>
      </c>
      <c r="F6143" t="s">
        <v>29</v>
      </c>
      <c r="G6143" t="s">
        <v>24</v>
      </c>
      <c r="H6143" t="s">
        <v>58</v>
      </c>
      <c r="I6143" s="1">
        <v>1706</v>
      </c>
      <c r="J6143" s="2">
        <f>VLOOKUP(Oliusala[[#This Row],[tegund]],Tegundir!$B$2:$D$19,3,FALSE)*Oliusala[[#This Row],[magn]]/1000</f>
        <v>1.4756899999999999</v>
      </c>
      <c r="K6143">
        <v>2014</v>
      </c>
      <c r="L6143" t="s">
        <v>19</v>
      </c>
      <c r="M6143" s="144" t="s">
        <v>59</v>
      </c>
      <c r="O6143" s="144" t="s">
        <v>1998</v>
      </c>
    </row>
    <row r="6144" spans="1:15" x14ac:dyDescent="0.2">
      <c r="A6144" t="s">
        <v>63</v>
      </c>
      <c r="B6144" s="144" t="s">
        <v>96</v>
      </c>
      <c r="C6144">
        <v>640</v>
      </c>
      <c r="D6144" t="str">
        <f>VLOOKUP(Oliusala[[#This Row],[postnumer]],Sveitarfelog[#All],4,FALSE)</f>
        <v>Norðurþing,Tjörneshreppur</v>
      </c>
      <c r="E6144" t="str">
        <f>VLOOKUP(Oliusala[[#This Row],[postnumer]],Sveitarfelog[#All],5,FALSE)</f>
        <v>Norðurland eystra</v>
      </c>
      <c r="F6144" t="s">
        <v>25</v>
      </c>
      <c r="G6144" t="s">
        <v>24</v>
      </c>
      <c r="H6144" t="s">
        <v>58</v>
      </c>
      <c r="I6144" s="1">
        <v>147598</v>
      </c>
      <c r="J6144" s="2">
        <f>VLOOKUP(Oliusala[[#This Row],[tegund]],Tegundir!$B$2:$D$19,3,FALSE)*Oliusala[[#This Row],[magn]]/1000</f>
        <v>127.67227</v>
      </c>
      <c r="K6144">
        <v>2014</v>
      </c>
      <c r="L6144" t="s">
        <v>19</v>
      </c>
      <c r="M6144" s="144" t="s">
        <v>59</v>
      </c>
      <c r="O6144" s="144" t="s">
        <v>1997</v>
      </c>
    </row>
    <row r="6145" spans="1:15" x14ac:dyDescent="0.2">
      <c r="A6145" t="s">
        <v>68</v>
      </c>
      <c r="B6145" s="144" t="s">
        <v>96</v>
      </c>
      <c r="C6145">
        <v>640</v>
      </c>
      <c r="D6145" t="str">
        <f>VLOOKUP(Oliusala[[#This Row],[postnumer]],Sveitarfelog[#All],4,FALSE)</f>
        <v>Norðurþing,Tjörneshreppur</v>
      </c>
      <c r="E6145" t="str">
        <f>VLOOKUP(Oliusala[[#This Row],[postnumer]],Sveitarfelog[#All],5,FALSE)</f>
        <v>Norðurland eystra</v>
      </c>
      <c r="F6145" t="s">
        <v>24</v>
      </c>
      <c r="G6145" t="s">
        <v>24</v>
      </c>
      <c r="H6145" t="s">
        <v>60</v>
      </c>
      <c r="I6145" s="1">
        <v>28125</v>
      </c>
      <c r="J6145" s="2">
        <f>VLOOKUP(Oliusala[[#This Row],[tegund]],Tegundir!$B$2:$D$19,3,FALSE)*Oliusala[[#This Row],[magn]]/1000</f>
        <v>24.328125</v>
      </c>
      <c r="K6145">
        <v>2014</v>
      </c>
      <c r="L6145" t="s">
        <v>18</v>
      </c>
      <c r="M6145" s="144" t="s">
        <v>59</v>
      </c>
    </row>
    <row r="6146" spans="1:15" x14ac:dyDescent="0.2">
      <c r="A6146" t="s">
        <v>96</v>
      </c>
      <c r="B6146" s="144" t="s">
        <v>96</v>
      </c>
      <c r="C6146">
        <v>640</v>
      </c>
      <c r="D6146" t="str">
        <f>VLOOKUP(Oliusala[[#This Row],[postnumer]],Sveitarfelog[#All],4,FALSE)</f>
        <v>Norðurþing,Tjörneshreppur</v>
      </c>
      <c r="E6146" t="str">
        <f>VLOOKUP(Oliusala[[#This Row],[postnumer]],Sveitarfelog[#All],5,FALSE)</f>
        <v>Norðurland eystra</v>
      </c>
      <c r="F6146" t="s">
        <v>24</v>
      </c>
      <c r="G6146" t="s">
        <v>24</v>
      </c>
      <c r="H6146" t="s">
        <v>58</v>
      </c>
      <c r="I6146" s="1">
        <v>64917</v>
      </c>
      <c r="J6146" s="2">
        <f>VLOOKUP(Oliusala[[#This Row],[tegund]],Tegundir!$B$2:$D$19,3,FALSE)*Oliusala[[#This Row],[magn]]/1000</f>
        <v>56.153205</v>
      </c>
      <c r="K6146">
        <v>2014</v>
      </c>
      <c r="L6146" t="s">
        <v>18</v>
      </c>
      <c r="M6146" s="144" t="s">
        <v>59</v>
      </c>
    </row>
    <row r="6147" spans="1:15" x14ac:dyDescent="0.2">
      <c r="A6147" t="s">
        <v>96</v>
      </c>
      <c r="B6147" s="144" t="s">
        <v>96</v>
      </c>
      <c r="C6147">
        <v>640</v>
      </c>
      <c r="D6147" t="str">
        <f>VLOOKUP(Oliusala[[#This Row],[postnumer]],Sveitarfelog[#All],4,FALSE)</f>
        <v>Norðurþing,Tjörneshreppur</v>
      </c>
      <c r="E6147" t="str">
        <f>VLOOKUP(Oliusala[[#This Row],[postnumer]],Sveitarfelog[#All],5,FALSE)</f>
        <v>Norðurland eystra</v>
      </c>
      <c r="F6147" t="s">
        <v>29</v>
      </c>
      <c r="G6147" t="s">
        <v>24</v>
      </c>
      <c r="H6147" t="s">
        <v>58</v>
      </c>
      <c r="I6147" s="1">
        <v>10118</v>
      </c>
      <c r="J6147" s="2">
        <f>VLOOKUP(Oliusala[[#This Row],[tegund]],Tegundir!$B$2:$D$19,3,FALSE)*Oliusala[[#This Row],[magn]]/1000</f>
        <v>8.7520699999999998</v>
      </c>
      <c r="K6147">
        <v>2014</v>
      </c>
      <c r="L6147" t="s">
        <v>19</v>
      </c>
      <c r="M6147" s="144" t="s">
        <v>59</v>
      </c>
      <c r="O6147" s="144" t="s">
        <v>1998</v>
      </c>
    </row>
    <row r="6148" spans="1:15" x14ac:dyDescent="0.2">
      <c r="A6148" t="s">
        <v>96</v>
      </c>
      <c r="B6148" s="144" t="s">
        <v>96</v>
      </c>
      <c r="C6148">
        <v>640</v>
      </c>
      <c r="D6148" t="str">
        <f>VLOOKUP(Oliusala[[#This Row],[postnumer]],Sveitarfelog[#All],4,FALSE)</f>
        <v>Norðurþing,Tjörneshreppur</v>
      </c>
      <c r="E6148" t="str">
        <f>VLOOKUP(Oliusala[[#This Row],[postnumer]],Sveitarfelog[#All],5,FALSE)</f>
        <v>Norðurland eystra</v>
      </c>
      <c r="F6148" t="s">
        <v>30</v>
      </c>
      <c r="G6148" t="s">
        <v>24</v>
      </c>
      <c r="H6148" t="s">
        <v>58</v>
      </c>
      <c r="I6148" s="1">
        <v>496162</v>
      </c>
      <c r="J6148" s="2">
        <f>VLOOKUP(Oliusala[[#This Row],[tegund]],Tegundir!$B$2:$D$19,3,FALSE)*Oliusala[[#This Row],[magn]]/1000</f>
        <v>429.18013000000002</v>
      </c>
      <c r="K6148">
        <v>2014</v>
      </c>
      <c r="L6148" t="s">
        <v>19</v>
      </c>
      <c r="M6148" s="144" t="s">
        <v>59</v>
      </c>
      <c r="O6148" s="144" t="s">
        <v>1998</v>
      </c>
    </row>
    <row r="6149" spans="1:15" x14ac:dyDescent="0.2">
      <c r="A6149" t="s">
        <v>63</v>
      </c>
      <c r="B6149" s="144" t="s">
        <v>96</v>
      </c>
      <c r="C6149">
        <v>640</v>
      </c>
      <c r="D6149" t="str">
        <f>VLOOKUP(Oliusala[[#This Row],[postnumer]],Sveitarfelog[#All],4,FALSE)</f>
        <v>Norðurþing,Tjörneshreppur</v>
      </c>
      <c r="E6149" t="str">
        <f>VLOOKUP(Oliusala[[#This Row],[postnumer]],Sveitarfelog[#All],5,FALSE)</f>
        <v>Norðurland eystra</v>
      </c>
      <c r="F6149" t="s">
        <v>24</v>
      </c>
      <c r="G6149" t="s">
        <v>24</v>
      </c>
      <c r="H6149" t="s">
        <v>58</v>
      </c>
      <c r="I6149" s="1">
        <v>1867738</v>
      </c>
      <c r="J6149" s="2">
        <f>VLOOKUP(Oliusala[[#This Row],[tegund]],Tegundir!$B$2:$D$19,3,FALSE)*Oliusala[[#This Row],[magn]]/1000</f>
        <v>1615.5933699999998</v>
      </c>
      <c r="K6149">
        <v>2014</v>
      </c>
      <c r="L6149" t="s">
        <v>18</v>
      </c>
      <c r="M6149" s="144" t="s">
        <v>59</v>
      </c>
    </row>
    <row r="6150" spans="1:15" x14ac:dyDescent="0.2">
      <c r="A6150" t="s">
        <v>68</v>
      </c>
      <c r="B6150" s="144" t="s">
        <v>143</v>
      </c>
      <c r="C6150">
        <v>641</v>
      </c>
      <c r="D6150" t="str">
        <f>VLOOKUP(Oliusala[[#This Row],[postnumer]],Sveitarfelog[#All],4,FALSE)</f>
        <v>Þingeyjarsveit</v>
      </c>
      <c r="E6150" t="str">
        <f>VLOOKUP(Oliusala[[#This Row],[postnumer]],Sveitarfelog[#All],5,FALSE)</f>
        <v>Norðurland eystra</v>
      </c>
      <c r="F6150" t="s">
        <v>25</v>
      </c>
      <c r="G6150" t="s">
        <v>24</v>
      </c>
      <c r="H6150" t="s">
        <v>60</v>
      </c>
      <c r="I6150" s="1">
        <v>40932</v>
      </c>
      <c r="J6150" s="2">
        <f>VLOOKUP(Oliusala[[#This Row],[tegund]],Tegundir!$B$2:$D$19,3,FALSE)*Oliusala[[#This Row],[magn]]/1000</f>
        <v>35.406179999999999</v>
      </c>
      <c r="K6150">
        <v>2014</v>
      </c>
      <c r="L6150" t="s">
        <v>1955</v>
      </c>
      <c r="M6150" s="144" t="s">
        <v>59</v>
      </c>
    </row>
    <row r="6151" spans="1:15" x14ac:dyDescent="0.2">
      <c r="A6151" t="s">
        <v>96</v>
      </c>
      <c r="B6151" s="144" t="s">
        <v>143</v>
      </c>
      <c r="C6151">
        <v>641</v>
      </c>
      <c r="D6151" t="str">
        <f>VLOOKUP(Oliusala[[#This Row],[postnumer]],Sveitarfelog[#All],4,FALSE)</f>
        <v>Þingeyjarsveit</v>
      </c>
      <c r="E6151" t="str">
        <f>VLOOKUP(Oliusala[[#This Row],[postnumer]],Sveitarfelog[#All],5,FALSE)</f>
        <v>Norðurland eystra</v>
      </c>
      <c r="F6151" t="s">
        <v>25</v>
      </c>
      <c r="G6151" t="s">
        <v>24</v>
      </c>
      <c r="H6151" t="s">
        <v>60</v>
      </c>
      <c r="I6151" s="1">
        <v>12953</v>
      </c>
      <c r="J6151" s="2">
        <f>VLOOKUP(Oliusala[[#This Row],[tegund]],Tegundir!$B$2:$D$19,3,FALSE)*Oliusala[[#This Row],[magn]]/1000</f>
        <v>11.204345</v>
      </c>
      <c r="K6151">
        <v>2014</v>
      </c>
      <c r="L6151" t="s">
        <v>1955</v>
      </c>
      <c r="M6151" s="144" t="s">
        <v>59</v>
      </c>
    </row>
    <row r="6152" spans="1:15" x14ac:dyDescent="0.2">
      <c r="A6152" t="s">
        <v>57</v>
      </c>
      <c r="B6152" s="144" t="s">
        <v>143</v>
      </c>
      <c r="C6152">
        <v>641</v>
      </c>
      <c r="D6152" t="str">
        <f>VLOOKUP(Oliusala[[#This Row],[postnumer]],Sveitarfelog[#All],4,FALSE)</f>
        <v>Þingeyjarsveit</v>
      </c>
      <c r="E6152" t="str">
        <f>VLOOKUP(Oliusala[[#This Row],[postnumer]],Sveitarfelog[#All],5,FALSE)</f>
        <v>Norðurland eystra</v>
      </c>
      <c r="F6152" t="s">
        <v>25</v>
      </c>
      <c r="G6152" t="s">
        <v>24</v>
      </c>
      <c r="H6152" t="s">
        <v>60</v>
      </c>
      <c r="I6152" s="1">
        <v>221609</v>
      </c>
      <c r="J6152" s="2">
        <f>VLOOKUP(Oliusala[[#This Row],[tegund]],Tegundir!$B$2:$D$19,3,FALSE)*Oliusala[[#This Row],[magn]]/1000</f>
        <v>191.69178500000001</v>
      </c>
      <c r="K6152">
        <v>2014</v>
      </c>
      <c r="L6152" t="s">
        <v>1955</v>
      </c>
      <c r="M6152" s="144" t="s">
        <v>59</v>
      </c>
    </row>
    <row r="6153" spans="1:15" x14ac:dyDescent="0.2">
      <c r="A6153" t="s">
        <v>68</v>
      </c>
      <c r="B6153" s="144" t="s">
        <v>143</v>
      </c>
      <c r="C6153">
        <v>641</v>
      </c>
      <c r="D6153" t="str">
        <f>VLOOKUP(Oliusala[[#This Row],[postnumer]],Sveitarfelog[#All],4,FALSE)</f>
        <v>Þingeyjarsveit</v>
      </c>
      <c r="E6153" t="str">
        <f>VLOOKUP(Oliusala[[#This Row],[postnumer]],Sveitarfelog[#All],5,FALSE)</f>
        <v>Norðurland eystra</v>
      </c>
      <c r="F6153" t="s">
        <v>24</v>
      </c>
      <c r="G6153" t="s">
        <v>24</v>
      </c>
      <c r="H6153" t="s">
        <v>60</v>
      </c>
      <c r="I6153" s="1">
        <v>4406</v>
      </c>
      <c r="J6153" s="2">
        <f>VLOOKUP(Oliusala[[#This Row],[tegund]],Tegundir!$B$2:$D$19,3,FALSE)*Oliusala[[#This Row],[magn]]/1000</f>
        <v>3.8111899999999999</v>
      </c>
      <c r="K6153">
        <v>2014</v>
      </c>
      <c r="L6153" t="s">
        <v>18</v>
      </c>
      <c r="M6153" s="144" t="s">
        <v>59</v>
      </c>
    </row>
    <row r="6154" spans="1:15" x14ac:dyDescent="0.2">
      <c r="A6154" t="s">
        <v>57</v>
      </c>
      <c r="B6154" s="144" t="s">
        <v>143</v>
      </c>
      <c r="C6154">
        <v>641</v>
      </c>
      <c r="D6154" t="str">
        <f>VLOOKUP(Oliusala[[#This Row],[postnumer]],Sveitarfelog[#All],4,FALSE)</f>
        <v>Þingeyjarsveit</v>
      </c>
      <c r="E6154" t="str">
        <f>VLOOKUP(Oliusala[[#This Row],[postnumer]],Sveitarfelog[#All],5,FALSE)</f>
        <v>Norðurland eystra</v>
      </c>
      <c r="F6154" t="s">
        <v>24</v>
      </c>
      <c r="G6154" t="s">
        <v>24</v>
      </c>
      <c r="H6154" t="s">
        <v>60</v>
      </c>
      <c r="I6154" s="1">
        <v>29330</v>
      </c>
      <c r="J6154" s="2">
        <f>VLOOKUP(Oliusala[[#This Row],[tegund]],Tegundir!$B$2:$D$19,3,FALSE)*Oliusala[[#This Row],[magn]]/1000</f>
        <v>25.370450000000002</v>
      </c>
      <c r="K6154">
        <v>2014</v>
      </c>
      <c r="L6154" t="s">
        <v>18</v>
      </c>
      <c r="M6154" s="144" t="s">
        <v>59</v>
      </c>
    </row>
    <row r="6155" spans="1:15" x14ac:dyDescent="0.2">
      <c r="A6155" t="s">
        <v>63</v>
      </c>
      <c r="B6155" s="144" t="s">
        <v>143</v>
      </c>
      <c r="C6155">
        <v>641</v>
      </c>
      <c r="D6155" t="str">
        <f>VLOOKUP(Oliusala[[#This Row],[postnumer]],Sveitarfelog[#All],4,FALSE)</f>
        <v>Þingeyjarsveit</v>
      </c>
      <c r="E6155" t="str">
        <f>VLOOKUP(Oliusala[[#This Row],[postnumer]],Sveitarfelog[#All],5,FALSE)</f>
        <v>Norðurland eystra</v>
      </c>
      <c r="F6155" t="s">
        <v>24</v>
      </c>
      <c r="G6155" t="s">
        <v>24</v>
      </c>
      <c r="H6155" t="s">
        <v>58</v>
      </c>
      <c r="I6155" s="1">
        <v>153266</v>
      </c>
      <c r="J6155" s="2">
        <f>VLOOKUP(Oliusala[[#This Row],[tegund]],Tegundir!$B$2:$D$19,3,FALSE)*Oliusala[[#This Row],[magn]]/1000</f>
        <v>132.57508999999999</v>
      </c>
      <c r="K6155">
        <v>2014</v>
      </c>
      <c r="L6155" t="s">
        <v>18</v>
      </c>
      <c r="M6155" s="144" t="s">
        <v>59</v>
      </c>
    </row>
    <row r="6156" spans="1:15" x14ac:dyDescent="0.2">
      <c r="A6156" t="s">
        <v>96</v>
      </c>
      <c r="B6156" s="144" t="s">
        <v>144</v>
      </c>
      <c r="C6156">
        <v>650</v>
      </c>
      <c r="D6156" t="str">
        <f>VLOOKUP(Oliusala[[#This Row],[postnumer]],Sveitarfelog[#All],4,FALSE)</f>
        <v>Þingeyjarsveit</v>
      </c>
      <c r="E6156" t="str">
        <f>VLOOKUP(Oliusala[[#This Row],[postnumer]],Sveitarfelog[#All],5,FALSE)</f>
        <v>Norðurland eystra</v>
      </c>
      <c r="F6156" t="s">
        <v>25</v>
      </c>
      <c r="G6156" t="s">
        <v>24</v>
      </c>
      <c r="H6156" t="s">
        <v>60</v>
      </c>
      <c r="I6156" s="1">
        <v>93630</v>
      </c>
      <c r="J6156" s="2">
        <f>VLOOKUP(Oliusala[[#This Row],[tegund]],Tegundir!$B$2:$D$19,3,FALSE)*Oliusala[[#This Row],[magn]]/1000</f>
        <v>80.989949999999993</v>
      </c>
      <c r="K6156">
        <v>2014</v>
      </c>
      <c r="L6156" t="s">
        <v>1955</v>
      </c>
      <c r="M6156" s="144" t="s">
        <v>59</v>
      </c>
    </row>
    <row r="6157" spans="1:15" x14ac:dyDescent="0.2">
      <c r="A6157" t="s">
        <v>57</v>
      </c>
      <c r="B6157" s="144" t="s">
        <v>144</v>
      </c>
      <c r="C6157">
        <v>650</v>
      </c>
      <c r="D6157" t="str">
        <f>VLOOKUP(Oliusala[[#This Row],[postnumer]],Sveitarfelog[#All],4,FALSE)</f>
        <v>Þingeyjarsveit</v>
      </c>
      <c r="E6157" t="str">
        <f>VLOOKUP(Oliusala[[#This Row],[postnumer]],Sveitarfelog[#All],5,FALSE)</f>
        <v>Norðurland eystra</v>
      </c>
      <c r="F6157" t="s">
        <v>25</v>
      </c>
      <c r="G6157" t="s">
        <v>24</v>
      </c>
      <c r="H6157" t="s">
        <v>60</v>
      </c>
      <c r="I6157" s="1">
        <v>186965</v>
      </c>
      <c r="J6157" s="2">
        <f>VLOOKUP(Oliusala[[#This Row],[tegund]],Tegundir!$B$2:$D$19,3,FALSE)*Oliusala[[#This Row],[magn]]/1000</f>
        <v>161.72472500000001</v>
      </c>
      <c r="K6157">
        <v>2014</v>
      </c>
      <c r="L6157" t="s">
        <v>1955</v>
      </c>
      <c r="M6157" s="144" t="s">
        <v>59</v>
      </c>
    </row>
    <row r="6158" spans="1:15" x14ac:dyDescent="0.2">
      <c r="A6158" t="s">
        <v>96</v>
      </c>
      <c r="B6158" s="144" t="s">
        <v>144</v>
      </c>
      <c r="C6158">
        <v>650</v>
      </c>
      <c r="D6158" t="str">
        <f>VLOOKUP(Oliusala[[#This Row],[postnumer]],Sveitarfelog[#All],4,FALSE)</f>
        <v>Þingeyjarsveit</v>
      </c>
      <c r="E6158" t="str">
        <f>VLOOKUP(Oliusala[[#This Row],[postnumer]],Sveitarfelog[#All],5,FALSE)</f>
        <v>Norðurland eystra</v>
      </c>
      <c r="F6158" t="s">
        <v>24</v>
      </c>
      <c r="G6158" t="s">
        <v>24</v>
      </c>
      <c r="H6158" t="s">
        <v>60</v>
      </c>
      <c r="I6158" s="1">
        <v>2717</v>
      </c>
      <c r="J6158" s="2">
        <f>VLOOKUP(Oliusala[[#This Row],[tegund]],Tegundir!$B$2:$D$19,3,FALSE)*Oliusala[[#This Row],[magn]]/1000</f>
        <v>2.3502049999999999</v>
      </c>
      <c r="K6158">
        <v>2014</v>
      </c>
      <c r="L6158" t="s">
        <v>18</v>
      </c>
      <c r="M6158" s="144" t="s">
        <v>59</v>
      </c>
    </row>
    <row r="6159" spans="1:15" x14ac:dyDescent="0.2">
      <c r="A6159" t="s">
        <v>57</v>
      </c>
      <c r="B6159" s="144" t="s">
        <v>144</v>
      </c>
      <c r="C6159">
        <v>650</v>
      </c>
      <c r="D6159" t="str">
        <f>VLOOKUP(Oliusala[[#This Row],[postnumer]],Sveitarfelog[#All],4,FALSE)</f>
        <v>Þingeyjarsveit</v>
      </c>
      <c r="E6159" t="str">
        <f>VLOOKUP(Oliusala[[#This Row],[postnumer]],Sveitarfelog[#All],5,FALSE)</f>
        <v>Norðurland eystra</v>
      </c>
      <c r="F6159" t="s">
        <v>24</v>
      </c>
      <c r="G6159" t="s">
        <v>24</v>
      </c>
      <c r="H6159" t="s">
        <v>60</v>
      </c>
      <c r="I6159" s="1">
        <v>16169</v>
      </c>
      <c r="J6159" s="2">
        <f>VLOOKUP(Oliusala[[#This Row],[tegund]],Tegundir!$B$2:$D$19,3,FALSE)*Oliusala[[#This Row],[magn]]/1000</f>
        <v>13.986184999999999</v>
      </c>
      <c r="K6159">
        <v>2014</v>
      </c>
      <c r="L6159" t="s">
        <v>18</v>
      </c>
      <c r="M6159" s="144" t="s">
        <v>59</v>
      </c>
    </row>
    <row r="6160" spans="1:15" x14ac:dyDescent="0.2">
      <c r="A6160" t="s">
        <v>63</v>
      </c>
      <c r="B6160" s="144" t="s">
        <v>144</v>
      </c>
      <c r="C6160">
        <v>650</v>
      </c>
      <c r="D6160" t="str">
        <f>VLOOKUP(Oliusala[[#This Row],[postnumer]],Sveitarfelog[#All],4,FALSE)</f>
        <v>Þingeyjarsveit</v>
      </c>
      <c r="E6160" t="str">
        <f>VLOOKUP(Oliusala[[#This Row],[postnumer]],Sveitarfelog[#All],5,FALSE)</f>
        <v>Norðurland eystra</v>
      </c>
      <c r="F6160" t="s">
        <v>24</v>
      </c>
      <c r="G6160" t="s">
        <v>24</v>
      </c>
      <c r="H6160" t="s">
        <v>58</v>
      </c>
      <c r="I6160" s="1">
        <v>217759</v>
      </c>
      <c r="J6160" s="2">
        <f>VLOOKUP(Oliusala[[#This Row],[tegund]],Tegundir!$B$2:$D$19,3,FALSE)*Oliusala[[#This Row],[magn]]/1000</f>
        <v>188.361535</v>
      </c>
      <c r="K6160">
        <v>2014</v>
      </c>
      <c r="L6160" t="s">
        <v>18</v>
      </c>
      <c r="M6160" s="144" t="s">
        <v>59</v>
      </c>
    </row>
    <row r="6161" spans="1:15" x14ac:dyDescent="0.2">
      <c r="A6161" t="s">
        <v>68</v>
      </c>
      <c r="B6161" s="144" t="s">
        <v>145</v>
      </c>
      <c r="C6161">
        <v>660</v>
      </c>
      <c r="D6161" t="str">
        <f>VLOOKUP(Oliusala[[#This Row],[postnumer]],Sveitarfelog[#All],4,FALSE)</f>
        <v>Þingeyjarsveit</v>
      </c>
      <c r="E6161" t="str">
        <f>VLOOKUP(Oliusala[[#This Row],[postnumer]],Sveitarfelog[#All],5,FALSE)</f>
        <v>Norðurland eystra</v>
      </c>
      <c r="F6161" t="s">
        <v>25</v>
      </c>
      <c r="G6161" t="s">
        <v>24</v>
      </c>
      <c r="H6161" t="s">
        <v>60</v>
      </c>
      <c r="I6161" s="1">
        <v>35558</v>
      </c>
      <c r="J6161" s="2">
        <f>VLOOKUP(Oliusala[[#This Row],[tegund]],Tegundir!$B$2:$D$19,3,FALSE)*Oliusala[[#This Row],[magn]]/1000</f>
        <v>30.757669999999997</v>
      </c>
      <c r="K6161">
        <v>2014</v>
      </c>
      <c r="L6161" t="s">
        <v>1955</v>
      </c>
      <c r="M6161" s="144" t="s">
        <v>59</v>
      </c>
    </row>
    <row r="6162" spans="1:15" x14ac:dyDescent="0.2">
      <c r="A6162" t="s">
        <v>68</v>
      </c>
      <c r="B6162" s="144" t="s">
        <v>146</v>
      </c>
      <c r="C6162">
        <v>660</v>
      </c>
      <c r="D6162" t="str">
        <f>VLOOKUP(Oliusala[[#This Row],[postnumer]],Sveitarfelog[#All],4,FALSE)</f>
        <v>Þingeyjarsveit</v>
      </c>
      <c r="E6162" t="str">
        <f>VLOOKUP(Oliusala[[#This Row],[postnumer]],Sveitarfelog[#All],5,FALSE)</f>
        <v>Norðurland eystra</v>
      </c>
      <c r="F6162" t="s">
        <v>25</v>
      </c>
      <c r="G6162" t="s">
        <v>24</v>
      </c>
      <c r="H6162" t="s">
        <v>60</v>
      </c>
      <c r="I6162" s="1">
        <v>289</v>
      </c>
      <c r="J6162" s="2">
        <f>VLOOKUP(Oliusala[[#This Row],[tegund]],Tegundir!$B$2:$D$19,3,FALSE)*Oliusala[[#This Row],[magn]]/1000</f>
        <v>0.24998499999999998</v>
      </c>
      <c r="K6162">
        <v>2014</v>
      </c>
      <c r="L6162" t="s">
        <v>1955</v>
      </c>
      <c r="M6162" s="144" t="s">
        <v>59</v>
      </c>
    </row>
    <row r="6163" spans="1:15" x14ac:dyDescent="0.2">
      <c r="A6163" t="s">
        <v>96</v>
      </c>
      <c r="B6163" s="144" t="s">
        <v>145</v>
      </c>
      <c r="C6163">
        <v>660</v>
      </c>
      <c r="D6163" t="str">
        <f>VLOOKUP(Oliusala[[#This Row],[postnumer]],Sveitarfelog[#All],4,FALSE)</f>
        <v>Þingeyjarsveit</v>
      </c>
      <c r="E6163" t="str">
        <f>VLOOKUP(Oliusala[[#This Row],[postnumer]],Sveitarfelog[#All],5,FALSE)</f>
        <v>Norðurland eystra</v>
      </c>
      <c r="F6163" t="s">
        <v>25</v>
      </c>
      <c r="G6163" t="s">
        <v>24</v>
      </c>
      <c r="H6163" t="s">
        <v>60</v>
      </c>
      <c r="I6163" s="1">
        <v>63174</v>
      </c>
      <c r="J6163" s="2">
        <f>VLOOKUP(Oliusala[[#This Row],[tegund]],Tegundir!$B$2:$D$19,3,FALSE)*Oliusala[[#This Row],[magn]]/1000</f>
        <v>54.645510000000002</v>
      </c>
      <c r="K6163">
        <v>2014</v>
      </c>
      <c r="L6163" t="s">
        <v>1955</v>
      </c>
      <c r="M6163" s="144" t="s">
        <v>59</v>
      </c>
    </row>
    <row r="6164" spans="1:15" x14ac:dyDescent="0.2">
      <c r="A6164" t="s">
        <v>96</v>
      </c>
      <c r="B6164" s="144" t="s">
        <v>146</v>
      </c>
      <c r="C6164">
        <v>660</v>
      </c>
      <c r="D6164" t="str">
        <f>VLOOKUP(Oliusala[[#This Row],[postnumer]],Sveitarfelog[#All],4,FALSE)</f>
        <v>Þingeyjarsveit</v>
      </c>
      <c r="E6164" t="str">
        <f>VLOOKUP(Oliusala[[#This Row],[postnumer]],Sveitarfelog[#All],5,FALSE)</f>
        <v>Norðurland eystra</v>
      </c>
      <c r="F6164" t="s">
        <v>25</v>
      </c>
      <c r="G6164" t="s">
        <v>24</v>
      </c>
      <c r="H6164" t="s">
        <v>60</v>
      </c>
      <c r="I6164" s="1">
        <v>9959</v>
      </c>
      <c r="J6164" s="2">
        <f>VLOOKUP(Oliusala[[#This Row],[tegund]],Tegundir!$B$2:$D$19,3,FALSE)*Oliusala[[#This Row],[magn]]/1000</f>
        <v>8.6145350000000001</v>
      </c>
      <c r="K6164">
        <v>2014</v>
      </c>
      <c r="L6164" t="s">
        <v>1955</v>
      </c>
      <c r="M6164" s="144" t="s">
        <v>59</v>
      </c>
    </row>
    <row r="6165" spans="1:15" x14ac:dyDescent="0.2">
      <c r="A6165" t="s">
        <v>57</v>
      </c>
      <c r="B6165" s="144" t="s">
        <v>145</v>
      </c>
      <c r="C6165">
        <v>660</v>
      </c>
      <c r="D6165" t="str">
        <f>VLOOKUP(Oliusala[[#This Row],[postnumer]],Sveitarfelog[#All],4,FALSE)</f>
        <v>Þingeyjarsveit</v>
      </c>
      <c r="E6165" t="str">
        <f>VLOOKUP(Oliusala[[#This Row],[postnumer]],Sveitarfelog[#All],5,FALSE)</f>
        <v>Norðurland eystra</v>
      </c>
      <c r="F6165" t="s">
        <v>25</v>
      </c>
      <c r="G6165" t="s">
        <v>24</v>
      </c>
      <c r="H6165" t="s">
        <v>60</v>
      </c>
      <c r="I6165" s="1">
        <v>198355</v>
      </c>
      <c r="J6165" s="2">
        <f>VLOOKUP(Oliusala[[#This Row],[tegund]],Tegundir!$B$2:$D$19,3,FALSE)*Oliusala[[#This Row],[magn]]/1000</f>
        <v>171.57707500000001</v>
      </c>
      <c r="K6165">
        <v>2014</v>
      </c>
      <c r="L6165" t="s">
        <v>1955</v>
      </c>
      <c r="M6165" s="144" t="s">
        <v>59</v>
      </c>
    </row>
    <row r="6166" spans="1:15" x14ac:dyDescent="0.2">
      <c r="A6166" t="s">
        <v>57</v>
      </c>
      <c r="B6166" s="144" t="s">
        <v>146</v>
      </c>
      <c r="C6166">
        <v>660</v>
      </c>
      <c r="D6166" t="str">
        <f>VLOOKUP(Oliusala[[#This Row],[postnumer]],Sveitarfelog[#All],4,FALSE)</f>
        <v>Þingeyjarsveit</v>
      </c>
      <c r="E6166" t="str">
        <f>VLOOKUP(Oliusala[[#This Row],[postnumer]],Sveitarfelog[#All],5,FALSE)</f>
        <v>Norðurland eystra</v>
      </c>
      <c r="F6166" t="s">
        <v>25</v>
      </c>
      <c r="G6166" t="s">
        <v>24</v>
      </c>
      <c r="H6166" t="s">
        <v>60</v>
      </c>
      <c r="I6166" s="1">
        <v>10714</v>
      </c>
      <c r="J6166" s="2">
        <f>VLOOKUP(Oliusala[[#This Row],[tegund]],Tegundir!$B$2:$D$19,3,FALSE)*Oliusala[[#This Row],[magn]]/1000</f>
        <v>9.2676100000000012</v>
      </c>
      <c r="K6166">
        <v>2014</v>
      </c>
      <c r="L6166" t="s">
        <v>1955</v>
      </c>
      <c r="M6166" s="144" t="s">
        <v>59</v>
      </c>
    </row>
    <row r="6167" spans="1:15" x14ac:dyDescent="0.2">
      <c r="A6167" t="s">
        <v>68</v>
      </c>
      <c r="B6167" s="144" t="s">
        <v>145</v>
      </c>
      <c r="C6167">
        <v>660</v>
      </c>
      <c r="D6167" t="str">
        <f>VLOOKUP(Oliusala[[#This Row],[postnumer]],Sveitarfelog[#All],4,FALSE)</f>
        <v>Þingeyjarsveit</v>
      </c>
      <c r="E6167" t="str">
        <f>VLOOKUP(Oliusala[[#This Row],[postnumer]],Sveitarfelog[#All],5,FALSE)</f>
        <v>Norðurland eystra</v>
      </c>
      <c r="F6167" t="s">
        <v>24</v>
      </c>
      <c r="G6167" t="s">
        <v>24</v>
      </c>
      <c r="H6167" t="s">
        <v>60</v>
      </c>
      <c r="I6167" s="1">
        <v>2142</v>
      </c>
      <c r="J6167" s="2">
        <f>VLOOKUP(Oliusala[[#This Row],[tegund]],Tegundir!$B$2:$D$19,3,FALSE)*Oliusala[[#This Row],[magn]]/1000</f>
        <v>1.85283</v>
      </c>
      <c r="K6167">
        <v>2014</v>
      </c>
      <c r="L6167" t="s">
        <v>18</v>
      </c>
      <c r="M6167" s="144" t="s">
        <v>59</v>
      </c>
    </row>
    <row r="6168" spans="1:15" x14ac:dyDescent="0.2">
      <c r="A6168" t="s">
        <v>96</v>
      </c>
      <c r="B6168" s="144" t="s">
        <v>145</v>
      </c>
      <c r="C6168">
        <v>660</v>
      </c>
      <c r="D6168" t="str">
        <f>VLOOKUP(Oliusala[[#This Row],[postnumer]],Sveitarfelog[#All],4,FALSE)</f>
        <v>Þingeyjarsveit</v>
      </c>
      <c r="E6168" t="str">
        <f>VLOOKUP(Oliusala[[#This Row],[postnumer]],Sveitarfelog[#All],5,FALSE)</f>
        <v>Norðurland eystra</v>
      </c>
      <c r="F6168" t="s">
        <v>24</v>
      </c>
      <c r="G6168" t="s">
        <v>24</v>
      </c>
      <c r="H6168" t="s">
        <v>60</v>
      </c>
      <c r="I6168" s="1">
        <v>18627</v>
      </c>
      <c r="J6168" s="2">
        <f>VLOOKUP(Oliusala[[#This Row],[tegund]],Tegundir!$B$2:$D$19,3,FALSE)*Oliusala[[#This Row],[magn]]/1000</f>
        <v>16.112355000000001</v>
      </c>
      <c r="K6168">
        <v>2014</v>
      </c>
      <c r="L6168" t="s">
        <v>18</v>
      </c>
      <c r="M6168" s="144" t="s">
        <v>59</v>
      </c>
    </row>
    <row r="6169" spans="1:15" x14ac:dyDescent="0.2">
      <c r="A6169" t="s">
        <v>57</v>
      </c>
      <c r="B6169" s="144" t="s">
        <v>145</v>
      </c>
      <c r="C6169">
        <v>660</v>
      </c>
      <c r="D6169" t="str">
        <f>VLOOKUP(Oliusala[[#This Row],[postnumer]],Sveitarfelog[#All],4,FALSE)</f>
        <v>Þingeyjarsveit</v>
      </c>
      <c r="E6169" t="str">
        <f>VLOOKUP(Oliusala[[#This Row],[postnumer]],Sveitarfelog[#All],5,FALSE)</f>
        <v>Norðurland eystra</v>
      </c>
      <c r="F6169" t="s">
        <v>24</v>
      </c>
      <c r="G6169" t="s">
        <v>24</v>
      </c>
      <c r="H6169" t="s">
        <v>60</v>
      </c>
      <c r="I6169" s="1">
        <v>17612</v>
      </c>
      <c r="J6169" s="2">
        <f>VLOOKUP(Oliusala[[#This Row],[tegund]],Tegundir!$B$2:$D$19,3,FALSE)*Oliusala[[#This Row],[magn]]/1000</f>
        <v>15.23438</v>
      </c>
      <c r="K6169">
        <v>2014</v>
      </c>
      <c r="L6169" t="s">
        <v>18</v>
      </c>
      <c r="M6169" s="144" t="s">
        <v>59</v>
      </c>
    </row>
    <row r="6170" spans="1:15" x14ac:dyDescent="0.2">
      <c r="A6170" t="s">
        <v>57</v>
      </c>
      <c r="B6170" s="144" t="s">
        <v>146</v>
      </c>
      <c r="C6170">
        <v>660</v>
      </c>
      <c r="D6170" t="str">
        <f>VLOOKUP(Oliusala[[#This Row],[postnumer]],Sveitarfelog[#All],4,FALSE)</f>
        <v>Þingeyjarsveit</v>
      </c>
      <c r="E6170" t="str">
        <f>VLOOKUP(Oliusala[[#This Row],[postnumer]],Sveitarfelog[#All],5,FALSE)</f>
        <v>Norðurland eystra</v>
      </c>
      <c r="F6170" t="s">
        <v>24</v>
      </c>
      <c r="G6170" t="s">
        <v>24</v>
      </c>
      <c r="H6170" t="s">
        <v>60</v>
      </c>
      <c r="I6170" s="1">
        <v>1833</v>
      </c>
      <c r="J6170" s="2">
        <f>VLOOKUP(Oliusala[[#This Row],[tegund]],Tegundir!$B$2:$D$19,3,FALSE)*Oliusala[[#This Row],[magn]]/1000</f>
        <v>1.585545</v>
      </c>
      <c r="K6170">
        <v>2014</v>
      </c>
      <c r="L6170" t="s">
        <v>18</v>
      </c>
      <c r="M6170" s="144" t="s">
        <v>59</v>
      </c>
    </row>
    <row r="6171" spans="1:15" x14ac:dyDescent="0.2">
      <c r="A6171" t="s">
        <v>63</v>
      </c>
      <c r="B6171" s="144" t="s">
        <v>145</v>
      </c>
      <c r="C6171">
        <v>660</v>
      </c>
      <c r="D6171" t="str">
        <f>VLOOKUP(Oliusala[[#This Row],[postnumer]],Sveitarfelog[#All],4,FALSE)</f>
        <v>Þingeyjarsveit</v>
      </c>
      <c r="E6171" t="str">
        <f>VLOOKUP(Oliusala[[#This Row],[postnumer]],Sveitarfelog[#All],5,FALSE)</f>
        <v>Norðurland eystra</v>
      </c>
      <c r="F6171" t="s">
        <v>24</v>
      </c>
      <c r="G6171" t="s">
        <v>24</v>
      </c>
      <c r="H6171" t="s">
        <v>58</v>
      </c>
      <c r="I6171" s="1">
        <v>655829</v>
      </c>
      <c r="J6171" s="2">
        <f>VLOOKUP(Oliusala[[#This Row],[tegund]],Tegundir!$B$2:$D$19,3,FALSE)*Oliusala[[#This Row],[magn]]/1000</f>
        <v>567.29208499999993</v>
      </c>
      <c r="K6171">
        <v>2014</v>
      </c>
      <c r="L6171" t="s">
        <v>18</v>
      </c>
      <c r="M6171" s="144" t="s">
        <v>59</v>
      </c>
    </row>
    <row r="6172" spans="1:15" x14ac:dyDescent="0.2">
      <c r="A6172" t="s">
        <v>63</v>
      </c>
      <c r="B6172" s="144" t="s">
        <v>146</v>
      </c>
      <c r="C6172">
        <v>660</v>
      </c>
      <c r="D6172" t="str">
        <f>VLOOKUP(Oliusala[[#This Row],[postnumer]],Sveitarfelog[#All],4,FALSE)</f>
        <v>Þingeyjarsveit</v>
      </c>
      <c r="E6172" t="str">
        <f>VLOOKUP(Oliusala[[#This Row],[postnumer]],Sveitarfelog[#All],5,FALSE)</f>
        <v>Norðurland eystra</v>
      </c>
      <c r="F6172" t="s">
        <v>24</v>
      </c>
      <c r="G6172" t="s">
        <v>24</v>
      </c>
      <c r="H6172" t="s">
        <v>58</v>
      </c>
      <c r="I6172" s="1">
        <v>106033</v>
      </c>
      <c r="J6172" s="2">
        <f>VLOOKUP(Oliusala[[#This Row],[tegund]],Tegundir!$B$2:$D$19,3,FALSE)*Oliusala[[#This Row],[magn]]/1000</f>
        <v>91.718544999999992</v>
      </c>
      <c r="K6172">
        <v>2014</v>
      </c>
      <c r="L6172" t="s">
        <v>18</v>
      </c>
      <c r="M6172" s="144" t="s">
        <v>59</v>
      </c>
    </row>
    <row r="6173" spans="1:15" x14ac:dyDescent="0.2">
      <c r="A6173" t="s">
        <v>68</v>
      </c>
      <c r="B6173" s="144" t="s">
        <v>96</v>
      </c>
      <c r="C6173">
        <v>640</v>
      </c>
      <c r="D6173" t="str">
        <f>VLOOKUP(Oliusala[[#This Row],[postnumer]],Sveitarfelog[#All],4,FALSE)</f>
        <v>Norðurþing,Tjörneshreppur</v>
      </c>
      <c r="E6173" t="str">
        <f>VLOOKUP(Oliusala[[#This Row],[postnumer]],Sveitarfelog[#All],5,FALSE)</f>
        <v>Norðurland eystra</v>
      </c>
      <c r="F6173" t="s">
        <v>25</v>
      </c>
      <c r="G6173" t="s">
        <v>24</v>
      </c>
      <c r="H6173" t="s">
        <v>60</v>
      </c>
      <c r="I6173" s="1">
        <v>456535</v>
      </c>
      <c r="J6173" s="2">
        <f>VLOOKUP(Oliusala[[#This Row],[tegund]],Tegundir!$B$2:$D$19,3,FALSE)*Oliusala[[#This Row],[magn]]/1000</f>
        <v>394.90277500000002</v>
      </c>
      <c r="K6173">
        <v>2014</v>
      </c>
      <c r="L6173" t="s">
        <v>1955</v>
      </c>
      <c r="M6173" s="144" t="s">
        <v>59</v>
      </c>
    </row>
    <row r="6174" spans="1:15" x14ac:dyDescent="0.2">
      <c r="A6174" t="s">
        <v>69</v>
      </c>
      <c r="B6174" s="144" t="s">
        <v>96</v>
      </c>
      <c r="C6174">
        <v>640</v>
      </c>
      <c r="D6174" t="str">
        <f>VLOOKUP(Oliusala[[#This Row],[postnumer]],Sveitarfelog[#All],4,FALSE)</f>
        <v>Norðurþing,Tjörneshreppur</v>
      </c>
      <c r="E6174" t="str">
        <f>VLOOKUP(Oliusala[[#This Row],[postnumer]],Sveitarfelog[#All],5,FALSE)</f>
        <v>Norðurland eystra</v>
      </c>
      <c r="F6174" t="s">
        <v>25</v>
      </c>
      <c r="G6174" t="s">
        <v>24</v>
      </c>
      <c r="H6174" t="s">
        <v>60</v>
      </c>
      <c r="I6174" s="1">
        <v>8868</v>
      </c>
      <c r="J6174" s="2">
        <f>VLOOKUP(Oliusala[[#This Row],[tegund]],Tegundir!$B$2:$D$19,3,FALSE)*Oliusala[[#This Row],[magn]]/1000</f>
        <v>7.67082</v>
      </c>
      <c r="K6174">
        <v>2014</v>
      </c>
      <c r="L6174" t="s">
        <v>1955</v>
      </c>
      <c r="M6174" s="144" t="s">
        <v>59</v>
      </c>
    </row>
    <row r="6175" spans="1:15" x14ac:dyDescent="0.2">
      <c r="A6175" t="s">
        <v>96</v>
      </c>
      <c r="B6175" s="144" t="s">
        <v>96</v>
      </c>
      <c r="C6175">
        <v>640</v>
      </c>
      <c r="D6175" t="str">
        <f>VLOOKUP(Oliusala[[#This Row],[postnumer]],Sveitarfelog[#All],4,FALSE)</f>
        <v>Norðurþing,Tjörneshreppur</v>
      </c>
      <c r="E6175" t="str">
        <f>VLOOKUP(Oliusala[[#This Row],[postnumer]],Sveitarfelog[#All],5,FALSE)</f>
        <v>Norðurland eystra</v>
      </c>
      <c r="F6175" t="s">
        <v>25</v>
      </c>
      <c r="G6175" t="s">
        <v>24</v>
      </c>
      <c r="H6175" t="s">
        <v>58</v>
      </c>
      <c r="I6175" s="1">
        <v>512396</v>
      </c>
      <c r="J6175" s="2">
        <f>VLOOKUP(Oliusala[[#This Row],[tegund]],Tegundir!$B$2:$D$19,3,FALSE)*Oliusala[[#This Row],[magn]]/1000</f>
        <v>443.22253999999998</v>
      </c>
      <c r="K6175">
        <v>2014</v>
      </c>
      <c r="L6175" t="s">
        <v>19</v>
      </c>
      <c r="M6175" s="144" t="s">
        <v>59</v>
      </c>
      <c r="O6175" s="144" t="s">
        <v>1997</v>
      </c>
    </row>
    <row r="6176" spans="1:15" x14ac:dyDescent="0.2">
      <c r="A6176" t="s">
        <v>57</v>
      </c>
      <c r="B6176" s="144" t="s">
        <v>96</v>
      </c>
      <c r="C6176">
        <v>640</v>
      </c>
      <c r="D6176" t="str">
        <f>VLOOKUP(Oliusala[[#This Row],[postnumer]],Sveitarfelog[#All],4,FALSE)</f>
        <v>Norðurþing,Tjörneshreppur</v>
      </c>
      <c r="E6176" t="str">
        <f>VLOOKUP(Oliusala[[#This Row],[postnumer]],Sveitarfelog[#All],5,FALSE)</f>
        <v>Norðurland eystra</v>
      </c>
      <c r="F6176" t="s">
        <v>25</v>
      </c>
      <c r="G6176" t="s">
        <v>24</v>
      </c>
      <c r="H6176" t="s">
        <v>58</v>
      </c>
      <c r="I6176" s="1">
        <v>49004</v>
      </c>
      <c r="J6176" s="2">
        <f>VLOOKUP(Oliusala[[#This Row],[tegund]],Tegundir!$B$2:$D$19,3,FALSE)*Oliusala[[#This Row],[magn]]/1000</f>
        <v>42.388460000000002</v>
      </c>
      <c r="K6176">
        <v>2014</v>
      </c>
      <c r="L6176" t="s">
        <v>1955</v>
      </c>
      <c r="M6176" s="144" t="s">
        <v>59</v>
      </c>
    </row>
    <row r="6177" spans="1:15" x14ac:dyDescent="0.2">
      <c r="A6177" t="s">
        <v>96</v>
      </c>
      <c r="B6177" s="144" t="s">
        <v>96</v>
      </c>
      <c r="C6177">
        <v>640</v>
      </c>
      <c r="D6177" t="str">
        <f>VLOOKUP(Oliusala[[#This Row],[postnumer]],Sveitarfelog[#All],4,FALSE)</f>
        <v>Norðurþing,Tjörneshreppur</v>
      </c>
      <c r="E6177" t="str">
        <f>VLOOKUP(Oliusala[[#This Row],[postnumer]],Sveitarfelog[#All],5,FALSE)</f>
        <v>Norðurland eystra</v>
      </c>
      <c r="F6177" t="s">
        <v>25</v>
      </c>
      <c r="G6177" t="s">
        <v>24</v>
      </c>
      <c r="H6177" t="s">
        <v>61</v>
      </c>
      <c r="I6177" s="1">
        <v>300</v>
      </c>
      <c r="J6177" s="2">
        <f>VLOOKUP(Oliusala[[#This Row],[tegund]],Tegundir!$B$2:$D$19,3,FALSE)*Oliusala[[#This Row],[magn]]/1000</f>
        <v>0.25950000000000001</v>
      </c>
      <c r="K6177">
        <v>2014</v>
      </c>
      <c r="L6177" t="s">
        <v>1955</v>
      </c>
      <c r="M6177" s="144" t="s">
        <v>62</v>
      </c>
    </row>
    <row r="6178" spans="1:15" x14ac:dyDescent="0.2">
      <c r="A6178" t="s">
        <v>57</v>
      </c>
      <c r="B6178" s="144" t="s">
        <v>96</v>
      </c>
      <c r="C6178">
        <v>640</v>
      </c>
      <c r="D6178" t="str">
        <f>VLOOKUP(Oliusala[[#This Row],[postnumer]],Sveitarfelog[#All],4,FALSE)</f>
        <v>Norðurþing,Tjörneshreppur</v>
      </c>
      <c r="E6178" t="str">
        <f>VLOOKUP(Oliusala[[#This Row],[postnumer]],Sveitarfelog[#All],5,FALSE)</f>
        <v>Norðurland eystra</v>
      </c>
      <c r="F6178" t="s">
        <v>25</v>
      </c>
      <c r="G6178" t="s">
        <v>24</v>
      </c>
      <c r="H6178" t="s">
        <v>61</v>
      </c>
      <c r="I6178" s="1">
        <v>3105</v>
      </c>
      <c r="J6178" s="2">
        <f>VLOOKUP(Oliusala[[#This Row],[tegund]],Tegundir!$B$2:$D$19,3,FALSE)*Oliusala[[#This Row],[magn]]/1000</f>
        <v>2.6858249999999999</v>
      </c>
      <c r="K6178">
        <v>2014</v>
      </c>
      <c r="L6178" t="s">
        <v>1955</v>
      </c>
      <c r="M6178" s="144" t="s">
        <v>62</v>
      </c>
    </row>
    <row r="6179" spans="1:15" x14ac:dyDescent="0.2">
      <c r="A6179" t="s">
        <v>68</v>
      </c>
      <c r="B6179" s="144" t="s">
        <v>147</v>
      </c>
      <c r="C6179">
        <v>670</v>
      </c>
      <c r="D6179" t="str">
        <f>VLOOKUP(Oliusala[[#This Row],[postnumer]],Sveitarfelog[#All],4,FALSE)</f>
        <v>Norðurþing,Tjörneshreppur</v>
      </c>
      <c r="E6179" t="str">
        <f>VLOOKUP(Oliusala[[#This Row],[postnumer]],Sveitarfelog[#All],5,FALSE)</f>
        <v>Norðurland eystra</v>
      </c>
      <c r="F6179" t="s">
        <v>25</v>
      </c>
      <c r="G6179" t="s">
        <v>24</v>
      </c>
      <c r="H6179" t="s">
        <v>60</v>
      </c>
      <c r="I6179" s="1">
        <v>40827</v>
      </c>
      <c r="J6179" s="2">
        <f>VLOOKUP(Oliusala[[#This Row],[tegund]],Tegundir!$B$2:$D$19,3,FALSE)*Oliusala[[#This Row],[magn]]/1000</f>
        <v>35.315355000000004</v>
      </c>
      <c r="K6179">
        <v>2014</v>
      </c>
      <c r="L6179" t="s">
        <v>1955</v>
      </c>
      <c r="M6179" s="144" t="s">
        <v>59</v>
      </c>
    </row>
    <row r="6180" spans="1:15" x14ac:dyDescent="0.2">
      <c r="A6180" t="s">
        <v>148</v>
      </c>
      <c r="B6180" s="144" t="s">
        <v>147</v>
      </c>
      <c r="C6180">
        <v>670</v>
      </c>
      <c r="D6180" t="str">
        <f>VLOOKUP(Oliusala[[#This Row],[postnumer]],Sveitarfelog[#All],4,FALSE)</f>
        <v>Norðurþing,Tjörneshreppur</v>
      </c>
      <c r="E6180" t="str">
        <f>VLOOKUP(Oliusala[[#This Row],[postnumer]],Sveitarfelog[#All],5,FALSE)</f>
        <v>Norðurland eystra</v>
      </c>
      <c r="F6180" t="s">
        <v>25</v>
      </c>
      <c r="G6180" t="s">
        <v>24</v>
      </c>
      <c r="H6180" t="s">
        <v>60</v>
      </c>
      <c r="I6180" s="1">
        <v>5654</v>
      </c>
      <c r="J6180" s="2">
        <f>VLOOKUP(Oliusala[[#This Row],[tegund]],Tegundir!$B$2:$D$19,3,FALSE)*Oliusala[[#This Row],[magn]]/1000</f>
        <v>4.8907100000000003</v>
      </c>
      <c r="K6180">
        <v>2014</v>
      </c>
      <c r="L6180" t="s">
        <v>1955</v>
      </c>
      <c r="M6180" s="144" t="s">
        <v>59</v>
      </c>
    </row>
    <row r="6181" spans="1:15" x14ac:dyDescent="0.2">
      <c r="A6181" t="s">
        <v>57</v>
      </c>
      <c r="B6181" s="144" t="s">
        <v>147</v>
      </c>
      <c r="C6181">
        <v>670</v>
      </c>
      <c r="D6181" t="str">
        <f>VLOOKUP(Oliusala[[#This Row],[postnumer]],Sveitarfelog[#All],4,FALSE)</f>
        <v>Norðurþing,Tjörneshreppur</v>
      </c>
      <c r="E6181" t="str">
        <f>VLOOKUP(Oliusala[[#This Row],[postnumer]],Sveitarfelog[#All],5,FALSE)</f>
        <v>Norðurland eystra</v>
      </c>
      <c r="F6181" t="s">
        <v>25</v>
      </c>
      <c r="G6181" t="s">
        <v>24</v>
      </c>
      <c r="H6181" t="s">
        <v>60</v>
      </c>
      <c r="I6181" s="1">
        <v>72315</v>
      </c>
      <c r="J6181" s="2">
        <f>VLOOKUP(Oliusala[[#This Row],[tegund]],Tegundir!$B$2:$D$19,3,FALSE)*Oliusala[[#This Row],[magn]]/1000</f>
        <v>62.552475000000001</v>
      </c>
      <c r="K6181">
        <v>2014</v>
      </c>
      <c r="L6181" t="s">
        <v>1955</v>
      </c>
      <c r="M6181" s="144" t="s">
        <v>59</v>
      </c>
    </row>
    <row r="6182" spans="1:15" x14ac:dyDescent="0.2">
      <c r="A6182" t="s">
        <v>68</v>
      </c>
      <c r="B6182" s="144" t="s">
        <v>149</v>
      </c>
      <c r="C6182">
        <v>671</v>
      </c>
      <c r="D6182" t="str">
        <f>VLOOKUP(Oliusala[[#This Row],[postnumer]],Sveitarfelog[#All],4,FALSE)</f>
        <v>Norðurþing,Tjörneshreppur</v>
      </c>
      <c r="E6182" t="str">
        <f>VLOOKUP(Oliusala[[#This Row],[postnumer]],Sveitarfelog[#All],5,FALSE)</f>
        <v>Norðurland eystra</v>
      </c>
      <c r="F6182" t="s">
        <v>25</v>
      </c>
      <c r="G6182" t="s">
        <v>24</v>
      </c>
      <c r="H6182" t="s">
        <v>60</v>
      </c>
      <c r="I6182" s="1">
        <v>6137</v>
      </c>
      <c r="J6182" s="2">
        <f>VLOOKUP(Oliusala[[#This Row],[tegund]],Tegundir!$B$2:$D$19,3,FALSE)*Oliusala[[#This Row],[magn]]/1000</f>
        <v>5.3085050000000003</v>
      </c>
      <c r="K6182">
        <v>2014</v>
      </c>
      <c r="L6182" t="s">
        <v>1955</v>
      </c>
      <c r="M6182" s="144" t="s">
        <v>59</v>
      </c>
    </row>
    <row r="6183" spans="1:15" x14ac:dyDescent="0.2">
      <c r="A6183" t="s">
        <v>68</v>
      </c>
      <c r="B6183" s="144" t="s">
        <v>147</v>
      </c>
      <c r="C6183">
        <v>670</v>
      </c>
      <c r="D6183" t="str">
        <f>VLOOKUP(Oliusala[[#This Row],[postnumer]],Sveitarfelog[#All],4,FALSE)</f>
        <v>Norðurþing,Tjörneshreppur</v>
      </c>
      <c r="E6183" t="str">
        <f>VLOOKUP(Oliusala[[#This Row],[postnumer]],Sveitarfelog[#All],5,FALSE)</f>
        <v>Norðurland eystra</v>
      </c>
      <c r="F6183" t="s">
        <v>24</v>
      </c>
      <c r="G6183" t="s">
        <v>24</v>
      </c>
      <c r="H6183" t="s">
        <v>60</v>
      </c>
      <c r="I6183" s="1">
        <v>15843</v>
      </c>
      <c r="J6183" s="2">
        <f>VLOOKUP(Oliusala[[#This Row],[tegund]],Tegundir!$B$2:$D$19,3,FALSE)*Oliusala[[#This Row],[magn]]/1000</f>
        <v>13.704195</v>
      </c>
      <c r="K6183">
        <v>2014</v>
      </c>
      <c r="L6183" t="s">
        <v>18</v>
      </c>
      <c r="M6183" s="144" t="s">
        <v>59</v>
      </c>
    </row>
    <row r="6184" spans="1:15" x14ac:dyDescent="0.2">
      <c r="A6184" t="s">
        <v>96</v>
      </c>
      <c r="B6184" s="144" t="s">
        <v>149</v>
      </c>
      <c r="C6184">
        <v>671</v>
      </c>
      <c r="D6184" t="str">
        <f>VLOOKUP(Oliusala[[#This Row],[postnumer]],Sveitarfelog[#All],4,FALSE)</f>
        <v>Norðurþing,Tjörneshreppur</v>
      </c>
      <c r="E6184" t="str">
        <f>VLOOKUP(Oliusala[[#This Row],[postnumer]],Sveitarfelog[#All],5,FALSE)</f>
        <v>Norðurland eystra</v>
      </c>
      <c r="F6184" t="s">
        <v>25</v>
      </c>
      <c r="G6184" t="s">
        <v>24</v>
      </c>
      <c r="H6184" t="s">
        <v>60</v>
      </c>
      <c r="I6184" s="1">
        <v>48512</v>
      </c>
      <c r="J6184" s="2">
        <f>VLOOKUP(Oliusala[[#This Row],[tegund]],Tegundir!$B$2:$D$19,3,FALSE)*Oliusala[[#This Row],[magn]]/1000</f>
        <v>41.962879999999998</v>
      </c>
      <c r="K6184">
        <v>2014</v>
      </c>
      <c r="L6184" t="s">
        <v>1955</v>
      </c>
      <c r="M6184" s="144" t="s">
        <v>59</v>
      </c>
    </row>
    <row r="6185" spans="1:15" x14ac:dyDescent="0.2">
      <c r="A6185" t="s">
        <v>148</v>
      </c>
      <c r="B6185" s="144" t="s">
        <v>147</v>
      </c>
      <c r="C6185">
        <v>670</v>
      </c>
      <c r="D6185" t="str">
        <f>VLOOKUP(Oliusala[[#This Row],[postnumer]],Sveitarfelog[#All],4,FALSE)</f>
        <v>Norðurþing,Tjörneshreppur</v>
      </c>
      <c r="E6185" t="str">
        <f>VLOOKUP(Oliusala[[#This Row],[postnumer]],Sveitarfelog[#All],5,FALSE)</f>
        <v>Norðurland eystra</v>
      </c>
      <c r="F6185" t="s">
        <v>24</v>
      </c>
      <c r="G6185" t="s">
        <v>24</v>
      </c>
      <c r="H6185" t="s">
        <v>60</v>
      </c>
      <c r="I6185" s="1">
        <v>9753</v>
      </c>
      <c r="J6185" s="2">
        <f>VLOOKUP(Oliusala[[#This Row],[tegund]],Tegundir!$B$2:$D$19,3,FALSE)*Oliusala[[#This Row],[magn]]/1000</f>
        <v>8.4363449999999993</v>
      </c>
      <c r="K6185">
        <v>2014</v>
      </c>
      <c r="L6185" t="s">
        <v>18</v>
      </c>
      <c r="M6185" s="144" t="s">
        <v>59</v>
      </c>
    </row>
    <row r="6186" spans="1:15" x14ac:dyDescent="0.2">
      <c r="A6186" t="s">
        <v>148</v>
      </c>
      <c r="B6186" s="144" t="s">
        <v>147</v>
      </c>
      <c r="C6186">
        <v>670</v>
      </c>
      <c r="D6186" t="str">
        <f>VLOOKUP(Oliusala[[#This Row],[postnumer]],Sveitarfelog[#All],4,FALSE)</f>
        <v>Norðurþing,Tjörneshreppur</v>
      </c>
      <c r="E6186" t="str">
        <f>VLOOKUP(Oliusala[[#This Row],[postnumer]],Sveitarfelog[#All],5,FALSE)</f>
        <v>Norðurland eystra</v>
      </c>
      <c r="F6186" t="s">
        <v>30</v>
      </c>
      <c r="G6186" t="s">
        <v>24</v>
      </c>
      <c r="H6186" t="s">
        <v>60</v>
      </c>
      <c r="I6186" s="1">
        <v>6622</v>
      </c>
      <c r="J6186" s="2">
        <f>VLOOKUP(Oliusala[[#This Row],[tegund]],Tegundir!$B$2:$D$19,3,FALSE)*Oliusala[[#This Row],[magn]]/1000</f>
        <v>5.7280299999999995</v>
      </c>
      <c r="K6186">
        <v>2014</v>
      </c>
      <c r="L6186" t="s">
        <v>19</v>
      </c>
      <c r="M6186" s="144" t="s">
        <v>59</v>
      </c>
      <c r="O6186" s="144" t="s">
        <v>1998</v>
      </c>
    </row>
    <row r="6187" spans="1:15" x14ac:dyDescent="0.2">
      <c r="A6187" t="s">
        <v>57</v>
      </c>
      <c r="B6187" s="144" t="s">
        <v>149</v>
      </c>
      <c r="C6187">
        <v>671</v>
      </c>
      <c r="D6187" t="str">
        <f>VLOOKUP(Oliusala[[#This Row],[postnumer]],Sveitarfelog[#All],4,FALSE)</f>
        <v>Norðurþing,Tjörneshreppur</v>
      </c>
      <c r="E6187" t="str">
        <f>VLOOKUP(Oliusala[[#This Row],[postnumer]],Sveitarfelog[#All],5,FALSE)</f>
        <v>Norðurland eystra</v>
      </c>
      <c r="F6187" t="s">
        <v>25</v>
      </c>
      <c r="G6187" t="s">
        <v>24</v>
      </c>
      <c r="H6187" t="s">
        <v>60</v>
      </c>
      <c r="I6187" s="1">
        <v>55585</v>
      </c>
      <c r="J6187" s="2">
        <f>VLOOKUP(Oliusala[[#This Row],[tegund]],Tegundir!$B$2:$D$19,3,FALSE)*Oliusala[[#This Row],[magn]]/1000</f>
        <v>48.081025000000004</v>
      </c>
      <c r="K6187">
        <v>2014</v>
      </c>
      <c r="L6187" t="s">
        <v>1955</v>
      </c>
      <c r="M6187" s="144" t="s">
        <v>59</v>
      </c>
    </row>
    <row r="6188" spans="1:15" x14ac:dyDescent="0.2">
      <c r="A6188" t="s">
        <v>57</v>
      </c>
      <c r="B6188" s="144" t="s">
        <v>147</v>
      </c>
      <c r="C6188">
        <v>670</v>
      </c>
      <c r="D6188" t="str">
        <f>VLOOKUP(Oliusala[[#This Row],[postnumer]],Sveitarfelog[#All],4,FALSE)</f>
        <v>Norðurþing,Tjörneshreppur</v>
      </c>
      <c r="E6188" t="str">
        <f>VLOOKUP(Oliusala[[#This Row],[postnumer]],Sveitarfelog[#All],5,FALSE)</f>
        <v>Norðurland eystra</v>
      </c>
      <c r="F6188" t="s">
        <v>24</v>
      </c>
      <c r="G6188" t="s">
        <v>24</v>
      </c>
      <c r="H6188" t="s">
        <v>60</v>
      </c>
      <c r="I6188" s="1">
        <v>48752</v>
      </c>
      <c r="J6188" s="2">
        <f>VLOOKUP(Oliusala[[#This Row],[tegund]],Tegundir!$B$2:$D$19,3,FALSE)*Oliusala[[#This Row],[magn]]/1000</f>
        <v>42.170480000000005</v>
      </c>
      <c r="K6188">
        <v>2014</v>
      </c>
      <c r="L6188" t="s">
        <v>18</v>
      </c>
      <c r="M6188" s="144" t="s">
        <v>59</v>
      </c>
    </row>
    <row r="6189" spans="1:15" x14ac:dyDescent="0.2">
      <c r="A6189" t="s">
        <v>63</v>
      </c>
      <c r="B6189" s="144" t="s">
        <v>147</v>
      </c>
      <c r="C6189">
        <v>670</v>
      </c>
      <c r="D6189" t="str">
        <f>VLOOKUP(Oliusala[[#This Row],[postnumer]],Sveitarfelog[#All],4,FALSE)</f>
        <v>Norðurþing,Tjörneshreppur</v>
      </c>
      <c r="E6189" t="str">
        <f>VLOOKUP(Oliusala[[#This Row],[postnumer]],Sveitarfelog[#All],5,FALSE)</f>
        <v>Norðurland eystra</v>
      </c>
      <c r="F6189" t="s">
        <v>24</v>
      </c>
      <c r="G6189" t="s">
        <v>24</v>
      </c>
      <c r="H6189" t="s">
        <v>58</v>
      </c>
      <c r="I6189" s="1">
        <v>92252</v>
      </c>
      <c r="J6189" s="2">
        <f>VLOOKUP(Oliusala[[#This Row],[tegund]],Tegundir!$B$2:$D$19,3,FALSE)*Oliusala[[#This Row],[magn]]/1000</f>
        <v>79.797979999999995</v>
      </c>
      <c r="K6189">
        <v>2014</v>
      </c>
      <c r="L6189" t="s">
        <v>18</v>
      </c>
      <c r="M6189" s="144" t="s">
        <v>59</v>
      </c>
    </row>
    <row r="6190" spans="1:15" x14ac:dyDescent="0.2">
      <c r="A6190" t="s">
        <v>68</v>
      </c>
      <c r="B6190" s="144" t="s">
        <v>148</v>
      </c>
      <c r="C6190">
        <v>675</v>
      </c>
      <c r="D6190" t="str">
        <f>VLOOKUP(Oliusala[[#This Row],[postnumer]],Sveitarfelog[#All],4,FALSE)</f>
        <v>Norðurþing,Tjörneshreppur</v>
      </c>
      <c r="E6190" t="str">
        <f>VLOOKUP(Oliusala[[#This Row],[postnumer]],Sveitarfelog[#All],5,FALSE)</f>
        <v>Norðurland eystra</v>
      </c>
      <c r="F6190" t="s">
        <v>25</v>
      </c>
      <c r="G6190" t="s">
        <v>24</v>
      </c>
      <c r="H6190" t="s">
        <v>60</v>
      </c>
      <c r="I6190" s="1">
        <v>6485</v>
      </c>
      <c r="J6190" s="2">
        <f>VLOOKUP(Oliusala[[#This Row],[tegund]],Tegundir!$B$2:$D$19,3,FALSE)*Oliusala[[#This Row],[magn]]/1000</f>
        <v>5.6095249999999997</v>
      </c>
      <c r="K6190">
        <v>2014</v>
      </c>
      <c r="L6190" t="s">
        <v>1955</v>
      </c>
      <c r="M6190" s="144" t="s">
        <v>59</v>
      </c>
    </row>
    <row r="6191" spans="1:15" x14ac:dyDescent="0.2">
      <c r="A6191" t="s">
        <v>148</v>
      </c>
      <c r="B6191" s="144" t="s">
        <v>148</v>
      </c>
      <c r="C6191">
        <v>675</v>
      </c>
      <c r="D6191" t="str">
        <f>VLOOKUP(Oliusala[[#This Row],[postnumer]],Sveitarfelog[#All],4,FALSE)</f>
        <v>Norðurþing,Tjörneshreppur</v>
      </c>
      <c r="E6191" t="str">
        <f>VLOOKUP(Oliusala[[#This Row],[postnumer]],Sveitarfelog[#All],5,FALSE)</f>
        <v>Norðurland eystra</v>
      </c>
      <c r="F6191" t="s">
        <v>25</v>
      </c>
      <c r="G6191" t="s">
        <v>24</v>
      </c>
      <c r="H6191" t="s">
        <v>58</v>
      </c>
      <c r="I6191" s="1">
        <v>146832</v>
      </c>
      <c r="J6191" s="2">
        <f>VLOOKUP(Oliusala[[#This Row],[tegund]],Tegundir!$B$2:$D$19,3,FALSE)*Oliusala[[#This Row],[magn]]/1000</f>
        <v>127.00967999999999</v>
      </c>
      <c r="K6191">
        <v>2014</v>
      </c>
      <c r="L6191" t="s">
        <v>1955</v>
      </c>
      <c r="M6191" s="144" t="s">
        <v>59</v>
      </c>
    </row>
    <row r="6192" spans="1:15" x14ac:dyDescent="0.2">
      <c r="A6192" t="s">
        <v>57</v>
      </c>
      <c r="B6192" s="144" t="s">
        <v>148</v>
      </c>
      <c r="C6192">
        <v>675</v>
      </c>
      <c r="D6192" t="str">
        <f>VLOOKUP(Oliusala[[#This Row],[postnumer]],Sveitarfelog[#All],4,FALSE)</f>
        <v>Norðurþing,Tjörneshreppur</v>
      </c>
      <c r="E6192" t="str">
        <f>VLOOKUP(Oliusala[[#This Row],[postnumer]],Sveitarfelog[#All],5,FALSE)</f>
        <v>Norðurland eystra</v>
      </c>
      <c r="F6192" t="s">
        <v>25</v>
      </c>
      <c r="G6192" t="s">
        <v>24</v>
      </c>
      <c r="H6192" t="s">
        <v>58</v>
      </c>
      <c r="I6192" s="1">
        <v>13200</v>
      </c>
      <c r="J6192" s="2">
        <f>VLOOKUP(Oliusala[[#This Row],[tegund]],Tegundir!$B$2:$D$19,3,FALSE)*Oliusala[[#This Row],[magn]]/1000</f>
        <v>11.417999999999999</v>
      </c>
      <c r="K6192">
        <v>2014</v>
      </c>
      <c r="L6192" t="s">
        <v>1955</v>
      </c>
      <c r="M6192" s="144" t="s">
        <v>59</v>
      </c>
    </row>
    <row r="6193" spans="1:15" x14ac:dyDescent="0.2">
      <c r="A6193" t="s">
        <v>96</v>
      </c>
      <c r="B6193" s="144" t="s">
        <v>149</v>
      </c>
      <c r="C6193">
        <v>671</v>
      </c>
      <c r="D6193" t="str">
        <f>VLOOKUP(Oliusala[[#This Row],[postnumer]],Sveitarfelog[#All],4,FALSE)</f>
        <v>Norðurþing,Tjörneshreppur</v>
      </c>
      <c r="E6193" t="str">
        <f>VLOOKUP(Oliusala[[#This Row],[postnumer]],Sveitarfelog[#All],5,FALSE)</f>
        <v>Norðurland eystra</v>
      </c>
      <c r="F6193" t="s">
        <v>24</v>
      </c>
      <c r="G6193" t="s">
        <v>24</v>
      </c>
      <c r="H6193" t="s">
        <v>60</v>
      </c>
      <c r="I6193" s="1">
        <v>11169</v>
      </c>
      <c r="J6193" s="2">
        <f>VLOOKUP(Oliusala[[#This Row],[tegund]],Tegundir!$B$2:$D$19,3,FALSE)*Oliusala[[#This Row],[magn]]/1000</f>
        <v>9.6611849999999997</v>
      </c>
      <c r="K6193">
        <v>2014</v>
      </c>
      <c r="L6193" t="s">
        <v>18</v>
      </c>
      <c r="M6193" s="144" t="s">
        <v>59</v>
      </c>
    </row>
    <row r="6194" spans="1:15" x14ac:dyDescent="0.2">
      <c r="A6194" t="s">
        <v>57</v>
      </c>
      <c r="B6194" s="144" t="s">
        <v>149</v>
      </c>
      <c r="C6194">
        <v>671</v>
      </c>
      <c r="D6194" t="str">
        <f>VLOOKUP(Oliusala[[#This Row],[postnumer]],Sveitarfelog[#All],4,FALSE)</f>
        <v>Norðurþing,Tjörneshreppur</v>
      </c>
      <c r="E6194" t="str">
        <f>VLOOKUP(Oliusala[[#This Row],[postnumer]],Sveitarfelog[#All],5,FALSE)</f>
        <v>Norðurland eystra</v>
      </c>
      <c r="F6194" t="s">
        <v>24</v>
      </c>
      <c r="G6194" t="s">
        <v>24</v>
      </c>
      <c r="H6194" t="s">
        <v>60</v>
      </c>
      <c r="I6194" s="1">
        <v>2033</v>
      </c>
      <c r="J6194" s="2">
        <f>VLOOKUP(Oliusala[[#This Row],[tegund]],Tegundir!$B$2:$D$19,3,FALSE)*Oliusala[[#This Row],[magn]]/1000</f>
        <v>1.758545</v>
      </c>
      <c r="K6194">
        <v>2014</v>
      </c>
      <c r="L6194" t="s">
        <v>18</v>
      </c>
      <c r="M6194" s="144" t="s">
        <v>59</v>
      </c>
    </row>
    <row r="6195" spans="1:15" x14ac:dyDescent="0.2">
      <c r="A6195" t="s">
        <v>63</v>
      </c>
      <c r="B6195" s="144" t="s">
        <v>149</v>
      </c>
      <c r="C6195">
        <v>671</v>
      </c>
      <c r="D6195" t="str">
        <f>VLOOKUP(Oliusala[[#This Row],[postnumer]],Sveitarfelog[#All],4,FALSE)</f>
        <v>Norðurþing,Tjörneshreppur</v>
      </c>
      <c r="E6195" t="str">
        <f>VLOOKUP(Oliusala[[#This Row],[postnumer]],Sveitarfelog[#All],5,FALSE)</f>
        <v>Norðurland eystra</v>
      </c>
      <c r="F6195" t="s">
        <v>24</v>
      </c>
      <c r="G6195" t="s">
        <v>24</v>
      </c>
      <c r="H6195" t="s">
        <v>58</v>
      </c>
      <c r="I6195" s="1">
        <v>142850</v>
      </c>
      <c r="J6195" s="2">
        <f>VLOOKUP(Oliusala[[#This Row],[tegund]],Tegundir!$B$2:$D$19,3,FALSE)*Oliusala[[#This Row],[magn]]/1000</f>
        <v>123.56525000000001</v>
      </c>
      <c r="K6195">
        <v>2014</v>
      </c>
      <c r="L6195" t="s">
        <v>18</v>
      </c>
      <c r="M6195" s="144" t="s">
        <v>59</v>
      </c>
    </row>
    <row r="6196" spans="1:15" x14ac:dyDescent="0.2">
      <c r="A6196" t="s">
        <v>68</v>
      </c>
      <c r="B6196" s="144" t="s">
        <v>148</v>
      </c>
      <c r="C6196">
        <v>675</v>
      </c>
      <c r="D6196" t="str">
        <f>VLOOKUP(Oliusala[[#This Row],[postnumer]],Sveitarfelog[#All],4,FALSE)</f>
        <v>Norðurþing,Tjörneshreppur</v>
      </c>
      <c r="E6196" t="str">
        <f>VLOOKUP(Oliusala[[#This Row],[postnumer]],Sveitarfelog[#All],5,FALSE)</f>
        <v>Norðurland eystra</v>
      </c>
      <c r="F6196" t="s">
        <v>24</v>
      </c>
      <c r="G6196" t="s">
        <v>24</v>
      </c>
      <c r="H6196" t="s">
        <v>60</v>
      </c>
      <c r="I6196" s="1">
        <v>350</v>
      </c>
      <c r="J6196" s="2">
        <f>VLOOKUP(Oliusala[[#This Row],[tegund]],Tegundir!$B$2:$D$19,3,FALSE)*Oliusala[[#This Row],[magn]]/1000</f>
        <v>0.30275000000000002</v>
      </c>
      <c r="K6196">
        <v>2014</v>
      </c>
      <c r="L6196" t="s">
        <v>18</v>
      </c>
      <c r="M6196" s="144" t="s">
        <v>59</v>
      </c>
    </row>
    <row r="6197" spans="1:15" x14ac:dyDescent="0.2">
      <c r="A6197" t="s">
        <v>148</v>
      </c>
      <c r="B6197" s="144" t="s">
        <v>148</v>
      </c>
      <c r="C6197">
        <v>675</v>
      </c>
      <c r="D6197" t="str">
        <f>VLOOKUP(Oliusala[[#This Row],[postnumer]],Sveitarfelog[#All],4,FALSE)</f>
        <v>Norðurþing,Tjörneshreppur</v>
      </c>
      <c r="E6197" t="str">
        <f>VLOOKUP(Oliusala[[#This Row],[postnumer]],Sveitarfelog[#All],5,FALSE)</f>
        <v>Norðurland eystra</v>
      </c>
      <c r="F6197" t="s">
        <v>29</v>
      </c>
      <c r="G6197" t="s">
        <v>24</v>
      </c>
      <c r="H6197" t="s">
        <v>58</v>
      </c>
      <c r="I6197" s="1">
        <v>39487</v>
      </c>
      <c r="J6197" s="2">
        <f>VLOOKUP(Oliusala[[#This Row],[tegund]],Tegundir!$B$2:$D$19,3,FALSE)*Oliusala[[#This Row],[magn]]/1000</f>
        <v>34.156254999999994</v>
      </c>
      <c r="K6197">
        <v>2014</v>
      </c>
      <c r="L6197" t="s">
        <v>19</v>
      </c>
      <c r="M6197" s="144" t="s">
        <v>59</v>
      </c>
      <c r="O6197" s="144" t="s">
        <v>1998</v>
      </c>
    </row>
    <row r="6198" spans="1:15" x14ac:dyDescent="0.2">
      <c r="A6198" t="s">
        <v>148</v>
      </c>
      <c r="B6198" s="144" t="s">
        <v>148</v>
      </c>
      <c r="C6198">
        <v>675</v>
      </c>
      <c r="D6198" t="str">
        <f>VLOOKUP(Oliusala[[#This Row],[postnumer]],Sveitarfelog[#All],4,FALSE)</f>
        <v>Norðurþing,Tjörneshreppur</v>
      </c>
      <c r="E6198" t="str">
        <f>VLOOKUP(Oliusala[[#This Row],[postnumer]],Sveitarfelog[#All],5,FALSE)</f>
        <v>Norðurland eystra</v>
      </c>
      <c r="F6198" t="s">
        <v>30</v>
      </c>
      <c r="G6198" t="s">
        <v>24</v>
      </c>
      <c r="H6198" t="s">
        <v>58</v>
      </c>
      <c r="I6198" s="1">
        <v>153138</v>
      </c>
      <c r="J6198" s="2">
        <f>VLOOKUP(Oliusala[[#This Row],[tegund]],Tegundir!$B$2:$D$19,3,FALSE)*Oliusala[[#This Row],[magn]]/1000</f>
        <v>132.46437</v>
      </c>
      <c r="K6198">
        <v>2014</v>
      </c>
      <c r="L6198" t="s">
        <v>19</v>
      </c>
      <c r="M6198" s="144" t="s">
        <v>59</v>
      </c>
      <c r="O6198" s="144" t="s">
        <v>1998</v>
      </c>
    </row>
    <row r="6199" spans="1:15" x14ac:dyDescent="0.2">
      <c r="A6199" t="s">
        <v>63</v>
      </c>
      <c r="B6199" s="144" t="s">
        <v>148</v>
      </c>
      <c r="C6199">
        <v>675</v>
      </c>
      <c r="D6199" t="str">
        <f>VLOOKUP(Oliusala[[#This Row],[postnumer]],Sveitarfelog[#All],4,FALSE)</f>
        <v>Norðurþing,Tjörneshreppur</v>
      </c>
      <c r="E6199" t="str">
        <f>VLOOKUP(Oliusala[[#This Row],[postnumer]],Sveitarfelog[#All],5,FALSE)</f>
        <v>Norðurland eystra</v>
      </c>
      <c r="F6199" t="s">
        <v>24</v>
      </c>
      <c r="G6199" t="s">
        <v>24</v>
      </c>
      <c r="H6199" t="s">
        <v>58</v>
      </c>
      <c r="I6199" s="1">
        <v>65800</v>
      </c>
      <c r="J6199" s="2">
        <f>VLOOKUP(Oliusala[[#This Row],[tegund]],Tegundir!$B$2:$D$19,3,FALSE)*Oliusala[[#This Row],[magn]]/1000</f>
        <v>56.917000000000002</v>
      </c>
      <c r="K6199">
        <v>2014</v>
      </c>
      <c r="L6199" t="s">
        <v>18</v>
      </c>
      <c r="M6199" s="144" t="s">
        <v>59</v>
      </c>
    </row>
    <row r="6200" spans="1:15" x14ac:dyDescent="0.2">
      <c r="A6200" t="s">
        <v>68</v>
      </c>
      <c r="B6200" s="144" t="s">
        <v>150</v>
      </c>
      <c r="C6200">
        <v>680</v>
      </c>
      <c r="D6200" t="str">
        <f>VLOOKUP(Oliusala[[#This Row],[postnumer]],Sveitarfelog[#All],4,FALSE)</f>
        <v>Langanesbyggð</v>
      </c>
      <c r="E6200" t="str">
        <f>VLOOKUP(Oliusala[[#This Row],[postnumer]],Sveitarfelog[#All],5,FALSE)</f>
        <v>Norðurland eystra</v>
      </c>
      <c r="F6200" t="s">
        <v>24</v>
      </c>
      <c r="G6200" t="s">
        <v>24</v>
      </c>
      <c r="H6200" t="s">
        <v>60</v>
      </c>
      <c r="I6200" s="1">
        <v>36832</v>
      </c>
      <c r="J6200" s="2">
        <f>VLOOKUP(Oliusala[[#This Row],[tegund]],Tegundir!$B$2:$D$19,3,FALSE)*Oliusala[[#This Row],[magn]]/1000</f>
        <v>31.859680000000001</v>
      </c>
      <c r="K6200">
        <v>2014</v>
      </c>
      <c r="L6200" t="s">
        <v>18</v>
      </c>
      <c r="M6200" s="144" t="s">
        <v>59</v>
      </c>
    </row>
    <row r="6201" spans="1:15" x14ac:dyDescent="0.2">
      <c r="A6201" t="s">
        <v>68</v>
      </c>
      <c r="B6201" s="144" t="s">
        <v>150</v>
      </c>
      <c r="C6201">
        <v>680</v>
      </c>
      <c r="D6201" t="str">
        <f>VLOOKUP(Oliusala[[#This Row],[postnumer]],Sveitarfelog[#All],4,FALSE)</f>
        <v>Langanesbyggð</v>
      </c>
      <c r="E6201" t="str">
        <f>VLOOKUP(Oliusala[[#This Row],[postnumer]],Sveitarfelog[#All],5,FALSE)</f>
        <v>Norðurland eystra</v>
      </c>
      <c r="F6201" t="s">
        <v>29</v>
      </c>
      <c r="G6201" t="s">
        <v>24</v>
      </c>
      <c r="H6201" t="s">
        <v>60</v>
      </c>
      <c r="I6201" s="1">
        <v>68635</v>
      </c>
      <c r="J6201" s="2">
        <f>VLOOKUP(Oliusala[[#This Row],[tegund]],Tegundir!$B$2:$D$19,3,FALSE)*Oliusala[[#This Row],[magn]]/1000</f>
        <v>59.369275000000002</v>
      </c>
      <c r="K6201">
        <v>2014</v>
      </c>
      <c r="L6201" t="s">
        <v>19</v>
      </c>
      <c r="M6201" s="144" t="s">
        <v>59</v>
      </c>
      <c r="O6201" s="144" t="s">
        <v>1998</v>
      </c>
    </row>
    <row r="6202" spans="1:15" x14ac:dyDescent="0.2">
      <c r="A6202" t="s">
        <v>69</v>
      </c>
      <c r="B6202" s="144" t="s">
        <v>150</v>
      </c>
      <c r="C6202">
        <v>680</v>
      </c>
      <c r="D6202" t="str">
        <f>VLOOKUP(Oliusala[[#This Row],[postnumer]],Sveitarfelog[#All],4,FALSE)</f>
        <v>Langanesbyggð</v>
      </c>
      <c r="E6202" t="str">
        <f>VLOOKUP(Oliusala[[#This Row],[postnumer]],Sveitarfelog[#All],5,FALSE)</f>
        <v>Norðurland eystra</v>
      </c>
      <c r="F6202" t="s">
        <v>29</v>
      </c>
      <c r="G6202" t="s">
        <v>24</v>
      </c>
      <c r="H6202" t="s">
        <v>60</v>
      </c>
      <c r="I6202" s="1">
        <v>15106</v>
      </c>
      <c r="J6202" s="2">
        <f>VLOOKUP(Oliusala[[#This Row],[tegund]],Tegundir!$B$2:$D$19,3,FALSE)*Oliusala[[#This Row],[magn]]/1000</f>
        <v>13.066690000000001</v>
      </c>
      <c r="K6202">
        <v>2014</v>
      </c>
      <c r="L6202" t="s">
        <v>19</v>
      </c>
      <c r="M6202" s="144" t="s">
        <v>59</v>
      </c>
      <c r="O6202" s="144" t="s">
        <v>1998</v>
      </c>
    </row>
    <row r="6203" spans="1:15" x14ac:dyDescent="0.2">
      <c r="A6203" t="s">
        <v>63</v>
      </c>
      <c r="B6203" s="144" t="s">
        <v>150</v>
      </c>
      <c r="C6203">
        <v>680</v>
      </c>
      <c r="D6203" t="str">
        <f>VLOOKUP(Oliusala[[#This Row],[postnumer]],Sveitarfelog[#All],4,FALSE)</f>
        <v>Langanesbyggð</v>
      </c>
      <c r="E6203" t="str">
        <f>VLOOKUP(Oliusala[[#This Row],[postnumer]],Sveitarfelog[#All],5,FALSE)</f>
        <v>Norðurland eystra</v>
      </c>
      <c r="F6203" t="s">
        <v>24</v>
      </c>
      <c r="G6203" t="s">
        <v>24</v>
      </c>
      <c r="H6203" t="s">
        <v>58</v>
      </c>
      <c r="I6203" s="1">
        <v>271778</v>
      </c>
      <c r="J6203" s="2">
        <f>VLOOKUP(Oliusala[[#This Row],[tegund]],Tegundir!$B$2:$D$19,3,FALSE)*Oliusala[[#This Row],[magn]]/1000</f>
        <v>235.08797000000001</v>
      </c>
      <c r="K6203">
        <v>2014</v>
      </c>
      <c r="L6203" t="s">
        <v>18</v>
      </c>
      <c r="M6203" s="144" t="s">
        <v>59</v>
      </c>
    </row>
    <row r="6204" spans="1:15" x14ac:dyDescent="0.2">
      <c r="A6204" t="s">
        <v>150</v>
      </c>
      <c r="B6204" s="144" t="s">
        <v>150</v>
      </c>
      <c r="C6204">
        <v>680</v>
      </c>
      <c r="D6204" t="str">
        <f>VLOOKUP(Oliusala[[#This Row],[postnumer]],Sveitarfelog[#All],4,FALSE)</f>
        <v>Langanesbyggð</v>
      </c>
      <c r="E6204" t="str">
        <f>VLOOKUP(Oliusala[[#This Row],[postnumer]],Sveitarfelog[#All],5,FALSE)</f>
        <v>Norðurland eystra</v>
      </c>
      <c r="F6204" t="s">
        <v>24</v>
      </c>
      <c r="G6204" t="s">
        <v>24</v>
      </c>
      <c r="H6204" t="s">
        <v>58</v>
      </c>
      <c r="I6204" s="1">
        <v>3317</v>
      </c>
      <c r="J6204" s="2">
        <f>VLOOKUP(Oliusala[[#This Row],[tegund]],Tegundir!$B$2:$D$19,3,FALSE)*Oliusala[[#This Row],[magn]]/1000</f>
        <v>2.869205</v>
      </c>
      <c r="K6204">
        <v>2014</v>
      </c>
      <c r="L6204" t="s">
        <v>18</v>
      </c>
      <c r="M6204" s="144" t="s">
        <v>59</v>
      </c>
    </row>
    <row r="6205" spans="1:15" x14ac:dyDescent="0.2">
      <c r="A6205" t="s">
        <v>150</v>
      </c>
      <c r="B6205" s="144" t="s">
        <v>150</v>
      </c>
      <c r="C6205">
        <v>680</v>
      </c>
      <c r="D6205" t="str">
        <f>VLOOKUP(Oliusala[[#This Row],[postnumer]],Sveitarfelog[#All],4,FALSE)</f>
        <v>Langanesbyggð</v>
      </c>
      <c r="E6205" t="str">
        <f>VLOOKUP(Oliusala[[#This Row],[postnumer]],Sveitarfelog[#All],5,FALSE)</f>
        <v>Norðurland eystra</v>
      </c>
      <c r="F6205" t="s">
        <v>27</v>
      </c>
      <c r="G6205" t="s">
        <v>24</v>
      </c>
      <c r="H6205" t="s">
        <v>58</v>
      </c>
      <c r="I6205" s="1">
        <v>423305</v>
      </c>
      <c r="J6205" s="2">
        <f>VLOOKUP(Oliusala[[#This Row],[tegund]],Tegundir!$B$2:$D$19,3,FALSE)*Oliusala[[#This Row],[magn]]/1000</f>
        <v>366.15882500000004</v>
      </c>
      <c r="K6205">
        <v>2014</v>
      </c>
      <c r="L6205" t="s">
        <v>19</v>
      </c>
      <c r="M6205" s="144" t="s">
        <v>59</v>
      </c>
      <c r="O6205" s="144" t="s">
        <v>1998</v>
      </c>
    </row>
    <row r="6206" spans="1:15" x14ac:dyDescent="0.2">
      <c r="A6206" t="s">
        <v>150</v>
      </c>
      <c r="B6206" s="144" t="s">
        <v>150</v>
      </c>
      <c r="C6206">
        <v>680</v>
      </c>
      <c r="D6206" t="str">
        <f>VLOOKUP(Oliusala[[#This Row],[postnumer]],Sveitarfelog[#All],4,FALSE)</f>
        <v>Langanesbyggð</v>
      </c>
      <c r="E6206" t="str">
        <f>VLOOKUP(Oliusala[[#This Row],[postnumer]],Sveitarfelog[#All],5,FALSE)</f>
        <v>Norðurland eystra</v>
      </c>
      <c r="F6206" t="s">
        <v>29</v>
      </c>
      <c r="G6206" t="s">
        <v>24</v>
      </c>
      <c r="H6206" t="s">
        <v>58</v>
      </c>
      <c r="I6206" s="1">
        <v>259256</v>
      </c>
      <c r="J6206" s="2">
        <f>VLOOKUP(Oliusala[[#This Row],[tegund]],Tegundir!$B$2:$D$19,3,FALSE)*Oliusala[[#This Row],[magn]]/1000</f>
        <v>224.25644</v>
      </c>
      <c r="K6206">
        <v>2014</v>
      </c>
      <c r="L6206" t="s">
        <v>19</v>
      </c>
      <c r="M6206" s="144" t="s">
        <v>59</v>
      </c>
      <c r="O6206" s="144" t="s">
        <v>1998</v>
      </c>
    </row>
    <row r="6207" spans="1:15" x14ac:dyDescent="0.2">
      <c r="A6207" t="s">
        <v>150</v>
      </c>
      <c r="B6207" s="144" t="s">
        <v>150</v>
      </c>
      <c r="C6207">
        <v>680</v>
      </c>
      <c r="D6207" t="str">
        <f>VLOOKUP(Oliusala[[#This Row],[postnumer]],Sveitarfelog[#All],4,FALSE)</f>
        <v>Langanesbyggð</v>
      </c>
      <c r="E6207" t="str">
        <f>VLOOKUP(Oliusala[[#This Row],[postnumer]],Sveitarfelog[#All],5,FALSE)</f>
        <v>Norðurland eystra</v>
      </c>
      <c r="F6207" t="s">
        <v>30</v>
      </c>
      <c r="G6207" t="s">
        <v>24</v>
      </c>
      <c r="H6207" t="s">
        <v>58</v>
      </c>
      <c r="I6207" s="1">
        <v>373386</v>
      </c>
      <c r="J6207" s="2">
        <f>VLOOKUP(Oliusala[[#This Row],[tegund]],Tegundir!$B$2:$D$19,3,FALSE)*Oliusala[[#This Row],[magn]]/1000</f>
        <v>322.97889000000004</v>
      </c>
      <c r="K6207">
        <v>2014</v>
      </c>
      <c r="L6207" t="s">
        <v>19</v>
      </c>
      <c r="M6207" s="144" t="s">
        <v>59</v>
      </c>
      <c r="O6207" s="144" t="s">
        <v>1998</v>
      </c>
    </row>
    <row r="6208" spans="1:15" x14ac:dyDescent="0.2">
      <c r="A6208" t="s">
        <v>68</v>
      </c>
      <c r="B6208" s="144" t="s">
        <v>150</v>
      </c>
      <c r="C6208">
        <v>680</v>
      </c>
      <c r="D6208" t="str">
        <f>VLOOKUP(Oliusala[[#This Row],[postnumer]],Sveitarfelog[#All],4,FALSE)</f>
        <v>Langanesbyggð</v>
      </c>
      <c r="E6208" t="str">
        <f>VLOOKUP(Oliusala[[#This Row],[postnumer]],Sveitarfelog[#All],5,FALSE)</f>
        <v>Norðurland eystra</v>
      </c>
      <c r="F6208" t="s">
        <v>25</v>
      </c>
      <c r="G6208" t="s">
        <v>24</v>
      </c>
      <c r="H6208" t="s">
        <v>60</v>
      </c>
      <c r="I6208" s="1">
        <v>30618</v>
      </c>
      <c r="J6208" s="2">
        <f>VLOOKUP(Oliusala[[#This Row],[tegund]],Tegundir!$B$2:$D$19,3,FALSE)*Oliusala[[#This Row],[magn]]/1000</f>
        <v>26.484569999999998</v>
      </c>
      <c r="K6208">
        <v>2014</v>
      </c>
      <c r="L6208" t="s">
        <v>1955</v>
      </c>
      <c r="M6208" s="144" t="s">
        <v>59</v>
      </c>
    </row>
    <row r="6209" spans="1:15" x14ac:dyDescent="0.2">
      <c r="A6209" t="s">
        <v>57</v>
      </c>
      <c r="B6209" s="144" t="s">
        <v>150</v>
      </c>
      <c r="C6209">
        <v>680</v>
      </c>
      <c r="D6209" t="str">
        <f>VLOOKUP(Oliusala[[#This Row],[postnumer]],Sveitarfelog[#All],4,FALSE)</f>
        <v>Langanesbyggð</v>
      </c>
      <c r="E6209" t="str">
        <f>VLOOKUP(Oliusala[[#This Row],[postnumer]],Sveitarfelog[#All],5,FALSE)</f>
        <v>Norðurland eystra</v>
      </c>
      <c r="F6209" t="s">
        <v>25</v>
      </c>
      <c r="G6209" t="s">
        <v>24</v>
      </c>
      <c r="H6209" t="s">
        <v>58</v>
      </c>
      <c r="I6209" s="1">
        <v>24228</v>
      </c>
      <c r="J6209" s="2">
        <f>VLOOKUP(Oliusala[[#This Row],[tegund]],Tegundir!$B$2:$D$19,3,FALSE)*Oliusala[[#This Row],[magn]]/1000</f>
        <v>20.95722</v>
      </c>
      <c r="K6209">
        <v>2014</v>
      </c>
      <c r="L6209" t="s">
        <v>1955</v>
      </c>
      <c r="M6209" s="144" t="s">
        <v>59</v>
      </c>
    </row>
    <row r="6210" spans="1:15" x14ac:dyDescent="0.2">
      <c r="A6210" t="s">
        <v>150</v>
      </c>
      <c r="B6210" s="144" t="s">
        <v>150</v>
      </c>
      <c r="C6210">
        <v>680</v>
      </c>
      <c r="D6210" t="str">
        <f>VLOOKUP(Oliusala[[#This Row],[postnumer]],Sveitarfelog[#All],4,FALSE)</f>
        <v>Langanesbyggð</v>
      </c>
      <c r="E6210" t="str">
        <f>VLOOKUP(Oliusala[[#This Row],[postnumer]],Sveitarfelog[#All],5,FALSE)</f>
        <v>Norðurland eystra</v>
      </c>
      <c r="F6210" t="s">
        <v>25</v>
      </c>
      <c r="G6210" t="s">
        <v>24</v>
      </c>
      <c r="H6210" t="s">
        <v>58</v>
      </c>
      <c r="I6210" s="1">
        <v>156574</v>
      </c>
      <c r="J6210" s="2">
        <f>VLOOKUP(Oliusala[[#This Row],[tegund]],Tegundir!$B$2:$D$19,3,FALSE)*Oliusala[[#This Row],[magn]]/1000</f>
        <v>135.43651</v>
      </c>
      <c r="K6210">
        <v>2014</v>
      </c>
      <c r="L6210" t="s">
        <v>1955</v>
      </c>
      <c r="M6210" s="144" t="s">
        <v>59</v>
      </c>
    </row>
    <row r="6211" spans="1:15" x14ac:dyDescent="0.2">
      <c r="A6211" t="s">
        <v>57</v>
      </c>
      <c r="B6211" s="144" t="s">
        <v>151</v>
      </c>
      <c r="C6211">
        <v>685</v>
      </c>
      <c r="D6211" t="str">
        <f>VLOOKUP(Oliusala[[#This Row],[postnumer]],Sveitarfelog[#All],4,FALSE)</f>
        <v>Langanesbyggð</v>
      </c>
      <c r="E6211" t="str">
        <f>VLOOKUP(Oliusala[[#This Row],[postnumer]],Sveitarfelog[#All],5,FALSE)</f>
        <v>Norðurland eystra</v>
      </c>
      <c r="F6211" t="s">
        <v>25</v>
      </c>
      <c r="G6211" t="s">
        <v>24</v>
      </c>
      <c r="H6211" t="s">
        <v>60</v>
      </c>
      <c r="I6211" s="1">
        <v>84495</v>
      </c>
      <c r="J6211" s="2">
        <f>VLOOKUP(Oliusala[[#This Row],[tegund]],Tegundir!$B$2:$D$19,3,FALSE)*Oliusala[[#This Row],[magn]]/1000</f>
        <v>73.088175000000007</v>
      </c>
      <c r="K6211">
        <v>2014</v>
      </c>
      <c r="L6211" t="s">
        <v>1955</v>
      </c>
      <c r="M6211" s="144" t="s">
        <v>59</v>
      </c>
    </row>
    <row r="6212" spans="1:15" x14ac:dyDescent="0.2">
      <c r="A6212" t="s">
        <v>150</v>
      </c>
      <c r="B6212" s="144" t="s">
        <v>151</v>
      </c>
      <c r="C6212">
        <v>685</v>
      </c>
      <c r="D6212" t="str">
        <f>VLOOKUP(Oliusala[[#This Row],[postnumer]],Sveitarfelog[#All],4,FALSE)</f>
        <v>Langanesbyggð</v>
      </c>
      <c r="E6212" t="str">
        <f>VLOOKUP(Oliusala[[#This Row],[postnumer]],Sveitarfelog[#All],5,FALSE)</f>
        <v>Norðurland eystra</v>
      </c>
      <c r="F6212" t="s">
        <v>25</v>
      </c>
      <c r="G6212" t="s">
        <v>24</v>
      </c>
      <c r="H6212" t="s">
        <v>60</v>
      </c>
      <c r="I6212" s="1">
        <v>552</v>
      </c>
      <c r="J6212" s="2">
        <f>VLOOKUP(Oliusala[[#This Row],[tegund]],Tegundir!$B$2:$D$19,3,FALSE)*Oliusala[[#This Row],[magn]]/1000</f>
        <v>0.47748000000000002</v>
      </c>
      <c r="K6212">
        <v>2014</v>
      </c>
      <c r="L6212" t="s">
        <v>1955</v>
      </c>
      <c r="M6212" s="144" t="s">
        <v>59</v>
      </c>
    </row>
    <row r="6213" spans="1:15" x14ac:dyDescent="0.2">
      <c r="A6213" t="s">
        <v>68</v>
      </c>
      <c r="B6213" s="144" t="s">
        <v>151</v>
      </c>
      <c r="C6213">
        <v>685</v>
      </c>
      <c r="D6213" t="str">
        <f>VLOOKUP(Oliusala[[#This Row],[postnumer]],Sveitarfelog[#All],4,FALSE)</f>
        <v>Langanesbyggð</v>
      </c>
      <c r="E6213" t="str">
        <f>VLOOKUP(Oliusala[[#This Row],[postnumer]],Sveitarfelog[#All],5,FALSE)</f>
        <v>Norðurland eystra</v>
      </c>
      <c r="F6213" t="s">
        <v>24</v>
      </c>
      <c r="G6213" t="s">
        <v>24</v>
      </c>
      <c r="H6213" t="s">
        <v>60</v>
      </c>
      <c r="I6213" s="1">
        <v>1221</v>
      </c>
      <c r="J6213" s="2">
        <f>VLOOKUP(Oliusala[[#This Row],[tegund]],Tegundir!$B$2:$D$19,3,FALSE)*Oliusala[[#This Row],[magn]]/1000</f>
        <v>1.056165</v>
      </c>
      <c r="K6213">
        <v>2014</v>
      </c>
      <c r="L6213" t="s">
        <v>18</v>
      </c>
      <c r="M6213" s="144" t="s">
        <v>59</v>
      </c>
    </row>
    <row r="6214" spans="1:15" x14ac:dyDescent="0.2">
      <c r="A6214" t="s">
        <v>57</v>
      </c>
      <c r="B6214" s="144" t="s">
        <v>151</v>
      </c>
      <c r="C6214">
        <v>685</v>
      </c>
      <c r="D6214" t="str">
        <f>VLOOKUP(Oliusala[[#This Row],[postnumer]],Sveitarfelog[#All],4,FALSE)</f>
        <v>Langanesbyggð</v>
      </c>
      <c r="E6214" t="str">
        <f>VLOOKUP(Oliusala[[#This Row],[postnumer]],Sveitarfelog[#All],5,FALSE)</f>
        <v>Norðurland eystra</v>
      </c>
      <c r="F6214" t="s">
        <v>30</v>
      </c>
      <c r="G6214" t="s">
        <v>24</v>
      </c>
      <c r="H6214" t="s">
        <v>60</v>
      </c>
      <c r="I6214" s="1">
        <v>19461</v>
      </c>
      <c r="J6214" s="2">
        <f>VLOOKUP(Oliusala[[#This Row],[tegund]],Tegundir!$B$2:$D$19,3,FALSE)*Oliusala[[#This Row],[magn]]/1000</f>
        <v>16.833765</v>
      </c>
      <c r="K6214">
        <v>2014</v>
      </c>
      <c r="L6214" t="s">
        <v>19</v>
      </c>
      <c r="M6214" s="144" t="s">
        <v>59</v>
      </c>
      <c r="O6214" s="144" t="s">
        <v>1998</v>
      </c>
    </row>
    <row r="6215" spans="1:15" x14ac:dyDescent="0.2">
      <c r="A6215" t="s">
        <v>63</v>
      </c>
      <c r="B6215" s="144" t="s">
        <v>151</v>
      </c>
      <c r="C6215">
        <v>685</v>
      </c>
      <c r="D6215" t="str">
        <f>VLOOKUP(Oliusala[[#This Row],[postnumer]],Sveitarfelog[#All],4,FALSE)</f>
        <v>Langanesbyggð</v>
      </c>
      <c r="E6215" t="str">
        <f>VLOOKUP(Oliusala[[#This Row],[postnumer]],Sveitarfelog[#All],5,FALSE)</f>
        <v>Norðurland eystra</v>
      </c>
      <c r="F6215" t="s">
        <v>24</v>
      </c>
      <c r="G6215" t="s">
        <v>24</v>
      </c>
      <c r="H6215" t="s">
        <v>58</v>
      </c>
      <c r="I6215" s="1">
        <v>38403</v>
      </c>
      <c r="J6215" s="2">
        <f>VLOOKUP(Oliusala[[#This Row],[tegund]],Tegundir!$B$2:$D$19,3,FALSE)*Oliusala[[#This Row],[magn]]/1000</f>
        <v>33.218595000000001</v>
      </c>
      <c r="K6215">
        <v>2014</v>
      </c>
      <c r="L6215" t="s">
        <v>18</v>
      </c>
      <c r="M6215" s="144" t="s">
        <v>59</v>
      </c>
    </row>
    <row r="6216" spans="1:15" x14ac:dyDescent="0.2">
      <c r="A6216" t="s">
        <v>122</v>
      </c>
      <c r="B6216" s="144" t="s">
        <v>122</v>
      </c>
      <c r="C6216">
        <v>550</v>
      </c>
      <c r="D6216" t="str">
        <f>VLOOKUP(Oliusala[[#This Row],[postnumer]],Sveitarfelog[#All],4,FALSE)</f>
        <v>Skagafjörður</v>
      </c>
      <c r="E6216" t="str">
        <f>VLOOKUP(Oliusala[[#This Row],[postnumer]],Sveitarfelog[#All],5,FALSE)</f>
        <v>Norðurland vestra</v>
      </c>
      <c r="F6216" t="s">
        <v>24</v>
      </c>
      <c r="G6216" t="s">
        <v>24</v>
      </c>
      <c r="H6216" t="s">
        <v>58</v>
      </c>
      <c r="I6216" s="1">
        <v>260204</v>
      </c>
      <c r="J6216" s="2">
        <f>VLOOKUP(Oliusala[[#This Row],[tegund]],Tegundir!$B$2:$D$19,3,FALSE)*Oliusala[[#This Row],[magn]]/1000</f>
        <v>225.07646</v>
      </c>
      <c r="K6216">
        <v>2014</v>
      </c>
      <c r="L6216" t="s">
        <v>1955</v>
      </c>
      <c r="M6216" s="144" t="s">
        <v>59</v>
      </c>
      <c r="N6216" s="144" t="s">
        <v>1939</v>
      </c>
    </row>
    <row r="6217" spans="1:15" x14ac:dyDescent="0.2">
      <c r="A6217" t="s">
        <v>122</v>
      </c>
      <c r="B6217" s="144" t="s">
        <v>122</v>
      </c>
      <c r="C6217">
        <v>550</v>
      </c>
      <c r="D6217" t="str">
        <f>VLOOKUP(Oliusala[[#This Row],[postnumer]],Sveitarfelog[#All],4,FALSE)</f>
        <v>Skagafjörður</v>
      </c>
      <c r="E6217" t="str">
        <f>VLOOKUP(Oliusala[[#This Row],[postnumer]],Sveitarfelog[#All],5,FALSE)</f>
        <v>Norðurland vestra</v>
      </c>
      <c r="F6217" t="s">
        <v>24</v>
      </c>
      <c r="G6217" t="s">
        <v>24</v>
      </c>
      <c r="H6217" t="s">
        <v>58</v>
      </c>
      <c r="I6217" s="1">
        <v>260204</v>
      </c>
      <c r="J6217" s="2">
        <f>VLOOKUP(Oliusala[[#This Row],[tegund]],Tegundir!$B$2:$D$19,3,FALSE)*Oliusala[[#This Row],[magn]]/1000</f>
        <v>225.07646</v>
      </c>
      <c r="K6217">
        <v>2014</v>
      </c>
      <c r="L6217" t="s">
        <v>18</v>
      </c>
      <c r="M6217" s="144" t="s">
        <v>59</v>
      </c>
      <c r="N6217" s="144" t="s">
        <v>1939</v>
      </c>
    </row>
    <row r="6218" spans="1:15" x14ac:dyDescent="0.2">
      <c r="A6218" t="s">
        <v>63</v>
      </c>
      <c r="B6218" s="144" t="s">
        <v>97</v>
      </c>
      <c r="C6218">
        <v>690</v>
      </c>
      <c r="D6218" t="str">
        <f>VLOOKUP(Oliusala[[#This Row],[postnumer]],Sveitarfelog[#All],4,FALSE)</f>
        <v>Vopnafjarðarhreppur</v>
      </c>
      <c r="E6218" t="str">
        <f>VLOOKUP(Oliusala[[#This Row],[postnumer]],Sveitarfelog[#All],5,FALSE)</f>
        <v>Austurland</v>
      </c>
      <c r="F6218" t="s">
        <v>25</v>
      </c>
      <c r="G6218" t="s">
        <v>24</v>
      </c>
      <c r="H6218" t="s">
        <v>58</v>
      </c>
      <c r="I6218" s="1">
        <v>42900</v>
      </c>
      <c r="J6218" s="2">
        <f>VLOOKUP(Oliusala[[#This Row],[tegund]],Tegundir!$B$2:$D$19,3,FALSE)*Oliusala[[#This Row],[magn]]/1000</f>
        <v>37.108499999999999</v>
      </c>
      <c r="K6218">
        <v>2014</v>
      </c>
      <c r="L6218" t="s">
        <v>19</v>
      </c>
      <c r="M6218" s="144" t="s">
        <v>59</v>
      </c>
      <c r="O6218" s="144" t="s">
        <v>1997</v>
      </c>
    </row>
    <row r="6219" spans="1:15" x14ac:dyDescent="0.2">
      <c r="A6219" t="s">
        <v>69</v>
      </c>
      <c r="B6219" s="144" t="s">
        <v>97</v>
      </c>
      <c r="C6219">
        <v>690</v>
      </c>
      <c r="D6219" t="str">
        <f>VLOOKUP(Oliusala[[#This Row],[postnumer]],Sveitarfelog[#All],4,FALSE)</f>
        <v>Vopnafjarðarhreppur</v>
      </c>
      <c r="E6219" t="str">
        <f>VLOOKUP(Oliusala[[#This Row],[postnumer]],Sveitarfelog[#All],5,FALSE)</f>
        <v>Austurland</v>
      </c>
      <c r="F6219" t="s">
        <v>25</v>
      </c>
      <c r="G6219" t="s">
        <v>24</v>
      </c>
      <c r="H6219" t="s">
        <v>60</v>
      </c>
      <c r="I6219" s="1">
        <v>5000</v>
      </c>
      <c r="J6219" s="2">
        <f>VLOOKUP(Oliusala[[#This Row],[tegund]],Tegundir!$B$2:$D$19,3,FALSE)*Oliusala[[#This Row],[magn]]/1000</f>
        <v>4.3250000000000002</v>
      </c>
      <c r="K6219">
        <v>2014</v>
      </c>
      <c r="L6219" t="s">
        <v>1955</v>
      </c>
      <c r="M6219" s="144" t="s">
        <v>59</v>
      </c>
    </row>
    <row r="6220" spans="1:15" x14ac:dyDescent="0.2">
      <c r="A6220" t="s">
        <v>57</v>
      </c>
      <c r="B6220" s="144" t="s">
        <v>97</v>
      </c>
      <c r="C6220">
        <v>690</v>
      </c>
      <c r="D6220" t="str">
        <f>VLOOKUP(Oliusala[[#This Row],[postnumer]],Sveitarfelog[#All],4,FALSE)</f>
        <v>Vopnafjarðarhreppur</v>
      </c>
      <c r="E6220" t="str">
        <f>VLOOKUP(Oliusala[[#This Row],[postnumer]],Sveitarfelog[#All],5,FALSE)</f>
        <v>Austurland</v>
      </c>
      <c r="F6220" t="s">
        <v>25</v>
      </c>
      <c r="G6220" t="s">
        <v>24</v>
      </c>
      <c r="H6220" t="s">
        <v>58</v>
      </c>
      <c r="I6220" s="1">
        <v>33699</v>
      </c>
      <c r="J6220" s="2">
        <f>VLOOKUP(Oliusala[[#This Row],[tegund]],Tegundir!$B$2:$D$19,3,FALSE)*Oliusala[[#This Row],[magn]]/1000</f>
        <v>29.149635</v>
      </c>
      <c r="K6220">
        <v>2014</v>
      </c>
      <c r="L6220" t="s">
        <v>1955</v>
      </c>
      <c r="M6220" s="144" t="s">
        <v>59</v>
      </c>
    </row>
    <row r="6221" spans="1:15" x14ac:dyDescent="0.2">
      <c r="A6221" t="s">
        <v>57</v>
      </c>
      <c r="B6221" s="144" t="s">
        <v>97</v>
      </c>
      <c r="C6221">
        <v>690</v>
      </c>
      <c r="D6221" t="str">
        <f>VLOOKUP(Oliusala[[#This Row],[postnumer]],Sveitarfelog[#All],4,FALSE)</f>
        <v>Vopnafjarðarhreppur</v>
      </c>
      <c r="E6221" t="str">
        <f>VLOOKUP(Oliusala[[#This Row],[postnumer]],Sveitarfelog[#All],5,FALSE)</f>
        <v>Austurland</v>
      </c>
      <c r="F6221" t="s">
        <v>25</v>
      </c>
      <c r="G6221" t="s">
        <v>24</v>
      </c>
      <c r="H6221" t="s">
        <v>61</v>
      </c>
      <c r="I6221" s="1">
        <v>135</v>
      </c>
      <c r="J6221" s="2">
        <f>VLOOKUP(Oliusala[[#This Row],[tegund]],Tegundir!$B$2:$D$19,3,FALSE)*Oliusala[[#This Row],[magn]]/1000</f>
        <v>0.116775</v>
      </c>
      <c r="K6221">
        <v>2014</v>
      </c>
      <c r="L6221" t="s">
        <v>1955</v>
      </c>
      <c r="M6221" s="144" t="s">
        <v>62</v>
      </c>
    </row>
    <row r="6222" spans="1:15" x14ac:dyDescent="0.2">
      <c r="A6222" t="s">
        <v>97</v>
      </c>
      <c r="B6222" s="144" t="s">
        <v>97</v>
      </c>
      <c r="C6222">
        <v>690</v>
      </c>
      <c r="D6222" t="str">
        <f>VLOOKUP(Oliusala[[#This Row],[postnumer]],Sveitarfelog[#All],4,FALSE)</f>
        <v>Vopnafjarðarhreppur</v>
      </c>
      <c r="E6222" t="str">
        <f>VLOOKUP(Oliusala[[#This Row],[postnumer]],Sveitarfelog[#All],5,FALSE)</f>
        <v>Austurland</v>
      </c>
      <c r="F6222" t="s">
        <v>27</v>
      </c>
      <c r="G6222" t="s">
        <v>24</v>
      </c>
      <c r="H6222" t="s">
        <v>58</v>
      </c>
      <c r="I6222" s="1">
        <v>5237546</v>
      </c>
      <c r="J6222" s="2">
        <f>VLOOKUP(Oliusala[[#This Row],[tegund]],Tegundir!$B$2:$D$19,3,FALSE)*Oliusala[[#This Row],[magn]]/1000</f>
        <v>4530.4772899999998</v>
      </c>
      <c r="K6222">
        <v>2014</v>
      </c>
      <c r="L6222" t="s">
        <v>19</v>
      </c>
      <c r="M6222" s="144" t="s">
        <v>59</v>
      </c>
      <c r="O6222" s="144" t="s">
        <v>1998</v>
      </c>
    </row>
    <row r="6223" spans="1:15" x14ac:dyDescent="0.2">
      <c r="A6223" t="s">
        <v>57</v>
      </c>
      <c r="B6223" s="144" t="s">
        <v>97</v>
      </c>
      <c r="C6223">
        <v>690</v>
      </c>
      <c r="D6223" t="str">
        <f>VLOOKUP(Oliusala[[#This Row],[postnumer]],Sveitarfelog[#All],4,FALSE)</f>
        <v>Vopnafjarðarhreppur</v>
      </c>
      <c r="E6223" t="str">
        <f>VLOOKUP(Oliusala[[#This Row],[postnumer]],Sveitarfelog[#All],5,FALSE)</f>
        <v>Austurland</v>
      </c>
      <c r="F6223" t="s">
        <v>27</v>
      </c>
      <c r="G6223" t="s">
        <v>24</v>
      </c>
      <c r="H6223" t="s">
        <v>60</v>
      </c>
      <c r="I6223" s="1">
        <v>345644</v>
      </c>
      <c r="J6223" s="2">
        <f>VLOOKUP(Oliusala[[#This Row],[tegund]],Tegundir!$B$2:$D$19,3,FALSE)*Oliusala[[#This Row],[magn]]/1000</f>
        <v>298.98205999999999</v>
      </c>
      <c r="K6223">
        <v>2014</v>
      </c>
      <c r="L6223" t="s">
        <v>19</v>
      </c>
      <c r="M6223" s="144" t="s">
        <v>59</v>
      </c>
      <c r="O6223" s="144" t="s">
        <v>1998</v>
      </c>
    </row>
    <row r="6224" spans="1:15" x14ac:dyDescent="0.2">
      <c r="A6224" t="s">
        <v>97</v>
      </c>
      <c r="B6224" s="144" t="s">
        <v>97</v>
      </c>
      <c r="C6224">
        <v>690</v>
      </c>
      <c r="D6224" t="str">
        <f>VLOOKUP(Oliusala[[#This Row],[postnumer]],Sveitarfelog[#All],4,FALSE)</f>
        <v>Vopnafjarðarhreppur</v>
      </c>
      <c r="E6224" t="str">
        <f>VLOOKUP(Oliusala[[#This Row],[postnumer]],Sveitarfelog[#All],5,FALSE)</f>
        <v>Austurland</v>
      </c>
      <c r="F6224" t="s">
        <v>29</v>
      </c>
      <c r="G6224" t="s">
        <v>24</v>
      </c>
      <c r="H6224" t="s">
        <v>58</v>
      </c>
      <c r="I6224" s="1">
        <v>37136</v>
      </c>
      <c r="J6224" s="2">
        <f>VLOOKUP(Oliusala[[#This Row],[tegund]],Tegundir!$B$2:$D$19,3,FALSE)*Oliusala[[#This Row],[magn]]/1000</f>
        <v>32.122639999999997</v>
      </c>
      <c r="K6224">
        <v>2014</v>
      </c>
      <c r="L6224" t="s">
        <v>1955</v>
      </c>
      <c r="M6224" s="144" t="s">
        <v>59</v>
      </c>
    </row>
    <row r="6225" spans="1:15" x14ac:dyDescent="0.2">
      <c r="A6225" t="s">
        <v>97</v>
      </c>
      <c r="B6225" s="144" t="s">
        <v>97</v>
      </c>
      <c r="C6225">
        <v>690</v>
      </c>
      <c r="D6225" t="str">
        <f>VLOOKUP(Oliusala[[#This Row],[postnumer]],Sveitarfelog[#All],4,FALSE)</f>
        <v>Vopnafjarðarhreppur</v>
      </c>
      <c r="E6225" t="str">
        <f>VLOOKUP(Oliusala[[#This Row],[postnumer]],Sveitarfelog[#All],5,FALSE)</f>
        <v>Austurland</v>
      </c>
      <c r="F6225" t="s">
        <v>30</v>
      </c>
      <c r="G6225" t="s">
        <v>24</v>
      </c>
      <c r="H6225" t="s">
        <v>58</v>
      </c>
      <c r="I6225" s="1">
        <v>77114</v>
      </c>
      <c r="J6225" s="2">
        <f>VLOOKUP(Oliusala[[#This Row],[tegund]],Tegundir!$B$2:$D$19,3,FALSE)*Oliusala[[#This Row],[magn]]/1000</f>
        <v>66.703609999999998</v>
      </c>
      <c r="K6225">
        <v>2014</v>
      </c>
      <c r="L6225" t="s">
        <v>1955</v>
      </c>
      <c r="M6225" s="144" t="s">
        <v>59</v>
      </c>
    </row>
    <row r="6226" spans="1:15" x14ac:dyDescent="0.2">
      <c r="A6226" t="s">
        <v>63</v>
      </c>
      <c r="B6226" s="144" t="s">
        <v>97</v>
      </c>
      <c r="C6226">
        <v>690</v>
      </c>
      <c r="D6226" t="str">
        <f>VLOOKUP(Oliusala[[#This Row],[postnumer]],Sveitarfelog[#All],4,FALSE)</f>
        <v>Vopnafjarðarhreppur</v>
      </c>
      <c r="E6226" t="str">
        <f>VLOOKUP(Oliusala[[#This Row],[postnumer]],Sveitarfelog[#All],5,FALSE)</f>
        <v>Austurland</v>
      </c>
      <c r="F6226" t="s">
        <v>24</v>
      </c>
      <c r="G6226" t="s">
        <v>24</v>
      </c>
      <c r="H6226" t="s">
        <v>58</v>
      </c>
      <c r="I6226" s="1">
        <v>296248</v>
      </c>
      <c r="J6226" s="2">
        <f>VLOOKUP(Oliusala[[#This Row],[tegund]],Tegundir!$B$2:$D$19,3,FALSE)*Oliusala[[#This Row],[magn]]/1000</f>
        <v>256.25452000000001</v>
      </c>
      <c r="K6226">
        <v>2014</v>
      </c>
      <c r="L6226" t="s">
        <v>18</v>
      </c>
      <c r="M6226" s="144" t="s">
        <v>59</v>
      </c>
    </row>
    <row r="6227" spans="1:15" x14ac:dyDescent="0.2">
      <c r="A6227" t="s">
        <v>63</v>
      </c>
      <c r="B6227" s="144" t="s">
        <v>152</v>
      </c>
      <c r="C6227">
        <v>700</v>
      </c>
      <c r="D6227" t="str">
        <f>VLOOKUP(Oliusala[[#This Row],[postnumer]],Sveitarfelog[#All],4,FALSE)</f>
        <v>Fljótsdalshreppur,Múlaþing</v>
      </c>
      <c r="E6227" t="str">
        <f>VLOOKUP(Oliusala[[#This Row],[postnumer]],Sveitarfelog[#All],5,FALSE)</f>
        <v>Austurland</v>
      </c>
      <c r="F6227" t="s">
        <v>25</v>
      </c>
      <c r="G6227" t="s">
        <v>24</v>
      </c>
      <c r="H6227" t="s">
        <v>58</v>
      </c>
      <c r="I6227" s="1">
        <v>242983</v>
      </c>
      <c r="J6227" s="2">
        <f>VLOOKUP(Oliusala[[#This Row],[tegund]],Tegundir!$B$2:$D$19,3,FALSE)*Oliusala[[#This Row],[magn]]/1000</f>
        <v>210.18029499999997</v>
      </c>
      <c r="K6227">
        <v>2014</v>
      </c>
      <c r="L6227" t="s">
        <v>1955</v>
      </c>
      <c r="M6227" s="144" t="s">
        <v>59</v>
      </c>
    </row>
    <row r="6228" spans="1:15" x14ac:dyDescent="0.2">
      <c r="A6228" t="s">
        <v>63</v>
      </c>
      <c r="B6228" s="144" t="s">
        <v>152</v>
      </c>
      <c r="C6228">
        <v>700</v>
      </c>
      <c r="D6228" t="str">
        <f>VLOOKUP(Oliusala[[#This Row],[postnumer]],Sveitarfelog[#All],4,FALSE)</f>
        <v>Fljótsdalshreppur,Múlaþing</v>
      </c>
      <c r="E6228" t="str">
        <f>VLOOKUP(Oliusala[[#This Row],[postnumer]],Sveitarfelog[#All],5,FALSE)</f>
        <v>Austurland</v>
      </c>
      <c r="F6228" t="s">
        <v>25</v>
      </c>
      <c r="G6228" t="s">
        <v>24</v>
      </c>
      <c r="H6228" t="s">
        <v>58</v>
      </c>
      <c r="I6228" s="1">
        <v>12681</v>
      </c>
      <c r="J6228" s="2">
        <f>VLOOKUP(Oliusala[[#This Row],[tegund]],Tegundir!$B$2:$D$19,3,FALSE)*Oliusala[[#This Row],[magn]]/1000</f>
        <v>10.969065000000001</v>
      </c>
      <c r="K6228">
        <v>2014</v>
      </c>
      <c r="L6228" t="s">
        <v>1955</v>
      </c>
      <c r="M6228" s="144" t="s">
        <v>59</v>
      </c>
    </row>
    <row r="6229" spans="1:15" x14ac:dyDescent="0.2">
      <c r="A6229" t="s">
        <v>69</v>
      </c>
      <c r="B6229" s="144" t="s">
        <v>152</v>
      </c>
      <c r="C6229">
        <v>700</v>
      </c>
      <c r="D6229" t="str">
        <f>VLOOKUP(Oliusala[[#This Row],[postnumer]],Sveitarfelog[#All],4,FALSE)</f>
        <v>Fljótsdalshreppur,Múlaþing</v>
      </c>
      <c r="E6229" t="str">
        <f>VLOOKUP(Oliusala[[#This Row],[postnumer]],Sveitarfelog[#All],5,FALSE)</f>
        <v>Austurland</v>
      </c>
      <c r="F6229" t="s">
        <v>25</v>
      </c>
      <c r="G6229" t="s">
        <v>24</v>
      </c>
      <c r="H6229" t="s">
        <v>60</v>
      </c>
      <c r="I6229" s="1">
        <v>81488</v>
      </c>
      <c r="J6229" s="2">
        <f>VLOOKUP(Oliusala[[#This Row],[tegund]],Tegundir!$B$2:$D$19,3,FALSE)*Oliusala[[#This Row],[magn]]/1000</f>
        <v>70.48711999999999</v>
      </c>
      <c r="K6229">
        <v>2014</v>
      </c>
      <c r="L6229" t="s">
        <v>1955</v>
      </c>
      <c r="M6229" s="144" t="s">
        <v>59</v>
      </c>
    </row>
    <row r="6230" spans="1:15" x14ac:dyDescent="0.2">
      <c r="A6230" t="s">
        <v>66</v>
      </c>
      <c r="B6230" s="144" t="s">
        <v>152</v>
      </c>
      <c r="C6230">
        <v>700</v>
      </c>
      <c r="D6230" t="str">
        <f>VLOOKUP(Oliusala[[#This Row],[postnumer]],Sveitarfelog[#All],4,FALSE)</f>
        <v>Fljótsdalshreppur,Múlaþing</v>
      </c>
      <c r="E6230" t="str">
        <f>VLOOKUP(Oliusala[[#This Row],[postnumer]],Sveitarfelog[#All],5,FALSE)</f>
        <v>Austurland</v>
      </c>
      <c r="F6230" t="s">
        <v>25</v>
      </c>
      <c r="G6230" t="s">
        <v>24</v>
      </c>
      <c r="H6230" t="s">
        <v>60</v>
      </c>
      <c r="I6230" s="1">
        <v>68592</v>
      </c>
      <c r="J6230" s="2">
        <f>VLOOKUP(Oliusala[[#This Row],[tegund]],Tegundir!$B$2:$D$19,3,FALSE)*Oliusala[[#This Row],[magn]]/1000</f>
        <v>59.332080000000005</v>
      </c>
      <c r="K6230">
        <v>2014</v>
      </c>
      <c r="L6230" t="s">
        <v>1955</v>
      </c>
      <c r="M6230" s="144" t="s">
        <v>59</v>
      </c>
    </row>
    <row r="6231" spans="1:15" x14ac:dyDescent="0.2">
      <c r="A6231" t="s">
        <v>57</v>
      </c>
      <c r="B6231" s="144" t="s">
        <v>152</v>
      </c>
      <c r="C6231">
        <v>700</v>
      </c>
      <c r="D6231" t="str">
        <f>VLOOKUP(Oliusala[[#This Row],[postnumer]],Sveitarfelog[#All],4,FALSE)</f>
        <v>Fljótsdalshreppur,Múlaþing</v>
      </c>
      <c r="E6231" t="str">
        <f>VLOOKUP(Oliusala[[#This Row],[postnumer]],Sveitarfelog[#All],5,FALSE)</f>
        <v>Austurland</v>
      </c>
      <c r="F6231" t="s">
        <v>25</v>
      </c>
      <c r="G6231" t="s">
        <v>24</v>
      </c>
      <c r="H6231" t="s">
        <v>60</v>
      </c>
      <c r="I6231" s="1">
        <v>347627</v>
      </c>
      <c r="J6231" s="2">
        <f>VLOOKUP(Oliusala[[#This Row],[tegund]],Tegundir!$B$2:$D$19,3,FALSE)*Oliusala[[#This Row],[magn]]/1000</f>
        <v>300.69735499999996</v>
      </c>
      <c r="K6231">
        <v>2014</v>
      </c>
      <c r="L6231" t="s">
        <v>1955</v>
      </c>
      <c r="M6231" s="144" t="s">
        <v>59</v>
      </c>
    </row>
    <row r="6232" spans="1:15" x14ac:dyDescent="0.2">
      <c r="A6232" t="s">
        <v>69</v>
      </c>
      <c r="B6232" s="144" t="s">
        <v>152</v>
      </c>
      <c r="C6232">
        <v>700</v>
      </c>
      <c r="D6232" t="str">
        <f>VLOOKUP(Oliusala[[#This Row],[postnumer]],Sveitarfelog[#All],4,FALSE)</f>
        <v>Fljótsdalshreppur,Múlaþing</v>
      </c>
      <c r="E6232" t="str">
        <f>VLOOKUP(Oliusala[[#This Row],[postnumer]],Sveitarfelog[#All],5,FALSE)</f>
        <v>Austurland</v>
      </c>
      <c r="F6232" t="s">
        <v>24</v>
      </c>
      <c r="G6232" t="s">
        <v>24</v>
      </c>
      <c r="H6232" t="s">
        <v>60</v>
      </c>
      <c r="I6232" s="1">
        <v>8160</v>
      </c>
      <c r="J6232" s="2">
        <f>VLOOKUP(Oliusala[[#This Row],[tegund]],Tegundir!$B$2:$D$19,3,FALSE)*Oliusala[[#This Row],[magn]]/1000</f>
        <v>7.0583999999999998</v>
      </c>
      <c r="K6232">
        <v>2014</v>
      </c>
      <c r="L6232" t="s">
        <v>18</v>
      </c>
      <c r="M6232" s="144" t="s">
        <v>59</v>
      </c>
    </row>
    <row r="6233" spans="1:15" x14ac:dyDescent="0.2">
      <c r="A6233" t="s">
        <v>66</v>
      </c>
      <c r="B6233" s="144" t="s">
        <v>152</v>
      </c>
      <c r="C6233">
        <v>700</v>
      </c>
      <c r="D6233" t="str">
        <f>VLOOKUP(Oliusala[[#This Row],[postnumer]],Sveitarfelog[#All],4,FALSE)</f>
        <v>Fljótsdalshreppur,Múlaþing</v>
      </c>
      <c r="E6233" t="str">
        <f>VLOOKUP(Oliusala[[#This Row],[postnumer]],Sveitarfelog[#All],5,FALSE)</f>
        <v>Austurland</v>
      </c>
      <c r="F6233" t="s">
        <v>30</v>
      </c>
      <c r="G6233" t="s">
        <v>24</v>
      </c>
      <c r="H6233" t="s">
        <v>60</v>
      </c>
      <c r="I6233" s="1">
        <v>24268</v>
      </c>
      <c r="J6233" s="2">
        <f>VLOOKUP(Oliusala[[#This Row],[tegund]],Tegundir!$B$2:$D$19,3,FALSE)*Oliusala[[#This Row],[magn]]/1000</f>
        <v>20.991820000000001</v>
      </c>
      <c r="K6233">
        <v>2014</v>
      </c>
      <c r="L6233" t="s">
        <v>19</v>
      </c>
      <c r="M6233" s="144" t="s">
        <v>59</v>
      </c>
      <c r="O6233" s="144" t="s">
        <v>1998</v>
      </c>
    </row>
    <row r="6234" spans="1:15" x14ac:dyDescent="0.2">
      <c r="A6234" t="s">
        <v>57</v>
      </c>
      <c r="B6234" s="144" t="s">
        <v>152</v>
      </c>
      <c r="C6234">
        <v>700</v>
      </c>
      <c r="D6234" t="str">
        <f>VLOOKUP(Oliusala[[#This Row],[postnumer]],Sveitarfelog[#All],4,FALSE)</f>
        <v>Fljótsdalshreppur,Múlaþing</v>
      </c>
      <c r="E6234" t="str">
        <f>VLOOKUP(Oliusala[[#This Row],[postnumer]],Sveitarfelog[#All],5,FALSE)</f>
        <v>Austurland</v>
      </c>
      <c r="F6234" t="s">
        <v>24</v>
      </c>
      <c r="G6234" t="s">
        <v>24</v>
      </c>
      <c r="H6234" t="s">
        <v>60</v>
      </c>
      <c r="I6234" s="1">
        <v>66744</v>
      </c>
      <c r="J6234" s="2">
        <f>VLOOKUP(Oliusala[[#This Row],[tegund]],Tegundir!$B$2:$D$19,3,FALSE)*Oliusala[[#This Row],[magn]]/1000</f>
        <v>57.733559999999997</v>
      </c>
      <c r="K6234">
        <v>2014</v>
      </c>
      <c r="L6234" t="s">
        <v>18</v>
      </c>
      <c r="M6234" s="144" t="s">
        <v>59</v>
      </c>
    </row>
    <row r="6235" spans="1:15" x14ac:dyDescent="0.2">
      <c r="A6235" t="s">
        <v>57</v>
      </c>
      <c r="B6235" s="144" t="s">
        <v>152</v>
      </c>
      <c r="C6235">
        <v>700</v>
      </c>
      <c r="D6235" t="str">
        <f>VLOOKUP(Oliusala[[#This Row],[postnumer]],Sveitarfelog[#All],4,FALSE)</f>
        <v>Fljótsdalshreppur,Múlaþing</v>
      </c>
      <c r="E6235" t="str">
        <f>VLOOKUP(Oliusala[[#This Row],[postnumer]],Sveitarfelog[#All],5,FALSE)</f>
        <v>Austurland</v>
      </c>
      <c r="F6235" t="s">
        <v>29</v>
      </c>
      <c r="G6235" t="s">
        <v>24</v>
      </c>
      <c r="H6235" t="s">
        <v>60</v>
      </c>
      <c r="I6235" s="1">
        <v>27000</v>
      </c>
      <c r="J6235" s="2">
        <f>VLOOKUP(Oliusala[[#This Row],[tegund]],Tegundir!$B$2:$D$19,3,FALSE)*Oliusala[[#This Row],[magn]]/1000</f>
        <v>23.355</v>
      </c>
      <c r="K6235">
        <v>2014</v>
      </c>
      <c r="L6235" t="s">
        <v>19</v>
      </c>
      <c r="M6235" s="144" t="s">
        <v>59</v>
      </c>
      <c r="O6235" s="144" t="s">
        <v>1998</v>
      </c>
    </row>
    <row r="6236" spans="1:15" x14ac:dyDescent="0.2">
      <c r="A6236" t="s">
        <v>57</v>
      </c>
      <c r="B6236" s="144" t="s">
        <v>152</v>
      </c>
      <c r="C6236">
        <v>700</v>
      </c>
      <c r="D6236" t="str">
        <f>VLOOKUP(Oliusala[[#This Row],[postnumer]],Sveitarfelog[#All],4,FALSE)</f>
        <v>Fljótsdalshreppur,Múlaþing</v>
      </c>
      <c r="E6236" t="str">
        <f>VLOOKUP(Oliusala[[#This Row],[postnumer]],Sveitarfelog[#All],5,FALSE)</f>
        <v>Austurland</v>
      </c>
      <c r="F6236" t="s">
        <v>30</v>
      </c>
      <c r="G6236" t="s">
        <v>24</v>
      </c>
      <c r="H6236" t="s">
        <v>60</v>
      </c>
      <c r="I6236" s="1">
        <v>112651</v>
      </c>
      <c r="J6236" s="2">
        <f>VLOOKUP(Oliusala[[#This Row],[tegund]],Tegundir!$B$2:$D$19,3,FALSE)*Oliusala[[#This Row],[magn]]/1000</f>
        <v>97.443115000000006</v>
      </c>
      <c r="K6236">
        <v>2014</v>
      </c>
      <c r="L6236" t="s">
        <v>19</v>
      </c>
      <c r="M6236" s="144" t="s">
        <v>59</v>
      </c>
      <c r="O6236" s="144" t="s">
        <v>1998</v>
      </c>
    </row>
    <row r="6237" spans="1:15" x14ac:dyDescent="0.2">
      <c r="A6237" t="s">
        <v>63</v>
      </c>
      <c r="B6237" s="144" t="s">
        <v>152</v>
      </c>
      <c r="C6237">
        <v>700</v>
      </c>
      <c r="D6237" t="str">
        <f>VLOOKUP(Oliusala[[#This Row],[postnumer]],Sveitarfelog[#All],4,FALSE)</f>
        <v>Fljótsdalshreppur,Múlaþing</v>
      </c>
      <c r="E6237" t="str">
        <f>VLOOKUP(Oliusala[[#This Row],[postnumer]],Sveitarfelog[#All],5,FALSE)</f>
        <v>Austurland</v>
      </c>
      <c r="F6237" t="s">
        <v>24</v>
      </c>
      <c r="G6237" t="s">
        <v>24</v>
      </c>
      <c r="H6237" t="s">
        <v>58</v>
      </c>
      <c r="I6237" s="1">
        <v>2445641</v>
      </c>
      <c r="J6237" s="2">
        <f>VLOOKUP(Oliusala[[#This Row],[tegund]],Tegundir!$B$2:$D$19,3,FALSE)*Oliusala[[#This Row],[magn]]/1000</f>
        <v>2115.4794649999999</v>
      </c>
      <c r="K6237">
        <v>2014</v>
      </c>
      <c r="L6237" t="s">
        <v>18</v>
      </c>
      <c r="M6237" s="144" t="s">
        <v>59</v>
      </c>
    </row>
    <row r="6238" spans="1:15" x14ac:dyDescent="0.2">
      <c r="A6238" t="s">
        <v>63</v>
      </c>
      <c r="B6238" s="144" t="s">
        <v>152</v>
      </c>
      <c r="C6238">
        <v>700</v>
      </c>
      <c r="D6238" t="str">
        <f>VLOOKUP(Oliusala[[#This Row],[postnumer]],Sveitarfelog[#All],4,FALSE)</f>
        <v>Fljótsdalshreppur,Múlaþing</v>
      </c>
      <c r="E6238" t="str">
        <f>VLOOKUP(Oliusala[[#This Row],[postnumer]],Sveitarfelog[#All],5,FALSE)</f>
        <v>Austurland</v>
      </c>
      <c r="F6238" t="s">
        <v>24</v>
      </c>
      <c r="G6238" t="s">
        <v>24</v>
      </c>
      <c r="H6238" t="s">
        <v>58</v>
      </c>
      <c r="I6238" s="1">
        <v>469278</v>
      </c>
      <c r="J6238" s="2">
        <f>VLOOKUP(Oliusala[[#This Row],[tegund]],Tegundir!$B$2:$D$19,3,FALSE)*Oliusala[[#This Row],[magn]]/1000</f>
        <v>405.92546999999996</v>
      </c>
      <c r="K6238">
        <v>2014</v>
      </c>
      <c r="L6238" t="s">
        <v>18</v>
      </c>
      <c r="M6238" s="144" t="s">
        <v>59</v>
      </c>
    </row>
    <row r="6239" spans="1:15" x14ac:dyDescent="0.2">
      <c r="A6239" t="s">
        <v>63</v>
      </c>
      <c r="B6239" s="144" t="s">
        <v>154</v>
      </c>
      <c r="C6239">
        <v>701</v>
      </c>
      <c r="D6239" t="str">
        <f>VLOOKUP(Oliusala[[#This Row],[postnumer]],Sveitarfelog[#All],4,FALSE)</f>
        <v>Fljótsdalshreppur,Múlaþing</v>
      </c>
      <c r="E6239" t="str">
        <f>VLOOKUP(Oliusala[[#This Row],[postnumer]],Sveitarfelog[#All],5,FALSE)</f>
        <v>Austurland</v>
      </c>
      <c r="F6239" t="s">
        <v>25</v>
      </c>
      <c r="G6239" t="s">
        <v>24</v>
      </c>
      <c r="H6239" t="s">
        <v>58</v>
      </c>
      <c r="I6239" s="1">
        <v>36465</v>
      </c>
      <c r="J6239" s="2">
        <f>VLOOKUP(Oliusala[[#This Row],[tegund]],Tegundir!$B$2:$D$19,3,FALSE)*Oliusala[[#This Row],[magn]]/1000</f>
        <v>31.542224999999998</v>
      </c>
      <c r="K6239">
        <v>2014</v>
      </c>
      <c r="L6239" t="s">
        <v>1955</v>
      </c>
      <c r="M6239" s="144" t="s">
        <v>59</v>
      </c>
    </row>
    <row r="6240" spans="1:15" x14ac:dyDescent="0.2">
      <c r="A6240" t="s">
        <v>69</v>
      </c>
      <c r="B6240" s="144" t="s">
        <v>154</v>
      </c>
      <c r="C6240">
        <v>701</v>
      </c>
      <c r="D6240" t="str">
        <f>VLOOKUP(Oliusala[[#This Row],[postnumer]],Sveitarfelog[#All],4,FALSE)</f>
        <v>Fljótsdalshreppur,Múlaþing</v>
      </c>
      <c r="E6240" t="str">
        <f>VLOOKUP(Oliusala[[#This Row],[postnumer]],Sveitarfelog[#All],5,FALSE)</f>
        <v>Austurland</v>
      </c>
      <c r="F6240" t="s">
        <v>25</v>
      </c>
      <c r="G6240" t="s">
        <v>24</v>
      </c>
      <c r="H6240" t="s">
        <v>60</v>
      </c>
      <c r="I6240" s="1">
        <v>4800</v>
      </c>
      <c r="J6240" s="2">
        <f>VLOOKUP(Oliusala[[#This Row],[tegund]],Tegundir!$B$2:$D$19,3,FALSE)*Oliusala[[#This Row],[magn]]/1000</f>
        <v>4.1520000000000001</v>
      </c>
      <c r="K6240">
        <v>2014</v>
      </c>
      <c r="L6240" t="s">
        <v>1955</v>
      </c>
      <c r="M6240" s="144" t="s">
        <v>59</v>
      </c>
    </row>
    <row r="6241" spans="1:15" x14ac:dyDescent="0.2">
      <c r="A6241" t="s">
        <v>66</v>
      </c>
      <c r="B6241" s="144" t="s">
        <v>157</v>
      </c>
      <c r="C6241">
        <v>701</v>
      </c>
      <c r="D6241" t="str">
        <f>VLOOKUP(Oliusala[[#This Row],[postnumer]],Sveitarfelog[#All],4,FALSE)</f>
        <v>Fljótsdalshreppur,Múlaþing</v>
      </c>
      <c r="E6241" t="str">
        <f>VLOOKUP(Oliusala[[#This Row],[postnumer]],Sveitarfelog[#All],5,FALSE)</f>
        <v>Austurland</v>
      </c>
      <c r="F6241" t="s">
        <v>25</v>
      </c>
      <c r="G6241" t="s">
        <v>24</v>
      </c>
      <c r="H6241" t="s">
        <v>60</v>
      </c>
      <c r="I6241" s="1">
        <v>8328</v>
      </c>
      <c r="J6241" s="2">
        <f>VLOOKUP(Oliusala[[#This Row],[tegund]],Tegundir!$B$2:$D$19,3,FALSE)*Oliusala[[#This Row],[magn]]/1000</f>
        <v>7.2037200000000006</v>
      </c>
      <c r="K6241">
        <v>2014</v>
      </c>
      <c r="L6241" t="s">
        <v>1955</v>
      </c>
      <c r="M6241" s="144" t="s">
        <v>59</v>
      </c>
    </row>
    <row r="6242" spans="1:15" x14ac:dyDescent="0.2">
      <c r="A6242" t="s">
        <v>66</v>
      </c>
      <c r="B6242" s="144" t="s">
        <v>156</v>
      </c>
      <c r="C6242">
        <v>701</v>
      </c>
      <c r="D6242" t="str">
        <f>VLOOKUP(Oliusala[[#This Row],[postnumer]],Sveitarfelog[#All],4,FALSE)</f>
        <v>Fljótsdalshreppur,Múlaþing</v>
      </c>
      <c r="E6242" t="str">
        <f>VLOOKUP(Oliusala[[#This Row],[postnumer]],Sveitarfelog[#All],5,FALSE)</f>
        <v>Austurland</v>
      </c>
      <c r="F6242" t="s">
        <v>25</v>
      </c>
      <c r="G6242" t="s">
        <v>24</v>
      </c>
      <c r="H6242" t="s">
        <v>60</v>
      </c>
      <c r="I6242" s="1">
        <v>35175</v>
      </c>
      <c r="J6242" s="2">
        <f>VLOOKUP(Oliusala[[#This Row],[tegund]],Tegundir!$B$2:$D$19,3,FALSE)*Oliusala[[#This Row],[magn]]/1000</f>
        <v>30.426375</v>
      </c>
      <c r="K6242">
        <v>2014</v>
      </c>
      <c r="L6242" t="s">
        <v>1955</v>
      </c>
      <c r="M6242" s="144" t="s">
        <v>59</v>
      </c>
    </row>
    <row r="6243" spans="1:15" x14ac:dyDescent="0.2">
      <c r="A6243" t="s">
        <v>66</v>
      </c>
      <c r="B6243" s="144" t="s">
        <v>155</v>
      </c>
      <c r="C6243">
        <v>701</v>
      </c>
      <c r="D6243" t="str">
        <f>VLOOKUP(Oliusala[[#This Row],[postnumer]],Sveitarfelog[#All],4,FALSE)</f>
        <v>Fljótsdalshreppur,Múlaþing</v>
      </c>
      <c r="E6243" t="str">
        <f>VLOOKUP(Oliusala[[#This Row],[postnumer]],Sveitarfelog[#All],5,FALSE)</f>
        <v>Austurland</v>
      </c>
      <c r="F6243" t="s">
        <v>25</v>
      </c>
      <c r="G6243" t="s">
        <v>24</v>
      </c>
      <c r="H6243" t="s">
        <v>60</v>
      </c>
      <c r="I6243" s="1">
        <v>29130</v>
      </c>
      <c r="J6243" s="2">
        <f>VLOOKUP(Oliusala[[#This Row],[tegund]],Tegundir!$B$2:$D$19,3,FALSE)*Oliusala[[#This Row],[magn]]/1000</f>
        <v>25.19745</v>
      </c>
      <c r="K6243">
        <v>2014</v>
      </c>
      <c r="L6243" t="s">
        <v>1955</v>
      </c>
      <c r="M6243" s="144" t="s">
        <v>59</v>
      </c>
    </row>
    <row r="6244" spans="1:15" x14ac:dyDescent="0.2">
      <c r="A6244" t="s">
        <v>57</v>
      </c>
      <c r="B6244" s="144" t="s">
        <v>157</v>
      </c>
      <c r="C6244">
        <v>701</v>
      </c>
      <c r="D6244" t="str">
        <f>VLOOKUP(Oliusala[[#This Row],[postnumer]],Sveitarfelog[#All],4,FALSE)</f>
        <v>Fljótsdalshreppur,Múlaþing</v>
      </c>
      <c r="E6244" t="str">
        <f>VLOOKUP(Oliusala[[#This Row],[postnumer]],Sveitarfelog[#All],5,FALSE)</f>
        <v>Austurland</v>
      </c>
      <c r="F6244" t="s">
        <v>25</v>
      </c>
      <c r="G6244" t="s">
        <v>24</v>
      </c>
      <c r="H6244" t="s">
        <v>60</v>
      </c>
      <c r="I6244" s="1">
        <v>40066</v>
      </c>
      <c r="J6244" s="2">
        <f>VLOOKUP(Oliusala[[#This Row],[tegund]],Tegundir!$B$2:$D$19,3,FALSE)*Oliusala[[#This Row],[magn]]/1000</f>
        <v>34.657089999999997</v>
      </c>
      <c r="K6244">
        <v>2014</v>
      </c>
      <c r="L6244" t="s">
        <v>1955</v>
      </c>
      <c r="M6244" s="144" t="s">
        <v>59</v>
      </c>
    </row>
    <row r="6245" spans="1:15" x14ac:dyDescent="0.2">
      <c r="A6245" t="s">
        <v>57</v>
      </c>
      <c r="B6245" s="144" t="s">
        <v>156</v>
      </c>
      <c r="C6245">
        <v>701</v>
      </c>
      <c r="D6245" t="str">
        <f>VLOOKUP(Oliusala[[#This Row],[postnumer]],Sveitarfelog[#All],4,FALSE)</f>
        <v>Fljótsdalshreppur,Múlaþing</v>
      </c>
      <c r="E6245" t="str">
        <f>VLOOKUP(Oliusala[[#This Row],[postnumer]],Sveitarfelog[#All],5,FALSE)</f>
        <v>Austurland</v>
      </c>
      <c r="F6245" t="s">
        <v>25</v>
      </c>
      <c r="G6245" t="s">
        <v>24</v>
      </c>
      <c r="H6245" t="s">
        <v>60</v>
      </c>
      <c r="I6245" s="1">
        <v>123843</v>
      </c>
      <c r="J6245" s="2">
        <f>VLOOKUP(Oliusala[[#This Row],[tegund]],Tegundir!$B$2:$D$19,3,FALSE)*Oliusala[[#This Row],[magn]]/1000</f>
        <v>107.12419499999999</v>
      </c>
      <c r="K6245">
        <v>2014</v>
      </c>
      <c r="L6245" t="s">
        <v>1955</v>
      </c>
      <c r="M6245" s="144" t="s">
        <v>59</v>
      </c>
    </row>
    <row r="6246" spans="1:15" x14ac:dyDescent="0.2">
      <c r="A6246" t="s">
        <v>57</v>
      </c>
      <c r="B6246" s="144" t="s">
        <v>155</v>
      </c>
      <c r="C6246">
        <v>701</v>
      </c>
      <c r="D6246" t="str">
        <f>VLOOKUP(Oliusala[[#This Row],[postnumer]],Sveitarfelog[#All],4,FALSE)</f>
        <v>Fljótsdalshreppur,Múlaþing</v>
      </c>
      <c r="E6246" t="str">
        <f>VLOOKUP(Oliusala[[#This Row],[postnumer]],Sveitarfelog[#All],5,FALSE)</f>
        <v>Austurland</v>
      </c>
      <c r="F6246" t="s">
        <v>25</v>
      </c>
      <c r="G6246" t="s">
        <v>24</v>
      </c>
      <c r="H6246" t="s">
        <v>60</v>
      </c>
      <c r="I6246" s="1">
        <v>22798</v>
      </c>
      <c r="J6246" s="2">
        <f>VLOOKUP(Oliusala[[#This Row],[tegund]],Tegundir!$B$2:$D$19,3,FALSE)*Oliusala[[#This Row],[magn]]/1000</f>
        <v>19.720269999999999</v>
      </c>
      <c r="K6246">
        <v>2014</v>
      </c>
      <c r="L6246" t="s">
        <v>1955</v>
      </c>
      <c r="M6246" s="144" t="s">
        <v>59</v>
      </c>
    </row>
    <row r="6247" spans="1:15" x14ac:dyDescent="0.2">
      <c r="A6247" t="s">
        <v>57</v>
      </c>
      <c r="B6247" s="144" t="s">
        <v>156</v>
      </c>
      <c r="C6247">
        <v>701</v>
      </c>
      <c r="D6247" t="str">
        <f>VLOOKUP(Oliusala[[#This Row],[postnumer]],Sveitarfelog[#All],4,FALSE)</f>
        <v>Fljótsdalshreppur,Múlaþing</v>
      </c>
      <c r="E6247" t="str">
        <f>VLOOKUP(Oliusala[[#This Row],[postnumer]],Sveitarfelog[#All],5,FALSE)</f>
        <v>Austurland</v>
      </c>
      <c r="F6247" t="s">
        <v>24</v>
      </c>
      <c r="G6247" t="s">
        <v>24</v>
      </c>
      <c r="H6247" t="s">
        <v>60</v>
      </c>
      <c r="I6247" s="1">
        <v>2178</v>
      </c>
      <c r="J6247" s="2">
        <f>VLOOKUP(Oliusala[[#This Row],[tegund]],Tegundir!$B$2:$D$19,3,FALSE)*Oliusala[[#This Row],[magn]]/1000</f>
        <v>1.8839699999999999</v>
      </c>
      <c r="K6247">
        <v>2014</v>
      </c>
      <c r="L6247" t="s">
        <v>18</v>
      </c>
      <c r="M6247" s="144" t="s">
        <v>59</v>
      </c>
    </row>
    <row r="6248" spans="1:15" x14ac:dyDescent="0.2">
      <c r="A6248" t="s">
        <v>57</v>
      </c>
      <c r="B6248" s="144" t="s">
        <v>156</v>
      </c>
      <c r="C6248">
        <v>701</v>
      </c>
      <c r="D6248" t="str">
        <f>VLOOKUP(Oliusala[[#This Row],[postnumer]],Sveitarfelog[#All],4,FALSE)</f>
        <v>Fljótsdalshreppur,Múlaþing</v>
      </c>
      <c r="E6248" t="str">
        <f>VLOOKUP(Oliusala[[#This Row],[postnumer]],Sveitarfelog[#All],5,FALSE)</f>
        <v>Austurland</v>
      </c>
      <c r="F6248" t="s">
        <v>30</v>
      </c>
      <c r="G6248" t="s">
        <v>24</v>
      </c>
      <c r="H6248" t="s">
        <v>60</v>
      </c>
      <c r="I6248" s="1">
        <v>4039</v>
      </c>
      <c r="J6248" s="2">
        <f>VLOOKUP(Oliusala[[#This Row],[tegund]],Tegundir!$B$2:$D$19,3,FALSE)*Oliusala[[#This Row],[magn]]/1000</f>
        <v>3.493735</v>
      </c>
      <c r="K6248">
        <v>2014</v>
      </c>
      <c r="L6248" t="s">
        <v>19</v>
      </c>
      <c r="M6248" s="144" t="s">
        <v>59</v>
      </c>
      <c r="O6248" s="144" t="s">
        <v>1998</v>
      </c>
    </row>
    <row r="6249" spans="1:15" x14ac:dyDescent="0.2">
      <c r="A6249" t="s">
        <v>57</v>
      </c>
      <c r="B6249" s="144" t="s">
        <v>155</v>
      </c>
      <c r="C6249">
        <v>701</v>
      </c>
      <c r="D6249" t="str">
        <f>VLOOKUP(Oliusala[[#This Row],[postnumer]],Sveitarfelog[#All],4,FALSE)</f>
        <v>Fljótsdalshreppur,Múlaþing</v>
      </c>
      <c r="E6249" t="str">
        <f>VLOOKUP(Oliusala[[#This Row],[postnumer]],Sveitarfelog[#All],5,FALSE)</f>
        <v>Austurland</v>
      </c>
      <c r="F6249" t="s">
        <v>24</v>
      </c>
      <c r="G6249" t="s">
        <v>24</v>
      </c>
      <c r="H6249" t="s">
        <v>60</v>
      </c>
      <c r="I6249" s="1">
        <v>2831</v>
      </c>
      <c r="J6249" s="2">
        <f>VLOOKUP(Oliusala[[#This Row],[tegund]],Tegundir!$B$2:$D$19,3,FALSE)*Oliusala[[#This Row],[magn]]/1000</f>
        <v>2.4488150000000002</v>
      </c>
      <c r="K6249">
        <v>2014</v>
      </c>
      <c r="L6249" t="s">
        <v>18</v>
      </c>
      <c r="M6249" s="144" t="s">
        <v>59</v>
      </c>
    </row>
    <row r="6250" spans="1:15" x14ac:dyDescent="0.2">
      <c r="A6250" t="s">
        <v>57</v>
      </c>
      <c r="B6250" s="144" t="s">
        <v>155</v>
      </c>
      <c r="C6250">
        <v>701</v>
      </c>
      <c r="D6250" t="str">
        <f>VLOOKUP(Oliusala[[#This Row],[postnumer]],Sveitarfelog[#All],4,FALSE)</f>
        <v>Fljótsdalshreppur,Múlaþing</v>
      </c>
      <c r="E6250" t="str">
        <f>VLOOKUP(Oliusala[[#This Row],[postnumer]],Sveitarfelog[#All],5,FALSE)</f>
        <v>Austurland</v>
      </c>
      <c r="F6250" t="s">
        <v>30</v>
      </c>
      <c r="G6250" t="s">
        <v>24</v>
      </c>
      <c r="H6250" t="s">
        <v>60</v>
      </c>
      <c r="I6250" s="1">
        <v>15941</v>
      </c>
      <c r="J6250" s="2">
        <f>VLOOKUP(Oliusala[[#This Row],[tegund]],Tegundir!$B$2:$D$19,3,FALSE)*Oliusala[[#This Row],[magn]]/1000</f>
        <v>13.788965000000001</v>
      </c>
      <c r="K6250">
        <v>2014</v>
      </c>
      <c r="L6250" t="s">
        <v>19</v>
      </c>
      <c r="M6250" s="144" t="s">
        <v>59</v>
      </c>
      <c r="O6250" s="144" t="s">
        <v>1998</v>
      </c>
    </row>
    <row r="6251" spans="1:15" x14ac:dyDescent="0.2">
      <c r="A6251" t="s">
        <v>63</v>
      </c>
      <c r="B6251" s="144" t="s">
        <v>157</v>
      </c>
      <c r="C6251">
        <v>701</v>
      </c>
      <c r="D6251" t="str">
        <f>VLOOKUP(Oliusala[[#This Row],[postnumer]],Sveitarfelog[#All],4,FALSE)</f>
        <v>Fljótsdalshreppur,Múlaþing</v>
      </c>
      <c r="E6251" t="str">
        <f>VLOOKUP(Oliusala[[#This Row],[postnumer]],Sveitarfelog[#All],5,FALSE)</f>
        <v>Austurland</v>
      </c>
      <c r="F6251" t="s">
        <v>24</v>
      </c>
      <c r="G6251" t="s">
        <v>24</v>
      </c>
      <c r="H6251" t="s">
        <v>58</v>
      </c>
      <c r="I6251" s="1">
        <v>398</v>
      </c>
      <c r="J6251" s="2">
        <f>VLOOKUP(Oliusala[[#This Row],[tegund]],Tegundir!$B$2:$D$19,3,FALSE)*Oliusala[[#This Row],[magn]]/1000</f>
        <v>0.34426999999999996</v>
      </c>
      <c r="K6251">
        <v>2014</v>
      </c>
      <c r="L6251" t="s">
        <v>18</v>
      </c>
      <c r="M6251" s="144" t="s">
        <v>59</v>
      </c>
    </row>
    <row r="6252" spans="1:15" x14ac:dyDescent="0.2">
      <c r="A6252" t="s">
        <v>63</v>
      </c>
      <c r="B6252" s="144" t="s">
        <v>154</v>
      </c>
      <c r="C6252">
        <v>701</v>
      </c>
      <c r="D6252" t="str">
        <f>VLOOKUP(Oliusala[[#This Row],[postnumer]],Sveitarfelog[#All],4,FALSE)</f>
        <v>Fljótsdalshreppur,Múlaþing</v>
      </c>
      <c r="E6252" t="str">
        <f>VLOOKUP(Oliusala[[#This Row],[postnumer]],Sveitarfelog[#All],5,FALSE)</f>
        <v>Austurland</v>
      </c>
      <c r="F6252" t="s">
        <v>24</v>
      </c>
      <c r="G6252" t="s">
        <v>24</v>
      </c>
      <c r="H6252" t="s">
        <v>58</v>
      </c>
      <c r="I6252" s="1">
        <v>506842</v>
      </c>
      <c r="J6252" s="2">
        <f>VLOOKUP(Oliusala[[#This Row],[tegund]],Tegundir!$B$2:$D$19,3,FALSE)*Oliusala[[#This Row],[magn]]/1000</f>
        <v>438.41833000000003</v>
      </c>
      <c r="K6252">
        <v>2014</v>
      </c>
      <c r="L6252" t="s">
        <v>18</v>
      </c>
      <c r="M6252" s="144" t="s">
        <v>59</v>
      </c>
    </row>
    <row r="6253" spans="1:15" x14ac:dyDescent="0.2">
      <c r="A6253" t="s">
        <v>63</v>
      </c>
      <c r="B6253" s="144" t="s">
        <v>155</v>
      </c>
      <c r="C6253">
        <v>701</v>
      </c>
      <c r="D6253" t="str">
        <f>VLOOKUP(Oliusala[[#This Row],[postnumer]],Sveitarfelog[#All],4,FALSE)</f>
        <v>Fljótsdalshreppur,Múlaþing</v>
      </c>
      <c r="E6253" t="str">
        <f>VLOOKUP(Oliusala[[#This Row],[postnumer]],Sveitarfelog[#All],5,FALSE)</f>
        <v>Austurland</v>
      </c>
      <c r="F6253" t="s">
        <v>24</v>
      </c>
      <c r="G6253" t="s">
        <v>24</v>
      </c>
      <c r="H6253" t="s">
        <v>58</v>
      </c>
      <c r="I6253" s="1">
        <v>113291</v>
      </c>
      <c r="J6253" s="2">
        <f>VLOOKUP(Oliusala[[#This Row],[tegund]],Tegundir!$B$2:$D$19,3,FALSE)*Oliusala[[#This Row],[magn]]/1000</f>
        <v>97.996714999999995</v>
      </c>
      <c r="K6253">
        <v>2014</v>
      </c>
      <c r="L6253" t="s">
        <v>18</v>
      </c>
      <c r="M6253" s="144" t="s">
        <v>59</v>
      </c>
    </row>
    <row r="6254" spans="1:15" x14ac:dyDescent="0.2">
      <c r="A6254" t="s">
        <v>68</v>
      </c>
      <c r="B6254" s="144" t="s">
        <v>159</v>
      </c>
      <c r="C6254">
        <v>701</v>
      </c>
      <c r="D6254" t="str">
        <f>VLOOKUP(Oliusala[[#This Row],[postnumer]],Sveitarfelog[#All],4,FALSE)</f>
        <v>Fljótsdalshreppur,Múlaþing</v>
      </c>
      <c r="E6254" t="str">
        <f>VLOOKUP(Oliusala[[#This Row],[postnumer]],Sveitarfelog[#All],5,FALSE)</f>
        <v>Austurland</v>
      </c>
      <c r="F6254" t="s">
        <v>25</v>
      </c>
      <c r="G6254" t="s">
        <v>24</v>
      </c>
      <c r="H6254" t="s">
        <v>60</v>
      </c>
      <c r="I6254" s="1">
        <v>2314</v>
      </c>
      <c r="J6254" s="2">
        <f>VLOOKUP(Oliusala[[#This Row],[tegund]],Tegundir!$B$2:$D$19,3,FALSE)*Oliusala[[#This Row],[magn]]/1000</f>
        <v>2.0016099999999999</v>
      </c>
      <c r="K6254">
        <v>2014</v>
      </c>
      <c r="L6254" t="s">
        <v>1955</v>
      </c>
      <c r="M6254" s="144" t="s">
        <v>59</v>
      </c>
    </row>
    <row r="6255" spans="1:15" x14ac:dyDescent="0.2">
      <c r="A6255" t="s">
        <v>69</v>
      </c>
      <c r="B6255" s="144" t="s">
        <v>159</v>
      </c>
      <c r="C6255">
        <v>701</v>
      </c>
      <c r="D6255" t="str">
        <f>VLOOKUP(Oliusala[[#This Row],[postnumer]],Sveitarfelog[#All],4,FALSE)</f>
        <v>Fljótsdalshreppur,Múlaþing</v>
      </c>
      <c r="E6255" t="str">
        <f>VLOOKUP(Oliusala[[#This Row],[postnumer]],Sveitarfelog[#All],5,FALSE)</f>
        <v>Austurland</v>
      </c>
      <c r="F6255" t="s">
        <v>25</v>
      </c>
      <c r="G6255" t="s">
        <v>24</v>
      </c>
      <c r="H6255" t="s">
        <v>60</v>
      </c>
      <c r="I6255" s="1">
        <v>32192</v>
      </c>
      <c r="J6255" s="2">
        <f>VLOOKUP(Oliusala[[#This Row],[tegund]],Tegundir!$B$2:$D$19,3,FALSE)*Oliusala[[#This Row],[magn]]/1000</f>
        <v>27.846079999999997</v>
      </c>
      <c r="K6255">
        <v>2014</v>
      </c>
      <c r="L6255" t="s">
        <v>1955</v>
      </c>
      <c r="M6255" s="144" t="s">
        <v>59</v>
      </c>
    </row>
    <row r="6256" spans="1:15" x14ac:dyDescent="0.2">
      <c r="A6256" t="s">
        <v>66</v>
      </c>
      <c r="B6256" s="144" t="s">
        <v>159</v>
      </c>
      <c r="C6256">
        <v>701</v>
      </c>
      <c r="D6256" t="str">
        <f>VLOOKUP(Oliusala[[#This Row],[postnumer]],Sveitarfelog[#All],4,FALSE)</f>
        <v>Fljótsdalshreppur,Múlaþing</v>
      </c>
      <c r="E6256" t="str">
        <f>VLOOKUP(Oliusala[[#This Row],[postnumer]],Sveitarfelog[#All],5,FALSE)</f>
        <v>Austurland</v>
      </c>
      <c r="F6256" t="s">
        <v>25</v>
      </c>
      <c r="G6256" t="s">
        <v>24</v>
      </c>
      <c r="H6256" t="s">
        <v>60</v>
      </c>
      <c r="I6256" s="1">
        <v>11069</v>
      </c>
      <c r="J6256" s="2">
        <f>VLOOKUP(Oliusala[[#This Row],[tegund]],Tegundir!$B$2:$D$19,3,FALSE)*Oliusala[[#This Row],[magn]]/1000</f>
        <v>9.5746849999999988</v>
      </c>
      <c r="K6256">
        <v>2014</v>
      </c>
      <c r="L6256" t="s">
        <v>1955</v>
      </c>
      <c r="M6256" s="144" t="s">
        <v>59</v>
      </c>
    </row>
    <row r="6257" spans="1:15" x14ac:dyDescent="0.2">
      <c r="A6257" t="s">
        <v>57</v>
      </c>
      <c r="B6257" s="144" t="s">
        <v>159</v>
      </c>
      <c r="C6257">
        <v>701</v>
      </c>
      <c r="D6257" t="str">
        <f>VLOOKUP(Oliusala[[#This Row],[postnumer]],Sveitarfelog[#All],4,FALSE)</f>
        <v>Fljótsdalshreppur,Múlaþing</v>
      </c>
      <c r="E6257" t="str">
        <f>VLOOKUP(Oliusala[[#This Row],[postnumer]],Sveitarfelog[#All],5,FALSE)</f>
        <v>Austurland</v>
      </c>
      <c r="F6257" t="s">
        <v>25</v>
      </c>
      <c r="G6257" t="s">
        <v>24</v>
      </c>
      <c r="H6257" t="s">
        <v>60</v>
      </c>
      <c r="I6257" s="1">
        <v>104899</v>
      </c>
      <c r="J6257" s="2">
        <f>VLOOKUP(Oliusala[[#This Row],[tegund]],Tegundir!$B$2:$D$19,3,FALSE)*Oliusala[[#This Row],[magn]]/1000</f>
        <v>90.737634999999997</v>
      </c>
      <c r="K6257">
        <v>2014</v>
      </c>
      <c r="L6257" t="s">
        <v>1955</v>
      </c>
      <c r="M6257" s="144" t="s">
        <v>59</v>
      </c>
    </row>
    <row r="6258" spans="1:15" x14ac:dyDescent="0.2">
      <c r="A6258" t="s">
        <v>66</v>
      </c>
      <c r="B6258" s="144" t="s">
        <v>159</v>
      </c>
      <c r="C6258">
        <v>701</v>
      </c>
      <c r="D6258" t="str">
        <f>VLOOKUP(Oliusala[[#This Row],[postnumer]],Sveitarfelog[#All],4,FALSE)</f>
        <v>Fljótsdalshreppur,Múlaþing</v>
      </c>
      <c r="E6258" t="str">
        <f>VLOOKUP(Oliusala[[#This Row],[postnumer]],Sveitarfelog[#All],5,FALSE)</f>
        <v>Austurland</v>
      </c>
      <c r="F6258" t="s">
        <v>24</v>
      </c>
      <c r="G6258" t="s">
        <v>24</v>
      </c>
      <c r="H6258" t="s">
        <v>60</v>
      </c>
      <c r="I6258" s="1">
        <v>23864</v>
      </c>
      <c r="J6258" s="2">
        <f>VLOOKUP(Oliusala[[#This Row],[tegund]],Tegundir!$B$2:$D$19,3,FALSE)*Oliusala[[#This Row],[magn]]/1000</f>
        <v>20.64236</v>
      </c>
      <c r="K6258">
        <v>2014</v>
      </c>
      <c r="L6258" t="s">
        <v>18</v>
      </c>
      <c r="M6258" s="144" t="s">
        <v>59</v>
      </c>
    </row>
    <row r="6259" spans="1:15" x14ac:dyDescent="0.2">
      <c r="A6259" t="s">
        <v>57</v>
      </c>
      <c r="B6259" s="144" t="s">
        <v>159</v>
      </c>
      <c r="C6259">
        <v>701</v>
      </c>
      <c r="D6259" t="str">
        <f>VLOOKUP(Oliusala[[#This Row],[postnumer]],Sveitarfelog[#All],4,FALSE)</f>
        <v>Fljótsdalshreppur,Múlaþing</v>
      </c>
      <c r="E6259" t="str">
        <f>VLOOKUP(Oliusala[[#This Row],[postnumer]],Sveitarfelog[#All],5,FALSE)</f>
        <v>Austurland</v>
      </c>
      <c r="F6259" t="s">
        <v>24</v>
      </c>
      <c r="G6259" t="s">
        <v>24</v>
      </c>
      <c r="H6259" t="s">
        <v>60</v>
      </c>
      <c r="I6259" s="1">
        <v>17151</v>
      </c>
      <c r="J6259" s="2">
        <f>VLOOKUP(Oliusala[[#This Row],[tegund]],Tegundir!$B$2:$D$19,3,FALSE)*Oliusala[[#This Row],[magn]]/1000</f>
        <v>14.835615000000001</v>
      </c>
      <c r="K6259">
        <v>2014</v>
      </c>
      <c r="L6259" t="s">
        <v>18</v>
      </c>
      <c r="M6259" s="144" t="s">
        <v>59</v>
      </c>
    </row>
    <row r="6260" spans="1:15" x14ac:dyDescent="0.2">
      <c r="A6260" t="s">
        <v>63</v>
      </c>
      <c r="B6260" s="144" t="s">
        <v>159</v>
      </c>
      <c r="C6260">
        <v>701</v>
      </c>
      <c r="D6260" t="str">
        <f>VLOOKUP(Oliusala[[#This Row],[postnumer]],Sveitarfelog[#All],4,FALSE)</f>
        <v>Fljótsdalshreppur,Múlaþing</v>
      </c>
      <c r="E6260" t="str">
        <f>VLOOKUP(Oliusala[[#This Row],[postnumer]],Sveitarfelog[#All],5,FALSE)</f>
        <v>Austurland</v>
      </c>
      <c r="F6260" t="s">
        <v>24</v>
      </c>
      <c r="G6260" t="s">
        <v>24</v>
      </c>
      <c r="H6260" t="s">
        <v>58</v>
      </c>
      <c r="I6260" s="1">
        <v>2431</v>
      </c>
      <c r="J6260" s="2">
        <f>VLOOKUP(Oliusala[[#This Row],[tegund]],Tegundir!$B$2:$D$19,3,FALSE)*Oliusala[[#This Row],[magn]]/1000</f>
        <v>2.1028150000000001</v>
      </c>
      <c r="K6260">
        <v>2014</v>
      </c>
      <c r="L6260" t="s">
        <v>18</v>
      </c>
      <c r="M6260" s="144" t="s">
        <v>59</v>
      </c>
    </row>
    <row r="6261" spans="1:15" x14ac:dyDescent="0.2">
      <c r="A6261" t="s">
        <v>63</v>
      </c>
      <c r="B6261" s="144" t="s">
        <v>159</v>
      </c>
      <c r="C6261">
        <v>701</v>
      </c>
      <c r="D6261" t="str">
        <f>VLOOKUP(Oliusala[[#This Row],[postnumer]],Sveitarfelog[#All],4,FALSE)</f>
        <v>Fljótsdalshreppur,Múlaþing</v>
      </c>
      <c r="E6261" t="str">
        <f>VLOOKUP(Oliusala[[#This Row],[postnumer]],Sveitarfelog[#All],5,FALSE)</f>
        <v>Austurland</v>
      </c>
      <c r="F6261" t="s">
        <v>24</v>
      </c>
      <c r="G6261" t="s">
        <v>24</v>
      </c>
      <c r="H6261" t="s">
        <v>58</v>
      </c>
      <c r="I6261" s="1">
        <v>48264</v>
      </c>
      <c r="J6261" s="2">
        <f>VLOOKUP(Oliusala[[#This Row],[tegund]],Tegundir!$B$2:$D$19,3,FALSE)*Oliusala[[#This Row],[magn]]/1000</f>
        <v>41.748359999999998</v>
      </c>
      <c r="K6261">
        <v>2014</v>
      </c>
      <c r="L6261" t="s">
        <v>18</v>
      </c>
      <c r="M6261" s="144" t="s">
        <v>59</v>
      </c>
    </row>
    <row r="6262" spans="1:15" x14ac:dyDescent="0.2">
      <c r="A6262" t="s">
        <v>69</v>
      </c>
      <c r="B6262" s="144" t="s">
        <v>160</v>
      </c>
      <c r="C6262">
        <v>710</v>
      </c>
      <c r="D6262" t="str">
        <f>VLOOKUP(Oliusala[[#This Row],[postnumer]],Sveitarfelog[#All],4,FALSE)</f>
        <v>Fljótsdalshreppur,Múlaþing</v>
      </c>
      <c r="E6262" t="str">
        <f>VLOOKUP(Oliusala[[#This Row],[postnumer]],Sveitarfelog[#All],5,FALSE)</f>
        <v>Austurland</v>
      </c>
      <c r="F6262" t="s">
        <v>25</v>
      </c>
      <c r="G6262" t="s">
        <v>24</v>
      </c>
      <c r="H6262" t="s">
        <v>60</v>
      </c>
      <c r="I6262" s="1">
        <v>22923</v>
      </c>
      <c r="J6262" s="2">
        <f>VLOOKUP(Oliusala[[#This Row],[tegund]],Tegundir!$B$2:$D$19,3,FALSE)*Oliusala[[#This Row],[magn]]/1000</f>
        <v>19.828395</v>
      </c>
      <c r="K6262">
        <v>2014</v>
      </c>
      <c r="L6262" t="s">
        <v>19</v>
      </c>
      <c r="M6262" s="144" t="s">
        <v>59</v>
      </c>
      <c r="O6262" s="144" t="s">
        <v>1997</v>
      </c>
    </row>
    <row r="6263" spans="1:15" x14ac:dyDescent="0.2">
      <c r="A6263" t="s">
        <v>66</v>
      </c>
      <c r="B6263" s="144" t="s">
        <v>160</v>
      </c>
      <c r="C6263">
        <v>710</v>
      </c>
      <c r="D6263" t="str">
        <f>VLOOKUP(Oliusala[[#This Row],[postnumer]],Sveitarfelog[#All],4,FALSE)</f>
        <v>Fljótsdalshreppur,Múlaþing</v>
      </c>
      <c r="E6263" t="str">
        <f>VLOOKUP(Oliusala[[#This Row],[postnumer]],Sveitarfelog[#All],5,FALSE)</f>
        <v>Austurland</v>
      </c>
      <c r="F6263" t="s">
        <v>25</v>
      </c>
      <c r="G6263" t="s">
        <v>24</v>
      </c>
      <c r="H6263" t="s">
        <v>60</v>
      </c>
      <c r="I6263" s="1">
        <v>6957</v>
      </c>
      <c r="J6263" s="2">
        <f>VLOOKUP(Oliusala[[#This Row],[tegund]],Tegundir!$B$2:$D$19,3,FALSE)*Oliusala[[#This Row],[magn]]/1000</f>
        <v>6.0178050000000001</v>
      </c>
      <c r="K6263">
        <v>2014</v>
      </c>
      <c r="L6263" t="s">
        <v>19</v>
      </c>
      <c r="M6263" s="144" t="s">
        <v>59</v>
      </c>
      <c r="O6263" s="144" t="s">
        <v>1997</v>
      </c>
    </row>
    <row r="6264" spans="1:15" x14ac:dyDescent="0.2">
      <c r="A6264" t="s">
        <v>160</v>
      </c>
      <c r="B6264" s="144" t="s">
        <v>160</v>
      </c>
      <c r="C6264">
        <v>710</v>
      </c>
      <c r="D6264" t="str">
        <f>VLOOKUP(Oliusala[[#This Row],[postnumer]],Sveitarfelog[#All],4,FALSE)</f>
        <v>Fljótsdalshreppur,Múlaþing</v>
      </c>
      <c r="E6264" t="str">
        <f>VLOOKUP(Oliusala[[#This Row],[postnumer]],Sveitarfelog[#All],5,FALSE)</f>
        <v>Austurland</v>
      </c>
      <c r="F6264" t="s">
        <v>25</v>
      </c>
      <c r="G6264" t="s">
        <v>24</v>
      </c>
      <c r="H6264" t="s">
        <v>58</v>
      </c>
      <c r="I6264" s="1">
        <v>66826</v>
      </c>
      <c r="J6264" s="2">
        <f>VLOOKUP(Oliusala[[#This Row],[tegund]],Tegundir!$B$2:$D$19,3,FALSE)*Oliusala[[#This Row],[magn]]/1000</f>
        <v>57.804490000000001</v>
      </c>
      <c r="K6264">
        <v>2014</v>
      </c>
      <c r="L6264" t="s">
        <v>19</v>
      </c>
      <c r="M6264" s="144" t="s">
        <v>59</v>
      </c>
      <c r="O6264" s="144" t="s">
        <v>1997</v>
      </c>
    </row>
    <row r="6265" spans="1:15" x14ac:dyDescent="0.2">
      <c r="A6265" t="s">
        <v>69</v>
      </c>
      <c r="B6265" s="144" t="s">
        <v>160</v>
      </c>
      <c r="C6265">
        <v>710</v>
      </c>
      <c r="D6265" t="str">
        <f>VLOOKUP(Oliusala[[#This Row],[postnumer]],Sveitarfelog[#All],4,FALSE)</f>
        <v>Fljótsdalshreppur,Múlaþing</v>
      </c>
      <c r="E6265" t="str">
        <f>VLOOKUP(Oliusala[[#This Row],[postnumer]],Sveitarfelog[#All],5,FALSE)</f>
        <v>Austurland</v>
      </c>
      <c r="F6265" t="s">
        <v>24</v>
      </c>
      <c r="G6265" t="s">
        <v>24</v>
      </c>
      <c r="H6265" t="s">
        <v>60</v>
      </c>
      <c r="I6265" s="1">
        <v>2756</v>
      </c>
      <c r="J6265" s="2">
        <f>VLOOKUP(Oliusala[[#This Row],[tegund]],Tegundir!$B$2:$D$19,3,FALSE)*Oliusala[[#This Row],[magn]]/1000</f>
        <v>2.3839399999999999</v>
      </c>
      <c r="K6265">
        <v>2014</v>
      </c>
      <c r="L6265" t="s">
        <v>18</v>
      </c>
      <c r="M6265" s="144" t="s">
        <v>59</v>
      </c>
    </row>
    <row r="6266" spans="1:15" x14ac:dyDescent="0.2">
      <c r="A6266" t="s">
        <v>69</v>
      </c>
      <c r="B6266" s="144" t="s">
        <v>160</v>
      </c>
      <c r="C6266">
        <v>710</v>
      </c>
      <c r="D6266" t="str">
        <f>VLOOKUP(Oliusala[[#This Row],[postnumer]],Sveitarfelog[#All],4,FALSE)</f>
        <v>Fljótsdalshreppur,Múlaþing</v>
      </c>
      <c r="E6266" t="str">
        <f>VLOOKUP(Oliusala[[#This Row],[postnumer]],Sveitarfelog[#All],5,FALSE)</f>
        <v>Austurland</v>
      </c>
      <c r="F6266" t="s">
        <v>29</v>
      </c>
      <c r="G6266" t="s">
        <v>24</v>
      </c>
      <c r="H6266" t="s">
        <v>60</v>
      </c>
      <c r="I6266" s="1">
        <v>941608</v>
      </c>
      <c r="J6266" s="2">
        <f>VLOOKUP(Oliusala[[#This Row],[tegund]],Tegundir!$B$2:$D$19,3,FALSE)*Oliusala[[#This Row],[magn]]/1000</f>
        <v>814.49092000000007</v>
      </c>
      <c r="K6266">
        <v>2014</v>
      </c>
      <c r="L6266" t="s">
        <v>19</v>
      </c>
      <c r="M6266" s="144" t="s">
        <v>59</v>
      </c>
      <c r="O6266" s="144" t="s">
        <v>1998</v>
      </c>
    </row>
    <row r="6267" spans="1:15" x14ac:dyDescent="0.2">
      <c r="A6267" t="s">
        <v>69</v>
      </c>
      <c r="B6267" s="144" t="s">
        <v>160</v>
      </c>
      <c r="C6267">
        <v>710</v>
      </c>
      <c r="D6267" t="str">
        <f>VLOOKUP(Oliusala[[#This Row],[postnumer]],Sveitarfelog[#All],4,FALSE)</f>
        <v>Fljótsdalshreppur,Múlaþing</v>
      </c>
      <c r="E6267" t="str">
        <f>VLOOKUP(Oliusala[[#This Row],[postnumer]],Sveitarfelog[#All],5,FALSE)</f>
        <v>Austurland</v>
      </c>
      <c r="F6267" t="s">
        <v>30</v>
      </c>
      <c r="G6267" t="s">
        <v>24</v>
      </c>
      <c r="H6267" t="s">
        <v>60</v>
      </c>
      <c r="I6267" s="1">
        <v>270770</v>
      </c>
      <c r="J6267" s="2">
        <f>VLOOKUP(Oliusala[[#This Row],[tegund]],Tegundir!$B$2:$D$19,3,FALSE)*Oliusala[[#This Row],[magn]]/1000</f>
        <v>234.21605</v>
      </c>
      <c r="K6267">
        <v>2014</v>
      </c>
      <c r="L6267" t="s">
        <v>19</v>
      </c>
      <c r="M6267" s="144" t="s">
        <v>59</v>
      </c>
      <c r="O6267" s="144" t="s">
        <v>1998</v>
      </c>
    </row>
    <row r="6268" spans="1:15" x14ac:dyDescent="0.2">
      <c r="A6268" t="s">
        <v>66</v>
      </c>
      <c r="B6268" s="144" t="s">
        <v>160</v>
      </c>
      <c r="C6268">
        <v>710</v>
      </c>
      <c r="D6268" t="str">
        <f>VLOOKUP(Oliusala[[#This Row],[postnumer]],Sveitarfelog[#All],4,FALSE)</f>
        <v>Fljótsdalshreppur,Múlaþing</v>
      </c>
      <c r="E6268" t="str">
        <f>VLOOKUP(Oliusala[[#This Row],[postnumer]],Sveitarfelog[#All],5,FALSE)</f>
        <v>Austurland</v>
      </c>
      <c r="F6268" t="s">
        <v>29</v>
      </c>
      <c r="G6268" t="s">
        <v>24</v>
      </c>
      <c r="H6268" t="s">
        <v>60</v>
      </c>
      <c r="I6268" s="1">
        <v>82168</v>
      </c>
      <c r="J6268" s="2">
        <f>VLOOKUP(Oliusala[[#This Row],[tegund]],Tegundir!$B$2:$D$19,3,FALSE)*Oliusala[[#This Row],[magn]]/1000</f>
        <v>71.075319999999991</v>
      </c>
      <c r="K6268">
        <v>2014</v>
      </c>
      <c r="L6268" t="s">
        <v>19</v>
      </c>
      <c r="M6268" s="144" t="s">
        <v>59</v>
      </c>
      <c r="O6268" s="144" t="s">
        <v>1998</v>
      </c>
    </row>
    <row r="6269" spans="1:15" x14ac:dyDescent="0.2">
      <c r="A6269" t="s">
        <v>160</v>
      </c>
      <c r="B6269" s="144" t="s">
        <v>160</v>
      </c>
      <c r="C6269">
        <v>710</v>
      </c>
      <c r="D6269" t="str">
        <f>VLOOKUP(Oliusala[[#This Row],[postnumer]],Sveitarfelog[#All],4,FALSE)</f>
        <v>Fljótsdalshreppur,Múlaþing</v>
      </c>
      <c r="E6269" t="str">
        <f>VLOOKUP(Oliusala[[#This Row],[postnumer]],Sveitarfelog[#All],5,FALSE)</f>
        <v>Austurland</v>
      </c>
      <c r="F6269" t="s">
        <v>29</v>
      </c>
      <c r="G6269" t="s">
        <v>24</v>
      </c>
      <c r="H6269" t="s">
        <v>58</v>
      </c>
      <c r="I6269" s="1">
        <v>80004</v>
      </c>
      <c r="J6269" s="2">
        <f>VLOOKUP(Oliusala[[#This Row],[tegund]],Tegundir!$B$2:$D$19,3,FALSE)*Oliusala[[#This Row],[magn]]/1000</f>
        <v>69.203460000000007</v>
      </c>
      <c r="K6269">
        <v>2014</v>
      </c>
      <c r="L6269" t="s">
        <v>19</v>
      </c>
      <c r="M6269" s="144" t="s">
        <v>59</v>
      </c>
      <c r="O6269" s="144" t="s">
        <v>1998</v>
      </c>
    </row>
    <row r="6270" spans="1:15" x14ac:dyDescent="0.2">
      <c r="A6270" t="s">
        <v>63</v>
      </c>
      <c r="B6270" s="144" t="s">
        <v>160</v>
      </c>
      <c r="C6270">
        <v>710</v>
      </c>
      <c r="D6270" t="str">
        <f>VLOOKUP(Oliusala[[#This Row],[postnumer]],Sveitarfelog[#All],4,FALSE)</f>
        <v>Fljótsdalshreppur,Múlaþing</v>
      </c>
      <c r="E6270" t="str">
        <f>VLOOKUP(Oliusala[[#This Row],[postnumer]],Sveitarfelog[#All],5,FALSE)</f>
        <v>Austurland</v>
      </c>
      <c r="F6270" t="s">
        <v>24</v>
      </c>
      <c r="G6270" t="s">
        <v>24</v>
      </c>
      <c r="H6270" t="s">
        <v>58</v>
      </c>
      <c r="I6270" s="1">
        <v>146980</v>
      </c>
      <c r="J6270" s="2">
        <f>VLOOKUP(Oliusala[[#This Row],[tegund]],Tegundir!$B$2:$D$19,3,FALSE)*Oliusala[[#This Row],[magn]]/1000</f>
        <v>127.1377</v>
      </c>
      <c r="K6270">
        <v>2014</v>
      </c>
      <c r="L6270" t="s">
        <v>18</v>
      </c>
      <c r="M6270" s="144" t="s">
        <v>59</v>
      </c>
    </row>
    <row r="6271" spans="1:15" x14ac:dyDescent="0.2">
      <c r="A6271" t="s">
        <v>66</v>
      </c>
      <c r="B6271" s="144" t="s">
        <v>161</v>
      </c>
      <c r="C6271">
        <v>715</v>
      </c>
      <c r="D6271" t="str">
        <f>VLOOKUP(Oliusala[[#This Row],[postnumer]],Sveitarfelog[#All],4,FALSE)</f>
        <v>Fjarðabyggð</v>
      </c>
      <c r="E6271" t="str">
        <f>VLOOKUP(Oliusala[[#This Row],[postnumer]],Sveitarfelog[#All],5,FALSE)</f>
        <v>Austurland</v>
      </c>
      <c r="F6271" t="s">
        <v>25</v>
      </c>
      <c r="G6271" t="s">
        <v>24</v>
      </c>
      <c r="H6271" t="s">
        <v>60</v>
      </c>
      <c r="I6271" s="1">
        <v>5425</v>
      </c>
      <c r="J6271" s="2">
        <f>VLOOKUP(Oliusala[[#This Row],[tegund]],Tegundir!$B$2:$D$19,3,FALSE)*Oliusala[[#This Row],[magn]]/1000</f>
        <v>4.6926249999999996</v>
      </c>
      <c r="K6271">
        <v>2014</v>
      </c>
      <c r="L6271" t="s">
        <v>19</v>
      </c>
      <c r="M6271" s="144" t="s">
        <v>59</v>
      </c>
      <c r="O6271" s="144" t="s">
        <v>1997</v>
      </c>
    </row>
    <row r="6272" spans="1:15" x14ac:dyDescent="0.2">
      <c r="A6272" t="s">
        <v>57</v>
      </c>
      <c r="B6272" s="144" t="s">
        <v>161</v>
      </c>
      <c r="C6272">
        <v>715</v>
      </c>
      <c r="D6272" t="str">
        <f>VLOOKUP(Oliusala[[#This Row],[postnumer]],Sveitarfelog[#All],4,FALSE)</f>
        <v>Fjarðabyggð</v>
      </c>
      <c r="E6272" t="str">
        <f>VLOOKUP(Oliusala[[#This Row],[postnumer]],Sveitarfelog[#All],5,FALSE)</f>
        <v>Austurland</v>
      </c>
      <c r="F6272" t="s">
        <v>24</v>
      </c>
      <c r="G6272" t="s">
        <v>24</v>
      </c>
      <c r="H6272" t="s">
        <v>58</v>
      </c>
      <c r="I6272" s="1">
        <v>2514</v>
      </c>
      <c r="J6272" s="2">
        <f>VLOOKUP(Oliusala[[#This Row],[tegund]],Tegundir!$B$2:$D$19,3,FALSE)*Oliusala[[#This Row],[magn]]/1000</f>
        <v>2.1746099999999999</v>
      </c>
      <c r="K6272">
        <v>2014</v>
      </c>
      <c r="L6272" t="s">
        <v>18</v>
      </c>
      <c r="M6272" s="144" t="s">
        <v>59</v>
      </c>
    </row>
    <row r="6273" spans="1:15" x14ac:dyDescent="0.2">
      <c r="A6273" t="s">
        <v>69</v>
      </c>
      <c r="B6273" s="144" t="s">
        <v>162</v>
      </c>
      <c r="C6273">
        <v>720</v>
      </c>
      <c r="D6273" t="str">
        <f>VLOOKUP(Oliusala[[#This Row],[postnumer]],Sveitarfelog[#All],4,FALSE)</f>
        <v>Fljótsdalshreppur,Múlaþing</v>
      </c>
      <c r="E6273" t="str">
        <f>VLOOKUP(Oliusala[[#This Row],[postnumer]],Sveitarfelog[#All],5,FALSE)</f>
        <v>Austurland</v>
      </c>
      <c r="F6273" t="s">
        <v>25</v>
      </c>
      <c r="G6273" t="s">
        <v>24</v>
      </c>
      <c r="H6273" t="s">
        <v>60</v>
      </c>
      <c r="I6273" s="1">
        <v>1343</v>
      </c>
      <c r="J6273" s="2">
        <f>VLOOKUP(Oliusala[[#This Row],[tegund]],Tegundir!$B$2:$D$19,3,FALSE)*Oliusala[[#This Row],[magn]]/1000</f>
        <v>1.1616949999999999</v>
      </c>
      <c r="K6273">
        <v>2014</v>
      </c>
      <c r="L6273" t="s">
        <v>19</v>
      </c>
      <c r="M6273" s="144" t="s">
        <v>59</v>
      </c>
      <c r="O6273" s="144" t="s">
        <v>1997</v>
      </c>
    </row>
    <row r="6274" spans="1:15" x14ac:dyDescent="0.2">
      <c r="A6274" t="s">
        <v>66</v>
      </c>
      <c r="B6274" s="144" t="s">
        <v>162</v>
      </c>
      <c r="C6274">
        <v>720</v>
      </c>
      <c r="D6274" t="str">
        <f>VLOOKUP(Oliusala[[#This Row],[postnumer]],Sveitarfelog[#All],4,FALSE)</f>
        <v>Fljótsdalshreppur,Múlaþing</v>
      </c>
      <c r="E6274" t="str">
        <f>VLOOKUP(Oliusala[[#This Row],[postnumer]],Sveitarfelog[#All],5,FALSE)</f>
        <v>Austurland</v>
      </c>
      <c r="F6274" t="s">
        <v>25</v>
      </c>
      <c r="G6274" t="s">
        <v>24</v>
      </c>
      <c r="H6274" t="s">
        <v>60</v>
      </c>
      <c r="I6274" s="1">
        <v>2599</v>
      </c>
      <c r="J6274" s="2">
        <f>VLOOKUP(Oliusala[[#This Row],[tegund]],Tegundir!$B$2:$D$19,3,FALSE)*Oliusala[[#This Row],[magn]]/1000</f>
        <v>2.2481349999999996</v>
      </c>
      <c r="K6274">
        <v>2014</v>
      </c>
      <c r="L6274" t="s">
        <v>19</v>
      </c>
      <c r="M6274" s="144" t="s">
        <v>59</v>
      </c>
      <c r="O6274" s="144" t="s">
        <v>1997</v>
      </c>
    </row>
    <row r="6275" spans="1:15" x14ac:dyDescent="0.2">
      <c r="A6275" t="s">
        <v>57</v>
      </c>
      <c r="B6275" s="144" t="s">
        <v>162</v>
      </c>
      <c r="C6275">
        <v>720</v>
      </c>
      <c r="D6275" t="str">
        <f>VLOOKUP(Oliusala[[#This Row],[postnumer]],Sveitarfelog[#All],4,FALSE)</f>
        <v>Fljótsdalshreppur,Múlaþing</v>
      </c>
      <c r="E6275" t="str">
        <f>VLOOKUP(Oliusala[[#This Row],[postnumer]],Sveitarfelog[#All],5,FALSE)</f>
        <v>Austurland</v>
      </c>
      <c r="F6275" t="s">
        <v>25</v>
      </c>
      <c r="G6275" t="s">
        <v>24</v>
      </c>
      <c r="H6275" t="s">
        <v>60</v>
      </c>
      <c r="I6275" s="1">
        <v>86010</v>
      </c>
      <c r="J6275" s="2">
        <f>VLOOKUP(Oliusala[[#This Row],[tegund]],Tegundir!$B$2:$D$19,3,FALSE)*Oliusala[[#This Row],[magn]]/1000</f>
        <v>74.398649999999989</v>
      </c>
      <c r="K6275">
        <v>2014</v>
      </c>
      <c r="L6275" t="s">
        <v>19</v>
      </c>
      <c r="M6275" s="144" t="s">
        <v>59</v>
      </c>
      <c r="O6275" s="144" t="s">
        <v>1997</v>
      </c>
    </row>
    <row r="6276" spans="1:15" x14ac:dyDescent="0.2">
      <c r="A6276" t="s">
        <v>63</v>
      </c>
      <c r="B6276" s="144" t="s">
        <v>162</v>
      </c>
      <c r="C6276">
        <v>720</v>
      </c>
      <c r="D6276" t="str">
        <f>VLOOKUP(Oliusala[[#This Row],[postnumer]],Sveitarfelog[#All],4,FALSE)</f>
        <v>Fljótsdalshreppur,Múlaþing</v>
      </c>
      <c r="E6276" t="str">
        <f>VLOOKUP(Oliusala[[#This Row],[postnumer]],Sveitarfelog[#All],5,FALSE)</f>
        <v>Austurland</v>
      </c>
      <c r="F6276" t="s">
        <v>24</v>
      </c>
      <c r="G6276" t="s">
        <v>24</v>
      </c>
      <c r="H6276" t="s">
        <v>58</v>
      </c>
      <c r="I6276" s="1">
        <v>61976</v>
      </c>
      <c r="J6276" s="2">
        <f>VLOOKUP(Oliusala[[#This Row],[tegund]],Tegundir!$B$2:$D$19,3,FALSE)*Oliusala[[#This Row],[magn]]/1000</f>
        <v>53.60924</v>
      </c>
      <c r="K6276">
        <v>2014</v>
      </c>
      <c r="L6276" t="s">
        <v>18</v>
      </c>
      <c r="M6276" s="144" t="s">
        <v>59</v>
      </c>
    </row>
    <row r="6277" spans="1:15" x14ac:dyDescent="0.2">
      <c r="A6277" t="s">
        <v>69</v>
      </c>
      <c r="B6277" s="144" t="s">
        <v>66</v>
      </c>
      <c r="C6277">
        <v>730</v>
      </c>
      <c r="D6277" t="str">
        <f>VLOOKUP(Oliusala[[#This Row],[postnumer]],Sveitarfelog[#All],4,FALSE)</f>
        <v>Fjarðabyggð</v>
      </c>
      <c r="E6277" t="str">
        <f>VLOOKUP(Oliusala[[#This Row],[postnumer]],Sveitarfelog[#All],5,FALSE)</f>
        <v>Austurland</v>
      </c>
      <c r="F6277" t="s">
        <v>25</v>
      </c>
      <c r="G6277" t="s">
        <v>24</v>
      </c>
      <c r="H6277" t="s">
        <v>60</v>
      </c>
      <c r="I6277" s="1">
        <v>59092</v>
      </c>
      <c r="J6277" s="2">
        <f>VLOOKUP(Oliusala[[#This Row],[tegund]],Tegundir!$B$2:$D$19,3,FALSE)*Oliusala[[#This Row],[magn]]/1000</f>
        <v>51.114580000000004</v>
      </c>
      <c r="K6277">
        <v>2014</v>
      </c>
      <c r="L6277" t="s">
        <v>19</v>
      </c>
      <c r="M6277" s="144" t="s">
        <v>59</v>
      </c>
      <c r="O6277" s="144" t="s">
        <v>1997</v>
      </c>
    </row>
    <row r="6278" spans="1:15" x14ac:dyDescent="0.2">
      <c r="A6278" t="s">
        <v>163</v>
      </c>
      <c r="B6278" s="144" t="s">
        <v>66</v>
      </c>
      <c r="C6278">
        <v>730</v>
      </c>
      <c r="D6278" t="str">
        <f>VLOOKUP(Oliusala[[#This Row],[postnumer]],Sveitarfelog[#All],4,FALSE)</f>
        <v>Fjarðabyggð</v>
      </c>
      <c r="E6278" t="str">
        <f>VLOOKUP(Oliusala[[#This Row],[postnumer]],Sveitarfelog[#All],5,FALSE)</f>
        <v>Austurland</v>
      </c>
      <c r="F6278" t="s">
        <v>25</v>
      </c>
      <c r="G6278" t="s">
        <v>24</v>
      </c>
      <c r="H6278" t="s">
        <v>60</v>
      </c>
      <c r="I6278" s="1">
        <v>1974</v>
      </c>
      <c r="J6278" s="2">
        <f>VLOOKUP(Oliusala[[#This Row],[tegund]],Tegundir!$B$2:$D$19,3,FALSE)*Oliusala[[#This Row],[magn]]/1000</f>
        <v>1.7075100000000001</v>
      </c>
      <c r="K6278">
        <v>2014</v>
      </c>
      <c r="L6278" t="s">
        <v>19</v>
      </c>
      <c r="M6278" s="144" t="s">
        <v>59</v>
      </c>
      <c r="O6278" s="144" t="s">
        <v>1997</v>
      </c>
    </row>
    <row r="6279" spans="1:15" x14ac:dyDescent="0.2">
      <c r="A6279" t="s">
        <v>66</v>
      </c>
      <c r="B6279" s="144" t="s">
        <v>66</v>
      </c>
      <c r="C6279">
        <v>730</v>
      </c>
      <c r="D6279" t="str">
        <f>VLOOKUP(Oliusala[[#This Row],[postnumer]],Sveitarfelog[#All],4,FALSE)</f>
        <v>Fjarðabyggð</v>
      </c>
      <c r="E6279" t="str">
        <f>VLOOKUP(Oliusala[[#This Row],[postnumer]],Sveitarfelog[#All],5,FALSE)</f>
        <v>Austurland</v>
      </c>
      <c r="F6279" t="s">
        <v>25</v>
      </c>
      <c r="G6279" t="s">
        <v>24</v>
      </c>
      <c r="H6279" t="s">
        <v>58</v>
      </c>
      <c r="I6279" s="1">
        <v>764934</v>
      </c>
      <c r="J6279" s="2">
        <f>VLOOKUP(Oliusala[[#This Row],[tegund]],Tegundir!$B$2:$D$19,3,FALSE)*Oliusala[[#This Row],[magn]]/1000</f>
        <v>661.66791000000001</v>
      </c>
      <c r="K6279">
        <v>2014</v>
      </c>
      <c r="L6279" t="s">
        <v>19</v>
      </c>
      <c r="M6279" s="144" t="s">
        <v>59</v>
      </c>
      <c r="O6279" s="144" t="s">
        <v>1997</v>
      </c>
    </row>
    <row r="6280" spans="1:15" x14ac:dyDescent="0.2">
      <c r="A6280" t="s">
        <v>57</v>
      </c>
      <c r="B6280" s="144" t="s">
        <v>66</v>
      </c>
      <c r="C6280">
        <v>730</v>
      </c>
      <c r="D6280" t="str">
        <f>VLOOKUP(Oliusala[[#This Row],[postnumer]],Sveitarfelog[#All],4,FALSE)</f>
        <v>Fjarðabyggð</v>
      </c>
      <c r="E6280" t="str">
        <f>VLOOKUP(Oliusala[[#This Row],[postnumer]],Sveitarfelog[#All],5,FALSE)</f>
        <v>Austurland</v>
      </c>
      <c r="F6280" t="s">
        <v>25</v>
      </c>
      <c r="G6280" t="s">
        <v>24</v>
      </c>
      <c r="H6280" t="s">
        <v>58</v>
      </c>
      <c r="I6280" s="1">
        <v>75544</v>
      </c>
      <c r="J6280" s="2">
        <f>VLOOKUP(Oliusala[[#This Row],[tegund]],Tegundir!$B$2:$D$19,3,FALSE)*Oliusala[[#This Row],[magn]]/1000</f>
        <v>65.345559999999992</v>
      </c>
      <c r="K6280">
        <v>2014</v>
      </c>
      <c r="L6280" t="s">
        <v>19</v>
      </c>
      <c r="M6280" s="144" t="s">
        <v>59</v>
      </c>
      <c r="O6280" s="144" t="s">
        <v>1997</v>
      </c>
    </row>
    <row r="6281" spans="1:15" x14ac:dyDescent="0.2">
      <c r="A6281" t="s">
        <v>69</v>
      </c>
      <c r="B6281" s="144" t="s">
        <v>66</v>
      </c>
      <c r="C6281">
        <v>730</v>
      </c>
      <c r="D6281" t="str">
        <f>VLOOKUP(Oliusala[[#This Row],[postnumer]],Sveitarfelog[#All],4,FALSE)</f>
        <v>Fjarðabyggð</v>
      </c>
      <c r="E6281" t="str">
        <f>VLOOKUP(Oliusala[[#This Row],[postnumer]],Sveitarfelog[#All],5,FALSE)</f>
        <v>Austurland</v>
      </c>
      <c r="F6281" t="s">
        <v>24</v>
      </c>
      <c r="G6281" t="s">
        <v>24</v>
      </c>
      <c r="H6281" t="s">
        <v>60</v>
      </c>
      <c r="I6281" s="1">
        <v>213</v>
      </c>
      <c r="J6281" s="2">
        <f>VLOOKUP(Oliusala[[#This Row],[tegund]],Tegundir!$B$2:$D$19,3,FALSE)*Oliusala[[#This Row],[magn]]/1000</f>
        <v>0.18424499999999999</v>
      </c>
      <c r="K6281">
        <v>2014</v>
      </c>
      <c r="L6281" t="s">
        <v>18</v>
      </c>
      <c r="M6281" s="144" t="s">
        <v>59</v>
      </c>
    </row>
    <row r="6282" spans="1:15" x14ac:dyDescent="0.2">
      <c r="A6282" t="s">
        <v>66</v>
      </c>
      <c r="B6282" s="144" t="s">
        <v>66</v>
      </c>
      <c r="C6282">
        <v>730</v>
      </c>
      <c r="D6282" t="str">
        <f>VLOOKUP(Oliusala[[#This Row],[postnumer]],Sveitarfelog[#All],4,FALSE)</f>
        <v>Fjarðabyggð</v>
      </c>
      <c r="E6282" t="str">
        <f>VLOOKUP(Oliusala[[#This Row],[postnumer]],Sveitarfelog[#All],5,FALSE)</f>
        <v>Austurland</v>
      </c>
      <c r="F6282" t="s">
        <v>24</v>
      </c>
      <c r="G6282" t="s">
        <v>24</v>
      </c>
      <c r="H6282" t="s">
        <v>58</v>
      </c>
      <c r="I6282" s="1">
        <v>2043</v>
      </c>
      <c r="J6282" s="2">
        <f>VLOOKUP(Oliusala[[#This Row],[tegund]],Tegundir!$B$2:$D$19,3,FALSE)*Oliusala[[#This Row],[magn]]/1000</f>
        <v>1.7671949999999998</v>
      </c>
      <c r="K6282">
        <v>2014</v>
      </c>
      <c r="L6282" t="s">
        <v>18</v>
      </c>
      <c r="M6282" s="144" t="s">
        <v>59</v>
      </c>
    </row>
    <row r="6283" spans="1:15" x14ac:dyDescent="0.2">
      <c r="A6283" t="s">
        <v>66</v>
      </c>
      <c r="B6283" s="144" t="s">
        <v>66</v>
      </c>
      <c r="C6283">
        <v>730</v>
      </c>
      <c r="D6283" t="str">
        <f>VLOOKUP(Oliusala[[#This Row],[postnumer]],Sveitarfelog[#All],4,FALSE)</f>
        <v>Fjarðabyggð</v>
      </c>
      <c r="E6283" t="str">
        <f>VLOOKUP(Oliusala[[#This Row],[postnumer]],Sveitarfelog[#All],5,FALSE)</f>
        <v>Austurland</v>
      </c>
      <c r="F6283" t="s">
        <v>29</v>
      </c>
      <c r="G6283" t="s">
        <v>24</v>
      </c>
      <c r="H6283" t="s">
        <v>58</v>
      </c>
      <c r="I6283" s="1">
        <v>83475</v>
      </c>
      <c r="J6283" s="2">
        <f>VLOOKUP(Oliusala[[#This Row],[tegund]],Tegundir!$B$2:$D$19,3,FALSE)*Oliusala[[#This Row],[magn]]/1000</f>
        <v>72.205875000000006</v>
      </c>
      <c r="K6283">
        <v>2014</v>
      </c>
      <c r="L6283" t="s">
        <v>19</v>
      </c>
      <c r="M6283" s="144" t="s">
        <v>59</v>
      </c>
      <c r="O6283" s="144" t="s">
        <v>1998</v>
      </c>
    </row>
    <row r="6284" spans="1:15" x14ac:dyDescent="0.2">
      <c r="A6284" t="s">
        <v>66</v>
      </c>
      <c r="B6284" s="144" t="s">
        <v>66</v>
      </c>
      <c r="C6284">
        <v>730</v>
      </c>
      <c r="D6284" t="str">
        <f>VLOOKUP(Oliusala[[#This Row],[postnumer]],Sveitarfelog[#All],4,FALSE)</f>
        <v>Fjarðabyggð</v>
      </c>
      <c r="E6284" t="str">
        <f>VLOOKUP(Oliusala[[#This Row],[postnumer]],Sveitarfelog[#All],5,FALSE)</f>
        <v>Austurland</v>
      </c>
      <c r="F6284" t="s">
        <v>30</v>
      </c>
      <c r="G6284" t="s">
        <v>24</v>
      </c>
      <c r="H6284" t="s">
        <v>58</v>
      </c>
      <c r="I6284" s="1">
        <v>5710</v>
      </c>
      <c r="J6284" s="2">
        <f>VLOOKUP(Oliusala[[#This Row],[tegund]],Tegundir!$B$2:$D$19,3,FALSE)*Oliusala[[#This Row],[magn]]/1000</f>
        <v>4.9391499999999997</v>
      </c>
      <c r="K6284">
        <v>2014</v>
      </c>
      <c r="L6284" t="s">
        <v>19</v>
      </c>
      <c r="M6284" s="144" t="s">
        <v>59</v>
      </c>
      <c r="O6284" s="144" t="s">
        <v>1998</v>
      </c>
    </row>
    <row r="6285" spans="1:15" x14ac:dyDescent="0.2">
      <c r="A6285" t="s">
        <v>66</v>
      </c>
      <c r="B6285" s="144" t="s">
        <v>66</v>
      </c>
      <c r="C6285">
        <v>730</v>
      </c>
      <c r="D6285" t="str">
        <f>VLOOKUP(Oliusala[[#This Row],[postnumer]],Sveitarfelog[#All],4,FALSE)</f>
        <v>Fjarðabyggð</v>
      </c>
      <c r="E6285" t="str">
        <f>VLOOKUP(Oliusala[[#This Row],[postnumer]],Sveitarfelog[#All],5,FALSE)</f>
        <v>Austurland</v>
      </c>
      <c r="F6285" t="s">
        <v>29</v>
      </c>
      <c r="G6285" t="s">
        <v>24</v>
      </c>
      <c r="H6285" t="s">
        <v>61</v>
      </c>
      <c r="I6285" s="1">
        <v>192123</v>
      </c>
      <c r="J6285" s="2">
        <f>VLOOKUP(Oliusala[[#This Row],[tegund]],Tegundir!$B$2:$D$19,3,FALSE)*Oliusala[[#This Row],[magn]]/1000</f>
        <v>166.18639499999998</v>
      </c>
      <c r="K6285">
        <v>2014</v>
      </c>
      <c r="L6285" t="s">
        <v>19</v>
      </c>
      <c r="M6285" s="144" t="s">
        <v>62</v>
      </c>
      <c r="O6285" s="144" t="s">
        <v>1998</v>
      </c>
    </row>
    <row r="6286" spans="1:15" x14ac:dyDescent="0.2">
      <c r="A6286" t="s">
        <v>63</v>
      </c>
      <c r="B6286" s="144" t="s">
        <v>66</v>
      </c>
      <c r="C6286">
        <v>730</v>
      </c>
      <c r="D6286" t="str">
        <f>VLOOKUP(Oliusala[[#This Row],[postnumer]],Sveitarfelog[#All],4,FALSE)</f>
        <v>Fjarðabyggð</v>
      </c>
      <c r="E6286" t="str">
        <f>VLOOKUP(Oliusala[[#This Row],[postnumer]],Sveitarfelog[#All],5,FALSE)</f>
        <v>Austurland</v>
      </c>
      <c r="F6286" t="s">
        <v>24</v>
      </c>
      <c r="G6286" t="s">
        <v>24</v>
      </c>
      <c r="H6286" t="s">
        <v>58</v>
      </c>
      <c r="I6286" s="1">
        <v>1622745</v>
      </c>
      <c r="J6286" s="2">
        <f>VLOOKUP(Oliusala[[#This Row],[tegund]],Tegundir!$B$2:$D$19,3,FALSE)*Oliusala[[#This Row],[magn]]/1000</f>
        <v>1403.6744250000002</v>
      </c>
      <c r="K6286">
        <v>2014</v>
      </c>
      <c r="L6286" t="s">
        <v>18</v>
      </c>
      <c r="M6286" s="144" t="s">
        <v>59</v>
      </c>
    </row>
    <row r="6287" spans="1:15" x14ac:dyDescent="0.2">
      <c r="A6287" t="s">
        <v>69</v>
      </c>
      <c r="B6287" s="144" t="s">
        <v>69</v>
      </c>
      <c r="C6287">
        <v>735</v>
      </c>
      <c r="D6287" t="str">
        <f>VLOOKUP(Oliusala[[#This Row],[postnumer]],Sveitarfelog[#All],4,FALSE)</f>
        <v>Fjarðabyggð</v>
      </c>
      <c r="E6287" t="str">
        <f>VLOOKUP(Oliusala[[#This Row],[postnumer]],Sveitarfelog[#All],5,FALSE)</f>
        <v>Austurland</v>
      </c>
      <c r="F6287" t="s">
        <v>25</v>
      </c>
      <c r="G6287" t="s">
        <v>24</v>
      </c>
      <c r="H6287" t="s">
        <v>58</v>
      </c>
      <c r="I6287" s="1">
        <v>73021</v>
      </c>
      <c r="J6287" s="2">
        <f>VLOOKUP(Oliusala[[#This Row],[tegund]],Tegundir!$B$2:$D$19,3,FALSE)*Oliusala[[#This Row],[magn]]/1000</f>
        <v>63.163164999999999</v>
      </c>
      <c r="K6287">
        <v>2014</v>
      </c>
      <c r="L6287" t="s">
        <v>19</v>
      </c>
      <c r="M6287" s="144" t="s">
        <v>59</v>
      </c>
      <c r="O6287" s="144" t="s">
        <v>1997</v>
      </c>
    </row>
    <row r="6288" spans="1:15" x14ac:dyDescent="0.2">
      <c r="A6288" t="s">
        <v>66</v>
      </c>
      <c r="B6288" s="144" t="s">
        <v>69</v>
      </c>
      <c r="C6288">
        <v>735</v>
      </c>
      <c r="D6288" t="str">
        <f>VLOOKUP(Oliusala[[#This Row],[postnumer]],Sveitarfelog[#All],4,FALSE)</f>
        <v>Fjarðabyggð</v>
      </c>
      <c r="E6288" t="str">
        <f>VLOOKUP(Oliusala[[#This Row],[postnumer]],Sveitarfelog[#All],5,FALSE)</f>
        <v>Austurland</v>
      </c>
      <c r="F6288" t="s">
        <v>25</v>
      </c>
      <c r="G6288" t="s">
        <v>24</v>
      </c>
      <c r="H6288" t="s">
        <v>60</v>
      </c>
      <c r="I6288" s="1">
        <v>34512</v>
      </c>
      <c r="J6288" s="2">
        <f>VLOOKUP(Oliusala[[#This Row],[tegund]],Tegundir!$B$2:$D$19,3,FALSE)*Oliusala[[#This Row],[magn]]/1000</f>
        <v>29.852880000000003</v>
      </c>
      <c r="K6288">
        <v>2014</v>
      </c>
      <c r="L6288" t="s">
        <v>19</v>
      </c>
      <c r="M6288" s="144" t="s">
        <v>59</v>
      </c>
      <c r="O6288" s="144" t="s">
        <v>1997</v>
      </c>
    </row>
    <row r="6289" spans="1:15" x14ac:dyDescent="0.2">
      <c r="A6289" t="s">
        <v>57</v>
      </c>
      <c r="B6289" s="144" t="s">
        <v>69</v>
      </c>
      <c r="C6289">
        <v>735</v>
      </c>
      <c r="D6289" t="str">
        <f>VLOOKUP(Oliusala[[#This Row],[postnumer]],Sveitarfelog[#All],4,FALSE)</f>
        <v>Fjarðabyggð</v>
      </c>
      <c r="E6289" t="str">
        <f>VLOOKUP(Oliusala[[#This Row],[postnumer]],Sveitarfelog[#All],5,FALSE)</f>
        <v>Austurland</v>
      </c>
      <c r="F6289" t="s">
        <v>25</v>
      </c>
      <c r="G6289" t="s">
        <v>24</v>
      </c>
      <c r="H6289" t="s">
        <v>60</v>
      </c>
      <c r="I6289" s="1">
        <v>371717</v>
      </c>
      <c r="J6289" s="2">
        <f>VLOOKUP(Oliusala[[#This Row],[tegund]],Tegundir!$B$2:$D$19,3,FALSE)*Oliusala[[#This Row],[magn]]/1000</f>
        <v>321.53520500000002</v>
      </c>
      <c r="K6289">
        <v>2014</v>
      </c>
      <c r="L6289" t="s">
        <v>19</v>
      </c>
      <c r="M6289" s="144" t="s">
        <v>59</v>
      </c>
      <c r="O6289" s="144" t="s">
        <v>1997</v>
      </c>
    </row>
    <row r="6290" spans="1:15" x14ac:dyDescent="0.2">
      <c r="A6290" t="s">
        <v>69</v>
      </c>
      <c r="B6290" s="144" t="s">
        <v>69</v>
      </c>
      <c r="C6290">
        <v>735</v>
      </c>
      <c r="D6290" t="str">
        <f>VLOOKUP(Oliusala[[#This Row],[postnumer]],Sveitarfelog[#All],4,FALSE)</f>
        <v>Fjarðabyggð</v>
      </c>
      <c r="E6290" t="str">
        <f>VLOOKUP(Oliusala[[#This Row],[postnumer]],Sveitarfelog[#All],5,FALSE)</f>
        <v>Austurland</v>
      </c>
      <c r="F6290" t="s">
        <v>29</v>
      </c>
      <c r="G6290" t="s">
        <v>24</v>
      </c>
      <c r="H6290" t="s">
        <v>58</v>
      </c>
      <c r="I6290" s="1">
        <v>1202276</v>
      </c>
      <c r="J6290" s="2">
        <f>VLOOKUP(Oliusala[[#This Row],[tegund]],Tegundir!$B$2:$D$19,3,FALSE)*Oliusala[[#This Row],[magn]]/1000</f>
        <v>1039.96874</v>
      </c>
      <c r="K6290">
        <v>2014</v>
      </c>
      <c r="L6290" t="s">
        <v>19</v>
      </c>
      <c r="M6290" s="144" t="s">
        <v>59</v>
      </c>
      <c r="O6290" s="144" t="s">
        <v>1998</v>
      </c>
    </row>
    <row r="6291" spans="1:15" x14ac:dyDescent="0.2">
      <c r="A6291" t="s">
        <v>66</v>
      </c>
      <c r="B6291" s="144" t="s">
        <v>69</v>
      </c>
      <c r="C6291">
        <v>735</v>
      </c>
      <c r="D6291" t="str">
        <f>VLOOKUP(Oliusala[[#This Row],[postnumer]],Sveitarfelog[#All],4,FALSE)</f>
        <v>Fjarðabyggð</v>
      </c>
      <c r="E6291" t="str">
        <f>VLOOKUP(Oliusala[[#This Row],[postnumer]],Sveitarfelog[#All],5,FALSE)</f>
        <v>Austurland</v>
      </c>
      <c r="F6291" t="s">
        <v>29</v>
      </c>
      <c r="G6291" t="s">
        <v>24</v>
      </c>
      <c r="H6291" t="s">
        <v>60</v>
      </c>
      <c r="I6291" s="1">
        <v>211552</v>
      </c>
      <c r="J6291" s="2">
        <f>VLOOKUP(Oliusala[[#This Row],[tegund]],Tegundir!$B$2:$D$19,3,FALSE)*Oliusala[[#This Row],[magn]]/1000</f>
        <v>182.99248</v>
      </c>
      <c r="K6291">
        <v>2014</v>
      </c>
      <c r="L6291" t="s">
        <v>19</v>
      </c>
      <c r="M6291" s="144" t="s">
        <v>59</v>
      </c>
      <c r="O6291" s="144" t="s">
        <v>1998</v>
      </c>
    </row>
    <row r="6292" spans="1:15" x14ac:dyDescent="0.2">
      <c r="A6292" t="s">
        <v>57</v>
      </c>
      <c r="B6292" s="144" t="s">
        <v>69</v>
      </c>
      <c r="C6292">
        <v>735</v>
      </c>
      <c r="D6292" t="str">
        <f>VLOOKUP(Oliusala[[#This Row],[postnumer]],Sveitarfelog[#All],4,FALSE)</f>
        <v>Fjarðabyggð</v>
      </c>
      <c r="E6292" t="str">
        <f>VLOOKUP(Oliusala[[#This Row],[postnumer]],Sveitarfelog[#All],5,FALSE)</f>
        <v>Austurland</v>
      </c>
      <c r="F6292" t="s">
        <v>29</v>
      </c>
      <c r="G6292" t="s">
        <v>24</v>
      </c>
      <c r="H6292" t="s">
        <v>60</v>
      </c>
      <c r="I6292" s="1">
        <v>367506</v>
      </c>
      <c r="J6292" s="2">
        <f>VLOOKUP(Oliusala[[#This Row],[tegund]],Tegundir!$B$2:$D$19,3,FALSE)*Oliusala[[#This Row],[magn]]/1000</f>
        <v>317.89269000000002</v>
      </c>
      <c r="K6292">
        <v>2014</v>
      </c>
      <c r="L6292" t="s">
        <v>19</v>
      </c>
      <c r="M6292" s="144" t="s">
        <v>59</v>
      </c>
      <c r="O6292" s="144" t="s">
        <v>1998</v>
      </c>
    </row>
    <row r="6293" spans="1:15" x14ac:dyDescent="0.2">
      <c r="A6293" t="s">
        <v>69</v>
      </c>
      <c r="B6293" s="144" t="s">
        <v>69</v>
      </c>
      <c r="C6293">
        <v>735</v>
      </c>
      <c r="D6293" t="str">
        <f>VLOOKUP(Oliusala[[#This Row],[postnumer]],Sveitarfelog[#All],4,FALSE)</f>
        <v>Fjarðabyggð</v>
      </c>
      <c r="E6293" t="str">
        <f>VLOOKUP(Oliusala[[#This Row],[postnumer]],Sveitarfelog[#All],5,FALSE)</f>
        <v>Austurland</v>
      </c>
      <c r="F6293" t="s">
        <v>29</v>
      </c>
      <c r="G6293" t="s">
        <v>24</v>
      </c>
      <c r="H6293" t="s">
        <v>61</v>
      </c>
      <c r="I6293" s="1">
        <v>286356</v>
      </c>
      <c r="J6293" s="2">
        <f>VLOOKUP(Oliusala[[#This Row],[tegund]],Tegundir!$B$2:$D$19,3,FALSE)*Oliusala[[#This Row],[magn]]/1000</f>
        <v>247.69793999999999</v>
      </c>
      <c r="K6293">
        <v>2014</v>
      </c>
      <c r="L6293" t="s">
        <v>19</v>
      </c>
      <c r="M6293" s="144" t="s">
        <v>62</v>
      </c>
      <c r="O6293" s="144" t="s">
        <v>1998</v>
      </c>
    </row>
    <row r="6294" spans="1:15" x14ac:dyDescent="0.2">
      <c r="A6294" t="s">
        <v>63</v>
      </c>
      <c r="B6294" s="144" t="s">
        <v>69</v>
      </c>
      <c r="C6294">
        <v>735</v>
      </c>
      <c r="D6294" t="str">
        <f>VLOOKUP(Oliusala[[#This Row],[postnumer]],Sveitarfelog[#All],4,FALSE)</f>
        <v>Fjarðabyggð</v>
      </c>
      <c r="E6294" t="str">
        <f>VLOOKUP(Oliusala[[#This Row],[postnumer]],Sveitarfelog[#All],5,FALSE)</f>
        <v>Austurland</v>
      </c>
      <c r="F6294" t="s">
        <v>24</v>
      </c>
      <c r="G6294" t="s">
        <v>24</v>
      </c>
      <c r="H6294" t="s">
        <v>58</v>
      </c>
      <c r="I6294" s="1">
        <v>403071</v>
      </c>
      <c r="J6294" s="2">
        <f>VLOOKUP(Oliusala[[#This Row],[tegund]],Tegundir!$B$2:$D$19,3,FALSE)*Oliusala[[#This Row],[magn]]/1000</f>
        <v>348.65641499999998</v>
      </c>
      <c r="K6294">
        <v>2014</v>
      </c>
      <c r="L6294" t="s">
        <v>18</v>
      </c>
      <c r="M6294" s="144" t="s">
        <v>59</v>
      </c>
    </row>
    <row r="6295" spans="1:15" x14ac:dyDescent="0.2">
      <c r="A6295" t="s">
        <v>69</v>
      </c>
      <c r="B6295" s="144" t="s">
        <v>164</v>
      </c>
      <c r="C6295">
        <v>740</v>
      </c>
      <c r="D6295" t="str">
        <f>VLOOKUP(Oliusala[[#This Row],[postnumer]],Sveitarfelog[#All],4,FALSE)</f>
        <v>Fjarðabyggð</v>
      </c>
      <c r="E6295" t="str">
        <f>VLOOKUP(Oliusala[[#This Row],[postnumer]],Sveitarfelog[#All],5,FALSE)</f>
        <v>Austurland</v>
      </c>
      <c r="F6295" t="s">
        <v>25</v>
      </c>
      <c r="G6295" t="s">
        <v>24</v>
      </c>
      <c r="H6295" t="s">
        <v>60</v>
      </c>
      <c r="I6295" s="1">
        <v>106285</v>
      </c>
      <c r="J6295" s="2">
        <f>VLOOKUP(Oliusala[[#This Row],[tegund]],Tegundir!$B$2:$D$19,3,FALSE)*Oliusala[[#This Row],[magn]]/1000</f>
        <v>91.936524999999989</v>
      </c>
      <c r="K6295">
        <v>2014</v>
      </c>
      <c r="L6295" t="s">
        <v>1955</v>
      </c>
      <c r="M6295" s="144" t="s">
        <v>59</v>
      </c>
    </row>
    <row r="6296" spans="1:15" x14ac:dyDescent="0.2">
      <c r="A6296" t="s">
        <v>64</v>
      </c>
      <c r="B6296" s="144" t="s">
        <v>164</v>
      </c>
      <c r="C6296">
        <v>740</v>
      </c>
      <c r="D6296" t="str">
        <f>VLOOKUP(Oliusala[[#This Row],[postnumer]],Sveitarfelog[#All],4,FALSE)</f>
        <v>Fjarðabyggð</v>
      </c>
      <c r="E6296" t="str">
        <f>VLOOKUP(Oliusala[[#This Row],[postnumer]],Sveitarfelog[#All],5,FALSE)</f>
        <v>Austurland</v>
      </c>
      <c r="F6296" t="s">
        <v>25</v>
      </c>
      <c r="G6296" t="s">
        <v>24</v>
      </c>
      <c r="H6296" t="s">
        <v>58</v>
      </c>
      <c r="I6296" s="1">
        <v>661390</v>
      </c>
      <c r="J6296" s="2">
        <f>VLOOKUP(Oliusala[[#This Row],[tegund]],Tegundir!$B$2:$D$19,3,FALSE)*Oliusala[[#This Row],[magn]]/1000</f>
        <v>572.10235</v>
      </c>
      <c r="K6296">
        <v>2014</v>
      </c>
      <c r="L6296" t="s">
        <v>1955</v>
      </c>
      <c r="M6296" s="144" t="s">
        <v>59</v>
      </c>
    </row>
    <row r="6297" spans="1:15" x14ac:dyDescent="0.2">
      <c r="A6297" t="s">
        <v>57</v>
      </c>
      <c r="B6297" s="144" t="s">
        <v>164</v>
      </c>
      <c r="C6297">
        <v>740</v>
      </c>
      <c r="D6297" t="str">
        <f>VLOOKUP(Oliusala[[#This Row],[postnumer]],Sveitarfelog[#All],4,FALSE)</f>
        <v>Fjarðabyggð</v>
      </c>
      <c r="E6297" t="str">
        <f>VLOOKUP(Oliusala[[#This Row],[postnumer]],Sveitarfelog[#All],5,FALSE)</f>
        <v>Austurland</v>
      </c>
      <c r="F6297" t="s">
        <v>25</v>
      </c>
      <c r="G6297" t="s">
        <v>24</v>
      </c>
      <c r="H6297" t="s">
        <v>58</v>
      </c>
      <c r="I6297" s="1">
        <v>72429</v>
      </c>
      <c r="J6297" s="2">
        <f>VLOOKUP(Oliusala[[#This Row],[tegund]],Tegundir!$B$2:$D$19,3,FALSE)*Oliusala[[#This Row],[magn]]/1000</f>
        <v>62.651085000000002</v>
      </c>
      <c r="K6297">
        <v>2014</v>
      </c>
      <c r="L6297" t="s">
        <v>1955</v>
      </c>
      <c r="M6297" s="144" t="s">
        <v>59</v>
      </c>
    </row>
    <row r="6298" spans="1:15" x14ac:dyDescent="0.2">
      <c r="A6298" t="s">
        <v>69</v>
      </c>
      <c r="B6298" s="144" t="s">
        <v>69</v>
      </c>
      <c r="C6298">
        <v>735</v>
      </c>
      <c r="D6298" t="str">
        <f>VLOOKUP(Oliusala[[#This Row],[postnumer]],Sveitarfelog[#All],4,FALSE)</f>
        <v>Fjarðabyggð</v>
      </c>
      <c r="E6298" t="str">
        <f>VLOOKUP(Oliusala[[#This Row],[postnumer]],Sveitarfelog[#All],5,FALSE)</f>
        <v>Austurland</v>
      </c>
      <c r="F6298" t="s">
        <v>27</v>
      </c>
      <c r="G6298" t="s">
        <v>24</v>
      </c>
      <c r="H6298" t="s">
        <v>58</v>
      </c>
      <c r="I6298" s="1">
        <v>192308</v>
      </c>
      <c r="J6298" s="2">
        <f>VLOOKUP(Oliusala[[#This Row],[tegund]],Tegundir!$B$2:$D$19,3,FALSE)*Oliusala[[#This Row],[magn]]/1000</f>
        <v>166.34642000000002</v>
      </c>
      <c r="K6298">
        <v>2014</v>
      </c>
      <c r="L6298" t="s">
        <v>19</v>
      </c>
      <c r="M6298" s="144" t="s">
        <v>59</v>
      </c>
      <c r="O6298" s="144" t="s">
        <v>1998</v>
      </c>
    </row>
    <row r="6299" spans="1:15" x14ac:dyDescent="0.2">
      <c r="A6299" t="s">
        <v>71</v>
      </c>
      <c r="B6299" s="144" t="s">
        <v>71</v>
      </c>
      <c r="C6299">
        <v>750</v>
      </c>
      <c r="D6299" t="str">
        <f>VLOOKUP(Oliusala[[#This Row],[postnumer]],Sveitarfelog[#All],4,FALSE)</f>
        <v>Fjarðabyggð</v>
      </c>
      <c r="E6299" t="str">
        <f>VLOOKUP(Oliusala[[#This Row],[postnumer]],Sveitarfelog[#All],5,FALSE)</f>
        <v>Austurland</v>
      </c>
      <c r="F6299" t="s">
        <v>27</v>
      </c>
      <c r="G6299" t="s">
        <v>24</v>
      </c>
      <c r="H6299" t="s">
        <v>58</v>
      </c>
      <c r="I6299" s="1">
        <v>1000000</v>
      </c>
      <c r="J6299" s="2">
        <f>VLOOKUP(Oliusala[[#This Row],[tegund]],Tegundir!$B$2:$D$19,3,FALSE)*Oliusala[[#This Row],[magn]]/1000</f>
        <v>865</v>
      </c>
      <c r="K6299">
        <v>2014</v>
      </c>
      <c r="L6299" t="s">
        <v>1955</v>
      </c>
      <c r="M6299" s="144" t="s">
        <v>59</v>
      </c>
      <c r="N6299" s="144" t="s">
        <v>1939</v>
      </c>
    </row>
    <row r="6300" spans="1:15" x14ac:dyDescent="0.2">
      <c r="A6300" t="s">
        <v>71</v>
      </c>
      <c r="B6300" s="144" t="s">
        <v>71</v>
      </c>
      <c r="C6300">
        <v>750</v>
      </c>
      <c r="D6300" t="str">
        <f>VLOOKUP(Oliusala[[#This Row],[postnumer]],Sveitarfelog[#All],4,FALSE)</f>
        <v>Fjarðabyggð</v>
      </c>
      <c r="E6300" t="str">
        <f>VLOOKUP(Oliusala[[#This Row],[postnumer]],Sveitarfelog[#All],5,FALSE)</f>
        <v>Austurland</v>
      </c>
      <c r="F6300" t="s">
        <v>27</v>
      </c>
      <c r="G6300" t="s">
        <v>24</v>
      </c>
      <c r="H6300" t="s">
        <v>58</v>
      </c>
      <c r="I6300" s="1">
        <v>833174</v>
      </c>
      <c r="J6300" s="2">
        <f>VLOOKUP(Oliusala[[#This Row],[tegund]],Tegundir!$B$2:$D$19,3,FALSE)*Oliusala[[#This Row],[magn]]/1000</f>
        <v>720.69551000000001</v>
      </c>
      <c r="K6300">
        <v>2014</v>
      </c>
      <c r="L6300" t="s">
        <v>19</v>
      </c>
      <c r="M6300" s="144" t="s">
        <v>59</v>
      </c>
      <c r="N6300" s="144" t="s">
        <v>1939</v>
      </c>
      <c r="O6300" s="144" t="s">
        <v>1998</v>
      </c>
    </row>
    <row r="6301" spans="1:15" x14ac:dyDescent="0.2">
      <c r="A6301" t="s">
        <v>57</v>
      </c>
      <c r="B6301" s="144" t="s">
        <v>71</v>
      </c>
      <c r="C6301">
        <v>750</v>
      </c>
      <c r="D6301" t="str">
        <f>VLOOKUP(Oliusala[[#This Row],[postnumer]],Sveitarfelog[#All],4,FALSE)</f>
        <v>Fjarðabyggð</v>
      </c>
      <c r="E6301" t="str">
        <f>VLOOKUP(Oliusala[[#This Row],[postnumer]],Sveitarfelog[#All],5,FALSE)</f>
        <v>Austurland</v>
      </c>
      <c r="F6301" t="s">
        <v>27</v>
      </c>
      <c r="G6301" t="s">
        <v>24</v>
      </c>
      <c r="H6301" t="s">
        <v>60</v>
      </c>
      <c r="I6301" s="1">
        <v>86000</v>
      </c>
      <c r="J6301" s="2">
        <f>VLOOKUP(Oliusala[[#This Row],[tegund]],Tegundir!$B$2:$D$19,3,FALSE)*Oliusala[[#This Row],[magn]]/1000</f>
        <v>74.39</v>
      </c>
      <c r="K6301">
        <v>2014</v>
      </c>
      <c r="L6301" t="s">
        <v>19</v>
      </c>
      <c r="M6301" s="144" t="s">
        <v>59</v>
      </c>
      <c r="O6301" s="144" t="s">
        <v>1998</v>
      </c>
    </row>
    <row r="6302" spans="1:15" x14ac:dyDescent="0.2">
      <c r="A6302" t="s">
        <v>69</v>
      </c>
      <c r="B6302" s="144" t="s">
        <v>165</v>
      </c>
      <c r="C6302">
        <v>755</v>
      </c>
      <c r="D6302" t="str">
        <f>VLOOKUP(Oliusala[[#This Row],[postnumer]],Sveitarfelog[#All],4,FALSE)</f>
        <v>Fjarðabyggð</v>
      </c>
      <c r="E6302" t="str">
        <f>VLOOKUP(Oliusala[[#This Row],[postnumer]],Sveitarfelog[#All],5,FALSE)</f>
        <v>Austurland</v>
      </c>
      <c r="F6302" t="s">
        <v>25</v>
      </c>
      <c r="G6302" t="s">
        <v>24</v>
      </c>
      <c r="H6302" t="s">
        <v>60</v>
      </c>
      <c r="I6302" s="1">
        <v>14598</v>
      </c>
      <c r="J6302" s="2">
        <f>VLOOKUP(Oliusala[[#This Row],[tegund]],Tegundir!$B$2:$D$19,3,FALSE)*Oliusala[[#This Row],[magn]]/1000</f>
        <v>12.627270000000001</v>
      </c>
      <c r="K6302">
        <v>2014</v>
      </c>
      <c r="L6302" t="s">
        <v>19</v>
      </c>
      <c r="M6302" s="144" t="s">
        <v>59</v>
      </c>
      <c r="O6302" s="144" t="s">
        <v>1997</v>
      </c>
    </row>
    <row r="6303" spans="1:15" x14ac:dyDescent="0.2">
      <c r="A6303" t="s">
        <v>66</v>
      </c>
      <c r="B6303" s="144" t="s">
        <v>165</v>
      </c>
      <c r="C6303">
        <v>755</v>
      </c>
      <c r="D6303" t="str">
        <f>VLOOKUP(Oliusala[[#This Row],[postnumer]],Sveitarfelog[#All],4,FALSE)</f>
        <v>Fjarðabyggð</v>
      </c>
      <c r="E6303" t="str">
        <f>VLOOKUP(Oliusala[[#This Row],[postnumer]],Sveitarfelog[#All],5,FALSE)</f>
        <v>Austurland</v>
      </c>
      <c r="F6303" t="s">
        <v>25</v>
      </c>
      <c r="G6303" t="s">
        <v>24</v>
      </c>
      <c r="H6303" t="s">
        <v>60</v>
      </c>
      <c r="I6303" s="1">
        <v>2256</v>
      </c>
      <c r="J6303" s="2">
        <f>VLOOKUP(Oliusala[[#This Row],[tegund]],Tegundir!$B$2:$D$19,3,FALSE)*Oliusala[[#This Row],[magn]]/1000</f>
        <v>1.9514400000000001</v>
      </c>
      <c r="K6303">
        <v>2014</v>
      </c>
      <c r="L6303" t="s">
        <v>19</v>
      </c>
      <c r="M6303" s="144" t="s">
        <v>59</v>
      </c>
      <c r="O6303" s="144" t="s">
        <v>1997</v>
      </c>
    </row>
    <row r="6304" spans="1:15" x14ac:dyDescent="0.2">
      <c r="A6304" t="s">
        <v>57</v>
      </c>
      <c r="B6304" s="144" t="s">
        <v>165</v>
      </c>
      <c r="C6304">
        <v>755</v>
      </c>
      <c r="D6304" t="str">
        <f>VLOOKUP(Oliusala[[#This Row],[postnumer]],Sveitarfelog[#All],4,FALSE)</f>
        <v>Fjarðabyggð</v>
      </c>
      <c r="E6304" t="str">
        <f>VLOOKUP(Oliusala[[#This Row],[postnumer]],Sveitarfelog[#All],5,FALSE)</f>
        <v>Austurland</v>
      </c>
      <c r="F6304" t="s">
        <v>25</v>
      </c>
      <c r="G6304" t="s">
        <v>24</v>
      </c>
      <c r="H6304" t="s">
        <v>60</v>
      </c>
      <c r="I6304" s="1">
        <v>325971</v>
      </c>
      <c r="J6304" s="2">
        <f>VLOOKUP(Oliusala[[#This Row],[tegund]],Tegundir!$B$2:$D$19,3,FALSE)*Oliusala[[#This Row],[magn]]/1000</f>
        <v>281.96491499999996</v>
      </c>
      <c r="K6304">
        <v>2014</v>
      </c>
      <c r="L6304" t="s">
        <v>19</v>
      </c>
      <c r="M6304" s="144" t="s">
        <v>59</v>
      </c>
      <c r="O6304" s="144" t="s">
        <v>1997</v>
      </c>
    </row>
    <row r="6305" spans="1:15" x14ac:dyDescent="0.2">
      <c r="A6305" t="s">
        <v>69</v>
      </c>
      <c r="B6305" s="144" t="s">
        <v>164</v>
      </c>
      <c r="C6305">
        <v>740</v>
      </c>
      <c r="D6305" t="str">
        <f>VLOOKUP(Oliusala[[#This Row],[postnumer]],Sveitarfelog[#All],4,FALSE)</f>
        <v>Fjarðabyggð</v>
      </c>
      <c r="E6305" t="str">
        <f>VLOOKUP(Oliusala[[#This Row],[postnumer]],Sveitarfelog[#All],5,FALSE)</f>
        <v>Austurland</v>
      </c>
      <c r="F6305" t="s">
        <v>29</v>
      </c>
      <c r="G6305" t="s">
        <v>24</v>
      </c>
      <c r="H6305" t="s">
        <v>60</v>
      </c>
      <c r="I6305" s="1">
        <v>220753</v>
      </c>
      <c r="J6305" s="2">
        <f>VLOOKUP(Oliusala[[#This Row],[tegund]],Tegundir!$B$2:$D$19,3,FALSE)*Oliusala[[#This Row],[magn]]/1000</f>
        <v>190.951345</v>
      </c>
      <c r="K6305">
        <v>2014</v>
      </c>
      <c r="L6305" t="s">
        <v>19</v>
      </c>
      <c r="M6305" s="144" t="s">
        <v>59</v>
      </c>
      <c r="O6305" s="144" t="s">
        <v>1998</v>
      </c>
    </row>
    <row r="6306" spans="1:15" x14ac:dyDescent="0.2">
      <c r="A6306" t="s">
        <v>64</v>
      </c>
      <c r="B6306" s="144" t="s">
        <v>164</v>
      </c>
      <c r="C6306">
        <v>740</v>
      </c>
      <c r="D6306" t="str">
        <f>VLOOKUP(Oliusala[[#This Row],[postnumer]],Sveitarfelog[#All],4,FALSE)</f>
        <v>Fjarðabyggð</v>
      </c>
      <c r="E6306" t="str">
        <f>VLOOKUP(Oliusala[[#This Row],[postnumer]],Sveitarfelog[#All],5,FALSE)</f>
        <v>Austurland</v>
      </c>
      <c r="F6306" t="s">
        <v>24</v>
      </c>
      <c r="G6306" t="s">
        <v>24</v>
      </c>
      <c r="H6306" t="s">
        <v>58</v>
      </c>
      <c r="I6306" s="1">
        <v>119647</v>
      </c>
      <c r="J6306" s="2">
        <f>VLOOKUP(Oliusala[[#This Row],[tegund]],Tegundir!$B$2:$D$19,3,FALSE)*Oliusala[[#This Row],[magn]]/1000</f>
        <v>103.49465499999999</v>
      </c>
      <c r="K6306">
        <v>2014</v>
      </c>
      <c r="L6306" t="s">
        <v>18</v>
      </c>
      <c r="M6306" s="144" t="s">
        <v>59</v>
      </c>
    </row>
    <row r="6307" spans="1:15" x14ac:dyDescent="0.2">
      <c r="A6307" t="s">
        <v>64</v>
      </c>
      <c r="B6307" s="144" t="s">
        <v>164</v>
      </c>
      <c r="C6307">
        <v>740</v>
      </c>
      <c r="D6307" t="str">
        <f>VLOOKUP(Oliusala[[#This Row],[postnumer]],Sveitarfelog[#All],4,FALSE)</f>
        <v>Fjarðabyggð</v>
      </c>
      <c r="E6307" t="str">
        <f>VLOOKUP(Oliusala[[#This Row],[postnumer]],Sveitarfelog[#All],5,FALSE)</f>
        <v>Austurland</v>
      </c>
      <c r="F6307" t="s">
        <v>29</v>
      </c>
      <c r="G6307" t="s">
        <v>24</v>
      </c>
      <c r="H6307" t="s">
        <v>58</v>
      </c>
      <c r="I6307" s="1">
        <v>7871678</v>
      </c>
      <c r="J6307" s="2">
        <f>VLOOKUP(Oliusala[[#This Row],[tegund]],Tegundir!$B$2:$D$19,3,FALSE)*Oliusala[[#This Row],[magn]]/1000</f>
        <v>6809.0014700000002</v>
      </c>
      <c r="K6307">
        <v>2014</v>
      </c>
      <c r="L6307" t="s">
        <v>19</v>
      </c>
      <c r="M6307" s="144" t="s">
        <v>59</v>
      </c>
      <c r="O6307" s="144" t="s">
        <v>1998</v>
      </c>
    </row>
    <row r="6308" spans="1:15" x14ac:dyDescent="0.2">
      <c r="A6308" t="s">
        <v>64</v>
      </c>
      <c r="B6308" s="144" t="s">
        <v>164</v>
      </c>
      <c r="C6308">
        <v>740</v>
      </c>
      <c r="D6308" t="str">
        <f>VLOOKUP(Oliusala[[#This Row],[postnumer]],Sveitarfelog[#All],4,FALSE)</f>
        <v>Fjarðabyggð</v>
      </c>
      <c r="E6308" t="str">
        <f>VLOOKUP(Oliusala[[#This Row],[postnumer]],Sveitarfelog[#All],5,FALSE)</f>
        <v>Austurland</v>
      </c>
      <c r="F6308" t="s">
        <v>30</v>
      </c>
      <c r="G6308" t="s">
        <v>24</v>
      </c>
      <c r="H6308" t="s">
        <v>58</v>
      </c>
      <c r="I6308" s="1">
        <v>133672</v>
      </c>
      <c r="J6308" s="2">
        <f>VLOOKUP(Oliusala[[#This Row],[tegund]],Tegundir!$B$2:$D$19,3,FALSE)*Oliusala[[#This Row],[magn]]/1000</f>
        <v>115.62627999999999</v>
      </c>
      <c r="K6308">
        <v>2014</v>
      </c>
      <c r="L6308" t="s">
        <v>19</v>
      </c>
      <c r="M6308" s="144" t="s">
        <v>59</v>
      </c>
      <c r="O6308" s="144" t="s">
        <v>1998</v>
      </c>
    </row>
    <row r="6309" spans="1:15" x14ac:dyDescent="0.2">
      <c r="A6309" t="s">
        <v>57</v>
      </c>
      <c r="B6309" s="144" t="s">
        <v>164</v>
      </c>
      <c r="C6309">
        <v>740</v>
      </c>
      <c r="D6309" t="str">
        <f>VLOOKUP(Oliusala[[#This Row],[postnumer]],Sveitarfelog[#All],4,FALSE)</f>
        <v>Fjarðabyggð</v>
      </c>
      <c r="E6309" t="str">
        <f>VLOOKUP(Oliusala[[#This Row],[postnumer]],Sveitarfelog[#All],5,FALSE)</f>
        <v>Austurland</v>
      </c>
      <c r="F6309" t="s">
        <v>24</v>
      </c>
      <c r="G6309" t="s">
        <v>24</v>
      </c>
      <c r="H6309" t="s">
        <v>58</v>
      </c>
      <c r="I6309" s="1">
        <v>6181</v>
      </c>
      <c r="J6309" s="2">
        <f>VLOOKUP(Oliusala[[#This Row],[tegund]],Tegundir!$B$2:$D$19,3,FALSE)*Oliusala[[#This Row],[magn]]/1000</f>
        <v>5.346565</v>
      </c>
      <c r="K6309">
        <v>2014</v>
      </c>
      <c r="L6309" t="s">
        <v>18</v>
      </c>
      <c r="M6309" s="144" t="s">
        <v>59</v>
      </c>
    </row>
    <row r="6310" spans="1:15" x14ac:dyDescent="0.2">
      <c r="A6310" t="s">
        <v>57</v>
      </c>
      <c r="B6310" s="144" t="s">
        <v>164</v>
      </c>
      <c r="C6310">
        <v>740</v>
      </c>
      <c r="D6310" t="str">
        <f>VLOOKUP(Oliusala[[#This Row],[postnumer]],Sveitarfelog[#All],4,FALSE)</f>
        <v>Fjarðabyggð</v>
      </c>
      <c r="E6310" t="str">
        <f>VLOOKUP(Oliusala[[#This Row],[postnumer]],Sveitarfelog[#All],5,FALSE)</f>
        <v>Austurland</v>
      </c>
      <c r="F6310" t="s">
        <v>29</v>
      </c>
      <c r="G6310" t="s">
        <v>24</v>
      </c>
      <c r="H6310" t="s">
        <v>58</v>
      </c>
      <c r="I6310" s="1">
        <v>145113</v>
      </c>
      <c r="J6310" s="2">
        <f>VLOOKUP(Oliusala[[#This Row],[tegund]],Tegundir!$B$2:$D$19,3,FALSE)*Oliusala[[#This Row],[magn]]/1000</f>
        <v>125.522745</v>
      </c>
      <c r="K6310">
        <v>2014</v>
      </c>
      <c r="L6310" t="s">
        <v>19</v>
      </c>
      <c r="M6310" s="144" t="s">
        <v>59</v>
      </c>
      <c r="O6310" s="144" t="s">
        <v>1998</v>
      </c>
    </row>
    <row r="6311" spans="1:15" x14ac:dyDescent="0.2">
      <c r="A6311" t="s">
        <v>64</v>
      </c>
      <c r="B6311" s="144" t="s">
        <v>164</v>
      </c>
      <c r="C6311">
        <v>740</v>
      </c>
      <c r="D6311" t="str">
        <f>VLOOKUP(Oliusala[[#This Row],[postnumer]],Sveitarfelog[#All],4,FALSE)</f>
        <v>Fjarðabyggð</v>
      </c>
      <c r="E6311" t="str">
        <f>VLOOKUP(Oliusala[[#This Row],[postnumer]],Sveitarfelog[#All],5,FALSE)</f>
        <v>Austurland</v>
      </c>
      <c r="F6311" t="s">
        <v>24</v>
      </c>
      <c r="G6311" t="s">
        <v>24</v>
      </c>
      <c r="H6311" t="s">
        <v>61</v>
      </c>
      <c r="I6311" s="1">
        <v>24</v>
      </c>
      <c r="J6311" s="2">
        <f>VLOOKUP(Oliusala[[#This Row],[tegund]],Tegundir!$B$2:$D$19,3,FALSE)*Oliusala[[#This Row],[magn]]/1000</f>
        <v>2.0759999999999997E-2</v>
      </c>
      <c r="K6311">
        <v>2014</v>
      </c>
      <c r="L6311" t="s">
        <v>18</v>
      </c>
      <c r="M6311" s="144" t="s">
        <v>62</v>
      </c>
    </row>
    <row r="6312" spans="1:15" x14ac:dyDescent="0.2">
      <c r="A6312" t="s">
        <v>64</v>
      </c>
      <c r="B6312" s="144" t="s">
        <v>164</v>
      </c>
      <c r="C6312">
        <v>740</v>
      </c>
      <c r="D6312" t="str">
        <f>VLOOKUP(Oliusala[[#This Row],[postnumer]],Sveitarfelog[#All],4,FALSE)</f>
        <v>Fjarðabyggð</v>
      </c>
      <c r="E6312" t="str">
        <f>VLOOKUP(Oliusala[[#This Row],[postnumer]],Sveitarfelog[#All],5,FALSE)</f>
        <v>Austurland</v>
      </c>
      <c r="F6312" t="s">
        <v>29</v>
      </c>
      <c r="G6312" t="s">
        <v>24</v>
      </c>
      <c r="H6312" t="s">
        <v>61</v>
      </c>
      <c r="I6312" s="1">
        <v>868768</v>
      </c>
      <c r="J6312" s="2">
        <f>VLOOKUP(Oliusala[[#This Row],[tegund]],Tegundir!$B$2:$D$19,3,FALSE)*Oliusala[[#This Row],[magn]]/1000</f>
        <v>751.48431999999991</v>
      </c>
      <c r="K6312">
        <v>2014</v>
      </c>
      <c r="L6312" t="s">
        <v>19</v>
      </c>
      <c r="M6312" s="144" t="s">
        <v>62</v>
      </c>
      <c r="O6312" s="144" t="s">
        <v>1998</v>
      </c>
    </row>
    <row r="6313" spans="1:15" x14ac:dyDescent="0.2">
      <c r="A6313" t="s">
        <v>63</v>
      </c>
      <c r="B6313" s="144" t="s">
        <v>164</v>
      </c>
      <c r="C6313">
        <v>740</v>
      </c>
      <c r="D6313" t="str">
        <f>VLOOKUP(Oliusala[[#This Row],[postnumer]],Sveitarfelog[#All],4,FALSE)</f>
        <v>Fjarðabyggð</v>
      </c>
      <c r="E6313" t="str">
        <f>VLOOKUP(Oliusala[[#This Row],[postnumer]],Sveitarfelog[#All],5,FALSE)</f>
        <v>Austurland</v>
      </c>
      <c r="F6313" t="s">
        <v>24</v>
      </c>
      <c r="G6313" t="s">
        <v>24</v>
      </c>
      <c r="H6313" t="s">
        <v>58</v>
      </c>
      <c r="I6313" s="1">
        <v>419126</v>
      </c>
      <c r="J6313" s="2">
        <f>VLOOKUP(Oliusala[[#This Row],[tegund]],Tegundir!$B$2:$D$19,3,FALSE)*Oliusala[[#This Row],[magn]]/1000</f>
        <v>362.54399000000001</v>
      </c>
      <c r="K6313">
        <v>2014</v>
      </c>
      <c r="L6313" t="s">
        <v>18</v>
      </c>
      <c r="M6313" s="144" t="s">
        <v>59</v>
      </c>
    </row>
    <row r="6314" spans="1:15" x14ac:dyDescent="0.2">
      <c r="A6314" t="s">
        <v>63</v>
      </c>
      <c r="B6314" s="144" t="s">
        <v>66</v>
      </c>
      <c r="C6314">
        <v>730</v>
      </c>
      <c r="D6314" t="str">
        <f>VLOOKUP(Oliusala[[#This Row],[postnumer]],Sveitarfelog[#All],4,FALSE)</f>
        <v>Fjarðabyggð</v>
      </c>
      <c r="E6314" t="str">
        <f>VLOOKUP(Oliusala[[#This Row],[postnumer]],Sveitarfelog[#All],5,FALSE)</f>
        <v>Austurland</v>
      </c>
      <c r="F6314" t="s">
        <v>25</v>
      </c>
      <c r="G6314" t="s">
        <v>24</v>
      </c>
      <c r="H6314" t="s">
        <v>58</v>
      </c>
      <c r="I6314" s="1">
        <v>109178</v>
      </c>
      <c r="J6314" s="2">
        <f>VLOOKUP(Oliusala[[#This Row],[tegund]],Tegundir!$B$2:$D$19,3,FALSE)*Oliusala[[#This Row],[magn]]/1000</f>
        <v>94.438969999999998</v>
      </c>
      <c r="K6314">
        <v>2014</v>
      </c>
      <c r="L6314" t="s">
        <v>1955</v>
      </c>
      <c r="M6314" s="144" t="s">
        <v>59</v>
      </c>
    </row>
    <row r="6315" spans="1:15" x14ac:dyDescent="0.2">
      <c r="A6315" t="s">
        <v>63</v>
      </c>
      <c r="B6315" s="144" t="s">
        <v>164</v>
      </c>
      <c r="C6315">
        <v>740</v>
      </c>
      <c r="D6315" t="str">
        <f>VLOOKUP(Oliusala[[#This Row],[postnumer]],Sveitarfelog[#All],4,FALSE)</f>
        <v>Fjarðabyggð</v>
      </c>
      <c r="E6315" t="str">
        <f>VLOOKUP(Oliusala[[#This Row],[postnumer]],Sveitarfelog[#All],5,FALSE)</f>
        <v>Austurland</v>
      </c>
      <c r="F6315" t="s">
        <v>25</v>
      </c>
      <c r="G6315" t="s">
        <v>24</v>
      </c>
      <c r="H6315" t="s">
        <v>58</v>
      </c>
      <c r="I6315" s="1">
        <v>29712</v>
      </c>
      <c r="J6315" s="2">
        <f>VLOOKUP(Oliusala[[#This Row],[tegund]],Tegundir!$B$2:$D$19,3,FALSE)*Oliusala[[#This Row],[magn]]/1000</f>
        <v>25.700880000000002</v>
      </c>
      <c r="K6315">
        <v>2014</v>
      </c>
      <c r="L6315" t="s">
        <v>1955</v>
      </c>
      <c r="M6315" s="144" t="s">
        <v>59</v>
      </c>
    </row>
    <row r="6316" spans="1:15" x14ac:dyDescent="0.2">
      <c r="A6316" t="s">
        <v>71</v>
      </c>
      <c r="B6316" s="144" t="s">
        <v>71</v>
      </c>
      <c r="C6316">
        <v>750</v>
      </c>
      <c r="D6316" t="str">
        <f>VLOOKUP(Oliusala[[#This Row],[postnumer]],Sveitarfelog[#All],4,FALSE)</f>
        <v>Fjarðabyggð</v>
      </c>
      <c r="E6316" t="str">
        <f>VLOOKUP(Oliusala[[#This Row],[postnumer]],Sveitarfelog[#All],5,FALSE)</f>
        <v>Austurland</v>
      </c>
      <c r="F6316" t="s">
        <v>24</v>
      </c>
      <c r="G6316" t="s">
        <v>24</v>
      </c>
      <c r="H6316" t="s">
        <v>58</v>
      </c>
      <c r="I6316" s="1">
        <v>1001</v>
      </c>
      <c r="J6316" s="2">
        <f>VLOOKUP(Oliusala[[#This Row],[tegund]],Tegundir!$B$2:$D$19,3,FALSE)*Oliusala[[#This Row],[magn]]/1000</f>
        <v>0.865865</v>
      </c>
      <c r="K6316">
        <v>2014</v>
      </c>
      <c r="L6316" t="s">
        <v>18</v>
      </c>
      <c r="M6316" s="144" t="s">
        <v>59</v>
      </c>
    </row>
    <row r="6317" spans="1:15" x14ac:dyDescent="0.2">
      <c r="A6317" t="s">
        <v>71</v>
      </c>
      <c r="B6317" s="144" t="s">
        <v>71</v>
      </c>
      <c r="C6317">
        <v>750</v>
      </c>
      <c r="D6317" t="str">
        <f>VLOOKUP(Oliusala[[#This Row],[postnumer]],Sveitarfelog[#All],4,FALSE)</f>
        <v>Fjarðabyggð</v>
      </c>
      <c r="E6317" t="str">
        <f>VLOOKUP(Oliusala[[#This Row],[postnumer]],Sveitarfelog[#All],5,FALSE)</f>
        <v>Austurland</v>
      </c>
      <c r="F6317" t="s">
        <v>29</v>
      </c>
      <c r="G6317" t="s">
        <v>24</v>
      </c>
      <c r="H6317" t="s">
        <v>58</v>
      </c>
      <c r="I6317" s="1">
        <v>1265283</v>
      </c>
      <c r="J6317" s="2">
        <f>VLOOKUP(Oliusala[[#This Row],[tegund]],Tegundir!$B$2:$D$19,3,FALSE)*Oliusala[[#This Row],[magn]]/1000</f>
        <v>1094.469795</v>
      </c>
      <c r="K6317">
        <v>2014</v>
      </c>
      <c r="L6317" t="s">
        <v>19</v>
      </c>
      <c r="M6317" s="144" t="s">
        <v>59</v>
      </c>
      <c r="O6317" s="144" t="s">
        <v>1998</v>
      </c>
    </row>
    <row r="6318" spans="1:15" x14ac:dyDescent="0.2">
      <c r="A6318" t="s">
        <v>71</v>
      </c>
      <c r="B6318" s="144" t="s">
        <v>71</v>
      </c>
      <c r="C6318">
        <v>750</v>
      </c>
      <c r="D6318" t="str">
        <f>VLOOKUP(Oliusala[[#This Row],[postnumer]],Sveitarfelog[#All],4,FALSE)</f>
        <v>Fjarðabyggð</v>
      </c>
      <c r="E6318" t="str">
        <f>VLOOKUP(Oliusala[[#This Row],[postnumer]],Sveitarfelog[#All],5,FALSE)</f>
        <v>Austurland</v>
      </c>
      <c r="F6318" t="s">
        <v>30</v>
      </c>
      <c r="G6318" t="s">
        <v>24</v>
      </c>
      <c r="H6318" t="s">
        <v>58</v>
      </c>
      <c r="I6318" s="1">
        <v>25236</v>
      </c>
      <c r="J6318" s="2">
        <f>VLOOKUP(Oliusala[[#This Row],[tegund]],Tegundir!$B$2:$D$19,3,FALSE)*Oliusala[[#This Row],[magn]]/1000</f>
        <v>21.829139999999999</v>
      </c>
      <c r="K6318">
        <v>2014</v>
      </c>
      <c r="L6318" t="s">
        <v>19</v>
      </c>
      <c r="M6318" s="144" t="s">
        <v>59</v>
      </c>
      <c r="O6318" s="144" t="s">
        <v>1998</v>
      </c>
    </row>
    <row r="6319" spans="1:15" x14ac:dyDescent="0.2">
      <c r="A6319" t="s">
        <v>66</v>
      </c>
      <c r="B6319" s="144" t="s">
        <v>71</v>
      </c>
      <c r="C6319">
        <v>750</v>
      </c>
      <c r="D6319" t="str">
        <f>VLOOKUP(Oliusala[[#This Row],[postnumer]],Sveitarfelog[#All],4,FALSE)</f>
        <v>Fjarðabyggð</v>
      </c>
      <c r="E6319" t="str">
        <f>VLOOKUP(Oliusala[[#This Row],[postnumer]],Sveitarfelog[#All],5,FALSE)</f>
        <v>Austurland</v>
      </c>
      <c r="F6319" t="s">
        <v>24</v>
      </c>
      <c r="G6319" t="s">
        <v>24</v>
      </c>
      <c r="H6319" t="s">
        <v>60</v>
      </c>
      <c r="I6319" s="1">
        <v>529</v>
      </c>
      <c r="J6319" s="2">
        <f>VLOOKUP(Oliusala[[#This Row],[tegund]],Tegundir!$B$2:$D$19,3,FALSE)*Oliusala[[#This Row],[magn]]/1000</f>
        <v>0.45758499999999996</v>
      </c>
      <c r="K6319">
        <v>2014</v>
      </c>
      <c r="L6319" t="s">
        <v>18</v>
      </c>
      <c r="M6319" s="144" t="s">
        <v>59</v>
      </c>
    </row>
    <row r="6320" spans="1:15" x14ac:dyDescent="0.2">
      <c r="A6320" t="s">
        <v>66</v>
      </c>
      <c r="B6320" s="144" t="s">
        <v>71</v>
      </c>
      <c r="C6320">
        <v>750</v>
      </c>
      <c r="D6320" t="str">
        <f>VLOOKUP(Oliusala[[#This Row],[postnumer]],Sveitarfelog[#All],4,FALSE)</f>
        <v>Fjarðabyggð</v>
      </c>
      <c r="E6320" t="str">
        <f>VLOOKUP(Oliusala[[#This Row],[postnumer]],Sveitarfelog[#All],5,FALSE)</f>
        <v>Austurland</v>
      </c>
      <c r="F6320" t="s">
        <v>29</v>
      </c>
      <c r="G6320" t="s">
        <v>24</v>
      </c>
      <c r="H6320" t="s">
        <v>60</v>
      </c>
      <c r="I6320" s="1">
        <v>26475</v>
      </c>
      <c r="J6320" s="2">
        <f>VLOOKUP(Oliusala[[#This Row],[tegund]],Tegundir!$B$2:$D$19,3,FALSE)*Oliusala[[#This Row],[magn]]/1000</f>
        <v>22.900874999999999</v>
      </c>
      <c r="K6320">
        <v>2014</v>
      </c>
      <c r="L6320" t="s">
        <v>19</v>
      </c>
      <c r="M6320" s="144" t="s">
        <v>59</v>
      </c>
      <c r="O6320" s="144" t="s">
        <v>1998</v>
      </c>
    </row>
    <row r="6321" spans="1:15" x14ac:dyDescent="0.2">
      <c r="A6321" t="s">
        <v>71</v>
      </c>
      <c r="B6321" s="144" t="s">
        <v>71</v>
      </c>
      <c r="C6321">
        <v>750</v>
      </c>
      <c r="D6321" t="str">
        <f>VLOOKUP(Oliusala[[#This Row],[postnumer]],Sveitarfelog[#All],4,FALSE)</f>
        <v>Fjarðabyggð</v>
      </c>
      <c r="E6321" t="str">
        <f>VLOOKUP(Oliusala[[#This Row],[postnumer]],Sveitarfelog[#All],5,FALSE)</f>
        <v>Austurland</v>
      </c>
      <c r="F6321" t="s">
        <v>29</v>
      </c>
      <c r="G6321" t="s">
        <v>24</v>
      </c>
      <c r="H6321" t="s">
        <v>61</v>
      </c>
      <c r="I6321" s="1">
        <v>40001</v>
      </c>
      <c r="J6321" s="2">
        <f>VLOOKUP(Oliusala[[#This Row],[tegund]],Tegundir!$B$2:$D$19,3,FALSE)*Oliusala[[#This Row],[magn]]/1000</f>
        <v>34.600864999999999</v>
      </c>
      <c r="K6321">
        <v>2014</v>
      </c>
      <c r="L6321" t="s">
        <v>19</v>
      </c>
      <c r="M6321" s="144" t="s">
        <v>62</v>
      </c>
      <c r="O6321" s="144" t="s">
        <v>1998</v>
      </c>
    </row>
    <row r="6322" spans="1:15" x14ac:dyDescent="0.2">
      <c r="A6322" t="s">
        <v>63</v>
      </c>
      <c r="B6322" s="144" t="s">
        <v>71</v>
      </c>
      <c r="C6322">
        <v>750</v>
      </c>
      <c r="D6322" t="str">
        <f>VLOOKUP(Oliusala[[#This Row],[postnumer]],Sveitarfelog[#All],4,FALSE)</f>
        <v>Fjarðabyggð</v>
      </c>
      <c r="E6322" t="str">
        <f>VLOOKUP(Oliusala[[#This Row],[postnumer]],Sveitarfelog[#All],5,FALSE)</f>
        <v>Austurland</v>
      </c>
      <c r="F6322" t="s">
        <v>24</v>
      </c>
      <c r="G6322" t="s">
        <v>24</v>
      </c>
      <c r="H6322" t="s">
        <v>58</v>
      </c>
      <c r="I6322" s="1">
        <v>213803</v>
      </c>
      <c r="J6322" s="2">
        <f>VLOOKUP(Oliusala[[#This Row],[tegund]],Tegundir!$B$2:$D$19,3,FALSE)*Oliusala[[#This Row],[magn]]/1000</f>
        <v>184.939595</v>
      </c>
      <c r="K6322">
        <v>2014</v>
      </c>
      <c r="L6322" t="s">
        <v>18</v>
      </c>
      <c r="M6322" s="144" t="s">
        <v>59</v>
      </c>
    </row>
    <row r="6323" spans="1:15" x14ac:dyDescent="0.2">
      <c r="A6323" t="s">
        <v>63</v>
      </c>
      <c r="B6323" s="144" t="s">
        <v>71</v>
      </c>
      <c r="C6323">
        <v>750</v>
      </c>
      <c r="D6323" t="str">
        <f>VLOOKUP(Oliusala[[#This Row],[postnumer]],Sveitarfelog[#All],4,FALSE)</f>
        <v>Fjarðabyggð</v>
      </c>
      <c r="E6323" t="str">
        <f>VLOOKUP(Oliusala[[#This Row],[postnumer]],Sveitarfelog[#All],5,FALSE)</f>
        <v>Austurland</v>
      </c>
      <c r="F6323" t="s">
        <v>25</v>
      </c>
      <c r="G6323" t="s">
        <v>24</v>
      </c>
      <c r="H6323" t="s">
        <v>58</v>
      </c>
      <c r="I6323" s="1">
        <v>17161</v>
      </c>
      <c r="J6323" s="2">
        <f>VLOOKUP(Oliusala[[#This Row],[tegund]],Tegundir!$B$2:$D$19,3,FALSE)*Oliusala[[#This Row],[magn]]/1000</f>
        <v>14.844265</v>
      </c>
      <c r="K6323">
        <v>2014</v>
      </c>
      <c r="L6323" t="s">
        <v>1955</v>
      </c>
      <c r="M6323" s="144" t="s">
        <v>59</v>
      </c>
    </row>
    <row r="6324" spans="1:15" x14ac:dyDescent="0.2">
      <c r="A6324" t="s">
        <v>69</v>
      </c>
      <c r="B6324" s="144" t="s">
        <v>71</v>
      </c>
      <c r="C6324">
        <v>750</v>
      </c>
      <c r="D6324" t="str">
        <f>VLOOKUP(Oliusala[[#This Row],[postnumer]],Sveitarfelog[#All],4,FALSE)</f>
        <v>Fjarðabyggð</v>
      </c>
      <c r="E6324" t="str">
        <f>VLOOKUP(Oliusala[[#This Row],[postnumer]],Sveitarfelog[#All],5,FALSE)</f>
        <v>Austurland</v>
      </c>
      <c r="F6324" t="s">
        <v>25</v>
      </c>
      <c r="G6324" t="s">
        <v>24</v>
      </c>
      <c r="H6324" t="s">
        <v>60</v>
      </c>
      <c r="I6324" s="1">
        <v>17278</v>
      </c>
      <c r="J6324" s="2">
        <f>VLOOKUP(Oliusala[[#This Row],[tegund]],Tegundir!$B$2:$D$19,3,FALSE)*Oliusala[[#This Row],[magn]]/1000</f>
        <v>14.945469999999998</v>
      </c>
      <c r="K6324">
        <v>2014</v>
      </c>
      <c r="L6324" t="s">
        <v>1955</v>
      </c>
      <c r="M6324" s="144" t="s">
        <v>59</v>
      </c>
    </row>
    <row r="6325" spans="1:15" x14ac:dyDescent="0.2">
      <c r="A6325" t="s">
        <v>71</v>
      </c>
      <c r="B6325" s="144" t="s">
        <v>71</v>
      </c>
      <c r="C6325">
        <v>750</v>
      </c>
      <c r="D6325" t="str">
        <f>VLOOKUP(Oliusala[[#This Row],[postnumer]],Sveitarfelog[#All],4,FALSE)</f>
        <v>Fjarðabyggð</v>
      </c>
      <c r="E6325" t="str">
        <f>VLOOKUP(Oliusala[[#This Row],[postnumer]],Sveitarfelog[#All],5,FALSE)</f>
        <v>Austurland</v>
      </c>
      <c r="F6325" t="s">
        <v>25</v>
      </c>
      <c r="G6325" t="s">
        <v>24</v>
      </c>
      <c r="H6325" t="s">
        <v>58</v>
      </c>
      <c r="I6325" s="1">
        <v>45094</v>
      </c>
      <c r="J6325" s="2">
        <f>VLOOKUP(Oliusala[[#This Row],[tegund]],Tegundir!$B$2:$D$19,3,FALSE)*Oliusala[[#This Row],[magn]]/1000</f>
        <v>39.006309999999999</v>
      </c>
      <c r="K6325">
        <v>2014</v>
      </c>
      <c r="L6325" t="s">
        <v>1955</v>
      </c>
      <c r="M6325" s="144" t="s">
        <v>59</v>
      </c>
    </row>
    <row r="6326" spans="1:15" x14ac:dyDescent="0.2">
      <c r="A6326" t="s">
        <v>66</v>
      </c>
      <c r="B6326" s="144" t="s">
        <v>71</v>
      </c>
      <c r="C6326">
        <v>750</v>
      </c>
      <c r="D6326" t="str">
        <f>VLOOKUP(Oliusala[[#This Row],[postnumer]],Sveitarfelog[#All],4,FALSE)</f>
        <v>Fjarðabyggð</v>
      </c>
      <c r="E6326" t="str">
        <f>VLOOKUP(Oliusala[[#This Row],[postnumer]],Sveitarfelog[#All],5,FALSE)</f>
        <v>Austurland</v>
      </c>
      <c r="F6326" t="s">
        <v>25</v>
      </c>
      <c r="G6326" t="s">
        <v>24</v>
      </c>
      <c r="H6326" t="s">
        <v>60</v>
      </c>
      <c r="I6326" s="1">
        <v>13146</v>
      </c>
      <c r="J6326" s="2">
        <f>VLOOKUP(Oliusala[[#This Row],[tegund]],Tegundir!$B$2:$D$19,3,FALSE)*Oliusala[[#This Row],[magn]]/1000</f>
        <v>11.371289999999998</v>
      </c>
      <c r="K6326">
        <v>2014</v>
      </c>
      <c r="L6326" t="s">
        <v>1955</v>
      </c>
      <c r="M6326" s="144" t="s">
        <v>59</v>
      </c>
    </row>
    <row r="6327" spans="1:15" x14ac:dyDescent="0.2">
      <c r="A6327" t="s">
        <v>57</v>
      </c>
      <c r="B6327" s="144" t="s">
        <v>71</v>
      </c>
      <c r="C6327">
        <v>750</v>
      </c>
      <c r="D6327" t="str">
        <f>VLOOKUP(Oliusala[[#This Row],[postnumer]],Sveitarfelog[#All],4,FALSE)</f>
        <v>Fjarðabyggð</v>
      </c>
      <c r="E6327" t="str">
        <f>VLOOKUP(Oliusala[[#This Row],[postnumer]],Sveitarfelog[#All],5,FALSE)</f>
        <v>Austurland</v>
      </c>
      <c r="F6327" t="s">
        <v>25</v>
      </c>
      <c r="G6327" t="s">
        <v>24</v>
      </c>
      <c r="H6327" t="s">
        <v>58</v>
      </c>
      <c r="I6327" s="1">
        <v>5691</v>
      </c>
      <c r="J6327" s="2">
        <f>VLOOKUP(Oliusala[[#This Row],[tegund]],Tegundir!$B$2:$D$19,3,FALSE)*Oliusala[[#This Row],[magn]]/1000</f>
        <v>4.9227150000000002</v>
      </c>
      <c r="K6327">
        <v>2014</v>
      </c>
      <c r="L6327" t="s">
        <v>1955</v>
      </c>
      <c r="M6327" s="144" t="s">
        <v>59</v>
      </c>
    </row>
    <row r="6328" spans="1:15" x14ac:dyDescent="0.2">
      <c r="A6328" t="s">
        <v>63</v>
      </c>
      <c r="B6328" s="144" t="s">
        <v>165</v>
      </c>
      <c r="C6328">
        <v>755</v>
      </c>
      <c r="D6328" t="str">
        <f>VLOOKUP(Oliusala[[#This Row],[postnumer]],Sveitarfelog[#All],4,FALSE)</f>
        <v>Fjarðabyggð</v>
      </c>
      <c r="E6328" t="str">
        <f>VLOOKUP(Oliusala[[#This Row],[postnumer]],Sveitarfelog[#All],5,FALSE)</f>
        <v>Austurland</v>
      </c>
      <c r="F6328" t="s">
        <v>24</v>
      </c>
      <c r="G6328" t="s">
        <v>24</v>
      </c>
      <c r="H6328" t="s">
        <v>58</v>
      </c>
      <c r="I6328" s="1">
        <v>86207</v>
      </c>
      <c r="J6328" s="2">
        <f>VLOOKUP(Oliusala[[#This Row],[tegund]],Tegundir!$B$2:$D$19,3,FALSE)*Oliusala[[#This Row],[magn]]/1000</f>
        <v>74.569054999999992</v>
      </c>
      <c r="K6328">
        <v>2014</v>
      </c>
      <c r="L6328" t="s">
        <v>18</v>
      </c>
      <c r="M6328" s="144" t="s">
        <v>59</v>
      </c>
    </row>
    <row r="6329" spans="1:15" x14ac:dyDescent="0.2">
      <c r="A6329" t="s">
        <v>66</v>
      </c>
      <c r="B6329" s="144" t="s">
        <v>166</v>
      </c>
      <c r="C6329">
        <v>760</v>
      </c>
      <c r="D6329" t="str">
        <f>VLOOKUP(Oliusala[[#This Row],[postnumer]],Sveitarfelog[#All],4,FALSE)</f>
        <v>Fjarðabyggð</v>
      </c>
      <c r="E6329" t="str">
        <f>VLOOKUP(Oliusala[[#This Row],[postnumer]],Sveitarfelog[#All],5,FALSE)</f>
        <v>Austurland</v>
      </c>
      <c r="F6329" t="s">
        <v>25</v>
      </c>
      <c r="G6329" t="s">
        <v>24</v>
      </c>
      <c r="H6329" t="s">
        <v>60</v>
      </c>
      <c r="I6329" s="1">
        <v>5613</v>
      </c>
      <c r="J6329" s="2">
        <f>VLOOKUP(Oliusala[[#This Row],[tegund]],Tegundir!$B$2:$D$19,3,FALSE)*Oliusala[[#This Row],[magn]]/1000</f>
        <v>4.855245</v>
      </c>
      <c r="K6329">
        <v>2014</v>
      </c>
      <c r="L6329" t="s">
        <v>1955</v>
      </c>
      <c r="M6329" s="144" t="s">
        <v>59</v>
      </c>
    </row>
    <row r="6330" spans="1:15" x14ac:dyDescent="0.2">
      <c r="A6330" t="s">
        <v>57</v>
      </c>
      <c r="B6330" s="144" t="s">
        <v>166</v>
      </c>
      <c r="C6330">
        <v>760</v>
      </c>
      <c r="D6330" t="str">
        <f>VLOOKUP(Oliusala[[#This Row],[postnumer]],Sveitarfelog[#All],4,FALSE)</f>
        <v>Fjarðabyggð</v>
      </c>
      <c r="E6330" t="str">
        <f>VLOOKUP(Oliusala[[#This Row],[postnumer]],Sveitarfelog[#All],5,FALSE)</f>
        <v>Austurland</v>
      </c>
      <c r="F6330" t="s">
        <v>25</v>
      </c>
      <c r="G6330" t="s">
        <v>24</v>
      </c>
      <c r="H6330" t="s">
        <v>60</v>
      </c>
      <c r="I6330" s="1">
        <v>310358</v>
      </c>
      <c r="J6330" s="2">
        <f>VLOOKUP(Oliusala[[#This Row],[tegund]],Tegundir!$B$2:$D$19,3,FALSE)*Oliusala[[#This Row],[magn]]/1000</f>
        <v>268.45966999999996</v>
      </c>
      <c r="K6330">
        <v>2014</v>
      </c>
      <c r="L6330" t="s">
        <v>1955</v>
      </c>
      <c r="M6330" s="144" t="s">
        <v>59</v>
      </c>
    </row>
    <row r="6331" spans="1:15" x14ac:dyDescent="0.2">
      <c r="A6331" t="s">
        <v>57</v>
      </c>
      <c r="B6331" s="144" t="s">
        <v>166</v>
      </c>
      <c r="C6331">
        <v>760</v>
      </c>
      <c r="D6331" t="str">
        <f>VLOOKUP(Oliusala[[#This Row],[postnumer]],Sveitarfelog[#All],4,FALSE)</f>
        <v>Fjarðabyggð</v>
      </c>
      <c r="E6331" t="str">
        <f>VLOOKUP(Oliusala[[#This Row],[postnumer]],Sveitarfelog[#All],5,FALSE)</f>
        <v>Austurland</v>
      </c>
      <c r="F6331" t="s">
        <v>24</v>
      </c>
      <c r="G6331" t="s">
        <v>24</v>
      </c>
      <c r="H6331" t="s">
        <v>60</v>
      </c>
      <c r="I6331" s="1">
        <v>3875</v>
      </c>
      <c r="J6331" s="2">
        <f>VLOOKUP(Oliusala[[#This Row],[tegund]],Tegundir!$B$2:$D$19,3,FALSE)*Oliusala[[#This Row],[magn]]/1000</f>
        <v>3.3518750000000002</v>
      </c>
      <c r="K6331">
        <v>2014</v>
      </c>
      <c r="L6331" t="s">
        <v>18</v>
      </c>
      <c r="M6331" s="144" t="s">
        <v>59</v>
      </c>
    </row>
    <row r="6332" spans="1:15" x14ac:dyDescent="0.2">
      <c r="A6332" t="s">
        <v>63</v>
      </c>
      <c r="B6332" s="144" t="s">
        <v>166</v>
      </c>
      <c r="C6332">
        <v>760</v>
      </c>
      <c r="D6332" t="str">
        <f>VLOOKUP(Oliusala[[#This Row],[postnumer]],Sveitarfelog[#All],4,FALSE)</f>
        <v>Fjarðabyggð</v>
      </c>
      <c r="E6332" t="str">
        <f>VLOOKUP(Oliusala[[#This Row],[postnumer]],Sveitarfelog[#All],5,FALSE)</f>
        <v>Austurland</v>
      </c>
      <c r="F6332" t="s">
        <v>24</v>
      </c>
      <c r="G6332" t="s">
        <v>24</v>
      </c>
      <c r="H6332" t="s">
        <v>58</v>
      </c>
      <c r="I6332" s="1">
        <v>166215</v>
      </c>
      <c r="J6332" s="2">
        <f>VLOOKUP(Oliusala[[#This Row],[tegund]],Tegundir!$B$2:$D$19,3,FALSE)*Oliusala[[#This Row],[magn]]/1000</f>
        <v>143.77597500000002</v>
      </c>
      <c r="K6332">
        <v>2014</v>
      </c>
      <c r="L6332" t="s">
        <v>18</v>
      </c>
      <c r="M6332" s="144" t="s">
        <v>59</v>
      </c>
    </row>
    <row r="6333" spans="1:15" x14ac:dyDescent="0.2">
      <c r="A6333" t="s">
        <v>63</v>
      </c>
      <c r="B6333" s="144" t="s">
        <v>167</v>
      </c>
      <c r="C6333">
        <v>765</v>
      </c>
      <c r="D6333" t="str">
        <f>VLOOKUP(Oliusala[[#This Row],[postnumer]],Sveitarfelog[#All],4,FALSE)</f>
        <v>Fljótsdalshreppur,Múlaþing</v>
      </c>
      <c r="E6333" t="str">
        <f>VLOOKUP(Oliusala[[#This Row],[postnumer]],Sveitarfelog[#All],5,FALSE)</f>
        <v>Austurland</v>
      </c>
      <c r="F6333" t="s">
        <v>25</v>
      </c>
      <c r="G6333" t="s">
        <v>24</v>
      </c>
      <c r="H6333" t="s">
        <v>58</v>
      </c>
      <c r="I6333" s="1">
        <v>30453</v>
      </c>
      <c r="J6333" s="2">
        <f>VLOOKUP(Oliusala[[#This Row],[tegund]],Tegundir!$B$2:$D$19,3,FALSE)*Oliusala[[#This Row],[magn]]/1000</f>
        <v>26.341845000000003</v>
      </c>
      <c r="K6333">
        <v>2014</v>
      </c>
      <c r="L6333" t="s">
        <v>19</v>
      </c>
      <c r="M6333" s="144" t="s">
        <v>59</v>
      </c>
      <c r="O6333" s="144" t="s">
        <v>1997</v>
      </c>
    </row>
    <row r="6334" spans="1:15" x14ac:dyDescent="0.2">
      <c r="A6334" t="s">
        <v>167</v>
      </c>
      <c r="B6334" s="144" t="s">
        <v>167</v>
      </c>
      <c r="C6334">
        <v>765</v>
      </c>
      <c r="D6334" t="str">
        <f>VLOOKUP(Oliusala[[#This Row],[postnumer]],Sveitarfelog[#All],4,FALSE)</f>
        <v>Fljótsdalshreppur,Múlaþing</v>
      </c>
      <c r="E6334" t="str">
        <f>VLOOKUP(Oliusala[[#This Row],[postnumer]],Sveitarfelog[#All],5,FALSE)</f>
        <v>Austurland</v>
      </c>
      <c r="F6334" t="s">
        <v>25</v>
      </c>
      <c r="G6334" t="s">
        <v>24</v>
      </c>
      <c r="H6334" t="s">
        <v>58</v>
      </c>
      <c r="I6334" s="1">
        <v>250816</v>
      </c>
      <c r="J6334" s="2">
        <f>VLOOKUP(Oliusala[[#This Row],[tegund]],Tegundir!$B$2:$D$19,3,FALSE)*Oliusala[[#This Row],[magn]]/1000</f>
        <v>216.95583999999999</v>
      </c>
      <c r="K6334">
        <v>2014</v>
      </c>
      <c r="L6334" t="s">
        <v>19</v>
      </c>
      <c r="M6334" s="144" t="s">
        <v>59</v>
      </c>
      <c r="O6334" s="144" t="s">
        <v>1997</v>
      </c>
    </row>
    <row r="6335" spans="1:15" x14ac:dyDescent="0.2">
      <c r="A6335" t="s">
        <v>69</v>
      </c>
      <c r="B6335" s="144" t="s">
        <v>167</v>
      </c>
      <c r="C6335">
        <v>765</v>
      </c>
      <c r="D6335" t="str">
        <f>VLOOKUP(Oliusala[[#This Row],[postnumer]],Sveitarfelog[#All],4,FALSE)</f>
        <v>Fljótsdalshreppur,Múlaþing</v>
      </c>
      <c r="E6335" t="str">
        <f>VLOOKUP(Oliusala[[#This Row],[postnumer]],Sveitarfelog[#All],5,FALSE)</f>
        <v>Austurland</v>
      </c>
      <c r="F6335" t="s">
        <v>25</v>
      </c>
      <c r="G6335" t="s">
        <v>24</v>
      </c>
      <c r="H6335" t="s">
        <v>60</v>
      </c>
      <c r="I6335" s="1">
        <v>8854</v>
      </c>
      <c r="J6335" s="2">
        <f>VLOOKUP(Oliusala[[#This Row],[tegund]],Tegundir!$B$2:$D$19,3,FALSE)*Oliusala[[#This Row],[magn]]/1000</f>
        <v>7.6587100000000001</v>
      </c>
      <c r="K6335">
        <v>2014</v>
      </c>
      <c r="L6335" t="s">
        <v>19</v>
      </c>
      <c r="M6335" s="144" t="s">
        <v>59</v>
      </c>
      <c r="O6335" s="144" t="s">
        <v>1997</v>
      </c>
    </row>
    <row r="6336" spans="1:15" x14ac:dyDescent="0.2">
      <c r="A6336" t="s">
        <v>57</v>
      </c>
      <c r="B6336" s="144" t="s">
        <v>167</v>
      </c>
      <c r="C6336">
        <v>765</v>
      </c>
      <c r="D6336" t="str">
        <f>VLOOKUP(Oliusala[[#This Row],[postnumer]],Sveitarfelog[#All],4,FALSE)</f>
        <v>Fljótsdalshreppur,Múlaþing</v>
      </c>
      <c r="E6336" t="str">
        <f>VLOOKUP(Oliusala[[#This Row],[postnumer]],Sveitarfelog[#All],5,FALSE)</f>
        <v>Austurland</v>
      </c>
      <c r="F6336" t="s">
        <v>25</v>
      </c>
      <c r="G6336" t="s">
        <v>24</v>
      </c>
      <c r="H6336" t="s">
        <v>58</v>
      </c>
      <c r="I6336" s="1">
        <v>42134</v>
      </c>
      <c r="J6336" s="2">
        <f>VLOOKUP(Oliusala[[#This Row],[tegund]],Tegundir!$B$2:$D$19,3,FALSE)*Oliusala[[#This Row],[magn]]/1000</f>
        <v>36.445909999999998</v>
      </c>
      <c r="K6336">
        <v>2014</v>
      </c>
      <c r="L6336" t="s">
        <v>19</v>
      </c>
      <c r="M6336" s="144" t="s">
        <v>59</v>
      </c>
      <c r="O6336" s="144" t="s">
        <v>1997</v>
      </c>
    </row>
    <row r="6337" spans="1:15" x14ac:dyDescent="0.2">
      <c r="A6337" t="s">
        <v>167</v>
      </c>
      <c r="B6337" s="144" t="s">
        <v>167</v>
      </c>
      <c r="C6337">
        <v>765</v>
      </c>
      <c r="D6337" t="str">
        <f>VLOOKUP(Oliusala[[#This Row],[postnumer]],Sveitarfelog[#All],4,FALSE)</f>
        <v>Fljótsdalshreppur,Múlaþing</v>
      </c>
      <c r="E6337" t="str">
        <f>VLOOKUP(Oliusala[[#This Row],[postnumer]],Sveitarfelog[#All],5,FALSE)</f>
        <v>Austurland</v>
      </c>
      <c r="F6337" t="s">
        <v>24</v>
      </c>
      <c r="G6337" t="s">
        <v>24</v>
      </c>
      <c r="H6337" t="s">
        <v>58</v>
      </c>
      <c r="I6337" s="1">
        <v>2511</v>
      </c>
      <c r="J6337" s="2">
        <f>VLOOKUP(Oliusala[[#This Row],[tegund]],Tegundir!$B$2:$D$19,3,FALSE)*Oliusala[[#This Row],[magn]]/1000</f>
        <v>2.172015</v>
      </c>
      <c r="K6337">
        <v>2014</v>
      </c>
      <c r="L6337" t="s">
        <v>18</v>
      </c>
      <c r="M6337" s="144" t="s">
        <v>59</v>
      </c>
    </row>
    <row r="6338" spans="1:15" x14ac:dyDescent="0.2">
      <c r="A6338" t="s">
        <v>167</v>
      </c>
      <c r="B6338" s="144" t="s">
        <v>167</v>
      </c>
      <c r="C6338">
        <v>765</v>
      </c>
      <c r="D6338" t="str">
        <f>VLOOKUP(Oliusala[[#This Row],[postnumer]],Sveitarfelog[#All],4,FALSE)</f>
        <v>Fljótsdalshreppur,Múlaþing</v>
      </c>
      <c r="E6338" t="str">
        <f>VLOOKUP(Oliusala[[#This Row],[postnumer]],Sveitarfelog[#All],5,FALSE)</f>
        <v>Austurland</v>
      </c>
      <c r="F6338" t="s">
        <v>29</v>
      </c>
      <c r="G6338" t="s">
        <v>24</v>
      </c>
      <c r="H6338" t="s">
        <v>58</v>
      </c>
      <c r="I6338" s="1">
        <v>391856</v>
      </c>
      <c r="J6338" s="2">
        <f>VLOOKUP(Oliusala[[#This Row],[tegund]],Tegundir!$B$2:$D$19,3,FALSE)*Oliusala[[#This Row],[magn]]/1000</f>
        <v>338.95544000000001</v>
      </c>
      <c r="K6338">
        <v>2014</v>
      </c>
      <c r="L6338" t="s">
        <v>19</v>
      </c>
      <c r="M6338" s="144" t="s">
        <v>59</v>
      </c>
      <c r="O6338" s="144" t="s">
        <v>1998</v>
      </c>
    </row>
    <row r="6339" spans="1:15" x14ac:dyDescent="0.2">
      <c r="A6339" t="s">
        <v>69</v>
      </c>
      <c r="B6339" s="144" t="s">
        <v>167</v>
      </c>
      <c r="C6339">
        <v>765</v>
      </c>
      <c r="D6339" t="str">
        <f>VLOOKUP(Oliusala[[#This Row],[postnumer]],Sveitarfelog[#All],4,FALSE)</f>
        <v>Fljótsdalshreppur,Múlaþing</v>
      </c>
      <c r="E6339" t="str">
        <f>VLOOKUP(Oliusala[[#This Row],[postnumer]],Sveitarfelog[#All],5,FALSE)</f>
        <v>Austurland</v>
      </c>
      <c r="F6339" t="s">
        <v>29</v>
      </c>
      <c r="G6339" t="s">
        <v>24</v>
      </c>
      <c r="H6339" t="s">
        <v>60</v>
      </c>
      <c r="I6339" s="1">
        <v>328992</v>
      </c>
      <c r="J6339" s="2">
        <f>VLOOKUP(Oliusala[[#This Row],[tegund]],Tegundir!$B$2:$D$19,3,FALSE)*Oliusala[[#This Row],[magn]]/1000</f>
        <v>284.57808</v>
      </c>
      <c r="K6339">
        <v>2014</v>
      </c>
      <c r="L6339" t="s">
        <v>19</v>
      </c>
      <c r="M6339" s="144" t="s">
        <v>59</v>
      </c>
      <c r="O6339" s="144" t="s">
        <v>1998</v>
      </c>
    </row>
    <row r="6340" spans="1:15" x14ac:dyDescent="0.2">
      <c r="A6340" t="s">
        <v>158</v>
      </c>
      <c r="B6340" s="144" t="s">
        <v>167</v>
      </c>
      <c r="C6340">
        <v>765</v>
      </c>
      <c r="D6340" t="str">
        <f>VLOOKUP(Oliusala[[#This Row],[postnumer]],Sveitarfelog[#All],4,FALSE)</f>
        <v>Fljótsdalshreppur,Múlaþing</v>
      </c>
      <c r="E6340" t="str">
        <f>VLOOKUP(Oliusala[[#This Row],[postnumer]],Sveitarfelog[#All],5,FALSE)</f>
        <v>Austurland</v>
      </c>
      <c r="F6340" t="s">
        <v>29</v>
      </c>
      <c r="G6340" t="s">
        <v>24</v>
      </c>
      <c r="H6340" t="s">
        <v>60</v>
      </c>
      <c r="I6340" s="1">
        <v>536005</v>
      </c>
      <c r="J6340" s="2">
        <f>VLOOKUP(Oliusala[[#This Row],[tegund]],Tegundir!$B$2:$D$19,3,FALSE)*Oliusala[[#This Row],[magn]]/1000</f>
        <v>463.64432500000004</v>
      </c>
      <c r="K6340">
        <v>2014</v>
      </c>
      <c r="L6340" t="s">
        <v>19</v>
      </c>
      <c r="M6340" s="144" t="s">
        <v>59</v>
      </c>
      <c r="O6340" s="144" t="s">
        <v>1998</v>
      </c>
    </row>
    <row r="6341" spans="1:15" x14ac:dyDescent="0.2">
      <c r="A6341" t="s">
        <v>57</v>
      </c>
      <c r="B6341" s="144" t="s">
        <v>167</v>
      </c>
      <c r="C6341">
        <v>765</v>
      </c>
      <c r="D6341" t="str">
        <f>VLOOKUP(Oliusala[[#This Row],[postnumer]],Sveitarfelog[#All],4,FALSE)</f>
        <v>Fljótsdalshreppur,Múlaþing</v>
      </c>
      <c r="E6341" t="str">
        <f>VLOOKUP(Oliusala[[#This Row],[postnumer]],Sveitarfelog[#All],5,FALSE)</f>
        <v>Austurland</v>
      </c>
      <c r="F6341" t="s">
        <v>24</v>
      </c>
      <c r="G6341" t="s">
        <v>24</v>
      </c>
      <c r="H6341" t="s">
        <v>60</v>
      </c>
      <c r="I6341" s="1">
        <v>226</v>
      </c>
      <c r="J6341" s="2">
        <f>VLOOKUP(Oliusala[[#This Row],[tegund]],Tegundir!$B$2:$D$19,3,FALSE)*Oliusala[[#This Row],[magn]]/1000</f>
        <v>0.19549</v>
      </c>
      <c r="K6341">
        <v>2014</v>
      </c>
      <c r="L6341" t="s">
        <v>18</v>
      </c>
      <c r="M6341" s="144" t="s">
        <v>59</v>
      </c>
    </row>
    <row r="6342" spans="1:15" x14ac:dyDescent="0.2">
      <c r="A6342" t="s">
        <v>57</v>
      </c>
      <c r="B6342" s="144" t="s">
        <v>167</v>
      </c>
      <c r="C6342">
        <v>765</v>
      </c>
      <c r="D6342" t="str">
        <f>VLOOKUP(Oliusala[[#This Row],[postnumer]],Sveitarfelog[#All],4,FALSE)</f>
        <v>Fljótsdalshreppur,Múlaþing</v>
      </c>
      <c r="E6342" t="str">
        <f>VLOOKUP(Oliusala[[#This Row],[postnumer]],Sveitarfelog[#All],5,FALSE)</f>
        <v>Austurland</v>
      </c>
      <c r="F6342" t="s">
        <v>29</v>
      </c>
      <c r="G6342" t="s">
        <v>24</v>
      </c>
      <c r="H6342" t="s">
        <v>58</v>
      </c>
      <c r="I6342" s="1">
        <v>13000</v>
      </c>
      <c r="J6342" s="2">
        <f>VLOOKUP(Oliusala[[#This Row],[tegund]],Tegundir!$B$2:$D$19,3,FALSE)*Oliusala[[#This Row],[magn]]/1000</f>
        <v>11.244999999999999</v>
      </c>
      <c r="K6342">
        <v>2014</v>
      </c>
      <c r="L6342" t="s">
        <v>19</v>
      </c>
      <c r="M6342" s="144" t="s">
        <v>59</v>
      </c>
      <c r="O6342" s="144" t="s">
        <v>1998</v>
      </c>
    </row>
    <row r="6343" spans="1:15" x14ac:dyDescent="0.2">
      <c r="A6343" t="s">
        <v>63</v>
      </c>
      <c r="B6343" s="144" t="s">
        <v>167</v>
      </c>
      <c r="C6343">
        <v>765</v>
      </c>
      <c r="D6343" t="str">
        <f>VLOOKUP(Oliusala[[#This Row],[postnumer]],Sveitarfelog[#All],4,FALSE)</f>
        <v>Fljótsdalshreppur,Múlaþing</v>
      </c>
      <c r="E6343" t="str">
        <f>VLOOKUP(Oliusala[[#This Row],[postnumer]],Sveitarfelog[#All],5,FALSE)</f>
        <v>Austurland</v>
      </c>
      <c r="F6343" t="s">
        <v>24</v>
      </c>
      <c r="G6343" t="s">
        <v>24</v>
      </c>
      <c r="H6343" t="s">
        <v>58</v>
      </c>
      <c r="I6343" s="1">
        <v>226673</v>
      </c>
      <c r="J6343" s="2">
        <f>VLOOKUP(Oliusala[[#This Row],[tegund]],Tegundir!$B$2:$D$19,3,FALSE)*Oliusala[[#This Row],[magn]]/1000</f>
        <v>196.07214499999998</v>
      </c>
      <c r="K6343">
        <v>2014</v>
      </c>
      <c r="L6343" t="s">
        <v>18</v>
      </c>
      <c r="M6343" s="144" t="s">
        <v>59</v>
      </c>
    </row>
    <row r="6344" spans="1:15" x14ac:dyDescent="0.2">
      <c r="A6344" t="s">
        <v>63</v>
      </c>
      <c r="B6344" s="144" t="s">
        <v>168</v>
      </c>
      <c r="C6344">
        <v>780</v>
      </c>
      <c r="D6344" t="str">
        <f>VLOOKUP(Oliusala[[#This Row],[postnumer]],Sveitarfelog[#All],4,FALSE)</f>
        <v>Sveitarfélagið Hornafjörður</v>
      </c>
      <c r="E6344" t="str">
        <f>VLOOKUP(Oliusala[[#This Row],[postnumer]],Sveitarfelog[#All],5,FALSE)</f>
        <v>Suðurland</v>
      </c>
      <c r="F6344" t="s">
        <v>25</v>
      </c>
      <c r="G6344" t="s">
        <v>24</v>
      </c>
      <c r="H6344" t="s">
        <v>58</v>
      </c>
      <c r="I6344" s="1">
        <v>24205</v>
      </c>
      <c r="J6344" s="2">
        <f>VLOOKUP(Oliusala[[#This Row],[tegund]],Tegundir!$B$2:$D$19,3,FALSE)*Oliusala[[#This Row],[magn]]/1000</f>
        <v>20.937325000000001</v>
      </c>
      <c r="K6344">
        <v>2014</v>
      </c>
      <c r="L6344" t="s">
        <v>19</v>
      </c>
      <c r="M6344" s="144" t="s">
        <v>59</v>
      </c>
      <c r="O6344" s="144" t="s">
        <v>1997</v>
      </c>
    </row>
    <row r="6345" spans="1:15" x14ac:dyDescent="0.2">
      <c r="A6345" t="s">
        <v>63</v>
      </c>
      <c r="B6345" s="144" t="s">
        <v>171</v>
      </c>
      <c r="C6345">
        <v>781</v>
      </c>
      <c r="D6345" t="str">
        <f>VLOOKUP(Oliusala[[#This Row],[postnumer]],Sveitarfelog[#All],4,FALSE)</f>
        <v>Sveitarfélagið Hornafjörður</v>
      </c>
      <c r="E6345" t="str">
        <f>VLOOKUP(Oliusala[[#This Row],[postnumer]],Sveitarfelog[#All],5,FALSE)</f>
        <v>Suðurland</v>
      </c>
      <c r="F6345" t="s">
        <v>25</v>
      </c>
      <c r="G6345" t="s">
        <v>24</v>
      </c>
      <c r="H6345" t="s">
        <v>58</v>
      </c>
      <c r="I6345" s="1">
        <v>27656</v>
      </c>
      <c r="J6345" s="2">
        <f>VLOOKUP(Oliusala[[#This Row],[tegund]],Tegundir!$B$2:$D$19,3,FALSE)*Oliusala[[#This Row],[magn]]/1000</f>
        <v>23.922439999999998</v>
      </c>
      <c r="K6345">
        <v>2014</v>
      </c>
      <c r="L6345" t="s">
        <v>19</v>
      </c>
      <c r="M6345" s="144" t="s">
        <v>59</v>
      </c>
      <c r="O6345" s="144" t="s">
        <v>1997</v>
      </c>
    </row>
    <row r="6346" spans="1:15" x14ac:dyDescent="0.2">
      <c r="A6346" t="s">
        <v>158</v>
      </c>
      <c r="B6346" s="144" t="s">
        <v>168</v>
      </c>
      <c r="C6346">
        <v>780</v>
      </c>
      <c r="D6346" t="str">
        <f>VLOOKUP(Oliusala[[#This Row],[postnumer]],Sveitarfelog[#All],4,FALSE)</f>
        <v>Sveitarfélagið Hornafjörður</v>
      </c>
      <c r="E6346" t="str">
        <f>VLOOKUP(Oliusala[[#This Row],[postnumer]],Sveitarfelog[#All],5,FALSE)</f>
        <v>Suðurland</v>
      </c>
      <c r="F6346" t="s">
        <v>24</v>
      </c>
      <c r="G6346" t="s">
        <v>24</v>
      </c>
      <c r="H6346" t="s">
        <v>58</v>
      </c>
      <c r="I6346" s="1">
        <v>139414</v>
      </c>
      <c r="J6346" s="2">
        <f>VLOOKUP(Oliusala[[#This Row],[tegund]],Tegundir!$B$2:$D$19,3,FALSE)*Oliusala[[#This Row],[magn]]/1000</f>
        <v>120.59311</v>
      </c>
      <c r="K6346">
        <v>2014</v>
      </c>
      <c r="L6346" t="s">
        <v>18</v>
      </c>
      <c r="M6346" s="144" t="s">
        <v>59</v>
      </c>
    </row>
    <row r="6347" spans="1:15" x14ac:dyDescent="0.2">
      <c r="A6347" t="s">
        <v>158</v>
      </c>
      <c r="B6347" s="144" t="s">
        <v>168</v>
      </c>
      <c r="C6347">
        <v>780</v>
      </c>
      <c r="D6347" t="str">
        <f>VLOOKUP(Oliusala[[#This Row],[postnumer]],Sveitarfelog[#All],4,FALSE)</f>
        <v>Sveitarfélagið Hornafjörður</v>
      </c>
      <c r="E6347" t="str">
        <f>VLOOKUP(Oliusala[[#This Row],[postnumer]],Sveitarfelog[#All],5,FALSE)</f>
        <v>Suðurland</v>
      </c>
      <c r="F6347" t="s">
        <v>29</v>
      </c>
      <c r="G6347" t="s">
        <v>24</v>
      </c>
      <c r="H6347" t="s">
        <v>58</v>
      </c>
      <c r="I6347" s="1">
        <v>3564299</v>
      </c>
      <c r="J6347" s="2">
        <f>VLOOKUP(Oliusala[[#This Row],[tegund]],Tegundir!$B$2:$D$19,3,FALSE)*Oliusala[[#This Row],[magn]]/1000</f>
        <v>3083.1186349999998</v>
      </c>
      <c r="K6347">
        <v>2014</v>
      </c>
      <c r="L6347" t="s">
        <v>19</v>
      </c>
      <c r="M6347" s="144" t="s">
        <v>59</v>
      </c>
      <c r="O6347" s="144" t="s">
        <v>1998</v>
      </c>
    </row>
    <row r="6348" spans="1:15" x14ac:dyDescent="0.2">
      <c r="A6348" t="s">
        <v>158</v>
      </c>
      <c r="B6348" s="144" t="s">
        <v>168</v>
      </c>
      <c r="C6348">
        <v>780</v>
      </c>
      <c r="D6348" t="str">
        <f>VLOOKUP(Oliusala[[#This Row],[postnumer]],Sveitarfelog[#All],4,FALSE)</f>
        <v>Sveitarfélagið Hornafjörður</v>
      </c>
      <c r="E6348" t="str">
        <f>VLOOKUP(Oliusala[[#This Row],[postnumer]],Sveitarfelog[#All],5,FALSE)</f>
        <v>Suðurland</v>
      </c>
      <c r="F6348" t="s">
        <v>30</v>
      </c>
      <c r="G6348" t="s">
        <v>24</v>
      </c>
      <c r="H6348" t="s">
        <v>58</v>
      </c>
      <c r="I6348" s="1">
        <v>468546</v>
      </c>
      <c r="J6348" s="2">
        <f>VLOOKUP(Oliusala[[#This Row],[tegund]],Tegundir!$B$2:$D$19,3,FALSE)*Oliusala[[#This Row],[magn]]/1000</f>
        <v>405.29228999999998</v>
      </c>
      <c r="K6348">
        <v>2014</v>
      </c>
      <c r="L6348" t="s">
        <v>19</v>
      </c>
      <c r="M6348" s="144" t="s">
        <v>59</v>
      </c>
      <c r="O6348" s="144" t="s">
        <v>1998</v>
      </c>
    </row>
    <row r="6349" spans="1:15" x14ac:dyDescent="0.2">
      <c r="A6349" t="s">
        <v>57</v>
      </c>
      <c r="B6349" s="144" t="s">
        <v>168</v>
      </c>
      <c r="C6349">
        <v>780</v>
      </c>
      <c r="D6349" t="str">
        <f>VLOOKUP(Oliusala[[#This Row],[postnumer]],Sveitarfelog[#All],4,FALSE)</f>
        <v>Sveitarfélagið Hornafjörður</v>
      </c>
      <c r="E6349" t="str">
        <f>VLOOKUP(Oliusala[[#This Row],[postnumer]],Sveitarfelog[#All],5,FALSE)</f>
        <v>Suðurland</v>
      </c>
      <c r="F6349" t="s">
        <v>24</v>
      </c>
      <c r="G6349" t="s">
        <v>24</v>
      </c>
      <c r="H6349" t="s">
        <v>58</v>
      </c>
      <c r="I6349" s="1">
        <v>18564</v>
      </c>
      <c r="J6349" s="2">
        <f>VLOOKUP(Oliusala[[#This Row],[tegund]],Tegundir!$B$2:$D$19,3,FALSE)*Oliusala[[#This Row],[magn]]/1000</f>
        <v>16.057860000000002</v>
      </c>
      <c r="K6349">
        <v>2014</v>
      </c>
      <c r="L6349" t="s">
        <v>18</v>
      </c>
      <c r="M6349" s="144" t="s">
        <v>59</v>
      </c>
    </row>
    <row r="6350" spans="1:15" x14ac:dyDescent="0.2">
      <c r="A6350" t="s">
        <v>63</v>
      </c>
      <c r="B6350" s="144" t="s">
        <v>168</v>
      </c>
      <c r="C6350">
        <v>780</v>
      </c>
      <c r="D6350" t="str">
        <f>VLOOKUP(Oliusala[[#This Row],[postnumer]],Sveitarfelog[#All],4,FALSE)</f>
        <v>Sveitarfélagið Hornafjörður</v>
      </c>
      <c r="E6350" t="str">
        <f>VLOOKUP(Oliusala[[#This Row],[postnumer]],Sveitarfelog[#All],5,FALSE)</f>
        <v>Suðurland</v>
      </c>
      <c r="F6350" t="s">
        <v>24</v>
      </c>
      <c r="G6350" t="s">
        <v>24</v>
      </c>
      <c r="H6350" t="s">
        <v>58</v>
      </c>
      <c r="I6350" s="1">
        <v>1325920</v>
      </c>
      <c r="J6350" s="2">
        <f>VLOOKUP(Oliusala[[#This Row],[tegund]],Tegundir!$B$2:$D$19,3,FALSE)*Oliusala[[#This Row],[magn]]/1000</f>
        <v>1146.9208000000001</v>
      </c>
      <c r="K6350">
        <v>2014</v>
      </c>
      <c r="L6350" t="s">
        <v>18</v>
      </c>
      <c r="M6350" s="144" t="s">
        <v>59</v>
      </c>
    </row>
    <row r="6351" spans="1:15" x14ac:dyDescent="0.2">
      <c r="A6351" t="s">
        <v>63</v>
      </c>
      <c r="B6351" s="144" t="s">
        <v>70</v>
      </c>
      <c r="C6351">
        <v>800</v>
      </c>
      <c r="D6351" t="str">
        <f>VLOOKUP(Oliusala[[#This Row],[postnumer]],Sveitarfelog[#All],4,FALSE)</f>
        <v>Flóahreppur,Sveitarfélagið Árborg</v>
      </c>
      <c r="E6351" t="str">
        <f>VLOOKUP(Oliusala[[#This Row],[postnumer]],Sveitarfelog[#All],5,FALSE)</f>
        <v>Suðurland</v>
      </c>
      <c r="F6351" t="s">
        <v>25</v>
      </c>
      <c r="G6351" t="s">
        <v>24</v>
      </c>
      <c r="H6351" t="s">
        <v>58</v>
      </c>
      <c r="I6351" s="1">
        <v>308973</v>
      </c>
      <c r="J6351" s="2">
        <f>VLOOKUP(Oliusala[[#This Row],[tegund]],Tegundir!$B$2:$D$19,3,FALSE)*Oliusala[[#This Row],[magn]]/1000</f>
        <v>267.26164500000004</v>
      </c>
      <c r="K6351">
        <v>2014</v>
      </c>
      <c r="L6351" t="s">
        <v>18</v>
      </c>
      <c r="M6351" s="144" t="s">
        <v>59</v>
      </c>
    </row>
    <row r="6352" spans="1:15" x14ac:dyDescent="0.2">
      <c r="A6352" t="s">
        <v>63</v>
      </c>
      <c r="B6352" s="144" t="s">
        <v>70</v>
      </c>
      <c r="C6352">
        <v>800</v>
      </c>
      <c r="D6352" t="str">
        <f>VLOOKUP(Oliusala[[#This Row],[postnumer]],Sveitarfelog[#All],4,FALSE)</f>
        <v>Flóahreppur,Sveitarfélagið Árborg</v>
      </c>
      <c r="E6352" t="str">
        <f>VLOOKUP(Oliusala[[#This Row],[postnumer]],Sveitarfelog[#All],5,FALSE)</f>
        <v>Suðurland</v>
      </c>
      <c r="F6352" t="s">
        <v>25</v>
      </c>
      <c r="G6352" t="s">
        <v>24</v>
      </c>
      <c r="H6352" t="s">
        <v>58</v>
      </c>
      <c r="I6352" s="1">
        <v>52825</v>
      </c>
      <c r="J6352" s="2">
        <f>VLOOKUP(Oliusala[[#This Row],[tegund]],Tegundir!$B$2:$D$19,3,FALSE)*Oliusala[[#This Row],[magn]]/1000</f>
        <v>45.693624999999997</v>
      </c>
      <c r="K6352">
        <v>2014</v>
      </c>
      <c r="L6352" t="s">
        <v>18</v>
      </c>
      <c r="M6352" s="144" t="s">
        <v>59</v>
      </c>
    </row>
    <row r="6353" spans="1:15" x14ac:dyDescent="0.2">
      <c r="A6353" t="s">
        <v>63</v>
      </c>
      <c r="B6353" s="144" t="s">
        <v>175</v>
      </c>
      <c r="C6353">
        <v>801</v>
      </c>
      <c r="D6353" t="str">
        <f>VLOOKUP(Oliusala[[#This Row],[postnumer]],Sveitarfelog[#All],4,FALSE)</f>
        <v>Flóahreppur,Sveitarfélagið Árborg</v>
      </c>
      <c r="E6353" t="str">
        <f>VLOOKUP(Oliusala[[#This Row],[postnumer]],Sveitarfelog[#All],5,FALSE)</f>
        <v>Suðurland</v>
      </c>
      <c r="F6353" t="s">
        <v>25</v>
      </c>
      <c r="G6353" t="s">
        <v>24</v>
      </c>
      <c r="H6353" t="s">
        <v>58</v>
      </c>
      <c r="I6353" s="1">
        <v>33189</v>
      </c>
      <c r="J6353" s="2">
        <f>VLOOKUP(Oliusala[[#This Row],[tegund]],Tegundir!$B$2:$D$19,3,FALSE)*Oliusala[[#This Row],[magn]]/1000</f>
        <v>28.708485</v>
      </c>
      <c r="K6353">
        <v>2014</v>
      </c>
      <c r="L6353" t="s">
        <v>18</v>
      </c>
      <c r="M6353" s="144" t="s">
        <v>59</v>
      </c>
    </row>
    <row r="6354" spans="1:15" x14ac:dyDescent="0.2">
      <c r="A6354" t="s">
        <v>63</v>
      </c>
      <c r="B6354" s="144" t="s">
        <v>176</v>
      </c>
      <c r="C6354">
        <v>801</v>
      </c>
      <c r="D6354" t="str">
        <f>VLOOKUP(Oliusala[[#This Row],[postnumer]],Sveitarfelog[#All],4,FALSE)</f>
        <v>Flóahreppur,Sveitarfélagið Árborg</v>
      </c>
      <c r="E6354" t="str">
        <f>VLOOKUP(Oliusala[[#This Row],[postnumer]],Sveitarfelog[#All],5,FALSE)</f>
        <v>Suðurland</v>
      </c>
      <c r="F6354" t="s">
        <v>25</v>
      </c>
      <c r="G6354" t="s">
        <v>24</v>
      </c>
      <c r="H6354" t="s">
        <v>58</v>
      </c>
      <c r="I6354" s="1">
        <v>44699</v>
      </c>
      <c r="J6354" s="2">
        <f>VLOOKUP(Oliusala[[#This Row],[tegund]],Tegundir!$B$2:$D$19,3,FALSE)*Oliusala[[#This Row],[magn]]/1000</f>
        <v>38.664635000000004</v>
      </c>
      <c r="K6354">
        <v>2014</v>
      </c>
      <c r="L6354" t="s">
        <v>18</v>
      </c>
      <c r="M6354" s="144" t="s">
        <v>59</v>
      </c>
    </row>
    <row r="6355" spans="1:15" x14ac:dyDescent="0.2">
      <c r="A6355" t="s">
        <v>63</v>
      </c>
      <c r="B6355" s="144" t="s">
        <v>174</v>
      </c>
      <c r="C6355">
        <v>801</v>
      </c>
      <c r="D6355" t="str">
        <f>VLOOKUP(Oliusala[[#This Row],[postnumer]],Sveitarfelog[#All],4,FALSE)</f>
        <v>Flóahreppur,Sveitarfélagið Árborg</v>
      </c>
      <c r="E6355" t="str">
        <f>VLOOKUP(Oliusala[[#This Row],[postnumer]],Sveitarfelog[#All],5,FALSE)</f>
        <v>Suðurland</v>
      </c>
      <c r="F6355" t="s">
        <v>25</v>
      </c>
      <c r="G6355" t="s">
        <v>24</v>
      </c>
      <c r="H6355" t="s">
        <v>58</v>
      </c>
      <c r="I6355" s="1">
        <v>81511</v>
      </c>
      <c r="J6355" s="2">
        <f>VLOOKUP(Oliusala[[#This Row],[tegund]],Tegundir!$B$2:$D$19,3,FALSE)*Oliusala[[#This Row],[magn]]/1000</f>
        <v>70.507014999999996</v>
      </c>
      <c r="K6355">
        <v>2014</v>
      </c>
      <c r="L6355" t="s">
        <v>18</v>
      </c>
      <c r="M6355" s="144" t="s">
        <v>59</v>
      </c>
    </row>
    <row r="6356" spans="1:15" x14ac:dyDescent="0.2">
      <c r="A6356" t="s">
        <v>158</v>
      </c>
      <c r="B6356" s="144" t="s">
        <v>170</v>
      </c>
      <c r="C6356">
        <v>781</v>
      </c>
      <c r="D6356" t="str">
        <f>VLOOKUP(Oliusala[[#This Row],[postnumer]],Sveitarfelog[#All],4,FALSE)</f>
        <v>Sveitarfélagið Hornafjörður</v>
      </c>
      <c r="E6356" t="str">
        <f>VLOOKUP(Oliusala[[#This Row],[postnumer]],Sveitarfelog[#All],5,FALSE)</f>
        <v>Suðurland</v>
      </c>
      <c r="F6356" t="s">
        <v>24</v>
      </c>
      <c r="G6356" t="s">
        <v>24</v>
      </c>
      <c r="H6356" t="s">
        <v>60</v>
      </c>
      <c r="I6356" s="1">
        <v>41553</v>
      </c>
      <c r="J6356" s="2">
        <f>VLOOKUP(Oliusala[[#This Row],[tegund]],Tegundir!$B$2:$D$19,3,FALSE)*Oliusala[[#This Row],[magn]]/1000</f>
        <v>35.943345000000001</v>
      </c>
      <c r="K6356">
        <v>2014</v>
      </c>
      <c r="L6356" t="s">
        <v>18</v>
      </c>
      <c r="M6356" s="144" t="s">
        <v>59</v>
      </c>
    </row>
    <row r="6357" spans="1:15" x14ac:dyDescent="0.2">
      <c r="A6357" t="s">
        <v>158</v>
      </c>
      <c r="B6357" s="144" t="s">
        <v>170</v>
      </c>
      <c r="C6357">
        <v>781</v>
      </c>
      <c r="D6357" t="str">
        <f>VLOOKUP(Oliusala[[#This Row],[postnumer]],Sveitarfelog[#All],4,FALSE)</f>
        <v>Sveitarfélagið Hornafjörður</v>
      </c>
      <c r="E6357" t="str">
        <f>VLOOKUP(Oliusala[[#This Row],[postnumer]],Sveitarfelog[#All],5,FALSE)</f>
        <v>Suðurland</v>
      </c>
      <c r="F6357" t="s">
        <v>29</v>
      </c>
      <c r="G6357" t="s">
        <v>24</v>
      </c>
      <c r="H6357" t="s">
        <v>60</v>
      </c>
      <c r="I6357" s="1">
        <v>50055</v>
      </c>
      <c r="J6357" s="2">
        <f>VLOOKUP(Oliusala[[#This Row],[tegund]],Tegundir!$B$2:$D$19,3,FALSE)*Oliusala[[#This Row],[magn]]/1000</f>
        <v>43.297574999999995</v>
      </c>
      <c r="K6357">
        <v>2014</v>
      </c>
      <c r="L6357" t="s">
        <v>19</v>
      </c>
      <c r="M6357" s="144" t="s">
        <v>59</v>
      </c>
      <c r="O6357" s="144" t="s">
        <v>1998</v>
      </c>
    </row>
    <row r="6358" spans="1:15" x14ac:dyDescent="0.2">
      <c r="A6358" t="s">
        <v>57</v>
      </c>
      <c r="B6358" s="144" t="s">
        <v>169</v>
      </c>
      <c r="C6358">
        <v>781</v>
      </c>
      <c r="D6358" t="str">
        <f>VLOOKUP(Oliusala[[#This Row],[postnumer]],Sveitarfelog[#All],4,FALSE)</f>
        <v>Sveitarfélagið Hornafjörður</v>
      </c>
      <c r="E6358" t="str">
        <f>VLOOKUP(Oliusala[[#This Row],[postnumer]],Sveitarfelog[#All],5,FALSE)</f>
        <v>Suðurland</v>
      </c>
      <c r="F6358" t="s">
        <v>24</v>
      </c>
      <c r="G6358" t="s">
        <v>24</v>
      </c>
      <c r="H6358" t="s">
        <v>60</v>
      </c>
      <c r="I6358" s="1">
        <v>1309</v>
      </c>
      <c r="J6358" s="2">
        <f>VLOOKUP(Oliusala[[#This Row],[tegund]],Tegundir!$B$2:$D$19,3,FALSE)*Oliusala[[#This Row],[magn]]/1000</f>
        <v>1.132285</v>
      </c>
      <c r="K6358">
        <v>2014</v>
      </c>
      <c r="L6358" t="s">
        <v>18</v>
      </c>
      <c r="M6358" s="144" t="s">
        <v>59</v>
      </c>
    </row>
    <row r="6359" spans="1:15" x14ac:dyDescent="0.2">
      <c r="A6359" t="s">
        <v>57</v>
      </c>
      <c r="B6359" s="144" t="s">
        <v>170</v>
      </c>
      <c r="C6359">
        <v>781</v>
      </c>
      <c r="D6359" t="str">
        <f>VLOOKUP(Oliusala[[#This Row],[postnumer]],Sveitarfelog[#All],4,FALSE)</f>
        <v>Sveitarfélagið Hornafjörður</v>
      </c>
      <c r="E6359" t="str">
        <f>VLOOKUP(Oliusala[[#This Row],[postnumer]],Sveitarfelog[#All],5,FALSE)</f>
        <v>Suðurland</v>
      </c>
      <c r="F6359" t="s">
        <v>24</v>
      </c>
      <c r="G6359" t="s">
        <v>24</v>
      </c>
      <c r="H6359" t="s">
        <v>60</v>
      </c>
      <c r="I6359" s="1">
        <v>5784</v>
      </c>
      <c r="J6359" s="2">
        <f>VLOOKUP(Oliusala[[#This Row],[tegund]],Tegundir!$B$2:$D$19,3,FALSE)*Oliusala[[#This Row],[magn]]/1000</f>
        <v>5.0031600000000003</v>
      </c>
      <c r="K6359">
        <v>2014</v>
      </c>
      <c r="L6359" t="s">
        <v>18</v>
      </c>
      <c r="M6359" s="144" t="s">
        <v>59</v>
      </c>
    </row>
    <row r="6360" spans="1:15" x14ac:dyDescent="0.2">
      <c r="A6360" t="s">
        <v>57</v>
      </c>
      <c r="B6360" s="144" t="s">
        <v>170</v>
      </c>
      <c r="C6360">
        <v>781</v>
      </c>
      <c r="D6360" t="str">
        <f>VLOOKUP(Oliusala[[#This Row],[postnumer]],Sveitarfelog[#All],4,FALSE)</f>
        <v>Sveitarfélagið Hornafjörður</v>
      </c>
      <c r="E6360" t="str">
        <f>VLOOKUP(Oliusala[[#This Row],[postnumer]],Sveitarfelog[#All],5,FALSE)</f>
        <v>Suðurland</v>
      </c>
      <c r="F6360" t="s">
        <v>30</v>
      </c>
      <c r="G6360" t="s">
        <v>24</v>
      </c>
      <c r="H6360" t="s">
        <v>60</v>
      </c>
      <c r="I6360" s="1">
        <v>47040</v>
      </c>
      <c r="J6360" s="2">
        <f>VLOOKUP(Oliusala[[#This Row],[tegund]],Tegundir!$B$2:$D$19,3,FALSE)*Oliusala[[#This Row],[magn]]/1000</f>
        <v>40.689599999999999</v>
      </c>
      <c r="K6360">
        <v>2014</v>
      </c>
      <c r="L6360" t="s">
        <v>19</v>
      </c>
      <c r="M6360" s="144" t="s">
        <v>59</v>
      </c>
      <c r="O6360" s="144" t="s">
        <v>1998</v>
      </c>
    </row>
    <row r="6361" spans="1:15" x14ac:dyDescent="0.2">
      <c r="A6361" t="s">
        <v>63</v>
      </c>
      <c r="B6361" s="144" t="s">
        <v>171</v>
      </c>
      <c r="C6361">
        <v>781</v>
      </c>
      <c r="D6361" t="str">
        <f>VLOOKUP(Oliusala[[#This Row],[postnumer]],Sveitarfelog[#All],4,FALSE)</f>
        <v>Sveitarfélagið Hornafjörður</v>
      </c>
      <c r="E6361" t="str">
        <f>VLOOKUP(Oliusala[[#This Row],[postnumer]],Sveitarfelog[#All],5,FALSE)</f>
        <v>Suðurland</v>
      </c>
      <c r="F6361" t="s">
        <v>24</v>
      </c>
      <c r="G6361" t="s">
        <v>24</v>
      </c>
      <c r="H6361" t="s">
        <v>58</v>
      </c>
      <c r="I6361" s="1">
        <v>844957</v>
      </c>
      <c r="J6361" s="2">
        <f>VLOOKUP(Oliusala[[#This Row],[tegund]],Tegundir!$B$2:$D$19,3,FALSE)*Oliusala[[#This Row],[magn]]/1000</f>
        <v>730.88780499999996</v>
      </c>
      <c r="K6361">
        <v>2014</v>
      </c>
      <c r="L6361" t="s">
        <v>18</v>
      </c>
      <c r="M6361" s="144" t="s">
        <v>59</v>
      </c>
    </row>
    <row r="6362" spans="1:15" x14ac:dyDescent="0.2">
      <c r="A6362" t="s">
        <v>63</v>
      </c>
      <c r="B6362" s="144" t="s">
        <v>169</v>
      </c>
      <c r="C6362">
        <v>781</v>
      </c>
      <c r="D6362" t="str">
        <f>VLOOKUP(Oliusala[[#This Row],[postnumer]],Sveitarfelog[#All],4,FALSE)</f>
        <v>Sveitarfélagið Hornafjörður</v>
      </c>
      <c r="E6362" t="str">
        <f>VLOOKUP(Oliusala[[#This Row],[postnumer]],Sveitarfelog[#All],5,FALSE)</f>
        <v>Suðurland</v>
      </c>
      <c r="F6362" t="s">
        <v>24</v>
      </c>
      <c r="G6362" t="s">
        <v>24</v>
      </c>
      <c r="H6362" t="s">
        <v>58</v>
      </c>
      <c r="I6362" s="1">
        <v>107917</v>
      </c>
      <c r="J6362" s="2">
        <f>VLOOKUP(Oliusala[[#This Row],[tegund]],Tegundir!$B$2:$D$19,3,FALSE)*Oliusala[[#This Row],[magn]]/1000</f>
        <v>93.348205000000007</v>
      </c>
      <c r="K6362">
        <v>2014</v>
      </c>
      <c r="L6362" t="s">
        <v>18</v>
      </c>
      <c r="M6362" s="144" t="s">
        <v>59</v>
      </c>
    </row>
    <row r="6363" spans="1:15" x14ac:dyDescent="0.2">
      <c r="A6363" t="s">
        <v>63</v>
      </c>
      <c r="B6363" s="144" t="s">
        <v>170</v>
      </c>
      <c r="C6363">
        <v>781</v>
      </c>
      <c r="D6363" t="str">
        <f>VLOOKUP(Oliusala[[#This Row],[postnumer]],Sveitarfelog[#All],4,FALSE)</f>
        <v>Sveitarfélagið Hornafjörður</v>
      </c>
      <c r="E6363" t="str">
        <f>VLOOKUP(Oliusala[[#This Row],[postnumer]],Sveitarfelog[#All],5,FALSE)</f>
        <v>Suðurland</v>
      </c>
      <c r="F6363" t="s">
        <v>24</v>
      </c>
      <c r="G6363" t="s">
        <v>24</v>
      </c>
      <c r="H6363" t="s">
        <v>58</v>
      </c>
      <c r="I6363" s="1">
        <v>260556</v>
      </c>
      <c r="J6363" s="2">
        <f>VLOOKUP(Oliusala[[#This Row],[tegund]],Tegundir!$B$2:$D$19,3,FALSE)*Oliusala[[#This Row],[magn]]/1000</f>
        <v>225.38094000000001</v>
      </c>
      <c r="K6363">
        <v>2014</v>
      </c>
      <c r="L6363" t="s">
        <v>18</v>
      </c>
      <c r="M6363" s="144" t="s">
        <v>59</v>
      </c>
    </row>
    <row r="6364" spans="1:15" x14ac:dyDescent="0.2">
      <c r="A6364" t="s">
        <v>63</v>
      </c>
      <c r="B6364" s="144" t="s">
        <v>182</v>
      </c>
      <c r="C6364">
        <v>810</v>
      </c>
      <c r="D6364" t="str">
        <f>VLOOKUP(Oliusala[[#This Row],[postnumer]],Sveitarfelog[#All],4,FALSE)</f>
        <v>Hveragerðisbær,Sveitarfélagið Ölfus</v>
      </c>
      <c r="E6364" t="str">
        <f>VLOOKUP(Oliusala[[#This Row],[postnumer]],Sveitarfelog[#All],5,FALSE)</f>
        <v>Suðurland</v>
      </c>
      <c r="F6364" t="s">
        <v>25</v>
      </c>
      <c r="G6364" t="s">
        <v>24</v>
      </c>
      <c r="H6364" t="s">
        <v>58</v>
      </c>
      <c r="I6364" s="1">
        <v>76483</v>
      </c>
      <c r="J6364" s="2">
        <f>VLOOKUP(Oliusala[[#This Row],[tegund]],Tegundir!$B$2:$D$19,3,FALSE)*Oliusala[[#This Row],[magn]]/1000</f>
        <v>66.157794999999993</v>
      </c>
      <c r="K6364">
        <v>2014</v>
      </c>
      <c r="L6364" t="s">
        <v>18</v>
      </c>
      <c r="M6364" s="144" t="s">
        <v>59</v>
      </c>
    </row>
    <row r="6365" spans="1:15" x14ac:dyDescent="0.2">
      <c r="A6365" t="s">
        <v>63</v>
      </c>
      <c r="B6365" s="144" t="s">
        <v>183</v>
      </c>
      <c r="C6365">
        <v>815</v>
      </c>
      <c r="D6365" t="str">
        <f>VLOOKUP(Oliusala[[#This Row],[postnumer]],Sveitarfelog[#All],4,FALSE)</f>
        <v>Hveragerðisbær,Sveitarfélagið Ölfus</v>
      </c>
      <c r="E6365" t="str">
        <f>VLOOKUP(Oliusala[[#This Row],[postnumer]],Sveitarfelog[#All],5,FALSE)</f>
        <v>Suðurland</v>
      </c>
      <c r="F6365" t="s">
        <v>25</v>
      </c>
      <c r="G6365" t="s">
        <v>24</v>
      </c>
      <c r="H6365" t="s">
        <v>58</v>
      </c>
      <c r="I6365" s="1">
        <v>31212</v>
      </c>
      <c r="J6365" s="2">
        <f>VLOOKUP(Oliusala[[#This Row],[tegund]],Tegundir!$B$2:$D$19,3,FALSE)*Oliusala[[#This Row],[magn]]/1000</f>
        <v>26.998380000000001</v>
      </c>
      <c r="K6365">
        <v>2014</v>
      </c>
      <c r="L6365" t="s">
        <v>19</v>
      </c>
      <c r="M6365" s="144" t="s">
        <v>59</v>
      </c>
      <c r="O6365" s="144" t="s">
        <v>1997</v>
      </c>
    </row>
    <row r="6366" spans="1:15" x14ac:dyDescent="0.2">
      <c r="A6366" t="s">
        <v>63</v>
      </c>
      <c r="B6366" s="144" t="s">
        <v>184</v>
      </c>
      <c r="C6366">
        <v>820</v>
      </c>
      <c r="D6366" t="str">
        <f>VLOOKUP(Oliusala[[#This Row],[postnumer]],Sveitarfelog[#All],4,FALSE)</f>
        <v>Flóahreppur,Sveitarfélagið Árborg</v>
      </c>
      <c r="E6366" t="str">
        <f>VLOOKUP(Oliusala[[#This Row],[postnumer]],Sveitarfelog[#All],5,FALSE)</f>
        <v>Suðurland</v>
      </c>
      <c r="F6366" t="s">
        <v>25</v>
      </c>
      <c r="G6366" t="s">
        <v>24</v>
      </c>
      <c r="H6366" t="s">
        <v>58</v>
      </c>
      <c r="I6366" s="1">
        <v>20710</v>
      </c>
      <c r="J6366" s="2">
        <f>VLOOKUP(Oliusala[[#This Row],[tegund]],Tegundir!$B$2:$D$19,3,FALSE)*Oliusala[[#This Row],[magn]]/1000</f>
        <v>17.914150000000003</v>
      </c>
      <c r="K6366">
        <v>2014</v>
      </c>
      <c r="L6366" t="s">
        <v>18</v>
      </c>
      <c r="M6366" s="144" t="s">
        <v>59</v>
      </c>
    </row>
    <row r="6367" spans="1:15" x14ac:dyDescent="0.2">
      <c r="A6367" t="s">
        <v>63</v>
      </c>
      <c r="B6367" s="144" t="s">
        <v>185</v>
      </c>
      <c r="C6367">
        <v>825</v>
      </c>
      <c r="D6367" t="str">
        <f>VLOOKUP(Oliusala[[#This Row],[postnumer]],Sveitarfelog[#All],4,FALSE)</f>
        <v>Flóahreppur,Sveitarfélagið Árborg</v>
      </c>
      <c r="E6367" t="str">
        <f>VLOOKUP(Oliusala[[#This Row],[postnumer]],Sveitarfelog[#All],5,FALSE)</f>
        <v>Suðurland</v>
      </c>
      <c r="F6367" t="s">
        <v>25</v>
      </c>
      <c r="G6367" t="s">
        <v>24</v>
      </c>
      <c r="H6367" t="s">
        <v>58</v>
      </c>
      <c r="I6367" s="1">
        <v>12531</v>
      </c>
      <c r="J6367" s="2">
        <f>VLOOKUP(Oliusala[[#This Row],[tegund]],Tegundir!$B$2:$D$19,3,FALSE)*Oliusala[[#This Row],[magn]]/1000</f>
        <v>10.839315000000001</v>
      </c>
      <c r="K6367">
        <v>2014</v>
      </c>
      <c r="L6367" t="s">
        <v>18</v>
      </c>
      <c r="M6367" s="144" t="s">
        <v>59</v>
      </c>
    </row>
    <row r="6368" spans="1:15" x14ac:dyDescent="0.2">
      <c r="A6368" t="s">
        <v>57</v>
      </c>
      <c r="B6368" s="144" t="s">
        <v>172</v>
      </c>
      <c r="C6368">
        <v>785</v>
      </c>
      <c r="D6368" t="str">
        <f>VLOOKUP(Oliusala[[#This Row],[postnumer]],Sveitarfelog[#All],4,FALSE)</f>
        <v>Sveitarfélagið Hornafjörður</v>
      </c>
      <c r="E6368" t="str">
        <f>VLOOKUP(Oliusala[[#This Row],[postnumer]],Sveitarfelog[#All],5,FALSE)</f>
        <v>Suðurland</v>
      </c>
      <c r="F6368" t="s">
        <v>24</v>
      </c>
      <c r="G6368" t="s">
        <v>24</v>
      </c>
      <c r="H6368" t="s">
        <v>60</v>
      </c>
      <c r="I6368" s="1">
        <v>3135</v>
      </c>
      <c r="J6368" s="2">
        <f>VLOOKUP(Oliusala[[#This Row],[tegund]],Tegundir!$B$2:$D$19,3,FALSE)*Oliusala[[#This Row],[magn]]/1000</f>
        <v>2.7117750000000003</v>
      </c>
      <c r="K6368">
        <v>2014</v>
      </c>
      <c r="L6368" t="s">
        <v>18</v>
      </c>
      <c r="M6368" s="144" t="s">
        <v>59</v>
      </c>
    </row>
    <row r="6369" spans="1:15" x14ac:dyDescent="0.2">
      <c r="A6369" t="s">
        <v>63</v>
      </c>
      <c r="B6369" s="144" t="s">
        <v>172</v>
      </c>
      <c r="C6369">
        <v>785</v>
      </c>
      <c r="D6369" t="str">
        <f>VLOOKUP(Oliusala[[#This Row],[postnumer]],Sveitarfelog[#All],4,FALSE)</f>
        <v>Sveitarfélagið Hornafjörður</v>
      </c>
      <c r="E6369" t="str">
        <f>VLOOKUP(Oliusala[[#This Row],[postnumer]],Sveitarfelog[#All],5,FALSE)</f>
        <v>Suðurland</v>
      </c>
      <c r="F6369" t="s">
        <v>24</v>
      </c>
      <c r="G6369" t="s">
        <v>24</v>
      </c>
      <c r="H6369" t="s">
        <v>58</v>
      </c>
      <c r="I6369" s="1">
        <v>117877</v>
      </c>
      <c r="J6369" s="2">
        <f>VLOOKUP(Oliusala[[#This Row],[tegund]],Tegundir!$B$2:$D$19,3,FALSE)*Oliusala[[#This Row],[magn]]/1000</f>
        <v>101.963605</v>
      </c>
      <c r="K6369">
        <v>2014</v>
      </c>
      <c r="L6369" t="s">
        <v>18</v>
      </c>
      <c r="M6369" s="144" t="s">
        <v>59</v>
      </c>
    </row>
    <row r="6370" spans="1:15" x14ac:dyDescent="0.2">
      <c r="A6370" t="s">
        <v>63</v>
      </c>
      <c r="B6370" s="144" t="s">
        <v>186</v>
      </c>
      <c r="C6370">
        <v>840</v>
      </c>
      <c r="D6370" t="str">
        <f>VLOOKUP(Oliusala[[#This Row],[postnumer]],Sveitarfelog[#All],4,FALSE)</f>
        <v>Bláskógabyggð,Grímsnes- og Grafningshreppur,Hrunamannahreppur,Skeiða- og Gnúpverjahreppur</v>
      </c>
      <c r="E6370" t="str">
        <f>VLOOKUP(Oliusala[[#This Row],[postnumer]],Sveitarfelog[#All],5,FALSE)</f>
        <v>Suðurland</v>
      </c>
      <c r="F6370" t="s">
        <v>25</v>
      </c>
      <c r="G6370" t="s">
        <v>24</v>
      </c>
      <c r="H6370" t="s">
        <v>58</v>
      </c>
      <c r="I6370" s="1">
        <v>26381</v>
      </c>
      <c r="J6370" s="2">
        <f>VLOOKUP(Oliusala[[#This Row],[tegund]],Tegundir!$B$2:$D$19,3,FALSE)*Oliusala[[#This Row],[magn]]/1000</f>
        <v>22.819564999999997</v>
      </c>
      <c r="K6370">
        <v>2014</v>
      </c>
      <c r="L6370" t="s">
        <v>18</v>
      </c>
      <c r="M6370" s="144" t="s">
        <v>59</v>
      </c>
    </row>
    <row r="6371" spans="1:15" x14ac:dyDescent="0.2">
      <c r="A6371" t="s">
        <v>63</v>
      </c>
      <c r="B6371" s="144" t="s">
        <v>188</v>
      </c>
      <c r="C6371">
        <v>845</v>
      </c>
      <c r="D6371" t="str">
        <f>VLOOKUP(Oliusala[[#This Row],[postnumer]],Sveitarfelog[#All],4,FALSE)</f>
        <v>Bláskógabyggð,Grímsnes- og Grafningshreppur,Hrunamannahreppur,Skeiða- og Gnúpverjahreppur</v>
      </c>
      <c r="E6371" t="str">
        <f>VLOOKUP(Oliusala[[#This Row],[postnumer]],Sveitarfelog[#All],5,FALSE)</f>
        <v>Suðurland</v>
      </c>
      <c r="F6371" t="s">
        <v>25</v>
      </c>
      <c r="G6371" t="s">
        <v>24</v>
      </c>
      <c r="H6371" t="s">
        <v>58</v>
      </c>
      <c r="I6371" s="1">
        <v>32722</v>
      </c>
      <c r="J6371" s="2">
        <f>VLOOKUP(Oliusala[[#This Row],[tegund]],Tegundir!$B$2:$D$19,3,FALSE)*Oliusala[[#This Row],[magn]]/1000</f>
        <v>28.30453</v>
      </c>
      <c r="K6371">
        <v>2014</v>
      </c>
      <c r="L6371" t="s">
        <v>1955</v>
      </c>
      <c r="M6371" s="144" t="s">
        <v>59</v>
      </c>
    </row>
    <row r="6372" spans="1:15" x14ac:dyDescent="0.2">
      <c r="A6372" t="s">
        <v>63</v>
      </c>
      <c r="B6372" s="144" t="s">
        <v>163</v>
      </c>
      <c r="C6372">
        <v>850</v>
      </c>
      <c r="D6372" t="str">
        <f>VLOOKUP(Oliusala[[#This Row],[postnumer]],Sveitarfelog[#All],4,FALSE)</f>
        <v>Ásahreppur,Rangárþing ytra</v>
      </c>
      <c r="E6372" t="str">
        <f>VLOOKUP(Oliusala[[#This Row],[postnumer]],Sveitarfelog[#All],5,FALSE)</f>
        <v>Suðurland</v>
      </c>
      <c r="F6372" t="s">
        <v>25</v>
      </c>
      <c r="G6372" t="s">
        <v>24</v>
      </c>
      <c r="H6372" t="s">
        <v>58</v>
      </c>
      <c r="I6372" s="1">
        <v>114562</v>
      </c>
      <c r="J6372" s="2">
        <f>VLOOKUP(Oliusala[[#This Row],[tegund]],Tegundir!$B$2:$D$19,3,FALSE)*Oliusala[[#This Row],[magn]]/1000</f>
        <v>99.096130000000002</v>
      </c>
      <c r="K6372">
        <v>2014</v>
      </c>
      <c r="L6372" t="s">
        <v>1955</v>
      </c>
      <c r="M6372" s="144" t="s">
        <v>59</v>
      </c>
    </row>
    <row r="6373" spans="1:15" x14ac:dyDescent="0.2">
      <c r="A6373" t="s">
        <v>57</v>
      </c>
      <c r="B6373" s="144" t="s">
        <v>70</v>
      </c>
      <c r="C6373">
        <v>800</v>
      </c>
      <c r="D6373" t="str">
        <f>VLOOKUP(Oliusala[[#This Row],[postnumer]],Sveitarfelog[#All],4,FALSE)</f>
        <v>Flóahreppur,Sveitarfélagið Árborg</v>
      </c>
      <c r="E6373" t="str">
        <f>VLOOKUP(Oliusala[[#This Row],[postnumer]],Sveitarfelog[#All],5,FALSE)</f>
        <v>Suðurland</v>
      </c>
      <c r="F6373" t="s">
        <v>24</v>
      </c>
      <c r="G6373" t="s">
        <v>24</v>
      </c>
      <c r="H6373" t="s">
        <v>60</v>
      </c>
      <c r="I6373" s="1">
        <v>454897</v>
      </c>
      <c r="J6373" s="2">
        <f>VLOOKUP(Oliusala[[#This Row],[tegund]],Tegundir!$B$2:$D$19,3,FALSE)*Oliusala[[#This Row],[magn]]/1000</f>
        <v>393.48590499999995</v>
      </c>
      <c r="K6373">
        <v>2014</v>
      </c>
      <c r="L6373" t="s">
        <v>18</v>
      </c>
      <c r="M6373" s="144" t="s">
        <v>59</v>
      </c>
    </row>
    <row r="6374" spans="1:15" x14ac:dyDescent="0.2">
      <c r="A6374" t="s">
        <v>57</v>
      </c>
      <c r="B6374" s="144" t="s">
        <v>70</v>
      </c>
      <c r="C6374">
        <v>800</v>
      </c>
      <c r="D6374" t="str">
        <f>VLOOKUP(Oliusala[[#This Row],[postnumer]],Sveitarfelog[#All],4,FALSE)</f>
        <v>Flóahreppur,Sveitarfélagið Árborg</v>
      </c>
      <c r="E6374" t="str">
        <f>VLOOKUP(Oliusala[[#This Row],[postnumer]],Sveitarfelog[#All],5,FALSE)</f>
        <v>Suðurland</v>
      </c>
      <c r="F6374" t="s">
        <v>30</v>
      </c>
      <c r="G6374" t="s">
        <v>24</v>
      </c>
      <c r="H6374" t="s">
        <v>60</v>
      </c>
      <c r="I6374" s="1">
        <v>7397</v>
      </c>
      <c r="J6374" s="2">
        <f>VLOOKUP(Oliusala[[#This Row],[tegund]],Tegundir!$B$2:$D$19,3,FALSE)*Oliusala[[#This Row],[magn]]/1000</f>
        <v>6.3984049999999995</v>
      </c>
      <c r="K6374">
        <v>2014</v>
      </c>
      <c r="L6374" t="s">
        <v>19</v>
      </c>
      <c r="M6374" s="144" t="s">
        <v>59</v>
      </c>
      <c r="O6374" s="144" t="s">
        <v>1998</v>
      </c>
    </row>
    <row r="6375" spans="1:15" x14ac:dyDescent="0.2">
      <c r="A6375" t="s">
        <v>70</v>
      </c>
      <c r="B6375" s="144" t="s">
        <v>70</v>
      </c>
      <c r="C6375">
        <v>800</v>
      </c>
      <c r="D6375" t="str">
        <f>VLOOKUP(Oliusala[[#This Row],[postnumer]],Sveitarfelog[#All],4,FALSE)</f>
        <v>Flóahreppur,Sveitarfélagið Árborg</v>
      </c>
      <c r="E6375" t="str">
        <f>VLOOKUP(Oliusala[[#This Row],[postnumer]],Sveitarfelog[#All],5,FALSE)</f>
        <v>Suðurland</v>
      </c>
      <c r="F6375" t="s">
        <v>24</v>
      </c>
      <c r="G6375" t="s">
        <v>24</v>
      </c>
      <c r="H6375" t="s">
        <v>58</v>
      </c>
      <c r="I6375" s="1">
        <v>96461</v>
      </c>
      <c r="J6375" s="2">
        <f>VLOOKUP(Oliusala[[#This Row],[tegund]],Tegundir!$B$2:$D$19,3,FALSE)*Oliusala[[#This Row],[magn]]/1000</f>
        <v>83.438765000000004</v>
      </c>
      <c r="K6375">
        <v>2014</v>
      </c>
      <c r="L6375" t="s">
        <v>18</v>
      </c>
      <c r="M6375" s="144" t="s">
        <v>59</v>
      </c>
    </row>
    <row r="6376" spans="1:15" x14ac:dyDescent="0.2">
      <c r="A6376" t="s">
        <v>63</v>
      </c>
      <c r="B6376" s="144" t="s">
        <v>70</v>
      </c>
      <c r="C6376">
        <v>800</v>
      </c>
      <c r="D6376" t="str">
        <f>VLOOKUP(Oliusala[[#This Row],[postnumer]],Sveitarfelog[#All],4,FALSE)</f>
        <v>Flóahreppur,Sveitarfélagið Árborg</v>
      </c>
      <c r="E6376" t="str">
        <f>VLOOKUP(Oliusala[[#This Row],[postnumer]],Sveitarfelog[#All],5,FALSE)</f>
        <v>Suðurland</v>
      </c>
      <c r="F6376" t="s">
        <v>24</v>
      </c>
      <c r="G6376" t="s">
        <v>24</v>
      </c>
      <c r="H6376" t="s">
        <v>58</v>
      </c>
      <c r="I6376" s="1">
        <v>5371148</v>
      </c>
      <c r="J6376" s="2">
        <f>VLOOKUP(Oliusala[[#This Row],[tegund]],Tegundir!$B$2:$D$19,3,FALSE)*Oliusala[[#This Row],[magn]]/1000</f>
        <v>4646.0430199999992</v>
      </c>
      <c r="K6376">
        <v>2014</v>
      </c>
      <c r="L6376" t="s">
        <v>18</v>
      </c>
      <c r="M6376" s="144" t="s">
        <v>59</v>
      </c>
    </row>
    <row r="6377" spans="1:15" x14ac:dyDescent="0.2">
      <c r="A6377" t="s">
        <v>63</v>
      </c>
      <c r="B6377" s="144" t="s">
        <v>70</v>
      </c>
      <c r="C6377">
        <v>800</v>
      </c>
      <c r="D6377" t="str">
        <f>VLOOKUP(Oliusala[[#This Row],[postnumer]],Sveitarfelog[#All],4,FALSE)</f>
        <v>Flóahreppur,Sveitarfélagið Árborg</v>
      </c>
      <c r="E6377" t="str">
        <f>VLOOKUP(Oliusala[[#This Row],[postnumer]],Sveitarfelog[#All],5,FALSE)</f>
        <v>Suðurland</v>
      </c>
      <c r="F6377" t="s">
        <v>24</v>
      </c>
      <c r="G6377" t="s">
        <v>24</v>
      </c>
      <c r="H6377" t="s">
        <v>58</v>
      </c>
      <c r="I6377" s="1">
        <v>824162</v>
      </c>
      <c r="J6377" s="2">
        <f>VLOOKUP(Oliusala[[#This Row],[tegund]],Tegundir!$B$2:$D$19,3,FALSE)*Oliusala[[#This Row],[magn]]/1000</f>
        <v>712.90012999999999</v>
      </c>
      <c r="K6377">
        <v>2014</v>
      </c>
      <c r="L6377" t="s">
        <v>18</v>
      </c>
      <c r="M6377" s="144" t="s">
        <v>59</v>
      </c>
    </row>
    <row r="6378" spans="1:15" x14ac:dyDescent="0.2">
      <c r="A6378" t="s">
        <v>63</v>
      </c>
      <c r="B6378" s="144" t="s">
        <v>191</v>
      </c>
      <c r="C6378">
        <v>851</v>
      </c>
      <c r="D6378" t="str">
        <f>VLOOKUP(Oliusala[[#This Row],[postnumer]],Sveitarfelog[#All],4,FALSE)</f>
        <v>Ásahreppur,Rangárþing ytra</v>
      </c>
      <c r="E6378" t="str">
        <f>VLOOKUP(Oliusala[[#This Row],[postnumer]],Sveitarfelog[#All],5,FALSE)</f>
        <v>Suðurland</v>
      </c>
      <c r="F6378" t="s">
        <v>25</v>
      </c>
      <c r="G6378" t="s">
        <v>24</v>
      </c>
      <c r="H6378" t="s">
        <v>58</v>
      </c>
      <c r="I6378" s="1">
        <v>111477</v>
      </c>
      <c r="J6378" s="2">
        <f>VLOOKUP(Oliusala[[#This Row],[tegund]],Tegundir!$B$2:$D$19,3,FALSE)*Oliusala[[#This Row],[magn]]/1000</f>
        <v>96.427605</v>
      </c>
      <c r="K6378">
        <v>2014</v>
      </c>
      <c r="L6378" t="s">
        <v>1955</v>
      </c>
      <c r="M6378" s="144" t="s">
        <v>59</v>
      </c>
    </row>
    <row r="6379" spans="1:15" x14ac:dyDescent="0.2">
      <c r="A6379" t="s">
        <v>63</v>
      </c>
      <c r="B6379" s="144" t="s">
        <v>192</v>
      </c>
      <c r="C6379">
        <v>860</v>
      </c>
      <c r="D6379" t="str">
        <f>VLOOKUP(Oliusala[[#This Row],[postnumer]],Sveitarfelog[#All],4,FALSE)</f>
        <v>Rangárþing eystra</v>
      </c>
      <c r="E6379" t="str">
        <f>VLOOKUP(Oliusala[[#This Row],[postnumer]],Sveitarfelog[#All],5,FALSE)</f>
        <v>Suðurland</v>
      </c>
      <c r="F6379" t="s">
        <v>25</v>
      </c>
      <c r="G6379" t="s">
        <v>24</v>
      </c>
      <c r="H6379" t="s">
        <v>58</v>
      </c>
      <c r="I6379" s="1">
        <v>142350</v>
      </c>
      <c r="J6379" s="2">
        <f>VLOOKUP(Oliusala[[#This Row],[tegund]],Tegundir!$B$2:$D$19,3,FALSE)*Oliusala[[#This Row],[magn]]/1000</f>
        <v>123.13275</v>
      </c>
      <c r="K6379">
        <v>2014</v>
      </c>
      <c r="L6379" t="s">
        <v>1955</v>
      </c>
      <c r="M6379" s="144" t="s">
        <v>59</v>
      </c>
    </row>
    <row r="6380" spans="1:15" x14ac:dyDescent="0.2">
      <c r="A6380" t="s">
        <v>63</v>
      </c>
      <c r="B6380" s="144" t="s">
        <v>194</v>
      </c>
      <c r="C6380">
        <v>870</v>
      </c>
      <c r="D6380" t="str">
        <f>VLOOKUP(Oliusala[[#This Row],[postnumer]],Sveitarfelog[#All],4,FALSE)</f>
        <v>Mýrdalshreppur</v>
      </c>
      <c r="E6380" t="str">
        <f>VLOOKUP(Oliusala[[#This Row],[postnumer]],Sveitarfelog[#All],5,FALSE)</f>
        <v>Suðurland</v>
      </c>
      <c r="F6380" t="s">
        <v>25</v>
      </c>
      <c r="G6380" t="s">
        <v>24</v>
      </c>
      <c r="H6380" t="s">
        <v>58</v>
      </c>
      <c r="I6380" s="1">
        <v>62578</v>
      </c>
      <c r="J6380" s="2">
        <f>VLOOKUP(Oliusala[[#This Row],[tegund]],Tegundir!$B$2:$D$19,3,FALSE)*Oliusala[[#This Row],[magn]]/1000</f>
        <v>54.12997</v>
      </c>
      <c r="K6380">
        <v>2014</v>
      </c>
      <c r="L6380" t="s">
        <v>18</v>
      </c>
      <c r="M6380" s="144" t="s">
        <v>59</v>
      </c>
    </row>
    <row r="6381" spans="1:15" x14ac:dyDescent="0.2">
      <c r="A6381" t="s">
        <v>158</v>
      </c>
      <c r="B6381" s="144" t="s">
        <v>168</v>
      </c>
      <c r="C6381">
        <v>780</v>
      </c>
      <c r="D6381" t="str">
        <f>VLOOKUP(Oliusala[[#This Row],[postnumer]],Sveitarfelog[#All],4,FALSE)</f>
        <v>Sveitarfélagið Hornafjörður</v>
      </c>
      <c r="E6381" t="str">
        <f>VLOOKUP(Oliusala[[#This Row],[postnumer]],Sveitarfelog[#All],5,FALSE)</f>
        <v>Suðurland</v>
      </c>
      <c r="F6381" t="s">
        <v>25</v>
      </c>
      <c r="G6381" t="s">
        <v>24</v>
      </c>
      <c r="H6381" t="s">
        <v>58</v>
      </c>
      <c r="I6381" s="1">
        <v>308707</v>
      </c>
      <c r="J6381" s="2">
        <f>VLOOKUP(Oliusala[[#This Row],[tegund]],Tegundir!$B$2:$D$19,3,FALSE)*Oliusala[[#This Row],[magn]]/1000</f>
        <v>267.03155499999997</v>
      </c>
      <c r="K6381">
        <v>2014</v>
      </c>
      <c r="L6381" t="s">
        <v>19</v>
      </c>
      <c r="M6381" s="144" t="s">
        <v>59</v>
      </c>
      <c r="O6381" s="144" t="s">
        <v>1997</v>
      </c>
    </row>
    <row r="6382" spans="1:15" x14ac:dyDescent="0.2">
      <c r="A6382" t="s">
        <v>57</v>
      </c>
      <c r="B6382" s="144" t="s">
        <v>168</v>
      </c>
      <c r="C6382">
        <v>780</v>
      </c>
      <c r="D6382" t="str">
        <f>VLOOKUP(Oliusala[[#This Row],[postnumer]],Sveitarfelog[#All],4,FALSE)</f>
        <v>Sveitarfélagið Hornafjörður</v>
      </c>
      <c r="E6382" t="str">
        <f>VLOOKUP(Oliusala[[#This Row],[postnumer]],Sveitarfelog[#All],5,FALSE)</f>
        <v>Suðurland</v>
      </c>
      <c r="F6382" t="s">
        <v>25</v>
      </c>
      <c r="G6382" t="s">
        <v>24</v>
      </c>
      <c r="H6382" t="s">
        <v>58</v>
      </c>
      <c r="I6382" s="1">
        <v>20876</v>
      </c>
      <c r="J6382" s="2">
        <f>VLOOKUP(Oliusala[[#This Row],[tegund]],Tegundir!$B$2:$D$19,3,FALSE)*Oliusala[[#This Row],[magn]]/1000</f>
        <v>18.057740000000003</v>
      </c>
      <c r="K6382">
        <v>2014</v>
      </c>
      <c r="L6382" t="s">
        <v>19</v>
      </c>
      <c r="M6382" s="144" t="s">
        <v>59</v>
      </c>
      <c r="O6382" s="144" t="s">
        <v>1997</v>
      </c>
    </row>
    <row r="6383" spans="1:15" x14ac:dyDescent="0.2">
      <c r="A6383" t="s">
        <v>57</v>
      </c>
      <c r="B6383" s="144" t="s">
        <v>175</v>
      </c>
      <c r="C6383">
        <v>801</v>
      </c>
      <c r="D6383" t="str">
        <f>VLOOKUP(Oliusala[[#This Row],[postnumer]],Sveitarfelog[#All],4,FALSE)</f>
        <v>Flóahreppur,Sveitarfélagið Árborg</v>
      </c>
      <c r="E6383" t="str">
        <f>VLOOKUP(Oliusala[[#This Row],[postnumer]],Sveitarfelog[#All],5,FALSE)</f>
        <v>Suðurland</v>
      </c>
      <c r="F6383" t="s">
        <v>24</v>
      </c>
      <c r="G6383" t="s">
        <v>24</v>
      </c>
      <c r="H6383" t="s">
        <v>60</v>
      </c>
      <c r="I6383" s="1">
        <v>138683</v>
      </c>
      <c r="J6383" s="2">
        <f>VLOOKUP(Oliusala[[#This Row],[tegund]],Tegundir!$B$2:$D$19,3,FALSE)*Oliusala[[#This Row],[magn]]/1000</f>
        <v>119.960795</v>
      </c>
      <c r="K6383">
        <v>2014</v>
      </c>
      <c r="L6383" t="s">
        <v>18</v>
      </c>
      <c r="M6383" s="144" t="s">
        <v>59</v>
      </c>
    </row>
    <row r="6384" spans="1:15" x14ac:dyDescent="0.2">
      <c r="A6384" t="s">
        <v>57</v>
      </c>
      <c r="B6384" s="144" t="s">
        <v>176</v>
      </c>
      <c r="C6384">
        <v>801</v>
      </c>
      <c r="D6384" t="str">
        <f>VLOOKUP(Oliusala[[#This Row],[postnumer]],Sveitarfelog[#All],4,FALSE)</f>
        <v>Flóahreppur,Sveitarfélagið Árborg</v>
      </c>
      <c r="E6384" t="str">
        <f>VLOOKUP(Oliusala[[#This Row],[postnumer]],Sveitarfelog[#All],5,FALSE)</f>
        <v>Suðurland</v>
      </c>
      <c r="F6384" t="s">
        <v>24</v>
      </c>
      <c r="G6384" t="s">
        <v>24</v>
      </c>
      <c r="H6384" t="s">
        <v>60</v>
      </c>
      <c r="I6384" s="1">
        <v>3022</v>
      </c>
      <c r="J6384" s="2">
        <f>VLOOKUP(Oliusala[[#This Row],[tegund]],Tegundir!$B$2:$D$19,3,FALSE)*Oliusala[[#This Row],[magn]]/1000</f>
        <v>2.6140300000000001</v>
      </c>
      <c r="K6384">
        <v>2014</v>
      </c>
      <c r="L6384" t="s">
        <v>18</v>
      </c>
      <c r="M6384" s="144" t="s">
        <v>59</v>
      </c>
    </row>
    <row r="6385" spans="1:13" x14ac:dyDescent="0.2">
      <c r="A6385" t="s">
        <v>57</v>
      </c>
      <c r="B6385" s="144" t="s">
        <v>174</v>
      </c>
      <c r="C6385">
        <v>801</v>
      </c>
      <c r="D6385" t="str">
        <f>VLOOKUP(Oliusala[[#This Row],[postnumer]],Sveitarfelog[#All],4,FALSE)</f>
        <v>Flóahreppur,Sveitarfélagið Árborg</v>
      </c>
      <c r="E6385" t="str">
        <f>VLOOKUP(Oliusala[[#This Row],[postnumer]],Sveitarfelog[#All],5,FALSE)</f>
        <v>Suðurland</v>
      </c>
      <c r="F6385" t="s">
        <v>24</v>
      </c>
      <c r="G6385" t="s">
        <v>24</v>
      </c>
      <c r="H6385" t="s">
        <v>60</v>
      </c>
      <c r="I6385" s="1">
        <v>650</v>
      </c>
      <c r="J6385" s="2">
        <f>VLOOKUP(Oliusala[[#This Row],[tegund]],Tegundir!$B$2:$D$19,3,FALSE)*Oliusala[[#This Row],[magn]]/1000</f>
        <v>0.56225000000000003</v>
      </c>
      <c r="K6385">
        <v>2014</v>
      </c>
      <c r="L6385" t="s">
        <v>18</v>
      </c>
      <c r="M6385" s="144" t="s">
        <v>59</v>
      </c>
    </row>
    <row r="6386" spans="1:13" x14ac:dyDescent="0.2">
      <c r="A6386" t="s">
        <v>70</v>
      </c>
      <c r="B6386" s="144" t="s">
        <v>175</v>
      </c>
      <c r="C6386">
        <v>801</v>
      </c>
      <c r="D6386" t="str">
        <f>VLOOKUP(Oliusala[[#This Row],[postnumer]],Sveitarfelog[#All],4,FALSE)</f>
        <v>Flóahreppur,Sveitarfélagið Árborg</v>
      </c>
      <c r="E6386" t="str">
        <f>VLOOKUP(Oliusala[[#This Row],[postnumer]],Sveitarfelog[#All],5,FALSE)</f>
        <v>Suðurland</v>
      </c>
      <c r="F6386" t="s">
        <v>24</v>
      </c>
      <c r="G6386" t="s">
        <v>24</v>
      </c>
      <c r="H6386" t="s">
        <v>60</v>
      </c>
      <c r="I6386" s="1">
        <v>2457</v>
      </c>
      <c r="J6386" s="2">
        <f>VLOOKUP(Oliusala[[#This Row],[tegund]],Tegundir!$B$2:$D$19,3,FALSE)*Oliusala[[#This Row],[magn]]/1000</f>
        <v>2.125305</v>
      </c>
      <c r="K6386">
        <v>2014</v>
      </c>
      <c r="L6386" t="s">
        <v>18</v>
      </c>
      <c r="M6386" s="144" t="s">
        <v>59</v>
      </c>
    </row>
    <row r="6387" spans="1:13" x14ac:dyDescent="0.2">
      <c r="A6387" t="s">
        <v>70</v>
      </c>
      <c r="B6387" s="144" t="s">
        <v>176</v>
      </c>
      <c r="C6387">
        <v>801</v>
      </c>
      <c r="D6387" t="str">
        <f>VLOOKUP(Oliusala[[#This Row],[postnumer]],Sveitarfelog[#All],4,FALSE)</f>
        <v>Flóahreppur,Sveitarfélagið Árborg</v>
      </c>
      <c r="E6387" t="str">
        <f>VLOOKUP(Oliusala[[#This Row],[postnumer]],Sveitarfelog[#All],5,FALSE)</f>
        <v>Suðurland</v>
      </c>
      <c r="F6387" t="s">
        <v>24</v>
      </c>
      <c r="G6387" t="s">
        <v>24</v>
      </c>
      <c r="H6387" t="s">
        <v>60</v>
      </c>
      <c r="I6387" s="1">
        <v>4001</v>
      </c>
      <c r="J6387" s="2">
        <f>VLOOKUP(Oliusala[[#This Row],[tegund]],Tegundir!$B$2:$D$19,3,FALSE)*Oliusala[[#This Row],[magn]]/1000</f>
        <v>3.4608649999999996</v>
      </c>
      <c r="K6387">
        <v>2014</v>
      </c>
      <c r="L6387" t="s">
        <v>18</v>
      </c>
      <c r="M6387" s="144" t="s">
        <v>59</v>
      </c>
    </row>
    <row r="6388" spans="1:13" x14ac:dyDescent="0.2">
      <c r="A6388" t="s">
        <v>70</v>
      </c>
      <c r="B6388" s="144" t="s">
        <v>177</v>
      </c>
      <c r="C6388">
        <v>801</v>
      </c>
      <c r="D6388" t="str">
        <f>VLOOKUP(Oliusala[[#This Row],[postnumer]],Sveitarfelog[#All],4,FALSE)</f>
        <v>Flóahreppur,Sveitarfélagið Árborg</v>
      </c>
      <c r="E6388" t="str">
        <f>VLOOKUP(Oliusala[[#This Row],[postnumer]],Sveitarfelog[#All],5,FALSE)</f>
        <v>Suðurland</v>
      </c>
      <c r="F6388" t="s">
        <v>24</v>
      </c>
      <c r="G6388" t="s">
        <v>24</v>
      </c>
      <c r="H6388" t="s">
        <v>60</v>
      </c>
      <c r="I6388" s="1">
        <v>2700</v>
      </c>
      <c r="J6388" s="2">
        <f>VLOOKUP(Oliusala[[#This Row],[tegund]],Tegundir!$B$2:$D$19,3,FALSE)*Oliusala[[#This Row],[magn]]/1000</f>
        <v>2.3355000000000001</v>
      </c>
      <c r="K6388">
        <v>2014</v>
      </c>
      <c r="L6388" t="s">
        <v>18</v>
      </c>
      <c r="M6388" s="144" t="s">
        <v>59</v>
      </c>
    </row>
    <row r="6389" spans="1:13" x14ac:dyDescent="0.2">
      <c r="A6389" t="s">
        <v>70</v>
      </c>
      <c r="B6389" s="144" t="s">
        <v>174</v>
      </c>
      <c r="C6389">
        <v>801</v>
      </c>
      <c r="D6389" t="str">
        <f>VLOOKUP(Oliusala[[#This Row],[postnumer]],Sveitarfelog[#All],4,FALSE)</f>
        <v>Flóahreppur,Sveitarfélagið Árborg</v>
      </c>
      <c r="E6389" t="str">
        <f>VLOOKUP(Oliusala[[#This Row],[postnumer]],Sveitarfelog[#All],5,FALSE)</f>
        <v>Suðurland</v>
      </c>
      <c r="F6389" t="s">
        <v>24</v>
      </c>
      <c r="G6389" t="s">
        <v>24</v>
      </c>
      <c r="H6389" t="s">
        <v>60</v>
      </c>
      <c r="I6389" s="1">
        <v>2957</v>
      </c>
      <c r="J6389" s="2">
        <f>VLOOKUP(Oliusala[[#This Row],[tegund]],Tegundir!$B$2:$D$19,3,FALSE)*Oliusala[[#This Row],[magn]]/1000</f>
        <v>2.5578049999999997</v>
      </c>
      <c r="K6389">
        <v>2014</v>
      </c>
      <c r="L6389" t="s">
        <v>18</v>
      </c>
      <c r="M6389" s="144" t="s">
        <v>59</v>
      </c>
    </row>
    <row r="6390" spans="1:13" x14ac:dyDescent="0.2">
      <c r="A6390" t="s">
        <v>70</v>
      </c>
      <c r="B6390" s="144" t="s">
        <v>178</v>
      </c>
      <c r="C6390">
        <v>801</v>
      </c>
      <c r="D6390" t="str">
        <f>VLOOKUP(Oliusala[[#This Row],[postnumer]],Sveitarfelog[#All],4,FALSE)</f>
        <v>Flóahreppur,Sveitarfélagið Árborg</v>
      </c>
      <c r="E6390" t="str">
        <f>VLOOKUP(Oliusala[[#This Row],[postnumer]],Sveitarfelog[#All],5,FALSE)</f>
        <v>Suðurland</v>
      </c>
      <c r="F6390" t="s">
        <v>24</v>
      </c>
      <c r="G6390" t="s">
        <v>24</v>
      </c>
      <c r="H6390" t="s">
        <v>60</v>
      </c>
      <c r="I6390" s="1">
        <v>9013</v>
      </c>
      <c r="J6390" s="2">
        <f>VLOOKUP(Oliusala[[#This Row],[tegund]],Tegundir!$B$2:$D$19,3,FALSE)*Oliusala[[#This Row],[magn]]/1000</f>
        <v>7.7962449999999999</v>
      </c>
      <c r="K6390">
        <v>2014</v>
      </c>
      <c r="L6390" t="s">
        <v>18</v>
      </c>
      <c r="M6390" s="144" t="s">
        <v>59</v>
      </c>
    </row>
    <row r="6391" spans="1:13" x14ac:dyDescent="0.2">
      <c r="A6391" t="s">
        <v>63</v>
      </c>
      <c r="B6391" s="144" t="s">
        <v>175</v>
      </c>
      <c r="C6391">
        <v>801</v>
      </c>
      <c r="D6391" t="str">
        <f>VLOOKUP(Oliusala[[#This Row],[postnumer]],Sveitarfelog[#All],4,FALSE)</f>
        <v>Flóahreppur,Sveitarfélagið Árborg</v>
      </c>
      <c r="E6391" t="str">
        <f>VLOOKUP(Oliusala[[#This Row],[postnumer]],Sveitarfelog[#All],5,FALSE)</f>
        <v>Suðurland</v>
      </c>
      <c r="F6391" t="s">
        <v>24</v>
      </c>
      <c r="G6391" t="s">
        <v>24</v>
      </c>
      <c r="H6391" t="s">
        <v>58</v>
      </c>
      <c r="I6391" s="1">
        <v>232463</v>
      </c>
      <c r="J6391" s="2">
        <f>VLOOKUP(Oliusala[[#This Row],[tegund]],Tegundir!$B$2:$D$19,3,FALSE)*Oliusala[[#This Row],[magn]]/1000</f>
        <v>201.08049499999998</v>
      </c>
      <c r="K6391">
        <v>2014</v>
      </c>
      <c r="L6391" t="s">
        <v>18</v>
      </c>
      <c r="M6391" s="144" t="s">
        <v>59</v>
      </c>
    </row>
    <row r="6392" spans="1:13" x14ac:dyDescent="0.2">
      <c r="A6392" t="s">
        <v>63</v>
      </c>
      <c r="B6392" s="144" t="s">
        <v>176</v>
      </c>
      <c r="C6392">
        <v>801</v>
      </c>
      <c r="D6392" t="str">
        <f>VLOOKUP(Oliusala[[#This Row],[postnumer]],Sveitarfelog[#All],4,FALSE)</f>
        <v>Flóahreppur,Sveitarfélagið Árborg</v>
      </c>
      <c r="E6392" t="str">
        <f>VLOOKUP(Oliusala[[#This Row],[postnumer]],Sveitarfelog[#All],5,FALSE)</f>
        <v>Suðurland</v>
      </c>
      <c r="F6392" t="s">
        <v>24</v>
      </c>
      <c r="G6392" t="s">
        <v>24</v>
      </c>
      <c r="H6392" t="s">
        <v>58</v>
      </c>
      <c r="I6392" s="1">
        <v>227604</v>
      </c>
      <c r="J6392" s="2">
        <f>VLOOKUP(Oliusala[[#This Row],[tegund]],Tegundir!$B$2:$D$19,3,FALSE)*Oliusala[[#This Row],[magn]]/1000</f>
        <v>196.87745999999999</v>
      </c>
      <c r="K6392">
        <v>2014</v>
      </c>
      <c r="L6392" t="s">
        <v>18</v>
      </c>
      <c r="M6392" s="144" t="s">
        <v>59</v>
      </c>
    </row>
    <row r="6393" spans="1:13" x14ac:dyDescent="0.2">
      <c r="A6393" t="s">
        <v>63</v>
      </c>
      <c r="B6393" s="144" t="s">
        <v>180</v>
      </c>
      <c r="C6393">
        <v>801</v>
      </c>
      <c r="D6393" t="str">
        <f>VLOOKUP(Oliusala[[#This Row],[postnumer]],Sveitarfelog[#All],4,FALSE)</f>
        <v>Flóahreppur,Sveitarfélagið Árborg</v>
      </c>
      <c r="E6393" t="str">
        <f>VLOOKUP(Oliusala[[#This Row],[postnumer]],Sveitarfelog[#All],5,FALSE)</f>
        <v>Suðurland</v>
      </c>
      <c r="F6393" t="s">
        <v>24</v>
      </c>
      <c r="G6393" t="s">
        <v>24</v>
      </c>
      <c r="H6393" t="s">
        <v>58</v>
      </c>
      <c r="I6393" s="1">
        <v>46695</v>
      </c>
      <c r="J6393" s="2">
        <f>VLOOKUP(Oliusala[[#This Row],[tegund]],Tegundir!$B$2:$D$19,3,FALSE)*Oliusala[[#This Row],[magn]]/1000</f>
        <v>40.391175000000004</v>
      </c>
      <c r="K6393">
        <v>2014</v>
      </c>
      <c r="L6393" t="s">
        <v>18</v>
      </c>
      <c r="M6393" s="144" t="s">
        <v>59</v>
      </c>
    </row>
    <row r="6394" spans="1:13" x14ac:dyDescent="0.2">
      <c r="A6394" t="s">
        <v>63</v>
      </c>
      <c r="B6394" s="144" t="s">
        <v>177</v>
      </c>
      <c r="C6394">
        <v>801</v>
      </c>
      <c r="D6394" t="str">
        <f>VLOOKUP(Oliusala[[#This Row],[postnumer]],Sveitarfelog[#All],4,FALSE)</f>
        <v>Flóahreppur,Sveitarfélagið Árborg</v>
      </c>
      <c r="E6394" t="str">
        <f>VLOOKUP(Oliusala[[#This Row],[postnumer]],Sveitarfelog[#All],5,FALSE)</f>
        <v>Suðurland</v>
      </c>
      <c r="F6394" t="s">
        <v>24</v>
      </c>
      <c r="G6394" t="s">
        <v>24</v>
      </c>
      <c r="H6394" t="s">
        <v>58</v>
      </c>
      <c r="I6394" s="1">
        <v>138459</v>
      </c>
      <c r="J6394" s="2">
        <f>VLOOKUP(Oliusala[[#This Row],[tegund]],Tegundir!$B$2:$D$19,3,FALSE)*Oliusala[[#This Row],[magn]]/1000</f>
        <v>119.76703500000001</v>
      </c>
      <c r="K6394">
        <v>2014</v>
      </c>
      <c r="L6394" t="s">
        <v>18</v>
      </c>
      <c r="M6394" s="144" t="s">
        <v>59</v>
      </c>
    </row>
    <row r="6395" spans="1:13" x14ac:dyDescent="0.2">
      <c r="A6395" t="s">
        <v>63</v>
      </c>
      <c r="B6395" s="144" t="s">
        <v>174</v>
      </c>
      <c r="C6395">
        <v>801</v>
      </c>
      <c r="D6395" t="str">
        <f>VLOOKUP(Oliusala[[#This Row],[postnumer]],Sveitarfelog[#All],4,FALSE)</f>
        <v>Flóahreppur,Sveitarfélagið Árborg</v>
      </c>
      <c r="E6395" t="str">
        <f>VLOOKUP(Oliusala[[#This Row],[postnumer]],Sveitarfelog[#All],5,FALSE)</f>
        <v>Suðurland</v>
      </c>
      <c r="F6395" t="s">
        <v>24</v>
      </c>
      <c r="G6395" t="s">
        <v>24</v>
      </c>
      <c r="H6395" t="s">
        <v>58</v>
      </c>
      <c r="I6395" s="1">
        <v>251179</v>
      </c>
      <c r="J6395" s="2">
        <f>VLOOKUP(Oliusala[[#This Row],[tegund]],Tegundir!$B$2:$D$19,3,FALSE)*Oliusala[[#This Row],[magn]]/1000</f>
        <v>217.269835</v>
      </c>
      <c r="K6395">
        <v>2014</v>
      </c>
      <c r="L6395" t="s">
        <v>18</v>
      </c>
      <c r="M6395" s="144" t="s">
        <v>59</v>
      </c>
    </row>
    <row r="6396" spans="1:13" x14ac:dyDescent="0.2">
      <c r="A6396" t="s">
        <v>63</v>
      </c>
      <c r="B6396" s="144" t="s">
        <v>178</v>
      </c>
      <c r="C6396">
        <v>801</v>
      </c>
      <c r="D6396" t="str">
        <f>VLOOKUP(Oliusala[[#This Row],[postnumer]],Sveitarfelog[#All],4,FALSE)</f>
        <v>Flóahreppur,Sveitarfélagið Árborg</v>
      </c>
      <c r="E6396" t="str">
        <f>VLOOKUP(Oliusala[[#This Row],[postnumer]],Sveitarfelog[#All],5,FALSE)</f>
        <v>Suðurland</v>
      </c>
      <c r="F6396" t="s">
        <v>24</v>
      </c>
      <c r="G6396" t="s">
        <v>24</v>
      </c>
      <c r="H6396" t="s">
        <v>58</v>
      </c>
      <c r="I6396" s="1">
        <v>28399</v>
      </c>
      <c r="J6396" s="2">
        <f>VLOOKUP(Oliusala[[#This Row],[tegund]],Tegundir!$B$2:$D$19,3,FALSE)*Oliusala[[#This Row],[magn]]/1000</f>
        <v>24.565134999999998</v>
      </c>
      <c r="K6396">
        <v>2014</v>
      </c>
      <c r="L6396" t="s">
        <v>18</v>
      </c>
      <c r="M6396" s="144" t="s">
        <v>59</v>
      </c>
    </row>
    <row r="6397" spans="1:13" x14ac:dyDescent="0.2">
      <c r="A6397" t="s">
        <v>158</v>
      </c>
      <c r="B6397" s="144" t="s">
        <v>169</v>
      </c>
      <c r="C6397">
        <v>781</v>
      </c>
      <c r="D6397" t="str">
        <f>VLOOKUP(Oliusala[[#This Row],[postnumer]],Sveitarfelog[#All],4,FALSE)</f>
        <v>Sveitarfélagið Hornafjörður</v>
      </c>
      <c r="E6397" t="str">
        <f>VLOOKUP(Oliusala[[#This Row],[postnumer]],Sveitarfelog[#All],5,FALSE)</f>
        <v>Suðurland</v>
      </c>
      <c r="F6397" t="s">
        <v>25</v>
      </c>
      <c r="G6397" t="s">
        <v>24</v>
      </c>
      <c r="H6397" t="s">
        <v>60</v>
      </c>
      <c r="I6397" s="1">
        <v>38722</v>
      </c>
      <c r="J6397" s="2">
        <f>VLOOKUP(Oliusala[[#This Row],[tegund]],Tegundir!$B$2:$D$19,3,FALSE)*Oliusala[[#This Row],[magn]]/1000</f>
        <v>33.494529999999997</v>
      </c>
      <c r="K6397">
        <v>2014</v>
      </c>
      <c r="L6397" t="s">
        <v>1955</v>
      </c>
      <c r="M6397" s="144" t="s">
        <v>59</v>
      </c>
    </row>
    <row r="6398" spans="1:13" x14ac:dyDescent="0.2">
      <c r="A6398" t="s">
        <v>158</v>
      </c>
      <c r="B6398" s="144" t="s">
        <v>170</v>
      </c>
      <c r="C6398">
        <v>781</v>
      </c>
      <c r="D6398" t="str">
        <f>VLOOKUP(Oliusala[[#This Row],[postnumer]],Sveitarfelog[#All],4,FALSE)</f>
        <v>Sveitarfélagið Hornafjörður</v>
      </c>
      <c r="E6398" t="str">
        <f>VLOOKUP(Oliusala[[#This Row],[postnumer]],Sveitarfelog[#All],5,FALSE)</f>
        <v>Suðurland</v>
      </c>
      <c r="F6398" t="s">
        <v>25</v>
      </c>
      <c r="G6398" t="s">
        <v>24</v>
      </c>
      <c r="H6398" t="s">
        <v>60</v>
      </c>
      <c r="I6398" s="1">
        <v>52283</v>
      </c>
      <c r="J6398" s="2">
        <f>VLOOKUP(Oliusala[[#This Row],[tegund]],Tegundir!$B$2:$D$19,3,FALSE)*Oliusala[[#This Row],[magn]]/1000</f>
        <v>45.224795</v>
      </c>
      <c r="K6398">
        <v>2014</v>
      </c>
      <c r="L6398" t="s">
        <v>1955</v>
      </c>
      <c r="M6398" s="144" t="s">
        <v>59</v>
      </c>
    </row>
    <row r="6399" spans="1:13" x14ac:dyDescent="0.2">
      <c r="A6399" t="s">
        <v>57</v>
      </c>
      <c r="B6399" s="144" t="s">
        <v>171</v>
      </c>
      <c r="C6399">
        <v>781</v>
      </c>
      <c r="D6399" t="str">
        <f>VLOOKUP(Oliusala[[#This Row],[postnumer]],Sveitarfelog[#All],4,FALSE)</f>
        <v>Sveitarfélagið Hornafjörður</v>
      </c>
      <c r="E6399" t="str">
        <f>VLOOKUP(Oliusala[[#This Row],[postnumer]],Sveitarfelog[#All],5,FALSE)</f>
        <v>Suðurland</v>
      </c>
      <c r="F6399" t="s">
        <v>25</v>
      </c>
      <c r="G6399" t="s">
        <v>24</v>
      </c>
      <c r="H6399" t="s">
        <v>60</v>
      </c>
      <c r="I6399" s="1">
        <v>2412</v>
      </c>
      <c r="J6399" s="2">
        <f>VLOOKUP(Oliusala[[#This Row],[tegund]],Tegundir!$B$2:$D$19,3,FALSE)*Oliusala[[#This Row],[magn]]/1000</f>
        <v>2.0863800000000001</v>
      </c>
      <c r="K6399">
        <v>2014</v>
      </c>
      <c r="L6399" t="s">
        <v>1955</v>
      </c>
      <c r="M6399" s="144" t="s">
        <v>59</v>
      </c>
    </row>
    <row r="6400" spans="1:13" x14ac:dyDescent="0.2">
      <c r="A6400" t="s">
        <v>57</v>
      </c>
      <c r="B6400" s="144" t="s">
        <v>169</v>
      </c>
      <c r="C6400">
        <v>781</v>
      </c>
      <c r="D6400" t="str">
        <f>VLOOKUP(Oliusala[[#This Row],[postnumer]],Sveitarfelog[#All],4,FALSE)</f>
        <v>Sveitarfélagið Hornafjörður</v>
      </c>
      <c r="E6400" t="str">
        <f>VLOOKUP(Oliusala[[#This Row],[postnumer]],Sveitarfelog[#All],5,FALSE)</f>
        <v>Suðurland</v>
      </c>
      <c r="F6400" t="s">
        <v>25</v>
      </c>
      <c r="G6400" t="s">
        <v>24</v>
      </c>
      <c r="H6400" t="s">
        <v>60</v>
      </c>
      <c r="I6400" s="1">
        <v>44055</v>
      </c>
      <c r="J6400" s="2">
        <f>VLOOKUP(Oliusala[[#This Row],[tegund]],Tegundir!$B$2:$D$19,3,FALSE)*Oliusala[[#This Row],[magn]]/1000</f>
        <v>38.107574999999997</v>
      </c>
      <c r="K6400">
        <v>2014</v>
      </c>
      <c r="L6400" t="s">
        <v>1955</v>
      </c>
      <c r="M6400" s="144" t="s">
        <v>59</v>
      </c>
    </row>
    <row r="6401" spans="1:15" x14ac:dyDescent="0.2">
      <c r="A6401" t="s">
        <v>57</v>
      </c>
      <c r="B6401" s="144" t="s">
        <v>170</v>
      </c>
      <c r="C6401">
        <v>781</v>
      </c>
      <c r="D6401" t="str">
        <f>VLOOKUP(Oliusala[[#This Row],[postnumer]],Sveitarfelog[#All],4,FALSE)</f>
        <v>Sveitarfélagið Hornafjörður</v>
      </c>
      <c r="E6401" t="str">
        <f>VLOOKUP(Oliusala[[#This Row],[postnumer]],Sveitarfelog[#All],5,FALSE)</f>
        <v>Suðurland</v>
      </c>
      <c r="F6401" t="s">
        <v>25</v>
      </c>
      <c r="G6401" t="s">
        <v>24</v>
      </c>
      <c r="H6401" t="s">
        <v>60</v>
      </c>
      <c r="I6401" s="1">
        <v>197190</v>
      </c>
      <c r="J6401" s="2">
        <f>VLOOKUP(Oliusala[[#This Row],[tegund]],Tegundir!$B$2:$D$19,3,FALSE)*Oliusala[[#This Row],[magn]]/1000</f>
        <v>170.56935000000001</v>
      </c>
      <c r="K6401">
        <v>2014</v>
      </c>
      <c r="L6401" t="s">
        <v>1955</v>
      </c>
      <c r="M6401" s="144" t="s">
        <v>59</v>
      </c>
    </row>
    <row r="6402" spans="1:15" x14ac:dyDescent="0.2">
      <c r="A6402" t="s">
        <v>57</v>
      </c>
      <c r="B6402" s="144" t="s">
        <v>172</v>
      </c>
      <c r="C6402">
        <v>785</v>
      </c>
      <c r="D6402" t="str">
        <f>VLOOKUP(Oliusala[[#This Row],[postnumer]],Sveitarfelog[#All],4,FALSE)</f>
        <v>Sveitarfélagið Hornafjörður</v>
      </c>
      <c r="E6402" t="str">
        <f>VLOOKUP(Oliusala[[#This Row],[postnumer]],Sveitarfelog[#All],5,FALSE)</f>
        <v>Suðurland</v>
      </c>
      <c r="F6402" t="s">
        <v>25</v>
      </c>
      <c r="G6402" t="s">
        <v>24</v>
      </c>
      <c r="H6402" t="s">
        <v>60</v>
      </c>
      <c r="I6402" s="1">
        <v>33665</v>
      </c>
      <c r="J6402" s="2">
        <f>VLOOKUP(Oliusala[[#This Row],[tegund]],Tegundir!$B$2:$D$19,3,FALSE)*Oliusala[[#This Row],[magn]]/1000</f>
        <v>29.120224999999998</v>
      </c>
      <c r="K6402">
        <v>2014</v>
      </c>
      <c r="L6402" t="s">
        <v>1955</v>
      </c>
      <c r="M6402" s="144" t="s">
        <v>59</v>
      </c>
    </row>
    <row r="6403" spans="1:15" x14ac:dyDescent="0.2">
      <c r="A6403" t="s">
        <v>57</v>
      </c>
      <c r="B6403" s="144" t="s">
        <v>70</v>
      </c>
      <c r="C6403">
        <v>800</v>
      </c>
      <c r="D6403" t="str">
        <f>VLOOKUP(Oliusala[[#This Row],[postnumer]],Sveitarfelog[#All],4,FALSE)</f>
        <v>Flóahreppur,Sveitarfélagið Árborg</v>
      </c>
      <c r="E6403" t="str">
        <f>VLOOKUP(Oliusala[[#This Row],[postnumer]],Sveitarfelog[#All],5,FALSE)</f>
        <v>Suðurland</v>
      </c>
      <c r="F6403" t="s">
        <v>25</v>
      </c>
      <c r="G6403" t="s">
        <v>24</v>
      </c>
      <c r="H6403" t="s">
        <v>60</v>
      </c>
      <c r="I6403" s="1">
        <v>541582</v>
      </c>
      <c r="J6403" s="2">
        <f>VLOOKUP(Oliusala[[#This Row],[tegund]],Tegundir!$B$2:$D$19,3,FALSE)*Oliusala[[#This Row],[magn]]/1000</f>
        <v>468.46843000000001</v>
      </c>
      <c r="K6403">
        <v>2014</v>
      </c>
      <c r="L6403" t="s">
        <v>1955</v>
      </c>
      <c r="M6403" s="144" t="s">
        <v>59</v>
      </c>
    </row>
    <row r="6404" spans="1:15" x14ac:dyDescent="0.2">
      <c r="A6404" t="s">
        <v>70</v>
      </c>
      <c r="B6404" s="144" t="s">
        <v>70</v>
      </c>
      <c r="C6404">
        <v>800</v>
      </c>
      <c r="D6404" t="str">
        <f>VLOOKUP(Oliusala[[#This Row],[postnumer]],Sveitarfelog[#All],4,FALSE)</f>
        <v>Flóahreppur,Sveitarfélagið Árborg</v>
      </c>
      <c r="E6404" t="str">
        <f>VLOOKUP(Oliusala[[#This Row],[postnumer]],Sveitarfelog[#All],5,FALSE)</f>
        <v>Suðurland</v>
      </c>
      <c r="F6404" t="s">
        <v>25</v>
      </c>
      <c r="G6404" t="s">
        <v>24</v>
      </c>
      <c r="H6404" t="s">
        <v>58</v>
      </c>
      <c r="I6404" s="1">
        <v>161939</v>
      </c>
      <c r="J6404" s="2">
        <f>VLOOKUP(Oliusala[[#This Row],[tegund]],Tegundir!$B$2:$D$19,3,FALSE)*Oliusala[[#This Row],[magn]]/1000</f>
        <v>140.07723499999997</v>
      </c>
      <c r="K6404">
        <v>2014</v>
      </c>
      <c r="L6404" t="s">
        <v>1955</v>
      </c>
      <c r="M6404" s="144" t="s">
        <v>59</v>
      </c>
    </row>
    <row r="6405" spans="1:15" x14ac:dyDescent="0.2">
      <c r="A6405" t="s">
        <v>57</v>
      </c>
      <c r="B6405" s="144" t="s">
        <v>182</v>
      </c>
      <c r="C6405">
        <v>810</v>
      </c>
      <c r="D6405" t="str">
        <f>VLOOKUP(Oliusala[[#This Row],[postnumer]],Sveitarfelog[#All],4,FALSE)</f>
        <v>Hveragerðisbær,Sveitarfélagið Ölfus</v>
      </c>
      <c r="E6405" t="str">
        <f>VLOOKUP(Oliusala[[#This Row],[postnumer]],Sveitarfelog[#All],5,FALSE)</f>
        <v>Suðurland</v>
      </c>
      <c r="F6405" t="s">
        <v>24</v>
      </c>
      <c r="G6405" t="s">
        <v>24</v>
      </c>
      <c r="H6405" t="s">
        <v>60</v>
      </c>
      <c r="I6405" s="1">
        <v>10929</v>
      </c>
      <c r="J6405" s="2">
        <f>VLOOKUP(Oliusala[[#This Row],[tegund]],Tegundir!$B$2:$D$19,3,FALSE)*Oliusala[[#This Row],[magn]]/1000</f>
        <v>9.4535849999999986</v>
      </c>
      <c r="K6405">
        <v>2014</v>
      </c>
      <c r="L6405" t="s">
        <v>18</v>
      </c>
      <c r="M6405" s="144" t="s">
        <v>59</v>
      </c>
    </row>
    <row r="6406" spans="1:15" x14ac:dyDescent="0.2">
      <c r="A6406" t="s">
        <v>57</v>
      </c>
      <c r="B6406" s="144" t="s">
        <v>182</v>
      </c>
      <c r="C6406">
        <v>810</v>
      </c>
      <c r="D6406" t="str">
        <f>VLOOKUP(Oliusala[[#This Row],[postnumer]],Sveitarfelog[#All],4,FALSE)</f>
        <v>Hveragerðisbær,Sveitarfélagið Ölfus</v>
      </c>
      <c r="E6406" t="str">
        <f>VLOOKUP(Oliusala[[#This Row],[postnumer]],Sveitarfelog[#All],5,FALSE)</f>
        <v>Suðurland</v>
      </c>
      <c r="F6406" t="s">
        <v>29</v>
      </c>
      <c r="G6406" t="s">
        <v>24</v>
      </c>
      <c r="H6406" t="s">
        <v>60</v>
      </c>
      <c r="I6406" s="1">
        <v>437</v>
      </c>
      <c r="J6406" s="2">
        <f>VLOOKUP(Oliusala[[#This Row],[tegund]],Tegundir!$B$2:$D$19,3,FALSE)*Oliusala[[#This Row],[magn]]/1000</f>
        <v>0.37800499999999998</v>
      </c>
      <c r="K6406">
        <v>2014</v>
      </c>
      <c r="L6406" t="s">
        <v>19</v>
      </c>
      <c r="M6406" s="144" t="s">
        <v>59</v>
      </c>
      <c r="O6406" s="144" t="s">
        <v>1998</v>
      </c>
    </row>
    <row r="6407" spans="1:15" x14ac:dyDescent="0.2">
      <c r="A6407" t="s">
        <v>57</v>
      </c>
      <c r="B6407" s="144" t="s">
        <v>181</v>
      </c>
      <c r="C6407">
        <v>810</v>
      </c>
      <c r="D6407" t="str">
        <f>VLOOKUP(Oliusala[[#This Row],[postnumer]],Sveitarfelog[#All],4,FALSE)</f>
        <v>Hveragerðisbær,Sveitarfélagið Ölfus</v>
      </c>
      <c r="E6407" t="str">
        <f>VLOOKUP(Oliusala[[#This Row],[postnumer]],Sveitarfelog[#All],5,FALSE)</f>
        <v>Suðurland</v>
      </c>
      <c r="F6407" t="s">
        <v>24</v>
      </c>
      <c r="G6407" t="s">
        <v>24</v>
      </c>
      <c r="H6407" t="s">
        <v>60</v>
      </c>
      <c r="I6407" s="1">
        <v>90948</v>
      </c>
      <c r="J6407" s="2">
        <f>VLOOKUP(Oliusala[[#This Row],[tegund]],Tegundir!$B$2:$D$19,3,FALSE)*Oliusala[[#This Row],[magn]]/1000</f>
        <v>78.670020000000008</v>
      </c>
      <c r="K6407">
        <v>2014</v>
      </c>
      <c r="L6407" t="s">
        <v>18</v>
      </c>
      <c r="M6407" s="144" t="s">
        <v>59</v>
      </c>
    </row>
    <row r="6408" spans="1:15" x14ac:dyDescent="0.2">
      <c r="A6408" t="s">
        <v>63</v>
      </c>
      <c r="B6408" s="144" t="s">
        <v>182</v>
      </c>
      <c r="C6408">
        <v>810</v>
      </c>
      <c r="D6408" t="str">
        <f>VLOOKUP(Oliusala[[#This Row],[postnumer]],Sveitarfelog[#All],4,FALSE)</f>
        <v>Hveragerðisbær,Sveitarfélagið Ölfus</v>
      </c>
      <c r="E6408" t="str">
        <f>VLOOKUP(Oliusala[[#This Row],[postnumer]],Sveitarfelog[#All],5,FALSE)</f>
        <v>Suðurland</v>
      </c>
      <c r="F6408" t="s">
        <v>24</v>
      </c>
      <c r="G6408" t="s">
        <v>24</v>
      </c>
      <c r="H6408" t="s">
        <v>58</v>
      </c>
      <c r="I6408" s="1">
        <v>1777440</v>
      </c>
      <c r="J6408" s="2">
        <f>VLOOKUP(Oliusala[[#This Row],[tegund]],Tegundir!$B$2:$D$19,3,FALSE)*Oliusala[[#This Row],[magn]]/1000</f>
        <v>1537.4856000000002</v>
      </c>
      <c r="K6408">
        <v>2014</v>
      </c>
      <c r="L6408" t="s">
        <v>18</v>
      </c>
      <c r="M6408" s="144" t="s">
        <v>59</v>
      </c>
    </row>
    <row r="6409" spans="1:15" x14ac:dyDescent="0.2">
      <c r="A6409" t="s">
        <v>63</v>
      </c>
      <c r="B6409" s="144" t="s">
        <v>182</v>
      </c>
      <c r="C6409">
        <v>810</v>
      </c>
      <c r="D6409" t="str">
        <f>VLOOKUP(Oliusala[[#This Row],[postnumer]],Sveitarfelog[#All],4,FALSE)</f>
        <v>Hveragerðisbær,Sveitarfélagið Ölfus</v>
      </c>
      <c r="E6409" t="str">
        <f>VLOOKUP(Oliusala[[#This Row],[postnumer]],Sveitarfelog[#All],5,FALSE)</f>
        <v>Suðurland</v>
      </c>
      <c r="F6409" t="s">
        <v>24</v>
      </c>
      <c r="G6409" t="s">
        <v>24</v>
      </c>
      <c r="H6409" t="s">
        <v>58</v>
      </c>
      <c r="I6409" s="1">
        <v>250671</v>
      </c>
      <c r="J6409" s="2">
        <f>VLOOKUP(Oliusala[[#This Row],[tegund]],Tegundir!$B$2:$D$19,3,FALSE)*Oliusala[[#This Row],[magn]]/1000</f>
        <v>216.83041500000002</v>
      </c>
      <c r="K6409">
        <v>2014</v>
      </c>
      <c r="L6409" t="s">
        <v>18</v>
      </c>
      <c r="M6409" s="144" t="s">
        <v>59</v>
      </c>
    </row>
    <row r="6410" spans="1:15" x14ac:dyDescent="0.2">
      <c r="A6410" t="s">
        <v>63</v>
      </c>
      <c r="B6410" s="144" t="s">
        <v>181</v>
      </c>
      <c r="C6410">
        <v>810</v>
      </c>
      <c r="D6410" t="str">
        <f>VLOOKUP(Oliusala[[#This Row],[postnumer]],Sveitarfelog[#All],4,FALSE)</f>
        <v>Hveragerðisbær,Sveitarfélagið Ölfus</v>
      </c>
      <c r="E6410" t="str">
        <f>VLOOKUP(Oliusala[[#This Row],[postnumer]],Sveitarfelog[#All],5,FALSE)</f>
        <v>Suðurland</v>
      </c>
      <c r="F6410" t="s">
        <v>24</v>
      </c>
      <c r="G6410" t="s">
        <v>24</v>
      </c>
      <c r="H6410" t="s">
        <v>58</v>
      </c>
      <c r="I6410" s="1">
        <v>670725</v>
      </c>
      <c r="J6410" s="2">
        <f>VLOOKUP(Oliusala[[#This Row],[tegund]],Tegundir!$B$2:$D$19,3,FALSE)*Oliusala[[#This Row],[magn]]/1000</f>
        <v>580.17712500000005</v>
      </c>
      <c r="K6410">
        <v>2014</v>
      </c>
      <c r="L6410" t="s">
        <v>18</v>
      </c>
      <c r="M6410" s="144" t="s">
        <v>59</v>
      </c>
    </row>
    <row r="6411" spans="1:15" x14ac:dyDescent="0.2">
      <c r="A6411" t="s">
        <v>57</v>
      </c>
      <c r="B6411" s="144" t="s">
        <v>183</v>
      </c>
      <c r="C6411">
        <v>815</v>
      </c>
      <c r="D6411" t="str">
        <f>VLOOKUP(Oliusala[[#This Row],[postnumer]],Sveitarfelog[#All],4,FALSE)</f>
        <v>Hveragerðisbær,Sveitarfélagið Ölfus</v>
      </c>
      <c r="E6411" t="str">
        <f>VLOOKUP(Oliusala[[#This Row],[postnumer]],Sveitarfelog[#All],5,FALSE)</f>
        <v>Suðurland</v>
      </c>
      <c r="F6411" t="s">
        <v>24</v>
      </c>
      <c r="G6411" t="s">
        <v>24</v>
      </c>
      <c r="H6411" t="s">
        <v>60</v>
      </c>
      <c r="I6411" s="1">
        <v>93929</v>
      </c>
      <c r="J6411" s="2">
        <f>VLOOKUP(Oliusala[[#This Row],[tegund]],Tegundir!$B$2:$D$19,3,FALSE)*Oliusala[[#This Row],[magn]]/1000</f>
        <v>81.248585000000006</v>
      </c>
      <c r="K6411">
        <v>2014</v>
      </c>
      <c r="L6411" t="s">
        <v>18</v>
      </c>
      <c r="M6411" s="144" t="s">
        <v>59</v>
      </c>
    </row>
    <row r="6412" spans="1:15" x14ac:dyDescent="0.2">
      <c r="A6412" t="s">
        <v>57</v>
      </c>
      <c r="B6412" s="144" t="s">
        <v>183</v>
      </c>
      <c r="C6412">
        <v>815</v>
      </c>
      <c r="D6412" t="str">
        <f>VLOOKUP(Oliusala[[#This Row],[postnumer]],Sveitarfelog[#All],4,FALSE)</f>
        <v>Hveragerðisbær,Sveitarfélagið Ölfus</v>
      </c>
      <c r="E6412" t="str">
        <f>VLOOKUP(Oliusala[[#This Row],[postnumer]],Sveitarfelog[#All],5,FALSE)</f>
        <v>Suðurland</v>
      </c>
      <c r="F6412" t="s">
        <v>29</v>
      </c>
      <c r="G6412" t="s">
        <v>24</v>
      </c>
      <c r="H6412" t="s">
        <v>60</v>
      </c>
      <c r="I6412" s="1">
        <v>3177530</v>
      </c>
      <c r="J6412" s="2">
        <f>VLOOKUP(Oliusala[[#This Row],[tegund]],Tegundir!$B$2:$D$19,3,FALSE)*Oliusala[[#This Row],[magn]]/1000</f>
        <v>2748.5634500000001</v>
      </c>
      <c r="K6412">
        <v>2014</v>
      </c>
      <c r="L6412" t="s">
        <v>19</v>
      </c>
      <c r="M6412" s="144" t="s">
        <v>59</v>
      </c>
      <c r="O6412" s="144" t="s">
        <v>1998</v>
      </c>
    </row>
    <row r="6413" spans="1:15" x14ac:dyDescent="0.2">
      <c r="A6413" t="s">
        <v>57</v>
      </c>
      <c r="B6413" s="144" t="s">
        <v>183</v>
      </c>
      <c r="C6413">
        <v>815</v>
      </c>
      <c r="D6413" t="str">
        <f>VLOOKUP(Oliusala[[#This Row],[postnumer]],Sveitarfelog[#All],4,FALSE)</f>
        <v>Hveragerðisbær,Sveitarfélagið Ölfus</v>
      </c>
      <c r="E6413" t="str">
        <f>VLOOKUP(Oliusala[[#This Row],[postnumer]],Sveitarfelog[#All],5,FALSE)</f>
        <v>Suðurland</v>
      </c>
      <c r="F6413" t="s">
        <v>30</v>
      </c>
      <c r="G6413" t="s">
        <v>24</v>
      </c>
      <c r="H6413" t="s">
        <v>60</v>
      </c>
      <c r="I6413" s="1">
        <v>3139</v>
      </c>
      <c r="J6413" s="2">
        <f>VLOOKUP(Oliusala[[#This Row],[tegund]],Tegundir!$B$2:$D$19,3,FALSE)*Oliusala[[#This Row],[magn]]/1000</f>
        <v>2.7152350000000003</v>
      </c>
      <c r="K6413">
        <v>2014</v>
      </c>
      <c r="L6413" t="s">
        <v>19</v>
      </c>
      <c r="M6413" s="144" t="s">
        <v>59</v>
      </c>
      <c r="O6413" s="144" t="s">
        <v>1998</v>
      </c>
    </row>
    <row r="6414" spans="1:15" x14ac:dyDescent="0.2">
      <c r="A6414" t="s">
        <v>63</v>
      </c>
      <c r="B6414" s="144" t="s">
        <v>183</v>
      </c>
      <c r="C6414">
        <v>815</v>
      </c>
      <c r="D6414" t="str">
        <f>VLOOKUP(Oliusala[[#This Row],[postnumer]],Sveitarfelog[#All],4,FALSE)</f>
        <v>Hveragerðisbær,Sveitarfélagið Ölfus</v>
      </c>
      <c r="E6414" t="str">
        <f>VLOOKUP(Oliusala[[#This Row],[postnumer]],Sveitarfelog[#All],5,FALSE)</f>
        <v>Suðurland</v>
      </c>
      <c r="F6414" t="s">
        <v>24</v>
      </c>
      <c r="G6414" t="s">
        <v>24</v>
      </c>
      <c r="H6414" t="s">
        <v>58</v>
      </c>
      <c r="I6414" s="1">
        <v>699321</v>
      </c>
      <c r="J6414" s="2">
        <f>VLOOKUP(Oliusala[[#This Row],[tegund]],Tegundir!$B$2:$D$19,3,FALSE)*Oliusala[[#This Row],[magn]]/1000</f>
        <v>604.91266500000006</v>
      </c>
      <c r="K6414">
        <v>2014</v>
      </c>
      <c r="L6414" t="s">
        <v>18</v>
      </c>
      <c r="M6414" s="144" t="s">
        <v>59</v>
      </c>
    </row>
    <row r="6415" spans="1:15" x14ac:dyDescent="0.2">
      <c r="A6415" t="s">
        <v>57</v>
      </c>
      <c r="B6415" s="144" t="s">
        <v>183</v>
      </c>
      <c r="C6415">
        <v>815</v>
      </c>
      <c r="D6415" t="str">
        <f>VLOOKUP(Oliusala[[#This Row],[postnumer]],Sveitarfelog[#All],4,FALSE)</f>
        <v>Hveragerðisbær,Sveitarfélagið Ölfus</v>
      </c>
      <c r="E6415" t="str">
        <f>VLOOKUP(Oliusala[[#This Row],[postnumer]],Sveitarfelog[#All],5,FALSE)</f>
        <v>Suðurland</v>
      </c>
      <c r="F6415" t="s">
        <v>29</v>
      </c>
      <c r="G6415" t="s">
        <v>24</v>
      </c>
      <c r="H6415" t="s">
        <v>61</v>
      </c>
      <c r="I6415" s="1">
        <v>140885</v>
      </c>
      <c r="J6415" s="2">
        <f>VLOOKUP(Oliusala[[#This Row],[tegund]],Tegundir!$B$2:$D$19,3,FALSE)*Oliusala[[#This Row],[magn]]/1000</f>
        <v>121.86552499999999</v>
      </c>
      <c r="K6415">
        <v>2014</v>
      </c>
      <c r="L6415" t="s">
        <v>19</v>
      </c>
      <c r="M6415" s="144" t="s">
        <v>62</v>
      </c>
      <c r="O6415" s="144" t="s">
        <v>1998</v>
      </c>
    </row>
    <row r="6416" spans="1:15" x14ac:dyDescent="0.2">
      <c r="A6416" t="s">
        <v>57</v>
      </c>
      <c r="B6416" s="144" t="s">
        <v>175</v>
      </c>
      <c r="C6416">
        <v>801</v>
      </c>
      <c r="D6416" t="str">
        <f>VLOOKUP(Oliusala[[#This Row],[postnumer]],Sveitarfelog[#All],4,FALSE)</f>
        <v>Flóahreppur,Sveitarfélagið Árborg</v>
      </c>
      <c r="E6416" t="str">
        <f>VLOOKUP(Oliusala[[#This Row],[postnumer]],Sveitarfelog[#All],5,FALSE)</f>
        <v>Suðurland</v>
      </c>
      <c r="F6416" t="s">
        <v>25</v>
      </c>
      <c r="G6416" t="s">
        <v>24</v>
      </c>
      <c r="H6416" t="s">
        <v>60</v>
      </c>
      <c r="I6416" s="1">
        <v>368081</v>
      </c>
      <c r="J6416" s="2">
        <f>VLOOKUP(Oliusala[[#This Row],[tegund]],Tegundir!$B$2:$D$19,3,FALSE)*Oliusala[[#This Row],[magn]]/1000</f>
        <v>318.39006499999999</v>
      </c>
      <c r="K6416">
        <v>2014</v>
      </c>
      <c r="L6416" t="s">
        <v>1955</v>
      </c>
      <c r="M6416" s="144" t="s">
        <v>59</v>
      </c>
    </row>
    <row r="6417" spans="1:13" x14ac:dyDescent="0.2">
      <c r="A6417" t="s">
        <v>57</v>
      </c>
      <c r="B6417" s="144" t="s">
        <v>176</v>
      </c>
      <c r="C6417">
        <v>801</v>
      </c>
      <c r="D6417" t="str">
        <f>VLOOKUP(Oliusala[[#This Row],[postnumer]],Sveitarfelog[#All],4,FALSE)</f>
        <v>Flóahreppur,Sveitarfélagið Árborg</v>
      </c>
      <c r="E6417" t="str">
        <f>VLOOKUP(Oliusala[[#This Row],[postnumer]],Sveitarfelog[#All],5,FALSE)</f>
        <v>Suðurland</v>
      </c>
      <c r="F6417" t="s">
        <v>25</v>
      </c>
      <c r="G6417" t="s">
        <v>24</v>
      </c>
      <c r="H6417" t="s">
        <v>60</v>
      </c>
      <c r="I6417" s="1">
        <v>93574</v>
      </c>
      <c r="J6417" s="2">
        <f>VLOOKUP(Oliusala[[#This Row],[tegund]],Tegundir!$B$2:$D$19,3,FALSE)*Oliusala[[#This Row],[magn]]/1000</f>
        <v>80.941509999999994</v>
      </c>
      <c r="K6417">
        <v>2014</v>
      </c>
      <c r="L6417" t="s">
        <v>1955</v>
      </c>
      <c r="M6417" s="144" t="s">
        <v>59</v>
      </c>
    </row>
    <row r="6418" spans="1:13" x14ac:dyDescent="0.2">
      <c r="A6418" t="s">
        <v>57</v>
      </c>
      <c r="B6418" s="144" t="s">
        <v>177</v>
      </c>
      <c r="C6418">
        <v>801</v>
      </c>
      <c r="D6418" t="str">
        <f>VLOOKUP(Oliusala[[#This Row],[postnumer]],Sveitarfelog[#All],4,FALSE)</f>
        <v>Flóahreppur,Sveitarfélagið Árborg</v>
      </c>
      <c r="E6418" t="str">
        <f>VLOOKUP(Oliusala[[#This Row],[postnumer]],Sveitarfelog[#All],5,FALSE)</f>
        <v>Suðurland</v>
      </c>
      <c r="F6418" t="s">
        <v>25</v>
      </c>
      <c r="G6418" t="s">
        <v>24</v>
      </c>
      <c r="H6418" t="s">
        <v>60</v>
      </c>
      <c r="I6418" s="1">
        <v>41155</v>
      </c>
      <c r="J6418" s="2">
        <f>VLOOKUP(Oliusala[[#This Row],[tegund]],Tegundir!$B$2:$D$19,3,FALSE)*Oliusala[[#This Row],[magn]]/1000</f>
        <v>35.599074999999999</v>
      </c>
      <c r="K6418">
        <v>2014</v>
      </c>
      <c r="L6418" t="s">
        <v>1955</v>
      </c>
      <c r="M6418" s="144" t="s">
        <v>59</v>
      </c>
    </row>
    <row r="6419" spans="1:13" x14ac:dyDescent="0.2">
      <c r="A6419" t="s">
        <v>57</v>
      </c>
      <c r="B6419" s="144" t="s">
        <v>174</v>
      </c>
      <c r="C6419">
        <v>801</v>
      </c>
      <c r="D6419" t="str">
        <f>VLOOKUP(Oliusala[[#This Row],[postnumer]],Sveitarfelog[#All],4,FALSE)</f>
        <v>Flóahreppur,Sveitarfélagið Árborg</v>
      </c>
      <c r="E6419" t="str">
        <f>VLOOKUP(Oliusala[[#This Row],[postnumer]],Sveitarfelog[#All],5,FALSE)</f>
        <v>Suðurland</v>
      </c>
      <c r="F6419" t="s">
        <v>25</v>
      </c>
      <c r="G6419" t="s">
        <v>24</v>
      </c>
      <c r="H6419" t="s">
        <v>60</v>
      </c>
      <c r="I6419" s="1">
        <v>37841</v>
      </c>
      <c r="J6419" s="2">
        <f>VLOOKUP(Oliusala[[#This Row],[tegund]],Tegundir!$B$2:$D$19,3,FALSE)*Oliusala[[#This Row],[magn]]/1000</f>
        <v>32.732464999999998</v>
      </c>
      <c r="K6419">
        <v>2014</v>
      </c>
      <c r="L6419" t="s">
        <v>1955</v>
      </c>
      <c r="M6419" s="144" t="s">
        <v>59</v>
      </c>
    </row>
    <row r="6420" spans="1:13" x14ac:dyDescent="0.2">
      <c r="A6420" t="s">
        <v>57</v>
      </c>
      <c r="B6420" s="144" t="s">
        <v>178</v>
      </c>
      <c r="C6420">
        <v>801</v>
      </c>
      <c r="D6420" t="str">
        <f>VLOOKUP(Oliusala[[#This Row],[postnumer]],Sveitarfelog[#All],4,FALSE)</f>
        <v>Flóahreppur,Sveitarfélagið Árborg</v>
      </c>
      <c r="E6420" t="str">
        <f>VLOOKUP(Oliusala[[#This Row],[postnumer]],Sveitarfelog[#All],5,FALSE)</f>
        <v>Suðurland</v>
      </c>
      <c r="F6420" t="s">
        <v>25</v>
      </c>
      <c r="G6420" t="s">
        <v>24</v>
      </c>
      <c r="H6420" t="s">
        <v>60</v>
      </c>
      <c r="I6420" s="1">
        <v>10808</v>
      </c>
      <c r="J6420" s="2">
        <f>VLOOKUP(Oliusala[[#This Row],[tegund]],Tegundir!$B$2:$D$19,3,FALSE)*Oliusala[[#This Row],[magn]]/1000</f>
        <v>9.3489199999999997</v>
      </c>
      <c r="K6420">
        <v>2014</v>
      </c>
      <c r="L6420" t="s">
        <v>1955</v>
      </c>
      <c r="M6420" s="144" t="s">
        <v>59</v>
      </c>
    </row>
    <row r="6421" spans="1:13" x14ac:dyDescent="0.2">
      <c r="A6421" t="s">
        <v>70</v>
      </c>
      <c r="B6421" s="144" t="s">
        <v>175</v>
      </c>
      <c r="C6421">
        <v>801</v>
      </c>
      <c r="D6421" t="str">
        <f>VLOOKUP(Oliusala[[#This Row],[postnumer]],Sveitarfelog[#All],4,FALSE)</f>
        <v>Flóahreppur,Sveitarfélagið Árborg</v>
      </c>
      <c r="E6421" t="str">
        <f>VLOOKUP(Oliusala[[#This Row],[postnumer]],Sveitarfelog[#All],5,FALSE)</f>
        <v>Suðurland</v>
      </c>
      <c r="F6421" t="s">
        <v>25</v>
      </c>
      <c r="G6421" t="s">
        <v>24</v>
      </c>
      <c r="H6421" t="s">
        <v>60</v>
      </c>
      <c r="I6421" s="1">
        <v>24151</v>
      </c>
      <c r="J6421" s="2">
        <f>VLOOKUP(Oliusala[[#This Row],[tegund]],Tegundir!$B$2:$D$19,3,FALSE)*Oliusala[[#This Row],[magn]]/1000</f>
        <v>20.890615</v>
      </c>
      <c r="K6421">
        <v>2014</v>
      </c>
      <c r="L6421" t="s">
        <v>1955</v>
      </c>
      <c r="M6421" s="144" t="s">
        <v>59</v>
      </c>
    </row>
    <row r="6422" spans="1:13" x14ac:dyDescent="0.2">
      <c r="A6422" t="s">
        <v>70</v>
      </c>
      <c r="B6422" s="144" t="s">
        <v>176</v>
      </c>
      <c r="C6422">
        <v>801</v>
      </c>
      <c r="D6422" t="str">
        <f>VLOOKUP(Oliusala[[#This Row],[postnumer]],Sveitarfelog[#All],4,FALSE)</f>
        <v>Flóahreppur,Sveitarfélagið Árborg</v>
      </c>
      <c r="E6422" t="str">
        <f>VLOOKUP(Oliusala[[#This Row],[postnumer]],Sveitarfelog[#All],5,FALSE)</f>
        <v>Suðurland</v>
      </c>
      <c r="F6422" t="s">
        <v>25</v>
      </c>
      <c r="G6422" t="s">
        <v>24</v>
      </c>
      <c r="H6422" t="s">
        <v>60</v>
      </c>
      <c r="I6422" s="1">
        <v>56299</v>
      </c>
      <c r="J6422" s="2">
        <f>VLOOKUP(Oliusala[[#This Row],[tegund]],Tegundir!$B$2:$D$19,3,FALSE)*Oliusala[[#This Row],[magn]]/1000</f>
        <v>48.698635000000003</v>
      </c>
      <c r="K6422">
        <v>2014</v>
      </c>
      <c r="L6422" t="s">
        <v>1955</v>
      </c>
      <c r="M6422" s="144" t="s">
        <v>59</v>
      </c>
    </row>
    <row r="6423" spans="1:13" x14ac:dyDescent="0.2">
      <c r="A6423" t="s">
        <v>70</v>
      </c>
      <c r="B6423" s="144" t="s">
        <v>177</v>
      </c>
      <c r="C6423">
        <v>801</v>
      </c>
      <c r="D6423" t="str">
        <f>VLOOKUP(Oliusala[[#This Row],[postnumer]],Sveitarfelog[#All],4,FALSE)</f>
        <v>Flóahreppur,Sveitarfélagið Árborg</v>
      </c>
      <c r="E6423" t="str">
        <f>VLOOKUP(Oliusala[[#This Row],[postnumer]],Sveitarfelog[#All],5,FALSE)</f>
        <v>Suðurland</v>
      </c>
      <c r="F6423" t="s">
        <v>25</v>
      </c>
      <c r="G6423" t="s">
        <v>24</v>
      </c>
      <c r="H6423" t="s">
        <v>60</v>
      </c>
      <c r="I6423" s="1">
        <v>49452</v>
      </c>
      <c r="J6423" s="2">
        <f>VLOOKUP(Oliusala[[#This Row],[tegund]],Tegundir!$B$2:$D$19,3,FALSE)*Oliusala[[#This Row],[magn]]/1000</f>
        <v>42.775979999999997</v>
      </c>
      <c r="K6423">
        <v>2014</v>
      </c>
      <c r="L6423" t="s">
        <v>1955</v>
      </c>
      <c r="M6423" s="144" t="s">
        <v>59</v>
      </c>
    </row>
    <row r="6424" spans="1:13" x14ac:dyDescent="0.2">
      <c r="A6424" t="s">
        <v>70</v>
      </c>
      <c r="B6424" s="144" t="s">
        <v>174</v>
      </c>
      <c r="C6424">
        <v>801</v>
      </c>
      <c r="D6424" t="str">
        <f>VLOOKUP(Oliusala[[#This Row],[postnumer]],Sveitarfelog[#All],4,FALSE)</f>
        <v>Flóahreppur,Sveitarfélagið Árborg</v>
      </c>
      <c r="E6424" t="str">
        <f>VLOOKUP(Oliusala[[#This Row],[postnumer]],Sveitarfelog[#All],5,FALSE)</f>
        <v>Suðurland</v>
      </c>
      <c r="F6424" t="s">
        <v>25</v>
      </c>
      <c r="G6424" t="s">
        <v>24</v>
      </c>
      <c r="H6424" t="s">
        <v>60</v>
      </c>
      <c r="I6424" s="1">
        <v>65466</v>
      </c>
      <c r="J6424" s="2">
        <f>VLOOKUP(Oliusala[[#This Row],[tegund]],Tegundir!$B$2:$D$19,3,FALSE)*Oliusala[[#This Row],[magn]]/1000</f>
        <v>56.628089999999993</v>
      </c>
      <c r="K6424">
        <v>2014</v>
      </c>
      <c r="L6424" t="s">
        <v>1955</v>
      </c>
      <c r="M6424" s="144" t="s">
        <v>59</v>
      </c>
    </row>
    <row r="6425" spans="1:13" x14ac:dyDescent="0.2">
      <c r="A6425" t="s">
        <v>70</v>
      </c>
      <c r="B6425" s="144" t="s">
        <v>178</v>
      </c>
      <c r="C6425">
        <v>801</v>
      </c>
      <c r="D6425" t="str">
        <f>VLOOKUP(Oliusala[[#This Row],[postnumer]],Sveitarfelog[#All],4,FALSE)</f>
        <v>Flóahreppur,Sveitarfélagið Árborg</v>
      </c>
      <c r="E6425" t="str">
        <f>VLOOKUP(Oliusala[[#This Row],[postnumer]],Sveitarfelog[#All],5,FALSE)</f>
        <v>Suðurland</v>
      </c>
      <c r="F6425" t="s">
        <v>25</v>
      </c>
      <c r="G6425" t="s">
        <v>24</v>
      </c>
      <c r="H6425" t="s">
        <v>60</v>
      </c>
      <c r="I6425" s="1">
        <v>15563</v>
      </c>
      <c r="J6425" s="2">
        <f>VLOOKUP(Oliusala[[#This Row],[tegund]],Tegundir!$B$2:$D$19,3,FALSE)*Oliusala[[#This Row],[magn]]/1000</f>
        <v>13.461994999999998</v>
      </c>
      <c r="K6425">
        <v>2014</v>
      </c>
      <c r="L6425" t="s">
        <v>1955</v>
      </c>
      <c r="M6425" s="144" t="s">
        <v>59</v>
      </c>
    </row>
    <row r="6426" spans="1:13" x14ac:dyDescent="0.2">
      <c r="A6426" t="s">
        <v>63</v>
      </c>
      <c r="B6426" s="144" t="s">
        <v>184</v>
      </c>
      <c r="C6426">
        <v>820</v>
      </c>
      <c r="D6426" t="str">
        <f>VLOOKUP(Oliusala[[#This Row],[postnumer]],Sveitarfelog[#All],4,FALSE)</f>
        <v>Flóahreppur,Sveitarfélagið Árborg</v>
      </c>
      <c r="E6426" t="str">
        <f>VLOOKUP(Oliusala[[#This Row],[postnumer]],Sveitarfelog[#All],5,FALSE)</f>
        <v>Suðurland</v>
      </c>
      <c r="F6426" t="s">
        <v>24</v>
      </c>
      <c r="G6426" t="s">
        <v>24</v>
      </c>
      <c r="H6426" t="s">
        <v>58</v>
      </c>
      <c r="I6426" s="1">
        <v>122191</v>
      </c>
      <c r="J6426" s="2">
        <f>VLOOKUP(Oliusala[[#This Row],[tegund]],Tegundir!$B$2:$D$19,3,FALSE)*Oliusala[[#This Row],[magn]]/1000</f>
        <v>105.69521499999999</v>
      </c>
      <c r="K6426">
        <v>2014</v>
      </c>
      <c r="L6426" t="s">
        <v>18</v>
      </c>
      <c r="M6426" s="144" t="s">
        <v>59</v>
      </c>
    </row>
    <row r="6427" spans="1:13" x14ac:dyDescent="0.2">
      <c r="A6427" t="s">
        <v>63</v>
      </c>
      <c r="B6427" s="144" t="s">
        <v>185</v>
      </c>
      <c r="C6427">
        <v>825</v>
      </c>
      <c r="D6427" t="str">
        <f>VLOOKUP(Oliusala[[#This Row],[postnumer]],Sveitarfelog[#All],4,FALSE)</f>
        <v>Flóahreppur,Sveitarfélagið Árborg</v>
      </c>
      <c r="E6427" t="str">
        <f>VLOOKUP(Oliusala[[#This Row],[postnumer]],Sveitarfelog[#All],5,FALSE)</f>
        <v>Suðurland</v>
      </c>
      <c r="F6427" t="s">
        <v>24</v>
      </c>
      <c r="G6427" t="s">
        <v>24</v>
      </c>
      <c r="H6427" t="s">
        <v>58</v>
      </c>
      <c r="I6427" s="1">
        <v>145974</v>
      </c>
      <c r="J6427" s="2">
        <f>VLOOKUP(Oliusala[[#This Row],[tegund]],Tegundir!$B$2:$D$19,3,FALSE)*Oliusala[[#This Row],[magn]]/1000</f>
        <v>126.26751</v>
      </c>
      <c r="K6427">
        <v>2014</v>
      </c>
      <c r="L6427" t="s">
        <v>18</v>
      </c>
      <c r="M6427" s="144" t="s">
        <v>59</v>
      </c>
    </row>
    <row r="6428" spans="1:13" x14ac:dyDescent="0.2">
      <c r="A6428" t="s">
        <v>57</v>
      </c>
      <c r="B6428" s="144" t="s">
        <v>186</v>
      </c>
      <c r="C6428">
        <v>840</v>
      </c>
      <c r="D6428" t="str">
        <f>VLOOKUP(Oliusala[[#This Row],[postnumer]],Sveitarfelog[#All],4,FALSE)</f>
        <v>Bláskógabyggð,Grímsnes- og Grafningshreppur,Hrunamannahreppur,Skeiða- og Gnúpverjahreppur</v>
      </c>
      <c r="E6428" t="str">
        <f>VLOOKUP(Oliusala[[#This Row],[postnumer]],Sveitarfelog[#All],5,FALSE)</f>
        <v>Suðurland</v>
      </c>
      <c r="F6428" t="s">
        <v>24</v>
      </c>
      <c r="G6428" t="s">
        <v>24</v>
      </c>
      <c r="H6428" t="s">
        <v>60</v>
      </c>
      <c r="I6428" s="1">
        <v>2381</v>
      </c>
      <c r="J6428" s="2">
        <f>VLOOKUP(Oliusala[[#This Row],[tegund]],Tegundir!$B$2:$D$19,3,FALSE)*Oliusala[[#This Row],[magn]]/1000</f>
        <v>2.0595650000000001</v>
      </c>
      <c r="K6428">
        <v>2014</v>
      </c>
      <c r="L6428" t="s">
        <v>1955</v>
      </c>
      <c r="M6428" s="144" t="s">
        <v>59</v>
      </c>
    </row>
    <row r="6429" spans="1:13" x14ac:dyDescent="0.2">
      <c r="A6429" t="s">
        <v>63</v>
      </c>
      <c r="B6429" s="144" t="s">
        <v>187</v>
      </c>
      <c r="C6429">
        <v>840</v>
      </c>
      <c r="D6429" t="str">
        <f>VLOOKUP(Oliusala[[#This Row],[postnumer]],Sveitarfelog[#All],4,FALSE)</f>
        <v>Bláskógabyggð,Grímsnes- og Grafningshreppur,Hrunamannahreppur,Skeiða- og Gnúpverjahreppur</v>
      </c>
      <c r="E6429" t="str">
        <f>VLOOKUP(Oliusala[[#This Row],[postnumer]],Sveitarfelog[#All],5,FALSE)</f>
        <v>Suðurland</v>
      </c>
      <c r="F6429" t="s">
        <v>24</v>
      </c>
      <c r="G6429" t="s">
        <v>24</v>
      </c>
      <c r="H6429" t="s">
        <v>58</v>
      </c>
      <c r="I6429" s="1">
        <v>8789</v>
      </c>
      <c r="J6429" s="2">
        <f>VLOOKUP(Oliusala[[#This Row],[tegund]],Tegundir!$B$2:$D$19,3,FALSE)*Oliusala[[#This Row],[magn]]/1000</f>
        <v>7.6024849999999997</v>
      </c>
      <c r="K6429">
        <v>2014</v>
      </c>
      <c r="L6429" t="s">
        <v>18</v>
      </c>
      <c r="M6429" s="144" t="s">
        <v>59</v>
      </c>
    </row>
    <row r="6430" spans="1:13" x14ac:dyDescent="0.2">
      <c r="A6430" t="s">
        <v>63</v>
      </c>
      <c r="B6430" s="144" t="s">
        <v>186</v>
      </c>
      <c r="C6430">
        <v>840</v>
      </c>
      <c r="D6430" t="str">
        <f>VLOOKUP(Oliusala[[#This Row],[postnumer]],Sveitarfelog[#All],4,FALSE)</f>
        <v>Bláskógabyggð,Grímsnes- og Grafningshreppur,Hrunamannahreppur,Skeiða- og Gnúpverjahreppur</v>
      </c>
      <c r="E6430" t="str">
        <f>VLOOKUP(Oliusala[[#This Row],[postnumer]],Sveitarfelog[#All],5,FALSE)</f>
        <v>Suðurland</v>
      </c>
      <c r="F6430" t="s">
        <v>24</v>
      </c>
      <c r="G6430" t="s">
        <v>24</v>
      </c>
      <c r="H6430" t="s">
        <v>58</v>
      </c>
      <c r="I6430" s="1">
        <v>239371</v>
      </c>
      <c r="J6430" s="2">
        <f>VLOOKUP(Oliusala[[#This Row],[tegund]],Tegundir!$B$2:$D$19,3,FALSE)*Oliusala[[#This Row],[magn]]/1000</f>
        <v>207.055915</v>
      </c>
      <c r="K6430">
        <v>2014</v>
      </c>
      <c r="L6430" t="s">
        <v>18</v>
      </c>
      <c r="M6430" s="144" t="s">
        <v>59</v>
      </c>
    </row>
    <row r="6431" spans="1:13" x14ac:dyDescent="0.2">
      <c r="A6431" t="s">
        <v>57</v>
      </c>
      <c r="B6431" s="144" t="s">
        <v>182</v>
      </c>
      <c r="C6431">
        <v>810</v>
      </c>
      <c r="D6431" t="str">
        <f>VLOOKUP(Oliusala[[#This Row],[postnumer]],Sveitarfelog[#All],4,FALSE)</f>
        <v>Hveragerðisbær,Sveitarfélagið Ölfus</v>
      </c>
      <c r="E6431" t="str">
        <f>VLOOKUP(Oliusala[[#This Row],[postnumer]],Sveitarfelog[#All],5,FALSE)</f>
        <v>Suðurland</v>
      </c>
      <c r="F6431" t="s">
        <v>25</v>
      </c>
      <c r="G6431" t="s">
        <v>24</v>
      </c>
      <c r="H6431" t="s">
        <v>60</v>
      </c>
      <c r="I6431" s="1">
        <v>55700</v>
      </c>
      <c r="J6431" s="2">
        <f>VLOOKUP(Oliusala[[#This Row],[tegund]],Tegundir!$B$2:$D$19,3,FALSE)*Oliusala[[#This Row],[magn]]/1000</f>
        <v>48.180500000000002</v>
      </c>
      <c r="K6431">
        <v>2014</v>
      </c>
      <c r="L6431" t="s">
        <v>1955</v>
      </c>
      <c r="M6431" s="144" t="s">
        <v>59</v>
      </c>
    </row>
    <row r="6432" spans="1:13" x14ac:dyDescent="0.2">
      <c r="A6432" t="s">
        <v>57</v>
      </c>
      <c r="B6432" s="144" t="s">
        <v>181</v>
      </c>
      <c r="C6432">
        <v>810</v>
      </c>
      <c r="D6432" t="str">
        <f>VLOOKUP(Oliusala[[#This Row],[postnumer]],Sveitarfelog[#All],4,FALSE)</f>
        <v>Hveragerðisbær,Sveitarfélagið Ölfus</v>
      </c>
      <c r="E6432" t="str">
        <f>VLOOKUP(Oliusala[[#This Row],[postnumer]],Sveitarfelog[#All],5,FALSE)</f>
        <v>Suðurland</v>
      </c>
      <c r="F6432" t="s">
        <v>25</v>
      </c>
      <c r="G6432" t="s">
        <v>24</v>
      </c>
      <c r="H6432" t="s">
        <v>60</v>
      </c>
      <c r="I6432" s="1">
        <v>517227</v>
      </c>
      <c r="J6432" s="2">
        <f>VLOOKUP(Oliusala[[#This Row],[tegund]],Tegundir!$B$2:$D$19,3,FALSE)*Oliusala[[#This Row],[magn]]/1000</f>
        <v>447.40135499999997</v>
      </c>
      <c r="K6432">
        <v>2014</v>
      </c>
      <c r="L6432" t="s">
        <v>1955</v>
      </c>
      <c r="M6432" s="144" t="s">
        <v>59</v>
      </c>
    </row>
    <row r="6433" spans="1:15" x14ac:dyDescent="0.2">
      <c r="A6433" t="s">
        <v>70</v>
      </c>
      <c r="B6433" s="144" t="s">
        <v>182</v>
      </c>
      <c r="C6433">
        <v>810</v>
      </c>
      <c r="D6433" t="str">
        <f>VLOOKUP(Oliusala[[#This Row],[postnumer]],Sveitarfelog[#All],4,FALSE)</f>
        <v>Hveragerðisbær,Sveitarfélagið Ölfus</v>
      </c>
      <c r="E6433" t="str">
        <f>VLOOKUP(Oliusala[[#This Row],[postnumer]],Sveitarfelog[#All],5,FALSE)</f>
        <v>Suðurland</v>
      </c>
      <c r="F6433" t="s">
        <v>25</v>
      </c>
      <c r="G6433" t="s">
        <v>24</v>
      </c>
      <c r="H6433" t="s">
        <v>60</v>
      </c>
      <c r="I6433" s="1">
        <v>119993</v>
      </c>
      <c r="J6433" s="2">
        <f>VLOOKUP(Oliusala[[#This Row],[tegund]],Tegundir!$B$2:$D$19,3,FALSE)*Oliusala[[#This Row],[magn]]/1000</f>
        <v>103.79394499999999</v>
      </c>
      <c r="K6433">
        <v>2014</v>
      </c>
      <c r="L6433" t="s">
        <v>1955</v>
      </c>
      <c r="M6433" s="144" t="s">
        <v>59</v>
      </c>
    </row>
    <row r="6434" spans="1:15" x14ac:dyDescent="0.2">
      <c r="A6434" t="s">
        <v>57</v>
      </c>
      <c r="B6434" s="144" t="s">
        <v>183</v>
      </c>
      <c r="C6434">
        <v>815</v>
      </c>
      <c r="D6434" t="str">
        <f>VLOOKUP(Oliusala[[#This Row],[postnumer]],Sveitarfelog[#All],4,FALSE)</f>
        <v>Hveragerðisbær,Sveitarfélagið Ölfus</v>
      </c>
      <c r="E6434" t="str">
        <f>VLOOKUP(Oliusala[[#This Row],[postnumer]],Sveitarfelog[#All],5,FALSE)</f>
        <v>Suðurland</v>
      </c>
      <c r="F6434" t="s">
        <v>25</v>
      </c>
      <c r="G6434" t="s">
        <v>24</v>
      </c>
      <c r="H6434" t="s">
        <v>60</v>
      </c>
      <c r="I6434" s="1">
        <v>198830</v>
      </c>
      <c r="J6434" s="2">
        <f>VLOOKUP(Oliusala[[#This Row],[tegund]],Tegundir!$B$2:$D$19,3,FALSE)*Oliusala[[#This Row],[magn]]/1000</f>
        <v>171.98795000000001</v>
      </c>
      <c r="K6434">
        <v>2014</v>
      </c>
      <c r="L6434" t="s">
        <v>19</v>
      </c>
      <c r="M6434" s="144" t="s">
        <v>59</v>
      </c>
      <c r="O6434" s="144" t="s">
        <v>1997</v>
      </c>
    </row>
    <row r="6435" spans="1:15" x14ac:dyDescent="0.2">
      <c r="A6435" t="s">
        <v>57</v>
      </c>
      <c r="B6435" s="144" t="s">
        <v>188</v>
      </c>
      <c r="C6435">
        <v>845</v>
      </c>
      <c r="D6435" t="str">
        <f>VLOOKUP(Oliusala[[#This Row],[postnumer]],Sveitarfelog[#All],4,FALSE)</f>
        <v>Bláskógabyggð,Grímsnes- og Grafningshreppur,Hrunamannahreppur,Skeiða- og Gnúpverjahreppur</v>
      </c>
      <c r="E6435" t="str">
        <f>VLOOKUP(Oliusala[[#This Row],[postnumer]],Sveitarfelog[#All],5,FALSE)</f>
        <v>Suðurland</v>
      </c>
      <c r="F6435" t="s">
        <v>24</v>
      </c>
      <c r="G6435" t="s">
        <v>24</v>
      </c>
      <c r="H6435" t="s">
        <v>60</v>
      </c>
      <c r="I6435" s="1">
        <v>90545</v>
      </c>
      <c r="J6435" s="2">
        <f>VLOOKUP(Oliusala[[#This Row],[tegund]],Tegundir!$B$2:$D$19,3,FALSE)*Oliusala[[#This Row],[magn]]/1000</f>
        <v>78.321425000000005</v>
      </c>
      <c r="K6435">
        <v>2014</v>
      </c>
      <c r="L6435" t="s">
        <v>1955</v>
      </c>
      <c r="M6435" s="144" t="s">
        <v>59</v>
      </c>
    </row>
    <row r="6436" spans="1:15" x14ac:dyDescent="0.2">
      <c r="A6436" t="s">
        <v>57</v>
      </c>
      <c r="B6436" s="144" t="s">
        <v>188</v>
      </c>
      <c r="C6436">
        <v>845</v>
      </c>
      <c r="D6436" t="str">
        <f>VLOOKUP(Oliusala[[#This Row],[postnumer]],Sveitarfelog[#All],4,FALSE)</f>
        <v>Bláskógabyggð,Grímsnes- og Grafningshreppur,Hrunamannahreppur,Skeiða- og Gnúpverjahreppur</v>
      </c>
      <c r="E6436" t="str">
        <f>VLOOKUP(Oliusala[[#This Row],[postnumer]],Sveitarfelog[#All],5,FALSE)</f>
        <v>Suðurland</v>
      </c>
      <c r="F6436" t="s">
        <v>30</v>
      </c>
      <c r="G6436" t="s">
        <v>24</v>
      </c>
      <c r="H6436" t="s">
        <v>60</v>
      </c>
      <c r="I6436" s="1">
        <v>13040</v>
      </c>
      <c r="J6436" s="2">
        <f>VLOOKUP(Oliusala[[#This Row],[tegund]],Tegundir!$B$2:$D$19,3,FALSE)*Oliusala[[#This Row],[magn]]/1000</f>
        <v>11.2796</v>
      </c>
      <c r="K6436">
        <v>2014</v>
      </c>
      <c r="L6436" t="s">
        <v>19</v>
      </c>
      <c r="M6436" s="144" t="s">
        <v>59</v>
      </c>
      <c r="O6436" s="144" t="s">
        <v>1998</v>
      </c>
    </row>
    <row r="6437" spans="1:15" x14ac:dyDescent="0.2">
      <c r="A6437" t="s">
        <v>70</v>
      </c>
      <c r="B6437" s="144" t="s">
        <v>188</v>
      </c>
      <c r="C6437">
        <v>845</v>
      </c>
      <c r="D6437" t="str">
        <f>VLOOKUP(Oliusala[[#This Row],[postnumer]],Sveitarfelog[#All],4,FALSE)</f>
        <v>Bláskógabyggð,Grímsnes- og Grafningshreppur,Hrunamannahreppur,Skeiða- og Gnúpverjahreppur</v>
      </c>
      <c r="E6437" t="str">
        <f>VLOOKUP(Oliusala[[#This Row],[postnumer]],Sveitarfelog[#All],5,FALSE)</f>
        <v>Suðurland</v>
      </c>
      <c r="F6437" t="s">
        <v>24</v>
      </c>
      <c r="G6437" t="s">
        <v>24</v>
      </c>
      <c r="H6437" t="s">
        <v>60</v>
      </c>
      <c r="I6437" s="1">
        <v>67871</v>
      </c>
      <c r="J6437" s="2">
        <f>VLOOKUP(Oliusala[[#This Row],[tegund]],Tegundir!$B$2:$D$19,3,FALSE)*Oliusala[[#This Row],[magn]]/1000</f>
        <v>58.708415000000002</v>
      </c>
      <c r="K6437">
        <v>2014</v>
      </c>
      <c r="L6437" t="s">
        <v>1955</v>
      </c>
      <c r="M6437" s="144" t="s">
        <v>59</v>
      </c>
    </row>
    <row r="6438" spans="1:15" x14ac:dyDescent="0.2">
      <c r="A6438" t="s">
        <v>63</v>
      </c>
      <c r="B6438" s="144" t="s">
        <v>188</v>
      </c>
      <c r="C6438">
        <v>845</v>
      </c>
      <c r="D6438" t="str">
        <f>VLOOKUP(Oliusala[[#This Row],[postnumer]],Sveitarfelog[#All],4,FALSE)</f>
        <v>Bláskógabyggð,Grímsnes- og Grafningshreppur,Hrunamannahreppur,Skeiða- og Gnúpverjahreppur</v>
      </c>
      <c r="E6438" t="str">
        <f>VLOOKUP(Oliusala[[#This Row],[postnumer]],Sveitarfelog[#All],5,FALSE)</f>
        <v>Suðurland</v>
      </c>
      <c r="F6438" t="s">
        <v>24</v>
      </c>
      <c r="G6438" t="s">
        <v>24</v>
      </c>
      <c r="H6438" t="s">
        <v>58</v>
      </c>
      <c r="I6438" s="1">
        <v>304627</v>
      </c>
      <c r="J6438" s="2">
        <f>VLOOKUP(Oliusala[[#This Row],[tegund]],Tegundir!$B$2:$D$19,3,FALSE)*Oliusala[[#This Row],[magn]]/1000</f>
        <v>263.50235499999997</v>
      </c>
      <c r="K6438">
        <v>2014</v>
      </c>
      <c r="L6438" t="s">
        <v>18</v>
      </c>
      <c r="M6438" s="144" t="s">
        <v>59</v>
      </c>
    </row>
    <row r="6439" spans="1:15" x14ac:dyDescent="0.2">
      <c r="A6439" t="s">
        <v>57</v>
      </c>
      <c r="B6439" s="144" t="s">
        <v>184</v>
      </c>
      <c r="C6439">
        <v>820</v>
      </c>
      <c r="D6439" t="str">
        <f>VLOOKUP(Oliusala[[#This Row],[postnumer]],Sveitarfelog[#All],4,FALSE)</f>
        <v>Flóahreppur,Sveitarfélagið Árborg</v>
      </c>
      <c r="E6439" t="str">
        <f>VLOOKUP(Oliusala[[#This Row],[postnumer]],Sveitarfelog[#All],5,FALSE)</f>
        <v>Suðurland</v>
      </c>
      <c r="F6439" t="s">
        <v>25</v>
      </c>
      <c r="G6439" t="s">
        <v>24</v>
      </c>
      <c r="H6439" t="s">
        <v>60</v>
      </c>
      <c r="I6439" s="1">
        <v>6542</v>
      </c>
      <c r="J6439" s="2">
        <f>VLOOKUP(Oliusala[[#This Row],[tegund]],Tegundir!$B$2:$D$19,3,FALSE)*Oliusala[[#This Row],[magn]]/1000</f>
        <v>5.65883</v>
      </c>
      <c r="K6439">
        <v>2014</v>
      </c>
      <c r="L6439" t="s">
        <v>1955</v>
      </c>
      <c r="M6439" s="144" t="s">
        <v>59</v>
      </c>
    </row>
    <row r="6440" spans="1:15" x14ac:dyDescent="0.2">
      <c r="A6440" t="s">
        <v>70</v>
      </c>
      <c r="B6440" s="144" t="s">
        <v>184</v>
      </c>
      <c r="C6440">
        <v>820</v>
      </c>
      <c r="D6440" t="str">
        <f>VLOOKUP(Oliusala[[#This Row],[postnumer]],Sveitarfelog[#All],4,FALSE)</f>
        <v>Flóahreppur,Sveitarfélagið Árborg</v>
      </c>
      <c r="E6440" t="str">
        <f>VLOOKUP(Oliusala[[#This Row],[postnumer]],Sveitarfelog[#All],5,FALSE)</f>
        <v>Suðurland</v>
      </c>
      <c r="F6440" t="s">
        <v>25</v>
      </c>
      <c r="G6440" t="s">
        <v>24</v>
      </c>
      <c r="H6440" t="s">
        <v>60</v>
      </c>
      <c r="I6440" s="1">
        <v>4299</v>
      </c>
      <c r="J6440" s="2">
        <f>VLOOKUP(Oliusala[[#This Row],[tegund]],Tegundir!$B$2:$D$19,3,FALSE)*Oliusala[[#This Row],[magn]]/1000</f>
        <v>3.7186349999999999</v>
      </c>
      <c r="K6440">
        <v>2014</v>
      </c>
      <c r="L6440" t="s">
        <v>1955</v>
      </c>
      <c r="M6440" s="144" t="s">
        <v>59</v>
      </c>
    </row>
    <row r="6441" spans="1:15" x14ac:dyDescent="0.2">
      <c r="A6441" t="s">
        <v>163</v>
      </c>
      <c r="B6441" s="144" t="s">
        <v>163</v>
      </c>
      <c r="C6441">
        <v>850</v>
      </c>
      <c r="D6441" t="str">
        <f>VLOOKUP(Oliusala[[#This Row],[postnumer]],Sveitarfelog[#All],4,FALSE)</f>
        <v>Ásahreppur,Rangárþing ytra</v>
      </c>
      <c r="E6441" t="str">
        <f>VLOOKUP(Oliusala[[#This Row],[postnumer]],Sveitarfelog[#All],5,FALSE)</f>
        <v>Suðurland</v>
      </c>
      <c r="F6441" t="s">
        <v>24</v>
      </c>
      <c r="G6441" t="s">
        <v>24</v>
      </c>
      <c r="H6441" t="s">
        <v>58</v>
      </c>
      <c r="I6441" s="1">
        <v>499</v>
      </c>
      <c r="J6441" s="2">
        <f>VLOOKUP(Oliusala[[#This Row],[tegund]],Tegundir!$B$2:$D$19,3,FALSE)*Oliusala[[#This Row],[magn]]/1000</f>
        <v>0.43163499999999999</v>
      </c>
      <c r="K6441">
        <v>2014</v>
      </c>
      <c r="L6441" t="s">
        <v>18</v>
      </c>
      <c r="M6441" s="144" t="s">
        <v>59</v>
      </c>
    </row>
    <row r="6442" spans="1:15" x14ac:dyDescent="0.2">
      <c r="A6442" t="s">
        <v>163</v>
      </c>
      <c r="B6442" s="144" t="s">
        <v>163</v>
      </c>
      <c r="C6442">
        <v>850</v>
      </c>
      <c r="D6442" t="str">
        <f>VLOOKUP(Oliusala[[#This Row],[postnumer]],Sveitarfelog[#All],4,FALSE)</f>
        <v>Ásahreppur,Rangárþing ytra</v>
      </c>
      <c r="E6442" t="str">
        <f>VLOOKUP(Oliusala[[#This Row],[postnumer]],Sveitarfelog[#All],5,FALSE)</f>
        <v>Suðurland</v>
      </c>
      <c r="F6442" t="s">
        <v>30</v>
      </c>
      <c r="G6442" t="s">
        <v>24</v>
      </c>
      <c r="H6442" t="s">
        <v>58</v>
      </c>
      <c r="I6442" s="1">
        <v>65289</v>
      </c>
      <c r="J6442" s="2">
        <f>VLOOKUP(Oliusala[[#This Row],[tegund]],Tegundir!$B$2:$D$19,3,FALSE)*Oliusala[[#This Row],[magn]]/1000</f>
        <v>56.474985000000004</v>
      </c>
      <c r="K6442">
        <v>2014</v>
      </c>
      <c r="L6442" t="s">
        <v>19</v>
      </c>
      <c r="M6442" s="144" t="s">
        <v>59</v>
      </c>
      <c r="O6442" s="144" t="s">
        <v>1998</v>
      </c>
    </row>
    <row r="6443" spans="1:15" x14ac:dyDescent="0.2">
      <c r="A6443" t="s">
        <v>57</v>
      </c>
      <c r="B6443" s="144" t="s">
        <v>163</v>
      </c>
      <c r="C6443">
        <v>850</v>
      </c>
      <c r="D6443" t="str">
        <f>VLOOKUP(Oliusala[[#This Row],[postnumer]],Sveitarfelog[#All],4,FALSE)</f>
        <v>Ásahreppur,Rangárþing ytra</v>
      </c>
      <c r="E6443" t="str">
        <f>VLOOKUP(Oliusala[[#This Row],[postnumer]],Sveitarfelog[#All],5,FALSE)</f>
        <v>Suðurland</v>
      </c>
      <c r="F6443" t="s">
        <v>24</v>
      </c>
      <c r="G6443" t="s">
        <v>24</v>
      </c>
      <c r="H6443" t="s">
        <v>60</v>
      </c>
      <c r="I6443" s="1">
        <v>118307</v>
      </c>
      <c r="J6443" s="2">
        <f>VLOOKUP(Oliusala[[#This Row],[tegund]],Tegundir!$B$2:$D$19,3,FALSE)*Oliusala[[#This Row],[magn]]/1000</f>
        <v>102.335555</v>
      </c>
      <c r="K6443">
        <v>2014</v>
      </c>
      <c r="L6443" t="s">
        <v>18</v>
      </c>
      <c r="M6443" s="144" t="s">
        <v>59</v>
      </c>
    </row>
    <row r="6444" spans="1:15" x14ac:dyDescent="0.2">
      <c r="A6444" t="s">
        <v>57</v>
      </c>
      <c r="B6444" s="144" t="s">
        <v>163</v>
      </c>
      <c r="C6444">
        <v>850</v>
      </c>
      <c r="D6444" t="str">
        <f>VLOOKUP(Oliusala[[#This Row],[postnumer]],Sveitarfelog[#All],4,FALSE)</f>
        <v>Ásahreppur,Rangárþing ytra</v>
      </c>
      <c r="E6444" t="str">
        <f>VLOOKUP(Oliusala[[#This Row],[postnumer]],Sveitarfelog[#All],5,FALSE)</f>
        <v>Suðurland</v>
      </c>
      <c r="F6444" t="s">
        <v>30</v>
      </c>
      <c r="G6444" t="s">
        <v>24</v>
      </c>
      <c r="H6444" t="s">
        <v>60</v>
      </c>
      <c r="I6444" s="1">
        <v>950</v>
      </c>
      <c r="J6444" s="2">
        <f>VLOOKUP(Oliusala[[#This Row],[tegund]],Tegundir!$B$2:$D$19,3,FALSE)*Oliusala[[#This Row],[magn]]/1000</f>
        <v>0.82174999999999998</v>
      </c>
      <c r="K6444">
        <v>2014</v>
      </c>
      <c r="L6444" t="s">
        <v>19</v>
      </c>
      <c r="M6444" s="144" t="s">
        <v>59</v>
      </c>
      <c r="O6444" s="144" t="s">
        <v>1998</v>
      </c>
    </row>
    <row r="6445" spans="1:15" x14ac:dyDescent="0.2">
      <c r="A6445" t="s">
        <v>63</v>
      </c>
      <c r="B6445" s="144" t="s">
        <v>163</v>
      </c>
      <c r="C6445">
        <v>850</v>
      </c>
      <c r="D6445" t="str">
        <f>VLOOKUP(Oliusala[[#This Row],[postnumer]],Sveitarfelog[#All],4,FALSE)</f>
        <v>Ásahreppur,Rangárþing ytra</v>
      </c>
      <c r="E6445" t="str">
        <f>VLOOKUP(Oliusala[[#This Row],[postnumer]],Sveitarfelog[#All],5,FALSE)</f>
        <v>Suðurland</v>
      </c>
      <c r="F6445" t="s">
        <v>24</v>
      </c>
      <c r="G6445" t="s">
        <v>24</v>
      </c>
      <c r="H6445" t="s">
        <v>58</v>
      </c>
      <c r="I6445" s="1">
        <v>913599</v>
      </c>
      <c r="J6445" s="2">
        <f>VLOOKUP(Oliusala[[#This Row],[tegund]],Tegundir!$B$2:$D$19,3,FALSE)*Oliusala[[#This Row],[magn]]/1000</f>
        <v>790.26313500000003</v>
      </c>
      <c r="K6445">
        <v>2014</v>
      </c>
      <c r="L6445" t="s">
        <v>18</v>
      </c>
      <c r="M6445" s="144" t="s">
        <v>59</v>
      </c>
    </row>
    <row r="6446" spans="1:15" x14ac:dyDescent="0.2">
      <c r="A6446" t="s">
        <v>57</v>
      </c>
      <c r="B6446" s="144" t="s">
        <v>185</v>
      </c>
      <c r="C6446">
        <v>825</v>
      </c>
      <c r="D6446" t="str">
        <f>VLOOKUP(Oliusala[[#This Row],[postnumer]],Sveitarfelog[#All],4,FALSE)</f>
        <v>Flóahreppur,Sveitarfélagið Árborg</v>
      </c>
      <c r="E6446" t="str">
        <f>VLOOKUP(Oliusala[[#This Row],[postnumer]],Sveitarfelog[#All],5,FALSE)</f>
        <v>Suðurland</v>
      </c>
      <c r="F6446" t="s">
        <v>25</v>
      </c>
      <c r="G6446" t="s">
        <v>24</v>
      </c>
      <c r="H6446" t="s">
        <v>60</v>
      </c>
      <c r="I6446" s="1">
        <v>30893</v>
      </c>
      <c r="J6446" s="2">
        <f>VLOOKUP(Oliusala[[#This Row],[tegund]],Tegundir!$B$2:$D$19,3,FALSE)*Oliusala[[#This Row],[magn]]/1000</f>
        <v>26.722445</v>
      </c>
      <c r="K6446">
        <v>2014</v>
      </c>
      <c r="L6446" t="s">
        <v>1955</v>
      </c>
      <c r="M6446" s="144" t="s">
        <v>59</v>
      </c>
    </row>
    <row r="6447" spans="1:15" x14ac:dyDescent="0.2">
      <c r="A6447" t="s">
        <v>70</v>
      </c>
      <c r="B6447" s="144" t="s">
        <v>185</v>
      </c>
      <c r="C6447">
        <v>825</v>
      </c>
      <c r="D6447" t="str">
        <f>VLOOKUP(Oliusala[[#This Row],[postnumer]],Sveitarfelog[#All],4,FALSE)</f>
        <v>Flóahreppur,Sveitarfélagið Árborg</v>
      </c>
      <c r="E6447" t="str">
        <f>VLOOKUP(Oliusala[[#This Row],[postnumer]],Sveitarfelog[#All],5,FALSE)</f>
        <v>Suðurland</v>
      </c>
      <c r="F6447" t="s">
        <v>25</v>
      </c>
      <c r="G6447" t="s">
        <v>24</v>
      </c>
      <c r="H6447" t="s">
        <v>60</v>
      </c>
      <c r="I6447" s="1">
        <v>1513</v>
      </c>
      <c r="J6447" s="2">
        <f>VLOOKUP(Oliusala[[#This Row],[tegund]],Tegundir!$B$2:$D$19,3,FALSE)*Oliusala[[#This Row],[magn]]/1000</f>
        <v>1.3087449999999998</v>
      </c>
      <c r="K6447">
        <v>2014</v>
      </c>
      <c r="L6447" t="s">
        <v>1955</v>
      </c>
      <c r="M6447" s="144" t="s">
        <v>59</v>
      </c>
    </row>
    <row r="6448" spans="1:15" x14ac:dyDescent="0.2">
      <c r="A6448" t="s">
        <v>57</v>
      </c>
      <c r="B6448" s="144" t="s">
        <v>186</v>
      </c>
      <c r="C6448">
        <v>840</v>
      </c>
      <c r="D6448" t="str">
        <f>VLOOKUP(Oliusala[[#This Row],[postnumer]],Sveitarfelog[#All],4,FALSE)</f>
        <v>Bláskógabyggð,Grímsnes- og Grafningshreppur,Hrunamannahreppur,Skeiða- og Gnúpverjahreppur</v>
      </c>
      <c r="E6448" t="str">
        <f>VLOOKUP(Oliusala[[#This Row],[postnumer]],Sveitarfelog[#All],5,FALSE)</f>
        <v>Suðurland</v>
      </c>
      <c r="F6448" t="s">
        <v>25</v>
      </c>
      <c r="G6448" t="s">
        <v>24</v>
      </c>
      <c r="H6448" t="s">
        <v>60</v>
      </c>
      <c r="I6448" s="1">
        <v>28190</v>
      </c>
      <c r="J6448" s="2">
        <f>VLOOKUP(Oliusala[[#This Row],[tegund]],Tegundir!$B$2:$D$19,3,FALSE)*Oliusala[[#This Row],[magn]]/1000</f>
        <v>24.384349999999998</v>
      </c>
      <c r="K6448">
        <v>2014</v>
      </c>
      <c r="L6448" t="s">
        <v>1955</v>
      </c>
      <c r="M6448" s="144" t="s">
        <v>59</v>
      </c>
    </row>
    <row r="6449" spans="1:15" x14ac:dyDescent="0.2">
      <c r="A6449" t="s">
        <v>70</v>
      </c>
      <c r="B6449" s="144" t="s">
        <v>186</v>
      </c>
      <c r="C6449">
        <v>840</v>
      </c>
      <c r="D6449" t="str">
        <f>VLOOKUP(Oliusala[[#This Row],[postnumer]],Sveitarfelog[#All],4,FALSE)</f>
        <v>Bláskógabyggð,Grímsnes- og Grafningshreppur,Hrunamannahreppur,Skeiða- og Gnúpverjahreppur</v>
      </c>
      <c r="E6449" t="str">
        <f>VLOOKUP(Oliusala[[#This Row],[postnumer]],Sveitarfelog[#All],5,FALSE)</f>
        <v>Suðurland</v>
      </c>
      <c r="F6449" t="s">
        <v>25</v>
      </c>
      <c r="G6449" t="s">
        <v>24</v>
      </c>
      <c r="H6449" t="s">
        <v>60</v>
      </c>
      <c r="I6449" s="1">
        <v>16053</v>
      </c>
      <c r="J6449" s="2">
        <f>VLOOKUP(Oliusala[[#This Row],[tegund]],Tegundir!$B$2:$D$19,3,FALSE)*Oliusala[[#This Row],[magn]]/1000</f>
        <v>13.885845</v>
      </c>
      <c r="K6449">
        <v>2014</v>
      </c>
      <c r="L6449" t="s">
        <v>1955</v>
      </c>
      <c r="M6449" s="144" t="s">
        <v>59</v>
      </c>
    </row>
    <row r="6450" spans="1:15" x14ac:dyDescent="0.2">
      <c r="A6450" t="s">
        <v>63</v>
      </c>
      <c r="B6450" s="144" t="s">
        <v>190</v>
      </c>
      <c r="C6450">
        <v>851</v>
      </c>
      <c r="D6450" t="str">
        <f>VLOOKUP(Oliusala[[#This Row],[postnumer]],Sveitarfelog[#All],4,FALSE)</f>
        <v>Ásahreppur,Rangárþing ytra</v>
      </c>
      <c r="E6450" t="str">
        <f>VLOOKUP(Oliusala[[#This Row],[postnumer]],Sveitarfelog[#All],5,FALSE)</f>
        <v>Suðurland</v>
      </c>
      <c r="F6450" t="s">
        <v>24</v>
      </c>
      <c r="G6450" t="s">
        <v>24</v>
      </c>
      <c r="H6450" t="s">
        <v>58</v>
      </c>
      <c r="I6450" s="1">
        <v>108504</v>
      </c>
      <c r="J6450" s="2">
        <f>VLOOKUP(Oliusala[[#This Row],[tegund]],Tegundir!$B$2:$D$19,3,FALSE)*Oliusala[[#This Row],[magn]]/1000</f>
        <v>93.855959999999996</v>
      </c>
      <c r="K6450">
        <v>2014</v>
      </c>
      <c r="L6450" t="s">
        <v>18</v>
      </c>
      <c r="M6450" s="144" t="s">
        <v>59</v>
      </c>
    </row>
    <row r="6451" spans="1:15" x14ac:dyDescent="0.2">
      <c r="A6451" t="s">
        <v>63</v>
      </c>
      <c r="B6451" s="144" t="s">
        <v>191</v>
      </c>
      <c r="C6451">
        <v>851</v>
      </c>
      <c r="D6451" t="str">
        <f>VLOOKUP(Oliusala[[#This Row],[postnumer]],Sveitarfelog[#All],4,FALSE)</f>
        <v>Ásahreppur,Rangárþing ytra</v>
      </c>
      <c r="E6451" t="str">
        <f>VLOOKUP(Oliusala[[#This Row],[postnumer]],Sveitarfelog[#All],5,FALSE)</f>
        <v>Suðurland</v>
      </c>
      <c r="F6451" t="s">
        <v>24</v>
      </c>
      <c r="G6451" t="s">
        <v>24</v>
      </c>
      <c r="H6451" t="s">
        <v>58</v>
      </c>
      <c r="I6451" s="1">
        <v>452789</v>
      </c>
      <c r="J6451" s="2">
        <f>VLOOKUP(Oliusala[[#This Row],[tegund]],Tegundir!$B$2:$D$19,3,FALSE)*Oliusala[[#This Row],[magn]]/1000</f>
        <v>391.662485</v>
      </c>
      <c r="K6451">
        <v>2014</v>
      </c>
      <c r="L6451" t="s">
        <v>18</v>
      </c>
      <c r="M6451" s="144" t="s">
        <v>59</v>
      </c>
    </row>
    <row r="6452" spans="1:15" x14ac:dyDescent="0.2">
      <c r="A6452" t="s">
        <v>57</v>
      </c>
      <c r="B6452" s="144" t="s">
        <v>188</v>
      </c>
      <c r="C6452">
        <v>845</v>
      </c>
      <c r="D6452" t="str">
        <f>VLOOKUP(Oliusala[[#This Row],[postnumer]],Sveitarfelog[#All],4,FALSE)</f>
        <v>Bláskógabyggð,Grímsnes- og Grafningshreppur,Hrunamannahreppur,Skeiða- og Gnúpverjahreppur</v>
      </c>
      <c r="E6452" t="str">
        <f>VLOOKUP(Oliusala[[#This Row],[postnumer]],Sveitarfelog[#All],5,FALSE)</f>
        <v>Suðurland</v>
      </c>
      <c r="F6452" t="s">
        <v>25</v>
      </c>
      <c r="G6452" t="s">
        <v>24</v>
      </c>
      <c r="H6452" t="s">
        <v>60</v>
      </c>
      <c r="I6452" s="1">
        <v>376728</v>
      </c>
      <c r="J6452" s="2">
        <f>VLOOKUP(Oliusala[[#This Row],[tegund]],Tegundir!$B$2:$D$19,3,FALSE)*Oliusala[[#This Row],[magn]]/1000</f>
        <v>325.86971999999997</v>
      </c>
      <c r="K6452">
        <v>2014</v>
      </c>
      <c r="L6452" t="s">
        <v>1955</v>
      </c>
      <c r="M6452" s="144" t="s">
        <v>59</v>
      </c>
    </row>
    <row r="6453" spans="1:15" x14ac:dyDescent="0.2">
      <c r="A6453" t="s">
        <v>70</v>
      </c>
      <c r="B6453" s="144" t="s">
        <v>188</v>
      </c>
      <c r="C6453">
        <v>845</v>
      </c>
      <c r="D6453" t="str">
        <f>VLOOKUP(Oliusala[[#This Row],[postnumer]],Sveitarfelog[#All],4,FALSE)</f>
        <v>Bláskógabyggð,Grímsnes- og Grafningshreppur,Hrunamannahreppur,Skeiða- og Gnúpverjahreppur</v>
      </c>
      <c r="E6453" t="str">
        <f>VLOOKUP(Oliusala[[#This Row],[postnumer]],Sveitarfelog[#All],5,FALSE)</f>
        <v>Suðurland</v>
      </c>
      <c r="F6453" t="s">
        <v>25</v>
      </c>
      <c r="G6453" t="s">
        <v>24</v>
      </c>
      <c r="H6453" t="s">
        <v>60</v>
      </c>
      <c r="I6453" s="1">
        <v>172902</v>
      </c>
      <c r="J6453" s="2">
        <f>VLOOKUP(Oliusala[[#This Row],[tegund]],Tegundir!$B$2:$D$19,3,FALSE)*Oliusala[[#This Row],[magn]]/1000</f>
        <v>149.56023000000002</v>
      </c>
      <c r="K6453">
        <v>2014</v>
      </c>
      <c r="L6453" t="s">
        <v>1955</v>
      </c>
      <c r="M6453" s="144" t="s">
        <v>59</v>
      </c>
    </row>
    <row r="6454" spans="1:15" x14ac:dyDescent="0.2">
      <c r="A6454" t="s">
        <v>57</v>
      </c>
      <c r="B6454" s="144" t="s">
        <v>192</v>
      </c>
      <c r="C6454">
        <v>860</v>
      </c>
      <c r="D6454" t="str">
        <f>VLOOKUP(Oliusala[[#This Row],[postnumer]],Sveitarfelog[#All],4,FALSE)</f>
        <v>Rangárþing eystra</v>
      </c>
      <c r="E6454" t="str">
        <f>VLOOKUP(Oliusala[[#This Row],[postnumer]],Sveitarfelog[#All],5,FALSE)</f>
        <v>Suðurland</v>
      </c>
      <c r="F6454" t="s">
        <v>29</v>
      </c>
      <c r="G6454" t="s">
        <v>24</v>
      </c>
      <c r="H6454" t="s">
        <v>60</v>
      </c>
      <c r="I6454" s="1">
        <v>34325</v>
      </c>
      <c r="J6454" s="2">
        <f>VLOOKUP(Oliusala[[#This Row],[tegund]],Tegundir!$B$2:$D$19,3,FALSE)*Oliusala[[#This Row],[magn]]/1000</f>
        <v>29.691125</v>
      </c>
      <c r="K6454">
        <v>2014</v>
      </c>
      <c r="L6454" t="s">
        <v>19</v>
      </c>
      <c r="M6454" s="144" t="s">
        <v>59</v>
      </c>
      <c r="O6454" s="144" t="s">
        <v>1998</v>
      </c>
    </row>
    <row r="6455" spans="1:15" x14ac:dyDescent="0.2">
      <c r="A6455" t="s">
        <v>57</v>
      </c>
      <c r="B6455" s="144" t="s">
        <v>192</v>
      </c>
      <c r="C6455">
        <v>860</v>
      </c>
      <c r="D6455" t="str">
        <f>VLOOKUP(Oliusala[[#This Row],[postnumer]],Sveitarfelog[#All],4,FALSE)</f>
        <v>Rangárþing eystra</v>
      </c>
      <c r="E6455" t="str">
        <f>VLOOKUP(Oliusala[[#This Row],[postnumer]],Sveitarfelog[#All],5,FALSE)</f>
        <v>Suðurland</v>
      </c>
      <c r="F6455" t="s">
        <v>30</v>
      </c>
      <c r="G6455" t="s">
        <v>24</v>
      </c>
      <c r="H6455" t="s">
        <v>60</v>
      </c>
      <c r="I6455" s="1">
        <v>28900</v>
      </c>
      <c r="J6455" s="2">
        <f>VLOOKUP(Oliusala[[#This Row],[tegund]],Tegundir!$B$2:$D$19,3,FALSE)*Oliusala[[#This Row],[magn]]/1000</f>
        <v>24.9985</v>
      </c>
      <c r="K6455">
        <v>2014</v>
      </c>
      <c r="L6455" t="s">
        <v>19</v>
      </c>
      <c r="M6455" s="144" t="s">
        <v>59</v>
      </c>
      <c r="O6455" s="144" t="s">
        <v>1998</v>
      </c>
    </row>
    <row r="6456" spans="1:15" x14ac:dyDescent="0.2">
      <c r="A6456" t="s">
        <v>163</v>
      </c>
      <c r="B6456" s="144" t="s">
        <v>163</v>
      </c>
      <c r="C6456">
        <v>850</v>
      </c>
      <c r="D6456" t="str">
        <f>VLOOKUP(Oliusala[[#This Row],[postnumer]],Sveitarfelog[#All],4,FALSE)</f>
        <v>Ásahreppur,Rangárþing ytra</v>
      </c>
      <c r="E6456" t="str">
        <f>VLOOKUP(Oliusala[[#This Row],[postnumer]],Sveitarfelog[#All],5,FALSE)</f>
        <v>Suðurland</v>
      </c>
      <c r="F6456" t="s">
        <v>25</v>
      </c>
      <c r="G6456" t="s">
        <v>24</v>
      </c>
      <c r="H6456" t="s">
        <v>58</v>
      </c>
      <c r="I6456" s="1">
        <v>136334</v>
      </c>
      <c r="J6456" s="2">
        <f>VLOOKUP(Oliusala[[#This Row],[tegund]],Tegundir!$B$2:$D$19,3,FALSE)*Oliusala[[#This Row],[magn]]/1000</f>
        <v>117.92891</v>
      </c>
      <c r="K6456">
        <v>2014</v>
      </c>
      <c r="L6456" t="s">
        <v>1955</v>
      </c>
      <c r="M6456" s="144" t="s">
        <v>59</v>
      </c>
    </row>
    <row r="6457" spans="1:15" x14ac:dyDescent="0.2">
      <c r="A6457" t="s">
        <v>63</v>
      </c>
      <c r="B6457" s="144" t="s">
        <v>192</v>
      </c>
      <c r="C6457">
        <v>860</v>
      </c>
      <c r="D6457" t="str">
        <f>VLOOKUP(Oliusala[[#This Row],[postnumer]],Sveitarfelog[#All],4,FALSE)</f>
        <v>Rangárþing eystra</v>
      </c>
      <c r="E6457" t="str">
        <f>VLOOKUP(Oliusala[[#This Row],[postnumer]],Sveitarfelog[#All],5,FALSE)</f>
        <v>Suðurland</v>
      </c>
      <c r="F6457" t="s">
        <v>24</v>
      </c>
      <c r="G6457" t="s">
        <v>24</v>
      </c>
      <c r="H6457" t="s">
        <v>58</v>
      </c>
      <c r="I6457" s="1">
        <v>1763762</v>
      </c>
      <c r="J6457" s="2">
        <f>VLOOKUP(Oliusala[[#This Row],[tegund]],Tegundir!$B$2:$D$19,3,FALSE)*Oliusala[[#This Row],[magn]]/1000</f>
        <v>1525.6541299999999</v>
      </c>
      <c r="K6457">
        <v>2014</v>
      </c>
      <c r="L6457" t="s">
        <v>18</v>
      </c>
      <c r="M6457" s="144" t="s">
        <v>59</v>
      </c>
    </row>
    <row r="6458" spans="1:15" x14ac:dyDescent="0.2">
      <c r="A6458" t="s">
        <v>57</v>
      </c>
      <c r="B6458" s="144" t="s">
        <v>163</v>
      </c>
      <c r="C6458">
        <v>850</v>
      </c>
      <c r="D6458" t="str">
        <f>VLOOKUP(Oliusala[[#This Row],[postnumer]],Sveitarfelog[#All],4,FALSE)</f>
        <v>Ásahreppur,Rangárþing ytra</v>
      </c>
      <c r="E6458" t="str">
        <f>VLOOKUP(Oliusala[[#This Row],[postnumer]],Sveitarfelog[#All],5,FALSE)</f>
        <v>Suðurland</v>
      </c>
      <c r="F6458" t="s">
        <v>25</v>
      </c>
      <c r="G6458" t="s">
        <v>24</v>
      </c>
      <c r="H6458" t="s">
        <v>60</v>
      </c>
      <c r="I6458" s="1">
        <v>178295</v>
      </c>
      <c r="J6458" s="2">
        <f>VLOOKUP(Oliusala[[#This Row],[tegund]],Tegundir!$B$2:$D$19,3,FALSE)*Oliusala[[#This Row],[magn]]/1000</f>
        <v>154.22517499999998</v>
      </c>
      <c r="K6458">
        <v>2014</v>
      </c>
      <c r="L6458" t="s">
        <v>1955</v>
      </c>
      <c r="M6458" s="144" t="s">
        <v>59</v>
      </c>
    </row>
    <row r="6459" spans="1:15" x14ac:dyDescent="0.2">
      <c r="A6459" t="s">
        <v>57</v>
      </c>
      <c r="B6459" s="144" t="s">
        <v>193</v>
      </c>
      <c r="C6459">
        <v>861</v>
      </c>
      <c r="D6459" t="str">
        <f>VLOOKUP(Oliusala[[#This Row],[postnumer]],Sveitarfelog[#All],4,FALSE)</f>
        <v>Rangárþing eystra</v>
      </c>
      <c r="E6459" t="str">
        <f>VLOOKUP(Oliusala[[#This Row],[postnumer]],Sveitarfelog[#All],5,FALSE)</f>
        <v>Suðurland</v>
      </c>
      <c r="F6459" t="s">
        <v>24</v>
      </c>
      <c r="G6459" t="s">
        <v>24</v>
      </c>
      <c r="H6459" t="s">
        <v>60</v>
      </c>
      <c r="I6459" s="1">
        <v>1214</v>
      </c>
      <c r="J6459" s="2">
        <f>VLOOKUP(Oliusala[[#This Row],[tegund]],Tegundir!$B$2:$D$19,3,FALSE)*Oliusala[[#This Row],[magn]]/1000</f>
        <v>1.0501099999999999</v>
      </c>
      <c r="K6459">
        <v>2014</v>
      </c>
      <c r="L6459" t="s">
        <v>1955</v>
      </c>
      <c r="M6459" s="144" t="s">
        <v>59</v>
      </c>
    </row>
    <row r="6460" spans="1:15" x14ac:dyDescent="0.2">
      <c r="A6460" t="s">
        <v>163</v>
      </c>
      <c r="B6460" s="144" t="s">
        <v>193</v>
      </c>
      <c r="C6460">
        <v>861</v>
      </c>
      <c r="D6460" t="str">
        <f>VLOOKUP(Oliusala[[#This Row],[postnumer]],Sveitarfelog[#All],4,FALSE)</f>
        <v>Rangárþing eystra</v>
      </c>
      <c r="E6460" t="str">
        <f>VLOOKUP(Oliusala[[#This Row],[postnumer]],Sveitarfelog[#All],5,FALSE)</f>
        <v>Suðurland</v>
      </c>
      <c r="F6460" t="s">
        <v>24</v>
      </c>
      <c r="G6460" t="s">
        <v>24</v>
      </c>
      <c r="H6460" t="s">
        <v>60</v>
      </c>
      <c r="I6460" s="1">
        <v>22556</v>
      </c>
      <c r="J6460" s="2">
        <f>VLOOKUP(Oliusala[[#This Row],[tegund]],Tegundir!$B$2:$D$19,3,FALSE)*Oliusala[[#This Row],[magn]]/1000</f>
        <v>19.510939999999998</v>
      </c>
      <c r="K6460">
        <v>2014</v>
      </c>
      <c r="L6460" t="s">
        <v>1955</v>
      </c>
      <c r="M6460" s="144" t="s">
        <v>59</v>
      </c>
    </row>
    <row r="6461" spans="1:15" x14ac:dyDescent="0.2">
      <c r="A6461" t="s">
        <v>57</v>
      </c>
      <c r="B6461" s="144" t="s">
        <v>192</v>
      </c>
      <c r="C6461">
        <v>860</v>
      </c>
      <c r="D6461" t="str">
        <f>VLOOKUP(Oliusala[[#This Row],[postnumer]],Sveitarfelog[#All],4,FALSE)</f>
        <v>Rangárþing eystra</v>
      </c>
      <c r="E6461" t="str">
        <f>VLOOKUP(Oliusala[[#This Row],[postnumer]],Sveitarfelog[#All],5,FALSE)</f>
        <v>Suðurland</v>
      </c>
      <c r="F6461" t="s">
        <v>24</v>
      </c>
      <c r="G6461" t="s">
        <v>24</v>
      </c>
      <c r="H6461" t="s">
        <v>60</v>
      </c>
      <c r="I6461" s="1">
        <v>247260</v>
      </c>
      <c r="J6461" s="2">
        <f>VLOOKUP(Oliusala[[#This Row],[tegund]],Tegundir!$B$2:$D$19,3,FALSE)*Oliusala[[#This Row],[magn]]/1000</f>
        <v>213.87989999999999</v>
      </c>
      <c r="K6461">
        <v>2014</v>
      </c>
      <c r="L6461" t="s">
        <v>1955</v>
      </c>
      <c r="M6461" s="144" t="s">
        <v>59</v>
      </c>
    </row>
    <row r="6462" spans="1:15" x14ac:dyDescent="0.2">
      <c r="A6462" t="s">
        <v>163</v>
      </c>
      <c r="B6462" s="144" t="s">
        <v>191</v>
      </c>
      <c r="C6462">
        <v>851</v>
      </c>
      <c r="D6462" t="str">
        <f>VLOOKUP(Oliusala[[#This Row],[postnumer]],Sveitarfelog[#All],4,FALSE)</f>
        <v>Ásahreppur,Rangárþing ytra</v>
      </c>
      <c r="E6462" t="str">
        <f>VLOOKUP(Oliusala[[#This Row],[postnumer]],Sveitarfelog[#All],5,FALSE)</f>
        <v>Suðurland</v>
      </c>
      <c r="F6462" t="s">
        <v>25</v>
      </c>
      <c r="G6462" t="s">
        <v>24</v>
      </c>
      <c r="H6462" t="s">
        <v>60</v>
      </c>
      <c r="I6462" s="1">
        <v>154282</v>
      </c>
      <c r="J6462" s="2">
        <f>VLOOKUP(Oliusala[[#This Row],[tegund]],Tegundir!$B$2:$D$19,3,FALSE)*Oliusala[[#This Row],[magn]]/1000</f>
        <v>133.45392999999999</v>
      </c>
      <c r="K6462">
        <v>2014</v>
      </c>
      <c r="L6462" t="s">
        <v>1955</v>
      </c>
      <c r="M6462" s="144" t="s">
        <v>59</v>
      </c>
    </row>
    <row r="6463" spans="1:15" x14ac:dyDescent="0.2">
      <c r="A6463" t="s">
        <v>57</v>
      </c>
      <c r="B6463" s="144" t="s">
        <v>191</v>
      </c>
      <c r="C6463">
        <v>851</v>
      </c>
      <c r="D6463" t="str">
        <f>VLOOKUP(Oliusala[[#This Row],[postnumer]],Sveitarfelog[#All],4,FALSE)</f>
        <v>Ásahreppur,Rangárþing ytra</v>
      </c>
      <c r="E6463" t="str">
        <f>VLOOKUP(Oliusala[[#This Row],[postnumer]],Sveitarfelog[#All],5,FALSE)</f>
        <v>Suðurland</v>
      </c>
      <c r="F6463" t="s">
        <v>25</v>
      </c>
      <c r="G6463" t="s">
        <v>24</v>
      </c>
      <c r="H6463" t="s">
        <v>60</v>
      </c>
      <c r="I6463" s="1">
        <v>113822</v>
      </c>
      <c r="J6463" s="2">
        <f>VLOOKUP(Oliusala[[#This Row],[tegund]],Tegundir!$B$2:$D$19,3,FALSE)*Oliusala[[#This Row],[magn]]/1000</f>
        <v>98.456029999999998</v>
      </c>
      <c r="K6463">
        <v>2014</v>
      </c>
      <c r="L6463" t="s">
        <v>1955</v>
      </c>
      <c r="M6463" s="144" t="s">
        <v>59</v>
      </c>
    </row>
    <row r="6464" spans="1:15" x14ac:dyDescent="0.2">
      <c r="A6464" t="s">
        <v>57</v>
      </c>
      <c r="B6464" s="144" t="s">
        <v>193</v>
      </c>
      <c r="C6464">
        <v>861</v>
      </c>
      <c r="D6464" t="str">
        <f>VLOOKUP(Oliusala[[#This Row],[postnumer]],Sveitarfelog[#All],4,FALSE)</f>
        <v>Rangárþing eystra</v>
      </c>
      <c r="E6464" t="str">
        <f>VLOOKUP(Oliusala[[#This Row],[postnumer]],Sveitarfelog[#All],5,FALSE)</f>
        <v>Suðurland</v>
      </c>
      <c r="F6464" t="s">
        <v>30</v>
      </c>
      <c r="G6464" t="s">
        <v>24</v>
      </c>
      <c r="H6464" t="s">
        <v>60</v>
      </c>
      <c r="I6464" s="1">
        <v>24185</v>
      </c>
      <c r="J6464" s="2">
        <f>VLOOKUP(Oliusala[[#This Row],[tegund]],Tegundir!$B$2:$D$19,3,FALSE)*Oliusala[[#This Row],[magn]]/1000</f>
        <v>20.920025000000003</v>
      </c>
      <c r="K6464">
        <v>2014</v>
      </c>
      <c r="L6464" t="s">
        <v>19</v>
      </c>
      <c r="M6464" s="144" t="s">
        <v>59</v>
      </c>
      <c r="O6464" s="144" t="s">
        <v>1998</v>
      </c>
    </row>
    <row r="6465" spans="1:15" x14ac:dyDescent="0.2">
      <c r="A6465" t="s">
        <v>63</v>
      </c>
      <c r="B6465" s="144" t="s">
        <v>193</v>
      </c>
      <c r="C6465">
        <v>861</v>
      </c>
      <c r="D6465" t="str">
        <f>VLOOKUP(Oliusala[[#This Row],[postnumer]],Sveitarfelog[#All],4,FALSE)</f>
        <v>Rangárþing eystra</v>
      </c>
      <c r="E6465" t="str">
        <f>VLOOKUP(Oliusala[[#This Row],[postnumer]],Sveitarfelog[#All],5,FALSE)</f>
        <v>Suðurland</v>
      </c>
      <c r="F6465" t="s">
        <v>24</v>
      </c>
      <c r="G6465" t="s">
        <v>24</v>
      </c>
      <c r="H6465" t="s">
        <v>58</v>
      </c>
      <c r="I6465" s="1">
        <v>73410</v>
      </c>
      <c r="J6465" s="2">
        <f>VLOOKUP(Oliusala[[#This Row],[tegund]],Tegundir!$B$2:$D$19,3,FALSE)*Oliusala[[#This Row],[magn]]/1000</f>
        <v>63.499650000000003</v>
      </c>
      <c r="K6465">
        <v>2014</v>
      </c>
      <c r="L6465" t="s">
        <v>18</v>
      </c>
      <c r="M6465" s="144" t="s">
        <v>59</v>
      </c>
    </row>
    <row r="6466" spans="1:15" x14ac:dyDescent="0.2">
      <c r="A6466" t="s">
        <v>163</v>
      </c>
      <c r="B6466" s="144" t="s">
        <v>192</v>
      </c>
      <c r="C6466">
        <v>860</v>
      </c>
      <c r="D6466" t="str">
        <f>VLOOKUP(Oliusala[[#This Row],[postnumer]],Sveitarfelog[#All],4,FALSE)</f>
        <v>Rangárþing eystra</v>
      </c>
      <c r="E6466" t="str">
        <f>VLOOKUP(Oliusala[[#This Row],[postnumer]],Sveitarfelog[#All],5,FALSE)</f>
        <v>Suðurland</v>
      </c>
      <c r="F6466" t="s">
        <v>25</v>
      </c>
      <c r="G6466" t="s">
        <v>24</v>
      </c>
      <c r="H6466" t="s">
        <v>60</v>
      </c>
      <c r="I6466" s="1">
        <v>110288</v>
      </c>
      <c r="J6466" s="2">
        <f>VLOOKUP(Oliusala[[#This Row],[tegund]],Tegundir!$B$2:$D$19,3,FALSE)*Oliusala[[#This Row],[magn]]/1000</f>
        <v>95.399119999999996</v>
      </c>
      <c r="K6466">
        <v>2014</v>
      </c>
      <c r="L6466" t="s">
        <v>1955</v>
      </c>
      <c r="M6466" s="144" t="s">
        <v>59</v>
      </c>
    </row>
    <row r="6467" spans="1:15" x14ac:dyDescent="0.2">
      <c r="A6467" t="s">
        <v>57</v>
      </c>
      <c r="B6467" s="144" t="s">
        <v>192</v>
      </c>
      <c r="C6467">
        <v>860</v>
      </c>
      <c r="D6467" t="str">
        <f>VLOOKUP(Oliusala[[#This Row],[postnumer]],Sveitarfelog[#All],4,FALSE)</f>
        <v>Rangárþing eystra</v>
      </c>
      <c r="E6467" t="str">
        <f>VLOOKUP(Oliusala[[#This Row],[postnumer]],Sveitarfelog[#All],5,FALSE)</f>
        <v>Suðurland</v>
      </c>
      <c r="F6467" t="s">
        <v>25</v>
      </c>
      <c r="G6467" t="s">
        <v>24</v>
      </c>
      <c r="H6467" t="s">
        <v>60</v>
      </c>
      <c r="I6467" s="1">
        <v>526099</v>
      </c>
      <c r="J6467" s="2">
        <f>VLOOKUP(Oliusala[[#This Row],[tegund]],Tegundir!$B$2:$D$19,3,FALSE)*Oliusala[[#This Row],[magn]]/1000</f>
        <v>455.07563500000003</v>
      </c>
      <c r="K6467">
        <v>2014</v>
      </c>
      <c r="L6467" t="s">
        <v>1955</v>
      </c>
      <c r="M6467" s="144" t="s">
        <v>59</v>
      </c>
    </row>
    <row r="6468" spans="1:15" x14ac:dyDescent="0.2">
      <c r="A6468" t="s">
        <v>163</v>
      </c>
      <c r="B6468" s="144" t="s">
        <v>193</v>
      </c>
      <c r="C6468">
        <v>861</v>
      </c>
      <c r="D6468" t="str">
        <f>VLOOKUP(Oliusala[[#This Row],[postnumer]],Sveitarfelog[#All],4,FALSE)</f>
        <v>Rangárþing eystra</v>
      </c>
      <c r="E6468" t="str">
        <f>VLOOKUP(Oliusala[[#This Row],[postnumer]],Sveitarfelog[#All],5,FALSE)</f>
        <v>Suðurland</v>
      </c>
      <c r="F6468" t="s">
        <v>25</v>
      </c>
      <c r="G6468" t="s">
        <v>24</v>
      </c>
      <c r="H6468" t="s">
        <v>60</v>
      </c>
      <c r="I6468" s="1">
        <v>57467</v>
      </c>
      <c r="J6468" s="2">
        <f>VLOOKUP(Oliusala[[#This Row],[tegund]],Tegundir!$B$2:$D$19,3,FALSE)*Oliusala[[#This Row],[magn]]/1000</f>
        <v>49.708955000000003</v>
      </c>
      <c r="K6468">
        <v>2014</v>
      </c>
      <c r="L6468" t="s">
        <v>1955</v>
      </c>
      <c r="M6468" s="144" t="s">
        <v>59</v>
      </c>
    </row>
    <row r="6469" spans="1:15" x14ac:dyDescent="0.2">
      <c r="A6469" t="s">
        <v>163</v>
      </c>
      <c r="B6469" s="144" t="s">
        <v>194</v>
      </c>
      <c r="C6469">
        <v>870</v>
      </c>
      <c r="D6469" t="str">
        <f>VLOOKUP(Oliusala[[#This Row],[postnumer]],Sveitarfelog[#All],4,FALSE)</f>
        <v>Mýrdalshreppur</v>
      </c>
      <c r="E6469" t="str">
        <f>VLOOKUP(Oliusala[[#This Row],[postnumer]],Sveitarfelog[#All],5,FALSE)</f>
        <v>Suðurland</v>
      </c>
      <c r="F6469" t="s">
        <v>24</v>
      </c>
      <c r="G6469" t="s">
        <v>24</v>
      </c>
      <c r="H6469" t="s">
        <v>60</v>
      </c>
      <c r="I6469" s="1">
        <v>3178</v>
      </c>
      <c r="J6469" s="2">
        <f>VLOOKUP(Oliusala[[#This Row],[tegund]],Tegundir!$B$2:$D$19,3,FALSE)*Oliusala[[#This Row],[magn]]/1000</f>
        <v>2.7489699999999999</v>
      </c>
      <c r="K6469">
        <v>2014</v>
      </c>
      <c r="L6469" t="s">
        <v>18</v>
      </c>
      <c r="M6469" s="144" t="s">
        <v>59</v>
      </c>
    </row>
    <row r="6470" spans="1:15" x14ac:dyDescent="0.2">
      <c r="A6470" t="s">
        <v>163</v>
      </c>
      <c r="B6470" s="144" t="s">
        <v>194</v>
      </c>
      <c r="C6470">
        <v>870</v>
      </c>
      <c r="D6470" t="str">
        <f>VLOOKUP(Oliusala[[#This Row],[postnumer]],Sveitarfelog[#All],4,FALSE)</f>
        <v>Mýrdalshreppur</v>
      </c>
      <c r="E6470" t="str">
        <f>VLOOKUP(Oliusala[[#This Row],[postnumer]],Sveitarfelog[#All],5,FALSE)</f>
        <v>Suðurland</v>
      </c>
      <c r="F6470" t="s">
        <v>30</v>
      </c>
      <c r="G6470" t="s">
        <v>24</v>
      </c>
      <c r="H6470" t="s">
        <v>60</v>
      </c>
      <c r="I6470" s="1">
        <v>2752</v>
      </c>
      <c r="J6470" s="2">
        <f>VLOOKUP(Oliusala[[#This Row],[tegund]],Tegundir!$B$2:$D$19,3,FALSE)*Oliusala[[#This Row],[magn]]/1000</f>
        <v>2.3804799999999999</v>
      </c>
      <c r="K6470">
        <v>2014</v>
      </c>
      <c r="L6470" t="s">
        <v>19</v>
      </c>
      <c r="M6470" s="144" t="s">
        <v>59</v>
      </c>
      <c r="O6470" s="144" t="s">
        <v>1998</v>
      </c>
    </row>
    <row r="6471" spans="1:15" x14ac:dyDescent="0.2">
      <c r="A6471" t="s">
        <v>57</v>
      </c>
      <c r="B6471" s="144" t="s">
        <v>193</v>
      </c>
      <c r="C6471">
        <v>861</v>
      </c>
      <c r="D6471" t="str">
        <f>VLOOKUP(Oliusala[[#This Row],[postnumer]],Sveitarfelog[#All],4,FALSE)</f>
        <v>Rangárþing eystra</v>
      </c>
      <c r="E6471" t="str">
        <f>VLOOKUP(Oliusala[[#This Row],[postnumer]],Sveitarfelog[#All],5,FALSE)</f>
        <v>Suðurland</v>
      </c>
      <c r="F6471" t="s">
        <v>25</v>
      </c>
      <c r="G6471" t="s">
        <v>24</v>
      </c>
      <c r="H6471" t="s">
        <v>60</v>
      </c>
      <c r="I6471" s="1">
        <v>182258</v>
      </c>
      <c r="J6471" s="2">
        <f>VLOOKUP(Oliusala[[#This Row],[tegund]],Tegundir!$B$2:$D$19,3,FALSE)*Oliusala[[#This Row],[magn]]/1000</f>
        <v>157.65317000000002</v>
      </c>
      <c r="K6471">
        <v>2014</v>
      </c>
      <c r="L6471" t="s">
        <v>1955</v>
      </c>
      <c r="M6471" s="144" t="s">
        <v>59</v>
      </c>
    </row>
    <row r="6472" spans="1:15" x14ac:dyDescent="0.2">
      <c r="A6472" t="s">
        <v>57</v>
      </c>
      <c r="B6472" s="144" t="s">
        <v>194</v>
      </c>
      <c r="C6472">
        <v>870</v>
      </c>
      <c r="D6472" t="str">
        <f>VLOOKUP(Oliusala[[#This Row],[postnumer]],Sveitarfelog[#All],4,FALSE)</f>
        <v>Mýrdalshreppur</v>
      </c>
      <c r="E6472" t="str">
        <f>VLOOKUP(Oliusala[[#This Row],[postnumer]],Sveitarfelog[#All],5,FALSE)</f>
        <v>Suðurland</v>
      </c>
      <c r="F6472" t="s">
        <v>24</v>
      </c>
      <c r="G6472" t="s">
        <v>24</v>
      </c>
      <c r="H6472" t="s">
        <v>60</v>
      </c>
      <c r="I6472" s="1">
        <v>97412</v>
      </c>
      <c r="J6472" s="2">
        <f>VLOOKUP(Oliusala[[#This Row],[tegund]],Tegundir!$B$2:$D$19,3,FALSE)*Oliusala[[#This Row],[magn]]/1000</f>
        <v>84.261380000000003</v>
      </c>
      <c r="K6472">
        <v>2014</v>
      </c>
      <c r="L6472" t="s">
        <v>18</v>
      </c>
      <c r="M6472" s="144" t="s">
        <v>59</v>
      </c>
    </row>
    <row r="6473" spans="1:15" x14ac:dyDescent="0.2">
      <c r="A6473" t="s">
        <v>63</v>
      </c>
      <c r="B6473" s="144" t="s">
        <v>194</v>
      </c>
      <c r="C6473">
        <v>870</v>
      </c>
      <c r="D6473" t="str">
        <f>VLOOKUP(Oliusala[[#This Row],[postnumer]],Sveitarfelog[#All],4,FALSE)</f>
        <v>Mýrdalshreppur</v>
      </c>
      <c r="E6473" t="str">
        <f>VLOOKUP(Oliusala[[#This Row],[postnumer]],Sveitarfelog[#All],5,FALSE)</f>
        <v>Suðurland</v>
      </c>
      <c r="F6473" t="s">
        <v>24</v>
      </c>
      <c r="G6473" t="s">
        <v>24</v>
      </c>
      <c r="H6473" t="s">
        <v>58</v>
      </c>
      <c r="I6473" s="1">
        <v>1100239</v>
      </c>
      <c r="J6473" s="2">
        <f>VLOOKUP(Oliusala[[#This Row],[tegund]],Tegundir!$B$2:$D$19,3,FALSE)*Oliusala[[#This Row],[magn]]/1000</f>
        <v>951.70673499999998</v>
      </c>
      <c r="K6473">
        <v>2014</v>
      </c>
      <c r="L6473" t="s">
        <v>18</v>
      </c>
      <c r="M6473" s="144" t="s">
        <v>59</v>
      </c>
    </row>
    <row r="6474" spans="1:15" x14ac:dyDescent="0.2">
      <c r="A6474" t="s">
        <v>163</v>
      </c>
      <c r="B6474" s="144" t="s">
        <v>194</v>
      </c>
      <c r="C6474">
        <v>870</v>
      </c>
      <c r="D6474" t="str">
        <f>VLOOKUP(Oliusala[[#This Row],[postnumer]],Sveitarfelog[#All],4,FALSE)</f>
        <v>Mýrdalshreppur</v>
      </c>
      <c r="E6474" t="str">
        <f>VLOOKUP(Oliusala[[#This Row],[postnumer]],Sveitarfelog[#All],5,FALSE)</f>
        <v>Suðurland</v>
      </c>
      <c r="F6474" t="s">
        <v>25</v>
      </c>
      <c r="G6474" t="s">
        <v>24</v>
      </c>
      <c r="H6474" t="s">
        <v>60</v>
      </c>
      <c r="I6474" s="1">
        <v>239108</v>
      </c>
      <c r="J6474" s="2">
        <f>VLOOKUP(Oliusala[[#This Row],[tegund]],Tegundir!$B$2:$D$19,3,FALSE)*Oliusala[[#This Row],[magn]]/1000</f>
        <v>206.82841999999999</v>
      </c>
      <c r="K6474">
        <v>2014</v>
      </c>
      <c r="L6474" t="s">
        <v>1955</v>
      </c>
      <c r="M6474" s="144" t="s">
        <v>59</v>
      </c>
    </row>
    <row r="6475" spans="1:15" x14ac:dyDescent="0.2">
      <c r="A6475" t="s">
        <v>57</v>
      </c>
      <c r="B6475" s="144" t="s">
        <v>194</v>
      </c>
      <c r="C6475">
        <v>870</v>
      </c>
      <c r="D6475" t="str">
        <f>VLOOKUP(Oliusala[[#This Row],[postnumer]],Sveitarfelog[#All],4,FALSE)</f>
        <v>Mýrdalshreppur</v>
      </c>
      <c r="E6475" t="str">
        <f>VLOOKUP(Oliusala[[#This Row],[postnumer]],Sveitarfelog[#All],5,FALSE)</f>
        <v>Suðurland</v>
      </c>
      <c r="F6475" t="s">
        <v>25</v>
      </c>
      <c r="G6475" t="s">
        <v>24</v>
      </c>
      <c r="H6475" t="s">
        <v>60</v>
      </c>
      <c r="I6475" s="1">
        <v>262353</v>
      </c>
      <c r="J6475" s="2">
        <f>VLOOKUP(Oliusala[[#This Row],[tegund]],Tegundir!$B$2:$D$19,3,FALSE)*Oliusala[[#This Row],[magn]]/1000</f>
        <v>226.93534500000001</v>
      </c>
      <c r="K6475">
        <v>2014</v>
      </c>
      <c r="L6475" t="s">
        <v>1955</v>
      </c>
      <c r="M6475" s="144" t="s">
        <v>59</v>
      </c>
    </row>
    <row r="6476" spans="1:15" x14ac:dyDescent="0.2">
      <c r="A6476" t="s">
        <v>63</v>
      </c>
      <c r="B6476" s="144" t="s">
        <v>195</v>
      </c>
      <c r="C6476">
        <v>880</v>
      </c>
      <c r="D6476" t="str">
        <f>VLOOKUP(Oliusala[[#This Row],[postnumer]],Sveitarfelog[#All],4,FALSE)</f>
        <v>Skaftárhreppur</v>
      </c>
      <c r="E6476" t="str">
        <f>VLOOKUP(Oliusala[[#This Row],[postnumer]],Sveitarfelog[#All],5,FALSE)</f>
        <v>Suðurland</v>
      </c>
      <c r="F6476" t="s">
        <v>25</v>
      </c>
      <c r="G6476" t="s">
        <v>24</v>
      </c>
      <c r="H6476" t="s">
        <v>58</v>
      </c>
      <c r="I6476" s="1">
        <v>23103</v>
      </c>
      <c r="J6476" s="2">
        <f>VLOOKUP(Oliusala[[#This Row],[tegund]],Tegundir!$B$2:$D$19,3,FALSE)*Oliusala[[#This Row],[magn]]/1000</f>
        <v>19.984095</v>
      </c>
      <c r="K6476">
        <v>2014</v>
      </c>
      <c r="L6476" t="s">
        <v>1955</v>
      </c>
      <c r="M6476" s="144" t="s">
        <v>59</v>
      </c>
    </row>
    <row r="6477" spans="1:15" x14ac:dyDescent="0.2">
      <c r="A6477" t="s">
        <v>57</v>
      </c>
      <c r="B6477" s="144" t="s">
        <v>195</v>
      </c>
      <c r="C6477">
        <v>880</v>
      </c>
      <c r="D6477" t="str">
        <f>VLOOKUP(Oliusala[[#This Row],[postnumer]],Sveitarfelog[#All],4,FALSE)</f>
        <v>Skaftárhreppur</v>
      </c>
      <c r="E6477" t="str">
        <f>VLOOKUP(Oliusala[[#This Row],[postnumer]],Sveitarfelog[#All],5,FALSE)</f>
        <v>Suðurland</v>
      </c>
      <c r="F6477" t="s">
        <v>24</v>
      </c>
      <c r="G6477" t="s">
        <v>24</v>
      </c>
      <c r="H6477" t="s">
        <v>60</v>
      </c>
      <c r="I6477" s="1">
        <v>21494</v>
      </c>
      <c r="J6477" s="2">
        <f>VLOOKUP(Oliusala[[#This Row],[tegund]],Tegundir!$B$2:$D$19,3,FALSE)*Oliusala[[#This Row],[magn]]/1000</f>
        <v>18.592310000000001</v>
      </c>
      <c r="K6477">
        <v>2014</v>
      </c>
      <c r="L6477" t="s">
        <v>18</v>
      </c>
      <c r="M6477" s="144" t="s">
        <v>59</v>
      </c>
    </row>
    <row r="6478" spans="1:15" x14ac:dyDescent="0.2">
      <c r="A6478" t="s">
        <v>63</v>
      </c>
      <c r="B6478" s="144" t="s">
        <v>195</v>
      </c>
      <c r="C6478">
        <v>880</v>
      </c>
      <c r="D6478" t="str">
        <f>VLOOKUP(Oliusala[[#This Row],[postnumer]],Sveitarfelog[#All],4,FALSE)</f>
        <v>Skaftárhreppur</v>
      </c>
      <c r="E6478" t="str">
        <f>VLOOKUP(Oliusala[[#This Row],[postnumer]],Sveitarfelog[#All],5,FALSE)</f>
        <v>Suðurland</v>
      </c>
      <c r="F6478" t="s">
        <v>24</v>
      </c>
      <c r="G6478" t="s">
        <v>24</v>
      </c>
      <c r="H6478" t="s">
        <v>58</v>
      </c>
      <c r="I6478" s="1">
        <v>289569.5</v>
      </c>
      <c r="J6478" s="2">
        <f>VLOOKUP(Oliusala[[#This Row],[tegund]],Tegundir!$B$2:$D$19,3,FALSE)*Oliusala[[#This Row],[magn]]/1000</f>
        <v>250.47761749999998</v>
      </c>
      <c r="K6478">
        <v>2014</v>
      </c>
      <c r="L6478" t="s">
        <v>1955</v>
      </c>
      <c r="M6478" s="144" t="s">
        <v>59</v>
      </c>
      <c r="N6478" s="144" t="s">
        <v>1939</v>
      </c>
    </row>
    <row r="6479" spans="1:15" x14ac:dyDescent="0.2">
      <c r="A6479" t="s">
        <v>63</v>
      </c>
      <c r="B6479" s="144" t="s">
        <v>195</v>
      </c>
      <c r="C6479">
        <v>880</v>
      </c>
      <c r="D6479" t="str">
        <f>VLOOKUP(Oliusala[[#This Row],[postnumer]],Sveitarfelog[#All],4,FALSE)</f>
        <v>Skaftárhreppur</v>
      </c>
      <c r="E6479" t="str">
        <f>VLOOKUP(Oliusala[[#This Row],[postnumer]],Sveitarfelog[#All],5,FALSE)</f>
        <v>Suðurland</v>
      </c>
      <c r="F6479" t="s">
        <v>24</v>
      </c>
      <c r="G6479" t="s">
        <v>24</v>
      </c>
      <c r="H6479" t="s">
        <v>58</v>
      </c>
      <c r="I6479" s="1">
        <v>622424.5</v>
      </c>
      <c r="J6479" s="2">
        <f>VLOOKUP(Oliusala[[#This Row],[tegund]],Tegundir!$B$2:$D$19,3,FALSE)*Oliusala[[#This Row],[magn]]/1000</f>
        <v>538.39719249999996</v>
      </c>
      <c r="K6479">
        <v>2014</v>
      </c>
      <c r="L6479" t="s">
        <v>18</v>
      </c>
      <c r="M6479" s="144" t="s">
        <v>59</v>
      </c>
      <c r="N6479" s="144" t="s">
        <v>1939</v>
      </c>
    </row>
    <row r="6480" spans="1:15" x14ac:dyDescent="0.2">
      <c r="A6480" t="s">
        <v>57</v>
      </c>
      <c r="B6480" s="144" t="s">
        <v>195</v>
      </c>
      <c r="C6480">
        <v>880</v>
      </c>
      <c r="D6480" t="str">
        <f>VLOOKUP(Oliusala[[#This Row],[postnumer]],Sveitarfelog[#All],4,FALSE)</f>
        <v>Skaftárhreppur</v>
      </c>
      <c r="E6480" t="str">
        <f>VLOOKUP(Oliusala[[#This Row],[postnumer]],Sveitarfelog[#All],5,FALSE)</f>
        <v>Suðurland</v>
      </c>
      <c r="F6480" t="s">
        <v>30</v>
      </c>
      <c r="G6480" t="s">
        <v>24</v>
      </c>
      <c r="H6480" t="s">
        <v>60</v>
      </c>
      <c r="I6480" s="1">
        <v>5166</v>
      </c>
      <c r="J6480" s="2">
        <f>VLOOKUP(Oliusala[[#This Row],[tegund]],Tegundir!$B$2:$D$19,3,FALSE)*Oliusala[[#This Row],[magn]]/1000</f>
        <v>4.4685899999999998</v>
      </c>
      <c r="K6480">
        <v>2014</v>
      </c>
      <c r="L6480" t="s">
        <v>19</v>
      </c>
      <c r="M6480" s="144" t="s">
        <v>59</v>
      </c>
      <c r="O6480" s="144" t="s">
        <v>1998</v>
      </c>
    </row>
    <row r="6481" spans="1:15" x14ac:dyDescent="0.2">
      <c r="A6481" t="s">
        <v>163</v>
      </c>
      <c r="B6481" s="144" t="s">
        <v>195</v>
      </c>
      <c r="C6481">
        <v>880</v>
      </c>
      <c r="D6481" t="str">
        <f>VLOOKUP(Oliusala[[#This Row],[postnumer]],Sveitarfelog[#All],4,FALSE)</f>
        <v>Skaftárhreppur</v>
      </c>
      <c r="E6481" t="str">
        <f>VLOOKUP(Oliusala[[#This Row],[postnumer]],Sveitarfelog[#All],5,FALSE)</f>
        <v>Suðurland</v>
      </c>
      <c r="F6481" t="s">
        <v>25</v>
      </c>
      <c r="G6481" t="s">
        <v>24</v>
      </c>
      <c r="H6481" t="s">
        <v>60</v>
      </c>
      <c r="I6481" s="1">
        <v>18789</v>
      </c>
      <c r="J6481" s="2">
        <f>VLOOKUP(Oliusala[[#This Row],[tegund]],Tegundir!$B$2:$D$19,3,FALSE)*Oliusala[[#This Row],[magn]]/1000</f>
        <v>16.252485</v>
      </c>
      <c r="K6481">
        <v>2014</v>
      </c>
      <c r="L6481" t="s">
        <v>1955</v>
      </c>
      <c r="M6481" s="144" t="s">
        <v>59</v>
      </c>
    </row>
    <row r="6482" spans="1:15" x14ac:dyDescent="0.2">
      <c r="A6482" t="s">
        <v>57</v>
      </c>
      <c r="B6482" s="144" t="s">
        <v>195</v>
      </c>
      <c r="C6482">
        <v>880</v>
      </c>
      <c r="D6482" t="str">
        <f>VLOOKUP(Oliusala[[#This Row],[postnumer]],Sveitarfelog[#All],4,FALSE)</f>
        <v>Skaftárhreppur</v>
      </c>
      <c r="E6482" t="str">
        <f>VLOOKUP(Oliusala[[#This Row],[postnumer]],Sveitarfelog[#All],5,FALSE)</f>
        <v>Suðurland</v>
      </c>
      <c r="F6482" t="s">
        <v>25</v>
      </c>
      <c r="G6482" t="s">
        <v>24</v>
      </c>
      <c r="H6482" t="s">
        <v>60</v>
      </c>
      <c r="I6482" s="1">
        <v>244891</v>
      </c>
      <c r="J6482" s="2">
        <f>VLOOKUP(Oliusala[[#This Row],[tegund]],Tegundir!$B$2:$D$19,3,FALSE)*Oliusala[[#This Row],[magn]]/1000</f>
        <v>211.830715</v>
      </c>
      <c r="K6482">
        <v>2014</v>
      </c>
      <c r="L6482" t="s">
        <v>1955</v>
      </c>
      <c r="M6482" s="144" t="s">
        <v>59</v>
      </c>
    </row>
    <row r="6483" spans="1:15" x14ac:dyDescent="0.2">
      <c r="A6483" t="s">
        <v>63</v>
      </c>
      <c r="B6483" s="144" t="s">
        <v>65</v>
      </c>
      <c r="C6483">
        <v>900</v>
      </c>
      <c r="D6483" t="str">
        <f>VLOOKUP(Oliusala[[#This Row],[postnumer]],Sveitarfelog[#All],4,FALSE)</f>
        <v>Vestmannaeyjabær</v>
      </c>
      <c r="E6483" t="str">
        <f>VLOOKUP(Oliusala[[#This Row],[postnumer]],Sveitarfelog[#All],5,FALSE)</f>
        <v>Suðurland</v>
      </c>
      <c r="F6483" t="s">
        <v>24</v>
      </c>
      <c r="G6483" t="s">
        <v>24</v>
      </c>
      <c r="H6483" t="s">
        <v>58</v>
      </c>
      <c r="I6483" s="1">
        <v>162305</v>
      </c>
      <c r="J6483" s="2">
        <f>VLOOKUP(Oliusala[[#This Row],[tegund]],Tegundir!$B$2:$D$19,3,FALSE)*Oliusala[[#This Row],[magn]]/1000</f>
        <v>140.39382500000002</v>
      </c>
      <c r="K6483">
        <v>2014</v>
      </c>
      <c r="L6483" t="s">
        <v>18</v>
      </c>
      <c r="M6483" s="144" t="s">
        <v>59</v>
      </c>
    </row>
    <row r="6484" spans="1:15" x14ac:dyDescent="0.2">
      <c r="A6484" t="s">
        <v>63</v>
      </c>
      <c r="B6484" s="144" t="s">
        <v>65</v>
      </c>
      <c r="C6484">
        <v>900</v>
      </c>
      <c r="D6484" t="str">
        <f>VLOOKUP(Oliusala[[#This Row],[postnumer]],Sveitarfelog[#All],4,FALSE)</f>
        <v>Vestmannaeyjabær</v>
      </c>
      <c r="E6484" t="str">
        <f>VLOOKUP(Oliusala[[#This Row],[postnumer]],Sveitarfelog[#All],5,FALSE)</f>
        <v>Suðurland</v>
      </c>
      <c r="F6484" t="s">
        <v>24</v>
      </c>
      <c r="G6484" t="s">
        <v>24</v>
      </c>
      <c r="H6484" t="s">
        <v>58</v>
      </c>
      <c r="I6484" s="1">
        <v>363698</v>
      </c>
      <c r="J6484" s="2">
        <f>VLOOKUP(Oliusala[[#This Row],[tegund]],Tegundir!$B$2:$D$19,3,FALSE)*Oliusala[[#This Row],[magn]]/1000</f>
        <v>314.59877</v>
      </c>
      <c r="K6484">
        <v>2014</v>
      </c>
      <c r="L6484" t="s">
        <v>18</v>
      </c>
      <c r="M6484" s="144" t="s">
        <v>59</v>
      </c>
    </row>
    <row r="6485" spans="1:15" x14ac:dyDescent="0.2">
      <c r="A6485" t="s">
        <v>65</v>
      </c>
      <c r="B6485" s="144" t="s">
        <v>65</v>
      </c>
      <c r="C6485">
        <v>900</v>
      </c>
      <c r="D6485" t="str">
        <f>VLOOKUP(Oliusala[[#This Row],[postnumer]],Sveitarfelog[#All],4,FALSE)</f>
        <v>Vestmannaeyjabær</v>
      </c>
      <c r="E6485" t="str">
        <f>VLOOKUP(Oliusala[[#This Row],[postnumer]],Sveitarfelog[#All],5,FALSE)</f>
        <v>Suðurland</v>
      </c>
      <c r="F6485" t="s">
        <v>24</v>
      </c>
      <c r="G6485" t="s">
        <v>24</v>
      </c>
      <c r="H6485" t="s">
        <v>58</v>
      </c>
      <c r="I6485" s="1">
        <v>89597</v>
      </c>
      <c r="J6485" s="2">
        <f>VLOOKUP(Oliusala[[#This Row],[tegund]],Tegundir!$B$2:$D$19,3,FALSE)*Oliusala[[#This Row],[magn]]/1000</f>
        <v>77.501405000000005</v>
      </c>
      <c r="K6485">
        <v>2014</v>
      </c>
      <c r="L6485" t="s">
        <v>18</v>
      </c>
      <c r="M6485" s="144" t="s">
        <v>59</v>
      </c>
    </row>
    <row r="6486" spans="1:15" x14ac:dyDescent="0.2">
      <c r="A6486" t="s">
        <v>63</v>
      </c>
      <c r="B6486" s="144" t="s">
        <v>65</v>
      </c>
      <c r="C6486">
        <v>900</v>
      </c>
      <c r="D6486" t="str">
        <f>VLOOKUP(Oliusala[[#This Row],[postnumer]],Sveitarfelog[#All],4,FALSE)</f>
        <v>Vestmannaeyjabær</v>
      </c>
      <c r="E6486" t="str">
        <f>VLOOKUP(Oliusala[[#This Row],[postnumer]],Sveitarfelog[#All],5,FALSE)</f>
        <v>Suðurland</v>
      </c>
      <c r="F6486" t="s">
        <v>25</v>
      </c>
      <c r="G6486" t="s">
        <v>24</v>
      </c>
      <c r="H6486" t="s">
        <v>58</v>
      </c>
      <c r="I6486" s="1">
        <v>23327</v>
      </c>
      <c r="J6486" s="2">
        <f>VLOOKUP(Oliusala[[#This Row],[tegund]],Tegundir!$B$2:$D$19,3,FALSE)*Oliusala[[#This Row],[magn]]/1000</f>
        <v>20.177855000000001</v>
      </c>
      <c r="K6486">
        <v>2014</v>
      </c>
      <c r="L6486" t="s">
        <v>19</v>
      </c>
      <c r="M6486" s="144" t="s">
        <v>59</v>
      </c>
      <c r="O6486" s="144" t="s">
        <v>1997</v>
      </c>
    </row>
    <row r="6487" spans="1:15" x14ac:dyDescent="0.2">
      <c r="A6487" t="s">
        <v>63</v>
      </c>
      <c r="B6487" s="144" t="s">
        <v>65</v>
      </c>
      <c r="C6487">
        <v>900</v>
      </c>
      <c r="D6487" t="str">
        <f>VLOOKUP(Oliusala[[#This Row],[postnumer]],Sveitarfelog[#All],4,FALSE)</f>
        <v>Vestmannaeyjabær</v>
      </c>
      <c r="E6487" t="str">
        <f>VLOOKUP(Oliusala[[#This Row],[postnumer]],Sveitarfelog[#All],5,FALSE)</f>
        <v>Suðurland</v>
      </c>
      <c r="F6487" t="s">
        <v>25</v>
      </c>
      <c r="G6487" t="s">
        <v>24</v>
      </c>
      <c r="H6487" t="s">
        <v>58</v>
      </c>
      <c r="I6487" s="1">
        <v>5527</v>
      </c>
      <c r="J6487" s="2">
        <f>VLOOKUP(Oliusala[[#This Row],[tegund]],Tegundir!$B$2:$D$19,3,FALSE)*Oliusala[[#This Row],[magn]]/1000</f>
        <v>4.7808549999999999</v>
      </c>
      <c r="K6487">
        <v>2014</v>
      </c>
      <c r="L6487" t="s">
        <v>19</v>
      </c>
      <c r="M6487" s="144" t="s">
        <v>59</v>
      </c>
      <c r="O6487" s="144" t="s">
        <v>1997</v>
      </c>
    </row>
    <row r="6488" spans="1:15" x14ac:dyDescent="0.2">
      <c r="A6488" t="s">
        <v>63</v>
      </c>
      <c r="B6488" s="144" t="s">
        <v>65</v>
      </c>
      <c r="C6488">
        <v>900</v>
      </c>
      <c r="D6488" t="str">
        <f>VLOOKUP(Oliusala[[#This Row],[postnumer]],Sveitarfelog[#All],4,FALSE)</f>
        <v>Vestmannaeyjabær</v>
      </c>
      <c r="E6488" t="str">
        <f>VLOOKUP(Oliusala[[#This Row],[postnumer]],Sveitarfelog[#All],5,FALSE)</f>
        <v>Suðurland</v>
      </c>
      <c r="F6488" t="s">
        <v>25</v>
      </c>
      <c r="G6488" t="s">
        <v>24</v>
      </c>
      <c r="H6488" t="s">
        <v>58</v>
      </c>
      <c r="I6488" s="1">
        <v>12559</v>
      </c>
      <c r="J6488" s="2">
        <f>VLOOKUP(Oliusala[[#This Row],[tegund]],Tegundir!$B$2:$D$19,3,FALSE)*Oliusala[[#This Row],[magn]]/1000</f>
        <v>10.863535000000001</v>
      </c>
      <c r="K6488">
        <v>2014</v>
      </c>
      <c r="L6488" t="s">
        <v>19</v>
      </c>
      <c r="M6488" s="144" t="s">
        <v>59</v>
      </c>
      <c r="O6488" s="144" t="s">
        <v>1997</v>
      </c>
    </row>
    <row r="6489" spans="1:15" x14ac:dyDescent="0.2">
      <c r="A6489" t="s">
        <v>57</v>
      </c>
      <c r="B6489" s="144" t="s">
        <v>65</v>
      </c>
      <c r="C6489">
        <v>900</v>
      </c>
      <c r="D6489" t="str">
        <f>VLOOKUP(Oliusala[[#This Row],[postnumer]],Sveitarfelog[#All],4,FALSE)</f>
        <v>Vestmannaeyjabær</v>
      </c>
      <c r="E6489" t="str">
        <f>VLOOKUP(Oliusala[[#This Row],[postnumer]],Sveitarfelog[#All],5,FALSE)</f>
        <v>Suðurland</v>
      </c>
      <c r="F6489" t="s">
        <v>27</v>
      </c>
      <c r="G6489" t="s">
        <v>24</v>
      </c>
      <c r="H6489" t="s">
        <v>60</v>
      </c>
      <c r="I6489" s="1">
        <v>128816</v>
      </c>
      <c r="J6489" s="2">
        <f>VLOOKUP(Oliusala[[#This Row],[tegund]],Tegundir!$B$2:$D$19,3,FALSE)*Oliusala[[#This Row],[magn]]/1000</f>
        <v>111.42583999999999</v>
      </c>
      <c r="K6489">
        <v>2014</v>
      </c>
      <c r="L6489" t="s">
        <v>19</v>
      </c>
      <c r="M6489" s="144" t="s">
        <v>59</v>
      </c>
      <c r="O6489" s="144" t="s">
        <v>1998</v>
      </c>
    </row>
    <row r="6490" spans="1:15" x14ac:dyDescent="0.2">
      <c r="A6490" t="s">
        <v>57</v>
      </c>
      <c r="B6490" s="144" t="s">
        <v>65</v>
      </c>
      <c r="C6490">
        <v>900</v>
      </c>
      <c r="D6490" t="str">
        <f>VLOOKUP(Oliusala[[#This Row],[postnumer]],Sveitarfelog[#All],4,FALSE)</f>
        <v>Vestmannaeyjabær</v>
      </c>
      <c r="E6490" t="str">
        <f>VLOOKUP(Oliusala[[#This Row],[postnumer]],Sveitarfelog[#All],5,FALSE)</f>
        <v>Suðurland</v>
      </c>
      <c r="F6490" t="s">
        <v>29</v>
      </c>
      <c r="G6490" t="s">
        <v>24</v>
      </c>
      <c r="H6490" t="s">
        <v>58</v>
      </c>
      <c r="I6490" s="1">
        <v>245697</v>
      </c>
      <c r="J6490" s="2">
        <f>VLOOKUP(Oliusala[[#This Row],[tegund]],Tegundir!$B$2:$D$19,3,FALSE)*Oliusala[[#This Row],[magn]]/1000</f>
        <v>212.527905</v>
      </c>
      <c r="K6490">
        <v>2014</v>
      </c>
      <c r="L6490" t="s">
        <v>19</v>
      </c>
      <c r="M6490" s="144" t="s">
        <v>59</v>
      </c>
      <c r="O6490" s="144" t="s">
        <v>1998</v>
      </c>
    </row>
    <row r="6491" spans="1:15" x14ac:dyDescent="0.2">
      <c r="A6491" t="s">
        <v>65</v>
      </c>
      <c r="B6491" s="144" t="s">
        <v>65</v>
      </c>
      <c r="C6491">
        <v>900</v>
      </c>
      <c r="D6491" t="str">
        <f>VLOOKUP(Oliusala[[#This Row],[postnumer]],Sveitarfelog[#All],4,FALSE)</f>
        <v>Vestmannaeyjabær</v>
      </c>
      <c r="E6491" t="str">
        <f>VLOOKUP(Oliusala[[#This Row],[postnumer]],Sveitarfelog[#All],5,FALSE)</f>
        <v>Suðurland</v>
      </c>
      <c r="F6491" t="s">
        <v>27</v>
      </c>
      <c r="G6491" t="s">
        <v>24</v>
      </c>
      <c r="H6491" t="s">
        <v>58</v>
      </c>
      <c r="I6491" s="1">
        <v>2823557</v>
      </c>
      <c r="J6491" s="2">
        <f>VLOOKUP(Oliusala[[#This Row],[tegund]],Tegundir!$B$2:$D$19,3,FALSE)*Oliusala[[#This Row],[magn]]/1000</f>
        <v>2442.3768050000003</v>
      </c>
      <c r="K6491">
        <v>2014</v>
      </c>
      <c r="L6491" t="s">
        <v>19</v>
      </c>
      <c r="M6491" s="144" t="s">
        <v>59</v>
      </c>
      <c r="O6491" s="144" t="s">
        <v>1998</v>
      </c>
    </row>
    <row r="6492" spans="1:15" x14ac:dyDescent="0.2">
      <c r="A6492" t="s">
        <v>65</v>
      </c>
      <c r="B6492" s="144" t="s">
        <v>65</v>
      </c>
      <c r="C6492">
        <v>900</v>
      </c>
      <c r="D6492" t="str">
        <f>VLOOKUP(Oliusala[[#This Row],[postnumer]],Sveitarfelog[#All],4,FALSE)</f>
        <v>Vestmannaeyjabær</v>
      </c>
      <c r="E6492" t="str">
        <f>VLOOKUP(Oliusala[[#This Row],[postnumer]],Sveitarfelog[#All],5,FALSE)</f>
        <v>Suðurland</v>
      </c>
      <c r="F6492" t="s">
        <v>29</v>
      </c>
      <c r="G6492" t="s">
        <v>24</v>
      </c>
      <c r="H6492" t="s">
        <v>58</v>
      </c>
      <c r="I6492" s="1">
        <v>8226218</v>
      </c>
      <c r="J6492" s="2">
        <f>VLOOKUP(Oliusala[[#This Row],[tegund]],Tegundir!$B$2:$D$19,3,FALSE)*Oliusala[[#This Row],[magn]]/1000</f>
        <v>7115.67857</v>
      </c>
      <c r="K6492">
        <v>2014</v>
      </c>
      <c r="L6492" t="s">
        <v>19</v>
      </c>
      <c r="M6492" s="144" t="s">
        <v>59</v>
      </c>
      <c r="O6492" s="144" t="s">
        <v>1998</v>
      </c>
    </row>
    <row r="6493" spans="1:15" x14ac:dyDescent="0.2">
      <c r="A6493" t="s">
        <v>65</v>
      </c>
      <c r="B6493" s="144" t="s">
        <v>65</v>
      </c>
      <c r="C6493">
        <v>900</v>
      </c>
      <c r="D6493" t="str">
        <f>VLOOKUP(Oliusala[[#This Row],[postnumer]],Sveitarfelog[#All],4,FALSE)</f>
        <v>Vestmannaeyjabær</v>
      </c>
      <c r="E6493" t="str">
        <f>VLOOKUP(Oliusala[[#This Row],[postnumer]],Sveitarfelog[#All],5,FALSE)</f>
        <v>Suðurland</v>
      </c>
      <c r="F6493" t="s">
        <v>30</v>
      </c>
      <c r="G6493" t="s">
        <v>24</v>
      </c>
      <c r="H6493" t="s">
        <v>58</v>
      </c>
      <c r="I6493" s="1">
        <v>22034</v>
      </c>
      <c r="J6493" s="2">
        <f>VLOOKUP(Oliusala[[#This Row],[tegund]],Tegundir!$B$2:$D$19,3,FALSE)*Oliusala[[#This Row],[magn]]/1000</f>
        <v>19.05941</v>
      </c>
      <c r="K6493">
        <v>2014</v>
      </c>
      <c r="L6493" t="s">
        <v>19</v>
      </c>
      <c r="M6493" s="144" t="s">
        <v>59</v>
      </c>
      <c r="O6493" s="144" t="s">
        <v>1998</v>
      </c>
    </row>
    <row r="6494" spans="1:15" x14ac:dyDescent="0.2">
      <c r="A6494" t="s">
        <v>65</v>
      </c>
      <c r="B6494" s="144" t="s">
        <v>65</v>
      </c>
      <c r="C6494">
        <v>900</v>
      </c>
      <c r="D6494" t="str">
        <f>VLOOKUP(Oliusala[[#This Row],[postnumer]],Sveitarfelog[#All],4,FALSE)</f>
        <v>Vestmannaeyjabær</v>
      </c>
      <c r="E6494" t="str">
        <f>VLOOKUP(Oliusala[[#This Row],[postnumer]],Sveitarfelog[#All],5,FALSE)</f>
        <v>Suðurland</v>
      </c>
      <c r="F6494" t="s">
        <v>29</v>
      </c>
      <c r="G6494" t="s">
        <v>24</v>
      </c>
      <c r="H6494" t="s">
        <v>61</v>
      </c>
      <c r="I6494" s="1">
        <v>374083</v>
      </c>
      <c r="J6494" s="2">
        <f>VLOOKUP(Oliusala[[#This Row],[tegund]],Tegundir!$B$2:$D$19,3,FALSE)*Oliusala[[#This Row],[magn]]/1000</f>
        <v>323.581795</v>
      </c>
      <c r="K6494">
        <v>2014</v>
      </c>
      <c r="L6494" t="s">
        <v>19</v>
      </c>
      <c r="M6494" s="144" t="s">
        <v>62</v>
      </c>
      <c r="O6494" s="144" t="s">
        <v>1998</v>
      </c>
    </row>
    <row r="6495" spans="1:15" x14ac:dyDescent="0.2">
      <c r="A6495" t="s">
        <v>57</v>
      </c>
      <c r="B6495" s="144" t="s">
        <v>65</v>
      </c>
      <c r="C6495">
        <v>900</v>
      </c>
      <c r="D6495" t="str">
        <f>VLOOKUP(Oliusala[[#This Row],[postnumer]],Sveitarfelog[#All],4,FALSE)</f>
        <v>Vestmannaeyjabær</v>
      </c>
      <c r="E6495" t="str">
        <f>VLOOKUP(Oliusala[[#This Row],[postnumer]],Sveitarfelog[#All],5,FALSE)</f>
        <v>Suðurland</v>
      </c>
      <c r="F6495" t="s">
        <v>25</v>
      </c>
      <c r="G6495" t="s">
        <v>24</v>
      </c>
      <c r="H6495" t="s">
        <v>58</v>
      </c>
      <c r="I6495" s="1">
        <v>14641</v>
      </c>
      <c r="J6495" s="2">
        <f>VLOOKUP(Oliusala[[#This Row],[tegund]],Tegundir!$B$2:$D$19,3,FALSE)*Oliusala[[#This Row],[magn]]/1000</f>
        <v>12.664465</v>
      </c>
      <c r="K6495">
        <v>2014</v>
      </c>
      <c r="L6495" t="s">
        <v>19</v>
      </c>
      <c r="M6495" s="144" t="s">
        <v>59</v>
      </c>
      <c r="O6495" s="144" t="s">
        <v>1997</v>
      </c>
    </row>
    <row r="6496" spans="1:15" x14ac:dyDescent="0.2">
      <c r="A6496" t="s">
        <v>65</v>
      </c>
      <c r="B6496" s="144" t="s">
        <v>65</v>
      </c>
      <c r="C6496">
        <v>900</v>
      </c>
      <c r="D6496" t="str">
        <f>VLOOKUP(Oliusala[[#This Row],[postnumer]],Sveitarfelog[#All],4,FALSE)</f>
        <v>Vestmannaeyjabær</v>
      </c>
      <c r="E6496" t="str">
        <f>VLOOKUP(Oliusala[[#This Row],[postnumer]],Sveitarfelog[#All],5,FALSE)</f>
        <v>Suðurland</v>
      </c>
      <c r="F6496" t="s">
        <v>25</v>
      </c>
      <c r="G6496" t="s">
        <v>24</v>
      </c>
      <c r="H6496" t="s">
        <v>58</v>
      </c>
      <c r="I6496" s="1">
        <v>314511</v>
      </c>
      <c r="J6496" s="2">
        <f>VLOOKUP(Oliusala[[#This Row],[tegund]],Tegundir!$B$2:$D$19,3,FALSE)*Oliusala[[#This Row],[magn]]/1000</f>
        <v>272.05201500000004</v>
      </c>
      <c r="K6496">
        <v>2014</v>
      </c>
      <c r="L6496" t="s">
        <v>19</v>
      </c>
      <c r="M6496" s="144" t="s">
        <v>59</v>
      </c>
      <c r="O6496" s="144" t="s">
        <v>1997</v>
      </c>
    </row>
    <row r="6497" spans="1:15" x14ac:dyDescent="0.2">
      <c r="A6497" t="s">
        <v>65</v>
      </c>
      <c r="B6497" s="144" t="s">
        <v>65</v>
      </c>
      <c r="C6497">
        <v>900</v>
      </c>
      <c r="D6497" t="str">
        <f>VLOOKUP(Oliusala[[#This Row],[postnumer]],Sveitarfelog[#All],4,FALSE)</f>
        <v>Vestmannaeyjabær</v>
      </c>
      <c r="E6497" t="str">
        <f>VLOOKUP(Oliusala[[#This Row],[postnumer]],Sveitarfelog[#All],5,FALSE)</f>
        <v>Suðurland</v>
      </c>
      <c r="F6497" t="s">
        <v>25</v>
      </c>
      <c r="G6497" t="s">
        <v>24</v>
      </c>
      <c r="H6497" t="s">
        <v>60</v>
      </c>
      <c r="I6497" s="1">
        <v>0</v>
      </c>
      <c r="J6497" s="2">
        <f>VLOOKUP(Oliusala[[#This Row],[tegund]],Tegundir!$B$2:$D$19,3,FALSE)*Oliusala[[#This Row],[magn]]/1000</f>
        <v>0</v>
      </c>
      <c r="K6497">
        <v>2014</v>
      </c>
      <c r="L6497" t="s">
        <v>19</v>
      </c>
      <c r="M6497" s="144" t="s">
        <v>59</v>
      </c>
      <c r="O6497" s="144" t="s">
        <v>1997</v>
      </c>
    </row>
    <row r="6498" spans="1:15" x14ac:dyDescent="0.2">
      <c r="A6498" t="s">
        <v>65</v>
      </c>
      <c r="B6498" s="144" t="s">
        <v>65</v>
      </c>
      <c r="C6498">
        <v>900</v>
      </c>
      <c r="D6498" t="str">
        <f>VLOOKUP(Oliusala[[#This Row],[postnumer]],Sveitarfelog[#All],4,FALSE)</f>
        <v>Vestmannaeyjabær</v>
      </c>
      <c r="E6498" t="str">
        <f>VLOOKUP(Oliusala[[#This Row],[postnumer]],Sveitarfelog[#All],5,FALSE)</f>
        <v>Suðurland</v>
      </c>
      <c r="F6498" t="s">
        <v>25</v>
      </c>
      <c r="G6498" t="s">
        <v>24</v>
      </c>
      <c r="H6498" t="s">
        <v>61</v>
      </c>
      <c r="I6498" s="1">
        <v>4846</v>
      </c>
      <c r="J6498" s="2">
        <f>VLOOKUP(Oliusala[[#This Row],[tegund]],Tegundir!$B$2:$D$19,3,FALSE)*Oliusala[[#This Row],[magn]]/1000</f>
        <v>4.1917900000000001</v>
      </c>
      <c r="K6498">
        <v>2014</v>
      </c>
      <c r="L6498" t="s">
        <v>19</v>
      </c>
      <c r="M6498" s="144" t="s">
        <v>62</v>
      </c>
      <c r="O6498" s="144" t="s">
        <v>1997</v>
      </c>
    </row>
    <row r="6499" spans="1:15" x14ac:dyDescent="0.2">
      <c r="A6499" t="s">
        <v>57</v>
      </c>
      <c r="B6499" s="144" t="s">
        <v>5</v>
      </c>
      <c r="C6499">
        <v>101</v>
      </c>
      <c r="D6499" t="str">
        <f>VLOOKUP(Oliusala[[#This Row],[postnumer]],Sveitarfelog[#All],4,FALSE)</f>
        <v>Garðabær,Hafnarfjarðarkaupstaður,Kópavogsbær,Reykjavíkurborg,Seltjarnarnesbær</v>
      </c>
      <c r="E6499" t="str">
        <f>VLOOKUP(Oliusala[[#This Row],[postnumer]],Sveitarfelog[#All],5,FALSE)</f>
        <v>Höfuðborgarsvæðið</v>
      </c>
      <c r="F6499" t="s">
        <v>31</v>
      </c>
      <c r="G6499" t="s">
        <v>52</v>
      </c>
      <c r="H6499" t="s">
        <v>58</v>
      </c>
      <c r="I6499" s="1">
        <v>9859602</v>
      </c>
      <c r="J6499" s="2">
        <f>VLOOKUP(Oliusala[[#This Row],[tegund]],Tegundir!$B$2:$D$19,3,FALSE)*Oliusala[[#This Row],[magn]]/1000</f>
        <v>9859.6020000000008</v>
      </c>
      <c r="K6499">
        <v>2014</v>
      </c>
      <c r="L6499" t="s">
        <v>19</v>
      </c>
      <c r="M6499" s="144" t="s">
        <v>59</v>
      </c>
      <c r="O6499" s="144" t="s">
        <v>1998</v>
      </c>
    </row>
    <row r="6500" spans="1:15" x14ac:dyDescent="0.2">
      <c r="A6500" t="s">
        <v>57</v>
      </c>
      <c r="B6500" s="144" t="s">
        <v>5</v>
      </c>
      <c r="C6500">
        <v>101</v>
      </c>
      <c r="D6500" t="str">
        <f>VLOOKUP(Oliusala[[#This Row],[postnumer]],Sveitarfelog[#All],4,FALSE)</f>
        <v>Garðabær,Hafnarfjarðarkaupstaður,Kópavogsbær,Reykjavíkurborg,Seltjarnarnesbær</v>
      </c>
      <c r="E6500" t="str">
        <f>VLOOKUP(Oliusala[[#This Row],[postnumer]],Sveitarfelog[#All],5,FALSE)</f>
        <v>Höfuðborgarsvæðið</v>
      </c>
      <c r="F6500" t="s">
        <v>31</v>
      </c>
      <c r="G6500" t="s">
        <v>52</v>
      </c>
      <c r="H6500" t="s">
        <v>58</v>
      </c>
      <c r="I6500" s="1">
        <v>5263133</v>
      </c>
      <c r="J6500" s="2">
        <f>VLOOKUP(Oliusala[[#This Row],[tegund]],Tegundir!$B$2:$D$19,3,FALSE)*Oliusala[[#This Row],[magn]]/1000</f>
        <v>5263.1329999999998</v>
      </c>
      <c r="K6500">
        <v>2014</v>
      </c>
      <c r="L6500" t="s">
        <v>19</v>
      </c>
      <c r="M6500" s="144" t="s">
        <v>59</v>
      </c>
      <c r="O6500" s="144" t="s">
        <v>1998</v>
      </c>
    </row>
    <row r="6501" spans="1:15" x14ac:dyDescent="0.2">
      <c r="A6501" t="s">
        <v>57</v>
      </c>
      <c r="B6501" s="144" t="s">
        <v>5</v>
      </c>
      <c r="C6501">
        <v>101</v>
      </c>
      <c r="D6501" t="str">
        <f>VLOOKUP(Oliusala[[#This Row],[postnumer]],Sveitarfelog[#All],4,FALSE)</f>
        <v>Garðabær,Hafnarfjarðarkaupstaður,Kópavogsbær,Reykjavíkurborg,Seltjarnarnesbær</v>
      </c>
      <c r="E6501" t="str">
        <f>VLOOKUP(Oliusala[[#This Row],[postnumer]],Sveitarfelog[#All],5,FALSE)</f>
        <v>Höfuðborgarsvæðið</v>
      </c>
      <c r="F6501" t="s">
        <v>28</v>
      </c>
      <c r="G6501" t="s">
        <v>52</v>
      </c>
      <c r="H6501" t="s">
        <v>58</v>
      </c>
      <c r="I6501" s="1">
        <v>677635</v>
      </c>
      <c r="J6501" s="2">
        <f>VLOOKUP(Oliusala[[#This Row],[tegund]],Tegundir!$B$2:$D$19,3,FALSE)*Oliusala[[#This Row],[magn]]/1000</f>
        <v>590.22008499999993</v>
      </c>
      <c r="K6501">
        <v>2014</v>
      </c>
      <c r="L6501" t="s">
        <v>19</v>
      </c>
      <c r="M6501" s="144" t="s">
        <v>59</v>
      </c>
      <c r="O6501" s="144" t="s">
        <v>1998</v>
      </c>
    </row>
    <row r="6502" spans="1:15" x14ac:dyDescent="0.2">
      <c r="A6502" t="s">
        <v>57</v>
      </c>
      <c r="B6502" s="144" t="s">
        <v>5</v>
      </c>
      <c r="C6502">
        <v>101</v>
      </c>
      <c r="D6502" t="str">
        <f>VLOOKUP(Oliusala[[#This Row],[postnumer]],Sveitarfelog[#All],4,FALSE)</f>
        <v>Garðabær,Hafnarfjarðarkaupstaður,Kópavogsbær,Reykjavíkurborg,Seltjarnarnesbær</v>
      </c>
      <c r="E6502" t="str">
        <f>VLOOKUP(Oliusala[[#This Row],[postnumer]],Sveitarfelog[#All],5,FALSE)</f>
        <v>Höfuðborgarsvæðið</v>
      </c>
      <c r="F6502" t="s">
        <v>31</v>
      </c>
      <c r="G6502" t="s">
        <v>52</v>
      </c>
      <c r="H6502" t="s">
        <v>58</v>
      </c>
      <c r="I6502" s="1">
        <v>5533498</v>
      </c>
      <c r="J6502" s="2">
        <f>VLOOKUP(Oliusala[[#This Row],[tegund]],Tegundir!$B$2:$D$19,3,FALSE)*Oliusala[[#This Row],[magn]]/1000</f>
        <v>5533.4979999999996</v>
      </c>
      <c r="K6502">
        <v>2014</v>
      </c>
      <c r="L6502" t="s">
        <v>19</v>
      </c>
      <c r="M6502" s="144" t="s">
        <v>59</v>
      </c>
      <c r="O6502" s="144" t="s">
        <v>1998</v>
      </c>
    </row>
    <row r="6503" spans="1:15" x14ac:dyDescent="0.2">
      <c r="A6503" t="s">
        <v>57</v>
      </c>
      <c r="B6503" s="144" t="s">
        <v>5</v>
      </c>
      <c r="C6503">
        <v>101</v>
      </c>
      <c r="D6503" t="str">
        <f>VLOOKUP(Oliusala[[#This Row],[postnumer]],Sveitarfelog[#All],4,FALSE)</f>
        <v>Garðabær,Hafnarfjarðarkaupstaður,Kópavogsbær,Reykjavíkurborg,Seltjarnarnesbær</v>
      </c>
      <c r="E6503" t="str">
        <f>VLOOKUP(Oliusala[[#This Row],[postnumer]],Sveitarfelog[#All],5,FALSE)</f>
        <v>Höfuðborgarsvæðið</v>
      </c>
      <c r="F6503" t="s">
        <v>31</v>
      </c>
      <c r="G6503" t="s">
        <v>52</v>
      </c>
      <c r="H6503" t="s">
        <v>61</v>
      </c>
      <c r="I6503" s="1">
        <v>16792052</v>
      </c>
      <c r="J6503" s="2">
        <f>VLOOKUP(Oliusala[[#This Row],[tegund]],Tegundir!$B$2:$D$19,3,FALSE)*Oliusala[[#This Row],[magn]]/1000</f>
        <v>16792.052</v>
      </c>
      <c r="K6503">
        <v>2014</v>
      </c>
      <c r="L6503" t="s">
        <v>19</v>
      </c>
      <c r="M6503" s="144" t="s">
        <v>62</v>
      </c>
      <c r="O6503" s="144" t="s">
        <v>1998</v>
      </c>
    </row>
    <row r="6504" spans="1:15" x14ac:dyDescent="0.2">
      <c r="A6504" t="s">
        <v>57</v>
      </c>
      <c r="B6504" s="144" t="s">
        <v>5</v>
      </c>
      <c r="C6504">
        <v>101</v>
      </c>
      <c r="D6504" t="str">
        <f>VLOOKUP(Oliusala[[#This Row],[postnumer]],Sveitarfelog[#All],4,FALSE)</f>
        <v>Garðabær,Hafnarfjarðarkaupstaður,Kópavogsbær,Reykjavíkurborg,Seltjarnarnesbær</v>
      </c>
      <c r="E6504" t="str">
        <f>VLOOKUP(Oliusala[[#This Row],[postnumer]],Sveitarfelog[#All],5,FALSE)</f>
        <v>Höfuðborgarsvæðið</v>
      </c>
      <c r="F6504" t="s">
        <v>28</v>
      </c>
      <c r="G6504" t="s">
        <v>52</v>
      </c>
      <c r="H6504" t="s">
        <v>61</v>
      </c>
      <c r="I6504" s="1">
        <v>466231</v>
      </c>
      <c r="J6504" s="2">
        <f>VLOOKUP(Oliusala[[#This Row],[tegund]],Tegundir!$B$2:$D$19,3,FALSE)*Oliusala[[#This Row],[magn]]/1000</f>
        <v>406.08720099999999</v>
      </c>
      <c r="K6504">
        <v>2014</v>
      </c>
      <c r="L6504" t="s">
        <v>19</v>
      </c>
      <c r="M6504" s="144" t="s">
        <v>62</v>
      </c>
      <c r="O6504" s="144" t="s">
        <v>1998</v>
      </c>
    </row>
    <row r="6505" spans="1:15" x14ac:dyDescent="0.2">
      <c r="A6505" t="s">
        <v>57</v>
      </c>
      <c r="B6505" s="144" t="s">
        <v>5</v>
      </c>
      <c r="C6505">
        <v>101</v>
      </c>
      <c r="D6505" t="str">
        <f>VLOOKUP(Oliusala[[#This Row],[postnumer]],Sveitarfelog[#All],4,FALSE)</f>
        <v>Garðabær,Hafnarfjarðarkaupstaður,Kópavogsbær,Reykjavíkurborg,Seltjarnarnesbær</v>
      </c>
      <c r="E6505" t="str">
        <f>VLOOKUP(Oliusala[[#This Row],[postnumer]],Sveitarfelog[#All],5,FALSE)</f>
        <v>Höfuðborgarsvæðið</v>
      </c>
      <c r="F6505" t="s">
        <v>31</v>
      </c>
      <c r="G6505" t="s">
        <v>52</v>
      </c>
      <c r="H6505" t="s">
        <v>61</v>
      </c>
      <c r="I6505" s="1">
        <v>6722265</v>
      </c>
      <c r="J6505" s="2">
        <f>VLOOKUP(Oliusala[[#This Row],[tegund]],Tegundir!$B$2:$D$19,3,FALSE)*Oliusala[[#This Row],[magn]]/1000</f>
        <v>6722.2650000000003</v>
      </c>
      <c r="K6505">
        <v>2014</v>
      </c>
      <c r="L6505" t="s">
        <v>19</v>
      </c>
      <c r="M6505" s="144" t="s">
        <v>62</v>
      </c>
      <c r="O6505" s="144" t="s">
        <v>1998</v>
      </c>
    </row>
    <row r="6506" spans="1:15" x14ac:dyDescent="0.2">
      <c r="A6506" t="s">
        <v>57</v>
      </c>
      <c r="B6506" s="144" t="s">
        <v>5</v>
      </c>
      <c r="C6506">
        <v>101</v>
      </c>
      <c r="D6506" t="str">
        <f>VLOOKUP(Oliusala[[#This Row],[postnumer]],Sveitarfelog[#All],4,FALSE)</f>
        <v>Garðabær,Hafnarfjarðarkaupstaður,Kópavogsbær,Reykjavíkurborg,Seltjarnarnesbær</v>
      </c>
      <c r="E6506" t="str">
        <f>VLOOKUP(Oliusala[[#This Row],[postnumer]],Sveitarfelog[#All],5,FALSE)</f>
        <v>Höfuðborgarsvæðið</v>
      </c>
      <c r="F6506" t="s">
        <v>28</v>
      </c>
      <c r="G6506" t="s">
        <v>52</v>
      </c>
      <c r="H6506" t="s">
        <v>61</v>
      </c>
      <c r="I6506" s="1">
        <v>1777001</v>
      </c>
      <c r="J6506" s="2">
        <f>VLOOKUP(Oliusala[[#This Row],[tegund]],Tegundir!$B$2:$D$19,3,FALSE)*Oliusala[[#This Row],[magn]]/1000</f>
        <v>1547.767871</v>
      </c>
      <c r="K6506">
        <v>2014</v>
      </c>
      <c r="L6506" t="s">
        <v>19</v>
      </c>
      <c r="M6506" s="144" t="s">
        <v>62</v>
      </c>
      <c r="O6506" s="144" t="s">
        <v>1998</v>
      </c>
    </row>
    <row r="6507" spans="1:15" x14ac:dyDescent="0.2">
      <c r="A6507" t="s">
        <v>57</v>
      </c>
      <c r="B6507" s="144" t="s">
        <v>5</v>
      </c>
      <c r="C6507">
        <v>101</v>
      </c>
      <c r="D6507" t="str">
        <f>VLOOKUP(Oliusala[[#This Row],[postnumer]],Sveitarfelog[#All],4,FALSE)</f>
        <v>Garðabær,Hafnarfjarðarkaupstaður,Kópavogsbær,Reykjavíkurborg,Seltjarnarnesbær</v>
      </c>
      <c r="E6507" t="str">
        <f>VLOOKUP(Oliusala[[#This Row],[postnumer]],Sveitarfelog[#All],5,FALSE)</f>
        <v>Höfuðborgarsvæðið</v>
      </c>
      <c r="F6507" t="s">
        <v>31</v>
      </c>
      <c r="G6507" t="s">
        <v>52</v>
      </c>
      <c r="H6507" t="s">
        <v>61</v>
      </c>
      <c r="I6507" s="1">
        <v>2790126</v>
      </c>
      <c r="J6507" s="2">
        <f>VLOOKUP(Oliusala[[#This Row],[tegund]],Tegundir!$B$2:$D$19,3,FALSE)*Oliusala[[#This Row],[magn]]/1000</f>
        <v>2790.1260000000002</v>
      </c>
      <c r="K6507">
        <v>2014</v>
      </c>
      <c r="L6507" t="s">
        <v>19</v>
      </c>
      <c r="M6507" s="144" t="s">
        <v>62</v>
      </c>
      <c r="O6507" s="144" t="s">
        <v>1998</v>
      </c>
    </row>
    <row r="6508" spans="1:15" x14ac:dyDescent="0.2">
      <c r="A6508" t="s">
        <v>57</v>
      </c>
      <c r="B6508" s="144" t="s">
        <v>5</v>
      </c>
      <c r="C6508">
        <v>101</v>
      </c>
      <c r="D6508" t="str">
        <f>VLOOKUP(Oliusala[[#This Row],[postnumer]],Sveitarfelog[#All],4,FALSE)</f>
        <v>Garðabær,Hafnarfjarðarkaupstaður,Kópavogsbær,Reykjavíkurborg,Seltjarnarnesbær</v>
      </c>
      <c r="E6508" t="str">
        <f>VLOOKUP(Oliusala[[#This Row],[postnumer]],Sveitarfelog[#All],5,FALSE)</f>
        <v>Höfuðborgarsvæðið</v>
      </c>
      <c r="F6508" t="s">
        <v>49</v>
      </c>
      <c r="G6508" t="s">
        <v>52</v>
      </c>
      <c r="H6508" t="s">
        <v>61</v>
      </c>
      <c r="I6508" s="1">
        <v>2063851</v>
      </c>
      <c r="J6508" s="2">
        <f>VLOOKUP(Oliusala[[#This Row],[tegund]],Tegundir!$B$2:$D$19,3,FALSE)*Oliusala[[#This Row],[magn]]/1000</f>
        <v>2063.8510000000001</v>
      </c>
      <c r="K6508">
        <v>2014</v>
      </c>
      <c r="L6508" t="s">
        <v>19</v>
      </c>
      <c r="M6508" s="144" t="s">
        <v>62</v>
      </c>
      <c r="O6508" s="144" t="s">
        <v>1998</v>
      </c>
    </row>
    <row r="6509" spans="1:15" x14ac:dyDescent="0.2">
      <c r="A6509" t="s">
        <v>57</v>
      </c>
      <c r="B6509" s="144" t="s">
        <v>75</v>
      </c>
      <c r="C6509">
        <v>230</v>
      </c>
      <c r="D6509" t="str">
        <f>VLOOKUP(Oliusala[[#This Row],[postnumer]],Sveitarfelog[#All],4,FALSE)</f>
        <v>Reykjanesbær</v>
      </c>
      <c r="E6509" t="str">
        <f>VLOOKUP(Oliusala[[#This Row],[postnumer]],Sveitarfelog[#All],5,FALSE)</f>
        <v>Suðurnes</v>
      </c>
      <c r="F6509" t="s">
        <v>31</v>
      </c>
      <c r="G6509" t="s">
        <v>52</v>
      </c>
      <c r="H6509" t="s">
        <v>60</v>
      </c>
      <c r="I6509" s="1">
        <v>1039933</v>
      </c>
      <c r="J6509" s="2">
        <f>VLOOKUP(Oliusala[[#This Row],[tegund]],Tegundir!$B$2:$D$19,3,FALSE)*Oliusala[[#This Row],[magn]]/1000</f>
        <v>1039.933</v>
      </c>
      <c r="K6509">
        <v>2014</v>
      </c>
      <c r="L6509" t="s">
        <v>1955</v>
      </c>
      <c r="M6509" s="144" t="s">
        <v>59</v>
      </c>
    </row>
    <row r="6510" spans="1:15" x14ac:dyDescent="0.2">
      <c r="A6510" t="s">
        <v>57</v>
      </c>
      <c r="B6510" s="144" t="s">
        <v>81</v>
      </c>
      <c r="C6510">
        <v>270</v>
      </c>
      <c r="D6510" t="str">
        <f>VLOOKUP(Oliusala[[#This Row],[postnumer]],Sveitarfelog[#All],4,FALSE)</f>
        <v>Mosfellsbær</v>
      </c>
      <c r="E6510" t="str">
        <f>VLOOKUP(Oliusala[[#This Row],[postnumer]],Sveitarfelog[#All],5,FALSE)</f>
        <v>Höfuðborgarsvæðið</v>
      </c>
      <c r="F6510" t="s">
        <v>31</v>
      </c>
      <c r="G6510" t="s">
        <v>52</v>
      </c>
      <c r="H6510" t="s">
        <v>60</v>
      </c>
      <c r="I6510" s="1">
        <v>84057</v>
      </c>
      <c r="J6510" s="2">
        <f>VLOOKUP(Oliusala[[#This Row],[tegund]],Tegundir!$B$2:$D$19,3,FALSE)*Oliusala[[#This Row],[magn]]/1000</f>
        <v>84.057000000000002</v>
      </c>
      <c r="K6510">
        <v>2014</v>
      </c>
      <c r="L6510" t="s">
        <v>19</v>
      </c>
      <c r="M6510" s="144" t="s">
        <v>59</v>
      </c>
      <c r="O6510" s="144" t="s">
        <v>1998</v>
      </c>
    </row>
    <row r="6511" spans="1:15" x14ac:dyDescent="0.2">
      <c r="A6511" t="s">
        <v>84</v>
      </c>
      <c r="B6511" s="144" t="s">
        <v>84</v>
      </c>
      <c r="C6511">
        <v>300</v>
      </c>
      <c r="D6511" t="str">
        <f>VLOOKUP(Oliusala[[#This Row],[postnumer]],Sveitarfelog[#All],4,FALSE)</f>
        <v>Akraneskaupstaður,Hvalfjarðarsveit,Kjósarhreppur</v>
      </c>
      <c r="E6511" t="str">
        <f>VLOOKUP(Oliusala[[#This Row],[postnumer]],Sveitarfelog[#All],5,FALSE)</f>
        <v>Vesturland</v>
      </c>
      <c r="F6511" t="s">
        <v>31</v>
      </c>
      <c r="G6511" t="s">
        <v>52</v>
      </c>
      <c r="H6511" t="s">
        <v>58</v>
      </c>
      <c r="I6511" s="1">
        <v>1129567</v>
      </c>
      <c r="J6511" s="2">
        <f>VLOOKUP(Oliusala[[#This Row],[tegund]],Tegundir!$B$2:$D$19,3,FALSE)*Oliusala[[#This Row],[magn]]/1000</f>
        <v>1129.567</v>
      </c>
      <c r="K6511">
        <v>2014</v>
      </c>
      <c r="L6511" t="s">
        <v>19</v>
      </c>
      <c r="M6511" s="144" t="s">
        <v>59</v>
      </c>
      <c r="O6511" s="144" t="s">
        <v>1998</v>
      </c>
    </row>
    <row r="6512" spans="1:15" x14ac:dyDescent="0.2">
      <c r="A6512" t="s">
        <v>57</v>
      </c>
      <c r="B6512" s="144" t="s">
        <v>84</v>
      </c>
      <c r="C6512">
        <v>300</v>
      </c>
      <c r="D6512" t="str">
        <f>VLOOKUP(Oliusala[[#This Row],[postnumer]],Sveitarfelog[#All],4,FALSE)</f>
        <v>Akraneskaupstaður,Hvalfjarðarsveit,Kjósarhreppur</v>
      </c>
      <c r="E6512" t="str">
        <f>VLOOKUP(Oliusala[[#This Row],[postnumer]],Sveitarfelog[#All],5,FALSE)</f>
        <v>Vesturland</v>
      </c>
      <c r="F6512" t="s">
        <v>28</v>
      </c>
      <c r="G6512" t="s">
        <v>52</v>
      </c>
      <c r="H6512" t="s">
        <v>60</v>
      </c>
      <c r="I6512" s="1">
        <v>47648</v>
      </c>
      <c r="J6512" s="2">
        <f>VLOOKUP(Oliusala[[#This Row],[tegund]],Tegundir!$B$2:$D$19,3,FALSE)*Oliusala[[#This Row],[magn]]/1000</f>
        <v>41.501408000000005</v>
      </c>
      <c r="K6512">
        <v>2014</v>
      </c>
      <c r="L6512" t="s">
        <v>19</v>
      </c>
      <c r="M6512" s="144" t="s">
        <v>59</v>
      </c>
      <c r="O6512" s="144" t="s">
        <v>1998</v>
      </c>
    </row>
    <row r="6513" spans="1:15" x14ac:dyDescent="0.2">
      <c r="A6513" t="s">
        <v>57</v>
      </c>
      <c r="B6513" s="144" t="s">
        <v>84</v>
      </c>
      <c r="C6513">
        <v>300</v>
      </c>
      <c r="D6513" t="str">
        <f>VLOOKUP(Oliusala[[#This Row],[postnumer]],Sveitarfelog[#All],4,FALSE)</f>
        <v>Akraneskaupstaður,Hvalfjarðarsveit,Kjósarhreppur</v>
      </c>
      <c r="E6513" t="str">
        <f>VLOOKUP(Oliusala[[#This Row],[postnumer]],Sveitarfelog[#All],5,FALSE)</f>
        <v>Vesturland</v>
      </c>
      <c r="F6513" t="s">
        <v>31</v>
      </c>
      <c r="G6513" t="s">
        <v>52</v>
      </c>
      <c r="H6513" t="s">
        <v>60</v>
      </c>
      <c r="I6513" s="1">
        <v>126281</v>
      </c>
      <c r="J6513" s="2">
        <f>VLOOKUP(Oliusala[[#This Row],[tegund]],Tegundir!$B$2:$D$19,3,FALSE)*Oliusala[[#This Row],[magn]]/1000</f>
        <v>126.28100000000001</v>
      </c>
      <c r="K6513">
        <v>2014</v>
      </c>
      <c r="L6513" t="s">
        <v>19</v>
      </c>
      <c r="M6513" s="144" t="s">
        <v>59</v>
      </c>
      <c r="O6513" s="144" t="s">
        <v>1998</v>
      </c>
    </row>
    <row r="6514" spans="1:15" x14ac:dyDescent="0.2">
      <c r="A6514" t="s">
        <v>57</v>
      </c>
      <c r="B6514" s="144" t="s">
        <v>86</v>
      </c>
      <c r="C6514">
        <v>301</v>
      </c>
      <c r="D6514" t="str">
        <f>VLOOKUP(Oliusala[[#This Row],[postnumer]],Sveitarfelog[#All],4,FALSE)</f>
        <v>Akraneskaupstaður,Hvalfjarðarsveit,Kjósarhreppur</v>
      </c>
      <c r="E6514" t="str">
        <f>VLOOKUP(Oliusala[[#This Row],[postnumer]],Sveitarfelog[#All],5,FALSE)</f>
        <v>Vesturland</v>
      </c>
      <c r="F6514" t="s">
        <v>31</v>
      </c>
      <c r="G6514" t="s">
        <v>52</v>
      </c>
      <c r="H6514" t="s">
        <v>60</v>
      </c>
      <c r="I6514" s="1">
        <v>1074202</v>
      </c>
      <c r="J6514" s="2">
        <f>VLOOKUP(Oliusala[[#This Row],[tegund]],Tegundir!$B$2:$D$19,3,FALSE)*Oliusala[[#This Row],[magn]]/1000</f>
        <v>1074.202</v>
      </c>
      <c r="K6514">
        <v>2014</v>
      </c>
      <c r="L6514" t="s">
        <v>19</v>
      </c>
      <c r="M6514" s="144" t="s">
        <v>59</v>
      </c>
      <c r="O6514" s="144" t="s">
        <v>1998</v>
      </c>
    </row>
    <row r="6515" spans="1:15" x14ac:dyDescent="0.2">
      <c r="A6515" t="s">
        <v>84</v>
      </c>
      <c r="B6515" s="144" t="s">
        <v>84</v>
      </c>
      <c r="C6515">
        <v>300</v>
      </c>
      <c r="D6515" t="str">
        <f>VLOOKUP(Oliusala[[#This Row],[postnumer]],Sveitarfelog[#All],4,FALSE)</f>
        <v>Akraneskaupstaður,Hvalfjarðarsveit,Kjósarhreppur</v>
      </c>
      <c r="E6515" t="str">
        <f>VLOOKUP(Oliusala[[#This Row],[postnumer]],Sveitarfelog[#All],5,FALSE)</f>
        <v>Vesturland</v>
      </c>
      <c r="F6515" t="s">
        <v>31</v>
      </c>
      <c r="G6515" t="s">
        <v>52</v>
      </c>
      <c r="H6515" t="s">
        <v>61</v>
      </c>
      <c r="I6515" s="1">
        <v>933466</v>
      </c>
      <c r="J6515" s="2">
        <f>VLOOKUP(Oliusala[[#This Row],[tegund]],Tegundir!$B$2:$D$19,3,FALSE)*Oliusala[[#This Row],[magn]]/1000</f>
        <v>933.46600000000001</v>
      </c>
      <c r="K6515">
        <v>2014</v>
      </c>
      <c r="L6515" t="s">
        <v>1955</v>
      </c>
      <c r="M6515" s="144" t="s">
        <v>62</v>
      </c>
    </row>
    <row r="6516" spans="1:15" x14ac:dyDescent="0.2">
      <c r="A6516" t="s">
        <v>57</v>
      </c>
      <c r="B6516" s="144" t="s">
        <v>5</v>
      </c>
      <c r="C6516">
        <v>101</v>
      </c>
      <c r="D6516" t="str">
        <f>VLOOKUP(Oliusala[[#This Row],[postnumer]],Sveitarfelog[#All],4,FALSE)</f>
        <v>Garðabær,Hafnarfjarðarkaupstaður,Kópavogsbær,Reykjavíkurborg,Seltjarnarnesbær</v>
      </c>
      <c r="E6516" t="str">
        <f>VLOOKUP(Oliusala[[#This Row],[postnumer]],Sveitarfelog[#All],5,FALSE)</f>
        <v>Höfuðborgarsvæðið</v>
      </c>
      <c r="F6516" t="s">
        <v>28</v>
      </c>
      <c r="G6516" t="s">
        <v>52</v>
      </c>
      <c r="H6516" t="s">
        <v>58</v>
      </c>
      <c r="I6516" s="1">
        <v>2800000</v>
      </c>
      <c r="J6516" s="2">
        <f>VLOOKUP(Oliusala[[#This Row],[tegund]],Tegundir!$B$2:$D$19,3,FALSE)*Oliusala[[#This Row],[magn]]/1000</f>
        <v>2438.8000000000002</v>
      </c>
      <c r="K6516">
        <v>2014</v>
      </c>
      <c r="L6516" t="s">
        <v>1955</v>
      </c>
      <c r="M6516" s="144" t="s">
        <v>59</v>
      </c>
      <c r="N6516" s="144" t="s">
        <v>1939</v>
      </c>
    </row>
    <row r="6517" spans="1:15" x14ac:dyDescent="0.2">
      <c r="A6517" t="s">
        <v>57</v>
      </c>
      <c r="B6517" s="144" t="s">
        <v>5</v>
      </c>
      <c r="C6517">
        <v>101</v>
      </c>
      <c r="D6517" t="str">
        <f>VLOOKUP(Oliusala[[#This Row],[postnumer]],Sveitarfelog[#All],4,FALSE)</f>
        <v>Garðabær,Hafnarfjarðarkaupstaður,Kópavogsbær,Reykjavíkurborg,Seltjarnarnesbær</v>
      </c>
      <c r="E6517" t="str">
        <f>VLOOKUP(Oliusala[[#This Row],[postnumer]],Sveitarfelog[#All],5,FALSE)</f>
        <v>Höfuðborgarsvæðið</v>
      </c>
      <c r="F6517" t="s">
        <v>28</v>
      </c>
      <c r="G6517" t="s">
        <v>52</v>
      </c>
      <c r="H6517" t="s">
        <v>58</v>
      </c>
      <c r="I6517" s="1">
        <v>2528824</v>
      </c>
      <c r="J6517" s="2">
        <f>VLOOKUP(Oliusala[[#This Row],[tegund]],Tegundir!$B$2:$D$19,3,FALSE)*Oliusala[[#This Row],[magn]]/1000</f>
        <v>2202.6057040000001</v>
      </c>
      <c r="K6517">
        <v>2014</v>
      </c>
      <c r="L6517" t="s">
        <v>19</v>
      </c>
      <c r="M6517" s="144" t="s">
        <v>59</v>
      </c>
      <c r="N6517" s="144" t="s">
        <v>1939</v>
      </c>
      <c r="O6517" s="144" t="s">
        <v>1998</v>
      </c>
    </row>
    <row r="6518" spans="1:15" x14ac:dyDescent="0.2">
      <c r="A6518" t="s">
        <v>57</v>
      </c>
      <c r="B6518" s="144" t="s">
        <v>87</v>
      </c>
      <c r="C6518">
        <v>350</v>
      </c>
      <c r="D6518" t="str">
        <f>VLOOKUP(Oliusala[[#This Row],[postnumer]],Sveitarfelog[#All],4,FALSE)</f>
        <v>Grundarfjarðarbær</v>
      </c>
      <c r="E6518" t="str">
        <f>VLOOKUP(Oliusala[[#This Row],[postnumer]],Sveitarfelog[#All],5,FALSE)</f>
        <v>Vesturland</v>
      </c>
      <c r="F6518" t="s">
        <v>28</v>
      </c>
      <c r="G6518" t="s">
        <v>52</v>
      </c>
      <c r="H6518" t="s">
        <v>60</v>
      </c>
      <c r="I6518" s="1">
        <v>21583</v>
      </c>
      <c r="J6518" s="2">
        <f>VLOOKUP(Oliusala[[#This Row],[tegund]],Tegundir!$B$2:$D$19,3,FALSE)*Oliusala[[#This Row],[magn]]/1000</f>
        <v>18.798793</v>
      </c>
      <c r="K6518">
        <v>2014</v>
      </c>
      <c r="L6518" t="s">
        <v>19</v>
      </c>
      <c r="M6518" s="144" t="s">
        <v>59</v>
      </c>
      <c r="O6518" s="144" t="s">
        <v>1998</v>
      </c>
    </row>
    <row r="6519" spans="1:15" x14ac:dyDescent="0.2">
      <c r="A6519" t="s">
        <v>57</v>
      </c>
      <c r="B6519" s="144" t="s">
        <v>67</v>
      </c>
      <c r="C6519">
        <v>355</v>
      </c>
      <c r="D6519" t="str">
        <f>VLOOKUP(Oliusala[[#This Row],[postnumer]],Sveitarfelog[#All],4,FALSE)</f>
        <v>Snæfellsbær</v>
      </c>
      <c r="E6519" t="str">
        <f>VLOOKUP(Oliusala[[#This Row],[postnumer]],Sveitarfelog[#All],5,FALSE)</f>
        <v>Vesturland</v>
      </c>
      <c r="F6519" t="s">
        <v>31</v>
      </c>
      <c r="G6519" t="s">
        <v>52</v>
      </c>
      <c r="H6519" t="s">
        <v>60</v>
      </c>
      <c r="I6519" s="1">
        <v>170021</v>
      </c>
      <c r="J6519" s="2">
        <f>VLOOKUP(Oliusala[[#This Row],[tegund]],Tegundir!$B$2:$D$19,3,FALSE)*Oliusala[[#This Row],[magn]]/1000</f>
        <v>170.02099999999999</v>
      </c>
      <c r="K6519">
        <v>2014</v>
      </c>
      <c r="L6519" t="s">
        <v>19</v>
      </c>
      <c r="M6519" s="144" t="s">
        <v>59</v>
      </c>
      <c r="O6519" s="144" t="s">
        <v>1998</v>
      </c>
    </row>
    <row r="6520" spans="1:15" x14ac:dyDescent="0.2">
      <c r="A6520" t="s">
        <v>83</v>
      </c>
      <c r="B6520" s="144" t="s">
        <v>83</v>
      </c>
      <c r="C6520">
        <v>400</v>
      </c>
      <c r="D6520" t="str">
        <f>VLOOKUP(Oliusala[[#This Row],[postnumer]],Sveitarfelog[#All],4,FALSE)</f>
        <v>Ísafjarðarbær</v>
      </c>
      <c r="E6520" t="str">
        <f>VLOOKUP(Oliusala[[#This Row],[postnumer]],Sveitarfelog[#All],5,FALSE)</f>
        <v>Vestfirðir</v>
      </c>
      <c r="F6520" t="s">
        <v>28</v>
      </c>
      <c r="G6520" t="s">
        <v>52</v>
      </c>
      <c r="H6520" t="s">
        <v>58</v>
      </c>
      <c r="I6520" s="1">
        <v>1656972</v>
      </c>
      <c r="J6520" s="2">
        <f>VLOOKUP(Oliusala[[#This Row],[tegund]],Tegundir!$B$2:$D$19,3,FALSE)*Oliusala[[#This Row],[magn]]/1000</f>
        <v>1443.222612</v>
      </c>
      <c r="K6520">
        <v>2014</v>
      </c>
      <c r="L6520" t="s">
        <v>19</v>
      </c>
      <c r="M6520" s="144" t="s">
        <v>59</v>
      </c>
      <c r="O6520" s="144" t="s">
        <v>1998</v>
      </c>
    </row>
    <row r="6521" spans="1:15" x14ac:dyDescent="0.2">
      <c r="A6521" t="s">
        <v>122</v>
      </c>
      <c r="B6521" s="144" t="s">
        <v>129</v>
      </c>
      <c r="C6521">
        <v>545</v>
      </c>
      <c r="D6521" t="str">
        <f>VLOOKUP(Oliusala[[#This Row],[postnumer]],Sveitarfelog[#All],4,FALSE)</f>
        <v>Sveitarfélagið Skagaströnd</v>
      </c>
      <c r="E6521" t="str">
        <f>VLOOKUP(Oliusala[[#This Row],[postnumer]],Sveitarfelog[#All],5,FALSE)</f>
        <v>Norðurland vestra</v>
      </c>
      <c r="F6521" t="s">
        <v>28</v>
      </c>
      <c r="G6521" t="s">
        <v>52</v>
      </c>
      <c r="H6521" t="s">
        <v>60</v>
      </c>
      <c r="I6521" s="1">
        <v>1808842</v>
      </c>
      <c r="J6521" s="2">
        <f>VLOOKUP(Oliusala[[#This Row],[tegund]],Tegundir!$B$2:$D$19,3,FALSE)*Oliusala[[#This Row],[magn]]/1000</f>
        <v>1575.5013819999999</v>
      </c>
      <c r="K6521">
        <v>2014</v>
      </c>
      <c r="L6521" t="s">
        <v>19</v>
      </c>
      <c r="M6521" s="144" t="s">
        <v>59</v>
      </c>
      <c r="O6521" s="144" t="s">
        <v>1998</v>
      </c>
    </row>
    <row r="6522" spans="1:15" x14ac:dyDescent="0.2">
      <c r="A6522" t="s">
        <v>122</v>
      </c>
      <c r="B6522" s="144" t="s">
        <v>122</v>
      </c>
      <c r="C6522">
        <v>550</v>
      </c>
      <c r="D6522" t="str">
        <f>VLOOKUP(Oliusala[[#This Row],[postnumer]],Sveitarfelog[#All],4,FALSE)</f>
        <v>Skagafjörður</v>
      </c>
      <c r="E6522" t="str">
        <f>VLOOKUP(Oliusala[[#This Row],[postnumer]],Sveitarfelog[#All],5,FALSE)</f>
        <v>Norðurland vestra</v>
      </c>
      <c r="F6522" t="s">
        <v>28</v>
      </c>
      <c r="G6522" t="s">
        <v>52</v>
      </c>
      <c r="H6522" t="s">
        <v>58</v>
      </c>
      <c r="I6522" s="1">
        <v>2586901</v>
      </c>
      <c r="J6522" s="2">
        <f>VLOOKUP(Oliusala[[#This Row],[tegund]],Tegundir!$B$2:$D$19,3,FALSE)*Oliusala[[#This Row],[magn]]/1000</f>
        <v>2253.190771</v>
      </c>
      <c r="K6522">
        <v>2014</v>
      </c>
      <c r="L6522" t="s">
        <v>19</v>
      </c>
      <c r="M6522" s="144" t="s">
        <v>59</v>
      </c>
      <c r="O6522" s="144" t="s">
        <v>1998</v>
      </c>
    </row>
    <row r="6523" spans="1:15" x14ac:dyDescent="0.2">
      <c r="A6523" t="s">
        <v>68</v>
      </c>
      <c r="B6523" s="144" t="s">
        <v>135</v>
      </c>
      <c r="C6523">
        <v>580</v>
      </c>
      <c r="D6523" t="str">
        <f>VLOOKUP(Oliusala[[#This Row],[postnumer]],Sveitarfelog[#All],4,FALSE)</f>
        <v>Fjallabyggð</v>
      </c>
      <c r="E6523" t="str">
        <f>VLOOKUP(Oliusala[[#This Row],[postnumer]],Sveitarfelog[#All],5,FALSE)</f>
        <v>Norðurland eystra</v>
      </c>
      <c r="F6523" t="s">
        <v>28</v>
      </c>
      <c r="G6523" t="s">
        <v>52</v>
      </c>
      <c r="H6523" t="s">
        <v>60</v>
      </c>
      <c r="I6523" s="1">
        <v>1575644</v>
      </c>
      <c r="J6523" s="2">
        <f>VLOOKUP(Oliusala[[#This Row],[tegund]],Tegundir!$B$2:$D$19,3,FALSE)*Oliusala[[#This Row],[magn]]/1000</f>
        <v>1372.3859239999999</v>
      </c>
      <c r="K6523">
        <v>2014</v>
      </c>
      <c r="L6523" t="s">
        <v>19</v>
      </c>
      <c r="M6523" s="144" t="s">
        <v>59</v>
      </c>
      <c r="O6523" s="144" t="s">
        <v>1998</v>
      </c>
    </row>
    <row r="6524" spans="1:15" x14ac:dyDescent="0.2">
      <c r="A6524" t="s">
        <v>135</v>
      </c>
      <c r="B6524" s="144" t="s">
        <v>135</v>
      </c>
      <c r="C6524">
        <v>580</v>
      </c>
      <c r="D6524" t="str">
        <f>VLOOKUP(Oliusala[[#This Row],[postnumer]],Sveitarfelog[#All],4,FALSE)</f>
        <v>Fjallabyggð</v>
      </c>
      <c r="E6524" t="str">
        <f>VLOOKUP(Oliusala[[#This Row],[postnumer]],Sveitarfelog[#All],5,FALSE)</f>
        <v>Norðurland eystra</v>
      </c>
      <c r="F6524" t="s">
        <v>28</v>
      </c>
      <c r="G6524" t="s">
        <v>52</v>
      </c>
      <c r="H6524" t="s">
        <v>58</v>
      </c>
      <c r="I6524" s="1">
        <v>22750</v>
      </c>
      <c r="J6524" s="2">
        <f>VLOOKUP(Oliusala[[#This Row],[tegund]],Tegundir!$B$2:$D$19,3,FALSE)*Oliusala[[#This Row],[magn]]/1000</f>
        <v>19.815249999999999</v>
      </c>
      <c r="K6524">
        <v>2014</v>
      </c>
      <c r="L6524" t="s">
        <v>19</v>
      </c>
      <c r="M6524" s="144" t="s">
        <v>59</v>
      </c>
      <c r="O6524" s="144" t="s">
        <v>1998</v>
      </c>
    </row>
    <row r="6525" spans="1:15" x14ac:dyDescent="0.2">
      <c r="A6525" t="s">
        <v>68</v>
      </c>
      <c r="B6525" s="144" t="s">
        <v>142</v>
      </c>
      <c r="C6525">
        <v>625</v>
      </c>
      <c r="D6525" t="str">
        <f>VLOOKUP(Oliusala[[#This Row],[postnumer]],Sveitarfelog[#All],4,FALSE)</f>
        <v>Fjallabyggð</v>
      </c>
      <c r="E6525" t="str">
        <f>VLOOKUP(Oliusala[[#This Row],[postnumer]],Sveitarfelog[#All],5,FALSE)</f>
        <v>Norðurland eystra</v>
      </c>
      <c r="F6525" t="s">
        <v>28</v>
      </c>
      <c r="G6525" t="s">
        <v>52</v>
      </c>
      <c r="H6525" t="s">
        <v>60</v>
      </c>
      <c r="I6525" s="1">
        <v>42088</v>
      </c>
      <c r="J6525" s="2">
        <f>VLOOKUP(Oliusala[[#This Row],[tegund]],Tegundir!$B$2:$D$19,3,FALSE)*Oliusala[[#This Row],[magn]]/1000</f>
        <v>36.658647999999999</v>
      </c>
      <c r="K6525">
        <v>2014</v>
      </c>
      <c r="L6525" t="s">
        <v>19</v>
      </c>
      <c r="M6525" s="144" t="s">
        <v>59</v>
      </c>
      <c r="O6525" s="144" t="s">
        <v>1998</v>
      </c>
    </row>
    <row r="6526" spans="1:15" x14ac:dyDescent="0.2">
      <c r="A6526" t="s">
        <v>68</v>
      </c>
      <c r="B6526" s="144" t="s">
        <v>68</v>
      </c>
      <c r="C6526">
        <v>600</v>
      </c>
      <c r="D6526" t="str">
        <f>VLOOKUP(Oliusala[[#This Row],[postnumer]],Sveitarfelog[#All],4,FALSE)</f>
        <v>Akureyrarbær,Eyjafjarðarsveit,Hörgársveit,Svalbarðsstrandarhreppur,Grýtubakkahreppur</v>
      </c>
      <c r="E6526" t="str">
        <f>VLOOKUP(Oliusala[[#This Row],[postnumer]],Sveitarfelog[#All],5,FALSE)</f>
        <v>Norðurland eystra</v>
      </c>
      <c r="F6526" t="s">
        <v>28</v>
      </c>
      <c r="G6526" t="s">
        <v>52</v>
      </c>
      <c r="H6526" t="s">
        <v>58</v>
      </c>
      <c r="I6526" s="1">
        <v>342917</v>
      </c>
      <c r="J6526" s="2">
        <f>VLOOKUP(Oliusala[[#This Row],[tegund]],Tegundir!$B$2:$D$19,3,FALSE)*Oliusala[[#This Row],[magn]]/1000</f>
        <v>298.68070699999998</v>
      </c>
      <c r="K6526">
        <v>2014</v>
      </c>
      <c r="L6526" t="s">
        <v>19</v>
      </c>
      <c r="M6526" s="144" t="s">
        <v>59</v>
      </c>
      <c r="O6526" s="144" t="s">
        <v>1998</v>
      </c>
    </row>
    <row r="6527" spans="1:15" x14ac:dyDescent="0.2">
      <c r="A6527" t="s">
        <v>68</v>
      </c>
      <c r="B6527" s="144" t="s">
        <v>68</v>
      </c>
      <c r="C6527">
        <v>600</v>
      </c>
      <c r="D6527" t="str">
        <f>VLOOKUP(Oliusala[[#This Row],[postnumer]],Sveitarfelog[#All],4,FALSE)</f>
        <v>Akureyrarbær,Eyjafjarðarsveit,Hörgársveit,Svalbarðsstrandarhreppur,Grýtubakkahreppur</v>
      </c>
      <c r="E6527" t="str">
        <f>VLOOKUP(Oliusala[[#This Row],[postnumer]],Sveitarfelog[#All],5,FALSE)</f>
        <v>Norðurland eystra</v>
      </c>
      <c r="F6527" t="s">
        <v>31</v>
      </c>
      <c r="G6527" t="s">
        <v>52</v>
      </c>
      <c r="H6527" t="s">
        <v>58</v>
      </c>
      <c r="I6527" s="1">
        <v>2642486</v>
      </c>
      <c r="J6527" s="2">
        <f>VLOOKUP(Oliusala[[#This Row],[tegund]],Tegundir!$B$2:$D$19,3,FALSE)*Oliusala[[#This Row],[magn]]/1000</f>
        <v>2642.4859999999999</v>
      </c>
      <c r="K6527">
        <v>2014</v>
      </c>
      <c r="L6527" t="s">
        <v>19</v>
      </c>
      <c r="M6527" s="144" t="s">
        <v>59</v>
      </c>
      <c r="O6527" s="144" t="s">
        <v>1998</v>
      </c>
    </row>
    <row r="6528" spans="1:15" x14ac:dyDescent="0.2">
      <c r="A6528" t="s">
        <v>68</v>
      </c>
      <c r="B6528" s="144" t="s">
        <v>68</v>
      </c>
      <c r="C6528">
        <v>600</v>
      </c>
      <c r="D6528" t="str">
        <f>VLOOKUP(Oliusala[[#This Row],[postnumer]],Sveitarfelog[#All],4,FALSE)</f>
        <v>Akureyrarbær,Eyjafjarðarsveit,Hörgársveit,Svalbarðsstrandarhreppur,Grýtubakkahreppur</v>
      </c>
      <c r="E6528" t="str">
        <f>VLOOKUP(Oliusala[[#This Row],[postnumer]],Sveitarfelog[#All],5,FALSE)</f>
        <v>Norðurland eystra</v>
      </c>
      <c r="F6528" t="s">
        <v>31</v>
      </c>
      <c r="G6528" t="s">
        <v>52</v>
      </c>
      <c r="H6528" t="s">
        <v>61</v>
      </c>
      <c r="I6528" s="1">
        <v>3160181</v>
      </c>
      <c r="J6528" s="2">
        <f>VLOOKUP(Oliusala[[#This Row],[tegund]],Tegundir!$B$2:$D$19,3,FALSE)*Oliusala[[#This Row],[magn]]/1000</f>
        <v>3160.181</v>
      </c>
      <c r="K6528">
        <v>2014</v>
      </c>
      <c r="L6528" t="s">
        <v>19</v>
      </c>
      <c r="M6528" s="144" t="s">
        <v>62</v>
      </c>
      <c r="O6528" s="144" t="s">
        <v>1998</v>
      </c>
    </row>
    <row r="6529" spans="1:15" x14ac:dyDescent="0.2">
      <c r="A6529" t="s">
        <v>68</v>
      </c>
      <c r="B6529" s="144" t="s">
        <v>140</v>
      </c>
      <c r="C6529">
        <v>610</v>
      </c>
      <c r="D6529" t="str">
        <f>VLOOKUP(Oliusala[[#This Row],[postnumer]],Sveitarfelog[#All],4,FALSE)</f>
        <v>Akureyrarbær,Eyjafjarðarsveit,Hörgársveit,Svalbarðsstrandarhreppur,Grýtubakkahreppur</v>
      </c>
      <c r="E6529" t="str">
        <f>VLOOKUP(Oliusala[[#This Row],[postnumer]],Sveitarfelog[#All],5,FALSE)</f>
        <v>Norðurland eystra</v>
      </c>
      <c r="F6529" t="s">
        <v>28</v>
      </c>
      <c r="G6529" t="s">
        <v>52</v>
      </c>
      <c r="H6529" t="s">
        <v>60</v>
      </c>
      <c r="I6529" s="1">
        <v>42986</v>
      </c>
      <c r="J6529" s="2">
        <f>VLOOKUP(Oliusala[[#This Row],[tegund]],Tegundir!$B$2:$D$19,3,FALSE)*Oliusala[[#This Row],[magn]]/1000</f>
        <v>37.440805999999995</v>
      </c>
      <c r="K6529">
        <v>2014</v>
      </c>
      <c r="L6529" t="s">
        <v>19</v>
      </c>
      <c r="M6529" s="144" t="s">
        <v>59</v>
      </c>
      <c r="O6529" s="144" t="s">
        <v>1998</v>
      </c>
    </row>
    <row r="6530" spans="1:15" x14ac:dyDescent="0.2">
      <c r="A6530" t="s">
        <v>136</v>
      </c>
      <c r="B6530" s="144" t="s">
        <v>136</v>
      </c>
      <c r="C6530">
        <v>620</v>
      </c>
      <c r="D6530" t="str">
        <f>VLOOKUP(Oliusala[[#This Row],[postnumer]],Sveitarfelog[#All],4,FALSE)</f>
        <v>Dalvíkurbyggð</v>
      </c>
      <c r="E6530" t="str">
        <f>VLOOKUP(Oliusala[[#This Row],[postnumer]],Sveitarfelog[#All],5,FALSE)</f>
        <v>Norðurland eystra</v>
      </c>
      <c r="F6530" t="s">
        <v>28</v>
      </c>
      <c r="G6530" t="s">
        <v>52</v>
      </c>
      <c r="H6530" t="s">
        <v>58</v>
      </c>
      <c r="I6530" s="1">
        <v>1533905</v>
      </c>
      <c r="J6530" s="2">
        <f>VLOOKUP(Oliusala[[#This Row],[tegund]],Tegundir!$B$2:$D$19,3,FALSE)*Oliusala[[#This Row],[magn]]/1000</f>
        <v>1336.0312549999999</v>
      </c>
      <c r="K6530">
        <v>2014</v>
      </c>
      <c r="L6530" t="s">
        <v>19</v>
      </c>
      <c r="M6530" s="144" t="s">
        <v>59</v>
      </c>
      <c r="O6530" s="144" t="s">
        <v>1998</v>
      </c>
    </row>
    <row r="6531" spans="1:15" x14ac:dyDescent="0.2">
      <c r="A6531" t="s">
        <v>68</v>
      </c>
      <c r="B6531" s="144" t="s">
        <v>150</v>
      </c>
      <c r="C6531">
        <v>680</v>
      </c>
      <c r="D6531" t="str">
        <f>VLOOKUP(Oliusala[[#This Row],[postnumer]],Sveitarfelog[#All],4,FALSE)</f>
        <v>Langanesbyggð</v>
      </c>
      <c r="E6531" t="str">
        <f>VLOOKUP(Oliusala[[#This Row],[postnumer]],Sveitarfelog[#All],5,FALSE)</f>
        <v>Norðurland eystra</v>
      </c>
      <c r="F6531" t="s">
        <v>28</v>
      </c>
      <c r="G6531" t="s">
        <v>52</v>
      </c>
      <c r="H6531" t="s">
        <v>60</v>
      </c>
      <c r="I6531" s="1">
        <v>302717</v>
      </c>
      <c r="J6531" s="2">
        <f>VLOOKUP(Oliusala[[#This Row],[tegund]],Tegundir!$B$2:$D$19,3,FALSE)*Oliusala[[#This Row],[magn]]/1000</f>
        <v>263.66650699999997</v>
      </c>
      <c r="K6531">
        <v>2014</v>
      </c>
      <c r="L6531" t="s">
        <v>1955</v>
      </c>
      <c r="M6531" s="144" t="s">
        <v>59</v>
      </c>
    </row>
    <row r="6532" spans="1:15" x14ac:dyDescent="0.2">
      <c r="A6532" t="s">
        <v>69</v>
      </c>
      <c r="B6532" s="144" t="s">
        <v>150</v>
      </c>
      <c r="C6532">
        <v>680</v>
      </c>
      <c r="D6532" t="str">
        <f>VLOOKUP(Oliusala[[#This Row],[postnumer]],Sveitarfelog[#All],4,FALSE)</f>
        <v>Langanesbyggð</v>
      </c>
      <c r="E6532" t="str">
        <f>VLOOKUP(Oliusala[[#This Row],[postnumer]],Sveitarfelog[#All],5,FALSE)</f>
        <v>Norðurland eystra</v>
      </c>
      <c r="F6532" t="s">
        <v>28</v>
      </c>
      <c r="G6532" t="s">
        <v>52</v>
      </c>
      <c r="H6532" t="s">
        <v>60</v>
      </c>
      <c r="I6532" s="1">
        <v>30538</v>
      </c>
      <c r="J6532" s="2">
        <f>VLOOKUP(Oliusala[[#This Row],[tegund]],Tegundir!$B$2:$D$19,3,FALSE)*Oliusala[[#This Row],[magn]]/1000</f>
        <v>26.598597999999999</v>
      </c>
      <c r="K6532">
        <v>2014</v>
      </c>
      <c r="L6532" t="s">
        <v>1955</v>
      </c>
      <c r="M6532" s="144" t="s">
        <v>59</v>
      </c>
    </row>
    <row r="6533" spans="1:15" x14ac:dyDescent="0.2">
      <c r="A6533" t="s">
        <v>69</v>
      </c>
      <c r="B6533" s="144" t="s">
        <v>150</v>
      </c>
      <c r="C6533">
        <v>680</v>
      </c>
      <c r="D6533" t="str">
        <f>VLOOKUP(Oliusala[[#This Row],[postnumer]],Sveitarfelog[#All],4,FALSE)</f>
        <v>Langanesbyggð</v>
      </c>
      <c r="E6533" t="str">
        <f>VLOOKUP(Oliusala[[#This Row],[postnumer]],Sveitarfelog[#All],5,FALSE)</f>
        <v>Norðurland eystra</v>
      </c>
      <c r="F6533" t="s">
        <v>31</v>
      </c>
      <c r="G6533" t="s">
        <v>52</v>
      </c>
      <c r="H6533" t="s">
        <v>60</v>
      </c>
      <c r="I6533" s="1">
        <v>60955</v>
      </c>
      <c r="J6533" s="2">
        <f>VLOOKUP(Oliusala[[#This Row],[tegund]],Tegundir!$B$2:$D$19,3,FALSE)*Oliusala[[#This Row],[magn]]/1000</f>
        <v>60.954999999999998</v>
      </c>
      <c r="K6533">
        <v>2014</v>
      </c>
      <c r="L6533" t="s">
        <v>1955</v>
      </c>
      <c r="M6533" s="144" t="s">
        <v>59</v>
      </c>
    </row>
    <row r="6534" spans="1:15" x14ac:dyDescent="0.2">
      <c r="A6534" t="s">
        <v>150</v>
      </c>
      <c r="B6534" s="144" t="s">
        <v>150</v>
      </c>
      <c r="C6534">
        <v>680</v>
      </c>
      <c r="D6534" t="str">
        <f>VLOOKUP(Oliusala[[#This Row],[postnumer]],Sveitarfelog[#All],4,FALSE)</f>
        <v>Langanesbyggð</v>
      </c>
      <c r="E6534" t="str">
        <f>VLOOKUP(Oliusala[[#This Row],[postnumer]],Sveitarfelog[#All],5,FALSE)</f>
        <v>Norðurland eystra</v>
      </c>
      <c r="F6534" t="s">
        <v>31</v>
      </c>
      <c r="G6534" t="s">
        <v>52</v>
      </c>
      <c r="H6534" t="s">
        <v>58</v>
      </c>
      <c r="I6534" s="1">
        <v>770850</v>
      </c>
      <c r="J6534" s="2">
        <f>VLOOKUP(Oliusala[[#This Row],[tegund]],Tegundir!$B$2:$D$19,3,FALSE)*Oliusala[[#This Row],[magn]]/1000</f>
        <v>770.85</v>
      </c>
      <c r="K6534">
        <v>2014</v>
      </c>
      <c r="L6534" t="s">
        <v>1955</v>
      </c>
      <c r="M6534" s="144" t="s">
        <v>59</v>
      </c>
    </row>
    <row r="6535" spans="1:15" x14ac:dyDescent="0.2">
      <c r="A6535" t="s">
        <v>66</v>
      </c>
      <c r="B6535" s="144" t="s">
        <v>160</v>
      </c>
      <c r="C6535">
        <v>710</v>
      </c>
      <c r="D6535" t="str">
        <f>VLOOKUP(Oliusala[[#This Row],[postnumer]],Sveitarfelog[#All],4,FALSE)</f>
        <v>Fljótsdalshreppur,Múlaþing</v>
      </c>
      <c r="E6535" t="str">
        <f>VLOOKUP(Oliusala[[#This Row],[postnumer]],Sveitarfelog[#All],5,FALSE)</f>
        <v>Austurland</v>
      </c>
      <c r="F6535" t="s">
        <v>31</v>
      </c>
      <c r="G6535" t="s">
        <v>52</v>
      </c>
      <c r="H6535" t="s">
        <v>60</v>
      </c>
      <c r="I6535" s="1">
        <v>82485</v>
      </c>
      <c r="J6535" s="2">
        <f>VLOOKUP(Oliusala[[#This Row],[tegund]],Tegundir!$B$2:$D$19,3,FALSE)*Oliusala[[#This Row],[magn]]/1000</f>
        <v>82.484999999999999</v>
      </c>
      <c r="K6535">
        <v>2014</v>
      </c>
      <c r="L6535" t="s">
        <v>1955</v>
      </c>
      <c r="M6535" s="144" t="s">
        <v>59</v>
      </c>
    </row>
    <row r="6536" spans="1:15" x14ac:dyDescent="0.2">
      <c r="A6536" t="s">
        <v>66</v>
      </c>
      <c r="B6536" s="144" t="s">
        <v>66</v>
      </c>
      <c r="C6536">
        <v>730</v>
      </c>
      <c r="D6536" t="str">
        <f>VLOOKUP(Oliusala[[#This Row],[postnumer]],Sveitarfelog[#All],4,FALSE)</f>
        <v>Fjarðabyggð</v>
      </c>
      <c r="E6536" t="str">
        <f>VLOOKUP(Oliusala[[#This Row],[postnumer]],Sveitarfelog[#All],5,FALSE)</f>
        <v>Austurland</v>
      </c>
      <c r="F6536" t="s">
        <v>28</v>
      </c>
      <c r="G6536" t="s">
        <v>52</v>
      </c>
      <c r="H6536" t="s">
        <v>58</v>
      </c>
      <c r="I6536" s="1">
        <v>43549</v>
      </c>
      <c r="J6536" s="2">
        <f>VLOOKUP(Oliusala[[#This Row],[tegund]],Tegundir!$B$2:$D$19,3,FALSE)*Oliusala[[#This Row],[magn]]/1000</f>
        <v>37.931178999999993</v>
      </c>
      <c r="K6536">
        <v>2014</v>
      </c>
      <c r="L6536" t="s">
        <v>19</v>
      </c>
      <c r="M6536" s="144" t="s">
        <v>59</v>
      </c>
      <c r="O6536" s="144" t="s">
        <v>1998</v>
      </c>
    </row>
    <row r="6537" spans="1:15" x14ac:dyDescent="0.2">
      <c r="A6537" t="s">
        <v>66</v>
      </c>
      <c r="B6537" s="144" t="s">
        <v>66</v>
      </c>
      <c r="C6537">
        <v>730</v>
      </c>
      <c r="D6537" t="str">
        <f>VLOOKUP(Oliusala[[#This Row],[postnumer]],Sveitarfelog[#All],4,FALSE)</f>
        <v>Fjarðabyggð</v>
      </c>
      <c r="E6537" t="str">
        <f>VLOOKUP(Oliusala[[#This Row],[postnumer]],Sveitarfelog[#All],5,FALSE)</f>
        <v>Austurland</v>
      </c>
      <c r="F6537" t="s">
        <v>31</v>
      </c>
      <c r="G6537" t="s">
        <v>52</v>
      </c>
      <c r="H6537" t="s">
        <v>58</v>
      </c>
      <c r="I6537" s="1">
        <v>491074</v>
      </c>
      <c r="J6537" s="2">
        <f>VLOOKUP(Oliusala[[#This Row],[tegund]],Tegundir!$B$2:$D$19,3,FALSE)*Oliusala[[#This Row],[magn]]/1000</f>
        <v>491.07400000000001</v>
      </c>
      <c r="K6537">
        <v>2014</v>
      </c>
      <c r="L6537" t="s">
        <v>19</v>
      </c>
      <c r="M6537" s="144" t="s">
        <v>59</v>
      </c>
      <c r="O6537" s="144" t="s">
        <v>1998</v>
      </c>
    </row>
    <row r="6538" spans="1:15" x14ac:dyDescent="0.2">
      <c r="A6538" t="s">
        <v>66</v>
      </c>
      <c r="B6538" s="144" t="s">
        <v>66</v>
      </c>
      <c r="C6538">
        <v>730</v>
      </c>
      <c r="D6538" t="str">
        <f>VLOOKUP(Oliusala[[#This Row],[postnumer]],Sveitarfelog[#All],4,FALSE)</f>
        <v>Fjarðabyggð</v>
      </c>
      <c r="E6538" t="str">
        <f>VLOOKUP(Oliusala[[#This Row],[postnumer]],Sveitarfelog[#All],5,FALSE)</f>
        <v>Austurland</v>
      </c>
      <c r="F6538" t="s">
        <v>31</v>
      </c>
      <c r="G6538" t="s">
        <v>52</v>
      </c>
      <c r="H6538" t="s">
        <v>60</v>
      </c>
      <c r="I6538" s="1">
        <v>76497</v>
      </c>
      <c r="J6538" s="2">
        <f>VLOOKUP(Oliusala[[#This Row],[tegund]],Tegundir!$B$2:$D$19,3,FALSE)*Oliusala[[#This Row],[magn]]/1000</f>
        <v>76.497</v>
      </c>
      <c r="K6538">
        <v>2014</v>
      </c>
      <c r="L6538" t="s">
        <v>19</v>
      </c>
      <c r="M6538" s="144" t="s">
        <v>59</v>
      </c>
      <c r="O6538" s="144" t="s">
        <v>1998</v>
      </c>
    </row>
    <row r="6539" spans="1:15" x14ac:dyDescent="0.2">
      <c r="A6539" t="s">
        <v>66</v>
      </c>
      <c r="B6539" s="144" t="s">
        <v>66</v>
      </c>
      <c r="C6539">
        <v>730</v>
      </c>
      <c r="D6539" t="str">
        <f>VLOOKUP(Oliusala[[#This Row],[postnumer]],Sveitarfelog[#All],4,FALSE)</f>
        <v>Fjarðabyggð</v>
      </c>
      <c r="E6539" t="str">
        <f>VLOOKUP(Oliusala[[#This Row],[postnumer]],Sveitarfelog[#All],5,FALSE)</f>
        <v>Austurland</v>
      </c>
      <c r="F6539" t="s">
        <v>31</v>
      </c>
      <c r="G6539" t="s">
        <v>52</v>
      </c>
      <c r="H6539" t="s">
        <v>61</v>
      </c>
      <c r="I6539" s="1">
        <v>473137</v>
      </c>
      <c r="J6539" s="2">
        <f>VLOOKUP(Oliusala[[#This Row],[tegund]],Tegundir!$B$2:$D$19,3,FALSE)*Oliusala[[#This Row],[magn]]/1000</f>
        <v>473.137</v>
      </c>
      <c r="K6539">
        <v>2014</v>
      </c>
      <c r="L6539" t="s">
        <v>19</v>
      </c>
      <c r="M6539" s="144" t="s">
        <v>62</v>
      </c>
      <c r="O6539" s="144" t="s">
        <v>1998</v>
      </c>
    </row>
    <row r="6540" spans="1:15" x14ac:dyDescent="0.2">
      <c r="A6540" t="s">
        <v>69</v>
      </c>
      <c r="B6540" s="144" t="s">
        <v>69</v>
      </c>
      <c r="C6540">
        <v>735</v>
      </c>
      <c r="D6540" t="str">
        <f>VLOOKUP(Oliusala[[#This Row],[postnumer]],Sveitarfelog[#All],4,FALSE)</f>
        <v>Fjarðabyggð</v>
      </c>
      <c r="E6540" t="str">
        <f>VLOOKUP(Oliusala[[#This Row],[postnumer]],Sveitarfelog[#All],5,FALSE)</f>
        <v>Austurland</v>
      </c>
      <c r="F6540" t="s">
        <v>28</v>
      </c>
      <c r="G6540" t="s">
        <v>52</v>
      </c>
      <c r="H6540" t="s">
        <v>58</v>
      </c>
      <c r="I6540" s="1">
        <v>46285</v>
      </c>
      <c r="J6540" s="2">
        <f>VLOOKUP(Oliusala[[#This Row],[tegund]],Tegundir!$B$2:$D$19,3,FALSE)*Oliusala[[#This Row],[magn]]/1000</f>
        <v>40.314235000000004</v>
      </c>
      <c r="K6540">
        <v>2014</v>
      </c>
      <c r="L6540" t="s">
        <v>19</v>
      </c>
      <c r="M6540" s="144" t="s">
        <v>59</v>
      </c>
      <c r="O6540" s="144" t="s">
        <v>1998</v>
      </c>
    </row>
    <row r="6541" spans="1:15" x14ac:dyDescent="0.2">
      <c r="A6541" t="s">
        <v>69</v>
      </c>
      <c r="B6541" s="144" t="s">
        <v>69</v>
      </c>
      <c r="C6541">
        <v>735</v>
      </c>
      <c r="D6541" t="str">
        <f>VLOOKUP(Oliusala[[#This Row],[postnumer]],Sveitarfelog[#All],4,FALSE)</f>
        <v>Fjarðabyggð</v>
      </c>
      <c r="E6541" t="str">
        <f>VLOOKUP(Oliusala[[#This Row],[postnumer]],Sveitarfelog[#All],5,FALSE)</f>
        <v>Austurland</v>
      </c>
      <c r="F6541" t="s">
        <v>31</v>
      </c>
      <c r="G6541" t="s">
        <v>52</v>
      </c>
      <c r="H6541" t="s">
        <v>58</v>
      </c>
      <c r="I6541" s="1">
        <v>5017980</v>
      </c>
      <c r="J6541" s="2">
        <f>VLOOKUP(Oliusala[[#This Row],[tegund]],Tegundir!$B$2:$D$19,3,FALSE)*Oliusala[[#This Row],[magn]]/1000</f>
        <v>5017.9799999999996</v>
      </c>
      <c r="K6541">
        <v>2014</v>
      </c>
      <c r="L6541" t="s">
        <v>19</v>
      </c>
      <c r="M6541" s="144" t="s">
        <v>59</v>
      </c>
      <c r="O6541" s="144" t="s">
        <v>1998</v>
      </c>
    </row>
    <row r="6542" spans="1:15" x14ac:dyDescent="0.2">
      <c r="A6542" t="s">
        <v>69</v>
      </c>
      <c r="B6542" s="144" t="s">
        <v>69</v>
      </c>
      <c r="C6542">
        <v>735</v>
      </c>
      <c r="D6542" t="str">
        <f>VLOOKUP(Oliusala[[#This Row],[postnumer]],Sveitarfelog[#All],4,FALSE)</f>
        <v>Fjarðabyggð</v>
      </c>
      <c r="E6542" t="str">
        <f>VLOOKUP(Oliusala[[#This Row],[postnumer]],Sveitarfelog[#All],5,FALSE)</f>
        <v>Austurland</v>
      </c>
      <c r="F6542" t="s">
        <v>49</v>
      </c>
      <c r="G6542" t="s">
        <v>52</v>
      </c>
      <c r="H6542" t="s">
        <v>58</v>
      </c>
      <c r="I6542" s="1">
        <v>59968</v>
      </c>
      <c r="J6542" s="2">
        <f>VLOOKUP(Oliusala[[#This Row],[tegund]],Tegundir!$B$2:$D$19,3,FALSE)*Oliusala[[#This Row],[magn]]/1000</f>
        <v>59.968000000000004</v>
      </c>
      <c r="K6542">
        <v>2014</v>
      </c>
      <c r="L6542" t="s">
        <v>19</v>
      </c>
      <c r="M6542" s="144" t="s">
        <v>59</v>
      </c>
      <c r="O6542" s="144" t="s">
        <v>1998</v>
      </c>
    </row>
    <row r="6543" spans="1:15" x14ac:dyDescent="0.2">
      <c r="A6543" t="s">
        <v>66</v>
      </c>
      <c r="B6543" s="144" t="s">
        <v>69</v>
      </c>
      <c r="C6543">
        <v>735</v>
      </c>
      <c r="D6543" t="str">
        <f>VLOOKUP(Oliusala[[#This Row],[postnumer]],Sveitarfelog[#All],4,FALSE)</f>
        <v>Fjarðabyggð</v>
      </c>
      <c r="E6543" t="str">
        <f>VLOOKUP(Oliusala[[#This Row],[postnumer]],Sveitarfelog[#All],5,FALSE)</f>
        <v>Austurland</v>
      </c>
      <c r="F6543" t="s">
        <v>28</v>
      </c>
      <c r="G6543" t="s">
        <v>52</v>
      </c>
      <c r="H6543" t="s">
        <v>60</v>
      </c>
      <c r="I6543" s="1">
        <v>110969</v>
      </c>
      <c r="J6543" s="2">
        <f>VLOOKUP(Oliusala[[#This Row],[tegund]],Tegundir!$B$2:$D$19,3,FALSE)*Oliusala[[#This Row],[magn]]/1000</f>
        <v>96.653998999999999</v>
      </c>
      <c r="K6543">
        <v>2014</v>
      </c>
      <c r="L6543" t="s">
        <v>19</v>
      </c>
      <c r="M6543" s="144" t="s">
        <v>59</v>
      </c>
      <c r="O6543" s="144" t="s">
        <v>1998</v>
      </c>
    </row>
    <row r="6544" spans="1:15" x14ac:dyDescent="0.2">
      <c r="A6544" t="s">
        <v>69</v>
      </c>
      <c r="B6544" s="144" t="s">
        <v>69</v>
      </c>
      <c r="C6544">
        <v>735</v>
      </c>
      <c r="D6544" t="str">
        <f>VLOOKUP(Oliusala[[#This Row],[postnumer]],Sveitarfelog[#All],4,FALSE)</f>
        <v>Fjarðabyggð</v>
      </c>
      <c r="E6544" t="str">
        <f>VLOOKUP(Oliusala[[#This Row],[postnumer]],Sveitarfelog[#All],5,FALSE)</f>
        <v>Austurland</v>
      </c>
      <c r="F6544" t="s">
        <v>49</v>
      </c>
      <c r="G6544" t="s">
        <v>52</v>
      </c>
      <c r="H6544" t="s">
        <v>61</v>
      </c>
      <c r="I6544" s="1">
        <v>214865</v>
      </c>
      <c r="J6544" s="2">
        <f>VLOOKUP(Oliusala[[#This Row],[tegund]],Tegundir!$B$2:$D$19,3,FALSE)*Oliusala[[#This Row],[magn]]/1000</f>
        <v>214.86500000000001</v>
      </c>
      <c r="K6544">
        <v>2014</v>
      </c>
      <c r="L6544" t="s">
        <v>19</v>
      </c>
      <c r="M6544" s="144" t="s">
        <v>62</v>
      </c>
      <c r="O6544" s="144" t="s">
        <v>1998</v>
      </c>
    </row>
    <row r="6545" spans="1:15" x14ac:dyDescent="0.2">
      <c r="A6545" t="s">
        <v>64</v>
      </c>
      <c r="B6545" s="144" t="s">
        <v>164</v>
      </c>
      <c r="C6545">
        <v>740</v>
      </c>
      <c r="D6545" t="str">
        <f>VLOOKUP(Oliusala[[#This Row],[postnumer]],Sveitarfelog[#All],4,FALSE)</f>
        <v>Fjarðabyggð</v>
      </c>
      <c r="E6545" t="str">
        <f>VLOOKUP(Oliusala[[#This Row],[postnumer]],Sveitarfelog[#All],5,FALSE)</f>
        <v>Austurland</v>
      </c>
      <c r="F6545" t="s">
        <v>28</v>
      </c>
      <c r="G6545" t="s">
        <v>52</v>
      </c>
      <c r="H6545" t="s">
        <v>58</v>
      </c>
      <c r="I6545" s="1">
        <v>200689</v>
      </c>
      <c r="J6545" s="2">
        <f>VLOOKUP(Oliusala[[#This Row],[tegund]],Tegundir!$B$2:$D$19,3,FALSE)*Oliusala[[#This Row],[magn]]/1000</f>
        <v>174.800119</v>
      </c>
      <c r="K6545">
        <v>2014</v>
      </c>
      <c r="L6545" t="s">
        <v>1955</v>
      </c>
      <c r="M6545" s="144" t="s">
        <v>59</v>
      </c>
    </row>
    <row r="6546" spans="1:15" x14ac:dyDescent="0.2">
      <c r="A6546" t="s">
        <v>64</v>
      </c>
      <c r="B6546" s="144" t="s">
        <v>164</v>
      </c>
      <c r="C6546">
        <v>740</v>
      </c>
      <c r="D6546" t="str">
        <f>VLOOKUP(Oliusala[[#This Row],[postnumer]],Sveitarfelog[#All],4,FALSE)</f>
        <v>Fjarðabyggð</v>
      </c>
      <c r="E6546" t="str">
        <f>VLOOKUP(Oliusala[[#This Row],[postnumer]],Sveitarfelog[#All],5,FALSE)</f>
        <v>Austurland</v>
      </c>
      <c r="F6546" t="s">
        <v>31</v>
      </c>
      <c r="G6546" t="s">
        <v>52</v>
      </c>
      <c r="H6546" t="s">
        <v>58</v>
      </c>
      <c r="I6546" s="1">
        <v>6790911</v>
      </c>
      <c r="J6546" s="2">
        <f>VLOOKUP(Oliusala[[#This Row],[tegund]],Tegundir!$B$2:$D$19,3,FALSE)*Oliusala[[#This Row],[magn]]/1000</f>
        <v>6790.9110000000001</v>
      </c>
      <c r="K6546">
        <v>2014</v>
      </c>
      <c r="L6546" t="s">
        <v>19</v>
      </c>
      <c r="M6546" s="144" t="s">
        <v>59</v>
      </c>
      <c r="O6546" s="144" t="s">
        <v>1998</v>
      </c>
    </row>
    <row r="6547" spans="1:15" x14ac:dyDescent="0.2">
      <c r="A6547" t="s">
        <v>64</v>
      </c>
      <c r="B6547" s="144" t="s">
        <v>164</v>
      </c>
      <c r="C6547">
        <v>740</v>
      </c>
      <c r="D6547" t="str">
        <f>VLOOKUP(Oliusala[[#This Row],[postnumer]],Sveitarfelog[#All],4,FALSE)</f>
        <v>Fjarðabyggð</v>
      </c>
      <c r="E6547" t="str">
        <f>VLOOKUP(Oliusala[[#This Row],[postnumer]],Sveitarfelog[#All],5,FALSE)</f>
        <v>Austurland</v>
      </c>
      <c r="F6547" t="s">
        <v>31</v>
      </c>
      <c r="G6547" t="s">
        <v>52</v>
      </c>
      <c r="H6547" t="s">
        <v>61</v>
      </c>
      <c r="I6547" s="1">
        <v>54900</v>
      </c>
      <c r="J6547" s="2">
        <f>VLOOKUP(Oliusala[[#This Row],[tegund]],Tegundir!$B$2:$D$19,3,FALSE)*Oliusala[[#This Row],[magn]]/1000</f>
        <v>54.9</v>
      </c>
      <c r="K6547">
        <v>2014</v>
      </c>
      <c r="L6547" t="s">
        <v>19</v>
      </c>
      <c r="M6547" s="144" t="s">
        <v>62</v>
      </c>
      <c r="O6547" s="144" t="s">
        <v>1998</v>
      </c>
    </row>
    <row r="6548" spans="1:15" x14ac:dyDescent="0.2">
      <c r="A6548" t="s">
        <v>66</v>
      </c>
      <c r="B6548" s="144" t="s">
        <v>71</v>
      </c>
      <c r="C6548">
        <v>750</v>
      </c>
      <c r="D6548" t="str">
        <f>VLOOKUP(Oliusala[[#This Row],[postnumer]],Sveitarfelog[#All],4,FALSE)</f>
        <v>Fjarðabyggð</v>
      </c>
      <c r="E6548" t="str">
        <f>VLOOKUP(Oliusala[[#This Row],[postnumer]],Sveitarfelog[#All],5,FALSE)</f>
        <v>Austurland</v>
      </c>
      <c r="F6548" t="s">
        <v>31</v>
      </c>
      <c r="G6548" t="s">
        <v>52</v>
      </c>
      <c r="H6548" t="s">
        <v>60</v>
      </c>
      <c r="I6548" s="1">
        <v>91688</v>
      </c>
      <c r="J6548" s="2">
        <f>VLOOKUP(Oliusala[[#This Row],[tegund]],Tegundir!$B$2:$D$19,3,FALSE)*Oliusala[[#This Row],[magn]]/1000</f>
        <v>91.688000000000002</v>
      </c>
      <c r="K6548">
        <v>2014</v>
      </c>
      <c r="L6548" t="s">
        <v>1955</v>
      </c>
      <c r="M6548" s="144" t="s">
        <v>59</v>
      </c>
    </row>
    <row r="6549" spans="1:15" x14ac:dyDescent="0.2">
      <c r="A6549" t="s">
        <v>71</v>
      </c>
      <c r="B6549" s="144" t="s">
        <v>71</v>
      </c>
      <c r="C6549">
        <v>750</v>
      </c>
      <c r="D6549" t="str">
        <f>VLOOKUP(Oliusala[[#This Row],[postnumer]],Sveitarfelog[#All],4,FALSE)</f>
        <v>Fjarðabyggð</v>
      </c>
      <c r="E6549" t="str">
        <f>VLOOKUP(Oliusala[[#This Row],[postnumer]],Sveitarfelog[#All],5,FALSE)</f>
        <v>Austurland</v>
      </c>
      <c r="F6549" t="s">
        <v>31</v>
      </c>
      <c r="G6549" t="s">
        <v>52</v>
      </c>
      <c r="H6549" t="s">
        <v>61</v>
      </c>
      <c r="I6549" s="1">
        <v>129547</v>
      </c>
      <c r="J6549" s="2">
        <f>VLOOKUP(Oliusala[[#This Row],[tegund]],Tegundir!$B$2:$D$19,3,FALSE)*Oliusala[[#This Row],[magn]]/1000</f>
        <v>129.547</v>
      </c>
      <c r="K6549">
        <v>2014</v>
      </c>
      <c r="L6549" t="s">
        <v>19</v>
      </c>
      <c r="M6549" s="144" t="s">
        <v>62</v>
      </c>
      <c r="O6549" s="144" t="s">
        <v>1998</v>
      </c>
    </row>
    <row r="6550" spans="1:15" x14ac:dyDescent="0.2">
      <c r="A6550" t="s">
        <v>158</v>
      </c>
      <c r="B6550" s="144" t="s">
        <v>168</v>
      </c>
      <c r="C6550">
        <v>780</v>
      </c>
      <c r="D6550" t="str">
        <f>VLOOKUP(Oliusala[[#This Row],[postnumer]],Sveitarfelog[#All],4,FALSE)</f>
        <v>Sveitarfélagið Hornafjörður</v>
      </c>
      <c r="E6550" t="str">
        <f>VLOOKUP(Oliusala[[#This Row],[postnumer]],Sveitarfelog[#All],5,FALSE)</f>
        <v>Suðurland</v>
      </c>
      <c r="F6550" t="s">
        <v>31</v>
      </c>
      <c r="G6550" t="s">
        <v>52</v>
      </c>
      <c r="H6550" t="s">
        <v>58</v>
      </c>
      <c r="I6550" s="1">
        <v>75529</v>
      </c>
      <c r="J6550" s="2">
        <f>VLOOKUP(Oliusala[[#This Row],[tegund]],Tegundir!$B$2:$D$19,3,FALSE)*Oliusala[[#This Row],[magn]]/1000</f>
        <v>75.528999999999996</v>
      </c>
      <c r="K6550">
        <v>2014</v>
      </c>
      <c r="L6550" t="s">
        <v>1955</v>
      </c>
      <c r="M6550" s="144" t="s">
        <v>59</v>
      </c>
    </row>
    <row r="6551" spans="1:15" x14ac:dyDescent="0.2">
      <c r="A6551" t="s">
        <v>57</v>
      </c>
      <c r="B6551" s="144" t="s">
        <v>70</v>
      </c>
      <c r="C6551">
        <v>800</v>
      </c>
      <c r="D6551" t="str">
        <f>VLOOKUP(Oliusala[[#This Row],[postnumer]],Sveitarfelog[#All],4,FALSE)</f>
        <v>Flóahreppur,Sveitarfélagið Árborg</v>
      </c>
      <c r="E6551" t="str">
        <f>VLOOKUP(Oliusala[[#This Row],[postnumer]],Sveitarfelog[#All],5,FALSE)</f>
        <v>Suðurland</v>
      </c>
      <c r="F6551" t="s">
        <v>31</v>
      </c>
      <c r="G6551" t="s">
        <v>52</v>
      </c>
      <c r="H6551" t="s">
        <v>60</v>
      </c>
      <c r="I6551" s="1">
        <v>164630</v>
      </c>
      <c r="J6551" s="2">
        <f>VLOOKUP(Oliusala[[#This Row],[tegund]],Tegundir!$B$2:$D$19,3,FALSE)*Oliusala[[#This Row],[magn]]/1000</f>
        <v>164.63</v>
      </c>
      <c r="K6551">
        <v>2014</v>
      </c>
      <c r="L6551" t="s">
        <v>19</v>
      </c>
      <c r="M6551" s="144" t="s">
        <v>59</v>
      </c>
      <c r="O6551" s="144" t="s">
        <v>1998</v>
      </c>
    </row>
    <row r="6552" spans="1:15" x14ac:dyDescent="0.2">
      <c r="A6552" t="s">
        <v>57</v>
      </c>
      <c r="B6552" s="144" t="s">
        <v>183</v>
      </c>
      <c r="C6552">
        <v>815</v>
      </c>
      <c r="D6552" t="str">
        <f>VLOOKUP(Oliusala[[#This Row],[postnumer]],Sveitarfelog[#All],4,FALSE)</f>
        <v>Hveragerðisbær,Sveitarfélagið Ölfus</v>
      </c>
      <c r="E6552" t="str">
        <f>VLOOKUP(Oliusala[[#This Row],[postnumer]],Sveitarfelog[#All],5,FALSE)</f>
        <v>Suðurland</v>
      </c>
      <c r="F6552" t="s">
        <v>28</v>
      </c>
      <c r="G6552" t="s">
        <v>52</v>
      </c>
      <c r="H6552" t="s">
        <v>60</v>
      </c>
      <c r="I6552" s="1">
        <v>113868</v>
      </c>
      <c r="J6552" s="2">
        <f>VLOOKUP(Oliusala[[#This Row],[tegund]],Tegundir!$B$2:$D$19,3,FALSE)*Oliusala[[#This Row],[magn]]/1000</f>
        <v>99.179028000000002</v>
      </c>
      <c r="K6552">
        <v>2014</v>
      </c>
      <c r="L6552" t="s">
        <v>19</v>
      </c>
      <c r="M6552" s="144" t="s">
        <v>59</v>
      </c>
      <c r="O6552" s="144" t="s">
        <v>1998</v>
      </c>
    </row>
    <row r="6553" spans="1:15" x14ac:dyDescent="0.2">
      <c r="A6553" t="s">
        <v>57</v>
      </c>
      <c r="B6553" s="144" t="s">
        <v>183</v>
      </c>
      <c r="C6553">
        <v>815</v>
      </c>
      <c r="D6553" t="str">
        <f>VLOOKUP(Oliusala[[#This Row],[postnumer]],Sveitarfelog[#All],4,FALSE)</f>
        <v>Hveragerðisbær,Sveitarfélagið Ölfus</v>
      </c>
      <c r="E6553" t="str">
        <f>VLOOKUP(Oliusala[[#This Row],[postnumer]],Sveitarfelog[#All],5,FALSE)</f>
        <v>Suðurland</v>
      </c>
      <c r="F6553" t="s">
        <v>31</v>
      </c>
      <c r="G6553" t="s">
        <v>52</v>
      </c>
      <c r="H6553" t="s">
        <v>60</v>
      </c>
      <c r="I6553" s="1">
        <v>315414</v>
      </c>
      <c r="J6553" s="2">
        <f>VLOOKUP(Oliusala[[#This Row],[tegund]],Tegundir!$B$2:$D$19,3,FALSE)*Oliusala[[#This Row],[magn]]/1000</f>
        <v>315.41399999999999</v>
      </c>
      <c r="K6553">
        <v>2014</v>
      </c>
      <c r="L6553" t="s">
        <v>19</v>
      </c>
      <c r="M6553" s="144" t="s">
        <v>59</v>
      </c>
      <c r="O6553" s="144" t="s">
        <v>1998</v>
      </c>
    </row>
    <row r="6554" spans="1:15" x14ac:dyDescent="0.2">
      <c r="A6554" t="s">
        <v>65</v>
      </c>
      <c r="B6554" s="144" t="s">
        <v>65</v>
      </c>
      <c r="C6554">
        <v>900</v>
      </c>
      <c r="D6554" t="str">
        <f>VLOOKUP(Oliusala[[#This Row],[postnumer]],Sveitarfelog[#All],4,FALSE)</f>
        <v>Vestmannaeyjabær</v>
      </c>
      <c r="E6554" t="str">
        <f>VLOOKUP(Oliusala[[#This Row],[postnumer]],Sveitarfelog[#All],5,FALSE)</f>
        <v>Suðurland</v>
      </c>
      <c r="F6554" t="s">
        <v>28</v>
      </c>
      <c r="G6554" t="s">
        <v>52</v>
      </c>
      <c r="H6554" t="s">
        <v>58</v>
      </c>
      <c r="I6554" s="1">
        <v>5140426</v>
      </c>
      <c r="J6554" s="2">
        <f>VLOOKUP(Oliusala[[#This Row],[tegund]],Tegundir!$B$2:$D$19,3,FALSE)*Oliusala[[#This Row],[magn]]/1000</f>
        <v>4477.3110459999998</v>
      </c>
      <c r="K6554">
        <v>2014</v>
      </c>
      <c r="L6554" t="s">
        <v>19</v>
      </c>
      <c r="M6554" s="144" t="s">
        <v>59</v>
      </c>
      <c r="O6554" s="144" t="s">
        <v>1998</v>
      </c>
    </row>
    <row r="6555" spans="1:15" x14ac:dyDescent="0.2">
      <c r="A6555" t="s">
        <v>65</v>
      </c>
      <c r="B6555" s="144" t="s">
        <v>65</v>
      </c>
      <c r="C6555">
        <v>900</v>
      </c>
      <c r="D6555" t="str">
        <f>VLOOKUP(Oliusala[[#This Row],[postnumer]],Sveitarfelog[#All],4,FALSE)</f>
        <v>Vestmannaeyjabær</v>
      </c>
      <c r="E6555" t="str">
        <f>VLOOKUP(Oliusala[[#This Row],[postnumer]],Sveitarfelog[#All],5,FALSE)</f>
        <v>Suðurland</v>
      </c>
      <c r="F6555" t="s">
        <v>49</v>
      </c>
      <c r="G6555" t="s">
        <v>52</v>
      </c>
      <c r="H6555" t="s">
        <v>58</v>
      </c>
      <c r="I6555" s="1">
        <v>1740411</v>
      </c>
      <c r="J6555" s="2">
        <f>VLOOKUP(Oliusala[[#This Row],[tegund]],Tegundir!$B$2:$D$19,3,FALSE)*Oliusala[[#This Row],[magn]]/1000</f>
        <v>1740.4110000000001</v>
      </c>
      <c r="K6555">
        <v>2014</v>
      </c>
      <c r="L6555" t="s">
        <v>19</v>
      </c>
      <c r="M6555" s="144" t="s">
        <v>59</v>
      </c>
      <c r="O6555" s="144" t="s">
        <v>1998</v>
      </c>
    </row>
    <row r="6556" spans="1:15" x14ac:dyDescent="0.2">
      <c r="A6556" t="s">
        <v>65</v>
      </c>
      <c r="B6556" s="144" t="s">
        <v>65</v>
      </c>
      <c r="C6556">
        <v>900</v>
      </c>
      <c r="D6556" t="str">
        <f>VLOOKUP(Oliusala[[#This Row],[postnumer]],Sveitarfelog[#All],4,FALSE)</f>
        <v>Vestmannaeyjabær</v>
      </c>
      <c r="E6556" t="str">
        <f>VLOOKUP(Oliusala[[#This Row],[postnumer]],Sveitarfelog[#All],5,FALSE)</f>
        <v>Suðurland</v>
      </c>
      <c r="F6556" t="s">
        <v>31</v>
      </c>
      <c r="G6556" t="s">
        <v>52</v>
      </c>
      <c r="H6556" t="s">
        <v>58</v>
      </c>
      <c r="I6556" s="1">
        <v>3530996</v>
      </c>
      <c r="J6556" s="2">
        <f>VLOOKUP(Oliusala[[#This Row],[tegund]],Tegundir!$B$2:$D$19,3,FALSE)*Oliusala[[#This Row],[magn]]/1000</f>
        <v>3530.9960000000001</v>
      </c>
      <c r="K6556">
        <v>2014</v>
      </c>
      <c r="L6556" t="s">
        <v>1955</v>
      </c>
      <c r="M6556" s="144" t="s">
        <v>59</v>
      </c>
    </row>
    <row r="6557" spans="1:15" x14ac:dyDescent="0.2">
      <c r="A6557" t="s">
        <v>57</v>
      </c>
      <c r="B6557" s="144" t="s">
        <v>5</v>
      </c>
      <c r="C6557">
        <v>101</v>
      </c>
      <c r="D6557" t="str">
        <f>VLOOKUP(Oliusala[[#This Row],[postnumer]],Sveitarfelog[#All],4,FALSE)</f>
        <v>Garðabær,Hafnarfjarðarkaupstaður,Kópavogsbær,Reykjavíkurborg,Seltjarnarnesbær</v>
      </c>
      <c r="E6557" t="str">
        <f>VLOOKUP(Oliusala[[#This Row],[postnumer]],Sveitarfelog[#All],5,FALSE)</f>
        <v>Höfuðborgarsvæðið</v>
      </c>
      <c r="F6557" t="s">
        <v>20</v>
      </c>
      <c r="G6557" t="s">
        <v>50</v>
      </c>
      <c r="H6557" t="s">
        <v>58</v>
      </c>
      <c r="I6557" s="1">
        <v>6560</v>
      </c>
      <c r="J6557" s="2">
        <f>VLOOKUP(Oliusala[[#This Row],[tegund]],Tegundir!$B$2:$D$19,3,FALSE)*Oliusala[[#This Row],[magn]]/1000</f>
        <v>4.92</v>
      </c>
      <c r="K6557">
        <v>2015</v>
      </c>
      <c r="L6557" t="s">
        <v>18</v>
      </c>
      <c r="M6557" s="144" t="s">
        <v>59</v>
      </c>
    </row>
    <row r="6558" spans="1:15" x14ac:dyDescent="0.2">
      <c r="A6558" t="s">
        <v>57</v>
      </c>
      <c r="B6558" s="144" t="s">
        <v>5</v>
      </c>
      <c r="C6558">
        <v>101</v>
      </c>
      <c r="D6558" t="str">
        <f>VLOOKUP(Oliusala[[#This Row],[postnumer]],Sveitarfelog[#All],4,FALSE)</f>
        <v>Garðabær,Hafnarfjarðarkaupstaður,Kópavogsbær,Reykjavíkurborg,Seltjarnarnesbær</v>
      </c>
      <c r="E6558" t="str">
        <f>VLOOKUP(Oliusala[[#This Row],[postnumer]],Sveitarfelog[#All],5,FALSE)</f>
        <v>Höfuðborgarsvæðið</v>
      </c>
      <c r="F6558" t="s">
        <v>21</v>
      </c>
      <c r="G6558" t="s">
        <v>50</v>
      </c>
      <c r="H6558" t="s">
        <v>58</v>
      </c>
      <c r="I6558" s="1">
        <v>-66</v>
      </c>
      <c r="J6558" s="2">
        <v>0</v>
      </c>
      <c r="K6558">
        <v>2015</v>
      </c>
      <c r="L6558" t="s">
        <v>18</v>
      </c>
      <c r="M6558" s="144" t="s">
        <v>59</v>
      </c>
    </row>
    <row r="6559" spans="1:15" x14ac:dyDescent="0.2">
      <c r="A6559" t="s">
        <v>57</v>
      </c>
      <c r="B6559" s="144" t="s">
        <v>5</v>
      </c>
      <c r="C6559">
        <v>101</v>
      </c>
      <c r="D6559" t="str">
        <f>VLOOKUP(Oliusala[[#This Row],[postnumer]],Sveitarfelog[#All],4,FALSE)</f>
        <v>Garðabær,Hafnarfjarðarkaupstaður,Kópavogsbær,Reykjavíkurborg,Seltjarnarnesbær</v>
      </c>
      <c r="E6559" t="str">
        <f>VLOOKUP(Oliusala[[#This Row],[postnumer]],Sveitarfelog[#All],5,FALSE)</f>
        <v>Höfuðborgarsvæðið</v>
      </c>
      <c r="F6559" t="s">
        <v>20</v>
      </c>
      <c r="G6559" t="s">
        <v>50</v>
      </c>
      <c r="H6559" t="s">
        <v>61</v>
      </c>
      <c r="I6559" s="1">
        <v>1563</v>
      </c>
      <c r="J6559" s="2">
        <f>VLOOKUP(Oliusala[[#This Row],[tegund]],Tegundir!$B$2:$D$19,3,FALSE)*Oliusala[[#This Row],[magn]]/1000</f>
        <v>1.17225</v>
      </c>
      <c r="K6559">
        <v>2015</v>
      </c>
      <c r="L6559" t="s">
        <v>18</v>
      </c>
      <c r="M6559" s="144" t="s">
        <v>62</v>
      </c>
    </row>
    <row r="6560" spans="1:15" x14ac:dyDescent="0.2">
      <c r="A6560" t="s">
        <v>57</v>
      </c>
      <c r="B6560" s="144" t="s">
        <v>5</v>
      </c>
      <c r="C6560">
        <v>101</v>
      </c>
      <c r="D6560" t="str">
        <f>VLOOKUP(Oliusala[[#This Row],[postnumer]],Sveitarfelog[#All],4,FALSE)</f>
        <v>Garðabær,Hafnarfjarðarkaupstaður,Kópavogsbær,Reykjavíkurborg,Seltjarnarnesbær</v>
      </c>
      <c r="E6560" t="str">
        <f>VLOOKUP(Oliusala[[#This Row],[postnumer]],Sveitarfelog[#All],5,FALSE)</f>
        <v>Höfuðborgarsvæðið</v>
      </c>
      <c r="F6560" t="s">
        <v>20</v>
      </c>
      <c r="G6560" t="s">
        <v>50</v>
      </c>
      <c r="H6560" t="s">
        <v>58</v>
      </c>
      <c r="I6560" s="1">
        <v>87789</v>
      </c>
      <c r="J6560" s="2">
        <f>VLOOKUP(Oliusala[[#This Row],[tegund]],Tegundir!$B$2:$D$19,3,FALSE)*Oliusala[[#This Row],[magn]]/1000</f>
        <v>65.841750000000005</v>
      </c>
      <c r="K6560">
        <v>2015</v>
      </c>
      <c r="L6560" t="s">
        <v>18</v>
      </c>
      <c r="M6560" s="144" t="s">
        <v>59</v>
      </c>
    </row>
    <row r="6561" spans="1:13" x14ac:dyDescent="0.2">
      <c r="A6561" t="s">
        <v>63</v>
      </c>
      <c r="B6561" s="144" t="s">
        <v>5</v>
      </c>
      <c r="C6561">
        <v>101</v>
      </c>
      <c r="D6561" t="str">
        <f>VLOOKUP(Oliusala[[#This Row],[postnumer]],Sveitarfelog[#All],4,FALSE)</f>
        <v>Garðabær,Hafnarfjarðarkaupstaður,Kópavogsbær,Reykjavíkurborg,Seltjarnarnesbær</v>
      </c>
      <c r="E6561" t="str">
        <f>VLOOKUP(Oliusala[[#This Row],[postnumer]],Sveitarfelog[#All],5,FALSE)</f>
        <v>Höfuðborgarsvæðið</v>
      </c>
      <c r="F6561" t="s">
        <v>20</v>
      </c>
      <c r="G6561" t="s">
        <v>50</v>
      </c>
      <c r="H6561" t="s">
        <v>58</v>
      </c>
      <c r="I6561" s="1">
        <v>16190252</v>
      </c>
      <c r="J6561" s="2">
        <f>VLOOKUP(Oliusala[[#This Row],[tegund]],Tegundir!$B$2:$D$19,3,FALSE)*Oliusala[[#This Row],[magn]]/1000</f>
        <v>12142.689</v>
      </c>
      <c r="K6561">
        <v>2015</v>
      </c>
      <c r="L6561" t="s">
        <v>18</v>
      </c>
      <c r="M6561" s="144" t="s">
        <v>59</v>
      </c>
    </row>
    <row r="6562" spans="1:13" x14ac:dyDescent="0.2">
      <c r="A6562" t="s">
        <v>63</v>
      </c>
      <c r="B6562" s="144" t="s">
        <v>5</v>
      </c>
      <c r="C6562">
        <v>101</v>
      </c>
      <c r="D6562" t="str">
        <f>VLOOKUP(Oliusala[[#This Row],[postnumer]],Sveitarfelog[#All],4,FALSE)</f>
        <v>Garðabær,Hafnarfjarðarkaupstaður,Kópavogsbær,Reykjavíkurborg,Seltjarnarnesbær</v>
      </c>
      <c r="E6562" t="str">
        <f>VLOOKUP(Oliusala[[#This Row],[postnumer]],Sveitarfelog[#All],5,FALSE)</f>
        <v>Höfuðborgarsvæðið</v>
      </c>
      <c r="F6562" t="s">
        <v>20</v>
      </c>
      <c r="G6562" t="s">
        <v>50</v>
      </c>
      <c r="H6562" t="s">
        <v>58</v>
      </c>
      <c r="I6562" s="1">
        <v>3049588</v>
      </c>
      <c r="J6562" s="2">
        <f>VLOOKUP(Oliusala[[#This Row],[tegund]],Tegundir!$B$2:$D$19,3,FALSE)*Oliusala[[#This Row],[magn]]/1000</f>
        <v>2287.1909999999998</v>
      </c>
      <c r="K6562">
        <v>2015</v>
      </c>
      <c r="L6562" t="s">
        <v>18</v>
      </c>
      <c r="M6562" s="144" t="s">
        <v>59</v>
      </c>
    </row>
    <row r="6563" spans="1:13" x14ac:dyDescent="0.2">
      <c r="A6563" t="s">
        <v>63</v>
      </c>
      <c r="B6563" s="144" t="s">
        <v>5</v>
      </c>
      <c r="C6563">
        <v>101</v>
      </c>
      <c r="D6563" t="str">
        <f>VLOOKUP(Oliusala[[#This Row],[postnumer]],Sveitarfelog[#All],4,FALSE)</f>
        <v>Garðabær,Hafnarfjarðarkaupstaður,Kópavogsbær,Reykjavíkurborg,Seltjarnarnesbær</v>
      </c>
      <c r="E6563" t="str">
        <f>VLOOKUP(Oliusala[[#This Row],[postnumer]],Sveitarfelog[#All],5,FALSE)</f>
        <v>Höfuðborgarsvæðið</v>
      </c>
      <c r="F6563" t="s">
        <v>46</v>
      </c>
      <c r="G6563" t="s">
        <v>50</v>
      </c>
      <c r="H6563" t="s">
        <v>58</v>
      </c>
      <c r="I6563" s="1">
        <v>21762</v>
      </c>
      <c r="J6563" s="2">
        <f>VLOOKUP(Oliusala[[#This Row],[tegund]],Tegundir!$B$2:$D$19,3,FALSE)*Oliusala[[#This Row],[magn]]/1000</f>
        <v>16.3215</v>
      </c>
      <c r="K6563">
        <v>2015</v>
      </c>
      <c r="L6563" t="s">
        <v>18</v>
      </c>
      <c r="M6563" s="144" t="s">
        <v>59</v>
      </c>
    </row>
    <row r="6564" spans="1:13" x14ac:dyDescent="0.2">
      <c r="A6564" t="s">
        <v>63</v>
      </c>
      <c r="B6564" s="144" t="s">
        <v>5</v>
      </c>
      <c r="C6564">
        <v>101</v>
      </c>
      <c r="D6564" t="str">
        <f>VLOOKUP(Oliusala[[#This Row],[postnumer]],Sveitarfelog[#All],4,FALSE)</f>
        <v>Garðabær,Hafnarfjarðarkaupstaður,Kópavogsbær,Reykjavíkurborg,Seltjarnarnesbær</v>
      </c>
      <c r="E6564" t="str">
        <f>VLOOKUP(Oliusala[[#This Row],[postnumer]],Sveitarfelog[#All],5,FALSE)</f>
        <v>Höfuðborgarsvæðið</v>
      </c>
      <c r="F6564" t="s">
        <v>20</v>
      </c>
      <c r="G6564" t="s">
        <v>50</v>
      </c>
      <c r="H6564" t="s">
        <v>58</v>
      </c>
      <c r="I6564" s="1">
        <v>1483686</v>
      </c>
      <c r="J6564" s="2">
        <f>VLOOKUP(Oliusala[[#This Row],[tegund]],Tegundir!$B$2:$D$19,3,FALSE)*Oliusala[[#This Row],[magn]]/1000</f>
        <v>1112.7645</v>
      </c>
      <c r="K6564">
        <v>2015</v>
      </c>
      <c r="L6564" t="s">
        <v>18</v>
      </c>
      <c r="M6564" s="144" t="s">
        <v>59</v>
      </c>
    </row>
    <row r="6565" spans="1:13" x14ac:dyDescent="0.2">
      <c r="A6565" t="s">
        <v>63</v>
      </c>
      <c r="B6565" s="144" t="s">
        <v>5</v>
      </c>
      <c r="C6565">
        <v>101</v>
      </c>
      <c r="D6565" t="str">
        <f>VLOOKUP(Oliusala[[#This Row],[postnumer]],Sveitarfelog[#All],4,FALSE)</f>
        <v>Garðabær,Hafnarfjarðarkaupstaður,Kópavogsbær,Reykjavíkurborg,Seltjarnarnesbær</v>
      </c>
      <c r="E6565" t="str">
        <f>VLOOKUP(Oliusala[[#This Row],[postnumer]],Sveitarfelog[#All],5,FALSE)</f>
        <v>Höfuðborgarsvæðið</v>
      </c>
      <c r="F6565" t="s">
        <v>20</v>
      </c>
      <c r="G6565" t="s">
        <v>50</v>
      </c>
      <c r="H6565" t="s">
        <v>58</v>
      </c>
      <c r="I6565" s="1">
        <v>294255</v>
      </c>
      <c r="J6565" s="2">
        <f>VLOOKUP(Oliusala[[#This Row],[tegund]],Tegundir!$B$2:$D$19,3,FALSE)*Oliusala[[#This Row],[magn]]/1000</f>
        <v>220.69125</v>
      </c>
      <c r="K6565">
        <v>2015</v>
      </c>
      <c r="L6565" t="s">
        <v>18</v>
      </c>
      <c r="M6565" s="144" t="s">
        <v>59</v>
      </c>
    </row>
    <row r="6566" spans="1:13" x14ac:dyDescent="0.2">
      <c r="A6566" t="s">
        <v>63</v>
      </c>
      <c r="B6566" s="144" t="s">
        <v>5</v>
      </c>
      <c r="C6566">
        <v>101</v>
      </c>
      <c r="D6566" t="str">
        <f>VLOOKUP(Oliusala[[#This Row],[postnumer]],Sveitarfelog[#All],4,FALSE)</f>
        <v>Garðabær,Hafnarfjarðarkaupstaður,Kópavogsbær,Reykjavíkurborg,Seltjarnarnesbær</v>
      </c>
      <c r="E6566" t="str">
        <f>VLOOKUP(Oliusala[[#This Row],[postnumer]],Sveitarfelog[#All],5,FALSE)</f>
        <v>Höfuðborgarsvæðið</v>
      </c>
      <c r="F6566" t="s">
        <v>46</v>
      </c>
      <c r="G6566" t="s">
        <v>50</v>
      </c>
      <c r="H6566" t="s">
        <v>58</v>
      </c>
      <c r="I6566" s="1">
        <v>7274</v>
      </c>
      <c r="J6566" s="2">
        <f>VLOOKUP(Oliusala[[#This Row],[tegund]],Tegundir!$B$2:$D$19,3,FALSE)*Oliusala[[#This Row],[magn]]/1000</f>
        <v>5.4554999999999998</v>
      </c>
      <c r="K6566">
        <v>2015</v>
      </c>
      <c r="L6566" t="s">
        <v>18</v>
      </c>
      <c r="M6566" s="144" t="s">
        <v>59</v>
      </c>
    </row>
    <row r="6567" spans="1:13" x14ac:dyDescent="0.2">
      <c r="A6567" t="s">
        <v>63</v>
      </c>
      <c r="B6567" s="144" t="s">
        <v>5</v>
      </c>
      <c r="C6567">
        <v>101</v>
      </c>
      <c r="D6567" t="str">
        <f>VLOOKUP(Oliusala[[#This Row],[postnumer]],Sveitarfelog[#All],4,FALSE)</f>
        <v>Garðabær,Hafnarfjarðarkaupstaður,Kópavogsbær,Reykjavíkurborg,Seltjarnarnesbær</v>
      </c>
      <c r="E6567" t="str">
        <f>VLOOKUP(Oliusala[[#This Row],[postnumer]],Sveitarfelog[#All],5,FALSE)</f>
        <v>Höfuðborgarsvæðið</v>
      </c>
      <c r="F6567" t="s">
        <v>20</v>
      </c>
      <c r="G6567" t="s">
        <v>50</v>
      </c>
      <c r="H6567" t="s">
        <v>58</v>
      </c>
      <c r="I6567" s="1">
        <v>2698199</v>
      </c>
      <c r="J6567" s="2">
        <f>VLOOKUP(Oliusala[[#This Row],[tegund]],Tegundir!$B$2:$D$19,3,FALSE)*Oliusala[[#This Row],[magn]]/1000</f>
        <v>2023.6492499999999</v>
      </c>
      <c r="K6567">
        <v>2015</v>
      </c>
      <c r="L6567" t="s">
        <v>18</v>
      </c>
      <c r="M6567" s="144" t="s">
        <v>59</v>
      </c>
    </row>
    <row r="6568" spans="1:13" x14ac:dyDescent="0.2">
      <c r="A6568" t="s">
        <v>63</v>
      </c>
      <c r="B6568" s="144" t="s">
        <v>5</v>
      </c>
      <c r="C6568">
        <v>101</v>
      </c>
      <c r="D6568" t="str">
        <f>VLOOKUP(Oliusala[[#This Row],[postnumer]],Sveitarfelog[#All],4,FALSE)</f>
        <v>Garðabær,Hafnarfjarðarkaupstaður,Kópavogsbær,Reykjavíkurborg,Seltjarnarnesbær</v>
      </c>
      <c r="E6568" t="str">
        <f>VLOOKUP(Oliusala[[#This Row],[postnumer]],Sveitarfelog[#All],5,FALSE)</f>
        <v>Höfuðborgarsvæðið</v>
      </c>
      <c r="F6568" t="s">
        <v>20</v>
      </c>
      <c r="G6568" t="s">
        <v>50</v>
      </c>
      <c r="H6568" t="s">
        <v>58</v>
      </c>
      <c r="I6568" s="1">
        <v>1675408</v>
      </c>
      <c r="J6568" s="2">
        <f>VLOOKUP(Oliusala[[#This Row],[tegund]],Tegundir!$B$2:$D$19,3,FALSE)*Oliusala[[#This Row],[magn]]/1000</f>
        <v>1256.556</v>
      </c>
      <c r="K6568">
        <v>2015</v>
      </c>
      <c r="L6568" t="s">
        <v>18</v>
      </c>
      <c r="M6568" s="144" t="s">
        <v>59</v>
      </c>
    </row>
    <row r="6569" spans="1:13" x14ac:dyDescent="0.2">
      <c r="A6569" t="s">
        <v>63</v>
      </c>
      <c r="B6569" s="144" t="s">
        <v>5</v>
      </c>
      <c r="C6569">
        <v>101</v>
      </c>
      <c r="D6569" t="str">
        <f>VLOOKUP(Oliusala[[#This Row],[postnumer]],Sveitarfelog[#All],4,FALSE)</f>
        <v>Garðabær,Hafnarfjarðarkaupstaður,Kópavogsbær,Reykjavíkurborg,Seltjarnarnesbær</v>
      </c>
      <c r="E6569" t="str">
        <f>VLOOKUP(Oliusala[[#This Row],[postnumer]],Sveitarfelog[#All],5,FALSE)</f>
        <v>Höfuðborgarsvæðið</v>
      </c>
      <c r="F6569" t="s">
        <v>20</v>
      </c>
      <c r="G6569" t="s">
        <v>50</v>
      </c>
      <c r="H6569" t="s">
        <v>58</v>
      </c>
      <c r="I6569" s="1">
        <v>1024321</v>
      </c>
      <c r="J6569" s="2">
        <f>VLOOKUP(Oliusala[[#This Row],[tegund]],Tegundir!$B$2:$D$19,3,FALSE)*Oliusala[[#This Row],[magn]]/1000</f>
        <v>768.24075000000005</v>
      </c>
      <c r="K6569">
        <v>2015</v>
      </c>
      <c r="L6569" t="s">
        <v>18</v>
      </c>
      <c r="M6569" s="144" t="s">
        <v>59</v>
      </c>
    </row>
    <row r="6570" spans="1:13" x14ac:dyDescent="0.2">
      <c r="A6570" t="s">
        <v>63</v>
      </c>
      <c r="B6570" s="144" t="s">
        <v>5</v>
      </c>
      <c r="C6570">
        <v>101</v>
      </c>
      <c r="D6570" t="str">
        <f>VLOOKUP(Oliusala[[#This Row],[postnumer]],Sveitarfelog[#All],4,FALSE)</f>
        <v>Garðabær,Hafnarfjarðarkaupstaður,Kópavogsbær,Reykjavíkurborg,Seltjarnarnesbær</v>
      </c>
      <c r="E6570" t="str">
        <f>VLOOKUP(Oliusala[[#This Row],[postnumer]],Sveitarfelog[#All],5,FALSE)</f>
        <v>Höfuðborgarsvæðið</v>
      </c>
      <c r="F6570" t="s">
        <v>20</v>
      </c>
      <c r="G6570" t="s">
        <v>50</v>
      </c>
      <c r="H6570" t="s">
        <v>58</v>
      </c>
      <c r="I6570" s="1">
        <v>831093</v>
      </c>
      <c r="J6570" s="2">
        <f>VLOOKUP(Oliusala[[#This Row],[tegund]],Tegundir!$B$2:$D$19,3,FALSE)*Oliusala[[#This Row],[magn]]/1000</f>
        <v>623.31975</v>
      </c>
      <c r="K6570">
        <v>2015</v>
      </c>
      <c r="L6570" t="s">
        <v>18</v>
      </c>
      <c r="M6570" s="144" t="s">
        <v>59</v>
      </c>
    </row>
    <row r="6571" spans="1:13" x14ac:dyDescent="0.2">
      <c r="A6571" t="s">
        <v>63</v>
      </c>
      <c r="B6571" s="144" t="s">
        <v>5</v>
      </c>
      <c r="C6571">
        <v>101</v>
      </c>
      <c r="D6571" t="str">
        <f>VLOOKUP(Oliusala[[#This Row],[postnumer]],Sveitarfelog[#All],4,FALSE)</f>
        <v>Garðabær,Hafnarfjarðarkaupstaður,Kópavogsbær,Reykjavíkurborg,Seltjarnarnesbær</v>
      </c>
      <c r="E6571" t="str">
        <f>VLOOKUP(Oliusala[[#This Row],[postnumer]],Sveitarfelog[#All],5,FALSE)</f>
        <v>Höfuðborgarsvæðið</v>
      </c>
      <c r="F6571" t="s">
        <v>20</v>
      </c>
      <c r="G6571" t="s">
        <v>50</v>
      </c>
      <c r="H6571" t="s">
        <v>58</v>
      </c>
      <c r="I6571" s="1">
        <v>931871</v>
      </c>
      <c r="J6571" s="2">
        <f>VLOOKUP(Oliusala[[#This Row],[tegund]],Tegundir!$B$2:$D$19,3,FALSE)*Oliusala[[#This Row],[magn]]/1000</f>
        <v>698.90324999999996</v>
      </c>
      <c r="K6571">
        <v>2015</v>
      </c>
      <c r="L6571" t="s">
        <v>18</v>
      </c>
      <c r="M6571" s="144" t="s">
        <v>59</v>
      </c>
    </row>
    <row r="6572" spans="1:13" x14ac:dyDescent="0.2">
      <c r="A6572" t="s">
        <v>63</v>
      </c>
      <c r="B6572" s="144" t="s">
        <v>5</v>
      </c>
      <c r="C6572">
        <v>101</v>
      </c>
      <c r="D6572" t="str">
        <f>VLOOKUP(Oliusala[[#This Row],[postnumer]],Sveitarfelog[#All],4,FALSE)</f>
        <v>Garðabær,Hafnarfjarðarkaupstaður,Kópavogsbær,Reykjavíkurborg,Seltjarnarnesbær</v>
      </c>
      <c r="E6572" t="str">
        <f>VLOOKUP(Oliusala[[#This Row],[postnumer]],Sveitarfelog[#All],5,FALSE)</f>
        <v>Höfuðborgarsvæðið</v>
      </c>
      <c r="F6572" t="s">
        <v>20</v>
      </c>
      <c r="G6572" t="s">
        <v>50</v>
      </c>
      <c r="H6572" t="s">
        <v>58</v>
      </c>
      <c r="I6572" s="1">
        <v>2276241</v>
      </c>
      <c r="J6572" s="2">
        <f>VLOOKUP(Oliusala[[#This Row],[tegund]],Tegundir!$B$2:$D$19,3,FALSE)*Oliusala[[#This Row],[magn]]/1000</f>
        <v>1707.18075</v>
      </c>
      <c r="K6572">
        <v>2015</v>
      </c>
      <c r="L6572" t="s">
        <v>18</v>
      </c>
      <c r="M6572" s="144" t="s">
        <v>59</v>
      </c>
    </row>
    <row r="6573" spans="1:13" x14ac:dyDescent="0.2">
      <c r="A6573" t="s">
        <v>63</v>
      </c>
      <c r="B6573" s="144" t="s">
        <v>5</v>
      </c>
      <c r="C6573">
        <v>101</v>
      </c>
      <c r="D6573" t="str">
        <f>VLOOKUP(Oliusala[[#This Row],[postnumer]],Sveitarfelog[#All],4,FALSE)</f>
        <v>Garðabær,Hafnarfjarðarkaupstaður,Kópavogsbær,Reykjavíkurborg,Seltjarnarnesbær</v>
      </c>
      <c r="E6573" t="str">
        <f>VLOOKUP(Oliusala[[#This Row],[postnumer]],Sveitarfelog[#All],5,FALSE)</f>
        <v>Höfuðborgarsvæðið</v>
      </c>
      <c r="F6573" t="s">
        <v>46</v>
      </c>
      <c r="G6573" t="s">
        <v>50</v>
      </c>
      <c r="H6573" t="s">
        <v>58</v>
      </c>
      <c r="I6573" s="1">
        <v>10919</v>
      </c>
      <c r="J6573" s="2">
        <f>VLOOKUP(Oliusala[[#This Row],[tegund]],Tegundir!$B$2:$D$19,3,FALSE)*Oliusala[[#This Row],[magn]]/1000</f>
        <v>8.1892499999999995</v>
      </c>
      <c r="K6573">
        <v>2015</v>
      </c>
      <c r="L6573" t="s">
        <v>18</v>
      </c>
      <c r="M6573" s="144" t="s">
        <v>59</v>
      </c>
    </row>
    <row r="6574" spans="1:13" x14ac:dyDescent="0.2">
      <c r="A6574" t="s">
        <v>63</v>
      </c>
      <c r="B6574" s="144" t="s">
        <v>5</v>
      </c>
      <c r="C6574">
        <v>101</v>
      </c>
      <c r="D6574" t="str">
        <f>VLOOKUP(Oliusala[[#This Row],[postnumer]],Sveitarfelog[#All],4,FALSE)</f>
        <v>Garðabær,Hafnarfjarðarkaupstaður,Kópavogsbær,Reykjavíkurborg,Seltjarnarnesbær</v>
      </c>
      <c r="E6574" t="str">
        <f>VLOOKUP(Oliusala[[#This Row],[postnumer]],Sveitarfelog[#All],5,FALSE)</f>
        <v>Höfuðborgarsvæðið</v>
      </c>
      <c r="F6574" t="s">
        <v>20</v>
      </c>
      <c r="G6574" t="s">
        <v>50</v>
      </c>
      <c r="H6574" t="s">
        <v>58</v>
      </c>
      <c r="I6574" s="1">
        <v>2310855</v>
      </c>
      <c r="J6574" s="2">
        <f>VLOOKUP(Oliusala[[#This Row],[tegund]],Tegundir!$B$2:$D$19,3,FALSE)*Oliusala[[#This Row],[magn]]/1000</f>
        <v>1733.1412499999999</v>
      </c>
      <c r="K6574">
        <v>2015</v>
      </c>
      <c r="L6574" t="s">
        <v>18</v>
      </c>
      <c r="M6574" s="144" t="s">
        <v>59</v>
      </c>
    </row>
    <row r="6575" spans="1:13" x14ac:dyDescent="0.2">
      <c r="A6575" t="s">
        <v>63</v>
      </c>
      <c r="B6575" s="144" t="s">
        <v>5</v>
      </c>
      <c r="C6575">
        <v>101</v>
      </c>
      <c r="D6575" t="str">
        <f>VLOOKUP(Oliusala[[#This Row],[postnumer]],Sveitarfelog[#All],4,FALSE)</f>
        <v>Garðabær,Hafnarfjarðarkaupstaður,Kópavogsbær,Reykjavíkurborg,Seltjarnarnesbær</v>
      </c>
      <c r="E6575" t="str">
        <f>VLOOKUP(Oliusala[[#This Row],[postnumer]],Sveitarfelog[#All],5,FALSE)</f>
        <v>Höfuðborgarsvæðið</v>
      </c>
      <c r="F6575" t="s">
        <v>20</v>
      </c>
      <c r="G6575" t="s">
        <v>50</v>
      </c>
      <c r="H6575" t="s">
        <v>58</v>
      </c>
      <c r="I6575" s="1">
        <v>492911</v>
      </c>
      <c r="J6575" s="2">
        <f>VLOOKUP(Oliusala[[#This Row],[tegund]],Tegundir!$B$2:$D$19,3,FALSE)*Oliusala[[#This Row],[magn]]/1000</f>
        <v>369.68324999999999</v>
      </c>
      <c r="K6575">
        <v>2015</v>
      </c>
      <c r="L6575" t="s">
        <v>18</v>
      </c>
      <c r="M6575" s="144" t="s">
        <v>59</v>
      </c>
    </row>
    <row r="6576" spans="1:13" x14ac:dyDescent="0.2">
      <c r="A6576" t="s">
        <v>63</v>
      </c>
      <c r="B6576" s="144" t="s">
        <v>5</v>
      </c>
      <c r="C6576">
        <v>101</v>
      </c>
      <c r="D6576" t="str">
        <f>VLOOKUP(Oliusala[[#This Row],[postnumer]],Sveitarfelog[#All],4,FALSE)</f>
        <v>Garðabær,Hafnarfjarðarkaupstaður,Kópavogsbær,Reykjavíkurborg,Seltjarnarnesbær</v>
      </c>
      <c r="E6576" t="str">
        <f>VLOOKUP(Oliusala[[#This Row],[postnumer]],Sveitarfelog[#All],5,FALSE)</f>
        <v>Höfuðborgarsvæðið</v>
      </c>
      <c r="F6576" t="s">
        <v>20</v>
      </c>
      <c r="G6576" t="s">
        <v>50</v>
      </c>
      <c r="H6576" t="s">
        <v>58</v>
      </c>
      <c r="I6576" s="1">
        <v>9708357</v>
      </c>
      <c r="J6576" s="2">
        <f>VLOOKUP(Oliusala[[#This Row],[tegund]],Tegundir!$B$2:$D$19,3,FALSE)*Oliusala[[#This Row],[magn]]/1000</f>
        <v>7281.26775</v>
      </c>
      <c r="K6576">
        <v>2015</v>
      </c>
      <c r="L6576" t="s">
        <v>18</v>
      </c>
      <c r="M6576" s="144" t="s">
        <v>59</v>
      </c>
    </row>
    <row r="6577" spans="1:13" x14ac:dyDescent="0.2">
      <c r="A6577" t="s">
        <v>63</v>
      </c>
      <c r="B6577" s="144" t="s">
        <v>5</v>
      </c>
      <c r="C6577">
        <v>101</v>
      </c>
      <c r="D6577" t="str">
        <f>VLOOKUP(Oliusala[[#This Row],[postnumer]],Sveitarfelog[#All],4,FALSE)</f>
        <v>Garðabær,Hafnarfjarðarkaupstaður,Kópavogsbær,Reykjavíkurborg,Seltjarnarnesbær</v>
      </c>
      <c r="E6577" t="str">
        <f>VLOOKUP(Oliusala[[#This Row],[postnumer]],Sveitarfelog[#All],5,FALSE)</f>
        <v>Höfuðborgarsvæðið</v>
      </c>
      <c r="F6577" t="s">
        <v>46</v>
      </c>
      <c r="G6577" t="s">
        <v>50</v>
      </c>
      <c r="H6577" t="s">
        <v>58</v>
      </c>
      <c r="I6577" s="1">
        <v>149654</v>
      </c>
      <c r="J6577" s="2">
        <f>VLOOKUP(Oliusala[[#This Row],[tegund]],Tegundir!$B$2:$D$19,3,FALSE)*Oliusala[[#This Row],[magn]]/1000</f>
        <v>112.2405</v>
      </c>
      <c r="K6577">
        <v>2015</v>
      </c>
      <c r="L6577" t="s">
        <v>18</v>
      </c>
      <c r="M6577" s="144" t="s">
        <v>59</v>
      </c>
    </row>
    <row r="6578" spans="1:13" x14ac:dyDescent="0.2">
      <c r="A6578" t="s">
        <v>63</v>
      </c>
      <c r="B6578" s="144" t="s">
        <v>5</v>
      </c>
      <c r="C6578">
        <v>101</v>
      </c>
      <c r="D6578" t="str">
        <f>VLOOKUP(Oliusala[[#This Row],[postnumer]],Sveitarfelog[#All],4,FALSE)</f>
        <v>Garðabær,Hafnarfjarðarkaupstaður,Kópavogsbær,Reykjavíkurborg,Seltjarnarnesbær</v>
      </c>
      <c r="E6578" t="str">
        <f>VLOOKUP(Oliusala[[#This Row],[postnumer]],Sveitarfelog[#All],5,FALSE)</f>
        <v>Höfuðborgarsvæðið</v>
      </c>
      <c r="F6578" t="s">
        <v>21</v>
      </c>
      <c r="G6578" t="s">
        <v>50</v>
      </c>
      <c r="H6578" t="s">
        <v>58</v>
      </c>
      <c r="I6578" s="1">
        <v>17250377</v>
      </c>
      <c r="J6578" s="2">
        <f>VLOOKUP(Oliusala[[#This Row],[tegund]],Tegundir!$B$2:$D$19,3,FALSE)*Oliusala[[#This Row],[magn]]/1000</f>
        <v>12937.78275</v>
      </c>
      <c r="K6578">
        <v>2015</v>
      </c>
      <c r="L6578" t="s">
        <v>18</v>
      </c>
      <c r="M6578" s="144" t="s">
        <v>59</v>
      </c>
    </row>
    <row r="6579" spans="1:13" x14ac:dyDescent="0.2">
      <c r="A6579" t="s">
        <v>63</v>
      </c>
      <c r="B6579" s="144" t="s">
        <v>5</v>
      </c>
      <c r="C6579">
        <v>101</v>
      </c>
      <c r="D6579" t="str">
        <f>VLOOKUP(Oliusala[[#This Row],[postnumer]],Sveitarfelog[#All],4,FALSE)</f>
        <v>Garðabær,Hafnarfjarðarkaupstaður,Kópavogsbær,Reykjavíkurborg,Seltjarnarnesbær</v>
      </c>
      <c r="E6579" t="str">
        <f>VLOOKUP(Oliusala[[#This Row],[postnumer]],Sveitarfelog[#All],5,FALSE)</f>
        <v>Höfuðborgarsvæðið</v>
      </c>
      <c r="F6579" t="s">
        <v>20</v>
      </c>
      <c r="G6579" t="s">
        <v>50</v>
      </c>
      <c r="H6579" t="s">
        <v>58</v>
      </c>
      <c r="I6579" s="1">
        <v>286021</v>
      </c>
      <c r="J6579" s="2">
        <f>VLOOKUP(Oliusala[[#This Row],[tegund]],Tegundir!$B$2:$D$19,3,FALSE)*Oliusala[[#This Row],[magn]]/1000</f>
        <v>214.51575</v>
      </c>
      <c r="K6579">
        <v>2015</v>
      </c>
      <c r="L6579" t="s">
        <v>18</v>
      </c>
      <c r="M6579" s="144" t="s">
        <v>59</v>
      </c>
    </row>
    <row r="6580" spans="1:13" x14ac:dyDescent="0.2">
      <c r="A6580" t="s">
        <v>63</v>
      </c>
      <c r="B6580" s="144" t="s">
        <v>5</v>
      </c>
      <c r="C6580">
        <v>101</v>
      </c>
      <c r="D6580" t="str">
        <f>VLOOKUP(Oliusala[[#This Row],[postnumer]],Sveitarfelog[#All],4,FALSE)</f>
        <v>Garðabær,Hafnarfjarðarkaupstaður,Kópavogsbær,Reykjavíkurborg,Seltjarnarnesbær</v>
      </c>
      <c r="E6580" t="str">
        <f>VLOOKUP(Oliusala[[#This Row],[postnumer]],Sveitarfelog[#All],5,FALSE)</f>
        <v>Höfuðborgarsvæðið</v>
      </c>
      <c r="F6580" t="s">
        <v>20</v>
      </c>
      <c r="G6580" t="s">
        <v>50</v>
      </c>
      <c r="H6580" t="s">
        <v>58</v>
      </c>
      <c r="I6580" s="1">
        <v>1753490</v>
      </c>
      <c r="J6580" s="2">
        <f>VLOOKUP(Oliusala[[#This Row],[tegund]],Tegundir!$B$2:$D$19,3,FALSE)*Oliusala[[#This Row],[magn]]/1000</f>
        <v>1315.1175000000001</v>
      </c>
      <c r="K6580">
        <v>2015</v>
      </c>
      <c r="L6580" t="s">
        <v>18</v>
      </c>
      <c r="M6580" s="144" t="s">
        <v>59</v>
      </c>
    </row>
    <row r="6581" spans="1:13" x14ac:dyDescent="0.2">
      <c r="A6581" t="s">
        <v>63</v>
      </c>
      <c r="B6581" s="144" t="s">
        <v>5</v>
      </c>
      <c r="C6581">
        <v>101</v>
      </c>
      <c r="D6581" t="str">
        <f>VLOOKUP(Oliusala[[#This Row],[postnumer]],Sveitarfelog[#All],4,FALSE)</f>
        <v>Garðabær,Hafnarfjarðarkaupstaður,Kópavogsbær,Reykjavíkurborg,Seltjarnarnesbær</v>
      </c>
      <c r="E6581" t="str">
        <f>VLOOKUP(Oliusala[[#This Row],[postnumer]],Sveitarfelog[#All],5,FALSE)</f>
        <v>Höfuðborgarsvæðið</v>
      </c>
      <c r="F6581" t="s">
        <v>20</v>
      </c>
      <c r="G6581" t="s">
        <v>50</v>
      </c>
      <c r="H6581" t="s">
        <v>58</v>
      </c>
      <c r="I6581" s="1">
        <v>1351431</v>
      </c>
      <c r="J6581" s="2">
        <f>VLOOKUP(Oliusala[[#This Row],[tegund]],Tegundir!$B$2:$D$19,3,FALSE)*Oliusala[[#This Row],[magn]]/1000</f>
        <v>1013.57325</v>
      </c>
      <c r="K6581">
        <v>2015</v>
      </c>
      <c r="L6581" t="s">
        <v>18</v>
      </c>
      <c r="M6581" s="144" t="s">
        <v>59</v>
      </c>
    </row>
    <row r="6582" spans="1:13" x14ac:dyDescent="0.2">
      <c r="A6582" t="s">
        <v>63</v>
      </c>
      <c r="B6582" s="144" t="s">
        <v>5</v>
      </c>
      <c r="C6582">
        <v>101</v>
      </c>
      <c r="D6582" t="str">
        <f>VLOOKUP(Oliusala[[#This Row],[postnumer]],Sveitarfelog[#All],4,FALSE)</f>
        <v>Garðabær,Hafnarfjarðarkaupstaður,Kópavogsbær,Reykjavíkurborg,Seltjarnarnesbær</v>
      </c>
      <c r="E6582" t="str">
        <f>VLOOKUP(Oliusala[[#This Row],[postnumer]],Sveitarfelog[#All],5,FALSE)</f>
        <v>Höfuðborgarsvæðið</v>
      </c>
      <c r="F6582" t="s">
        <v>20</v>
      </c>
      <c r="G6582" t="s">
        <v>50</v>
      </c>
      <c r="H6582" t="s">
        <v>58</v>
      </c>
      <c r="I6582" s="1">
        <v>1542605</v>
      </c>
      <c r="J6582" s="2">
        <f>VLOOKUP(Oliusala[[#This Row],[tegund]],Tegundir!$B$2:$D$19,3,FALSE)*Oliusala[[#This Row],[magn]]/1000</f>
        <v>1156.9537499999999</v>
      </c>
      <c r="K6582">
        <v>2015</v>
      </c>
      <c r="L6582" t="s">
        <v>18</v>
      </c>
      <c r="M6582" s="144" t="s">
        <v>59</v>
      </c>
    </row>
    <row r="6583" spans="1:13" x14ac:dyDescent="0.2">
      <c r="A6583" t="s">
        <v>63</v>
      </c>
      <c r="B6583" s="144" t="s">
        <v>5</v>
      </c>
      <c r="C6583">
        <v>101</v>
      </c>
      <c r="D6583" t="str">
        <f>VLOOKUP(Oliusala[[#This Row],[postnumer]],Sveitarfelog[#All],4,FALSE)</f>
        <v>Garðabær,Hafnarfjarðarkaupstaður,Kópavogsbær,Reykjavíkurborg,Seltjarnarnesbær</v>
      </c>
      <c r="E6583" t="str">
        <f>VLOOKUP(Oliusala[[#This Row],[postnumer]],Sveitarfelog[#All],5,FALSE)</f>
        <v>Höfuðborgarsvæðið</v>
      </c>
      <c r="F6583" t="s">
        <v>20</v>
      </c>
      <c r="G6583" t="s">
        <v>50</v>
      </c>
      <c r="H6583" t="s">
        <v>58</v>
      </c>
      <c r="I6583" s="1">
        <v>801858</v>
      </c>
      <c r="J6583" s="2">
        <f>VLOOKUP(Oliusala[[#This Row],[tegund]],Tegundir!$B$2:$D$19,3,FALSE)*Oliusala[[#This Row],[magn]]/1000</f>
        <v>601.39350000000002</v>
      </c>
      <c r="K6583">
        <v>2015</v>
      </c>
      <c r="L6583" t="s">
        <v>18</v>
      </c>
      <c r="M6583" s="144" t="s">
        <v>59</v>
      </c>
    </row>
    <row r="6584" spans="1:13" x14ac:dyDescent="0.2">
      <c r="A6584" t="s">
        <v>63</v>
      </c>
      <c r="B6584" s="144" t="s">
        <v>5</v>
      </c>
      <c r="C6584">
        <v>101</v>
      </c>
      <c r="D6584" t="str">
        <f>VLOOKUP(Oliusala[[#This Row],[postnumer]],Sveitarfelog[#All],4,FALSE)</f>
        <v>Garðabær,Hafnarfjarðarkaupstaður,Kópavogsbær,Reykjavíkurborg,Seltjarnarnesbær</v>
      </c>
      <c r="E6584" t="str">
        <f>VLOOKUP(Oliusala[[#This Row],[postnumer]],Sveitarfelog[#All],5,FALSE)</f>
        <v>Höfuðborgarsvæðið</v>
      </c>
      <c r="F6584" t="s">
        <v>20</v>
      </c>
      <c r="G6584" t="s">
        <v>50</v>
      </c>
      <c r="H6584" t="s">
        <v>58</v>
      </c>
      <c r="I6584" s="1">
        <v>685348</v>
      </c>
      <c r="J6584" s="2">
        <f>VLOOKUP(Oliusala[[#This Row],[tegund]],Tegundir!$B$2:$D$19,3,FALSE)*Oliusala[[#This Row],[magn]]/1000</f>
        <v>514.01099999999997</v>
      </c>
      <c r="K6584">
        <v>2015</v>
      </c>
      <c r="L6584" t="s">
        <v>18</v>
      </c>
      <c r="M6584" s="144" t="s">
        <v>59</v>
      </c>
    </row>
    <row r="6585" spans="1:13" x14ac:dyDescent="0.2">
      <c r="A6585" t="s">
        <v>63</v>
      </c>
      <c r="B6585" s="144" t="s">
        <v>5</v>
      </c>
      <c r="C6585">
        <v>101</v>
      </c>
      <c r="D6585" t="str">
        <f>VLOOKUP(Oliusala[[#This Row],[postnumer]],Sveitarfelog[#All],4,FALSE)</f>
        <v>Garðabær,Hafnarfjarðarkaupstaður,Kópavogsbær,Reykjavíkurborg,Seltjarnarnesbær</v>
      </c>
      <c r="E6585" t="str">
        <f>VLOOKUP(Oliusala[[#This Row],[postnumer]],Sveitarfelog[#All],5,FALSE)</f>
        <v>Höfuðborgarsvæðið</v>
      </c>
      <c r="F6585" t="s">
        <v>20</v>
      </c>
      <c r="G6585" t="s">
        <v>50</v>
      </c>
      <c r="H6585" t="s">
        <v>58</v>
      </c>
      <c r="I6585" s="1">
        <v>479486</v>
      </c>
      <c r="J6585" s="2">
        <f>VLOOKUP(Oliusala[[#This Row],[tegund]],Tegundir!$B$2:$D$19,3,FALSE)*Oliusala[[#This Row],[magn]]/1000</f>
        <v>359.61450000000002</v>
      </c>
      <c r="K6585">
        <v>2015</v>
      </c>
      <c r="L6585" t="s">
        <v>18</v>
      </c>
      <c r="M6585" s="144" t="s">
        <v>59</v>
      </c>
    </row>
    <row r="6586" spans="1:13" x14ac:dyDescent="0.2">
      <c r="A6586" t="s">
        <v>63</v>
      </c>
      <c r="B6586" s="144" t="s">
        <v>5</v>
      </c>
      <c r="C6586">
        <v>101</v>
      </c>
      <c r="D6586" t="str">
        <f>VLOOKUP(Oliusala[[#This Row],[postnumer]],Sveitarfelog[#All],4,FALSE)</f>
        <v>Garðabær,Hafnarfjarðarkaupstaður,Kópavogsbær,Reykjavíkurborg,Seltjarnarnesbær</v>
      </c>
      <c r="E6586" t="str">
        <f>VLOOKUP(Oliusala[[#This Row],[postnumer]],Sveitarfelog[#All],5,FALSE)</f>
        <v>Höfuðborgarsvæðið</v>
      </c>
      <c r="F6586" t="s">
        <v>20</v>
      </c>
      <c r="G6586" t="s">
        <v>50</v>
      </c>
      <c r="H6586" t="s">
        <v>58</v>
      </c>
      <c r="I6586" s="1">
        <v>459634</v>
      </c>
      <c r="J6586" s="2">
        <f>VLOOKUP(Oliusala[[#This Row],[tegund]],Tegundir!$B$2:$D$19,3,FALSE)*Oliusala[[#This Row],[magn]]/1000</f>
        <v>344.72550000000001</v>
      </c>
      <c r="K6586">
        <v>2015</v>
      </c>
      <c r="L6586" t="s">
        <v>18</v>
      </c>
      <c r="M6586" s="144" t="s">
        <v>59</v>
      </c>
    </row>
    <row r="6587" spans="1:13" x14ac:dyDescent="0.2">
      <c r="A6587" t="s">
        <v>63</v>
      </c>
      <c r="B6587" s="144" t="s">
        <v>5</v>
      </c>
      <c r="C6587">
        <v>101</v>
      </c>
      <c r="D6587" t="str">
        <f>VLOOKUP(Oliusala[[#This Row],[postnumer]],Sveitarfelog[#All],4,FALSE)</f>
        <v>Garðabær,Hafnarfjarðarkaupstaður,Kópavogsbær,Reykjavíkurborg,Seltjarnarnesbær</v>
      </c>
      <c r="E6587" t="str">
        <f>VLOOKUP(Oliusala[[#This Row],[postnumer]],Sveitarfelog[#All],5,FALSE)</f>
        <v>Höfuðborgarsvæðið</v>
      </c>
      <c r="F6587" t="s">
        <v>20</v>
      </c>
      <c r="G6587" t="s">
        <v>50</v>
      </c>
      <c r="H6587" t="s">
        <v>58</v>
      </c>
      <c r="I6587" s="1">
        <v>749368</v>
      </c>
      <c r="J6587" s="2">
        <f>VLOOKUP(Oliusala[[#This Row],[tegund]],Tegundir!$B$2:$D$19,3,FALSE)*Oliusala[[#This Row],[magn]]/1000</f>
        <v>562.02599999999995</v>
      </c>
      <c r="K6587">
        <v>2015</v>
      </c>
      <c r="L6587" t="s">
        <v>18</v>
      </c>
      <c r="M6587" s="144" t="s">
        <v>59</v>
      </c>
    </row>
    <row r="6588" spans="1:13" x14ac:dyDescent="0.2">
      <c r="A6588" t="s">
        <v>63</v>
      </c>
      <c r="B6588" s="144" t="s">
        <v>5</v>
      </c>
      <c r="C6588">
        <v>101</v>
      </c>
      <c r="D6588" t="str">
        <f>VLOOKUP(Oliusala[[#This Row],[postnumer]],Sveitarfelog[#All],4,FALSE)</f>
        <v>Garðabær,Hafnarfjarðarkaupstaður,Kópavogsbær,Reykjavíkurborg,Seltjarnarnesbær</v>
      </c>
      <c r="E6588" t="str">
        <f>VLOOKUP(Oliusala[[#This Row],[postnumer]],Sveitarfelog[#All],5,FALSE)</f>
        <v>Höfuðborgarsvæðið</v>
      </c>
      <c r="F6588" t="s">
        <v>20</v>
      </c>
      <c r="G6588" t="s">
        <v>50</v>
      </c>
      <c r="H6588" t="s">
        <v>58</v>
      </c>
      <c r="I6588" s="1">
        <v>31852172</v>
      </c>
      <c r="J6588" s="2">
        <f>VLOOKUP(Oliusala[[#This Row],[tegund]],Tegundir!$B$2:$D$19,3,FALSE)*Oliusala[[#This Row],[magn]]/1000</f>
        <v>23889.129000000001</v>
      </c>
      <c r="K6588">
        <v>2015</v>
      </c>
      <c r="L6588" t="s">
        <v>18</v>
      </c>
      <c r="M6588" s="144" t="s">
        <v>59</v>
      </c>
    </row>
    <row r="6589" spans="1:13" x14ac:dyDescent="0.2">
      <c r="A6589" t="s">
        <v>63</v>
      </c>
      <c r="B6589" s="144" t="s">
        <v>5</v>
      </c>
      <c r="C6589">
        <v>101</v>
      </c>
      <c r="D6589" t="str">
        <f>VLOOKUP(Oliusala[[#This Row],[postnumer]],Sveitarfelog[#All],4,FALSE)</f>
        <v>Garðabær,Hafnarfjarðarkaupstaður,Kópavogsbær,Reykjavíkurborg,Seltjarnarnesbær</v>
      </c>
      <c r="E6589" t="str">
        <f>VLOOKUP(Oliusala[[#This Row],[postnumer]],Sveitarfelog[#All],5,FALSE)</f>
        <v>Höfuðborgarsvæðið</v>
      </c>
      <c r="F6589" t="s">
        <v>46</v>
      </c>
      <c r="G6589" t="s">
        <v>50</v>
      </c>
      <c r="H6589" t="s">
        <v>58</v>
      </c>
      <c r="I6589" s="1">
        <v>101760</v>
      </c>
      <c r="J6589" s="2">
        <f>VLOOKUP(Oliusala[[#This Row],[tegund]],Tegundir!$B$2:$D$19,3,FALSE)*Oliusala[[#This Row],[magn]]/1000</f>
        <v>76.319999999999993</v>
      </c>
      <c r="K6589">
        <v>2015</v>
      </c>
      <c r="L6589" t="s">
        <v>18</v>
      </c>
      <c r="M6589" s="144" t="s">
        <v>59</v>
      </c>
    </row>
    <row r="6590" spans="1:13" x14ac:dyDescent="0.2">
      <c r="A6590" t="s">
        <v>63</v>
      </c>
      <c r="B6590" s="144" t="s">
        <v>5</v>
      </c>
      <c r="C6590">
        <v>101</v>
      </c>
      <c r="D6590" t="str">
        <f>VLOOKUP(Oliusala[[#This Row],[postnumer]],Sveitarfelog[#All],4,FALSE)</f>
        <v>Garðabær,Hafnarfjarðarkaupstaður,Kópavogsbær,Reykjavíkurborg,Seltjarnarnesbær</v>
      </c>
      <c r="E6590" t="str">
        <f>VLOOKUP(Oliusala[[#This Row],[postnumer]],Sveitarfelog[#All],5,FALSE)</f>
        <v>Höfuðborgarsvæðið</v>
      </c>
      <c r="F6590" t="s">
        <v>20</v>
      </c>
      <c r="G6590" t="s">
        <v>50</v>
      </c>
      <c r="H6590" t="s">
        <v>58</v>
      </c>
      <c r="I6590" s="1">
        <v>963429</v>
      </c>
      <c r="J6590" s="2">
        <f>VLOOKUP(Oliusala[[#This Row],[tegund]],Tegundir!$B$2:$D$19,3,FALSE)*Oliusala[[#This Row],[magn]]/1000</f>
        <v>722.57174999999995</v>
      </c>
      <c r="K6590">
        <v>2015</v>
      </c>
      <c r="L6590" t="s">
        <v>18</v>
      </c>
      <c r="M6590" s="144" t="s">
        <v>59</v>
      </c>
    </row>
    <row r="6591" spans="1:13" x14ac:dyDescent="0.2">
      <c r="A6591" t="s">
        <v>63</v>
      </c>
      <c r="B6591" s="144" t="s">
        <v>5</v>
      </c>
      <c r="C6591">
        <v>101</v>
      </c>
      <c r="D6591" t="str">
        <f>VLOOKUP(Oliusala[[#This Row],[postnumer]],Sveitarfelog[#All],4,FALSE)</f>
        <v>Garðabær,Hafnarfjarðarkaupstaður,Kópavogsbær,Reykjavíkurborg,Seltjarnarnesbær</v>
      </c>
      <c r="E6591" t="str">
        <f>VLOOKUP(Oliusala[[#This Row],[postnumer]],Sveitarfelog[#All],5,FALSE)</f>
        <v>Höfuðborgarsvæðið</v>
      </c>
      <c r="F6591" t="s">
        <v>20</v>
      </c>
      <c r="G6591" t="s">
        <v>50</v>
      </c>
      <c r="H6591" t="s">
        <v>58</v>
      </c>
      <c r="I6591" s="1">
        <v>173300</v>
      </c>
      <c r="J6591" s="2">
        <f>VLOOKUP(Oliusala[[#This Row],[tegund]],Tegundir!$B$2:$D$19,3,FALSE)*Oliusala[[#This Row],[magn]]/1000</f>
        <v>129.97499999999999</v>
      </c>
      <c r="K6591">
        <v>2015</v>
      </c>
      <c r="L6591" t="s">
        <v>18</v>
      </c>
      <c r="M6591" s="144" t="s">
        <v>59</v>
      </c>
    </row>
    <row r="6592" spans="1:13" x14ac:dyDescent="0.2">
      <c r="A6592" t="s">
        <v>63</v>
      </c>
      <c r="B6592" s="144" t="s">
        <v>5</v>
      </c>
      <c r="C6592">
        <v>101</v>
      </c>
      <c r="D6592" t="str">
        <f>VLOOKUP(Oliusala[[#This Row],[postnumer]],Sveitarfelog[#All],4,FALSE)</f>
        <v>Garðabær,Hafnarfjarðarkaupstaður,Kópavogsbær,Reykjavíkurborg,Seltjarnarnesbær</v>
      </c>
      <c r="E6592" t="str">
        <f>VLOOKUP(Oliusala[[#This Row],[postnumer]],Sveitarfelog[#All],5,FALSE)</f>
        <v>Höfuðborgarsvæðið</v>
      </c>
      <c r="F6592" t="s">
        <v>46</v>
      </c>
      <c r="G6592" t="s">
        <v>50</v>
      </c>
      <c r="H6592" t="s">
        <v>58</v>
      </c>
      <c r="I6592" s="1">
        <v>4303</v>
      </c>
      <c r="J6592" s="2">
        <f>VLOOKUP(Oliusala[[#This Row],[tegund]],Tegundir!$B$2:$D$19,3,FALSE)*Oliusala[[#This Row],[magn]]/1000</f>
        <v>3.2272500000000002</v>
      </c>
      <c r="K6592">
        <v>2015</v>
      </c>
      <c r="L6592" t="s">
        <v>18</v>
      </c>
      <c r="M6592" s="144" t="s">
        <v>59</v>
      </c>
    </row>
    <row r="6593" spans="1:13" x14ac:dyDescent="0.2">
      <c r="A6593" t="s">
        <v>63</v>
      </c>
      <c r="B6593" s="144" t="s">
        <v>72</v>
      </c>
      <c r="C6593">
        <v>190</v>
      </c>
      <c r="D6593" t="str">
        <f>VLOOKUP(Oliusala[[#This Row],[postnumer]],Sveitarfelog[#All],4,FALSE)</f>
        <v>Sveitarfélagið Vogar</v>
      </c>
      <c r="E6593" t="str">
        <f>VLOOKUP(Oliusala[[#This Row],[postnumer]],Sveitarfelog[#All],5,FALSE)</f>
        <v>Suðurnes</v>
      </c>
      <c r="F6593" t="s">
        <v>20</v>
      </c>
      <c r="G6593" t="s">
        <v>50</v>
      </c>
      <c r="H6593" t="s">
        <v>58</v>
      </c>
      <c r="I6593" s="1">
        <v>103872</v>
      </c>
      <c r="J6593" s="2">
        <f>VLOOKUP(Oliusala[[#This Row],[tegund]],Tegundir!$B$2:$D$19,3,FALSE)*Oliusala[[#This Row],[magn]]/1000</f>
        <v>77.903999999999996</v>
      </c>
      <c r="K6593">
        <v>2015</v>
      </c>
      <c r="L6593" t="s">
        <v>18</v>
      </c>
      <c r="M6593" s="144" t="s">
        <v>59</v>
      </c>
    </row>
    <row r="6594" spans="1:13" x14ac:dyDescent="0.2">
      <c r="A6594" t="s">
        <v>63</v>
      </c>
      <c r="B6594" s="144" t="s">
        <v>72</v>
      </c>
      <c r="C6594">
        <v>190</v>
      </c>
      <c r="D6594" t="str">
        <f>VLOOKUP(Oliusala[[#This Row],[postnumer]],Sveitarfelog[#All],4,FALSE)</f>
        <v>Sveitarfélagið Vogar</v>
      </c>
      <c r="E6594" t="str">
        <f>VLOOKUP(Oliusala[[#This Row],[postnumer]],Sveitarfelog[#All],5,FALSE)</f>
        <v>Suðurnes</v>
      </c>
      <c r="F6594" t="s">
        <v>21</v>
      </c>
      <c r="G6594" t="s">
        <v>50</v>
      </c>
      <c r="H6594" t="s">
        <v>58</v>
      </c>
      <c r="I6594" s="1">
        <v>162970</v>
      </c>
      <c r="J6594" s="2">
        <f>VLOOKUP(Oliusala[[#This Row],[tegund]],Tegundir!$B$2:$D$19,3,FALSE)*Oliusala[[#This Row],[magn]]/1000</f>
        <v>122.22750000000001</v>
      </c>
      <c r="K6594">
        <v>2015</v>
      </c>
      <c r="L6594" t="s">
        <v>18</v>
      </c>
      <c r="M6594" s="144" t="s">
        <v>59</v>
      </c>
    </row>
    <row r="6595" spans="1:13" x14ac:dyDescent="0.2">
      <c r="A6595" t="s">
        <v>57</v>
      </c>
      <c r="B6595" s="144" t="s">
        <v>74</v>
      </c>
      <c r="C6595">
        <v>230</v>
      </c>
      <c r="D6595" t="str">
        <f>VLOOKUP(Oliusala[[#This Row],[postnumer]],Sveitarfelog[#All],4,FALSE)</f>
        <v>Reykjanesbær</v>
      </c>
      <c r="E6595" t="str">
        <f>VLOOKUP(Oliusala[[#This Row],[postnumer]],Sveitarfelog[#All],5,FALSE)</f>
        <v>Suðurnes</v>
      </c>
      <c r="F6595" t="s">
        <v>20</v>
      </c>
      <c r="G6595" t="s">
        <v>50</v>
      </c>
      <c r="H6595" t="s">
        <v>60</v>
      </c>
      <c r="I6595" s="1">
        <v>-1008</v>
      </c>
      <c r="J6595" s="2">
        <v>0</v>
      </c>
      <c r="K6595">
        <v>2015</v>
      </c>
      <c r="L6595" t="s">
        <v>18</v>
      </c>
      <c r="M6595" s="144" t="s">
        <v>59</v>
      </c>
    </row>
    <row r="6596" spans="1:13" x14ac:dyDescent="0.2">
      <c r="A6596" t="s">
        <v>57</v>
      </c>
      <c r="B6596" s="144" t="s">
        <v>74</v>
      </c>
      <c r="C6596">
        <v>230</v>
      </c>
      <c r="D6596" t="str">
        <f>VLOOKUP(Oliusala[[#This Row],[postnumer]],Sveitarfelog[#All],4,FALSE)</f>
        <v>Reykjanesbær</v>
      </c>
      <c r="E6596" t="str">
        <f>VLOOKUP(Oliusala[[#This Row],[postnumer]],Sveitarfelog[#All],5,FALSE)</f>
        <v>Suðurnes</v>
      </c>
      <c r="F6596" t="s">
        <v>21</v>
      </c>
      <c r="G6596" t="s">
        <v>50</v>
      </c>
      <c r="H6596" t="s">
        <v>60</v>
      </c>
      <c r="I6596" s="1">
        <v>11561</v>
      </c>
      <c r="J6596" s="2">
        <f>VLOOKUP(Oliusala[[#This Row],[tegund]],Tegundir!$B$2:$D$19,3,FALSE)*Oliusala[[#This Row],[magn]]/1000</f>
        <v>8.67075</v>
      </c>
      <c r="K6596">
        <v>2015</v>
      </c>
      <c r="L6596" t="s">
        <v>18</v>
      </c>
      <c r="M6596" s="144" t="s">
        <v>59</v>
      </c>
    </row>
    <row r="6597" spans="1:13" x14ac:dyDescent="0.2">
      <c r="A6597" t="s">
        <v>63</v>
      </c>
      <c r="B6597" s="144" t="s">
        <v>74</v>
      </c>
      <c r="C6597">
        <v>230</v>
      </c>
      <c r="D6597" t="str">
        <f>VLOOKUP(Oliusala[[#This Row],[postnumer]],Sveitarfelog[#All],4,FALSE)</f>
        <v>Reykjanesbær</v>
      </c>
      <c r="E6597" t="str">
        <f>VLOOKUP(Oliusala[[#This Row],[postnumer]],Sveitarfelog[#All],5,FALSE)</f>
        <v>Suðurnes</v>
      </c>
      <c r="F6597" t="s">
        <v>20</v>
      </c>
      <c r="G6597" t="s">
        <v>50</v>
      </c>
      <c r="H6597" t="s">
        <v>58</v>
      </c>
      <c r="I6597" s="1">
        <v>133971</v>
      </c>
      <c r="J6597" s="2">
        <f>VLOOKUP(Oliusala[[#This Row],[tegund]],Tegundir!$B$2:$D$19,3,FALSE)*Oliusala[[#This Row],[magn]]/1000</f>
        <v>100.47825</v>
      </c>
      <c r="K6597">
        <v>2015</v>
      </c>
      <c r="L6597" t="s">
        <v>18</v>
      </c>
      <c r="M6597" s="144" t="s">
        <v>59</v>
      </c>
    </row>
    <row r="6598" spans="1:13" x14ac:dyDescent="0.2">
      <c r="A6598" t="s">
        <v>63</v>
      </c>
      <c r="B6598" s="144" t="s">
        <v>74</v>
      </c>
      <c r="C6598">
        <v>230</v>
      </c>
      <c r="D6598" t="str">
        <f>VLOOKUP(Oliusala[[#This Row],[postnumer]],Sveitarfelog[#All],4,FALSE)</f>
        <v>Reykjanesbær</v>
      </c>
      <c r="E6598" t="str">
        <f>VLOOKUP(Oliusala[[#This Row],[postnumer]],Sveitarfelog[#All],5,FALSE)</f>
        <v>Suðurnes</v>
      </c>
      <c r="F6598" t="s">
        <v>20</v>
      </c>
      <c r="G6598" t="s">
        <v>50</v>
      </c>
      <c r="H6598" t="s">
        <v>58</v>
      </c>
      <c r="I6598" s="1">
        <v>108222</v>
      </c>
      <c r="J6598" s="2">
        <f>VLOOKUP(Oliusala[[#This Row],[tegund]],Tegundir!$B$2:$D$19,3,FALSE)*Oliusala[[#This Row],[magn]]/1000</f>
        <v>81.166499999999999</v>
      </c>
      <c r="K6598">
        <v>2015</v>
      </c>
      <c r="L6598" t="s">
        <v>18</v>
      </c>
      <c r="M6598" s="144" t="s">
        <v>59</v>
      </c>
    </row>
    <row r="6599" spans="1:13" x14ac:dyDescent="0.2">
      <c r="A6599" t="s">
        <v>63</v>
      </c>
      <c r="B6599" s="144" t="s">
        <v>74</v>
      </c>
      <c r="C6599">
        <v>230</v>
      </c>
      <c r="D6599" t="str">
        <f>VLOOKUP(Oliusala[[#This Row],[postnumer]],Sveitarfelog[#All],4,FALSE)</f>
        <v>Reykjanesbær</v>
      </c>
      <c r="E6599" t="str">
        <f>VLOOKUP(Oliusala[[#This Row],[postnumer]],Sveitarfelog[#All],5,FALSE)</f>
        <v>Suðurnes</v>
      </c>
      <c r="F6599" t="s">
        <v>21</v>
      </c>
      <c r="G6599" t="s">
        <v>50</v>
      </c>
      <c r="H6599" t="s">
        <v>58</v>
      </c>
      <c r="I6599" s="1">
        <v>192500</v>
      </c>
      <c r="J6599" s="2">
        <f>VLOOKUP(Oliusala[[#This Row],[tegund]],Tegundir!$B$2:$D$19,3,FALSE)*Oliusala[[#This Row],[magn]]/1000</f>
        <v>144.375</v>
      </c>
      <c r="K6599">
        <v>2015</v>
      </c>
      <c r="L6599" t="s">
        <v>18</v>
      </c>
      <c r="M6599" s="144" t="s">
        <v>59</v>
      </c>
    </row>
    <row r="6600" spans="1:13" x14ac:dyDescent="0.2">
      <c r="A6600" t="s">
        <v>57</v>
      </c>
      <c r="B6600" s="144" t="s">
        <v>75</v>
      </c>
      <c r="C6600">
        <v>230</v>
      </c>
      <c r="D6600" t="str">
        <f>VLOOKUP(Oliusala[[#This Row],[postnumer]],Sveitarfelog[#All],4,FALSE)</f>
        <v>Reykjanesbær</v>
      </c>
      <c r="E6600" t="str">
        <f>VLOOKUP(Oliusala[[#This Row],[postnumer]],Sveitarfelog[#All],5,FALSE)</f>
        <v>Suðurnes</v>
      </c>
      <c r="F6600" t="s">
        <v>20</v>
      </c>
      <c r="G6600" t="s">
        <v>50</v>
      </c>
      <c r="H6600" t="s">
        <v>60</v>
      </c>
      <c r="I6600" s="1">
        <v>2836</v>
      </c>
      <c r="J6600" s="2">
        <f>VLOOKUP(Oliusala[[#This Row],[tegund]],Tegundir!$B$2:$D$19,3,FALSE)*Oliusala[[#This Row],[magn]]/1000</f>
        <v>2.1269999999999998</v>
      </c>
      <c r="K6600">
        <v>2015</v>
      </c>
      <c r="L6600" t="s">
        <v>18</v>
      </c>
      <c r="M6600" s="144" t="s">
        <v>59</v>
      </c>
    </row>
    <row r="6601" spans="1:13" x14ac:dyDescent="0.2">
      <c r="A6601" t="s">
        <v>57</v>
      </c>
      <c r="B6601" s="144" t="s">
        <v>75</v>
      </c>
      <c r="C6601">
        <v>230</v>
      </c>
      <c r="D6601" t="str">
        <f>VLOOKUP(Oliusala[[#This Row],[postnumer]],Sveitarfelog[#All],4,FALSE)</f>
        <v>Reykjanesbær</v>
      </c>
      <c r="E6601" t="str">
        <f>VLOOKUP(Oliusala[[#This Row],[postnumer]],Sveitarfelog[#All],5,FALSE)</f>
        <v>Suðurnes</v>
      </c>
      <c r="F6601" t="s">
        <v>21</v>
      </c>
      <c r="G6601" t="s">
        <v>50</v>
      </c>
      <c r="H6601" t="s">
        <v>60</v>
      </c>
      <c r="I6601" s="1">
        <v>304</v>
      </c>
      <c r="J6601" s="2">
        <f>VLOOKUP(Oliusala[[#This Row],[tegund]],Tegundir!$B$2:$D$19,3,FALSE)*Oliusala[[#This Row],[magn]]/1000</f>
        <v>0.22800000000000001</v>
      </c>
      <c r="K6601">
        <v>2015</v>
      </c>
      <c r="L6601" t="s">
        <v>18</v>
      </c>
      <c r="M6601" s="144" t="s">
        <v>59</v>
      </c>
    </row>
    <row r="6602" spans="1:13" x14ac:dyDescent="0.2">
      <c r="A6602" t="s">
        <v>63</v>
      </c>
      <c r="B6602" s="144" t="s">
        <v>75</v>
      </c>
      <c r="C6602">
        <v>230</v>
      </c>
      <c r="D6602" t="str">
        <f>VLOOKUP(Oliusala[[#This Row],[postnumer]],Sveitarfelog[#All],4,FALSE)</f>
        <v>Reykjanesbær</v>
      </c>
      <c r="E6602" t="str">
        <f>VLOOKUP(Oliusala[[#This Row],[postnumer]],Sveitarfelog[#All],5,FALSE)</f>
        <v>Suðurnes</v>
      </c>
      <c r="F6602" t="s">
        <v>20</v>
      </c>
      <c r="G6602" t="s">
        <v>50</v>
      </c>
      <c r="H6602" t="s">
        <v>58</v>
      </c>
      <c r="I6602" s="1">
        <v>2642380</v>
      </c>
      <c r="J6602" s="2">
        <f>VLOOKUP(Oliusala[[#This Row],[tegund]],Tegundir!$B$2:$D$19,3,FALSE)*Oliusala[[#This Row],[magn]]/1000</f>
        <v>1981.7850000000001</v>
      </c>
      <c r="K6602">
        <v>2015</v>
      </c>
      <c r="L6602" t="s">
        <v>18</v>
      </c>
      <c r="M6602" s="144" t="s">
        <v>59</v>
      </c>
    </row>
    <row r="6603" spans="1:13" x14ac:dyDescent="0.2">
      <c r="A6603" t="s">
        <v>63</v>
      </c>
      <c r="B6603" s="144" t="s">
        <v>75</v>
      </c>
      <c r="C6603">
        <v>230</v>
      </c>
      <c r="D6603" t="str">
        <f>VLOOKUP(Oliusala[[#This Row],[postnumer]],Sveitarfelog[#All],4,FALSE)</f>
        <v>Reykjanesbær</v>
      </c>
      <c r="E6603" t="str">
        <f>VLOOKUP(Oliusala[[#This Row],[postnumer]],Sveitarfelog[#All],5,FALSE)</f>
        <v>Suðurnes</v>
      </c>
      <c r="F6603" t="s">
        <v>46</v>
      </c>
      <c r="G6603" t="s">
        <v>50</v>
      </c>
      <c r="H6603" t="s">
        <v>58</v>
      </c>
      <c r="I6603" s="1">
        <v>14831</v>
      </c>
      <c r="J6603" s="2">
        <f>VLOOKUP(Oliusala[[#This Row],[tegund]],Tegundir!$B$2:$D$19,3,FALSE)*Oliusala[[#This Row],[magn]]/1000</f>
        <v>11.123250000000001</v>
      </c>
      <c r="K6603">
        <v>2015</v>
      </c>
      <c r="L6603" t="s">
        <v>18</v>
      </c>
      <c r="M6603" s="144" t="s">
        <v>59</v>
      </c>
    </row>
    <row r="6604" spans="1:13" x14ac:dyDescent="0.2">
      <c r="A6604" t="s">
        <v>63</v>
      </c>
      <c r="B6604" s="144" t="s">
        <v>75</v>
      </c>
      <c r="C6604">
        <v>230</v>
      </c>
      <c r="D6604" t="str">
        <f>VLOOKUP(Oliusala[[#This Row],[postnumer]],Sveitarfelog[#All],4,FALSE)</f>
        <v>Reykjanesbær</v>
      </c>
      <c r="E6604" t="str">
        <f>VLOOKUP(Oliusala[[#This Row],[postnumer]],Sveitarfelog[#All],5,FALSE)</f>
        <v>Suðurnes</v>
      </c>
      <c r="F6604" t="s">
        <v>21</v>
      </c>
      <c r="G6604" t="s">
        <v>50</v>
      </c>
      <c r="H6604" t="s">
        <v>58</v>
      </c>
      <c r="I6604" s="1">
        <v>1138786</v>
      </c>
      <c r="J6604" s="2">
        <f>VLOOKUP(Oliusala[[#This Row],[tegund]],Tegundir!$B$2:$D$19,3,FALSE)*Oliusala[[#This Row],[magn]]/1000</f>
        <v>854.08950000000004</v>
      </c>
      <c r="K6604">
        <v>2015</v>
      </c>
      <c r="L6604" t="s">
        <v>18</v>
      </c>
      <c r="M6604" s="144" t="s">
        <v>59</v>
      </c>
    </row>
    <row r="6605" spans="1:13" x14ac:dyDescent="0.2">
      <c r="A6605" t="s">
        <v>63</v>
      </c>
      <c r="B6605" s="144" t="s">
        <v>77</v>
      </c>
      <c r="C6605">
        <v>240</v>
      </c>
      <c r="D6605" t="str">
        <f>VLOOKUP(Oliusala[[#This Row],[postnumer]],Sveitarfelog[#All],4,FALSE)</f>
        <v>Grindavíkurbær</v>
      </c>
      <c r="E6605" t="str">
        <f>VLOOKUP(Oliusala[[#This Row],[postnumer]],Sveitarfelog[#All],5,FALSE)</f>
        <v>Suðurnes</v>
      </c>
      <c r="F6605" t="s">
        <v>20</v>
      </c>
      <c r="G6605" t="s">
        <v>50</v>
      </c>
      <c r="H6605" t="s">
        <v>58</v>
      </c>
      <c r="I6605" s="1">
        <v>996714</v>
      </c>
      <c r="J6605" s="2">
        <f>VLOOKUP(Oliusala[[#This Row],[tegund]],Tegundir!$B$2:$D$19,3,FALSE)*Oliusala[[#This Row],[magn]]/1000</f>
        <v>747.53549999999996</v>
      </c>
      <c r="K6605">
        <v>2015</v>
      </c>
      <c r="L6605" t="s">
        <v>18</v>
      </c>
      <c r="M6605" s="144" t="s">
        <v>59</v>
      </c>
    </row>
    <row r="6606" spans="1:13" x14ac:dyDescent="0.2">
      <c r="A6606" t="s">
        <v>63</v>
      </c>
      <c r="B6606" s="144" t="s">
        <v>77</v>
      </c>
      <c r="C6606">
        <v>240</v>
      </c>
      <c r="D6606" t="str">
        <f>VLOOKUP(Oliusala[[#This Row],[postnumer]],Sveitarfelog[#All],4,FALSE)</f>
        <v>Grindavíkurbær</v>
      </c>
      <c r="E6606" t="str">
        <f>VLOOKUP(Oliusala[[#This Row],[postnumer]],Sveitarfelog[#All],5,FALSE)</f>
        <v>Suðurnes</v>
      </c>
      <c r="F6606" t="s">
        <v>21</v>
      </c>
      <c r="G6606" t="s">
        <v>50</v>
      </c>
      <c r="H6606" t="s">
        <v>58</v>
      </c>
      <c r="I6606" s="1">
        <v>293167</v>
      </c>
      <c r="J6606" s="2">
        <f>VLOOKUP(Oliusala[[#This Row],[tegund]],Tegundir!$B$2:$D$19,3,FALSE)*Oliusala[[#This Row],[magn]]/1000</f>
        <v>219.87524999999999</v>
      </c>
      <c r="K6606">
        <v>2015</v>
      </c>
      <c r="L6606" t="s">
        <v>18</v>
      </c>
      <c r="M6606" s="144" t="s">
        <v>59</v>
      </c>
    </row>
    <row r="6607" spans="1:13" x14ac:dyDescent="0.2">
      <c r="A6607" t="s">
        <v>63</v>
      </c>
      <c r="B6607" s="144" t="s">
        <v>78</v>
      </c>
      <c r="C6607">
        <v>245</v>
      </c>
      <c r="D6607" t="str">
        <f>VLOOKUP(Oliusala[[#This Row],[postnumer]],Sveitarfelog[#All],4,FALSE)</f>
        <v>Suðurnesjabær</v>
      </c>
      <c r="E6607" t="str">
        <f>VLOOKUP(Oliusala[[#This Row],[postnumer]],Sveitarfelog[#All],5,FALSE)</f>
        <v>Suðurnes</v>
      </c>
      <c r="F6607" t="s">
        <v>20</v>
      </c>
      <c r="G6607" t="s">
        <v>50</v>
      </c>
      <c r="H6607" t="s">
        <v>58</v>
      </c>
      <c r="I6607" s="1">
        <v>498838</v>
      </c>
      <c r="J6607" s="2">
        <f>VLOOKUP(Oliusala[[#This Row],[tegund]],Tegundir!$B$2:$D$19,3,FALSE)*Oliusala[[#This Row],[magn]]/1000</f>
        <v>374.12849999999997</v>
      </c>
      <c r="K6607">
        <v>2015</v>
      </c>
      <c r="L6607" t="s">
        <v>18</v>
      </c>
      <c r="M6607" s="144" t="s">
        <v>59</v>
      </c>
    </row>
    <row r="6608" spans="1:13" x14ac:dyDescent="0.2">
      <c r="A6608" t="s">
        <v>63</v>
      </c>
      <c r="B6608" s="144" t="s">
        <v>78</v>
      </c>
      <c r="C6608">
        <v>245</v>
      </c>
      <c r="D6608" t="str">
        <f>VLOOKUP(Oliusala[[#This Row],[postnumer]],Sveitarfelog[#All],4,FALSE)</f>
        <v>Suðurnesjabær</v>
      </c>
      <c r="E6608" t="str">
        <f>VLOOKUP(Oliusala[[#This Row],[postnumer]],Sveitarfelog[#All],5,FALSE)</f>
        <v>Suðurnes</v>
      </c>
      <c r="F6608" t="s">
        <v>21</v>
      </c>
      <c r="G6608" t="s">
        <v>50</v>
      </c>
      <c r="H6608" t="s">
        <v>58</v>
      </c>
      <c r="I6608" s="1">
        <v>40086</v>
      </c>
      <c r="J6608" s="2">
        <f>VLOOKUP(Oliusala[[#This Row],[tegund]],Tegundir!$B$2:$D$19,3,FALSE)*Oliusala[[#This Row],[magn]]/1000</f>
        <v>30.064499999999999</v>
      </c>
      <c r="K6608">
        <v>2015</v>
      </c>
      <c r="L6608" t="s">
        <v>18</v>
      </c>
      <c r="M6608" s="144" t="s">
        <v>59</v>
      </c>
    </row>
    <row r="6609" spans="1:13" x14ac:dyDescent="0.2">
      <c r="A6609" t="s">
        <v>63</v>
      </c>
      <c r="B6609" s="144" t="s">
        <v>79</v>
      </c>
      <c r="C6609">
        <v>250</v>
      </c>
      <c r="D6609" t="str">
        <f>VLOOKUP(Oliusala[[#This Row],[postnumer]],Sveitarfelog[#All],4,FALSE)</f>
        <v>Suðurnesjabær</v>
      </c>
      <c r="E6609" t="str">
        <f>VLOOKUP(Oliusala[[#This Row],[postnumer]],Sveitarfelog[#All],5,FALSE)</f>
        <v>Suðurnes</v>
      </c>
      <c r="F6609" t="s">
        <v>20</v>
      </c>
      <c r="G6609" t="s">
        <v>50</v>
      </c>
      <c r="H6609" t="s">
        <v>58</v>
      </c>
      <c r="I6609" s="1">
        <v>126812</v>
      </c>
      <c r="J6609" s="2">
        <f>VLOOKUP(Oliusala[[#This Row],[tegund]],Tegundir!$B$2:$D$19,3,FALSE)*Oliusala[[#This Row],[magn]]/1000</f>
        <v>95.108999999999995</v>
      </c>
      <c r="K6609">
        <v>2015</v>
      </c>
      <c r="L6609" t="s">
        <v>18</v>
      </c>
      <c r="M6609" s="144" t="s">
        <v>59</v>
      </c>
    </row>
    <row r="6610" spans="1:13" x14ac:dyDescent="0.2">
      <c r="A6610" t="s">
        <v>63</v>
      </c>
      <c r="B6610" s="144" t="s">
        <v>79</v>
      </c>
      <c r="C6610">
        <v>250</v>
      </c>
      <c r="D6610" t="str">
        <f>VLOOKUP(Oliusala[[#This Row],[postnumer]],Sveitarfelog[#All],4,FALSE)</f>
        <v>Suðurnesjabær</v>
      </c>
      <c r="E6610" t="str">
        <f>VLOOKUP(Oliusala[[#This Row],[postnumer]],Sveitarfelog[#All],5,FALSE)</f>
        <v>Suðurnes</v>
      </c>
      <c r="F6610" t="s">
        <v>21</v>
      </c>
      <c r="G6610" t="s">
        <v>50</v>
      </c>
      <c r="H6610" t="s">
        <v>58</v>
      </c>
      <c r="I6610" s="1">
        <v>149839</v>
      </c>
      <c r="J6610" s="2">
        <f>VLOOKUP(Oliusala[[#This Row],[tegund]],Tegundir!$B$2:$D$19,3,FALSE)*Oliusala[[#This Row],[magn]]/1000</f>
        <v>112.37925</v>
      </c>
      <c r="K6610">
        <v>2015</v>
      </c>
      <c r="L6610" t="s">
        <v>18</v>
      </c>
      <c r="M6610" s="144" t="s">
        <v>59</v>
      </c>
    </row>
    <row r="6611" spans="1:13" x14ac:dyDescent="0.2">
      <c r="A6611" t="s">
        <v>63</v>
      </c>
      <c r="B6611" s="144" t="s">
        <v>80</v>
      </c>
      <c r="C6611">
        <v>260</v>
      </c>
      <c r="D6611" t="str">
        <f>VLOOKUP(Oliusala[[#This Row],[postnumer]],Sveitarfelog[#All],4,FALSE)</f>
        <v>Reykjanesbær</v>
      </c>
      <c r="E6611" t="str">
        <f>VLOOKUP(Oliusala[[#This Row],[postnumer]],Sveitarfelog[#All],5,FALSE)</f>
        <v>Suðurnes</v>
      </c>
      <c r="F6611" t="s">
        <v>20</v>
      </c>
      <c r="G6611" t="s">
        <v>50</v>
      </c>
      <c r="H6611" t="s">
        <v>58</v>
      </c>
      <c r="I6611" s="1">
        <v>1295222</v>
      </c>
      <c r="J6611" s="2">
        <f>VLOOKUP(Oliusala[[#This Row],[tegund]],Tegundir!$B$2:$D$19,3,FALSE)*Oliusala[[#This Row],[magn]]/1000</f>
        <v>971.41650000000004</v>
      </c>
      <c r="K6611">
        <v>2015</v>
      </c>
      <c r="L6611" t="s">
        <v>18</v>
      </c>
      <c r="M6611" s="144" t="s">
        <v>59</v>
      </c>
    </row>
    <row r="6612" spans="1:13" x14ac:dyDescent="0.2">
      <c r="A6612" t="s">
        <v>63</v>
      </c>
      <c r="B6612" s="144" t="s">
        <v>80</v>
      </c>
      <c r="C6612">
        <v>260</v>
      </c>
      <c r="D6612" t="str">
        <f>VLOOKUP(Oliusala[[#This Row],[postnumer]],Sveitarfelog[#All],4,FALSE)</f>
        <v>Reykjanesbær</v>
      </c>
      <c r="E6612" t="str">
        <f>VLOOKUP(Oliusala[[#This Row],[postnumer]],Sveitarfelog[#All],5,FALSE)</f>
        <v>Suðurnes</v>
      </c>
      <c r="F6612" t="s">
        <v>20</v>
      </c>
      <c r="G6612" t="s">
        <v>50</v>
      </c>
      <c r="H6612" t="s">
        <v>58</v>
      </c>
      <c r="I6612" s="1">
        <v>2512843</v>
      </c>
      <c r="J6612" s="2">
        <f>VLOOKUP(Oliusala[[#This Row],[tegund]],Tegundir!$B$2:$D$19,3,FALSE)*Oliusala[[#This Row],[magn]]/1000</f>
        <v>1884.6322500000001</v>
      </c>
      <c r="K6612">
        <v>2015</v>
      </c>
      <c r="L6612" t="s">
        <v>18</v>
      </c>
      <c r="M6612" s="144" t="s">
        <v>59</v>
      </c>
    </row>
    <row r="6613" spans="1:13" x14ac:dyDescent="0.2">
      <c r="A6613" t="s">
        <v>63</v>
      </c>
      <c r="B6613" s="144" t="s">
        <v>80</v>
      </c>
      <c r="C6613">
        <v>260</v>
      </c>
      <c r="D6613" t="str">
        <f>VLOOKUP(Oliusala[[#This Row],[postnumer]],Sveitarfelog[#All],4,FALSE)</f>
        <v>Reykjanesbær</v>
      </c>
      <c r="E6613" t="str">
        <f>VLOOKUP(Oliusala[[#This Row],[postnumer]],Sveitarfelog[#All],5,FALSE)</f>
        <v>Suðurnes</v>
      </c>
      <c r="F6613" t="s">
        <v>20</v>
      </c>
      <c r="G6613" t="s">
        <v>50</v>
      </c>
      <c r="H6613" t="s">
        <v>58</v>
      </c>
      <c r="I6613" s="1">
        <v>1853008</v>
      </c>
      <c r="J6613" s="2">
        <f>VLOOKUP(Oliusala[[#This Row],[tegund]],Tegundir!$B$2:$D$19,3,FALSE)*Oliusala[[#This Row],[magn]]/1000</f>
        <v>1389.7560000000001</v>
      </c>
      <c r="K6613">
        <v>2015</v>
      </c>
      <c r="L6613" t="s">
        <v>18</v>
      </c>
      <c r="M6613" s="144" t="s">
        <v>59</v>
      </c>
    </row>
    <row r="6614" spans="1:13" x14ac:dyDescent="0.2">
      <c r="A6614" t="s">
        <v>57</v>
      </c>
      <c r="B6614" s="144" t="s">
        <v>81</v>
      </c>
      <c r="C6614">
        <v>270</v>
      </c>
      <c r="D6614" t="str">
        <f>VLOOKUP(Oliusala[[#This Row],[postnumer]],Sveitarfelog[#All],4,FALSE)</f>
        <v>Mosfellsbær</v>
      </c>
      <c r="E6614" t="str">
        <f>VLOOKUP(Oliusala[[#This Row],[postnumer]],Sveitarfelog[#All],5,FALSE)</f>
        <v>Höfuðborgarsvæðið</v>
      </c>
      <c r="F6614" t="s">
        <v>20</v>
      </c>
      <c r="G6614" t="s">
        <v>50</v>
      </c>
      <c r="H6614" t="s">
        <v>60</v>
      </c>
      <c r="I6614" s="1">
        <v>2511</v>
      </c>
      <c r="J6614" s="2">
        <f>VLOOKUP(Oliusala[[#This Row],[tegund]],Tegundir!$B$2:$D$19,3,FALSE)*Oliusala[[#This Row],[magn]]/1000</f>
        <v>1.8832500000000001</v>
      </c>
      <c r="K6614">
        <v>2015</v>
      </c>
      <c r="L6614" t="s">
        <v>18</v>
      </c>
      <c r="M6614" s="144" t="s">
        <v>59</v>
      </c>
    </row>
    <row r="6615" spans="1:13" x14ac:dyDescent="0.2">
      <c r="A6615" t="s">
        <v>57</v>
      </c>
      <c r="B6615" s="144" t="s">
        <v>81</v>
      </c>
      <c r="C6615">
        <v>270</v>
      </c>
      <c r="D6615" t="str">
        <f>VLOOKUP(Oliusala[[#This Row],[postnumer]],Sveitarfelog[#All],4,FALSE)</f>
        <v>Mosfellsbær</v>
      </c>
      <c r="E6615" t="str">
        <f>VLOOKUP(Oliusala[[#This Row],[postnumer]],Sveitarfelog[#All],5,FALSE)</f>
        <v>Höfuðborgarsvæðið</v>
      </c>
      <c r="F6615" t="s">
        <v>20</v>
      </c>
      <c r="G6615" t="s">
        <v>50</v>
      </c>
      <c r="H6615" t="s">
        <v>60</v>
      </c>
      <c r="I6615" s="1">
        <v>1069</v>
      </c>
      <c r="J6615" s="2">
        <f>VLOOKUP(Oliusala[[#This Row],[tegund]],Tegundir!$B$2:$D$19,3,FALSE)*Oliusala[[#This Row],[magn]]/1000</f>
        <v>0.80174999999999996</v>
      </c>
      <c r="K6615">
        <v>2015</v>
      </c>
      <c r="L6615" t="s">
        <v>18</v>
      </c>
      <c r="M6615" s="144" t="s">
        <v>59</v>
      </c>
    </row>
    <row r="6616" spans="1:13" x14ac:dyDescent="0.2">
      <c r="A6616" t="s">
        <v>63</v>
      </c>
      <c r="B6616" s="144" t="s">
        <v>81</v>
      </c>
      <c r="C6616">
        <v>270</v>
      </c>
      <c r="D6616" t="str">
        <f>VLOOKUP(Oliusala[[#This Row],[postnumer]],Sveitarfelog[#All],4,FALSE)</f>
        <v>Mosfellsbær</v>
      </c>
      <c r="E6616" t="str">
        <f>VLOOKUP(Oliusala[[#This Row],[postnumer]],Sveitarfelog[#All],5,FALSE)</f>
        <v>Höfuðborgarsvæðið</v>
      </c>
      <c r="F6616" t="s">
        <v>20</v>
      </c>
      <c r="G6616" t="s">
        <v>50</v>
      </c>
      <c r="H6616" t="s">
        <v>58</v>
      </c>
      <c r="I6616" s="1">
        <v>787669</v>
      </c>
      <c r="J6616" s="2">
        <f>VLOOKUP(Oliusala[[#This Row],[tegund]],Tegundir!$B$2:$D$19,3,FALSE)*Oliusala[[#This Row],[magn]]/1000</f>
        <v>590.75175000000002</v>
      </c>
      <c r="K6616">
        <v>2015</v>
      </c>
      <c r="L6616" t="s">
        <v>18</v>
      </c>
      <c r="M6616" s="144" t="s">
        <v>59</v>
      </c>
    </row>
    <row r="6617" spans="1:13" x14ac:dyDescent="0.2">
      <c r="A6617" t="s">
        <v>63</v>
      </c>
      <c r="B6617" s="144" t="s">
        <v>81</v>
      </c>
      <c r="C6617">
        <v>270</v>
      </c>
      <c r="D6617" t="str">
        <f>VLOOKUP(Oliusala[[#This Row],[postnumer]],Sveitarfelog[#All],4,FALSE)</f>
        <v>Mosfellsbær</v>
      </c>
      <c r="E6617" t="str">
        <f>VLOOKUP(Oliusala[[#This Row],[postnumer]],Sveitarfelog[#All],5,FALSE)</f>
        <v>Höfuðborgarsvæðið</v>
      </c>
      <c r="F6617" t="s">
        <v>46</v>
      </c>
      <c r="G6617" t="s">
        <v>50</v>
      </c>
      <c r="H6617" t="s">
        <v>58</v>
      </c>
      <c r="I6617" s="1">
        <v>26860</v>
      </c>
      <c r="J6617" s="2">
        <f>VLOOKUP(Oliusala[[#This Row],[tegund]],Tegundir!$B$2:$D$19,3,FALSE)*Oliusala[[#This Row],[magn]]/1000</f>
        <v>20.145</v>
      </c>
      <c r="K6617">
        <v>2015</v>
      </c>
      <c r="L6617" t="s">
        <v>18</v>
      </c>
      <c r="M6617" s="144" t="s">
        <v>59</v>
      </c>
    </row>
    <row r="6618" spans="1:13" x14ac:dyDescent="0.2">
      <c r="A6618" t="s">
        <v>63</v>
      </c>
      <c r="B6618" s="144" t="s">
        <v>81</v>
      </c>
      <c r="C6618">
        <v>270</v>
      </c>
      <c r="D6618" t="str">
        <f>VLOOKUP(Oliusala[[#This Row],[postnumer]],Sveitarfelog[#All],4,FALSE)</f>
        <v>Mosfellsbær</v>
      </c>
      <c r="E6618" t="str">
        <f>VLOOKUP(Oliusala[[#This Row],[postnumer]],Sveitarfelog[#All],5,FALSE)</f>
        <v>Höfuðborgarsvæðið</v>
      </c>
      <c r="F6618" t="s">
        <v>21</v>
      </c>
      <c r="G6618" t="s">
        <v>50</v>
      </c>
      <c r="H6618" t="s">
        <v>58</v>
      </c>
      <c r="I6618" s="1">
        <v>1489881</v>
      </c>
      <c r="J6618" s="2">
        <f>VLOOKUP(Oliusala[[#This Row],[tegund]],Tegundir!$B$2:$D$19,3,FALSE)*Oliusala[[#This Row],[magn]]/1000</f>
        <v>1117.41075</v>
      </c>
      <c r="K6618">
        <v>2015</v>
      </c>
      <c r="L6618" t="s">
        <v>18</v>
      </c>
      <c r="M6618" s="144" t="s">
        <v>59</v>
      </c>
    </row>
    <row r="6619" spans="1:13" x14ac:dyDescent="0.2">
      <c r="A6619" t="s">
        <v>63</v>
      </c>
      <c r="B6619" s="144" t="s">
        <v>82</v>
      </c>
      <c r="C6619">
        <v>270</v>
      </c>
      <c r="D6619" t="str">
        <f>VLOOKUP(Oliusala[[#This Row],[postnumer]],Sveitarfelog[#All],4,FALSE)</f>
        <v>Mosfellsbær</v>
      </c>
      <c r="E6619" t="str">
        <f>VLOOKUP(Oliusala[[#This Row],[postnumer]],Sveitarfelog[#All],5,FALSE)</f>
        <v>Höfuðborgarsvæðið</v>
      </c>
      <c r="F6619" t="s">
        <v>20</v>
      </c>
      <c r="G6619" t="s">
        <v>50</v>
      </c>
      <c r="H6619" t="s">
        <v>58</v>
      </c>
      <c r="I6619" s="1">
        <v>314760</v>
      </c>
      <c r="J6619" s="2">
        <f>VLOOKUP(Oliusala[[#This Row],[tegund]],Tegundir!$B$2:$D$19,3,FALSE)*Oliusala[[#This Row],[magn]]/1000</f>
        <v>236.07</v>
      </c>
      <c r="K6619">
        <v>2015</v>
      </c>
      <c r="L6619" t="s">
        <v>18</v>
      </c>
      <c r="M6619" s="144" t="s">
        <v>59</v>
      </c>
    </row>
    <row r="6620" spans="1:13" x14ac:dyDescent="0.2">
      <c r="A6620" t="s">
        <v>63</v>
      </c>
      <c r="B6620" s="144" t="s">
        <v>81</v>
      </c>
      <c r="C6620">
        <v>270</v>
      </c>
      <c r="D6620" t="str">
        <f>VLOOKUP(Oliusala[[#This Row],[postnumer]],Sveitarfelog[#All],4,FALSE)</f>
        <v>Mosfellsbær</v>
      </c>
      <c r="E6620" t="str">
        <f>VLOOKUP(Oliusala[[#This Row],[postnumer]],Sveitarfelog[#All],5,FALSE)</f>
        <v>Höfuðborgarsvæðið</v>
      </c>
      <c r="F6620" t="s">
        <v>20</v>
      </c>
      <c r="G6620" t="s">
        <v>50</v>
      </c>
      <c r="H6620" t="s">
        <v>58</v>
      </c>
      <c r="I6620" s="1">
        <v>3524611</v>
      </c>
      <c r="J6620" s="2">
        <f>VLOOKUP(Oliusala[[#This Row],[tegund]],Tegundir!$B$2:$D$19,3,FALSE)*Oliusala[[#This Row],[magn]]/1000</f>
        <v>2643.4582500000001</v>
      </c>
      <c r="K6620">
        <v>2015</v>
      </c>
      <c r="L6620" t="s">
        <v>18</v>
      </c>
      <c r="M6620" s="144" t="s">
        <v>59</v>
      </c>
    </row>
    <row r="6621" spans="1:13" x14ac:dyDescent="0.2">
      <c r="A6621" t="s">
        <v>63</v>
      </c>
      <c r="B6621" s="144" t="s">
        <v>84</v>
      </c>
      <c r="C6621">
        <v>300</v>
      </c>
      <c r="D6621" t="str">
        <f>VLOOKUP(Oliusala[[#This Row],[postnumer]],Sveitarfelog[#All],4,FALSE)</f>
        <v>Akraneskaupstaður,Hvalfjarðarsveit,Kjósarhreppur</v>
      </c>
      <c r="E6621" t="str">
        <f>VLOOKUP(Oliusala[[#This Row],[postnumer]],Sveitarfelog[#All],5,FALSE)</f>
        <v>Vesturland</v>
      </c>
      <c r="F6621" t="s">
        <v>20</v>
      </c>
      <c r="G6621" t="s">
        <v>50</v>
      </c>
      <c r="H6621" t="s">
        <v>58</v>
      </c>
      <c r="I6621" s="1">
        <v>739499</v>
      </c>
      <c r="J6621" s="2">
        <f>VLOOKUP(Oliusala[[#This Row],[tegund]],Tegundir!$B$2:$D$19,3,FALSE)*Oliusala[[#This Row],[magn]]/1000</f>
        <v>554.62424999999996</v>
      </c>
      <c r="K6621">
        <v>2015</v>
      </c>
      <c r="L6621" t="s">
        <v>18</v>
      </c>
      <c r="M6621" s="144" t="s">
        <v>59</v>
      </c>
    </row>
    <row r="6622" spans="1:13" x14ac:dyDescent="0.2">
      <c r="A6622" t="s">
        <v>63</v>
      </c>
      <c r="B6622" s="144" t="s">
        <v>84</v>
      </c>
      <c r="C6622">
        <v>300</v>
      </c>
      <c r="D6622" t="str">
        <f>VLOOKUP(Oliusala[[#This Row],[postnumer]],Sveitarfelog[#All],4,FALSE)</f>
        <v>Akraneskaupstaður,Hvalfjarðarsveit,Kjósarhreppur</v>
      </c>
      <c r="E6622" t="str">
        <f>VLOOKUP(Oliusala[[#This Row],[postnumer]],Sveitarfelog[#All],5,FALSE)</f>
        <v>Vesturland</v>
      </c>
      <c r="F6622" t="s">
        <v>21</v>
      </c>
      <c r="G6622" t="s">
        <v>50</v>
      </c>
      <c r="H6622" t="s">
        <v>58</v>
      </c>
      <c r="I6622" s="1">
        <v>421496</v>
      </c>
      <c r="J6622" s="2">
        <f>VLOOKUP(Oliusala[[#This Row],[tegund]],Tegundir!$B$2:$D$19,3,FALSE)*Oliusala[[#This Row],[magn]]/1000</f>
        <v>316.12200000000001</v>
      </c>
      <c r="K6622">
        <v>2015</v>
      </c>
      <c r="L6622" t="s">
        <v>18</v>
      </c>
      <c r="M6622" s="144" t="s">
        <v>59</v>
      </c>
    </row>
    <row r="6623" spans="1:13" x14ac:dyDescent="0.2">
      <c r="A6623" t="s">
        <v>63</v>
      </c>
      <c r="B6623" s="144" t="s">
        <v>84</v>
      </c>
      <c r="C6623">
        <v>300</v>
      </c>
      <c r="D6623" t="str">
        <f>VLOOKUP(Oliusala[[#This Row],[postnumer]],Sveitarfelog[#All],4,FALSE)</f>
        <v>Akraneskaupstaður,Hvalfjarðarsveit,Kjósarhreppur</v>
      </c>
      <c r="E6623" t="str">
        <f>VLOOKUP(Oliusala[[#This Row],[postnumer]],Sveitarfelog[#All],5,FALSE)</f>
        <v>Vesturland</v>
      </c>
      <c r="F6623" t="s">
        <v>20</v>
      </c>
      <c r="G6623" t="s">
        <v>50</v>
      </c>
      <c r="H6623" t="s">
        <v>58</v>
      </c>
      <c r="I6623" s="1">
        <v>1520639</v>
      </c>
      <c r="J6623" s="2">
        <f>VLOOKUP(Oliusala[[#This Row],[tegund]],Tegundir!$B$2:$D$19,3,FALSE)*Oliusala[[#This Row],[magn]]/1000</f>
        <v>1140.4792500000001</v>
      </c>
      <c r="K6623">
        <v>2015</v>
      </c>
      <c r="L6623" t="s">
        <v>18</v>
      </c>
      <c r="M6623" s="144" t="s">
        <v>59</v>
      </c>
    </row>
    <row r="6624" spans="1:13" x14ac:dyDescent="0.2">
      <c r="A6624" t="s">
        <v>63</v>
      </c>
      <c r="B6624" s="144" t="s">
        <v>84</v>
      </c>
      <c r="C6624">
        <v>300</v>
      </c>
      <c r="D6624" t="str">
        <f>VLOOKUP(Oliusala[[#This Row],[postnumer]],Sveitarfelog[#All],4,FALSE)</f>
        <v>Akraneskaupstaður,Hvalfjarðarsveit,Kjósarhreppur</v>
      </c>
      <c r="E6624" t="str">
        <f>VLOOKUP(Oliusala[[#This Row],[postnumer]],Sveitarfelog[#All],5,FALSE)</f>
        <v>Vesturland</v>
      </c>
      <c r="F6624" t="s">
        <v>20</v>
      </c>
      <c r="G6624" t="s">
        <v>50</v>
      </c>
      <c r="H6624" t="s">
        <v>58</v>
      </c>
      <c r="I6624" s="1">
        <v>104421</v>
      </c>
      <c r="J6624" s="2">
        <f>VLOOKUP(Oliusala[[#This Row],[tegund]],Tegundir!$B$2:$D$19,3,FALSE)*Oliusala[[#This Row],[magn]]/1000</f>
        <v>78.315749999999994</v>
      </c>
      <c r="K6624">
        <v>2015</v>
      </c>
      <c r="L6624" t="s">
        <v>18</v>
      </c>
      <c r="M6624" s="144" t="s">
        <v>59</v>
      </c>
    </row>
    <row r="6625" spans="1:13" x14ac:dyDescent="0.2">
      <c r="A6625" t="s">
        <v>63</v>
      </c>
      <c r="B6625" s="144" t="s">
        <v>84</v>
      </c>
      <c r="C6625">
        <v>300</v>
      </c>
      <c r="D6625" t="str">
        <f>VLOOKUP(Oliusala[[#This Row],[postnumer]],Sveitarfelog[#All],4,FALSE)</f>
        <v>Akraneskaupstaður,Hvalfjarðarsveit,Kjósarhreppur</v>
      </c>
      <c r="E6625" t="str">
        <f>VLOOKUP(Oliusala[[#This Row],[postnumer]],Sveitarfelog[#All],5,FALSE)</f>
        <v>Vesturland</v>
      </c>
      <c r="F6625" t="s">
        <v>20</v>
      </c>
      <c r="G6625" t="s">
        <v>50</v>
      </c>
      <c r="H6625" t="s">
        <v>58</v>
      </c>
      <c r="I6625" s="1">
        <v>258508</v>
      </c>
      <c r="J6625" s="2">
        <f>VLOOKUP(Oliusala[[#This Row],[tegund]],Tegundir!$B$2:$D$19,3,FALSE)*Oliusala[[#This Row],[magn]]/1000</f>
        <v>193.881</v>
      </c>
      <c r="K6625">
        <v>2015</v>
      </c>
      <c r="L6625" t="s">
        <v>18</v>
      </c>
      <c r="M6625" s="144" t="s">
        <v>59</v>
      </c>
    </row>
    <row r="6626" spans="1:13" x14ac:dyDescent="0.2">
      <c r="A6626" t="s">
        <v>63</v>
      </c>
      <c r="B6626" s="144" t="s">
        <v>85</v>
      </c>
      <c r="C6626">
        <v>300</v>
      </c>
      <c r="D6626" t="str">
        <f>VLOOKUP(Oliusala[[#This Row],[postnumer]],Sveitarfelog[#All],4,FALSE)</f>
        <v>Akraneskaupstaður,Hvalfjarðarsveit,Kjósarhreppur</v>
      </c>
      <c r="E6626" t="str">
        <f>VLOOKUP(Oliusala[[#This Row],[postnumer]],Sveitarfelog[#All],5,FALSE)</f>
        <v>Vesturland</v>
      </c>
      <c r="F6626" t="s">
        <v>20</v>
      </c>
      <c r="G6626" t="s">
        <v>50</v>
      </c>
      <c r="H6626" t="s">
        <v>58</v>
      </c>
      <c r="I6626" s="1">
        <v>69606</v>
      </c>
      <c r="J6626" s="2">
        <f>VLOOKUP(Oliusala[[#This Row],[tegund]],Tegundir!$B$2:$D$19,3,FALSE)*Oliusala[[#This Row],[magn]]/1000</f>
        <v>52.204500000000003</v>
      </c>
      <c r="K6626">
        <v>2015</v>
      </c>
      <c r="L6626" t="s">
        <v>18</v>
      </c>
      <c r="M6626" s="144" t="s">
        <v>59</v>
      </c>
    </row>
    <row r="6627" spans="1:13" x14ac:dyDescent="0.2">
      <c r="A6627" t="s">
        <v>63</v>
      </c>
      <c r="B6627" s="144" t="s">
        <v>86</v>
      </c>
      <c r="C6627">
        <v>301</v>
      </c>
      <c r="D6627" t="str">
        <f>VLOOKUP(Oliusala[[#This Row],[postnumer]],Sveitarfelog[#All],4,FALSE)</f>
        <v>Akraneskaupstaður,Hvalfjarðarsveit,Kjósarhreppur</v>
      </c>
      <c r="E6627" t="str">
        <f>VLOOKUP(Oliusala[[#This Row],[postnumer]],Sveitarfelog[#All],5,FALSE)</f>
        <v>Vesturland</v>
      </c>
      <c r="F6627" t="s">
        <v>20</v>
      </c>
      <c r="G6627" t="s">
        <v>50</v>
      </c>
      <c r="H6627" t="s">
        <v>58</v>
      </c>
      <c r="I6627" s="1">
        <v>55212</v>
      </c>
      <c r="J6627" s="2">
        <f>VLOOKUP(Oliusala[[#This Row],[tegund]],Tegundir!$B$2:$D$19,3,FALSE)*Oliusala[[#This Row],[magn]]/1000</f>
        <v>41.408999999999999</v>
      </c>
      <c r="K6627">
        <v>2015</v>
      </c>
      <c r="L6627" t="s">
        <v>18</v>
      </c>
      <c r="M6627" s="144" t="s">
        <v>59</v>
      </c>
    </row>
    <row r="6628" spans="1:13" x14ac:dyDescent="0.2">
      <c r="A6628" t="s">
        <v>63</v>
      </c>
      <c r="B6628" s="144" t="s">
        <v>88</v>
      </c>
      <c r="C6628">
        <v>310</v>
      </c>
      <c r="D6628" t="str">
        <f>VLOOKUP(Oliusala[[#This Row],[postnumer]],Sveitarfelog[#All],4,FALSE)</f>
        <v>Borgarbyggð,Skorradalshreppur</v>
      </c>
      <c r="E6628" t="str">
        <f>VLOOKUP(Oliusala[[#This Row],[postnumer]],Sveitarfelog[#All],5,FALSE)</f>
        <v>Vesturland</v>
      </c>
      <c r="F6628" t="s">
        <v>20</v>
      </c>
      <c r="G6628" t="s">
        <v>50</v>
      </c>
      <c r="H6628" t="s">
        <v>58</v>
      </c>
      <c r="I6628" s="1">
        <v>3214047</v>
      </c>
      <c r="J6628" s="2">
        <f>VLOOKUP(Oliusala[[#This Row],[tegund]],Tegundir!$B$2:$D$19,3,FALSE)*Oliusala[[#This Row],[magn]]/1000</f>
        <v>2410.5352499999999</v>
      </c>
      <c r="K6628">
        <v>2015</v>
      </c>
      <c r="L6628" t="s">
        <v>18</v>
      </c>
      <c r="M6628" s="144" t="s">
        <v>59</v>
      </c>
    </row>
    <row r="6629" spans="1:13" x14ac:dyDescent="0.2">
      <c r="A6629" t="s">
        <v>63</v>
      </c>
      <c r="B6629" s="144" t="s">
        <v>88</v>
      </c>
      <c r="C6629">
        <v>310</v>
      </c>
      <c r="D6629" t="str">
        <f>VLOOKUP(Oliusala[[#This Row],[postnumer]],Sveitarfelog[#All],4,FALSE)</f>
        <v>Borgarbyggð,Skorradalshreppur</v>
      </c>
      <c r="E6629" t="str">
        <f>VLOOKUP(Oliusala[[#This Row],[postnumer]],Sveitarfelog[#All],5,FALSE)</f>
        <v>Vesturland</v>
      </c>
      <c r="F6629" t="s">
        <v>21</v>
      </c>
      <c r="G6629" t="s">
        <v>50</v>
      </c>
      <c r="H6629" t="s">
        <v>58</v>
      </c>
      <c r="I6629" s="1">
        <v>843070</v>
      </c>
      <c r="J6629" s="2">
        <f>VLOOKUP(Oliusala[[#This Row],[tegund]],Tegundir!$B$2:$D$19,3,FALSE)*Oliusala[[#This Row],[magn]]/1000</f>
        <v>632.30250000000001</v>
      </c>
      <c r="K6629">
        <v>2015</v>
      </c>
      <c r="L6629" t="s">
        <v>18</v>
      </c>
      <c r="M6629" s="144" t="s">
        <v>59</v>
      </c>
    </row>
    <row r="6630" spans="1:13" x14ac:dyDescent="0.2">
      <c r="A6630" t="s">
        <v>57</v>
      </c>
      <c r="B6630" s="144" t="s">
        <v>93</v>
      </c>
      <c r="C6630">
        <v>311</v>
      </c>
      <c r="D6630" t="str">
        <f>VLOOKUP(Oliusala[[#This Row],[postnumer]],Sveitarfelog[#All],4,FALSE)</f>
        <v>Borgarbyggð,Skorradalshreppur</v>
      </c>
      <c r="E6630" t="str">
        <f>VLOOKUP(Oliusala[[#This Row],[postnumer]],Sveitarfelog[#All],5,FALSE)</f>
        <v>Vesturland</v>
      </c>
      <c r="F6630" t="s">
        <v>21</v>
      </c>
      <c r="G6630" t="s">
        <v>50</v>
      </c>
      <c r="H6630" t="s">
        <v>60</v>
      </c>
      <c r="I6630" s="1">
        <v>671</v>
      </c>
      <c r="J6630" s="2">
        <f>VLOOKUP(Oliusala[[#This Row],[tegund]],Tegundir!$B$2:$D$19,3,FALSE)*Oliusala[[#This Row],[magn]]/1000</f>
        <v>0.50324999999999998</v>
      </c>
      <c r="K6630">
        <v>2015</v>
      </c>
      <c r="L6630" t="s">
        <v>18</v>
      </c>
      <c r="M6630" s="144" t="s">
        <v>59</v>
      </c>
    </row>
    <row r="6631" spans="1:13" x14ac:dyDescent="0.2">
      <c r="A6631" t="s">
        <v>63</v>
      </c>
      <c r="B6631" s="144" t="s">
        <v>89</v>
      </c>
      <c r="C6631">
        <v>311</v>
      </c>
      <c r="D6631" t="str">
        <f>VLOOKUP(Oliusala[[#This Row],[postnumer]],Sveitarfelog[#All],4,FALSE)</f>
        <v>Borgarbyggð,Skorradalshreppur</v>
      </c>
      <c r="E6631" t="str">
        <f>VLOOKUP(Oliusala[[#This Row],[postnumer]],Sveitarfelog[#All],5,FALSE)</f>
        <v>Vesturland</v>
      </c>
      <c r="F6631" t="s">
        <v>20</v>
      </c>
      <c r="G6631" t="s">
        <v>50</v>
      </c>
      <c r="H6631" t="s">
        <v>58</v>
      </c>
      <c r="I6631" s="1">
        <v>262986</v>
      </c>
      <c r="J6631" s="2">
        <f>VLOOKUP(Oliusala[[#This Row],[tegund]],Tegundir!$B$2:$D$19,3,FALSE)*Oliusala[[#This Row],[magn]]/1000</f>
        <v>197.23949999999999</v>
      </c>
      <c r="K6631">
        <v>2015</v>
      </c>
      <c r="L6631" t="s">
        <v>18</v>
      </c>
      <c r="M6631" s="144" t="s">
        <v>59</v>
      </c>
    </row>
    <row r="6632" spans="1:13" x14ac:dyDescent="0.2">
      <c r="A6632" t="s">
        <v>63</v>
      </c>
      <c r="B6632" s="144" t="s">
        <v>90</v>
      </c>
      <c r="C6632">
        <v>311</v>
      </c>
      <c r="D6632" t="str">
        <f>VLOOKUP(Oliusala[[#This Row],[postnumer]],Sveitarfelog[#All],4,FALSE)</f>
        <v>Borgarbyggð,Skorradalshreppur</v>
      </c>
      <c r="E6632" t="str">
        <f>VLOOKUP(Oliusala[[#This Row],[postnumer]],Sveitarfelog[#All],5,FALSE)</f>
        <v>Vesturland</v>
      </c>
      <c r="F6632" t="s">
        <v>20</v>
      </c>
      <c r="G6632" t="s">
        <v>50</v>
      </c>
      <c r="H6632" t="s">
        <v>58</v>
      </c>
      <c r="I6632" s="1">
        <v>196674</v>
      </c>
      <c r="J6632" s="2">
        <f>VLOOKUP(Oliusala[[#This Row],[tegund]],Tegundir!$B$2:$D$19,3,FALSE)*Oliusala[[#This Row],[magn]]/1000</f>
        <v>147.50550000000001</v>
      </c>
      <c r="K6632">
        <v>2015</v>
      </c>
      <c r="L6632" t="s">
        <v>18</v>
      </c>
      <c r="M6632" s="144" t="s">
        <v>59</v>
      </c>
    </row>
    <row r="6633" spans="1:13" x14ac:dyDescent="0.2">
      <c r="A6633" t="s">
        <v>63</v>
      </c>
      <c r="B6633" s="144" t="s">
        <v>91</v>
      </c>
      <c r="C6633">
        <v>311</v>
      </c>
      <c r="D6633" t="str">
        <f>VLOOKUP(Oliusala[[#This Row],[postnumer]],Sveitarfelog[#All],4,FALSE)</f>
        <v>Borgarbyggð,Skorradalshreppur</v>
      </c>
      <c r="E6633" t="str">
        <f>VLOOKUP(Oliusala[[#This Row],[postnumer]],Sveitarfelog[#All],5,FALSE)</f>
        <v>Vesturland</v>
      </c>
      <c r="F6633" t="s">
        <v>20</v>
      </c>
      <c r="G6633" t="s">
        <v>50</v>
      </c>
      <c r="H6633" t="s">
        <v>58</v>
      </c>
      <c r="I6633" s="1">
        <v>53952</v>
      </c>
      <c r="J6633" s="2">
        <f>VLOOKUP(Oliusala[[#This Row],[tegund]],Tegundir!$B$2:$D$19,3,FALSE)*Oliusala[[#This Row],[magn]]/1000</f>
        <v>40.463999999999999</v>
      </c>
      <c r="K6633">
        <v>2015</v>
      </c>
      <c r="L6633" t="s">
        <v>18</v>
      </c>
      <c r="M6633" s="144" t="s">
        <v>59</v>
      </c>
    </row>
    <row r="6634" spans="1:13" x14ac:dyDescent="0.2">
      <c r="A6634" t="s">
        <v>63</v>
      </c>
      <c r="B6634" s="144" t="s">
        <v>92</v>
      </c>
      <c r="C6634">
        <v>311</v>
      </c>
      <c r="D6634" t="str">
        <f>VLOOKUP(Oliusala[[#This Row],[postnumer]],Sveitarfelog[#All],4,FALSE)</f>
        <v>Borgarbyggð,Skorradalshreppur</v>
      </c>
      <c r="E6634" t="str">
        <f>VLOOKUP(Oliusala[[#This Row],[postnumer]],Sveitarfelog[#All],5,FALSE)</f>
        <v>Vesturland</v>
      </c>
      <c r="F6634" t="s">
        <v>20</v>
      </c>
      <c r="G6634" t="s">
        <v>50</v>
      </c>
      <c r="H6634" t="s">
        <v>58</v>
      </c>
      <c r="I6634" s="1">
        <v>56402</v>
      </c>
      <c r="J6634" s="2">
        <f>VLOOKUP(Oliusala[[#This Row],[tegund]],Tegundir!$B$2:$D$19,3,FALSE)*Oliusala[[#This Row],[magn]]/1000</f>
        <v>42.301499999999997</v>
      </c>
      <c r="K6634">
        <v>2015</v>
      </c>
      <c r="L6634" t="s">
        <v>18</v>
      </c>
      <c r="M6634" s="144" t="s">
        <v>59</v>
      </c>
    </row>
    <row r="6635" spans="1:13" x14ac:dyDescent="0.2">
      <c r="A6635" t="s">
        <v>63</v>
      </c>
      <c r="B6635" s="144" t="s">
        <v>92</v>
      </c>
      <c r="C6635">
        <v>311</v>
      </c>
      <c r="D6635" t="str">
        <f>VLOOKUP(Oliusala[[#This Row],[postnumer]],Sveitarfelog[#All],4,FALSE)</f>
        <v>Borgarbyggð,Skorradalshreppur</v>
      </c>
      <c r="E6635" t="str">
        <f>VLOOKUP(Oliusala[[#This Row],[postnumer]],Sveitarfelog[#All],5,FALSE)</f>
        <v>Vesturland</v>
      </c>
      <c r="F6635" t="s">
        <v>21</v>
      </c>
      <c r="G6635" t="s">
        <v>50</v>
      </c>
      <c r="H6635" t="s">
        <v>58</v>
      </c>
      <c r="I6635" s="1">
        <v>122908</v>
      </c>
      <c r="J6635" s="2">
        <f>VLOOKUP(Oliusala[[#This Row],[tegund]],Tegundir!$B$2:$D$19,3,FALSE)*Oliusala[[#This Row],[magn]]/1000</f>
        <v>92.180999999999997</v>
      </c>
      <c r="K6635">
        <v>2015</v>
      </c>
      <c r="L6635" t="s">
        <v>18</v>
      </c>
      <c r="M6635" s="144" t="s">
        <v>59</v>
      </c>
    </row>
    <row r="6636" spans="1:13" x14ac:dyDescent="0.2">
      <c r="A6636" t="s">
        <v>63</v>
      </c>
      <c r="B6636" s="144" t="s">
        <v>93</v>
      </c>
      <c r="C6636">
        <v>311</v>
      </c>
      <c r="D6636" t="str">
        <f>VLOOKUP(Oliusala[[#This Row],[postnumer]],Sveitarfelog[#All],4,FALSE)</f>
        <v>Borgarbyggð,Skorradalshreppur</v>
      </c>
      <c r="E6636" t="str">
        <f>VLOOKUP(Oliusala[[#This Row],[postnumer]],Sveitarfelog[#All],5,FALSE)</f>
        <v>Vesturland</v>
      </c>
      <c r="F6636" t="s">
        <v>20</v>
      </c>
      <c r="G6636" t="s">
        <v>50</v>
      </c>
      <c r="H6636" t="s">
        <v>58</v>
      </c>
      <c r="I6636" s="1">
        <v>54226</v>
      </c>
      <c r="J6636" s="2">
        <f>VLOOKUP(Oliusala[[#This Row],[tegund]],Tegundir!$B$2:$D$19,3,FALSE)*Oliusala[[#This Row],[magn]]/1000</f>
        <v>40.669499999999999</v>
      </c>
      <c r="K6636">
        <v>2015</v>
      </c>
      <c r="L6636" t="s">
        <v>18</v>
      </c>
      <c r="M6636" s="144" t="s">
        <v>59</v>
      </c>
    </row>
    <row r="6637" spans="1:13" x14ac:dyDescent="0.2">
      <c r="A6637" t="s">
        <v>63</v>
      </c>
      <c r="B6637" s="144" t="s">
        <v>93</v>
      </c>
      <c r="C6637">
        <v>311</v>
      </c>
      <c r="D6637" t="str">
        <f>VLOOKUP(Oliusala[[#This Row],[postnumer]],Sveitarfelog[#All],4,FALSE)</f>
        <v>Borgarbyggð,Skorradalshreppur</v>
      </c>
      <c r="E6637" t="str">
        <f>VLOOKUP(Oliusala[[#This Row],[postnumer]],Sveitarfelog[#All],5,FALSE)</f>
        <v>Vesturland</v>
      </c>
      <c r="F6637" t="s">
        <v>21</v>
      </c>
      <c r="G6637" t="s">
        <v>50</v>
      </c>
      <c r="H6637" t="s">
        <v>58</v>
      </c>
      <c r="I6637" s="1">
        <v>150423</v>
      </c>
      <c r="J6637" s="2">
        <f>VLOOKUP(Oliusala[[#This Row],[tegund]],Tegundir!$B$2:$D$19,3,FALSE)*Oliusala[[#This Row],[magn]]/1000</f>
        <v>112.81725</v>
      </c>
      <c r="K6637">
        <v>2015</v>
      </c>
      <c r="L6637" t="s">
        <v>18</v>
      </c>
      <c r="M6637" s="144" t="s">
        <v>59</v>
      </c>
    </row>
    <row r="6638" spans="1:13" x14ac:dyDescent="0.2">
      <c r="A6638" t="s">
        <v>63</v>
      </c>
      <c r="B6638" s="144" t="s">
        <v>76</v>
      </c>
      <c r="C6638">
        <v>340</v>
      </c>
      <c r="D6638" t="str">
        <f>VLOOKUP(Oliusala[[#This Row],[postnumer]],Sveitarfelog[#All],4,FALSE)</f>
        <v>Eyja- og Miklaholtshreppur,Sveitarfélagið Stykkishólmur</v>
      </c>
      <c r="E6638" t="str">
        <f>VLOOKUP(Oliusala[[#This Row],[postnumer]],Sveitarfelog[#All],5,FALSE)</f>
        <v>Vesturland</v>
      </c>
      <c r="F6638" t="s">
        <v>20</v>
      </c>
      <c r="G6638" t="s">
        <v>50</v>
      </c>
      <c r="H6638" t="s">
        <v>58</v>
      </c>
      <c r="I6638" s="1">
        <v>757339</v>
      </c>
      <c r="J6638" s="2">
        <f>VLOOKUP(Oliusala[[#This Row],[tegund]],Tegundir!$B$2:$D$19,3,FALSE)*Oliusala[[#This Row],[magn]]/1000</f>
        <v>568.00424999999996</v>
      </c>
      <c r="K6638">
        <v>2015</v>
      </c>
      <c r="L6638" t="s">
        <v>18</v>
      </c>
      <c r="M6638" s="144" t="s">
        <v>59</v>
      </c>
    </row>
    <row r="6639" spans="1:13" x14ac:dyDescent="0.2">
      <c r="A6639" t="s">
        <v>63</v>
      </c>
      <c r="B6639" s="144" t="s">
        <v>87</v>
      </c>
      <c r="C6639">
        <v>350</v>
      </c>
      <c r="D6639" t="str">
        <f>VLOOKUP(Oliusala[[#This Row],[postnumer]],Sveitarfelog[#All],4,FALSE)</f>
        <v>Grundarfjarðarbær</v>
      </c>
      <c r="E6639" t="str">
        <f>VLOOKUP(Oliusala[[#This Row],[postnumer]],Sveitarfelog[#All],5,FALSE)</f>
        <v>Vesturland</v>
      </c>
      <c r="F6639" t="s">
        <v>20</v>
      </c>
      <c r="G6639" t="s">
        <v>50</v>
      </c>
      <c r="H6639" t="s">
        <v>58</v>
      </c>
      <c r="I6639" s="1">
        <v>93038</v>
      </c>
      <c r="J6639" s="2">
        <f>VLOOKUP(Oliusala[[#This Row],[tegund]],Tegundir!$B$2:$D$19,3,FALSE)*Oliusala[[#This Row],[magn]]/1000</f>
        <v>69.778499999999994</v>
      </c>
      <c r="K6639">
        <v>2015</v>
      </c>
      <c r="L6639" t="s">
        <v>18</v>
      </c>
      <c r="M6639" s="144" t="s">
        <v>59</v>
      </c>
    </row>
    <row r="6640" spans="1:13" x14ac:dyDescent="0.2">
      <c r="A6640" t="s">
        <v>63</v>
      </c>
      <c r="B6640" s="144" t="s">
        <v>87</v>
      </c>
      <c r="C6640">
        <v>350</v>
      </c>
      <c r="D6640" t="str">
        <f>VLOOKUP(Oliusala[[#This Row],[postnumer]],Sveitarfelog[#All],4,FALSE)</f>
        <v>Grundarfjarðarbær</v>
      </c>
      <c r="E6640" t="str">
        <f>VLOOKUP(Oliusala[[#This Row],[postnumer]],Sveitarfelog[#All],5,FALSE)</f>
        <v>Vesturland</v>
      </c>
      <c r="F6640" t="s">
        <v>21</v>
      </c>
      <c r="G6640" t="s">
        <v>50</v>
      </c>
      <c r="H6640" t="s">
        <v>58</v>
      </c>
      <c r="I6640" s="1">
        <v>162649</v>
      </c>
      <c r="J6640" s="2">
        <f>VLOOKUP(Oliusala[[#This Row],[tegund]],Tegundir!$B$2:$D$19,3,FALSE)*Oliusala[[#This Row],[magn]]/1000</f>
        <v>121.98675</v>
      </c>
      <c r="K6640">
        <v>2015</v>
      </c>
      <c r="L6640" t="s">
        <v>18</v>
      </c>
      <c r="M6640" s="144" t="s">
        <v>59</v>
      </c>
    </row>
    <row r="6641" spans="1:13" x14ac:dyDescent="0.2">
      <c r="A6641" t="s">
        <v>63</v>
      </c>
      <c r="B6641" s="144" t="s">
        <v>87</v>
      </c>
      <c r="C6641">
        <v>350</v>
      </c>
      <c r="D6641" t="str">
        <f>VLOOKUP(Oliusala[[#This Row],[postnumer]],Sveitarfelog[#All],4,FALSE)</f>
        <v>Grundarfjarðarbær</v>
      </c>
      <c r="E6641" t="str">
        <f>VLOOKUP(Oliusala[[#This Row],[postnumer]],Sveitarfelog[#All],5,FALSE)</f>
        <v>Vesturland</v>
      </c>
      <c r="F6641" t="s">
        <v>20</v>
      </c>
      <c r="G6641" t="s">
        <v>50</v>
      </c>
      <c r="H6641" t="s">
        <v>58</v>
      </c>
      <c r="I6641" s="1">
        <v>188934</v>
      </c>
      <c r="J6641" s="2">
        <f>VLOOKUP(Oliusala[[#This Row],[tegund]],Tegundir!$B$2:$D$19,3,FALSE)*Oliusala[[#This Row],[magn]]/1000</f>
        <v>141.70050000000001</v>
      </c>
      <c r="K6641">
        <v>2015</v>
      </c>
      <c r="L6641" t="s">
        <v>18</v>
      </c>
      <c r="M6641" s="144" t="s">
        <v>59</v>
      </c>
    </row>
    <row r="6642" spans="1:13" x14ac:dyDescent="0.2">
      <c r="A6642" t="s">
        <v>63</v>
      </c>
      <c r="B6642" s="144" t="s">
        <v>98</v>
      </c>
      <c r="C6642">
        <v>355</v>
      </c>
      <c r="D6642" t="str">
        <f>VLOOKUP(Oliusala[[#This Row],[postnumer]],Sveitarfelog[#All],4,FALSE)</f>
        <v>Snæfellsbær</v>
      </c>
      <c r="E6642" t="str">
        <f>VLOOKUP(Oliusala[[#This Row],[postnumer]],Sveitarfelog[#All],5,FALSE)</f>
        <v>Vesturland</v>
      </c>
      <c r="F6642" t="s">
        <v>20</v>
      </c>
      <c r="G6642" t="s">
        <v>50</v>
      </c>
      <c r="H6642" t="s">
        <v>58</v>
      </c>
      <c r="I6642" s="1">
        <v>59245</v>
      </c>
      <c r="J6642" s="2">
        <f>VLOOKUP(Oliusala[[#This Row],[tegund]],Tegundir!$B$2:$D$19,3,FALSE)*Oliusala[[#This Row],[magn]]/1000</f>
        <v>44.433750000000003</v>
      </c>
      <c r="K6642">
        <v>2015</v>
      </c>
      <c r="L6642" t="s">
        <v>18</v>
      </c>
      <c r="M6642" s="144" t="s">
        <v>59</v>
      </c>
    </row>
    <row r="6643" spans="1:13" x14ac:dyDescent="0.2">
      <c r="A6643" t="s">
        <v>63</v>
      </c>
      <c r="B6643" s="144" t="s">
        <v>67</v>
      </c>
      <c r="C6643">
        <v>355</v>
      </c>
      <c r="D6643" t="str">
        <f>VLOOKUP(Oliusala[[#This Row],[postnumer]],Sveitarfelog[#All],4,FALSE)</f>
        <v>Snæfellsbær</v>
      </c>
      <c r="E6643" t="str">
        <f>VLOOKUP(Oliusala[[#This Row],[postnumer]],Sveitarfelog[#All],5,FALSE)</f>
        <v>Vesturland</v>
      </c>
      <c r="F6643" t="s">
        <v>20</v>
      </c>
      <c r="G6643" t="s">
        <v>50</v>
      </c>
      <c r="H6643" t="s">
        <v>58</v>
      </c>
      <c r="I6643" s="1">
        <v>423300</v>
      </c>
      <c r="J6643" s="2">
        <f>VLOOKUP(Oliusala[[#This Row],[tegund]],Tegundir!$B$2:$D$19,3,FALSE)*Oliusala[[#This Row],[magn]]/1000</f>
        <v>317.47500000000002</v>
      </c>
      <c r="K6643">
        <v>2015</v>
      </c>
      <c r="L6643" t="s">
        <v>18</v>
      </c>
      <c r="M6643" s="144" t="s">
        <v>59</v>
      </c>
    </row>
    <row r="6644" spans="1:13" x14ac:dyDescent="0.2">
      <c r="A6644" t="s">
        <v>63</v>
      </c>
      <c r="B6644" s="144" t="s">
        <v>67</v>
      </c>
      <c r="C6644">
        <v>355</v>
      </c>
      <c r="D6644" t="str">
        <f>VLOOKUP(Oliusala[[#This Row],[postnumer]],Sveitarfelog[#All],4,FALSE)</f>
        <v>Snæfellsbær</v>
      </c>
      <c r="E6644" t="str">
        <f>VLOOKUP(Oliusala[[#This Row],[postnumer]],Sveitarfelog[#All],5,FALSE)</f>
        <v>Vesturland</v>
      </c>
      <c r="F6644" t="s">
        <v>21</v>
      </c>
      <c r="G6644" t="s">
        <v>50</v>
      </c>
      <c r="H6644" t="s">
        <v>58</v>
      </c>
      <c r="I6644" s="1">
        <v>167012</v>
      </c>
      <c r="J6644" s="2">
        <f>VLOOKUP(Oliusala[[#This Row],[tegund]],Tegundir!$B$2:$D$19,3,FALSE)*Oliusala[[#This Row],[magn]]/1000</f>
        <v>125.259</v>
      </c>
      <c r="K6644">
        <v>2015</v>
      </c>
      <c r="L6644" t="s">
        <v>18</v>
      </c>
      <c r="M6644" s="144" t="s">
        <v>59</v>
      </c>
    </row>
    <row r="6645" spans="1:13" x14ac:dyDescent="0.2">
      <c r="A6645" t="s">
        <v>63</v>
      </c>
      <c r="B6645" s="144" t="s">
        <v>99</v>
      </c>
      <c r="C6645">
        <v>360</v>
      </c>
      <c r="D6645" t="str">
        <f>VLOOKUP(Oliusala[[#This Row],[postnumer]],Sveitarfelog[#All],4,FALSE)</f>
        <v>Snæfellsbær</v>
      </c>
      <c r="E6645" t="str">
        <f>VLOOKUP(Oliusala[[#This Row],[postnumer]],Sveitarfelog[#All],5,FALSE)</f>
        <v>Vesturland</v>
      </c>
      <c r="F6645" t="s">
        <v>20</v>
      </c>
      <c r="G6645" t="s">
        <v>50</v>
      </c>
      <c r="H6645" t="s">
        <v>58</v>
      </c>
      <c r="I6645" s="1">
        <v>67717</v>
      </c>
      <c r="J6645" s="2">
        <f>VLOOKUP(Oliusala[[#This Row],[tegund]],Tegundir!$B$2:$D$19,3,FALSE)*Oliusala[[#This Row],[magn]]/1000</f>
        <v>50.787750000000003</v>
      </c>
      <c r="K6645">
        <v>2015</v>
      </c>
      <c r="L6645" t="s">
        <v>18</v>
      </c>
      <c r="M6645" s="144" t="s">
        <v>59</v>
      </c>
    </row>
    <row r="6646" spans="1:13" x14ac:dyDescent="0.2">
      <c r="A6646" t="s">
        <v>63</v>
      </c>
      <c r="B6646" s="144" t="s">
        <v>99</v>
      </c>
      <c r="C6646">
        <v>360</v>
      </c>
      <c r="D6646" t="str">
        <f>VLOOKUP(Oliusala[[#This Row],[postnumer]],Sveitarfelog[#All],4,FALSE)</f>
        <v>Snæfellsbær</v>
      </c>
      <c r="E6646" t="str">
        <f>VLOOKUP(Oliusala[[#This Row],[postnumer]],Sveitarfelog[#All],5,FALSE)</f>
        <v>Vesturland</v>
      </c>
      <c r="F6646" t="s">
        <v>21</v>
      </c>
      <c r="G6646" t="s">
        <v>50</v>
      </c>
      <c r="H6646" t="s">
        <v>58</v>
      </c>
      <c r="I6646" s="1">
        <v>131640</v>
      </c>
      <c r="J6646" s="2">
        <f>VLOOKUP(Oliusala[[#This Row],[tegund]],Tegundir!$B$2:$D$19,3,FALSE)*Oliusala[[#This Row],[magn]]/1000</f>
        <v>98.73</v>
      </c>
      <c r="K6646">
        <v>2015</v>
      </c>
      <c r="L6646" t="s">
        <v>18</v>
      </c>
      <c r="M6646" s="144" t="s">
        <v>59</v>
      </c>
    </row>
    <row r="6647" spans="1:13" x14ac:dyDescent="0.2">
      <c r="A6647" t="s">
        <v>63</v>
      </c>
      <c r="B6647" s="144" t="s">
        <v>101</v>
      </c>
      <c r="C6647">
        <v>370</v>
      </c>
      <c r="D6647" t="str">
        <f>VLOOKUP(Oliusala[[#This Row],[postnumer]],Sveitarfelog[#All],4,FALSE)</f>
        <v>Dalabyggð</v>
      </c>
      <c r="E6647" t="str">
        <f>VLOOKUP(Oliusala[[#This Row],[postnumer]],Sveitarfelog[#All],5,FALSE)</f>
        <v>Vesturland</v>
      </c>
      <c r="F6647" t="s">
        <v>20</v>
      </c>
      <c r="G6647" t="s">
        <v>50</v>
      </c>
      <c r="H6647" t="s">
        <v>58</v>
      </c>
      <c r="I6647" s="1">
        <v>153445</v>
      </c>
      <c r="J6647" s="2">
        <f>VLOOKUP(Oliusala[[#This Row],[tegund]],Tegundir!$B$2:$D$19,3,FALSE)*Oliusala[[#This Row],[magn]]/1000</f>
        <v>115.08374999999999</v>
      </c>
      <c r="K6647">
        <v>2015</v>
      </c>
      <c r="L6647" t="s">
        <v>18</v>
      </c>
      <c r="M6647" s="144" t="s">
        <v>59</v>
      </c>
    </row>
    <row r="6648" spans="1:13" x14ac:dyDescent="0.2">
      <c r="A6648" t="s">
        <v>63</v>
      </c>
      <c r="B6648" s="144" t="s">
        <v>101</v>
      </c>
      <c r="C6648">
        <v>370</v>
      </c>
      <c r="D6648" t="str">
        <f>VLOOKUP(Oliusala[[#This Row],[postnumer]],Sveitarfelog[#All],4,FALSE)</f>
        <v>Dalabyggð</v>
      </c>
      <c r="E6648" t="str">
        <f>VLOOKUP(Oliusala[[#This Row],[postnumer]],Sveitarfelog[#All],5,FALSE)</f>
        <v>Vesturland</v>
      </c>
      <c r="F6648" t="s">
        <v>21</v>
      </c>
      <c r="G6648" t="s">
        <v>50</v>
      </c>
      <c r="H6648" t="s">
        <v>58</v>
      </c>
      <c r="I6648" s="1">
        <v>330278</v>
      </c>
      <c r="J6648" s="2">
        <f>VLOOKUP(Oliusala[[#This Row],[tegund]],Tegundir!$B$2:$D$19,3,FALSE)*Oliusala[[#This Row],[magn]]/1000</f>
        <v>247.70849999999999</v>
      </c>
      <c r="K6648">
        <v>2015</v>
      </c>
      <c r="L6648" t="s">
        <v>18</v>
      </c>
      <c r="M6648" s="144" t="s">
        <v>59</v>
      </c>
    </row>
    <row r="6649" spans="1:13" x14ac:dyDescent="0.2">
      <c r="A6649" t="s">
        <v>63</v>
      </c>
      <c r="B6649" s="144" t="s">
        <v>104</v>
      </c>
      <c r="C6649">
        <v>380</v>
      </c>
      <c r="D6649" t="str">
        <f>VLOOKUP(Oliusala[[#This Row],[postnumer]],Sveitarfelog[#All],4,FALSE)</f>
        <v>Reykhólahreppur</v>
      </c>
      <c r="E6649" t="str">
        <f>VLOOKUP(Oliusala[[#This Row],[postnumer]],Sveitarfelog[#All],5,FALSE)</f>
        <v>Vestfirðir</v>
      </c>
      <c r="F6649" t="s">
        <v>20</v>
      </c>
      <c r="G6649" t="s">
        <v>50</v>
      </c>
      <c r="H6649" t="s">
        <v>58</v>
      </c>
      <c r="I6649" s="1">
        <v>56369</v>
      </c>
      <c r="J6649" s="2">
        <f>VLOOKUP(Oliusala[[#This Row],[tegund]],Tegundir!$B$2:$D$19,3,FALSE)*Oliusala[[#This Row],[magn]]/1000</f>
        <v>42.27675</v>
      </c>
      <c r="K6649">
        <v>2015</v>
      </c>
      <c r="L6649" t="s">
        <v>18</v>
      </c>
      <c r="M6649" s="144" t="s">
        <v>59</v>
      </c>
    </row>
    <row r="6650" spans="1:13" x14ac:dyDescent="0.2">
      <c r="A6650" t="s">
        <v>63</v>
      </c>
      <c r="B6650" s="144" t="s">
        <v>104</v>
      </c>
      <c r="C6650">
        <v>380</v>
      </c>
      <c r="D6650" t="str">
        <f>VLOOKUP(Oliusala[[#This Row],[postnumer]],Sveitarfelog[#All],4,FALSE)</f>
        <v>Reykhólahreppur</v>
      </c>
      <c r="E6650" t="str">
        <f>VLOOKUP(Oliusala[[#This Row],[postnumer]],Sveitarfelog[#All],5,FALSE)</f>
        <v>Vestfirðir</v>
      </c>
      <c r="F6650" t="s">
        <v>21</v>
      </c>
      <c r="G6650" t="s">
        <v>50</v>
      </c>
      <c r="H6650" t="s">
        <v>58</v>
      </c>
      <c r="I6650" s="1">
        <v>37400</v>
      </c>
      <c r="J6650" s="2">
        <f>VLOOKUP(Oliusala[[#This Row],[tegund]],Tegundir!$B$2:$D$19,3,FALSE)*Oliusala[[#This Row],[magn]]/1000</f>
        <v>28.05</v>
      </c>
      <c r="K6650">
        <v>2015</v>
      </c>
      <c r="L6650" t="s">
        <v>18</v>
      </c>
      <c r="M6650" s="144" t="s">
        <v>59</v>
      </c>
    </row>
    <row r="6651" spans="1:13" x14ac:dyDescent="0.2">
      <c r="A6651" t="s">
        <v>63</v>
      </c>
      <c r="B6651" s="144" t="s">
        <v>105</v>
      </c>
      <c r="C6651">
        <v>380</v>
      </c>
      <c r="D6651" t="str">
        <f>VLOOKUP(Oliusala[[#This Row],[postnumer]],Sveitarfelog[#All],4,FALSE)</f>
        <v>Reykhólahreppur</v>
      </c>
      <c r="E6651" t="str">
        <f>VLOOKUP(Oliusala[[#This Row],[postnumer]],Sveitarfelog[#All],5,FALSE)</f>
        <v>Vestfirðir</v>
      </c>
      <c r="F6651" t="s">
        <v>20</v>
      </c>
      <c r="G6651" t="s">
        <v>50</v>
      </c>
      <c r="H6651" t="s">
        <v>58</v>
      </c>
      <c r="I6651" s="1">
        <v>53270</v>
      </c>
      <c r="J6651" s="2">
        <f>VLOOKUP(Oliusala[[#This Row],[tegund]],Tegundir!$B$2:$D$19,3,FALSE)*Oliusala[[#This Row],[magn]]/1000</f>
        <v>39.952500000000001</v>
      </c>
      <c r="K6651">
        <v>2015</v>
      </c>
      <c r="L6651" t="s">
        <v>18</v>
      </c>
      <c r="M6651" s="144" t="s">
        <v>59</v>
      </c>
    </row>
    <row r="6652" spans="1:13" x14ac:dyDescent="0.2">
      <c r="A6652" t="s">
        <v>63</v>
      </c>
      <c r="B6652" s="144" t="s">
        <v>105</v>
      </c>
      <c r="C6652">
        <v>380</v>
      </c>
      <c r="D6652" t="str">
        <f>VLOOKUP(Oliusala[[#This Row],[postnumer]],Sveitarfelog[#All],4,FALSE)</f>
        <v>Reykhólahreppur</v>
      </c>
      <c r="E6652" t="str">
        <f>VLOOKUP(Oliusala[[#This Row],[postnumer]],Sveitarfelog[#All],5,FALSE)</f>
        <v>Vestfirðir</v>
      </c>
      <c r="F6652" t="s">
        <v>21</v>
      </c>
      <c r="G6652" t="s">
        <v>50</v>
      </c>
      <c r="H6652" t="s">
        <v>58</v>
      </c>
      <c r="I6652" s="1">
        <v>30915</v>
      </c>
      <c r="J6652" s="2">
        <f>VLOOKUP(Oliusala[[#This Row],[tegund]],Tegundir!$B$2:$D$19,3,FALSE)*Oliusala[[#This Row],[magn]]/1000</f>
        <v>23.186250000000001</v>
      </c>
      <c r="K6652">
        <v>2015</v>
      </c>
      <c r="L6652" t="s">
        <v>18</v>
      </c>
      <c r="M6652" s="144" t="s">
        <v>59</v>
      </c>
    </row>
    <row r="6653" spans="1:13" x14ac:dyDescent="0.2">
      <c r="A6653" t="s">
        <v>63</v>
      </c>
      <c r="B6653" s="144" t="s">
        <v>83</v>
      </c>
      <c r="C6653">
        <v>400</v>
      </c>
      <c r="D6653" t="str">
        <f>VLOOKUP(Oliusala[[#This Row],[postnumer]],Sveitarfelog[#All],4,FALSE)</f>
        <v>Ísafjarðarbær</v>
      </c>
      <c r="E6653" t="str">
        <f>VLOOKUP(Oliusala[[#This Row],[postnumer]],Sveitarfelog[#All],5,FALSE)</f>
        <v>Vestfirðir</v>
      </c>
      <c r="F6653" t="s">
        <v>20</v>
      </c>
      <c r="G6653" t="s">
        <v>50</v>
      </c>
      <c r="H6653" t="s">
        <v>58</v>
      </c>
      <c r="I6653" s="1">
        <v>532729</v>
      </c>
      <c r="J6653" s="2">
        <f>VLOOKUP(Oliusala[[#This Row],[tegund]],Tegundir!$B$2:$D$19,3,FALSE)*Oliusala[[#This Row],[magn]]/1000</f>
        <v>399.54674999999997</v>
      </c>
      <c r="K6653">
        <v>2015</v>
      </c>
      <c r="L6653" t="s">
        <v>18</v>
      </c>
      <c r="M6653" s="144" t="s">
        <v>59</v>
      </c>
    </row>
    <row r="6654" spans="1:13" x14ac:dyDescent="0.2">
      <c r="A6654" t="s">
        <v>63</v>
      </c>
      <c r="B6654" s="144" t="s">
        <v>83</v>
      </c>
      <c r="C6654">
        <v>400</v>
      </c>
      <c r="D6654" t="str">
        <f>VLOOKUP(Oliusala[[#This Row],[postnumer]],Sveitarfelog[#All],4,FALSE)</f>
        <v>Ísafjarðarbær</v>
      </c>
      <c r="E6654" t="str">
        <f>VLOOKUP(Oliusala[[#This Row],[postnumer]],Sveitarfelog[#All],5,FALSE)</f>
        <v>Vestfirðir</v>
      </c>
      <c r="F6654" t="s">
        <v>21</v>
      </c>
      <c r="G6654" t="s">
        <v>50</v>
      </c>
      <c r="H6654" t="s">
        <v>58</v>
      </c>
      <c r="I6654" s="1">
        <v>409377</v>
      </c>
      <c r="J6654" s="2">
        <f>VLOOKUP(Oliusala[[#This Row],[tegund]],Tegundir!$B$2:$D$19,3,FALSE)*Oliusala[[#This Row],[magn]]/1000</f>
        <v>307.03275000000002</v>
      </c>
      <c r="K6654">
        <v>2015</v>
      </c>
      <c r="L6654" t="s">
        <v>18</v>
      </c>
      <c r="M6654" s="144" t="s">
        <v>59</v>
      </c>
    </row>
    <row r="6655" spans="1:13" x14ac:dyDescent="0.2">
      <c r="A6655" t="s">
        <v>63</v>
      </c>
      <c r="B6655" s="144" t="s">
        <v>83</v>
      </c>
      <c r="C6655">
        <v>400</v>
      </c>
      <c r="D6655" t="str">
        <f>VLOOKUP(Oliusala[[#This Row],[postnumer]],Sveitarfelog[#All],4,FALSE)</f>
        <v>Ísafjarðarbær</v>
      </c>
      <c r="E6655" t="str">
        <f>VLOOKUP(Oliusala[[#This Row],[postnumer]],Sveitarfelog[#All],5,FALSE)</f>
        <v>Vestfirðir</v>
      </c>
      <c r="F6655" t="s">
        <v>20</v>
      </c>
      <c r="G6655" t="s">
        <v>50</v>
      </c>
      <c r="H6655" t="s">
        <v>58</v>
      </c>
      <c r="I6655" s="1">
        <v>515735</v>
      </c>
      <c r="J6655" s="2">
        <f>VLOOKUP(Oliusala[[#This Row],[tegund]],Tegundir!$B$2:$D$19,3,FALSE)*Oliusala[[#This Row],[magn]]/1000</f>
        <v>386.80124999999998</v>
      </c>
      <c r="K6655">
        <v>2015</v>
      </c>
      <c r="L6655" t="s">
        <v>18</v>
      </c>
      <c r="M6655" s="144" t="s">
        <v>59</v>
      </c>
    </row>
    <row r="6656" spans="1:13" x14ac:dyDescent="0.2">
      <c r="A6656" t="s">
        <v>63</v>
      </c>
      <c r="B6656" s="144" t="s">
        <v>107</v>
      </c>
      <c r="C6656">
        <v>415</v>
      </c>
      <c r="D6656" t="str">
        <f>VLOOKUP(Oliusala[[#This Row],[postnumer]],Sveitarfelog[#All],4,FALSE)</f>
        <v>Bolungarvíkurkaupstaður</v>
      </c>
      <c r="E6656" t="str">
        <f>VLOOKUP(Oliusala[[#This Row],[postnumer]],Sveitarfelog[#All],5,FALSE)</f>
        <v>Vestfirðir</v>
      </c>
      <c r="F6656" t="s">
        <v>20</v>
      </c>
      <c r="G6656" t="s">
        <v>50</v>
      </c>
      <c r="H6656" t="s">
        <v>58</v>
      </c>
      <c r="I6656" s="1">
        <v>262456</v>
      </c>
      <c r="J6656" s="2">
        <f>VLOOKUP(Oliusala[[#This Row],[tegund]],Tegundir!$B$2:$D$19,3,FALSE)*Oliusala[[#This Row],[magn]]/1000</f>
        <v>196.84200000000001</v>
      </c>
      <c r="K6656">
        <v>2015</v>
      </c>
      <c r="L6656" t="s">
        <v>18</v>
      </c>
      <c r="M6656" s="144" t="s">
        <v>59</v>
      </c>
    </row>
    <row r="6657" spans="1:13" x14ac:dyDescent="0.2">
      <c r="A6657" t="s">
        <v>57</v>
      </c>
      <c r="B6657" s="144" t="s">
        <v>109</v>
      </c>
      <c r="C6657">
        <v>420</v>
      </c>
      <c r="D6657" t="str">
        <f>VLOOKUP(Oliusala[[#This Row],[postnumer]],Sveitarfelog[#All],4,FALSE)</f>
        <v>Súðavíkurhreppur</v>
      </c>
      <c r="E6657" t="str">
        <f>VLOOKUP(Oliusala[[#This Row],[postnumer]],Sveitarfelog[#All],5,FALSE)</f>
        <v>Vestfirðir</v>
      </c>
      <c r="F6657" t="s">
        <v>20</v>
      </c>
      <c r="G6657" t="s">
        <v>50</v>
      </c>
      <c r="H6657" t="s">
        <v>60</v>
      </c>
      <c r="I6657" s="1">
        <v>679</v>
      </c>
      <c r="J6657" s="2">
        <f>VLOOKUP(Oliusala[[#This Row],[tegund]],Tegundir!$B$2:$D$19,3,FALSE)*Oliusala[[#This Row],[magn]]/1000</f>
        <v>0.50924999999999998</v>
      </c>
      <c r="K6657">
        <v>2015</v>
      </c>
      <c r="L6657" t="s">
        <v>18</v>
      </c>
      <c r="M6657" s="144" t="s">
        <v>59</v>
      </c>
    </row>
    <row r="6658" spans="1:13" x14ac:dyDescent="0.2">
      <c r="A6658" t="s">
        <v>63</v>
      </c>
      <c r="B6658" s="144" t="s">
        <v>109</v>
      </c>
      <c r="C6658">
        <v>420</v>
      </c>
      <c r="D6658" t="str">
        <f>VLOOKUP(Oliusala[[#This Row],[postnumer]],Sveitarfelog[#All],4,FALSE)</f>
        <v>Súðavíkurhreppur</v>
      </c>
      <c r="E6658" t="str">
        <f>VLOOKUP(Oliusala[[#This Row],[postnumer]],Sveitarfelog[#All],5,FALSE)</f>
        <v>Vestfirðir</v>
      </c>
      <c r="F6658" t="s">
        <v>20</v>
      </c>
      <c r="G6658" t="s">
        <v>50</v>
      </c>
      <c r="H6658" t="s">
        <v>58</v>
      </c>
      <c r="I6658" s="1">
        <v>12764</v>
      </c>
      <c r="J6658" s="2">
        <f>VLOOKUP(Oliusala[[#This Row],[tegund]],Tegundir!$B$2:$D$19,3,FALSE)*Oliusala[[#This Row],[magn]]/1000</f>
        <v>9.5730000000000004</v>
      </c>
      <c r="K6658">
        <v>2015</v>
      </c>
      <c r="L6658" t="s">
        <v>18</v>
      </c>
      <c r="M6658" s="144" t="s">
        <v>59</v>
      </c>
    </row>
    <row r="6659" spans="1:13" x14ac:dyDescent="0.2">
      <c r="A6659" t="s">
        <v>63</v>
      </c>
      <c r="B6659" s="144" t="s">
        <v>109</v>
      </c>
      <c r="C6659">
        <v>420</v>
      </c>
      <c r="D6659" t="str">
        <f>VLOOKUP(Oliusala[[#This Row],[postnumer]],Sveitarfelog[#All],4,FALSE)</f>
        <v>Súðavíkurhreppur</v>
      </c>
      <c r="E6659" t="str">
        <f>VLOOKUP(Oliusala[[#This Row],[postnumer]],Sveitarfelog[#All],5,FALSE)</f>
        <v>Vestfirðir</v>
      </c>
      <c r="F6659" t="s">
        <v>21</v>
      </c>
      <c r="G6659" t="s">
        <v>50</v>
      </c>
      <c r="H6659" t="s">
        <v>58</v>
      </c>
      <c r="I6659" s="1">
        <v>35643</v>
      </c>
      <c r="J6659" s="2">
        <f>VLOOKUP(Oliusala[[#This Row],[tegund]],Tegundir!$B$2:$D$19,3,FALSE)*Oliusala[[#This Row],[magn]]/1000</f>
        <v>26.732250000000001</v>
      </c>
      <c r="K6659">
        <v>2015</v>
      </c>
      <c r="L6659" t="s">
        <v>18</v>
      </c>
      <c r="M6659" s="144" t="s">
        <v>59</v>
      </c>
    </row>
    <row r="6660" spans="1:13" x14ac:dyDescent="0.2">
      <c r="A6660" t="s">
        <v>63</v>
      </c>
      <c r="B6660" s="144" t="s">
        <v>110</v>
      </c>
      <c r="C6660">
        <v>420</v>
      </c>
      <c r="D6660" t="str">
        <f>VLOOKUP(Oliusala[[#This Row],[postnumer]],Sveitarfelog[#All],4,FALSE)</f>
        <v>Súðavíkurhreppur</v>
      </c>
      <c r="E6660" t="str">
        <f>VLOOKUP(Oliusala[[#This Row],[postnumer]],Sveitarfelog[#All],5,FALSE)</f>
        <v>Vestfirðir</v>
      </c>
      <c r="F6660" t="s">
        <v>20</v>
      </c>
      <c r="G6660" t="s">
        <v>50</v>
      </c>
      <c r="H6660" t="s">
        <v>58</v>
      </c>
      <c r="I6660" s="1">
        <v>104554</v>
      </c>
      <c r="J6660" s="2">
        <f>VLOOKUP(Oliusala[[#This Row],[tegund]],Tegundir!$B$2:$D$19,3,FALSE)*Oliusala[[#This Row],[magn]]/1000</f>
        <v>78.415499999999994</v>
      </c>
      <c r="K6660">
        <v>2015</v>
      </c>
      <c r="L6660" t="s">
        <v>18</v>
      </c>
      <c r="M6660" s="144" t="s">
        <v>59</v>
      </c>
    </row>
    <row r="6661" spans="1:13" x14ac:dyDescent="0.2">
      <c r="A6661" t="s">
        <v>63</v>
      </c>
      <c r="B6661" s="144" t="s">
        <v>112</v>
      </c>
      <c r="C6661">
        <v>425</v>
      </c>
      <c r="D6661" t="str">
        <f>VLOOKUP(Oliusala[[#This Row],[postnumer]],Sveitarfelog[#All],4,FALSE)</f>
        <v>Ísafjarðarbær</v>
      </c>
      <c r="E6661" t="str">
        <f>VLOOKUP(Oliusala[[#This Row],[postnumer]],Sveitarfelog[#All],5,FALSE)</f>
        <v>Vestfirðir</v>
      </c>
      <c r="F6661" t="s">
        <v>20</v>
      </c>
      <c r="G6661" t="s">
        <v>50</v>
      </c>
      <c r="H6661" t="s">
        <v>58</v>
      </c>
      <c r="I6661" s="1">
        <v>21538</v>
      </c>
      <c r="J6661" s="2">
        <f>VLOOKUP(Oliusala[[#This Row],[tegund]],Tegundir!$B$2:$D$19,3,FALSE)*Oliusala[[#This Row],[magn]]/1000</f>
        <v>16.153500000000001</v>
      </c>
      <c r="K6661">
        <v>2015</v>
      </c>
      <c r="L6661" t="s">
        <v>18</v>
      </c>
      <c r="M6661" s="144" t="s">
        <v>59</v>
      </c>
    </row>
    <row r="6662" spans="1:13" x14ac:dyDescent="0.2">
      <c r="A6662" t="s">
        <v>63</v>
      </c>
      <c r="B6662" s="144" t="s">
        <v>112</v>
      </c>
      <c r="C6662">
        <v>425</v>
      </c>
      <c r="D6662" t="str">
        <f>VLOOKUP(Oliusala[[#This Row],[postnumer]],Sveitarfelog[#All],4,FALSE)</f>
        <v>Ísafjarðarbær</v>
      </c>
      <c r="E6662" t="str">
        <f>VLOOKUP(Oliusala[[#This Row],[postnumer]],Sveitarfelog[#All],5,FALSE)</f>
        <v>Vestfirðir</v>
      </c>
      <c r="F6662" t="s">
        <v>21</v>
      </c>
      <c r="G6662" t="s">
        <v>50</v>
      </c>
      <c r="H6662" t="s">
        <v>58</v>
      </c>
      <c r="I6662" s="1">
        <v>35079</v>
      </c>
      <c r="J6662" s="2">
        <f>VLOOKUP(Oliusala[[#This Row],[tegund]],Tegundir!$B$2:$D$19,3,FALSE)*Oliusala[[#This Row],[magn]]/1000</f>
        <v>26.309249999999999</v>
      </c>
      <c r="K6662">
        <v>2015</v>
      </c>
      <c r="L6662" t="s">
        <v>18</v>
      </c>
      <c r="M6662" s="144" t="s">
        <v>59</v>
      </c>
    </row>
    <row r="6663" spans="1:13" x14ac:dyDescent="0.2">
      <c r="A6663" t="s">
        <v>63</v>
      </c>
      <c r="B6663" s="144" t="s">
        <v>113</v>
      </c>
      <c r="C6663">
        <v>430</v>
      </c>
      <c r="D6663" t="str">
        <f>VLOOKUP(Oliusala[[#This Row],[postnumer]],Sveitarfelog[#All],4,FALSE)</f>
        <v>Ísafjarðarbær</v>
      </c>
      <c r="E6663" t="str">
        <f>VLOOKUP(Oliusala[[#This Row],[postnumer]],Sveitarfelog[#All],5,FALSE)</f>
        <v>Vestfirðir</v>
      </c>
      <c r="F6663" t="s">
        <v>20</v>
      </c>
      <c r="G6663" t="s">
        <v>50</v>
      </c>
      <c r="H6663" t="s">
        <v>58</v>
      </c>
      <c r="I6663" s="1">
        <v>18998</v>
      </c>
      <c r="J6663" s="2">
        <f>VLOOKUP(Oliusala[[#This Row],[tegund]],Tegundir!$B$2:$D$19,3,FALSE)*Oliusala[[#This Row],[magn]]/1000</f>
        <v>14.2485</v>
      </c>
      <c r="K6663">
        <v>2015</v>
      </c>
      <c r="L6663" t="s">
        <v>18</v>
      </c>
      <c r="M6663" s="144" t="s">
        <v>59</v>
      </c>
    </row>
    <row r="6664" spans="1:13" x14ac:dyDescent="0.2">
      <c r="A6664" t="s">
        <v>63</v>
      </c>
      <c r="B6664" s="144" t="s">
        <v>113</v>
      </c>
      <c r="C6664">
        <v>430</v>
      </c>
      <c r="D6664" t="str">
        <f>VLOOKUP(Oliusala[[#This Row],[postnumer]],Sveitarfelog[#All],4,FALSE)</f>
        <v>Ísafjarðarbær</v>
      </c>
      <c r="E6664" t="str">
        <f>VLOOKUP(Oliusala[[#This Row],[postnumer]],Sveitarfelog[#All],5,FALSE)</f>
        <v>Vestfirðir</v>
      </c>
      <c r="F6664" t="s">
        <v>21</v>
      </c>
      <c r="G6664" t="s">
        <v>50</v>
      </c>
      <c r="H6664" t="s">
        <v>58</v>
      </c>
      <c r="I6664" s="1">
        <v>24189</v>
      </c>
      <c r="J6664" s="2">
        <f>VLOOKUP(Oliusala[[#This Row],[tegund]],Tegundir!$B$2:$D$19,3,FALSE)*Oliusala[[#This Row],[magn]]/1000</f>
        <v>18.141749999999998</v>
      </c>
      <c r="K6664">
        <v>2015</v>
      </c>
      <c r="L6664" t="s">
        <v>18</v>
      </c>
      <c r="M6664" s="144" t="s">
        <v>59</v>
      </c>
    </row>
    <row r="6665" spans="1:13" x14ac:dyDescent="0.2">
      <c r="A6665" t="s">
        <v>63</v>
      </c>
      <c r="B6665" s="144" t="s">
        <v>73</v>
      </c>
      <c r="C6665">
        <v>450</v>
      </c>
      <c r="D6665" t="str">
        <f>VLOOKUP(Oliusala[[#This Row],[postnumer]],Sveitarfelog[#All],4,FALSE)</f>
        <v>Vesturbyggð</v>
      </c>
      <c r="E6665" t="str">
        <f>VLOOKUP(Oliusala[[#This Row],[postnumer]],Sveitarfelog[#All],5,FALSE)</f>
        <v>Vestfirðir</v>
      </c>
      <c r="F6665" t="s">
        <v>20</v>
      </c>
      <c r="G6665" t="s">
        <v>50</v>
      </c>
      <c r="H6665" t="s">
        <v>58</v>
      </c>
      <c r="I6665" s="1">
        <v>366132</v>
      </c>
      <c r="J6665" s="2">
        <f>VLOOKUP(Oliusala[[#This Row],[tegund]],Tegundir!$B$2:$D$19,3,FALSE)*Oliusala[[#This Row],[magn]]/1000</f>
        <v>274.59899999999999</v>
      </c>
      <c r="K6665">
        <v>2015</v>
      </c>
      <c r="L6665" t="s">
        <v>18</v>
      </c>
      <c r="M6665" s="144" t="s">
        <v>59</v>
      </c>
    </row>
    <row r="6666" spans="1:13" x14ac:dyDescent="0.2">
      <c r="A6666" t="s">
        <v>63</v>
      </c>
      <c r="B6666" s="144" t="s">
        <v>114</v>
      </c>
      <c r="C6666">
        <v>451</v>
      </c>
      <c r="D6666" t="str">
        <f>VLOOKUP(Oliusala[[#This Row],[postnumer]],Sveitarfelog[#All],4,FALSE)</f>
        <v>Vesturbyggð</v>
      </c>
      <c r="E6666" t="str">
        <f>VLOOKUP(Oliusala[[#This Row],[postnumer]],Sveitarfelog[#All],5,FALSE)</f>
        <v>Vestfirðir</v>
      </c>
      <c r="F6666" t="s">
        <v>20</v>
      </c>
      <c r="G6666" t="s">
        <v>50</v>
      </c>
      <c r="H6666" t="s">
        <v>58</v>
      </c>
      <c r="I6666" s="1">
        <v>151814</v>
      </c>
      <c r="J6666" s="2">
        <f>VLOOKUP(Oliusala[[#This Row],[tegund]],Tegundir!$B$2:$D$19,3,FALSE)*Oliusala[[#This Row],[magn]]/1000</f>
        <v>113.8605</v>
      </c>
      <c r="K6666">
        <v>2015</v>
      </c>
      <c r="L6666" t="s">
        <v>18</v>
      </c>
      <c r="M6666" s="144" t="s">
        <v>59</v>
      </c>
    </row>
    <row r="6667" spans="1:13" x14ac:dyDescent="0.2">
      <c r="A6667" t="s">
        <v>63</v>
      </c>
      <c r="B6667" s="144" t="s">
        <v>116</v>
      </c>
      <c r="C6667">
        <v>460</v>
      </c>
      <c r="D6667" t="str">
        <f>VLOOKUP(Oliusala[[#This Row],[postnumer]],Sveitarfelog[#All],4,FALSE)</f>
        <v>Vesturbyggð</v>
      </c>
      <c r="E6667" t="str">
        <f>VLOOKUP(Oliusala[[#This Row],[postnumer]],Sveitarfelog[#All],5,FALSE)</f>
        <v>Vestfirðir</v>
      </c>
      <c r="F6667" t="s">
        <v>20</v>
      </c>
      <c r="G6667" t="s">
        <v>50</v>
      </c>
      <c r="H6667" t="s">
        <v>58</v>
      </c>
      <c r="I6667" s="1">
        <v>102962</v>
      </c>
      <c r="J6667" s="2">
        <f>VLOOKUP(Oliusala[[#This Row],[tegund]],Tegundir!$B$2:$D$19,3,FALSE)*Oliusala[[#This Row],[magn]]/1000</f>
        <v>77.221500000000006</v>
      </c>
      <c r="K6667">
        <v>2015</v>
      </c>
      <c r="L6667" t="s">
        <v>18</v>
      </c>
      <c r="M6667" s="144" t="s">
        <v>59</v>
      </c>
    </row>
    <row r="6668" spans="1:13" x14ac:dyDescent="0.2">
      <c r="A6668" t="s">
        <v>63</v>
      </c>
      <c r="B6668" s="144" t="s">
        <v>117</v>
      </c>
      <c r="C6668">
        <v>465</v>
      </c>
      <c r="D6668" t="str">
        <f>VLOOKUP(Oliusala[[#This Row],[postnumer]],Sveitarfelog[#All],4,FALSE)</f>
        <v>Vesturbyggð</v>
      </c>
      <c r="E6668" t="str">
        <f>VLOOKUP(Oliusala[[#This Row],[postnumer]],Sveitarfelog[#All],5,FALSE)</f>
        <v>Vestfirðir</v>
      </c>
      <c r="F6668" t="s">
        <v>20</v>
      </c>
      <c r="G6668" t="s">
        <v>50</v>
      </c>
      <c r="H6668" t="s">
        <v>58</v>
      </c>
      <c r="I6668" s="1">
        <v>115039</v>
      </c>
      <c r="J6668" s="2">
        <f>VLOOKUP(Oliusala[[#This Row],[tegund]],Tegundir!$B$2:$D$19,3,FALSE)*Oliusala[[#This Row],[magn]]/1000</f>
        <v>86.279250000000005</v>
      </c>
      <c r="K6668">
        <v>2015</v>
      </c>
      <c r="L6668" t="s">
        <v>18</v>
      </c>
      <c r="M6668" s="144" t="s">
        <v>59</v>
      </c>
    </row>
    <row r="6669" spans="1:13" x14ac:dyDescent="0.2">
      <c r="A6669" t="s">
        <v>63</v>
      </c>
      <c r="B6669" s="144" t="s">
        <v>119</v>
      </c>
      <c r="C6669">
        <v>470</v>
      </c>
      <c r="D6669" t="str">
        <f>VLOOKUP(Oliusala[[#This Row],[postnumer]],Sveitarfelog[#All],4,FALSE)</f>
        <v>Ísafjarðarbær</v>
      </c>
      <c r="E6669" t="str">
        <f>VLOOKUP(Oliusala[[#This Row],[postnumer]],Sveitarfelog[#All],5,FALSE)</f>
        <v>Vestfirðir</v>
      </c>
      <c r="F6669" t="s">
        <v>20</v>
      </c>
      <c r="G6669" t="s">
        <v>50</v>
      </c>
      <c r="H6669" t="s">
        <v>58</v>
      </c>
      <c r="I6669" s="1">
        <v>47912</v>
      </c>
      <c r="J6669" s="2">
        <f>VLOOKUP(Oliusala[[#This Row],[tegund]],Tegundir!$B$2:$D$19,3,FALSE)*Oliusala[[#This Row],[magn]]/1000</f>
        <v>35.933999999999997</v>
      </c>
      <c r="K6669">
        <v>2015</v>
      </c>
      <c r="L6669" t="s">
        <v>18</v>
      </c>
      <c r="M6669" s="144" t="s">
        <v>59</v>
      </c>
    </row>
    <row r="6670" spans="1:13" x14ac:dyDescent="0.2">
      <c r="A6670" t="s">
        <v>63</v>
      </c>
      <c r="B6670" s="144" t="s">
        <v>119</v>
      </c>
      <c r="C6670">
        <v>470</v>
      </c>
      <c r="D6670" t="str">
        <f>VLOOKUP(Oliusala[[#This Row],[postnumer]],Sveitarfelog[#All],4,FALSE)</f>
        <v>Ísafjarðarbær</v>
      </c>
      <c r="E6670" t="str">
        <f>VLOOKUP(Oliusala[[#This Row],[postnumer]],Sveitarfelog[#All],5,FALSE)</f>
        <v>Vestfirðir</v>
      </c>
      <c r="F6670" t="s">
        <v>21</v>
      </c>
      <c r="G6670" t="s">
        <v>50</v>
      </c>
      <c r="H6670" t="s">
        <v>58</v>
      </c>
      <c r="I6670" s="1">
        <v>85466</v>
      </c>
      <c r="J6670" s="2">
        <f>VLOOKUP(Oliusala[[#This Row],[tegund]],Tegundir!$B$2:$D$19,3,FALSE)*Oliusala[[#This Row],[magn]]/1000</f>
        <v>64.099500000000006</v>
      </c>
      <c r="K6670">
        <v>2015</v>
      </c>
      <c r="L6670" t="s">
        <v>18</v>
      </c>
      <c r="M6670" s="144" t="s">
        <v>59</v>
      </c>
    </row>
    <row r="6671" spans="1:13" x14ac:dyDescent="0.2">
      <c r="A6671" t="s">
        <v>63</v>
      </c>
      <c r="B6671" s="144" t="s">
        <v>120</v>
      </c>
      <c r="C6671">
        <v>500</v>
      </c>
      <c r="D6671" t="str">
        <f>VLOOKUP(Oliusala[[#This Row],[postnumer]],Sveitarfelog[#All],4,FALSE)</f>
        <v>Húnaþing vestra</v>
      </c>
      <c r="E6671" t="str">
        <f>VLOOKUP(Oliusala[[#This Row],[postnumer]],Sveitarfelog[#All],5,FALSE)</f>
        <v>Norðurland vestra</v>
      </c>
      <c r="F6671" t="s">
        <v>20</v>
      </c>
      <c r="G6671" t="s">
        <v>50</v>
      </c>
      <c r="H6671" t="s">
        <v>58</v>
      </c>
      <c r="I6671" s="1">
        <v>142831</v>
      </c>
      <c r="J6671" s="2">
        <f>VLOOKUP(Oliusala[[#This Row],[tegund]],Tegundir!$B$2:$D$19,3,FALSE)*Oliusala[[#This Row],[magn]]/1000</f>
        <v>107.12325</v>
      </c>
      <c r="K6671">
        <v>2015</v>
      </c>
      <c r="L6671" t="s">
        <v>18</v>
      </c>
      <c r="M6671" s="144" t="s">
        <v>59</v>
      </c>
    </row>
    <row r="6672" spans="1:13" x14ac:dyDescent="0.2">
      <c r="A6672" t="s">
        <v>63</v>
      </c>
      <c r="B6672" s="144" t="s">
        <v>120</v>
      </c>
      <c r="C6672">
        <v>500</v>
      </c>
      <c r="D6672" t="str">
        <f>VLOOKUP(Oliusala[[#This Row],[postnumer]],Sveitarfelog[#All],4,FALSE)</f>
        <v>Húnaþing vestra</v>
      </c>
      <c r="E6672" t="str">
        <f>VLOOKUP(Oliusala[[#This Row],[postnumer]],Sveitarfelog[#All],5,FALSE)</f>
        <v>Norðurland vestra</v>
      </c>
      <c r="F6672" t="s">
        <v>21</v>
      </c>
      <c r="G6672" t="s">
        <v>50</v>
      </c>
      <c r="H6672" t="s">
        <v>58</v>
      </c>
      <c r="I6672" s="1">
        <v>474213</v>
      </c>
      <c r="J6672" s="2">
        <f>VLOOKUP(Oliusala[[#This Row],[tegund]],Tegundir!$B$2:$D$19,3,FALSE)*Oliusala[[#This Row],[magn]]/1000</f>
        <v>355.65974999999997</v>
      </c>
      <c r="K6672">
        <v>2015</v>
      </c>
      <c r="L6672" t="s">
        <v>18</v>
      </c>
      <c r="M6672" s="144" t="s">
        <v>59</v>
      </c>
    </row>
    <row r="6673" spans="1:13" x14ac:dyDescent="0.2">
      <c r="A6673" t="s">
        <v>63</v>
      </c>
      <c r="B6673" s="144" t="s">
        <v>123</v>
      </c>
      <c r="C6673">
        <v>510</v>
      </c>
      <c r="D6673" t="str">
        <f>VLOOKUP(Oliusala[[#This Row],[postnumer]],Sveitarfelog[#All],4,FALSE)</f>
        <v>Árneshreppur,Kaldrananeshreppur,Strandabyggð</v>
      </c>
      <c r="E6673" t="str">
        <f>VLOOKUP(Oliusala[[#This Row],[postnumer]],Sveitarfelog[#All],5,FALSE)</f>
        <v>Vestfirðir</v>
      </c>
      <c r="F6673" t="s">
        <v>20</v>
      </c>
      <c r="G6673" t="s">
        <v>50</v>
      </c>
      <c r="H6673" t="s">
        <v>58</v>
      </c>
      <c r="I6673" s="1">
        <v>288843</v>
      </c>
      <c r="J6673" s="2">
        <f>VLOOKUP(Oliusala[[#This Row],[tegund]],Tegundir!$B$2:$D$19,3,FALSE)*Oliusala[[#This Row],[magn]]/1000</f>
        <v>216.63225</v>
      </c>
      <c r="K6673">
        <v>2015</v>
      </c>
      <c r="L6673" t="s">
        <v>18</v>
      </c>
      <c r="M6673" s="144" t="s">
        <v>59</v>
      </c>
    </row>
    <row r="6674" spans="1:13" x14ac:dyDescent="0.2">
      <c r="A6674" t="s">
        <v>63</v>
      </c>
      <c r="B6674" s="144" t="s">
        <v>123</v>
      </c>
      <c r="C6674">
        <v>510</v>
      </c>
      <c r="D6674" t="str">
        <f>VLOOKUP(Oliusala[[#This Row],[postnumer]],Sveitarfelog[#All],4,FALSE)</f>
        <v>Árneshreppur,Kaldrananeshreppur,Strandabyggð</v>
      </c>
      <c r="E6674" t="str">
        <f>VLOOKUP(Oliusala[[#This Row],[postnumer]],Sveitarfelog[#All],5,FALSE)</f>
        <v>Vestfirðir</v>
      </c>
      <c r="F6674" t="s">
        <v>21</v>
      </c>
      <c r="G6674" t="s">
        <v>50</v>
      </c>
      <c r="H6674" t="s">
        <v>58</v>
      </c>
      <c r="I6674" s="1">
        <v>213232</v>
      </c>
      <c r="J6674" s="2">
        <f>VLOOKUP(Oliusala[[#This Row],[tegund]],Tegundir!$B$2:$D$19,3,FALSE)*Oliusala[[#This Row],[magn]]/1000</f>
        <v>159.92400000000001</v>
      </c>
      <c r="K6674">
        <v>2015</v>
      </c>
      <c r="L6674" t="s">
        <v>18</v>
      </c>
      <c r="M6674" s="144" t="s">
        <v>59</v>
      </c>
    </row>
    <row r="6675" spans="1:13" x14ac:dyDescent="0.2">
      <c r="A6675" t="s">
        <v>63</v>
      </c>
      <c r="B6675" s="144" t="s">
        <v>124</v>
      </c>
      <c r="C6675">
        <v>510</v>
      </c>
      <c r="D6675" t="str">
        <f>VLOOKUP(Oliusala[[#This Row],[postnumer]],Sveitarfelog[#All],4,FALSE)</f>
        <v>Árneshreppur,Kaldrananeshreppur,Strandabyggð</v>
      </c>
      <c r="E6675" t="str">
        <f>VLOOKUP(Oliusala[[#This Row],[postnumer]],Sveitarfelog[#All],5,FALSE)</f>
        <v>Vestfirðir</v>
      </c>
      <c r="F6675" t="s">
        <v>20</v>
      </c>
      <c r="G6675" t="s">
        <v>50</v>
      </c>
      <c r="H6675" t="s">
        <v>58</v>
      </c>
      <c r="I6675" s="1">
        <v>16876</v>
      </c>
      <c r="J6675" s="2">
        <f>VLOOKUP(Oliusala[[#This Row],[tegund]],Tegundir!$B$2:$D$19,3,FALSE)*Oliusala[[#This Row],[magn]]/1000</f>
        <v>12.657</v>
      </c>
      <c r="K6675">
        <v>2015</v>
      </c>
      <c r="L6675" t="s">
        <v>18</v>
      </c>
      <c r="M6675" s="144" t="s">
        <v>59</v>
      </c>
    </row>
    <row r="6676" spans="1:13" x14ac:dyDescent="0.2">
      <c r="A6676" t="s">
        <v>63</v>
      </c>
      <c r="B6676" s="144" t="s">
        <v>124</v>
      </c>
      <c r="C6676">
        <v>510</v>
      </c>
      <c r="D6676" t="str">
        <f>VLOOKUP(Oliusala[[#This Row],[postnumer]],Sveitarfelog[#All],4,FALSE)</f>
        <v>Árneshreppur,Kaldrananeshreppur,Strandabyggð</v>
      </c>
      <c r="E6676" t="str">
        <f>VLOOKUP(Oliusala[[#This Row],[postnumer]],Sveitarfelog[#All],5,FALSE)</f>
        <v>Vestfirðir</v>
      </c>
      <c r="F6676" t="s">
        <v>21</v>
      </c>
      <c r="G6676" t="s">
        <v>50</v>
      </c>
      <c r="H6676" t="s">
        <v>58</v>
      </c>
      <c r="I6676" s="1">
        <v>9417</v>
      </c>
      <c r="J6676" s="2">
        <f>VLOOKUP(Oliusala[[#This Row],[tegund]],Tegundir!$B$2:$D$19,3,FALSE)*Oliusala[[#This Row],[magn]]/1000</f>
        <v>7.0627500000000003</v>
      </c>
      <c r="K6676">
        <v>2015</v>
      </c>
      <c r="L6676" t="s">
        <v>18</v>
      </c>
      <c r="M6676" s="144" t="s">
        <v>59</v>
      </c>
    </row>
    <row r="6677" spans="1:13" x14ac:dyDescent="0.2">
      <c r="A6677" t="s">
        <v>63</v>
      </c>
      <c r="B6677" s="144" t="s">
        <v>125</v>
      </c>
      <c r="C6677">
        <v>520</v>
      </c>
      <c r="D6677" t="str">
        <f>VLOOKUP(Oliusala[[#This Row],[postnumer]],Sveitarfelog[#All],4,FALSE)</f>
        <v>Árneshreppur,Kaldrananeshreppur,Strandabyggð</v>
      </c>
      <c r="E6677" t="str">
        <f>VLOOKUP(Oliusala[[#This Row],[postnumer]],Sveitarfelog[#All],5,FALSE)</f>
        <v>Vestfirðir</v>
      </c>
      <c r="F6677" t="s">
        <v>20</v>
      </c>
      <c r="G6677" t="s">
        <v>50</v>
      </c>
      <c r="H6677" t="s">
        <v>58</v>
      </c>
      <c r="I6677" s="1">
        <v>14192</v>
      </c>
      <c r="J6677" s="2">
        <f>VLOOKUP(Oliusala[[#This Row],[tegund]],Tegundir!$B$2:$D$19,3,FALSE)*Oliusala[[#This Row],[magn]]/1000</f>
        <v>10.644</v>
      </c>
      <c r="K6677">
        <v>2015</v>
      </c>
      <c r="L6677" t="s">
        <v>18</v>
      </c>
      <c r="M6677" s="144" t="s">
        <v>59</v>
      </c>
    </row>
    <row r="6678" spans="1:13" x14ac:dyDescent="0.2">
      <c r="A6678" t="s">
        <v>63</v>
      </c>
      <c r="B6678" s="144" t="s">
        <v>125</v>
      </c>
      <c r="C6678">
        <v>520</v>
      </c>
      <c r="D6678" t="str">
        <f>VLOOKUP(Oliusala[[#This Row],[postnumer]],Sveitarfelog[#All],4,FALSE)</f>
        <v>Árneshreppur,Kaldrananeshreppur,Strandabyggð</v>
      </c>
      <c r="E6678" t="str">
        <f>VLOOKUP(Oliusala[[#This Row],[postnumer]],Sveitarfelog[#All],5,FALSE)</f>
        <v>Vestfirðir</v>
      </c>
      <c r="F6678" t="s">
        <v>21</v>
      </c>
      <c r="G6678" t="s">
        <v>50</v>
      </c>
      <c r="H6678" t="s">
        <v>58</v>
      </c>
      <c r="I6678" s="1">
        <v>24569</v>
      </c>
      <c r="J6678" s="2">
        <f>VLOOKUP(Oliusala[[#This Row],[tegund]],Tegundir!$B$2:$D$19,3,FALSE)*Oliusala[[#This Row],[magn]]/1000</f>
        <v>18.426749999999998</v>
      </c>
      <c r="K6678">
        <v>2015</v>
      </c>
      <c r="L6678" t="s">
        <v>18</v>
      </c>
      <c r="M6678" s="144" t="s">
        <v>59</v>
      </c>
    </row>
    <row r="6679" spans="1:13" x14ac:dyDescent="0.2">
      <c r="A6679" t="s">
        <v>63</v>
      </c>
      <c r="B6679" s="144" t="s">
        <v>102</v>
      </c>
      <c r="C6679">
        <v>530</v>
      </c>
      <c r="D6679" t="str">
        <f>VLOOKUP(Oliusala[[#This Row],[postnumer]],Sveitarfelog[#All],4,FALSE)</f>
        <v>Húnaþing vestra</v>
      </c>
      <c r="E6679" t="str">
        <f>VLOOKUP(Oliusala[[#This Row],[postnumer]],Sveitarfelog[#All],5,FALSE)</f>
        <v>Norðurland vestra</v>
      </c>
      <c r="F6679" t="s">
        <v>20</v>
      </c>
      <c r="G6679" t="s">
        <v>50</v>
      </c>
      <c r="H6679" t="s">
        <v>58</v>
      </c>
      <c r="I6679" s="1">
        <v>405017</v>
      </c>
      <c r="J6679" s="2">
        <f>VLOOKUP(Oliusala[[#This Row],[tegund]],Tegundir!$B$2:$D$19,3,FALSE)*Oliusala[[#This Row],[magn]]/1000</f>
        <v>303.76274999999998</v>
      </c>
      <c r="K6679">
        <v>2015</v>
      </c>
      <c r="L6679" t="s">
        <v>18</v>
      </c>
      <c r="M6679" s="144" t="s">
        <v>59</v>
      </c>
    </row>
    <row r="6680" spans="1:13" x14ac:dyDescent="0.2">
      <c r="A6680" t="s">
        <v>63</v>
      </c>
      <c r="B6680" s="144" t="s">
        <v>126</v>
      </c>
      <c r="C6680">
        <v>530</v>
      </c>
      <c r="D6680" t="str">
        <f>VLOOKUP(Oliusala[[#This Row],[postnumer]],Sveitarfelog[#All],4,FALSE)</f>
        <v>Húnaþing vestra</v>
      </c>
      <c r="E6680" t="str">
        <f>VLOOKUP(Oliusala[[#This Row],[postnumer]],Sveitarfelog[#All],5,FALSE)</f>
        <v>Norðurland vestra</v>
      </c>
      <c r="F6680" t="s">
        <v>20</v>
      </c>
      <c r="G6680" t="s">
        <v>50</v>
      </c>
      <c r="H6680" t="s">
        <v>58</v>
      </c>
      <c r="I6680" s="1">
        <v>48627</v>
      </c>
      <c r="J6680" s="2">
        <f>VLOOKUP(Oliusala[[#This Row],[tegund]],Tegundir!$B$2:$D$19,3,FALSE)*Oliusala[[#This Row],[magn]]/1000</f>
        <v>36.47025</v>
      </c>
      <c r="K6680">
        <v>2015</v>
      </c>
      <c r="L6680" t="s">
        <v>18</v>
      </c>
      <c r="M6680" s="144" t="s">
        <v>59</v>
      </c>
    </row>
    <row r="6681" spans="1:13" x14ac:dyDescent="0.2">
      <c r="A6681" t="s">
        <v>63</v>
      </c>
      <c r="B6681" s="144" t="s">
        <v>127</v>
      </c>
      <c r="C6681">
        <v>531</v>
      </c>
      <c r="D6681" t="str">
        <f>VLOOKUP(Oliusala[[#This Row],[postnumer]],Sveitarfelog[#All],4,FALSE)</f>
        <v>Húnaþing vestra</v>
      </c>
      <c r="E6681" t="str">
        <f>VLOOKUP(Oliusala[[#This Row],[postnumer]],Sveitarfelog[#All],5,FALSE)</f>
        <v>Norðurland vestra</v>
      </c>
      <c r="F6681" t="s">
        <v>20</v>
      </c>
      <c r="G6681" t="s">
        <v>50</v>
      </c>
      <c r="H6681" t="s">
        <v>58</v>
      </c>
      <c r="I6681" s="1">
        <v>98413</v>
      </c>
      <c r="J6681" s="2">
        <f>VLOOKUP(Oliusala[[#This Row],[tegund]],Tegundir!$B$2:$D$19,3,FALSE)*Oliusala[[#This Row],[magn]]/1000</f>
        <v>73.809749999999994</v>
      </c>
      <c r="K6681">
        <v>2015</v>
      </c>
      <c r="L6681" t="s">
        <v>18</v>
      </c>
      <c r="M6681" s="144" t="s">
        <v>59</v>
      </c>
    </row>
    <row r="6682" spans="1:13" x14ac:dyDescent="0.2">
      <c r="A6682" t="s">
        <v>63</v>
      </c>
      <c r="B6682" s="144" t="s">
        <v>128</v>
      </c>
      <c r="C6682">
        <v>540</v>
      </c>
      <c r="D6682" t="str">
        <f>VLOOKUP(Oliusala[[#This Row],[postnumer]],Sveitarfelog[#All],4,FALSE)</f>
        <v>Húnabyggð</v>
      </c>
      <c r="E6682" t="str">
        <f>VLOOKUP(Oliusala[[#This Row],[postnumer]],Sveitarfelog[#All],5,FALSE)</f>
        <v>Norðurland vestra</v>
      </c>
      <c r="F6682" t="s">
        <v>20</v>
      </c>
      <c r="G6682" t="s">
        <v>50</v>
      </c>
      <c r="H6682" t="s">
        <v>58</v>
      </c>
      <c r="I6682" s="1">
        <v>1234755</v>
      </c>
      <c r="J6682" s="2">
        <f>VLOOKUP(Oliusala[[#This Row],[tegund]],Tegundir!$B$2:$D$19,3,FALSE)*Oliusala[[#This Row],[magn]]/1000</f>
        <v>926.06624999999997</v>
      </c>
      <c r="K6682">
        <v>2015</v>
      </c>
      <c r="L6682" t="s">
        <v>18</v>
      </c>
      <c r="M6682" s="144" t="s">
        <v>59</v>
      </c>
    </row>
    <row r="6683" spans="1:13" x14ac:dyDescent="0.2">
      <c r="A6683" t="s">
        <v>63</v>
      </c>
      <c r="B6683" s="144" t="s">
        <v>129</v>
      </c>
      <c r="C6683">
        <v>545</v>
      </c>
      <c r="D6683" t="str">
        <f>VLOOKUP(Oliusala[[#This Row],[postnumer]],Sveitarfelog[#All],4,FALSE)</f>
        <v>Sveitarfélagið Skagaströnd</v>
      </c>
      <c r="E6683" t="str">
        <f>VLOOKUP(Oliusala[[#This Row],[postnumer]],Sveitarfelog[#All],5,FALSE)</f>
        <v>Norðurland vestra</v>
      </c>
      <c r="F6683" t="s">
        <v>20</v>
      </c>
      <c r="G6683" t="s">
        <v>50</v>
      </c>
      <c r="H6683" t="s">
        <v>58</v>
      </c>
      <c r="I6683" s="1">
        <v>176638</v>
      </c>
      <c r="J6683" s="2">
        <f>VLOOKUP(Oliusala[[#This Row],[tegund]],Tegundir!$B$2:$D$19,3,FALSE)*Oliusala[[#This Row],[magn]]/1000</f>
        <v>132.4785</v>
      </c>
      <c r="K6683">
        <v>2015</v>
      </c>
      <c r="L6683" t="s">
        <v>18</v>
      </c>
      <c r="M6683" s="144" t="s">
        <v>59</v>
      </c>
    </row>
    <row r="6684" spans="1:13" x14ac:dyDescent="0.2">
      <c r="A6684" t="s">
        <v>63</v>
      </c>
      <c r="B6684" s="144" t="s">
        <v>122</v>
      </c>
      <c r="C6684">
        <v>550</v>
      </c>
      <c r="D6684" t="str">
        <f>VLOOKUP(Oliusala[[#This Row],[postnumer]],Sveitarfelog[#All],4,FALSE)</f>
        <v>Skagafjörður</v>
      </c>
      <c r="E6684" t="str">
        <f>VLOOKUP(Oliusala[[#This Row],[postnumer]],Sveitarfelog[#All],5,FALSE)</f>
        <v>Norðurland vestra</v>
      </c>
      <c r="F6684" t="s">
        <v>20</v>
      </c>
      <c r="G6684" t="s">
        <v>50</v>
      </c>
      <c r="H6684" t="s">
        <v>58</v>
      </c>
      <c r="I6684" s="1">
        <v>1541861</v>
      </c>
      <c r="J6684" s="2">
        <f>VLOOKUP(Oliusala[[#This Row],[tegund]],Tegundir!$B$2:$D$19,3,FALSE)*Oliusala[[#This Row],[magn]]/1000</f>
        <v>1156.3957499999999</v>
      </c>
      <c r="K6684">
        <v>2015</v>
      </c>
      <c r="L6684" t="s">
        <v>18</v>
      </c>
      <c r="M6684" s="144" t="s">
        <v>59</v>
      </c>
    </row>
    <row r="6685" spans="1:13" x14ac:dyDescent="0.2">
      <c r="A6685" t="s">
        <v>63</v>
      </c>
      <c r="B6685" s="144" t="s">
        <v>131</v>
      </c>
      <c r="C6685">
        <v>560</v>
      </c>
      <c r="D6685" t="str">
        <f>VLOOKUP(Oliusala[[#This Row],[postnumer]],Sveitarfelog[#All],4,FALSE)</f>
        <v>Skagafjörður</v>
      </c>
      <c r="E6685" t="str">
        <f>VLOOKUP(Oliusala[[#This Row],[postnumer]],Sveitarfelog[#All],5,FALSE)</f>
        <v>Norðurland vestra</v>
      </c>
      <c r="F6685" t="s">
        <v>20</v>
      </c>
      <c r="G6685" t="s">
        <v>50</v>
      </c>
      <c r="H6685" t="s">
        <v>58</v>
      </c>
      <c r="I6685" s="1">
        <v>677381</v>
      </c>
      <c r="J6685" s="2">
        <f>VLOOKUP(Oliusala[[#This Row],[tegund]],Tegundir!$B$2:$D$19,3,FALSE)*Oliusala[[#This Row],[magn]]/1000</f>
        <v>508.03575000000001</v>
      </c>
      <c r="K6685">
        <v>2015</v>
      </c>
      <c r="L6685" t="s">
        <v>18</v>
      </c>
      <c r="M6685" s="144" t="s">
        <v>59</v>
      </c>
    </row>
    <row r="6686" spans="1:13" x14ac:dyDescent="0.2">
      <c r="A6686" t="s">
        <v>63</v>
      </c>
      <c r="B6686" s="144" t="s">
        <v>132</v>
      </c>
      <c r="C6686">
        <v>565</v>
      </c>
      <c r="D6686" t="str">
        <f>VLOOKUP(Oliusala[[#This Row],[postnumer]],Sveitarfelog[#All],4,FALSE)</f>
        <v>Skagafjörður</v>
      </c>
      <c r="E6686" t="str">
        <f>VLOOKUP(Oliusala[[#This Row],[postnumer]],Sveitarfelog[#All],5,FALSE)</f>
        <v>Norðurland vestra</v>
      </c>
      <c r="F6686" t="s">
        <v>20</v>
      </c>
      <c r="G6686" t="s">
        <v>50</v>
      </c>
      <c r="H6686" t="s">
        <v>58</v>
      </c>
      <c r="I6686" s="1">
        <v>133319</v>
      </c>
      <c r="J6686" s="2">
        <f>VLOOKUP(Oliusala[[#This Row],[tegund]],Tegundir!$B$2:$D$19,3,FALSE)*Oliusala[[#This Row],[magn]]/1000</f>
        <v>99.989249999999998</v>
      </c>
      <c r="K6686">
        <v>2015</v>
      </c>
      <c r="L6686" t="s">
        <v>18</v>
      </c>
      <c r="M6686" s="144" t="s">
        <v>59</v>
      </c>
    </row>
    <row r="6687" spans="1:13" x14ac:dyDescent="0.2">
      <c r="A6687" t="s">
        <v>63</v>
      </c>
      <c r="B6687" s="144" t="s">
        <v>134</v>
      </c>
      <c r="C6687">
        <v>570</v>
      </c>
      <c r="D6687" t="str">
        <f>VLOOKUP(Oliusala[[#This Row],[postnumer]],Sveitarfelog[#All],4,FALSE)</f>
        <v>Skagafjörður</v>
      </c>
      <c r="E6687" t="str">
        <f>VLOOKUP(Oliusala[[#This Row],[postnumer]],Sveitarfelog[#All],5,FALSE)</f>
        <v>Norðurland vestra</v>
      </c>
      <c r="F6687" t="s">
        <v>20</v>
      </c>
      <c r="G6687" t="s">
        <v>50</v>
      </c>
      <c r="H6687" t="s">
        <v>58</v>
      </c>
      <c r="I6687" s="1">
        <v>41359</v>
      </c>
      <c r="J6687" s="2">
        <f>VLOOKUP(Oliusala[[#This Row],[tegund]],Tegundir!$B$2:$D$19,3,FALSE)*Oliusala[[#This Row],[magn]]/1000</f>
        <v>31.01925</v>
      </c>
      <c r="K6687">
        <v>2015</v>
      </c>
      <c r="L6687" t="s">
        <v>18</v>
      </c>
      <c r="M6687" s="144" t="s">
        <v>59</v>
      </c>
    </row>
    <row r="6688" spans="1:13" x14ac:dyDescent="0.2">
      <c r="A6688" t="s">
        <v>63</v>
      </c>
      <c r="B6688" s="144" t="s">
        <v>135</v>
      </c>
      <c r="C6688">
        <v>580</v>
      </c>
      <c r="D6688" t="str">
        <f>VLOOKUP(Oliusala[[#This Row],[postnumer]],Sveitarfelog[#All],4,FALSE)</f>
        <v>Fjallabyggð</v>
      </c>
      <c r="E6688" t="str">
        <f>VLOOKUP(Oliusala[[#This Row],[postnumer]],Sveitarfelog[#All],5,FALSE)</f>
        <v>Norðurland eystra</v>
      </c>
      <c r="F6688" t="s">
        <v>20</v>
      </c>
      <c r="G6688" t="s">
        <v>50</v>
      </c>
      <c r="H6688" t="s">
        <v>58</v>
      </c>
      <c r="I6688" s="1">
        <v>499962</v>
      </c>
      <c r="J6688" s="2">
        <f>VLOOKUP(Oliusala[[#This Row],[tegund]],Tegundir!$B$2:$D$19,3,FALSE)*Oliusala[[#This Row],[magn]]/1000</f>
        <v>374.97149999999999</v>
      </c>
      <c r="K6688">
        <v>2015</v>
      </c>
      <c r="L6688" t="s">
        <v>18</v>
      </c>
      <c r="M6688" s="144" t="s">
        <v>59</v>
      </c>
    </row>
    <row r="6689" spans="1:13" x14ac:dyDescent="0.2">
      <c r="A6689" t="s">
        <v>63</v>
      </c>
      <c r="B6689" s="144" t="s">
        <v>142</v>
      </c>
      <c r="C6689">
        <v>625</v>
      </c>
      <c r="D6689" t="str">
        <f>VLOOKUP(Oliusala[[#This Row],[postnumer]],Sveitarfelog[#All],4,FALSE)</f>
        <v>Fjallabyggð</v>
      </c>
      <c r="E6689" t="str">
        <f>VLOOKUP(Oliusala[[#This Row],[postnumer]],Sveitarfelog[#All],5,FALSE)</f>
        <v>Norðurland eystra</v>
      </c>
      <c r="F6689" t="s">
        <v>20</v>
      </c>
      <c r="G6689" t="s">
        <v>50</v>
      </c>
      <c r="H6689" t="s">
        <v>58</v>
      </c>
      <c r="I6689" s="1">
        <v>327902</v>
      </c>
      <c r="J6689" s="2">
        <f>VLOOKUP(Oliusala[[#This Row],[tegund]],Tegundir!$B$2:$D$19,3,FALSE)*Oliusala[[#This Row],[magn]]/1000</f>
        <v>245.9265</v>
      </c>
      <c r="K6689">
        <v>2015</v>
      </c>
      <c r="L6689" t="s">
        <v>18</v>
      </c>
      <c r="M6689" s="144" t="s">
        <v>59</v>
      </c>
    </row>
    <row r="6690" spans="1:13" x14ac:dyDescent="0.2">
      <c r="A6690" t="s">
        <v>68</v>
      </c>
      <c r="B6690" s="144" t="s">
        <v>68</v>
      </c>
      <c r="C6690">
        <v>600</v>
      </c>
      <c r="D6690" t="str">
        <f>VLOOKUP(Oliusala[[#This Row],[postnumer]],Sveitarfelog[#All],4,FALSE)</f>
        <v>Akureyrarbær,Eyjafjarðarsveit,Hörgársveit,Svalbarðsstrandarhreppur,Grýtubakkahreppur</v>
      </c>
      <c r="E6690" t="str">
        <f>VLOOKUP(Oliusala[[#This Row],[postnumer]],Sveitarfelog[#All],5,FALSE)</f>
        <v>Norðurland eystra</v>
      </c>
      <c r="F6690" t="s">
        <v>20</v>
      </c>
      <c r="G6690" t="s">
        <v>50</v>
      </c>
      <c r="H6690" t="s">
        <v>58</v>
      </c>
      <c r="I6690" s="1">
        <v>3561</v>
      </c>
      <c r="J6690" s="2">
        <f>VLOOKUP(Oliusala[[#This Row],[tegund]],Tegundir!$B$2:$D$19,3,FALSE)*Oliusala[[#This Row],[magn]]/1000</f>
        <v>2.67075</v>
      </c>
      <c r="K6690">
        <v>2015</v>
      </c>
      <c r="L6690" t="s">
        <v>18</v>
      </c>
      <c r="M6690" s="144" t="s">
        <v>59</v>
      </c>
    </row>
    <row r="6691" spans="1:13" x14ac:dyDescent="0.2">
      <c r="A6691" t="s">
        <v>63</v>
      </c>
      <c r="B6691" s="144" t="s">
        <v>68</v>
      </c>
      <c r="C6691">
        <v>600</v>
      </c>
      <c r="D6691" t="str">
        <f>VLOOKUP(Oliusala[[#This Row],[postnumer]],Sveitarfelog[#All],4,FALSE)</f>
        <v>Akureyrarbær,Eyjafjarðarsveit,Hörgársveit,Svalbarðsstrandarhreppur,Grýtubakkahreppur</v>
      </c>
      <c r="E6691" t="str">
        <f>VLOOKUP(Oliusala[[#This Row],[postnumer]],Sveitarfelog[#All],5,FALSE)</f>
        <v>Norðurland eystra</v>
      </c>
      <c r="F6691" t="s">
        <v>20</v>
      </c>
      <c r="G6691" t="s">
        <v>50</v>
      </c>
      <c r="H6691" t="s">
        <v>58</v>
      </c>
      <c r="I6691" s="1">
        <v>716845</v>
      </c>
      <c r="J6691" s="2">
        <f>VLOOKUP(Oliusala[[#This Row],[tegund]],Tegundir!$B$2:$D$19,3,FALSE)*Oliusala[[#This Row],[magn]]/1000</f>
        <v>537.63374999999996</v>
      </c>
      <c r="K6691">
        <v>2015</v>
      </c>
      <c r="L6691" t="s">
        <v>18</v>
      </c>
      <c r="M6691" s="144" t="s">
        <v>59</v>
      </c>
    </row>
    <row r="6692" spans="1:13" x14ac:dyDescent="0.2">
      <c r="A6692" t="s">
        <v>63</v>
      </c>
      <c r="B6692" s="144" t="s">
        <v>68</v>
      </c>
      <c r="C6692">
        <v>600</v>
      </c>
      <c r="D6692" t="str">
        <f>VLOOKUP(Oliusala[[#This Row],[postnumer]],Sveitarfelog[#All],4,FALSE)</f>
        <v>Akureyrarbær,Eyjafjarðarsveit,Hörgársveit,Svalbarðsstrandarhreppur,Grýtubakkahreppur</v>
      </c>
      <c r="E6692" t="str">
        <f>VLOOKUP(Oliusala[[#This Row],[postnumer]],Sveitarfelog[#All],5,FALSE)</f>
        <v>Norðurland eystra</v>
      </c>
      <c r="F6692" t="s">
        <v>20</v>
      </c>
      <c r="G6692" t="s">
        <v>50</v>
      </c>
      <c r="H6692" t="s">
        <v>58</v>
      </c>
      <c r="I6692" s="1">
        <v>6175901</v>
      </c>
      <c r="J6692" s="2">
        <f>VLOOKUP(Oliusala[[#This Row],[tegund]],Tegundir!$B$2:$D$19,3,FALSE)*Oliusala[[#This Row],[magn]]/1000</f>
        <v>4631.9257500000003</v>
      </c>
      <c r="K6692">
        <v>2015</v>
      </c>
      <c r="L6692" t="s">
        <v>18</v>
      </c>
      <c r="M6692" s="144" t="s">
        <v>59</v>
      </c>
    </row>
    <row r="6693" spans="1:13" x14ac:dyDescent="0.2">
      <c r="A6693" t="s">
        <v>63</v>
      </c>
      <c r="B6693" s="144" t="s">
        <v>68</v>
      </c>
      <c r="C6693">
        <v>600</v>
      </c>
      <c r="D6693" t="str">
        <f>VLOOKUP(Oliusala[[#This Row],[postnumer]],Sveitarfelog[#All],4,FALSE)</f>
        <v>Akureyrarbær,Eyjafjarðarsveit,Hörgársveit,Svalbarðsstrandarhreppur,Grýtubakkahreppur</v>
      </c>
      <c r="E6693" t="str">
        <f>VLOOKUP(Oliusala[[#This Row],[postnumer]],Sveitarfelog[#All],5,FALSE)</f>
        <v>Norðurland eystra</v>
      </c>
      <c r="F6693" t="s">
        <v>46</v>
      </c>
      <c r="G6693" t="s">
        <v>50</v>
      </c>
      <c r="H6693" t="s">
        <v>58</v>
      </c>
      <c r="I6693" s="1">
        <v>7256</v>
      </c>
      <c r="J6693" s="2">
        <f>VLOOKUP(Oliusala[[#This Row],[tegund]],Tegundir!$B$2:$D$19,3,FALSE)*Oliusala[[#This Row],[magn]]/1000</f>
        <v>5.4420000000000002</v>
      </c>
      <c r="K6693">
        <v>2015</v>
      </c>
      <c r="L6693" t="s">
        <v>18</v>
      </c>
      <c r="M6693" s="144" t="s">
        <v>59</v>
      </c>
    </row>
    <row r="6694" spans="1:13" x14ac:dyDescent="0.2">
      <c r="A6694" t="s">
        <v>63</v>
      </c>
      <c r="B6694" s="144" t="s">
        <v>68</v>
      </c>
      <c r="C6694">
        <v>600</v>
      </c>
      <c r="D6694" t="str">
        <f>VLOOKUP(Oliusala[[#This Row],[postnumer]],Sveitarfelog[#All],4,FALSE)</f>
        <v>Akureyrarbær,Eyjafjarðarsveit,Hörgársveit,Svalbarðsstrandarhreppur,Grýtubakkahreppur</v>
      </c>
      <c r="E6694" t="str">
        <f>VLOOKUP(Oliusala[[#This Row],[postnumer]],Sveitarfelog[#All],5,FALSE)</f>
        <v>Norðurland eystra</v>
      </c>
      <c r="F6694" t="s">
        <v>20</v>
      </c>
      <c r="G6694" t="s">
        <v>50</v>
      </c>
      <c r="H6694" t="s">
        <v>58</v>
      </c>
      <c r="I6694" s="1">
        <v>235442</v>
      </c>
      <c r="J6694" s="2">
        <f>VLOOKUP(Oliusala[[#This Row],[tegund]],Tegundir!$B$2:$D$19,3,FALSE)*Oliusala[[#This Row],[magn]]/1000</f>
        <v>176.58150000000001</v>
      </c>
      <c r="K6694">
        <v>2015</v>
      </c>
      <c r="L6694" t="s">
        <v>18</v>
      </c>
      <c r="M6694" s="144" t="s">
        <v>59</v>
      </c>
    </row>
    <row r="6695" spans="1:13" x14ac:dyDescent="0.2">
      <c r="A6695" t="s">
        <v>63</v>
      </c>
      <c r="B6695" s="144" t="s">
        <v>68</v>
      </c>
      <c r="C6695">
        <v>600</v>
      </c>
      <c r="D6695" t="str">
        <f>VLOOKUP(Oliusala[[#This Row],[postnumer]],Sveitarfelog[#All],4,FALSE)</f>
        <v>Akureyrarbær,Eyjafjarðarsveit,Hörgársveit,Svalbarðsstrandarhreppur,Grýtubakkahreppur</v>
      </c>
      <c r="E6695" t="str">
        <f>VLOOKUP(Oliusala[[#This Row],[postnumer]],Sveitarfelog[#All],5,FALSE)</f>
        <v>Norðurland eystra</v>
      </c>
      <c r="F6695" t="s">
        <v>20</v>
      </c>
      <c r="G6695" t="s">
        <v>50</v>
      </c>
      <c r="H6695" t="s">
        <v>58</v>
      </c>
      <c r="I6695" s="1">
        <v>1119553</v>
      </c>
      <c r="J6695" s="2">
        <f>VLOOKUP(Oliusala[[#This Row],[tegund]],Tegundir!$B$2:$D$19,3,FALSE)*Oliusala[[#This Row],[magn]]/1000</f>
        <v>839.66475000000003</v>
      </c>
      <c r="K6695">
        <v>2015</v>
      </c>
      <c r="L6695" t="s">
        <v>18</v>
      </c>
      <c r="M6695" s="144" t="s">
        <v>59</v>
      </c>
    </row>
    <row r="6696" spans="1:13" x14ac:dyDescent="0.2">
      <c r="A6696" t="s">
        <v>63</v>
      </c>
      <c r="B6696" s="144" t="s">
        <v>68</v>
      </c>
      <c r="C6696">
        <v>600</v>
      </c>
      <c r="D6696" t="str">
        <f>VLOOKUP(Oliusala[[#This Row],[postnumer]],Sveitarfelog[#All],4,FALSE)</f>
        <v>Akureyrarbær,Eyjafjarðarsveit,Hörgársveit,Svalbarðsstrandarhreppur,Grýtubakkahreppur</v>
      </c>
      <c r="E6696" t="str">
        <f>VLOOKUP(Oliusala[[#This Row],[postnumer]],Sveitarfelog[#All],5,FALSE)</f>
        <v>Norðurland eystra</v>
      </c>
      <c r="F6696" t="s">
        <v>46</v>
      </c>
      <c r="G6696" t="s">
        <v>50</v>
      </c>
      <c r="H6696" t="s">
        <v>58</v>
      </c>
      <c r="I6696" s="1">
        <v>57674</v>
      </c>
      <c r="J6696" s="2">
        <f>VLOOKUP(Oliusala[[#This Row],[tegund]],Tegundir!$B$2:$D$19,3,FALSE)*Oliusala[[#This Row],[magn]]/1000</f>
        <v>43.255499999999998</v>
      </c>
      <c r="K6696">
        <v>2015</v>
      </c>
      <c r="L6696" t="s">
        <v>18</v>
      </c>
      <c r="M6696" s="144" t="s">
        <v>59</v>
      </c>
    </row>
    <row r="6697" spans="1:13" x14ac:dyDescent="0.2">
      <c r="A6697" t="s">
        <v>63</v>
      </c>
      <c r="B6697" s="144" t="s">
        <v>68</v>
      </c>
      <c r="C6697">
        <v>600</v>
      </c>
      <c r="D6697" t="str">
        <f>VLOOKUP(Oliusala[[#This Row],[postnumer]],Sveitarfelog[#All],4,FALSE)</f>
        <v>Akureyrarbær,Eyjafjarðarsveit,Hörgársveit,Svalbarðsstrandarhreppur,Grýtubakkahreppur</v>
      </c>
      <c r="E6697" t="str">
        <f>VLOOKUP(Oliusala[[#This Row],[postnumer]],Sveitarfelog[#All],5,FALSE)</f>
        <v>Norðurland eystra</v>
      </c>
      <c r="F6697" t="s">
        <v>20</v>
      </c>
      <c r="G6697" t="s">
        <v>50</v>
      </c>
      <c r="H6697" t="s">
        <v>58</v>
      </c>
      <c r="I6697" s="1">
        <v>754633</v>
      </c>
      <c r="J6697" s="2">
        <f>VLOOKUP(Oliusala[[#This Row],[tegund]],Tegundir!$B$2:$D$19,3,FALSE)*Oliusala[[#This Row],[magn]]/1000</f>
        <v>565.97474999999997</v>
      </c>
      <c r="K6697">
        <v>2015</v>
      </c>
      <c r="L6697" t="s">
        <v>18</v>
      </c>
      <c r="M6697" s="144" t="s">
        <v>59</v>
      </c>
    </row>
    <row r="6698" spans="1:13" x14ac:dyDescent="0.2">
      <c r="A6698" t="s">
        <v>63</v>
      </c>
      <c r="B6698" s="144" t="s">
        <v>68</v>
      </c>
      <c r="C6698">
        <v>600</v>
      </c>
      <c r="D6698" t="str">
        <f>VLOOKUP(Oliusala[[#This Row],[postnumer]],Sveitarfelog[#All],4,FALSE)</f>
        <v>Akureyrarbær,Eyjafjarðarsveit,Hörgársveit,Svalbarðsstrandarhreppur,Grýtubakkahreppur</v>
      </c>
      <c r="E6698" t="str">
        <f>VLOOKUP(Oliusala[[#This Row],[postnumer]],Sveitarfelog[#All],5,FALSE)</f>
        <v>Norðurland eystra</v>
      </c>
      <c r="F6698" t="s">
        <v>20</v>
      </c>
      <c r="G6698" t="s">
        <v>50</v>
      </c>
      <c r="H6698" t="s">
        <v>58</v>
      </c>
      <c r="I6698" s="1">
        <v>1057216</v>
      </c>
      <c r="J6698" s="2">
        <f>VLOOKUP(Oliusala[[#This Row],[tegund]],Tegundir!$B$2:$D$19,3,FALSE)*Oliusala[[#This Row],[magn]]/1000</f>
        <v>792.91200000000003</v>
      </c>
      <c r="K6698">
        <v>2015</v>
      </c>
      <c r="L6698" t="s">
        <v>18</v>
      </c>
      <c r="M6698" s="144" t="s">
        <v>59</v>
      </c>
    </row>
    <row r="6699" spans="1:13" x14ac:dyDescent="0.2">
      <c r="A6699" t="s">
        <v>63</v>
      </c>
      <c r="B6699" s="144" t="s">
        <v>68</v>
      </c>
      <c r="C6699">
        <v>600</v>
      </c>
      <c r="D6699" t="str">
        <f>VLOOKUP(Oliusala[[#This Row],[postnumer]],Sveitarfelog[#All],4,FALSE)</f>
        <v>Akureyrarbær,Eyjafjarðarsveit,Hörgársveit,Svalbarðsstrandarhreppur,Grýtubakkahreppur</v>
      </c>
      <c r="E6699" t="str">
        <f>VLOOKUP(Oliusala[[#This Row],[postnumer]],Sveitarfelog[#All],5,FALSE)</f>
        <v>Norðurland eystra</v>
      </c>
      <c r="F6699" t="s">
        <v>20</v>
      </c>
      <c r="G6699" t="s">
        <v>50</v>
      </c>
      <c r="H6699" t="s">
        <v>58</v>
      </c>
      <c r="I6699" s="1">
        <v>2829</v>
      </c>
      <c r="J6699" s="2">
        <f>VLOOKUP(Oliusala[[#This Row],[tegund]],Tegundir!$B$2:$D$19,3,FALSE)*Oliusala[[#This Row],[magn]]/1000</f>
        <v>2.12175</v>
      </c>
      <c r="K6699">
        <v>2015</v>
      </c>
      <c r="L6699" t="s">
        <v>18</v>
      </c>
      <c r="M6699" s="144" t="s">
        <v>59</v>
      </c>
    </row>
    <row r="6700" spans="1:13" x14ac:dyDescent="0.2">
      <c r="A6700" t="s">
        <v>63</v>
      </c>
      <c r="B6700" s="144" t="s">
        <v>68</v>
      </c>
      <c r="C6700">
        <v>600</v>
      </c>
      <c r="D6700" t="str">
        <f>VLOOKUP(Oliusala[[#This Row],[postnumer]],Sveitarfelog[#All],4,FALSE)</f>
        <v>Akureyrarbær,Eyjafjarðarsveit,Hörgársveit,Svalbarðsstrandarhreppur,Grýtubakkahreppur</v>
      </c>
      <c r="E6700" t="str">
        <f>VLOOKUP(Oliusala[[#This Row],[postnumer]],Sveitarfelog[#All],5,FALSE)</f>
        <v>Norðurland eystra</v>
      </c>
      <c r="F6700" t="s">
        <v>20</v>
      </c>
      <c r="G6700" t="s">
        <v>50</v>
      </c>
      <c r="H6700" t="s">
        <v>58</v>
      </c>
      <c r="I6700" s="1">
        <v>1224946</v>
      </c>
      <c r="J6700" s="2">
        <f>VLOOKUP(Oliusala[[#This Row],[tegund]],Tegundir!$B$2:$D$19,3,FALSE)*Oliusala[[#This Row],[magn]]/1000</f>
        <v>918.70950000000005</v>
      </c>
      <c r="K6700">
        <v>2015</v>
      </c>
      <c r="L6700" t="s">
        <v>18</v>
      </c>
      <c r="M6700" s="144" t="s">
        <v>59</v>
      </c>
    </row>
    <row r="6701" spans="1:13" x14ac:dyDescent="0.2">
      <c r="A6701" t="s">
        <v>63</v>
      </c>
      <c r="B6701" s="144" t="s">
        <v>139</v>
      </c>
      <c r="C6701">
        <v>601</v>
      </c>
      <c r="D6701" t="str">
        <f>VLOOKUP(Oliusala[[#This Row],[postnumer]],Sveitarfelog[#All],4,FALSE)</f>
        <v>Akureyrarbær,Eyjafjarðarsveit,Hörgársveit,Svalbarðsstrandarhreppur,Grýtubakkahreppur</v>
      </c>
      <c r="E6701" t="str">
        <f>VLOOKUP(Oliusala[[#This Row],[postnumer]],Sveitarfelog[#All],5,FALSE)</f>
        <v>Norðurland eystra</v>
      </c>
      <c r="F6701" t="s">
        <v>20</v>
      </c>
      <c r="G6701" t="s">
        <v>50</v>
      </c>
      <c r="H6701" t="s">
        <v>58</v>
      </c>
      <c r="I6701" s="1">
        <v>9877</v>
      </c>
      <c r="J6701" s="2">
        <f>VLOOKUP(Oliusala[[#This Row],[tegund]],Tegundir!$B$2:$D$19,3,FALSE)*Oliusala[[#This Row],[magn]]/1000</f>
        <v>7.4077500000000001</v>
      </c>
      <c r="K6701">
        <v>2015</v>
      </c>
      <c r="L6701" t="s">
        <v>18</v>
      </c>
      <c r="M6701" s="144" t="s">
        <v>59</v>
      </c>
    </row>
    <row r="6702" spans="1:13" x14ac:dyDescent="0.2">
      <c r="A6702" t="s">
        <v>63</v>
      </c>
      <c r="B6702" s="144" t="s">
        <v>138</v>
      </c>
      <c r="C6702">
        <v>601</v>
      </c>
      <c r="D6702" t="str">
        <f>VLOOKUP(Oliusala[[#This Row],[postnumer]],Sveitarfelog[#All],4,FALSE)</f>
        <v>Akureyrarbær,Eyjafjarðarsveit,Hörgársveit,Svalbarðsstrandarhreppur,Grýtubakkahreppur</v>
      </c>
      <c r="E6702" t="str">
        <f>VLOOKUP(Oliusala[[#This Row],[postnumer]],Sveitarfelog[#All],5,FALSE)</f>
        <v>Norðurland eystra</v>
      </c>
      <c r="F6702" t="s">
        <v>20</v>
      </c>
      <c r="G6702" t="s">
        <v>50</v>
      </c>
      <c r="H6702" t="s">
        <v>58</v>
      </c>
      <c r="I6702" s="1">
        <v>15444</v>
      </c>
      <c r="J6702" s="2">
        <f>VLOOKUP(Oliusala[[#This Row],[tegund]],Tegundir!$B$2:$D$19,3,FALSE)*Oliusala[[#This Row],[magn]]/1000</f>
        <v>11.583</v>
      </c>
      <c r="K6702">
        <v>2015</v>
      </c>
      <c r="L6702" t="s">
        <v>18</v>
      </c>
      <c r="M6702" s="144" t="s">
        <v>59</v>
      </c>
    </row>
    <row r="6703" spans="1:13" x14ac:dyDescent="0.2">
      <c r="A6703" t="s">
        <v>63</v>
      </c>
      <c r="B6703" s="144" t="s">
        <v>140</v>
      </c>
      <c r="C6703">
        <v>610</v>
      </c>
      <c r="D6703" t="str">
        <f>VLOOKUP(Oliusala[[#This Row],[postnumer]],Sveitarfelog[#All],4,FALSE)</f>
        <v>Akureyrarbær,Eyjafjarðarsveit,Hörgársveit,Svalbarðsstrandarhreppur,Grýtubakkahreppur</v>
      </c>
      <c r="E6703" t="str">
        <f>VLOOKUP(Oliusala[[#This Row],[postnumer]],Sveitarfelog[#All],5,FALSE)</f>
        <v>Norðurland eystra</v>
      </c>
      <c r="F6703" t="s">
        <v>20</v>
      </c>
      <c r="G6703" t="s">
        <v>50</v>
      </c>
      <c r="H6703" t="s">
        <v>58</v>
      </c>
      <c r="I6703" s="1">
        <v>100971</v>
      </c>
      <c r="J6703" s="2">
        <f>VLOOKUP(Oliusala[[#This Row],[tegund]],Tegundir!$B$2:$D$19,3,FALSE)*Oliusala[[#This Row],[magn]]/1000</f>
        <v>75.728250000000003</v>
      </c>
      <c r="K6703">
        <v>2015</v>
      </c>
      <c r="L6703" t="s">
        <v>18</v>
      </c>
      <c r="M6703" s="144" t="s">
        <v>59</v>
      </c>
    </row>
    <row r="6704" spans="1:13" x14ac:dyDescent="0.2">
      <c r="A6704" t="s">
        <v>63</v>
      </c>
      <c r="B6704" s="144" t="s">
        <v>141</v>
      </c>
      <c r="C6704">
        <v>620</v>
      </c>
      <c r="D6704" t="str">
        <f>VLOOKUP(Oliusala[[#This Row],[postnumer]],Sveitarfelog[#All],4,FALSE)</f>
        <v>Dalvíkurbyggð</v>
      </c>
      <c r="E6704" t="str">
        <f>VLOOKUP(Oliusala[[#This Row],[postnumer]],Sveitarfelog[#All],5,FALSE)</f>
        <v>Norðurland eystra</v>
      </c>
      <c r="F6704" t="s">
        <v>20</v>
      </c>
      <c r="G6704" t="s">
        <v>50</v>
      </c>
      <c r="H6704" t="s">
        <v>58</v>
      </c>
      <c r="I6704" s="1">
        <v>67904</v>
      </c>
      <c r="J6704" s="2">
        <f>VLOOKUP(Oliusala[[#This Row],[tegund]],Tegundir!$B$2:$D$19,3,FALSE)*Oliusala[[#This Row],[magn]]/1000</f>
        <v>50.927999999999997</v>
      </c>
      <c r="K6704">
        <v>2015</v>
      </c>
      <c r="L6704" t="s">
        <v>18</v>
      </c>
      <c r="M6704" s="144" t="s">
        <v>59</v>
      </c>
    </row>
    <row r="6705" spans="1:13" x14ac:dyDescent="0.2">
      <c r="A6705" t="s">
        <v>63</v>
      </c>
      <c r="B6705" s="144" t="s">
        <v>136</v>
      </c>
      <c r="C6705">
        <v>620</v>
      </c>
      <c r="D6705" t="str">
        <f>VLOOKUP(Oliusala[[#This Row],[postnumer]],Sveitarfelog[#All],4,FALSE)</f>
        <v>Dalvíkurbyggð</v>
      </c>
      <c r="E6705" t="str">
        <f>VLOOKUP(Oliusala[[#This Row],[postnumer]],Sveitarfelog[#All],5,FALSE)</f>
        <v>Norðurland eystra</v>
      </c>
      <c r="F6705" t="s">
        <v>20</v>
      </c>
      <c r="G6705" t="s">
        <v>50</v>
      </c>
      <c r="H6705" t="s">
        <v>58</v>
      </c>
      <c r="I6705" s="1">
        <v>726901</v>
      </c>
      <c r="J6705" s="2">
        <f>VLOOKUP(Oliusala[[#This Row],[tegund]],Tegundir!$B$2:$D$19,3,FALSE)*Oliusala[[#This Row],[magn]]/1000</f>
        <v>545.17574999999999</v>
      </c>
      <c r="K6705">
        <v>2015</v>
      </c>
      <c r="L6705" t="s">
        <v>18</v>
      </c>
      <c r="M6705" s="144" t="s">
        <v>59</v>
      </c>
    </row>
    <row r="6706" spans="1:13" x14ac:dyDescent="0.2">
      <c r="A6706" t="s">
        <v>63</v>
      </c>
      <c r="B6706" s="144" t="s">
        <v>96</v>
      </c>
      <c r="C6706">
        <v>640</v>
      </c>
      <c r="D6706" t="str">
        <f>VLOOKUP(Oliusala[[#This Row],[postnumer]],Sveitarfelog[#All],4,FALSE)</f>
        <v>Norðurþing,Tjörneshreppur</v>
      </c>
      <c r="E6706" t="str">
        <f>VLOOKUP(Oliusala[[#This Row],[postnumer]],Sveitarfelog[#All],5,FALSE)</f>
        <v>Norðurland eystra</v>
      </c>
      <c r="F6706" t="s">
        <v>20</v>
      </c>
      <c r="G6706" t="s">
        <v>50</v>
      </c>
      <c r="H6706" t="s">
        <v>58</v>
      </c>
      <c r="I6706" s="1">
        <v>1462268</v>
      </c>
      <c r="J6706" s="2">
        <f>VLOOKUP(Oliusala[[#This Row],[tegund]],Tegundir!$B$2:$D$19,3,FALSE)*Oliusala[[#This Row],[magn]]/1000</f>
        <v>1096.701</v>
      </c>
      <c r="K6706">
        <v>2015</v>
      </c>
      <c r="L6706" t="s">
        <v>18</v>
      </c>
      <c r="M6706" s="144" t="s">
        <v>59</v>
      </c>
    </row>
    <row r="6707" spans="1:13" x14ac:dyDescent="0.2">
      <c r="A6707" t="s">
        <v>63</v>
      </c>
      <c r="B6707" s="144" t="s">
        <v>143</v>
      </c>
      <c r="C6707">
        <v>641</v>
      </c>
      <c r="D6707" t="str">
        <f>VLOOKUP(Oliusala[[#This Row],[postnumer]],Sveitarfelog[#All],4,FALSE)</f>
        <v>Þingeyjarsveit</v>
      </c>
      <c r="E6707" t="str">
        <f>VLOOKUP(Oliusala[[#This Row],[postnumer]],Sveitarfelog[#All],5,FALSE)</f>
        <v>Norðurland eystra</v>
      </c>
      <c r="F6707" t="s">
        <v>20</v>
      </c>
      <c r="G6707" t="s">
        <v>50</v>
      </c>
      <c r="H6707" t="s">
        <v>58</v>
      </c>
      <c r="I6707" s="1">
        <v>126700</v>
      </c>
      <c r="J6707" s="2">
        <f>VLOOKUP(Oliusala[[#This Row],[tegund]],Tegundir!$B$2:$D$19,3,FALSE)*Oliusala[[#This Row],[magn]]/1000</f>
        <v>95.025000000000006</v>
      </c>
      <c r="K6707">
        <v>2015</v>
      </c>
      <c r="L6707" t="s">
        <v>18</v>
      </c>
      <c r="M6707" s="144" t="s">
        <v>59</v>
      </c>
    </row>
    <row r="6708" spans="1:13" x14ac:dyDescent="0.2">
      <c r="A6708" t="s">
        <v>57</v>
      </c>
      <c r="B6708" s="144" t="s">
        <v>144</v>
      </c>
      <c r="C6708">
        <v>650</v>
      </c>
      <c r="D6708" t="str">
        <f>VLOOKUP(Oliusala[[#This Row],[postnumer]],Sveitarfelog[#All],4,FALSE)</f>
        <v>Þingeyjarsveit</v>
      </c>
      <c r="E6708" t="str">
        <f>VLOOKUP(Oliusala[[#This Row],[postnumer]],Sveitarfelog[#All],5,FALSE)</f>
        <v>Norðurland eystra</v>
      </c>
      <c r="F6708" t="s">
        <v>20</v>
      </c>
      <c r="G6708" t="s">
        <v>50</v>
      </c>
      <c r="H6708" t="s">
        <v>60</v>
      </c>
      <c r="I6708" s="1">
        <v>1999</v>
      </c>
      <c r="J6708" s="2">
        <f>VLOOKUP(Oliusala[[#This Row],[tegund]],Tegundir!$B$2:$D$19,3,FALSE)*Oliusala[[#This Row],[magn]]/1000</f>
        <v>1.49925</v>
      </c>
      <c r="K6708">
        <v>2015</v>
      </c>
      <c r="L6708" t="s">
        <v>18</v>
      </c>
      <c r="M6708" s="144" t="s">
        <v>59</v>
      </c>
    </row>
    <row r="6709" spans="1:13" x14ac:dyDescent="0.2">
      <c r="A6709" t="s">
        <v>63</v>
      </c>
      <c r="B6709" s="144" t="s">
        <v>144</v>
      </c>
      <c r="C6709">
        <v>650</v>
      </c>
      <c r="D6709" t="str">
        <f>VLOOKUP(Oliusala[[#This Row],[postnumer]],Sveitarfelog[#All],4,FALSE)</f>
        <v>Þingeyjarsveit</v>
      </c>
      <c r="E6709" t="str">
        <f>VLOOKUP(Oliusala[[#This Row],[postnumer]],Sveitarfelog[#All],5,FALSE)</f>
        <v>Norðurland eystra</v>
      </c>
      <c r="F6709" t="s">
        <v>20</v>
      </c>
      <c r="G6709" t="s">
        <v>50</v>
      </c>
      <c r="H6709" t="s">
        <v>58</v>
      </c>
      <c r="I6709" s="1">
        <v>237121</v>
      </c>
      <c r="J6709" s="2">
        <f>VLOOKUP(Oliusala[[#This Row],[tegund]],Tegundir!$B$2:$D$19,3,FALSE)*Oliusala[[#This Row],[magn]]/1000</f>
        <v>177.84075000000001</v>
      </c>
      <c r="K6709">
        <v>2015</v>
      </c>
      <c r="L6709" t="s">
        <v>18</v>
      </c>
      <c r="M6709" s="144" t="s">
        <v>59</v>
      </c>
    </row>
    <row r="6710" spans="1:13" x14ac:dyDescent="0.2">
      <c r="A6710" t="s">
        <v>63</v>
      </c>
      <c r="B6710" s="144" t="s">
        <v>145</v>
      </c>
      <c r="C6710">
        <v>660</v>
      </c>
      <c r="D6710" t="str">
        <f>VLOOKUP(Oliusala[[#This Row],[postnumer]],Sveitarfelog[#All],4,FALSE)</f>
        <v>Þingeyjarsveit</v>
      </c>
      <c r="E6710" t="str">
        <f>VLOOKUP(Oliusala[[#This Row],[postnumer]],Sveitarfelog[#All],5,FALSE)</f>
        <v>Norðurland eystra</v>
      </c>
      <c r="F6710" t="s">
        <v>20</v>
      </c>
      <c r="G6710" t="s">
        <v>50</v>
      </c>
      <c r="H6710" t="s">
        <v>58</v>
      </c>
      <c r="I6710" s="1">
        <v>680524</v>
      </c>
      <c r="J6710" s="2">
        <f>VLOOKUP(Oliusala[[#This Row],[tegund]],Tegundir!$B$2:$D$19,3,FALSE)*Oliusala[[#This Row],[magn]]/1000</f>
        <v>510.39299999999997</v>
      </c>
      <c r="K6710">
        <v>2015</v>
      </c>
      <c r="L6710" t="s">
        <v>18</v>
      </c>
      <c r="M6710" s="144" t="s">
        <v>59</v>
      </c>
    </row>
    <row r="6711" spans="1:13" x14ac:dyDescent="0.2">
      <c r="A6711" t="s">
        <v>63</v>
      </c>
      <c r="B6711" s="144" t="s">
        <v>146</v>
      </c>
      <c r="C6711">
        <v>660</v>
      </c>
      <c r="D6711" t="str">
        <f>VLOOKUP(Oliusala[[#This Row],[postnumer]],Sveitarfelog[#All],4,FALSE)</f>
        <v>Þingeyjarsveit</v>
      </c>
      <c r="E6711" t="str">
        <f>VLOOKUP(Oliusala[[#This Row],[postnumer]],Sveitarfelog[#All],5,FALSE)</f>
        <v>Norðurland eystra</v>
      </c>
      <c r="F6711" t="s">
        <v>20</v>
      </c>
      <c r="G6711" t="s">
        <v>50</v>
      </c>
      <c r="H6711" t="s">
        <v>58</v>
      </c>
      <c r="I6711" s="1">
        <v>120118</v>
      </c>
      <c r="J6711" s="2">
        <f>VLOOKUP(Oliusala[[#This Row],[tegund]],Tegundir!$B$2:$D$19,3,FALSE)*Oliusala[[#This Row],[magn]]/1000</f>
        <v>90.088499999999996</v>
      </c>
      <c r="K6711">
        <v>2015</v>
      </c>
      <c r="L6711" t="s">
        <v>18</v>
      </c>
      <c r="M6711" s="144" t="s">
        <v>59</v>
      </c>
    </row>
    <row r="6712" spans="1:13" x14ac:dyDescent="0.2">
      <c r="A6712" t="s">
        <v>63</v>
      </c>
      <c r="B6712" s="144" t="s">
        <v>147</v>
      </c>
      <c r="C6712">
        <v>670</v>
      </c>
      <c r="D6712" t="str">
        <f>VLOOKUP(Oliusala[[#This Row],[postnumer]],Sveitarfelog[#All],4,FALSE)</f>
        <v>Norðurþing,Tjörneshreppur</v>
      </c>
      <c r="E6712" t="str">
        <f>VLOOKUP(Oliusala[[#This Row],[postnumer]],Sveitarfelog[#All],5,FALSE)</f>
        <v>Norðurland eystra</v>
      </c>
      <c r="F6712" t="s">
        <v>20</v>
      </c>
      <c r="G6712" t="s">
        <v>50</v>
      </c>
      <c r="H6712" t="s">
        <v>58</v>
      </c>
      <c r="I6712" s="1">
        <v>70445</v>
      </c>
      <c r="J6712" s="2">
        <f>VLOOKUP(Oliusala[[#This Row],[tegund]],Tegundir!$B$2:$D$19,3,FALSE)*Oliusala[[#This Row],[magn]]/1000</f>
        <v>52.833750000000002</v>
      </c>
      <c r="K6712">
        <v>2015</v>
      </c>
      <c r="L6712" t="s">
        <v>18</v>
      </c>
      <c r="M6712" s="144" t="s">
        <v>59</v>
      </c>
    </row>
    <row r="6713" spans="1:13" x14ac:dyDescent="0.2">
      <c r="A6713" t="s">
        <v>63</v>
      </c>
      <c r="B6713" s="144" t="s">
        <v>149</v>
      </c>
      <c r="C6713">
        <v>671</v>
      </c>
      <c r="D6713" t="str">
        <f>VLOOKUP(Oliusala[[#This Row],[postnumer]],Sveitarfelog[#All],4,FALSE)</f>
        <v>Norðurþing,Tjörneshreppur</v>
      </c>
      <c r="E6713" t="str">
        <f>VLOOKUP(Oliusala[[#This Row],[postnumer]],Sveitarfelog[#All],5,FALSE)</f>
        <v>Norðurland eystra</v>
      </c>
      <c r="F6713" t="s">
        <v>20</v>
      </c>
      <c r="G6713" t="s">
        <v>50</v>
      </c>
      <c r="H6713" t="s">
        <v>58</v>
      </c>
      <c r="I6713" s="1">
        <v>144656</v>
      </c>
      <c r="J6713" s="2">
        <f>VLOOKUP(Oliusala[[#This Row],[tegund]],Tegundir!$B$2:$D$19,3,FALSE)*Oliusala[[#This Row],[magn]]/1000</f>
        <v>108.492</v>
      </c>
      <c r="K6713">
        <v>2015</v>
      </c>
      <c r="L6713" t="s">
        <v>18</v>
      </c>
      <c r="M6713" s="144" t="s">
        <v>59</v>
      </c>
    </row>
    <row r="6714" spans="1:13" x14ac:dyDescent="0.2">
      <c r="A6714" t="s">
        <v>63</v>
      </c>
      <c r="B6714" s="144" t="s">
        <v>148</v>
      </c>
      <c r="C6714">
        <v>675</v>
      </c>
      <c r="D6714" t="str">
        <f>VLOOKUP(Oliusala[[#This Row],[postnumer]],Sveitarfelog[#All],4,FALSE)</f>
        <v>Norðurþing,Tjörneshreppur</v>
      </c>
      <c r="E6714" t="str">
        <f>VLOOKUP(Oliusala[[#This Row],[postnumer]],Sveitarfelog[#All],5,FALSE)</f>
        <v>Norðurland eystra</v>
      </c>
      <c r="F6714" t="s">
        <v>20</v>
      </c>
      <c r="G6714" t="s">
        <v>50</v>
      </c>
      <c r="H6714" t="s">
        <v>58</v>
      </c>
      <c r="I6714" s="1">
        <v>77492</v>
      </c>
      <c r="J6714" s="2">
        <f>VLOOKUP(Oliusala[[#This Row],[tegund]],Tegundir!$B$2:$D$19,3,FALSE)*Oliusala[[#This Row],[magn]]/1000</f>
        <v>58.119</v>
      </c>
      <c r="K6714">
        <v>2015</v>
      </c>
      <c r="L6714" t="s">
        <v>18</v>
      </c>
      <c r="M6714" s="144" t="s">
        <v>59</v>
      </c>
    </row>
    <row r="6715" spans="1:13" x14ac:dyDescent="0.2">
      <c r="A6715" t="s">
        <v>63</v>
      </c>
      <c r="B6715" s="144" t="s">
        <v>150</v>
      </c>
      <c r="C6715">
        <v>680</v>
      </c>
      <c r="D6715" t="str">
        <f>VLOOKUP(Oliusala[[#This Row],[postnumer]],Sveitarfelog[#All],4,FALSE)</f>
        <v>Langanesbyggð</v>
      </c>
      <c r="E6715" t="str">
        <f>VLOOKUP(Oliusala[[#This Row],[postnumer]],Sveitarfelog[#All],5,FALSE)</f>
        <v>Norðurland eystra</v>
      </c>
      <c r="F6715" t="s">
        <v>20</v>
      </c>
      <c r="G6715" t="s">
        <v>50</v>
      </c>
      <c r="H6715" t="s">
        <v>58</v>
      </c>
      <c r="I6715" s="1">
        <v>202561</v>
      </c>
      <c r="J6715" s="2">
        <f>VLOOKUP(Oliusala[[#This Row],[tegund]],Tegundir!$B$2:$D$19,3,FALSE)*Oliusala[[#This Row],[magn]]/1000</f>
        <v>151.92075</v>
      </c>
      <c r="K6715">
        <v>2015</v>
      </c>
      <c r="L6715" t="s">
        <v>18</v>
      </c>
      <c r="M6715" s="144" t="s">
        <v>59</v>
      </c>
    </row>
    <row r="6716" spans="1:13" x14ac:dyDescent="0.2">
      <c r="A6716" t="s">
        <v>63</v>
      </c>
      <c r="B6716" s="144" t="s">
        <v>151</v>
      </c>
      <c r="C6716">
        <v>685</v>
      </c>
      <c r="D6716" t="str">
        <f>VLOOKUP(Oliusala[[#This Row],[postnumer]],Sveitarfelog[#All],4,FALSE)</f>
        <v>Langanesbyggð</v>
      </c>
      <c r="E6716" t="str">
        <f>VLOOKUP(Oliusala[[#This Row],[postnumer]],Sveitarfelog[#All],5,FALSE)</f>
        <v>Norðurland eystra</v>
      </c>
      <c r="F6716" t="s">
        <v>20</v>
      </c>
      <c r="G6716" t="s">
        <v>50</v>
      </c>
      <c r="H6716" t="s">
        <v>58</v>
      </c>
      <c r="I6716" s="1">
        <v>31663</v>
      </c>
      <c r="J6716" s="2">
        <f>VLOOKUP(Oliusala[[#This Row],[tegund]],Tegundir!$B$2:$D$19,3,FALSE)*Oliusala[[#This Row],[magn]]/1000</f>
        <v>23.747250000000001</v>
      </c>
      <c r="K6716">
        <v>2015</v>
      </c>
      <c r="L6716" t="s">
        <v>18</v>
      </c>
      <c r="M6716" s="144" t="s">
        <v>59</v>
      </c>
    </row>
    <row r="6717" spans="1:13" x14ac:dyDescent="0.2">
      <c r="A6717" t="s">
        <v>63</v>
      </c>
      <c r="B6717" s="144" t="s">
        <v>97</v>
      </c>
      <c r="C6717">
        <v>690</v>
      </c>
      <c r="D6717" t="str">
        <f>VLOOKUP(Oliusala[[#This Row],[postnumer]],Sveitarfelog[#All],4,FALSE)</f>
        <v>Vopnafjarðarhreppur</v>
      </c>
      <c r="E6717" t="str">
        <f>VLOOKUP(Oliusala[[#This Row],[postnumer]],Sveitarfelog[#All],5,FALSE)</f>
        <v>Austurland</v>
      </c>
      <c r="F6717" t="s">
        <v>20</v>
      </c>
      <c r="G6717" t="s">
        <v>50</v>
      </c>
      <c r="H6717" t="s">
        <v>58</v>
      </c>
      <c r="I6717" s="1">
        <v>288234</v>
      </c>
      <c r="J6717" s="2">
        <f>VLOOKUP(Oliusala[[#This Row],[tegund]],Tegundir!$B$2:$D$19,3,FALSE)*Oliusala[[#This Row],[magn]]/1000</f>
        <v>216.1755</v>
      </c>
      <c r="K6717">
        <v>2015</v>
      </c>
      <c r="L6717" t="s">
        <v>18</v>
      </c>
      <c r="M6717" s="144" t="s">
        <v>59</v>
      </c>
    </row>
    <row r="6718" spans="1:13" x14ac:dyDescent="0.2">
      <c r="A6718" t="s">
        <v>63</v>
      </c>
      <c r="B6718" s="144" t="s">
        <v>152</v>
      </c>
      <c r="C6718">
        <v>700</v>
      </c>
      <c r="D6718" t="str">
        <f>VLOOKUP(Oliusala[[#This Row],[postnumer]],Sveitarfelog[#All],4,FALSE)</f>
        <v>Fljótsdalshreppur,Múlaþing</v>
      </c>
      <c r="E6718" t="str">
        <f>VLOOKUP(Oliusala[[#This Row],[postnumer]],Sveitarfelog[#All],5,FALSE)</f>
        <v>Austurland</v>
      </c>
      <c r="F6718" t="s">
        <v>20</v>
      </c>
      <c r="G6718" t="s">
        <v>50</v>
      </c>
      <c r="H6718" t="s">
        <v>58</v>
      </c>
      <c r="I6718" s="1">
        <v>1628123</v>
      </c>
      <c r="J6718" s="2">
        <f>VLOOKUP(Oliusala[[#This Row],[tegund]],Tegundir!$B$2:$D$19,3,FALSE)*Oliusala[[#This Row],[magn]]/1000</f>
        <v>1221.0922499999999</v>
      </c>
      <c r="K6718">
        <v>2015</v>
      </c>
      <c r="L6718" t="s">
        <v>18</v>
      </c>
      <c r="M6718" s="144" t="s">
        <v>59</v>
      </c>
    </row>
    <row r="6719" spans="1:13" x14ac:dyDescent="0.2">
      <c r="A6719" t="s">
        <v>63</v>
      </c>
      <c r="B6719" s="144" t="s">
        <v>152</v>
      </c>
      <c r="C6719">
        <v>700</v>
      </c>
      <c r="D6719" t="str">
        <f>VLOOKUP(Oliusala[[#This Row],[postnumer]],Sveitarfelog[#All],4,FALSE)</f>
        <v>Fljótsdalshreppur,Múlaþing</v>
      </c>
      <c r="E6719" t="str">
        <f>VLOOKUP(Oliusala[[#This Row],[postnumer]],Sveitarfelog[#All],5,FALSE)</f>
        <v>Austurland</v>
      </c>
      <c r="F6719" t="s">
        <v>46</v>
      </c>
      <c r="G6719" t="s">
        <v>50</v>
      </c>
      <c r="H6719" t="s">
        <v>58</v>
      </c>
      <c r="I6719" s="1">
        <v>18</v>
      </c>
      <c r="J6719" s="2">
        <f>VLOOKUP(Oliusala[[#This Row],[tegund]],Tegundir!$B$2:$D$19,3,FALSE)*Oliusala[[#This Row],[magn]]/1000</f>
        <v>1.35E-2</v>
      </c>
      <c r="K6719">
        <v>2015</v>
      </c>
      <c r="L6719" t="s">
        <v>18</v>
      </c>
      <c r="M6719" s="144" t="s">
        <v>59</v>
      </c>
    </row>
    <row r="6720" spans="1:13" x14ac:dyDescent="0.2">
      <c r="A6720" t="s">
        <v>63</v>
      </c>
      <c r="B6720" s="144" t="s">
        <v>152</v>
      </c>
      <c r="C6720">
        <v>700</v>
      </c>
      <c r="D6720" t="str">
        <f>VLOOKUP(Oliusala[[#This Row],[postnumer]],Sveitarfelog[#All],4,FALSE)</f>
        <v>Fljótsdalshreppur,Múlaþing</v>
      </c>
      <c r="E6720" t="str">
        <f>VLOOKUP(Oliusala[[#This Row],[postnumer]],Sveitarfelog[#All],5,FALSE)</f>
        <v>Austurland</v>
      </c>
      <c r="F6720" t="s">
        <v>20</v>
      </c>
      <c r="G6720" t="s">
        <v>50</v>
      </c>
      <c r="H6720" t="s">
        <v>58</v>
      </c>
      <c r="I6720" s="1">
        <v>491810</v>
      </c>
      <c r="J6720" s="2">
        <f>VLOOKUP(Oliusala[[#This Row],[tegund]],Tegundir!$B$2:$D$19,3,FALSE)*Oliusala[[#This Row],[magn]]/1000</f>
        <v>368.85750000000002</v>
      </c>
      <c r="K6720">
        <v>2015</v>
      </c>
      <c r="L6720" t="s">
        <v>18</v>
      </c>
      <c r="M6720" s="144" t="s">
        <v>59</v>
      </c>
    </row>
    <row r="6721" spans="1:13" x14ac:dyDescent="0.2">
      <c r="A6721" t="s">
        <v>68</v>
      </c>
      <c r="B6721" s="144" t="s">
        <v>155</v>
      </c>
      <c r="C6721">
        <v>701</v>
      </c>
      <c r="D6721" t="str">
        <f>VLOOKUP(Oliusala[[#This Row],[postnumer]],Sveitarfelog[#All],4,FALSE)</f>
        <v>Fljótsdalshreppur,Múlaþing</v>
      </c>
      <c r="E6721" t="str">
        <f>VLOOKUP(Oliusala[[#This Row],[postnumer]],Sveitarfelog[#All],5,FALSE)</f>
        <v>Austurland</v>
      </c>
      <c r="F6721" t="s">
        <v>20</v>
      </c>
      <c r="G6721" t="s">
        <v>50</v>
      </c>
      <c r="H6721" t="s">
        <v>60</v>
      </c>
      <c r="I6721" s="1">
        <v>15003</v>
      </c>
      <c r="J6721" s="2">
        <f>VLOOKUP(Oliusala[[#This Row],[tegund]],Tegundir!$B$2:$D$19,3,FALSE)*Oliusala[[#This Row],[magn]]/1000</f>
        <v>11.25225</v>
      </c>
      <c r="K6721">
        <v>2015</v>
      </c>
      <c r="L6721" t="s">
        <v>18</v>
      </c>
      <c r="M6721" s="144" t="s">
        <v>59</v>
      </c>
    </row>
    <row r="6722" spans="1:13" x14ac:dyDescent="0.2">
      <c r="A6722" t="s">
        <v>63</v>
      </c>
      <c r="B6722" s="144" t="s">
        <v>154</v>
      </c>
      <c r="C6722">
        <v>701</v>
      </c>
      <c r="D6722" t="str">
        <f>VLOOKUP(Oliusala[[#This Row],[postnumer]],Sveitarfelog[#All],4,FALSE)</f>
        <v>Fljótsdalshreppur,Múlaþing</v>
      </c>
      <c r="E6722" t="str">
        <f>VLOOKUP(Oliusala[[#This Row],[postnumer]],Sveitarfelog[#All],5,FALSE)</f>
        <v>Austurland</v>
      </c>
      <c r="F6722" t="s">
        <v>20</v>
      </c>
      <c r="G6722" t="s">
        <v>50</v>
      </c>
      <c r="H6722" t="s">
        <v>58</v>
      </c>
      <c r="I6722" s="1">
        <v>324885</v>
      </c>
      <c r="J6722" s="2">
        <f>VLOOKUP(Oliusala[[#This Row],[tegund]],Tegundir!$B$2:$D$19,3,FALSE)*Oliusala[[#This Row],[magn]]/1000</f>
        <v>243.66374999999999</v>
      </c>
      <c r="K6722">
        <v>2015</v>
      </c>
      <c r="L6722" t="s">
        <v>18</v>
      </c>
      <c r="M6722" s="144" t="s">
        <v>59</v>
      </c>
    </row>
    <row r="6723" spans="1:13" x14ac:dyDescent="0.2">
      <c r="A6723" t="s">
        <v>63</v>
      </c>
      <c r="B6723" s="144" t="s">
        <v>155</v>
      </c>
      <c r="C6723">
        <v>701</v>
      </c>
      <c r="D6723" t="str">
        <f>VLOOKUP(Oliusala[[#This Row],[postnumer]],Sveitarfelog[#All],4,FALSE)</f>
        <v>Fljótsdalshreppur,Múlaþing</v>
      </c>
      <c r="E6723" t="str">
        <f>VLOOKUP(Oliusala[[#This Row],[postnumer]],Sveitarfelog[#All],5,FALSE)</f>
        <v>Austurland</v>
      </c>
      <c r="F6723" t="s">
        <v>20</v>
      </c>
      <c r="G6723" t="s">
        <v>50</v>
      </c>
      <c r="H6723" t="s">
        <v>58</v>
      </c>
      <c r="I6723" s="1">
        <v>108856</v>
      </c>
      <c r="J6723" s="2">
        <f>VLOOKUP(Oliusala[[#This Row],[tegund]],Tegundir!$B$2:$D$19,3,FALSE)*Oliusala[[#This Row],[magn]]/1000</f>
        <v>81.641999999999996</v>
      </c>
      <c r="K6723">
        <v>2015</v>
      </c>
      <c r="L6723" t="s">
        <v>18</v>
      </c>
      <c r="M6723" s="144" t="s">
        <v>59</v>
      </c>
    </row>
    <row r="6724" spans="1:13" x14ac:dyDescent="0.2">
      <c r="A6724" t="s">
        <v>63</v>
      </c>
      <c r="B6724" s="144" t="s">
        <v>159</v>
      </c>
      <c r="C6724">
        <v>701</v>
      </c>
      <c r="D6724" t="str">
        <f>VLOOKUP(Oliusala[[#This Row],[postnumer]],Sveitarfelog[#All],4,FALSE)</f>
        <v>Fljótsdalshreppur,Múlaþing</v>
      </c>
      <c r="E6724" t="str">
        <f>VLOOKUP(Oliusala[[#This Row],[postnumer]],Sveitarfelog[#All],5,FALSE)</f>
        <v>Austurland</v>
      </c>
      <c r="F6724" t="s">
        <v>20</v>
      </c>
      <c r="G6724" t="s">
        <v>50</v>
      </c>
      <c r="H6724" t="s">
        <v>58</v>
      </c>
      <c r="I6724" s="1">
        <v>39801</v>
      </c>
      <c r="J6724" s="2">
        <f>VLOOKUP(Oliusala[[#This Row],[tegund]],Tegundir!$B$2:$D$19,3,FALSE)*Oliusala[[#This Row],[magn]]/1000</f>
        <v>29.850750000000001</v>
      </c>
      <c r="K6724">
        <v>2015</v>
      </c>
      <c r="L6724" t="s">
        <v>18</v>
      </c>
      <c r="M6724" s="144" t="s">
        <v>59</v>
      </c>
    </row>
    <row r="6725" spans="1:13" x14ac:dyDescent="0.2">
      <c r="A6725" t="s">
        <v>63</v>
      </c>
      <c r="B6725" s="144" t="s">
        <v>160</v>
      </c>
      <c r="C6725">
        <v>710</v>
      </c>
      <c r="D6725" t="str">
        <f>VLOOKUP(Oliusala[[#This Row],[postnumer]],Sveitarfelog[#All],4,FALSE)</f>
        <v>Fljótsdalshreppur,Múlaþing</v>
      </c>
      <c r="E6725" t="str">
        <f>VLOOKUP(Oliusala[[#This Row],[postnumer]],Sveitarfelog[#All],5,FALSE)</f>
        <v>Austurland</v>
      </c>
      <c r="F6725" t="s">
        <v>20</v>
      </c>
      <c r="G6725" t="s">
        <v>50</v>
      </c>
      <c r="H6725" t="s">
        <v>58</v>
      </c>
      <c r="I6725" s="1">
        <v>242190</v>
      </c>
      <c r="J6725" s="2">
        <f>VLOOKUP(Oliusala[[#This Row],[tegund]],Tegundir!$B$2:$D$19,3,FALSE)*Oliusala[[#This Row],[magn]]/1000</f>
        <v>181.64250000000001</v>
      </c>
      <c r="K6725">
        <v>2015</v>
      </c>
      <c r="L6725" t="s">
        <v>18</v>
      </c>
      <c r="M6725" s="144" t="s">
        <v>59</v>
      </c>
    </row>
    <row r="6726" spans="1:13" x14ac:dyDescent="0.2">
      <c r="A6726" t="s">
        <v>63</v>
      </c>
      <c r="B6726" s="144" t="s">
        <v>161</v>
      </c>
      <c r="C6726">
        <v>715</v>
      </c>
      <c r="D6726" t="str">
        <f>VLOOKUP(Oliusala[[#This Row],[postnumer]],Sveitarfelog[#All],4,FALSE)</f>
        <v>Fjarðabyggð</v>
      </c>
      <c r="E6726" t="str">
        <f>VLOOKUP(Oliusala[[#This Row],[postnumer]],Sveitarfelog[#All],5,FALSE)</f>
        <v>Austurland</v>
      </c>
      <c r="F6726" t="s">
        <v>20</v>
      </c>
      <c r="G6726" t="s">
        <v>50</v>
      </c>
      <c r="H6726" t="s">
        <v>58</v>
      </c>
      <c r="I6726" s="1">
        <v>3310</v>
      </c>
      <c r="J6726" s="2">
        <f>VLOOKUP(Oliusala[[#This Row],[tegund]],Tegundir!$B$2:$D$19,3,FALSE)*Oliusala[[#This Row],[magn]]/1000</f>
        <v>2.4824999999999999</v>
      </c>
      <c r="K6726">
        <v>2015</v>
      </c>
      <c r="L6726" t="s">
        <v>18</v>
      </c>
      <c r="M6726" s="144" t="s">
        <v>59</v>
      </c>
    </row>
    <row r="6727" spans="1:13" x14ac:dyDescent="0.2">
      <c r="A6727" t="s">
        <v>63</v>
      </c>
      <c r="B6727" s="144" t="s">
        <v>162</v>
      </c>
      <c r="C6727">
        <v>720</v>
      </c>
      <c r="D6727" t="str">
        <f>VLOOKUP(Oliusala[[#This Row],[postnumer]],Sveitarfelog[#All],4,FALSE)</f>
        <v>Fljótsdalshreppur,Múlaþing</v>
      </c>
      <c r="E6727" t="str">
        <f>VLOOKUP(Oliusala[[#This Row],[postnumer]],Sveitarfelog[#All],5,FALSE)</f>
        <v>Austurland</v>
      </c>
      <c r="F6727" t="s">
        <v>20</v>
      </c>
      <c r="G6727" t="s">
        <v>50</v>
      </c>
      <c r="H6727" t="s">
        <v>58</v>
      </c>
      <c r="I6727" s="1">
        <v>70994</v>
      </c>
      <c r="J6727" s="2">
        <f>VLOOKUP(Oliusala[[#This Row],[tegund]],Tegundir!$B$2:$D$19,3,FALSE)*Oliusala[[#This Row],[magn]]/1000</f>
        <v>53.2455</v>
      </c>
      <c r="K6727">
        <v>2015</v>
      </c>
      <c r="L6727" t="s">
        <v>18</v>
      </c>
      <c r="M6727" s="144" t="s">
        <v>59</v>
      </c>
    </row>
    <row r="6728" spans="1:13" x14ac:dyDescent="0.2">
      <c r="A6728" t="s">
        <v>63</v>
      </c>
      <c r="B6728" s="144" t="s">
        <v>66</v>
      </c>
      <c r="C6728">
        <v>730</v>
      </c>
      <c r="D6728" t="str">
        <f>VLOOKUP(Oliusala[[#This Row],[postnumer]],Sveitarfelog[#All],4,FALSE)</f>
        <v>Fjarðabyggð</v>
      </c>
      <c r="E6728" t="str">
        <f>VLOOKUP(Oliusala[[#This Row],[postnumer]],Sveitarfelog[#All],5,FALSE)</f>
        <v>Austurland</v>
      </c>
      <c r="F6728" t="s">
        <v>20</v>
      </c>
      <c r="G6728" t="s">
        <v>50</v>
      </c>
      <c r="H6728" t="s">
        <v>58</v>
      </c>
      <c r="I6728" s="1">
        <v>822983</v>
      </c>
      <c r="J6728" s="2">
        <f>VLOOKUP(Oliusala[[#This Row],[tegund]],Tegundir!$B$2:$D$19,3,FALSE)*Oliusala[[#This Row],[magn]]/1000</f>
        <v>617.23725000000002</v>
      </c>
      <c r="K6728">
        <v>2015</v>
      </c>
      <c r="L6728" t="s">
        <v>18</v>
      </c>
      <c r="M6728" s="144" t="s">
        <v>59</v>
      </c>
    </row>
    <row r="6729" spans="1:13" x14ac:dyDescent="0.2">
      <c r="A6729" t="s">
        <v>63</v>
      </c>
      <c r="B6729" s="144" t="s">
        <v>69</v>
      </c>
      <c r="C6729">
        <v>735</v>
      </c>
      <c r="D6729" t="str">
        <f>VLOOKUP(Oliusala[[#This Row],[postnumer]],Sveitarfelog[#All],4,FALSE)</f>
        <v>Fjarðabyggð</v>
      </c>
      <c r="E6729" t="str">
        <f>VLOOKUP(Oliusala[[#This Row],[postnumer]],Sveitarfelog[#All],5,FALSE)</f>
        <v>Austurland</v>
      </c>
      <c r="F6729" t="s">
        <v>20</v>
      </c>
      <c r="G6729" t="s">
        <v>50</v>
      </c>
      <c r="H6729" t="s">
        <v>58</v>
      </c>
      <c r="I6729" s="1">
        <v>357195</v>
      </c>
      <c r="J6729" s="2">
        <f>VLOOKUP(Oliusala[[#This Row],[tegund]],Tegundir!$B$2:$D$19,3,FALSE)*Oliusala[[#This Row],[magn]]/1000</f>
        <v>267.89625000000001</v>
      </c>
      <c r="K6729">
        <v>2015</v>
      </c>
      <c r="L6729" t="s">
        <v>18</v>
      </c>
      <c r="M6729" s="144" t="s">
        <v>59</v>
      </c>
    </row>
    <row r="6730" spans="1:13" x14ac:dyDescent="0.2">
      <c r="A6730" t="s">
        <v>63</v>
      </c>
      <c r="B6730" s="144" t="s">
        <v>164</v>
      </c>
      <c r="C6730">
        <v>740</v>
      </c>
      <c r="D6730" t="str">
        <f>VLOOKUP(Oliusala[[#This Row],[postnumer]],Sveitarfelog[#All],4,FALSE)</f>
        <v>Fjarðabyggð</v>
      </c>
      <c r="E6730" t="str">
        <f>VLOOKUP(Oliusala[[#This Row],[postnumer]],Sveitarfelog[#All],5,FALSE)</f>
        <v>Austurland</v>
      </c>
      <c r="F6730" t="s">
        <v>20</v>
      </c>
      <c r="G6730" t="s">
        <v>50</v>
      </c>
      <c r="H6730" t="s">
        <v>58</v>
      </c>
      <c r="I6730" s="1">
        <v>499913</v>
      </c>
      <c r="J6730" s="2">
        <f>VLOOKUP(Oliusala[[#This Row],[tegund]],Tegundir!$B$2:$D$19,3,FALSE)*Oliusala[[#This Row],[magn]]/1000</f>
        <v>374.93475000000001</v>
      </c>
      <c r="K6730">
        <v>2015</v>
      </c>
      <c r="L6730" t="s">
        <v>18</v>
      </c>
      <c r="M6730" s="144" t="s">
        <v>59</v>
      </c>
    </row>
    <row r="6731" spans="1:13" x14ac:dyDescent="0.2">
      <c r="A6731" t="s">
        <v>63</v>
      </c>
      <c r="B6731" s="144" t="s">
        <v>71</v>
      </c>
      <c r="C6731">
        <v>750</v>
      </c>
      <c r="D6731" t="str">
        <f>VLOOKUP(Oliusala[[#This Row],[postnumer]],Sveitarfelog[#All],4,FALSE)</f>
        <v>Fjarðabyggð</v>
      </c>
      <c r="E6731" t="str">
        <f>VLOOKUP(Oliusala[[#This Row],[postnumer]],Sveitarfelog[#All],5,FALSE)</f>
        <v>Austurland</v>
      </c>
      <c r="F6731" t="s">
        <v>20</v>
      </c>
      <c r="G6731" t="s">
        <v>50</v>
      </c>
      <c r="H6731" t="s">
        <v>58</v>
      </c>
      <c r="I6731" s="1">
        <v>200104</v>
      </c>
      <c r="J6731" s="2">
        <f>VLOOKUP(Oliusala[[#This Row],[tegund]],Tegundir!$B$2:$D$19,3,FALSE)*Oliusala[[#This Row],[magn]]/1000</f>
        <v>150.078</v>
      </c>
      <c r="K6731">
        <v>2015</v>
      </c>
      <c r="L6731" t="s">
        <v>18</v>
      </c>
      <c r="M6731" s="144" t="s">
        <v>59</v>
      </c>
    </row>
    <row r="6732" spans="1:13" x14ac:dyDescent="0.2">
      <c r="A6732" t="s">
        <v>63</v>
      </c>
      <c r="B6732" s="144" t="s">
        <v>165</v>
      </c>
      <c r="C6732">
        <v>755</v>
      </c>
      <c r="D6732" t="str">
        <f>VLOOKUP(Oliusala[[#This Row],[postnumer]],Sveitarfelog[#All],4,FALSE)</f>
        <v>Fjarðabyggð</v>
      </c>
      <c r="E6732" t="str">
        <f>VLOOKUP(Oliusala[[#This Row],[postnumer]],Sveitarfelog[#All],5,FALSE)</f>
        <v>Austurland</v>
      </c>
      <c r="F6732" t="s">
        <v>20</v>
      </c>
      <c r="G6732" t="s">
        <v>50</v>
      </c>
      <c r="H6732" t="s">
        <v>58</v>
      </c>
      <c r="I6732" s="1">
        <v>116662</v>
      </c>
      <c r="J6732" s="2">
        <f>VLOOKUP(Oliusala[[#This Row],[tegund]],Tegundir!$B$2:$D$19,3,FALSE)*Oliusala[[#This Row],[magn]]/1000</f>
        <v>87.496499999999997</v>
      </c>
      <c r="K6732">
        <v>2015</v>
      </c>
      <c r="L6732" t="s">
        <v>18</v>
      </c>
      <c r="M6732" s="144" t="s">
        <v>59</v>
      </c>
    </row>
    <row r="6733" spans="1:13" x14ac:dyDescent="0.2">
      <c r="A6733" t="s">
        <v>63</v>
      </c>
      <c r="B6733" s="144" t="s">
        <v>166</v>
      </c>
      <c r="C6733">
        <v>760</v>
      </c>
      <c r="D6733" t="str">
        <f>VLOOKUP(Oliusala[[#This Row],[postnumer]],Sveitarfelog[#All],4,FALSE)</f>
        <v>Fjarðabyggð</v>
      </c>
      <c r="E6733" t="str">
        <f>VLOOKUP(Oliusala[[#This Row],[postnumer]],Sveitarfelog[#All],5,FALSE)</f>
        <v>Austurland</v>
      </c>
      <c r="F6733" t="s">
        <v>20</v>
      </c>
      <c r="G6733" t="s">
        <v>50</v>
      </c>
      <c r="H6733" t="s">
        <v>58</v>
      </c>
      <c r="I6733" s="1">
        <v>130432</v>
      </c>
      <c r="J6733" s="2">
        <f>VLOOKUP(Oliusala[[#This Row],[tegund]],Tegundir!$B$2:$D$19,3,FALSE)*Oliusala[[#This Row],[magn]]/1000</f>
        <v>97.823999999999998</v>
      </c>
      <c r="K6733">
        <v>2015</v>
      </c>
      <c r="L6733" t="s">
        <v>18</v>
      </c>
      <c r="M6733" s="144" t="s">
        <v>59</v>
      </c>
    </row>
    <row r="6734" spans="1:13" x14ac:dyDescent="0.2">
      <c r="A6734" t="s">
        <v>63</v>
      </c>
      <c r="B6734" s="144" t="s">
        <v>167</v>
      </c>
      <c r="C6734">
        <v>765</v>
      </c>
      <c r="D6734" t="str">
        <f>VLOOKUP(Oliusala[[#This Row],[postnumer]],Sveitarfelog[#All],4,FALSE)</f>
        <v>Fljótsdalshreppur,Múlaþing</v>
      </c>
      <c r="E6734" t="str">
        <f>VLOOKUP(Oliusala[[#This Row],[postnumer]],Sveitarfelog[#All],5,FALSE)</f>
        <v>Austurland</v>
      </c>
      <c r="F6734" t="s">
        <v>20</v>
      </c>
      <c r="G6734" t="s">
        <v>50</v>
      </c>
      <c r="H6734" t="s">
        <v>58</v>
      </c>
      <c r="I6734" s="1">
        <v>296564</v>
      </c>
      <c r="J6734" s="2">
        <f>VLOOKUP(Oliusala[[#This Row],[tegund]],Tegundir!$B$2:$D$19,3,FALSE)*Oliusala[[#This Row],[magn]]/1000</f>
        <v>222.423</v>
      </c>
      <c r="K6734">
        <v>2015</v>
      </c>
      <c r="L6734" t="s">
        <v>18</v>
      </c>
      <c r="M6734" s="144" t="s">
        <v>59</v>
      </c>
    </row>
    <row r="6735" spans="1:13" x14ac:dyDescent="0.2">
      <c r="A6735" t="s">
        <v>63</v>
      </c>
      <c r="B6735" s="144" t="s">
        <v>168</v>
      </c>
      <c r="C6735">
        <v>780</v>
      </c>
      <c r="D6735" t="str">
        <f>VLOOKUP(Oliusala[[#This Row],[postnumer]],Sveitarfelog[#All],4,FALSE)</f>
        <v>Sveitarfélagið Hornafjörður</v>
      </c>
      <c r="E6735" t="str">
        <f>VLOOKUP(Oliusala[[#This Row],[postnumer]],Sveitarfelog[#All],5,FALSE)</f>
        <v>Suðurland</v>
      </c>
      <c r="F6735" t="s">
        <v>20</v>
      </c>
      <c r="G6735" t="s">
        <v>50</v>
      </c>
      <c r="H6735" t="s">
        <v>58</v>
      </c>
      <c r="I6735" s="1">
        <v>1488726</v>
      </c>
      <c r="J6735" s="2">
        <f>VLOOKUP(Oliusala[[#This Row],[tegund]],Tegundir!$B$2:$D$19,3,FALSE)*Oliusala[[#This Row],[magn]]/1000</f>
        <v>1116.5445</v>
      </c>
      <c r="K6735">
        <v>2015</v>
      </c>
      <c r="L6735" t="s">
        <v>18</v>
      </c>
      <c r="M6735" s="144" t="s">
        <v>59</v>
      </c>
    </row>
    <row r="6736" spans="1:13" x14ac:dyDescent="0.2">
      <c r="A6736" t="s">
        <v>57</v>
      </c>
      <c r="B6736" s="144" t="s">
        <v>169</v>
      </c>
      <c r="C6736">
        <v>781</v>
      </c>
      <c r="D6736" t="str">
        <f>VLOOKUP(Oliusala[[#This Row],[postnumer]],Sveitarfelog[#All],4,FALSE)</f>
        <v>Sveitarfélagið Hornafjörður</v>
      </c>
      <c r="E6736" t="str">
        <f>VLOOKUP(Oliusala[[#This Row],[postnumer]],Sveitarfelog[#All],5,FALSE)</f>
        <v>Suðurland</v>
      </c>
      <c r="F6736" t="s">
        <v>20</v>
      </c>
      <c r="G6736" t="s">
        <v>50</v>
      </c>
      <c r="H6736" t="s">
        <v>60</v>
      </c>
      <c r="I6736" s="1">
        <v>20041</v>
      </c>
      <c r="J6736" s="2">
        <f>VLOOKUP(Oliusala[[#This Row],[tegund]],Tegundir!$B$2:$D$19,3,FALSE)*Oliusala[[#This Row],[magn]]/1000</f>
        <v>15.030749999999999</v>
      </c>
      <c r="K6736">
        <v>2015</v>
      </c>
      <c r="L6736" t="s">
        <v>18</v>
      </c>
      <c r="M6736" s="144" t="s">
        <v>59</v>
      </c>
    </row>
    <row r="6737" spans="1:13" x14ac:dyDescent="0.2">
      <c r="A6737" t="s">
        <v>63</v>
      </c>
      <c r="B6737" s="144" t="s">
        <v>171</v>
      </c>
      <c r="C6737">
        <v>781</v>
      </c>
      <c r="D6737" t="str">
        <f>VLOOKUP(Oliusala[[#This Row],[postnumer]],Sveitarfelog[#All],4,FALSE)</f>
        <v>Sveitarfélagið Hornafjörður</v>
      </c>
      <c r="E6737" t="str">
        <f>VLOOKUP(Oliusala[[#This Row],[postnumer]],Sveitarfelog[#All],5,FALSE)</f>
        <v>Suðurland</v>
      </c>
      <c r="F6737" t="s">
        <v>20</v>
      </c>
      <c r="G6737" t="s">
        <v>50</v>
      </c>
      <c r="H6737" t="s">
        <v>58</v>
      </c>
      <c r="I6737" s="1">
        <v>426448</v>
      </c>
      <c r="J6737" s="2">
        <f>VLOOKUP(Oliusala[[#This Row],[tegund]],Tegundir!$B$2:$D$19,3,FALSE)*Oliusala[[#This Row],[magn]]/1000</f>
        <v>319.83600000000001</v>
      </c>
      <c r="K6737">
        <v>2015</v>
      </c>
      <c r="L6737" t="s">
        <v>18</v>
      </c>
      <c r="M6737" s="144" t="s">
        <v>59</v>
      </c>
    </row>
    <row r="6738" spans="1:13" x14ac:dyDescent="0.2">
      <c r="A6738" t="s">
        <v>63</v>
      </c>
      <c r="B6738" s="144" t="s">
        <v>170</v>
      </c>
      <c r="C6738">
        <v>781</v>
      </c>
      <c r="D6738" t="str">
        <f>VLOOKUP(Oliusala[[#This Row],[postnumer]],Sveitarfelog[#All],4,FALSE)</f>
        <v>Sveitarfélagið Hornafjörður</v>
      </c>
      <c r="E6738" t="str">
        <f>VLOOKUP(Oliusala[[#This Row],[postnumer]],Sveitarfelog[#All],5,FALSE)</f>
        <v>Suðurland</v>
      </c>
      <c r="F6738" t="s">
        <v>20</v>
      </c>
      <c r="G6738" t="s">
        <v>50</v>
      </c>
      <c r="H6738" t="s">
        <v>58</v>
      </c>
      <c r="I6738" s="1">
        <v>250073</v>
      </c>
      <c r="J6738" s="2">
        <f>VLOOKUP(Oliusala[[#This Row],[tegund]],Tegundir!$B$2:$D$19,3,FALSE)*Oliusala[[#This Row],[magn]]/1000</f>
        <v>187.55475000000001</v>
      </c>
      <c r="K6738">
        <v>2015</v>
      </c>
      <c r="L6738" t="s">
        <v>18</v>
      </c>
      <c r="M6738" s="144" t="s">
        <v>59</v>
      </c>
    </row>
    <row r="6739" spans="1:13" x14ac:dyDescent="0.2">
      <c r="A6739" t="s">
        <v>63</v>
      </c>
      <c r="B6739" s="144" t="s">
        <v>172</v>
      </c>
      <c r="C6739">
        <v>785</v>
      </c>
      <c r="D6739" t="str">
        <f>VLOOKUP(Oliusala[[#This Row],[postnumer]],Sveitarfelog[#All],4,FALSE)</f>
        <v>Sveitarfélagið Hornafjörður</v>
      </c>
      <c r="E6739" t="str">
        <f>VLOOKUP(Oliusala[[#This Row],[postnumer]],Sveitarfelog[#All],5,FALSE)</f>
        <v>Suðurland</v>
      </c>
      <c r="F6739" t="s">
        <v>20</v>
      </c>
      <c r="G6739" t="s">
        <v>50</v>
      </c>
      <c r="H6739" t="s">
        <v>58</v>
      </c>
      <c r="I6739" s="1">
        <v>234186</v>
      </c>
      <c r="J6739" s="2">
        <f>VLOOKUP(Oliusala[[#This Row],[tegund]],Tegundir!$B$2:$D$19,3,FALSE)*Oliusala[[#This Row],[magn]]/1000</f>
        <v>175.6395</v>
      </c>
      <c r="K6739">
        <v>2015</v>
      </c>
      <c r="L6739" t="s">
        <v>18</v>
      </c>
      <c r="M6739" s="144" t="s">
        <v>59</v>
      </c>
    </row>
    <row r="6740" spans="1:13" x14ac:dyDescent="0.2">
      <c r="A6740" t="s">
        <v>63</v>
      </c>
      <c r="B6740" s="144" t="s">
        <v>70</v>
      </c>
      <c r="C6740">
        <v>800</v>
      </c>
      <c r="D6740" t="str">
        <f>VLOOKUP(Oliusala[[#This Row],[postnumer]],Sveitarfelog[#All],4,FALSE)</f>
        <v>Flóahreppur,Sveitarfélagið Árborg</v>
      </c>
      <c r="E6740" t="str">
        <f>VLOOKUP(Oliusala[[#This Row],[postnumer]],Sveitarfelog[#All],5,FALSE)</f>
        <v>Suðurland</v>
      </c>
      <c r="F6740" t="s">
        <v>20</v>
      </c>
      <c r="G6740" t="s">
        <v>50</v>
      </c>
      <c r="H6740" t="s">
        <v>58</v>
      </c>
      <c r="I6740" s="1">
        <v>3591769</v>
      </c>
      <c r="J6740" s="2">
        <f>VLOOKUP(Oliusala[[#This Row],[tegund]],Tegundir!$B$2:$D$19,3,FALSE)*Oliusala[[#This Row],[magn]]/1000</f>
        <v>2693.8267500000002</v>
      </c>
      <c r="K6740">
        <v>2015</v>
      </c>
      <c r="L6740" t="s">
        <v>18</v>
      </c>
      <c r="M6740" s="144" t="s">
        <v>59</v>
      </c>
    </row>
    <row r="6741" spans="1:13" x14ac:dyDescent="0.2">
      <c r="A6741" t="s">
        <v>63</v>
      </c>
      <c r="B6741" s="144" t="s">
        <v>70</v>
      </c>
      <c r="C6741">
        <v>800</v>
      </c>
      <c r="D6741" t="str">
        <f>VLOOKUP(Oliusala[[#This Row],[postnumer]],Sveitarfelog[#All],4,FALSE)</f>
        <v>Flóahreppur,Sveitarfélagið Árborg</v>
      </c>
      <c r="E6741" t="str">
        <f>VLOOKUP(Oliusala[[#This Row],[postnumer]],Sveitarfelog[#All],5,FALSE)</f>
        <v>Suðurland</v>
      </c>
      <c r="F6741" t="s">
        <v>21</v>
      </c>
      <c r="G6741" t="s">
        <v>50</v>
      </c>
      <c r="H6741" t="s">
        <v>58</v>
      </c>
      <c r="I6741" s="1">
        <v>1372080</v>
      </c>
      <c r="J6741" s="2">
        <f>VLOOKUP(Oliusala[[#This Row],[tegund]],Tegundir!$B$2:$D$19,3,FALSE)*Oliusala[[#This Row],[magn]]/1000</f>
        <v>1029.06</v>
      </c>
      <c r="K6741">
        <v>2015</v>
      </c>
      <c r="L6741" t="s">
        <v>18</v>
      </c>
      <c r="M6741" s="144" t="s">
        <v>59</v>
      </c>
    </row>
    <row r="6742" spans="1:13" x14ac:dyDescent="0.2">
      <c r="A6742" t="s">
        <v>63</v>
      </c>
      <c r="B6742" s="144" t="s">
        <v>70</v>
      </c>
      <c r="C6742">
        <v>800</v>
      </c>
      <c r="D6742" t="str">
        <f>VLOOKUP(Oliusala[[#This Row],[postnumer]],Sveitarfelog[#All],4,FALSE)</f>
        <v>Flóahreppur,Sveitarfélagið Árborg</v>
      </c>
      <c r="E6742" t="str">
        <f>VLOOKUP(Oliusala[[#This Row],[postnumer]],Sveitarfelog[#All],5,FALSE)</f>
        <v>Suðurland</v>
      </c>
      <c r="F6742" t="s">
        <v>20</v>
      </c>
      <c r="G6742" t="s">
        <v>50</v>
      </c>
      <c r="H6742" t="s">
        <v>58</v>
      </c>
      <c r="I6742" s="1">
        <v>976671</v>
      </c>
      <c r="J6742" s="2">
        <f>VLOOKUP(Oliusala[[#This Row],[tegund]],Tegundir!$B$2:$D$19,3,FALSE)*Oliusala[[#This Row],[magn]]/1000</f>
        <v>732.50324999999998</v>
      </c>
      <c r="K6742">
        <v>2015</v>
      </c>
      <c r="L6742" t="s">
        <v>18</v>
      </c>
      <c r="M6742" s="144" t="s">
        <v>59</v>
      </c>
    </row>
    <row r="6743" spans="1:13" x14ac:dyDescent="0.2">
      <c r="A6743" t="s">
        <v>63</v>
      </c>
      <c r="B6743" s="144" t="s">
        <v>70</v>
      </c>
      <c r="C6743">
        <v>800</v>
      </c>
      <c r="D6743" t="str">
        <f>VLOOKUP(Oliusala[[#This Row],[postnumer]],Sveitarfelog[#All],4,FALSE)</f>
        <v>Flóahreppur,Sveitarfélagið Árborg</v>
      </c>
      <c r="E6743" t="str">
        <f>VLOOKUP(Oliusala[[#This Row],[postnumer]],Sveitarfelog[#All],5,FALSE)</f>
        <v>Suðurland</v>
      </c>
      <c r="F6743" t="s">
        <v>46</v>
      </c>
      <c r="G6743" t="s">
        <v>50</v>
      </c>
      <c r="H6743" t="s">
        <v>58</v>
      </c>
      <c r="I6743" s="1">
        <v>9081</v>
      </c>
      <c r="J6743" s="2">
        <f>VLOOKUP(Oliusala[[#This Row],[tegund]],Tegundir!$B$2:$D$19,3,FALSE)*Oliusala[[#This Row],[magn]]/1000</f>
        <v>6.8107499999999996</v>
      </c>
      <c r="K6743">
        <v>2015</v>
      </c>
      <c r="L6743" t="s">
        <v>18</v>
      </c>
      <c r="M6743" s="144" t="s">
        <v>59</v>
      </c>
    </row>
    <row r="6744" spans="1:13" x14ac:dyDescent="0.2">
      <c r="A6744" t="s">
        <v>57</v>
      </c>
      <c r="B6744" s="144" t="s">
        <v>174</v>
      </c>
      <c r="C6744">
        <v>801</v>
      </c>
      <c r="D6744" t="str">
        <f>VLOOKUP(Oliusala[[#This Row],[postnumer]],Sveitarfelog[#All],4,FALSE)</f>
        <v>Flóahreppur,Sveitarfélagið Árborg</v>
      </c>
      <c r="E6744" t="str">
        <f>VLOOKUP(Oliusala[[#This Row],[postnumer]],Sveitarfelog[#All],5,FALSE)</f>
        <v>Suðurland</v>
      </c>
      <c r="F6744" t="s">
        <v>20</v>
      </c>
      <c r="G6744" t="s">
        <v>50</v>
      </c>
      <c r="H6744" t="s">
        <v>60</v>
      </c>
      <c r="I6744" s="1">
        <v>1618</v>
      </c>
      <c r="J6744" s="2">
        <f>VLOOKUP(Oliusala[[#This Row],[tegund]],Tegundir!$B$2:$D$19,3,FALSE)*Oliusala[[#This Row],[magn]]/1000</f>
        <v>1.2135</v>
      </c>
      <c r="K6744">
        <v>2015</v>
      </c>
      <c r="L6744" t="s">
        <v>18</v>
      </c>
      <c r="M6744" s="144" t="s">
        <v>59</v>
      </c>
    </row>
    <row r="6745" spans="1:13" x14ac:dyDescent="0.2">
      <c r="A6745" t="s">
        <v>57</v>
      </c>
      <c r="B6745" s="144" t="s">
        <v>178</v>
      </c>
      <c r="C6745">
        <v>801</v>
      </c>
      <c r="D6745" t="str">
        <f>VLOOKUP(Oliusala[[#This Row],[postnumer]],Sveitarfelog[#All],4,FALSE)</f>
        <v>Flóahreppur,Sveitarfélagið Árborg</v>
      </c>
      <c r="E6745" t="str">
        <f>VLOOKUP(Oliusala[[#This Row],[postnumer]],Sveitarfelog[#All],5,FALSE)</f>
        <v>Suðurland</v>
      </c>
      <c r="F6745" t="s">
        <v>20</v>
      </c>
      <c r="G6745" t="s">
        <v>50</v>
      </c>
      <c r="H6745" t="s">
        <v>60</v>
      </c>
      <c r="I6745" s="1">
        <v>986</v>
      </c>
      <c r="J6745" s="2">
        <f>VLOOKUP(Oliusala[[#This Row],[tegund]],Tegundir!$B$2:$D$19,3,FALSE)*Oliusala[[#This Row],[magn]]/1000</f>
        <v>0.73950000000000005</v>
      </c>
      <c r="K6745">
        <v>2015</v>
      </c>
      <c r="L6745" t="s">
        <v>18</v>
      </c>
      <c r="M6745" s="144" t="s">
        <v>59</v>
      </c>
    </row>
    <row r="6746" spans="1:13" x14ac:dyDescent="0.2">
      <c r="A6746" t="s">
        <v>63</v>
      </c>
      <c r="B6746" s="144" t="s">
        <v>175</v>
      </c>
      <c r="C6746">
        <v>801</v>
      </c>
      <c r="D6746" t="str">
        <f>VLOOKUP(Oliusala[[#This Row],[postnumer]],Sveitarfelog[#All],4,FALSE)</f>
        <v>Flóahreppur,Sveitarfélagið Árborg</v>
      </c>
      <c r="E6746" t="str">
        <f>VLOOKUP(Oliusala[[#This Row],[postnumer]],Sveitarfelog[#All],5,FALSE)</f>
        <v>Suðurland</v>
      </c>
      <c r="F6746" t="s">
        <v>20</v>
      </c>
      <c r="G6746" t="s">
        <v>50</v>
      </c>
      <c r="H6746" t="s">
        <v>58</v>
      </c>
      <c r="I6746" s="1">
        <v>46457</v>
      </c>
      <c r="J6746" s="2">
        <f>VLOOKUP(Oliusala[[#This Row],[tegund]],Tegundir!$B$2:$D$19,3,FALSE)*Oliusala[[#This Row],[magn]]/1000</f>
        <v>34.842750000000002</v>
      </c>
      <c r="K6746">
        <v>2015</v>
      </c>
      <c r="L6746" t="s">
        <v>18</v>
      </c>
      <c r="M6746" s="144" t="s">
        <v>59</v>
      </c>
    </row>
    <row r="6747" spans="1:13" x14ac:dyDescent="0.2">
      <c r="A6747" t="s">
        <v>63</v>
      </c>
      <c r="B6747" s="144" t="s">
        <v>175</v>
      </c>
      <c r="C6747">
        <v>801</v>
      </c>
      <c r="D6747" t="str">
        <f>VLOOKUP(Oliusala[[#This Row],[postnumer]],Sveitarfelog[#All],4,FALSE)</f>
        <v>Flóahreppur,Sveitarfélagið Árborg</v>
      </c>
      <c r="E6747" t="str">
        <f>VLOOKUP(Oliusala[[#This Row],[postnumer]],Sveitarfelog[#All],5,FALSE)</f>
        <v>Suðurland</v>
      </c>
      <c r="F6747" t="s">
        <v>21</v>
      </c>
      <c r="G6747" t="s">
        <v>50</v>
      </c>
      <c r="H6747" t="s">
        <v>58</v>
      </c>
      <c r="I6747" s="1">
        <v>128442</v>
      </c>
      <c r="J6747" s="2">
        <f>VLOOKUP(Oliusala[[#This Row],[tegund]],Tegundir!$B$2:$D$19,3,FALSE)*Oliusala[[#This Row],[magn]]/1000</f>
        <v>96.331500000000005</v>
      </c>
      <c r="K6747">
        <v>2015</v>
      </c>
      <c r="L6747" t="s">
        <v>18</v>
      </c>
      <c r="M6747" s="144" t="s">
        <v>59</v>
      </c>
    </row>
    <row r="6748" spans="1:13" x14ac:dyDescent="0.2">
      <c r="A6748" t="s">
        <v>63</v>
      </c>
      <c r="B6748" s="144" t="s">
        <v>176</v>
      </c>
      <c r="C6748">
        <v>801</v>
      </c>
      <c r="D6748" t="str">
        <f>VLOOKUP(Oliusala[[#This Row],[postnumer]],Sveitarfelog[#All],4,FALSE)</f>
        <v>Flóahreppur,Sveitarfélagið Árborg</v>
      </c>
      <c r="E6748" t="str">
        <f>VLOOKUP(Oliusala[[#This Row],[postnumer]],Sveitarfelog[#All],5,FALSE)</f>
        <v>Suðurland</v>
      </c>
      <c r="F6748" t="s">
        <v>20</v>
      </c>
      <c r="G6748" t="s">
        <v>50</v>
      </c>
      <c r="H6748" t="s">
        <v>58</v>
      </c>
      <c r="I6748" s="1">
        <v>95958</v>
      </c>
      <c r="J6748" s="2">
        <f>VLOOKUP(Oliusala[[#This Row],[tegund]],Tegundir!$B$2:$D$19,3,FALSE)*Oliusala[[#This Row],[magn]]/1000</f>
        <v>71.968500000000006</v>
      </c>
      <c r="K6748">
        <v>2015</v>
      </c>
      <c r="L6748" t="s">
        <v>18</v>
      </c>
      <c r="M6748" s="144" t="s">
        <v>59</v>
      </c>
    </row>
    <row r="6749" spans="1:13" x14ac:dyDescent="0.2">
      <c r="A6749" t="s">
        <v>63</v>
      </c>
      <c r="B6749" s="144" t="s">
        <v>176</v>
      </c>
      <c r="C6749">
        <v>801</v>
      </c>
      <c r="D6749" t="str">
        <f>VLOOKUP(Oliusala[[#This Row],[postnumer]],Sveitarfelog[#All],4,FALSE)</f>
        <v>Flóahreppur,Sveitarfélagið Árborg</v>
      </c>
      <c r="E6749" t="str">
        <f>VLOOKUP(Oliusala[[#This Row],[postnumer]],Sveitarfelog[#All],5,FALSE)</f>
        <v>Suðurland</v>
      </c>
      <c r="F6749" t="s">
        <v>21</v>
      </c>
      <c r="G6749" t="s">
        <v>50</v>
      </c>
      <c r="H6749" t="s">
        <v>58</v>
      </c>
      <c r="I6749" s="1">
        <v>210471</v>
      </c>
      <c r="J6749" s="2">
        <f>VLOOKUP(Oliusala[[#This Row],[tegund]],Tegundir!$B$2:$D$19,3,FALSE)*Oliusala[[#This Row],[magn]]/1000</f>
        <v>157.85325</v>
      </c>
      <c r="K6749">
        <v>2015</v>
      </c>
      <c r="L6749" t="s">
        <v>18</v>
      </c>
      <c r="M6749" s="144" t="s">
        <v>59</v>
      </c>
    </row>
    <row r="6750" spans="1:13" x14ac:dyDescent="0.2">
      <c r="A6750" t="s">
        <v>63</v>
      </c>
      <c r="B6750" s="144" t="s">
        <v>177</v>
      </c>
      <c r="C6750">
        <v>801</v>
      </c>
      <c r="D6750" t="str">
        <f>VLOOKUP(Oliusala[[#This Row],[postnumer]],Sveitarfelog[#All],4,FALSE)</f>
        <v>Flóahreppur,Sveitarfélagið Árborg</v>
      </c>
      <c r="E6750" t="str">
        <f>VLOOKUP(Oliusala[[#This Row],[postnumer]],Sveitarfelog[#All],5,FALSE)</f>
        <v>Suðurland</v>
      </c>
      <c r="F6750" t="s">
        <v>20</v>
      </c>
      <c r="G6750" t="s">
        <v>50</v>
      </c>
      <c r="H6750" t="s">
        <v>58</v>
      </c>
      <c r="I6750" s="1">
        <v>42984</v>
      </c>
      <c r="J6750" s="2">
        <f>VLOOKUP(Oliusala[[#This Row],[tegund]],Tegundir!$B$2:$D$19,3,FALSE)*Oliusala[[#This Row],[magn]]/1000</f>
        <v>32.238</v>
      </c>
      <c r="K6750">
        <v>2015</v>
      </c>
      <c r="L6750" t="s">
        <v>18</v>
      </c>
      <c r="M6750" s="144" t="s">
        <v>59</v>
      </c>
    </row>
    <row r="6751" spans="1:13" x14ac:dyDescent="0.2">
      <c r="A6751" t="s">
        <v>63</v>
      </c>
      <c r="B6751" s="144" t="s">
        <v>177</v>
      </c>
      <c r="C6751">
        <v>801</v>
      </c>
      <c r="D6751" t="str">
        <f>VLOOKUP(Oliusala[[#This Row],[postnumer]],Sveitarfelog[#All],4,FALSE)</f>
        <v>Flóahreppur,Sveitarfélagið Árborg</v>
      </c>
      <c r="E6751" t="str">
        <f>VLOOKUP(Oliusala[[#This Row],[postnumer]],Sveitarfelog[#All],5,FALSE)</f>
        <v>Suðurland</v>
      </c>
      <c r="F6751" t="s">
        <v>21</v>
      </c>
      <c r="G6751" t="s">
        <v>50</v>
      </c>
      <c r="H6751" t="s">
        <v>58</v>
      </c>
      <c r="I6751" s="1">
        <v>117120</v>
      </c>
      <c r="J6751" s="2">
        <f>VLOOKUP(Oliusala[[#This Row],[tegund]],Tegundir!$B$2:$D$19,3,FALSE)*Oliusala[[#This Row],[magn]]/1000</f>
        <v>87.84</v>
      </c>
      <c r="K6751">
        <v>2015</v>
      </c>
      <c r="L6751" t="s">
        <v>18</v>
      </c>
      <c r="M6751" s="144" t="s">
        <v>59</v>
      </c>
    </row>
    <row r="6752" spans="1:13" x14ac:dyDescent="0.2">
      <c r="A6752" t="s">
        <v>63</v>
      </c>
      <c r="B6752" s="144" t="s">
        <v>174</v>
      </c>
      <c r="C6752">
        <v>801</v>
      </c>
      <c r="D6752" t="str">
        <f>VLOOKUP(Oliusala[[#This Row],[postnumer]],Sveitarfelog[#All],4,FALSE)</f>
        <v>Flóahreppur,Sveitarfélagið Árborg</v>
      </c>
      <c r="E6752" t="str">
        <f>VLOOKUP(Oliusala[[#This Row],[postnumer]],Sveitarfelog[#All],5,FALSE)</f>
        <v>Suðurland</v>
      </c>
      <c r="F6752" t="s">
        <v>20</v>
      </c>
      <c r="G6752" t="s">
        <v>50</v>
      </c>
      <c r="H6752" t="s">
        <v>58</v>
      </c>
      <c r="I6752" s="1">
        <v>223623</v>
      </c>
      <c r="J6752" s="2">
        <f>VLOOKUP(Oliusala[[#This Row],[tegund]],Tegundir!$B$2:$D$19,3,FALSE)*Oliusala[[#This Row],[magn]]/1000</f>
        <v>167.71725000000001</v>
      </c>
      <c r="K6752">
        <v>2015</v>
      </c>
      <c r="L6752" t="s">
        <v>18</v>
      </c>
      <c r="M6752" s="144" t="s">
        <v>59</v>
      </c>
    </row>
    <row r="6753" spans="1:13" x14ac:dyDescent="0.2">
      <c r="A6753" t="s">
        <v>63</v>
      </c>
      <c r="B6753" s="144" t="s">
        <v>178</v>
      </c>
      <c r="C6753">
        <v>801</v>
      </c>
      <c r="D6753" t="str">
        <f>VLOOKUP(Oliusala[[#This Row],[postnumer]],Sveitarfelog[#All],4,FALSE)</f>
        <v>Flóahreppur,Sveitarfélagið Árborg</v>
      </c>
      <c r="E6753" t="str">
        <f>VLOOKUP(Oliusala[[#This Row],[postnumer]],Sveitarfelog[#All],5,FALSE)</f>
        <v>Suðurland</v>
      </c>
      <c r="F6753" t="s">
        <v>20</v>
      </c>
      <c r="G6753" t="s">
        <v>50</v>
      </c>
      <c r="H6753" t="s">
        <v>58</v>
      </c>
      <c r="I6753" s="1">
        <v>109166</v>
      </c>
      <c r="J6753" s="2">
        <f>VLOOKUP(Oliusala[[#This Row],[tegund]],Tegundir!$B$2:$D$19,3,FALSE)*Oliusala[[#This Row],[magn]]/1000</f>
        <v>81.874499999999998</v>
      </c>
      <c r="K6753">
        <v>2015</v>
      </c>
      <c r="L6753" t="s">
        <v>18</v>
      </c>
      <c r="M6753" s="144" t="s">
        <v>59</v>
      </c>
    </row>
    <row r="6754" spans="1:13" x14ac:dyDescent="0.2">
      <c r="A6754" t="s">
        <v>57</v>
      </c>
      <c r="B6754" s="144" t="s">
        <v>181</v>
      </c>
      <c r="C6754">
        <v>810</v>
      </c>
      <c r="D6754" t="str">
        <f>VLOOKUP(Oliusala[[#This Row],[postnumer]],Sveitarfelog[#All],4,FALSE)</f>
        <v>Hveragerðisbær,Sveitarfélagið Ölfus</v>
      </c>
      <c r="E6754" t="str">
        <f>VLOOKUP(Oliusala[[#This Row],[postnumer]],Sveitarfelog[#All],5,FALSE)</f>
        <v>Suðurland</v>
      </c>
      <c r="F6754" t="s">
        <v>20</v>
      </c>
      <c r="G6754" t="s">
        <v>50</v>
      </c>
      <c r="H6754" t="s">
        <v>60</v>
      </c>
      <c r="I6754" s="1">
        <v>1938</v>
      </c>
      <c r="J6754" s="2">
        <f>VLOOKUP(Oliusala[[#This Row],[tegund]],Tegundir!$B$2:$D$19,3,FALSE)*Oliusala[[#This Row],[magn]]/1000</f>
        <v>1.4535</v>
      </c>
      <c r="K6754">
        <v>2015</v>
      </c>
      <c r="L6754" t="s">
        <v>18</v>
      </c>
      <c r="M6754" s="144" t="s">
        <v>59</v>
      </c>
    </row>
    <row r="6755" spans="1:13" x14ac:dyDescent="0.2">
      <c r="A6755" t="s">
        <v>57</v>
      </c>
      <c r="B6755" s="144" t="s">
        <v>181</v>
      </c>
      <c r="C6755">
        <v>810</v>
      </c>
      <c r="D6755" t="str">
        <f>VLOOKUP(Oliusala[[#This Row],[postnumer]],Sveitarfelog[#All],4,FALSE)</f>
        <v>Hveragerðisbær,Sveitarfélagið Ölfus</v>
      </c>
      <c r="E6755" t="str">
        <f>VLOOKUP(Oliusala[[#This Row],[postnumer]],Sveitarfelog[#All],5,FALSE)</f>
        <v>Suðurland</v>
      </c>
      <c r="F6755" t="s">
        <v>21</v>
      </c>
      <c r="G6755" t="s">
        <v>50</v>
      </c>
      <c r="H6755" t="s">
        <v>60</v>
      </c>
      <c r="I6755" s="1">
        <v>1013</v>
      </c>
      <c r="J6755" s="2">
        <f>VLOOKUP(Oliusala[[#This Row],[tegund]],Tegundir!$B$2:$D$19,3,FALSE)*Oliusala[[#This Row],[magn]]/1000</f>
        <v>0.75975000000000004</v>
      </c>
      <c r="K6755">
        <v>2015</v>
      </c>
      <c r="L6755" t="s">
        <v>18</v>
      </c>
      <c r="M6755" s="144" t="s">
        <v>59</v>
      </c>
    </row>
    <row r="6756" spans="1:13" x14ac:dyDescent="0.2">
      <c r="A6756" t="s">
        <v>63</v>
      </c>
      <c r="B6756" s="144" t="s">
        <v>182</v>
      </c>
      <c r="C6756">
        <v>810</v>
      </c>
      <c r="D6756" t="str">
        <f>VLOOKUP(Oliusala[[#This Row],[postnumer]],Sveitarfelog[#All],4,FALSE)</f>
        <v>Hveragerðisbær,Sveitarfélagið Ölfus</v>
      </c>
      <c r="E6756" t="str">
        <f>VLOOKUP(Oliusala[[#This Row],[postnumer]],Sveitarfelog[#All],5,FALSE)</f>
        <v>Suðurland</v>
      </c>
      <c r="F6756" t="s">
        <v>20</v>
      </c>
      <c r="G6756" t="s">
        <v>50</v>
      </c>
      <c r="H6756" t="s">
        <v>58</v>
      </c>
      <c r="I6756" s="1">
        <v>1326891</v>
      </c>
      <c r="J6756" s="2">
        <f>VLOOKUP(Oliusala[[#This Row],[tegund]],Tegundir!$B$2:$D$19,3,FALSE)*Oliusala[[#This Row],[magn]]/1000</f>
        <v>995.16824999999994</v>
      </c>
      <c r="K6756">
        <v>2015</v>
      </c>
      <c r="L6756" t="s">
        <v>18</v>
      </c>
      <c r="M6756" s="144" t="s">
        <v>59</v>
      </c>
    </row>
    <row r="6757" spans="1:13" x14ac:dyDescent="0.2">
      <c r="A6757" t="s">
        <v>63</v>
      </c>
      <c r="B6757" s="144" t="s">
        <v>182</v>
      </c>
      <c r="C6757">
        <v>810</v>
      </c>
      <c r="D6757" t="str">
        <f>VLOOKUP(Oliusala[[#This Row],[postnumer]],Sveitarfelog[#All],4,FALSE)</f>
        <v>Hveragerðisbær,Sveitarfélagið Ölfus</v>
      </c>
      <c r="E6757" t="str">
        <f>VLOOKUP(Oliusala[[#This Row],[postnumer]],Sveitarfelog[#All],5,FALSE)</f>
        <v>Suðurland</v>
      </c>
      <c r="F6757" t="s">
        <v>21</v>
      </c>
      <c r="G6757" t="s">
        <v>50</v>
      </c>
      <c r="H6757" t="s">
        <v>58</v>
      </c>
      <c r="I6757" s="1">
        <v>419782</v>
      </c>
      <c r="J6757" s="2">
        <f>VLOOKUP(Oliusala[[#This Row],[tegund]],Tegundir!$B$2:$D$19,3,FALSE)*Oliusala[[#This Row],[magn]]/1000</f>
        <v>314.8365</v>
      </c>
      <c r="K6757">
        <v>2015</v>
      </c>
      <c r="L6757" t="s">
        <v>18</v>
      </c>
      <c r="M6757" s="144" t="s">
        <v>59</v>
      </c>
    </row>
    <row r="6758" spans="1:13" x14ac:dyDescent="0.2">
      <c r="A6758" t="s">
        <v>63</v>
      </c>
      <c r="B6758" s="144" t="s">
        <v>182</v>
      </c>
      <c r="C6758">
        <v>810</v>
      </c>
      <c r="D6758" t="str">
        <f>VLOOKUP(Oliusala[[#This Row],[postnumer]],Sveitarfelog[#All],4,FALSE)</f>
        <v>Hveragerðisbær,Sveitarfélagið Ölfus</v>
      </c>
      <c r="E6758" t="str">
        <f>VLOOKUP(Oliusala[[#This Row],[postnumer]],Sveitarfelog[#All],5,FALSE)</f>
        <v>Suðurland</v>
      </c>
      <c r="F6758" t="s">
        <v>20</v>
      </c>
      <c r="G6758" t="s">
        <v>50</v>
      </c>
      <c r="H6758" t="s">
        <v>58</v>
      </c>
      <c r="I6758" s="1">
        <v>440017</v>
      </c>
      <c r="J6758" s="2">
        <f>VLOOKUP(Oliusala[[#This Row],[tegund]],Tegundir!$B$2:$D$19,3,FALSE)*Oliusala[[#This Row],[magn]]/1000</f>
        <v>330.01274999999998</v>
      </c>
      <c r="K6758">
        <v>2015</v>
      </c>
      <c r="L6758" t="s">
        <v>18</v>
      </c>
      <c r="M6758" s="144" t="s">
        <v>59</v>
      </c>
    </row>
    <row r="6759" spans="1:13" x14ac:dyDescent="0.2">
      <c r="A6759" t="s">
        <v>63</v>
      </c>
      <c r="B6759" s="144" t="s">
        <v>181</v>
      </c>
      <c r="C6759">
        <v>810</v>
      </c>
      <c r="D6759" t="str">
        <f>VLOOKUP(Oliusala[[#This Row],[postnumer]],Sveitarfelog[#All],4,FALSE)</f>
        <v>Hveragerðisbær,Sveitarfélagið Ölfus</v>
      </c>
      <c r="E6759" t="str">
        <f>VLOOKUP(Oliusala[[#This Row],[postnumer]],Sveitarfelog[#All],5,FALSE)</f>
        <v>Suðurland</v>
      </c>
      <c r="F6759" t="s">
        <v>20</v>
      </c>
      <c r="G6759" t="s">
        <v>50</v>
      </c>
      <c r="H6759" t="s">
        <v>58</v>
      </c>
      <c r="I6759" s="1">
        <v>205540</v>
      </c>
      <c r="J6759" s="2">
        <f>VLOOKUP(Oliusala[[#This Row],[tegund]],Tegundir!$B$2:$D$19,3,FALSE)*Oliusala[[#This Row],[magn]]/1000</f>
        <v>154.155</v>
      </c>
      <c r="K6759">
        <v>2015</v>
      </c>
      <c r="L6759" t="s">
        <v>18</v>
      </c>
      <c r="M6759" s="144" t="s">
        <v>59</v>
      </c>
    </row>
    <row r="6760" spans="1:13" x14ac:dyDescent="0.2">
      <c r="A6760" t="s">
        <v>63</v>
      </c>
      <c r="B6760" s="144" t="s">
        <v>181</v>
      </c>
      <c r="C6760">
        <v>810</v>
      </c>
      <c r="D6760" t="str">
        <f>VLOOKUP(Oliusala[[#This Row],[postnumer]],Sveitarfelog[#All],4,FALSE)</f>
        <v>Hveragerðisbær,Sveitarfélagið Ölfus</v>
      </c>
      <c r="E6760" t="str">
        <f>VLOOKUP(Oliusala[[#This Row],[postnumer]],Sveitarfelog[#All],5,FALSE)</f>
        <v>Suðurland</v>
      </c>
      <c r="F6760" t="s">
        <v>46</v>
      </c>
      <c r="G6760" t="s">
        <v>50</v>
      </c>
      <c r="H6760" t="s">
        <v>58</v>
      </c>
      <c r="I6760" s="1">
        <v>2864</v>
      </c>
      <c r="J6760" s="2">
        <f>VLOOKUP(Oliusala[[#This Row],[tegund]],Tegundir!$B$2:$D$19,3,FALSE)*Oliusala[[#This Row],[magn]]/1000</f>
        <v>2.1480000000000001</v>
      </c>
      <c r="K6760">
        <v>2015</v>
      </c>
      <c r="L6760" t="s">
        <v>18</v>
      </c>
      <c r="M6760" s="144" t="s">
        <v>59</v>
      </c>
    </row>
    <row r="6761" spans="1:13" x14ac:dyDescent="0.2">
      <c r="A6761" t="s">
        <v>63</v>
      </c>
      <c r="B6761" s="144" t="s">
        <v>183</v>
      </c>
      <c r="C6761">
        <v>815</v>
      </c>
      <c r="D6761" t="str">
        <f>VLOOKUP(Oliusala[[#This Row],[postnumer]],Sveitarfelog[#All],4,FALSE)</f>
        <v>Hveragerðisbær,Sveitarfélagið Ölfus</v>
      </c>
      <c r="E6761" t="str">
        <f>VLOOKUP(Oliusala[[#This Row],[postnumer]],Sveitarfelog[#All],5,FALSE)</f>
        <v>Suðurland</v>
      </c>
      <c r="F6761" t="s">
        <v>20</v>
      </c>
      <c r="G6761" t="s">
        <v>50</v>
      </c>
      <c r="H6761" t="s">
        <v>58</v>
      </c>
      <c r="I6761" s="1">
        <v>659720</v>
      </c>
      <c r="J6761" s="2">
        <f>VLOOKUP(Oliusala[[#This Row],[tegund]],Tegundir!$B$2:$D$19,3,FALSE)*Oliusala[[#This Row],[magn]]/1000</f>
        <v>494.79</v>
      </c>
      <c r="K6761">
        <v>2015</v>
      </c>
      <c r="L6761" t="s">
        <v>18</v>
      </c>
      <c r="M6761" s="144" t="s">
        <v>59</v>
      </c>
    </row>
    <row r="6762" spans="1:13" x14ac:dyDescent="0.2">
      <c r="A6762" t="s">
        <v>63</v>
      </c>
      <c r="B6762" s="144" t="s">
        <v>184</v>
      </c>
      <c r="C6762">
        <v>820</v>
      </c>
      <c r="D6762" t="str">
        <f>VLOOKUP(Oliusala[[#This Row],[postnumer]],Sveitarfelog[#All],4,FALSE)</f>
        <v>Flóahreppur,Sveitarfélagið Árborg</v>
      </c>
      <c r="E6762" t="str">
        <f>VLOOKUP(Oliusala[[#This Row],[postnumer]],Sveitarfelog[#All],5,FALSE)</f>
        <v>Suðurland</v>
      </c>
      <c r="F6762" t="s">
        <v>20</v>
      </c>
      <c r="G6762" t="s">
        <v>50</v>
      </c>
      <c r="H6762" t="s">
        <v>58</v>
      </c>
      <c r="I6762" s="1">
        <v>160005</v>
      </c>
      <c r="J6762" s="2">
        <f>VLOOKUP(Oliusala[[#This Row],[tegund]],Tegundir!$B$2:$D$19,3,FALSE)*Oliusala[[#This Row],[magn]]/1000</f>
        <v>120.00375</v>
      </c>
      <c r="K6762">
        <v>2015</v>
      </c>
      <c r="L6762" t="s">
        <v>18</v>
      </c>
      <c r="M6762" s="144" t="s">
        <v>59</v>
      </c>
    </row>
    <row r="6763" spans="1:13" x14ac:dyDescent="0.2">
      <c r="A6763" t="s">
        <v>63</v>
      </c>
      <c r="B6763" s="144" t="s">
        <v>185</v>
      </c>
      <c r="C6763">
        <v>825</v>
      </c>
      <c r="D6763" t="str">
        <f>VLOOKUP(Oliusala[[#This Row],[postnumer]],Sveitarfelog[#All],4,FALSE)</f>
        <v>Flóahreppur,Sveitarfélagið Árborg</v>
      </c>
      <c r="E6763" t="str">
        <f>VLOOKUP(Oliusala[[#This Row],[postnumer]],Sveitarfelog[#All],5,FALSE)</f>
        <v>Suðurland</v>
      </c>
      <c r="F6763" t="s">
        <v>20</v>
      </c>
      <c r="G6763" t="s">
        <v>50</v>
      </c>
      <c r="H6763" t="s">
        <v>58</v>
      </c>
      <c r="I6763" s="1">
        <v>209465</v>
      </c>
      <c r="J6763" s="2">
        <f>VLOOKUP(Oliusala[[#This Row],[tegund]],Tegundir!$B$2:$D$19,3,FALSE)*Oliusala[[#This Row],[magn]]/1000</f>
        <v>157.09875</v>
      </c>
      <c r="K6763">
        <v>2015</v>
      </c>
      <c r="L6763" t="s">
        <v>18</v>
      </c>
      <c r="M6763" s="144" t="s">
        <v>59</v>
      </c>
    </row>
    <row r="6764" spans="1:13" x14ac:dyDescent="0.2">
      <c r="A6764" t="s">
        <v>63</v>
      </c>
      <c r="B6764" s="144" t="s">
        <v>186</v>
      </c>
      <c r="C6764">
        <v>840</v>
      </c>
      <c r="D6764" t="str">
        <f>VLOOKUP(Oliusala[[#This Row],[postnumer]],Sveitarfelog[#All],4,FALSE)</f>
        <v>Bláskógabyggð,Grímsnes- og Grafningshreppur,Hrunamannahreppur,Skeiða- og Gnúpverjahreppur</v>
      </c>
      <c r="E6764" t="str">
        <f>VLOOKUP(Oliusala[[#This Row],[postnumer]],Sveitarfelog[#All],5,FALSE)</f>
        <v>Suðurland</v>
      </c>
      <c r="F6764" t="s">
        <v>20</v>
      </c>
      <c r="G6764" t="s">
        <v>50</v>
      </c>
      <c r="H6764" t="s">
        <v>58</v>
      </c>
      <c r="I6764" s="1">
        <v>123284</v>
      </c>
      <c r="J6764" s="2">
        <f>VLOOKUP(Oliusala[[#This Row],[tegund]],Tegundir!$B$2:$D$19,3,FALSE)*Oliusala[[#This Row],[magn]]/1000</f>
        <v>92.462999999999994</v>
      </c>
      <c r="K6764">
        <v>2015</v>
      </c>
      <c r="L6764" t="s">
        <v>18</v>
      </c>
      <c r="M6764" s="144" t="s">
        <v>59</v>
      </c>
    </row>
    <row r="6765" spans="1:13" x14ac:dyDescent="0.2">
      <c r="A6765" t="s">
        <v>63</v>
      </c>
      <c r="B6765" s="144" t="s">
        <v>186</v>
      </c>
      <c r="C6765">
        <v>840</v>
      </c>
      <c r="D6765" t="str">
        <f>VLOOKUP(Oliusala[[#This Row],[postnumer]],Sveitarfelog[#All],4,FALSE)</f>
        <v>Bláskógabyggð,Grímsnes- og Grafningshreppur,Hrunamannahreppur,Skeiða- og Gnúpverjahreppur</v>
      </c>
      <c r="E6765" t="str">
        <f>VLOOKUP(Oliusala[[#This Row],[postnumer]],Sveitarfelog[#All],5,FALSE)</f>
        <v>Suðurland</v>
      </c>
      <c r="F6765" t="s">
        <v>21</v>
      </c>
      <c r="G6765" t="s">
        <v>50</v>
      </c>
      <c r="H6765" t="s">
        <v>58</v>
      </c>
      <c r="I6765" s="1">
        <v>342092</v>
      </c>
      <c r="J6765" s="2">
        <f>VLOOKUP(Oliusala[[#This Row],[tegund]],Tegundir!$B$2:$D$19,3,FALSE)*Oliusala[[#This Row],[magn]]/1000</f>
        <v>256.56900000000002</v>
      </c>
      <c r="K6765">
        <v>2015</v>
      </c>
      <c r="L6765" t="s">
        <v>18</v>
      </c>
      <c r="M6765" s="144" t="s">
        <v>59</v>
      </c>
    </row>
    <row r="6766" spans="1:13" x14ac:dyDescent="0.2">
      <c r="A6766" t="s">
        <v>57</v>
      </c>
      <c r="B6766" s="144" t="s">
        <v>188</v>
      </c>
      <c r="C6766">
        <v>845</v>
      </c>
      <c r="D6766" t="str">
        <f>VLOOKUP(Oliusala[[#This Row],[postnumer]],Sveitarfelog[#All],4,FALSE)</f>
        <v>Bláskógabyggð,Grímsnes- og Grafningshreppur,Hrunamannahreppur,Skeiða- og Gnúpverjahreppur</v>
      </c>
      <c r="E6766" t="str">
        <f>VLOOKUP(Oliusala[[#This Row],[postnumer]],Sveitarfelog[#All],5,FALSE)</f>
        <v>Suðurland</v>
      </c>
      <c r="F6766" t="s">
        <v>20</v>
      </c>
      <c r="G6766" t="s">
        <v>50</v>
      </c>
      <c r="H6766" t="s">
        <v>60</v>
      </c>
      <c r="I6766" s="1">
        <v>1075</v>
      </c>
      <c r="J6766" s="2">
        <f>VLOOKUP(Oliusala[[#This Row],[tegund]],Tegundir!$B$2:$D$19,3,FALSE)*Oliusala[[#This Row],[magn]]/1000</f>
        <v>0.80625000000000002</v>
      </c>
      <c r="K6766">
        <v>2015</v>
      </c>
      <c r="L6766" t="s">
        <v>18</v>
      </c>
      <c r="M6766" s="144" t="s">
        <v>59</v>
      </c>
    </row>
    <row r="6767" spans="1:13" x14ac:dyDescent="0.2">
      <c r="A6767" t="s">
        <v>63</v>
      </c>
      <c r="B6767" s="144" t="s">
        <v>188</v>
      </c>
      <c r="C6767">
        <v>845</v>
      </c>
      <c r="D6767" t="str">
        <f>VLOOKUP(Oliusala[[#This Row],[postnumer]],Sveitarfelog[#All],4,FALSE)</f>
        <v>Bláskógabyggð,Grímsnes- og Grafningshreppur,Hrunamannahreppur,Skeiða- og Gnúpverjahreppur</v>
      </c>
      <c r="E6767" t="str">
        <f>VLOOKUP(Oliusala[[#This Row],[postnumer]],Sveitarfelog[#All],5,FALSE)</f>
        <v>Suðurland</v>
      </c>
      <c r="F6767" t="s">
        <v>20</v>
      </c>
      <c r="G6767" t="s">
        <v>50</v>
      </c>
      <c r="H6767" t="s">
        <v>58</v>
      </c>
      <c r="I6767" s="1">
        <v>152950</v>
      </c>
      <c r="J6767" s="2">
        <f>VLOOKUP(Oliusala[[#This Row],[tegund]],Tegundir!$B$2:$D$19,3,FALSE)*Oliusala[[#This Row],[magn]]/1000</f>
        <v>114.71250000000001</v>
      </c>
      <c r="K6767">
        <v>2015</v>
      </c>
      <c r="L6767" t="s">
        <v>18</v>
      </c>
      <c r="M6767" s="144" t="s">
        <v>59</v>
      </c>
    </row>
    <row r="6768" spans="1:13" x14ac:dyDescent="0.2">
      <c r="A6768" t="s">
        <v>63</v>
      </c>
      <c r="B6768" s="144" t="s">
        <v>188</v>
      </c>
      <c r="C6768">
        <v>845</v>
      </c>
      <c r="D6768" t="str">
        <f>VLOOKUP(Oliusala[[#This Row],[postnumer]],Sveitarfelog[#All],4,FALSE)</f>
        <v>Bláskógabyggð,Grímsnes- og Grafningshreppur,Hrunamannahreppur,Skeiða- og Gnúpverjahreppur</v>
      </c>
      <c r="E6768" t="str">
        <f>VLOOKUP(Oliusala[[#This Row],[postnumer]],Sveitarfelog[#All],5,FALSE)</f>
        <v>Suðurland</v>
      </c>
      <c r="F6768" t="s">
        <v>21</v>
      </c>
      <c r="G6768" t="s">
        <v>50</v>
      </c>
      <c r="H6768" t="s">
        <v>58</v>
      </c>
      <c r="I6768" s="1">
        <v>235906</v>
      </c>
      <c r="J6768" s="2">
        <f>VLOOKUP(Oliusala[[#This Row],[tegund]],Tegundir!$B$2:$D$19,3,FALSE)*Oliusala[[#This Row],[magn]]/1000</f>
        <v>176.92949999999999</v>
      </c>
      <c r="K6768">
        <v>2015</v>
      </c>
      <c r="L6768" t="s">
        <v>18</v>
      </c>
      <c r="M6768" s="144" t="s">
        <v>59</v>
      </c>
    </row>
    <row r="6769" spans="1:13" x14ac:dyDescent="0.2">
      <c r="A6769" t="s">
        <v>63</v>
      </c>
      <c r="B6769" s="144" t="s">
        <v>163</v>
      </c>
      <c r="C6769">
        <v>850</v>
      </c>
      <c r="D6769" t="str">
        <f>VLOOKUP(Oliusala[[#This Row],[postnumer]],Sveitarfelog[#All],4,FALSE)</f>
        <v>Ásahreppur,Rangárþing ytra</v>
      </c>
      <c r="E6769" t="str">
        <f>VLOOKUP(Oliusala[[#This Row],[postnumer]],Sveitarfelog[#All],5,FALSE)</f>
        <v>Suðurland</v>
      </c>
      <c r="F6769" t="s">
        <v>20</v>
      </c>
      <c r="G6769" t="s">
        <v>50</v>
      </c>
      <c r="H6769" t="s">
        <v>58</v>
      </c>
      <c r="I6769" s="1">
        <v>786198</v>
      </c>
      <c r="J6769" s="2">
        <f>VLOOKUP(Oliusala[[#This Row],[tegund]],Tegundir!$B$2:$D$19,3,FALSE)*Oliusala[[#This Row],[magn]]/1000</f>
        <v>589.64850000000001</v>
      </c>
      <c r="K6769">
        <v>2015</v>
      </c>
      <c r="L6769" t="s">
        <v>18</v>
      </c>
      <c r="M6769" s="144" t="s">
        <v>59</v>
      </c>
    </row>
    <row r="6770" spans="1:13" x14ac:dyDescent="0.2">
      <c r="A6770" t="s">
        <v>63</v>
      </c>
      <c r="B6770" s="144" t="s">
        <v>190</v>
      </c>
      <c r="C6770">
        <v>851</v>
      </c>
      <c r="D6770" t="str">
        <f>VLOOKUP(Oliusala[[#This Row],[postnumer]],Sveitarfelog[#All],4,FALSE)</f>
        <v>Ásahreppur,Rangárþing ytra</v>
      </c>
      <c r="E6770" t="str">
        <f>VLOOKUP(Oliusala[[#This Row],[postnumer]],Sveitarfelog[#All],5,FALSE)</f>
        <v>Suðurland</v>
      </c>
      <c r="F6770" t="s">
        <v>20</v>
      </c>
      <c r="G6770" t="s">
        <v>50</v>
      </c>
      <c r="H6770" t="s">
        <v>58</v>
      </c>
      <c r="I6770" s="1">
        <v>96764</v>
      </c>
      <c r="J6770" s="2">
        <f>VLOOKUP(Oliusala[[#This Row],[tegund]],Tegundir!$B$2:$D$19,3,FALSE)*Oliusala[[#This Row],[magn]]/1000</f>
        <v>72.572999999999993</v>
      </c>
      <c r="K6770">
        <v>2015</v>
      </c>
      <c r="L6770" t="s">
        <v>18</v>
      </c>
      <c r="M6770" s="144" t="s">
        <v>59</v>
      </c>
    </row>
    <row r="6771" spans="1:13" x14ac:dyDescent="0.2">
      <c r="A6771" t="s">
        <v>63</v>
      </c>
      <c r="B6771" s="144" t="s">
        <v>191</v>
      </c>
      <c r="C6771">
        <v>851</v>
      </c>
      <c r="D6771" t="str">
        <f>VLOOKUP(Oliusala[[#This Row],[postnumer]],Sveitarfelog[#All],4,FALSE)</f>
        <v>Ásahreppur,Rangárþing ytra</v>
      </c>
      <c r="E6771" t="str">
        <f>VLOOKUP(Oliusala[[#This Row],[postnumer]],Sveitarfelog[#All],5,FALSE)</f>
        <v>Suðurland</v>
      </c>
      <c r="F6771" t="s">
        <v>20</v>
      </c>
      <c r="G6771" t="s">
        <v>50</v>
      </c>
      <c r="H6771" t="s">
        <v>58</v>
      </c>
      <c r="I6771" s="1">
        <v>367822</v>
      </c>
      <c r="J6771" s="2">
        <f>VLOOKUP(Oliusala[[#This Row],[tegund]],Tegundir!$B$2:$D$19,3,FALSE)*Oliusala[[#This Row],[magn]]/1000</f>
        <v>275.86649999999997</v>
      </c>
      <c r="K6771">
        <v>2015</v>
      </c>
      <c r="L6771" t="s">
        <v>18</v>
      </c>
      <c r="M6771" s="144" t="s">
        <v>59</v>
      </c>
    </row>
    <row r="6772" spans="1:13" x14ac:dyDescent="0.2">
      <c r="A6772" t="s">
        <v>63</v>
      </c>
      <c r="B6772" s="144" t="s">
        <v>192</v>
      </c>
      <c r="C6772">
        <v>860</v>
      </c>
      <c r="D6772" t="str">
        <f>VLOOKUP(Oliusala[[#This Row],[postnumer]],Sveitarfelog[#All],4,FALSE)</f>
        <v>Rangárþing eystra</v>
      </c>
      <c r="E6772" t="str">
        <f>VLOOKUP(Oliusala[[#This Row],[postnumer]],Sveitarfelog[#All],5,FALSE)</f>
        <v>Suðurland</v>
      </c>
      <c r="F6772" t="s">
        <v>20</v>
      </c>
      <c r="G6772" t="s">
        <v>50</v>
      </c>
      <c r="H6772" t="s">
        <v>58</v>
      </c>
      <c r="I6772" s="1">
        <v>857800</v>
      </c>
      <c r="J6772" s="2">
        <f>VLOOKUP(Oliusala[[#This Row],[tegund]],Tegundir!$B$2:$D$19,3,FALSE)*Oliusala[[#This Row],[magn]]/1000</f>
        <v>643.35</v>
      </c>
      <c r="K6772">
        <v>2015</v>
      </c>
      <c r="L6772" t="s">
        <v>18</v>
      </c>
      <c r="M6772" s="144" t="s">
        <v>59</v>
      </c>
    </row>
    <row r="6773" spans="1:13" x14ac:dyDescent="0.2">
      <c r="A6773" t="s">
        <v>63</v>
      </c>
      <c r="B6773" s="144" t="s">
        <v>192</v>
      </c>
      <c r="C6773">
        <v>860</v>
      </c>
      <c r="D6773" t="str">
        <f>VLOOKUP(Oliusala[[#This Row],[postnumer]],Sveitarfelog[#All],4,FALSE)</f>
        <v>Rangárþing eystra</v>
      </c>
      <c r="E6773" t="str">
        <f>VLOOKUP(Oliusala[[#This Row],[postnumer]],Sveitarfelog[#All],5,FALSE)</f>
        <v>Suðurland</v>
      </c>
      <c r="F6773" t="s">
        <v>21</v>
      </c>
      <c r="G6773" t="s">
        <v>50</v>
      </c>
      <c r="H6773" t="s">
        <v>58</v>
      </c>
      <c r="I6773" s="1">
        <v>703734</v>
      </c>
      <c r="J6773" s="2">
        <f>VLOOKUP(Oliusala[[#This Row],[tegund]],Tegundir!$B$2:$D$19,3,FALSE)*Oliusala[[#This Row],[magn]]/1000</f>
        <v>527.80050000000006</v>
      </c>
      <c r="K6773">
        <v>2015</v>
      </c>
      <c r="L6773" t="s">
        <v>18</v>
      </c>
      <c r="M6773" s="144" t="s">
        <v>59</v>
      </c>
    </row>
    <row r="6774" spans="1:13" x14ac:dyDescent="0.2">
      <c r="A6774" t="s">
        <v>57</v>
      </c>
      <c r="B6774" s="144" t="s">
        <v>193</v>
      </c>
      <c r="C6774">
        <v>861</v>
      </c>
      <c r="D6774" t="str">
        <f>VLOOKUP(Oliusala[[#This Row],[postnumer]],Sveitarfelog[#All],4,FALSE)</f>
        <v>Rangárþing eystra</v>
      </c>
      <c r="E6774" t="str">
        <f>VLOOKUP(Oliusala[[#This Row],[postnumer]],Sveitarfelog[#All],5,FALSE)</f>
        <v>Suðurland</v>
      </c>
      <c r="F6774" t="s">
        <v>20</v>
      </c>
      <c r="G6774" t="s">
        <v>50</v>
      </c>
      <c r="H6774" t="s">
        <v>60</v>
      </c>
      <c r="I6774" s="1">
        <v>1510</v>
      </c>
      <c r="J6774" s="2">
        <f>VLOOKUP(Oliusala[[#This Row],[tegund]],Tegundir!$B$2:$D$19,3,FALSE)*Oliusala[[#This Row],[magn]]/1000</f>
        <v>1.1325000000000001</v>
      </c>
      <c r="K6774">
        <v>2015</v>
      </c>
      <c r="L6774" t="s">
        <v>18</v>
      </c>
      <c r="M6774" s="144" t="s">
        <v>59</v>
      </c>
    </row>
    <row r="6775" spans="1:13" x14ac:dyDescent="0.2">
      <c r="A6775" t="s">
        <v>57</v>
      </c>
      <c r="B6775" s="144" t="s">
        <v>193</v>
      </c>
      <c r="C6775">
        <v>861</v>
      </c>
      <c r="D6775" t="str">
        <f>VLOOKUP(Oliusala[[#This Row],[postnumer]],Sveitarfelog[#All],4,FALSE)</f>
        <v>Rangárþing eystra</v>
      </c>
      <c r="E6775" t="str">
        <f>VLOOKUP(Oliusala[[#This Row],[postnumer]],Sveitarfelog[#All],5,FALSE)</f>
        <v>Suðurland</v>
      </c>
      <c r="F6775" t="s">
        <v>21</v>
      </c>
      <c r="G6775" t="s">
        <v>50</v>
      </c>
      <c r="H6775" t="s">
        <v>60</v>
      </c>
      <c r="I6775" s="1">
        <v>1106</v>
      </c>
      <c r="J6775" s="2">
        <f>VLOOKUP(Oliusala[[#This Row],[tegund]],Tegundir!$B$2:$D$19,3,FALSE)*Oliusala[[#This Row],[magn]]/1000</f>
        <v>0.82950000000000002</v>
      </c>
      <c r="K6775">
        <v>2015</v>
      </c>
      <c r="L6775" t="s">
        <v>18</v>
      </c>
      <c r="M6775" s="144" t="s">
        <v>59</v>
      </c>
    </row>
    <row r="6776" spans="1:13" x14ac:dyDescent="0.2">
      <c r="A6776" t="s">
        <v>63</v>
      </c>
      <c r="B6776" s="144" t="s">
        <v>194</v>
      </c>
      <c r="C6776">
        <v>870</v>
      </c>
      <c r="D6776" t="str">
        <f>VLOOKUP(Oliusala[[#This Row],[postnumer]],Sveitarfelog[#All],4,FALSE)</f>
        <v>Mýrdalshreppur</v>
      </c>
      <c r="E6776" t="str">
        <f>VLOOKUP(Oliusala[[#This Row],[postnumer]],Sveitarfelog[#All],5,FALSE)</f>
        <v>Suðurland</v>
      </c>
      <c r="F6776" t="s">
        <v>20</v>
      </c>
      <c r="G6776" t="s">
        <v>50</v>
      </c>
      <c r="H6776" t="s">
        <v>58</v>
      </c>
      <c r="I6776" s="1">
        <v>616910</v>
      </c>
      <c r="J6776" s="2">
        <f>VLOOKUP(Oliusala[[#This Row],[tegund]],Tegundir!$B$2:$D$19,3,FALSE)*Oliusala[[#This Row],[magn]]/1000</f>
        <v>462.6825</v>
      </c>
      <c r="K6776">
        <v>2015</v>
      </c>
      <c r="L6776" t="s">
        <v>18</v>
      </c>
      <c r="M6776" s="144" t="s">
        <v>59</v>
      </c>
    </row>
    <row r="6777" spans="1:13" x14ac:dyDescent="0.2">
      <c r="A6777" t="s">
        <v>63</v>
      </c>
      <c r="B6777" s="144" t="s">
        <v>194</v>
      </c>
      <c r="C6777">
        <v>870</v>
      </c>
      <c r="D6777" t="str">
        <f>VLOOKUP(Oliusala[[#This Row],[postnumer]],Sveitarfelog[#All],4,FALSE)</f>
        <v>Mýrdalshreppur</v>
      </c>
      <c r="E6777" t="str">
        <f>VLOOKUP(Oliusala[[#This Row],[postnumer]],Sveitarfelog[#All],5,FALSE)</f>
        <v>Suðurland</v>
      </c>
      <c r="F6777" t="s">
        <v>21</v>
      </c>
      <c r="G6777" t="s">
        <v>50</v>
      </c>
      <c r="H6777" t="s">
        <v>58</v>
      </c>
      <c r="I6777" s="1">
        <v>749187</v>
      </c>
      <c r="J6777" s="2">
        <f>VLOOKUP(Oliusala[[#This Row],[tegund]],Tegundir!$B$2:$D$19,3,FALSE)*Oliusala[[#This Row],[magn]]/1000</f>
        <v>561.89025000000004</v>
      </c>
      <c r="K6777">
        <v>2015</v>
      </c>
      <c r="L6777" t="s">
        <v>18</v>
      </c>
      <c r="M6777" s="144" t="s">
        <v>59</v>
      </c>
    </row>
    <row r="6778" spans="1:13" x14ac:dyDescent="0.2">
      <c r="A6778" t="s">
        <v>57</v>
      </c>
      <c r="B6778" s="144" t="s">
        <v>195</v>
      </c>
      <c r="C6778">
        <v>880</v>
      </c>
      <c r="D6778" t="str">
        <f>VLOOKUP(Oliusala[[#This Row],[postnumer]],Sveitarfelog[#All],4,FALSE)</f>
        <v>Skaftárhreppur</v>
      </c>
      <c r="E6778" t="str">
        <f>VLOOKUP(Oliusala[[#This Row],[postnumer]],Sveitarfelog[#All],5,FALSE)</f>
        <v>Suðurland</v>
      </c>
      <c r="F6778" t="s">
        <v>20</v>
      </c>
      <c r="G6778" t="s">
        <v>50</v>
      </c>
      <c r="H6778" t="s">
        <v>60</v>
      </c>
      <c r="I6778" s="1">
        <v>4549</v>
      </c>
      <c r="J6778" s="2">
        <f>VLOOKUP(Oliusala[[#This Row],[tegund]],Tegundir!$B$2:$D$19,3,FALSE)*Oliusala[[#This Row],[magn]]/1000</f>
        <v>3.4117500000000001</v>
      </c>
      <c r="K6778">
        <v>2015</v>
      </c>
      <c r="L6778" t="s">
        <v>18</v>
      </c>
      <c r="M6778" s="144" t="s">
        <v>59</v>
      </c>
    </row>
    <row r="6779" spans="1:13" x14ac:dyDescent="0.2">
      <c r="A6779" t="s">
        <v>63</v>
      </c>
      <c r="B6779" s="144" t="s">
        <v>195</v>
      </c>
      <c r="C6779">
        <v>880</v>
      </c>
      <c r="D6779" t="str">
        <f>VLOOKUP(Oliusala[[#This Row],[postnumer]],Sveitarfelog[#All],4,FALSE)</f>
        <v>Skaftárhreppur</v>
      </c>
      <c r="E6779" t="str">
        <f>VLOOKUP(Oliusala[[#This Row],[postnumer]],Sveitarfelog[#All],5,FALSE)</f>
        <v>Suðurland</v>
      </c>
      <c r="F6779" t="s">
        <v>20</v>
      </c>
      <c r="G6779" t="s">
        <v>50</v>
      </c>
      <c r="H6779" t="s">
        <v>58</v>
      </c>
      <c r="I6779" s="1">
        <v>341116</v>
      </c>
      <c r="J6779" s="2">
        <f>VLOOKUP(Oliusala[[#This Row],[tegund]],Tegundir!$B$2:$D$19,3,FALSE)*Oliusala[[#This Row],[magn]]/1000</f>
        <v>255.83699999999999</v>
      </c>
      <c r="K6779">
        <v>2015</v>
      </c>
      <c r="L6779" t="s">
        <v>18</v>
      </c>
      <c r="M6779" s="144" t="s">
        <v>59</v>
      </c>
    </row>
    <row r="6780" spans="1:13" x14ac:dyDescent="0.2">
      <c r="A6780" t="s">
        <v>63</v>
      </c>
      <c r="B6780" s="144" t="s">
        <v>195</v>
      </c>
      <c r="C6780">
        <v>880</v>
      </c>
      <c r="D6780" t="str">
        <f>VLOOKUP(Oliusala[[#This Row],[postnumer]],Sveitarfelog[#All],4,FALSE)</f>
        <v>Skaftárhreppur</v>
      </c>
      <c r="E6780" t="str">
        <f>VLOOKUP(Oliusala[[#This Row],[postnumer]],Sveitarfelog[#All],5,FALSE)</f>
        <v>Suðurland</v>
      </c>
      <c r="F6780" t="s">
        <v>21</v>
      </c>
      <c r="G6780" t="s">
        <v>50</v>
      </c>
      <c r="H6780" t="s">
        <v>58</v>
      </c>
      <c r="I6780" s="1">
        <v>572832</v>
      </c>
      <c r="J6780" s="2">
        <f>VLOOKUP(Oliusala[[#This Row],[tegund]],Tegundir!$B$2:$D$19,3,FALSE)*Oliusala[[#This Row],[magn]]/1000</f>
        <v>429.62400000000002</v>
      </c>
      <c r="K6780">
        <v>2015</v>
      </c>
      <c r="L6780" t="s">
        <v>18</v>
      </c>
      <c r="M6780" s="144" t="s">
        <v>59</v>
      </c>
    </row>
    <row r="6781" spans="1:13" x14ac:dyDescent="0.2">
      <c r="A6781" t="s">
        <v>63</v>
      </c>
      <c r="B6781" s="144" t="s">
        <v>65</v>
      </c>
      <c r="C6781">
        <v>900</v>
      </c>
      <c r="D6781" t="str">
        <f>VLOOKUP(Oliusala[[#This Row],[postnumer]],Sveitarfelog[#All],4,FALSE)</f>
        <v>Vestmannaeyjabær</v>
      </c>
      <c r="E6781" t="str">
        <f>VLOOKUP(Oliusala[[#This Row],[postnumer]],Sveitarfelog[#All],5,FALSE)</f>
        <v>Suðurland</v>
      </c>
      <c r="F6781" t="s">
        <v>20</v>
      </c>
      <c r="G6781" t="s">
        <v>50</v>
      </c>
      <c r="H6781" t="s">
        <v>58</v>
      </c>
      <c r="I6781" s="1">
        <v>118041</v>
      </c>
      <c r="J6781" s="2">
        <f>VLOOKUP(Oliusala[[#This Row],[tegund]],Tegundir!$B$2:$D$19,3,FALSE)*Oliusala[[#This Row],[magn]]/1000</f>
        <v>88.530749999999998</v>
      </c>
      <c r="K6781">
        <v>2015</v>
      </c>
      <c r="L6781" t="s">
        <v>18</v>
      </c>
      <c r="M6781" s="144" t="s">
        <v>59</v>
      </c>
    </row>
    <row r="6782" spans="1:13" x14ac:dyDescent="0.2">
      <c r="A6782" t="s">
        <v>63</v>
      </c>
      <c r="B6782" s="144" t="s">
        <v>65</v>
      </c>
      <c r="C6782">
        <v>900</v>
      </c>
      <c r="D6782" t="str">
        <f>VLOOKUP(Oliusala[[#This Row],[postnumer]],Sveitarfelog[#All],4,FALSE)</f>
        <v>Vestmannaeyjabær</v>
      </c>
      <c r="E6782" t="str">
        <f>VLOOKUP(Oliusala[[#This Row],[postnumer]],Sveitarfelog[#All],5,FALSE)</f>
        <v>Suðurland</v>
      </c>
      <c r="F6782" t="s">
        <v>20</v>
      </c>
      <c r="G6782" t="s">
        <v>50</v>
      </c>
      <c r="H6782" t="s">
        <v>58</v>
      </c>
      <c r="I6782" s="1">
        <v>406968</v>
      </c>
      <c r="J6782" s="2">
        <f>VLOOKUP(Oliusala[[#This Row],[tegund]],Tegundir!$B$2:$D$19,3,FALSE)*Oliusala[[#This Row],[magn]]/1000</f>
        <v>305.226</v>
      </c>
      <c r="K6782">
        <v>2015</v>
      </c>
      <c r="L6782" t="s">
        <v>18</v>
      </c>
      <c r="M6782" s="144" t="s">
        <v>59</v>
      </c>
    </row>
    <row r="6783" spans="1:13" x14ac:dyDescent="0.2">
      <c r="A6783" t="s">
        <v>63</v>
      </c>
      <c r="B6783" s="144" t="s">
        <v>65</v>
      </c>
      <c r="C6783">
        <v>900</v>
      </c>
      <c r="D6783" t="str">
        <f>VLOOKUP(Oliusala[[#This Row],[postnumer]],Sveitarfelog[#All],4,FALSE)</f>
        <v>Vestmannaeyjabær</v>
      </c>
      <c r="E6783" t="str">
        <f>VLOOKUP(Oliusala[[#This Row],[postnumer]],Sveitarfelog[#All],5,FALSE)</f>
        <v>Suðurland</v>
      </c>
      <c r="F6783" t="s">
        <v>20</v>
      </c>
      <c r="G6783" t="s">
        <v>50</v>
      </c>
      <c r="H6783" t="s">
        <v>58</v>
      </c>
      <c r="I6783" s="1">
        <v>790062</v>
      </c>
      <c r="J6783" s="2">
        <f>VLOOKUP(Oliusala[[#This Row],[tegund]],Tegundir!$B$2:$D$19,3,FALSE)*Oliusala[[#This Row],[magn]]/1000</f>
        <v>592.54650000000004</v>
      </c>
      <c r="K6783">
        <v>2015</v>
      </c>
      <c r="L6783" t="s">
        <v>18</v>
      </c>
      <c r="M6783" s="144" t="s">
        <v>59</v>
      </c>
    </row>
    <row r="6784" spans="1:13" x14ac:dyDescent="0.2">
      <c r="A6784" t="s">
        <v>65</v>
      </c>
      <c r="B6784" s="144" t="s">
        <v>65</v>
      </c>
      <c r="C6784">
        <v>900</v>
      </c>
      <c r="D6784" t="str">
        <f>VLOOKUP(Oliusala[[#This Row],[postnumer]],Sveitarfelog[#All],4,FALSE)</f>
        <v>Vestmannaeyjabær</v>
      </c>
      <c r="E6784" t="str">
        <f>VLOOKUP(Oliusala[[#This Row],[postnumer]],Sveitarfelog[#All],5,FALSE)</f>
        <v>Suðurland</v>
      </c>
      <c r="F6784" t="s">
        <v>20</v>
      </c>
      <c r="G6784" t="s">
        <v>50</v>
      </c>
      <c r="H6784" t="s">
        <v>58</v>
      </c>
      <c r="I6784" s="1">
        <v>66</v>
      </c>
      <c r="J6784" s="2">
        <f>VLOOKUP(Oliusala[[#This Row],[tegund]],Tegundir!$B$2:$D$19,3,FALSE)*Oliusala[[#This Row],[magn]]/1000</f>
        <v>4.9500000000000002E-2</v>
      </c>
      <c r="K6784">
        <v>2015</v>
      </c>
      <c r="L6784" t="s">
        <v>18</v>
      </c>
      <c r="M6784" s="144" t="s">
        <v>59</v>
      </c>
    </row>
    <row r="6785" spans="1:13" x14ac:dyDescent="0.2">
      <c r="A6785" t="s">
        <v>57</v>
      </c>
      <c r="B6785" s="144" t="s">
        <v>5</v>
      </c>
      <c r="C6785">
        <v>101</v>
      </c>
      <c r="D6785" t="str">
        <f>VLOOKUP(Oliusala[[#This Row],[postnumer]],Sveitarfelog[#All],4,FALSE)</f>
        <v>Garðabær,Hafnarfjarðarkaupstaður,Kópavogsbær,Reykjavíkurborg,Seltjarnarnesbær</v>
      </c>
      <c r="E6785" t="str">
        <f>VLOOKUP(Oliusala[[#This Row],[postnumer]],Sveitarfelog[#All],5,FALSE)</f>
        <v>Höfuðborgarsvæðið</v>
      </c>
      <c r="F6785" t="s">
        <v>47</v>
      </c>
      <c r="G6785" t="s">
        <v>47</v>
      </c>
      <c r="H6785" t="s">
        <v>58</v>
      </c>
      <c r="I6785" s="1">
        <v>18561</v>
      </c>
      <c r="J6785" s="2">
        <f>VLOOKUP(Oliusala[[#This Row],[tegund]],Tegundir!$B$2:$D$19,3,FALSE)*Oliusala[[#This Row],[magn]]/1000</f>
        <v>13.530968999999999</v>
      </c>
      <c r="K6785">
        <v>2015</v>
      </c>
      <c r="L6785" t="s">
        <v>17</v>
      </c>
      <c r="M6785" s="144" t="s">
        <v>59</v>
      </c>
    </row>
    <row r="6786" spans="1:13" x14ac:dyDescent="0.2">
      <c r="A6786" t="s">
        <v>63</v>
      </c>
      <c r="B6786" s="144" t="s">
        <v>5</v>
      </c>
      <c r="C6786">
        <v>101</v>
      </c>
      <c r="D6786" t="str">
        <f>VLOOKUP(Oliusala[[#This Row],[postnumer]],Sveitarfelog[#All],4,FALSE)</f>
        <v>Garðabær,Hafnarfjarðarkaupstaður,Kópavogsbær,Reykjavíkurborg,Seltjarnarnesbær</v>
      </c>
      <c r="E6786" t="str">
        <f>VLOOKUP(Oliusala[[#This Row],[postnumer]],Sveitarfelog[#All],5,FALSE)</f>
        <v>Höfuðborgarsvæðið</v>
      </c>
      <c r="F6786" t="s">
        <v>47</v>
      </c>
      <c r="G6786" t="s">
        <v>47</v>
      </c>
      <c r="H6786" t="s">
        <v>58</v>
      </c>
      <c r="I6786" s="1">
        <v>149037</v>
      </c>
      <c r="J6786" s="2">
        <f>VLOOKUP(Oliusala[[#This Row],[tegund]],Tegundir!$B$2:$D$19,3,FALSE)*Oliusala[[#This Row],[magn]]/1000</f>
        <v>108.64797299999999</v>
      </c>
      <c r="K6786">
        <v>2015</v>
      </c>
      <c r="L6786" t="s">
        <v>17</v>
      </c>
      <c r="M6786" s="144" t="s">
        <v>59</v>
      </c>
    </row>
    <row r="6787" spans="1:13" x14ac:dyDescent="0.2">
      <c r="A6787" t="s">
        <v>63</v>
      </c>
      <c r="B6787" s="144" t="s">
        <v>5</v>
      </c>
      <c r="C6787">
        <v>101</v>
      </c>
      <c r="D6787" t="str">
        <f>VLOOKUP(Oliusala[[#This Row],[postnumer]],Sveitarfelog[#All],4,FALSE)</f>
        <v>Garðabær,Hafnarfjarðarkaupstaður,Kópavogsbær,Reykjavíkurborg,Seltjarnarnesbær</v>
      </c>
      <c r="E6787" t="str">
        <f>VLOOKUP(Oliusala[[#This Row],[postnumer]],Sveitarfelog[#All],5,FALSE)</f>
        <v>Höfuðborgarsvæðið</v>
      </c>
      <c r="F6787" t="s">
        <v>47</v>
      </c>
      <c r="G6787" t="s">
        <v>47</v>
      </c>
      <c r="H6787" t="s">
        <v>61</v>
      </c>
      <c r="I6787" s="1">
        <v>2771</v>
      </c>
      <c r="J6787" s="2">
        <f>VLOOKUP(Oliusala[[#This Row],[tegund]],Tegundir!$B$2:$D$19,3,FALSE)*Oliusala[[#This Row],[magn]]/1000</f>
        <v>2.0200589999999998</v>
      </c>
      <c r="K6787">
        <v>2015</v>
      </c>
      <c r="L6787" t="s">
        <v>17</v>
      </c>
      <c r="M6787" s="144" t="s">
        <v>62</v>
      </c>
    </row>
    <row r="6788" spans="1:13" x14ac:dyDescent="0.2">
      <c r="A6788" t="s">
        <v>63</v>
      </c>
      <c r="B6788" s="144" t="s">
        <v>5</v>
      </c>
      <c r="C6788">
        <v>101</v>
      </c>
      <c r="D6788" t="str">
        <f>VLOOKUP(Oliusala[[#This Row],[postnumer]],Sveitarfelog[#All],4,FALSE)</f>
        <v>Garðabær,Hafnarfjarðarkaupstaður,Kópavogsbær,Reykjavíkurborg,Seltjarnarnesbær</v>
      </c>
      <c r="E6788" t="str">
        <f>VLOOKUP(Oliusala[[#This Row],[postnumer]],Sveitarfelog[#All],5,FALSE)</f>
        <v>Höfuðborgarsvæðið</v>
      </c>
      <c r="F6788" t="s">
        <v>47</v>
      </c>
      <c r="G6788" t="s">
        <v>47</v>
      </c>
      <c r="H6788" t="s">
        <v>58</v>
      </c>
      <c r="I6788" s="1">
        <v>188023</v>
      </c>
      <c r="J6788" s="2">
        <f>VLOOKUP(Oliusala[[#This Row],[tegund]],Tegundir!$B$2:$D$19,3,FALSE)*Oliusala[[#This Row],[magn]]/1000</f>
        <v>137.06876699999998</v>
      </c>
      <c r="K6788">
        <v>2015</v>
      </c>
      <c r="L6788" t="s">
        <v>17</v>
      </c>
      <c r="M6788" s="144" t="s">
        <v>59</v>
      </c>
    </row>
    <row r="6789" spans="1:13" x14ac:dyDescent="0.2">
      <c r="A6789" t="s">
        <v>63</v>
      </c>
      <c r="B6789" s="144" t="s">
        <v>5</v>
      </c>
      <c r="C6789">
        <v>101</v>
      </c>
      <c r="D6789" t="str">
        <f>VLOOKUP(Oliusala[[#This Row],[postnumer]],Sveitarfelog[#All],4,FALSE)</f>
        <v>Garðabær,Hafnarfjarðarkaupstaður,Kópavogsbær,Reykjavíkurborg,Seltjarnarnesbær</v>
      </c>
      <c r="E6789" t="str">
        <f>VLOOKUP(Oliusala[[#This Row],[postnumer]],Sveitarfelog[#All],5,FALSE)</f>
        <v>Höfuðborgarsvæðið</v>
      </c>
      <c r="F6789" t="s">
        <v>47</v>
      </c>
      <c r="G6789" t="s">
        <v>47</v>
      </c>
      <c r="H6789" t="s">
        <v>58</v>
      </c>
      <c r="I6789" s="1">
        <v>1188</v>
      </c>
      <c r="J6789" s="2">
        <f>VLOOKUP(Oliusala[[#This Row],[tegund]],Tegundir!$B$2:$D$19,3,FALSE)*Oliusala[[#This Row],[magn]]/1000</f>
        <v>0.86605200000000004</v>
      </c>
      <c r="K6789">
        <v>2015</v>
      </c>
      <c r="L6789" t="s">
        <v>17</v>
      </c>
      <c r="M6789" s="144" t="s">
        <v>59</v>
      </c>
    </row>
    <row r="6790" spans="1:13" x14ac:dyDescent="0.2">
      <c r="A6790" t="s">
        <v>63</v>
      </c>
      <c r="B6790" s="144" t="s">
        <v>5</v>
      </c>
      <c r="C6790">
        <v>101</v>
      </c>
      <c r="D6790" t="str">
        <f>VLOOKUP(Oliusala[[#This Row],[postnumer]],Sveitarfelog[#All],4,FALSE)</f>
        <v>Garðabær,Hafnarfjarðarkaupstaður,Kópavogsbær,Reykjavíkurborg,Seltjarnarnesbær</v>
      </c>
      <c r="E6790" t="str">
        <f>VLOOKUP(Oliusala[[#This Row],[postnumer]],Sveitarfelog[#All],5,FALSE)</f>
        <v>Höfuðborgarsvæðið</v>
      </c>
      <c r="F6790" t="s">
        <v>47</v>
      </c>
      <c r="G6790" t="s">
        <v>47</v>
      </c>
      <c r="H6790" t="s">
        <v>61</v>
      </c>
      <c r="I6790" s="1">
        <v>10290</v>
      </c>
      <c r="J6790" s="2">
        <f>VLOOKUP(Oliusala[[#This Row],[tegund]],Tegundir!$B$2:$D$19,3,FALSE)*Oliusala[[#This Row],[magn]]/1000</f>
        <v>7.5014099999999999</v>
      </c>
      <c r="K6790">
        <v>2015</v>
      </c>
      <c r="L6790" t="s">
        <v>17</v>
      </c>
      <c r="M6790" s="144" t="s">
        <v>62</v>
      </c>
    </row>
    <row r="6791" spans="1:13" x14ac:dyDescent="0.2">
      <c r="A6791" t="s">
        <v>63</v>
      </c>
      <c r="B6791" s="144" t="s">
        <v>5</v>
      </c>
      <c r="C6791">
        <v>101</v>
      </c>
      <c r="D6791" t="str">
        <f>VLOOKUP(Oliusala[[#This Row],[postnumer]],Sveitarfelog[#All],4,FALSE)</f>
        <v>Garðabær,Hafnarfjarðarkaupstaður,Kópavogsbær,Reykjavíkurborg,Seltjarnarnesbær</v>
      </c>
      <c r="E6791" t="str">
        <f>VLOOKUP(Oliusala[[#This Row],[postnumer]],Sveitarfelog[#All],5,FALSE)</f>
        <v>Höfuðborgarsvæðið</v>
      </c>
      <c r="F6791" t="s">
        <v>47</v>
      </c>
      <c r="G6791" t="s">
        <v>47</v>
      </c>
      <c r="H6791" t="s">
        <v>58</v>
      </c>
      <c r="I6791" s="1">
        <v>28527</v>
      </c>
      <c r="J6791" s="2">
        <f>VLOOKUP(Oliusala[[#This Row],[tegund]],Tegundir!$B$2:$D$19,3,FALSE)*Oliusala[[#This Row],[magn]]/1000</f>
        <v>20.796182999999999</v>
      </c>
      <c r="K6791">
        <v>2015</v>
      </c>
      <c r="L6791" t="s">
        <v>17</v>
      </c>
      <c r="M6791" s="144" t="s">
        <v>59</v>
      </c>
    </row>
    <row r="6792" spans="1:13" x14ac:dyDescent="0.2">
      <c r="A6792" t="s">
        <v>57</v>
      </c>
      <c r="B6792" s="144" t="s">
        <v>74</v>
      </c>
      <c r="C6792">
        <v>230</v>
      </c>
      <c r="D6792" t="str">
        <f>VLOOKUP(Oliusala[[#This Row],[postnumer]],Sveitarfelog[#All],4,FALSE)</f>
        <v>Reykjanesbær</v>
      </c>
      <c r="E6792" t="str">
        <f>VLOOKUP(Oliusala[[#This Row],[postnumer]],Sveitarfelog[#All],5,FALSE)</f>
        <v>Suðurnes</v>
      </c>
      <c r="F6792" t="s">
        <v>47</v>
      </c>
      <c r="G6792" t="s">
        <v>47</v>
      </c>
      <c r="H6792" t="s">
        <v>60</v>
      </c>
      <c r="I6792" s="1">
        <v>77125</v>
      </c>
      <c r="J6792" s="2">
        <f>VLOOKUP(Oliusala[[#This Row],[tegund]],Tegundir!$B$2:$D$19,3,FALSE)*Oliusala[[#This Row],[magn]]/1000</f>
        <v>56.224125000000001</v>
      </c>
      <c r="K6792">
        <v>2015</v>
      </c>
      <c r="L6792" t="s">
        <v>17</v>
      </c>
      <c r="M6792" s="144" t="s">
        <v>59</v>
      </c>
    </row>
    <row r="6793" spans="1:13" x14ac:dyDescent="0.2">
      <c r="A6793" t="s">
        <v>63</v>
      </c>
      <c r="B6793" s="144" t="s">
        <v>81</v>
      </c>
      <c r="C6793">
        <v>270</v>
      </c>
      <c r="D6793" t="str">
        <f>VLOOKUP(Oliusala[[#This Row],[postnumer]],Sveitarfelog[#All],4,FALSE)</f>
        <v>Mosfellsbær</v>
      </c>
      <c r="E6793" t="str">
        <f>VLOOKUP(Oliusala[[#This Row],[postnumer]],Sveitarfelog[#All],5,FALSE)</f>
        <v>Höfuðborgarsvæðið</v>
      </c>
      <c r="F6793" t="s">
        <v>47</v>
      </c>
      <c r="G6793" t="s">
        <v>47</v>
      </c>
      <c r="H6793" t="s">
        <v>58</v>
      </c>
      <c r="I6793" s="1">
        <v>19263</v>
      </c>
      <c r="J6793" s="2">
        <f>VLOOKUP(Oliusala[[#This Row],[tegund]],Tegundir!$B$2:$D$19,3,FALSE)*Oliusala[[#This Row],[magn]]/1000</f>
        <v>14.042726999999999</v>
      </c>
      <c r="K6793">
        <v>2015</v>
      </c>
      <c r="L6793" t="s">
        <v>17</v>
      </c>
      <c r="M6793" s="144" t="s">
        <v>59</v>
      </c>
    </row>
    <row r="6794" spans="1:13" x14ac:dyDescent="0.2">
      <c r="A6794" t="s">
        <v>63</v>
      </c>
      <c r="B6794" s="144" t="s">
        <v>108</v>
      </c>
      <c r="C6794">
        <v>400</v>
      </c>
      <c r="D6794" t="str">
        <f>VLOOKUP(Oliusala[[#This Row],[postnumer]],Sveitarfelog[#All],4,FALSE)</f>
        <v>Ísafjarðarbær</v>
      </c>
      <c r="E6794" t="str">
        <f>VLOOKUP(Oliusala[[#This Row],[postnumer]],Sveitarfelog[#All],5,FALSE)</f>
        <v>Vestfirðir</v>
      </c>
      <c r="F6794" t="s">
        <v>47</v>
      </c>
      <c r="G6794" t="s">
        <v>47</v>
      </c>
      <c r="H6794" t="s">
        <v>58</v>
      </c>
      <c r="I6794" s="1">
        <v>5793</v>
      </c>
      <c r="J6794" s="2">
        <f>VLOOKUP(Oliusala[[#This Row],[tegund]],Tegundir!$B$2:$D$19,3,FALSE)*Oliusala[[#This Row],[magn]]/1000</f>
        <v>4.2230970000000001</v>
      </c>
      <c r="K6794">
        <v>2015</v>
      </c>
      <c r="L6794" t="s">
        <v>17</v>
      </c>
      <c r="M6794" s="144" t="s">
        <v>59</v>
      </c>
    </row>
    <row r="6795" spans="1:13" x14ac:dyDescent="0.2">
      <c r="A6795" t="s">
        <v>63</v>
      </c>
      <c r="B6795" s="144" t="s">
        <v>137</v>
      </c>
      <c r="C6795">
        <v>600</v>
      </c>
      <c r="D6795" t="str">
        <f>VLOOKUP(Oliusala[[#This Row],[postnumer]],Sveitarfelog[#All],4,FALSE)</f>
        <v>Akureyrarbær,Eyjafjarðarsveit,Hörgársveit,Svalbarðsstrandarhreppur,Grýtubakkahreppur</v>
      </c>
      <c r="E6795" t="str">
        <f>VLOOKUP(Oliusala[[#This Row],[postnumer]],Sveitarfelog[#All],5,FALSE)</f>
        <v>Norðurland eystra</v>
      </c>
      <c r="F6795" t="s">
        <v>47</v>
      </c>
      <c r="G6795" t="s">
        <v>47</v>
      </c>
      <c r="H6795" t="s">
        <v>61</v>
      </c>
      <c r="I6795" s="1">
        <v>3300</v>
      </c>
      <c r="J6795" s="2">
        <f>VLOOKUP(Oliusala[[#This Row],[tegund]],Tegundir!$B$2:$D$19,3,FALSE)*Oliusala[[#This Row],[magn]]/1000</f>
        <v>2.4056999999999999</v>
      </c>
      <c r="K6795">
        <v>2015</v>
      </c>
      <c r="L6795" t="s">
        <v>17</v>
      </c>
      <c r="M6795" s="144" t="s">
        <v>62</v>
      </c>
    </row>
    <row r="6796" spans="1:13" x14ac:dyDescent="0.2">
      <c r="A6796" t="s">
        <v>63</v>
      </c>
      <c r="B6796" s="144" t="s">
        <v>137</v>
      </c>
      <c r="C6796">
        <v>600</v>
      </c>
      <c r="D6796" t="str">
        <f>VLOOKUP(Oliusala[[#This Row],[postnumer]],Sveitarfelog[#All],4,FALSE)</f>
        <v>Akureyrarbær,Eyjafjarðarsveit,Hörgársveit,Svalbarðsstrandarhreppur,Grýtubakkahreppur</v>
      </c>
      <c r="E6796" t="str">
        <f>VLOOKUP(Oliusala[[#This Row],[postnumer]],Sveitarfelog[#All],5,FALSE)</f>
        <v>Norðurland eystra</v>
      </c>
      <c r="F6796" t="s">
        <v>47</v>
      </c>
      <c r="G6796" t="s">
        <v>47</v>
      </c>
      <c r="H6796" t="s">
        <v>58</v>
      </c>
      <c r="I6796" s="1">
        <v>54246</v>
      </c>
      <c r="J6796" s="2">
        <f>VLOOKUP(Oliusala[[#This Row],[tegund]],Tegundir!$B$2:$D$19,3,FALSE)*Oliusala[[#This Row],[magn]]/1000</f>
        <v>39.545334000000004</v>
      </c>
      <c r="K6796">
        <v>2015</v>
      </c>
      <c r="L6796" t="s">
        <v>17</v>
      </c>
      <c r="M6796" s="144" t="s">
        <v>59</v>
      </c>
    </row>
    <row r="6797" spans="1:13" x14ac:dyDescent="0.2">
      <c r="A6797" t="s">
        <v>63</v>
      </c>
      <c r="B6797" s="144" t="s">
        <v>153</v>
      </c>
      <c r="C6797">
        <v>700</v>
      </c>
      <c r="D6797" t="str">
        <f>VLOOKUP(Oliusala[[#This Row],[postnumer]],Sveitarfelog[#All],4,FALSE)</f>
        <v>Fljótsdalshreppur,Múlaþing</v>
      </c>
      <c r="E6797" t="str">
        <f>VLOOKUP(Oliusala[[#This Row],[postnumer]],Sveitarfelog[#All],5,FALSE)</f>
        <v>Austurland</v>
      </c>
      <c r="F6797" t="s">
        <v>47</v>
      </c>
      <c r="G6797" t="s">
        <v>47</v>
      </c>
      <c r="H6797" t="s">
        <v>61</v>
      </c>
      <c r="I6797" s="1">
        <v>2381</v>
      </c>
      <c r="J6797" s="2">
        <f>VLOOKUP(Oliusala[[#This Row],[tegund]],Tegundir!$B$2:$D$19,3,FALSE)*Oliusala[[#This Row],[magn]]/1000</f>
        <v>1.735749</v>
      </c>
      <c r="K6797">
        <v>2015</v>
      </c>
      <c r="L6797" t="s">
        <v>17</v>
      </c>
      <c r="M6797" s="144" t="s">
        <v>62</v>
      </c>
    </row>
    <row r="6798" spans="1:13" x14ac:dyDescent="0.2">
      <c r="A6798" t="s">
        <v>63</v>
      </c>
      <c r="B6798" s="144" t="s">
        <v>153</v>
      </c>
      <c r="C6798">
        <v>700</v>
      </c>
      <c r="D6798" t="str">
        <f>VLOOKUP(Oliusala[[#This Row],[postnumer]],Sveitarfelog[#All],4,FALSE)</f>
        <v>Fljótsdalshreppur,Múlaþing</v>
      </c>
      <c r="E6798" t="str">
        <f>VLOOKUP(Oliusala[[#This Row],[postnumer]],Sveitarfelog[#All],5,FALSE)</f>
        <v>Austurland</v>
      </c>
      <c r="F6798" t="s">
        <v>47</v>
      </c>
      <c r="G6798" t="s">
        <v>47</v>
      </c>
      <c r="H6798" t="s">
        <v>58</v>
      </c>
      <c r="I6798" s="1">
        <v>12219</v>
      </c>
      <c r="J6798" s="2">
        <f>VLOOKUP(Oliusala[[#This Row],[tegund]],Tegundir!$B$2:$D$19,3,FALSE)*Oliusala[[#This Row],[magn]]/1000</f>
        <v>8.9076509999999995</v>
      </c>
      <c r="K6798">
        <v>2015</v>
      </c>
      <c r="L6798" t="s">
        <v>17</v>
      </c>
      <c r="M6798" s="144" t="s">
        <v>59</v>
      </c>
    </row>
    <row r="6799" spans="1:13" x14ac:dyDescent="0.2">
      <c r="A6799" t="s">
        <v>63</v>
      </c>
      <c r="B6799" s="144" t="s">
        <v>173</v>
      </c>
      <c r="C6799">
        <v>800</v>
      </c>
      <c r="D6799" t="str">
        <f>VLOOKUP(Oliusala[[#This Row],[postnumer]],Sveitarfelog[#All],4,FALSE)</f>
        <v>Flóahreppur,Sveitarfélagið Árborg</v>
      </c>
      <c r="E6799" t="str">
        <f>VLOOKUP(Oliusala[[#This Row],[postnumer]],Sveitarfelog[#All],5,FALSE)</f>
        <v>Suðurland</v>
      </c>
      <c r="F6799" t="s">
        <v>47</v>
      </c>
      <c r="G6799" t="s">
        <v>47</v>
      </c>
      <c r="H6799" t="s">
        <v>58</v>
      </c>
      <c r="I6799" s="1">
        <v>5475</v>
      </c>
      <c r="J6799" s="2">
        <f>VLOOKUP(Oliusala[[#This Row],[tegund]],Tegundir!$B$2:$D$19,3,FALSE)*Oliusala[[#This Row],[magn]]/1000</f>
        <v>3.9912749999999999</v>
      </c>
      <c r="K6799">
        <v>2015</v>
      </c>
      <c r="L6799" t="s">
        <v>17</v>
      </c>
      <c r="M6799" s="144" t="s">
        <v>59</v>
      </c>
    </row>
    <row r="6800" spans="1:13" x14ac:dyDescent="0.2">
      <c r="A6800" t="s">
        <v>63</v>
      </c>
      <c r="B6800" s="144" t="s">
        <v>196</v>
      </c>
      <c r="C6800">
        <v>900</v>
      </c>
      <c r="D6800" t="str">
        <f>VLOOKUP(Oliusala[[#This Row],[postnumer]],Sveitarfelog[#All],4,FALSE)</f>
        <v>Vestmannaeyjabær</v>
      </c>
      <c r="E6800" t="str">
        <f>VLOOKUP(Oliusala[[#This Row],[postnumer]],Sveitarfelog[#All],5,FALSE)</f>
        <v>Suðurland</v>
      </c>
      <c r="F6800" t="s">
        <v>47</v>
      </c>
      <c r="G6800" t="s">
        <v>47</v>
      </c>
      <c r="H6800" t="s">
        <v>58</v>
      </c>
      <c r="I6800" s="1">
        <v>515</v>
      </c>
      <c r="J6800" s="2">
        <f>VLOOKUP(Oliusala[[#This Row],[tegund]],Tegundir!$B$2:$D$19,3,FALSE)*Oliusala[[#This Row],[magn]]/1000</f>
        <v>0.37543500000000002</v>
      </c>
      <c r="K6800">
        <v>2015</v>
      </c>
      <c r="L6800" t="s">
        <v>17</v>
      </c>
      <c r="M6800" s="144" t="s">
        <v>59</v>
      </c>
    </row>
    <row r="6801" spans="1:13" x14ac:dyDescent="0.2">
      <c r="A6801" t="s">
        <v>63</v>
      </c>
      <c r="B6801" s="144" t="s">
        <v>163</v>
      </c>
      <c r="C6801">
        <v>850</v>
      </c>
      <c r="D6801" t="str">
        <f>VLOOKUP(Oliusala[[#This Row],[postnumer]],Sveitarfelog[#All],4,FALSE)</f>
        <v>Ásahreppur,Rangárþing ytra</v>
      </c>
      <c r="E6801" t="str">
        <f>VLOOKUP(Oliusala[[#This Row],[postnumer]],Sveitarfelog[#All],5,FALSE)</f>
        <v>Suðurland</v>
      </c>
      <c r="F6801" t="s">
        <v>47</v>
      </c>
      <c r="G6801" t="s">
        <v>47</v>
      </c>
      <c r="H6801" t="s">
        <v>58</v>
      </c>
      <c r="I6801" s="1">
        <v>23712</v>
      </c>
      <c r="J6801" s="2">
        <f>VLOOKUP(Oliusala[[#This Row],[tegund]],Tegundir!$B$2:$D$19,3,FALSE)*Oliusala[[#This Row],[magn]]/1000</f>
        <v>17.286047999999997</v>
      </c>
      <c r="K6801">
        <v>2015</v>
      </c>
      <c r="L6801" t="s">
        <v>17</v>
      </c>
      <c r="M6801" s="144" t="s">
        <v>59</v>
      </c>
    </row>
    <row r="6802" spans="1:13" x14ac:dyDescent="0.2">
      <c r="A6802" t="s">
        <v>63</v>
      </c>
      <c r="B6802" s="144" t="s">
        <v>189</v>
      </c>
      <c r="C6802">
        <v>850</v>
      </c>
      <c r="D6802" t="str">
        <f>VLOOKUP(Oliusala[[#This Row],[postnumer]],Sveitarfelog[#All],4,FALSE)</f>
        <v>Ásahreppur,Rangárþing ytra</v>
      </c>
      <c r="E6802" t="str">
        <f>VLOOKUP(Oliusala[[#This Row],[postnumer]],Sveitarfelog[#All],5,FALSE)</f>
        <v>Suðurland</v>
      </c>
      <c r="F6802" t="s">
        <v>47</v>
      </c>
      <c r="G6802" t="s">
        <v>47</v>
      </c>
      <c r="H6802" t="s">
        <v>58</v>
      </c>
      <c r="I6802" s="1">
        <v>12374</v>
      </c>
      <c r="J6802" s="2">
        <f>VLOOKUP(Oliusala[[#This Row],[tegund]],Tegundir!$B$2:$D$19,3,FALSE)*Oliusala[[#This Row],[magn]]/1000</f>
        <v>9.0206460000000011</v>
      </c>
      <c r="K6802">
        <v>2015</v>
      </c>
      <c r="L6802" t="s">
        <v>17</v>
      </c>
      <c r="M6802" s="144" t="s">
        <v>59</v>
      </c>
    </row>
    <row r="6803" spans="1:13" x14ac:dyDescent="0.2">
      <c r="A6803" t="s">
        <v>57</v>
      </c>
      <c r="B6803" s="144" t="s">
        <v>194</v>
      </c>
      <c r="C6803">
        <v>870</v>
      </c>
      <c r="D6803" t="str">
        <f>VLOOKUP(Oliusala[[#This Row],[postnumer]],Sveitarfelog[#All],4,FALSE)</f>
        <v>Mýrdalshreppur</v>
      </c>
      <c r="E6803" t="str">
        <f>VLOOKUP(Oliusala[[#This Row],[postnumer]],Sveitarfelog[#All],5,FALSE)</f>
        <v>Suðurland</v>
      </c>
      <c r="F6803" t="s">
        <v>47</v>
      </c>
      <c r="G6803" t="s">
        <v>47</v>
      </c>
      <c r="H6803" t="s">
        <v>60</v>
      </c>
      <c r="I6803" s="1">
        <v>1000</v>
      </c>
      <c r="J6803" s="2">
        <f>VLOOKUP(Oliusala[[#This Row],[tegund]],Tegundir!$B$2:$D$19,3,FALSE)*Oliusala[[#This Row],[magn]]/1000</f>
        <v>0.72899999999999998</v>
      </c>
      <c r="K6803">
        <v>2015</v>
      </c>
      <c r="L6803" t="s">
        <v>17</v>
      </c>
      <c r="M6803" s="144" t="s">
        <v>59</v>
      </c>
    </row>
    <row r="6804" spans="1:13" x14ac:dyDescent="0.2">
      <c r="A6804" t="s">
        <v>57</v>
      </c>
      <c r="B6804" s="144" t="s">
        <v>5</v>
      </c>
      <c r="C6804">
        <v>101</v>
      </c>
      <c r="D6804" t="str">
        <f>VLOOKUP(Oliusala[[#This Row],[postnumer]],Sveitarfelog[#All],4,FALSE)</f>
        <v>Garðabær,Hafnarfjarðarkaupstaður,Kópavogsbær,Reykjavíkurborg,Seltjarnarnesbær</v>
      </c>
      <c r="E6804" t="str">
        <f>VLOOKUP(Oliusala[[#This Row],[postnumer]],Sveitarfelog[#All],5,FALSE)</f>
        <v>Höfuðborgarsvæðið</v>
      </c>
      <c r="F6804" t="s">
        <v>23</v>
      </c>
      <c r="G6804" t="s">
        <v>23</v>
      </c>
      <c r="H6804" t="s">
        <v>61</v>
      </c>
      <c r="I6804" s="1">
        <v>561307</v>
      </c>
      <c r="J6804" s="2">
        <f>VLOOKUP(Oliusala[[#This Row],[tegund]],Tegundir!$B$2:$D$19,3,FALSE)*Oliusala[[#This Row],[magn]]/1000</f>
        <v>454.65867000000003</v>
      </c>
      <c r="K6804">
        <v>2015</v>
      </c>
      <c r="L6804" t="s">
        <v>17</v>
      </c>
      <c r="M6804" s="144" t="s">
        <v>62</v>
      </c>
    </row>
    <row r="6805" spans="1:13" x14ac:dyDescent="0.2">
      <c r="A6805" t="s">
        <v>57</v>
      </c>
      <c r="B6805" s="144" t="s">
        <v>5</v>
      </c>
      <c r="C6805">
        <v>101</v>
      </c>
      <c r="D6805" t="str">
        <f>VLOOKUP(Oliusala[[#This Row],[postnumer]],Sveitarfelog[#All],4,FALSE)</f>
        <v>Garðabær,Hafnarfjarðarkaupstaður,Kópavogsbær,Reykjavíkurborg,Seltjarnarnesbær</v>
      </c>
      <c r="E6805" t="str">
        <f>VLOOKUP(Oliusala[[#This Row],[postnumer]],Sveitarfelog[#All],5,FALSE)</f>
        <v>Höfuðborgarsvæðið</v>
      </c>
      <c r="F6805" t="s">
        <v>23</v>
      </c>
      <c r="G6805" t="s">
        <v>23</v>
      </c>
      <c r="H6805" t="s">
        <v>58</v>
      </c>
      <c r="I6805" s="1">
        <v>792760</v>
      </c>
      <c r="J6805" s="2">
        <f>VLOOKUP(Oliusala[[#This Row],[tegund]],Tegundir!$B$2:$D$19,3,FALSE)*Oliusala[[#This Row],[magn]]/1000</f>
        <v>642.13560000000007</v>
      </c>
      <c r="K6805">
        <v>2015</v>
      </c>
      <c r="L6805" t="s">
        <v>17</v>
      </c>
      <c r="M6805" s="144" t="s">
        <v>59</v>
      </c>
    </row>
    <row r="6806" spans="1:13" x14ac:dyDescent="0.2">
      <c r="A6806" t="s">
        <v>57</v>
      </c>
      <c r="B6806" s="144" t="s">
        <v>5</v>
      </c>
      <c r="C6806">
        <v>101</v>
      </c>
      <c r="D6806" t="str">
        <f>VLOOKUP(Oliusala[[#This Row],[postnumer]],Sveitarfelog[#All],4,FALSE)</f>
        <v>Garðabær,Hafnarfjarðarkaupstaður,Kópavogsbær,Reykjavíkurborg,Seltjarnarnesbær</v>
      </c>
      <c r="E6806" t="str">
        <f>VLOOKUP(Oliusala[[#This Row],[postnumer]],Sveitarfelog[#All],5,FALSE)</f>
        <v>Höfuðborgarsvæðið</v>
      </c>
      <c r="F6806" t="s">
        <v>23</v>
      </c>
      <c r="G6806" t="s">
        <v>23</v>
      </c>
      <c r="H6806" t="s">
        <v>58</v>
      </c>
      <c r="I6806" s="1">
        <v>223416</v>
      </c>
      <c r="J6806" s="2">
        <f>VLOOKUP(Oliusala[[#This Row],[tegund]],Tegundir!$B$2:$D$19,3,FALSE)*Oliusala[[#This Row],[magn]]/1000</f>
        <v>180.96696000000003</v>
      </c>
      <c r="K6806">
        <v>2015</v>
      </c>
      <c r="L6806" t="s">
        <v>17</v>
      </c>
      <c r="M6806" s="144" t="s">
        <v>59</v>
      </c>
    </row>
    <row r="6807" spans="1:13" x14ac:dyDescent="0.2">
      <c r="A6807" t="s">
        <v>63</v>
      </c>
      <c r="B6807" s="144" t="s">
        <v>5</v>
      </c>
      <c r="C6807">
        <v>101</v>
      </c>
      <c r="D6807" t="str">
        <f>VLOOKUP(Oliusala[[#This Row],[postnumer]],Sveitarfelog[#All],4,FALSE)</f>
        <v>Garðabær,Hafnarfjarðarkaupstaður,Kópavogsbær,Reykjavíkurborg,Seltjarnarnesbær</v>
      </c>
      <c r="E6807" t="str">
        <f>VLOOKUP(Oliusala[[#This Row],[postnumer]],Sveitarfelog[#All],5,FALSE)</f>
        <v>Höfuðborgarsvæðið</v>
      </c>
      <c r="F6807" t="s">
        <v>26</v>
      </c>
      <c r="G6807" t="s">
        <v>23</v>
      </c>
      <c r="H6807" t="s">
        <v>58</v>
      </c>
      <c r="I6807" s="1">
        <v>241</v>
      </c>
      <c r="J6807" s="2">
        <f>VLOOKUP(Oliusala[[#This Row],[tegund]],Tegundir!$B$2:$D$19,3,FALSE)*Oliusala[[#This Row],[magn]]/1000</f>
        <v>0.19520999999999999</v>
      </c>
      <c r="K6807">
        <v>2015</v>
      </c>
      <c r="L6807" t="s">
        <v>17</v>
      </c>
      <c r="M6807" s="144" t="s">
        <v>59</v>
      </c>
    </row>
    <row r="6808" spans="1:13" x14ac:dyDescent="0.2">
      <c r="A6808" t="s">
        <v>63</v>
      </c>
      <c r="B6808" s="144" t="s">
        <v>5</v>
      </c>
      <c r="C6808">
        <v>101</v>
      </c>
      <c r="D6808" t="str">
        <f>VLOOKUP(Oliusala[[#This Row],[postnumer]],Sveitarfelog[#All],4,FALSE)</f>
        <v>Garðabær,Hafnarfjarðarkaupstaður,Kópavogsbær,Reykjavíkurborg,Seltjarnarnesbær</v>
      </c>
      <c r="E6808" t="str">
        <f>VLOOKUP(Oliusala[[#This Row],[postnumer]],Sveitarfelog[#All],5,FALSE)</f>
        <v>Höfuðborgarsvæðið</v>
      </c>
      <c r="F6808" t="s">
        <v>26</v>
      </c>
      <c r="G6808" t="s">
        <v>23</v>
      </c>
      <c r="H6808" t="s">
        <v>58</v>
      </c>
      <c r="I6808" s="1">
        <v>4697</v>
      </c>
      <c r="J6808" s="2">
        <f>VLOOKUP(Oliusala[[#This Row],[tegund]],Tegundir!$B$2:$D$19,3,FALSE)*Oliusala[[#This Row],[magn]]/1000</f>
        <v>3.80457</v>
      </c>
      <c r="K6808">
        <v>2015</v>
      </c>
      <c r="L6808" t="s">
        <v>17</v>
      </c>
      <c r="M6808" s="144" t="s">
        <v>59</v>
      </c>
    </row>
    <row r="6809" spans="1:13" x14ac:dyDescent="0.2">
      <c r="A6809" t="s">
        <v>63</v>
      </c>
      <c r="B6809" s="144" t="s">
        <v>5</v>
      </c>
      <c r="C6809">
        <v>101</v>
      </c>
      <c r="D6809" t="str">
        <f>VLOOKUP(Oliusala[[#This Row],[postnumer]],Sveitarfelog[#All],4,FALSE)</f>
        <v>Garðabær,Hafnarfjarðarkaupstaður,Kópavogsbær,Reykjavíkurborg,Seltjarnarnesbær</v>
      </c>
      <c r="E6809" t="str">
        <f>VLOOKUP(Oliusala[[#This Row],[postnumer]],Sveitarfelog[#All],5,FALSE)</f>
        <v>Höfuðborgarsvæðið</v>
      </c>
      <c r="F6809" t="s">
        <v>26</v>
      </c>
      <c r="G6809" t="s">
        <v>23</v>
      </c>
      <c r="H6809" t="s">
        <v>58</v>
      </c>
      <c r="I6809" s="1">
        <v>9072</v>
      </c>
      <c r="J6809" s="2">
        <f>VLOOKUP(Oliusala[[#This Row],[tegund]],Tegundir!$B$2:$D$19,3,FALSE)*Oliusala[[#This Row],[magn]]/1000</f>
        <v>7.3483200000000002</v>
      </c>
      <c r="K6809">
        <v>2015</v>
      </c>
      <c r="L6809" t="s">
        <v>17</v>
      </c>
      <c r="M6809" s="144" t="s">
        <v>59</v>
      </c>
    </row>
    <row r="6810" spans="1:13" x14ac:dyDescent="0.2">
      <c r="A6810" t="s">
        <v>63</v>
      </c>
      <c r="B6810" s="144" t="s">
        <v>5</v>
      </c>
      <c r="C6810">
        <v>101</v>
      </c>
      <c r="D6810" t="str">
        <f>VLOOKUP(Oliusala[[#This Row],[postnumer]],Sveitarfelog[#All],4,FALSE)</f>
        <v>Garðabær,Hafnarfjarðarkaupstaður,Kópavogsbær,Reykjavíkurborg,Seltjarnarnesbær</v>
      </c>
      <c r="E6810" t="str">
        <f>VLOOKUP(Oliusala[[#This Row],[postnumer]],Sveitarfelog[#All],5,FALSE)</f>
        <v>Höfuðborgarsvæðið</v>
      </c>
      <c r="F6810" t="s">
        <v>23</v>
      </c>
      <c r="G6810" t="s">
        <v>23</v>
      </c>
      <c r="H6810" t="s">
        <v>58</v>
      </c>
      <c r="I6810" s="1">
        <v>8995</v>
      </c>
      <c r="J6810" s="2">
        <f>VLOOKUP(Oliusala[[#This Row],[tegund]],Tegundir!$B$2:$D$19,3,FALSE)*Oliusala[[#This Row],[magn]]/1000</f>
        <v>7.2859500000000006</v>
      </c>
      <c r="K6810">
        <v>2015</v>
      </c>
      <c r="L6810" t="s">
        <v>17</v>
      </c>
      <c r="M6810" s="144" t="s">
        <v>59</v>
      </c>
    </row>
    <row r="6811" spans="1:13" x14ac:dyDescent="0.2">
      <c r="A6811" t="s">
        <v>63</v>
      </c>
      <c r="B6811" s="144" t="s">
        <v>5</v>
      </c>
      <c r="C6811">
        <v>101</v>
      </c>
      <c r="D6811" t="str">
        <f>VLOOKUP(Oliusala[[#This Row],[postnumer]],Sveitarfelog[#All],4,FALSE)</f>
        <v>Garðabær,Hafnarfjarðarkaupstaður,Kópavogsbær,Reykjavíkurborg,Seltjarnarnesbær</v>
      </c>
      <c r="E6811" t="str">
        <f>VLOOKUP(Oliusala[[#This Row],[postnumer]],Sveitarfelog[#All],5,FALSE)</f>
        <v>Höfuðborgarsvæðið</v>
      </c>
      <c r="F6811" t="s">
        <v>23</v>
      </c>
      <c r="G6811" t="s">
        <v>23</v>
      </c>
      <c r="H6811" t="s">
        <v>61</v>
      </c>
      <c r="I6811" s="1">
        <v>3472550</v>
      </c>
      <c r="J6811" s="2">
        <f>VLOOKUP(Oliusala[[#This Row],[tegund]],Tegundir!$B$2:$D$19,3,FALSE)*Oliusala[[#This Row],[magn]]/1000</f>
        <v>2812.7655</v>
      </c>
      <c r="K6811">
        <v>2015</v>
      </c>
      <c r="L6811" t="s">
        <v>17</v>
      </c>
      <c r="M6811" s="144" t="s">
        <v>62</v>
      </c>
    </row>
    <row r="6812" spans="1:13" x14ac:dyDescent="0.2">
      <c r="A6812" t="s">
        <v>63</v>
      </c>
      <c r="B6812" s="144" t="s">
        <v>5</v>
      </c>
      <c r="C6812">
        <v>101</v>
      </c>
      <c r="D6812" t="str">
        <f>VLOOKUP(Oliusala[[#This Row],[postnumer]],Sveitarfelog[#All],4,FALSE)</f>
        <v>Garðabær,Hafnarfjarðarkaupstaður,Kópavogsbær,Reykjavíkurborg,Seltjarnarnesbær</v>
      </c>
      <c r="E6812" t="str">
        <f>VLOOKUP(Oliusala[[#This Row],[postnumer]],Sveitarfelog[#All],5,FALSE)</f>
        <v>Höfuðborgarsvæðið</v>
      </c>
      <c r="F6812" t="s">
        <v>23</v>
      </c>
      <c r="G6812" t="s">
        <v>23</v>
      </c>
      <c r="H6812" t="s">
        <v>58</v>
      </c>
      <c r="I6812" s="1">
        <v>5989725</v>
      </c>
      <c r="J6812" s="2">
        <f>VLOOKUP(Oliusala[[#This Row],[tegund]],Tegundir!$B$2:$D$19,3,FALSE)*Oliusala[[#This Row],[magn]]/1000</f>
        <v>4851.6772499999997</v>
      </c>
      <c r="K6812">
        <v>2015</v>
      </c>
      <c r="L6812" t="s">
        <v>17</v>
      </c>
      <c r="M6812" s="144" t="s">
        <v>59</v>
      </c>
    </row>
    <row r="6813" spans="1:13" x14ac:dyDescent="0.2">
      <c r="A6813" t="s">
        <v>63</v>
      </c>
      <c r="B6813" s="144" t="s">
        <v>5</v>
      </c>
      <c r="C6813">
        <v>101</v>
      </c>
      <c r="D6813" t="str">
        <f>VLOOKUP(Oliusala[[#This Row],[postnumer]],Sveitarfelog[#All],4,FALSE)</f>
        <v>Garðabær,Hafnarfjarðarkaupstaður,Kópavogsbær,Reykjavíkurborg,Seltjarnarnesbær</v>
      </c>
      <c r="E6813" t="str">
        <f>VLOOKUP(Oliusala[[#This Row],[postnumer]],Sveitarfelog[#All],5,FALSE)</f>
        <v>Höfuðborgarsvæðið</v>
      </c>
      <c r="F6813" t="s">
        <v>23</v>
      </c>
      <c r="G6813" t="s">
        <v>23</v>
      </c>
      <c r="H6813" t="s">
        <v>58</v>
      </c>
      <c r="I6813" s="1">
        <v>5102</v>
      </c>
      <c r="J6813" s="2">
        <f>VLOOKUP(Oliusala[[#This Row],[tegund]],Tegundir!$B$2:$D$19,3,FALSE)*Oliusala[[#This Row],[magn]]/1000</f>
        <v>4.1326200000000002</v>
      </c>
      <c r="K6813">
        <v>2015</v>
      </c>
      <c r="L6813" t="s">
        <v>17</v>
      </c>
      <c r="M6813" s="144" t="s">
        <v>59</v>
      </c>
    </row>
    <row r="6814" spans="1:13" x14ac:dyDescent="0.2">
      <c r="A6814" t="s">
        <v>63</v>
      </c>
      <c r="B6814" s="144" t="s">
        <v>5</v>
      </c>
      <c r="C6814">
        <v>101</v>
      </c>
      <c r="D6814" t="str">
        <f>VLOOKUP(Oliusala[[#This Row],[postnumer]],Sveitarfelog[#All],4,FALSE)</f>
        <v>Garðabær,Hafnarfjarðarkaupstaður,Kópavogsbær,Reykjavíkurborg,Seltjarnarnesbær</v>
      </c>
      <c r="E6814" t="str">
        <f>VLOOKUP(Oliusala[[#This Row],[postnumer]],Sveitarfelog[#All],5,FALSE)</f>
        <v>Höfuðborgarsvæðið</v>
      </c>
      <c r="F6814" t="s">
        <v>23</v>
      </c>
      <c r="G6814" t="s">
        <v>23</v>
      </c>
      <c r="H6814" t="s">
        <v>61</v>
      </c>
      <c r="I6814" s="1">
        <v>33029</v>
      </c>
      <c r="J6814" s="2">
        <f>VLOOKUP(Oliusala[[#This Row],[tegund]],Tegundir!$B$2:$D$19,3,FALSE)*Oliusala[[#This Row],[magn]]/1000</f>
        <v>26.753490000000003</v>
      </c>
      <c r="K6814">
        <v>2015</v>
      </c>
      <c r="L6814" t="s">
        <v>17</v>
      </c>
      <c r="M6814" s="144" t="s">
        <v>62</v>
      </c>
    </row>
    <row r="6815" spans="1:13" x14ac:dyDescent="0.2">
      <c r="A6815" t="s">
        <v>63</v>
      </c>
      <c r="B6815" s="144" t="s">
        <v>5</v>
      </c>
      <c r="C6815">
        <v>101</v>
      </c>
      <c r="D6815" t="str">
        <f>VLOOKUP(Oliusala[[#This Row],[postnumer]],Sveitarfelog[#All],4,FALSE)</f>
        <v>Garðabær,Hafnarfjarðarkaupstaður,Kópavogsbær,Reykjavíkurborg,Seltjarnarnesbær</v>
      </c>
      <c r="E6815" t="str">
        <f>VLOOKUP(Oliusala[[#This Row],[postnumer]],Sveitarfelog[#All],5,FALSE)</f>
        <v>Höfuðborgarsvæðið</v>
      </c>
      <c r="F6815" t="s">
        <v>23</v>
      </c>
      <c r="G6815" t="s">
        <v>23</v>
      </c>
      <c r="H6815" t="s">
        <v>58</v>
      </c>
      <c r="I6815" s="1">
        <v>66610</v>
      </c>
      <c r="J6815" s="2">
        <f>VLOOKUP(Oliusala[[#This Row],[tegund]],Tegundir!$B$2:$D$19,3,FALSE)*Oliusala[[#This Row],[magn]]/1000</f>
        <v>53.954100000000004</v>
      </c>
      <c r="K6815">
        <v>2015</v>
      </c>
      <c r="L6815" t="s">
        <v>17</v>
      </c>
      <c r="M6815" s="144" t="s">
        <v>59</v>
      </c>
    </row>
    <row r="6816" spans="1:13" x14ac:dyDescent="0.2">
      <c r="A6816" t="s">
        <v>63</v>
      </c>
      <c r="B6816" s="144" t="s">
        <v>5</v>
      </c>
      <c r="C6816">
        <v>101</v>
      </c>
      <c r="D6816" t="str">
        <f>VLOOKUP(Oliusala[[#This Row],[postnumer]],Sveitarfelog[#All],4,FALSE)</f>
        <v>Garðabær,Hafnarfjarðarkaupstaður,Kópavogsbær,Reykjavíkurborg,Seltjarnarnesbær</v>
      </c>
      <c r="E6816" t="str">
        <f>VLOOKUP(Oliusala[[#This Row],[postnumer]],Sveitarfelog[#All],5,FALSE)</f>
        <v>Höfuðborgarsvæðið</v>
      </c>
      <c r="F6816" t="s">
        <v>26</v>
      </c>
      <c r="G6816" t="s">
        <v>23</v>
      </c>
      <c r="H6816" t="s">
        <v>58</v>
      </c>
      <c r="I6816" s="1">
        <v>40401</v>
      </c>
      <c r="J6816" s="2">
        <f>VLOOKUP(Oliusala[[#This Row],[tegund]],Tegundir!$B$2:$D$19,3,FALSE)*Oliusala[[#This Row],[magn]]/1000</f>
        <v>32.724809999999998</v>
      </c>
      <c r="K6816">
        <v>2015</v>
      </c>
      <c r="L6816" t="s">
        <v>17</v>
      </c>
      <c r="M6816" s="144" t="s">
        <v>59</v>
      </c>
    </row>
    <row r="6817" spans="1:13" x14ac:dyDescent="0.2">
      <c r="A6817" t="s">
        <v>57</v>
      </c>
      <c r="B6817" s="144" t="s">
        <v>74</v>
      </c>
      <c r="C6817">
        <v>230</v>
      </c>
      <c r="D6817" t="str">
        <f>VLOOKUP(Oliusala[[#This Row],[postnumer]],Sveitarfelog[#All],4,FALSE)</f>
        <v>Reykjanesbær</v>
      </c>
      <c r="E6817" t="str">
        <f>VLOOKUP(Oliusala[[#This Row],[postnumer]],Sveitarfelog[#All],5,FALSE)</f>
        <v>Suðurnes</v>
      </c>
      <c r="F6817" t="s">
        <v>23</v>
      </c>
      <c r="G6817" t="s">
        <v>23</v>
      </c>
      <c r="H6817" t="s">
        <v>61</v>
      </c>
      <c r="I6817" s="1">
        <v>204907306</v>
      </c>
      <c r="J6817" s="2">
        <f>VLOOKUP(Oliusala[[#This Row],[tegund]],Tegundir!$B$2:$D$19,3,FALSE)*Oliusala[[#This Row],[magn]]/1000</f>
        <v>165974.91786000002</v>
      </c>
      <c r="K6817">
        <v>2015</v>
      </c>
      <c r="L6817" t="s">
        <v>17</v>
      </c>
      <c r="M6817" s="144" t="s">
        <v>62</v>
      </c>
    </row>
    <row r="6818" spans="1:13" x14ac:dyDescent="0.2">
      <c r="A6818" t="s">
        <v>63</v>
      </c>
      <c r="B6818" s="144" t="s">
        <v>74</v>
      </c>
      <c r="C6818">
        <v>230</v>
      </c>
      <c r="D6818" t="str">
        <f>VLOOKUP(Oliusala[[#This Row],[postnumer]],Sveitarfelog[#All],4,FALSE)</f>
        <v>Reykjanesbær</v>
      </c>
      <c r="E6818" t="str">
        <f>VLOOKUP(Oliusala[[#This Row],[postnumer]],Sveitarfelog[#All],5,FALSE)</f>
        <v>Suðurnes</v>
      </c>
      <c r="F6818" t="s">
        <v>23</v>
      </c>
      <c r="G6818" t="s">
        <v>23</v>
      </c>
      <c r="H6818" t="s">
        <v>61</v>
      </c>
      <c r="I6818" s="1">
        <v>56595603</v>
      </c>
      <c r="J6818" s="2">
        <f>VLOOKUP(Oliusala[[#This Row],[tegund]],Tegundir!$B$2:$D$19,3,FALSE)*Oliusala[[#This Row],[magn]]/1000</f>
        <v>45842.438430000002</v>
      </c>
      <c r="K6818">
        <v>2015</v>
      </c>
      <c r="L6818" t="s">
        <v>17</v>
      </c>
      <c r="M6818" s="144" t="s">
        <v>62</v>
      </c>
    </row>
    <row r="6819" spans="1:13" x14ac:dyDescent="0.2">
      <c r="A6819" t="s">
        <v>63</v>
      </c>
      <c r="B6819" s="144" t="s">
        <v>74</v>
      </c>
      <c r="C6819">
        <v>230</v>
      </c>
      <c r="D6819" t="str">
        <f>VLOOKUP(Oliusala[[#This Row],[postnumer]],Sveitarfelog[#All],4,FALSE)</f>
        <v>Reykjanesbær</v>
      </c>
      <c r="E6819" t="str">
        <f>VLOOKUP(Oliusala[[#This Row],[postnumer]],Sveitarfelog[#All],5,FALSE)</f>
        <v>Suðurnes</v>
      </c>
      <c r="F6819" t="s">
        <v>23</v>
      </c>
      <c r="G6819" t="s">
        <v>23</v>
      </c>
      <c r="H6819" t="s">
        <v>58</v>
      </c>
      <c r="I6819" s="1">
        <v>560078</v>
      </c>
      <c r="J6819" s="2">
        <f>VLOOKUP(Oliusala[[#This Row],[tegund]],Tegundir!$B$2:$D$19,3,FALSE)*Oliusala[[#This Row],[magn]]/1000</f>
        <v>453.66318000000007</v>
      </c>
      <c r="K6819">
        <v>2015</v>
      </c>
      <c r="L6819" t="s">
        <v>17</v>
      </c>
      <c r="M6819" s="144" t="s">
        <v>59</v>
      </c>
    </row>
    <row r="6820" spans="1:13" x14ac:dyDescent="0.2">
      <c r="A6820" t="s">
        <v>57</v>
      </c>
      <c r="B6820" s="144" t="s">
        <v>74</v>
      </c>
      <c r="C6820">
        <v>230</v>
      </c>
      <c r="D6820" t="str">
        <f>VLOOKUP(Oliusala[[#This Row],[postnumer]],Sveitarfelog[#All],4,FALSE)</f>
        <v>Reykjanesbær</v>
      </c>
      <c r="E6820" t="str">
        <f>VLOOKUP(Oliusala[[#This Row],[postnumer]],Sveitarfelog[#All],5,FALSE)</f>
        <v>Suðurnes</v>
      </c>
      <c r="F6820" t="s">
        <v>23</v>
      </c>
      <c r="G6820" t="s">
        <v>23</v>
      </c>
      <c r="H6820" t="s">
        <v>60</v>
      </c>
      <c r="I6820" s="1">
        <v>58089</v>
      </c>
      <c r="J6820" s="2">
        <f>VLOOKUP(Oliusala[[#This Row],[tegund]],Tegundir!$B$2:$D$19,3,FALSE)*Oliusala[[#This Row],[magn]]/1000</f>
        <v>47.052090000000007</v>
      </c>
      <c r="K6820">
        <v>2015</v>
      </c>
      <c r="L6820" t="s">
        <v>17</v>
      </c>
      <c r="M6820" s="144" t="s">
        <v>59</v>
      </c>
    </row>
    <row r="6821" spans="1:13" x14ac:dyDescent="0.2">
      <c r="A6821" t="s">
        <v>63</v>
      </c>
      <c r="B6821" s="144" t="s">
        <v>100</v>
      </c>
      <c r="C6821">
        <v>360</v>
      </c>
      <c r="D6821" t="str">
        <f>VLOOKUP(Oliusala[[#This Row],[postnumer]],Sveitarfelog[#All],4,FALSE)</f>
        <v>Snæfellsbær</v>
      </c>
      <c r="E6821" t="str">
        <f>VLOOKUP(Oliusala[[#This Row],[postnumer]],Sveitarfelog[#All],5,FALSE)</f>
        <v>Vesturland</v>
      </c>
      <c r="F6821" t="s">
        <v>23</v>
      </c>
      <c r="G6821" t="s">
        <v>23</v>
      </c>
      <c r="H6821" t="s">
        <v>61</v>
      </c>
      <c r="I6821" s="1">
        <v>405</v>
      </c>
      <c r="J6821" s="2">
        <f>VLOOKUP(Oliusala[[#This Row],[tegund]],Tegundir!$B$2:$D$19,3,FALSE)*Oliusala[[#This Row],[magn]]/1000</f>
        <v>0.32805000000000001</v>
      </c>
      <c r="K6821">
        <v>2015</v>
      </c>
      <c r="L6821" t="s">
        <v>17</v>
      </c>
      <c r="M6821" s="144" t="s">
        <v>62</v>
      </c>
    </row>
    <row r="6822" spans="1:13" x14ac:dyDescent="0.2">
      <c r="A6822" t="s">
        <v>63</v>
      </c>
      <c r="B6822" s="144" t="s">
        <v>100</v>
      </c>
      <c r="C6822">
        <v>360</v>
      </c>
      <c r="D6822" t="str">
        <f>VLOOKUP(Oliusala[[#This Row],[postnumer]],Sveitarfelog[#All],4,FALSE)</f>
        <v>Snæfellsbær</v>
      </c>
      <c r="E6822" t="str">
        <f>VLOOKUP(Oliusala[[#This Row],[postnumer]],Sveitarfelog[#All],5,FALSE)</f>
        <v>Vesturland</v>
      </c>
      <c r="F6822" t="s">
        <v>23</v>
      </c>
      <c r="G6822" t="s">
        <v>23</v>
      </c>
      <c r="H6822" t="s">
        <v>58</v>
      </c>
      <c r="I6822" s="1">
        <v>4723</v>
      </c>
      <c r="J6822" s="2">
        <f>VLOOKUP(Oliusala[[#This Row],[tegund]],Tegundir!$B$2:$D$19,3,FALSE)*Oliusala[[#This Row],[magn]]/1000</f>
        <v>3.8256300000000003</v>
      </c>
      <c r="K6822">
        <v>2015</v>
      </c>
      <c r="L6822" t="s">
        <v>17</v>
      </c>
      <c r="M6822" s="144" t="s">
        <v>59</v>
      </c>
    </row>
    <row r="6823" spans="1:13" x14ac:dyDescent="0.2">
      <c r="A6823" t="s">
        <v>63</v>
      </c>
      <c r="B6823" s="144" t="s">
        <v>108</v>
      </c>
      <c r="C6823">
        <v>400</v>
      </c>
      <c r="D6823" t="str">
        <f>VLOOKUP(Oliusala[[#This Row],[postnumer]],Sveitarfelog[#All],4,FALSE)</f>
        <v>Ísafjarðarbær</v>
      </c>
      <c r="E6823" t="str">
        <f>VLOOKUP(Oliusala[[#This Row],[postnumer]],Sveitarfelog[#All],5,FALSE)</f>
        <v>Vestfirðir</v>
      </c>
      <c r="F6823" t="s">
        <v>23</v>
      </c>
      <c r="G6823" t="s">
        <v>23</v>
      </c>
      <c r="H6823" t="s">
        <v>61</v>
      </c>
      <c r="I6823" s="1">
        <v>5304</v>
      </c>
      <c r="J6823" s="2">
        <f>VLOOKUP(Oliusala[[#This Row],[tegund]],Tegundir!$B$2:$D$19,3,FALSE)*Oliusala[[#This Row],[magn]]/1000</f>
        <v>4.2962400000000009</v>
      </c>
      <c r="K6823">
        <v>2015</v>
      </c>
      <c r="L6823" t="s">
        <v>17</v>
      </c>
      <c r="M6823" s="144" t="s">
        <v>62</v>
      </c>
    </row>
    <row r="6824" spans="1:13" x14ac:dyDescent="0.2">
      <c r="A6824" t="s">
        <v>63</v>
      </c>
      <c r="B6824" s="144" t="s">
        <v>108</v>
      </c>
      <c r="C6824">
        <v>400</v>
      </c>
      <c r="D6824" t="str">
        <f>VLOOKUP(Oliusala[[#This Row],[postnumer]],Sveitarfelog[#All],4,FALSE)</f>
        <v>Ísafjarðarbær</v>
      </c>
      <c r="E6824" t="str">
        <f>VLOOKUP(Oliusala[[#This Row],[postnumer]],Sveitarfelog[#All],5,FALSE)</f>
        <v>Vestfirðir</v>
      </c>
      <c r="F6824" t="s">
        <v>23</v>
      </c>
      <c r="G6824" t="s">
        <v>23</v>
      </c>
      <c r="H6824" t="s">
        <v>58</v>
      </c>
      <c r="I6824" s="1">
        <v>23756</v>
      </c>
      <c r="J6824" s="2">
        <f>VLOOKUP(Oliusala[[#This Row],[tegund]],Tegundir!$B$2:$D$19,3,FALSE)*Oliusala[[#This Row],[magn]]/1000</f>
        <v>19.242360000000001</v>
      </c>
      <c r="K6824">
        <v>2015</v>
      </c>
      <c r="L6824" t="s">
        <v>17</v>
      </c>
      <c r="M6824" s="144" t="s">
        <v>59</v>
      </c>
    </row>
    <row r="6825" spans="1:13" x14ac:dyDescent="0.2">
      <c r="A6825" t="s">
        <v>63</v>
      </c>
      <c r="B6825" s="144" t="s">
        <v>130</v>
      </c>
      <c r="C6825">
        <v>550</v>
      </c>
      <c r="D6825" t="str">
        <f>VLOOKUP(Oliusala[[#This Row],[postnumer]],Sveitarfelog[#All],4,FALSE)</f>
        <v>Skagafjörður</v>
      </c>
      <c r="E6825" t="str">
        <f>VLOOKUP(Oliusala[[#This Row],[postnumer]],Sveitarfelog[#All],5,FALSE)</f>
        <v>Norðurland vestra</v>
      </c>
      <c r="F6825" t="s">
        <v>23</v>
      </c>
      <c r="G6825" t="s">
        <v>23</v>
      </c>
      <c r="H6825" t="s">
        <v>58</v>
      </c>
      <c r="I6825" s="1">
        <v>9543</v>
      </c>
      <c r="J6825" s="2">
        <f>VLOOKUP(Oliusala[[#This Row],[tegund]],Tegundir!$B$2:$D$19,3,FALSE)*Oliusala[[#This Row],[magn]]/1000</f>
        <v>7.7298300000000006</v>
      </c>
      <c r="K6825">
        <v>2015</v>
      </c>
      <c r="L6825" t="s">
        <v>17</v>
      </c>
      <c r="M6825" s="144" t="s">
        <v>59</v>
      </c>
    </row>
    <row r="6826" spans="1:13" x14ac:dyDescent="0.2">
      <c r="A6826" t="s">
        <v>63</v>
      </c>
      <c r="B6826" s="144" t="s">
        <v>137</v>
      </c>
      <c r="C6826">
        <v>600</v>
      </c>
      <c r="D6826" t="str">
        <f>VLOOKUP(Oliusala[[#This Row],[postnumer]],Sveitarfelog[#All],4,FALSE)</f>
        <v>Akureyrarbær,Eyjafjarðarsveit,Hörgársveit,Svalbarðsstrandarhreppur,Grýtubakkahreppur</v>
      </c>
      <c r="E6826" t="str">
        <f>VLOOKUP(Oliusala[[#This Row],[postnumer]],Sveitarfelog[#All],5,FALSE)</f>
        <v>Norðurland eystra</v>
      </c>
      <c r="F6826" t="s">
        <v>23</v>
      </c>
      <c r="G6826" t="s">
        <v>23</v>
      </c>
      <c r="H6826" t="s">
        <v>61</v>
      </c>
      <c r="I6826" s="1">
        <v>471552</v>
      </c>
      <c r="J6826" s="2">
        <f>VLOOKUP(Oliusala[[#This Row],[tegund]],Tegundir!$B$2:$D$19,3,FALSE)*Oliusala[[#This Row],[magn]]/1000</f>
        <v>381.95712000000003</v>
      </c>
      <c r="K6826">
        <v>2015</v>
      </c>
      <c r="L6826" t="s">
        <v>17</v>
      </c>
      <c r="M6826" s="144" t="s">
        <v>62</v>
      </c>
    </row>
    <row r="6827" spans="1:13" x14ac:dyDescent="0.2">
      <c r="A6827" t="s">
        <v>63</v>
      </c>
      <c r="B6827" s="144" t="s">
        <v>137</v>
      </c>
      <c r="C6827">
        <v>600</v>
      </c>
      <c r="D6827" t="str">
        <f>VLOOKUP(Oliusala[[#This Row],[postnumer]],Sveitarfelog[#All],4,FALSE)</f>
        <v>Akureyrarbær,Eyjafjarðarsveit,Hörgársveit,Svalbarðsstrandarhreppur,Grýtubakkahreppur</v>
      </c>
      <c r="E6827" t="str">
        <f>VLOOKUP(Oliusala[[#This Row],[postnumer]],Sveitarfelog[#All],5,FALSE)</f>
        <v>Norðurland eystra</v>
      </c>
      <c r="F6827" t="s">
        <v>23</v>
      </c>
      <c r="G6827" t="s">
        <v>23</v>
      </c>
      <c r="H6827" t="s">
        <v>58</v>
      </c>
      <c r="I6827" s="1">
        <v>394157</v>
      </c>
      <c r="J6827" s="2">
        <f>VLOOKUP(Oliusala[[#This Row],[tegund]],Tegundir!$B$2:$D$19,3,FALSE)*Oliusala[[#This Row],[magn]]/1000</f>
        <v>319.26717000000002</v>
      </c>
      <c r="K6827">
        <v>2015</v>
      </c>
      <c r="L6827" t="s">
        <v>17</v>
      </c>
      <c r="M6827" s="144" t="s">
        <v>59</v>
      </c>
    </row>
    <row r="6828" spans="1:13" x14ac:dyDescent="0.2">
      <c r="A6828" t="s">
        <v>63</v>
      </c>
      <c r="B6828" s="144" t="s">
        <v>153</v>
      </c>
      <c r="C6828">
        <v>700</v>
      </c>
      <c r="D6828" t="str">
        <f>VLOOKUP(Oliusala[[#This Row],[postnumer]],Sveitarfelog[#All],4,FALSE)</f>
        <v>Fljótsdalshreppur,Múlaþing</v>
      </c>
      <c r="E6828" t="str">
        <f>VLOOKUP(Oliusala[[#This Row],[postnumer]],Sveitarfelog[#All],5,FALSE)</f>
        <v>Austurland</v>
      </c>
      <c r="F6828" t="s">
        <v>23</v>
      </c>
      <c r="G6828" t="s">
        <v>23</v>
      </c>
      <c r="H6828" t="s">
        <v>61</v>
      </c>
      <c r="I6828" s="1">
        <v>96257</v>
      </c>
      <c r="J6828" s="2">
        <f>VLOOKUP(Oliusala[[#This Row],[tegund]],Tegundir!$B$2:$D$19,3,FALSE)*Oliusala[[#This Row],[magn]]/1000</f>
        <v>77.968170000000001</v>
      </c>
      <c r="K6828">
        <v>2015</v>
      </c>
      <c r="L6828" t="s">
        <v>17</v>
      </c>
      <c r="M6828" s="144" t="s">
        <v>62</v>
      </c>
    </row>
    <row r="6829" spans="1:13" x14ac:dyDescent="0.2">
      <c r="A6829" t="s">
        <v>63</v>
      </c>
      <c r="B6829" s="144" t="s">
        <v>153</v>
      </c>
      <c r="C6829">
        <v>700</v>
      </c>
      <c r="D6829" t="str">
        <f>VLOOKUP(Oliusala[[#This Row],[postnumer]],Sveitarfelog[#All],4,FALSE)</f>
        <v>Fljótsdalshreppur,Múlaþing</v>
      </c>
      <c r="E6829" t="str">
        <f>VLOOKUP(Oliusala[[#This Row],[postnumer]],Sveitarfelog[#All],5,FALSE)</f>
        <v>Austurland</v>
      </c>
      <c r="F6829" t="s">
        <v>23</v>
      </c>
      <c r="G6829" t="s">
        <v>23</v>
      </c>
      <c r="H6829" t="s">
        <v>58</v>
      </c>
      <c r="I6829" s="1">
        <v>60736</v>
      </c>
      <c r="J6829" s="2">
        <f>VLOOKUP(Oliusala[[#This Row],[tegund]],Tegundir!$B$2:$D$19,3,FALSE)*Oliusala[[#This Row],[magn]]/1000</f>
        <v>49.196160000000006</v>
      </c>
      <c r="K6829">
        <v>2015</v>
      </c>
      <c r="L6829" t="s">
        <v>17</v>
      </c>
      <c r="M6829" s="144" t="s">
        <v>59</v>
      </c>
    </row>
    <row r="6830" spans="1:13" x14ac:dyDescent="0.2">
      <c r="A6830" t="s">
        <v>63</v>
      </c>
      <c r="B6830" s="144" t="s">
        <v>168</v>
      </c>
      <c r="C6830">
        <v>780</v>
      </c>
      <c r="D6830" t="str">
        <f>VLOOKUP(Oliusala[[#This Row],[postnumer]],Sveitarfelog[#All],4,FALSE)</f>
        <v>Sveitarfélagið Hornafjörður</v>
      </c>
      <c r="E6830" t="str">
        <f>VLOOKUP(Oliusala[[#This Row],[postnumer]],Sveitarfelog[#All],5,FALSE)</f>
        <v>Suðurland</v>
      </c>
      <c r="F6830" t="s">
        <v>23</v>
      </c>
      <c r="G6830" t="s">
        <v>23</v>
      </c>
      <c r="H6830" t="s">
        <v>61</v>
      </c>
      <c r="I6830" s="1">
        <v>2229</v>
      </c>
      <c r="J6830" s="2">
        <f>VLOOKUP(Oliusala[[#This Row],[tegund]],Tegundir!$B$2:$D$19,3,FALSE)*Oliusala[[#This Row],[magn]]/1000</f>
        <v>1.80549</v>
      </c>
      <c r="K6830">
        <v>2015</v>
      </c>
      <c r="L6830" t="s">
        <v>17</v>
      </c>
      <c r="M6830" s="144" t="s">
        <v>62</v>
      </c>
    </row>
    <row r="6831" spans="1:13" x14ac:dyDescent="0.2">
      <c r="A6831" t="s">
        <v>63</v>
      </c>
      <c r="B6831" s="144" t="s">
        <v>168</v>
      </c>
      <c r="C6831">
        <v>780</v>
      </c>
      <c r="D6831" t="str">
        <f>VLOOKUP(Oliusala[[#This Row],[postnumer]],Sveitarfelog[#All],4,FALSE)</f>
        <v>Sveitarfélagið Hornafjörður</v>
      </c>
      <c r="E6831" t="str">
        <f>VLOOKUP(Oliusala[[#This Row],[postnumer]],Sveitarfelog[#All],5,FALSE)</f>
        <v>Suðurland</v>
      </c>
      <c r="F6831" t="s">
        <v>23</v>
      </c>
      <c r="G6831" t="s">
        <v>23</v>
      </c>
      <c r="H6831" t="s">
        <v>58</v>
      </c>
      <c r="I6831" s="1">
        <v>48337</v>
      </c>
      <c r="J6831" s="2">
        <f>VLOOKUP(Oliusala[[#This Row],[tegund]],Tegundir!$B$2:$D$19,3,FALSE)*Oliusala[[#This Row],[magn]]/1000</f>
        <v>39.152970000000003</v>
      </c>
      <c r="K6831">
        <v>2015</v>
      </c>
      <c r="L6831" t="s">
        <v>17</v>
      </c>
      <c r="M6831" s="144" t="s">
        <v>59</v>
      </c>
    </row>
    <row r="6832" spans="1:13" x14ac:dyDescent="0.2">
      <c r="A6832" t="s">
        <v>63</v>
      </c>
      <c r="B6832" s="144" t="s">
        <v>196</v>
      </c>
      <c r="C6832">
        <v>900</v>
      </c>
      <c r="D6832" t="str">
        <f>VLOOKUP(Oliusala[[#This Row],[postnumer]],Sveitarfelog[#All],4,FALSE)</f>
        <v>Vestmannaeyjabær</v>
      </c>
      <c r="E6832" t="str">
        <f>VLOOKUP(Oliusala[[#This Row],[postnumer]],Sveitarfelog[#All],5,FALSE)</f>
        <v>Suðurland</v>
      </c>
      <c r="F6832" t="s">
        <v>23</v>
      </c>
      <c r="G6832" t="s">
        <v>23</v>
      </c>
      <c r="H6832" t="s">
        <v>61</v>
      </c>
      <c r="I6832" s="1">
        <v>649</v>
      </c>
      <c r="J6832" s="2">
        <f>VLOOKUP(Oliusala[[#This Row],[tegund]],Tegundir!$B$2:$D$19,3,FALSE)*Oliusala[[#This Row],[magn]]/1000</f>
        <v>0.5256900000000001</v>
      </c>
      <c r="K6832">
        <v>2015</v>
      </c>
      <c r="L6832" t="s">
        <v>17</v>
      </c>
      <c r="M6832" s="144" t="s">
        <v>62</v>
      </c>
    </row>
    <row r="6833" spans="1:15" x14ac:dyDescent="0.2">
      <c r="A6833" t="s">
        <v>63</v>
      </c>
      <c r="B6833" s="144" t="s">
        <v>196</v>
      </c>
      <c r="C6833">
        <v>900</v>
      </c>
      <c r="D6833" t="str">
        <f>VLOOKUP(Oliusala[[#This Row],[postnumer]],Sveitarfelog[#All],4,FALSE)</f>
        <v>Vestmannaeyjabær</v>
      </c>
      <c r="E6833" t="str">
        <f>VLOOKUP(Oliusala[[#This Row],[postnumer]],Sveitarfelog[#All],5,FALSE)</f>
        <v>Suðurland</v>
      </c>
      <c r="F6833" t="s">
        <v>23</v>
      </c>
      <c r="G6833" t="s">
        <v>23</v>
      </c>
      <c r="H6833" t="s">
        <v>58</v>
      </c>
      <c r="I6833" s="1">
        <v>18400</v>
      </c>
      <c r="J6833" s="2">
        <f>VLOOKUP(Oliusala[[#This Row],[tegund]],Tegundir!$B$2:$D$19,3,FALSE)*Oliusala[[#This Row],[magn]]/1000</f>
        <v>14.904000000000002</v>
      </c>
      <c r="K6833">
        <v>2015</v>
      </c>
      <c r="L6833" t="s">
        <v>17</v>
      </c>
      <c r="M6833" s="144" t="s">
        <v>59</v>
      </c>
    </row>
    <row r="6834" spans="1:15" x14ac:dyDescent="0.2">
      <c r="A6834" t="s">
        <v>63</v>
      </c>
      <c r="B6834" s="144" t="s">
        <v>163</v>
      </c>
      <c r="C6834">
        <v>850</v>
      </c>
      <c r="D6834" t="str">
        <f>VLOOKUP(Oliusala[[#This Row],[postnumer]],Sveitarfelog[#All],4,FALSE)</f>
        <v>Ásahreppur,Rangárþing ytra</v>
      </c>
      <c r="E6834" t="str">
        <f>VLOOKUP(Oliusala[[#This Row],[postnumer]],Sveitarfelog[#All],5,FALSE)</f>
        <v>Suðurland</v>
      </c>
      <c r="F6834" t="s">
        <v>26</v>
      </c>
      <c r="G6834" t="s">
        <v>23</v>
      </c>
      <c r="H6834" t="s">
        <v>58</v>
      </c>
      <c r="I6834" s="1">
        <v>1796</v>
      </c>
      <c r="J6834" s="2">
        <f>VLOOKUP(Oliusala[[#This Row],[tegund]],Tegundir!$B$2:$D$19,3,FALSE)*Oliusala[[#This Row],[magn]]/1000</f>
        <v>1.4547600000000001</v>
      </c>
      <c r="K6834">
        <v>2015</v>
      </c>
      <c r="L6834" t="s">
        <v>17</v>
      </c>
      <c r="M6834" s="144" t="s">
        <v>59</v>
      </c>
    </row>
    <row r="6835" spans="1:15" x14ac:dyDescent="0.2">
      <c r="A6835" t="s">
        <v>63</v>
      </c>
      <c r="B6835" s="144" t="s">
        <v>5</v>
      </c>
      <c r="C6835">
        <v>101</v>
      </c>
      <c r="D6835" t="str">
        <f>VLOOKUP(Oliusala[[#This Row],[postnumer]],Sveitarfelog[#All],4,FALSE)</f>
        <v>Garðabær,Hafnarfjarðarkaupstaður,Kópavogsbær,Reykjavíkurborg,Seltjarnarnesbær</v>
      </c>
      <c r="E6835" t="str">
        <f>VLOOKUP(Oliusala[[#This Row],[postnumer]],Sveitarfelog[#All],5,FALSE)</f>
        <v>Höfuðborgarsvæðið</v>
      </c>
      <c r="F6835" t="s">
        <v>25</v>
      </c>
      <c r="G6835" t="s">
        <v>24</v>
      </c>
      <c r="H6835" t="s">
        <v>58</v>
      </c>
      <c r="I6835" s="1">
        <v>121146</v>
      </c>
      <c r="J6835" s="2">
        <f>VLOOKUP(Oliusala[[#This Row],[tegund]],Tegundir!$B$2:$D$19,3,FALSE)*Oliusala[[#This Row],[magn]]/1000</f>
        <v>104.79128999999999</v>
      </c>
      <c r="K6835">
        <v>2015</v>
      </c>
      <c r="L6835" t="s">
        <v>19</v>
      </c>
      <c r="M6835" s="144" t="s">
        <v>59</v>
      </c>
      <c r="O6835" s="144" t="s">
        <v>1997</v>
      </c>
    </row>
    <row r="6836" spans="1:15" x14ac:dyDescent="0.2">
      <c r="A6836" t="s">
        <v>63</v>
      </c>
      <c r="B6836" s="144" t="s">
        <v>5</v>
      </c>
      <c r="C6836">
        <v>101</v>
      </c>
      <c r="D6836" t="str">
        <f>VLOOKUP(Oliusala[[#This Row],[postnumer]],Sveitarfelog[#All],4,FALSE)</f>
        <v>Garðabær,Hafnarfjarðarkaupstaður,Kópavogsbær,Reykjavíkurborg,Seltjarnarnesbær</v>
      </c>
      <c r="E6836" t="str">
        <f>VLOOKUP(Oliusala[[#This Row],[postnumer]],Sveitarfelog[#All],5,FALSE)</f>
        <v>Höfuðborgarsvæðið</v>
      </c>
      <c r="F6836" t="s">
        <v>25</v>
      </c>
      <c r="G6836" t="s">
        <v>24</v>
      </c>
      <c r="H6836" t="s">
        <v>58</v>
      </c>
      <c r="I6836" s="1">
        <v>14809</v>
      </c>
      <c r="J6836" s="2">
        <f>VLOOKUP(Oliusala[[#This Row],[tegund]],Tegundir!$B$2:$D$19,3,FALSE)*Oliusala[[#This Row],[magn]]/1000</f>
        <v>12.809785</v>
      </c>
      <c r="K6836">
        <v>2015</v>
      </c>
      <c r="L6836" t="s">
        <v>19</v>
      </c>
      <c r="M6836" s="144" t="s">
        <v>59</v>
      </c>
      <c r="O6836" s="144" t="s">
        <v>1997</v>
      </c>
    </row>
    <row r="6837" spans="1:15" x14ac:dyDescent="0.2">
      <c r="A6837" t="s">
        <v>63</v>
      </c>
      <c r="B6837" s="144" t="s">
        <v>5</v>
      </c>
      <c r="C6837">
        <v>101</v>
      </c>
      <c r="D6837" t="str">
        <f>VLOOKUP(Oliusala[[#This Row],[postnumer]],Sveitarfelog[#All],4,FALSE)</f>
        <v>Garðabær,Hafnarfjarðarkaupstaður,Kópavogsbær,Reykjavíkurborg,Seltjarnarnesbær</v>
      </c>
      <c r="E6837" t="str">
        <f>VLOOKUP(Oliusala[[#This Row],[postnumer]],Sveitarfelog[#All],5,FALSE)</f>
        <v>Höfuðborgarsvæðið</v>
      </c>
      <c r="F6837" t="s">
        <v>25</v>
      </c>
      <c r="G6837" t="s">
        <v>24</v>
      </c>
      <c r="H6837" t="s">
        <v>58</v>
      </c>
      <c r="I6837" s="1">
        <v>59765</v>
      </c>
      <c r="J6837" s="2">
        <f>VLOOKUP(Oliusala[[#This Row],[tegund]],Tegundir!$B$2:$D$19,3,FALSE)*Oliusala[[#This Row],[magn]]/1000</f>
        <v>51.696725000000001</v>
      </c>
      <c r="K6837">
        <v>2015</v>
      </c>
      <c r="L6837" t="s">
        <v>19</v>
      </c>
      <c r="M6837" s="144" t="s">
        <v>59</v>
      </c>
      <c r="O6837" s="144" t="s">
        <v>1997</v>
      </c>
    </row>
    <row r="6838" spans="1:15" x14ac:dyDescent="0.2">
      <c r="A6838" t="s">
        <v>57</v>
      </c>
      <c r="B6838" s="144" t="s">
        <v>5</v>
      </c>
      <c r="C6838">
        <v>101</v>
      </c>
      <c r="D6838" t="str">
        <f>VLOOKUP(Oliusala[[#This Row],[postnumer]],Sveitarfelog[#All],4,FALSE)</f>
        <v>Garðabær,Hafnarfjarðarkaupstaður,Kópavogsbær,Reykjavíkurborg,Seltjarnarnesbær</v>
      </c>
      <c r="E6838" t="str">
        <f>VLOOKUP(Oliusala[[#This Row],[postnumer]],Sveitarfelog[#All],5,FALSE)</f>
        <v>Höfuðborgarsvæðið</v>
      </c>
      <c r="F6838" t="s">
        <v>25</v>
      </c>
      <c r="G6838" t="s">
        <v>24</v>
      </c>
      <c r="H6838" t="s">
        <v>60</v>
      </c>
      <c r="I6838" s="1">
        <v>503477</v>
      </c>
      <c r="J6838" s="2">
        <f>VLOOKUP(Oliusala[[#This Row],[tegund]],Tegundir!$B$2:$D$19,3,FALSE)*Oliusala[[#This Row],[magn]]/1000</f>
        <v>435.50760499999996</v>
      </c>
      <c r="K6838">
        <v>2015</v>
      </c>
      <c r="L6838" t="s">
        <v>1955</v>
      </c>
      <c r="M6838" s="144" t="s">
        <v>59</v>
      </c>
    </row>
    <row r="6839" spans="1:15" x14ac:dyDescent="0.2">
      <c r="A6839" t="s">
        <v>57</v>
      </c>
      <c r="B6839" s="144" t="s">
        <v>5</v>
      </c>
      <c r="C6839">
        <v>101</v>
      </c>
      <c r="D6839" t="str">
        <f>VLOOKUP(Oliusala[[#This Row],[postnumer]],Sveitarfelog[#All],4,FALSE)</f>
        <v>Garðabær,Hafnarfjarðarkaupstaður,Kópavogsbær,Reykjavíkurborg,Seltjarnarnesbær</v>
      </c>
      <c r="E6839" t="str">
        <f>VLOOKUP(Oliusala[[#This Row],[postnumer]],Sveitarfelog[#All],5,FALSE)</f>
        <v>Höfuðborgarsvæðið</v>
      </c>
      <c r="F6839" t="s">
        <v>24</v>
      </c>
      <c r="G6839" t="s">
        <v>24</v>
      </c>
      <c r="H6839" t="s">
        <v>60</v>
      </c>
      <c r="I6839" s="1">
        <v>77767</v>
      </c>
      <c r="J6839" s="2">
        <f>VLOOKUP(Oliusala[[#This Row],[tegund]],Tegundir!$B$2:$D$19,3,FALSE)*Oliusala[[#This Row],[magn]]/1000</f>
        <v>67.268455000000003</v>
      </c>
      <c r="K6839">
        <v>2015</v>
      </c>
      <c r="L6839" t="s">
        <v>18</v>
      </c>
      <c r="M6839" s="144" t="s">
        <v>59</v>
      </c>
    </row>
    <row r="6840" spans="1:15" x14ac:dyDescent="0.2">
      <c r="A6840" t="s">
        <v>57</v>
      </c>
      <c r="B6840" s="144" t="s">
        <v>5</v>
      </c>
      <c r="C6840">
        <v>101</v>
      </c>
      <c r="D6840" t="str">
        <f>VLOOKUP(Oliusala[[#This Row],[postnumer]],Sveitarfelog[#All],4,FALSE)</f>
        <v>Garðabær,Hafnarfjarðarkaupstaður,Kópavogsbær,Reykjavíkurborg,Seltjarnarnesbær</v>
      </c>
      <c r="E6840" t="str">
        <f>VLOOKUP(Oliusala[[#This Row],[postnumer]],Sveitarfelog[#All],5,FALSE)</f>
        <v>Höfuðborgarsvæðið</v>
      </c>
      <c r="F6840" t="s">
        <v>29</v>
      </c>
      <c r="G6840" t="s">
        <v>24</v>
      </c>
      <c r="H6840" t="s">
        <v>60</v>
      </c>
      <c r="I6840" s="1">
        <v>170915</v>
      </c>
      <c r="J6840" s="2">
        <f>VLOOKUP(Oliusala[[#This Row],[tegund]],Tegundir!$B$2:$D$19,3,FALSE)*Oliusala[[#This Row],[magn]]/1000</f>
        <v>147.841475</v>
      </c>
      <c r="K6840">
        <v>2015</v>
      </c>
      <c r="L6840" t="s">
        <v>19</v>
      </c>
      <c r="M6840" s="144" t="s">
        <v>59</v>
      </c>
      <c r="O6840" s="144" t="s">
        <v>1998</v>
      </c>
    </row>
    <row r="6841" spans="1:15" x14ac:dyDescent="0.2">
      <c r="A6841" t="s">
        <v>57</v>
      </c>
      <c r="B6841" s="144" t="s">
        <v>5</v>
      </c>
      <c r="C6841">
        <v>101</v>
      </c>
      <c r="D6841" t="str">
        <f>VLOOKUP(Oliusala[[#This Row],[postnumer]],Sveitarfelog[#All],4,FALSE)</f>
        <v>Garðabær,Hafnarfjarðarkaupstaður,Kópavogsbær,Reykjavíkurborg,Seltjarnarnesbær</v>
      </c>
      <c r="E6841" t="str">
        <f>VLOOKUP(Oliusala[[#This Row],[postnumer]],Sveitarfelog[#All],5,FALSE)</f>
        <v>Höfuðborgarsvæðið</v>
      </c>
      <c r="F6841" t="s">
        <v>25</v>
      </c>
      <c r="G6841" t="s">
        <v>24</v>
      </c>
      <c r="H6841" t="s">
        <v>58</v>
      </c>
      <c r="I6841" s="1">
        <v>2147786</v>
      </c>
      <c r="J6841" s="2">
        <f>VLOOKUP(Oliusala[[#This Row],[tegund]],Tegundir!$B$2:$D$19,3,FALSE)*Oliusala[[#This Row],[magn]]/1000</f>
        <v>1857.8348899999999</v>
      </c>
      <c r="K6841">
        <v>2015</v>
      </c>
      <c r="L6841" t="s">
        <v>1955</v>
      </c>
      <c r="M6841" s="144" t="s">
        <v>59</v>
      </c>
    </row>
    <row r="6842" spans="1:15" x14ac:dyDescent="0.2">
      <c r="A6842" t="s">
        <v>57</v>
      </c>
      <c r="B6842" s="144" t="s">
        <v>5</v>
      </c>
      <c r="C6842">
        <v>101</v>
      </c>
      <c r="D6842" t="str">
        <f>VLOOKUP(Oliusala[[#This Row],[postnumer]],Sveitarfelog[#All],4,FALSE)</f>
        <v>Garðabær,Hafnarfjarðarkaupstaður,Kópavogsbær,Reykjavíkurborg,Seltjarnarnesbær</v>
      </c>
      <c r="E6842" t="str">
        <f>VLOOKUP(Oliusala[[#This Row],[postnumer]],Sveitarfelog[#All],5,FALSE)</f>
        <v>Höfuðborgarsvæðið</v>
      </c>
      <c r="F6842" t="s">
        <v>25</v>
      </c>
      <c r="G6842" t="s">
        <v>24</v>
      </c>
      <c r="H6842" t="s">
        <v>58</v>
      </c>
      <c r="I6842" s="1">
        <v>2512941</v>
      </c>
      <c r="J6842" s="2">
        <f>VLOOKUP(Oliusala[[#This Row],[tegund]],Tegundir!$B$2:$D$19,3,FALSE)*Oliusala[[#This Row],[magn]]/1000</f>
        <v>2173.6939649999999</v>
      </c>
      <c r="K6842">
        <v>2015</v>
      </c>
      <c r="L6842" t="s">
        <v>1955</v>
      </c>
      <c r="M6842" s="144" t="s">
        <v>59</v>
      </c>
    </row>
    <row r="6843" spans="1:15" x14ac:dyDescent="0.2">
      <c r="A6843" t="s">
        <v>57</v>
      </c>
      <c r="B6843" s="144" t="s">
        <v>5</v>
      </c>
      <c r="C6843">
        <v>101</v>
      </c>
      <c r="D6843" t="str">
        <f>VLOOKUP(Oliusala[[#This Row],[postnumer]],Sveitarfelog[#All],4,FALSE)</f>
        <v>Garðabær,Hafnarfjarðarkaupstaður,Kópavogsbær,Reykjavíkurborg,Seltjarnarnesbær</v>
      </c>
      <c r="E6843" t="str">
        <f>VLOOKUP(Oliusala[[#This Row],[postnumer]],Sveitarfelog[#All],5,FALSE)</f>
        <v>Höfuðborgarsvæðið</v>
      </c>
      <c r="F6843" t="s">
        <v>24</v>
      </c>
      <c r="G6843" t="s">
        <v>24</v>
      </c>
      <c r="H6843" t="s">
        <v>58</v>
      </c>
      <c r="I6843" s="1">
        <v>2944463</v>
      </c>
      <c r="J6843" s="2">
        <f>VLOOKUP(Oliusala[[#This Row],[tegund]],Tegundir!$B$2:$D$19,3,FALSE)*Oliusala[[#This Row],[magn]]/1000</f>
        <v>2546.9604950000003</v>
      </c>
      <c r="K6843">
        <v>2015</v>
      </c>
      <c r="L6843" t="s">
        <v>18</v>
      </c>
      <c r="M6843" s="144" t="s">
        <v>59</v>
      </c>
    </row>
    <row r="6844" spans="1:15" x14ac:dyDescent="0.2">
      <c r="A6844" t="s">
        <v>57</v>
      </c>
      <c r="B6844" s="144" t="s">
        <v>5</v>
      </c>
      <c r="C6844">
        <v>101</v>
      </c>
      <c r="D6844" t="str">
        <f>VLOOKUP(Oliusala[[#This Row],[postnumer]],Sveitarfelog[#All],4,FALSE)</f>
        <v>Garðabær,Hafnarfjarðarkaupstaður,Kópavogsbær,Reykjavíkurborg,Seltjarnarnesbær</v>
      </c>
      <c r="E6844" t="str">
        <f>VLOOKUP(Oliusala[[#This Row],[postnumer]],Sveitarfelog[#All],5,FALSE)</f>
        <v>Höfuðborgarsvæðið</v>
      </c>
      <c r="F6844" t="s">
        <v>27</v>
      </c>
      <c r="G6844" t="s">
        <v>24</v>
      </c>
      <c r="H6844" t="s">
        <v>58</v>
      </c>
      <c r="I6844" s="1">
        <v>10846549</v>
      </c>
      <c r="J6844" s="2">
        <f>VLOOKUP(Oliusala[[#This Row],[tegund]],Tegundir!$B$2:$D$19,3,FALSE)*Oliusala[[#This Row],[magn]]/1000</f>
        <v>9382.2648850000005</v>
      </c>
      <c r="K6844">
        <v>2015</v>
      </c>
      <c r="L6844" t="s">
        <v>19</v>
      </c>
      <c r="M6844" s="144" t="s">
        <v>59</v>
      </c>
      <c r="O6844" s="144" t="s">
        <v>1998</v>
      </c>
    </row>
    <row r="6845" spans="1:15" x14ac:dyDescent="0.2">
      <c r="A6845" t="s">
        <v>57</v>
      </c>
      <c r="B6845" s="144" t="s">
        <v>5</v>
      </c>
      <c r="C6845">
        <v>101</v>
      </c>
      <c r="D6845" t="str">
        <f>VLOOKUP(Oliusala[[#This Row],[postnumer]],Sveitarfelog[#All],4,FALSE)</f>
        <v>Garðabær,Hafnarfjarðarkaupstaður,Kópavogsbær,Reykjavíkurborg,Seltjarnarnesbær</v>
      </c>
      <c r="E6845" t="str">
        <f>VLOOKUP(Oliusala[[#This Row],[postnumer]],Sveitarfelog[#All],5,FALSE)</f>
        <v>Höfuðborgarsvæðið</v>
      </c>
      <c r="F6845" t="s">
        <v>29</v>
      </c>
      <c r="G6845" t="s">
        <v>24</v>
      </c>
      <c r="H6845" t="s">
        <v>58</v>
      </c>
      <c r="I6845" s="1">
        <v>4529178</v>
      </c>
      <c r="J6845" s="2">
        <f>VLOOKUP(Oliusala[[#This Row],[tegund]],Tegundir!$B$2:$D$19,3,FALSE)*Oliusala[[#This Row],[magn]]/1000</f>
        <v>3917.7389699999999</v>
      </c>
      <c r="K6845">
        <v>2015</v>
      </c>
      <c r="L6845" t="s">
        <v>19</v>
      </c>
      <c r="M6845" s="144" t="s">
        <v>59</v>
      </c>
      <c r="O6845" s="144" t="s">
        <v>1998</v>
      </c>
    </row>
    <row r="6846" spans="1:15" x14ac:dyDescent="0.2">
      <c r="A6846" t="s">
        <v>57</v>
      </c>
      <c r="B6846" s="144" t="s">
        <v>5</v>
      </c>
      <c r="C6846">
        <v>101</v>
      </c>
      <c r="D6846" t="str">
        <f>VLOOKUP(Oliusala[[#This Row],[postnumer]],Sveitarfelog[#All],4,FALSE)</f>
        <v>Garðabær,Hafnarfjarðarkaupstaður,Kópavogsbær,Reykjavíkurborg,Seltjarnarnesbær</v>
      </c>
      <c r="E6846" t="str">
        <f>VLOOKUP(Oliusala[[#This Row],[postnumer]],Sveitarfelog[#All],5,FALSE)</f>
        <v>Höfuðborgarsvæðið</v>
      </c>
      <c r="F6846" t="s">
        <v>30</v>
      </c>
      <c r="G6846" t="s">
        <v>24</v>
      </c>
      <c r="H6846" t="s">
        <v>58</v>
      </c>
      <c r="I6846" s="1">
        <v>1612193</v>
      </c>
      <c r="J6846" s="2">
        <f>VLOOKUP(Oliusala[[#This Row],[tegund]],Tegundir!$B$2:$D$19,3,FALSE)*Oliusala[[#This Row],[magn]]/1000</f>
        <v>1394.5469450000001</v>
      </c>
      <c r="K6846">
        <v>2015</v>
      </c>
      <c r="L6846" t="s">
        <v>19</v>
      </c>
      <c r="M6846" s="144" t="s">
        <v>59</v>
      </c>
      <c r="O6846" s="144" t="s">
        <v>1998</v>
      </c>
    </row>
    <row r="6847" spans="1:15" x14ac:dyDescent="0.2">
      <c r="A6847" t="s">
        <v>57</v>
      </c>
      <c r="B6847" s="144" t="s">
        <v>5</v>
      </c>
      <c r="C6847">
        <v>101</v>
      </c>
      <c r="D6847" t="str">
        <f>VLOOKUP(Oliusala[[#This Row],[postnumer]],Sveitarfelog[#All],4,FALSE)</f>
        <v>Garðabær,Hafnarfjarðarkaupstaður,Kópavogsbær,Reykjavíkurborg,Seltjarnarnesbær</v>
      </c>
      <c r="E6847" t="str">
        <f>VLOOKUP(Oliusala[[#This Row],[postnumer]],Sveitarfelog[#All],5,FALSE)</f>
        <v>Höfuðborgarsvæðið</v>
      </c>
      <c r="F6847" t="s">
        <v>24</v>
      </c>
      <c r="G6847" t="s">
        <v>24</v>
      </c>
      <c r="H6847" t="s">
        <v>58</v>
      </c>
      <c r="I6847" s="1">
        <v>3310920</v>
      </c>
      <c r="J6847" s="2">
        <f>VLOOKUP(Oliusala[[#This Row],[tegund]],Tegundir!$B$2:$D$19,3,FALSE)*Oliusala[[#This Row],[magn]]/1000</f>
        <v>2863.9458</v>
      </c>
      <c r="K6847">
        <v>2015</v>
      </c>
      <c r="L6847" t="s">
        <v>18</v>
      </c>
      <c r="M6847" s="144" t="s">
        <v>59</v>
      </c>
    </row>
    <row r="6848" spans="1:15" x14ac:dyDescent="0.2">
      <c r="A6848" t="s">
        <v>57</v>
      </c>
      <c r="B6848" s="144" t="s">
        <v>5</v>
      </c>
      <c r="C6848">
        <v>101</v>
      </c>
      <c r="D6848" t="str">
        <f>VLOOKUP(Oliusala[[#This Row],[postnumer]],Sveitarfelog[#All],4,FALSE)</f>
        <v>Garðabær,Hafnarfjarðarkaupstaður,Kópavogsbær,Reykjavíkurborg,Seltjarnarnesbær</v>
      </c>
      <c r="E6848" t="str">
        <f>VLOOKUP(Oliusala[[#This Row],[postnumer]],Sveitarfelog[#All],5,FALSE)</f>
        <v>Höfuðborgarsvæðið</v>
      </c>
      <c r="F6848" t="s">
        <v>29</v>
      </c>
      <c r="G6848" t="s">
        <v>24</v>
      </c>
      <c r="H6848" t="s">
        <v>58</v>
      </c>
      <c r="I6848" s="1">
        <v>3031528</v>
      </c>
      <c r="J6848" s="2">
        <f>VLOOKUP(Oliusala[[#This Row],[tegund]],Tegundir!$B$2:$D$19,3,FALSE)*Oliusala[[#This Row],[magn]]/1000</f>
        <v>2622.2717200000002</v>
      </c>
      <c r="K6848">
        <v>2015</v>
      </c>
      <c r="L6848" t="s">
        <v>19</v>
      </c>
      <c r="M6848" s="144" t="s">
        <v>59</v>
      </c>
      <c r="O6848" s="144" t="s">
        <v>1998</v>
      </c>
    </row>
    <row r="6849" spans="1:15" x14ac:dyDescent="0.2">
      <c r="A6849" t="s">
        <v>57</v>
      </c>
      <c r="B6849" s="144" t="s">
        <v>5</v>
      </c>
      <c r="C6849">
        <v>101</v>
      </c>
      <c r="D6849" t="str">
        <f>VLOOKUP(Oliusala[[#This Row],[postnumer]],Sveitarfelog[#All],4,FALSE)</f>
        <v>Garðabær,Hafnarfjarðarkaupstaður,Kópavogsbær,Reykjavíkurborg,Seltjarnarnesbær</v>
      </c>
      <c r="E6849" t="str">
        <f>VLOOKUP(Oliusala[[#This Row],[postnumer]],Sveitarfelog[#All],5,FALSE)</f>
        <v>Höfuðborgarsvæðið</v>
      </c>
      <c r="F6849" t="s">
        <v>30</v>
      </c>
      <c r="G6849" t="s">
        <v>24</v>
      </c>
      <c r="H6849" t="s">
        <v>58</v>
      </c>
      <c r="I6849" s="1">
        <v>261924</v>
      </c>
      <c r="J6849" s="2">
        <f>VLOOKUP(Oliusala[[#This Row],[tegund]],Tegundir!$B$2:$D$19,3,FALSE)*Oliusala[[#This Row],[magn]]/1000</f>
        <v>226.56426000000002</v>
      </c>
      <c r="K6849">
        <v>2015</v>
      </c>
      <c r="L6849" t="s">
        <v>19</v>
      </c>
      <c r="M6849" s="144" t="s">
        <v>59</v>
      </c>
      <c r="O6849" s="144" t="s">
        <v>1998</v>
      </c>
    </row>
    <row r="6850" spans="1:15" x14ac:dyDescent="0.2">
      <c r="A6850" t="s">
        <v>57</v>
      </c>
      <c r="B6850" s="144" t="s">
        <v>5</v>
      </c>
      <c r="C6850">
        <v>101</v>
      </c>
      <c r="D6850" t="str">
        <f>VLOOKUP(Oliusala[[#This Row],[postnumer]],Sveitarfelog[#All],4,FALSE)</f>
        <v>Garðabær,Hafnarfjarðarkaupstaður,Kópavogsbær,Reykjavíkurborg,Seltjarnarnesbær</v>
      </c>
      <c r="E6850" t="str">
        <f>VLOOKUP(Oliusala[[#This Row],[postnumer]],Sveitarfelog[#All],5,FALSE)</f>
        <v>Höfuðborgarsvæðið</v>
      </c>
      <c r="F6850" t="s">
        <v>24</v>
      </c>
      <c r="G6850" t="s">
        <v>24</v>
      </c>
      <c r="H6850" t="s">
        <v>58</v>
      </c>
      <c r="I6850" s="1">
        <v>189870</v>
      </c>
      <c r="J6850" s="2">
        <f>VLOOKUP(Oliusala[[#This Row],[tegund]],Tegundir!$B$2:$D$19,3,FALSE)*Oliusala[[#This Row],[magn]]/1000</f>
        <v>164.23755</v>
      </c>
      <c r="K6850">
        <v>2015</v>
      </c>
      <c r="L6850" t="s">
        <v>18</v>
      </c>
      <c r="M6850" s="144" t="s">
        <v>59</v>
      </c>
    </row>
    <row r="6851" spans="1:15" x14ac:dyDescent="0.2">
      <c r="A6851" t="s">
        <v>57</v>
      </c>
      <c r="B6851" s="144" t="s">
        <v>5</v>
      </c>
      <c r="C6851">
        <v>101</v>
      </c>
      <c r="D6851" t="str">
        <f>VLOOKUP(Oliusala[[#This Row],[postnumer]],Sveitarfelog[#All],4,FALSE)</f>
        <v>Garðabær,Hafnarfjarðarkaupstaður,Kópavogsbær,Reykjavíkurborg,Seltjarnarnesbær</v>
      </c>
      <c r="E6851" t="str">
        <f>VLOOKUP(Oliusala[[#This Row],[postnumer]],Sveitarfelog[#All],5,FALSE)</f>
        <v>Höfuðborgarsvæðið</v>
      </c>
      <c r="F6851" t="s">
        <v>29</v>
      </c>
      <c r="G6851" t="s">
        <v>24</v>
      </c>
      <c r="H6851" t="s">
        <v>58</v>
      </c>
      <c r="I6851" s="1">
        <v>1982470</v>
      </c>
      <c r="J6851" s="2">
        <f>VLOOKUP(Oliusala[[#This Row],[tegund]],Tegundir!$B$2:$D$19,3,FALSE)*Oliusala[[#This Row],[magn]]/1000</f>
        <v>1714.83655</v>
      </c>
      <c r="K6851">
        <v>2015</v>
      </c>
      <c r="L6851" t="s">
        <v>19</v>
      </c>
      <c r="M6851" s="144" t="s">
        <v>59</v>
      </c>
      <c r="O6851" s="144" t="s">
        <v>1998</v>
      </c>
    </row>
    <row r="6852" spans="1:15" x14ac:dyDescent="0.2">
      <c r="A6852" t="s">
        <v>57</v>
      </c>
      <c r="B6852" s="144" t="s">
        <v>5</v>
      </c>
      <c r="C6852">
        <v>101</v>
      </c>
      <c r="D6852" t="str">
        <f>VLOOKUP(Oliusala[[#This Row],[postnumer]],Sveitarfelog[#All],4,FALSE)</f>
        <v>Garðabær,Hafnarfjarðarkaupstaður,Kópavogsbær,Reykjavíkurborg,Seltjarnarnesbær</v>
      </c>
      <c r="E6852" t="str">
        <f>VLOOKUP(Oliusala[[#This Row],[postnumer]],Sveitarfelog[#All],5,FALSE)</f>
        <v>Höfuðborgarsvæðið</v>
      </c>
      <c r="F6852" t="s">
        <v>29</v>
      </c>
      <c r="G6852" t="s">
        <v>24</v>
      </c>
      <c r="H6852" t="s">
        <v>60</v>
      </c>
      <c r="I6852" s="1">
        <v>49062</v>
      </c>
      <c r="J6852" s="2">
        <f>VLOOKUP(Oliusala[[#This Row],[tegund]],Tegundir!$B$2:$D$19,3,FALSE)*Oliusala[[#This Row],[magn]]/1000</f>
        <v>42.438629999999996</v>
      </c>
      <c r="K6852">
        <v>2015</v>
      </c>
      <c r="L6852" t="s">
        <v>19</v>
      </c>
      <c r="M6852" s="144" t="s">
        <v>59</v>
      </c>
      <c r="O6852" s="144" t="s">
        <v>1998</v>
      </c>
    </row>
    <row r="6853" spans="1:15" x14ac:dyDescent="0.2">
      <c r="A6853" t="s">
        <v>57</v>
      </c>
      <c r="B6853" s="144" t="s">
        <v>5</v>
      </c>
      <c r="C6853">
        <v>101</v>
      </c>
      <c r="D6853" t="str">
        <f>VLOOKUP(Oliusala[[#This Row],[postnumer]],Sveitarfelog[#All],4,FALSE)</f>
        <v>Garðabær,Hafnarfjarðarkaupstaður,Kópavogsbær,Reykjavíkurborg,Seltjarnarnesbær</v>
      </c>
      <c r="E6853" t="str">
        <f>VLOOKUP(Oliusala[[#This Row],[postnumer]],Sveitarfelog[#All],5,FALSE)</f>
        <v>Höfuðborgarsvæðið</v>
      </c>
      <c r="F6853" t="s">
        <v>30</v>
      </c>
      <c r="G6853" t="s">
        <v>24</v>
      </c>
      <c r="H6853" t="s">
        <v>58</v>
      </c>
      <c r="I6853" s="1">
        <v>179081</v>
      </c>
      <c r="J6853" s="2">
        <f>VLOOKUP(Oliusala[[#This Row],[tegund]],Tegundir!$B$2:$D$19,3,FALSE)*Oliusala[[#This Row],[magn]]/1000</f>
        <v>154.90506500000001</v>
      </c>
      <c r="K6853">
        <v>2015</v>
      </c>
      <c r="L6853" t="s">
        <v>19</v>
      </c>
      <c r="M6853" s="144" t="s">
        <v>59</v>
      </c>
      <c r="O6853" s="144" t="s">
        <v>1998</v>
      </c>
    </row>
    <row r="6854" spans="1:15" x14ac:dyDescent="0.2">
      <c r="A6854" t="s">
        <v>63</v>
      </c>
      <c r="B6854" s="144" t="s">
        <v>5</v>
      </c>
      <c r="C6854">
        <v>101</v>
      </c>
      <c r="D6854" t="str">
        <f>VLOOKUP(Oliusala[[#This Row],[postnumer]],Sveitarfelog[#All],4,FALSE)</f>
        <v>Garðabær,Hafnarfjarðarkaupstaður,Kópavogsbær,Reykjavíkurborg,Seltjarnarnesbær</v>
      </c>
      <c r="E6854" t="str">
        <f>VLOOKUP(Oliusala[[#This Row],[postnumer]],Sveitarfelog[#All],5,FALSE)</f>
        <v>Höfuðborgarsvæðið</v>
      </c>
      <c r="F6854" t="s">
        <v>25</v>
      </c>
      <c r="G6854" t="s">
        <v>24</v>
      </c>
      <c r="H6854" t="s">
        <v>58</v>
      </c>
      <c r="I6854" s="1">
        <v>21289</v>
      </c>
      <c r="J6854" s="2">
        <f>VLOOKUP(Oliusala[[#This Row],[tegund]],Tegundir!$B$2:$D$19,3,FALSE)*Oliusala[[#This Row],[magn]]/1000</f>
        <v>18.414985000000001</v>
      </c>
      <c r="K6854">
        <v>2015</v>
      </c>
      <c r="L6854" t="s">
        <v>19</v>
      </c>
      <c r="M6854" s="144" t="s">
        <v>59</v>
      </c>
      <c r="O6854" s="144" t="s">
        <v>1997</v>
      </c>
    </row>
    <row r="6855" spans="1:15" x14ac:dyDescent="0.2">
      <c r="A6855" t="s">
        <v>63</v>
      </c>
      <c r="B6855" s="144" t="s">
        <v>5</v>
      </c>
      <c r="C6855">
        <v>101</v>
      </c>
      <c r="D6855" t="str">
        <f>VLOOKUP(Oliusala[[#This Row],[postnumer]],Sveitarfelog[#All],4,FALSE)</f>
        <v>Garðabær,Hafnarfjarðarkaupstaður,Kópavogsbær,Reykjavíkurborg,Seltjarnarnesbær</v>
      </c>
      <c r="E6855" t="str">
        <f>VLOOKUP(Oliusala[[#This Row],[postnumer]],Sveitarfelog[#All],5,FALSE)</f>
        <v>Höfuðborgarsvæðið</v>
      </c>
      <c r="F6855" t="s">
        <v>25</v>
      </c>
      <c r="G6855" t="s">
        <v>24</v>
      </c>
      <c r="H6855" t="s">
        <v>58</v>
      </c>
      <c r="I6855" s="1">
        <v>15522</v>
      </c>
      <c r="J6855" s="2">
        <f>VLOOKUP(Oliusala[[#This Row],[tegund]],Tegundir!$B$2:$D$19,3,FALSE)*Oliusala[[#This Row],[magn]]/1000</f>
        <v>13.426530000000001</v>
      </c>
      <c r="K6855">
        <v>2015</v>
      </c>
      <c r="L6855" t="s">
        <v>19</v>
      </c>
      <c r="M6855" s="144" t="s">
        <v>59</v>
      </c>
      <c r="O6855" s="144" t="s">
        <v>1997</v>
      </c>
    </row>
    <row r="6856" spans="1:15" x14ac:dyDescent="0.2">
      <c r="A6856" t="s">
        <v>63</v>
      </c>
      <c r="B6856" s="144" t="s">
        <v>5</v>
      </c>
      <c r="C6856">
        <v>101</v>
      </c>
      <c r="D6856" t="str">
        <f>VLOOKUP(Oliusala[[#This Row],[postnumer]],Sveitarfelog[#All],4,FALSE)</f>
        <v>Garðabær,Hafnarfjarðarkaupstaður,Kópavogsbær,Reykjavíkurborg,Seltjarnarnesbær</v>
      </c>
      <c r="E6856" t="str">
        <f>VLOOKUP(Oliusala[[#This Row],[postnumer]],Sveitarfelog[#All],5,FALSE)</f>
        <v>Höfuðborgarsvæðið</v>
      </c>
      <c r="F6856" t="s">
        <v>25</v>
      </c>
      <c r="G6856" t="s">
        <v>24</v>
      </c>
      <c r="H6856" t="s">
        <v>58</v>
      </c>
      <c r="I6856" s="1">
        <v>24987</v>
      </c>
      <c r="J6856" s="2">
        <f>VLOOKUP(Oliusala[[#This Row],[tegund]],Tegundir!$B$2:$D$19,3,FALSE)*Oliusala[[#This Row],[magn]]/1000</f>
        <v>21.613755000000001</v>
      </c>
      <c r="K6856">
        <v>2015</v>
      </c>
      <c r="L6856" t="s">
        <v>19</v>
      </c>
      <c r="M6856" s="144" t="s">
        <v>59</v>
      </c>
      <c r="O6856" s="144" t="s">
        <v>1997</v>
      </c>
    </row>
    <row r="6857" spans="1:15" x14ac:dyDescent="0.2">
      <c r="A6857" t="s">
        <v>63</v>
      </c>
      <c r="B6857" s="144" t="s">
        <v>5</v>
      </c>
      <c r="C6857">
        <v>101</v>
      </c>
      <c r="D6857" t="str">
        <f>VLOOKUP(Oliusala[[#This Row],[postnumer]],Sveitarfelog[#All],4,FALSE)</f>
        <v>Garðabær,Hafnarfjarðarkaupstaður,Kópavogsbær,Reykjavíkurborg,Seltjarnarnesbær</v>
      </c>
      <c r="E6857" t="str">
        <f>VLOOKUP(Oliusala[[#This Row],[postnumer]],Sveitarfelog[#All],5,FALSE)</f>
        <v>Höfuðborgarsvæðið</v>
      </c>
      <c r="F6857" t="s">
        <v>25</v>
      </c>
      <c r="G6857" t="s">
        <v>24</v>
      </c>
      <c r="H6857" t="s">
        <v>58</v>
      </c>
      <c r="I6857" s="1">
        <v>47120</v>
      </c>
      <c r="J6857" s="2">
        <f>VLOOKUP(Oliusala[[#This Row],[tegund]],Tegundir!$B$2:$D$19,3,FALSE)*Oliusala[[#This Row],[magn]]/1000</f>
        <v>40.758800000000001</v>
      </c>
      <c r="K6857">
        <v>2015</v>
      </c>
      <c r="L6857" t="s">
        <v>19</v>
      </c>
      <c r="M6857" s="144" t="s">
        <v>59</v>
      </c>
      <c r="O6857" s="144" t="s">
        <v>1997</v>
      </c>
    </row>
    <row r="6858" spans="1:15" x14ac:dyDescent="0.2">
      <c r="A6858" t="s">
        <v>63</v>
      </c>
      <c r="B6858" s="144" t="s">
        <v>5</v>
      </c>
      <c r="C6858">
        <v>101</v>
      </c>
      <c r="D6858" t="str">
        <f>VLOOKUP(Oliusala[[#This Row],[postnumer]],Sveitarfelog[#All],4,FALSE)</f>
        <v>Garðabær,Hafnarfjarðarkaupstaður,Kópavogsbær,Reykjavíkurborg,Seltjarnarnesbær</v>
      </c>
      <c r="E6858" t="str">
        <f>VLOOKUP(Oliusala[[#This Row],[postnumer]],Sveitarfelog[#All],5,FALSE)</f>
        <v>Höfuðborgarsvæðið</v>
      </c>
      <c r="F6858" t="s">
        <v>25</v>
      </c>
      <c r="G6858" t="s">
        <v>24</v>
      </c>
      <c r="H6858" t="s">
        <v>58</v>
      </c>
      <c r="I6858" s="1">
        <v>686077</v>
      </c>
      <c r="J6858" s="2">
        <f>VLOOKUP(Oliusala[[#This Row],[tegund]],Tegundir!$B$2:$D$19,3,FALSE)*Oliusala[[#This Row],[magn]]/1000</f>
        <v>593.45660499999997</v>
      </c>
      <c r="K6858">
        <v>2015</v>
      </c>
      <c r="L6858" t="s">
        <v>19</v>
      </c>
      <c r="M6858" s="144" t="s">
        <v>59</v>
      </c>
      <c r="O6858" s="144" t="s">
        <v>1997</v>
      </c>
    </row>
    <row r="6859" spans="1:15" x14ac:dyDescent="0.2">
      <c r="A6859" t="s">
        <v>63</v>
      </c>
      <c r="B6859" s="144" t="s">
        <v>5</v>
      </c>
      <c r="C6859">
        <v>101</v>
      </c>
      <c r="D6859" t="str">
        <f>VLOOKUP(Oliusala[[#This Row],[postnumer]],Sveitarfelog[#All],4,FALSE)</f>
        <v>Garðabær,Hafnarfjarðarkaupstaður,Kópavogsbær,Reykjavíkurborg,Seltjarnarnesbær</v>
      </c>
      <c r="E6859" t="str">
        <f>VLOOKUP(Oliusala[[#This Row],[postnumer]],Sveitarfelog[#All],5,FALSE)</f>
        <v>Höfuðborgarsvæðið</v>
      </c>
      <c r="F6859" t="s">
        <v>25</v>
      </c>
      <c r="G6859" t="s">
        <v>24</v>
      </c>
      <c r="H6859" t="s">
        <v>58</v>
      </c>
      <c r="I6859" s="1">
        <v>3493</v>
      </c>
      <c r="J6859" s="2">
        <f>VLOOKUP(Oliusala[[#This Row],[tegund]],Tegundir!$B$2:$D$19,3,FALSE)*Oliusala[[#This Row],[magn]]/1000</f>
        <v>3.0214450000000004</v>
      </c>
      <c r="K6859">
        <v>2015</v>
      </c>
      <c r="L6859" t="s">
        <v>19</v>
      </c>
      <c r="M6859" s="144" t="s">
        <v>59</v>
      </c>
      <c r="O6859" s="144" t="s">
        <v>1997</v>
      </c>
    </row>
    <row r="6860" spans="1:15" x14ac:dyDescent="0.2">
      <c r="A6860" t="s">
        <v>63</v>
      </c>
      <c r="B6860" s="144" t="s">
        <v>5</v>
      </c>
      <c r="C6860">
        <v>101</v>
      </c>
      <c r="D6860" t="str">
        <f>VLOOKUP(Oliusala[[#This Row],[postnumer]],Sveitarfelog[#All],4,FALSE)</f>
        <v>Garðabær,Hafnarfjarðarkaupstaður,Kópavogsbær,Reykjavíkurborg,Seltjarnarnesbær</v>
      </c>
      <c r="E6860" t="str">
        <f>VLOOKUP(Oliusala[[#This Row],[postnumer]],Sveitarfelog[#All],5,FALSE)</f>
        <v>Höfuðborgarsvæðið</v>
      </c>
      <c r="F6860" t="s">
        <v>24</v>
      </c>
      <c r="G6860" t="s">
        <v>24</v>
      </c>
      <c r="H6860" t="s">
        <v>58</v>
      </c>
      <c r="I6860" s="1">
        <v>7953764</v>
      </c>
      <c r="J6860" s="2">
        <f>VLOOKUP(Oliusala[[#This Row],[tegund]],Tegundir!$B$2:$D$19,3,FALSE)*Oliusala[[#This Row],[magn]]/1000</f>
        <v>6880.0058600000002</v>
      </c>
      <c r="K6860">
        <v>2015</v>
      </c>
      <c r="L6860" t="s">
        <v>18</v>
      </c>
      <c r="M6860" s="144" t="s">
        <v>59</v>
      </c>
    </row>
    <row r="6861" spans="1:15" x14ac:dyDescent="0.2">
      <c r="A6861" t="s">
        <v>63</v>
      </c>
      <c r="B6861" s="144" t="s">
        <v>5</v>
      </c>
      <c r="C6861">
        <v>101</v>
      </c>
      <c r="D6861" t="str">
        <f>VLOOKUP(Oliusala[[#This Row],[postnumer]],Sveitarfelog[#All],4,FALSE)</f>
        <v>Garðabær,Hafnarfjarðarkaupstaður,Kópavogsbær,Reykjavíkurborg,Seltjarnarnesbær</v>
      </c>
      <c r="E6861" t="str">
        <f>VLOOKUP(Oliusala[[#This Row],[postnumer]],Sveitarfelog[#All],5,FALSE)</f>
        <v>Höfuðborgarsvæðið</v>
      </c>
      <c r="F6861" t="s">
        <v>25</v>
      </c>
      <c r="G6861" t="s">
        <v>24</v>
      </c>
      <c r="H6861" t="s">
        <v>58</v>
      </c>
      <c r="I6861" s="1">
        <v>39215</v>
      </c>
      <c r="J6861" s="2">
        <f>VLOOKUP(Oliusala[[#This Row],[tegund]],Tegundir!$B$2:$D$19,3,FALSE)*Oliusala[[#This Row],[magn]]/1000</f>
        <v>33.920974999999999</v>
      </c>
      <c r="K6861">
        <v>2015</v>
      </c>
      <c r="L6861" t="s">
        <v>19</v>
      </c>
      <c r="M6861" s="144" t="s">
        <v>59</v>
      </c>
      <c r="O6861" s="144" t="s">
        <v>1997</v>
      </c>
    </row>
    <row r="6862" spans="1:15" x14ac:dyDescent="0.2">
      <c r="A6862" t="s">
        <v>63</v>
      </c>
      <c r="B6862" s="144" t="s">
        <v>5</v>
      </c>
      <c r="C6862">
        <v>101</v>
      </c>
      <c r="D6862" t="str">
        <f>VLOOKUP(Oliusala[[#This Row],[postnumer]],Sveitarfelog[#All],4,FALSE)</f>
        <v>Garðabær,Hafnarfjarðarkaupstaður,Kópavogsbær,Reykjavíkurborg,Seltjarnarnesbær</v>
      </c>
      <c r="E6862" t="str">
        <f>VLOOKUP(Oliusala[[#This Row],[postnumer]],Sveitarfelog[#All],5,FALSE)</f>
        <v>Höfuðborgarsvæðið</v>
      </c>
      <c r="F6862" t="s">
        <v>24</v>
      </c>
      <c r="G6862" t="s">
        <v>24</v>
      </c>
      <c r="H6862" t="s">
        <v>58</v>
      </c>
      <c r="I6862" s="1">
        <v>1531540</v>
      </c>
      <c r="J6862" s="2">
        <f>VLOOKUP(Oliusala[[#This Row],[tegund]],Tegundir!$B$2:$D$19,3,FALSE)*Oliusala[[#This Row],[magn]]/1000</f>
        <v>1324.7821000000001</v>
      </c>
      <c r="K6862">
        <v>2015</v>
      </c>
      <c r="L6862" t="s">
        <v>18</v>
      </c>
      <c r="M6862" s="144" t="s">
        <v>59</v>
      </c>
    </row>
    <row r="6863" spans="1:15" x14ac:dyDescent="0.2">
      <c r="A6863" t="s">
        <v>63</v>
      </c>
      <c r="B6863" s="144" t="s">
        <v>5</v>
      </c>
      <c r="C6863">
        <v>101</v>
      </c>
      <c r="D6863" t="str">
        <f>VLOOKUP(Oliusala[[#This Row],[postnumer]],Sveitarfelog[#All],4,FALSE)</f>
        <v>Garðabær,Hafnarfjarðarkaupstaður,Kópavogsbær,Reykjavíkurborg,Seltjarnarnesbær</v>
      </c>
      <c r="E6863" t="str">
        <f>VLOOKUP(Oliusala[[#This Row],[postnumer]],Sveitarfelog[#All],5,FALSE)</f>
        <v>Höfuðborgarsvæðið</v>
      </c>
      <c r="F6863" t="s">
        <v>24</v>
      </c>
      <c r="G6863" t="s">
        <v>24</v>
      </c>
      <c r="H6863" t="s">
        <v>58</v>
      </c>
      <c r="I6863" s="1">
        <v>752203</v>
      </c>
      <c r="J6863" s="2">
        <f>VLOOKUP(Oliusala[[#This Row],[tegund]],Tegundir!$B$2:$D$19,3,FALSE)*Oliusala[[#This Row],[magn]]/1000</f>
        <v>650.65559499999995</v>
      </c>
      <c r="K6863">
        <v>2015</v>
      </c>
      <c r="L6863" t="s">
        <v>18</v>
      </c>
      <c r="M6863" s="144" t="s">
        <v>59</v>
      </c>
    </row>
    <row r="6864" spans="1:15" x14ac:dyDescent="0.2">
      <c r="A6864" t="s">
        <v>63</v>
      </c>
      <c r="B6864" s="144" t="s">
        <v>5</v>
      </c>
      <c r="C6864">
        <v>101</v>
      </c>
      <c r="D6864" t="str">
        <f>VLOOKUP(Oliusala[[#This Row],[postnumer]],Sveitarfelog[#All],4,FALSE)</f>
        <v>Garðabær,Hafnarfjarðarkaupstaður,Kópavogsbær,Reykjavíkurborg,Seltjarnarnesbær</v>
      </c>
      <c r="E6864" t="str">
        <f>VLOOKUP(Oliusala[[#This Row],[postnumer]],Sveitarfelog[#All],5,FALSE)</f>
        <v>Höfuðborgarsvæðið</v>
      </c>
      <c r="F6864" t="s">
        <v>24</v>
      </c>
      <c r="G6864" t="s">
        <v>24</v>
      </c>
      <c r="H6864" t="s">
        <v>58</v>
      </c>
      <c r="I6864" s="1">
        <v>164628</v>
      </c>
      <c r="J6864" s="2">
        <f>VLOOKUP(Oliusala[[#This Row],[tegund]],Tegundir!$B$2:$D$19,3,FALSE)*Oliusala[[#This Row],[magn]]/1000</f>
        <v>142.40322</v>
      </c>
      <c r="K6864">
        <v>2015</v>
      </c>
      <c r="L6864" t="s">
        <v>18</v>
      </c>
      <c r="M6864" s="144" t="s">
        <v>59</v>
      </c>
    </row>
    <row r="6865" spans="1:15" x14ac:dyDescent="0.2">
      <c r="A6865" t="s">
        <v>63</v>
      </c>
      <c r="B6865" s="144" t="s">
        <v>5</v>
      </c>
      <c r="C6865">
        <v>101</v>
      </c>
      <c r="D6865" t="str">
        <f>VLOOKUP(Oliusala[[#This Row],[postnumer]],Sveitarfelog[#All],4,FALSE)</f>
        <v>Garðabær,Hafnarfjarðarkaupstaður,Kópavogsbær,Reykjavíkurborg,Seltjarnarnesbær</v>
      </c>
      <c r="E6865" t="str">
        <f>VLOOKUP(Oliusala[[#This Row],[postnumer]],Sveitarfelog[#All],5,FALSE)</f>
        <v>Höfuðborgarsvæðið</v>
      </c>
      <c r="F6865" t="s">
        <v>25</v>
      </c>
      <c r="G6865" t="s">
        <v>24</v>
      </c>
      <c r="H6865" t="s">
        <v>58</v>
      </c>
      <c r="I6865" s="1">
        <v>1285769</v>
      </c>
      <c r="J6865" s="2">
        <f>VLOOKUP(Oliusala[[#This Row],[tegund]],Tegundir!$B$2:$D$19,3,FALSE)*Oliusala[[#This Row],[magn]]/1000</f>
        <v>1112.1901850000002</v>
      </c>
      <c r="K6865">
        <v>2015</v>
      </c>
      <c r="L6865" t="s">
        <v>19</v>
      </c>
      <c r="M6865" s="144" t="s">
        <v>59</v>
      </c>
      <c r="O6865" s="144" t="s">
        <v>1997</v>
      </c>
    </row>
    <row r="6866" spans="1:15" x14ac:dyDescent="0.2">
      <c r="A6866" t="s">
        <v>63</v>
      </c>
      <c r="B6866" s="144" t="s">
        <v>5</v>
      </c>
      <c r="C6866">
        <v>101</v>
      </c>
      <c r="D6866" t="str">
        <f>VLOOKUP(Oliusala[[#This Row],[postnumer]],Sveitarfelog[#All],4,FALSE)</f>
        <v>Garðabær,Hafnarfjarðarkaupstaður,Kópavogsbær,Reykjavíkurborg,Seltjarnarnesbær</v>
      </c>
      <c r="E6866" t="str">
        <f>VLOOKUP(Oliusala[[#This Row],[postnumer]],Sveitarfelog[#All],5,FALSE)</f>
        <v>Höfuðborgarsvæðið</v>
      </c>
      <c r="F6866" t="s">
        <v>25</v>
      </c>
      <c r="G6866" t="s">
        <v>24</v>
      </c>
      <c r="H6866" t="s">
        <v>58</v>
      </c>
      <c r="I6866" s="1">
        <v>27414</v>
      </c>
      <c r="J6866" s="2">
        <f>VLOOKUP(Oliusala[[#This Row],[tegund]],Tegundir!$B$2:$D$19,3,FALSE)*Oliusala[[#This Row],[magn]]/1000</f>
        <v>23.71311</v>
      </c>
      <c r="K6866">
        <v>2015</v>
      </c>
      <c r="L6866" t="s">
        <v>19</v>
      </c>
      <c r="M6866" s="144" t="s">
        <v>59</v>
      </c>
      <c r="O6866" s="144" t="s">
        <v>1997</v>
      </c>
    </row>
    <row r="6867" spans="1:15" x14ac:dyDescent="0.2">
      <c r="A6867" t="s">
        <v>63</v>
      </c>
      <c r="B6867" s="144" t="s">
        <v>5</v>
      </c>
      <c r="C6867">
        <v>101</v>
      </c>
      <c r="D6867" t="str">
        <f>VLOOKUP(Oliusala[[#This Row],[postnumer]],Sveitarfelog[#All],4,FALSE)</f>
        <v>Garðabær,Hafnarfjarðarkaupstaður,Kópavogsbær,Reykjavíkurborg,Seltjarnarnesbær</v>
      </c>
      <c r="E6867" t="str">
        <f>VLOOKUP(Oliusala[[#This Row],[postnumer]],Sveitarfelog[#All],5,FALSE)</f>
        <v>Höfuðborgarsvæðið</v>
      </c>
      <c r="F6867" t="s">
        <v>25</v>
      </c>
      <c r="G6867" t="s">
        <v>24</v>
      </c>
      <c r="H6867" t="s">
        <v>58</v>
      </c>
      <c r="I6867" s="1">
        <v>-56</v>
      </c>
      <c r="J6867" s="2">
        <v>0</v>
      </c>
      <c r="K6867">
        <v>2015</v>
      </c>
      <c r="L6867" t="s">
        <v>19</v>
      </c>
      <c r="M6867" s="144" t="s">
        <v>59</v>
      </c>
      <c r="O6867" s="144" t="s">
        <v>1997</v>
      </c>
    </row>
    <row r="6868" spans="1:15" x14ac:dyDescent="0.2">
      <c r="A6868" t="s">
        <v>63</v>
      </c>
      <c r="B6868" s="144" t="s">
        <v>5</v>
      </c>
      <c r="C6868">
        <v>101</v>
      </c>
      <c r="D6868" t="str">
        <f>VLOOKUP(Oliusala[[#This Row],[postnumer]],Sveitarfelog[#All],4,FALSE)</f>
        <v>Garðabær,Hafnarfjarðarkaupstaður,Kópavogsbær,Reykjavíkurborg,Seltjarnarnesbær</v>
      </c>
      <c r="E6868" t="str">
        <f>VLOOKUP(Oliusala[[#This Row],[postnumer]],Sveitarfelog[#All],5,FALSE)</f>
        <v>Höfuðborgarsvæðið</v>
      </c>
      <c r="F6868" t="s">
        <v>24</v>
      </c>
      <c r="G6868" t="s">
        <v>24</v>
      </c>
      <c r="H6868" t="s">
        <v>58</v>
      </c>
      <c r="I6868" s="1">
        <v>1872887</v>
      </c>
      <c r="J6868" s="2">
        <f>VLOOKUP(Oliusala[[#This Row],[tegund]],Tegundir!$B$2:$D$19,3,FALSE)*Oliusala[[#This Row],[magn]]/1000</f>
        <v>1620.047255</v>
      </c>
      <c r="K6868">
        <v>2015</v>
      </c>
      <c r="L6868" t="s">
        <v>18</v>
      </c>
      <c r="M6868" s="144" t="s">
        <v>59</v>
      </c>
    </row>
    <row r="6869" spans="1:15" x14ac:dyDescent="0.2">
      <c r="A6869" t="s">
        <v>63</v>
      </c>
      <c r="B6869" s="144" t="s">
        <v>5</v>
      </c>
      <c r="C6869">
        <v>101</v>
      </c>
      <c r="D6869" t="str">
        <f>VLOOKUP(Oliusala[[#This Row],[postnumer]],Sveitarfelog[#All],4,FALSE)</f>
        <v>Garðabær,Hafnarfjarðarkaupstaður,Kópavogsbær,Reykjavíkurborg,Seltjarnarnesbær</v>
      </c>
      <c r="E6869" t="str">
        <f>VLOOKUP(Oliusala[[#This Row],[postnumer]],Sveitarfelog[#All],5,FALSE)</f>
        <v>Höfuðborgarsvæðið</v>
      </c>
      <c r="F6869" t="s">
        <v>24</v>
      </c>
      <c r="G6869" t="s">
        <v>24</v>
      </c>
      <c r="H6869" t="s">
        <v>58</v>
      </c>
      <c r="I6869" s="1">
        <v>1032215</v>
      </c>
      <c r="J6869" s="2">
        <f>VLOOKUP(Oliusala[[#This Row],[tegund]],Tegundir!$B$2:$D$19,3,FALSE)*Oliusala[[#This Row],[magn]]/1000</f>
        <v>892.86597499999993</v>
      </c>
      <c r="K6869">
        <v>2015</v>
      </c>
      <c r="L6869" t="s">
        <v>18</v>
      </c>
      <c r="M6869" s="144" t="s">
        <v>59</v>
      </c>
    </row>
    <row r="6870" spans="1:15" x14ac:dyDescent="0.2">
      <c r="A6870" t="s">
        <v>63</v>
      </c>
      <c r="B6870" s="144" t="s">
        <v>5</v>
      </c>
      <c r="C6870">
        <v>101</v>
      </c>
      <c r="D6870" t="str">
        <f>VLOOKUP(Oliusala[[#This Row],[postnumer]],Sveitarfelog[#All],4,FALSE)</f>
        <v>Garðabær,Hafnarfjarðarkaupstaður,Kópavogsbær,Reykjavíkurborg,Seltjarnarnesbær</v>
      </c>
      <c r="E6870" t="str">
        <f>VLOOKUP(Oliusala[[#This Row],[postnumer]],Sveitarfelog[#All],5,FALSE)</f>
        <v>Höfuðborgarsvæðið</v>
      </c>
      <c r="F6870" t="s">
        <v>24</v>
      </c>
      <c r="G6870" t="s">
        <v>24</v>
      </c>
      <c r="H6870" t="s">
        <v>58</v>
      </c>
      <c r="I6870" s="1">
        <v>405647</v>
      </c>
      <c r="J6870" s="2">
        <f>VLOOKUP(Oliusala[[#This Row],[tegund]],Tegundir!$B$2:$D$19,3,FALSE)*Oliusala[[#This Row],[magn]]/1000</f>
        <v>350.88465499999995</v>
      </c>
      <c r="K6870">
        <v>2015</v>
      </c>
      <c r="L6870" t="s">
        <v>18</v>
      </c>
      <c r="M6870" s="144" t="s">
        <v>59</v>
      </c>
    </row>
    <row r="6871" spans="1:15" x14ac:dyDescent="0.2">
      <c r="A6871" t="s">
        <v>63</v>
      </c>
      <c r="B6871" s="144" t="s">
        <v>5</v>
      </c>
      <c r="C6871">
        <v>101</v>
      </c>
      <c r="D6871" t="str">
        <f>VLOOKUP(Oliusala[[#This Row],[postnumer]],Sveitarfelog[#All],4,FALSE)</f>
        <v>Garðabær,Hafnarfjarðarkaupstaður,Kópavogsbær,Reykjavíkurborg,Seltjarnarnesbær</v>
      </c>
      <c r="E6871" t="str">
        <f>VLOOKUP(Oliusala[[#This Row],[postnumer]],Sveitarfelog[#All],5,FALSE)</f>
        <v>Höfuðborgarsvæðið</v>
      </c>
      <c r="F6871" t="s">
        <v>24</v>
      </c>
      <c r="G6871" t="s">
        <v>24</v>
      </c>
      <c r="H6871" t="s">
        <v>58</v>
      </c>
      <c r="I6871" s="1">
        <v>305341</v>
      </c>
      <c r="J6871" s="2">
        <f>VLOOKUP(Oliusala[[#This Row],[tegund]],Tegundir!$B$2:$D$19,3,FALSE)*Oliusala[[#This Row],[magn]]/1000</f>
        <v>264.11996500000004</v>
      </c>
      <c r="K6871">
        <v>2015</v>
      </c>
      <c r="L6871" t="s">
        <v>18</v>
      </c>
      <c r="M6871" s="144" t="s">
        <v>59</v>
      </c>
    </row>
    <row r="6872" spans="1:15" x14ac:dyDescent="0.2">
      <c r="A6872" t="s">
        <v>63</v>
      </c>
      <c r="B6872" s="144" t="s">
        <v>5</v>
      </c>
      <c r="C6872">
        <v>101</v>
      </c>
      <c r="D6872" t="str">
        <f>VLOOKUP(Oliusala[[#This Row],[postnumer]],Sveitarfelog[#All],4,FALSE)</f>
        <v>Garðabær,Hafnarfjarðarkaupstaður,Kópavogsbær,Reykjavíkurborg,Seltjarnarnesbær</v>
      </c>
      <c r="E6872" t="str">
        <f>VLOOKUP(Oliusala[[#This Row],[postnumer]],Sveitarfelog[#All],5,FALSE)</f>
        <v>Höfuðborgarsvæðið</v>
      </c>
      <c r="F6872" t="s">
        <v>24</v>
      </c>
      <c r="G6872" t="s">
        <v>24</v>
      </c>
      <c r="H6872" t="s">
        <v>58</v>
      </c>
      <c r="I6872" s="1">
        <v>496526</v>
      </c>
      <c r="J6872" s="2">
        <f>VLOOKUP(Oliusala[[#This Row],[tegund]],Tegundir!$B$2:$D$19,3,FALSE)*Oliusala[[#This Row],[magn]]/1000</f>
        <v>429.49498999999997</v>
      </c>
      <c r="K6872">
        <v>2015</v>
      </c>
      <c r="L6872" t="s">
        <v>18</v>
      </c>
      <c r="M6872" s="144" t="s">
        <v>59</v>
      </c>
    </row>
    <row r="6873" spans="1:15" x14ac:dyDescent="0.2">
      <c r="A6873" t="s">
        <v>63</v>
      </c>
      <c r="B6873" s="144" t="s">
        <v>5</v>
      </c>
      <c r="C6873">
        <v>101</v>
      </c>
      <c r="D6873" t="str">
        <f>VLOOKUP(Oliusala[[#This Row],[postnumer]],Sveitarfelog[#All],4,FALSE)</f>
        <v>Garðabær,Hafnarfjarðarkaupstaður,Kópavogsbær,Reykjavíkurborg,Seltjarnarnesbær</v>
      </c>
      <c r="E6873" t="str">
        <f>VLOOKUP(Oliusala[[#This Row],[postnumer]],Sveitarfelog[#All],5,FALSE)</f>
        <v>Höfuðborgarsvæðið</v>
      </c>
      <c r="F6873" t="s">
        <v>24</v>
      </c>
      <c r="G6873" t="s">
        <v>24</v>
      </c>
      <c r="H6873" t="s">
        <v>58</v>
      </c>
      <c r="I6873" s="1">
        <v>1309888</v>
      </c>
      <c r="J6873" s="2">
        <f>VLOOKUP(Oliusala[[#This Row],[tegund]],Tegundir!$B$2:$D$19,3,FALSE)*Oliusala[[#This Row],[magn]]/1000</f>
        <v>1133.0531199999998</v>
      </c>
      <c r="K6873">
        <v>2015</v>
      </c>
      <c r="L6873" t="s">
        <v>18</v>
      </c>
      <c r="M6873" s="144" t="s">
        <v>59</v>
      </c>
    </row>
    <row r="6874" spans="1:15" x14ac:dyDescent="0.2">
      <c r="A6874" t="s">
        <v>63</v>
      </c>
      <c r="B6874" s="144" t="s">
        <v>5</v>
      </c>
      <c r="C6874">
        <v>101</v>
      </c>
      <c r="D6874" t="str">
        <f>VLOOKUP(Oliusala[[#This Row],[postnumer]],Sveitarfelog[#All],4,FALSE)</f>
        <v>Garðabær,Hafnarfjarðarkaupstaður,Kópavogsbær,Reykjavíkurborg,Seltjarnarnesbær</v>
      </c>
      <c r="E6874" t="str">
        <f>VLOOKUP(Oliusala[[#This Row],[postnumer]],Sveitarfelog[#All],5,FALSE)</f>
        <v>Höfuðborgarsvæðið</v>
      </c>
      <c r="F6874" t="s">
        <v>24</v>
      </c>
      <c r="G6874" t="s">
        <v>24</v>
      </c>
      <c r="H6874" t="s">
        <v>58</v>
      </c>
      <c r="I6874" s="1">
        <v>2370785</v>
      </c>
      <c r="J6874" s="2">
        <f>VLOOKUP(Oliusala[[#This Row],[tegund]],Tegundir!$B$2:$D$19,3,FALSE)*Oliusala[[#This Row],[magn]]/1000</f>
        <v>2050.7290250000001</v>
      </c>
      <c r="K6874">
        <v>2015</v>
      </c>
      <c r="L6874" t="s">
        <v>18</v>
      </c>
      <c r="M6874" s="144" t="s">
        <v>59</v>
      </c>
    </row>
    <row r="6875" spans="1:15" x14ac:dyDescent="0.2">
      <c r="A6875" t="s">
        <v>63</v>
      </c>
      <c r="B6875" s="144" t="s">
        <v>5</v>
      </c>
      <c r="C6875">
        <v>101</v>
      </c>
      <c r="D6875" t="str">
        <f>VLOOKUP(Oliusala[[#This Row],[postnumer]],Sveitarfelog[#All],4,FALSE)</f>
        <v>Garðabær,Hafnarfjarðarkaupstaður,Kópavogsbær,Reykjavíkurborg,Seltjarnarnesbær</v>
      </c>
      <c r="E6875" t="str">
        <f>VLOOKUP(Oliusala[[#This Row],[postnumer]],Sveitarfelog[#All],5,FALSE)</f>
        <v>Höfuðborgarsvæðið</v>
      </c>
      <c r="F6875" t="s">
        <v>24</v>
      </c>
      <c r="G6875" t="s">
        <v>24</v>
      </c>
      <c r="H6875" t="s">
        <v>58</v>
      </c>
      <c r="I6875" s="1">
        <v>339209</v>
      </c>
      <c r="J6875" s="2">
        <f>VLOOKUP(Oliusala[[#This Row],[tegund]],Tegundir!$B$2:$D$19,3,FALSE)*Oliusala[[#This Row],[magn]]/1000</f>
        <v>293.41578499999997</v>
      </c>
      <c r="K6875">
        <v>2015</v>
      </c>
      <c r="L6875" t="s">
        <v>18</v>
      </c>
      <c r="M6875" s="144" t="s">
        <v>59</v>
      </c>
    </row>
    <row r="6876" spans="1:15" x14ac:dyDescent="0.2">
      <c r="A6876" t="s">
        <v>63</v>
      </c>
      <c r="B6876" s="144" t="s">
        <v>5</v>
      </c>
      <c r="C6876">
        <v>101</v>
      </c>
      <c r="D6876" t="str">
        <f>VLOOKUP(Oliusala[[#This Row],[postnumer]],Sveitarfelog[#All],4,FALSE)</f>
        <v>Garðabær,Hafnarfjarðarkaupstaður,Kópavogsbær,Reykjavíkurborg,Seltjarnarnesbær</v>
      </c>
      <c r="E6876" t="str">
        <f>VLOOKUP(Oliusala[[#This Row],[postnumer]],Sveitarfelog[#All],5,FALSE)</f>
        <v>Höfuðborgarsvæðið</v>
      </c>
      <c r="F6876" t="s">
        <v>24</v>
      </c>
      <c r="G6876" t="s">
        <v>24</v>
      </c>
      <c r="H6876" t="s">
        <v>58</v>
      </c>
      <c r="I6876" s="1">
        <v>18461354</v>
      </c>
      <c r="J6876" s="2">
        <f>VLOOKUP(Oliusala[[#This Row],[tegund]],Tegundir!$B$2:$D$19,3,FALSE)*Oliusala[[#This Row],[magn]]/1000</f>
        <v>15969.071209999998</v>
      </c>
      <c r="K6876">
        <v>2015</v>
      </c>
      <c r="L6876" t="s">
        <v>18</v>
      </c>
      <c r="M6876" s="144" t="s">
        <v>59</v>
      </c>
    </row>
    <row r="6877" spans="1:15" x14ac:dyDescent="0.2">
      <c r="A6877" t="s">
        <v>63</v>
      </c>
      <c r="B6877" s="144" t="s">
        <v>5</v>
      </c>
      <c r="C6877">
        <v>101</v>
      </c>
      <c r="D6877" t="str">
        <f>VLOOKUP(Oliusala[[#This Row],[postnumer]],Sveitarfelog[#All],4,FALSE)</f>
        <v>Garðabær,Hafnarfjarðarkaupstaður,Kópavogsbær,Reykjavíkurborg,Seltjarnarnesbær</v>
      </c>
      <c r="E6877" t="str">
        <f>VLOOKUP(Oliusala[[#This Row],[postnumer]],Sveitarfelog[#All],5,FALSE)</f>
        <v>Höfuðborgarsvæðið</v>
      </c>
      <c r="F6877" t="s">
        <v>24</v>
      </c>
      <c r="G6877" t="s">
        <v>24</v>
      </c>
      <c r="H6877" t="s">
        <v>58</v>
      </c>
      <c r="I6877" s="1">
        <v>101010</v>
      </c>
      <c r="J6877" s="2">
        <f>VLOOKUP(Oliusala[[#This Row],[tegund]],Tegundir!$B$2:$D$19,3,FALSE)*Oliusala[[#This Row],[magn]]/1000</f>
        <v>87.373649999999998</v>
      </c>
      <c r="K6877">
        <v>2015</v>
      </c>
      <c r="L6877" t="s">
        <v>18</v>
      </c>
      <c r="M6877" s="144" t="s">
        <v>59</v>
      </c>
    </row>
    <row r="6878" spans="1:15" x14ac:dyDescent="0.2">
      <c r="A6878" t="s">
        <v>63</v>
      </c>
      <c r="B6878" s="144" t="s">
        <v>5</v>
      </c>
      <c r="C6878">
        <v>101</v>
      </c>
      <c r="D6878" t="str">
        <f>VLOOKUP(Oliusala[[#This Row],[postnumer]],Sveitarfelog[#All],4,FALSE)</f>
        <v>Garðabær,Hafnarfjarðarkaupstaður,Kópavogsbær,Reykjavíkurborg,Seltjarnarnesbær</v>
      </c>
      <c r="E6878" t="str">
        <f>VLOOKUP(Oliusala[[#This Row],[postnumer]],Sveitarfelog[#All],5,FALSE)</f>
        <v>Höfuðborgarsvæðið</v>
      </c>
      <c r="F6878" t="s">
        <v>24</v>
      </c>
      <c r="G6878" t="s">
        <v>24</v>
      </c>
      <c r="H6878" t="s">
        <v>58</v>
      </c>
      <c r="I6878" s="1">
        <v>866634</v>
      </c>
      <c r="J6878" s="2">
        <f>VLOOKUP(Oliusala[[#This Row],[tegund]],Tegundir!$B$2:$D$19,3,FALSE)*Oliusala[[#This Row],[magn]]/1000</f>
        <v>749.63841000000002</v>
      </c>
      <c r="K6878">
        <v>2015</v>
      </c>
      <c r="L6878" t="s">
        <v>18</v>
      </c>
      <c r="M6878" s="144" t="s">
        <v>59</v>
      </c>
    </row>
    <row r="6879" spans="1:15" x14ac:dyDescent="0.2">
      <c r="A6879" t="s">
        <v>63</v>
      </c>
      <c r="B6879" s="144" t="s">
        <v>5</v>
      </c>
      <c r="C6879">
        <v>101</v>
      </c>
      <c r="D6879" t="str">
        <f>VLOOKUP(Oliusala[[#This Row],[postnumer]],Sveitarfelog[#All],4,FALSE)</f>
        <v>Garðabær,Hafnarfjarðarkaupstaður,Kópavogsbær,Reykjavíkurborg,Seltjarnarnesbær</v>
      </c>
      <c r="E6879" t="str">
        <f>VLOOKUP(Oliusala[[#This Row],[postnumer]],Sveitarfelog[#All],5,FALSE)</f>
        <v>Höfuðborgarsvæðið</v>
      </c>
      <c r="F6879" t="s">
        <v>24</v>
      </c>
      <c r="G6879" t="s">
        <v>24</v>
      </c>
      <c r="H6879" t="s">
        <v>58</v>
      </c>
      <c r="I6879" s="1">
        <v>424393</v>
      </c>
      <c r="J6879" s="2">
        <f>VLOOKUP(Oliusala[[#This Row],[tegund]],Tegundir!$B$2:$D$19,3,FALSE)*Oliusala[[#This Row],[magn]]/1000</f>
        <v>367.09994499999999</v>
      </c>
      <c r="K6879">
        <v>2015</v>
      </c>
      <c r="L6879" t="s">
        <v>18</v>
      </c>
      <c r="M6879" s="144" t="s">
        <v>59</v>
      </c>
    </row>
    <row r="6880" spans="1:15" x14ac:dyDescent="0.2">
      <c r="A6880" t="s">
        <v>63</v>
      </c>
      <c r="B6880" s="144" t="s">
        <v>5</v>
      </c>
      <c r="C6880">
        <v>101</v>
      </c>
      <c r="D6880" t="str">
        <f>VLOOKUP(Oliusala[[#This Row],[postnumer]],Sveitarfelog[#All],4,FALSE)</f>
        <v>Garðabær,Hafnarfjarðarkaupstaður,Kópavogsbær,Reykjavíkurborg,Seltjarnarnesbær</v>
      </c>
      <c r="E6880" t="str">
        <f>VLOOKUP(Oliusala[[#This Row],[postnumer]],Sveitarfelog[#All],5,FALSE)</f>
        <v>Höfuðborgarsvæðið</v>
      </c>
      <c r="F6880" t="s">
        <v>24</v>
      </c>
      <c r="G6880" t="s">
        <v>24</v>
      </c>
      <c r="H6880" t="s">
        <v>58</v>
      </c>
      <c r="I6880" s="1">
        <v>693444</v>
      </c>
      <c r="J6880" s="2">
        <f>VLOOKUP(Oliusala[[#This Row],[tegund]],Tegundir!$B$2:$D$19,3,FALSE)*Oliusala[[#This Row],[magn]]/1000</f>
        <v>599.82905999999991</v>
      </c>
      <c r="K6880">
        <v>2015</v>
      </c>
      <c r="L6880" t="s">
        <v>18</v>
      </c>
      <c r="M6880" s="144" t="s">
        <v>59</v>
      </c>
    </row>
    <row r="6881" spans="1:15" x14ac:dyDescent="0.2">
      <c r="A6881" t="s">
        <v>63</v>
      </c>
      <c r="B6881" s="144" t="s">
        <v>5</v>
      </c>
      <c r="C6881">
        <v>101</v>
      </c>
      <c r="D6881" t="str">
        <f>VLOOKUP(Oliusala[[#This Row],[postnumer]],Sveitarfelog[#All],4,FALSE)</f>
        <v>Garðabær,Hafnarfjarðarkaupstaður,Kópavogsbær,Reykjavíkurborg,Seltjarnarnesbær</v>
      </c>
      <c r="E6881" t="str">
        <f>VLOOKUP(Oliusala[[#This Row],[postnumer]],Sveitarfelog[#All],5,FALSE)</f>
        <v>Höfuðborgarsvæðið</v>
      </c>
      <c r="F6881" t="s">
        <v>24</v>
      </c>
      <c r="G6881" t="s">
        <v>24</v>
      </c>
      <c r="H6881" t="s">
        <v>58</v>
      </c>
      <c r="I6881" s="1">
        <v>236140</v>
      </c>
      <c r="J6881" s="2">
        <f>VLOOKUP(Oliusala[[#This Row],[tegund]],Tegundir!$B$2:$D$19,3,FALSE)*Oliusala[[#This Row],[magn]]/1000</f>
        <v>204.2611</v>
      </c>
      <c r="K6881">
        <v>2015</v>
      </c>
      <c r="L6881" t="s">
        <v>18</v>
      </c>
      <c r="M6881" s="144" t="s">
        <v>59</v>
      </c>
    </row>
    <row r="6882" spans="1:15" x14ac:dyDescent="0.2">
      <c r="A6882" t="s">
        <v>63</v>
      </c>
      <c r="B6882" s="144" t="s">
        <v>5</v>
      </c>
      <c r="C6882">
        <v>101</v>
      </c>
      <c r="D6882" t="str">
        <f>VLOOKUP(Oliusala[[#This Row],[postnumer]],Sveitarfelog[#All],4,FALSE)</f>
        <v>Garðabær,Hafnarfjarðarkaupstaður,Kópavogsbær,Reykjavíkurborg,Seltjarnarnesbær</v>
      </c>
      <c r="E6882" t="str">
        <f>VLOOKUP(Oliusala[[#This Row],[postnumer]],Sveitarfelog[#All],5,FALSE)</f>
        <v>Höfuðborgarsvæðið</v>
      </c>
      <c r="F6882" t="s">
        <v>24</v>
      </c>
      <c r="G6882" t="s">
        <v>24</v>
      </c>
      <c r="H6882" t="s">
        <v>58</v>
      </c>
      <c r="I6882" s="1">
        <v>195643</v>
      </c>
      <c r="J6882" s="2">
        <f>VLOOKUP(Oliusala[[#This Row],[tegund]],Tegundir!$B$2:$D$19,3,FALSE)*Oliusala[[#This Row],[magn]]/1000</f>
        <v>169.23119500000001</v>
      </c>
      <c r="K6882">
        <v>2015</v>
      </c>
      <c r="L6882" t="s">
        <v>18</v>
      </c>
      <c r="M6882" s="144" t="s">
        <v>59</v>
      </c>
    </row>
    <row r="6883" spans="1:15" x14ac:dyDescent="0.2">
      <c r="A6883" t="s">
        <v>63</v>
      </c>
      <c r="B6883" s="144" t="s">
        <v>5</v>
      </c>
      <c r="C6883">
        <v>101</v>
      </c>
      <c r="D6883" t="str">
        <f>VLOOKUP(Oliusala[[#This Row],[postnumer]],Sveitarfelog[#All],4,FALSE)</f>
        <v>Garðabær,Hafnarfjarðarkaupstaður,Kópavogsbær,Reykjavíkurborg,Seltjarnarnesbær</v>
      </c>
      <c r="E6883" t="str">
        <f>VLOOKUP(Oliusala[[#This Row],[postnumer]],Sveitarfelog[#All],5,FALSE)</f>
        <v>Höfuðborgarsvæðið</v>
      </c>
      <c r="F6883" t="s">
        <v>24</v>
      </c>
      <c r="G6883" t="s">
        <v>24</v>
      </c>
      <c r="H6883" t="s">
        <v>58</v>
      </c>
      <c r="I6883" s="1">
        <v>229272</v>
      </c>
      <c r="J6883" s="2">
        <f>VLOOKUP(Oliusala[[#This Row],[tegund]],Tegundir!$B$2:$D$19,3,FALSE)*Oliusala[[#This Row],[magn]]/1000</f>
        <v>198.32028</v>
      </c>
      <c r="K6883">
        <v>2015</v>
      </c>
      <c r="L6883" t="s">
        <v>18</v>
      </c>
      <c r="M6883" s="144" t="s">
        <v>59</v>
      </c>
    </row>
    <row r="6884" spans="1:15" x14ac:dyDescent="0.2">
      <c r="A6884" t="s">
        <v>63</v>
      </c>
      <c r="B6884" s="144" t="s">
        <v>5</v>
      </c>
      <c r="C6884">
        <v>101</v>
      </c>
      <c r="D6884" t="str">
        <f>VLOOKUP(Oliusala[[#This Row],[postnumer]],Sveitarfelog[#All],4,FALSE)</f>
        <v>Garðabær,Hafnarfjarðarkaupstaður,Kópavogsbær,Reykjavíkurborg,Seltjarnarnesbær</v>
      </c>
      <c r="E6884" t="str">
        <f>VLOOKUP(Oliusala[[#This Row],[postnumer]],Sveitarfelog[#All],5,FALSE)</f>
        <v>Höfuðborgarsvæðið</v>
      </c>
      <c r="F6884" t="s">
        <v>24</v>
      </c>
      <c r="G6884" t="s">
        <v>24</v>
      </c>
      <c r="H6884" t="s">
        <v>58</v>
      </c>
      <c r="I6884" s="1">
        <v>148994</v>
      </c>
      <c r="J6884" s="2">
        <f>VLOOKUP(Oliusala[[#This Row],[tegund]],Tegundir!$B$2:$D$19,3,FALSE)*Oliusala[[#This Row],[magn]]/1000</f>
        <v>128.87980999999999</v>
      </c>
      <c r="K6884">
        <v>2015</v>
      </c>
      <c r="L6884" t="s">
        <v>18</v>
      </c>
      <c r="M6884" s="144" t="s">
        <v>59</v>
      </c>
    </row>
    <row r="6885" spans="1:15" x14ac:dyDescent="0.2">
      <c r="A6885" t="s">
        <v>63</v>
      </c>
      <c r="B6885" s="144" t="s">
        <v>5</v>
      </c>
      <c r="C6885">
        <v>101</v>
      </c>
      <c r="D6885" t="str">
        <f>VLOOKUP(Oliusala[[#This Row],[postnumer]],Sveitarfelog[#All],4,FALSE)</f>
        <v>Garðabær,Hafnarfjarðarkaupstaður,Kópavogsbær,Reykjavíkurborg,Seltjarnarnesbær</v>
      </c>
      <c r="E6885" t="str">
        <f>VLOOKUP(Oliusala[[#This Row],[postnumer]],Sveitarfelog[#All],5,FALSE)</f>
        <v>Höfuðborgarsvæðið</v>
      </c>
      <c r="F6885" t="s">
        <v>24</v>
      </c>
      <c r="G6885" t="s">
        <v>24</v>
      </c>
      <c r="H6885" t="s">
        <v>58</v>
      </c>
      <c r="I6885" s="1">
        <v>512400</v>
      </c>
      <c r="J6885" s="2">
        <f>VLOOKUP(Oliusala[[#This Row],[tegund]],Tegundir!$B$2:$D$19,3,FALSE)*Oliusala[[#This Row],[magn]]/1000</f>
        <v>443.226</v>
      </c>
      <c r="K6885">
        <v>2015</v>
      </c>
      <c r="L6885" t="s">
        <v>18</v>
      </c>
      <c r="M6885" s="144" t="s">
        <v>59</v>
      </c>
    </row>
    <row r="6886" spans="1:15" x14ac:dyDescent="0.2">
      <c r="A6886" t="s">
        <v>63</v>
      </c>
      <c r="B6886" s="144" t="s">
        <v>5</v>
      </c>
      <c r="C6886">
        <v>101</v>
      </c>
      <c r="D6886" t="str">
        <f>VLOOKUP(Oliusala[[#This Row],[postnumer]],Sveitarfelog[#All],4,FALSE)</f>
        <v>Garðabær,Hafnarfjarðarkaupstaður,Kópavogsbær,Reykjavíkurborg,Seltjarnarnesbær</v>
      </c>
      <c r="E6886" t="str">
        <f>VLOOKUP(Oliusala[[#This Row],[postnumer]],Sveitarfelog[#All],5,FALSE)</f>
        <v>Höfuðborgarsvæðið</v>
      </c>
      <c r="F6886" t="s">
        <v>24</v>
      </c>
      <c r="G6886" t="s">
        <v>24</v>
      </c>
      <c r="H6886" t="s">
        <v>58</v>
      </c>
      <c r="I6886" s="1">
        <v>22979417</v>
      </c>
      <c r="J6886" s="2">
        <f>VLOOKUP(Oliusala[[#This Row],[tegund]],Tegundir!$B$2:$D$19,3,FALSE)*Oliusala[[#This Row],[magn]]/1000</f>
        <v>19877.195704999998</v>
      </c>
      <c r="K6886">
        <v>2015</v>
      </c>
      <c r="L6886" t="s">
        <v>18</v>
      </c>
      <c r="M6886" s="144" t="s">
        <v>59</v>
      </c>
    </row>
    <row r="6887" spans="1:15" x14ac:dyDescent="0.2">
      <c r="A6887" t="s">
        <v>63</v>
      </c>
      <c r="B6887" s="144" t="s">
        <v>5</v>
      </c>
      <c r="C6887">
        <v>101</v>
      </c>
      <c r="D6887" t="str">
        <f>VLOOKUP(Oliusala[[#This Row],[postnumer]],Sveitarfelog[#All],4,FALSE)</f>
        <v>Garðabær,Hafnarfjarðarkaupstaður,Kópavogsbær,Reykjavíkurborg,Seltjarnarnesbær</v>
      </c>
      <c r="E6887" t="str">
        <f>VLOOKUP(Oliusala[[#This Row],[postnumer]],Sveitarfelog[#All],5,FALSE)</f>
        <v>Höfuðborgarsvæðið</v>
      </c>
      <c r="F6887" t="s">
        <v>24</v>
      </c>
      <c r="G6887" t="s">
        <v>24</v>
      </c>
      <c r="H6887" t="s">
        <v>58</v>
      </c>
      <c r="I6887" s="1">
        <v>1404085</v>
      </c>
      <c r="J6887" s="2">
        <f>VLOOKUP(Oliusala[[#This Row],[tegund]],Tegundir!$B$2:$D$19,3,FALSE)*Oliusala[[#This Row],[magn]]/1000</f>
        <v>1214.5335249999998</v>
      </c>
      <c r="K6887">
        <v>2015</v>
      </c>
      <c r="L6887" t="s">
        <v>18</v>
      </c>
      <c r="M6887" s="144" t="s">
        <v>59</v>
      </c>
    </row>
    <row r="6888" spans="1:15" x14ac:dyDescent="0.2">
      <c r="A6888" t="s">
        <v>63</v>
      </c>
      <c r="B6888" s="144" t="s">
        <v>5</v>
      </c>
      <c r="C6888">
        <v>101</v>
      </c>
      <c r="D6888" t="str">
        <f>VLOOKUP(Oliusala[[#This Row],[postnumer]],Sveitarfelog[#All],4,FALSE)</f>
        <v>Garðabær,Hafnarfjarðarkaupstaður,Kópavogsbær,Reykjavíkurborg,Seltjarnarnesbær</v>
      </c>
      <c r="E6888" t="str">
        <f>VLOOKUP(Oliusala[[#This Row],[postnumer]],Sveitarfelog[#All],5,FALSE)</f>
        <v>Höfuðborgarsvæðið</v>
      </c>
      <c r="F6888" t="s">
        <v>24</v>
      </c>
      <c r="G6888" t="s">
        <v>24</v>
      </c>
      <c r="H6888" t="s">
        <v>58</v>
      </c>
      <c r="I6888" s="1">
        <v>1670224</v>
      </c>
      <c r="J6888" s="2">
        <f>VLOOKUP(Oliusala[[#This Row],[tegund]],Tegundir!$B$2:$D$19,3,FALSE)*Oliusala[[#This Row],[magn]]/1000</f>
        <v>1444.7437600000001</v>
      </c>
      <c r="K6888">
        <v>2015</v>
      </c>
      <c r="L6888" t="s">
        <v>18</v>
      </c>
      <c r="M6888" s="144" t="s">
        <v>59</v>
      </c>
    </row>
    <row r="6889" spans="1:15" x14ac:dyDescent="0.2">
      <c r="A6889" t="s">
        <v>76</v>
      </c>
      <c r="B6889" s="144" t="s">
        <v>76</v>
      </c>
      <c r="C6889">
        <v>340</v>
      </c>
      <c r="D6889" t="str">
        <f>VLOOKUP(Oliusala[[#This Row],[postnumer]],Sveitarfelog[#All],4,FALSE)</f>
        <v>Eyja- og Miklaholtshreppur,Sveitarfélagið Stykkishólmur</v>
      </c>
      <c r="E6889" t="str">
        <f>VLOOKUP(Oliusala[[#This Row],[postnumer]],Sveitarfelog[#All],5,FALSE)</f>
        <v>Vesturland</v>
      </c>
      <c r="F6889" t="s">
        <v>25</v>
      </c>
      <c r="G6889" t="s">
        <v>24</v>
      </c>
      <c r="H6889" t="s">
        <v>58</v>
      </c>
      <c r="I6889" s="1">
        <v>95000</v>
      </c>
      <c r="J6889" s="2">
        <f>VLOOKUP(Oliusala[[#This Row],[tegund]],Tegundir!$B$2:$D$19,3,FALSE)*Oliusala[[#This Row],[magn]]/1000</f>
        <v>82.174999999999997</v>
      </c>
      <c r="K6889">
        <v>2015</v>
      </c>
      <c r="L6889" t="s">
        <v>19</v>
      </c>
      <c r="M6889" s="144" t="s">
        <v>59</v>
      </c>
      <c r="N6889" s="144" t="s">
        <v>1939</v>
      </c>
      <c r="O6889" s="144" t="s">
        <v>1997</v>
      </c>
    </row>
    <row r="6890" spans="1:15" x14ac:dyDescent="0.2">
      <c r="A6890" t="s">
        <v>76</v>
      </c>
      <c r="B6890" s="144" t="s">
        <v>76</v>
      </c>
      <c r="C6890">
        <v>340</v>
      </c>
      <c r="D6890" t="str">
        <f>VLOOKUP(Oliusala[[#This Row],[postnumer]],Sveitarfelog[#All],4,FALSE)</f>
        <v>Eyja- og Miklaholtshreppur,Sveitarfélagið Stykkishólmur</v>
      </c>
      <c r="E6890" t="str">
        <f>VLOOKUP(Oliusala[[#This Row],[postnumer]],Sveitarfelog[#All],5,FALSE)</f>
        <v>Vesturland</v>
      </c>
      <c r="F6890" t="s">
        <v>25</v>
      </c>
      <c r="G6890" t="s">
        <v>24</v>
      </c>
      <c r="H6890" t="s">
        <v>58</v>
      </c>
      <c r="I6890" s="1">
        <v>198194</v>
      </c>
      <c r="J6890" s="2">
        <f>VLOOKUP(Oliusala[[#This Row],[tegund]],Tegundir!$B$2:$D$19,3,FALSE)*Oliusala[[#This Row],[magn]]/1000</f>
        <v>171.43780999999998</v>
      </c>
      <c r="K6890">
        <v>2015</v>
      </c>
      <c r="L6890" t="s">
        <v>1955</v>
      </c>
      <c r="M6890" s="144" t="s">
        <v>59</v>
      </c>
      <c r="N6890" s="144" t="s">
        <v>1939</v>
      </c>
    </row>
    <row r="6891" spans="1:15" x14ac:dyDescent="0.2">
      <c r="A6891" t="s">
        <v>57</v>
      </c>
      <c r="B6891" s="144" t="s">
        <v>5</v>
      </c>
      <c r="C6891">
        <v>101</v>
      </c>
      <c r="D6891" t="str">
        <f>VLOOKUP(Oliusala[[#This Row],[postnumer]],Sveitarfelog[#All],4,FALSE)</f>
        <v>Garðabær,Hafnarfjarðarkaupstaður,Kópavogsbær,Reykjavíkurborg,Seltjarnarnesbær</v>
      </c>
      <c r="E6891" t="str">
        <f>VLOOKUP(Oliusala[[#This Row],[postnumer]],Sveitarfelog[#All],5,FALSE)</f>
        <v>Höfuðborgarsvæðið</v>
      </c>
      <c r="F6891" t="s">
        <v>25</v>
      </c>
      <c r="G6891" t="s">
        <v>24</v>
      </c>
      <c r="H6891" t="s">
        <v>61</v>
      </c>
      <c r="I6891" s="1">
        <v>-7019</v>
      </c>
      <c r="J6891" s="2">
        <v>0</v>
      </c>
      <c r="K6891">
        <v>2015</v>
      </c>
      <c r="L6891" t="s">
        <v>19</v>
      </c>
      <c r="M6891" s="144" t="s">
        <v>62</v>
      </c>
      <c r="O6891" s="144" t="s">
        <v>1997</v>
      </c>
    </row>
    <row r="6892" spans="1:15" x14ac:dyDescent="0.2">
      <c r="A6892" t="s">
        <v>57</v>
      </c>
      <c r="B6892" s="144" t="s">
        <v>5</v>
      </c>
      <c r="C6892">
        <v>101</v>
      </c>
      <c r="D6892" t="str">
        <f>VLOOKUP(Oliusala[[#This Row],[postnumer]],Sveitarfelog[#All],4,FALSE)</f>
        <v>Garðabær,Hafnarfjarðarkaupstaður,Kópavogsbær,Reykjavíkurborg,Seltjarnarnesbær</v>
      </c>
      <c r="E6892" t="str">
        <f>VLOOKUP(Oliusala[[#This Row],[postnumer]],Sveitarfelog[#All],5,FALSE)</f>
        <v>Höfuðborgarsvæðið</v>
      </c>
      <c r="F6892" t="s">
        <v>25</v>
      </c>
      <c r="G6892" t="s">
        <v>24</v>
      </c>
      <c r="H6892" t="s">
        <v>61</v>
      </c>
      <c r="I6892" s="1">
        <v>829609</v>
      </c>
      <c r="J6892" s="2">
        <f>VLOOKUP(Oliusala[[#This Row],[tegund]],Tegundir!$B$2:$D$19,3,FALSE)*Oliusala[[#This Row],[magn]]/1000</f>
        <v>717.61178500000005</v>
      </c>
      <c r="K6892">
        <v>2015</v>
      </c>
      <c r="L6892" t="s">
        <v>19</v>
      </c>
      <c r="M6892" s="144" t="s">
        <v>62</v>
      </c>
      <c r="O6892" s="144" t="s">
        <v>1997</v>
      </c>
    </row>
    <row r="6893" spans="1:15" x14ac:dyDescent="0.2">
      <c r="A6893" t="s">
        <v>57</v>
      </c>
      <c r="B6893" s="144" t="s">
        <v>5</v>
      </c>
      <c r="C6893">
        <v>101</v>
      </c>
      <c r="D6893" t="str">
        <f>VLOOKUP(Oliusala[[#This Row],[postnumer]],Sveitarfelog[#All],4,FALSE)</f>
        <v>Garðabær,Hafnarfjarðarkaupstaður,Kópavogsbær,Reykjavíkurborg,Seltjarnarnesbær</v>
      </c>
      <c r="E6893" t="str">
        <f>VLOOKUP(Oliusala[[#This Row],[postnumer]],Sveitarfelog[#All],5,FALSE)</f>
        <v>Höfuðborgarsvæðið</v>
      </c>
      <c r="F6893" t="s">
        <v>27</v>
      </c>
      <c r="G6893" t="s">
        <v>24</v>
      </c>
      <c r="H6893" t="s">
        <v>61</v>
      </c>
      <c r="I6893" s="1">
        <v>2062595</v>
      </c>
      <c r="J6893" s="2">
        <f>VLOOKUP(Oliusala[[#This Row],[tegund]],Tegundir!$B$2:$D$19,3,FALSE)*Oliusala[[#This Row],[magn]]/1000</f>
        <v>1784.144675</v>
      </c>
      <c r="K6893">
        <v>2015</v>
      </c>
      <c r="L6893" t="s">
        <v>19</v>
      </c>
      <c r="M6893" s="144" t="s">
        <v>62</v>
      </c>
      <c r="O6893" s="144" t="s">
        <v>1998</v>
      </c>
    </row>
    <row r="6894" spans="1:15" x14ac:dyDescent="0.2">
      <c r="A6894" t="s">
        <v>57</v>
      </c>
      <c r="B6894" s="144" t="s">
        <v>5</v>
      </c>
      <c r="C6894">
        <v>101</v>
      </c>
      <c r="D6894" t="str">
        <f>VLOOKUP(Oliusala[[#This Row],[postnumer]],Sveitarfelog[#All],4,FALSE)</f>
        <v>Garðabær,Hafnarfjarðarkaupstaður,Kópavogsbær,Reykjavíkurborg,Seltjarnarnesbær</v>
      </c>
      <c r="E6894" t="str">
        <f>VLOOKUP(Oliusala[[#This Row],[postnumer]],Sveitarfelog[#All],5,FALSE)</f>
        <v>Höfuðborgarsvæðið</v>
      </c>
      <c r="F6894" t="s">
        <v>29</v>
      </c>
      <c r="G6894" t="s">
        <v>24</v>
      </c>
      <c r="H6894" t="s">
        <v>61</v>
      </c>
      <c r="I6894" s="1">
        <v>18635833</v>
      </c>
      <c r="J6894" s="2">
        <f>VLOOKUP(Oliusala[[#This Row],[tegund]],Tegundir!$B$2:$D$19,3,FALSE)*Oliusala[[#This Row],[magn]]/1000</f>
        <v>16119.995545</v>
      </c>
      <c r="K6894">
        <v>2015</v>
      </c>
      <c r="L6894" t="s">
        <v>19</v>
      </c>
      <c r="M6894" s="144" t="s">
        <v>62</v>
      </c>
      <c r="O6894" s="144" t="s">
        <v>1998</v>
      </c>
    </row>
    <row r="6895" spans="1:15" x14ac:dyDescent="0.2">
      <c r="A6895" t="s">
        <v>57</v>
      </c>
      <c r="B6895" s="144" t="s">
        <v>5</v>
      </c>
      <c r="C6895">
        <v>101</v>
      </c>
      <c r="D6895" t="str">
        <f>VLOOKUP(Oliusala[[#This Row],[postnumer]],Sveitarfelog[#All],4,FALSE)</f>
        <v>Garðabær,Hafnarfjarðarkaupstaður,Kópavogsbær,Reykjavíkurborg,Seltjarnarnesbær</v>
      </c>
      <c r="E6895" t="str">
        <f>VLOOKUP(Oliusala[[#This Row],[postnumer]],Sveitarfelog[#All],5,FALSE)</f>
        <v>Höfuðborgarsvæðið</v>
      </c>
      <c r="F6895" t="s">
        <v>30</v>
      </c>
      <c r="G6895" t="s">
        <v>24</v>
      </c>
      <c r="H6895" t="s">
        <v>61</v>
      </c>
      <c r="I6895" s="1">
        <v>86844</v>
      </c>
      <c r="J6895" s="2">
        <f>VLOOKUP(Oliusala[[#This Row],[tegund]],Tegundir!$B$2:$D$19,3,FALSE)*Oliusala[[#This Row],[magn]]/1000</f>
        <v>75.120059999999995</v>
      </c>
      <c r="K6895">
        <v>2015</v>
      </c>
      <c r="L6895" t="s">
        <v>19</v>
      </c>
      <c r="M6895" s="144" t="s">
        <v>62</v>
      </c>
      <c r="O6895" s="144" t="s">
        <v>1998</v>
      </c>
    </row>
    <row r="6896" spans="1:15" x14ac:dyDescent="0.2">
      <c r="A6896" t="s">
        <v>57</v>
      </c>
      <c r="B6896" s="144" t="s">
        <v>5</v>
      </c>
      <c r="C6896">
        <v>101</v>
      </c>
      <c r="D6896" t="str">
        <f>VLOOKUP(Oliusala[[#This Row],[postnumer]],Sveitarfelog[#All],4,FALSE)</f>
        <v>Garðabær,Hafnarfjarðarkaupstaður,Kópavogsbær,Reykjavíkurborg,Seltjarnarnesbær</v>
      </c>
      <c r="E6896" t="str">
        <f>VLOOKUP(Oliusala[[#This Row],[postnumer]],Sveitarfelog[#All],5,FALSE)</f>
        <v>Höfuðborgarsvæðið</v>
      </c>
      <c r="F6896" t="s">
        <v>29</v>
      </c>
      <c r="G6896" t="s">
        <v>24</v>
      </c>
      <c r="H6896" t="s">
        <v>61</v>
      </c>
      <c r="I6896" s="1">
        <v>10691944</v>
      </c>
      <c r="J6896" s="2">
        <f>VLOOKUP(Oliusala[[#This Row],[tegund]],Tegundir!$B$2:$D$19,3,FALSE)*Oliusala[[#This Row],[magn]]/1000</f>
        <v>9248.5315600000013</v>
      </c>
      <c r="K6896">
        <v>2015</v>
      </c>
      <c r="L6896" t="s">
        <v>19</v>
      </c>
      <c r="M6896" s="144" t="s">
        <v>62</v>
      </c>
      <c r="O6896" s="144" t="s">
        <v>1998</v>
      </c>
    </row>
    <row r="6897" spans="1:15" x14ac:dyDescent="0.2">
      <c r="A6897" t="s">
        <v>57</v>
      </c>
      <c r="B6897" s="144" t="s">
        <v>5</v>
      </c>
      <c r="C6897">
        <v>101</v>
      </c>
      <c r="D6897" t="str">
        <f>VLOOKUP(Oliusala[[#This Row],[postnumer]],Sveitarfelog[#All],4,FALSE)</f>
        <v>Garðabær,Hafnarfjarðarkaupstaður,Kópavogsbær,Reykjavíkurborg,Seltjarnarnesbær</v>
      </c>
      <c r="E6897" t="str">
        <f>VLOOKUP(Oliusala[[#This Row],[postnumer]],Sveitarfelog[#All],5,FALSE)</f>
        <v>Höfuðborgarsvæðið</v>
      </c>
      <c r="F6897" t="s">
        <v>30</v>
      </c>
      <c r="G6897" t="s">
        <v>24</v>
      </c>
      <c r="H6897" t="s">
        <v>61</v>
      </c>
      <c r="I6897" s="1">
        <v>95672</v>
      </c>
      <c r="J6897" s="2">
        <f>VLOOKUP(Oliusala[[#This Row],[tegund]],Tegundir!$B$2:$D$19,3,FALSE)*Oliusala[[#This Row],[magn]]/1000</f>
        <v>82.756280000000004</v>
      </c>
      <c r="K6897">
        <v>2015</v>
      </c>
      <c r="L6897" t="s">
        <v>19</v>
      </c>
      <c r="M6897" s="144" t="s">
        <v>62</v>
      </c>
      <c r="O6897" s="144" t="s">
        <v>1998</v>
      </c>
    </row>
    <row r="6898" spans="1:15" x14ac:dyDescent="0.2">
      <c r="A6898" t="s">
        <v>57</v>
      </c>
      <c r="B6898" s="144" t="s">
        <v>5</v>
      </c>
      <c r="C6898">
        <v>101</v>
      </c>
      <c r="D6898" t="str">
        <f>VLOOKUP(Oliusala[[#This Row],[postnumer]],Sveitarfelog[#All],4,FALSE)</f>
        <v>Garðabær,Hafnarfjarðarkaupstaður,Kópavogsbær,Reykjavíkurborg,Seltjarnarnesbær</v>
      </c>
      <c r="E6898" t="str">
        <f>VLOOKUP(Oliusala[[#This Row],[postnumer]],Sveitarfelog[#All],5,FALSE)</f>
        <v>Höfuðborgarsvæðið</v>
      </c>
      <c r="F6898" t="s">
        <v>29</v>
      </c>
      <c r="G6898" t="s">
        <v>24</v>
      </c>
      <c r="H6898" t="s">
        <v>61</v>
      </c>
      <c r="I6898" s="1">
        <v>22481427</v>
      </c>
      <c r="J6898" s="2">
        <f>VLOOKUP(Oliusala[[#This Row],[tegund]],Tegundir!$B$2:$D$19,3,FALSE)*Oliusala[[#This Row],[magn]]/1000</f>
        <v>19446.434355000001</v>
      </c>
      <c r="K6898">
        <v>2015</v>
      </c>
      <c r="L6898" t="s">
        <v>19</v>
      </c>
      <c r="M6898" s="144" t="s">
        <v>62</v>
      </c>
      <c r="O6898" s="144" t="s">
        <v>1998</v>
      </c>
    </row>
    <row r="6899" spans="1:15" x14ac:dyDescent="0.2">
      <c r="A6899" t="s">
        <v>57</v>
      </c>
      <c r="B6899" s="144" t="s">
        <v>72</v>
      </c>
      <c r="C6899">
        <v>190</v>
      </c>
      <c r="D6899" t="str">
        <f>VLOOKUP(Oliusala[[#This Row],[postnumer]],Sveitarfelog[#All],4,FALSE)</f>
        <v>Sveitarfélagið Vogar</v>
      </c>
      <c r="E6899" t="str">
        <f>VLOOKUP(Oliusala[[#This Row],[postnumer]],Sveitarfelog[#All],5,FALSE)</f>
        <v>Suðurnes</v>
      </c>
      <c r="F6899" t="s">
        <v>30</v>
      </c>
      <c r="G6899" t="s">
        <v>24</v>
      </c>
      <c r="H6899" t="s">
        <v>60</v>
      </c>
      <c r="I6899" s="1">
        <v>9263</v>
      </c>
      <c r="J6899" s="2">
        <f>VLOOKUP(Oliusala[[#This Row],[tegund]],Tegundir!$B$2:$D$19,3,FALSE)*Oliusala[[#This Row],[magn]]/1000</f>
        <v>8.0124949999999995</v>
      </c>
      <c r="K6899">
        <v>2015</v>
      </c>
      <c r="L6899" t="s">
        <v>19</v>
      </c>
      <c r="M6899" s="144" t="s">
        <v>59</v>
      </c>
      <c r="O6899" s="144" t="s">
        <v>1998</v>
      </c>
    </row>
    <row r="6900" spans="1:15" x14ac:dyDescent="0.2">
      <c r="A6900" t="s">
        <v>63</v>
      </c>
      <c r="B6900" s="144" t="s">
        <v>72</v>
      </c>
      <c r="C6900">
        <v>190</v>
      </c>
      <c r="D6900" t="str">
        <f>VLOOKUP(Oliusala[[#This Row],[postnumer]],Sveitarfelog[#All],4,FALSE)</f>
        <v>Sveitarfélagið Vogar</v>
      </c>
      <c r="E6900" t="str">
        <f>VLOOKUP(Oliusala[[#This Row],[postnumer]],Sveitarfelog[#All],5,FALSE)</f>
        <v>Suðurnes</v>
      </c>
      <c r="F6900" t="s">
        <v>24</v>
      </c>
      <c r="G6900" t="s">
        <v>24</v>
      </c>
      <c r="H6900" t="s">
        <v>58</v>
      </c>
      <c r="I6900" s="1">
        <v>125807</v>
      </c>
      <c r="J6900" s="2">
        <f>VLOOKUP(Oliusala[[#This Row],[tegund]],Tegundir!$B$2:$D$19,3,FALSE)*Oliusala[[#This Row],[magn]]/1000</f>
        <v>108.823055</v>
      </c>
      <c r="K6900">
        <v>2015</v>
      </c>
      <c r="L6900" t="s">
        <v>18</v>
      </c>
      <c r="M6900" s="144" t="s">
        <v>59</v>
      </c>
    </row>
    <row r="6901" spans="1:15" x14ac:dyDescent="0.2">
      <c r="A6901" t="s">
        <v>83</v>
      </c>
      <c r="B6901" s="144" t="s">
        <v>110</v>
      </c>
      <c r="C6901">
        <v>420</v>
      </c>
      <c r="D6901" t="str">
        <f>VLOOKUP(Oliusala[[#This Row],[postnumer]],Sveitarfelog[#All],4,FALSE)</f>
        <v>Súðavíkurhreppur</v>
      </c>
      <c r="E6901" t="str">
        <f>VLOOKUP(Oliusala[[#This Row],[postnumer]],Sveitarfelog[#All],5,FALSE)</f>
        <v>Vestfirðir</v>
      </c>
      <c r="F6901" t="s">
        <v>25</v>
      </c>
      <c r="G6901" t="s">
        <v>24</v>
      </c>
      <c r="H6901" t="s">
        <v>60</v>
      </c>
      <c r="I6901" s="1">
        <v>58752</v>
      </c>
      <c r="J6901" s="2">
        <f>VLOOKUP(Oliusala[[#This Row],[tegund]],Tegundir!$B$2:$D$19,3,FALSE)*Oliusala[[#This Row],[magn]]/1000</f>
        <v>50.820479999999996</v>
      </c>
      <c r="K6901">
        <v>2015</v>
      </c>
      <c r="L6901" t="s">
        <v>19</v>
      </c>
      <c r="M6901" s="144" t="s">
        <v>59</v>
      </c>
      <c r="N6901" s="144" t="s">
        <v>1939</v>
      </c>
      <c r="O6901" s="144" t="s">
        <v>1997</v>
      </c>
    </row>
    <row r="6902" spans="1:15" x14ac:dyDescent="0.2">
      <c r="A6902" t="s">
        <v>83</v>
      </c>
      <c r="B6902" s="144" t="s">
        <v>110</v>
      </c>
      <c r="C6902">
        <v>420</v>
      </c>
      <c r="D6902" t="str">
        <f>VLOOKUP(Oliusala[[#This Row],[postnumer]],Sveitarfelog[#All],4,FALSE)</f>
        <v>Súðavíkurhreppur</v>
      </c>
      <c r="E6902" t="str">
        <f>VLOOKUP(Oliusala[[#This Row],[postnumer]],Sveitarfelog[#All],5,FALSE)</f>
        <v>Vestfirðir</v>
      </c>
      <c r="F6902" t="s">
        <v>25</v>
      </c>
      <c r="G6902" t="s">
        <v>24</v>
      </c>
      <c r="H6902" t="s">
        <v>60</v>
      </c>
      <c r="I6902" s="1">
        <v>58752</v>
      </c>
      <c r="J6902" s="2">
        <f>VLOOKUP(Oliusala[[#This Row],[tegund]],Tegundir!$B$2:$D$19,3,FALSE)*Oliusala[[#This Row],[magn]]/1000</f>
        <v>50.820479999999996</v>
      </c>
      <c r="K6902">
        <v>2015</v>
      </c>
      <c r="L6902" t="s">
        <v>1955</v>
      </c>
      <c r="M6902" s="144" t="s">
        <v>59</v>
      </c>
      <c r="N6902" s="144" t="s">
        <v>1939</v>
      </c>
    </row>
    <row r="6903" spans="1:15" x14ac:dyDescent="0.2">
      <c r="A6903" t="s">
        <v>63</v>
      </c>
      <c r="B6903" s="144" t="s">
        <v>74</v>
      </c>
      <c r="C6903">
        <v>230</v>
      </c>
      <c r="D6903" t="str">
        <f>VLOOKUP(Oliusala[[#This Row],[postnumer]],Sveitarfelog[#All],4,FALSE)</f>
        <v>Reykjanesbær</v>
      </c>
      <c r="E6903" t="str">
        <f>VLOOKUP(Oliusala[[#This Row],[postnumer]],Sveitarfelog[#All],5,FALSE)</f>
        <v>Suðurnes</v>
      </c>
      <c r="F6903" t="s">
        <v>24</v>
      </c>
      <c r="G6903" t="s">
        <v>24</v>
      </c>
      <c r="H6903" t="s">
        <v>58</v>
      </c>
      <c r="I6903" s="1">
        <v>156643</v>
      </c>
      <c r="J6903" s="2">
        <f>VLOOKUP(Oliusala[[#This Row],[tegund]],Tegundir!$B$2:$D$19,3,FALSE)*Oliusala[[#This Row],[magn]]/1000</f>
        <v>135.496195</v>
      </c>
      <c r="K6903">
        <v>2015</v>
      </c>
      <c r="L6903" t="s">
        <v>18</v>
      </c>
      <c r="M6903" s="144" t="s">
        <v>59</v>
      </c>
    </row>
    <row r="6904" spans="1:15" x14ac:dyDescent="0.2">
      <c r="A6904" t="s">
        <v>63</v>
      </c>
      <c r="B6904" s="144" t="s">
        <v>74</v>
      </c>
      <c r="C6904">
        <v>230</v>
      </c>
      <c r="D6904" t="str">
        <f>VLOOKUP(Oliusala[[#This Row],[postnumer]],Sveitarfelog[#All],4,FALSE)</f>
        <v>Reykjanesbær</v>
      </c>
      <c r="E6904" t="str">
        <f>VLOOKUP(Oliusala[[#This Row],[postnumer]],Sveitarfelog[#All],5,FALSE)</f>
        <v>Suðurnes</v>
      </c>
      <c r="F6904" t="s">
        <v>24</v>
      </c>
      <c r="G6904" t="s">
        <v>24</v>
      </c>
      <c r="H6904" t="s">
        <v>58</v>
      </c>
      <c r="I6904" s="1">
        <v>217716</v>
      </c>
      <c r="J6904" s="2">
        <f>VLOOKUP(Oliusala[[#This Row],[tegund]],Tegundir!$B$2:$D$19,3,FALSE)*Oliusala[[#This Row],[magn]]/1000</f>
        <v>188.32434000000001</v>
      </c>
      <c r="K6904">
        <v>2015</v>
      </c>
      <c r="L6904" t="s">
        <v>18</v>
      </c>
      <c r="M6904" s="144" t="s">
        <v>59</v>
      </c>
    </row>
    <row r="6905" spans="1:15" x14ac:dyDescent="0.2">
      <c r="A6905" t="s">
        <v>63</v>
      </c>
      <c r="B6905" s="144" t="s">
        <v>74</v>
      </c>
      <c r="C6905">
        <v>230</v>
      </c>
      <c r="D6905" t="str">
        <f>VLOOKUP(Oliusala[[#This Row],[postnumer]],Sveitarfelog[#All],4,FALSE)</f>
        <v>Reykjanesbær</v>
      </c>
      <c r="E6905" t="str">
        <f>VLOOKUP(Oliusala[[#This Row],[postnumer]],Sveitarfelog[#All],5,FALSE)</f>
        <v>Suðurnes</v>
      </c>
      <c r="F6905" t="s">
        <v>25</v>
      </c>
      <c r="G6905" t="s">
        <v>24</v>
      </c>
      <c r="H6905" t="s">
        <v>58</v>
      </c>
      <c r="I6905" s="1">
        <v>49223</v>
      </c>
      <c r="J6905" s="2">
        <f>VLOOKUP(Oliusala[[#This Row],[tegund]],Tegundir!$B$2:$D$19,3,FALSE)*Oliusala[[#This Row],[magn]]/1000</f>
        <v>42.577894999999998</v>
      </c>
      <c r="K6905">
        <v>2015</v>
      </c>
      <c r="L6905" t="s">
        <v>1955</v>
      </c>
      <c r="M6905" s="144" t="s">
        <v>59</v>
      </c>
      <c r="N6905" s="144" t="s">
        <v>1958</v>
      </c>
    </row>
    <row r="6906" spans="1:15" x14ac:dyDescent="0.2">
      <c r="A6906" t="s">
        <v>57</v>
      </c>
      <c r="B6906" s="144" t="s">
        <v>74</v>
      </c>
      <c r="C6906">
        <v>230</v>
      </c>
      <c r="D6906" t="str">
        <f>VLOOKUP(Oliusala[[#This Row],[postnumer]],Sveitarfelog[#All],4,FALSE)</f>
        <v>Reykjanesbær</v>
      </c>
      <c r="E6906" t="str">
        <f>VLOOKUP(Oliusala[[#This Row],[postnumer]],Sveitarfelog[#All],5,FALSE)</f>
        <v>Suðurnes</v>
      </c>
      <c r="F6906" t="s">
        <v>29</v>
      </c>
      <c r="G6906" t="s">
        <v>24</v>
      </c>
      <c r="H6906" t="s">
        <v>61</v>
      </c>
      <c r="I6906" s="1">
        <v>142125</v>
      </c>
      <c r="J6906" s="2">
        <f>VLOOKUP(Oliusala[[#This Row],[tegund]],Tegundir!$B$2:$D$19,3,FALSE)*Oliusala[[#This Row],[magn]]/1000</f>
        <v>122.938125</v>
      </c>
      <c r="K6906">
        <v>2015</v>
      </c>
      <c r="L6906" t="s">
        <v>1955</v>
      </c>
      <c r="M6906" s="144" t="s">
        <v>62</v>
      </c>
      <c r="N6906" s="144" t="s">
        <v>1958</v>
      </c>
    </row>
    <row r="6907" spans="1:15" x14ac:dyDescent="0.2">
      <c r="A6907" t="s">
        <v>57</v>
      </c>
      <c r="B6907" s="144" t="s">
        <v>75</v>
      </c>
      <c r="C6907">
        <v>230</v>
      </c>
      <c r="D6907" t="str">
        <f>VLOOKUP(Oliusala[[#This Row],[postnumer]],Sveitarfelog[#All],4,FALSE)</f>
        <v>Reykjanesbær</v>
      </c>
      <c r="E6907" t="str">
        <f>VLOOKUP(Oliusala[[#This Row],[postnumer]],Sveitarfelog[#All],5,FALSE)</f>
        <v>Suðurnes</v>
      </c>
      <c r="F6907" t="s">
        <v>24</v>
      </c>
      <c r="G6907" t="s">
        <v>24</v>
      </c>
      <c r="H6907" t="s">
        <v>60</v>
      </c>
      <c r="I6907" s="1">
        <v>847669</v>
      </c>
      <c r="J6907" s="2">
        <f>VLOOKUP(Oliusala[[#This Row],[tegund]],Tegundir!$B$2:$D$19,3,FALSE)*Oliusala[[#This Row],[magn]]/1000</f>
        <v>733.23368499999992</v>
      </c>
      <c r="K6907">
        <v>2015</v>
      </c>
      <c r="L6907" t="s">
        <v>18</v>
      </c>
      <c r="M6907" s="144" t="s">
        <v>59</v>
      </c>
    </row>
    <row r="6908" spans="1:15" x14ac:dyDescent="0.2">
      <c r="A6908" t="s">
        <v>57</v>
      </c>
      <c r="B6908" s="144" t="s">
        <v>75</v>
      </c>
      <c r="C6908">
        <v>230</v>
      </c>
      <c r="D6908" t="str">
        <f>VLOOKUP(Oliusala[[#This Row],[postnumer]],Sveitarfelog[#All],4,FALSE)</f>
        <v>Reykjanesbær</v>
      </c>
      <c r="E6908" t="str">
        <f>VLOOKUP(Oliusala[[#This Row],[postnumer]],Sveitarfelog[#All],5,FALSE)</f>
        <v>Suðurnes</v>
      </c>
      <c r="F6908" t="s">
        <v>29</v>
      </c>
      <c r="G6908" t="s">
        <v>24</v>
      </c>
      <c r="H6908" t="s">
        <v>60</v>
      </c>
      <c r="I6908" s="1">
        <v>351624</v>
      </c>
      <c r="J6908" s="2">
        <f>VLOOKUP(Oliusala[[#This Row],[tegund]],Tegundir!$B$2:$D$19,3,FALSE)*Oliusala[[#This Row],[magn]]/1000</f>
        <v>304.15476000000001</v>
      </c>
      <c r="K6908">
        <v>2015</v>
      </c>
      <c r="L6908" t="s">
        <v>19</v>
      </c>
      <c r="M6908" s="144" t="s">
        <v>59</v>
      </c>
      <c r="O6908" s="144" t="s">
        <v>1998</v>
      </c>
    </row>
    <row r="6909" spans="1:15" x14ac:dyDescent="0.2">
      <c r="A6909" t="s">
        <v>57</v>
      </c>
      <c r="B6909" s="144" t="s">
        <v>75</v>
      </c>
      <c r="C6909">
        <v>230</v>
      </c>
      <c r="D6909" t="str">
        <f>VLOOKUP(Oliusala[[#This Row],[postnumer]],Sveitarfelog[#All],4,FALSE)</f>
        <v>Reykjanesbær</v>
      </c>
      <c r="E6909" t="str">
        <f>VLOOKUP(Oliusala[[#This Row],[postnumer]],Sveitarfelog[#All],5,FALSE)</f>
        <v>Suðurnes</v>
      </c>
      <c r="F6909" t="s">
        <v>30</v>
      </c>
      <c r="G6909" t="s">
        <v>24</v>
      </c>
      <c r="H6909" t="s">
        <v>60</v>
      </c>
      <c r="I6909" s="1">
        <v>92756</v>
      </c>
      <c r="J6909" s="2">
        <f>VLOOKUP(Oliusala[[#This Row],[tegund]],Tegundir!$B$2:$D$19,3,FALSE)*Oliusala[[#This Row],[magn]]/1000</f>
        <v>80.233940000000004</v>
      </c>
      <c r="K6909">
        <v>2015</v>
      </c>
      <c r="L6909" t="s">
        <v>19</v>
      </c>
      <c r="M6909" s="144" t="s">
        <v>59</v>
      </c>
      <c r="O6909" s="144" t="s">
        <v>1998</v>
      </c>
    </row>
    <row r="6910" spans="1:15" x14ac:dyDescent="0.2">
      <c r="A6910" t="s">
        <v>63</v>
      </c>
      <c r="B6910" s="144" t="s">
        <v>75</v>
      </c>
      <c r="C6910">
        <v>230</v>
      </c>
      <c r="D6910" t="str">
        <f>VLOOKUP(Oliusala[[#This Row],[postnumer]],Sveitarfelog[#All],4,FALSE)</f>
        <v>Reykjanesbær</v>
      </c>
      <c r="E6910" t="str">
        <f>VLOOKUP(Oliusala[[#This Row],[postnumer]],Sveitarfelog[#All],5,FALSE)</f>
        <v>Suðurnes</v>
      </c>
      <c r="F6910" t="s">
        <v>24</v>
      </c>
      <c r="G6910" t="s">
        <v>24</v>
      </c>
      <c r="H6910" t="s">
        <v>58</v>
      </c>
      <c r="I6910" s="1">
        <v>2665400</v>
      </c>
      <c r="J6910" s="2">
        <f>VLOOKUP(Oliusala[[#This Row],[tegund]],Tegundir!$B$2:$D$19,3,FALSE)*Oliusala[[#This Row],[magn]]/1000</f>
        <v>2305.5709999999999</v>
      </c>
      <c r="K6910">
        <v>2015</v>
      </c>
      <c r="L6910" t="s">
        <v>18</v>
      </c>
      <c r="M6910" s="144" t="s">
        <v>59</v>
      </c>
    </row>
    <row r="6911" spans="1:15" x14ac:dyDescent="0.2">
      <c r="A6911" t="s">
        <v>57</v>
      </c>
      <c r="B6911" s="144" t="s">
        <v>75</v>
      </c>
      <c r="C6911">
        <v>230</v>
      </c>
      <c r="D6911" t="str">
        <f>VLOOKUP(Oliusala[[#This Row],[postnumer]],Sveitarfelog[#All],4,FALSE)</f>
        <v>Reykjanesbær</v>
      </c>
      <c r="E6911" t="str">
        <f>VLOOKUP(Oliusala[[#This Row],[postnumer]],Sveitarfelog[#All],5,FALSE)</f>
        <v>Suðurnes</v>
      </c>
      <c r="F6911" t="s">
        <v>29</v>
      </c>
      <c r="G6911" t="s">
        <v>24</v>
      </c>
      <c r="H6911" t="s">
        <v>61</v>
      </c>
      <c r="I6911" s="1">
        <v>42606</v>
      </c>
      <c r="J6911" s="2">
        <f>VLOOKUP(Oliusala[[#This Row],[tegund]],Tegundir!$B$2:$D$19,3,FALSE)*Oliusala[[#This Row],[magn]]/1000</f>
        <v>36.854190000000003</v>
      </c>
      <c r="K6911">
        <v>2015</v>
      </c>
      <c r="L6911" t="s">
        <v>19</v>
      </c>
      <c r="M6911" s="144" t="s">
        <v>62</v>
      </c>
      <c r="O6911" s="144" t="s">
        <v>1998</v>
      </c>
    </row>
    <row r="6912" spans="1:15" x14ac:dyDescent="0.2">
      <c r="A6912" t="s">
        <v>57</v>
      </c>
      <c r="B6912" s="144" t="s">
        <v>75</v>
      </c>
      <c r="C6912">
        <v>230</v>
      </c>
      <c r="D6912" t="str">
        <f>VLOOKUP(Oliusala[[#This Row],[postnumer]],Sveitarfelog[#All],4,FALSE)</f>
        <v>Reykjanesbær</v>
      </c>
      <c r="E6912" t="str">
        <f>VLOOKUP(Oliusala[[#This Row],[postnumer]],Sveitarfelog[#All],5,FALSE)</f>
        <v>Suðurnes</v>
      </c>
      <c r="F6912" t="s">
        <v>25</v>
      </c>
      <c r="G6912" t="s">
        <v>24</v>
      </c>
      <c r="H6912" t="s">
        <v>60</v>
      </c>
      <c r="I6912" s="1">
        <v>1269504</v>
      </c>
      <c r="J6912" s="2">
        <f>VLOOKUP(Oliusala[[#This Row],[tegund]],Tegundir!$B$2:$D$19,3,FALSE)*Oliusala[[#This Row],[magn]]/1000</f>
        <v>1098.12096</v>
      </c>
      <c r="K6912">
        <v>2015</v>
      </c>
      <c r="L6912" t="s">
        <v>19</v>
      </c>
      <c r="M6912" s="144" t="s">
        <v>59</v>
      </c>
      <c r="O6912" s="144" t="s">
        <v>1997</v>
      </c>
    </row>
    <row r="6913" spans="1:15" x14ac:dyDescent="0.2">
      <c r="A6913" t="s">
        <v>63</v>
      </c>
      <c r="B6913" s="144" t="s">
        <v>75</v>
      </c>
      <c r="C6913">
        <v>230</v>
      </c>
      <c r="D6913" t="str">
        <f>VLOOKUP(Oliusala[[#This Row],[postnumer]],Sveitarfelog[#All],4,FALSE)</f>
        <v>Reykjanesbær</v>
      </c>
      <c r="E6913" t="str">
        <f>VLOOKUP(Oliusala[[#This Row],[postnumer]],Sveitarfelog[#All],5,FALSE)</f>
        <v>Suðurnes</v>
      </c>
      <c r="F6913" t="s">
        <v>25</v>
      </c>
      <c r="G6913" t="s">
        <v>24</v>
      </c>
      <c r="H6913" t="s">
        <v>58</v>
      </c>
      <c r="I6913" s="1">
        <v>90569</v>
      </c>
      <c r="J6913" s="2">
        <f>VLOOKUP(Oliusala[[#This Row],[tegund]],Tegundir!$B$2:$D$19,3,FALSE)*Oliusala[[#This Row],[magn]]/1000</f>
        <v>78.342185000000001</v>
      </c>
      <c r="K6913">
        <v>2015</v>
      </c>
      <c r="L6913" t="s">
        <v>19</v>
      </c>
      <c r="M6913" s="144" t="s">
        <v>59</v>
      </c>
      <c r="O6913" s="144" t="s">
        <v>1997</v>
      </c>
    </row>
    <row r="6914" spans="1:15" x14ac:dyDescent="0.2">
      <c r="A6914" t="s">
        <v>63</v>
      </c>
      <c r="B6914" s="144" t="s">
        <v>80</v>
      </c>
      <c r="C6914">
        <v>260</v>
      </c>
      <c r="D6914" t="str">
        <f>VLOOKUP(Oliusala[[#This Row],[postnumer]],Sveitarfelog[#All],4,FALSE)</f>
        <v>Reykjanesbær</v>
      </c>
      <c r="E6914" t="str">
        <f>VLOOKUP(Oliusala[[#This Row],[postnumer]],Sveitarfelog[#All],5,FALSE)</f>
        <v>Suðurnes</v>
      </c>
      <c r="F6914" t="s">
        <v>25</v>
      </c>
      <c r="G6914" t="s">
        <v>24</v>
      </c>
      <c r="H6914" t="s">
        <v>58</v>
      </c>
      <c r="I6914" s="1">
        <v>42111</v>
      </c>
      <c r="J6914" s="2">
        <f>VLOOKUP(Oliusala[[#This Row],[tegund]],Tegundir!$B$2:$D$19,3,FALSE)*Oliusala[[#This Row],[magn]]/1000</f>
        <v>36.426015</v>
      </c>
      <c r="K6914">
        <v>2015</v>
      </c>
      <c r="L6914" t="s">
        <v>19</v>
      </c>
      <c r="M6914" s="144" t="s">
        <v>59</v>
      </c>
      <c r="O6914" s="144" t="s">
        <v>1997</v>
      </c>
    </row>
    <row r="6915" spans="1:15" x14ac:dyDescent="0.2">
      <c r="A6915" t="s">
        <v>57</v>
      </c>
      <c r="B6915" s="144" t="s">
        <v>80</v>
      </c>
      <c r="C6915">
        <v>260</v>
      </c>
      <c r="D6915" t="str">
        <f>VLOOKUP(Oliusala[[#This Row],[postnumer]],Sveitarfelog[#All],4,FALSE)</f>
        <v>Reykjanesbær</v>
      </c>
      <c r="E6915" t="str">
        <f>VLOOKUP(Oliusala[[#This Row],[postnumer]],Sveitarfelog[#All],5,FALSE)</f>
        <v>Suðurnes</v>
      </c>
      <c r="F6915" t="s">
        <v>25</v>
      </c>
      <c r="G6915" t="s">
        <v>24</v>
      </c>
      <c r="H6915" t="s">
        <v>60</v>
      </c>
      <c r="I6915" s="1">
        <v>274342</v>
      </c>
      <c r="J6915" s="2">
        <f>VLOOKUP(Oliusala[[#This Row],[tegund]],Tegundir!$B$2:$D$19,3,FALSE)*Oliusala[[#This Row],[magn]]/1000</f>
        <v>237.30582999999999</v>
      </c>
      <c r="K6915">
        <v>2015</v>
      </c>
      <c r="L6915" t="s">
        <v>1955</v>
      </c>
      <c r="M6915" s="144" t="s">
        <v>59</v>
      </c>
    </row>
    <row r="6916" spans="1:15" x14ac:dyDescent="0.2">
      <c r="A6916" t="s">
        <v>77</v>
      </c>
      <c r="B6916" s="144" t="s">
        <v>77</v>
      </c>
      <c r="C6916">
        <v>240</v>
      </c>
      <c r="D6916" t="str">
        <f>VLOOKUP(Oliusala[[#This Row],[postnumer]],Sveitarfelog[#All],4,FALSE)</f>
        <v>Grindavíkurbær</v>
      </c>
      <c r="E6916" t="str">
        <f>VLOOKUP(Oliusala[[#This Row],[postnumer]],Sveitarfelog[#All],5,FALSE)</f>
        <v>Suðurnes</v>
      </c>
      <c r="F6916" t="s">
        <v>25</v>
      </c>
      <c r="G6916" t="s">
        <v>24</v>
      </c>
      <c r="H6916" t="s">
        <v>58</v>
      </c>
      <c r="I6916" s="1">
        <v>499530</v>
      </c>
      <c r="J6916" s="2">
        <f>VLOOKUP(Oliusala[[#This Row],[tegund]],Tegundir!$B$2:$D$19,3,FALSE)*Oliusala[[#This Row],[magn]]/1000</f>
        <v>432.09345000000002</v>
      </c>
      <c r="K6916">
        <v>2015</v>
      </c>
      <c r="L6916" t="s">
        <v>19</v>
      </c>
      <c r="M6916" s="144" t="s">
        <v>59</v>
      </c>
      <c r="O6916" s="144" t="s">
        <v>1997</v>
      </c>
    </row>
    <row r="6917" spans="1:15" x14ac:dyDescent="0.2">
      <c r="A6917" t="s">
        <v>77</v>
      </c>
      <c r="B6917" s="144" t="s">
        <v>77</v>
      </c>
      <c r="C6917">
        <v>240</v>
      </c>
      <c r="D6917" t="str">
        <f>VLOOKUP(Oliusala[[#This Row],[postnumer]],Sveitarfelog[#All],4,FALSE)</f>
        <v>Grindavíkurbær</v>
      </c>
      <c r="E6917" t="str">
        <f>VLOOKUP(Oliusala[[#This Row],[postnumer]],Sveitarfelog[#All],5,FALSE)</f>
        <v>Suðurnes</v>
      </c>
      <c r="F6917" t="s">
        <v>24</v>
      </c>
      <c r="G6917" t="s">
        <v>24</v>
      </c>
      <c r="H6917" t="s">
        <v>58</v>
      </c>
      <c r="I6917" s="1">
        <v>211031</v>
      </c>
      <c r="J6917" s="2">
        <f>VLOOKUP(Oliusala[[#This Row],[tegund]],Tegundir!$B$2:$D$19,3,FALSE)*Oliusala[[#This Row],[magn]]/1000</f>
        <v>182.54181500000001</v>
      </c>
      <c r="K6917">
        <v>2015</v>
      </c>
      <c r="L6917" t="s">
        <v>18</v>
      </c>
      <c r="M6917" s="144" t="s">
        <v>59</v>
      </c>
    </row>
    <row r="6918" spans="1:15" x14ac:dyDescent="0.2">
      <c r="A6918" t="s">
        <v>77</v>
      </c>
      <c r="B6918" s="144" t="s">
        <v>77</v>
      </c>
      <c r="C6918">
        <v>240</v>
      </c>
      <c r="D6918" t="str">
        <f>VLOOKUP(Oliusala[[#This Row],[postnumer]],Sveitarfelog[#All],4,FALSE)</f>
        <v>Grindavíkurbær</v>
      </c>
      <c r="E6918" t="str">
        <f>VLOOKUP(Oliusala[[#This Row],[postnumer]],Sveitarfelog[#All],5,FALSE)</f>
        <v>Suðurnes</v>
      </c>
      <c r="F6918" t="s">
        <v>27</v>
      </c>
      <c r="G6918" t="s">
        <v>24</v>
      </c>
      <c r="H6918" t="s">
        <v>58</v>
      </c>
      <c r="I6918" s="1">
        <v>536732</v>
      </c>
      <c r="J6918" s="2">
        <f>VLOOKUP(Oliusala[[#This Row],[tegund]],Tegundir!$B$2:$D$19,3,FALSE)*Oliusala[[#This Row],[magn]]/1000</f>
        <v>464.27317999999997</v>
      </c>
      <c r="K6918">
        <v>2015</v>
      </c>
      <c r="L6918" t="s">
        <v>19</v>
      </c>
      <c r="M6918" s="144" t="s">
        <v>59</v>
      </c>
      <c r="O6918" s="144" t="s">
        <v>1998</v>
      </c>
    </row>
    <row r="6919" spans="1:15" x14ac:dyDescent="0.2">
      <c r="A6919" t="s">
        <v>77</v>
      </c>
      <c r="B6919" s="144" t="s">
        <v>77</v>
      </c>
      <c r="C6919">
        <v>240</v>
      </c>
      <c r="D6919" t="str">
        <f>VLOOKUP(Oliusala[[#This Row],[postnumer]],Sveitarfelog[#All],4,FALSE)</f>
        <v>Grindavíkurbær</v>
      </c>
      <c r="E6919" t="str">
        <f>VLOOKUP(Oliusala[[#This Row],[postnumer]],Sveitarfelog[#All],5,FALSE)</f>
        <v>Suðurnes</v>
      </c>
      <c r="F6919" t="s">
        <v>29</v>
      </c>
      <c r="G6919" t="s">
        <v>24</v>
      </c>
      <c r="H6919" t="s">
        <v>58</v>
      </c>
      <c r="I6919" s="1">
        <v>2186774</v>
      </c>
      <c r="J6919" s="2">
        <f>VLOOKUP(Oliusala[[#This Row],[tegund]],Tegundir!$B$2:$D$19,3,FALSE)*Oliusala[[#This Row],[magn]]/1000</f>
        <v>1891.55951</v>
      </c>
      <c r="K6919">
        <v>2015</v>
      </c>
      <c r="L6919" t="s">
        <v>19</v>
      </c>
      <c r="M6919" s="144" t="s">
        <v>59</v>
      </c>
      <c r="O6919" s="144" t="s">
        <v>1998</v>
      </c>
    </row>
    <row r="6920" spans="1:15" x14ac:dyDescent="0.2">
      <c r="A6920" t="s">
        <v>77</v>
      </c>
      <c r="B6920" s="144" t="s">
        <v>77</v>
      </c>
      <c r="C6920">
        <v>240</v>
      </c>
      <c r="D6920" t="str">
        <f>VLOOKUP(Oliusala[[#This Row],[postnumer]],Sveitarfelog[#All],4,FALSE)</f>
        <v>Grindavíkurbær</v>
      </c>
      <c r="E6920" t="str">
        <f>VLOOKUP(Oliusala[[#This Row],[postnumer]],Sveitarfelog[#All],5,FALSE)</f>
        <v>Suðurnes</v>
      </c>
      <c r="F6920" t="s">
        <v>30</v>
      </c>
      <c r="G6920" t="s">
        <v>24</v>
      </c>
      <c r="H6920" t="s">
        <v>58</v>
      </c>
      <c r="I6920" s="1">
        <v>20509</v>
      </c>
      <c r="J6920" s="2">
        <f>VLOOKUP(Oliusala[[#This Row],[tegund]],Tegundir!$B$2:$D$19,3,FALSE)*Oliusala[[#This Row],[magn]]/1000</f>
        <v>17.740285</v>
      </c>
      <c r="K6920">
        <v>2015</v>
      </c>
      <c r="L6920" t="s">
        <v>19</v>
      </c>
      <c r="M6920" s="144" t="s">
        <v>59</v>
      </c>
      <c r="O6920" s="144" t="s">
        <v>1998</v>
      </c>
    </row>
    <row r="6921" spans="1:15" x14ac:dyDescent="0.2">
      <c r="A6921" t="s">
        <v>57</v>
      </c>
      <c r="B6921" s="144" t="s">
        <v>77</v>
      </c>
      <c r="C6921">
        <v>240</v>
      </c>
      <c r="D6921" t="str">
        <f>VLOOKUP(Oliusala[[#This Row],[postnumer]],Sveitarfelog[#All],4,FALSE)</f>
        <v>Grindavíkurbær</v>
      </c>
      <c r="E6921" t="str">
        <f>VLOOKUP(Oliusala[[#This Row],[postnumer]],Sveitarfelog[#All],5,FALSE)</f>
        <v>Suðurnes</v>
      </c>
      <c r="F6921" t="s">
        <v>25</v>
      </c>
      <c r="G6921" t="s">
        <v>24</v>
      </c>
      <c r="H6921" t="s">
        <v>60</v>
      </c>
      <c r="I6921" s="1">
        <v>470922</v>
      </c>
      <c r="J6921" s="2">
        <f>VLOOKUP(Oliusala[[#This Row],[tegund]],Tegundir!$B$2:$D$19,3,FALSE)*Oliusala[[#This Row],[magn]]/1000</f>
        <v>407.34752999999995</v>
      </c>
      <c r="K6921">
        <v>2015</v>
      </c>
      <c r="L6921" t="s">
        <v>19</v>
      </c>
      <c r="M6921" s="144" t="s">
        <v>59</v>
      </c>
      <c r="O6921" s="144" t="s">
        <v>1997</v>
      </c>
    </row>
    <row r="6922" spans="1:15" x14ac:dyDescent="0.2">
      <c r="A6922" t="s">
        <v>57</v>
      </c>
      <c r="B6922" s="144" t="s">
        <v>77</v>
      </c>
      <c r="C6922">
        <v>240</v>
      </c>
      <c r="D6922" t="str">
        <f>VLOOKUP(Oliusala[[#This Row],[postnumer]],Sveitarfelog[#All],4,FALSE)</f>
        <v>Grindavíkurbær</v>
      </c>
      <c r="E6922" t="str">
        <f>VLOOKUP(Oliusala[[#This Row],[postnumer]],Sveitarfelog[#All],5,FALSE)</f>
        <v>Suðurnes</v>
      </c>
      <c r="F6922" t="s">
        <v>24</v>
      </c>
      <c r="G6922" t="s">
        <v>24</v>
      </c>
      <c r="H6922" t="s">
        <v>60</v>
      </c>
      <c r="I6922" s="1">
        <v>80845</v>
      </c>
      <c r="J6922" s="2">
        <f>VLOOKUP(Oliusala[[#This Row],[tegund]],Tegundir!$B$2:$D$19,3,FALSE)*Oliusala[[#This Row],[magn]]/1000</f>
        <v>69.930925000000002</v>
      </c>
      <c r="K6922">
        <v>2015</v>
      </c>
      <c r="L6922" t="s">
        <v>18</v>
      </c>
      <c r="M6922" s="144" t="s">
        <v>59</v>
      </c>
    </row>
    <row r="6923" spans="1:15" x14ac:dyDescent="0.2">
      <c r="A6923" t="s">
        <v>57</v>
      </c>
      <c r="B6923" s="144" t="s">
        <v>77</v>
      </c>
      <c r="C6923">
        <v>240</v>
      </c>
      <c r="D6923" t="str">
        <f>VLOOKUP(Oliusala[[#This Row],[postnumer]],Sveitarfelog[#All],4,FALSE)</f>
        <v>Grindavíkurbær</v>
      </c>
      <c r="E6923" t="str">
        <f>VLOOKUP(Oliusala[[#This Row],[postnumer]],Sveitarfelog[#All],5,FALSE)</f>
        <v>Suðurnes</v>
      </c>
      <c r="F6923" t="s">
        <v>29</v>
      </c>
      <c r="G6923" t="s">
        <v>24</v>
      </c>
      <c r="H6923" t="s">
        <v>60</v>
      </c>
      <c r="I6923" s="1">
        <v>6823079</v>
      </c>
      <c r="J6923" s="2">
        <f>VLOOKUP(Oliusala[[#This Row],[tegund]],Tegundir!$B$2:$D$19,3,FALSE)*Oliusala[[#This Row],[magn]]/1000</f>
        <v>5901.9633350000004</v>
      </c>
      <c r="K6923">
        <v>2015</v>
      </c>
      <c r="L6923" t="s">
        <v>19</v>
      </c>
      <c r="M6923" s="144" t="s">
        <v>59</v>
      </c>
      <c r="O6923" s="144" t="s">
        <v>1998</v>
      </c>
    </row>
    <row r="6924" spans="1:15" x14ac:dyDescent="0.2">
      <c r="A6924" t="s">
        <v>57</v>
      </c>
      <c r="B6924" s="144" t="s">
        <v>77</v>
      </c>
      <c r="C6924">
        <v>240</v>
      </c>
      <c r="D6924" t="str">
        <f>VLOOKUP(Oliusala[[#This Row],[postnumer]],Sveitarfelog[#All],4,FALSE)</f>
        <v>Grindavíkurbær</v>
      </c>
      <c r="E6924" t="str">
        <f>VLOOKUP(Oliusala[[#This Row],[postnumer]],Sveitarfelog[#All],5,FALSE)</f>
        <v>Suðurnes</v>
      </c>
      <c r="F6924" t="s">
        <v>30</v>
      </c>
      <c r="G6924" t="s">
        <v>24</v>
      </c>
      <c r="H6924" t="s">
        <v>60</v>
      </c>
      <c r="I6924" s="1">
        <v>30158</v>
      </c>
      <c r="J6924" s="2">
        <f>VLOOKUP(Oliusala[[#This Row],[tegund]],Tegundir!$B$2:$D$19,3,FALSE)*Oliusala[[#This Row],[magn]]/1000</f>
        <v>26.086669999999998</v>
      </c>
      <c r="K6924">
        <v>2015</v>
      </c>
      <c r="L6924" t="s">
        <v>19</v>
      </c>
      <c r="M6924" s="144" t="s">
        <v>59</v>
      </c>
      <c r="O6924" s="144" t="s">
        <v>1998</v>
      </c>
    </row>
    <row r="6925" spans="1:15" x14ac:dyDescent="0.2">
      <c r="A6925" t="s">
        <v>63</v>
      </c>
      <c r="B6925" s="144" t="s">
        <v>77</v>
      </c>
      <c r="C6925">
        <v>240</v>
      </c>
      <c r="D6925" t="str">
        <f>VLOOKUP(Oliusala[[#This Row],[postnumer]],Sveitarfelog[#All],4,FALSE)</f>
        <v>Grindavíkurbær</v>
      </c>
      <c r="E6925" t="str">
        <f>VLOOKUP(Oliusala[[#This Row],[postnumer]],Sveitarfelog[#All],5,FALSE)</f>
        <v>Suðurnes</v>
      </c>
      <c r="F6925" t="s">
        <v>24</v>
      </c>
      <c r="G6925" t="s">
        <v>24</v>
      </c>
      <c r="H6925" t="s">
        <v>58</v>
      </c>
      <c r="I6925" s="1">
        <v>1391818</v>
      </c>
      <c r="J6925" s="2">
        <f>VLOOKUP(Oliusala[[#This Row],[tegund]],Tegundir!$B$2:$D$19,3,FALSE)*Oliusala[[#This Row],[magn]]/1000</f>
        <v>1203.9225700000002</v>
      </c>
      <c r="K6925">
        <v>2015</v>
      </c>
      <c r="L6925" t="s">
        <v>18</v>
      </c>
      <c r="M6925" s="144" t="s">
        <v>59</v>
      </c>
    </row>
    <row r="6926" spans="1:15" x14ac:dyDescent="0.2">
      <c r="A6926" t="s">
        <v>139</v>
      </c>
      <c r="B6926" s="144" t="s">
        <v>139</v>
      </c>
      <c r="C6926">
        <v>601</v>
      </c>
      <c r="D6926" t="str">
        <f>VLOOKUP(Oliusala[[#This Row],[postnumer]],Sveitarfelog[#All],4,FALSE)</f>
        <v>Akureyrarbær,Eyjafjarðarsveit,Hörgársveit,Svalbarðsstrandarhreppur,Grýtubakkahreppur</v>
      </c>
      <c r="E6926" t="str">
        <f>VLOOKUP(Oliusala[[#This Row],[postnumer]],Sveitarfelog[#All],5,FALSE)</f>
        <v>Norðurland eystra</v>
      </c>
      <c r="F6926" t="s">
        <v>25</v>
      </c>
      <c r="G6926" t="s">
        <v>24</v>
      </c>
      <c r="H6926" t="s">
        <v>58</v>
      </c>
      <c r="I6926" s="1">
        <v>191009.33333333331</v>
      </c>
      <c r="J6926" s="2">
        <f>VLOOKUP(Oliusala[[#This Row],[tegund]],Tegundir!$B$2:$D$19,3,FALSE)*Oliusala[[#This Row],[magn]]/1000</f>
        <v>165.2230733333333</v>
      </c>
      <c r="K6926">
        <v>2015</v>
      </c>
      <c r="L6926" t="s">
        <v>19</v>
      </c>
      <c r="M6926" s="144" t="s">
        <v>59</v>
      </c>
      <c r="N6926" s="144" t="s">
        <v>1939</v>
      </c>
      <c r="O6926" s="144" t="s">
        <v>1997</v>
      </c>
    </row>
    <row r="6927" spans="1:15" x14ac:dyDescent="0.2">
      <c r="A6927" t="s">
        <v>139</v>
      </c>
      <c r="B6927" s="144" t="s">
        <v>139</v>
      </c>
      <c r="C6927">
        <v>601</v>
      </c>
      <c r="D6927" t="str">
        <f>VLOOKUP(Oliusala[[#This Row],[postnumer]],Sveitarfelog[#All],4,FALSE)</f>
        <v>Akureyrarbær,Eyjafjarðarsveit,Hörgársveit,Svalbarðsstrandarhreppur,Grýtubakkahreppur</v>
      </c>
      <c r="E6927" t="str">
        <f>VLOOKUP(Oliusala[[#This Row],[postnumer]],Sveitarfelog[#All],5,FALSE)</f>
        <v>Norðurland eystra</v>
      </c>
      <c r="F6927" t="s">
        <v>25</v>
      </c>
      <c r="G6927" t="s">
        <v>24</v>
      </c>
      <c r="H6927" t="s">
        <v>58</v>
      </c>
      <c r="I6927" s="1">
        <v>382018.66666666669</v>
      </c>
      <c r="J6927" s="2">
        <f>VLOOKUP(Oliusala[[#This Row],[tegund]],Tegundir!$B$2:$D$19,3,FALSE)*Oliusala[[#This Row],[magn]]/1000</f>
        <v>330.44614666666666</v>
      </c>
      <c r="K6927">
        <v>2015</v>
      </c>
      <c r="L6927" t="s">
        <v>19</v>
      </c>
      <c r="M6927" s="144" t="s">
        <v>59</v>
      </c>
      <c r="N6927" s="144" t="s">
        <v>1939</v>
      </c>
      <c r="O6927" s="144" t="s">
        <v>1997</v>
      </c>
    </row>
    <row r="6928" spans="1:15" x14ac:dyDescent="0.2">
      <c r="A6928" t="s">
        <v>57</v>
      </c>
      <c r="B6928" s="144" t="s">
        <v>78</v>
      </c>
      <c r="C6928">
        <v>245</v>
      </c>
      <c r="D6928" t="str">
        <f>VLOOKUP(Oliusala[[#This Row],[postnumer]],Sveitarfelog[#All],4,FALSE)</f>
        <v>Suðurnesjabær</v>
      </c>
      <c r="E6928" t="str">
        <f>VLOOKUP(Oliusala[[#This Row],[postnumer]],Sveitarfelog[#All],5,FALSE)</f>
        <v>Suðurnes</v>
      </c>
      <c r="F6928" t="s">
        <v>25</v>
      </c>
      <c r="G6928" t="s">
        <v>24</v>
      </c>
      <c r="H6928" t="s">
        <v>60</v>
      </c>
      <c r="I6928" s="1">
        <v>628700</v>
      </c>
      <c r="J6928" s="2">
        <f>VLOOKUP(Oliusala[[#This Row],[tegund]],Tegundir!$B$2:$D$19,3,FALSE)*Oliusala[[#This Row],[magn]]/1000</f>
        <v>543.82550000000003</v>
      </c>
      <c r="K6928">
        <v>2015</v>
      </c>
      <c r="L6928" t="s">
        <v>19</v>
      </c>
      <c r="M6928" s="144" t="s">
        <v>59</v>
      </c>
      <c r="O6928" s="144" t="s">
        <v>1997</v>
      </c>
    </row>
    <row r="6929" spans="1:15" x14ac:dyDescent="0.2">
      <c r="A6929" t="s">
        <v>57</v>
      </c>
      <c r="B6929" s="144" t="s">
        <v>78</v>
      </c>
      <c r="C6929">
        <v>245</v>
      </c>
      <c r="D6929" t="str">
        <f>VLOOKUP(Oliusala[[#This Row],[postnumer]],Sveitarfelog[#All],4,FALSE)</f>
        <v>Suðurnesjabær</v>
      </c>
      <c r="E6929" t="str">
        <f>VLOOKUP(Oliusala[[#This Row],[postnumer]],Sveitarfelog[#All],5,FALSE)</f>
        <v>Suðurnes</v>
      </c>
      <c r="F6929" t="s">
        <v>24</v>
      </c>
      <c r="G6929" t="s">
        <v>24</v>
      </c>
      <c r="H6929" t="s">
        <v>60</v>
      </c>
      <c r="I6929" s="1">
        <v>23170</v>
      </c>
      <c r="J6929" s="2">
        <f>VLOOKUP(Oliusala[[#This Row],[tegund]],Tegundir!$B$2:$D$19,3,FALSE)*Oliusala[[#This Row],[magn]]/1000</f>
        <v>20.04205</v>
      </c>
      <c r="K6929">
        <v>2015</v>
      </c>
      <c r="L6929" t="s">
        <v>18</v>
      </c>
      <c r="M6929" s="144" t="s">
        <v>59</v>
      </c>
    </row>
    <row r="6930" spans="1:15" x14ac:dyDescent="0.2">
      <c r="A6930" t="s">
        <v>57</v>
      </c>
      <c r="B6930" s="144" t="s">
        <v>78</v>
      </c>
      <c r="C6930">
        <v>245</v>
      </c>
      <c r="D6930" t="str">
        <f>VLOOKUP(Oliusala[[#This Row],[postnumer]],Sveitarfelog[#All],4,FALSE)</f>
        <v>Suðurnesjabær</v>
      </c>
      <c r="E6930" t="str">
        <f>VLOOKUP(Oliusala[[#This Row],[postnumer]],Sveitarfelog[#All],5,FALSE)</f>
        <v>Suðurnes</v>
      </c>
      <c r="F6930" t="s">
        <v>29</v>
      </c>
      <c r="G6930" t="s">
        <v>24</v>
      </c>
      <c r="H6930" t="s">
        <v>60</v>
      </c>
      <c r="I6930" s="1">
        <v>778396</v>
      </c>
      <c r="J6930" s="2">
        <f>VLOOKUP(Oliusala[[#This Row],[tegund]],Tegundir!$B$2:$D$19,3,FALSE)*Oliusala[[#This Row],[magn]]/1000</f>
        <v>673.31254000000001</v>
      </c>
      <c r="K6930">
        <v>2015</v>
      </c>
      <c r="L6930" t="s">
        <v>19</v>
      </c>
      <c r="M6930" s="144" t="s">
        <v>59</v>
      </c>
      <c r="O6930" s="144" t="s">
        <v>1998</v>
      </c>
    </row>
    <row r="6931" spans="1:15" x14ac:dyDescent="0.2">
      <c r="A6931" t="s">
        <v>57</v>
      </c>
      <c r="B6931" s="144" t="s">
        <v>78</v>
      </c>
      <c r="C6931">
        <v>245</v>
      </c>
      <c r="D6931" t="str">
        <f>VLOOKUP(Oliusala[[#This Row],[postnumer]],Sveitarfelog[#All],4,FALSE)</f>
        <v>Suðurnesjabær</v>
      </c>
      <c r="E6931" t="str">
        <f>VLOOKUP(Oliusala[[#This Row],[postnumer]],Sveitarfelog[#All],5,FALSE)</f>
        <v>Suðurnes</v>
      </c>
      <c r="F6931" t="s">
        <v>30</v>
      </c>
      <c r="G6931" t="s">
        <v>24</v>
      </c>
      <c r="H6931" t="s">
        <v>60</v>
      </c>
      <c r="I6931" s="1">
        <v>58270</v>
      </c>
      <c r="J6931" s="2">
        <f>VLOOKUP(Oliusala[[#This Row],[tegund]],Tegundir!$B$2:$D$19,3,FALSE)*Oliusala[[#This Row],[magn]]/1000</f>
        <v>50.403550000000003</v>
      </c>
      <c r="K6931">
        <v>2015</v>
      </c>
      <c r="L6931" t="s">
        <v>19</v>
      </c>
      <c r="M6931" s="144" t="s">
        <v>59</v>
      </c>
      <c r="O6931" s="144" t="s">
        <v>1998</v>
      </c>
    </row>
    <row r="6932" spans="1:15" x14ac:dyDescent="0.2">
      <c r="A6932" t="s">
        <v>63</v>
      </c>
      <c r="B6932" s="144" t="s">
        <v>78</v>
      </c>
      <c r="C6932">
        <v>245</v>
      </c>
      <c r="D6932" t="str">
        <f>VLOOKUP(Oliusala[[#This Row],[postnumer]],Sveitarfelog[#All],4,FALSE)</f>
        <v>Suðurnesjabær</v>
      </c>
      <c r="E6932" t="str">
        <f>VLOOKUP(Oliusala[[#This Row],[postnumer]],Sveitarfelog[#All],5,FALSE)</f>
        <v>Suðurnes</v>
      </c>
      <c r="F6932" t="s">
        <v>24</v>
      </c>
      <c r="G6932" t="s">
        <v>24</v>
      </c>
      <c r="H6932" t="s">
        <v>58</v>
      </c>
      <c r="I6932" s="1">
        <v>299194</v>
      </c>
      <c r="J6932" s="2">
        <f>VLOOKUP(Oliusala[[#This Row],[tegund]],Tegundir!$B$2:$D$19,3,FALSE)*Oliusala[[#This Row],[magn]]/1000</f>
        <v>258.80281000000002</v>
      </c>
      <c r="K6932">
        <v>2015</v>
      </c>
      <c r="L6932" t="s">
        <v>18</v>
      </c>
      <c r="M6932" s="144" t="s">
        <v>59</v>
      </c>
    </row>
    <row r="6933" spans="1:15" x14ac:dyDescent="0.2">
      <c r="A6933" t="s">
        <v>63</v>
      </c>
      <c r="B6933" s="144" t="s">
        <v>78</v>
      </c>
      <c r="C6933">
        <v>245</v>
      </c>
      <c r="D6933" t="str">
        <f>VLOOKUP(Oliusala[[#This Row],[postnumer]],Sveitarfelog[#All],4,FALSE)</f>
        <v>Suðurnesjabær</v>
      </c>
      <c r="E6933" t="str">
        <f>VLOOKUP(Oliusala[[#This Row],[postnumer]],Sveitarfelog[#All],5,FALSE)</f>
        <v>Suðurnes</v>
      </c>
      <c r="F6933" t="s">
        <v>25</v>
      </c>
      <c r="G6933" t="s">
        <v>24</v>
      </c>
      <c r="H6933" t="s">
        <v>58</v>
      </c>
      <c r="I6933" s="1">
        <v>6922</v>
      </c>
      <c r="J6933" s="2">
        <f>VLOOKUP(Oliusala[[#This Row],[tegund]],Tegundir!$B$2:$D$19,3,FALSE)*Oliusala[[#This Row],[magn]]/1000</f>
        <v>5.9875299999999996</v>
      </c>
      <c r="K6933">
        <v>2015</v>
      </c>
      <c r="L6933" t="s">
        <v>19</v>
      </c>
      <c r="M6933" s="144" t="s">
        <v>59</v>
      </c>
      <c r="O6933" s="144" t="s">
        <v>1997</v>
      </c>
    </row>
    <row r="6934" spans="1:15" x14ac:dyDescent="0.2">
      <c r="A6934" t="s">
        <v>63</v>
      </c>
      <c r="B6934" s="144" t="s">
        <v>79</v>
      </c>
      <c r="C6934">
        <v>250</v>
      </c>
      <c r="D6934" t="str">
        <f>VLOOKUP(Oliusala[[#This Row],[postnumer]],Sveitarfelog[#All],4,FALSE)</f>
        <v>Suðurnesjabær</v>
      </c>
      <c r="E6934" t="str">
        <f>VLOOKUP(Oliusala[[#This Row],[postnumer]],Sveitarfelog[#All],5,FALSE)</f>
        <v>Suðurnes</v>
      </c>
      <c r="F6934" t="s">
        <v>25</v>
      </c>
      <c r="G6934" t="s">
        <v>24</v>
      </c>
      <c r="H6934" t="s">
        <v>58</v>
      </c>
      <c r="I6934" s="1">
        <v>17457</v>
      </c>
      <c r="J6934" s="2">
        <f>VLOOKUP(Oliusala[[#This Row],[tegund]],Tegundir!$B$2:$D$19,3,FALSE)*Oliusala[[#This Row],[magn]]/1000</f>
        <v>15.100305000000001</v>
      </c>
      <c r="K6934">
        <v>2015</v>
      </c>
      <c r="L6934" t="s">
        <v>1955</v>
      </c>
      <c r="M6934" s="144" t="s">
        <v>59</v>
      </c>
    </row>
    <row r="6935" spans="1:15" x14ac:dyDescent="0.2">
      <c r="A6935" t="s">
        <v>57</v>
      </c>
      <c r="B6935" s="144" t="s">
        <v>79</v>
      </c>
      <c r="C6935">
        <v>250</v>
      </c>
      <c r="D6935" t="str">
        <f>VLOOKUP(Oliusala[[#This Row],[postnumer]],Sveitarfelog[#All],4,FALSE)</f>
        <v>Suðurnesjabær</v>
      </c>
      <c r="E6935" t="str">
        <f>VLOOKUP(Oliusala[[#This Row],[postnumer]],Sveitarfelog[#All],5,FALSE)</f>
        <v>Suðurnes</v>
      </c>
      <c r="F6935" t="s">
        <v>25</v>
      </c>
      <c r="G6935" t="s">
        <v>24</v>
      </c>
      <c r="H6935" t="s">
        <v>60</v>
      </c>
      <c r="I6935" s="1">
        <v>30410</v>
      </c>
      <c r="J6935" s="2">
        <f>VLOOKUP(Oliusala[[#This Row],[tegund]],Tegundir!$B$2:$D$19,3,FALSE)*Oliusala[[#This Row],[magn]]/1000</f>
        <v>26.304650000000002</v>
      </c>
      <c r="K6935">
        <v>2015</v>
      </c>
      <c r="L6935" t="s">
        <v>19</v>
      </c>
      <c r="M6935" s="144" t="s">
        <v>59</v>
      </c>
      <c r="O6935" s="144" t="s">
        <v>1997</v>
      </c>
    </row>
    <row r="6936" spans="1:15" x14ac:dyDescent="0.2">
      <c r="A6936" t="s">
        <v>57</v>
      </c>
      <c r="B6936" s="144" t="s">
        <v>79</v>
      </c>
      <c r="C6936">
        <v>250</v>
      </c>
      <c r="D6936" t="str">
        <f>VLOOKUP(Oliusala[[#This Row],[postnumer]],Sveitarfelog[#All],4,FALSE)</f>
        <v>Suðurnesjabær</v>
      </c>
      <c r="E6936" t="str">
        <f>VLOOKUP(Oliusala[[#This Row],[postnumer]],Sveitarfelog[#All],5,FALSE)</f>
        <v>Suðurnes</v>
      </c>
      <c r="F6936" t="s">
        <v>24</v>
      </c>
      <c r="G6936" t="s">
        <v>24</v>
      </c>
      <c r="H6936" t="s">
        <v>60</v>
      </c>
      <c r="I6936" s="1">
        <v>166110</v>
      </c>
      <c r="J6936" s="2">
        <f>VLOOKUP(Oliusala[[#This Row],[tegund]],Tegundir!$B$2:$D$19,3,FALSE)*Oliusala[[#This Row],[magn]]/1000</f>
        <v>143.68514999999999</v>
      </c>
      <c r="K6936">
        <v>2015</v>
      </c>
      <c r="L6936" t="s">
        <v>18</v>
      </c>
      <c r="M6936" s="144" t="s">
        <v>59</v>
      </c>
    </row>
    <row r="6937" spans="1:15" x14ac:dyDescent="0.2">
      <c r="A6937" t="s">
        <v>57</v>
      </c>
      <c r="B6937" s="144" t="s">
        <v>79</v>
      </c>
      <c r="C6937">
        <v>250</v>
      </c>
      <c r="D6937" t="str">
        <f>VLOOKUP(Oliusala[[#This Row],[postnumer]],Sveitarfelog[#All],4,FALSE)</f>
        <v>Suðurnesjabær</v>
      </c>
      <c r="E6937" t="str">
        <f>VLOOKUP(Oliusala[[#This Row],[postnumer]],Sveitarfelog[#All],5,FALSE)</f>
        <v>Suðurnes</v>
      </c>
      <c r="F6937" t="s">
        <v>27</v>
      </c>
      <c r="G6937" t="s">
        <v>24</v>
      </c>
      <c r="H6937" t="s">
        <v>60</v>
      </c>
      <c r="I6937" s="1">
        <v>102846</v>
      </c>
      <c r="J6937" s="2">
        <f>VLOOKUP(Oliusala[[#This Row],[tegund]],Tegundir!$B$2:$D$19,3,FALSE)*Oliusala[[#This Row],[magn]]/1000</f>
        <v>88.961789999999993</v>
      </c>
      <c r="K6937">
        <v>2015</v>
      </c>
      <c r="L6937" t="s">
        <v>19</v>
      </c>
      <c r="M6937" s="144" t="s">
        <v>59</v>
      </c>
      <c r="O6937" s="144" t="s">
        <v>1998</v>
      </c>
    </row>
    <row r="6938" spans="1:15" x14ac:dyDescent="0.2">
      <c r="A6938" t="s">
        <v>63</v>
      </c>
      <c r="B6938" s="144" t="s">
        <v>79</v>
      </c>
      <c r="C6938">
        <v>250</v>
      </c>
      <c r="D6938" t="str">
        <f>VLOOKUP(Oliusala[[#This Row],[postnumer]],Sveitarfelog[#All],4,FALSE)</f>
        <v>Suðurnesjabær</v>
      </c>
      <c r="E6938" t="str">
        <f>VLOOKUP(Oliusala[[#This Row],[postnumer]],Sveitarfelog[#All],5,FALSE)</f>
        <v>Suðurnes</v>
      </c>
      <c r="F6938" t="s">
        <v>24</v>
      </c>
      <c r="G6938" t="s">
        <v>24</v>
      </c>
      <c r="H6938" t="s">
        <v>58</v>
      </c>
      <c r="I6938" s="1">
        <v>139203</v>
      </c>
      <c r="J6938" s="2">
        <f>VLOOKUP(Oliusala[[#This Row],[tegund]],Tegundir!$B$2:$D$19,3,FALSE)*Oliusala[[#This Row],[magn]]/1000</f>
        <v>120.410595</v>
      </c>
      <c r="K6938">
        <v>2015</v>
      </c>
      <c r="L6938" t="s">
        <v>18</v>
      </c>
      <c r="M6938" s="144" t="s">
        <v>59</v>
      </c>
    </row>
    <row r="6939" spans="1:15" x14ac:dyDescent="0.2">
      <c r="A6939" t="s">
        <v>57</v>
      </c>
      <c r="B6939" s="144" t="s">
        <v>80</v>
      </c>
      <c r="C6939">
        <v>260</v>
      </c>
      <c r="D6939" t="str">
        <f>VLOOKUP(Oliusala[[#This Row],[postnumer]],Sveitarfelog[#All],4,FALSE)</f>
        <v>Reykjanesbær</v>
      </c>
      <c r="E6939" t="str">
        <f>VLOOKUP(Oliusala[[#This Row],[postnumer]],Sveitarfelog[#All],5,FALSE)</f>
        <v>Suðurnes</v>
      </c>
      <c r="F6939" t="s">
        <v>27</v>
      </c>
      <c r="G6939" t="s">
        <v>24</v>
      </c>
      <c r="H6939" t="s">
        <v>60</v>
      </c>
      <c r="I6939" s="1">
        <v>30013</v>
      </c>
      <c r="J6939" s="2">
        <f>VLOOKUP(Oliusala[[#This Row],[tegund]],Tegundir!$B$2:$D$19,3,FALSE)*Oliusala[[#This Row],[magn]]/1000</f>
        <v>25.961244999999998</v>
      </c>
      <c r="K6939">
        <v>2015</v>
      </c>
      <c r="L6939" t="s">
        <v>19</v>
      </c>
      <c r="M6939" s="144" t="s">
        <v>59</v>
      </c>
      <c r="O6939" s="144" t="s">
        <v>1998</v>
      </c>
    </row>
    <row r="6940" spans="1:15" x14ac:dyDescent="0.2">
      <c r="A6940" t="s">
        <v>57</v>
      </c>
      <c r="B6940" s="144" t="s">
        <v>80</v>
      </c>
      <c r="C6940">
        <v>260</v>
      </c>
      <c r="D6940" t="str">
        <f>VLOOKUP(Oliusala[[#This Row],[postnumer]],Sveitarfelog[#All],4,FALSE)</f>
        <v>Reykjanesbær</v>
      </c>
      <c r="E6940" t="str">
        <f>VLOOKUP(Oliusala[[#This Row],[postnumer]],Sveitarfelog[#All],5,FALSE)</f>
        <v>Suðurnes</v>
      </c>
      <c r="F6940" t="s">
        <v>29</v>
      </c>
      <c r="G6940" t="s">
        <v>24</v>
      </c>
      <c r="H6940" t="s">
        <v>60</v>
      </c>
      <c r="I6940" s="1">
        <v>628859</v>
      </c>
      <c r="J6940" s="2">
        <f>VLOOKUP(Oliusala[[#This Row],[tegund]],Tegundir!$B$2:$D$19,3,FALSE)*Oliusala[[#This Row],[magn]]/1000</f>
        <v>543.96303499999999</v>
      </c>
      <c r="K6940">
        <v>2015</v>
      </c>
      <c r="L6940" t="s">
        <v>19</v>
      </c>
      <c r="M6940" s="144" t="s">
        <v>59</v>
      </c>
      <c r="O6940" s="144" t="s">
        <v>1998</v>
      </c>
    </row>
    <row r="6941" spans="1:15" x14ac:dyDescent="0.2">
      <c r="A6941" t="s">
        <v>57</v>
      </c>
      <c r="B6941" s="144" t="s">
        <v>80</v>
      </c>
      <c r="C6941">
        <v>260</v>
      </c>
      <c r="D6941" t="str">
        <f>VLOOKUP(Oliusala[[#This Row],[postnumer]],Sveitarfelog[#All],4,FALSE)</f>
        <v>Reykjanesbær</v>
      </c>
      <c r="E6941" t="str">
        <f>VLOOKUP(Oliusala[[#This Row],[postnumer]],Sveitarfelog[#All],5,FALSE)</f>
        <v>Suðurnes</v>
      </c>
      <c r="F6941" t="s">
        <v>30</v>
      </c>
      <c r="G6941" t="s">
        <v>24</v>
      </c>
      <c r="H6941" t="s">
        <v>60</v>
      </c>
      <c r="I6941" s="1">
        <v>28955</v>
      </c>
      <c r="J6941" s="2">
        <f>VLOOKUP(Oliusala[[#This Row],[tegund]],Tegundir!$B$2:$D$19,3,FALSE)*Oliusala[[#This Row],[magn]]/1000</f>
        <v>25.046075000000002</v>
      </c>
      <c r="K6941">
        <v>2015</v>
      </c>
      <c r="L6941" t="s">
        <v>19</v>
      </c>
      <c r="M6941" s="144" t="s">
        <v>59</v>
      </c>
      <c r="O6941" s="144" t="s">
        <v>1998</v>
      </c>
    </row>
    <row r="6942" spans="1:15" x14ac:dyDescent="0.2">
      <c r="A6942" t="s">
        <v>63</v>
      </c>
      <c r="B6942" s="144" t="s">
        <v>80</v>
      </c>
      <c r="C6942">
        <v>260</v>
      </c>
      <c r="D6942" t="str">
        <f>VLOOKUP(Oliusala[[#This Row],[postnumer]],Sveitarfelog[#All],4,FALSE)</f>
        <v>Reykjanesbær</v>
      </c>
      <c r="E6942" t="str">
        <f>VLOOKUP(Oliusala[[#This Row],[postnumer]],Sveitarfelog[#All],5,FALSE)</f>
        <v>Suðurnes</v>
      </c>
      <c r="F6942" t="s">
        <v>24</v>
      </c>
      <c r="G6942" t="s">
        <v>24</v>
      </c>
      <c r="H6942" t="s">
        <v>58</v>
      </c>
      <c r="I6942" s="1">
        <v>698035</v>
      </c>
      <c r="J6942" s="2">
        <f>VLOOKUP(Oliusala[[#This Row],[tegund]],Tegundir!$B$2:$D$19,3,FALSE)*Oliusala[[#This Row],[magn]]/1000</f>
        <v>603.80027500000006</v>
      </c>
      <c r="K6942">
        <v>2015</v>
      </c>
      <c r="L6942" t="s">
        <v>18</v>
      </c>
      <c r="M6942" s="144" t="s">
        <v>59</v>
      </c>
    </row>
    <row r="6943" spans="1:15" x14ac:dyDescent="0.2">
      <c r="A6943" t="s">
        <v>63</v>
      </c>
      <c r="B6943" s="144" t="s">
        <v>80</v>
      </c>
      <c r="C6943">
        <v>260</v>
      </c>
      <c r="D6943" t="str">
        <f>VLOOKUP(Oliusala[[#This Row],[postnumer]],Sveitarfelog[#All],4,FALSE)</f>
        <v>Reykjanesbær</v>
      </c>
      <c r="E6943" t="str">
        <f>VLOOKUP(Oliusala[[#This Row],[postnumer]],Sveitarfelog[#All],5,FALSE)</f>
        <v>Suðurnes</v>
      </c>
      <c r="F6943" t="s">
        <v>24</v>
      </c>
      <c r="G6943" t="s">
        <v>24</v>
      </c>
      <c r="H6943" t="s">
        <v>58</v>
      </c>
      <c r="I6943" s="1">
        <v>1501567</v>
      </c>
      <c r="J6943" s="2">
        <f>VLOOKUP(Oliusala[[#This Row],[tegund]],Tegundir!$B$2:$D$19,3,FALSE)*Oliusala[[#This Row],[magn]]/1000</f>
        <v>1298.8554550000001</v>
      </c>
      <c r="K6943">
        <v>2015</v>
      </c>
      <c r="L6943" t="s">
        <v>18</v>
      </c>
      <c r="M6943" s="144" t="s">
        <v>59</v>
      </c>
    </row>
    <row r="6944" spans="1:15" x14ac:dyDescent="0.2">
      <c r="A6944" t="s">
        <v>63</v>
      </c>
      <c r="B6944" s="144" t="s">
        <v>80</v>
      </c>
      <c r="C6944">
        <v>260</v>
      </c>
      <c r="D6944" t="str">
        <f>VLOOKUP(Oliusala[[#This Row],[postnumer]],Sveitarfelog[#All],4,FALSE)</f>
        <v>Reykjanesbær</v>
      </c>
      <c r="E6944" t="str">
        <f>VLOOKUP(Oliusala[[#This Row],[postnumer]],Sveitarfelog[#All],5,FALSE)</f>
        <v>Suðurnes</v>
      </c>
      <c r="F6944" t="s">
        <v>24</v>
      </c>
      <c r="G6944" t="s">
        <v>24</v>
      </c>
      <c r="H6944" t="s">
        <v>58</v>
      </c>
      <c r="I6944" s="1">
        <v>1818826</v>
      </c>
      <c r="J6944" s="2">
        <f>VLOOKUP(Oliusala[[#This Row],[tegund]],Tegundir!$B$2:$D$19,3,FALSE)*Oliusala[[#This Row],[magn]]/1000</f>
        <v>1573.28449</v>
      </c>
      <c r="K6944">
        <v>2015</v>
      </c>
      <c r="L6944" t="s">
        <v>18</v>
      </c>
      <c r="M6944" s="144" t="s">
        <v>59</v>
      </c>
    </row>
    <row r="6945" spans="1:15" x14ac:dyDescent="0.2">
      <c r="A6945" t="s">
        <v>57</v>
      </c>
      <c r="B6945" s="144" t="s">
        <v>81</v>
      </c>
      <c r="C6945">
        <v>270</v>
      </c>
      <c r="D6945" t="str">
        <f>VLOOKUP(Oliusala[[#This Row],[postnumer]],Sveitarfelog[#All],4,FALSE)</f>
        <v>Mosfellsbær</v>
      </c>
      <c r="E6945" t="str">
        <f>VLOOKUP(Oliusala[[#This Row],[postnumer]],Sveitarfelog[#All],5,FALSE)</f>
        <v>Höfuðborgarsvæðið</v>
      </c>
      <c r="F6945" t="s">
        <v>25</v>
      </c>
      <c r="G6945" t="s">
        <v>24</v>
      </c>
      <c r="H6945" t="s">
        <v>60</v>
      </c>
      <c r="I6945" s="1">
        <v>430709</v>
      </c>
      <c r="J6945" s="2">
        <f>VLOOKUP(Oliusala[[#This Row],[tegund]],Tegundir!$B$2:$D$19,3,FALSE)*Oliusala[[#This Row],[magn]]/1000</f>
        <v>372.56328499999995</v>
      </c>
      <c r="K6945">
        <v>2015</v>
      </c>
      <c r="L6945" t="s">
        <v>1955</v>
      </c>
      <c r="M6945" s="144" t="s">
        <v>59</v>
      </c>
    </row>
    <row r="6946" spans="1:15" x14ac:dyDescent="0.2">
      <c r="A6946" t="s">
        <v>57</v>
      </c>
      <c r="B6946" s="144" t="s">
        <v>81</v>
      </c>
      <c r="C6946">
        <v>270</v>
      </c>
      <c r="D6946" t="str">
        <f>VLOOKUP(Oliusala[[#This Row],[postnumer]],Sveitarfelog[#All],4,FALSE)</f>
        <v>Mosfellsbær</v>
      </c>
      <c r="E6946" t="str">
        <f>VLOOKUP(Oliusala[[#This Row],[postnumer]],Sveitarfelog[#All],5,FALSE)</f>
        <v>Höfuðborgarsvæðið</v>
      </c>
      <c r="F6946" t="s">
        <v>25</v>
      </c>
      <c r="G6946" t="s">
        <v>24</v>
      </c>
      <c r="H6946" t="s">
        <v>60</v>
      </c>
      <c r="I6946" s="1">
        <v>261059</v>
      </c>
      <c r="J6946" s="2">
        <f>VLOOKUP(Oliusala[[#This Row],[tegund]],Tegundir!$B$2:$D$19,3,FALSE)*Oliusala[[#This Row],[magn]]/1000</f>
        <v>225.816035</v>
      </c>
      <c r="K6946">
        <v>2015</v>
      </c>
      <c r="L6946" t="s">
        <v>1955</v>
      </c>
      <c r="M6946" s="144" t="s">
        <v>59</v>
      </c>
    </row>
    <row r="6947" spans="1:15" x14ac:dyDescent="0.2">
      <c r="A6947" t="s">
        <v>57</v>
      </c>
      <c r="B6947" s="144" t="s">
        <v>82</v>
      </c>
      <c r="C6947">
        <v>270</v>
      </c>
      <c r="D6947" t="str">
        <f>VLOOKUP(Oliusala[[#This Row],[postnumer]],Sveitarfelog[#All],4,FALSE)</f>
        <v>Mosfellsbær</v>
      </c>
      <c r="E6947" t="str">
        <f>VLOOKUP(Oliusala[[#This Row],[postnumer]],Sveitarfelog[#All],5,FALSE)</f>
        <v>Höfuðborgarsvæðið</v>
      </c>
      <c r="F6947" t="s">
        <v>25</v>
      </c>
      <c r="G6947" t="s">
        <v>24</v>
      </c>
      <c r="H6947" t="s">
        <v>60</v>
      </c>
      <c r="I6947" s="1">
        <v>149994</v>
      </c>
      <c r="J6947" s="2">
        <f>VLOOKUP(Oliusala[[#This Row],[tegund]],Tegundir!$B$2:$D$19,3,FALSE)*Oliusala[[#This Row],[magn]]/1000</f>
        <v>129.74481</v>
      </c>
      <c r="K6947">
        <v>2015</v>
      </c>
      <c r="L6947" t="s">
        <v>1955</v>
      </c>
      <c r="M6947" s="144" t="s">
        <v>59</v>
      </c>
    </row>
    <row r="6948" spans="1:15" x14ac:dyDescent="0.2">
      <c r="A6948" t="s">
        <v>57</v>
      </c>
      <c r="B6948" s="144" t="s">
        <v>81</v>
      </c>
      <c r="C6948">
        <v>270</v>
      </c>
      <c r="D6948" t="str">
        <f>VLOOKUP(Oliusala[[#This Row],[postnumer]],Sveitarfelog[#All],4,FALSE)</f>
        <v>Mosfellsbær</v>
      </c>
      <c r="E6948" t="str">
        <f>VLOOKUP(Oliusala[[#This Row],[postnumer]],Sveitarfelog[#All],5,FALSE)</f>
        <v>Höfuðborgarsvæðið</v>
      </c>
      <c r="F6948" t="s">
        <v>24</v>
      </c>
      <c r="G6948" t="s">
        <v>24</v>
      </c>
      <c r="H6948" t="s">
        <v>60</v>
      </c>
      <c r="I6948" s="1">
        <v>3182</v>
      </c>
      <c r="J6948" s="2">
        <f>VLOOKUP(Oliusala[[#This Row],[tegund]],Tegundir!$B$2:$D$19,3,FALSE)*Oliusala[[#This Row],[magn]]/1000</f>
        <v>2.7524299999999999</v>
      </c>
      <c r="K6948">
        <v>2015</v>
      </c>
      <c r="L6948" t="s">
        <v>18</v>
      </c>
      <c r="M6948" s="144" t="s">
        <v>59</v>
      </c>
    </row>
    <row r="6949" spans="1:15" x14ac:dyDescent="0.2">
      <c r="A6949" t="s">
        <v>57</v>
      </c>
      <c r="B6949" s="144" t="s">
        <v>82</v>
      </c>
      <c r="C6949">
        <v>270</v>
      </c>
      <c r="D6949" t="str">
        <f>VLOOKUP(Oliusala[[#This Row],[postnumer]],Sveitarfelog[#All],4,FALSE)</f>
        <v>Mosfellsbær</v>
      </c>
      <c r="E6949" t="str">
        <f>VLOOKUP(Oliusala[[#This Row],[postnumer]],Sveitarfelog[#All],5,FALSE)</f>
        <v>Höfuðborgarsvæðið</v>
      </c>
      <c r="F6949" t="s">
        <v>24</v>
      </c>
      <c r="G6949" t="s">
        <v>24</v>
      </c>
      <c r="H6949" t="s">
        <v>60</v>
      </c>
      <c r="I6949" s="1">
        <v>43443</v>
      </c>
      <c r="J6949" s="2">
        <f>VLOOKUP(Oliusala[[#This Row],[tegund]],Tegundir!$B$2:$D$19,3,FALSE)*Oliusala[[#This Row],[magn]]/1000</f>
        <v>37.578195000000001</v>
      </c>
      <c r="K6949">
        <v>2015</v>
      </c>
      <c r="L6949" t="s">
        <v>18</v>
      </c>
      <c r="M6949" s="144" t="s">
        <v>59</v>
      </c>
    </row>
    <row r="6950" spans="1:15" x14ac:dyDescent="0.2">
      <c r="A6950" t="s">
        <v>57</v>
      </c>
      <c r="B6950" s="144" t="s">
        <v>81</v>
      </c>
      <c r="C6950">
        <v>270</v>
      </c>
      <c r="D6950" t="str">
        <f>VLOOKUP(Oliusala[[#This Row],[postnumer]],Sveitarfelog[#All],4,FALSE)</f>
        <v>Mosfellsbær</v>
      </c>
      <c r="E6950" t="str">
        <f>VLOOKUP(Oliusala[[#This Row],[postnumer]],Sveitarfelog[#All],5,FALSE)</f>
        <v>Höfuðborgarsvæðið</v>
      </c>
      <c r="F6950" t="s">
        <v>24</v>
      </c>
      <c r="G6950" t="s">
        <v>24</v>
      </c>
      <c r="H6950" t="s">
        <v>60</v>
      </c>
      <c r="I6950" s="1">
        <v>98439</v>
      </c>
      <c r="J6950" s="2">
        <f>VLOOKUP(Oliusala[[#This Row],[tegund]],Tegundir!$B$2:$D$19,3,FALSE)*Oliusala[[#This Row],[magn]]/1000</f>
        <v>85.149735000000007</v>
      </c>
      <c r="K6950">
        <v>2015</v>
      </c>
      <c r="L6950" t="s">
        <v>18</v>
      </c>
      <c r="M6950" s="144" t="s">
        <v>59</v>
      </c>
    </row>
    <row r="6951" spans="1:15" x14ac:dyDescent="0.2">
      <c r="A6951" t="s">
        <v>57</v>
      </c>
      <c r="B6951" s="144" t="s">
        <v>81</v>
      </c>
      <c r="C6951">
        <v>270</v>
      </c>
      <c r="D6951" t="str">
        <f>VLOOKUP(Oliusala[[#This Row],[postnumer]],Sveitarfelog[#All],4,FALSE)</f>
        <v>Mosfellsbær</v>
      </c>
      <c r="E6951" t="str">
        <f>VLOOKUP(Oliusala[[#This Row],[postnumer]],Sveitarfelog[#All],5,FALSE)</f>
        <v>Höfuðborgarsvæðið</v>
      </c>
      <c r="F6951" t="s">
        <v>29</v>
      </c>
      <c r="G6951" t="s">
        <v>24</v>
      </c>
      <c r="H6951" t="s">
        <v>60</v>
      </c>
      <c r="I6951" s="1">
        <v>140681</v>
      </c>
      <c r="J6951" s="2">
        <f>VLOOKUP(Oliusala[[#This Row],[tegund]],Tegundir!$B$2:$D$19,3,FALSE)*Oliusala[[#This Row],[magn]]/1000</f>
        <v>121.689065</v>
      </c>
      <c r="K6951">
        <v>2015</v>
      </c>
      <c r="L6951" t="s">
        <v>19</v>
      </c>
      <c r="M6951" s="144" t="s">
        <v>59</v>
      </c>
      <c r="O6951" s="144" t="s">
        <v>1998</v>
      </c>
    </row>
    <row r="6952" spans="1:15" x14ac:dyDescent="0.2">
      <c r="A6952" t="s">
        <v>63</v>
      </c>
      <c r="B6952" s="144" t="s">
        <v>81</v>
      </c>
      <c r="C6952">
        <v>270</v>
      </c>
      <c r="D6952" t="str">
        <f>VLOOKUP(Oliusala[[#This Row],[postnumer]],Sveitarfelog[#All],4,FALSE)</f>
        <v>Mosfellsbær</v>
      </c>
      <c r="E6952" t="str">
        <f>VLOOKUP(Oliusala[[#This Row],[postnumer]],Sveitarfelog[#All],5,FALSE)</f>
        <v>Höfuðborgarsvæðið</v>
      </c>
      <c r="F6952" t="s">
        <v>24</v>
      </c>
      <c r="G6952" t="s">
        <v>24</v>
      </c>
      <c r="H6952" t="s">
        <v>58</v>
      </c>
      <c r="I6952" s="1">
        <v>2024288</v>
      </c>
      <c r="J6952" s="2">
        <f>VLOOKUP(Oliusala[[#This Row],[tegund]],Tegundir!$B$2:$D$19,3,FALSE)*Oliusala[[#This Row],[magn]]/1000</f>
        <v>1751.0091199999999</v>
      </c>
      <c r="K6952">
        <v>2015</v>
      </c>
      <c r="L6952" t="s">
        <v>18</v>
      </c>
      <c r="M6952" s="144" t="s">
        <v>59</v>
      </c>
    </row>
    <row r="6953" spans="1:15" x14ac:dyDescent="0.2">
      <c r="A6953" t="s">
        <v>63</v>
      </c>
      <c r="B6953" s="144" t="s">
        <v>82</v>
      </c>
      <c r="C6953">
        <v>270</v>
      </c>
      <c r="D6953" t="str">
        <f>VLOOKUP(Oliusala[[#This Row],[postnumer]],Sveitarfelog[#All],4,FALSE)</f>
        <v>Mosfellsbær</v>
      </c>
      <c r="E6953" t="str">
        <f>VLOOKUP(Oliusala[[#This Row],[postnumer]],Sveitarfelog[#All],5,FALSE)</f>
        <v>Höfuðborgarsvæðið</v>
      </c>
      <c r="F6953" t="s">
        <v>24</v>
      </c>
      <c r="G6953" t="s">
        <v>24</v>
      </c>
      <c r="H6953" t="s">
        <v>58</v>
      </c>
      <c r="I6953" s="1">
        <v>241871</v>
      </c>
      <c r="J6953" s="2">
        <f>VLOOKUP(Oliusala[[#This Row],[tegund]],Tegundir!$B$2:$D$19,3,FALSE)*Oliusala[[#This Row],[magn]]/1000</f>
        <v>209.21841500000002</v>
      </c>
      <c r="K6953">
        <v>2015</v>
      </c>
      <c r="L6953" t="s">
        <v>18</v>
      </c>
      <c r="M6953" s="144" t="s">
        <v>59</v>
      </c>
    </row>
    <row r="6954" spans="1:15" x14ac:dyDescent="0.2">
      <c r="A6954" t="s">
        <v>63</v>
      </c>
      <c r="B6954" s="144" t="s">
        <v>81</v>
      </c>
      <c r="C6954">
        <v>270</v>
      </c>
      <c r="D6954" t="str">
        <f>VLOOKUP(Oliusala[[#This Row],[postnumer]],Sveitarfelog[#All],4,FALSE)</f>
        <v>Mosfellsbær</v>
      </c>
      <c r="E6954" t="str">
        <f>VLOOKUP(Oliusala[[#This Row],[postnumer]],Sveitarfelog[#All],5,FALSE)</f>
        <v>Höfuðborgarsvæðið</v>
      </c>
      <c r="F6954" t="s">
        <v>24</v>
      </c>
      <c r="G6954" t="s">
        <v>24</v>
      </c>
      <c r="H6954" t="s">
        <v>58</v>
      </c>
      <c r="I6954" s="1">
        <v>2514067</v>
      </c>
      <c r="J6954" s="2">
        <f>VLOOKUP(Oliusala[[#This Row],[tegund]],Tegundir!$B$2:$D$19,3,FALSE)*Oliusala[[#This Row],[magn]]/1000</f>
        <v>2174.6679549999999</v>
      </c>
      <c r="K6954">
        <v>2015</v>
      </c>
      <c r="L6954" t="s">
        <v>18</v>
      </c>
      <c r="M6954" s="144" t="s">
        <v>59</v>
      </c>
    </row>
    <row r="6955" spans="1:15" x14ac:dyDescent="0.2">
      <c r="A6955" t="s">
        <v>63</v>
      </c>
      <c r="B6955" s="144" t="s">
        <v>81</v>
      </c>
      <c r="C6955">
        <v>270</v>
      </c>
      <c r="D6955" t="str">
        <f>VLOOKUP(Oliusala[[#This Row],[postnumer]],Sveitarfelog[#All],4,FALSE)</f>
        <v>Mosfellsbær</v>
      </c>
      <c r="E6955" t="str">
        <f>VLOOKUP(Oliusala[[#This Row],[postnumer]],Sveitarfelog[#All],5,FALSE)</f>
        <v>Höfuðborgarsvæðið</v>
      </c>
      <c r="F6955" t="s">
        <v>25</v>
      </c>
      <c r="G6955" t="s">
        <v>24</v>
      </c>
      <c r="H6955" t="s">
        <v>58</v>
      </c>
      <c r="I6955" s="1">
        <v>103420</v>
      </c>
      <c r="J6955" s="2">
        <f>VLOOKUP(Oliusala[[#This Row],[tegund]],Tegundir!$B$2:$D$19,3,FALSE)*Oliusala[[#This Row],[magn]]/1000</f>
        <v>89.458300000000008</v>
      </c>
      <c r="K6955">
        <v>2015</v>
      </c>
      <c r="L6955" t="s">
        <v>1955</v>
      </c>
      <c r="M6955" s="144" t="s">
        <v>59</v>
      </c>
    </row>
    <row r="6956" spans="1:15" x14ac:dyDescent="0.2">
      <c r="A6956" t="s">
        <v>63</v>
      </c>
      <c r="B6956" s="144" t="s">
        <v>81</v>
      </c>
      <c r="C6956">
        <v>270</v>
      </c>
      <c r="D6956" t="str">
        <f>VLOOKUP(Oliusala[[#This Row],[postnumer]],Sveitarfelog[#All],4,FALSE)</f>
        <v>Mosfellsbær</v>
      </c>
      <c r="E6956" t="str">
        <f>VLOOKUP(Oliusala[[#This Row],[postnumer]],Sveitarfelog[#All],5,FALSE)</f>
        <v>Höfuðborgarsvæðið</v>
      </c>
      <c r="F6956" t="s">
        <v>25</v>
      </c>
      <c r="G6956" t="s">
        <v>24</v>
      </c>
      <c r="H6956" t="s">
        <v>58</v>
      </c>
      <c r="I6956" s="1">
        <v>73934</v>
      </c>
      <c r="J6956" s="2">
        <f>VLOOKUP(Oliusala[[#This Row],[tegund]],Tegundir!$B$2:$D$19,3,FALSE)*Oliusala[[#This Row],[magn]]/1000</f>
        <v>63.952909999999996</v>
      </c>
      <c r="K6956">
        <v>2015</v>
      </c>
      <c r="L6956" t="s">
        <v>1955</v>
      </c>
      <c r="M6956" s="144" t="s">
        <v>59</v>
      </c>
    </row>
    <row r="6957" spans="1:15" x14ac:dyDescent="0.2">
      <c r="A6957" t="s">
        <v>84</v>
      </c>
      <c r="B6957" s="144" t="s">
        <v>84</v>
      </c>
      <c r="C6957">
        <v>300</v>
      </c>
      <c r="D6957" t="str">
        <f>VLOOKUP(Oliusala[[#This Row],[postnumer]],Sveitarfelog[#All],4,FALSE)</f>
        <v>Akraneskaupstaður,Hvalfjarðarsveit,Kjósarhreppur</v>
      </c>
      <c r="E6957" t="str">
        <f>VLOOKUP(Oliusala[[#This Row],[postnumer]],Sveitarfelog[#All],5,FALSE)</f>
        <v>Vesturland</v>
      </c>
      <c r="F6957" t="s">
        <v>24</v>
      </c>
      <c r="G6957" t="s">
        <v>24</v>
      </c>
      <c r="H6957" t="s">
        <v>58</v>
      </c>
      <c r="I6957" s="1">
        <v>372371</v>
      </c>
      <c r="J6957" s="2">
        <f>VLOOKUP(Oliusala[[#This Row],[tegund]],Tegundir!$B$2:$D$19,3,FALSE)*Oliusala[[#This Row],[magn]]/1000</f>
        <v>322.10091499999999</v>
      </c>
      <c r="K6957">
        <v>2015</v>
      </c>
      <c r="L6957" t="s">
        <v>18</v>
      </c>
      <c r="M6957" s="144" t="s">
        <v>59</v>
      </c>
    </row>
    <row r="6958" spans="1:15" x14ac:dyDescent="0.2">
      <c r="A6958" t="s">
        <v>84</v>
      </c>
      <c r="B6958" s="144" t="s">
        <v>84</v>
      </c>
      <c r="C6958">
        <v>300</v>
      </c>
      <c r="D6958" t="str">
        <f>VLOOKUP(Oliusala[[#This Row],[postnumer]],Sveitarfelog[#All],4,FALSE)</f>
        <v>Akraneskaupstaður,Hvalfjarðarsveit,Kjósarhreppur</v>
      </c>
      <c r="E6958" t="str">
        <f>VLOOKUP(Oliusala[[#This Row],[postnumer]],Sveitarfelog[#All],5,FALSE)</f>
        <v>Vesturland</v>
      </c>
      <c r="F6958" t="s">
        <v>27</v>
      </c>
      <c r="G6958" t="s">
        <v>24</v>
      </c>
      <c r="H6958" t="s">
        <v>58</v>
      </c>
      <c r="I6958" s="1">
        <v>611750</v>
      </c>
      <c r="J6958" s="2">
        <f>VLOOKUP(Oliusala[[#This Row],[tegund]],Tegundir!$B$2:$D$19,3,FALSE)*Oliusala[[#This Row],[magn]]/1000</f>
        <v>529.16375000000005</v>
      </c>
      <c r="K6958">
        <v>2015</v>
      </c>
      <c r="L6958" t="s">
        <v>19</v>
      </c>
      <c r="M6958" s="144" t="s">
        <v>59</v>
      </c>
      <c r="O6958" s="144" t="s">
        <v>1998</v>
      </c>
    </row>
    <row r="6959" spans="1:15" x14ac:dyDescent="0.2">
      <c r="A6959" t="s">
        <v>84</v>
      </c>
      <c r="B6959" s="144" t="s">
        <v>84</v>
      </c>
      <c r="C6959">
        <v>300</v>
      </c>
      <c r="D6959" t="str">
        <f>VLOOKUP(Oliusala[[#This Row],[postnumer]],Sveitarfelog[#All],4,FALSE)</f>
        <v>Akraneskaupstaður,Hvalfjarðarsveit,Kjósarhreppur</v>
      </c>
      <c r="E6959" t="str">
        <f>VLOOKUP(Oliusala[[#This Row],[postnumer]],Sveitarfelog[#All],5,FALSE)</f>
        <v>Vesturland</v>
      </c>
      <c r="F6959" t="s">
        <v>29</v>
      </c>
      <c r="G6959" t="s">
        <v>24</v>
      </c>
      <c r="H6959" t="s">
        <v>58</v>
      </c>
      <c r="I6959" s="1">
        <v>217556</v>
      </c>
      <c r="J6959" s="2">
        <f>VLOOKUP(Oliusala[[#This Row],[tegund]],Tegundir!$B$2:$D$19,3,FALSE)*Oliusala[[#This Row],[magn]]/1000</f>
        <v>188.18594000000002</v>
      </c>
      <c r="K6959">
        <v>2015</v>
      </c>
      <c r="L6959" t="s">
        <v>19</v>
      </c>
      <c r="M6959" s="144" t="s">
        <v>59</v>
      </c>
      <c r="O6959" s="144" t="s">
        <v>1998</v>
      </c>
    </row>
    <row r="6960" spans="1:15" x14ac:dyDescent="0.2">
      <c r="A6960" t="s">
        <v>84</v>
      </c>
      <c r="B6960" s="144" t="s">
        <v>84</v>
      </c>
      <c r="C6960">
        <v>300</v>
      </c>
      <c r="D6960" t="str">
        <f>VLOOKUP(Oliusala[[#This Row],[postnumer]],Sveitarfelog[#All],4,FALSE)</f>
        <v>Akraneskaupstaður,Hvalfjarðarsveit,Kjósarhreppur</v>
      </c>
      <c r="E6960" t="str">
        <f>VLOOKUP(Oliusala[[#This Row],[postnumer]],Sveitarfelog[#All],5,FALSE)</f>
        <v>Vesturland</v>
      </c>
      <c r="F6960" t="s">
        <v>30</v>
      </c>
      <c r="G6960" t="s">
        <v>24</v>
      </c>
      <c r="H6960" t="s">
        <v>58</v>
      </c>
      <c r="I6960" s="1">
        <v>698887</v>
      </c>
      <c r="J6960" s="2">
        <f>VLOOKUP(Oliusala[[#This Row],[tegund]],Tegundir!$B$2:$D$19,3,FALSE)*Oliusala[[#This Row],[magn]]/1000</f>
        <v>604.53725499999996</v>
      </c>
      <c r="K6960">
        <v>2015</v>
      </c>
      <c r="L6960" t="s">
        <v>19</v>
      </c>
      <c r="M6960" s="144" t="s">
        <v>59</v>
      </c>
      <c r="O6960" s="144" t="s">
        <v>1998</v>
      </c>
    </row>
    <row r="6961" spans="1:15" x14ac:dyDescent="0.2">
      <c r="A6961" t="s">
        <v>57</v>
      </c>
      <c r="B6961" s="144" t="s">
        <v>84</v>
      </c>
      <c r="C6961">
        <v>300</v>
      </c>
      <c r="D6961" t="str">
        <f>VLOOKUP(Oliusala[[#This Row],[postnumer]],Sveitarfelog[#All],4,FALSE)</f>
        <v>Akraneskaupstaður,Hvalfjarðarsveit,Kjósarhreppur</v>
      </c>
      <c r="E6961" t="str">
        <f>VLOOKUP(Oliusala[[#This Row],[postnumer]],Sveitarfelog[#All],5,FALSE)</f>
        <v>Vesturland</v>
      </c>
      <c r="F6961" t="s">
        <v>24</v>
      </c>
      <c r="G6961" t="s">
        <v>24</v>
      </c>
      <c r="H6961" t="s">
        <v>60</v>
      </c>
      <c r="I6961" s="1">
        <v>64538</v>
      </c>
      <c r="J6961" s="2">
        <f>VLOOKUP(Oliusala[[#This Row],[tegund]],Tegundir!$B$2:$D$19,3,FALSE)*Oliusala[[#This Row],[magn]]/1000</f>
        <v>55.825369999999999</v>
      </c>
      <c r="K6961">
        <v>2015</v>
      </c>
      <c r="L6961" t="s">
        <v>18</v>
      </c>
      <c r="M6961" s="144" t="s">
        <v>59</v>
      </c>
    </row>
    <row r="6962" spans="1:15" x14ac:dyDescent="0.2">
      <c r="A6962" t="s">
        <v>57</v>
      </c>
      <c r="B6962" s="144" t="s">
        <v>84</v>
      </c>
      <c r="C6962">
        <v>300</v>
      </c>
      <c r="D6962" t="str">
        <f>VLOOKUP(Oliusala[[#This Row],[postnumer]],Sveitarfelog[#All],4,FALSE)</f>
        <v>Akraneskaupstaður,Hvalfjarðarsveit,Kjósarhreppur</v>
      </c>
      <c r="E6962" t="str">
        <f>VLOOKUP(Oliusala[[#This Row],[postnumer]],Sveitarfelog[#All],5,FALSE)</f>
        <v>Vesturland</v>
      </c>
      <c r="F6962" t="s">
        <v>29</v>
      </c>
      <c r="G6962" t="s">
        <v>24</v>
      </c>
      <c r="H6962" t="s">
        <v>60</v>
      </c>
      <c r="I6962" s="1">
        <v>205922</v>
      </c>
      <c r="J6962" s="2">
        <f>VLOOKUP(Oliusala[[#This Row],[tegund]],Tegundir!$B$2:$D$19,3,FALSE)*Oliusala[[#This Row],[magn]]/1000</f>
        <v>178.12253000000001</v>
      </c>
      <c r="K6962">
        <v>2015</v>
      </c>
      <c r="L6962" t="s">
        <v>19</v>
      </c>
      <c r="M6962" s="144" t="s">
        <v>59</v>
      </c>
      <c r="O6962" s="144" t="s">
        <v>1998</v>
      </c>
    </row>
    <row r="6963" spans="1:15" x14ac:dyDescent="0.2">
      <c r="A6963" t="s">
        <v>57</v>
      </c>
      <c r="B6963" s="144" t="s">
        <v>84</v>
      </c>
      <c r="C6963">
        <v>300</v>
      </c>
      <c r="D6963" t="str">
        <f>VLOOKUP(Oliusala[[#This Row],[postnumer]],Sveitarfelog[#All],4,FALSE)</f>
        <v>Akraneskaupstaður,Hvalfjarðarsveit,Kjósarhreppur</v>
      </c>
      <c r="E6963" t="str">
        <f>VLOOKUP(Oliusala[[#This Row],[postnumer]],Sveitarfelog[#All],5,FALSE)</f>
        <v>Vesturland</v>
      </c>
      <c r="F6963" t="s">
        <v>30</v>
      </c>
      <c r="G6963" t="s">
        <v>24</v>
      </c>
      <c r="H6963" t="s">
        <v>60</v>
      </c>
      <c r="I6963" s="1">
        <v>6830</v>
      </c>
      <c r="J6963" s="2">
        <f>VLOOKUP(Oliusala[[#This Row],[tegund]],Tegundir!$B$2:$D$19,3,FALSE)*Oliusala[[#This Row],[magn]]/1000</f>
        <v>5.9079499999999996</v>
      </c>
      <c r="K6963">
        <v>2015</v>
      </c>
      <c r="L6963" t="s">
        <v>19</v>
      </c>
      <c r="M6963" s="144" t="s">
        <v>59</v>
      </c>
      <c r="O6963" s="144" t="s">
        <v>1998</v>
      </c>
    </row>
    <row r="6964" spans="1:15" x14ac:dyDescent="0.2">
      <c r="A6964" t="s">
        <v>63</v>
      </c>
      <c r="B6964" s="144" t="s">
        <v>84</v>
      </c>
      <c r="C6964">
        <v>300</v>
      </c>
      <c r="D6964" t="str">
        <f>VLOOKUP(Oliusala[[#This Row],[postnumer]],Sveitarfelog[#All],4,FALSE)</f>
        <v>Akraneskaupstaður,Hvalfjarðarsveit,Kjósarhreppur</v>
      </c>
      <c r="E6964" t="str">
        <f>VLOOKUP(Oliusala[[#This Row],[postnumer]],Sveitarfelog[#All],5,FALSE)</f>
        <v>Vesturland</v>
      </c>
      <c r="F6964" t="s">
        <v>24</v>
      </c>
      <c r="G6964" t="s">
        <v>24</v>
      </c>
      <c r="H6964" t="s">
        <v>58</v>
      </c>
      <c r="I6964" s="1">
        <v>882862</v>
      </c>
      <c r="J6964" s="2">
        <f>VLOOKUP(Oliusala[[#This Row],[tegund]],Tegundir!$B$2:$D$19,3,FALSE)*Oliusala[[#This Row],[magn]]/1000</f>
        <v>763.67562999999996</v>
      </c>
      <c r="K6964">
        <v>2015</v>
      </c>
      <c r="L6964" t="s">
        <v>18</v>
      </c>
      <c r="M6964" s="144" t="s">
        <v>59</v>
      </c>
    </row>
    <row r="6965" spans="1:15" x14ac:dyDescent="0.2">
      <c r="A6965" t="s">
        <v>63</v>
      </c>
      <c r="B6965" s="144" t="s">
        <v>84</v>
      </c>
      <c r="C6965">
        <v>300</v>
      </c>
      <c r="D6965" t="str">
        <f>VLOOKUP(Oliusala[[#This Row],[postnumer]],Sveitarfelog[#All],4,FALSE)</f>
        <v>Akraneskaupstaður,Hvalfjarðarsveit,Kjósarhreppur</v>
      </c>
      <c r="E6965" t="str">
        <f>VLOOKUP(Oliusala[[#This Row],[postnumer]],Sveitarfelog[#All],5,FALSE)</f>
        <v>Vesturland</v>
      </c>
      <c r="F6965" t="s">
        <v>24</v>
      </c>
      <c r="G6965" t="s">
        <v>24</v>
      </c>
      <c r="H6965" t="s">
        <v>58</v>
      </c>
      <c r="I6965" s="1">
        <v>967844</v>
      </c>
      <c r="J6965" s="2">
        <f>VLOOKUP(Oliusala[[#This Row],[tegund]],Tegundir!$B$2:$D$19,3,FALSE)*Oliusala[[#This Row],[magn]]/1000</f>
        <v>837.18505999999991</v>
      </c>
      <c r="K6965">
        <v>2015</v>
      </c>
      <c r="L6965" t="s">
        <v>18</v>
      </c>
      <c r="M6965" s="144" t="s">
        <v>59</v>
      </c>
    </row>
    <row r="6966" spans="1:15" x14ac:dyDescent="0.2">
      <c r="A6966" t="s">
        <v>63</v>
      </c>
      <c r="B6966" s="144" t="s">
        <v>84</v>
      </c>
      <c r="C6966">
        <v>300</v>
      </c>
      <c r="D6966" t="str">
        <f>VLOOKUP(Oliusala[[#This Row],[postnumer]],Sveitarfelog[#All],4,FALSE)</f>
        <v>Akraneskaupstaður,Hvalfjarðarsveit,Kjósarhreppur</v>
      </c>
      <c r="E6966" t="str">
        <f>VLOOKUP(Oliusala[[#This Row],[postnumer]],Sveitarfelog[#All],5,FALSE)</f>
        <v>Vesturland</v>
      </c>
      <c r="F6966" t="s">
        <v>24</v>
      </c>
      <c r="G6966" t="s">
        <v>24</v>
      </c>
      <c r="H6966" t="s">
        <v>58</v>
      </c>
      <c r="I6966" s="1">
        <v>93129</v>
      </c>
      <c r="J6966" s="2">
        <f>VLOOKUP(Oliusala[[#This Row],[tegund]],Tegundir!$B$2:$D$19,3,FALSE)*Oliusala[[#This Row],[magn]]/1000</f>
        <v>80.556585000000013</v>
      </c>
      <c r="K6966">
        <v>2015</v>
      </c>
      <c r="L6966" t="s">
        <v>18</v>
      </c>
      <c r="M6966" s="144" t="s">
        <v>59</v>
      </c>
    </row>
    <row r="6967" spans="1:15" x14ac:dyDescent="0.2">
      <c r="A6967" t="s">
        <v>63</v>
      </c>
      <c r="B6967" s="144" t="s">
        <v>84</v>
      </c>
      <c r="C6967">
        <v>300</v>
      </c>
      <c r="D6967" t="str">
        <f>VLOOKUP(Oliusala[[#This Row],[postnumer]],Sveitarfelog[#All],4,FALSE)</f>
        <v>Akraneskaupstaður,Hvalfjarðarsveit,Kjósarhreppur</v>
      </c>
      <c r="E6967" t="str">
        <f>VLOOKUP(Oliusala[[#This Row],[postnumer]],Sveitarfelog[#All],5,FALSE)</f>
        <v>Vesturland</v>
      </c>
      <c r="F6967" t="s">
        <v>24</v>
      </c>
      <c r="G6967" t="s">
        <v>24</v>
      </c>
      <c r="H6967" t="s">
        <v>58</v>
      </c>
      <c r="I6967" s="1">
        <v>218489</v>
      </c>
      <c r="J6967" s="2">
        <f>VLOOKUP(Oliusala[[#This Row],[tegund]],Tegundir!$B$2:$D$19,3,FALSE)*Oliusala[[#This Row],[magn]]/1000</f>
        <v>188.99298499999998</v>
      </c>
      <c r="K6967">
        <v>2015</v>
      </c>
      <c r="L6967" t="s">
        <v>18</v>
      </c>
      <c r="M6967" s="144" t="s">
        <v>59</v>
      </c>
    </row>
    <row r="6968" spans="1:15" x14ac:dyDescent="0.2">
      <c r="A6968" t="s">
        <v>63</v>
      </c>
      <c r="B6968" s="144" t="s">
        <v>85</v>
      </c>
      <c r="C6968">
        <v>300</v>
      </c>
      <c r="D6968" t="str">
        <f>VLOOKUP(Oliusala[[#This Row],[postnumer]],Sveitarfelog[#All],4,FALSE)</f>
        <v>Akraneskaupstaður,Hvalfjarðarsveit,Kjósarhreppur</v>
      </c>
      <c r="E6968" t="str">
        <f>VLOOKUP(Oliusala[[#This Row],[postnumer]],Sveitarfelog[#All],5,FALSE)</f>
        <v>Vesturland</v>
      </c>
      <c r="F6968" t="s">
        <v>24</v>
      </c>
      <c r="G6968" t="s">
        <v>24</v>
      </c>
      <c r="H6968" t="s">
        <v>58</v>
      </c>
      <c r="I6968" s="1">
        <v>57067</v>
      </c>
      <c r="J6968" s="2">
        <f>VLOOKUP(Oliusala[[#This Row],[tegund]],Tegundir!$B$2:$D$19,3,FALSE)*Oliusala[[#This Row],[magn]]/1000</f>
        <v>49.362954999999999</v>
      </c>
      <c r="K6968">
        <v>2015</v>
      </c>
      <c r="L6968" t="s">
        <v>18</v>
      </c>
      <c r="M6968" s="144" t="s">
        <v>59</v>
      </c>
    </row>
    <row r="6969" spans="1:15" x14ac:dyDescent="0.2">
      <c r="A6969" t="s">
        <v>63</v>
      </c>
      <c r="B6969" s="144" t="s">
        <v>84</v>
      </c>
      <c r="C6969">
        <v>300</v>
      </c>
      <c r="D6969" t="str">
        <f>VLOOKUP(Oliusala[[#This Row],[postnumer]],Sveitarfelog[#All],4,FALSE)</f>
        <v>Akraneskaupstaður,Hvalfjarðarsveit,Kjósarhreppur</v>
      </c>
      <c r="E6969" t="str">
        <f>VLOOKUP(Oliusala[[#This Row],[postnumer]],Sveitarfelog[#All],5,FALSE)</f>
        <v>Vesturland</v>
      </c>
      <c r="F6969" t="s">
        <v>25</v>
      </c>
      <c r="G6969" t="s">
        <v>24</v>
      </c>
      <c r="H6969" t="s">
        <v>58</v>
      </c>
      <c r="I6969" s="1">
        <v>38921</v>
      </c>
      <c r="J6969" s="2">
        <f>VLOOKUP(Oliusala[[#This Row],[tegund]],Tegundir!$B$2:$D$19,3,FALSE)*Oliusala[[#This Row],[magn]]/1000</f>
        <v>33.666665000000002</v>
      </c>
      <c r="K6969">
        <v>2015</v>
      </c>
      <c r="L6969" t="s">
        <v>19</v>
      </c>
      <c r="M6969" s="144" t="s">
        <v>59</v>
      </c>
      <c r="O6969" s="144" t="s">
        <v>1997</v>
      </c>
    </row>
    <row r="6970" spans="1:15" x14ac:dyDescent="0.2">
      <c r="A6970" t="s">
        <v>63</v>
      </c>
      <c r="B6970" s="144" t="s">
        <v>84</v>
      </c>
      <c r="C6970">
        <v>300</v>
      </c>
      <c r="D6970" t="str">
        <f>VLOOKUP(Oliusala[[#This Row],[postnumer]],Sveitarfelog[#All],4,FALSE)</f>
        <v>Akraneskaupstaður,Hvalfjarðarsveit,Kjósarhreppur</v>
      </c>
      <c r="E6970" t="str">
        <f>VLOOKUP(Oliusala[[#This Row],[postnumer]],Sveitarfelog[#All],5,FALSE)</f>
        <v>Vesturland</v>
      </c>
      <c r="F6970" t="s">
        <v>25</v>
      </c>
      <c r="G6970" t="s">
        <v>24</v>
      </c>
      <c r="H6970" t="s">
        <v>58</v>
      </c>
      <c r="I6970" s="1">
        <v>49540</v>
      </c>
      <c r="J6970" s="2">
        <f>VLOOKUP(Oliusala[[#This Row],[tegund]],Tegundir!$B$2:$D$19,3,FALSE)*Oliusala[[#This Row],[magn]]/1000</f>
        <v>42.8521</v>
      </c>
      <c r="K6970">
        <v>2015</v>
      </c>
      <c r="L6970" t="s">
        <v>19</v>
      </c>
      <c r="M6970" s="144" t="s">
        <v>59</v>
      </c>
      <c r="O6970" s="144" t="s">
        <v>1997</v>
      </c>
    </row>
    <row r="6971" spans="1:15" x14ac:dyDescent="0.2">
      <c r="A6971" t="s">
        <v>63</v>
      </c>
      <c r="B6971" s="144" t="s">
        <v>84</v>
      </c>
      <c r="C6971">
        <v>300</v>
      </c>
      <c r="D6971" t="str">
        <f>VLOOKUP(Oliusala[[#This Row],[postnumer]],Sveitarfelog[#All],4,FALSE)</f>
        <v>Akraneskaupstaður,Hvalfjarðarsveit,Kjósarhreppur</v>
      </c>
      <c r="E6971" t="str">
        <f>VLOOKUP(Oliusala[[#This Row],[postnumer]],Sveitarfelog[#All],5,FALSE)</f>
        <v>Vesturland</v>
      </c>
      <c r="F6971" t="s">
        <v>25</v>
      </c>
      <c r="G6971" t="s">
        <v>24</v>
      </c>
      <c r="H6971" t="s">
        <v>58</v>
      </c>
      <c r="I6971" s="1">
        <v>29639</v>
      </c>
      <c r="J6971" s="2">
        <f>VLOOKUP(Oliusala[[#This Row],[tegund]],Tegundir!$B$2:$D$19,3,FALSE)*Oliusala[[#This Row],[magn]]/1000</f>
        <v>25.637734999999999</v>
      </c>
      <c r="K6971">
        <v>2015</v>
      </c>
      <c r="L6971" t="s">
        <v>19</v>
      </c>
      <c r="M6971" s="144" t="s">
        <v>59</v>
      </c>
      <c r="O6971" s="144" t="s">
        <v>1997</v>
      </c>
    </row>
    <row r="6972" spans="1:15" x14ac:dyDescent="0.2">
      <c r="A6972" t="s">
        <v>63</v>
      </c>
      <c r="B6972" s="144" t="s">
        <v>84</v>
      </c>
      <c r="C6972">
        <v>300</v>
      </c>
      <c r="D6972" t="str">
        <f>VLOOKUP(Oliusala[[#This Row],[postnumer]],Sveitarfelog[#All],4,FALSE)</f>
        <v>Akraneskaupstaður,Hvalfjarðarsveit,Kjósarhreppur</v>
      </c>
      <c r="E6972" t="str">
        <f>VLOOKUP(Oliusala[[#This Row],[postnumer]],Sveitarfelog[#All],5,FALSE)</f>
        <v>Vesturland</v>
      </c>
      <c r="F6972" t="s">
        <v>25</v>
      </c>
      <c r="G6972" t="s">
        <v>24</v>
      </c>
      <c r="H6972" t="s">
        <v>58</v>
      </c>
      <c r="I6972" s="1">
        <v>20581</v>
      </c>
      <c r="J6972" s="2">
        <f>VLOOKUP(Oliusala[[#This Row],[tegund]],Tegundir!$B$2:$D$19,3,FALSE)*Oliusala[[#This Row],[magn]]/1000</f>
        <v>17.802564999999998</v>
      </c>
      <c r="K6972">
        <v>2015</v>
      </c>
      <c r="L6972" t="s">
        <v>19</v>
      </c>
      <c r="M6972" s="144" t="s">
        <v>59</v>
      </c>
      <c r="O6972" s="144" t="s">
        <v>1997</v>
      </c>
    </row>
    <row r="6973" spans="1:15" x14ac:dyDescent="0.2">
      <c r="A6973" t="s">
        <v>63</v>
      </c>
      <c r="B6973" s="144" t="s">
        <v>85</v>
      </c>
      <c r="C6973">
        <v>300</v>
      </c>
      <c r="D6973" t="str">
        <f>VLOOKUP(Oliusala[[#This Row],[postnumer]],Sveitarfelog[#All],4,FALSE)</f>
        <v>Akraneskaupstaður,Hvalfjarðarsveit,Kjósarhreppur</v>
      </c>
      <c r="E6973" t="str">
        <f>VLOOKUP(Oliusala[[#This Row],[postnumer]],Sveitarfelog[#All],5,FALSE)</f>
        <v>Vesturland</v>
      </c>
      <c r="F6973" t="s">
        <v>25</v>
      </c>
      <c r="G6973" t="s">
        <v>24</v>
      </c>
      <c r="H6973" t="s">
        <v>58</v>
      </c>
      <c r="I6973" s="1">
        <v>181524</v>
      </c>
      <c r="J6973" s="2">
        <f>VLOOKUP(Oliusala[[#This Row],[tegund]],Tegundir!$B$2:$D$19,3,FALSE)*Oliusala[[#This Row],[magn]]/1000</f>
        <v>157.01826</v>
      </c>
      <c r="K6973">
        <v>2015</v>
      </c>
      <c r="L6973" t="s">
        <v>19</v>
      </c>
      <c r="M6973" s="144" t="s">
        <v>59</v>
      </c>
      <c r="O6973" s="144" t="s">
        <v>1997</v>
      </c>
    </row>
    <row r="6974" spans="1:15" x14ac:dyDescent="0.2">
      <c r="A6974" t="s">
        <v>84</v>
      </c>
      <c r="B6974" s="144" t="s">
        <v>84</v>
      </c>
      <c r="C6974">
        <v>300</v>
      </c>
      <c r="D6974" t="str">
        <f>VLOOKUP(Oliusala[[#This Row],[postnumer]],Sveitarfelog[#All],4,FALSE)</f>
        <v>Akraneskaupstaður,Hvalfjarðarsveit,Kjósarhreppur</v>
      </c>
      <c r="E6974" t="str">
        <f>VLOOKUP(Oliusala[[#This Row],[postnumer]],Sveitarfelog[#All],5,FALSE)</f>
        <v>Vesturland</v>
      </c>
      <c r="F6974" t="s">
        <v>25</v>
      </c>
      <c r="G6974" t="s">
        <v>24</v>
      </c>
      <c r="H6974" t="s">
        <v>58</v>
      </c>
      <c r="I6974" s="1">
        <v>1366936</v>
      </c>
      <c r="J6974" s="2">
        <f>VLOOKUP(Oliusala[[#This Row],[tegund]],Tegundir!$B$2:$D$19,3,FALSE)*Oliusala[[#This Row],[magn]]/1000</f>
        <v>1182.3996399999999</v>
      </c>
      <c r="K6974">
        <v>2015</v>
      </c>
      <c r="L6974" t="s">
        <v>19</v>
      </c>
      <c r="M6974" s="144" t="s">
        <v>59</v>
      </c>
      <c r="O6974" s="144" t="s">
        <v>1997</v>
      </c>
    </row>
    <row r="6975" spans="1:15" x14ac:dyDescent="0.2">
      <c r="A6975" t="s">
        <v>57</v>
      </c>
      <c r="B6975" s="144" t="s">
        <v>84</v>
      </c>
      <c r="C6975">
        <v>300</v>
      </c>
      <c r="D6975" t="str">
        <f>VLOOKUP(Oliusala[[#This Row],[postnumer]],Sveitarfelog[#All],4,FALSE)</f>
        <v>Akraneskaupstaður,Hvalfjarðarsveit,Kjósarhreppur</v>
      </c>
      <c r="E6975" t="str">
        <f>VLOOKUP(Oliusala[[#This Row],[postnumer]],Sveitarfelog[#All],5,FALSE)</f>
        <v>Vesturland</v>
      </c>
      <c r="F6975" t="s">
        <v>25</v>
      </c>
      <c r="G6975" t="s">
        <v>24</v>
      </c>
      <c r="H6975" t="s">
        <v>60</v>
      </c>
      <c r="I6975" s="1">
        <v>205130</v>
      </c>
      <c r="J6975" s="2">
        <f>VLOOKUP(Oliusala[[#This Row],[tegund]],Tegundir!$B$2:$D$19,3,FALSE)*Oliusala[[#This Row],[magn]]/1000</f>
        <v>177.43745000000001</v>
      </c>
      <c r="K6975">
        <v>2015</v>
      </c>
      <c r="L6975" t="s">
        <v>1955</v>
      </c>
      <c r="M6975" s="144" t="s">
        <v>59</v>
      </c>
    </row>
    <row r="6976" spans="1:15" x14ac:dyDescent="0.2">
      <c r="A6976" t="s">
        <v>84</v>
      </c>
      <c r="B6976" s="144" t="s">
        <v>84</v>
      </c>
      <c r="C6976">
        <v>300</v>
      </c>
      <c r="D6976" t="str">
        <f>VLOOKUP(Oliusala[[#This Row],[postnumer]],Sveitarfelog[#All],4,FALSE)</f>
        <v>Akraneskaupstaður,Hvalfjarðarsveit,Kjósarhreppur</v>
      </c>
      <c r="E6976" t="str">
        <f>VLOOKUP(Oliusala[[#This Row],[postnumer]],Sveitarfelog[#All],5,FALSE)</f>
        <v>Vesturland</v>
      </c>
      <c r="F6976" t="s">
        <v>25</v>
      </c>
      <c r="G6976" t="s">
        <v>24</v>
      </c>
      <c r="H6976" t="s">
        <v>61</v>
      </c>
      <c r="I6976" s="1">
        <v>400353</v>
      </c>
      <c r="J6976" s="2">
        <f>VLOOKUP(Oliusala[[#This Row],[tegund]],Tegundir!$B$2:$D$19,3,FALSE)*Oliusala[[#This Row],[magn]]/1000</f>
        <v>346.30534499999999</v>
      </c>
      <c r="K6976">
        <v>2015</v>
      </c>
      <c r="L6976" t="s">
        <v>1955</v>
      </c>
      <c r="M6976" s="144" t="s">
        <v>62</v>
      </c>
    </row>
    <row r="6977" spans="1:15" x14ac:dyDescent="0.2">
      <c r="A6977" t="s">
        <v>84</v>
      </c>
      <c r="B6977" s="144" t="s">
        <v>86</v>
      </c>
      <c r="C6977">
        <v>301</v>
      </c>
      <c r="D6977" t="str">
        <f>VLOOKUP(Oliusala[[#This Row],[postnumer]],Sveitarfelog[#All],4,FALSE)</f>
        <v>Akraneskaupstaður,Hvalfjarðarsveit,Kjósarhreppur</v>
      </c>
      <c r="E6977" t="str">
        <f>VLOOKUP(Oliusala[[#This Row],[postnumer]],Sveitarfelog[#All],5,FALSE)</f>
        <v>Vesturland</v>
      </c>
      <c r="F6977" t="s">
        <v>25</v>
      </c>
      <c r="G6977" t="s">
        <v>24</v>
      </c>
      <c r="H6977" t="s">
        <v>60</v>
      </c>
      <c r="I6977" s="1">
        <v>13103</v>
      </c>
      <c r="J6977" s="2">
        <f>VLOOKUP(Oliusala[[#This Row],[tegund]],Tegundir!$B$2:$D$19,3,FALSE)*Oliusala[[#This Row],[magn]]/1000</f>
        <v>11.334095</v>
      </c>
      <c r="K6977">
        <v>2015</v>
      </c>
      <c r="L6977" t="s">
        <v>1955</v>
      </c>
      <c r="M6977" s="144" t="s">
        <v>59</v>
      </c>
    </row>
    <row r="6978" spans="1:15" x14ac:dyDescent="0.2">
      <c r="A6978" t="s">
        <v>57</v>
      </c>
      <c r="B6978" s="144" t="s">
        <v>86</v>
      </c>
      <c r="C6978">
        <v>301</v>
      </c>
      <c r="D6978" t="str">
        <f>VLOOKUP(Oliusala[[#This Row],[postnumer]],Sveitarfelog[#All],4,FALSE)</f>
        <v>Akraneskaupstaður,Hvalfjarðarsveit,Kjósarhreppur</v>
      </c>
      <c r="E6978" t="str">
        <f>VLOOKUP(Oliusala[[#This Row],[postnumer]],Sveitarfelog[#All],5,FALSE)</f>
        <v>Vesturland</v>
      </c>
      <c r="F6978" t="s">
        <v>25</v>
      </c>
      <c r="G6978" t="s">
        <v>24</v>
      </c>
      <c r="H6978" t="s">
        <v>60</v>
      </c>
      <c r="I6978" s="1">
        <v>136513</v>
      </c>
      <c r="J6978" s="2">
        <f>VLOOKUP(Oliusala[[#This Row],[tegund]],Tegundir!$B$2:$D$19,3,FALSE)*Oliusala[[#This Row],[magn]]/1000</f>
        <v>118.08374499999999</v>
      </c>
      <c r="K6978">
        <v>2015</v>
      </c>
      <c r="L6978" t="s">
        <v>1955</v>
      </c>
      <c r="M6978" s="144" t="s">
        <v>59</v>
      </c>
    </row>
    <row r="6979" spans="1:15" x14ac:dyDescent="0.2">
      <c r="A6979" t="s">
        <v>84</v>
      </c>
      <c r="B6979" s="144" t="s">
        <v>84</v>
      </c>
      <c r="C6979">
        <v>300</v>
      </c>
      <c r="D6979" t="str">
        <f>VLOOKUP(Oliusala[[#This Row],[postnumer]],Sveitarfelog[#All],4,FALSE)</f>
        <v>Akraneskaupstaður,Hvalfjarðarsveit,Kjósarhreppur</v>
      </c>
      <c r="E6979" t="str">
        <f>VLOOKUP(Oliusala[[#This Row],[postnumer]],Sveitarfelog[#All],5,FALSE)</f>
        <v>Vesturland</v>
      </c>
      <c r="F6979" t="s">
        <v>29</v>
      </c>
      <c r="G6979" t="s">
        <v>24</v>
      </c>
      <c r="H6979" t="s">
        <v>61</v>
      </c>
      <c r="I6979" s="1">
        <v>925029</v>
      </c>
      <c r="J6979" s="2">
        <f>VLOOKUP(Oliusala[[#This Row],[tegund]],Tegundir!$B$2:$D$19,3,FALSE)*Oliusala[[#This Row],[magn]]/1000</f>
        <v>800.15008499999999</v>
      </c>
      <c r="K6979">
        <v>2015</v>
      </c>
      <c r="L6979" t="s">
        <v>1955</v>
      </c>
      <c r="M6979" s="144" t="s">
        <v>62</v>
      </c>
    </row>
    <row r="6980" spans="1:15" x14ac:dyDescent="0.2">
      <c r="A6980" t="s">
        <v>57</v>
      </c>
      <c r="B6980" s="144" t="s">
        <v>86</v>
      </c>
      <c r="C6980">
        <v>301</v>
      </c>
      <c r="D6980" t="str">
        <f>VLOOKUP(Oliusala[[#This Row],[postnumer]],Sveitarfelog[#All],4,FALSE)</f>
        <v>Akraneskaupstaður,Hvalfjarðarsveit,Kjósarhreppur</v>
      </c>
      <c r="E6980" t="str">
        <f>VLOOKUP(Oliusala[[#This Row],[postnumer]],Sveitarfelog[#All],5,FALSE)</f>
        <v>Vesturland</v>
      </c>
      <c r="F6980" t="s">
        <v>24</v>
      </c>
      <c r="G6980" t="s">
        <v>24</v>
      </c>
      <c r="H6980" t="s">
        <v>60</v>
      </c>
      <c r="I6980" s="1">
        <v>16708</v>
      </c>
      <c r="J6980" s="2">
        <f>VLOOKUP(Oliusala[[#This Row],[tegund]],Tegundir!$B$2:$D$19,3,FALSE)*Oliusala[[#This Row],[magn]]/1000</f>
        <v>14.45242</v>
      </c>
      <c r="K6980">
        <v>2015</v>
      </c>
      <c r="L6980" t="s">
        <v>18</v>
      </c>
      <c r="M6980" s="144" t="s">
        <v>59</v>
      </c>
    </row>
    <row r="6981" spans="1:15" x14ac:dyDescent="0.2">
      <c r="A6981" t="s">
        <v>63</v>
      </c>
      <c r="B6981" s="144" t="s">
        <v>86</v>
      </c>
      <c r="C6981">
        <v>301</v>
      </c>
      <c r="D6981" t="str">
        <f>VLOOKUP(Oliusala[[#This Row],[postnumer]],Sveitarfelog[#All],4,FALSE)</f>
        <v>Akraneskaupstaður,Hvalfjarðarsveit,Kjósarhreppur</v>
      </c>
      <c r="E6981" t="str">
        <f>VLOOKUP(Oliusala[[#This Row],[postnumer]],Sveitarfelog[#All],5,FALSE)</f>
        <v>Vesturland</v>
      </c>
      <c r="F6981" t="s">
        <v>24</v>
      </c>
      <c r="G6981" t="s">
        <v>24</v>
      </c>
      <c r="H6981" t="s">
        <v>58</v>
      </c>
      <c r="I6981" s="1">
        <v>34178</v>
      </c>
      <c r="J6981" s="2">
        <f>VLOOKUP(Oliusala[[#This Row],[tegund]],Tegundir!$B$2:$D$19,3,FALSE)*Oliusala[[#This Row],[magn]]/1000</f>
        <v>29.563970000000001</v>
      </c>
      <c r="K6981">
        <v>2015</v>
      </c>
      <c r="L6981" t="s">
        <v>18</v>
      </c>
      <c r="M6981" s="144" t="s">
        <v>59</v>
      </c>
    </row>
    <row r="6982" spans="1:15" x14ac:dyDescent="0.2">
      <c r="A6982" t="s">
        <v>63</v>
      </c>
      <c r="B6982" s="144" t="s">
        <v>88</v>
      </c>
      <c r="C6982">
        <v>310</v>
      </c>
      <c r="D6982" t="str">
        <f>VLOOKUP(Oliusala[[#This Row],[postnumer]],Sveitarfelog[#All],4,FALSE)</f>
        <v>Borgarbyggð,Skorradalshreppur</v>
      </c>
      <c r="E6982" t="str">
        <f>VLOOKUP(Oliusala[[#This Row],[postnumer]],Sveitarfelog[#All],5,FALSE)</f>
        <v>Vesturland</v>
      </c>
      <c r="F6982" t="s">
        <v>25</v>
      </c>
      <c r="G6982" t="s">
        <v>24</v>
      </c>
      <c r="H6982" t="s">
        <v>58</v>
      </c>
      <c r="I6982" s="1">
        <v>170675</v>
      </c>
      <c r="J6982" s="2">
        <f>VLOOKUP(Oliusala[[#This Row],[tegund]],Tegundir!$B$2:$D$19,3,FALSE)*Oliusala[[#This Row],[magn]]/1000</f>
        <v>147.63387499999999</v>
      </c>
      <c r="K6982">
        <v>2015</v>
      </c>
      <c r="L6982" t="s">
        <v>1955</v>
      </c>
      <c r="M6982" s="144" t="s">
        <v>59</v>
      </c>
    </row>
    <row r="6983" spans="1:15" x14ac:dyDescent="0.2">
      <c r="A6983" t="s">
        <v>84</v>
      </c>
      <c r="B6983" s="144" t="s">
        <v>88</v>
      </c>
      <c r="C6983">
        <v>310</v>
      </c>
      <c r="D6983" t="str">
        <f>VLOOKUP(Oliusala[[#This Row],[postnumer]],Sveitarfelog[#All],4,FALSE)</f>
        <v>Borgarbyggð,Skorradalshreppur</v>
      </c>
      <c r="E6983" t="str">
        <f>VLOOKUP(Oliusala[[#This Row],[postnumer]],Sveitarfelog[#All],5,FALSE)</f>
        <v>Vesturland</v>
      </c>
      <c r="F6983" t="s">
        <v>25</v>
      </c>
      <c r="G6983" t="s">
        <v>24</v>
      </c>
      <c r="H6983" t="s">
        <v>60</v>
      </c>
      <c r="I6983" s="1">
        <v>78614</v>
      </c>
      <c r="J6983" s="2">
        <f>VLOOKUP(Oliusala[[#This Row],[tegund]],Tegundir!$B$2:$D$19,3,FALSE)*Oliusala[[#This Row],[magn]]/1000</f>
        <v>68.001109999999997</v>
      </c>
      <c r="K6983">
        <v>2015</v>
      </c>
      <c r="L6983" t="s">
        <v>1955</v>
      </c>
      <c r="M6983" s="144" t="s">
        <v>59</v>
      </c>
    </row>
    <row r="6984" spans="1:15" x14ac:dyDescent="0.2">
      <c r="A6984" t="s">
        <v>84</v>
      </c>
      <c r="B6984" s="144" t="s">
        <v>88</v>
      </c>
      <c r="C6984">
        <v>310</v>
      </c>
      <c r="D6984" t="str">
        <f>VLOOKUP(Oliusala[[#This Row],[postnumer]],Sveitarfelog[#All],4,FALSE)</f>
        <v>Borgarbyggð,Skorradalshreppur</v>
      </c>
      <c r="E6984" t="str">
        <f>VLOOKUP(Oliusala[[#This Row],[postnumer]],Sveitarfelog[#All],5,FALSE)</f>
        <v>Vesturland</v>
      </c>
      <c r="F6984" t="s">
        <v>24</v>
      </c>
      <c r="G6984" t="s">
        <v>24</v>
      </c>
      <c r="H6984" t="s">
        <v>60</v>
      </c>
      <c r="I6984" s="1">
        <v>48287</v>
      </c>
      <c r="J6984" s="2">
        <f>VLOOKUP(Oliusala[[#This Row],[tegund]],Tegundir!$B$2:$D$19,3,FALSE)*Oliusala[[#This Row],[magn]]/1000</f>
        <v>41.768254999999996</v>
      </c>
      <c r="K6984">
        <v>2015</v>
      </c>
      <c r="L6984" t="s">
        <v>18</v>
      </c>
      <c r="M6984" s="144" t="s">
        <v>59</v>
      </c>
    </row>
    <row r="6985" spans="1:15" x14ac:dyDescent="0.2">
      <c r="A6985" t="s">
        <v>57</v>
      </c>
      <c r="B6985" s="144" t="s">
        <v>88</v>
      </c>
      <c r="C6985">
        <v>310</v>
      </c>
      <c r="D6985" t="str">
        <f>VLOOKUP(Oliusala[[#This Row],[postnumer]],Sveitarfelog[#All],4,FALSE)</f>
        <v>Borgarbyggð,Skorradalshreppur</v>
      </c>
      <c r="E6985" t="str">
        <f>VLOOKUP(Oliusala[[#This Row],[postnumer]],Sveitarfelog[#All],5,FALSE)</f>
        <v>Vesturland</v>
      </c>
      <c r="F6985" t="s">
        <v>25</v>
      </c>
      <c r="G6985" t="s">
        <v>24</v>
      </c>
      <c r="H6985" t="s">
        <v>60</v>
      </c>
      <c r="I6985" s="1">
        <v>598008</v>
      </c>
      <c r="J6985" s="2">
        <f>VLOOKUP(Oliusala[[#This Row],[tegund]],Tegundir!$B$2:$D$19,3,FALSE)*Oliusala[[#This Row],[magn]]/1000</f>
        <v>517.27692000000002</v>
      </c>
      <c r="K6985">
        <v>2015</v>
      </c>
      <c r="L6985" t="s">
        <v>1955</v>
      </c>
      <c r="M6985" s="144" t="s">
        <v>59</v>
      </c>
    </row>
    <row r="6986" spans="1:15" x14ac:dyDescent="0.2">
      <c r="A6986" t="s">
        <v>57</v>
      </c>
      <c r="B6986" s="144" t="s">
        <v>88</v>
      </c>
      <c r="C6986">
        <v>310</v>
      </c>
      <c r="D6986" t="str">
        <f>VLOOKUP(Oliusala[[#This Row],[postnumer]],Sveitarfelog[#All],4,FALSE)</f>
        <v>Borgarbyggð,Skorradalshreppur</v>
      </c>
      <c r="E6986" t="str">
        <f>VLOOKUP(Oliusala[[#This Row],[postnumer]],Sveitarfelog[#All],5,FALSE)</f>
        <v>Vesturland</v>
      </c>
      <c r="F6986" t="s">
        <v>24</v>
      </c>
      <c r="G6986" t="s">
        <v>24</v>
      </c>
      <c r="H6986" t="s">
        <v>60</v>
      </c>
      <c r="I6986" s="1">
        <v>27080</v>
      </c>
      <c r="J6986" s="2">
        <f>VLOOKUP(Oliusala[[#This Row],[tegund]],Tegundir!$B$2:$D$19,3,FALSE)*Oliusala[[#This Row],[magn]]/1000</f>
        <v>23.424199999999999</v>
      </c>
      <c r="K6986">
        <v>2015</v>
      </c>
      <c r="L6986" t="s">
        <v>18</v>
      </c>
      <c r="M6986" s="144" t="s">
        <v>59</v>
      </c>
    </row>
    <row r="6987" spans="1:15" x14ac:dyDescent="0.2">
      <c r="A6987" t="s">
        <v>57</v>
      </c>
      <c r="B6987" s="144" t="s">
        <v>88</v>
      </c>
      <c r="C6987">
        <v>310</v>
      </c>
      <c r="D6987" t="str">
        <f>VLOOKUP(Oliusala[[#This Row],[postnumer]],Sveitarfelog[#All],4,FALSE)</f>
        <v>Borgarbyggð,Skorradalshreppur</v>
      </c>
      <c r="E6987" t="str">
        <f>VLOOKUP(Oliusala[[#This Row],[postnumer]],Sveitarfelog[#All],5,FALSE)</f>
        <v>Vesturland</v>
      </c>
      <c r="F6987" t="s">
        <v>29</v>
      </c>
      <c r="G6987" t="s">
        <v>24</v>
      </c>
      <c r="H6987" t="s">
        <v>60</v>
      </c>
      <c r="I6987" s="1">
        <v>9100</v>
      </c>
      <c r="J6987" s="2">
        <f>VLOOKUP(Oliusala[[#This Row],[tegund]],Tegundir!$B$2:$D$19,3,FALSE)*Oliusala[[#This Row],[magn]]/1000</f>
        <v>7.8715000000000002</v>
      </c>
      <c r="K6987">
        <v>2015</v>
      </c>
      <c r="L6987" t="s">
        <v>19</v>
      </c>
      <c r="M6987" s="144" t="s">
        <v>59</v>
      </c>
      <c r="O6987" s="144" t="s">
        <v>1998</v>
      </c>
    </row>
    <row r="6988" spans="1:15" x14ac:dyDescent="0.2">
      <c r="A6988" t="s">
        <v>63</v>
      </c>
      <c r="B6988" s="144" t="s">
        <v>88</v>
      </c>
      <c r="C6988">
        <v>310</v>
      </c>
      <c r="D6988" t="str">
        <f>VLOOKUP(Oliusala[[#This Row],[postnumer]],Sveitarfelog[#All],4,FALSE)</f>
        <v>Borgarbyggð,Skorradalshreppur</v>
      </c>
      <c r="E6988" t="str">
        <f>VLOOKUP(Oliusala[[#This Row],[postnumer]],Sveitarfelog[#All],5,FALSE)</f>
        <v>Vesturland</v>
      </c>
      <c r="F6988" t="s">
        <v>24</v>
      </c>
      <c r="G6988" t="s">
        <v>24</v>
      </c>
      <c r="H6988" t="s">
        <v>58</v>
      </c>
      <c r="I6988" s="1">
        <v>5193415</v>
      </c>
      <c r="J6988" s="2">
        <f>VLOOKUP(Oliusala[[#This Row],[tegund]],Tegundir!$B$2:$D$19,3,FALSE)*Oliusala[[#This Row],[magn]]/1000</f>
        <v>4492.3039749999998</v>
      </c>
      <c r="K6988">
        <v>2015</v>
      </c>
      <c r="L6988" t="s">
        <v>18</v>
      </c>
      <c r="M6988" s="144" t="s">
        <v>59</v>
      </c>
    </row>
    <row r="6989" spans="1:15" x14ac:dyDescent="0.2">
      <c r="A6989" t="s">
        <v>63</v>
      </c>
      <c r="B6989" s="144" t="s">
        <v>89</v>
      </c>
      <c r="C6989">
        <v>311</v>
      </c>
      <c r="D6989" t="str">
        <f>VLOOKUP(Oliusala[[#This Row],[postnumer]],Sveitarfelog[#All],4,FALSE)</f>
        <v>Borgarbyggð,Skorradalshreppur</v>
      </c>
      <c r="E6989" t="str">
        <f>VLOOKUP(Oliusala[[#This Row],[postnumer]],Sveitarfelog[#All],5,FALSE)</f>
        <v>Vesturland</v>
      </c>
      <c r="F6989" t="s">
        <v>25</v>
      </c>
      <c r="G6989" t="s">
        <v>24</v>
      </c>
      <c r="H6989" t="s">
        <v>58</v>
      </c>
      <c r="I6989" s="1">
        <v>49232</v>
      </c>
      <c r="J6989" s="2">
        <f>VLOOKUP(Oliusala[[#This Row],[tegund]],Tegundir!$B$2:$D$19,3,FALSE)*Oliusala[[#This Row],[magn]]/1000</f>
        <v>42.585680000000004</v>
      </c>
      <c r="K6989">
        <v>2015</v>
      </c>
      <c r="L6989" t="s">
        <v>1955</v>
      </c>
      <c r="M6989" s="144" t="s">
        <v>59</v>
      </c>
    </row>
    <row r="6990" spans="1:15" x14ac:dyDescent="0.2">
      <c r="A6990" t="s">
        <v>84</v>
      </c>
      <c r="B6990" s="144" t="s">
        <v>89</v>
      </c>
      <c r="C6990">
        <v>311</v>
      </c>
      <c r="D6990" t="str">
        <f>VLOOKUP(Oliusala[[#This Row],[postnumer]],Sveitarfelog[#All],4,FALSE)</f>
        <v>Borgarbyggð,Skorradalshreppur</v>
      </c>
      <c r="E6990" t="str">
        <f>VLOOKUP(Oliusala[[#This Row],[postnumer]],Sveitarfelog[#All],5,FALSE)</f>
        <v>Vesturland</v>
      </c>
      <c r="F6990" t="s">
        <v>25</v>
      </c>
      <c r="G6990" t="s">
        <v>24</v>
      </c>
      <c r="H6990" t="s">
        <v>60</v>
      </c>
      <c r="I6990" s="1">
        <v>16891</v>
      </c>
      <c r="J6990" s="2">
        <f>VLOOKUP(Oliusala[[#This Row],[tegund]],Tegundir!$B$2:$D$19,3,FALSE)*Oliusala[[#This Row],[magn]]/1000</f>
        <v>14.610715000000001</v>
      </c>
      <c r="K6990">
        <v>2015</v>
      </c>
      <c r="L6990" t="s">
        <v>1955</v>
      </c>
      <c r="M6990" s="144" t="s">
        <v>59</v>
      </c>
    </row>
    <row r="6991" spans="1:15" x14ac:dyDescent="0.2">
      <c r="A6991" t="s">
        <v>84</v>
      </c>
      <c r="B6991" s="144" t="s">
        <v>95</v>
      </c>
      <c r="C6991">
        <v>311</v>
      </c>
      <c r="D6991" t="str">
        <f>VLOOKUP(Oliusala[[#This Row],[postnumer]],Sveitarfelog[#All],4,FALSE)</f>
        <v>Borgarbyggð,Skorradalshreppur</v>
      </c>
      <c r="E6991" t="str">
        <f>VLOOKUP(Oliusala[[#This Row],[postnumer]],Sveitarfelog[#All],5,FALSE)</f>
        <v>Vesturland</v>
      </c>
      <c r="F6991" t="s">
        <v>25</v>
      </c>
      <c r="G6991" t="s">
        <v>24</v>
      </c>
      <c r="H6991" t="s">
        <v>60</v>
      </c>
      <c r="I6991" s="1">
        <v>3408</v>
      </c>
      <c r="J6991" s="2">
        <f>VLOOKUP(Oliusala[[#This Row],[tegund]],Tegundir!$B$2:$D$19,3,FALSE)*Oliusala[[#This Row],[magn]]/1000</f>
        <v>2.9479199999999999</v>
      </c>
      <c r="K6991">
        <v>2015</v>
      </c>
      <c r="L6991" t="s">
        <v>1955</v>
      </c>
      <c r="M6991" s="144" t="s">
        <v>59</v>
      </c>
    </row>
    <row r="6992" spans="1:15" x14ac:dyDescent="0.2">
      <c r="A6992" t="s">
        <v>84</v>
      </c>
      <c r="B6992" s="144" t="s">
        <v>94</v>
      </c>
      <c r="C6992">
        <v>311</v>
      </c>
      <c r="D6992" t="str">
        <f>VLOOKUP(Oliusala[[#This Row],[postnumer]],Sveitarfelog[#All],4,FALSE)</f>
        <v>Borgarbyggð,Skorradalshreppur</v>
      </c>
      <c r="E6992" t="str">
        <f>VLOOKUP(Oliusala[[#This Row],[postnumer]],Sveitarfelog[#All],5,FALSE)</f>
        <v>Vesturland</v>
      </c>
      <c r="F6992" t="s">
        <v>25</v>
      </c>
      <c r="G6992" t="s">
        <v>24</v>
      </c>
      <c r="H6992" t="s">
        <v>60</v>
      </c>
      <c r="I6992" s="1">
        <v>5606</v>
      </c>
      <c r="J6992" s="2">
        <f>VLOOKUP(Oliusala[[#This Row],[tegund]],Tegundir!$B$2:$D$19,3,FALSE)*Oliusala[[#This Row],[magn]]/1000</f>
        <v>4.8491899999999992</v>
      </c>
      <c r="K6992">
        <v>2015</v>
      </c>
      <c r="L6992" t="s">
        <v>1955</v>
      </c>
      <c r="M6992" s="144" t="s">
        <v>59</v>
      </c>
    </row>
    <row r="6993" spans="1:13" x14ac:dyDescent="0.2">
      <c r="A6993" t="s">
        <v>84</v>
      </c>
      <c r="B6993" s="144" t="s">
        <v>90</v>
      </c>
      <c r="C6993">
        <v>311</v>
      </c>
      <c r="D6993" t="str">
        <f>VLOOKUP(Oliusala[[#This Row],[postnumer]],Sveitarfelog[#All],4,FALSE)</f>
        <v>Borgarbyggð,Skorradalshreppur</v>
      </c>
      <c r="E6993" t="str">
        <f>VLOOKUP(Oliusala[[#This Row],[postnumer]],Sveitarfelog[#All],5,FALSE)</f>
        <v>Vesturland</v>
      </c>
      <c r="F6993" t="s">
        <v>25</v>
      </c>
      <c r="G6993" t="s">
        <v>24</v>
      </c>
      <c r="H6993" t="s">
        <v>60</v>
      </c>
      <c r="I6993" s="1">
        <v>25428</v>
      </c>
      <c r="J6993" s="2">
        <f>VLOOKUP(Oliusala[[#This Row],[tegund]],Tegundir!$B$2:$D$19,3,FALSE)*Oliusala[[#This Row],[magn]]/1000</f>
        <v>21.99522</v>
      </c>
      <c r="K6993">
        <v>2015</v>
      </c>
      <c r="L6993" t="s">
        <v>1955</v>
      </c>
      <c r="M6993" s="144" t="s">
        <v>59</v>
      </c>
    </row>
    <row r="6994" spans="1:13" x14ac:dyDescent="0.2">
      <c r="A6994" t="s">
        <v>84</v>
      </c>
      <c r="B6994" s="144" t="s">
        <v>92</v>
      </c>
      <c r="C6994">
        <v>311</v>
      </c>
      <c r="D6994" t="str">
        <f>VLOOKUP(Oliusala[[#This Row],[postnumer]],Sveitarfelog[#All],4,FALSE)</f>
        <v>Borgarbyggð,Skorradalshreppur</v>
      </c>
      <c r="E6994" t="str">
        <f>VLOOKUP(Oliusala[[#This Row],[postnumer]],Sveitarfelog[#All],5,FALSE)</f>
        <v>Vesturland</v>
      </c>
      <c r="F6994" t="s">
        <v>25</v>
      </c>
      <c r="G6994" t="s">
        <v>24</v>
      </c>
      <c r="H6994" t="s">
        <v>60</v>
      </c>
      <c r="I6994" s="1">
        <v>66787</v>
      </c>
      <c r="J6994" s="2">
        <f>VLOOKUP(Oliusala[[#This Row],[tegund]],Tegundir!$B$2:$D$19,3,FALSE)*Oliusala[[#This Row],[magn]]/1000</f>
        <v>57.770754999999994</v>
      </c>
      <c r="K6994">
        <v>2015</v>
      </c>
      <c r="L6994" t="s">
        <v>1955</v>
      </c>
      <c r="M6994" s="144" t="s">
        <v>59</v>
      </c>
    </row>
    <row r="6995" spans="1:13" x14ac:dyDescent="0.2">
      <c r="A6995" t="s">
        <v>84</v>
      </c>
      <c r="B6995" s="144" t="s">
        <v>95</v>
      </c>
      <c r="C6995">
        <v>311</v>
      </c>
      <c r="D6995" t="str">
        <f>VLOOKUP(Oliusala[[#This Row],[postnumer]],Sveitarfelog[#All],4,FALSE)</f>
        <v>Borgarbyggð,Skorradalshreppur</v>
      </c>
      <c r="E6995" t="str">
        <f>VLOOKUP(Oliusala[[#This Row],[postnumer]],Sveitarfelog[#All],5,FALSE)</f>
        <v>Vesturland</v>
      </c>
      <c r="F6995" t="s">
        <v>24</v>
      </c>
      <c r="G6995" t="s">
        <v>24</v>
      </c>
      <c r="H6995" t="s">
        <v>60</v>
      </c>
      <c r="I6995" s="1">
        <v>501</v>
      </c>
      <c r="J6995" s="2">
        <f>VLOOKUP(Oliusala[[#This Row],[tegund]],Tegundir!$B$2:$D$19,3,FALSE)*Oliusala[[#This Row],[magn]]/1000</f>
        <v>0.433365</v>
      </c>
      <c r="K6995">
        <v>2015</v>
      </c>
      <c r="L6995" t="s">
        <v>18</v>
      </c>
      <c r="M6995" s="144" t="s">
        <v>59</v>
      </c>
    </row>
    <row r="6996" spans="1:13" x14ac:dyDescent="0.2">
      <c r="A6996" t="s">
        <v>84</v>
      </c>
      <c r="B6996" s="144" t="s">
        <v>94</v>
      </c>
      <c r="C6996">
        <v>311</v>
      </c>
      <c r="D6996" t="str">
        <f>VLOOKUP(Oliusala[[#This Row],[postnumer]],Sveitarfelog[#All],4,FALSE)</f>
        <v>Borgarbyggð,Skorradalshreppur</v>
      </c>
      <c r="E6996" t="str">
        <f>VLOOKUP(Oliusala[[#This Row],[postnumer]],Sveitarfelog[#All],5,FALSE)</f>
        <v>Vesturland</v>
      </c>
      <c r="F6996" t="s">
        <v>24</v>
      </c>
      <c r="G6996" t="s">
        <v>24</v>
      </c>
      <c r="H6996" t="s">
        <v>60</v>
      </c>
      <c r="I6996" s="1">
        <v>3713</v>
      </c>
      <c r="J6996" s="2">
        <f>VLOOKUP(Oliusala[[#This Row],[tegund]],Tegundir!$B$2:$D$19,3,FALSE)*Oliusala[[#This Row],[magn]]/1000</f>
        <v>3.2117450000000001</v>
      </c>
      <c r="K6996">
        <v>2015</v>
      </c>
      <c r="L6996" t="s">
        <v>18</v>
      </c>
      <c r="M6996" s="144" t="s">
        <v>59</v>
      </c>
    </row>
    <row r="6997" spans="1:13" x14ac:dyDescent="0.2">
      <c r="A6997" t="s">
        <v>84</v>
      </c>
      <c r="B6997" s="144" t="s">
        <v>90</v>
      </c>
      <c r="C6997">
        <v>311</v>
      </c>
      <c r="D6997" t="str">
        <f>VLOOKUP(Oliusala[[#This Row],[postnumer]],Sveitarfelog[#All],4,FALSE)</f>
        <v>Borgarbyggð,Skorradalshreppur</v>
      </c>
      <c r="E6997" t="str">
        <f>VLOOKUP(Oliusala[[#This Row],[postnumer]],Sveitarfelog[#All],5,FALSE)</f>
        <v>Vesturland</v>
      </c>
      <c r="F6997" t="s">
        <v>24</v>
      </c>
      <c r="G6997" t="s">
        <v>24</v>
      </c>
      <c r="H6997" t="s">
        <v>60</v>
      </c>
      <c r="I6997" s="1">
        <v>9581</v>
      </c>
      <c r="J6997" s="2">
        <f>VLOOKUP(Oliusala[[#This Row],[tegund]],Tegundir!$B$2:$D$19,3,FALSE)*Oliusala[[#This Row],[magn]]/1000</f>
        <v>8.2875650000000007</v>
      </c>
      <c r="K6997">
        <v>2015</v>
      </c>
      <c r="L6997" t="s">
        <v>18</v>
      </c>
      <c r="M6997" s="144" t="s">
        <v>59</v>
      </c>
    </row>
    <row r="6998" spans="1:13" x14ac:dyDescent="0.2">
      <c r="A6998" t="s">
        <v>84</v>
      </c>
      <c r="B6998" s="144" t="s">
        <v>92</v>
      </c>
      <c r="C6998">
        <v>311</v>
      </c>
      <c r="D6998" t="str">
        <f>VLOOKUP(Oliusala[[#This Row],[postnumer]],Sveitarfelog[#All],4,FALSE)</f>
        <v>Borgarbyggð,Skorradalshreppur</v>
      </c>
      <c r="E6998" t="str">
        <f>VLOOKUP(Oliusala[[#This Row],[postnumer]],Sveitarfelog[#All],5,FALSE)</f>
        <v>Vesturland</v>
      </c>
      <c r="F6998" t="s">
        <v>24</v>
      </c>
      <c r="G6998" t="s">
        <v>24</v>
      </c>
      <c r="H6998" t="s">
        <v>60</v>
      </c>
      <c r="I6998" s="1">
        <v>18614</v>
      </c>
      <c r="J6998" s="2">
        <f>VLOOKUP(Oliusala[[#This Row],[tegund]],Tegundir!$B$2:$D$19,3,FALSE)*Oliusala[[#This Row],[magn]]/1000</f>
        <v>16.101110000000002</v>
      </c>
      <c r="K6998">
        <v>2015</v>
      </c>
      <c r="L6998" t="s">
        <v>18</v>
      </c>
      <c r="M6998" s="144" t="s">
        <v>59</v>
      </c>
    </row>
    <row r="6999" spans="1:13" x14ac:dyDescent="0.2">
      <c r="A6999" t="s">
        <v>67</v>
      </c>
      <c r="B6999" s="144" t="s">
        <v>93</v>
      </c>
      <c r="C6999">
        <v>311</v>
      </c>
      <c r="D6999" t="str">
        <f>VLOOKUP(Oliusala[[#This Row],[postnumer]],Sveitarfelog[#All],4,FALSE)</f>
        <v>Borgarbyggð,Skorradalshreppur</v>
      </c>
      <c r="E6999" t="str">
        <f>VLOOKUP(Oliusala[[#This Row],[postnumer]],Sveitarfelog[#All],5,FALSE)</f>
        <v>Vesturland</v>
      </c>
      <c r="F6999" t="s">
        <v>25</v>
      </c>
      <c r="G6999" t="s">
        <v>24</v>
      </c>
      <c r="H6999" t="s">
        <v>60</v>
      </c>
      <c r="I6999" s="1">
        <v>17422</v>
      </c>
      <c r="J6999" s="2">
        <f>VLOOKUP(Oliusala[[#This Row],[tegund]],Tegundir!$B$2:$D$19,3,FALSE)*Oliusala[[#This Row],[magn]]/1000</f>
        <v>15.070030000000001</v>
      </c>
      <c r="K6999">
        <v>2015</v>
      </c>
      <c r="L6999" t="s">
        <v>1955</v>
      </c>
      <c r="M6999" s="144" t="s">
        <v>59</v>
      </c>
    </row>
    <row r="7000" spans="1:13" x14ac:dyDescent="0.2">
      <c r="A7000" t="s">
        <v>57</v>
      </c>
      <c r="B7000" s="144" t="s">
        <v>89</v>
      </c>
      <c r="C7000">
        <v>311</v>
      </c>
      <c r="D7000" t="str">
        <f>VLOOKUP(Oliusala[[#This Row],[postnumer]],Sveitarfelog[#All],4,FALSE)</f>
        <v>Borgarbyggð,Skorradalshreppur</v>
      </c>
      <c r="E7000" t="str">
        <f>VLOOKUP(Oliusala[[#This Row],[postnumer]],Sveitarfelog[#All],5,FALSE)</f>
        <v>Vesturland</v>
      </c>
      <c r="F7000" t="s">
        <v>25</v>
      </c>
      <c r="G7000" t="s">
        <v>24</v>
      </c>
      <c r="H7000" t="s">
        <v>60</v>
      </c>
      <c r="I7000" s="1">
        <v>20016</v>
      </c>
      <c r="J7000" s="2">
        <f>VLOOKUP(Oliusala[[#This Row],[tegund]],Tegundir!$B$2:$D$19,3,FALSE)*Oliusala[[#This Row],[magn]]/1000</f>
        <v>17.313839999999999</v>
      </c>
      <c r="K7000">
        <v>2015</v>
      </c>
      <c r="L7000" t="s">
        <v>1955</v>
      </c>
      <c r="M7000" s="144" t="s">
        <v>59</v>
      </c>
    </row>
    <row r="7001" spans="1:13" x14ac:dyDescent="0.2">
      <c r="A7001" t="s">
        <v>57</v>
      </c>
      <c r="B7001" s="144" t="s">
        <v>95</v>
      </c>
      <c r="C7001">
        <v>311</v>
      </c>
      <c r="D7001" t="str">
        <f>VLOOKUP(Oliusala[[#This Row],[postnumer]],Sveitarfelog[#All],4,FALSE)</f>
        <v>Borgarbyggð,Skorradalshreppur</v>
      </c>
      <c r="E7001" t="str">
        <f>VLOOKUP(Oliusala[[#This Row],[postnumer]],Sveitarfelog[#All],5,FALSE)</f>
        <v>Vesturland</v>
      </c>
      <c r="F7001" t="s">
        <v>25</v>
      </c>
      <c r="G7001" t="s">
        <v>24</v>
      </c>
      <c r="H7001" t="s">
        <v>60</v>
      </c>
      <c r="I7001" s="1">
        <v>29856</v>
      </c>
      <c r="J7001" s="2">
        <f>VLOOKUP(Oliusala[[#This Row],[tegund]],Tegundir!$B$2:$D$19,3,FALSE)*Oliusala[[#This Row],[magn]]/1000</f>
        <v>25.82544</v>
      </c>
      <c r="K7001">
        <v>2015</v>
      </c>
      <c r="L7001" t="s">
        <v>1955</v>
      </c>
      <c r="M7001" s="144" t="s">
        <v>59</v>
      </c>
    </row>
    <row r="7002" spans="1:13" x14ac:dyDescent="0.2">
      <c r="A7002" t="s">
        <v>57</v>
      </c>
      <c r="B7002" s="144" t="s">
        <v>94</v>
      </c>
      <c r="C7002">
        <v>311</v>
      </c>
      <c r="D7002" t="str">
        <f>VLOOKUP(Oliusala[[#This Row],[postnumer]],Sveitarfelog[#All],4,FALSE)</f>
        <v>Borgarbyggð,Skorradalshreppur</v>
      </c>
      <c r="E7002" t="str">
        <f>VLOOKUP(Oliusala[[#This Row],[postnumer]],Sveitarfelog[#All],5,FALSE)</f>
        <v>Vesturland</v>
      </c>
      <c r="F7002" t="s">
        <v>25</v>
      </c>
      <c r="G7002" t="s">
        <v>24</v>
      </c>
      <c r="H7002" t="s">
        <v>60</v>
      </c>
      <c r="I7002" s="1">
        <v>1354</v>
      </c>
      <c r="J7002" s="2">
        <f>VLOOKUP(Oliusala[[#This Row],[tegund]],Tegundir!$B$2:$D$19,3,FALSE)*Oliusala[[#This Row],[magn]]/1000</f>
        <v>1.1712100000000001</v>
      </c>
      <c r="K7002">
        <v>2015</v>
      </c>
      <c r="L7002" t="s">
        <v>1955</v>
      </c>
      <c r="M7002" s="144" t="s">
        <v>59</v>
      </c>
    </row>
    <row r="7003" spans="1:13" x14ac:dyDescent="0.2">
      <c r="A7003" t="s">
        <v>57</v>
      </c>
      <c r="B7003" s="144" t="s">
        <v>94</v>
      </c>
      <c r="C7003">
        <v>311</v>
      </c>
      <c r="D7003" t="str">
        <f>VLOOKUP(Oliusala[[#This Row],[postnumer]],Sveitarfelog[#All],4,FALSE)</f>
        <v>Borgarbyggð,Skorradalshreppur</v>
      </c>
      <c r="E7003" t="str">
        <f>VLOOKUP(Oliusala[[#This Row],[postnumer]],Sveitarfelog[#All],5,FALSE)</f>
        <v>Vesturland</v>
      </c>
      <c r="F7003" t="s">
        <v>24</v>
      </c>
      <c r="G7003" t="s">
        <v>24</v>
      </c>
      <c r="H7003" t="s">
        <v>60</v>
      </c>
      <c r="I7003" s="1">
        <v>27052</v>
      </c>
      <c r="J7003" s="2">
        <f>VLOOKUP(Oliusala[[#This Row],[tegund]],Tegundir!$B$2:$D$19,3,FALSE)*Oliusala[[#This Row],[magn]]/1000</f>
        <v>23.399979999999999</v>
      </c>
      <c r="K7003">
        <v>2015</v>
      </c>
      <c r="L7003" t="s">
        <v>18</v>
      </c>
      <c r="M7003" s="144" t="s">
        <v>59</v>
      </c>
    </row>
    <row r="7004" spans="1:13" x14ac:dyDescent="0.2">
      <c r="A7004" t="s">
        <v>57</v>
      </c>
      <c r="B7004" s="144" t="s">
        <v>92</v>
      </c>
      <c r="C7004">
        <v>311</v>
      </c>
      <c r="D7004" t="str">
        <f>VLOOKUP(Oliusala[[#This Row],[postnumer]],Sveitarfelog[#All],4,FALSE)</f>
        <v>Borgarbyggð,Skorradalshreppur</v>
      </c>
      <c r="E7004" t="str">
        <f>VLOOKUP(Oliusala[[#This Row],[postnumer]],Sveitarfelog[#All],5,FALSE)</f>
        <v>Vesturland</v>
      </c>
      <c r="F7004" t="s">
        <v>25</v>
      </c>
      <c r="G7004" t="s">
        <v>24</v>
      </c>
      <c r="H7004" t="s">
        <v>60</v>
      </c>
      <c r="I7004" s="1">
        <v>187794</v>
      </c>
      <c r="J7004" s="2">
        <f>VLOOKUP(Oliusala[[#This Row],[tegund]],Tegundir!$B$2:$D$19,3,FALSE)*Oliusala[[#This Row],[magn]]/1000</f>
        <v>162.44181</v>
      </c>
      <c r="K7004">
        <v>2015</v>
      </c>
      <c r="L7004" t="s">
        <v>1955</v>
      </c>
      <c r="M7004" s="144" t="s">
        <v>59</v>
      </c>
    </row>
    <row r="7005" spans="1:13" x14ac:dyDescent="0.2">
      <c r="A7005" t="s">
        <v>57</v>
      </c>
      <c r="B7005" s="144" t="s">
        <v>92</v>
      </c>
      <c r="C7005">
        <v>311</v>
      </c>
      <c r="D7005" t="str">
        <f>VLOOKUP(Oliusala[[#This Row],[postnumer]],Sveitarfelog[#All],4,FALSE)</f>
        <v>Borgarbyggð,Skorradalshreppur</v>
      </c>
      <c r="E7005" t="str">
        <f>VLOOKUP(Oliusala[[#This Row],[postnumer]],Sveitarfelog[#All],5,FALSE)</f>
        <v>Vesturland</v>
      </c>
      <c r="F7005" t="s">
        <v>24</v>
      </c>
      <c r="G7005" t="s">
        <v>24</v>
      </c>
      <c r="H7005" t="s">
        <v>60</v>
      </c>
      <c r="I7005" s="1">
        <v>4156</v>
      </c>
      <c r="J7005" s="2">
        <f>VLOOKUP(Oliusala[[#This Row],[tegund]],Tegundir!$B$2:$D$19,3,FALSE)*Oliusala[[#This Row],[magn]]/1000</f>
        <v>3.5949400000000002</v>
      </c>
      <c r="K7005">
        <v>2015</v>
      </c>
      <c r="L7005" t="s">
        <v>18</v>
      </c>
      <c r="M7005" s="144" t="s">
        <v>59</v>
      </c>
    </row>
    <row r="7006" spans="1:13" x14ac:dyDescent="0.2">
      <c r="A7006" t="s">
        <v>57</v>
      </c>
      <c r="B7006" s="144" t="s">
        <v>93</v>
      </c>
      <c r="C7006">
        <v>311</v>
      </c>
      <c r="D7006" t="str">
        <f>VLOOKUP(Oliusala[[#This Row],[postnumer]],Sveitarfelog[#All],4,FALSE)</f>
        <v>Borgarbyggð,Skorradalshreppur</v>
      </c>
      <c r="E7006" t="str">
        <f>VLOOKUP(Oliusala[[#This Row],[postnumer]],Sveitarfelog[#All],5,FALSE)</f>
        <v>Vesturland</v>
      </c>
      <c r="F7006" t="s">
        <v>25</v>
      </c>
      <c r="G7006" t="s">
        <v>24</v>
      </c>
      <c r="H7006" t="s">
        <v>60</v>
      </c>
      <c r="I7006" s="1">
        <v>220397</v>
      </c>
      <c r="J7006" s="2">
        <f>VLOOKUP(Oliusala[[#This Row],[tegund]],Tegundir!$B$2:$D$19,3,FALSE)*Oliusala[[#This Row],[magn]]/1000</f>
        <v>190.643405</v>
      </c>
      <c r="K7006">
        <v>2015</v>
      </c>
      <c r="L7006" t="s">
        <v>1955</v>
      </c>
      <c r="M7006" s="144" t="s">
        <v>59</v>
      </c>
    </row>
    <row r="7007" spans="1:13" x14ac:dyDescent="0.2">
      <c r="A7007" t="s">
        <v>57</v>
      </c>
      <c r="B7007" s="144" t="s">
        <v>93</v>
      </c>
      <c r="C7007">
        <v>311</v>
      </c>
      <c r="D7007" t="str">
        <f>VLOOKUP(Oliusala[[#This Row],[postnumer]],Sveitarfelog[#All],4,FALSE)</f>
        <v>Borgarbyggð,Skorradalshreppur</v>
      </c>
      <c r="E7007" t="str">
        <f>VLOOKUP(Oliusala[[#This Row],[postnumer]],Sveitarfelog[#All],5,FALSE)</f>
        <v>Vesturland</v>
      </c>
      <c r="F7007" t="s">
        <v>24</v>
      </c>
      <c r="G7007" t="s">
        <v>24</v>
      </c>
      <c r="H7007" t="s">
        <v>60</v>
      </c>
      <c r="I7007" s="1">
        <v>85387</v>
      </c>
      <c r="J7007" s="2">
        <f>VLOOKUP(Oliusala[[#This Row],[tegund]],Tegundir!$B$2:$D$19,3,FALSE)*Oliusala[[#This Row],[magn]]/1000</f>
        <v>73.859755000000007</v>
      </c>
      <c r="K7007">
        <v>2015</v>
      </c>
      <c r="L7007" t="s">
        <v>18</v>
      </c>
      <c r="M7007" s="144" t="s">
        <v>59</v>
      </c>
    </row>
    <row r="7008" spans="1:13" x14ac:dyDescent="0.2">
      <c r="A7008" t="s">
        <v>76</v>
      </c>
      <c r="B7008" s="144" t="s">
        <v>92</v>
      </c>
      <c r="C7008">
        <v>311</v>
      </c>
      <c r="D7008" t="str">
        <f>VLOOKUP(Oliusala[[#This Row],[postnumer]],Sveitarfelog[#All],4,FALSE)</f>
        <v>Borgarbyggð,Skorradalshreppur</v>
      </c>
      <c r="E7008" t="str">
        <f>VLOOKUP(Oliusala[[#This Row],[postnumer]],Sveitarfelog[#All],5,FALSE)</f>
        <v>Vesturland</v>
      </c>
      <c r="F7008" t="s">
        <v>25</v>
      </c>
      <c r="G7008" t="s">
        <v>24</v>
      </c>
      <c r="H7008" t="s">
        <v>60</v>
      </c>
      <c r="I7008" s="1">
        <v>86320</v>
      </c>
      <c r="J7008" s="2">
        <f>VLOOKUP(Oliusala[[#This Row],[tegund]],Tegundir!$B$2:$D$19,3,FALSE)*Oliusala[[#This Row],[magn]]/1000</f>
        <v>74.666800000000009</v>
      </c>
      <c r="K7008">
        <v>2015</v>
      </c>
      <c r="L7008" t="s">
        <v>1955</v>
      </c>
      <c r="M7008" s="144" t="s">
        <v>59</v>
      </c>
    </row>
    <row r="7009" spans="1:15" x14ac:dyDescent="0.2">
      <c r="A7009" t="s">
        <v>63</v>
      </c>
      <c r="B7009" s="144" t="s">
        <v>90</v>
      </c>
      <c r="C7009">
        <v>311</v>
      </c>
      <c r="D7009" t="str">
        <f>VLOOKUP(Oliusala[[#This Row],[postnumer]],Sveitarfelog[#All],4,FALSE)</f>
        <v>Borgarbyggð,Skorradalshreppur</v>
      </c>
      <c r="E7009" t="str">
        <f>VLOOKUP(Oliusala[[#This Row],[postnumer]],Sveitarfelog[#All],5,FALSE)</f>
        <v>Vesturland</v>
      </c>
      <c r="F7009" t="s">
        <v>25</v>
      </c>
      <c r="G7009" t="s">
        <v>24</v>
      </c>
      <c r="H7009" t="s">
        <v>58</v>
      </c>
      <c r="I7009" s="1">
        <v>17900</v>
      </c>
      <c r="J7009" s="2">
        <f>VLOOKUP(Oliusala[[#This Row],[tegund]],Tegundir!$B$2:$D$19,3,FALSE)*Oliusala[[#This Row],[magn]]/1000</f>
        <v>15.483499999999999</v>
      </c>
      <c r="K7009">
        <v>2015</v>
      </c>
      <c r="L7009" t="s">
        <v>1955</v>
      </c>
      <c r="M7009" s="144" t="s">
        <v>59</v>
      </c>
    </row>
    <row r="7010" spans="1:15" x14ac:dyDescent="0.2">
      <c r="A7010" t="s">
        <v>63</v>
      </c>
      <c r="B7010" s="144" t="s">
        <v>89</v>
      </c>
      <c r="C7010">
        <v>311</v>
      </c>
      <c r="D7010" t="str">
        <f>VLOOKUP(Oliusala[[#This Row],[postnumer]],Sveitarfelog[#All],4,FALSE)</f>
        <v>Borgarbyggð,Skorradalshreppur</v>
      </c>
      <c r="E7010" t="str">
        <f>VLOOKUP(Oliusala[[#This Row],[postnumer]],Sveitarfelog[#All],5,FALSE)</f>
        <v>Vesturland</v>
      </c>
      <c r="F7010" t="s">
        <v>24</v>
      </c>
      <c r="G7010" t="s">
        <v>24</v>
      </c>
      <c r="H7010" t="s">
        <v>58</v>
      </c>
      <c r="I7010" s="1">
        <v>610583</v>
      </c>
      <c r="J7010" s="2">
        <f>VLOOKUP(Oliusala[[#This Row],[tegund]],Tegundir!$B$2:$D$19,3,FALSE)*Oliusala[[#This Row],[magn]]/1000</f>
        <v>528.15429500000005</v>
      </c>
      <c r="K7010">
        <v>2015</v>
      </c>
      <c r="L7010" t="s">
        <v>18</v>
      </c>
      <c r="M7010" s="144" t="s">
        <v>59</v>
      </c>
    </row>
    <row r="7011" spans="1:15" x14ac:dyDescent="0.2">
      <c r="A7011" t="s">
        <v>63</v>
      </c>
      <c r="B7011" s="144" t="s">
        <v>90</v>
      </c>
      <c r="C7011">
        <v>311</v>
      </c>
      <c r="D7011" t="str">
        <f>VLOOKUP(Oliusala[[#This Row],[postnumer]],Sveitarfelog[#All],4,FALSE)</f>
        <v>Borgarbyggð,Skorradalshreppur</v>
      </c>
      <c r="E7011" t="str">
        <f>VLOOKUP(Oliusala[[#This Row],[postnumer]],Sveitarfelog[#All],5,FALSE)</f>
        <v>Vesturland</v>
      </c>
      <c r="F7011" t="s">
        <v>24</v>
      </c>
      <c r="G7011" t="s">
        <v>24</v>
      </c>
      <c r="H7011" t="s">
        <v>58</v>
      </c>
      <c r="I7011" s="1">
        <v>220939</v>
      </c>
      <c r="J7011" s="2">
        <f>VLOOKUP(Oliusala[[#This Row],[tegund]],Tegundir!$B$2:$D$19,3,FALSE)*Oliusala[[#This Row],[magn]]/1000</f>
        <v>191.112235</v>
      </c>
      <c r="K7011">
        <v>2015</v>
      </c>
      <c r="L7011" t="s">
        <v>18</v>
      </c>
      <c r="M7011" s="144" t="s">
        <v>59</v>
      </c>
    </row>
    <row r="7012" spans="1:15" x14ac:dyDescent="0.2">
      <c r="A7012" t="s">
        <v>63</v>
      </c>
      <c r="B7012" s="144" t="s">
        <v>91</v>
      </c>
      <c r="C7012">
        <v>311</v>
      </c>
      <c r="D7012" t="str">
        <f>VLOOKUP(Oliusala[[#This Row],[postnumer]],Sveitarfelog[#All],4,FALSE)</f>
        <v>Borgarbyggð,Skorradalshreppur</v>
      </c>
      <c r="E7012" t="str">
        <f>VLOOKUP(Oliusala[[#This Row],[postnumer]],Sveitarfelog[#All],5,FALSE)</f>
        <v>Vesturland</v>
      </c>
      <c r="F7012" t="s">
        <v>24</v>
      </c>
      <c r="G7012" t="s">
        <v>24</v>
      </c>
      <c r="H7012" t="s">
        <v>58</v>
      </c>
      <c r="I7012" s="1">
        <v>61998</v>
      </c>
      <c r="J7012" s="2">
        <f>VLOOKUP(Oliusala[[#This Row],[tegund]],Tegundir!$B$2:$D$19,3,FALSE)*Oliusala[[#This Row],[magn]]/1000</f>
        <v>53.628269999999993</v>
      </c>
      <c r="K7012">
        <v>2015</v>
      </c>
      <c r="L7012" t="s">
        <v>18</v>
      </c>
      <c r="M7012" s="144" t="s">
        <v>59</v>
      </c>
    </row>
    <row r="7013" spans="1:15" x14ac:dyDescent="0.2">
      <c r="A7013" t="s">
        <v>63</v>
      </c>
      <c r="B7013" s="144" t="s">
        <v>92</v>
      </c>
      <c r="C7013">
        <v>311</v>
      </c>
      <c r="D7013" t="str">
        <f>VLOOKUP(Oliusala[[#This Row],[postnumer]],Sveitarfelog[#All],4,FALSE)</f>
        <v>Borgarbyggð,Skorradalshreppur</v>
      </c>
      <c r="E7013" t="str">
        <f>VLOOKUP(Oliusala[[#This Row],[postnumer]],Sveitarfelog[#All],5,FALSE)</f>
        <v>Vesturland</v>
      </c>
      <c r="F7013" t="s">
        <v>24</v>
      </c>
      <c r="G7013" t="s">
        <v>24</v>
      </c>
      <c r="H7013" t="s">
        <v>58</v>
      </c>
      <c r="I7013" s="1">
        <v>202442</v>
      </c>
      <c r="J7013" s="2">
        <f>VLOOKUP(Oliusala[[#This Row],[tegund]],Tegundir!$B$2:$D$19,3,FALSE)*Oliusala[[#This Row],[magn]]/1000</f>
        <v>175.11232999999999</v>
      </c>
      <c r="K7013">
        <v>2015</v>
      </c>
      <c r="L7013" t="s">
        <v>18</v>
      </c>
      <c r="M7013" s="144" t="s">
        <v>59</v>
      </c>
    </row>
    <row r="7014" spans="1:15" x14ac:dyDescent="0.2">
      <c r="A7014" t="s">
        <v>63</v>
      </c>
      <c r="B7014" s="144" t="s">
        <v>93</v>
      </c>
      <c r="C7014">
        <v>311</v>
      </c>
      <c r="D7014" t="str">
        <f>VLOOKUP(Oliusala[[#This Row],[postnumer]],Sveitarfelog[#All],4,FALSE)</f>
        <v>Borgarbyggð,Skorradalshreppur</v>
      </c>
      <c r="E7014" t="str">
        <f>VLOOKUP(Oliusala[[#This Row],[postnumer]],Sveitarfelog[#All],5,FALSE)</f>
        <v>Vesturland</v>
      </c>
      <c r="F7014" t="s">
        <v>24</v>
      </c>
      <c r="G7014" t="s">
        <v>24</v>
      </c>
      <c r="H7014" t="s">
        <v>58</v>
      </c>
      <c r="I7014" s="1">
        <v>203288</v>
      </c>
      <c r="J7014" s="2">
        <f>VLOOKUP(Oliusala[[#This Row],[tegund]],Tegundir!$B$2:$D$19,3,FALSE)*Oliusala[[#This Row],[magn]]/1000</f>
        <v>175.84412</v>
      </c>
      <c r="K7014">
        <v>2015</v>
      </c>
      <c r="L7014" t="s">
        <v>18</v>
      </c>
      <c r="M7014" s="144" t="s">
        <v>59</v>
      </c>
    </row>
    <row r="7015" spans="1:15" x14ac:dyDescent="0.2">
      <c r="A7015" t="s">
        <v>57</v>
      </c>
      <c r="B7015" s="144" t="s">
        <v>76</v>
      </c>
      <c r="C7015">
        <v>340</v>
      </c>
      <c r="D7015" t="str">
        <f>VLOOKUP(Oliusala[[#This Row],[postnumer]],Sveitarfelog[#All],4,FALSE)</f>
        <v>Eyja- og Miklaholtshreppur,Sveitarfélagið Stykkishólmur</v>
      </c>
      <c r="E7015" t="str">
        <f>VLOOKUP(Oliusala[[#This Row],[postnumer]],Sveitarfelog[#All],5,FALSE)</f>
        <v>Vesturland</v>
      </c>
      <c r="F7015" t="s">
        <v>25</v>
      </c>
      <c r="G7015" t="s">
        <v>24</v>
      </c>
      <c r="H7015" t="s">
        <v>60</v>
      </c>
      <c r="I7015" s="1">
        <v>9399</v>
      </c>
      <c r="J7015" s="2">
        <f>VLOOKUP(Oliusala[[#This Row],[tegund]],Tegundir!$B$2:$D$19,3,FALSE)*Oliusala[[#This Row],[magn]]/1000</f>
        <v>8.130135000000001</v>
      </c>
      <c r="K7015">
        <v>2015</v>
      </c>
      <c r="L7015" t="s">
        <v>1955</v>
      </c>
      <c r="M7015" s="144" t="s">
        <v>59</v>
      </c>
    </row>
    <row r="7016" spans="1:15" x14ac:dyDescent="0.2">
      <c r="A7016" t="s">
        <v>57</v>
      </c>
      <c r="B7016" s="144" t="s">
        <v>76</v>
      </c>
      <c r="C7016">
        <v>340</v>
      </c>
      <c r="D7016" t="str">
        <f>VLOOKUP(Oliusala[[#This Row],[postnumer]],Sveitarfelog[#All],4,FALSE)</f>
        <v>Eyja- og Miklaholtshreppur,Sveitarfélagið Stykkishólmur</v>
      </c>
      <c r="E7016" t="str">
        <f>VLOOKUP(Oliusala[[#This Row],[postnumer]],Sveitarfelog[#All],5,FALSE)</f>
        <v>Vesturland</v>
      </c>
      <c r="F7016" t="s">
        <v>24</v>
      </c>
      <c r="G7016" t="s">
        <v>24</v>
      </c>
      <c r="H7016" t="s">
        <v>60</v>
      </c>
      <c r="I7016" s="1">
        <v>1405</v>
      </c>
      <c r="J7016" s="2">
        <f>VLOOKUP(Oliusala[[#This Row],[tegund]],Tegundir!$B$2:$D$19,3,FALSE)*Oliusala[[#This Row],[magn]]/1000</f>
        <v>1.215325</v>
      </c>
      <c r="K7016">
        <v>2015</v>
      </c>
      <c r="L7016" t="s">
        <v>18</v>
      </c>
      <c r="M7016" s="144" t="s">
        <v>59</v>
      </c>
    </row>
    <row r="7017" spans="1:15" x14ac:dyDescent="0.2">
      <c r="A7017" t="s">
        <v>76</v>
      </c>
      <c r="B7017" s="144" t="s">
        <v>76</v>
      </c>
      <c r="C7017">
        <v>340</v>
      </c>
      <c r="D7017" t="str">
        <f>VLOOKUP(Oliusala[[#This Row],[postnumer]],Sveitarfelog[#All],4,FALSE)</f>
        <v>Eyja- og Miklaholtshreppur,Sveitarfélagið Stykkishólmur</v>
      </c>
      <c r="E7017" t="str">
        <f>VLOOKUP(Oliusala[[#This Row],[postnumer]],Sveitarfelog[#All],5,FALSE)</f>
        <v>Vesturland</v>
      </c>
      <c r="F7017" t="s">
        <v>24</v>
      </c>
      <c r="G7017" t="s">
        <v>24</v>
      </c>
      <c r="H7017" t="s">
        <v>58</v>
      </c>
      <c r="I7017" s="1">
        <v>7913</v>
      </c>
      <c r="J7017" s="2">
        <f>VLOOKUP(Oliusala[[#This Row],[tegund]],Tegundir!$B$2:$D$19,3,FALSE)*Oliusala[[#This Row],[magn]]/1000</f>
        <v>6.8447449999999996</v>
      </c>
      <c r="K7017">
        <v>2015</v>
      </c>
      <c r="L7017" t="s">
        <v>18</v>
      </c>
      <c r="M7017" s="144" t="s">
        <v>59</v>
      </c>
    </row>
    <row r="7018" spans="1:15" x14ac:dyDescent="0.2">
      <c r="A7018" t="s">
        <v>76</v>
      </c>
      <c r="B7018" s="144" t="s">
        <v>76</v>
      </c>
      <c r="C7018">
        <v>340</v>
      </c>
      <c r="D7018" t="str">
        <f>VLOOKUP(Oliusala[[#This Row],[postnumer]],Sveitarfelog[#All],4,FALSE)</f>
        <v>Eyja- og Miklaholtshreppur,Sveitarfélagið Stykkishólmur</v>
      </c>
      <c r="E7018" t="str">
        <f>VLOOKUP(Oliusala[[#This Row],[postnumer]],Sveitarfelog[#All],5,FALSE)</f>
        <v>Vesturland</v>
      </c>
      <c r="F7018" t="s">
        <v>29</v>
      </c>
      <c r="G7018" t="s">
        <v>24</v>
      </c>
      <c r="H7018" t="s">
        <v>58</v>
      </c>
      <c r="I7018" s="1">
        <v>1108422</v>
      </c>
      <c r="J7018" s="2">
        <f>VLOOKUP(Oliusala[[#This Row],[tegund]],Tegundir!$B$2:$D$19,3,FALSE)*Oliusala[[#This Row],[magn]]/1000</f>
        <v>958.78503000000001</v>
      </c>
      <c r="K7018">
        <v>2015</v>
      </c>
      <c r="L7018" t="s">
        <v>19</v>
      </c>
      <c r="M7018" s="144" t="s">
        <v>59</v>
      </c>
      <c r="O7018" s="144" t="s">
        <v>1998</v>
      </c>
    </row>
    <row r="7019" spans="1:15" x14ac:dyDescent="0.2">
      <c r="A7019" t="s">
        <v>76</v>
      </c>
      <c r="B7019" s="144" t="s">
        <v>76</v>
      </c>
      <c r="C7019">
        <v>340</v>
      </c>
      <c r="D7019" t="str">
        <f>VLOOKUP(Oliusala[[#This Row],[postnumer]],Sveitarfelog[#All],4,FALSE)</f>
        <v>Eyja- og Miklaholtshreppur,Sveitarfélagið Stykkishólmur</v>
      </c>
      <c r="E7019" t="str">
        <f>VLOOKUP(Oliusala[[#This Row],[postnumer]],Sveitarfelog[#All],5,FALSE)</f>
        <v>Vesturland</v>
      </c>
      <c r="F7019" t="s">
        <v>30</v>
      </c>
      <c r="G7019" t="s">
        <v>24</v>
      </c>
      <c r="H7019" t="s">
        <v>58</v>
      </c>
      <c r="I7019" s="1">
        <v>90784</v>
      </c>
      <c r="J7019" s="2">
        <f>VLOOKUP(Oliusala[[#This Row],[tegund]],Tegundir!$B$2:$D$19,3,FALSE)*Oliusala[[#This Row],[magn]]/1000</f>
        <v>78.52816</v>
      </c>
      <c r="K7019">
        <v>2015</v>
      </c>
      <c r="L7019" t="s">
        <v>19</v>
      </c>
      <c r="M7019" s="144" t="s">
        <v>59</v>
      </c>
      <c r="O7019" s="144" t="s">
        <v>1998</v>
      </c>
    </row>
    <row r="7020" spans="1:15" x14ac:dyDescent="0.2">
      <c r="A7020" t="s">
        <v>63</v>
      </c>
      <c r="B7020" s="144" t="s">
        <v>76</v>
      </c>
      <c r="C7020">
        <v>340</v>
      </c>
      <c r="D7020" t="str">
        <f>VLOOKUP(Oliusala[[#This Row],[postnumer]],Sveitarfelog[#All],4,FALSE)</f>
        <v>Eyja- og Miklaholtshreppur,Sveitarfélagið Stykkishólmur</v>
      </c>
      <c r="E7020" t="str">
        <f>VLOOKUP(Oliusala[[#This Row],[postnumer]],Sveitarfelog[#All],5,FALSE)</f>
        <v>Vesturland</v>
      </c>
      <c r="F7020" t="s">
        <v>25</v>
      </c>
      <c r="G7020" t="s">
        <v>24</v>
      </c>
      <c r="H7020" t="s">
        <v>58</v>
      </c>
      <c r="I7020" s="1">
        <v>61636</v>
      </c>
      <c r="J7020" s="2">
        <f>VLOOKUP(Oliusala[[#This Row],[tegund]],Tegundir!$B$2:$D$19,3,FALSE)*Oliusala[[#This Row],[magn]]/1000</f>
        <v>53.31514</v>
      </c>
      <c r="K7020">
        <v>2015</v>
      </c>
      <c r="L7020" t="s">
        <v>19</v>
      </c>
      <c r="M7020" s="144" t="s">
        <v>59</v>
      </c>
      <c r="O7020" s="144" t="s">
        <v>1997</v>
      </c>
    </row>
    <row r="7021" spans="1:15" x14ac:dyDescent="0.2">
      <c r="A7021" t="s">
        <v>63</v>
      </c>
      <c r="B7021" s="144" t="s">
        <v>76</v>
      </c>
      <c r="C7021">
        <v>340</v>
      </c>
      <c r="D7021" t="str">
        <f>VLOOKUP(Oliusala[[#This Row],[postnumer]],Sveitarfelog[#All],4,FALSE)</f>
        <v>Eyja- og Miklaholtshreppur,Sveitarfélagið Stykkishólmur</v>
      </c>
      <c r="E7021" t="str">
        <f>VLOOKUP(Oliusala[[#This Row],[postnumer]],Sveitarfelog[#All],5,FALSE)</f>
        <v>Vesturland</v>
      </c>
      <c r="F7021" t="s">
        <v>24</v>
      </c>
      <c r="G7021" t="s">
        <v>24</v>
      </c>
      <c r="H7021" t="s">
        <v>58</v>
      </c>
      <c r="I7021" s="1">
        <v>828328</v>
      </c>
      <c r="J7021" s="2">
        <f>VLOOKUP(Oliusala[[#This Row],[tegund]],Tegundir!$B$2:$D$19,3,FALSE)*Oliusala[[#This Row],[magn]]/1000</f>
        <v>716.50371999999993</v>
      </c>
      <c r="K7021">
        <v>2015</v>
      </c>
      <c r="L7021" t="s">
        <v>18</v>
      </c>
      <c r="M7021" s="144" t="s">
        <v>59</v>
      </c>
    </row>
    <row r="7022" spans="1:15" x14ac:dyDescent="0.2">
      <c r="A7022" t="s">
        <v>57</v>
      </c>
      <c r="B7022" s="144" t="s">
        <v>5</v>
      </c>
      <c r="C7022">
        <v>101</v>
      </c>
      <c r="D7022" t="str">
        <f>VLOOKUP(Oliusala[[#This Row],[postnumer]],Sveitarfelog[#All],4,FALSE)</f>
        <v>Garðabær,Hafnarfjarðarkaupstaður,Kópavogsbær,Reykjavíkurborg,Seltjarnarnesbær</v>
      </c>
      <c r="E7022" t="str">
        <f>VLOOKUP(Oliusala[[#This Row],[postnumer]],Sveitarfelog[#All],5,FALSE)</f>
        <v>Höfuðborgarsvæðið</v>
      </c>
      <c r="F7022" t="s">
        <v>25</v>
      </c>
      <c r="G7022" t="s">
        <v>24</v>
      </c>
      <c r="H7022" t="s">
        <v>58</v>
      </c>
      <c r="I7022" s="1">
        <v>1254876</v>
      </c>
      <c r="J7022" s="2">
        <f>VLOOKUP(Oliusala[[#This Row],[tegund]],Tegundir!$B$2:$D$19,3,FALSE)*Oliusala[[#This Row],[magn]]/1000</f>
        <v>1085.46774</v>
      </c>
      <c r="K7022">
        <v>2015</v>
      </c>
      <c r="L7022" t="s">
        <v>19</v>
      </c>
      <c r="M7022" s="144" t="s">
        <v>59</v>
      </c>
      <c r="N7022" s="144" t="s">
        <v>1939</v>
      </c>
      <c r="O7022" s="144" t="s">
        <v>1997</v>
      </c>
    </row>
    <row r="7023" spans="1:15" x14ac:dyDescent="0.2">
      <c r="A7023" t="s">
        <v>57</v>
      </c>
      <c r="B7023" s="144" t="s">
        <v>5</v>
      </c>
      <c r="C7023">
        <v>101</v>
      </c>
      <c r="D7023" t="str">
        <f>VLOOKUP(Oliusala[[#This Row],[postnumer]],Sveitarfelog[#All],4,FALSE)</f>
        <v>Garðabær,Hafnarfjarðarkaupstaður,Kópavogsbær,Reykjavíkurborg,Seltjarnarnesbær</v>
      </c>
      <c r="E7023" t="str">
        <f>VLOOKUP(Oliusala[[#This Row],[postnumer]],Sveitarfelog[#All],5,FALSE)</f>
        <v>Höfuðborgarsvæðið</v>
      </c>
      <c r="F7023" t="s">
        <v>25</v>
      </c>
      <c r="G7023" t="s">
        <v>24</v>
      </c>
      <c r="H7023" t="s">
        <v>58</v>
      </c>
      <c r="I7023" s="1">
        <v>1254876</v>
      </c>
      <c r="J7023" s="2">
        <f>VLOOKUP(Oliusala[[#This Row],[tegund]],Tegundir!$B$2:$D$19,3,FALSE)*Oliusala[[#This Row],[magn]]/1000</f>
        <v>1085.46774</v>
      </c>
      <c r="K7023">
        <v>2015</v>
      </c>
      <c r="L7023" t="s">
        <v>1955</v>
      </c>
      <c r="M7023" s="144" t="s">
        <v>59</v>
      </c>
      <c r="N7023" s="144" t="s">
        <v>1939</v>
      </c>
    </row>
    <row r="7024" spans="1:15" x14ac:dyDescent="0.2">
      <c r="A7024" t="s">
        <v>63</v>
      </c>
      <c r="B7024" s="144" t="s">
        <v>87</v>
      </c>
      <c r="C7024">
        <v>350</v>
      </c>
      <c r="D7024" t="str">
        <f>VLOOKUP(Oliusala[[#This Row],[postnumer]],Sveitarfelog[#All],4,FALSE)</f>
        <v>Grundarfjarðarbær</v>
      </c>
      <c r="E7024" t="str">
        <f>VLOOKUP(Oliusala[[#This Row],[postnumer]],Sveitarfelog[#All],5,FALSE)</f>
        <v>Vesturland</v>
      </c>
      <c r="F7024" t="s">
        <v>25</v>
      </c>
      <c r="G7024" t="s">
        <v>24</v>
      </c>
      <c r="H7024" t="s">
        <v>58</v>
      </c>
      <c r="I7024" s="1">
        <v>24245</v>
      </c>
      <c r="J7024" s="2">
        <f>VLOOKUP(Oliusala[[#This Row],[tegund]],Tegundir!$B$2:$D$19,3,FALSE)*Oliusala[[#This Row],[magn]]/1000</f>
        <v>20.971924999999999</v>
      </c>
      <c r="K7024">
        <v>2015</v>
      </c>
      <c r="L7024" t="s">
        <v>1955</v>
      </c>
      <c r="M7024" s="144" t="s">
        <v>59</v>
      </c>
    </row>
    <row r="7025" spans="1:15" x14ac:dyDescent="0.2">
      <c r="A7025" t="s">
        <v>87</v>
      </c>
      <c r="B7025" s="144" t="s">
        <v>87</v>
      </c>
      <c r="C7025">
        <v>350</v>
      </c>
      <c r="D7025" t="str">
        <f>VLOOKUP(Oliusala[[#This Row],[postnumer]],Sveitarfelog[#All],4,FALSE)</f>
        <v>Grundarfjarðarbær</v>
      </c>
      <c r="E7025" t="str">
        <f>VLOOKUP(Oliusala[[#This Row],[postnumer]],Sveitarfelog[#All],5,FALSE)</f>
        <v>Vesturland</v>
      </c>
      <c r="F7025" t="s">
        <v>25</v>
      </c>
      <c r="G7025" t="s">
        <v>24</v>
      </c>
      <c r="H7025" t="s">
        <v>58</v>
      </c>
      <c r="I7025" s="1">
        <v>124849</v>
      </c>
      <c r="J7025" s="2">
        <f>VLOOKUP(Oliusala[[#This Row],[tegund]],Tegundir!$B$2:$D$19,3,FALSE)*Oliusala[[#This Row],[magn]]/1000</f>
        <v>107.99438499999999</v>
      </c>
      <c r="K7025">
        <v>2015</v>
      </c>
      <c r="L7025" t="s">
        <v>19</v>
      </c>
      <c r="M7025" s="144" t="s">
        <v>59</v>
      </c>
      <c r="O7025" s="144" t="s">
        <v>1997</v>
      </c>
    </row>
    <row r="7026" spans="1:15" x14ac:dyDescent="0.2">
      <c r="A7026" t="s">
        <v>87</v>
      </c>
      <c r="B7026" s="144" t="s">
        <v>87</v>
      </c>
      <c r="C7026">
        <v>350</v>
      </c>
      <c r="D7026" t="str">
        <f>VLOOKUP(Oliusala[[#This Row],[postnumer]],Sveitarfelog[#All],4,FALSE)</f>
        <v>Grundarfjarðarbær</v>
      </c>
      <c r="E7026" t="str">
        <f>VLOOKUP(Oliusala[[#This Row],[postnumer]],Sveitarfelog[#All],5,FALSE)</f>
        <v>Vesturland</v>
      </c>
      <c r="F7026" t="s">
        <v>27</v>
      </c>
      <c r="G7026" t="s">
        <v>24</v>
      </c>
      <c r="H7026" t="s">
        <v>58</v>
      </c>
      <c r="I7026" s="1">
        <v>49710</v>
      </c>
      <c r="J7026" s="2">
        <f>VLOOKUP(Oliusala[[#This Row],[tegund]],Tegundir!$B$2:$D$19,3,FALSE)*Oliusala[[#This Row],[magn]]/1000</f>
        <v>42.99915</v>
      </c>
      <c r="K7026">
        <v>2015</v>
      </c>
      <c r="L7026" t="s">
        <v>19</v>
      </c>
      <c r="M7026" s="144" t="s">
        <v>59</v>
      </c>
      <c r="O7026" s="144" t="s">
        <v>1998</v>
      </c>
    </row>
    <row r="7027" spans="1:15" x14ac:dyDescent="0.2">
      <c r="A7027" t="s">
        <v>87</v>
      </c>
      <c r="B7027" s="144" t="s">
        <v>87</v>
      </c>
      <c r="C7027">
        <v>350</v>
      </c>
      <c r="D7027" t="str">
        <f>VLOOKUP(Oliusala[[#This Row],[postnumer]],Sveitarfelog[#All],4,FALSE)</f>
        <v>Grundarfjarðarbær</v>
      </c>
      <c r="E7027" t="str">
        <f>VLOOKUP(Oliusala[[#This Row],[postnumer]],Sveitarfelog[#All],5,FALSE)</f>
        <v>Vesturland</v>
      </c>
      <c r="F7027" t="s">
        <v>29</v>
      </c>
      <c r="G7027" t="s">
        <v>24</v>
      </c>
      <c r="H7027" t="s">
        <v>58</v>
      </c>
      <c r="I7027" s="1">
        <v>286748</v>
      </c>
      <c r="J7027" s="2">
        <f>VLOOKUP(Oliusala[[#This Row],[tegund]],Tegundir!$B$2:$D$19,3,FALSE)*Oliusala[[#This Row],[magn]]/1000</f>
        <v>248.03701999999998</v>
      </c>
      <c r="K7027">
        <v>2015</v>
      </c>
      <c r="L7027" t="s">
        <v>19</v>
      </c>
      <c r="M7027" s="144" t="s">
        <v>59</v>
      </c>
      <c r="O7027" s="144" t="s">
        <v>1998</v>
      </c>
    </row>
    <row r="7028" spans="1:15" x14ac:dyDescent="0.2">
      <c r="A7028" t="s">
        <v>87</v>
      </c>
      <c r="B7028" s="144" t="s">
        <v>87</v>
      </c>
      <c r="C7028">
        <v>350</v>
      </c>
      <c r="D7028" t="str">
        <f>VLOOKUP(Oliusala[[#This Row],[postnumer]],Sveitarfelog[#All],4,FALSE)</f>
        <v>Grundarfjarðarbær</v>
      </c>
      <c r="E7028" t="str">
        <f>VLOOKUP(Oliusala[[#This Row],[postnumer]],Sveitarfelog[#All],5,FALSE)</f>
        <v>Vesturland</v>
      </c>
      <c r="F7028" t="s">
        <v>30</v>
      </c>
      <c r="G7028" t="s">
        <v>24</v>
      </c>
      <c r="H7028" t="s">
        <v>58</v>
      </c>
      <c r="I7028" s="1">
        <v>34295</v>
      </c>
      <c r="J7028" s="2">
        <f>VLOOKUP(Oliusala[[#This Row],[tegund]],Tegundir!$B$2:$D$19,3,FALSE)*Oliusala[[#This Row],[magn]]/1000</f>
        <v>29.665174999999998</v>
      </c>
      <c r="K7028">
        <v>2015</v>
      </c>
      <c r="L7028" t="s">
        <v>19</v>
      </c>
      <c r="M7028" s="144" t="s">
        <v>59</v>
      </c>
      <c r="O7028" s="144" t="s">
        <v>1998</v>
      </c>
    </row>
    <row r="7029" spans="1:15" x14ac:dyDescent="0.2">
      <c r="A7029" t="s">
        <v>67</v>
      </c>
      <c r="B7029" s="144" t="s">
        <v>87</v>
      </c>
      <c r="C7029">
        <v>350</v>
      </c>
      <c r="D7029" t="str">
        <f>VLOOKUP(Oliusala[[#This Row],[postnumer]],Sveitarfelog[#All],4,FALSE)</f>
        <v>Grundarfjarðarbær</v>
      </c>
      <c r="E7029" t="str">
        <f>VLOOKUP(Oliusala[[#This Row],[postnumer]],Sveitarfelog[#All],5,FALSE)</f>
        <v>Vesturland</v>
      </c>
      <c r="F7029" t="s">
        <v>25</v>
      </c>
      <c r="G7029" t="s">
        <v>24</v>
      </c>
      <c r="H7029" t="s">
        <v>60</v>
      </c>
      <c r="I7029" s="1">
        <v>3251</v>
      </c>
      <c r="J7029" s="2">
        <f>VLOOKUP(Oliusala[[#This Row],[tegund]],Tegundir!$B$2:$D$19,3,FALSE)*Oliusala[[#This Row],[magn]]/1000</f>
        <v>2.8121149999999999</v>
      </c>
      <c r="K7029">
        <v>2015</v>
      </c>
      <c r="L7029" t="s">
        <v>19</v>
      </c>
      <c r="M7029" s="144" t="s">
        <v>59</v>
      </c>
      <c r="O7029" s="144" t="s">
        <v>1997</v>
      </c>
    </row>
    <row r="7030" spans="1:15" x14ac:dyDescent="0.2">
      <c r="A7030" t="s">
        <v>67</v>
      </c>
      <c r="B7030" s="144" t="s">
        <v>87</v>
      </c>
      <c r="C7030">
        <v>350</v>
      </c>
      <c r="D7030" t="str">
        <f>VLOOKUP(Oliusala[[#This Row],[postnumer]],Sveitarfelog[#All],4,FALSE)</f>
        <v>Grundarfjarðarbær</v>
      </c>
      <c r="E7030" t="str">
        <f>VLOOKUP(Oliusala[[#This Row],[postnumer]],Sveitarfelog[#All],5,FALSE)</f>
        <v>Vesturland</v>
      </c>
      <c r="F7030" t="s">
        <v>29</v>
      </c>
      <c r="G7030" t="s">
        <v>24</v>
      </c>
      <c r="H7030" t="s">
        <v>60</v>
      </c>
      <c r="I7030" s="1">
        <v>664974</v>
      </c>
      <c r="J7030" s="2">
        <f>VLOOKUP(Oliusala[[#This Row],[tegund]],Tegundir!$B$2:$D$19,3,FALSE)*Oliusala[[#This Row],[magn]]/1000</f>
        <v>575.20250999999996</v>
      </c>
      <c r="K7030">
        <v>2015</v>
      </c>
      <c r="L7030" t="s">
        <v>19</v>
      </c>
      <c r="M7030" s="144" t="s">
        <v>59</v>
      </c>
      <c r="O7030" s="144" t="s">
        <v>1998</v>
      </c>
    </row>
    <row r="7031" spans="1:15" x14ac:dyDescent="0.2">
      <c r="A7031" t="s">
        <v>67</v>
      </c>
      <c r="B7031" s="144" t="s">
        <v>87</v>
      </c>
      <c r="C7031">
        <v>350</v>
      </c>
      <c r="D7031" t="str">
        <f>VLOOKUP(Oliusala[[#This Row],[postnumer]],Sveitarfelog[#All],4,FALSE)</f>
        <v>Grundarfjarðarbær</v>
      </c>
      <c r="E7031" t="str">
        <f>VLOOKUP(Oliusala[[#This Row],[postnumer]],Sveitarfelog[#All],5,FALSE)</f>
        <v>Vesturland</v>
      </c>
      <c r="F7031" t="s">
        <v>30</v>
      </c>
      <c r="G7031" t="s">
        <v>24</v>
      </c>
      <c r="H7031" t="s">
        <v>60</v>
      </c>
      <c r="I7031" s="1">
        <v>189363</v>
      </c>
      <c r="J7031" s="2">
        <f>VLOOKUP(Oliusala[[#This Row],[tegund]],Tegundir!$B$2:$D$19,3,FALSE)*Oliusala[[#This Row],[magn]]/1000</f>
        <v>163.79899499999999</v>
      </c>
      <c r="K7031">
        <v>2015</v>
      </c>
      <c r="L7031" t="s">
        <v>19</v>
      </c>
      <c r="M7031" s="144" t="s">
        <v>59</v>
      </c>
      <c r="O7031" s="144" t="s">
        <v>1998</v>
      </c>
    </row>
    <row r="7032" spans="1:15" x14ac:dyDescent="0.2">
      <c r="A7032" t="s">
        <v>57</v>
      </c>
      <c r="B7032" s="144" t="s">
        <v>87</v>
      </c>
      <c r="C7032">
        <v>350</v>
      </c>
      <c r="D7032" t="str">
        <f>VLOOKUP(Oliusala[[#This Row],[postnumer]],Sveitarfelog[#All],4,FALSE)</f>
        <v>Grundarfjarðarbær</v>
      </c>
      <c r="E7032" t="str">
        <f>VLOOKUP(Oliusala[[#This Row],[postnumer]],Sveitarfelog[#All],5,FALSE)</f>
        <v>Vesturland</v>
      </c>
      <c r="F7032" t="s">
        <v>25</v>
      </c>
      <c r="G7032" t="s">
        <v>24</v>
      </c>
      <c r="H7032" t="s">
        <v>60</v>
      </c>
      <c r="I7032" s="1">
        <v>46062</v>
      </c>
      <c r="J7032" s="2">
        <f>VLOOKUP(Oliusala[[#This Row],[tegund]],Tegundir!$B$2:$D$19,3,FALSE)*Oliusala[[#This Row],[magn]]/1000</f>
        <v>39.843629999999997</v>
      </c>
      <c r="K7032">
        <v>2015</v>
      </c>
      <c r="L7032" t="s">
        <v>19</v>
      </c>
      <c r="M7032" s="144" t="s">
        <v>59</v>
      </c>
      <c r="O7032" s="144" t="s">
        <v>1997</v>
      </c>
    </row>
    <row r="7033" spans="1:15" x14ac:dyDescent="0.2">
      <c r="A7033" t="s">
        <v>57</v>
      </c>
      <c r="B7033" s="144" t="s">
        <v>87</v>
      </c>
      <c r="C7033">
        <v>350</v>
      </c>
      <c r="D7033" t="str">
        <f>VLOOKUP(Oliusala[[#This Row],[postnumer]],Sveitarfelog[#All],4,FALSE)</f>
        <v>Grundarfjarðarbær</v>
      </c>
      <c r="E7033" t="str">
        <f>VLOOKUP(Oliusala[[#This Row],[postnumer]],Sveitarfelog[#All],5,FALSE)</f>
        <v>Vesturland</v>
      </c>
      <c r="F7033" t="s">
        <v>24</v>
      </c>
      <c r="G7033" t="s">
        <v>24</v>
      </c>
      <c r="H7033" t="s">
        <v>60</v>
      </c>
      <c r="I7033" s="1">
        <v>26487</v>
      </c>
      <c r="J7033" s="2">
        <f>VLOOKUP(Oliusala[[#This Row],[tegund]],Tegundir!$B$2:$D$19,3,FALSE)*Oliusala[[#This Row],[magn]]/1000</f>
        <v>22.911255000000001</v>
      </c>
      <c r="K7033">
        <v>2015</v>
      </c>
      <c r="L7033" t="s">
        <v>18</v>
      </c>
      <c r="M7033" s="144" t="s">
        <v>59</v>
      </c>
    </row>
    <row r="7034" spans="1:15" x14ac:dyDescent="0.2">
      <c r="A7034" t="s">
        <v>57</v>
      </c>
      <c r="B7034" s="144" t="s">
        <v>87</v>
      </c>
      <c r="C7034">
        <v>350</v>
      </c>
      <c r="D7034" t="str">
        <f>VLOOKUP(Oliusala[[#This Row],[postnumer]],Sveitarfelog[#All],4,FALSE)</f>
        <v>Grundarfjarðarbær</v>
      </c>
      <c r="E7034" t="str">
        <f>VLOOKUP(Oliusala[[#This Row],[postnumer]],Sveitarfelog[#All],5,FALSE)</f>
        <v>Vesturland</v>
      </c>
      <c r="F7034" t="s">
        <v>29</v>
      </c>
      <c r="G7034" t="s">
        <v>24</v>
      </c>
      <c r="H7034" t="s">
        <v>60</v>
      </c>
      <c r="I7034" s="1">
        <v>1743898</v>
      </c>
      <c r="J7034" s="2">
        <f>VLOOKUP(Oliusala[[#This Row],[tegund]],Tegundir!$B$2:$D$19,3,FALSE)*Oliusala[[#This Row],[magn]]/1000</f>
        <v>1508.4717700000001</v>
      </c>
      <c r="K7034">
        <v>2015</v>
      </c>
      <c r="L7034" t="s">
        <v>19</v>
      </c>
      <c r="M7034" s="144" t="s">
        <v>59</v>
      </c>
      <c r="O7034" s="144" t="s">
        <v>1998</v>
      </c>
    </row>
    <row r="7035" spans="1:15" x14ac:dyDescent="0.2">
      <c r="A7035" t="s">
        <v>57</v>
      </c>
      <c r="B7035" s="144" t="s">
        <v>87</v>
      </c>
      <c r="C7035">
        <v>350</v>
      </c>
      <c r="D7035" t="str">
        <f>VLOOKUP(Oliusala[[#This Row],[postnumer]],Sveitarfelog[#All],4,FALSE)</f>
        <v>Grundarfjarðarbær</v>
      </c>
      <c r="E7035" t="str">
        <f>VLOOKUP(Oliusala[[#This Row],[postnumer]],Sveitarfelog[#All],5,FALSE)</f>
        <v>Vesturland</v>
      </c>
      <c r="F7035" t="s">
        <v>30</v>
      </c>
      <c r="G7035" t="s">
        <v>24</v>
      </c>
      <c r="H7035" t="s">
        <v>60</v>
      </c>
      <c r="I7035" s="1">
        <v>102034</v>
      </c>
      <c r="J7035" s="2">
        <f>VLOOKUP(Oliusala[[#This Row],[tegund]],Tegundir!$B$2:$D$19,3,FALSE)*Oliusala[[#This Row],[magn]]/1000</f>
        <v>88.259410000000003</v>
      </c>
      <c r="K7035">
        <v>2015</v>
      </c>
      <c r="L7035" t="s">
        <v>19</v>
      </c>
      <c r="M7035" s="144" t="s">
        <v>59</v>
      </c>
      <c r="O7035" s="144" t="s">
        <v>1998</v>
      </c>
    </row>
    <row r="7036" spans="1:15" x14ac:dyDescent="0.2">
      <c r="A7036" t="s">
        <v>63</v>
      </c>
      <c r="B7036" s="144" t="s">
        <v>87</v>
      </c>
      <c r="C7036">
        <v>350</v>
      </c>
      <c r="D7036" t="str">
        <f>VLOOKUP(Oliusala[[#This Row],[postnumer]],Sveitarfelog[#All],4,FALSE)</f>
        <v>Grundarfjarðarbær</v>
      </c>
      <c r="E7036" t="str">
        <f>VLOOKUP(Oliusala[[#This Row],[postnumer]],Sveitarfelog[#All],5,FALSE)</f>
        <v>Vesturland</v>
      </c>
      <c r="F7036" t="s">
        <v>24</v>
      </c>
      <c r="G7036" t="s">
        <v>24</v>
      </c>
      <c r="H7036" t="s">
        <v>58</v>
      </c>
      <c r="I7036" s="1">
        <v>450056</v>
      </c>
      <c r="J7036" s="2">
        <f>VLOOKUP(Oliusala[[#This Row],[tegund]],Tegundir!$B$2:$D$19,3,FALSE)*Oliusala[[#This Row],[magn]]/1000</f>
        <v>389.29844000000003</v>
      </c>
      <c r="K7036">
        <v>2015</v>
      </c>
      <c r="L7036" t="s">
        <v>18</v>
      </c>
      <c r="M7036" s="144" t="s">
        <v>59</v>
      </c>
    </row>
    <row r="7037" spans="1:15" x14ac:dyDescent="0.2">
      <c r="A7037" t="s">
        <v>63</v>
      </c>
      <c r="B7037" s="144" t="s">
        <v>87</v>
      </c>
      <c r="C7037">
        <v>350</v>
      </c>
      <c r="D7037" t="str">
        <f>VLOOKUP(Oliusala[[#This Row],[postnumer]],Sveitarfelog[#All],4,FALSE)</f>
        <v>Grundarfjarðarbær</v>
      </c>
      <c r="E7037" t="str">
        <f>VLOOKUP(Oliusala[[#This Row],[postnumer]],Sveitarfelog[#All],5,FALSE)</f>
        <v>Vesturland</v>
      </c>
      <c r="F7037" t="s">
        <v>24</v>
      </c>
      <c r="G7037" t="s">
        <v>24</v>
      </c>
      <c r="H7037" t="s">
        <v>58</v>
      </c>
      <c r="I7037" s="1">
        <v>170608</v>
      </c>
      <c r="J7037" s="2">
        <f>VLOOKUP(Oliusala[[#This Row],[tegund]],Tegundir!$B$2:$D$19,3,FALSE)*Oliusala[[#This Row],[magn]]/1000</f>
        <v>147.57592000000002</v>
      </c>
      <c r="K7037">
        <v>2015</v>
      </c>
      <c r="L7037" t="s">
        <v>18</v>
      </c>
      <c r="M7037" s="144" t="s">
        <v>59</v>
      </c>
    </row>
    <row r="7038" spans="1:15" x14ac:dyDescent="0.2">
      <c r="A7038" t="s">
        <v>67</v>
      </c>
      <c r="B7038" s="144" t="s">
        <v>98</v>
      </c>
      <c r="C7038">
        <v>355</v>
      </c>
      <c r="D7038" t="str">
        <f>VLOOKUP(Oliusala[[#This Row],[postnumer]],Sveitarfelog[#All],4,FALSE)</f>
        <v>Snæfellsbær</v>
      </c>
      <c r="E7038" t="str">
        <f>VLOOKUP(Oliusala[[#This Row],[postnumer]],Sveitarfelog[#All],5,FALSE)</f>
        <v>Vesturland</v>
      </c>
      <c r="F7038" t="s">
        <v>24</v>
      </c>
      <c r="G7038" t="s">
        <v>24</v>
      </c>
      <c r="H7038" t="s">
        <v>60</v>
      </c>
      <c r="I7038" s="1">
        <v>1083</v>
      </c>
      <c r="J7038" s="2">
        <f>VLOOKUP(Oliusala[[#This Row],[tegund]],Tegundir!$B$2:$D$19,3,FALSE)*Oliusala[[#This Row],[magn]]/1000</f>
        <v>0.93679499999999993</v>
      </c>
      <c r="K7038">
        <v>2015</v>
      </c>
      <c r="L7038" t="s">
        <v>18</v>
      </c>
      <c r="M7038" s="144" t="s">
        <v>59</v>
      </c>
    </row>
    <row r="7039" spans="1:15" x14ac:dyDescent="0.2">
      <c r="A7039" t="s">
        <v>67</v>
      </c>
      <c r="B7039" s="144" t="s">
        <v>67</v>
      </c>
      <c r="C7039">
        <v>355</v>
      </c>
      <c r="D7039" t="str">
        <f>VLOOKUP(Oliusala[[#This Row],[postnumer]],Sveitarfelog[#All],4,FALSE)</f>
        <v>Snæfellsbær</v>
      </c>
      <c r="E7039" t="str">
        <f>VLOOKUP(Oliusala[[#This Row],[postnumer]],Sveitarfelog[#All],5,FALSE)</f>
        <v>Vesturland</v>
      </c>
      <c r="F7039" t="s">
        <v>24</v>
      </c>
      <c r="G7039" t="s">
        <v>24</v>
      </c>
      <c r="H7039" t="s">
        <v>58</v>
      </c>
      <c r="I7039" s="1">
        <v>20252</v>
      </c>
      <c r="J7039" s="2">
        <f>VLOOKUP(Oliusala[[#This Row],[tegund]],Tegundir!$B$2:$D$19,3,FALSE)*Oliusala[[#This Row],[magn]]/1000</f>
        <v>17.517979999999998</v>
      </c>
      <c r="K7039">
        <v>2015</v>
      </c>
      <c r="L7039" t="s">
        <v>18</v>
      </c>
      <c r="M7039" s="144" t="s">
        <v>59</v>
      </c>
    </row>
    <row r="7040" spans="1:15" x14ac:dyDescent="0.2">
      <c r="A7040" t="s">
        <v>67</v>
      </c>
      <c r="B7040" s="144" t="s">
        <v>67</v>
      </c>
      <c r="C7040">
        <v>355</v>
      </c>
      <c r="D7040" t="str">
        <f>VLOOKUP(Oliusala[[#This Row],[postnumer]],Sveitarfelog[#All],4,FALSE)</f>
        <v>Snæfellsbær</v>
      </c>
      <c r="E7040" t="str">
        <f>VLOOKUP(Oliusala[[#This Row],[postnumer]],Sveitarfelog[#All],5,FALSE)</f>
        <v>Vesturland</v>
      </c>
      <c r="F7040" t="s">
        <v>29</v>
      </c>
      <c r="G7040" t="s">
        <v>24</v>
      </c>
      <c r="H7040" t="s">
        <v>58</v>
      </c>
      <c r="I7040" s="1">
        <v>99550</v>
      </c>
      <c r="J7040" s="2">
        <f>VLOOKUP(Oliusala[[#This Row],[tegund]],Tegundir!$B$2:$D$19,3,FALSE)*Oliusala[[#This Row],[magn]]/1000</f>
        <v>86.110749999999996</v>
      </c>
      <c r="K7040">
        <v>2015</v>
      </c>
      <c r="L7040" t="s">
        <v>19</v>
      </c>
      <c r="M7040" s="144" t="s">
        <v>59</v>
      </c>
      <c r="O7040" s="144" t="s">
        <v>1998</v>
      </c>
    </row>
    <row r="7041" spans="1:15" x14ac:dyDescent="0.2">
      <c r="A7041" t="s">
        <v>67</v>
      </c>
      <c r="B7041" s="144" t="s">
        <v>67</v>
      </c>
      <c r="C7041">
        <v>355</v>
      </c>
      <c r="D7041" t="str">
        <f>VLOOKUP(Oliusala[[#This Row],[postnumer]],Sveitarfelog[#All],4,FALSE)</f>
        <v>Snæfellsbær</v>
      </c>
      <c r="E7041" t="str">
        <f>VLOOKUP(Oliusala[[#This Row],[postnumer]],Sveitarfelog[#All],5,FALSE)</f>
        <v>Vesturland</v>
      </c>
      <c r="F7041" t="s">
        <v>30</v>
      </c>
      <c r="G7041" t="s">
        <v>24</v>
      </c>
      <c r="H7041" t="s">
        <v>58</v>
      </c>
      <c r="I7041" s="1">
        <v>466031</v>
      </c>
      <c r="J7041" s="2">
        <f>VLOOKUP(Oliusala[[#This Row],[tegund]],Tegundir!$B$2:$D$19,3,FALSE)*Oliusala[[#This Row],[magn]]/1000</f>
        <v>403.11681499999997</v>
      </c>
      <c r="K7041">
        <v>2015</v>
      </c>
      <c r="L7041" t="s">
        <v>19</v>
      </c>
      <c r="M7041" s="144" t="s">
        <v>59</v>
      </c>
      <c r="O7041" s="144" t="s">
        <v>1998</v>
      </c>
    </row>
    <row r="7042" spans="1:15" x14ac:dyDescent="0.2">
      <c r="A7042" t="s">
        <v>57</v>
      </c>
      <c r="B7042" s="144" t="s">
        <v>98</v>
      </c>
      <c r="C7042">
        <v>355</v>
      </c>
      <c r="D7042" t="str">
        <f>VLOOKUP(Oliusala[[#This Row],[postnumer]],Sveitarfelog[#All],4,FALSE)</f>
        <v>Snæfellsbær</v>
      </c>
      <c r="E7042" t="str">
        <f>VLOOKUP(Oliusala[[#This Row],[postnumer]],Sveitarfelog[#All],5,FALSE)</f>
        <v>Vesturland</v>
      </c>
      <c r="F7042" t="s">
        <v>24</v>
      </c>
      <c r="G7042" t="s">
        <v>24</v>
      </c>
      <c r="H7042" t="s">
        <v>60</v>
      </c>
      <c r="I7042" s="1">
        <v>103</v>
      </c>
      <c r="J7042" s="2">
        <f>VLOOKUP(Oliusala[[#This Row],[tegund]],Tegundir!$B$2:$D$19,3,FALSE)*Oliusala[[#This Row],[magn]]/1000</f>
        <v>8.9094999999999994E-2</v>
      </c>
      <c r="K7042">
        <v>2015</v>
      </c>
      <c r="L7042" t="s">
        <v>18</v>
      </c>
      <c r="M7042" s="144" t="s">
        <v>59</v>
      </c>
    </row>
    <row r="7043" spans="1:15" x14ac:dyDescent="0.2">
      <c r="A7043" t="s">
        <v>57</v>
      </c>
      <c r="B7043" s="144" t="s">
        <v>67</v>
      </c>
      <c r="C7043">
        <v>355</v>
      </c>
      <c r="D7043" t="str">
        <f>VLOOKUP(Oliusala[[#This Row],[postnumer]],Sveitarfelog[#All],4,FALSE)</f>
        <v>Snæfellsbær</v>
      </c>
      <c r="E7043" t="str">
        <f>VLOOKUP(Oliusala[[#This Row],[postnumer]],Sveitarfelog[#All],5,FALSE)</f>
        <v>Vesturland</v>
      </c>
      <c r="F7043" t="s">
        <v>29</v>
      </c>
      <c r="G7043" t="s">
        <v>24</v>
      </c>
      <c r="H7043" t="s">
        <v>60</v>
      </c>
      <c r="I7043" s="1">
        <v>6110</v>
      </c>
      <c r="J7043" s="2">
        <f>VLOOKUP(Oliusala[[#This Row],[tegund]],Tegundir!$B$2:$D$19,3,FALSE)*Oliusala[[#This Row],[magn]]/1000</f>
        <v>5.2851499999999998</v>
      </c>
      <c r="K7043">
        <v>2015</v>
      </c>
      <c r="L7043" t="s">
        <v>19</v>
      </c>
      <c r="M7043" s="144" t="s">
        <v>59</v>
      </c>
      <c r="O7043" s="144" t="s">
        <v>1998</v>
      </c>
    </row>
    <row r="7044" spans="1:15" x14ac:dyDescent="0.2">
      <c r="A7044" t="s">
        <v>63</v>
      </c>
      <c r="B7044" s="144" t="s">
        <v>98</v>
      </c>
      <c r="C7044">
        <v>355</v>
      </c>
      <c r="D7044" t="str">
        <f>VLOOKUP(Oliusala[[#This Row],[postnumer]],Sveitarfelog[#All],4,FALSE)</f>
        <v>Snæfellsbær</v>
      </c>
      <c r="E7044" t="str">
        <f>VLOOKUP(Oliusala[[#This Row],[postnumer]],Sveitarfelog[#All],5,FALSE)</f>
        <v>Vesturland</v>
      </c>
      <c r="F7044" t="s">
        <v>24</v>
      </c>
      <c r="G7044" t="s">
        <v>24</v>
      </c>
      <c r="H7044" t="s">
        <v>58</v>
      </c>
      <c r="I7044" s="1">
        <v>43717</v>
      </c>
      <c r="J7044" s="2">
        <f>VLOOKUP(Oliusala[[#This Row],[tegund]],Tegundir!$B$2:$D$19,3,FALSE)*Oliusala[[#This Row],[magn]]/1000</f>
        <v>37.815204999999999</v>
      </c>
      <c r="K7044">
        <v>2015</v>
      </c>
      <c r="L7044" t="s">
        <v>18</v>
      </c>
      <c r="M7044" s="144" t="s">
        <v>59</v>
      </c>
    </row>
    <row r="7045" spans="1:15" x14ac:dyDescent="0.2">
      <c r="A7045" t="s">
        <v>63</v>
      </c>
      <c r="B7045" s="144" t="s">
        <v>67</v>
      </c>
      <c r="C7045">
        <v>355</v>
      </c>
      <c r="D7045" t="str">
        <f>VLOOKUP(Oliusala[[#This Row],[postnumer]],Sveitarfelog[#All],4,FALSE)</f>
        <v>Snæfellsbær</v>
      </c>
      <c r="E7045" t="str">
        <f>VLOOKUP(Oliusala[[#This Row],[postnumer]],Sveitarfelog[#All],5,FALSE)</f>
        <v>Vesturland</v>
      </c>
      <c r="F7045" t="s">
        <v>24</v>
      </c>
      <c r="G7045" t="s">
        <v>24</v>
      </c>
      <c r="H7045" t="s">
        <v>58</v>
      </c>
      <c r="I7045" s="1">
        <v>680737</v>
      </c>
      <c r="J7045" s="2">
        <f>VLOOKUP(Oliusala[[#This Row],[tegund]],Tegundir!$B$2:$D$19,3,FALSE)*Oliusala[[#This Row],[magn]]/1000</f>
        <v>588.83750499999996</v>
      </c>
      <c r="K7045">
        <v>2015</v>
      </c>
      <c r="L7045" t="s">
        <v>18</v>
      </c>
      <c r="M7045" s="144" t="s">
        <v>59</v>
      </c>
    </row>
    <row r="7046" spans="1:15" x14ac:dyDescent="0.2">
      <c r="A7046" t="s">
        <v>63</v>
      </c>
      <c r="B7046" s="144" t="s">
        <v>98</v>
      </c>
      <c r="C7046">
        <v>355</v>
      </c>
      <c r="D7046" t="str">
        <f>VLOOKUP(Oliusala[[#This Row],[postnumer]],Sveitarfelog[#All],4,FALSE)</f>
        <v>Snæfellsbær</v>
      </c>
      <c r="E7046" t="str">
        <f>VLOOKUP(Oliusala[[#This Row],[postnumer]],Sveitarfelog[#All],5,FALSE)</f>
        <v>Vesturland</v>
      </c>
      <c r="F7046" t="s">
        <v>25</v>
      </c>
      <c r="G7046" t="s">
        <v>24</v>
      </c>
      <c r="H7046" t="s">
        <v>58</v>
      </c>
      <c r="I7046" s="1">
        <v>2923</v>
      </c>
      <c r="J7046" s="2">
        <f>VLOOKUP(Oliusala[[#This Row],[tegund]],Tegundir!$B$2:$D$19,3,FALSE)*Oliusala[[#This Row],[magn]]/1000</f>
        <v>2.5283950000000002</v>
      </c>
      <c r="K7046">
        <v>2015</v>
      </c>
      <c r="L7046" t="s">
        <v>1955</v>
      </c>
      <c r="M7046" s="144" t="s">
        <v>59</v>
      </c>
    </row>
    <row r="7047" spans="1:15" x14ac:dyDescent="0.2">
      <c r="A7047" t="s">
        <v>67</v>
      </c>
      <c r="B7047" s="144" t="s">
        <v>98</v>
      </c>
      <c r="C7047">
        <v>355</v>
      </c>
      <c r="D7047" t="str">
        <f>VLOOKUP(Oliusala[[#This Row],[postnumer]],Sveitarfelog[#All],4,FALSE)</f>
        <v>Snæfellsbær</v>
      </c>
      <c r="E7047" t="str">
        <f>VLOOKUP(Oliusala[[#This Row],[postnumer]],Sveitarfelog[#All],5,FALSE)</f>
        <v>Vesturland</v>
      </c>
      <c r="F7047" t="s">
        <v>25</v>
      </c>
      <c r="G7047" t="s">
        <v>24</v>
      </c>
      <c r="H7047" t="s">
        <v>60</v>
      </c>
      <c r="I7047" s="1">
        <v>1498</v>
      </c>
      <c r="J7047" s="2">
        <f>VLOOKUP(Oliusala[[#This Row],[tegund]],Tegundir!$B$2:$D$19,3,FALSE)*Oliusala[[#This Row],[magn]]/1000</f>
        <v>1.2957700000000001</v>
      </c>
      <c r="K7047">
        <v>2015</v>
      </c>
      <c r="L7047" t="s">
        <v>1955</v>
      </c>
      <c r="M7047" s="144" t="s">
        <v>59</v>
      </c>
    </row>
    <row r="7048" spans="1:15" x14ac:dyDescent="0.2">
      <c r="A7048" t="s">
        <v>67</v>
      </c>
      <c r="B7048" s="144" t="s">
        <v>67</v>
      </c>
      <c r="C7048">
        <v>355</v>
      </c>
      <c r="D7048" t="str">
        <f>VLOOKUP(Oliusala[[#This Row],[postnumer]],Sveitarfelog[#All],4,FALSE)</f>
        <v>Snæfellsbær</v>
      </c>
      <c r="E7048" t="str">
        <f>VLOOKUP(Oliusala[[#This Row],[postnumer]],Sveitarfelog[#All],5,FALSE)</f>
        <v>Vesturland</v>
      </c>
      <c r="F7048" t="s">
        <v>25</v>
      </c>
      <c r="G7048" t="s">
        <v>24</v>
      </c>
      <c r="H7048" t="s">
        <v>58</v>
      </c>
      <c r="I7048" s="1">
        <v>378590</v>
      </c>
      <c r="J7048" s="2">
        <f>VLOOKUP(Oliusala[[#This Row],[tegund]],Tegundir!$B$2:$D$19,3,FALSE)*Oliusala[[#This Row],[magn]]/1000</f>
        <v>327.48034999999999</v>
      </c>
      <c r="K7048">
        <v>2015</v>
      </c>
      <c r="L7048" t="s">
        <v>19</v>
      </c>
      <c r="M7048" s="144" t="s">
        <v>59</v>
      </c>
      <c r="O7048" s="144" t="s">
        <v>1997</v>
      </c>
    </row>
    <row r="7049" spans="1:15" x14ac:dyDescent="0.2">
      <c r="A7049" t="s">
        <v>57</v>
      </c>
      <c r="B7049" s="144" t="s">
        <v>98</v>
      </c>
      <c r="C7049">
        <v>355</v>
      </c>
      <c r="D7049" t="str">
        <f>VLOOKUP(Oliusala[[#This Row],[postnumer]],Sveitarfelog[#All],4,FALSE)</f>
        <v>Snæfellsbær</v>
      </c>
      <c r="E7049" t="str">
        <f>VLOOKUP(Oliusala[[#This Row],[postnumer]],Sveitarfelog[#All],5,FALSE)</f>
        <v>Vesturland</v>
      </c>
      <c r="F7049" t="s">
        <v>25</v>
      </c>
      <c r="G7049" t="s">
        <v>24</v>
      </c>
      <c r="H7049" t="s">
        <v>60</v>
      </c>
      <c r="I7049" s="1">
        <v>8960</v>
      </c>
      <c r="J7049" s="2">
        <f>VLOOKUP(Oliusala[[#This Row],[tegund]],Tegundir!$B$2:$D$19,3,FALSE)*Oliusala[[#This Row],[magn]]/1000</f>
        <v>7.7504</v>
      </c>
      <c r="K7049">
        <v>2015</v>
      </c>
      <c r="L7049" t="s">
        <v>1955</v>
      </c>
      <c r="M7049" s="144" t="s">
        <v>59</v>
      </c>
    </row>
    <row r="7050" spans="1:15" x14ac:dyDescent="0.2">
      <c r="A7050" t="s">
        <v>57</v>
      </c>
      <c r="B7050" s="144" t="s">
        <v>67</v>
      </c>
      <c r="C7050">
        <v>355</v>
      </c>
      <c r="D7050" t="str">
        <f>VLOOKUP(Oliusala[[#This Row],[postnumer]],Sveitarfelog[#All],4,FALSE)</f>
        <v>Snæfellsbær</v>
      </c>
      <c r="E7050" t="str">
        <f>VLOOKUP(Oliusala[[#This Row],[postnumer]],Sveitarfelog[#All],5,FALSE)</f>
        <v>Vesturland</v>
      </c>
      <c r="F7050" t="s">
        <v>25</v>
      </c>
      <c r="G7050" t="s">
        <v>24</v>
      </c>
      <c r="H7050" t="s">
        <v>60</v>
      </c>
      <c r="I7050" s="1">
        <v>40672</v>
      </c>
      <c r="J7050" s="2">
        <f>VLOOKUP(Oliusala[[#This Row],[tegund]],Tegundir!$B$2:$D$19,3,FALSE)*Oliusala[[#This Row],[magn]]/1000</f>
        <v>35.181280000000001</v>
      </c>
      <c r="K7050">
        <v>2015</v>
      </c>
      <c r="L7050" t="s">
        <v>19</v>
      </c>
      <c r="M7050" s="144" t="s">
        <v>59</v>
      </c>
      <c r="O7050" s="144" t="s">
        <v>1997</v>
      </c>
    </row>
    <row r="7051" spans="1:15" x14ac:dyDescent="0.2">
      <c r="A7051" t="s">
        <v>63</v>
      </c>
      <c r="B7051" s="144" t="s">
        <v>67</v>
      </c>
      <c r="C7051">
        <v>355</v>
      </c>
      <c r="D7051" t="str">
        <f>VLOOKUP(Oliusala[[#This Row],[postnumer]],Sveitarfelog[#All],4,FALSE)</f>
        <v>Snæfellsbær</v>
      </c>
      <c r="E7051" t="str">
        <f>VLOOKUP(Oliusala[[#This Row],[postnumer]],Sveitarfelog[#All],5,FALSE)</f>
        <v>Vesturland</v>
      </c>
      <c r="F7051" t="s">
        <v>25</v>
      </c>
      <c r="G7051" t="s">
        <v>24</v>
      </c>
      <c r="H7051" t="s">
        <v>58</v>
      </c>
      <c r="I7051" s="1">
        <v>46692</v>
      </c>
      <c r="J7051" s="2">
        <f>VLOOKUP(Oliusala[[#This Row],[tegund]],Tegundir!$B$2:$D$19,3,FALSE)*Oliusala[[#This Row],[magn]]/1000</f>
        <v>40.388580000000005</v>
      </c>
      <c r="K7051">
        <v>2015</v>
      </c>
      <c r="L7051" t="s">
        <v>19</v>
      </c>
      <c r="M7051" s="144" t="s">
        <v>59</v>
      </c>
      <c r="O7051" s="144" t="s">
        <v>1997</v>
      </c>
    </row>
    <row r="7052" spans="1:15" x14ac:dyDescent="0.2">
      <c r="A7052" t="s">
        <v>67</v>
      </c>
      <c r="B7052" s="144" t="s">
        <v>99</v>
      </c>
      <c r="C7052">
        <v>360</v>
      </c>
      <c r="D7052" t="str">
        <f>VLOOKUP(Oliusala[[#This Row],[postnumer]],Sveitarfelog[#All],4,FALSE)</f>
        <v>Snæfellsbær</v>
      </c>
      <c r="E7052" t="str">
        <f>VLOOKUP(Oliusala[[#This Row],[postnumer]],Sveitarfelog[#All],5,FALSE)</f>
        <v>Vesturland</v>
      </c>
      <c r="F7052" t="s">
        <v>25</v>
      </c>
      <c r="G7052" t="s">
        <v>24</v>
      </c>
      <c r="H7052" t="s">
        <v>60</v>
      </c>
      <c r="I7052" s="1">
        <v>20597</v>
      </c>
      <c r="J7052" s="2">
        <f>VLOOKUP(Oliusala[[#This Row],[tegund]],Tegundir!$B$2:$D$19,3,FALSE)*Oliusala[[#This Row],[magn]]/1000</f>
        <v>17.816405</v>
      </c>
      <c r="K7052">
        <v>2015</v>
      </c>
      <c r="L7052" t="s">
        <v>19</v>
      </c>
      <c r="M7052" s="144" t="s">
        <v>59</v>
      </c>
      <c r="O7052" s="144" t="s">
        <v>1997</v>
      </c>
    </row>
    <row r="7053" spans="1:15" x14ac:dyDescent="0.2">
      <c r="A7053" t="s">
        <v>57</v>
      </c>
      <c r="B7053" s="144" t="s">
        <v>99</v>
      </c>
      <c r="C7053">
        <v>360</v>
      </c>
      <c r="D7053" t="str">
        <f>VLOOKUP(Oliusala[[#This Row],[postnumer]],Sveitarfelog[#All],4,FALSE)</f>
        <v>Snæfellsbær</v>
      </c>
      <c r="E7053" t="str">
        <f>VLOOKUP(Oliusala[[#This Row],[postnumer]],Sveitarfelog[#All],5,FALSE)</f>
        <v>Vesturland</v>
      </c>
      <c r="F7053" t="s">
        <v>25</v>
      </c>
      <c r="G7053" t="s">
        <v>24</v>
      </c>
      <c r="H7053" t="s">
        <v>60</v>
      </c>
      <c r="I7053" s="1">
        <v>309293</v>
      </c>
      <c r="J7053" s="2">
        <f>VLOOKUP(Oliusala[[#This Row],[tegund]],Tegundir!$B$2:$D$19,3,FALSE)*Oliusala[[#This Row],[magn]]/1000</f>
        <v>267.53844500000002</v>
      </c>
      <c r="K7053">
        <v>2015</v>
      </c>
      <c r="L7053" t="s">
        <v>19</v>
      </c>
      <c r="M7053" s="144" t="s">
        <v>59</v>
      </c>
      <c r="O7053" s="144" t="s">
        <v>1997</v>
      </c>
    </row>
    <row r="7054" spans="1:15" x14ac:dyDescent="0.2">
      <c r="A7054" t="s">
        <v>63</v>
      </c>
      <c r="B7054" s="144" t="s">
        <v>99</v>
      </c>
      <c r="C7054">
        <v>360</v>
      </c>
      <c r="D7054" t="str">
        <f>VLOOKUP(Oliusala[[#This Row],[postnumer]],Sveitarfelog[#All],4,FALSE)</f>
        <v>Snæfellsbær</v>
      </c>
      <c r="E7054" t="str">
        <f>VLOOKUP(Oliusala[[#This Row],[postnumer]],Sveitarfelog[#All],5,FALSE)</f>
        <v>Vesturland</v>
      </c>
      <c r="F7054" t="s">
        <v>25</v>
      </c>
      <c r="G7054" t="s">
        <v>24</v>
      </c>
      <c r="H7054" t="s">
        <v>58</v>
      </c>
      <c r="I7054" s="1">
        <v>95755</v>
      </c>
      <c r="J7054" s="2">
        <f>VLOOKUP(Oliusala[[#This Row],[tegund]],Tegundir!$B$2:$D$19,3,FALSE)*Oliusala[[#This Row],[magn]]/1000</f>
        <v>82.828074999999998</v>
      </c>
      <c r="K7054">
        <v>2015</v>
      </c>
      <c r="L7054" t="s">
        <v>1955</v>
      </c>
      <c r="M7054" s="144" t="s">
        <v>59</v>
      </c>
    </row>
    <row r="7055" spans="1:15" x14ac:dyDescent="0.2">
      <c r="A7055" t="s">
        <v>67</v>
      </c>
      <c r="B7055" s="144" t="s">
        <v>99</v>
      </c>
      <c r="C7055">
        <v>360</v>
      </c>
      <c r="D7055" t="str">
        <f>VLOOKUP(Oliusala[[#This Row],[postnumer]],Sveitarfelog[#All],4,FALSE)</f>
        <v>Snæfellsbær</v>
      </c>
      <c r="E7055" t="str">
        <f>VLOOKUP(Oliusala[[#This Row],[postnumer]],Sveitarfelog[#All],5,FALSE)</f>
        <v>Vesturland</v>
      </c>
      <c r="F7055" t="s">
        <v>29</v>
      </c>
      <c r="G7055" t="s">
        <v>24</v>
      </c>
      <c r="H7055" t="s">
        <v>60</v>
      </c>
      <c r="I7055" s="1">
        <v>59049</v>
      </c>
      <c r="J7055" s="2">
        <f>VLOOKUP(Oliusala[[#This Row],[tegund]],Tegundir!$B$2:$D$19,3,FALSE)*Oliusala[[#This Row],[magn]]/1000</f>
        <v>51.077385</v>
      </c>
      <c r="K7055">
        <v>2015</v>
      </c>
      <c r="L7055" t="s">
        <v>19</v>
      </c>
      <c r="M7055" s="144" t="s">
        <v>59</v>
      </c>
      <c r="O7055" s="144" t="s">
        <v>1998</v>
      </c>
    </row>
    <row r="7056" spans="1:15" x14ac:dyDescent="0.2">
      <c r="A7056" t="s">
        <v>67</v>
      </c>
      <c r="B7056" s="144" t="s">
        <v>99</v>
      </c>
      <c r="C7056">
        <v>360</v>
      </c>
      <c r="D7056" t="str">
        <f>VLOOKUP(Oliusala[[#This Row],[postnumer]],Sveitarfelog[#All],4,FALSE)</f>
        <v>Snæfellsbær</v>
      </c>
      <c r="E7056" t="str">
        <f>VLOOKUP(Oliusala[[#This Row],[postnumer]],Sveitarfelog[#All],5,FALSE)</f>
        <v>Vesturland</v>
      </c>
      <c r="F7056" t="s">
        <v>30</v>
      </c>
      <c r="G7056" t="s">
        <v>24</v>
      </c>
      <c r="H7056" t="s">
        <v>60</v>
      </c>
      <c r="I7056" s="1">
        <v>210371</v>
      </c>
      <c r="J7056" s="2">
        <f>VLOOKUP(Oliusala[[#This Row],[tegund]],Tegundir!$B$2:$D$19,3,FALSE)*Oliusala[[#This Row],[magn]]/1000</f>
        <v>181.97091500000002</v>
      </c>
      <c r="K7056">
        <v>2015</v>
      </c>
      <c r="L7056" t="s">
        <v>19</v>
      </c>
      <c r="M7056" s="144" t="s">
        <v>59</v>
      </c>
      <c r="O7056" s="144" t="s">
        <v>1998</v>
      </c>
    </row>
    <row r="7057" spans="1:15" x14ac:dyDescent="0.2">
      <c r="A7057" t="s">
        <v>57</v>
      </c>
      <c r="B7057" s="144" t="s">
        <v>99</v>
      </c>
      <c r="C7057">
        <v>360</v>
      </c>
      <c r="D7057" t="str">
        <f>VLOOKUP(Oliusala[[#This Row],[postnumer]],Sveitarfelog[#All],4,FALSE)</f>
        <v>Snæfellsbær</v>
      </c>
      <c r="E7057" t="str">
        <f>VLOOKUP(Oliusala[[#This Row],[postnumer]],Sveitarfelog[#All],5,FALSE)</f>
        <v>Vesturland</v>
      </c>
      <c r="F7057" t="s">
        <v>24</v>
      </c>
      <c r="G7057" t="s">
        <v>24</v>
      </c>
      <c r="H7057" t="s">
        <v>60</v>
      </c>
      <c r="I7057" s="1">
        <v>1060</v>
      </c>
      <c r="J7057" s="2">
        <f>VLOOKUP(Oliusala[[#This Row],[tegund]],Tegundir!$B$2:$D$19,3,FALSE)*Oliusala[[#This Row],[magn]]/1000</f>
        <v>0.91689999999999994</v>
      </c>
      <c r="K7057">
        <v>2015</v>
      </c>
      <c r="L7057" t="s">
        <v>18</v>
      </c>
      <c r="M7057" s="144" t="s">
        <v>59</v>
      </c>
    </row>
    <row r="7058" spans="1:15" x14ac:dyDescent="0.2">
      <c r="A7058" t="s">
        <v>57</v>
      </c>
      <c r="B7058" s="144" t="s">
        <v>99</v>
      </c>
      <c r="C7058">
        <v>360</v>
      </c>
      <c r="D7058" t="str">
        <f>VLOOKUP(Oliusala[[#This Row],[postnumer]],Sveitarfelog[#All],4,FALSE)</f>
        <v>Snæfellsbær</v>
      </c>
      <c r="E7058" t="str">
        <f>VLOOKUP(Oliusala[[#This Row],[postnumer]],Sveitarfelog[#All],5,FALSE)</f>
        <v>Vesturland</v>
      </c>
      <c r="F7058" t="s">
        <v>29</v>
      </c>
      <c r="G7058" t="s">
        <v>24</v>
      </c>
      <c r="H7058" t="s">
        <v>60</v>
      </c>
      <c r="I7058" s="1">
        <v>1222580</v>
      </c>
      <c r="J7058" s="2">
        <f>VLOOKUP(Oliusala[[#This Row],[tegund]],Tegundir!$B$2:$D$19,3,FALSE)*Oliusala[[#This Row],[magn]]/1000</f>
        <v>1057.5317</v>
      </c>
      <c r="K7058">
        <v>2015</v>
      </c>
      <c r="L7058" t="s">
        <v>19</v>
      </c>
      <c r="M7058" s="144" t="s">
        <v>59</v>
      </c>
      <c r="O7058" s="144" t="s">
        <v>1998</v>
      </c>
    </row>
    <row r="7059" spans="1:15" x14ac:dyDescent="0.2">
      <c r="A7059" t="s">
        <v>57</v>
      </c>
      <c r="B7059" s="144" t="s">
        <v>99</v>
      </c>
      <c r="C7059">
        <v>360</v>
      </c>
      <c r="D7059" t="str">
        <f>VLOOKUP(Oliusala[[#This Row],[postnumer]],Sveitarfelog[#All],4,FALSE)</f>
        <v>Snæfellsbær</v>
      </c>
      <c r="E7059" t="str">
        <f>VLOOKUP(Oliusala[[#This Row],[postnumer]],Sveitarfelog[#All],5,FALSE)</f>
        <v>Vesturland</v>
      </c>
      <c r="F7059" t="s">
        <v>30</v>
      </c>
      <c r="G7059" t="s">
        <v>24</v>
      </c>
      <c r="H7059" t="s">
        <v>58</v>
      </c>
      <c r="I7059" s="1">
        <v>14498</v>
      </c>
      <c r="J7059" s="2">
        <f>VLOOKUP(Oliusala[[#This Row],[tegund]],Tegundir!$B$2:$D$19,3,FALSE)*Oliusala[[#This Row],[magn]]/1000</f>
        <v>12.54077</v>
      </c>
      <c r="K7059">
        <v>2015</v>
      </c>
      <c r="L7059" t="s">
        <v>19</v>
      </c>
      <c r="M7059" s="144" t="s">
        <v>59</v>
      </c>
      <c r="O7059" s="144" t="s">
        <v>1998</v>
      </c>
    </row>
    <row r="7060" spans="1:15" x14ac:dyDescent="0.2">
      <c r="A7060" t="s">
        <v>57</v>
      </c>
      <c r="B7060" s="144" t="s">
        <v>99</v>
      </c>
      <c r="C7060">
        <v>360</v>
      </c>
      <c r="D7060" t="str">
        <f>VLOOKUP(Oliusala[[#This Row],[postnumer]],Sveitarfelog[#All],4,FALSE)</f>
        <v>Snæfellsbær</v>
      </c>
      <c r="E7060" t="str">
        <f>VLOOKUP(Oliusala[[#This Row],[postnumer]],Sveitarfelog[#All],5,FALSE)</f>
        <v>Vesturland</v>
      </c>
      <c r="F7060" t="s">
        <v>30</v>
      </c>
      <c r="G7060" t="s">
        <v>24</v>
      </c>
      <c r="H7060" t="s">
        <v>60</v>
      </c>
      <c r="I7060" s="1">
        <v>92565</v>
      </c>
      <c r="J7060" s="2">
        <f>VLOOKUP(Oliusala[[#This Row],[tegund]],Tegundir!$B$2:$D$19,3,FALSE)*Oliusala[[#This Row],[magn]]/1000</f>
        <v>80.068725000000001</v>
      </c>
      <c r="K7060">
        <v>2015</v>
      </c>
      <c r="L7060" t="s">
        <v>19</v>
      </c>
      <c r="M7060" s="144" t="s">
        <v>59</v>
      </c>
      <c r="O7060" s="144" t="s">
        <v>1998</v>
      </c>
    </row>
    <row r="7061" spans="1:15" x14ac:dyDescent="0.2">
      <c r="A7061" t="s">
        <v>63</v>
      </c>
      <c r="B7061" s="144" t="s">
        <v>99</v>
      </c>
      <c r="C7061">
        <v>360</v>
      </c>
      <c r="D7061" t="str">
        <f>VLOOKUP(Oliusala[[#This Row],[postnumer]],Sveitarfelog[#All],4,FALSE)</f>
        <v>Snæfellsbær</v>
      </c>
      <c r="E7061" t="str">
        <f>VLOOKUP(Oliusala[[#This Row],[postnumer]],Sveitarfelog[#All],5,FALSE)</f>
        <v>Vesturland</v>
      </c>
      <c r="F7061" t="s">
        <v>24</v>
      </c>
      <c r="G7061" t="s">
        <v>24</v>
      </c>
      <c r="H7061" t="s">
        <v>58</v>
      </c>
      <c r="I7061" s="1">
        <v>157521</v>
      </c>
      <c r="J7061" s="2">
        <f>VLOOKUP(Oliusala[[#This Row],[tegund]],Tegundir!$B$2:$D$19,3,FALSE)*Oliusala[[#This Row],[magn]]/1000</f>
        <v>136.25566500000002</v>
      </c>
      <c r="K7061">
        <v>2015</v>
      </c>
      <c r="L7061" t="s">
        <v>18</v>
      </c>
      <c r="M7061" s="144" t="s">
        <v>59</v>
      </c>
    </row>
    <row r="7062" spans="1:15" x14ac:dyDescent="0.2">
      <c r="A7062" t="s">
        <v>63</v>
      </c>
      <c r="B7062" s="144" t="s">
        <v>101</v>
      </c>
      <c r="C7062">
        <v>370</v>
      </c>
      <c r="D7062" t="str">
        <f>VLOOKUP(Oliusala[[#This Row],[postnumer]],Sveitarfelog[#All],4,FALSE)</f>
        <v>Dalabyggð</v>
      </c>
      <c r="E7062" t="str">
        <f>VLOOKUP(Oliusala[[#This Row],[postnumer]],Sveitarfelog[#All],5,FALSE)</f>
        <v>Vesturland</v>
      </c>
      <c r="F7062" t="s">
        <v>25</v>
      </c>
      <c r="G7062" t="s">
        <v>24</v>
      </c>
      <c r="H7062" t="s">
        <v>58</v>
      </c>
      <c r="I7062" s="1">
        <v>52808</v>
      </c>
      <c r="J7062" s="2">
        <f>VLOOKUP(Oliusala[[#This Row],[tegund]],Tegundir!$B$2:$D$19,3,FALSE)*Oliusala[[#This Row],[magn]]/1000</f>
        <v>45.678919999999998</v>
      </c>
      <c r="K7062">
        <v>2015</v>
      </c>
      <c r="L7062" t="s">
        <v>1955</v>
      </c>
      <c r="M7062" s="144" t="s">
        <v>59</v>
      </c>
    </row>
    <row r="7063" spans="1:15" x14ac:dyDescent="0.2">
      <c r="A7063" t="s">
        <v>84</v>
      </c>
      <c r="B7063" s="144" t="s">
        <v>101</v>
      </c>
      <c r="C7063">
        <v>370</v>
      </c>
      <c r="D7063" t="str">
        <f>VLOOKUP(Oliusala[[#This Row],[postnumer]],Sveitarfelog[#All],4,FALSE)</f>
        <v>Dalabyggð</v>
      </c>
      <c r="E7063" t="str">
        <f>VLOOKUP(Oliusala[[#This Row],[postnumer]],Sveitarfelog[#All],5,FALSE)</f>
        <v>Vesturland</v>
      </c>
      <c r="F7063" t="s">
        <v>25</v>
      </c>
      <c r="G7063" t="s">
        <v>24</v>
      </c>
      <c r="H7063" t="s">
        <v>60</v>
      </c>
      <c r="I7063" s="1">
        <v>55788</v>
      </c>
      <c r="J7063" s="2">
        <f>VLOOKUP(Oliusala[[#This Row],[tegund]],Tegundir!$B$2:$D$19,3,FALSE)*Oliusala[[#This Row],[magn]]/1000</f>
        <v>48.256620000000005</v>
      </c>
      <c r="K7063">
        <v>2015</v>
      </c>
      <c r="L7063" t="s">
        <v>1955</v>
      </c>
      <c r="M7063" s="144" t="s">
        <v>59</v>
      </c>
    </row>
    <row r="7064" spans="1:15" x14ac:dyDescent="0.2">
      <c r="A7064" t="s">
        <v>57</v>
      </c>
      <c r="B7064" s="144" t="s">
        <v>101</v>
      </c>
      <c r="C7064">
        <v>370</v>
      </c>
      <c r="D7064" t="str">
        <f>VLOOKUP(Oliusala[[#This Row],[postnumer]],Sveitarfelog[#All],4,FALSE)</f>
        <v>Dalabyggð</v>
      </c>
      <c r="E7064" t="str">
        <f>VLOOKUP(Oliusala[[#This Row],[postnumer]],Sveitarfelog[#All],5,FALSE)</f>
        <v>Vesturland</v>
      </c>
      <c r="F7064" t="s">
        <v>25</v>
      </c>
      <c r="G7064" t="s">
        <v>24</v>
      </c>
      <c r="H7064" t="s">
        <v>60</v>
      </c>
      <c r="I7064" s="1">
        <v>261997</v>
      </c>
      <c r="J7064" s="2">
        <f>VLOOKUP(Oliusala[[#This Row],[tegund]],Tegundir!$B$2:$D$19,3,FALSE)*Oliusala[[#This Row],[magn]]/1000</f>
        <v>226.62740500000001</v>
      </c>
      <c r="K7064">
        <v>2015</v>
      </c>
      <c r="L7064" t="s">
        <v>1955</v>
      </c>
      <c r="M7064" s="144" t="s">
        <v>59</v>
      </c>
    </row>
    <row r="7065" spans="1:15" x14ac:dyDescent="0.2">
      <c r="A7065" t="s">
        <v>76</v>
      </c>
      <c r="B7065" s="144" t="s">
        <v>101</v>
      </c>
      <c r="C7065">
        <v>370</v>
      </c>
      <c r="D7065" t="str">
        <f>VLOOKUP(Oliusala[[#This Row],[postnumer]],Sveitarfelog[#All],4,FALSE)</f>
        <v>Dalabyggð</v>
      </c>
      <c r="E7065" t="str">
        <f>VLOOKUP(Oliusala[[#This Row],[postnumer]],Sveitarfelog[#All],5,FALSE)</f>
        <v>Vesturland</v>
      </c>
      <c r="F7065" t="s">
        <v>25</v>
      </c>
      <c r="G7065" t="s">
        <v>24</v>
      </c>
      <c r="H7065" t="s">
        <v>60</v>
      </c>
      <c r="I7065" s="1">
        <v>2411</v>
      </c>
      <c r="J7065" s="2">
        <f>VLOOKUP(Oliusala[[#This Row],[tegund]],Tegundir!$B$2:$D$19,3,FALSE)*Oliusala[[#This Row],[magn]]/1000</f>
        <v>2.085515</v>
      </c>
      <c r="K7065">
        <v>2015</v>
      </c>
      <c r="L7065" t="s">
        <v>1955</v>
      </c>
      <c r="M7065" s="144" t="s">
        <v>59</v>
      </c>
    </row>
    <row r="7066" spans="1:15" x14ac:dyDescent="0.2">
      <c r="A7066" t="s">
        <v>67</v>
      </c>
      <c r="B7066" s="144" t="s">
        <v>101</v>
      </c>
      <c r="C7066">
        <v>370</v>
      </c>
      <c r="D7066" t="str">
        <f>VLOOKUP(Oliusala[[#This Row],[postnumer]],Sveitarfelog[#All],4,FALSE)</f>
        <v>Dalabyggð</v>
      </c>
      <c r="E7066" t="str">
        <f>VLOOKUP(Oliusala[[#This Row],[postnumer]],Sveitarfelog[#All],5,FALSE)</f>
        <v>Vesturland</v>
      </c>
      <c r="F7066" t="s">
        <v>24</v>
      </c>
      <c r="G7066" t="s">
        <v>24</v>
      </c>
      <c r="H7066" t="s">
        <v>60</v>
      </c>
      <c r="I7066" s="1">
        <v>5151</v>
      </c>
      <c r="J7066" s="2">
        <f>VLOOKUP(Oliusala[[#This Row],[tegund]],Tegundir!$B$2:$D$19,3,FALSE)*Oliusala[[#This Row],[magn]]/1000</f>
        <v>4.4556149999999999</v>
      </c>
      <c r="K7066">
        <v>2015</v>
      </c>
      <c r="L7066" t="s">
        <v>1955</v>
      </c>
      <c r="M7066" s="144" t="s">
        <v>59</v>
      </c>
    </row>
    <row r="7067" spans="1:15" x14ac:dyDescent="0.2">
      <c r="A7067" t="s">
        <v>57</v>
      </c>
      <c r="B7067" s="144" t="s">
        <v>101</v>
      </c>
      <c r="C7067">
        <v>370</v>
      </c>
      <c r="D7067" t="str">
        <f>VLOOKUP(Oliusala[[#This Row],[postnumer]],Sveitarfelog[#All],4,FALSE)</f>
        <v>Dalabyggð</v>
      </c>
      <c r="E7067" t="str">
        <f>VLOOKUP(Oliusala[[#This Row],[postnumer]],Sveitarfelog[#All],5,FALSE)</f>
        <v>Vesturland</v>
      </c>
      <c r="F7067" t="s">
        <v>24</v>
      </c>
      <c r="G7067" t="s">
        <v>24</v>
      </c>
      <c r="H7067" t="s">
        <v>60</v>
      </c>
      <c r="I7067" s="1">
        <v>75056</v>
      </c>
      <c r="J7067" s="2">
        <f>VLOOKUP(Oliusala[[#This Row],[tegund]],Tegundir!$B$2:$D$19,3,FALSE)*Oliusala[[#This Row],[magn]]/1000</f>
        <v>64.923439999999999</v>
      </c>
      <c r="K7067">
        <v>2015</v>
      </c>
      <c r="L7067" t="s">
        <v>1955</v>
      </c>
      <c r="M7067" s="144" t="s">
        <v>59</v>
      </c>
    </row>
    <row r="7068" spans="1:15" x14ac:dyDescent="0.2">
      <c r="A7068" t="s">
        <v>76</v>
      </c>
      <c r="B7068" s="144" t="s">
        <v>101</v>
      </c>
      <c r="C7068">
        <v>370</v>
      </c>
      <c r="D7068" t="str">
        <f>VLOOKUP(Oliusala[[#This Row],[postnumer]],Sveitarfelog[#All],4,FALSE)</f>
        <v>Dalabyggð</v>
      </c>
      <c r="E7068" t="str">
        <f>VLOOKUP(Oliusala[[#This Row],[postnumer]],Sveitarfelog[#All],5,FALSE)</f>
        <v>Vesturland</v>
      </c>
      <c r="F7068" t="s">
        <v>24</v>
      </c>
      <c r="G7068" t="s">
        <v>24</v>
      </c>
      <c r="H7068" t="s">
        <v>60</v>
      </c>
      <c r="I7068" s="1">
        <v>66968</v>
      </c>
      <c r="J7068" s="2">
        <f>VLOOKUP(Oliusala[[#This Row],[tegund]],Tegundir!$B$2:$D$19,3,FALSE)*Oliusala[[#This Row],[magn]]/1000</f>
        <v>57.927320000000002</v>
      </c>
      <c r="K7068">
        <v>2015</v>
      </c>
      <c r="L7068" t="s">
        <v>1955</v>
      </c>
      <c r="M7068" s="144" t="s">
        <v>59</v>
      </c>
    </row>
    <row r="7069" spans="1:15" x14ac:dyDescent="0.2">
      <c r="A7069" t="s">
        <v>63</v>
      </c>
      <c r="B7069" s="144" t="s">
        <v>101</v>
      </c>
      <c r="C7069">
        <v>370</v>
      </c>
      <c r="D7069" t="str">
        <f>VLOOKUP(Oliusala[[#This Row],[postnumer]],Sveitarfelog[#All],4,FALSE)</f>
        <v>Dalabyggð</v>
      </c>
      <c r="E7069" t="str">
        <f>VLOOKUP(Oliusala[[#This Row],[postnumer]],Sveitarfelog[#All],5,FALSE)</f>
        <v>Vesturland</v>
      </c>
      <c r="F7069" t="s">
        <v>24</v>
      </c>
      <c r="G7069" t="s">
        <v>24</v>
      </c>
      <c r="H7069" t="s">
        <v>58</v>
      </c>
      <c r="I7069" s="1">
        <v>629170</v>
      </c>
      <c r="J7069" s="2">
        <f>VLOOKUP(Oliusala[[#This Row],[tegund]],Tegundir!$B$2:$D$19,3,FALSE)*Oliusala[[#This Row],[magn]]/1000</f>
        <v>544.23205000000007</v>
      </c>
      <c r="K7069">
        <v>2015</v>
      </c>
      <c r="L7069" t="s">
        <v>18</v>
      </c>
      <c r="M7069" s="144" t="s">
        <v>59</v>
      </c>
    </row>
    <row r="7070" spans="1:15" x14ac:dyDescent="0.2">
      <c r="A7070" t="s">
        <v>63</v>
      </c>
      <c r="B7070" s="144" t="s">
        <v>103</v>
      </c>
      <c r="C7070">
        <v>371</v>
      </c>
      <c r="D7070" t="str">
        <f>VLOOKUP(Oliusala[[#This Row],[postnumer]],Sveitarfelog[#All],4,FALSE)</f>
        <v>Dalabyggð</v>
      </c>
      <c r="E7070" t="str">
        <f>VLOOKUP(Oliusala[[#This Row],[postnumer]],Sveitarfelog[#All],5,FALSE)</f>
        <v>Vesturland</v>
      </c>
      <c r="F7070" t="s">
        <v>24</v>
      </c>
      <c r="G7070" t="s">
        <v>24</v>
      </c>
      <c r="H7070" t="s">
        <v>58</v>
      </c>
      <c r="I7070" s="1">
        <v>1353</v>
      </c>
      <c r="J7070" s="2">
        <f>VLOOKUP(Oliusala[[#This Row],[tegund]],Tegundir!$B$2:$D$19,3,FALSE)*Oliusala[[#This Row],[magn]]/1000</f>
        <v>1.170345</v>
      </c>
      <c r="K7070">
        <v>2015</v>
      </c>
      <c r="L7070" t="s">
        <v>18</v>
      </c>
      <c r="M7070" s="144" t="s">
        <v>59</v>
      </c>
    </row>
    <row r="7071" spans="1:15" x14ac:dyDescent="0.2">
      <c r="A7071" t="s">
        <v>84</v>
      </c>
      <c r="B7071" s="144" t="s">
        <v>103</v>
      </c>
      <c r="C7071">
        <v>371</v>
      </c>
      <c r="D7071" t="str">
        <f>VLOOKUP(Oliusala[[#This Row],[postnumer]],Sveitarfelog[#All],4,FALSE)</f>
        <v>Dalabyggð</v>
      </c>
      <c r="E7071" t="str">
        <f>VLOOKUP(Oliusala[[#This Row],[postnumer]],Sveitarfelog[#All],5,FALSE)</f>
        <v>Vesturland</v>
      </c>
      <c r="F7071" t="s">
        <v>25</v>
      </c>
      <c r="G7071" t="s">
        <v>24</v>
      </c>
      <c r="H7071" t="s">
        <v>60</v>
      </c>
      <c r="I7071" s="1">
        <v>1222</v>
      </c>
      <c r="J7071" s="2">
        <f>VLOOKUP(Oliusala[[#This Row],[tegund]],Tegundir!$B$2:$D$19,3,FALSE)*Oliusala[[#This Row],[magn]]/1000</f>
        <v>1.0570299999999999</v>
      </c>
      <c r="K7071">
        <v>2015</v>
      </c>
      <c r="L7071" t="s">
        <v>1955</v>
      </c>
      <c r="M7071" s="144" t="s">
        <v>59</v>
      </c>
    </row>
    <row r="7072" spans="1:15" x14ac:dyDescent="0.2">
      <c r="A7072" t="s">
        <v>57</v>
      </c>
      <c r="B7072" s="144" t="s">
        <v>103</v>
      </c>
      <c r="C7072">
        <v>371</v>
      </c>
      <c r="D7072" t="str">
        <f>VLOOKUP(Oliusala[[#This Row],[postnumer]],Sveitarfelog[#All],4,FALSE)</f>
        <v>Dalabyggð</v>
      </c>
      <c r="E7072" t="str">
        <f>VLOOKUP(Oliusala[[#This Row],[postnumer]],Sveitarfelog[#All],5,FALSE)</f>
        <v>Vesturland</v>
      </c>
      <c r="F7072" t="s">
        <v>25</v>
      </c>
      <c r="G7072" t="s">
        <v>24</v>
      </c>
      <c r="H7072" t="s">
        <v>60</v>
      </c>
      <c r="I7072" s="1">
        <v>16549</v>
      </c>
      <c r="J7072" s="2">
        <f>VLOOKUP(Oliusala[[#This Row],[tegund]],Tegundir!$B$2:$D$19,3,FALSE)*Oliusala[[#This Row],[magn]]/1000</f>
        <v>14.314885</v>
      </c>
      <c r="K7072">
        <v>2015</v>
      </c>
      <c r="L7072" t="s">
        <v>1955</v>
      </c>
      <c r="M7072" s="144" t="s">
        <v>59</v>
      </c>
    </row>
    <row r="7073" spans="1:15" x14ac:dyDescent="0.2">
      <c r="A7073" t="s">
        <v>63</v>
      </c>
      <c r="B7073" s="144" t="s">
        <v>104</v>
      </c>
      <c r="C7073">
        <v>380</v>
      </c>
      <c r="D7073" t="str">
        <f>VLOOKUP(Oliusala[[#This Row],[postnumer]],Sveitarfelog[#All],4,FALSE)</f>
        <v>Reykhólahreppur</v>
      </c>
      <c r="E7073" t="str">
        <f>VLOOKUP(Oliusala[[#This Row],[postnumer]],Sveitarfelog[#All],5,FALSE)</f>
        <v>Vestfirðir</v>
      </c>
      <c r="F7073" t="s">
        <v>25</v>
      </c>
      <c r="G7073" t="s">
        <v>24</v>
      </c>
      <c r="H7073" t="s">
        <v>58</v>
      </c>
      <c r="I7073" s="1">
        <v>31274</v>
      </c>
      <c r="J7073" s="2">
        <f>VLOOKUP(Oliusala[[#This Row],[tegund]],Tegundir!$B$2:$D$19,3,FALSE)*Oliusala[[#This Row],[magn]]/1000</f>
        <v>27.052009999999999</v>
      </c>
      <c r="K7073">
        <v>2015</v>
      </c>
      <c r="L7073" t="s">
        <v>18</v>
      </c>
      <c r="M7073" s="144" t="s">
        <v>59</v>
      </c>
    </row>
    <row r="7074" spans="1:15" x14ac:dyDescent="0.2">
      <c r="A7074" t="s">
        <v>84</v>
      </c>
      <c r="B7074" s="144" t="s">
        <v>105</v>
      </c>
      <c r="C7074">
        <v>380</v>
      </c>
      <c r="D7074" t="str">
        <f>VLOOKUP(Oliusala[[#This Row],[postnumer]],Sveitarfelog[#All],4,FALSE)</f>
        <v>Reykhólahreppur</v>
      </c>
      <c r="E7074" t="str">
        <f>VLOOKUP(Oliusala[[#This Row],[postnumer]],Sveitarfelog[#All],5,FALSE)</f>
        <v>Vestfirðir</v>
      </c>
      <c r="F7074" t="s">
        <v>25</v>
      </c>
      <c r="G7074" t="s">
        <v>24</v>
      </c>
      <c r="H7074" t="s">
        <v>60</v>
      </c>
      <c r="I7074" s="1">
        <v>16277</v>
      </c>
      <c r="J7074" s="2">
        <f>VLOOKUP(Oliusala[[#This Row],[tegund]],Tegundir!$B$2:$D$19,3,FALSE)*Oliusala[[#This Row],[magn]]/1000</f>
        <v>14.079604999999999</v>
      </c>
      <c r="K7074">
        <v>2015</v>
      </c>
      <c r="L7074" t="s">
        <v>1955</v>
      </c>
      <c r="M7074" s="144" t="s">
        <v>59</v>
      </c>
    </row>
    <row r="7075" spans="1:15" x14ac:dyDescent="0.2">
      <c r="A7075" t="s">
        <v>57</v>
      </c>
      <c r="B7075" s="144" t="s">
        <v>106</v>
      </c>
      <c r="C7075">
        <v>380</v>
      </c>
      <c r="D7075" t="str">
        <f>VLOOKUP(Oliusala[[#This Row],[postnumer]],Sveitarfelog[#All],4,FALSE)</f>
        <v>Reykhólahreppur</v>
      </c>
      <c r="E7075" t="str">
        <f>VLOOKUP(Oliusala[[#This Row],[postnumer]],Sveitarfelog[#All],5,FALSE)</f>
        <v>Vestfirðir</v>
      </c>
      <c r="F7075" t="s">
        <v>25</v>
      </c>
      <c r="G7075" t="s">
        <v>24</v>
      </c>
      <c r="H7075" t="s">
        <v>60</v>
      </c>
      <c r="I7075" s="1">
        <v>64743</v>
      </c>
      <c r="J7075" s="2">
        <f>VLOOKUP(Oliusala[[#This Row],[tegund]],Tegundir!$B$2:$D$19,3,FALSE)*Oliusala[[#This Row],[magn]]/1000</f>
        <v>56.002695000000003</v>
      </c>
      <c r="K7075">
        <v>2015</v>
      </c>
      <c r="L7075" t="s">
        <v>1955</v>
      </c>
      <c r="M7075" s="144" t="s">
        <v>59</v>
      </c>
    </row>
    <row r="7076" spans="1:15" x14ac:dyDescent="0.2">
      <c r="A7076" t="s">
        <v>57</v>
      </c>
      <c r="B7076" s="144" t="s">
        <v>105</v>
      </c>
      <c r="C7076">
        <v>380</v>
      </c>
      <c r="D7076" t="str">
        <f>VLOOKUP(Oliusala[[#This Row],[postnumer]],Sveitarfelog[#All],4,FALSE)</f>
        <v>Reykhólahreppur</v>
      </c>
      <c r="E7076" t="str">
        <f>VLOOKUP(Oliusala[[#This Row],[postnumer]],Sveitarfelog[#All],5,FALSE)</f>
        <v>Vestfirðir</v>
      </c>
      <c r="F7076" t="s">
        <v>25</v>
      </c>
      <c r="G7076" t="s">
        <v>24</v>
      </c>
      <c r="H7076" t="s">
        <v>60</v>
      </c>
      <c r="I7076" s="1">
        <v>430665</v>
      </c>
      <c r="J7076" s="2">
        <f>VLOOKUP(Oliusala[[#This Row],[tegund]],Tegundir!$B$2:$D$19,3,FALSE)*Oliusala[[#This Row],[magn]]/1000</f>
        <v>372.52522499999998</v>
      </c>
      <c r="K7076">
        <v>2015</v>
      </c>
      <c r="L7076" t="s">
        <v>1955</v>
      </c>
      <c r="M7076" s="144" t="s">
        <v>59</v>
      </c>
    </row>
    <row r="7077" spans="1:15" x14ac:dyDescent="0.2">
      <c r="A7077" t="s">
        <v>57</v>
      </c>
      <c r="B7077" s="144" t="s">
        <v>105</v>
      </c>
      <c r="C7077">
        <v>380</v>
      </c>
      <c r="D7077" t="str">
        <f>VLOOKUP(Oliusala[[#This Row],[postnumer]],Sveitarfelog[#All],4,FALSE)</f>
        <v>Reykhólahreppur</v>
      </c>
      <c r="E7077" t="str">
        <f>VLOOKUP(Oliusala[[#This Row],[postnumer]],Sveitarfelog[#All],5,FALSE)</f>
        <v>Vestfirðir</v>
      </c>
      <c r="F7077" t="s">
        <v>24</v>
      </c>
      <c r="G7077" t="s">
        <v>24</v>
      </c>
      <c r="H7077" t="s">
        <v>60</v>
      </c>
      <c r="I7077" s="1">
        <v>14884</v>
      </c>
      <c r="J7077" s="2">
        <f>VLOOKUP(Oliusala[[#This Row],[tegund]],Tegundir!$B$2:$D$19,3,FALSE)*Oliusala[[#This Row],[magn]]/1000</f>
        <v>12.87466</v>
      </c>
      <c r="K7077">
        <v>2015</v>
      </c>
      <c r="L7077" t="s">
        <v>18</v>
      </c>
      <c r="M7077" s="144" t="s">
        <v>59</v>
      </c>
    </row>
    <row r="7078" spans="1:15" x14ac:dyDescent="0.2">
      <c r="A7078" t="s">
        <v>57</v>
      </c>
      <c r="B7078" s="144" t="s">
        <v>105</v>
      </c>
      <c r="C7078">
        <v>380</v>
      </c>
      <c r="D7078" t="str">
        <f>VLOOKUP(Oliusala[[#This Row],[postnumer]],Sveitarfelog[#All],4,FALSE)</f>
        <v>Reykhólahreppur</v>
      </c>
      <c r="E7078" t="str">
        <f>VLOOKUP(Oliusala[[#This Row],[postnumer]],Sveitarfelog[#All],5,FALSE)</f>
        <v>Vestfirðir</v>
      </c>
      <c r="F7078" t="s">
        <v>29</v>
      </c>
      <c r="G7078" t="s">
        <v>24</v>
      </c>
      <c r="H7078" t="s">
        <v>60</v>
      </c>
      <c r="I7078" s="1">
        <v>12060</v>
      </c>
      <c r="J7078" s="2">
        <f>VLOOKUP(Oliusala[[#This Row],[tegund]],Tegundir!$B$2:$D$19,3,FALSE)*Oliusala[[#This Row],[magn]]/1000</f>
        <v>10.431899999999999</v>
      </c>
      <c r="K7078">
        <v>2015</v>
      </c>
      <c r="L7078" t="s">
        <v>19</v>
      </c>
      <c r="M7078" s="144" t="s">
        <v>59</v>
      </c>
      <c r="O7078" s="144" t="s">
        <v>1998</v>
      </c>
    </row>
    <row r="7079" spans="1:15" x14ac:dyDescent="0.2">
      <c r="A7079" t="s">
        <v>63</v>
      </c>
      <c r="B7079" s="144" t="s">
        <v>104</v>
      </c>
      <c r="C7079">
        <v>380</v>
      </c>
      <c r="D7079" t="str">
        <f>VLOOKUP(Oliusala[[#This Row],[postnumer]],Sveitarfelog[#All],4,FALSE)</f>
        <v>Reykhólahreppur</v>
      </c>
      <c r="E7079" t="str">
        <f>VLOOKUP(Oliusala[[#This Row],[postnumer]],Sveitarfelog[#All],5,FALSE)</f>
        <v>Vestfirðir</v>
      </c>
      <c r="F7079" t="s">
        <v>24</v>
      </c>
      <c r="G7079" t="s">
        <v>24</v>
      </c>
      <c r="H7079" t="s">
        <v>58</v>
      </c>
      <c r="I7079" s="1">
        <v>118686</v>
      </c>
      <c r="J7079" s="2">
        <f>VLOOKUP(Oliusala[[#This Row],[tegund]],Tegundir!$B$2:$D$19,3,FALSE)*Oliusala[[#This Row],[magn]]/1000</f>
        <v>102.66338999999999</v>
      </c>
      <c r="K7079">
        <v>2015</v>
      </c>
      <c r="L7079" t="s">
        <v>18</v>
      </c>
      <c r="M7079" s="144" t="s">
        <v>59</v>
      </c>
    </row>
    <row r="7080" spans="1:15" x14ac:dyDescent="0.2">
      <c r="A7080" t="s">
        <v>63</v>
      </c>
      <c r="B7080" s="144" t="s">
        <v>105</v>
      </c>
      <c r="C7080">
        <v>380</v>
      </c>
      <c r="D7080" t="str">
        <f>VLOOKUP(Oliusala[[#This Row],[postnumer]],Sveitarfelog[#All],4,FALSE)</f>
        <v>Reykhólahreppur</v>
      </c>
      <c r="E7080" t="str">
        <f>VLOOKUP(Oliusala[[#This Row],[postnumer]],Sveitarfelog[#All],5,FALSE)</f>
        <v>Vestfirðir</v>
      </c>
      <c r="F7080" t="s">
        <v>24</v>
      </c>
      <c r="G7080" t="s">
        <v>24</v>
      </c>
      <c r="H7080" t="s">
        <v>58</v>
      </c>
      <c r="I7080" s="1">
        <v>100385</v>
      </c>
      <c r="J7080" s="2">
        <f>VLOOKUP(Oliusala[[#This Row],[tegund]],Tegundir!$B$2:$D$19,3,FALSE)*Oliusala[[#This Row],[magn]]/1000</f>
        <v>86.833024999999992</v>
      </c>
      <c r="K7080">
        <v>2015</v>
      </c>
      <c r="L7080" t="s">
        <v>18</v>
      </c>
      <c r="M7080" s="144" t="s">
        <v>59</v>
      </c>
    </row>
    <row r="7081" spans="1:15" x14ac:dyDescent="0.2">
      <c r="A7081" t="s">
        <v>107</v>
      </c>
      <c r="B7081" s="144" t="s">
        <v>83</v>
      </c>
      <c r="C7081">
        <v>400</v>
      </c>
      <c r="D7081" t="str">
        <f>VLOOKUP(Oliusala[[#This Row],[postnumer]],Sveitarfelog[#All],4,FALSE)</f>
        <v>Ísafjarðarbær</v>
      </c>
      <c r="E7081" t="str">
        <f>VLOOKUP(Oliusala[[#This Row],[postnumer]],Sveitarfelog[#All],5,FALSE)</f>
        <v>Vestfirðir</v>
      </c>
      <c r="F7081" t="s">
        <v>24</v>
      </c>
      <c r="G7081" t="s">
        <v>24</v>
      </c>
      <c r="H7081" t="s">
        <v>60</v>
      </c>
      <c r="I7081" s="1">
        <v>78139</v>
      </c>
      <c r="J7081" s="2">
        <f>VLOOKUP(Oliusala[[#This Row],[tegund]],Tegundir!$B$2:$D$19,3,FALSE)*Oliusala[[#This Row],[magn]]/1000</f>
        <v>67.590235000000007</v>
      </c>
      <c r="K7081">
        <v>2015</v>
      </c>
      <c r="L7081" t="s">
        <v>18</v>
      </c>
      <c r="M7081" s="144" t="s">
        <v>59</v>
      </c>
    </row>
    <row r="7082" spans="1:15" x14ac:dyDescent="0.2">
      <c r="A7082" t="s">
        <v>107</v>
      </c>
      <c r="B7082" s="144" t="s">
        <v>83</v>
      </c>
      <c r="C7082">
        <v>400</v>
      </c>
      <c r="D7082" t="str">
        <f>VLOOKUP(Oliusala[[#This Row],[postnumer]],Sveitarfelog[#All],4,FALSE)</f>
        <v>Ísafjarðarbær</v>
      </c>
      <c r="E7082" t="str">
        <f>VLOOKUP(Oliusala[[#This Row],[postnumer]],Sveitarfelog[#All],5,FALSE)</f>
        <v>Vestfirðir</v>
      </c>
      <c r="F7082" t="s">
        <v>29</v>
      </c>
      <c r="G7082" t="s">
        <v>24</v>
      </c>
      <c r="H7082" t="s">
        <v>58</v>
      </c>
      <c r="I7082" s="1">
        <v>117054</v>
      </c>
      <c r="J7082" s="2">
        <f>VLOOKUP(Oliusala[[#This Row],[tegund]],Tegundir!$B$2:$D$19,3,FALSE)*Oliusala[[#This Row],[magn]]/1000</f>
        <v>101.25170999999999</v>
      </c>
      <c r="K7082">
        <v>2015</v>
      </c>
      <c r="L7082" t="s">
        <v>19</v>
      </c>
      <c r="M7082" s="144" t="s">
        <v>59</v>
      </c>
      <c r="O7082" s="144" t="s">
        <v>1998</v>
      </c>
    </row>
    <row r="7083" spans="1:15" x14ac:dyDescent="0.2">
      <c r="A7083" t="s">
        <v>107</v>
      </c>
      <c r="B7083" s="144" t="s">
        <v>83</v>
      </c>
      <c r="C7083">
        <v>400</v>
      </c>
      <c r="D7083" t="str">
        <f>VLOOKUP(Oliusala[[#This Row],[postnumer]],Sveitarfelog[#All],4,FALSE)</f>
        <v>Ísafjarðarbær</v>
      </c>
      <c r="E7083" t="str">
        <f>VLOOKUP(Oliusala[[#This Row],[postnumer]],Sveitarfelog[#All],5,FALSE)</f>
        <v>Vestfirðir</v>
      </c>
      <c r="F7083" t="s">
        <v>29</v>
      </c>
      <c r="G7083" t="s">
        <v>24</v>
      </c>
      <c r="H7083" t="s">
        <v>60</v>
      </c>
      <c r="I7083" s="1">
        <v>304959</v>
      </c>
      <c r="J7083" s="2">
        <f>VLOOKUP(Oliusala[[#This Row],[tegund]],Tegundir!$B$2:$D$19,3,FALSE)*Oliusala[[#This Row],[magn]]/1000</f>
        <v>263.789535</v>
      </c>
      <c r="K7083">
        <v>2015</v>
      </c>
      <c r="L7083" t="s">
        <v>19</v>
      </c>
      <c r="M7083" s="144" t="s">
        <v>59</v>
      </c>
      <c r="O7083" s="144" t="s">
        <v>1998</v>
      </c>
    </row>
    <row r="7084" spans="1:15" x14ac:dyDescent="0.2">
      <c r="A7084" t="s">
        <v>107</v>
      </c>
      <c r="B7084" s="144" t="s">
        <v>83</v>
      </c>
      <c r="C7084">
        <v>400</v>
      </c>
      <c r="D7084" t="str">
        <f>VLOOKUP(Oliusala[[#This Row],[postnumer]],Sveitarfelog[#All],4,FALSE)</f>
        <v>Ísafjarðarbær</v>
      </c>
      <c r="E7084" t="str">
        <f>VLOOKUP(Oliusala[[#This Row],[postnumer]],Sveitarfelog[#All],5,FALSE)</f>
        <v>Vestfirðir</v>
      </c>
      <c r="F7084" t="s">
        <v>30</v>
      </c>
      <c r="G7084" t="s">
        <v>24</v>
      </c>
      <c r="H7084" t="s">
        <v>60</v>
      </c>
      <c r="I7084" s="1">
        <v>33665</v>
      </c>
      <c r="J7084" s="2">
        <f>VLOOKUP(Oliusala[[#This Row],[tegund]],Tegundir!$B$2:$D$19,3,FALSE)*Oliusala[[#This Row],[magn]]/1000</f>
        <v>29.120224999999998</v>
      </c>
      <c r="K7084">
        <v>2015</v>
      </c>
      <c r="L7084" t="s">
        <v>19</v>
      </c>
      <c r="M7084" s="144" t="s">
        <v>59</v>
      </c>
      <c r="O7084" s="144" t="s">
        <v>1998</v>
      </c>
    </row>
    <row r="7085" spans="1:15" x14ac:dyDescent="0.2">
      <c r="A7085" t="s">
        <v>83</v>
      </c>
      <c r="B7085" s="144" t="s">
        <v>83</v>
      </c>
      <c r="C7085">
        <v>400</v>
      </c>
      <c r="D7085" t="str">
        <f>VLOOKUP(Oliusala[[#This Row],[postnumer]],Sveitarfelog[#All],4,FALSE)</f>
        <v>Ísafjarðarbær</v>
      </c>
      <c r="E7085" t="str">
        <f>VLOOKUP(Oliusala[[#This Row],[postnumer]],Sveitarfelog[#All],5,FALSE)</f>
        <v>Vestfirðir</v>
      </c>
      <c r="F7085" t="s">
        <v>24</v>
      </c>
      <c r="G7085" t="s">
        <v>24</v>
      </c>
      <c r="H7085" t="s">
        <v>58</v>
      </c>
      <c r="I7085" s="1">
        <v>284950</v>
      </c>
      <c r="J7085" s="2">
        <f>VLOOKUP(Oliusala[[#This Row],[tegund]],Tegundir!$B$2:$D$19,3,FALSE)*Oliusala[[#This Row],[magn]]/1000</f>
        <v>246.48175000000001</v>
      </c>
      <c r="K7085">
        <v>2015</v>
      </c>
      <c r="L7085" t="s">
        <v>18</v>
      </c>
      <c r="M7085" s="144" t="s">
        <v>59</v>
      </c>
    </row>
    <row r="7086" spans="1:15" x14ac:dyDescent="0.2">
      <c r="A7086" t="s">
        <v>83</v>
      </c>
      <c r="B7086" s="144" t="s">
        <v>83</v>
      </c>
      <c r="C7086">
        <v>400</v>
      </c>
      <c r="D7086" t="str">
        <f>VLOOKUP(Oliusala[[#This Row],[postnumer]],Sveitarfelog[#All],4,FALSE)</f>
        <v>Ísafjarðarbær</v>
      </c>
      <c r="E7086" t="str">
        <f>VLOOKUP(Oliusala[[#This Row],[postnumer]],Sveitarfelog[#All],5,FALSE)</f>
        <v>Vestfirðir</v>
      </c>
      <c r="F7086" t="s">
        <v>24</v>
      </c>
      <c r="G7086" t="s">
        <v>24</v>
      </c>
      <c r="H7086" t="s">
        <v>60</v>
      </c>
      <c r="I7086" s="1">
        <v>139202</v>
      </c>
      <c r="J7086" s="2">
        <f>VLOOKUP(Oliusala[[#This Row],[tegund]],Tegundir!$B$2:$D$19,3,FALSE)*Oliusala[[#This Row],[magn]]/1000</f>
        <v>120.40973</v>
      </c>
      <c r="K7086">
        <v>2015</v>
      </c>
      <c r="L7086" t="s">
        <v>18</v>
      </c>
      <c r="M7086" s="144" t="s">
        <v>59</v>
      </c>
    </row>
    <row r="7087" spans="1:15" x14ac:dyDescent="0.2">
      <c r="A7087" t="s">
        <v>83</v>
      </c>
      <c r="B7087" s="144" t="s">
        <v>83</v>
      </c>
      <c r="C7087">
        <v>400</v>
      </c>
      <c r="D7087" t="str">
        <f>VLOOKUP(Oliusala[[#This Row],[postnumer]],Sveitarfelog[#All],4,FALSE)</f>
        <v>Ísafjarðarbær</v>
      </c>
      <c r="E7087" t="str">
        <f>VLOOKUP(Oliusala[[#This Row],[postnumer]],Sveitarfelog[#All],5,FALSE)</f>
        <v>Vestfirðir</v>
      </c>
      <c r="F7087" t="s">
        <v>27</v>
      </c>
      <c r="G7087" t="s">
        <v>24</v>
      </c>
      <c r="H7087" t="s">
        <v>58</v>
      </c>
      <c r="I7087" s="1">
        <v>105811</v>
      </c>
      <c r="J7087" s="2">
        <f>VLOOKUP(Oliusala[[#This Row],[tegund]],Tegundir!$B$2:$D$19,3,FALSE)*Oliusala[[#This Row],[magn]]/1000</f>
        <v>91.526515000000003</v>
      </c>
      <c r="K7087">
        <v>2015</v>
      </c>
      <c r="L7087" t="s">
        <v>19</v>
      </c>
      <c r="M7087" s="144" t="s">
        <v>59</v>
      </c>
      <c r="O7087" s="144" t="s">
        <v>1998</v>
      </c>
    </row>
    <row r="7088" spans="1:15" x14ac:dyDescent="0.2">
      <c r="A7088" t="s">
        <v>83</v>
      </c>
      <c r="B7088" s="144" t="s">
        <v>83</v>
      </c>
      <c r="C7088">
        <v>400</v>
      </c>
      <c r="D7088" t="str">
        <f>VLOOKUP(Oliusala[[#This Row],[postnumer]],Sveitarfelog[#All],4,FALSE)</f>
        <v>Ísafjarðarbær</v>
      </c>
      <c r="E7088" t="str">
        <f>VLOOKUP(Oliusala[[#This Row],[postnumer]],Sveitarfelog[#All],5,FALSE)</f>
        <v>Vestfirðir</v>
      </c>
      <c r="F7088" t="s">
        <v>29</v>
      </c>
      <c r="G7088" t="s">
        <v>24</v>
      </c>
      <c r="H7088" t="s">
        <v>58</v>
      </c>
      <c r="I7088" s="1">
        <v>2915653</v>
      </c>
      <c r="J7088" s="2">
        <f>VLOOKUP(Oliusala[[#This Row],[tegund]],Tegundir!$B$2:$D$19,3,FALSE)*Oliusala[[#This Row],[magn]]/1000</f>
        <v>2522.0398450000002</v>
      </c>
      <c r="K7088">
        <v>2015</v>
      </c>
      <c r="L7088" t="s">
        <v>19</v>
      </c>
      <c r="M7088" s="144" t="s">
        <v>59</v>
      </c>
      <c r="O7088" s="144" t="s">
        <v>1998</v>
      </c>
    </row>
    <row r="7089" spans="1:15" x14ac:dyDescent="0.2">
      <c r="A7089" t="s">
        <v>83</v>
      </c>
      <c r="B7089" s="144" t="s">
        <v>83</v>
      </c>
      <c r="C7089">
        <v>400</v>
      </c>
      <c r="D7089" t="str">
        <f>VLOOKUP(Oliusala[[#This Row],[postnumer]],Sveitarfelog[#All],4,FALSE)</f>
        <v>Ísafjarðarbær</v>
      </c>
      <c r="E7089" t="str">
        <f>VLOOKUP(Oliusala[[#This Row],[postnumer]],Sveitarfelog[#All],5,FALSE)</f>
        <v>Vestfirðir</v>
      </c>
      <c r="F7089" t="s">
        <v>30</v>
      </c>
      <c r="G7089" t="s">
        <v>24</v>
      </c>
      <c r="H7089" t="s">
        <v>58</v>
      </c>
      <c r="I7089" s="1">
        <v>236296</v>
      </c>
      <c r="J7089" s="2">
        <f>VLOOKUP(Oliusala[[#This Row],[tegund]],Tegundir!$B$2:$D$19,3,FALSE)*Oliusala[[#This Row],[magn]]/1000</f>
        <v>204.39604</v>
      </c>
      <c r="K7089">
        <v>2015</v>
      </c>
      <c r="L7089" t="s">
        <v>19</v>
      </c>
      <c r="M7089" s="144" t="s">
        <v>59</v>
      </c>
      <c r="O7089" s="144" t="s">
        <v>1998</v>
      </c>
    </row>
    <row r="7090" spans="1:15" x14ac:dyDescent="0.2">
      <c r="A7090" t="s">
        <v>83</v>
      </c>
      <c r="B7090" s="144" t="s">
        <v>83</v>
      </c>
      <c r="C7090">
        <v>400</v>
      </c>
      <c r="D7090" t="str">
        <f>VLOOKUP(Oliusala[[#This Row],[postnumer]],Sveitarfelog[#All],4,FALSE)</f>
        <v>Ísafjarðarbær</v>
      </c>
      <c r="E7090" t="str">
        <f>VLOOKUP(Oliusala[[#This Row],[postnumer]],Sveitarfelog[#All],5,FALSE)</f>
        <v>Vestfirðir</v>
      </c>
      <c r="F7090" t="s">
        <v>30</v>
      </c>
      <c r="G7090" t="s">
        <v>24</v>
      </c>
      <c r="H7090" t="s">
        <v>60</v>
      </c>
      <c r="I7090" s="1">
        <v>6758</v>
      </c>
      <c r="J7090" s="2">
        <f>VLOOKUP(Oliusala[[#This Row],[tegund]],Tegundir!$B$2:$D$19,3,FALSE)*Oliusala[[#This Row],[magn]]/1000</f>
        <v>5.8456700000000001</v>
      </c>
      <c r="K7090">
        <v>2015</v>
      </c>
      <c r="L7090" t="s">
        <v>19</v>
      </c>
      <c r="M7090" s="144" t="s">
        <v>59</v>
      </c>
      <c r="O7090" s="144" t="s">
        <v>1998</v>
      </c>
    </row>
    <row r="7091" spans="1:15" x14ac:dyDescent="0.2">
      <c r="A7091" t="s">
        <v>63</v>
      </c>
      <c r="B7091" s="144" t="s">
        <v>83</v>
      </c>
      <c r="C7091">
        <v>400</v>
      </c>
      <c r="D7091" t="str">
        <f>VLOOKUP(Oliusala[[#This Row],[postnumer]],Sveitarfelog[#All],4,FALSE)</f>
        <v>Ísafjarðarbær</v>
      </c>
      <c r="E7091" t="str">
        <f>VLOOKUP(Oliusala[[#This Row],[postnumer]],Sveitarfelog[#All],5,FALSE)</f>
        <v>Vestfirðir</v>
      </c>
      <c r="F7091" t="s">
        <v>24</v>
      </c>
      <c r="G7091" t="s">
        <v>24</v>
      </c>
      <c r="H7091" t="s">
        <v>58</v>
      </c>
      <c r="I7091" s="1">
        <v>945775</v>
      </c>
      <c r="J7091" s="2">
        <f>VLOOKUP(Oliusala[[#This Row],[tegund]],Tegundir!$B$2:$D$19,3,FALSE)*Oliusala[[#This Row],[magn]]/1000</f>
        <v>818.09537499999999</v>
      </c>
      <c r="K7091">
        <v>2015</v>
      </c>
      <c r="L7091" t="s">
        <v>18</v>
      </c>
      <c r="M7091" s="144" t="s">
        <v>59</v>
      </c>
    </row>
    <row r="7092" spans="1:15" x14ac:dyDescent="0.2">
      <c r="A7092" t="s">
        <v>63</v>
      </c>
      <c r="B7092" s="144" t="s">
        <v>83</v>
      </c>
      <c r="C7092">
        <v>400</v>
      </c>
      <c r="D7092" t="str">
        <f>VLOOKUP(Oliusala[[#This Row],[postnumer]],Sveitarfelog[#All],4,FALSE)</f>
        <v>Ísafjarðarbær</v>
      </c>
      <c r="E7092" t="str">
        <f>VLOOKUP(Oliusala[[#This Row],[postnumer]],Sveitarfelog[#All],5,FALSE)</f>
        <v>Vestfirðir</v>
      </c>
      <c r="F7092" t="s">
        <v>24</v>
      </c>
      <c r="G7092" t="s">
        <v>24</v>
      </c>
      <c r="H7092" t="s">
        <v>58</v>
      </c>
      <c r="I7092" s="1">
        <v>519284</v>
      </c>
      <c r="J7092" s="2">
        <f>VLOOKUP(Oliusala[[#This Row],[tegund]],Tegundir!$B$2:$D$19,3,FALSE)*Oliusala[[#This Row],[magn]]/1000</f>
        <v>449.18065999999999</v>
      </c>
      <c r="K7092">
        <v>2015</v>
      </c>
      <c r="L7092" t="s">
        <v>18</v>
      </c>
      <c r="M7092" s="144" t="s">
        <v>59</v>
      </c>
    </row>
    <row r="7093" spans="1:15" x14ac:dyDescent="0.2">
      <c r="A7093" t="s">
        <v>83</v>
      </c>
      <c r="B7093" s="144" t="s">
        <v>83</v>
      </c>
      <c r="C7093">
        <v>400</v>
      </c>
      <c r="D7093" t="str">
        <f>VLOOKUP(Oliusala[[#This Row],[postnumer]],Sveitarfelog[#All],4,FALSE)</f>
        <v>Ísafjarðarbær</v>
      </c>
      <c r="E7093" t="str">
        <f>VLOOKUP(Oliusala[[#This Row],[postnumer]],Sveitarfelog[#All],5,FALSE)</f>
        <v>Vestfirðir</v>
      </c>
      <c r="F7093" t="s">
        <v>29</v>
      </c>
      <c r="G7093" t="s">
        <v>24</v>
      </c>
      <c r="H7093" t="s">
        <v>61</v>
      </c>
      <c r="I7093" s="1">
        <v>195940</v>
      </c>
      <c r="J7093" s="2">
        <f>VLOOKUP(Oliusala[[#This Row],[tegund]],Tegundir!$B$2:$D$19,3,FALSE)*Oliusala[[#This Row],[magn]]/1000</f>
        <v>169.4881</v>
      </c>
      <c r="K7093">
        <v>2015</v>
      </c>
      <c r="L7093" t="s">
        <v>19</v>
      </c>
      <c r="M7093" s="144" t="s">
        <v>62</v>
      </c>
      <c r="O7093" s="144" t="s">
        <v>1998</v>
      </c>
    </row>
    <row r="7094" spans="1:15" x14ac:dyDescent="0.2">
      <c r="A7094" t="s">
        <v>63</v>
      </c>
      <c r="B7094" s="144" t="s">
        <v>107</v>
      </c>
      <c r="C7094">
        <v>415</v>
      </c>
      <c r="D7094" t="str">
        <f>VLOOKUP(Oliusala[[#This Row],[postnumer]],Sveitarfelog[#All],4,FALSE)</f>
        <v>Bolungarvíkurkaupstaður</v>
      </c>
      <c r="E7094" t="str">
        <f>VLOOKUP(Oliusala[[#This Row],[postnumer]],Sveitarfelog[#All],5,FALSE)</f>
        <v>Vestfirðir</v>
      </c>
      <c r="F7094" t="s">
        <v>25</v>
      </c>
      <c r="G7094" t="s">
        <v>24</v>
      </c>
      <c r="H7094" t="s">
        <v>58</v>
      </c>
      <c r="I7094" s="1">
        <v>80319</v>
      </c>
      <c r="J7094" s="2">
        <f>VLOOKUP(Oliusala[[#This Row],[tegund]],Tegundir!$B$2:$D$19,3,FALSE)*Oliusala[[#This Row],[magn]]/1000</f>
        <v>69.475934999999993</v>
      </c>
      <c r="K7094">
        <v>2015</v>
      </c>
      <c r="L7094" t="s">
        <v>19</v>
      </c>
      <c r="M7094" s="144" t="s">
        <v>59</v>
      </c>
      <c r="O7094" s="144" t="s">
        <v>1997</v>
      </c>
    </row>
    <row r="7095" spans="1:15" x14ac:dyDescent="0.2">
      <c r="A7095" t="s">
        <v>107</v>
      </c>
      <c r="B7095" s="144" t="s">
        <v>107</v>
      </c>
      <c r="C7095">
        <v>415</v>
      </c>
      <c r="D7095" t="str">
        <f>VLOOKUP(Oliusala[[#This Row],[postnumer]],Sveitarfelog[#All],4,FALSE)</f>
        <v>Bolungarvíkurkaupstaður</v>
      </c>
      <c r="E7095" t="str">
        <f>VLOOKUP(Oliusala[[#This Row],[postnumer]],Sveitarfelog[#All],5,FALSE)</f>
        <v>Vestfirðir</v>
      </c>
      <c r="F7095" t="s">
        <v>25</v>
      </c>
      <c r="G7095" t="s">
        <v>24</v>
      </c>
      <c r="H7095" t="s">
        <v>58</v>
      </c>
      <c r="I7095" s="1">
        <v>57745</v>
      </c>
      <c r="J7095" s="2">
        <f>VLOOKUP(Oliusala[[#This Row],[tegund]],Tegundir!$B$2:$D$19,3,FALSE)*Oliusala[[#This Row],[magn]]/1000</f>
        <v>49.949425000000005</v>
      </c>
      <c r="K7095">
        <v>2015</v>
      </c>
      <c r="L7095" t="s">
        <v>1955</v>
      </c>
      <c r="M7095" s="144" t="s">
        <v>59</v>
      </c>
    </row>
    <row r="7096" spans="1:15" x14ac:dyDescent="0.2">
      <c r="A7096" t="s">
        <v>83</v>
      </c>
      <c r="B7096" s="144" t="s">
        <v>107</v>
      </c>
      <c r="C7096">
        <v>415</v>
      </c>
      <c r="D7096" t="str">
        <f>VLOOKUP(Oliusala[[#This Row],[postnumer]],Sveitarfelog[#All],4,FALSE)</f>
        <v>Bolungarvíkurkaupstaður</v>
      </c>
      <c r="E7096" t="str">
        <f>VLOOKUP(Oliusala[[#This Row],[postnumer]],Sveitarfelog[#All],5,FALSE)</f>
        <v>Vestfirðir</v>
      </c>
      <c r="F7096" t="s">
        <v>25</v>
      </c>
      <c r="G7096" t="s">
        <v>24</v>
      </c>
      <c r="H7096" t="s">
        <v>60</v>
      </c>
      <c r="I7096" s="1">
        <v>1310806</v>
      </c>
      <c r="J7096" s="2">
        <f>VLOOKUP(Oliusala[[#This Row],[tegund]],Tegundir!$B$2:$D$19,3,FALSE)*Oliusala[[#This Row],[magn]]/1000</f>
        <v>1133.84719</v>
      </c>
      <c r="K7096">
        <v>2015</v>
      </c>
      <c r="L7096" t="s">
        <v>19</v>
      </c>
      <c r="M7096" s="144" t="s">
        <v>59</v>
      </c>
      <c r="O7096" s="144" t="s">
        <v>1997</v>
      </c>
    </row>
    <row r="7097" spans="1:15" x14ac:dyDescent="0.2">
      <c r="A7097" t="s">
        <v>57</v>
      </c>
      <c r="B7097" s="144" t="s">
        <v>107</v>
      </c>
      <c r="C7097">
        <v>415</v>
      </c>
      <c r="D7097" t="str">
        <f>VLOOKUP(Oliusala[[#This Row],[postnumer]],Sveitarfelog[#All],4,FALSE)</f>
        <v>Bolungarvíkurkaupstaður</v>
      </c>
      <c r="E7097" t="str">
        <f>VLOOKUP(Oliusala[[#This Row],[postnumer]],Sveitarfelog[#All],5,FALSE)</f>
        <v>Vestfirðir</v>
      </c>
      <c r="F7097" t="s">
        <v>25</v>
      </c>
      <c r="G7097" t="s">
        <v>24</v>
      </c>
      <c r="H7097" t="s">
        <v>60</v>
      </c>
      <c r="I7097" s="1">
        <v>56819</v>
      </c>
      <c r="J7097" s="2">
        <f>VLOOKUP(Oliusala[[#This Row],[tegund]],Tegundir!$B$2:$D$19,3,FALSE)*Oliusala[[#This Row],[magn]]/1000</f>
        <v>49.148434999999999</v>
      </c>
      <c r="K7097">
        <v>2015</v>
      </c>
      <c r="L7097" t="s">
        <v>1955</v>
      </c>
      <c r="M7097" s="144" t="s">
        <v>59</v>
      </c>
    </row>
    <row r="7098" spans="1:15" x14ac:dyDescent="0.2">
      <c r="A7098" t="s">
        <v>107</v>
      </c>
      <c r="B7098" s="144" t="s">
        <v>107</v>
      </c>
      <c r="C7098">
        <v>415</v>
      </c>
      <c r="D7098" t="str">
        <f>VLOOKUP(Oliusala[[#This Row],[postnumer]],Sveitarfelog[#All],4,FALSE)</f>
        <v>Bolungarvíkurkaupstaður</v>
      </c>
      <c r="E7098" t="str">
        <f>VLOOKUP(Oliusala[[#This Row],[postnumer]],Sveitarfelog[#All],5,FALSE)</f>
        <v>Vestfirðir</v>
      </c>
      <c r="F7098" t="s">
        <v>30</v>
      </c>
      <c r="G7098" t="s">
        <v>24</v>
      </c>
      <c r="H7098" t="s">
        <v>58</v>
      </c>
      <c r="I7098" s="1">
        <v>9841</v>
      </c>
      <c r="J7098" s="2">
        <f>VLOOKUP(Oliusala[[#This Row],[tegund]],Tegundir!$B$2:$D$19,3,FALSE)*Oliusala[[#This Row],[magn]]/1000</f>
        <v>8.5124650000000006</v>
      </c>
      <c r="K7098">
        <v>2015</v>
      </c>
      <c r="L7098" t="s">
        <v>19</v>
      </c>
      <c r="M7098" s="144" t="s">
        <v>59</v>
      </c>
      <c r="O7098" s="144" t="s">
        <v>1998</v>
      </c>
    </row>
    <row r="7099" spans="1:15" x14ac:dyDescent="0.2">
      <c r="A7099" t="s">
        <v>83</v>
      </c>
      <c r="B7099" s="144" t="s">
        <v>107</v>
      </c>
      <c r="C7099">
        <v>415</v>
      </c>
      <c r="D7099" t="str">
        <f>VLOOKUP(Oliusala[[#This Row],[postnumer]],Sveitarfelog[#All],4,FALSE)</f>
        <v>Bolungarvíkurkaupstaður</v>
      </c>
      <c r="E7099" t="str">
        <f>VLOOKUP(Oliusala[[#This Row],[postnumer]],Sveitarfelog[#All],5,FALSE)</f>
        <v>Vestfirðir</v>
      </c>
      <c r="F7099" t="s">
        <v>29</v>
      </c>
      <c r="G7099" t="s">
        <v>24</v>
      </c>
      <c r="H7099" t="s">
        <v>60</v>
      </c>
      <c r="I7099" s="1">
        <v>247823</v>
      </c>
      <c r="J7099" s="2">
        <f>VLOOKUP(Oliusala[[#This Row],[tegund]],Tegundir!$B$2:$D$19,3,FALSE)*Oliusala[[#This Row],[magn]]/1000</f>
        <v>214.366895</v>
      </c>
      <c r="K7099">
        <v>2015</v>
      </c>
      <c r="L7099" t="s">
        <v>19</v>
      </c>
      <c r="M7099" s="144" t="s">
        <v>59</v>
      </c>
      <c r="O7099" s="144" t="s">
        <v>1998</v>
      </c>
    </row>
    <row r="7100" spans="1:15" x14ac:dyDescent="0.2">
      <c r="A7100" t="s">
        <v>83</v>
      </c>
      <c r="B7100" s="144" t="s">
        <v>107</v>
      </c>
      <c r="C7100">
        <v>415</v>
      </c>
      <c r="D7100" t="str">
        <f>VLOOKUP(Oliusala[[#This Row],[postnumer]],Sveitarfelog[#All],4,FALSE)</f>
        <v>Bolungarvíkurkaupstaður</v>
      </c>
      <c r="E7100" t="str">
        <f>VLOOKUP(Oliusala[[#This Row],[postnumer]],Sveitarfelog[#All],5,FALSE)</f>
        <v>Vestfirðir</v>
      </c>
      <c r="F7100" t="s">
        <v>30</v>
      </c>
      <c r="G7100" t="s">
        <v>24</v>
      </c>
      <c r="H7100" t="s">
        <v>60</v>
      </c>
      <c r="I7100" s="1">
        <v>139987</v>
      </c>
      <c r="J7100" s="2">
        <f>VLOOKUP(Oliusala[[#This Row],[tegund]],Tegundir!$B$2:$D$19,3,FALSE)*Oliusala[[#This Row],[magn]]/1000</f>
        <v>121.08875500000001</v>
      </c>
      <c r="K7100">
        <v>2015</v>
      </c>
      <c r="L7100" t="s">
        <v>19</v>
      </c>
      <c r="M7100" s="144" t="s">
        <v>59</v>
      </c>
      <c r="O7100" s="144" t="s">
        <v>1998</v>
      </c>
    </row>
    <row r="7101" spans="1:15" x14ac:dyDescent="0.2">
      <c r="A7101" t="s">
        <v>57</v>
      </c>
      <c r="B7101" s="144" t="s">
        <v>107</v>
      </c>
      <c r="C7101">
        <v>415</v>
      </c>
      <c r="D7101" t="str">
        <f>VLOOKUP(Oliusala[[#This Row],[postnumer]],Sveitarfelog[#All],4,FALSE)</f>
        <v>Bolungarvíkurkaupstaður</v>
      </c>
      <c r="E7101" t="str">
        <f>VLOOKUP(Oliusala[[#This Row],[postnumer]],Sveitarfelog[#All],5,FALSE)</f>
        <v>Vestfirðir</v>
      </c>
      <c r="F7101" t="s">
        <v>29</v>
      </c>
      <c r="G7101" t="s">
        <v>24</v>
      </c>
      <c r="H7101" t="s">
        <v>60</v>
      </c>
      <c r="I7101" s="1">
        <v>7006</v>
      </c>
      <c r="J7101" s="2">
        <f>VLOOKUP(Oliusala[[#This Row],[tegund]],Tegundir!$B$2:$D$19,3,FALSE)*Oliusala[[#This Row],[magn]]/1000</f>
        <v>6.0601899999999995</v>
      </c>
      <c r="K7101">
        <v>2015</v>
      </c>
      <c r="L7101" t="s">
        <v>19</v>
      </c>
      <c r="M7101" s="144" t="s">
        <v>59</v>
      </c>
      <c r="O7101" s="144" t="s">
        <v>1998</v>
      </c>
    </row>
    <row r="7102" spans="1:15" x14ac:dyDescent="0.2">
      <c r="A7102" t="s">
        <v>57</v>
      </c>
      <c r="B7102" s="144" t="s">
        <v>107</v>
      </c>
      <c r="C7102">
        <v>415</v>
      </c>
      <c r="D7102" t="str">
        <f>VLOOKUP(Oliusala[[#This Row],[postnumer]],Sveitarfelog[#All],4,FALSE)</f>
        <v>Bolungarvíkurkaupstaður</v>
      </c>
      <c r="E7102" t="str">
        <f>VLOOKUP(Oliusala[[#This Row],[postnumer]],Sveitarfelog[#All],5,FALSE)</f>
        <v>Vestfirðir</v>
      </c>
      <c r="F7102" t="s">
        <v>30</v>
      </c>
      <c r="G7102" t="s">
        <v>24</v>
      </c>
      <c r="H7102" t="s">
        <v>60</v>
      </c>
      <c r="I7102" s="1">
        <v>49077</v>
      </c>
      <c r="J7102" s="2">
        <f>VLOOKUP(Oliusala[[#This Row],[tegund]],Tegundir!$B$2:$D$19,3,FALSE)*Oliusala[[#This Row],[magn]]/1000</f>
        <v>42.451605000000001</v>
      </c>
      <c r="K7102">
        <v>2015</v>
      </c>
      <c r="L7102" t="s">
        <v>19</v>
      </c>
      <c r="M7102" s="144" t="s">
        <v>59</v>
      </c>
      <c r="O7102" s="144" t="s">
        <v>1998</v>
      </c>
    </row>
    <row r="7103" spans="1:15" x14ac:dyDescent="0.2">
      <c r="A7103" t="s">
        <v>63</v>
      </c>
      <c r="B7103" s="144" t="s">
        <v>107</v>
      </c>
      <c r="C7103">
        <v>415</v>
      </c>
      <c r="D7103" t="str">
        <f>VLOOKUP(Oliusala[[#This Row],[postnumer]],Sveitarfelog[#All],4,FALSE)</f>
        <v>Bolungarvíkurkaupstaður</v>
      </c>
      <c r="E7103" t="str">
        <f>VLOOKUP(Oliusala[[#This Row],[postnumer]],Sveitarfelog[#All],5,FALSE)</f>
        <v>Vestfirðir</v>
      </c>
      <c r="F7103" t="s">
        <v>24</v>
      </c>
      <c r="G7103" t="s">
        <v>24</v>
      </c>
      <c r="H7103" t="s">
        <v>58</v>
      </c>
      <c r="I7103" s="1">
        <v>261686</v>
      </c>
      <c r="J7103" s="2">
        <f>VLOOKUP(Oliusala[[#This Row],[tegund]],Tegundir!$B$2:$D$19,3,FALSE)*Oliusala[[#This Row],[magn]]/1000</f>
        <v>226.35838999999999</v>
      </c>
      <c r="K7103">
        <v>2015</v>
      </c>
      <c r="L7103" t="s">
        <v>18</v>
      </c>
      <c r="M7103" s="144" t="s">
        <v>59</v>
      </c>
    </row>
    <row r="7104" spans="1:15" x14ac:dyDescent="0.2">
      <c r="A7104" t="s">
        <v>107</v>
      </c>
      <c r="B7104" s="144" t="s">
        <v>110</v>
      </c>
      <c r="C7104">
        <v>420</v>
      </c>
      <c r="D7104" t="str">
        <f>VLOOKUP(Oliusala[[#This Row],[postnumer]],Sveitarfelog[#All],4,FALSE)</f>
        <v>Súðavíkurhreppur</v>
      </c>
      <c r="E7104" t="str">
        <f>VLOOKUP(Oliusala[[#This Row],[postnumer]],Sveitarfelog[#All],5,FALSE)</f>
        <v>Vestfirðir</v>
      </c>
      <c r="F7104" t="s">
        <v>25</v>
      </c>
      <c r="G7104" t="s">
        <v>24</v>
      </c>
      <c r="H7104" t="s">
        <v>60</v>
      </c>
      <c r="I7104" s="1">
        <v>3774</v>
      </c>
      <c r="J7104" s="2">
        <f>VLOOKUP(Oliusala[[#This Row],[tegund]],Tegundir!$B$2:$D$19,3,FALSE)*Oliusala[[#This Row],[magn]]/1000</f>
        <v>3.2645099999999996</v>
      </c>
      <c r="K7104">
        <v>2015</v>
      </c>
      <c r="L7104" t="s">
        <v>1955</v>
      </c>
      <c r="M7104" s="144" t="s">
        <v>59</v>
      </c>
    </row>
    <row r="7105" spans="1:15" x14ac:dyDescent="0.2">
      <c r="A7105" t="s">
        <v>107</v>
      </c>
      <c r="B7105" s="144" t="s">
        <v>110</v>
      </c>
      <c r="C7105">
        <v>420</v>
      </c>
      <c r="D7105" t="str">
        <f>VLOOKUP(Oliusala[[#This Row],[postnumer]],Sveitarfelog[#All],4,FALSE)</f>
        <v>Súðavíkurhreppur</v>
      </c>
      <c r="E7105" t="str">
        <f>VLOOKUP(Oliusala[[#This Row],[postnumer]],Sveitarfelog[#All],5,FALSE)</f>
        <v>Vestfirðir</v>
      </c>
      <c r="F7105" t="s">
        <v>30</v>
      </c>
      <c r="G7105" t="s">
        <v>24</v>
      </c>
      <c r="H7105" t="s">
        <v>60</v>
      </c>
      <c r="I7105" s="1">
        <v>57143</v>
      </c>
      <c r="J7105" s="2">
        <f>VLOOKUP(Oliusala[[#This Row],[tegund]],Tegundir!$B$2:$D$19,3,FALSE)*Oliusala[[#This Row],[magn]]/1000</f>
        <v>49.428694999999998</v>
      </c>
      <c r="K7105">
        <v>2015</v>
      </c>
      <c r="L7105" t="s">
        <v>19</v>
      </c>
      <c r="M7105" s="144" t="s">
        <v>59</v>
      </c>
      <c r="O7105" s="144" t="s">
        <v>1998</v>
      </c>
    </row>
    <row r="7106" spans="1:15" x14ac:dyDescent="0.2">
      <c r="A7106" t="s">
        <v>83</v>
      </c>
      <c r="B7106" s="144" t="s">
        <v>109</v>
      </c>
      <c r="C7106">
        <v>420</v>
      </c>
      <c r="D7106" t="str">
        <f>VLOOKUP(Oliusala[[#This Row],[postnumer]],Sveitarfelog[#All],4,FALSE)</f>
        <v>Súðavíkurhreppur</v>
      </c>
      <c r="E7106" t="str">
        <f>VLOOKUP(Oliusala[[#This Row],[postnumer]],Sveitarfelog[#All],5,FALSE)</f>
        <v>Vestfirðir</v>
      </c>
      <c r="F7106" t="s">
        <v>25</v>
      </c>
      <c r="G7106" t="s">
        <v>24</v>
      </c>
      <c r="H7106" t="s">
        <v>60</v>
      </c>
      <c r="I7106" s="1">
        <v>1201</v>
      </c>
      <c r="J7106" s="2">
        <f>VLOOKUP(Oliusala[[#This Row],[tegund]],Tegundir!$B$2:$D$19,3,FALSE)*Oliusala[[#This Row],[magn]]/1000</f>
        <v>1.0388649999999999</v>
      </c>
      <c r="K7106">
        <v>2015</v>
      </c>
      <c r="L7106" t="s">
        <v>1955</v>
      </c>
      <c r="M7106" s="144" t="s">
        <v>59</v>
      </c>
    </row>
    <row r="7107" spans="1:15" x14ac:dyDescent="0.2">
      <c r="A7107" t="s">
        <v>83</v>
      </c>
      <c r="B7107" s="144" t="s">
        <v>109</v>
      </c>
      <c r="C7107">
        <v>420</v>
      </c>
      <c r="D7107" t="str">
        <f>VLOOKUP(Oliusala[[#This Row],[postnumer]],Sveitarfelog[#All],4,FALSE)</f>
        <v>Súðavíkurhreppur</v>
      </c>
      <c r="E7107" t="str">
        <f>VLOOKUP(Oliusala[[#This Row],[postnumer]],Sveitarfelog[#All],5,FALSE)</f>
        <v>Vestfirðir</v>
      </c>
      <c r="F7107" t="s">
        <v>24</v>
      </c>
      <c r="G7107" t="s">
        <v>24</v>
      </c>
      <c r="H7107" t="s">
        <v>60</v>
      </c>
      <c r="I7107" s="1">
        <v>2406</v>
      </c>
      <c r="J7107" s="2">
        <f>VLOOKUP(Oliusala[[#This Row],[tegund]],Tegundir!$B$2:$D$19,3,FALSE)*Oliusala[[#This Row],[magn]]/1000</f>
        <v>2.0811899999999999</v>
      </c>
      <c r="K7107">
        <v>2015</v>
      </c>
      <c r="L7107" t="s">
        <v>18</v>
      </c>
      <c r="M7107" s="144" t="s">
        <v>59</v>
      </c>
    </row>
    <row r="7108" spans="1:15" x14ac:dyDescent="0.2">
      <c r="A7108" t="s">
        <v>83</v>
      </c>
      <c r="B7108" s="144" t="s">
        <v>110</v>
      </c>
      <c r="C7108">
        <v>420</v>
      </c>
      <c r="D7108" t="str">
        <f>VLOOKUP(Oliusala[[#This Row],[postnumer]],Sveitarfelog[#All],4,FALSE)</f>
        <v>Súðavíkurhreppur</v>
      </c>
      <c r="E7108" t="str">
        <f>VLOOKUP(Oliusala[[#This Row],[postnumer]],Sveitarfelog[#All],5,FALSE)</f>
        <v>Vestfirðir</v>
      </c>
      <c r="F7108" t="s">
        <v>29</v>
      </c>
      <c r="G7108" t="s">
        <v>24</v>
      </c>
      <c r="H7108" t="s">
        <v>60</v>
      </c>
      <c r="I7108" s="1">
        <v>16813</v>
      </c>
      <c r="J7108" s="2">
        <f>VLOOKUP(Oliusala[[#This Row],[tegund]],Tegundir!$B$2:$D$19,3,FALSE)*Oliusala[[#This Row],[magn]]/1000</f>
        <v>14.543244999999999</v>
      </c>
      <c r="K7108">
        <v>2015</v>
      </c>
      <c r="L7108" t="s">
        <v>19</v>
      </c>
      <c r="M7108" s="144" t="s">
        <v>59</v>
      </c>
      <c r="O7108" s="144" t="s">
        <v>1998</v>
      </c>
    </row>
    <row r="7109" spans="1:15" x14ac:dyDescent="0.2">
      <c r="A7109" t="s">
        <v>83</v>
      </c>
      <c r="B7109" s="144" t="s">
        <v>110</v>
      </c>
      <c r="C7109">
        <v>420</v>
      </c>
      <c r="D7109" t="str">
        <f>VLOOKUP(Oliusala[[#This Row],[postnumer]],Sveitarfelog[#All],4,FALSE)</f>
        <v>Súðavíkurhreppur</v>
      </c>
      <c r="E7109" t="str">
        <f>VLOOKUP(Oliusala[[#This Row],[postnumer]],Sveitarfelog[#All],5,FALSE)</f>
        <v>Vestfirðir</v>
      </c>
      <c r="F7109" t="s">
        <v>30</v>
      </c>
      <c r="G7109" t="s">
        <v>24</v>
      </c>
      <c r="H7109" t="s">
        <v>60</v>
      </c>
      <c r="I7109" s="1">
        <v>170100</v>
      </c>
      <c r="J7109" s="2">
        <f>VLOOKUP(Oliusala[[#This Row],[tegund]],Tegundir!$B$2:$D$19,3,FALSE)*Oliusala[[#This Row],[magn]]/1000</f>
        <v>147.13650000000001</v>
      </c>
      <c r="K7109">
        <v>2015</v>
      </c>
      <c r="L7109" t="s">
        <v>19</v>
      </c>
      <c r="M7109" s="144" t="s">
        <v>59</v>
      </c>
      <c r="O7109" s="144" t="s">
        <v>1998</v>
      </c>
    </row>
    <row r="7110" spans="1:15" x14ac:dyDescent="0.2">
      <c r="A7110" t="s">
        <v>57</v>
      </c>
      <c r="B7110" s="144" t="s">
        <v>109</v>
      </c>
      <c r="C7110">
        <v>420</v>
      </c>
      <c r="D7110" t="str">
        <f>VLOOKUP(Oliusala[[#This Row],[postnumer]],Sveitarfelog[#All],4,FALSE)</f>
        <v>Súðavíkurhreppur</v>
      </c>
      <c r="E7110" t="str">
        <f>VLOOKUP(Oliusala[[#This Row],[postnumer]],Sveitarfelog[#All],5,FALSE)</f>
        <v>Vestfirðir</v>
      </c>
      <c r="F7110" t="s">
        <v>25</v>
      </c>
      <c r="G7110" t="s">
        <v>24</v>
      </c>
      <c r="H7110" t="s">
        <v>60</v>
      </c>
      <c r="I7110" s="1">
        <v>17343</v>
      </c>
      <c r="J7110" s="2">
        <f>VLOOKUP(Oliusala[[#This Row],[tegund]],Tegundir!$B$2:$D$19,3,FALSE)*Oliusala[[#This Row],[magn]]/1000</f>
        <v>15.001695</v>
      </c>
      <c r="K7110">
        <v>2015</v>
      </c>
      <c r="L7110" t="s">
        <v>1955</v>
      </c>
      <c r="M7110" s="144" t="s">
        <v>59</v>
      </c>
    </row>
    <row r="7111" spans="1:15" x14ac:dyDescent="0.2">
      <c r="A7111" t="s">
        <v>57</v>
      </c>
      <c r="B7111" s="144" t="s">
        <v>110</v>
      </c>
      <c r="C7111">
        <v>420</v>
      </c>
      <c r="D7111" t="str">
        <f>VLOOKUP(Oliusala[[#This Row],[postnumer]],Sveitarfelog[#All],4,FALSE)</f>
        <v>Súðavíkurhreppur</v>
      </c>
      <c r="E7111" t="str">
        <f>VLOOKUP(Oliusala[[#This Row],[postnumer]],Sveitarfelog[#All],5,FALSE)</f>
        <v>Vestfirðir</v>
      </c>
      <c r="F7111" t="s">
        <v>25</v>
      </c>
      <c r="G7111" t="s">
        <v>24</v>
      </c>
      <c r="H7111" t="s">
        <v>60</v>
      </c>
      <c r="I7111" s="1">
        <v>7398</v>
      </c>
      <c r="J7111" s="2">
        <f>VLOOKUP(Oliusala[[#This Row],[tegund]],Tegundir!$B$2:$D$19,3,FALSE)*Oliusala[[#This Row],[magn]]/1000</f>
        <v>6.3992699999999996</v>
      </c>
      <c r="K7111">
        <v>2015</v>
      </c>
      <c r="L7111" t="s">
        <v>1955</v>
      </c>
      <c r="M7111" s="144" t="s">
        <v>59</v>
      </c>
    </row>
    <row r="7112" spans="1:15" x14ac:dyDescent="0.2">
      <c r="A7112" t="s">
        <v>57</v>
      </c>
      <c r="B7112" s="144" t="s">
        <v>109</v>
      </c>
      <c r="C7112">
        <v>420</v>
      </c>
      <c r="D7112" t="str">
        <f>VLOOKUP(Oliusala[[#This Row],[postnumer]],Sveitarfelog[#All],4,FALSE)</f>
        <v>Súðavíkurhreppur</v>
      </c>
      <c r="E7112" t="str">
        <f>VLOOKUP(Oliusala[[#This Row],[postnumer]],Sveitarfelog[#All],5,FALSE)</f>
        <v>Vestfirðir</v>
      </c>
      <c r="F7112" t="s">
        <v>24</v>
      </c>
      <c r="G7112" t="s">
        <v>24</v>
      </c>
      <c r="H7112" t="s">
        <v>60</v>
      </c>
      <c r="I7112" s="1">
        <v>979</v>
      </c>
      <c r="J7112" s="2">
        <f>VLOOKUP(Oliusala[[#This Row],[tegund]],Tegundir!$B$2:$D$19,3,FALSE)*Oliusala[[#This Row],[magn]]/1000</f>
        <v>0.846835</v>
      </c>
      <c r="K7112">
        <v>2015</v>
      </c>
      <c r="L7112" t="s">
        <v>18</v>
      </c>
      <c r="M7112" s="144" t="s">
        <v>59</v>
      </c>
    </row>
    <row r="7113" spans="1:15" x14ac:dyDescent="0.2">
      <c r="A7113" t="s">
        <v>63</v>
      </c>
      <c r="B7113" s="144" t="s">
        <v>109</v>
      </c>
      <c r="C7113">
        <v>420</v>
      </c>
      <c r="D7113" t="str">
        <f>VLOOKUP(Oliusala[[#This Row],[postnumer]],Sveitarfelog[#All],4,FALSE)</f>
        <v>Súðavíkurhreppur</v>
      </c>
      <c r="E7113" t="str">
        <f>VLOOKUP(Oliusala[[#This Row],[postnumer]],Sveitarfelog[#All],5,FALSE)</f>
        <v>Vestfirðir</v>
      </c>
      <c r="F7113" t="s">
        <v>24</v>
      </c>
      <c r="G7113" t="s">
        <v>24</v>
      </c>
      <c r="H7113" t="s">
        <v>58</v>
      </c>
      <c r="I7113" s="1">
        <v>49674</v>
      </c>
      <c r="J7113" s="2">
        <f>VLOOKUP(Oliusala[[#This Row],[tegund]],Tegundir!$B$2:$D$19,3,FALSE)*Oliusala[[#This Row],[magn]]/1000</f>
        <v>42.96801</v>
      </c>
      <c r="K7113">
        <v>2015</v>
      </c>
      <c r="L7113" t="s">
        <v>18</v>
      </c>
      <c r="M7113" s="144" t="s">
        <v>59</v>
      </c>
    </row>
    <row r="7114" spans="1:15" x14ac:dyDescent="0.2">
      <c r="A7114" t="s">
        <v>63</v>
      </c>
      <c r="B7114" s="144" t="s">
        <v>110</v>
      </c>
      <c r="C7114">
        <v>420</v>
      </c>
      <c r="D7114" t="str">
        <f>VLOOKUP(Oliusala[[#This Row],[postnumer]],Sveitarfelog[#All],4,FALSE)</f>
        <v>Súðavíkurhreppur</v>
      </c>
      <c r="E7114" t="str">
        <f>VLOOKUP(Oliusala[[#This Row],[postnumer]],Sveitarfelog[#All],5,FALSE)</f>
        <v>Vestfirðir</v>
      </c>
      <c r="F7114" t="s">
        <v>24</v>
      </c>
      <c r="G7114" t="s">
        <v>24</v>
      </c>
      <c r="H7114" t="s">
        <v>58</v>
      </c>
      <c r="I7114" s="1">
        <v>103153</v>
      </c>
      <c r="J7114" s="2">
        <f>VLOOKUP(Oliusala[[#This Row],[tegund]],Tegundir!$B$2:$D$19,3,FALSE)*Oliusala[[#This Row],[magn]]/1000</f>
        <v>89.227345</v>
      </c>
      <c r="K7114">
        <v>2015</v>
      </c>
      <c r="L7114" t="s">
        <v>18</v>
      </c>
      <c r="M7114" s="144" t="s">
        <v>59</v>
      </c>
    </row>
    <row r="7115" spans="1:15" x14ac:dyDescent="0.2">
      <c r="A7115" t="s">
        <v>107</v>
      </c>
      <c r="B7115" s="144" t="s">
        <v>83</v>
      </c>
      <c r="C7115">
        <v>400</v>
      </c>
      <c r="D7115" t="str">
        <f>VLOOKUP(Oliusala[[#This Row],[postnumer]],Sveitarfelog[#All],4,FALSE)</f>
        <v>Ísafjarðarbær</v>
      </c>
      <c r="E7115" t="str">
        <f>VLOOKUP(Oliusala[[#This Row],[postnumer]],Sveitarfelog[#All],5,FALSE)</f>
        <v>Vestfirðir</v>
      </c>
      <c r="F7115" t="s">
        <v>25</v>
      </c>
      <c r="G7115" t="s">
        <v>24</v>
      </c>
      <c r="H7115" t="s">
        <v>60</v>
      </c>
      <c r="I7115" s="1">
        <v>45259</v>
      </c>
      <c r="J7115" s="2">
        <f>VLOOKUP(Oliusala[[#This Row],[tegund]],Tegundir!$B$2:$D$19,3,FALSE)*Oliusala[[#This Row],[magn]]/1000</f>
        <v>39.149034999999998</v>
      </c>
      <c r="K7115">
        <v>2015</v>
      </c>
      <c r="L7115" t="s">
        <v>1955</v>
      </c>
      <c r="M7115" s="144" t="s">
        <v>59</v>
      </c>
    </row>
    <row r="7116" spans="1:15" x14ac:dyDescent="0.2">
      <c r="A7116" t="s">
        <v>83</v>
      </c>
      <c r="B7116" s="144" t="s">
        <v>83</v>
      </c>
      <c r="C7116">
        <v>400</v>
      </c>
      <c r="D7116" t="str">
        <f>VLOOKUP(Oliusala[[#This Row],[postnumer]],Sveitarfelog[#All],4,FALSE)</f>
        <v>Ísafjarðarbær</v>
      </c>
      <c r="E7116" t="str">
        <f>VLOOKUP(Oliusala[[#This Row],[postnumer]],Sveitarfelog[#All],5,FALSE)</f>
        <v>Vestfirðir</v>
      </c>
      <c r="F7116" t="s">
        <v>25</v>
      </c>
      <c r="G7116" t="s">
        <v>24</v>
      </c>
      <c r="H7116" t="s">
        <v>58</v>
      </c>
      <c r="I7116" s="1">
        <v>588488</v>
      </c>
      <c r="J7116" s="2">
        <f>VLOOKUP(Oliusala[[#This Row],[tegund]],Tegundir!$B$2:$D$19,3,FALSE)*Oliusala[[#This Row],[magn]]/1000</f>
        <v>509.04212000000001</v>
      </c>
      <c r="K7116">
        <v>2015</v>
      </c>
      <c r="L7116" t="s">
        <v>1955</v>
      </c>
      <c r="M7116" s="144" t="s">
        <v>59</v>
      </c>
    </row>
    <row r="7117" spans="1:15" x14ac:dyDescent="0.2">
      <c r="A7117" t="s">
        <v>83</v>
      </c>
      <c r="B7117" s="144" t="s">
        <v>83</v>
      </c>
      <c r="C7117">
        <v>400</v>
      </c>
      <c r="D7117" t="str">
        <f>VLOOKUP(Oliusala[[#This Row],[postnumer]],Sveitarfelog[#All],4,FALSE)</f>
        <v>Ísafjarðarbær</v>
      </c>
      <c r="E7117" t="str">
        <f>VLOOKUP(Oliusala[[#This Row],[postnumer]],Sveitarfelog[#All],5,FALSE)</f>
        <v>Vestfirðir</v>
      </c>
      <c r="F7117" t="s">
        <v>25</v>
      </c>
      <c r="G7117" t="s">
        <v>24</v>
      </c>
      <c r="H7117" t="s">
        <v>60</v>
      </c>
      <c r="I7117" s="1">
        <v>43217</v>
      </c>
      <c r="J7117" s="2">
        <f>VLOOKUP(Oliusala[[#This Row],[tegund]],Tegundir!$B$2:$D$19,3,FALSE)*Oliusala[[#This Row],[magn]]/1000</f>
        <v>37.382705000000001</v>
      </c>
      <c r="K7117">
        <v>2015</v>
      </c>
      <c r="L7117" t="s">
        <v>1955</v>
      </c>
      <c r="M7117" s="144" t="s">
        <v>59</v>
      </c>
    </row>
    <row r="7118" spans="1:15" x14ac:dyDescent="0.2">
      <c r="A7118" t="s">
        <v>63</v>
      </c>
      <c r="B7118" s="144" t="s">
        <v>83</v>
      </c>
      <c r="C7118">
        <v>400</v>
      </c>
      <c r="D7118" t="str">
        <f>VLOOKUP(Oliusala[[#This Row],[postnumer]],Sveitarfelog[#All],4,FALSE)</f>
        <v>Ísafjarðarbær</v>
      </c>
      <c r="E7118" t="str">
        <f>VLOOKUP(Oliusala[[#This Row],[postnumer]],Sveitarfelog[#All],5,FALSE)</f>
        <v>Vestfirðir</v>
      </c>
      <c r="F7118" t="s">
        <v>25</v>
      </c>
      <c r="G7118" t="s">
        <v>24</v>
      </c>
      <c r="H7118" t="s">
        <v>58</v>
      </c>
      <c r="I7118" s="1">
        <v>63490</v>
      </c>
      <c r="J7118" s="2">
        <f>VLOOKUP(Oliusala[[#This Row],[tegund]],Tegundir!$B$2:$D$19,3,FALSE)*Oliusala[[#This Row],[magn]]/1000</f>
        <v>54.918849999999999</v>
      </c>
      <c r="K7118">
        <v>2015</v>
      </c>
      <c r="L7118" t="s">
        <v>1955</v>
      </c>
      <c r="M7118" s="144" t="s">
        <v>59</v>
      </c>
    </row>
    <row r="7119" spans="1:15" x14ac:dyDescent="0.2">
      <c r="A7119" t="s">
        <v>63</v>
      </c>
      <c r="B7119" s="144" t="s">
        <v>83</v>
      </c>
      <c r="C7119">
        <v>400</v>
      </c>
      <c r="D7119" t="str">
        <f>VLOOKUP(Oliusala[[#This Row],[postnumer]],Sveitarfelog[#All],4,FALSE)</f>
        <v>Ísafjarðarbær</v>
      </c>
      <c r="E7119" t="str">
        <f>VLOOKUP(Oliusala[[#This Row],[postnumer]],Sveitarfelog[#All],5,FALSE)</f>
        <v>Vestfirðir</v>
      </c>
      <c r="F7119" t="s">
        <v>25</v>
      </c>
      <c r="G7119" t="s">
        <v>24</v>
      </c>
      <c r="H7119" t="s">
        <v>58</v>
      </c>
      <c r="I7119" s="1">
        <v>45025</v>
      </c>
      <c r="J7119" s="2">
        <f>VLOOKUP(Oliusala[[#This Row],[tegund]],Tegundir!$B$2:$D$19,3,FALSE)*Oliusala[[#This Row],[magn]]/1000</f>
        <v>38.946624999999997</v>
      </c>
      <c r="K7119">
        <v>2015</v>
      </c>
      <c r="L7119" t="s">
        <v>1955</v>
      </c>
      <c r="M7119" s="144" t="s">
        <v>59</v>
      </c>
    </row>
    <row r="7120" spans="1:15" x14ac:dyDescent="0.2">
      <c r="A7120" t="s">
        <v>107</v>
      </c>
      <c r="B7120" s="144" t="s">
        <v>112</v>
      </c>
      <c r="C7120">
        <v>425</v>
      </c>
      <c r="D7120" t="str">
        <f>VLOOKUP(Oliusala[[#This Row],[postnumer]],Sveitarfelog[#All],4,FALSE)</f>
        <v>Ísafjarðarbær</v>
      </c>
      <c r="E7120" t="str">
        <f>VLOOKUP(Oliusala[[#This Row],[postnumer]],Sveitarfelog[#All],5,FALSE)</f>
        <v>Vestfirðir</v>
      </c>
      <c r="F7120" t="s">
        <v>30</v>
      </c>
      <c r="G7120" t="s">
        <v>24</v>
      </c>
      <c r="H7120" t="s">
        <v>60</v>
      </c>
      <c r="I7120" s="1">
        <v>15113</v>
      </c>
      <c r="J7120" s="2">
        <f>VLOOKUP(Oliusala[[#This Row],[tegund]],Tegundir!$B$2:$D$19,3,FALSE)*Oliusala[[#This Row],[magn]]/1000</f>
        <v>13.072744999999999</v>
      </c>
      <c r="K7120">
        <v>2015</v>
      </c>
      <c r="L7120" t="s">
        <v>19</v>
      </c>
      <c r="M7120" s="144" t="s">
        <v>59</v>
      </c>
      <c r="O7120" s="144" t="s">
        <v>1998</v>
      </c>
    </row>
    <row r="7121" spans="1:15" x14ac:dyDescent="0.2">
      <c r="A7121" t="s">
        <v>63</v>
      </c>
      <c r="B7121" s="144" t="s">
        <v>112</v>
      </c>
      <c r="C7121">
        <v>425</v>
      </c>
      <c r="D7121" t="str">
        <f>VLOOKUP(Oliusala[[#This Row],[postnumer]],Sveitarfelog[#All],4,FALSE)</f>
        <v>Ísafjarðarbær</v>
      </c>
      <c r="E7121" t="str">
        <f>VLOOKUP(Oliusala[[#This Row],[postnumer]],Sveitarfelog[#All],5,FALSE)</f>
        <v>Vestfirðir</v>
      </c>
      <c r="F7121" t="s">
        <v>25</v>
      </c>
      <c r="G7121" t="s">
        <v>24</v>
      </c>
      <c r="H7121" t="s">
        <v>58</v>
      </c>
      <c r="I7121" s="1">
        <v>16295</v>
      </c>
      <c r="J7121" s="2">
        <f>VLOOKUP(Oliusala[[#This Row],[tegund]],Tegundir!$B$2:$D$19,3,FALSE)*Oliusala[[#This Row],[magn]]/1000</f>
        <v>14.095174999999999</v>
      </c>
      <c r="K7121">
        <v>2015</v>
      </c>
      <c r="L7121" t="s">
        <v>19</v>
      </c>
      <c r="M7121" s="144" t="s">
        <v>59</v>
      </c>
      <c r="O7121" s="144" t="s">
        <v>1997</v>
      </c>
    </row>
    <row r="7122" spans="1:15" x14ac:dyDescent="0.2">
      <c r="A7122" t="s">
        <v>83</v>
      </c>
      <c r="B7122" s="144" t="s">
        <v>112</v>
      </c>
      <c r="C7122">
        <v>425</v>
      </c>
      <c r="D7122" t="str">
        <f>VLOOKUP(Oliusala[[#This Row],[postnumer]],Sveitarfelog[#All],4,FALSE)</f>
        <v>Ísafjarðarbær</v>
      </c>
      <c r="E7122" t="str">
        <f>VLOOKUP(Oliusala[[#This Row],[postnumer]],Sveitarfelog[#All],5,FALSE)</f>
        <v>Vestfirðir</v>
      </c>
      <c r="F7122" t="s">
        <v>29</v>
      </c>
      <c r="G7122" t="s">
        <v>24</v>
      </c>
      <c r="H7122" t="s">
        <v>60</v>
      </c>
      <c r="I7122" s="1">
        <v>7118</v>
      </c>
      <c r="J7122" s="2">
        <f>VLOOKUP(Oliusala[[#This Row],[tegund]],Tegundir!$B$2:$D$19,3,FALSE)*Oliusala[[#This Row],[magn]]/1000</f>
        <v>6.15707</v>
      </c>
      <c r="K7122">
        <v>2015</v>
      </c>
      <c r="L7122" t="s">
        <v>19</v>
      </c>
      <c r="M7122" s="144" t="s">
        <v>59</v>
      </c>
      <c r="O7122" s="144" t="s">
        <v>1998</v>
      </c>
    </row>
    <row r="7123" spans="1:15" x14ac:dyDescent="0.2">
      <c r="A7123" t="s">
        <v>83</v>
      </c>
      <c r="B7123" s="144" t="s">
        <v>112</v>
      </c>
      <c r="C7123">
        <v>425</v>
      </c>
      <c r="D7123" t="str">
        <f>VLOOKUP(Oliusala[[#This Row],[postnumer]],Sveitarfelog[#All],4,FALSE)</f>
        <v>Ísafjarðarbær</v>
      </c>
      <c r="E7123" t="str">
        <f>VLOOKUP(Oliusala[[#This Row],[postnumer]],Sveitarfelog[#All],5,FALSE)</f>
        <v>Vestfirðir</v>
      </c>
      <c r="F7123" t="s">
        <v>30</v>
      </c>
      <c r="G7123" t="s">
        <v>24</v>
      </c>
      <c r="H7123" t="s">
        <v>60</v>
      </c>
      <c r="I7123" s="1">
        <v>22105</v>
      </c>
      <c r="J7123" s="2">
        <f>VLOOKUP(Oliusala[[#This Row],[tegund]],Tegundir!$B$2:$D$19,3,FALSE)*Oliusala[[#This Row],[magn]]/1000</f>
        <v>19.120825</v>
      </c>
      <c r="K7123">
        <v>2015</v>
      </c>
      <c r="L7123" t="s">
        <v>19</v>
      </c>
      <c r="M7123" s="144" t="s">
        <v>59</v>
      </c>
      <c r="O7123" s="144" t="s">
        <v>1998</v>
      </c>
    </row>
    <row r="7124" spans="1:15" x14ac:dyDescent="0.2">
      <c r="A7124" t="s">
        <v>107</v>
      </c>
      <c r="B7124" s="144" t="s">
        <v>112</v>
      </c>
      <c r="C7124">
        <v>425</v>
      </c>
      <c r="D7124" t="str">
        <f>VLOOKUP(Oliusala[[#This Row],[postnumer]],Sveitarfelog[#All],4,FALSE)</f>
        <v>Ísafjarðarbær</v>
      </c>
      <c r="E7124" t="str">
        <f>VLOOKUP(Oliusala[[#This Row],[postnumer]],Sveitarfelog[#All],5,FALSE)</f>
        <v>Vestfirðir</v>
      </c>
      <c r="F7124" t="s">
        <v>25</v>
      </c>
      <c r="G7124" t="s">
        <v>24</v>
      </c>
      <c r="H7124" t="s">
        <v>60</v>
      </c>
      <c r="I7124" s="1">
        <v>8351</v>
      </c>
      <c r="J7124" s="2">
        <f>VLOOKUP(Oliusala[[#This Row],[tegund]],Tegundir!$B$2:$D$19,3,FALSE)*Oliusala[[#This Row],[magn]]/1000</f>
        <v>7.2236149999999997</v>
      </c>
      <c r="K7124">
        <v>2015</v>
      </c>
      <c r="L7124" t="s">
        <v>19</v>
      </c>
      <c r="M7124" s="144" t="s">
        <v>59</v>
      </c>
      <c r="O7124" s="144" t="s">
        <v>1997</v>
      </c>
    </row>
    <row r="7125" spans="1:15" x14ac:dyDescent="0.2">
      <c r="A7125" t="s">
        <v>57</v>
      </c>
      <c r="B7125" s="144" t="s">
        <v>112</v>
      </c>
      <c r="C7125">
        <v>425</v>
      </c>
      <c r="D7125" t="str">
        <f>VLOOKUP(Oliusala[[#This Row],[postnumer]],Sveitarfelog[#All],4,FALSE)</f>
        <v>Ísafjarðarbær</v>
      </c>
      <c r="E7125" t="str">
        <f>VLOOKUP(Oliusala[[#This Row],[postnumer]],Sveitarfelog[#All],5,FALSE)</f>
        <v>Vestfirðir</v>
      </c>
      <c r="F7125" t="s">
        <v>24</v>
      </c>
      <c r="G7125" t="s">
        <v>24</v>
      </c>
      <c r="H7125" t="s">
        <v>60</v>
      </c>
      <c r="I7125" s="1">
        <v>5064</v>
      </c>
      <c r="J7125" s="2">
        <f>VLOOKUP(Oliusala[[#This Row],[tegund]],Tegundir!$B$2:$D$19,3,FALSE)*Oliusala[[#This Row],[magn]]/1000</f>
        <v>4.3803599999999996</v>
      </c>
      <c r="K7125">
        <v>2015</v>
      </c>
      <c r="L7125" t="s">
        <v>18</v>
      </c>
      <c r="M7125" s="144" t="s">
        <v>59</v>
      </c>
    </row>
    <row r="7126" spans="1:15" x14ac:dyDescent="0.2">
      <c r="A7126" t="s">
        <v>63</v>
      </c>
      <c r="B7126" s="144" t="s">
        <v>112</v>
      </c>
      <c r="C7126">
        <v>425</v>
      </c>
      <c r="D7126" t="str">
        <f>VLOOKUP(Oliusala[[#This Row],[postnumer]],Sveitarfelog[#All],4,FALSE)</f>
        <v>Ísafjarðarbær</v>
      </c>
      <c r="E7126" t="str">
        <f>VLOOKUP(Oliusala[[#This Row],[postnumer]],Sveitarfelog[#All],5,FALSE)</f>
        <v>Vestfirðir</v>
      </c>
      <c r="F7126" t="s">
        <v>24</v>
      </c>
      <c r="G7126" t="s">
        <v>24</v>
      </c>
      <c r="H7126" t="s">
        <v>58</v>
      </c>
      <c r="I7126" s="1">
        <v>50021</v>
      </c>
      <c r="J7126" s="2">
        <f>VLOOKUP(Oliusala[[#This Row],[tegund]],Tegundir!$B$2:$D$19,3,FALSE)*Oliusala[[#This Row],[magn]]/1000</f>
        <v>43.268165000000003</v>
      </c>
      <c r="K7126">
        <v>2015</v>
      </c>
      <c r="L7126" t="s">
        <v>18</v>
      </c>
      <c r="M7126" s="144" t="s">
        <v>59</v>
      </c>
    </row>
    <row r="7127" spans="1:15" x14ac:dyDescent="0.2">
      <c r="A7127" t="s">
        <v>83</v>
      </c>
      <c r="B7127" s="144" t="s">
        <v>112</v>
      </c>
      <c r="C7127">
        <v>425</v>
      </c>
      <c r="D7127" t="str">
        <f>VLOOKUP(Oliusala[[#This Row],[postnumer]],Sveitarfelog[#All],4,FALSE)</f>
        <v>Ísafjarðarbær</v>
      </c>
      <c r="E7127" t="str">
        <f>VLOOKUP(Oliusala[[#This Row],[postnumer]],Sveitarfelog[#All],5,FALSE)</f>
        <v>Vestfirðir</v>
      </c>
      <c r="F7127" t="s">
        <v>25</v>
      </c>
      <c r="G7127" t="s">
        <v>24</v>
      </c>
      <c r="H7127" t="s">
        <v>60</v>
      </c>
      <c r="I7127" s="1">
        <v>154561</v>
      </c>
      <c r="J7127" s="2">
        <f>VLOOKUP(Oliusala[[#This Row],[tegund]],Tegundir!$B$2:$D$19,3,FALSE)*Oliusala[[#This Row],[magn]]/1000</f>
        <v>133.69526499999998</v>
      </c>
      <c r="K7127">
        <v>2015</v>
      </c>
      <c r="L7127" t="s">
        <v>19</v>
      </c>
      <c r="M7127" s="144" t="s">
        <v>59</v>
      </c>
      <c r="O7127" s="144" t="s">
        <v>1997</v>
      </c>
    </row>
    <row r="7128" spans="1:15" x14ac:dyDescent="0.2">
      <c r="A7128" t="s">
        <v>57</v>
      </c>
      <c r="B7128" s="144" t="s">
        <v>112</v>
      </c>
      <c r="C7128">
        <v>425</v>
      </c>
      <c r="D7128" t="str">
        <f>VLOOKUP(Oliusala[[#This Row],[postnumer]],Sveitarfelog[#All],4,FALSE)</f>
        <v>Ísafjarðarbær</v>
      </c>
      <c r="E7128" t="str">
        <f>VLOOKUP(Oliusala[[#This Row],[postnumer]],Sveitarfelog[#All],5,FALSE)</f>
        <v>Vestfirðir</v>
      </c>
      <c r="F7128" t="s">
        <v>25</v>
      </c>
      <c r="G7128" t="s">
        <v>24</v>
      </c>
      <c r="H7128" t="s">
        <v>60</v>
      </c>
      <c r="I7128" s="1">
        <v>119408</v>
      </c>
      <c r="J7128" s="2">
        <f>VLOOKUP(Oliusala[[#This Row],[tegund]],Tegundir!$B$2:$D$19,3,FALSE)*Oliusala[[#This Row],[magn]]/1000</f>
        <v>103.28792</v>
      </c>
      <c r="K7128">
        <v>2015</v>
      </c>
      <c r="L7128" t="s">
        <v>19</v>
      </c>
      <c r="M7128" s="144" t="s">
        <v>59</v>
      </c>
      <c r="O7128" s="144" t="s">
        <v>1997</v>
      </c>
    </row>
    <row r="7129" spans="1:15" x14ac:dyDescent="0.2">
      <c r="A7129" t="s">
        <v>107</v>
      </c>
      <c r="B7129" s="144" t="s">
        <v>113</v>
      </c>
      <c r="C7129">
        <v>430</v>
      </c>
      <c r="D7129" t="str">
        <f>VLOOKUP(Oliusala[[#This Row],[postnumer]],Sveitarfelog[#All],4,FALSE)</f>
        <v>Ísafjarðarbær</v>
      </c>
      <c r="E7129" t="str">
        <f>VLOOKUP(Oliusala[[#This Row],[postnumer]],Sveitarfelog[#All],5,FALSE)</f>
        <v>Vestfirðir</v>
      </c>
      <c r="F7129" t="s">
        <v>25</v>
      </c>
      <c r="G7129" t="s">
        <v>24</v>
      </c>
      <c r="H7129" t="s">
        <v>60</v>
      </c>
      <c r="I7129" s="1">
        <v>5697</v>
      </c>
      <c r="J7129" s="2">
        <f>VLOOKUP(Oliusala[[#This Row],[tegund]],Tegundir!$B$2:$D$19,3,FALSE)*Oliusala[[#This Row],[magn]]/1000</f>
        <v>4.927905</v>
      </c>
      <c r="K7129">
        <v>2015</v>
      </c>
      <c r="L7129" t="s">
        <v>19</v>
      </c>
      <c r="M7129" s="144" t="s">
        <v>59</v>
      </c>
      <c r="O7129" s="144" t="s">
        <v>1997</v>
      </c>
    </row>
    <row r="7130" spans="1:15" x14ac:dyDescent="0.2">
      <c r="A7130" t="s">
        <v>83</v>
      </c>
      <c r="B7130" s="144" t="s">
        <v>113</v>
      </c>
      <c r="C7130">
        <v>430</v>
      </c>
      <c r="D7130" t="str">
        <f>VLOOKUP(Oliusala[[#This Row],[postnumer]],Sveitarfelog[#All],4,FALSE)</f>
        <v>Ísafjarðarbær</v>
      </c>
      <c r="E7130" t="str">
        <f>VLOOKUP(Oliusala[[#This Row],[postnumer]],Sveitarfelog[#All],5,FALSE)</f>
        <v>Vestfirðir</v>
      </c>
      <c r="F7130" t="s">
        <v>25</v>
      </c>
      <c r="G7130" t="s">
        <v>24</v>
      </c>
      <c r="H7130" t="s">
        <v>60</v>
      </c>
      <c r="I7130" s="1">
        <v>82180</v>
      </c>
      <c r="J7130" s="2">
        <f>VLOOKUP(Oliusala[[#This Row],[tegund]],Tegundir!$B$2:$D$19,3,FALSE)*Oliusala[[#This Row],[magn]]/1000</f>
        <v>71.085700000000003</v>
      </c>
      <c r="K7130">
        <v>2015</v>
      </c>
      <c r="L7130" t="s">
        <v>19</v>
      </c>
      <c r="M7130" s="144" t="s">
        <v>59</v>
      </c>
      <c r="O7130" s="144" t="s">
        <v>1997</v>
      </c>
    </row>
    <row r="7131" spans="1:15" x14ac:dyDescent="0.2">
      <c r="A7131" t="s">
        <v>57</v>
      </c>
      <c r="B7131" s="144" t="s">
        <v>113</v>
      </c>
      <c r="C7131">
        <v>430</v>
      </c>
      <c r="D7131" t="str">
        <f>VLOOKUP(Oliusala[[#This Row],[postnumer]],Sveitarfelog[#All],4,FALSE)</f>
        <v>Ísafjarðarbær</v>
      </c>
      <c r="E7131" t="str">
        <f>VLOOKUP(Oliusala[[#This Row],[postnumer]],Sveitarfelog[#All],5,FALSE)</f>
        <v>Vestfirðir</v>
      </c>
      <c r="F7131" t="s">
        <v>25</v>
      </c>
      <c r="G7131" t="s">
        <v>24</v>
      </c>
      <c r="H7131" t="s">
        <v>60</v>
      </c>
      <c r="I7131" s="1">
        <v>223086</v>
      </c>
      <c r="J7131" s="2">
        <f>VLOOKUP(Oliusala[[#This Row],[tegund]],Tegundir!$B$2:$D$19,3,FALSE)*Oliusala[[#This Row],[magn]]/1000</f>
        <v>192.96938999999998</v>
      </c>
      <c r="K7131">
        <v>2015</v>
      </c>
      <c r="L7131" t="s">
        <v>19</v>
      </c>
      <c r="M7131" s="144" t="s">
        <v>59</v>
      </c>
      <c r="O7131" s="144" t="s">
        <v>1997</v>
      </c>
    </row>
    <row r="7132" spans="1:15" x14ac:dyDescent="0.2">
      <c r="A7132" t="s">
        <v>107</v>
      </c>
      <c r="B7132" s="144" t="s">
        <v>119</v>
      </c>
      <c r="C7132">
        <v>470</v>
      </c>
      <c r="D7132" t="str">
        <f>VLOOKUP(Oliusala[[#This Row],[postnumer]],Sveitarfelog[#All],4,FALSE)</f>
        <v>Ísafjarðarbær</v>
      </c>
      <c r="E7132" t="str">
        <f>VLOOKUP(Oliusala[[#This Row],[postnumer]],Sveitarfelog[#All],5,FALSE)</f>
        <v>Vestfirðir</v>
      </c>
      <c r="F7132" t="s">
        <v>25</v>
      </c>
      <c r="G7132" t="s">
        <v>24</v>
      </c>
      <c r="H7132" t="s">
        <v>60</v>
      </c>
      <c r="I7132" s="1">
        <v>5991</v>
      </c>
      <c r="J7132" s="2">
        <f>VLOOKUP(Oliusala[[#This Row],[tegund]],Tegundir!$B$2:$D$19,3,FALSE)*Oliusala[[#This Row],[magn]]/1000</f>
        <v>5.1822150000000002</v>
      </c>
      <c r="K7132">
        <v>2015</v>
      </c>
      <c r="L7132" t="s">
        <v>19</v>
      </c>
      <c r="M7132" s="144" t="s">
        <v>59</v>
      </c>
      <c r="O7132" s="144" t="s">
        <v>1997</v>
      </c>
    </row>
    <row r="7133" spans="1:15" x14ac:dyDescent="0.2">
      <c r="A7133" t="s">
        <v>83</v>
      </c>
      <c r="B7133" s="144" t="s">
        <v>119</v>
      </c>
      <c r="C7133">
        <v>470</v>
      </c>
      <c r="D7133" t="str">
        <f>VLOOKUP(Oliusala[[#This Row],[postnumer]],Sveitarfelog[#All],4,FALSE)</f>
        <v>Ísafjarðarbær</v>
      </c>
      <c r="E7133" t="str">
        <f>VLOOKUP(Oliusala[[#This Row],[postnumer]],Sveitarfelog[#All],5,FALSE)</f>
        <v>Vestfirðir</v>
      </c>
      <c r="F7133" t="s">
        <v>25</v>
      </c>
      <c r="G7133" t="s">
        <v>24</v>
      </c>
      <c r="H7133" t="s">
        <v>60</v>
      </c>
      <c r="I7133" s="1">
        <v>72381</v>
      </c>
      <c r="J7133" s="2">
        <f>VLOOKUP(Oliusala[[#This Row],[tegund]],Tegundir!$B$2:$D$19,3,FALSE)*Oliusala[[#This Row],[magn]]/1000</f>
        <v>62.609565000000003</v>
      </c>
      <c r="K7133">
        <v>2015</v>
      </c>
      <c r="L7133" t="s">
        <v>19</v>
      </c>
      <c r="M7133" s="144" t="s">
        <v>59</v>
      </c>
      <c r="O7133" s="144" t="s">
        <v>1997</v>
      </c>
    </row>
    <row r="7134" spans="1:15" x14ac:dyDescent="0.2">
      <c r="A7134" t="s">
        <v>57</v>
      </c>
      <c r="B7134" s="144" t="s">
        <v>119</v>
      </c>
      <c r="C7134">
        <v>470</v>
      </c>
      <c r="D7134" t="str">
        <f>VLOOKUP(Oliusala[[#This Row],[postnumer]],Sveitarfelog[#All],4,FALSE)</f>
        <v>Ísafjarðarbær</v>
      </c>
      <c r="E7134" t="str">
        <f>VLOOKUP(Oliusala[[#This Row],[postnumer]],Sveitarfelog[#All],5,FALSE)</f>
        <v>Vestfirðir</v>
      </c>
      <c r="F7134" t="s">
        <v>25</v>
      </c>
      <c r="G7134" t="s">
        <v>24</v>
      </c>
      <c r="H7134" t="s">
        <v>60</v>
      </c>
      <c r="I7134" s="1">
        <v>140535</v>
      </c>
      <c r="J7134" s="2">
        <f>VLOOKUP(Oliusala[[#This Row],[tegund]],Tegundir!$B$2:$D$19,3,FALSE)*Oliusala[[#This Row],[magn]]/1000</f>
        <v>121.56277499999999</v>
      </c>
      <c r="K7134">
        <v>2015</v>
      </c>
      <c r="L7134" t="s">
        <v>19</v>
      </c>
      <c r="M7134" s="144" t="s">
        <v>59</v>
      </c>
      <c r="O7134" s="144" t="s">
        <v>1997</v>
      </c>
    </row>
    <row r="7135" spans="1:15" x14ac:dyDescent="0.2">
      <c r="A7135" t="s">
        <v>83</v>
      </c>
      <c r="B7135" s="144" t="s">
        <v>113</v>
      </c>
      <c r="C7135">
        <v>430</v>
      </c>
      <c r="D7135" t="str">
        <f>VLOOKUP(Oliusala[[#This Row],[postnumer]],Sveitarfelog[#All],4,FALSE)</f>
        <v>Ísafjarðarbær</v>
      </c>
      <c r="E7135" t="str">
        <f>VLOOKUP(Oliusala[[#This Row],[postnumer]],Sveitarfelog[#All],5,FALSE)</f>
        <v>Vestfirðir</v>
      </c>
      <c r="F7135" t="s">
        <v>30</v>
      </c>
      <c r="G7135" t="s">
        <v>24</v>
      </c>
      <c r="H7135" t="s">
        <v>60</v>
      </c>
      <c r="I7135" s="1">
        <v>29790</v>
      </c>
      <c r="J7135" s="2">
        <f>VLOOKUP(Oliusala[[#This Row],[tegund]],Tegundir!$B$2:$D$19,3,FALSE)*Oliusala[[#This Row],[magn]]/1000</f>
        <v>25.768349999999998</v>
      </c>
      <c r="K7135">
        <v>2015</v>
      </c>
      <c r="L7135" t="s">
        <v>19</v>
      </c>
      <c r="M7135" s="144" t="s">
        <v>59</v>
      </c>
      <c r="O7135" s="144" t="s">
        <v>1998</v>
      </c>
    </row>
    <row r="7136" spans="1:15" x14ac:dyDescent="0.2">
      <c r="A7136" t="s">
        <v>63</v>
      </c>
      <c r="B7136" s="144" t="s">
        <v>113</v>
      </c>
      <c r="C7136">
        <v>430</v>
      </c>
      <c r="D7136" t="str">
        <f>VLOOKUP(Oliusala[[#This Row],[postnumer]],Sveitarfelog[#All],4,FALSE)</f>
        <v>Ísafjarðarbær</v>
      </c>
      <c r="E7136" t="str">
        <f>VLOOKUP(Oliusala[[#This Row],[postnumer]],Sveitarfelog[#All],5,FALSE)</f>
        <v>Vestfirðir</v>
      </c>
      <c r="F7136" t="s">
        <v>24</v>
      </c>
      <c r="G7136" t="s">
        <v>24</v>
      </c>
      <c r="H7136" t="s">
        <v>58</v>
      </c>
      <c r="I7136" s="1">
        <v>25460</v>
      </c>
      <c r="J7136" s="2">
        <f>VLOOKUP(Oliusala[[#This Row],[tegund]],Tegundir!$B$2:$D$19,3,FALSE)*Oliusala[[#This Row],[magn]]/1000</f>
        <v>22.0229</v>
      </c>
      <c r="K7136">
        <v>2015</v>
      </c>
      <c r="L7136" t="s">
        <v>18</v>
      </c>
      <c r="M7136" s="144" t="s">
        <v>59</v>
      </c>
    </row>
    <row r="7137" spans="1:15" x14ac:dyDescent="0.2">
      <c r="A7137" t="s">
        <v>107</v>
      </c>
      <c r="B7137" s="144" t="s">
        <v>73</v>
      </c>
      <c r="C7137">
        <v>450</v>
      </c>
      <c r="D7137" t="str">
        <f>VLOOKUP(Oliusala[[#This Row],[postnumer]],Sveitarfelog[#All],4,FALSE)</f>
        <v>Vesturbyggð</v>
      </c>
      <c r="E7137" t="str">
        <f>VLOOKUP(Oliusala[[#This Row],[postnumer]],Sveitarfelog[#All],5,FALSE)</f>
        <v>Vestfirðir</v>
      </c>
      <c r="F7137" t="s">
        <v>24</v>
      </c>
      <c r="G7137" t="s">
        <v>24</v>
      </c>
      <c r="H7137" t="s">
        <v>60</v>
      </c>
      <c r="I7137" s="1">
        <v>8336</v>
      </c>
      <c r="J7137" s="2">
        <f>VLOOKUP(Oliusala[[#This Row],[tegund]],Tegundir!$B$2:$D$19,3,FALSE)*Oliusala[[#This Row],[magn]]/1000</f>
        <v>7.2106400000000006</v>
      </c>
      <c r="K7137">
        <v>2015</v>
      </c>
      <c r="L7137" t="s">
        <v>18</v>
      </c>
      <c r="M7137" s="144" t="s">
        <v>59</v>
      </c>
    </row>
    <row r="7138" spans="1:15" x14ac:dyDescent="0.2">
      <c r="A7138" t="s">
        <v>83</v>
      </c>
      <c r="B7138" s="144" t="s">
        <v>73</v>
      </c>
      <c r="C7138">
        <v>450</v>
      </c>
      <c r="D7138" t="str">
        <f>VLOOKUP(Oliusala[[#This Row],[postnumer]],Sveitarfelog[#All],4,FALSE)</f>
        <v>Vesturbyggð</v>
      </c>
      <c r="E7138" t="str">
        <f>VLOOKUP(Oliusala[[#This Row],[postnumer]],Sveitarfelog[#All],5,FALSE)</f>
        <v>Vestfirðir</v>
      </c>
      <c r="F7138" t="s">
        <v>24</v>
      </c>
      <c r="G7138" t="s">
        <v>24</v>
      </c>
      <c r="H7138" t="s">
        <v>60</v>
      </c>
      <c r="I7138" s="1">
        <v>81680</v>
      </c>
      <c r="J7138" s="2">
        <f>VLOOKUP(Oliusala[[#This Row],[tegund]],Tegundir!$B$2:$D$19,3,FALSE)*Oliusala[[#This Row],[magn]]/1000</f>
        <v>70.653199999999998</v>
      </c>
      <c r="K7138">
        <v>2015</v>
      </c>
      <c r="L7138" t="s">
        <v>18</v>
      </c>
      <c r="M7138" s="144" t="s">
        <v>59</v>
      </c>
    </row>
    <row r="7139" spans="1:15" x14ac:dyDescent="0.2">
      <c r="A7139" t="s">
        <v>73</v>
      </c>
      <c r="B7139" s="144" t="s">
        <v>73</v>
      </c>
      <c r="C7139">
        <v>450</v>
      </c>
      <c r="D7139" t="str">
        <f>VLOOKUP(Oliusala[[#This Row],[postnumer]],Sveitarfelog[#All],4,FALSE)</f>
        <v>Vesturbyggð</v>
      </c>
      <c r="E7139" t="str">
        <f>VLOOKUP(Oliusala[[#This Row],[postnumer]],Sveitarfelog[#All],5,FALSE)</f>
        <v>Vestfirðir</v>
      </c>
      <c r="F7139" t="s">
        <v>24</v>
      </c>
      <c r="G7139" t="s">
        <v>24</v>
      </c>
      <c r="H7139" t="s">
        <v>58</v>
      </c>
      <c r="I7139" s="1">
        <v>119445</v>
      </c>
      <c r="J7139" s="2">
        <f>VLOOKUP(Oliusala[[#This Row],[tegund]],Tegundir!$B$2:$D$19,3,FALSE)*Oliusala[[#This Row],[magn]]/1000</f>
        <v>103.319925</v>
      </c>
      <c r="K7139">
        <v>2015</v>
      </c>
      <c r="L7139" t="s">
        <v>18</v>
      </c>
      <c r="M7139" s="144" t="s">
        <v>59</v>
      </c>
    </row>
    <row r="7140" spans="1:15" x14ac:dyDescent="0.2">
      <c r="A7140" t="s">
        <v>73</v>
      </c>
      <c r="B7140" s="144" t="s">
        <v>73</v>
      </c>
      <c r="C7140">
        <v>450</v>
      </c>
      <c r="D7140" t="str">
        <f>VLOOKUP(Oliusala[[#This Row],[postnumer]],Sveitarfelog[#All],4,FALSE)</f>
        <v>Vesturbyggð</v>
      </c>
      <c r="E7140" t="str">
        <f>VLOOKUP(Oliusala[[#This Row],[postnumer]],Sveitarfelog[#All],5,FALSE)</f>
        <v>Vestfirðir</v>
      </c>
      <c r="F7140" t="s">
        <v>30</v>
      </c>
      <c r="G7140" t="s">
        <v>24</v>
      </c>
      <c r="H7140" t="s">
        <v>58</v>
      </c>
      <c r="I7140" s="1">
        <v>643587</v>
      </c>
      <c r="J7140" s="2">
        <f>VLOOKUP(Oliusala[[#This Row],[tegund]],Tegundir!$B$2:$D$19,3,FALSE)*Oliusala[[#This Row],[magn]]/1000</f>
        <v>556.70275500000002</v>
      </c>
      <c r="K7140">
        <v>2015</v>
      </c>
      <c r="L7140" t="s">
        <v>19</v>
      </c>
      <c r="M7140" s="144" t="s">
        <v>59</v>
      </c>
      <c r="O7140" s="144" t="s">
        <v>1998</v>
      </c>
    </row>
    <row r="7141" spans="1:15" x14ac:dyDescent="0.2">
      <c r="A7141" t="s">
        <v>63</v>
      </c>
      <c r="B7141" s="144" t="s">
        <v>73</v>
      </c>
      <c r="C7141">
        <v>450</v>
      </c>
      <c r="D7141" t="str">
        <f>VLOOKUP(Oliusala[[#This Row],[postnumer]],Sveitarfelog[#All],4,FALSE)</f>
        <v>Vesturbyggð</v>
      </c>
      <c r="E7141" t="str">
        <f>VLOOKUP(Oliusala[[#This Row],[postnumer]],Sveitarfelog[#All],5,FALSE)</f>
        <v>Vestfirðir</v>
      </c>
      <c r="F7141" t="s">
        <v>24</v>
      </c>
      <c r="G7141" t="s">
        <v>24</v>
      </c>
      <c r="H7141" t="s">
        <v>58</v>
      </c>
      <c r="I7141" s="1">
        <v>456803</v>
      </c>
      <c r="J7141" s="2">
        <f>VLOOKUP(Oliusala[[#This Row],[tegund]],Tegundir!$B$2:$D$19,3,FALSE)*Oliusala[[#This Row],[magn]]/1000</f>
        <v>395.13459499999999</v>
      </c>
      <c r="K7141">
        <v>2015</v>
      </c>
      <c r="L7141" t="s">
        <v>18</v>
      </c>
      <c r="M7141" s="144" t="s">
        <v>59</v>
      </c>
    </row>
    <row r="7142" spans="1:15" x14ac:dyDescent="0.2">
      <c r="A7142" t="s">
        <v>63</v>
      </c>
      <c r="B7142" s="144" t="s">
        <v>73</v>
      </c>
      <c r="C7142">
        <v>450</v>
      </c>
      <c r="D7142" t="str">
        <f>VLOOKUP(Oliusala[[#This Row],[postnumer]],Sveitarfelog[#All],4,FALSE)</f>
        <v>Vesturbyggð</v>
      </c>
      <c r="E7142" t="str">
        <f>VLOOKUP(Oliusala[[#This Row],[postnumer]],Sveitarfelog[#All],5,FALSE)</f>
        <v>Vestfirðir</v>
      </c>
      <c r="F7142" t="s">
        <v>25</v>
      </c>
      <c r="G7142" t="s">
        <v>24</v>
      </c>
      <c r="H7142" t="s">
        <v>58</v>
      </c>
      <c r="I7142" s="1">
        <v>30818</v>
      </c>
      <c r="J7142" s="2">
        <f>VLOOKUP(Oliusala[[#This Row],[tegund]],Tegundir!$B$2:$D$19,3,FALSE)*Oliusala[[#This Row],[magn]]/1000</f>
        <v>26.65757</v>
      </c>
      <c r="K7142">
        <v>2015</v>
      </c>
      <c r="L7142" t="s">
        <v>18</v>
      </c>
      <c r="M7142" s="144" t="s">
        <v>59</v>
      </c>
    </row>
    <row r="7143" spans="1:15" x14ac:dyDescent="0.2">
      <c r="A7143" t="s">
        <v>83</v>
      </c>
      <c r="B7143" s="144" t="s">
        <v>73</v>
      </c>
      <c r="C7143">
        <v>450</v>
      </c>
      <c r="D7143" t="str">
        <f>VLOOKUP(Oliusala[[#This Row],[postnumer]],Sveitarfelog[#All],4,FALSE)</f>
        <v>Vesturbyggð</v>
      </c>
      <c r="E7143" t="str">
        <f>VLOOKUP(Oliusala[[#This Row],[postnumer]],Sveitarfelog[#All],5,FALSE)</f>
        <v>Vestfirðir</v>
      </c>
      <c r="F7143" t="s">
        <v>25</v>
      </c>
      <c r="G7143" t="s">
        <v>24</v>
      </c>
      <c r="H7143" t="s">
        <v>58</v>
      </c>
      <c r="I7143" s="1">
        <v>75588</v>
      </c>
      <c r="J7143" s="2">
        <f>VLOOKUP(Oliusala[[#This Row],[tegund]],Tegundir!$B$2:$D$19,3,FALSE)*Oliusala[[#This Row],[magn]]/1000</f>
        <v>65.383620000000008</v>
      </c>
      <c r="K7143">
        <v>2015</v>
      </c>
      <c r="L7143" t="s">
        <v>1955</v>
      </c>
      <c r="M7143" s="144" t="s">
        <v>59</v>
      </c>
    </row>
    <row r="7144" spans="1:15" x14ac:dyDescent="0.2">
      <c r="A7144" t="s">
        <v>83</v>
      </c>
      <c r="B7144" s="144" t="s">
        <v>73</v>
      </c>
      <c r="C7144">
        <v>450</v>
      </c>
      <c r="D7144" t="str">
        <f>VLOOKUP(Oliusala[[#This Row],[postnumer]],Sveitarfelog[#All],4,FALSE)</f>
        <v>Vesturbyggð</v>
      </c>
      <c r="E7144" t="str">
        <f>VLOOKUP(Oliusala[[#This Row],[postnumer]],Sveitarfelog[#All],5,FALSE)</f>
        <v>Vestfirðir</v>
      </c>
      <c r="F7144" t="s">
        <v>25</v>
      </c>
      <c r="G7144" t="s">
        <v>24</v>
      </c>
      <c r="H7144" t="s">
        <v>60</v>
      </c>
      <c r="I7144" s="1">
        <v>40221</v>
      </c>
      <c r="J7144" s="2">
        <f>VLOOKUP(Oliusala[[#This Row],[tegund]],Tegundir!$B$2:$D$19,3,FALSE)*Oliusala[[#This Row],[magn]]/1000</f>
        <v>34.791164999999999</v>
      </c>
      <c r="K7144">
        <v>2015</v>
      </c>
      <c r="L7144" t="s">
        <v>1955</v>
      </c>
      <c r="M7144" s="144" t="s">
        <v>59</v>
      </c>
    </row>
    <row r="7145" spans="1:15" x14ac:dyDescent="0.2">
      <c r="A7145" t="s">
        <v>73</v>
      </c>
      <c r="B7145" s="144" t="s">
        <v>73</v>
      </c>
      <c r="C7145">
        <v>450</v>
      </c>
      <c r="D7145" t="str">
        <f>VLOOKUP(Oliusala[[#This Row],[postnumer]],Sveitarfelog[#All],4,FALSE)</f>
        <v>Vesturbyggð</v>
      </c>
      <c r="E7145" t="str">
        <f>VLOOKUP(Oliusala[[#This Row],[postnumer]],Sveitarfelog[#All],5,FALSE)</f>
        <v>Vestfirðir</v>
      </c>
      <c r="F7145" t="s">
        <v>25</v>
      </c>
      <c r="G7145" t="s">
        <v>24</v>
      </c>
      <c r="H7145" t="s">
        <v>58</v>
      </c>
      <c r="I7145" s="1">
        <v>485398</v>
      </c>
      <c r="J7145" s="2">
        <f>VLOOKUP(Oliusala[[#This Row],[tegund]],Tegundir!$B$2:$D$19,3,FALSE)*Oliusala[[#This Row],[magn]]/1000</f>
        <v>419.86927000000003</v>
      </c>
      <c r="K7145">
        <v>2015</v>
      </c>
      <c r="L7145" t="s">
        <v>1955</v>
      </c>
      <c r="M7145" s="144" t="s">
        <v>59</v>
      </c>
    </row>
    <row r="7146" spans="1:15" x14ac:dyDescent="0.2">
      <c r="A7146" t="s">
        <v>73</v>
      </c>
      <c r="B7146" s="144" t="s">
        <v>73</v>
      </c>
      <c r="C7146">
        <v>450</v>
      </c>
      <c r="D7146" t="str">
        <f>VLOOKUP(Oliusala[[#This Row],[postnumer]],Sveitarfelog[#All],4,FALSE)</f>
        <v>Vesturbyggð</v>
      </c>
      <c r="E7146" t="str">
        <f>VLOOKUP(Oliusala[[#This Row],[postnumer]],Sveitarfelog[#All],5,FALSE)</f>
        <v>Vestfirðir</v>
      </c>
      <c r="F7146" t="s">
        <v>25</v>
      </c>
      <c r="G7146" t="s">
        <v>24</v>
      </c>
      <c r="H7146" t="s">
        <v>60</v>
      </c>
      <c r="I7146" s="1">
        <v>2813</v>
      </c>
      <c r="J7146" s="2">
        <f>VLOOKUP(Oliusala[[#This Row],[tegund]],Tegundir!$B$2:$D$19,3,FALSE)*Oliusala[[#This Row],[magn]]/1000</f>
        <v>2.4332449999999999</v>
      </c>
      <c r="K7146">
        <v>2015</v>
      </c>
      <c r="L7146" t="s">
        <v>1955</v>
      </c>
      <c r="M7146" s="144" t="s">
        <v>59</v>
      </c>
    </row>
    <row r="7147" spans="1:15" x14ac:dyDescent="0.2">
      <c r="A7147" t="s">
        <v>57</v>
      </c>
      <c r="B7147" s="144" t="s">
        <v>115</v>
      </c>
      <c r="C7147">
        <v>451</v>
      </c>
      <c r="D7147" t="str">
        <f>VLOOKUP(Oliusala[[#This Row],[postnumer]],Sveitarfelog[#All],4,FALSE)</f>
        <v>Vesturbyggð</v>
      </c>
      <c r="E7147" t="str">
        <f>VLOOKUP(Oliusala[[#This Row],[postnumer]],Sveitarfelog[#All],5,FALSE)</f>
        <v>Vestfirðir</v>
      </c>
      <c r="F7147" t="s">
        <v>24</v>
      </c>
      <c r="G7147" t="s">
        <v>24</v>
      </c>
      <c r="H7147" t="s">
        <v>60</v>
      </c>
      <c r="I7147" s="1">
        <v>501</v>
      </c>
      <c r="J7147" s="2">
        <f>VLOOKUP(Oliusala[[#This Row],[tegund]],Tegundir!$B$2:$D$19,3,FALSE)*Oliusala[[#This Row],[magn]]/1000</f>
        <v>0.433365</v>
      </c>
      <c r="K7147">
        <v>2015</v>
      </c>
      <c r="L7147" t="s">
        <v>18</v>
      </c>
      <c r="M7147" s="144" t="s">
        <v>59</v>
      </c>
    </row>
    <row r="7148" spans="1:15" x14ac:dyDescent="0.2">
      <c r="A7148" t="s">
        <v>57</v>
      </c>
      <c r="B7148" s="144" t="s">
        <v>115</v>
      </c>
      <c r="C7148">
        <v>451</v>
      </c>
      <c r="D7148" t="str">
        <f>VLOOKUP(Oliusala[[#This Row],[postnumer]],Sveitarfelog[#All],4,FALSE)</f>
        <v>Vesturbyggð</v>
      </c>
      <c r="E7148" t="str">
        <f>VLOOKUP(Oliusala[[#This Row],[postnumer]],Sveitarfelog[#All],5,FALSE)</f>
        <v>Vestfirðir</v>
      </c>
      <c r="F7148" t="s">
        <v>30</v>
      </c>
      <c r="G7148" t="s">
        <v>24</v>
      </c>
      <c r="H7148" t="s">
        <v>58</v>
      </c>
      <c r="I7148" s="1">
        <v>16786</v>
      </c>
      <c r="J7148" s="2">
        <f>VLOOKUP(Oliusala[[#This Row],[tegund]],Tegundir!$B$2:$D$19,3,FALSE)*Oliusala[[#This Row],[magn]]/1000</f>
        <v>14.51989</v>
      </c>
      <c r="K7148">
        <v>2015</v>
      </c>
      <c r="L7148" t="s">
        <v>19</v>
      </c>
      <c r="M7148" s="144" t="s">
        <v>59</v>
      </c>
      <c r="O7148" s="144" t="s">
        <v>1998</v>
      </c>
    </row>
    <row r="7149" spans="1:15" x14ac:dyDescent="0.2">
      <c r="A7149" t="s">
        <v>57</v>
      </c>
      <c r="B7149" s="144" t="s">
        <v>115</v>
      </c>
      <c r="C7149">
        <v>451</v>
      </c>
      <c r="D7149" t="str">
        <f>VLOOKUP(Oliusala[[#This Row],[postnumer]],Sveitarfelog[#All],4,FALSE)</f>
        <v>Vesturbyggð</v>
      </c>
      <c r="E7149" t="str">
        <f>VLOOKUP(Oliusala[[#This Row],[postnumer]],Sveitarfelog[#All],5,FALSE)</f>
        <v>Vestfirðir</v>
      </c>
      <c r="F7149" t="s">
        <v>30</v>
      </c>
      <c r="G7149" t="s">
        <v>24</v>
      </c>
      <c r="H7149" t="s">
        <v>60</v>
      </c>
      <c r="I7149" s="1">
        <v>165424</v>
      </c>
      <c r="J7149" s="2">
        <f>VLOOKUP(Oliusala[[#This Row],[tegund]],Tegundir!$B$2:$D$19,3,FALSE)*Oliusala[[#This Row],[magn]]/1000</f>
        <v>143.09176000000002</v>
      </c>
      <c r="K7149">
        <v>2015</v>
      </c>
      <c r="L7149" t="s">
        <v>19</v>
      </c>
      <c r="M7149" s="144" t="s">
        <v>59</v>
      </c>
      <c r="O7149" s="144" t="s">
        <v>1998</v>
      </c>
    </row>
    <row r="7150" spans="1:15" x14ac:dyDescent="0.2">
      <c r="A7150" t="s">
        <v>63</v>
      </c>
      <c r="B7150" s="144" t="s">
        <v>114</v>
      </c>
      <c r="C7150">
        <v>451</v>
      </c>
      <c r="D7150" t="str">
        <f>VLOOKUP(Oliusala[[#This Row],[postnumer]],Sveitarfelog[#All],4,FALSE)</f>
        <v>Vesturbyggð</v>
      </c>
      <c r="E7150" t="str">
        <f>VLOOKUP(Oliusala[[#This Row],[postnumer]],Sveitarfelog[#All],5,FALSE)</f>
        <v>Vestfirðir</v>
      </c>
      <c r="F7150" t="s">
        <v>24</v>
      </c>
      <c r="G7150" t="s">
        <v>24</v>
      </c>
      <c r="H7150" t="s">
        <v>58</v>
      </c>
      <c r="I7150" s="1">
        <v>177143</v>
      </c>
      <c r="J7150" s="2">
        <f>VLOOKUP(Oliusala[[#This Row],[tegund]],Tegundir!$B$2:$D$19,3,FALSE)*Oliusala[[#This Row],[magn]]/1000</f>
        <v>153.22869500000002</v>
      </c>
      <c r="K7150">
        <v>2015</v>
      </c>
      <c r="L7150" t="s">
        <v>18</v>
      </c>
      <c r="M7150" s="144" t="s">
        <v>59</v>
      </c>
    </row>
    <row r="7151" spans="1:15" x14ac:dyDescent="0.2">
      <c r="A7151" t="s">
        <v>57</v>
      </c>
      <c r="B7151" s="144" t="s">
        <v>73</v>
      </c>
      <c r="C7151">
        <v>450</v>
      </c>
      <c r="D7151" t="str">
        <f>VLOOKUP(Oliusala[[#This Row],[postnumer]],Sveitarfelog[#All],4,FALSE)</f>
        <v>Vesturbyggð</v>
      </c>
      <c r="E7151" t="str">
        <f>VLOOKUP(Oliusala[[#This Row],[postnumer]],Sveitarfelog[#All],5,FALSE)</f>
        <v>Vestfirðir</v>
      </c>
      <c r="F7151" t="s">
        <v>25</v>
      </c>
      <c r="G7151" t="s">
        <v>24</v>
      </c>
      <c r="H7151" t="s">
        <v>60</v>
      </c>
      <c r="I7151" s="1">
        <v>6982</v>
      </c>
      <c r="J7151" s="2">
        <f>VLOOKUP(Oliusala[[#This Row],[tegund]],Tegundir!$B$2:$D$19,3,FALSE)*Oliusala[[#This Row],[magn]]/1000</f>
        <v>6.0394300000000003</v>
      </c>
      <c r="K7151">
        <v>2015</v>
      </c>
      <c r="L7151" t="s">
        <v>1955</v>
      </c>
      <c r="M7151" s="144" t="s">
        <v>59</v>
      </c>
    </row>
    <row r="7152" spans="1:15" x14ac:dyDescent="0.2">
      <c r="A7152" t="s">
        <v>73</v>
      </c>
      <c r="B7152" s="144" t="s">
        <v>115</v>
      </c>
      <c r="C7152">
        <v>451</v>
      </c>
      <c r="D7152" t="str">
        <f>VLOOKUP(Oliusala[[#This Row],[postnumer]],Sveitarfelog[#All],4,FALSE)</f>
        <v>Vesturbyggð</v>
      </c>
      <c r="E7152" t="str">
        <f>VLOOKUP(Oliusala[[#This Row],[postnumer]],Sveitarfelog[#All],5,FALSE)</f>
        <v>Vestfirðir</v>
      </c>
      <c r="F7152" t="s">
        <v>25</v>
      </c>
      <c r="G7152" t="s">
        <v>24</v>
      </c>
      <c r="H7152" t="s">
        <v>60</v>
      </c>
      <c r="I7152" s="1">
        <v>6647</v>
      </c>
      <c r="J7152" s="2">
        <f>VLOOKUP(Oliusala[[#This Row],[tegund]],Tegundir!$B$2:$D$19,3,FALSE)*Oliusala[[#This Row],[magn]]/1000</f>
        <v>5.7496549999999997</v>
      </c>
      <c r="K7152">
        <v>2015</v>
      </c>
      <c r="L7152" t="s">
        <v>1955</v>
      </c>
      <c r="M7152" s="144" t="s">
        <v>59</v>
      </c>
    </row>
    <row r="7153" spans="1:15" x14ac:dyDescent="0.2">
      <c r="A7153" t="s">
        <v>57</v>
      </c>
      <c r="B7153" s="144" t="s">
        <v>114</v>
      </c>
      <c r="C7153">
        <v>451</v>
      </c>
      <c r="D7153" t="str">
        <f>VLOOKUP(Oliusala[[#This Row],[postnumer]],Sveitarfelog[#All],4,FALSE)</f>
        <v>Vesturbyggð</v>
      </c>
      <c r="E7153" t="str">
        <f>VLOOKUP(Oliusala[[#This Row],[postnumer]],Sveitarfelog[#All],5,FALSE)</f>
        <v>Vestfirðir</v>
      </c>
      <c r="F7153" t="s">
        <v>25</v>
      </c>
      <c r="G7153" t="s">
        <v>24</v>
      </c>
      <c r="H7153" t="s">
        <v>60</v>
      </c>
      <c r="I7153" s="1">
        <v>11900</v>
      </c>
      <c r="J7153" s="2">
        <f>VLOOKUP(Oliusala[[#This Row],[tegund]],Tegundir!$B$2:$D$19,3,FALSE)*Oliusala[[#This Row],[magn]]/1000</f>
        <v>10.2935</v>
      </c>
      <c r="K7153">
        <v>2015</v>
      </c>
      <c r="L7153" t="s">
        <v>1955</v>
      </c>
      <c r="M7153" s="144" t="s">
        <v>59</v>
      </c>
    </row>
    <row r="7154" spans="1:15" x14ac:dyDescent="0.2">
      <c r="A7154" t="s">
        <v>57</v>
      </c>
      <c r="B7154" s="144" t="s">
        <v>115</v>
      </c>
      <c r="C7154">
        <v>451</v>
      </c>
      <c r="D7154" t="str">
        <f>VLOOKUP(Oliusala[[#This Row],[postnumer]],Sveitarfelog[#All],4,FALSE)</f>
        <v>Vesturbyggð</v>
      </c>
      <c r="E7154" t="str">
        <f>VLOOKUP(Oliusala[[#This Row],[postnumer]],Sveitarfelog[#All],5,FALSE)</f>
        <v>Vestfirðir</v>
      </c>
      <c r="F7154" t="s">
        <v>25</v>
      </c>
      <c r="G7154" t="s">
        <v>24</v>
      </c>
      <c r="H7154" t="s">
        <v>60</v>
      </c>
      <c r="I7154" s="1">
        <v>36020</v>
      </c>
      <c r="J7154" s="2">
        <f>VLOOKUP(Oliusala[[#This Row],[tegund]],Tegundir!$B$2:$D$19,3,FALSE)*Oliusala[[#This Row],[magn]]/1000</f>
        <v>31.157299999999999</v>
      </c>
      <c r="K7154">
        <v>2015</v>
      </c>
      <c r="L7154" t="s">
        <v>1955</v>
      </c>
      <c r="M7154" s="144" t="s">
        <v>59</v>
      </c>
    </row>
    <row r="7155" spans="1:15" x14ac:dyDescent="0.2">
      <c r="A7155" t="s">
        <v>107</v>
      </c>
      <c r="B7155" s="144" t="s">
        <v>116</v>
      </c>
      <c r="C7155">
        <v>460</v>
      </c>
      <c r="D7155" t="str">
        <f>VLOOKUP(Oliusala[[#This Row],[postnumer]],Sveitarfelog[#All],4,FALSE)</f>
        <v>Vesturbyggð</v>
      </c>
      <c r="E7155" t="str">
        <f>VLOOKUP(Oliusala[[#This Row],[postnumer]],Sveitarfelog[#All],5,FALSE)</f>
        <v>Vestfirðir</v>
      </c>
      <c r="F7155" t="s">
        <v>25</v>
      </c>
      <c r="G7155" t="s">
        <v>24</v>
      </c>
      <c r="H7155" t="s">
        <v>60</v>
      </c>
      <c r="I7155" s="1">
        <v>6404</v>
      </c>
      <c r="J7155" s="2">
        <f>VLOOKUP(Oliusala[[#This Row],[tegund]],Tegundir!$B$2:$D$19,3,FALSE)*Oliusala[[#This Row],[magn]]/1000</f>
        <v>5.5394600000000001</v>
      </c>
      <c r="K7155">
        <v>2015</v>
      </c>
      <c r="L7155" t="s">
        <v>1955</v>
      </c>
      <c r="M7155" s="144" t="s">
        <v>59</v>
      </c>
    </row>
    <row r="7156" spans="1:15" x14ac:dyDescent="0.2">
      <c r="A7156" t="s">
        <v>83</v>
      </c>
      <c r="B7156" s="144" t="s">
        <v>116</v>
      </c>
      <c r="C7156">
        <v>460</v>
      </c>
      <c r="D7156" t="str">
        <f>VLOOKUP(Oliusala[[#This Row],[postnumer]],Sveitarfelog[#All],4,FALSE)</f>
        <v>Vesturbyggð</v>
      </c>
      <c r="E7156" t="str">
        <f>VLOOKUP(Oliusala[[#This Row],[postnumer]],Sveitarfelog[#All],5,FALSE)</f>
        <v>Vestfirðir</v>
      </c>
      <c r="F7156" t="s">
        <v>25</v>
      </c>
      <c r="G7156" t="s">
        <v>24</v>
      </c>
      <c r="H7156" t="s">
        <v>60</v>
      </c>
      <c r="I7156" s="1">
        <v>34037</v>
      </c>
      <c r="J7156" s="2">
        <f>VLOOKUP(Oliusala[[#This Row],[tegund]],Tegundir!$B$2:$D$19,3,FALSE)*Oliusala[[#This Row],[magn]]/1000</f>
        <v>29.442005000000002</v>
      </c>
      <c r="K7156">
        <v>2015</v>
      </c>
      <c r="L7156" t="s">
        <v>1955</v>
      </c>
      <c r="M7156" s="144" t="s">
        <v>59</v>
      </c>
    </row>
    <row r="7157" spans="1:15" x14ac:dyDescent="0.2">
      <c r="A7157" t="s">
        <v>57</v>
      </c>
      <c r="B7157" s="144" t="s">
        <v>116</v>
      </c>
      <c r="C7157">
        <v>460</v>
      </c>
      <c r="D7157" t="str">
        <f>VLOOKUP(Oliusala[[#This Row],[postnumer]],Sveitarfelog[#All],4,FALSE)</f>
        <v>Vesturbyggð</v>
      </c>
      <c r="E7157" t="str">
        <f>VLOOKUP(Oliusala[[#This Row],[postnumer]],Sveitarfelog[#All],5,FALSE)</f>
        <v>Vestfirðir</v>
      </c>
      <c r="F7157" t="s">
        <v>25</v>
      </c>
      <c r="G7157" t="s">
        <v>24</v>
      </c>
      <c r="H7157" t="s">
        <v>60</v>
      </c>
      <c r="I7157" s="1">
        <v>158924</v>
      </c>
      <c r="J7157" s="2">
        <f>VLOOKUP(Oliusala[[#This Row],[tegund]],Tegundir!$B$2:$D$19,3,FALSE)*Oliusala[[#This Row],[magn]]/1000</f>
        <v>137.46926000000002</v>
      </c>
      <c r="K7157">
        <v>2015</v>
      </c>
      <c r="L7157" t="s">
        <v>19</v>
      </c>
      <c r="M7157" s="144" t="s">
        <v>59</v>
      </c>
      <c r="O7157" s="144" t="s">
        <v>1997</v>
      </c>
    </row>
    <row r="7158" spans="1:15" x14ac:dyDescent="0.2">
      <c r="A7158" t="s">
        <v>107</v>
      </c>
      <c r="B7158" s="144" t="s">
        <v>117</v>
      </c>
      <c r="C7158">
        <v>465</v>
      </c>
      <c r="D7158" t="str">
        <f>VLOOKUP(Oliusala[[#This Row],[postnumer]],Sveitarfelog[#All],4,FALSE)</f>
        <v>Vesturbyggð</v>
      </c>
      <c r="E7158" t="str">
        <f>VLOOKUP(Oliusala[[#This Row],[postnumer]],Sveitarfelog[#All],5,FALSE)</f>
        <v>Vestfirðir</v>
      </c>
      <c r="F7158" t="s">
        <v>25</v>
      </c>
      <c r="G7158" t="s">
        <v>24</v>
      </c>
      <c r="H7158" t="s">
        <v>60</v>
      </c>
      <c r="I7158" s="1">
        <v>9927</v>
      </c>
      <c r="J7158" s="2">
        <f>VLOOKUP(Oliusala[[#This Row],[tegund]],Tegundir!$B$2:$D$19,3,FALSE)*Oliusala[[#This Row],[magn]]/1000</f>
        <v>8.5868549999999999</v>
      </c>
      <c r="K7158">
        <v>2015</v>
      </c>
      <c r="L7158" t="s">
        <v>1955</v>
      </c>
      <c r="M7158" s="144" t="s">
        <v>59</v>
      </c>
    </row>
    <row r="7159" spans="1:15" x14ac:dyDescent="0.2">
      <c r="A7159" t="s">
        <v>83</v>
      </c>
      <c r="B7159" s="144" t="s">
        <v>117</v>
      </c>
      <c r="C7159">
        <v>465</v>
      </c>
      <c r="D7159" t="str">
        <f>VLOOKUP(Oliusala[[#This Row],[postnumer]],Sveitarfelog[#All],4,FALSE)</f>
        <v>Vesturbyggð</v>
      </c>
      <c r="E7159" t="str">
        <f>VLOOKUP(Oliusala[[#This Row],[postnumer]],Sveitarfelog[#All],5,FALSE)</f>
        <v>Vestfirðir</v>
      </c>
      <c r="F7159" t="s">
        <v>25</v>
      </c>
      <c r="G7159" t="s">
        <v>24</v>
      </c>
      <c r="H7159" t="s">
        <v>60</v>
      </c>
      <c r="I7159" s="1">
        <v>150930</v>
      </c>
      <c r="J7159" s="2">
        <f>VLOOKUP(Oliusala[[#This Row],[tegund]],Tegundir!$B$2:$D$19,3,FALSE)*Oliusala[[#This Row],[magn]]/1000</f>
        <v>130.55445</v>
      </c>
      <c r="K7159">
        <v>2015</v>
      </c>
      <c r="L7159" t="s">
        <v>19</v>
      </c>
      <c r="M7159" s="144" t="s">
        <v>59</v>
      </c>
      <c r="O7159" s="144" t="s">
        <v>1997</v>
      </c>
    </row>
    <row r="7160" spans="1:15" x14ac:dyDescent="0.2">
      <c r="A7160" t="s">
        <v>73</v>
      </c>
      <c r="B7160" s="144" t="s">
        <v>117</v>
      </c>
      <c r="C7160">
        <v>465</v>
      </c>
      <c r="D7160" t="str">
        <f>VLOOKUP(Oliusala[[#This Row],[postnumer]],Sveitarfelog[#All],4,FALSE)</f>
        <v>Vesturbyggð</v>
      </c>
      <c r="E7160" t="str">
        <f>VLOOKUP(Oliusala[[#This Row],[postnumer]],Sveitarfelog[#All],5,FALSE)</f>
        <v>Vestfirðir</v>
      </c>
      <c r="F7160" t="s">
        <v>25</v>
      </c>
      <c r="G7160" t="s">
        <v>24</v>
      </c>
      <c r="H7160" t="s">
        <v>60</v>
      </c>
      <c r="I7160" s="1">
        <v>17245</v>
      </c>
      <c r="J7160" s="2">
        <f>VLOOKUP(Oliusala[[#This Row],[tegund]],Tegundir!$B$2:$D$19,3,FALSE)*Oliusala[[#This Row],[magn]]/1000</f>
        <v>14.916924999999999</v>
      </c>
      <c r="K7160">
        <v>2015</v>
      </c>
      <c r="L7160" t="s">
        <v>1955</v>
      </c>
      <c r="M7160" s="144" t="s">
        <v>59</v>
      </c>
    </row>
    <row r="7161" spans="1:15" x14ac:dyDescent="0.2">
      <c r="A7161" t="s">
        <v>57</v>
      </c>
      <c r="B7161" s="144" t="s">
        <v>117</v>
      </c>
      <c r="C7161">
        <v>465</v>
      </c>
      <c r="D7161" t="str">
        <f>VLOOKUP(Oliusala[[#This Row],[postnumer]],Sveitarfelog[#All],4,FALSE)</f>
        <v>Vesturbyggð</v>
      </c>
      <c r="E7161" t="str">
        <f>VLOOKUP(Oliusala[[#This Row],[postnumer]],Sveitarfelog[#All],5,FALSE)</f>
        <v>Vestfirðir</v>
      </c>
      <c r="F7161" t="s">
        <v>25</v>
      </c>
      <c r="G7161" t="s">
        <v>24</v>
      </c>
      <c r="H7161" t="s">
        <v>60</v>
      </c>
      <c r="I7161" s="1">
        <v>152326</v>
      </c>
      <c r="J7161" s="2">
        <f>VLOOKUP(Oliusala[[#This Row],[tegund]],Tegundir!$B$2:$D$19,3,FALSE)*Oliusala[[#This Row],[magn]]/1000</f>
        <v>131.76199</v>
      </c>
      <c r="K7161">
        <v>2015</v>
      </c>
      <c r="L7161" t="s">
        <v>19</v>
      </c>
      <c r="M7161" s="144" t="s">
        <v>59</v>
      </c>
      <c r="O7161" s="144" t="s">
        <v>1997</v>
      </c>
    </row>
    <row r="7162" spans="1:15" x14ac:dyDescent="0.2">
      <c r="A7162" t="s">
        <v>57</v>
      </c>
      <c r="B7162" s="144" t="s">
        <v>116</v>
      </c>
      <c r="C7162">
        <v>460</v>
      </c>
      <c r="D7162" t="str">
        <f>VLOOKUP(Oliusala[[#This Row],[postnumer]],Sveitarfelog[#All],4,FALSE)</f>
        <v>Vesturbyggð</v>
      </c>
      <c r="E7162" t="str">
        <f>VLOOKUP(Oliusala[[#This Row],[postnumer]],Sveitarfelog[#All],5,FALSE)</f>
        <v>Vestfirðir</v>
      </c>
      <c r="F7162" t="s">
        <v>30</v>
      </c>
      <c r="G7162" t="s">
        <v>24</v>
      </c>
      <c r="H7162" t="s">
        <v>60</v>
      </c>
      <c r="I7162" s="1">
        <v>117610</v>
      </c>
      <c r="J7162" s="2">
        <f>VLOOKUP(Oliusala[[#This Row],[tegund]],Tegundir!$B$2:$D$19,3,FALSE)*Oliusala[[#This Row],[magn]]/1000</f>
        <v>101.73264999999999</v>
      </c>
      <c r="K7162">
        <v>2015</v>
      </c>
      <c r="L7162" t="s">
        <v>19</v>
      </c>
      <c r="M7162" s="144" t="s">
        <v>59</v>
      </c>
      <c r="O7162" s="144" t="s">
        <v>1998</v>
      </c>
    </row>
    <row r="7163" spans="1:15" x14ac:dyDescent="0.2">
      <c r="A7163" t="s">
        <v>63</v>
      </c>
      <c r="B7163" s="144" t="s">
        <v>116</v>
      </c>
      <c r="C7163">
        <v>460</v>
      </c>
      <c r="D7163" t="str">
        <f>VLOOKUP(Oliusala[[#This Row],[postnumer]],Sveitarfelog[#All],4,FALSE)</f>
        <v>Vesturbyggð</v>
      </c>
      <c r="E7163" t="str">
        <f>VLOOKUP(Oliusala[[#This Row],[postnumer]],Sveitarfelog[#All],5,FALSE)</f>
        <v>Vestfirðir</v>
      </c>
      <c r="F7163" t="s">
        <v>24</v>
      </c>
      <c r="G7163" t="s">
        <v>24</v>
      </c>
      <c r="H7163" t="s">
        <v>58</v>
      </c>
      <c r="I7163" s="1">
        <v>128931</v>
      </c>
      <c r="J7163" s="2">
        <f>VLOOKUP(Oliusala[[#This Row],[tegund]],Tegundir!$B$2:$D$19,3,FALSE)*Oliusala[[#This Row],[magn]]/1000</f>
        <v>111.52531500000001</v>
      </c>
      <c r="K7163">
        <v>2015</v>
      </c>
      <c r="L7163" t="s">
        <v>18</v>
      </c>
      <c r="M7163" s="144" t="s">
        <v>59</v>
      </c>
    </row>
    <row r="7164" spans="1:15" x14ac:dyDescent="0.2">
      <c r="A7164" t="s">
        <v>83</v>
      </c>
      <c r="B7164" s="144" t="s">
        <v>117</v>
      </c>
      <c r="C7164">
        <v>465</v>
      </c>
      <c r="D7164" t="str">
        <f>VLOOKUP(Oliusala[[#This Row],[postnumer]],Sveitarfelog[#All],4,FALSE)</f>
        <v>Vesturbyggð</v>
      </c>
      <c r="E7164" t="str">
        <f>VLOOKUP(Oliusala[[#This Row],[postnumer]],Sveitarfelog[#All],5,FALSE)</f>
        <v>Vestfirðir</v>
      </c>
      <c r="F7164" t="s">
        <v>29</v>
      </c>
      <c r="G7164" t="s">
        <v>24</v>
      </c>
      <c r="H7164" t="s">
        <v>60</v>
      </c>
      <c r="I7164" s="1">
        <v>19895</v>
      </c>
      <c r="J7164" s="2">
        <f>VLOOKUP(Oliusala[[#This Row],[tegund]],Tegundir!$B$2:$D$19,3,FALSE)*Oliusala[[#This Row],[magn]]/1000</f>
        <v>17.209174999999998</v>
      </c>
      <c r="K7164">
        <v>2015</v>
      </c>
      <c r="L7164" t="s">
        <v>19</v>
      </c>
      <c r="M7164" s="144" t="s">
        <v>59</v>
      </c>
      <c r="O7164" s="144" t="s">
        <v>1998</v>
      </c>
    </row>
    <row r="7165" spans="1:15" x14ac:dyDescent="0.2">
      <c r="A7165" t="s">
        <v>73</v>
      </c>
      <c r="B7165" s="144" t="s">
        <v>117</v>
      </c>
      <c r="C7165">
        <v>465</v>
      </c>
      <c r="D7165" t="str">
        <f>VLOOKUP(Oliusala[[#This Row],[postnumer]],Sveitarfelog[#All],4,FALSE)</f>
        <v>Vesturbyggð</v>
      </c>
      <c r="E7165" t="str">
        <f>VLOOKUP(Oliusala[[#This Row],[postnumer]],Sveitarfelog[#All],5,FALSE)</f>
        <v>Vestfirðir</v>
      </c>
      <c r="F7165" t="s">
        <v>24</v>
      </c>
      <c r="G7165" t="s">
        <v>24</v>
      </c>
      <c r="H7165" t="s">
        <v>60</v>
      </c>
      <c r="I7165" s="1">
        <v>22093</v>
      </c>
      <c r="J7165" s="2">
        <f>VLOOKUP(Oliusala[[#This Row],[tegund]],Tegundir!$B$2:$D$19,3,FALSE)*Oliusala[[#This Row],[magn]]/1000</f>
        <v>19.110444999999999</v>
      </c>
      <c r="K7165">
        <v>2015</v>
      </c>
      <c r="L7165" t="s">
        <v>18</v>
      </c>
      <c r="M7165" s="144" t="s">
        <v>59</v>
      </c>
    </row>
    <row r="7166" spans="1:15" x14ac:dyDescent="0.2">
      <c r="A7166" t="s">
        <v>57</v>
      </c>
      <c r="B7166" s="144" t="s">
        <v>117</v>
      </c>
      <c r="C7166">
        <v>465</v>
      </c>
      <c r="D7166" t="str">
        <f>VLOOKUP(Oliusala[[#This Row],[postnumer]],Sveitarfelog[#All],4,FALSE)</f>
        <v>Vesturbyggð</v>
      </c>
      <c r="E7166" t="str">
        <f>VLOOKUP(Oliusala[[#This Row],[postnumer]],Sveitarfelog[#All],5,FALSE)</f>
        <v>Vestfirðir</v>
      </c>
      <c r="F7166" t="s">
        <v>30</v>
      </c>
      <c r="G7166" t="s">
        <v>24</v>
      </c>
      <c r="H7166" t="s">
        <v>60</v>
      </c>
      <c r="I7166" s="1">
        <v>6761</v>
      </c>
      <c r="J7166" s="2">
        <f>VLOOKUP(Oliusala[[#This Row],[tegund]],Tegundir!$B$2:$D$19,3,FALSE)*Oliusala[[#This Row],[magn]]/1000</f>
        <v>5.8482650000000005</v>
      </c>
      <c r="K7166">
        <v>2015</v>
      </c>
      <c r="L7166" t="s">
        <v>19</v>
      </c>
      <c r="M7166" s="144" t="s">
        <v>59</v>
      </c>
      <c r="O7166" s="144" t="s">
        <v>1998</v>
      </c>
    </row>
    <row r="7167" spans="1:15" x14ac:dyDescent="0.2">
      <c r="A7167" t="s">
        <v>63</v>
      </c>
      <c r="B7167" s="144" t="s">
        <v>117</v>
      </c>
      <c r="C7167">
        <v>465</v>
      </c>
      <c r="D7167" t="str">
        <f>VLOOKUP(Oliusala[[#This Row],[postnumer]],Sveitarfelog[#All],4,FALSE)</f>
        <v>Vesturbyggð</v>
      </c>
      <c r="E7167" t="str">
        <f>VLOOKUP(Oliusala[[#This Row],[postnumer]],Sveitarfelog[#All],5,FALSE)</f>
        <v>Vestfirðir</v>
      </c>
      <c r="F7167" t="s">
        <v>24</v>
      </c>
      <c r="G7167" t="s">
        <v>24</v>
      </c>
      <c r="H7167" t="s">
        <v>58</v>
      </c>
      <c r="I7167" s="1">
        <v>115464</v>
      </c>
      <c r="J7167" s="2">
        <f>VLOOKUP(Oliusala[[#This Row],[tegund]],Tegundir!$B$2:$D$19,3,FALSE)*Oliusala[[#This Row],[magn]]/1000</f>
        <v>99.876360000000005</v>
      </c>
      <c r="K7167">
        <v>2015</v>
      </c>
      <c r="L7167" t="s">
        <v>18</v>
      </c>
      <c r="M7167" s="144" t="s">
        <v>59</v>
      </c>
    </row>
    <row r="7168" spans="1:15" x14ac:dyDescent="0.2">
      <c r="A7168" t="s">
        <v>83</v>
      </c>
      <c r="B7168" s="144" t="s">
        <v>119</v>
      </c>
      <c r="C7168">
        <v>470</v>
      </c>
      <c r="D7168" t="str">
        <f>VLOOKUP(Oliusala[[#This Row],[postnumer]],Sveitarfelog[#All],4,FALSE)</f>
        <v>Ísafjarðarbær</v>
      </c>
      <c r="E7168" t="str">
        <f>VLOOKUP(Oliusala[[#This Row],[postnumer]],Sveitarfelog[#All],5,FALSE)</f>
        <v>Vestfirðir</v>
      </c>
      <c r="F7168" t="s">
        <v>30</v>
      </c>
      <c r="G7168" t="s">
        <v>24</v>
      </c>
      <c r="H7168" t="s">
        <v>60</v>
      </c>
      <c r="I7168" s="1">
        <v>69763</v>
      </c>
      <c r="J7168" s="2">
        <f>VLOOKUP(Oliusala[[#This Row],[tegund]],Tegundir!$B$2:$D$19,3,FALSE)*Oliusala[[#This Row],[magn]]/1000</f>
        <v>60.344995000000004</v>
      </c>
      <c r="K7168">
        <v>2015</v>
      </c>
      <c r="L7168" t="s">
        <v>19</v>
      </c>
      <c r="M7168" s="144" t="s">
        <v>59</v>
      </c>
      <c r="O7168" s="144" t="s">
        <v>1998</v>
      </c>
    </row>
    <row r="7169" spans="1:15" x14ac:dyDescent="0.2">
      <c r="A7169" t="s">
        <v>63</v>
      </c>
      <c r="B7169" s="144" t="s">
        <v>119</v>
      </c>
      <c r="C7169">
        <v>470</v>
      </c>
      <c r="D7169" t="str">
        <f>VLOOKUP(Oliusala[[#This Row],[postnumer]],Sveitarfelog[#All],4,FALSE)</f>
        <v>Ísafjarðarbær</v>
      </c>
      <c r="E7169" t="str">
        <f>VLOOKUP(Oliusala[[#This Row],[postnumer]],Sveitarfelog[#All],5,FALSE)</f>
        <v>Vestfirðir</v>
      </c>
      <c r="F7169" t="s">
        <v>24</v>
      </c>
      <c r="G7169" t="s">
        <v>24</v>
      </c>
      <c r="H7169" t="s">
        <v>58</v>
      </c>
      <c r="I7169" s="1">
        <v>138948</v>
      </c>
      <c r="J7169" s="2">
        <f>VLOOKUP(Oliusala[[#This Row],[tegund]],Tegundir!$B$2:$D$19,3,FALSE)*Oliusala[[#This Row],[magn]]/1000</f>
        <v>120.19002</v>
      </c>
      <c r="K7169">
        <v>2015</v>
      </c>
      <c r="L7169" t="s">
        <v>18</v>
      </c>
      <c r="M7169" s="144" t="s">
        <v>59</v>
      </c>
    </row>
    <row r="7170" spans="1:15" x14ac:dyDescent="0.2">
      <c r="A7170" t="s">
        <v>68</v>
      </c>
      <c r="B7170" s="144" t="s">
        <v>120</v>
      </c>
      <c r="C7170">
        <v>500</v>
      </c>
      <c r="D7170" t="str">
        <f>VLOOKUP(Oliusala[[#This Row],[postnumer]],Sveitarfelog[#All],4,FALSE)</f>
        <v>Húnaþing vestra</v>
      </c>
      <c r="E7170" t="str">
        <f>VLOOKUP(Oliusala[[#This Row],[postnumer]],Sveitarfelog[#All],5,FALSE)</f>
        <v>Norðurland vestra</v>
      </c>
      <c r="F7170" t="s">
        <v>25</v>
      </c>
      <c r="G7170" t="s">
        <v>24</v>
      </c>
      <c r="H7170" t="s">
        <v>60</v>
      </c>
      <c r="I7170" s="1">
        <v>6778</v>
      </c>
      <c r="J7170" s="2">
        <f>VLOOKUP(Oliusala[[#This Row],[tegund]],Tegundir!$B$2:$D$19,3,FALSE)*Oliusala[[#This Row],[magn]]/1000</f>
        <v>5.8629700000000007</v>
      </c>
      <c r="K7170">
        <v>2015</v>
      </c>
      <c r="L7170" t="s">
        <v>1955</v>
      </c>
      <c r="M7170" s="144" t="s">
        <v>59</v>
      </c>
    </row>
    <row r="7171" spans="1:15" x14ac:dyDescent="0.2">
      <c r="A7171" t="s">
        <v>57</v>
      </c>
      <c r="B7171" s="144" t="s">
        <v>120</v>
      </c>
      <c r="C7171">
        <v>500</v>
      </c>
      <c r="D7171" t="str">
        <f>VLOOKUP(Oliusala[[#This Row],[postnumer]],Sveitarfelog[#All],4,FALSE)</f>
        <v>Húnaþing vestra</v>
      </c>
      <c r="E7171" t="str">
        <f>VLOOKUP(Oliusala[[#This Row],[postnumer]],Sveitarfelog[#All],5,FALSE)</f>
        <v>Norðurland vestra</v>
      </c>
      <c r="F7171" t="s">
        <v>25</v>
      </c>
      <c r="G7171" t="s">
        <v>24</v>
      </c>
      <c r="H7171" t="s">
        <v>60</v>
      </c>
      <c r="I7171" s="1">
        <v>129385</v>
      </c>
      <c r="J7171" s="2">
        <f>VLOOKUP(Oliusala[[#This Row],[tegund]],Tegundir!$B$2:$D$19,3,FALSE)*Oliusala[[#This Row],[magn]]/1000</f>
        <v>111.918025</v>
      </c>
      <c r="K7171">
        <v>2015</v>
      </c>
      <c r="L7171" t="s">
        <v>1955</v>
      </c>
      <c r="M7171" s="144" t="s">
        <v>59</v>
      </c>
    </row>
    <row r="7172" spans="1:15" x14ac:dyDescent="0.2">
      <c r="A7172" t="s">
        <v>122</v>
      </c>
      <c r="B7172" s="144" t="s">
        <v>120</v>
      </c>
      <c r="C7172">
        <v>500</v>
      </c>
      <c r="D7172" t="str">
        <f>VLOOKUP(Oliusala[[#This Row],[postnumer]],Sveitarfelog[#All],4,FALSE)</f>
        <v>Húnaþing vestra</v>
      </c>
      <c r="E7172" t="str">
        <f>VLOOKUP(Oliusala[[#This Row],[postnumer]],Sveitarfelog[#All],5,FALSE)</f>
        <v>Norðurland vestra</v>
      </c>
      <c r="F7172" t="s">
        <v>25</v>
      </c>
      <c r="G7172" t="s">
        <v>24</v>
      </c>
      <c r="H7172" t="s">
        <v>60</v>
      </c>
      <c r="I7172" s="1">
        <v>3618</v>
      </c>
      <c r="J7172" s="2">
        <f>VLOOKUP(Oliusala[[#This Row],[tegund]],Tegundir!$B$2:$D$19,3,FALSE)*Oliusala[[#This Row],[magn]]/1000</f>
        <v>3.1295700000000002</v>
      </c>
      <c r="K7172">
        <v>2015</v>
      </c>
      <c r="L7172" t="s">
        <v>1955</v>
      </c>
      <c r="M7172" s="144" t="s">
        <v>59</v>
      </c>
    </row>
    <row r="7173" spans="1:15" x14ac:dyDescent="0.2">
      <c r="A7173" t="s">
        <v>63</v>
      </c>
      <c r="B7173" s="144" t="s">
        <v>120</v>
      </c>
      <c r="C7173">
        <v>500</v>
      </c>
      <c r="D7173" t="str">
        <f>VLOOKUP(Oliusala[[#This Row],[postnumer]],Sveitarfelog[#All],4,FALSE)</f>
        <v>Húnaþing vestra</v>
      </c>
      <c r="E7173" t="str">
        <f>VLOOKUP(Oliusala[[#This Row],[postnumer]],Sveitarfelog[#All],5,FALSE)</f>
        <v>Norðurland vestra</v>
      </c>
      <c r="F7173" t="s">
        <v>25</v>
      </c>
      <c r="G7173" t="s">
        <v>24</v>
      </c>
      <c r="H7173" t="s">
        <v>58</v>
      </c>
      <c r="I7173" s="1">
        <v>23806</v>
      </c>
      <c r="J7173" s="2">
        <f>VLOOKUP(Oliusala[[#This Row],[tegund]],Tegundir!$B$2:$D$19,3,FALSE)*Oliusala[[#This Row],[magn]]/1000</f>
        <v>20.592189999999999</v>
      </c>
      <c r="K7173">
        <v>2015</v>
      </c>
      <c r="L7173" t="s">
        <v>1955</v>
      </c>
      <c r="M7173" s="144" t="s">
        <v>59</v>
      </c>
    </row>
    <row r="7174" spans="1:15" x14ac:dyDescent="0.2">
      <c r="A7174" t="s">
        <v>63</v>
      </c>
      <c r="B7174" s="144" t="s">
        <v>120</v>
      </c>
      <c r="C7174">
        <v>500</v>
      </c>
      <c r="D7174" t="str">
        <f>VLOOKUP(Oliusala[[#This Row],[postnumer]],Sveitarfelog[#All],4,FALSE)</f>
        <v>Húnaþing vestra</v>
      </c>
      <c r="E7174" t="str">
        <f>VLOOKUP(Oliusala[[#This Row],[postnumer]],Sveitarfelog[#All],5,FALSE)</f>
        <v>Norðurland vestra</v>
      </c>
      <c r="F7174" t="s">
        <v>24</v>
      </c>
      <c r="G7174" t="s">
        <v>24</v>
      </c>
      <c r="H7174" t="s">
        <v>58</v>
      </c>
      <c r="I7174" s="1">
        <v>917639</v>
      </c>
      <c r="J7174" s="2">
        <f>VLOOKUP(Oliusala[[#This Row],[tegund]],Tegundir!$B$2:$D$19,3,FALSE)*Oliusala[[#This Row],[magn]]/1000</f>
        <v>793.75773500000003</v>
      </c>
      <c r="K7174">
        <v>2015</v>
      </c>
      <c r="L7174" t="s">
        <v>18</v>
      </c>
      <c r="M7174" s="144" t="s">
        <v>59</v>
      </c>
    </row>
    <row r="7175" spans="1:15" x14ac:dyDescent="0.2">
      <c r="A7175" t="s">
        <v>57</v>
      </c>
      <c r="B7175" s="144" t="s">
        <v>123</v>
      </c>
      <c r="C7175">
        <v>510</v>
      </c>
      <c r="D7175" t="str">
        <f>VLOOKUP(Oliusala[[#This Row],[postnumer]],Sveitarfelog[#All],4,FALSE)</f>
        <v>Árneshreppur,Kaldrananeshreppur,Strandabyggð</v>
      </c>
      <c r="E7175" t="str">
        <f>VLOOKUP(Oliusala[[#This Row],[postnumer]],Sveitarfelog[#All],5,FALSE)</f>
        <v>Vestfirðir</v>
      </c>
      <c r="F7175" t="s">
        <v>24</v>
      </c>
      <c r="G7175" t="s">
        <v>24</v>
      </c>
      <c r="H7175" t="s">
        <v>60</v>
      </c>
      <c r="I7175" s="1">
        <v>5152</v>
      </c>
      <c r="J7175" s="2">
        <f>VLOOKUP(Oliusala[[#This Row],[tegund]],Tegundir!$B$2:$D$19,3,FALSE)*Oliusala[[#This Row],[magn]]/1000</f>
        <v>4.45648</v>
      </c>
      <c r="K7175">
        <v>2015</v>
      </c>
      <c r="L7175" t="s">
        <v>18</v>
      </c>
      <c r="M7175" s="144" t="s">
        <v>59</v>
      </c>
    </row>
    <row r="7176" spans="1:15" x14ac:dyDescent="0.2">
      <c r="A7176" t="s">
        <v>57</v>
      </c>
      <c r="B7176" s="144" t="s">
        <v>123</v>
      </c>
      <c r="C7176">
        <v>510</v>
      </c>
      <c r="D7176" t="str">
        <f>VLOOKUP(Oliusala[[#This Row],[postnumer]],Sveitarfelog[#All],4,FALSE)</f>
        <v>Árneshreppur,Kaldrananeshreppur,Strandabyggð</v>
      </c>
      <c r="E7176" t="str">
        <f>VLOOKUP(Oliusala[[#This Row],[postnumer]],Sveitarfelog[#All],5,FALSE)</f>
        <v>Vestfirðir</v>
      </c>
      <c r="F7176" t="s">
        <v>29</v>
      </c>
      <c r="G7176" t="s">
        <v>24</v>
      </c>
      <c r="H7176" t="s">
        <v>60</v>
      </c>
      <c r="I7176" s="1">
        <v>69744</v>
      </c>
      <c r="J7176" s="2">
        <f>VLOOKUP(Oliusala[[#This Row],[tegund]],Tegundir!$B$2:$D$19,3,FALSE)*Oliusala[[#This Row],[magn]]/1000</f>
        <v>60.328559999999996</v>
      </c>
      <c r="K7176">
        <v>2015</v>
      </c>
      <c r="L7176" t="s">
        <v>19</v>
      </c>
      <c r="M7176" s="144" t="s">
        <v>59</v>
      </c>
      <c r="O7176" s="144" t="s">
        <v>1998</v>
      </c>
    </row>
    <row r="7177" spans="1:15" x14ac:dyDescent="0.2">
      <c r="A7177" t="s">
        <v>57</v>
      </c>
      <c r="B7177" s="144" t="s">
        <v>123</v>
      </c>
      <c r="C7177">
        <v>510</v>
      </c>
      <c r="D7177" t="str">
        <f>VLOOKUP(Oliusala[[#This Row],[postnumer]],Sveitarfelog[#All],4,FALSE)</f>
        <v>Árneshreppur,Kaldrananeshreppur,Strandabyggð</v>
      </c>
      <c r="E7177" t="str">
        <f>VLOOKUP(Oliusala[[#This Row],[postnumer]],Sveitarfelog[#All],5,FALSE)</f>
        <v>Vestfirðir</v>
      </c>
      <c r="F7177" t="s">
        <v>30</v>
      </c>
      <c r="G7177" t="s">
        <v>24</v>
      </c>
      <c r="H7177" t="s">
        <v>60</v>
      </c>
      <c r="I7177" s="1">
        <v>6029</v>
      </c>
      <c r="J7177" s="2">
        <f>VLOOKUP(Oliusala[[#This Row],[tegund]],Tegundir!$B$2:$D$19,3,FALSE)*Oliusala[[#This Row],[magn]]/1000</f>
        <v>5.2150850000000002</v>
      </c>
      <c r="K7177">
        <v>2015</v>
      </c>
      <c r="L7177" t="s">
        <v>19</v>
      </c>
      <c r="M7177" s="144" t="s">
        <v>59</v>
      </c>
      <c r="O7177" s="144" t="s">
        <v>1998</v>
      </c>
    </row>
    <row r="7178" spans="1:15" x14ac:dyDescent="0.2">
      <c r="A7178" t="s">
        <v>57</v>
      </c>
      <c r="B7178" s="144" t="s">
        <v>124</v>
      </c>
      <c r="C7178">
        <v>510</v>
      </c>
      <c r="D7178" t="str">
        <f>VLOOKUP(Oliusala[[#This Row],[postnumer]],Sveitarfelog[#All],4,FALSE)</f>
        <v>Árneshreppur,Kaldrananeshreppur,Strandabyggð</v>
      </c>
      <c r="E7178" t="str">
        <f>VLOOKUP(Oliusala[[#This Row],[postnumer]],Sveitarfelog[#All],5,FALSE)</f>
        <v>Vestfirðir</v>
      </c>
      <c r="F7178" t="s">
        <v>24</v>
      </c>
      <c r="G7178" t="s">
        <v>24</v>
      </c>
      <c r="H7178" t="s">
        <v>60</v>
      </c>
      <c r="I7178" s="1">
        <v>4888</v>
      </c>
      <c r="J7178" s="2">
        <f>VLOOKUP(Oliusala[[#This Row],[tegund]],Tegundir!$B$2:$D$19,3,FALSE)*Oliusala[[#This Row],[magn]]/1000</f>
        <v>4.2281199999999997</v>
      </c>
      <c r="K7178">
        <v>2015</v>
      </c>
      <c r="L7178" t="s">
        <v>18</v>
      </c>
      <c r="M7178" s="144" t="s">
        <v>59</v>
      </c>
    </row>
    <row r="7179" spans="1:15" x14ac:dyDescent="0.2">
      <c r="A7179" t="s">
        <v>63</v>
      </c>
      <c r="B7179" s="144" t="s">
        <v>123</v>
      </c>
      <c r="C7179">
        <v>510</v>
      </c>
      <c r="D7179" t="str">
        <f>VLOOKUP(Oliusala[[#This Row],[postnumer]],Sveitarfelog[#All],4,FALSE)</f>
        <v>Árneshreppur,Kaldrananeshreppur,Strandabyggð</v>
      </c>
      <c r="E7179" t="str">
        <f>VLOOKUP(Oliusala[[#This Row],[postnumer]],Sveitarfelog[#All],5,FALSE)</f>
        <v>Vestfirðir</v>
      </c>
      <c r="F7179" t="s">
        <v>25</v>
      </c>
      <c r="G7179" t="s">
        <v>24</v>
      </c>
      <c r="H7179" t="s">
        <v>58</v>
      </c>
      <c r="I7179" s="1">
        <v>136012</v>
      </c>
      <c r="J7179" s="2">
        <f>VLOOKUP(Oliusala[[#This Row],[tegund]],Tegundir!$B$2:$D$19,3,FALSE)*Oliusala[[#This Row],[magn]]/1000</f>
        <v>117.65038</v>
      </c>
      <c r="K7179">
        <v>2015</v>
      </c>
      <c r="L7179" t="s">
        <v>18</v>
      </c>
      <c r="M7179" s="144" t="s">
        <v>59</v>
      </c>
    </row>
    <row r="7180" spans="1:15" x14ac:dyDescent="0.2">
      <c r="A7180" t="s">
        <v>63</v>
      </c>
      <c r="B7180" s="144" t="s">
        <v>123</v>
      </c>
      <c r="C7180">
        <v>510</v>
      </c>
      <c r="D7180" t="str">
        <f>VLOOKUP(Oliusala[[#This Row],[postnumer]],Sveitarfelog[#All],4,FALSE)</f>
        <v>Árneshreppur,Kaldrananeshreppur,Strandabyggð</v>
      </c>
      <c r="E7180" t="str">
        <f>VLOOKUP(Oliusala[[#This Row],[postnumer]],Sveitarfelog[#All],5,FALSE)</f>
        <v>Vestfirðir</v>
      </c>
      <c r="F7180" t="s">
        <v>24</v>
      </c>
      <c r="G7180" t="s">
        <v>24</v>
      </c>
      <c r="H7180" t="s">
        <v>58</v>
      </c>
      <c r="I7180" s="1">
        <v>762265</v>
      </c>
      <c r="J7180" s="2">
        <f>VLOOKUP(Oliusala[[#This Row],[tegund]],Tegundir!$B$2:$D$19,3,FALSE)*Oliusala[[#This Row],[magn]]/1000</f>
        <v>659.35922499999992</v>
      </c>
      <c r="K7180">
        <v>2015</v>
      </c>
      <c r="L7180" t="s">
        <v>18</v>
      </c>
      <c r="M7180" s="144" t="s">
        <v>59</v>
      </c>
    </row>
    <row r="7181" spans="1:15" x14ac:dyDescent="0.2">
      <c r="A7181" t="s">
        <v>63</v>
      </c>
      <c r="B7181" s="144" t="s">
        <v>124</v>
      </c>
      <c r="C7181">
        <v>510</v>
      </c>
      <c r="D7181" t="str">
        <f>VLOOKUP(Oliusala[[#This Row],[postnumer]],Sveitarfelog[#All],4,FALSE)</f>
        <v>Árneshreppur,Kaldrananeshreppur,Strandabyggð</v>
      </c>
      <c r="E7181" t="str">
        <f>VLOOKUP(Oliusala[[#This Row],[postnumer]],Sveitarfelog[#All],5,FALSE)</f>
        <v>Vestfirðir</v>
      </c>
      <c r="F7181" t="s">
        <v>24</v>
      </c>
      <c r="G7181" t="s">
        <v>24</v>
      </c>
      <c r="H7181" t="s">
        <v>58</v>
      </c>
      <c r="I7181" s="1">
        <v>44298</v>
      </c>
      <c r="J7181" s="2">
        <f>VLOOKUP(Oliusala[[#This Row],[tegund]],Tegundir!$B$2:$D$19,3,FALSE)*Oliusala[[#This Row],[magn]]/1000</f>
        <v>38.317769999999996</v>
      </c>
      <c r="K7181">
        <v>2015</v>
      </c>
      <c r="L7181" t="s">
        <v>18</v>
      </c>
      <c r="M7181" s="144" t="s">
        <v>59</v>
      </c>
    </row>
    <row r="7182" spans="1:15" x14ac:dyDescent="0.2">
      <c r="A7182" t="s">
        <v>84</v>
      </c>
      <c r="B7182" s="144" t="s">
        <v>123</v>
      </c>
      <c r="C7182">
        <v>510</v>
      </c>
      <c r="D7182" t="str">
        <f>VLOOKUP(Oliusala[[#This Row],[postnumer]],Sveitarfelog[#All],4,FALSE)</f>
        <v>Árneshreppur,Kaldrananeshreppur,Strandabyggð</v>
      </c>
      <c r="E7182" t="str">
        <f>VLOOKUP(Oliusala[[#This Row],[postnumer]],Sveitarfelog[#All],5,FALSE)</f>
        <v>Vestfirðir</v>
      </c>
      <c r="F7182" t="s">
        <v>25</v>
      </c>
      <c r="G7182" t="s">
        <v>24</v>
      </c>
      <c r="H7182" t="s">
        <v>60</v>
      </c>
      <c r="I7182" s="1">
        <v>1647</v>
      </c>
      <c r="J7182" s="2">
        <f>VLOOKUP(Oliusala[[#This Row],[tegund]],Tegundir!$B$2:$D$19,3,FALSE)*Oliusala[[#This Row],[magn]]/1000</f>
        <v>1.424655</v>
      </c>
      <c r="K7182">
        <v>2015</v>
      </c>
      <c r="L7182" t="s">
        <v>1955</v>
      </c>
      <c r="M7182" s="144" t="s">
        <v>59</v>
      </c>
    </row>
    <row r="7183" spans="1:15" x14ac:dyDescent="0.2">
      <c r="A7183" t="s">
        <v>57</v>
      </c>
      <c r="B7183" s="144" t="s">
        <v>123</v>
      </c>
      <c r="C7183">
        <v>510</v>
      </c>
      <c r="D7183" t="str">
        <f>VLOOKUP(Oliusala[[#This Row],[postnumer]],Sveitarfelog[#All],4,FALSE)</f>
        <v>Árneshreppur,Kaldrananeshreppur,Strandabyggð</v>
      </c>
      <c r="E7183" t="str">
        <f>VLOOKUP(Oliusala[[#This Row],[postnumer]],Sveitarfelog[#All],5,FALSE)</f>
        <v>Vestfirðir</v>
      </c>
      <c r="F7183" t="s">
        <v>25</v>
      </c>
      <c r="G7183" t="s">
        <v>24</v>
      </c>
      <c r="H7183" t="s">
        <v>60</v>
      </c>
      <c r="I7183" s="1">
        <v>364128</v>
      </c>
      <c r="J7183" s="2">
        <f>VLOOKUP(Oliusala[[#This Row],[tegund]],Tegundir!$B$2:$D$19,3,FALSE)*Oliusala[[#This Row],[magn]]/1000</f>
        <v>314.97071999999997</v>
      </c>
      <c r="K7183">
        <v>2015</v>
      </c>
      <c r="L7183" t="s">
        <v>1955</v>
      </c>
      <c r="M7183" s="144" t="s">
        <v>59</v>
      </c>
    </row>
    <row r="7184" spans="1:15" x14ac:dyDescent="0.2">
      <c r="A7184" t="s">
        <v>57</v>
      </c>
      <c r="B7184" s="144" t="s">
        <v>124</v>
      </c>
      <c r="C7184">
        <v>510</v>
      </c>
      <c r="D7184" t="str">
        <f>VLOOKUP(Oliusala[[#This Row],[postnumer]],Sveitarfelog[#All],4,FALSE)</f>
        <v>Árneshreppur,Kaldrananeshreppur,Strandabyggð</v>
      </c>
      <c r="E7184" t="str">
        <f>VLOOKUP(Oliusala[[#This Row],[postnumer]],Sveitarfelog[#All],5,FALSE)</f>
        <v>Vestfirðir</v>
      </c>
      <c r="F7184" t="s">
        <v>25</v>
      </c>
      <c r="G7184" t="s">
        <v>24</v>
      </c>
      <c r="H7184" t="s">
        <v>60</v>
      </c>
      <c r="I7184" s="1">
        <v>110303</v>
      </c>
      <c r="J7184" s="2">
        <f>VLOOKUP(Oliusala[[#This Row],[tegund]],Tegundir!$B$2:$D$19,3,FALSE)*Oliusala[[#This Row],[magn]]/1000</f>
        <v>95.412095000000008</v>
      </c>
      <c r="K7184">
        <v>2015</v>
      </c>
      <c r="L7184" t="s">
        <v>19</v>
      </c>
      <c r="M7184" s="144" t="s">
        <v>59</v>
      </c>
      <c r="O7184" s="144" t="s">
        <v>1997</v>
      </c>
    </row>
    <row r="7185" spans="1:15" x14ac:dyDescent="0.2">
      <c r="A7185" t="s">
        <v>122</v>
      </c>
      <c r="B7185" s="144" t="s">
        <v>123</v>
      </c>
      <c r="C7185">
        <v>510</v>
      </c>
      <c r="D7185" t="str">
        <f>VLOOKUP(Oliusala[[#This Row],[postnumer]],Sveitarfelog[#All],4,FALSE)</f>
        <v>Árneshreppur,Kaldrananeshreppur,Strandabyggð</v>
      </c>
      <c r="E7185" t="str">
        <f>VLOOKUP(Oliusala[[#This Row],[postnumer]],Sveitarfelog[#All],5,FALSE)</f>
        <v>Vestfirðir</v>
      </c>
      <c r="F7185" t="s">
        <v>25</v>
      </c>
      <c r="G7185" t="s">
        <v>24</v>
      </c>
      <c r="H7185" t="s">
        <v>60</v>
      </c>
      <c r="I7185" s="1">
        <v>943</v>
      </c>
      <c r="J7185" s="2">
        <f>VLOOKUP(Oliusala[[#This Row],[tegund]],Tegundir!$B$2:$D$19,3,FALSE)*Oliusala[[#This Row],[magn]]/1000</f>
        <v>0.81569499999999995</v>
      </c>
      <c r="K7185">
        <v>2015</v>
      </c>
      <c r="L7185" t="s">
        <v>1955</v>
      </c>
      <c r="M7185" s="144" t="s">
        <v>59</v>
      </c>
    </row>
    <row r="7186" spans="1:15" x14ac:dyDescent="0.2">
      <c r="A7186" t="s">
        <v>57</v>
      </c>
      <c r="B7186" s="144" t="s">
        <v>125</v>
      </c>
      <c r="C7186">
        <v>520</v>
      </c>
      <c r="D7186" t="str">
        <f>VLOOKUP(Oliusala[[#This Row],[postnumer]],Sveitarfelog[#All],4,FALSE)</f>
        <v>Árneshreppur,Kaldrananeshreppur,Strandabyggð</v>
      </c>
      <c r="E7186" t="str">
        <f>VLOOKUP(Oliusala[[#This Row],[postnumer]],Sveitarfelog[#All],5,FALSE)</f>
        <v>Vestfirðir</v>
      </c>
      <c r="F7186" t="s">
        <v>25</v>
      </c>
      <c r="G7186" t="s">
        <v>24</v>
      </c>
      <c r="H7186" t="s">
        <v>60</v>
      </c>
      <c r="I7186" s="1">
        <v>90859</v>
      </c>
      <c r="J7186" s="2">
        <f>VLOOKUP(Oliusala[[#This Row],[tegund]],Tegundir!$B$2:$D$19,3,FALSE)*Oliusala[[#This Row],[magn]]/1000</f>
        <v>78.593035</v>
      </c>
      <c r="K7186">
        <v>2015</v>
      </c>
      <c r="L7186" t="s">
        <v>1955</v>
      </c>
      <c r="M7186" s="144" t="s">
        <v>59</v>
      </c>
    </row>
    <row r="7187" spans="1:15" x14ac:dyDescent="0.2">
      <c r="A7187" t="s">
        <v>57</v>
      </c>
      <c r="B7187" s="144" t="s">
        <v>125</v>
      </c>
      <c r="C7187">
        <v>520</v>
      </c>
      <c r="D7187" t="str">
        <f>VLOOKUP(Oliusala[[#This Row],[postnumer]],Sveitarfelog[#All],4,FALSE)</f>
        <v>Árneshreppur,Kaldrananeshreppur,Strandabyggð</v>
      </c>
      <c r="E7187" t="str">
        <f>VLOOKUP(Oliusala[[#This Row],[postnumer]],Sveitarfelog[#All],5,FALSE)</f>
        <v>Vestfirðir</v>
      </c>
      <c r="F7187" t="s">
        <v>29</v>
      </c>
      <c r="G7187" t="s">
        <v>24</v>
      </c>
      <c r="H7187" t="s">
        <v>60</v>
      </c>
      <c r="I7187" s="1">
        <v>19595</v>
      </c>
      <c r="J7187" s="2">
        <f>VLOOKUP(Oliusala[[#This Row],[tegund]],Tegundir!$B$2:$D$19,3,FALSE)*Oliusala[[#This Row],[magn]]/1000</f>
        <v>16.949674999999999</v>
      </c>
      <c r="K7187">
        <v>2015</v>
      </c>
      <c r="L7187" t="s">
        <v>19</v>
      </c>
      <c r="M7187" s="144" t="s">
        <v>59</v>
      </c>
      <c r="O7187" s="144" t="s">
        <v>1998</v>
      </c>
    </row>
    <row r="7188" spans="1:15" x14ac:dyDescent="0.2">
      <c r="A7188" t="s">
        <v>63</v>
      </c>
      <c r="B7188" s="144" t="s">
        <v>125</v>
      </c>
      <c r="C7188">
        <v>520</v>
      </c>
      <c r="D7188" t="str">
        <f>VLOOKUP(Oliusala[[#This Row],[postnumer]],Sveitarfelog[#All],4,FALSE)</f>
        <v>Árneshreppur,Kaldrananeshreppur,Strandabyggð</v>
      </c>
      <c r="E7188" t="str">
        <f>VLOOKUP(Oliusala[[#This Row],[postnumer]],Sveitarfelog[#All],5,FALSE)</f>
        <v>Vestfirðir</v>
      </c>
      <c r="F7188" t="s">
        <v>24</v>
      </c>
      <c r="G7188" t="s">
        <v>24</v>
      </c>
      <c r="H7188" t="s">
        <v>58</v>
      </c>
      <c r="I7188" s="1">
        <v>51726</v>
      </c>
      <c r="J7188" s="2">
        <f>VLOOKUP(Oliusala[[#This Row],[tegund]],Tegundir!$B$2:$D$19,3,FALSE)*Oliusala[[#This Row],[magn]]/1000</f>
        <v>44.742989999999999</v>
      </c>
      <c r="K7188">
        <v>2015</v>
      </c>
      <c r="L7188" t="s">
        <v>18</v>
      </c>
      <c r="M7188" s="144" t="s">
        <v>59</v>
      </c>
    </row>
    <row r="7189" spans="1:15" x14ac:dyDescent="0.2">
      <c r="A7189" t="s">
        <v>68</v>
      </c>
      <c r="B7189" s="144" t="s">
        <v>102</v>
      </c>
      <c r="C7189">
        <v>530</v>
      </c>
      <c r="D7189" t="str">
        <f>VLOOKUP(Oliusala[[#This Row],[postnumer]],Sveitarfelog[#All],4,FALSE)</f>
        <v>Húnaþing vestra</v>
      </c>
      <c r="E7189" t="str">
        <f>VLOOKUP(Oliusala[[#This Row],[postnumer]],Sveitarfelog[#All],5,FALSE)</f>
        <v>Norðurland vestra</v>
      </c>
      <c r="F7189" t="s">
        <v>25</v>
      </c>
      <c r="G7189" t="s">
        <v>24</v>
      </c>
      <c r="H7189" t="s">
        <v>60</v>
      </c>
      <c r="I7189" s="1">
        <v>176377</v>
      </c>
      <c r="J7189" s="2">
        <f>VLOOKUP(Oliusala[[#This Row],[tegund]],Tegundir!$B$2:$D$19,3,FALSE)*Oliusala[[#This Row],[magn]]/1000</f>
        <v>152.56610500000002</v>
      </c>
      <c r="K7189">
        <v>2015</v>
      </c>
      <c r="L7189" t="s">
        <v>1955</v>
      </c>
      <c r="M7189" s="144" t="s">
        <v>59</v>
      </c>
    </row>
    <row r="7190" spans="1:15" x14ac:dyDescent="0.2">
      <c r="A7190" t="s">
        <v>68</v>
      </c>
      <c r="B7190" s="144" t="s">
        <v>126</v>
      </c>
      <c r="C7190">
        <v>530</v>
      </c>
      <c r="D7190" t="str">
        <f>VLOOKUP(Oliusala[[#This Row],[postnumer]],Sveitarfelog[#All],4,FALSE)</f>
        <v>Húnaþing vestra</v>
      </c>
      <c r="E7190" t="str">
        <f>VLOOKUP(Oliusala[[#This Row],[postnumer]],Sveitarfelog[#All],5,FALSE)</f>
        <v>Norðurland vestra</v>
      </c>
      <c r="F7190" t="s">
        <v>25</v>
      </c>
      <c r="G7190" t="s">
        <v>24</v>
      </c>
      <c r="H7190" t="s">
        <v>60</v>
      </c>
      <c r="I7190" s="1">
        <v>1376</v>
      </c>
      <c r="J7190" s="2">
        <f>VLOOKUP(Oliusala[[#This Row],[tegund]],Tegundir!$B$2:$D$19,3,FALSE)*Oliusala[[#This Row],[magn]]/1000</f>
        <v>1.19024</v>
      </c>
      <c r="K7190">
        <v>2015</v>
      </c>
      <c r="L7190" t="s">
        <v>1955</v>
      </c>
      <c r="M7190" s="144" t="s">
        <v>59</v>
      </c>
    </row>
    <row r="7191" spans="1:15" x14ac:dyDescent="0.2">
      <c r="A7191" t="s">
        <v>68</v>
      </c>
      <c r="B7191" s="144" t="s">
        <v>102</v>
      </c>
      <c r="C7191">
        <v>530</v>
      </c>
      <c r="D7191" t="str">
        <f>VLOOKUP(Oliusala[[#This Row],[postnumer]],Sveitarfelog[#All],4,FALSE)</f>
        <v>Húnaþing vestra</v>
      </c>
      <c r="E7191" t="str">
        <f>VLOOKUP(Oliusala[[#This Row],[postnumer]],Sveitarfelog[#All],5,FALSE)</f>
        <v>Norðurland vestra</v>
      </c>
      <c r="F7191" t="s">
        <v>24</v>
      </c>
      <c r="G7191" t="s">
        <v>24</v>
      </c>
      <c r="H7191" t="s">
        <v>60</v>
      </c>
      <c r="I7191" s="1">
        <v>9934</v>
      </c>
      <c r="J7191" s="2">
        <f>VLOOKUP(Oliusala[[#This Row],[tegund]],Tegundir!$B$2:$D$19,3,FALSE)*Oliusala[[#This Row],[magn]]/1000</f>
        <v>8.5929099999999998</v>
      </c>
      <c r="K7191">
        <v>2015</v>
      </c>
      <c r="L7191" t="s">
        <v>18</v>
      </c>
      <c r="M7191" s="144" t="s">
        <v>59</v>
      </c>
    </row>
    <row r="7192" spans="1:15" x14ac:dyDescent="0.2">
      <c r="A7192" t="s">
        <v>102</v>
      </c>
      <c r="B7192" s="144" t="s">
        <v>102</v>
      </c>
      <c r="C7192">
        <v>530</v>
      </c>
      <c r="D7192" t="str">
        <f>VLOOKUP(Oliusala[[#This Row],[postnumer]],Sveitarfelog[#All],4,FALSE)</f>
        <v>Húnaþing vestra</v>
      </c>
      <c r="E7192" t="str">
        <f>VLOOKUP(Oliusala[[#This Row],[postnumer]],Sveitarfelog[#All],5,FALSE)</f>
        <v>Norðurland vestra</v>
      </c>
      <c r="F7192" t="s">
        <v>25</v>
      </c>
      <c r="G7192" t="s">
        <v>24</v>
      </c>
      <c r="H7192" t="s">
        <v>58</v>
      </c>
      <c r="I7192" s="1">
        <v>50614</v>
      </c>
      <c r="J7192" s="2">
        <f>VLOOKUP(Oliusala[[#This Row],[tegund]],Tegundir!$B$2:$D$19,3,FALSE)*Oliusala[[#This Row],[magn]]/1000</f>
        <v>43.781109999999998</v>
      </c>
      <c r="K7192">
        <v>2015</v>
      </c>
      <c r="L7192" t="s">
        <v>1955</v>
      </c>
      <c r="M7192" s="144" t="s">
        <v>59</v>
      </c>
    </row>
    <row r="7193" spans="1:15" x14ac:dyDescent="0.2">
      <c r="A7193" t="s">
        <v>57</v>
      </c>
      <c r="B7193" s="144" t="s">
        <v>102</v>
      </c>
      <c r="C7193">
        <v>530</v>
      </c>
      <c r="D7193" t="str">
        <f>VLOOKUP(Oliusala[[#This Row],[postnumer]],Sveitarfelog[#All],4,FALSE)</f>
        <v>Húnaþing vestra</v>
      </c>
      <c r="E7193" t="str">
        <f>VLOOKUP(Oliusala[[#This Row],[postnumer]],Sveitarfelog[#All],5,FALSE)</f>
        <v>Norðurland vestra</v>
      </c>
      <c r="F7193" t="s">
        <v>25</v>
      </c>
      <c r="G7193" t="s">
        <v>24</v>
      </c>
      <c r="H7193" t="s">
        <v>60</v>
      </c>
      <c r="I7193" s="1">
        <v>102614</v>
      </c>
      <c r="J7193" s="2">
        <f>VLOOKUP(Oliusala[[#This Row],[tegund]],Tegundir!$B$2:$D$19,3,FALSE)*Oliusala[[#This Row],[magn]]/1000</f>
        <v>88.761110000000002</v>
      </c>
      <c r="K7193">
        <v>2015</v>
      </c>
      <c r="L7193" t="s">
        <v>1955</v>
      </c>
      <c r="M7193" s="144" t="s">
        <v>59</v>
      </c>
    </row>
    <row r="7194" spans="1:15" x14ac:dyDescent="0.2">
      <c r="A7194" t="s">
        <v>57</v>
      </c>
      <c r="B7194" s="144" t="s">
        <v>102</v>
      </c>
      <c r="C7194">
        <v>530</v>
      </c>
      <c r="D7194" t="str">
        <f>VLOOKUP(Oliusala[[#This Row],[postnumer]],Sveitarfelog[#All],4,FALSE)</f>
        <v>Húnaþing vestra</v>
      </c>
      <c r="E7194" t="str">
        <f>VLOOKUP(Oliusala[[#This Row],[postnumer]],Sveitarfelog[#All],5,FALSE)</f>
        <v>Norðurland vestra</v>
      </c>
      <c r="F7194" t="s">
        <v>24</v>
      </c>
      <c r="G7194" t="s">
        <v>24</v>
      </c>
      <c r="H7194" t="s">
        <v>60</v>
      </c>
      <c r="I7194" s="1">
        <v>1575</v>
      </c>
      <c r="J7194" s="2">
        <f>VLOOKUP(Oliusala[[#This Row],[tegund]],Tegundir!$B$2:$D$19,3,FALSE)*Oliusala[[#This Row],[magn]]/1000</f>
        <v>1.3623749999999999</v>
      </c>
      <c r="K7194">
        <v>2015</v>
      </c>
      <c r="L7194" t="s">
        <v>18</v>
      </c>
      <c r="M7194" s="144" t="s">
        <v>59</v>
      </c>
    </row>
    <row r="7195" spans="1:15" x14ac:dyDescent="0.2">
      <c r="A7195" t="s">
        <v>57</v>
      </c>
      <c r="B7195" s="144" t="s">
        <v>102</v>
      </c>
      <c r="C7195">
        <v>530</v>
      </c>
      <c r="D7195" t="str">
        <f>VLOOKUP(Oliusala[[#This Row],[postnumer]],Sveitarfelog[#All],4,FALSE)</f>
        <v>Húnaþing vestra</v>
      </c>
      <c r="E7195" t="str">
        <f>VLOOKUP(Oliusala[[#This Row],[postnumer]],Sveitarfelog[#All],5,FALSE)</f>
        <v>Norðurland vestra</v>
      </c>
      <c r="F7195" t="s">
        <v>30</v>
      </c>
      <c r="G7195" t="s">
        <v>24</v>
      </c>
      <c r="H7195" t="s">
        <v>60</v>
      </c>
      <c r="I7195" s="1">
        <v>59056</v>
      </c>
      <c r="J7195" s="2">
        <f>VLOOKUP(Oliusala[[#This Row],[tegund]],Tegundir!$B$2:$D$19,3,FALSE)*Oliusala[[#This Row],[magn]]/1000</f>
        <v>51.083440000000003</v>
      </c>
      <c r="K7195">
        <v>2015</v>
      </c>
      <c r="L7195" t="s">
        <v>19</v>
      </c>
      <c r="M7195" s="144" t="s">
        <v>59</v>
      </c>
      <c r="O7195" s="144" t="s">
        <v>1998</v>
      </c>
    </row>
    <row r="7196" spans="1:15" x14ac:dyDescent="0.2">
      <c r="A7196" t="s">
        <v>122</v>
      </c>
      <c r="B7196" s="144" t="s">
        <v>102</v>
      </c>
      <c r="C7196">
        <v>530</v>
      </c>
      <c r="D7196" t="str">
        <f>VLOOKUP(Oliusala[[#This Row],[postnumer]],Sveitarfelog[#All],4,FALSE)</f>
        <v>Húnaþing vestra</v>
      </c>
      <c r="E7196" t="str">
        <f>VLOOKUP(Oliusala[[#This Row],[postnumer]],Sveitarfelog[#All],5,FALSE)</f>
        <v>Norðurland vestra</v>
      </c>
      <c r="F7196" t="s">
        <v>25</v>
      </c>
      <c r="G7196" t="s">
        <v>24</v>
      </c>
      <c r="H7196" t="s">
        <v>60</v>
      </c>
      <c r="I7196" s="1">
        <v>15061</v>
      </c>
      <c r="J7196" s="2">
        <f>VLOOKUP(Oliusala[[#This Row],[tegund]],Tegundir!$B$2:$D$19,3,FALSE)*Oliusala[[#This Row],[magn]]/1000</f>
        <v>13.027764999999999</v>
      </c>
      <c r="K7196">
        <v>2015</v>
      </c>
      <c r="L7196" t="s">
        <v>1955</v>
      </c>
      <c r="M7196" s="144" t="s">
        <v>59</v>
      </c>
    </row>
    <row r="7197" spans="1:15" x14ac:dyDescent="0.2">
      <c r="A7197" t="s">
        <v>63</v>
      </c>
      <c r="B7197" s="144" t="s">
        <v>102</v>
      </c>
      <c r="C7197">
        <v>530</v>
      </c>
      <c r="D7197" t="str">
        <f>VLOOKUP(Oliusala[[#This Row],[postnumer]],Sveitarfelog[#All],4,FALSE)</f>
        <v>Húnaþing vestra</v>
      </c>
      <c r="E7197" t="str">
        <f>VLOOKUP(Oliusala[[#This Row],[postnumer]],Sveitarfelog[#All],5,FALSE)</f>
        <v>Norðurland vestra</v>
      </c>
      <c r="F7197" t="s">
        <v>25</v>
      </c>
      <c r="G7197" t="s">
        <v>24</v>
      </c>
      <c r="H7197" t="s">
        <v>58</v>
      </c>
      <c r="I7197" s="1">
        <v>75638</v>
      </c>
      <c r="J7197" s="2">
        <f>VLOOKUP(Oliusala[[#This Row],[tegund]],Tegundir!$B$2:$D$19,3,FALSE)*Oliusala[[#This Row],[magn]]/1000</f>
        <v>65.426870000000008</v>
      </c>
      <c r="K7197">
        <v>2015</v>
      </c>
      <c r="L7197" t="s">
        <v>1955</v>
      </c>
      <c r="M7197" s="144" t="s">
        <v>59</v>
      </c>
    </row>
    <row r="7198" spans="1:15" x14ac:dyDescent="0.2">
      <c r="A7198" t="s">
        <v>63</v>
      </c>
      <c r="B7198" s="144" t="s">
        <v>102</v>
      </c>
      <c r="C7198">
        <v>530</v>
      </c>
      <c r="D7198" t="str">
        <f>VLOOKUP(Oliusala[[#This Row],[postnumer]],Sveitarfelog[#All],4,FALSE)</f>
        <v>Húnaþing vestra</v>
      </c>
      <c r="E7198" t="str">
        <f>VLOOKUP(Oliusala[[#This Row],[postnumer]],Sveitarfelog[#All],5,FALSE)</f>
        <v>Norðurland vestra</v>
      </c>
      <c r="F7198" t="s">
        <v>24</v>
      </c>
      <c r="G7198" t="s">
        <v>24</v>
      </c>
      <c r="H7198" t="s">
        <v>58</v>
      </c>
      <c r="I7198" s="1">
        <v>570811</v>
      </c>
      <c r="J7198" s="2">
        <f>VLOOKUP(Oliusala[[#This Row],[tegund]],Tegundir!$B$2:$D$19,3,FALSE)*Oliusala[[#This Row],[magn]]/1000</f>
        <v>493.75151500000004</v>
      </c>
      <c r="K7198">
        <v>2015</v>
      </c>
      <c r="L7198" t="s">
        <v>18</v>
      </c>
      <c r="M7198" s="144" t="s">
        <v>59</v>
      </c>
    </row>
    <row r="7199" spans="1:15" x14ac:dyDescent="0.2">
      <c r="A7199" t="s">
        <v>63</v>
      </c>
      <c r="B7199" s="144" t="s">
        <v>126</v>
      </c>
      <c r="C7199">
        <v>530</v>
      </c>
      <c r="D7199" t="str">
        <f>VLOOKUP(Oliusala[[#This Row],[postnumer]],Sveitarfelog[#All],4,FALSE)</f>
        <v>Húnaþing vestra</v>
      </c>
      <c r="E7199" t="str">
        <f>VLOOKUP(Oliusala[[#This Row],[postnumer]],Sveitarfelog[#All],5,FALSE)</f>
        <v>Norðurland vestra</v>
      </c>
      <c r="F7199" t="s">
        <v>24</v>
      </c>
      <c r="G7199" t="s">
        <v>24</v>
      </c>
      <c r="H7199" t="s">
        <v>58</v>
      </c>
      <c r="I7199" s="1">
        <v>43753</v>
      </c>
      <c r="J7199" s="2">
        <f>VLOOKUP(Oliusala[[#This Row],[tegund]],Tegundir!$B$2:$D$19,3,FALSE)*Oliusala[[#This Row],[magn]]/1000</f>
        <v>37.846344999999999</v>
      </c>
      <c r="K7199">
        <v>2015</v>
      </c>
      <c r="L7199" t="s">
        <v>18</v>
      </c>
      <c r="M7199" s="144" t="s">
        <v>59</v>
      </c>
    </row>
    <row r="7200" spans="1:15" x14ac:dyDescent="0.2">
      <c r="A7200" t="s">
        <v>57</v>
      </c>
      <c r="B7200" s="144" t="s">
        <v>127</v>
      </c>
      <c r="C7200">
        <v>531</v>
      </c>
      <c r="D7200" t="str">
        <f>VLOOKUP(Oliusala[[#This Row],[postnumer]],Sveitarfelog[#All],4,FALSE)</f>
        <v>Húnaþing vestra</v>
      </c>
      <c r="E7200" t="str">
        <f>VLOOKUP(Oliusala[[#This Row],[postnumer]],Sveitarfelog[#All],5,FALSE)</f>
        <v>Norðurland vestra</v>
      </c>
      <c r="F7200" t="s">
        <v>25</v>
      </c>
      <c r="G7200" t="s">
        <v>24</v>
      </c>
      <c r="H7200" t="s">
        <v>60</v>
      </c>
      <c r="I7200" s="1">
        <v>243009</v>
      </c>
      <c r="J7200" s="2">
        <f>VLOOKUP(Oliusala[[#This Row],[tegund]],Tegundir!$B$2:$D$19,3,FALSE)*Oliusala[[#This Row],[magn]]/1000</f>
        <v>210.20278500000001</v>
      </c>
      <c r="K7200">
        <v>2015</v>
      </c>
      <c r="L7200" t="s">
        <v>1955</v>
      </c>
      <c r="M7200" s="144" t="s">
        <v>59</v>
      </c>
    </row>
    <row r="7201" spans="1:15" x14ac:dyDescent="0.2">
      <c r="A7201" t="s">
        <v>122</v>
      </c>
      <c r="B7201" s="144" t="s">
        <v>127</v>
      </c>
      <c r="C7201">
        <v>531</v>
      </c>
      <c r="D7201" t="str">
        <f>VLOOKUP(Oliusala[[#This Row],[postnumer]],Sveitarfelog[#All],4,FALSE)</f>
        <v>Húnaþing vestra</v>
      </c>
      <c r="E7201" t="str">
        <f>VLOOKUP(Oliusala[[#This Row],[postnumer]],Sveitarfelog[#All],5,FALSE)</f>
        <v>Norðurland vestra</v>
      </c>
      <c r="F7201" t="s">
        <v>25</v>
      </c>
      <c r="G7201" t="s">
        <v>24</v>
      </c>
      <c r="H7201" t="s">
        <v>60</v>
      </c>
      <c r="I7201" s="1">
        <v>9357</v>
      </c>
      <c r="J7201" s="2">
        <f>VLOOKUP(Oliusala[[#This Row],[tegund]],Tegundir!$B$2:$D$19,3,FALSE)*Oliusala[[#This Row],[magn]]/1000</f>
        <v>8.0938049999999997</v>
      </c>
      <c r="K7201">
        <v>2015</v>
      </c>
      <c r="L7201" t="s">
        <v>1955</v>
      </c>
      <c r="M7201" s="144" t="s">
        <v>59</v>
      </c>
    </row>
    <row r="7202" spans="1:15" x14ac:dyDescent="0.2">
      <c r="A7202" t="s">
        <v>57</v>
      </c>
      <c r="B7202" s="144" t="s">
        <v>127</v>
      </c>
      <c r="C7202">
        <v>531</v>
      </c>
      <c r="D7202" t="str">
        <f>VLOOKUP(Oliusala[[#This Row],[postnumer]],Sveitarfelog[#All],4,FALSE)</f>
        <v>Húnaþing vestra</v>
      </c>
      <c r="E7202" t="str">
        <f>VLOOKUP(Oliusala[[#This Row],[postnumer]],Sveitarfelog[#All],5,FALSE)</f>
        <v>Norðurland vestra</v>
      </c>
      <c r="F7202" t="s">
        <v>24</v>
      </c>
      <c r="G7202" t="s">
        <v>24</v>
      </c>
      <c r="H7202" t="s">
        <v>60</v>
      </c>
      <c r="I7202" s="1">
        <v>15976</v>
      </c>
      <c r="J7202" s="2">
        <f>VLOOKUP(Oliusala[[#This Row],[tegund]],Tegundir!$B$2:$D$19,3,FALSE)*Oliusala[[#This Row],[magn]]/1000</f>
        <v>13.819240000000001</v>
      </c>
      <c r="K7202">
        <v>2015</v>
      </c>
      <c r="L7202" t="s">
        <v>18</v>
      </c>
      <c r="M7202" s="144" t="s">
        <v>59</v>
      </c>
    </row>
    <row r="7203" spans="1:15" x14ac:dyDescent="0.2">
      <c r="A7203" t="s">
        <v>122</v>
      </c>
      <c r="B7203" s="144" t="s">
        <v>127</v>
      </c>
      <c r="C7203">
        <v>531</v>
      </c>
      <c r="D7203" t="str">
        <f>VLOOKUP(Oliusala[[#This Row],[postnumer]],Sveitarfelog[#All],4,FALSE)</f>
        <v>Húnaþing vestra</v>
      </c>
      <c r="E7203" t="str">
        <f>VLOOKUP(Oliusala[[#This Row],[postnumer]],Sveitarfelog[#All],5,FALSE)</f>
        <v>Norðurland vestra</v>
      </c>
      <c r="F7203" t="s">
        <v>24</v>
      </c>
      <c r="G7203" t="s">
        <v>24</v>
      </c>
      <c r="H7203" t="s">
        <v>60</v>
      </c>
      <c r="I7203" s="1">
        <v>429</v>
      </c>
      <c r="J7203" s="2">
        <f>VLOOKUP(Oliusala[[#This Row],[tegund]],Tegundir!$B$2:$D$19,3,FALSE)*Oliusala[[#This Row],[magn]]/1000</f>
        <v>0.371085</v>
      </c>
      <c r="K7203">
        <v>2015</v>
      </c>
      <c r="L7203" t="s">
        <v>18</v>
      </c>
      <c r="M7203" s="144" t="s">
        <v>59</v>
      </c>
    </row>
    <row r="7204" spans="1:15" x14ac:dyDescent="0.2">
      <c r="A7204" t="s">
        <v>63</v>
      </c>
      <c r="B7204" s="144" t="s">
        <v>127</v>
      </c>
      <c r="C7204">
        <v>531</v>
      </c>
      <c r="D7204" t="str">
        <f>VLOOKUP(Oliusala[[#This Row],[postnumer]],Sveitarfelog[#All],4,FALSE)</f>
        <v>Húnaþing vestra</v>
      </c>
      <c r="E7204" t="str">
        <f>VLOOKUP(Oliusala[[#This Row],[postnumer]],Sveitarfelog[#All],5,FALSE)</f>
        <v>Norðurland vestra</v>
      </c>
      <c r="F7204" t="s">
        <v>24</v>
      </c>
      <c r="G7204" t="s">
        <v>24</v>
      </c>
      <c r="H7204" t="s">
        <v>58</v>
      </c>
      <c r="I7204" s="1">
        <v>122259</v>
      </c>
      <c r="J7204" s="2">
        <f>VLOOKUP(Oliusala[[#This Row],[tegund]],Tegundir!$B$2:$D$19,3,FALSE)*Oliusala[[#This Row],[magn]]/1000</f>
        <v>105.754035</v>
      </c>
      <c r="K7204">
        <v>2015</v>
      </c>
      <c r="L7204" t="s">
        <v>18</v>
      </c>
      <c r="M7204" s="144" t="s">
        <v>59</v>
      </c>
    </row>
    <row r="7205" spans="1:15" x14ac:dyDescent="0.2">
      <c r="A7205" t="s">
        <v>57</v>
      </c>
      <c r="B7205" s="144" t="s">
        <v>72</v>
      </c>
      <c r="C7205">
        <v>190</v>
      </c>
      <c r="D7205" t="str">
        <f>VLOOKUP(Oliusala[[#This Row],[postnumer]],Sveitarfelog[#All],4,FALSE)</f>
        <v>Sveitarfélagið Vogar</v>
      </c>
      <c r="E7205" t="str">
        <f>VLOOKUP(Oliusala[[#This Row],[postnumer]],Sveitarfelog[#All],5,FALSE)</f>
        <v>Suðurnes</v>
      </c>
      <c r="F7205" t="s">
        <v>25</v>
      </c>
      <c r="G7205" t="s">
        <v>24</v>
      </c>
      <c r="H7205" t="s">
        <v>60</v>
      </c>
      <c r="I7205" s="1">
        <v>18000</v>
      </c>
      <c r="J7205" s="2">
        <f>VLOOKUP(Oliusala[[#This Row],[tegund]],Tegundir!$B$2:$D$19,3,FALSE)*Oliusala[[#This Row],[magn]]/1000</f>
        <v>15.57</v>
      </c>
      <c r="K7205">
        <v>2015</v>
      </c>
      <c r="L7205" t="s">
        <v>1955</v>
      </c>
      <c r="M7205" s="144" t="s">
        <v>59</v>
      </c>
      <c r="N7205" s="144" t="s">
        <v>1939</v>
      </c>
    </row>
    <row r="7206" spans="1:15" x14ac:dyDescent="0.2">
      <c r="A7206" t="s">
        <v>57</v>
      </c>
      <c r="B7206" s="144" t="s">
        <v>72</v>
      </c>
      <c r="C7206">
        <v>190</v>
      </c>
      <c r="D7206" t="str">
        <f>VLOOKUP(Oliusala[[#This Row],[postnumer]],Sveitarfelog[#All],4,FALSE)</f>
        <v>Sveitarfélagið Vogar</v>
      </c>
      <c r="E7206" t="str">
        <f>VLOOKUP(Oliusala[[#This Row],[postnumer]],Sveitarfelog[#All],5,FALSE)</f>
        <v>Suðurnes</v>
      </c>
      <c r="F7206" t="s">
        <v>25</v>
      </c>
      <c r="G7206" t="s">
        <v>24</v>
      </c>
      <c r="H7206" t="s">
        <v>60</v>
      </c>
      <c r="I7206" s="1">
        <v>21919</v>
      </c>
      <c r="J7206" s="2">
        <f>VLOOKUP(Oliusala[[#This Row],[tegund]],Tegundir!$B$2:$D$19,3,FALSE)*Oliusala[[#This Row],[magn]]/1000</f>
        <v>18.959935000000002</v>
      </c>
      <c r="K7206">
        <v>2015</v>
      </c>
      <c r="L7206" t="s">
        <v>19</v>
      </c>
      <c r="M7206" s="144" t="s">
        <v>59</v>
      </c>
      <c r="N7206" s="144" t="s">
        <v>1939</v>
      </c>
      <c r="O7206" s="144" t="s">
        <v>1997</v>
      </c>
    </row>
    <row r="7207" spans="1:15" x14ac:dyDescent="0.2">
      <c r="A7207" t="s">
        <v>63</v>
      </c>
      <c r="B7207" s="144" t="s">
        <v>128</v>
      </c>
      <c r="C7207">
        <v>540</v>
      </c>
      <c r="D7207" t="str">
        <f>VLOOKUP(Oliusala[[#This Row],[postnumer]],Sveitarfelog[#All],4,FALSE)</f>
        <v>Húnabyggð</v>
      </c>
      <c r="E7207" t="str">
        <f>VLOOKUP(Oliusala[[#This Row],[postnumer]],Sveitarfelog[#All],5,FALSE)</f>
        <v>Norðurland vestra</v>
      </c>
      <c r="F7207" t="s">
        <v>25</v>
      </c>
      <c r="G7207" t="s">
        <v>24</v>
      </c>
      <c r="H7207" t="s">
        <v>58</v>
      </c>
      <c r="I7207" s="1">
        <v>78796</v>
      </c>
      <c r="J7207" s="2">
        <f>VLOOKUP(Oliusala[[#This Row],[tegund]],Tegundir!$B$2:$D$19,3,FALSE)*Oliusala[[#This Row],[magn]]/1000</f>
        <v>68.158539999999988</v>
      </c>
      <c r="K7207">
        <v>2015</v>
      </c>
      <c r="L7207" t="s">
        <v>1955</v>
      </c>
      <c r="M7207" s="144" t="s">
        <v>59</v>
      </c>
    </row>
    <row r="7208" spans="1:15" x14ac:dyDescent="0.2">
      <c r="A7208" t="s">
        <v>68</v>
      </c>
      <c r="B7208" s="144" t="s">
        <v>128</v>
      </c>
      <c r="C7208">
        <v>540</v>
      </c>
      <c r="D7208" t="str">
        <f>VLOOKUP(Oliusala[[#This Row],[postnumer]],Sveitarfelog[#All],4,FALSE)</f>
        <v>Húnabyggð</v>
      </c>
      <c r="E7208" t="str">
        <f>VLOOKUP(Oliusala[[#This Row],[postnumer]],Sveitarfelog[#All],5,FALSE)</f>
        <v>Norðurland vestra</v>
      </c>
      <c r="F7208" t="s">
        <v>25</v>
      </c>
      <c r="G7208" t="s">
        <v>24</v>
      </c>
      <c r="H7208" t="s">
        <v>60</v>
      </c>
      <c r="I7208" s="1">
        <v>54011</v>
      </c>
      <c r="J7208" s="2">
        <f>VLOOKUP(Oliusala[[#This Row],[tegund]],Tegundir!$B$2:$D$19,3,FALSE)*Oliusala[[#This Row],[magn]]/1000</f>
        <v>46.719515000000001</v>
      </c>
      <c r="K7208">
        <v>2015</v>
      </c>
      <c r="L7208" t="s">
        <v>1955</v>
      </c>
      <c r="M7208" s="144" t="s">
        <v>59</v>
      </c>
    </row>
    <row r="7209" spans="1:15" x14ac:dyDescent="0.2">
      <c r="A7209" t="s">
        <v>68</v>
      </c>
      <c r="B7209" s="144" t="s">
        <v>128</v>
      </c>
      <c r="C7209">
        <v>540</v>
      </c>
      <c r="D7209" t="str">
        <f>VLOOKUP(Oliusala[[#This Row],[postnumer]],Sveitarfelog[#All],4,FALSE)</f>
        <v>Húnabyggð</v>
      </c>
      <c r="E7209" t="str">
        <f>VLOOKUP(Oliusala[[#This Row],[postnumer]],Sveitarfelog[#All],5,FALSE)</f>
        <v>Norðurland vestra</v>
      </c>
      <c r="F7209" t="s">
        <v>24</v>
      </c>
      <c r="G7209" t="s">
        <v>24</v>
      </c>
      <c r="H7209" t="s">
        <v>60</v>
      </c>
      <c r="I7209" s="1">
        <v>18723</v>
      </c>
      <c r="J7209" s="2">
        <f>VLOOKUP(Oliusala[[#This Row],[tegund]],Tegundir!$B$2:$D$19,3,FALSE)*Oliusala[[#This Row],[magn]]/1000</f>
        <v>16.195395000000001</v>
      </c>
      <c r="K7209">
        <v>2015</v>
      </c>
      <c r="L7209" t="s">
        <v>1955</v>
      </c>
      <c r="M7209" s="144" t="s">
        <v>59</v>
      </c>
    </row>
    <row r="7210" spans="1:15" x14ac:dyDescent="0.2">
      <c r="A7210" t="s">
        <v>57</v>
      </c>
      <c r="B7210" s="144" t="s">
        <v>128</v>
      </c>
      <c r="C7210">
        <v>540</v>
      </c>
      <c r="D7210" t="str">
        <f>VLOOKUP(Oliusala[[#This Row],[postnumer]],Sveitarfelog[#All],4,FALSE)</f>
        <v>Húnabyggð</v>
      </c>
      <c r="E7210" t="str">
        <f>VLOOKUP(Oliusala[[#This Row],[postnumer]],Sveitarfelog[#All],5,FALSE)</f>
        <v>Norðurland vestra</v>
      </c>
      <c r="F7210" t="s">
        <v>25</v>
      </c>
      <c r="G7210" t="s">
        <v>24</v>
      </c>
      <c r="H7210" t="s">
        <v>60</v>
      </c>
      <c r="I7210" s="1">
        <v>146300</v>
      </c>
      <c r="J7210" s="2">
        <f>VLOOKUP(Oliusala[[#This Row],[tegund]],Tegundir!$B$2:$D$19,3,FALSE)*Oliusala[[#This Row],[magn]]/1000</f>
        <v>126.54949999999999</v>
      </c>
      <c r="K7210">
        <v>2015</v>
      </c>
      <c r="L7210" t="s">
        <v>1955</v>
      </c>
      <c r="M7210" s="144" t="s">
        <v>59</v>
      </c>
    </row>
    <row r="7211" spans="1:15" x14ac:dyDescent="0.2">
      <c r="A7211" t="s">
        <v>57</v>
      </c>
      <c r="B7211" s="144" t="s">
        <v>128</v>
      </c>
      <c r="C7211">
        <v>540</v>
      </c>
      <c r="D7211" t="str">
        <f>VLOOKUP(Oliusala[[#This Row],[postnumer]],Sveitarfelog[#All],4,FALSE)</f>
        <v>Húnabyggð</v>
      </c>
      <c r="E7211" t="str">
        <f>VLOOKUP(Oliusala[[#This Row],[postnumer]],Sveitarfelog[#All],5,FALSE)</f>
        <v>Norðurland vestra</v>
      </c>
      <c r="F7211" t="s">
        <v>24</v>
      </c>
      <c r="G7211" t="s">
        <v>24</v>
      </c>
      <c r="H7211" t="s">
        <v>60</v>
      </c>
      <c r="I7211" s="1">
        <v>51469</v>
      </c>
      <c r="J7211" s="2">
        <f>VLOOKUP(Oliusala[[#This Row],[tegund]],Tegundir!$B$2:$D$19,3,FALSE)*Oliusala[[#This Row],[magn]]/1000</f>
        <v>44.520685</v>
      </c>
      <c r="K7211">
        <v>2015</v>
      </c>
      <c r="L7211" t="s">
        <v>1955</v>
      </c>
      <c r="M7211" s="144" t="s">
        <v>59</v>
      </c>
    </row>
    <row r="7212" spans="1:15" x14ac:dyDescent="0.2">
      <c r="A7212" t="s">
        <v>57</v>
      </c>
      <c r="B7212" s="144" t="s">
        <v>128</v>
      </c>
      <c r="C7212">
        <v>540</v>
      </c>
      <c r="D7212" t="str">
        <f>VLOOKUP(Oliusala[[#This Row],[postnumer]],Sveitarfelog[#All],4,FALSE)</f>
        <v>Húnabyggð</v>
      </c>
      <c r="E7212" t="str">
        <f>VLOOKUP(Oliusala[[#This Row],[postnumer]],Sveitarfelog[#All],5,FALSE)</f>
        <v>Norðurland vestra</v>
      </c>
      <c r="F7212" t="s">
        <v>30</v>
      </c>
      <c r="G7212" t="s">
        <v>24</v>
      </c>
      <c r="H7212" t="s">
        <v>60</v>
      </c>
      <c r="I7212" s="1">
        <v>48666</v>
      </c>
      <c r="J7212" s="2">
        <f>VLOOKUP(Oliusala[[#This Row],[tegund]],Tegundir!$B$2:$D$19,3,FALSE)*Oliusala[[#This Row],[magn]]/1000</f>
        <v>42.096089999999997</v>
      </c>
      <c r="K7212">
        <v>2015</v>
      </c>
      <c r="L7212" t="s">
        <v>19</v>
      </c>
      <c r="M7212" s="144" t="s">
        <v>59</v>
      </c>
      <c r="O7212" s="144" t="s">
        <v>1998</v>
      </c>
    </row>
    <row r="7213" spans="1:15" x14ac:dyDescent="0.2">
      <c r="A7213" t="s">
        <v>122</v>
      </c>
      <c r="B7213" s="144" t="s">
        <v>128</v>
      </c>
      <c r="C7213">
        <v>540</v>
      </c>
      <c r="D7213" t="str">
        <f>VLOOKUP(Oliusala[[#This Row],[postnumer]],Sveitarfelog[#All],4,FALSE)</f>
        <v>Húnabyggð</v>
      </c>
      <c r="E7213" t="str">
        <f>VLOOKUP(Oliusala[[#This Row],[postnumer]],Sveitarfelog[#All],5,FALSE)</f>
        <v>Norðurland vestra</v>
      </c>
      <c r="F7213" t="s">
        <v>25</v>
      </c>
      <c r="G7213" t="s">
        <v>24</v>
      </c>
      <c r="H7213" t="s">
        <v>60</v>
      </c>
      <c r="I7213" s="1">
        <v>43076</v>
      </c>
      <c r="J7213" s="2">
        <f>VLOOKUP(Oliusala[[#This Row],[tegund]],Tegundir!$B$2:$D$19,3,FALSE)*Oliusala[[#This Row],[magn]]/1000</f>
        <v>37.260739999999998</v>
      </c>
      <c r="K7213">
        <v>2015</v>
      </c>
      <c r="L7213" t="s">
        <v>1955</v>
      </c>
      <c r="M7213" s="144" t="s">
        <v>59</v>
      </c>
    </row>
    <row r="7214" spans="1:15" x14ac:dyDescent="0.2">
      <c r="A7214" t="s">
        <v>122</v>
      </c>
      <c r="B7214" s="144" t="s">
        <v>128</v>
      </c>
      <c r="C7214">
        <v>540</v>
      </c>
      <c r="D7214" t="str">
        <f>VLOOKUP(Oliusala[[#This Row],[postnumer]],Sveitarfelog[#All],4,FALSE)</f>
        <v>Húnabyggð</v>
      </c>
      <c r="E7214" t="str">
        <f>VLOOKUP(Oliusala[[#This Row],[postnumer]],Sveitarfelog[#All],5,FALSE)</f>
        <v>Norðurland vestra</v>
      </c>
      <c r="F7214" t="s">
        <v>30</v>
      </c>
      <c r="G7214" t="s">
        <v>24</v>
      </c>
      <c r="H7214" t="s">
        <v>60</v>
      </c>
      <c r="I7214" s="1">
        <v>71583</v>
      </c>
      <c r="J7214" s="2">
        <f>VLOOKUP(Oliusala[[#This Row],[tegund]],Tegundir!$B$2:$D$19,3,FALSE)*Oliusala[[#This Row],[magn]]/1000</f>
        <v>61.919294999999998</v>
      </c>
      <c r="K7214">
        <v>2015</v>
      </c>
      <c r="L7214" t="s">
        <v>19</v>
      </c>
      <c r="M7214" s="144" t="s">
        <v>59</v>
      </c>
      <c r="O7214" s="144" t="s">
        <v>1998</v>
      </c>
    </row>
    <row r="7215" spans="1:15" x14ac:dyDescent="0.2">
      <c r="A7215" t="s">
        <v>63</v>
      </c>
      <c r="B7215" s="144" t="s">
        <v>77</v>
      </c>
      <c r="C7215">
        <v>240</v>
      </c>
      <c r="D7215" t="str">
        <f>VLOOKUP(Oliusala[[#This Row],[postnumer]],Sveitarfelog[#All],4,FALSE)</f>
        <v>Grindavíkurbær</v>
      </c>
      <c r="E7215" t="str">
        <f>VLOOKUP(Oliusala[[#This Row],[postnumer]],Sveitarfelog[#All],5,FALSE)</f>
        <v>Suðurnes</v>
      </c>
      <c r="F7215" t="s">
        <v>25</v>
      </c>
      <c r="G7215" t="s">
        <v>24</v>
      </c>
      <c r="H7215" t="s">
        <v>58</v>
      </c>
      <c r="I7215" s="1">
        <v>50000</v>
      </c>
      <c r="J7215" s="2">
        <f>VLOOKUP(Oliusala[[#This Row],[tegund]],Tegundir!$B$2:$D$19,3,FALSE)*Oliusala[[#This Row],[magn]]/1000</f>
        <v>43.25</v>
      </c>
      <c r="K7215">
        <v>2015</v>
      </c>
      <c r="L7215" t="s">
        <v>1955</v>
      </c>
      <c r="M7215" s="144" t="s">
        <v>59</v>
      </c>
      <c r="N7215" s="144" t="s">
        <v>1939</v>
      </c>
    </row>
    <row r="7216" spans="1:15" x14ac:dyDescent="0.2">
      <c r="A7216" t="s">
        <v>63</v>
      </c>
      <c r="B7216" s="144" t="s">
        <v>77</v>
      </c>
      <c r="C7216">
        <v>240</v>
      </c>
      <c r="D7216" t="str">
        <f>VLOOKUP(Oliusala[[#This Row],[postnumer]],Sveitarfelog[#All],4,FALSE)</f>
        <v>Grindavíkurbær</v>
      </c>
      <c r="E7216" t="str">
        <f>VLOOKUP(Oliusala[[#This Row],[postnumer]],Sveitarfelog[#All],5,FALSE)</f>
        <v>Suðurnes</v>
      </c>
      <c r="F7216" t="s">
        <v>25</v>
      </c>
      <c r="G7216" t="s">
        <v>24</v>
      </c>
      <c r="H7216" t="s">
        <v>58</v>
      </c>
      <c r="I7216" s="1">
        <v>77454</v>
      </c>
      <c r="J7216" s="2">
        <f>VLOOKUP(Oliusala[[#This Row],[tegund]],Tegundir!$B$2:$D$19,3,FALSE)*Oliusala[[#This Row],[magn]]/1000</f>
        <v>66.997710000000012</v>
      </c>
      <c r="K7216">
        <v>2015</v>
      </c>
      <c r="L7216" t="s">
        <v>19</v>
      </c>
      <c r="M7216" s="144" t="s">
        <v>59</v>
      </c>
      <c r="N7216" s="144" t="s">
        <v>1939</v>
      </c>
      <c r="O7216" s="144" t="s">
        <v>1997</v>
      </c>
    </row>
    <row r="7217" spans="1:15" x14ac:dyDescent="0.2">
      <c r="A7217" t="s">
        <v>68</v>
      </c>
      <c r="B7217" s="144" t="s">
        <v>129</v>
      </c>
      <c r="C7217">
        <v>545</v>
      </c>
      <c r="D7217" t="str">
        <f>VLOOKUP(Oliusala[[#This Row],[postnumer]],Sveitarfelog[#All],4,FALSE)</f>
        <v>Sveitarfélagið Skagaströnd</v>
      </c>
      <c r="E7217" t="str">
        <f>VLOOKUP(Oliusala[[#This Row],[postnumer]],Sveitarfelog[#All],5,FALSE)</f>
        <v>Norðurland vestra</v>
      </c>
      <c r="F7217" t="s">
        <v>24</v>
      </c>
      <c r="G7217" t="s">
        <v>24</v>
      </c>
      <c r="H7217" t="s">
        <v>60</v>
      </c>
      <c r="I7217" s="1">
        <v>3264</v>
      </c>
      <c r="J7217" s="2">
        <f>VLOOKUP(Oliusala[[#This Row],[tegund]],Tegundir!$B$2:$D$19,3,FALSE)*Oliusala[[#This Row],[magn]]/1000</f>
        <v>2.8233600000000001</v>
      </c>
      <c r="K7217">
        <v>2015</v>
      </c>
      <c r="L7217" t="s">
        <v>18</v>
      </c>
      <c r="M7217" s="144" t="s">
        <v>59</v>
      </c>
    </row>
    <row r="7218" spans="1:15" x14ac:dyDescent="0.2">
      <c r="A7218" t="s">
        <v>68</v>
      </c>
      <c r="B7218" s="144" t="s">
        <v>129</v>
      </c>
      <c r="C7218">
        <v>545</v>
      </c>
      <c r="D7218" t="str">
        <f>VLOOKUP(Oliusala[[#This Row],[postnumer]],Sveitarfelog[#All],4,FALSE)</f>
        <v>Sveitarfélagið Skagaströnd</v>
      </c>
      <c r="E7218" t="str">
        <f>VLOOKUP(Oliusala[[#This Row],[postnumer]],Sveitarfelog[#All],5,FALSE)</f>
        <v>Norðurland vestra</v>
      </c>
      <c r="F7218" t="s">
        <v>29</v>
      </c>
      <c r="G7218" t="s">
        <v>24</v>
      </c>
      <c r="H7218" t="s">
        <v>60</v>
      </c>
      <c r="I7218" s="1">
        <v>70521</v>
      </c>
      <c r="J7218" s="2">
        <f>VLOOKUP(Oliusala[[#This Row],[tegund]],Tegundir!$B$2:$D$19,3,FALSE)*Oliusala[[#This Row],[magn]]/1000</f>
        <v>61.000664999999998</v>
      </c>
      <c r="K7218">
        <v>2015</v>
      </c>
      <c r="L7218" t="s">
        <v>19</v>
      </c>
      <c r="M7218" s="144" t="s">
        <v>59</v>
      </c>
      <c r="O7218" s="144" t="s">
        <v>1998</v>
      </c>
    </row>
    <row r="7219" spans="1:15" x14ac:dyDescent="0.2">
      <c r="A7219" t="s">
        <v>68</v>
      </c>
      <c r="B7219" s="144" t="s">
        <v>129</v>
      </c>
      <c r="C7219">
        <v>545</v>
      </c>
      <c r="D7219" t="str">
        <f>VLOOKUP(Oliusala[[#This Row],[postnumer]],Sveitarfelog[#All],4,FALSE)</f>
        <v>Sveitarfélagið Skagaströnd</v>
      </c>
      <c r="E7219" t="str">
        <f>VLOOKUP(Oliusala[[#This Row],[postnumer]],Sveitarfelog[#All],5,FALSE)</f>
        <v>Norðurland vestra</v>
      </c>
      <c r="F7219" t="s">
        <v>30</v>
      </c>
      <c r="G7219" t="s">
        <v>24</v>
      </c>
      <c r="H7219" t="s">
        <v>60</v>
      </c>
      <c r="I7219" s="1">
        <v>12684</v>
      </c>
      <c r="J7219" s="2">
        <f>VLOOKUP(Oliusala[[#This Row],[tegund]],Tegundir!$B$2:$D$19,3,FALSE)*Oliusala[[#This Row],[magn]]/1000</f>
        <v>10.97166</v>
      </c>
      <c r="K7219">
        <v>2015</v>
      </c>
      <c r="L7219" t="s">
        <v>19</v>
      </c>
      <c r="M7219" s="144" t="s">
        <v>59</v>
      </c>
      <c r="O7219" s="144" t="s">
        <v>1998</v>
      </c>
    </row>
    <row r="7220" spans="1:15" x14ac:dyDescent="0.2">
      <c r="A7220" t="s">
        <v>57</v>
      </c>
      <c r="B7220" s="144" t="s">
        <v>129</v>
      </c>
      <c r="C7220">
        <v>545</v>
      </c>
      <c r="D7220" t="str">
        <f>VLOOKUP(Oliusala[[#This Row],[postnumer]],Sveitarfelog[#All],4,FALSE)</f>
        <v>Sveitarfélagið Skagaströnd</v>
      </c>
      <c r="E7220" t="str">
        <f>VLOOKUP(Oliusala[[#This Row],[postnumer]],Sveitarfelog[#All],5,FALSE)</f>
        <v>Norðurland vestra</v>
      </c>
      <c r="F7220" t="s">
        <v>25</v>
      </c>
      <c r="G7220" t="s">
        <v>24</v>
      </c>
      <c r="H7220" t="s">
        <v>60</v>
      </c>
      <c r="I7220" s="1">
        <v>221230</v>
      </c>
      <c r="J7220" s="2">
        <f>VLOOKUP(Oliusala[[#This Row],[tegund]],Tegundir!$B$2:$D$19,3,FALSE)*Oliusala[[#This Row],[magn]]/1000</f>
        <v>191.36395000000002</v>
      </c>
      <c r="K7220">
        <v>2015</v>
      </c>
      <c r="L7220" t="s">
        <v>19</v>
      </c>
      <c r="M7220" s="144" t="s">
        <v>59</v>
      </c>
      <c r="O7220" s="144" t="s">
        <v>1997</v>
      </c>
    </row>
    <row r="7221" spans="1:15" x14ac:dyDescent="0.2">
      <c r="A7221" t="s">
        <v>57</v>
      </c>
      <c r="B7221" s="144" t="s">
        <v>129</v>
      </c>
      <c r="C7221">
        <v>545</v>
      </c>
      <c r="D7221" t="str">
        <f>VLOOKUP(Oliusala[[#This Row],[postnumer]],Sveitarfelog[#All],4,FALSE)</f>
        <v>Sveitarfélagið Skagaströnd</v>
      </c>
      <c r="E7221" t="str">
        <f>VLOOKUP(Oliusala[[#This Row],[postnumer]],Sveitarfelog[#All],5,FALSE)</f>
        <v>Norðurland vestra</v>
      </c>
      <c r="F7221" t="s">
        <v>24</v>
      </c>
      <c r="G7221" t="s">
        <v>24</v>
      </c>
      <c r="H7221" t="s">
        <v>60</v>
      </c>
      <c r="I7221" s="1">
        <v>507</v>
      </c>
      <c r="J7221" s="2">
        <f>VLOOKUP(Oliusala[[#This Row],[tegund]],Tegundir!$B$2:$D$19,3,FALSE)*Oliusala[[#This Row],[magn]]/1000</f>
        <v>0.43855500000000003</v>
      </c>
      <c r="K7221">
        <v>2015</v>
      </c>
      <c r="L7221" t="s">
        <v>18</v>
      </c>
      <c r="M7221" s="144" t="s">
        <v>59</v>
      </c>
    </row>
    <row r="7222" spans="1:15" x14ac:dyDescent="0.2">
      <c r="A7222" t="s">
        <v>57</v>
      </c>
      <c r="B7222" s="144" t="s">
        <v>129</v>
      </c>
      <c r="C7222">
        <v>545</v>
      </c>
      <c r="D7222" t="str">
        <f>VLOOKUP(Oliusala[[#This Row],[postnumer]],Sveitarfelog[#All],4,FALSE)</f>
        <v>Sveitarfélagið Skagaströnd</v>
      </c>
      <c r="E7222" t="str">
        <f>VLOOKUP(Oliusala[[#This Row],[postnumer]],Sveitarfelog[#All],5,FALSE)</f>
        <v>Norðurland vestra</v>
      </c>
      <c r="F7222" t="s">
        <v>30</v>
      </c>
      <c r="G7222" t="s">
        <v>24</v>
      </c>
      <c r="H7222" t="s">
        <v>60</v>
      </c>
      <c r="I7222" s="1">
        <v>146989</v>
      </c>
      <c r="J7222" s="2">
        <f>VLOOKUP(Oliusala[[#This Row],[tegund]],Tegundir!$B$2:$D$19,3,FALSE)*Oliusala[[#This Row],[magn]]/1000</f>
        <v>127.14548499999999</v>
      </c>
      <c r="K7222">
        <v>2015</v>
      </c>
      <c r="L7222" t="s">
        <v>19</v>
      </c>
      <c r="M7222" s="144" t="s">
        <v>59</v>
      </c>
      <c r="O7222" s="144" t="s">
        <v>1998</v>
      </c>
    </row>
    <row r="7223" spans="1:15" x14ac:dyDescent="0.2">
      <c r="A7223" t="s">
        <v>122</v>
      </c>
      <c r="B7223" s="144" t="s">
        <v>129</v>
      </c>
      <c r="C7223">
        <v>545</v>
      </c>
      <c r="D7223" t="str">
        <f>VLOOKUP(Oliusala[[#This Row],[postnumer]],Sveitarfelog[#All],4,FALSE)</f>
        <v>Sveitarfélagið Skagaströnd</v>
      </c>
      <c r="E7223" t="str">
        <f>VLOOKUP(Oliusala[[#This Row],[postnumer]],Sveitarfelog[#All],5,FALSE)</f>
        <v>Norðurland vestra</v>
      </c>
      <c r="F7223" t="s">
        <v>25</v>
      </c>
      <c r="G7223" t="s">
        <v>24</v>
      </c>
      <c r="H7223" t="s">
        <v>60</v>
      </c>
      <c r="I7223" s="1">
        <v>194037</v>
      </c>
      <c r="J7223" s="2">
        <f>VLOOKUP(Oliusala[[#This Row],[tegund]],Tegundir!$B$2:$D$19,3,FALSE)*Oliusala[[#This Row],[magn]]/1000</f>
        <v>167.842005</v>
      </c>
      <c r="K7223">
        <v>2015</v>
      </c>
      <c r="L7223" t="s">
        <v>19</v>
      </c>
      <c r="M7223" s="144" t="s">
        <v>59</v>
      </c>
      <c r="O7223" s="144" t="s">
        <v>1997</v>
      </c>
    </row>
    <row r="7224" spans="1:15" x14ac:dyDescent="0.2">
      <c r="A7224" t="s">
        <v>122</v>
      </c>
      <c r="B7224" s="144" t="s">
        <v>129</v>
      </c>
      <c r="C7224">
        <v>545</v>
      </c>
      <c r="D7224" t="str">
        <f>VLOOKUP(Oliusala[[#This Row],[postnumer]],Sveitarfelog[#All],4,FALSE)</f>
        <v>Sveitarfélagið Skagaströnd</v>
      </c>
      <c r="E7224" t="str">
        <f>VLOOKUP(Oliusala[[#This Row],[postnumer]],Sveitarfelog[#All],5,FALSE)</f>
        <v>Norðurland vestra</v>
      </c>
      <c r="F7224" t="s">
        <v>24</v>
      </c>
      <c r="G7224" t="s">
        <v>24</v>
      </c>
      <c r="H7224" t="s">
        <v>60</v>
      </c>
      <c r="I7224" s="1">
        <v>2536</v>
      </c>
      <c r="J7224" s="2">
        <f>VLOOKUP(Oliusala[[#This Row],[tegund]],Tegundir!$B$2:$D$19,3,FALSE)*Oliusala[[#This Row],[magn]]/1000</f>
        <v>2.1936399999999998</v>
      </c>
      <c r="K7224">
        <v>2015</v>
      </c>
      <c r="L7224" t="s">
        <v>18</v>
      </c>
      <c r="M7224" s="144" t="s">
        <v>59</v>
      </c>
    </row>
    <row r="7225" spans="1:15" x14ac:dyDescent="0.2">
      <c r="A7225" t="s">
        <v>122</v>
      </c>
      <c r="B7225" s="144" t="s">
        <v>129</v>
      </c>
      <c r="C7225">
        <v>545</v>
      </c>
      <c r="D7225" t="str">
        <f>VLOOKUP(Oliusala[[#This Row],[postnumer]],Sveitarfelog[#All],4,FALSE)</f>
        <v>Sveitarfélagið Skagaströnd</v>
      </c>
      <c r="E7225" t="str">
        <f>VLOOKUP(Oliusala[[#This Row],[postnumer]],Sveitarfelog[#All],5,FALSE)</f>
        <v>Norðurland vestra</v>
      </c>
      <c r="F7225" t="s">
        <v>30</v>
      </c>
      <c r="G7225" t="s">
        <v>24</v>
      </c>
      <c r="H7225" t="s">
        <v>60</v>
      </c>
      <c r="I7225" s="1">
        <v>277916</v>
      </c>
      <c r="J7225" s="2">
        <f>VLOOKUP(Oliusala[[#This Row],[tegund]],Tegundir!$B$2:$D$19,3,FALSE)*Oliusala[[#This Row],[magn]]/1000</f>
        <v>240.39733999999999</v>
      </c>
      <c r="K7225">
        <v>2015</v>
      </c>
      <c r="L7225" t="s">
        <v>19</v>
      </c>
      <c r="M7225" s="144" t="s">
        <v>59</v>
      </c>
      <c r="O7225" s="144" t="s">
        <v>1998</v>
      </c>
    </row>
    <row r="7226" spans="1:15" x14ac:dyDescent="0.2">
      <c r="A7226" t="s">
        <v>63</v>
      </c>
      <c r="B7226" s="144" t="s">
        <v>129</v>
      </c>
      <c r="C7226">
        <v>545</v>
      </c>
      <c r="D7226" t="str">
        <f>VLOOKUP(Oliusala[[#This Row],[postnumer]],Sveitarfelog[#All],4,FALSE)</f>
        <v>Sveitarfélagið Skagaströnd</v>
      </c>
      <c r="E7226" t="str">
        <f>VLOOKUP(Oliusala[[#This Row],[postnumer]],Sveitarfelog[#All],5,FALSE)</f>
        <v>Norðurland vestra</v>
      </c>
      <c r="F7226" t="s">
        <v>25</v>
      </c>
      <c r="G7226" t="s">
        <v>24</v>
      </c>
      <c r="H7226" t="s">
        <v>58</v>
      </c>
      <c r="I7226" s="1">
        <v>2107</v>
      </c>
      <c r="J7226" s="2">
        <f>VLOOKUP(Oliusala[[#This Row],[tegund]],Tegundir!$B$2:$D$19,3,FALSE)*Oliusala[[#This Row],[magn]]/1000</f>
        <v>1.8225550000000001</v>
      </c>
      <c r="K7226">
        <v>2015</v>
      </c>
      <c r="L7226" t="s">
        <v>19</v>
      </c>
      <c r="M7226" s="144" t="s">
        <v>59</v>
      </c>
      <c r="O7226" s="144" t="s">
        <v>1997</v>
      </c>
    </row>
    <row r="7227" spans="1:15" x14ac:dyDescent="0.2">
      <c r="A7227" t="s">
        <v>63</v>
      </c>
      <c r="B7227" s="144" t="s">
        <v>129</v>
      </c>
      <c r="C7227">
        <v>545</v>
      </c>
      <c r="D7227" t="str">
        <f>VLOOKUP(Oliusala[[#This Row],[postnumer]],Sveitarfelog[#All],4,FALSE)</f>
        <v>Sveitarfélagið Skagaströnd</v>
      </c>
      <c r="E7227" t="str">
        <f>VLOOKUP(Oliusala[[#This Row],[postnumer]],Sveitarfelog[#All],5,FALSE)</f>
        <v>Norðurland vestra</v>
      </c>
      <c r="F7227" t="s">
        <v>24</v>
      </c>
      <c r="G7227" t="s">
        <v>24</v>
      </c>
      <c r="H7227" t="s">
        <v>58</v>
      </c>
      <c r="I7227" s="1">
        <v>156722</v>
      </c>
      <c r="J7227" s="2">
        <f>VLOOKUP(Oliusala[[#This Row],[tegund]],Tegundir!$B$2:$D$19,3,FALSE)*Oliusala[[#This Row],[magn]]/1000</f>
        <v>135.56452999999999</v>
      </c>
      <c r="K7227">
        <v>2015</v>
      </c>
      <c r="L7227" t="s">
        <v>18</v>
      </c>
      <c r="M7227" s="144" t="s">
        <v>59</v>
      </c>
    </row>
    <row r="7228" spans="1:15" x14ac:dyDescent="0.2">
      <c r="A7228" t="s">
        <v>68</v>
      </c>
      <c r="B7228" s="144" t="s">
        <v>122</v>
      </c>
      <c r="C7228">
        <v>550</v>
      </c>
      <c r="D7228" t="str">
        <f>VLOOKUP(Oliusala[[#This Row],[postnumer]],Sveitarfelog[#All],4,FALSE)</f>
        <v>Skagafjörður</v>
      </c>
      <c r="E7228" t="str">
        <f>VLOOKUP(Oliusala[[#This Row],[postnumer]],Sveitarfelog[#All],5,FALSE)</f>
        <v>Norðurland vestra</v>
      </c>
      <c r="F7228" t="s">
        <v>25</v>
      </c>
      <c r="G7228" t="s">
        <v>24</v>
      </c>
      <c r="H7228" t="s">
        <v>60</v>
      </c>
      <c r="I7228" s="1">
        <v>150726</v>
      </c>
      <c r="J7228" s="2">
        <f>VLOOKUP(Oliusala[[#This Row],[tegund]],Tegundir!$B$2:$D$19,3,FALSE)*Oliusala[[#This Row],[magn]]/1000</f>
        <v>130.37799000000001</v>
      </c>
      <c r="K7228">
        <v>2015</v>
      </c>
      <c r="L7228" t="s">
        <v>1955</v>
      </c>
      <c r="M7228" s="144" t="s">
        <v>59</v>
      </c>
    </row>
    <row r="7229" spans="1:15" x14ac:dyDescent="0.2">
      <c r="A7229" t="s">
        <v>68</v>
      </c>
      <c r="B7229" s="144" t="s">
        <v>122</v>
      </c>
      <c r="C7229">
        <v>550</v>
      </c>
      <c r="D7229" t="str">
        <f>VLOOKUP(Oliusala[[#This Row],[postnumer]],Sveitarfelog[#All],4,FALSE)</f>
        <v>Skagafjörður</v>
      </c>
      <c r="E7229" t="str">
        <f>VLOOKUP(Oliusala[[#This Row],[postnumer]],Sveitarfelog[#All],5,FALSE)</f>
        <v>Norðurland vestra</v>
      </c>
      <c r="F7229" t="s">
        <v>29</v>
      </c>
      <c r="G7229" t="s">
        <v>24</v>
      </c>
      <c r="H7229" t="s">
        <v>60</v>
      </c>
      <c r="I7229" s="1">
        <v>347538</v>
      </c>
      <c r="J7229" s="2">
        <f>VLOOKUP(Oliusala[[#This Row],[tegund]],Tegundir!$B$2:$D$19,3,FALSE)*Oliusala[[#This Row],[magn]]/1000</f>
        <v>300.62036999999998</v>
      </c>
      <c r="K7229">
        <v>2015</v>
      </c>
      <c r="L7229" t="s">
        <v>19</v>
      </c>
      <c r="M7229" s="144" t="s">
        <v>59</v>
      </c>
      <c r="O7229" s="144" t="s">
        <v>1998</v>
      </c>
    </row>
    <row r="7230" spans="1:15" x14ac:dyDescent="0.2">
      <c r="A7230" t="s">
        <v>68</v>
      </c>
      <c r="B7230" s="144" t="s">
        <v>122</v>
      </c>
      <c r="C7230">
        <v>550</v>
      </c>
      <c r="D7230" t="str">
        <f>VLOOKUP(Oliusala[[#This Row],[postnumer]],Sveitarfelog[#All],4,FALSE)</f>
        <v>Skagafjörður</v>
      </c>
      <c r="E7230" t="str">
        <f>VLOOKUP(Oliusala[[#This Row],[postnumer]],Sveitarfelog[#All],5,FALSE)</f>
        <v>Norðurland vestra</v>
      </c>
      <c r="F7230" t="s">
        <v>30</v>
      </c>
      <c r="G7230" t="s">
        <v>24</v>
      </c>
      <c r="H7230" t="s">
        <v>60</v>
      </c>
      <c r="I7230" s="1">
        <v>128320</v>
      </c>
      <c r="J7230" s="2">
        <f>VLOOKUP(Oliusala[[#This Row],[tegund]],Tegundir!$B$2:$D$19,3,FALSE)*Oliusala[[#This Row],[magn]]/1000</f>
        <v>110.99680000000001</v>
      </c>
      <c r="K7230">
        <v>2015</v>
      </c>
      <c r="L7230" t="s">
        <v>19</v>
      </c>
      <c r="M7230" s="144" t="s">
        <v>59</v>
      </c>
      <c r="O7230" s="144" t="s">
        <v>1998</v>
      </c>
    </row>
    <row r="7231" spans="1:15" x14ac:dyDescent="0.2">
      <c r="A7231" t="s">
        <v>122</v>
      </c>
      <c r="B7231" s="144" t="s">
        <v>122</v>
      </c>
      <c r="C7231">
        <v>550</v>
      </c>
      <c r="D7231" t="str">
        <f>VLOOKUP(Oliusala[[#This Row],[postnumer]],Sveitarfelog[#All],4,FALSE)</f>
        <v>Skagafjörður</v>
      </c>
      <c r="E7231" t="str">
        <f>VLOOKUP(Oliusala[[#This Row],[postnumer]],Sveitarfelog[#All],5,FALSE)</f>
        <v>Norðurland vestra</v>
      </c>
      <c r="F7231" t="s">
        <v>25</v>
      </c>
      <c r="G7231" t="s">
        <v>24</v>
      </c>
      <c r="H7231" t="s">
        <v>58</v>
      </c>
      <c r="I7231" s="1">
        <v>510504</v>
      </c>
      <c r="J7231" s="2">
        <f>VLOOKUP(Oliusala[[#This Row],[tegund]],Tegundir!$B$2:$D$19,3,FALSE)*Oliusala[[#This Row],[magn]]/1000</f>
        <v>441.58596</v>
      </c>
      <c r="K7231">
        <v>2015</v>
      </c>
      <c r="L7231" t="s">
        <v>1955</v>
      </c>
      <c r="M7231" s="144" t="s">
        <v>59</v>
      </c>
    </row>
    <row r="7232" spans="1:15" x14ac:dyDescent="0.2">
      <c r="A7232" t="s">
        <v>122</v>
      </c>
      <c r="B7232" s="144" t="s">
        <v>122</v>
      </c>
      <c r="C7232">
        <v>550</v>
      </c>
      <c r="D7232" t="str">
        <f>VLOOKUP(Oliusala[[#This Row],[postnumer]],Sveitarfelog[#All],4,FALSE)</f>
        <v>Skagafjörður</v>
      </c>
      <c r="E7232" t="str">
        <f>VLOOKUP(Oliusala[[#This Row],[postnumer]],Sveitarfelog[#All],5,FALSE)</f>
        <v>Norðurland vestra</v>
      </c>
      <c r="F7232" t="s">
        <v>30</v>
      </c>
      <c r="G7232" t="s">
        <v>24</v>
      </c>
      <c r="H7232" t="s">
        <v>58</v>
      </c>
      <c r="I7232" s="1">
        <v>777218</v>
      </c>
      <c r="J7232" s="2">
        <f>VLOOKUP(Oliusala[[#This Row],[tegund]],Tegundir!$B$2:$D$19,3,FALSE)*Oliusala[[#This Row],[magn]]/1000</f>
        <v>672.29356999999993</v>
      </c>
      <c r="K7232">
        <v>2015</v>
      </c>
      <c r="L7232" t="s">
        <v>19</v>
      </c>
      <c r="M7232" s="144" t="s">
        <v>59</v>
      </c>
      <c r="O7232" s="144" t="s">
        <v>1998</v>
      </c>
    </row>
    <row r="7233" spans="1:15" x14ac:dyDescent="0.2">
      <c r="A7233" t="s">
        <v>63</v>
      </c>
      <c r="B7233" s="144" t="s">
        <v>122</v>
      </c>
      <c r="C7233">
        <v>550</v>
      </c>
      <c r="D7233" t="str">
        <f>VLOOKUP(Oliusala[[#This Row],[postnumer]],Sveitarfelog[#All],4,FALSE)</f>
        <v>Skagafjörður</v>
      </c>
      <c r="E7233" t="str">
        <f>VLOOKUP(Oliusala[[#This Row],[postnumer]],Sveitarfelog[#All],5,FALSE)</f>
        <v>Norðurland vestra</v>
      </c>
      <c r="F7233" t="s">
        <v>25</v>
      </c>
      <c r="G7233" t="s">
        <v>24</v>
      </c>
      <c r="H7233" t="s">
        <v>58</v>
      </c>
      <c r="I7233" s="1">
        <v>54385</v>
      </c>
      <c r="J7233" s="2">
        <f>VLOOKUP(Oliusala[[#This Row],[tegund]],Tegundir!$B$2:$D$19,3,FALSE)*Oliusala[[#This Row],[magn]]/1000</f>
        <v>47.043025</v>
      </c>
      <c r="K7233">
        <v>2015</v>
      </c>
      <c r="L7233" t="s">
        <v>1955</v>
      </c>
      <c r="M7233" s="144" t="s">
        <v>59</v>
      </c>
    </row>
    <row r="7234" spans="1:15" x14ac:dyDescent="0.2">
      <c r="A7234" t="s">
        <v>63</v>
      </c>
      <c r="B7234" s="144" t="s">
        <v>122</v>
      </c>
      <c r="C7234">
        <v>550</v>
      </c>
      <c r="D7234" t="str">
        <f>VLOOKUP(Oliusala[[#This Row],[postnumer]],Sveitarfelog[#All],4,FALSE)</f>
        <v>Skagafjörður</v>
      </c>
      <c r="E7234" t="str">
        <f>VLOOKUP(Oliusala[[#This Row],[postnumer]],Sveitarfelog[#All],5,FALSE)</f>
        <v>Norðurland vestra</v>
      </c>
      <c r="F7234" t="s">
        <v>24</v>
      </c>
      <c r="G7234" t="s">
        <v>24</v>
      </c>
      <c r="H7234" t="s">
        <v>58</v>
      </c>
      <c r="I7234" s="1">
        <v>1599364</v>
      </c>
      <c r="J7234" s="2">
        <f>VLOOKUP(Oliusala[[#This Row],[tegund]],Tegundir!$B$2:$D$19,3,FALSE)*Oliusala[[#This Row],[magn]]/1000</f>
        <v>1383.4498599999999</v>
      </c>
      <c r="K7234">
        <v>2015</v>
      </c>
      <c r="L7234" t="s">
        <v>18</v>
      </c>
      <c r="M7234" s="144" t="s">
        <v>59</v>
      </c>
    </row>
    <row r="7235" spans="1:15" x14ac:dyDescent="0.2">
      <c r="A7235" t="s">
        <v>122</v>
      </c>
      <c r="B7235" s="144" t="s">
        <v>122</v>
      </c>
      <c r="C7235">
        <v>550</v>
      </c>
      <c r="D7235" t="str">
        <f>VLOOKUP(Oliusala[[#This Row],[postnumer]],Sveitarfelog[#All],4,FALSE)</f>
        <v>Skagafjörður</v>
      </c>
      <c r="E7235" t="str">
        <f>VLOOKUP(Oliusala[[#This Row],[postnumer]],Sveitarfelog[#All],5,FALSE)</f>
        <v>Norðurland vestra</v>
      </c>
      <c r="F7235" t="s">
        <v>29</v>
      </c>
      <c r="G7235" t="s">
        <v>24</v>
      </c>
      <c r="H7235" t="s">
        <v>61</v>
      </c>
      <c r="I7235" s="1">
        <v>70227</v>
      </c>
      <c r="J7235" s="2">
        <f>VLOOKUP(Oliusala[[#This Row],[tegund]],Tegundir!$B$2:$D$19,3,FALSE)*Oliusala[[#This Row],[magn]]/1000</f>
        <v>60.746354999999994</v>
      </c>
      <c r="K7235">
        <v>2015</v>
      </c>
      <c r="L7235" t="s">
        <v>19</v>
      </c>
      <c r="M7235" s="144" t="s">
        <v>62</v>
      </c>
      <c r="O7235" s="144" t="s">
        <v>1998</v>
      </c>
    </row>
    <row r="7236" spans="1:15" x14ac:dyDescent="0.2">
      <c r="A7236" t="s">
        <v>68</v>
      </c>
      <c r="B7236" s="144" t="s">
        <v>131</v>
      </c>
      <c r="C7236">
        <v>560</v>
      </c>
      <c r="D7236" t="str">
        <f>VLOOKUP(Oliusala[[#This Row],[postnumer]],Sveitarfelog[#All],4,FALSE)</f>
        <v>Skagafjörður</v>
      </c>
      <c r="E7236" t="str">
        <f>VLOOKUP(Oliusala[[#This Row],[postnumer]],Sveitarfelog[#All],5,FALSE)</f>
        <v>Norðurland vestra</v>
      </c>
      <c r="F7236" t="s">
        <v>25</v>
      </c>
      <c r="G7236" t="s">
        <v>24</v>
      </c>
      <c r="H7236" t="s">
        <v>60</v>
      </c>
      <c r="I7236" s="1">
        <v>125589</v>
      </c>
      <c r="J7236" s="2">
        <f>VLOOKUP(Oliusala[[#This Row],[tegund]],Tegundir!$B$2:$D$19,3,FALSE)*Oliusala[[#This Row],[magn]]/1000</f>
        <v>108.634485</v>
      </c>
      <c r="K7236">
        <v>2015</v>
      </c>
      <c r="L7236" t="s">
        <v>1955</v>
      </c>
      <c r="M7236" s="144" t="s">
        <v>59</v>
      </c>
    </row>
    <row r="7237" spans="1:15" x14ac:dyDescent="0.2">
      <c r="A7237" t="s">
        <v>68</v>
      </c>
      <c r="B7237" s="144" t="s">
        <v>131</v>
      </c>
      <c r="C7237">
        <v>560</v>
      </c>
      <c r="D7237" t="str">
        <f>VLOOKUP(Oliusala[[#This Row],[postnumer]],Sveitarfelog[#All],4,FALSE)</f>
        <v>Skagafjörður</v>
      </c>
      <c r="E7237" t="str">
        <f>VLOOKUP(Oliusala[[#This Row],[postnumer]],Sveitarfelog[#All],5,FALSE)</f>
        <v>Norðurland vestra</v>
      </c>
      <c r="F7237" t="s">
        <v>30</v>
      </c>
      <c r="G7237" t="s">
        <v>24</v>
      </c>
      <c r="H7237" t="s">
        <v>60</v>
      </c>
      <c r="I7237" s="1">
        <v>335</v>
      </c>
      <c r="J7237" s="2">
        <f>VLOOKUP(Oliusala[[#This Row],[tegund]],Tegundir!$B$2:$D$19,3,FALSE)*Oliusala[[#This Row],[magn]]/1000</f>
        <v>0.289775</v>
      </c>
      <c r="K7237">
        <v>2015</v>
      </c>
      <c r="L7237" t="s">
        <v>19</v>
      </c>
      <c r="M7237" s="144" t="s">
        <v>59</v>
      </c>
      <c r="O7237" s="144" t="s">
        <v>1998</v>
      </c>
    </row>
    <row r="7238" spans="1:15" x14ac:dyDescent="0.2">
      <c r="A7238" t="s">
        <v>57</v>
      </c>
      <c r="B7238" s="144" t="s">
        <v>131</v>
      </c>
      <c r="C7238">
        <v>560</v>
      </c>
      <c r="D7238" t="str">
        <f>VLOOKUP(Oliusala[[#This Row],[postnumer]],Sveitarfelog[#All],4,FALSE)</f>
        <v>Skagafjörður</v>
      </c>
      <c r="E7238" t="str">
        <f>VLOOKUP(Oliusala[[#This Row],[postnumer]],Sveitarfelog[#All],5,FALSE)</f>
        <v>Norðurland vestra</v>
      </c>
      <c r="F7238" t="s">
        <v>25</v>
      </c>
      <c r="G7238" t="s">
        <v>24</v>
      </c>
      <c r="H7238" t="s">
        <v>60</v>
      </c>
      <c r="I7238" s="1">
        <v>343208</v>
      </c>
      <c r="J7238" s="2">
        <f>VLOOKUP(Oliusala[[#This Row],[tegund]],Tegundir!$B$2:$D$19,3,FALSE)*Oliusala[[#This Row],[magn]]/1000</f>
        <v>296.87491999999997</v>
      </c>
      <c r="K7238">
        <v>2015</v>
      </c>
      <c r="L7238" t="s">
        <v>1955</v>
      </c>
      <c r="M7238" s="144" t="s">
        <v>59</v>
      </c>
    </row>
    <row r="7239" spans="1:15" x14ac:dyDescent="0.2">
      <c r="A7239" t="s">
        <v>122</v>
      </c>
      <c r="B7239" s="144" t="s">
        <v>131</v>
      </c>
      <c r="C7239">
        <v>560</v>
      </c>
      <c r="D7239" t="str">
        <f>VLOOKUP(Oliusala[[#This Row],[postnumer]],Sveitarfelog[#All],4,FALSE)</f>
        <v>Skagafjörður</v>
      </c>
      <c r="E7239" t="str">
        <f>VLOOKUP(Oliusala[[#This Row],[postnumer]],Sveitarfelog[#All],5,FALSE)</f>
        <v>Norðurland vestra</v>
      </c>
      <c r="F7239" t="s">
        <v>25</v>
      </c>
      <c r="G7239" t="s">
        <v>24</v>
      </c>
      <c r="H7239" t="s">
        <v>60</v>
      </c>
      <c r="I7239" s="1">
        <v>49306</v>
      </c>
      <c r="J7239" s="2">
        <f>VLOOKUP(Oliusala[[#This Row],[tegund]],Tegundir!$B$2:$D$19,3,FALSE)*Oliusala[[#This Row],[magn]]/1000</f>
        <v>42.64969</v>
      </c>
      <c r="K7239">
        <v>2015</v>
      </c>
      <c r="L7239" t="s">
        <v>1955</v>
      </c>
      <c r="M7239" s="144" t="s">
        <v>59</v>
      </c>
    </row>
    <row r="7240" spans="1:15" x14ac:dyDescent="0.2">
      <c r="A7240" t="s">
        <v>57</v>
      </c>
      <c r="B7240" s="144" t="s">
        <v>131</v>
      </c>
      <c r="C7240">
        <v>560</v>
      </c>
      <c r="D7240" t="str">
        <f>VLOOKUP(Oliusala[[#This Row],[postnumer]],Sveitarfelog[#All],4,FALSE)</f>
        <v>Skagafjörður</v>
      </c>
      <c r="E7240" t="str">
        <f>VLOOKUP(Oliusala[[#This Row],[postnumer]],Sveitarfelog[#All],5,FALSE)</f>
        <v>Norðurland vestra</v>
      </c>
      <c r="F7240" t="s">
        <v>30</v>
      </c>
      <c r="G7240" t="s">
        <v>24</v>
      </c>
      <c r="H7240" t="s">
        <v>60</v>
      </c>
      <c r="I7240" s="1">
        <v>3031</v>
      </c>
      <c r="J7240" s="2">
        <f>VLOOKUP(Oliusala[[#This Row],[tegund]],Tegundir!$B$2:$D$19,3,FALSE)*Oliusala[[#This Row],[magn]]/1000</f>
        <v>2.6218150000000002</v>
      </c>
      <c r="K7240">
        <v>2015</v>
      </c>
      <c r="L7240" t="s">
        <v>19</v>
      </c>
      <c r="M7240" s="144" t="s">
        <v>59</v>
      </c>
      <c r="O7240" s="144" t="s">
        <v>1998</v>
      </c>
    </row>
    <row r="7241" spans="1:15" x14ac:dyDescent="0.2">
      <c r="A7241" t="s">
        <v>63</v>
      </c>
      <c r="B7241" s="144" t="s">
        <v>131</v>
      </c>
      <c r="C7241">
        <v>560</v>
      </c>
      <c r="D7241" t="str">
        <f>VLOOKUP(Oliusala[[#This Row],[postnumer]],Sveitarfelog[#All],4,FALSE)</f>
        <v>Skagafjörður</v>
      </c>
      <c r="E7241" t="str">
        <f>VLOOKUP(Oliusala[[#This Row],[postnumer]],Sveitarfelog[#All],5,FALSE)</f>
        <v>Norðurland vestra</v>
      </c>
      <c r="F7241" t="s">
        <v>25</v>
      </c>
      <c r="G7241" t="s">
        <v>24</v>
      </c>
      <c r="H7241" t="s">
        <v>58</v>
      </c>
      <c r="I7241" s="1">
        <v>52366</v>
      </c>
      <c r="J7241" s="2">
        <f>VLOOKUP(Oliusala[[#This Row],[tegund]],Tegundir!$B$2:$D$19,3,FALSE)*Oliusala[[#This Row],[magn]]/1000</f>
        <v>45.296589999999995</v>
      </c>
      <c r="K7241">
        <v>2015</v>
      </c>
      <c r="L7241" t="s">
        <v>1955</v>
      </c>
      <c r="M7241" s="144" t="s">
        <v>59</v>
      </c>
    </row>
    <row r="7242" spans="1:15" x14ac:dyDescent="0.2">
      <c r="A7242" t="s">
        <v>63</v>
      </c>
      <c r="B7242" s="144" t="s">
        <v>131</v>
      </c>
      <c r="C7242">
        <v>560</v>
      </c>
      <c r="D7242" t="str">
        <f>VLOOKUP(Oliusala[[#This Row],[postnumer]],Sveitarfelog[#All],4,FALSE)</f>
        <v>Skagafjörður</v>
      </c>
      <c r="E7242" t="str">
        <f>VLOOKUP(Oliusala[[#This Row],[postnumer]],Sveitarfelog[#All],5,FALSE)</f>
        <v>Norðurland vestra</v>
      </c>
      <c r="F7242" t="s">
        <v>24</v>
      </c>
      <c r="G7242" t="s">
        <v>24</v>
      </c>
      <c r="H7242" t="s">
        <v>58</v>
      </c>
      <c r="I7242" s="1">
        <v>848461</v>
      </c>
      <c r="J7242" s="2">
        <f>VLOOKUP(Oliusala[[#This Row],[tegund]],Tegundir!$B$2:$D$19,3,FALSE)*Oliusala[[#This Row],[magn]]/1000</f>
        <v>733.91876500000001</v>
      </c>
      <c r="K7242">
        <v>2015</v>
      </c>
      <c r="L7242" t="s">
        <v>18</v>
      </c>
      <c r="M7242" s="144" t="s">
        <v>59</v>
      </c>
    </row>
    <row r="7243" spans="1:15" x14ac:dyDescent="0.2">
      <c r="A7243" t="s">
        <v>68</v>
      </c>
      <c r="B7243" s="144" t="s">
        <v>122</v>
      </c>
      <c r="C7243">
        <v>550</v>
      </c>
      <c r="D7243" t="str">
        <f>VLOOKUP(Oliusala[[#This Row],[postnumer]],Sveitarfelog[#All],4,FALSE)</f>
        <v>Skagafjörður</v>
      </c>
      <c r="E7243" t="str">
        <f>VLOOKUP(Oliusala[[#This Row],[postnumer]],Sveitarfelog[#All],5,FALSE)</f>
        <v>Norðurland vestra</v>
      </c>
      <c r="F7243" t="s">
        <v>24</v>
      </c>
      <c r="G7243" t="s">
        <v>24</v>
      </c>
      <c r="H7243" t="s">
        <v>60</v>
      </c>
      <c r="I7243" s="1">
        <v>32571</v>
      </c>
      <c r="J7243" s="2">
        <f>VLOOKUP(Oliusala[[#This Row],[tegund]],Tegundir!$B$2:$D$19,3,FALSE)*Oliusala[[#This Row],[magn]]/1000</f>
        <v>28.173915000000001</v>
      </c>
      <c r="K7243">
        <v>2015</v>
      </c>
      <c r="L7243" t="s">
        <v>18</v>
      </c>
      <c r="M7243" s="144" t="s">
        <v>59</v>
      </c>
    </row>
    <row r="7244" spans="1:15" x14ac:dyDescent="0.2">
      <c r="A7244" t="s">
        <v>68</v>
      </c>
      <c r="B7244" s="144" t="s">
        <v>131</v>
      </c>
      <c r="C7244">
        <v>560</v>
      </c>
      <c r="D7244" t="str">
        <f>VLOOKUP(Oliusala[[#This Row],[postnumer]],Sveitarfelog[#All],4,FALSE)</f>
        <v>Skagafjörður</v>
      </c>
      <c r="E7244" t="str">
        <f>VLOOKUP(Oliusala[[#This Row],[postnumer]],Sveitarfelog[#All],5,FALSE)</f>
        <v>Norðurland vestra</v>
      </c>
      <c r="F7244" t="s">
        <v>24</v>
      </c>
      <c r="G7244" t="s">
        <v>24</v>
      </c>
      <c r="H7244" t="s">
        <v>60</v>
      </c>
      <c r="I7244" s="1">
        <v>12364</v>
      </c>
      <c r="J7244" s="2">
        <f>VLOOKUP(Oliusala[[#This Row],[tegund]],Tegundir!$B$2:$D$19,3,FALSE)*Oliusala[[#This Row],[magn]]/1000</f>
        <v>10.69486</v>
      </c>
      <c r="K7244">
        <v>2015</v>
      </c>
      <c r="L7244" t="s">
        <v>18</v>
      </c>
      <c r="M7244" s="144" t="s">
        <v>59</v>
      </c>
    </row>
    <row r="7245" spans="1:15" x14ac:dyDescent="0.2">
      <c r="A7245" t="s">
        <v>57</v>
      </c>
      <c r="B7245" s="144" t="s">
        <v>131</v>
      </c>
      <c r="C7245">
        <v>560</v>
      </c>
      <c r="D7245" t="str">
        <f>VLOOKUP(Oliusala[[#This Row],[postnumer]],Sveitarfelog[#All],4,FALSE)</f>
        <v>Skagafjörður</v>
      </c>
      <c r="E7245" t="str">
        <f>VLOOKUP(Oliusala[[#This Row],[postnumer]],Sveitarfelog[#All],5,FALSE)</f>
        <v>Norðurland vestra</v>
      </c>
      <c r="F7245" t="s">
        <v>24</v>
      </c>
      <c r="G7245" t="s">
        <v>24</v>
      </c>
      <c r="H7245" t="s">
        <v>60</v>
      </c>
      <c r="I7245" s="1">
        <v>43909</v>
      </c>
      <c r="J7245" s="2">
        <f>VLOOKUP(Oliusala[[#This Row],[tegund]],Tegundir!$B$2:$D$19,3,FALSE)*Oliusala[[#This Row],[magn]]/1000</f>
        <v>37.981285</v>
      </c>
      <c r="K7245">
        <v>2015</v>
      </c>
      <c r="L7245" t="s">
        <v>18</v>
      </c>
      <c r="M7245" s="144" t="s">
        <v>59</v>
      </c>
    </row>
    <row r="7246" spans="1:15" x14ac:dyDescent="0.2">
      <c r="A7246" t="s">
        <v>68</v>
      </c>
      <c r="B7246" s="144" t="s">
        <v>132</v>
      </c>
      <c r="C7246">
        <v>565</v>
      </c>
      <c r="D7246" t="str">
        <f>VLOOKUP(Oliusala[[#This Row],[postnumer]],Sveitarfelog[#All],4,FALSE)</f>
        <v>Skagafjörður</v>
      </c>
      <c r="E7246" t="str">
        <f>VLOOKUP(Oliusala[[#This Row],[postnumer]],Sveitarfelog[#All],5,FALSE)</f>
        <v>Norðurland vestra</v>
      </c>
      <c r="F7246" t="s">
        <v>24</v>
      </c>
      <c r="G7246" t="s">
        <v>24</v>
      </c>
      <c r="H7246" t="s">
        <v>60</v>
      </c>
      <c r="I7246" s="1">
        <v>1967</v>
      </c>
      <c r="J7246" s="2">
        <f>VLOOKUP(Oliusala[[#This Row],[tegund]],Tegundir!$B$2:$D$19,3,FALSE)*Oliusala[[#This Row],[magn]]/1000</f>
        <v>1.7014549999999999</v>
      </c>
      <c r="K7246">
        <v>2015</v>
      </c>
      <c r="L7246" t="s">
        <v>18</v>
      </c>
      <c r="M7246" s="144" t="s">
        <v>59</v>
      </c>
    </row>
    <row r="7247" spans="1:15" x14ac:dyDescent="0.2">
      <c r="A7247" t="s">
        <v>57</v>
      </c>
      <c r="B7247" s="144" t="s">
        <v>132</v>
      </c>
      <c r="C7247">
        <v>565</v>
      </c>
      <c r="D7247" t="str">
        <f>VLOOKUP(Oliusala[[#This Row],[postnumer]],Sveitarfelog[#All],4,FALSE)</f>
        <v>Skagafjörður</v>
      </c>
      <c r="E7247" t="str">
        <f>VLOOKUP(Oliusala[[#This Row],[postnumer]],Sveitarfelog[#All],5,FALSE)</f>
        <v>Norðurland vestra</v>
      </c>
      <c r="F7247" t="s">
        <v>24</v>
      </c>
      <c r="G7247" t="s">
        <v>24</v>
      </c>
      <c r="H7247" t="s">
        <v>60</v>
      </c>
      <c r="I7247" s="1">
        <v>2206</v>
      </c>
      <c r="J7247" s="2">
        <f>VLOOKUP(Oliusala[[#This Row],[tegund]],Tegundir!$B$2:$D$19,3,FALSE)*Oliusala[[#This Row],[magn]]/1000</f>
        <v>1.9081900000000001</v>
      </c>
      <c r="K7247">
        <v>2015</v>
      </c>
      <c r="L7247" t="s">
        <v>18</v>
      </c>
      <c r="M7247" s="144" t="s">
        <v>59</v>
      </c>
    </row>
    <row r="7248" spans="1:15" x14ac:dyDescent="0.2">
      <c r="A7248" t="s">
        <v>68</v>
      </c>
      <c r="B7248" s="144" t="s">
        <v>133</v>
      </c>
      <c r="C7248">
        <v>566</v>
      </c>
      <c r="D7248" t="str">
        <f>VLOOKUP(Oliusala[[#This Row],[postnumer]],Sveitarfelog[#All],4,FALSE)</f>
        <v>Skagafjörður</v>
      </c>
      <c r="E7248" t="str">
        <f>VLOOKUP(Oliusala[[#This Row],[postnumer]],Sveitarfelog[#All],5,FALSE)</f>
        <v>Norðurland vestra</v>
      </c>
      <c r="F7248" t="s">
        <v>24</v>
      </c>
      <c r="G7248" t="s">
        <v>24</v>
      </c>
      <c r="H7248" t="s">
        <v>60</v>
      </c>
      <c r="I7248" s="1">
        <v>1766</v>
      </c>
      <c r="J7248" s="2">
        <f>VLOOKUP(Oliusala[[#This Row],[tegund]],Tegundir!$B$2:$D$19,3,FALSE)*Oliusala[[#This Row],[magn]]/1000</f>
        <v>1.52759</v>
      </c>
      <c r="K7248">
        <v>2015</v>
      </c>
      <c r="L7248" t="s">
        <v>18</v>
      </c>
      <c r="M7248" s="144" t="s">
        <v>59</v>
      </c>
    </row>
    <row r="7249" spans="1:15" x14ac:dyDescent="0.2">
      <c r="A7249" t="s">
        <v>63</v>
      </c>
      <c r="B7249" s="144" t="s">
        <v>128</v>
      </c>
      <c r="C7249">
        <v>540</v>
      </c>
      <c r="D7249" t="str">
        <f>VLOOKUP(Oliusala[[#This Row],[postnumer]],Sveitarfelog[#All],4,FALSE)</f>
        <v>Húnabyggð</v>
      </c>
      <c r="E7249" t="str">
        <f>VLOOKUP(Oliusala[[#This Row],[postnumer]],Sveitarfelog[#All],5,FALSE)</f>
        <v>Norðurland vestra</v>
      </c>
      <c r="F7249" t="s">
        <v>24</v>
      </c>
      <c r="G7249" t="s">
        <v>24</v>
      </c>
      <c r="H7249" t="s">
        <v>58</v>
      </c>
      <c r="I7249" s="1">
        <v>700000</v>
      </c>
      <c r="J7249" s="2">
        <f>VLOOKUP(Oliusala[[#This Row],[tegund]],Tegundir!$B$2:$D$19,3,FALSE)*Oliusala[[#This Row],[magn]]/1000</f>
        <v>605.5</v>
      </c>
      <c r="K7249">
        <v>2015</v>
      </c>
      <c r="L7249" t="s">
        <v>1955</v>
      </c>
      <c r="M7249" s="144" t="s">
        <v>59</v>
      </c>
      <c r="N7249" s="144" t="s">
        <v>1939</v>
      </c>
    </row>
    <row r="7250" spans="1:15" x14ac:dyDescent="0.2">
      <c r="A7250" t="s">
        <v>68</v>
      </c>
      <c r="B7250" s="144" t="s">
        <v>132</v>
      </c>
      <c r="C7250">
        <v>565</v>
      </c>
      <c r="D7250" t="str">
        <f>VLOOKUP(Oliusala[[#This Row],[postnumer]],Sveitarfelog[#All],4,FALSE)</f>
        <v>Skagafjörður</v>
      </c>
      <c r="E7250" t="str">
        <f>VLOOKUP(Oliusala[[#This Row],[postnumer]],Sveitarfelog[#All],5,FALSE)</f>
        <v>Norðurland vestra</v>
      </c>
      <c r="F7250" t="s">
        <v>25</v>
      </c>
      <c r="G7250" t="s">
        <v>24</v>
      </c>
      <c r="H7250" t="s">
        <v>60</v>
      </c>
      <c r="I7250" s="1">
        <v>24697</v>
      </c>
      <c r="J7250" s="2">
        <f>VLOOKUP(Oliusala[[#This Row],[tegund]],Tegundir!$B$2:$D$19,3,FALSE)*Oliusala[[#This Row],[magn]]/1000</f>
        <v>21.362904999999998</v>
      </c>
      <c r="K7250">
        <v>2015</v>
      </c>
      <c r="L7250" t="s">
        <v>1955</v>
      </c>
      <c r="M7250" s="144" t="s">
        <v>59</v>
      </c>
    </row>
    <row r="7251" spans="1:15" x14ac:dyDescent="0.2">
      <c r="A7251" t="s">
        <v>57</v>
      </c>
      <c r="B7251" s="144" t="s">
        <v>132</v>
      </c>
      <c r="C7251">
        <v>565</v>
      </c>
      <c r="D7251" t="str">
        <f>VLOOKUP(Oliusala[[#This Row],[postnumer]],Sveitarfelog[#All],4,FALSE)</f>
        <v>Skagafjörður</v>
      </c>
      <c r="E7251" t="str">
        <f>VLOOKUP(Oliusala[[#This Row],[postnumer]],Sveitarfelog[#All],5,FALSE)</f>
        <v>Norðurland vestra</v>
      </c>
      <c r="F7251" t="s">
        <v>25</v>
      </c>
      <c r="G7251" t="s">
        <v>24</v>
      </c>
      <c r="H7251" t="s">
        <v>60</v>
      </c>
      <c r="I7251" s="1">
        <v>205637</v>
      </c>
      <c r="J7251" s="2">
        <f>VLOOKUP(Oliusala[[#This Row],[tegund]],Tegundir!$B$2:$D$19,3,FALSE)*Oliusala[[#This Row],[magn]]/1000</f>
        <v>177.87600499999999</v>
      </c>
      <c r="K7251">
        <v>2015</v>
      </c>
      <c r="L7251" t="s">
        <v>1955</v>
      </c>
      <c r="M7251" s="144" t="s">
        <v>59</v>
      </c>
    </row>
    <row r="7252" spans="1:15" x14ac:dyDescent="0.2">
      <c r="A7252" t="s">
        <v>57</v>
      </c>
      <c r="B7252" s="144" t="s">
        <v>132</v>
      </c>
      <c r="C7252">
        <v>565</v>
      </c>
      <c r="D7252" t="str">
        <f>VLOOKUP(Oliusala[[#This Row],[postnumer]],Sveitarfelog[#All],4,FALSE)</f>
        <v>Skagafjörður</v>
      </c>
      <c r="E7252" t="str">
        <f>VLOOKUP(Oliusala[[#This Row],[postnumer]],Sveitarfelog[#All],5,FALSE)</f>
        <v>Norðurland vestra</v>
      </c>
      <c r="F7252" t="s">
        <v>30</v>
      </c>
      <c r="G7252" t="s">
        <v>24</v>
      </c>
      <c r="H7252" t="s">
        <v>60</v>
      </c>
      <c r="I7252" s="1">
        <v>9710</v>
      </c>
      <c r="J7252" s="2">
        <f>VLOOKUP(Oliusala[[#This Row],[tegund]],Tegundir!$B$2:$D$19,3,FALSE)*Oliusala[[#This Row],[magn]]/1000</f>
        <v>8.3991499999999988</v>
      </c>
      <c r="K7252">
        <v>2015</v>
      </c>
      <c r="L7252" t="s">
        <v>19</v>
      </c>
      <c r="M7252" s="144" t="s">
        <v>59</v>
      </c>
      <c r="O7252" s="144" t="s">
        <v>1998</v>
      </c>
    </row>
    <row r="7253" spans="1:15" x14ac:dyDescent="0.2">
      <c r="A7253" t="s">
        <v>122</v>
      </c>
      <c r="B7253" s="144" t="s">
        <v>132</v>
      </c>
      <c r="C7253">
        <v>565</v>
      </c>
      <c r="D7253" t="str">
        <f>VLOOKUP(Oliusala[[#This Row],[postnumer]],Sveitarfelog[#All],4,FALSE)</f>
        <v>Skagafjörður</v>
      </c>
      <c r="E7253" t="str">
        <f>VLOOKUP(Oliusala[[#This Row],[postnumer]],Sveitarfelog[#All],5,FALSE)</f>
        <v>Norðurland vestra</v>
      </c>
      <c r="F7253" t="s">
        <v>25</v>
      </c>
      <c r="G7253" t="s">
        <v>24</v>
      </c>
      <c r="H7253" t="s">
        <v>60</v>
      </c>
      <c r="I7253" s="1">
        <v>23503</v>
      </c>
      <c r="J7253" s="2">
        <f>VLOOKUP(Oliusala[[#This Row],[tegund]],Tegundir!$B$2:$D$19,3,FALSE)*Oliusala[[#This Row],[magn]]/1000</f>
        <v>20.330095</v>
      </c>
      <c r="K7253">
        <v>2015</v>
      </c>
      <c r="L7253" t="s">
        <v>1955</v>
      </c>
      <c r="M7253" s="144" t="s">
        <v>59</v>
      </c>
    </row>
    <row r="7254" spans="1:15" x14ac:dyDescent="0.2">
      <c r="A7254" t="s">
        <v>63</v>
      </c>
      <c r="B7254" s="144" t="s">
        <v>132</v>
      </c>
      <c r="C7254">
        <v>565</v>
      </c>
      <c r="D7254" t="str">
        <f>VLOOKUP(Oliusala[[#This Row],[postnumer]],Sveitarfelog[#All],4,FALSE)</f>
        <v>Skagafjörður</v>
      </c>
      <c r="E7254" t="str">
        <f>VLOOKUP(Oliusala[[#This Row],[postnumer]],Sveitarfelog[#All],5,FALSE)</f>
        <v>Norðurland vestra</v>
      </c>
      <c r="F7254" t="s">
        <v>24</v>
      </c>
      <c r="G7254" t="s">
        <v>24</v>
      </c>
      <c r="H7254" t="s">
        <v>58</v>
      </c>
      <c r="I7254" s="1">
        <v>110568</v>
      </c>
      <c r="J7254" s="2">
        <f>VLOOKUP(Oliusala[[#This Row],[tegund]],Tegundir!$B$2:$D$19,3,FALSE)*Oliusala[[#This Row],[magn]]/1000</f>
        <v>95.641319999999993</v>
      </c>
      <c r="K7254">
        <v>2015</v>
      </c>
      <c r="L7254" t="s">
        <v>18</v>
      </c>
      <c r="M7254" s="144" t="s">
        <v>59</v>
      </c>
    </row>
    <row r="7255" spans="1:15" x14ac:dyDescent="0.2">
      <c r="A7255" t="s">
        <v>63</v>
      </c>
      <c r="B7255" s="144" t="s">
        <v>128</v>
      </c>
      <c r="C7255">
        <v>540</v>
      </c>
      <c r="D7255" t="str">
        <f>VLOOKUP(Oliusala[[#This Row],[postnumer]],Sveitarfelog[#All],4,FALSE)</f>
        <v>Húnabyggð</v>
      </c>
      <c r="E7255" t="str">
        <f>VLOOKUP(Oliusala[[#This Row],[postnumer]],Sveitarfelog[#All],5,FALSE)</f>
        <v>Norðurland vestra</v>
      </c>
      <c r="F7255" t="s">
        <v>24</v>
      </c>
      <c r="G7255" t="s">
        <v>24</v>
      </c>
      <c r="H7255" t="s">
        <v>58</v>
      </c>
      <c r="I7255" s="1">
        <v>1188847</v>
      </c>
      <c r="J7255" s="2">
        <f>VLOOKUP(Oliusala[[#This Row],[tegund]],Tegundir!$B$2:$D$19,3,FALSE)*Oliusala[[#This Row],[magn]]/1000</f>
        <v>1028.3526550000001</v>
      </c>
      <c r="K7255">
        <v>2015</v>
      </c>
      <c r="L7255" t="s">
        <v>18</v>
      </c>
      <c r="M7255" s="144" t="s">
        <v>59</v>
      </c>
      <c r="N7255" s="144" t="s">
        <v>1939</v>
      </c>
    </row>
    <row r="7256" spans="1:15" x14ac:dyDescent="0.2">
      <c r="A7256" t="s">
        <v>68</v>
      </c>
      <c r="B7256" s="144" t="s">
        <v>133</v>
      </c>
      <c r="C7256">
        <v>566</v>
      </c>
      <c r="D7256" t="str">
        <f>VLOOKUP(Oliusala[[#This Row],[postnumer]],Sveitarfelog[#All],4,FALSE)</f>
        <v>Skagafjörður</v>
      </c>
      <c r="E7256" t="str">
        <f>VLOOKUP(Oliusala[[#This Row],[postnumer]],Sveitarfelog[#All],5,FALSE)</f>
        <v>Norðurland vestra</v>
      </c>
      <c r="F7256" t="s">
        <v>25</v>
      </c>
      <c r="G7256" t="s">
        <v>24</v>
      </c>
      <c r="H7256" t="s">
        <v>60</v>
      </c>
      <c r="I7256" s="1">
        <v>8564</v>
      </c>
      <c r="J7256" s="2">
        <f>VLOOKUP(Oliusala[[#This Row],[tegund]],Tegundir!$B$2:$D$19,3,FALSE)*Oliusala[[#This Row],[magn]]/1000</f>
        <v>7.4078599999999994</v>
      </c>
      <c r="K7256">
        <v>2015</v>
      </c>
      <c r="L7256" t="s">
        <v>1955</v>
      </c>
      <c r="M7256" s="144" t="s">
        <v>59</v>
      </c>
    </row>
    <row r="7257" spans="1:15" x14ac:dyDescent="0.2">
      <c r="A7257" t="s">
        <v>63</v>
      </c>
      <c r="B7257" s="144" t="s">
        <v>133</v>
      </c>
      <c r="C7257">
        <v>566</v>
      </c>
      <c r="D7257" t="str">
        <f>VLOOKUP(Oliusala[[#This Row],[postnumer]],Sveitarfelog[#All],4,FALSE)</f>
        <v>Skagafjörður</v>
      </c>
      <c r="E7257" t="str">
        <f>VLOOKUP(Oliusala[[#This Row],[postnumer]],Sveitarfelog[#All],5,FALSE)</f>
        <v>Norðurland vestra</v>
      </c>
      <c r="F7257" t="s">
        <v>24</v>
      </c>
      <c r="G7257" t="s">
        <v>24</v>
      </c>
      <c r="H7257" t="s">
        <v>58</v>
      </c>
      <c r="I7257" s="1">
        <v>65009</v>
      </c>
      <c r="J7257" s="2">
        <f>VLOOKUP(Oliusala[[#This Row],[tegund]],Tegundir!$B$2:$D$19,3,FALSE)*Oliusala[[#This Row],[magn]]/1000</f>
        <v>56.232784999999993</v>
      </c>
      <c r="K7257">
        <v>2015</v>
      </c>
      <c r="L7257" t="s">
        <v>18</v>
      </c>
      <c r="M7257" s="144" t="s">
        <v>59</v>
      </c>
    </row>
    <row r="7258" spans="1:15" x14ac:dyDescent="0.2">
      <c r="A7258" t="s">
        <v>57</v>
      </c>
      <c r="B7258" s="144" t="s">
        <v>134</v>
      </c>
      <c r="C7258">
        <v>570</v>
      </c>
      <c r="D7258" t="str">
        <f>VLOOKUP(Oliusala[[#This Row],[postnumer]],Sveitarfelog[#All],4,FALSE)</f>
        <v>Skagafjörður</v>
      </c>
      <c r="E7258" t="str">
        <f>VLOOKUP(Oliusala[[#This Row],[postnumer]],Sveitarfelog[#All],5,FALSE)</f>
        <v>Norðurland vestra</v>
      </c>
      <c r="F7258" t="s">
        <v>25</v>
      </c>
      <c r="G7258" t="s">
        <v>24</v>
      </c>
      <c r="H7258" t="s">
        <v>60</v>
      </c>
      <c r="I7258" s="1">
        <v>83669</v>
      </c>
      <c r="J7258" s="2">
        <f>VLOOKUP(Oliusala[[#This Row],[tegund]],Tegundir!$B$2:$D$19,3,FALSE)*Oliusala[[#This Row],[magn]]/1000</f>
        <v>72.373684999999995</v>
      </c>
      <c r="K7258">
        <v>2015</v>
      </c>
      <c r="L7258" t="s">
        <v>1955</v>
      </c>
      <c r="M7258" s="144" t="s">
        <v>59</v>
      </c>
    </row>
    <row r="7259" spans="1:15" x14ac:dyDescent="0.2">
      <c r="A7259" t="s">
        <v>135</v>
      </c>
      <c r="B7259" s="144" t="s">
        <v>134</v>
      </c>
      <c r="C7259">
        <v>570</v>
      </c>
      <c r="D7259" t="str">
        <f>VLOOKUP(Oliusala[[#This Row],[postnumer]],Sveitarfelog[#All],4,FALSE)</f>
        <v>Skagafjörður</v>
      </c>
      <c r="E7259" t="str">
        <f>VLOOKUP(Oliusala[[#This Row],[postnumer]],Sveitarfelog[#All],5,FALSE)</f>
        <v>Norðurland vestra</v>
      </c>
      <c r="F7259" t="s">
        <v>25</v>
      </c>
      <c r="G7259" t="s">
        <v>24</v>
      </c>
      <c r="H7259" t="s">
        <v>60</v>
      </c>
      <c r="I7259" s="1">
        <v>20382</v>
      </c>
      <c r="J7259" s="2">
        <f>VLOOKUP(Oliusala[[#This Row],[tegund]],Tegundir!$B$2:$D$19,3,FALSE)*Oliusala[[#This Row],[magn]]/1000</f>
        <v>17.63043</v>
      </c>
      <c r="K7259">
        <v>2015</v>
      </c>
      <c r="L7259" t="s">
        <v>1955</v>
      </c>
      <c r="M7259" s="144" t="s">
        <v>59</v>
      </c>
    </row>
    <row r="7260" spans="1:15" x14ac:dyDescent="0.2">
      <c r="A7260" t="s">
        <v>63</v>
      </c>
      <c r="B7260" s="144" t="s">
        <v>134</v>
      </c>
      <c r="C7260">
        <v>570</v>
      </c>
      <c r="D7260" t="str">
        <f>VLOOKUP(Oliusala[[#This Row],[postnumer]],Sveitarfelog[#All],4,FALSE)</f>
        <v>Skagafjörður</v>
      </c>
      <c r="E7260" t="str">
        <f>VLOOKUP(Oliusala[[#This Row],[postnumer]],Sveitarfelog[#All],5,FALSE)</f>
        <v>Norðurland vestra</v>
      </c>
      <c r="F7260" t="s">
        <v>24</v>
      </c>
      <c r="G7260" t="s">
        <v>24</v>
      </c>
      <c r="H7260" t="s">
        <v>58</v>
      </c>
      <c r="I7260" s="1">
        <v>69066</v>
      </c>
      <c r="J7260" s="2">
        <f>VLOOKUP(Oliusala[[#This Row],[tegund]],Tegundir!$B$2:$D$19,3,FALSE)*Oliusala[[#This Row],[magn]]/1000</f>
        <v>59.742089999999997</v>
      </c>
      <c r="K7260">
        <v>2015</v>
      </c>
      <c r="L7260" t="s">
        <v>18</v>
      </c>
      <c r="M7260" s="144" t="s">
        <v>59</v>
      </c>
    </row>
    <row r="7261" spans="1:15" x14ac:dyDescent="0.2">
      <c r="A7261" t="s">
        <v>68</v>
      </c>
      <c r="B7261" s="144" t="s">
        <v>135</v>
      </c>
      <c r="C7261">
        <v>580</v>
      </c>
      <c r="D7261" t="str">
        <f>VLOOKUP(Oliusala[[#This Row],[postnumer]],Sveitarfelog[#All],4,FALSE)</f>
        <v>Fjallabyggð</v>
      </c>
      <c r="E7261" t="str">
        <f>VLOOKUP(Oliusala[[#This Row],[postnumer]],Sveitarfelog[#All],5,FALSE)</f>
        <v>Norðurland eystra</v>
      </c>
      <c r="F7261" t="s">
        <v>25</v>
      </c>
      <c r="G7261" t="s">
        <v>24</v>
      </c>
      <c r="H7261" t="s">
        <v>60</v>
      </c>
      <c r="I7261" s="1">
        <v>73041</v>
      </c>
      <c r="J7261" s="2">
        <f>VLOOKUP(Oliusala[[#This Row],[tegund]],Tegundir!$B$2:$D$19,3,FALSE)*Oliusala[[#This Row],[magn]]/1000</f>
        <v>63.180464999999998</v>
      </c>
      <c r="K7261">
        <v>2015</v>
      </c>
      <c r="L7261" t="s">
        <v>1955</v>
      </c>
      <c r="M7261" s="144" t="s">
        <v>59</v>
      </c>
    </row>
    <row r="7262" spans="1:15" x14ac:dyDescent="0.2">
      <c r="A7262" t="s">
        <v>68</v>
      </c>
      <c r="B7262" s="144" t="s">
        <v>135</v>
      </c>
      <c r="C7262">
        <v>580</v>
      </c>
      <c r="D7262" t="str">
        <f>VLOOKUP(Oliusala[[#This Row],[postnumer]],Sveitarfelog[#All],4,FALSE)</f>
        <v>Fjallabyggð</v>
      </c>
      <c r="E7262" t="str">
        <f>VLOOKUP(Oliusala[[#This Row],[postnumer]],Sveitarfelog[#All],5,FALSE)</f>
        <v>Norðurland eystra</v>
      </c>
      <c r="F7262" t="s">
        <v>29</v>
      </c>
      <c r="G7262" t="s">
        <v>24</v>
      </c>
      <c r="H7262" t="s">
        <v>60</v>
      </c>
      <c r="I7262" s="1">
        <v>1288047</v>
      </c>
      <c r="J7262" s="2">
        <f>VLOOKUP(Oliusala[[#This Row],[tegund]],Tegundir!$B$2:$D$19,3,FALSE)*Oliusala[[#This Row],[magn]]/1000</f>
        <v>1114.1606550000001</v>
      </c>
      <c r="K7262">
        <v>2015</v>
      </c>
      <c r="L7262" t="s">
        <v>19</v>
      </c>
      <c r="M7262" s="144" t="s">
        <v>59</v>
      </c>
      <c r="O7262" s="144" t="s">
        <v>1998</v>
      </c>
    </row>
    <row r="7263" spans="1:15" x14ac:dyDescent="0.2">
      <c r="A7263" t="s">
        <v>136</v>
      </c>
      <c r="B7263" s="144" t="s">
        <v>135</v>
      </c>
      <c r="C7263">
        <v>580</v>
      </c>
      <c r="D7263" t="str">
        <f>VLOOKUP(Oliusala[[#This Row],[postnumer]],Sveitarfelog[#All],4,FALSE)</f>
        <v>Fjallabyggð</v>
      </c>
      <c r="E7263" t="str">
        <f>VLOOKUP(Oliusala[[#This Row],[postnumer]],Sveitarfelog[#All],5,FALSE)</f>
        <v>Norðurland eystra</v>
      </c>
      <c r="F7263" t="s">
        <v>29</v>
      </c>
      <c r="G7263" t="s">
        <v>24</v>
      </c>
      <c r="H7263" t="s">
        <v>60</v>
      </c>
      <c r="I7263" s="1">
        <v>34983</v>
      </c>
      <c r="J7263" s="2">
        <f>VLOOKUP(Oliusala[[#This Row],[tegund]],Tegundir!$B$2:$D$19,3,FALSE)*Oliusala[[#This Row],[magn]]/1000</f>
        <v>30.260294999999999</v>
      </c>
      <c r="K7263">
        <v>2015</v>
      </c>
      <c r="L7263" t="s">
        <v>19</v>
      </c>
      <c r="M7263" s="144" t="s">
        <v>59</v>
      </c>
      <c r="O7263" s="144" t="s">
        <v>1998</v>
      </c>
    </row>
    <row r="7264" spans="1:15" x14ac:dyDescent="0.2">
      <c r="A7264" t="s">
        <v>135</v>
      </c>
      <c r="B7264" s="144" t="s">
        <v>135</v>
      </c>
      <c r="C7264">
        <v>580</v>
      </c>
      <c r="D7264" t="str">
        <f>VLOOKUP(Oliusala[[#This Row],[postnumer]],Sveitarfelog[#All],4,FALSE)</f>
        <v>Fjallabyggð</v>
      </c>
      <c r="E7264" t="str">
        <f>VLOOKUP(Oliusala[[#This Row],[postnumer]],Sveitarfelog[#All],5,FALSE)</f>
        <v>Norðurland eystra</v>
      </c>
      <c r="F7264" t="s">
        <v>25</v>
      </c>
      <c r="G7264" t="s">
        <v>24</v>
      </c>
      <c r="H7264" t="s">
        <v>58</v>
      </c>
      <c r="I7264" s="1">
        <v>416970</v>
      </c>
      <c r="J7264" s="2">
        <f>VLOOKUP(Oliusala[[#This Row],[tegund]],Tegundir!$B$2:$D$19,3,FALSE)*Oliusala[[#This Row],[magn]]/1000</f>
        <v>360.67904999999996</v>
      </c>
      <c r="K7264">
        <v>2015</v>
      </c>
      <c r="L7264" t="s">
        <v>19</v>
      </c>
      <c r="M7264" s="144" t="s">
        <v>59</v>
      </c>
      <c r="O7264" s="144" t="s">
        <v>1997</v>
      </c>
    </row>
    <row r="7265" spans="1:15" x14ac:dyDescent="0.2">
      <c r="A7265" t="s">
        <v>135</v>
      </c>
      <c r="B7265" s="144" t="s">
        <v>135</v>
      </c>
      <c r="C7265">
        <v>580</v>
      </c>
      <c r="D7265" t="str">
        <f>VLOOKUP(Oliusala[[#This Row],[postnumer]],Sveitarfelog[#All],4,FALSE)</f>
        <v>Fjallabyggð</v>
      </c>
      <c r="E7265" t="str">
        <f>VLOOKUP(Oliusala[[#This Row],[postnumer]],Sveitarfelog[#All],5,FALSE)</f>
        <v>Norðurland eystra</v>
      </c>
      <c r="F7265" t="s">
        <v>24</v>
      </c>
      <c r="G7265" t="s">
        <v>24</v>
      </c>
      <c r="H7265" t="s">
        <v>58</v>
      </c>
      <c r="I7265" s="1">
        <v>120856</v>
      </c>
      <c r="J7265" s="2">
        <f>VLOOKUP(Oliusala[[#This Row],[tegund]],Tegundir!$B$2:$D$19,3,FALSE)*Oliusala[[#This Row],[magn]]/1000</f>
        <v>104.54044</v>
      </c>
      <c r="K7265">
        <v>2015</v>
      </c>
      <c r="L7265" t="s">
        <v>18</v>
      </c>
      <c r="M7265" s="144" t="s">
        <v>59</v>
      </c>
    </row>
    <row r="7266" spans="1:15" x14ac:dyDescent="0.2">
      <c r="A7266" t="s">
        <v>135</v>
      </c>
      <c r="B7266" s="144" t="s">
        <v>135</v>
      </c>
      <c r="C7266">
        <v>580</v>
      </c>
      <c r="D7266" t="str">
        <f>VLOOKUP(Oliusala[[#This Row],[postnumer]],Sveitarfelog[#All],4,FALSE)</f>
        <v>Fjallabyggð</v>
      </c>
      <c r="E7266" t="str">
        <f>VLOOKUP(Oliusala[[#This Row],[postnumer]],Sveitarfelog[#All],5,FALSE)</f>
        <v>Norðurland eystra</v>
      </c>
      <c r="F7266" t="s">
        <v>27</v>
      </c>
      <c r="G7266" t="s">
        <v>24</v>
      </c>
      <c r="H7266" t="s">
        <v>58</v>
      </c>
      <c r="I7266" s="1">
        <v>139442</v>
      </c>
      <c r="J7266" s="2">
        <f>VLOOKUP(Oliusala[[#This Row],[tegund]],Tegundir!$B$2:$D$19,3,FALSE)*Oliusala[[#This Row],[magn]]/1000</f>
        <v>120.61733</v>
      </c>
      <c r="K7266">
        <v>2015</v>
      </c>
      <c r="L7266" t="s">
        <v>19</v>
      </c>
      <c r="M7266" s="144" t="s">
        <v>59</v>
      </c>
      <c r="O7266" s="144" t="s">
        <v>1998</v>
      </c>
    </row>
    <row r="7267" spans="1:15" x14ac:dyDescent="0.2">
      <c r="A7267" t="s">
        <v>135</v>
      </c>
      <c r="B7267" s="144" t="s">
        <v>135</v>
      </c>
      <c r="C7267">
        <v>580</v>
      </c>
      <c r="D7267" t="str">
        <f>VLOOKUP(Oliusala[[#This Row],[postnumer]],Sveitarfelog[#All],4,FALSE)</f>
        <v>Fjallabyggð</v>
      </c>
      <c r="E7267" t="str">
        <f>VLOOKUP(Oliusala[[#This Row],[postnumer]],Sveitarfelog[#All],5,FALSE)</f>
        <v>Norðurland eystra</v>
      </c>
      <c r="F7267" t="s">
        <v>29</v>
      </c>
      <c r="G7267" t="s">
        <v>24</v>
      </c>
      <c r="H7267" t="s">
        <v>58</v>
      </c>
      <c r="I7267" s="1">
        <v>4860072</v>
      </c>
      <c r="J7267" s="2">
        <f>VLOOKUP(Oliusala[[#This Row],[tegund]],Tegundir!$B$2:$D$19,3,FALSE)*Oliusala[[#This Row],[magn]]/1000</f>
        <v>4203.9622800000006</v>
      </c>
      <c r="K7267">
        <v>2015</v>
      </c>
      <c r="L7267" t="s">
        <v>19</v>
      </c>
      <c r="M7267" s="144" t="s">
        <v>59</v>
      </c>
      <c r="O7267" s="144" t="s">
        <v>1998</v>
      </c>
    </row>
    <row r="7268" spans="1:15" x14ac:dyDescent="0.2">
      <c r="A7268" t="s">
        <v>135</v>
      </c>
      <c r="B7268" s="144" t="s">
        <v>135</v>
      </c>
      <c r="C7268">
        <v>580</v>
      </c>
      <c r="D7268" t="str">
        <f>VLOOKUP(Oliusala[[#This Row],[postnumer]],Sveitarfelog[#All],4,FALSE)</f>
        <v>Fjallabyggð</v>
      </c>
      <c r="E7268" t="str">
        <f>VLOOKUP(Oliusala[[#This Row],[postnumer]],Sveitarfelog[#All],5,FALSE)</f>
        <v>Norðurland eystra</v>
      </c>
      <c r="F7268" t="s">
        <v>30</v>
      </c>
      <c r="G7268" t="s">
        <v>24</v>
      </c>
      <c r="H7268" t="s">
        <v>58</v>
      </c>
      <c r="I7268" s="1">
        <v>1499697</v>
      </c>
      <c r="J7268" s="2">
        <f>VLOOKUP(Oliusala[[#This Row],[tegund]],Tegundir!$B$2:$D$19,3,FALSE)*Oliusala[[#This Row],[magn]]/1000</f>
        <v>1297.237905</v>
      </c>
      <c r="K7268">
        <v>2015</v>
      </c>
      <c r="L7268" t="s">
        <v>19</v>
      </c>
      <c r="M7268" s="144" t="s">
        <v>59</v>
      </c>
      <c r="O7268" s="144" t="s">
        <v>1998</v>
      </c>
    </row>
    <row r="7269" spans="1:15" x14ac:dyDescent="0.2">
      <c r="A7269" t="s">
        <v>63</v>
      </c>
      <c r="B7269" s="144" t="s">
        <v>135</v>
      </c>
      <c r="C7269">
        <v>580</v>
      </c>
      <c r="D7269" t="str">
        <f>VLOOKUP(Oliusala[[#This Row],[postnumer]],Sveitarfelog[#All],4,FALSE)</f>
        <v>Fjallabyggð</v>
      </c>
      <c r="E7269" t="str">
        <f>VLOOKUP(Oliusala[[#This Row],[postnumer]],Sveitarfelog[#All],5,FALSE)</f>
        <v>Norðurland eystra</v>
      </c>
      <c r="F7269" t="s">
        <v>25</v>
      </c>
      <c r="G7269" t="s">
        <v>24</v>
      </c>
      <c r="H7269" t="s">
        <v>58</v>
      </c>
      <c r="I7269" s="1">
        <v>32664</v>
      </c>
      <c r="J7269" s="2">
        <f>VLOOKUP(Oliusala[[#This Row],[tegund]],Tegundir!$B$2:$D$19,3,FALSE)*Oliusala[[#This Row],[magn]]/1000</f>
        <v>28.254360000000002</v>
      </c>
      <c r="K7269">
        <v>2015</v>
      </c>
      <c r="L7269" t="s">
        <v>18</v>
      </c>
      <c r="M7269" s="144" t="s">
        <v>59</v>
      </c>
    </row>
    <row r="7270" spans="1:15" x14ac:dyDescent="0.2">
      <c r="A7270" t="s">
        <v>63</v>
      </c>
      <c r="B7270" s="144" t="s">
        <v>135</v>
      </c>
      <c r="C7270">
        <v>580</v>
      </c>
      <c r="D7270" t="str">
        <f>VLOOKUP(Oliusala[[#This Row],[postnumer]],Sveitarfelog[#All],4,FALSE)</f>
        <v>Fjallabyggð</v>
      </c>
      <c r="E7270" t="str">
        <f>VLOOKUP(Oliusala[[#This Row],[postnumer]],Sveitarfelog[#All],5,FALSE)</f>
        <v>Norðurland eystra</v>
      </c>
      <c r="F7270" t="s">
        <v>24</v>
      </c>
      <c r="G7270" t="s">
        <v>24</v>
      </c>
      <c r="H7270" t="s">
        <v>58</v>
      </c>
      <c r="I7270" s="1">
        <v>327785</v>
      </c>
      <c r="J7270" s="2">
        <f>VLOOKUP(Oliusala[[#This Row],[tegund]],Tegundir!$B$2:$D$19,3,FALSE)*Oliusala[[#This Row],[magn]]/1000</f>
        <v>283.53402500000004</v>
      </c>
      <c r="K7270">
        <v>2015</v>
      </c>
      <c r="L7270" t="s">
        <v>18</v>
      </c>
      <c r="M7270" s="144" t="s">
        <v>59</v>
      </c>
    </row>
    <row r="7271" spans="1:15" x14ac:dyDescent="0.2">
      <c r="A7271" t="s">
        <v>68</v>
      </c>
      <c r="B7271" s="144" t="s">
        <v>142</v>
      </c>
      <c r="C7271">
        <v>625</v>
      </c>
      <c r="D7271" t="str">
        <f>VLOOKUP(Oliusala[[#This Row],[postnumer]],Sveitarfelog[#All],4,FALSE)</f>
        <v>Fjallabyggð</v>
      </c>
      <c r="E7271" t="str">
        <f>VLOOKUP(Oliusala[[#This Row],[postnumer]],Sveitarfelog[#All],5,FALSE)</f>
        <v>Norðurland eystra</v>
      </c>
      <c r="F7271" t="s">
        <v>25</v>
      </c>
      <c r="G7271" t="s">
        <v>24</v>
      </c>
      <c r="H7271" t="s">
        <v>60</v>
      </c>
      <c r="I7271" s="1">
        <v>107593</v>
      </c>
      <c r="J7271" s="2">
        <f>VLOOKUP(Oliusala[[#This Row],[tegund]],Tegundir!$B$2:$D$19,3,FALSE)*Oliusala[[#This Row],[magn]]/1000</f>
        <v>93.067944999999995</v>
      </c>
      <c r="K7271">
        <v>2015</v>
      </c>
      <c r="L7271" t="s">
        <v>1955</v>
      </c>
      <c r="M7271" s="144" t="s">
        <v>59</v>
      </c>
    </row>
    <row r="7272" spans="1:15" x14ac:dyDescent="0.2">
      <c r="A7272" t="s">
        <v>68</v>
      </c>
      <c r="B7272" s="144" t="s">
        <v>142</v>
      </c>
      <c r="C7272">
        <v>625</v>
      </c>
      <c r="D7272" t="str">
        <f>VLOOKUP(Oliusala[[#This Row],[postnumer]],Sveitarfelog[#All],4,FALSE)</f>
        <v>Fjallabyggð</v>
      </c>
      <c r="E7272" t="str">
        <f>VLOOKUP(Oliusala[[#This Row],[postnumer]],Sveitarfelog[#All],5,FALSE)</f>
        <v>Norðurland eystra</v>
      </c>
      <c r="F7272" t="s">
        <v>29</v>
      </c>
      <c r="G7272" t="s">
        <v>24</v>
      </c>
      <c r="H7272" t="s">
        <v>60</v>
      </c>
      <c r="I7272" s="1">
        <v>159304</v>
      </c>
      <c r="J7272" s="2">
        <f>VLOOKUP(Oliusala[[#This Row],[tegund]],Tegundir!$B$2:$D$19,3,FALSE)*Oliusala[[#This Row],[magn]]/1000</f>
        <v>137.79795999999999</v>
      </c>
      <c r="K7272">
        <v>2015</v>
      </c>
      <c r="L7272" t="s">
        <v>19</v>
      </c>
      <c r="M7272" s="144" t="s">
        <v>59</v>
      </c>
      <c r="O7272" s="144" t="s">
        <v>1998</v>
      </c>
    </row>
    <row r="7273" spans="1:15" x14ac:dyDescent="0.2">
      <c r="A7273" t="s">
        <v>57</v>
      </c>
      <c r="B7273" s="144" t="s">
        <v>142</v>
      </c>
      <c r="C7273">
        <v>625</v>
      </c>
      <c r="D7273" t="str">
        <f>VLOOKUP(Oliusala[[#This Row],[postnumer]],Sveitarfelog[#All],4,FALSE)</f>
        <v>Fjallabyggð</v>
      </c>
      <c r="E7273" t="str">
        <f>VLOOKUP(Oliusala[[#This Row],[postnumer]],Sveitarfelog[#All],5,FALSE)</f>
        <v>Norðurland eystra</v>
      </c>
      <c r="F7273" t="s">
        <v>25</v>
      </c>
      <c r="G7273" t="s">
        <v>24</v>
      </c>
      <c r="H7273" t="s">
        <v>60</v>
      </c>
      <c r="I7273" s="1">
        <v>9017</v>
      </c>
      <c r="J7273" s="2">
        <f>VLOOKUP(Oliusala[[#This Row],[tegund]],Tegundir!$B$2:$D$19,3,FALSE)*Oliusala[[#This Row],[magn]]/1000</f>
        <v>7.7997050000000003</v>
      </c>
      <c r="K7273">
        <v>2015</v>
      </c>
      <c r="L7273" t="s">
        <v>19</v>
      </c>
      <c r="M7273" s="144" t="s">
        <v>59</v>
      </c>
      <c r="O7273" s="144" t="s">
        <v>1997</v>
      </c>
    </row>
    <row r="7274" spans="1:15" x14ac:dyDescent="0.2">
      <c r="A7274" t="s">
        <v>63</v>
      </c>
      <c r="B7274" s="144" t="s">
        <v>142</v>
      </c>
      <c r="C7274">
        <v>625</v>
      </c>
      <c r="D7274" t="str">
        <f>VLOOKUP(Oliusala[[#This Row],[postnumer]],Sveitarfelog[#All],4,FALSE)</f>
        <v>Fjallabyggð</v>
      </c>
      <c r="E7274" t="str">
        <f>VLOOKUP(Oliusala[[#This Row],[postnumer]],Sveitarfelog[#All],5,FALSE)</f>
        <v>Norðurland eystra</v>
      </c>
      <c r="F7274" t="s">
        <v>24</v>
      </c>
      <c r="G7274" t="s">
        <v>24</v>
      </c>
      <c r="H7274" t="s">
        <v>58</v>
      </c>
      <c r="I7274" s="1">
        <v>216932</v>
      </c>
      <c r="J7274" s="2">
        <f>VLOOKUP(Oliusala[[#This Row],[tegund]],Tegundir!$B$2:$D$19,3,FALSE)*Oliusala[[#This Row],[magn]]/1000</f>
        <v>187.64617999999999</v>
      </c>
      <c r="K7274">
        <v>2015</v>
      </c>
      <c r="L7274" t="s">
        <v>18</v>
      </c>
      <c r="M7274" s="144" t="s">
        <v>59</v>
      </c>
    </row>
    <row r="7275" spans="1:15" x14ac:dyDescent="0.2">
      <c r="A7275" t="s">
        <v>63</v>
      </c>
      <c r="B7275" s="144" t="s">
        <v>68</v>
      </c>
      <c r="C7275">
        <v>600</v>
      </c>
      <c r="D7275" t="str">
        <f>VLOOKUP(Oliusala[[#This Row],[postnumer]],Sveitarfelog[#All],4,FALSE)</f>
        <v>Akureyrarbær,Eyjafjarðarsveit,Hörgársveit,Svalbarðsstrandarhreppur,Grýtubakkahreppur</v>
      </c>
      <c r="E7275" t="str">
        <f>VLOOKUP(Oliusala[[#This Row],[postnumer]],Sveitarfelog[#All],5,FALSE)</f>
        <v>Norðurland eystra</v>
      </c>
      <c r="F7275" t="s">
        <v>25</v>
      </c>
      <c r="G7275" t="s">
        <v>24</v>
      </c>
      <c r="H7275" t="s">
        <v>58</v>
      </c>
      <c r="I7275" s="1">
        <v>41952</v>
      </c>
      <c r="J7275" s="2">
        <f>VLOOKUP(Oliusala[[#This Row],[tegund]],Tegundir!$B$2:$D$19,3,FALSE)*Oliusala[[#This Row],[magn]]/1000</f>
        <v>36.28848</v>
      </c>
      <c r="K7275">
        <v>2015</v>
      </c>
      <c r="L7275" t="s">
        <v>18</v>
      </c>
      <c r="M7275" s="144" t="s">
        <v>59</v>
      </c>
    </row>
    <row r="7276" spans="1:15" x14ac:dyDescent="0.2">
      <c r="A7276" t="s">
        <v>63</v>
      </c>
      <c r="B7276" s="144" t="s">
        <v>68</v>
      </c>
      <c r="C7276">
        <v>600</v>
      </c>
      <c r="D7276" t="str">
        <f>VLOOKUP(Oliusala[[#This Row],[postnumer]],Sveitarfelog[#All],4,FALSE)</f>
        <v>Akureyrarbær,Eyjafjarðarsveit,Hörgársveit,Svalbarðsstrandarhreppur,Grýtubakkahreppur</v>
      </c>
      <c r="E7276" t="str">
        <f>VLOOKUP(Oliusala[[#This Row],[postnumer]],Sveitarfelog[#All],5,FALSE)</f>
        <v>Norðurland eystra</v>
      </c>
      <c r="F7276" t="s">
        <v>25</v>
      </c>
      <c r="G7276" t="s">
        <v>24</v>
      </c>
      <c r="H7276" t="s">
        <v>58</v>
      </c>
      <c r="I7276" s="1">
        <v>185300</v>
      </c>
      <c r="J7276" s="2">
        <f>VLOOKUP(Oliusala[[#This Row],[tegund]],Tegundir!$B$2:$D$19,3,FALSE)*Oliusala[[#This Row],[magn]]/1000</f>
        <v>160.28450000000001</v>
      </c>
      <c r="K7276">
        <v>2015</v>
      </c>
      <c r="L7276" t="s">
        <v>18</v>
      </c>
      <c r="M7276" s="144" t="s">
        <v>59</v>
      </c>
    </row>
    <row r="7277" spans="1:15" x14ac:dyDescent="0.2">
      <c r="A7277" t="s">
        <v>63</v>
      </c>
      <c r="B7277" s="144" t="s">
        <v>68</v>
      </c>
      <c r="C7277">
        <v>600</v>
      </c>
      <c r="D7277" t="str">
        <f>VLOOKUP(Oliusala[[#This Row],[postnumer]],Sveitarfelog[#All],4,FALSE)</f>
        <v>Akureyrarbær,Eyjafjarðarsveit,Hörgársveit,Svalbarðsstrandarhreppur,Grýtubakkahreppur</v>
      </c>
      <c r="E7277" t="str">
        <f>VLOOKUP(Oliusala[[#This Row],[postnumer]],Sveitarfelog[#All],5,FALSE)</f>
        <v>Norðurland eystra</v>
      </c>
      <c r="F7277" t="s">
        <v>25</v>
      </c>
      <c r="G7277" t="s">
        <v>24</v>
      </c>
      <c r="H7277" t="s">
        <v>58</v>
      </c>
      <c r="I7277" s="1">
        <v>140074</v>
      </c>
      <c r="J7277" s="2">
        <f>VLOOKUP(Oliusala[[#This Row],[tegund]],Tegundir!$B$2:$D$19,3,FALSE)*Oliusala[[#This Row],[magn]]/1000</f>
        <v>121.16400999999999</v>
      </c>
      <c r="K7277">
        <v>2015</v>
      </c>
      <c r="L7277" t="s">
        <v>18</v>
      </c>
      <c r="M7277" s="144" t="s">
        <v>59</v>
      </c>
    </row>
    <row r="7278" spans="1:15" x14ac:dyDescent="0.2">
      <c r="A7278" t="s">
        <v>68</v>
      </c>
      <c r="B7278" s="144" t="s">
        <v>68</v>
      </c>
      <c r="C7278">
        <v>600</v>
      </c>
      <c r="D7278" t="str">
        <f>VLOOKUP(Oliusala[[#This Row],[postnumer]],Sveitarfelog[#All],4,FALSE)</f>
        <v>Akureyrarbær,Eyjafjarðarsveit,Hörgársveit,Svalbarðsstrandarhreppur,Grýtubakkahreppur</v>
      </c>
      <c r="E7278" t="str">
        <f>VLOOKUP(Oliusala[[#This Row],[postnumer]],Sveitarfelog[#All],5,FALSE)</f>
        <v>Norðurland eystra</v>
      </c>
      <c r="F7278" t="s">
        <v>25</v>
      </c>
      <c r="G7278" t="s">
        <v>24</v>
      </c>
      <c r="H7278" t="s">
        <v>58</v>
      </c>
      <c r="I7278" s="1">
        <v>2390098</v>
      </c>
      <c r="J7278" s="2">
        <f>VLOOKUP(Oliusala[[#This Row],[tegund]],Tegundir!$B$2:$D$19,3,FALSE)*Oliusala[[#This Row],[magn]]/1000</f>
        <v>2067.4347699999998</v>
      </c>
      <c r="K7278">
        <v>2015</v>
      </c>
      <c r="L7278" t="s">
        <v>1955</v>
      </c>
      <c r="M7278" s="144" t="s">
        <v>59</v>
      </c>
    </row>
    <row r="7279" spans="1:15" x14ac:dyDescent="0.2">
      <c r="A7279" t="s">
        <v>68</v>
      </c>
      <c r="B7279" s="144" t="s">
        <v>68</v>
      </c>
      <c r="C7279">
        <v>600</v>
      </c>
      <c r="D7279" t="str">
        <f>VLOOKUP(Oliusala[[#This Row],[postnumer]],Sveitarfelog[#All],4,FALSE)</f>
        <v>Akureyrarbær,Eyjafjarðarsveit,Hörgársveit,Svalbarðsstrandarhreppur,Grýtubakkahreppur</v>
      </c>
      <c r="E7279" t="str">
        <f>VLOOKUP(Oliusala[[#This Row],[postnumer]],Sveitarfelog[#All],5,FALSE)</f>
        <v>Norðurland eystra</v>
      </c>
      <c r="F7279" t="s">
        <v>24</v>
      </c>
      <c r="G7279" t="s">
        <v>24</v>
      </c>
      <c r="H7279" t="s">
        <v>58</v>
      </c>
      <c r="I7279" s="1">
        <v>891223</v>
      </c>
      <c r="J7279" s="2">
        <f>VLOOKUP(Oliusala[[#This Row],[tegund]],Tegundir!$B$2:$D$19,3,FALSE)*Oliusala[[#This Row],[magn]]/1000</f>
        <v>770.90789500000005</v>
      </c>
      <c r="K7279">
        <v>2015</v>
      </c>
      <c r="L7279" t="s">
        <v>18</v>
      </c>
      <c r="M7279" s="144" t="s">
        <v>59</v>
      </c>
    </row>
    <row r="7280" spans="1:15" x14ac:dyDescent="0.2">
      <c r="A7280" t="s">
        <v>68</v>
      </c>
      <c r="B7280" s="144" t="s">
        <v>68</v>
      </c>
      <c r="C7280">
        <v>600</v>
      </c>
      <c r="D7280" t="str">
        <f>VLOOKUP(Oliusala[[#This Row],[postnumer]],Sveitarfelog[#All],4,FALSE)</f>
        <v>Akureyrarbær,Eyjafjarðarsveit,Hörgársveit,Svalbarðsstrandarhreppur,Grýtubakkahreppur</v>
      </c>
      <c r="E7280" t="str">
        <f>VLOOKUP(Oliusala[[#This Row],[postnumer]],Sveitarfelog[#All],5,FALSE)</f>
        <v>Norðurland eystra</v>
      </c>
      <c r="F7280" t="s">
        <v>27</v>
      </c>
      <c r="G7280" t="s">
        <v>24</v>
      </c>
      <c r="H7280" t="s">
        <v>58</v>
      </c>
      <c r="I7280" s="1">
        <v>40601</v>
      </c>
      <c r="J7280" s="2">
        <f>VLOOKUP(Oliusala[[#This Row],[tegund]],Tegundir!$B$2:$D$19,3,FALSE)*Oliusala[[#This Row],[magn]]/1000</f>
        <v>35.119864999999997</v>
      </c>
      <c r="K7280">
        <v>2015</v>
      </c>
      <c r="L7280" t="s">
        <v>19</v>
      </c>
      <c r="M7280" s="144" t="s">
        <v>59</v>
      </c>
      <c r="O7280" s="144" t="s">
        <v>1998</v>
      </c>
    </row>
    <row r="7281" spans="1:15" x14ac:dyDescent="0.2">
      <c r="A7281" t="s">
        <v>68</v>
      </c>
      <c r="B7281" s="144" t="s">
        <v>68</v>
      </c>
      <c r="C7281">
        <v>600</v>
      </c>
      <c r="D7281" t="str">
        <f>VLOOKUP(Oliusala[[#This Row],[postnumer]],Sveitarfelog[#All],4,FALSE)</f>
        <v>Akureyrarbær,Eyjafjarðarsveit,Hörgársveit,Svalbarðsstrandarhreppur,Grýtubakkahreppur</v>
      </c>
      <c r="E7281" t="str">
        <f>VLOOKUP(Oliusala[[#This Row],[postnumer]],Sveitarfelog[#All],5,FALSE)</f>
        <v>Norðurland eystra</v>
      </c>
      <c r="F7281" t="s">
        <v>29</v>
      </c>
      <c r="G7281" t="s">
        <v>24</v>
      </c>
      <c r="H7281" t="s">
        <v>58</v>
      </c>
      <c r="I7281" s="1">
        <v>5172730</v>
      </c>
      <c r="J7281" s="2">
        <f>VLOOKUP(Oliusala[[#This Row],[tegund]],Tegundir!$B$2:$D$19,3,FALSE)*Oliusala[[#This Row],[magn]]/1000</f>
        <v>4474.4114500000005</v>
      </c>
      <c r="K7281">
        <v>2015</v>
      </c>
      <c r="L7281" t="s">
        <v>19</v>
      </c>
      <c r="M7281" s="144" t="s">
        <v>59</v>
      </c>
      <c r="O7281" s="144" t="s">
        <v>1998</v>
      </c>
    </row>
    <row r="7282" spans="1:15" x14ac:dyDescent="0.2">
      <c r="A7282" t="s">
        <v>68</v>
      </c>
      <c r="B7282" s="144" t="s">
        <v>68</v>
      </c>
      <c r="C7282">
        <v>600</v>
      </c>
      <c r="D7282" t="str">
        <f>VLOOKUP(Oliusala[[#This Row],[postnumer]],Sveitarfelog[#All],4,FALSE)</f>
        <v>Akureyrarbær,Eyjafjarðarsveit,Hörgársveit,Svalbarðsstrandarhreppur,Grýtubakkahreppur</v>
      </c>
      <c r="E7282" t="str">
        <f>VLOOKUP(Oliusala[[#This Row],[postnumer]],Sveitarfelog[#All],5,FALSE)</f>
        <v>Norðurland eystra</v>
      </c>
      <c r="F7282" t="s">
        <v>30</v>
      </c>
      <c r="G7282" t="s">
        <v>24</v>
      </c>
      <c r="H7282" t="s">
        <v>58</v>
      </c>
      <c r="I7282" s="1">
        <v>285420</v>
      </c>
      <c r="J7282" s="2">
        <f>VLOOKUP(Oliusala[[#This Row],[tegund]],Tegundir!$B$2:$D$19,3,FALSE)*Oliusala[[#This Row],[magn]]/1000</f>
        <v>246.88829999999999</v>
      </c>
      <c r="K7282">
        <v>2015</v>
      </c>
      <c r="L7282" t="s">
        <v>19</v>
      </c>
      <c r="M7282" s="144" t="s">
        <v>59</v>
      </c>
      <c r="O7282" s="144" t="s">
        <v>1998</v>
      </c>
    </row>
    <row r="7283" spans="1:15" x14ac:dyDescent="0.2">
      <c r="A7283" t="s">
        <v>63</v>
      </c>
      <c r="B7283" s="144" t="s">
        <v>68</v>
      </c>
      <c r="C7283">
        <v>600</v>
      </c>
      <c r="D7283" t="str">
        <f>VLOOKUP(Oliusala[[#This Row],[postnumer]],Sveitarfelog[#All],4,FALSE)</f>
        <v>Akureyrarbær,Eyjafjarðarsveit,Hörgársveit,Svalbarðsstrandarhreppur,Grýtubakkahreppur</v>
      </c>
      <c r="E7283" t="str">
        <f>VLOOKUP(Oliusala[[#This Row],[postnumer]],Sveitarfelog[#All],5,FALSE)</f>
        <v>Norðurland eystra</v>
      </c>
      <c r="F7283" t="s">
        <v>24</v>
      </c>
      <c r="G7283" t="s">
        <v>24</v>
      </c>
      <c r="H7283" t="s">
        <v>58</v>
      </c>
      <c r="I7283" s="1">
        <v>385726</v>
      </c>
      <c r="J7283" s="2">
        <f>VLOOKUP(Oliusala[[#This Row],[tegund]],Tegundir!$B$2:$D$19,3,FALSE)*Oliusala[[#This Row],[magn]]/1000</f>
        <v>333.65298999999999</v>
      </c>
      <c r="K7283">
        <v>2015</v>
      </c>
      <c r="L7283" t="s">
        <v>18</v>
      </c>
      <c r="M7283" s="144" t="s">
        <v>59</v>
      </c>
    </row>
    <row r="7284" spans="1:15" x14ac:dyDescent="0.2">
      <c r="A7284" t="s">
        <v>63</v>
      </c>
      <c r="B7284" s="144" t="s">
        <v>68</v>
      </c>
      <c r="C7284">
        <v>600</v>
      </c>
      <c r="D7284" t="str">
        <f>VLOOKUP(Oliusala[[#This Row],[postnumer]],Sveitarfelog[#All],4,FALSE)</f>
        <v>Akureyrarbær,Eyjafjarðarsveit,Hörgársveit,Svalbarðsstrandarhreppur,Grýtubakkahreppur</v>
      </c>
      <c r="E7284" t="str">
        <f>VLOOKUP(Oliusala[[#This Row],[postnumer]],Sveitarfelog[#All],5,FALSE)</f>
        <v>Norðurland eystra</v>
      </c>
      <c r="F7284" t="s">
        <v>24</v>
      </c>
      <c r="G7284" t="s">
        <v>24</v>
      </c>
      <c r="H7284" t="s">
        <v>58</v>
      </c>
      <c r="I7284" s="1">
        <v>6106529</v>
      </c>
      <c r="J7284" s="2">
        <f>VLOOKUP(Oliusala[[#This Row],[tegund]],Tegundir!$B$2:$D$19,3,FALSE)*Oliusala[[#This Row],[magn]]/1000</f>
        <v>5282.1475849999997</v>
      </c>
      <c r="K7284">
        <v>2015</v>
      </c>
      <c r="L7284" t="s">
        <v>18</v>
      </c>
      <c r="M7284" s="144" t="s">
        <v>59</v>
      </c>
    </row>
    <row r="7285" spans="1:15" x14ac:dyDescent="0.2">
      <c r="A7285" t="s">
        <v>63</v>
      </c>
      <c r="B7285" s="144" t="s">
        <v>68</v>
      </c>
      <c r="C7285">
        <v>600</v>
      </c>
      <c r="D7285" t="str">
        <f>VLOOKUP(Oliusala[[#This Row],[postnumer]],Sveitarfelog[#All],4,FALSE)</f>
        <v>Akureyrarbær,Eyjafjarðarsveit,Hörgársveit,Svalbarðsstrandarhreppur,Grýtubakkahreppur</v>
      </c>
      <c r="E7285" t="str">
        <f>VLOOKUP(Oliusala[[#This Row],[postnumer]],Sveitarfelog[#All],5,FALSE)</f>
        <v>Norðurland eystra</v>
      </c>
      <c r="F7285" t="s">
        <v>24</v>
      </c>
      <c r="G7285" t="s">
        <v>24</v>
      </c>
      <c r="H7285" t="s">
        <v>58</v>
      </c>
      <c r="I7285" s="1">
        <v>151737</v>
      </c>
      <c r="J7285" s="2">
        <f>VLOOKUP(Oliusala[[#This Row],[tegund]],Tegundir!$B$2:$D$19,3,FALSE)*Oliusala[[#This Row],[magn]]/1000</f>
        <v>131.25250500000001</v>
      </c>
      <c r="K7285">
        <v>2015</v>
      </c>
      <c r="L7285" t="s">
        <v>18</v>
      </c>
      <c r="M7285" s="144" t="s">
        <v>59</v>
      </c>
    </row>
    <row r="7286" spans="1:15" x14ac:dyDescent="0.2">
      <c r="A7286" t="s">
        <v>63</v>
      </c>
      <c r="B7286" s="144" t="s">
        <v>68</v>
      </c>
      <c r="C7286">
        <v>600</v>
      </c>
      <c r="D7286" t="str">
        <f>VLOOKUP(Oliusala[[#This Row],[postnumer]],Sveitarfelog[#All],4,FALSE)</f>
        <v>Akureyrarbær,Eyjafjarðarsveit,Hörgársveit,Svalbarðsstrandarhreppur,Grýtubakkahreppur</v>
      </c>
      <c r="E7286" t="str">
        <f>VLOOKUP(Oliusala[[#This Row],[postnumer]],Sveitarfelog[#All],5,FALSE)</f>
        <v>Norðurland eystra</v>
      </c>
      <c r="F7286" t="s">
        <v>24</v>
      </c>
      <c r="G7286" t="s">
        <v>24</v>
      </c>
      <c r="H7286" t="s">
        <v>58</v>
      </c>
      <c r="I7286" s="1">
        <v>2627414</v>
      </c>
      <c r="J7286" s="2">
        <f>VLOOKUP(Oliusala[[#This Row],[tegund]],Tegundir!$B$2:$D$19,3,FALSE)*Oliusala[[#This Row],[magn]]/1000</f>
        <v>2272.7131099999997</v>
      </c>
      <c r="K7286">
        <v>2015</v>
      </c>
      <c r="L7286" t="s">
        <v>18</v>
      </c>
      <c r="M7286" s="144" t="s">
        <v>59</v>
      </c>
    </row>
    <row r="7287" spans="1:15" x14ac:dyDescent="0.2">
      <c r="A7287" t="s">
        <v>63</v>
      </c>
      <c r="B7287" s="144" t="s">
        <v>68</v>
      </c>
      <c r="C7287">
        <v>600</v>
      </c>
      <c r="D7287" t="str">
        <f>VLOOKUP(Oliusala[[#This Row],[postnumer]],Sveitarfelog[#All],4,FALSE)</f>
        <v>Akureyrarbær,Eyjafjarðarsveit,Hörgársveit,Svalbarðsstrandarhreppur,Grýtubakkahreppur</v>
      </c>
      <c r="E7287" t="str">
        <f>VLOOKUP(Oliusala[[#This Row],[postnumer]],Sveitarfelog[#All],5,FALSE)</f>
        <v>Norðurland eystra</v>
      </c>
      <c r="F7287" t="s">
        <v>24</v>
      </c>
      <c r="G7287" t="s">
        <v>24</v>
      </c>
      <c r="H7287" t="s">
        <v>58</v>
      </c>
      <c r="I7287" s="1">
        <v>322048</v>
      </c>
      <c r="J7287" s="2">
        <f>VLOOKUP(Oliusala[[#This Row],[tegund]],Tegundir!$B$2:$D$19,3,FALSE)*Oliusala[[#This Row],[magn]]/1000</f>
        <v>278.57152000000002</v>
      </c>
      <c r="K7287">
        <v>2015</v>
      </c>
      <c r="L7287" t="s">
        <v>18</v>
      </c>
      <c r="M7287" s="144" t="s">
        <v>59</v>
      </c>
    </row>
    <row r="7288" spans="1:15" x14ac:dyDescent="0.2">
      <c r="A7288" t="s">
        <v>63</v>
      </c>
      <c r="B7288" s="144" t="s">
        <v>68</v>
      </c>
      <c r="C7288">
        <v>600</v>
      </c>
      <c r="D7288" t="str">
        <f>VLOOKUP(Oliusala[[#This Row],[postnumer]],Sveitarfelog[#All],4,FALSE)</f>
        <v>Akureyrarbær,Eyjafjarðarsveit,Hörgársveit,Svalbarðsstrandarhreppur,Grýtubakkahreppur</v>
      </c>
      <c r="E7288" t="str">
        <f>VLOOKUP(Oliusala[[#This Row],[postnumer]],Sveitarfelog[#All],5,FALSE)</f>
        <v>Norðurland eystra</v>
      </c>
      <c r="F7288" t="s">
        <v>24</v>
      </c>
      <c r="G7288" t="s">
        <v>24</v>
      </c>
      <c r="H7288" t="s">
        <v>58</v>
      </c>
      <c r="I7288" s="1">
        <v>600118</v>
      </c>
      <c r="J7288" s="2">
        <f>VLOOKUP(Oliusala[[#This Row],[tegund]],Tegundir!$B$2:$D$19,3,FALSE)*Oliusala[[#This Row],[magn]]/1000</f>
        <v>519.10207000000003</v>
      </c>
      <c r="K7288">
        <v>2015</v>
      </c>
      <c r="L7288" t="s">
        <v>18</v>
      </c>
      <c r="M7288" s="144" t="s">
        <v>59</v>
      </c>
    </row>
    <row r="7289" spans="1:15" x14ac:dyDescent="0.2">
      <c r="A7289" t="s">
        <v>63</v>
      </c>
      <c r="B7289" s="144" t="s">
        <v>68</v>
      </c>
      <c r="C7289">
        <v>600</v>
      </c>
      <c r="D7289" t="str">
        <f>VLOOKUP(Oliusala[[#This Row],[postnumer]],Sveitarfelog[#All],4,FALSE)</f>
        <v>Akureyrarbær,Eyjafjarðarsveit,Hörgársveit,Svalbarðsstrandarhreppur,Grýtubakkahreppur</v>
      </c>
      <c r="E7289" t="str">
        <f>VLOOKUP(Oliusala[[#This Row],[postnumer]],Sveitarfelog[#All],5,FALSE)</f>
        <v>Norðurland eystra</v>
      </c>
      <c r="F7289" t="s">
        <v>24</v>
      </c>
      <c r="G7289" t="s">
        <v>24</v>
      </c>
      <c r="H7289" t="s">
        <v>58</v>
      </c>
      <c r="I7289" s="1">
        <v>11126</v>
      </c>
      <c r="J7289" s="2">
        <f>VLOOKUP(Oliusala[[#This Row],[tegund]],Tegundir!$B$2:$D$19,3,FALSE)*Oliusala[[#This Row],[magn]]/1000</f>
        <v>9.6239899999999992</v>
      </c>
      <c r="K7289">
        <v>2015</v>
      </c>
      <c r="L7289" t="s">
        <v>18</v>
      </c>
      <c r="M7289" s="144" t="s">
        <v>59</v>
      </c>
    </row>
    <row r="7290" spans="1:15" x14ac:dyDescent="0.2">
      <c r="A7290" t="s">
        <v>63</v>
      </c>
      <c r="B7290" s="144" t="s">
        <v>68</v>
      </c>
      <c r="C7290">
        <v>600</v>
      </c>
      <c r="D7290" t="str">
        <f>VLOOKUP(Oliusala[[#This Row],[postnumer]],Sveitarfelog[#All],4,FALSE)</f>
        <v>Akureyrarbær,Eyjafjarðarsveit,Hörgársveit,Svalbarðsstrandarhreppur,Grýtubakkahreppur</v>
      </c>
      <c r="E7290" t="str">
        <f>VLOOKUP(Oliusala[[#This Row],[postnumer]],Sveitarfelog[#All],5,FALSE)</f>
        <v>Norðurland eystra</v>
      </c>
      <c r="F7290" t="s">
        <v>24</v>
      </c>
      <c r="G7290" t="s">
        <v>24</v>
      </c>
      <c r="H7290" t="s">
        <v>58</v>
      </c>
      <c r="I7290" s="1">
        <v>513666</v>
      </c>
      <c r="J7290" s="2">
        <f>VLOOKUP(Oliusala[[#This Row],[tegund]],Tegundir!$B$2:$D$19,3,FALSE)*Oliusala[[#This Row],[magn]]/1000</f>
        <v>444.32108999999997</v>
      </c>
      <c r="K7290">
        <v>2015</v>
      </c>
      <c r="L7290" t="s">
        <v>18</v>
      </c>
      <c r="M7290" s="144" t="s">
        <v>59</v>
      </c>
    </row>
    <row r="7291" spans="1:15" x14ac:dyDescent="0.2">
      <c r="A7291" t="s">
        <v>68</v>
      </c>
      <c r="B7291" s="144" t="s">
        <v>68</v>
      </c>
      <c r="C7291">
        <v>600</v>
      </c>
      <c r="D7291" t="str">
        <f>VLOOKUP(Oliusala[[#This Row],[postnumer]],Sveitarfelog[#All],4,FALSE)</f>
        <v>Akureyrarbær,Eyjafjarðarsveit,Hörgársveit,Svalbarðsstrandarhreppur,Grýtubakkahreppur</v>
      </c>
      <c r="E7291" t="str">
        <f>VLOOKUP(Oliusala[[#This Row],[postnumer]],Sveitarfelog[#All],5,FALSE)</f>
        <v>Norðurland eystra</v>
      </c>
      <c r="F7291" t="s">
        <v>25</v>
      </c>
      <c r="G7291" t="s">
        <v>24</v>
      </c>
      <c r="H7291" t="s">
        <v>61</v>
      </c>
      <c r="I7291" s="1">
        <v>272</v>
      </c>
      <c r="J7291" s="2">
        <f>VLOOKUP(Oliusala[[#This Row],[tegund]],Tegundir!$B$2:$D$19,3,FALSE)*Oliusala[[#This Row],[magn]]/1000</f>
        <v>0.23527999999999999</v>
      </c>
      <c r="K7291">
        <v>2015</v>
      </c>
      <c r="L7291" t="s">
        <v>1955</v>
      </c>
      <c r="M7291" s="144" t="s">
        <v>62</v>
      </c>
    </row>
    <row r="7292" spans="1:15" x14ac:dyDescent="0.2">
      <c r="A7292" t="s">
        <v>68</v>
      </c>
      <c r="B7292" s="144" t="s">
        <v>68</v>
      </c>
      <c r="C7292">
        <v>600</v>
      </c>
      <c r="D7292" t="str">
        <f>VLOOKUP(Oliusala[[#This Row],[postnumer]],Sveitarfelog[#All],4,FALSE)</f>
        <v>Akureyrarbær,Eyjafjarðarsveit,Hörgársveit,Svalbarðsstrandarhreppur,Grýtubakkahreppur</v>
      </c>
      <c r="E7292" t="str">
        <f>VLOOKUP(Oliusala[[#This Row],[postnumer]],Sveitarfelog[#All],5,FALSE)</f>
        <v>Norðurland eystra</v>
      </c>
      <c r="F7292" t="s">
        <v>27</v>
      </c>
      <c r="G7292" t="s">
        <v>24</v>
      </c>
      <c r="H7292" t="s">
        <v>61</v>
      </c>
      <c r="I7292" s="1">
        <v>390994</v>
      </c>
      <c r="J7292" s="2">
        <f>VLOOKUP(Oliusala[[#This Row],[tegund]],Tegundir!$B$2:$D$19,3,FALSE)*Oliusala[[#This Row],[magn]]/1000</f>
        <v>338.20981</v>
      </c>
      <c r="K7292">
        <v>2015</v>
      </c>
      <c r="L7292" t="s">
        <v>19</v>
      </c>
      <c r="M7292" s="144" t="s">
        <v>62</v>
      </c>
      <c r="O7292" s="144" t="s">
        <v>1998</v>
      </c>
    </row>
    <row r="7293" spans="1:15" x14ac:dyDescent="0.2">
      <c r="A7293" t="s">
        <v>68</v>
      </c>
      <c r="B7293" s="144" t="s">
        <v>68</v>
      </c>
      <c r="C7293">
        <v>600</v>
      </c>
      <c r="D7293" t="str">
        <f>VLOOKUP(Oliusala[[#This Row],[postnumer]],Sveitarfelog[#All],4,FALSE)</f>
        <v>Akureyrarbær,Eyjafjarðarsveit,Hörgársveit,Svalbarðsstrandarhreppur,Grýtubakkahreppur</v>
      </c>
      <c r="E7293" t="str">
        <f>VLOOKUP(Oliusala[[#This Row],[postnumer]],Sveitarfelog[#All],5,FALSE)</f>
        <v>Norðurland eystra</v>
      </c>
      <c r="F7293" t="s">
        <v>29</v>
      </c>
      <c r="G7293" t="s">
        <v>24</v>
      </c>
      <c r="H7293" t="s">
        <v>61</v>
      </c>
      <c r="I7293" s="1">
        <v>2155777</v>
      </c>
      <c r="J7293" s="2">
        <f>VLOOKUP(Oliusala[[#This Row],[tegund]],Tegundir!$B$2:$D$19,3,FALSE)*Oliusala[[#This Row],[magn]]/1000</f>
        <v>1864.7471049999999</v>
      </c>
      <c r="K7293">
        <v>2015</v>
      </c>
      <c r="L7293" t="s">
        <v>19</v>
      </c>
      <c r="M7293" s="144" t="s">
        <v>62</v>
      </c>
      <c r="O7293" s="144" t="s">
        <v>1998</v>
      </c>
    </row>
    <row r="7294" spans="1:15" x14ac:dyDescent="0.2">
      <c r="A7294" t="s">
        <v>63</v>
      </c>
      <c r="B7294" s="144" t="s">
        <v>138</v>
      </c>
      <c r="C7294">
        <v>601</v>
      </c>
      <c r="D7294" t="str">
        <f>VLOOKUP(Oliusala[[#This Row],[postnumer]],Sveitarfelog[#All],4,FALSE)</f>
        <v>Akureyrarbær,Eyjafjarðarsveit,Hörgársveit,Svalbarðsstrandarhreppur,Grýtubakkahreppur</v>
      </c>
      <c r="E7294" t="str">
        <f>VLOOKUP(Oliusala[[#This Row],[postnumer]],Sveitarfelog[#All],5,FALSE)</f>
        <v>Norðurland eystra</v>
      </c>
      <c r="F7294" t="s">
        <v>24</v>
      </c>
      <c r="G7294" t="s">
        <v>24</v>
      </c>
      <c r="H7294" t="s">
        <v>58</v>
      </c>
      <c r="I7294" s="1">
        <v>1220</v>
      </c>
      <c r="J7294" s="2">
        <f>VLOOKUP(Oliusala[[#This Row],[tegund]],Tegundir!$B$2:$D$19,3,FALSE)*Oliusala[[#This Row],[magn]]/1000</f>
        <v>1.0552999999999999</v>
      </c>
      <c r="K7294">
        <v>2015</v>
      </c>
      <c r="L7294" t="s">
        <v>18</v>
      </c>
      <c r="M7294" s="144" t="s">
        <v>59</v>
      </c>
    </row>
    <row r="7295" spans="1:15" x14ac:dyDescent="0.2">
      <c r="A7295" t="s">
        <v>139</v>
      </c>
      <c r="B7295" s="144" t="s">
        <v>139</v>
      </c>
      <c r="C7295">
        <v>601</v>
      </c>
      <c r="D7295" t="str">
        <f>VLOOKUP(Oliusala[[#This Row],[postnumer]],Sveitarfelog[#All],4,FALSE)</f>
        <v>Akureyrarbær,Eyjafjarðarsveit,Hörgársveit,Svalbarðsstrandarhreppur,Grýtubakkahreppur</v>
      </c>
      <c r="E7295" t="str">
        <f>VLOOKUP(Oliusala[[#This Row],[postnumer]],Sveitarfelog[#All],5,FALSE)</f>
        <v>Norðurland eystra</v>
      </c>
      <c r="F7295" t="s">
        <v>24</v>
      </c>
      <c r="G7295" t="s">
        <v>24</v>
      </c>
      <c r="H7295" t="s">
        <v>58</v>
      </c>
      <c r="I7295" s="1">
        <v>3647</v>
      </c>
      <c r="J7295" s="2">
        <f>VLOOKUP(Oliusala[[#This Row],[tegund]],Tegundir!$B$2:$D$19,3,FALSE)*Oliusala[[#This Row],[magn]]/1000</f>
        <v>3.1546549999999995</v>
      </c>
      <c r="K7295">
        <v>2015</v>
      </c>
      <c r="L7295" t="s">
        <v>18</v>
      </c>
      <c r="M7295" s="144" t="s">
        <v>59</v>
      </c>
    </row>
    <row r="7296" spans="1:15" x14ac:dyDescent="0.2">
      <c r="A7296" t="s">
        <v>68</v>
      </c>
      <c r="B7296" s="144" t="s">
        <v>129</v>
      </c>
      <c r="C7296">
        <v>545</v>
      </c>
      <c r="D7296" t="str">
        <f>VLOOKUP(Oliusala[[#This Row],[postnumer]],Sveitarfelog[#All],4,FALSE)</f>
        <v>Sveitarfélagið Skagaströnd</v>
      </c>
      <c r="E7296" t="str">
        <f>VLOOKUP(Oliusala[[#This Row],[postnumer]],Sveitarfelog[#All],5,FALSE)</f>
        <v>Norðurland vestra</v>
      </c>
      <c r="F7296" t="s">
        <v>25</v>
      </c>
      <c r="G7296" t="s">
        <v>24</v>
      </c>
      <c r="H7296" t="s">
        <v>60</v>
      </c>
      <c r="I7296" s="1">
        <v>43406</v>
      </c>
      <c r="J7296" s="2">
        <f>VLOOKUP(Oliusala[[#This Row],[tegund]],Tegundir!$B$2:$D$19,3,FALSE)*Oliusala[[#This Row],[magn]]/1000</f>
        <v>37.546190000000003</v>
      </c>
      <c r="K7296">
        <v>2015</v>
      </c>
      <c r="L7296" t="s">
        <v>19</v>
      </c>
      <c r="M7296" s="144" t="s">
        <v>59</v>
      </c>
      <c r="N7296" s="144" t="s">
        <v>1939</v>
      </c>
      <c r="O7296" s="144" t="s">
        <v>1997</v>
      </c>
    </row>
    <row r="7297" spans="1:15" x14ac:dyDescent="0.2">
      <c r="A7297" t="s">
        <v>68</v>
      </c>
      <c r="B7297" s="144" t="s">
        <v>129</v>
      </c>
      <c r="C7297">
        <v>545</v>
      </c>
      <c r="D7297" t="str">
        <f>VLOOKUP(Oliusala[[#This Row],[postnumer]],Sveitarfelog[#All],4,FALSE)</f>
        <v>Sveitarfélagið Skagaströnd</v>
      </c>
      <c r="E7297" t="str">
        <f>VLOOKUP(Oliusala[[#This Row],[postnumer]],Sveitarfelog[#All],5,FALSE)</f>
        <v>Norðurland vestra</v>
      </c>
      <c r="F7297" t="s">
        <v>25</v>
      </c>
      <c r="G7297" t="s">
        <v>24</v>
      </c>
      <c r="H7297" t="s">
        <v>60</v>
      </c>
      <c r="I7297" s="1">
        <v>43406</v>
      </c>
      <c r="J7297" s="2">
        <f>VLOOKUP(Oliusala[[#This Row],[tegund]],Tegundir!$B$2:$D$19,3,FALSE)*Oliusala[[#This Row],[magn]]/1000</f>
        <v>37.546190000000003</v>
      </c>
      <c r="K7297">
        <v>2015</v>
      </c>
      <c r="L7297" t="s">
        <v>19</v>
      </c>
      <c r="M7297" s="144" t="s">
        <v>59</v>
      </c>
      <c r="N7297" s="144" t="s">
        <v>1939</v>
      </c>
      <c r="O7297" s="144" t="s">
        <v>1997</v>
      </c>
    </row>
    <row r="7298" spans="1:15" x14ac:dyDescent="0.2">
      <c r="A7298" t="s">
        <v>129</v>
      </c>
      <c r="B7298" s="144" t="s">
        <v>129</v>
      </c>
      <c r="C7298">
        <v>545</v>
      </c>
      <c r="D7298" t="str">
        <f>VLOOKUP(Oliusala[[#This Row],[postnumer]],Sveitarfelog[#All],4,FALSE)</f>
        <v>Sveitarfélagið Skagaströnd</v>
      </c>
      <c r="E7298" t="str">
        <f>VLOOKUP(Oliusala[[#This Row],[postnumer]],Sveitarfelog[#All],5,FALSE)</f>
        <v>Norðurland vestra</v>
      </c>
      <c r="F7298" t="s">
        <v>25</v>
      </c>
      <c r="G7298" t="s">
        <v>24</v>
      </c>
      <c r="H7298" t="s">
        <v>58</v>
      </c>
      <c r="I7298" s="1">
        <v>40959</v>
      </c>
      <c r="J7298" s="2">
        <f>VLOOKUP(Oliusala[[#This Row],[tegund]],Tegundir!$B$2:$D$19,3,FALSE)*Oliusala[[#This Row],[magn]]/1000</f>
        <v>35.429534999999994</v>
      </c>
      <c r="K7298">
        <v>2015</v>
      </c>
      <c r="L7298" t="s">
        <v>1955</v>
      </c>
      <c r="M7298" s="144" t="s">
        <v>59</v>
      </c>
      <c r="N7298" s="144" t="s">
        <v>1939</v>
      </c>
    </row>
    <row r="7299" spans="1:15" x14ac:dyDescent="0.2">
      <c r="A7299" t="s">
        <v>129</v>
      </c>
      <c r="B7299" s="144" t="s">
        <v>129</v>
      </c>
      <c r="C7299">
        <v>545</v>
      </c>
      <c r="D7299" t="str">
        <f>VLOOKUP(Oliusala[[#This Row],[postnumer]],Sveitarfelog[#All],4,FALSE)</f>
        <v>Sveitarfélagið Skagaströnd</v>
      </c>
      <c r="E7299" t="str">
        <f>VLOOKUP(Oliusala[[#This Row],[postnumer]],Sveitarfelog[#All],5,FALSE)</f>
        <v>Norðurland vestra</v>
      </c>
      <c r="F7299" t="s">
        <v>25</v>
      </c>
      <c r="G7299" t="s">
        <v>24</v>
      </c>
      <c r="H7299" t="s">
        <v>58</v>
      </c>
      <c r="I7299" s="1">
        <v>40959</v>
      </c>
      <c r="J7299" s="2">
        <f>VLOOKUP(Oliusala[[#This Row],[tegund]],Tegundir!$B$2:$D$19,3,FALSE)*Oliusala[[#This Row],[magn]]/1000</f>
        <v>35.429534999999994</v>
      </c>
      <c r="K7299">
        <v>2015</v>
      </c>
      <c r="L7299" t="s">
        <v>19</v>
      </c>
      <c r="M7299" s="144" t="s">
        <v>59</v>
      </c>
      <c r="N7299" s="144" t="s">
        <v>1939</v>
      </c>
      <c r="O7299" s="144" t="s">
        <v>1997</v>
      </c>
    </row>
    <row r="7300" spans="1:15" x14ac:dyDescent="0.2">
      <c r="A7300" t="s">
        <v>57</v>
      </c>
      <c r="B7300" s="144" t="s">
        <v>138</v>
      </c>
      <c r="C7300">
        <v>601</v>
      </c>
      <c r="D7300" t="str">
        <f>VLOOKUP(Oliusala[[#This Row],[postnumer]],Sveitarfelog[#All],4,FALSE)</f>
        <v>Akureyrarbær,Eyjafjarðarsveit,Hörgársveit,Svalbarðsstrandarhreppur,Grýtubakkahreppur</v>
      </c>
      <c r="E7300" t="str">
        <f>VLOOKUP(Oliusala[[#This Row],[postnumer]],Sveitarfelog[#All],5,FALSE)</f>
        <v>Norðurland eystra</v>
      </c>
      <c r="F7300" t="s">
        <v>25</v>
      </c>
      <c r="G7300" t="s">
        <v>24</v>
      </c>
      <c r="H7300" t="s">
        <v>60</v>
      </c>
      <c r="I7300" s="1">
        <v>87911</v>
      </c>
      <c r="J7300" s="2">
        <f>VLOOKUP(Oliusala[[#This Row],[tegund]],Tegundir!$B$2:$D$19,3,FALSE)*Oliusala[[#This Row],[magn]]/1000</f>
        <v>76.043014999999997</v>
      </c>
      <c r="K7300">
        <v>2015</v>
      </c>
      <c r="L7300" t="s">
        <v>19</v>
      </c>
      <c r="M7300" s="144" t="s">
        <v>59</v>
      </c>
      <c r="O7300" s="144" t="s">
        <v>1997</v>
      </c>
    </row>
    <row r="7301" spans="1:15" x14ac:dyDescent="0.2">
      <c r="A7301" t="s">
        <v>68</v>
      </c>
      <c r="B7301" s="144" t="s">
        <v>140</v>
      </c>
      <c r="C7301">
        <v>610</v>
      </c>
      <c r="D7301" t="str">
        <f>VLOOKUP(Oliusala[[#This Row],[postnumer]],Sveitarfelog[#All],4,FALSE)</f>
        <v>Akureyrarbær,Eyjafjarðarsveit,Hörgársveit,Svalbarðsstrandarhreppur,Grýtubakkahreppur</v>
      </c>
      <c r="E7301" t="str">
        <f>VLOOKUP(Oliusala[[#This Row],[postnumer]],Sveitarfelog[#All],5,FALSE)</f>
        <v>Norðurland eystra</v>
      </c>
      <c r="F7301" t="s">
        <v>25</v>
      </c>
      <c r="G7301" t="s">
        <v>24</v>
      </c>
      <c r="H7301" t="s">
        <v>60</v>
      </c>
      <c r="I7301" s="1">
        <v>21645</v>
      </c>
      <c r="J7301" s="2">
        <f>VLOOKUP(Oliusala[[#This Row],[tegund]],Tegundir!$B$2:$D$19,3,FALSE)*Oliusala[[#This Row],[magn]]/1000</f>
        <v>18.722925</v>
      </c>
      <c r="K7301">
        <v>2015</v>
      </c>
      <c r="L7301" t="s">
        <v>1955</v>
      </c>
      <c r="M7301" s="144" t="s">
        <v>59</v>
      </c>
    </row>
    <row r="7302" spans="1:15" x14ac:dyDescent="0.2">
      <c r="A7302" t="s">
        <v>68</v>
      </c>
      <c r="B7302" s="144" t="s">
        <v>140</v>
      </c>
      <c r="C7302">
        <v>610</v>
      </c>
      <c r="D7302" t="str">
        <f>VLOOKUP(Oliusala[[#This Row],[postnumer]],Sveitarfelog[#All],4,FALSE)</f>
        <v>Akureyrarbær,Eyjafjarðarsveit,Hörgársveit,Svalbarðsstrandarhreppur,Grýtubakkahreppur</v>
      </c>
      <c r="E7302" t="str">
        <f>VLOOKUP(Oliusala[[#This Row],[postnumer]],Sveitarfelog[#All],5,FALSE)</f>
        <v>Norðurland eystra</v>
      </c>
      <c r="F7302" t="s">
        <v>24</v>
      </c>
      <c r="G7302" t="s">
        <v>24</v>
      </c>
      <c r="H7302" t="s">
        <v>60</v>
      </c>
      <c r="I7302" s="1">
        <v>12262</v>
      </c>
      <c r="J7302" s="2">
        <f>VLOOKUP(Oliusala[[#This Row],[tegund]],Tegundir!$B$2:$D$19,3,FALSE)*Oliusala[[#This Row],[magn]]/1000</f>
        <v>10.606629999999999</v>
      </c>
      <c r="K7302">
        <v>2015</v>
      </c>
      <c r="L7302" t="s">
        <v>18</v>
      </c>
      <c r="M7302" s="144" t="s">
        <v>59</v>
      </c>
    </row>
    <row r="7303" spans="1:15" x14ac:dyDescent="0.2">
      <c r="A7303" t="s">
        <v>57</v>
      </c>
      <c r="B7303" s="144" t="s">
        <v>140</v>
      </c>
      <c r="C7303">
        <v>610</v>
      </c>
      <c r="D7303" t="str">
        <f>VLOOKUP(Oliusala[[#This Row],[postnumer]],Sveitarfelog[#All],4,FALSE)</f>
        <v>Akureyrarbær,Eyjafjarðarsveit,Hörgársveit,Svalbarðsstrandarhreppur,Grýtubakkahreppur</v>
      </c>
      <c r="E7303" t="str">
        <f>VLOOKUP(Oliusala[[#This Row],[postnumer]],Sveitarfelog[#All],5,FALSE)</f>
        <v>Norðurland eystra</v>
      </c>
      <c r="F7303" t="s">
        <v>25</v>
      </c>
      <c r="G7303" t="s">
        <v>24</v>
      </c>
      <c r="H7303" t="s">
        <v>60</v>
      </c>
      <c r="I7303" s="1">
        <v>77390</v>
      </c>
      <c r="J7303" s="2">
        <f>VLOOKUP(Oliusala[[#This Row],[tegund]],Tegundir!$B$2:$D$19,3,FALSE)*Oliusala[[#This Row],[magn]]/1000</f>
        <v>66.942350000000005</v>
      </c>
      <c r="K7303">
        <v>2015</v>
      </c>
      <c r="L7303" t="s">
        <v>1955</v>
      </c>
      <c r="M7303" s="144" t="s">
        <v>59</v>
      </c>
    </row>
    <row r="7304" spans="1:15" x14ac:dyDescent="0.2">
      <c r="A7304" t="s">
        <v>57</v>
      </c>
      <c r="B7304" s="144" t="s">
        <v>140</v>
      </c>
      <c r="C7304">
        <v>610</v>
      </c>
      <c r="D7304" t="str">
        <f>VLOOKUP(Oliusala[[#This Row],[postnumer]],Sveitarfelog[#All],4,FALSE)</f>
        <v>Akureyrarbær,Eyjafjarðarsveit,Hörgársveit,Svalbarðsstrandarhreppur,Grýtubakkahreppur</v>
      </c>
      <c r="E7304" t="str">
        <f>VLOOKUP(Oliusala[[#This Row],[postnumer]],Sveitarfelog[#All],5,FALSE)</f>
        <v>Norðurland eystra</v>
      </c>
      <c r="F7304" t="s">
        <v>29</v>
      </c>
      <c r="G7304" t="s">
        <v>24</v>
      </c>
      <c r="H7304" t="s">
        <v>60</v>
      </c>
      <c r="I7304" s="1">
        <v>25035</v>
      </c>
      <c r="J7304" s="2">
        <f>VLOOKUP(Oliusala[[#This Row],[tegund]],Tegundir!$B$2:$D$19,3,FALSE)*Oliusala[[#This Row],[magn]]/1000</f>
        <v>21.655275000000003</v>
      </c>
      <c r="K7304">
        <v>2015</v>
      </c>
      <c r="L7304" t="s">
        <v>19</v>
      </c>
      <c r="M7304" s="144" t="s">
        <v>59</v>
      </c>
      <c r="O7304" s="144" t="s">
        <v>1998</v>
      </c>
    </row>
    <row r="7305" spans="1:15" x14ac:dyDescent="0.2">
      <c r="A7305" t="s">
        <v>57</v>
      </c>
      <c r="B7305" s="144" t="s">
        <v>140</v>
      </c>
      <c r="C7305">
        <v>610</v>
      </c>
      <c r="D7305" t="str">
        <f>VLOOKUP(Oliusala[[#This Row],[postnumer]],Sveitarfelog[#All],4,FALSE)</f>
        <v>Akureyrarbær,Eyjafjarðarsveit,Hörgársveit,Svalbarðsstrandarhreppur,Grýtubakkahreppur</v>
      </c>
      <c r="E7305" t="str">
        <f>VLOOKUP(Oliusala[[#This Row],[postnumer]],Sveitarfelog[#All],5,FALSE)</f>
        <v>Norðurland eystra</v>
      </c>
      <c r="F7305" t="s">
        <v>30</v>
      </c>
      <c r="G7305" t="s">
        <v>24</v>
      </c>
      <c r="H7305" t="s">
        <v>60</v>
      </c>
      <c r="I7305" s="1">
        <v>9017</v>
      </c>
      <c r="J7305" s="2">
        <f>VLOOKUP(Oliusala[[#This Row],[tegund]],Tegundir!$B$2:$D$19,3,FALSE)*Oliusala[[#This Row],[magn]]/1000</f>
        <v>7.7997050000000003</v>
      </c>
      <c r="K7305">
        <v>2015</v>
      </c>
      <c r="L7305" t="s">
        <v>19</v>
      </c>
      <c r="M7305" s="144" t="s">
        <v>59</v>
      </c>
      <c r="O7305" s="144" t="s">
        <v>1998</v>
      </c>
    </row>
    <row r="7306" spans="1:15" x14ac:dyDescent="0.2">
      <c r="A7306" t="s">
        <v>63</v>
      </c>
      <c r="B7306" s="144" t="s">
        <v>140</v>
      </c>
      <c r="C7306">
        <v>610</v>
      </c>
      <c r="D7306" t="str">
        <f>VLOOKUP(Oliusala[[#This Row],[postnumer]],Sveitarfelog[#All],4,FALSE)</f>
        <v>Akureyrarbær,Eyjafjarðarsveit,Hörgársveit,Svalbarðsstrandarhreppur,Grýtubakkahreppur</v>
      </c>
      <c r="E7306" t="str">
        <f>VLOOKUP(Oliusala[[#This Row],[postnumer]],Sveitarfelog[#All],5,FALSE)</f>
        <v>Norðurland eystra</v>
      </c>
      <c r="F7306" t="s">
        <v>24</v>
      </c>
      <c r="G7306" t="s">
        <v>24</v>
      </c>
      <c r="H7306" t="s">
        <v>58</v>
      </c>
      <c r="I7306" s="1">
        <v>99472</v>
      </c>
      <c r="J7306" s="2">
        <f>VLOOKUP(Oliusala[[#This Row],[tegund]],Tegundir!$B$2:$D$19,3,FALSE)*Oliusala[[#This Row],[magn]]/1000</f>
        <v>86.043279999999996</v>
      </c>
      <c r="K7306">
        <v>2015</v>
      </c>
      <c r="L7306" t="s">
        <v>18</v>
      </c>
      <c r="M7306" s="144" t="s">
        <v>59</v>
      </c>
    </row>
    <row r="7307" spans="1:15" x14ac:dyDescent="0.2">
      <c r="A7307" t="s">
        <v>63</v>
      </c>
      <c r="B7307" s="144" t="s">
        <v>136</v>
      </c>
      <c r="C7307">
        <v>620</v>
      </c>
      <c r="D7307" t="str">
        <f>VLOOKUP(Oliusala[[#This Row],[postnumer]],Sveitarfelog[#All],4,FALSE)</f>
        <v>Dalvíkurbyggð</v>
      </c>
      <c r="E7307" t="str">
        <f>VLOOKUP(Oliusala[[#This Row],[postnumer]],Sveitarfelog[#All],5,FALSE)</f>
        <v>Norðurland eystra</v>
      </c>
      <c r="F7307" t="s">
        <v>25</v>
      </c>
      <c r="G7307" t="s">
        <v>24</v>
      </c>
      <c r="H7307" t="s">
        <v>58</v>
      </c>
      <c r="I7307" s="1">
        <v>95816</v>
      </c>
      <c r="J7307" s="2">
        <f>VLOOKUP(Oliusala[[#This Row],[tegund]],Tegundir!$B$2:$D$19,3,FALSE)*Oliusala[[#This Row],[magn]]/1000</f>
        <v>82.880839999999992</v>
      </c>
      <c r="K7307">
        <v>2015</v>
      </c>
      <c r="L7307" t="s">
        <v>18</v>
      </c>
      <c r="M7307" s="144" t="s">
        <v>59</v>
      </c>
    </row>
    <row r="7308" spans="1:15" x14ac:dyDescent="0.2">
      <c r="A7308" t="s">
        <v>68</v>
      </c>
      <c r="B7308" s="144" t="s">
        <v>141</v>
      </c>
      <c r="C7308">
        <v>620</v>
      </c>
      <c r="D7308" t="str">
        <f>VLOOKUP(Oliusala[[#This Row],[postnumer]],Sveitarfelog[#All],4,FALSE)</f>
        <v>Dalvíkurbyggð</v>
      </c>
      <c r="E7308" t="str">
        <f>VLOOKUP(Oliusala[[#This Row],[postnumer]],Sveitarfelog[#All],5,FALSE)</f>
        <v>Norðurland eystra</v>
      </c>
      <c r="F7308" t="s">
        <v>25</v>
      </c>
      <c r="G7308" t="s">
        <v>24</v>
      </c>
      <c r="H7308" t="s">
        <v>60</v>
      </c>
      <c r="I7308" s="1">
        <v>89061</v>
      </c>
      <c r="J7308" s="2">
        <f>VLOOKUP(Oliusala[[#This Row],[tegund]],Tegundir!$B$2:$D$19,3,FALSE)*Oliusala[[#This Row],[magn]]/1000</f>
        <v>77.037764999999993</v>
      </c>
      <c r="K7308">
        <v>2015</v>
      </c>
      <c r="L7308" t="s">
        <v>19</v>
      </c>
      <c r="M7308" s="144" t="s">
        <v>59</v>
      </c>
      <c r="O7308" s="144" t="s">
        <v>1997</v>
      </c>
    </row>
    <row r="7309" spans="1:15" x14ac:dyDescent="0.2">
      <c r="A7309" t="s">
        <v>68</v>
      </c>
      <c r="B7309" s="144" t="s">
        <v>136</v>
      </c>
      <c r="C7309">
        <v>620</v>
      </c>
      <c r="D7309" t="str">
        <f>VLOOKUP(Oliusala[[#This Row],[postnumer]],Sveitarfelog[#All],4,FALSE)</f>
        <v>Dalvíkurbyggð</v>
      </c>
      <c r="E7309" t="str">
        <f>VLOOKUP(Oliusala[[#This Row],[postnumer]],Sveitarfelog[#All],5,FALSE)</f>
        <v>Norðurland eystra</v>
      </c>
      <c r="F7309" t="s">
        <v>25</v>
      </c>
      <c r="G7309" t="s">
        <v>24</v>
      </c>
      <c r="H7309" t="s">
        <v>60</v>
      </c>
      <c r="I7309" s="1">
        <v>336694</v>
      </c>
      <c r="J7309" s="2">
        <f>VLOOKUP(Oliusala[[#This Row],[tegund]],Tegundir!$B$2:$D$19,3,FALSE)*Oliusala[[#This Row],[magn]]/1000</f>
        <v>291.24031000000002</v>
      </c>
      <c r="K7309">
        <v>2015</v>
      </c>
      <c r="L7309" t="s">
        <v>1955</v>
      </c>
      <c r="M7309" s="144" t="s">
        <v>59</v>
      </c>
    </row>
    <row r="7310" spans="1:15" x14ac:dyDescent="0.2">
      <c r="A7310" t="s">
        <v>136</v>
      </c>
      <c r="B7310" s="144" t="s">
        <v>141</v>
      </c>
      <c r="C7310">
        <v>620</v>
      </c>
      <c r="D7310" t="str">
        <f>VLOOKUP(Oliusala[[#This Row],[postnumer]],Sveitarfelog[#All],4,FALSE)</f>
        <v>Dalvíkurbyggð</v>
      </c>
      <c r="E7310" t="str">
        <f>VLOOKUP(Oliusala[[#This Row],[postnumer]],Sveitarfelog[#All],5,FALSE)</f>
        <v>Norðurland eystra</v>
      </c>
      <c r="F7310" t="s">
        <v>25</v>
      </c>
      <c r="G7310" t="s">
        <v>24</v>
      </c>
      <c r="H7310" t="s">
        <v>60</v>
      </c>
      <c r="I7310" s="1">
        <v>5339</v>
      </c>
      <c r="J7310" s="2">
        <f>VLOOKUP(Oliusala[[#This Row],[tegund]],Tegundir!$B$2:$D$19,3,FALSE)*Oliusala[[#This Row],[magn]]/1000</f>
        <v>4.6182349999999994</v>
      </c>
      <c r="K7310">
        <v>2015</v>
      </c>
      <c r="L7310" t="s">
        <v>19</v>
      </c>
      <c r="M7310" s="144" t="s">
        <v>59</v>
      </c>
      <c r="O7310" s="144" t="s">
        <v>1997</v>
      </c>
    </row>
    <row r="7311" spans="1:15" x14ac:dyDescent="0.2">
      <c r="A7311" t="s">
        <v>136</v>
      </c>
      <c r="B7311" s="144" t="s">
        <v>136</v>
      </c>
      <c r="C7311">
        <v>620</v>
      </c>
      <c r="D7311" t="str">
        <f>VLOOKUP(Oliusala[[#This Row],[postnumer]],Sveitarfelog[#All],4,FALSE)</f>
        <v>Dalvíkurbyggð</v>
      </c>
      <c r="E7311" t="str">
        <f>VLOOKUP(Oliusala[[#This Row],[postnumer]],Sveitarfelog[#All],5,FALSE)</f>
        <v>Norðurland eystra</v>
      </c>
      <c r="F7311" t="s">
        <v>25</v>
      </c>
      <c r="G7311" t="s">
        <v>24</v>
      </c>
      <c r="H7311" t="s">
        <v>58</v>
      </c>
      <c r="I7311" s="1">
        <v>331231</v>
      </c>
      <c r="J7311" s="2">
        <f>VLOOKUP(Oliusala[[#This Row],[tegund]],Tegundir!$B$2:$D$19,3,FALSE)*Oliusala[[#This Row],[magn]]/1000</f>
        <v>286.514815</v>
      </c>
      <c r="K7311">
        <v>2015</v>
      </c>
      <c r="L7311" t="s">
        <v>1955</v>
      </c>
      <c r="M7311" s="144" t="s">
        <v>59</v>
      </c>
    </row>
    <row r="7312" spans="1:15" x14ac:dyDescent="0.2">
      <c r="A7312" t="s">
        <v>136</v>
      </c>
      <c r="B7312" s="144" t="s">
        <v>136</v>
      </c>
      <c r="C7312">
        <v>620</v>
      </c>
      <c r="D7312" t="str">
        <f>VLOOKUP(Oliusala[[#This Row],[postnumer]],Sveitarfelog[#All],4,FALSE)</f>
        <v>Dalvíkurbyggð</v>
      </c>
      <c r="E7312" t="str">
        <f>VLOOKUP(Oliusala[[#This Row],[postnumer]],Sveitarfelog[#All],5,FALSE)</f>
        <v>Norðurland eystra</v>
      </c>
      <c r="F7312" t="s">
        <v>27</v>
      </c>
      <c r="G7312" t="s">
        <v>24</v>
      </c>
      <c r="H7312" t="s">
        <v>58</v>
      </c>
      <c r="I7312" s="1">
        <v>33728</v>
      </c>
      <c r="J7312" s="2">
        <f>VLOOKUP(Oliusala[[#This Row],[tegund]],Tegundir!$B$2:$D$19,3,FALSE)*Oliusala[[#This Row],[magn]]/1000</f>
        <v>29.174720000000001</v>
      </c>
      <c r="K7312">
        <v>2015</v>
      </c>
      <c r="L7312" t="s">
        <v>19</v>
      </c>
      <c r="M7312" s="144" t="s">
        <v>59</v>
      </c>
      <c r="O7312" s="144" t="s">
        <v>1998</v>
      </c>
    </row>
    <row r="7313" spans="1:15" x14ac:dyDescent="0.2">
      <c r="A7313" t="s">
        <v>136</v>
      </c>
      <c r="B7313" s="144" t="s">
        <v>136</v>
      </c>
      <c r="C7313">
        <v>620</v>
      </c>
      <c r="D7313" t="str">
        <f>VLOOKUP(Oliusala[[#This Row],[postnumer]],Sveitarfelog[#All],4,FALSE)</f>
        <v>Dalvíkurbyggð</v>
      </c>
      <c r="E7313" t="str">
        <f>VLOOKUP(Oliusala[[#This Row],[postnumer]],Sveitarfelog[#All],5,FALSE)</f>
        <v>Norðurland eystra</v>
      </c>
      <c r="F7313" t="s">
        <v>29</v>
      </c>
      <c r="G7313" t="s">
        <v>24</v>
      </c>
      <c r="H7313" t="s">
        <v>58</v>
      </c>
      <c r="I7313" s="1">
        <v>1491486</v>
      </c>
      <c r="J7313" s="2">
        <f>VLOOKUP(Oliusala[[#This Row],[tegund]],Tegundir!$B$2:$D$19,3,FALSE)*Oliusala[[#This Row],[magn]]/1000</f>
        <v>1290.1353899999999</v>
      </c>
      <c r="K7313">
        <v>2015</v>
      </c>
      <c r="L7313" t="s">
        <v>19</v>
      </c>
      <c r="M7313" s="144" t="s">
        <v>59</v>
      </c>
      <c r="O7313" s="144" t="s">
        <v>1998</v>
      </c>
    </row>
    <row r="7314" spans="1:15" x14ac:dyDescent="0.2">
      <c r="A7314" t="s">
        <v>136</v>
      </c>
      <c r="B7314" s="144" t="s">
        <v>136</v>
      </c>
      <c r="C7314">
        <v>620</v>
      </c>
      <c r="D7314" t="str">
        <f>VLOOKUP(Oliusala[[#This Row],[postnumer]],Sveitarfelog[#All],4,FALSE)</f>
        <v>Dalvíkurbyggð</v>
      </c>
      <c r="E7314" t="str">
        <f>VLOOKUP(Oliusala[[#This Row],[postnumer]],Sveitarfelog[#All],5,FALSE)</f>
        <v>Norðurland eystra</v>
      </c>
      <c r="F7314" t="s">
        <v>30</v>
      </c>
      <c r="G7314" t="s">
        <v>24</v>
      </c>
      <c r="H7314" t="s">
        <v>58</v>
      </c>
      <c r="I7314" s="1">
        <v>202274</v>
      </c>
      <c r="J7314" s="2">
        <f>VLOOKUP(Oliusala[[#This Row],[tegund]],Tegundir!$B$2:$D$19,3,FALSE)*Oliusala[[#This Row],[magn]]/1000</f>
        <v>174.96701000000002</v>
      </c>
      <c r="K7314">
        <v>2015</v>
      </c>
      <c r="L7314" t="s">
        <v>19</v>
      </c>
      <c r="M7314" s="144" t="s">
        <v>59</v>
      </c>
      <c r="O7314" s="144" t="s">
        <v>1998</v>
      </c>
    </row>
    <row r="7315" spans="1:15" x14ac:dyDescent="0.2">
      <c r="A7315" t="s">
        <v>57</v>
      </c>
      <c r="B7315" s="144" t="s">
        <v>141</v>
      </c>
      <c r="C7315">
        <v>620</v>
      </c>
      <c r="D7315" t="str">
        <f>VLOOKUP(Oliusala[[#This Row],[postnumer]],Sveitarfelog[#All],4,FALSE)</f>
        <v>Dalvíkurbyggð</v>
      </c>
      <c r="E7315" t="str">
        <f>VLOOKUP(Oliusala[[#This Row],[postnumer]],Sveitarfelog[#All],5,FALSE)</f>
        <v>Norðurland eystra</v>
      </c>
      <c r="F7315" t="s">
        <v>25</v>
      </c>
      <c r="G7315" t="s">
        <v>24</v>
      </c>
      <c r="H7315" t="s">
        <v>60</v>
      </c>
      <c r="I7315" s="1">
        <v>14353</v>
      </c>
      <c r="J7315" s="2">
        <f>VLOOKUP(Oliusala[[#This Row],[tegund]],Tegundir!$B$2:$D$19,3,FALSE)*Oliusala[[#This Row],[magn]]/1000</f>
        <v>12.415344999999999</v>
      </c>
      <c r="K7315">
        <v>2015</v>
      </c>
      <c r="L7315" t="s">
        <v>19</v>
      </c>
      <c r="M7315" s="144" t="s">
        <v>59</v>
      </c>
      <c r="O7315" s="144" t="s">
        <v>1997</v>
      </c>
    </row>
    <row r="7316" spans="1:15" x14ac:dyDescent="0.2">
      <c r="A7316" t="s">
        <v>57</v>
      </c>
      <c r="B7316" s="144" t="s">
        <v>141</v>
      </c>
      <c r="C7316">
        <v>620</v>
      </c>
      <c r="D7316" t="str">
        <f>VLOOKUP(Oliusala[[#This Row],[postnumer]],Sveitarfelog[#All],4,FALSE)</f>
        <v>Dalvíkurbyggð</v>
      </c>
      <c r="E7316" t="str">
        <f>VLOOKUP(Oliusala[[#This Row],[postnumer]],Sveitarfelog[#All],5,FALSE)</f>
        <v>Norðurland eystra</v>
      </c>
      <c r="F7316" t="s">
        <v>24</v>
      </c>
      <c r="G7316" t="s">
        <v>24</v>
      </c>
      <c r="H7316" t="s">
        <v>60</v>
      </c>
      <c r="I7316" s="1">
        <v>7007</v>
      </c>
      <c r="J7316" s="2">
        <f>VLOOKUP(Oliusala[[#This Row],[tegund]],Tegundir!$B$2:$D$19,3,FALSE)*Oliusala[[#This Row],[magn]]/1000</f>
        <v>6.0610550000000005</v>
      </c>
      <c r="K7316">
        <v>2015</v>
      </c>
      <c r="L7316" t="s">
        <v>18</v>
      </c>
      <c r="M7316" s="144" t="s">
        <v>59</v>
      </c>
    </row>
    <row r="7317" spans="1:15" x14ac:dyDescent="0.2">
      <c r="A7317" t="s">
        <v>57</v>
      </c>
      <c r="B7317" s="144" t="s">
        <v>141</v>
      </c>
      <c r="C7317">
        <v>620</v>
      </c>
      <c r="D7317" t="str">
        <f>VLOOKUP(Oliusala[[#This Row],[postnumer]],Sveitarfelog[#All],4,FALSE)</f>
        <v>Dalvíkurbyggð</v>
      </c>
      <c r="E7317" t="str">
        <f>VLOOKUP(Oliusala[[#This Row],[postnumer]],Sveitarfelog[#All],5,FALSE)</f>
        <v>Norðurland eystra</v>
      </c>
      <c r="F7317" t="s">
        <v>29</v>
      </c>
      <c r="G7317" t="s">
        <v>24</v>
      </c>
      <c r="H7317" t="s">
        <v>60</v>
      </c>
      <c r="I7317" s="1">
        <v>162966</v>
      </c>
      <c r="J7317" s="2">
        <f>VLOOKUP(Oliusala[[#This Row],[tegund]],Tegundir!$B$2:$D$19,3,FALSE)*Oliusala[[#This Row],[magn]]/1000</f>
        <v>140.96558999999999</v>
      </c>
      <c r="K7317">
        <v>2015</v>
      </c>
      <c r="L7317" t="s">
        <v>19</v>
      </c>
      <c r="M7317" s="144" t="s">
        <v>59</v>
      </c>
      <c r="O7317" s="144" t="s">
        <v>1998</v>
      </c>
    </row>
    <row r="7318" spans="1:15" x14ac:dyDescent="0.2">
      <c r="A7318" t="s">
        <v>57</v>
      </c>
      <c r="B7318" s="144" t="s">
        <v>141</v>
      </c>
      <c r="C7318">
        <v>620</v>
      </c>
      <c r="D7318" t="str">
        <f>VLOOKUP(Oliusala[[#This Row],[postnumer]],Sveitarfelog[#All],4,FALSE)</f>
        <v>Dalvíkurbyggð</v>
      </c>
      <c r="E7318" t="str">
        <f>VLOOKUP(Oliusala[[#This Row],[postnumer]],Sveitarfelog[#All],5,FALSE)</f>
        <v>Norðurland eystra</v>
      </c>
      <c r="F7318" t="s">
        <v>30</v>
      </c>
      <c r="G7318" t="s">
        <v>24</v>
      </c>
      <c r="H7318" t="s">
        <v>60</v>
      </c>
      <c r="I7318" s="1">
        <v>16421</v>
      </c>
      <c r="J7318" s="2">
        <f>VLOOKUP(Oliusala[[#This Row],[tegund]],Tegundir!$B$2:$D$19,3,FALSE)*Oliusala[[#This Row],[magn]]/1000</f>
        <v>14.204165</v>
      </c>
      <c r="K7318">
        <v>2015</v>
      </c>
      <c r="L7318" t="s">
        <v>19</v>
      </c>
      <c r="M7318" s="144" t="s">
        <v>59</v>
      </c>
      <c r="O7318" s="144" t="s">
        <v>1998</v>
      </c>
    </row>
    <row r="7319" spans="1:15" x14ac:dyDescent="0.2">
      <c r="A7319" t="s">
        <v>63</v>
      </c>
      <c r="B7319" s="144" t="s">
        <v>141</v>
      </c>
      <c r="C7319">
        <v>620</v>
      </c>
      <c r="D7319" t="str">
        <f>VLOOKUP(Oliusala[[#This Row],[postnumer]],Sveitarfelog[#All],4,FALSE)</f>
        <v>Dalvíkurbyggð</v>
      </c>
      <c r="E7319" t="str">
        <f>VLOOKUP(Oliusala[[#This Row],[postnumer]],Sveitarfelog[#All],5,FALSE)</f>
        <v>Norðurland eystra</v>
      </c>
      <c r="F7319" t="s">
        <v>24</v>
      </c>
      <c r="G7319" t="s">
        <v>24</v>
      </c>
      <c r="H7319" t="s">
        <v>58</v>
      </c>
      <c r="I7319" s="1">
        <v>4100</v>
      </c>
      <c r="J7319" s="2">
        <f>VLOOKUP(Oliusala[[#This Row],[tegund]],Tegundir!$B$2:$D$19,3,FALSE)*Oliusala[[#This Row],[magn]]/1000</f>
        <v>3.5465</v>
      </c>
      <c r="K7319">
        <v>2015</v>
      </c>
      <c r="L7319" t="s">
        <v>18</v>
      </c>
      <c r="M7319" s="144" t="s">
        <v>59</v>
      </c>
    </row>
    <row r="7320" spans="1:15" x14ac:dyDescent="0.2">
      <c r="A7320" t="s">
        <v>63</v>
      </c>
      <c r="B7320" s="144" t="s">
        <v>141</v>
      </c>
      <c r="C7320">
        <v>620</v>
      </c>
      <c r="D7320" t="str">
        <f>VLOOKUP(Oliusala[[#This Row],[postnumer]],Sveitarfelog[#All],4,FALSE)</f>
        <v>Dalvíkurbyggð</v>
      </c>
      <c r="E7320" t="str">
        <f>VLOOKUP(Oliusala[[#This Row],[postnumer]],Sveitarfelog[#All],5,FALSE)</f>
        <v>Norðurland eystra</v>
      </c>
      <c r="F7320" t="s">
        <v>24</v>
      </c>
      <c r="G7320" t="s">
        <v>24</v>
      </c>
      <c r="H7320" t="s">
        <v>58</v>
      </c>
      <c r="I7320" s="1">
        <v>47927</v>
      </c>
      <c r="J7320" s="2">
        <f>VLOOKUP(Oliusala[[#This Row],[tegund]],Tegundir!$B$2:$D$19,3,FALSE)*Oliusala[[#This Row],[magn]]/1000</f>
        <v>41.456855000000004</v>
      </c>
      <c r="K7320">
        <v>2015</v>
      </c>
      <c r="L7320" t="s">
        <v>18</v>
      </c>
      <c r="M7320" s="144" t="s">
        <v>59</v>
      </c>
    </row>
    <row r="7321" spans="1:15" x14ac:dyDescent="0.2">
      <c r="A7321" t="s">
        <v>63</v>
      </c>
      <c r="B7321" s="144" t="s">
        <v>136</v>
      </c>
      <c r="C7321">
        <v>620</v>
      </c>
      <c r="D7321" t="str">
        <f>VLOOKUP(Oliusala[[#This Row],[postnumer]],Sveitarfelog[#All],4,FALSE)</f>
        <v>Dalvíkurbyggð</v>
      </c>
      <c r="E7321" t="str">
        <f>VLOOKUP(Oliusala[[#This Row],[postnumer]],Sveitarfelog[#All],5,FALSE)</f>
        <v>Norðurland eystra</v>
      </c>
      <c r="F7321" t="s">
        <v>24</v>
      </c>
      <c r="G7321" t="s">
        <v>24</v>
      </c>
      <c r="H7321" t="s">
        <v>58</v>
      </c>
      <c r="I7321" s="1">
        <v>678972</v>
      </c>
      <c r="J7321" s="2">
        <f>VLOOKUP(Oliusala[[#This Row],[tegund]],Tegundir!$B$2:$D$19,3,FALSE)*Oliusala[[#This Row],[magn]]/1000</f>
        <v>587.31078000000002</v>
      </c>
      <c r="K7321">
        <v>2015</v>
      </c>
      <c r="L7321" t="s">
        <v>18</v>
      </c>
      <c r="M7321" s="144" t="s">
        <v>59</v>
      </c>
    </row>
    <row r="7322" spans="1:15" x14ac:dyDescent="0.2">
      <c r="A7322" t="s">
        <v>68</v>
      </c>
      <c r="B7322" s="144" t="s">
        <v>136</v>
      </c>
      <c r="C7322">
        <v>620</v>
      </c>
      <c r="D7322" t="str">
        <f>VLOOKUP(Oliusala[[#This Row],[postnumer]],Sveitarfelog[#All],4,FALSE)</f>
        <v>Dalvíkurbyggð</v>
      </c>
      <c r="E7322" t="str">
        <f>VLOOKUP(Oliusala[[#This Row],[postnumer]],Sveitarfelog[#All],5,FALSE)</f>
        <v>Norðurland eystra</v>
      </c>
      <c r="F7322" t="s">
        <v>24</v>
      </c>
      <c r="G7322" t="s">
        <v>24</v>
      </c>
      <c r="H7322" t="s">
        <v>60</v>
      </c>
      <c r="I7322" s="1">
        <v>10112</v>
      </c>
      <c r="J7322" s="2">
        <f>VLOOKUP(Oliusala[[#This Row],[tegund]],Tegundir!$B$2:$D$19,3,FALSE)*Oliusala[[#This Row],[magn]]/1000</f>
        <v>8.7468799999999991</v>
      </c>
      <c r="K7322">
        <v>2015</v>
      </c>
      <c r="L7322" t="s">
        <v>18</v>
      </c>
      <c r="M7322" s="144" t="s">
        <v>59</v>
      </c>
    </row>
    <row r="7323" spans="1:15" x14ac:dyDescent="0.2">
      <c r="A7323" t="s">
        <v>68</v>
      </c>
      <c r="B7323" s="144" t="s">
        <v>136</v>
      </c>
      <c r="C7323">
        <v>620</v>
      </c>
      <c r="D7323" t="str">
        <f>VLOOKUP(Oliusala[[#This Row],[postnumer]],Sveitarfelog[#All],4,FALSE)</f>
        <v>Dalvíkurbyggð</v>
      </c>
      <c r="E7323" t="str">
        <f>VLOOKUP(Oliusala[[#This Row],[postnumer]],Sveitarfelog[#All],5,FALSE)</f>
        <v>Norðurland eystra</v>
      </c>
      <c r="F7323" t="s">
        <v>29</v>
      </c>
      <c r="G7323" t="s">
        <v>24</v>
      </c>
      <c r="H7323" t="s">
        <v>60</v>
      </c>
      <c r="I7323" s="1">
        <v>82761</v>
      </c>
      <c r="J7323" s="2">
        <f>VLOOKUP(Oliusala[[#This Row],[tegund]],Tegundir!$B$2:$D$19,3,FALSE)*Oliusala[[#This Row],[magn]]/1000</f>
        <v>71.588264999999993</v>
      </c>
      <c r="K7323">
        <v>2015</v>
      </c>
      <c r="L7323" t="s">
        <v>19</v>
      </c>
      <c r="M7323" s="144" t="s">
        <v>59</v>
      </c>
      <c r="O7323" s="144" t="s">
        <v>1998</v>
      </c>
    </row>
    <row r="7324" spans="1:15" x14ac:dyDescent="0.2">
      <c r="A7324" t="s">
        <v>68</v>
      </c>
      <c r="B7324" s="144" t="s">
        <v>96</v>
      </c>
      <c r="C7324">
        <v>640</v>
      </c>
      <c r="D7324" t="str">
        <f>VLOOKUP(Oliusala[[#This Row],[postnumer]],Sveitarfelog[#All],4,FALSE)</f>
        <v>Norðurþing,Tjörneshreppur</v>
      </c>
      <c r="E7324" t="str">
        <f>VLOOKUP(Oliusala[[#This Row],[postnumer]],Sveitarfelog[#All],5,FALSE)</f>
        <v>Norðurland eystra</v>
      </c>
      <c r="F7324" t="s">
        <v>24</v>
      </c>
      <c r="G7324" t="s">
        <v>24</v>
      </c>
      <c r="H7324" t="s">
        <v>60</v>
      </c>
      <c r="I7324" s="1">
        <v>33352</v>
      </c>
      <c r="J7324" s="2">
        <f>VLOOKUP(Oliusala[[#This Row],[tegund]],Tegundir!$B$2:$D$19,3,FALSE)*Oliusala[[#This Row],[magn]]/1000</f>
        <v>28.84948</v>
      </c>
      <c r="K7324">
        <v>2015</v>
      </c>
      <c r="L7324" t="s">
        <v>18</v>
      </c>
      <c r="M7324" s="144" t="s">
        <v>59</v>
      </c>
    </row>
    <row r="7325" spans="1:15" x14ac:dyDescent="0.2">
      <c r="A7325" t="s">
        <v>68</v>
      </c>
      <c r="B7325" s="144" t="s">
        <v>96</v>
      </c>
      <c r="C7325">
        <v>640</v>
      </c>
      <c r="D7325" t="str">
        <f>VLOOKUP(Oliusala[[#This Row],[postnumer]],Sveitarfelog[#All],4,FALSE)</f>
        <v>Norðurþing,Tjörneshreppur</v>
      </c>
      <c r="E7325" t="str">
        <f>VLOOKUP(Oliusala[[#This Row],[postnumer]],Sveitarfelog[#All],5,FALSE)</f>
        <v>Norðurland eystra</v>
      </c>
      <c r="F7325" t="s">
        <v>29</v>
      </c>
      <c r="G7325" t="s">
        <v>24</v>
      </c>
      <c r="H7325" t="s">
        <v>60</v>
      </c>
      <c r="I7325" s="1">
        <v>53847</v>
      </c>
      <c r="J7325" s="2">
        <f>VLOOKUP(Oliusala[[#This Row],[tegund]],Tegundir!$B$2:$D$19,3,FALSE)*Oliusala[[#This Row],[magn]]/1000</f>
        <v>46.577655</v>
      </c>
      <c r="K7325">
        <v>2015</v>
      </c>
      <c r="L7325" t="s">
        <v>19</v>
      </c>
      <c r="M7325" s="144" t="s">
        <v>59</v>
      </c>
      <c r="O7325" s="144" t="s">
        <v>1998</v>
      </c>
    </row>
    <row r="7326" spans="1:15" x14ac:dyDescent="0.2">
      <c r="A7326" t="s">
        <v>96</v>
      </c>
      <c r="B7326" s="144" t="s">
        <v>96</v>
      </c>
      <c r="C7326">
        <v>640</v>
      </c>
      <c r="D7326" t="str">
        <f>VLOOKUP(Oliusala[[#This Row],[postnumer]],Sveitarfelog[#All],4,FALSE)</f>
        <v>Norðurþing,Tjörneshreppur</v>
      </c>
      <c r="E7326" t="str">
        <f>VLOOKUP(Oliusala[[#This Row],[postnumer]],Sveitarfelog[#All],5,FALSE)</f>
        <v>Norðurland eystra</v>
      </c>
      <c r="F7326" t="s">
        <v>24</v>
      </c>
      <c r="G7326" t="s">
        <v>24</v>
      </c>
      <c r="H7326" t="s">
        <v>58</v>
      </c>
      <c r="I7326" s="1">
        <v>86455</v>
      </c>
      <c r="J7326" s="2">
        <f>VLOOKUP(Oliusala[[#This Row],[tegund]],Tegundir!$B$2:$D$19,3,FALSE)*Oliusala[[#This Row],[magn]]/1000</f>
        <v>74.783574999999999</v>
      </c>
      <c r="K7326">
        <v>2015</v>
      </c>
      <c r="L7326" t="s">
        <v>18</v>
      </c>
      <c r="M7326" s="144" t="s">
        <v>59</v>
      </c>
    </row>
    <row r="7327" spans="1:15" x14ac:dyDescent="0.2">
      <c r="A7327" t="s">
        <v>96</v>
      </c>
      <c r="B7327" s="144" t="s">
        <v>96</v>
      </c>
      <c r="C7327">
        <v>640</v>
      </c>
      <c r="D7327" t="str">
        <f>VLOOKUP(Oliusala[[#This Row],[postnumer]],Sveitarfelog[#All],4,FALSE)</f>
        <v>Norðurþing,Tjörneshreppur</v>
      </c>
      <c r="E7327" t="str">
        <f>VLOOKUP(Oliusala[[#This Row],[postnumer]],Sveitarfelog[#All],5,FALSE)</f>
        <v>Norðurland eystra</v>
      </c>
      <c r="F7327" t="s">
        <v>29</v>
      </c>
      <c r="G7327" t="s">
        <v>24</v>
      </c>
      <c r="H7327" t="s">
        <v>58</v>
      </c>
      <c r="I7327" s="1">
        <v>10832</v>
      </c>
      <c r="J7327" s="2">
        <f>VLOOKUP(Oliusala[[#This Row],[tegund]],Tegundir!$B$2:$D$19,3,FALSE)*Oliusala[[#This Row],[magn]]/1000</f>
        <v>9.3696800000000007</v>
      </c>
      <c r="K7327">
        <v>2015</v>
      </c>
      <c r="L7327" t="s">
        <v>19</v>
      </c>
      <c r="M7327" s="144" t="s">
        <v>59</v>
      </c>
      <c r="O7327" s="144" t="s">
        <v>1998</v>
      </c>
    </row>
    <row r="7328" spans="1:15" x14ac:dyDescent="0.2">
      <c r="A7328" t="s">
        <v>96</v>
      </c>
      <c r="B7328" s="144" t="s">
        <v>96</v>
      </c>
      <c r="C7328">
        <v>640</v>
      </c>
      <c r="D7328" t="str">
        <f>VLOOKUP(Oliusala[[#This Row],[postnumer]],Sveitarfelog[#All],4,FALSE)</f>
        <v>Norðurþing,Tjörneshreppur</v>
      </c>
      <c r="E7328" t="str">
        <f>VLOOKUP(Oliusala[[#This Row],[postnumer]],Sveitarfelog[#All],5,FALSE)</f>
        <v>Norðurland eystra</v>
      </c>
      <c r="F7328" t="s">
        <v>30</v>
      </c>
      <c r="G7328" t="s">
        <v>24</v>
      </c>
      <c r="H7328" t="s">
        <v>58</v>
      </c>
      <c r="I7328" s="1">
        <v>261666</v>
      </c>
      <c r="J7328" s="2">
        <f>VLOOKUP(Oliusala[[#This Row],[tegund]],Tegundir!$B$2:$D$19,3,FALSE)*Oliusala[[#This Row],[magn]]/1000</f>
        <v>226.34109000000001</v>
      </c>
      <c r="K7328">
        <v>2015</v>
      </c>
      <c r="L7328" t="s">
        <v>19</v>
      </c>
      <c r="M7328" s="144" t="s">
        <v>59</v>
      </c>
      <c r="O7328" s="144" t="s">
        <v>1998</v>
      </c>
    </row>
    <row r="7329" spans="1:15" x14ac:dyDescent="0.2">
      <c r="A7329" t="s">
        <v>63</v>
      </c>
      <c r="B7329" s="144" t="s">
        <v>96</v>
      </c>
      <c r="C7329">
        <v>640</v>
      </c>
      <c r="D7329" t="str">
        <f>VLOOKUP(Oliusala[[#This Row],[postnumer]],Sveitarfelog[#All],4,FALSE)</f>
        <v>Norðurþing,Tjörneshreppur</v>
      </c>
      <c r="E7329" t="str">
        <f>VLOOKUP(Oliusala[[#This Row],[postnumer]],Sveitarfelog[#All],5,FALSE)</f>
        <v>Norðurland eystra</v>
      </c>
      <c r="F7329" t="s">
        <v>25</v>
      </c>
      <c r="G7329" t="s">
        <v>24</v>
      </c>
      <c r="H7329" t="s">
        <v>58</v>
      </c>
      <c r="I7329" s="1">
        <v>218485</v>
      </c>
      <c r="J7329" s="2">
        <f>VLOOKUP(Oliusala[[#This Row],[tegund]],Tegundir!$B$2:$D$19,3,FALSE)*Oliusala[[#This Row],[magn]]/1000</f>
        <v>188.98952499999999</v>
      </c>
      <c r="K7329">
        <v>2015</v>
      </c>
      <c r="L7329" t="s">
        <v>19</v>
      </c>
      <c r="M7329" s="144" t="s">
        <v>59</v>
      </c>
      <c r="O7329" s="144" t="s">
        <v>1997</v>
      </c>
    </row>
    <row r="7330" spans="1:15" x14ac:dyDescent="0.2">
      <c r="A7330" t="s">
        <v>63</v>
      </c>
      <c r="B7330" s="144" t="s">
        <v>96</v>
      </c>
      <c r="C7330">
        <v>640</v>
      </c>
      <c r="D7330" t="str">
        <f>VLOOKUP(Oliusala[[#This Row],[postnumer]],Sveitarfelog[#All],4,FALSE)</f>
        <v>Norðurþing,Tjörneshreppur</v>
      </c>
      <c r="E7330" t="str">
        <f>VLOOKUP(Oliusala[[#This Row],[postnumer]],Sveitarfelog[#All],5,FALSE)</f>
        <v>Norðurland eystra</v>
      </c>
      <c r="F7330" t="s">
        <v>24</v>
      </c>
      <c r="G7330" t="s">
        <v>24</v>
      </c>
      <c r="H7330" t="s">
        <v>58</v>
      </c>
      <c r="I7330" s="1">
        <v>2100540</v>
      </c>
      <c r="J7330" s="2">
        <f>VLOOKUP(Oliusala[[#This Row],[tegund]],Tegundir!$B$2:$D$19,3,FALSE)*Oliusala[[#This Row],[magn]]/1000</f>
        <v>1816.9671000000001</v>
      </c>
      <c r="K7330">
        <v>2015</v>
      </c>
      <c r="L7330" t="s">
        <v>18</v>
      </c>
      <c r="M7330" s="144" t="s">
        <v>59</v>
      </c>
    </row>
    <row r="7331" spans="1:15" x14ac:dyDescent="0.2">
      <c r="A7331" t="s">
        <v>96</v>
      </c>
      <c r="B7331" s="144" t="s">
        <v>96</v>
      </c>
      <c r="C7331">
        <v>640</v>
      </c>
      <c r="D7331" t="str">
        <f>VLOOKUP(Oliusala[[#This Row],[postnumer]],Sveitarfelog[#All],4,FALSE)</f>
        <v>Norðurþing,Tjörneshreppur</v>
      </c>
      <c r="E7331" t="str">
        <f>VLOOKUP(Oliusala[[#This Row],[postnumer]],Sveitarfelog[#All],5,FALSE)</f>
        <v>Norðurland eystra</v>
      </c>
      <c r="F7331" t="s">
        <v>29</v>
      </c>
      <c r="G7331" t="s">
        <v>24</v>
      </c>
      <c r="H7331" t="s">
        <v>61</v>
      </c>
      <c r="I7331" s="1">
        <v>29970</v>
      </c>
      <c r="J7331" s="2">
        <f>VLOOKUP(Oliusala[[#This Row],[tegund]],Tegundir!$B$2:$D$19,3,FALSE)*Oliusala[[#This Row],[magn]]/1000</f>
        <v>25.924049999999998</v>
      </c>
      <c r="K7331">
        <v>2015</v>
      </c>
      <c r="L7331" t="s">
        <v>19</v>
      </c>
      <c r="M7331" s="144" t="s">
        <v>62</v>
      </c>
      <c r="O7331" s="144" t="s">
        <v>1998</v>
      </c>
    </row>
    <row r="7332" spans="1:15" x14ac:dyDescent="0.2">
      <c r="A7332" t="s">
        <v>68</v>
      </c>
      <c r="B7332" s="144" t="s">
        <v>143</v>
      </c>
      <c r="C7332">
        <v>641</v>
      </c>
      <c r="D7332" t="str">
        <f>VLOOKUP(Oliusala[[#This Row],[postnumer]],Sveitarfelog[#All],4,FALSE)</f>
        <v>Þingeyjarsveit</v>
      </c>
      <c r="E7332" t="str">
        <f>VLOOKUP(Oliusala[[#This Row],[postnumer]],Sveitarfelog[#All],5,FALSE)</f>
        <v>Norðurland eystra</v>
      </c>
      <c r="F7332" t="s">
        <v>25</v>
      </c>
      <c r="G7332" t="s">
        <v>24</v>
      </c>
      <c r="H7332" t="s">
        <v>60</v>
      </c>
      <c r="I7332" s="1">
        <v>29531</v>
      </c>
      <c r="J7332" s="2">
        <f>VLOOKUP(Oliusala[[#This Row],[tegund]],Tegundir!$B$2:$D$19,3,FALSE)*Oliusala[[#This Row],[magn]]/1000</f>
        <v>25.544314999999997</v>
      </c>
      <c r="K7332">
        <v>2015</v>
      </c>
      <c r="L7332" t="s">
        <v>1955</v>
      </c>
      <c r="M7332" s="144" t="s">
        <v>59</v>
      </c>
    </row>
    <row r="7333" spans="1:15" x14ac:dyDescent="0.2">
      <c r="A7333" t="s">
        <v>68</v>
      </c>
      <c r="B7333" s="144" t="s">
        <v>143</v>
      </c>
      <c r="C7333">
        <v>641</v>
      </c>
      <c r="D7333" t="str">
        <f>VLOOKUP(Oliusala[[#This Row],[postnumer]],Sveitarfelog[#All],4,FALSE)</f>
        <v>Þingeyjarsveit</v>
      </c>
      <c r="E7333" t="str">
        <f>VLOOKUP(Oliusala[[#This Row],[postnumer]],Sveitarfelog[#All],5,FALSE)</f>
        <v>Norðurland eystra</v>
      </c>
      <c r="F7333" t="s">
        <v>24</v>
      </c>
      <c r="G7333" t="s">
        <v>24</v>
      </c>
      <c r="H7333" t="s">
        <v>60</v>
      </c>
      <c r="I7333" s="1">
        <v>6625</v>
      </c>
      <c r="J7333" s="2">
        <f>VLOOKUP(Oliusala[[#This Row],[tegund]],Tegundir!$B$2:$D$19,3,FALSE)*Oliusala[[#This Row],[magn]]/1000</f>
        <v>5.7306249999999999</v>
      </c>
      <c r="K7333">
        <v>2015</v>
      </c>
      <c r="L7333" t="s">
        <v>18</v>
      </c>
      <c r="M7333" s="144" t="s">
        <v>59</v>
      </c>
    </row>
    <row r="7334" spans="1:15" x14ac:dyDescent="0.2">
      <c r="A7334" t="s">
        <v>96</v>
      </c>
      <c r="B7334" s="144" t="s">
        <v>143</v>
      </c>
      <c r="C7334">
        <v>641</v>
      </c>
      <c r="D7334" t="str">
        <f>VLOOKUP(Oliusala[[#This Row],[postnumer]],Sveitarfelog[#All],4,FALSE)</f>
        <v>Þingeyjarsveit</v>
      </c>
      <c r="E7334" t="str">
        <f>VLOOKUP(Oliusala[[#This Row],[postnumer]],Sveitarfelog[#All],5,FALSE)</f>
        <v>Norðurland eystra</v>
      </c>
      <c r="F7334" t="s">
        <v>25</v>
      </c>
      <c r="G7334" t="s">
        <v>24</v>
      </c>
      <c r="H7334" t="s">
        <v>60</v>
      </c>
      <c r="I7334" s="1">
        <v>14630</v>
      </c>
      <c r="J7334" s="2">
        <f>VLOOKUP(Oliusala[[#This Row],[tegund]],Tegundir!$B$2:$D$19,3,FALSE)*Oliusala[[#This Row],[magn]]/1000</f>
        <v>12.654950000000001</v>
      </c>
      <c r="K7334">
        <v>2015</v>
      </c>
      <c r="L7334" t="s">
        <v>1955</v>
      </c>
      <c r="M7334" s="144" t="s">
        <v>59</v>
      </c>
    </row>
    <row r="7335" spans="1:15" x14ac:dyDescent="0.2">
      <c r="A7335" t="s">
        <v>57</v>
      </c>
      <c r="B7335" s="144" t="s">
        <v>143</v>
      </c>
      <c r="C7335">
        <v>641</v>
      </c>
      <c r="D7335" t="str">
        <f>VLOOKUP(Oliusala[[#This Row],[postnumer]],Sveitarfelog[#All],4,FALSE)</f>
        <v>Þingeyjarsveit</v>
      </c>
      <c r="E7335" t="str">
        <f>VLOOKUP(Oliusala[[#This Row],[postnumer]],Sveitarfelog[#All],5,FALSE)</f>
        <v>Norðurland eystra</v>
      </c>
      <c r="F7335" t="s">
        <v>25</v>
      </c>
      <c r="G7335" t="s">
        <v>24</v>
      </c>
      <c r="H7335" t="s">
        <v>60</v>
      </c>
      <c r="I7335" s="1">
        <v>181060</v>
      </c>
      <c r="J7335" s="2">
        <f>VLOOKUP(Oliusala[[#This Row],[tegund]],Tegundir!$B$2:$D$19,3,FALSE)*Oliusala[[#This Row],[magn]]/1000</f>
        <v>156.61689999999999</v>
      </c>
      <c r="K7335">
        <v>2015</v>
      </c>
      <c r="L7335" t="s">
        <v>1955</v>
      </c>
      <c r="M7335" s="144" t="s">
        <v>59</v>
      </c>
    </row>
    <row r="7336" spans="1:15" x14ac:dyDescent="0.2">
      <c r="A7336" t="s">
        <v>57</v>
      </c>
      <c r="B7336" s="144" t="s">
        <v>143</v>
      </c>
      <c r="C7336">
        <v>641</v>
      </c>
      <c r="D7336" t="str">
        <f>VLOOKUP(Oliusala[[#This Row],[postnumer]],Sveitarfelog[#All],4,FALSE)</f>
        <v>Þingeyjarsveit</v>
      </c>
      <c r="E7336" t="str">
        <f>VLOOKUP(Oliusala[[#This Row],[postnumer]],Sveitarfelog[#All],5,FALSE)</f>
        <v>Norðurland eystra</v>
      </c>
      <c r="F7336" t="s">
        <v>24</v>
      </c>
      <c r="G7336" t="s">
        <v>24</v>
      </c>
      <c r="H7336" t="s">
        <v>60</v>
      </c>
      <c r="I7336" s="1">
        <v>26860</v>
      </c>
      <c r="J7336" s="2">
        <f>VLOOKUP(Oliusala[[#This Row],[tegund]],Tegundir!$B$2:$D$19,3,FALSE)*Oliusala[[#This Row],[magn]]/1000</f>
        <v>23.233900000000002</v>
      </c>
      <c r="K7336">
        <v>2015</v>
      </c>
      <c r="L7336" t="s">
        <v>18</v>
      </c>
      <c r="M7336" s="144" t="s">
        <v>59</v>
      </c>
    </row>
    <row r="7337" spans="1:15" x14ac:dyDescent="0.2">
      <c r="A7337" t="s">
        <v>63</v>
      </c>
      <c r="B7337" s="144" t="s">
        <v>143</v>
      </c>
      <c r="C7337">
        <v>641</v>
      </c>
      <c r="D7337" t="str">
        <f>VLOOKUP(Oliusala[[#This Row],[postnumer]],Sveitarfelog[#All],4,FALSE)</f>
        <v>Þingeyjarsveit</v>
      </c>
      <c r="E7337" t="str">
        <f>VLOOKUP(Oliusala[[#This Row],[postnumer]],Sveitarfelog[#All],5,FALSE)</f>
        <v>Norðurland eystra</v>
      </c>
      <c r="F7337" t="s">
        <v>24</v>
      </c>
      <c r="G7337" t="s">
        <v>24</v>
      </c>
      <c r="H7337" t="s">
        <v>58</v>
      </c>
      <c r="I7337" s="1">
        <v>157960</v>
      </c>
      <c r="J7337" s="2">
        <f>VLOOKUP(Oliusala[[#This Row],[tegund]],Tegundir!$B$2:$D$19,3,FALSE)*Oliusala[[#This Row],[magn]]/1000</f>
        <v>136.6354</v>
      </c>
      <c r="K7337">
        <v>2015</v>
      </c>
      <c r="L7337" t="s">
        <v>18</v>
      </c>
      <c r="M7337" s="144" t="s">
        <v>59</v>
      </c>
    </row>
    <row r="7338" spans="1:15" x14ac:dyDescent="0.2">
      <c r="A7338" t="s">
        <v>68</v>
      </c>
      <c r="B7338" s="144" t="s">
        <v>144</v>
      </c>
      <c r="C7338">
        <v>650</v>
      </c>
      <c r="D7338" t="str">
        <f>VLOOKUP(Oliusala[[#This Row],[postnumer]],Sveitarfelog[#All],4,FALSE)</f>
        <v>Þingeyjarsveit</v>
      </c>
      <c r="E7338" t="str">
        <f>VLOOKUP(Oliusala[[#This Row],[postnumer]],Sveitarfelog[#All],5,FALSE)</f>
        <v>Norðurland eystra</v>
      </c>
      <c r="F7338" t="s">
        <v>25</v>
      </c>
      <c r="G7338" t="s">
        <v>24</v>
      </c>
      <c r="H7338" t="s">
        <v>60</v>
      </c>
      <c r="I7338" s="1">
        <v>1677</v>
      </c>
      <c r="J7338" s="2">
        <f>VLOOKUP(Oliusala[[#This Row],[tegund]],Tegundir!$B$2:$D$19,3,FALSE)*Oliusala[[#This Row],[magn]]/1000</f>
        <v>1.4506049999999999</v>
      </c>
      <c r="K7338">
        <v>2015</v>
      </c>
      <c r="L7338" t="s">
        <v>1955</v>
      </c>
      <c r="M7338" s="144" t="s">
        <v>59</v>
      </c>
    </row>
    <row r="7339" spans="1:15" x14ac:dyDescent="0.2">
      <c r="A7339" t="s">
        <v>96</v>
      </c>
      <c r="B7339" s="144" t="s">
        <v>144</v>
      </c>
      <c r="C7339">
        <v>650</v>
      </c>
      <c r="D7339" t="str">
        <f>VLOOKUP(Oliusala[[#This Row],[postnumer]],Sveitarfelog[#All],4,FALSE)</f>
        <v>Þingeyjarsveit</v>
      </c>
      <c r="E7339" t="str">
        <f>VLOOKUP(Oliusala[[#This Row],[postnumer]],Sveitarfelog[#All],5,FALSE)</f>
        <v>Norðurland eystra</v>
      </c>
      <c r="F7339" t="s">
        <v>25</v>
      </c>
      <c r="G7339" t="s">
        <v>24</v>
      </c>
      <c r="H7339" t="s">
        <v>60</v>
      </c>
      <c r="I7339" s="1">
        <v>38562</v>
      </c>
      <c r="J7339" s="2">
        <f>VLOOKUP(Oliusala[[#This Row],[tegund]],Tegundir!$B$2:$D$19,3,FALSE)*Oliusala[[#This Row],[magn]]/1000</f>
        <v>33.35613</v>
      </c>
      <c r="K7339">
        <v>2015</v>
      </c>
      <c r="L7339" t="s">
        <v>1955</v>
      </c>
      <c r="M7339" s="144" t="s">
        <v>59</v>
      </c>
    </row>
    <row r="7340" spans="1:15" x14ac:dyDescent="0.2">
      <c r="A7340" t="s">
        <v>96</v>
      </c>
      <c r="B7340" s="144" t="s">
        <v>144</v>
      </c>
      <c r="C7340">
        <v>650</v>
      </c>
      <c r="D7340" t="str">
        <f>VLOOKUP(Oliusala[[#This Row],[postnumer]],Sveitarfelog[#All],4,FALSE)</f>
        <v>Þingeyjarsveit</v>
      </c>
      <c r="E7340" t="str">
        <f>VLOOKUP(Oliusala[[#This Row],[postnumer]],Sveitarfelog[#All],5,FALSE)</f>
        <v>Norðurland eystra</v>
      </c>
      <c r="F7340" t="s">
        <v>24</v>
      </c>
      <c r="G7340" t="s">
        <v>24</v>
      </c>
      <c r="H7340" t="s">
        <v>60</v>
      </c>
      <c r="I7340" s="1">
        <v>5414</v>
      </c>
      <c r="J7340" s="2">
        <f>VLOOKUP(Oliusala[[#This Row],[tegund]],Tegundir!$B$2:$D$19,3,FALSE)*Oliusala[[#This Row],[magn]]/1000</f>
        <v>4.6831100000000001</v>
      </c>
      <c r="K7340">
        <v>2015</v>
      </c>
      <c r="L7340" t="s">
        <v>18</v>
      </c>
      <c r="M7340" s="144" t="s">
        <v>59</v>
      </c>
    </row>
    <row r="7341" spans="1:15" x14ac:dyDescent="0.2">
      <c r="A7341" t="s">
        <v>57</v>
      </c>
      <c r="B7341" s="144" t="s">
        <v>144</v>
      </c>
      <c r="C7341">
        <v>650</v>
      </c>
      <c r="D7341" t="str">
        <f>VLOOKUP(Oliusala[[#This Row],[postnumer]],Sveitarfelog[#All],4,FALSE)</f>
        <v>Þingeyjarsveit</v>
      </c>
      <c r="E7341" t="str">
        <f>VLOOKUP(Oliusala[[#This Row],[postnumer]],Sveitarfelog[#All],5,FALSE)</f>
        <v>Norðurland eystra</v>
      </c>
      <c r="F7341" t="s">
        <v>25</v>
      </c>
      <c r="G7341" t="s">
        <v>24</v>
      </c>
      <c r="H7341" t="s">
        <v>60</v>
      </c>
      <c r="I7341" s="1">
        <v>176340</v>
      </c>
      <c r="J7341" s="2">
        <f>VLOOKUP(Oliusala[[#This Row],[tegund]],Tegundir!$B$2:$D$19,3,FALSE)*Oliusala[[#This Row],[magn]]/1000</f>
        <v>152.5341</v>
      </c>
      <c r="K7341">
        <v>2015</v>
      </c>
      <c r="L7341" t="s">
        <v>1955</v>
      </c>
      <c r="M7341" s="144" t="s">
        <v>59</v>
      </c>
    </row>
    <row r="7342" spans="1:15" x14ac:dyDescent="0.2">
      <c r="A7342" t="s">
        <v>57</v>
      </c>
      <c r="B7342" s="144" t="s">
        <v>144</v>
      </c>
      <c r="C7342">
        <v>650</v>
      </c>
      <c r="D7342" t="str">
        <f>VLOOKUP(Oliusala[[#This Row],[postnumer]],Sveitarfelog[#All],4,FALSE)</f>
        <v>Þingeyjarsveit</v>
      </c>
      <c r="E7342" t="str">
        <f>VLOOKUP(Oliusala[[#This Row],[postnumer]],Sveitarfelog[#All],5,FALSE)</f>
        <v>Norðurland eystra</v>
      </c>
      <c r="F7342" t="s">
        <v>24</v>
      </c>
      <c r="G7342" t="s">
        <v>24</v>
      </c>
      <c r="H7342" t="s">
        <v>60</v>
      </c>
      <c r="I7342" s="1">
        <v>15683</v>
      </c>
      <c r="J7342" s="2">
        <f>VLOOKUP(Oliusala[[#This Row],[tegund]],Tegundir!$B$2:$D$19,3,FALSE)*Oliusala[[#This Row],[magn]]/1000</f>
        <v>13.565795</v>
      </c>
      <c r="K7342">
        <v>2015</v>
      </c>
      <c r="L7342" t="s">
        <v>18</v>
      </c>
      <c r="M7342" s="144" t="s">
        <v>59</v>
      </c>
    </row>
    <row r="7343" spans="1:15" x14ac:dyDescent="0.2">
      <c r="A7343" t="s">
        <v>63</v>
      </c>
      <c r="B7343" s="144" t="s">
        <v>144</v>
      </c>
      <c r="C7343">
        <v>650</v>
      </c>
      <c r="D7343" t="str">
        <f>VLOOKUP(Oliusala[[#This Row],[postnumer]],Sveitarfelog[#All],4,FALSE)</f>
        <v>Þingeyjarsveit</v>
      </c>
      <c r="E7343" t="str">
        <f>VLOOKUP(Oliusala[[#This Row],[postnumer]],Sveitarfelog[#All],5,FALSE)</f>
        <v>Norðurland eystra</v>
      </c>
      <c r="F7343" t="s">
        <v>24</v>
      </c>
      <c r="G7343" t="s">
        <v>24</v>
      </c>
      <c r="H7343" t="s">
        <v>58</v>
      </c>
      <c r="I7343" s="1">
        <v>232400</v>
      </c>
      <c r="J7343" s="2">
        <f>VLOOKUP(Oliusala[[#This Row],[tegund]],Tegundir!$B$2:$D$19,3,FALSE)*Oliusala[[#This Row],[magn]]/1000</f>
        <v>201.02600000000001</v>
      </c>
      <c r="K7343">
        <v>2015</v>
      </c>
      <c r="L7343" t="s">
        <v>18</v>
      </c>
      <c r="M7343" s="144" t="s">
        <v>59</v>
      </c>
    </row>
    <row r="7344" spans="1:15" x14ac:dyDescent="0.2">
      <c r="A7344" t="s">
        <v>68</v>
      </c>
      <c r="B7344" s="144" t="s">
        <v>145</v>
      </c>
      <c r="C7344">
        <v>660</v>
      </c>
      <c r="D7344" t="str">
        <f>VLOOKUP(Oliusala[[#This Row],[postnumer]],Sveitarfelog[#All],4,FALSE)</f>
        <v>Þingeyjarsveit</v>
      </c>
      <c r="E7344" t="str">
        <f>VLOOKUP(Oliusala[[#This Row],[postnumer]],Sveitarfelog[#All],5,FALSE)</f>
        <v>Norðurland eystra</v>
      </c>
      <c r="F7344" t="s">
        <v>25</v>
      </c>
      <c r="G7344" t="s">
        <v>24</v>
      </c>
      <c r="H7344" t="s">
        <v>60</v>
      </c>
      <c r="I7344" s="1">
        <v>144020</v>
      </c>
      <c r="J7344" s="2">
        <f>VLOOKUP(Oliusala[[#This Row],[tegund]],Tegundir!$B$2:$D$19,3,FALSE)*Oliusala[[#This Row],[magn]]/1000</f>
        <v>124.57730000000001</v>
      </c>
      <c r="K7344">
        <v>2015</v>
      </c>
      <c r="L7344" t="s">
        <v>1955</v>
      </c>
      <c r="M7344" s="144" t="s">
        <v>59</v>
      </c>
    </row>
    <row r="7345" spans="1:15" x14ac:dyDescent="0.2">
      <c r="A7345" t="s">
        <v>68</v>
      </c>
      <c r="B7345" s="144" t="s">
        <v>146</v>
      </c>
      <c r="C7345">
        <v>660</v>
      </c>
      <c r="D7345" t="str">
        <f>VLOOKUP(Oliusala[[#This Row],[postnumer]],Sveitarfelog[#All],4,FALSE)</f>
        <v>Þingeyjarsveit</v>
      </c>
      <c r="E7345" t="str">
        <f>VLOOKUP(Oliusala[[#This Row],[postnumer]],Sveitarfelog[#All],5,FALSE)</f>
        <v>Norðurland eystra</v>
      </c>
      <c r="F7345" t="s">
        <v>25</v>
      </c>
      <c r="G7345" t="s">
        <v>24</v>
      </c>
      <c r="H7345" t="s">
        <v>60</v>
      </c>
      <c r="I7345" s="1">
        <v>1291</v>
      </c>
      <c r="J7345" s="2">
        <f>VLOOKUP(Oliusala[[#This Row],[tegund]],Tegundir!$B$2:$D$19,3,FALSE)*Oliusala[[#This Row],[magn]]/1000</f>
        <v>1.1167149999999999</v>
      </c>
      <c r="K7345">
        <v>2015</v>
      </c>
      <c r="L7345" t="s">
        <v>1955</v>
      </c>
      <c r="M7345" s="144" t="s">
        <v>59</v>
      </c>
    </row>
    <row r="7346" spans="1:15" x14ac:dyDescent="0.2">
      <c r="A7346" t="s">
        <v>68</v>
      </c>
      <c r="B7346" s="144" t="s">
        <v>145</v>
      </c>
      <c r="C7346">
        <v>660</v>
      </c>
      <c r="D7346" t="str">
        <f>VLOOKUP(Oliusala[[#This Row],[postnumer]],Sveitarfelog[#All],4,FALSE)</f>
        <v>Þingeyjarsveit</v>
      </c>
      <c r="E7346" t="str">
        <f>VLOOKUP(Oliusala[[#This Row],[postnumer]],Sveitarfelog[#All],5,FALSE)</f>
        <v>Norðurland eystra</v>
      </c>
      <c r="F7346" t="s">
        <v>24</v>
      </c>
      <c r="G7346" t="s">
        <v>24</v>
      </c>
      <c r="H7346" t="s">
        <v>60</v>
      </c>
      <c r="I7346" s="1">
        <v>2859</v>
      </c>
      <c r="J7346" s="2">
        <f>VLOOKUP(Oliusala[[#This Row],[tegund]],Tegundir!$B$2:$D$19,3,FALSE)*Oliusala[[#This Row],[magn]]/1000</f>
        <v>2.4730349999999999</v>
      </c>
      <c r="K7346">
        <v>2015</v>
      </c>
      <c r="L7346" t="s">
        <v>18</v>
      </c>
      <c r="M7346" s="144" t="s">
        <v>59</v>
      </c>
    </row>
    <row r="7347" spans="1:15" x14ac:dyDescent="0.2">
      <c r="A7347" t="s">
        <v>96</v>
      </c>
      <c r="B7347" s="144" t="s">
        <v>145</v>
      </c>
      <c r="C7347">
        <v>660</v>
      </c>
      <c r="D7347" t="str">
        <f>VLOOKUP(Oliusala[[#This Row],[postnumer]],Sveitarfelog[#All],4,FALSE)</f>
        <v>Þingeyjarsveit</v>
      </c>
      <c r="E7347" t="str">
        <f>VLOOKUP(Oliusala[[#This Row],[postnumer]],Sveitarfelog[#All],5,FALSE)</f>
        <v>Norðurland eystra</v>
      </c>
      <c r="F7347" t="s">
        <v>25</v>
      </c>
      <c r="G7347" t="s">
        <v>24</v>
      </c>
      <c r="H7347" t="s">
        <v>60</v>
      </c>
      <c r="I7347" s="1">
        <v>67367</v>
      </c>
      <c r="J7347" s="2">
        <f>VLOOKUP(Oliusala[[#This Row],[tegund]],Tegundir!$B$2:$D$19,3,FALSE)*Oliusala[[#This Row],[magn]]/1000</f>
        <v>58.272455000000001</v>
      </c>
      <c r="K7347">
        <v>2015</v>
      </c>
      <c r="L7347" t="s">
        <v>1955</v>
      </c>
      <c r="M7347" s="144" t="s">
        <v>59</v>
      </c>
    </row>
    <row r="7348" spans="1:15" x14ac:dyDescent="0.2">
      <c r="A7348" t="s">
        <v>96</v>
      </c>
      <c r="B7348" s="144" t="s">
        <v>146</v>
      </c>
      <c r="C7348">
        <v>660</v>
      </c>
      <c r="D7348" t="str">
        <f>VLOOKUP(Oliusala[[#This Row],[postnumer]],Sveitarfelog[#All],4,FALSE)</f>
        <v>Þingeyjarsveit</v>
      </c>
      <c r="E7348" t="str">
        <f>VLOOKUP(Oliusala[[#This Row],[postnumer]],Sveitarfelog[#All],5,FALSE)</f>
        <v>Norðurland eystra</v>
      </c>
      <c r="F7348" t="s">
        <v>25</v>
      </c>
      <c r="G7348" t="s">
        <v>24</v>
      </c>
      <c r="H7348" t="s">
        <v>60</v>
      </c>
      <c r="I7348" s="1">
        <v>4052</v>
      </c>
      <c r="J7348" s="2">
        <f>VLOOKUP(Oliusala[[#This Row],[tegund]],Tegundir!$B$2:$D$19,3,FALSE)*Oliusala[[#This Row],[magn]]/1000</f>
        <v>3.5049800000000002</v>
      </c>
      <c r="K7348">
        <v>2015</v>
      </c>
      <c r="L7348" t="s">
        <v>1955</v>
      </c>
      <c r="M7348" s="144" t="s">
        <v>59</v>
      </c>
    </row>
    <row r="7349" spans="1:15" x14ac:dyDescent="0.2">
      <c r="A7349" t="s">
        <v>96</v>
      </c>
      <c r="B7349" s="144" t="s">
        <v>145</v>
      </c>
      <c r="C7349">
        <v>660</v>
      </c>
      <c r="D7349" t="str">
        <f>VLOOKUP(Oliusala[[#This Row],[postnumer]],Sveitarfelog[#All],4,FALSE)</f>
        <v>Þingeyjarsveit</v>
      </c>
      <c r="E7349" t="str">
        <f>VLOOKUP(Oliusala[[#This Row],[postnumer]],Sveitarfelog[#All],5,FALSE)</f>
        <v>Norðurland eystra</v>
      </c>
      <c r="F7349" t="s">
        <v>24</v>
      </c>
      <c r="G7349" t="s">
        <v>24</v>
      </c>
      <c r="H7349" t="s">
        <v>60</v>
      </c>
      <c r="I7349" s="1">
        <v>19017</v>
      </c>
      <c r="J7349" s="2">
        <f>VLOOKUP(Oliusala[[#This Row],[tegund]],Tegundir!$B$2:$D$19,3,FALSE)*Oliusala[[#This Row],[magn]]/1000</f>
        <v>16.449704999999998</v>
      </c>
      <c r="K7349">
        <v>2015</v>
      </c>
      <c r="L7349" t="s">
        <v>18</v>
      </c>
      <c r="M7349" s="144" t="s">
        <v>59</v>
      </c>
    </row>
    <row r="7350" spans="1:15" x14ac:dyDescent="0.2">
      <c r="A7350" t="s">
        <v>57</v>
      </c>
      <c r="B7350" s="144" t="s">
        <v>145</v>
      </c>
      <c r="C7350">
        <v>660</v>
      </c>
      <c r="D7350" t="str">
        <f>VLOOKUP(Oliusala[[#This Row],[postnumer]],Sveitarfelog[#All],4,FALSE)</f>
        <v>Þingeyjarsveit</v>
      </c>
      <c r="E7350" t="str">
        <f>VLOOKUP(Oliusala[[#This Row],[postnumer]],Sveitarfelog[#All],5,FALSE)</f>
        <v>Norðurland eystra</v>
      </c>
      <c r="F7350" t="s">
        <v>25</v>
      </c>
      <c r="G7350" t="s">
        <v>24</v>
      </c>
      <c r="H7350" t="s">
        <v>60</v>
      </c>
      <c r="I7350" s="1">
        <v>155886</v>
      </c>
      <c r="J7350" s="2">
        <f>VLOOKUP(Oliusala[[#This Row],[tegund]],Tegundir!$B$2:$D$19,3,FALSE)*Oliusala[[#This Row],[magn]]/1000</f>
        <v>134.84138999999999</v>
      </c>
      <c r="K7350">
        <v>2015</v>
      </c>
      <c r="L7350" t="s">
        <v>1955</v>
      </c>
      <c r="M7350" s="144" t="s">
        <v>59</v>
      </c>
    </row>
    <row r="7351" spans="1:15" x14ac:dyDescent="0.2">
      <c r="A7351" t="s">
        <v>57</v>
      </c>
      <c r="B7351" s="144" t="s">
        <v>146</v>
      </c>
      <c r="C7351">
        <v>660</v>
      </c>
      <c r="D7351" t="str">
        <f>VLOOKUP(Oliusala[[#This Row],[postnumer]],Sveitarfelog[#All],4,FALSE)</f>
        <v>Þingeyjarsveit</v>
      </c>
      <c r="E7351" t="str">
        <f>VLOOKUP(Oliusala[[#This Row],[postnumer]],Sveitarfelog[#All],5,FALSE)</f>
        <v>Norðurland eystra</v>
      </c>
      <c r="F7351" t="s">
        <v>25</v>
      </c>
      <c r="G7351" t="s">
        <v>24</v>
      </c>
      <c r="H7351" t="s">
        <v>60</v>
      </c>
      <c r="I7351" s="1">
        <v>5308</v>
      </c>
      <c r="J7351" s="2">
        <f>VLOOKUP(Oliusala[[#This Row],[tegund]],Tegundir!$B$2:$D$19,3,FALSE)*Oliusala[[#This Row],[magn]]/1000</f>
        <v>4.5914200000000003</v>
      </c>
      <c r="K7351">
        <v>2015</v>
      </c>
      <c r="L7351" t="s">
        <v>1955</v>
      </c>
      <c r="M7351" s="144" t="s">
        <v>59</v>
      </c>
    </row>
    <row r="7352" spans="1:15" x14ac:dyDescent="0.2">
      <c r="A7352" t="s">
        <v>57</v>
      </c>
      <c r="B7352" s="144" t="s">
        <v>145</v>
      </c>
      <c r="C7352">
        <v>660</v>
      </c>
      <c r="D7352" t="str">
        <f>VLOOKUP(Oliusala[[#This Row],[postnumer]],Sveitarfelog[#All],4,FALSE)</f>
        <v>Þingeyjarsveit</v>
      </c>
      <c r="E7352" t="str">
        <f>VLOOKUP(Oliusala[[#This Row],[postnumer]],Sveitarfelog[#All],5,FALSE)</f>
        <v>Norðurland eystra</v>
      </c>
      <c r="F7352" t="s">
        <v>24</v>
      </c>
      <c r="G7352" t="s">
        <v>24</v>
      </c>
      <c r="H7352" t="s">
        <v>60</v>
      </c>
      <c r="I7352" s="1">
        <v>22425</v>
      </c>
      <c r="J7352" s="2">
        <f>VLOOKUP(Oliusala[[#This Row],[tegund]],Tegundir!$B$2:$D$19,3,FALSE)*Oliusala[[#This Row],[magn]]/1000</f>
        <v>19.397625000000001</v>
      </c>
      <c r="K7352">
        <v>2015</v>
      </c>
      <c r="L7352" t="s">
        <v>18</v>
      </c>
      <c r="M7352" s="144" t="s">
        <v>59</v>
      </c>
    </row>
    <row r="7353" spans="1:15" x14ac:dyDescent="0.2">
      <c r="A7353" t="s">
        <v>63</v>
      </c>
      <c r="B7353" s="144" t="s">
        <v>145</v>
      </c>
      <c r="C7353">
        <v>660</v>
      </c>
      <c r="D7353" t="str">
        <f>VLOOKUP(Oliusala[[#This Row],[postnumer]],Sveitarfelog[#All],4,FALSE)</f>
        <v>Þingeyjarsveit</v>
      </c>
      <c r="E7353" t="str">
        <f>VLOOKUP(Oliusala[[#This Row],[postnumer]],Sveitarfelog[#All],5,FALSE)</f>
        <v>Norðurland eystra</v>
      </c>
      <c r="F7353" t="s">
        <v>24</v>
      </c>
      <c r="G7353" t="s">
        <v>24</v>
      </c>
      <c r="H7353" t="s">
        <v>58</v>
      </c>
      <c r="I7353" s="1">
        <v>766933</v>
      </c>
      <c r="J7353" s="2">
        <f>VLOOKUP(Oliusala[[#This Row],[tegund]],Tegundir!$B$2:$D$19,3,FALSE)*Oliusala[[#This Row],[magn]]/1000</f>
        <v>663.39704500000005</v>
      </c>
      <c r="K7353">
        <v>2015</v>
      </c>
      <c r="L7353" t="s">
        <v>18</v>
      </c>
      <c r="M7353" s="144" t="s">
        <v>59</v>
      </c>
    </row>
    <row r="7354" spans="1:15" x14ac:dyDescent="0.2">
      <c r="A7354" t="s">
        <v>63</v>
      </c>
      <c r="B7354" s="144" t="s">
        <v>146</v>
      </c>
      <c r="C7354">
        <v>660</v>
      </c>
      <c r="D7354" t="str">
        <f>VLOOKUP(Oliusala[[#This Row],[postnumer]],Sveitarfelog[#All],4,FALSE)</f>
        <v>Þingeyjarsveit</v>
      </c>
      <c r="E7354" t="str">
        <f>VLOOKUP(Oliusala[[#This Row],[postnumer]],Sveitarfelog[#All],5,FALSE)</f>
        <v>Norðurland eystra</v>
      </c>
      <c r="F7354" t="s">
        <v>24</v>
      </c>
      <c r="G7354" t="s">
        <v>24</v>
      </c>
      <c r="H7354" t="s">
        <v>58</v>
      </c>
      <c r="I7354" s="1">
        <v>127367</v>
      </c>
      <c r="J7354" s="2">
        <f>VLOOKUP(Oliusala[[#This Row],[tegund]],Tegundir!$B$2:$D$19,3,FALSE)*Oliusala[[#This Row],[magn]]/1000</f>
        <v>110.172455</v>
      </c>
      <c r="K7354">
        <v>2015</v>
      </c>
      <c r="L7354" t="s">
        <v>18</v>
      </c>
      <c r="M7354" s="144" t="s">
        <v>59</v>
      </c>
    </row>
    <row r="7355" spans="1:15" x14ac:dyDescent="0.2">
      <c r="A7355" t="s">
        <v>68</v>
      </c>
      <c r="B7355" s="144" t="s">
        <v>147</v>
      </c>
      <c r="C7355">
        <v>670</v>
      </c>
      <c r="D7355" t="str">
        <f>VLOOKUP(Oliusala[[#This Row],[postnumer]],Sveitarfelog[#All],4,FALSE)</f>
        <v>Norðurþing,Tjörneshreppur</v>
      </c>
      <c r="E7355" t="str">
        <f>VLOOKUP(Oliusala[[#This Row],[postnumer]],Sveitarfelog[#All],5,FALSE)</f>
        <v>Norðurland eystra</v>
      </c>
      <c r="F7355" t="s">
        <v>24</v>
      </c>
      <c r="G7355" t="s">
        <v>24</v>
      </c>
      <c r="H7355" t="s">
        <v>60</v>
      </c>
      <c r="I7355" s="1">
        <v>9108</v>
      </c>
      <c r="J7355" s="2">
        <f>VLOOKUP(Oliusala[[#This Row],[tegund]],Tegundir!$B$2:$D$19,3,FALSE)*Oliusala[[#This Row],[magn]]/1000</f>
        <v>7.8784200000000002</v>
      </c>
      <c r="K7355">
        <v>2015</v>
      </c>
      <c r="L7355" t="s">
        <v>18</v>
      </c>
      <c r="M7355" s="144" t="s">
        <v>59</v>
      </c>
    </row>
    <row r="7356" spans="1:15" x14ac:dyDescent="0.2">
      <c r="A7356" t="s">
        <v>148</v>
      </c>
      <c r="B7356" s="144" t="s">
        <v>147</v>
      </c>
      <c r="C7356">
        <v>670</v>
      </c>
      <c r="D7356" t="str">
        <f>VLOOKUP(Oliusala[[#This Row],[postnumer]],Sveitarfelog[#All],4,FALSE)</f>
        <v>Norðurþing,Tjörneshreppur</v>
      </c>
      <c r="E7356" t="str">
        <f>VLOOKUP(Oliusala[[#This Row],[postnumer]],Sveitarfelog[#All],5,FALSE)</f>
        <v>Norðurland eystra</v>
      </c>
      <c r="F7356" t="s">
        <v>24</v>
      </c>
      <c r="G7356" t="s">
        <v>24</v>
      </c>
      <c r="H7356" t="s">
        <v>60</v>
      </c>
      <c r="I7356" s="1">
        <v>21425</v>
      </c>
      <c r="J7356" s="2">
        <f>VLOOKUP(Oliusala[[#This Row],[tegund]],Tegundir!$B$2:$D$19,3,FALSE)*Oliusala[[#This Row],[magn]]/1000</f>
        <v>18.532624999999999</v>
      </c>
      <c r="K7356">
        <v>2015</v>
      </c>
      <c r="L7356" t="s">
        <v>18</v>
      </c>
      <c r="M7356" s="144" t="s">
        <v>59</v>
      </c>
    </row>
    <row r="7357" spans="1:15" x14ac:dyDescent="0.2">
      <c r="A7357" t="s">
        <v>57</v>
      </c>
      <c r="B7357" s="144" t="s">
        <v>147</v>
      </c>
      <c r="C7357">
        <v>670</v>
      </c>
      <c r="D7357" t="str">
        <f>VLOOKUP(Oliusala[[#This Row],[postnumer]],Sveitarfelog[#All],4,FALSE)</f>
        <v>Norðurþing,Tjörneshreppur</v>
      </c>
      <c r="E7357" t="str">
        <f>VLOOKUP(Oliusala[[#This Row],[postnumer]],Sveitarfelog[#All],5,FALSE)</f>
        <v>Norðurland eystra</v>
      </c>
      <c r="F7357" t="s">
        <v>24</v>
      </c>
      <c r="G7357" t="s">
        <v>24</v>
      </c>
      <c r="H7357" t="s">
        <v>60</v>
      </c>
      <c r="I7357" s="1">
        <v>50519</v>
      </c>
      <c r="J7357" s="2">
        <f>VLOOKUP(Oliusala[[#This Row],[tegund]],Tegundir!$B$2:$D$19,3,FALSE)*Oliusala[[#This Row],[magn]]/1000</f>
        <v>43.698934999999999</v>
      </c>
      <c r="K7357">
        <v>2015</v>
      </c>
      <c r="L7357" t="s">
        <v>18</v>
      </c>
      <c r="M7357" s="144" t="s">
        <v>59</v>
      </c>
    </row>
    <row r="7358" spans="1:15" x14ac:dyDescent="0.2">
      <c r="A7358" t="s">
        <v>63</v>
      </c>
      <c r="B7358" s="144" t="s">
        <v>147</v>
      </c>
      <c r="C7358">
        <v>670</v>
      </c>
      <c r="D7358" t="str">
        <f>VLOOKUP(Oliusala[[#This Row],[postnumer]],Sveitarfelog[#All],4,FALSE)</f>
        <v>Norðurþing,Tjörneshreppur</v>
      </c>
      <c r="E7358" t="str">
        <f>VLOOKUP(Oliusala[[#This Row],[postnumer]],Sveitarfelog[#All],5,FALSE)</f>
        <v>Norðurland eystra</v>
      </c>
      <c r="F7358" t="s">
        <v>24</v>
      </c>
      <c r="G7358" t="s">
        <v>24</v>
      </c>
      <c r="H7358" t="s">
        <v>58</v>
      </c>
      <c r="I7358" s="1">
        <v>102132</v>
      </c>
      <c r="J7358" s="2">
        <f>VLOOKUP(Oliusala[[#This Row],[tegund]],Tegundir!$B$2:$D$19,3,FALSE)*Oliusala[[#This Row],[magn]]/1000</f>
        <v>88.344179999999994</v>
      </c>
      <c r="K7358">
        <v>2015</v>
      </c>
      <c r="L7358" t="s">
        <v>18</v>
      </c>
      <c r="M7358" s="144" t="s">
        <v>59</v>
      </c>
    </row>
    <row r="7359" spans="1:15" x14ac:dyDescent="0.2">
      <c r="A7359" t="s">
        <v>68</v>
      </c>
      <c r="B7359" s="144" t="s">
        <v>96</v>
      </c>
      <c r="C7359">
        <v>640</v>
      </c>
      <c r="D7359" t="str">
        <f>VLOOKUP(Oliusala[[#This Row],[postnumer]],Sveitarfelog[#All],4,FALSE)</f>
        <v>Norðurþing,Tjörneshreppur</v>
      </c>
      <c r="E7359" t="str">
        <f>VLOOKUP(Oliusala[[#This Row],[postnumer]],Sveitarfelog[#All],5,FALSE)</f>
        <v>Norðurland eystra</v>
      </c>
      <c r="F7359" t="s">
        <v>25</v>
      </c>
      <c r="G7359" t="s">
        <v>24</v>
      </c>
      <c r="H7359" t="s">
        <v>60</v>
      </c>
      <c r="I7359" s="1">
        <v>568120</v>
      </c>
      <c r="J7359" s="2">
        <f>VLOOKUP(Oliusala[[#This Row],[tegund]],Tegundir!$B$2:$D$19,3,FALSE)*Oliusala[[#This Row],[magn]]/1000</f>
        <v>491.42379999999997</v>
      </c>
      <c r="K7359">
        <v>2015</v>
      </c>
      <c r="L7359" t="s">
        <v>1955</v>
      </c>
      <c r="M7359" s="144" t="s">
        <v>59</v>
      </c>
    </row>
    <row r="7360" spans="1:15" x14ac:dyDescent="0.2">
      <c r="A7360" t="s">
        <v>96</v>
      </c>
      <c r="B7360" s="144" t="s">
        <v>96</v>
      </c>
      <c r="C7360">
        <v>640</v>
      </c>
      <c r="D7360" t="str">
        <f>VLOOKUP(Oliusala[[#This Row],[postnumer]],Sveitarfelog[#All],4,FALSE)</f>
        <v>Norðurþing,Tjörneshreppur</v>
      </c>
      <c r="E7360" t="str">
        <f>VLOOKUP(Oliusala[[#This Row],[postnumer]],Sveitarfelog[#All],5,FALSE)</f>
        <v>Norðurland eystra</v>
      </c>
      <c r="F7360" t="s">
        <v>25</v>
      </c>
      <c r="G7360" t="s">
        <v>24</v>
      </c>
      <c r="H7360" t="s">
        <v>58</v>
      </c>
      <c r="I7360" s="1">
        <v>502050</v>
      </c>
      <c r="J7360" s="2">
        <f>VLOOKUP(Oliusala[[#This Row],[tegund]],Tegundir!$B$2:$D$19,3,FALSE)*Oliusala[[#This Row],[magn]]/1000</f>
        <v>434.27325000000002</v>
      </c>
      <c r="K7360">
        <v>2015</v>
      </c>
      <c r="L7360" t="s">
        <v>19</v>
      </c>
      <c r="M7360" s="144" t="s">
        <v>59</v>
      </c>
      <c r="O7360" s="144" t="s">
        <v>1997</v>
      </c>
    </row>
    <row r="7361" spans="1:15" x14ac:dyDescent="0.2">
      <c r="A7361" t="s">
        <v>68</v>
      </c>
      <c r="B7361" s="144" t="s">
        <v>147</v>
      </c>
      <c r="C7361">
        <v>670</v>
      </c>
      <c r="D7361" t="str">
        <f>VLOOKUP(Oliusala[[#This Row],[postnumer]],Sveitarfelog[#All],4,FALSE)</f>
        <v>Norðurþing,Tjörneshreppur</v>
      </c>
      <c r="E7361" t="str">
        <f>VLOOKUP(Oliusala[[#This Row],[postnumer]],Sveitarfelog[#All],5,FALSE)</f>
        <v>Norðurland eystra</v>
      </c>
      <c r="F7361" t="s">
        <v>25</v>
      </c>
      <c r="G7361" t="s">
        <v>24</v>
      </c>
      <c r="H7361" t="s">
        <v>60</v>
      </c>
      <c r="I7361" s="1">
        <v>16771</v>
      </c>
      <c r="J7361" s="2">
        <f>VLOOKUP(Oliusala[[#This Row],[tegund]],Tegundir!$B$2:$D$19,3,FALSE)*Oliusala[[#This Row],[magn]]/1000</f>
        <v>14.506914999999999</v>
      </c>
      <c r="K7361">
        <v>2015</v>
      </c>
      <c r="L7361" t="s">
        <v>1955</v>
      </c>
      <c r="M7361" s="144" t="s">
        <v>59</v>
      </c>
    </row>
    <row r="7362" spans="1:15" x14ac:dyDescent="0.2">
      <c r="A7362" t="s">
        <v>148</v>
      </c>
      <c r="B7362" s="144" t="s">
        <v>147</v>
      </c>
      <c r="C7362">
        <v>670</v>
      </c>
      <c r="D7362" t="str">
        <f>VLOOKUP(Oliusala[[#This Row],[postnumer]],Sveitarfelog[#All],4,FALSE)</f>
        <v>Norðurþing,Tjörneshreppur</v>
      </c>
      <c r="E7362" t="str">
        <f>VLOOKUP(Oliusala[[#This Row],[postnumer]],Sveitarfelog[#All],5,FALSE)</f>
        <v>Norðurland eystra</v>
      </c>
      <c r="F7362" t="s">
        <v>25</v>
      </c>
      <c r="G7362" t="s">
        <v>24</v>
      </c>
      <c r="H7362" t="s">
        <v>60</v>
      </c>
      <c r="I7362" s="1">
        <v>15882</v>
      </c>
      <c r="J7362" s="2">
        <f>VLOOKUP(Oliusala[[#This Row],[tegund]],Tegundir!$B$2:$D$19,3,FALSE)*Oliusala[[#This Row],[magn]]/1000</f>
        <v>13.73793</v>
      </c>
      <c r="K7362">
        <v>2015</v>
      </c>
      <c r="L7362" t="s">
        <v>1955</v>
      </c>
      <c r="M7362" s="144" t="s">
        <v>59</v>
      </c>
    </row>
    <row r="7363" spans="1:15" x14ac:dyDescent="0.2">
      <c r="A7363" t="s">
        <v>57</v>
      </c>
      <c r="B7363" s="144" t="s">
        <v>147</v>
      </c>
      <c r="C7363">
        <v>670</v>
      </c>
      <c r="D7363" t="str">
        <f>VLOOKUP(Oliusala[[#This Row],[postnumer]],Sveitarfelog[#All],4,FALSE)</f>
        <v>Norðurþing,Tjörneshreppur</v>
      </c>
      <c r="E7363" t="str">
        <f>VLOOKUP(Oliusala[[#This Row],[postnumer]],Sveitarfelog[#All],5,FALSE)</f>
        <v>Norðurland eystra</v>
      </c>
      <c r="F7363" t="s">
        <v>25</v>
      </c>
      <c r="G7363" t="s">
        <v>24</v>
      </c>
      <c r="H7363" t="s">
        <v>60</v>
      </c>
      <c r="I7363" s="1">
        <v>67879</v>
      </c>
      <c r="J7363" s="2">
        <f>VLOOKUP(Oliusala[[#This Row],[tegund]],Tegundir!$B$2:$D$19,3,FALSE)*Oliusala[[#This Row],[magn]]/1000</f>
        <v>58.715334999999996</v>
      </c>
      <c r="K7363">
        <v>2015</v>
      </c>
      <c r="L7363" t="s">
        <v>1955</v>
      </c>
      <c r="M7363" s="144" t="s">
        <v>59</v>
      </c>
    </row>
    <row r="7364" spans="1:15" x14ac:dyDescent="0.2">
      <c r="A7364" t="s">
        <v>68</v>
      </c>
      <c r="B7364" s="144" t="s">
        <v>149</v>
      </c>
      <c r="C7364">
        <v>671</v>
      </c>
      <c r="D7364" t="str">
        <f>VLOOKUP(Oliusala[[#This Row],[postnumer]],Sveitarfelog[#All],4,FALSE)</f>
        <v>Norðurþing,Tjörneshreppur</v>
      </c>
      <c r="E7364" t="str">
        <f>VLOOKUP(Oliusala[[#This Row],[postnumer]],Sveitarfelog[#All],5,FALSE)</f>
        <v>Norðurland eystra</v>
      </c>
      <c r="F7364" t="s">
        <v>25</v>
      </c>
      <c r="G7364" t="s">
        <v>24</v>
      </c>
      <c r="H7364" t="s">
        <v>60</v>
      </c>
      <c r="I7364" s="1">
        <v>200582</v>
      </c>
      <c r="J7364" s="2">
        <f>VLOOKUP(Oliusala[[#This Row],[tegund]],Tegundir!$B$2:$D$19,3,FALSE)*Oliusala[[#This Row],[magn]]/1000</f>
        <v>173.50342999999998</v>
      </c>
      <c r="K7364">
        <v>2015</v>
      </c>
      <c r="L7364" t="s">
        <v>1955</v>
      </c>
      <c r="M7364" s="144" t="s">
        <v>59</v>
      </c>
    </row>
    <row r="7365" spans="1:15" x14ac:dyDescent="0.2">
      <c r="A7365" t="s">
        <v>96</v>
      </c>
      <c r="B7365" s="144" t="s">
        <v>149</v>
      </c>
      <c r="C7365">
        <v>671</v>
      </c>
      <c r="D7365" t="str">
        <f>VLOOKUP(Oliusala[[#This Row],[postnumer]],Sveitarfelog[#All],4,FALSE)</f>
        <v>Norðurþing,Tjörneshreppur</v>
      </c>
      <c r="E7365" t="str">
        <f>VLOOKUP(Oliusala[[#This Row],[postnumer]],Sveitarfelog[#All],5,FALSE)</f>
        <v>Norðurland eystra</v>
      </c>
      <c r="F7365" t="s">
        <v>25</v>
      </c>
      <c r="G7365" t="s">
        <v>24</v>
      </c>
      <c r="H7365" t="s">
        <v>60</v>
      </c>
      <c r="I7365" s="1">
        <v>45038</v>
      </c>
      <c r="J7365" s="2">
        <f>VLOOKUP(Oliusala[[#This Row],[tegund]],Tegundir!$B$2:$D$19,3,FALSE)*Oliusala[[#This Row],[magn]]/1000</f>
        <v>38.95787</v>
      </c>
      <c r="K7365">
        <v>2015</v>
      </c>
      <c r="L7365" t="s">
        <v>1955</v>
      </c>
      <c r="M7365" s="144" t="s">
        <v>59</v>
      </c>
    </row>
    <row r="7366" spans="1:15" x14ac:dyDescent="0.2">
      <c r="A7366" t="s">
        <v>57</v>
      </c>
      <c r="B7366" s="144" t="s">
        <v>149</v>
      </c>
      <c r="C7366">
        <v>671</v>
      </c>
      <c r="D7366" t="str">
        <f>VLOOKUP(Oliusala[[#This Row],[postnumer]],Sveitarfelog[#All],4,FALSE)</f>
        <v>Norðurþing,Tjörneshreppur</v>
      </c>
      <c r="E7366" t="str">
        <f>VLOOKUP(Oliusala[[#This Row],[postnumer]],Sveitarfelog[#All],5,FALSE)</f>
        <v>Norðurland eystra</v>
      </c>
      <c r="F7366" t="s">
        <v>25</v>
      </c>
      <c r="G7366" t="s">
        <v>24</v>
      </c>
      <c r="H7366" t="s">
        <v>60</v>
      </c>
      <c r="I7366" s="1">
        <v>65073</v>
      </c>
      <c r="J7366" s="2">
        <f>VLOOKUP(Oliusala[[#This Row],[tegund]],Tegundir!$B$2:$D$19,3,FALSE)*Oliusala[[#This Row],[magn]]/1000</f>
        <v>56.288145</v>
      </c>
      <c r="K7366">
        <v>2015</v>
      </c>
      <c r="L7366" t="s">
        <v>1955</v>
      </c>
      <c r="M7366" s="144" t="s">
        <v>59</v>
      </c>
    </row>
    <row r="7367" spans="1:15" x14ac:dyDescent="0.2">
      <c r="A7367" t="s">
        <v>68</v>
      </c>
      <c r="B7367" s="144" t="s">
        <v>148</v>
      </c>
      <c r="C7367">
        <v>675</v>
      </c>
      <c r="D7367" t="str">
        <f>VLOOKUP(Oliusala[[#This Row],[postnumer]],Sveitarfelog[#All],4,FALSE)</f>
        <v>Norðurþing,Tjörneshreppur</v>
      </c>
      <c r="E7367" t="str">
        <f>VLOOKUP(Oliusala[[#This Row],[postnumer]],Sveitarfelog[#All],5,FALSE)</f>
        <v>Norðurland eystra</v>
      </c>
      <c r="F7367" t="s">
        <v>25</v>
      </c>
      <c r="G7367" t="s">
        <v>24</v>
      </c>
      <c r="H7367" t="s">
        <v>60</v>
      </c>
      <c r="I7367" s="1">
        <v>18436</v>
      </c>
      <c r="J7367" s="2">
        <f>VLOOKUP(Oliusala[[#This Row],[tegund]],Tegundir!$B$2:$D$19,3,FALSE)*Oliusala[[#This Row],[magn]]/1000</f>
        <v>15.947139999999999</v>
      </c>
      <c r="K7367">
        <v>2015</v>
      </c>
      <c r="L7367" t="s">
        <v>1955</v>
      </c>
      <c r="M7367" s="144" t="s">
        <v>59</v>
      </c>
    </row>
    <row r="7368" spans="1:15" x14ac:dyDescent="0.2">
      <c r="A7368" t="s">
        <v>148</v>
      </c>
      <c r="B7368" s="144" t="s">
        <v>148</v>
      </c>
      <c r="C7368">
        <v>675</v>
      </c>
      <c r="D7368" t="str">
        <f>VLOOKUP(Oliusala[[#This Row],[postnumer]],Sveitarfelog[#All],4,FALSE)</f>
        <v>Norðurþing,Tjörneshreppur</v>
      </c>
      <c r="E7368" t="str">
        <f>VLOOKUP(Oliusala[[#This Row],[postnumer]],Sveitarfelog[#All],5,FALSE)</f>
        <v>Norðurland eystra</v>
      </c>
      <c r="F7368" t="s">
        <v>25</v>
      </c>
      <c r="G7368" t="s">
        <v>24</v>
      </c>
      <c r="H7368" t="s">
        <v>58</v>
      </c>
      <c r="I7368" s="1">
        <v>202937</v>
      </c>
      <c r="J7368" s="2">
        <f>VLOOKUP(Oliusala[[#This Row],[tegund]],Tegundir!$B$2:$D$19,3,FALSE)*Oliusala[[#This Row],[magn]]/1000</f>
        <v>175.540505</v>
      </c>
      <c r="K7368">
        <v>2015</v>
      </c>
      <c r="L7368" t="s">
        <v>1955</v>
      </c>
      <c r="M7368" s="144" t="s">
        <v>59</v>
      </c>
    </row>
    <row r="7369" spans="1:15" x14ac:dyDescent="0.2">
      <c r="A7369" t="s">
        <v>68</v>
      </c>
      <c r="B7369" s="144" t="s">
        <v>149</v>
      </c>
      <c r="C7369">
        <v>671</v>
      </c>
      <c r="D7369" t="str">
        <f>VLOOKUP(Oliusala[[#This Row],[postnumer]],Sveitarfelog[#All],4,FALSE)</f>
        <v>Norðurþing,Tjörneshreppur</v>
      </c>
      <c r="E7369" t="str">
        <f>VLOOKUP(Oliusala[[#This Row],[postnumer]],Sveitarfelog[#All],5,FALSE)</f>
        <v>Norðurland eystra</v>
      </c>
      <c r="F7369" t="s">
        <v>24</v>
      </c>
      <c r="G7369" t="s">
        <v>24</v>
      </c>
      <c r="H7369" t="s">
        <v>60</v>
      </c>
      <c r="I7369" s="1">
        <v>12464</v>
      </c>
      <c r="J7369" s="2">
        <f>VLOOKUP(Oliusala[[#This Row],[tegund]],Tegundir!$B$2:$D$19,3,FALSE)*Oliusala[[#This Row],[magn]]/1000</f>
        <v>10.781360000000001</v>
      </c>
      <c r="K7369">
        <v>2015</v>
      </c>
      <c r="L7369" t="s">
        <v>18</v>
      </c>
      <c r="M7369" s="144" t="s">
        <v>59</v>
      </c>
    </row>
    <row r="7370" spans="1:15" x14ac:dyDescent="0.2">
      <c r="A7370" t="s">
        <v>96</v>
      </c>
      <c r="B7370" s="144" t="s">
        <v>149</v>
      </c>
      <c r="C7370">
        <v>671</v>
      </c>
      <c r="D7370" t="str">
        <f>VLOOKUP(Oliusala[[#This Row],[postnumer]],Sveitarfelog[#All],4,FALSE)</f>
        <v>Norðurþing,Tjörneshreppur</v>
      </c>
      <c r="E7370" t="str">
        <f>VLOOKUP(Oliusala[[#This Row],[postnumer]],Sveitarfelog[#All],5,FALSE)</f>
        <v>Norðurland eystra</v>
      </c>
      <c r="F7370" t="s">
        <v>24</v>
      </c>
      <c r="G7370" t="s">
        <v>24</v>
      </c>
      <c r="H7370" t="s">
        <v>60</v>
      </c>
      <c r="I7370" s="1">
        <v>15291</v>
      </c>
      <c r="J7370" s="2">
        <f>VLOOKUP(Oliusala[[#This Row],[tegund]],Tegundir!$B$2:$D$19,3,FALSE)*Oliusala[[#This Row],[magn]]/1000</f>
        <v>13.226715</v>
      </c>
      <c r="K7370">
        <v>2015</v>
      </c>
      <c r="L7370" t="s">
        <v>18</v>
      </c>
      <c r="M7370" s="144" t="s">
        <v>59</v>
      </c>
    </row>
    <row r="7371" spans="1:15" x14ac:dyDescent="0.2">
      <c r="A7371" t="s">
        <v>63</v>
      </c>
      <c r="B7371" s="144" t="s">
        <v>149</v>
      </c>
      <c r="C7371">
        <v>671</v>
      </c>
      <c r="D7371" t="str">
        <f>VLOOKUP(Oliusala[[#This Row],[postnumer]],Sveitarfelog[#All],4,FALSE)</f>
        <v>Norðurþing,Tjörneshreppur</v>
      </c>
      <c r="E7371" t="str">
        <f>VLOOKUP(Oliusala[[#This Row],[postnumer]],Sveitarfelog[#All],5,FALSE)</f>
        <v>Norðurland eystra</v>
      </c>
      <c r="F7371" t="s">
        <v>24</v>
      </c>
      <c r="G7371" t="s">
        <v>24</v>
      </c>
      <c r="H7371" t="s">
        <v>58</v>
      </c>
      <c r="I7371" s="1">
        <v>165086</v>
      </c>
      <c r="J7371" s="2">
        <f>VLOOKUP(Oliusala[[#This Row],[tegund]],Tegundir!$B$2:$D$19,3,FALSE)*Oliusala[[#This Row],[magn]]/1000</f>
        <v>142.79938999999999</v>
      </c>
      <c r="K7371">
        <v>2015</v>
      </c>
      <c r="L7371" t="s">
        <v>18</v>
      </c>
      <c r="M7371" s="144" t="s">
        <v>59</v>
      </c>
    </row>
    <row r="7372" spans="1:15" x14ac:dyDescent="0.2">
      <c r="A7372" t="s">
        <v>148</v>
      </c>
      <c r="B7372" s="144" t="s">
        <v>148</v>
      </c>
      <c r="C7372">
        <v>675</v>
      </c>
      <c r="D7372" t="str">
        <f>VLOOKUP(Oliusala[[#This Row],[postnumer]],Sveitarfelog[#All],4,FALSE)</f>
        <v>Norðurþing,Tjörneshreppur</v>
      </c>
      <c r="E7372" t="str">
        <f>VLOOKUP(Oliusala[[#This Row],[postnumer]],Sveitarfelog[#All],5,FALSE)</f>
        <v>Norðurland eystra</v>
      </c>
      <c r="F7372" t="s">
        <v>24</v>
      </c>
      <c r="G7372" t="s">
        <v>24</v>
      </c>
      <c r="H7372" t="s">
        <v>58</v>
      </c>
      <c r="I7372" s="1">
        <v>3576</v>
      </c>
      <c r="J7372" s="2">
        <f>VLOOKUP(Oliusala[[#This Row],[tegund]],Tegundir!$B$2:$D$19,3,FALSE)*Oliusala[[#This Row],[magn]]/1000</f>
        <v>3.0932399999999998</v>
      </c>
      <c r="K7372">
        <v>2015</v>
      </c>
      <c r="L7372" t="s">
        <v>18</v>
      </c>
      <c r="M7372" s="144" t="s">
        <v>59</v>
      </c>
    </row>
    <row r="7373" spans="1:15" x14ac:dyDescent="0.2">
      <c r="A7373" t="s">
        <v>148</v>
      </c>
      <c r="B7373" s="144" t="s">
        <v>148</v>
      </c>
      <c r="C7373">
        <v>675</v>
      </c>
      <c r="D7373" t="str">
        <f>VLOOKUP(Oliusala[[#This Row],[postnumer]],Sveitarfelog[#All],4,FALSE)</f>
        <v>Norðurþing,Tjörneshreppur</v>
      </c>
      <c r="E7373" t="str">
        <f>VLOOKUP(Oliusala[[#This Row],[postnumer]],Sveitarfelog[#All],5,FALSE)</f>
        <v>Norðurland eystra</v>
      </c>
      <c r="F7373" t="s">
        <v>29</v>
      </c>
      <c r="G7373" t="s">
        <v>24</v>
      </c>
      <c r="H7373" t="s">
        <v>58</v>
      </c>
      <c r="I7373" s="1">
        <v>9653</v>
      </c>
      <c r="J7373" s="2">
        <f>VLOOKUP(Oliusala[[#This Row],[tegund]],Tegundir!$B$2:$D$19,3,FALSE)*Oliusala[[#This Row],[magn]]/1000</f>
        <v>8.3498450000000002</v>
      </c>
      <c r="K7373">
        <v>2015</v>
      </c>
      <c r="L7373" t="s">
        <v>19</v>
      </c>
      <c r="M7373" s="144" t="s">
        <v>59</v>
      </c>
      <c r="O7373" s="144" t="s">
        <v>1998</v>
      </c>
    </row>
    <row r="7374" spans="1:15" x14ac:dyDescent="0.2">
      <c r="A7374" t="s">
        <v>148</v>
      </c>
      <c r="B7374" s="144" t="s">
        <v>148</v>
      </c>
      <c r="C7374">
        <v>675</v>
      </c>
      <c r="D7374" t="str">
        <f>VLOOKUP(Oliusala[[#This Row],[postnumer]],Sveitarfelog[#All],4,FALSE)</f>
        <v>Norðurþing,Tjörneshreppur</v>
      </c>
      <c r="E7374" t="str">
        <f>VLOOKUP(Oliusala[[#This Row],[postnumer]],Sveitarfelog[#All],5,FALSE)</f>
        <v>Norðurland eystra</v>
      </c>
      <c r="F7374" t="s">
        <v>30</v>
      </c>
      <c r="G7374" t="s">
        <v>24</v>
      </c>
      <c r="H7374" t="s">
        <v>58</v>
      </c>
      <c r="I7374" s="1">
        <v>159188</v>
      </c>
      <c r="J7374" s="2">
        <f>VLOOKUP(Oliusala[[#This Row],[tegund]],Tegundir!$B$2:$D$19,3,FALSE)*Oliusala[[#This Row],[magn]]/1000</f>
        <v>137.69762</v>
      </c>
      <c r="K7374">
        <v>2015</v>
      </c>
      <c r="L7374" t="s">
        <v>19</v>
      </c>
      <c r="M7374" s="144" t="s">
        <v>59</v>
      </c>
      <c r="O7374" s="144" t="s">
        <v>1998</v>
      </c>
    </row>
    <row r="7375" spans="1:15" x14ac:dyDescent="0.2">
      <c r="A7375" t="s">
        <v>63</v>
      </c>
      <c r="B7375" s="144" t="s">
        <v>148</v>
      </c>
      <c r="C7375">
        <v>675</v>
      </c>
      <c r="D7375" t="str">
        <f>VLOOKUP(Oliusala[[#This Row],[postnumer]],Sveitarfelog[#All],4,FALSE)</f>
        <v>Norðurþing,Tjörneshreppur</v>
      </c>
      <c r="E7375" t="str">
        <f>VLOOKUP(Oliusala[[#This Row],[postnumer]],Sveitarfelog[#All],5,FALSE)</f>
        <v>Norðurland eystra</v>
      </c>
      <c r="F7375" t="s">
        <v>24</v>
      </c>
      <c r="G7375" t="s">
        <v>24</v>
      </c>
      <c r="H7375" t="s">
        <v>58</v>
      </c>
      <c r="I7375" s="1">
        <v>69683</v>
      </c>
      <c r="J7375" s="2">
        <f>VLOOKUP(Oliusala[[#This Row],[tegund]],Tegundir!$B$2:$D$19,3,FALSE)*Oliusala[[#This Row],[magn]]/1000</f>
        <v>60.275794999999995</v>
      </c>
      <c r="K7375">
        <v>2015</v>
      </c>
      <c r="L7375" t="s">
        <v>18</v>
      </c>
      <c r="M7375" s="144" t="s">
        <v>59</v>
      </c>
    </row>
    <row r="7376" spans="1:15" x14ac:dyDescent="0.2">
      <c r="A7376" t="s">
        <v>148</v>
      </c>
      <c r="B7376" s="144" t="s">
        <v>148</v>
      </c>
      <c r="C7376">
        <v>675</v>
      </c>
      <c r="D7376" t="str">
        <f>VLOOKUP(Oliusala[[#This Row],[postnumer]],Sveitarfelog[#All],4,FALSE)</f>
        <v>Norðurþing,Tjörneshreppur</v>
      </c>
      <c r="E7376" t="str">
        <f>VLOOKUP(Oliusala[[#This Row],[postnumer]],Sveitarfelog[#All],5,FALSE)</f>
        <v>Norðurland eystra</v>
      </c>
      <c r="F7376" t="s">
        <v>30</v>
      </c>
      <c r="G7376" t="s">
        <v>24</v>
      </c>
      <c r="H7376" t="s">
        <v>61</v>
      </c>
      <c r="I7376" s="1">
        <v>613</v>
      </c>
      <c r="J7376" s="2">
        <f>VLOOKUP(Oliusala[[#This Row],[tegund]],Tegundir!$B$2:$D$19,3,FALSE)*Oliusala[[#This Row],[magn]]/1000</f>
        <v>0.53024499999999997</v>
      </c>
      <c r="K7376">
        <v>2015</v>
      </c>
      <c r="L7376" t="s">
        <v>19</v>
      </c>
      <c r="M7376" s="144" t="s">
        <v>62</v>
      </c>
      <c r="O7376" s="144" t="s">
        <v>1998</v>
      </c>
    </row>
    <row r="7377" spans="1:15" x14ac:dyDescent="0.2">
      <c r="A7377" t="s">
        <v>68</v>
      </c>
      <c r="B7377" s="144" t="s">
        <v>150</v>
      </c>
      <c r="C7377">
        <v>680</v>
      </c>
      <c r="D7377" t="str">
        <f>VLOOKUP(Oliusala[[#This Row],[postnumer]],Sveitarfelog[#All],4,FALSE)</f>
        <v>Langanesbyggð</v>
      </c>
      <c r="E7377" t="str">
        <f>VLOOKUP(Oliusala[[#This Row],[postnumer]],Sveitarfelog[#All],5,FALSE)</f>
        <v>Norðurland eystra</v>
      </c>
      <c r="F7377" t="s">
        <v>24</v>
      </c>
      <c r="G7377" t="s">
        <v>24</v>
      </c>
      <c r="H7377" t="s">
        <v>60</v>
      </c>
      <c r="I7377" s="1">
        <v>47056</v>
      </c>
      <c r="J7377" s="2">
        <f>VLOOKUP(Oliusala[[#This Row],[tegund]],Tegundir!$B$2:$D$19,3,FALSE)*Oliusala[[#This Row],[magn]]/1000</f>
        <v>40.703440000000001</v>
      </c>
      <c r="K7377">
        <v>2015</v>
      </c>
      <c r="L7377" t="s">
        <v>18</v>
      </c>
      <c r="M7377" s="144" t="s">
        <v>59</v>
      </c>
    </row>
    <row r="7378" spans="1:15" x14ac:dyDescent="0.2">
      <c r="A7378" t="s">
        <v>63</v>
      </c>
      <c r="B7378" s="144" t="s">
        <v>150</v>
      </c>
      <c r="C7378">
        <v>680</v>
      </c>
      <c r="D7378" t="str">
        <f>VLOOKUP(Oliusala[[#This Row],[postnumer]],Sveitarfelog[#All],4,FALSE)</f>
        <v>Langanesbyggð</v>
      </c>
      <c r="E7378" t="str">
        <f>VLOOKUP(Oliusala[[#This Row],[postnumer]],Sveitarfelog[#All],5,FALSE)</f>
        <v>Norðurland eystra</v>
      </c>
      <c r="F7378" t="s">
        <v>24</v>
      </c>
      <c r="G7378" t="s">
        <v>24</v>
      </c>
      <c r="H7378" t="s">
        <v>58</v>
      </c>
      <c r="I7378" s="1">
        <v>280341</v>
      </c>
      <c r="J7378" s="2">
        <f>VLOOKUP(Oliusala[[#This Row],[tegund]],Tegundir!$B$2:$D$19,3,FALSE)*Oliusala[[#This Row],[magn]]/1000</f>
        <v>242.49496500000001</v>
      </c>
      <c r="K7378">
        <v>2015</v>
      </c>
      <c r="L7378" t="s">
        <v>18</v>
      </c>
      <c r="M7378" s="144" t="s">
        <v>59</v>
      </c>
    </row>
    <row r="7379" spans="1:15" x14ac:dyDescent="0.2">
      <c r="A7379" t="s">
        <v>150</v>
      </c>
      <c r="B7379" s="144" t="s">
        <v>150</v>
      </c>
      <c r="C7379">
        <v>680</v>
      </c>
      <c r="D7379" t="str">
        <f>VLOOKUP(Oliusala[[#This Row],[postnumer]],Sveitarfelog[#All],4,FALSE)</f>
        <v>Langanesbyggð</v>
      </c>
      <c r="E7379" t="str">
        <f>VLOOKUP(Oliusala[[#This Row],[postnumer]],Sveitarfelog[#All],5,FALSE)</f>
        <v>Norðurland eystra</v>
      </c>
      <c r="F7379" t="s">
        <v>24</v>
      </c>
      <c r="G7379" t="s">
        <v>24</v>
      </c>
      <c r="H7379" t="s">
        <v>58</v>
      </c>
      <c r="I7379" s="1">
        <v>1150</v>
      </c>
      <c r="J7379" s="2">
        <f>VLOOKUP(Oliusala[[#This Row],[tegund]],Tegundir!$B$2:$D$19,3,FALSE)*Oliusala[[#This Row],[magn]]/1000</f>
        <v>0.99475000000000002</v>
      </c>
      <c r="K7379">
        <v>2015</v>
      </c>
      <c r="L7379" t="s">
        <v>18</v>
      </c>
      <c r="M7379" s="144" t="s">
        <v>59</v>
      </c>
    </row>
    <row r="7380" spans="1:15" x14ac:dyDescent="0.2">
      <c r="A7380" t="s">
        <v>150</v>
      </c>
      <c r="B7380" s="144" t="s">
        <v>150</v>
      </c>
      <c r="C7380">
        <v>680</v>
      </c>
      <c r="D7380" t="str">
        <f>VLOOKUP(Oliusala[[#This Row],[postnumer]],Sveitarfelog[#All],4,FALSE)</f>
        <v>Langanesbyggð</v>
      </c>
      <c r="E7380" t="str">
        <f>VLOOKUP(Oliusala[[#This Row],[postnumer]],Sveitarfelog[#All],5,FALSE)</f>
        <v>Norðurland eystra</v>
      </c>
      <c r="F7380" t="s">
        <v>27</v>
      </c>
      <c r="G7380" t="s">
        <v>24</v>
      </c>
      <c r="H7380" t="s">
        <v>58</v>
      </c>
      <c r="I7380" s="1">
        <v>459184</v>
      </c>
      <c r="J7380" s="2">
        <f>VLOOKUP(Oliusala[[#This Row],[tegund]],Tegundir!$B$2:$D$19,3,FALSE)*Oliusala[[#This Row],[magn]]/1000</f>
        <v>397.19415999999995</v>
      </c>
      <c r="K7380">
        <v>2015</v>
      </c>
      <c r="L7380" t="s">
        <v>19</v>
      </c>
      <c r="M7380" s="144" t="s">
        <v>59</v>
      </c>
      <c r="O7380" s="144" t="s">
        <v>1998</v>
      </c>
    </row>
    <row r="7381" spans="1:15" x14ac:dyDescent="0.2">
      <c r="A7381" t="s">
        <v>150</v>
      </c>
      <c r="B7381" s="144" t="s">
        <v>150</v>
      </c>
      <c r="C7381">
        <v>680</v>
      </c>
      <c r="D7381" t="str">
        <f>VLOOKUP(Oliusala[[#This Row],[postnumer]],Sveitarfelog[#All],4,FALSE)</f>
        <v>Langanesbyggð</v>
      </c>
      <c r="E7381" t="str">
        <f>VLOOKUP(Oliusala[[#This Row],[postnumer]],Sveitarfelog[#All],5,FALSE)</f>
        <v>Norðurland eystra</v>
      </c>
      <c r="F7381" t="s">
        <v>29</v>
      </c>
      <c r="G7381" t="s">
        <v>24</v>
      </c>
      <c r="H7381" t="s">
        <v>58</v>
      </c>
      <c r="I7381" s="1">
        <v>332590</v>
      </c>
      <c r="J7381" s="2">
        <f>VLOOKUP(Oliusala[[#This Row],[tegund]],Tegundir!$B$2:$D$19,3,FALSE)*Oliusala[[#This Row],[magn]]/1000</f>
        <v>287.69034999999997</v>
      </c>
      <c r="K7381">
        <v>2015</v>
      </c>
      <c r="L7381" t="s">
        <v>19</v>
      </c>
      <c r="M7381" s="144" t="s">
        <v>59</v>
      </c>
      <c r="O7381" s="144" t="s">
        <v>1998</v>
      </c>
    </row>
    <row r="7382" spans="1:15" x14ac:dyDescent="0.2">
      <c r="A7382" t="s">
        <v>150</v>
      </c>
      <c r="B7382" s="144" t="s">
        <v>150</v>
      </c>
      <c r="C7382">
        <v>680</v>
      </c>
      <c r="D7382" t="str">
        <f>VLOOKUP(Oliusala[[#This Row],[postnumer]],Sveitarfelog[#All],4,FALSE)</f>
        <v>Langanesbyggð</v>
      </c>
      <c r="E7382" t="str">
        <f>VLOOKUP(Oliusala[[#This Row],[postnumer]],Sveitarfelog[#All],5,FALSE)</f>
        <v>Norðurland eystra</v>
      </c>
      <c r="F7382" t="s">
        <v>30</v>
      </c>
      <c r="G7382" t="s">
        <v>24</v>
      </c>
      <c r="H7382" t="s">
        <v>58</v>
      </c>
      <c r="I7382" s="1">
        <v>676269</v>
      </c>
      <c r="J7382" s="2">
        <f>VLOOKUP(Oliusala[[#This Row],[tegund]],Tegundir!$B$2:$D$19,3,FALSE)*Oliusala[[#This Row],[magn]]/1000</f>
        <v>584.97268499999996</v>
      </c>
      <c r="K7382">
        <v>2015</v>
      </c>
      <c r="L7382" t="s">
        <v>19</v>
      </c>
      <c r="M7382" s="144" t="s">
        <v>59</v>
      </c>
      <c r="O7382" s="144" t="s">
        <v>1998</v>
      </c>
    </row>
    <row r="7383" spans="1:15" x14ac:dyDescent="0.2">
      <c r="A7383" t="s">
        <v>150</v>
      </c>
      <c r="B7383" s="144" t="s">
        <v>150</v>
      </c>
      <c r="C7383">
        <v>680</v>
      </c>
      <c r="D7383" t="str">
        <f>VLOOKUP(Oliusala[[#This Row],[postnumer]],Sveitarfelog[#All],4,FALSE)</f>
        <v>Langanesbyggð</v>
      </c>
      <c r="E7383" t="str">
        <f>VLOOKUP(Oliusala[[#This Row],[postnumer]],Sveitarfelog[#All],5,FALSE)</f>
        <v>Norðurland eystra</v>
      </c>
      <c r="F7383" t="s">
        <v>27</v>
      </c>
      <c r="G7383" t="s">
        <v>24</v>
      </c>
      <c r="H7383" t="s">
        <v>61</v>
      </c>
      <c r="I7383" s="1">
        <v>282616</v>
      </c>
      <c r="J7383" s="2">
        <f>VLOOKUP(Oliusala[[#This Row],[tegund]],Tegundir!$B$2:$D$19,3,FALSE)*Oliusala[[#This Row],[magn]]/1000</f>
        <v>244.46284</v>
      </c>
      <c r="K7383">
        <v>2015</v>
      </c>
      <c r="L7383" t="s">
        <v>19</v>
      </c>
      <c r="M7383" s="144" t="s">
        <v>62</v>
      </c>
      <c r="O7383" s="144" t="s">
        <v>1998</v>
      </c>
    </row>
    <row r="7384" spans="1:15" x14ac:dyDescent="0.2">
      <c r="A7384" t="s">
        <v>150</v>
      </c>
      <c r="B7384" s="144" t="s">
        <v>150</v>
      </c>
      <c r="C7384">
        <v>680</v>
      </c>
      <c r="D7384" t="str">
        <f>VLOOKUP(Oliusala[[#This Row],[postnumer]],Sveitarfelog[#All],4,FALSE)</f>
        <v>Langanesbyggð</v>
      </c>
      <c r="E7384" t="str">
        <f>VLOOKUP(Oliusala[[#This Row],[postnumer]],Sveitarfelog[#All],5,FALSE)</f>
        <v>Norðurland eystra</v>
      </c>
      <c r="F7384" t="s">
        <v>29</v>
      </c>
      <c r="G7384" t="s">
        <v>24</v>
      </c>
      <c r="H7384" t="s">
        <v>61</v>
      </c>
      <c r="I7384" s="1">
        <v>423579</v>
      </c>
      <c r="J7384" s="2">
        <f>VLOOKUP(Oliusala[[#This Row],[tegund]],Tegundir!$B$2:$D$19,3,FALSE)*Oliusala[[#This Row],[magn]]/1000</f>
        <v>366.39583500000003</v>
      </c>
      <c r="K7384">
        <v>2015</v>
      </c>
      <c r="L7384" t="s">
        <v>19</v>
      </c>
      <c r="M7384" s="144" t="s">
        <v>62</v>
      </c>
      <c r="O7384" s="144" t="s">
        <v>1998</v>
      </c>
    </row>
    <row r="7385" spans="1:15" x14ac:dyDescent="0.2">
      <c r="A7385" t="s">
        <v>150</v>
      </c>
      <c r="B7385" s="144" t="s">
        <v>150</v>
      </c>
      <c r="C7385">
        <v>680</v>
      </c>
      <c r="D7385" t="str">
        <f>VLOOKUP(Oliusala[[#This Row],[postnumer]],Sveitarfelog[#All],4,FALSE)</f>
        <v>Langanesbyggð</v>
      </c>
      <c r="E7385" t="str">
        <f>VLOOKUP(Oliusala[[#This Row],[postnumer]],Sveitarfelog[#All],5,FALSE)</f>
        <v>Norðurland eystra</v>
      </c>
      <c r="F7385" t="s">
        <v>30</v>
      </c>
      <c r="G7385" t="s">
        <v>24</v>
      </c>
      <c r="H7385" t="s">
        <v>61</v>
      </c>
      <c r="I7385" s="1">
        <v>196155</v>
      </c>
      <c r="J7385" s="2">
        <f>VLOOKUP(Oliusala[[#This Row],[tegund]],Tegundir!$B$2:$D$19,3,FALSE)*Oliusala[[#This Row],[magn]]/1000</f>
        <v>169.67407500000002</v>
      </c>
      <c r="K7385">
        <v>2015</v>
      </c>
      <c r="L7385" t="s">
        <v>19</v>
      </c>
      <c r="M7385" s="144" t="s">
        <v>62</v>
      </c>
      <c r="O7385" s="144" t="s">
        <v>1998</v>
      </c>
    </row>
    <row r="7386" spans="1:15" x14ac:dyDescent="0.2">
      <c r="A7386" t="s">
        <v>68</v>
      </c>
      <c r="B7386" s="144" t="s">
        <v>150</v>
      </c>
      <c r="C7386">
        <v>680</v>
      </c>
      <c r="D7386" t="str">
        <f>VLOOKUP(Oliusala[[#This Row],[postnumer]],Sveitarfelog[#All],4,FALSE)</f>
        <v>Langanesbyggð</v>
      </c>
      <c r="E7386" t="str">
        <f>VLOOKUP(Oliusala[[#This Row],[postnumer]],Sveitarfelog[#All],5,FALSE)</f>
        <v>Norðurland eystra</v>
      </c>
      <c r="F7386" t="s">
        <v>25</v>
      </c>
      <c r="G7386" t="s">
        <v>24</v>
      </c>
      <c r="H7386" t="s">
        <v>60</v>
      </c>
      <c r="I7386" s="1">
        <v>20804</v>
      </c>
      <c r="J7386" s="2">
        <f>VLOOKUP(Oliusala[[#This Row],[tegund]],Tegundir!$B$2:$D$19,3,FALSE)*Oliusala[[#This Row],[magn]]/1000</f>
        <v>17.995459999999998</v>
      </c>
      <c r="K7386">
        <v>2015</v>
      </c>
      <c r="L7386" t="s">
        <v>1955</v>
      </c>
      <c r="M7386" s="144" t="s">
        <v>59</v>
      </c>
    </row>
    <row r="7387" spans="1:15" x14ac:dyDescent="0.2">
      <c r="A7387" t="s">
        <v>150</v>
      </c>
      <c r="B7387" s="144" t="s">
        <v>150</v>
      </c>
      <c r="C7387">
        <v>680</v>
      </c>
      <c r="D7387" t="str">
        <f>VLOOKUP(Oliusala[[#This Row],[postnumer]],Sveitarfelog[#All],4,FALSE)</f>
        <v>Langanesbyggð</v>
      </c>
      <c r="E7387" t="str">
        <f>VLOOKUP(Oliusala[[#This Row],[postnumer]],Sveitarfelog[#All],5,FALSE)</f>
        <v>Norðurland eystra</v>
      </c>
      <c r="F7387" t="s">
        <v>25</v>
      </c>
      <c r="G7387" t="s">
        <v>24</v>
      </c>
      <c r="H7387" t="s">
        <v>58</v>
      </c>
      <c r="I7387" s="1">
        <v>199914</v>
      </c>
      <c r="J7387" s="2">
        <f>VLOOKUP(Oliusala[[#This Row],[tegund]],Tegundir!$B$2:$D$19,3,FALSE)*Oliusala[[#This Row],[magn]]/1000</f>
        <v>172.92560999999998</v>
      </c>
      <c r="K7387">
        <v>2015</v>
      </c>
      <c r="L7387" t="s">
        <v>1955</v>
      </c>
      <c r="M7387" s="144" t="s">
        <v>59</v>
      </c>
    </row>
    <row r="7388" spans="1:15" x14ac:dyDescent="0.2">
      <c r="A7388" t="s">
        <v>57</v>
      </c>
      <c r="B7388" s="144" t="s">
        <v>151</v>
      </c>
      <c r="C7388">
        <v>685</v>
      </c>
      <c r="D7388" t="str">
        <f>VLOOKUP(Oliusala[[#This Row],[postnumer]],Sveitarfelog[#All],4,FALSE)</f>
        <v>Langanesbyggð</v>
      </c>
      <c r="E7388" t="str">
        <f>VLOOKUP(Oliusala[[#This Row],[postnumer]],Sveitarfelog[#All],5,FALSE)</f>
        <v>Norðurland eystra</v>
      </c>
      <c r="F7388" t="s">
        <v>25</v>
      </c>
      <c r="G7388" t="s">
        <v>24</v>
      </c>
      <c r="H7388" t="s">
        <v>60</v>
      </c>
      <c r="I7388" s="1">
        <v>114491</v>
      </c>
      <c r="J7388" s="2">
        <f>VLOOKUP(Oliusala[[#This Row],[tegund]],Tegundir!$B$2:$D$19,3,FALSE)*Oliusala[[#This Row],[magn]]/1000</f>
        <v>99.034714999999991</v>
      </c>
      <c r="K7388">
        <v>2015</v>
      </c>
      <c r="L7388" t="s">
        <v>1955</v>
      </c>
      <c r="M7388" s="144" t="s">
        <v>59</v>
      </c>
    </row>
    <row r="7389" spans="1:15" x14ac:dyDescent="0.2">
      <c r="A7389" t="s">
        <v>150</v>
      </c>
      <c r="B7389" s="144" t="s">
        <v>151</v>
      </c>
      <c r="C7389">
        <v>685</v>
      </c>
      <c r="D7389" t="str">
        <f>VLOOKUP(Oliusala[[#This Row],[postnumer]],Sveitarfelog[#All],4,FALSE)</f>
        <v>Langanesbyggð</v>
      </c>
      <c r="E7389" t="str">
        <f>VLOOKUP(Oliusala[[#This Row],[postnumer]],Sveitarfelog[#All],5,FALSE)</f>
        <v>Norðurland eystra</v>
      </c>
      <c r="F7389" t="s">
        <v>25</v>
      </c>
      <c r="G7389" t="s">
        <v>24</v>
      </c>
      <c r="H7389" t="s">
        <v>58</v>
      </c>
      <c r="I7389" s="1">
        <v>999</v>
      </c>
      <c r="J7389" s="2">
        <f>VLOOKUP(Oliusala[[#This Row],[tegund]],Tegundir!$B$2:$D$19,3,FALSE)*Oliusala[[#This Row],[magn]]/1000</f>
        <v>0.86413499999999999</v>
      </c>
      <c r="K7389">
        <v>2015</v>
      </c>
      <c r="L7389" t="s">
        <v>1955</v>
      </c>
      <c r="M7389" s="144" t="s">
        <v>59</v>
      </c>
    </row>
    <row r="7390" spans="1:15" x14ac:dyDescent="0.2">
      <c r="A7390" t="s">
        <v>150</v>
      </c>
      <c r="B7390" s="144" t="s">
        <v>151</v>
      </c>
      <c r="C7390">
        <v>685</v>
      </c>
      <c r="D7390" t="str">
        <f>VLOOKUP(Oliusala[[#This Row],[postnumer]],Sveitarfelog[#All],4,FALSE)</f>
        <v>Langanesbyggð</v>
      </c>
      <c r="E7390" t="str">
        <f>VLOOKUP(Oliusala[[#This Row],[postnumer]],Sveitarfelog[#All],5,FALSE)</f>
        <v>Norðurland eystra</v>
      </c>
      <c r="F7390" t="s">
        <v>25</v>
      </c>
      <c r="G7390" t="s">
        <v>24</v>
      </c>
      <c r="H7390" t="s">
        <v>60</v>
      </c>
      <c r="I7390" s="1">
        <v>3472</v>
      </c>
      <c r="J7390" s="2">
        <f>VLOOKUP(Oliusala[[#This Row],[tegund]],Tegundir!$B$2:$D$19,3,FALSE)*Oliusala[[#This Row],[magn]]/1000</f>
        <v>3.0032799999999997</v>
      </c>
      <c r="K7390">
        <v>2015</v>
      </c>
      <c r="L7390" t="s">
        <v>1955</v>
      </c>
      <c r="M7390" s="144" t="s">
        <v>59</v>
      </c>
    </row>
    <row r="7391" spans="1:15" x14ac:dyDescent="0.2">
      <c r="A7391" t="s">
        <v>57</v>
      </c>
      <c r="B7391" s="144" t="s">
        <v>151</v>
      </c>
      <c r="C7391">
        <v>685</v>
      </c>
      <c r="D7391" t="str">
        <f>VLOOKUP(Oliusala[[#This Row],[postnumer]],Sveitarfelog[#All],4,FALSE)</f>
        <v>Langanesbyggð</v>
      </c>
      <c r="E7391" t="str">
        <f>VLOOKUP(Oliusala[[#This Row],[postnumer]],Sveitarfelog[#All],5,FALSE)</f>
        <v>Norðurland eystra</v>
      </c>
      <c r="F7391" t="s">
        <v>30</v>
      </c>
      <c r="G7391" t="s">
        <v>24</v>
      </c>
      <c r="H7391" t="s">
        <v>60</v>
      </c>
      <c r="I7391" s="1">
        <v>4315</v>
      </c>
      <c r="J7391" s="2">
        <f>VLOOKUP(Oliusala[[#This Row],[tegund]],Tegundir!$B$2:$D$19,3,FALSE)*Oliusala[[#This Row],[magn]]/1000</f>
        <v>3.732475</v>
      </c>
      <c r="K7391">
        <v>2015</v>
      </c>
      <c r="L7391" t="s">
        <v>19</v>
      </c>
      <c r="M7391" s="144" t="s">
        <v>59</v>
      </c>
      <c r="O7391" s="144" t="s">
        <v>1998</v>
      </c>
    </row>
    <row r="7392" spans="1:15" x14ac:dyDescent="0.2">
      <c r="A7392" t="s">
        <v>63</v>
      </c>
      <c r="B7392" s="144" t="s">
        <v>151</v>
      </c>
      <c r="C7392">
        <v>685</v>
      </c>
      <c r="D7392" t="str">
        <f>VLOOKUP(Oliusala[[#This Row],[postnumer]],Sveitarfelog[#All],4,FALSE)</f>
        <v>Langanesbyggð</v>
      </c>
      <c r="E7392" t="str">
        <f>VLOOKUP(Oliusala[[#This Row],[postnumer]],Sveitarfelog[#All],5,FALSE)</f>
        <v>Norðurland eystra</v>
      </c>
      <c r="F7392" t="s">
        <v>24</v>
      </c>
      <c r="G7392" t="s">
        <v>24</v>
      </c>
      <c r="H7392" t="s">
        <v>58</v>
      </c>
      <c r="I7392" s="1">
        <v>41198</v>
      </c>
      <c r="J7392" s="2">
        <f>VLOOKUP(Oliusala[[#This Row],[tegund]],Tegundir!$B$2:$D$19,3,FALSE)*Oliusala[[#This Row],[magn]]/1000</f>
        <v>35.636269999999996</v>
      </c>
      <c r="K7392">
        <v>2015</v>
      </c>
      <c r="L7392" t="s">
        <v>18</v>
      </c>
      <c r="M7392" s="144" t="s">
        <v>59</v>
      </c>
    </row>
    <row r="7393" spans="1:15" x14ac:dyDescent="0.2">
      <c r="A7393" t="s">
        <v>122</v>
      </c>
      <c r="B7393" s="144" t="s">
        <v>122</v>
      </c>
      <c r="C7393">
        <v>550</v>
      </c>
      <c r="D7393" t="str">
        <f>VLOOKUP(Oliusala[[#This Row],[postnumer]],Sveitarfelog[#All],4,FALSE)</f>
        <v>Skagafjörður</v>
      </c>
      <c r="E7393" t="str">
        <f>VLOOKUP(Oliusala[[#This Row],[postnumer]],Sveitarfelog[#All],5,FALSE)</f>
        <v>Norðurland vestra</v>
      </c>
      <c r="F7393" t="s">
        <v>24</v>
      </c>
      <c r="G7393" t="s">
        <v>24</v>
      </c>
      <c r="H7393" t="s">
        <v>58</v>
      </c>
      <c r="I7393" s="1">
        <v>286497.5</v>
      </c>
      <c r="J7393" s="2">
        <f>VLOOKUP(Oliusala[[#This Row],[tegund]],Tegundir!$B$2:$D$19,3,FALSE)*Oliusala[[#This Row],[magn]]/1000</f>
        <v>247.82033749999999</v>
      </c>
      <c r="K7393">
        <v>2015</v>
      </c>
      <c r="L7393" t="s">
        <v>1955</v>
      </c>
      <c r="M7393" s="144" t="s">
        <v>59</v>
      </c>
      <c r="N7393" s="144" t="s">
        <v>1939</v>
      </c>
    </row>
    <row r="7394" spans="1:15" x14ac:dyDescent="0.2">
      <c r="A7394" t="s">
        <v>122</v>
      </c>
      <c r="B7394" s="144" t="s">
        <v>122</v>
      </c>
      <c r="C7394">
        <v>550</v>
      </c>
      <c r="D7394" t="str">
        <f>VLOOKUP(Oliusala[[#This Row],[postnumer]],Sveitarfelog[#All],4,FALSE)</f>
        <v>Skagafjörður</v>
      </c>
      <c r="E7394" t="str">
        <f>VLOOKUP(Oliusala[[#This Row],[postnumer]],Sveitarfelog[#All],5,FALSE)</f>
        <v>Norðurland vestra</v>
      </c>
      <c r="F7394" t="s">
        <v>24</v>
      </c>
      <c r="G7394" t="s">
        <v>24</v>
      </c>
      <c r="H7394" t="s">
        <v>58</v>
      </c>
      <c r="I7394" s="1">
        <v>286497.5</v>
      </c>
      <c r="J7394" s="2">
        <f>VLOOKUP(Oliusala[[#This Row],[tegund]],Tegundir!$B$2:$D$19,3,FALSE)*Oliusala[[#This Row],[magn]]/1000</f>
        <v>247.82033749999999</v>
      </c>
      <c r="K7394">
        <v>2015</v>
      </c>
      <c r="L7394" t="s">
        <v>18</v>
      </c>
      <c r="M7394" s="144" t="s">
        <v>59</v>
      </c>
      <c r="N7394" s="144" t="s">
        <v>1939</v>
      </c>
    </row>
    <row r="7395" spans="1:15" x14ac:dyDescent="0.2">
      <c r="A7395" t="s">
        <v>63</v>
      </c>
      <c r="B7395" s="144" t="s">
        <v>97</v>
      </c>
      <c r="C7395">
        <v>690</v>
      </c>
      <c r="D7395" t="str">
        <f>VLOOKUP(Oliusala[[#This Row],[postnumer]],Sveitarfelog[#All],4,FALSE)</f>
        <v>Vopnafjarðarhreppur</v>
      </c>
      <c r="E7395" t="str">
        <f>VLOOKUP(Oliusala[[#This Row],[postnumer]],Sveitarfelog[#All],5,FALSE)</f>
        <v>Austurland</v>
      </c>
      <c r="F7395" t="s">
        <v>25</v>
      </c>
      <c r="G7395" t="s">
        <v>24</v>
      </c>
      <c r="H7395" t="s">
        <v>58</v>
      </c>
      <c r="I7395" s="1">
        <v>42270</v>
      </c>
      <c r="J7395" s="2">
        <f>VLOOKUP(Oliusala[[#This Row],[tegund]],Tegundir!$B$2:$D$19,3,FALSE)*Oliusala[[#This Row],[magn]]/1000</f>
        <v>36.563550000000006</v>
      </c>
      <c r="K7395">
        <v>2015</v>
      </c>
      <c r="L7395" t="s">
        <v>19</v>
      </c>
      <c r="M7395" s="144" t="s">
        <v>59</v>
      </c>
      <c r="O7395" s="144" t="s">
        <v>1997</v>
      </c>
    </row>
    <row r="7396" spans="1:15" x14ac:dyDescent="0.2">
      <c r="A7396" t="s">
        <v>63</v>
      </c>
      <c r="B7396" s="144" t="s">
        <v>97</v>
      </c>
      <c r="C7396">
        <v>690</v>
      </c>
      <c r="D7396" t="str">
        <f>VLOOKUP(Oliusala[[#This Row],[postnumer]],Sveitarfelog[#All],4,FALSE)</f>
        <v>Vopnafjarðarhreppur</v>
      </c>
      <c r="E7396" t="str">
        <f>VLOOKUP(Oliusala[[#This Row],[postnumer]],Sveitarfelog[#All],5,FALSE)</f>
        <v>Austurland</v>
      </c>
      <c r="F7396" t="s">
        <v>24</v>
      </c>
      <c r="G7396" t="s">
        <v>24</v>
      </c>
      <c r="H7396" t="s">
        <v>58</v>
      </c>
      <c r="I7396" s="1">
        <v>306836</v>
      </c>
      <c r="J7396" s="2">
        <f>VLOOKUP(Oliusala[[#This Row],[tegund]],Tegundir!$B$2:$D$19,3,FALSE)*Oliusala[[#This Row],[magn]]/1000</f>
        <v>265.41314</v>
      </c>
      <c r="K7396">
        <v>2015</v>
      </c>
      <c r="L7396" t="s">
        <v>18</v>
      </c>
      <c r="M7396" s="144" t="s">
        <v>59</v>
      </c>
    </row>
    <row r="7397" spans="1:15" x14ac:dyDescent="0.2">
      <c r="A7397" t="s">
        <v>69</v>
      </c>
      <c r="B7397" s="144" t="s">
        <v>97</v>
      </c>
      <c r="C7397">
        <v>690</v>
      </c>
      <c r="D7397" t="str">
        <f>VLOOKUP(Oliusala[[#This Row],[postnumer]],Sveitarfelog[#All],4,FALSE)</f>
        <v>Vopnafjarðarhreppur</v>
      </c>
      <c r="E7397" t="str">
        <f>VLOOKUP(Oliusala[[#This Row],[postnumer]],Sveitarfelog[#All],5,FALSE)</f>
        <v>Austurland</v>
      </c>
      <c r="F7397" t="s">
        <v>25</v>
      </c>
      <c r="G7397" t="s">
        <v>24</v>
      </c>
      <c r="H7397" t="s">
        <v>60</v>
      </c>
      <c r="I7397" s="1">
        <v>1943</v>
      </c>
      <c r="J7397" s="2">
        <f>VLOOKUP(Oliusala[[#This Row],[tegund]],Tegundir!$B$2:$D$19,3,FALSE)*Oliusala[[#This Row],[magn]]/1000</f>
        <v>1.6806949999999998</v>
      </c>
      <c r="K7397">
        <v>2015</v>
      </c>
      <c r="L7397" t="s">
        <v>1955</v>
      </c>
      <c r="M7397" s="144" t="s">
        <v>59</v>
      </c>
    </row>
    <row r="7398" spans="1:15" x14ac:dyDescent="0.2">
      <c r="A7398" t="s">
        <v>97</v>
      </c>
      <c r="B7398" s="144" t="s">
        <v>97</v>
      </c>
      <c r="C7398">
        <v>690</v>
      </c>
      <c r="D7398" t="str">
        <f>VLOOKUP(Oliusala[[#This Row],[postnumer]],Sveitarfelog[#All],4,FALSE)</f>
        <v>Vopnafjarðarhreppur</v>
      </c>
      <c r="E7398" t="str">
        <f>VLOOKUP(Oliusala[[#This Row],[postnumer]],Sveitarfelog[#All],5,FALSE)</f>
        <v>Austurland</v>
      </c>
      <c r="F7398" t="s">
        <v>25</v>
      </c>
      <c r="G7398" t="s">
        <v>24</v>
      </c>
      <c r="H7398" t="s">
        <v>58</v>
      </c>
      <c r="I7398" s="1">
        <v>227406</v>
      </c>
      <c r="J7398" s="2">
        <f>VLOOKUP(Oliusala[[#This Row],[tegund]],Tegundir!$B$2:$D$19,3,FALSE)*Oliusala[[#This Row],[magn]]/1000</f>
        <v>196.70618999999999</v>
      </c>
      <c r="K7398">
        <v>2015</v>
      </c>
      <c r="L7398" t="s">
        <v>1955</v>
      </c>
      <c r="M7398" s="144" t="s">
        <v>59</v>
      </c>
    </row>
    <row r="7399" spans="1:15" x14ac:dyDescent="0.2">
      <c r="A7399" t="s">
        <v>97</v>
      </c>
      <c r="B7399" s="144" t="s">
        <v>97</v>
      </c>
      <c r="C7399">
        <v>690</v>
      </c>
      <c r="D7399" t="str">
        <f>VLOOKUP(Oliusala[[#This Row],[postnumer]],Sveitarfelog[#All],4,FALSE)</f>
        <v>Vopnafjarðarhreppur</v>
      </c>
      <c r="E7399" t="str">
        <f>VLOOKUP(Oliusala[[#This Row],[postnumer]],Sveitarfelog[#All],5,FALSE)</f>
        <v>Austurland</v>
      </c>
      <c r="F7399" t="s">
        <v>29</v>
      </c>
      <c r="G7399" t="s">
        <v>24</v>
      </c>
      <c r="H7399" t="s">
        <v>58</v>
      </c>
      <c r="I7399" s="1">
        <v>145112</v>
      </c>
      <c r="J7399" s="2">
        <f>VLOOKUP(Oliusala[[#This Row],[tegund]],Tegundir!$B$2:$D$19,3,FALSE)*Oliusala[[#This Row],[magn]]/1000</f>
        <v>125.52188000000001</v>
      </c>
      <c r="K7399">
        <v>2015</v>
      </c>
      <c r="L7399" t="s">
        <v>1955</v>
      </c>
      <c r="M7399" s="144" t="s">
        <v>59</v>
      </c>
    </row>
    <row r="7400" spans="1:15" x14ac:dyDescent="0.2">
      <c r="A7400" t="s">
        <v>97</v>
      </c>
      <c r="B7400" s="144" t="s">
        <v>97</v>
      </c>
      <c r="C7400">
        <v>690</v>
      </c>
      <c r="D7400" t="str">
        <f>VLOOKUP(Oliusala[[#This Row],[postnumer]],Sveitarfelog[#All],4,FALSE)</f>
        <v>Vopnafjarðarhreppur</v>
      </c>
      <c r="E7400" t="str">
        <f>VLOOKUP(Oliusala[[#This Row],[postnumer]],Sveitarfelog[#All],5,FALSE)</f>
        <v>Austurland</v>
      </c>
      <c r="F7400" t="s">
        <v>25</v>
      </c>
      <c r="G7400" t="s">
        <v>24</v>
      </c>
      <c r="H7400" t="s">
        <v>61</v>
      </c>
      <c r="I7400" s="1">
        <v>3000</v>
      </c>
      <c r="J7400" s="2">
        <f>VLOOKUP(Oliusala[[#This Row],[tegund]],Tegundir!$B$2:$D$19,3,FALSE)*Oliusala[[#This Row],[magn]]/1000</f>
        <v>2.5950000000000002</v>
      </c>
      <c r="K7400">
        <v>2015</v>
      </c>
      <c r="L7400" t="s">
        <v>1955</v>
      </c>
      <c r="M7400" s="144" t="s">
        <v>62</v>
      </c>
    </row>
    <row r="7401" spans="1:15" x14ac:dyDescent="0.2">
      <c r="A7401" t="s">
        <v>97</v>
      </c>
      <c r="B7401" s="144" t="s">
        <v>97</v>
      </c>
      <c r="C7401">
        <v>690</v>
      </c>
      <c r="D7401" t="str">
        <f>VLOOKUP(Oliusala[[#This Row],[postnumer]],Sveitarfelog[#All],4,FALSE)</f>
        <v>Vopnafjarðarhreppur</v>
      </c>
      <c r="E7401" t="str">
        <f>VLOOKUP(Oliusala[[#This Row],[postnumer]],Sveitarfelog[#All],5,FALSE)</f>
        <v>Austurland</v>
      </c>
      <c r="F7401" t="s">
        <v>30</v>
      </c>
      <c r="G7401" t="s">
        <v>24</v>
      </c>
      <c r="H7401" t="s">
        <v>58</v>
      </c>
      <c r="I7401" s="1">
        <v>98632</v>
      </c>
      <c r="J7401" s="2">
        <f>VLOOKUP(Oliusala[[#This Row],[tegund]],Tegundir!$B$2:$D$19,3,FALSE)*Oliusala[[#This Row],[magn]]/1000</f>
        <v>85.316679999999991</v>
      </c>
      <c r="K7401">
        <v>2015</v>
      </c>
      <c r="L7401" t="s">
        <v>1955</v>
      </c>
      <c r="M7401" s="144" t="s">
        <v>59</v>
      </c>
    </row>
    <row r="7402" spans="1:15" x14ac:dyDescent="0.2">
      <c r="A7402" t="s">
        <v>97</v>
      </c>
      <c r="B7402" s="144" t="s">
        <v>97</v>
      </c>
      <c r="C7402">
        <v>690</v>
      </c>
      <c r="D7402" t="str">
        <f>VLOOKUP(Oliusala[[#This Row],[postnumer]],Sveitarfelog[#All],4,FALSE)</f>
        <v>Vopnafjarðarhreppur</v>
      </c>
      <c r="E7402" t="str">
        <f>VLOOKUP(Oliusala[[#This Row],[postnumer]],Sveitarfelog[#All],5,FALSE)</f>
        <v>Austurland</v>
      </c>
      <c r="F7402" t="s">
        <v>27</v>
      </c>
      <c r="G7402" t="s">
        <v>24</v>
      </c>
      <c r="H7402" t="s">
        <v>58</v>
      </c>
      <c r="I7402" s="1">
        <v>6638286</v>
      </c>
      <c r="J7402" s="2">
        <f>VLOOKUP(Oliusala[[#This Row],[tegund]],Tegundir!$B$2:$D$19,3,FALSE)*Oliusala[[#This Row],[magn]]/1000</f>
        <v>5742.1173899999994</v>
      </c>
      <c r="K7402">
        <v>2015</v>
      </c>
      <c r="L7402" t="s">
        <v>19</v>
      </c>
      <c r="M7402" s="144" t="s">
        <v>59</v>
      </c>
      <c r="O7402" s="144" t="s">
        <v>1998</v>
      </c>
    </row>
    <row r="7403" spans="1:15" x14ac:dyDescent="0.2">
      <c r="A7403" t="s">
        <v>97</v>
      </c>
      <c r="B7403" s="144" t="s">
        <v>97</v>
      </c>
      <c r="C7403">
        <v>690</v>
      </c>
      <c r="D7403" t="str">
        <f>VLOOKUP(Oliusala[[#This Row],[postnumer]],Sveitarfelog[#All],4,FALSE)</f>
        <v>Vopnafjarðarhreppur</v>
      </c>
      <c r="E7403" t="str">
        <f>VLOOKUP(Oliusala[[#This Row],[postnumer]],Sveitarfelog[#All],5,FALSE)</f>
        <v>Austurland</v>
      </c>
      <c r="F7403" t="s">
        <v>29</v>
      </c>
      <c r="G7403" t="s">
        <v>24</v>
      </c>
      <c r="H7403" t="s">
        <v>61</v>
      </c>
      <c r="I7403" s="1">
        <v>70018</v>
      </c>
      <c r="J7403" s="2">
        <f>VLOOKUP(Oliusala[[#This Row],[tegund]],Tegundir!$B$2:$D$19,3,FALSE)*Oliusala[[#This Row],[magn]]/1000</f>
        <v>60.565570000000001</v>
      </c>
      <c r="K7403">
        <v>2015</v>
      </c>
      <c r="L7403" t="s">
        <v>1955</v>
      </c>
      <c r="M7403" s="144" t="s">
        <v>62</v>
      </c>
    </row>
    <row r="7404" spans="1:15" x14ac:dyDescent="0.2">
      <c r="A7404" t="s">
        <v>63</v>
      </c>
      <c r="B7404" s="144" t="s">
        <v>152</v>
      </c>
      <c r="C7404">
        <v>700</v>
      </c>
      <c r="D7404" t="str">
        <f>VLOOKUP(Oliusala[[#This Row],[postnumer]],Sveitarfelog[#All],4,FALSE)</f>
        <v>Fljótsdalshreppur,Múlaþing</v>
      </c>
      <c r="E7404" t="str">
        <f>VLOOKUP(Oliusala[[#This Row],[postnumer]],Sveitarfelog[#All],5,FALSE)</f>
        <v>Austurland</v>
      </c>
      <c r="F7404" t="s">
        <v>25</v>
      </c>
      <c r="G7404" t="s">
        <v>24</v>
      </c>
      <c r="H7404" t="s">
        <v>58</v>
      </c>
      <c r="I7404" s="1">
        <v>232784</v>
      </c>
      <c r="J7404" s="2">
        <f>VLOOKUP(Oliusala[[#This Row],[tegund]],Tegundir!$B$2:$D$19,3,FALSE)*Oliusala[[#This Row],[magn]]/1000</f>
        <v>201.35816</v>
      </c>
      <c r="K7404">
        <v>2015</v>
      </c>
      <c r="L7404" t="s">
        <v>1955</v>
      </c>
      <c r="M7404" s="144" t="s">
        <v>59</v>
      </c>
    </row>
    <row r="7405" spans="1:15" x14ac:dyDescent="0.2">
      <c r="A7405" t="s">
        <v>63</v>
      </c>
      <c r="B7405" s="144" t="s">
        <v>152</v>
      </c>
      <c r="C7405">
        <v>700</v>
      </c>
      <c r="D7405" t="str">
        <f>VLOOKUP(Oliusala[[#This Row],[postnumer]],Sveitarfelog[#All],4,FALSE)</f>
        <v>Fljótsdalshreppur,Múlaþing</v>
      </c>
      <c r="E7405" t="str">
        <f>VLOOKUP(Oliusala[[#This Row],[postnumer]],Sveitarfelog[#All],5,FALSE)</f>
        <v>Austurland</v>
      </c>
      <c r="F7405" t="s">
        <v>25</v>
      </c>
      <c r="G7405" t="s">
        <v>24</v>
      </c>
      <c r="H7405" t="s">
        <v>58</v>
      </c>
      <c r="I7405" s="1">
        <v>8533</v>
      </c>
      <c r="J7405" s="2">
        <f>VLOOKUP(Oliusala[[#This Row],[tegund]],Tegundir!$B$2:$D$19,3,FALSE)*Oliusala[[#This Row],[magn]]/1000</f>
        <v>7.3810450000000003</v>
      </c>
      <c r="K7405">
        <v>2015</v>
      </c>
      <c r="L7405" t="s">
        <v>1955</v>
      </c>
      <c r="M7405" s="144" t="s">
        <v>59</v>
      </c>
    </row>
    <row r="7406" spans="1:15" x14ac:dyDescent="0.2">
      <c r="A7406" t="s">
        <v>69</v>
      </c>
      <c r="B7406" s="144" t="s">
        <v>152</v>
      </c>
      <c r="C7406">
        <v>700</v>
      </c>
      <c r="D7406" t="str">
        <f>VLOOKUP(Oliusala[[#This Row],[postnumer]],Sveitarfelog[#All],4,FALSE)</f>
        <v>Fljótsdalshreppur,Múlaþing</v>
      </c>
      <c r="E7406" t="str">
        <f>VLOOKUP(Oliusala[[#This Row],[postnumer]],Sveitarfelog[#All],5,FALSE)</f>
        <v>Austurland</v>
      </c>
      <c r="F7406" t="s">
        <v>25</v>
      </c>
      <c r="G7406" t="s">
        <v>24</v>
      </c>
      <c r="H7406" t="s">
        <v>60</v>
      </c>
      <c r="I7406" s="1">
        <v>68702</v>
      </c>
      <c r="J7406" s="2">
        <f>VLOOKUP(Oliusala[[#This Row],[tegund]],Tegundir!$B$2:$D$19,3,FALSE)*Oliusala[[#This Row],[magn]]/1000</f>
        <v>59.427229999999994</v>
      </c>
      <c r="K7406">
        <v>2015</v>
      </c>
      <c r="L7406" t="s">
        <v>1955</v>
      </c>
      <c r="M7406" s="144" t="s">
        <v>59</v>
      </c>
    </row>
    <row r="7407" spans="1:15" x14ac:dyDescent="0.2">
      <c r="A7407" t="s">
        <v>69</v>
      </c>
      <c r="B7407" s="144" t="s">
        <v>152</v>
      </c>
      <c r="C7407">
        <v>700</v>
      </c>
      <c r="D7407" t="str">
        <f>VLOOKUP(Oliusala[[#This Row],[postnumer]],Sveitarfelog[#All],4,FALSE)</f>
        <v>Fljótsdalshreppur,Múlaþing</v>
      </c>
      <c r="E7407" t="str">
        <f>VLOOKUP(Oliusala[[#This Row],[postnumer]],Sveitarfelog[#All],5,FALSE)</f>
        <v>Austurland</v>
      </c>
      <c r="F7407" t="s">
        <v>24</v>
      </c>
      <c r="G7407" t="s">
        <v>24</v>
      </c>
      <c r="H7407" t="s">
        <v>58</v>
      </c>
      <c r="I7407" s="1">
        <v>2707</v>
      </c>
      <c r="J7407" s="2">
        <f>VLOOKUP(Oliusala[[#This Row],[tegund]],Tegundir!$B$2:$D$19,3,FALSE)*Oliusala[[#This Row],[magn]]/1000</f>
        <v>2.3415550000000001</v>
      </c>
      <c r="K7407">
        <v>2015</v>
      </c>
      <c r="L7407" t="s">
        <v>18</v>
      </c>
      <c r="M7407" s="144" t="s">
        <v>59</v>
      </c>
    </row>
    <row r="7408" spans="1:15" x14ac:dyDescent="0.2">
      <c r="A7408" t="s">
        <v>69</v>
      </c>
      <c r="B7408" s="144" t="s">
        <v>152</v>
      </c>
      <c r="C7408">
        <v>700</v>
      </c>
      <c r="D7408" t="str">
        <f>VLOOKUP(Oliusala[[#This Row],[postnumer]],Sveitarfelog[#All],4,FALSE)</f>
        <v>Fljótsdalshreppur,Múlaþing</v>
      </c>
      <c r="E7408" t="str">
        <f>VLOOKUP(Oliusala[[#This Row],[postnumer]],Sveitarfelog[#All],5,FALSE)</f>
        <v>Austurland</v>
      </c>
      <c r="F7408" t="s">
        <v>24</v>
      </c>
      <c r="G7408" t="s">
        <v>24</v>
      </c>
      <c r="H7408" t="s">
        <v>60</v>
      </c>
      <c r="I7408" s="1">
        <v>17436</v>
      </c>
      <c r="J7408" s="2">
        <f>VLOOKUP(Oliusala[[#This Row],[tegund]],Tegundir!$B$2:$D$19,3,FALSE)*Oliusala[[#This Row],[magn]]/1000</f>
        <v>15.082139999999999</v>
      </c>
      <c r="K7408">
        <v>2015</v>
      </c>
      <c r="L7408" t="s">
        <v>18</v>
      </c>
      <c r="M7408" s="144" t="s">
        <v>59</v>
      </c>
    </row>
    <row r="7409" spans="1:15" x14ac:dyDescent="0.2">
      <c r="A7409" t="s">
        <v>66</v>
      </c>
      <c r="B7409" s="144" t="s">
        <v>152</v>
      </c>
      <c r="C7409">
        <v>700</v>
      </c>
      <c r="D7409" t="str">
        <f>VLOOKUP(Oliusala[[#This Row],[postnumer]],Sveitarfelog[#All],4,FALSE)</f>
        <v>Fljótsdalshreppur,Múlaþing</v>
      </c>
      <c r="E7409" t="str">
        <f>VLOOKUP(Oliusala[[#This Row],[postnumer]],Sveitarfelog[#All],5,FALSE)</f>
        <v>Austurland</v>
      </c>
      <c r="F7409" t="s">
        <v>25</v>
      </c>
      <c r="G7409" t="s">
        <v>24</v>
      </c>
      <c r="H7409" t="s">
        <v>60</v>
      </c>
      <c r="I7409" s="1">
        <v>46836</v>
      </c>
      <c r="J7409" s="2">
        <f>VLOOKUP(Oliusala[[#This Row],[tegund]],Tegundir!$B$2:$D$19,3,FALSE)*Oliusala[[#This Row],[magn]]/1000</f>
        <v>40.51314</v>
      </c>
      <c r="K7409">
        <v>2015</v>
      </c>
      <c r="L7409" t="s">
        <v>1955</v>
      </c>
      <c r="M7409" s="144" t="s">
        <v>59</v>
      </c>
    </row>
    <row r="7410" spans="1:15" x14ac:dyDescent="0.2">
      <c r="A7410" t="s">
        <v>66</v>
      </c>
      <c r="B7410" s="144" t="s">
        <v>152</v>
      </c>
      <c r="C7410">
        <v>700</v>
      </c>
      <c r="D7410" t="str">
        <f>VLOOKUP(Oliusala[[#This Row],[postnumer]],Sveitarfelog[#All],4,FALSE)</f>
        <v>Fljótsdalshreppur,Múlaþing</v>
      </c>
      <c r="E7410" t="str">
        <f>VLOOKUP(Oliusala[[#This Row],[postnumer]],Sveitarfelog[#All],5,FALSE)</f>
        <v>Austurland</v>
      </c>
      <c r="F7410" t="s">
        <v>24</v>
      </c>
      <c r="G7410" t="s">
        <v>24</v>
      </c>
      <c r="H7410" t="s">
        <v>60</v>
      </c>
      <c r="I7410" s="1">
        <v>2097</v>
      </c>
      <c r="J7410" s="2">
        <f>VLOOKUP(Oliusala[[#This Row],[tegund]],Tegundir!$B$2:$D$19,3,FALSE)*Oliusala[[#This Row],[magn]]/1000</f>
        <v>1.8139049999999999</v>
      </c>
      <c r="K7410">
        <v>2015</v>
      </c>
      <c r="L7410" t="s">
        <v>18</v>
      </c>
      <c r="M7410" s="144" t="s">
        <v>59</v>
      </c>
    </row>
    <row r="7411" spans="1:15" x14ac:dyDescent="0.2">
      <c r="A7411" t="s">
        <v>66</v>
      </c>
      <c r="B7411" s="144" t="s">
        <v>152</v>
      </c>
      <c r="C7411">
        <v>700</v>
      </c>
      <c r="D7411" t="str">
        <f>VLOOKUP(Oliusala[[#This Row],[postnumer]],Sveitarfelog[#All],4,FALSE)</f>
        <v>Fljótsdalshreppur,Múlaþing</v>
      </c>
      <c r="E7411" t="str">
        <f>VLOOKUP(Oliusala[[#This Row],[postnumer]],Sveitarfelog[#All],5,FALSE)</f>
        <v>Austurland</v>
      </c>
      <c r="F7411" t="s">
        <v>30</v>
      </c>
      <c r="G7411" t="s">
        <v>24</v>
      </c>
      <c r="H7411" t="s">
        <v>60</v>
      </c>
      <c r="I7411" s="1">
        <v>20000</v>
      </c>
      <c r="J7411" s="2">
        <f>VLOOKUP(Oliusala[[#This Row],[tegund]],Tegundir!$B$2:$D$19,3,FALSE)*Oliusala[[#This Row],[magn]]/1000</f>
        <v>17.3</v>
      </c>
      <c r="K7411">
        <v>2015</v>
      </c>
      <c r="L7411" t="s">
        <v>19</v>
      </c>
      <c r="M7411" s="144" t="s">
        <v>59</v>
      </c>
      <c r="O7411" s="144" t="s">
        <v>1998</v>
      </c>
    </row>
    <row r="7412" spans="1:15" x14ac:dyDescent="0.2">
      <c r="A7412" t="s">
        <v>57</v>
      </c>
      <c r="B7412" s="144" t="s">
        <v>152</v>
      </c>
      <c r="C7412">
        <v>700</v>
      </c>
      <c r="D7412" t="str">
        <f>VLOOKUP(Oliusala[[#This Row],[postnumer]],Sveitarfelog[#All],4,FALSE)</f>
        <v>Fljótsdalshreppur,Múlaþing</v>
      </c>
      <c r="E7412" t="str">
        <f>VLOOKUP(Oliusala[[#This Row],[postnumer]],Sveitarfelog[#All],5,FALSE)</f>
        <v>Austurland</v>
      </c>
      <c r="F7412" t="s">
        <v>25</v>
      </c>
      <c r="G7412" t="s">
        <v>24</v>
      </c>
      <c r="H7412" t="s">
        <v>60</v>
      </c>
      <c r="I7412" s="1">
        <v>389738</v>
      </c>
      <c r="J7412" s="2">
        <f>VLOOKUP(Oliusala[[#This Row],[tegund]],Tegundir!$B$2:$D$19,3,FALSE)*Oliusala[[#This Row],[magn]]/1000</f>
        <v>337.12337000000002</v>
      </c>
      <c r="K7412">
        <v>2015</v>
      </c>
      <c r="L7412" t="s">
        <v>1955</v>
      </c>
      <c r="M7412" s="144" t="s">
        <v>59</v>
      </c>
    </row>
    <row r="7413" spans="1:15" x14ac:dyDescent="0.2">
      <c r="A7413" t="s">
        <v>57</v>
      </c>
      <c r="B7413" s="144" t="s">
        <v>152</v>
      </c>
      <c r="C7413">
        <v>700</v>
      </c>
      <c r="D7413" t="str">
        <f>VLOOKUP(Oliusala[[#This Row],[postnumer]],Sveitarfelog[#All],4,FALSE)</f>
        <v>Fljótsdalshreppur,Múlaþing</v>
      </c>
      <c r="E7413" t="str">
        <f>VLOOKUP(Oliusala[[#This Row],[postnumer]],Sveitarfelog[#All],5,FALSE)</f>
        <v>Austurland</v>
      </c>
      <c r="F7413" t="s">
        <v>24</v>
      </c>
      <c r="G7413" t="s">
        <v>24</v>
      </c>
      <c r="H7413" t="s">
        <v>60</v>
      </c>
      <c r="I7413" s="1">
        <v>53076</v>
      </c>
      <c r="J7413" s="2">
        <f>VLOOKUP(Oliusala[[#This Row],[tegund]],Tegundir!$B$2:$D$19,3,FALSE)*Oliusala[[#This Row],[magn]]/1000</f>
        <v>45.910739999999997</v>
      </c>
      <c r="K7413">
        <v>2015</v>
      </c>
      <c r="L7413" t="s">
        <v>18</v>
      </c>
      <c r="M7413" s="144" t="s">
        <v>59</v>
      </c>
    </row>
    <row r="7414" spans="1:15" x14ac:dyDescent="0.2">
      <c r="A7414" t="s">
        <v>57</v>
      </c>
      <c r="B7414" s="144" t="s">
        <v>152</v>
      </c>
      <c r="C7414">
        <v>700</v>
      </c>
      <c r="D7414" t="str">
        <f>VLOOKUP(Oliusala[[#This Row],[postnumer]],Sveitarfelog[#All],4,FALSE)</f>
        <v>Fljótsdalshreppur,Múlaþing</v>
      </c>
      <c r="E7414" t="str">
        <f>VLOOKUP(Oliusala[[#This Row],[postnumer]],Sveitarfelog[#All],5,FALSE)</f>
        <v>Austurland</v>
      </c>
      <c r="F7414" t="s">
        <v>30</v>
      </c>
      <c r="G7414" t="s">
        <v>24</v>
      </c>
      <c r="H7414" t="s">
        <v>60</v>
      </c>
      <c r="I7414" s="1">
        <v>55435</v>
      </c>
      <c r="J7414" s="2">
        <f>VLOOKUP(Oliusala[[#This Row],[tegund]],Tegundir!$B$2:$D$19,3,FALSE)*Oliusala[[#This Row],[magn]]/1000</f>
        <v>47.951275000000003</v>
      </c>
      <c r="K7414">
        <v>2015</v>
      </c>
      <c r="L7414" t="s">
        <v>19</v>
      </c>
      <c r="M7414" s="144" t="s">
        <v>59</v>
      </c>
      <c r="O7414" s="144" t="s">
        <v>1998</v>
      </c>
    </row>
    <row r="7415" spans="1:15" x14ac:dyDescent="0.2">
      <c r="A7415" t="s">
        <v>63</v>
      </c>
      <c r="B7415" s="144" t="s">
        <v>152</v>
      </c>
      <c r="C7415">
        <v>700</v>
      </c>
      <c r="D7415" t="str">
        <f>VLOOKUP(Oliusala[[#This Row],[postnumer]],Sveitarfelog[#All],4,FALSE)</f>
        <v>Fljótsdalshreppur,Múlaþing</v>
      </c>
      <c r="E7415" t="str">
        <f>VLOOKUP(Oliusala[[#This Row],[postnumer]],Sveitarfelog[#All],5,FALSE)</f>
        <v>Austurland</v>
      </c>
      <c r="F7415" t="s">
        <v>24</v>
      </c>
      <c r="G7415" t="s">
        <v>24</v>
      </c>
      <c r="H7415" t="s">
        <v>58</v>
      </c>
      <c r="I7415" s="1">
        <v>2743362</v>
      </c>
      <c r="J7415" s="2">
        <f>VLOOKUP(Oliusala[[#This Row],[tegund]],Tegundir!$B$2:$D$19,3,FALSE)*Oliusala[[#This Row],[magn]]/1000</f>
        <v>2373.0081299999997</v>
      </c>
      <c r="K7415">
        <v>2015</v>
      </c>
      <c r="L7415" t="s">
        <v>18</v>
      </c>
      <c r="M7415" s="144" t="s">
        <v>59</v>
      </c>
    </row>
    <row r="7416" spans="1:15" x14ac:dyDescent="0.2">
      <c r="A7416" t="s">
        <v>63</v>
      </c>
      <c r="B7416" s="144" t="s">
        <v>152</v>
      </c>
      <c r="C7416">
        <v>700</v>
      </c>
      <c r="D7416" t="str">
        <f>VLOOKUP(Oliusala[[#This Row],[postnumer]],Sveitarfelog[#All],4,FALSE)</f>
        <v>Fljótsdalshreppur,Múlaþing</v>
      </c>
      <c r="E7416" t="str">
        <f>VLOOKUP(Oliusala[[#This Row],[postnumer]],Sveitarfelog[#All],5,FALSE)</f>
        <v>Austurland</v>
      </c>
      <c r="F7416" t="s">
        <v>24</v>
      </c>
      <c r="G7416" t="s">
        <v>24</v>
      </c>
      <c r="H7416" t="s">
        <v>58</v>
      </c>
      <c r="I7416" s="1">
        <v>489113</v>
      </c>
      <c r="J7416" s="2">
        <f>VLOOKUP(Oliusala[[#This Row],[tegund]],Tegundir!$B$2:$D$19,3,FALSE)*Oliusala[[#This Row],[magn]]/1000</f>
        <v>423.08274499999999</v>
      </c>
      <c r="K7416">
        <v>2015</v>
      </c>
      <c r="L7416" t="s">
        <v>18</v>
      </c>
      <c r="M7416" s="144" t="s">
        <v>59</v>
      </c>
    </row>
    <row r="7417" spans="1:15" x14ac:dyDescent="0.2">
      <c r="A7417" t="s">
        <v>63</v>
      </c>
      <c r="B7417" s="144" t="s">
        <v>154</v>
      </c>
      <c r="C7417">
        <v>701</v>
      </c>
      <c r="D7417" t="str">
        <f>VLOOKUP(Oliusala[[#This Row],[postnumer]],Sveitarfelog[#All],4,FALSE)</f>
        <v>Fljótsdalshreppur,Múlaþing</v>
      </c>
      <c r="E7417" t="str">
        <f>VLOOKUP(Oliusala[[#This Row],[postnumer]],Sveitarfelog[#All],5,FALSE)</f>
        <v>Austurland</v>
      </c>
      <c r="F7417" t="s">
        <v>25</v>
      </c>
      <c r="G7417" t="s">
        <v>24</v>
      </c>
      <c r="H7417" t="s">
        <v>58</v>
      </c>
      <c r="I7417" s="1">
        <v>35565</v>
      </c>
      <c r="J7417" s="2">
        <f>VLOOKUP(Oliusala[[#This Row],[tegund]],Tegundir!$B$2:$D$19,3,FALSE)*Oliusala[[#This Row],[magn]]/1000</f>
        <v>30.763724999999997</v>
      </c>
      <c r="K7417">
        <v>2015</v>
      </c>
      <c r="L7417" t="s">
        <v>1955</v>
      </c>
      <c r="M7417" s="144" t="s">
        <v>59</v>
      </c>
    </row>
    <row r="7418" spans="1:15" x14ac:dyDescent="0.2">
      <c r="A7418" t="s">
        <v>68</v>
      </c>
      <c r="B7418" s="144" t="s">
        <v>155</v>
      </c>
      <c r="C7418">
        <v>701</v>
      </c>
      <c r="D7418" t="str">
        <f>VLOOKUP(Oliusala[[#This Row],[postnumer]],Sveitarfelog[#All],4,FALSE)</f>
        <v>Fljótsdalshreppur,Múlaþing</v>
      </c>
      <c r="E7418" t="str">
        <f>VLOOKUP(Oliusala[[#This Row],[postnumer]],Sveitarfelog[#All],5,FALSE)</f>
        <v>Austurland</v>
      </c>
      <c r="F7418" t="s">
        <v>25</v>
      </c>
      <c r="G7418" t="s">
        <v>24</v>
      </c>
      <c r="H7418" t="s">
        <v>60</v>
      </c>
      <c r="I7418" s="1">
        <v>1000</v>
      </c>
      <c r="J7418" s="2">
        <f>VLOOKUP(Oliusala[[#This Row],[tegund]],Tegundir!$B$2:$D$19,3,FALSE)*Oliusala[[#This Row],[magn]]/1000</f>
        <v>0.86499999999999999</v>
      </c>
      <c r="K7418">
        <v>2015</v>
      </c>
      <c r="L7418" t="s">
        <v>1955</v>
      </c>
      <c r="M7418" s="144" t="s">
        <v>59</v>
      </c>
    </row>
    <row r="7419" spans="1:15" x14ac:dyDescent="0.2">
      <c r="A7419" t="s">
        <v>68</v>
      </c>
      <c r="B7419" s="144" t="s">
        <v>155</v>
      </c>
      <c r="C7419">
        <v>701</v>
      </c>
      <c r="D7419" t="str">
        <f>VLOOKUP(Oliusala[[#This Row],[postnumer]],Sveitarfelog[#All],4,FALSE)</f>
        <v>Fljótsdalshreppur,Múlaþing</v>
      </c>
      <c r="E7419" t="str">
        <f>VLOOKUP(Oliusala[[#This Row],[postnumer]],Sveitarfelog[#All],5,FALSE)</f>
        <v>Austurland</v>
      </c>
      <c r="F7419" t="s">
        <v>24</v>
      </c>
      <c r="G7419" t="s">
        <v>24</v>
      </c>
      <c r="H7419" t="s">
        <v>60</v>
      </c>
      <c r="I7419" s="1">
        <v>15006</v>
      </c>
      <c r="J7419" s="2">
        <f>VLOOKUP(Oliusala[[#This Row],[tegund]],Tegundir!$B$2:$D$19,3,FALSE)*Oliusala[[#This Row],[magn]]/1000</f>
        <v>12.98019</v>
      </c>
      <c r="K7419">
        <v>2015</v>
      </c>
      <c r="L7419" t="s">
        <v>18</v>
      </c>
      <c r="M7419" s="144" t="s">
        <v>59</v>
      </c>
    </row>
    <row r="7420" spans="1:15" x14ac:dyDescent="0.2">
      <c r="A7420" t="s">
        <v>69</v>
      </c>
      <c r="B7420" s="144" t="s">
        <v>154</v>
      </c>
      <c r="C7420">
        <v>701</v>
      </c>
      <c r="D7420" t="str">
        <f>VLOOKUP(Oliusala[[#This Row],[postnumer]],Sveitarfelog[#All],4,FALSE)</f>
        <v>Fljótsdalshreppur,Múlaþing</v>
      </c>
      <c r="E7420" t="str">
        <f>VLOOKUP(Oliusala[[#This Row],[postnumer]],Sveitarfelog[#All],5,FALSE)</f>
        <v>Austurland</v>
      </c>
      <c r="F7420" t="s">
        <v>25</v>
      </c>
      <c r="G7420" t="s">
        <v>24</v>
      </c>
      <c r="H7420" t="s">
        <v>60</v>
      </c>
      <c r="I7420" s="1">
        <v>1606</v>
      </c>
      <c r="J7420" s="2">
        <f>VLOOKUP(Oliusala[[#This Row],[tegund]],Tegundir!$B$2:$D$19,3,FALSE)*Oliusala[[#This Row],[magn]]/1000</f>
        <v>1.3891900000000001</v>
      </c>
      <c r="K7420">
        <v>2015</v>
      </c>
      <c r="L7420" t="s">
        <v>1955</v>
      </c>
      <c r="M7420" s="144" t="s">
        <v>59</v>
      </c>
    </row>
    <row r="7421" spans="1:15" x14ac:dyDescent="0.2">
      <c r="A7421" t="s">
        <v>69</v>
      </c>
      <c r="B7421" s="144" t="s">
        <v>155</v>
      </c>
      <c r="C7421">
        <v>701</v>
      </c>
      <c r="D7421" t="str">
        <f>VLOOKUP(Oliusala[[#This Row],[postnumer]],Sveitarfelog[#All],4,FALSE)</f>
        <v>Fljótsdalshreppur,Múlaþing</v>
      </c>
      <c r="E7421" t="str">
        <f>VLOOKUP(Oliusala[[#This Row],[postnumer]],Sveitarfelog[#All],5,FALSE)</f>
        <v>Austurland</v>
      </c>
      <c r="F7421" t="s">
        <v>25</v>
      </c>
      <c r="G7421" t="s">
        <v>24</v>
      </c>
      <c r="H7421" t="s">
        <v>60</v>
      </c>
      <c r="I7421" s="1">
        <v>30128</v>
      </c>
      <c r="J7421" s="2">
        <f>VLOOKUP(Oliusala[[#This Row],[tegund]],Tegundir!$B$2:$D$19,3,FALSE)*Oliusala[[#This Row],[magn]]/1000</f>
        <v>26.06072</v>
      </c>
      <c r="K7421">
        <v>2015</v>
      </c>
      <c r="L7421" t="s">
        <v>1955</v>
      </c>
      <c r="M7421" s="144" t="s">
        <v>59</v>
      </c>
    </row>
    <row r="7422" spans="1:15" x14ac:dyDescent="0.2">
      <c r="A7422" t="s">
        <v>69</v>
      </c>
      <c r="B7422" s="144" t="s">
        <v>154</v>
      </c>
      <c r="C7422">
        <v>701</v>
      </c>
      <c r="D7422" t="str">
        <f>VLOOKUP(Oliusala[[#This Row],[postnumer]],Sveitarfelog[#All],4,FALSE)</f>
        <v>Fljótsdalshreppur,Múlaþing</v>
      </c>
      <c r="E7422" t="str">
        <f>VLOOKUP(Oliusala[[#This Row],[postnumer]],Sveitarfelog[#All],5,FALSE)</f>
        <v>Austurland</v>
      </c>
      <c r="F7422" t="s">
        <v>24</v>
      </c>
      <c r="G7422" t="s">
        <v>24</v>
      </c>
      <c r="H7422" t="s">
        <v>60</v>
      </c>
      <c r="I7422" s="1">
        <v>5009</v>
      </c>
      <c r="J7422" s="2">
        <f>VLOOKUP(Oliusala[[#This Row],[tegund]],Tegundir!$B$2:$D$19,3,FALSE)*Oliusala[[#This Row],[magn]]/1000</f>
        <v>4.3327849999999994</v>
      </c>
      <c r="K7422">
        <v>2015</v>
      </c>
      <c r="L7422" t="s">
        <v>18</v>
      </c>
      <c r="M7422" s="144" t="s">
        <v>59</v>
      </c>
    </row>
    <row r="7423" spans="1:15" x14ac:dyDescent="0.2">
      <c r="A7423" t="s">
        <v>66</v>
      </c>
      <c r="B7423" s="144" t="s">
        <v>157</v>
      </c>
      <c r="C7423">
        <v>701</v>
      </c>
      <c r="D7423" t="str">
        <f>VLOOKUP(Oliusala[[#This Row],[postnumer]],Sveitarfelog[#All],4,FALSE)</f>
        <v>Fljótsdalshreppur,Múlaþing</v>
      </c>
      <c r="E7423" t="str">
        <f>VLOOKUP(Oliusala[[#This Row],[postnumer]],Sveitarfelog[#All],5,FALSE)</f>
        <v>Austurland</v>
      </c>
      <c r="F7423" t="s">
        <v>25</v>
      </c>
      <c r="G7423" t="s">
        <v>24</v>
      </c>
      <c r="H7423" t="s">
        <v>60</v>
      </c>
      <c r="I7423" s="1">
        <v>3420</v>
      </c>
      <c r="J7423" s="2">
        <f>VLOOKUP(Oliusala[[#This Row],[tegund]],Tegundir!$B$2:$D$19,3,FALSE)*Oliusala[[#This Row],[magn]]/1000</f>
        <v>2.9583000000000004</v>
      </c>
      <c r="K7423">
        <v>2015</v>
      </c>
      <c r="L7423" t="s">
        <v>1955</v>
      </c>
      <c r="M7423" s="144" t="s">
        <v>59</v>
      </c>
    </row>
    <row r="7424" spans="1:15" x14ac:dyDescent="0.2">
      <c r="A7424" t="s">
        <v>66</v>
      </c>
      <c r="B7424" s="144" t="s">
        <v>156</v>
      </c>
      <c r="C7424">
        <v>701</v>
      </c>
      <c r="D7424" t="str">
        <f>VLOOKUP(Oliusala[[#This Row],[postnumer]],Sveitarfelog[#All],4,FALSE)</f>
        <v>Fljótsdalshreppur,Múlaþing</v>
      </c>
      <c r="E7424" t="str">
        <f>VLOOKUP(Oliusala[[#This Row],[postnumer]],Sveitarfelog[#All],5,FALSE)</f>
        <v>Austurland</v>
      </c>
      <c r="F7424" t="s">
        <v>25</v>
      </c>
      <c r="G7424" t="s">
        <v>24</v>
      </c>
      <c r="H7424" t="s">
        <v>60</v>
      </c>
      <c r="I7424" s="1">
        <v>34038</v>
      </c>
      <c r="J7424" s="2">
        <f>VLOOKUP(Oliusala[[#This Row],[tegund]],Tegundir!$B$2:$D$19,3,FALSE)*Oliusala[[#This Row],[magn]]/1000</f>
        <v>29.442869999999999</v>
      </c>
      <c r="K7424">
        <v>2015</v>
      </c>
      <c r="L7424" t="s">
        <v>1955</v>
      </c>
      <c r="M7424" s="144" t="s">
        <v>59</v>
      </c>
    </row>
    <row r="7425" spans="1:15" x14ac:dyDescent="0.2">
      <c r="A7425" t="s">
        <v>66</v>
      </c>
      <c r="B7425" s="144" t="s">
        <v>155</v>
      </c>
      <c r="C7425">
        <v>701</v>
      </c>
      <c r="D7425" t="str">
        <f>VLOOKUP(Oliusala[[#This Row],[postnumer]],Sveitarfelog[#All],4,FALSE)</f>
        <v>Fljótsdalshreppur,Múlaþing</v>
      </c>
      <c r="E7425" t="str">
        <f>VLOOKUP(Oliusala[[#This Row],[postnumer]],Sveitarfelog[#All],5,FALSE)</f>
        <v>Austurland</v>
      </c>
      <c r="F7425" t="s">
        <v>25</v>
      </c>
      <c r="G7425" t="s">
        <v>24</v>
      </c>
      <c r="H7425" t="s">
        <v>60</v>
      </c>
      <c r="I7425" s="1">
        <v>15882</v>
      </c>
      <c r="J7425" s="2">
        <f>VLOOKUP(Oliusala[[#This Row],[tegund]],Tegundir!$B$2:$D$19,3,FALSE)*Oliusala[[#This Row],[magn]]/1000</f>
        <v>13.73793</v>
      </c>
      <c r="K7425">
        <v>2015</v>
      </c>
      <c r="L7425" t="s">
        <v>1955</v>
      </c>
      <c r="M7425" s="144" t="s">
        <v>59</v>
      </c>
    </row>
    <row r="7426" spans="1:15" x14ac:dyDescent="0.2">
      <c r="A7426" t="s">
        <v>57</v>
      </c>
      <c r="B7426" s="144" t="s">
        <v>157</v>
      </c>
      <c r="C7426">
        <v>701</v>
      </c>
      <c r="D7426" t="str">
        <f>VLOOKUP(Oliusala[[#This Row],[postnumer]],Sveitarfelog[#All],4,FALSE)</f>
        <v>Fljótsdalshreppur,Múlaþing</v>
      </c>
      <c r="E7426" t="str">
        <f>VLOOKUP(Oliusala[[#This Row],[postnumer]],Sveitarfelog[#All],5,FALSE)</f>
        <v>Austurland</v>
      </c>
      <c r="F7426" t="s">
        <v>25</v>
      </c>
      <c r="G7426" t="s">
        <v>24</v>
      </c>
      <c r="H7426" t="s">
        <v>60</v>
      </c>
      <c r="I7426" s="1">
        <v>34995</v>
      </c>
      <c r="J7426" s="2">
        <f>VLOOKUP(Oliusala[[#This Row],[tegund]],Tegundir!$B$2:$D$19,3,FALSE)*Oliusala[[#This Row],[magn]]/1000</f>
        <v>30.270675000000001</v>
      </c>
      <c r="K7426">
        <v>2015</v>
      </c>
      <c r="L7426" t="s">
        <v>1955</v>
      </c>
      <c r="M7426" s="144" t="s">
        <v>59</v>
      </c>
    </row>
    <row r="7427" spans="1:15" x14ac:dyDescent="0.2">
      <c r="A7427" t="s">
        <v>66</v>
      </c>
      <c r="B7427" s="144" t="s">
        <v>155</v>
      </c>
      <c r="C7427">
        <v>701</v>
      </c>
      <c r="D7427" t="str">
        <f>VLOOKUP(Oliusala[[#This Row],[postnumer]],Sveitarfelog[#All],4,FALSE)</f>
        <v>Fljótsdalshreppur,Múlaþing</v>
      </c>
      <c r="E7427" t="str">
        <f>VLOOKUP(Oliusala[[#This Row],[postnumer]],Sveitarfelog[#All],5,FALSE)</f>
        <v>Austurland</v>
      </c>
      <c r="F7427" t="s">
        <v>24</v>
      </c>
      <c r="G7427" t="s">
        <v>24</v>
      </c>
      <c r="H7427" t="s">
        <v>60</v>
      </c>
      <c r="I7427" s="1">
        <v>4366</v>
      </c>
      <c r="J7427" s="2">
        <f>VLOOKUP(Oliusala[[#This Row],[tegund]],Tegundir!$B$2:$D$19,3,FALSE)*Oliusala[[#This Row],[magn]]/1000</f>
        <v>3.7765900000000001</v>
      </c>
      <c r="K7427">
        <v>2015</v>
      </c>
      <c r="L7427" t="s">
        <v>18</v>
      </c>
      <c r="M7427" s="144" t="s">
        <v>59</v>
      </c>
    </row>
    <row r="7428" spans="1:15" x14ac:dyDescent="0.2">
      <c r="A7428" t="s">
        <v>57</v>
      </c>
      <c r="B7428" s="144" t="s">
        <v>157</v>
      </c>
      <c r="C7428">
        <v>701</v>
      </c>
      <c r="D7428" t="str">
        <f>VLOOKUP(Oliusala[[#This Row],[postnumer]],Sveitarfelog[#All],4,FALSE)</f>
        <v>Fljótsdalshreppur,Múlaþing</v>
      </c>
      <c r="E7428" t="str">
        <f>VLOOKUP(Oliusala[[#This Row],[postnumer]],Sveitarfelog[#All],5,FALSE)</f>
        <v>Austurland</v>
      </c>
      <c r="F7428" t="s">
        <v>24</v>
      </c>
      <c r="G7428" t="s">
        <v>24</v>
      </c>
      <c r="H7428" t="s">
        <v>60</v>
      </c>
      <c r="I7428" s="1">
        <v>7264</v>
      </c>
      <c r="J7428" s="2">
        <f>VLOOKUP(Oliusala[[#This Row],[tegund]],Tegundir!$B$2:$D$19,3,FALSE)*Oliusala[[#This Row],[magn]]/1000</f>
        <v>6.2833600000000001</v>
      </c>
      <c r="K7428">
        <v>2015</v>
      </c>
      <c r="L7428" t="s">
        <v>18</v>
      </c>
      <c r="M7428" s="144" t="s">
        <v>59</v>
      </c>
    </row>
    <row r="7429" spans="1:15" x14ac:dyDescent="0.2">
      <c r="A7429" t="s">
        <v>57</v>
      </c>
      <c r="B7429" s="144" t="s">
        <v>156</v>
      </c>
      <c r="C7429">
        <v>701</v>
      </c>
      <c r="D7429" t="str">
        <f>VLOOKUP(Oliusala[[#This Row],[postnumer]],Sveitarfelog[#All],4,FALSE)</f>
        <v>Fljótsdalshreppur,Múlaþing</v>
      </c>
      <c r="E7429" t="str">
        <f>VLOOKUP(Oliusala[[#This Row],[postnumer]],Sveitarfelog[#All],5,FALSE)</f>
        <v>Austurland</v>
      </c>
      <c r="F7429" t="s">
        <v>25</v>
      </c>
      <c r="G7429" t="s">
        <v>24</v>
      </c>
      <c r="H7429" t="s">
        <v>60</v>
      </c>
      <c r="I7429" s="1">
        <v>112916</v>
      </c>
      <c r="J7429" s="2">
        <f>VLOOKUP(Oliusala[[#This Row],[tegund]],Tegundir!$B$2:$D$19,3,FALSE)*Oliusala[[#This Row],[magn]]/1000</f>
        <v>97.672339999999991</v>
      </c>
      <c r="K7429">
        <v>2015</v>
      </c>
      <c r="L7429" t="s">
        <v>1955</v>
      </c>
      <c r="M7429" s="144" t="s">
        <v>59</v>
      </c>
    </row>
    <row r="7430" spans="1:15" x14ac:dyDescent="0.2">
      <c r="A7430" t="s">
        <v>57</v>
      </c>
      <c r="B7430" s="144" t="s">
        <v>156</v>
      </c>
      <c r="C7430">
        <v>701</v>
      </c>
      <c r="D7430" t="str">
        <f>VLOOKUP(Oliusala[[#This Row],[postnumer]],Sveitarfelog[#All],4,FALSE)</f>
        <v>Fljótsdalshreppur,Múlaþing</v>
      </c>
      <c r="E7430" t="str">
        <f>VLOOKUP(Oliusala[[#This Row],[postnumer]],Sveitarfelog[#All],5,FALSE)</f>
        <v>Austurland</v>
      </c>
      <c r="F7430" t="s">
        <v>24</v>
      </c>
      <c r="G7430" t="s">
        <v>24</v>
      </c>
      <c r="H7430" t="s">
        <v>60</v>
      </c>
      <c r="I7430" s="1">
        <v>2354</v>
      </c>
      <c r="J7430" s="2">
        <f>VLOOKUP(Oliusala[[#This Row],[tegund]],Tegundir!$B$2:$D$19,3,FALSE)*Oliusala[[#This Row],[magn]]/1000</f>
        <v>2.0362100000000001</v>
      </c>
      <c r="K7430">
        <v>2015</v>
      </c>
      <c r="L7430" t="s">
        <v>18</v>
      </c>
      <c r="M7430" s="144" t="s">
        <v>59</v>
      </c>
    </row>
    <row r="7431" spans="1:15" x14ac:dyDescent="0.2">
      <c r="A7431" t="s">
        <v>57</v>
      </c>
      <c r="B7431" s="144" t="s">
        <v>156</v>
      </c>
      <c r="C7431">
        <v>701</v>
      </c>
      <c r="D7431" t="str">
        <f>VLOOKUP(Oliusala[[#This Row],[postnumer]],Sveitarfelog[#All],4,FALSE)</f>
        <v>Fljótsdalshreppur,Múlaþing</v>
      </c>
      <c r="E7431" t="str">
        <f>VLOOKUP(Oliusala[[#This Row],[postnumer]],Sveitarfelog[#All],5,FALSE)</f>
        <v>Austurland</v>
      </c>
      <c r="F7431" t="s">
        <v>30</v>
      </c>
      <c r="G7431" t="s">
        <v>24</v>
      </c>
      <c r="H7431" t="s">
        <v>60</v>
      </c>
      <c r="I7431" s="1">
        <v>9544</v>
      </c>
      <c r="J7431" s="2">
        <f>VLOOKUP(Oliusala[[#This Row],[tegund]],Tegundir!$B$2:$D$19,3,FALSE)*Oliusala[[#This Row],[magn]]/1000</f>
        <v>8.2555599999999991</v>
      </c>
      <c r="K7431">
        <v>2015</v>
      </c>
      <c r="L7431" t="s">
        <v>19</v>
      </c>
      <c r="M7431" s="144" t="s">
        <v>59</v>
      </c>
      <c r="O7431" s="144" t="s">
        <v>1998</v>
      </c>
    </row>
    <row r="7432" spans="1:15" x14ac:dyDescent="0.2">
      <c r="A7432" t="s">
        <v>57</v>
      </c>
      <c r="B7432" s="144" t="s">
        <v>155</v>
      </c>
      <c r="C7432">
        <v>701</v>
      </c>
      <c r="D7432" t="str">
        <f>VLOOKUP(Oliusala[[#This Row],[postnumer]],Sveitarfelog[#All],4,FALSE)</f>
        <v>Fljótsdalshreppur,Múlaþing</v>
      </c>
      <c r="E7432" t="str">
        <f>VLOOKUP(Oliusala[[#This Row],[postnumer]],Sveitarfelog[#All],5,FALSE)</f>
        <v>Austurland</v>
      </c>
      <c r="F7432" t="s">
        <v>25</v>
      </c>
      <c r="G7432" t="s">
        <v>24</v>
      </c>
      <c r="H7432" t="s">
        <v>60</v>
      </c>
      <c r="I7432" s="1">
        <v>14259</v>
      </c>
      <c r="J7432" s="2">
        <f>VLOOKUP(Oliusala[[#This Row],[tegund]],Tegundir!$B$2:$D$19,3,FALSE)*Oliusala[[#This Row],[magn]]/1000</f>
        <v>12.334035</v>
      </c>
      <c r="K7432">
        <v>2015</v>
      </c>
      <c r="L7432" t="s">
        <v>1955</v>
      </c>
      <c r="M7432" s="144" t="s">
        <v>59</v>
      </c>
    </row>
    <row r="7433" spans="1:15" x14ac:dyDescent="0.2">
      <c r="A7433" t="s">
        <v>57</v>
      </c>
      <c r="B7433" s="144" t="s">
        <v>155</v>
      </c>
      <c r="C7433">
        <v>701</v>
      </c>
      <c r="D7433" t="str">
        <f>VLOOKUP(Oliusala[[#This Row],[postnumer]],Sveitarfelog[#All],4,FALSE)</f>
        <v>Fljótsdalshreppur,Múlaþing</v>
      </c>
      <c r="E7433" t="str">
        <f>VLOOKUP(Oliusala[[#This Row],[postnumer]],Sveitarfelog[#All],5,FALSE)</f>
        <v>Austurland</v>
      </c>
      <c r="F7433" t="s">
        <v>24</v>
      </c>
      <c r="G7433" t="s">
        <v>24</v>
      </c>
      <c r="H7433" t="s">
        <v>60</v>
      </c>
      <c r="I7433" s="1">
        <v>1870</v>
      </c>
      <c r="J7433" s="2">
        <f>VLOOKUP(Oliusala[[#This Row],[tegund]],Tegundir!$B$2:$D$19,3,FALSE)*Oliusala[[#This Row],[magn]]/1000</f>
        <v>1.61755</v>
      </c>
      <c r="K7433">
        <v>2015</v>
      </c>
      <c r="L7433" t="s">
        <v>18</v>
      </c>
      <c r="M7433" s="144" t="s">
        <v>59</v>
      </c>
    </row>
    <row r="7434" spans="1:15" x14ac:dyDescent="0.2">
      <c r="A7434" t="s">
        <v>63</v>
      </c>
      <c r="B7434" s="144" t="s">
        <v>154</v>
      </c>
      <c r="C7434">
        <v>701</v>
      </c>
      <c r="D7434" t="str">
        <f>VLOOKUP(Oliusala[[#This Row],[postnumer]],Sveitarfelog[#All],4,FALSE)</f>
        <v>Fljótsdalshreppur,Múlaþing</v>
      </c>
      <c r="E7434" t="str">
        <f>VLOOKUP(Oliusala[[#This Row],[postnumer]],Sveitarfelog[#All],5,FALSE)</f>
        <v>Austurland</v>
      </c>
      <c r="F7434" t="s">
        <v>24</v>
      </c>
      <c r="G7434" t="s">
        <v>24</v>
      </c>
      <c r="H7434" t="s">
        <v>58</v>
      </c>
      <c r="I7434" s="1">
        <v>522566</v>
      </c>
      <c r="J7434" s="2">
        <f>VLOOKUP(Oliusala[[#This Row],[tegund]],Tegundir!$B$2:$D$19,3,FALSE)*Oliusala[[#This Row],[magn]]/1000</f>
        <v>452.01958999999999</v>
      </c>
      <c r="K7434">
        <v>2015</v>
      </c>
      <c r="L7434" t="s">
        <v>18</v>
      </c>
      <c r="M7434" s="144" t="s">
        <v>59</v>
      </c>
    </row>
    <row r="7435" spans="1:15" x14ac:dyDescent="0.2">
      <c r="A7435" t="s">
        <v>63</v>
      </c>
      <c r="B7435" s="144" t="s">
        <v>155</v>
      </c>
      <c r="C7435">
        <v>701</v>
      </c>
      <c r="D7435" t="str">
        <f>VLOOKUP(Oliusala[[#This Row],[postnumer]],Sveitarfelog[#All],4,FALSE)</f>
        <v>Fljótsdalshreppur,Múlaþing</v>
      </c>
      <c r="E7435" t="str">
        <f>VLOOKUP(Oliusala[[#This Row],[postnumer]],Sveitarfelog[#All],5,FALSE)</f>
        <v>Austurland</v>
      </c>
      <c r="F7435" t="s">
        <v>24</v>
      </c>
      <c r="G7435" t="s">
        <v>24</v>
      </c>
      <c r="H7435" t="s">
        <v>58</v>
      </c>
      <c r="I7435" s="1">
        <v>115079</v>
      </c>
      <c r="J7435" s="2">
        <f>VLOOKUP(Oliusala[[#This Row],[tegund]],Tegundir!$B$2:$D$19,3,FALSE)*Oliusala[[#This Row],[magn]]/1000</f>
        <v>99.543334999999985</v>
      </c>
      <c r="K7435">
        <v>2015</v>
      </c>
      <c r="L7435" t="s">
        <v>18</v>
      </c>
      <c r="M7435" s="144" t="s">
        <v>59</v>
      </c>
    </row>
    <row r="7436" spans="1:15" x14ac:dyDescent="0.2">
      <c r="A7436" t="s">
        <v>69</v>
      </c>
      <c r="B7436" s="144" t="s">
        <v>159</v>
      </c>
      <c r="C7436">
        <v>701</v>
      </c>
      <c r="D7436" t="str">
        <f>VLOOKUP(Oliusala[[#This Row],[postnumer]],Sveitarfelog[#All],4,FALSE)</f>
        <v>Fljótsdalshreppur,Múlaþing</v>
      </c>
      <c r="E7436" t="str">
        <f>VLOOKUP(Oliusala[[#This Row],[postnumer]],Sveitarfelog[#All],5,FALSE)</f>
        <v>Austurland</v>
      </c>
      <c r="F7436" t="s">
        <v>25</v>
      </c>
      <c r="G7436" t="s">
        <v>24</v>
      </c>
      <c r="H7436" t="s">
        <v>60</v>
      </c>
      <c r="I7436" s="1">
        <v>2346</v>
      </c>
      <c r="J7436" s="2">
        <f>VLOOKUP(Oliusala[[#This Row],[tegund]],Tegundir!$B$2:$D$19,3,FALSE)*Oliusala[[#This Row],[magn]]/1000</f>
        <v>2.02929</v>
      </c>
      <c r="K7436">
        <v>2015</v>
      </c>
      <c r="L7436" t="s">
        <v>1955</v>
      </c>
      <c r="M7436" s="144" t="s">
        <v>59</v>
      </c>
    </row>
    <row r="7437" spans="1:15" x14ac:dyDescent="0.2">
      <c r="A7437" t="s">
        <v>69</v>
      </c>
      <c r="B7437" s="144" t="s">
        <v>159</v>
      </c>
      <c r="C7437">
        <v>701</v>
      </c>
      <c r="D7437" t="str">
        <f>VLOOKUP(Oliusala[[#This Row],[postnumer]],Sveitarfelog[#All],4,FALSE)</f>
        <v>Fljótsdalshreppur,Múlaþing</v>
      </c>
      <c r="E7437" t="str">
        <f>VLOOKUP(Oliusala[[#This Row],[postnumer]],Sveitarfelog[#All],5,FALSE)</f>
        <v>Austurland</v>
      </c>
      <c r="F7437" t="s">
        <v>24</v>
      </c>
      <c r="G7437" t="s">
        <v>24</v>
      </c>
      <c r="H7437" t="s">
        <v>60</v>
      </c>
      <c r="I7437" s="1">
        <v>2485</v>
      </c>
      <c r="J7437" s="2">
        <f>VLOOKUP(Oliusala[[#This Row],[tegund]],Tegundir!$B$2:$D$19,3,FALSE)*Oliusala[[#This Row],[magn]]/1000</f>
        <v>2.1495250000000001</v>
      </c>
      <c r="K7437">
        <v>2015</v>
      </c>
      <c r="L7437" t="s">
        <v>18</v>
      </c>
      <c r="M7437" s="144" t="s">
        <v>59</v>
      </c>
    </row>
    <row r="7438" spans="1:15" x14ac:dyDescent="0.2">
      <c r="A7438" t="s">
        <v>66</v>
      </c>
      <c r="B7438" s="144" t="s">
        <v>159</v>
      </c>
      <c r="C7438">
        <v>701</v>
      </c>
      <c r="D7438" t="str">
        <f>VLOOKUP(Oliusala[[#This Row],[postnumer]],Sveitarfelog[#All],4,FALSE)</f>
        <v>Fljótsdalshreppur,Múlaþing</v>
      </c>
      <c r="E7438" t="str">
        <f>VLOOKUP(Oliusala[[#This Row],[postnumer]],Sveitarfelog[#All],5,FALSE)</f>
        <v>Austurland</v>
      </c>
      <c r="F7438" t="s">
        <v>25</v>
      </c>
      <c r="G7438" t="s">
        <v>24</v>
      </c>
      <c r="H7438" t="s">
        <v>60</v>
      </c>
      <c r="I7438" s="1">
        <v>9758</v>
      </c>
      <c r="J7438" s="2">
        <f>VLOOKUP(Oliusala[[#This Row],[tegund]],Tegundir!$B$2:$D$19,3,FALSE)*Oliusala[[#This Row],[magn]]/1000</f>
        <v>8.4406700000000008</v>
      </c>
      <c r="K7438">
        <v>2015</v>
      </c>
      <c r="L7438" t="s">
        <v>1955</v>
      </c>
      <c r="M7438" s="144" t="s">
        <v>59</v>
      </c>
    </row>
    <row r="7439" spans="1:15" x14ac:dyDescent="0.2">
      <c r="A7439" t="s">
        <v>66</v>
      </c>
      <c r="B7439" s="144" t="s">
        <v>159</v>
      </c>
      <c r="C7439">
        <v>701</v>
      </c>
      <c r="D7439" t="str">
        <f>VLOOKUP(Oliusala[[#This Row],[postnumer]],Sveitarfelog[#All],4,FALSE)</f>
        <v>Fljótsdalshreppur,Múlaþing</v>
      </c>
      <c r="E7439" t="str">
        <f>VLOOKUP(Oliusala[[#This Row],[postnumer]],Sveitarfelog[#All],5,FALSE)</f>
        <v>Austurland</v>
      </c>
      <c r="F7439" t="s">
        <v>24</v>
      </c>
      <c r="G7439" t="s">
        <v>24</v>
      </c>
      <c r="H7439" t="s">
        <v>60</v>
      </c>
      <c r="I7439" s="1">
        <v>12607</v>
      </c>
      <c r="J7439" s="2">
        <f>VLOOKUP(Oliusala[[#This Row],[tegund]],Tegundir!$B$2:$D$19,3,FALSE)*Oliusala[[#This Row],[magn]]/1000</f>
        <v>10.905055000000001</v>
      </c>
      <c r="K7439">
        <v>2015</v>
      </c>
      <c r="L7439" t="s">
        <v>18</v>
      </c>
      <c r="M7439" s="144" t="s">
        <v>59</v>
      </c>
    </row>
    <row r="7440" spans="1:15" x14ac:dyDescent="0.2">
      <c r="A7440" t="s">
        <v>57</v>
      </c>
      <c r="B7440" s="144" t="s">
        <v>159</v>
      </c>
      <c r="C7440">
        <v>701</v>
      </c>
      <c r="D7440" t="str">
        <f>VLOOKUP(Oliusala[[#This Row],[postnumer]],Sveitarfelog[#All],4,FALSE)</f>
        <v>Fljótsdalshreppur,Múlaþing</v>
      </c>
      <c r="E7440" t="str">
        <f>VLOOKUP(Oliusala[[#This Row],[postnumer]],Sveitarfelog[#All],5,FALSE)</f>
        <v>Austurland</v>
      </c>
      <c r="F7440" t="s">
        <v>25</v>
      </c>
      <c r="G7440" t="s">
        <v>24</v>
      </c>
      <c r="H7440" t="s">
        <v>60</v>
      </c>
      <c r="I7440" s="1">
        <v>45506</v>
      </c>
      <c r="J7440" s="2">
        <f>VLOOKUP(Oliusala[[#This Row],[tegund]],Tegundir!$B$2:$D$19,3,FALSE)*Oliusala[[#This Row],[magn]]/1000</f>
        <v>39.362690000000001</v>
      </c>
      <c r="K7440">
        <v>2015</v>
      </c>
      <c r="L7440" t="s">
        <v>1955</v>
      </c>
      <c r="M7440" s="144" t="s">
        <v>59</v>
      </c>
    </row>
    <row r="7441" spans="1:15" x14ac:dyDescent="0.2">
      <c r="A7441" t="s">
        <v>57</v>
      </c>
      <c r="B7441" s="144" t="s">
        <v>159</v>
      </c>
      <c r="C7441">
        <v>701</v>
      </c>
      <c r="D7441" t="str">
        <f>VLOOKUP(Oliusala[[#This Row],[postnumer]],Sveitarfelog[#All],4,FALSE)</f>
        <v>Fljótsdalshreppur,Múlaþing</v>
      </c>
      <c r="E7441" t="str">
        <f>VLOOKUP(Oliusala[[#This Row],[postnumer]],Sveitarfelog[#All],5,FALSE)</f>
        <v>Austurland</v>
      </c>
      <c r="F7441" t="s">
        <v>24</v>
      </c>
      <c r="G7441" t="s">
        <v>24</v>
      </c>
      <c r="H7441" t="s">
        <v>60</v>
      </c>
      <c r="I7441" s="1">
        <v>18803</v>
      </c>
      <c r="J7441" s="2">
        <f>VLOOKUP(Oliusala[[#This Row],[tegund]],Tegundir!$B$2:$D$19,3,FALSE)*Oliusala[[#This Row],[magn]]/1000</f>
        <v>16.264595</v>
      </c>
      <c r="K7441">
        <v>2015</v>
      </c>
      <c r="L7441" t="s">
        <v>18</v>
      </c>
      <c r="M7441" s="144" t="s">
        <v>59</v>
      </c>
    </row>
    <row r="7442" spans="1:15" x14ac:dyDescent="0.2">
      <c r="A7442" t="s">
        <v>57</v>
      </c>
      <c r="B7442" s="144" t="s">
        <v>159</v>
      </c>
      <c r="C7442">
        <v>701</v>
      </c>
      <c r="D7442" t="str">
        <f>VLOOKUP(Oliusala[[#This Row],[postnumer]],Sveitarfelog[#All],4,FALSE)</f>
        <v>Fljótsdalshreppur,Múlaþing</v>
      </c>
      <c r="E7442" t="str">
        <f>VLOOKUP(Oliusala[[#This Row],[postnumer]],Sveitarfelog[#All],5,FALSE)</f>
        <v>Austurland</v>
      </c>
      <c r="F7442" t="s">
        <v>30</v>
      </c>
      <c r="G7442" t="s">
        <v>24</v>
      </c>
      <c r="H7442" t="s">
        <v>60</v>
      </c>
      <c r="I7442" s="1">
        <v>5500</v>
      </c>
      <c r="J7442" s="2">
        <f>VLOOKUP(Oliusala[[#This Row],[tegund]],Tegundir!$B$2:$D$19,3,FALSE)*Oliusala[[#This Row],[magn]]/1000</f>
        <v>4.7575000000000003</v>
      </c>
      <c r="K7442">
        <v>2015</v>
      </c>
      <c r="L7442" t="s">
        <v>19</v>
      </c>
      <c r="M7442" s="144" t="s">
        <v>59</v>
      </c>
      <c r="O7442" s="144" t="s">
        <v>1998</v>
      </c>
    </row>
    <row r="7443" spans="1:15" x14ac:dyDescent="0.2">
      <c r="A7443" t="s">
        <v>63</v>
      </c>
      <c r="B7443" s="144" t="s">
        <v>159</v>
      </c>
      <c r="C7443">
        <v>701</v>
      </c>
      <c r="D7443" t="str">
        <f>VLOOKUP(Oliusala[[#This Row],[postnumer]],Sveitarfelog[#All],4,FALSE)</f>
        <v>Fljótsdalshreppur,Múlaþing</v>
      </c>
      <c r="E7443" t="str">
        <f>VLOOKUP(Oliusala[[#This Row],[postnumer]],Sveitarfelog[#All],5,FALSE)</f>
        <v>Austurland</v>
      </c>
      <c r="F7443" t="s">
        <v>24</v>
      </c>
      <c r="G7443" t="s">
        <v>24</v>
      </c>
      <c r="H7443" t="s">
        <v>58</v>
      </c>
      <c r="I7443" s="1">
        <v>51650</v>
      </c>
      <c r="J7443" s="2">
        <f>VLOOKUP(Oliusala[[#This Row],[tegund]],Tegundir!$B$2:$D$19,3,FALSE)*Oliusala[[#This Row],[magn]]/1000</f>
        <v>44.677250000000001</v>
      </c>
      <c r="K7443">
        <v>2015</v>
      </c>
      <c r="L7443" t="s">
        <v>18</v>
      </c>
      <c r="M7443" s="144" t="s">
        <v>59</v>
      </c>
    </row>
    <row r="7444" spans="1:15" x14ac:dyDescent="0.2">
      <c r="A7444" t="s">
        <v>69</v>
      </c>
      <c r="B7444" s="144" t="s">
        <v>160</v>
      </c>
      <c r="C7444">
        <v>710</v>
      </c>
      <c r="D7444" t="str">
        <f>VLOOKUP(Oliusala[[#This Row],[postnumer]],Sveitarfelog[#All],4,FALSE)</f>
        <v>Fljótsdalshreppur,Múlaþing</v>
      </c>
      <c r="E7444" t="str">
        <f>VLOOKUP(Oliusala[[#This Row],[postnumer]],Sveitarfelog[#All],5,FALSE)</f>
        <v>Austurland</v>
      </c>
      <c r="F7444" t="s">
        <v>25</v>
      </c>
      <c r="G7444" t="s">
        <v>24</v>
      </c>
      <c r="H7444" t="s">
        <v>60</v>
      </c>
      <c r="I7444" s="1">
        <v>30547</v>
      </c>
      <c r="J7444" s="2">
        <f>VLOOKUP(Oliusala[[#This Row],[tegund]],Tegundir!$B$2:$D$19,3,FALSE)*Oliusala[[#This Row],[magn]]/1000</f>
        <v>26.423154999999998</v>
      </c>
      <c r="K7444">
        <v>2015</v>
      </c>
      <c r="L7444" t="s">
        <v>19</v>
      </c>
      <c r="M7444" s="144" t="s">
        <v>59</v>
      </c>
      <c r="O7444" s="144" t="s">
        <v>1997</v>
      </c>
    </row>
    <row r="7445" spans="1:15" x14ac:dyDescent="0.2">
      <c r="A7445" t="s">
        <v>69</v>
      </c>
      <c r="B7445" s="144" t="s">
        <v>160</v>
      </c>
      <c r="C7445">
        <v>710</v>
      </c>
      <c r="D7445" t="str">
        <f>VLOOKUP(Oliusala[[#This Row],[postnumer]],Sveitarfelog[#All],4,FALSE)</f>
        <v>Fljótsdalshreppur,Múlaþing</v>
      </c>
      <c r="E7445" t="str">
        <f>VLOOKUP(Oliusala[[#This Row],[postnumer]],Sveitarfelog[#All],5,FALSE)</f>
        <v>Austurland</v>
      </c>
      <c r="F7445" t="s">
        <v>29</v>
      </c>
      <c r="G7445" t="s">
        <v>24</v>
      </c>
      <c r="H7445" t="s">
        <v>60</v>
      </c>
      <c r="I7445" s="1">
        <v>979067</v>
      </c>
      <c r="J7445" s="2">
        <f>VLOOKUP(Oliusala[[#This Row],[tegund]],Tegundir!$B$2:$D$19,3,FALSE)*Oliusala[[#This Row],[magn]]/1000</f>
        <v>846.89295499999992</v>
      </c>
      <c r="K7445">
        <v>2015</v>
      </c>
      <c r="L7445" t="s">
        <v>19</v>
      </c>
      <c r="M7445" s="144" t="s">
        <v>59</v>
      </c>
      <c r="O7445" s="144" t="s">
        <v>1998</v>
      </c>
    </row>
    <row r="7446" spans="1:15" x14ac:dyDescent="0.2">
      <c r="A7446" t="s">
        <v>69</v>
      </c>
      <c r="B7446" s="144" t="s">
        <v>160</v>
      </c>
      <c r="C7446">
        <v>710</v>
      </c>
      <c r="D7446" t="str">
        <f>VLOOKUP(Oliusala[[#This Row],[postnumer]],Sveitarfelog[#All],4,FALSE)</f>
        <v>Fljótsdalshreppur,Múlaþing</v>
      </c>
      <c r="E7446" t="str">
        <f>VLOOKUP(Oliusala[[#This Row],[postnumer]],Sveitarfelog[#All],5,FALSE)</f>
        <v>Austurland</v>
      </c>
      <c r="F7446" t="s">
        <v>30</v>
      </c>
      <c r="G7446" t="s">
        <v>24</v>
      </c>
      <c r="H7446" t="s">
        <v>60</v>
      </c>
      <c r="I7446" s="1">
        <v>7183</v>
      </c>
      <c r="J7446" s="2">
        <f>VLOOKUP(Oliusala[[#This Row],[tegund]],Tegundir!$B$2:$D$19,3,FALSE)*Oliusala[[#This Row],[magn]]/1000</f>
        <v>6.2132950000000005</v>
      </c>
      <c r="K7446">
        <v>2015</v>
      </c>
      <c r="L7446" t="s">
        <v>19</v>
      </c>
      <c r="M7446" s="144" t="s">
        <v>59</v>
      </c>
      <c r="O7446" s="144" t="s">
        <v>1998</v>
      </c>
    </row>
    <row r="7447" spans="1:15" x14ac:dyDescent="0.2">
      <c r="A7447" t="s">
        <v>66</v>
      </c>
      <c r="B7447" s="144" t="s">
        <v>160</v>
      </c>
      <c r="C7447">
        <v>710</v>
      </c>
      <c r="D7447" t="str">
        <f>VLOOKUP(Oliusala[[#This Row],[postnumer]],Sveitarfelog[#All],4,FALSE)</f>
        <v>Fljótsdalshreppur,Múlaþing</v>
      </c>
      <c r="E7447" t="str">
        <f>VLOOKUP(Oliusala[[#This Row],[postnumer]],Sveitarfelog[#All],5,FALSE)</f>
        <v>Austurland</v>
      </c>
      <c r="F7447" t="s">
        <v>25</v>
      </c>
      <c r="G7447" t="s">
        <v>24</v>
      </c>
      <c r="H7447" t="s">
        <v>60</v>
      </c>
      <c r="I7447" s="1">
        <v>3348</v>
      </c>
      <c r="J7447" s="2">
        <f>VLOOKUP(Oliusala[[#This Row],[tegund]],Tegundir!$B$2:$D$19,3,FALSE)*Oliusala[[#This Row],[magn]]/1000</f>
        <v>2.89602</v>
      </c>
      <c r="K7447">
        <v>2015</v>
      </c>
      <c r="L7447" t="s">
        <v>19</v>
      </c>
      <c r="M7447" s="144" t="s">
        <v>59</v>
      </c>
      <c r="O7447" s="144" t="s">
        <v>1997</v>
      </c>
    </row>
    <row r="7448" spans="1:15" x14ac:dyDescent="0.2">
      <c r="A7448" t="s">
        <v>66</v>
      </c>
      <c r="B7448" s="144" t="s">
        <v>160</v>
      </c>
      <c r="C7448">
        <v>710</v>
      </c>
      <c r="D7448" t="str">
        <f>VLOOKUP(Oliusala[[#This Row],[postnumer]],Sveitarfelog[#All],4,FALSE)</f>
        <v>Fljótsdalshreppur,Múlaþing</v>
      </c>
      <c r="E7448" t="str">
        <f>VLOOKUP(Oliusala[[#This Row],[postnumer]],Sveitarfelog[#All],5,FALSE)</f>
        <v>Austurland</v>
      </c>
      <c r="F7448" t="s">
        <v>29</v>
      </c>
      <c r="G7448" t="s">
        <v>24</v>
      </c>
      <c r="H7448" t="s">
        <v>60</v>
      </c>
      <c r="I7448" s="1">
        <v>1170508</v>
      </c>
      <c r="J7448" s="2">
        <f>VLOOKUP(Oliusala[[#This Row],[tegund]],Tegundir!$B$2:$D$19,3,FALSE)*Oliusala[[#This Row],[magn]]/1000</f>
        <v>1012.48942</v>
      </c>
      <c r="K7448">
        <v>2015</v>
      </c>
      <c r="L7448" t="s">
        <v>19</v>
      </c>
      <c r="M7448" s="144" t="s">
        <v>59</v>
      </c>
      <c r="O7448" s="144" t="s">
        <v>1998</v>
      </c>
    </row>
    <row r="7449" spans="1:15" x14ac:dyDescent="0.2">
      <c r="A7449" t="s">
        <v>160</v>
      </c>
      <c r="B7449" s="144" t="s">
        <v>160</v>
      </c>
      <c r="C7449">
        <v>710</v>
      </c>
      <c r="D7449" t="str">
        <f>VLOOKUP(Oliusala[[#This Row],[postnumer]],Sveitarfelog[#All],4,FALSE)</f>
        <v>Fljótsdalshreppur,Múlaþing</v>
      </c>
      <c r="E7449" t="str">
        <f>VLOOKUP(Oliusala[[#This Row],[postnumer]],Sveitarfelog[#All],5,FALSE)</f>
        <v>Austurland</v>
      </c>
      <c r="F7449" t="s">
        <v>25</v>
      </c>
      <c r="G7449" t="s">
        <v>24</v>
      </c>
      <c r="H7449" t="s">
        <v>58</v>
      </c>
      <c r="I7449" s="1">
        <v>70706</v>
      </c>
      <c r="J7449" s="2">
        <f>VLOOKUP(Oliusala[[#This Row],[tegund]],Tegundir!$B$2:$D$19,3,FALSE)*Oliusala[[#This Row],[magn]]/1000</f>
        <v>61.160690000000002</v>
      </c>
      <c r="K7449">
        <v>2015</v>
      </c>
      <c r="L7449" t="s">
        <v>19</v>
      </c>
      <c r="M7449" s="144" t="s">
        <v>59</v>
      </c>
      <c r="O7449" s="144" t="s">
        <v>1997</v>
      </c>
    </row>
    <row r="7450" spans="1:15" x14ac:dyDescent="0.2">
      <c r="A7450" t="s">
        <v>160</v>
      </c>
      <c r="B7450" s="144" t="s">
        <v>160</v>
      </c>
      <c r="C7450">
        <v>710</v>
      </c>
      <c r="D7450" t="str">
        <f>VLOOKUP(Oliusala[[#This Row],[postnumer]],Sveitarfelog[#All],4,FALSE)</f>
        <v>Fljótsdalshreppur,Múlaþing</v>
      </c>
      <c r="E7450" t="str">
        <f>VLOOKUP(Oliusala[[#This Row],[postnumer]],Sveitarfelog[#All],5,FALSE)</f>
        <v>Austurland</v>
      </c>
      <c r="F7450" t="s">
        <v>29</v>
      </c>
      <c r="G7450" t="s">
        <v>24</v>
      </c>
      <c r="H7450" t="s">
        <v>58</v>
      </c>
      <c r="I7450" s="1">
        <v>478584</v>
      </c>
      <c r="J7450" s="2">
        <f>VLOOKUP(Oliusala[[#This Row],[tegund]],Tegundir!$B$2:$D$19,3,FALSE)*Oliusala[[#This Row],[magn]]/1000</f>
        <v>413.97515999999996</v>
      </c>
      <c r="K7450">
        <v>2015</v>
      </c>
      <c r="L7450" t="s">
        <v>19</v>
      </c>
      <c r="M7450" s="144" t="s">
        <v>59</v>
      </c>
      <c r="O7450" s="144" t="s">
        <v>1998</v>
      </c>
    </row>
    <row r="7451" spans="1:15" x14ac:dyDescent="0.2">
      <c r="A7451" t="s">
        <v>63</v>
      </c>
      <c r="B7451" s="144" t="s">
        <v>160</v>
      </c>
      <c r="C7451">
        <v>710</v>
      </c>
      <c r="D7451" t="str">
        <f>VLOOKUP(Oliusala[[#This Row],[postnumer]],Sveitarfelog[#All],4,FALSE)</f>
        <v>Fljótsdalshreppur,Múlaþing</v>
      </c>
      <c r="E7451" t="str">
        <f>VLOOKUP(Oliusala[[#This Row],[postnumer]],Sveitarfelog[#All],5,FALSE)</f>
        <v>Austurland</v>
      </c>
      <c r="F7451" t="s">
        <v>24</v>
      </c>
      <c r="G7451" t="s">
        <v>24</v>
      </c>
      <c r="H7451" t="s">
        <v>58</v>
      </c>
      <c r="I7451" s="1">
        <v>197685</v>
      </c>
      <c r="J7451" s="2">
        <f>VLOOKUP(Oliusala[[#This Row],[tegund]],Tegundir!$B$2:$D$19,3,FALSE)*Oliusala[[#This Row],[magn]]/1000</f>
        <v>170.997525</v>
      </c>
      <c r="K7451">
        <v>2015</v>
      </c>
      <c r="L7451" t="s">
        <v>18</v>
      </c>
      <c r="M7451" s="144" t="s">
        <v>59</v>
      </c>
    </row>
    <row r="7452" spans="1:15" x14ac:dyDescent="0.2">
      <c r="A7452" t="s">
        <v>160</v>
      </c>
      <c r="B7452" s="144" t="s">
        <v>160</v>
      </c>
      <c r="C7452">
        <v>710</v>
      </c>
      <c r="D7452" t="str">
        <f>VLOOKUP(Oliusala[[#This Row],[postnumer]],Sveitarfelog[#All],4,FALSE)</f>
        <v>Fljótsdalshreppur,Múlaþing</v>
      </c>
      <c r="E7452" t="str">
        <f>VLOOKUP(Oliusala[[#This Row],[postnumer]],Sveitarfelog[#All],5,FALSE)</f>
        <v>Austurland</v>
      </c>
      <c r="F7452" t="s">
        <v>29</v>
      </c>
      <c r="G7452" t="s">
        <v>24</v>
      </c>
      <c r="H7452" t="s">
        <v>61</v>
      </c>
      <c r="I7452" s="1">
        <v>32248</v>
      </c>
      <c r="J7452" s="2">
        <f>VLOOKUP(Oliusala[[#This Row],[tegund]],Tegundir!$B$2:$D$19,3,FALSE)*Oliusala[[#This Row],[magn]]/1000</f>
        <v>27.89452</v>
      </c>
      <c r="K7452">
        <v>2015</v>
      </c>
      <c r="L7452" t="s">
        <v>19</v>
      </c>
      <c r="M7452" s="144" t="s">
        <v>62</v>
      </c>
      <c r="O7452" s="144" t="s">
        <v>1998</v>
      </c>
    </row>
    <row r="7453" spans="1:15" x14ac:dyDescent="0.2">
      <c r="A7453" t="s">
        <v>66</v>
      </c>
      <c r="B7453" s="144" t="s">
        <v>162</v>
      </c>
      <c r="C7453">
        <v>720</v>
      </c>
      <c r="D7453" t="str">
        <f>VLOOKUP(Oliusala[[#This Row],[postnumer]],Sveitarfelog[#All],4,FALSE)</f>
        <v>Fljótsdalshreppur,Múlaþing</v>
      </c>
      <c r="E7453" t="str">
        <f>VLOOKUP(Oliusala[[#This Row],[postnumer]],Sveitarfelog[#All],5,FALSE)</f>
        <v>Austurland</v>
      </c>
      <c r="F7453" t="s">
        <v>25</v>
      </c>
      <c r="G7453" t="s">
        <v>24</v>
      </c>
      <c r="H7453" t="s">
        <v>60</v>
      </c>
      <c r="I7453" s="1">
        <v>164</v>
      </c>
      <c r="J7453" s="2">
        <f>VLOOKUP(Oliusala[[#This Row],[tegund]],Tegundir!$B$2:$D$19,3,FALSE)*Oliusala[[#This Row],[magn]]/1000</f>
        <v>0.14185999999999999</v>
      </c>
      <c r="K7453">
        <v>2015</v>
      </c>
      <c r="L7453" t="s">
        <v>19</v>
      </c>
      <c r="M7453" s="144" t="s">
        <v>59</v>
      </c>
      <c r="O7453" s="144" t="s">
        <v>1997</v>
      </c>
    </row>
    <row r="7454" spans="1:15" x14ac:dyDescent="0.2">
      <c r="A7454" t="s">
        <v>57</v>
      </c>
      <c r="B7454" s="144" t="s">
        <v>162</v>
      </c>
      <c r="C7454">
        <v>720</v>
      </c>
      <c r="D7454" t="str">
        <f>VLOOKUP(Oliusala[[#This Row],[postnumer]],Sveitarfelog[#All],4,FALSE)</f>
        <v>Fljótsdalshreppur,Múlaþing</v>
      </c>
      <c r="E7454" t="str">
        <f>VLOOKUP(Oliusala[[#This Row],[postnumer]],Sveitarfelog[#All],5,FALSE)</f>
        <v>Austurland</v>
      </c>
      <c r="F7454" t="s">
        <v>25</v>
      </c>
      <c r="G7454" t="s">
        <v>24</v>
      </c>
      <c r="H7454" t="s">
        <v>60</v>
      </c>
      <c r="I7454" s="1">
        <v>100845</v>
      </c>
      <c r="J7454" s="2">
        <f>VLOOKUP(Oliusala[[#This Row],[tegund]],Tegundir!$B$2:$D$19,3,FALSE)*Oliusala[[#This Row],[magn]]/1000</f>
        <v>87.230924999999999</v>
      </c>
      <c r="K7454">
        <v>2015</v>
      </c>
      <c r="L7454" t="s">
        <v>19</v>
      </c>
      <c r="M7454" s="144" t="s">
        <v>59</v>
      </c>
      <c r="O7454" s="144" t="s">
        <v>1997</v>
      </c>
    </row>
    <row r="7455" spans="1:15" x14ac:dyDescent="0.2">
      <c r="A7455" t="s">
        <v>63</v>
      </c>
      <c r="B7455" s="144" t="s">
        <v>162</v>
      </c>
      <c r="C7455">
        <v>720</v>
      </c>
      <c r="D7455" t="str">
        <f>VLOOKUP(Oliusala[[#This Row],[postnumer]],Sveitarfelog[#All],4,FALSE)</f>
        <v>Fljótsdalshreppur,Múlaþing</v>
      </c>
      <c r="E7455" t="str">
        <f>VLOOKUP(Oliusala[[#This Row],[postnumer]],Sveitarfelog[#All],5,FALSE)</f>
        <v>Austurland</v>
      </c>
      <c r="F7455" t="s">
        <v>24</v>
      </c>
      <c r="G7455" t="s">
        <v>24</v>
      </c>
      <c r="H7455" t="s">
        <v>58</v>
      </c>
      <c r="I7455" s="1">
        <v>64503</v>
      </c>
      <c r="J7455" s="2">
        <f>VLOOKUP(Oliusala[[#This Row],[tegund]],Tegundir!$B$2:$D$19,3,FALSE)*Oliusala[[#This Row],[magn]]/1000</f>
        <v>55.795095000000003</v>
      </c>
      <c r="K7455">
        <v>2015</v>
      </c>
      <c r="L7455" t="s">
        <v>18</v>
      </c>
      <c r="M7455" s="144" t="s">
        <v>59</v>
      </c>
    </row>
    <row r="7456" spans="1:15" x14ac:dyDescent="0.2">
      <c r="A7456" t="s">
        <v>69</v>
      </c>
      <c r="B7456" s="144" t="s">
        <v>66</v>
      </c>
      <c r="C7456">
        <v>730</v>
      </c>
      <c r="D7456" t="str">
        <f>VLOOKUP(Oliusala[[#This Row],[postnumer]],Sveitarfelog[#All],4,FALSE)</f>
        <v>Fjarðabyggð</v>
      </c>
      <c r="E7456" t="str">
        <f>VLOOKUP(Oliusala[[#This Row],[postnumer]],Sveitarfelog[#All],5,FALSE)</f>
        <v>Austurland</v>
      </c>
      <c r="F7456" t="s">
        <v>25</v>
      </c>
      <c r="G7456" t="s">
        <v>24</v>
      </c>
      <c r="H7456" t="s">
        <v>60</v>
      </c>
      <c r="I7456" s="1">
        <v>96203</v>
      </c>
      <c r="J7456" s="2">
        <f>VLOOKUP(Oliusala[[#This Row],[tegund]],Tegundir!$B$2:$D$19,3,FALSE)*Oliusala[[#This Row],[magn]]/1000</f>
        <v>83.215595000000008</v>
      </c>
      <c r="K7456">
        <v>2015</v>
      </c>
      <c r="L7456" t="s">
        <v>19</v>
      </c>
      <c r="M7456" s="144" t="s">
        <v>59</v>
      </c>
      <c r="O7456" s="144" t="s">
        <v>1997</v>
      </c>
    </row>
    <row r="7457" spans="1:15" x14ac:dyDescent="0.2">
      <c r="A7457" t="s">
        <v>66</v>
      </c>
      <c r="B7457" s="144" t="s">
        <v>66</v>
      </c>
      <c r="C7457">
        <v>730</v>
      </c>
      <c r="D7457" t="str">
        <f>VLOOKUP(Oliusala[[#This Row],[postnumer]],Sveitarfelog[#All],4,FALSE)</f>
        <v>Fjarðabyggð</v>
      </c>
      <c r="E7457" t="str">
        <f>VLOOKUP(Oliusala[[#This Row],[postnumer]],Sveitarfelog[#All],5,FALSE)</f>
        <v>Austurland</v>
      </c>
      <c r="F7457" t="s">
        <v>25</v>
      </c>
      <c r="G7457" t="s">
        <v>24</v>
      </c>
      <c r="H7457" t="s">
        <v>58</v>
      </c>
      <c r="I7457" s="1">
        <v>847144</v>
      </c>
      <c r="J7457" s="2">
        <f>VLOOKUP(Oliusala[[#This Row],[tegund]],Tegundir!$B$2:$D$19,3,FALSE)*Oliusala[[#This Row],[magn]]/1000</f>
        <v>732.77955999999995</v>
      </c>
      <c r="K7457">
        <v>2015</v>
      </c>
      <c r="L7457" t="s">
        <v>19</v>
      </c>
      <c r="M7457" s="144" t="s">
        <v>59</v>
      </c>
      <c r="O7457" s="144" t="s">
        <v>1997</v>
      </c>
    </row>
    <row r="7458" spans="1:15" x14ac:dyDescent="0.2">
      <c r="A7458" t="s">
        <v>69</v>
      </c>
      <c r="B7458" s="144" t="s">
        <v>66</v>
      </c>
      <c r="C7458">
        <v>730</v>
      </c>
      <c r="D7458" t="str">
        <f>VLOOKUP(Oliusala[[#This Row],[postnumer]],Sveitarfelog[#All],4,FALSE)</f>
        <v>Fjarðabyggð</v>
      </c>
      <c r="E7458" t="str">
        <f>VLOOKUP(Oliusala[[#This Row],[postnumer]],Sveitarfelog[#All],5,FALSE)</f>
        <v>Austurland</v>
      </c>
      <c r="F7458" t="s">
        <v>24</v>
      </c>
      <c r="G7458" t="s">
        <v>24</v>
      </c>
      <c r="H7458" t="s">
        <v>60</v>
      </c>
      <c r="I7458" s="1">
        <v>1654</v>
      </c>
      <c r="J7458" s="2">
        <f>VLOOKUP(Oliusala[[#This Row],[tegund]],Tegundir!$B$2:$D$19,3,FALSE)*Oliusala[[#This Row],[magn]]/1000</f>
        <v>1.4307099999999999</v>
      </c>
      <c r="K7458">
        <v>2015</v>
      </c>
      <c r="L7458" t="s">
        <v>18</v>
      </c>
      <c r="M7458" s="144" t="s">
        <v>59</v>
      </c>
    </row>
    <row r="7459" spans="1:15" x14ac:dyDescent="0.2">
      <c r="A7459" t="s">
        <v>66</v>
      </c>
      <c r="B7459" s="144" t="s">
        <v>66</v>
      </c>
      <c r="C7459">
        <v>730</v>
      </c>
      <c r="D7459" t="str">
        <f>VLOOKUP(Oliusala[[#This Row],[postnumer]],Sveitarfelog[#All],4,FALSE)</f>
        <v>Fjarðabyggð</v>
      </c>
      <c r="E7459" t="str">
        <f>VLOOKUP(Oliusala[[#This Row],[postnumer]],Sveitarfelog[#All],5,FALSE)</f>
        <v>Austurland</v>
      </c>
      <c r="F7459" t="s">
        <v>24</v>
      </c>
      <c r="G7459" t="s">
        <v>24</v>
      </c>
      <c r="H7459" t="s">
        <v>58</v>
      </c>
      <c r="I7459" s="1">
        <v>5851</v>
      </c>
      <c r="J7459" s="2">
        <f>VLOOKUP(Oliusala[[#This Row],[tegund]],Tegundir!$B$2:$D$19,3,FALSE)*Oliusala[[#This Row],[magn]]/1000</f>
        <v>5.061115</v>
      </c>
      <c r="K7459">
        <v>2015</v>
      </c>
      <c r="L7459" t="s">
        <v>18</v>
      </c>
      <c r="M7459" s="144" t="s">
        <v>59</v>
      </c>
    </row>
    <row r="7460" spans="1:15" x14ac:dyDescent="0.2">
      <c r="A7460" t="s">
        <v>66</v>
      </c>
      <c r="B7460" s="144" t="s">
        <v>66</v>
      </c>
      <c r="C7460">
        <v>730</v>
      </c>
      <c r="D7460" t="str">
        <f>VLOOKUP(Oliusala[[#This Row],[postnumer]],Sveitarfelog[#All],4,FALSE)</f>
        <v>Fjarðabyggð</v>
      </c>
      <c r="E7460" t="str">
        <f>VLOOKUP(Oliusala[[#This Row],[postnumer]],Sveitarfelog[#All],5,FALSE)</f>
        <v>Austurland</v>
      </c>
      <c r="F7460" t="s">
        <v>29</v>
      </c>
      <c r="G7460" t="s">
        <v>24</v>
      </c>
      <c r="H7460" t="s">
        <v>58</v>
      </c>
      <c r="I7460" s="1">
        <v>-126862</v>
      </c>
      <c r="J7460" s="2">
        <v>0</v>
      </c>
      <c r="K7460">
        <v>2015</v>
      </c>
      <c r="L7460" t="s">
        <v>19</v>
      </c>
      <c r="M7460" s="144" t="s">
        <v>59</v>
      </c>
      <c r="O7460" s="144" t="s">
        <v>1998</v>
      </c>
    </row>
    <row r="7461" spans="1:15" x14ac:dyDescent="0.2">
      <c r="A7461" t="s">
        <v>66</v>
      </c>
      <c r="B7461" s="144" t="s">
        <v>66</v>
      </c>
      <c r="C7461">
        <v>730</v>
      </c>
      <c r="D7461" t="str">
        <f>VLOOKUP(Oliusala[[#This Row],[postnumer]],Sveitarfelog[#All],4,FALSE)</f>
        <v>Fjarðabyggð</v>
      </c>
      <c r="E7461" t="str">
        <f>VLOOKUP(Oliusala[[#This Row],[postnumer]],Sveitarfelog[#All],5,FALSE)</f>
        <v>Austurland</v>
      </c>
      <c r="F7461" t="s">
        <v>30</v>
      </c>
      <c r="G7461" t="s">
        <v>24</v>
      </c>
      <c r="H7461" t="s">
        <v>58</v>
      </c>
      <c r="I7461" s="1">
        <v>8144</v>
      </c>
      <c r="J7461" s="2">
        <f>VLOOKUP(Oliusala[[#This Row],[tegund]],Tegundir!$B$2:$D$19,3,FALSE)*Oliusala[[#This Row],[magn]]/1000</f>
        <v>7.0445599999999997</v>
      </c>
      <c r="K7461">
        <v>2015</v>
      </c>
      <c r="L7461" t="s">
        <v>19</v>
      </c>
      <c r="M7461" s="144" t="s">
        <v>59</v>
      </c>
      <c r="O7461" s="144" t="s">
        <v>1998</v>
      </c>
    </row>
    <row r="7462" spans="1:15" x14ac:dyDescent="0.2">
      <c r="A7462" t="s">
        <v>63</v>
      </c>
      <c r="B7462" s="144" t="s">
        <v>66</v>
      </c>
      <c r="C7462">
        <v>730</v>
      </c>
      <c r="D7462" t="str">
        <f>VLOOKUP(Oliusala[[#This Row],[postnumer]],Sveitarfelog[#All],4,FALSE)</f>
        <v>Fjarðabyggð</v>
      </c>
      <c r="E7462" t="str">
        <f>VLOOKUP(Oliusala[[#This Row],[postnumer]],Sveitarfelog[#All],5,FALSE)</f>
        <v>Austurland</v>
      </c>
      <c r="F7462" t="s">
        <v>24</v>
      </c>
      <c r="G7462" t="s">
        <v>24</v>
      </c>
      <c r="H7462" t="s">
        <v>58</v>
      </c>
      <c r="I7462" s="1">
        <v>1601885</v>
      </c>
      <c r="J7462" s="2">
        <f>VLOOKUP(Oliusala[[#This Row],[tegund]],Tegundir!$B$2:$D$19,3,FALSE)*Oliusala[[#This Row],[magn]]/1000</f>
        <v>1385.6305249999998</v>
      </c>
      <c r="K7462">
        <v>2015</v>
      </c>
      <c r="L7462" t="s">
        <v>18</v>
      </c>
      <c r="M7462" s="144" t="s">
        <v>59</v>
      </c>
    </row>
    <row r="7463" spans="1:15" x14ac:dyDescent="0.2">
      <c r="A7463" t="s">
        <v>66</v>
      </c>
      <c r="B7463" s="144" t="s">
        <v>66</v>
      </c>
      <c r="C7463">
        <v>730</v>
      </c>
      <c r="D7463" t="str">
        <f>VLOOKUP(Oliusala[[#This Row],[postnumer]],Sveitarfelog[#All],4,FALSE)</f>
        <v>Fjarðabyggð</v>
      </c>
      <c r="E7463" t="str">
        <f>VLOOKUP(Oliusala[[#This Row],[postnumer]],Sveitarfelog[#All],5,FALSE)</f>
        <v>Austurland</v>
      </c>
      <c r="F7463" t="s">
        <v>29</v>
      </c>
      <c r="G7463" t="s">
        <v>24</v>
      </c>
      <c r="H7463" t="s">
        <v>61</v>
      </c>
      <c r="I7463" s="1">
        <v>1131444</v>
      </c>
      <c r="J7463" s="2">
        <f>VLOOKUP(Oliusala[[#This Row],[tegund]],Tegundir!$B$2:$D$19,3,FALSE)*Oliusala[[#This Row],[magn]]/1000</f>
        <v>978.69905999999992</v>
      </c>
      <c r="K7463">
        <v>2015</v>
      </c>
      <c r="L7463" t="s">
        <v>19</v>
      </c>
      <c r="M7463" s="144" t="s">
        <v>62</v>
      </c>
      <c r="O7463" s="144" t="s">
        <v>1998</v>
      </c>
    </row>
    <row r="7464" spans="1:15" x14ac:dyDescent="0.2">
      <c r="A7464" t="s">
        <v>69</v>
      </c>
      <c r="B7464" s="144" t="s">
        <v>69</v>
      </c>
      <c r="C7464">
        <v>735</v>
      </c>
      <c r="D7464" t="str">
        <f>VLOOKUP(Oliusala[[#This Row],[postnumer]],Sveitarfelog[#All],4,FALSE)</f>
        <v>Fjarðabyggð</v>
      </c>
      <c r="E7464" t="str">
        <f>VLOOKUP(Oliusala[[#This Row],[postnumer]],Sveitarfelog[#All],5,FALSE)</f>
        <v>Austurland</v>
      </c>
      <c r="F7464" t="s">
        <v>25</v>
      </c>
      <c r="G7464" t="s">
        <v>24</v>
      </c>
      <c r="H7464" t="s">
        <v>58</v>
      </c>
      <c r="I7464" s="1">
        <v>66947</v>
      </c>
      <c r="J7464" s="2">
        <f>VLOOKUP(Oliusala[[#This Row],[tegund]],Tegundir!$B$2:$D$19,3,FALSE)*Oliusala[[#This Row],[magn]]/1000</f>
        <v>57.909154999999998</v>
      </c>
      <c r="K7464">
        <v>2015</v>
      </c>
      <c r="L7464" t="s">
        <v>19</v>
      </c>
      <c r="M7464" s="144" t="s">
        <v>59</v>
      </c>
      <c r="O7464" s="144" t="s">
        <v>1997</v>
      </c>
    </row>
    <row r="7465" spans="1:15" x14ac:dyDescent="0.2">
      <c r="A7465" t="s">
        <v>66</v>
      </c>
      <c r="B7465" s="144" t="s">
        <v>69</v>
      </c>
      <c r="C7465">
        <v>735</v>
      </c>
      <c r="D7465" t="str">
        <f>VLOOKUP(Oliusala[[#This Row],[postnumer]],Sveitarfelog[#All],4,FALSE)</f>
        <v>Fjarðabyggð</v>
      </c>
      <c r="E7465" t="str">
        <f>VLOOKUP(Oliusala[[#This Row],[postnumer]],Sveitarfelog[#All],5,FALSE)</f>
        <v>Austurland</v>
      </c>
      <c r="F7465" t="s">
        <v>25</v>
      </c>
      <c r="G7465" t="s">
        <v>24</v>
      </c>
      <c r="H7465" t="s">
        <v>60</v>
      </c>
      <c r="I7465" s="1">
        <v>13488</v>
      </c>
      <c r="J7465" s="2">
        <f>VLOOKUP(Oliusala[[#This Row],[tegund]],Tegundir!$B$2:$D$19,3,FALSE)*Oliusala[[#This Row],[magn]]/1000</f>
        <v>11.667119999999999</v>
      </c>
      <c r="K7465">
        <v>2015</v>
      </c>
      <c r="L7465" t="s">
        <v>19</v>
      </c>
      <c r="M7465" s="144" t="s">
        <v>59</v>
      </c>
      <c r="O7465" s="144" t="s">
        <v>1997</v>
      </c>
    </row>
    <row r="7466" spans="1:15" x14ac:dyDescent="0.2">
      <c r="A7466" t="s">
        <v>57</v>
      </c>
      <c r="B7466" s="144" t="s">
        <v>69</v>
      </c>
      <c r="C7466">
        <v>735</v>
      </c>
      <c r="D7466" t="str">
        <f>VLOOKUP(Oliusala[[#This Row],[postnumer]],Sveitarfelog[#All],4,FALSE)</f>
        <v>Fjarðabyggð</v>
      </c>
      <c r="E7466" t="str">
        <f>VLOOKUP(Oliusala[[#This Row],[postnumer]],Sveitarfelog[#All],5,FALSE)</f>
        <v>Austurland</v>
      </c>
      <c r="F7466" t="s">
        <v>25</v>
      </c>
      <c r="G7466" t="s">
        <v>24</v>
      </c>
      <c r="H7466" t="s">
        <v>60</v>
      </c>
      <c r="I7466" s="1">
        <v>446592</v>
      </c>
      <c r="J7466" s="2">
        <f>VLOOKUP(Oliusala[[#This Row],[tegund]],Tegundir!$B$2:$D$19,3,FALSE)*Oliusala[[#This Row],[magn]]/1000</f>
        <v>386.30207999999999</v>
      </c>
      <c r="K7466">
        <v>2015</v>
      </c>
      <c r="L7466" t="s">
        <v>19</v>
      </c>
      <c r="M7466" s="144" t="s">
        <v>59</v>
      </c>
      <c r="O7466" s="144" t="s">
        <v>1997</v>
      </c>
    </row>
    <row r="7467" spans="1:15" x14ac:dyDescent="0.2">
      <c r="A7467" t="s">
        <v>69</v>
      </c>
      <c r="B7467" s="144" t="s">
        <v>69</v>
      </c>
      <c r="C7467">
        <v>735</v>
      </c>
      <c r="D7467" t="str">
        <f>VLOOKUP(Oliusala[[#This Row],[postnumer]],Sveitarfelog[#All],4,FALSE)</f>
        <v>Fjarðabyggð</v>
      </c>
      <c r="E7467" t="str">
        <f>VLOOKUP(Oliusala[[#This Row],[postnumer]],Sveitarfelog[#All],5,FALSE)</f>
        <v>Austurland</v>
      </c>
      <c r="F7467" t="s">
        <v>24</v>
      </c>
      <c r="G7467" t="s">
        <v>24</v>
      </c>
      <c r="H7467" t="s">
        <v>58</v>
      </c>
      <c r="I7467" s="1">
        <v>-986</v>
      </c>
      <c r="J7467" s="2">
        <v>0</v>
      </c>
      <c r="K7467">
        <v>2015</v>
      </c>
      <c r="L7467" t="s">
        <v>18</v>
      </c>
      <c r="M7467" s="144" t="s">
        <v>59</v>
      </c>
    </row>
    <row r="7468" spans="1:15" x14ac:dyDescent="0.2">
      <c r="A7468" t="s">
        <v>69</v>
      </c>
      <c r="B7468" s="144" t="s">
        <v>69</v>
      </c>
      <c r="C7468">
        <v>735</v>
      </c>
      <c r="D7468" t="str">
        <f>VLOOKUP(Oliusala[[#This Row],[postnumer]],Sveitarfelog[#All],4,FALSE)</f>
        <v>Fjarðabyggð</v>
      </c>
      <c r="E7468" t="str">
        <f>VLOOKUP(Oliusala[[#This Row],[postnumer]],Sveitarfelog[#All],5,FALSE)</f>
        <v>Austurland</v>
      </c>
      <c r="F7468" t="s">
        <v>29</v>
      </c>
      <c r="G7468" t="s">
        <v>24</v>
      </c>
      <c r="H7468" t="s">
        <v>58</v>
      </c>
      <c r="I7468" s="1">
        <v>1086667</v>
      </c>
      <c r="J7468" s="2">
        <f>VLOOKUP(Oliusala[[#This Row],[tegund]],Tegundir!$B$2:$D$19,3,FALSE)*Oliusala[[#This Row],[magn]]/1000</f>
        <v>939.96695499999998</v>
      </c>
      <c r="K7468">
        <v>2015</v>
      </c>
      <c r="L7468" t="s">
        <v>19</v>
      </c>
      <c r="M7468" s="144" t="s">
        <v>59</v>
      </c>
      <c r="O7468" s="144" t="s">
        <v>1998</v>
      </c>
    </row>
    <row r="7469" spans="1:15" x14ac:dyDescent="0.2">
      <c r="A7469" t="s">
        <v>66</v>
      </c>
      <c r="B7469" s="144" t="s">
        <v>69</v>
      </c>
      <c r="C7469">
        <v>735</v>
      </c>
      <c r="D7469" t="str">
        <f>VLOOKUP(Oliusala[[#This Row],[postnumer]],Sveitarfelog[#All],4,FALSE)</f>
        <v>Fjarðabyggð</v>
      </c>
      <c r="E7469" t="str">
        <f>VLOOKUP(Oliusala[[#This Row],[postnumer]],Sveitarfelog[#All],5,FALSE)</f>
        <v>Austurland</v>
      </c>
      <c r="F7469" t="s">
        <v>29</v>
      </c>
      <c r="G7469" t="s">
        <v>24</v>
      </c>
      <c r="H7469" t="s">
        <v>60</v>
      </c>
      <c r="I7469" s="1">
        <v>170218</v>
      </c>
      <c r="J7469" s="2">
        <f>VLOOKUP(Oliusala[[#This Row],[tegund]],Tegundir!$B$2:$D$19,3,FALSE)*Oliusala[[#This Row],[magn]]/1000</f>
        <v>147.23857000000001</v>
      </c>
      <c r="K7469">
        <v>2015</v>
      </c>
      <c r="L7469" t="s">
        <v>19</v>
      </c>
      <c r="M7469" s="144" t="s">
        <v>59</v>
      </c>
      <c r="O7469" s="144" t="s">
        <v>1998</v>
      </c>
    </row>
    <row r="7470" spans="1:15" x14ac:dyDescent="0.2">
      <c r="A7470" t="s">
        <v>57</v>
      </c>
      <c r="B7470" s="144" t="s">
        <v>69</v>
      </c>
      <c r="C7470">
        <v>735</v>
      </c>
      <c r="D7470" t="str">
        <f>VLOOKUP(Oliusala[[#This Row],[postnumer]],Sveitarfelog[#All],4,FALSE)</f>
        <v>Fjarðabyggð</v>
      </c>
      <c r="E7470" t="str">
        <f>VLOOKUP(Oliusala[[#This Row],[postnumer]],Sveitarfelog[#All],5,FALSE)</f>
        <v>Austurland</v>
      </c>
      <c r="F7470" t="s">
        <v>29</v>
      </c>
      <c r="G7470" t="s">
        <v>24</v>
      </c>
      <c r="H7470" t="s">
        <v>60</v>
      </c>
      <c r="I7470" s="1">
        <v>142300</v>
      </c>
      <c r="J7470" s="2">
        <f>VLOOKUP(Oliusala[[#This Row],[tegund]],Tegundir!$B$2:$D$19,3,FALSE)*Oliusala[[#This Row],[magn]]/1000</f>
        <v>123.0895</v>
      </c>
      <c r="K7470">
        <v>2015</v>
      </c>
      <c r="L7470" t="s">
        <v>19</v>
      </c>
      <c r="M7470" s="144" t="s">
        <v>59</v>
      </c>
      <c r="O7470" s="144" t="s">
        <v>1998</v>
      </c>
    </row>
    <row r="7471" spans="1:15" x14ac:dyDescent="0.2">
      <c r="A7471" t="s">
        <v>57</v>
      </c>
      <c r="B7471" s="144" t="s">
        <v>69</v>
      </c>
      <c r="C7471">
        <v>735</v>
      </c>
      <c r="D7471" t="str">
        <f>VLOOKUP(Oliusala[[#This Row],[postnumer]],Sveitarfelog[#All],4,FALSE)</f>
        <v>Fjarðabyggð</v>
      </c>
      <c r="E7471" t="str">
        <f>VLOOKUP(Oliusala[[#This Row],[postnumer]],Sveitarfelog[#All],5,FALSE)</f>
        <v>Austurland</v>
      </c>
      <c r="F7471" t="s">
        <v>30</v>
      </c>
      <c r="G7471" t="s">
        <v>24</v>
      </c>
      <c r="H7471" t="s">
        <v>60</v>
      </c>
      <c r="I7471" s="1">
        <v>0</v>
      </c>
      <c r="J7471" s="2">
        <f>VLOOKUP(Oliusala[[#This Row],[tegund]],Tegundir!$B$2:$D$19,3,FALSE)*Oliusala[[#This Row],[magn]]/1000</f>
        <v>0</v>
      </c>
      <c r="K7471">
        <v>2015</v>
      </c>
      <c r="L7471" t="s">
        <v>19</v>
      </c>
      <c r="M7471" s="144" t="s">
        <v>59</v>
      </c>
      <c r="O7471" s="144" t="s">
        <v>1998</v>
      </c>
    </row>
    <row r="7472" spans="1:15" x14ac:dyDescent="0.2">
      <c r="A7472" t="s">
        <v>63</v>
      </c>
      <c r="B7472" s="144" t="s">
        <v>69</v>
      </c>
      <c r="C7472">
        <v>735</v>
      </c>
      <c r="D7472" t="str">
        <f>VLOOKUP(Oliusala[[#This Row],[postnumer]],Sveitarfelog[#All],4,FALSE)</f>
        <v>Fjarðabyggð</v>
      </c>
      <c r="E7472" t="str">
        <f>VLOOKUP(Oliusala[[#This Row],[postnumer]],Sveitarfelog[#All],5,FALSE)</f>
        <v>Austurland</v>
      </c>
      <c r="F7472" t="s">
        <v>24</v>
      </c>
      <c r="G7472" t="s">
        <v>24</v>
      </c>
      <c r="H7472" t="s">
        <v>58</v>
      </c>
      <c r="I7472" s="1">
        <v>400414</v>
      </c>
      <c r="J7472" s="2">
        <f>VLOOKUP(Oliusala[[#This Row],[tegund]],Tegundir!$B$2:$D$19,3,FALSE)*Oliusala[[#This Row],[magn]]/1000</f>
        <v>346.35811000000001</v>
      </c>
      <c r="K7472">
        <v>2015</v>
      </c>
      <c r="L7472" t="s">
        <v>18</v>
      </c>
      <c r="M7472" s="144" t="s">
        <v>59</v>
      </c>
    </row>
    <row r="7473" spans="1:15" x14ac:dyDescent="0.2">
      <c r="A7473" t="s">
        <v>69</v>
      </c>
      <c r="B7473" s="144" t="s">
        <v>69</v>
      </c>
      <c r="C7473">
        <v>735</v>
      </c>
      <c r="D7473" t="str">
        <f>VLOOKUP(Oliusala[[#This Row],[postnumer]],Sveitarfelog[#All],4,FALSE)</f>
        <v>Fjarðabyggð</v>
      </c>
      <c r="E7473" t="str">
        <f>VLOOKUP(Oliusala[[#This Row],[postnumer]],Sveitarfelog[#All],5,FALSE)</f>
        <v>Austurland</v>
      </c>
      <c r="F7473" t="s">
        <v>29</v>
      </c>
      <c r="G7473" t="s">
        <v>24</v>
      </c>
      <c r="H7473" t="s">
        <v>61</v>
      </c>
      <c r="I7473" s="1">
        <v>981666</v>
      </c>
      <c r="J7473" s="2">
        <f>VLOOKUP(Oliusala[[#This Row],[tegund]],Tegundir!$B$2:$D$19,3,FALSE)*Oliusala[[#This Row],[magn]]/1000</f>
        <v>849.14108999999996</v>
      </c>
      <c r="K7473">
        <v>2015</v>
      </c>
      <c r="L7473" t="s">
        <v>19</v>
      </c>
      <c r="M7473" s="144" t="s">
        <v>62</v>
      </c>
      <c r="O7473" s="144" t="s">
        <v>1998</v>
      </c>
    </row>
    <row r="7474" spans="1:15" x14ac:dyDescent="0.2">
      <c r="A7474" t="s">
        <v>69</v>
      </c>
      <c r="B7474" s="144" t="s">
        <v>164</v>
      </c>
      <c r="C7474">
        <v>740</v>
      </c>
      <c r="D7474" t="str">
        <f>VLOOKUP(Oliusala[[#This Row],[postnumer]],Sveitarfelog[#All],4,FALSE)</f>
        <v>Fjarðabyggð</v>
      </c>
      <c r="E7474" t="str">
        <f>VLOOKUP(Oliusala[[#This Row],[postnumer]],Sveitarfelog[#All],5,FALSE)</f>
        <v>Austurland</v>
      </c>
      <c r="F7474" t="s">
        <v>25</v>
      </c>
      <c r="G7474" t="s">
        <v>24</v>
      </c>
      <c r="H7474" t="s">
        <v>60</v>
      </c>
      <c r="I7474" s="1">
        <v>142295</v>
      </c>
      <c r="J7474" s="2">
        <f>VLOOKUP(Oliusala[[#This Row],[tegund]],Tegundir!$B$2:$D$19,3,FALSE)*Oliusala[[#This Row],[magn]]/1000</f>
        <v>123.08517500000001</v>
      </c>
      <c r="K7474">
        <v>2015</v>
      </c>
      <c r="L7474" t="s">
        <v>1955</v>
      </c>
      <c r="M7474" s="144" t="s">
        <v>59</v>
      </c>
    </row>
    <row r="7475" spans="1:15" x14ac:dyDescent="0.2">
      <c r="A7475" t="s">
        <v>64</v>
      </c>
      <c r="B7475" s="144" t="s">
        <v>164</v>
      </c>
      <c r="C7475">
        <v>740</v>
      </c>
      <c r="D7475" t="str">
        <f>VLOOKUP(Oliusala[[#This Row],[postnumer]],Sveitarfelog[#All],4,FALSE)</f>
        <v>Fjarðabyggð</v>
      </c>
      <c r="E7475" t="str">
        <f>VLOOKUP(Oliusala[[#This Row],[postnumer]],Sveitarfelog[#All],5,FALSE)</f>
        <v>Austurland</v>
      </c>
      <c r="F7475" t="s">
        <v>25</v>
      </c>
      <c r="G7475" t="s">
        <v>24</v>
      </c>
      <c r="H7475" t="s">
        <v>58</v>
      </c>
      <c r="I7475" s="1">
        <v>566830</v>
      </c>
      <c r="J7475" s="2">
        <f>VLOOKUP(Oliusala[[#This Row],[tegund]],Tegundir!$B$2:$D$19,3,FALSE)*Oliusala[[#This Row],[magn]]/1000</f>
        <v>490.30795000000001</v>
      </c>
      <c r="K7475">
        <v>2015</v>
      </c>
      <c r="L7475" t="s">
        <v>1955</v>
      </c>
      <c r="M7475" s="144" t="s">
        <v>59</v>
      </c>
    </row>
    <row r="7476" spans="1:15" x14ac:dyDescent="0.2">
      <c r="A7476" t="s">
        <v>57</v>
      </c>
      <c r="B7476" s="144" t="s">
        <v>164</v>
      </c>
      <c r="C7476">
        <v>740</v>
      </c>
      <c r="D7476" t="str">
        <f>VLOOKUP(Oliusala[[#This Row],[postnumer]],Sveitarfelog[#All],4,FALSE)</f>
        <v>Fjarðabyggð</v>
      </c>
      <c r="E7476" t="str">
        <f>VLOOKUP(Oliusala[[#This Row],[postnumer]],Sveitarfelog[#All],5,FALSE)</f>
        <v>Austurland</v>
      </c>
      <c r="F7476" t="s">
        <v>25</v>
      </c>
      <c r="G7476" t="s">
        <v>24</v>
      </c>
      <c r="H7476" t="s">
        <v>60</v>
      </c>
      <c r="I7476" s="1">
        <v>5838</v>
      </c>
      <c r="J7476" s="2">
        <f>VLOOKUP(Oliusala[[#This Row],[tegund]],Tegundir!$B$2:$D$19,3,FALSE)*Oliusala[[#This Row],[magn]]/1000</f>
        <v>5.0498700000000003</v>
      </c>
      <c r="K7476">
        <v>2015</v>
      </c>
      <c r="L7476" t="s">
        <v>1955</v>
      </c>
      <c r="M7476" s="144" t="s">
        <v>59</v>
      </c>
    </row>
    <row r="7477" spans="1:15" x14ac:dyDescent="0.2">
      <c r="A7477" t="s">
        <v>69</v>
      </c>
      <c r="B7477" s="144" t="s">
        <v>69</v>
      </c>
      <c r="C7477">
        <v>735</v>
      </c>
      <c r="D7477" t="str">
        <f>VLOOKUP(Oliusala[[#This Row],[postnumer]],Sveitarfelog[#All],4,FALSE)</f>
        <v>Fjarðabyggð</v>
      </c>
      <c r="E7477" t="str">
        <f>VLOOKUP(Oliusala[[#This Row],[postnumer]],Sveitarfelog[#All],5,FALSE)</f>
        <v>Austurland</v>
      </c>
      <c r="F7477" t="s">
        <v>27</v>
      </c>
      <c r="G7477" t="s">
        <v>24</v>
      </c>
      <c r="H7477" t="s">
        <v>58</v>
      </c>
      <c r="I7477" s="1">
        <v>184833</v>
      </c>
      <c r="J7477" s="2">
        <f>VLOOKUP(Oliusala[[#This Row],[tegund]],Tegundir!$B$2:$D$19,3,FALSE)*Oliusala[[#This Row],[magn]]/1000</f>
        <v>159.88054500000001</v>
      </c>
      <c r="K7477">
        <v>2015</v>
      </c>
      <c r="L7477" t="s">
        <v>19</v>
      </c>
      <c r="M7477" s="144" t="s">
        <v>59</v>
      </c>
      <c r="O7477" s="144" t="s">
        <v>1998</v>
      </c>
    </row>
    <row r="7478" spans="1:15" x14ac:dyDescent="0.2">
      <c r="A7478" t="s">
        <v>71</v>
      </c>
      <c r="B7478" s="144" t="s">
        <v>71</v>
      </c>
      <c r="C7478">
        <v>750</v>
      </c>
      <c r="D7478" t="str">
        <f>VLOOKUP(Oliusala[[#This Row],[postnumer]],Sveitarfelog[#All],4,FALSE)</f>
        <v>Fjarðabyggð</v>
      </c>
      <c r="E7478" t="str">
        <f>VLOOKUP(Oliusala[[#This Row],[postnumer]],Sveitarfelog[#All],5,FALSE)</f>
        <v>Austurland</v>
      </c>
      <c r="F7478" t="s">
        <v>27</v>
      </c>
      <c r="G7478" t="s">
        <v>24</v>
      </c>
      <c r="H7478" t="s">
        <v>58</v>
      </c>
      <c r="I7478" s="1">
        <v>1270875</v>
      </c>
      <c r="J7478" s="2">
        <f>VLOOKUP(Oliusala[[#This Row],[tegund]],Tegundir!$B$2:$D$19,3,FALSE)*Oliusala[[#This Row],[magn]]/1000</f>
        <v>1099.306875</v>
      </c>
      <c r="K7478">
        <v>2015</v>
      </c>
      <c r="L7478" t="s">
        <v>1955</v>
      </c>
      <c r="M7478" s="144" t="s">
        <v>59</v>
      </c>
    </row>
    <row r="7479" spans="1:15" x14ac:dyDescent="0.2">
      <c r="A7479" t="s">
        <v>69</v>
      </c>
      <c r="B7479" s="144" t="s">
        <v>164</v>
      </c>
      <c r="C7479">
        <v>740</v>
      </c>
      <c r="D7479" t="str">
        <f>VLOOKUP(Oliusala[[#This Row],[postnumer]],Sveitarfelog[#All],4,FALSE)</f>
        <v>Fjarðabyggð</v>
      </c>
      <c r="E7479" t="str">
        <f>VLOOKUP(Oliusala[[#This Row],[postnumer]],Sveitarfelog[#All],5,FALSE)</f>
        <v>Austurland</v>
      </c>
      <c r="F7479" t="s">
        <v>29</v>
      </c>
      <c r="G7479" t="s">
        <v>24</v>
      </c>
      <c r="H7479" t="s">
        <v>60</v>
      </c>
      <c r="I7479" s="1">
        <v>5573</v>
      </c>
      <c r="J7479" s="2">
        <f>VLOOKUP(Oliusala[[#This Row],[tegund]],Tegundir!$B$2:$D$19,3,FALSE)*Oliusala[[#This Row],[magn]]/1000</f>
        <v>4.8206449999999998</v>
      </c>
      <c r="K7479">
        <v>2015</v>
      </c>
      <c r="L7479" t="s">
        <v>19</v>
      </c>
      <c r="M7479" s="144" t="s">
        <v>59</v>
      </c>
      <c r="O7479" s="144" t="s">
        <v>1998</v>
      </c>
    </row>
    <row r="7480" spans="1:15" x14ac:dyDescent="0.2">
      <c r="A7480" t="s">
        <v>64</v>
      </c>
      <c r="B7480" s="144" t="s">
        <v>164</v>
      </c>
      <c r="C7480">
        <v>740</v>
      </c>
      <c r="D7480" t="str">
        <f>VLOOKUP(Oliusala[[#This Row],[postnumer]],Sveitarfelog[#All],4,FALSE)</f>
        <v>Fjarðabyggð</v>
      </c>
      <c r="E7480" t="str">
        <f>VLOOKUP(Oliusala[[#This Row],[postnumer]],Sveitarfelog[#All],5,FALSE)</f>
        <v>Austurland</v>
      </c>
      <c r="F7480" t="s">
        <v>24</v>
      </c>
      <c r="G7480" t="s">
        <v>24</v>
      </c>
      <c r="H7480" t="s">
        <v>58</v>
      </c>
      <c r="I7480" s="1">
        <v>133871</v>
      </c>
      <c r="J7480" s="2">
        <f>VLOOKUP(Oliusala[[#This Row],[tegund]],Tegundir!$B$2:$D$19,3,FALSE)*Oliusala[[#This Row],[magn]]/1000</f>
        <v>115.79841499999999</v>
      </c>
      <c r="K7480">
        <v>2015</v>
      </c>
      <c r="L7480" t="s">
        <v>18</v>
      </c>
      <c r="M7480" s="144" t="s">
        <v>59</v>
      </c>
    </row>
    <row r="7481" spans="1:15" x14ac:dyDescent="0.2">
      <c r="A7481" t="s">
        <v>64</v>
      </c>
      <c r="B7481" s="144" t="s">
        <v>164</v>
      </c>
      <c r="C7481">
        <v>740</v>
      </c>
      <c r="D7481" t="str">
        <f>VLOOKUP(Oliusala[[#This Row],[postnumer]],Sveitarfelog[#All],4,FALSE)</f>
        <v>Fjarðabyggð</v>
      </c>
      <c r="E7481" t="str">
        <f>VLOOKUP(Oliusala[[#This Row],[postnumer]],Sveitarfelog[#All],5,FALSE)</f>
        <v>Austurland</v>
      </c>
      <c r="F7481" t="s">
        <v>29</v>
      </c>
      <c r="G7481" t="s">
        <v>24</v>
      </c>
      <c r="H7481" t="s">
        <v>58</v>
      </c>
      <c r="I7481" s="1">
        <v>11572382</v>
      </c>
      <c r="J7481" s="2">
        <f>VLOOKUP(Oliusala[[#This Row],[tegund]],Tegundir!$B$2:$D$19,3,FALSE)*Oliusala[[#This Row],[magn]]/1000</f>
        <v>10010.110429999999</v>
      </c>
      <c r="K7481">
        <v>2015</v>
      </c>
      <c r="L7481" t="s">
        <v>19</v>
      </c>
      <c r="M7481" s="144" t="s">
        <v>59</v>
      </c>
      <c r="O7481" s="144" t="s">
        <v>1998</v>
      </c>
    </row>
    <row r="7482" spans="1:15" x14ac:dyDescent="0.2">
      <c r="A7482" t="s">
        <v>64</v>
      </c>
      <c r="B7482" s="144" t="s">
        <v>164</v>
      </c>
      <c r="C7482">
        <v>740</v>
      </c>
      <c r="D7482" t="str">
        <f>VLOOKUP(Oliusala[[#This Row],[postnumer]],Sveitarfelog[#All],4,FALSE)</f>
        <v>Fjarðabyggð</v>
      </c>
      <c r="E7482" t="str">
        <f>VLOOKUP(Oliusala[[#This Row],[postnumer]],Sveitarfelog[#All],5,FALSE)</f>
        <v>Austurland</v>
      </c>
      <c r="F7482" t="s">
        <v>30</v>
      </c>
      <c r="G7482" t="s">
        <v>24</v>
      </c>
      <c r="H7482" t="s">
        <v>58</v>
      </c>
      <c r="I7482" s="1">
        <v>60213</v>
      </c>
      <c r="J7482" s="2">
        <f>VLOOKUP(Oliusala[[#This Row],[tegund]],Tegundir!$B$2:$D$19,3,FALSE)*Oliusala[[#This Row],[magn]]/1000</f>
        <v>52.084245000000003</v>
      </c>
      <c r="K7482">
        <v>2015</v>
      </c>
      <c r="L7482" t="s">
        <v>19</v>
      </c>
      <c r="M7482" s="144" t="s">
        <v>59</v>
      </c>
      <c r="O7482" s="144" t="s">
        <v>1998</v>
      </c>
    </row>
    <row r="7483" spans="1:15" x14ac:dyDescent="0.2">
      <c r="A7483" t="s">
        <v>63</v>
      </c>
      <c r="B7483" s="144" t="s">
        <v>164</v>
      </c>
      <c r="C7483">
        <v>740</v>
      </c>
      <c r="D7483" t="str">
        <f>VLOOKUP(Oliusala[[#This Row],[postnumer]],Sveitarfelog[#All],4,FALSE)</f>
        <v>Fjarðabyggð</v>
      </c>
      <c r="E7483" t="str">
        <f>VLOOKUP(Oliusala[[#This Row],[postnumer]],Sveitarfelog[#All],5,FALSE)</f>
        <v>Austurland</v>
      </c>
      <c r="F7483" t="s">
        <v>24</v>
      </c>
      <c r="G7483" t="s">
        <v>24</v>
      </c>
      <c r="H7483" t="s">
        <v>58</v>
      </c>
      <c r="I7483" s="1">
        <v>427448</v>
      </c>
      <c r="J7483" s="2">
        <f>VLOOKUP(Oliusala[[#This Row],[tegund]],Tegundir!$B$2:$D$19,3,FALSE)*Oliusala[[#This Row],[magn]]/1000</f>
        <v>369.74252000000001</v>
      </c>
      <c r="K7483">
        <v>2015</v>
      </c>
      <c r="L7483" t="s">
        <v>18</v>
      </c>
      <c r="M7483" s="144" t="s">
        <v>59</v>
      </c>
    </row>
    <row r="7484" spans="1:15" x14ac:dyDescent="0.2">
      <c r="A7484" t="s">
        <v>57</v>
      </c>
      <c r="B7484" s="144" t="s">
        <v>165</v>
      </c>
      <c r="C7484">
        <v>755</v>
      </c>
      <c r="D7484" t="str">
        <f>VLOOKUP(Oliusala[[#This Row],[postnumer]],Sveitarfelog[#All],4,FALSE)</f>
        <v>Fjarðabyggð</v>
      </c>
      <c r="E7484" t="str">
        <f>VLOOKUP(Oliusala[[#This Row],[postnumer]],Sveitarfelog[#All],5,FALSE)</f>
        <v>Austurland</v>
      </c>
      <c r="F7484" t="s">
        <v>25</v>
      </c>
      <c r="G7484" t="s">
        <v>24</v>
      </c>
      <c r="H7484" t="s">
        <v>60</v>
      </c>
      <c r="I7484" s="1">
        <v>312066</v>
      </c>
      <c r="J7484" s="2">
        <f>VLOOKUP(Oliusala[[#This Row],[tegund]],Tegundir!$B$2:$D$19,3,FALSE)*Oliusala[[#This Row],[magn]]/1000</f>
        <v>269.93709000000001</v>
      </c>
      <c r="K7484">
        <v>2015</v>
      </c>
      <c r="L7484" t="s">
        <v>19</v>
      </c>
      <c r="M7484" s="144" t="s">
        <v>59</v>
      </c>
      <c r="O7484" s="144" t="s">
        <v>1997</v>
      </c>
    </row>
    <row r="7485" spans="1:15" x14ac:dyDescent="0.2">
      <c r="A7485" t="s">
        <v>64</v>
      </c>
      <c r="B7485" s="144" t="s">
        <v>164</v>
      </c>
      <c r="C7485">
        <v>740</v>
      </c>
      <c r="D7485" t="str">
        <f>VLOOKUP(Oliusala[[#This Row],[postnumer]],Sveitarfelog[#All],4,FALSE)</f>
        <v>Fjarðabyggð</v>
      </c>
      <c r="E7485" t="str">
        <f>VLOOKUP(Oliusala[[#This Row],[postnumer]],Sveitarfelog[#All],5,FALSE)</f>
        <v>Austurland</v>
      </c>
      <c r="F7485" t="s">
        <v>29</v>
      </c>
      <c r="G7485" t="s">
        <v>24</v>
      </c>
      <c r="H7485" t="s">
        <v>61</v>
      </c>
      <c r="I7485" s="1">
        <v>2369271</v>
      </c>
      <c r="J7485" s="2">
        <f>VLOOKUP(Oliusala[[#This Row],[tegund]],Tegundir!$B$2:$D$19,3,FALSE)*Oliusala[[#This Row],[magn]]/1000</f>
        <v>2049.4194149999998</v>
      </c>
      <c r="K7485">
        <v>2015</v>
      </c>
      <c r="L7485" t="s">
        <v>19</v>
      </c>
      <c r="M7485" s="144" t="s">
        <v>62</v>
      </c>
      <c r="O7485" s="144" t="s">
        <v>1998</v>
      </c>
    </row>
    <row r="7486" spans="1:15" x14ac:dyDescent="0.2">
      <c r="A7486" t="s">
        <v>64</v>
      </c>
      <c r="B7486" s="144" t="s">
        <v>164</v>
      </c>
      <c r="C7486">
        <v>740</v>
      </c>
      <c r="D7486" t="str">
        <f>VLOOKUP(Oliusala[[#This Row],[postnumer]],Sveitarfelog[#All],4,FALSE)</f>
        <v>Fjarðabyggð</v>
      </c>
      <c r="E7486" t="str">
        <f>VLOOKUP(Oliusala[[#This Row],[postnumer]],Sveitarfelog[#All],5,FALSE)</f>
        <v>Austurland</v>
      </c>
      <c r="F7486" t="s">
        <v>30</v>
      </c>
      <c r="G7486" t="s">
        <v>24</v>
      </c>
      <c r="H7486" t="s">
        <v>61</v>
      </c>
      <c r="I7486" s="1">
        <v>41517</v>
      </c>
      <c r="J7486" s="2">
        <f>VLOOKUP(Oliusala[[#This Row],[tegund]],Tegundir!$B$2:$D$19,3,FALSE)*Oliusala[[#This Row],[magn]]/1000</f>
        <v>35.912205</v>
      </c>
      <c r="K7486">
        <v>2015</v>
      </c>
      <c r="L7486" t="s">
        <v>19</v>
      </c>
      <c r="M7486" s="144" t="s">
        <v>62</v>
      </c>
      <c r="O7486" s="144" t="s">
        <v>1998</v>
      </c>
    </row>
    <row r="7487" spans="1:15" x14ac:dyDescent="0.2">
      <c r="A7487" t="s">
        <v>63</v>
      </c>
      <c r="B7487" s="144" t="s">
        <v>66</v>
      </c>
      <c r="C7487">
        <v>730</v>
      </c>
      <c r="D7487" t="str">
        <f>VLOOKUP(Oliusala[[#This Row],[postnumer]],Sveitarfelog[#All],4,FALSE)</f>
        <v>Fjarðabyggð</v>
      </c>
      <c r="E7487" t="str">
        <f>VLOOKUP(Oliusala[[#This Row],[postnumer]],Sveitarfelog[#All],5,FALSE)</f>
        <v>Austurland</v>
      </c>
      <c r="F7487" t="s">
        <v>25</v>
      </c>
      <c r="G7487" t="s">
        <v>24</v>
      </c>
      <c r="H7487" t="s">
        <v>58</v>
      </c>
      <c r="I7487" s="1">
        <v>102619</v>
      </c>
      <c r="J7487" s="2">
        <f>VLOOKUP(Oliusala[[#This Row],[tegund]],Tegundir!$B$2:$D$19,3,FALSE)*Oliusala[[#This Row],[magn]]/1000</f>
        <v>88.765434999999997</v>
      </c>
      <c r="K7487">
        <v>2015</v>
      </c>
      <c r="L7487" t="s">
        <v>1955</v>
      </c>
      <c r="M7487" s="144" t="s">
        <v>59</v>
      </c>
    </row>
    <row r="7488" spans="1:15" x14ac:dyDescent="0.2">
      <c r="A7488" t="s">
        <v>69</v>
      </c>
      <c r="B7488" s="144" t="s">
        <v>71</v>
      </c>
      <c r="C7488">
        <v>750</v>
      </c>
      <c r="D7488" t="str">
        <f>VLOOKUP(Oliusala[[#This Row],[postnumer]],Sveitarfelog[#All],4,FALSE)</f>
        <v>Fjarðabyggð</v>
      </c>
      <c r="E7488" t="str">
        <f>VLOOKUP(Oliusala[[#This Row],[postnumer]],Sveitarfelog[#All],5,FALSE)</f>
        <v>Austurland</v>
      </c>
      <c r="F7488" t="s">
        <v>29</v>
      </c>
      <c r="G7488" t="s">
        <v>24</v>
      </c>
      <c r="H7488" t="s">
        <v>60</v>
      </c>
      <c r="I7488" s="1">
        <v>25603</v>
      </c>
      <c r="J7488" s="2">
        <f>VLOOKUP(Oliusala[[#This Row],[tegund]],Tegundir!$B$2:$D$19,3,FALSE)*Oliusala[[#This Row],[magn]]/1000</f>
        <v>22.146595000000001</v>
      </c>
      <c r="K7488">
        <v>2015</v>
      </c>
      <c r="L7488" t="s">
        <v>19</v>
      </c>
      <c r="M7488" s="144" t="s">
        <v>59</v>
      </c>
      <c r="O7488" s="144" t="s">
        <v>1998</v>
      </c>
    </row>
    <row r="7489" spans="1:15" x14ac:dyDescent="0.2">
      <c r="A7489" t="s">
        <v>71</v>
      </c>
      <c r="B7489" s="144" t="s">
        <v>71</v>
      </c>
      <c r="C7489">
        <v>750</v>
      </c>
      <c r="D7489" t="str">
        <f>VLOOKUP(Oliusala[[#This Row],[postnumer]],Sveitarfelog[#All],4,FALSE)</f>
        <v>Fjarðabyggð</v>
      </c>
      <c r="E7489" t="str">
        <f>VLOOKUP(Oliusala[[#This Row],[postnumer]],Sveitarfelog[#All],5,FALSE)</f>
        <v>Austurland</v>
      </c>
      <c r="F7489" t="s">
        <v>24</v>
      </c>
      <c r="G7489" t="s">
        <v>24</v>
      </c>
      <c r="H7489" t="s">
        <v>58</v>
      </c>
      <c r="I7489" s="1">
        <v>2000</v>
      </c>
      <c r="J7489" s="2">
        <f>VLOOKUP(Oliusala[[#This Row],[tegund]],Tegundir!$B$2:$D$19,3,FALSE)*Oliusala[[#This Row],[magn]]/1000</f>
        <v>1.73</v>
      </c>
      <c r="K7489">
        <v>2015</v>
      </c>
      <c r="L7489" t="s">
        <v>18</v>
      </c>
      <c r="M7489" s="144" t="s">
        <v>59</v>
      </c>
    </row>
    <row r="7490" spans="1:15" x14ac:dyDescent="0.2">
      <c r="A7490" t="s">
        <v>71</v>
      </c>
      <c r="B7490" s="144" t="s">
        <v>71</v>
      </c>
      <c r="C7490">
        <v>750</v>
      </c>
      <c r="D7490" t="str">
        <f>VLOOKUP(Oliusala[[#This Row],[postnumer]],Sveitarfelog[#All],4,FALSE)</f>
        <v>Fjarðabyggð</v>
      </c>
      <c r="E7490" t="str">
        <f>VLOOKUP(Oliusala[[#This Row],[postnumer]],Sveitarfelog[#All],5,FALSE)</f>
        <v>Austurland</v>
      </c>
      <c r="F7490" t="s">
        <v>29</v>
      </c>
      <c r="G7490" t="s">
        <v>24</v>
      </c>
      <c r="H7490" t="s">
        <v>58</v>
      </c>
      <c r="I7490" s="1">
        <v>2585575</v>
      </c>
      <c r="J7490" s="2">
        <f>VLOOKUP(Oliusala[[#This Row],[tegund]],Tegundir!$B$2:$D$19,3,FALSE)*Oliusala[[#This Row],[magn]]/1000</f>
        <v>2236.522375</v>
      </c>
      <c r="K7490">
        <v>2015</v>
      </c>
      <c r="L7490" t="s">
        <v>19</v>
      </c>
      <c r="M7490" s="144" t="s">
        <v>59</v>
      </c>
      <c r="O7490" s="144" t="s">
        <v>1998</v>
      </c>
    </row>
    <row r="7491" spans="1:15" x14ac:dyDescent="0.2">
      <c r="A7491" t="s">
        <v>63</v>
      </c>
      <c r="B7491" s="144" t="s">
        <v>164</v>
      </c>
      <c r="C7491">
        <v>740</v>
      </c>
      <c r="D7491" t="str">
        <f>VLOOKUP(Oliusala[[#This Row],[postnumer]],Sveitarfelog[#All],4,FALSE)</f>
        <v>Fjarðabyggð</v>
      </c>
      <c r="E7491" t="str">
        <f>VLOOKUP(Oliusala[[#This Row],[postnumer]],Sveitarfelog[#All],5,FALSE)</f>
        <v>Austurland</v>
      </c>
      <c r="F7491" t="s">
        <v>25</v>
      </c>
      <c r="G7491" t="s">
        <v>24</v>
      </c>
      <c r="H7491" t="s">
        <v>58</v>
      </c>
      <c r="I7491" s="1">
        <v>27917</v>
      </c>
      <c r="J7491" s="2">
        <f>VLOOKUP(Oliusala[[#This Row],[tegund]],Tegundir!$B$2:$D$19,3,FALSE)*Oliusala[[#This Row],[magn]]/1000</f>
        <v>24.148204999999997</v>
      </c>
      <c r="K7491">
        <v>2015</v>
      </c>
      <c r="L7491" t="s">
        <v>1955</v>
      </c>
      <c r="M7491" s="144" t="s">
        <v>59</v>
      </c>
    </row>
    <row r="7492" spans="1:15" x14ac:dyDescent="0.2">
      <c r="A7492" t="s">
        <v>66</v>
      </c>
      <c r="B7492" s="144" t="s">
        <v>71</v>
      </c>
      <c r="C7492">
        <v>750</v>
      </c>
      <c r="D7492" t="str">
        <f>VLOOKUP(Oliusala[[#This Row],[postnumer]],Sveitarfelog[#All],4,FALSE)</f>
        <v>Fjarðabyggð</v>
      </c>
      <c r="E7492" t="str">
        <f>VLOOKUP(Oliusala[[#This Row],[postnumer]],Sveitarfelog[#All],5,FALSE)</f>
        <v>Austurland</v>
      </c>
      <c r="F7492" t="s">
        <v>29</v>
      </c>
      <c r="G7492" t="s">
        <v>24</v>
      </c>
      <c r="H7492" t="s">
        <v>60</v>
      </c>
      <c r="I7492" s="1">
        <v>23801</v>
      </c>
      <c r="J7492" s="2">
        <f>VLOOKUP(Oliusala[[#This Row],[tegund]],Tegundir!$B$2:$D$19,3,FALSE)*Oliusala[[#This Row],[magn]]/1000</f>
        <v>20.587865000000001</v>
      </c>
      <c r="K7492">
        <v>2015</v>
      </c>
      <c r="L7492" t="s">
        <v>19</v>
      </c>
      <c r="M7492" s="144" t="s">
        <v>59</v>
      </c>
      <c r="O7492" s="144" t="s">
        <v>1998</v>
      </c>
    </row>
    <row r="7493" spans="1:15" x14ac:dyDescent="0.2">
      <c r="A7493" t="s">
        <v>63</v>
      </c>
      <c r="B7493" s="144" t="s">
        <v>71</v>
      </c>
      <c r="C7493">
        <v>750</v>
      </c>
      <c r="D7493" t="str">
        <f>VLOOKUP(Oliusala[[#This Row],[postnumer]],Sveitarfelog[#All],4,FALSE)</f>
        <v>Fjarðabyggð</v>
      </c>
      <c r="E7493" t="str">
        <f>VLOOKUP(Oliusala[[#This Row],[postnumer]],Sveitarfelog[#All],5,FALSE)</f>
        <v>Austurland</v>
      </c>
      <c r="F7493" t="s">
        <v>24</v>
      </c>
      <c r="G7493" t="s">
        <v>24</v>
      </c>
      <c r="H7493" t="s">
        <v>58</v>
      </c>
      <c r="I7493" s="1">
        <v>233188</v>
      </c>
      <c r="J7493" s="2">
        <f>VLOOKUP(Oliusala[[#This Row],[tegund]],Tegundir!$B$2:$D$19,3,FALSE)*Oliusala[[#This Row],[magn]]/1000</f>
        <v>201.70761999999999</v>
      </c>
      <c r="K7493">
        <v>2015</v>
      </c>
      <c r="L7493" t="s">
        <v>18</v>
      </c>
      <c r="M7493" s="144" t="s">
        <v>59</v>
      </c>
    </row>
    <row r="7494" spans="1:15" x14ac:dyDescent="0.2">
      <c r="A7494" t="s">
        <v>71</v>
      </c>
      <c r="B7494" s="144" t="s">
        <v>71</v>
      </c>
      <c r="C7494">
        <v>750</v>
      </c>
      <c r="D7494" t="str">
        <f>VLOOKUP(Oliusala[[#This Row],[postnumer]],Sveitarfelog[#All],4,FALSE)</f>
        <v>Fjarðabyggð</v>
      </c>
      <c r="E7494" t="str">
        <f>VLOOKUP(Oliusala[[#This Row],[postnumer]],Sveitarfelog[#All],5,FALSE)</f>
        <v>Austurland</v>
      </c>
      <c r="F7494" t="s">
        <v>29</v>
      </c>
      <c r="G7494" t="s">
        <v>24</v>
      </c>
      <c r="H7494" t="s">
        <v>61</v>
      </c>
      <c r="I7494" s="1">
        <v>877837</v>
      </c>
      <c r="J7494" s="2">
        <f>VLOOKUP(Oliusala[[#This Row],[tegund]],Tegundir!$B$2:$D$19,3,FALSE)*Oliusala[[#This Row],[magn]]/1000</f>
        <v>759.32900500000005</v>
      </c>
      <c r="K7494">
        <v>2015</v>
      </c>
      <c r="L7494" t="s">
        <v>19</v>
      </c>
      <c r="M7494" s="144" t="s">
        <v>62</v>
      </c>
      <c r="O7494" s="144" t="s">
        <v>1998</v>
      </c>
    </row>
    <row r="7495" spans="1:15" x14ac:dyDescent="0.2">
      <c r="A7495" t="s">
        <v>63</v>
      </c>
      <c r="B7495" s="144" t="s">
        <v>71</v>
      </c>
      <c r="C7495">
        <v>750</v>
      </c>
      <c r="D7495" t="str">
        <f>VLOOKUP(Oliusala[[#This Row],[postnumer]],Sveitarfelog[#All],4,FALSE)</f>
        <v>Fjarðabyggð</v>
      </c>
      <c r="E7495" t="str">
        <f>VLOOKUP(Oliusala[[#This Row],[postnumer]],Sveitarfelog[#All],5,FALSE)</f>
        <v>Austurland</v>
      </c>
      <c r="F7495" t="s">
        <v>25</v>
      </c>
      <c r="G7495" t="s">
        <v>24</v>
      </c>
      <c r="H7495" t="s">
        <v>58</v>
      </c>
      <c r="I7495" s="1">
        <v>15271</v>
      </c>
      <c r="J7495" s="2">
        <f>VLOOKUP(Oliusala[[#This Row],[tegund]],Tegundir!$B$2:$D$19,3,FALSE)*Oliusala[[#This Row],[magn]]/1000</f>
        <v>13.209415</v>
      </c>
      <c r="K7495">
        <v>2015</v>
      </c>
      <c r="L7495" t="s">
        <v>1955</v>
      </c>
      <c r="M7495" s="144" t="s">
        <v>59</v>
      </c>
    </row>
    <row r="7496" spans="1:15" x14ac:dyDescent="0.2">
      <c r="A7496" t="s">
        <v>69</v>
      </c>
      <c r="B7496" s="144" t="s">
        <v>71</v>
      </c>
      <c r="C7496">
        <v>750</v>
      </c>
      <c r="D7496" t="str">
        <f>VLOOKUP(Oliusala[[#This Row],[postnumer]],Sveitarfelog[#All],4,FALSE)</f>
        <v>Fjarðabyggð</v>
      </c>
      <c r="E7496" t="str">
        <f>VLOOKUP(Oliusala[[#This Row],[postnumer]],Sveitarfelog[#All],5,FALSE)</f>
        <v>Austurland</v>
      </c>
      <c r="F7496" t="s">
        <v>25</v>
      </c>
      <c r="G7496" t="s">
        <v>24</v>
      </c>
      <c r="H7496" t="s">
        <v>60</v>
      </c>
      <c r="I7496" s="1">
        <v>3929</v>
      </c>
      <c r="J7496" s="2">
        <f>VLOOKUP(Oliusala[[#This Row],[tegund]],Tegundir!$B$2:$D$19,3,FALSE)*Oliusala[[#This Row],[magn]]/1000</f>
        <v>3.3985850000000002</v>
      </c>
      <c r="K7496">
        <v>2015</v>
      </c>
      <c r="L7496" t="s">
        <v>1955</v>
      </c>
      <c r="M7496" s="144" t="s">
        <v>59</v>
      </c>
    </row>
    <row r="7497" spans="1:15" x14ac:dyDescent="0.2">
      <c r="A7497" t="s">
        <v>71</v>
      </c>
      <c r="B7497" s="144" t="s">
        <v>71</v>
      </c>
      <c r="C7497">
        <v>750</v>
      </c>
      <c r="D7497" t="str">
        <f>VLOOKUP(Oliusala[[#This Row],[postnumer]],Sveitarfelog[#All],4,FALSE)</f>
        <v>Fjarðabyggð</v>
      </c>
      <c r="E7497" t="str">
        <f>VLOOKUP(Oliusala[[#This Row],[postnumer]],Sveitarfelog[#All],5,FALSE)</f>
        <v>Austurland</v>
      </c>
      <c r="F7497" t="s">
        <v>25</v>
      </c>
      <c r="G7497" t="s">
        <v>24</v>
      </c>
      <c r="H7497" t="s">
        <v>58</v>
      </c>
      <c r="I7497" s="1">
        <v>67887</v>
      </c>
      <c r="J7497" s="2">
        <f>VLOOKUP(Oliusala[[#This Row],[tegund]],Tegundir!$B$2:$D$19,3,FALSE)*Oliusala[[#This Row],[magn]]/1000</f>
        <v>58.722254999999997</v>
      </c>
      <c r="K7497">
        <v>2015</v>
      </c>
      <c r="L7497" t="s">
        <v>1955</v>
      </c>
      <c r="M7497" s="144" t="s">
        <v>59</v>
      </c>
    </row>
    <row r="7498" spans="1:15" x14ac:dyDescent="0.2">
      <c r="A7498" t="s">
        <v>66</v>
      </c>
      <c r="B7498" s="144" t="s">
        <v>71</v>
      </c>
      <c r="C7498">
        <v>750</v>
      </c>
      <c r="D7498" t="str">
        <f>VLOOKUP(Oliusala[[#This Row],[postnumer]],Sveitarfelog[#All],4,FALSE)</f>
        <v>Fjarðabyggð</v>
      </c>
      <c r="E7498" t="str">
        <f>VLOOKUP(Oliusala[[#This Row],[postnumer]],Sveitarfelog[#All],5,FALSE)</f>
        <v>Austurland</v>
      </c>
      <c r="F7498" t="s">
        <v>25</v>
      </c>
      <c r="G7498" t="s">
        <v>24</v>
      </c>
      <c r="H7498" t="s">
        <v>60</v>
      </c>
      <c r="I7498" s="1">
        <v>11942</v>
      </c>
      <c r="J7498" s="2">
        <f>VLOOKUP(Oliusala[[#This Row],[tegund]],Tegundir!$B$2:$D$19,3,FALSE)*Oliusala[[#This Row],[magn]]/1000</f>
        <v>10.329829999999999</v>
      </c>
      <c r="K7498">
        <v>2015</v>
      </c>
      <c r="L7498" t="s">
        <v>1955</v>
      </c>
      <c r="M7498" s="144" t="s">
        <v>59</v>
      </c>
    </row>
    <row r="7499" spans="1:15" x14ac:dyDescent="0.2">
      <c r="A7499" t="s">
        <v>57</v>
      </c>
      <c r="B7499" s="144" t="s">
        <v>165</v>
      </c>
      <c r="C7499">
        <v>755</v>
      </c>
      <c r="D7499" t="str">
        <f>VLOOKUP(Oliusala[[#This Row],[postnumer]],Sveitarfelog[#All],4,FALSE)</f>
        <v>Fjarðabyggð</v>
      </c>
      <c r="E7499" t="str">
        <f>VLOOKUP(Oliusala[[#This Row],[postnumer]],Sveitarfelog[#All],5,FALSE)</f>
        <v>Austurland</v>
      </c>
      <c r="F7499" t="s">
        <v>29</v>
      </c>
      <c r="G7499" t="s">
        <v>24</v>
      </c>
      <c r="H7499" t="s">
        <v>60</v>
      </c>
      <c r="I7499" s="1">
        <v>73360</v>
      </c>
      <c r="J7499" s="2">
        <f>VLOOKUP(Oliusala[[#This Row],[tegund]],Tegundir!$B$2:$D$19,3,FALSE)*Oliusala[[#This Row],[magn]]/1000</f>
        <v>63.456400000000002</v>
      </c>
      <c r="K7499">
        <v>2015</v>
      </c>
      <c r="L7499" t="s">
        <v>19</v>
      </c>
      <c r="M7499" s="144" t="s">
        <v>59</v>
      </c>
      <c r="O7499" s="144" t="s">
        <v>1998</v>
      </c>
    </row>
    <row r="7500" spans="1:15" x14ac:dyDescent="0.2">
      <c r="A7500" t="s">
        <v>63</v>
      </c>
      <c r="B7500" s="144" t="s">
        <v>165</v>
      </c>
      <c r="C7500">
        <v>755</v>
      </c>
      <c r="D7500" t="str">
        <f>VLOOKUP(Oliusala[[#This Row],[postnumer]],Sveitarfelog[#All],4,FALSE)</f>
        <v>Fjarðabyggð</v>
      </c>
      <c r="E7500" t="str">
        <f>VLOOKUP(Oliusala[[#This Row],[postnumer]],Sveitarfelog[#All],5,FALSE)</f>
        <v>Austurland</v>
      </c>
      <c r="F7500" t="s">
        <v>24</v>
      </c>
      <c r="G7500" t="s">
        <v>24</v>
      </c>
      <c r="H7500" t="s">
        <v>58</v>
      </c>
      <c r="I7500" s="1">
        <v>93112</v>
      </c>
      <c r="J7500" s="2">
        <f>VLOOKUP(Oliusala[[#This Row],[tegund]],Tegundir!$B$2:$D$19,3,FALSE)*Oliusala[[#This Row],[magn]]/1000</f>
        <v>80.541880000000006</v>
      </c>
      <c r="K7500">
        <v>2015</v>
      </c>
      <c r="L7500" t="s">
        <v>18</v>
      </c>
      <c r="M7500" s="144" t="s">
        <v>59</v>
      </c>
    </row>
    <row r="7501" spans="1:15" x14ac:dyDescent="0.2">
      <c r="A7501" t="s">
        <v>66</v>
      </c>
      <c r="B7501" s="144" t="s">
        <v>166</v>
      </c>
      <c r="C7501">
        <v>760</v>
      </c>
      <c r="D7501" t="str">
        <f>VLOOKUP(Oliusala[[#This Row],[postnumer]],Sveitarfelog[#All],4,FALSE)</f>
        <v>Fjarðabyggð</v>
      </c>
      <c r="E7501" t="str">
        <f>VLOOKUP(Oliusala[[#This Row],[postnumer]],Sveitarfelog[#All],5,FALSE)</f>
        <v>Austurland</v>
      </c>
      <c r="F7501" t="s">
        <v>25</v>
      </c>
      <c r="G7501" t="s">
        <v>24</v>
      </c>
      <c r="H7501" t="s">
        <v>60</v>
      </c>
      <c r="I7501" s="1">
        <v>3426</v>
      </c>
      <c r="J7501" s="2">
        <f>VLOOKUP(Oliusala[[#This Row],[tegund]],Tegundir!$B$2:$D$19,3,FALSE)*Oliusala[[#This Row],[magn]]/1000</f>
        <v>2.9634899999999997</v>
      </c>
      <c r="K7501">
        <v>2015</v>
      </c>
      <c r="L7501" t="s">
        <v>1955</v>
      </c>
      <c r="M7501" s="144" t="s">
        <v>59</v>
      </c>
    </row>
    <row r="7502" spans="1:15" x14ac:dyDescent="0.2">
      <c r="A7502" t="s">
        <v>57</v>
      </c>
      <c r="B7502" s="144" t="s">
        <v>166</v>
      </c>
      <c r="C7502">
        <v>760</v>
      </c>
      <c r="D7502" t="str">
        <f>VLOOKUP(Oliusala[[#This Row],[postnumer]],Sveitarfelog[#All],4,FALSE)</f>
        <v>Fjarðabyggð</v>
      </c>
      <c r="E7502" t="str">
        <f>VLOOKUP(Oliusala[[#This Row],[postnumer]],Sveitarfelog[#All],5,FALSE)</f>
        <v>Austurland</v>
      </c>
      <c r="F7502" t="s">
        <v>25</v>
      </c>
      <c r="G7502" t="s">
        <v>24</v>
      </c>
      <c r="H7502" t="s">
        <v>60</v>
      </c>
      <c r="I7502" s="1">
        <v>272144</v>
      </c>
      <c r="J7502" s="2">
        <f>VLOOKUP(Oliusala[[#This Row],[tegund]],Tegundir!$B$2:$D$19,3,FALSE)*Oliusala[[#This Row],[magn]]/1000</f>
        <v>235.40456</v>
      </c>
      <c r="K7502">
        <v>2015</v>
      </c>
      <c r="L7502" t="s">
        <v>1955</v>
      </c>
      <c r="M7502" s="144" t="s">
        <v>59</v>
      </c>
    </row>
    <row r="7503" spans="1:15" x14ac:dyDescent="0.2">
      <c r="A7503" t="s">
        <v>57</v>
      </c>
      <c r="B7503" s="144" t="s">
        <v>166</v>
      </c>
      <c r="C7503">
        <v>760</v>
      </c>
      <c r="D7503" t="str">
        <f>VLOOKUP(Oliusala[[#This Row],[postnumer]],Sveitarfelog[#All],4,FALSE)</f>
        <v>Fjarðabyggð</v>
      </c>
      <c r="E7503" t="str">
        <f>VLOOKUP(Oliusala[[#This Row],[postnumer]],Sveitarfelog[#All],5,FALSE)</f>
        <v>Austurland</v>
      </c>
      <c r="F7503" t="s">
        <v>24</v>
      </c>
      <c r="G7503" t="s">
        <v>24</v>
      </c>
      <c r="H7503" t="s">
        <v>60</v>
      </c>
      <c r="I7503" s="1">
        <v>2439</v>
      </c>
      <c r="J7503" s="2">
        <f>VLOOKUP(Oliusala[[#This Row],[tegund]],Tegundir!$B$2:$D$19,3,FALSE)*Oliusala[[#This Row],[magn]]/1000</f>
        <v>2.1097350000000001</v>
      </c>
      <c r="K7503">
        <v>2015</v>
      </c>
      <c r="L7503" t="s">
        <v>18</v>
      </c>
      <c r="M7503" s="144" t="s">
        <v>59</v>
      </c>
    </row>
    <row r="7504" spans="1:15" x14ac:dyDescent="0.2">
      <c r="A7504" t="s">
        <v>57</v>
      </c>
      <c r="B7504" s="144" t="s">
        <v>166</v>
      </c>
      <c r="C7504">
        <v>760</v>
      </c>
      <c r="D7504" t="str">
        <f>VLOOKUP(Oliusala[[#This Row],[postnumer]],Sveitarfelog[#All],4,FALSE)</f>
        <v>Fjarðabyggð</v>
      </c>
      <c r="E7504" t="str">
        <f>VLOOKUP(Oliusala[[#This Row],[postnumer]],Sveitarfelog[#All],5,FALSE)</f>
        <v>Austurland</v>
      </c>
      <c r="F7504" t="s">
        <v>30</v>
      </c>
      <c r="G7504" t="s">
        <v>24</v>
      </c>
      <c r="H7504" t="s">
        <v>60</v>
      </c>
      <c r="I7504" s="1">
        <v>2021</v>
      </c>
      <c r="J7504" s="2">
        <f>VLOOKUP(Oliusala[[#This Row],[tegund]],Tegundir!$B$2:$D$19,3,FALSE)*Oliusala[[#This Row],[magn]]/1000</f>
        <v>1.748165</v>
      </c>
      <c r="K7504">
        <v>2015</v>
      </c>
      <c r="L7504" t="s">
        <v>19</v>
      </c>
      <c r="M7504" s="144" t="s">
        <v>59</v>
      </c>
      <c r="O7504" s="144" t="s">
        <v>1998</v>
      </c>
    </row>
    <row r="7505" spans="1:15" x14ac:dyDescent="0.2">
      <c r="A7505" t="s">
        <v>63</v>
      </c>
      <c r="B7505" s="144" t="s">
        <v>166</v>
      </c>
      <c r="C7505">
        <v>760</v>
      </c>
      <c r="D7505" t="str">
        <f>VLOOKUP(Oliusala[[#This Row],[postnumer]],Sveitarfelog[#All],4,FALSE)</f>
        <v>Fjarðabyggð</v>
      </c>
      <c r="E7505" t="str">
        <f>VLOOKUP(Oliusala[[#This Row],[postnumer]],Sveitarfelog[#All],5,FALSE)</f>
        <v>Austurland</v>
      </c>
      <c r="F7505" t="s">
        <v>24</v>
      </c>
      <c r="G7505" t="s">
        <v>24</v>
      </c>
      <c r="H7505" t="s">
        <v>58</v>
      </c>
      <c r="I7505" s="1">
        <v>170730</v>
      </c>
      <c r="J7505" s="2">
        <f>VLOOKUP(Oliusala[[#This Row],[tegund]],Tegundir!$B$2:$D$19,3,FALSE)*Oliusala[[#This Row],[magn]]/1000</f>
        <v>147.68145000000001</v>
      </c>
      <c r="K7505">
        <v>2015</v>
      </c>
      <c r="L7505" t="s">
        <v>18</v>
      </c>
      <c r="M7505" s="144" t="s">
        <v>59</v>
      </c>
    </row>
    <row r="7506" spans="1:15" x14ac:dyDescent="0.2">
      <c r="A7506" t="s">
        <v>63</v>
      </c>
      <c r="B7506" s="144" t="s">
        <v>167</v>
      </c>
      <c r="C7506">
        <v>765</v>
      </c>
      <c r="D7506" t="str">
        <f>VLOOKUP(Oliusala[[#This Row],[postnumer]],Sveitarfelog[#All],4,FALSE)</f>
        <v>Fljótsdalshreppur,Múlaþing</v>
      </c>
      <c r="E7506" t="str">
        <f>VLOOKUP(Oliusala[[#This Row],[postnumer]],Sveitarfelog[#All],5,FALSE)</f>
        <v>Austurland</v>
      </c>
      <c r="F7506" t="s">
        <v>25</v>
      </c>
      <c r="G7506" t="s">
        <v>24</v>
      </c>
      <c r="H7506" t="s">
        <v>58</v>
      </c>
      <c r="I7506" s="1">
        <v>51503</v>
      </c>
      <c r="J7506" s="2">
        <f>VLOOKUP(Oliusala[[#This Row],[tegund]],Tegundir!$B$2:$D$19,3,FALSE)*Oliusala[[#This Row],[magn]]/1000</f>
        <v>44.550094999999999</v>
      </c>
      <c r="K7506">
        <v>2015</v>
      </c>
      <c r="L7506" t="s">
        <v>19</v>
      </c>
      <c r="M7506" s="144" t="s">
        <v>59</v>
      </c>
      <c r="O7506" s="144" t="s">
        <v>1997</v>
      </c>
    </row>
    <row r="7507" spans="1:15" x14ac:dyDescent="0.2">
      <c r="A7507" t="s">
        <v>167</v>
      </c>
      <c r="B7507" s="144" t="s">
        <v>167</v>
      </c>
      <c r="C7507">
        <v>765</v>
      </c>
      <c r="D7507" t="str">
        <f>VLOOKUP(Oliusala[[#This Row],[postnumer]],Sveitarfelog[#All],4,FALSE)</f>
        <v>Fljótsdalshreppur,Múlaþing</v>
      </c>
      <c r="E7507" t="str">
        <f>VLOOKUP(Oliusala[[#This Row],[postnumer]],Sveitarfelog[#All],5,FALSE)</f>
        <v>Austurland</v>
      </c>
      <c r="F7507" t="s">
        <v>25</v>
      </c>
      <c r="G7507" t="s">
        <v>24</v>
      </c>
      <c r="H7507" t="s">
        <v>58</v>
      </c>
      <c r="I7507" s="1">
        <v>373013</v>
      </c>
      <c r="J7507" s="2">
        <f>VLOOKUP(Oliusala[[#This Row],[tegund]],Tegundir!$B$2:$D$19,3,FALSE)*Oliusala[[#This Row],[magn]]/1000</f>
        <v>322.65624500000001</v>
      </c>
      <c r="K7507">
        <v>2015</v>
      </c>
      <c r="L7507" t="s">
        <v>19</v>
      </c>
      <c r="M7507" s="144" t="s">
        <v>59</v>
      </c>
      <c r="O7507" s="144" t="s">
        <v>1997</v>
      </c>
    </row>
    <row r="7508" spans="1:15" x14ac:dyDescent="0.2">
      <c r="A7508" t="s">
        <v>69</v>
      </c>
      <c r="B7508" s="144" t="s">
        <v>167</v>
      </c>
      <c r="C7508">
        <v>765</v>
      </c>
      <c r="D7508" t="str">
        <f>VLOOKUP(Oliusala[[#This Row],[postnumer]],Sveitarfelog[#All],4,FALSE)</f>
        <v>Fljótsdalshreppur,Múlaþing</v>
      </c>
      <c r="E7508" t="str">
        <f>VLOOKUP(Oliusala[[#This Row],[postnumer]],Sveitarfelog[#All],5,FALSE)</f>
        <v>Austurland</v>
      </c>
      <c r="F7508" t="s">
        <v>25</v>
      </c>
      <c r="G7508" t="s">
        <v>24</v>
      </c>
      <c r="H7508" t="s">
        <v>60</v>
      </c>
      <c r="I7508" s="1">
        <v>28974</v>
      </c>
      <c r="J7508" s="2">
        <f>VLOOKUP(Oliusala[[#This Row],[tegund]],Tegundir!$B$2:$D$19,3,FALSE)*Oliusala[[#This Row],[magn]]/1000</f>
        <v>25.06251</v>
      </c>
      <c r="K7508">
        <v>2015</v>
      </c>
      <c r="L7508" t="s">
        <v>19</v>
      </c>
      <c r="M7508" s="144" t="s">
        <v>59</v>
      </c>
      <c r="O7508" s="144" t="s">
        <v>1997</v>
      </c>
    </row>
    <row r="7509" spans="1:15" x14ac:dyDescent="0.2">
      <c r="A7509" t="s">
        <v>167</v>
      </c>
      <c r="B7509" s="144" t="s">
        <v>167</v>
      </c>
      <c r="C7509">
        <v>765</v>
      </c>
      <c r="D7509" t="str">
        <f>VLOOKUP(Oliusala[[#This Row],[postnumer]],Sveitarfelog[#All],4,FALSE)</f>
        <v>Fljótsdalshreppur,Múlaþing</v>
      </c>
      <c r="E7509" t="str">
        <f>VLOOKUP(Oliusala[[#This Row],[postnumer]],Sveitarfelog[#All],5,FALSE)</f>
        <v>Austurland</v>
      </c>
      <c r="F7509" t="s">
        <v>24</v>
      </c>
      <c r="G7509" t="s">
        <v>24</v>
      </c>
      <c r="H7509" t="s">
        <v>58</v>
      </c>
      <c r="I7509" s="1">
        <v>4363</v>
      </c>
      <c r="J7509" s="2">
        <f>VLOOKUP(Oliusala[[#This Row],[tegund]],Tegundir!$B$2:$D$19,3,FALSE)*Oliusala[[#This Row],[magn]]/1000</f>
        <v>3.7739949999999998</v>
      </c>
      <c r="K7509">
        <v>2015</v>
      </c>
      <c r="L7509" t="s">
        <v>18</v>
      </c>
      <c r="M7509" s="144" t="s">
        <v>59</v>
      </c>
    </row>
    <row r="7510" spans="1:15" x14ac:dyDescent="0.2">
      <c r="A7510" t="s">
        <v>167</v>
      </c>
      <c r="B7510" s="144" t="s">
        <v>167</v>
      </c>
      <c r="C7510">
        <v>765</v>
      </c>
      <c r="D7510" t="str">
        <f>VLOOKUP(Oliusala[[#This Row],[postnumer]],Sveitarfelog[#All],4,FALSE)</f>
        <v>Fljótsdalshreppur,Múlaþing</v>
      </c>
      <c r="E7510" t="str">
        <f>VLOOKUP(Oliusala[[#This Row],[postnumer]],Sveitarfelog[#All],5,FALSE)</f>
        <v>Austurland</v>
      </c>
      <c r="F7510" t="s">
        <v>29</v>
      </c>
      <c r="G7510" t="s">
        <v>24</v>
      </c>
      <c r="H7510" t="s">
        <v>58</v>
      </c>
      <c r="I7510" s="1">
        <v>43454</v>
      </c>
      <c r="J7510" s="2">
        <f>VLOOKUP(Oliusala[[#This Row],[tegund]],Tegundir!$B$2:$D$19,3,FALSE)*Oliusala[[#This Row],[magn]]/1000</f>
        <v>37.587710000000001</v>
      </c>
      <c r="K7510">
        <v>2015</v>
      </c>
      <c r="L7510" t="s">
        <v>19</v>
      </c>
      <c r="M7510" s="144" t="s">
        <v>59</v>
      </c>
      <c r="O7510" s="144" t="s">
        <v>1998</v>
      </c>
    </row>
    <row r="7511" spans="1:15" x14ac:dyDescent="0.2">
      <c r="A7511" t="s">
        <v>167</v>
      </c>
      <c r="B7511" s="144" t="s">
        <v>167</v>
      </c>
      <c r="C7511">
        <v>765</v>
      </c>
      <c r="D7511" t="str">
        <f>VLOOKUP(Oliusala[[#This Row],[postnumer]],Sveitarfelog[#All],4,FALSE)</f>
        <v>Fljótsdalshreppur,Múlaþing</v>
      </c>
      <c r="E7511" t="str">
        <f>VLOOKUP(Oliusala[[#This Row],[postnumer]],Sveitarfelog[#All],5,FALSE)</f>
        <v>Austurland</v>
      </c>
      <c r="F7511" t="s">
        <v>30</v>
      </c>
      <c r="G7511" t="s">
        <v>24</v>
      </c>
      <c r="H7511" t="s">
        <v>58</v>
      </c>
      <c r="I7511" s="1">
        <v>12122</v>
      </c>
      <c r="J7511" s="2">
        <f>VLOOKUP(Oliusala[[#This Row],[tegund]],Tegundir!$B$2:$D$19,3,FALSE)*Oliusala[[#This Row],[magn]]/1000</f>
        <v>10.485530000000001</v>
      </c>
      <c r="K7511">
        <v>2015</v>
      </c>
      <c r="L7511" t="s">
        <v>19</v>
      </c>
      <c r="M7511" s="144" t="s">
        <v>59</v>
      </c>
      <c r="O7511" s="144" t="s">
        <v>1998</v>
      </c>
    </row>
    <row r="7512" spans="1:15" x14ac:dyDescent="0.2">
      <c r="A7512" t="s">
        <v>69</v>
      </c>
      <c r="B7512" s="144" t="s">
        <v>167</v>
      </c>
      <c r="C7512">
        <v>765</v>
      </c>
      <c r="D7512" t="str">
        <f>VLOOKUP(Oliusala[[#This Row],[postnumer]],Sveitarfelog[#All],4,FALSE)</f>
        <v>Fljótsdalshreppur,Múlaþing</v>
      </c>
      <c r="E7512" t="str">
        <f>VLOOKUP(Oliusala[[#This Row],[postnumer]],Sveitarfelog[#All],5,FALSE)</f>
        <v>Austurland</v>
      </c>
      <c r="F7512" t="s">
        <v>29</v>
      </c>
      <c r="G7512" t="s">
        <v>24</v>
      </c>
      <c r="H7512" t="s">
        <v>60</v>
      </c>
      <c r="I7512" s="1">
        <v>107330</v>
      </c>
      <c r="J7512" s="2">
        <f>VLOOKUP(Oliusala[[#This Row],[tegund]],Tegundir!$B$2:$D$19,3,FALSE)*Oliusala[[#This Row],[magn]]/1000</f>
        <v>92.840450000000004</v>
      </c>
      <c r="K7512">
        <v>2015</v>
      </c>
      <c r="L7512" t="s">
        <v>19</v>
      </c>
      <c r="M7512" s="144" t="s">
        <v>59</v>
      </c>
      <c r="O7512" s="144" t="s">
        <v>1998</v>
      </c>
    </row>
    <row r="7513" spans="1:15" x14ac:dyDescent="0.2">
      <c r="A7513" t="s">
        <v>158</v>
      </c>
      <c r="B7513" s="144" t="s">
        <v>167</v>
      </c>
      <c r="C7513">
        <v>765</v>
      </c>
      <c r="D7513" t="str">
        <f>VLOOKUP(Oliusala[[#This Row],[postnumer]],Sveitarfelog[#All],4,FALSE)</f>
        <v>Fljótsdalshreppur,Múlaþing</v>
      </c>
      <c r="E7513" t="str">
        <f>VLOOKUP(Oliusala[[#This Row],[postnumer]],Sveitarfelog[#All],5,FALSE)</f>
        <v>Austurland</v>
      </c>
      <c r="F7513" t="s">
        <v>25</v>
      </c>
      <c r="G7513" t="s">
        <v>24</v>
      </c>
      <c r="H7513" t="s">
        <v>60</v>
      </c>
      <c r="I7513" s="1">
        <v>409</v>
      </c>
      <c r="J7513" s="2">
        <f>VLOOKUP(Oliusala[[#This Row],[tegund]],Tegundir!$B$2:$D$19,3,FALSE)*Oliusala[[#This Row],[magn]]/1000</f>
        <v>0.35378499999999996</v>
      </c>
      <c r="K7513">
        <v>2015</v>
      </c>
      <c r="L7513" t="s">
        <v>19</v>
      </c>
      <c r="M7513" s="144" t="s">
        <v>59</v>
      </c>
      <c r="O7513" s="144" t="s">
        <v>1997</v>
      </c>
    </row>
    <row r="7514" spans="1:15" x14ac:dyDescent="0.2">
      <c r="A7514" t="s">
        <v>158</v>
      </c>
      <c r="B7514" s="144" t="s">
        <v>167</v>
      </c>
      <c r="C7514">
        <v>765</v>
      </c>
      <c r="D7514" t="str">
        <f>VLOOKUP(Oliusala[[#This Row],[postnumer]],Sveitarfelog[#All],4,FALSE)</f>
        <v>Fljótsdalshreppur,Múlaþing</v>
      </c>
      <c r="E7514" t="str">
        <f>VLOOKUP(Oliusala[[#This Row],[postnumer]],Sveitarfelog[#All],5,FALSE)</f>
        <v>Austurland</v>
      </c>
      <c r="F7514" t="s">
        <v>29</v>
      </c>
      <c r="G7514" t="s">
        <v>24</v>
      </c>
      <c r="H7514" t="s">
        <v>60</v>
      </c>
      <c r="I7514" s="1">
        <v>261257</v>
      </c>
      <c r="J7514" s="2">
        <f>VLOOKUP(Oliusala[[#This Row],[tegund]],Tegundir!$B$2:$D$19,3,FALSE)*Oliusala[[#This Row],[magn]]/1000</f>
        <v>225.98730499999999</v>
      </c>
      <c r="K7514">
        <v>2015</v>
      </c>
      <c r="L7514" t="s">
        <v>19</v>
      </c>
      <c r="M7514" s="144" t="s">
        <v>59</v>
      </c>
      <c r="O7514" s="144" t="s">
        <v>1998</v>
      </c>
    </row>
    <row r="7515" spans="1:15" x14ac:dyDescent="0.2">
      <c r="A7515" t="s">
        <v>63</v>
      </c>
      <c r="B7515" s="144" t="s">
        <v>167</v>
      </c>
      <c r="C7515">
        <v>765</v>
      </c>
      <c r="D7515" t="str">
        <f>VLOOKUP(Oliusala[[#This Row],[postnumer]],Sveitarfelog[#All],4,FALSE)</f>
        <v>Fljótsdalshreppur,Múlaþing</v>
      </c>
      <c r="E7515" t="str">
        <f>VLOOKUP(Oliusala[[#This Row],[postnumer]],Sveitarfelog[#All],5,FALSE)</f>
        <v>Austurland</v>
      </c>
      <c r="F7515" t="s">
        <v>24</v>
      </c>
      <c r="G7515" t="s">
        <v>24</v>
      </c>
      <c r="H7515" t="s">
        <v>58</v>
      </c>
      <c r="I7515" s="1">
        <v>274816</v>
      </c>
      <c r="J7515" s="2">
        <f>VLOOKUP(Oliusala[[#This Row],[tegund]],Tegundir!$B$2:$D$19,3,FALSE)*Oliusala[[#This Row],[magn]]/1000</f>
        <v>237.71583999999999</v>
      </c>
      <c r="K7515">
        <v>2015</v>
      </c>
      <c r="L7515" t="s">
        <v>18</v>
      </c>
      <c r="M7515" s="144" t="s">
        <v>59</v>
      </c>
    </row>
    <row r="7516" spans="1:15" x14ac:dyDescent="0.2">
      <c r="A7516" t="s">
        <v>63</v>
      </c>
      <c r="B7516" s="144" t="s">
        <v>168</v>
      </c>
      <c r="C7516">
        <v>780</v>
      </c>
      <c r="D7516" t="str">
        <f>VLOOKUP(Oliusala[[#This Row],[postnumer]],Sveitarfelog[#All],4,FALSE)</f>
        <v>Sveitarfélagið Hornafjörður</v>
      </c>
      <c r="E7516" t="str">
        <f>VLOOKUP(Oliusala[[#This Row],[postnumer]],Sveitarfelog[#All],5,FALSE)</f>
        <v>Suðurland</v>
      </c>
      <c r="F7516" t="s">
        <v>25</v>
      </c>
      <c r="G7516" t="s">
        <v>24</v>
      </c>
      <c r="H7516" t="s">
        <v>58</v>
      </c>
      <c r="I7516" s="1">
        <v>2913</v>
      </c>
      <c r="J7516" s="2">
        <f>VLOOKUP(Oliusala[[#This Row],[tegund]],Tegundir!$B$2:$D$19,3,FALSE)*Oliusala[[#This Row],[magn]]/1000</f>
        <v>2.5197449999999999</v>
      </c>
      <c r="K7516">
        <v>2015</v>
      </c>
      <c r="L7516" t="s">
        <v>19</v>
      </c>
      <c r="M7516" s="144" t="s">
        <v>59</v>
      </c>
      <c r="O7516" s="144" t="s">
        <v>1997</v>
      </c>
    </row>
    <row r="7517" spans="1:15" x14ac:dyDescent="0.2">
      <c r="A7517" t="s">
        <v>63</v>
      </c>
      <c r="B7517" s="144" t="s">
        <v>168</v>
      </c>
      <c r="C7517">
        <v>780</v>
      </c>
      <c r="D7517" t="str">
        <f>VLOOKUP(Oliusala[[#This Row],[postnumer]],Sveitarfelog[#All],4,FALSE)</f>
        <v>Sveitarfélagið Hornafjörður</v>
      </c>
      <c r="E7517" t="str">
        <f>VLOOKUP(Oliusala[[#This Row],[postnumer]],Sveitarfelog[#All],5,FALSE)</f>
        <v>Suðurland</v>
      </c>
      <c r="F7517" t="s">
        <v>25</v>
      </c>
      <c r="G7517" t="s">
        <v>24</v>
      </c>
      <c r="H7517" t="s">
        <v>58</v>
      </c>
      <c r="I7517" s="1">
        <v>23927</v>
      </c>
      <c r="J7517" s="2">
        <f>VLOOKUP(Oliusala[[#This Row],[tegund]],Tegundir!$B$2:$D$19,3,FALSE)*Oliusala[[#This Row],[magn]]/1000</f>
        <v>20.696854999999999</v>
      </c>
      <c r="K7517">
        <v>2015</v>
      </c>
      <c r="L7517" t="s">
        <v>19</v>
      </c>
      <c r="M7517" s="144" t="s">
        <v>59</v>
      </c>
      <c r="O7517" s="144" t="s">
        <v>1997</v>
      </c>
    </row>
    <row r="7518" spans="1:15" x14ac:dyDescent="0.2">
      <c r="A7518" t="s">
        <v>69</v>
      </c>
      <c r="B7518" s="144" t="s">
        <v>168</v>
      </c>
      <c r="C7518">
        <v>780</v>
      </c>
      <c r="D7518" t="str">
        <f>VLOOKUP(Oliusala[[#This Row],[postnumer]],Sveitarfelog[#All],4,FALSE)</f>
        <v>Sveitarfélagið Hornafjörður</v>
      </c>
      <c r="E7518" t="str">
        <f>VLOOKUP(Oliusala[[#This Row],[postnumer]],Sveitarfelog[#All],5,FALSE)</f>
        <v>Suðurland</v>
      </c>
      <c r="F7518" t="s">
        <v>29</v>
      </c>
      <c r="G7518" t="s">
        <v>24</v>
      </c>
      <c r="H7518" t="s">
        <v>60</v>
      </c>
      <c r="I7518" s="1">
        <v>29785</v>
      </c>
      <c r="J7518" s="2">
        <f>VLOOKUP(Oliusala[[#This Row],[tegund]],Tegundir!$B$2:$D$19,3,FALSE)*Oliusala[[#This Row],[magn]]/1000</f>
        <v>25.764025</v>
      </c>
      <c r="K7518">
        <v>2015</v>
      </c>
      <c r="L7518" t="s">
        <v>19</v>
      </c>
      <c r="M7518" s="144" t="s">
        <v>59</v>
      </c>
      <c r="O7518" s="144" t="s">
        <v>1998</v>
      </c>
    </row>
    <row r="7519" spans="1:15" x14ac:dyDescent="0.2">
      <c r="A7519" t="s">
        <v>158</v>
      </c>
      <c r="B7519" s="144" t="s">
        <v>168</v>
      </c>
      <c r="C7519">
        <v>780</v>
      </c>
      <c r="D7519" t="str">
        <f>VLOOKUP(Oliusala[[#This Row],[postnumer]],Sveitarfelog[#All],4,FALSE)</f>
        <v>Sveitarfélagið Hornafjörður</v>
      </c>
      <c r="E7519" t="str">
        <f>VLOOKUP(Oliusala[[#This Row],[postnumer]],Sveitarfelog[#All],5,FALSE)</f>
        <v>Suðurland</v>
      </c>
      <c r="F7519" t="s">
        <v>24</v>
      </c>
      <c r="G7519" t="s">
        <v>24</v>
      </c>
      <c r="H7519" t="s">
        <v>58</v>
      </c>
      <c r="I7519" s="1">
        <v>168513</v>
      </c>
      <c r="J7519" s="2">
        <f>VLOOKUP(Oliusala[[#This Row],[tegund]],Tegundir!$B$2:$D$19,3,FALSE)*Oliusala[[#This Row],[magn]]/1000</f>
        <v>145.763745</v>
      </c>
      <c r="K7519">
        <v>2015</v>
      </c>
      <c r="L7519" t="s">
        <v>18</v>
      </c>
      <c r="M7519" s="144" t="s">
        <v>59</v>
      </c>
    </row>
    <row r="7520" spans="1:15" x14ac:dyDescent="0.2">
      <c r="A7520" t="s">
        <v>158</v>
      </c>
      <c r="B7520" s="144" t="s">
        <v>168</v>
      </c>
      <c r="C7520">
        <v>780</v>
      </c>
      <c r="D7520" t="str">
        <f>VLOOKUP(Oliusala[[#This Row],[postnumer]],Sveitarfelog[#All],4,FALSE)</f>
        <v>Sveitarfélagið Hornafjörður</v>
      </c>
      <c r="E7520" t="str">
        <f>VLOOKUP(Oliusala[[#This Row],[postnumer]],Sveitarfelog[#All],5,FALSE)</f>
        <v>Suðurland</v>
      </c>
      <c r="F7520" t="s">
        <v>29</v>
      </c>
      <c r="G7520" t="s">
        <v>24</v>
      </c>
      <c r="H7520" t="s">
        <v>58</v>
      </c>
      <c r="I7520" s="1">
        <v>4477650</v>
      </c>
      <c r="J7520" s="2">
        <f>VLOOKUP(Oliusala[[#This Row],[tegund]],Tegundir!$B$2:$D$19,3,FALSE)*Oliusala[[#This Row],[magn]]/1000</f>
        <v>3873.16725</v>
      </c>
      <c r="K7520">
        <v>2015</v>
      </c>
      <c r="L7520" t="s">
        <v>19</v>
      </c>
      <c r="M7520" s="144" t="s">
        <v>59</v>
      </c>
      <c r="O7520" s="144" t="s">
        <v>1998</v>
      </c>
    </row>
    <row r="7521" spans="1:15" x14ac:dyDescent="0.2">
      <c r="A7521" t="s">
        <v>158</v>
      </c>
      <c r="B7521" s="144" t="s">
        <v>168</v>
      </c>
      <c r="C7521">
        <v>780</v>
      </c>
      <c r="D7521" t="str">
        <f>VLOOKUP(Oliusala[[#This Row],[postnumer]],Sveitarfelog[#All],4,FALSE)</f>
        <v>Sveitarfélagið Hornafjörður</v>
      </c>
      <c r="E7521" t="str">
        <f>VLOOKUP(Oliusala[[#This Row],[postnumer]],Sveitarfelog[#All],5,FALSE)</f>
        <v>Suðurland</v>
      </c>
      <c r="F7521" t="s">
        <v>30</v>
      </c>
      <c r="G7521" t="s">
        <v>24</v>
      </c>
      <c r="H7521" t="s">
        <v>58</v>
      </c>
      <c r="I7521" s="1">
        <v>62144</v>
      </c>
      <c r="J7521" s="2">
        <f>VLOOKUP(Oliusala[[#This Row],[tegund]],Tegundir!$B$2:$D$19,3,FALSE)*Oliusala[[#This Row],[magn]]/1000</f>
        <v>53.754559999999998</v>
      </c>
      <c r="K7521">
        <v>2015</v>
      </c>
      <c r="L7521" t="s">
        <v>19</v>
      </c>
      <c r="M7521" s="144" t="s">
        <v>59</v>
      </c>
      <c r="O7521" s="144" t="s">
        <v>1998</v>
      </c>
    </row>
    <row r="7522" spans="1:15" x14ac:dyDescent="0.2">
      <c r="A7522" t="s">
        <v>63</v>
      </c>
      <c r="B7522" s="144" t="s">
        <v>171</v>
      </c>
      <c r="C7522">
        <v>781</v>
      </c>
      <c r="D7522" t="str">
        <f>VLOOKUP(Oliusala[[#This Row],[postnumer]],Sveitarfelog[#All],4,FALSE)</f>
        <v>Sveitarfélagið Hornafjörður</v>
      </c>
      <c r="E7522" t="str">
        <f>VLOOKUP(Oliusala[[#This Row],[postnumer]],Sveitarfelog[#All],5,FALSE)</f>
        <v>Suðurland</v>
      </c>
      <c r="F7522" t="s">
        <v>25</v>
      </c>
      <c r="G7522" t="s">
        <v>24</v>
      </c>
      <c r="H7522" t="s">
        <v>58</v>
      </c>
      <c r="I7522" s="1">
        <v>35533</v>
      </c>
      <c r="J7522" s="2">
        <f>VLOOKUP(Oliusala[[#This Row],[tegund]],Tegundir!$B$2:$D$19,3,FALSE)*Oliusala[[#This Row],[magn]]/1000</f>
        <v>30.736044999999997</v>
      </c>
      <c r="K7522">
        <v>2015</v>
      </c>
      <c r="L7522" t="s">
        <v>19</v>
      </c>
      <c r="M7522" s="144" t="s">
        <v>59</v>
      </c>
      <c r="O7522" s="144" t="s">
        <v>1997</v>
      </c>
    </row>
    <row r="7523" spans="1:15" x14ac:dyDescent="0.2">
      <c r="A7523" t="s">
        <v>63</v>
      </c>
      <c r="B7523" s="144" t="s">
        <v>168</v>
      </c>
      <c r="C7523">
        <v>780</v>
      </c>
      <c r="D7523" t="str">
        <f>VLOOKUP(Oliusala[[#This Row],[postnumer]],Sveitarfelog[#All],4,FALSE)</f>
        <v>Sveitarfélagið Hornafjörður</v>
      </c>
      <c r="E7523" t="str">
        <f>VLOOKUP(Oliusala[[#This Row],[postnumer]],Sveitarfelog[#All],5,FALSE)</f>
        <v>Suðurland</v>
      </c>
      <c r="F7523" t="s">
        <v>24</v>
      </c>
      <c r="G7523" t="s">
        <v>24</v>
      </c>
      <c r="H7523" t="s">
        <v>58</v>
      </c>
      <c r="I7523" s="1">
        <v>1586195</v>
      </c>
      <c r="J7523" s="2">
        <f>VLOOKUP(Oliusala[[#This Row],[tegund]],Tegundir!$B$2:$D$19,3,FALSE)*Oliusala[[#This Row],[magn]]/1000</f>
        <v>1372.058675</v>
      </c>
      <c r="K7523">
        <v>2015</v>
      </c>
      <c r="L7523" t="s">
        <v>18</v>
      </c>
      <c r="M7523" s="144" t="s">
        <v>59</v>
      </c>
    </row>
    <row r="7524" spans="1:15" x14ac:dyDescent="0.2">
      <c r="A7524" t="s">
        <v>158</v>
      </c>
      <c r="B7524" s="144" t="s">
        <v>168</v>
      </c>
      <c r="C7524">
        <v>780</v>
      </c>
      <c r="D7524" t="str">
        <f>VLOOKUP(Oliusala[[#This Row],[postnumer]],Sveitarfelog[#All],4,FALSE)</f>
        <v>Sveitarfélagið Hornafjörður</v>
      </c>
      <c r="E7524" t="str">
        <f>VLOOKUP(Oliusala[[#This Row],[postnumer]],Sveitarfelog[#All],5,FALSE)</f>
        <v>Suðurland</v>
      </c>
      <c r="F7524" t="s">
        <v>29</v>
      </c>
      <c r="G7524" t="s">
        <v>24</v>
      </c>
      <c r="H7524" t="s">
        <v>61</v>
      </c>
      <c r="I7524" s="1">
        <v>30272</v>
      </c>
      <c r="J7524" s="2">
        <f>VLOOKUP(Oliusala[[#This Row],[tegund]],Tegundir!$B$2:$D$19,3,FALSE)*Oliusala[[#This Row],[magn]]/1000</f>
        <v>26.185279999999999</v>
      </c>
      <c r="K7524">
        <v>2015</v>
      </c>
      <c r="L7524" t="s">
        <v>19</v>
      </c>
      <c r="M7524" s="144" t="s">
        <v>62</v>
      </c>
      <c r="O7524" s="144" t="s">
        <v>1998</v>
      </c>
    </row>
    <row r="7525" spans="1:15" x14ac:dyDescent="0.2">
      <c r="A7525" t="s">
        <v>63</v>
      </c>
      <c r="B7525" s="144" t="s">
        <v>70</v>
      </c>
      <c r="C7525">
        <v>800</v>
      </c>
      <c r="D7525" t="str">
        <f>VLOOKUP(Oliusala[[#This Row],[postnumer]],Sveitarfelog[#All],4,FALSE)</f>
        <v>Flóahreppur,Sveitarfélagið Árborg</v>
      </c>
      <c r="E7525" t="str">
        <f>VLOOKUP(Oliusala[[#This Row],[postnumer]],Sveitarfelog[#All],5,FALSE)</f>
        <v>Suðurland</v>
      </c>
      <c r="F7525" t="s">
        <v>25</v>
      </c>
      <c r="G7525" t="s">
        <v>24</v>
      </c>
      <c r="H7525" t="s">
        <v>58</v>
      </c>
      <c r="I7525" s="1">
        <v>386309</v>
      </c>
      <c r="J7525" s="2">
        <f>VLOOKUP(Oliusala[[#This Row],[tegund]],Tegundir!$B$2:$D$19,3,FALSE)*Oliusala[[#This Row],[magn]]/1000</f>
        <v>334.157285</v>
      </c>
      <c r="K7525">
        <v>2015</v>
      </c>
      <c r="L7525" t="s">
        <v>18</v>
      </c>
      <c r="M7525" s="144" t="s">
        <v>59</v>
      </c>
    </row>
    <row r="7526" spans="1:15" x14ac:dyDescent="0.2">
      <c r="A7526" t="s">
        <v>63</v>
      </c>
      <c r="B7526" s="144" t="s">
        <v>70</v>
      </c>
      <c r="C7526">
        <v>800</v>
      </c>
      <c r="D7526" t="str">
        <f>VLOOKUP(Oliusala[[#This Row],[postnumer]],Sveitarfelog[#All],4,FALSE)</f>
        <v>Flóahreppur,Sveitarfélagið Árborg</v>
      </c>
      <c r="E7526" t="str">
        <f>VLOOKUP(Oliusala[[#This Row],[postnumer]],Sveitarfelog[#All],5,FALSE)</f>
        <v>Suðurland</v>
      </c>
      <c r="F7526" t="s">
        <v>25</v>
      </c>
      <c r="G7526" t="s">
        <v>24</v>
      </c>
      <c r="H7526" t="s">
        <v>58</v>
      </c>
      <c r="I7526" s="1">
        <v>66974</v>
      </c>
      <c r="J7526" s="2">
        <f>VLOOKUP(Oliusala[[#This Row],[tegund]],Tegundir!$B$2:$D$19,3,FALSE)*Oliusala[[#This Row],[magn]]/1000</f>
        <v>57.932510000000001</v>
      </c>
      <c r="K7526">
        <v>2015</v>
      </c>
      <c r="L7526" t="s">
        <v>18</v>
      </c>
      <c r="M7526" s="144" t="s">
        <v>59</v>
      </c>
    </row>
    <row r="7527" spans="1:15" x14ac:dyDescent="0.2">
      <c r="A7527" t="s">
        <v>63</v>
      </c>
      <c r="B7527" s="144" t="s">
        <v>175</v>
      </c>
      <c r="C7527">
        <v>801</v>
      </c>
      <c r="D7527" t="str">
        <f>VLOOKUP(Oliusala[[#This Row],[postnumer]],Sveitarfelog[#All],4,FALSE)</f>
        <v>Flóahreppur,Sveitarfélagið Árborg</v>
      </c>
      <c r="E7527" t="str">
        <f>VLOOKUP(Oliusala[[#This Row],[postnumer]],Sveitarfelog[#All],5,FALSE)</f>
        <v>Suðurland</v>
      </c>
      <c r="F7527" t="s">
        <v>25</v>
      </c>
      <c r="G7527" t="s">
        <v>24</v>
      </c>
      <c r="H7527" t="s">
        <v>58</v>
      </c>
      <c r="I7527" s="1">
        <v>29215</v>
      </c>
      <c r="J7527" s="2">
        <f>VLOOKUP(Oliusala[[#This Row],[tegund]],Tegundir!$B$2:$D$19,3,FALSE)*Oliusala[[#This Row],[magn]]/1000</f>
        <v>25.270975</v>
      </c>
      <c r="K7527">
        <v>2015</v>
      </c>
      <c r="L7527" t="s">
        <v>18</v>
      </c>
      <c r="M7527" s="144" t="s">
        <v>59</v>
      </c>
    </row>
    <row r="7528" spans="1:15" x14ac:dyDescent="0.2">
      <c r="A7528" t="s">
        <v>63</v>
      </c>
      <c r="B7528" s="144" t="s">
        <v>176</v>
      </c>
      <c r="C7528">
        <v>801</v>
      </c>
      <c r="D7528" t="str">
        <f>VLOOKUP(Oliusala[[#This Row],[postnumer]],Sveitarfelog[#All],4,FALSE)</f>
        <v>Flóahreppur,Sveitarfélagið Árborg</v>
      </c>
      <c r="E7528" t="str">
        <f>VLOOKUP(Oliusala[[#This Row],[postnumer]],Sveitarfelog[#All],5,FALSE)</f>
        <v>Suðurland</v>
      </c>
      <c r="F7528" t="s">
        <v>25</v>
      </c>
      <c r="G7528" t="s">
        <v>24</v>
      </c>
      <c r="H7528" t="s">
        <v>58</v>
      </c>
      <c r="I7528" s="1">
        <v>56103</v>
      </c>
      <c r="J7528" s="2">
        <f>VLOOKUP(Oliusala[[#This Row],[tegund]],Tegundir!$B$2:$D$19,3,FALSE)*Oliusala[[#This Row],[magn]]/1000</f>
        <v>48.529094999999998</v>
      </c>
      <c r="K7528">
        <v>2015</v>
      </c>
      <c r="L7528" t="s">
        <v>18</v>
      </c>
      <c r="M7528" s="144" t="s">
        <v>59</v>
      </c>
    </row>
    <row r="7529" spans="1:15" x14ac:dyDescent="0.2">
      <c r="A7529" t="s">
        <v>63</v>
      </c>
      <c r="B7529" s="144" t="s">
        <v>174</v>
      </c>
      <c r="C7529">
        <v>801</v>
      </c>
      <c r="D7529" t="str">
        <f>VLOOKUP(Oliusala[[#This Row],[postnumer]],Sveitarfelog[#All],4,FALSE)</f>
        <v>Flóahreppur,Sveitarfélagið Árborg</v>
      </c>
      <c r="E7529" t="str">
        <f>VLOOKUP(Oliusala[[#This Row],[postnumer]],Sveitarfelog[#All],5,FALSE)</f>
        <v>Suðurland</v>
      </c>
      <c r="F7529" t="s">
        <v>25</v>
      </c>
      <c r="G7529" t="s">
        <v>24</v>
      </c>
      <c r="H7529" t="s">
        <v>58</v>
      </c>
      <c r="I7529" s="1">
        <v>121802</v>
      </c>
      <c r="J7529" s="2">
        <f>VLOOKUP(Oliusala[[#This Row],[tegund]],Tegundir!$B$2:$D$19,3,FALSE)*Oliusala[[#This Row],[magn]]/1000</f>
        <v>105.35872999999999</v>
      </c>
      <c r="K7529">
        <v>2015</v>
      </c>
      <c r="L7529" t="s">
        <v>18</v>
      </c>
      <c r="M7529" s="144" t="s">
        <v>59</v>
      </c>
    </row>
    <row r="7530" spans="1:15" x14ac:dyDescent="0.2">
      <c r="A7530" t="s">
        <v>158</v>
      </c>
      <c r="B7530" s="144" t="s">
        <v>169</v>
      </c>
      <c r="C7530">
        <v>781</v>
      </c>
      <c r="D7530" t="str">
        <f>VLOOKUP(Oliusala[[#This Row],[postnumer]],Sveitarfelog[#All],4,FALSE)</f>
        <v>Sveitarfélagið Hornafjörður</v>
      </c>
      <c r="E7530" t="str">
        <f>VLOOKUP(Oliusala[[#This Row],[postnumer]],Sveitarfelog[#All],5,FALSE)</f>
        <v>Suðurland</v>
      </c>
      <c r="F7530" t="s">
        <v>24</v>
      </c>
      <c r="G7530" t="s">
        <v>24</v>
      </c>
      <c r="H7530" t="s">
        <v>60</v>
      </c>
      <c r="I7530" s="1">
        <v>40194</v>
      </c>
      <c r="J7530" s="2">
        <f>VLOOKUP(Oliusala[[#This Row],[tegund]],Tegundir!$B$2:$D$19,3,FALSE)*Oliusala[[#This Row],[magn]]/1000</f>
        <v>34.767809999999997</v>
      </c>
      <c r="K7530">
        <v>2015</v>
      </c>
      <c r="L7530" t="s">
        <v>18</v>
      </c>
      <c r="M7530" s="144" t="s">
        <v>59</v>
      </c>
    </row>
    <row r="7531" spans="1:15" x14ac:dyDescent="0.2">
      <c r="A7531" t="s">
        <v>158</v>
      </c>
      <c r="B7531" s="144" t="s">
        <v>170</v>
      </c>
      <c r="C7531">
        <v>781</v>
      </c>
      <c r="D7531" t="str">
        <f>VLOOKUP(Oliusala[[#This Row],[postnumer]],Sveitarfelog[#All],4,FALSE)</f>
        <v>Sveitarfélagið Hornafjörður</v>
      </c>
      <c r="E7531" t="str">
        <f>VLOOKUP(Oliusala[[#This Row],[postnumer]],Sveitarfelog[#All],5,FALSE)</f>
        <v>Suðurland</v>
      </c>
      <c r="F7531" t="s">
        <v>24</v>
      </c>
      <c r="G7531" t="s">
        <v>24</v>
      </c>
      <c r="H7531" t="s">
        <v>60</v>
      </c>
      <c r="I7531" s="1">
        <v>43912</v>
      </c>
      <c r="J7531" s="2">
        <f>VLOOKUP(Oliusala[[#This Row],[tegund]],Tegundir!$B$2:$D$19,3,FALSE)*Oliusala[[#This Row],[magn]]/1000</f>
        <v>37.983879999999999</v>
      </c>
      <c r="K7531">
        <v>2015</v>
      </c>
      <c r="L7531" t="s">
        <v>18</v>
      </c>
      <c r="M7531" s="144" t="s">
        <v>59</v>
      </c>
    </row>
    <row r="7532" spans="1:15" x14ac:dyDescent="0.2">
      <c r="A7532" t="s">
        <v>57</v>
      </c>
      <c r="B7532" s="144" t="s">
        <v>171</v>
      </c>
      <c r="C7532">
        <v>781</v>
      </c>
      <c r="D7532" t="str">
        <f>VLOOKUP(Oliusala[[#This Row],[postnumer]],Sveitarfelog[#All],4,FALSE)</f>
        <v>Sveitarfélagið Hornafjörður</v>
      </c>
      <c r="E7532" t="str">
        <f>VLOOKUP(Oliusala[[#This Row],[postnumer]],Sveitarfelog[#All],5,FALSE)</f>
        <v>Suðurland</v>
      </c>
      <c r="F7532" t="s">
        <v>24</v>
      </c>
      <c r="G7532" t="s">
        <v>24</v>
      </c>
      <c r="H7532" t="s">
        <v>60</v>
      </c>
      <c r="I7532" s="1">
        <v>4309</v>
      </c>
      <c r="J7532" s="2">
        <f>VLOOKUP(Oliusala[[#This Row],[tegund]],Tegundir!$B$2:$D$19,3,FALSE)*Oliusala[[#This Row],[magn]]/1000</f>
        <v>3.7272849999999997</v>
      </c>
      <c r="K7532">
        <v>2015</v>
      </c>
      <c r="L7532" t="s">
        <v>18</v>
      </c>
      <c r="M7532" s="144" t="s">
        <v>59</v>
      </c>
    </row>
    <row r="7533" spans="1:15" x14ac:dyDescent="0.2">
      <c r="A7533" t="s">
        <v>57</v>
      </c>
      <c r="B7533" s="144" t="s">
        <v>169</v>
      </c>
      <c r="C7533">
        <v>781</v>
      </c>
      <c r="D7533" t="str">
        <f>VLOOKUP(Oliusala[[#This Row],[postnumer]],Sveitarfelog[#All],4,FALSE)</f>
        <v>Sveitarfélagið Hornafjörður</v>
      </c>
      <c r="E7533" t="str">
        <f>VLOOKUP(Oliusala[[#This Row],[postnumer]],Sveitarfelog[#All],5,FALSE)</f>
        <v>Suðurland</v>
      </c>
      <c r="F7533" t="s">
        <v>24</v>
      </c>
      <c r="G7533" t="s">
        <v>24</v>
      </c>
      <c r="H7533" t="s">
        <v>60</v>
      </c>
      <c r="I7533" s="1">
        <v>17259</v>
      </c>
      <c r="J7533" s="2">
        <f>VLOOKUP(Oliusala[[#This Row],[tegund]],Tegundir!$B$2:$D$19,3,FALSE)*Oliusala[[#This Row],[magn]]/1000</f>
        <v>14.929035000000001</v>
      </c>
      <c r="K7533">
        <v>2015</v>
      </c>
      <c r="L7533" t="s">
        <v>18</v>
      </c>
      <c r="M7533" s="144" t="s">
        <v>59</v>
      </c>
    </row>
    <row r="7534" spans="1:15" x14ac:dyDescent="0.2">
      <c r="A7534" t="s">
        <v>57</v>
      </c>
      <c r="B7534" s="144" t="s">
        <v>170</v>
      </c>
      <c r="C7534">
        <v>781</v>
      </c>
      <c r="D7534" t="str">
        <f>VLOOKUP(Oliusala[[#This Row],[postnumer]],Sveitarfelog[#All],4,FALSE)</f>
        <v>Sveitarfélagið Hornafjörður</v>
      </c>
      <c r="E7534" t="str">
        <f>VLOOKUP(Oliusala[[#This Row],[postnumer]],Sveitarfelog[#All],5,FALSE)</f>
        <v>Suðurland</v>
      </c>
      <c r="F7534" t="s">
        <v>24</v>
      </c>
      <c r="G7534" t="s">
        <v>24</v>
      </c>
      <c r="H7534" t="s">
        <v>60</v>
      </c>
      <c r="I7534" s="1">
        <v>2918</v>
      </c>
      <c r="J7534" s="2">
        <f>VLOOKUP(Oliusala[[#This Row],[tegund]],Tegundir!$B$2:$D$19,3,FALSE)*Oliusala[[#This Row],[magn]]/1000</f>
        <v>2.52407</v>
      </c>
      <c r="K7534">
        <v>2015</v>
      </c>
      <c r="L7534" t="s">
        <v>18</v>
      </c>
      <c r="M7534" s="144" t="s">
        <v>59</v>
      </c>
    </row>
    <row r="7535" spans="1:15" x14ac:dyDescent="0.2">
      <c r="A7535" t="s">
        <v>57</v>
      </c>
      <c r="B7535" s="144" t="s">
        <v>170</v>
      </c>
      <c r="C7535">
        <v>781</v>
      </c>
      <c r="D7535" t="str">
        <f>VLOOKUP(Oliusala[[#This Row],[postnumer]],Sveitarfelog[#All],4,FALSE)</f>
        <v>Sveitarfélagið Hornafjörður</v>
      </c>
      <c r="E7535" t="str">
        <f>VLOOKUP(Oliusala[[#This Row],[postnumer]],Sveitarfelog[#All],5,FALSE)</f>
        <v>Suðurland</v>
      </c>
      <c r="F7535" t="s">
        <v>30</v>
      </c>
      <c r="G7535" t="s">
        <v>24</v>
      </c>
      <c r="H7535" t="s">
        <v>58</v>
      </c>
      <c r="I7535" s="1">
        <v>3538</v>
      </c>
      <c r="J7535" s="2">
        <f>VLOOKUP(Oliusala[[#This Row],[tegund]],Tegundir!$B$2:$D$19,3,FALSE)*Oliusala[[#This Row],[magn]]/1000</f>
        <v>3.0603699999999998</v>
      </c>
      <c r="K7535">
        <v>2015</v>
      </c>
      <c r="L7535" t="s">
        <v>19</v>
      </c>
      <c r="M7535" s="144" t="s">
        <v>59</v>
      </c>
      <c r="O7535" s="144" t="s">
        <v>1998</v>
      </c>
    </row>
    <row r="7536" spans="1:15" x14ac:dyDescent="0.2">
      <c r="A7536" t="s">
        <v>57</v>
      </c>
      <c r="B7536" s="144" t="s">
        <v>170</v>
      </c>
      <c r="C7536">
        <v>781</v>
      </c>
      <c r="D7536" t="str">
        <f>VLOOKUP(Oliusala[[#This Row],[postnumer]],Sveitarfelog[#All],4,FALSE)</f>
        <v>Sveitarfélagið Hornafjörður</v>
      </c>
      <c r="E7536" t="str">
        <f>VLOOKUP(Oliusala[[#This Row],[postnumer]],Sveitarfelog[#All],5,FALSE)</f>
        <v>Suðurland</v>
      </c>
      <c r="F7536" t="s">
        <v>30</v>
      </c>
      <c r="G7536" t="s">
        <v>24</v>
      </c>
      <c r="H7536" t="s">
        <v>60</v>
      </c>
      <c r="I7536" s="1">
        <v>14473</v>
      </c>
      <c r="J7536" s="2">
        <f>VLOOKUP(Oliusala[[#This Row],[tegund]],Tegundir!$B$2:$D$19,3,FALSE)*Oliusala[[#This Row],[magn]]/1000</f>
        <v>12.519145</v>
      </c>
      <c r="K7536">
        <v>2015</v>
      </c>
      <c r="L7536" t="s">
        <v>19</v>
      </c>
      <c r="M7536" s="144" t="s">
        <v>59</v>
      </c>
      <c r="O7536" s="144" t="s">
        <v>1998</v>
      </c>
    </row>
    <row r="7537" spans="1:15" x14ac:dyDescent="0.2">
      <c r="A7537" t="s">
        <v>63</v>
      </c>
      <c r="B7537" s="144" t="s">
        <v>171</v>
      </c>
      <c r="C7537">
        <v>781</v>
      </c>
      <c r="D7537" t="str">
        <f>VLOOKUP(Oliusala[[#This Row],[postnumer]],Sveitarfelog[#All],4,FALSE)</f>
        <v>Sveitarfélagið Hornafjörður</v>
      </c>
      <c r="E7537" t="str">
        <f>VLOOKUP(Oliusala[[#This Row],[postnumer]],Sveitarfelog[#All],5,FALSE)</f>
        <v>Suðurland</v>
      </c>
      <c r="F7537" t="s">
        <v>24</v>
      </c>
      <c r="G7537" t="s">
        <v>24</v>
      </c>
      <c r="H7537" t="s">
        <v>58</v>
      </c>
      <c r="I7537" s="1">
        <v>901980</v>
      </c>
      <c r="J7537" s="2">
        <f>VLOOKUP(Oliusala[[#This Row],[tegund]],Tegundir!$B$2:$D$19,3,FALSE)*Oliusala[[#This Row],[magn]]/1000</f>
        <v>780.21269999999993</v>
      </c>
      <c r="K7537">
        <v>2015</v>
      </c>
      <c r="L7537" t="s">
        <v>18</v>
      </c>
      <c r="M7537" s="144" t="s">
        <v>59</v>
      </c>
    </row>
    <row r="7538" spans="1:15" x14ac:dyDescent="0.2">
      <c r="A7538" t="s">
        <v>63</v>
      </c>
      <c r="B7538" s="144" t="s">
        <v>169</v>
      </c>
      <c r="C7538">
        <v>781</v>
      </c>
      <c r="D7538" t="str">
        <f>VLOOKUP(Oliusala[[#This Row],[postnumer]],Sveitarfelog[#All],4,FALSE)</f>
        <v>Sveitarfélagið Hornafjörður</v>
      </c>
      <c r="E7538" t="str">
        <f>VLOOKUP(Oliusala[[#This Row],[postnumer]],Sveitarfelog[#All],5,FALSE)</f>
        <v>Suðurland</v>
      </c>
      <c r="F7538" t="s">
        <v>24</v>
      </c>
      <c r="G7538" t="s">
        <v>24</v>
      </c>
      <c r="H7538" t="s">
        <v>58</v>
      </c>
      <c r="I7538" s="1">
        <v>0</v>
      </c>
      <c r="J7538" s="2">
        <f>VLOOKUP(Oliusala[[#This Row],[tegund]],Tegundir!$B$2:$D$19,3,FALSE)*Oliusala[[#This Row],[magn]]/1000</f>
        <v>0</v>
      </c>
      <c r="K7538">
        <v>2015</v>
      </c>
      <c r="L7538" t="s">
        <v>18</v>
      </c>
      <c r="M7538" s="144" t="s">
        <v>59</v>
      </c>
    </row>
    <row r="7539" spans="1:15" x14ac:dyDescent="0.2">
      <c r="A7539" t="s">
        <v>63</v>
      </c>
      <c r="B7539" s="144" t="s">
        <v>170</v>
      </c>
      <c r="C7539">
        <v>781</v>
      </c>
      <c r="D7539" t="str">
        <f>VLOOKUP(Oliusala[[#This Row],[postnumer]],Sveitarfelog[#All],4,FALSE)</f>
        <v>Sveitarfélagið Hornafjörður</v>
      </c>
      <c r="E7539" t="str">
        <f>VLOOKUP(Oliusala[[#This Row],[postnumer]],Sveitarfelog[#All],5,FALSE)</f>
        <v>Suðurland</v>
      </c>
      <c r="F7539" t="s">
        <v>24</v>
      </c>
      <c r="G7539" t="s">
        <v>24</v>
      </c>
      <c r="H7539" t="s">
        <v>58</v>
      </c>
      <c r="I7539" s="1">
        <v>300122</v>
      </c>
      <c r="J7539" s="2">
        <f>VLOOKUP(Oliusala[[#This Row],[tegund]],Tegundir!$B$2:$D$19,3,FALSE)*Oliusala[[#This Row],[magn]]/1000</f>
        <v>259.60552999999999</v>
      </c>
      <c r="K7539">
        <v>2015</v>
      </c>
      <c r="L7539" t="s">
        <v>18</v>
      </c>
      <c r="M7539" s="144" t="s">
        <v>59</v>
      </c>
    </row>
    <row r="7540" spans="1:15" x14ac:dyDescent="0.2">
      <c r="A7540" t="s">
        <v>63</v>
      </c>
      <c r="B7540" s="144" t="s">
        <v>182</v>
      </c>
      <c r="C7540">
        <v>810</v>
      </c>
      <c r="D7540" t="str">
        <f>VLOOKUP(Oliusala[[#This Row],[postnumer]],Sveitarfelog[#All],4,FALSE)</f>
        <v>Hveragerðisbær,Sveitarfélagið Ölfus</v>
      </c>
      <c r="E7540" t="str">
        <f>VLOOKUP(Oliusala[[#This Row],[postnumer]],Sveitarfelog[#All],5,FALSE)</f>
        <v>Suðurland</v>
      </c>
      <c r="F7540" t="s">
        <v>25</v>
      </c>
      <c r="G7540" t="s">
        <v>24</v>
      </c>
      <c r="H7540" t="s">
        <v>58</v>
      </c>
      <c r="I7540" s="1">
        <v>94125</v>
      </c>
      <c r="J7540" s="2">
        <f>VLOOKUP(Oliusala[[#This Row],[tegund]],Tegundir!$B$2:$D$19,3,FALSE)*Oliusala[[#This Row],[magn]]/1000</f>
        <v>81.418125000000003</v>
      </c>
      <c r="K7540">
        <v>2015</v>
      </c>
      <c r="L7540" t="s">
        <v>18</v>
      </c>
      <c r="M7540" s="144" t="s">
        <v>59</v>
      </c>
    </row>
    <row r="7541" spans="1:15" x14ac:dyDescent="0.2">
      <c r="A7541" t="s">
        <v>63</v>
      </c>
      <c r="B7541" s="144" t="s">
        <v>183</v>
      </c>
      <c r="C7541">
        <v>815</v>
      </c>
      <c r="D7541" t="str">
        <f>VLOOKUP(Oliusala[[#This Row],[postnumer]],Sveitarfelog[#All],4,FALSE)</f>
        <v>Hveragerðisbær,Sveitarfélagið Ölfus</v>
      </c>
      <c r="E7541" t="str">
        <f>VLOOKUP(Oliusala[[#This Row],[postnumer]],Sveitarfelog[#All],5,FALSE)</f>
        <v>Suðurland</v>
      </c>
      <c r="F7541" t="s">
        <v>25</v>
      </c>
      <c r="G7541" t="s">
        <v>24</v>
      </c>
      <c r="H7541" t="s">
        <v>58</v>
      </c>
      <c r="I7541" s="1">
        <v>34172</v>
      </c>
      <c r="J7541" s="2">
        <f>VLOOKUP(Oliusala[[#This Row],[tegund]],Tegundir!$B$2:$D$19,3,FALSE)*Oliusala[[#This Row],[magn]]/1000</f>
        <v>29.558779999999999</v>
      </c>
      <c r="K7541">
        <v>2015</v>
      </c>
      <c r="L7541" t="s">
        <v>19</v>
      </c>
      <c r="M7541" s="144" t="s">
        <v>59</v>
      </c>
      <c r="O7541" s="144" t="s">
        <v>1997</v>
      </c>
    </row>
    <row r="7542" spans="1:15" x14ac:dyDescent="0.2">
      <c r="A7542" t="s">
        <v>63</v>
      </c>
      <c r="B7542" s="144" t="s">
        <v>184</v>
      </c>
      <c r="C7542">
        <v>820</v>
      </c>
      <c r="D7542" t="str">
        <f>VLOOKUP(Oliusala[[#This Row],[postnumer]],Sveitarfelog[#All],4,FALSE)</f>
        <v>Flóahreppur,Sveitarfélagið Árborg</v>
      </c>
      <c r="E7542" t="str">
        <f>VLOOKUP(Oliusala[[#This Row],[postnumer]],Sveitarfelog[#All],5,FALSE)</f>
        <v>Suðurland</v>
      </c>
      <c r="F7542" t="s">
        <v>25</v>
      </c>
      <c r="G7542" t="s">
        <v>24</v>
      </c>
      <c r="H7542" t="s">
        <v>58</v>
      </c>
      <c r="I7542" s="1">
        <v>27288</v>
      </c>
      <c r="J7542" s="2">
        <f>VLOOKUP(Oliusala[[#This Row],[tegund]],Tegundir!$B$2:$D$19,3,FALSE)*Oliusala[[#This Row],[magn]]/1000</f>
        <v>23.604119999999998</v>
      </c>
      <c r="K7542">
        <v>2015</v>
      </c>
      <c r="L7542" t="s">
        <v>18</v>
      </c>
      <c r="M7542" s="144" t="s">
        <v>59</v>
      </c>
    </row>
    <row r="7543" spans="1:15" x14ac:dyDescent="0.2">
      <c r="A7543" t="s">
        <v>57</v>
      </c>
      <c r="B7543" s="144" t="s">
        <v>172</v>
      </c>
      <c r="C7543">
        <v>785</v>
      </c>
      <c r="D7543" t="str">
        <f>VLOOKUP(Oliusala[[#This Row],[postnumer]],Sveitarfelog[#All],4,FALSE)</f>
        <v>Sveitarfélagið Hornafjörður</v>
      </c>
      <c r="E7543" t="str">
        <f>VLOOKUP(Oliusala[[#This Row],[postnumer]],Sveitarfelog[#All],5,FALSE)</f>
        <v>Suðurland</v>
      </c>
      <c r="F7543" t="s">
        <v>24</v>
      </c>
      <c r="G7543" t="s">
        <v>24</v>
      </c>
      <c r="H7543" t="s">
        <v>60</v>
      </c>
      <c r="I7543" s="1">
        <v>4023</v>
      </c>
      <c r="J7543" s="2">
        <f>VLOOKUP(Oliusala[[#This Row],[tegund]],Tegundir!$B$2:$D$19,3,FALSE)*Oliusala[[#This Row],[magn]]/1000</f>
        <v>3.479895</v>
      </c>
      <c r="K7543">
        <v>2015</v>
      </c>
      <c r="L7543" t="s">
        <v>18</v>
      </c>
      <c r="M7543" s="144" t="s">
        <v>59</v>
      </c>
    </row>
    <row r="7544" spans="1:15" x14ac:dyDescent="0.2">
      <c r="A7544" t="s">
        <v>63</v>
      </c>
      <c r="B7544" s="144" t="s">
        <v>172</v>
      </c>
      <c r="C7544">
        <v>785</v>
      </c>
      <c r="D7544" t="str">
        <f>VLOOKUP(Oliusala[[#This Row],[postnumer]],Sveitarfelog[#All],4,FALSE)</f>
        <v>Sveitarfélagið Hornafjörður</v>
      </c>
      <c r="E7544" t="str">
        <f>VLOOKUP(Oliusala[[#This Row],[postnumer]],Sveitarfelog[#All],5,FALSE)</f>
        <v>Suðurland</v>
      </c>
      <c r="F7544" t="s">
        <v>24</v>
      </c>
      <c r="G7544" t="s">
        <v>24</v>
      </c>
      <c r="H7544" t="s">
        <v>58</v>
      </c>
      <c r="I7544" s="1">
        <v>201204</v>
      </c>
      <c r="J7544" s="2">
        <f>VLOOKUP(Oliusala[[#This Row],[tegund]],Tegundir!$B$2:$D$19,3,FALSE)*Oliusala[[#This Row],[magn]]/1000</f>
        <v>174.04146</v>
      </c>
      <c r="K7544">
        <v>2015</v>
      </c>
      <c r="L7544" t="s">
        <v>18</v>
      </c>
      <c r="M7544" s="144" t="s">
        <v>59</v>
      </c>
    </row>
    <row r="7545" spans="1:15" x14ac:dyDescent="0.2">
      <c r="A7545" t="s">
        <v>63</v>
      </c>
      <c r="B7545" s="144" t="s">
        <v>185</v>
      </c>
      <c r="C7545">
        <v>825</v>
      </c>
      <c r="D7545" t="str">
        <f>VLOOKUP(Oliusala[[#This Row],[postnumer]],Sveitarfelog[#All],4,FALSE)</f>
        <v>Flóahreppur,Sveitarfélagið Árborg</v>
      </c>
      <c r="E7545" t="str">
        <f>VLOOKUP(Oliusala[[#This Row],[postnumer]],Sveitarfelog[#All],5,FALSE)</f>
        <v>Suðurland</v>
      </c>
      <c r="F7545" t="s">
        <v>25</v>
      </c>
      <c r="G7545" t="s">
        <v>24</v>
      </c>
      <c r="H7545" t="s">
        <v>58</v>
      </c>
      <c r="I7545" s="1">
        <v>14605</v>
      </c>
      <c r="J7545" s="2">
        <f>VLOOKUP(Oliusala[[#This Row],[tegund]],Tegundir!$B$2:$D$19,3,FALSE)*Oliusala[[#This Row],[magn]]/1000</f>
        <v>12.633325000000001</v>
      </c>
      <c r="K7545">
        <v>2015</v>
      </c>
      <c r="L7545" t="s">
        <v>18</v>
      </c>
      <c r="M7545" s="144" t="s">
        <v>59</v>
      </c>
    </row>
    <row r="7546" spans="1:15" x14ac:dyDescent="0.2">
      <c r="A7546" t="s">
        <v>63</v>
      </c>
      <c r="B7546" s="144" t="s">
        <v>186</v>
      </c>
      <c r="C7546">
        <v>840</v>
      </c>
      <c r="D7546" t="str">
        <f>VLOOKUP(Oliusala[[#This Row],[postnumer]],Sveitarfelog[#All],4,FALSE)</f>
        <v>Bláskógabyggð,Grímsnes- og Grafningshreppur,Hrunamannahreppur,Skeiða- og Gnúpverjahreppur</v>
      </c>
      <c r="E7546" t="str">
        <f>VLOOKUP(Oliusala[[#This Row],[postnumer]],Sveitarfelog[#All],5,FALSE)</f>
        <v>Suðurland</v>
      </c>
      <c r="F7546" t="s">
        <v>25</v>
      </c>
      <c r="G7546" t="s">
        <v>24</v>
      </c>
      <c r="H7546" t="s">
        <v>58</v>
      </c>
      <c r="I7546" s="1">
        <v>32871</v>
      </c>
      <c r="J7546" s="2">
        <f>VLOOKUP(Oliusala[[#This Row],[tegund]],Tegundir!$B$2:$D$19,3,FALSE)*Oliusala[[#This Row],[magn]]/1000</f>
        <v>28.433415</v>
      </c>
      <c r="K7546">
        <v>2015</v>
      </c>
      <c r="L7546" t="s">
        <v>18</v>
      </c>
      <c r="M7546" s="144" t="s">
        <v>59</v>
      </c>
    </row>
    <row r="7547" spans="1:15" x14ac:dyDescent="0.2">
      <c r="A7547" t="s">
        <v>63</v>
      </c>
      <c r="B7547" s="144" t="s">
        <v>188</v>
      </c>
      <c r="C7547">
        <v>845</v>
      </c>
      <c r="D7547" t="str">
        <f>VLOOKUP(Oliusala[[#This Row],[postnumer]],Sveitarfelog[#All],4,FALSE)</f>
        <v>Bláskógabyggð,Grímsnes- og Grafningshreppur,Hrunamannahreppur,Skeiða- og Gnúpverjahreppur</v>
      </c>
      <c r="E7547" t="str">
        <f>VLOOKUP(Oliusala[[#This Row],[postnumer]],Sveitarfelog[#All],5,FALSE)</f>
        <v>Suðurland</v>
      </c>
      <c r="F7547" t="s">
        <v>25</v>
      </c>
      <c r="G7547" t="s">
        <v>24</v>
      </c>
      <c r="H7547" t="s">
        <v>58</v>
      </c>
      <c r="I7547" s="1">
        <v>35444</v>
      </c>
      <c r="J7547" s="2">
        <f>VLOOKUP(Oliusala[[#This Row],[tegund]],Tegundir!$B$2:$D$19,3,FALSE)*Oliusala[[#This Row],[magn]]/1000</f>
        <v>30.65906</v>
      </c>
      <c r="K7547">
        <v>2015</v>
      </c>
      <c r="L7547" t="s">
        <v>1955</v>
      </c>
      <c r="M7547" s="144" t="s">
        <v>59</v>
      </c>
    </row>
    <row r="7548" spans="1:15" x14ac:dyDescent="0.2">
      <c r="A7548" t="s">
        <v>57</v>
      </c>
      <c r="B7548" s="144" t="s">
        <v>70</v>
      </c>
      <c r="C7548">
        <v>800</v>
      </c>
      <c r="D7548" t="str">
        <f>VLOOKUP(Oliusala[[#This Row],[postnumer]],Sveitarfelog[#All],4,FALSE)</f>
        <v>Flóahreppur,Sveitarfélagið Árborg</v>
      </c>
      <c r="E7548" t="str">
        <f>VLOOKUP(Oliusala[[#This Row],[postnumer]],Sveitarfelog[#All],5,FALSE)</f>
        <v>Suðurland</v>
      </c>
      <c r="F7548" t="s">
        <v>24</v>
      </c>
      <c r="G7548" t="s">
        <v>24</v>
      </c>
      <c r="H7548" t="s">
        <v>60</v>
      </c>
      <c r="I7548" s="1">
        <v>509628</v>
      </c>
      <c r="J7548" s="2">
        <f>VLOOKUP(Oliusala[[#This Row],[tegund]],Tegundir!$B$2:$D$19,3,FALSE)*Oliusala[[#This Row],[magn]]/1000</f>
        <v>440.82821999999999</v>
      </c>
      <c r="K7548">
        <v>2015</v>
      </c>
      <c r="L7548" t="s">
        <v>18</v>
      </c>
      <c r="M7548" s="144" t="s">
        <v>59</v>
      </c>
    </row>
    <row r="7549" spans="1:15" x14ac:dyDescent="0.2">
      <c r="A7549" t="s">
        <v>57</v>
      </c>
      <c r="B7549" s="144" t="s">
        <v>70</v>
      </c>
      <c r="C7549">
        <v>800</v>
      </c>
      <c r="D7549" t="str">
        <f>VLOOKUP(Oliusala[[#This Row],[postnumer]],Sveitarfelog[#All],4,FALSE)</f>
        <v>Flóahreppur,Sveitarfélagið Árborg</v>
      </c>
      <c r="E7549" t="str">
        <f>VLOOKUP(Oliusala[[#This Row],[postnumer]],Sveitarfelog[#All],5,FALSE)</f>
        <v>Suðurland</v>
      </c>
      <c r="F7549" t="s">
        <v>30</v>
      </c>
      <c r="G7549" t="s">
        <v>24</v>
      </c>
      <c r="H7549" t="s">
        <v>58</v>
      </c>
      <c r="I7549" s="1">
        <v>1121</v>
      </c>
      <c r="J7549" s="2">
        <f>VLOOKUP(Oliusala[[#This Row],[tegund]],Tegundir!$B$2:$D$19,3,FALSE)*Oliusala[[#This Row],[magn]]/1000</f>
        <v>0.969665</v>
      </c>
      <c r="K7549">
        <v>2015</v>
      </c>
      <c r="L7549" t="s">
        <v>19</v>
      </c>
      <c r="M7549" s="144" t="s">
        <v>59</v>
      </c>
      <c r="O7549" s="144" t="s">
        <v>1998</v>
      </c>
    </row>
    <row r="7550" spans="1:15" x14ac:dyDescent="0.2">
      <c r="A7550" t="s">
        <v>57</v>
      </c>
      <c r="B7550" s="144" t="s">
        <v>70</v>
      </c>
      <c r="C7550">
        <v>800</v>
      </c>
      <c r="D7550" t="str">
        <f>VLOOKUP(Oliusala[[#This Row],[postnumer]],Sveitarfelog[#All],4,FALSE)</f>
        <v>Flóahreppur,Sveitarfélagið Árborg</v>
      </c>
      <c r="E7550" t="str">
        <f>VLOOKUP(Oliusala[[#This Row],[postnumer]],Sveitarfelog[#All],5,FALSE)</f>
        <v>Suðurland</v>
      </c>
      <c r="F7550" t="s">
        <v>30</v>
      </c>
      <c r="G7550" t="s">
        <v>24</v>
      </c>
      <c r="H7550" t="s">
        <v>60</v>
      </c>
      <c r="I7550" s="1">
        <v>6359</v>
      </c>
      <c r="J7550" s="2">
        <f>VLOOKUP(Oliusala[[#This Row],[tegund]],Tegundir!$B$2:$D$19,3,FALSE)*Oliusala[[#This Row],[magn]]/1000</f>
        <v>5.5005350000000002</v>
      </c>
      <c r="K7550">
        <v>2015</v>
      </c>
      <c r="L7550" t="s">
        <v>19</v>
      </c>
      <c r="M7550" s="144" t="s">
        <v>59</v>
      </c>
      <c r="O7550" s="144" t="s">
        <v>1998</v>
      </c>
    </row>
    <row r="7551" spans="1:15" x14ac:dyDescent="0.2">
      <c r="A7551" t="s">
        <v>70</v>
      </c>
      <c r="B7551" s="144" t="s">
        <v>70</v>
      </c>
      <c r="C7551">
        <v>800</v>
      </c>
      <c r="D7551" t="str">
        <f>VLOOKUP(Oliusala[[#This Row],[postnumer]],Sveitarfelog[#All],4,FALSE)</f>
        <v>Flóahreppur,Sveitarfélagið Árborg</v>
      </c>
      <c r="E7551" t="str">
        <f>VLOOKUP(Oliusala[[#This Row],[postnumer]],Sveitarfelog[#All],5,FALSE)</f>
        <v>Suðurland</v>
      </c>
      <c r="F7551" t="s">
        <v>24</v>
      </c>
      <c r="G7551" t="s">
        <v>24</v>
      </c>
      <c r="H7551" t="s">
        <v>58</v>
      </c>
      <c r="I7551" s="1">
        <v>104735</v>
      </c>
      <c r="J7551" s="2">
        <f>VLOOKUP(Oliusala[[#This Row],[tegund]],Tegundir!$B$2:$D$19,3,FALSE)*Oliusala[[#This Row],[magn]]/1000</f>
        <v>90.595774999999989</v>
      </c>
      <c r="K7551">
        <v>2015</v>
      </c>
      <c r="L7551" t="s">
        <v>18</v>
      </c>
      <c r="M7551" s="144" t="s">
        <v>59</v>
      </c>
    </row>
    <row r="7552" spans="1:15" x14ac:dyDescent="0.2">
      <c r="A7552" t="s">
        <v>63</v>
      </c>
      <c r="B7552" s="144" t="s">
        <v>70</v>
      </c>
      <c r="C7552">
        <v>800</v>
      </c>
      <c r="D7552" t="str">
        <f>VLOOKUP(Oliusala[[#This Row],[postnumer]],Sveitarfelog[#All],4,FALSE)</f>
        <v>Flóahreppur,Sveitarfélagið Árborg</v>
      </c>
      <c r="E7552" t="str">
        <f>VLOOKUP(Oliusala[[#This Row],[postnumer]],Sveitarfelog[#All],5,FALSE)</f>
        <v>Suðurland</v>
      </c>
      <c r="F7552" t="s">
        <v>24</v>
      </c>
      <c r="G7552" t="s">
        <v>24</v>
      </c>
      <c r="H7552" t="s">
        <v>58</v>
      </c>
      <c r="I7552" s="1">
        <v>5807086</v>
      </c>
      <c r="J7552" s="2">
        <f>VLOOKUP(Oliusala[[#This Row],[tegund]],Tegundir!$B$2:$D$19,3,FALSE)*Oliusala[[#This Row],[magn]]/1000</f>
        <v>5023.1293900000001</v>
      </c>
      <c r="K7552">
        <v>2015</v>
      </c>
      <c r="L7552" t="s">
        <v>18</v>
      </c>
      <c r="M7552" s="144" t="s">
        <v>59</v>
      </c>
    </row>
    <row r="7553" spans="1:15" x14ac:dyDescent="0.2">
      <c r="A7553" t="s">
        <v>63</v>
      </c>
      <c r="B7553" s="144" t="s">
        <v>70</v>
      </c>
      <c r="C7553">
        <v>800</v>
      </c>
      <c r="D7553" t="str">
        <f>VLOOKUP(Oliusala[[#This Row],[postnumer]],Sveitarfelog[#All],4,FALSE)</f>
        <v>Flóahreppur,Sveitarfélagið Árborg</v>
      </c>
      <c r="E7553" t="str">
        <f>VLOOKUP(Oliusala[[#This Row],[postnumer]],Sveitarfelog[#All],5,FALSE)</f>
        <v>Suðurland</v>
      </c>
      <c r="F7553" t="s">
        <v>24</v>
      </c>
      <c r="G7553" t="s">
        <v>24</v>
      </c>
      <c r="H7553" t="s">
        <v>58</v>
      </c>
      <c r="I7553" s="1">
        <v>957468</v>
      </c>
      <c r="J7553" s="2">
        <f>VLOOKUP(Oliusala[[#This Row],[tegund]],Tegundir!$B$2:$D$19,3,FALSE)*Oliusala[[#This Row],[magn]]/1000</f>
        <v>828.20981999999992</v>
      </c>
      <c r="K7553">
        <v>2015</v>
      </c>
      <c r="L7553" t="s">
        <v>18</v>
      </c>
      <c r="M7553" s="144" t="s">
        <v>59</v>
      </c>
    </row>
    <row r="7554" spans="1:15" x14ac:dyDescent="0.2">
      <c r="A7554" t="s">
        <v>63</v>
      </c>
      <c r="B7554" s="144" t="s">
        <v>163</v>
      </c>
      <c r="C7554">
        <v>850</v>
      </c>
      <c r="D7554" t="str">
        <f>VLOOKUP(Oliusala[[#This Row],[postnumer]],Sveitarfelog[#All],4,FALSE)</f>
        <v>Ásahreppur,Rangárþing ytra</v>
      </c>
      <c r="E7554" t="str">
        <f>VLOOKUP(Oliusala[[#This Row],[postnumer]],Sveitarfelog[#All],5,FALSE)</f>
        <v>Suðurland</v>
      </c>
      <c r="F7554" t="s">
        <v>25</v>
      </c>
      <c r="G7554" t="s">
        <v>24</v>
      </c>
      <c r="H7554" t="s">
        <v>58</v>
      </c>
      <c r="I7554" s="1">
        <v>106366</v>
      </c>
      <c r="J7554" s="2">
        <f>VLOOKUP(Oliusala[[#This Row],[tegund]],Tegundir!$B$2:$D$19,3,FALSE)*Oliusala[[#This Row],[magn]]/1000</f>
        <v>92.006590000000003</v>
      </c>
      <c r="K7554">
        <v>2015</v>
      </c>
      <c r="L7554" t="s">
        <v>1955</v>
      </c>
      <c r="M7554" s="144" t="s">
        <v>59</v>
      </c>
    </row>
    <row r="7555" spans="1:15" x14ac:dyDescent="0.2">
      <c r="A7555" t="s">
        <v>63</v>
      </c>
      <c r="B7555" s="144" t="s">
        <v>191</v>
      </c>
      <c r="C7555">
        <v>851</v>
      </c>
      <c r="D7555" t="str">
        <f>VLOOKUP(Oliusala[[#This Row],[postnumer]],Sveitarfelog[#All],4,FALSE)</f>
        <v>Ásahreppur,Rangárþing ytra</v>
      </c>
      <c r="E7555" t="str">
        <f>VLOOKUP(Oliusala[[#This Row],[postnumer]],Sveitarfelog[#All],5,FALSE)</f>
        <v>Suðurland</v>
      </c>
      <c r="F7555" t="s">
        <v>25</v>
      </c>
      <c r="G7555" t="s">
        <v>24</v>
      </c>
      <c r="H7555" t="s">
        <v>58</v>
      </c>
      <c r="I7555" s="1">
        <v>128741</v>
      </c>
      <c r="J7555" s="2">
        <f>VLOOKUP(Oliusala[[#This Row],[tegund]],Tegundir!$B$2:$D$19,3,FALSE)*Oliusala[[#This Row],[magn]]/1000</f>
        <v>111.36096499999999</v>
      </c>
      <c r="K7555">
        <v>2015</v>
      </c>
      <c r="L7555" t="s">
        <v>1955</v>
      </c>
      <c r="M7555" s="144" t="s">
        <v>59</v>
      </c>
    </row>
    <row r="7556" spans="1:15" x14ac:dyDescent="0.2">
      <c r="A7556" t="s">
        <v>63</v>
      </c>
      <c r="B7556" s="144" t="s">
        <v>192</v>
      </c>
      <c r="C7556">
        <v>860</v>
      </c>
      <c r="D7556" t="str">
        <f>VLOOKUP(Oliusala[[#This Row],[postnumer]],Sveitarfelog[#All],4,FALSE)</f>
        <v>Rangárþing eystra</v>
      </c>
      <c r="E7556" t="str">
        <f>VLOOKUP(Oliusala[[#This Row],[postnumer]],Sveitarfelog[#All],5,FALSE)</f>
        <v>Suðurland</v>
      </c>
      <c r="F7556" t="s">
        <v>25</v>
      </c>
      <c r="G7556" t="s">
        <v>24</v>
      </c>
      <c r="H7556" t="s">
        <v>58</v>
      </c>
      <c r="I7556" s="1">
        <v>158128</v>
      </c>
      <c r="J7556" s="2">
        <f>VLOOKUP(Oliusala[[#This Row],[tegund]],Tegundir!$B$2:$D$19,3,FALSE)*Oliusala[[#This Row],[magn]]/1000</f>
        <v>136.78072</v>
      </c>
      <c r="K7556">
        <v>2015</v>
      </c>
      <c r="L7556" t="s">
        <v>1955</v>
      </c>
      <c r="M7556" s="144" t="s">
        <v>59</v>
      </c>
    </row>
    <row r="7557" spans="1:15" x14ac:dyDescent="0.2">
      <c r="A7557" t="s">
        <v>63</v>
      </c>
      <c r="B7557" s="144" t="s">
        <v>194</v>
      </c>
      <c r="C7557">
        <v>870</v>
      </c>
      <c r="D7557" t="str">
        <f>VLOOKUP(Oliusala[[#This Row],[postnumer]],Sveitarfelog[#All],4,FALSE)</f>
        <v>Mýrdalshreppur</v>
      </c>
      <c r="E7557" t="str">
        <f>VLOOKUP(Oliusala[[#This Row],[postnumer]],Sveitarfelog[#All],5,FALSE)</f>
        <v>Suðurland</v>
      </c>
      <c r="F7557" t="s">
        <v>25</v>
      </c>
      <c r="G7557" t="s">
        <v>24</v>
      </c>
      <c r="H7557" t="s">
        <v>58</v>
      </c>
      <c r="I7557" s="1">
        <v>93666</v>
      </c>
      <c r="J7557" s="2">
        <f>VLOOKUP(Oliusala[[#This Row],[tegund]],Tegundir!$B$2:$D$19,3,FALSE)*Oliusala[[#This Row],[magn]]/1000</f>
        <v>81.021090000000001</v>
      </c>
      <c r="K7557">
        <v>2015</v>
      </c>
      <c r="L7557" t="s">
        <v>18</v>
      </c>
      <c r="M7557" s="144" t="s">
        <v>59</v>
      </c>
    </row>
    <row r="7558" spans="1:15" x14ac:dyDescent="0.2">
      <c r="A7558" t="s">
        <v>69</v>
      </c>
      <c r="B7558" s="144" t="s">
        <v>168</v>
      </c>
      <c r="C7558">
        <v>780</v>
      </c>
      <c r="D7558" t="str">
        <f>VLOOKUP(Oliusala[[#This Row],[postnumer]],Sveitarfelog[#All],4,FALSE)</f>
        <v>Sveitarfélagið Hornafjörður</v>
      </c>
      <c r="E7558" t="str">
        <f>VLOOKUP(Oliusala[[#This Row],[postnumer]],Sveitarfelog[#All],5,FALSE)</f>
        <v>Suðurland</v>
      </c>
      <c r="F7558" t="s">
        <v>25</v>
      </c>
      <c r="G7558" t="s">
        <v>24</v>
      </c>
      <c r="H7558" t="s">
        <v>60</v>
      </c>
      <c r="I7558" s="1">
        <v>1673</v>
      </c>
      <c r="J7558" s="2">
        <f>VLOOKUP(Oliusala[[#This Row],[tegund]],Tegundir!$B$2:$D$19,3,FALSE)*Oliusala[[#This Row],[magn]]/1000</f>
        <v>1.4471449999999999</v>
      </c>
      <c r="K7558">
        <v>2015</v>
      </c>
      <c r="L7558" t="s">
        <v>19</v>
      </c>
      <c r="M7558" s="144" t="s">
        <v>59</v>
      </c>
      <c r="O7558" s="144" t="s">
        <v>1997</v>
      </c>
    </row>
    <row r="7559" spans="1:15" x14ac:dyDescent="0.2">
      <c r="A7559" t="s">
        <v>158</v>
      </c>
      <c r="B7559" s="144" t="s">
        <v>168</v>
      </c>
      <c r="C7559">
        <v>780</v>
      </c>
      <c r="D7559" t="str">
        <f>VLOOKUP(Oliusala[[#This Row],[postnumer]],Sveitarfelog[#All],4,FALSE)</f>
        <v>Sveitarfélagið Hornafjörður</v>
      </c>
      <c r="E7559" t="str">
        <f>VLOOKUP(Oliusala[[#This Row],[postnumer]],Sveitarfelog[#All],5,FALSE)</f>
        <v>Suðurland</v>
      </c>
      <c r="F7559" t="s">
        <v>25</v>
      </c>
      <c r="G7559" t="s">
        <v>24</v>
      </c>
      <c r="H7559" t="s">
        <v>58</v>
      </c>
      <c r="I7559" s="1">
        <v>286660</v>
      </c>
      <c r="J7559" s="2">
        <f>VLOOKUP(Oliusala[[#This Row],[tegund]],Tegundir!$B$2:$D$19,3,FALSE)*Oliusala[[#This Row],[magn]]/1000</f>
        <v>247.96089999999998</v>
      </c>
      <c r="K7559">
        <v>2015</v>
      </c>
      <c r="L7559" t="s">
        <v>19</v>
      </c>
      <c r="M7559" s="144" t="s">
        <v>59</v>
      </c>
      <c r="O7559" s="144" t="s">
        <v>1997</v>
      </c>
    </row>
    <row r="7560" spans="1:15" x14ac:dyDescent="0.2">
      <c r="A7560" t="s">
        <v>57</v>
      </c>
      <c r="B7560" s="144" t="s">
        <v>175</v>
      </c>
      <c r="C7560">
        <v>801</v>
      </c>
      <c r="D7560" t="str">
        <f>VLOOKUP(Oliusala[[#This Row],[postnumer]],Sveitarfelog[#All],4,FALSE)</f>
        <v>Flóahreppur,Sveitarfélagið Árborg</v>
      </c>
      <c r="E7560" t="str">
        <f>VLOOKUP(Oliusala[[#This Row],[postnumer]],Sveitarfelog[#All],5,FALSE)</f>
        <v>Suðurland</v>
      </c>
      <c r="F7560" t="s">
        <v>24</v>
      </c>
      <c r="G7560" t="s">
        <v>24</v>
      </c>
      <c r="H7560" t="s">
        <v>60</v>
      </c>
      <c r="I7560" s="1">
        <v>119143</v>
      </c>
      <c r="J7560" s="2">
        <f>VLOOKUP(Oliusala[[#This Row],[tegund]],Tegundir!$B$2:$D$19,3,FALSE)*Oliusala[[#This Row],[magn]]/1000</f>
        <v>103.05869499999999</v>
      </c>
      <c r="K7560">
        <v>2015</v>
      </c>
      <c r="L7560" t="s">
        <v>18</v>
      </c>
      <c r="M7560" s="144" t="s">
        <v>59</v>
      </c>
    </row>
    <row r="7561" spans="1:15" x14ac:dyDescent="0.2">
      <c r="A7561" t="s">
        <v>57</v>
      </c>
      <c r="B7561" s="144" t="s">
        <v>174</v>
      </c>
      <c r="C7561">
        <v>801</v>
      </c>
      <c r="D7561" t="str">
        <f>VLOOKUP(Oliusala[[#This Row],[postnumer]],Sveitarfelog[#All],4,FALSE)</f>
        <v>Flóahreppur,Sveitarfélagið Árborg</v>
      </c>
      <c r="E7561" t="str">
        <f>VLOOKUP(Oliusala[[#This Row],[postnumer]],Sveitarfelog[#All],5,FALSE)</f>
        <v>Suðurland</v>
      </c>
      <c r="F7561" t="s">
        <v>24</v>
      </c>
      <c r="G7561" t="s">
        <v>24</v>
      </c>
      <c r="H7561" t="s">
        <v>60</v>
      </c>
      <c r="I7561" s="1">
        <v>1378</v>
      </c>
      <c r="J7561" s="2">
        <f>VLOOKUP(Oliusala[[#This Row],[tegund]],Tegundir!$B$2:$D$19,3,FALSE)*Oliusala[[#This Row],[magn]]/1000</f>
        <v>1.19197</v>
      </c>
      <c r="K7561">
        <v>2015</v>
      </c>
      <c r="L7561" t="s">
        <v>18</v>
      </c>
      <c r="M7561" s="144" t="s">
        <v>59</v>
      </c>
    </row>
    <row r="7562" spans="1:15" x14ac:dyDescent="0.2">
      <c r="A7562" t="s">
        <v>70</v>
      </c>
      <c r="B7562" s="144" t="s">
        <v>175</v>
      </c>
      <c r="C7562">
        <v>801</v>
      </c>
      <c r="D7562" t="str">
        <f>VLOOKUP(Oliusala[[#This Row],[postnumer]],Sveitarfelog[#All],4,FALSE)</f>
        <v>Flóahreppur,Sveitarfélagið Árborg</v>
      </c>
      <c r="E7562" t="str">
        <f>VLOOKUP(Oliusala[[#This Row],[postnumer]],Sveitarfelog[#All],5,FALSE)</f>
        <v>Suðurland</v>
      </c>
      <c r="F7562" t="s">
        <v>24</v>
      </c>
      <c r="G7562" t="s">
        <v>24</v>
      </c>
      <c r="H7562" t="s">
        <v>60</v>
      </c>
      <c r="I7562" s="1">
        <v>2343</v>
      </c>
      <c r="J7562" s="2">
        <f>VLOOKUP(Oliusala[[#This Row],[tegund]],Tegundir!$B$2:$D$19,3,FALSE)*Oliusala[[#This Row],[magn]]/1000</f>
        <v>2.0266950000000001</v>
      </c>
      <c r="K7562">
        <v>2015</v>
      </c>
      <c r="L7562" t="s">
        <v>18</v>
      </c>
      <c r="M7562" s="144" t="s">
        <v>59</v>
      </c>
    </row>
    <row r="7563" spans="1:15" x14ac:dyDescent="0.2">
      <c r="A7563" t="s">
        <v>70</v>
      </c>
      <c r="B7563" s="144" t="s">
        <v>176</v>
      </c>
      <c r="C7563">
        <v>801</v>
      </c>
      <c r="D7563" t="str">
        <f>VLOOKUP(Oliusala[[#This Row],[postnumer]],Sveitarfelog[#All],4,FALSE)</f>
        <v>Flóahreppur,Sveitarfélagið Árborg</v>
      </c>
      <c r="E7563" t="str">
        <f>VLOOKUP(Oliusala[[#This Row],[postnumer]],Sveitarfelog[#All],5,FALSE)</f>
        <v>Suðurland</v>
      </c>
      <c r="F7563" t="s">
        <v>24</v>
      </c>
      <c r="G7563" t="s">
        <v>24</v>
      </c>
      <c r="H7563" t="s">
        <v>60</v>
      </c>
      <c r="I7563" s="1">
        <v>2916</v>
      </c>
      <c r="J7563" s="2">
        <f>VLOOKUP(Oliusala[[#This Row],[tegund]],Tegundir!$B$2:$D$19,3,FALSE)*Oliusala[[#This Row],[magn]]/1000</f>
        <v>2.5223400000000002</v>
      </c>
      <c r="K7563">
        <v>2015</v>
      </c>
      <c r="L7563" t="s">
        <v>18</v>
      </c>
      <c r="M7563" s="144" t="s">
        <v>59</v>
      </c>
    </row>
    <row r="7564" spans="1:15" x14ac:dyDescent="0.2">
      <c r="A7564" t="s">
        <v>70</v>
      </c>
      <c r="B7564" s="144" t="s">
        <v>177</v>
      </c>
      <c r="C7564">
        <v>801</v>
      </c>
      <c r="D7564" t="str">
        <f>VLOOKUP(Oliusala[[#This Row],[postnumer]],Sveitarfelog[#All],4,FALSE)</f>
        <v>Flóahreppur,Sveitarfélagið Árborg</v>
      </c>
      <c r="E7564" t="str">
        <f>VLOOKUP(Oliusala[[#This Row],[postnumer]],Sveitarfelog[#All],5,FALSE)</f>
        <v>Suðurland</v>
      </c>
      <c r="F7564" t="s">
        <v>24</v>
      </c>
      <c r="G7564" t="s">
        <v>24</v>
      </c>
      <c r="H7564" t="s">
        <v>60</v>
      </c>
      <c r="I7564" s="1">
        <v>1110</v>
      </c>
      <c r="J7564" s="2">
        <f>VLOOKUP(Oliusala[[#This Row],[tegund]],Tegundir!$B$2:$D$19,3,FALSE)*Oliusala[[#This Row],[magn]]/1000</f>
        <v>0.96014999999999995</v>
      </c>
      <c r="K7564">
        <v>2015</v>
      </c>
      <c r="L7564" t="s">
        <v>18</v>
      </c>
      <c r="M7564" s="144" t="s">
        <v>59</v>
      </c>
    </row>
    <row r="7565" spans="1:15" x14ac:dyDescent="0.2">
      <c r="A7565" t="s">
        <v>70</v>
      </c>
      <c r="B7565" s="144" t="s">
        <v>174</v>
      </c>
      <c r="C7565">
        <v>801</v>
      </c>
      <c r="D7565" t="str">
        <f>VLOOKUP(Oliusala[[#This Row],[postnumer]],Sveitarfelog[#All],4,FALSE)</f>
        <v>Flóahreppur,Sveitarfélagið Árborg</v>
      </c>
      <c r="E7565" t="str">
        <f>VLOOKUP(Oliusala[[#This Row],[postnumer]],Sveitarfelog[#All],5,FALSE)</f>
        <v>Suðurland</v>
      </c>
      <c r="F7565" t="s">
        <v>24</v>
      </c>
      <c r="G7565" t="s">
        <v>24</v>
      </c>
      <c r="H7565" t="s">
        <v>60</v>
      </c>
      <c r="I7565" s="1">
        <v>2785</v>
      </c>
      <c r="J7565" s="2">
        <f>VLOOKUP(Oliusala[[#This Row],[tegund]],Tegundir!$B$2:$D$19,3,FALSE)*Oliusala[[#This Row],[magn]]/1000</f>
        <v>2.4090250000000002</v>
      </c>
      <c r="K7565">
        <v>2015</v>
      </c>
      <c r="L7565" t="s">
        <v>18</v>
      </c>
      <c r="M7565" s="144" t="s">
        <v>59</v>
      </c>
    </row>
    <row r="7566" spans="1:15" x14ac:dyDescent="0.2">
      <c r="A7566" t="s">
        <v>70</v>
      </c>
      <c r="B7566" s="144" t="s">
        <v>178</v>
      </c>
      <c r="C7566">
        <v>801</v>
      </c>
      <c r="D7566" t="str">
        <f>VLOOKUP(Oliusala[[#This Row],[postnumer]],Sveitarfelog[#All],4,FALSE)</f>
        <v>Flóahreppur,Sveitarfélagið Árborg</v>
      </c>
      <c r="E7566" t="str">
        <f>VLOOKUP(Oliusala[[#This Row],[postnumer]],Sveitarfelog[#All],5,FALSE)</f>
        <v>Suðurland</v>
      </c>
      <c r="F7566" t="s">
        <v>24</v>
      </c>
      <c r="G7566" t="s">
        <v>24</v>
      </c>
      <c r="H7566" t="s">
        <v>60</v>
      </c>
      <c r="I7566" s="1">
        <v>3000</v>
      </c>
      <c r="J7566" s="2">
        <f>VLOOKUP(Oliusala[[#This Row],[tegund]],Tegundir!$B$2:$D$19,3,FALSE)*Oliusala[[#This Row],[magn]]/1000</f>
        <v>2.5950000000000002</v>
      </c>
      <c r="K7566">
        <v>2015</v>
      </c>
      <c r="L7566" t="s">
        <v>18</v>
      </c>
      <c r="M7566" s="144" t="s">
        <v>59</v>
      </c>
    </row>
    <row r="7567" spans="1:15" x14ac:dyDescent="0.2">
      <c r="A7567" t="s">
        <v>63</v>
      </c>
      <c r="B7567" s="144" t="s">
        <v>175</v>
      </c>
      <c r="C7567">
        <v>801</v>
      </c>
      <c r="D7567" t="str">
        <f>VLOOKUP(Oliusala[[#This Row],[postnumer]],Sveitarfelog[#All],4,FALSE)</f>
        <v>Flóahreppur,Sveitarfélagið Árborg</v>
      </c>
      <c r="E7567" t="str">
        <f>VLOOKUP(Oliusala[[#This Row],[postnumer]],Sveitarfelog[#All],5,FALSE)</f>
        <v>Suðurland</v>
      </c>
      <c r="F7567" t="s">
        <v>24</v>
      </c>
      <c r="G7567" t="s">
        <v>24</v>
      </c>
      <c r="H7567" t="s">
        <v>58</v>
      </c>
      <c r="I7567" s="1">
        <v>282243</v>
      </c>
      <c r="J7567" s="2">
        <f>VLOOKUP(Oliusala[[#This Row],[tegund]],Tegundir!$B$2:$D$19,3,FALSE)*Oliusala[[#This Row],[magn]]/1000</f>
        <v>244.14019500000001</v>
      </c>
      <c r="K7567">
        <v>2015</v>
      </c>
      <c r="L7567" t="s">
        <v>18</v>
      </c>
      <c r="M7567" s="144" t="s">
        <v>59</v>
      </c>
    </row>
    <row r="7568" spans="1:15" x14ac:dyDescent="0.2">
      <c r="A7568" t="s">
        <v>63</v>
      </c>
      <c r="B7568" s="144" t="s">
        <v>176</v>
      </c>
      <c r="C7568">
        <v>801</v>
      </c>
      <c r="D7568" t="str">
        <f>VLOOKUP(Oliusala[[#This Row],[postnumer]],Sveitarfelog[#All],4,FALSE)</f>
        <v>Flóahreppur,Sveitarfélagið Árborg</v>
      </c>
      <c r="E7568" t="str">
        <f>VLOOKUP(Oliusala[[#This Row],[postnumer]],Sveitarfelog[#All],5,FALSE)</f>
        <v>Suðurland</v>
      </c>
      <c r="F7568" t="s">
        <v>24</v>
      </c>
      <c r="G7568" t="s">
        <v>24</v>
      </c>
      <c r="H7568" t="s">
        <v>58</v>
      </c>
      <c r="I7568" s="1">
        <v>259211</v>
      </c>
      <c r="J7568" s="2">
        <f>VLOOKUP(Oliusala[[#This Row],[tegund]],Tegundir!$B$2:$D$19,3,FALSE)*Oliusala[[#This Row],[magn]]/1000</f>
        <v>224.21751499999999</v>
      </c>
      <c r="K7568">
        <v>2015</v>
      </c>
      <c r="L7568" t="s">
        <v>18</v>
      </c>
      <c r="M7568" s="144" t="s">
        <v>59</v>
      </c>
    </row>
    <row r="7569" spans="1:13" x14ac:dyDescent="0.2">
      <c r="A7569" t="s">
        <v>63</v>
      </c>
      <c r="B7569" s="144" t="s">
        <v>177</v>
      </c>
      <c r="C7569">
        <v>801</v>
      </c>
      <c r="D7569" t="str">
        <f>VLOOKUP(Oliusala[[#This Row],[postnumer]],Sveitarfelog[#All],4,FALSE)</f>
        <v>Flóahreppur,Sveitarfélagið Árborg</v>
      </c>
      <c r="E7569" t="str">
        <f>VLOOKUP(Oliusala[[#This Row],[postnumer]],Sveitarfelog[#All],5,FALSE)</f>
        <v>Suðurland</v>
      </c>
      <c r="F7569" t="s">
        <v>24</v>
      </c>
      <c r="G7569" t="s">
        <v>24</v>
      </c>
      <c r="H7569" t="s">
        <v>58</v>
      </c>
      <c r="I7569" s="1">
        <v>161683</v>
      </c>
      <c r="J7569" s="2">
        <f>VLOOKUP(Oliusala[[#This Row],[tegund]],Tegundir!$B$2:$D$19,3,FALSE)*Oliusala[[#This Row],[magn]]/1000</f>
        <v>139.855795</v>
      </c>
      <c r="K7569">
        <v>2015</v>
      </c>
      <c r="L7569" t="s">
        <v>18</v>
      </c>
      <c r="M7569" s="144" t="s">
        <v>59</v>
      </c>
    </row>
    <row r="7570" spans="1:13" x14ac:dyDescent="0.2">
      <c r="A7570" t="s">
        <v>63</v>
      </c>
      <c r="B7570" s="144" t="s">
        <v>174</v>
      </c>
      <c r="C7570">
        <v>801</v>
      </c>
      <c r="D7570" t="str">
        <f>VLOOKUP(Oliusala[[#This Row],[postnumer]],Sveitarfelog[#All],4,FALSE)</f>
        <v>Flóahreppur,Sveitarfélagið Árborg</v>
      </c>
      <c r="E7570" t="str">
        <f>VLOOKUP(Oliusala[[#This Row],[postnumer]],Sveitarfelog[#All],5,FALSE)</f>
        <v>Suðurland</v>
      </c>
      <c r="F7570" t="s">
        <v>24</v>
      </c>
      <c r="G7570" t="s">
        <v>24</v>
      </c>
      <c r="H7570" t="s">
        <v>58</v>
      </c>
      <c r="I7570" s="1">
        <v>271306</v>
      </c>
      <c r="J7570" s="2">
        <f>VLOOKUP(Oliusala[[#This Row],[tegund]],Tegundir!$B$2:$D$19,3,FALSE)*Oliusala[[#This Row],[magn]]/1000</f>
        <v>234.67968999999999</v>
      </c>
      <c r="K7570">
        <v>2015</v>
      </c>
      <c r="L7570" t="s">
        <v>18</v>
      </c>
      <c r="M7570" s="144" t="s">
        <v>59</v>
      </c>
    </row>
    <row r="7571" spans="1:13" x14ac:dyDescent="0.2">
      <c r="A7571" t="s">
        <v>63</v>
      </c>
      <c r="B7571" s="144" t="s">
        <v>178</v>
      </c>
      <c r="C7571">
        <v>801</v>
      </c>
      <c r="D7571" t="str">
        <f>VLOOKUP(Oliusala[[#This Row],[postnumer]],Sveitarfelog[#All],4,FALSE)</f>
        <v>Flóahreppur,Sveitarfélagið Árborg</v>
      </c>
      <c r="E7571" t="str">
        <f>VLOOKUP(Oliusala[[#This Row],[postnumer]],Sveitarfelog[#All],5,FALSE)</f>
        <v>Suðurland</v>
      </c>
      <c r="F7571" t="s">
        <v>24</v>
      </c>
      <c r="G7571" t="s">
        <v>24</v>
      </c>
      <c r="H7571" t="s">
        <v>58</v>
      </c>
      <c r="I7571" s="1">
        <v>35313</v>
      </c>
      <c r="J7571" s="2">
        <f>VLOOKUP(Oliusala[[#This Row],[tegund]],Tegundir!$B$2:$D$19,3,FALSE)*Oliusala[[#This Row],[magn]]/1000</f>
        <v>30.545745</v>
      </c>
      <c r="K7571">
        <v>2015</v>
      </c>
      <c r="L7571" t="s">
        <v>18</v>
      </c>
      <c r="M7571" s="144" t="s">
        <v>59</v>
      </c>
    </row>
    <row r="7572" spans="1:13" x14ac:dyDescent="0.2">
      <c r="A7572" t="s">
        <v>158</v>
      </c>
      <c r="B7572" s="144" t="s">
        <v>171</v>
      </c>
      <c r="C7572">
        <v>781</v>
      </c>
      <c r="D7572" t="str">
        <f>VLOOKUP(Oliusala[[#This Row],[postnumer]],Sveitarfelog[#All],4,FALSE)</f>
        <v>Sveitarfélagið Hornafjörður</v>
      </c>
      <c r="E7572" t="str">
        <f>VLOOKUP(Oliusala[[#This Row],[postnumer]],Sveitarfelog[#All],5,FALSE)</f>
        <v>Suðurland</v>
      </c>
      <c r="F7572" t="s">
        <v>25</v>
      </c>
      <c r="G7572" t="s">
        <v>24</v>
      </c>
      <c r="H7572" t="s">
        <v>60</v>
      </c>
      <c r="I7572" s="1">
        <v>10427</v>
      </c>
      <c r="J7572" s="2">
        <f>VLOOKUP(Oliusala[[#This Row],[tegund]],Tegundir!$B$2:$D$19,3,FALSE)*Oliusala[[#This Row],[magn]]/1000</f>
        <v>9.0193549999999991</v>
      </c>
      <c r="K7572">
        <v>2015</v>
      </c>
      <c r="L7572" t="s">
        <v>1955</v>
      </c>
      <c r="M7572" s="144" t="s">
        <v>59</v>
      </c>
    </row>
    <row r="7573" spans="1:13" x14ac:dyDescent="0.2">
      <c r="A7573" t="s">
        <v>158</v>
      </c>
      <c r="B7573" s="144" t="s">
        <v>169</v>
      </c>
      <c r="C7573">
        <v>781</v>
      </c>
      <c r="D7573" t="str">
        <f>VLOOKUP(Oliusala[[#This Row],[postnumer]],Sveitarfelog[#All],4,FALSE)</f>
        <v>Sveitarfélagið Hornafjörður</v>
      </c>
      <c r="E7573" t="str">
        <f>VLOOKUP(Oliusala[[#This Row],[postnumer]],Sveitarfelog[#All],5,FALSE)</f>
        <v>Suðurland</v>
      </c>
      <c r="F7573" t="s">
        <v>25</v>
      </c>
      <c r="G7573" t="s">
        <v>24</v>
      </c>
      <c r="H7573" t="s">
        <v>60</v>
      </c>
      <c r="I7573" s="1">
        <v>61321</v>
      </c>
      <c r="J7573" s="2">
        <f>VLOOKUP(Oliusala[[#This Row],[tegund]],Tegundir!$B$2:$D$19,3,FALSE)*Oliusala[[#This Row],[magn]]/1000</f>
        <v>53.042665</v>
      </c>
      <c r="K7573">
        <v>2015</v>
      </c>
      <c r="L7573" t="s">
        <v>1955</v>
      </c>
      <c r="M7573" s="144" t="s">
        <v>59</v>
      </c>
    </row>
    <row r="7574" spans="1:13" x14ac:dyDescent="0.2">
      <c r="A7574" t="s">
        <v>158</v>
      </c>
      <c r="B7574" s="144" t="s">
        <v>170</v>
      </c>
      <c r="C7574">
        <v>781</v>
      </c>
      <c r="D7574" t="str">
        <f>VLOOKUP(Oliusala[[#This Row],[postnumer]],Sveitarfelog[#All],4,FALSE)</f>
        <v>Sveitarfélagið Hornafjörður</v>
      </c>
      <c r="E7574" t="str">
        <f>VLOOKUP(Oliusala[[#This Row],[postnumer]],Sveitarfelog[#All],5,FALSE)</f>
        <v>Suðurland</v>
      </c>
      <c r="F7574" t="s">
        <v>25</v>
      </c>
      <c r="G7574" t="s">
        <v>24</v>
      </c>
      <c r="H7574" t="s">
        <v>60</v>
      </c>
      <c r="I7574" s="1">
        <v>104455</v>
      </c>
      <c r="J7574" s="2">
        <f>VLOOKUP(Oliusala[[#This Row],[tegund]],Tegundir!$B$2:$D$19,3,FALSE)*Oliusala[[#This Row],[magn]]/1000</f>
        <v>90.353574999999992</v>
      </c>
      <c r="K7574">
        <v>2015</v>
      </c>
      <c r="L7574" t="s">
        <v>1955</v>
      </c>
      <c r="M7574" s="144" t="s">
        <v>59</v>
      </c>
    </row>
    <row r="7575" spans="1:13" x14ac:dyDescent="0.2">
      <c r="A7575" t="s">
        <v>57</v>
      </c>
      <c r="B7575" s="144" t="s">
        <v>171</v>
      </c>
      <c r="C7575">
        <v>781</v>
      </c>
      <c r="D7575" t="str">
        <f>VLOOKUP(Oliusala[[#This Row],[postnumer]],Sveitarfelog[#All],4,FALSE)</f>
        <v>Sveitarfélagið Hornafjörður</v>
      </c>
      <c r="E7575" t="str">
        <f>VLOOKUP(Oliusala[[#This Row],[postnumer]],Sveitarfelog[#All],5,FALSE)</f>
        <v>Suðurland</v>
      </c>
      <c r="F7575" t="s">
        <v>25</v>
      </c>
      <c r="G7575" t="s">
        <v>24</v>
      </c>
      <c r="H7575" t="s">
        <v>60</v>
      </c>
      <c r="I7575" s="1">
        <v>16254</v>
      </c>
      <c r="J7575" s="2">
        <f>VLOOKUP(Oliusala[[#This Row],[tegund]],Tegundir!$B$2:$D$19,3,FALSE)*Oliusala[[#This Row],[magn]]/1000</f>
        <v>14.059709999999999</v>
      </c>
      <c r="K7575">
        <v>2015</v>
      </c>
      <c r="L7575" t="s">
        <v>1955</v>
      </c>
      <c r="M7575" s="144" t="s">
        <v>59</v>
      </c>
    </row>
    <row r="7576" spans="1:13" x14ac:dyDescent="0.2">
      <c r="A7576" t="s">
        <v>57</v>
      </c>
      <c r="B7576" s="144" t="s">
        <v>169</v>
      </c>
      <c r="C7576">
        <v>781</v>
      </c>
      <c r="D7576" t="str">
        <f>VLOOKUP(Oliusala[[#This Row],[postnumer]],Sveitarfelog[#All],4,FALSE)</f>
        <v>Sveitarfélagið Hornafjörður</v>
      </c>
      <c r="E7576" t="str">
        <f>VLOOKUP(Oliusala[[#This Row],[postnumer]],Sveitarfelog[#All],5,FALSE)</f>
        <v>Suðurland</v>
      </c>
      <c r="F7576" t="s">
        <v>25</v>
      </c>
      <c r="G7576" t="s">
        <v>24</v>
      </c>
      <c r="H7576" t="s">
        <v>60</v>
      </c>
      <c r="I7576" s="1">
        <v>24837</v>
      </c>
      <c r="J7576" s="2">
        <f>VLOOKUP(Oliusala[[#This Row],[tegund]],Tegundir!$B$2:$D$19,3,FALSE)*Oliusala[[#This Row],[magn]]/1000</f>
        <v>21.484005</v>
      </c>
      <c r="K7576">
        <v>2015</v>
      </c>
      <c r="L7576" t="s">
        <v>1955</v>
      </c>
      <c r="M7576" s="144" t="s">
        <v>59</v>
      </c>
    </row>
    <row r="7577" spans="1:13" x14ac:dyDescent="0.2">
      <c r="A7577" t="s">
        <v>57</v>
      </c>
      <c r="B7577" s="144" t="s">
        <v>170</v>
      </c>
      <c r="C7577">
        <v>781</v>
      </c>
      <c r="D7577" t="str">
        <f>VLOOKUP(Oliusala[[#This Row],[postnumer]],Sveitarfelog[#All],4,FALSE)</f>
        <v>Sveitarfélagið Hornafjörður</v>
      </c>
      <c r="E7577" t="str">
        <f>VLOOKUP(Oliusala[[#This Row],[postnumer]],Sveitarfelog[#All],5,FALSE)</f>
        <v>Suðurland</v>
      </c>
      <c r="F7577" t="s">
        <v>25</v>
      </c>
      <c r="G7577" t="s">
        <v>24</v>
      </c>
      <c r="H7577" t="s">
        <v>60</v>
      </c>
      <c r="I7577" s="1">
        <v>162414</v>
      </c>
      <c r="J7577" s="2">
        <f>VLOOKUP(Oliusala[[#This Row],[tegund]],Tegundir!$B$2:$D$19,3,FALSE)*Oliusala[[#This Row],[magn]]/1000</f>
        <v>140.48810999999998</v>
      </c>
      <c r="K7577">
        <v>2015</v>
      </c>
      <c r="L7577" t="s">
        <v>1955</v>
      </c>
      <c r="M7577" s="144" t="s">
        <v>59</v>
      </c>
    </row>
    <row r="7578" spans="1:13" x14ac:dyDescent="0.2">
      <c r="A7578" t="s">
        <v>158</v>
      </c>
      <c r="B7578" s="144" t="s">
        <v>172</v>
      </c>
      <c r="C7578">
        <v>785</v>
      </c>
      <c r="D7578" t="str">
        <f>VLOOKUP(Oliusala[[#This Row],[postnumer]],Sveitarfelog[#All],4,FALSE)</f>
        <v>Sveitarfélagið Hornafjörður</v>
      </c>
      <c r="E7578" t="str">
        <f>VLOOKUP(Oliusala[[#This Row],[postnumer]],Sveitarfelog[#All],5,FALSE)</f>
        <v>Suðurland</v>
      </c>
      <c r="F7578" t="s">
        <v>25</v>
      </c>
      <c r="G7578" t="s">
        <v>24</v>
      </c>
      <c r="H7578" t="s">
        <v>60</v>
      </c>
      <c r="I7578" s="1">
        <v>485</v>
      </c>
      <c r="J7578" s="2">
        <f>VLOOKUP(Oliusala[[#This Row],[tegund]],Tegundir!$B$2:$D$19,3,FALSE)*Oliusala[[#This Row],[magn]]/1000</f>
        <v>0.41952499999999998</v>
      </c>
      <c r="K7578">
        <v>2015</v>
      </c>
      <c r="L7578" t="s">
        <v>1955</v>
      </c>
      <c r="M7578" s="144" t="s">
        <v>59</v>
      </c>
    </row>
    <row r="7579" spans="1:13" x14ac:dyDescent="0.2">
      <c r="A7579" t="s">
        <v>57</v>
      </c>
      <c r="B7579" s="144" t="s">
        <v>172</v>
      </c>
      <c r="C7579">
        <v>785</v>
      </c>
      <c r="D7579" t="str">
        <f>VLOOKUP(Oliusala[[#This Row],[postnumer]],Sveitarfelog[#All],4,FALSE)</f>
        <v>Sveitarfélagið Hornafjörður</v>
      </c>
      <c r="E7579" t="str">
        <f>VLOOKUP(Oliusala[[#This Row],[postnumer]],Sveitarfelog[#All],5,FALSE)</f>
        <v>Suðurland</v>
      </c>
      <c r="F7579" t="s">
        <v>25</v>
      </c>
      <c r="G7579" t="s">
        <v>24</v>
      </c>
      <c r="H7579" t="s">
        <v>60</v>
      </c>
      <c r="I7579" s="1">
        <v>28228</v>
      </c>
      <c r="J7579" s="2">
        <f>VLOOKUP(Oliusala[[#This Row],[tegund]],Tegundir!$B$2:$D$19,3,FALSE)*Oliusala[[#This Row],[magn]]/1000</f>
        <v>24.41722</v>
      </c>
      <c r="K7579">
        <v>2015</v>
      </c>
      <c r="L7579" t="s">
        <v>1955</v>
      </c>
      <c r="M7579" s="144" t="s">
        <v>59</v>
      </c>
    </row>
    <row r="7580" spans="1:13" x14ac:dyDescent="0.2">
      <c r="A7580" t="s">
        <v>57</v>
      </c>
      <c r="B7580" s="144" t="s">
        <v>181</v>
      </c>
      <c r="C7580">
        <v>810</v>
      </c>
      <c r="D7580" t="str">
        <f>VLOOKUP(Oliusala[[#This Row],[postnumer]],Sveitarfelog[#All],4,FALSE)</f>
        <v>Hveragerðisbær,Sveitarfélagið Ölfus</v>
      </c>
      <c r="E7580" t="str">
        <f>VLOOKUP(Oliusala[[#This Row],[postnumer]],Sveitarfelog[#All],5,FALSE)</f>
        <v>Suðurland</v>
      </c>
      <c r="F7580" t="s">
        <v>24</v>
      </c>
      <c r="G7580" t="s">
        <v>24</v>
      </c>
      <c r="H7580" t="s">
        <v>60</v>
      </c>
      <c r="I7580" s="1">
        <v>59634</v>
      </c>
      <c r="J7580" s="2">
        <f>VLOOKUP(Oliusala[[#This Row],[tegund]],Tegundir!$B$2:$D$19,3,FALSE)*Oliusala[[#This Row],[magn]]/1000</f>
        <v>51.583409999999994</v>
      </c>
      <c r="K7580">
        <v>2015</v>
      </c>
      <c r="L7580" t="s">
        <v>18</v>
      </c>
      <c r="M7580" s="144" t="s">
        <v>59</v>
      </c>
    </row>
    <row r="7581" spans="1:13" x14ac:dyDescent="0.2">
      <c r="A7581" t="s">
        <v>57</v>
      </c>
      <c r="B7581" s="144" t="s">
        <v>70</v>
      </c>
      <c r="C7581">
        <v>800</v>
      </c>
      <c r="D7581" t="str">
        <f>VLOOKUP(Oliusala[[#This Row],[postnumer]],Sveitarfelog[#All],4,FALSE)</f>
        <v>Flóahreppur,Sveitarfélagið Árborg</v>
      </c>
      <c r="E7581" t="str">
        <f>VLOOKUP(Oliusala[[#This Row],[postnumer]],Sveitarfelog[#All],5,FALSE)</f>
        <v>Suðurland</v>
      </c>
      <c r="F7581" t="s">
        <v>25</v>
      </c>
      <c r="G7581" t="s">
        <v>24</v>
      </c>
      <c r="H7581" t="s">
        <v>60</v>
      </c>
      <c r="I7581" s="1">
        <v>577283</v>
      </c>
      <c r="J7581" s="2">
        <f>VLOOKUP(Oliusala[[#This Row],[tegund]],Tegundir!$B$2:$D$19,3,FALSE)*Oliusala[[#This Row],[magn]]/1000</f>
        <v>499.34979499999997</v>
      </c>
      <c r="K7581">
        <v>2015</v>
      </c>
      <c r="L7581" t="s">
        <v>1955</v>
      </c>
      <c r="M7581" s="144" t="s">
        <v>59</v>
      </c>
    </row>
    <row r="7582" spans="1:13" x14ac:dyDescent="0.2">
      <c r="A7582" t="s">
        <v>70</v>
      </c>
      <c r="B7582" s="144" t="s">
        <v>70</v>
      </c>
      <c r="C7582">
        <v>800</v>
      </c>
      <c r="D7582" t="str">
        <f>VLOOKUP(Oliusala[[#This Row],[postnumer]],Sveitarfelog[#All],4,FALSE)</f>
        <v>Flóahreppur,Sveitarfélagið Árborg</v>
      </c>
      <c r="E7582" t="str">
        <f>VLOOKUP(Oliusala[[#This Row],[postnumer]],Sveitarfelog[#All],5,FALSE)</f>
        <v>Suðurland</v>
      </c>
      <c r="F7582" t="s">
        <v>25</v>
      </c>
      <c r="G7582" t="s">
        <v>24</v>
      </c>
      <c r="H7582" t="s">
        <v>58</v>
      </c>
      <c r="I7582" s="1">
        <v>239559</v>
      </c>
      <c r="J7582" s="2">
        <f>VLOOKUP(Oliusala[[#This Row],[tegund]],Tegundir!$B$2:$D$19,3,FALSE)*Oliusala[[#This Row],[magn]]/1000</f>
        <v>207.218535</v>
      </c>
      <c r="K7582">
        <v>2015</v>
      </c>
      <c r="L7582" t="s">
        <v>1955</v>
      </c>
      <c r="M7582" s="144" t="s">
        <v>59</v>
      </c>
    </row>
    <row r="7583" spans="1:13" x14ac:dyDescent="0.2">
      <c r="A7583" t="s">
        <v>63</v>
      </c>
      <c r="B7583" s="144" t="s">
        <v>182</v>
      </c>
      <c r="C7583">
        <v>810</v>
      </c>
      <c r="D7583" t="str">
        <f>VLOOKUP(Oliusala[[#This Row],[postnumer]],Sveitarfelog[#All],4,FALSE)</f>
        <v>Hveragerðisbær,Sveitarfélagið Ölfus</v>
      </c>
      <c r="E7583" t="str">
        <f>VLOOKUP(Oliusala[[#This Row],[postnumer]],Sveitarfelog[#All],5,FALSE)</f>
        <v>Suðurland</v>
      </c>
      <c r="F7583" t="s">
        <v>24</v>
      </c>
      <c r="G7583" t="s">
        <v>24</v>
      </c>
      <c r="H7583" t="s">
        <v>58</v>
      </c>
      <c r="I7583" s="1">
        <v>1937026</v>
      </c>
      <c r="J7583" s="2">
        <f>VLOOKUP(Oliusala[[#This Row],[tegund]],Tegundir!$B$2:$D$19,3,FALSE)*Oliusala[[#This Row],[magn]]/1000</f>
        <v>1675.5274899999999</v>
      </c>
      <c r="K7583">
        <v>2015</v>
      </c>
      <c r="L7583" t="s">
        <v>18</v>
      </c>
      <c r="M7583" s="144" t="s">
        <v>59</v>
      </c>
    </row>
    <row r="7584" spans="1:13" x14ac:dyDescent="0.2">
      <c r="A7584" t="s">
        <v>63</v>
      </c>
      <c r="B7584" s="144" t="s">
        <v>182</v>
      </c>
      <c r="C7584">
        <v>810</v>
      </c>
      <c r="D7584" t="str">
        <f>VLOOKUP(Oliusala[[#This Row],[postnumer]],Sveitarfelog[#All],4,FALSE)</f>
        <v>Hveragerðisbær,Sveitarfélagið Ölfus</v>
      </c>
      <c r="E7584" t="str">
        <f>VLOOKUP(Oliusala[[#This Row],[postnumer]],Sveitarfelog[#All],5,FALSE)</f>
        <v>Suðurland</v>
      </c>
      <c r="F7584" t="s">
        <v>24</v>
      </c>
      <c r="G7584" t="s">
        <v>24</v>
      </c>
      <c r="H7584" t="s">
        <v>58</v>
      </c>
      <c r="I7584" s="1">
        <v>292757</v>
      </c>
      <c r="J7584" s="2">
        <f>VLOOKUP(Oliusala[[#This Row],[tegund]],Tegundir!$B$2:$D$19,3,FALSE)*Oliusala[[#This Row],[magn]]/1000</f>
        <v>253.23480499999999</v>
      </c>
      <c r="K7584">
        <v>2015</v>
      </c>
      <c r="L7584" t="s">
        <v>18</v>
      </c>
      <c r="M7584" s="144" t="s">
        <v>59</v>
      </c>
    </row>
    <row r="7585" spans="1:15" x14ac:dyDescent="0.2">
      <c r="A7585" t="s">
        <v>63</v>
      </c>
      <c r="B7585" s="144" t="s">
        <v>181</v>
      </c>
      <c r="C7585">
        <v>810</v>
      </c>
      <c r="D7585" t="str">
        <f>VLOOKUP(Oliusala[[#This Row],[postnumer]],Sveitarfelog[#All],4,FALSE)</f>
        <v>Hveragerðisbær,Sveitarfélagið Ölfus</v>
      </c>
      <c r="E7585" t="str">
        <f>VLOOKUP(Oliusala[[#This Row],[postnumer]],Sveitarfelog[#All],5,FALSE)</f>
        <v>Suðurland</v>
      </c>
      <c r="F7585" t="s">
        <v>24</v>
      </c>
      <c r="G7585" t="s">
        <v>24</v>
      </c>
      <c r="H7585" t="s">
        <v>58</v>
      </c>
      <c r="I7585" s="1">
        <v>750910</v>
      </c>
      <c r="J7585" s="2">
        <f>VLOOKUP(Oliusala[[#This Row],[tegund]],Tegundir!$B$2:$D$19,3,FALSE)*Oliusala[[#This Row],[magn]]/1000</f>
        <v>649.53715</v>
      </c>
      <c r="K7585">
        <v>2015</v>
      </c>
      <c r="L7585" t="s">
        <v>18</v>
      </c>
      <c r="M7585" s="144" t="s">
        <v>59</v>
      </c>
    </row>
    <row r="7586" spans="1:15" x14ac:dyDescent="0.2">
      <c r="A7586" t="s">
        <v>57</v>
      </c>
      <c r="B7586" s="144" t="s">
        <v>183</v>
      </c>
      <c r="C7586">
        <v>815</v>
      </c>
      <c r="D7586" t="str">
        <f>VLOOKUP(Oliusala[[#This Row],[postnumer]],Sveitarfelog[#All],4,FALSE)</f>
        <v>Hveragerðisbær,Sveitarfélagið Ölfus</v>
      </c>
      <c r="E7586" t="str">
        <f>VLOOKUP(Oliusala[[#This Row],[postnumer]],Sveitarfelog[#All],5,FALSE)</f>
        <v>Suðurland</v>
      </c>
      <c r="F7586" t="s">
        <v>24</v>
      </c>
      <c r="G7586" t="s">
        <v>24</v>
      </c>
      <c r="H7586" t="s">
        <v>60</v>
      </c>
      <c r="I7586" s="1">
        <v>114668</v>
      </c>
      <c r="J7586" s="2">
        <f>VLOOKUP(Oliusala[[#This Row],[tegund]],Tegundir!$B$2:$D$19,3,FALSE)*Oliusala[[#This Row],[magn]]/1000</f>
        <v>99.187819999999988</v>
      </c>
      <c r="K7586">
        <v>2015</v>
      </c>
      <c r="L7586" t="s">
        <v>18</v>
      </c>
      <c r="M7586" s="144" t="s">
        <v>59</v>
      </c>
    </row>
    <row r="7587" spans="1:15" x14ac:dyDescent="0.2">
      <c r="A7587" t="s">
        <v>57</v>
      </c>
      <c r="B7587" s="144" t="s">
        <v>183</v>
      </c>
      <c r="C7587">
        <v>815</v>
      </c>
      <c r="D7587" t="str">
        <f>VLOOKUP(Oliusala[[#This Row],[postnumer]],Sveitarfelog[#All],4,FALSE)</f>
        <v>Hveragerðisbær,Sveitarfélagið Ölfus</v>
      </c>
      <c r="E7587" t="str">
        <f>VLOOKUP(Oliusala[[#This Row],[postnumer]],Sveitarfelog[#All],5,FALSE)</f>
        <v>Suðurland</v>
      </c>
      <c r="F7587" t="s">
        <v>29</v>
      </c>
      <c r="G7587" t="s">
        <v>24</v>
      </c>
      <c r="H7587" t="s">
        <v>60</v>
      </c>
      <c r="I7587" s="1">
        <v>3501506</v>
      </c>
      <c r="J7587" s="2">
        <f>VLOOKUP(Oliusala[[#This Row],[tegund]],Tegundir!$B$2:$D$19,3,FALSE)*Oliusala[[#This Row],[magn]]/1000</f>
        <v>3028.80269</v>
      </c>
      <c r="K7587">
        <v>2015</v>
      </c>
      <c r="L7587" t="s">
        <v>19</v>
      </c>
      <c r="M7587" s="144" t="s">
        <v>59</v>
      </c>
      <c r="O7587" s="144" t="s">
        <v>1998</v>
      </c>
    </row>
    <row r="7588" spans="1:15" x14ac:dyDescent="0.2">
      <c r="A7588" t="s">
        <v>57</v>
      </c>
      <c r="B7588" s="144" t="s">
        <v>183</v>
      </c>
      <c r="C7588">
        <v>815</v>
      </c>
      <c r="D7588" t="str">
        <f>VLOOKUP(Oliusala[[#This Row],[postnumer]],Sveitarfelog[#All],4,FALSE)</f>
        <v>Hveragerðisbær,Sveitarfélagið Ölfus</v>
      </c>
      <c r="E7588" t="str">
        <f>VLOOKUP(Oliusala[[#This Row],[postnumer]],Sveitarfelog[#All],5,FALSE)</f>
        <v>Suðurland</v>
      </c>
      <c r="F7588" t="s">
        <v>30</v>
      </c>
      <c r="G7588" t="s">
        <v>24</v>
      </c>
      <c r="H7588" t="s">
        <v>60</v>
      </c>
      <c r="I7588" s="1">
        <v>33812</v>
      </c>
      <c r="J7588" s="2">
        <f>VLOOKUP(Oliusala[[#This Row],[tegund]],Tegundir!$B$2:$D$19,3,FALSE)*Oliusala[[#This Row],[magn]]/1000</f>
        <v>29.24738</v>
      </c>
      <c r="K7588">
        <v>2015</v>
      </c>
      <c r="L7588" t="s">
        <v>19</v>
      </c>
      <c r="M7588" s="144" t="s">
        <v>59</v>
      </c>
      <c r="O7588" s="144" t="s">
        <v>1998</v>
      </c>
    </row>
    <row r="7589" spans="1:15" x14ac:dyDescent="0.2">
      <c r="A7589" t="s">
        <v>63</v>
      </c>
      <c r="B7589" s="144" t="s">
        <v>183</v>
      </c>
      <c r="C7589">
        <v>815</v>
      </c>
      <c r="D7589" t="str">
        <f>VLOOKUP(Oliusala[[#This Row],[postnumer]],Sveitarfelog[#All],4,FALSE)</f>
        <v>Hveragerðisbær,Sveitarfélagið Ölfus</v>
      </c>
      <c r="E7589" t="str">
        <f>VLOOKUP(Oliusala[[#This Row],[postnumer]],Sveitarfelog[#All],5,FALSE)</f>
        <v>Suðurland</v>
      </c>
      <c r="F7589" t="s">
        <v>24</v>
      </c>
      <c r="G7589" t="s">
        <v>24</v>
      </c>
      <c r="H7589" t="s">
        <v>58</v>
      </c>
      <c r="I7589" s="1">
        <v>712036</v>
      </c>
      <c r="J7589" s="2">
        <f>VLOOKUP(Oliusala[[#This Row],[tegund]],Tegundir!$B$2:$D$19,3,FALSE)*Oliusala[[#This Row],[magn]]/1000</f>
        <v>615.91114000000005</v>
      </c>
      <c r="K7589">
        <v>2015</v>
      </c>
      <c r="L7589" t="s">
        <v>18</v>
      </c>
      <c r="M7589" s="144" t="s">
        <v>59</v>
      </c>
    </row>
    <row r="7590" spans="1:15" x14ac:dyDescent="0.2">
      <c r="A7590" t="s">
        <v>57</v>
      </c>
      <c r="B7590" s="144" t="s">
        <v>183</v>
      </c>
      <c r="C7590">
        <v>815</v>
      </c>
      <c r="D7590" t="str">
        <f>VLOOKUP(Oliusala[[#This Row],[postnumer]],Sveitarfelog[#All],4,FALSE)</f>
        <v>Hveragerðisbær,Sveitarfélagið Ölfus</v>
      </c>
      <c r="E7590" t="str">
        <f>VLOOKUP(Oliusala[[#This Row],[postnumer]],Sveitarfelog[#All],5,FALSE)</f>
        <v>Suðurland</v>
      </c>
      <c r="F7590" t="s">
        <v>29</v>
      </c>
      <c r="G7590" t="s">
        <v>24</v>
      </c>
      <c r="H7590" t="s">
        <v>61</v>
      </c>
      <c r="I7590" s="1">
        <v>159083</v>
      </c>
      <c r="J7590" s="2">
        <f>VLOOKUP(Oliusala[[#This Row],[tegund]],Tegundir!$B$2:$D$19,3,FALSE)*Oliusala[[#This Row],[magn]]/1000</f>
        <v>137.60679500000001</v>
      </c>
      <c r="K7590">
        <v>2015</v>
      </c>
      <c r="L7590" t="s">
        <v>19</v>
      </c>
      <c r="M7590" s="144" t="s">
        <v>62</v>
      </c>
      <c r="O7590" s="144" t="s">
        <v>1998</v>
      </c>
    </row>
    <row r="7591" spans="1:15" x14ac:dyDescent="0.2">
      <c r="A7591" t="s">
        <v>57</v>
      </c>
      <c r="B7591" s="144" t="s">
        <v>175</v>
      </c>
      <c r="C7591">
        <v>801</v>
      </c>
      <c r="D7591" t="str">
        <f>VLOOKUP(Oliusala[[#This Row],[postnumer]],Sveitarfelog[#All],4,FALSE)</f>
        <v>Flóahreppur,Sveitarfélagið Árborg</v>
      </c>
      <c r="E7591" t="str">
        <f>VLOOKUP(Oliusala[[#This Row],[postnumer]],Sveitarfelog[#All],5,FALSE)</f>
        <v>Suðurland</v>
      </c>
      <c r="F7591" t="s">
        <v>25</v>
      </c>
      <c r="G7591" t="s">
        <v>24</v>
      </c>
      <c r="H7591" t="s">
        <v>60</v>
      </c>
      <c r="I7591" s="1">
        <v>259099</v>
      </c>
      <c r="J7591" s="2">
        <f>VLOOKUP(Oliusala[[#This Row],[tegund]],Tegundir!$B$2:$D$19,3,FALSE)*Oliusala[[#This Row],[magn]]/1000</f>
        <v>224.12063500000002</v>
      </c>
      <c r="K7591">
        <v>2015</v>
      </c>
      <c r="L7591" t="s">
        <v>1955</v>
      </c>
      <c r="M7591" s="144" t="s">
        <v>59</v>
      </c>
    </row>
    <row r="7592" spans="1:15" x14ac:dyDescent="0.2">
      <c r="A7592" t="s">
        <v>57</v>
      </c>
      <c r="B7592" s="144" t="s">
        <v>176</v>
      </c>
      <c r="C7592">
        <v>801</v>
      </c>
      <c r="D7592" t="str">
        <f>VLOOKUP(Oliusala[[#This Row],[postnumer]],Sveitarfelog[#All],4,FALSE)</f>
        <v>Flóahreppur,Sveitarfélagið Árborg</v>
      </c>
      <c r="E7592" t="str">
        <f>VLOOKUP(Oliusala[[#This Row],[postnumer]],Sveitarfelog[#All],5,FALSE)</f>
        <v>Suðurland</v>
      </c>
      <c r="F7592" t="s">
        <v>25</v>
      </c>
      <c r="G7592" t="s">
        <v>24</v>
      </c>
      <c r="H7592" t="s">
        <v>60</v>
      </c>
      <c r="I7592" s="1">
        <v>63407</v>
      </c>
      <c r="J7592" s="2">
        <f>VLOOKUP(Oliusala[[#This Row],[tegund]],Tegundir!$B$2:$D$19,3,FALSE)*Oliusala[[#This Row],[magn]]/1000</f>
        <v>54.847054999999997</v>
      </c>
      <c r="K7592">
        <v>2015</v>
      </c>
      <c r="L7592" t="s">
        <v>1955</v>
      </c>
      <c r="M7592" s="144" t="s">
        <v>59</v>
      </c>
    </row>
    <row r="7593" spans="1:15" x14ac:dyDescent="0.2">
      <c r="A7593" t="s">
        <v>57</v>
      </c>
      <c r="B7593" s="144" t="s">
        <v>177</v>
      </c>
      <c r="C7593">
        <v>801</v>
      </c>
      <c r="D7593" t="str">
        <f>VLOOKUP(Oliusala[[#This Row],[postnumer]],Sveitarfelog[#All],4,FALSE)</f>
        <v>Flóahreppur,Sveitarfélagið Árborg</v>
      </c>
      <c r="E7593" t="str">
        <f>VLOOKUP(Oliusala[[#This Row],[postnumer]],Sveitarfelog[#All],5,FALSE)</f>
        <v>Suðurland</v>
      </c>
      <c r="F7593" t="s">
        <v>25</v>
      </c>
      <c r="G7593" t="s">
        <v>24</v>
      </c>
      <c r="H7593" t="s">
        <v>60</v>
      </c>
      <c r="I7593" s="1">
        <v>32442</v>
      </c>
      <c r="J7593" s="2">
        <f>VLOOKUP(Oliusala[[#This Row],[tegund]],Tegundir!$B$2:$D$19,3,FALSE)*Oliusala[[#This Row],[magn]]/1000</f>
        <v>28.062329999999999</v>
      </c>
      <c r="K7593">
        <v>2015</v>
      </c>
      <c r="L7593" t="s">
        <v>1955</v>
      </c>
      <c r="M7593" s="144" t="s">
        <v>59</v>
      </c>
    </row>
    <row r="7594" spans="1:15" x14ac:dyDescent="0.2">
      <c r="A7594" t="s">
        <v>57</v>
      </c>
      <c r="B7594" s="144" t="s">
        <v>174</v>
      </c>
      <c r="C7594">
        <v>801</v>
      </c>
      <c r="D7594" t="str">
        <f>VLOOKUP(Oliusala[[#This Row],[postnumer]],Sveitarfelog[#All],4,FALSE)</f>
        <v>Flóahreppur,Sveitarfélagið Árborg</v>
      </c>
      <c r="E7594" t="str">
        <f>VLOOKUP(Oliusala[[#This Row],[postnumer]],Sveitarfelog[#All],5,FALSE)</f>
        <v>Suðurland</v>
      </c>
      <c r="F7594" t="s">
        <v>25</v>
      </c>
      <c r="G7594" t="s">
        <v>24</v>
      </c>
      <c r="H7594" t="s">
        <v>60</v>
      </c>
      <c r="I7594" s="1">
        <v>66458</v>
      </c>
      <c r="J7594" s="2">
        <f>VLOOKUP(Oliusala[[#This Row],[tegund]],Tegundir!$B$2:$D$19,3,FALSE)*Oliusala[[#This Row],[magn]]/1000</f>
        <v>57.486170000000001</v>
      </c>
      <c r="K7594">
        <v>2015</v>
      </c>
      <c r="L7594" t="s">
        <v>1955</v>
      </c>
      <c r="M7594" s="144" t="s">
        <v>59</v>
      </c>
    </row>
    <row r="7595" spans="1:15" x14ac:dyDescent="0.2">
      <c r="A7595" t="s">
        <v>57</v>
      </c>
      <c r="B7595" s="144" t="s">
        <v>178</v>
      </c>
      <c r="C7595">
        <v>801</v>
      </c>
      <c r="D7595" t="str">
        <f>VLOOKUP(Oliusala[[#This Row],[postnumer]],Sveitarfelog[#All],4,FALSE)</f>
        <v>Flóahreppur,Sveitarfélagið Árborg</v>
      </c>
      <c r="E7595" t="str">
        <f>VLOOKUP(Oliusala[[#This Row],[postnumer]],Sveitarfelog[#All],5,FALSE)</f>
        <v>Suðurland</v>
      </c>
      <c r="F7595" t="s">
        <v>25</v>
      </c>
      <c r="G7595" t="s">
        <v>24</v>
      </c>
      <c r="H7595" t="s">
        <v>60</v>
      </c>
      <c r="I7595" s="1">
        <v>7200</v>
      </c>
      <c r="J7595" s="2">
        <f>VLOOKUP(Oliusala[[#This Row],[tegund]],Tegundir!$B$2:$D$19,3,FALSE)*Oliusala[[#This Row],[magn]]/1000</f>
        <v>6.2279999999999998</v>
      </c>
      <c r="K7595">
        <v>2015</v>
      </c>
      <c r="L7595" t="s">
        <v>1955</v>
      </c>
      <c r="M7595" s="144" t="s">
        <v>59</v>
      </c>
    </row>
    <row r="7596" spans="1:15" x14ac:dyDescent="0.2">
      <c r="A7596" t="s">
        <v>70</v>
      </c>
      <c r="B7596" s="144" t="s">
        <v>175</v>
      </c>
      <c r="C7596">
        <v>801</v>
      </c>
      <c r="D7596" t="str">
        <f>VLOOKUP(Oliusala[[#This Row],[postnumer]],Sveitarfelog[#All],4,FALSE)</f>
        <v>Flóahreppur,Sveitarfélagið Árborg</v>
      </c>
      <c r="E7596" t="str">
        <f>VLOOKUP(Oliusala[[#This Row],[postnumer]],Sveitarfelog[#All],5,FALSE)</f>
        <v>Suðurland</v>
      </c>
      <c r="F7596" t="s">
        <v>25</v>
      </c>
      <c r="G7596" t="s">
        <v>24</v>
      </c>
      <c r="H7596" t="s">
        <v>60</v>
      </c>
      <c r="I7596" s="1">
        <v>108463</v>
      </c>
      <c r="J7596" s="2">
        <f>VLOOKUP(Oliusala[[#This Row],[tegund]],Tegundir!$B$2:$D$19,3,FALSE)*Oliusala[[#This Row],[magn]]/1000</f>
        <v>93.820494999999994</v>
      </c>
      <c r="K7596">
        <v>2015</v>
      </c>
      <c r="L7596" t="s">
        <v>1955</v>
      </c>
      <c r="M7596" s="144" t="s">
        <v>59</v>
      </c>
    </row>
    <row r="7597" spans="1:15" x14ac:dyDescent="0.2">
      <c r="A7597" t="s">
        <v>70</v>
      </c>
      <c r="B7597" s="144" t="s">
        <v>176</v>
      </c>
      <c r="C7597">
        <v>801</v>
      </c>
      <c r="D7597" t="str">
        <f>VLOOKUP(Oliusala[[#This Row],[postnumer]],Sveitarfelog[#All],4,FALSE)</f>
        <v>Flóahreppur,Sveitarfélagið Árborg</v>
      </c>
      <c r="E7597" t="str">
        <f>VLOOKUP(Oliusala[[#This Row],[postnumer]],Sveitarfelog[#All],5,FALSE)</f>
        <v>Suðurland</v>
      </c>
      <c r="F7597" t="s">
        <v>25</v>
      </c>
      <c r="G7597" t="s">
        <v>24</v>
      </c>
      <c r="H7597" t="s">
        <v>60</v>
      </c>
      <c r="I7597" s="1">
        <v>56952</v>
      </c>
      <c r="J7597" s="2">
        <f>VLOOKUP(Oliusala[[#This Row],[tegund]],Tegundir!$B$2:$D$19,3,FALSE)*Oliusala[[#This Row],[magn]]/1000</f>
        <v>49.263479999999994</v>
      </c>
      <c r="K7597">
        <v>2015</v>
      </c>
      <c r="L7597" t="s">
        <v>1955</v>
      </c>
      <c r="M7597" s="144" t="s">
        <v>59</v>
      </c>
    </row>
    <row r="7598" spans="1:15" x14ac:dyDescent="0.2">
      <c r="A7598" t="s">
        <v>70</v>
      </c>
      <c r="B7598" s="144" t="s">
        <v>177</v>
      </c>
      <c r="C7598">
        <v>801</v>
      </c>
      <c r="D7598" t="str">
        <f>VLOOKUP(Oliusala[[#This Row],[postnumer]],Sveitarfelog[#All],4,FALSE)</f>
        <v>Flóahreppur,Sveitarfélagið Árborg</v>
      </c>
      <c r="E7598" t="str">
        <f>VLOOKUP(Oliusala[[#This Row],[postnumer]],Sveitarfelog[#All],5,FALSE)</f>
        <v>Suðurland</v>
      </c>
      <c r="F7598" t="s">
        <v>25</v>
      </c>
      <c r="G7598" t="s">
        <v>24</v>
      </c>
      <c r="H7598" t="s">
        <v>60</v>
      </c>
      <c r="I7598" s="1">
        <v>36379</v>
      </c>
      <c r="J7598" s="2">
        <f>VLOOKUP(Oliusala[[#This Row],[tegund]],Tegundir!$B$2:$D$19,3,FALSE)*Oliusala[[#This Row],[magn]]/1000</f>
        <v>31.467835000000001</v>
      </c>
      <c r="K7598">
        <v>2015</v>
      </c>
      <c r="L7598" t="s">
        <v>1955</v>
      </c>
      <c r="M7598" s="144" t="s">
        <v>59</v>
      </c>
    </row>
    <row r="7599" spans="1:15" x14ac:dyDescent="0.2">
      <c r="A7599" t="s">
        <v>63</v>
      </c>
      <c r="B7599" s="144" t="s">
        <v>184</v>
      </c>
      <c r="C7599">
        <v>820</v>
      </c>
      <c r="D7599" t="str">
        <f>VLOOKUP(Oliusala[[#This Row],[postnumer]],Sveitarfelog[#All],4,FALSE)</f>
        <v>Flóahreppur,Sveitarfélagið Árborg</v>
      </c>
      <c r="E7599" t="str">
        <f>VLOOKUP(Oliusala[[#This Row],[postnumer]],Sveitarfelog[#All],5,FALSE)</f>
        <v>Suðurland</v>
      </c>
      <c r="F7599" t="s">
        <v>24</v>
      </c>
      <c r="G7599" t="s">
        <v>24</v>
      </c>
      <c r="H7599" t="s">
        <v>58</v>
      </c>
      <c r="I7599" s="1">
        <v>131977</v>
      </c>
      <c r="J7599" s="2">
        <f>VLOOKUP(Oliusala[[#This Row],[tegund]],Tegundir!$B$2:$D$19,3,FALSE)*Oliusala[[#This Row],[magn]]/1000</f>
        <v>114.160105</v>
      </c>
      <c r="K7599">
        <v>2015</v>
      </c>
      <c r="L7599" t="s">
        <v>18</v>
      </c>
      <c r="M7599" s="144" t="s">
        <v>59</v>
      </c>
    </row>
    <row r="7600" spans="1:15" x14ac:dyDescent="0.2">
      <c r="A7600" t="s">
        <v>70</v>
      </c>
      <c r="B7600" s="144" t="s">
        <v>174</v>
      </c>
      <c r="C7600">
        <v>801</v>
      </c>
      <c r="D7600" t="str">
        <f>VLOOKUP(Oliusala[[#This Row],[postnumer]],Sveitarfelog[#All],4,FALSE)</f>
        <v>Flóahreppur,Sveitarfélagið Árborg</v>
      </c>
      <c r="E7600" t="str">
        <f>VLOOKUP(Oliusala[[#This Row],[postnumer]],Sveitarfelog[#All],5,FALSE)</f>
        <v>Suðurland</v>
      </c>
      <c r="F7600" t="s">
        <v>25</v>
      </c>
      <c r="G7600" t="s">
        <v>24</v>
      </c>
      <c r="H7600" t="s">
        <v>60</v>
      </c>
      <c r="I7600" s="1">
        <v>53928</v>
      </c>
      <c r="J7600" s="2">
        <f>VLOOKUP(Oliusala[[#This Row],[tegund]],Tegundir!$B$2:$D$19,3,FALSE)*Oliusala[[#This Row],[magn]]/1000</f>
        <v>46.64772</v>
      </c>
      <c r="K7600">
        <v>2015</v>
      </c>
      <c r="L7600" t="s">
        <v>1955</v>
      </c>
      <c r="M7600" s="144" t="s">
        <v>59</v>
      </c>
    </row>
    <row r="7601" spans="1:15" x14ac:dyDescent="0.2">
      <c r="A7601" t="s">
        <v>70</v>
      </c>
      <c r="B7601" s="144" t="s">
        <v>178</v>
      </c>
      <c r="C7601">
        <v>801</v>
      </c>
      <c r="D7601" t="str">
        <f>VLOOKUP(Oliusala[[#This Row],[postnumer]],Sveitarfelog[#All],4,FALSE)</f>
        <v>Flóahreppur,Sveitarfélagið Árborg</v>
      </c>
      <c r="E7601" t="str">
        <f>VLOOKUP(Oliusala[[#This Row],[postnumer]],Sveitarfelog[#All],5,FALSE)</f>
        <v>Suðurland</v>
      </c>
      <c r="F7601" t="s">
        <v>25</v>
      </c>
      <c r="G7601" t="s">
        <v>24</v>
      </c>
      <c r="H7601" t="s">
        <v>60</v>
      </c>
      <c r="I7601" s="1">
        <v>24815</v>
      </c>
      <c r="J7601" s="2">
        <f>VLOOKUP(Oliusala[[#This Row],[tegund]],Tegundir!$B$2:$D$19,3,FALSE)*Oliusala[[#This Row],[magn]]/1000</f>
        <v>21.464974999999999</v>
      </c>
      <c r="K7601">
        <v>2015</v>
      </c>
      <c r="L7601" t="s">
        <v>1955</v>
      </c>
      <c r="M7601" s="144" t="s">
        <v>59</v>
      </c>
    </row>
    <row r="7602" spans="1:15" x14ac:dyDescent="0.2">
      <c r="A7602" t="s">
        <v>63</v>
      </c>
      <c r="B7602" s="144" t="s">
        <v>185</v>
      </c>
      <c r="C7602">
        <v>825</v>
      </c>
      <c r="D7602" t="str">
        <f>VLOOKUP(Oliusala[[#This Row],[postnumer]],Sveitarfelog[#All],4,FALSE)</f>
        <v>Flóahreppur,Sveitarfélagið Árborg</v>
      </c>
      <c r="E7602" t="str">
        <f>VLOOKUP(Oliusala[[#This Row],[postnumer]],Sveitarfelog[#All],5,FALSE)</f>
        <v>Suðurland</v>
      </c>
      <c r="F7602" t="s">
        <v>24</v>
      </c>
      <c r="G7602" t="s">
        <v>24</v>
      </c>
      <c r="H7602" t="s">
        <v>58</v>
      </c>
      <c r="I7602" s="1">
        <v>142760</v>
      </c>
      <c r="J7602" s="2">
        <f>VLOOKUP(Oliusala[[#This Row],[tegund]],Tegundir!$B$2:$D$19,3,FALSE)*Oliusala[[#This Row],[magn]]/1000</f>
        <v>123.48739999999999</v>
      </c>
      <c r="K7602">
        <v>2015</v>
      </c>
      <c r="L7602" t="s">
        <v>18</v>
      </c>
      <c r="M7602" s="144" t="s">
        <v>59</v>
      </c>
    </row>
    <row r="7603" spans="1:15" x14ac:dyDescent="0.2">
      <c r="A7603" t="s">
        <v>63</v>
      </c>
      <c r="B7603" s="144" t="s">
        <v>186</v>
      </c>
      <c r="C7603">
        <v>840</v>
      </c>
      <c r="D7603" t="str">
        <f>VLOOKUP(Oliusala[[#This Row],[postnumer]],Sveitarfelog[#All],4,FALSE)</f>
        <v>Bláskógabyggð,Grímsnes- og Grafningshreppur,Hrunamannahreppur,Skeiða- og Gnúpverjahreppur</v>
      </c>
      <c r="E7603" t="str">
        <f>VLOOKUP(Oliusala[[#This Row],[postnumer]],Sveitarfelog[#All],5,FALSE)</f>
        <v>Suðurland</v>
      </c>
      <c r="F7603" t="s">
        <v>24</v>
      </c>
      <c r="G7603" t="s">
        <v>24</v>
      </c>
      <c r="H7603" t="s">
        <v>58</v>
      </c>
      <c r="I7603" s="1">
        <v>317215</v>
      </c>
      <c r="J7603" s="2">
        <f>VLOOKUP(Oliusala[[#This Row],[tegund]],Tegundir!$B$2:$D$19,3,FALSE)*Oliusala[[#This Row],[magn]]/1000</f>
        <v>274.39097499999997</v>
      </c>
      <c r="K7603">
        <v>2015</v>
      </c>
      <c r="L7603" t="s">
        <v>18</v>
      </c>
      <c r="M7603" s="144" t="s">
        <v>59</v>
      </c>
    </row>
    <row r="7604" spans="1:15" x14ac:dyDescent="0.2">
      <c r="A7604" t="s">
        <v>57</v>
      </c>
      <c r="B7604" s="144" t="s">
        <v>182</v>
      </c>
      <c r="C7604">
        <v>810</v>
      </c>
      <c r="D7604" t="str">
        <f>VLOOKUP(Oliusala[[#This Row],[postnumer]],Sveitarfelog[#All],4,FALSE)</f>
        <v>Hveragerðisbær,Sveitarfélagið Ölfus</v>
      </c>
      <c r="E7604" t="str">
        <f>VLOOKUP(Oliusala[[#This Row],[postnumer]],Sveitarfelog[#All],5,FALSE)</f>
        <v>Suðurland</v>
      </c>
      <c r="F7604" t="s">
        <v>25</v>
      </c>
      <c r="G7604" t="s">
        <v>24</v>
      </c>
      <c r="H7604" t="s">
        <v>60</v>
      </c>
      <c r="I7604" s="1">
        <v>39704</v>
      </c>
      <c r="J7604" s="2">
        <f>VLOOKUP(Oliusala[[#This Row],[tegund]],Tegundir!$B$2:$D$19,3,FALSE)*Oliusala[[#This Row],[magn]]/1000</f>
        <v>34.343959999999996</v>
      </c>
      <c r="K7604">
        <v>2015</v>
      </c>
      <c r="L7604" t="s">
        <v>1955</v>
      </c>
      <c r="M7604" s="144" t="s">
        <v>59</v>
      </c>
    </row>
    <row r="7605" spans="1:15" x14ac:dyDescent="0.2">
      <c r="A7605" t="s">
        <v>57</v>
      </c>
      <c r="B7605" s="144" t="s">
        <v>181</v>
      </c>
      <c r="C7605">
        <v>810</v>
      </c>
      <c r="D7605" t="str">
        <f>VLOOKUP(Oliusala[[#This Row],[postnumer]],Sveitarfelog[#All],4,FALSE)</f>
        <v>Hveragerðisbær,Sveitarfélagið Ölfus</v>
      </c>
      <c r="E7605" t="str">
        <f>VLOOKUP(Oliusala[[#This Row],[postnumer]],Sveitarfelog[#All],5,FALSE)</f>
        <v>Suðurland</v>
      </c>
      <c r="F7605" t="s">
        <v>25</v>
      </c>
      <c r="G7605" t="s">
        <v>24</v>
      </c>
      <c r="H7605" t="s">
        <v>60</v>
      </c>
      <c r="I7605" s="1">
        <v>683480</v>
      </c>
      <c r="J7605" s="2">
        <f>VLOOKUP(Oliusala[[#This Row],[tegund]],Tegundir!$B$2:$D$19,3,FALSE)*Oliusala[[#This Row],[magn]]/1000</f>
        <v>591.21019999999999</v>
      </c>
      <c r="K7605">
        <v>2015</v>
      </c>
      <c r="L7605" t="s">
        <v>1955</v>
      </c>
      <c r="M7605" s="144" t="s">
        <v>59</v>
      </c>
    </row>
    <row r="7606" spans="1:15" x14ac:dyDescent="0.2">
      <c r="A7606" t="s">
        <v>70</v>
      </c>
      <c r="B7606" s="144" t="s">
        <v>182</v>
      </c>
      <c r="C7606">
        <v>810</v>
      </c>
      <c r="D7606" t="str">
        <f>VLOOKUP(Oliusala[[#This Row],[postnumer]],Sveitarfelog[#All],4,FALSE)</f>
        <v>Hveragerðisbær,Sveitarfélagið Ölfus</v>
      </c>
      <c r="E7606" t="str">
        <f>VLOOKUP(Oliusala[[#This Row],[postnumer]],Sveitarfelog[#All],5,FALSE)</f>
        <v>Suðurland</v>
      </c>
      <c r="F7606" t="s">
        <v>25</v>
      </c>
      <c r="G7606" t="s">
        <v>24</v>
      </c>
      <c r="H7606" t="s">
        <v>60</v>
      </c>
      <c r="I7606" s="1">
        <v>86860</v>
      </c>
      <c r="J7606" s="2">
        <f>VLOOKUP(Oliusala[[#This Row],[tegund]],Tegundir!$B$2:$D$19,3,FALSE)*Oliusala[[#This Row],[magn]]/1000</f>
        <v>75.133899999999997</v>
      </c>
      <c r="K7606">
        <v>2015</v>
      </c>
      <c r="L7606" t="s">
        <v>1955</v>
      </c>
      <c r="M7606" s="144" t="s">
        <v>59</v>
      </c>
    </row>
    <row r="7607" spans="1:15" x14ac:dyDescent="0.2">
      <c r="A7607" t="s">
        <v>163</v>
      </c>
      <c r="B7607" s="144" t="s">
        <v>183</v>
      </c>
      <c r="C7607">
        <v>815</v>
      </c>
      <c r="D7607" t="str">
        <f>VLOOKUP(Oliusala[[#This Row],[postnumer]],Sveitarfelog[#All],4,FALSE)</f>
        <v>Hveragerðisbær,Sveitarfélagið Ölfus</v>
      </c>
      <c r="E7607" t="str">
        <f>VLOOKUP(Oliusala[[#This Row],[postnumer]],Sveitarfelog[#All],5,FALSE)</f>
        <v>Suðurland</v>
      </c>
      <c r="F7607" t="s">
        <v>25</v>
      </c>
      <c r="G7607" t="s">
        <v>24</v>
      </c>
      <c r="H7607" t="s">
        <v>60</v>
      </c>
      <c r="I7607" s="1">
        <v>1572</v>
      </c>
      <c r="J7607" s="2">
        <f>VLOOKUP(Oliusala[[#This Row],[tegund]],Tegundir!$B$2:$D$19,3,FALSE)*Oliusala[[#This Row],[magn]]/1000</f>
        <v>1.35978</v>
      </c>
      <c r="K7607">
        <v>2015</v>
      </c>
      <c r="L7607" t="s">
        <v>19</v>
      </c>
      <c r="M7607" s="144" t="s">
        <v>59</v>
      </c>
      <c r="O7607" s="144" t="s">
        <v>1997</v>
      </c>
    </row>
    <row r="7608" spans="1:15" x14ac:dyDescent="0.2">
      <c r="A7608" t="s">
        <v>57</v>
      </c>
      <c r="B7608" s="144" t="s">
        <v>183</v>
      </c>
      <c r="C7608">
        <v>815</v>
      </c>
      <c r="D7608" t="str">
        <f>VLOOKUP(Oliusala[[#This Row],[postnumer]],Sveitarfelog[#All],4,FALSE)</f>
        <v>Hveragerðisbær,Sveitarfélagið Ölfus</v>
      </c>
      <c r="E7608" t="str">
        <f>VLOOKUP(Oliusala[[#This Row],[postnumer]],Sveitarfelog[#All],5,FALSE)</f>
        <v>Suðurland</v>
      </c>
      <c r="F7608" t="s">
        <v>25</v>
      </c>
      <c r="G7608" t="s">
        <v>24</v>
      </c>
      <c r="H7608" t="s">
        <v>60</v>
      </c>
      <c r="I7608" s="1">
        <v>238916</v>
      </c>
      <c r="J7608" s="2">
        <f>VLOOKUP(Oliusala[[#This Row],[tegund]],Tegundir!$B$2:$D$19,3,FALSE)*Oliusala[[#This Row],[magn]]/1000</f>
        <v>206.66234</v>
      </c>
      <c r="K7608">
        <v>2015</v>
      </c>
      <c r="L7608" t="s">
        <v>19</v>
      </c>
      <c r="M7608" s="144" t="s">
        <v>59</v>
      </c>
      <c r="O7608" s="144" t="s">
        <v>1997</v>
      </c>
    </row>
    <row r="7609" spans="1:15" x14ac:dyDescent="0.2">
      <c r="A7609" t="s">
        <v>57</v>
      </c>
      <c r="B7609" s="144" t="s">
        <v>188</v>
      </c>
      <c r="C7609">
        <v>845</v>
      </c>
      <c r="D7609" t="str">
        <f>VLOOKUP(Oliusala[[#This Row],[postnumer]],Sveitarfelog[#All],4,FALSE)</f>
        <v>Bláskógabyggð,Grímsnes- og Grafningshreppur,Hrunamannahreppur,Skeiða- og Gnúpverjahreppur</v>
      </c>
      <c r="E7609" t="str">
        <f>VLOOKUP(Oliusala[[#This Row],[postnumer]],Sveitarfelog[#All],5,FALSE)</f>
        <v>Suðurland</v>
      </c>
      <c r="F7609" t="s">
        <v>24</v>
      </c>
      <c r="G7609" t="s">
        <v>24</v>
      </c>
      <c r="H7609" t="s">
        <v>60</v>
      </c>
      <c r="I7609" s="1">
        <v>91420</v>
      </c>
      <c r="J7609" s="2">
        <f>VLOOKUP(Oliusala[[#This Row],[tegund]],Tegundir!$B$2:$D$19,3,FALSE)*Oliusala[[#This Row],[magn]]/1000</f>
        <v>79.078299999999999</v>
      </c>
      <c r="K7609">
        <v>2015</v>
      </c>
      <c r="L7609" t="s">
        <v>1955</v>
      </c>
      <c r="M7609" s="144" t="s">
        <v>59</v>
      </c>
    </row>
    <row r="7610" spans="1:15" x14ac:dyDescent="0.2">
      <c r="A7610" t="s">
        <v>70</v>
      </c>
      <c r="B7610" s="144" t="s">
        <v>183</v>
      </c>
      <c r="C7610">
        <v>815</v>
      </c>
      <c r="D7610" t="str">
        <f>VLOOKUP(Oliusala[[#This Row],[postnumer]],Sveitarfelog[#All],4,FALSE)</f>
        <v>Hveragerðisbær,Sveitarfélagið Ölfus</v>
      </c>
      <c r="E7610" t="str">
        <f>VLOOKUP(Oliusala[[#This Row],[postnumer]],Sveitarfelog[#All],5,FALSE)</f>
        <v>Suðurland</v>
      </c>
      <c r="F7610" t="s">
        <v>25</v>
      </c>
      <c r="G7610" t="s">
        <v>24</v>
      </c>
      <c r="H7610" t="s">
        <v>58</v>
      </c>
      <c r="I7610" s="1">
        <v>40728</v>
      </c>
      <c r="J7610" s="2">
        <f>VLOOKUP(Oliusala[[#This Row],[tegund]],Tegundir!$B$2:$D$19,3,FALSE)*Oliusala[[#This Row],[magn]]/1000</f>
        <v>35.22972</v>
      </c>
      <c r="K7610">
        <v>2015</v>
      </c>
      <c r="L7610" t="s">
        <v>19</v>
      </c>
      <c r="M7610" s="144" t="s">
        <v>59</v>
      </c>
      <c r="O7610" s="144" t="s">
        <v>1997</v>
      </c>
    </row>
    <row r="7611" spans="1:15" x14ac:dyDescent="0.2">
      <c r="A7611" t="s">
        <v>70</v>
      </c>
      <c r="B7611" s="144" t="s">
        <v>188</v>
      </c>
      <c r="C7611">
        <v>845</v>
      </c>
      <c r="D7611" t="str">
        <f>VLOOKUP(Oliusala[[#This Row],[postnumer]],Sveitarfelog[#All],4,FALSE)</f>
        <v>Bláskógabyggð,Grímsnes- og Grafningshreppur,Hrunamannahreppur,Skeiða- og Gnúpverjahreppur</v>
      </c>
      <c r="E7611" t="str">
        <f>VLOOKUP(Oliusala[[#This Row],[postnumer]],Sveitarfelog[#All],5,FALSE)</f>
        <v>Suðurland</v>
      </c>
      <c r="F7611" t="s">
        <v>24</v>
      </c>
      <c r="G7611" t="s">
        <v>24</v>
      </c>
      <c r="H7611" t="s">
        <v>60</v>
      </c>
      <c r="I7611" s="1">
        <v>69959</v>
      </c>
      <c r="J7611" s="2">
        <f>VLOOKUP(Oliusala[[#This Row],[tegund]],Tegundir!$B$2:$D$19,3,FALSE)*Oliusala[[#This Row],[magn]]/1000</f>
        <v>60.514534999999995</v>
      </c>
      <c r="K7611">
        <v>2015</v>
      </c>
      <c r="L7611" t="s">
        <v>1955</v>
      </c>
      <c r="M7611" s="144" t="s">
        <v>59</v>
      </c>
    </row>
    <row r="7612" spans="1:15" x14ac:dyDescent="0.2">
      <c r="A7612" t="s">
        <v>63</v>
      </c>
      <c r="B7612" s="144" t="s">
        <v>188</v>
      </c>
      <c r="C7612">
        <v>845</v>
      </c>
      <c r="D7612" t="str">
        <f>VLOOKUP(Oliusala[[#This Row],[postnumer]],Sveitarfelog[#All],4,FALSE)</f>
        <v>Bláskógabyggð,Grímsnes- og Grafningshreppur,Hrunamannahreppur,Skeiða- og Gnúpverjahreppur</v>
      </c>
      <c r="E7612" t="str">
        <f>VLOOKUP(Oliusala[[#This Row],[postnumer]],Sveitarfelog[#All],5,FALSE)</f>
        <v>Suðurland</v>
      </c>
      <c r="F7612" t="s">
        <v>24</v>
      </c>
      <c r="G7612" t="s">
        <v>24</v>
      </c>
      <c r="H7612" t="s">
        <v>58</v>
      </c>
      <c r="I7612" s="1">
        <v>335599</v>
      </c>
      <c r="J7612" s="2">
        <f>VLOOKUP(Oliusala[[#This Row],[tegund]],Tegundir!$B$2:$D$19,3,FALSE)*Oliusala[[#This Row],[magn]]/1000</f>
        <v>290.29313500000001</v>
      </c>
      <c r="K7612">
        <v>2015</v>
      </c>
      <c r="L7612" t="s">
        <v>18</v>
      </c>
      <c r="M7612" s="144" t="s">
        <v>59</v>
      </c>
    </row>
    <row r="7613" spans="1:15" x14ac:dyDescent="0.2">
      <c r="A7613" t="s">
        <v>70</v>
      </c>
      <c r="B7613" s="144" t="s">
        <v>183</v>
      </c>
      <c r="C7613">
        <v>815</v>
      </c>
      <c r="D7613" t="str">
        <f>VLOOKUP(Oliusala[[#This Row],[postnumer]],Sveitarfelog[#All],4,FALSE)</f>
        <v>Hveragerðisbær,Sveitarfélagið Ölfus</v>
      </c>
      <c r="E7613" t="str">
        <f>VLOOKUP(Oliusala[[#This Row],[postnumer]],Sveitarfelog[#All],5,FALSE)</f>
        <v>Suðurland</v>
      </c>
      <c r="F7613" t="s">
        <v>25</v>
      </c>
      <c r="G7613" t="s">
        <v>24</v>
      </c>
      <c r="H7613" t="s">
        <v>60</v>
      </c>
      <c r="I7613" s="1">
        <v>8654</v>
      </c>
      <c r="J7613" s="2">
        <f>VLOOKUP(Oliusala[[#This Row],[tegund]],Tegundir!$B$2:$D$19,3,FALSE)*Oliusala[[#This Row],[magn]]/1000</f>
        <v>7.4857100000000001</v>
      </c>
      <c r="K7613">
        <v>2015</v>
      </c>
      <c r="L7613" t="s">
        <v>19</v>
      </c>
      <c r="M7613" s="144" t="s">
        <v>59</v>
      </c>
      <c r="O7613" s="144" t="s">
        <v>1997</v>
      </c>
    </row>
    <row r="7614" spans="1:15" x14ac:dyDescent="0.2">
      <c r="A7614" t="s">
        <v>57</v>
      </c>
      <c r="B7614" s="144" t="s">
        <v>184</v>
      </c>
      <c r="C7614">
        <v>820</v>
      </c>
      <c r="D7614" t="str">
        <f>VLOOKUP(Oliusala[[#This Row],[postnumer]],Sveitarfelog[#All],4,FALSE)</f>
        <v>Flóahreppur,Sveitarfélagið Árborg</v>
      </c>
      <c r="E7614" t="str">
        <f>VLOOKUP(Oliusala[[#This Row],[postnumer]],Sveitarfelog[#All],5,FALSE)</f>
        <v>Suðurland</v>
      </c>
      <c r="F7614" t="s">
        <v>25</v>
      </c>
      <c r="G7614" t="s">
        <v>24</v>
      </c>
      <c r="H7614" t="s">
        <v>60</v>
      </c>
      <c r="I7614" s="1">
        <v>6283</v>
      </c>
      <c r="J7614" s="2">
        <f>VLOOKUP(Oliusala[[#This Row],[tegund]],Tegundir!$B$2:$D$19,3,FALSE)*Oliusala[[#This Row],[magn]]/1000</f>
        <v>5.4347950000000003</v>
      </c>
      <c r="K7614">
        <v>2015</v>
      </c>
      <c r="L7614" t="s">
        <v>1955</v>
      </c>
      <c r="M7614" s="144" t="s">
        <v>59</v>
      </c>
    </row>
    <row r="7615" spans="1:15" x14ac:dyDescent="0.2">
      <c r="A7615" t="s">
        <v>70</v>
      </c>
      <c r="B7615" s="144" t="s">
        <v>184</v>
      </c>
      <c r="C7615">
        <v>820</v>
      </c>
      <c r="D7615" t="str">
        <f>VLOOKUP(Oliusala[[#This Row],[postnumer]],Sveitarfelog[#All],4,FALSE)</f>
        <v>Flóahreppur,Sveitarfélagið Árborg</v>
      </c>
      <c r="E7615" t="str">
        <f>VLOOKUP(Oliusala[[#This Row],[postnumer]],Sveitarfelog[#All],5,FALSE)</f>
        <v>Suðurland</v>
      </c>
      <c r="F7615" t="s">
        <v>25</v>
      </c>
      <c r="G7615" t="s">
        <v>24</v>
      </c>
      <c r="H7615" t="s">
        <v>60</v>
      </c>
      <c r="I7615" s="1">
        <v>7826</v>
      </c>
      <c r="J7615" s="2">
        <f>VLOOKUP(Oliusala[[#This Row],[tegund]],Tegundir!$B$2:$D$19,3,FALSE)*Oliusala[[#This Row],[magn]]/1000</f>
        <v>6.7694899999999993</v>
      </c>
      <c r="K7615">
        <v>2015</v>
      </c>
      <c r="L7615" t="s">
        <v>1955</v>
      </c>
      <c r="M7615" s="144" t="s">
        <v>59</v>
      </c>
    </row>
    <row r="7616" spans="1:15" x14ac:dyDescent="0.2">
      <c r="A7616" t="s">
        <v>163</v>
      </c>
      <c r="B7616" s="144" t="s">
        <v>163</v>
      </c>
      <c r="C7616">
        <v>850</v>
      </c>
      <c r="D7616" t="str">
        <f>VLOOKUP(Oliusala[[#This Row],[postnumer]],Sveitarfelog[#All],4,FALSE)</f>
        <v>Ásahreppur,Rangárþing ytra</v>
      </c>
      <c r="E7616" t="str">
        <f>VLOOKUP(Oliusala[[#This Row],[postnumer]],Sveitarfelog[#All],5,FALSE)</f>
        <v>Suðurland</v>
      </c>
      <c r="F7616" t="s">
        <v>24</v>
      </c>
      <c r="G7616" t="s">
        <v>24</v>
      </c>
      <c r="H7616" t="s">
        <v>58</v>
      </c>
      <c r="I7616" s="1">
        <v>2116</v>
      </c>
      <c r="J7616" s="2">
        <f>VLOOKUP(Oliusala[[#This Row],[tegund]],Tegundir!$B$2:$D$19,3,FALSE)*Oliusala[[#This Row],[magn]]/1000</f>
        <v>1.8303399999999999</v>
      </c>
      <c r="K7616">
        <v>2015</v>
      </c>
      <c r="L7616" t="s">
        <v>18</v>
      </c>
      <c r="M7616" s="144" t="s">
        <v>59</v>
      </c>
    </row>
    <row r="7617" spans="1:15" x14ac:dyDescent="0.2">
      <c r="A7617" t="s">
        <v>163</v>
      </c>
      <c r="B7617" s="144" t="s">
        <v>163</v>
      </c>
      <c r="C7617">
        <v>850</v>
      </c>
      <c r="D7617" t="str">
        <f>VLOOKUP(Oliusala[[#This Row],[postnumer]],Sveitarfelog[#All],4,FALSE)</f>
        <v>Ásahreppur,Rangárþing ytra</v>
      </c>
      <c r="E7617" t="str">
        <f>VLOOKUP(Oliusala[[#This Row],[postnumer]],Sveitarfelog[#All],5,FALSE)</f>
        <v>Suðurland</v>
      </c>
      <c r="F7617" t="s">
        <v>30</v>
      </c>
      <c r="G7617" t="s">
        <v>24</v>
      </c>
      <c r="H7617" t="s">
        <v>58</v>
      </c>
      <c r="I7617" s="1">
        <v>57606</v>
      </c>
      <c r="J7617" s="2">
        <f>VLOOKUP(Oliusala[[#This Row],[tegund]],Tegundir!$B$2:$D$19,3,FALSE)*Oliusala[[#This Row],[magn]]/1000</f>
        <v>49.829190000000004</v>
      </c>
      <c r="K7617">
        <v>2015</v>
      </c>
      <c r="L7617" t="s">
        <v>19</v>
      </c>
      <c r="M7617" s="144" t="s">
        <v>59</v>
      </c>
      <c r="O7617" s="144" t="s">
        <v>1998</v>
      </c>
    </row>
    <row r="7618" spans="1:15" x14ac:dyDescent="0.2">
      <c r="A7618" t="s">
        <v>57</v>
      </c>
      <c r="B7618" s="144" t="s">
        <v>163</v>
      </c>
      <c r="C7618">
        <v>850</v>
      </c>
      <c r="D7618" t="str">
        <f>VLOOKUP(Oliusala[[#This Row],[postnumer]],Sveitarfelog[#All],4,FALSE)</f>
        <v>Ásahreppur,Rangárþing ytra</v>
      </c>
      <c r="E7618" t="str">
        <f>VLOOKUP(Oliusala[[#This Row],[postnumer]],Sveitarfelog[#All],5,FALSE)</f>
        <v>Suðurland</v>
      </c>
      <c r="F7618" t="s">
        <v>24</v>
      </c>
      <c r="G7618" t="s">
        <v>24</v>
      </c>
      <c r="H7618" t="s">
        <v>60</v>
      </c>
      <c r="I7618" s="1">
        <v>101689</v>
      </c>
      <c r="J7618" s="2">
        <f>VLOOKUP(Oliusala[[#This Row],[tegund]],Tegundir!$B$2:$D$19,3,FALSE)*Oliusala[[#This Row],[magn]]/1000</f>
        <v>87.960984999999994</v>
      </c>
      <c r="K7618">
        <v>2015</v>
      </c>
      <c r="L7618" t="s">
        <v>18</v>
      </c>
      <c r="M7618" s="144" t="s">
        <v>59</v>
      </c>
    </row>
    <row r="7619" spans="1:15" x14ac:dyDescent="0.2">
      <c r="A7619" t="s">
        <v>57</v>
      </c>
      <c r="B7619" s="144" t="s">
        <v>163</v>
      </c>
      <c r="C7619">
        <v>850</v>
      </c>
      <c r="D7619" t="str">
        <f>VLOOKUP(Oliusala[[#This Row],[postnumer]],Sveitarfelog[#All],4,FALSE)</f>
        <v>Ásahreppur,Rangárþing ytra</v>
      </c>
      <c r="E7619" t="str">
        <f>VLOOKUP(Oliusala[[#This Row],[postnumer]],Sveitarfelog[#All],5,FALSE)</f>
        <v>Suðurland</v>
      </c>
      <c r="F7619" t="s">
        <v>30</v>
      </c>
      <c r="G7619" t="s">
        <v>24</v>
      </c>
      <c r="H7619" t="s">
        <v>60</v>
      </c>
      <c r="I7619" s="1">
        <v>1509</v>
      </c>
      <c r="J7619" s="2">
        <f>VLOOKUP(Oliusala[[#This Row],[tegund]],Tegundir!$B$2:$D$19,3,FALSE)*Oliusala[[#This Row],[magn]]/1000</f>
        <v>1.305285</v>
      </c>
      <c r="K7619">
        <v>2015</v>
      </c>
      <c r="L7619" t="s">
        <v>19</v>
      </c>
      <c r="M7619" s="144" t="s">
        <v>59</v>
      </c>
      <c r="O7619" s="144" t="s">
        <v>1998</v>
      </c>
    </row>
    <row r="7620" spans="1:15" x14ac:dyDescent="0.2">
      <c r="A7620" t="s">
        <v>63</v>
      </c>
      <c r="B7620" s="144" t="s">
        <v>163</v>
      </c>
      <c r="C7620">
        <v>850</v>
      </c>
      <c r="D7620" t="str">
        <f>VLOOKUP(Oliusala[[#This Row],[postnumer]],Sveitarfelog[#All],4,FALSE)</f>
        <v>Ásahreppur,Rangárþing ytra</v>
      </c>
      <c r="E7620" t="str">
        <f>VLOOKUP(Oliusala[[#This Row],[postnumer]],Sveitarfelog[#All],5,FALSE)</f>
        <v>Suðurland</v>
      </c>
      <c r="F7620" t="s">
        <v>24</v>
      </c>
      <c r="G7620" t="s">
        <v>24</v>
      </c>
      <c r="H7620" t="s">
        <v>58</v>
      </c>
      <c r="I7620" s="1">
        <v>1059586</v>
      </c>
      <c r="J7620" s="2">
        <f>VLOOKUP(Oliusala[[#This Row],[tegund]],Tegundir!$B$2:$D$19,3,FALSE)*Oliusala[[#This Row],[magn]]/1000</f>
        <v>916.54188999999997</v>
      </c>
      <c r="K7620">
        <v>2015</v>
      </c>
      <c r="L7620" t="s">
        <v>18</v>
      </c>
      <c r="M7620" s="144" t="s">
        <v>59</v>
      </c>
    </row>
    <row r="7621" spans="1:15" x14ac:dyDescent="0.2">
      <c r="A7621" t="s">
        <v>57</v>
      </c>
      <c r="B7621" s="144" t="s">
        <v>185</v>
      </c>
      <c r="C7621">
        <v>825</v>
      </c>
      <c r="D7621" t="str">
        <f>VLOOKUP(Oliusala[[#This Row],[postnumer]],Sveitarfelog[#All],4,FALSE)</f>
        <v>Flóahreppur,Sveitarfélagið Árborg</v>
      </c>
      <c r="E7621" t="str">
        <f>VLOOKUP(Oliusala[[#This Row],[postnumer]],Sveitarfelog[#All],5,FALSE)</f>
        <v>Suðurland</v>
      </c>
      <c r="F7621" t="s">
        <v>25</v>
      </c>
      <c r="G7621" t="s">
        <v>24</v>
      </c>
      <c r="H7621" t="s">
        <v>60</v>
      </c>
      <c r="I7621" s="1">
        <v>1118</v>
      </c>
      <c r="J7621" s="2">
        <f>VLOOKUP(Oliusala[[#This Row],[tegund]],Tegundir!$B$2:$D$19,3,FALSE)*Oliusala[[#This Row],[magn]]/1000</f>
        <v>0.96706999999999999</v>
      </c>
      <c r="K7621">
        <v>2015</v>
      </c>
      <c r="L7621" t="s">
        <v>1955</v>
      </c>
      <c r="M7621" s="144" t="s">
        <v>59</v>
      </c>
    </row>
    <row r="7622" spans="1:15" x14ac:dyDescent="0.2">
      <c r="A7622" t="s">
        <v>70</v>
      </c>
      <c r="B7622" s="144" t="s">
        <v>185</v>
      </c>
      <c r="C7622">
        <v>825</v>
      </c>
      <c r="D7622" t="str">
        <f>VLOOKUP(Oliusala[[#This Row],[postnumer]],Sveitarfelog[#All],4,FALSE)</f>
        <v>Flóahreppur,Sveitarfélagið Árborg</v>
      </c>
      <c r="E7622" t="str">
        <f>VLOOKUP(Oliusala[[#This Row],[postnumer]],Sveitarfelog[#All],5,FALSE)</f>
        <v>Suðurland</v>
      </c>
      <c r="F7622" t="s">
        <v>25</v>
      </c>
      <c r="G7622" t="s">
        <v>24</v>
      </c>
      <c r="H7622" t="s">
        <v>60</v>
      </c>
      <c r="I7622" s="1">
        <v>1748</v>
      </c>
      <c r="J7622" s="2">
        <f>VLOOKUP(Oliusala[[#This Row],[tegund]],Tegundir!$B$2:$D$19,3,FALSE)*Oliusala[[#This Row],[magn]]/1000</f>
        <v>1.5120199999999999</v>
      </c>
      <c r="K7622">
        <v>2015</v>
      </c>
      <c r="L7622" t="s">
        <v>1955</v>
      </c>
      <c r="M7622" s="144" t="s">
        <v>59</v>
      </c>
    </row>
    <row r="7623" spans="1:15" x14ac:dyDescent="0.2">
      <c r="A7623" t="s">
        <v>57</v>
      </c>
      <c r="B7623" s="144" t="s">
        <v>186</v>
      </c>
      <c r="C7623">
        <v>840</v>
      </c>
      <c r="D7623" t="str">
        <f>VLOOKUP(Oliusala[[#This Row],[postnumer]],Sveitarfelog[#All],4,FALSE)</f>
        <v>Bláskógabyggð,Grímsnes- og Grafningshreppur,Hrunamannahreppur,Skeiða- og Gnúpverjahreppur</v>
      </c>
      <c r="E7623" t="str">
        <f>VLOOKUP(Oliusala[[#This Row],[postnumer]],Sveitarfelog[#All],5,FALSE)</f>
        <v>Suðurland</v>
      </c>
      <c r="F7623" t="s">
        <v>25</v>
      </c>
      <c r="G7623" t="s">
        <v>24</v>
      </c>
      <c r="H7623" t="s">
        <v>60</v>
      </c>
      <c r="I7623" s="1">
        <v>31036</v>
      </c>
      <c r="J7623" s="2">
        <f>VLOOKUP(Oliusala[[#This Row],[tegund]],Tegundir!$B$2:$D$19,3,FALSE)*Oliusala[[#This Row],[magn]]/1000</f>
        <v>26.846139999999998</v>
      </c>
      <c r="K7623">
        <v>2015</v>
      </c>
      <c r="L7623" t="s">
        <v>1955</v>
      </c>
      <c r="M7623" s="144" t="s">
        <v>59</v>
      </c>
    </row>
    <row r="7624" spans="1:15" x14ac:dyDescent="0.2">
      <c r="A7624" t="s">
        <v>70</v>
      </c>
      <c r="B7624" s="144" t="s">
        <v>186</v>
      </c>
      <c r="C7624">
        <v>840</v>
      </c>
      <c r="D7624" t="str">
        <f>VLOOKUP(Oliusala[[#This Row],[postnumer]],Sveitarfelog[#All],4,FALSE)</f>
        <v>Bláskógabyggð,Grímsnes- og Grafningshreppur,Hrunamannahreppur,Skeiða- og Gnúpverjahreppur</v>
      </c>
      <c r="E7624" t="str">
        <f>VLOOKUP(Oliusala[[#This Row],[postnumer]],Sveitarfelog[#All],5,FALSE)</f>
        <v>Suðurland</v>
      </c>
      <c r="F7624" t="s">
        <v>25</v>
      </c>
      <c r="G7624" t="s">
        <v>24</v>
      </c>
      <c r="H7624" t="s">
        <v>60</v>
      </c>
      <c r="I7624" s="1">
        <v>19004</v>
      </c>
      <c r="J7624" s="2">
        <f>VLOOKUP(Oliusala[[#This Row],[tegund]],Tegundir!$B$2:$D$19,3,FALSE)*Oliusala[[#This Row],[magn]]/1000</f>
        <v>16.438459999999999</v>
      </c>
      <c r="K7624">
        <v>2015</v>
      </c>
      <c r="L7624" t="s">
        <v>1955</v>
      </c>
      <c r="M7624" s="144" t="s">
        <v>59</v>
      </c>
    </row>
    <row r="7625" spans="1:15" x14ac:dyDescent="0.2">
      <c r="A7625" t="s">
        <v>63</v>
      </c>
      <c r="B7625" s="144" t="s">
        <v>190</v>
      </c>
      <c r="C7625">
        <v>851</v>
      </c>
      <c r="D7625" t="str">
        <f>VLOOKUP(Oliusala[[#This Row],[postnumer]],Sveitarfelog[#All],4,FALSE)</f>
        <v>Ásahreppur,Rangárþing ytra</v>
      </c>
      <c r="E7625" t="str">
        <f>VLOOKUP(Oliusala[[#This Row],[postnumer]],Sveitarfelog[#All],5,FALSE)</f>
        <v>Suðurland</v>
      </c>
      <c r="F7625" t="s">
        <v>24</v>
      </c>
      <c r="G7625" t="s">
        <v>24</v>
      </c>
      <c r="H7625" t="s">
        <v>58</v>
      </c>
      <c r="I7625" s="1">
        <v>134045</v>
      </c>
      <c r="J7625" s="2">
        <f>VLOOKUP(Oliusala[[#This Row],[tegund]],Tegundir!$B$2:$D$19,3,FALSE)*Oliusala[[#This Row],[magn]]/1000</f>
        <v>115.948925</v>
      </c>
      <c r="K7625">
        <v>2015</v>
      </c>
      <c r="L7625" t="s">
        <v>18</v>
      </c>
      <c r="M7625" s="144" t="s">
        <v>59</v>
      </c>
    </row>
    <row r="7626" spans="1:15" x14ac:dyDescent="0.2">
      <c r="A7626" t="s">
        <v>63</v>
      </c>
      <c r="B7626" s="144" t="s">
        <v>191</v>
      </c>
      <c r="C7626">
        <v>851</v>
      </c>
      <c r="D7626" t="str">
        <f>VLOOKUP(Oliusala[[#This Row],[postnumer]],Sveitarfelog[#All],4,FALSE)</f>
        <v>Ásahreppur,Rangárþing ytra</v>
      </c>
      <c r="E7626" t="str">
        <f>VLOOKUP(Oliusala[[#This Row],[postnumer]],Sveitarfelog[#All],5,FALSE)</f>
        <v>Suðurland</v>
      </c>
      <c r="F7626" t="s">
        <v>24</v>
      </c>
      <c r="G7626" t="s">
        <v>24</v>
      </c>
      <c r="H7626" t="s">
        <v>58</v>
      </c>
      <c r="I7626" s="1">
        <v>453633</v>
      </c>
      <c r="J7626" s="2">
        <f>VLOOKUP(Oliusala[[#This Row],[tegund]],Tegundir!$B$2:$D$19,3,FALSE)*Oliusala[[#This Row],[magn]]/1000</f>
        <v>392.39254499999998</v>
      </c>
      <c r="K7626">
        <v>2015</v>
      </c>
      <c r="L7626" t="s">
        <v>18</v>
      </c>
      <c r="M7626" s="144" t="s">
        <v>59</v>
      </c>
    </row>
    <row r="7627" spans="1:15" x14ac:dyDescent="0.2">
      <c r="A7627" t="s">
        <v>57</v>
      </c>
      <c r="B7627" s="144" t="s">
        <v>188</v>
      </c>
      <c r="C7627">
        <v>845</v>
      </c>
      <c r="D7627" t="str">
        <f>VLOOKUP(Oliusala[[#This Row],[postnumer]],Sveitarfelog[#All],4,FALSE)</f>
        <v>Bláskógabyggð,Grímsnes- og Grafningshreppur,Hrunamannahreppur,Skeiða- og Gnúpverjahreppur</v>
      </c>
      <c r="E7627" t="str">
        <f>VLOOKUP(Oliusala[[#This Row],[postnumer]],Sveitarfelog[#All],5,FALSE)</f>
        <v>Suðurland</v>
      </c>
      <c r="F7627" t="s">
        <v>25</v>
      </c>
      <c r="G7627" t="s">
        <v>24</v>
      </c>
      <c r="H7627" t="s">
        <v>60</v>
      </c>
      <c r="I7627" s="1">
        <v>379146</v>
      </c>
      <c r="J7627" s="2">
        <f>VLOOKUP(Oliusala[[#This Row],[tegund]],Tegundir!$B$2:$D$19,3,FALSE)*Oliusala[[#This Row],[magn]]/1000</f>
        <v>327.96128999999996</v>
      </c>
      <c r="K7627">
        <v>2015</v>
      </c>
      <c r="L7627" t="s">
        <v>1955</v>
      </c>
      <c r="M7627" s="144" t="s">
        <v>59</v>
      </c>
    </row>
    <row r="7628" spans="1:15" x14ac:dyDescent="0.2">
      <c r="A7628" t="s">
        <v>70</v>
      </c>
      <c r="B7628" s="144" t="s">
        <v>188</v>
      </c>
      <c r="C7628">
        <v>845</v>
      </c>
      <c r="D7628" t="str">
        <f>VLOOKUP(Oliusala[[#This Row],[postnumer]],Sveitarfelog[#All],4,FALSE)</f>
        <v>Bláskógabyggð,Grímsnes- og Grafningshreppur,Hrunamannahreppur,Skeiða- og Gnúpverjahreppur</v>
      </c>
      <c r="E7628" t="str">
        <f>VLOOKUP(Oliusala[[#This Row],[postnumer]],Sveitarfelog[#All],5,FALSE)</f>
        <v>Suðurland</v>
      </c>
      <c r="F7628" t="s">
        <v>25</v>
      </c>
      <c r="G7628" t="s">
        <v>24</v>
      </c>
      <c r="H7628" t="s">
        <v>60</v>
      </c>
      <c r="I7628" s="1">
        <v>175166</v>
      </c>
      <c r="J7628" s="2">
        <f>VLOOKUP(Oliusala[[#This Row],[tegund]],Tegundir!$B$2:$D$19,3,FALSE)*Oliusala[[#This Row],[magn]]/1000</f>
        <v>151.51858999999999</v>
      </c>
      <c r="K7628">
        <v>2015</v>
      </c>
      <c r="L7628" t="s">
        <v>1955</v>
      </c>
      <c r="M7628" s="144" t="s">
        <v>59</v>
      </c>
    </row>
    <row r="7629" spans="1:15" x14ac:dyDescent="0.2">
      <c r="A7629" t="s">
        <v>57</v>
      </c>
      <c r="B7629" s="144" t="s">
        <v>192</v>
      </c>
      <c r="C7629">
        <v>860</v>
      </c>
      <c r="D7629" t="str">
        <f>VLOOKUP(Oliusala[[#This Row],[postnumer]],Sveitarfelog[#All],4,FALSE)</f>
        <v>Rangárþing eystra</v>
      </c>
      <c r="E7629" t="str">
        <f>VLOOKUP(Oliusala[[#This Row],[postnumer]],Sveitarfelog[#All],5,FALSE)</f>
        <v>Suðurland</v>
      </c>
      <c r="F7629" t="s">
        <v>30</v>
      </c>
      <c r="G7629" t="s">
        <v>24</v>
      </c>
      <c r="H7629" t="s">
        <v>60</v>
      </c>
      <c r="I7629" s="1">
        <v>9300</v>
      </c>
      <c r="J7629" s="2">
        <f>VLOOKUP(Oliusala[[#This Row],[tegund]],Tegundir!$B$2:$D$19,3,FALSE)*Oliusala[[#This Row],[magn]]/1000</f>
        <v>8.0444999999999993</v>
      </c>
      <c r="K7629">
        <v>2015</v>
      </c>
      <c r="L7629" t="s">
        <v>19</v>
      </c>
      <c r="M7629" s="144" t="s">
        <v>59</v>
      </c>
      <c r="O7629" s="144" t="s">
        <v>1998</v>
      </c>
    </row>
    <row r="7630" spans="1:15" x14ac:dyDescent="0.2">
      <c r="A7630" t="s">
        <v>63</v>
      </c>
      <c r="B7630" s="144" t="s">
        <v>192</v>
      </c>
      <c r="C7630">
        <v>860</v>
      </c>
      <c r="D7630" t="str">
        <f>VLOOKUP(Oliusala[[#This Row],[postnumer]],Sveitarfelog[#All],4,FALSE)</f>
        <v>Rangárþing eystra</v>
      </c>
      <c r="E7630" t="str">
        <f>VLOOKUP(Oliusala[[#This Row],[postnumer]],Sveitarfelog[#All],5,FALSE)</f>
        <v>Suðurland</v>
      </c>
      <c r="F7630" t="s">
        <v>24</v>
      </c>
      <c r="G7630" t="s">
        <v>24</v>
      </c>
      <c r="H7630" t="s">
        <v>58</v>
      </c>
      <c r="I7630" s="1">
        <v>2033682</v>
      </c>
      <c r="J7630" s="2">
        <f>VLOOKUP(Oliusala[[#This Row],[tegund]],Tegundir!$B$2:$D$19,3,FALSE)*Oliusala[[#This Row],[magn]]/1000</f>
        <v>1759.1349299999999</v>
      </c>
      <c r="K7630">
        <v>2015</v>
      </c>
      <c r="L7630" t="s">
        <v>18</v>
      </c>
      <c r="M7630" s="144" t="s">
        <v>59</v>
      </c>
    </row>
    <row r="7631" spans="1:15" x14ac:dyDescent="0.2">
      <c r="A7631" t="s">
        <v>163</v>
      </c>
      <c r="B7631" s="144" t="s">
        <v>163</v>
      </c>
      <c r="C7631">
        <v>850</v>
      </c>
      <c r="D7631" t="str">
        <f>VLOOKUP(Oliusala[[#This Row],[postnumer]],Sveitarfelog[#All],4,FALSE)</f>
        <v>Ásahreppur,Rangárþing ytra</v>
      </c>
      <c r="E7631" t="str">
        <f>VLOOKUP(Oliusala[[#This Row],[postnumer]],Sveitarfelog[#All],5,FALSE)</f>
        <v>Suðurland</v>
      </c>
      <c r="F7631" t="s">
        <v>25</v>
      </c>
      <c r="G7631" t="s">
        <v>24</v>
      </c>
      <c r="H7631" t="s">
        <v>58</v>
      </c>
      <c r="I7631" s="1">
        <v>167362</v>
      </c>
      <c r="J7631" s="2">
        <f>VLOOKUP(Oliusala[[#This Row],[tegund]],Tegundir!$B$2:$D$19,3,FALSE)*Oliusala[[#This Row],[magn]]/1000</f>
        <v>144.76813000000001</v>
      </c>
      <c r="K7631">
        <v>2015</v>
      </c>
      <c r="L7631" t="s">
        <v>1955</v>
      </c>
      <c r="M7631" s="144" t="s">
        <v>59</v>
      </c>
    </row>
    <row r="7632" spans="1:15" x14ac:dyDescent="0.2">
      <c r="A7632" t="s">
        <v>57</v>
      </c>
      <c r="B7632" s="144" t="s">
        <v>163</v>
      </c>
      <c r="C7632">
        <v>850</v>
      </c>
      <c r="D7632" t="str">
        <f>VLOOKUP(Oliusala[[#This Row],[postnumer]],Sveitarfelog[#All],4,FALSE)</f>
        <v>Ásahreppur,Rangárþing ytra</v>
      </c>
      <c r="E7632" t="str">
        <f>VLOOKUP(Oliusala[[#This Row],[postnumer]],Sveitarfelog[#All],5,FALSE)</f>
        <v>Suðurland</v>
      </c>
      <c r="F7632" t="s">
        <v>25</v>
      </c>
      <c r="G7632" t="s">
        <v>24</v>
      </c>
      <c r="H7632" t="s">
        <v>60</v>
      </c>
      <c r="I7632" s="1">
        <v>208163</v>
      </c>
      <c r="J7632" s="2">
        <f>VLOOKUP(Oliusala[[#This Row],[tegund]],Tegundir!$B$2:$D$19,3,FALSE)*Oliusala[[#This Row],[magn]]/1000</f>
        <v>180.06099499999999</v>
      </c>
      <c r="K7632">
        <v>2015</v>
      </c>
      <c r="L7632" t="s">
        <v>1955</v>
      </c>
      <c r="M7632" s="144" t="s">
        <v>59</v>
      </c>
    </row>
    <row r="7633" spans="1:15" x14ac:dyDescent="0.2">
      <c r="A7633" t="s">
        <v>57</v>
      </c>
      <c r="B7633" s="144" t="s">
        <v>193</v>
      </c>
      <c r="C7633">
        <v>861</v>
      </c>
      <c r="D7633" t="str">
        <f>VLOOKUP(Oliusala[[#This Row],[postnumer]],Sveitarfelog[#All],4,FALSE)</f>
        <v>Rangárþing eystra</v>
      </c>
      <c r="E7633" t="str">
        <f>VLOOKUP(Oliusala[[#This Row],[postnumer]],Sveitarfelog[#All],5,FALSE)</f>
        <v>Suðurland</v>
      </c>
      <c r="F7633" t="s">
        <v>24</v>
      </c>
      <c r="G7633" t="s">
        <v>24</v>
      </c>
      <c r="H7633" t="s">
        <v>60</v>
      </c>
      <c r="I7633" s="1">
        <v>3860</v>
      </c>
      <c r="J7633" s="2">
        <f>VLOOKUP(Oliusala[[#This Row],[tegund]],Tegundir!$B$2:$D$19,3,FALSE)*Oliusala[[#This Row],[magn]]/1000</f>
        <v>3.3389000000000002</v>
      </c>
      <c r="K7633">
        <v>2015</v>
      </c>
      <c r="L7633" t="s">
        <v>1955</v>
      </c>
      <c r="M7633" s="144" t="s">
        <v>59</v>
      </c>
    </row>
    <row r="7634" spans="1:15" x14ac:dyDescent="0.2">
      <c r="A7634" t="s">
        <v>163</v>
      </c>
      <c r="B7634" s="144" t="s">
        <v>193</v>
      </c>
      <c r="C7634">
        <v>861</v>
      </c>
      <c r="D7634" t="str">
        <f>VLOOKUP(Oliusala[[#This Row],[postnumer]],Sveitarfelog[#All],4,FALSE)</f>
        <v>Rangárþing eystra</v>
      </c>
      <c r="E7634" t="str">
        <f>VLOOKUP(Oliusala[[#This Row],[postnumer]],Sveitarfelog[#All],5,FALSE)</f>
        <v>Suðurland</v>
      </c>
      <c r="F7634" t="s">
        <v>24</v>
      </c>
      <c r="G7634" t="s">
        <v>24</v>
      </c>
      <c r="H7634" t="s">
        <v>60</v>
      </c>
      <c r="I7634" s="1">
        <v>22000</v>
      </c>
      <c r="J7634" s="2">
        <f>VLOOKUP(Oliusala[[#This Row],[tegund]],Tegundir!$B$2:$D$19,3,FALSE)*Oliusala[[#This Row],[magn]]/1000</f>
        <v>19.03</v>
      </c>
      <c r="K7634">
        <v>2015</v>
      </c>
      <c r="L7634" t="s">
        <v>1955</v>
      </c>
      <c r="M7634" s="144" t="s">
        <v>59</v>
      </c>
    </row>
    <row r="7635" spans="1:15" x14ac:dyDescent="0.2">
      <c r="A7635" t="s">
        <v>57</v>
      </c>
      <c r="B7635" s="144" t="s">
        <v>192</v>
      </c>
      <c r="C7635">
        <v>860</v>
      </c>
      <c r="D7635" t="str">
        <f>VLOOKUP(Oliusala[[#This Row],[postnumer]],Sveitarfelog[#All],4,FALSE)</f>
        <v>Rangárþing eystra</v>
      </c>
      <c r="E7635" t="str">
        <f>VLOOKUP(Oliusala[[#This Row],[postnumer]],Sveitarfelog[#All],5,FALSE)</f>
        <v>Suðurland</v>
      </c>
      <c r="F7635" t="s">
        <v>24</v>
      </c>
      <c r="G7635" t="s">
        <v>24</v>
      </c>
      <c r="H7635" t="s">
        <v>60</v>
      </c>
      <c r="I7635" s="1">
        <v>220717</v>
      </c>
      <c r="J7635" s="2">
        <f>VLOOKUP(Oliusala[[#This Row],[tegund]],Tegundir!$B$2:$D$19,3,FALSE)*Oliusala[[#This Row],[magn]]/1000</f>
        <v>190.92020499999998</v>
      </c>
      <c r="K7635">
        <v>2015</v>
      </c>
      <c r="L7635" t="s">
        <v>1955</v>
      </c>
      <c r="M7635" s="144" t="s">
        <v>59</v>
      </c>
    </row>
    <row r="7636" spans="1:15" x14ac:dyDescent="0.2">
      <c r="A7636" t="s">
        <v>57</v>
      </c>
      <c r="B7636" s="144" t="s">
        <v>193</v>
      </c>
      <c r="C7636">
        <v>861</v>
      </c>
      <c r="D7636" t="str">
        <f>VLOOKUP(Oliusala[[#This Row],[postnumer]],Sveitarfelog[#All],4,FALSE)</f>
        <v>Rangárþing eystra</v>
      </c>
      <c r="E7636" t="str">
        <f>VLOOKUP(Oliusala[[#This Row],[postnumer]],Sveitarfelog[#All],5,FALSE)</f>
        <v>Suðurland</v>
      </c>
      <c r="F7636" t="s">
        <v>30</v>
      </c>
      <c r="G7636" t="s">
        <v>24</v>
      </c>
      <c r="H7636" t="s">
        <v>60</v>
      </c>
      <c r="I7636" s="1">
        <v>14334</v>
      </c>
      <c r="J7636" s="2">
        <f>VLOOKUP(Oliusala[[#This Row],[tegund]],Tegundir!$B$2:$D$19,3,FALSE)*Oliusala[[#This Row],[magn]]/1000</f>
        <v>12.398909999999999</v>
      </c>
      <c r="K7636">
        <v>2015</v>
      </c>
      <c r="L7636" t="s">
        <v>19</v>
      </c>
      <c r="M7636" s="144" t="s">
        <v>59</v>
      </c>
      <c r="O7636" s="144" t="s">
        <v>1998</v>
      </c>
    </row>
    <row r="7637" spans="1:15" x14ac:dyDescent="0.2">
      <c r="A7637" t="s">
        <v>163</v>
      </c>
      <c r="B7637" s="144" t="s">
        <v>191</v>
      </c>
      <c r="C7637">
        <v>851</v>
      </c>
      <c r="D7637" t="str">
        <f>VLOOKUP(Oliusala[[#This Row],[postnumer]],Sveitarfelog[#All],4,FALSE)</f>
        <v>Ásahreppur,Rangárþing ytra</v>
      </c>
      <c r="E7637" t="str">
        <f>VLOOKUP(Oliusala[[#This Row],[postnumer]],Sveitarfelog[#All],5,FALSE)</f>
        <v>Suðurland</v>
      </c>
      <c r="F7637" t="s">
        <v>25</v>
      </c>
      <c r="G7637" t="s">
        <v>24</v>
      </c>
      <c r="H7637" t="s">
        <v>60</v>
      </c>
      <c r="I7637" s="1">
        <v>151491</v>
      </c>
      <c r="J7637" s="2">
        <f>VLOOKUP(Oliusala[[#This Row],[tegund]],Tegundir!$B$2:$D$19,3,FALSE)*Oliusala[[#This Row],[magn]]/1000</f>
        <v>131.039715</v>
      </c>
      <c r="K7637">
        <v>2015</v>
      </c>
      <c r="L7637" t="s">
        <v>1955</v>
      </c>
      <c r="M7637" s="144" t="s">
        <v>59</v>
      </c>
    </row>
    <row r="7638" spans="1:15" x14ac:dyDescent="0.2">
      <c r="A7638" t="s">
        <v>57</v>
      </c>
      <c r="B7638" s="144" t="s">
        <v>191</v>
      </c>
      <c r="C7638">
        <v>851</v>
      </c>
      <c r="D7638" t="str">
        <f>VLOOKUP(Oliusala[[#This Row],[postnumer]],Sveitarfelog[#All],4,FALSE)</f>
        <v>Ásahreppur,Rangárþing ytra</v>
      </c>
      <c r="E7638" t="str">
        <f>VLOOKUP(Oliusala[[#This Row],[postnumer]],Sveitarfelog[#All],5,FALSE)</f>
        <v>Suðurland</v>
      </c>
      <c r="F7638" t="s">
        <v>25</v>
      </c>
      <c r="G7638" t="s">
        <v>24</v>
      </c>
      <c r="H7638" t="s">
        <v>60</v>
      </c>
      <c r="I7638" s="1">
        <v>90840</v>
      </c>
      <c r="J7638" s="2">
        <f>VLOOKUP(Oliusala[[#This Row],[tegund]],Tegundir!$B$2:$D$19,3,FALSE)*Oliusala[[#This Row],[magn]]/1000</f>
        <v>78.576599999999999</v>
      </c>
      <c r="K7638">
        <v>2015</v>
      </c>
      <c r="L7638" t="s">
        <v>1955</v>
      </c>
      <c r="M7638" s="144" t="s">
        <v>59</v>
      </c>
    </row>
    <row r="7639" spans="1:15" x14ac:dyDescent="0.2">
      <c r="A7639" t="s">
        <v>163</v>
      </c>
      <c r="B7639" s="144" t="s">
        <v>194</v>
      </c>
      <c r="C7639">
        <v>870</v>
      </c>
      <c r="D7639" t="str">
        <f>VLOOKUP(Oliusala[[#This Row],[postnumer]],Sveitarfelog[#All],4,FALSE)</f>
        <v>Mýrdalshreppur</v>
      </c>
      <c r="E7639" t="str">
        <f>VLOOKUP(Oliusala[[#This Row],[postnumer]],Sveitarfelog[#All],5,FALSE)</f>
        <v>Suðurland</v>
      </c>
      <c r="F7639" t="s">
        <v>24</v>
      </c>
      <c r="G7639" t="s">
        <v>24</v>
      </c>
      <c r="H7639" t="s">
        <v>60</v>
      </c>
      <c r="I7639" s="1">
        <v>5626</v>
      </c>
      <c r="J7639" s="2">
        <f>VLOOKUP(Oliusala[[#This Row],[tegund]],Tegundir!$B$2:$D$19,3,FALSE)*Oliusala[[#This Row],[magn]]/1000</f>
        <v>4.8664899999999998</v>
      </c>
      <c r="K7639">
        <v>2015</v>
      </c>
      <c r="L7639" t="s">
        <v>18</v>
      </c>
      <c r="M7639" s="144" t="s">
        <v>59</v>
      </c>
    </row>
    <row r="7640" spans="1:15" x14ac:dyDescent="0.2">
      <c r="A7640" t="s">
        <v>163</v>
      </c>
      <c r="B7640" s="144" t="s">
        <v>194</v>
      </c>
      <c r="C7640">
        <v>870</v>
      </c>
      <c r="D7640" t="str">
        <f>VLOOKUP(Oliusala[[#This Row],[postnumer]],Sveitarfelog[#All],4,FALSE)</f>
        <v>Mýrdalshreppur</v>
      </c>
      <c r="E7640" t="str">
        <f>VLOOKUP(Oliusala[[#This Row],[postnumer]],Sveitarfelog[#All],5,FALSE)</f>
        <v>Suðurland</v>
      </c>
      <c r="F7640" t="s">
        <v>30</v>
      </c>
      <c r="G7640" t="s">
        <v>24</v>
      </c>
      <c r="H7640" t="s">
        <v>60</v>
      </c>
      <c r="I7640" s="1">
        <v>1188</v>
      </c>
      <c r="J7640" s="2">
        <f>VLOOKUP(Oliusala[[#This Row],[tegund]],Tegundir!$B$2:$D$19,3,FALSE)*Oliusala[[#This Row],[magn]]/1000</f>
        <v>1.02762</v>
      </c>
      <c r="K7640">
        <v>2015</v>
      </c>
      <c r="L7640" t="s">
        <v>19</v>
      </c>
      <c r="M7640" s="144" t="s">
        <v>59</v>
      </c>
      <c r="O7640" s="144" t="s">
        <v>1998</v>
      </c>
    </row>
    <row r="7641" spans="1:15" x14ac:dyDescent="0.2">
      <c r="A7641" t="s">
        <v>57</v>
      </c>
      <c r="B7641" s="144" t="s">
        <v>194</v>
      </c>
      <c r="C7641">
        <v>870</v>
      </c>
      <c r="D7641" t="str">
        <f>VLOOKUP(Oliusala[[#This Row],[postnumer]],Sveitarfelog[#All],4,FALSE)</f>
        <v>Mýrdalshreppur</v>
      </c>
      <c r="E7641" t="str">
        <f>VLOOKUP(Oliusala[[#This Row],[postnumer]],Sveitarfelog[#All],5,FALSE)</f>
        <v>Suðurland</v>
      </c>
      <c r="F7641" t="s">
        <v>24</v>
      </c>
      <c r="G7641" t="s">
        <v>24</v>
      </c>
      <c r="H7641" t="s">
        <v>60</v>
      </c>
      <c r="I7641" s="1">
        <v>92574</v>
      </c>
      <c r="J7641" s="2">
        <f>VLOOKUP(Oliusala[[#This Row],[tegund]],Tegundir!$B$2:$D$19,3,FALSE)*Oliusala[[#This Row],[magn]]/1000</f>
        <v>80.076509999999999</v>
      </c>
      <c r="K7641">
        <v>2015</v>
      </c>
      <c r="L7641" t="s">
        <v>18</v>
      </c>
      <c r="M7641" s="144" t="s">
        <v>59</v>
      </c>
    </row>
    <row r="7642" spans="1:15" x14ac:dyDescent="0.2">
      <c r="A7642" t="s">
        <v>63</v>
      </c>
      <c r="B7642" s="144" t="s">
        <v>194</v>
      </c>
      <c r="C7642">
        <v>870</v>
      </c>
      <c r="D7642" t="str">
        <f>VLOOKUP(Oliusala[[#This Row],[postnumer]],Sveitarfelog[#All],4,FALSE)</f>
        <v>Mýrdalshreppur</v>
      </c>
      <c r="E7642" t="str">
        <f>VLOOKUP(Oliusala[[#This Row],[postnumer]],Sveitarfelog[#All],5,FALSE)</f>
        <v>Suðurland</v>
      </c>
      <c r="F7642" t="s">
        <v>24</v>
      </c>
      <c r="G7642" t="s">
        <v>24</v>
      </c>
      <c r="H7642" t="s">
        <v>58</v>
      </c>
      <c r="I7642" s="1">
        <v>1381261</v>
      </c>
      <c r="J7642" s="2">
        <f>VLOOKUP(Oliusala[[#This Row],[tegund]],Tegundir!$B$2:$D$19,3,FALSE)*Oliusala[[#This Row],[magn]]/1000</f>
        <v>1194.790765</v>
      </c>
      <c r="K7642">
        <v>2015</v>
      </c>
      <c r="L7642" t="s">
        <v>18</v>
      </c>
      <c r="M7642" s="144" t="s">
        <v>59</v>
      </c>
    </row>
    <row r="7643" spans="1:15" x14ac:dyDescent="0.2">
      <c r="A7643" t="s">
        <v>163</v>
      </c>
      <c r="B7643" s="144" t="s">
        <v>192</v>
      </c>
      <c r="C7643">
        <v>860</v>
      </c>
      <c r="D7643" t="str">
        <f>VLOOKUP(Oliusala[[#This Row],[postnumer]],Sveitarfelog[#All],4,FALSE)</f>
        <v>Rangárþing eystra</v>
      </c>
      <c r="E7643" t="str">
        <f>VLOOKUP(Oliusala[[#This Row],[postnumer]],Sveitarfelog[#All],5,FALSE)</f>
        <v>Suðurland</v>
      </c>
      <c r="F7643" t="s">
        <v>25</v>
      </c>
      <c r="G7643" t="s">
        <v>24</v>
      </c>
      <c r="H7643" t="s">
        <v>60</v>
      </c>
      <c r="I7643" s="1">
        <v>100146</v>
      </c>
      <c r="J7643" s="2">
        <f>VLOOKUP(Oliusala[[#This Row],[tegund]],Tegundir!$B$2:$D$19,3,FALSE)*Oliusala[[#This Row],[magn]]/1000</f>
        <v>86.626289999999997</v>
      </c>
      <c r="K7643">
        <v>2015</v>
      </c>
      <c r="L7643" t="s">
        <v>1955</v>
      </c>
      <c r="M7643" s="144" t="s">
        <v>59</v>
      </c>
    </row>
    <row r="7644" spans="1:15" x14ac:dyDescent="0.2">
      <c r="A7644" t="s">
        <v>57</v>
      </c>
      <c r="B7644" s="144" t="s">
        <v>192</v>
      </c>
      <c r="C7644">
        <v>860</v>
      </c>
      <c r="D7644" t="str">
        <f>VLOOKUP(Oliusala[[#This Row],[postnumer]],Sveitarfelog[#All],4,FALSE)</f>
        <v>Rangárþing eystra</v>
      </c>
      <c r="E7644" t="str">
        <f>VLOOKUP(Oliusala[[#This Row],[postnumer]],Sveitarfelog[#All],5,FALSE)</f>
        <v>Suðurland</v>
      </c>
      <c r="F7644" t="s">
        <v>25</v>
      </c>
      <c r="G7644" t="s">
        <v>24</v>
      </c>
      <c r="H7644" t="s">
        <v>60</v>
      </c>
      <c r="I7644" s="1">
        <v>615976</v>
      </c>
      <c r="J7644" s="2">
        <f>VLOOKUP(Oliusala[[#This Row],[tegund]],Tegundir!$B$2:$D$19,3,FALSE)*Oliusala[[#This Row],[magn]]/1000</f>
        <v>532.81924000000004</v>
      </c>
      <c r="K7644">
        <v>2015</v>
      </c>
      <c r="L7644" t="s">
        <v>1955</v>
      </c>
      <c r="M7644" s="144" t="s">
        <v>59</v>
      </c>
    </row>
    <row r="7645" spans="1:15" x14ac:dyDescent="0.2">
      <c r="A7645" t="s">
        <v>163</v>
      </c>
      <c r="B7645" s="144" t="s">
        <v>193</v>
      </c>
      <c r="C7645">
        <v>861</v>
      </c>
      <c r="D7645" t="str">
        <f>VLOOKUP(Oliusala[[#This Row],[postnumer]],Sveitarfelog[#All],4,FALSE)</f>
        <v>Rangárþing eystra</v>
      </c>
      <c r="E7645" t="str">
        <f>VLOOKUP(Oliusala[[#This Row],[postnumer]],Sveitarfelog[#All],5,FALSE)</f>
        <v>Suðurland</v>
      </c>
      <c r="F7645" t="s">
        <v>25</v>
      </c>
      <c r="G7645" t="s">
        <v>24</v>
      </c>
      <c r="H7645" t="s">
        <v>60</v>
      </c>
      <c r="I7645" s="1">
        <v>69405</v>
      </c>
      <c r="J7645" s="2">
        <f>VLOOKUP(Oliusala[[#This Row],[tegund]],Tegundir!$B$2:$D$19,3,FALSE)*Oliusala[[#This Row],[magn]]/1000</f>
        <v>60.035325</v>
      </c>
      <c r="K7645">
        <v>2015</v>
      </c>
      <c r="L7645" t="s">
        <v>1955</v>
      </c>
      <c r="M7645" s="144" t="s">
        <v>59</v>
      </c>
    </row>
    <row r="7646" spans="1:15" x14ac:dyDescent="0.2">
      <c r="A7646" t="s">
        <v>57</v>
      </c>
      <c r="B7646" s="144" t="s">
        <v>193</v>
      </c>
      <c r="C7646">
        <v>861</v>
      </c>
      <c r="D7646" t="str">
        <f>VLOOKUP(Oliusala[[#This Row],[postnumer]],Sveitarfelog[#All],4,FALSE)</f>
        <v>Rangárþing eystra</v>
      </c>
      <c r="E7646" t="str">
        <f>VLOOKUP(Oliusala[[#This Row],[postnumer]],Sveitarfelog[#All],5,FALSE)</f>
        <v>Suðurland</v>
      </c>
      <c r="F7646" t="s">
        <v>25</v>
      </c>
      <c r="G7646" t="s">
        <v>24</v>
      </c>
      <c r="H7646" t="s">
        <v>60</v>
      </c>
      <c r="I7646" s="1">
        <v>125305</v>
      </c>
      <c r="J7646" s="2">
        <f>VLOOKUP(Oliusala[[#This Row],[tegund]],Tegundir!$B$2:$D$19,3,FALSE)*Oliusala[[#This Row],[magn]]/1000</f>
        <v>108.388825</v>
      </c>
      <c r="K7646">
        <v>2015</v>
      </c>
      <c r="L7646" t="s">
        <v>1955</v>
      </c>
      <c r="M7646" s="144" t="s">
        <v>59</v>
      </c>
    </row>
    <row r="7647" spans="1:15" x14ac:dyDescent="0.2">
      <c r="A7647" t="s">
        <v>163</v>
      </c>
      <c r="B7647" s="144" t="s">
        <v>194</v>
      </c>
      <c r="C7647">
        <v>870</v>
      </c>
      <c r="D7647" t="str">
        <f>VLOOKUP(Oliusala[[#This Row],[postnumer]],Sveitarfelog[#All],4,FALSE)</f>
        <v>Mýrdalshreppur</v>
      </c>
      <c r="E7647" t="str">
        <f>VLOOKUP(Oliusala[[#This Row],[postnumer]],Sveitarfelog[#All],5,FALSE)</f>
        <v>Suðurland</v>
      </c>
      <c r="F7647" t="s">
        <v>25</v>
      </c>
      <c r="G7647" t="s">
        <v>24</v>
      </c>
      <c r="H7647" t="s">
        <v>60</v>
      </c>
      <c r="I7647" s="1">
        <v>38460</v>
      </c>
      <c r="J7647" s="2">
        <f>VLOOKUP(Oliusala[[#This Row],[tegund]],Tegundir!$B$2:$D$19,3,FALSE)*Oliusala[[#This Row],[magn]]/1000</f>
        <v>33.267900000000004</v>
      </c>
      <c r="K7647">
        <v>2015</v>
      </c>
      <c r="L7647" t="s">
        <v>1955</v>
      </c>
      <c r="M7647" s="144" t="s">
        <v>59</v>
      </c>
    </row>
    <row r="7648" spans="1:15" x14ac:dyDescent="0.2">
      <c r="A7648" t="s">
        <v>57</v>
      </c>
      <c r="B7648" s="144" t="s">
        <v>194</v>
      </c>
      <c r="C7648">
        <v>870</v>
      </c>
      <c r="D7648" t="str">
        <f>VLOOKUP(Oliusala[[#This Row],[postnumer]],Sveitarfelog[#All],4,FALSE)</f>
        <v>Mýrdalshreppur</v>
      </c>
      <c r="E7648" t="str">
        <f>VLOOKUP(Oliusala[[#This Row],[postnumer]],Sveitarfelog[#All],5,FALSE)</f>
        <v>Suðurland</v>
      </c>
      <c r="F7648" t="s">
        <v>25</v>
      </c>
      <c r="G7648" t="s">
        <v>24</v>
      </c>
      <c r="H7648" t="s">
        <v>60</v>
      </c>
      <c r="I7648" s="1">
        <v>220974</v>
      </c>
      <c r="J7648" s="2">
        <f>VLOOKUP(Oliusala[[#This Row],[tegund]],Tegundir!$B$2:$D$19,3,FALSE)*Oliusala[[#This Row],[magn]]/1000</f>
        <v>191.14251000000002</v>
      </c>
      <c r="K7648">
        <v>2015</v>
      </c>
      <c r="L7648" t="s">
        <v>1955</v>
      </c>
      <c r="M7648" s="144" t="s">
        <v>59</v>
      </c>
    </row>
    <row r="7649" spans="1:15" x14ac:dyDescent="0.2">
      <c r="A7649" t="s">
        <v>63</v>
      </c>
      <c r="B7649" s="144" t="s">
        <v>195</v>
      </c>
      <c r="C7649">
        <v>880</v>
      </c>
      <c r="D7649" t="str">
        <f>VLOOKUP(Oliusala[[#This Row],[postnumer]],Sveitarfelog[#All],4,FALSE)</f>
        <v>Skaftárhreppur</v>
      </c>
      <c r="E7649" t="str">
        <f>VLOOKUP(Oliusala[[#This Row],[postnumer]],Sveitarfelog[#All],5,FALSE)</f>
        <v>Suðurland</v>
      </c>
      <c r="F7649" t="s">
        <v>25</v>
      </c>
      <c r="G7649" t="s">
        <v>24</v>
      </c>
      <c r="H7649" t="s">
        <v>58</v>
      </c>
      <c r="I7649" s="1">
        <v>22192</v>
      </c>
      <c r="J7649" s="2">
        <f>VLOOKUP(Oliusala[[#This Row],[tegund]],Tegundir!$B$2:$D$19,3,FALSE)*Oliusala[[#This Row],[magn]]/1000</f>
        <v>19.196079999999998</v>
      </c>
      <c r="K7649">
        <v>2015</v>
      </c>
      <c r="L7649" t="s">
        <v>1955</v>
      </c>
      <c r="M7649" s="144" t="s">
        <v>59</v>
      </c>
    </row>
    <row r="7650" spans="1:15" x14ac:dyDescent="0.2">
      <c r="A7650" t="s">
        <v>57</v>
      </c>
      <c r="B7650" s="144" t="s">
        <v>195</v>
      </c>
      <c r="C7650">
        <v>880</v>
      </c>
      <c r="D7650" t="str">
        <f>VLOOKUP(Oliusala[[#This Row],[postnumer]],Sveitarfelog[#All],4,FALSE)</f>
        <v>Skaftárhreppur</v>
      </c>
      <c r="E7650" t="str">
        <f>VLOOKUP(Oliusala[[#This Row],[postnumer]],Sveitarfelog[#All],5,FALSE)</f>
        <v>Suðurland</v>
      </c>
      <c r="F7650" t="s">
        <v>30</v>
      </c>
      <c r="G7650" t="s">
        <v>24</v>
      </c>
      <c r="H7650" t="s">
        <v>60</v>
      </c>
      <c r="I7650" s="1">
        <v>5148</v>
      </c>
      <c r="J7650" s="2">
        <f>VLOOKUP(Oliusala[[#This Row],[tegund]],Tegundir!$B$2:$D$19,3,FALSE)*Oliusala[[#This Row],[magn]]/1000</f>
        <v>4.4530199999999995</v>
      </c>
      <c r="K7650">
        <v>2015</v>
      </c>
      <c r="L7650" t="s">
        <v>19</v>
      </c>
      <c r="M7650" s="144" t="s">
        <v>59</v>
      </c>
      <c r="O7650" s="144" t="s">
        <v>1998</v>
      </c>
    </row>
    <row r="7651" spans="1:15" x14ac:dyDescent="0.2">
      <c r="A7651" t="s">
        <v>57</v>
      </c>
      <c r="B7651" s="144" t="s">
        <v>195</v>
      </c>
      <c r="C7651">
        <v>880</v>
      </c>
      <c r="D7651" t="str">
        <f>VLOOKUP(Oliusala[[#This Row],[postnumer]],Sveitarfelog[#All],4,FALSE)</f>
        <v>Skaftárhreppur</v>
      </c>
      <c r="E7651" t="str">
        <f>VLOOKUP(Oliusala[[#This Row],[postnumer]],Sveitarfelog[#All],5,FALSE)</f>
        <v>Suðurland</v>
      </c>
      <c r="F7651" t="s">
        <v>24</v>
      </c>
      <c r="G7651" t="s">
        <v>24</v>
      </c>
      <c r="H7651" t="s">
        <v>60</v>
      </c>
      <c r="I7651" s="1">
        <v>13964</v>
      </c>
      <c r="J7651" s="2">
        <f>VLOOKUP(Oliusala[[#This Row],[tegund]],Tegundir!$B$2:$D$19,3,FALSE)*Oliusala[[#This Row],[magn]]/1000</f>
        <v>12.078860000000001</v>
      </c>
      <c r="K7651">
        <v>2015</v>
      </c>
      <c r="L7651" t="s">
        <v>18</v>
      </c>
      <c r="M7651" s="144" t="s">
        <v>59</v>
      </c>
    </row>
    <row r="7652" spans="1:15" x14ac:dyDescent="0.2">
      <c r="A7652" t="s">
        <v>63</v>
      </c>
      <c r="B7652" s="144" t="s">
        <v>195</v>
      </c>
      <c r="C7652">
        <v>880</v>
      </c>
      <c r="D7652" t="str">
        <f>VLOOKUP(Oliusala[[#This Row],[postnumer]],Sveitarfelog[#All],4,FALSE)</f>
        <v>Skaftárhreppur</v>
      </c>
      <c r="E7652" t="str">
        <f>VLOOKUP(Oliusala[[#This Row],[postnumer]],Sveitarfelog[#All],5,FALSE)</f>
        <v>Suðurland</v>
      </c>
      <c r="F7652" t="s">
        <v>24</v>
      </c>
      <c r="G7652" t="s">
        <v>24</v>
      </c>
      <c r="H7652" t="s">
        <v>58</v>
      </c>
      <c r="I7652" s="1">
        <v>289569.5</v>
      </c>
      <c r="J7652" s="2">
        <f>VLOOKUP(Oliusala[[#This Row],[tegund]],Tegundir!$B$2:$D$19,3,FALSE)*Oliusala[[#This Row],[magn]]/1000</f>
        <v>250.47761749999998</v>
      </c>
      <c r="K7652">
        <v>2015</v>
      </c>
      <c r="L7652" t="s">
        <v>1955</v>
      </c>
      <c r="M7652" s="144" t="s">
        <v>59</v>
      </c>
      <c r="N7652" s="144" t="s">
        <v>1939</v>
      </c>
    </row>
    <row r="7653" spans="1:15" x14ac:dyDescent="0.2">
      <c r="A7653" t="s">
        <v>63</v>
      </c>
      <c r="B7653" s="144" t="s">
        <v>195</v>
      </c>
      <c r="C7653">
        <v>880</v>
      </c>
      <c r="D7653" t="str">
        <f>VLOOKUP(Oliusala[[#This Row],[postnumer]],Sveitarfelog[#All],4,FALSE)</f>
        <v>Skaftárhreppur</v>
      </c>
      <c r="E7653" t="str">
        <f>VLOOKUP(Oliusala[[#This Row],[postnumer]],Sveitarfelog[#All],5,FALSE)</f>
        <v>Suðurland</v>
      </c>
      <c r="F7653" t="s">
        <v>24</v>
      </c>
      <c r="G7653" t="s">
        <v>24</v>
      </c>
      <c r="H7653" t="s">
        <v>58</v>
      </c>
      <c r="I7653" s="1">
        <v>841432.5</v>
      </c>
      <c r="J7653" s="2">
        <f>VLOOKUP(Oliusala[[#This Row],[tegund]],Tegundir!$B$2:$D$19,3,FALSE)*Oliusala[[#This Row],[magn]]/1000</f>
        <v>727.83911250000006</v>
      </c>
      <c r="K7653">
        <v>2015</v>
      </c>
      <c r="L7653" t="s">
        <v>18</v>
      </c>
      <c r="M7653" s="144" t="s">
        <v>59</v>
      </c>
      <c r="N7653" s="144" t="s">
        <v>1939</v>
      </c>
    </row>
    <row r="7654" spans="1:15" x14ac:dyDescent="0.2">
      <c r="A7654" t="s">
        <v>69</v>
      </c>
      <c r="B7654" s="144" t="s">
        <v>195</v>
      </c>
      <c r="C7654">
        <v>880</v>
      </c>
      <c r="D7654" t="str">
        <f>VLOOKUP(Oliusala[[#This Row],[postnumer]],Sveitarfelog[#All],4,FALSE)</f>
        <v>Skaftárhreppur</v>
      </c>
      <c r="E7654" t="str">
        <f>VLOOKUP(Oliusala[[#This Row],[postnumer]],Sveitarfelog[#All],5,FALSE)</f>
        <v>Suðurland</v>
      </c>
      <c r="F7654" t="s">
        <v>25</v>
      </c>
      <c r="G7654" t="s">
        <v>24</v>
      </c>
      <c r="H7654" t="s">
        <v>60</v>
      </c>
      <c r="I7654" s="1">
        <v>502</v>
      </c>
      <c r="J7654" s="2">
        <f>VLOOKUP(Oliusala[[#This Row],[tegund]],Tegundir!$B$2:$D$19,3,FALSE)*Oliusala[[#This Row],[magn]]/1000</f>
        <v>0.43423</v>
      </c>
      <c r="K7654">
        <v>2015</v>
      </c>
      <c r="L7654" t="s">
        <v>1955</v>
      </c>
      <c r="M7654" s="144" t="s">
        <v>59</v>
      </c>
    </row>
    <row r="7655" spans="1:15" x14ac:dyDescent="0.2">
      <c r="A7655" t="s">
        <v>163</v>
      </c>
      <c r="B7655" s="144" t="s">
        <v>195</v>
      </c>
      <c r="C7655">
        <v>880</v>
      </c>
      <c r="D7655" t="str">
        <f>VLOOKUP(Oliusala[[#This Row],[postnumer]],Sveitarfelog[#All],4,FALSE)</f>
        <v>Skaftárhreppur</v>
      </c>
      <c r="E7655" t="str">
        <f>VLOOKUP(Oliusala[[#This Row],[postnumer]],Sveitarfelog[#All],5,FALSE)</f>
        <v>Suðurland</v>
      </c>
      <c r="F7655" t="s">
        <v>25</v>
      </c>
      <c r="G7655" t="s">
        <v>24</v>
      </c>
      <c r="H7655" t="s">
        <v>60</v>
      </c>
      <c r="I7655" s="1">
        <v>22243</v>
      </c>
      <c r="J7655" s="2">
        <f>VLOOKUP(Oliusala[[#This Row],[tegund]],Tegundir!$B$2:$D$19,3,FALSE)*Oliusala[[#This Row],[magn]]/1000</f>
        <v>19.240195</v>
      </c>
      <c r="K7655">
        <v>2015</v>
      </c>
      <c r="L7655" t="s">
        <v>1955</v>
      </c>
      <c r="M7655" s="144" t="s">
        <v>59</v>
      </c>
    </row>
    <row r="7656" spans="1:15" x14ac:dyDescent="0.2">
      <c r="A7656" t="s">
        <v>57</v>
      </c>
      <c r="B7656" s="144" t="s">
        <v>195</v>
      </c>
      <c r="C7656">
        <v>880</v>
      </c>
      <c r="D7656" t="str">
        <f>VLOOKUP(Oliusala[[#This Row],[postnumer]],Sveitarfelog[#All],4,FALSE)</f>
        <v>Skaftárhreppur</v>
      </c>
      <c r="E7656" t="str">
        <f>VLOOKUP(Oliusala[[#This Row],[postnumer]],Sveitarfelog[#All],5,FALSE)</f>
        <v>Suðurland</v>
      </c>
      <c r="F7656" t="s">
        <v>25</v>
      </c>
      <c r="G7656" t="s">
        <v>24</v>
      </c>
      <c r="H7656" t="s">
        <v>60</v>
      </c>
      <c r="I7656" s="1">
        <v>229577</v>
      </c>
      <c r="J7656" s="2">
        <f>VLOOKUP(Oliusala[[#This Row],[tegund]],Tegundir!$B$2:$D$19,3,FALSE)*Oliusala[[#This Row],[magn]]/1000</f>
        <v>198.58410500000002</v>
      </c>
      <c r="K7656">
        <v>2015</v>
      </c>
      <c r="L7656" t="s">
        <v>1955</v>
      </c>
      <c r="M7656" s="144" t="s">
        <v>59</v>
      </c>
    </row>
    <row r="7657" spans="1:15" x14ac:dyDescent="0.2">
      <c r="A7657" t="s">
        <v>63</v>
      </c>
      <c r="B7657" s="144" t="s">
        <v>65</v>
      </c>
      <c r="C7657">
        <v>900</v>
      </c>
      <c r="D7657" t="str">
        <f>VLOOKUP(Oliusala[[#This Row],[postnumer]],Sveitarfelog[#All],4,FALSE)</f>
        <v>Vestmannaeyjabær</v>
      </c>
      <c r="E7657" t="str">
        <f>VLOOKUP(Oliusala[[#This Row],[postnumer]],Sveitarfelog[#All],5,FALSE)</f>
        <v>Suðurland</v>
      </c>
      <c r="F7657" t="s">
        <v>24</v>
      </c>
      <c r="G7657" t="s">
        <v>24</v>
      </c>
      <c r="H7657" t="s">
        <v>58</v>
      </c>
      <c r="I7657" s="1">
        <v>6497</v>
      </c>
      <c r="J7657" s="2">
        <f>VLOOKUP(Oliusala[[#This Row],[tegund]],Tegundir!$B$2:$D$19,3,FALSE)*Oliusala[[#This Row],[magn]]/1000</f>
        <v>5.6199050000000002</v>
      </c>
      <c r="K7657">
        <v>2015</v>
      </c>
      <c r="L7657" t="s">
        <v>18</v>
      </c>
      <c r="M7657" s="144" t="s">
        <v>59</v>
      </c>
    </row>
    <row r="7658" spans="1:15" x14ac:dyDescent="0.2">
      <c r="A7658" t="s">
        <v>63</v>
      </c>
      <c r="B7658" s="144" t="s">
        <v>65</v>
      </c>
      <c r="C7658">
        <v>900</v>
      </c>
      <c r="D7658" t="str">
        <f>VLOOKUP(Oliusala[[#This Row],[postnumer]],Sveitarfelog[#All],4,FALSE)</f>
        <v>Vestmannaeyjabær</v>
      </c>
      <c r="E7658" t="str">
        <f>VLOOKUP(Oliusala[[#This Row],[postnumer]],Sveitarfelog[#All],5,FALSE)</f>
        <v>Suðurland</v>
      </c>
      <c r="F7658" t="s">
        <v>24</v>
      </c>
      <c r="G7658" t="s">
        <v>24</v>
      </c>
      <c r="H7658" t="s">
        <v>58</v>
      </c>
      <c r="I7658" s="1">
        <v>179088</v>
      </c>
      <c r="J7658" s="2">
        <f>VLOOKUP(Oliusala[[#This Row],[tegund]],Tegundir!$B$2:$D$19,3,FALSE)*Oliusala[[#This Row],[magn]]/1000</f>
        <v>154.91111999999998</v>
      </c>
      <c r="K7658">
        <v>2015</v>
      </c>
      <c r="L7658" t="s">
        <v>18</v>
      </c>
      <c r="M7658" s="144" t="s">
        <v>59</v>
      </c>
    </row>
    <row r="7659" spans="1:15" x14ac:dyDescent="0.2">
      <c r="A7659" t="s">
        <v>63</v>
      </c>
      <c r="B7659" s="144" t="s">
        <v>65</v>
      </c>
      <c r="C7659">
        <v>900</v>
      </c>
      <c r="D7659" t="str">
        <f>VLOOKUP(Oliusala[[#This Row],[postnumer]],Sveitarfelog[#All],4,FALSE)</f>
        <v>Vestmannaeyjabær</v>
      </c>
      <c r="E7659" t="str">
        <f>VLOOKUP(Oliusala[[#This Row],[postnumer]],Sveitarfelog[#All],5,FALSE)</f>
        <v>Suðurland</v>
      </c>
      <c r="F7659" t="s">
        <v>24</v>
      </c>
      <c r="G7659" t="s">
        <v>24</v>
      </c>
      <c r="H7659" t="s">
        <v>58</v>
      </c>
      <c r="I7659" s="1">
        <v>431272</v>
      </c>
      <c r="J7659" s="2">
        <f>VLOOKUP(Oliusala[[#This Row],[tegund]],Tegundir!$B$2:$D$19,3,FALSE)*Oliusala[[#This Row],[magn]]/1000</f>
        <v>373.05027999999999</v>
      </c>
      <c r="K7659">
        <v>2015</v>
      </c>
      <c r="L7659" t="s">
        <v>18</v>
      </c>
      <c r="M7659" s="144" t="s">
        <v>59</v>
      </c>
    </row>
    <row r="7660" spans="1:15" x14ac:dyDescent="0.2">
      <c r="A7660" t="s">
        <v>65</v>
      </c>
      <c r="B7660" s="144" t="s">
        <v>65</v>
      </c>
      <c r="C7660">
        <v>900</v>
      </c>
      <c r="D7660" t="str">
        <f>VLOOKUP(Oliusala[[#This Row],[postnumer]],Sveitarfelog[#All],4,FALSE)</f>
        <v>Vestmannaeyjabær</v>
      </c>
      <c r="E7660" t="str">
        <f>VLOOKUP(Oliusala[[#This Row],[postnumer]],Sveitarfelog[#All],5,FALSE)</f>
        <v>Suðurland</v>
      </c>
      <c r="F7660" t="s">
        <v>24</v>
      </c>
      <c r="G7660" t="s">
        <v>24</v>
      </c>
      <c r="H7660" t="s">
        <v>58</v>
      </c>
      <c r="I7660" s="1">
        <v>42383</v>
      </c>
      <c r="J7660" s="2">
        <f>VLOOKUP(Oliusala[[#This Row],[tegund]],Tegundir!$B$2:$D$19,3,FALSE)*Oliusala[[#This Row],[magn]]/1000</f>
        <v>36.661294999999996</v>
      </c>
      <c r="K7660">
        <v>2015</v>
      </c>
      <c r="L7660" t="s">
        <v>18</v>
      </c>
      <c r="M7660" s="144" t="s">
        <v>59</v>
      </c>
    </row>
    <row r="7661" spans="1:15" x14ac:dyDescent="0.2">
      <c r="A7661" t="s">
        <v>63</v>
      </c>
      <c r="B7661" s="144" t="s">
        <v>65</v>
      </c>
      <c r="C7661">
        <v>900</v>
      </c>
      <c r="D7661" t="str">
        <f>VLOOKUP(Oliusala[[#This Row],[postnumer]],Sveitarfelog[#All],4,FALSE)</f>
        <v>Vestmannaeyjabær</v>
      </c>
      <c r="E7661" t="str">
        <f>VLOOKUP(Oliusala[[#This Row],[postnumer]],Sveitarfelog[#All],5,FALSE)</f>
        <v>Suðurland</v>
      </c>
      <c r="F7661" t="s">
        <v>25</v>
      </c>
      <c r="G7661" t="s">
        <v>24</v>
      </c>
      <c r="H7661" t="s">
        <v>58</v>
      </c>
      <c r="I7661" s="1">
        <v>26131</v>
      </c>
      <c r="J7661" s="2">
        <f>VLOOKUP(Oliusala[[#This Row],[tegund]],Tegundir!$B$2:$D$19,3,FALSE)*Oliusala[[#This Row],[magn]]/1000</f>
        <v>22.603314999999998</v>
      </c>
      <c r="K7661">
        <v>2015</v>
      </c>
      <c r="L7661" t="s">
        <v>19</v>
      </c>
      <c r="M7661" s="144" t="s">
        <v>59</v>
      </c>
      <c r="O7661" s="144" t="s">
        <v>1997</v>
      </c>
    </row>
    <row r="7662" spans="1:15" x14ac:dyDescent="0.2">
      <c r="A7662" t="s">
        <v>63</v>
      </c>
      <c r="B7662" s="144" t="s">
        <v>65</v>
      </c>
      <c r="C7662">
        <v>900</v>
      </c>
      <c r="D7662" t="str">
        <f>VLOOKUP(Oliusala[[#This Row],[postnumer]],Sveitarfelog[#All],4,FALSE)</f>
        <v>Vestmannaeyjabær</v>
      </c>
      <c r="E7662" t="str">
        <f>VLOOKUP(Oliusala[[#This Row],[postnumer]],Sveitarfelog[#All],5,FALSE)</f>
        <v>Suðurland</v>
      </c>
      <c r="F7662" t="s">
        <v>25</v>
      </c>
      <c r="G7662" t="s">
        <v>24</v>
      </c>
      <c r="H7662" t="s">
        <v>58</v>
      </c>
      <c r="I7662" s="1">
        <v>39290</v>
      </c>
      <c r="J7662" s="2">
        <f>VLOOKUP(Oliusala[[#This Row],[tegund]],Tegundir!$B$2:$D$19,3,FALSE)*Oliusala[[#This Row],[magn]]/1000</f>
        <v>33.985849999999999</v>
      </c>
      <c r="K7662">
        <v>2015</v>
      </c>
      <c r="L7662" t="s">
        <v>19</v>
      </c>
      <c r="M7662" s="144" t="s">
        <v>59</v>
      </c>
      <c r="O7662" s="144" t="s">
        <v>1997</v>
      </c>
    </row>
    <row r="7663" spans="1:15" x14ac:dyDescent="0.2">
      <c r="A7663" t="s">
        <v>65</v>
      </c>
      <c r="B7663" s="144" t="s">
        <v>65</v>
      </c>
      <c r="C7663">
        <v>900</v>
      </c>
      <c r="D7663" t="str">
        <f>VLOOKUP(Oliusala[[#This Row],[postnumer]],Sveitarfelog[#All],4,FALSE)</f>
        <v>Vestmannaeyjabær</v>
      </c>
      <c r="E7663" t="str">
        <f>VLOOKUP(Oliusala[[#This Row],[postnumer]],Sveitarfelog[#All],5,FALSE)</f>
        <v>Suðurland</v>
      </c>
      <c r="F7663" t="s">
        <v>27</v>
      </c>
      <c r="G7663" t="s">
        <v>24</v>
      </c>
      <c r="H7663" t="s">
        <v>58</v>
      </c>
      <c r="I7663" s="1">
        <v>3115520</v>
      </c>
      <c r="J7663" s="2">
        <f>VLOOKUP(Oliusala[[#This Row],[tegund]],Tegundir!$B$2:$D$19,3,FALSE)*Oliusala[[#This Row],[magn]]/1000</f>
        <v>2694.9247999999998</v>
      </c>
      <c r="K7663">
        <v>2015</v>
      </c>
      <c r="L7663" t="s">
        <v>19</v>
      </c>
      <c r="M7663" s="144" t="s">
        <v>59</v>
      </c>
      <c r="O7663" s="144" t="s">
        <v>1998</v>
      </c>
    </row>
    <row r="7664" spans="1:15" x14ac:dyDescent="0.2">
      <c r="A7664" t="s">
        <v>65</v>
      </c>
      <c r="B7664" s="144" t="s">
        <v>65</v>
      </c>
      <c r="C7664">
        <v>900</v>
      </c>
      <c r="D7664" t="str">
        <f>VLOOKUP(Oliusala[[#This Row],[postnumer]],Sveitarfelog[#All],4,FALSE)</f>
        <v>Vestmannaeyjabær</v>
      </c>
      <c r="E7664" t="str">
        <f>VLOOKUP(Oliusala[[#This Row],[postnumer]],Sveitarfelog[#All],5,FALSE)</f>
        <v>Suðurland</v>
      </c>
      <c r="F7664" t="s">
        <v>29</v>
      </c>
      <c r="G7664" t="s">
        <v>24</v>
      </c>
      <c r="H7664" t="s">
        <v>58</v>
      </c>
      <c r="I7664" s="1">
        <v>8604121</v>
      </c>
      <c r="J7664" s="2">
        <f>VLOOKUP(Oliusala[[#This Row],[tegund]],Tegundir!$B$2:$D$19,3,FALSE)*Oliusala[[#This Row],[magn]]/1000</f>
        <v>7442.5646649999999</v>
      </c>
      <c r="K7664">
        <v>2015</v>
      </c>
      <c r="L7664" t="s">
        <v>19</v>
      </c>
      <c r="M7664" s="144" t="s">
        <v>59</v>
      </c>
      <c r="O7664" s="144" t="s">
        <v>1998</v>
      </c>
    </row>
    <row r="7665" spans="1:15" x14ac:dyDescent="0.2">
      <c r="A7665" t="s">
        <v>65</v>
      </c>
      <c r="B7665" s="144" t="s">
        <v>65</v>
      </c>
      <c r="C7665">
        <v>900</v>
      </c>
      <c r="D7665" t="str">
        <f>VLOOKUP(Oliusala[[#This Row],[postnumer]],Sveitarfelog[#All],4,FALSE)</f>
        <v>Vestmannaeyjabær</v>
      </c>
      <c r="E7665" t="str">
        <f>VLOOKUP(Oliusala[[#This Row],[postnumer]],Sveitarfelog[#All],5,FALSE)</f>
        <v>Suðurland</v>
      </c>
      <c r="F7665" t="s">
        <v>30</v>
      </c>
      <c r="G7665" t="s">
        <v>24</v>
      </c>
      <c r="H7665" t="s">
        <v>58</v>
      </c>
      <c r="I7665" s="1">
        <v>132902</v>
      </c>
      <c r="J7665" s="2">
        <f>VLOOKUP(Oliusala[[#This Row],[tegund]],Tegundir!$B$2:$D$19,3,FALSE)*Oliusala[[#This Row],[magn]]/1000</f>
        <v>114.96023</v>
      </c>
      <c r="K7665">
        <v>2015</v>
      </c>
      <c r="L7665" t="s">
        <v>19</v>
      </c>
      <c r="M7665" s="144" t="s">
        <v>59</v>
      </c>
      <c r="O7665" s="144" t="s">
        <v>1998</v>
      </c>
    </row>
    <row r="7666" spans="1:15" x14ac:dyDescent="0.2">
      <c r="A7666" t="s">
        <v>65</v>
      </c>
      <c r="B7666" s="144" t="s">
        <v>65</v>
      </c>
      <c r="C7666">
        <v>900</v>
      </c>
      <c r="D7666" t="str">
        <f>VLOOKUP(Oliusala[[#This Row],[postnumer]],Sveitarfelog[#All],4,FALSE)</f>
        <v>Vestmannaeyjabær</v>
      </c>
      <c r="E7666" t="str">
        <f>VLOOKUP(Oliusala[[#This Row],[postnumer]],Sveitarfelog[#All],5,FALSE)</f>
        <v>Suðurland</v>
      </c>
      <c r="F7666" t="s">
        <v>25</v>
      </c>
      <c r="G7666" t="s">
        <v>24</v>
      </c>
      <c r="H7666" t="s">
        <v>58</v>
      </c>
      <c r="I7666" s="1">
        <v>364530</v>
      </c>
      <c r="J7666" s="2">
        <f>VLOOKUP(Oliusala[[#This Row],[tegund]],Tegundir!$B$2:$D$19,3,FALSE)*Oliusala[[#This Row],[magn]]/1000</f>
        <v>315.31844999999998</v>
      </c>
      <c r="K7666">
        <v>2015</v>
      </c>
      <c r="L7666" t="s">
        <v>19</v>
      </c>
      <c r="M7666" s="144" t="s">
        <v>59</v>
      </c>
      <c r="O7666" s="144" t="s">
        <v>1997</v>
      </c>
    </row>
    <row r="7667" spans="1:15" x14ac:dyDescent="0.2">
      <c r="A7667" t="s">
        <v>65</v>
      </c>
      <c r="B7667" s="144" t="s">
        <v>65</v>
      </c>
      <c r="C7667">
        <v>900</v>
      </c>
      <c r="D7667" t="str">
        <f>VLOOKUP(Oliusala[[#This Row],[postnumer]],Sveitarfelog[#All],4,FALSE)</f>
        <v>Vestmannaeyjabær</v>
      </c>
      <c r="E7667" t="str">
        <f>VLOOKUP(Oliusala[[#This Row],[postnumer]],Sveitarfelog[#All],5,FALSE)</f>
        <v>Suðurland</v>
      </c>
      <c r="F7667" t="s">
        <v>29</v>
      </c>
      <c r="G7667" t="s">
        <v>24</v>
      </c>
      <c r="H7667" t="s">
        <v>61</v>
      </c>
      <c r="I7667" s="1">
        <v>633556</v>
      </c>
      <c r="J7667" s="2">
        <f>VLOOKUP(Oliusala[[#This Row],[tegund]],Tegundir!$B$2:$D$19,3,FALSE)*Oliusala[[#This Row],[magn]]/1000</f>
        <v>548.02593999999999</v>
      </c>
      <c r="K7667">
        <v>2015</v>
      </c>
      <c r="L7667" t="s">
        <v>19</v>
      </c>
      <c r="M7667" s="144" t="s">
        <v>62</v>
      </c>
      <c r="O7667" s="144" t="s">
        <v>1998</v>
      </c>
    </row>
    <row r="7668" spans="1:15" x14ac:dyDescent="0.2">
      <c r="A7668" t="s">
        <v>65</v>
      </c>
      <c r="B7668" s="144" t="s">
        <v>65</v>
      </c>
      <c r="C7668">
        <v>900</v>
      </c>
      <c r="D7668" t="str">
        <f>VLOOKUP(Oliusala[[#This Row],[postnumer]],Sveitarfelog[#All],4,FALSE)</f>
        <v>Vestmannaeyjabær</v>
      </c>
      <c r="E7668" t="str">
        <f>VLOOKUP(Oliusala[[#This Row],[postnumer]],Sveitarfelog[#All],5,FALSE)</f>
        <v>Suðurland</v>
      </c>
      <c r="F7668" t="s">
        <v>25</v>
      </c>
      <c r="G7668" t="s">
        <v>24</v>
      </c>
      <c r="H7668" t="s">
        <v>61</v>
      </c>
      <c r="I7668" s="1">
        <v>2575</v>
      </c>
      <c r="J7668" s="2">
        <f>VLOOKUP(Oliusala[[#This Row],[tegund]],Tegundir!$B$2:$D$19,3,FALSE)*Oliusala[[#This Row],[magn]]/1000</f>
        <v>2.2273749999999999</v>
      </c>
      <c r="K7668">
        <v>2015</v>
      </c>
      <c r="L7668" t="s">
        <v>19</v>
      </c>
      <c r="M7668" s="144" t="s">
        <v>62</v>
      </c>
      <c r="O7668" s="144" t="s">
        <v>1997</v>
      </c>
    </row>
    <row r="7669" spans="1:15" x14ac:dyDescent="0.2">
      <c r="A7669" t="s">
        <v>68</v>
      </c>
      <c r="B7669" s="144" t="s">
        <v>5</v>
      </c>
      <c r="C7669">
        <v>101</v>
      </c>
      <c r="D7669" t="str">
        <f>VLOOKUP(Oliusala[[#This Row],[postnumer]],Sveitarfelog[#All],4,FALSE)</f>
        <v>Garðabær,Hafnarfjarðarkaupstaður,Kópavogsbær,Reykjavíkurborg,Seltjarnarnesbær</v>
      </c>
      <c r="E7669" t="str">
        <f>VLOOKUP(Oliusala[[#This Row],[postnumer]],Sveitarfelog[#All],5,FALSE)</f>
        <v>Höfuðborgarsvæðið</v>
      </c>
      <c r="F7669" t="s">
        <v>28</v>
      </c>
      <c r="G7669" t="s">
        <v>52</v>
      </c>
      <c r="H7669" t="s">
        <v>58</v>
      </c>
      <c r="I7669" s="1">
        <v>23607</v>
      </c>
      <c r="J7669" s="2">
        <f>VLOOKUP(Oliusala[[#This Row],[tegund]],Tegundir!$B$2:$D$19,3,FALSE)*Oliusala[[#This Row],[magn]]/1000</f>
        <v>20.561696999999999</v>
      </c>
      <c r="K7669">
        <v>2015</v>
      </c>
      <c r="L7669" t="s">
        <v>19</v>
      </c>
      <c r="M7669" s="144" t="s">
        <v>59</v>
      </c>
      <c r="O7669" s="144" t="s">
        <v>1998</v>
      </c>
    </row>
    <row r="7670" spans="1:15" x14ac:dyDescent="0.2">
      <c r="A7670" t="s">
        <v>57</v>
      </c>
      <c r="B7670" s="144" t="s">
        <v>5</v>
      </c>
      <c r="C7670">
        <v>101</v>
      </c>
      <c r="D7670" t="str">
        <f>VLOOKUP(Oliusala[[#This Row],[postnumer]],Sveitarfelog[#All],4,FALSE)</f>
        <v>Garðabær,Hafnarfjarðarkaupstaður,Kópavogsbær,Reykjavíkurborg,Seltjarnarnesbær</v>
      </c>
      <c r="E7670" t="str">
        <f>VLOOKUP(Oliusala[[#This Row],[postnumer]],Sveitarfelog[#All],5,FALSE)</f>
        <v>Höfuðborgarsvæðið</v>
      </c>
      <c r="F7670" t="s">
        <v>31</v>
      </c>
      <c r="G7670" t="s">
        <v>52</v>
      </c>
      <c r="H7670" t="s">
        <v>58</v>
      </c>
      <c r="I7670" s="1">
        <v>7989729</v>
      </c>
      <c r="J7670" s="2">
        <f>VLOOKUP(Oliusala[[#This Row],[tegund]],Tegundir!$B$2:$D$19,3,FALSE)*Oliusala[[#This Row],[magn]]/1000</f>
        <v>7989.7290000000003</v>
      </c>
      <c r="K7670">
        <v>2015</v>
      </c>
      <c r="L7670" t="s">
        <v>19</v>
      </c>
      <c r="M7670" s="144" t="s">
        <v>59</v>
      </c>
      <c r="O7670" s="144" t="s">
        <v>1998</v>
      </c>
    </row>
    <row r="7671" spans="1:15" x14ac:dyDescent="0.2">
      <c r="A7671" t="s">
        <v>57</v>
      </c>
      <c r="B7671" s="144" t="s">
        <v>5</v>
      </c>
      <c r="C7671">
        <v>101</v>
      </c>
      <c r="D7671" t="str">
        <f>VLOOKUP(Oliusala[[#This Row],[postnumer]],Sveitarfelog[#All],4,FALSE)</f>
        <v>Garðabær,Hafnarfjarðarkaupstaður,Kópavogsbær,Reykjavíkurborg,Seltjarnarnesbær</v>
      </c>
      <c r="E7671" t="str">
        <f>VLOOKUP(Oliusala[[#This Row],[postnumer]],Sveitarfelog[#All],5,FALSE)</f>
        <v>Höfuðborgarsvæðið</v>
      </c>
      <c r="F7671" t="s">
        <v>28</v>
      </c>
      <c r="G7671" t="s">
        <v>52</v>
      </c>
      <c r="H7671" t="s">
        <v>58</v>
      </c>
      <c r="I7671" s="1">
        <v>5317105</v>
      </c>
      <c r="J7671" s="2">
        <f>VLOOKUP(Oliusala[[#This Row],[tegund]],Tegundir!$B$2:$D$19,3,FALSE)*Oliusala[[#This Row],[magn]]/1000</f>
        <v>4631.1984549999997</v>
      </c>
      <c r="K7671">
        <v>2015</v>
      </c>
      <c r="L7671" t="s">
        <v>19</v>
      </c>
      <c r="M7671" s="144" t="s">
        <v>59</v>
      </c>
      <c r="O7671" s="144" t="s">
        <v>1998</v>
      </c>
    </row>
    <row r="7672" spans="1:15" x14ac:dyDescent="0.2">
      <c r="A7672" t="s">
        <v>57</v>
      </c>
      <c r="B7672" s="144" t="s">
        <v>5</v>
      </c>
      <c r="C7672">
        <v>101</v>
      </c>
      <c r="D7672" t="str">
        <f>VLOOKUP(Oliusala[[#This Row],[postnumer]],Sveitarfelog[#All],4,FALSE)</f>
        <v>Garðabær,Hafnarfjarðarkaupstaður,Kópavogsbær,Reykjavíkurborg,Seltjarnarnesbær</v>
      </c>
      <c r="E7672" t="str">
        <f>VLOOKUP(Oliusala[[#This Row],[postnumer]],Sveitarfelog[#All],5,FALSE)</f>
        <v>Höfuðborgarsvæðið</v>
      </c>
      <c r="F7672" t="s">
        <v>31</v>
      </c>
      <c r="G7672" t="s">
        <v>52</v>
      </c>
      <c r="H7672" t="s">
        <v>58</v>
      </c>
      <c r="I7672" s="1">
        <v>6041851</v>
      </c>
      <c r="J7672" s="2">
        <f>VLOOKUP(Oliusala[[#This Row],[tegund]],Tegundir!$B$2:$D$19,3,FALSE)*Oliusala[[#This Row],[magn]]/1000</f>
        <v>6041.8509999999997</v>
      </c>
      <c r="K7672">
        <v>2015</v>
      </c>
      <c r="L7672" t="s">
        <v>19</v>
      </c>
      <c r="M7672" s="144" t="s">
        <v>59</v>
      </c>
      <c r="O7672" s="144" t="s">
        <v>1998</v>
      </c>
    </row>
    <row r="7673" spans="1:15" x14ac:dyDescent="0.2">
      <c r="A7673" t="s">
        <v>57</v>
      </c>
      <c r="B7673" s="144" t="s">
        <v>5</v>
      </c>
      <c r="C7673">
        <v>101</v>
      </c>
      <c r="D7673" t="str">
        <f>VLOOKUP(Oliusala[[#This Row],[postnumer]],Sveitarfelog[#All],4,FALSE)</f>
        <v>Garðabær,Hafnarfjarðarkaupstaður,Kópavogsbær,Reykjavíkurborg,Seltjarnarnesbær</v>
      </c>
      <c r="E7673" t="str">
        <f>VLOOKUP(Oliusala[[#This Row],[postnumer]],Sveitarfelog[#All],5,FALSE)</f>
        <v>Höfuðborgarsvæðið</v>
      </c>
      <c r="F7673" t="s">
        <v>28</v>
      </c>
      <c r="G7673" t="s">
        <v>52</v>
      </c>
      <c r="H7673" t="s">
        <v>58</v>
      </c>
      <c r="I7673" s="1">
        <v>2449749</v>
      </c>
      <c r="J7673" s="2">
        <f>VLOOKUP(Oliusala[[#This Row],[tegund]],Tegundir!$B$2:$D$19,3,FALSE)*Oliusala[[#This Row],[magn]]/1000</f>
        <v>2133.7313790000003</v>
      </c>
      <c r="K7673">
        <v>2015</v>
      </c>
      <c r="L7673" t="s">
        <v>1955</v>
      </c>
      <c r="M7673" s="144" t="s">
        <v>59</v>
      </c>
    </row>
    <row r="7674" spans="1:15" x14ac:dyDescent="0.2">
      <c r="A7674" t="s">
        <v>57</v>
      </c>
      <c r="B7674" s="144" t="s">
        <v>5</v>
      </c>
      <c r="C7674">
        <v>101</v>
      </c>
      <c r="D7674" t="str">
        <f>VLOOKUP(Oliusala[[#This Row],[postnumer]],Sveitarfelog[#All],4,FALSE)</f>
        <v>Garðabær,Hafnarfjarðarkaupstaður,Kópavogsbær,Reykjavíkurborg,Seltjarnarnesbær</v>
      </c>
      <c r="E7674" t="str">
        <f>VLOOKUP(Oliusala[[#This Row],[postnumer]],Sveitarfelog[#All],5,FALSE)</f>
        <v>Höfuðborgarsvæðið</v>
      </c>
      <c r="F7674" t="s">
        <v>31</v>
      </c>
      <c r="G7674" t="s">
        <v>52</v>
      </c>
      <c r="H7674" t="s">
        <v>58</v>
      </c>
      <c r="I7674" s="1">
        <v>6401440</v>
      </c>
      <c r="J7674" s="2">
        <f>VLOOKUP(Oliusala[[#This Row],[tegund]],Tegundir!$B$2:$D$19,3,FALSE)*Oliusala[[#This Row],[magn]]/1000</f>
        <v>6401.44</v>
      </c>
      <c r="K7674">
        <v>2015</v>
      </c>
      <c r="L7674" t="s">
        <v>19</v>
      </c>
      <c r="M7674" s="144" t="s">
        <v>59</v>
      </c>
      <c r="O7674" s="144" t="s">
        <v>1998</v>
      </c>
    </row>
    <row r="7675" spans="1:15" x14ac:dyDescent="0.2">
      <c r="A7675" t="s">
        <v>57</v>
      </c>
      <c r="B7675" s="144" t="s">
        <v>5</v>
      </c>
      <c r="C7675">
        <v>101</v>
      </c>
      <c r="D7675" t="str">
        <f>VLOOKUP(Oliusala[[#This Row],[postnumer]],Sveitarfelog[#All],4,FALSE)</f>
        <v>Garðabær,Hafnarfjarðarkaupstaður,Kópavogsbær,Reykjavíkurborg,Seltjarnarnesbær</v>
      </c>
      <c r="E7675" t="str">
        <f>VLOOKUP(Oliusala[[#This Row],[postnumer]],Sveitarfelog[#All],5,FALSE)</f>
        <v>Höfuðborgarsvæðið</v>
      </c>
      <c r="F7675" t="s">
        <v>31</v>
      </c>
      <c r="G7675" t="s">
        <v>52</v>
      </c>
      <c r="H7675" t="s">
        <v>61</v>
      </c>
      <c r="I7675" s="1">
        <v>17770270</v>
      </c>
      <c r="J7675" s="2">
        <f>VLOOKUP(Oliusala[[#This Row],[tegund]],Tegundir!$B$2:$D$19,3,FALSE)*Oliusala[[#This Row],[magn]]/1000</f>
        <v>17770.27</v>
      </c>
      <c r="K7675">
        <v>2015</v>
      </c>
      <c r="L7675" t="s">
        <v>19</v>
      </c>
      <c r="M7675" s="144" t="s">
        <v>62</v>
      </c>
      <c r="O7675" s="144" t="s">
        <v>1998</v>
      </c>
    </row>
    <row r="7676" spans="1:15" x14ac:dyDescent="0.2">
      <c r="A7676" t="s">
        <v>57</v>
      </c>
      <c r="B7676" s="144" t="s">
        <v>5</v>
      </c>
      <c r="C7676">
        <v>101</v>
      </c>
      <c r="D7676" t="str">
        <f>VLOOKUP(Oliusala[[#This Row],[postnumer]],Sveitarfelog[#All],4,FALSE)</f>
        <v>Garðabær,Hafnarfjarðarkaupstaður,Kópavogsbær,Reykjavíkurborg,Seltjarnarnesbær</v>
      </c>
      <c r="E7676" t="str">
        <f>VLOOKUP(Oliusala[[#This Row],[postnumer]],Sveitarfelog[#All],5,FALSE)</f>
        <v>Höfuðborgarsvæðið</v>
      </c>
      <c r="F7676" t="s">
        <v>28</v>
      </c>
      <c r="G7676" t="s">
        <v>52</v>
      </c>
      <c r="H7676" t="s">
        <v>61</v>
      </c>
      <c r="I7676" s="1">
        <v>396358</v>
      </c>
      <c r="J7676" s="2">
        <f>VLOOKUP(Oliusala[[#This Row],[tegund]],Tegundir!$B$2:$D$19,3,FALSE)*Oliusala[[#This Row],[magn]]/1000</f>
        <v>345.22781799999996</v>
      </c>
      <c r="K7676">
        <v>2015</v>
      </c>
      <c r="L7676" t="s">
        <v>19</v>
      </c>
      <c r="M7676" s="144" t="s">
        <v>62</v>
      </c>
      <c r="O7676" s="144" t="s">
        <v>1998</v>
      </c>
    </row>
    <row r="7677" spans="1:15" x14ac:dyDescent="0.2">
      <c r="A7677" t="s">
        <v>57</v>
      </c>
      <c r="B7677" s="144" t="s">
        <v>5</v>
      </c>
      <c r="C7677">
        <v>101</v>
      </c>
      <c r="D7677" t="str">
        <f>VLOOKUP(Oliusala[[#This Row],[postnumer]],Sveitarfelog[#All],4,FALSE)</f>
        <v>Garðabær,Hafnarfjarðarkaupstaður,Kópavogsbær,Reykjavíkurborg,Seltjarnarnesbær</v>
      </c>
      <c r="E7677" t="str">
        <f>VLOOKUP(Oliusala[[#This Row],[postnumer]],Sveitarfelog[#All],5,FALSE)</f>
        <v>Höfuðborgarsvæðið</v>
      </c>
      <c r="F7677" t="s">
        <v>31</v>
      </c>
      <c r="G7677" t="s">
        <v>52</v>
      </c>
      <c r="H7677" t="s">
        <v>61</v>
      </c>
      <c r="I7677" s="1">
        <v>4058901</v>
      </c>
      <c r="J7677" s="2">
        <f>VLOOKUP(Oliusala[[#This Row],[tegund]],Tegundir!$B$2:$D$19,3,FALSE)*Oliusala[[#This Row],[magn]]/1000</f>
        <v>4058.9009999999998</v>
      </c>
      <c r="K7677">
        <v>2015</v>
      </c>
      <c r="L7677" t="s">
        <v>19</v>
      </c>
      <c r="M7677" s="144" t="s">
        <v>62</v>
      </c>
      <c r="O7677" s="144" t="s">
        <v>1998</v>
      </c>
    </row>
    <row r="7678" spans="1:15" x14ac:dyDescent="0.2">
      <c r="A7678" t="s">
        <v>57</v>
      </c>
      <c r="B7678" s="144" t="s">
        <v>5</v>
      </c>
      <c r="C7678">
        <v>101</v>
      </c>
      <c r="D7678" t="str">
        <f>VLOOKUP(Oliusala[[#This Row],[postnumer]],Sveitarfelog[#All],4,FALSE)</f>
        <v>Garðabær,Hafnarfjarðarkaupstaður,Kópavogsbær,Reykjavíkurborg,Seltjarnarnesbær</v>
      </c>
      <c r="E7678" t="str">
        <f>VLOOKUP(Oliusala[[#This Row],[postnumer]],Sveitarfelog[#All],5,FALSE)</f>
        <v>Höfuðborgarsvæðið</v>
      </c>
      <c r="F7678" t="s">
        <v>28</v>
      </c>
      <c r="G7678" t="s">
        <v>52</v>
      </c>
      <c r="H7678" t="s">
        <v>61</v>
      </c>
      <c r="I7678" s="1">
        <v>1434399</v>
      </c>
      <c r="J7678" s="2">
        <f>VLOOKUP(Oliusala[[#This Row],[tegund]],Tegundir!$B$2:$D$19,3,FALSE)*Oliusala[[#This Row],[magn]]/1000</f>
        <v>1249.361529</v>
      </c>
      <c r="K7678">
        <v>2015</v>
      </c>
      <c r="L7678" t="s">
        <v>19</v>
      </c>
      <c r="M7678" s="144" t="s">
        <v>62</v>
      </c>
      <c r="O7678" s="144" t="s">
        <v>1998</v>
      </c>
    </row>
    <row r="7679" spans="1:15" x14ac:dyDescent="0.2">
      <c r="A7679" t="s">
        <v>57</v>
      </c>
      <c r="B7679" s="144" t="s">
        <v>5</v>
      </c>
      <c r="C7679">
        <v>101</v>
      </c>
      <c r="D7679" t="str">
        <f>VLOOKUP(Oliusala[[#This Row],[postnumer]],Sveitarfelog[#All],4,FALSE)</f>
        <v>Garðabær,Hafnarfjarðarkaupstaður,Kópavogsbær,Reykjavíkurborg,Seltjarnarnesbær</v>
      </c>
      <c r="E7679" t="str">
        <f>VLOOKUP(Oliusala[[#This Row],[postnumer]],Sveitarfelog[#All],5,FALSE)</f>
        <v>Höfuðborgarsvæðið</v>
      </c>
      <c r="F7679" t="s">
        <v>31</v>
      </c>
      <c r="G7679" t="s">
        <v>52</v>
      </c>
      <c r="H7679" t="s">
        <v>61</v>
      </c>
      <c r="I7679" s="1">
        <v>2900627</v>
      </c>
      <c r="J7679" s="2">
        <f>VLOOKUP(Oliusala[[#This Row],[tegund]],Tegundir!$B$2:$D$19,3,FALSE)*Oliusala[[#This Row],[magn]]/1000</f>
        <v>2900.627</v>
      </c>
      <c r="K7679">
        <v>2015</v>
      </c>
      <c r="L7679" t="s">
        <v>19</v>
      </c>
      <c r="M7679" s="144" t="s">
        <v>62</v>
      </c>
      <c r="O7679" s="144" t="s">
        <v>1998</v>
      </c>
    </row>
    <row r="7680" spans="1:15" x14ac:dyDescent="0.2">
      <c r="A7680" t="s">
        <v>57</v>
      </c>
      <c r="B7680" s="144" t="s">
        <v>5</v>
      </c>
      <c r="C7680">
        <v>101</v>
      </c>
      <c r="D7680" t="str">
        <f>VLOOKUP(Oliusala[[#This Row],[postnumer]],Sveitarfelog[#All],4,FALSE)</f>
        <v>Garðabær,Hafnarfjarðarkaupstaður,Kópavogsbær,Reykjavíkurborg,Seltjarnarnesbær</v>
      </c>
      <c r="E7680" t="str">
        <f>VLOOKUP(Oliusala[[#This Row],[postnumer]],Sveitarfelog[#All],5,FALSE)</f>
        <v>Höfuðborgarsvæðið</v>
      </c>
      <c r="F7680" t="s">
        <v>49</v>
      </c>
      <c r="G7680" t="s">
        <v>52</v>
      </c>
      <c r="H7680" t="s">
        <v>61</v>
      </c>
      <c r="I7680" s="1">
        <v>3750159</v>
      </c>
      <c r="J7680" s="2">
        <f>VLOOKUP(Oliusala[[#This Row],[tegund]],Tegundir!$B$2:$D$19,3,FALSE)*Oliusala[[#This Row],[magn]]/1000</f>
        <v>3750.1590000000001</v>
      </c>
      <c r="K7680">
        <v>2015</v>
      </c>
      <c r="L7680" t="s">
        <v>19</v>
      </c>
      <c r="M7680" s="144" t="s">
        <v>62</v>
      </c>
      <c r="O7680" s="144" t="s">
        <v>1998</v>
      </c>
    </row>
    <row r="7681" spans="1:15" x14ac:dyDescent="0.2">
      <c r="A7681" t="s">
        <v>57</v>
      </c>
      <c r="B7681" s="144" t="s">
        <v>75</v>
      </c>
      <c r="C7681">
        <v>230</v>
      </c>
      <c r="D7681" t="str">
        <f>VLOOKUP(Oliusala[[#This Row],[postnumer]],Sveitarfelog[#All],4,FALSE)</f>
        <v>Reykjanesbær</v>
      </c>
      <c r="E7681" t="str">
        <f>VLOOKUP(Oliusala[[#This Row],[postnumer]],Sveitarfelog[#All],5,FALSE)</f>
        <v>Suðurnes</v>
      </c>
      <c r="F7681" t="s">
        <v>31</v>
      </c>
      <c r="G7681" t="s">
        <v>52</v>
      </c>
      <c r="H7681" t="s">
        <v>60</v>
      </c>
      <c r="I7681" s="1">
        <v>1036643</v>
      </c>
      <c r="J7681" s="2">
        <f>VLOOKUP(Oliusala[[#This Row],[tegund]],Tegundir!$B$2:$D$19,3,FALSE)*Oliusala[[#This Row],[magn]]/1000</f>
        <v>1036.643</v>
      </c>
      <c r="K7681">
        <v>2015</v>
      </c>
      <c r="L7681" t="s">
        <v>1955</v>
      </c>
      <c r="M7681" s="144" t="s">
        <v>59</v>
      </c>
    </row>
    <row r="7682" spans="1:15" x14ac:dyDescent="0.2">
      <c r="A7682" t="s">
        <v>57</v>
      </c>
      <c r="B7682" s="144" t="s">
        <v>75</v>
      </c>
      <c r="C7682">
        <v>230</v>
      </c>
      <c r="D7682" t="str">
        <f>VLOOKUP(Oliusala[[#This Row],[postnumer]],Sveitarfelog[#All],4,FALSE)</f>
        <v>Reykjanesbær</v>
      </c>
      <c r="E7682" t="str">
        <f>VLOOKUP(Oliusala[[#This Row],[postnumer]],Sveitarfelog[#All],5,FALSE)</f>
        <v>Suðurnes</v>
      </c>
      <c r="F7682" t="s">
        <v>31</v>
      </c>
      <c r="G7682" t="s">
        <v>52</v>
      </c>
      <c r="H7682" t="s">
        <v>61</v>
      </c>
      <c r="I7682" s="1">
        <v>47056</v>
      </c>
      <c r="J7682" s="2">
        <f>VLOOKUP(Oliusala[[#This Row],[tegund]],Tegundir!$B$2:$D$19,3,FALSE)*Oliusala[[#This Row],[magn]]/1000</f>
        <v>47.055999999999997</v>
      </c>
      <c r="K7682">
        <v>2015</v>
      </c>
      <c r="L7682" t="s">
        <v>1955</v>
      </c>
      <c r="M7682" s="144" t="s">
        <v>62</v>
      </c>
    </row>
    <row r="7683" spans="1:15" x14ac:dyDescent="0.2">
      <c r="A7683" t="s">
        <v>57</v>
      </c>
      <c r="B7683" s="144" t="s">
        <v>81</v>
      </c>
      <c r="C7683">
        <v>270</v>
      </c>
      <c r="D7683" t="str">
        <f>VLOOKUP(Oliusala[[#This Row],[postnumer]],Sveitarfelog[#All],4,FALSE)</f>
        <v>Mosfellsbær</v>
      </c>
      <c r="E7683" t="str">
        <f>VLOOKUP(Oliusala[[#This Row],[postnumer]],Sveitarfelog[#All],5,FALSE)</f>
        <v>Höfuðborgarsvæðið</v>
      </c>
      <c r="F7683" t="s">
        <v>31</v>
      </c>
      <c r="G7683" t="s">
        <v>52</v>
      </c>
      <c r="H7683" t="s">
        <v>60</v>
      </c>
      <c r="I7683" s="1">
        <v>77124</v>
      </c>
      <c r="J7683" s="2">
        <f>VLOOKUP(Oliusala[[#This Row],[tegund]],Tegundir!$B$2:$D$19,3,FALSE)*Oliusala[[#This Row],[magn]]/1000</f>
        <v>77.123999999999995</v>
      </c>
      <c r="K7683">
        <v>2015</v>
      </c>
      <c r="L7683" t="s">
        <v>19</v>
      </c>
      <c r="M7683" s="144" t="s">
        <v>59</v>
      </c>
      <c r="O7683" s="144" t="s">
        <v>1998</v>
      </c>
    </row>
    <row r="7684" spans="1:15" x14ac:dyDescent="0.2">
      <c r="A7684" t="s">
        <v>84</v>
      </c>
      <c r="B7684" s="144" t="s">
        <v>84</v>
      </c>
      <c r="C7684">
        <v>300</v>
      </c>
      <c r="D7684" t="str">
        <f>VLOOKUP(Oliusala[[#This Row],[postnumer]],Sveitarfelog[#All],4,FALSE)</f>
        <v>Akraneskaupstaður,Hvalfjarðarsveit,Kjósarhreppur</v>
      </c>
      <c r="E7684" t="str">
        <f>VLOOKUP(Oliusala[[#This Row],[postnumer]],Sveitarfelog[#All],5,FALSE)</f>
        <v>Vesturland</v>
      </c>
      <c r="F7684" t="s">
        <v>28</v>
      </c>
      <c r="G7684" t="s">
        <v>52</v>
      </c>
      <c r="H7684" t="s">
        <v>58</v>
      </c>
      <c r="I7684" s="1">
        <v>63890</v>
      </c>
      <c r="J7684" s="2">
        <f>VLOOKUP(Oliusala[[#This Row],[tegund]],Tegundir!$B$2:$D$19,3,FALSE)*Oliusala[[#This Row],[magn]]/1000</f>
        <v>55.64819</v>
      </c>
      <c r="K7684">
        <v>2015</v>
      </c>
      <c r="L7684" t="s">
        <v>19</v>
      </c>
      <c r="M7684" s="144" t="s">
        <v>59</v>
      </c>
      <c r="O7684" s="144" t="s">
        <v>1998</v>
      </c>
    </row>
    <row r="7685" spans="1:15" x14ac:dyDescent="0.2">
      <c r="A7685" t="s">
        <v>84</v>
      </c>
      <c r="B7685" s="144" t="s">
        <v>84</v>
      </c>
      <c r="C7685">
        <v>300</v>
      </c>
      <c r="D7685" t="str">
        <f>VLOOKUP(Oliusala[[#This Row],[postnumer]],Sveitarfelog[#All],4,FALSE)</f>
        <v>Akraneskaupstaður,Hvalfjarðarsveit,Kjósarhreppur</v>
      </c>
      <c r="E7685" t="str">
        <f>VLOOKUP(Oliusala[[#This Row],[postnumer]],Sveitarfelog[#All],5,FALSE)</f>
        <v>Vesturland</v>
      </c>
      <c r="F7685" t="s">
        <v>31</v>
      </c>
      <c r="G7685" t="s">
        <v>52</v>
      </c>
      <c r="H7685" t="s">
        <v>58</v>
      </c>
      <c r="I7685" s="1">
        <v>1077968</v>
      </c>
      <c r="J7685" s="2">
        <f>VLOOKUP(Oliusala[[#This Row],[tegund]],Tegundir!$B$2:$D$19,3,FALSE)*Oliusala[[#This Row],[magn]]/1000</f>
        <v>1077.9680000000001</v>
      </c>
      <c r="K7685">
        <v>2015</v>
      </c>
      <c r="L7685" t="s">
        <v>19</v>
      </c>
      <c r="M7685" s="144" t="s">
        <v>59</v>
      </c>
      <c r="O7685" s="144" t="s">
        <v>1998</v>
      </c>
    </row>
    <row r="7686" spans="1:15" x14ac:dyDescent="0.2">
      <c r="A7686" t="s">
        <v>57</v>
      </c>
      <c r="B7686" s="144" t="s">
        <v>84</v>
      </c>
      <c r="C7686">
        <v>300</v>
      </c>
      <c r="D7686" t="str">
        <f>VLOOKUP(Oliusala[[#This Row],[postnumer]],Sveitarfelog[#All],4,FALSE)</f>
        <v>Akraneskaupstaður,Hvalfjarðarsveit,Kjósarhreppur</v>
      </c>
      <c r="E7686" t="str">
        <f>VLOOKUP(Oliusala[[#This Row],[postnumer]],Sveitarfelog[#All],5,FALSE)</f>
        <v>Vesturland</v>
      </c>
      <c r="F7686" t="s">
        <v>31</v>
      </c>
      <c r="G7686" t="s">
        <v>52</v>
      </c>
      <c r="H7686" t="s">
        <v>60</v>
      </c>
      <c r="I7686" s="1">
        <v>81651</v>
      </c>
      <c r="J7686" s="2">
        <f>VLOOKUP(Oliusala[[#This Row],[tegund]],Tegundir!$B$2:$D$19,3,FALSE)*Oliusala[[#This Row],[magn]]/1000</f>
        <v>81.650999999999996</v>
      </c>
      <c r="K7686">
        <v>2015</v>
      </c>
      <c r="L7686" t="s">
        <v>19</v>
      </c>
      <c r="M7686" s="144" t="s">
        <v>59</v>
      </c>
      <c r="O7686" s="144" t="s">
        <v>1998</v>
      </c>
    </row>
    <row r="7687" spans="1:15" x14ac:dyDescent="0.2">
      <c r="A7687" t="s">
        <v>57</v>
      </c>
      <c r="B7687" s="144" t="s">
        <v>86</v>
      </c>
      <c r="C7687">
        <v>301</v>
      </c>
      <c r="D7687" t="str">
        <f>VLOOKUP(Oliusala[[#This Row],[postnumer]],Sveitarfelog[#All],4,FALSE)</f>
        <v>Akraneskaupstaður,Hvalfjarðarsveit,Kjósarhreppur</v>
      </c>
      <c r="E7687" t="str">
        <f>VLOOKUP(Oliusala[[#This Row],[postnumer]],Sveitarfelog[#All],5,FALSE)</f>
        <v>Vesturland</v>
      </c>
      <c r="F7687" t="s">
        <v>31</v>
      </c>
      <c r="G7687" t="s">
        <v>52</v>
      </c>
      <c r="H7687" t="s">
        <v>60</v>
      </c>
      <c r="I7687" s="1">
        <v>1157318</v>
      </c>
      <c r="J7687" s="2">
        <f>VLOOKUP(Oliusala[[#This Row],[tegund]],Tegundir!$B$2:$D$19,3,FALSE)*Oliusala[[#This Row],[magn]]/1000</f>
        <v>1157.318</v>
      </c>
      <c r="K7687">
        <v>2015</v>
      </c>
      <c r="L7687" t="s">
        <v>19</v>
      </c>
      <c r="M7687" s="144" t="s">
        <v>59</v>
      </c>
      <c r="O7687" s="144" t="s">
        <v>1998</v>
      </c>
    </row>
    <row r="7688" spans="1:15" x14ac:dyDescent="0.2">
      <c r="A7688" t="s">
        <v>84</v>
      </c>
      <c r="B7688" s="144" t="s">
        <v>84</v>
      </c>
      <c r="C7688">
        <v>300</v>
      </c>
      <c r="D7688" t="str">
        <f>VLOOKUP(Oliusala[[#This Row],[postnumer]],Sveitarfelog[#All],4,FALSE)</f>
        <v>Akraneskaupstaður,Hvalfjarðarsveit,Kjósarhreppur</v>
      </c>
      <c r="E7688" t="str">
        <f>VLOOKUP(Oliusala[[#This Row],[postnumer]],Sveitarfelog[#All],5,FALSE)</f>
        <v>Vesturland</v>
      </c>
      <c r="F7688" t="s">
        <v>31</v>
      </c>
      <c r="G7688" t="s">
        <v>52</v>
      </c>
      <c r="H7688" t="s">
        <v>61</v>
      </c>
      <c r="I7688" s="1">
        <v>1923326</v>
      </c>
      <c r="J7688" s="2">
        <f>VLOOKUP(Oliusala[[#This Row],[tegund]],Tegundir!$B$2:$D$19,3,FALSE)*Oliusala[[#This Row],[magn]]/1000</f>
        <v>1923.326</v>
      </c>
      <c r="K7688">
        <v>2015</v>
      </c>
      <c r="L7688" t="s">
        <v>1955</v>
      </c>
      <c r="M7688" s="144" t="s">
        <v>62</v>
      </c>
    </row>
    <row r="7689" spans="1:15" x14ac:dyDescent="0.2">
      <c r="A7689" t="s">
        <v>83</v>
      </c>
      <c r="B7689" s="144" t="s">
        <v>83</v>
      </c>
      <c r="C7689">
        <v>400</v>
      </c>
      <c r="D7689" t="str">
        <f>VLOOKUP(Oliusala[[#This Row],[postnumer]],Sveitarfelog[#All],4,FALSE)</f>
        <v>Ísafjarðarbær</v>
      </c>
      <c r="E7689" t="str">
        <f>VLOOKUP(Oliusala[[#This Row],[postnumer]],Sveitarfelog[#All],5,FALSE)</f>
        <v>Vestfirðir</v>
      </c>
      <c r="F7689" t="s">
        <v>28</v>
      </c>
      <c r="G7689" t="s">
        <v>52</v>
      </c>
      <c r="H7689" t="s">
        <v>58</v>
      </c>
      <c r="I7689" s="1">
        <v>1915866</v>
      </c>
      <c r="J7689" s="2">
        <f>VLOOKUP(Oliusala[[#This Row],[tegund]],Tegundir!$B$2:$D$19,3,FALSE)*Oliusala[[#This Row],[magn]]/1000</f>
        <v>1668.719286</v>
      </c>
      <c r="K7689">
        <v>2015</v>
      </c>
      <c r="L7689" t="s">
        <v>19</v>
      </c>
      <c r="M7689" s="144" t="s">
        <v>59</v>
      </c>
      <c r="O7689" s="144" t="s">
        <v>1998</v>
      </c>
    </row>
    <row r="7690" spans="1:15" x14ac:dyDescent="0.2">
      <c r="A7690" t="s">
        <v>122</v>
      </c>
      <c r="B7690" s="144" t="s">
        <v>129</v>
      </c>
      <c r="C7690">
        <v>545</v>
      </c>
      <c r="D7690" t="str">
        <f>VLOOKUP(Oliusala[[#This Row],[postnumer]],Sveitarfelog[#All],4,FALSE)</f>
        <v>Sveitarfélagið Skagaströnd</v>
      </c>
      <c r="E7690" t="str">
        <f>VLOOKUP(Oliusala[[#This Row],[postnumer]],Sveitarfelog[#All],5,FALSE)</f>
        <v>Norðurland vestra</v>
      </c>
      <c r="F7690" t="s">
        <v>28</v>
      </c>
      <c r="G7690" t="s">
        <v>52</v>
      </c>
      <c r="H7690" t="s">
        <v>60</v>
      </c>
      <c r="I7690" s="1">
        <v>2107020</v>
      </c>
      <c r="J7690" s="2">
        <f>VLOOKUP(Oliusala[[#This Row],[tegund]],Tegundir!$B$2:$D$19,3,FALSE)*Oliusala[[#This Row],[magn]]/1000</f>
        <v>1835.21442</v>
      </c>
      <c r="K7690">
        <v>2015</v>
      </c>
      <c r="L7690" t="s">
        <v>19</v>
      </c>
      <c r="M7690" s="144" t="s">
        <v>59</v>
      </c>
      <c r="O7690" s="144" t="s">
        <v>1998</v>
      </c>
    </row>
    <row r="7691" spans="1:15" x14ac:dyDescent="0.2">
      <c r="A7691" t="s">
        <v>122</v>
      </c>
      <c r="B7691" s="144" t="s">
        <v>122</v>
      </c>
      <c r="C7691">
        <v>550</v>
      </c>
      <c r="D7691" t="str">
        <f>VLOOKUP(Oliusala[[#This Row],[postnumer]],Sveitarfelog[#All],4,FALSE)</f>
        <v>Skagafjörður</v>
      </c>
      <c r="E7691" t="str">
        <f>VLOOKUP(Oliusala[[#This Row],[postnumer]],Sveitarfelog[#All],5,FALSE)</f>
        <v>Norðurland vestra</v>
      </c>
      <c r="F7691" t="s">
        <v>28</v>
      </c>
      <c r="G7691" t="s">
        <v>52</v>
      </c>
      <c r="H7691" t="s">
        <v>58</v>
      </c>
      <c r="I7691" s="1">
        <v>2378904</v>
      </c>
      <c r="J7691" s="2">
        <f>VLOOKUP(Oliusala[[#This Row],[tegund]],Tegundir!$B$2:$D$19,3,FALSE)*Oliusala[[#This Row],[magn]]/1000</f>
        <v>2072.025384</v>
      </c>
      <c r="K7691">
        <v>2015</v>
      </c>
      <c r="L7691" t="s">
        <v>19</v>
      </c>
      <c r="M7691" s="144" t="s">
        <v>59</v>
      </c>
      <c r="O7691" s="144" t="s">
        <v>1998</v>
      </c>
    </row>
    <row r="7692" spans="1:15" x14ac:dyDescent="0.2">
      <c r="A7692" t="s">
        <v>68</v>
      </c>
      <c r="B7692" s="144" t="s">
        <v>135</v>
      </c>
      <c r="C7692">
        <v>580</v>
      </c>
      <c r="D7692" t="str">
        <f>VLOOKUP(Oliusala[[#This Row],[postnumer]],Sveitarfelog[#All],4,FALSE)</f>
        <v>Fjallabyggð</v>
      </c>
      <c r="E7692" t="str">
        <f>VLOOKUP(Oliusala[[#This Row],[postnumer]],Sveitarfelog[#All],5,FALSE)</f>
        <v>Norðurland eystra</v>
      </c>
      <c r="F7692" t="s">
        <v>28</v>
      </c>
      <c r="G7692" t="s">
        <v>52</v>
      </c>
      <c r="H7692" t="s">
        <v>58</v>
      </c>
      <c r="I7692" s="1">
        <v>96203</v>
      </c>
      <c r="J7692" s="2">
        <f>VLOOKUP(Oliusala[[#This Row],[tegund]],Tegundir!$B$2:$D$19,3,FALSE)*Oliusala[[#This Row],[magn]]/1000</f>
        <v>83.792812999999995</v>
      </c>
      <c r="K7692">
        <v>2015</v>
      </c>
      <c r="L7692" t="s">
        <v>19</v>
      </c>
      <c r="M7692" s="144" t="s">
        <v>59</v>
      </c>
      <c r="O7692" s="144" t="s">
        <v>1998</v>
      </c>
    </row>
    <row r="7693" spans="1:15" x14ac:dyDescent="0.2">
      <c r="A7693" t="s">
        <v>68</v>
      </c>
      <c r="B7693" s="144" t="s">
        <v>135</v>
      </c>
      <c r="C7693">
        <v>580</v>
      </c>
      <c r="D7693" t="str">
        <f>VLOOKUP(Oliusala[[#This Row],[postnumer]],Sveitarfelog[#All],4,FALSE)</f>
        <v>Fjallabyggð</v>
      </c>
      <c r="E7693" t="str">
        <f>VLOOKUP(Oliusala[[#This Row],[postnumer]],Sveitarfelog[#All],5,FALSE)</f>
        <v>Norðurland eystra</v>
      </c>
      <c r="F7693" t="s">
        <v>28</v>
      </c>
      <c r="G7693" t="s">
        <v>52</v>
      </c>
      <c r="H7693" t="s">
        <v>60</v>
      </c>
      <c r="I7693" s="1">
        <v>1191606</v>
      </c>
      <c r="J7693" s="2">
        <f>VLOOKUP(Oliusala[[#This Row],[tegund]],Tegundir!$B$2:$D$19,3,FALSE)*Oliusala[[#This Row],[magn]]/1000</f>
        <v>1037.8888260000001</v>
      </c>
      <c r="K7693">
        <v>2015</v>
      </c>
      <c r="L7693" t="s">
        <v>19</v>
      </c>
      <c r="M7693" s="144" t="s">
        <v>59</v>
      </c>
      <c r="O7693" s="144" t="s">
        <v>1998</v>
      </c>
    </row>
    <row r="7694" spans="1:15" x14ac:dyDescent="0.2">
      <c r="A7694" t="s">
        <v>68</v>
      </c>
      <c r="B7694" s="144" t="s">
        <v>142</v>
      </c>
      <c r="C7694">
        <v>625</v>
      </c>
      <c r="D7694" t="str">
        <f>VLOOKUP(Oliusala[[#This Row],[postnumer]],Sveitarfelog[#All],4,FALSE)</f>
        <v>Fjallabyggð</v>
      </c>
      <c r="E7694" t="str">
        <f>VLOOKUP(Oliusala[[#This Row],[postnumer]],Sveitarfelog[#All],5,FALSE)</f>
        <v>Norðurland eystra</v>
      </c>
      <c r="F7694" t="s">
        <v>28</v>
      </c>
      <c r="G7694" t="s">
        <v>52</v>
      </c>
      <c r="H7694" t="s">
        <v>60</v>
      </c>
      <c r="I7694" s="1">
        <v>70220</v>
      </c>
      <c r="J7694" s="2">
        <f>VLOOKUP(Oliusala[[#This Row],[tegund]],Tegundir!$B$2:$D$19,3,FALSE)*Oliusala[[#This Row],[magn]]/1000</f>
        <v>61.161619999999999</v>
      </c>
      <c r="K7694">
        <v>2015</v>
      </c>
      <c r="L7694" t="s">
        <v>19</v>
      </c>
      <c r="M7694" s="144" t="s">
        <v>59</v>
      </c>
      <c r="O7694" s="144" t="s">
        <v>1998</v>
      </c>
    </row>
    <row r="7695" spans="1:15" x14ac:dyDescent="0.2">
      <c r="A7695" t="s">
        <v>68</v>
      </c>
      <c r="B7695" s="144" t="s">
        <v>68</v>
      </c>
      <c r="C7695">
        <v>600</v>
      </c>
      <c r="D7695" t="str">
        <f>VLOOKUP(Oliusala[[#This Row],[postnumer]],Sveitarfelog[#All],4,FALSE)</f>
        <v>Akureyrarbær,Eyjafjarðarsveit,Hörgársveit,Svalbarðsstrandarhreppur,Grýtubakkahreppur</v>
      </c>
      <c r="E7695" t="str">
        <f>VLOOKUP(Oliusala[[#This Row],[postnumer]],Sveitarfelog[#All],5,FALSE)</f>
        <v>Norðurland eystra</v>
      </c>
      <c r="F7695" t="s">
        <v>28</v>
      </c>
      <c r="G7695" t="s">
        <v>52</v>
      </c>
      <c r="H7695" t="s">
        <v>58</v>
      </c>
      <c r="I7695" s="1">
        <v>589643</v>
      </c>
      <c r="J7695" s="2">
        <f>VLOOKUP(Oliusala[[#This Row],[tegund]],Tegundir!$B$2:$D$19,3,FALSE)*Oliusala[[#This Row],[magn]]/1000</f>
        <v>513.57905300000004</v>
      </c>
      <c r="K7695">
        <v>2015</v>
      </c>
      <c r="L7695" t="s">
        <v>19</v>
      </c>
      <c r="M7695" s="144" t="s">
        <v>59</v>
      </c>
      <c r="O7695" s="144" t="s">
        <v>1998</v>
      </c>
    </row>
    <row r="7696" spans="1:15" x14ac:dyDescent="0.2">
      <c r="A7696" t="s">
        <v>68</v>
      </c>
      <c r="B7696" s="144" t="s">
        <v>68</v>
      </c>
      <c r="C7696">
        <v>600</v>
      </c>
      <c r="D7696" t="str">
        <f>VLOOKUP(Oliusala[[#This Row],[postnumer]],Sveitarfelog[#All],4,FALSE)</f>
        <v>Akureyrarbær,Eyjafjarðarsveit,Hörgársveit,Svalbarðsstrandarhreppur,Grýtubakkahreppur</v>
      </c>
      <c r="E7696" t="str">
        <f>VLOOKUP(Oliusala[[#This Row],[postnumer]],Sveitarfelog[#All],5,FALSE)</f>
        <v>Norðurland eystra</v>
      </c>
      <c r="F7696" t="s">
        <v>31</v>
      </c>
      <c r="G7696" t="s">
        <v>52</v>
      </c>
      <c r="H7696" t="s">
        <v>58</v>
      </c>
      <c r="I7696" s="1">
        <v>2634420</v>
      </c>
      <c r="J7696" s="2">
        <f>VLOOKUP(Oliusala[[#This Row],[tegund]],Tegundir!$B$2:$D$19,3,FALSE)*Oliusala[[#This Row],[magn]]/1000</f>
        <v>2634.42</v>
      </c>
      <c r="K7696">
        <v>2015</v>
      </c>
      <c r="L7696" t="s">
        <v>19</v>
      </c>
      <c r="M7696" s="144" t="s">
        <v>59</v>
      </c>
      <c r="O7696" s="144" t="s">
        <v>1998</v>
      </c>
    </row>
    <row r="7697" spans="1:15" x14ac:dyDescent="0.2">
      <c r="A7697" t="s">
        <v>68</v>
      </c>
      <c r="B7697" s="144" t="s">
        <v>68</v>
      </c>
      <c r="C7697">
        <v>600</v>
      </c>
      <c r="D7697" t="str">
        <f>VLOOKUP(Oliusala[[#This Row],[postnumer]],Sveitarfelog[#All],4,FALSE)</f>
        <v>Akureyrarbær,Eyjafjarðarsveit,Hörgársveit,Svalbarðsstrandarhreppur,Grýtubakkahreppur</v>
      </c>
      <c r="E7697" t="str">
        <f>VLOOKUP(Oliusala[[#This Row],[postnumer]],Sveitarfelog[#All],5,FALSE)</f>
        <v>Norðurland eystra</v>
      </c>
      <c r="F7697" t="s">
        <v>28</v>
      </c>
      <c r="G7697" t="s">
        <v>52</v>
      </c>
      <c r="H7697" t="s">
        <v>61</v>
      </c>
      <c r="I7697" s="1">
        <v>157351</v>
      </c>
      <c r="J7697" s="2">
        <f>VLOOKUP(Oliusala[[#This Row],[tegund]],Tegundir!$B$2:$D$19,3,FALSE)*Oliusala[[#This Row],[magn]]/1000</f>
        <v>137.05272099999999</v>
      </c>
      <c r="K7697">
        <v>2015</v>
      </c>
      <c r="L7697" t="s">
        <v>19</v>
      </c>
      <c r="M7697" s="144" t="s">
        <v>62</v>
      </c>
      <c r="O7697" s="144" t="s">
        <v>1998</v>
      </c>
    </row>
    <row r="7698" spans="1:15" x14ac:dyDescent="0.2">
      <c r="A7698" t="s">
        <v>68</v>
      </c>
      <c r="B7698" s="144" t="s">
        <v>68</v>
      </c>
      <c r="C7698">
        <v>600</v>
      </c>
      <c r="D7698" t="str">
        <f>VLOOKUP(Oliusala[[#This Row],[postnumer]],Sveitarfelog[#All],4,FALSE)</f>
        <v>Akureyrarbær,Eyjafjarðarsveit,Hörgársveit,Svalbarðsstrandarhreppur,Grýtubakkahreppur</v>
      </c>
      <c r="E7698" t="str">
        <f>VLOOKUP(Oliusala[[#This Row],[postnumer]],Sveitarfelog[#All],5,FALSE)</f>
        <v>Norðurland eystra</v>
      </c>
      <c r="F7698" t="s">
        <v>31</v>
      </c>
      <c r="G7698" t="s">
        <v>52</v>
      </c>
      <c r="H7698" t="s">
        <v>61</v>
      </c>
      <c r="I7698" s="1">
        <v>2455462</v>
      </c>
      <c r="J7698" s="2">
        <f>VLOOKUP(Oliusala[[#This Row],[tegund]],Tegundir!$B$2:$D$19,3,FALSE)*Oliusala[[#This Row],[magn]]/1000</f>
        <v>2455.462</v>
      </c>
      <c r="K7698">
        <v>2015</v>
      </c>
      <c r="L7698" t="s">
        <v>19</v>
      </c>
      <c r="M7698" s="144" t="s">
        <v>62</v>
      </c>
      <c r="O7698" s="144" t="s">
        <v>1998</v>
      </c>
    </row>
    <row r="7699" spans="1:15" x14ac:dyDescent="0.2">
      <c r="A7699" t="s">
        <v>136</v>
      </c>
      <c r="B7699" s="144" t="s">
        <v>136</v>
      </c>
      <c r="C7699">
        <v>620</v>
      </c>
      <c r="D7699" t="str">
        <f>VLOOKUP(Oliusala[[#This Row],[postnumer]],Sveitarfelog[#All],4,FALSE)</f>
        <v>Dalvíkurbyggð</v>
      </c>
      <c r="E7699" t="str">
        <f>VLOOKUP(Oliusala[[#This Row],[postnumer]],Sveitarfelog[#All],5,FALSE)</f>
        <v>Norðurland eystra</v>
      </c>
      <c r="F7699" t="s">
        <v>28</v>
      </c>
      <c r="G7699" t="s">
        <v>52</v>
      </c>
      <c r="H7699" t="s">
        <v>58</v>
      </c>
      <c r="I7699" s="1">
        <v>1372547</v>
      </c>
      <c r="J7699" s="2">
        <f>VLOOKUP(Oliusala[[#This Row],[tegund]],Tegundir!$B$2:$D$19,3,FALSE)*Oliusala[[#This Row],[magn]]/1000</f>
        <v>1195.488437</v>
      </c>
      <c r="K7699">
        <v>2015</v>
      </c>
      <c r="L7699" t="s">
        <v>19</v>
      </c>
      <c r="M7699" s="144" t="s">
        <v>59</v>
      </c>
      <c r="O7699" s="144" t="s">
        <v>1998</v>
      </c>
    </row>
    <row r="7700" spans="1:15" x14ac:dyDescent="0.2">
      <c r="A7700" t="s">
        <v>57</v>
      </c>
      <c r="B7700" s="144" t="s">
        <v>96</v>
      </c>
      <c r="C7700">
        <v>640</v>
      </c>
      <c r="D7700" t="str">
        <f>VLOOKUP(Oliusala[[#This Row],[postnumer]],Sveitarfelog[#All],4,FALSE)</f>
        <v>Norðurþing,Tjörneshreppur</v>
      </c>
      <c r="E7700" t="str">
        <f>VLOOKUP(Oliusala[[#This Row],[postnumer]],Sveitarfelog[#All],5,FALSE)</f>
        <v>Norðurland eystra</v>
      </c>
      <c r="F7700" t="s">
        <v>31</v>
      </c>
      <c r="G7700" t="s">
        <v>52</v>
      </c>
      <c r="H7700" t="s">
        <v>60</v>
      </c>
      <c r="I7700" s="1">
        <v>93873</v>
      </c>
      <c r="J7700" s="2">
        <f>VLOOKUP(Oliusala[[#This Row],[tegund]],Tegundir!$B$2:$D$19,3,FALSE)*Oliusala[[#This Row],[magn]]/1000</f>
        <v>93.873000000000005</v>
      </c>
      <c r="K7700">
        <v>2015</v>
      </c>
      <c r="L7700" t="s">
        <v>19</v>
      </c>
      <c r="M7700" s="144" t="s">
        <v>59</v>
      </c>
      <c r="O7700" s="144" t="s">
        <v>1998</v>
      </c>
    </row>
    <row r="7701" spans="1:15" x14ac:dyDescent="0.2">
      <c r="A7701" t="s">
        <v>57</v>
      </c>
      <c r="B7701" s="144" t="s">
        <v>96</v>
      </c>
      <c r="C7701">
        <v>640</v>
      </c>
      <c r="D7701" t="str">
        <f>VLOOKUP(Oliusala[[#This Row],[postnumer]],Sveitarfelog[#All],4,FALSE)</f>
        <v>Norðurþing,Tjörneshreppur</v>
      </c>
      <c r="E7701" t="str">
        <f>VLOOKUP(Oliusala[[#This Row],[postnumer]],Sveitarfelog[#All],5,FALSE)</f>
        <v>Norðurland eystra</v>
      </c>
      <c r="F7701" t="s">
        <v>31</v>
      </c>
      <c r="G7701" t="s">
        <v>52</v>
      </c>
      <c r="H7701" t="s">
        <v>61</v>
      </c>
      <c r="I7701" s="1">
        <v>61190</v>
      </c>
      <c r="J7701" s="2">
        <f>VLOOKUP(Oliusala[[#This Row],[tegund]],Tegundir!$B$2:$D$19,3,FALSE)*Oliusala[[#This Row],[magn]]/1000</f>
        <v>61.19</v>
      </c>
      <c r="K7701">
        <v>2015</v>
      </c>
      <c r="L7701" t="s">
        <v>19</v>
      </c>
      <c r="M7701" s="144" t="s">
        <v>62</v>
      </c>
      <c r="O7701" s="144" t="s">
        <v>1998</v>
      </c>
    </row>
    <row r="7702" spans="1:15" x14ac:dyDescent="0.2">
      <c r="A7702" t="s">
        <v>150</v>
      </c>
      <c r="B7702" s="144" t="s">
        <v>150</v>
      </c>
      <c r="C7702">
        <v>680</v>
      </c>
      <c r="D7702" t="str">
        <f>VLOOKUP(Oliusala[[#This Row],[postnumer]],Sveitarfelog[#All],4,FALSE)</f>
        <v>Langanesbyggð</v>
      </c>
      <c r="E7702" t="str">
        <f>VLOOKUP(Oliusala[[#This Row],[postnumer]],Sveitarfelog[#All],5,FALSE)</f>
        <v>Norðurland eystra</v>
      </c>
      <c r="F7702" t="s">
        <v>31</v>
      </c>
      <c r="G7702" t="s">
        <v>52</v>
      </c>
      <c r="H7702" t="s">
        <v>58</v>
      </c>
      <c r="I7702" s="1">
        <v>2104260</v>
      </c>
      <c r="J7702" s="2">
        <f>VLOOKUP(Oliusala[[#This Row],[tegund]],Tegundir!$B$2:$D$19,3,FALSE)*Oliusala[[#This Row],[magn]]/1000</f>
        <v>2104.2600000000002</v>
      </c>
      <c r="K7702">
        <v>2015</v>
      </c>
      <c r="L7702" t="s">
        <v>1955</v>
      </c>
      <c r="M7702" s="144" t="s">
        <v>59</v>
      </c>
    </row>
    <row r="7703" spans="1:15" x14ac:dyDescent="0.2">
      <c r="A7703" t="s">
        <v>69</v>
      </c>
      <c r="B7703" s="144" t="s">
        <v>160</v>
      </c>
      <c r="C7703">
        <v>710</v>
      </c>
      <c r="D7703" t="str">
        <f>VLOOKUP(Oliusala[[#This Row],[postnumer]],Sveitarfelog[#All],4,FALSE)</f>
        <v>Fljótsdalshreppur,Múlaþing</v>
      </c>
      <c r="E7703" t="str">
        <f>VLOOKUP(Oliusala[[#This Row],[postnumer]],Sveitarfelog[#All],5,FALSE)</f>
        <v>Austurland</v>
      </c>
      <c r="F7703" t="s">
        <v>28</v>
      </c>
      <c r="G7703" t="s">
        <v>52</v>
      </c>
      <c r="H7703" t="s">
        <v>60</v>
      </c>
      <c r="I7703" s="1">
        <v>39675</v>
      </c>
      <c r="J7703" s="2">
        <f>VLOOKUP(Oliusala[[#This Row],[tegund]],Tegundir!$B$2:$D$19,3,FALSE)*Oliusala[[#This Row],[magn]]/1000</f>
        <v>34.556925</v>
      </c>
      <c r="K7703">
        <v>2015</v>
      </c>
      <c r="L7703" t="s">
        <v>1955</v>
      </c>
      <c r="M7703" s="144" t="s">
        <v>59</v>
      </c>
    </row>
    <row r="7704" spans="1:15" x14ac:dyDescent="0.2">
      <c r="A7704" t="s">
        <v>66</v>
      </c>
      <c r="B7704" s="144" t="s">
        <v>160</v>
      </c>
      <c r="C7704">
        <v>710</v>
      </c>
      <c r="D7704" t="str">
        <f>VLOOKUP(Oliusala[[#This Row],[postnumer]],Sveitarfelog[#All],4,FALSE)</f>
        <v>Fljótsdalshreppur,Múlaþing</v>
      </c>
      <c r="E7704" t="str">
        <f>VLOOKUP(Oliusala[[#This Row],[postnumer]],Sveitarfelog[#All],5,FALSE)</f>
        <v>Austurland</v>
      </c>
      <c r="F7704" t="s">
        <v>31</v>
      </c>
      <c r="G7704" t="s">
        <v>52</v>
      </c>
      <c r="H7704" t="s">
        <v>60</v>
      </c>
      <c r="I7704" s="1">
        <v>605499</v>
      </c>
      <c r="J7704" s="2">
        <f>VLOOKUP(Oliusala[[#This Row],[tegund]],Tegundir!$B$2:$D$19,3,FALSE)*Oliusala[[#This Row],[magn]]/1000</f>
        <v>605.49900000000002</v>
      </c>
      <c r="K7704">
        <v>2015</v>
      </c>
      <c r="L7704" t="s">
        <v>1955</v>
      </c>
      <c r="M7704" s="144" t="s">
        <v>59</v>
      </c>
    </row>
    <row r="7705" spans="1:15" x14ac:dyDescent="0.2">
      <c r="A7705" t="s">
        <v>160</v>
      </c>
      <c r="B7705" s="144" t="s">
        <v>160</v>
      </c>
      <c r="C7705">
        <v>710</v>
      </c>
      <c r="D7705" t="str">
        <f>VLOOKUP(Oliusala[[#This Row],[postnumer]],Sveitarfelog[#All],4,FALSE)</f>
        <v>Fljótsdalshreppur,Múlaþing</v>
      </c>
      <c r="E7705" t="str">
        <f>VLOOKUP(Oliusala[[#This Row],[postnumer]],Sveitarfelog[#All],5,FALSE)</f>
        <v>Austurland</v>
      </c>
      <c r="F7705" t="s">
        <v>31</v>
      </c>
      <c r="G7705" t="s">
        <v>52</v>
      </c>
      <c r="H7705" t="s">
        <v>58</v>
      </c>
      <c r="I7705" s="1">
        <v>160190</v>
      </c>
      <c r="J7705" s="2">
        <f>VLOOKUP(Oliusala[[#This Row],[tegund]],Tegundir!$B$2:$D$19,3,FALSE)*Oliusala[[#This Row],[magn]]/1000</f>
        <v>160.19</v>
      </c>
      <c r="K7705">
        <v>2015</v>
      </c>
      <c r="L7705" t="s">
        <v>1955</v>
      </c>
      <c r="M7705" s="144" t="s">
        <v>59</v>
      </c>
    </row>
    <row r="7706" spans="1:15" x14ac:dyDescent="0.2">
      <c r="A7706" t="s">
        <v>66</v>
      </c>
      <c r="B7706" s="144" t="s">
        <v>66</v>
      </c>
      <c r="C7706">
        <v>730</v>
      </c>
      <c r="D7706" t="str">
        <f>VLOOKUP(Oliusala[[#This Row],[postnumer]],Sveitarfelog[#All],4,FALSE)</f>
        <v>Fjarðabyggð</v>
      </c>
      <c r="E7706" t="str">
        <f>VLOOKUP(Oliusala[[#This Row],[postnumer]],Sveitarfelog[#All],5,FALSE)</f>
        <v>Austurland</v>
      </c>
      <c r="F7706" t="s">
        <v>31</v>
      </c>
      <c r="G7706" t="s">
        <v>52</v>
      </c>
      <c r="H7706" t="s">
        <v>58</v>
      </c>
      <c r="I7706" s="1">
        <v>1427682</v>
      </c>
      <c r="J7706" s="2">
        <f>VLOOKUP(Oliusala[[#This Row],[tegund]],Tegundir!$B$2:$D$19,3,FALSE)*Oliusala[[#This Row],[magn]]/1000</f>
        <v>1427.682</v>
      </c>
      <c r="K7706">
        <v>2015</v>
      </c>
      <c r="L7706" t="s">
        <v>19</v>
      </c>
      <c r="M7706" s="144" t="s">
        <v>59</v>
      </c>
      <c r="O7706" s="144" t="s">
        <v>1998</v>
      </c>
    </row>
    <row r="7707" spans="1:15" x14ac:dyDescent="0.2">
      <c r="A7707" t="s">
        <v>66</v>
      </c>
      <c r="B7707" s="144" t="s">
        <v>66</v>
      </c>
      <c r="C7707">
        <v>730</v>
      </c>
      <c r="D7707" t="str">
        <f>VLOOKUP(Oliusala[[#This Row],[postnumer]],Sveitarfelog[#All],4,FALSE)</f>
        <v>Fjarðabyggð</v>
      </c>
      <c r="E7707" t="str">
        <f>VLOOKUP(Oliusala[[#This Row],[postnumer]],Sveitarfelog[#All],5,FALSE)</f>
        <v>Austurland</v>
      </c>
      <c r="F7707" t="s">
        <v>31</v>
      </c>
      <c r="G7707" t="s">
        <v>52</v>
      </c>
      <c r="H7707" t="s">
        <v>61</v>
      </c>
      <c r="I7707" s="1">
        <v>300005</v>
      </c>
      <c r="J7707" s="2">
        <f>VLOOKUP(Oliusala[[#This Row],[tegund]],Tegundir!$B$2:$D$19,3,FALSE)*Oliusala[[#This Row],[magn]]/1000</f>
        <v>300.005</v>
      </c>
      <c r="K7707">
        <v>2015</v>
      </c>
      <c r="L7707" t="s">
        <v>19</v>
      </c>
      <c r="M7707" s="144" t="s">
        <v>62</v>
      </c>
      <c r="O7707" s="144" t="s">
        <v>1998</v>
      </c>
    </row>
    <row r="7708" spans="1:15" x14ac:dyDescent="0.2">
      <c r="A7708" t="s">
        <v>69</v>
      </c>
      <c r="B7708" s="144" t="s">
        <v>69</v>
      </c>
      <c r="C7708">
        <v>735</v>
      </c>
      <c r="D7708" t="str">
        <f>VLOOKUP(Oliusala[[#This Row],[postnumer]],Sveitarfelog[#All],4,FALSE)</f>
        <v>Fjarðabyggð</v>
      </c>
      <c r="E7708" t="str">
        <f>VLOOKUP(Oliusala[[#This Row],[postnumer]],Sveitarfelog[#All],5,FALSE)</f>
        <v>Austurland</v>
      </c>
      <c r="F7708" t="s">
        <v>28</v>
      </c>
      <c r="G7708" t="s">
        <v>52</v>
      </c>
      <c r="H7708" t="s">
        <v>58</v>
      </c>
      <c r="I7708" s="1">
        <v>4773262</v>
      </c>
      <c r="J7708" s="2">
        <f>VLOOKUP(Oliusala[[#This Row],[tegund]],Tegundir!$B$2:$D$19,3,FALSE)*Oliusala[[#This Row],[magn]]/1000</f>
        <v>4157.5112019999997</v>
      </c>
      <c r="K7708">
        <v>2015</v>
      </c>
      <c r="L7708" t="s">
        <v>19</v>
      </c>
      <c r="M7708" s="144" t="s">
        <v>59</v>
      </c>
      <c r="O7708" s="144" t="s">
        <v>1998</v>
      </c>
    </row>
    <row r="7709" spans="1:15" x14ac:dyDescent="0.2">
      <c r="A7709" t="s">
        <v>69</v>
      </c>
      <c r="B7709" s="144" t="s">
        <v>69</v>
      </c>
      <c r="C7709">
        <v>735</v>
      </c>
      <c r="D7709" t="str">
        <f>VLOOKUP(Oliusala[[#This Row],[postnumer]],Sveitarfelog[#All],4,FALSE)</f>
        <v>Fjarðabyggð</v>
      </c>
      <c r="E7709" t="str">
        <f>VLOOKUP(Oliusala[[#This Row],[postnumer]],Sveitarfelog[#All],5,FALSE)</f>
        <v>Austurland</v>
      </c>
      <c r="F7709" t="s">
        <v>31</v>
      </c>
      <c r="G7709" t="s">
        <v>52</v>
      </c>
      <c r="H7709" t="s">
        <v>58</v>
      </c>
      <c r="I7709" s="1">
        <v>1230984</v>
      </c>
      <c r="J7709" s="2">
        <f>VLOOKUP(Oliusala[[#This Row],[tegund]],Tegundir!$B$2:$D$19,3,FALSE)*Oliusala[[#This Row],[magn]]/1000</f>
        <v>1230.9839999999999</v>
      </c>
      <c r="K7709">
        <v>2015</v>
      </c>
      <c r="L7709" t="s">
        <v>1955</v>
      </c>
      <c r="M7709" s="144" t="s">
        <v>59</v>
      </c>
    </row>
    <row r="7710" spans="1:15" x14ac:dyDescent="0.2">
      <c r="A7710" t="s">
        <v>69</v>
      </c>
      <c r="B7710" s="144" t="s">
        <v>69</v>
      </c>
      <c r="C7710">
        <v>735</v>
      </c>
      <c r="D7710" t="str">
        <f>VLOOKUP(Oliusala[[#This Row],[postnumer]],Sveitarfelog[#All],4,FALSE)</f>
        <v>Fjarðabyggð</v>
      </c>
      <c r="E7710" t="str">
        <f>VLOOKUP(Oliusala[[#This Row],[postnumer]],Sveitarfelog[#All],5,FALSE)</f>
        <v>Austurland</v>
      </c>
      <c r="F7710" t="s">
        <v>49</v>
      </c>
      <c r="G7710" t="s">
        <v>52</v>
      </c>
      <c r="H7710" t="s">
        <v>58</v>
      </c>
      <c r="I7710" s="1">
        <v>104119</v>
      </c>
      <c r="J7710" s="2">
        <f>VLOOKUP(Oliusala[[#This Row],[tegund]],Tegundir!$B$2:$D$19,3,FALSE)*Oliusala[[#This Row],[magn]]/1000</f>
        <v>104.119</v>
      </c>
      <c r="K7710">
        <v>2015</v>
      </c>
      <c r="L7710" t="s">
        <v>19</v>
      </c>
      <c r="M7710" s="144" t="s">
        <v>59</v>
      </c>
      <c r="O7710" s="144" t="s">
        <v>1998</v>
      </c>
    </row>
    <row r="7711" spans="1:15" x14ac:dyDescent="0.2">
      <c r="A7711" t="s">
        <v>66</v>
      </c>
      <c r="B7711" s="144" t="s">
        <v>69</v>
      </c>
      <c r="C7711">
        <v>735</v>
      </c>
      <c r="D7711" t="str">
        <f>VLOOKUP(Oliusala[[#This Row],[postnumer]],Sveitarfelog[#All],4,FALSE)</f>
        <v>Fjarðabyggð</v>
      </c>
      <c r="E7711" t="str">
        <f>VLOOKUP(Oliusala[[#This Row],[postnumer]],Sveitarfelog[#All],5,FALSE)</f>
        <v>Austurland</v>
      </c>
      <c r="F7711" t="s">
        <v>28</v>
      </c>
      <c r="G7711" t="s">
        <v>52</v>
      </c>
      <c r="H7711" t="s">
        <v>60</v>
      </c>
      <c r="I7711" s="1">
        <v>119277</v>
      </c>
      <c r="J7711" s="2">
        <f>VLOOKUP(Oliusala[[#This Row],[tegund]],Tegundir!$B$2:$D$19,3,FALSE)*Oliusala[[#This Row],[magn]]/1000</f>
        <v>103.89026699999999</v>
      </c>
      <c r="K7711">
        <v>2015</v>
      </c>
      <c r="L7711" t="s">
        <v>19</v>
      </c>
      <c r="M7711" s="144" t="s">
        <v>59</v>
      </c>
      <c r="O7711" s="144" t="s">
        <v>1998</v>
      </c>
    </row>
    <row r="7712" spans="1:15" x14ac:dyDescent="0.2">
      <c r="A7712" t="s">
        <v>69</v>
      </c>
      <c r="B7712" s="144" t="s">
        <v>69</v>
      </c>
      <c r="C7712">
        <v>735</v>
      </c>
      <c r="D7712" t="str">
        <f>VLOOKUP(Oliusala[[#This Row],[postnumer]],Sveitarfelog[#All],4,FALSE)</f>
        <v>Fjarðabyggð</v>
      </c>
      <c r="E7712" t="str">
        <f>VLOOKUP(Oliusala[[#This Row],[postnumer]],Sveitarfelog[#All],5,FALSE)</f>
        <v>Austurland</v>
      </c>
      <c r="F7712" t="s">
        <v>28</v>
      </c>
      <c r="G7712" t="s">
        <v>52</v>
      </c>
      <c r="H7712" t="s">
        <v>61</v>
      </c>
      <c r="I7712" s="1">
        <v>89102</v>
      </c>
      <c r="J7712" s="2">
        <f>VLOOKUP(Oliusala[[#This Row],[tegund]],Tegundir!$B$2:$D$19,3,FALSE)*Oliusala[[#This Row],[magn]]/1000</f>
        <v>77.607842000000005</v>
      </c>
      <c r="K7712">
        <v>2015</v>
      </c>
      <c r="L7712" t="s">
        <v>19</v>
      </c>
      <c r="M7712" s="144" t="s">
        <v>62</v>
      </c>
      <c r="O7712" s="144" t="s">
        <v>1998</v>
      </c>
    </row>
    <row r="7713" spans="1:15" x14ac:dyDescent="0.2">
      <c r="A7713" t="s">
        <v>69</v>
      </c>
      <c r="B7713" s="144" t="s">
        <v>164</v>
      </c>
      <c r="C7713">
        <v>740</v>
      </c>
      <c r="D7713" t="str">
        <f>VLOOKUP(Oliusala[[#This Row],[postnumer]],Sveitarfelog[#All],4,FALSE)</f>
        <v>Fjarðabyggð</v>
      </c>
      <c r="E7713" t="str">
        <f>VLOOKUP(Oliusala[[#This Row],[postnumer]],Sveitarfelog[#All],5,FALSE)</f>
        <v>Austurland</v>
      </c>
      <c r="F7713" t="s">
        <v>28</v>
      </c>
      <c r="G7713" t="s">
        <v>52</v>
      </c>
      <c r="H7713" t="s">
        <v>60</v>
      </c>
      <c r="I7713" s="1">
        <v>17403</v>
      </c>
      <c r="J7713" s="2">
        <f>VLOOKUP(Oliusala[[#This Row],[tegund]],Tegundir!$B$2:$D$19,3,FALSE)*Oliusala[[#This Row],[magn]]/1000</f>
        <v>15.158013</v>
      </c>
      <c r="K7713">
        <v>2015</v>
      </c>
      <c r="L7713" t="s">
        <v>19</v>
      </c>
      <c r="M7713" s="144" t="s">
        <v>59</v>
      </c>
      <c r="O7713" s="144" t="s">
        <v>1998</v>
      </c>
    </row>
    <row r="7714" spans="1:15" x14ac:dyDescent="0.2">
      <c r="A7714" t="s">
        <v>64</v>
      </c>
      <c r="B7714" s="144" t="s">
        <v>164</v>
      </c>
      <c r="C7714">
        <v>740</v>
      </c>
      <c r="D7714" t="str">
        <f>VLOOKUP(Oliusala[[#This Row],[postnumer]],Sveitarfelog[#All],4,FALSE)</f>
        <v>Fjarðabyggð</v>
      </c>
      <c r="E7714" t="str">
        <f>VLOOKUP(Oliusala[[#This Row],[postnumer]],Sveitarfelog[#All],5,FALSE)</f>
        <v>Austurland</v>
      </c>
      <c r="F7714" t="s">
        <v>28</v>
      </c>
      <c r="G7714" t="s">
        <v>52</v>
      </c>
      <c r="H7714" t="s">
        <v>58</v>
      </c>
      <c r="I7714" s="1">
        <v>379686</v>
      </c>
      <c r="J7714" s="2">
        <f>VLOOKUP(Oliusala[[#This Row],[tegund]],Tegundir!$B$2:$D$19,3,FALSE)*Oliusala[[#This Row],[magn]]/1000</f>
        <v>330.70650599999999</v>
      </c>
      <c r="K7714">
        <v>2015</v>
      </c>
      <c r="L7714" t="s">
        <v>19</v>
      </c>
      <c r="M7714" s="144" t="s">
        <v>59</v>
      </c>
      <c r="O7714" s="144" t="s">
        <v>1998</v>
      </c>
    </row>
    <row r="7715" spans="1:15" x14ac:dyDescent="0.2">
      <c r="A7715" t="s">
        <v>64</v>
      </c>
      <c r="B7715" s="144" t="s">
        <v>164</v>
      </c>
      <c r="C7715">
        <v>740</v>
      </c>
      <c r="D7715" t="str">
        <f>VLOOKUP(Oliusala[[#This Row],[postnumer]],Sveitarfelog[#All],4,FALSE)</f>
        <v>Fjarðabyggð</v>
      </c>
      <c r="E7715" t="str">
        <f>VLOOKUP(Oliusala[[#This Row],[postnumer]],Sveitarfelog[#All],5,FALSE)</f>
        <v>Austurland</v>
      </c>
      <c r="F7715" t="s">
        <v>31</v>
      </c>
      <c r="G7715" t="s">
        <v>52</v>
      </c>
      <c r="H7715" t="s">
        <v>58</v>
      </c>
      <c r="I7715" s="1">
        <v>3767952</v>
      </c>
      <c r="J7715" s="2">
        <f>VLOOKUP(Oliusala[[#This Row],[tegund]],Tegundir!$B$2:$D$19,3,FALSE)*Oliusala[[#This Row],[magn]]/1000</f>
        <v>3767.9520000000002</v>
      </c>
      <c r="K7715">
        <v>2015</v>
      </c>
      <c r="L7715" t="s">
        <v>19</v>
      </c>
      <c r="M7715" s="144" t="s">
        <v>59</v>
      </c>
      <c r="O7715" s="144" t="s">
        <v>1998</v>
      </c>
    </row>
    <row r="7716" spans="1:15" x14ac:dyDescent="0.2">
      <c r="A7716" t="s">
        <v>64</v>
      </c>
      <c r="B7716" s="144" t="s">
        <v>164</v>
      </c>
      <c r="C7716">
        <v>740</v>
      </c>
      <c r="D7716" t="str">
        <f>VLOOKUP(Oliusala[[#This Row],[postnumer]],Sveitarfelog[#All],4,FALSE)</f>
        <v>Fjarðabyggð</v>
      </c>
      <c r="E7716" t="str">
        <f>VLOOKUP(Oliusala[[#This Row],[postnumer]],Sveitarfelog[#All],5,FALSE)</f>
        <v>Austurland</v>
      </c>
      <c r="F7716" t="s">
        <v>31</v>
      </c>
      <c r="G7716" t="s">
        <v>52</v>
      </c>
      <c r="H7716" t="s">
        <v>61</v>
      </c>
      <c r="I7716" s="1">
        <v>84318</v>
      </c>
      <c r="J7716" s="2">
        <f>VLOOKUP(Oliusala[[#This Row],[tegund]],Tegundir!$B$2:$D$19,3,FALSE)*Oliusala[[#This Row],[magn]]/1000</f>
        <v>84.317999999999998</v>
      </c>
      <c r="K7716">
        <v>2015</v>
      </c>
      <c r="L7716" t="s">
        <v>19</v>
      </c>
      <c r="M7716" s="144" t="s">
        <v>62</v>
      </c>
      <c r="O7716" s="144" t="s">
        <v>1998</v>
      </c>
    </row>
    <row r="7717" spans="1:15" x14ac:dyDescent="0.2">
      <c r="A7717" t="s">
        <v>158</v>
      </c>
      <c r="B7717" s="144" t="s">
        <v>168</v>
      </c>
      <c r="C7717">
        <v>780</v>
      </c>
      <c r="D7717" t="str">
        <f>VLOOKUP(Oliusala[[#This Row],[postnumer]],Sveitarfelog[#All],4,FALSE)</f>
        <v>Sveitarfélagið Hornafjörður</v>
      </c>
      <c r="E7717" t="str">
        <f>VLOOKUP(Oliusala[[#This Row],[postnumer]],Sveitarfelog[#All],5,FALSE)</f>
        <v>Suðurland</v>
      </c>
      <c r="F7717" t="s">
        <v>31</v>
      </c>
      <c r="G7717" t="s">
        <v>52</v>
      </c>
      <c r="H7717" t="s">
        <v>58</v>
      </c>
      <c r="I7717" s="1">
        <v>115513</v>
      </c>
      <c r="J7717" s="2">
        <f>VLOOKUP(Oliusala[[#This Row],[tegund]],Tegundir!$B$2:$D$19,3,FALSE)*Oliusala[[#This Row],[magn]]/1000</f>
        <v>115.51300000000001</v>
      </c>
      <c r="K7717">
        <v>2015</v>
      </c>
      <c r="L7717" t="s">
        <v>1955</v>
      </c>
      <c r="M7717" s="144" t="s">
        <v>59</v>
      </c>
    </row>
    <row r="7718" spans="1:15" x14ac:dyDescent="0.2">
      <c r="A7718" t="s">
        <v>57</v>
      </c>
      <c r="B7718" s="144" t="s">
        <v>70</v>
      </c>
      <c r="C7718">
        <v>800</v>
      </c>
      <c r="D7718" t="str">
        <f>VLOOKUP(Oliusala[[#This Row],[postnumer]],Sveitarfelog[#All],4,FALSE)</f>
        <v>Flóahreppur,Sveitarfélagið Árborg</v>
      </c>
      <c r="E7718" t="str">
        <f>VLOOKUP(Oliusala[[#This Row],[postnumer]],Sveitarfelog[#All],5,FALSE)</f>
        <v>Suðurland</v>
      </c>
      <c r="F7718" t="s">
        <v>31</v>
      </c>
      <c r="G7718" t="s">
        <v>52</v>
      </c>
      <c r="H7718" t="s">
        <v>60</v>
      </c>
      <c r="I7718" s="1">
        <v>75305</v>
      </c>
      <c r="J7718" s="2">
        <f>VLOOKUP(Oliusala[[#This Row],[tegund]],Tegundir!$B$2:$D$19,3,FALSE)*Oliusala[[#This Row],[magn]]/1000</f>
        <v>75.305000000000007</v>
      </c>
      <c r="K7718">
        <v>2015</v>
      </c>
      <c r="L7718" t="s">
        <v>19</v>
      </c>
      <c r="M7718" s="144" t="s">
        <v>59</v>
      </c>
      <c r="O7718" s="144" t="s">
        <v>1998</v>
      </c>
    </row>
    <row r="7719" spans="1:15" x14ac:dyDescent="0.2">
      <c r="A7719" t="s">
        <v>57</v>
      </c>
      <c r="B7719" s="144" t="s">
        <v>183</v>
      </c>
      <c r="C7719">
        <v>815</v>
      </c>
      <c r="D7719" t="str">
        <f>VLOOKUP(Oliusala[[#This Row],[postnumer]],Sveitarfelog[#All],4,FALSE)</f>
        <v>Hveragerðisbær,Sveitarfélagið Ölfus</v>
      </c>
      <c r="E7719" t="str">
        <f>VLOOKUP(Oliusala[[#This Row],[postnumer]],Sveitarfelog[#All],5,FALSE)</f>
        <v>Suðurland</v>
      </c>
      <c r="F7719" t="s">
        <v>31</v>
      </c>
      <c r="G7719" t="s">
        <v>52</v>
      </c>
      <c r="H7719" t="s">
        <v>60</v>
      </c>
      <c r="I7719" s="1">
        <v>196707</v>
      </c>
      <c r="J7719" s="2">
        <f>VLOOKUP(Oliusala[[#This Row],[tegund]],Tegundir!$B$2:$D$19,3,FALSE)*Oliusala[[#This Row],[magn]]/1000</f>
        <v>196.70699999999999</v>
      </c>
      <c r="K7719">
        <v>2015</v>
      </c>
      <c r="L7719" t="s">
        <v>19</v>
      </c>
      <c r="M7719" s="144" t="s">
        <v>59</v>
      </c>
      <c r="O7719" s="144" t="s">
        <v>1998</v>
      </c>
    </row>
    <row r="7720" spans="1:15" x14ac:dyDescent="0.2">
      <c r="A7720" t="s">
        <v>65</v>
      </c>
      <c r="B7720" s="144" t="s">
        <v>65</v>
      </c>
      <c r="C7720">
        <v>900</v>
      </c>
      <c r="D7720" t="str">
        <f>VLOOKUP(Oliusala[[#This Row],[postnumer]],Sveitarfelog[#All],4,FALSE)</f>
        <v>Vestmannaeyjabær</v>
      </c>
      <c r="E7720" t="str">
        <f>VLOOKUP(Oliusala[[#This Row],[postnumer]],Sveitarfelog[#All],5,FALSE)</f>
        <v>Suðurland</v>
      </c>
      <c r="F7720" t="s">
        <v>28</v>
      </c>
      <c r="G7720" t="s">
        <v>52</v>
      </c>
      <c r="H7720" t="s">
        <v>58</v>
      </c>
      <c r="I7720" s="1">
        <v>4658767</v>
      </c>
      <c r="J7720" s="2">
        <f>VLOOKUP(Oliusala[[#This Row],[tegund]],Tegundir!$B$2:$D$19,3,FALSE)*Oliusala[[#This Row],[magn]]/1000</f>
        <v>4057.7860570000003</v>
      </c>
      <c r="K7720">
        <v>2015</v>
      </c>
      <c r="L7720" t="s">
        <v>19</v>
      </c>
      <c r="M7720" s="144" t="s">
        <v>59</v>
      </c>
      <c r="O7720" s="144" t="s">
        <v>1998</v>
      </c>
    </row>
    <row r="7721" spans="1:15" x14ac:dyDescent="0.2">
      <c r="A7721" t="s">
        <v>65</v>
      </c>
      <c r="B7721" s="144" t="s">
        <v>65</v>
      </c>
      <c r="C7721">
        <v>900</v>
      </c>
      <c r="D7721" t="str">
        <f>VLOOKUP(Oliusala[[#This Row],[postnumer]],Sveitarfelog[#All],4,FALSE)</f>
        <v>Vestmannaeyjabær</v>
      </c>
      <c r="E7721" t="str">
        <f>VLOOKUP(Oliusala[[#This Row],[postnumer]],Sveitarfelog[#All],5,FALSE)</f>
        <v>Suðurland</v>
      </c>
      <c r="F7721" t="s">
        <v>31</v>
      </c>
      <c r="G7721" t="s">
        <v>52</v>
      </c>
      <c r="H7721" t="s">
        <v>58</v>
      </c>
      <c r="I7721" s="1">
        <v>4000000</v>
      </c>
      <c r="J7721" s="2">
        <f>VLOOKUP(Oliusala[[#This Row],[tegund]],Tegundir!$B$2:$D$19,3,FALSE)*Oliusala[[#This Row],[magn]]/1000</f>
        <v>4000</v>
      </c>
      <c r="K7721">
        <v>2015</v>
      </c>
      <c r="L7721" t="s">
        <v>19</v>
      </c>
      <c r="M7721" s="144" t="s">
        <v>59</v>
      </c>
      <c r="N7721" s="144" t="s">
        <v>1939</v>
      </c>
      <c r="O7721" s="144" t="s">
        <v>1998</v>
      </c>
    </row>
    <row r="7722" spans="1:15" x14ac:dyDescent="0.2">
      <c r="A7722" t="s">
        <v>65</v>
      </c>
      <c r="B7722" s="144" t="s">
        <v>65</v>
      </c>
      <c r="C7722">
        <v>900</v>
      </c>
      <c r="D7722" t="str">
        <f>VLOOKUP(Oliusala[[#This Row],[postnumer]],Sveitarfelog[#All],4,FALSE)</f>
        <v>Vestmannaeyjabær</v>
      </c>
      <c r="E7722" t="str">
        <f>VLOOKUP(Oliusala[[#This Row],[postnumer]],Sveitarfelog[#All],5,FALSE)</f>
        <v>Suðurland</v>
      </c>
      <c r="F7722" t="s">
        <v>31</v>
      </c>
      <c r="G7722" t="s">
        <v>52</v>
      </c>
      <c r="H7722" t="s">
        <v>61</v>
      </c>
      <c r="I7722" s="1">
        <v>12425</v>
      </c>
      <c r="J7722" s="2">
        <f>VLOOKUP(Oliusala[[#This Row],[tegund]],Tegundir!$B$2:$D$19,3,FALSE)*Oliusala[[#This Row],[magn]]/1000</f>
        <v>12.425000000000001</v>
      </c>
      <c r="K7722">
        <v>2015</v>
      </c>
      <c r="L7722" t="s">
        <v>19</v>
      </c>
      <c r="M7722" s="144" t="s">
        <v>62</v>
      </c>
      <c r="O7722" s="144" t="s">
        <v>1998</v>
      </c>
    </row>
    <row r="7723" spans="1:15" x14ac:dyDescent="0.2">
      <c r="A7723" t="s">
        <v>65</v>
      </c>
      <c r="B7723" s="144" t="s">
        <v>65</v>
      </c>
      <c r="C7723">
        <v>900</v>
      </c>
      <c r="D7723" t="str">
        <f>VLOOKUP(Oliusala[[#This Row],[postnumer]],Sveitarfelog[#All],4,FALSE)</f>
        <v>Vestmannaeyjabær</v>
      </c>
      <c r="E7723" t="str">
        <f>VLOOKUP(Oliusala[[#This Row],[postnumer]],Sveitarfelog[#All],5,FALSE)</f>
        <v>Suðurland</v>
      </c>
      <c r="F7723" t="s">
        <v>31</v>
      </c>
      <c r="G7723" t="s">
        <v>52</v>
      </c>
      <c r="H7723" t="s">
        <v>58</v>
      </c>
      <c r="I7723" s="1">
        <v>3721260</v>
      </c>
      <c r="J7723" s="2">
        <f>VLOOKUP(Oliusala[[#This Row],[tegund]],Tegundir!$B$2:$D$19,3,FALSE)*Oliusala[[#This Row],[magn]]/1000</f>
        <v>3721.26</v>
      </c>
      <c r="K7723">
        <v>2015</v>
      </c>
      <c r="L7723" t="s">
        <v>1955</v>
      </c>
      <c r="M7723" s="144" t="s">
        <v>59</v>
      </c>
      <c r="N7723" s="144" t="s">
        <v>1939</v>
      </c>
    </row>
    <row r="7724" spans="1:15" x14ac:dyDescent="0.2">
      <c r="A7724" t="s">
        <v>65</v>
      </c>
      <c r="B7724" s="144" t="s">
        <v>65</v>
      </c>
      <c r="C7724">
        <v>900</v>
      </c>
      <c r="D7724" t="str">
        <f>VLOOKUP(Oliusala[[#This Row],[postnumer]],Sveitarfelog[#All],4,FALSE)</f>
        <v>Vestmannaeyjabær</v>
      </c>
      <c r="E7724" t="str">
        <f>VLOOKUP(Oliusala[[#This Row],[postnumer]],Sveitarfelog[#All],5,FALSE)</f>
        <v>Suðurland</v>
      </c>
      <c r="F7724" t="s">
        <v>49</v>
      </c>
      <c r="G7724" t="s">
        <v>52</v>
      </c>
      <c r="H7724" t="s">
        <v>58</v>
      </c>
      <c r="I7724" s="1">
        <v>524972</v>
      </c>
      <c r="J7724" s="2">
        <f>VLOOKUP(Oliusala[[#This Row],[tegund]],Tegundir!$B$2:$D$19,3,FALSE)*Oliusala[[#This Row],[magn]]/1000</f>
        <v>524.97199999999998</v>
      </c>
      <c r="K7724">
        <v>2015</v>
      </c>
      <c r="L7724" t="s">
        <v>1955</v>
      </c>
      <c r="M7724" s="144" t="s">
        <v>59</v>
      </c>
    </row>
    <row r="7725" spans="1:15" x14ac:dyDescent="0.2">
      <c r="A7725" t="s">
        <v>57</v>
      </c>
      <c r="B7725" s="144" t="s">
        <v>5</v>
      </c>
      <c r="C7725">
        <v>101</v>
      </c>
      <c r="D7725" t="str">
        <f>VLOOKUP(Oliusala[[#This Row],[postnumer]],Sveitarfelog[#All],4,FALSE)</f>
        <v>Garðabær,Hafnarfjarðarkaupstaður,Kópavogsbær,Reykjavíkurborg,Seltjarnarnesbær</v>
      </c>
      <c r="E7725" t="str">
        <f>VLOOKUP(Oliusala[[#This Row],[postnumer]],Sveitarfelog[#All],5,FALSE)</f>
        <v>Höfuðborgarsvæðið</v>
      </c>
      <c r="F7725" t="s">
        <v>20</v>
      </c>
      <c r="G7725" t="s">
        <v>50</v>
      </c>
      <c r="H7725" s="1" t="s">
        <v>58</v>
      </c>
      <c r="I7725" s="1">
        <v>-1534</v>
      </c>
      <c r="J7725" s="2">
        <v>0</v>
      </c>
      <c r="K7725">
        <v>2016</v>
      </c>
      <c r="L7725" t="s">
        <v>18</v>
      </c>
      <c r="M7725" s="144" t="s">
        <v>59</v>
      </c>
    </row>
    <row r="7726" spans="1:15" x14ac:dyDescent="0.2">
      <c r="A7726" t="s">
        <v>57</v>
      </c>
      <c r="B7726" s="144" t="s">
        <v>5</v>
      </c>
      <c r="C7726">
        <v>101</v>
      </c>
      <c r="D7726" t="str">
        <f>VLOOKUP(Oliusala[[#This Row],[postnumer]],Sveitarfelog[#All],4,FALSE)</f>
        <v>Garðabær,Hafnarfjarðarkaupstaður,Kópavogsbær,Reykjavíkurborg,Seltjarnarnesbær</v>
      </c>
      <c r="E7726" t="str">
        <f>VLOOKUP(Oliusala[[#This Row],[postnumer]],Sveitarfelog[#All],5,FALSE)</f>
        <v>Höfuðborgarsvæðið</v>
      </c>
      <c r="F7726" t="s">
        <v>21</v>
      </c>
      <c r="G7726" t="s">
        <v>50</v>
      </c>
      <c r="H7726" s="1" t="s">
        <v>58</v>
      </c>
      <c r="I7726" s="1">
        <v>29400</v>
      </c>
      <c r="J7726" s="2">
        <f>VLOOKUP(Oliusala[[#This Row],[tegund]],Tegundir!$B$2:$D$19,3,FALSE)*Oliusala[[#This Row],[magn]]/1000</f>
        <v>22.05</v>
      </c>
      <c r="K7726">
        <v>2016</v>
      </c>
      <c r="L7726" t="s">
        <v>18</v>
      </c>
      <c r="M7726" s="144" t="s">
        <v>59</v>
      </c>
    </row>
    <row r="7727" spans="1:15" x14ac:dyDescent="0.2">
      <c r="A7727" t="s">
        <v>57</v>
      </c>
      <c r="B7727" s="144" t="s">
        <v>5</v>
      </c>
      <c r="C7727">
        <v>101</v>
      </c>
      <c r="D7727" t="str">
        <f>VLOOKUP(Oliusala[[#This Row],[postnumer]],Sveitarfelog[#All],4,FALSE)</f>
        <v>Garðabær,Hafnarfjarðarkaupstaður,Kópavogsbær,Reykjavíkurborg,Seltjarnarnesbær</v>
      </c>
      <c r="E7727" t="str">
        <f>VLOOKUP(Oliusala[[#This Row],[postnumer]],Sveitarfelog[#All],5,FALSE)</f>
        <v>Höfuðborgarsvæðið</v>
      </c>
      <c r="F7727" t="s">
        <v>20</v>
      </c>
      <c r="G7727" t="s">
        <v>50</v>
      </c>
      <c r="H7727" s="1" t="s">
        <v>61</v>
      </c>
      <c r="I7727" s="1">
        <v>1284741</v>
      </c>
      <c r="J7727" s="2">
        <f>VLOOKUP(Oliusala[[#This Row],[tegund]],Tegundir!$B$2:$D$19,3,FALSE)*Oliusala[[#This Row],[magn]]/1000</f>
        <v>963.55574999999999</v>
      </c>
      <c r="K7727">
        <v>2016</v>
      </c>
      <c r="L7727" t="s">
        <v>18</v>
      </c>
      <c r="M7727" s="144" t="s">
        <v>62</v>
      </c>
    </row>
    <row r="7728" spans="1:15" x14ac:dyDescent="0.2">
      <c r="A7728" t="s">
        <v>57</v>
      </c>
      <c r="B7728" s="144" t="s">
        <v>5</v>
      </c>
      <c r="C7728">
        <v>101</v>
      </c>
      <c r="D7728" t="str">
        <f>VLOOKUP(Oliusala[[#This Row],[postnumer]],Sveitarfelog[#All],4,FALSE)</f>
        <v>Garðabær,Hafnarfjarðarkaupstaður,Kópavogsbær,Reykjavíkurborg,Seltjarnarnesbær</v>
      </c>
      <c r="E7728" t="str">
        <f>VLOOKUP(Oliusala[[#This Row],[postnumer]],Sveitarfelog[#All],5,FALSE)</f>
        <v>Höfuðborgarsvæðið</v>
      </c>
      <c r="F7728" t="s">
        <v>20</v>
      </c>
      <c r="G7728" t="s">
        <v>50</v>
      </c>
      <c r="H7728" s="1" t="s">
        <v>58</v>
      </c>
      <c r="I7728" s="1">
        <v>133799</v>
      </c>
      <c r="J7728" s="2">
        <f>VLOOKUP(Oliusala[[#This Row],[tegund]],Tegundir!$B$2:$D$19,3,FALSE)*Oliusala[[#This Row],[magn]]/1000</f>
        <v>100.34925</v>
      </c>
      <c r="K7728">
        <v>2016</v>
      </c>
      <c r="L7728" t="s">
        <v>18</v>
      </c>
      <c r="M7728" s="144" t="s">
        <v>59</v>
      </c>
    </row>
    <row r="7729" spans="1:13" x14ac:dyDescent="0.2">
      <c r="A7729" t="s">
        <v>63</v>
      </c>
      <c r="B7729" s="144" t="s">
        <v>5</v>
      </c>
      <c r="C7729">
        <v>101</v>
      </c>
      <c r="D7729" t="str">
        <f>VLOOKUP(Oliusala[[#This Row],[postnumer]],Sveitarfelog[#All],4,FALSE)</f>
        <v>Garðabær,Hafnarfjarðarkaupstaður,Kópavogsbær,Reykjavíkurborg,Seltjarnarnesbær</v>
      </c>
      <c r="E7729" t="str">
        <f>VLOOKUP(Oliusala[[#This Row],[postnumer]],Sveitarfelog[#All],5,FALSE)</f>
        <v>Höfuðborgarsvæðið</v>
      </c>
      <c r="F7729" t="s">
        <v>20</v>
      </c>
      <c r="G7729" t="s">
        <v>50</v>
      </c>
      <c r="H7729" s="1" t="s">
        <v>58</v>
      </c>
      <c r="I7729" s="1">
        <v>15551544</v>
      </c>
      <c r="J7729" s="2">
        <f>VLOOKUP(Oliusala[[#This Row],[tegund]],Tegundir!$B$2:$D$19,3,FALSE)*Oliusala[[#This Row],[magn]]/1000</f>
        <v>11663.657999999999</v>
      </c>
      <c r="K7729">
        <v>2016</v>
      </c>
      <c r="L7729" t="s">
        <v>18</v>
      </c>
      <c r="M7729" s="144" t="s">
        <v>59</v>
      </c>
    </row>
    <row r="7730" spans="1:13" x14ac:dyDescent="0.2">
      <c r="A7730" t="s">
        <v>63</v>
      </c>
      <c r="B7730" s="144" t="s">
        <v>5</v>
      </c>
      <c r="C7730">
        <v>101</v>
      </c>
      <c r="D7730" t="str">
        <f>VLOOKUP(Oliusala[[#This Row],[postnumer]],Sveitarfelog[#All],4,FALSE)</f>
        <v>Garðabær,Hafnarfjarðarkaupstaður,Kópavogsbær,Reykjavíkurborg,Seltjarnarnesbær</v>
      </c>
      <c r="E7730" t="str">
        <f>VLOOKUP(Oliusala[[#This Row],[postnumer]],Sveitarfelog[#All],5,FALSE)</f>
        <v>Höfuðborgarsvæðið</v>
      </c>
      <c r="F7730" t="s">
        <v>20</v>
      </c>
      <c r="G7730" t="s">
        <v>50</v>
      </c>
      <c r="H7730" s="1" t="s">
        <v>58</v>
      </c>
      <c r="I7730" s="1">
        <v>2980056</v>
      </c>
      <c r="J7730" s="2">
        <f>VLOOKUP(Oliusala[[#This Row],[tegund]],Tegundir!$B$2:$D$19,3,FALSE)*Oliusala[[#This Row],[magn]]/1000</f>
        <v>2235.0419999999999</v>
      </c>
      <c r="K7730">
        <v>2016</v>
      </c>
      <c r="L7730" t="s">
        <v>18</v>
      </c>
      <c r="M7730" s="144" t="s">
        <v>59</v>
      </c>
    </row>
    <row r="7731" spans="1:13" x14ac:dyDescent="0.2">
      <c r="A7731" t="s">
        <v>63</v>
      </c>
      <c r="B7731" s="144" t="s">
        <v>5</v>
      </c>
      <c r="C7731">
        <v>101</v>
      </c>
      <c r="D7731" t="str">
        <f>VLOOKUP(Oliusala[[#This Row],[postnumer]],Sveitarfelog[#All],4,FALSE)</f>
        <v>Garðabær,Hafnarfjarðarkaupstaður,Kópavogsbær,Reykjavíkurborg,Seltjarnarnesbær</v>
      </c>
      <c r="E7731" t="str">
        <f>VLOOKUP(Oliusala[[#This Row],[postnumer]],Sveitarfelog[#All],5,FALSE)</f>
        <v>Höfuðborgarsvæðið</v>
      </c>
      <c r="F7731" t="s">
        <v>46</v>
      </c>
      <c r="G7731" t="s">
        <v>50</v>
      </c>
      <c r="H7731" s="1" t="s">
        <v>58</v>
      </c>
      <c r="I7731" s="1">
        <v>24129</v>
      </c>
      <c r="J7731" s="2">
        <f>VLOOKUP(Oliusala[[#This Row],[tegund]],Tegundir!$B$2:$D$19,3,FALSE)*Oliusala[[#This Row],[magn]]/1000</f>
        <v>18.09675</v>
      </c>
      <c r="K7731">
        <v>2016</v>
      </c>
      <c r="L7731" t="s">
        <v>18</v>
      </c>
      <c r="M7731" s="144" t="s">
        <v>59</v>
      </c>
    </row>
    <row r="7732" spans="1:13" x14ac:dyDescent="0.2">
      <c r="A7732" t="s">
        <v>63</v>
      </c>
      <c r="B7732" s="144" t="s">
        <v>5</v>
      </c>
      <c r="C7732">
        <v>101</v>
      </c>
      <c r="D7732" t="str">
        <f>VLOOKUP(Oliusala[[#This Row],[postnumer]],Sveitarfelog[#All],4,FALSE)</f>
        <v>Garðabær,Hafnarfjarðarkaupstaður,Kópavogsbær,Reykjavíkurborg,Seltjarnarnesbær</v>
      </c>
      <c r="E7732" t="str">
        <f>VLOOKUP(Oliusala[[#This Row],[postnumer]],Sveitarfelog[#All],5,FALSE)</f>
        <v>Höfuðborgarsvæðið</v>
      </c>
      <c r="F7732" t="s">
        <v>20</v>
      </c>
      <c r="G7732" t="s">
        <v>50</v>
      </c>
      <c r="H7732" s="1" t="s">
        <v>58</v>
      </c>
      <c r="I7732" s="1">
        <v>1644736</v>
      </c>
      <c r="J7732" s="2">
        <f>VLOOKUP(Oliusala[[#This Row],[tegund]],Tegundir!$B$2:$D$19,3,FALSE)*Oliusala[[#This Row],[magn]]/1000</f>
        <v>1233.5519999999999</v>
      </c>
      <c r="K7732">
        <v>2016</v>
      </c>
      <c r="L7732" t="s">
        <v>18</v>
      </c>
      <c r="M7732" s="144" t="s">
        <v>59</v>
      </c>
    </row>
    <row r="7733" spans="1:13" x14ac:dyDescent="0.2">
      <c r="A7733" t="s">
        <v>63</v>
      </c>
      <c r="B7733" s="144" t="s">
        <v>5</v>
      </c>
      <c r="C7733">
        <v>101</v>
      </c>
      <c r="D7733" t="str">
        <f>VLOOKUP(Oliusala[[#This Row],[postnumer]],Sveitarfelog[#All],4,FALSE)</f>
        <v>Garðabær,Hafnarfjarðarkaupstaður,Kópavogsbær,Reykjavíkurborg,Seltjarnarnesbær</v>
      </c>
      <c r="E7733" t="str">
        <f>VLOOKUP(Oliusala[[#This Row],[postnumer]],Sveitarfelog[#All],5,FALSE)</f>
        <v>Höfuðborgarsvæðið</v>
      </c>
      <c r="F7733" t="s">
        <v>20</v>
      </c>
      <c r="G7733" t="s">
        <v>50</v>
      </c>
      <c r="H7733" s="1" t="s">
        <v>58</v>
      </c>
      <c r="I7733" s="1">
        <v>339191</v>
      </c>
      <c r="J7733" s="2">
        <f>VLOOKUP(Oliusala[[#This Row],[tegund]],Tegundir!$B$2:$D$19,3,FALSE)*Oliusala[[#This Row],[magn]]/1000</f>
        <v>254.39324999999999</v>
      </c>
      <c r="K7733">
        <v>2016</v>
      </c>
      <c r="L7733" t="s">
        <v>18</v>
      </c>
      <c r="M7733" s="144" t="s">
        <v>59</v>
      </c>
    </row>
    <row r="7734" spans="1:13" x14ac:dyDescent="0.2">
      <c r="A7734" t="s">
        <v>63</v>
      </c>
      <c r="B7734" s="144" t="s">
        <v>5</v>
      </c>
      <c r="C7734">
        <v>101</v>
      </c>
      <c r="D7734" t="str">
        <f>VLOOKUP(Oliusala[[#This Row],[postnumer]],Sveitarfelog[#All],4,FALSE)</f>
        <v>Garðabær,Hafnarfjarðarkaupstaður,Kópavogsbær,Reykjavíkurborg,Seltjarnarnesbær</v>
      </c>
      <c r="E7734" t="str">
        <f>VLOOKUP(Oliusala[[#This Row],[postnumer]],Sveitarfelog[#All],5,FALSE)</f>
        <v>Höfuðborgarsvæðið</v>
      </c>
      <c r="F7734" t="s">
        <v>46</v>
      </c>
      <c r="G7734" t="s">
        <v>50</v>
      </c>
      <c r="H7734" s="1" t="s">
        <v>58</v>
      </c>
      <c r="I7734" s="1">
        <v>4878</v>
      </c>
      <c r="J7734" s="2">
        <f>VLOOKUP(Oliusala[[#This Row],[tegund]],Tegundir!$B$2:$D$19,3,FALSE)*Oliusala[[#This Row],[magn]]/1000</f>
        <v>3.6585000000000001</v>
      </c>
      <c r="K7734">
        <v>2016</v>
      </c>
      <c r="L7734" t="s">
        <v>18</v>
      </c>
      <c r="M7734" s="144" t="s">
        <v>59</v>
      </c>
    </row>
    <row r="7735" spans="1:13" x14ac:dyDescent="0.2">
      <c r="A7735" t="s">
        <v>63</v>
      </c>
      <c r="B7735" s="144" t="s">
        <v>5</v>
      </c>
      <c r="C7735">
        <v>101</v>
      </c>
      <c r="D7735" t="str">
        <f>VLOOKUP(Oliusala[[#This Row],[postnumer]],Sveitarfelog[#All],4,FALSE)</f>
        <v>Garðabær,Hafnarfjarðarkaupstaður,Kópavogsbær,Reykjavíkurborg,Seltjarnarnesbær</v>
      </c>
      <c r="E7735" t="str">
        <f>VLOOKUP(Oliusala[[#This Row],[postnumer]],Sveitarfelog[#All],5,FALSE)</f>
        <v>Höfuðborgarsvæðið</v>
      </c>
      <c r="F7735" t="s">
        <v>20</v>
      </c>
      <c r="G7735" t="s">
        <v>50</v>
      </c>
      <c r="H7735" s="1" t="s">
        <v>58</v>
      </c>
      <c r="I7735" s="1">
        <v>2763606</v>
      </c>
      <c r="J7735" s="2">
        <f>VLOOKUP(Oliusala[[#This Row],[tegund]],Tegundir!$B$2:$D$19,3,FALSE)*Oliusala[[#This Row],[magn]]/1000</f>
        <v>2072.7044999999998</v>
      </c>
      <c r="K7735">
        <v>2016</v>
      </c>
      <c r="L7735" t="s">
        <v>18</v>
      </c>
      <c r="M7735" s="144" t="s">
        <v>59</v>
      </c>
    </row>
    <row r="7736" spans="1:13" x14ac:dyDescent="0.2">
      <c r="A7736" t="s">
        <v>63</v>
      </c>
      <c r="B7736" s="144" t="s">
        <v>5</v>
      </c>
      <c r="C7736">
        <v>101</v>
      </c>
      <c r="D7736" t="str">
        <f>VLOOKUP(Oliusala[[#This Row],[postnumer]],Sveitarfelog[#All],4,FALSE)</f>
        <v>Garðabær,Hafnarfjarðarkaupstaður,Kópavogsbær,Reykjavíkurborg,Seltjarnarnesbær</v>
      </c>
      <c r="E7736" t="str">
        <f>VLOOKUP(Oliusala[[#This Row],[postnumer]],Sveitarfelog[#All],5,FALSE)</f>
        <v>Höfuðborgarsvæðið</v>
      </c>
      <c r="F7736" t="s">
        <v>20</v>
      </c>
      <c r="G7736" t="s">
        <v>50</v>
      </c>
      <c r="H7736" s="1" t="s">
        <v>58</v>
      </c>
      <c r="I7736" s="1">
        <v>1622074</v>
      </c>
      <c r="J7736" s="2">
        <f>VLOOKUP(Oliusala[[#This Row],[tegund]],Tegundir!$B$2:$D$19,3,FALSE)*Oliusala[[#This Row],[magn]]/1000</f>
        <v>1216.5554999999999</v>
      </c>
      <c r="K7736">
        <v>2016</v>
      </c>
      <c r="L7736" t="s">
        <v>18</v>
      </c>
      <c r="M7736" s="144" t="s">
        <v>59</v>
      </c>
    </row>
    <row r="7737" spans="1:13" x14ac:dyDescent="0.2">
      <c r="A7737" t="s">
        <v>63</v>
      </c>
      <c r="B7737" s="144" t="s">
        <v>5</v>
      </c>
      <c r="C7737">
        <v>101</v>
      </c>
      <c r="D7737" t="str">
        <f>VLOOKUP(Oliusala[[#This Row],[postnumer]],Sveitarfelog[#All],4,FALSE)</f>
        <v>Garðabær,Hafnarfjarðarkaupstaður,Kópavogsbær,Reykjavíkurborg,Seltjarnarnesbær</v>
      </c>
      <c r="E7737" t="str">
        <f>VLOOKUP(Oliusala[[#This Row],[postnumer]],Sveitarfelog[#All],5,FALSE)</f>
        <v>Höfuðborgarsvæðið</v>
      </c>
      <c r="F7737" t="s">
        <v>20</v>
      </c>
      <c r="G7737" t="s">
        <v>50</v>
      </c>
      <c r="H7737" t="s">
        <v>58</v>
      </c>
      <c r="I7737" s="1">
        <v>1091942</v>
      </c>
      <c r="J7737" s="2">
        <f>VLOOKUP(Oliusala[[#This Row],[tegund]],Tegundir!$B$2:$D$19,3,FALSE)*Oliusala[[#This Row],[magn]]/1000</f>
        <v>818.95650000000001</v>
      </c>
      <c r="K7737">
        <v>2016</v>
      </c>
      <c r="L7737" t="s">
        <v>18</v>
      </c>
      <c r="M7737" s="144" t="s">
        <v>59</v>
      </c>
    </row>
    <row r="7738" spans="1:13" x14ac:dyDescent="0.2">
      <c r="A7738" t="s">
        <v>63</v>
      </c>
      <c r="B7738" s="144" t="s">
        <v>5</v>
      </c>
      <c r="C7738">
        <v>101</v>
      </c>
      <c r="D7738" t="str">
        <f>VLOOKUP(Oliusala[[#This Row],[postnumer]],Sveitarfelog[#All],4,FALSE)</f>
        <v>Garðabær,Hafnarfjarðarkaupstaður,Kópavogsbær,Reykjavíkurborg,Seltjarnarnesbær</v>
      </c>
      <c r="E7738" t="str">
        <f>VLOOKUP(Oliusala[[#This Row],[postnumer]],Sveitarfelog[#All],5,FALSE)</f>
        <v>Höfuðborgarsvæðið</v>
      </c>
      <c r="F7738" t="s">
        <v>20</v>
      </c>
      <c r="G7738" t="s">
        <v>50</v>
      </c>
      <c r="H7738" t="s">
        <v>58</v>
      </c>
      <c r="I7738" s="1">
        <v>871153</v>
      </c>
      <c r="J7738" s="2">
        <f>VLOOKUP(Oliusala[[#This Row],[tegund]],Tegundir!$B$2:$D$19,3,FALSE)*Oliusala[[#This Row],[magn]]/1000</f>
        <v>653.36474999999996</v>
      </c>
      <c r="K7738">
        <v>2016</v>
      </c>
      <c r="L7738" t="s">
        <v>18</v>
      </c>
      <c r="M7738" s="144" t="s">
        <v>59</v>
      </c>
    </row>
    <row r="7739" spans="1:13" x14ac:dyDescent="0.2">
      <c r="A7739" t="s">
        <v>63</v>
      </c>
      <c r="B7739" s="144" t="s">
        <v>5</v>
      </c>
      <c r="C7739">
        <v>101</v>
      </c>
      <c r="D7739" t="str">
        <f>VLOOKUP(Oliusala[[#This Row],[postnumer]],Sveitarfelog[#All],4,FALSE)</f>
        <v>Garðabær,Hafnarfjarðarkaupstaður,Kópavogsbær,Reykjavíkurborg,Seltjarnarnesbær</v>
      </c>
      <c r="E7739" t="str">
        <f>VLOOKUP(Oliusala[[#This Row],[postnumer]],Sveitarfelog[#All],5,FALSE)</f>
        <v>Höfuðborgarsvæðið</v>
      </c>
      <c r="F7739" t="s">
        <v>20</v>
      </c>
      <c r="G7739" t="s">
        <v>50</v>
      </c>
      <c r="H7739" t="s">
        <v>58</v>
      </c>
      <c r="I7739" s="1">
        <v>1073789</v>
      </c>
      <c r="J7739" s="2">
        <f>VLOOKUP(Oliusala[[#This Row],[tegund]],Tegundir!$B$2:$D$19,3,FALSE)*Oliusala[[#This Row],[magn]]/1000</f>
        <v>805.34175000000005</v>
      </c>
      <c r="K7739">
        <v>2016</v>
      </c>
      <c r="L7739" t="s">
        <v>18</v>
      </c>
      <c r="M7739" s="144" t="s">
        <v>59</v>
      </c>
    </row>
    <row r="7740" spans="1:13" x14ac:dyDescent="0.2">
      <c r="A7740" t="s">
        <v>63</v>
      </c>
      <c r="B7740" s="144" t="s">
        <v>5</v>
      </c>
      <c r="C7740">
        <v>101</v>
      </c>
      <c r="D7740" t="str">
        <f>VLOOKUP(Oliusala[[#This Row],[postnumer]],Sveitarfelog[#All],4,FALSE)</f>
        <v>Garðabær,Hafnarfjarðarkaupstaður,Kópavogsbær,Reykjavíkurborg,Seltjarnarnesbær</v>
      </c>
      <c r="E7740" t="str">
        <f>VLOOKUP(Oliusala[[#This Row],[postnumer]],Sveitarfelog[#All],5,FALSE)</f>
        <v>Höfuðborgarsvæðið</v>
      </c>
      <c r="F7740" t="s">
        <v>20</v>
      </c>
      <c r="G7740" t="s">
        <v>50</v>
      </c>
      <c r="H7740" t="s">
        <v>58</v>
      </c>
      <c r="I7740" s="1">
        <v>2326886</v>
      </c>
      <c r="J7740" s="2">
        <f>VLOOKUP(Oliusala[[#This Row],[tegund]],Tegundir!$B$2:$D$19,3,FALSE)*Oliusala[[#This Row],[magn]]/1000</f>
        <v>1745.1645000000001</v>
      </c>
      <c r="K7740">
        <v>2016</v>
      </c>
      <c r="L7740" t="s">
        <v>18</v>
      </c>
      <c r="M7740" s="144" t="s">
        <v>59</v>
      </c>
    </row>
    <row r="7741" spans="1:13" x14ac:dyDescent="0.2">
      <c r="A7741" t="s">
        <v>63</v>
      </c>
      <c r="B7741" s="144" t="s">
        <v>5</v>
      </c>
      <c r="C7741">
        <v>101</v>
      </c>
      <c r="D7741" t="str">
        <f>VLOOKUP(Oliusala[[#This Row],[postnumer]],Sveitarfelog[#All],4,FALSE)</f>
        <v>Garðabær,Hafnarfjarðarkaupstaður,Kópavogsbær,Reykjavíkurborg,Seltjarnarnesbær</v>
      </c>
      <c r="E7741" t="str">
        <f>VLOOKUP(Oliusala[[#This Row],[postnumer]],Sveitarfelog[#All],5,FALSE)</f>
        <v>Höfuðborgarsvæðið</v>
      </c>
      <c r="F7741" t="s">
        <v>46</v>
      </c>
      <c r="G7741" t="s">
        <v>50</v>
      </c>
      <c r="H7741" t="s">
        <v>58</v>
      </c>
      <c r="I7741" s="1">
        <v>13158</v>
      </c>
      <c r="J7741" s="2">
        <f>VLOOKUP(Oliusala[[#This Row],[tegund]],Tegundir!$B$2:$D$19,3,FALSE)*Oliusala[[#This Row],[magn]]/1000</f>
        <v>9.8684999999999992</v>
      </c>
      <c r="K7741">
        <v>2016</v>
      </c>
      <c r="L7741" t="s">
        <v>18</v>
      </c>
      <c r="M7741" s="144" t="s">
        <v>59</v>
      </c>
    </row>
    <row r="7742" spans="1:13" x14ac:dyDescent="0.2">
      <c r="A7742" t="s">
        <v>63</v>
      </c>
      <c r="B7742" s="144" t="s">
        <v>5</v>
      </c>
      <c r="C7742">
        <v>101</v>
      </c>
      <c r="D7742" t="str">
        <f>VLOOKUP(Oliusala[[#This Row],[postnumer]],Sveitarfelog[#All],4,FALSE)</f>
        <v>Garðabær,Hafnarfjarðarkaupstaður,Kópavogsbær,Reykjavíkurborg,Seltjarnarnesbær</v>
      </c>
      <c r="E7742" t="str">
        <f>VLOOKUP(Oliusala[[#This Row],[postnumer]],Sveitarfelog[#All],5,FALSE)</f>
        <v>Höfuðborgarsvæðið</v>
      </c>
      <c r="F7742" t="s">
        <v>20</v>
      </c>
      <c r="G7742" t="s">
        <v>50</v>
      </c>
      <c r="H7742" t="s">
        <v>58</v>
      </c>
      <c r="I7742" s="1">
        <v>2408648</v>
      </c>
      <c r="J7742" s="2">
        <f>VLOOKUP(Oliusala[[#This Row],[tegund]],Tegundir!$B$2:$D$19,3,FALSE)*Oliusala[[#This Row],[magn]]/1000</f>
        <v>1806.4860000000001</v>
      </c>
      <c r="K7742">
        <v>2016</v>
      </c>
      <c r="L7742" t="s">
        <v>18</v>
      </c>
      <c r="M7742" s="144" t="s">
        <v>59</v>
      </c>
    </row>
    <row r="7743" spans="1:13" x14ac:dyDescent="0.2">
      <c r="A7743" t="s">
        <v>63</v>
      </c>
      <c r="B7743" s="144" t="s">
        <v>5</v>
      </c>
      <c r="C7743">
        <v>101</v>
      </c>
      <c r="D7743" t="str">
        <f>VLOOKUP(Oliusala[[#This Row],[postnumer]],Sveitarfelog[#All],4,FALSE)</f>
        <v>Garðabær,Hafnarfjarðarkaupstaður,Kópavogsbær,Reykjavíkurborg,Seltjarnarnesbær</v>
      </c>
      <c r="E7743" t="str">
        <f>VLOOKUP(Oliusala[[#This Row],[postnumer]],Sveitarfelog[#All],5,FALSE)</f>
        <v>Höfuðborgarsvæðið</v>
      </c>
      <c r="F7743" t="s">
        <v>20</v>
      </c>
      <c r="G7743" t="s">
        <v>50</v>
      </c>
      <c r="H7743" s="1" t="s">
        <v>58</v>
      </c>
      <c r="I7743" s="1">
        <v>486106</v>
      </c>
      <c r="J7743" s="2">
        <f>VLOOKUP(Oliusala[[#This Row],[tegund]],Tegundir!$B$2:$D$19,3,FALSE)*Oliusala[[#This Row],[magn]]/1000</f>
        <v>364.5795</v>
      </c>
      <c r="K7743">
        <v>2016</v>
      </c>
      <c r="L7743" t="s">
        <v>18</v>
      </c>
      <c r="M7743" s="144" t="s">
        <v>59</v>
      </c>
    </row>
    <row r="7744" spans="1:13" x14ac:dyDescent="0.2">
      <c r="A7744" t="s">
        <v>63</v>
      </c>
      <c r="B7744" s="144" t="s">
        <v>5</v>
      </c>
      <c r="C7744">
        <v>101</v>
      </c>
      <c r="D7744" t="str">
        <f>VLOOKUP(Oliusala[[#This Row],[postnumer]],Sveitarfelog[#All],4,FALSE)</f>
        <v>Garðabær,Hafnarfjarðarkaupstaður,Kópavogsbær,Reykjavíkurborg,Seltjarnarnesbær</v>
      </c>
      <c r="E7744" t="str">
        <f>VLOOKUP(Oliusala[[#This Row],[postnumer]],Sveitarfelog[#All],5,FALSE)</f>
        <v>Höfuðborgarsvæðið</v>
      </c>
      <c r="F7744" t="s">
        <v>20</v>
      </c>
      <c r="G7744" t="s">
        <v>50</v>
      </c>
      <c r="H7744" s="1" t="s">
        <v>58</v>
      </c>
      <c r="I7744" s="1">
        <v>20231</v>
      </c>
      <c r="J7744" s="2">
        <f>VLOOKUP(Oliusala[[#This Row],[tegund]],Tegundir!$B$2:$D$19,3,FALSE)*Oliusala[[#This Row],[magn]]/1000</f>
        <v>15.173249999999999</v>
      </c>
      <c r="K7744">
        <v>2016</v>
      </c>
      <c r="L7744" t="s">
        <v>18</v>
      </c>
      <c r="M7744" s="144" t="s">
        <v>59</v>
      </c>
    </row>
    <row r="7745" spans="1:13" x14ac:dyDescent="0.2">
      <c r="A7745" t="s">
        <v>63</v>
      </c>
      <c r="B7745" s="144" t="s">
        <v>5</v>
      </c>
      <c r="C7745">
        <v>101</v>
      </c>
      <c r="D7745" t="str">
        <f>VLOOKUP(Oliusala[[#This Row],[postnumer]],Sveitarfelog[#All],4,FALSE)</f>
        <v>Garðabær,Hafnarfjarðarkaupstaður,Kópavogsbær,Reykjavíkurborg,Seltjarnarnesbær</v>
      </c>
      <c r="E7745" t="str">
        <f>VLOOKUP(Oliusala[[#This Row],[postnumer]],Sveitarfelog[#All],5,FALSE)</f>
        <v>Höfuðborgarsvæðið</v>
      </c>
      <c r="F7745" t="s">
        <v>46</v>
      </c>
      <c r="G7745" t="s">
        <v>50</v>
      </c>
      <c r="H7745" s="1" t="s">
        <v>58</v>
      </c>
      <c r="I7745" s="1">
        <v>147287</v>
      </c>
      <c r="J7745" s="2">
        <f>VLOOKUP(Oliusala[[#This Row],[tegund]],Tegundir!$B$2:$D$19,3,FALSE)*Oliusala[[#This Row],[magn]]/1000</f>
        <v>110.46525</v>
      </c>
      <c r="K7745">
        <v>2016</v>
      </c>
      <c r="L7745" t="s">
        <v>18</v>
      </c>
      <c r="M7745" s="144" t="s">
        <v>59</v>
      </c>
    </row>
    <row r="7746" spans="1:13" x14ac:dyDescent="0.2">
      <c r="A7746" t="s">
        <v>63</v>
      </c>
      <c r="B7746" s="144" t="s">
        <v>5</v>
      </c>
      <c r="C7746">
        <v>101</v>
      </c>
      <c r="D7746" t="str">
        <f>VLOOKUP(Oliusala[[#This Row],[postnumer]],Sveitarfelog[#All],4,FALSE)</f>
        <v>Garðabær,Hafnarfjarðarkaupstaður,Kópavogsbær,Reykjavíkurborg,Seltjarnarnesbær</v>
      </c>
      <c r="E7746" t="str">
        <f>VLOOKUP(Oliusala[[#This Row],[postnumer]],Sveitarfelog[#All],5,FALSE)</f>
        <v>Höfuðborgarsvæðið</v>
      </c>
      <c r="F7746" t="s">
        <v>21</v>
      </c>
      <c r="G7746" t="s">
        <v>50</v>
      </c>
      <c r="H7746" s="1" t="s">
        <v>58</v>
      </c>
      <c r="I7746" s="1">
        <v>27227435</v>
      </c>
      <c r="J7746" s="2">
        <f>VLOOKUP(Oliusala[[#This Row],[tegund]],Tegundir!$B$2:$D$19,3,FALSE)*Oliusala[[#This Row],[magn]]/1000</f>
        <v>20420.576249999998</v>
      </c>
      <c r="K7746">
        <v>2016</v>
      </c>
      <c r="L7746" t="s">
        <v>18</v>
      </c>
      <c r="M7746" s="144" t="s">
        <v>59</v>
      </c>
    </row>
    <row r="7747" spans="1:13" x14ac:dyDescent="0.2">
      <c r="A7747" t="s">
        <v>63</v>
      </c>
      <c r="B7747" s="144" t="s">
        <v>5</v>
      </c>
      <c r="C7747">
        <v>101</v>
      </c>
      <c r="D7747" t="str">
        <f>VLOOKUP(Oliusala[[#This Row],[postnumer]],Sveitarfelog[#All],4,FALSE)</f>
        <v>Garðabær,Hafnarfjarðarkaupstaður,Kópavogsbær,Reykjavíkurborg,Seltjarnarnesbær</v>
      </c>
      <c r="E7747" t="str">
        <f>VLOOKUP(Oliusala[[#This Row],[postnumer]],Sveitarfelog[#All],5,FALSE)</f>
        <v>Höfuðborgarsvæðið</v>
      </c>
      <c r="F7747" t="s">
        <v>20</v>
      </c>
      <c r="G7747" t="s">
        <v>50</v>
      </c>
      <c r="H7747" t="s">
        <v>58</v>
      </c>
      <c r="I7747" s="1">
        <v>291643</v>
      </c>
      <c r="J7747" s="2">
        <f>VLOOKUP(Oliusala[[#This Row],[tegund]],Tegundir!$B$2:$D$19,3,FALSE)*Oliusala[[#This Row],[magn]]/1000</f>
        <v>218.73224999999999</v>
      </c>
      <c r="K7747">
        <v>2016</v>
      </c>
      <c r="L7747" t="s">
        <v>18</v>
      </c>
      <c r="M7747" s="144" t="s">
        <v>59</v>
      </c>
    </row>
    <row r="7748" spans="1:13" x14ac:dyDescent="0.2">
      <c r="A7748" t="s">
        <v>63</v>
      </c>
      <c r="B7748" s="144" t="s">
        <v>5</v>
      </c>
      <c r="C7748">
        <v>101</v>
      </c>
      <c r="D7748" t="str">
        <f>VLOOKUP(Oliusala[[#This Row],[postnumer]],Sveitarfelog[#All],4,FALSE)</f>
        <v>Garðabær,Hafnarfjarðarkaupstaður,Kópavogsbær,Reykjavíkurborg,Seltjarnarnesbær</v>
      </c>
      <c r="E7748" t="str">
        <f>VLOOKUP(Oliusala[[#This Row],[postnumer]],Sveitarfelog[#All],5,FALSE)</f>
        <v>Höfuðborgarsvæðið</v>
      </c>
      <c r="F7748" t="s">
        <v>20</v>
      </c>
      <c r="G7748" t="s">
        <v>50</v>
      </c>
      <c r="H7748" s="1" t="s">
        <v>58</v>
      </c>
      <c r="I7748" s="1">
        <v>1767466</v>
      </c>
      <c r="J7748" s="2">
        <f>VLOOKUP(Oliusala[[#This Row],[tegund]],Tegundir!$B$2:$D$19,3,FALSE)*Oliusala[[#This Row],[magn]]/1000</f>
        <v>1325.5995</v>
      </c>
      <c r="K7748">
        <v>2016</v>
      </c>
      <c r="L7748" t="s">
        <v>18</v>
      </c>
      <c r="M7748" s="144" t="s">
        <v>59</v>
      </c>
    </row>
    <row r="7749" spans="1:13" x14ac:dyDescent="0.2">
      <c r="A7749" t="s">
        <v>63</v>
      </c>
      <c r="B7749" s="144" t="s">
        <v>5</v>
      </c>
      <c r="C7749">
        <v>101</v>
      </c>
      <c r="D7749" t="str">
        <f>VLOOKUP(Oliusala[[#This Row],[postnumer]],Sveitarfelog[#All],4,FALSE)</f>
        <v>Garðabær,Hafnarfjarðarkaupstaður,Kópavogsbær,Reykjavíkurborg,Seltjarnarnesbær</v>
      </c>
      <c r="E7749" t="str">
        <f>VLOOKUP(Oliusala[[#This Row],[postnumer]],Sveitarfelog[#All],5,FALSE)</f>
        <v>Höfuðborgarsvæðið</v>
      </c>
      <c r="F7749" t="s">
        <v>20</v>
      </c>
      <c r="G7749" t="s">
        <v>50</v>
      </c>
      <c r="H7749" s="1" t="s">
        <v>58</v>
      </c>
      <c r="I7749" s="1">
        <v>1389736</v>
      </c>
      <c r="J7749" s="2">
        <f>VLOOKUP(Oliusala[[#This Row],[tegund]],Tegundir!$B$2:$D$19,3,FALSE)*Oliusala[[#This Row],[magn]]/1000</f>
        <v>1042.3019999999999</v>
      </c>
      <c r="K7749">
        <v>2016</v>
      </c>
      <c r="L7749" t="s">
        <v>18</v>
      </c>
      <c r="M7749" s="144" t="s">
        <v>59</v>
      </c>
    </row>
    <row r="7750" spans="1:13" x14ac:dyDescent="0.2">
      <c r="A7750" t="s">
        <v>63</v>
      </c>
      <c r="B7750" s="144" t="s">
        <v>5</v>
      </c>
      <c r="C7750">
        <v>101</v>
      </c>
      <c r="D7750" t="str">
        <f>VLOOKUP(Oliusala[[#This Row],[postnumer]],Sveitarfelog[#All],4,FALSE)</f>
        <v>Garðabær,Hafnarfjarðarkaupstaður,Kópavogsbær,Reykjavíkurborg,Seltjarnarnesbær</v>
      </c>
      <c r="E7750" t="str">
        <f>VLOOKUP(Oliusala[[#This Row],[postnumer]],Sveitarfelog[#All],5,FALSE)</f>
        <v>Höfuðborgarsvæðið</v>
      </c>
      <c r="F7750" t="s">
        <v>20</v>
      </c>
      <c r="G7750" t="s">
        <v>50</v>
      </c>
      <c r="H7750" s="1" t="s">
        <v>58</v>
      </c>
      <c r="I7750" s="1">
        <v>1537137</v>
      </c>
      <c r="J7750" s="2">
        <f>VLOOKUP(Oliusala[[#This Row],[tegund]],Tegundir!$B$2:$D$19,3,FALSE)*Oliusala[[#This Row],[magn]]/1000</f>
        <v>1152.85275</v>
      </c>
      <c r="K7750">
        <v>2016</v>
      </c>
      <c r="L7750" t="s">
        <v>18</v>
      </c>
      <c r="M7750" s="144" t="s">
        <v>59</v>
      </c>
    </row>
    <row r="7751" spans="1:13" x14ac:dyDescent="0.2">
      <c r="A7751" t="s">
        <v>63</v>
      </c>
      <c r="B7751" s="144" t="s">
        <v>5</v>
      </c>
      <c r="C7751">
        <v>101</v>
      </c>
      <c r="D7751" t="str">
        <f>VLOOKUP(Oliusala[[#This Row],[postnumer]],Sveitarfelog[#All],4,FALSE)</f>
        <v>Garðabær,Hafnarfjarðarkaupstaður,Kópavogsbær,Reykjavíkurborg,Seltjarnarnesbær</v>
      </c>
      <c r="E7751" t="str">
        <f>VLOOKUP(Oliusala[[#This Row],[postnumer]],Sveitarfelog[#All],5,FALSE)</f>
        <v>Höfuðborgarsvæðið</v>
      </c>
      <c r="F7751" t="s">
        <v>20</v>
      </c>
      <c r="G7751" t="s">
        <v>50</v>
      </c>
      <c r="H7751" t="s">
        <v>58</v>
      </c>
      <c r="I7751" s="1">
        <v>814020</v>
      </c>
      <c r="J7751" s="2">
        <f>VLOOKUP(Oliusala[[#This Row],[tegund]],Tegundir!$B$2:$D$19,3,FALSE)*Oliusala[[#This Row],[magn]]/1000</f>
        <v>610.51499999999999</v>
      </c>
      <c r="K7751">
        <v>2016</v>
      </c>
      <c r="L7751" t="s">
        <v>18</v>
      </c>
      <c r="M7751" s="144" t="s">
        <v>59</v>
      </c>
    </row>
    <row r="7752" spans="1:13" x14ac:dyDescent="0.2">
      <c r="A7752" t="s">
        <v>63</v>
      </c>
      <c r="B7752" s="144" t="s">
        <v>5</v>
      </c>
      <c r="C7752">
        <v>101</v>
      </c>
      <c r="D7752" t="str">
        <f>VLOOKUP(Oliusala[[#This Row],[postnumer]],Sveitarfelog[#All],4,FALSE)</f>
        <v>Garðabær,Hafnarfjarðarkaupstaður,Kópavogsbær,Reykjavíkurborg,Seltjarnarnesbær</v>
      </c>
      <c r="E7752" t="str">
        <f>VLOOKUP(Oliusala[[#This Row],[postnumer]],Sveitarfelog[#All],5,FALSE)</f>
        <v>Höfuðborgarsvæðið</v>
      </c>
      <c r="F7752" t="s">
        <v>20</v>
      </c>
      <c r="G7752" t="s">
        <v>50</v>
      </c>
      <c r="H7752" s="1" t="s">
        <v>58</v>
      </c>
      <c r="I7752" s="1">
        <v>697855</v>
      </c>
      <c r="J7752" s="2">
        <f>VLOOKUP(Oliusala[[#This Row],[tegund]],Tegundir!$B$2:$D$19,3,FALSE)*Oliusala[[#This Row],[magn]]/1000</f>
        <v>523.39125000000001</v>
      </c>
      <c r="K7752">
        <v>2016</v>
      </c>
      <c r="L7752" t="s">
        <v>18</v>
      </c>
      <c r="M7752" s="144" t="s">
        <v>59</v>
      </c>
    </row>
    <row r="7753" spans="1:13" x14ac:dyDescent="0.2">
      <c r="A7753" t="s">
        <v>63</v>
      </c>
      <c r="B7753" s="144" t="s">
        <v>5</v>
      </c>
      <c r="C7753">
        <v>101</v>
      </c>
      <c r="D7753" t="str">
        <f>VLOOKUP(Oliusala[[#This Row],[postnumer]],Sveitarfelog[#All],4,FALSE)</f>
        <v>Garðabær,Hafnarfjarðarkaupstaður,Kópavogsbær,Reykjavíkurborg,Seltjarnarnesbær</v>
      </c>
      <c r="E7753" t="str">
        <f>VLOOKUP(Oliusala[[#This Row],[postnumer]],Sveitarfelog[#All],5,FALSE)</f>
        <v>Höfuðborgarsvæðið</v>
      </c>
      <c r="F7753" t="s">
        <v>20</v>
      </c>
      <c r="G7753" t="s">
        <v>50</v>
      </c>
      <c r="H7753" t="s">
        <v>58</v>
      </c>
      <c r="I7753" s="1">
        <v>498819</v>
      </c>
      <c r="J7753" s="2">
        <f>VLOOKUP(Oliusala[[#This Row],[tegund]],Tegundir!$B$2:$D$19,3,FALSE)*Oliusala[[#This Row],[magn]]/1000</f>
        <v>374.11425000000003</v>
      </c>
      <c r="K7753">
        <v>2016</v>
      </c>
      <c r="L7753" t="s">
        <v>18</v>
      </c>
      <c r="M7753" s="144" t="s">
        <v>59</v>
      </c>
    </row>
    <row r="7754" spans="1:13" x14ac:dyDescent="0.2">
      <c r="A7754" t="s">
        <v>63</v>
      </c>
      <c r="B7754" s="144" t="s">
        <v>5</v>
      </c>
      <c r="C7754">
        <v>101</v>
      </c>
      <c r="D7754" t="str">
        <f>VLOOKUP(Oliusala[[#This Row],[postnumer]],Sveitarfelog[#All],4,FALSE)</f>
        <v>Garðabær,Hafnarfjarðarkaupstaður,Kópavogsbær,Reykjavíkurborg,Seltjarnarnesbær</v>
      </c>
      <c r="E7754" t="str">
        <f>VLOOKUP(Oliusala[[#This Row],[postnumer]],Sveitarfelog[#All],5,FALSE)</f>
        <v>Höfuðborgarsvæðið</v>
      </c>
      <c r="F7754" t="s">
        <v>20</v>
      </c>
      <c r="G7754" t="s">
        <v>50</v>
      </c>
      <c r="H7754" t="s">
        <v>58</v>
      </c>
      <c r="I7754" s="1">
        <v>483413</v>
      </c>
      <c r="J7754" s="2">
        <f>VLOOKUP(Oliusala[[#This Row],[tegund]],Tegundir!$B$2:$D$19,3,FALSE)*Oliusala[[#This Row],[magn]]/1000</f>
        <v>362.55975000000001</v>
      </c>
      <c r="K7754">
        <v>2016</v>
      </c>
      <c r="L7754" t="s">
        <v>18</v>
      </c>
      <c r="M7754" s="144" t="s">
        <v>59</v>
      </c>
    </row>
    <row r="7755" spans="1:13" x14ac:dyDescent="0.2">
      <c r="A7755" t="s">
        <v>63</v>
      </c>
      <c r="B7755" s="144" t="s">
        <v>5</v>
      </c>
      <c r="C7755">
        <v>101</v>
      </c>
      <c r="D7755" t="str">
        <f>VLOOKUP(Oliusala[[#This Row],[postnumer]],Sveitarfelog[#All],4,FALSE)</f>
        <v>Garðabær,Hafnarfjarðarkaupstaður,Kópavogsbær,Reykjavíkurborg,Seltjarnarnesbær</v>
      </c>
      <c r="E7755" t="str">
        <f>VLOOKUP(Oliusala[[#This Row],[postnumer]],Sveitarfelog[#All],5,FALSE)</f>
        <v>Höfuðborgarsvæðið</v>
      </c>
      <c r="F7755" t="s">
        <v>20</v>
      </c>
      <c r="G7755" t="s">
        <v>50</v>
      </c>
      <c r="H7755" t="s">
        <v>58</v>
      </c>
      <c r="I7755" s="1">
        <v>821428</v>
      </c>
      <c r="J7755" s="2">
        <f>VLOOKUP(Oliusala[[#This Row],[tegund]],Tegundir!$B$2:$D$19,3,FALSE)*Oliusala[[#This Row],[magn]]/1000</f>
        <v>616.07100000000003</v>
      </c>
      <c r="K7755">
        <v>2016</v>
      </c>
      <c r="L7755" t="s">
        <v>18</v>
      </c>
      <c r="M7755" s="144" t="s">
        <v>59</v>
      </c>
    </row>
    <row r="7756" spans="1:13" x14ac:dyDescent="0.2">
      <c r="A7756" t="s">
        <v>63</v>
      </c>
      <c r="B7756" s="144" t="s">
        <v>5</v>
      </c>
      <c r="C7756">
        <v>101</v>
      </c>
      <c r="D7756" t="str">
        <f>VLOOKUP(Oliusala[[#This Row],[postnumer]],Sveitarfelog[#All],4,FALSE)</f>
        <v>Garðabær,Hafnarfjarðarkaupstaður,Kópavogsbær,Reykjavíkurborg,Seltjarnarnesbær</v>
      </c>
      <c r="E7756" t="str">
        <f>VLOOKUP(Oliusala[[#This Row],[postnumer]],Sveitarfelog[#All],5,FALSE)</f>
        <v>Höfuðborgarsvæðið</v>
      </c>
      <c r="F7756" t="s">
        <v>20</v>
      </c>
      <c r="G7756" t="s">
        <v>50</v>
      </c>
      <c r="H7756" s="1" t="s">
        <v>58</v>
      </c>
      <c r="I7756" s="1">
        <v>31701886</v>
      </c>
      <c r="J7756" s="2">
        <f>VLOOKUP(Oliusala[[#This Row],[tegund]],Tegundir!$B$2:$D$19,3,FALSE)*Oliusala[[#This Row],[magn]]/1000</f>
        <v>23776.414499999999</v>
      </c>
      <c r="K7756">
        <v>2016</v>
      </c>
      <c r="L7756" t="s">
        <v>18</v>
      </c>
      <c r="M7756" s="144" t="s">
        <v>59</v>
      </c>
    </row>
    <row r="7757" spans="1:13" x14ac:dyDescent="0.2">
      <c r="A7757" t="s">
        <v>63</v>
      </c>
      <c r="B7757" s="144" t="s">
        <v>5</v>
      </c>
      <c r="C7757">
        <v>101</v>
      </c>
      <c r="D7757" t="str">
        <f>VLOOKUP(Oliusala[[#This Row],[postnumer]],Sveitarfelog[#All],4,FALSE)</f>
        <v>Garðabær,Hafnarfjarðarkaupstaður,Kópavogsbær,Reykjavíkurborg,Seltjarnarnesbær</v>
      </c>
      <c r="E7757" t="str">
        <f>VLOOKUP(Oliusala[[#This Row],[postnumer]],Sveitarfelog[#All],5,FALSE)</f>
        <v>Höfuðborgarsvæðið</v>
      </c>
      <c r="F7757" t="s">
        <v>46</v>
      </c>
      <c r="G7757" t="s">
        <v>50</v>
      </c>
      <c r="H7757" s="1" t="s">
        <v>58</v>
      </c>
      <c r="I7757" s="1">
        <v>71612</v>
      </c>
      <c r="J7757" s="2">
        <f>VLOOKUP(Oliusala[[#This Row],[tegund]],Tegundir!$B$2:$D$19,3,FALSE)*Oliusala[[#This Row],[magn]]/1000</f>
        <v>53.709000000000003</v>
      </c>
      <c r="K7757">
        <v>2016</v>
      </c>
      <c r="L7757" t="s">
        <v>18</v>
      </c>
      <c r="M7757" s="144" t="s">
        <v>59</v>
      </c>
    </row>
    <row r="7758" spans="1:13" x14ac:dyDescent="0.2">
      <c r="A7758" t="s">
        <v>63</v>
      </c>
      <c r="B7758" s="144" t="s">
        <v>5</v>
      </c>
      <c r="C7758">
        <v>101</v>
      </c>
      <c r="D7758" t="str">
        <f>VLOOKUP(Oliusala[[#This Row],[postnumer]],Sveitarfelog[#All],4,FALSE)</f>
        <v>Garðabær,Hafnarfjarðarkaupstaður,Kópavogsbær,Reykjavíkurborg,Seltjarnarnesbær</v>
      </c>
      <c r="E7758" t="str">
        <f>VLOOKUP(Oliusala[[#This Row],[postnumer]],Sveitarfelog[#All],5,FALSE)</f>
        <v>Höfuðborgarsvæðið</v>
      </c>
      <c r="F7758" t="s">
        <v>20</v>
      </c>
      <c r="G7758" t="s">
        <v>50</v>
      </c>
      <c r="H7758" s="1" t="s">
        <v>58</v>
      </c>
      <c r="I7758" s="1">
        <v>1041673</v>
      </c>
      <c r="J7758" s="2">
        <f>VLOOKUP(Oliusala[[#This Row],[tegund]],Tegundir!$B$2:$D$19,3,FALSE)*Oliusala[[#This Row],[magn]]/1000</f>
        <v>781.25474999999994</v>
      </c>
      <c r="K7758">
        <v>2016</v>
      </c>
      <c r="L7758" t="s">
        <v>18</v>
      </c>
      <c r="M7758" s="144" t="s">
        <v>59</v>
      </c>
    </row>
    <row r="7759" spans="1:13" x14ac:dyDescent="0.2">
      <c r="A7759" t="s">
        <v>63</v>
      </c>
      <c r="B7759" s="144" t="s">
        <v>5</v>
      </c>
      <c r="C7759">
        <v>101</v>
      </c>
      <c r="D7759" t="str">
        <f>VLOOKUP(Oliusala[[#This Row],[postnumer]],Sveitarfelog[#All],4,FALSE)</f>
        <v>Garðabær,Hafnarfjarðarkaupstaður,Kópavogsbær,Reykjavíkurborg,Seltjarnarnesbær</v>
      </c>
      <c r="E7759" t="str">
        <f>VLOOKUP(Oliusala[[#This Row],[postnumer]],Sveitarfelog[#All],5,FALSE)</f>
        <v>Höfuðborgarsvæðið</v>
      </c>
      <c r="F7759" t="s">
        <v>20</v>
      </c>
      <c r="G7759" t="s">
        <v>50</v>
      </c>
      <c r="H7759" s="1" t="s">
        <v>58</v>
      </c>
      <c r="I7759" s="1">
        <v>251748</v>
      </c>
      <c r="J7759" s="2">
        <f>VLOOKUP(Oliusala[[#This Row],[tegund]],Tegundir!$B$2:$D$19,3,FALSE)*Oliusala[[#This Row],[magn]]/1000</f>
        <v>188.81100000000001</v>
      </c>
      <c r="K7759">
        <v>2016</v>
      </c>
      <c r="L7759" t="s">
        <v>18</v>
      </c>
      <c r="M7759" s="144" t="s">
        <v>59</v>
      </c>
    </row>
    <row r="7760" spans="1:13" x14ac:dyDescent="0.2">
      <c r="A7760" t="s">
        <v>63</v>
      </c>
      <c r="B7760" s="144" t="s">
        <v>72</v>
      </c>
      <c r="C7760">
        <v>190</v>
      </c>
      <c r="D7760" t="str">
        <f>VLOOKUP(Oliusala[[#This Row],[postnumer]],Sveitarfelog[#All],4,FALSE)</f>
        <v>Sveitarfélagið Vogar</v>
      </c>
      <c r="E7760" t="str">
        <f>VLOOKUP(Oliusala[[#This Row],[postnumer]],Sveitarfelog[#All],5,FALSE)</f>
        <v>Suðurnes</v>
      </c>
      <c r="F7760" t="s">
        <v>21</v>
      </c>
      <c r="G7760" t="s">
        <v>50</v>
      </c>
      <c r="H7760" t="s">
        <v>58</v>
      </c>
      <c r="I7760" s="1">
        <v>277553</v>
      </c>
      <c r="J7760" s="2">
        <f>VLOOKUP(Oliusala[[#This Row],[tegund]],Tegundir!$B$2:$D$19,3,FALSE)*Oliusala[[#This Row],[magn]]/1000</f>
        <v>208.16475</v>
      </c>
      <c r="K7760">
        <v>2016</v>
      </c>
      <c r="L7760" t="s">
        <v>18</v>
      </c>
      <c r="M7760" s="144" t="s">
        <v>59</v>
      </c>
    </row>
    <row r="7761" spans="1:13" x14ac:dyDescent="0.2">
      <c r="A7761" t="s">
        <v>57</v>
      </c>
      <c r="B7761" s="144" t="s">
        <v>75</v>
      </c>
      <c r="C7761">
        <v>230</v>
      </c>
      <c r="D7761" t="str">
        <f>VLOOKUP(Oliusala[[#This Row],[postnumer]],Sveitarfelog[#All],4,FALSE)</f>
        <v>Reykjanesbær</v>
      </c>
      <c r="E7761" t="str">
        <f>VLOOKUP(Oliusala[[#This Row],[postnumer]],Sveitarfelog[#All],5,FALSE)</f>
        <v>Suðurnes</v>
      </c>
      <c r="F7761" t="s">
        <v>21</v>
      </c>
      <c r="G7761" t="s">
        <v>50</v>
      </c>
      <c r="H7761" s="1" t="s">
        <v>60</v>
      </c>
      <c r="I7761" s="1">
        <v>21960</v>
      </c>
      <c r="J7761" s="2">
        <f>VLOOKUP(Oliusala[[#This Row],[tegund]],Tegundir!$B$2:$D$19,3,FALSE)*Oliusala[[#This Row],[magn]]/1000</f>
        <v>16.47</v>
      </c>
      <c r="K7761">
        <v>2016</v>
      </c>
      <c r="L7761" t="s">
        <v>18</v>
      </c>
      <c r="M7761" s="144" t="s">
        <v>59</v>
      </c>
    </row>
    <row r="7762" spans="1:13" x14ac:dyDescent="0.2">
      <c r="A7762" t="s">
        <v>63</v>
      </c>
      <c r="B7762" s="144" t="s">
        <v>75</v>
      </c>
      <c r="C7762">
        <v>230</v>
      </c>
      <c r="D7762" t="str">
        <f>VLOOKUP(Oliusala[[#This Row],[postnumer]],Sveitarfelog[#All],4,FALSE)</f>
        <v>Reykjanesbær</v>
      </c>
      <c r="E7762" t="str">
        <f>VLOOKUP(Oliusala[[#This Row],[postnumer]],Sveitarfelog[#All],5,FALSE)</f>
        <v>Suðurnes</v>
      </c>
      <c r="F7762" t="s">
        <v>20</v>
      </c>
      <c r="G7762" t="s">
        <v>50</v>
      </c>
      <c r="H7762" s="1" t="s">
        <v>58</v>
      </c>
      <c r="I7762" s="1">
        <v>2414068</v>
      </c>
      <c r="J7762" s="2">
        <f>VLOOKUP(Oliusala[[#This Row],[tegund]],Tegundir!$B$2:$D$19,3,FALSE)*Oliusala[[#This Row],[magn]]/1000</f>
        <v>1810.5509999999999</v>
      </c>
      <c r="K7762">
        <v>2016</v>
      </c>
      <c r="L7762" t="s">
        <v>18</v>
      </c>
      <c r="M7762" s="144" t="s">
        <v>59</v>
      </c>
    </row>
    <row r="7763" spans="1:13" x14ac:dyDescent="0.2">
      <c r="A7763" t="s">
        <v>63</v>
      </c>
      <c r="B7763" s="144" t="s">
        <v>75</v>
      </c>
      <c r="C7763">
        <v>230</v>
      </c>
      <c r="D7763" t="str">
        <f>VLOOKUP(Oliusala[[#This Row],[postnumer]],Sveitarfelog[#All],4,FALSE)</f>
        <v>Reykjanesbær</v>
      </c>
      <c r="E7763" t="str">
        <f>VLOOKUP(Oliusala[[#This Row],[postnumer]],Sveitarfelog[#All],5,FALSE)</f>
        <v>Suðurnes</v>
      </c>
      <c r="F7763" t="s">
        <v>46</v>
      </c>
      <c r="G7763" t="s">
        <v>50</v>
      </c>
      <c r="H7763" s="1" t="s">
        <v>58</v>
      </c>
      <c r="I7763" s="1">
        <v>21795</v>
      </c>
      <c r="J7763" s="2">
        <f>VLOOKUP(Oliusala[[#This Row],[tegund]],Tegundir!$B$2:$D$19,3,FALSE)*Oliusala[[#This Row],[magn]]/1000</f>
        <v>16.346250000000001</v>
      </c>
      <c r="K7763">
        <v>2016</v>
      </c>
      <c r="L7763" t="s">
        <v>18</v>
      </c>
      <c r="M7763" s="144" t="s">
        <v>59</v>
      </c>
    </row>
    <row r="7764" spans="1:13" x14ac:dyDescent="0.2">
      <c r="A7764" t="s">
        <v>63</v>
      </c>
      <c r="B7764" s="144" t="s">
        <v>75</v>
      </c>
      <c r="C7764">
        <v>230</v>
      </c>
      <c r="D7764" t="str">
        <f>VLOOKUP(Oliusala[[#This Row],[postnumer]],Sveitarfelog[#All],4,FALSE)</f>
        <v>Reykjanesbær</v>
      </c>
      <c r="E7764" t="str">
        <f>VLOOKUP(Oliusala[[#This Row],[postnumer]],Sveitarfelog[#All],5,FALSE)</f>
        <v>Suðurnes</v>
      </c>
      <c r="F7764" t="s">
        <v>21</v>
      </c>
      <c r="G7764" t="s">
        <v>50</v>
      </c>
      <c r="H7764" s="1" t="s">
        <v>58</v>
      </c>
      <c r="I7764" s="1">
        <v>1939414</v>
      </c>
      <c r="J7764" s="2">
        <f>VLOOKUP(Oliusala[[#This Row],[tegund]],Tegundir!$B$2:$D$19,3,FALSE)*Oliusala[[#This Row],[magn]]/1000</f>
        <v>1454.5605</v>
      </c>
      <c r="K7764">
        <v>2016</v>
      </c>
      <c r="L7764" t="s">
        <v>18</v>
      </c>
      <c r="M7764" s="144" t="s">
        <v>59</v>
      </c>
    </row>
    <row r="7765" spans="1:13" x14ac:dyDescent="0.2">
      <c r="A7765" t="s">
        <v>57</v>
      </c>
      <c r="B7765" s="144" t="s">
        <v>74</v>
      </c>
      <c r="C7765">
        <v>230</v>
      </c>
      <c r="D7765" t="str">
        <f>VLOOKUP(Oliusala[[#This Row],[postnumer]],Sveitarfelog[#All],4,FALSE)</f>
        <v>Reykjanesbær</v>
      </c>
      <c r="E7765" t="str">
        <f>VLOOKUP(Oliusala[[#This Row],[postnumer]],Sveitarfelog[#All],5,FALSE)</f>
        <v>Suðurnes</v>
      </c>
      <c r="F7765" t="s">
        <v>21</v>
      </c>
      <c r="G7765" t="s">
        <v>50</v>
      </c>
      <c r="H7765" s="1" t="s">
        <v>60</v>
      </c>
      <c r="I7765" s="1">
        <v>2304</v>
      </c>
      <c r="J7765" s="2">
        <f>VLOOKUP(Oliusala[[#This Row],[tegund]],Tegundir!$B$2:$D$19,3,FALSE)*Oliusala[[#This Row],[magn]]/1000</f>
        <v>1.728</v>
      </c>
      <c r="K7765">
        <v>2016</v>
      </c>
      <c r="L7765" t="s">
        <v>18</v>
      </c>
      <c r="M7765" s="144" t="s">
        <v>59</v>
      </c>
    </row>
    <row r="7766" spans="1:13" x14ac:dyDescent="0.2">
      <c r="A7766" t="s">
        <v>63</v>
      </c>
      <c r="B7766" s="144" t="s">
        <v>74</v>
      </c>
      <c r="C7766">
        <v>230</v>
      </c>
      <c r="D7766" t="str">
        <f>VLOOKUP(Oliusala[[#This Row],[postnumer]],Sveitarfelog[#All],4,FALSE)</f>
        <v>Reykjanesbær</v>
      </c>
      <c r="E7766" t="str">
        <f>VLOOKUP(Oliusala[[#This Row],[postnumer]],Sveitarfelog[#All],5,FALSE)</f>
        <v>Suðurnes</v>
      </c>
      <c r="F7766" t="s">
        <v>20</v>
      </c>
      <c r="G7766" t="s">
        <v>50</v>
      </c>
      <c r="H7766" t="s">
        <v>58</v>
      </c>
      <c r="I7766" s="1">
        <v>210099</v>
      </c>
      <c r="J7766" s="2">
        <f>VLOOKUP(Oliusala[[#This Row],[tegund]],Tegundir!$B$2:$D$19,3,FALSE)*Oliusala[[#This Row],[magn]]/1000</f>
        <v>157.57425000000001</v>
      </c>
      <c r="K7766">
        <v>2016</v>
      </c>
      <c r="L7766" t="s">
        <v>18</v>
      </c>
      <c r="M7766" s="144" t="s">
        <v>59</v>
      </c>
    </row>
    <row r="7767" spans="1:13" x14ac:dyDescent="0.2">
      <c r="A7767" t="s">
        <v>63</v>
      </c>
      <c r="B7767" s="144" t="s">
        <v>74</v>
      </c>
      <c r="C7767">
        <v>230</v>
      </c>
      <c r="D7767" t="str">
        <f>VLOOKUP(Oliusala[[#This Row],[postnumer]],Sveitarfelog[#All],4,FALSE)</f>
        <v>Reykjanesbær</v>
      </c>
      <c r="E7767" t="str">
        <f>VLOOKUP(Oliusala[[#This Row],[postnumer]],Sveitarfelog[#All],5,FALSE)</f>
        <v>Suðurnes</v>
      </c>
      <c r="F7767" t="s">
        <v>21</v>
      </c>
      <c r="G7767" t="s">
        <v>50</v>
      </c>
      <c r="H7767" t="s">
        <v>58</v>
      </c>
      <c r="I7767" s="1">
        <v>341516</v>
      </c>
      <c r="J7767" s="2">
        <f>VLOOKUP(Oliusala[[#This Row],[tegund]],Tegundir!$B$2:$D$19,3,FALSE)*Oliusala[[#This Row],[magn]]/1000</f>
        <v>256.137</v>
      </c>
      <c r="K7767">
        <v>2016</v>
      </c>
      <c r="L7767" t="s">
        <v>18</v>
      </c>
      <c r="M7767" s="144" t="s">
        <v>59</v>
      </c>
    </row>
    <row r="7768" spans="1:13" x14ac:dyDescent="0.2">
      <c r="A7768" t="s">
        <v>63</v>
      </c>
      <c r="B7768" s="144" t="s">
        <v>77</v>
      </c>
      <c r="C7768">
        <v>240</v>
      </c>
      <c r="D7768" t="str">
        <f>VLOOKUP(Oliusala[[#This Row],[postnumer]],Sveitarfelog[#All],4,FALSE)</f>
        <v>Grindavíkurbær</v>
      </c>
      <c r="E7768" t="str">
        <f>VLOOKUP(Oliusala[[#This Row],[postnumer]],Sveitarfelog[#All],5,FALSE)</f>
        <v>Suðurnes</v>
      </c>
      <c r="F7768" t="s">
        <v>20</v>
      </c>
      <c r="G7768" t="s">
        <v>50</v>
      </c>
      <c r="H7768" s="1" t="s">
        <v>58</v>
      </c>
      <c r="I7768" s="1">
        <v>851327</v>
      </c>
      <c r="J7768" s="2">
        <f>VLOOKUP(Oliusala[[#This Row],[tegund]],Tegundir!$B$2:$D$19,3,FALSE)*Oliusala[[#This Row],[magn]]/1000</f>
        <v>638.49525000000006</v>
      </c>
      <c r="K7768">
        <v>2016</v>
      </c>
      <c r="L7768" t="s">
        <v>18</v>
      </c>
      <c r="M7768" s="144" t="s">
        <v>59</v>
      </c>
    </row>
    <row r="7769" spans="1:13" x14ac:dyDescent="0.2">
      <c r="A7769" t="s">
        <v>63</v>
      </c>
      <c r="B7769" s="144" t="s">
        <v>77</v>
      </c>
      <c r="C7769">
        <v>240</v>
      </c>
      <c r="D7769" t="str">
        <f>VLOOKUP(Oliusala[[#This Row],[postnumer]],Sveitarfelog[#All],4,FALSE)</f>
        <v>Grindavíkurbær</v>
      </c>
      <c r="E7769" t="str">
        <f>VLOOKUP(Oliusala[[#This Row],[postnumer]],Sveitarfelog[#All],5,FALSE)</f>
        <v>Suðurnes</v>
      </c>
      <c r="F7769" t="s">
        <v>21</v>
      </c>
      <c r="G7769" t="s">
        <v>50</v>
      </c>
      <c r="H7769" t="s">
        <v>58</v>
      </c>
      <c r="I7769" s="1">
        <v>509616</v>
      </c>
      <c r="J7769" s="2">
        <f>VLOOKUP(Oliusala[[#This Row],[tegund]],Tegundir!$B$2:$D$19,3,FALSE)*Oliusala[[#This Row],[magn]]/1000</f>
        <v>382.21199999999999</v>
      </c>
      <c r="K7769">
        <v>2016</v>
      </c>
      <c r="L7769" t="s">
        <v>18</v>
      </c>
      <c r="M7769" s="144" t="s">
        <v>59</v>
      </c>
    </row>
    <row r="7770" spans="1:13" x14ac:dyDescent="0.2">
      <c r="A7770" t="s">
        <v>63</v>
      </c>
      <c r="B7770" s="144" t="s">
        <v>78</v>
      </c>
      <c r="C7770">
        <v>245</v>
      </c>
      <c r="D7770" t="str">
        <f>VLOOKUP(Oliusala[[#This Row],[postnumer]],Sveitarfelog[#All],4,FALSE)</f>
        <v>Suðurnesjabær</v>
      </c>
      <c r="E7770" t="str">
        <f>VLOOKUP(Oliusala[[#This Row],[postnumer]],Sveitarfelog[#All],5,FALSE)</f>
        <v>Suðurnes</v>
      </c>
      <c r="F7770" t="s">
        <v>20</v>
      </c>
      <c r="G7770" t="s">
        <v>50</v>
      </c>
      <c r="H7770" t="s">
        <v>58</v>
      </c>
      <c r="I7770" s="1">
        <v>474006</v>
      </c>
      <c r="J7770" s="2">
        <f>VLOOKUP(Oliusala[[#This Row],[tegund]],Tegundir!$B$2:$D$19,3,FALSE)*Oliusala[[#This Row],[magn]]/1000</f>
        <v>355.50450000000001</v>
      </c>
      <c r="K7770">
        <v>2016</v>
      </c>
      <c r="L7770" t="s">
        <v>18</v>
      </c>
      <c r="M7770" s="144" t="s">
        <v>59</v>
      </c>
    </row>
    <row r="7771" spans="1:13" x14ac:dyDescent="0.2">
      <c r="A7771" t="s">
        <v>63</v>
      </c>
      <c r="B7771" s="144" t="s">
        <v>78</v>
      </c>
      <c r="C7771">
        <v>245</v>
      </c>
      <c r="D7771" t="str">
        <f>VLOOKUP(Oliusala[[#This Row],[postnumer]],Sveitarfelog[#All],4,FALSE)</f>
        <v>Suðurnesjabær</v>
      </c>
      <c r="E7771" t="str">
        <f>VLOOKUP(Oliusala[[#This Row],[postnumer]],Sveitarfelog[#All],5,FALSE)</f>
        <v>Suðurnes</v>
      </c>
      <c r="F7771" t="s">
        <v>21</v>
      </c>
      <c r="G7771" t="s">
        <v>50</v>
      </c>
      <c r="H7771" t="s">
        <v>58</v>
      </c>
      <c r="I7771" s="1">
        <v>73760</v>
      </c>
      <c r="J7771" s="2">
        <f>VLOOKUP(Oliusala[[#This Row],[tegund]],Tegundir!$B$2:$D$19,3,FALSE)*Oliusala[[#This Row],[magn]]/1000</f>
        <v>55.32</v>
      </c>
      <c r="K7771">
        <v>2016</v>
      </c>
      <c r="L7771" t="s">
        <v>18</v>
      </c>
      <c r="M7771" s="144" t="s">
        <v>59</v>
      </c>
    </row>
    <row r="7772" spans="1:13" x14ac:dyDescent="0.2">
      <c r="A7772" t="s">
        <v>63</v>
      </c>
      <c r="B7772" s="144" t="s">
        <v>79</v>
      </c>
      <c r="C7772">
        <v>250</v>
      </c>
      <c r="D7772" t="str">
        <f>VLOOKUP(Oliusala[[#This Row],[postnumer]],Sveitarfelog[#All],4,FALSE)</f>
        <v>Suðurnesjabær</v>
      </c>
      <c r="E7772" t="str">
        <f>VLOOKUP(Oliusala[[#This Row],[postnumer]],Sveitarfelog[#All],5,FALSE)</f>
        <v>Suðurnes</v>
      </c>
      <c r="F7772" t="s">
        <v>21</v>
      </c>
      <c r="G7772" t="s">
        <v>50</v>
      </c>
      <c r="H7772" s="1" t="s">
        <v>58</v>
      </c>
      <c r="I7772" s="1">
        <v>274141</v>
      </c>
      <c r="J7772" s="2">
        <f>VLOOKUP(Oliusala[[#This Row],[tegund]],Tegundir!$B$2:$D$19,3,FALSE)*Oliusala[[#This Row],[magn]]/1000</f>
        <v>205.60575</v>
      </c>
      <c r="K7772">
        <v>2016</v>
      </c>
      <c r="L7772" t="s">
        <v>18</v>
      </c>
      <c r="M7772" s="144" t="s">
        <v>59</v>
      </c>
    </row>
    <row r="7773" spans="1:13" x14ac:dyDescent="0.2">
      <c r="A7773" t="s">
        <v>63</v>
      </c>
      <c r="B7773" s="144" t="s">
        <v>80</v>
      </c>
      <c r="C7773">
        <v>260</v>
      </c>
      <c r="D7773" t="str">
        <f>VLOOKUP(Oliusala[[#This Row],[postnumer]],Sveitarfelog[#All],4,FALSE)</f>
        <v>Reykjanesbær</v>
      </c>
      <c r="E7773" t="str">
        <f>VLOOKUP(Oliusala[[#This Row],[postnumer]],Sveitarfelog[#All],5,FALSE)</f>
        <v>Suðurnes</v>
      </c>
      <c r="F7773" t="s">
        <v>20</v>
      </c>
      <c r="G7773" t="s">
        <v>50</v>
      </c>
      <c r="H7773" s="1" t="s">
        <v>58</v>
      </c>
      <c r="I7773" s="1">
        <v>1252357</v>
      </c>
      <c r="J7773" s="2">
        <f>VLOOKUP(Oliusala[[#This Row],[tegund]],Tegundir!$B$2:$D$19,3,FALSE)*Oliusala[[#This Row],[magn]]/1000</f>
        <v>939.26774999999998</v>
      </c>
      <c r="K7773">
        <v>2016</v>
      </c>
      <c r="L7773" t="s">
        <v>18</v>
      </c>
      <c r="M7773" s="144" t="s">
        <v>59</v>
      </c>
    </row>
    <row r="7774" spans="1:13" x14ac:dyDescent="0.2">
      <c r="A7774" t="s">
        <v>63</v>
      </c>
      <c r="B7774" s="144" t="s">
        <v>80</v>
      </c>
      <c r="C7774">
        <v>260</v>
      </c>
      <c r="D7774" t="str">
        <f>VLOOKUP(Oliusala[[#This Row],[postnumer]],Sveitarfelog[#All],4,FALSE)</f>
        <v>Reykjanesbær</v>
      </c>
      <c r="E7774" t="str">
        <f>VLOOKUP(Oliusala[[#This Row],[postnumer]],Sveitarfelog[#All],5,FALSE)</f>
        <v>Suðurnes</v>
      </c>
      <c r="F7774" t="s">
        <v>20</v>
      </c>
      <c r="G7774" t="s">
        <v>50</v>
      </c>
      <c r="H7774" t="s">
        <v>58</v>
      </c>
      <c r="I7774" s="1">
        <v>3232629</v>
      </c>
      <c r="J7774" s="2">
        <f>VLOOKUP(Oliusala[[#This Row],[tegund]],Tegundir!$B$2:$D$19,3,FALSE)*Oliusala[[#This Row],[magn]]/1000</f>
        <v>2424.4717500000002</v>
      </c>
      <c r="K7774">
        <v>2016</v>
      </c>
      <c r="L7774" t="s">
        <v>18</v>
      </c>
      <c r="M7774" s="144" t="s">
        <v>59</v>
      </c>
    </row>
    <row r="7775" spans="1:13" x14ac:dyDescent="0.2">
      <c r="A7775" t="s">
        <v>63</v>
      </c>
      <c r="B7775" s="144" t="s">
        <v>80</v>
      </c>
      <c r="C7775">
        <v>260</v>
      </c>
      <c r="D7775" t="str">
        <f>VLOOKUP(Oliusala[[#This Row],[postnumer]],Sveitarfelog[#All],4,FALSE)</f>
        <v>Reykjanesbær</v>
      </c>
      <c r="E7775" t="str">
        <f>VLOOKUP(Oliusala[[#This Row],[postnumer]],Sveitarfelog[#All],5,FALSE)</f>
        <v>Suðurnes</v>
      </c>
      <c r="F7775" t="s">
        <v>20</v>
      </c>
      <c r="G7775" t="s">
        <v>50</v>
      </c>
      <c r="H7775" s="1" t="s">
        <v>58</v>
      </c>
      <c r="I7775" s="1">
        <v>2069082</v>
      </c>
      <c r="J7775" s="2">
        <f>VLOOKUP(Oliusala[[#This Row],[tegund]],Tegundir!$B$2:$D$19,3,FALSE)*Oliusala[[#This Row],[magn]]/1000</f>
        <v>1551.8115</v>
      </c>
      <c r="K7775">
        <v>2016</v>
      </c>
      <c r="L7775" t="s">
        <v>18</v>
      </c>
      <c r="M7775" s="144" t="s">
        <v>59</v>
      </c>
    </row>
    <row r="7776" spans="1:13" x14ac:dyDescent="0.2">
      <c r="A7776" t="s">
        <v>57</v>
      </c>
      <c r="B7776" s="144" t="s">
        <v>81</v>
      </c>
      <c r="C7776">
        <v>270</v>
      </c>
      <c r="D7776" t="str">
        <f>VLOOKUP(Oliusala[[#This Row],[postnumer]],Sveitarfelog[#All],4,FALSE)</f>
        <v>Mosfellsbær</v>
      </c>
      <c r="E7776" t="str">
        <f>VLOOKUP(Oliusala[[#This Row],[postnumer]],Sveitarfelog[#All],5,FALSE)</f>
        <v>Höfuðborgarsvæðið</v>
      </c>
      <c r="F7776" t="s">
        <v>20</v>
      </c>
      <c r="G7776" t="s">
        <v>50</v>
      </c>
      <c r="H7776" t="s">
        <v>60</v>
      </c>
      <c r="I7776" s="1">
        <v>1050</v>
      </c>
      <c r="J7776" s="2">
        <f>VLOOKUP(Oliusala[[#This Row],[tegund]],Tegundir!$B$2:$D$19,3,FALSE)*Oliusala[[#This Row],[magn]]/1000</f>
        <v>0.78749999999999998</v>
      </c>
      <c r="K7776">
        <v>2016</v>
      </c>
      <c r="L7776" t="s">
        <v>18</v>
      </c>
      <c r="M7776" s="144" t="s">
        <v>59</v>
      </c>
    </row>
    <row r="7777" spans="1:13" x14ac:dyDescent="0.2">
      <c r="A7777" t="s">
        <v>57</v>
      </c>
      <c r="B7777" s="144" t="s">
        <v>81</v>
      </c>
      <c r="C7777">
        <v>270</v>
      </c>
      <c r="D7777" t="str">
        <f>VLOOKUP(Oliusala[[#This Row],[postnumer]],Sveitarfelog[#All],4,FALSE)</f>
        <v>Mosfellsbær</v>
      </c>
      <c r="E7777" t="str">
        <f>VLOOKUP(Oliusala[[#This Row],[postnumer]],Sveitarfelog[#All],5,FALSE)</f>
        <v>Höfuðborgarsvæðið</v>
      </c>
      <c r="F7777" t="s">
        <v>21</v>
      </c>
      <c r="G7777" t="s">
        <v>50</v>
      </c>
      <c r="H7777" s="1" t="s">
        <v>60</v>
      </c>
      <c r="I7777" s="1">
        <v>2278</v>
      </c>
      <c r="J7777" s="2">
        <f>VLOOKUP(Oliusala[[#This Row],[tegund]],Tegundir!$B$2:$D$19,3,FALSE)*Oliusala[[#This Row],[magn]]/1000</f>
        <v>1.7084999999999999</v>
      </c>
      <c r="K7777">
        <v>2016</v>
      </c>
      <c r="L7777" t="s">
        <v>18</v>
      </c>
      <c r="M7777" s="144" t="s">
        <v>59</v>
      </c>
    </row>
    <row r="7778" spans="1:13" x14ac:dyDescent="0.2">
      <c r="A7778" t="s">
        <v>63</v>
      </c>
      <c r="B7778" s="144" t="s">
        <v>81</v>
      </c>
      <c r="C7778">
        <v>270</v>
      </c>
      <c r="D7778" t="str">
        <f>VLOOKUP(Oliusala[[#This Row],[postnumer]],Sveitarfelog[#All],4,FALSE)</f>
        <v>Mosfellsbær</v>
      </c>
      <c r="E7778" t="str">
        <f>VLOOKUP(Oliusala[[#This Row],[postnumer]],Sveitarfelog[#All],5,FALSE)</f>
        <v>Höfuðborgarsvæðið</v>
      </c>
      <c r="F7778" t="s">
        <v>46</v>
      </c>
      <c r="G7778" t="s">
        <v>50</v>
      </c>
      <c r="H7778" s="1" t="s">
        <v>58</v>
      </c>
      <c r="I7778" s="1">
        <v>27759</v>
      </c>
      <c r="J7778" s="2">
        <f>VLOOKUP(Oliusala[[#This Row],[tegund]],Tegundir!$B$2:$D$19,3,FALSE)*Oliusala[[#This Row],[magn]]/1000</f>
        <v>20.81925</v>
      </c>
      <c r="K7778">
        <v>2016</v>
      </c>
      <c r="L7778" t="s">
        <v>18</v>
      </c>
      <c r="M7778" s="144" t="s">
        <v>59</v>
      </c>
    </row>
    <row r="7779" spans="1:13" x14ac:dyDescent="0.2">
      <c r="A7779" t="s">
        <v>63</v>
      </c>
      <c r="B7779" s="144" t="s">
        <v>81</v>
      </c>
      <c r="C7779">
        <v>270</v>
      </c>
      <c r="D7779" t="str">
        <f>VLOOKUP(Oliusala[[#This Row],[postnumer]],Sveitarfelog[#All],4,FALSE)</f>
        <v>Mosfellsbær</v>
      </c>
      <c r="E7779" t="str">
        <f>VLOOKUP(Oliusala[[#This Row],[postnumer]],Sveitarfelog[#All],5,FALSE)</f>
        <v>Höfuðborgarsvæðið</v>
      </c>
      <c r="F7779" t="s">
        <v>21</v>
      </c>
      <c r="G7779" t="s">
        <v>50</v>
      </c>
      <c r="H7779" s="1" t="s">
        <v>58</v>
      </c>
      <c r="I7779" s="1">
        <v>2395046</v>
      </c>
      <c r="J7779" s="2">
        <f>VLOOKUP(Oliusala[[#This Row],[tegund]],Tegundir!$B$2:$D$19,3,FALSE)*Oliusala[[#This Row],[magn]]/1000</f>
        <v>1796.2845</v>
      </c>
      <c r="K7779">
        <v>2016</v>
      </c>
      <c r="L7779" t="s">
        <v>18</v>
      </c>
      <c r="M7779" s="144" t="s">
        <v>59</v>
      </c>
    </row>
    <row r="7780" spans="1:13" x14ac:dyDescent="0.2">
      <c r="A7780" t="s">
        <v>63</v>
      </c>
      <c r="B7780" s="144" t="s">
        <v>82</v>
      </c>
      <c r="C7780">
        <v>270</v>
      </c>
      <c r="D7780" t="str">
        <f>VLOOKUP(Oliusala[[#This Row],[postnumer]],Sveitarfelog[#All],4,FALSE)</f>
        <v>Mosfellsbær</v>
      </c>
      <c r="E7780" t="str">
        <f>VLOOKUP(Oliusala[[#This Row],[postnumer]],Sveitarfelog[#All],5,FALSE)</f>
        <v>Höfuðborgarsvæðið</v>
      </c>
      <c r="F7780" t="s">
        <v>20</v>
      </c>
      <c r="G7780" t="s">
        <v>50</v>
      </c>
      <c r="H7780" t="s">
        <v>58</v>
      </c>
      <c r="I7780" s="1">
        <v>420232</v>
      </c>
      <c r="J7780" s="2">
        <f>VLOOKUP(Oliusala[[#This Row],[tegund]],Tegundir!$B$2:$D$19,3,FALSE)*Oliusala[[#This Row],[magn]]/1000</f>
        <v>315.17399999999998</v>
      </c>
      <c r="K7780">
        <v>2016</v>
      </c>
      <c r="L7780" t="s">
        <v>18</v>
      </c>
      <c r="M7780" s="144" t="s">
        <v>59</v>
      </c>
    </row>
    <row r="7781" spans="1:13" x14ac:dyDescent="0.2">
      <c r="A7781" t="s">
        <v>63</v>
      </c>
      <c r="B7781" s="144" t="s">
        <v>81</v>
      </c>
      <c r="C7781">
        <v>270</v>
      </c>
      <c r="D7781" t="str">
        <f>VLOOKUP(Oliusala[[#This Row],[postnumer]],Sveitarfelog[#All],4,FALSE)</f>
        <v>Mosfellsbær</v>
      </c>
      <c r="E7781" t="str">
        <f>VLOOKUP(Oliusala[[#This Row],[postnumer]],Sveitarfelog[#All],5,FALSE)</f>
        <v>Höfuðborgarsvæðið</v>
      </c>
      <c r="F7781" t="s">
        <v>20</v>
      </c>
      <c r="G7781" t="s">
        <v>50</v>
      </c>
      <c r="H7781" t="s">
        <v>58</v>
      </c>
      <c r="I7781" s="1">
        <v>3590979</v>
      </c>
      <c r="J7781" s="2">
        <f>VLOOKUP(Oliusala[[#This Row],[tegund]],Tegundir!$B$2:$D$19,3,FALSE)*Oliusala[[#This Row],[magn]]/1000</f>
        <v>2693.23425</v>
      </c>
      <c r="K7781">
        <v>2016</v>
      </c>
      <c r="L7781" t="s">
        <v>18</v>
      </c>
      <c r="M7781" s="144" t="s">
        <v>59</v>
      </c>
    </row>
    <row r="7782" spans="1:13" x14ac:dyDescent="0.2">
      <c r="A7782" t="s">
        <v>63</v>
      </c>
      <c r="B7782" s="144" t="s">
        <v>84</v>
      </c>
      <c r="C7782">
        <v>300</v>
      </c>
      <c r="D7782" t="str">
        <f>VLOOKUP(Oliusala[[#This Row],[postnumer]],Sveitarfelog[#All],4,FALSE)</f>
        <v>Akraneskaupstaður,Hvalfjarðarsveit,Kjósarhreppur</v>
      </c>
      <c r="E7782" t="str">
        <f>VLOOKUP(Oliusala[[#This Row],[postnumer]],Sveitarfelog[#All],5,FALSE)</f>
        <v>Vesturland</v>
      </c>
      <c r="F7782" t="s">
        <v>20</v>
      </c>
      <c r="G7782" t="s">
        <v>50</v>
      </c>
      <c r="H7782" s="1" t="s">
        <v>58</v>
      </c>
      <c r="I7782" s="1">
        <v>471580</v>
      </c>
      <c r="J7782" s="2">
        <f>VLOOKUP(Oliusala[[#This Row],[tegund]],Tegundir!$B$2:$D$19,3,FALSE)*Oliusala[[#This Row],[magn]]/1000</f>
        <v>353.685</v>
      </c>
      <c r="K7782">
        <v>2016</v>
      </c>
      <c r="L7782" t="s">
        <v>18</v>
      </c>
      <c r="M7782" s="144" t="s">
        <v>59</v>
      </c>
    </row>
    <row r="7783" spans="1:13" x14ac:dyDescent="0.2">
      <c r="A7783" t="s">
        <v>63</v>
      </c>
      <c r="B7783" s="144" t="s">
        <v>84</v>
      </c>
      <c r="C7783">
        <v>300</v>
      </c>
      <c r="D7783" t="str">
        <f>VLOOKUP(Oliusala[[#This Row],[postnumer]],Sveitarfelog[#All],4,FALSE)</f>
        <v>Akraneskaupstaður,Hvalfjarðarsveit,Kjósarhreppur</v>
      </c>
      <c r="E7783" t="str">
        <f>VLOOKUP(Oliusala[[#This Row],[postnumer]],Sveitarfelog[#All],5,FALSE)</f>
        <v>Vesturland</v>
      </c>
      <c r="F7783" t="s">
        <v>21</v>
      </c>
      <c r="G7783" t="s">
        <v>50</v>
      </c>
      <c r="H7783" s="1" t="s">
        <v>58</v>
      </c>
      <c r="I7783" s="1">
        <v>691549</v>
      </c>
      <c r="J7783" s="2">
        <f>VLOOKUP(Oliusala[[#This Row],[tegund]],Tegundir!$B$2:$D$19,3,FALSE)*Oliusala[[#This Row],[magn]]/1000</f>
        <v>518.66174999999998</v>
      </c>
      <c r="K7783">
        <v>2016</v>
      </c>
      <c r="L7783" t="s">
        <v>18</v>
      </c>
      <c r="M7783" s="144" t="s">
        <v>59</v>
      </c>
    </row>
    <row r="7784" spans="1:13" x14ac:dyDescent="0.2">
      <c r="A7784" t="s">
        <v>63</v>
      </c>
      <c r="B7784" s="144" t="s">
        <v>84</v>
      </c>
      <c r="C7784">
        <v>300</v>
      </c>
      <c r="D7784" t="str">
        <f>VLOOKUP(Oliusala[[#This Row],[postnumer]],Sveitarfelog[#All],4,FALSE)</f>
        <v>Akraneskaupstaður,Hvalfjarðarsveit,Kjósarhreppur</v>
      </c>
      <c r="E7784" t="str">
        <f>VLOOKUP(Oliusala[[#This Row],[postnumer]],Sveitarfelog[#All],5,FALSE)</f>
        <v>Vesturland</v>
      </c>
      <c r="F7784" t="s">
        <v>20</v>
      </c>
      <c r="G7784" t="s">
        <v>50</v>
      </c>
      <c r="H7784" s="1" t="s">
        <v>58</v>
      </c>
      <c r="I7784" s="1">
        <v>1486013</v>
      </c>
      <c r="J7784" s="2">
        <f>VLOOKUP(Oliusala[[#This Row],[tegund]],Tegundir!$B$2:$D$19,3,FALSE)*Oliusala[[#This Row],[magn]]/1000</f>
        <v>1114.5097499999999</v>
      </c>
      <c r="K7784">
        <v>2016</v>
      </c>
      <c r="L7784" t="s">
        <v>18</v>
      </c>
      <c r="M7784" s="144" t="s">
        <v>59</v>
      </c>
    </row>
    <row r="7785" spans="1:13" x14ac:dyDescent="0.2">
      <c r="A7785" t="s">
        <v>63</v>
      </c>
      <c r="B7785" s="144" t="s">
        <v>84</v>
      </c>
      <c r="C7785">
        <v>300</v>
      </c>
      <c r="D7785" t="str">
        <f>VLOOKUP(Oliusala[[#This Row],[postnumer]],Sveitarfelog[#All],4,FALSE)</f>
        <v>Akraneskaupstaður,Hvalfjarðarsveit,Kjósarhreppur</v>
      </c>
      <c r="E7785" t="str">
        <f>VLOOKUP(Oliusala[[#This Row],[postnumer]],Sveitarfelog[#All],5,FALSE)</f>
        <v>Vesturland</v>
      </c>
      <c r="F7785" t="s">
        <v>20</v>
      </c>
      <c r="G7785" t="s">
        <v>50</v>
      </c>
      <c r="H7785" s="1" t="s">
        <v>58</v>
      </c>
      <c r="I7785" s="1">
        <v>97575</v>
      </c>
      <c r="J7785" s="2">
        <f>VLOOKUP(Oliusala[[#This Row],[tegund]],Tegundir!$B$2:$D$19,3,FALSE)*Oliusala[[#This Row],[magn]]/1000</f>
        <v>73.181250000000006</v>
      </c>
      <c r="K7785">
        <v>2016</v>
      </c>
      <c r="L7785" t="s">
        <v>18</v>
      </c>
      <c r="M7785" s="144" t="s">
        <v>59</v>
      </c>
    </row>
    <row r="7786" spans="1:13" x14ac:dyDescent="0.2">
      <c r="A7786" t="s">
        <v>63</v>
      </c>
      <c r="B7786" s="144" t="s">
        <v>84</v>
      </c>
      <c r="C7786">
        <v>300</v>
      </c>
      <c r="D7786" t="str">
        <f>VLOOKUP(Oliusala[[#This Row],[postnumer]],Sveitarfelog[#All],4,FALSE)</f>
        <v>Akraneskaupstaður,Hvalfjarðarsveit,Kjósarhreppur</v>
      </c>
      <c r="E7786" t="str">
        <f>VLOOKUP(Oliusala[[#This Row],[postnumer]],Sveitarfelog[#All],5,FALSE)</f>
        <v>Vesturland</v>
      </c>
      <c r="F7786" t="s">
        <v>20</v>
      </c>
      <c r="G7786" t="s">
        <v>50</v>
      </c>
      <c r="H7786" t="s">
        <v>58</v>
      </c>
      <c r="I7786" s="1">
        <v>252923</v>
      </c>
      <c r="J7786" s="2">
        <f>VLOOKUP(Oliusala[[#This Row],[tegund]],Tegundir!$B$2:$D$19,3,FALSE)*Oliusala[[#This Row],[magn]]/1000</f>
        <v>189.69225</v>
      </c>
      <c r="K7786">
        <v>2016</v>
      </c>
      <c r="L7786" t="s">
        <v>18</v>
      </c>
      <c r="M7786" s="144" t="s">
        <v>59</v>
      </c>
    </row>
    <row r="7787" spans="1:13" x14ac:dyDescent="0.2">
      <c r="A7787" t="s">
        <v>63</v>
      </c>
      <c r="B7787" s="144" t="s">
        <v>85</v>
      </c>
      <c r="C7787">
        <v>300</v>
      </c>
      <c r="D7787" t="str">
        <f>VLOOKUP(Oliusala[[#This Row],[postnumer]],Sveitarfelog[#All],4,FALSE)</f>
        <v>Akraneskaupstaður,Hvalfjarðarsveit,Kjósarhreppur</v>
      </c>
      <c r="E7787" t="str">
        <f>VLOOKUP(Oliusala[[#This Row],[postnumer]],Sveitarfelog[#All],5,FALSE)</f>
        <v>Vesturland</v>
      </c>
      <c r="F7787" t="s">
        <v>20</v>
      </c>
      <c r="G7787" t="s">
        <v>50</v>
      </c>
      <c r="H7787" s="1" t="s">
        <v>58</v>
      </c>
      <c r="I7787" s="1">
        <v>63660</v>
      </c>
      <c r="J7787" s="2">
        <f>VLOOKUP(Oliusala[[#This Row],[tegund]],Tegundir!$B$2:$D$19,3,FALSE)*Oliusala[[#This Row],[magn]]/1000</f>
        <v>47.744999999999997</v>
      </c>
      <c r="K7787">
        <v>2016</v>
      </c>
      <c r="L7787" t="s">
        <v>18</v>
      </c>
      <c r="M7787" s="144" t="s">
        <v>59</v>
      </c>
    </row>
    <row r="7788" spans="1:13" x14ac:dyDescent="0.2">
      <c r="A7788" t="s">
        <v>63</v>
      </c>
      <c r="B7788" s="144" t="s">
        <v>86</v>
      </c>
      <c r="C7788">
        <v>301</v>
      </c>
      <c r="D7788" t="str">
        <f>VLOOKUP(Oliusala[[#This Row],[postnumer]],Sveitarfelog[#All],4,FALSE)</f>
        <v>Akraneskaupstaður,Hvalfjarðarsveit,Kjósarhreppur</v>
      </c>
      <c r="E7788" t="str">
        <f>VLOOKUP(Oliusala[[#This Row],[postnumer]],Sveitarfelog[#All],5,FALSE)</f>
        <v>Vesturland</v>
      </c>
      <c r="F7788" t="s">
        <v>20</v>
      </c>
      <c r="G7788" t="s">
        <v>50</v>
      </c>
      <c r="H7788" s="1" t="s">
        <v>58</v>
      </c>
      <c r="I7788" s="1">
        <v>78097</v>
      </c>
      <c r="J7788" s="2">
        <f>VLOOKUP(Oliusala[[#This Row],[tegund]],Tegundir!$B$2:$D$19,3,FALSE)*Oliusala[[#This Row],[magn]]/1000</f>
        <v>58.572749999999999</v>
      </c>
      <c r="K7788">
        <v>2016</v>
      </c>
      <c r="L7788" t="s">
        <v>18</v>
      </c>
      <c r="M7788" s="144" t="s">
        <v>59</v>
      </c>
    </row>
    <row r="7789" spans="1:13" x14ac:dyDescent="0.2">
      <c r="A7789" t="s">
        <v>63</v>
      </c>
      <c r="B7789" s="144" t="s">
        <v>88</v>
      </c>
      <c r="C7789">
        <v>310</v>
      </c>
      <c r="D7789" t="str">
        <f>VLOOKUP(Oliusala[[#This Row],[postnumer]],Sveitarfelog[#All],4,FALSE)</f>
        <v>Borgarbyggð,Skorradalshreppur</v>
      </c>
      <c r="E7789" t="str">
        <f>VLOOKUP(Oliusala[[#This Row],[postnumer]],Sveitarfelog[#All],5,FALSE)</f>
        <v>Vesturland</v>
      </c>
      <c r="F7789" t="s">
        <v>20</v>
      </c>
      <c r="G7789" t="s">
        <v>50</v>
      </c>
      <c r="H7789" s="1" t="s">
        <v>58</v>
      </c>
      <c r="I7789" s="1">
        <v>2985383</v>
      </c>
      <c r="J7789" s="2">
        <f>VLOOKUP(Oliusala[[#This Row],[tegund]],Tegundir!$B$2:$D$19,3,FALSE)*Oliusala[[#This Row],[magn]]/1000</f>
        <v>2239.0372499999999</v>
      </c>
      <c r="K7789">
        <v>2016</v>
      </c>
      <c r="L7789" t="s">
        <v>18</v>
      </c>
      <c r="M7789" s="144" t="s">
        <v>59</v>
      </c>
    </row>
    <row r="7790" spans="1:13" x14ac:dyDescent="0.2">
      <c r="A7790" t="s">
        <v>63</v>
      </c>
      <c r="B7790" s="144" t="s">
        <v>88</v>
      </c>
      <c r="C7790">
        <v>310</v>
      </c>
      <c r="D7790" t="str">
        <f>VLOOKUP(Oliusala[[#This Row],[postnumer]],Sveitarfelog[#All],4,FALSE)</f>
        <v>Borgarbyggð,Skorradalshreppur</v>
      </c>
      <c r="E7790" t="str">
        <f>VLOOKUP(Oliusala[[#This Row],[postnumer]],Sveitarfelog[#All],5,FALSE)</f>
        <v>Vesturland</v>
      </c>
      <c r="F7790" t="s">
        <v>21</v>
      </c>
      <c r="G7790" t="s">
        <v>50</v>
      </c>
      <c r="H7790" s="1" t="s">
        <v>58</v>
      </c>
      <c r="I7790" s="1">
        <v>1425682</v>
      </c>
      <c r="J7790" s="2">
        <f>VLOOKUP(Oliusala[[#This Row],[tegund]],Tegundir!$B$2:$D$19,3,FALSE)*Oliusala[[#This Row],[magn]]/1000</f>
        <v>1069.2615000000001</v>
      </c>
      <c r="K7790">
        <v>2016</v>
      </c>
      <c r="L7790" t="s">
        <v>18</v>
      </c>
      <c r="M7790" s="144" t="s">
        <v>59</v>
      </c>
    </row>
    <row r="7791" spans="1:13" x14ac:dyDescent="0.2">
      <c r="A7791" t="s">
        <v>63</v>
      </c>
      <c r="B7791" s="144" t="s">
        <v>89</v>
      </c>
      <c r="C7791">
        <v>311</v>
      </c>
      <c r="D7791" t="str">
        <f>VLOOKUP(Oliusala[[#This Row],[postnumer]],Sveitarfelog[#All],4,FALSE)</f>
        <v>Borgarbyggð,Skorradalshreppur</v>
      </c>
      <c r="E7791" t="str">
        <f>VLOOKUP(Oliusala[[#This Row],[postnumer]],Sveitarfelog[#All],5,FALSE)</f>
        <v>Vesturland</v>
      </c>
      <c r="F7791" t="s">
        <v>20</v>
      </c>
      <c r="G7791" t="s">
        <v>50</v>
      </c>
      <c r="H7791" s="1" t="s">
        <v>58</v>
      </c>
      <c r="I7791" s="1">
        <v>326348</v>
      </c>
      <c r="J7791" s="2">
        <f>VLOOKUP(Oliusala[[#This Row],[tegund]],Tegundir!$B$2:$D$19,3,FALSE)*Oliusala[[#This Row],[magn]]/1000</f>
        <v>244.761</v>
      </c>
      <c r="K7791">
        <v>2016</v>
      </c>
      <c r="L7791" t="s">
        <v>18</v>
      </c>
      <c r="M7791" s="144" t="s">
        <v>59</v>
      </c>
    </row>
    <row r="7792" spans="1:13" x14ac:dyDescent="0.2">
      <c r="A7792" t="s">
        <v>63</v>
      </c>
      <c r="B7792" s="144" t="s">
        <v>90</v>
      </c>
      <c r="C7792">
        <v>311</v>
      </c>
      <c r="D7792" t="str">
        <f>VLOOKUP(Oliusala[[#This Row],[postnumer]],Sveitarfelog[#All],4,FALSE)</f>
        <v>Borgarbyggð,Skorradalshreppur</v>
      </c>
      <c r="E7792" t="str">
        <f>VLOOKUP(Oliusala[[#This Row],[postnumer]],Sveitarfelog[#All],5,FALSE)</f>
        <v>Vesturland</v>
      </c>
      <c r="F7792" t="s">
        <v>20</v>
      </c>
      <c r="G7792" t="s">
        <v>50</v>
      </c>
      <c r="H7792" s="1" t="s">
        <v>58</v>
      </c>
      <c r="I7792" s="1">
        <v>196084</v>
      </c>
      <c r="J7792" s="2">
        <f>VLOOKUP(Oliusala[[#This Row],[tegund]],Tegundir!$B$2:$D$19,3,FALSE)*Oliusala[[#This Row],[magn]]/1000</f>
        <v>147.06299999999999</v>
      </c>
      <c r="K7792">
        <v>2016</v>
      </c>
      <c r="L7792" t="s">
        <v>18</v>
      </c>
      <c r="M7792" s="144" t="s">
        <v>59</v>
      </c>
    </row>
    <row r="7793" spans="1:13" x14ac:dyDescent="0.2">
      <c r="A7793" t="s">
        <v>63</v>
      </c>
      <c r="B7793" s="144" t="s">
        <v>91</v>
      </c>
      <c r="C7793">
        <v>311</v>
      </c>
      <c r="D7793" t="str">
        <f>VLOOKUP(Oliusala[[#This Row],[postnumer]],Sveitarfelog[#All],4,FALSE)</f>
        <v>Borgarbyggð,Skorradalshreppur</v>
      </c>
      <c r="E7793" t="str">
        <f>VLOOKUP(Oliusala[[#This Row],[postnumer]],Sveitarfelog[#All],5,FALSE)</f>
        <v>Vesturland</v>
      </c>
      <c r="F7793" t="s">
        <v>20</v>
      </c>
      <c r="G7793" t="s">
        <v>50</v>
      </c>
      <c r="H7793" s="1" t="s">
        <v>58</v>
      </c>
      <c r="I7793" s="1">
        <v>69840</v>
      </c>
      <c r="J7793" s="2">
        <f>VLOOKUP(Oliusala[[#This Row],[tegund]],Tegundir!$B$2:$D$19,3,FALSE)*Oliusala[[#This Row],[magn]]/1000</f>
        <v>52.38</v>
      </c>
      <c r="K7793">
        <v>2016</v>
      </c>
      <c r="L7793" t="s">
        <v>18</v>
      </c>
      <c r="M7793" s="144" t="s">
        <v>59</v>
      </c>
    </row>
    <row r="7794" spans="1:13" x14ac:dyDescent="0.2">
      <c r="A7794" t="s">
        <v>63</v>
      </c>
      <c r="B7794" s="144" t="s">
        <v>92</v>
      </c>
      <c r="C7794">
        <v>311</v>
      </c>
      <c r="D7794" t="str">
        <f>VLOOKUP(Oliusala[[#This Row],[postnumer]],Sveitarfelog[#All],4,FALSE)</f>
        <v>Borgarbyggð,Skorradalshreppur</v>
      </c>
      <c r="E7794" t="str">
        <f>VLOOKUP(Oliusala[[#This Row],[postnumer]],Sveitarfelog[#All],5,FALSE)</f>
        <v>Vesturland</v>
      </c>
      <c r="F7794" t="s">
        <v>21</v>
      </c>
      <c r="G7794" t="s">
        <v>50</v>
      </c>
      <c r="H7794" s="1" t="s">
        <v>58</v>
      </c>
      <c r="I7794" s="1">
        <v>210131</v>
      </c>
      <c r="J7794" s="2">
        <f>VLOOKUP(Oliusala[[#This Row],[tegund]],Tegundir!$B$2:$D$19,3,FALSE)*Oliusala[[#This Row],[magn]]/1000</f>
        <v>157.59825000000001</v>
      </c>
      <c r="K7794">
        <v>2016</v>
      </c>
      <c r="L7794" t="s">
        <v>18</v>
      </c>
      <c r="M7794" s="144" t="s">
        <v>59</v>
      </c>
    </row>
    <row r="7795" spans="1:13" x14ac:dyDescent="0.2">
      <c r="A7795" t="s">
        <v>63</v>
      </c>
      <c r="B7795" s="144" t="s">
        <v>93</v>
      </c>
      <c r="C7795">
        <v>311</v>
      </c>
      <c r="D7795" t="str">
        <f>VLOOKUP(Oliusala[[#This Row],[postnumer]],Sveitarfelog[#All],4,FALSE)</f>
        <v>Borgarbyggð,Skorradalshreppur</v>
      </c>
      <c r="E7795" t="str">
        <f>VLOOKUP(Oliusala[[#This Row],[postnumer]],Sveitarfelog[#All],5,FALSE)</f>
        <v>Vesturland</v>
      </c>
      <c r="F7795" t="s">
        <v>21</v>
      </c>
      <c r="G7795" t="s">
        <v>50</v>
      </c>
      <c r="H7795" t="s">
        <v>58</v>
      </c>
      <c r="I7795" s="1">
        <v>233607</v>
      </c>
      <c r="J7795" s="2">
        <f>VLOOKUP(Oliusala[[#This Row],[tegund]],Tegundir!$B$2:$D$19,3,FALSE)*Oliusala[[#This Row],[magn]]/1000</f>
        <v>175.20525000000001</v>
      </c>
      <c r="K7795">
        <v>2016</v>
      </c>
      <c r="L7795" t="s">
        <v>18</v>
      </c>
      <c r="M7795" s="144" t="s">
        <v>59</v>
      </c>
    </row>
    <row r="7796" spans="1:13" x14ac:dyDescent="0.2">
      <c r="A7796" t="s">
        <v>63</v>
      </c>
      <c r="B7796" s="144" t="s">
        <v>76</v>
      </c>
      <c r="C7796">
        <v>340</v>
      </c>
      <c r="D7796" t="str">
        <f>VLOOKUP(Oliusala[[#This Row],[postnumer]],Sveitarfelog[#All],4,FALSE)</f>
        <v>Eyja- og Miklaholtshreppur,Sveitarfélagið Stykkishólmur</v>
      </c>
      <c r="E7796" t="str">
        <f>VLOOKUP(Oliusala[[#This Row],[postnumer]],Sveitarfelog[#All],5,FALSE)</f>
        <v>Vesturland</v>
      </c>
      <c r="F7796" t="s">
        <v>20</v>
      </c>
      <c r="G7796" t="s">
        <v>50</v>
      </c>
      <c r="H7796" t="s">
        <v>58</v>
      </c>
      <c r="I7796" s="1">
        <v>865127</v>
      </c>
      <c r="J7796" s="2">
        <f>VLOOKUP(Oliusala[[#This Row],[tegund]],Tegundir!$B$2:$D$19,3,FALSE)*Oliusala[[#This Row],[magn]]/1000</f>
        <v>648.84524999999996</v>
      </c>
      <c r="K7796">
        <v>2016</v>
      </c>
      <c r="L7796" t="s">
        <v>18</v>
      </c>
      <c r="M7796" s="144" t="s">
        <v>59</v>
      </c>
    </row>
    <row r="7797" spans="1:13" x14ac:dyDescent="0.2">
      <c r="A7797" t="s">
        <v>63</v>
      </c>
      <c r="B7797" s="144" t="s">
        <v>87</v>
      </c>
      <c r="C7797">
        <v>350</v>
      </c>
      <c r="D7797" t="str">
        <f>VLOOKUP(Oliusala[[#This Row],[postnumer]],Sveitarfelog[#All],4,FALSE)</f>
        <v>Grundarfjarðarbær</v>
      </c>
      <c r="E7797" t="str">
        <f>VLOOKUP(Oliusala[[#This Row],[postnumer]],Sveitarfelog[#All],5,FALSE)</f>
        <v>Vesturland</v>
      </c>
      <c r="F7797" t="s">
        <v>46</v>
      </c>
      <c r="G7797" t="s">
        <v>50</v>
      </c>
      <c r="H7797" s="1" t="s">
        <v>58</v>
      </c>
      <c r="I7797" s="1">
        <v>339</v>
      </c>
      <c r="J7797" s="2">
        <f>VLOOKUP(Oliusala[[#This Row],[tegund]],Tegundir!$B$2:$D$19,3,FALSE)*Oliusala[[#This Row],[magn]]/1000</f>
        <v>0.25424999999999998</v>
      </c>
      <c r="K7797">
        <v>2016</v>
      </c>
      <c r="L7797" t="s">
        <v>18</v>
      </c>
      <c r="M7797" s="144" t="s">
        <v>59</v>
      </c>
    </row>
    <row r="7798" spans="1:13" x14ac:dyDescent="0.2">
      <c r="A7798" t="s">
        <v>63</v>
      </c>
      <c r="B7798" s="144" t="s">
        <v>87</v>
      </c>
      <c r="C7798">
        <v>350</v>
      </c>
      <c r="D7798" t="str">
        <f>VLOOKUP(Oliusala[[#This Row],[postnumer]],Sveitarfelog[#All],4,FALSE)</f>
        <v>Grundarfjarðarbær</v>
      </c>
      <c r="E7798" t="str">
        <f>VLOOKUP(Oliusala[[#This Row],[postnumer]],Sveitarfelog[#All],5,FALSE)</f>
        <v>Vesturland</v>
      </c>
      <c r="F7798" t="s">
        <v>21</v>
      </c>
      <c r="G7798" t="s">
        <v>50</v>
      </c>
      <c r="H7798" s="1" t="s">
        <v>58</v>
      </c>
      <c r="I7798" s="1">
        <v>289135</v>
      </c>
      <c r="J7798" s="2">
        <f>VLOOKUP(Oliusala[[#This Row],[tegund]],Tegundir!$B$2:$D$19,3,FALSE)*Oliusala[[#This Row],[magn]]/1000</f>
        <v>216.85124999999999</v>
      </c>
      <c r="K7798">
        <v>2016</v>
      </c>
      <c r="L7798" t="s">
        <v>18</v>
      </c>
      <c r="M7798" s="144" t="s">
        <v>59</v>
      </c>
    </row>
    <row r="7799" spans="1:13" x14ac:dyDescent="0.2">
      <c r="A7799" t="s">
        <v>63</v>
      </c>
      <c r="B7799" s="144" t="s">
        <v>87</v>
      </c>
      <c r="C7799">
        <v>350</v>
      </c>
      <c r="D7799" t="str">
        <f>VLOOKUP(Oliusala[[#This Row],[postnumer]],Sveitarfelog[#All],4,FALSE)</f>
        <v>Grundarfjarðarbær</v>
      </c>
      <c r="E7799" t="str">
        <f>VLOOKUP(Oliusala[[#This Row],[postnumer]],Sveitarfelog[#All],5,FALSE)</f>
        <v>Vesturland</v>
      </c>
      <c r="F7799" t="s">
        <v>20</v>
      </c>
      <c r="G7799" t="s">
        <v>50</v>
      </c>
      <c r="H7799" s="1" t="s">
        <v>58</v>
      </c>
      <c r="I7799" s="1">
        <v>214999</v>
      </c>
      <c r="J7799" s="2">
        <f>VLOOKUP(Oliusala[[#This Row],[tegund]],Tegundir!$B$2:$D$19,3,FALSE)*Oliusala[[#This Row],[magn]]/1000</f>
        <v>161.24924999999999</v>
      </c>
      <c r="K7799">
        <v>2016</v>
      </c>
      <c r="L7799" t="s">
        <v>18</v>
      </c>
      <c r="M7799" s="144" t="s">
        <v>59</v>
      </c>
    </row>
    <row r="7800" spans="1:13" x14ac:dyDescent="0.2">
      <c r="A7800" t="s">
        <v>63</v>
      </c>
      <c r="B7800" s="144" t="s">
        <v>98</v>
      </c>
      <c r="C7800">
        <v>355</v>
      </c>
      <c r="D7800" t="str">
        <f>VLOOKUP(Oliusala[[#This Row],[postnumer]],Sveitarfelog[#All],4,FALSE)</f>
        <v>Snæfellsbær</v>
      </c>
      <c r="E7800" t="str">
        <f>VLOOKUP(Oliusala[[#This Row],[postnumer]],Sveitarfelog[#All],5,FALSE)</f>
        <v>Vesturland</v>
      </c>
      <c r="F7800" t="s">
        <v>20</v>
      </c>
      <c r="G7800" t="s">
        <v>50</v>
      </c>
      <c r="H7800" s="1" t="s">
        <v>58</v>
      </c>
      <c r="I7800" s="1">
        <v>88996</v>
      </c>
      <c r="J7800" s="2">
        <f>VLOOKUP(Oliusala[[#This Row],[tegund]],Tegundir!$B$2:$D$19,3,FALSE)*Oliusala[[#This Row],[magn]]/1000</f>
        <v>66.747</v>
      </c>
      <c r="K7800">
        <v>2016</v>
      </c>
      <c r="L7800" t="s">
        <v>18</v>
      </c>
      <c r="M7800" s="144" t="s">
        <v>59</v>
      </c>
    </row>
    <row r="7801" spans="1:13" x14ac:dyDescent="0.2">
      <c r="A7801" t="s">
        <v>63</v>
      </c>
      <c r="B7801" s="144" t="s">
        <v>67</v>
      </c>
      <c r="C7801">
        <v>355</v>
      </c>
      <c r="D7801" t="str">
        <f>VLOOKUP(Oliusala[[#This Row],[postnumer]],Sveitarfelog[#All],4,FALSE)</f>
        <v>Snæfellsbær</v>
      </c>
      <c r="E7801" t="str">
        <f>VLOOKUP(Oliusala[[#This Row],[postnumer]],Sveitarfelog[#All],5,FALSE)</f>
        <v>Vesturland</v>
      </c>
      <c r="F7801" t="s">
        <v>20</v>
      </c>
      <c r="G7801" t="s">
        <v>50</v>
      </c>
      <c r="H7801" t="s">
        <v>58</v>
      </c>
      <c r="I7801" s="1">
        <v>364079</v>
      </c>
      <c r="J7801" s="2">
        <f>VLOOKUP(Oliusala[[#This Row],[tegund]],Tegundir!$B$2:$D$19,3,FALSE)*Oliusala[[#This Row],[magn]]/1000</f>
        <v>273.05925000000002</v>
      </c>
      <c r="K7801">
        <v>2016</v>
      </c>
      <c r="L7801" t="s">
        <v>18</v>
      </c>
      <c r="M7801" s="144" t="s">
        <v>59</v>
      </c>
    </row>
    <row r="7802" spans="1:13" x14ac:dyDescent="0.2">
      <c r="A7802" t="s">
        <v>63</v>
      </c>
      <c r="B7802" s="144" t="s">
        <v>67</v>
      </c>
      <c r="C7802">
        <v>355</v>
      </c>
      <c r="D7802" t="str">
        <f>VLOOKUP(Oliusala[[#This Row],[postnumer]],Sveitarfelog[#All],4,FALSE)</f>
        <v>Snæfellsbær</v>
      </c>
      <c r="E7802" t="str">
        <f>VLOOKUP(Oliusala[[#This Row],[postnumer]],Sveitarfelog[#All],5,FALSE)</f>
        <v>Vesturland</v>
      </c>
      <c r="F7802" t="s">
        <v>21</v>
      </c>
      <c r="G7802" t="s">
        <v>50</v>
      </c>
      <c r="H7802" t="s">
        <v>58</v>
      </c>
      <c r="I7802" s="1">
        <v>264468</v>
      </c>
      <c r="J7802" s="2">
        <f>VLOOKUP(Oliusala[[#This Row],[tegund]],Tegundir!$B$2:$D$19,3,FALSE)*Oliusala[[#This Row],[magn]]/1000</f>
        <v>198.351</v>
      </c>
      <c r="K7802">
        <v>2016</v>
      </c>
      <c r="L7802" t="s">
        <v>18</v>
      </c>
      <c r="M7802" s="144" t="s">
        <v>59</v>
      </c>
    </row>
    <row r="7803" spans="1:13" x14ac:dyDescent="0.2">
      <c r="A7803" t="s">
        <v>63</v>
      </c>
      <c r="B7803" s="144" t="s">
        <v>99</v>
      </c>
      <c r="C7803">
        <v>360</v>
      </c>
      <c r="D7803" t="str">
        <f>VLOOKUP(Oliusala[[#This Row],[postnumer]],Sveitarfelog[#All],4,FALSE)</f>
        <v>Snæfellsbær</v>
      </c>
      <c r="E7803" t="str">
        <f>VLOOKUP(Oliusala[[#This Row],[postnumer]],Sveitarfelog[#All],5,FALSE)</f>
        <v>Vesturland</v>
      </c>
      <c r="F7803" t="s">
        <v>21</v>
      </c>
      <c r="G7803" t="s">
        <v>50</v>
      </c>
      <c r="H7803" s="1" t="s">
        <v>58</v>
      </c>
      <c r="I7803" s="1">
        <v>214464</v>
      </c>
      <c r="J7803" s="2">
        <f>VLOOKUP(Oliusala[[#This Row],[tegund]],Tegundir!$B$2:$D$19,3,FALSE)*Oliusala[[#This Row],[magn]]/1000</f>
        <v>160.84800000000001</v>
      </c>
      <c r="K7803">
        <v>2016</v>
      </c>
      <c r="L7803" t="s">
        <v>18</v>
      </c>
      <c r="M7803" s="144" t="s">
        <v>59</v>
      </c>
    </row>
    <row r="7804" spans="1:13" x14ac:dyDescent="0.2">
      <c r="A7804" t="s">
        <v>63</v>
      </c>
      <c r="B7804" s="144" t="s">
        <v>101</v>
      </c>
      <c r="C7804">
        <v>370</v>
      </c>
      <c r="D7804" t="str">
        <f>VLOOKUP(Oliusala[[#This Row],[postnumer]],Sveitarfelog[#All],4,FALSE)</f>
        <v>Dalabyggð</v>
      </c>
      <c r="E7804" t="str">
        <f>VLOOKUP(Oliusala[[#This Row],[postnumer]],Sveitarfelog[#All],5,FALSE)</f>
        <v>Vesturland</v>
      </c>
      <c r="F7804" t="s">
        <v>21</v>
      </c>
      <c r="G7804" t="s">
        <v>50</v>
      </c>
      <c r="H7804" t="s">
        <v>58</v>
      </c>
      <c r="I7804" s="1">
        <v>559799</v>
      </c>
      <c r="J7804" s="2">
        <f>VLOOKUP(Oliusala[[#This Row],[tegund]],Tegundir!$B$2:$D$19,3,FALSE)*Oliusala[[#This Row],[magn]]/1000</f>
        <v>419.84924999999998</v>
      </c>
      <c r="K7804">
        <v>2016</v>
      </c>
      <c r="L7804" t="s">
        <v>18</v>
      </c>
      <c r="M7804" s="144" t="s">
        <v>59</v>
      </c>
    </row>
    <row r="7805" spans="1:13" x14ac:dyDescent="0.2">
      <c r="A7805" t="s">
        <v>63</v>
      </c>
      <c r="B7805" s="144" t="s">
        <v>104</v>
      </c>
      <c r="C7805">
        <v>380</v>
      </c>
      <c r="D7805" t="str">
        <f>VLOOKUP(Oliusala[[#This Row],[postnumer]],Sveitarfelog[#All],4,FALSE)</f>
        <v>Reykhólahreppur</v>
      </c>
      <c r="E7805" t="str">
        <f>VLOOKUP(Oliusala[[#This Row],[postnumer]],Sveitarfelog[#All],5,FALSE)</f>
        <v>Vestfirðir</v>
      </c>
      <c r="F7805" t="s">
        <v>21</v>
      </c>
      <c r="G7805" t="s">
        <v>50</v>
      </c>
      <c r="H7805" t="s">
        <v>58</v>
      </c>
      <c r="I7805" s="1">
        <v>121322</v>
      </c>
      <c r="J7805" s="2">
        <f>VLOOKUP(Oliusala[[#This Row],[tegund]],Tegundir!$B$2:$D$19,3,FALSE)*Oliusala[[#This Row],[magn]]/1000</f>
        <v>90.991500000000002</v>
      </c>
      <c r="K7805">
        <v>2016</v>
      </c>
      <c r="L7805" t="s">
        <v>18</v>
      </c>
      <c r="M7805" s="144" t="s">
        <v>59</v>
      </c>
    </row>
    <row r="7806" spans="1:13" x14ac:dyDescent="0.2">
      <c r="A7806" t="s">
        <v>63</v>
      </c>
      <c r="B7806" s="144" t="s">
        <v>105</v>
      </c>
      <c r="C7806">
        <v>380</v>
      </c>
      <c r="D7806" t="str">
        <f>VLOOKUP(Oliusala[[#This Row],[postnumer]],Sveitarfelog[#All],4,FALSE)</f>
        <v>Reykhólahreppur</v>
      </c>
      <c r="E7806" t="str">
        <f>VLOOKUP(Oliusala[[#This Row],[postnumer]],Sveitarfelog[#All],5,FALSE)</f>
        <v>Vestfirðir</v>
      </c>
      <c r="F7806" t="s">
        <v>21</v>
      </c>
      <c r="G7806" t="s">
        <v>50</v>
      </c>
      <c r="H7806" s="1" t="s">
        <v>58</v>
      </c>
      <c r="I7806" s="1">
        <v>87629</v>
      </c>
      <c r="J7806" s="2">
        <f>VLOOKUP(Oliusala[[#This Row],[tegund]],Tegundir!$B$2:$D$19,3,FALSE)*Oliusala[[#This Row],[magn]]/1000</f>
        <v>65.72175</v>
      </c>
      <c r="K7806">
        <v>2016</v>
      </c>
      <c r="L7806" t="s">
        <v>18</v>
      </c>
      <c r="M7806" s="144" t="s">
        <v>59</v>
      </c>
    </row>
    <row r="7807" spans="1:13" x14ac:dyDescent="0.2">
      <c r="A7807" t="s">
        <v>63</v>
      </c>
      <c r="B7807" s="144" t="s">
        <v>83</v>
      </c>
      <c r="C7807">
        <v>400</v>
      </c>
      <c r="D7807" t="str">
        <f>VLOOKUP(Oliusala[[#This Row],[postnumer]],Sveitarfelog[#All],4,FALSE)</f>
        <v>Ísafjarðarbær</v>
      </c>
      <c r="E7807" t="str">
        <f>VLOOKUP(Oliusala[[#This Row],[postnumer]],Sveitarfelog[#All],5,FALSE)</f>
        <v>Vestfirðir</v>
      </c>
      <c r="F7807" t="s">
        <v>20</v>
      </c>
      <c r="G7807" t="s">
        <v>50</v>
      </c>
      <c r="H7807" t="s">
        <v>58</v>
      </c>
      <c r="I7807" s="1">
        <v>300085</v>
      </c>
      <c r="J7807" s="2">
        <f>VLOOKUP(Oliusala[[#This Row],[tegund]],Tegundir!$B$2:$D$19,3,FALSE)*Oliusala[[#This Row],[magn]]/1000</f>
        <v>225.06375</v>
      </c>
      <c r="K7807">
        <v>2016</v>
      </c>
      <c r="L7807" t="s">
        <v>18</v>
      </c>
      <c r="M7807" s="144" t="s">
        <v>59</v>
      </c>
    </row>
    <row r="7808" spans="1:13" x14ac:dyDescent="0.2">
      <c r="A7808" t="s">
        <v>63</v>
      </c>
      <c r="B7808" s="144" t="s">
        <v>83</v>
      </c>
      <c r="C7808">
        <v>400</v>
      </c>
      <c r="D7808" t="str">
        <f>VLOOKUP(Oliusala[[#This Row],[postnumer]],Sveitarfelog[#All],4,FALSE)</f>
        <v>Ísafjarðarbær</v>
      </c>
      <c r="E7808" t="str">
        <f>VLOOKUP(Oliusala[[#This Row],[postnumer]],Sveitarfelog[#All],5,FALSE)</f>
        <v>Vestfirðir</v>
      </c>
      <c r="F7808" t="s">
        <v>21</v>
      </c>
      <c r="G7808" t="s">
        <v>50</v>
      </c>
      <c r="H7808" t="s">
        <v>58</v>
      </c>
      <c r="I7808" s="1">
        <v>677460</v>
      </c>
      <c r="J7808" s="2">
        <f>VLOOKUP(Oliusala[[#This Row],[tegund]],Tegundir!$B$2:$D$19,3,FALSE)*Oliusala[[#This Row],[magn]]/1000</f>
        <v>508.09500000000003</v>
      </c>
      <c r="K7808">
        <v>2016</v>
      </c>
      <c r="L7808" t="s">
        <v>18</v>
      </c>
      <c r="M7808" s="144" t="s">
        <v>59</v>
      </c>
    </row>
    <row r="7809" spans="1:13" x14ac:dyDescent="0.2">
      <c r="A7809" t="s">
        <v>63</v>
      </c>
      <c r="B7809" s="144" t="s">
        <v>83</v>
      </c>
      <c r="C7809">
        <v>400</v>
      </c>
      <c r="D7809" t="str">
        <f>VLOOKUP(Oliusala[[#This Row],[postnumer]],Sveitarfelog[#All],4,FALSE)</f>
        <v>Ísafjarðarbær</v>
      </c>
      <c r="E7809" t="str">
        <f>VLOOKUP(Oliusala[[#This Row],[postnumer]],Sveitarfelog[#All],5,FALSE)</f>
        <v>Vestfirðir</v>
      </c>
      <c r="F7809" t="s">
        <v>20</v>
      </c>
      <c r="G7809" t="s">
        <v>50</v>
      </c>
      <c r="H7809" s="1" t="s">
        <v>58</v>
      </c>
      <c r="I7809" s="1">
        <v>541485</v>
      </c>
      <c r="J7809" s="2">
        <f>VLOOKUP(Oliusala[[#This Row],[tegund]],Tegundir!$B$2:$D$19,3,FALSE)*Oliusala[[#This Row],[magn]]/1000</f>
        <v>406.11374999999998</v>
      </c>
      <c r="K7809">
        <v>2016</v>
      </c>
      <c r="L7809" t="s">
        <v>18</v>
      </c>
      <c r="M7809" s="144" t="s">
        <v>59</v>
      </c>
    </row>
    <row r="7810" spans="1:13" x14ac:dyDescent="0.2">
      <c r="A7810" t="s">
        <v>63</v>
      </c>
      <c r="B7810" s="144" t="s">
        <v>107</v>
      </c>
      <c r="C7810">
        <v>415</v>
      </c>
      <c r="D7810" t="str">
        <f>VLOOKUP(Oliusala[[#This Row],[postnumer]],Sveitarfelog[#All],4,FALSE)</f>
        <v>Bolungarvíkurkaupstaður</v>
      </c>
      <c r="E7810" t="str">
        <f>VLOOKUP(Oliusala[[#This Row],[postnumer]],Sveitarfelog[#All],5,FALSE)</f>
        <v>Vestfirðir</v>
      </c>
      <c r="F7810" t="s">
        <v>20</v>
      </c>
      <c r="G7810" t="s">
        <v>50</v>
      </c>
      <c r="H7810" s="1" t="s">
        <v>58</v>
      </c>
      <c r="I7810" s="1">
        <v>277150</v>
      </c>
      <c r="J7810" s="2">
        <f>VLOOKUP(Oliusala[[#This Row],[tegund]],Tegundir!$B$2:$D$19,3,FALSE)*Oliusala[[#This Row],[magn]]/1000</f>
        <v>207.86250000000001</v>
      </c>
      <c r="K7810">
        <v>2016</v>
      </c>
      <c r="L7810" t="s">
        <v>18</v>
      </c>
      <c r="M7810" s="144" t="s">
        <v>59</v>
      </c>
    </row>
    <row r="7811" spans="1:13" x14ac:dyDescent="0.2">
      <c r="A7811" t="s">
        <v>57</v>
      </c>
      <c r="B7811" s="144" t="s">
        <v>109</v>
      </c>
      <c r="C7811">
        <v>420</v>
      </c>
      <c r="D7811" t="str">
        <f>VLOOKUP(Oliusala[[#This Row],[postnumer]],Sveitarfelog[#All],4,FALSE)</f>
        <v>Súðavíkurhreppur</v>
      </c>
      <c r="E7811" t="str">
        <f>VLOOKUP(Oliusala[[#This Row],[postnumer]],Sveitarfelog[#All],5,FALSE)</f>
        <v>Vestfirðir</v>
      </c>
      <c r="F7811" t="s">
        <v>21</v>
      </c>
      <c r="G7811" t="s">
        <v>50</v>
      </c>
      <c r="H7811" s="1" t="s">
        <v>60</v>
      </c>
      <c r="I7811" s="1">
        <v>979</v>
      </c>
      <c r="J7811" s="2">
        <f>VLOOKUP(Oliusala[[#This Row],[tegund]],Tegundir!$B$2:$D$19,3,FALSE)*Oliusala[[#This Row],[magn]]/1000</f>
        <v>0.73424999999999996</v>
      </c>
      <c r="K7811">
        <v>2016</v>
      </c>
      <c r="L7811" t="s">
        <v>18</v>
      </c>
      <c r="M7811" s="144" t="s">
        <v>59</v>
      </c>
    </row>
    <row r="7812" spans="1:13" x14ac:dyDescent="0.2">
      <c r="A7812" t="s">
        <v>63</v>
      </c>
      <c r="B7812" s="144" t="s">
        <v>111</v>
      </c>
      <c r="C7812">
        <v>420</v>
      </c>
      <c r="D7812" t="str">
        <f>VLOOKUP(Oliusala[[#This Row],[postnumer]],Sveitarfelog[#All],4,FALSE)</f>
        <v>Súðavíkurhreppur</v>
      </c>
      <c r="E7812" t="str">
        <f>VLOOKUP(Oliusala[[#This Row],[postnumer]],Sveitarfelog[#All],5,FALSE)</f>
        <v>Vestfirðir</v>
      </c>
      <c r="F7812" t="s">
        <v>21</v>
      </c>
      <c r="G7812" t="s">
        <v>50</v>
      </c>
      <c r="H7812" s="1" t="s">
        <v>58</v>
      </c>
      <c r="I7812" s="1">
        <v>1649</v>
      </c>
      <c r="J7812" s="2">
        <f>VLOOKUP(Oliusala[[#This Row],[tegund]],Tegundir!$B$2:$D$19,3,FALSE)*Oliusala[[#This Row],[magn]]/1000</f>
        <v>1.23675</v>
      </c>
      <c r="K7812">
        <v>2016</v>
      </c>
      <c r="L7812" t="s">
        <v>18</v>
      </c>
      <c r="M7812" s="144" t="s">
        <v>59</v>
      </c>
    </row>
    <row r="7813" spans="1:13" x14ac:dyDescent="0.2">
      <c r="A7813" t="s">
        <v>63</v>
      </c>
      <c r="B7813" s="144" t="s">
        <v>109</v>
      </c>
      <c r="C7813">
        <v>420</v>
      </c>
      <c r="D7813" t="str">
        <f>VLOOKUP(Oliusala[[#This Row],[postnumer]],Sveitarfelog[#All],4,FALSE)</f>
        <v>Súðavíkurhreppur</v>
      </c>
      <c r="E7813" t="str">
        <f>VLOOKUP(Oliusala[[#This Row],[postnumer]],Sveitarfelog[#All],5,FALSE)</f>
        <v>Vestfirðir</v>
      </c>
      <c r="F7813" t="s">
        <v>21</v>
      </c>
      <c r="G7813" t="s">
        <v>50</v>
      </c>
      <c r="H7813" s="1" t="s">
        <v>58</v>
      </c>
      <c r="I7813" s="1">
        <v>54685</v>
      </c>
      <c r="J7813" s="2">
        <f>VLOOKUP(Oliusala[[#This Row],[tegund]],Tegundir!$B$2:$D$19,3,FALSE)*Oliusala[[#This Row],[magn]]/1000</f>
        <v>41.013750000000002</v>
      </c>
      <c r="K7813">
        <v>2016</v>
      </c>
      <c r="L7813" t="s">
        <v>18</v>
      </c>
      <c r="M7813" s="144" t="s">
        <v>59</v>
      </c>
    </row>
    <row r="7814" spans="1:13" x14ac:dyDescent="0.2">
      <c r="A7814" t="s">
        <v>63</v>
      </c>
      <c r="B7814" s="144" t="s">
        <v>110</v>
      </c>
      <c r="C7814">
        <v>420</v>
      </c>
      <c r="D7814" t="str">
        <f>VLOOKUP(Oliusala[[#This Row],[postnumer]],Sveitarfelog[#All],4,FALSE)</f>
        <v>Súðavíkurhreppur</v>
      </c>
      <c r="E7814" t="str">
        <f>VLOOKUP(Oliusala[[#This Row],[postnumer]],Sveitarfelog[#All],5,FALSE)</f>
        <v>Vestfirðir</v>
      </c>
      <c r="F7814" t="s">
        <v>20</v>
      </c>
      <c r="G7814" t="s">
        <v>50</v>
      </c>
      <c r="H7814" s="1" t="s">
        <v>58</v>
      </c>
      <c r="I7814" s="1">
        <v>118411</v>
      </c>
      <c r="J7814" s="2">
        <f>VLOOKUP(Oliusala[[#This Row],[tegund]],Tegundir!$B$2:$D$19,3,FALSE)*Oliusala[[#This Row],[magn]]/1000</f>
        <v>88.808250000000001</v>
      </c>
      <c r="K7814">
        <v>2016</v>
      </c>
      <c r="L7814" t="s">
        <v>18</v>
      </c>
      <c r="M7814" s="144" t="s">
        <v>59</v>
      </c>
    </row>
    <row r="7815" spans="1:13" x14ac:dyDescent="0.2">
      <c r="A7815" t="s">
        <v>63</v>
      </c>
      <c r="B7815" s="144" t="s">
        <v>112</v>
      </c>
      <c r="C7815">
        <v>425</v>
      </c>
      <c r="D7815" t="str">
        <f>VLOOKUP(Oliusala[[#This Row],[postnumer]],Sveitarfelog[#All],4,FALSE)</f>
        <v>Ísafjarðarbær</v>
      </c>
      <c r="E7815" t="str">
        <f>VLOOKUP(Oliusala[[#This Row],[postnumer]],Sveitarfelog[#All],5,FALSE)</f>
        <v>Vestfirðir</v>
      </c>
      <c r="F7815" t="s">
        <v>21</v>
      </c>
      <c r="G7815" t="s">
        <v>50</v>
      </c>
      <c r="H7815" s="1" t="s">
        <v>58</v>
      </c>
      <c r="I7815" s="1">
        <v>66789</v>
      </c>
      <c r="J7815" s="2">
        <f>VLOOKUP(Oliusala[[#This Row],[tegund]],Tegundir!$B$2:$D$19,3,FALSE)*Oliusala[[#This Row],[magn]]/1000</f>
        <v>50.091749999999998</v>
      </c>
      <c r="K7815">
        <v>2016</v>
      </c>
      <c r="L7815" t="s">
        <v>18</v>
      </c>
      <c r="M7815" s="144" t="s">
        <v>59</v>
      </c>
    </row>
    <row r="7816" spans="1:13" x14ac:dyDescent="0.2">
      <c r="A7816" t="s">
        <v>63</v>
      </c>
      <c r="B7816" s="144" t="s">
        <v>113</v>
      </c>
      <c r="C7816">
        <v>430</v>
      </c>
      <c r="D7816" t="str">
        <f>VLOOKUP(Oliusala[[#This Row],[postnumer]],Sveitarfelog[#All],4,FALSE)</f>
        <v>Ísafjarðarbær</v>
      </c>
      <c r="E7816" t="str">
        <f>VLOOKUP(Oliusala[[#This Row],[postnumer]],Sveitarfelog[#All],5,FALSE)</f>
        <v>Vestfirðir</v>
      </c>
      <c r="F7816" t="s">
        <v>21</v>
      </c>
      <c r="G7816" t="s">
        <v>50</v>
      </c>
      <c r="H7816" t="s">
        <v>58</v>
      </c>
      <c r="I7816" s="1">
        <v>37598</v>
      </c>
      <c r="J7816" s="2">
        <f>VLOOKUP(Oliusala[[#This Row],[tegund]],Tegundir!$B$2:$D$19,3,FALSE)*Oliusala[[#This Row],[magn]]/1000</f>
        <v>28.198499999999999</v>
      </c>
      <c r="K7816">
        <v>2016</v>
      </c>
      <c r="L7816" t="s">
        <v>18</v>
      </c>
      <c r="M7816" s="144" t="s">
        <v>59</v>
      </c>
    </row>
    <row r="7817" spans="1:13" x14ac:dyDescent="0.2">
      <c r="A7817" t="s">
        <v>63</v>
      </c>
      <c r="B7817" s="144" t="s">
        <v>73</v>
      </c>
      <c r="C7817">
        <v>450</v>
      </c>
      <c r="D7817" t="str">
        <f>VLOOKUP(Oliusala[[#This Row],[postnumer]],Sveitarfelog[#All],4,FALSE)</f>
        <v>Vesturbyggð</v>
      </c>
      <c r="E7817" t="str">
        <f>VLOOKUP(Oliusala[[#This Row],[postnumer]],Sveitarfelog[#All],5,FALSE)</f>
        <v>Vestfirðir</v>
      </c>
      <c r="F7817" t="s">
        <v>20</v>
      </c>
      <c r="G7817" t="s">
        <v>50</v>
      </c>
      <c r="H7817" s="1" t="s">
        <v>58</v>
      </c>
      <c r="I7817" s="1">
        <v>401965</v>
      </c>
      <c r="J7817" s="2">
        <f>VLOOKUP(Oliusala[[#This Row],[tegund]],Tegundir!$B$2:$D$19,3,FALSE)*Oliusala[[#This Row],[magn]]/1000</f>
        <v>301.47375</v>
      </c>
      <c r="K7817">
        <v>2016</v>
      </c>
      <c r="L7817" t="s">
        <v>18</v>
      </c>
      <c r="M7817" s="144" t="s">
        <v>59</v>
      </c>
    </row>
    <row r="7818" spans="1:13" x14ac:dyDescent="0.2">
      <c r="A7818" t="s">
        <v>63</v>
      </c>
      <c r="B7818" s="144" t="s">
        <v>114</v>
      </c>
      <c r="C7818">
        <v>451</v>
      </c>
      <c r="D7818" t="str">
        <f>VLOOKUP(Oliusala[[#This Row],[postnumer]],Sveitarfelog[#All],4,FALSE)</f>
        <v>Vesturbyggð</v>
      </c>
      <c r="E7818" t="str">
        <f>VLOOKUP(Oliusala[[#This Row],[postnumer]],Sveitarfelog[#All],5,FALSE)</f>
        <v>Vestfirðir</v>
      </c>
      <c r="F7818" t="s">
        <v>20</v>
      </c>
      <c r="G7818" t="s">
        <v>50</v>
      </c>
      <c r="H7818" s="1" t="s">
        <v>58</v>
      </c>
      <c r="I7818" s="1">
        <v>165352</v>
      </c>
      <c r="J7818" s="2">
        <f>VLOOKUP(Oliusala[[#This Row],[tegund]],Tegundir!$B$2:$D$19,3,FALSE)*Oliusala[[#This Row],[magn]]/1000</f>
        <v>124.014</v>
      </c>
      <c r="K7818">
        <v>2016</v>
      </c>
      <c r="L7818" t="s">
        <v>18</v>
      </c>
      <c r="M7818" s="144" t="s">
        <v>59</v>
      </c>
    </row>
    <row r="7819" spans="1:13" x14ac:dyDescent="0.2">
      <c r="A7819" t="s">
        <v>63</v>
      </c>
      <c r="B7819" s="144" t="s">
        <v>116</v>
      </c>
      <c r="C7819">
        <v>460</v>
      </c>
      <c r="D7819" t="str">
        <f>VLOOKUP(Oliusala[[#This Row],[postnumer]],Sveitarfelog[#All],4,FALSE)</f>
        <v>Vesturbyggð</v>
      </c>
      <c r="E7819" t="str">
        <f>VLOOKUP(Oliusala[[#This Row],[postnumer]],Sveitarfelog[#All],5,FALSE)</f>
        <v>Vestfirðir</v>
      </c>
      <c r="F7819" t="s">
        <v>20</v>
      </c>
      <c r="G7819" t="s">
        <v>50</v>
      </c>
      <c r="H7819" t="s">
        <v>58</v>
      </c>
      <c r="I7819" s="1">
        <v>94829</v>
      </c>
      <c r="J7819" s="2">
        <f>VLOOKUP(Oliusala[[#This Row],[tegund]],Tegundir!$B$2:$D$19,3,FALSE)*Oliusala[[#This Row],[magn]]/1000</f>
        <v>71.121750000000006</v>
      </c>
      <c r="K7819">
        <v>2016</v>
      </c>
      <c r="L7819" t="s">
        <v>18</v>
      </c>
      <c r="M7819" s="144" t="s">
        <v>59</v>
      </c>
    </row>
    <row r="7820" spans="1:13" x14ac:dyDescent="0.2">
      <c r="A7820" t="s">
        <v>63</v>
      </c>
      <c r="B7820" s="144" t="s">
        <v>117</v>
      </c>
      <c r="C7820">
        <v>465</v>
      </c>
      <c r="D7820" t="str">
        <f>VLOOKUP(Oliusala[[#This Row],[postnumer]],Sveitarfelog[#All],4,FALSE)</f>
        <v>Vesturbyggð</v>
      </c>
      <c r="E7820" t="str">
        <f>VLOOKUP(Oliusala[[#This Row],[postnumer]],Sveitarfelog[#All],5,FALSE)</f>
        <v>Vestfirðir</v>
      </c>
      <c r="F7820" t="s">
        <v>20</v>
      </c>
      <c r="G7820" t="s">
        <v>50</v>
      </c>
      <c r="H7820" s="1" t="s">
        <v>58</v>
      </c>
      <c r="I7820" s="1">
        <v>131192</v>
      </c>
      <c r="J7820" s="2">
        <f>VLOOKUP(Oliusala[[#This Row],[tegund]],Tegundir!$B$2:$D$19,3,FALSE)*Oliusala[[#This Row],[magn]]/1000</f>
        <v>98.394000000000005</v>
      </c>
      <c r="K7820">
        <v>2016</v>
      </c>
      <c r="L7820" t="s">
        <v>18</v>
      </c>
      <c r="M7820" s="144" t="s">
        <v>59</v>
      </c>
    </row>
    <row r="7821" spans="1:13" x14ac:dyDescent="0.2">
      <c r="A7821" t="s">
        <v>63</v>
      </c>
      <c r="B7821" s="144" t="s">
        <v>119</v>
      </c>
      <c r="C7821">
        <v>470</v>
      </c>
      <c r="D7821" t="str">
        <f>VLOOKUP(Oliusala[[#This Row],[postnumer]],Sveitarfelog[#All],4,FALSE)</f>
        <v>Ísafjarðarbær</v>
      </c>
      <c r="E7821" t="str">
        <f>VLOOKUP(Oliusala[[#This Row],[postnumer]],Sveitarfelog[#All],5,FALSE)</f>
        <v>Vestfirðir</v>
      </c>
      <c r="F7821" t="s">
        <v>21</v>
      </c>
      <c r="G7821" t="s">
        <v>50</v>
      </c>
      <c r="H7821" t="s">
        <v>58</v>
      </c>
      <c r="I7821" s="1">
        <v>137285</v>
      </c>
      <c r="J7821" s="2">
        <f>VLOOKUP(Oliusala[[#This Row],[tegund]],Tegundir!$B$2:$D$19,3,FALSE)*Oliusala[[#This Row],[magn]]/1000</f>
        <v>102.96375</v>
      </c>
      <c r="K7821">
        <v>2016</v>
      </c>
      <c r="L7821" t="s">
        <v>18</v>
      </c>
      <c r="M7821" s="144" t="s">
        <v>59</v>
      </c>
    </row>
    <row r="7822" spans="1:13" x14ac:dyDescent="0.2">
      <c r="A7822" t="s">
        <v>63</v>
      </c>
      <c r="B7822" s="144" t="s">
        <v>120</v>
      </c>
      <c r="C7822">
        <v>500</v>
      </c>
      <c r="D7822" t="str">
        <f>VLOOKUP(Oliusala[[#This Row],[postnumer]],Sveitarfelog[#All],4,FALSE)</f>
        <v>Húnaþing vestra</v>
      </c>
      <c r="E7822" t="str">
        <f>VLOOKUP(Oliusala[[#This Row],[postnumer]],Sveitarfelog[#All],5,FALSE)</f>
        <v>Norðurland vestra</v>
      </c>
      <c r="F7822" t="s">
        <v>21</v>
      </c>
      <c r="G7822" t="s">
        <v>50</v>
      </c>
      <c r="H7822" s="1" t="s">
        <v>58</v>
      </c>
      <c r="I7822" s="1">
        <v>681458</v>
      </c>
      <c r="J7822" s="2">
        <f>VLOOKUP(Oliusala[[#This Row],[tegund]],Tegundir!$B$2:$D$19,3,FALSE)*Oliusala[[#This Row],[magn]]/1000</f>
        <v>511.09350000000001</v>
      </c>
      <c r="K7822">
        <v>2016</v>
      </c>
      <c r="L7822" t="s">
        <v>18</v>
      </c>
      <c r="M7822" s="144" t="s">
        <v>59</v>
      </c>
    </row>
    <row r="7823" spans="1:13" x14ac:dyDescent="0.2">
      <c r="A7823" t="s">
        <v>63</v>
      </c>
      <c r="B7823" s="144" t="s">
        <v>123</v>
      </c>
      <c r="C7823">
        <v>510</v>
      </c>
      <c r="D7823" t="str">
        <f>VLOOKUP(Oliusala[[#This Row],[postnumer]],Sveitarfelog[#All],4,FALSE)</f>
        <v>Árneshreppur,Kaldrananeshreppur,Strandabyggð</v>
      </c>
      <c r="E7823" t="str">
        <f>VLOOKUP(Oliusala[[#This Row],[postnumer]],Sveitarfelog[#All],5,FALSE)</f>
        <v>Vestfirðir</v>
      </c>
      <c r="F7823" t="s">
        <v>20</v>
      </c>
      <c r="G7823" t="s">
        <v>50</v>
      </c>
      <c r="H7823" t="s">
        <v>58</v>
      </c>
      <c r="I7823" s="1">
        <v>248226</v>
      </c>
      <c r="J7823" s="2">
        <f>VLOOKUP(Oliusala[[#This Row],[tegund]],Tegundir!$B$2:$D$19,3,FALSE)*Oliusala[[#This Row],[magn]]/1000</f>
        <v>186.1695</v>
      </c>
      <c r="K7823">
        <v>2016</v>
      </c>
      <c r="L7823" t="s">
        <v>18</v>
      </c>
      <c r="M7823" s="144" t="s">
        <v>59</v>
      </c>
    </row>
    <row r="7824" spans="1:13" x14ac:dyDescent="0.2">
      <c r="A7824" t="s">
        <v>63</v>
      </c>
      <c r="B7824" s="144" t="s">
        <v>123</v>
      </c>
      <c r="C7824">
        <v>510</v>
      </c>
      <c r="D7824" t="str">
        <f>VLOOKUP(Oliusala[[#This Row],[postnumer]],Sveitarfelog[#All],4,FALSE)</f>
        <v>Árneshreppur,Kaldrananeshreppur,Strandabyggð</v>
      </c>
      <c r="E7824" t="str">
        <f>VLOOKUP(Oliusala[[#This Row],[postnumer]],Sveitarfelog[#All],5,FALSE)</f>
        <v>Vestfirðir</v>
      </c>
      <c r="F7824" t="s">
        <v>21</v>
      </c>
      <c r="G7824" t="s">
        <v>50</v>
      </c>
      <c r="H7824" t="s">
        <v>58</v>
      </c>
      <c r="I7824" s="1">
        <v>307156</v>
      </c>
      <c r="J7824" s="2">
        <f>VLOOKUP(Oliusala[[#This Row],[tegund]],Tegundir!$B$2:$D$19,3,FALSE)*Oliusala[[#This Row],[magn]]/1000</f>
        <v>230.36699999999999</v>
      </c>
      <c r="K7824">
        <v>2016</v>
      </c>
      <c r="L7824" t="s">
        <v>18</v>
      </c>
      <c r="M7824" s="144" t="s">
        <v>59</v>
      </c>
    </row>
    <row r="7825" spans="1:13" x14ac:dyDescent="0.2">
      <c r="A7825" t="s">
        <v>63</v>
      </c>
      <c r="B7825" s="144" t="s">
        <v>124</v>
      </c>
      <c r="C7825">
        <v>510</v>
      </c>
      <c r="D7825" t="str">
        <f>VLOOKUP(Oliusala[[#This Row],[postnumer]],Sveitarfelog[#All],4,FALSE)</f>
        <v>Árneshreppur,Kaldrananeshreppur,Strandabyggð</v>
      </c>
      <c r="E7825" t="str">
        <f>VLOOKUP(Oliusala[[#This Row],[postnumer]],Sveitarfelog[#All],5,FALSE)</f>
        <v>Vestfirðir</v>
      </c>
      <c r="F7825" t="s">
        <v>21</v>
      </c>
      <c r="G7825" t="s">
        <v>50</v>
      </c>
      <c r="H7825" s="1" t="s">
        <v>58</v>
      </c>
      <c r="I7825" s="1">
        <v>31875</v>
      </c>
      <c r="J7825" s="2">
        <f>VLOOKUP(Oliusala[[#This Row],[tegund]],Tegundir!$B$2:$D$19,3,FALSE)*Oliusala[[#This Row],[magn]]/1000</f>
        <v>23.90625</v>
      </c>
      <c r="K7825">
        <v>2016</v>
      </c>
      <c r="L7825" t="s">
        <v>18</v>
      </c>
      <c r="M7825" s="144" t="s">
        <v>59</v>
      </c>
    </row>
    <row r="7826" spans="1:13" x14ac:dyDescent="0.2">
      <c r="A7826" t="s">
        <v>63</v>
      </c>
      <c r="B7826" s="144" t="s">
        <v>125</v>
      </c>
      <c r="C7826">
        <v>520</v>
      </c>
      <c r="D7826" t="str">
        <f>VLOOKUP(Oliusala[[#This Row],[postnumer]],Sveitarfelog[#All],4,FALSE)</f>
        <v>Árneshreppur,Kaldrananeshreppur,Strandabyggð</v>
      </c>
      <c r="E7826" t="str">
        <f>VLOOKUP(Oliusala[[#This Row],[postnumer]],Sveitarfelog[#All],5,FALSE)</f>
        <v>Vestfirðir</v>
      </c>
      <c r="F7826" t="s">
        <v>21</v>
      </c>
      <c r="G7826" t="s">
        <v>50</v>
      </c>
      <c r="H7826" s="1" t="s">
        <v>58</v>
      </c>
      <c r="I7826" s="1">
        <v>48044</v>
      </c>
      <c r="J7826" s="2">
        <f>VLOOKUP(Oliusala[[#This Row],[tegund]],Tegundir!$B$2:$D$19,3,FALSE)*Oliusala[[#This Row],[magn]]/1000</f>
        <v>36.033000000000001</v>
      </c>
      <c r="K7826">
        <v>2016</v>
      </c>
      <c r="L7826" t="s">
        <v>18</v>
      </c>
      <c r="M7826" s="144" t="s">
        <v>59</v>
      </c>
    </row>
    <row r="7827" spans="1:13" x14ac:dyDescent="0.2">
      <c r="A7827" t="s">
        <v>63</v>
      </c>
      <c r="B7827" s="144" t="s">
        <v>102</v>
      </c>
      <c r="C7827">
        <v>530</v>
      </c>
      <c r="D7827" t="str">
        <f>VLOOKUP(Oliusala[[#This Row],[postnumer]],Sveitarfelog[#All],4,FALSE)</f>
        <v>Húnaþing vestra</v>
      </c>
      <c r="E7827" t="str">
        <f>VLOOKUP(Oliusala[[#This Row],[postnumer]],Sveitarfelog[#All],5,FALSE)</f>
        <v>Norðurland vestra</v>
      </c>
      <c r="F7827" t="s">
        <v>20</v>
      </c>
      <c r="G7827" t="s">
        <v>50</v>
      </c>
      <c r="H7827" s="1" t="s">
        <v>58</v>
      </c>
      <c r="I7827" s="1">
        <v>460187</v>
      </c>
      <c r="J7827" s="2">
        <f>VLOOKUP(Oliusala[[#This Row],[tegund]],Tegundir!$B$2:$D$19,3,FALSE)*Oliusala[[#This Row],[magn]]/1000</f>
        <v>345.14024999999998</v>
      </c>
      <c r="K7827">
        <v>2016</v>
      </c>
      <c r="L7827" t="s">
        <v>18</v>
      </c>
      <c r="M7827" s="144" t="s">
        <v>59</v>
      </c>
    </row>
    <row r="7828" spans="1:13" x14ac:dyDescent="0.2">
      <c r="A7828" t="s">
        <v>63</v>
      </c>
      <c r="B7828" s="144" t="s">
        <v>126</v>
      </c>
      <c r="C7828">
        <v>530</v>
      </c>
      <c r="D7828" t="str">
        <f>VLOOKUP(Oliusala[[#This Row],[postnumer]],Sveitarfelog[#All],4,FALSE)</f>
        <v>Húnaþing vestra</v>
      </c>
      <c r="E7828" t="str">
        <f>VLOOKUP(Oliusala[[#This Row],[postnumer]],Sveitarfelog[#All],5,FALSE)</f>
        <v>Norðurland vestra</v>
      </c>
      <c r="F7828" t="s">
        <v>20</v>
      </c>
      <c r="G7828" t="s">
        <v>50</v>
      </c>
      <c r="H7828" t="s">
        <v>58</v>
      </c>
      <c r="I7828" s="1">
        <v>72790</v>
      </c>
      <c r="J7828" s="2">
        <f>VLOOKUP(Oliusala[[#This Row],[tegund]],Tegundir!$B$2:$D$19,3,FALSE)*Oliusala[[#This Row],[magn]]/1000</f>
        <v>54.592500000000001</v>
      </c>
      <c r="K7828">
        <v>2016</v>
      </c>
      <c r="L7828" t="s">
        <v>18</v>
      </c>
      <c r="M7828" s="144" t="s">
        <v>59</v>
      </c>
    </row>
    <row r="7829" spans="1:13" x14ac:dyDescent="0.2">
      <c r="A7829" t="s">
        <v>63</v>
      </c>
      <c r="B7829" s="144" t="s">
        <v>127</v>
      </c>
      <c r="C7829">
        <v>531</v>
      </c>
      <c r="D7829" t="str">
        <f>VLOOKUP(Oliusala[[#This Row],[postnumer]],Sveitarfelog[#All],4,FALSE)</f>
        <v>Húnaþing vestra</v>
      </c>
      <c r="E7829" t="str">
        <f>VLOOKUP(Oliusala[[#This Row],[postnumer]],Sveitarfelog[#All],5,FALSE)</f>
        <v>Norðurland vestra</v>
      </c>
      <c r="F7829" t="s">
        <v>20</v>
      </c>
      <c r="G7829" t="s">
        <v>50</v>
      </c>
      <c r="H7829" t="s">
        <v>58</v>
      </c>
      <c r="I7829" s="1">
        <v>108880</v>
      </c>
      <c r="J7829" s="2">
        <f>VLOOKUP(Oliusala[[#This Row],[tegund]],Tegundir!$B$2:$D$19,3,FALSE)*Oliusala[[#This Row],[magn]]/1000</f>
        <v>81.66</v>
      </c>
      <c r="K7829">
        <v>2016</v>
      </c>
      <c r="L7829" t="s">
        <v>18</v>
      </c>
      <c r="M7829" s="144" t="s">
        <v>59</v>
      </c>
    </row>
    <row r="7830" spans="1:13" x14ac:dyDescent="0.2">
      <c r="A7830" t="s">
        <v>63</v>
      </c>
      <c r="B7830" s="144" t="s">
        <v>128</v>
      </c>
      <c r="C7830">
        <v>540</v>
      </c>
      <c r="D7830" t="str">
        <f>VLOOKUP(Oliusala[[#This Row],[postnumer]],Sveitarfelog[#All],4,FALSE)</f>
        <v>Húnabyggð</v>
      </c>
      <c r="E7830" t="str">
        <f>VLOOKUP(Oliusala[[#This Row],[postnumer]],Sveitarfelog[#All],5,FALSE)</f>
        <v>Norðurland vestra</v>
      </c>
      <c r="F7830" t="s">
        <v>20</v>
      </c>
      <c r="G7830" t="s">
        <v>50</v>
      </c>
      <c r="H7830" s="1" t="s">
        <v>58</v>
      </c>
      <c r="I7830" s="1">
        <v>1411871</v>
      </c>
      <c r="J7830" s="2">
        <f>VLOOKUP(Oliusala[[#This Row],[tegund]],Tegundir!$B$2:$D$19,3,FALSE)*Oliusala[[#This Row],[magn]]/1000</f>
        <v>1058.9032500000001</v>
      </c>
      <c r="K7830">
        <v>2016</v>
      </c>
      <c r="L7830" t="s">
        <v>18</v>
      </c>
      <c r="M7830" s="144" t="s">
        <v>59</v>
      </c>
    </row>
    <row r="7831" spans="1:13" x14ac:dyDescent="0.2">
      <c r="A7831" t="s">
        <v>63</v>
      </c>
      <c r="B7831" s="144" t="s">
        <v>129</v>
      </c>
      <c r="C7831">
        <v>545</v>
      </c>
      <c r="D7831" t="str">
        <f>VLOOKUP(Oliusala[[#This Row],[postnumer]],Sveitarfelog[#All],4,FALSE)</f>
        <v>Sveitarfélagið Skagaströnd</v>
      </c>
      <c r="E7831" t="str">
        <f>VLOOKUP(Oliusala[[#This Row],[postnumer]],Sveitarfelog[#All],5,FALSE)</f>
        <v>Norðurland vestra</v>
      </c>
      <c r="F7831" t="s">
        <v>20</v>
      </c>
      <c r="G7831" t="s">
        <v>50</v>
      </c>
      <c r="H7831" t="s">
        <v>58</v>
      </c>
      <c r="I7831" s="1">
        <v>189067</v>
      </c>
      <c r="J7831" s="2">
        <f>VLOOKUP(Oliusala[[#This Row],[tegund]],Tegundir!$B$2:$D$19,3,FALSE)*Oliusala[[#This Row],[magn]]/1000</f>
        <v>141.80025000000001</v>
      </c>
      <c r="K7831">
        <v>2016</v>
      </c>
      <c r="L7831" t="s">
        <v>18</v>
      </c>
      <c r="M7831" s="144" t="s">
        <v>59</v>
      </c>
    </row>
    <row r="7832" spans="1:13" x14ac:dyDescent="0.2">
      <c r="A7832" t="s">
        <v>63</v>
      </c>
      <c r="B7832" s="144" t="s">
        <v>122</v>
      </c>
      <c r="C7832">
        <v>550</v>
      </c>
      <c r="D7832" t="str">
        <f>VLOOKUP(Oliusala[[#This Row],[postnumer]],Sveitarfelog[#All],4,FALSE)</f>
        <v>Skagafjörður</v>
      </c>
      <c r="E7832" t="str">
        <f>VLOOKUP(Oliusala[[#This Row],[postnumer]],Sveitarfelog[#All],5,FALSE)</f>
        <v>Norðurland vestra</v>
      </c>
      <c r="F7832" t="s">
        <v>20</v>
      </c>
      <c r="G7832" t="s">
        <v>50</v>
      </c>
      <c r="H7832" s="1" t="s">
        <v>58</v>
      </c>
      <c r="I7832" s="1">
        <v>1540151</v>
      </c>
      <c r="J7832" s="2">
        <f>VLOOKUP(Oliusala[[#This Row],[tegund]],Tegundir!$B$2:$D$19,3,FALSE)*Oliusala[[#This Row],[magn]]/1000</f>
        <v>1155.1132500000001</v>
      </c>
      <c r="K7832">
        <v>2016</v>
      </c>
      <c r="L7832" t="s">
        <v>18</v>
      </c>
      <c r="M7832" s="144" t="s">
        <v>59</v>
      </c>
    </row>
    <row r="7833" spans="1:13" x14ac:dyDescent="0.2">
      <c r="A7833" t="s">
        <v>63</v>
      </c>
      <c r="B7833" s="144" t="s">
        <v>131</v>
      </c>
      <c r="C7833">
        <v>560</v>
      </c>
      <c r="D7833" t="str">
        <f>VLOOKUP(Oliusala[[#This Row],[postnumer]],Sveitarfelog[#All],4,FALSE)</f>
        <v>Skagafjörður</v>
      </c>
      <c r="E7833" t="str">
        <f>VLOOKUP(Oliusala[[#This Row],[postnumer]],Sveitarfelog[#All],5,FALSE)</f>
        <v>Norðurland vestra</v>
      </c>
      <c r="F7833" t="s">
        <v>20</v>
      </c>
      <c r="G7833" t="s">
        <v>50</v>
      </c>
      <c r="H7833" t="s">
        <v>58</v>
      </c>
      <c r="I7833" s="1">
        <v>748634</v>
      </c>
      <c r="J7833" s="2">
        <f>VLOOKUP(Oliusala[[#This Row],[tegund]],Tegundir!$B$2:$D$19,3,FALSE)*Oliusala[[#This Row],[magn]]/1000</f>
        <v>561.47550000000001</v>
      </c>
      <c r="K7833">
        <v>2016</v>
      </c>
      <c r="L7833" t="s">
        <v>18</v>
      </c>
      <c r="M7833" s="144" t="s">
        <v>59</v>
      </c>
    </row>
    <row r="7834" spans="1:13" x14ac:dyDescent="0.2">
      <c r="A7834" t="s">
        <v>63</v>
      </c>
      <c r="B7834" s="144" t="s">
        <v>132</v>
      </c>
      <c r="C7834">
        <v>565</v>
      </c>
      <c r="D7834" t="str">
        <f>VLOOKUP(Oliusala[[#This Row],[postnumer]],Sveitarfelog[#All],4,FALSE)</f>
        <v>Skagafjörður</v>
      </c>
      <c r="E7834" t="str">
        <f>VLOOKUP(Oliusala[[#This Row],[postnumer]],Sveitarfelog[#All],5,FALSE)</f>
        <v>Norðurland vestra</v>
      </c>
      <c r="F7834" t="s">
        <v>20</v>
      </c>
      <c r="G7834" t="s">
        <v>50</v>
      </c>
      <c r="H7834" s="1" t="s">
        <v>58</v>
      </c>
      <c r="I7834" s="1">
        <v>141519</v>
      </c>
      <c r="J7834" s="2">
        <f>VLOOKUP(Oliusala[[#This Row],[tegund]],Tegundir!$B$2:$D$19,3,FALSE)*Oliusala[[#This Row],[magn]]/1000</f>
        <v>106.13925</v>
      </c>
      <c r="K7834">
        <v>2016</v>
      </c>
      <c r="L7834" t="s">
        <v>18</v>
      </c>
      <c r="M7834" s="144" t="s">
        <v>59</v>
      </c>
    </row>
    <row r="7835" spans="1:13" x14ac:dyDescent="0.2">
      <c r="A7835" t="s">
        <v>63</v>
      </c>
      <c r="B7835" s="144" t="s">
        <v>134</v>
      </c>
      <c r="C7835">
        <v>570</v>
      </c>
      <c r="D7835" t="str">
        <f>VLOOKUP(Oliusala[[#This Row],[postnumer]],Sveitarfelog[#All],4,FALSE)</f>
        <v>Skagafjörður</v>
      </c>
      <c r="E7835" t="str">
        <f>VLOOKUP(Oliusala[[#This Row],[postnumer]],Sveitarfelog[#All],5,FALSE)</f>
        <v>Norðurland vestra</v>
      </c>
      <c r="F7835" t="s">
        <v>20</v>
      </c>
      <c r="G7835" t="s">
        <v>50</v>
      </c>
      <c r="H7835" s="1" t="s">
        <v>58</v>
      </c>
      <c r="I7835" s="1">
        <v>46785</v>
      </c>
      <c r="J7835" s="2">
        <f>VLOOKUP(Oliusala[[#This Row],[tegund]],Tegundir!$B$2:$D$19,3,FALSE)*Oliusala[[#This Row],[magn]]/1000</f>
        <v>35.088749999999997</v>
      </c>
      <c r="K7835">
        <v>2016</v>
      </c>
      <c r="L7835" t="s">
        <v>18</v>
      </c>
      <c r="M7835" s="144" t="s">
        <v>59</v>
      </c>
    </row>
    <row r="7836" spans="1:13" x14ac:dyDescent="0.2">
      <c r="A7836" t="s">
        <v>63</v>
      </c>
      <c r="B7836" s="144" t="s">
        <v>135</v>
      </c>
      <c r="C7836">
        <v>580</v>
      </c>
      <c r="D7836" t="str">
        <f>VLOOKUP(Oliusala[[#This Row],[postnumer]],Sveitarfelog[#All],4,FALSE)</f>
        <v>Fjallabyggð</v>
      </c>
      <c r="E7836" t="str">
        <f>VLOOKUP(Oliusala[[#This Row],[postnumer]],Sveitarfelog[#All],5,FALSE)</f>
        <v>Norðurland eystra</v>
      </c>
      <c r="F7836" t="s">
        <v>20</v>
      </c>
      <c r="G7836" t="s">
        <v>50</v>
      </c>
      <c r="H7836" t="s">
        <v>58</v>
      </c>
      <c r="I7836" s="1">
        <v>510480</v>
      </c>
      <c r="J7836" s="2">
        <f>VLOOKUP(Oliusala[[#This Row],[tegund]],Tegundir!$B$2:$D$19,3,FALSE)*Oliusala[[#This Row],[magn]]/1000</f>
        <v>382.86</v>
      </c>
      <c r="K7836">
        <v>2016</v>
      </c>
      <c r="L7836" t="s">
        <v>18</v>
      </c>
      <c r="M7836" s="144" t="s">
        <v>59</v>
      </c>
    </row>
    <row r="7837" spans="1:13" x14ac:dyDescent="0.2">
      <c r="A7837" t="s">
        <v>68</v>
      </c>
      <c r="B7837" s="144" t="s">
        <v>68</v>
      </c>
      <c r="C7837">
        <v>600</v>
      </c>
      <c r="D7837" t="str">
        <f>VLOOKUP(Oliusala[[#This Row],[postnumer]],Sveitarfelog[#All],4,FALSE)</f>
        <v>Akureyrarbær,Eyjafjarðarsveit,Hörgársveit,Svalbarðsstrandarhreppur,Grýtubakkahreppur</v>
      </c>
      <c r="E7837" t="str">
        <f>VLOOKUP(Oliusala[[#This Row],[postnumer]],Sveitarfelog[#All],5,FALSE)</f>
        <v>Norðurland eystra</v>
      </c>
      <c r="F7837" t="s">
        <v>20</v>
      </c>
      <c r="G7837" t="s">
        <v>50</v>
      </c>
      <c r="H7837" t="s">
        <v>61</v>
      </c>
      <c r="I7837" s="1">
        <v>1999</v>
      </c>
      <c r="J7837" s="2">
        <f>VLOOKUP(Oliusala[[#This Row],[tegund]],Tegundir!$B$2:$D$19,3,FALSE)*Oliusala[[#This Row],[magn]]/1000</f>
        <v>1.49925</v>
      </c>
      <c r="K7837">
        <v>2016</v>
      </c>
      <c r="L7837" t="s">
        <v>18</v>
      </c>
      <c r="M7837" s="144" t="s">
        <v>62</v>
      </c>
    </row>
    <row r="7838" spans="1:13" x14ac:dyDescent="0.2">
      <c r="A7838" t="s">
        <v>68</v>
      </c>
      <c r="B7838" s="144" t="s">
        <v>68</v>
      </c>
      <c r="C7838">
        <v>600</v>
      </c>
      <c r="D7838" t="str">
        <f>VLOOKUP(Oliusala[[#This Row],[postnumer]],Sveitarfelog[#All],4,FALSE)</f>
        <v>Akureyrarbær,Eyjafjarðarsveit,Hörgársveit,Svalbarðsstrandarhreppur,Grýtubakkahreppur</v>
      </c>
      <c r="E7838" t="str">
        <f>VLOOKUP(Oliusala[[#This Row],[postnumer]],Sveitarfelog[#All],5,FALSE)</f>
        <v>Norðurland eystra</v>
      </c>
      <c r="F7838" t="s">
        <v>20</v>
      </c>
      <c r="G7838" t="s">
        <v>50</v>
      </c>
      <c r="H7838" t="s">
        <v>58</v>
      </c>
      <c r="I7838" s="1">
        <v>6096</v>
      </c>
      <c r="J7838" s="2">
        <f>VLOOKUP(Oliusala[[#This Row],[tegund]],Tegundir!$B$2:$D$19,3,FALSE)*Oliusala[[#This Row],[magn]]/1000</f>
        <v>4.5720000000000001</v>
      </c>
      <c r="K7838">
        <v>2016</v>
      </c>
      <c r="L7838" t="s">
        <v>18</v>
      </c>
      <c r="M7838" s="144" t="s">
        <v>59</v>
      </c>
    </row>
    <row r="7839" spans="1:13" x14ac:dyDescent="0.2">
      <c r="A7839" t="s">
        <v>63</v>
      </c>
      <c r="B7839" s="144" t="s">
        <v>68</v>
      </c>
      <c r="C7839">
        <v>600</v>
      </c>
      <c r="D7839" t="str">
        <f>VLOOKUP(Oliusala[[#This Row],[postnumer]],Sveitarfelog[#All],4,FALSE)</f>
        <v>Akureyrarbær,Eyjafjarðarsveit,Hörgársveit,Svalbarðsstrandarhreppur,Grýtubakkahreppur</v>
      </c>
      <c r="E7839" t="str">
        <f>VLOOKUP(Oliusala[[#This Row],[postnumer]],Sveitarfelog[#All],5,FALSE)</f>
        <v>Norðurland eystra</v>
      </c>
      <c r="F7839" t="s">
        <v>20</v>
      </c>
      <c r="G7839" t="s">
        <v>50</v>
      </c>
      <c r="H7839" s="1" t="s">
        <v>58</v>
      </c>
      <c r="I7839" s="1">
        <v>647744</v>
      </c>
      <c r="J7839" s="2">
        <f>VLOOKUP(Oliusala[[#This Row],[tegund]],Tegundir!$B$2:$D$19,3,FALSE)*Oliusala[[#This Row],[magn]]/1000</f>
        <v>485.80799999999999</v>
      </c>
      <c r="K7839">
        <v>2016</v>
      </c>
      <c r="L7839" t="s">
        <v>18</v>
      </c>
      <c r="M7839" s="144" t="s">
        <v>59</v>
      </c>
    </row>
    <row r="7840" spans="1:13" x14ac:dyDescent="0.2">
      <c r="A7840" t="s">
        <v>63</v>
      </c>
      <c r="B7840" s="144" t="s">
        <v>68</v>
      </c>
      <c r="C7840">
        <v>600</v>
      </c>
      <c r="D7840" t="str">
        <f>VLOOKUP(Oliusala[[#This Row],[postnumer]],Sveitarfelog[#All],4,FALSE)</f>
        <v>Akureyrarbær,Eyjafjarðarsveit,Hörgársveit,Svalbarðsstrandarhreppur,Grýtubakkahreppur</v>
      </c>
      <c r="E7840" t="str">
        <f>VLOOKUP(Oliusala[[#This Row],[postnumer]],Sveitarfelog[#All],5,FALSE)</f>
        <v>Norðurland eystra</v>
      </c>
      <c r="F7840" t="s">
        <v>20</v>
      </c>
      <c r="G7840" t="s">
        <v>50</v>
      </c>
      <c r="H7840" s="1" t="s">
        <v>58</v>
      </c>
      <c r="I7840" s="1">
        <v>6526244</v>
      </c>
      <c r="J7840" s="2">
        <f>VLOOKUP(Oliusala[[#This Row],[tegund]],Tegundir!$B$2:$D$19,3,FALSE)*Oliusala[[#This Row],[magn]]/1000</f>
        <v>4894.683</v>
      </c>
      <c r="K7840">
        <v>2016</v>
      </c>
      <c r="L7840" t="s">
        <v>18</v>
      </c>
      <c r="M7840" s="144" t="s">
        <v>59</v>
      </c>
    </row>
    <row r="7841" spans="1:13" x14ac:dyDescent="0.2">
      <c r="A7841" t="s">
        <v>63</v>
      </c>
      <c r="B7841" s="144" t="s">
        <v>68</v>
      </c>
      <c r="C7841">
        <v>600</v>
      </c>
      <c r="D7841" t="str">
        <f>VLOOKUP(Oliusala[[#This Row],[postnumer]],Sveitarfelog[#All],4,FALSE)</f>
        <v>Akureyrarbær,Eyjafjarðarsveit,Hörgársveit,Svalbarðsstrandarhreppur,Grýtubakkahreppur</v>
      </c>
      <c r="E7841" t="str">
        <f>VLOOKUP(Oliusala[[#This Row],[postnumer]],Sveitarfelog[#All],5,FALSE)</f>
        <v>Norðurland eystra</v>
      </c>
      <c r="F7841" t="s">
        <v>46</v>
      </c>
      <c r="G7841" t="s">
        <v>50</v>
      </c>
      <c r="H7841" s="1" t="s">
        <v>58</v>
      </c>
      <c r="I7841" s="1">
        <v>4778</v>
      </c>
      <c r="J7841" s="2">
        <f>VLOOKUP(Oliusala[[#This Row],[tegund]],Tegundir!$B$2:$D$19,3,FALSE)*Oliusala[[#This Row],[magn]]/1000</f>
        <v>3.5834999999999999</v>
      </c>
      <c r="K7841">
        <v>2016</v>
      </c>
      <c r="L7841" t="s">
        <v>18</v>
      </c>
      <c r="M7841" s="144" t="s">
        <v>59</v>
      </c>
    </row>
    <row r="7842" spans="1:13" x14ac:dyDescent="0.2">
      <c r="A7842" t="s">
        <v>63</v>
      </c>
      <c r="B7842" s="144" t="s">
        <v>68</v>
      </c>
      <c r="C7842">
        <v>600</v>
      </c>
      <c r="D7842" t="str">
        <f>VLOOKUP(Oliusala[[#This Row],[postnumer]],Sveitarfelog[#All],4,FALSE)</f>
        <v>Akureyrarbær,Eyjafjarðarsveit,Hörgársveit,Svalbarðsstrandarhreppur,Grýtubakkahreppur</v>
      </c>
      <c r="E7842" t="str">
        <f>VLOOKUP(Oliusala[[#This Row],[postnumer]],Sveitarfelog[#All],5,FALSE)</f>
        <v>Norðurland eystra</v>
      </c>
      <c r="F7842" t="s">
        <v>20</v>
      </c>
      <c r="G7842" t="s">
        <v>50</v>
      </c>
      <c r="H7842" s="1" t="s">
        <v>58</v>
      </c>
      <c r="I7842" s="1">
        <v>259169</v>
      </c>
      <c r="J7842" s="2">
        <f>VLOOKUP(Oliusala[[#This Row],[tegund]],Tegundir!$B$2:$D$19,3,FALSE)*Oliusala[[#This Row],[magn]]/1000</f>
        <v>194.37674999999999</v>
      </c>
      <c r="K7842">
        <v>2016</v>
      </c>
      <c r="L7842" t="s">
        <v>18</v>
      </c>
      <c r="M7842" s="144" t="s">
        <v>59</v>
      </c>
    </row>
    <row r="7843" spans="1:13" x14ac:dyDescent="0.2">
      <c r="A7843" t="s">
        <v>63</v>
      </c>
      <c r="B7843" s="144" t="s">
        <v>68</v>
      </c>
      <c r="C7843">
        <v>600</v>
      </c>
      <c r="D7843" t="str">
        <f>VLOOKUP(Oliusala[[#This Row],[postnumer]],Sveitarfelog[#All],4,FALSE)</f>
        <v>Akureyrarbær,Eyjafjarðarsveit,Hörgársveit,Svalbarðsstrandarhreppur,Grýtubakkahreppur</v>
      </c>
      <c r="E7843" t="str">
        <f>VLOOKUP(Oliusala[[#This Row],[postnumer]],Sveitarfelog[#All],5,FALSE)</f>
        <v>Norðurland eystra</v>
      </c>
      <c r="F7843" t="s">
        <v>20</v>
      </c>
      <c r="G7843" t="s">
        <v>50</v>
      </c>
      <c r="H7843" t="s">
        <v>58</v>
      </c>
      <c r="I7843" s="1">
        <v>1176386</v>
      </c>
      <c r="J7843" s="2">
        <f>VLOOKUP(Oliusala[[#This Row],[tegund]],Tegundir!$B$2:$D$19,3,FALSE)*Oliusala[[#This Row],[magn]]/1000</f>
        <v>882.28949999999998</v>
      </c>
      <c r="K7843">
        <v>2016</v>
      </c>
      <c r="L7843" t="s">
        <v>18</v>
      </c>
      <c r="M7843" s="144" t="s">
        <v>59</v>
      </c>
    </row>
    <row r="7844" spans="1:13" x14ac:dyDescent="0.2">
      <c r="A7844" t="s">
        <v>63</v>
      </c>
      <c r="B7844" s="144" t="s">
        <v>68</v>
      </c>
      <c r="C7844">
        <v>600</v>
      </c>
      <c r="D7844" t="str">
        <f>VLOOKUP(Oliusala[[#This Row],[postnumer]],Sveitarfelog[#All],4,FALSE)</f>
        <v>Akureyrarbær,Eyjafjarðarsveit,Hörgársveit,Svalbarðsstrandarhreppur,Grýtubakkahreppur</v>
      </c>
      <c r="E7844" t="str">
        <f>VLOOKUP(Oliusala[[#This Row],[postnumer]],Sveitarfelog[#All],5,FALSE)</f>
        <v>Norðurland eystra</v>
      </c>
      <c r="F7844" t="s">
        <v>46</v>
      </c>
      <c r="G7844" t="s">
        <v>50</v>
      </c>
      <c r="H7844" s="1" t="s">
        <v>58</v>
      </c>
      <c r="I7844" s="1">
        <v>36256</v>
      </c>
      <c r="J7844" s="2">
        <f>VLOOKUP(Oliusala[[#This Row],[tegund]],Tegundir!$B$2:$D$19,3,FALSE)*Oliusala[[#This Row],[magn]]/1000</f>
        <v>27.192</v>
      </c>
      <c r="K7844">
        <v>2016</v>
      </c>
      <c r="L7844" t="s">
        <v>18</v>
      </c>
      <c r="M7844" s="144" t="s">
        <v>59</v>
      </c>
    </row>
    <row r="7845" spans="1:13" x14ac:dyDescent="0.2">
      <c r="A7845" t="s">
        <v>63</v>
      </c>
      <c r="B7845" s="144" t="s">
        <v>68</v>
      </c>
      <c r="C7845">
        <v>600</v>
      </c>
      <c r="D7845" t="str">
        <f>VLOOKUP(Oliusala[[#This Row],[postnumer]],Sveitarfelog[#All],4,FALSE)</f>
        <v>Akureyrarbær,Eyjafjarðarsveit,Hörgársveit,Svalbarðsstrandarhreppur,Grýtubakkahreppur</v>
      </c>
      <c r="E7845" t="str">
        <f>VLOOKUP(Oliusala[[#This Row],[postnumer]],Sveitarfelog[#All],5,FALSE)</f>
        <v>Norðurland eystra</v>
      </c>
      <c r="F7845" t="s">
        <v>20</v>
      </c>
      <c r="G7845" t="s">
        <v>50</v>
      </c>
      <c r="H7845" s="1" t="s">
        <v>58</v>
      </c>
      <c r="I7845" s="1">
        <v>843758</v>
      </c>
      <c r="J7845" s="2">
        <f>VLOOKUP(Oliusala[[#This Row],[tegund]],Tegundir!$B$2:$D$19,3,FALSE)*Oliusala[[#This Row],[magn]]/1000</f>
        <v>632.81849999999997</v>
      </c>
      <c r="K7845">
        <v>2016</v>
      </c>
      <c r="L7845" t="s">
        <v>18</v>
      </c>
      <c r="M7845" s="144" t="s">
        <v>59</v>
      </c>
    </row>
    <row r="7846" spans="1:13" x14ac:dyDescent="0.2">
      <c r="A7846" t="s">
        <v>63</v>
      </c>
      <c r="B7846" s="144" t="s">
        <v>68</v>
      </c>
      <c r="C7846">
        <v>600</v>
      </c>
      <c r="D7846" t="str">
        <f>VLOOKUP(Oliusala[[#This Row],[postnumer]],Sveitarfelog[#All],4,FALSE)</f>
        <v>Akureyrarbær,Eyjafjarðarsveit,Hörgársveit,Svalbarðsstrandarhreppur,Grýtubakkahreppur</v>
      </c>
      <c r="E7846" t="str">
        <f>VLOOKUP(Oliusala[[#This Row],[postnumer]],Sveitarfelog[#All],5,FALSE)</f>
        <v>Norðurland eystra</v>
      </c>
      <c r="F7846" t="s">
        <v>20</v>
      </c>
      <c r="G7846" t="s">
        <v>50</v>
      </c>
      <c r="H7846" s="1" t="s">
        <v>58</v>
      </c>
      <c r="I7846" s="1">
        <v>1076402</v>
      </c>
      <c r="J7846" s="2">
        <f>VLOOKUP(Oliusala[[#This Row],[tegund]],Tegundir!$B$2:$D$19,3,FALSE)*Oliusala[[#This Row],[magn]]/1000</f>
        <v>807.30150000000003</v>
      </c>
      <c r="K7846">
        <v>2016</v>
      </c>
      <c r="L7846" t="s">
        <v>18</v>
      </c>
      <c r="M7846" s="144" t="s">
        <v>59</v>
      </c>
    </row>
    <row r="7847" spans="1:13" x14ac:dyDescent="0.2">
      <c r="A7847" t="s">
        <v>63</v>
      </c>
      <c r="B7847" s="144" t="s">
        <v>68</v>
      </c>
      <c r="C7847">
        <v>600</v>
      </c>
      <c r="D7847" t="str">
        <f>VLOOKUP(Oliusala[[#This Row],[postnumer]],Sveitarfelog[#All],4,FALSE)</f>
        <v>Akureyrarbær,Eyjafjarðarsveit,Hörgársveit,Svalbarðsstrandarhreppur,Grýtubakkahreppur</v>
      </c>
      <c r="E7847" t="str">
        <f>VLOOKUP(Oliusala[[#This Row],[postnumer]],Sveitarfelog[#All],5,FALSE)</f>
        <v>Norðurland eystra</v>
      </c>
      <c r="F7847" t="s">
        <v>20</v>
      </c>
      <c r="G7847" t="s">
        <v>50</v>
      </c>
      <c r="H7847" t="s">
        <v>58</v>
      </c>
      <c r="I7847" s="1">
        <v>3984</v>
      </c>
      <c r="J7847" s="2">
        <f>VLOOKUP(Oliusala[[#This Row],[tegund]],Tegundir!$B$2:$D$19,3,FALSE)*Oliusala[[#This Row],[magn]]/1000</f>
        <v>2.988</v>
      </c>
      <c r="K7847">
        <v>2016</v>
      </c>
      <c r="L7847" t="s">
        <v>18</v>
      </c>
      <c r="M7847" s="144" t="s">
        <v>59</v>
      </c>
    </row>
    <row r="7848" spans="1:13" x14ac:dyDescent="0.2">
      <c r="A7848" t="s">
        <v>63</v>
      </c>
      <c r="B7848" s="144" t="s">
        <v>68</v>
      </c>
      <c r="C7848">
        <v>600</v>
      </c>
      <c r="D7848" t="str">
        <f>VLOOKUP(Oliusala[[#This Row],[postnumer]],Sveitarfelog[#All],4,FALSE)</f>
        <v>Akureyrarbær,Eyjafjarðarsveit,Hörgársveit,Svalbarðsstrandarhreppur,Grýtubakkahreppur</v>
      </c>
      <c r="E7848" t="str">
        <f>VLOOKUP(Oliusala[[#This Row],[postnumer]],Sveitarfelog[#All],5,FALSE)</f>
        <v>Norðurland eystra</v>
      </c>
      <c r="F7848" t="s">
        <v>20</v>
      </c>
      <c r="G7848" t="s">
        <v>50</v>
      </c>
      <c r="H7848" s="1" t="s">
        <v>58</v>
      </c>
      <c r="I7848" s="1">
        <v>1249760</v>
      </c>
      <c r="J7848" s="2">
        <f>VLOOKUP(Oliusala[[#This Row],[tegund]],Tegundir!$B$2:$D$19,3,FALSE)*Oliusala[[#This Row],[magn]]/1000</f>
        <v>937.32</v>
      </c>
      <c r="K7848">
        <v>2016</v>
      </c>
      <c r="L7848" t="s">
        <v>18</v>
      </c>
      <c r="M7848" s="144" t="s">
        <v>59</v>
      </c>
    </row>
    <row r="7849" spans="1:13" x14ac:dyDescent="0.2">
      <c r="A7849" t="s">
        <v>63</v>
      </c>
      <c r="B7849" s="144" t="s">
        <v>138</v>
      </c>
      <c r="C7849">
        <v>601</v>
      </c>
      <c r="D7849" t="str">
        <f>VLOOKUP(Oliusala[[#This Row],[postnumer]],Sveitarfelog[#All],4,FALSE)</f>
        <v>Akureyrarbær,Eyjafjarðarsveit,Hörgársveit,Svalbarðsstrandarhreppur,Grýtubakkahreppur</v>
      </c>
      <c r="E7849" t="str">
        <f>VLOOKUP(Oliusala[[#This Row],[postnumer]],Sveitarfelog[#All],5,FALSE)</f>
        <v>Norðurland eystra</v>
      </c>
      <c r="F7849" t="s">
        <v>20</v>
      </c>
      <c r="G7849" t="s">
        <v>50</v>
      </c>
      <c r="H7849" s="1" t="s">
        <v>58</v>
      </c>
      <c r="I7849" s="1">
        <v>12921</v>
      </c>
      <c r="J7849" s="2">
        <f>VLOOKUP(Oliusala[[#This Row],[tegund]],Tegundir!$B$2:$D$19,3,FALSE)*Oliusala[[#This Row],[magn]]/1000</f>
        <v>9.6907499999999995</v>
      </c>
      <c r="K7849">
        <v>2016</v>
      </c>
      <c r="L7849" t="s">
        <v>18</v>
      </c>
      <c r="M7849" s="144" t="s">
        <v>59</v>
      </c>
    </row>
    <row r="7850" spans="1:13" x14ac:dyDescent="0.2">
      <c r="A7850" t="s">
        <v>63</v>
      </c>
      <c r="B7850" s="144" t="s">
        <v>139</v>
      </c>
      <c r="C7850">
        <v>601</v>
      </c>
      <c r="D7850" t="str">
        <f>VLOOKUP(Oliusala[[#This Row],[postnumer]],Sveitarfelog[#All],4,FALSE)</f>
        <v>Akureyrarbær,Eyjafjarðarsveit,Hörgársveit,Svalbarðsstrandarhreppur,Grýtubakkahreppur</v>
      </c>
      <c r="E7850" t="str">
        <f>VLOOKUP(Oliusala[[#This Row],[postnumer]],Sveitarfelog[#All],5,FALSE)</f>
        <v>Norðurland eystra</v>
      </c>
      <c r="F7850" t="s">
        <v>20</v>
      </c>
      <c r="G7850" t="s">
        <v>50</v>
      </c>
      <c r="H7850" s="1" t="s">
        <v>58</v>
      </c>
      <c r="I7850" s="1">
        <v>9333</v>
      </c>
      <c r="J7850" s="2">
        <f>VLOOKUP(Oliusala[[#This Row],[tegund]],Tegundir!$B$2:$D$19,3,FALSE)*Oliusala[[#This Row],[magn]]/1000</f>
        <v>6.9997499999999997</v>
      </c>
      <c r="K7850">
        <v>2016</v>
      </c>
      <c r="L7850" t="s">
        <v>18</v>
      </c>
      <c r="M7850" s="144" t="s">
        <v>59</v>
      </c>
    </row>
    <row r="7851" spans="1:13" x14ac:dyDescent="0.2">
      <c r="A7851" t="s">
        <v>63</v>
      </c>
      <c r="B7851" s="144" t="s">
        <v>140</v>
      </c>
      <c r="C7851">
        <v>610</v>
      </c>
      <c r="D7851" t="str">
        <f>VLOOKUP(Oliusala[[#This Row],[postnumer]],Sveitarfelog[#All],4,FALSE)</f>
        <v>Akureyrarbær,Eyjafjarðarsveit,Hörgársveit,Svalbarðsstrandarhreppur,Grýtubakkahreppur</v>
      </c>
      <c r="E7851" t="str">
        <f>VLOOKUP(Oliusala[[#This Row],[postnumer]],Sveitarfelog[#All],5,FALSE)</f>
        <v>Norðurland eystra</v>
      </c>
      <c r="F7851" t="s">
        <v>20</v>
      </c>
      <c r="G7851" t="s">
        <v>50</v>
      </c>
      <c r="H7851" s="1" t="s">
        <v>58</v>
      </c>
      <c r="I7851" s="1">
        <v>105240</v>
      </c>
      <c r="J7851" s="2">
        <f>VLOOKUP(Oliusala[[#This Row],[tegund]],Tegundir!$B$2:$D$19,3,FALSE)*Oliusala[[#This Row],[magn]]/1000</f>
        <v>78.930000000000007</v>
      </c>
      <c r="K7851">
        <v>2016</v>
      </c>
      <c r="L7851" t="s">
        <v>18</v>
      </c>
      <c r="M7851" s="144" t="s">
        <v>59</v>
      </c>
    </row>
    <row r="7852" spans="1:13" x14ac:dyDescent="0.2">
      <c r="A7852" t="s">
        <v>63</v>
      </c>
      <c r="B7852" s="144" t="s">
        <v>141</v>
      </c>
      <c r="C7852">
        <v>620</v>
      </c>
      <c r="D7852" t="str">
        <f>VLOOKUP(Oliusala[[#This Row],[postnumer]],Sveitarfelog[#All],4,FALSE)</f>
        <v>Dalvíkurbyggð</v>
      </c>
      <c r="E7852" t="str">
        <f>VLOOKUP(Oliusala[[#This Row],[postnumer]],Sveitarfelog[#All],5,FALSE)</f>
        <v>Norðurland eystra</v>
      </c>
      <c r="F7852" t="s">
        <v>20</v>
      </c>
      <c r="G7852" t="s">
        <v>50</v>
      </c>
      <c r="H7852" s="1" t="s">
        <v>58</v>
      </c>
      <c r="I7852" s="1">
        <v>3520</v>
      </c>
      <c r="J7852" s="2">
        <f>VLOOKUP(Oliusala[[#This Row],[tegund]],Tegundir!$B$2:$D$19,3,FALSE)*Oliusala[[#This Row],[magn]]/1000</f>
        <v>2.64</v>
      </c>
      <c r="K7852">
        <v>2016</v>
      </c>
      <c r="L7852" t="s">
        <v>18</v>
      </c>
      <c r="M7852" s="144" t="s">
        <v>59</v>
      </c>
    </row>
    <row r="7853" spans="1:13" x14ac:dyDescent="0.2">
      <c r="A7853" t="s">
        <v>63</v>
      </c>
      <c r="B7853" s="144" t="s">
        <v>141</v>
      </c>
      <c r="C7853">
        <v>620</v>
      </c>
      <c r="D7853" t="str">
        <f>VLOOKUP(Oliusala[[#This Row],[postnumer]],Sveitarfelog[#All],4,FALSE)</f>
        <v>Dalvíkurbyggð</v>
      </c>
      <c r="E7853" t="str">
        <f>VLOOKUP(Oliusala[[#This Row],[postnumer]],Sveitarfelog[#All],5,FALSE)</f>
        <v>Norðurland eystra</v>
      </c>
      <c r="F7853" t="s">
        <v>20</v>
      </c>
      <c r="G7853" t="s">
        <v>50</v>
      </c>
      <c r="H7853" s="1" t="s">
        <v>58</v>
      </c>
      <c r="I7853" s="1">
        <v>63899</v>
      </c>
      <c r="J7853" s="2">
        <f>VLOOKUP(Oliusala[[#This Row],[tegund]],Tegundir!$B$2:$D$19,3,FALSE)*Oliusala[[#This Row],[magn]]/1000</f>
        <v>47.924250000000001</v>
      </c>
      <c r="K7853">
        <v>2016</v>
      </c>
      <c r="L7853" t="s">
        <v>18</v>
      </c>
      <c r="M7853" s="144" t="s">
        <v>59</v>
      </c>
    </row>
    <row r="7854" spans="1:13" x14ac:dyDescent="0.2">
      <c r="A7854" t="s">
        <v>63</v>
      </c>
      <c r="B7854" s="144" t="s">
        <v>136</v>
      </c>
      <c r="C7854">
        <v>620</v>
      </c>
      <c r="D7854" t="str">
        <f>VLOOKUP(Oliusala[[#This Row],[postnumer]],Sveitarfelog[#All],4,FALSE)</f>
        <v>Dalvíkurbyggð</v>
      </c>
      <c r="E7854" t="str">
        <f>VLOOKUP(Oliusala[[#This Row],[postnumer]],Sveitarfelog[#All],5,FALSE)</f>
        <v>Norðurland eystra</v>
      </c>
      <c r="F7854" t="s">
        <v>20</v>
      </c>
      <c r="G7854" t="s">
        <v>50</v>
      </c>
      <c r="H7854" s="1" t="s">
        <v>58</v>
      </c>
      <c r="I7854" s="1">
        <v>727275</v>
      </c>
      <c r="J7854" s="2">
        <f>VLOOKUP(Oliusala[[#This Row],[tegund]],Tegundir!$B$2:$D$19,3,FALSE)*Oliusala[[#This Row],[magn]]/1000</f>
        <v>545.45624999999995</v>
      </c>
      <c r="K7854">
        <v>2016</v>
      </c>
      <c r="L7854" t="s">
        <v>18</v>
      </c>
      <c r="M7854" s="144" t="s">
        <v>59</v>
      </c>
    </row>
    <row r="7855" spans="1:13" x14ac:dyDescent="0.2">
      <c r="A7855" t="s">
        <v>63</v>
      </c>
      <c r="B7855" s="144" t="s">
        <v>142</v>
      </c>
      <c r="C7855">
        <v>625</v>
      </c>
      <c r="D7855" t="str">
        <f>VLOOKUP(Oliusala[[#This Row],[postnumer]],Sveitarfelog[#All],4,FALSE)</f>
        <v>Fjallabyggð</v>
      </c>
      <c r="E7855" t="str">
        <f>VLOOKUP(Oliusala[[#This Row],[postnumer]],Sveitarfelog[#All],5,FALSE)</f>
        <v>Norðurland eystra</v>
      </c>
      <c r="F7855" t="s">
        <v>20</v>
      </c>
      <c r="G7855" t="s">
        <v>50</v>
      </c>
      <c r="H7855" t="s">
        <v>58</v>
      </c>
      <c r="I7855" s="1">
        <v>334422</v>
      </c>
      <c r="J7855" s="2">
        <f>VLOOKUP(Oliusala[[#This Row],[tegund]],Tegundir!$B$2:$D$19,3,FALSE)*Oliusala[[#This Row],[magn]]/1000</f>
        <v>250.81649999999999</v>
      </c>
      <c r="K7855">
        <v>2016</v>
      </c>
      <c r="L7855" t="s">
        <v>18</v>
      </c>
      <c r="M7855" s="144" t="s">
        <v>59</v>
      </c>
    </row>
    <row r="7856" spans="1:13" x14ac:dyDescent="0.2">
      <c r="A7856" t="s">
        <v>63</v>
      </c>
      <c r="B7856" s="144" t="s">
        <v>96</v>
      </c>
      <c r="C7856">
        <v>640</v>
      </c>
      <c r="D7856" t="str">
        <f>VLOOKUP(Oliusala[[#This Row],[postnumer]],Sveitarfelog[#All],4,FALSE)</f>
        <v>Norðurþing,Tjörneshreppur</v>
      </c>
      <c r="E7856" t="str">
        <f>VLOOKUP(Oliusala[[#This Row],[postnumer]],Sveitarfelog[#All],5,FALSE)</f>
        <v>Norðurland eystra</v>
      </c>
      <c r="F7856" t="s">
        <v>20</v>
      </c>
      <c r="G7856" t="s">
        <v>50</v>
      </c>
      <c r="H7856" t="s">
        <v>58</v>
      </c>
      <c r="I7856" s="1">
        <v>1581559</v>
      </c>
      <c r="J7856" s="2">
        <f>VLOOKUP(Oliusala[[#This Row],[tegund]],Tegundir!$B$2:$D$19,3,FALSE)*Oliusala[[#This Row],[magn]]/1000</f>
        <v>1186.1692499999999</v>
      </c>
      <c r="K7856">
        <v>2016</v>
      </c>
      <c r="L7856" t="s">
        <v>18</v>
      </c>
      <c r="M7856" s="144" t="s">
        <v>59</v>
      </c>
    </row>
    <row r="7857" spans="1:13" x14ac:dyDescent="0.2">
      <c r="A7857" t="s">
        <v>63</v>
      </c>
      <c r="B7857" s="144" t="s">
        <v>143</v>
      </c>
      <c r="C7857">
        <v>641</v>
      </c>
      <c r="D7857" t="str">
        <f>VLOOKUP(Oliusala[[#This Row],[postnumer]],Sveitarfelog[#All],4,FALSE)</f>
        <v>Þingeyjarsveit</v>
      </c>
      <c r="E7857" t="str">
        <f>VLOOKUP(Oliusala[[#This Row],[postnumer]],Sveitarfelog[#All],5,FALSE)</f>
        <v>Norðurland eystra</v>
      </c>
      <c r="F7857" t="s">
        <v>20</v>
      </c>
      <c r="G7857" t="s">
        <v>50</v>
      </c>
      <c r="H7857" t="s">
        <v>58</v>
      </c>
      <c r="I7857" s="1">
        <v>133532</v>
      </c>
      <c r="J7857" s="2">
        <f>VLOOKUP(Oliusala[[#This Row],[tegund]],Tegundir!$B$2:$D$19,3,FALSE)*Oliusala[[#This Row],[magn]]/1000</f>
        <v>100.149</v>
      </c>
      <c r="K7857">
        <v>2016</v>
      </c>
      <c r="L7857" t="s">
        <v>18</v>
      </c>
      <c r="M7857" s="144" t="s">
        <v>59</v>
      </c>
    </row>
    <row r="7858" spans="1:13" x14ac:dyDescent="0.2">
      <c r="A7858" t="s">
        <v>57</v>
      </c>
      <c r="B7858" s="144" t="s">
        <v>144</v>
      </c>
      <c r="C7858">
        <v>650</v>
      </c>
      <c r="D7858" t="str">
        <f>VLOOKUP(Oliusala[[#This Row],[postnumer]],Sveitarfelog[#All],4,FALSE)</f>
        <v>Þingeyjarsveit</v>
      </c>
      <c r="E7858" t="str">
        <f>VLOOKUP(Oliusala[[#This Row],[postnumer]],Sveitarfelog[#All],5,FALSE)</f>
        <v>Norðurland eystra</v>
      </c>
      <c r="F7858" t="s">
        <v>20</v>
      </c>
      <c r="G7858" t="s">
        <v>50</v>
      </c>
      <c r="H7858" t="s">
        <v>60</v>
      </c>
      <c r="I7858" s="1">
        <v>3943</v>
      </c>
      <c r="J7858" s="2">
        <f>VLOOKUP(Oliusala[[#This Row],[tegund]],Tegundir!$B$2:$D$19,3,FALSE)*Oliusala[[#This Row],[magn]]/1000</f>
        <v>2.9572500000000002</v>
      </c>
      <c r="K7858">
        <v>2016</v>
      </c>
      <c r="L7858" t="s">
        <v>18</v>
      </c>
      <c r="M7858" s="144" t="s">
        <v>59</v>
      </c>
    </row>
    <row r="7859" spans="1:13" x14ac:dyDescent="0.2">
      <c r="A7859" t="s">
        <v>63</v>
      </c>
      <c r="B7859" s="144" t="s">
        <v>144</v>
      </c>
      <c r="C7859">
        <v>650</v>
      </c>
      <c r="D7859" t="str">
        <f>VLOOKUP(Oliusala[[#This Row],[postnumer]],Sveitarfelog[#All],4,FALSE)</f>
        <v>Þingeyjarsveit</v>
      </c>
      <c r="E7859" t="str">
        <f>VLOOKUP(Oliusala[[#This Row],[postnumer]],Sveitarfelog[#All],5,FALSE)</f>
        <v>Norðurland eystra</v>
      </c>
      <c r="F7859" t="s">
        <v>20</v>
      </c>
      <c r="G7859" t="s">
        <v>50</v>
      </c>
      <c r="H7859" t="s">
        <v>58</v>
      </c>
      <c r="I7859" s="1">
        <v>267739</v>
      </c>
      <c r="J7859" s="2">
        <f>VLOOKUP(Oliusala[[#This Row],[tegund]],Tegundir!$B$2:$D$19,3,FALSE)*Oliusala[[#This Row],[magn]]/1000</f>
        <v>200.80425</v>
      </c>
      <c r="K7859">
        <v>2016</v>
      </c>
      <c r="L7859" t="s">
        <v>18</v>
      </c>
      <c r="M7859" s="144" t="s">
        <v>59</v>
      </c>
    </row>
    <row r="7860" spans="1:13" x14ac:dyDescent="0.2">
      <c r="A7860" t="s">
        <v>63</v>
      </c>
      <c r="B7860" s="144" t="s">
        <v>145</v>
      </c>
      <c r="C7860">
        <v>660</v>
      </c>
      <c r="D7860" t="str">
        <f>VLOOKUP(Oliusala[[#This Row],[postnumer]],Sveitarfelog[#All],4,FALSE)</f>
        <v>Þingeyjarsveit</v>
      </c>
      <c r="E7860" t="str">
        <f>VLOOKUP(Oliusala[[#This Row],[postnumer]],Sveitarfelog[#All],5,FALSE)</f>
        <v>Norðurland eystra</v>
      </c>
      <c r="F7860" t="s">
        <v>20</v>
      </c>
      <c r="G7860" t="s">
        <v>50</v>
      </c>
      <c r="H7860" t="s">
        <v>58</v>
      </c>
      <c r="I7860" s="1">
        <v>816153</v>
      </c>
      <c r="J7860" s="2">
        <f>VLOOKUP(Oliusala[[#This Row],[tegund]],Tegundir!$B$2:$D$19,3,FALSE)*Oliusala[[#This Row],[magn]]/1000</f>
        <v>612.11474999999996</v>
      </c>
      <c r="K7860">
        <v>2016</v>
      </c>
      <c r="L7860" t="s">
        <v>18</v>
      </c>
      <c r="M7860" s="144" t="s">
        <v>59</v>
      </c>
    </row>
    <row r="7861" spans="1:13" x14ac:dyDescent="0.2">
      <c r="A7861" t="s">
        <v>63</v>
      </c>
      <c r="B7861" s="144" t="s">
        <v>146</v>
      </c>
      <c r="C7861">
        <v>660</v>
      </c>
      <c r="D7861" t="str">
        <f>VLOOKUP(Oliusala[[#This Row],[postnumer]],Sveitarfelog[#All],4,FALSE)</f>
        <v>Þingeyjarsveit</v>
      </c>
      <c r="E7861" t="str">
        <f>VLOOKUP(Oliusala[[#This Row],[postnumer]],Sveitarfelog[#All],5,FALSE)</f>
        <v>Norðurland eystra</v>
      </c>
      <c r="F7861" t="s">
        <v>20</v>
      </c>
      <c r="G7861" t="s">
        <v>50</v>
      </c>
      <c r="H7861" s="1" t="s">
        <v>58</v>
      </c>
      <c r="I7861" s="1">
        <v>165419</v>
      </c>
      <c r="J7861" s="2">
        <f>VLOOKUP(Oliusala[[#This Row],[tegund]],Tegundir!$B$2:$D$19,3,FALSE)*Oliusala[[#This Row],[magn]]/1000</f>
        <v>124.06425</v>
      </c>
      <c r="K7861">
        <v>2016</v>
      </c>
      <c r="L7861" t="s">
        <v>18</v>
      </c>
      <c r="M7861" s="144" t="s">
        <v>59</v>
      </c>
    </row>
    <row r="7862" spans="1:13" x14ac:dyDescent="0.2">
      <c r="A7862" t="s">
        <v>63</v>
      </c>
      <c r="B7862" s="144" t="s">
        <v>147</v>
      </c>
      <c r="C7862">
        <v>670</v>
      </c>
      <c r="D7862" t="str">
        <f>VLOOKUP(Oliusala[[#This Row],[postnumer]],Sveitarfelog[#All],4,FALSE)</f>
        <v>Norðurþing,Tjörneshreppur</v>
      </c>
      <c r="E7862" t="str">
        <f>VLOOKUP(Oliusala[[#This Row],[postnumer]],Sveitarfelog[#All],5,FALSE)</f>
        <v>Norðurland eystra</v>
      </c>
      <c r="F7862" t="s">
        <v>20</v>
      </c>
      <c r="G7862" t="s">
        <v>50</v>
      </c>
      <c r="H7862" t="s">
        <v>58</v>
      </c>
      <c r="I7862" s="1">
        <v>65525</v>
      </c>
      <c r="J7862" s="2">
        <f>VLOOKUP(Oliusala[[#This Row],[tegund]],Tegundir!$B$2:$D$19,3,FALSE)*Oliusala[[#This Row],[magn]]/1000</f>
        <v>49.143749999999997</v>
      </c>
      <c r="K7862">
        <v>2016</v>
      </c>
      <c r="L7862" t="s">
        <v>18</v>
      </c>
      <c r="M7862" s="144" t="s">
        <v>59</v>
      </c>
    </row>
    <row r="7863" spans="1:13" x14ac:dyDescent="0.2">
      <c r="A7863" t="s">
        <v>63</v>
      </c>
      <c r="B7863" s="144" t="s">
        <v>149</v>
      </c>
      <c r="C7863">
        <v>671</v>
      </c>
      <c r="D7863" t="str">
        <f>VLOOKUP(Oliusala[[#This Row],[postnumer]],Sveitarfelog[#All],4,FALSE)</f>
        <v>Norðurþing,Tjörneshreppur</v>
      </c>
      <c r="E7863" t="str">
        <f>VLOOKUP(Oliusala[[#This Row],[postnumer]],Sveitarfelog[#All],5,FALSE)</f>
        <v>Norðurland eystra</v>
      </c>
      <c r="F7863" t="s">
        <v>20</v>
      </c>
      <c r="G7863" t="s">
        <v>50</v>
      </c>
      <c r="H7863" t="s">
        <v>58</v>
      </c>
      <c r="I7863" s="1">
        <v>152840</v>
      </c>
      <c r="J7863" s="2">
        <f>VLOOKUP(Oliusala[[#This Row],[tegund]],Tegundir!$B$2:$D$19,3,FALSE)*Oliusala[[#This Row],[magn]]/1000</f>
        <v>114.63</v>
      </c>
      <c r="K7863">
        <v>2016</v>
      </c>
      <c r="L7863" t="s">
        <v>18</v>
      </c>
      <c r="M7863" s="144" t="s">
        <v>59</v>
      </c>
    </row>
    <row r="7864" spans="1:13" x14ac:dyDescent="0.2">
      <c r="A7864" t="s">
        <v>63</v>
      </c>
      <c r="B7864" s="144" t="s">
        <v>148</v>
      </c>
      <c r="C7864">
        <v>675</v>
      </c>
      <c r="D7864" t="str">
        <f>VLOOKUP(Oliusala[[#This Row],[postnumer]],Sveitarfelog[#All],4,FALSE)</f>
        <v>Norðurþing,Tjörneshreppur</v>
      </c>
      <c r="E7864" t="str">
        <f>VLOOKUP(Oliusala[[#This Row],[postnumer]],Sveitarfelog[#All],5,FALSE)</f>
        <v>Norðurland eystra</v>
      </c>
      <c r="F7864" t="s">
        <v>20</v>
      </c>
      <c r="G7864" t="s">
        <v>50</v>
      </c>
      <c r="H7864" s="1" t="s">
        <v>58</v>
      </c>
      <c r="I7864" s="1">
        <v>85926</v>
      </c>
      <c r="J7864" s="2">
        <f>VLOOKUP(Oliusala[[#This Row],[tegund]],Tegundir!$B$2:$D$19,3,FALSE)*Oliusala[[#This Row],[magn]]/1000</f>
        <v>64.444500000000005</v>
      </c>
      <c r="K7864">
        <v>2016</v>
      </c>
      <c r="L7864" t="s">
        <v>18</v>
      </c>
      <c r="M7864" s="144" t="s">
        <v>59</v>
      </c>
    </row>
    <row r="7865" spans="1:13" x14ac:dyDescent="0.2">
      <c r="A7865" t="s">
        <v>63</v>
      </c>
      <c r="B7865" s="144" t="s">
        <v>150</v>
      </c>
      <c r="C7865">
        <v>680</v>
      </c>
      <c r="D7865" t="str">
        <f>VLOOKUP(Oliusala[[#This Row],[postnumer]],Sveitarfelog[#All],4,FALSE)</f>
        <v>Langanesbyggð</v>
      </c>
      <c r="E7865" t="str">
        <f>VLOOKUP(Oliusala[[#This Row],[postnumer]],Sveitarfelog[#All],5,FALSE)</f>
        <v>Norðurland eystra</v>
      </c>
      <c r="F7865" t="s">
        <v>20</v>
      </c>
      <c r="G7865" t="s">
        <v>50</v>
      </c>
      <c r="H7865" t="s">
        <v>58</v>
      </c>
      <c r="I7865" s="1">
        <v>219274</v>
      </c>
      <c r="J7865" s="2">
        <f>VLOOKUP(Oliusala[[#This Row],[tegund]],Tegundir!$B$2:$D$19,3,FALSE)*Oliusala[[#This Row],[magn]]/1000</f>
        <v>164.4555</v>
      </c>
      <c r="K7865">
        <v>2016</v>
      </c>
      <c r="L7865" t="s">
        <v>18</v>
      </c>
      <c r="M7865" s="144" t="s">
        <v>59</v>
      </c>
    </row>
    <row r="7866" spans="1:13" x14ac:dyDescent="0.2">
      <c r="A7866" t="s">
        <v>63</v>
      </c>
      <c r="B7866" s="144" t="s">
        <v>151</v>
      </c>
      <c r="C7866">
        <v>685</v>
      </c>
      <c r="D7866" t="str">
        <f>VLOOKUP(Oliusala[[#This Row],[postnumer]],Sveitarfelog[#All],4,FALSE)</f>
        <v>Langanesbyggð</v>
      </c>
      <c r="E7866" t="str">
        <f>VLOOKUP(Oliusala[[#This Row],[postnumer]],Sveitarfelog[#All],5,FALSE)</f>
        <v>Norðurland eystra</v>
      </c>
      <c r="F7866" t="s">
        <v>20</v>
      </c>
      <c r="G7866" t="s">
        <v>50</v>
      </c>
      <c r="H7866" s="1" t="s">
        <v>58</v>
      </c>
      <c r="I7866" s="1">
        <v>30552</v>
      </c>
      <c r="J7866" s="2">
        <f>VLOOKUP(Oliusala[[#This Row],[tegund]],Tegundir!$B$2:$D$19,3,FALSE)*Oliusala[[#This Row],[magn]]/1000</f>
        <v>22.914000000000001</v>
      </c>
      <c r="K7866">
        <v>2016</v>
      </c>
      <c r="L7866" t="s">
        <v>18</v>
      </c>
      <c r="M7866" s="144" t="s">
        <v>59</v>
      </c>
    </row>
    <row r="7867" spans="1:13" x14ac:dyDescent="0.2">
      <c r="A7867" t="s">
        <v>63</v>
      </c>
      <c r="B7867" s="144" t="s">
        <v>97</v>
      </c>
      <c r="C7867">
        <v>690</v>
      </c>
      <c r="D7867" t="str">
        <f>VLOOKUP(Oliusala[[#This Row],[postnumer]],Sveitarfelog[#All],4,FALSE)</f>
        <v>Vopnafjarðarhreppur</v>
      </c>
      <c r="E7867" t="str">
        <f>VLOOKUP(Oliusala[[#This Row],[postnumer]],Sveitarfelog[#All],5,FALSE)</f>
        <v>Austurland</v>
      </c>
      <c r="F7867" t="s">
        <v>20</v>
      </c>
      <c r="G7867" t="s">
        <v>50</v>
      </c>
      <c r="H7867" t="s">
        <v>58</v>
      </c>
      <c r="I7867" s="1">
        <v>293408</v>
      </c>
      <c r="J7867" s="2">
        <f>VLOOKUP(Oliusala[[#This Row],[tegund]],Tegundir!$B$2:$D$19,3,FALSE)*Oliusala[[#This Row],[magn]]/1000</f>
        <v>220.05600000000001</v>
      </c>
      <c r="K7867">
        <v>2016</v>
      </c>
      <c r="L7867" t="s">
        <v>18</v>
      </c>
      <c r="M7867" s="144" t="s">
        <v>59</v>
      </c>
    </row>
    <row r="7868" spans="1:13" x14ac:dyDescent="0.2">
      <c r="A7868" t="s">
        <v>68</v>
      </c>
      <c r="B7868" s="144" t="s">
        <v>152</v>
      </c>
      <c r="C7868">
        <v>700</v>
      </c>
      <c r="D7868" t="str">
        <f>VLOOKUP(Oliusala[[#This Row],[postnumer]],Sveitarfelog[#All],4,FALSE)</f>
        <v>Fljótsdalshreppur,Múlaþing</v>
      </c>
      <c r="E7868" t="str">
        <f>VLOOKUP(Oliusala[[#This Row],[postnumer]],Sveitarfelog[#All],5,FALSE)</f>
        <v>Austurland</v>
      </c>
      <c r="F7868" t="s">
        <v>20</v>
      </c>
      <c r="G7868" t="s">
        <v>50</v>
      </c>
      <c r="H7868" t="s">
        <v>60</v>
      </c>
      <c r="I7868" s="1">
        <v>5989</v>
      </c>
      <c r="J7868" s="2">
        <f>VLOOKUP(Oliusala[[#This Row],[tegund]],Tegundir!$B$2:$D$19,3,FALSE)*Oliusala[[#This Row],[magn]]/1000</f>
        <v>4.4917499999999997</v>
      </c>
      <c r="K7868">
        <v>2016</v>
      </c>
      <c r="L7868" t="s">
        <v>18</v>
      </c>
      <c r="M7868" s="144" t="s">
        <v>59</v>
      </c>
    </row>
    <row r="7869" spans="1:13" x14ac:dyDescent="0.2">
      <c r="A7869" t="s">
        <v>63</v>
      </c>
      <c r="B7869" s="144" t="s">
        <v>152</v>
      </c>
      <c r="C7869">
        <v>700</v>
      </c>
      <c r="D7869" t="str">
        <f>VLOOKUP(Oliusala[[#This Row],[postnumer]],Sveitarfelog[#All],4,FALSE)</f>
        <v>Fljótsdalshreppur,Múlaþing</v>
      </c>
      <c r="E7869" t="str">
        <f>VLOOKUP(Oliusala[[#This Row],[postnumer]],Sveitarfelog[#All],5,FALSE)</f>
        <v>Austurland</v>
      </c>
      <c r="F7869" t="s">
        <v>20</v>
      </c>
      <c r="G7869" t="s">
        <v>50</v>
      </c>
      <c r="H7869" t="s">
        <v>58</v>
      </c>
      <c r="I7869" s="1">
        <v>1787655</v>
      </c>
      <c r="J7869" s="2">
        <f>VLOOKUP(Oliusala[[#This Row],[tegund]],Tegundir!$B$2:$D$19,3,FALSE)*Oliusala[[#This Row],[magn]]/1000</f>
        <v>1340.74125</v>
      </c>
      <c r="K7869">
        <v>2016</v>
      </c>
      <c r="L7869" t="s">
        <v>18</v>
      </c>
      <c r="M7869" s="144" t="s">
        <v>59</v>
      </c>
    </row>
    <row r="7870" spans="1:13" x14ac:dyDescent="0.2">
      <c r="A7870" t="s">
        <v>63</v>
      </c>
      <c r="B7870" s="144" t="s">
        <v>152</v>
      </c>
      <c r="C7870">
        <v>700</v>
      </c>
      <c r="D7870" t="str">
        <f>VLOOKUP(Oliusala[[#This Row],[postnumer]],Sveitarfelog[#All],4,FALSE)</f>
        <v>Fljótsdalshreppur,Múlaþing</v>
      </c>
      <c r="E7870" t="str">
        <f>VLOOKUP(Oliusala[[#This Row],[postnumer]],Sveitarfelog[#All],5,FALSE)</f>
        <v>Austurland</v>
      </c>
      <c r="F7870" t="s">
        <v>20</v>
      </c>
      <c r="G7870" t="s">
        <v>50</v>
      </c>
      <c r="H7870" s="1" t="s">
        <v>58</v>
      </c>
      <c r="I7870" s="1">
        <v>588354</v>
      </c>
      <c r="J7870" s="2">
        <f>VLOOKUP(Oliusala[[#This Row],[tegund]],Tegundir!$B$2:$D$19,3,FALSE)*Oliusala[[#This Row],[magn]]/1000</f>
        <v>441.26549999999997</v>
      </c>
      <c r="K7870">
        <v>2016</v>
      </c>
      <c r="L7870" t="s">
        <v>18</v>
      </c>
      <c r="M7870" s="144" t="s">
        <v>59</v>
      </c>
    </row>
    <row r="7871" spans="1:13" x14ac:dyDescent="0.2">
      <c r="A7871" t="s">
        <v>68</v>
      </c>
      <c r="B7871" s="144" t="s">
        <v>155</v>
      </c>
      <c r="C7871">
        <v>701</v>
      </c>
      <c r="D7871" t="str">
        <f>VLOOKUP(Oliusala[[#This Row],[postnumer]],Sveitarfelog[#All],4,FALSE)</f>
        <v>Fljótsdalshreppur,Múlaþing</v>
      </c>
      <c r="E7871" t="str">
        <f>VLOOKUP(Oliusala[[#This Row],[postnumer]],Sveitarfelog[#All],5,FALSE)</f>
        <v>Austurland</v>
      </c>
      <c r="F7871" t="s">
        <v>20</v>
      </c>
      <c r="G7871" t="s">
        <v>50</v>
      </c>
      <c r="H7871" s="1" t="s">
        <v>60</v>
      </c>
      <c r="I7871" s="1">
        <v>1516</v>
      </c>
      <c r="J7871" s="2">
        <f>VLOOKUP(Oliusala[[#This Row],[tegund]],Tegundir!$B$2:$D$19,3,FALSE)*Oliusala[[#This Row],[magn]]/1000</f>
        <v>1.137</v>
      </c>
      <c r="K7871">
        <v>2016</v>
      </c>
      <c r="L7871" t="s">
        <v>18</v>
      </c>
      <c r="M7871" s="144" t="s">
        <v>59</v>
      </c>
    </row>
    <row r="7872" spans="1:13" x14ac:dyDescent="0.2">
      <c r="A7872" t="s">
        <v>69</v>
      </c>
      <c r="B7872" s="144" t="s">
        <v>155</v>
      </c>
      <c r="C7872">
        <v>701</v>
      </c>
      <c r="D7872" t="str">
        <f>VLOOKUP(Oliusala[[#This Row],[postnumer]],Sveitarfelog[#All],4,FALSE)</f>
        <v>Fljótsdalshreppur,Múlaþing</v>
      </c>
      <c r="E7872" t="str">
        <f>VLOOKUP(Oliusala[[#This Row],[postnumer]],Sveitarfelog[#All],5,FALSE)</f>
        <v>Austurland</v>
      </c>
      <c r="F7872" t="s">
        <v>20</v>
      </c>
      <c r="G7872" t="s">
        <v>50</v>
      </c>
      <c r="H7872" s="1" t="s">
        <v>60</v>
      </c>
      <c r="I7872" s="1">
        <v>2940</v>
      </c>
      <c r="J7872" s="2">
        <f>VLOOKUP(Oliusala[[#This Row],[tegund]],Tegundir!$B$2:$D$19,3,FALSE)*Oliusala[[#This Row],[magn]]/1000</f>
        <v>2.2050000000000001</v>
      </c>
      <c r="K7872">
        <v>2016</v>
      </c>
      <c r="L7872" t="s">
        <v>18</v>
      </c>
      <c r="M7872" s="144" t="s">
        <v>59</v>
      </c>
    </row>
    <row r="7873" spans="1:13" x14ac:dyDescent="0.2">
      <c r="A7873" t="s">
        <v>63</v>
      </c>
      <c r="B7873" s="144" t="s">
        <v>154</v>
      </c>
      <c r="C7873">
        <v>701</v>
      </c>
      <c r="D7873" t="str">
        <f>VLOOKUP(Oliusala[[#This Row],[postnumer]],Sveitarfelog[#All],4,FALSE)</f>
        <v>Fljótsdalshreppur,Múlaþing</v>
      </c>
      <c r="E7873" t="str">
        <f>VLOOKUP(Oliusala[[#This Row],[postnumer]],Sveitarfelog[#All],5,FALSE)</f>
        <v>Austurland</v>
      </c>
      <c r="F7873" t="s">
        <v>20</v>
      </c>
      <c r="G7873" t="s">
        <v>50</v>
      </c>
      <c r="H7873" s="1" t="s">
        <v>58</v>
      </c>
      <c r="I7873" s="1">
        <v>394975</v>
      </c>
      <c r="J7873" s="2">
        <f>VLOOKUP(Oliusala[[#This Row],[tegund]],Tegundir!$B$2:$D$19,3,FALSE)*Oliusala[[#This Row],[magn]]/1000</f>
        <v>296.23124999999999</v>
      </c>
      <c r="K7873">
        <v>2016</v>
      </c>
      <c r="L7873" t="s">
        <v>18</v>
      </c>
      <c r="M7873" s="144" t="s">
        <v>59</v>
      </c>
    </row>
    <row r="7874" spans="1:13" x14ac:dyDescent="0.2">
      <c r="A7874" t="s">
        <v>63</v>
      </c>
      <c r="B7874" s="144" t="s">
        <v>155</v>
      </c>
      <c r="C7874">
        <v>701</v>
      </c>
      <c r="D7874" t="str">
        <f>VLOOKUP(Oliusala[[#This Row],[postnumer]],Sveitarfelog[#All],4,FALSE)</f>
        <v>Fljótsdalshreppur,Múlaþing</v>
      </c>
      <c r="E7874" t="str">
        <f>VLOOKUP(Oliusala[[#This Row],[postnumer]],Sveitarfelog[#All],5,FALSE)</f>
        <v>Austurland</v>
      </c>
      <c r="F7874" t="s">
        <v>20</v>
      </c>
      <c r="G7874" t="s">
        <v>50</v>
      </c>
      <c r="H7874" s="1" t="s">
        <v>58</v>
      </c>
      <c r="I7874" s="1">
        <v>137158</v>
      </c>
      <c r="J7874" s="2">
        <f>VLOOKUP(Oliusala[[#This Row],[tegund]],Tegundir!$B$2:$D$19,3,FALSE)*Oliusala[[#This Row],[magn]]/1000</f>
        <v>102.8685</v>
      </c>
      <c r="K7874">
        <v>2016</v>
      </c>
      <c r="L7874" t="s">
        <v>18</v>
      </c>
      <c r="M7874" s="144" t="s">
        <v>59</v>
      </c>
    </row>
    <row r="7875" spans="1:13" x14ac:dyDescent="0.2">
      <c r="A7875" t="s">
        <v>69</v>
      </c>
      <c r="B7875" s="144" t="s">
        <v>159</v>
      </c>
      <c r="C7875">
        <v>701</v>
      </c>
      <c r="D7875" t="str">
        <f>VLOOKUP(Oliusala[[#This Row],[postnumer]],Sveitarfelog[#All],4,FALSE)</f>
        <v>Fljótsdalshreppur,Múlaþing</v>
      </c>
      <c r="E7875" t="str">
        <f>VLOOKUP(Oliusala[[#This Row],[postnumer]],Sveitarfelog[#All],5,FALSE)</f>
        <v>Austurland</v>
      </c>
      <c r="F7875" t="s">
        <v>20</v>
      </c>
      <c r="G7875" t="s">
        <v>50</v>
      </c>
      <c r="H7875" t="s">
        <v>60</v>
      </c>
      <c r="I7875" s="1">
        <v>3513</v>
      </c>
      <c r="J7875" s="2">
        <f>VLOOKUP(Oliusala[[#This Row],[tegund]],Tegundir!$B$2:$D$19,3,FALSE)*Oliusala[[#This Row],[magn]]/1000</f>
        <v>2.6347499999999999</v>
      </c>
      <c r="K7875">
        <v>2016</v>
      </c>
      <c r="L7875" t="s">
        <v>18</v>
      </c>
      <c r="M7875" s="144" t="s">
        <v>59</v>
      </c>
    </row>
    <row r="7876" spans="1:13" x14ac:dyDescent="0.2">
      <c r="A7876" t="s">
        <v>63</v>
      </c>
      <c r="B7876" s="144" t="s">
        <v>159</v>
      </c>
      <c r="C7876">
        <v>701</v>
      </c>
      <c r="D7876" t="str">
        <f>VLOOKUP(Oliusala[[#This Row],[postnumer]],Sveitarfelog[#All],4,FALSE)</f>
        <v>Fljótsdalshreppur,Múlaþing</v>
      </c>
      <c r="E7876" t="str">
        <f>VLOOKUP(Oliusala[[#This Row],[postnumer]],Sveitarfelog[#All],5,FALSE)</f>
        <v>Austurland</v>
      </c>
      <c r="F7876" t="s">
        <v>20</v>
      </c>
      <c r="G7876" t="s">
        <v>50</v>
      </c>
      <c r="H7876" s="1" t="s">
        <v>58</v>
      </c>
      <c r="I7876" s="1">
        <v>51023</v>
      </c>
      <c r="J7876" s="2">
        <f>VLOOKUP(Oliusala[[#This Row],[tegund]],Tegundir!$B$2:$D$19,3,FALSE)*Oliusala[[#This Row],[magn]]/1000</f>
        <v>38.267249999999997</v>
      </c>
      <c r="K7876">
        <v>2016</v>
      </c>
      <c r="L7876" t="s">
        <v>18</v>
      </c>
      <c r="M7876" s="144" t="s">
        <v>59</v>
      </c>
    </row>
    <row r="7877" spans="1:13" x14ac:dyDescent="0.2">
      <c r="A7877" t="s">
        <v>63</v>
      </c>
      <c r="B7877" s="144" t="s">
        <v>160</v>
      </c>
      <c r="C7877">
        <v>710</v>
      </c>
      <c r="D7877" t="str">
        <f>VLOOKUP(Oliusala[[#This Row],[postnumer]],Sveitarfelog[#All],4,FALSE)</f>
        <v>Fljótsdalshreppur,Múlaþing</v>
      </c>
      <c r="E7877" t="str">
        <f>VLOOKUP(Oliusala[[#This Row],[postnumer]],Sveitarfelog[#All],5,FALSE)</f>
        <v>Austurland</v>
      </c>
      <c r="F7877" t="s">
        <v>20</v>
      </c>
      <c r="G7877" t="s">
        <v>50</v>
      </c>
      <c r="H7877" t="s">
        <v>58</v>
      </c>
      <c r="I7877" s="1">
        <v>248442</v>
      </c>
      <c r="J7877" s="2">
        <f>VLOOKUP(Oliusala[[#This Row],[tegund]],Tegundir!$B$2:$D$19,3,FALSE)*Oliusala[[#This Row],[magn]]/1000</f>
        <v>186.33150000000001</v>
      </c>
      <c r="K7877">
        <v>2016</v>
      </c>
      <c r="L7877" t="s">
        <v>18</v>
      </c>
      <c r="M7877" s="144" t="s">
        <v>59</v>
      </c>
    </row>
    <row r="7878" spans="1:13" x14ac:dyDescent="0.2">
      <c r="A7878" t="s">
        <v>63</v>
      </c>
      <c r="B7878" s="144" t="s">
        <v>161</v>
      </c>
      <c r="C7878">
        <v>715</v>
      </c>
      <c r="D7878" t="str">
        <f>VLOOKUP(Oliusala[[#This Row],[postnumer]],Sveitarfelog[#All],4,FALSE)</f>
        <v>Fjarðabyggð</v>
      </c>
      <c r="E7878" t="str">
        <f>VLOOKUP(Oliusala[[#This Row],[postnumer]],Sveitarfelog[#All],5,FALSE)</f>
        <v>Austurland</v>
      </c>
      <c r="F7878" t="s">
        <v>20</v>
      </c>
      <c r="G7878" t="s">
        <v>50</v>
      </c>
      <c r="H7878" t="s">
        <v>58</v>
      </c>
      <c r="I7878" s="1">
        <v>999</v>
      </c>
      <c r="J7878" s="2">
        <f>VLOOKUP(Oliusala[[#This Row],[tegund]],Tegundir!$B$2:$D$19,3,FALSE)*Oliusala[[#This Row],[magn]]/1000</f>
        <v>0.74924999999999997</v>
      </c>
      <c r="K7878">
        <v>2016</v>
      </c>
      <c r="L7878" t="s">
        <v>18</v>
      </c>
      <c r="M7878" s="144" t="s">
        <v>59</v>
      </c>
    </row>
    <row r="7879" spans="1:13" x14ac:dyDescent="0.2">
      <c r="A7879" t="s">
        <v>63</v>
      </c>
      <c r="B7879" s="144" t="s">
        <v>162</v>
      </c>
      <c r="C7879">
        <v>720</v>
      </c>
      <c r="D7879" t="str">
        <f>VLOOKUP(Oliusala[[#This Row],[postnumer]],Sveitarfelog[#All],4,FALSE)</f>
        <v>Fljótsdalshreppur,Múlaþing</v>
      </c>
      <c r="E7879" t="str">
        <f>VLOOKUP(Oliusala[[#This Row],[postnumer]],Sveitarfelog[#All],5,FALSE)</f>
        <v>Austurland</v>
      </c>
      <c r="F7879" t="s">
        <v>20</v>
      </c>
      <c r="G7879" t="s">
        <v>50</v>
      </c>
      <c r="H7879" s="1" t="s">
        <v>58</v>
      </c>
      <c r="I7879" s="1">
        <v>69676</v>
      </c>
      <c r="J7879" s="2">
        <f>VLOOKUP(Oliusala[[#This Row],[tegund]],Tegundir!$B$2:$D$19,3,FALSE)*Oliusala[[#This Row],[magn]]/1000</f>
        <v>52.256999999999998</v>
      </c>
      <c r="K7879">
        <v>2016</v>
      </c>
      <c r="L7879" t="s">
        <v>18</v>
      </c>
      <c r="M7879" s="144" t="s">
        <v>59</v>
      </c>
    </row>
    <row r="7880" spans="1:13" x14ac:dyDescent="0.2">
      <c r="A7880" t="s">
        <v>63</v>
      </c>
      <c r="B7880" s="144" t="s">
        <v>66</v>
      </c>
      <c r="C7880">
        <v>730</v>
      </c>
      <c r="D7880" t="str">
        <f>VLOOKUP(Oliusala[[#This Row],[postnumer]],Sveitarfelog[#All],4,FALSE)</f>
        <v>Fjarðabyggð</v>
      </c>
      <c r="E7880" t="str">
        <f>VLOOKUP(Oliusala[[#This Row],[postnumer]],Sveitarfelog[#All],5,FALSE)</f>
        <v>Austurland</v>
      </c>
      <c r="F7880" t="s">
        <v>20</v>
      </c>
      <c r="G7880" t="s">
        <v>50</v>
      </c>
      <c r="H7880" s="1" t="s">
        <v>58</v>
      </c>
      <c r="I7880" s="1">
        <v>833333</v>
      </c>
      <c r="J7880" s="2">
        <f>VLOOKUP(Oliusala[[#This Row],[tegund]],Tegundir!$B$2:$D$19,3,FALSE)*Oliusala[[#This Row],[magn]]/1000</f>
        <v>624.99974999999995</v>
      </c>
      <c r="K7880">
        <v>2016</v>
      </c>
      <c r="L7880" t="s">
        <v>18</v>
      </c>
      <c r="M7880" s="144" t="s">
        <v>59</v>
      </c>
    </row>
    <row r="7881" spans="1:13" x14ac:dyDescent="0.2">
      <c r="A7881" t="s">
        <v>63</v>
      </c>
      <c r="B7881" s="144" t="s">
        <v>69</v>
      </c>
      <c r="C7881">
        <v>735</v>
      </c>
      <c r="D7881" t="str">
        <f>VLOOKUP(Oliusala[[#This Row],[postnumer]],Sveitarfelog[#All],4,FALSE)</f>
        <v>Fjarðabyggð</v>
      </c>
      <c r="E7881" t="str">
        <f>VLOOKUP(Oliusala[[#This Row],[postnumer]],Sveitarfelog[#All],5,FALSE)</f>
        <v>Austurland</v>
      </c>
      <c r="F7881" t="s">
        <v>20</v>
      </c>
      <c r="G7881" t="s">
        <v>50</v>
      </c>
      <c r="H7881" t="s">
        <v>58</v>
      </c>
      <c r="I7881" s="1">
        <v>345420</v>
      </c>
      <c r="J7881" s="2">
        <f>VLOOKUP(Oliusala[[#This Row],[tegund]],Tegundir!$B$2:$D$19,3,FALSE)*Oliusala[[#This Row],[magn]]/1000</f>
        <v>259.065</v>
      </c>
      <c r="K7881">
        <v>2016</v>
      </c>
      <c r="L7881" t="s">
        <v>18</v>
      </c>
      <c r="M7881" s="144" t="s">
        <v>59</v>
      </c>
    </row>
    <row r="7882" spans="1:13" x14ac:dyDescent="0.2">
      <c r="A7882" t="s">
        <v>63</v>
      </c>
      <c r="B7882" s="144" t="s">
        <v>164</v>
      </c>
      <c r="C7882">
        <v>740</v>
      </c>
      <c r="D7882" t="str">
        <f>VLOOKUP(Oliusala[[#This Row],[postnumer]],Sveitarfelog[#All],4,FALSE)</f>
        <v>Fjarðabyggð</v>
      </c>
      <c r="E7882" t="str">
        <f>VLOOKUP(Oliusala[[#This Row],[postnumer]],Sveitarfelog[#All],5,FALSE)</f>
        <v>Austurland</v>
      </c>
      <c r="F7882" t="s">
        <v>20</v>
      </c>
      <c r="G7882" t="s">
        <v>50</v>
      </c>
      <c r="H7882" t="s">
        <v>58</v>
      </c>
      <c r="I7882" s="1">
        <v>502797</v>
      </c>
      <c r="J7882" s="2">
        <f>VLOOKUP(Oliusala[[#This Row],[tegund]],Tegundir!$B$2:$D$19,3,FALSE)*Oliusala[[#This Row],[magn]]/1000</f>
        <v>377.09775000000002</v>
      </c>
      <c r="K7882">
        <v>2016</v>
      </c>
      <c r="L7882" t="s">
        <v>18</v>
      </c>
      <c r="M7882" s="144" t="s">
        <v>59</v>
      </c>
    </row>
    <row r="7883" spans="1:13" x14ac:dyDescent="0.2">
      <c r="A7883" t="s">
        <v>63</v>
      </c>
      <c r="B7883" s="144" t="s">
        <v>71</v>
      </c>
      <c r="C7883">
        <v>750</v>
      </c>
      <c r="D7883" t="str">
        <f>VLOOKUP(Oliusala[[#This Row],[postnumer]],Sveitarfelog[#All],4,FALSE)</f>
        <v>Fjarðabyggð</v>
      </c>
      <c r="E7883" t="str">
        <f>VLOOKUP(Oliusala[[#This Row],[postnumer]],Sveitarfelog[#All],5,FALSE)</f>
        <v>Austurland</v>
      </c>
      <c r="F7883" t="s">
        <v>20</v>
      </c>
      <c r="G7883" t="s">
        <v>50</v>
      </c>
      <c r="H7883" s="1" t="s">
        <v>58</v>
      </c>
      <c r="I7883" s="1">
        <v>223560</v>
      </c>
      <c r="J7883" s="2">
        <f>VLOOKUP(Oliusala[[#This Row],[tegund]],Tegundir!$B$2:$D$19,3,FALSE)*Oliusala[[#This Row],[magn]]/1000</f>
        <v>167.67</v>
      </c>
      <c r="K7883">
        <v>2016</v>
      </c>
      <c r="L7883" t="s">
        <v>18</v>
      </c>
      <c r="M7883" s="144" t="s">
        <v>59</v>
      </c>
    </row>
    <row r="7884" spans="1:13" x14ac:dyDescent="0.2">
      <c r="A7884" t="s">
        <v>63</v>
      </c>
      <c r="B7884" s="144" t="s">
        <v>165</v>
      </c>
      <c r="C7884">
        <v>755</v>
      </c>
      <c r="D7884" t="str">
        <f>VLOOKUP(Oliusala[[#This Row],[postnumer]],Sveitarfelog[#All],4,FALSE)</f>
        <v>Fjarðabyggð</v>
      </c>
      <c r="E7884" t="str">
        <f>VLOOKUP(Oliusala[[#This Row],[postnumer]],Sveitarfelog[#All],5,FALSE)</f>
        <v>Austurland</v>
      </c>
      <c r="F7884" t="s">
        <v>20</v>
      </c>
      <c r="G7884" t="s">
        <v>50</v>
      </c>
      <c r="H7884" t="s">
        <v>58</v>
      </c>
      <c r="I7884" s="1">
        <v>122693</v>
      </c>
      <c r="J7884" s="2">
        <f>VLOOKUP(Oliusala[[#This Row],[tegund]],Tegundir!$B$2:$D$19,3,FALSE)*Oliusala[[#This Row],[magn]]/1000</f>
        <v>92.019750000000002</v>
      </c>
      <c r="K7884">
        <v>2016</v>
      </c>
      <c r="L7884" t="s">
        <v>18</v>
      </c>
      <c r="M7884" s="144" t="s">
        <v>59</v>
      </c>
    </row>
    <row r="7885" spans="1:13" x14ac:dyDescent="0.2">
      <c r="A7885" t="s">
        <v>63</v>
      </c>
      <c r="B7885" s="144" t="s">
        <v>166</v>
      </c>
      <c r="C7885">
        <v>760</v>
      </c>
      <c r="D7885" t="str">
        <f>VLOOKUP(Oliusala[[#This Row],[postnumer]],Sveitarfelog[#All],4,FALSE)</f>
        <v>Fjarðabyggð</v>
      </c>
      <c r="E7885" t="str">
        <f>VLOOKUP(Oliusala[[#This Row],[postnumer]],Sveitarfelog[#All],5,FALSE)</f>
        <v>Austurland</v>
      </c>
      <c r="F7885" t="s">
        <v>20</v>
      </c>
      <c r="G7885" t="s">
        <v>50</v>
      </c>
      <c r="H7885" s="1" t="s">
        <v>58</v>
      </c>
      <c r="I7885" s="1">
        <v>138837</v>
      </c>
      <c r="J7885" s="2">
        <f>VLOOKUP(Oliusala[[#This Row],[tegund]],Tegundir!$B$2:$D$19,3,FALSE)*Oliusala[[#This Row],[magn]]/1000</f>
        <v>104.12775000000001</v>
      </c>
      <c r="K7885">
        <v>2016</v>
      </c>
      <c r="L7885" t="s">
        <v>18</v>
      </c>
      <c r="M7885" s="144" t="s">
        <v>59</v>
      </c>
    </row>
    <row r="7886" spans="1:13" x14ac:dyDescent="0.2">
      <c r="A7886" t="s">
        <v>63</v>
      </c>
      <c r="B7886" s="144" t="s">
        <v>167</v>
      </c>
      <c r="C7886">
        <v>765</v>
      </c>
      <c r="D7886" t="str">
        <f>VLOOKUP(Oliusala[[#This Row],[postnumer]],Sveitarfelog[#All],4,FALSE)</f>
        <v>Fljótsdalshreppur,Múlaþing</v>
      </c>
      <c r="E7886" t="str">
        <f>VLOOKUP(Oliusala[[#This Row],[postnumer]],Sveitarfelog[#All],5,FALSE)</f>
        <v>Austurland</v>
      </c>
      <c r="F7886" t="s">
        <v>20</v>
      </c>
      <c r="G7886" t="s">
        <v>50</v>
      </c>
      <c r="H7886" s="1" t="s">
        <v>58</v>
      </c>
      <c r="I7886" s="1">
        <v>356803</v>
      </c>
      <c r="J7886" s="2">
        <f>VLOOKUP(Oliusala[[#This Row],[tegund]],Tegundir!$B$2:$D$19,3,FALSE)*Oliusala[[#This Row],[magn]]/1000</f>
        <v>267.60225000000003</v>
      </c>
      <c r="K7886">
        <v>2016</v>
      </c>
      <c r="L7886" t="s">
        <v>18</v>
      </c>
      <c r="M7886" s="144" t="s">
        <v>59</v>
      </c>
    </row>
    <row r="7887" spans="1:13" x14ac:dyDescent="0.2">
      <c r="A7887" t="s">
        <v>63</v>
      </c>
      <c r="B7887" s="144" t="s">
        <v>168</v>
      </c>
      <c r="C7887">
        <v>780</v>
      </c>
      <c r="D7887" t="str">
        <f>VLOOKUP(Oliusala[[#This Row],[postnumer]],Sveitarfelog[#All],4,FALSE)</f>
        <v>Sveitarfélagið Hornafjörður</v>
      </c>
      <c r="E7887" t="str">
        <f>VLOOKUP(Oliusala[[#This Row],[postnumer]],Sveitarfelog[#All],5,FALSE)</f>
        <v>Suðurland</v>
      </c>
      <c r="F7887" t="s">
        <v>20</v>
      </c>
      <c r="G7887" t="s">
        <v>50</v>
      </c>
      <c r="H7887" s="1" t="s">
        <v>58</v>
      </c>
      <c r="I7887" s="1">
        <v>44322</v>
      </c>
      <c r="J7887" s="2">
        <f>VLOOKUP(Oliusala[[#This Row],[tegund]],Tegundir!$B$2:$D$19,3,FALSE)*Oliusala[[#This Row],[magn]]/1000</f>
        <v>33.241500000000002</v>
      </c>
      <c r="K7887">
        <v>2016</v>
      </c>
      <c r="L7887" t="s">
        <v>18</v>
      </c>
      <c r="M7887" s="144" t="s">
        <v>59</v>
      </c>
    </row>
    <row r="7888" spans="1:13" x14ac:dyDescent="0.2">
      <c r="A7888" t="s">
        <v>63</v>
      </c>
      <c r="B7888" s="144" t="s">
        <v>168</v>
      </c>
      <c r="C7888">
        <v>780</v>
      </c>
      <c r="D7888" t="str">
        <f>VLOOKUP(Oliusala[[#This Row],[postnumer]],Sveitarfelog[#All],4,FALSE)</f>
        <v>Sveitarfélagið Hornafjörður</v>
      </c>
      <c r="E7888" t="str">
        <f>VLOOKUP(Oliusala[[#This Row],[postnumer]],Sveitarfelog[#All],5,FALSE)</f>
        <v>Suðurland</v>
      </c>
      <c r="F7888" t="s">
        <v>20</v>
      </c>
      <c r="G7888" t="s">
        <v>50</v>
      </c>
      <c r="H7888" s="1" t="s">
        <v>58</v>
      </c>
      <c r="I7888" s="1">
        <v>1691108</v>
      </c>
      <c r="J7888" s="2">
        <f>VLOOKUP(Oliusala[[#This Row],[tegund]],Tegundir!$B$2:$D$19,3,FALSE)*Oliusala[[#This Row],[magn]]/1000</f>
        <v>1268.3309999999999</v>
      </c>
      <c r="K7888">
        <v>2016</v>
      </c>
      <c r="L7888" t="s">
        <v>18</v>
      </c>
      <c r="M7888" s="144" t="s">
        <v>59</v>
      </c>
    </row>
    <row r="7889" spans="1:13" x14ac:dyDescent="0.2">
      <c r="A7889" t="s">
        <v>57</v>
      </c>
      <c r="B7889" s="144" t="s">
        <v>169</v>
      </c>
      <c r="C7889">
        <v>781</v>
      </c>
      <c r="D7889" t="str">
        <f>VLOOKUP(Oliusala[[#This Row],[postnumer]],Sveitarfelog[#All],4,FALSE)</f>
        <v>Sveitarfélagið Hornafjörður</v>
      </c>
      <c r="E7889" t="str">
        <f>VLOOKUP(Oliusala[[#This Row],[postnumer]],Sveitarfelog[#All],5,FALSE)</f>
        <v>Suðurland</v>
      </c>
      <c r="F7889" t="s">
        <v>20</v>
      </c>
      <c r="G7889" t="s">
        <v>50</v>
      </c>
      <c r="H7889" t="s">
        <v>60</v>
      </c>
      <c r="I7889" s="1">
        <v>15963</v>
      </c>
      <c r="J7889" s="2">
        <f>VLOOKUP(Oliusala[[#This Row],[tegund]],Tegundir!$B$2:$D$19,3,FALSE)*Oliusala[[#This Row],[magn]]/1000</f>
        <v>11.972250000000001</v>
      </c>
      <c r="K7889">
        <v>2016</v>
      </c>
      <c r="L7889" t="s">
        <v>18</v>
      </c>
      <c r="M7889" s="144" t="s">
        <v>59</v>
      </c>
    </row>
    <row r="7890" spans="1:13" x14ac:dyDescent="0.2">
      <c r="A7890" t="s">
        <v>63</v>
      </c>
      <c r="B7890" s="144" t="s">
        <v>171</v>
      </c>
      <c r="C7890">
        <v>781</v>
      </c>
      <c r="D7890" t="str">
        <f>VLOOKUP(Oliusala[[#This Row],[postnumer]],Sveitarfelog[#All],4,FALSE)</f>
        <v>Sveitarfélagið Hornafjörður</v>
      </c>
      <c r="E7890" t="str">
        <f>VLOOKUP(Oliusala[[#This Row],[postnumer]],Sveitarfelog[#All],5,FALSE)</f>
        <v>Suðurland</v>
      </c>
      <c r="F7890" t="s">
        <v>20</v>
      </c>
      <c r="G7890" t="s">
        <v>50</v>
      </c>
      <c r="H7890" s="1" t="s">
        <v>58</v>
      </c>
      <c r="I7890" s="1">
        <v>556607</v>
      </c>
      <c r="J7890" s="2">
        <f>VLOOKUP(Oliusala[[#This Row],[tegund]],Tegundir!$B$2:$D$19,3,FALSE)*Oliusala[[#This Row],[magn]]/1000</f>
        <v>417.45524999999998</v>
      </c>
      <c r="K7890">
        <v>2016</v>
      </c>
      <c r="L7890" t="s">
        <v>18</v>
      </c>
      <c r="M7890" s="144" t="s">
        <v>59</v>
      </c>
    </row>
    <row r="7891" spans="1:13" x14ac:dyDescent="0.2">
      <c r="A7891" t="s">
        <v>63</v>
      </c>
      <c r="B7891" s="144" t="s">
        <v>170</v>
      </c>
      <c r="C7891">
        <v>781</v>
      </c>
      <c r="D7891" t="str">
        <f>VLOOKUP(Oliusala[[#This Row],[postnumer]],Sveitarfelog[#All],4,FALSE)</f>
        <v>Sveitarfélagið Hornafjörður</v>
      </c>
      <c r="E7891" t="str">
        <f>VLOOKUP(Oliusala[[#This Row],[postnumer]],Sveitarfelog[#All],5,FALSE)</f>
        <v>Suðurland</v>
      </c>
      <c r="F7891" t="s">
        <v>20</v>
      </c>
      <c r="G7891" t="s">
        <v>50</v>
      </c>
      <c r="H7891" s="1" t="s">
        <v>58</v>
      </c>
      <c r="I7891" s="1">
        <v>356181</v>
      </c>
      <c r="J7891" s="2">
        <f>VLOOKUP(Oliusala[[#This Row],[tegund]],Tegundir!$B$2:$D$19,3,FALSE)*Oliusala[[#This Row],[magn]]/1000</f>
        <v>267.13574999999997</v>
      </c>
      <c r="K7891">
        <v>2016</v>
      </c>
      <c r="L7891" t="s">
        <v>18</v>
      </c>
      <c r="M7891" s="144" t="s">
        <v>59</v>
      </c>
    </row>
    <row r="7892" spans="1:13" x14ac:dyDescent="0.2">
      <c r="A7892" t="s">
        <v>63</v>
      </c>
      <c r="B7892" s="144" t="s">
        <v>172</v>
      </c>
      <c r="C7892">
        <v>785</v>
      </c>
      <c r="D7892" t="str">
        <f>VLOOKUP(Oliusala[[#This Row],[postnumer]],Sveitarfelog[#All],4,FALSE)</f>
        <v>Sveitarfélagið Hornafjörður</v>
      </c>
      <c r="E7892" t="str">
        <f>VLOOKUP(Oliusala[[#This Row],[postnumer]],Sveitarfelog[#All],5,FALSE)</f>
        <v>Suðurland</v>
      </c>
      <c r="F7892" t="s">
        <v>20</v>
      </c>
      <c r="G7892" t="s">
        <v>50</v>
      </c>
      <c r="H7892" t="s">
        <v>58</v>
      </c>
      <c r="I7892" s="1">
        <v>399868</v>
      </c>
      <c r="J7892" s="2">
        <f>VLOOKUP(Oliusala[[#This Row],[tegund]],Tegundir!$B$2:$D$19,3,FALSE)*Oliusala[[#This Row],[magn]]/1000</f>
        <v>299.90100000000001</v>
      </c>
      <c r="K7892">
        <v>2016</v>
      </c>
      <c r="L7892" t="s">
        <v>18</v>
      </c>
      <c r="M7892" s="144" t="s">
        <v>59</v>
      </c>
    </row>
    <row r="7893" spans="1:13" x14ac:dyDescent="0.2">
      <c r="A7893" t="s">
        <v>63</v>
      </c>
      <c r="B7893" s="144" t="s">
        <v>70</v>
      </c>
      <c r="C7893">
        <v>800</v>
      </c>
      <c r="D7893" t="str">
        <f>VLOOKUP(Oliusala[[#This Row],[postnumer]],Sveitarfelog[#All],4,FALSE)</f>
        <v>Flóahreppur,Sveitarfélagið Árborg</v>
      </c>
      <c r="E7893" t="str">
        <f>VLOOKUP(Oliusala[[#This Row],[postnumer]],Sveitarfelog[#All],5,FALSE)</f>
        <v>Suðurland</v>
      </c>
      <c r="F7893" t="s">
        <v>20</v>
      </c>
      <c r="G7893" t="s">
        <v>50</v>
      </c>
      <c r="H7893" s="1" t="s">
        <v>58</v>
      </c>
      <c r="I7893" s="1">
        <v>3249422</v>
      </c>
      <c r="J7893" s="2">
        <f>VLOOKUP(Oliusala[[#This Row],[tegund]],Tegundir!$B$2:$D$19,3,FALSE)*Oliusala[[#This Row],[magn]]/1000</f>
        <v>2437.0664999999999</v>
      </c>
      <c r="K7893">
        <v>2016</v>
      </c>
      <c r="L7893" t="s">
        <v>18</v>
      </c>
      <c r="M7893" s="144" t="s">
        <v>59</v>
      </c>
    </row>
    <row r="7894" spans="1:13" x14ac:dyDescent="0.2">
      <c r="A7894" t="s">
        <v>63</v>
      </c>
      <c r="B7894" s="144" t="s">
        <v>70</v>
      </c>
      <c r="C7894">
        <v>800</v>
      </c>
      <c r="D7894" t="str">
        <f>VLOOKUP(Oliusala[[#This Row],[postnumer]],Sveitarfelog[#All],4,FALSE)</f>
        <v>Flóahreppur,Sveitarfélagið Árborg</v>
      </c>
      <c r="E7894" t="str">
        <f>VLOOKUP(Oliusala[[#This Row],[postnumer]],Sveitarfelog[#All],5,FALSE)</f>
        <v>Suðurland</v>
      </c>
      <c r="F7894" t="s">
        <v>21</v>
      </c>
      <c r="G7894" t="s">
        <v>50</v>
      </c>
      <c r="H7894" s="1" t="s">
        <v>58</v>
      </c>
      <c r="I7894" s="1">
        <v>2020168</v>
      </c>
      <c r="J7894" s="2">
        <f>VLOOKUP(Oliusala[[#This Row],[tegund]],Tegundir!$B$2:$D$19,3,FALSE)*Oliusala[[#This Row],[magn]]/1000</f>
        <v>1515.126</v>
      </c>
      <c r="K7894">
        <v>2016</v>
      </c>
      <c r="L7894" t="s">
        <v>18</v>
      </c>
      <c r="M7894" s="144" t="s">
        <v>59</v>
      </c>
    </row>
    <row r="7895" spans="1:13" x14ac:dyDescent="0.2">
      <c r="A7895" t="s">
        <v>63</v>
      </c>
      <c r="B7895" s="144" t="s">
        <v>70</v>
      </c>
      <c r="C7895">
        <v>800</v>
      </c>
      <c r="D7895" t="str">
        <f>VLOOKUP(Oliusala[[#This Row],[postnumer]],Sveitarfelog[#All],4,FALSE)</f>
        <v>Flóahreppur,Sveitarfélagið Árborg</v>
      </c>
      <c r="E7895" t="str">
        <f>VLOOKUP(Oliusala[[#This Row],[postnumer]],Sveitarfelog[#All],5,FALSE)</f>
        <v>Suðurland</v>
      </c>
      <c r="F7895" t="s">
        <v>20</v>
      </c>
      <c r="G7895" t="s">
        <v>50</v>
      </c>
      <c r="H7895" s="1" t="s">
        <v>58</v>
      </c>
      <c r="I7895" s="1">
        <v>1027190</v>
      </c>
      <c r="J7895" s="2">
        <f>VLOOKUP(Oliusala[[#This Row],[tegund]],Tegundir!$B$2:$D$19,3,FALSE)*Oliusala[[#This Row],[magn]]/1000</f>
        <v>770.39250000000004</v>
      </c>
      <c r="K7895">
        <v>2016</v>
      </c>
      <c r="L7895" t="s">
        <v>18</v>
      </c>
      <c r="M7895" s="144" t="s">
        <v>59</v>
      </c>
    </row>
    <row r="7896" spans="1:13" x14ac:dyDescent="0.2">
      <c r="A7896" t="s">
        <v>63</v>
      </c>
      <c r="B7896" s="144" t="s">
        <v>70</v>
      </c>
      <c r="C7896">
        <v>800</v>
      </c>
      <c r="D7896" t="str">
        <f>VLOOKUP(Oliusala[[#This Row],[postnumer]],Sveitarfelog[#All],4,FALSE)</f>
        <v>Flóahreppur,Sveitarfélagið Árborg</v>
      </c>
      <c r="E7896" t="str">
        <f>VLOOKUP(Oliusala[[#This Row],[postnumer]],Sveitarfelog[#All],5,FALSE)</f>
        <v>Suðurland</v>
      </c>
      <c r="F7896" t="s">
        <v>46</v>
      </c>
      <c r="G7896" t="s">
        <v>50</v>
      </c>
      <c r="H7896" s="1" t="s">
        <v>58</v>
      </c>
      <c r="I7896" s="1">
        <v>4740</v>
      </c>
      <c r="J7896" s="2">
        <f>VLOOKUP(Oliusala[[#This Row],[tegund]],Tegundir!$B$2:$D$19,3,FALSE)*Oliusala[[#This Row],[magn]]/1000</f>
        <v>3.5550000000000002</v>
      </c>
      <c r="K7896">
        <v>2016</v>
      </c>
      <c r="L7896" t="s">
        <v>18</v>
      </c>
      <c r="M7896" s="144" t="s">
        <v>59</v>
      </c>
    </row>
    <row r="7897" spans="1:13" x14ac:dyDescent="0.2">
      <c r="A7897" t="s">
        <v>57</v>
      </c>
      <c r="B7897" s="144" t="s">
        <v>174</v>
      </c>
      <c r="C7897">
        <v>801</v>
      </c>
      <c r="D7897" t="str">
        <f>VLOOKUP(Oliusala[[#This Row],[postnumer]],Sveitarfelog[#All],4,FALSE)</f>
        <v>Flóahreppur,Sveitarfélagið Árborg</v>
      </c>
      <c r="E7897" t="str">
        <f>VLOOKUP(Oliusala[[#This Row],[postnumer]],Sveitarfelog[#All],5,FALSE)</f>
        <v>Suðurland</v>
      </c>
      <c r="F7897" t="s">
        <v>20</v>
      </c>
      <c r="G7897" t="s">
        <v>50</v>
      </c>
      <c r="H7897" t="s">
        <v>60</v>
      </c>
      <c r="I7897" s="1">
        <v>967</v>
      </c>
      <c r="J7897" s="2">
        <f>VLOOKUP(Oliusala[[#This Row],[tegund]],Tegundir!$B$2:$D$19,3,FALSE)*Oliusala[[#This Row],[magn]]/1000</f>
        <v>0.72524999999999995</v>
      </c>
      <c r="K7897">
        <v>2016</v>
      </c>
      <c r="L7897" t="s">
        <v>18</v>
      </c>
      <c r="M7897" s="144" t="s">
        <v>59</v>
      </c>
    </row>
    <row r="7898" spans="1:13" x14ac:dyDescent="0.2">
      <c r="A7898" t="s">
        <v>63</v>
      </c>
      <c r="B7898" s="144" t="s">
        <v>175</v>
      </c>
      <c r="C7898">
        <v>801</v>
      </c>
      <c r="D7898" t="str">
        <f>VLOOKUP(Oliusala[[#This Row],[postnumer]],Sveitarfelog[#All],4,FALSE)</f>
        <v>Flóahreppur,Sveitarfélagið Árborg</v>
      </c>
      <c r="E7898" t="str">
        <f>VLOOKUP(Oliusala[[#This Row],[postnumer]],Sveitarfelog[#All],5,FALSE)</f>
        <v>Suðurland</v>
      </c>
      <c r="F7898" t="s">
        <v>21</v>
      </c>
      <c r="G7898" t="s">
        <v>50</v>
      </c>
      <c r="H7898" s="1" t="s">
        <v>58</v>
      </c>
      <c r="I7898" s="1">
        <v>202289</v>
      </c>
      <c r="J7898" s="2">
        <f>VLOOKUP(Oliusala[[#This Row],[tegund]],Tegundir!$B$2:$D$19,3,FALSE)*Oliusala[[#This Row],[magn]]/1000</f>
        <v>151.71674999999999</v>
      </c>
      <c r="K7898">
        <v>2016</v>
      </c>
      <c r="L7898" t="s">
        <v>18</v>
      </c>
      <c r="M7898" s="144" t="s">
        <v>59</v>
      </c>
    </row>
    <row r="7899" spans="1:13" x14ac:dyDescent="0.2">
      <c r="A7899" t="s">
        <v>63</v>
      </c>
      <c r="B7899" s="144" t="s">
        <v>176</v>
      </c>
      <c r="C7899">
        <v>801</v>
      </c>
      <c r="D7899" t="str">
        <f>VLOOKUP(Oliusala[[#This Row],[postnumer]],Sveitarfelog[#All],4,FALSE)</f>
        <v>Flóahreppur,Sveitarfélagið Árborg</v>
      </c>
      <c r="E7899" t="str">
        <f>VLOOKUP(Oliusala[[#This Row],[postnumer]],Sveitarfelog[#All],5,FALSE)</f>
        <v>Suðurland</v>
      </c>
      <c r="F7899" t="s">
        <v>21</v>
      </c>
      <c r="G7899" t="s">
        <v>50</v>
      </c>
      <c r="H7899" s="1" t="s">
        <v>58</v>
      </c>
      <c r="I7899" s="1">
        <v>368950</v>
      </c>
      <c r="J7899" s="2">
        <f>VLOOKUP(Oliusala[[#This Row],[tegund]],Tegundir!$B$2:$D$19,3,FALSE)*Oliusala[[#This Row],[magn]]/1000</f>
        <v>276.71249999999998</v>
      </c>
      <c r="K7899">
        <v>2016</v>
      </c>
      <c r="L7899" t="s">
        <v>18</v>
      </c>
      <c r="M7899" s="144" t="s">
        <v>59</v>
      </c>
    </row>
    <row r="7900" spans="1:13" x14ac:dyDescent="0.2">
      <c r="A7900" t="s">
        <v>63</v>
      </c>
      <c r="B7900" s="144" t="s">
        <v>177</v>
      </c>
      <c r="C7900">
        <v>801</v>
      </c>
      <c r="D7900" t="str">
        <f>VLOOKUP(Oliusala[[#This Row],[postnumer]],Sveitarfelog[#All],4,FALSE)</f>
        <v>Flóahreppur,Sveitarfélagið Árborg</v>
      </c>
      <c r="E7900" t="str">
        <f>VLOOKUP(Oliusala[[#This Row],[postnumer]],Sveitarfelog[#All],5,FALSE)</f>
        <v>Suðurland</v>
      </c>
      <c r="F7900" t="s">
        <v>21</v>
      </c>
      <c r="G7900" t="s">
        <v>50</v>
      </c>
      <c r="H7900" s="1" t="s">
        <v>58</v>
      </c>
      <c r="I7900" s="1">
        <v>182351</v>
      </c>
      <c r="J7900" s="2">
        <f>VLOOKUP(Oliusala[[#This Row],[tegund]],Tegundir!$B$2:$D$19,3,FALSE)*Oliusala[[#This Row],[magn]]/1000</f>
        <v>136.76325</v>
      </c>
      <c r="K7900">
        <v>2016</v>
      </c>
      <c r="L7900" t="s">
        <v>18</v>
      </c>
      <c r="M7900" s="144" t="s">
        <v>59</v>
      </c>
    </row>
    <row r="7901" spans="1:13" x14ac:dyDescent="0.2">
      <c r="A7901" t="s">
        <v>63</v>
      </c>
      <c r="B7901" s="144" t="s">
        <v>174</v>
      </c>
      <c r="C7901">
        <v>801</v>
      </c>
      <c r="D7901" t="str">
        <f>VLOOKUP(Oliusala[[#This Row],[postnumer]],Sveitarfelog[#All],4,FALSE)</f>
        <v>Flóahreppur,Sveitarfélagið Árborg</v>
      </c>
      <c r="E7901" t="str">
        <f>VLOOKUP(Oliusala[[#This Row],[postnumer]],Sveitarfelog[#All],5,FALSE)</f>
        <v>Suðurland</v>
      </c>
      <c r="F7901" t="s">
        <v>20</v>
      </c>
      <c r="G7901" t="s">
        <v>50</v>
      </c>
      <c r="H7901" t="s">
        <v>58</v>
      </c>
      <c r="I7901" s="1">
        <v>238006</v>
      </c>
      <c r="J7901" s="2">
        <f>VLOOKUP(Oliusala[[#This Row],[tegund]],Tegundir!$B$2:$D$19,3,FALSE)*Oliusala[[#This Row],[magn]]/1000</f>
        <v>178.50450000000001</v>
      </c>
      <c r="K7901">
        <v>2016</v>
      </c>
      <c r="L7901" t="s">
        <v>18</v>
      </c>
      <c r="M7901" s="144" t="s">
        <v>59</v>
      </c>
    </row>
    <row r="7902" spans="1:13" x14ac:dyDescent="0.2">
      <c r="A7902" t="s">
        <v>63</v>
      </c>
      <c r="B7902" s="144" t="s">
        <v>178</v>
      </c>
      <c r="C7902">
        <v>801</v>
      </c>
      <c r="D7902" t="str">
        <f>VLOOKUP(Oliusala[[#This Row],[postnumer]],Sveitarfelog[#All],4,FALSE)</f>
        <v>Flóahreppur,Sveitarfélagið Árborg</v>
      </c>
      <c r="E7902" t="str">
        <f>VLOOKUP(Oliusala[[#This Row],[postnumer]],Sveitarfelog[#All],5,FALSE)</f>
        <v>Suðurland</v>
      </c>
      <c r="F7902" t="s">
        <v>20</v>
      </c>
      <c r="G7902" t="s">
        <v>50</v>
      </c>
      <c r="H7902" t="s">
        <v>58</v>
      </c>
      <c r="I7902" s="1">
        <v>125342</v>
      </c>
      <c r="J7902" s="2">
        <f>VLOOKUP(Oliusala[[#This Row],[tegund]],Tegundir!$B$2:$D$19,3,FALSE)*Oliusala[[#This Row],[magn]]/1000</f>
        <v>94.006500000000003</v>
      </c>
      <c r="K7902">
        <v>2016</v>
      </c>
      <c r="L7902" t="s">
        <v>18</v>
      </c>
      <c r="M7902" s="144" t="s">
        <v>59</v>
      </c>
    </row>
    <row r="7903" spans="1:13" x14ac:dyDescent="0.2">
      <c r="A7903" t="s">
        <v>57</v>
      </c>
      <c r="B7903" s="144" t="s">
        <v>181</v>
      </c>
      <c r="C7903">
        <v>810</v>
      </c>
      <c r="D7903" t="str">
        <f>VLOOKUP(Oliusala[[#This Row],[postnumer]],Sveitarfelog[#All],4,FALSE)</f>
        <v>Hveragerðisbær,Sveitarfélagið Ölfus</v>
      </c>
      <c r="E7903" t="str">
        <f>VLOOKUP(Oliusala[[#This Row],[postnumer]],Sveitarfelog[#All],5,FALSE)</f>
        <v>Suðurland</v>
      </c>
      <c r="F7903" t="s">
        <v>20</v>
      </c>
      <c r="G7903" t="s">
        <v>50</v>
      </c>
      <c r="H7903" t="s">
        <v>60</v>
      </c>
      <c r="I7903" s="1">
        <v>3959</v>
      </c>
      <c r="J7903" s="2">
        <f>VLOOKUP(Oliusala[[#This Row],[tegund]],Tegundir!$B$2:$D$19,3,FALSE)*Oliusala[[#This Row],[magn]]/1000</f>
        <v>2.9692500000000002</v>
      </c>
      <c r="K7903">
        <v>2016</v>
      </c>
      <c r="L7903" t="s">
        <v>18</v>
      </c>
      <c r="M7903" s="144" t="s">
        <v>59</v>
      </c>
    </row>
    <row r="7904" spans="1:13" x14ac:dyDescent="0.2">
      <c r="A7904" t="s">
        <v>63</v>
      </c>
      <c r="B7904" s="144" t="s">
        <v>182</v>
      </c>
      <c r="C7904">
        <v>810</v>
      </c>
      <c r="D7904" t="str">
        <f>VLOOKUP(Oliusala[[#This Row],[postnumer]],Sveitarfelog[#All],4,FALSE)</f>
        <v>Hveragerðisbær,Sveitarfélagið Ölfus</v>
      </c>
      <c r="E7904" t="str">
        <f>VLOOKUP(Oliusala[[#This Row],[postnumer]],Sveitarfelog[#All],5,FALSE)</f>
        <v>Suðurland</v>
      </c>
      <c r="F7904" t="s">
        <v>20</v>
      </c>
      <c r="G7904" t="s">
        <v>50</v>
      </c>
      <c r="H7904" t="s">
        <v>58</v>
      </c>
      <c r="I7904" s="1">
        <v>1192238</v>
      </c>
      <c r="J7904" s="2">
        <f>VLOOKUP(Oliusala[[#This Row],[tegund]],Tegundir!$B$2:$D$19,3,FALSE)*Oliusala[[#This Row],[magn]]/1000</f>
        <v>894.17849999999999</v>
      </c>
      <c r="K7904">
        <v>2016</v>
      </c>
      <c r="L7904" t="s">
        <v>18</v>
      </c>
      <c r="M7904" s="144" t="s">
        <v>59</v>
      </c>
    </row>
    <row r="7905" spans="1:13" x14ac:dyDescent="0.2">
      <c r="A7905" t="s">
        <v>63</v>
      </c>
      <c r="B7905" s="144" t="s">
        <v>182</v>
      </c>
      <c r="C7905">
        <v>810</v>
      </c>
      <c r="D7905" t="str">
        <f>VLOOKUP(Oliusala[[#This Row],[postnumer]],Sveitarfelog[#All],4,FALSE)</f>
        <v>Hveragerðisbær,Sveitarfélagið Ölfus</v>
      </c>
      <c r="E7905" t="str">
        <f>VLOOKUP(Oliusala[[#This Row],[postnumer]],Sveitarfelog[#All],5,FALSE)</f>
        <v>Suðurland</v>
      </c>
      <c r="F7905" t="s">
        <v>21</v>
      </c>
      <c r="G7905" t="s">
        <v>50</v>
      </c>
      <c r="H7905" t="s">
        <v>58</v>
      </c>
      <c r="I7905" s="1">
        <v>631614</v>
      </c>
      <c r="J7905" s="2">
        <f>VLOOKUP(Oliusala[[#This Row],[tegund]],Tegundir!$B$2:$D$19,3,FALSE)*Oliusala[[#This Row],[magn]]/1000</f>
        <v>473.71050000000002</v>
      </c>
      <c r="K7905">
        <v>2016</v>
      </c>
      <c r="L7905" t="s">
        <v>18</v>
      </c>
      <c r="M7905" s="144" t="s">
        <v>59</v>
      </c>
    </row>
    <row r="7906" spans="1:13" x14ac:dyDescent="0.2">
      <c r="A7906" t="s">
        <v>63</v>
      </c>
      <c r="B7906" s="144" t="s">
        <v>182</v>
      </c>
      <c r="C7906">
        <v>810</v>
      </c>
      <c r="D7906" t="str">
        <f>VLOOKUP(Oliusala[[#This Row],[postnumer]],Sveitarfelog[#All],4,FALSE)</f>
        <v>Hveragerðisbær,Sveitarfélagið Ölfus</v>
      </c>
      <c r="E7906" t="str">
        <f>VLOOKUP(Oliusala[[#This Row],[postnumer]],Sveitarfelog[#All],5,FALSE)</f>
        <v>Suðurland</v>
      </c>
      <c r="F7906" t="s">
        <v>20</v>
      </c>
      <c r="G7906" t="s">
        <v>50</v>
      </c>
      <c r="H7906" s="1" t="s">
        <v>58</v>
      </c>
      <c r="I7906" s="1">
        <v>586758</v>
      </c>
      <c r="J7906" s="2">
        <f>VLOOKUP(Oliusala[[#This Row],[tegund]],Tegundir!$B$2:$D$19,3,FALSE)*Oliusala[[#This Row],[magn]]/1000</f>
        <v>440.06849999999997</v>
      </c>
      <c r="K7906">
        <v>2016</v>
      </c>
      <c r="L7906" t="s">
        <v>18</v>
      </c>
      <c r="M7906" s="144" t="s">
        <v>59</v>
      </c>
    </row>
    <row r="7907" spans="1:13" x14ac:dyDescent="0.2">
      <c r="A7907" t="s">
        <v>63</v>
      </c>
      <c r="B7907" s="144" t="s">
        <v>181</v>
      </c>
      <c r="C7907">
        <v>810</v>
      </c>
      <c r="D7907" t="str">
        <f>VLOOKUP(Oliusala[[#This Row],[postnumer]],Sveitarfelog[#All],4,FALSE)</f>
        <v>Hveragerðisbær,Sveitarfélagið Ölfus</v>
      </c>
      <c r="E7907" t="str">
        <f>VLOOKUP(Oliusala[[#This Row],[postnumer]],Sveitarfelog[#All],5,FALSE)</f>
        <v>Suðurland</v>
      </c>
      <c r="F7907" t="s">
        <v>20</v>
      </c>
      <c r="G7907" t="s">
        <v>50</v>
      </c>
      <c r="H7907" s="1" t="s">
        <v>58</v>
      </c>
      <c r="I7907" s="1">
        <v>153593</v>
      </c>
      <c r="J7907" s="2">
        <f>VLOOKUP(Oliusala[[#This Row],[tegund]],Tegundir!$B$2:$D$19,3,FALSE)*Oliusala[[#This Row],[magn]]/1000</f>
        <v>115.19475</v>
      </c>
      <c r="K7907">
        <v>2016</v>
      </c>
      <c r="L7907" t="s">
        <v>18</v>
      </c>
      <c r="M7907" s="144" t="s">
        <v>59</v>
      </c>
    </row>
    <row r="7908" spans="1:13" x14ac:dyDescent="0.2">
      <c r="A7908" t="s">
        <v>63</v>
      </c>
      <c r="B7908" s="144" t="s">
        <v>181</v>
      </c>
      <c r="C7908">
        <v>810</v>
      </c>
      <c r="D7908" t="str">
        <f>VLOOKUP(Oliusala[[#This Row],[postnumer]],Sveitarfelog[#All],4,FALSE)</f>
        <v>Hveragerðisbær,Sveitarfélagið Ölfus</v>
      </c>
      <c r="E7908" t="str">
        <f>VLOOKUP(Oliusala[[#This Row],[postnumer]],Sveitarfelog[#All],5,FALSE)</f>
        <v>Suðurland</v>
      </c>
      <c r="F7908" t="s">
        <v>46</v>
      </c>
      <c r="G7908" t="s">
        <v>50</v>
      </c>
      <c r="H7908" s="1" t="s">
        <v>58</v>
      </c>
      <c r="I7908" s="1">
        <v>1686</v>
      </c>
      <c r="J7908" s="2">
        <f>VLOOKUP(Oliusala[[#This Row],[tegund]],Tegundir!$B$2:$D$19,3,FALSE)*Oliusala[[#This Row],[magn]]/1000</f>
        <v>1.2645</v>
      </c>
      <c r="K7908">
        <v>2016</v>
      </c>
      <c r="L7908" t="s">
        <v>18</v>
      </c>
      <c r="M7908" s="144" t="s">
        <v>59</v>
      </c>
    </row>
    <row r="7909" spans="1:13" x14ac:dyDescent="0.2">
      <c r="A7909" t="s">
        <v>63</v>
      </c>
      <c r="B7909" s="144" t="s">
        <v>183</v>
      </c>
      <c r="C7909">
        <v>815</v>
      </c>
      <c r="D7909" t="str">
        <f>VLOOKUP(Oliusala[[#This Row],[postnumer]],Sveitarfelog[#All],4,FALSE)</f>
        <v>Hveragerðisbær,Sveitarfélagið Ölfus</v>
      </c>
      <c r="E7909" t="str">
        <f>VLOOKUP(Oliusala[[#This Row],[postnumer]],Sveitarfelog[#All],5,FALSE)</f>
        <v>Suðurland</v>
      </c>
      <c r="F7909" t="s">
        <v>20</v>
      </c>
      <c r="G7909" t="s">
        <v>50</v>
      </c>
      <c r="H7909" t="s">
        <v>58</v>
      </c>
      <c r="I7909" s="1">
        <v>695813</v>
      </c>
      <c r="J7909" s="2">
        <f>VLOOKUP(Oliusala[[#This Row],[tegund]],Tegundir!$B$2:$D$19,3,FALSE)*Oliusala[[#This Row],[magn]]/1000</f>
        <v>521.85974999999996</v>
      </c>
      <c r="K7909">
        <v>2016</v>
      </c>
      <c r="L7909" t="s">
        <v>18</v>
      </c>
      <c r="M7909" s="144" t="s">
        <v>59</v>
      </c>
    </row>
    <row r="7910" spans="1:13" x14ac:dyDescent="0.2">
      <c r="A7910" t="s">
        <v>63</v>
      </c>
      <c r="B7910" s="144" t="s">
        <v>184</v>
      </c>
      <c r="C7910">
        <v>820</v>
      </c>
      <c r="D7910" t="str">
        <f>VLOOKUP(Oliusala[[#This Row],[postnumer]],Sveitarfelog[#All],4,FALSE)</f>
        <v>Flóahreppur,Sveitarfélagið Árborg</v>
      </c>
      <c r="E7910" t="str">
        <f>VLOOKUP(Oliusala[[#This Row],[postnumer]],Sveitarfelog[#All],5,FALSE)</f>
        <v>Suðurland</v>
      </c>
      <c r="F7910" t="s">
        <v>20</v>
      </c>
      <c r="G7910" t="s">
        <v>50</v>
      </c>
      <c r="H7910" s="1" t="s">
        <v>58</v>
      </c>
      <c r="I7910" s="1">
        <v>172927</v>
      </c>
      <c r="J7910" s="2">
        <f>VLOOKUP(Oliusala[[#This Row],[tegund]],Tegundir!$B$2:$D$19,3,FALSE)*Oliusala[[#This Row],[magn]]/1000</f>
        <v>129.69524999999999</v>
      </c>
      <c r="K7910">
        <v>2016</v>
      </c>
      <c r="L7910" t="s">
        <v>18</v>
      </c>
      <c r="M7910" s="144" t="s">
        <v>59</v>
      </c>
    </row>
    <row r="7911" spans="1:13" x14ac:dyDescent="0.2">
      <c r="A7911" t="s">
        <v>63</v>
      </c>
      <c r="B7911" s="144" t="s">
        <v>185</v>
      </c>
      <c r="C7911">
        <v>825</v>
      </c>
      <c r="D7911" t="str">
        <f>VLOOKUP(Oliusala[[#This Row],[postnumer]],Sveitarfelog[#All],4,FALSE)</f>
        <v>Flóahreppur,Sveitarfélagið Árborg</v>
      </c>
      <c r="E7911" t="str">
        <f>VLOOKUP(Oliusala[[#This Row],[postnumer]],Sveitarfelog[#All],5,FALSE)</f>
        <v>Suðurland</v>
      </c>
      <c r="F7911" t="s">
        <v>20</v>
      </c>
      <c r="G7911" t="s">
        <v>50</v>
      </c>
      <c r="H7911" s="1" t="s">
        <v>58</v>
      </c>
      <c r="I7911" s="1">
        <v>210384</v>
      </c>
      <c r="J7911" s="2">
        <f>VLOOKUP(Oliusala[[#This Row],[tegund]],Tegundir!$B$2:$D$19,3,FALSE)*Oliusala[[#This Row],[magn]]/1000</f>
        <v>157.78800000000001</v>
      </c>
      <c r="K7911">
        <v>2016</v>
      </c>
      <c r="L7911" t="s">
        <v>18</v>
      </c>
      <c r="M7911" s="144" t="s">
        <v>59</v>
      </c>
    </row>
    <row r="7912" spans="1:13" x14ac:dyDescent="0.2">
      <c r="A7912" t="s">
        <v>63</v>
      </c>
      <c r="B7912" s="144" t="s">
        <v>186</v>
      </c>
      <c r="C7912">
        <v>840</v>
      </c>
      <c r="D7912" t="str">
        <f>VLOOKUP(Oliusala[[#This Row],[postnumer]],Sveitarfelog[#All],4,FALSE)</f>
        <v>Bláskógabyggð,Grímsnes- og Grafningshreppur,Hrunamannahreppur,Skeiða- og Gnúpverjahreppur</v>
      </c>
      <c r="E7912" t="str">
        <f>VLOOKUP(Oliusala[[#This Row],[postnumer]],Sveitarfelog[#All],5,FALSE)</f>
        <v>Suðurland</v>
      </c>
      <c r="F7912" t="s">
        <v>21</v>
      </c>
      <c r="G7912" t="s">
        <v>50</v>
      </c>
      <c r="H7912" t="s">
        <v>58</v>
      </c>
      <c r="I7912" s="1">
        <v>588276</v>
      </c>
      <c r="J7912" s="2">
        <f>VLOOKUP(Oliusala[[#This Row],[tegund]],Tegundir!$B$2:$D$19,3,FALSE)*Oliusala[[#This Row],[magn]]/1000</f>
        <v>441.20699999999999</v>
      </c>
      <c r="K7912">
        <v>2016</v>
      </c>
      <c r="L7912" t="s">
        <v>18</v>
      </c>
      <c r="M7912" s="144" t="s">
        <v>59</v>
      </c>
    </row>
    <row r="7913" spans="1:13" x14ac:dyDescent="0.2">
      <c r="A7913" t="s">
        <v>57</v>
      </c>
      <c r="B7913" s="144" t="s">
        <v>188</v>
      </c>
      <c r="C7913">
        <v>845</v>
      </c>
      <c r="D7913" t="str">
        <f>VLOOKUP(Oliusala[[#This Row],[postnumer]],Sveitarfelog[#All],4,FALSE)</f>
        <v>Bláskógabyggð,Grímsnes- og Grafningshreppur,Hrunamannahreppur,Skeiða- og Gnúpverjahreppur</v>
      </c>
      <c r="E7913" t="str">
        <f>VLOOKUP(Oliusala[[#This Row],[postnumer]],Sveitarfelog[#All],5,FALSE)</f>
        <v>Suðurland</v>
      </c>
      <c r="F7913" t="s">
        <v>21</v>
      </c>
      <c r="G7913" t="s">
        <v>50</v>
      </c>
      <c r="H7913" t="s">
        <v>60</v>
      </c>
      <c r="I7913" s="1">
        <v>1116</v>
      </c>
      <c r="J7913" s="2">
        <f>VLOOKUP(Oliusala[[#This Row],[tegund]],Tegundir!$B$2:$D$19,3,FALSE)*Oliusala[[#This Row],[magn]]/1000</f>
        <v>0.83699999999999997</v>
      </c>
      <c r="K7913">
        <v>2016</v>
      </c>
      <c r="L7913" t="s">
        <v>18</v>
      </c>
      <c r="M7913" s="144" t="s">
        <v>59</v>
      </c>
    </row>
    <row r="7914" spans="1:13" x14ac:dyDescent="0.2">
      <c r="A7914" t="s">
        <v>63</v>
      </c>
      <c r="B7914" s="144" t="s">
        <v>188</v>
      </c>
      <c r="C7914">
        <v>845</v>
      </c>
      <c r="D7914" t="str">
        <f>VLOOKUP(Oliusala[[#This Row],[postnumer]],Sveitarfelog[#All],4,FALSE)</f>
        <v>Bláskógabyggð,Grímsnes- og Grafningshreppur,Hrunamannahreppur,Skeiða- og Gnúpverjahreppur</v>
      </c>
      <c r="E7914" t="str">
        <f>VLOOKUP(Oliusala[[#This Row],[postnumer]],Sveitarfelog[#All],5,FALSE)</f>
        <v>Suðurland</v>
      </c>
      <c r="F7914" t="s">
        <v>21</v>
      </c>
      <c r="G7914" t="s">
        <v>50</v>
      </c>
      <c r="H7914" t="s">
        <v>58</v>
      </c>
      <c r="I7914" s="1">
        <v>432703</v>
      </c>
      <c r="J7914" s="2">
        <f>VLOOKUP(Oliusala[[#This Row],[tegund]],Tegundir!$B$2:$D$19,3,FALSE)*Oliusala[[#This Row],[magn]]/1000</f>
        <v>324.52724999999998</v>
      </c>
      <c r="K7914">
        <v>2016</v>
      </c>
      <c r="L7914" t="s">
        <v>18</v>
      </c>
      <c r="M7914" s="144" t="s">
        <v>59</v>
      </c>
    </row>
    <row r="7915" spans="1:13" x14ac:dyDescent="0.2">
      <c r="A7915" t="s">
        <v>63</v>
      </c>
      <c r="B7915" s="144" t="s">
        <v>163</v>
      </c>
      <c r="C7915">
        <v>850</v>
      </c>
      <c r="D7915" t="str">
        <f>VLOOKUP(Oliusala[[#This Row],[postnumer]],Sveitarfelog[#All],4,FALSE)</f>
        <v>Ásahreppur,Rangárþing ytra</v>
      </c>
      <c r="E7915" t="str">
        <f>VLOOKUP(Oliusala[[#This Row],[postnumer]],Sveitarfelog[#All],5,FALSE)</f>
        <v>Suðurland</v>
      </c>
      <c r="F7915" t="s">
        <v>20</v>
      </c>
      <c r="G7915" t="s">
        <v>50</v>
      </c>
      <c r="H7915" t="s">
        <v>58</v>
      </c>
      <c r="I7915" s="1">
        <v>959680</v>
      </c>
      <c r="J7915" s="2">
        <f>VLOOKUP(Oliusala[[#This Row],[tegund]],Tegundir!$B$2:$D$19,3,FALSE)*Oliusala[[#This Row],[magn]]/1000</f>
        <v>719.76</v>
      </c>
      <c r="K7915">
        <v>2016</v>
      </c>
      <c r="L7915" t="s">
        <v>18</v>
      </c>
      <c r="M7915" s="144" t="s">
        <v>59</v>
      </c>
    </row>
    <row r="7916" spans="1:13" x14ac:dyDescent="0.2">
      <c r="A7916" t="s">
        <v>63</v>
      </c>
      <c r="B7916" s="144" t="s">
        <v>190</v>
      </c>
      <c r="C7916">
        <v>851</v>
      </c>
      <c r="D7916" t="str">
        <f>VLOOKUP(Oliusala[[#This Row],[postnumer]],Sveitarfelog[#All],4,FALSE)</f>
        <v>Ásahreppur,Rangárþing ytra</v>
      </c>
      <c r="E7916" t="str">
        <f>VLOOKUP(Oliusala[[#This Row],[postnumer]],Sveitarfelog[#All],5,FALSE)</f>
        <v>Suðurland</v>
      </c>
      <c r="F7916" t="s">
        <v>20</v>
      </c>
      <c r="G7916" t="s">
        <v>50</v>
      </c>
      <c r="H7916" s="1" t="s">
        <v>58</v>
      </c>
      <c r="I7916" s="1">
        <v>108274</v>
      </c>
      <c r="J7916" s="2">
        <f>VLOOKUP(Oliusala[[#This Row],[tegund]],Tegundir!$B$2:$D$19,3,FALSE)*Oliusala[[#This Row],[magn]]/1000</f>
        <v>81.205500000000001</v>
      </c>
      <c r="K7916">
        <v>2016</v>
      </c>
      <c r="L7916" t="s">
        <v>18</v>
      </c>
      <c r="M7916" s="144" t="s">
        <v>59</v>
      </c>
    </row>
    <row r="7917" spans="1:13" x14ac:dyDescent="0.2">
      <c r="A7917" t="s">
        <v>63</v>
      </c>
      <c r="B7917" s="144" t="s">
        <v>191</v>
      </c>
      <c r="C7917">
        <v>851</v>
      </c>
      <c r="D7917" t="str">
        <f>VLOOKUP(Oliusala[[#This Row],[postnumer]],Sveitarfelog[#All],4,FALSE)</f>
        <v>Ásahreppur,Rangárþing ytra</v>
      </c>
      <c r="E7917" t="str">
        <f>VLOOKUP(Oliusala[[#This Row],[postnumer]],Sveitarfelog[#All],5,FALSE)</f>
        <v>Suðurland</v>
      </c>
      <c r="F7917" t="s">
        <v>20</v>
      </c>
      <c r="G7917" t="s">
        <v>50</v>
      </c>
      <c r="H7917" t="s">
        <v>58</v>
      </c>
      <c r="I7917" s="1">
        <v>444092</v>
      </c>
      <c r="J7917" s="2">
        <f>VLOOKUP(Oliusala[[#This Row],[tegund]],Tegundir!$B$2:$D$19,3,FALSE)*Oliusala[[#This Row],[magn]]/1000</f>
        <v>333.06900000000002</v>
      </c>
      <c r="K7917">
        <v>2016</v>
      </c>
      <c r="L7917" t="s">
        <v>18</v>
      </c>
      <c r="M7917" s="144" t="s">
        <v>59</v>
      </c>
    </row>
    <row r="7918" spans="1:13" x14ac:dyDescent="0.2">
      <c r="A7918" t="s">
        <v>57</v>
      </c>
      <c r="B7918" s="144" t="s">
        <v>192</v>
      </c>
      <c r="C7918">
        <v>860</v>
      </c>
      <c r="D7918" t="str">
        <f>VLOOKUP(Oliusala[[#This Row],[postnumer]],Sveitarfelog[#All],4,FALSE)</f>
        <v>Rangárþing eystra</v>
      </c>
      <c r="E7918" t="str">
        <f>VLOOKUP(Oliusala[[#This Row],[postnumer]],Sveitarfelog[#All],5,FALSE)</f>
        <v>Suðurland</v>
      </c>
      <c r="F7918" t="s">
        <v>21</v>
      </c>
      <c r="G7918" t="s">
        <v>50</v>
      </c>
      <c r="H7918" s="1" t="s">
        <v>60</v>
      </c>
      <c r="I7918" s="1">
        <v>918</v>
      </c>
      <c r="J7918" s="2">
        <f>VLOOKUP(Oliusala[[#This Row],[tegund]],Tegundir!$B$2:$D$19,3,FALSE)*Oliusala[[#This Row],[magn]]/1000</f>
        <v>0.6885</v>
      </c>
      <c r="K7918">
        <v>2016</v>
      </c>
      <c r="L7918" t="s">
        <v>18</v>
      </c>
      <c r="M7918" s="144" t="s">
        <v>59</v>
      </c>
    </row>
    <row r="7919" spans="1:13" x14ac:dyDescent="0.2">
      <c r="A7919" t="s">
        <v>63</v>
      </c>
      <c r="B7919" s="144" t="s">
        <v>192</v>
      </c>
      <c r="C7919">
        <v>860</v>
      </c>
      <c r="D7919" t="str">
        <f>VLOOKUP(Oliusala[[#This Row],[postnumer]],Sveitarfelog[#All],4,FALSE)</f>
        <v>Rangárþing eystra</v>
      </c>
      <c r="E7919" t="str">
        <f>VLOOKUP(Oliusala[[#This Row],[postnumer]],Sveitarfelog[#All],5,FALSE)</f>
        <v>Suðurland</v>
      </c>
      <c r="F7919" t="s">
        <v>20</v>
      </c>
      <c r="G7919" t="s">
        <v>50</v>
      </c>
      <c r="H7919" s="1" t="s">
        <v>58</v>
      </c>
      <c r="I7919" s="1">
        <v>607278</v>
      </c>
      <c r="J7919" s="2">
        <f>VLOOKUP(Oliusala[[#This Row],[tegund]],Tegundir!$B$2:$D$19,3,FALSE)*Oliusala[[#This Row],[magn]]/1000</f>
        <v>455.45850000000002</v>
      </c>
      <c r="K7919">
        <v>2016</v>
      </c>
      <c r="L7919" t="s">
        <v>18</v>
      </c>
      <c r="M7919" s="144" t="s">
        <v>59</v>
      </c>
    </row>
    <row r="7920" spans="1:13" x14ac:dyDescent="0.2">
      <c r="A7920" t="s">
        <v>63</v>
      </c>
      <c r="B7920" s="144" t="s">
        <v>192</v>
      </c>
      <c r="C7920">
        <v>860</v>
      </c>
      <c r="D7920" t="str">
        <f>VLOOKUP(Oliusala[[#This Row],[postnumer]],Sveitarfelog[#All],4,FALSE)</f>
        <v>Rangárþing eystra</v>
      </c>
      <c r="E7920" t="str">
        <f>VLOOKUP(Oliusala[[#This Row],[postnumer]],Sveitarfelog[#All],5,FALSE)</f>
        <v>Suðurland</v>
      </c>
      <c r="F7920" t="s">
        <v>21</v>
      </c>
      <c r="G7920" t="s">
        <v>50</v>
      </c>
      <c r="H7920" s="1" t="s">
        <v>58</v>
      </c>
      <c r="I7920" s="1">
        <v>1256960</v>
      </c>
      <c r="J7920" s="2">
        <f>VLOOKUP(Oliusala[[#This Row],[tegund]],Tegundir!$B$2:$D$19,3,FALSE)*Oliusala[[#This Row],[magn]]/1000</f>
        <v>942.72</v>
      </c>
      <c r="K7920">
        <v>2016</v>
      </c>
      <c r="L7920" t="s">
        <v>18</v>
      </c>
      <c r="M7920" s="144" t="s">
        <v>59</v>
      </c>
    </row>
    <row r="7921" spans="1:13" x14ac:dyDescent="0.2">
      <c r="A7921" t="s">
        <v>57</v>
      </c>
      <c r="B7921" s="144" t="s">
        <v>193</v>
      </c>
      <c r="C7921">
        <v>861</v>
      </c>
      <c r="D7921" t="str">
        <f>VLOOKUP(Oliusala[[#This Row],[postnumer]],Sveitarfelog[#All],4,FALSE)</f>
        <v>Rangárþing eystra</v>
      </c>
      <c r="E7921" t="str">
        <f>VLOOKUP(Oliusala[[#This Row],[postnumer]],Sveitarfelog[#All],5,FALSE)</f>
        <v>Suðurland</v>
      </c>
      <c r="F7921" t="s">
        <v>21</v>
      </c>
      <c r="G7921" t="s">
        <v>50</v>
      </c>
      <c r="H7921" s="1" t="s">
        <v>60</v>
      </c>
      <c r="I7921" s="1">
        <v>5821</v>
      </c>
      <c r="J7921" s="2">
        <f>VLOOKUP(Oliusala[[#This Row],[tegund]],Tegundir!$B$2:$D$19,3,FALSE)*Oliusala[[#This Row],[magn]]/1000</f>
        <v>4.3657500000000002</v>
      </c>
      <c r="K7921">
        <v>2016</v>
      </c>
      <c r="L7921" t="s">
        <v>18</v>
      </c>
      <c r="M7921" s="144" t="s">
        <v>59</v>
      </c>
    </row>
    <row r="7922" spans="1:13" x14ac:dyDescent="0.2">
      <c r="A7922" t="s">
        <v>57</v>
      </c>
      <c r="B7922" s="144" t="s">
        <v>194</v>
      </c>
      <c r="C7922">
        <v>870</v>
      </c>
      <c r="D7922" t="str">
        <f>VLOOKUP(Oliusala[[#This Row],[postnumer]],Sveitarfelog[#All],4,FALSE)</f>
        <v>Mýrdalshreppur</v>
      </c>
      <c r="E7922" t="str">
        <f>VLOOKUP(Oliusala[[#This Row],[postnumer]],Sveitarfelog[#All],5,FALSE)</f>
        <v>Suðurland</v>
      </c>
      <c r="F7922" t="s">
        <v>20</v>
      </c>
      <c r="G7922" t="s">
        <v>50</v>
      </c>
      <c r="H7922" s="1" t="s">
        <v>60</v>
      </c>
      <c r="I7922" s="1">
        <v>1007</v>
      </c>
      <c r="J7922" s="2">
        <f>VLOOKUP(Oliusala[[#This Row],[tegund]],Tegundir!$B$2:$D$19,3,FALSE)*Oliusala[[#This Row],[magn]]/1000</f>
        <v>0.75524999999999998</v>
      </c>
      <c r="K7922">
        <v>2016</v>
      </c>
      <c r="L7922" t="s">
        <v>18</v>
      </c>
      <c r="M7922" s="144" t="s">
        <v>59</v>
      </c>
    </row>
    <row r="7923" spans="1:13" x14ac:dyDescent="0.2">
      <c r="A7923" t="s">
        <v>63</v>
      </c>
      <c r="B7923" s="144" t="s">
        <v>194</v>
      </c>
      <c r="C7923">
        <v>870</v>
      </c>
      <c r="D7923" t="str">
        <f>VLOOKUP(Oliusala[[#This Row],[postnumer]],Sveitarfelog[#All],4,FALSE)</f>
        <v>Mýrdalshreppur</v>
      </c>
      <c r="E7923" t="str">
        <f>VLOOKUP(Oliusala[[#This Row],[postnumer]],Sveitarfelog[#All],5,FALSE)</f>
        <v>Suðurland</v>
      </c>
      <c r="F7923" t="s">
        <v>20</v>
      </c>
      <c r="G7923" t="s">
        <v>50</v>
      </c>
      <c r="H7923" t="s">
        <v>58</v>
      </c>
      <c r="I7923" s="1">
        <v>389912</v>
      </c>
      <c r="J7923" s="2">
        <f>VLOOKUP(Oliusala[[#This Row],[tegund]],Tegundir!$B$2:$D$19,3,FALSE)*Oliusala[[#This Row],[magn]]/1000</f>
        <v>292.43400000000003</v>
      </c>
      <c r="K7923">
        <v>2016</v>
      </c>
      <c r="L7923" t="s">
        <v>18</v>
      </c>
      <c r="M7923" s="144" t="s">
        <v>59</v>
      </c>
    </row>
    <row r="7924" spans="1:13" x14ac:dyDescent="0.2">
      <c r="A7924" t="s">
        <v>63</v>
      </c>
      <c r="B7924" s="144" t="s">
        <v>194</v>
      </c>
      <c r="C7924">
        <v>870</v>
      </c>
      <c r="D7924" t="str">
        <f>VLOOKUP(Oliusala[[#This Row],[postnumer]],Sveitarfelog[#All],4,FALSE)</f>
        <v>Mýrdalshreppur</v>
      </c>
      <c r="E7924" t="str">
        <f>VLOOKUP(Oliusala[[#This Row],[postnumer]],Sveitarfelog[#All],5,FALSE)</f>
        <v>Suðurland</v>
      </c>
      <c r="F7924" t="s">
        <v>21</v>
      </c>
      <c r="G7924" t="s">
        <v>50</v>
      </c>
      <c r="H7924" t="s">
        <v>58</v>
      </c>
      <c r="I7924" s="1">
        <v>1497023</v>
      </c>
      <c r="J7924" s="2">
        <f>VLOOKUP(Oliusala[[#This Row],[tegund]],Tegundir!$B$2:$D$19,3,FALSE)*Oliusala[[#This Row],[magn]]/1000</f>
        <v>1122.7672500000001</v>
      </c>
      <c r="K7924">
        <v>2016</v>
      </c>
      <c r="L7924" t="s">
        <v>18</v>
      </c>
      <c r="M7924" s="144" t="s">
        <v>59</v>
      </c>
    </row>
    <row r="7925" spans="1:13" x14ac:dyDescent="0.2">
      <c r="A7925" t="s">
        <v>63</v>
      </c>
      <c r="B7925" s="144" t="s">
        <v>195</v>
      </c>
      <c r="C7925">
        <v>880</v>
      </c>
      <c r="D7925" t="str">
        <f>VLOOKUP(Oliusala[[#This Row],[postnumer]],Sveitarfelog[#All],4,FALSE)</f>
        <v>Skaftárhreppur</v>
      </c>
      <c r="E7925" t="str">
        <f>VLOOKUP(Oliusala[[#This Row],[postnumer]],Sveitarfelog[#All],5,FALSE)</f>
        <v>Suðurland</v>
      </c>
      <c r="F7925" t="s">
        <v>20</v>
      </c>
      <c r="G7925" t="s">
        <v>50</v>
      </c>
      <c r="H7925" t="s">
        <v>58</v>
      </c>
      <c r="I7925" s="1">
        <v>364269</v>
      </c>
      <c r="J7925" s="2">
        <f>VLOOKUP(Oliusala[[#This Row],[tegund]],Tegundir!$B$2:$D$19,3,FALSE)*Oliusala[[#This Row],[magn]]/1000</f>
        <v>273.20175</v>
      </c>
      <c r="K7925">
        <v>2016</v>
      </c>
      <c r="L7925" t="s">
        <v>18</v>
      </c>
      <c r="M7925" s="144" t="s">
        <v>59</v>
      </c>
    </row>
    <row r="7926" spans="1:13" x14ac:dyDescent="0.2">
      <c r="A7926" t="s">
        <v>63</v>
      </c>
      <c r="B7926" s="144" t="s">
        <v>195</v>
      </c>
      <c r="C7926">
        <v>880</v>
      </c>
      <c r="D7926" t="str">
        <f>VLOOKUP(Oliusala[[#This Row],[postnumer]],Sveitarfelog[#All],4,FALSE)</f>
        <v>Skaftárhreppur</v>
      </c>
      <c r="E7926" t="str">
        <f>VLOOKUP(Oliusala[[#This Row],[postnumer]],Sveitarfelog[#All],5,FALSE)</f>
        <v>Suðurland</v>
      </c>
      <c r="F7926" t="s">
        <v>21</v>
      </c>
      <c r="G7926" t="s">
        <v>50</v>
      </c>
      <c r="H7926" t="s">
        <v>58</v>
      </c>
      <c r="I7926" s="1">
        <v>918195</v>
      </c>
      <c r="J7926" s="2">
        <f>VLOOKUP(Oliusala[[#This Row],[tegund]],Tegundir!$B$2:$D$19,3,FALSE)*Oliusala[[#This Row],[magn]]/1000</f>
        <v>688.64625000000001</v>
      </c>
      <c r="K7926">
        <v>2016</v>
      </c>
      <c r="L7926" t="s">
        <v>18</v>
      </c>
      <c r="M7926" s="144" t="s">
        <v>59</v>
      </c>
    </row>
    <row r="7927" spans="1:13" x14ac:dyDescent="0.2">
      <c r="A7927" t="s">
        <v>63</v>
      </c>
      <c r="B7927" s="144" t="s">
        <v>65</v>
      </c>
      <c r="C7927">
        <v>900</v>
      </c>
      <c r="D7927" t="str">
        <f>VLOOKUP(Oliusala[[#This Row],[postnumer]],Sveitarfelog[#All],4,FALSE)</f>
        <v>Vestmannaeyjabær</v>
      </c>
      <c r="E7927" t="str">
        <f>VLOOKUP(Oliusala[[#This Row],[postnumer]],Sveitarfelog[#All],5,FALSE)</f>
        <v>Suðurland</v>
      </c>
      <c r="F7927" t="s">
        <v>20</v>
      </c>
      <c r="G7927" t="s">
        <v>50</v>
      </c>
      <c r="H7927" t="s">
        <v>58</v>
      </c>
      <c r="I7927" s="1">
        <v>119627</v>
      </c>
      <c r="J7927" s="2">
        <f>VLOOKUP(Oliusala[[#This Row],[tegund]],Tegundir!$B$2:$D$19,3,FALSE)*Oliusala[[#This Row],[magn]]/1000</f>
        <v>89.720249999999993</v>
      </c>
      <c r="K7927">
        <v>2016</v>
      </c>
      <c r="L7927" t="s">
        <v>18</v>
      </c>
      <c r="M7927" s="144" t="s">
        <v>59</v>
      </c>
    </row>
    <row r="7928" spans="1:13" x14ac:dyDescent="0.2">
      <c r="A7928" t="s">
        <v>63</v>
      </c>
      <c r="B7928" s="144" t="s">
        <v>65</v>
      </c>
      <c r="C7928">
        <v>900</v>
      </c>
      <c r="D7928" t="str">
        <f>VLOOKUP(Oliusala[[#This Row],[postnumer]],Sveitarfelog[#All],4,FALSE)</f>
        <v>Vestmannaeyjabær</v>
      </c>
      <c r="E7928" t="str">
        <f>VLOOKUP(Oliusala[[#This Row],[postnumer]],Sveitarfelog[#All],5,FALSE)</f>
        <v>Suðurland</v>
      </c>
      <c r="F7928" t="s">
        <v>20</v>
      </c>
      <c r="G7928" t="s">
        <v>50</v>
      </c>
      <c r="H7928" t="s">
        <v>58</v>
      </c>
      <c r="I7928" s="1">
        <v>414973</v>
      </c>
      <c r="J7928" s="2">
        <f>VLOOKUP(Oliusala[[#This Row],[tegund]],Tegundir!$B$2:$D$19,3,FALSE)*Oliusala[[#This Row],[magn]]/1000</f>
        <v>311.22975000000002</v>
      </c>
      <c r="K7928">
        <v>2016</v>
      </c>
      <c r="L7928" t="s">
        <v>18</v>
      </c>
      <c r="M7928" s="144" t="s">
        <v>59</v>
      </c>
    </row>
    <row r="7929" spans="1:13" x14ac:dyDescent="0.2">
      <c r="A7929" t="s">
        <v>63</v>
      </c>
      <c r="B7929" s="144" t="s">
        <v>65</v>
      </c>
      <c r="C7929">
        <v>900</v>
      </c>
      <c r="D7929" t="str">
        <f>VLOOKUP(Oliusala[[#This Row],[postnumer]],Sveitarfelog[#All],4,FALSE)</f>
        <v>Vestmannaeyjabær</v>
      </c>
      <c r="E7929" t="str">
        <f>VLOOKUP(Oliusala[[#This Row],[postnumer]],Sveitarfelog[#All],5,FALSE)</f>
        <v>Suðurland</v>
      </c>
      <c r="F7929" t="s">
        <v>20</v>
      </c>
      <c r="G7929" t="s">
        <v>50</v>
      </c>
      <c r="H7929" t="s">
        <v>58</v>
      </c>
      <c r="I7929" s="1">
        <v>727736</v>
      </c>
      <c r="J7929" s="2">
        <f>VLOOKUP(Oliusala[[#This Row],[tegund]],Tegundir!$B$2:$D$19,3,FALSE)*Oliusala[[#This Row],[magn]]/1000</f>
        <v>545.80200000000002</v>
      </c>
      <c r="K7929">
        <v>2016</v>
      </c>
      <c r="L7929" t="s">
        <v>18</v>
      </c>
      <c r="M7929" s="144" t="s">
        <v>59</v>
      </c>
    </row>
    <row r="7930" spans="1:13" x14ac:dyDescent="0.2">
      <c r="A7930" t="s">
        <v>65</v>
      </c>
      <c r="B7930" s="144" t="s">
        <v>65</v>
      </c>
      <c r="C7930">
        <v>900</v>
      </c>
      <c r="D7930" t="str">
        <f>VLOOKUP(Oliusala[[#This Row],[postnumer]],Sveitarfelog[#All],4,FALSE)</f>
        <v>Vestmannaeyjabær</v>
      </c>
      <c r="E7930" t="str">
        <f>VLOOKUP(Oliusala[[#This Row],[postnumer]],Sveitarfelog[#All],5,FALSE)</f>
        <v>Suðurland</v>
      </c>
      <c r="F7930" t="s">
        <v>20</v>
      </c>
      <c r="G7930" t="s">
        <v>50</v>
      </c>
      <c r="H7930" t="s">
        <v>58</v>
      </c>
      <c r="I7930" s="1">
        <v>837</v>
      </c>
      <c r="J7930" s="2">
        <f>VLOOKUP(Oliusala[[#This Row],[tegund]],Tegundir!$B$2:$D$19,3,FALSE)*Oliusala[[#This Row],[magn]]/1000</f>
        <v>0.62775000000000003</v>
      </c>
      <c r="K7930">
        <v>2016</v>
      </c>
      <c r="L7930" t="s">
        <v>18</v>
      </c>
      <c r="M7930" s="144" t="s">
        <v>59</v>
      </c>
    </row>
    <row r="7931" spans="1:13" x14ac:dyDescent="0.2">
      <c r="A7931" t="s">
        <v>57</v>
      </c>
      <c r="B7931" s="144" t="s">
        <v>5</v>
      </c>
      <c r="C7931">
        <v>101</v>
      </c>
      <c r="D7931" t="str">
        <f>VLOOKUP(Oliusala[[#This Row],[postnumer]],Sveitarfelog[#All],4,FALSE)</f>
        <v>Garðabær,Hafnarfjarðarkaupstaður,Kópavogsbær,Reykjavíkurborg,Seltjarnarnesbær</v>
      </c>
      <c r="E7931" t="str">
        <f>VLOOKUP(Oliusala[[#This Row],[postnumer]],Sveitarfelog[#All],5,FALSE)</f>
        <v>Höfuðborgarsvæðið</v>
      </c>
      <c r="F7931" t="s">
        <v>47</v>
      </c>
      <c r="G7931" t="s">
        <v>47</v>
      </c>
      <c r="H7931" t="s">
        <v>58</v>
      </c>
      <c r="I7931" s="1">
        <v>8561</v>
      </c>
      <c r="J7931" s="2">
        <f>VLOOKUP(Oliusala[[#This Row],[tegund]],Tegundir!$B$2:$D$19,3,FALSE)*Oliusala[[#This Row],[magn]]/1000</f>
        <v>6.2409689999999998</v>
      </c>
      <c r="K7931">
        <v>2016</v>
      </c>
      <c r="L7931" t="s">
        <v>17</v>
      </c>
      <c r="M7931" s="144" t="s">
        <v>59</v>
      </c>
    </row>
    <row r="7932" spans="1:13" x14ac:dyDescent="0.2">
      <c r="A7932" t="s">
        <v>63</v>
      </c>
      <c r="B7932" s="144" t="s">
        <v>5</v>
      </c>
      <c r="C7932">
        <v>101</v>
      </c>
      <c r="D7932" t="str">
        <f>VLOOKUP(Oliusala[[#This Row],[postnumer]],Sveitarfelog[#All],4,FALSE)</f>
        <v>Garðabær,Hafnarfjarðarkaupstaður,Kópavogsbær,Reykjavíkurborg,Seltjarnarnesbær</v>
      </c>
      <c r="E7932" t="str">
        <f>VLOOKUP(Oliusala[[#This Row],[postnumer]],Sveitarfelog[#All],5,FALSE)</f>
        <v>Höfuðborgarsvæðið</v>
      </c>
      <c r="F7932" t="s">
        <v>47</v>
      </c>
      <c r="G7932" t="s">
        <v>47</v>
      </c>
      <c r="H7932" s="1" t="s">
        <v>58</v>
      </c>
      <c r="I7932" s="1">
        <v>67417</v>
      </c>
      <c r="J7932" s="2">
        <f>VLOOKUP(Oliusala[[#This Row],[tegund]],Tegundir!$B$2:$D$19,3,FALSE)*Oliusala[[#This Row],[magn]]/1000</f>
        <v>49.146993000000002</v>
      </c>
      <c r="K7932">
        <v>2016</v>
      </c>
      <c r="L7932" t="s">
        <v>17</v>
      </c>
      <c r="M7932" s="144" t="s">
        <v>59</v>
      </c>
    </row>
    <row r="7933" spans="1:13" x14ac:dyDescent="0.2">
      <c r="A7933" t="s">
        <v>63</v>
      </c>
      <c r="B7933" s="144" t="s">
        <v>5</v>
      </c>
      <c r="C7933">
        <v>101</v>
      </c>
      <c r="D7933" t="str">
        <f>VLOOKUP(Oliusala[[#This Row],[postnumer]],Sveitarfelog[#All],4,FALSE)</f>
        <v>Garðabær,Hafnarfjarðarkaupstaður,Kópavogsbær,Reykjavíkurborg,Seltjarnarnesbær</v>
      </c>
      <c r="E7933" t="str">
        <f>VLOOKUP(Oliusala[[#This Row],[postnumer]],Sveitarfelog[#All],5,FALSE)</f>
        <v>Höfuðborgarsvæðið</v>
      </c>
      <c r="F7933" t="s">
        <v>47</v>
      </c>
      <c r="G7933" t="s">
        <v>47</v>
      </c>
      <c r="H7933" s="1" t="s">
        <v>61</v>
      </c>
      <c r="I7933" s="1">
        <v>489</v>
      </c>
      <c r="J7933" s="2">
        <f>VLOOKUP(Oliusala[[#This Row],[tegund]],Tegundir!$B$2:$D$19,3,FALSE)*Oliusala[[#This Row],[magn]]/1000</f>
        <v>0.35648099999999999</v>
      </c>
      <c r="K7933">
        <v>2016</v>
      </c>
      <c r="L7933" t="s">
        <v>17</v>
      </c>
      <c r="M7933" s="144" t="s">
        <v>62</v>
      </c>
    </row>
    <row r="7934" spans="1:13" x14ac:dyDescent="0.2">
      <c r="A7934" t="s">
        <v>63</v>
      </c>
      <c r="B7934" s="144" t="s">
        <v>5</v>
      </c>
      <c r="C7934">
        <v>101</v>
      </c>
      <c r="D7934" t="str">
        <f>VLOOKUP(Oliusala[[#This Row],[postnumer]],Sveitarfelog[#All],4,FALSE)</f>
        <v>Garðabær,Hafnarfjarðarkaupstaður,Kópavogsbær,Reykjavíkurborg,Seltjarnarnesbær</v>
      </c>
      <c r="E7934" t="str">
        <f>VLOOKUP(Oliusala[[#This Row],[postnumer]],Sveitarfelog[#All],5,FALSE)</f>
        <v>Höfuðborgarsvæðið</v>
      </c>
      <c r="F7934" t="s">
        <v>47</v>
      </c>
      <c r="G7934" t="s">
        <v>47</v>
      </c>
      <c r="H7934" s="1" t="s">
        <v>58</v>
      </c>
      <c r="I7934" s="1">
        <v>171343</v>
      </c>
      <c r="J7934" s="2">
        <f>VLOOKUP(Oliusala[[#This Row],[tegund]],Tegundir!$B$2:$D$19,3,FALSE)*Oliusala[[#This Row],[magn]]/1000</f>
        <v>124.90904699999999</v>
      </c>
      <c r="K7934">
        <v>2016</v>
      </c>
      <c r="L7934" t="s">
        <v>17</v>
      </c>
      <c r="M7934" s="144" t="s">
        <v>59</v>
      </c>
    </row>
    <row r="7935" spans="1:13" x14ac:dyDescent="0.2">
      <c r="A7935" t="s">
        <v>63</v>
      </c>
      <c r="B7935" s="144" t="s">
        <v>5</v>
      </c>
      <c r="C7935">
        <v>101</v>
      </c>
      <c r="D7935" t="str">
        <f>VLOOKUP(Oliusala[[#This Row],[postnumer]],Sveitarfelog[#All],4,FALSE)</f>
        <v>Garðabær,Hafnarfjarðarkaupstaður,Kópavogsbær,Reykjavíkurborg,Seltjarnarnesbær</v>
      </c>
      <c r="E7935" t="str">
        <f>VLOOKUP(Oliusala[[#This Row],[postnumer]],Sveitarfelog[#All],5,FALSE)</f>
        <v>Höfuðborgarsvæðið</v>
      </c>
      <c r="F7935" t="s">
        <v>47</v>
      </c>
      <c r="G7935" t="s">
        <v>47</v>
      </c>
      <c r="H7935" s="1" t="s">
        <v>58</v>
      </c>
      <c r="I7935" s="1">
        <v>1350</v>
      </c>
      <c r="J7935" s="2">
        <f>VLOOKUP(Oliusala[[#This Row],[tegund]],Tegundir!$B$2:$D$19,3,FALSE)*Oliusala[[#This Row],[magn]]/1000</f>
        <v>0.98414999999999997</v>
      </c>
      <c r="K7935">
        <v>2016</v>
      </c>
      <c r="L7935" t="s">
        <v>17</v>
      </c>
      <c r="M7935" s="144" t="s">
        <v>59</v>
      </c>
    </row>
    <row r="7936" spans="1:13" x14ac:dyDescent="0.2">
      <c r="A7936" t="s">
        <v>63</v>
      </c>
      <c r="B7936" s="144" t="s">
        <v>5</v>
      </c>
      <c r="C7936">
        <v>101</v>
      </c>
      <c r="D7936" t="str">
        <f>VLOOKUP(Oliusala[[#This Row],[postnumer]],Sveitarfelog[#All],4,FALSE)</f>
        <v>Garðabær,Hafnarfjarðarkaupstaður,Kópavogsbær,Reykjavíkurborg,Seltjarnarnesbær</v>
      </c>
      <c r="E7936" t="str">
        <f>VLOOKUP(Oliusala[[#This Row],[postnumer]],Sveitarfelog[#All],5,FALSE)</f>
        <v>Höfuðborgarsvæðið</v>
      </c>
      <c r="F7936" t="s">
        <v>47</v>
      </c>
      <c r="G7936" t="s">
        <v>47</v>
      </c>
      <c r="H7936" s="1" t="s">
        <v>58</v>
      </c>
      <c r="I7936" s="1">
        <v>27527</v>
      </c>
      <c r="J7936" s="2">
        <f>VLOOKUP(Oliusala[[#This Row],[tegund]],Tegundir!$B$2:$D$19,3,FALSE)*Oliusala[[#This Row],[magn]]/1000</f>
        <v>20.067183</v>
      </c>
      <c r="K7936">
        <v>2016</v>
      </c>
      <c r="L7936" t="s">
        <v>17</v>
      </c>
      <c r="M7936" s="144" t="s">
        <v>59</v>
      </c>
    </row>
    <row r="7937" spans="1:13" x14ac:dyDescent="0.2">
      <c r="A7937" t="s">
        <v>57</v>
      </c>
      <c r="B7937" s="144" t="s">
        <v>74</v>
      </c>
      <c r="C7937">
        <v>230</v>
      </c>
      <c r="D7937" t="str">
        <f>VLOOKUP(Oliusala[[#This Row],[postnumer]],Sveitarfelog[#All],4,FALSE)</f>
        <v>Reykjanesbær</v>
      </c>
      <c r="E7937" t="str">
        <f>VLOOKUP(Oliusala[[#This Row],[postnumer]],Sveitarfelog[#All],5,FALSE)</f>
        <v>Suðurnes</v>
      </c>
      <c r="F7937" t="s">
        <v>47</v>
      </c>
      <c r="G7937" t="s">
        <v>47</v>
      </c>
      <c r="H7937" s="1" t="s">
        <v>60</v>
      </c>
      <c r="I7937" s="1">
        <v>60095</v>
      </c>
      <c r="J7937" s="2">
        <f>VLOOKUP(Oliusala[[#This Row],[tegund]],Tegundir!$B$2:$D$19,3,FALSE)*Oliusala[[#This Row],[magn]]/1000</f>
        <v>43.809255</v>
      </c>
      <c r="K7937">
        <v>2016</v>
      </c>
      <c r="L7937" t="s">
        <v>17</v>
      </c>
      <c r="M7937" s="144" t="s">
        <v>59</v>
      </c>
    </row>
    <row r="7938" spans="1:13" x14ac:dyDescent="0.2">
      <c r="A7938" t="s">
        <v>63</v>
      </c>
      <c r="B7938" s="144" t="s">
        <v>81</v>
      </c>
      <c r="C7938">
        <v>270</v>
      </c>
      <c r="D7938" t="str">
        <f>VLOOKUP(Oliusala[[#This Row],[postnumer]],Sveitarfelog[#All],4,FALSE)</f>
        <v>Mosfellsbær</v>
      </c>
      <c r="E7938" t="str">
        <f>VLOOKUP(Oliusala[[#This Row],[postnumer]],Sveitarfelog[#All],5,FALSE)</f>
        <v>Höfuðborgarsvæðið</v>
      </c>
      <c r="F7938" t="s">
        <v>47</v>
      </c>
      <c r="G7938" t="s">
        <v>47</v>
      </c>
      <c r="H7938" s="1" t="s">
        <v>58</v>
      </c>
      <c r="I7938" s="1">
        <v>19436</v>
      </c>
      <c r="J7938" s="2">
        <f>VLOOKUP(Oliusala[[#This Row],[tegund]],Tegundir!$B$2:$D$19,3,FALSE)*Oliusala[[#This Row],[magn]]/1000</f>
        <v>14.168844</v>
      </c>
      <c r="K7938">
        <v>2016</v>
      </c>
      <c r="L7938" t="s">
        <v>17</v>
      </c>
      <c r="M7938" s="144" t="s">
        <v>59</v>
      </c>
    </row>
    <row r="7939" spans="1:13" x14ac:dyDescent="0.2">
      <c r="A7939" t="s">
        <v>63</v>
      </c>
      <c r="B7939" s="144" t="s">
        <v>108</v>
      </c>
      <c r="C7939">
        <v>400</v>
      </c>
      <c r="D7939" t="str">
        <f>VLOOKUP(Oliusala[[#This Row],[postnumer]],Sveitarfelog[#All],4,FALSE)</f>
        <v>Ísafjarðarbær</v>
      </c>
      <c r="E7939" t="str">
        <f>VLOOKUP(Oliusala[[#This Row],[postnumer]],Sveitarfelog[#All],5,FALSE)</f>
        <v>Vestfirðir</v>
      </c>
      <c r="F7939" t="s">
        <v>47</v>
      </c>
      <c r="G7939" t="s">
        <v>47</v>
      </c>
      <c r="H7939" s="1" t="s">
        <v>58</v>
      </c>
      <c r="I7939" s="1">
        <v>8187</v>
      </c>
      <c r="J7939" s="2">
        <f>VLOOKUP(Oliusala[[#This Row],[tegund]],Tegundir!$B$2:$D$19,3,FALSE)*Oliusala[[#This Row],[magn]]/1000</f>
        <v>5.9683229999999998</v>
      </c>
      <c r="K7939">
        <v>2016</v>
      </c>
      <c r="L7939" t="s">
        <v>17</v>
      </c>
      <c r="M7939" s="144" t="s">
        <v>59</v>
      </c>
    </row>
    <row r="7940" spans="1:13" x14ac:dyDescent="0.2">
      <c r="A7940" t="s">
        <v>63</v>
      </c>
      <c r="B7940" s="144" t="s">
        <v>130</v>
      </c>
      <c r="C7940">
        <v>550</v>
      </c>
      <c r="D7940" t="str">
        <f>VLOOKUP(Oliusala[[#This Row],[postnumer]],Sveitarfelog[#All],4,FALSE)</f>
        <v>Skagafjörður</v>
      </c>
      <c r="E7940" t="str">
        <f>VLOOKUP(Oliusala[[#This Row],[postnumer]],Sveitarfelog[#All],5,FALSE)</f>
        <v>Norðurland vestra</v>
      </c>
      <c r="F7940" t="s">
        <v>47</v>
      </c>
      <c r="G7940" t="s">
        <v>47</v>
      </c>
      <c r="H7940" t="s">
        <v>58</v>
      </c>
      <c r="I7940" s="1">
        <v>2192</v>
      </c>
      <c r="J7940" s="2">
        <f>VLOOKUP(Oliusala[[#This Row],[tegund]],Tegundir!$B$2:$D$19,3,FALSE)*Oliusala[[#This Row],[magn]]/1000</f>
        <v>1.5979679999999998</v>
      </c>
      <c r="K7940">
        <v>2016</v>
      </c>
      <c r="L7940" t="s">
        <v>17</v>
      </c>
      <c r="M7940" s="144" t="s">
        <v>59</v>
      </c>
    </row>
    <row r="7941" spans="1:13" x14ac:dyDescent="0.2">
      <c r="A7941" t="s">
        <v>63</v>
      </c>
      <c r="B7941" s="144" t="s">
        <v>137</v>
      </c>
      <c r="C7941">
        <v>600</v>
      </c>
      <c r="D7941" t="str">
        <f>VLOOKUP(Oliusala[[#This Row],[postnumer]],Sveitarfelog[#All],4,FALSE)</f>
        <v>Akureyrarbær,Eyjafjarðarsveit,Hörgársveit,Svalbarðsstrandarhreppur,Grýtubakkahreppur</v>
      </c>
      <c r="E7941" t="str">
        <f>VLOOKUP(Oliusala[[#This Row],[postnumer]],Sveitarfelog[#All],5,FALSE)</f>
        <v>Norðurland eystra</v>
      </c>
      <c r="F7941" t="s">
        <v>47</v>
      </c>
      <c r="G7941" t="s">
        <v>47</v>
      </c>
      <c r="H7941" t="s">
        <v>58</v>
      </c>
      <c r="I7941" s="1">
        <v>50630</v>
      </c>
      <c r="J7941" s="2">
        <f>VLOOKUP(Oliusala[[#This Row],[tegund]],Tegundir!$B$2:$D$19,3,FALSE)*Oliusala[[#This Row],[magn]]/1000</f>
        <v>36.909269999999999</v>
      </c>
      <c r="K7941">
        <v>2016</v>
      </c>
      <c r="L7941" t="s">
        <v>17</v>
      </c>
      <c r="M7941" s="144" t="s">
        <v>59</v>
      </c>
    </row>
    <row r="7942" spans="1:13" x14ac:dyDescent="0.2">
      <c r="A7942" t="s">
        <v>63</v>
      </c>
      <c r="B7942" s="144" t="s">
        <v>153</v>
      </c>
      <c r="C7942">
        <v>700</v>
      </c>
      <c r="D7942" t="str">
        <f>VLOOKUP(Oliusala[[#This Row],[postnumer]],Sveitarfelog[#All],4,FALSE)</f>
        <v>Fljótsdalshreppur,Múlaþing</v>
      </c>
      <c r="E7942" t="str">
        <f>VLOOKUP(Oliusala[[#This Row],[postnumer]],Sveitarfelog[#All],5,FALSE)</f>
        <v>Austurland</v>
      </c>
      <c r="F7942" t="s">
        <v>47</v>
      </c>
      <c r="G7942" t="s">
        <v>47</v>
      </c>
      <c r="H7942" s="1" t="s">
        <v>58</v>
      </c>
      <c r="I7942" s="1">
        <v>16283</v>
      </c>
      <c r="J7942" s="2">
        <f>VLOOKUP(Oliusala[[#This Row],[tegund]],Tegundir!$B$2:$D$19,3,FALSE)*Oliusala[[#This Row],[magn]]/1000</f>
        <v>11.870306999999999</v>
      </c>
      <c r="K7942">
        <v>2016</v>
      </c>
      <c r="L7942" t="s">
        <v>17</v>
      </c>
      <c r="M7942" s="144" t="s">
        <v>59</v>
      </c>
    </row>
    <row r="7943" spans="1:13" x14ac:dyDescent="0.2">
      <c r="A7943" t="s">
        <v>63</v>
      </c>
      <c r="B7943" s="144" t="s">
        <v>168</v>
      </c>
      <c r="C7943">
        <v>780</v>
      </c>
      <c r="D7943" t="str">
        <f>VLOOKUP(Oliusala[[#This Row],[postnumer]],Sveitarfelog[#All],4,FALSE)</f>
        <v>Sveitarfélagið Hornafjörður</v>
      </c>
      <c r="E7943" t="str">
        <f>VLOOKUP(Oliusala[[#This Row],[postnumer]],Sveitarfelog[#All],5,FALSE)</f>
        <v>Suðurland</v>
      </c>
      <c r="F7943" t="s">
        <v>47</v>
      </c>
      <c r="G7943" t="s">
        <v>47</v>
      </c>
      <c r="H7943" s="1" t="s">
        <v>58</v>
      </c>
      <c r="I7943" s="1">
        <v>7000</v>
      </c>
      <c r="J7943" s="2">
        <f>VLOOKUP(Oliusala[[#This Row],[tegund]],Tegundir!$B$2:$D$19,3,FALSE)*Oliusala[[#This Row],[magn]]/1000</f>
        <v>5.1029999999999998</v>
      </c>
      <c r="K7943">
        <v>2016</v>
      </c>
      <c r="L7943" t="s">
        <v>17</v>
      </c>
      <c r="M7943" s="144" t="s">
        <v>59</v>
      </c>
    </row>
    <row r="7944" spans="1:13" x14ac:dyDescent="0.2">
      <c r="A7944" t="s">
        <v>63</v>
      </c>
      <c r="B7944" s="144" t="s">
        <v>173</v>
      </c>
      <c r="C7944">
        <v>800</v>
      </c>
      <c r="D7944" t="str">
        <f>VLOOKUP(Oliusala[[#This Row],[postnumer]],Sveitarfelog[#All],4,FALSE)</f>
        <v>Flóahreppur,Sveitarfélagið Árborg</v>
      </c>
      <c r="E7944" t="str">
        <f>VLOOKUP(Oliusala[[#This Row],[postnumer]],Sveitarfelog[#All],5,FALSE)</f>
        <v>Suðurland</v>
      </c>
      <c r="F7944" t="s">
        <v>47</v>
      </c>
      <c r="G7944" t="s">
        <v>47</v>
      </c>
      <c r="H7944" t="s">
        <v>58</v>
      </c>
      <c r="I7944" s="1">
        <v>7185</v>
      </c>
      <c r="J7944" s="2">
        <f>VLOOKUP(Oliusala[[#This Row],[tegund]],Tegundir!$B$2:$D$19,3,FALSE)*Oliusala[[#This Row],[magn]]/1000</f>
        <v>5.2378650000000002</v>
      </c>
      <c r="K7944">
        <v>2016</v>
      </c>
      <c r="L7944" t="s">
        <v>17</v>
      </c>
      <c r="M7944" s="144" t="s">
        <v>59</v>
      </c>
    </row>
    <row r="7945" spans="1:13" x14ac:dyDescent="0.2">
      <c r="A7945" t="s">
        <v>63</v>
      </c>
      <c r="B7945" s="144" t="s">
        <v>163</v>
      </c>
      <c r="C7945">
        <v>850</v>
      </c>
      <c r="D7945" t="str">
        <f>VLOOKUP(Oliusala[[#This Row],[postnumer]],Sveitarfelog[#All],4,FALSE)</f>
        <v>Ásahreppur,Rangárþing ytra</v>
      </c>
      <c r="E7945" t="str">
        <f>VLOOKUP(Oliusala[[#This Row],[postnumer]],Sveitarfelog[#All],5,FALSE)</f>
        <v>Suðurland</v>
      </c>
      <c r="F7945" t="s">
        <v>47</v>
      </c>
      <c r="G7945" t="s">
        <v>47</v>
      </c>
      <c r="H7945" t="s">
        <v>58</v>
      </c>
      <c r="I7945" s="1">
        <v>33276</v>
      </c>
      <c r="J7945" s="2">
        <f>VLOOKUP(Oliusala[[#This Row],[tegund]],Tegundir!$B$2:$D$19,3,FALSE)*Oliusala[[#This Row],[magn]]/1000</f>
        <v>24.258203999999999</v>
      </c>
      <c r="K7945">
        <v>2016</v>
      </c>
      <c r="L7945" t="s">
        <v>17</v>
      </c>
      <c r="M7945" s="144" t="s">
        <v>59</v>
      </c>
    </row>
    <row r="7946" spans="1:13" x14ac:dyDescent="0.2">
      <c r="A7946" t="s">
        <v>63</v>
      </c>
      <c r="B7946" s="144" t="s">
        <v>189</v>
      </c>
      <c r="C7946">
        <v>850</v>
      </c>
      <c r="D7946" t="str">
        <f>VLOOKUP(Oliusala[[#This Row],[postnumer]],Sveitarfelog[#All],4,FALSE)</f>
        <v>Ásahreppur,Rangárþing ytra</v>
      </c>
      <c r="E7946" t="str">
        <f>VLOOKUP(Oliusala[[#This Row],[postnumer]],Sveitarfelog[#All],5,FALSE)</f>
        <v>Suðurland</v>
      </c>
      <c r="F7946" t="s">
        <v>47</v>
      </c>
      <c r="G7946" t="s">
        <v>47</v>
      </c>
      <c r="H7946" s="1" t="s">
        <v>58</v>
      </c>
      <c r="I7946" s="1">
        <v>13298</v>
      </c>
      <c r="J7946" s="2">
        <f>VLOOKUP(Oliusala[[#This Row],[tegund]],Tegundir!$B$2:$D$19,3,FALSE)*Oliusala[[#This Row],[magn]]/1000</f>
        <v>9.6942420000000009</v>
      </c>
      <c r="K7946">
        <v>2016</v>
      </c>
      <c r="L7946" t="s">
        <v>17</v>
      </c>
      <c r="M7946" s="144" t="s">
        <v>59</v>
      </c>
    </row>
    <row r="7947" spans="1:13" x14ac:dyDescent="0.2">
      <c r="A7947" t="s">
        <v>57</v>
      </c>
      <c r="B7947" s="144" t="s">
        <v>5</v>
      </c>
      <c r="C7947">
        <v>101</v>
      </c>
      <c r="D7947" t="str">
        <f>VLOOKUP(Oliusala[[#This Row],[postnumer]],Sveitarfelog[#All],4,FALSE)</f>
        <v>Garðabær,Hafnarfjarðarkaupstaður,Kópavogsbær,Reykjavíkurborg,Seltjarnarnesbær</v>
      </c>
      <c r="E7947" t="str">
        <f>VLOOKUP(Oliusala[[#This Row],[postnumer]],Sveitarfelog[#All],5,FALSE)</f>
        <v>Höfuðborgarsvæðið</v>
      </c>
      <c r="F7947" t="s">
        <v>23</v>
      </c>
      <c r="G7947" t="s">
        <v>23</v>
      </c>
      <c r="H7947" s="1" t="s">
        <v>61</v>
      </c>
      <c r="I7947" s="1">
        <v>580718</v>
      </c>
      <c r="J7947" s="2">
        <f>VLOOKUP(Oliusala[[#This Row],[tegund]],Tegundir!$B$2:$D$19,3,FALSE)*Oliusala[[#This Row],[magn]]/1000</f>
        <v>470.38158000000004</v>
      </c>
      <c r="K7947">
        <v>2016</v>
      </c>
      <c r="L7947" t="s">
        <v>17</v>
      </c>
      <c r="M7947" s="144" t="s">
        <v>62</v>
      </c>
    </row>
    <row r="7948" spans="1:13" x14ac:dyDescent="0.2">
      <c r="A7948" t="s">
        <v>57</v>
      </c>
      <c r="B7948" s="144" t="s">
        <v>5</v>
      </c>
      <c r="C7948">
        <v>101</v>
      </c>
      <c r="D7948" t="str">
        <f>VLOOKUP(Oliusala[[#This Row],[postnumer]],Sveitarfelog[#All],4,FALSE)</f>
        <v>Garðabær,Hafnarfjarðarkaupstaður,Kópavogsbær,Reykjavíkurborg,Seltjarnarnesbær</v>
      </c>
      <c r="E7948" t="str">
        <f>VLOOKUP(Oliusala[[#This Row],[postnumer]],Sveitarfelog[#All],5,FALSE)</f>
        <v>Höfuðborgarsvæðið</v>
      </c>
      <c r="F7948" t="s">
        <v>23</v>
      </c>
      <c r="G7948" t="s">
        <v>23</v>
      </c>
      <c r="H7948" s="1" t="s">
        <v>58</v>
      </c>
      <c r="I7948" s="1">
        <v>131488</v>
      </c>
      <c r="J7948" s="2">
        <f>VLOOKUP(Oliusala[[#This Row],[tegund]],Tegundir!$B$2:$D$19,3,FALSE)*Oliusala[[#This Row],[magn]]/1000</f>
        <v>106.50528000000001</v>
      </c>
      <c r="K7948">
        <v>2016</v>
      </c>
      <c r="L7948" t="s">
        <v>17</v>
      </c>
      <c r="M7948" s="144" t="s">
        <v>59</v>
      </c>
    </row>
    <row r="7949" spans="1:13" x14ac:dyDescent="0.2">
      <c r="A7949" t="s">
        <v>57</v>
      </c>
      <c r="B7949" s="144" t="s">
        <v>5</v>
      </c>
      <c r="C7949">
        <v>101</v>
      </c>
      <c r="D7949" t="str">
        <f>VLOOKUP(Oliusala[[#This Row],[postnumer]],Sveitarfelog[#All],4,FALSE)</f>
        <v>Garðabær,Hafnarfjarðarkaupstaður,Kópavogsbær,Reykjavíkurborg,Seltjarnarnesbær</v>
      </c>
      <c r="E7949" t="str">
        <f>VLOOKUP(Oliusala[[#This Row],[postnumer]],Sveitarfelog[#All],5,FALSE)</f>
        <v>Höfuðborgarsvæðið</v>
      </c>
      <c r="F7949" t="s">
        <v>23</v>
      </c>
      <c r="G7949" t="s">
        <v>23</v>
      </c>
      <c r="H7949" s="1" t="s">
        <v>58</v>
      </c>
      <c r="I7949" s="1">
        <v>383307</v>
      </c>
      <c r="J7949" s="2">
        <f>VLOOKUP(Oliusala[[#This Row],[tegund]],Tegundir!$B$2:$D$19,3,FALSE)*Oliusala[[#This Row],[magn]]/1000</f>
        <v>310.47867000000002</v>
      </c>
      <c r="K7949">
        <v>2016</v>
      </c>
      <c r="L7949" t="s">
        <v>17</v>
      </c>
      <c r="M7949" s="144" t="s">
        <v>59</v>
      </c>
    </row>
    <row r="7950" spans="1:13" x14ac:dyDescent="0.2">
      <c r="A7950" t="s">
        <v>63</v>
      </c>
      <c r="B7950" s="144" t="s">
        <v>5</v>
      </c>
      <c r="C7950">
        <v>101</v>
      </c>
      <c r="D7950" t="str">
        <f>VLOOKUP(Oliusala[[#This Row],[postnumer]],Sveitarfelog[#All],4,FALSE)</f>
        <v>Garðabær,Hafnarfjarðarkaupstaður,Kópavogsbær,Reykjavíkurborg,Seltjarnarnesbær</v>
      </c>
      <c r="E7950" t="str">
        <f>VLOOKUP(Oliusala[[#This Row],[postnumer]],Sveitarfelog[#All],5,FALSE)</f>
        <v>Höfuðborgarsvæðið</v>
      </c>
      <c r="F7950" t="s">
        <v>26</v>
      </c>
      <c r="G7950" t="s">
        <v>23</v>
      </c>
      <c r="H7950" t="s">
        <v>58</v>
      </c>
      <c r="I7950" s="1">
        <v>2404</v>
      </c>
      <c r="J7950" s="2">
        <f>VLOOKUP(Oliusala[[#This Row],[tegund]],Tegundir!$B$2:$D$19,3,FALSE)*Oliusala[[#This Row],[magn]]/1000</f>
        <v>1.9472400000000003</v>
      </c>
      <c r="K7950">
        <v>2016</v>
      </c>
      <c r="L7950" t="s">
        <v>17</v>
      </c>
      <c r="M7950" s="144" t="s">
        <v>59</v>
      </c>
    </row>
    <row r="7951" spans="1:13" x14ac:dyDescent="0.2">
      <c r="A7951" t="s">
        <v>63</v>
      </c>
      <c r="B7951" s="144" t="s">
        <v>5</v>
      </c>
      <c r="C7951">
        <v>101</v>
      </c>
      <c r="D7951" t="str">
        <f>VLOOKUP(Oliusala[[#This Row],[postnumer]],Sveitarfelog[#All],4,FALSE)</f>
        <v>Garðabær,Hafnarfjarðarkaupstaður,Kópavogsbær,Reykjavíkurborg,Seltjarnarnesbær</v>
      </c>
      <c r="E7951" t="str">
        <f>VLOOKUP(Oliusala[[#This Row],[postnumer]],Sveitarfelog[#All],5,FALSE)</f>
        <v>Höfuðborgarsvæðið</v>
      </c>
      <c r="F7951" t="s">
        <v>26</v>
      </c>
      <c r="G7951" t="s">
        <v>23</v>
      </c>
      <c r="H7951" t="s">
        <v>58</v>
      </c>
      <c r="I7951" s="1">
        <v>4926</v>
      </c>
      <c r="J7951" s="2">
        <f>VLOOKUP(Oliusala[[#This Row],[tegund]],Tegundir!$B$2:$D$19,3,FALSE)*Oliusala[[#This Row],[magn]]/1000</f>
        <v>3.9900600000000006</v>
      </c>
      <c r="K7951">
        <v>2016</v>
      </c>
      <c r="L7951" t="s">
        <v>17</v>
      </c>
      <c r="M7951" s="144" t="s">
        <v>59</v>
      </c>
    </row>
    <row r="7952" spans="1:13" x14ac:dyDescent="0.2">
      <c r="A7952" t="s">
        <v>63</v>
      </c>
      <c r="B7952" s="144" t="s">
        <v>5</v>
      </c>
      <c r="C7952">
        <v>101</v>
      </c>
      <c r="D7952" t="str">
        <f>VLOOKUP(Oliusala[[#This Row],[postnumer]],Sveitarfelog[#All],4,FALSE)</f>
        <v>Garðabær,Hafnarfjarðarkaupstaður,Kópavogsbær,Reykjavíkurborg,Seltjarnarnesbær</v>
      </c>
      <c r="E7952" t="str">
        <f>VLOOKUP(Oliusala[[#This Row],[postnumer]],Sveitarfelog[#All],5,FALSE)</f>
        <v>Höfuðborgarsvæðið</v>
      </c>
      <c r="F7952" t="s">
        <v>23</v>
      </c>
      <c r="G7952" t="s">
        <v>23</v>
      </c>
      <c r="H7952" t="s">
        <v>61</v>
      </c>
      <c r="I7952" s="1">
        <v>3570112</v>
      </c>
      <c r="J7952" s="2">
        <f>VLOOKUP(Oliusala[[#This Row],[tegund]],Tegundir!$B$2:$D$19,3,FALSE)*Oliusala[[#This Row],[magn]]/1000</f>
        <v>2891.7907200000004</v>
      </c>
      <c r="K7952">
        <v>2016</v>
      </c>
      <c r="L7952" t="s">
        <v>17</v>
      </c>
      <c r="M7952" s="144" t="s">
        <v>62</v>
      </c>
    </row>
    <row r="7953" spans="1:13" x14ac:dyDescent="0.2">
      <c r="A7953" t="s">
        <v>63</v>
      </c>
      <c r="B7953" s="144" t="s">
        <v>5</v>
      </c>
      <c r="C7953">
        <v>101</v>
      </c>
      <c r="D7953" t="str">
        <f>VLOOKUP(Oliusala[[#This Row],[postnumer]],Sveitarfelog[#All],4,FALSE)</f>
        <v>Garðabær,Hafnarfjarðarkaupstaður,Kópavogsbær,Reykjavíkurborg,Seltjarnarnesbær</v>
      </c>
      <c r="E7953" t="str">
        <f>VLOOKUP(Oliusala[[#This Row],[postnumer]],Sveitarfelog[#All],5,FALSE)</f>
        <v>Höfuðborgarsvæðið</v>
      </c>
      <c r="F7953" t="s">
        <v>23</v>
      </c>
      <c r="G7953" t="s">
        <v>23</v>
      </c>
      <c r="H7953" t="s">
        <v>58</v>
      </c>
      <c r="I7953" s="1">
        <v>7335723</v>
      </c>
      <c r="J7953" s="2">
        <f>VLOOKUP(Oliusala[[#This Row],[tegund]],Tegundir!$B$2:$D$19,3,FALSE)*Oliusala[[#This Row],[magn]]/1000</f>
        <v>5941.9356300000009</v>
      </c>
      <c r="K7953">
        <v>2016</v>
      </c>
      <c r="L7953" t="s">
        <v>17</v>
      </c>
      <c r="M7953" s="144" t="s">
        <v>59</v>
      </c>
    </row>
    <row r="7954" spans="1:13" x14ac:dyDescent="0.2">
      <c r="A7954" t="s">
        <v>63</v>
      </c>
      <c r="B7954" s="144" t="s">
        <v>5</v>
      </c>
      <c r="C7954">
        <v>101</v>
      </c>
      <c r="D7954" t="str">
        <f>VLOOKUP(Oliusala[[#This Row],[postnumer]],Sveitarfelog[#All],4,FALSE)</f>
        <v>Garðabær,Hafnarfjarðarkaupstaður,Kópavogsbær,Reykjavíkurborg,Seltjarnarnesbær</v>
      </c>
      <c r="E7954" t="str">
        <f>VLOOKUP(Oliusala[[#This Row],[postnumer]],Sveitarfelog[#All],5,FALSE)</f>
        <v>Höfuðborgarsvæðið</v>
      </c>
      <c r="F7954" t="s">
        <v>23</v>
      </c>
      <c r="G7954" t="s">
        <v>23</v>
      </c>
      <c r="H7954" s="1" t="s">
        <v>61</v>
      </c>
      <c r="I7954" s="1">
        <v>1</v>
      </c>
      <c r="J7954" s="2">
        <f>VLOOKUP(Oliusala[[#This Row],[tegund]],Tegundir!$B$2:$D$19,3,FALSE)*Oliusala[[#This Row],[magn]]/1000</f>
        <v>8.1000000000000006E-4</v>
      </c>
      <c r="K7954">
        <v>2016</v>
      </c>
      <c r="L7954" t="s">
        <v>17</v>
      </c>
      <c r="M7954" s="144" t="s">
        <v>62</v>
      </c>
    </row>
    <row r="7955" spans="1:13" x14ac:dyDescent="0.2">
      <c r="A7955" t="s">
        <v>63</v>
      </c>
      <c r="B7955" s="144" t="s">
        <v>5</v>
      </c>
      <c r="C7955">
        <v>101</v>
      </c>
      <c r="D7955" t="str">
        <f>VLOOKUP(Oliusala[[#This Row],[postnumer]],Sveitarfelog[#All],4,FALSE)</f>
        <v>Garðabær,Hafnarfjarðarkaupstaður,Kópavogsbær,Reykjavíkurborg,Seltjarnarnesbær</v>
      </c>
      <c r="E7955" t="str">
        <f>VLOOKUP(Oliusala[[#This Row],[postnumer]],Sveitarfelog[#All],5,FALSE)</f>
        <v>Höfuðborgarsvæðið</v>
      </c>
      <c r="F7955" t="s">
        <v>23</v>
      </c>
      <c r="G7955" t="s">
        <v>23</v>
      </c>
      <c r="H7955" s="1" t="s">
        <v>58</v>
      </c>
      <c r="I7955" s="1">
        <v>3277</v>
      </c>
      <c r="J7955" s="2">
        <f>VLOOKUP(Oliusala[[#This Row],[tegund]],Tegundir!$B$2:$D$19,3,FALSE)*Oliusala[[#This Row],[magn]]/1000</f>
        <v>2.6543700000000006</v>
      </c>
      <c r="K7955">
        <v>2016</v>
      </c>
      <c r="L7955" t="s">
        <v>17</v>
      </c>
      <c r="M7955" s="144" t="s">
        <v>59</v>
      </c>
    </row>
    <row r="7956" spans="1:13" x14ac:dyDescent="0.2">
      <c r="A7956" t="s">
        <v>63</v>
      </c>
      <c r="B7956" s="144" t="s">
        <v>5</v>
      </c>
      <c r="C7956">
        <v>101</v>
      </c>
      <c r="D7956" t="str">
        <f>VLOOKUP(Oliusala[[#This Row],[postnumer]],Sveitarfelog[#All],4,FALSE)</f>
        <v>Garðabær,Hafnarfjarðarkaupstaður,Kópavogsbær,Reykjavíkurborg,Seltjarnarnesbær</v>
      </c>
      <c r="E7956" t="str">
        <f>VLOOKUP(Oliusala[[#This Row],[postnumer]],Sveitarfelog[#All],5,FALSE)</f>
        <v>Höfuðborgarsvæðið</v>
      </c>
      <c r="F7956" t="s">
        <v>23</v>
      </c>
      <c r="G7956" t="s">
        <v>23</v>
      </c>
      <c r="H7956" s="1" t="s">
        <v>61</v>
      </c>
      <c r="I7956" s="1">
        <v>0</v>
      </c>
      <c r="J7956" s="2">
        <f>VLOOKUP(Oliusala[[#This Row],[tegund]],Tegundir!$B$2:$D$19,3,FALSE)*Oliusala[[#This Row],[magn]]/1000</f>
        <v>0</v>
      </c>
      <c r="K7956">
        <v>2016</v>
      </c>
      <c r="L7956" t="s">
        <v>17</v>
      </c>
      <c r="M7956" s="144" t="s">
        <v>62</v>
      </c>
    </row>
    <row r="7957" spans="1:13" x14ac:dyDescent="0.2">
      <c r="A7957" t="s">
        <v>63</v>
      </c>
      <c r="B7957" s="144" t="s">
        <v>5</v>
      </c>
      <c r="C7957">
        <v>101</v>
      </c>
      <c r="D7957" t="str">
        <f>VLOOKUP(Oliusala[[#This Row],[postnumer]],Sveitarfelog[#All],4,FALSE)</f>
        <v>Garðabær,Hafnarfjarðarkaupstaður,Kópavogsbær,Reykjavíkurborg,Seltjarnarnesbær</v>
      </c>
      <c r="E7957" t="str">
        <f>VLOOKUP(Oliusala[[#This Row],[postnumer]],Sveitarfelog[#All],5,FALSE)</f>
        <v>Höfuðborgarsvæðið</v>
      </c>
      <c r="F7957" t="s">
        <v>23</v>
      </c>
      <c r="G7957" t="s">
        <v>23</v>
      </c>
      <c r="H7957" t="s">
        <v>58</v>
      </c>
      <c r="I7957" s="1">
        <v>79990</v>
      </c>
      <c r="J7957" s="2">
        <f>VLOOKUP(Oliusala[[#This Row],[tegund]],Tegundir!$B$2:$D$19,3,FALSE)*Oliusala[[#This Row],[magn]]/1000</f>
        <v>64.791899999999998</v>
      </c>
      <c r="K7957">
        <v>2016</v>
      </c>
      <c r="L7957" t="s">
        <v>17</v>
      </c>
      <c r="M7957" s="144" t="s">
        <v>59</v>
      </c>
    </row>
    <row r="7958" spans="1:13" x14ac:dyDescent="0.2">
      <c r="A7958" t="s">
        <v>63</v>
      </c>
      <c r="B7958" s="144" t="s">
        <v>5</v>
      </c>
      <c r="C7958">
        <v>101</v>
      </c>
      <c r="D7958" t="str">
        <f>VLOOKUP(Oliusala[[#This Row],[postnumer]],Sveitarfelog[#All],4,FALSE)</f>
        <v>Garðabær,Hafnarfjarðarkaupstaður,Kópavogsbær,Reykjavíkurborg,Seltjarnarnesbær</v>
      </c>
      <c r="E7958" t="str">
        <f>VLOOKUP(Oliusala[[#This Row],[postnumer]],Sveitarfelog[#All],5,FALSE)</f>
        <v>Höfuðborgarsvæðið</v>
      </c>
      <c r="F7958" t="s">
        <v>26</v>
      </c>
      <c r="G7958" t="s">
        <v>23</v>
      </c>
      <c r="H7958" t="s">
        <v>58</v>
      </c>
      <c r="I7958" s="1">
        <v>20340</v>
      </c>
      <c r="J7958" s="2">
        <f>VLOOKUP(Oliusala[[#This Row],[tegund]],Tegundir!$B$2:$D$19,3,FALSE)*Oliusala[[#This Row],[magn]]/1000</f>
        <v>16.4754</v>
      </c>
      <c r="K7958">
        <v>2016</v>
      </c>
      <c r="L7958" t="s">
        <v>17</v>
      </c>
      <c r="M7958" s="144" t="s">
        <v>59</v>
      </c>
    </row>
    <row r="7959" spans="1:13" x14ac:dyDescent="0.2">
      <c r="A7959" t="s">
        <v>63</v>
      </c>
      <c r="B7959" s="144" t="s">
        <v>74</v>
      </c>
      <c r="C7959">
        <v>230</v>
      </c>
      <c r="D7959" t="str">
        <f>VLOOKUP(Oliusala[[#This Row],[postnumer]],Sveitarfelog[#All],4,FALSE)</f>
        <v>Reykjanesbær</v>
      </c>
      <c r="E7959" t="str">
        <f>VLOOKUP(Oliusala[[#This Row],[postnumer]],Sveitarfelog[#All],5,FALSE)</f>
        <v>Suðurnes</v>
      </c>
      <c r="F7959" t="s">
        <v>23</v>
      </c>
      <c r="G7959" t="s">
        <v>23</v>
      </c>
      <c r="H7959" t="s">
        <v>61</v>
      </c>
      <c r="I7959" s="1">
        <v>330098280</v>
      </c>
      <c r="J7959" s="2">
        <f>VLOOKUP(Oliusala[[#This Row],[tegund]],Tegundir!$B$2:$D$19,3,FALSE)*Oliusala[[#This Row],[magn]]/1000</f>
        <v>267379.60680000001</v>
      </c>
      <c r="K7959">
        <v>2016</v>
      </c>
      <c r="L7959" t="s">
        <v>17</v>
      </c>
      <c r="M7959" s="144" t="s">
        <v>62</v>
      </c>
    </row>
    <row r="7960" spans="1:13" x14ac:dyDescent="0.2">
      <c r="A7960" t="s">
        <v>57</v>
      </c>
      <c r="B7960" s="144" t="s">
        <v>74</v>
      </c>
      <c r="C7960">
        <v>230</v>
      </c>
      <c r="D7960" t="str">
        <f>VLOOKUP(Oliusala[[#This Row],[postnumer]],Sveitarfelog[#All],4,FALSE)</f>
        <v>Reykjanesbær</v>
      </c>
      <c r="E7960" t="str">
        <f>VLOOKUP(Oliusala[[#This Row],[postnumer]],Sveitarfelog[#All],5,FALSE)</f>
        <v>Suðurnes</v>
      </c>
      <c r="F7960" t="s">
        <v>23</v>
      </c>
      <c r="G7960" t="s">
        <v>23</v>
      </c>
      <c r="H7960" s="1" t="s">
        <v>61</v>
      </c>
      <c r="I7960" s="1">
        <v>29837948</v>
      </c>
      <c r="J7960" s="2">
        <f>VLOOKUP(Oliusala[[#This Row],[tegund]],Tegundir!$B$2:$D$19,3,FALSE)*Oliusala[[#This Row],[magn]]/1000</f>
        <v>24168.737880000004</v>
      </c>
      <c r="K7960">
        <v>2016</v>
      </c>
      <c r="L7960" t="s">
        <v>17</v>
      </c>
      <c r="M7960" s="144" t="s">
        <v>62</v>
      </c>
    </row>
    <row r="7961" spans="1:13" x14ac:dyDescent="0.2">
      <c r="A7961" t="s">
        <v>63</v>
      </c>
      <c r="B7961" s="144" t="s">
        <v>74</v>
      </c>
      <c r="C7961">
        <v>230</v>
      </c>
      <c r="D7961" t="str">
        <f>VLOOKUP(Oliusala[[#This Row],[postnumer]],Sveitarfelog[#All],4,FALSE)</f>
        <v>Reykjanesbær</v>
      </c>
      <c r="E7961" t="str">
        <f>VLOOKUP(Oliusala[[#This Row],[postnumer]],Sveitarfelog[#All],5,FALSE)</f>
        <v>Suðurnes</v>
      </c>
      <c r="F7961" t="s">
        <v>23</v>
      </c>
      <c r="G7961" t="s">
        <v>23</v>
      </c>
      <c r="H7961" t="s">
        <v>58</v>
      </c>
      <c r="I7961" s="1">
        <v>256283</v>
      </c>
      <c r="J7961" s="2">
        <f>VLOOKUP(Oliusala[[#This Row],[tegund]],Tegundir!$B$2:$D$19,3,FALSE)*Oliusala[[#This Row],[magn]]/1000</f>
        <v>207.58923000000001</v>
      </c>
      <c r="K7961">
        <v>2016</v>
      </c>
      <c r="L7961" t="s">
        <v>17</v>
      </c>
      <c r="M7961" s="144" t="s">
        <v>59</v>
      </c>
    </row>
    <row r="7962" spans="1:13" x14ac:dyDescent="0.2">
      <c r="A7962" t="s">
        <v>57</v>
      </c>
      <c r="B7962" s="144" t="s">
        <v>74</v>
      </c>
      <c r="C7962">
        <v>230</v>
      </c>
      <c r="D7962" t="str">
        <f>VLOOKUP(Oliusala[[#This Row],[postnumer]],Sveitarfelog[#All],4,FALSE)</f>
        <v>Reykjanesbær</v>
      </c>
      <c r="E7962" t="str">
        <f>VLOOKUP(Oliusala[[#This Row],[postnumer]],Sveitarfelog[#All],5,FALSE)</f>
        <v>Suðurnes</v>
      </c>
      <c r="F7962" t="s">
        <v>23</v>
      </c>
      <c r="G7962" t="s">
        <v>23</v>
      </c>
      <c r="H7962" s="1" t="s">
        <v>60</v>
      </c>
      <c r="I7962" s="1">
        <v>97475</v>
      </c>
      <c r="J7962" s="2">
        <f>VLOOKUP(Oliusala[[#This Row],[tegund]],Tegundir!$B$2:$D$19,3,FALSE)*Oliusala[[#This Row],[magn]]/1000</f>
        <v>78.954750000000004</v>
      </c>
      <c r="K7962">
        <v>2016</v>
      </c>
      <c r="L7962" t="s">
        <v>17</v>
      </c>
      <c r="M7962" s="144" t="s">
        <v>59</v>
      </c>
    </row>
    <row r="7963" spans="1:13" x14ac:dyDescent="0.2">
      <c r="A7963" t="s">
        <v>63</v>
      </c>
      <c r="B7963" s="144" t="s">
        <v>80</v>
      </c>
      <c r="C7963">
        <v>260</v>
      </c>
      <c r="D7963" t="str">
        <f>VLOOKUP(Oliusala[[#This Row],[postnumer]],Sveitarfelog[#All],4,FALSE)</f>
        <v>Reykjanesbær</v>
      </c>
      <c r="E7963" t="str">
        <f>VLOOKUP(Oliusala[[#This Row],[postnumer]],Sveitarfelog[#All],5,FALSE)</f>
        <v>Suðurnes</v>
      </c>
      <c r="F7963" t="s">
        <v>26</v>
      </c>
      <c r="G7963" t="s">
        <v>23</v>
      </c>
      <c r="H7963" s="1" t="s">
        <v>58</v>
      </c>
      <c r="I7963" s="1">
        <v>486</v>
      </c>
      <c r="J7963" s="2">
        <f>VLOOKUP(Oliusala[[#This Row],[tegund]],Tegundir!$B$2:$D$19,3,FALSE)*Oliusala[[#This Row],[magn]]/1000</f>
        <v>0.39366000000000001</v>
      </c>
      <c r="K7963">
        <v>2016</v>
      </c>
      <c r="L7963" t="s">
        <v>17</v>
      </c>
      <c r="M7963" s="144" t="s">
        <v>59</v>
      </c>
    </row>
    <row r="7964" spans="1:13" x14ac:dyDescent="0.2">
      <c r="A7964" t="s">
        <v>63</v>
      </c>
      <c r="B7964" s="144" t="s">
        <v>84</v>
      </c>
      <c r="C7964">
        <v>300</v>
      </c>
      <c r="D7964" t="str">
        <f>VLOOKUP(Oliusala[[#This Row],[postnumer]],Sveitarfelog[#All],4,FALSE)</f>
        <v>Akraneskaupstaður,Hvalfjarðarsveit,Kjósarhreppur</v>
      </c>
      <c r="E7964" t="str">
        <f>VLOOKUP(Oliusala[[#This Row],[postnumer]],Sveitarfelog[#All],5,FALSE)</f>
        <v>Vesturland</v>
      </c>
      <c r="F7964" t="s">
        <v>26</v>
      </c>
      <c r="G7964" t="s">
        <v>23</v>
      </c>
      <c r="H7964" t="s">
        <v>58</v>
      </c>
      <c r="I7964" s="1">
        <v>1083</v>
      </c>
      <c r="J7964" s="2">
        <f>VLOOKUP(Oliusala[[#This Row],[tegund]],Tegundir!$B$2:$D$19,3,FALSE)*Oliusala[[#This Row],[magn]]/1000</f>
        <v>0.87723000000000007</v>
      </c>
      <c r="K7964">
        <v>2016</v>
      </c>
      <c r="L7964" t="s">
        <v>17</v>
      </c>
      <c r="M7964" s="144" t="s">
        <v>59</v>
      </c>
    </row>
    <row r="7965" spans="1:13" x14ac:dyDescent="0.2">
      <c r="A7965" t="s">
        <v>63</v>
      </c>
      <c r="B7965" s="144" t="s">
        <v>76</v>
      </c>
      <c r="C7965">
        <v>340</v>
      </c>
      <c r="D7965" t="str">
        <f>VLOOKUP(Oliusala[[#This Row],[postnumer]],Sveitarfelog[#All],4,FALSE)</f>
        <v>Eyja- og Miklaholtshreppur,Sveitarfélagið Stykkishólmur</v>
      </c>
      <c r="E7965" t="str">
        <f>VLOOKUP(Oliusala[[#This Row],[postnumer]],Sveitarfelog[#All],5,FALSE)</f>
        <v>Vesturland</v>
      </c>
      <c r="F7965" t="s">
        <v>26</v>
      </c>
      <c r="G7965" t="s">
        <v>23</v>
      </c>
      <c r="H7965" t="s">
        <v>58</v>
      </c>
      <c r="I7965" s="1">
        <v>162</v>
      </c>
      <c r="J7965" s="2">
        <f>VLOOKUP(Oliusala[[#This Row],[tegund]],Tegundir!$B$2:$D$19,3,FALSE)*Oliusala[[#This Row],[magn]]/1000</f>
        <v>0.13122</v>
      </c>
      <c r="K7965">
        <v>2016</v>
      </c>
      <c r="L7965" t="s">
        <v>17</v>
      </c>
      <c r="M7965" s="144" t="s">
        <v>59</v>
      </c>
    </row>
    <row r="7966" spans="1:13" x14ac:dyDescent="0.2">
      <c r="A7966" t="s">
        <v>63</v>
      </c>
      <c r="B7966" s="144" t="s">
        <v>100</v>
      </c>
      <c r="C7966">
        <v>360</v>
      </c>
      <c r="D7966" t="str">
        <f>VLOOKUP(Oliusala[[#This Row],[postnumer]],Sveitarfelog[#All],4,FALSE)</f>
        <v>Snæfellsbær</v>
      </c>
      <c r="E7966" t="str">
        <f>VLOOKUP(Oliusala[[#This Row],[postnumer]],Sveitarfelog[#All],5,FALSE)</f>
        <v>Vesturland</v>
      </c>
      <c r="F7966" t="s">
        <v>23</v>
      </c>
      <c r="G7966" t="s">
        <v>23</v>
      </c>
      <c r="H7966" t="s">
        <v>58</v>
      </c>
      <c r="I7966" s="1">
        <v>10750</v>
      </c>
      <c r="J7966" s="2">
        <f>VLOOKUP(Oliusala[[#This Row],[tegund]],Tegundir!$B$2:$D$19,3,FALSE)*Oliusala[[#This Row],[magn]]/1000</f>
        <v>8.7074999999999996</v>
      </c>
      <c r="K7966">
        <v>2016</v>
      </c>
      <c r="L7966" t="s">
        <v>17</v>
      </c>
      <c r="M7966" s="144" t="s">
        <v>59</v>
      </c>
    </row>
    <row r="7967" spans="1:13" x14ac:dyDescent="0.2">
      <c r="A7967" t="s">
        <v>63</v>
      </c>
      <c r="B7967" s="144" t="s">
        <v>108</v>
      </c>
      <c r="C7967">
        <v>400</v>
      </c>
      <c r="D7967" t="str">
        <f>VLOOKUP(Oliusala[[#This Row],[postnumer]],Sveitarfelog[#All],4,FALSE)</f>
        <v>Ísafjarðarbær</v>
      </c>
      <c r="E7967" t="str">
        <f>VLOOKUP(Oliusala[[#This Row],[postnumer]],Sveitarfelog[#All],5,FALSE)</f>
        <v>Vestfirðir</v>
      </c>
      <c r="F7967" t="s">
        <v>23</v>
      </c>
      <c r="G7967" t="s">
        <v>23</v>
      </c>
      <c r="H7967" t="s">
        <v>61</v>
      </c>
      <c r="I7967" s="1">
        <v>2909</v>
      </c>
      <c r="J7967" s="2">
        <f>VLOOKUP(Oliusala[[#This Row],[tegund]],Tegundir!$B$2:$D$19,3,FALSE)*Oliusala[[#This Row],[magn]]/1000</f>
        <v>2.35629</v>
      </c>
      <c r="K7967">
        <v>2016</v>
      </c>
      <c r="L7967" t="s">
        <v>17</v>
      </c>
      <c r="M7967" s="144" t="s">
        <v>62</v>
      </c>
    </row>
    <row r="7968" spans="1:13" x14ac:dyDescent="0.2">
      <c r="A7968" t="s">
        <v>63</v>
      </c>
      <c r="B7968" s="144" t="s">
        <v>108</v>
      </c>
      <c r="C7968">
        <v>400</v>
      </c>
      <c r="D7968" t="str">
        <f>VLOOKUP(Oliusala[[#This Row],[postnumer]],Sveitarfelog[#All],4,FALSE)</f>
        <v>Ísafjarðarbær</v>
      </c>
      <c r="E7968" t="str">
        <f>VLOOKUP(Oliusala[[#This Row],[postnumer]],Sveitarfelog[#All],5,FALSE)</f>
        <v>Vestfirðir</v>
      </c>
      <c r="F7968" t="s">
        <v>23</v>
      </c>
      <c r="G7968" t="s">
        <v>23</v>
      </c>
      <c r="H7968" t="s">
        <v>58</v>
      </c>
      <c r="I7968" s="1">
        <v>31860</v>
      </c>
      <c r="J7968" s="2">
        <f>VLOOKUP(Oliusala[[#This Row],[tegund]],Tegundir!$B$2:$D$19,3,FALSE)*Oliusala[[#This Row],[magn]]/1000</f>
        <v>25.806600000000003</v>
      </c>
      <c r="K7968">
        <v>2016</v>
      </c>
      <c r="L7968" t="s">
        <v>17</v>
      </c>
      <c r="M7968" s="144" t="s">
        <v>59</v>
      </c>
    </row>
    <row r="7969" spans="1:13" x14ac:dyDescent="0.2">
      <c r="A7969" t="s">
        <v>63</v>
      </c>
      <c r="B7969" s="144" t="s">
        <v>118</v>
      </c>
      <c r="C7969">
        <v>465</v>
      </c>
      <c r="D7969" t="str">
        <f>VLOOKUP(Oliusala[[#This Row],[postnumer]],Sveitarfelog[#All],4,FALSE)</f>
        <v>Vesturbyggð</v>
      </c>
      <c r="E7969" t="str">
        <f>VLOOKUP(Oliusala[[#This Row],[postnumer]],Sveitarfelog[#All],5,FALSE)</f>
        <v>Vestfirðir</v>
      </c>
      <c r="F7969" t="s">
        <v>23</v>
      </c>
      <c r="G7969" t="s">
        <v>23</v>
      </c>
      <c r="H7969" t="s">
        <v>58</v>
      </c>
      <c r="I7969" s="1">
        <v>7894</v>
      </c>
      <c r="J7969" s="2">
        <f>VLOOKUP(Oliusala[[#This Row],[tegund]],Tegundir!$B$2:$D$19,3,FALSE)*Oliusala[[#This Row],[magn]]/1000</f>
        <v>6.3941400000000002</v>
      </c>
      <c r="K7969">
        <v>2016</v>
      </c>
      <c r="L7969" t="s">
        <v>17</v>
      </c>
      <c r="M7969" s="144" t="s">
        <v>59</v>
      </c>
    </row>
    <row r="7970" spans="1:13" x14ac:dyDescent="0.2">
      <c r="A7970" t="s">
        <v>63</v>
      </c>
      <c r="B7970" s="144" t="s">
        <v>130</v>
      </c>
      <c r="C7970">
        <v>550</v>
      </c>
      <c r="D7970" t="str">
        <f>VLOOKUP(Oliusala[[#This Row],[postnumer]],Sveitarfelog[#All],4,FALSE)</f>
        <v>Skagafjörður</v>
      </c>
      <c r="E7970" t="str">
        <f>VLOOKUP(Oliusala[[#This Row],[postnumer]],Sveitarfelog[#All],5,FALSE)</f>
        <v>Norðurland vestra</v>
      </c>
      <c r="F7970" t="s">
        <v>23</v>
      </c>
      <c r="G7970" t="s">
        <v>23</v>
      </c>
      <c r="H7970" t="s">
        <v>58</v>
      </c>
      <c r="I7970" s="1">
        <v>5785</v>
      </c>
      <c r="J7970" s="2">
        <f>VLOOKUP(Oliusala[[#This Row],[tegund]],Tegundir!$B$2:$D$19,3,FALSE)*Oliusala[[#This Row],[magn]]/1000</f>
        <v>4.6858500000000003</v>
      </c>
      <c r="K7970">
        <v>2016</v>
      </c>
      <c r="L7970" t="s">
        <v>17</v>
      </c>
      <c r="M7970" s="144" t="s">
        <v>59</v>
      </c>
    </row>
    <row r="7971" spans="1:13" x14ac:dyDescent="0.2">
      <c r="A7971" t="s">
        <v>63</v>
      </c>
      <c r="B7971" s="144" t="s">
        <v>135</v>
      </c>
      <c r="C7971">
        <v>580</v>
      </c>
      <c r="D7971" t="str">
        <f>VLOOKUP(Oliusala[[#This Row],[postnumer]],Sveitarfelog[#All],4,FALSE)</f>
        <v>Fjallabyggð</v>
      </c>
      <c r="E7971" t="str">
        <f>VLOOKUP(Oliusala[[#This Row],[postnumer]],Sveitarfelog[#All],5,FALSE)</f>
        <v>Norðurland eystra</v>
      </c>
      <c r="F7971" t="s">
        <v>26</v>
      </c>
      <c r="G7971" t="s">
        <v>23</v>
      </c>
      <c r="H7971" t="s">
        <v>58</v>
      </c>
      <c r="I7971" s="1">
        <v>648</v>
      </c>
      <c r="J7971" s="2">
        <f>VLOOKUP(Oliusala[[#This Row],[tegund]],Tegundir!$B$2:$D$19,3,FALSE)*Oliusala[[#This Row],[magn]]/1000</f>
        <v>0.52488000000000001</v>
      </c>
      <c r="K7971">
        <v>2016</v>
      </c>
      <c r="L7971" t="s">
        <v>17</v>
      </c>
      <c r="M7971" s="144" t="s">
        <v>59</v>
      </c>
    </row>
    <row r="7972" spans="1:13" x14ac:dyDescent="0.2">
      <c r="A7972" t="s">
        <v>63</v>
      </c>
      <c r="B7972" s="144" t="s">
        <v>137</v>
      </c>
      <c r="C7972">
        <v>600</v>
      </c>
      <c r="D7972" t="str">
        <f>VLOOKUP(Oliusala[[#This Row],[postnumer]],Sveitarfelog[#All],4,FALSE)</f>
        <v>Akureyrarbær,Eyjafjarðarsveit,Hörgársveit,Svalbarðsstrandarhreppur,Grýtubakkahreppur</v>
      </c>
      <c r="E7972" t="str">
        <f>VLOOKUP(Oliusala[[#This Row],[postnumer]],Sveitarfelog[#All],5,FALSE)</f>
        <v>Norðurland eystra</v>
      </c>
      <c r="F7972" t="s">
        <v>23</v>
      </c>
      <c r="G7972" t="s">
        <v>23</v>
      </c>
      <c r="H7972" t="s">
        <v>61</v>
      </c>
      <c r="I7972" s="1">
        <v>400870</v>
      </c>
      <c r="J7972" s="2">
        <f>VLOOKUP(Oliusala[[#This Row],[tegund]],Tegundir!$B$2:$D$19,3,FALSE)*Oliusala[[#This Row],[magn]]/1000</f>
        <v>324.7047</v>
      </c>
      <c r="K7972">
        <v>2016</v>
      </c>
      <c r="L7972" t="s">
        <v>17</v>
      </c>
      <c r="M7972" s="144" t="s">
        <v>62</v>
      </c>
    </row>
    <row r="7973" spans="1:13" x14ac:dyDescent="0.2">
      <c r="A7973" t="s">
        <v>63</v>
      </c>
      <c r="B7973" s="144" t="s">
        <v>137</v>
      </c>
      <c r="C7973">
        <v>600</v>
      </c>
      <c r="D7973" t="str">
        <f>VLOOKUP(Oliusala[[#This Row],[postnumer]],Sveitarfelog[#All],4,FALSE)</f>
        <v>Akureyrarbær,Eyjafjarðarsveit,Hörgársveit,Svalbarðsstrandarhreppur,Grýtubakkahreppur</v>
      </c>
      <c r="E7973" t="str">
        <f>VLOOKUP(Oliusala[[#This Row],[postnumer]],Sveitarfelog[#All],5,FALSE)</f>
        <v>Norðurland eystra</v>
      </c>
      <c r="F7973" t="s">
        <v>23</v>
      </c>
      <c r="G7973" t="s">
        <v>23</v>
      </c>
      <c r="H7973" s="1" t="s">
        <v>58</v>
      </c>
      <c r="I7973" s="1">
        <v>422367</v>
      </c>
      <c r="J7973" s="2">
        <f>VLOOKUP(Oliusala[[#This Row],[tegund]],Tegundir!$B$2:$D$19,3,FALSE)*Oliusala[[#This Row],[magn]]/1000</f>
        <v>342.11727000000002</v>
      </c>
      <c r="K7973">
        <v>2016</v>
      </c>
      <c r="L7973" t="s">
        <v>17</v>
      </c>
      <c r="M7973" s="144" t="s">
        <v>59</v>
      </c>
    </row>
    <row r="7974" spans="1:13" x14ac:dyDescent="0.2">
      <c r="A7974" t="s">
        <v>63</v>
      </c>
      <c r="B7974" s="144" t="s">
        <v>68</v>
      </c>
      <c r="C7974">
        <v>600</v>
      </c>
      <c r="D7974" t="str">
        <f>VLOOKUP(Oliusala[[#This Row],[postnumer]],Sveitarfelog[#All],4,FALSE)</f>
        <v>Akureyrarbær,Eyjafjarðarsveit,Hörgársveit,Svalbarðsstrandarhreppur,Grýtubakkahreppur</v>
      </c>
      <c r="E7974" t="str">
        <f>VLOOKUP(Oliusala[[#This Row],[postnumer]],Sveitarfelog[#All],5,FALSE)</f>
        <v>Norðurland eystra</v>
      </c>
      <c r="F7974" t="s">
        <v>26</v>
      </c>
      <c r="G7974" t="s">
        <v>23</v>
      </c>
      <c r="H7974" s="1" t="s">
        <v>58</v>
      </c>
      <c r="I7974" s="1">
        <v>324</v>
      </c>
      <c r="J7974" s="2">
        <f>VLOOKUP(Oliusala[[#This Row],[tegund]],Tegundir!$B$2:$D$19,3,FALSE)*Oliusala[[#This Row],[magn]]/1000</f>
        <v>0.26244000000000001</v>
      </c>
      <c r="K7974">
        <v>2016</v>
      </c>
      <c r="L7974" t="s">
        <v>17</v>
      </c>
      <c r="M7974" s="144" t="s">
        <v>59</v>
      </c>
    </row>
    <row r="7975" spans="1:13" x14ac:dyDescent="0.2">
      <c r="A7975" t="s">
        <v>63</v>
      </c>
      <c r="B7975" s="144" t="s">
        <v>153</v>
      </c>
      <c r="C7975">
        <v>700</v>
      </c>
      <c r="D7975" t="str">
        <f>VLOOKUP(Oliusala[[#This Row],[postnumer]],Sveitarfelog[#All],4,FALSE)</f>
        <v>Fljótsdalshreppur,Múlaþing</v>
      </c>
      <c r="E7975" t="str">
        <f>VLOOKUP(Oliusala[[#This Row],[postnumer]],Sveitarfelog[#All],5,FALSE)</f>
        <v>Austurland</v>
      </c>
      <c r="F7975" t="s">
        <v>23</v>
      </c>
      <c r="G7975" t="s">
        <v>23</v>
      </c>
      <c r="H7975" s="1" t="s">
        <v>61</v>
      </c>
      <c r="I7975" s="1">
        <v>119429</v>
      </c>
      <c r="J7975" s="2">
        <f>VLOOKUP(Oliusala[[#This Row],[tegund]],Tegundir!$B$2:$D$19,3,FALSE)*Oliusala[[#This Row],[magn]]/1000</f>
        <v>96.737490000000008</v>
      </c>
      <c r="K7975">
        <v>2016</v>
      </c>
      <c r="L7975" t="s">
        <v>17</v>
      </c>
      <c r="M7975" s="144" t="s">
        <v>62</v>
      </c>
    </row>
    <row r="7976" spans="1:13" x14ac:dyDescent="0.2">
      <c r="A7976" t="s">
        <v>63</v>
      </c>
      <c r="B7976" s="144" t="s">
        <v>153</v>
      </c>
      <c r="C7976">
        <v>700</v>
      </c>
      <c r="D7976" t="str">
        <f>VLOOKUP(Oliusala[[#This Row],[postnumer]],Sveitarfelog[#All],4,FALSE)</f>
        <v>Fljótsdalshreppur,Múlaþing</v>
      </c>
      <c r="E7976" t="str">
        <f>VLOOKUP(Oliusala[[#This Row],[postnumer]],Sveitarfelog[#All],5,FALSE)</f>
        <v>Austurland</v>
      </c>
      <c r="F7976" t="s">
        <v>23</v>
      </c>
      <c r="G7976" t="s">
        <v>23</v>
      </c>
      <c r="H7976" s="1" t="s">
        <v>58</v>
      </c>
      <c r="I7976" s="1">
        <v>48404</v>
      </c>
      <c r="J7976" s="2">
        <f>VLOOKUP(Oliusala[[#This Row],[tegund]],Tegundir!$B$2:$D$19,3,FALSE)*Oliusala[[#This Row],[magn]]/1000</f>
        <v>39.207240000000006</v>
      </c>
      <c r="K7976">
        <v>2016</v>
      </c>
      <c r="L7976" t="s">
        <v>17</v>
      </c>
      <c r="M7976" s="144" t="s">
        <v>59</v>
      </c>
    </row>
    <row r="7977" spans="1:13" x14ac:dyDescent="0.2">
      <c r="A7977" t="s">
        <v>63</v>
      </c>
      <c r="B7977" s="144" t="s">
        <v>66</v>
      </c>
      <c r="C7977">
        <v>730</v>
      </c>
      <c r="D7977" t="str">
        <f>VLOOKUP(Oliusala[[#This Row],[postnumer]],Sveitarfelog[#All],4,FALSE)</f>
        <v>Fjarðabyggð</v>
      </c>
      <c r="E7977" t="str">
        <f>VLOOKUP(Oliusala[[#This Row],[postnumer]],Sveitarfelog[#All],5,FALSE)</f>
        <v>Austurland</v>
      </c>
      <c r="F7977" t="s">
        <v>26</v>
      </c>
      <c r="G7977" t="s">
        <v>23</v>
      </c>
      <c r="H7977" s="1" t="s">
        <v>58</v>
      </c>
      <c r="I7977" s="1">
        <v>324</v>
      </c>
      <c r="J7977" s="2">
        <f>VLOOKUP(Oliusala[[#This Row],[tegund]],Tegundir!$B$2:$D$19,3,FALSE)*Oliusala[[#This Row],[magn]]/1000</f>
        <v>0.26244000000000001</v>
      </c>
      <c r="K7977">
        <v>2016</v>
      </c>
      <c r="L7977" t="s">
        <v>17</v>
      </c>
      <c r="M7977" s="144" t="s">
        <v>59</v>
      </c>
    </row>
    <row r="7978" spans="1:13" x14ac:dyDescent="0.2">
      <c r="A7978" t="s">
        <v>63</v>
      </c>
      <c r="B7978" s="144" t="s">
        <v>164</v>
      </c>
      <c r="C7978">
        <v>740</v>
      </c>
      <c r="D7978" t="str">
        <f>VLOOKUP(Oliusala[[#This Row],[postnumer]],Sveitarfelog[#All],4,FALSE)</f>
        <v>Fjarðabyggð</v>
      </c>
      <c r="E7978" t="str">
        <f>VLOOKUP(Oliusala[[#This Row],[postnumer]],Sveitarfelog[#All],5,FALSE)</f>
        <v>Austurland</v>
      </c>
      <c r="F7978" t="s">
        <v>26</v>
      </c>
      <c r="G7978" t="s">
        <v>23</v>
      </c>
      <c r="H7978" t="s">
        <v>58</v>
      </c>
      <c r="I7978" s="1">
        <v>162</v>
      </c>
      <c r="J7978" s="2">
        <f>VLOOKUP(Oliusala[[#This Row],[tegund]],Tegundir!$B$2:$D$19,3,FALSE)*Oliusala[[#This Row],[magn]]/1000</f>
        <v>0.13122</v>
      </c>
      <c r="K7978">
        <v>2016</v>
      </c>
      <c r="L7978" t="s">
        <v>17</v>
      </c>
      <c r="M7978" s="144" t="s">
        <v>59</v>
      </c>
    </row>
    <row r="7979" spans="1:13" x14ac:dyDescent="0.2">
      <c r="A7979" t="s">
        <v>63</v>
      </c>
      <c r="B7979" s="144" t="s">
        <v>168</v>
      </c>
      <c r="C7979">
        <v>780</v>
      </c>
      <c r="D7979" t="str">
        <f>VLOOKUP(Oliusala[[#This Row],[postnumer]],Sveitarfelog[#All],4,FALSE)</f>
        <v>Sveitarfélagið Hornafjörður</v>
      </c>
      <c r="E7979" t="str">
        <f>VLOOKUP(Oliusala[[#This Row],[postnumer]],Sveitarfelog[#All],5,FALSE)</f>
        <v>Suðurland</v>
      </c>
      <c r="F7979" t="s">
        <v>26</v>
      </c>
      <c r="G7979" t="s">
        <v>23</v>
      </c>
      <c r="H7979" t="s">
        <v>58</v>
      </c>
      <c r="I7979" s="1">
        <v>7293</v>
      </c>
      <c r="J7979" s="2">
        <f>VLOOKUP(Oliusala[[#This Row],[tegund]],Tegundir!$B$2:$D$19,3,FALSE)*Oliusala[[#This Row],[magn]]/1000</f>
        <v>5.9073300000000009</v>
      </c>
      <c r="K7979">
        <v>2016</v>
      </c>
      <c r="L7979" t="s">
        <v>17</v>
      </c>
      <c r="M7979" s="144" t="s">
        <v>59</v>
      </c>
    </row>
    <row r="7980" spans="1:13" x14ac:dyDescent="0.2">
      <c r="A7980" t="s">
        <v>63</v>
      </c>
      <c r="B7980" s="144" t="s">
        <v>168</v>
      </c>
      <c r="C7980">
        <v>780</v>
      </c>
      <c r="D7980" t="str">
        <f>VLOOKUP(Oliusala[[#This Row],[postnumer]],Sveitarfelog[#All],4,FALSE)</f>
        <v>Sveitarfélagið Hornafjörður</v>
      </c>
      <c r="E7980" t="str">
        <f>VLOOKUP(Oliusala[[#This Row],[postnumer]],Sveitarfelog[#All],5,FALSE)</f>
        <v>Suðurland</v>
      </c>
      <c r="F7980" t="s">
        <v>23</v>
      </c>
      <c r="G7980" t="s">
        <v>23</v>
      </c>
      <c r="H7980" s="1" t="s">
        <v>61</v>
      </c>
      <c r="I7980" s="1">
        <v>5346</v>
      </c>
      <c r="J7980" s="2">
        <f>VLOOKUP(Oliusala[[#This Row],[tegund]],Tegundir!$B$2:$D$19,3,FALSE)*Oliusala[[#This Row],[magn]]/1000</f>
        <v>4.33026</v>
      </c>
      <c r="K7980">
        <v>2016</v>
      </c>
      <c r="L7980" t="s">
        <v>17</v>
      </c>
      <c r="M7980" s="144" t="s">
        <v>62</v>
      </c>
    </row>
    <row r="7981" spans="1:13" x14ac:dyDescent="0.2">
      <c r="A7981" t="s">
        <v>63</v>
      </c>
      <c r="B7981" s="144" t="s">
        <v>168</v>
      </c>
      <c r="C7981">
        <v>780</v>
      </c>
      <c r="D7981" t="str">
        <f>VLOOKUP(Oliusala[[#This Row],[postnumer]],Sveitarfelog[#All],4,FALSE)</f>
        <v>Sveitarfélagið Hornafjörður</v>
      </c>
      <c r="E7981" t="str">
        <f>VLOOKUP(Oliusala[[#This Row],[postnumer]],Sveitarfelog[#All],5,FALSE)</f>
        <v>Suðurland</v>
      </c>
      <c r="F7981" t="s">
        <v>23</v>
      </c>
      <c r="G7981" t="s">
        <v>23</v>
      </c>
      <c r="H7981" t="s">
        <v>58</v>
      </c>
      <c r="I7981" s="1">
        <v>55562</v>
      </c>
      <c r="J7981" s="2">
        <f>VLOOKUP(Oliusala[[#This Row],[tegund]],Tegundir!$B$2:$D$19,3,FALSE)*Oliusala[[#This Row],[magn]]/1000</f>
        <v>45.005220000000001</v>
      </c>
      <c r="K7981">
        <v>2016</v>
      </c>
      <c r="L7981" t="s">
        <v>17</v>
      </c>
      <c r="M7981" s="144" t="s">
        <v>59</v>
      </c>
    </row>
    <row r="7982" spans="1:13" x14ac:dyDescent="0.2">
      <c r="A7982" t="s">
        <v>63</v>
      </c>
      <c r="B7982" s="144" t="s">
        <v>168</v>
      </c>
      <c r="C7982">
        <v>780</v>
      </c>
      <c r="D7982" t="str">
        <f>VLOOKUP(Oliusala[[#This Row],[postnumer]],Sveitarfelog[#All],4,FALSE)</f>
        <v>Sveitarfélagið Hornafjörður</v>
      </c>
      <c r="E7982" t="str">
        <f>VLOOKUP(Oliusala[[#This Row],[postnumer]],Sveitarfelog[#All],5,FALSE)</f>
        <v>Suðurland</v>
      </c>
      <c r="F7982" t="s">
        <v>26</v>
      </c>
      <c r="G7982" t="s">
        <v>23</v>
      </c>
      <c r="H7982" s="1" t="s">
        <v>58</v>
      </c>
      <c r="I7982" s="1">
        <v>162</v>
      </c>
      <c r="J7982" s="2">
        <f>VLOOKUP(Oliusala[[#This Row],[tegund]],Tegundir!$B$2:$D$19,3,FALSE)*Oliusala[[#This Row],[magn]]/1000</f>
        <v>0.13122</v>
      </c>
      <c r="K7982">
        <v>2016</v>
      </c>
      <c r="L7982" t="s">
        <v>17</v>
      </c>
      <c r="M7982" s="144" t="s">
        <v>59</v>
      </c>
    </row>
    <row r="7983" spans="1:13" x14ac:dyDescent="0.2">
      <c r="A7983" t="s">
        <v>63</v>
      </c>
      <c r="B7983" s="144" t="s">
        <v>65</v>
      </c>
      <c r="C7983">
        <v>900</v>
      </c>
      <c r="D7983" t="str">
        <f>VLOOKUP(Oliusala[[#This Row],[postnumer]],Sveitarfelog[#All],4,FALSE)</f>
        <v>Vestmannaeyjabær</v>
      </c>
      <c r="E7983" t="str">
        <f>VLOOKUP(Oliusala[[#This Row],[postnumer]],Sveitarfelog[#All],5,FALSE)</f>
        <v>Suðurland</v>
      </c>
      <c r="F7983" t="s">
        <v>26</v>
      </c>
      <c r="G7983" t="s">
        <v>23</v>
      </c>
      <c r="H7983" t="s">
        <v>58</v>
      </c>
      <c r="I7983" s="1">
        <v>87</v>
      </c>
      <c r="J7983" s="2">
        <f>VLOOKUP(Oliusala[[#This Row],[tegund]],Tegundir!$B$2:$D$19,3,FALSE)*Oliusala[[#This Row],[magn]]/1000</f>
        <v>7.0470000000000005E-2</v>
      </c>
      <c r="K7983">
        <v>2016</v>
      </c>
      <c r="L7983" t="s">
        <v>17</v>
      </c>
      <c r="M7983" s="144" t="s">
        <v>59</v>
      </c>
    </row>
    <row r="7984" spans="1:13" x14ac:dyDescent="0.2">
      <c r="A7984" t="s">
        <v>63</v>
      </c>
      <c r="B7984" s="144" t="s">
        <v>196</v>
      </c>
      <c r="C7984">
        <v>900</v>
      </c>
      <c r="D7984" t="str">
        <f>VLOOKUP(Oliusala[[#This Row],[postnumer]],Sveitarfelog[#All],4,FALSE)</f>
        <v>Vestmannaeyjabær</v>
      </c>
      <c r="E7984" t="str">
        <f>VLOOKUP(Oliusala[[#This Row],[postnumer]],Sveitarfelog[#All],5,FALSE)</f>
        <v>Suðurland</v>
      </c>
      <c r="F7984" t="s">
        <v>23</v>
      </c>
      <c r="G7984" t="s">
        <v>23</v>
      </c>
      <c r="H7984" t="s">
        <v>61</v>
      </c>
      <c r="I7984" s="1">
        <v>520</v>
      </c>
      <c r="J7984" s="2">
        <f>VLOOKUP(Oliusala[[#This Row],[tegund]],Tegundir!$B$2:$D$19,3,FALSE)*Oliusala[[#This Row],[magn]]/1000</f>
        <v>0.42120000000000002</v>
      </c>
      <c r="K7984">
        <v>2016</v>
      </c>
      <c r="L7984" t="s">
        <v>17</v>
      </c>
      <c r="M7984" s="144" t="s">
        <v>62</v>
      </c>
    </row>
    <row r="7985" spans="1:15" x14ac:dyDescent="0.2">
      <c r="A7985" t="s">
        <v>63</v>
      </c>
      <c r="B7985" s="144" t="s">
        <v>163</v>
      </c>
      <c r="C7985">
        <v>850</v>
      </c>
      <c r="D7985" t="str">
        <f>VLOOKUP(Oliusala[[#This Row],[postnumer]],Sveitarfelog[#All],4,FALSE)</f>
        <v>Ásahreppur,Rangárþing ytra</v>
      </c>
      <c r="E7985" t="str">
        <f>VLOOKUP(Oliusala[[#This Row],[postnumer]],Sveitarfelog[#All],5,FALSE)</f>
        <v>Suðurland</v>
      </c>
      <c r="F7985" t="s">
        <v>26</v>
      </c>
      <c r="G7985" t="s">
        <v>23</v>
      </c>
      <c r="H7985" s="1" t="s">
        <v>58</v>
      </c>
      <c r="I7985" s="1">
        <v>1167</v>
      </c>
      <c r="J7985" s="2">
        <f>VLOOKUP(Oliusala[[#This Row],[tegund]],Tegundir!$B$2:$D$19,3,FALSE)*Oliusala[[#This Row],[magn]]/1000</f>
        <v>0.94527000000000005</v>
      </c>
      <c r="K7985">
        <v>2016</v>
      </c>
      <c r="L7985" t="s">
        <v>17</v>
      </c>
      <c r="M7985" s="144" t="s">
        <v>59</v>
      </c>
    </row>
    <row r="7986" spans="1:15" x14ac:dyDescent="0.2">
      <c r="A7986" t="s">
        <v>63</v>
      </c>
      <c r="B7986" s="144" t="s">
        <v>191</v>
      </c>
      <c r="C7986">
        <v>851</v>
      </c>
      <c r="D7986" t="str">
        <f>VLOOKUP(Oliusala[[#This Row],[postnumer]],Sveitarfelog[#All],4,FALSE)</f>
        <v>Ásahreppur,Rangárþing ytra</v>
      </c>
      <c r="E7986" t="str">
        <f>VLOOKUP(Oliusala[[#This Row],[postnumer]],Sveitarfelog[#All],5,FALSE)</f>
        <v>Suðurland</v>
      </c>
      <c r="F7986" t="s">
        <v>26</v>
      </c>
      <c r="G7986" t="s">
        <v>23</v>
      </c>
      <c r="H7986" t="s">
        <v>58</v>
      </c>
      <c r="I7986" s="1">
        <v>135</v>
      </c>
      <c r="J7986" s="2">
        <f>VLOOKUP(Oliusala[[#This Row],[tegund]],Tegundir!$B$2:$D$19,3,FALSE)*Oliusala[[#This Row],[magn]]/1000</f>
        <v>0.10935</v>
      </c>
      <c r="K7986">
        <v>2016</v>
      </c>
      <c r="L7986" t="s">
        <v>17</v>
      </c>
      <c r="M7986" s="144" t="s">
        <v>59</v>
      </c>
    </row>
    <row r="7987" spans="1:15" x14ac:dyDescent="0.2">
      <c r="A7987" t="s">
        <v>63</v>
      </c>
      <c r="B7987" s="144" t="s">
        <v>196</v>
      </c>
      <c r="C7987">
        <v>900</v>
      </c>
      <c r="D7987" t="str">
        <f>VLOOKUP(Oliusala[[#This Row],[postnumer]],Sveitarfelog[#All],4,FALSE)</f>
        <v>Vestmannaeyjabær</v>
      </c>
      <c r="E7987" t="str">
        <f>VLOOKUP(Oliusala[[#This Row],[postnumer]],Sveitarfelog[#All],5,FALSE)</f>
        <v>Suðurland</v>
      </c>
      <c r="F7987" t="s">
        <v>23</v>
      </c>
      <c r="G7987" t="s">
        <v>23</v>
      </c>
      <c r="H7987" t="s">
        <v>58</v>
      </c>
      <c r="I7987" s="1">
        <v>10625</v>
      </c>
      <c r="J7987" s="2">
        <f>VLOOKUP(Oliusala[[#This Row],[tegund]],Tegundir!$B$2:$D$19,3,FALSE)*Oliusala[[#This Row],[magn]]/1000</f>
        <v>8.6062499999999993</v>
      </c>
      <c r="K7987">
        <v>2016</v>
      </c>
      <c r="L7987" t="s">
        <v>17</v>
      </c>
      <c r="M7987" s="144" t="s">
        <v>59</v>
      </c>
    </row>
    <row r="7988" spans="1:15" x14ac:dyDescent="0.2">
      <c r="A7988" t="s">
        <v>57</v>
      </c>
      <c r="B7988" s="144" t="s">
        <v>5</v>
      </c>
      <c r="C7988">
        <v>101</v>
      </c>
      <c r="D7988" t="str">
        <f>VLOOKUP(Oliusala[[#This Row],[postnumer]],Sveitarfelog[#All],4,FALSE)</f>
        <v>Garðabær,Hafnarfjarðarkaupstaður,Kópavogsbær,Reykjavíkurborg,Seltjarnarnesbær</v>
      </c>
      <c r="E7988" t="str">
        <f>VLOOKUP(Oliusala[[#This Row],[postnumer]],Sveitarfelog[#All],5,FALSE)</f>
        <v>Höfuðborgarsvæðið</v>
      </c>
      <c r="F7988" t="s">
        <v>24</v>
      </c>
      <c r="G7988" t="s">
        <v>24</v>
      </c>
      <c r="H7988" s="1" t="s">
        <v>60</v>
      </c>
      <c r="I7988" s="1">
        <v>45546</v>
      </c>
      <c r="J7988" s="2">
        <f>VLOOKUP(Oliusala[[#This Row],[tegund]],Tegundir!$B$2:$D$19,3,FALSE)*Oliusala[[#This Row],[magn]]/1000</f>
        <v>39.397289999999998</v>
      </c>
      <c r="K7988">
        <v>2016</v>
      </c>
      <c r="L7988" t="s">
        <v>18</v>
      </c>
      <c r="M7988" s="144" t="s">
        <v>59</v>
      </c>
    </row>
    <row r="7989" spans="1:15" x14ac:dyDescent="0.2">
      <c r="A7989" t="s">
        <v>57</v>
      </c>
      <c r="B7989" s="144" t="s">
        <v>5</v>
      </c>
      <c r="C7989">
        <v>101</v>
      </c>
      <c r="D7989" t="str">
        <f>VLOOKUP(Oliusala[[#This Row],[postnumer]],Sveitarfelog[#All],4,FALSE)</f>
        <v>Garðabær,Hafnarfjarðarkaupstaður,Kópavogsbær,Reykjavíkurborg,Seltjarnarnesbær</v>
      </c>
      <c r="E7989" t="str">
        <f>VLOOKUP(Oliusala[[#This Row],[postnumer]],Sveitarfelog[#All],5,FALSE)</f>
        <v>Höfuðborgarsvæðið</v>
      </c>
      <c r="F7989" t="s">
        <v>29</v>
      </c>
      <c r="G7989" t="s">
        <v>24</v>
      </c>
      <c r="H7989" s="1" t="s">
        <v>60</v>
      </c>
      <c r="I7989" s="1">
        <v>35141</v>
      </c>
      <c r="J7989" s="2">
        <f>VLOOKUP(Oliusala[[#This Row],[tegund]],Tegundir!$B$2:$D$19,3,FALSE)*Oliusala[[#This Row],[magn]]/1000</f>
        <v>30.396965000000002</v>
      </c>
      <c r="K7989">
        <v>2016</v>
      </c>
      <c r="L7989" t="s">
        <v>19</v>
      </c>
      <c r="M7989" s="144" t="s">
        <v>59</v>
      </c>
      <c r="O7989" s="144" t="s">
        <v>1998</v>
      </c>
    </row>
    <row r="7990" spans="1:15" x14ac:dyDescent="0.2">
      <c r="A7990" t="s">
        <v>57</v>
      </c>
      <c r="B7990" s="144" t="s">
        <v>5</v>
      </c>
      <c r="C7990">
        <v>101</v>
      </c>
      <c r="D7990" t="str">
        <f>VLOOKUP(Oliusala[[#This Row],[postnumer]],Sveitarfelog[#All],4,FALSE)</f>
        <v>Garðabær,Hafnarfjarðarkaupstaður,Kópavogsbær,Reykjavíkurborg,Seltjarnarnesbær</v>
      </c>
      <c r="E7990" t="str">
        <f>VLOOKUP(Oliusala[[#This Row],[postnumer]],Sveitarfelog[#All],5,FALSE)</f>
        <v>Höfuðborgarsvæðið</v>
      </c>
      <c r="F7990" t="s">
        <v>24</v>
      </c>
      <c r="G7990" t="s">
        <v>24</v>
      </c>
      <c r="H7990" s="1" t="s">
        <v>58</v>
      </c>
      <c r="I7990" s="1">
        <v>3057223</v>
      </c>
      <c r="J7990" s="2">
        <f>VLOOKUP(Oliusala[[#This Row],[tegund]],Tegundir!$B$2:$D$19,3,FALSE)*Oliusala[[#This Row],[magn]]/1000</f>
        <v>2644.497895</v>
      </c>
      <c r="K7990">
        <v>2016</v>
      </c>
      <c r="L7990" t="s">
        <v>18</v>
      </c>
      <c r="M7990" s="144" t="s">
        <v>59</v>
      </c>
    </row>
    <row r="7991" spans="1:15" x14ac:dyDescent="0.2">
      <c r="A7991" t="s">
        <v>57</v>
      </c>
      <c r="B7991" s="144" t="s">
        <v>5</v>
      </c>
      <c r="C7991">
        <v>101</v>
      </c>
      <c r="D7991" t="str">
        <f>VLOOKUP(Oliusala[[#This Row],[postnumer]],Sveitarfelog[#All],4,FALSE)</f>
        <v>Garðabær,Hafnarfjarðarkaupstaður,Kópavogsbær,Reykjavíkurborg,Seltjarnarnesbær</v>
      </c>
      <c r="E7991" t="str">
        <f>VLOOKUP(Oliusala[[#This Row],[postnumer]],Sveitarfelog[#All],5,FALSE)</f>
        <v>Höfuðborgarsvæðið</v>
      </c>
      <c r="F7991" t="s">
        <v>27</v>
      </c>
      <c r="G7991" t="s">
        <v>24</v>
      </c>
      <c r="H7991" s="1" t="s">
        <v>58</v>
      </c>
      <c r="I7991" s="1">
        <v>12624439</v>
      </c>
      <c r="J7991" s="2">
        <f>VLOOKUP(Oliusala[[#This Row],[tegund]],Tegundir!$B$2:$D$19,3,FALSE)*Oliusala[[#This Row],[magn]]/1000</f>
        <v>10920.139734999999</v>
      </c>
      <c r="K7991">
        <v>2016</v>
      </c>
      <c r="L7991" t="s">
        <v>19</v>
      </c>
      <c r="M7991" s="144" t="s">
        <v>59</v>
      </c>
      <c r="O7991" s="144" t="s">
        <v>1998</v>
      </c>
    </row>
    <row r="7992" spans="1:15" x14ac:dyDescent="0.2">
      <c r="A7992" t="s">
        <v>57</v>
      </c>
      <c r="B7992" s="144" t="s">
        <v>5</v>
      </c>
      <c r="C7992">
        <v>101</v>
      </c>
      <c r="D7992" t="str">
        <f>VLOOKUP(Oliusala[[#This Row],[postnumer]],Sveitarfelog[#All],4,FALSE)</f>
        <v>Garðabær,Hafnarfjarðarkaupstaður,Kópavogsbær,Reykjavíkurborg,Seltjarnarnesbær</v>
      </c>
      <c r="E7992" t="str">
        <f>VLOOKUP(Oliusala[[#This Row],[postnumer]],Sveitarfelog[#All],5,FALSE)</f>
        <v>Höfuðborgarsvæðið</v>
      </c>
      <c r="F7992" t="s">
        <v>29</v>
      </c>
      <c r="G7992" t="s">
        <v>24</v>
      </c>
      <c r="H7992" t="s">
        <v>58</v>
      </c>
      <c r="I7992" s="1">
        <v>5206253</v>
      </c>
      <c r="J7992" s="2">
        <f>VLOOKUP(Oliusala[[#This Row],[tegund]],Tegundir!$B$2:$D$19,3,FALSE)*Oliusala[[#This Row],[magn]]/1000</f>
        <v>4503.4088449999999</v>
      </c>
      <c r="K7992">
        <v>2016</v>
      </c>
      <c r="L7992" t="s">
        <v>19</v>
      </c>
      <c r="M7992" s="144" t="s">
        <v>59</v>
      </c>
      <c r="O7992" s="144" t="s">
        <v>1998</v>
      </c>
    </row>
    <row r="7993" spans="1:15" x14ac:dyDescent="0.2">
      <c r="A7993" t="s">
        <v>57</v>
      </c>
      <c r="B7993" s="144" t="s">
        <v>5</v>
      </c>
      <c r="C7993">
        <v>101</v>
      </c>
      <c r="D7993" t="str">
        <f>VLOOKUP(Oliusala[[#This Row],[postnumer]],Sveitarfelog[#All],4,FALSE)</f>
        <v>Garðabær,Hafnarfjarðarkaupstaður,Kópavogsbær,Reykjavíkurborg,Seltjarnarnesbær</v>
      </c>
      <c r="E7993" t="str">
        <f>VLOOKUP(Oliusala[[#This Row],[postnumer]],Sveitarfelog[#All],5,FALSE)</f>
        <v>Höfuðborgarsvæðið</v>
      </c>
      <c r="F7993" t="s">
        <v>30</v>
      </c>
      <c r="G7993" t="s">
        <v>24</v>
      </c>
      <c r="H7993" s="1" t="s">
        <v>58</v>
      </c>
      <c r="I7993" s="1">
        <v>894267</v>
      </c>
      <c r="J7993" s="2">
        <f>VLOOKUP(Oliusala[[#This Row],[tegund]],Tegundir!$B$2:$D$19,3,FALSE)*Oliusala[[#This Row],[magn]]/1000</f>
        <v>773.54095499999994</v>
      </c>
      <c r="K7993">
        <v>2016</v>
      </c>
      <c r="L7993" t="s">
        <v>19</v>
      </c>
      <c r="M7993" s="144" t="s">
        <v>59</v>
      </c>
      <c r="O7993" s="144" t="s">
        <v>1998</v>
      </c>
    </row>
    <row r="7994" spans="1:15" x14ac:dyDescent="0.2">
      <c r="A7994" t="s">
        <v>57</v>
      </c>
      <c r="B7994" s="144" t="s">
        <v>5</v>
      </c>
      <c r="C7994">
        <v>101</v>
      </c>
      <c r="D7994" t="str">
        <f>VLOOKUP(Oliusala[[#This Row],[postnumer]],Sveitarfelog[#All],4,FALSE)</f>
        <v>Garðabær,Hafnarfjarðarkaupstaður,Kópavogsbær,Reykjavíkurborg,Seltjarnarnesbær</v>
      </c>
      <c r="E7994" t="str">
        <f>VLOOKUP(Oliusala[[#This Row],[postnumer]],Sveitarfelog[#All],5,FALSE)</f>
        <v>Höfuðborgarsvæðið</v>
      </c>
      <c r="F7994" t="s">
        <v>24</v>
      </c>
      <c r="G7994" t="s">
        <v>24</v>
      </c>
      <c r="H7994" t="s">
        <v>58</v>
      </c>
      <c r="I7994" s="1">
        <v>3101613</v>
      </c>
      <c r="J7994" s="2">
        <f>VLOOKUP(Oliusala[[#This Row],[tegund]],Tegundir!$B$2:$D$19,3,FALSE)*Oliusala[[#This Row],[magn]]/1000</f>
        <v>2682.8952450000002</v>
      </c>
      <c r="K7994">
        <v>2016</v>
      </c>
      <c r="L7994" t="s">
        <v>18</v>
      </c>
      <c r="M7994" s="144" t="s">
        <v>59</v>
      </c>
    </row>
    <row r="7995" spans="1:15" x14ac:dyDescent="0.2">
      <c r="A7995" t="s">
        <v>57</v>
      </c>
      <c r="B7995" s="144" t="s">
        <v>5</v>
      </c>
      <c r="C7995">
        <v>101</v>
      </c>
      <c r="D7995" t="str">
        <f>VLOOKUP(Oliusala[[#This Row],[postnumer]],Sveitarfelog[#All],4,FALSE)</f>
        <v>Garðabær,Hafnarfjarðarkaupstaður,Kópavogsbær,Reykjavíkurborg,Seltjarnarnesbær</v>
      </c>
      <c r="E7995" t="str">
        <f>VLOOKUP(Oliusala[[#This Row],[postnumer]],Sveitarfelog[#All],5,FALSE)</f>
        <v>Höfuðborgarsvæðið</v>
      </c>
      <c r="F7995" t="s">
        <v>27</v>
      </c>
      <c r="G7995" t="s">
        <v>24</v>
      </c>
      <c r="H7995" t="s">
        <v>58</v>
      </c>
      <c r="I7995" s="1">
        <v>317230</v>
      </c>
      <c r="J7995" s="2">
        <f>VLOOKUP(Oliusala[[#This Row],[tegund]],Tegundir!$B$2:$D$19,3,FALSE)*Oliusala[[#This Row],[magn]]/1000</f>
        <v>274.40395000000001</v>
      </c>
      <c r="K7995">
        <v>2016</v>
      </c>
      <c r="L7995" t="s">
        <v>19</v>
      </c>
      <c r="M7995" s="144" t="s">
        <v>59</v>
      </c>
      <c r="O7995" s="144" t="s">
        <v>1998</v>
      </c>
    </row>
    <row r="7996" spans="1:15" x14ac:dyDescent="0.2">
      <c r="A7996" t="s">
        <v>57</v>
      </c>
      <c r="B7996" s="144" t="s">
        <v>5</v>
      </c>
      <c r="C7996">
        <v>101</v>
      </c>
      <c r="D7996" t="str">
        <f>VLOOKUP(Oliusala[[#This Row],[postnumer]],Sveitarfelog[#All],4,FALSE)</f>
        <v>Garðabær,Hafnarfjarðarkaupstaður,Kópavogsbær,Reykjavíkurborg,Seltjarnarnesbær</v>
      </c>
      <c r="E7996" t="str">
        <f>VLOOKUP(Oliusala[[#This Row],[postnumer]],Sveitarfelog[#All],5,FALSE)</f>
        <v>Höfuðborgarsvæðið</v>
      </c>
      <c r="F7996" t="s">
        <v>29</v>
      </c>
      <c r="G7996" t="s">
        <v>24</v>
      </c>
      <c r="H7996" t="s">
        <v>58</v>
      </c>
      <c r="I7996" s="1">
        <v>3548527</v>
      </c>
      <c r="J7996" s="2">
        <f>VLOOKUP(Oliusala[[#This Row],[tegund]],Tegundir!$B$2:$D$19,3,FALSE)*Oliusala[[#This Row],[magn]]/1000</f>
        <v>3069.4758550000001</v>
      </c>
      <c r="K7996">
        <v>2016</v>
      </c>
      <c r="L7996" t="s">
        <v>19</v>
      </c>
      <c r="M7996" s="144" t="s">
        <v>59</v>
      </c>
      <c r="O7996" s="144" t="s">
        <v>1998</v>
      </c>
    </row>
    <row r="7997" spans="1:15" x14ac:dyDescent="0.2">
      <c r="A7997" t="s">
        <v>57</v>
      </c>
      <c r="B7997" s="144" t="s">
        <v>5</v>
      </c>
      <c r="C7997">
        <v>101</v>
      </c>
      <c r="D7997" t="str">
        <f>VLOOKUP(Oliusala[[#This Row],[postnumer]],Sveitarfelog[#All],4,FALSE)</f>
        <v>Garðabær,Hafnarfjarðarkaupstaður,Kópavogsbær,Reykjavíkurborg,Seltjarnarnesbær</v>
      </c>
      <c r="E7997" t="str">
        <f>VLOOKUP(Oliusala[[#This Row],[postnumer]],Sveitarfelog[#All],5,FALSE)</f>
        <v>Höfuðborgarsvæðið</v>
      </c>
      <c r="F7997" t="s">
        <v>30</v>
      </c>
      <c r="G7997" t="s">
        <v>24</v>
      </c>
      <c r="H7997" s="1" t="s">
        <v>58</v>
      </c>
      <c r="I7997" s="1">
        <v>74102</v>
      </c>
      <c r="J7997" s="2">
        <f>VLOOKUP(Oliusala[[#This Row],[tegund]],Tegundir!$B$2:$D$19,3,FALSE)*Oliusala[[#This Row],[magn]]/1000</f>
        <v>64.098230000000001</v>
      </c>
      <c r="K7997">
        <v>2016</v>
      </c>
      <c r="L7997" t="s">
        <v>19</v>
      </c>
      <c r="M7997" s="144" t="s">
        <v>59</v>
      </c>
      <c r="O7997" s="144" t="s">
        <v>1998</v>
      </c>
    </row>
    <row r="7998" spans="1:15" x14ac:dyDescent="0.2">
      <c r="A7998" t="s">
        <v>57</v>
      </c>
      <c r="B7998" s="144" t="s">
        <v>5</v>
      </c>
      <c r="C7998">
        <v>101</v>
      </c>
      <c r="D7998" t="str">
        <f>VLOOKUP(Oliusala[[#This Row],[postnumer]],Sveitarfelog[#All],4,FALSE)</f>
        <v>Garðabær,Hafnarfjarðarkaupstaður,Kópavogsbær,Reykjavíkurborg,Seltjarnarnesbær</v>
      </c>
      <c r="E7998" t="str">
        <f>VLOOKUP(Oliusala[[#This Row],[postnumer]],Sveitarfelog[#All],5,FALSE)</f>
        <v>Höfuðborgarsvæðið</v>
      </c>
      <c r="F7998" t="s">
        <v>24</v>
      </c>
      <c r="G7998" t="s">
        <v>24</v>
      </c>
      <c r="H7998" s="1" t="s">
        <v>58</v>
      </c>
      <c r="I7998" s="1">
        <v>323388</v>
      </c>
      <c r="J7998" s="2">
        <f>VLOOKUP(Oliusala[[#This Row],[tegund]],Tegundir!$B$2:$D$19,3,FALSE)*Oliusala[[#This Row],[magn]]/1000</f>
        <v>279.73061999999999</v>
      </c>
      <c r="K7998">
        <v>2016</v>
      </c>
      <c r="L7998" t="s">
        <v>18</v>
      </c>
      <c r="M7998" s="144" t="s">
        <v>59</v>
      </c>
    </row>
    <row r="7999" spans="1:15" x14ac:dyDescent="0.2">
      <c r="A7999" t="s">
        <v>57</v>
      </c>
      <c r="B7999" s="144" t="s">
        <v>5</v>
      </c>
      <c r="C7999">
        <v>101</v>
      </c>
      <c r="D7999" t="str">
        <f>VLOOKUP(Oliusala[[#This Row],[postnumer]],Sveitarfelog[#All],4,FALSE)</f>
        <v>Garðabær,Hafnarfjarðarkaupstaður,Kópavogsbær,Reykjavíkurborg,Seltjarnarnesbær</v>
      </c>
      <c r="E7999" t="str">
        <f>VLOOKUP(Oliusala[[#This Row],[postnumer]],Sveitarfelog[#All],5,FALSE)</f>
        <v>Höfuðborgarsvæðið</v>
      </c>
      <c r="F7999" t="s">
        <v>29</v>
      </c>
      <c r="G7999" t="s">
        <v>24</v>
      </c>
      <c r="H7999" t="s">
        <v>58</v>
      </c>
      <c r="I7999" s="1">
        <v>1963089</v>
      </c>
      <c r="J7999" s="2">
        <f>VLOOKUP(Oliusala[[#This Row],[tegund]],Tegundir!$B$2:$D$19,3,FALSE)*Oliusala[[#This Row],[magn]]/1000</f>
        <v>1698.0719849999998</v>
      </c>
      <c r="K7999">
        <v>2016</v>
      </c>
      <c r="L7999" t="s">
        <v>19</v>
      </c>
      <c r="M7999" s="144" t="s">
        <v>59</v>
      </c>
      <c r="O7999" s="144" t="s">
        <v>1998</v>
      </c>
    </row>
    <row r="8000" spans="1:15" x14ac:dyDescent="0.2">
      <c r="A8000" t="s">
        <v>57</v>
      </c>
      <c r="B8000" s="144" t="s">
        <v>5</v>
      </c>
      <c r="C8000">
        <v>101</v>
      </c>
      <c r="D8000" t="str">
        <f>VLOOKUP(Oliusala[[#This Row],[postnumer]],Sveitarfelog[#All],4,FALSE)</f>
        <v>Garðabær,Hafnarfjarðarkaupstaður,Kópavogsbær,Reykjavíkurborg,Seltjarnarnesbær</v>
      </c>
      <c r="E8000" t="str">
        <f>VLOOKUP(Oliusala[[#This Row],[postnumer]],Sveitarfelog[#All],5,FALSE)</f>
        <v>Höfuðborgarsvæðið</v>
      </c>
      <c r="F8000" t="s">
        <v>30</v>
      </c>
      <c r="G8000" t="s">
        <v>24</v>
      </c>
      <c r="H8000" t="s">
        <v>58</v>
      </c>
      <c r="I8000" s="1">
        <v>895236</v>
      </c>
      <c r="J8000" s="2">
        <f>VLOOKUP(Oliusala[[#This Row],[tegund]],Tegundir!$B$2:$D$19,3,FALSE)*Oliusala[[#This Row],[magn]]/1000</f>
        <v>774.37914000000001</v>
      </c>
      <c r="K8000">
        <v>2016</v>
      </c>
      <c r="L8000" t="s">
        <v>19</v>
      </c>
      <c r="M8000" s="144" t="s">
        <v>59</v>
      </c>
      <c r="O8000" s="144" t="s">
        <v>1998</v>
      </c>
    </row>
    <row r="8001" spans="1:13" x14ac:dyDescent="0.2">
      <c r="A8001" t="s">
        <v>63</v>
      </c>
      <c r="B8001" s="144" t="s">
        <v>5</v>
      </c>
      <c r="C8001">
        <v>101</v>
      </c>
      <c r="D8001" t="str">
        <f>VLOOKUP(Oliusala[[#This Row],[postnumer]],Sveitarfelog[#All],4,FALSE)</f>
        <v>Garðabær,Hafnarfjarðarkaupstaður,Kópavogsbær,Reykjavíkurborg,Seltjarnarnesbær</v>
      </c>
      <c r="E8001" t="str">
        <f>VLOOKUP(Oliusala[[#This Row],[postnumer]],Sveitarfelog[#All],5,FALSE)</f>
        <v>Höfuðborgarsvæðið</v>
      </c>
      <c r="F8001" t="s">
        <v>24</v>
      </c>
      <c r="G8001" t="s">
        <v>24</v>
      </c>
      <c r="H8001" s="1" t="s">
        <v>58</v>
      </c>
      <c r="I8001" s="1">
        <v>8629652</v>
      </c>
      <c r="J8001" s="2">
        <f>VLOOKUP(Oliusala[[#This Row],[tegund]],Tegundir!$B$2:$D$19,3,FALSE)*Oliusala[[#This Row],[magn]]/1000</f>
        <v>7464.6489799999999</v>
      </c>
      <c r="K8001">
        <v>2016</v>
      </c>
      <c r="L8001" t="s">
        <v>18</v>
      </c>
      <c r="M8001" s="144" t="s">
        <v>59</v>
      </c>
    </row>
    <row r="8002" spans="1:13" x14ac:dyDescent="0.2">
      <c r="A8002" t="s">
        <v>63</v>
      </c>
      <c r="B8002" s="144" t="s">
        <v>5</v>
      </c>
      <c r="C8002">
        <v>101</v>
      </c>
      <c r="D8002" t="str">
        <f>VLOOKUP(Oliusala[[#This Row],[postnumer]],Sveitarfelog[#All],4,FALSE)</f>
        <v>Garðabær,Hafnarfjarðarkaupstaður,Kópavogsbær,Reykjavíkurborg,Seltjarnarnesbær</v>
      </c>
      <c r="E8002" t="str">
        <f>VLOOKUP(Oliusala[[#This Row],[postnumer]],Sveitarfelog[#All],5,FALSE)</f>
        <v>Höfuðborgarsvæðið</v>
      </c>
      <c r="F8002" t="s">
        <v>24</v>
      </c>
      <c r="G8002" t="s">
        <v>24</v>
      </c>
      <c r="H8002" s="1" t="s">
        <v>58</v>
      </c>
      <c r="I8002" s="1">
        <v>1650842</v>
      </c>
      <c r="J8002" s="2">
        <f>VLOOKUP(Oliusala[[#This Row],[tegund]],Tegundir!$B$2:$D$19,3,FALSE)*Oliusala[[#This Row],[magn]]/1000</f>
        <v>1427.9783300000001</v>
      </c>
      <c r="K8002">
        <v>2016</v>
      </c>
      <c r="L8002" t="s">
        <v>18</v>
      </c>
      <c r="M8002" s="144" t="s">
        <v>59</v>
      </c>
    </row>
    <row r="8003" spans="1:13" x14ac:dyDescent="0.2">
      <c r="A8003" t="s">
        <v>63</v>
      </c>
      <c r="B8003" s="144" t="s">
        <v>5</v>
      </c>
      <c r="C8003">
        <v>101</v>
      </c>
      <c r="D8003" t="str">
        <f>VLOOKUP(Oliusala[[#This Row],[postnumer]],Sveitarfelog[#All],4,FALSE)</f>
        <v>Garðabær,Hafnarfjarðarkaupstaður,Kópavogsbær,Reykjavíkurborg,Seltjarnarnesbær</v>
      </c>
      <c r="E8003" t="str">
        <f>VLOOKUP(Oliusala[[#This Row],[postnumer]],Sveitarfelog[#All],5,FALSE)</f>
        <v>Höfuðborgarsvæðið</v>
      </c>
      <c r="F8003" t="s">
        <v>24</v>
      </c>
      <c r="G8003" t="s">
        <v>24</v>
      </c>
      <c r="H8003" s="1" t="s">
        <v>58</v>
      </c>
      <c r="I8003" s="1">
        <v>944639</v>
      </c>
      <c r="J8003" s="2">
        <f>VLOOKUP(Oliusala[[#This Row],[tegund]],Tegundir!$B$2:$D$19,3,FALSE)*Oliusala[[#This Row],[magn]]/1000</f>
        <v>817.11273499999993</v>
      </c>
      <c r="K8003">
        <v>2016</v>
      </c>
      <c r="L8003" t="s">
        <v>18</v>
      </c>
      <c r="M8003" s="144" t="s">
        <v>59</v>
      </c>
    </row>
    <row r="8004" spans="1:13" x14ac:dyDescent="0.2">
      <c r="A8004" t="s">
        <v>63</v>
      </c>
      <c r="B8004" s="144" t="s">
        <v>5</v>
      </c>
      <c r="C8004">
        <v>101</v>
      </c>
      <c r="D8004" t="str">
        <f>VLOOKUP(Oliusala[[#This Row],[postnumer]],Sveitarfelog[#All],4,FALSE)</f>
        <v>Garðabær,Hafnarfjarðarkaupstaður,Kópavogsbær,Reykjavíkurborg,Seltjarnarnesbær</v>
      </c>
      <c r="E8004" t="str">
        <f>VLOOKUP(Oliusala[[#This Row],[postnumer]],Sveitarfelog[#All],5,FALSE)</f>
        <v>Höfuðborgarsvæðið</v>
      </c>
      <c r="F8004" t="s">
        <v>24</v>
      </c>
      <c r="G8004" t="s">
        <v>24</v>
      </c>
      <c r="H8004" s="1" t="s">
        <v>58</v>
      </c>
      <c r="I8004" s="1">
        <v>253087</v>
      </c>
      <c r="J8004" s="2">
        <f>VLOOKUP(Oliusala[[#This Row],[tegund]],Tegundir!$B$2:$D$19,3,FALSE)*Oliusala[[#This Row],[magn]]/1000</f>
        <v>218.920255</v>
      </c>
      <c r="K8004">
        <v>2016</v>
      </c>
      <c r="L8004" t="s">
        <v>18</v>
      </c>
      <c r="M8004" s="144" t="s">
        <v>59</v>
      </c>
    </row>
    <row r="8005" spans="1:13" x14ac:dyDescent="0.2">
      <c r="A8005" t="s">
        <v>63</v>
      </c>
      <c r="B8005" s="144" t="s">
        <v>5</v>
      </c>
      <c r="C8005">
        <v>101</v>
      </c>
      <c r="D8005" t="str">
        <f>VLOOKUP(Oliusala[[#This Row],[postnumer]],Sveitarfelog[#All],4,FALSE)</f>
        <v>Garðabær,Hafnarfjarðarkaupstaður,Kópavogsbær,Reykjavíkurborg,Seltjarnarnesbær</v>
      </c>
      <c r="E8005" t="str">
        <f>VLOOKUP(Oliusala[[#This Row],[postnumer]],Sveitarfelog[#All],5,FALSE)</f>
        <v>Höfuðborgarsvæðið</v>
      </c>
      <c r="F8005" t="s">
        <v>24</v>
      </c>
      <c r="G8005" t="s">
        <v>24</v>
      </c>
      <c r="H8005" s="1" t="s">
        <v>58</v>
      </c>
      <c r="I8005" s="1">
        <v>2339986</v>
      </c>
      <c r="J8005" s="2">
        <f>VLOOKUP(Oliusala[[#This Row],[tegund]],Tegundir!$B$2:$D$19,3,FALSE)*Oliusala[[#This Row],[magn]]/1000</f>
        <v>2024.0878899999998</v>
      </c>
      <c r="K8005">
        <v>2016</v>
      </c>
      <c r="L8005" t="s">
        <v>18</v>
      </c>
      <c r="M8005" s="144" t="s">
        <v>59</v>
      </c>
    </row>
    <row r="8006" spans="1:13" x14ac:dyDescent="0.2">
      <c r="A8006" t="s">
        <v>63</v>
      </c>
      <c r="B8006" s="144" t="s">
        <v>5</v>
      </c>
      <c r="C8006">
        <v>101</v>
      </c>
      <c r="D8006" t="str">
        <f>VLOOKUP(Oliusala[[#This Row],[postnumer]],Sveitarfelog[#All],4,FALSE)</f>
        <v>Garðabær,Hafnarfjarðarkaupstaður,Kópavogsbær,Reykjavíkurborg,Seltjarnarnesbær</v>
      </c>
      <c r="E8006" t="str">
        <f>VLOOKUP(Oliusala[[#This Row],[postnumer]],Sveitarfelog[#All],5,FALSE)</f>
        <v>Höfuðborgarsvæðið</v>
      </c>
      <c r="F8006" t="s">
        <v>24</v>
      </c>
      <c r="G8006" t="s">
        <v>24</v>
      </c>
      <c r="H8006" s="1" t="s">
        <v>58</v>
      </c>
      <c r="I8006" s="1">
        <v>1116764</v>
      </c>
      <c r="J8006" s="2">
        <f>VLOOKUP(Oliusala[[#This Row],[tegund]],Tegundir!$B$2:$D$19,3,FALSE)*Oliusala[[#This Row],[magn]]/1000</f>
        <v>966.00085999999999</v>
      </c>
      <c r="K8006">
        <v>2016</v>
      </c>
      <c r="L8006" t="s">
        <v>18</v>
      </c>
      <c r="M8006" s="144" t="s">
        <v>59</v>
      </c>
    </row>
    <row r="8007" spans="1:13" x14ac:dyDescent="0.2">
      <c r="A8007" t="s">
        <v>63</v>
      </c>
      <c r="B8007" s="144" t="s">
        <v>5</v>
      </c>
      <c r="C8007">
        <v>101</v>
      </c>
      <c r="D8007" t="str">
        <f>VLOOKUP(Oliusala[[#This Row],[postnumer]],Sveitarfelog[#All],4,FALSE)</f>
        <v>Garðabær,Hafnarfjarðarkaupstaður,Kópavogsbær,Reykjavíkurborg,Seltjarnarnesbær</v>
      </c>
      <c r="E8007" t="str">
        <f>VLOOKUP(Oliusala[[#This Row],[postnumer]],Sveitarfelog[#All],5,FALSE)</f>
        <v>Höfuðborgarsvæðið</v>
      </c>
      <c r="F8007" t="s">
        <v>24</v>
      </c>
      <c r="G8007" t="s">
        <v>24</v>
      </c>
      <c r="H8007" t="s">
        <v>58</v>
      </c>
      <c r="I8007" s="1">
        <v>454780</v>
      </c>
      <c r="J8007" s="2">
        <f>VLOOKUP(Oliusala[[#This Row],[tegund]],Tegundir!$B$2:$D$19,3,FALSE)*Oliusala[[#This Row],[magn]]/1000</f>
        <v>393.38470000000001</v>
      </c>
      <c r="K8007">
        <v>2016</v>
      </c>
      <c r="L8007" t="s">
        <v>18</v>
      </c>
      <c r="M8007" s="144" t="s">
        <v>59</v>
      </c>
    </row>
    <row r="8008" spans="1:13" x14ac:dyDescent="0.2">
      <c r="A8008" t="s">
        <v>63</v>
      </c>
      <c r="B8008" s="144" t="s">
        <v>5</v>
      </c>
      <c r="C8008">
        <v>101</v>
      </c>
      <c r="D8008" t="str">
        <f>VLOOKUP(Oliusala[[#This Row],[postnumer]],Sveitarfelog[#All],4,FALSE)</f>
        <v>Garðabær,Hafnarfjarðarkaupstaður,Kópavogsbær,Reykjavíkurborg,Seltjarnarnesbær</v>
      </c>
      <c r="E8008" t="str">
        <f>VLOOKUP(Oliusala[[#This Row],[postnumer]],Sveitarfelog[#All],5,FALSE)</f>
        <v>Höfuðborgarsvæðið</v>
      </c>
      <c r="F8008" t="s">
        <v>24</v>
      </c>
      <c r="G8008" t="s">
        <v>24</v>
      </c>
      <c r="H8008" t="s">
        <v>58</v>
      </c>
      <c r="I8008" s="1">
        <v>373925</v>
      </c>
      <c r="J8008" s="2">
        <f>VLOOKUP(Oliusala[[#This Row],[tegund]],Tegundir!$B$2:$D$19,3,FALSE)*Oliusala[[#This Row],[magn]]/1000</f>
        <v>323.44512500000002</v>
      </c>
      <c r="K8008">
        <v>2016</v>
      </c>
      <c r="L8008" t="s">
        <v>18</v>
      </c>
      <c r="M8008" s="144" t="s">
        <v>59</v>
      </c>
    </row>
    <row r="8009" spans="1:13" x14ac:dyDescent="0.2">
      <c r="A8009" t="s">
        <v>63</v>
      </c>
      <c r="B8009" s="144" t="s">
        <v>5</v>
      </c>
      <c r="C8009">
        <v>101</v>
      </c>
      <c r="D8009" t="str">
        <f>VLOOKUP(Oliusala[[#This Row],[postnumer]],Sveitarfelog[#All],4,FALSE)</f>
        <v>Garðabær,Hafnarfjarðarkaupstaður,Kópavogsbær,Reykjavíkurborg,Seltjarnarnesbær</v>
      </c>
      <c r="E8009" t="str">
        <f>VLOOKUP(Oliusala[[#This Row],[postnumer]],Sveitarfelog[#All],5,FALSE)</f>
        <v>Höfuðborgarsvæðið</v>
      </c>
      <c r="F8009" t="s">
        <v>24</v>
      </c>
      <c r="G8009" t="s">
        <v>24</v>
      </c>
      <c r="H8009" t="s">
        <v>58</v>
      </c>
      <c r="I8009" s="1">
        <v>704313</v>
      </c>
      <c r="J8009" s="2">
        <f>VLOOKUP(Oliusala[[#This Row],[tegund]],Tegundir!$B$2:$D$19,3,FALSE)*Oliusala[[#This Row],[magn]]/1000</f>
        <v>609.23074499999996</v>
      </c>
      <c r="K8009">
        <v>2016</v>
      </c>
      <c r="L8009" t="s">
        <v>18</v>
      </c>
      <c r="M8009" s="144" t="s">
        <v>59</v>
      </c>
    </row>
    <row r="8010" spans="1:13" x14ac:dyDescent="0.2">
      <c r="A8010" t="s">
        <v>63</v>
      </c>
      <c r="B8010" s="144" t="s">
        <v>5</v>
      </c>
      <c r="C8010">
        <v>101</v>
      </c>
      <c r="D8010" t="str">
        <f>VLOOKUP(Oliusala[[#This Row],[postnumer]],Sveitarfelog[#All],4,FALSE)</f>
        <v>Garðabær,Hafnarfjarðarkaupstaður,Kópavogsbær,Reykjavíkurborg,Seltjarnarnesbær</v>
      </c>
      <c r="E8010" t="str">
        <f>VLOOKUP(Oliusala[[#This Row],[postnumer]],Sveitarfelog[#All],5,FALSE)</f>
        <v>Höfuðborgarsvæðið</v>
      </c>
      <c r="F8010" t="s">
        <v>24</v>
      </c>
      <c r="G8010" t="s">
        <v>24</v>
      </c>
      <c r="H8010" t="s">
        <v>58</v>
      </c>
      <c r="I8010" s="1">
        <v>1565425</v>
      </c>
      <c r="J8010" s="2">
        <f>VLOOKUP(Oliusala[[#This Row],[tegund]],Tegundir!$B$2:$D$19,3,FALSE)*Oliusala[[#This Row],[magn]]/1000</f>
        <v>1354.092625</v>
      </c>
      <c r="K8010">
        <v>2016</v>
      </c>
      <c r="L8010" t="s">
        <v>18</v>
      </c>
      <c r="M8010" s="144" t="s">
        <v>59</v>
      </c>
    </row>
    <row r="8011" spans="1:13" x14ac:dyDescent="0.2">
      <c r="A8011" t="s">
        <v>63</v>
      </c>
      <c r="B8011" s="144" t="s">
        <v>5</v>
      </c>
      <c r="C8011">
        <v>101</v>
      </c>
      <c r="D8011" t="str">
        <f>VLOOKUP(Oliusala[[#This Row],[postnumer]],Sveitarfelog[#All],4,FALSE)</f>
        <v>Garðabær,Hafnarfjarðarkaupstaður,Kópavogsbær,Reykjavíkurborg,Seltjarnarnesbær</v>
      </c>
      <c r="E8011" t="str">
        <f>VLOOKUP(Oliusala[[#This Row],[postnumer]],Sveitarfelog[#All],5,FALSE)</f>
        <v>Höfuðborgarsvæðið</v>
      </c>
      <c r="F8011" t="s">
        <v>24</v>
      </c>
      <c r="G8011" t="s">
        <v>24</v>
      </c>
      <c r="H8011" t="s">
        <v>58</v>
      </c>
      <c r="I8011" s="1">
        <v>2761002</v>
      </c>
      <c r="J8011" s="2">
        <f>VLOOKUP(Oliusala[[#This Row],[tegund]],Tegundir!$B$2:$D$19,3,FALSE)*Oliusala[[#This Row],[magn]]/1000</f>
        <v>2388.2667299999998</v>
      </c>
      <c r="K8011">
        <v>2016</v>
      </c>
      <c r="L8011" t="s">
        <v>18</v>
      </c>
      <c r="M8011" s="144" t="s">
        <v>59</v>
      </c>
    </row>
    <row r="8012" spans="1:13" x14ac:dyDescent="0.2">
      <c r="A8012" t="s">
        <v>63</v>
      </c>
      <c r="B8012" s="144" t="s">
        <v>5</v>
      </c>
      <c r="C8012">
        <v>101</v>
      </c>
      <c r="D8012" t="str">
        <f>VLOOKUP(Oliusala[[#This Row],[postnumer]],Sveitarfelog[#All],4,FALSE)</f>
        <v>Garðabær,Hafnarfjarðarkaupstaður,Kópavogsbær,Reykjavíkurborg,Seltjarnarnesbær</v>
      </c>
      <c r="E8012" t="str">
        <f>VLOOKUP(Oliusala[[#This Row],[postnumer]],Sveitarfelog[#All],5,FALSE)</f>
        <v>Höfuðborgarsvæðið</v>
      </c>
      <c r="F8012" t="s">
        <v>24</v>
      </c>
      <c r="G8012" t="s">
        <v>24</v>
      </c>
      <c r="H8012" s="1" t="s">
        <v>58</v>
      </c>
      <c r="I8012" s="1">
        <v>348009</v>
      </c>
      <c r="J8012" s="2">
        <f>VLOOKUP(Oliusala[[#This Row],[tegund]],Tegundir!$B$2:$D$19,3,FALSE)*Oliusala[[#This Row],[magn]]/1000</f>
        <v>301.02778499999999</v>
      </c>
      <c r="K8012">
        <v>2016</v>
      </c>
      <c r="L8012" t="s">
        <v>18</v>
      </c>
      <c r="M8012" s="144" t="s">
        <v>59</v>
      </c>
    </row>
    <row r="8013" spans="1:13" x14ac:dyDescent="0.2">
      <c r="A8013" t="s">
        <v>63</v>
      </c>
      <c r="B8013" s="144" t="s">
        <v>5</v>
      </c>
      <c r="C8013">
        <v>101</v>
      </c>
      <c r="D8013" t="str">
        <f>VLOOKUP(Oliusala[[#This Row],[postnumer]],Sveitarfelog[#All],4,FALSE)</f>
        <v>Garðabær,Hafnarfjarðarkaupstaður,Kópavogsbær,Reykjavíkurborg,Seltjarnarnesbær</v>
      </c>
      <c r="E8013" t="str">
        <f>VLOOKUP(Oliusala[[#This Row],[postnumer]],Sveitarfelog[#All],5,FALSE)</f>
        <v>Höfuðborgarsvæðið</v>
      </c>
      <c r="F8013" t="s">
        <v>24</v>
      </c>
      <c r="G8013" t="s">
        <v>24</v>
      </c>
      <c r="H8013" s="1" t="s">
        <v>58</v>
      </c>
      <c r="I8013" s="1">
        <v>21635721</v>
      </c>
      <c r="J8013" s="2">
        <f>VLOOKUP(Oliusala[[#This Row],[tegund]],Tegundir!$B$2:$D$19,3,FALSE)*Oliusala[[#This Row],[magn]]/1000</f>
        <v>18714.898665000001</v>
      </c>
      <c r="K8013">
        <v>2016</v>
      </c>
      <c r="L8013" t="s">
        <v>18</v>
      </c>
      <c r="M8013" s="144" t="s">
        <v>59</v>
      </c>
    </row>
    <row r="8014" spans="1:13" x14ac:dyDescent="0.2">
      <c r="A8014" t="s">
        <v>63</v>
      </c>
      <c r="B8014" s="144" t="s">
        <v>5</v>
      </c>
      <c r="C8014">
        <v>101</v>
      </c>
      <c r="D8014" t="str">
        <f>VLOOKUP(Oliusala[[#This Row],[postnumer]],Sveitarfelog[#All],4,FALSE)</f>
        <v>Garðabær,Hafnarfjarðarkaupstaður,Kópavogsbær,Reykjavíkurborg,Seltjarnarnesbær</v>
      </c>
      <c r="E8014" t="str">
        <f>VLOOKUP(Oliusala[[#This Row],[postnumer]],Sveitarfelog[#All],5,FALSE)</f>
        <v>Höfuðborgarsvæðið</v>
      </c>
      <c r="F8014" t="s">
        <v>24</v>
      </c>
      <c r="G8014" t="s">
        <v>24</v>
      </c>
      <c r="H8014" t="s">
        <v>58</v>
      </c>
      <c r="I8014" s="1">
        <v>114332</v>
      </c>
      <c r="J8014" s="2">
        <f>VLOOKUP(Oliusala[[#This Row],[tegund]],Tegundir!$B$2:$D$19,3,FALSE)*Oliusala[[#This Row],[magn]]/1000</f>
        <v>98.897179999999992</v>
      </c>
      <c r="K8014">
        <v>2016</v>
      </c>
      <c r="L8014" t="s">
        <v>18</v>
      </c>
      <c r="M8014" s="144" t="s">
        <v>59</v>
      </c>
    </row>
    <row r="8015" spans="1:13" x14ac:dyDescent="0.2">
      <c r="A8015" t="s">
        <v>63</v>
      </c>
      <c r="B8015" s="144" t="s">
        <v>5</v>
      </c>
      <c r="C8015">
        <v>101</v>
      </c>
      <c r="D8015" t="str">
        <f>VLOOKUP(Oliusala[[#This Row],[postnumer]],Sveitarfelog[#All],4,FALSE)</f>
        <v>Garðabær,Hafnarfjarðarkaupstaður,Kópavogsbær,Reykjavíkurborg,Seltjarnarnesbær</v>
      </c>
      <c r="E8015" t="str">
        <f>VLOOKUP(Oliusala[[#This Row],[postnumer]],Sveitarfelog[#All],5,FALSE)</f>
        <v>Höfuðborgarsvæðið</v>
      </c>
      <c r="F8015" t="s">
        <v>24</v>
      </c>
      <c r="G8015" t="s">
        <v>24</v>
      </c>
      <c r="H8015" s="1" t="s">
        <v>58</v>
      </c>
      <c r="I8015" s="1">
        <v>1036594</v>
      </c>
      <c r="J8015" s="2">
        <f>VLOOKUP(Oliusala[[#This Row],[tegund]],Tegundir!$B$2:$D$19,3,FALSE)*Oliusala[[#This Row],[magn]]/1000</f>
        <v>896.65380999999991</v>
      </c>
      <c r="K8015">
        <v>2016</v>
      </c>
      <c r="L8015" t="s">
        <v>18</v>
      </c>
      <c r="M8015" s="144" t="s">
        <v>59</v>
      </c>
    </row>
    <row r="8016" spans="1:13" x14ac:dyDescent="0.2">
      <c r="A8016" t="s">
        <v>63</v>
      </c>
      <c r="B8016" s="144" t="s">
        <v>5</v>
      </c>
      <c r="C8016">
        <v>101</v>
      </c>
      <c r="D8016" t="str">
        <f>VLOOKUP(Oliusala[[#This Row],[postnumer]],Sveitarfelog[#All],4,FALSE)</f>
        <v>Garðabær,Hafnarfjarðarkaupstaður,Kópavogsbær,Reykjavíkurborg,Seltjarnarnesbær</v>
      </c>
      <c r="E8016" t="str">
        <f>VLOOKUP(Oliusala[[#This Row],[postnumer]],Sveitarfelog[#All],5,FALSE)</f>
        <v>Höfuðborgarsvæðið</v>
      </c>
      <c r="F8016" t="s">
        <v>24</v>
      </c>
      <c r="G8016" t="s">
        <v>24</v>
      </c>
      <c r="H8016" t="s">
        <v>58</v>
      </c>
      <c r="I8016" s="1">
        <v>501679</v>
      </c>
      <c r="J8016" s="2">
        <f>VLOOKUP(Oliusala[[#This Row],[tegund]],Tegundir!$B$2:$D$19,3,FALSE)*Oliusala[[#This Row],[magn]]/1000</f>
        <v>433.95233500000001</v>
      </c>
      <c r="K8016">
        <v>2016</v>
      </c>
      <c r="L8016" t="s">
        <v>18</v>
      </c>
      <c r="M8016" s="144" t="s">
        <v>59</v>
      </c>
    </row>
    <row r="8017" spans="1:15" x14ac:dyDescent="0.2">
      <c r="A8017" t="s">
        <v>63</v>
      </c>
      <c r="B8017" s="144" t="s">
        <v>5</v>
      </c>
      <c r="C8017">
        <v>101</v>
      </c>
      <c r="D8017" t="str">
        <f>VLOOKUP(Oliusala[[#This Row],[postnumer]],Sveitarfelog[#All],4,FALSE)</f>
        <v>Garðabær,Hafnarfjarðarkaupstaður,Kópavogsbær,Reykjavíkurborg,Seltjarnarnesbær</v>
      </c>
      <c r="E8017" t="str">
        <f>VLOOKUP(Oliusala[[#This Row],[postnumer]],Sveitarfelog[#All],5,FALSE)</f>
        <v>Höfuðborgarsvæðið</v>
      </c>
      <c r="F8017" t="s">
        <v>24</v>
      </c>
      <c r="G8017" t="s">
        <v>24</v>
      </c>
      <c r="H8017" t="s">
        <v>58</v>
      </c>
      <c r="I8017" s="1">
        <v>799669</v>
      </c>
      <c r="J8017" s="2">
        <f>VLOOKUP(Oliusala[[#This Row],[tegund]],Tegundir!$B$2:$D$19,3,FALSE)*Oliusala[[#This Row],[magn]]/1000</f>
        <v>691.71368499999994</v>
      </c>
      <c r="K8017">
        <v>2016</v>
      </c>
      <c r="L8017" t="s">
        <v>18</v>
      </c>
      <c r="M8017" s="144" t="s">
        <v>59</v>
      </c>
    </row>
    <row r="8018" spans="1:15" x14ac:dyDescent="0.2">
      <c r="A8018" t="s">
        <v>63</v>
      </c>
      <c r="B8018" s="144" t="s">
        <v>5</v>
      </c>
      <c r="C8018">
        <v>101</v>
      </c>
      <c r="D8018" t="str">
        <f>VLOOKUP(Oliusala[[#This Row],[postnumer]],Sveitarfelog[#All],4,FALSE)</f>
        <v>Garðabær,Hafnarfjarðarkaupstaður,Kópavogsbær,Reykjavíkurborg,Seltjarnarnesbær</v>
      </c>
      <c r="E8018" t="str">
        <f>VLOOKUP(Oliusala[[#This Row],[postnumer]],Sveitarfelog[#All],5,FALSE)</f>
        <v>Höfuðborgarsvæðið</v>
      </c>
      <c r="F8018" t="s">
        <v>24</v>
      </c>
      <c r="G8018" t="s">
        <v>24</v>
      </c>
      <c r="H8018" s="1" t="s">
        <v>58</v>
      </c>
      <c r="I8018" s="1">
        <v>292468</v>
      </c>
      <c r="J8018" s="2">
        <f>VLOOKUP(Oliusala[[#This Row],[tegund]],Tegundir!$B$2:$D$19,3,FALSE)*Oliusala[[#This Row],[magn]]/1000</f>
        <v>252.98482000000001</v>
      </c>
      <c r="K8018">
        <v>2016</v>
      </c>
      <c r="L8018" t="s">
        <v>18</v>
      </c>
      <c r="M8018" s="144" t="s">
        <v>59</v>
      </c>
    </row>
    <row r="8019" spans="1:15" x14ac:dyDescent="0.2">
      <c r="A8019" t="s">
        <v>63</v>
      </c>
      <c r="B8019" s="144" t="s">
        <v>5</v>
      </c>
      <c r="C8019">
        <v>101</v>
      </c>
      <c r="D8019" t="str">
        <f>VLOOKUP(Oliusala[[#This Row],[postnumer]],Sveitarfelog[#All],4,FALSE)</f>
        <v>Garðabær,Hafnarfjarðarkaupstaður,Kópavogsbær,Reykjavíkurborg,Seltjarnarnesbær</v>
      </c>
      <c r="E8019" t="str">
        <f>VLOOKUP(Oliusala[[#This Row],[postnumer]],Sveitarfelog[#All],5,FALSE)</f>
        <v>Höfuðborgarsvæðið</v>
      </c>
      <c r="F8019" t="s">
        <v>24</v>
      </c>
      <c r="G8019" t="s">
        <v>24</v>
      </c>
      <c r="H8019" s="1" t="s">
        <v>58</v>
      </c>
      <c r="I8019" s="1">
        <v>213935</v>
      </c>
      <c r="J8019" s="2">
        <f>VLOOKUP(Oliusala[[#This Row],[tegund]],Tegundir!$B$2:$D$19,3,FALSE)*Oliusala[[#This Row],[magn]]/1000</f>
        <v>185.053775</v>
      </c>
      <c r="K8019">
        <v>2016</v>
      </c>
      <c r="L8019" t="s">
        <v>18</v>
      </c>
      <c r="M8019" s="144" t="s">
        <v>59</v>
      </c>
    </row>
    <row r="8020" spans="1:15" x14ac:dyDescent="0.2">
      <c r="A8020" t="s">
        <v>63</v>
      </c>
      <c r="B8020" s="144" t="s">
        <v>5</v>
      </c>
      <c r="C8020">
        <v>101</v>
      </c>
      <c r="D8020" t="str">
        <f>VLOOKUP(Oliusala[[#This Row],[postnumer]],Sveitarfelog[#All],4,FALSE)</f>
        <v>Garðabær,Hafnarfjarðarkaupstaður,Kópavogsbær,Reykjavíkurborg,Seltjarnarnesbær</v>
      </c>
      <c r="E8020" t="str">
        <f>VLOOKUP(Oliusala[[#This Row],[postnumer]],Sveitarfelog[#All],5,FALSE)</f>
        <v>Höfuðborgarsvæðið</v>
      </c>
      <c r="F8020" t="s">
        <v>24</v>
      </c>
      <c r="G8020" t="s">
        <v>24</v>
      </c>
      <c r="H8020" s="1" t="s">
        <v>58</v>
      </c>
      <c r="I8020" s="1">
        <v>270808</v>
      </c>
      <c r="J8020" s="2">
        <f>VLOOKUP(Oliusala[[#This Row],[tegund]],Tegundir!$B$2:$D$19,3,FALSE)*Oliusala[[#This Row],[magn]]/1000</f>
        <v>234.24891999999997</v>
      </c>
      <c r="K8020">
        <v>2016</v>
      </c>
      <c r="L8020" t="s">
        <v>18</v>
      </c>
      <c r="M8020" s="144" t="s">
        <v>59</v>
      </c>
    </row>
    <row r="8021" spans="1:15" x14ac:dyDescent="0.2">
      <c r="A8021" t="s">
        <v>63</v>
      </c>
      <c r="B8021" s="144" t="s">
        <v>5</v>
      </c>
      <c r="C8021">
        <v>101</v>
      </c>
      <c r="D8021" t="str">
        <f>VLOOKUP(Oliusala[[#This Row],[postnumer]],Sveitarfelog[#All],4,FALSE)</f>
        <v>Garðabær,Hafnarfjarðarkaupstaður,Kópavogsbær,Reykjavíkurborg,Seltjarnarnesbær</v>
      </c>
      <c r="E8021" t="str">
        <f>VLOOKUP(Oliusala[[#This Row],[postnumer]],Sveitarfelog[#All],5,FALSE)</f>
        <v>Höfuðborgarsvæðið</v>
      </c>
      <c r="F8021" t="s">
        <v>24</v>
      </c>
      <c r="G8021" t="s">
        <v>24</v>
      </c>
      <c r="H8021" t="s">
        <v>58</v>
      </c>
      <c r="I8021" s="1">
        <v>181606</v>
      </c>
      <c r="J8021" s="2">
        <f>VLOOKUP(Oliusala[[#This Row],[tegund]],Tegundir!$B$2:$D$19,3,FALSE)*Oliusala[[#This Row],[magn]]/1000</f>
        <v>157.08919</v>
      </c>
      <c r="K8021">
        <v>2016</v>
      </c>
      <c r="L8021" t="s">
        <v>18</v>
      </c>
      <c r="M8021" s="144" t="s">
        <v>59</v>
      </c>
    </row>
    <row r="8022" spans="1:15" x14ac:dyDescent="0.2">
      <c r="A8022" t="s">
        <v>63</v>
      </c>
      <c r="B8022" s="144" t="s">
        <v>5</v>
      </c>
      <c r="C8022">
        <v>101</v>
      </c>
      <c r="D8022" t="str">
        <f>VLOOKUP(Oliusala[[#This Row],[postnumer]],Sveitarfelog[#All],4,FALSE)</f>
        <v>Garðabær,Hafnarfjarðarkaupstaður,Kópavogsbær,Reykjavíkurborg,Seltjarnarnesbær</v>
      </c>
      <c r="E8022" t="str">
        <f>VLOOKUP(Oliusala[[#This Row],[postnumer]],Sveitarfelog[#All],5,FALSE)</f>
        <v>Höfuðborgarsvæðið</v>
      </c>
      <c r="F8022" t="s">
        <v>24</v>
      </c>
      <c r="G8022" t="s">
        <v>24</v>
      </c>
      <c r="H8022" s="1" t="s">
        <v>58</v>
      </c>
      <c r="I8022" s="1">
        <v>638084</v>
      </c>
      <c r="J8022" s="2">
        <f>VLOOKUP(Oliusala[[#This Row],[tegund]],Tegundir!$B$2:$D$19,3,FALSE)*Oliusala[[#This Row],[magn]]/1000</f>
        <v>551.94266000000005</v>
      </c>
      <c r="K8022">
        <v>2016</v>
      </c>
      <c r="L8022" t="s">
        <v>18</v>
      </c>
      <c r="M8022" s="144" t="s">
        <v>59</v>
      </c>
    </row>
    <row r="8023" spans="1:15" x14ac:dyDescent="0.2">
      <c r="A8023" t="s">
        <v>63</v>
      </c>
      <c r="B8023" s="144" t="s">
        <v>5</v>
      </c>
      <c r="C8023">
        <v>101</v>
      </c>
      <c r="D8023" t="str">
        <f>VLOOKUP(Oliusala[[#This Row],[postnumer]],Sveitarfelog[#All],4,FALSE)</f>
        <v>Garðabær,Hafnarfjarðarkaupstaður,Kópavogsbær,Reykjavíkurborg,Seltjarnarnesbær</v>
      </c>
      <c r="E8023" t="str">
        <f>VLOOKUP(Oliusala[[#This Row],[postnumer]],Sveitarfelog[#All],5,FALSE)</f>
        <v>Höfuðborgarsvæðið</v>
      </c>
      <c r="F8023" t="s">
        <v>24</v>
      </c>
      <c r="G8023" t="s">
        <v>24</v>
      </c>
      <c r="H8023" s="1" t="s">
        <v>58</v>
      </c>
      <c r="I8023" s="1">
        <v>26169942</v>
      </c>
      <c r="J8023" s="2">
        <f>VLOOKUP(Oliusala[[#This Row],[tegund]],Tegundir!$B$2:$D$19,3,FALSE)*Oliusala[[#This Row],[magn]]/1000</f>
        <v>22636.999829999997</v>
      </c>
      <c r="K8023">
        <v>2016</v>
      </c>
      <c r="L8023" t="s">
        <v>18</v>
      </c>
      <c r="M8023" s="144" t="s">
        <v>59</v>
      </c>
    </row>
    <row r="8024" spans="1:15" x14ac:dyDescent="0.2">
      <c r="A8024" t="s">
        <v>63</v>
      </c>
      <c r="B8024" s="144" t="s">
        <v>5</v>
      </c>
      <c r="C8024">
        <v>101</v>
      </c>
      <c r="D8024" t="str">
        <f>VLOOKUP(Oliusala[[#This Row],[postnumer]],Sveitarfelog[#All],4,FALSE)</f>
        <v>Garðabær,Hafnarfjarðarkaupstaður,Kópavogsbær,Reykjavíkurborg,Seltjarnarnesbær</v>
      </c>
      <c r="E8024" t="str">
        <f>VLOOKUP(Oliusala[[#This Row],[postnumer]],Sveitarfelog[#All],5,FALSE)</f>
        <v>Höfuðborgarsvæðið</v>
      </c>
      <c r="F8024" t="s">
        <v>24</v>
      </c>
      <c r="G8024" t="s">
        <v>24</v>
      </c>
      <c r="H8024" s="1" t="s">
        <v>58</v>
      </c>
      <c r="I8024" s="1">
        <v>1616817</v>
      </c>
      <c r="J8024" s="2">
        <f>VLOOKUP(Oliusala[[#This Row],[tegund]],Tegundir!$B$2:$D$19,3,FALSE)*Oliusala[[#This Row],[magn]]/1000</f>
        <v>1398.546705</v>
      </c>
      <c r="K8024">
        <v>2016</v>
      </c>
      <c r="L8024" t="s">
        <v>18</v>
      </c>
      <c r="M8024" s="144" t="s">
        <v>59</v>
      </c>
    </row>
    <row r="8025" spans="1:15" x14ac:dyDescent="0.2">
      <c r="A8025" t="s">
        <v>63</v>
      </c>
      <c r="B8025" s="144" t="s">
        <v>5</v>
      </c>
      <c r="C8025">
        <v>101</v>
      </c>
      <c r="D8025" t="str">
        <f>VLOOKUP(Oliusala[[#This Row],[postnumer]],Sveitarfelog[#All],4,FALSE)</f>
        <v>Garðabær,Hafnarfjarðarkaupstaður,Kópavogsbær,Reykjavíkurborg,Seltjarnarnesbær</v>
      </c>
      <c r="E8025" t="str">
        <f>VLOOKUP(Oliusala[[#This Row],[postnumer]],Sveitarfelog[#All],5,FALSE)</f>
        <v>Höfuðborgarsvæðið</v>
      </c>
      <c r="F8025" t="s">
        <v>24</v>
      </c>
      <c r="G8025" t="s">
        <v>24</v>
      </c>
      <c r="H8025" t="s">
        <v>58</v>
      </c>
      <c r="I8025" s="1">
        <v>1291285</v>
      </c>
      <c r="J8025" s="2">
        <f>VLOOKUP(Oliusala[[#This Row],[tegund]],Tegundir!$B$2:$D$19,3,FALSE)*Oliusala[[#This Row],[magn]]/1000</f>
        <v>1116.9615249999999</v>
      </c>
      <c r="K8025">
        <v>2016</v>
      </c>
      <c r="L8025" t="s">
        <v>18</v>
      </c>
      <c r="M8025" s="144" t="s">
        <v>59</v>
      </c>
    </row>
    <row r="8026" spans="1:15" x14ac:dyDescent="0.2">
      <c r="A8026" t="s">
        <v>57</v>
      </c>
      <c r="B8026" s="144" t="s">
        <v>5</v>
      </c>
      <c r="C8026">
        <v>101</v>
      </c>
      <c r="D8026" t="str">
        <f>VLOOKUP(Oliusala[[#This Row],[postnumer]],Sveitarfelog[#All],4,FALSE)</f>
        <v>Garðabær,Hafnarfjarðarkaupstaður,Kópavogsbær,Reykjavíkurborg,Seltjarnarnesbær</v>
      </c>
      <c r="E8026" t="str">
        <f>VLOOKUP(Oliusala[[#This Row],[postnumer]],Sveitarfelog[#All],5,FALSE)</f>
        <v>Höfuðborgarsvæðið</v>
      </c>
      <c r="F8026" t="s">
        <v>25</v>
      </c>
      <c r="G8026" t="s">
        <v>24</v>
      </c>
      <c r="H8026" s="1" t="s">
        <v>60</v>
      </c>
      <c r="I8026" s="1">
        <v>569915</v>
      </c>
      <c r="J8026" s="2">
        <f>VLOOKUP(Oliusala[[#This Row],[tegund]],Tegundir!$B$2:$D$19,3,FALSE)*Oliusala[[#This Row],[magn]]/1000</f>
        <v>492.97647499999999</v>
      </c>
      <c r="K8026">
        <v>2016</v>
      </c>
      <c r="L8026" t="s">
        <v>1955</v>
      </c>
      <c r="M8026" s="144" t="s">
        <v>59</v>
      </c>
    </row>
    <row r="8027" spans="1:15" x14ac:dyDescent="0.2">
      <c r="A8027" t="s">
        <v>57</v>
      </c>
      <c r="B8027" s="144" t="s">
        <v>5</v>
      </c>
      <c r="C8027">
        <v>101</v>
      </c>
      <c r="D8027" t="str">
        <f>VLOOKUP(Oliusala[[#This Row],[postnumer]],Sveitarfelog[#All],4,FALSE)</f>
        <v>Garðabær,Hafnarfjarðarkaupstaður,Kópavogsbær,Reykjavíkurborg,Seltjarnarnesbær</v>
      </c>
      <c r="E8027" t="str">
        <f>VLOOKUP(Oliusala[[#This Row],[postnumer]],Sveitarfelog[#All],5,FALSE)</f>
        <v>Höfuðborgarsvæðið</v>
      </c>
      <c r="F8027" t="s">
        <v>25</v>
      </c>
      <c r="G8027" t="s">
        <v>24</v>
      </c>
      <c r="H8027" s="1" t="s">
        <v>58</v>
      </c>
      <c r="I8027" s="1">
        <v>3046640</v>
      </c>
      <c r="J8027" s="2">
        <f>VLOOKUP(Oliusala[[#This Row],[tegund]],Tegundir!$B$2:$D$19,3,FALSE)*Oliusala[[#This Row],[magn]]/1000</f>
        <v>2635.3436000000002</v>
      </c>
      <c r="K8027">
        <v>2016</v>
      </c>
      <c r="L8027" t="s">
        <v>1955</v>
      </c>
      <c r="M8027" s="144" t="s">
        <v>59</v>
      </c>
    </row>
    <row r="8028" spans="1:15" x14ac:dyDescent="0.2">
      <c r="A8028" t="s">
        <v>57</v>
      </c>
      <c r="B8028" s="144" t="s">
        <v>5</v>
      </c>
      <c r="C8028">
        <v>101</v>
      </c>
      <c r="D8028" t="str">
        <f>VLOOKUP(Oliusala[[#This Row],[postnumer]],Sveitarfelog[#All],4,FALSE)</f>
        <v>Garðabær,Hafnarfjarðarkaupstaður,Kópavogsbær,Reykjavíkurborg,Seltjarnarnesbær</v>
      </c>
      <c r="E8028" t="str">
        <f>VLOOKUP(Oliusala[[#This Row],[postnumer]],Sveitarfelog[#All],5,FALSE)</f>
        <v>Höfuðborgarsvæðið</v>
      </c>
      <c r="F8028" t="s">
        <v>25</v>
      </c>
      <c r="G8028" t="s">
        <v>24</v>
      </c>
      <c r="H8028" t="s">
        <v>60</v>
      </c>
      <c r="I8028" s="1">
        <v>231</v>
      </c>
      <c r="J8028" s="2">
        <f>VLOOKUP(Oliusala[[#This Row],[tegund]],Tegundir!$B$2:$D$19,3,FALSE)*Oliusala[[#This Row],[magn]]/1000</f>
        <v>0.19981499999999999</v>
      </c>
      <c r="K8028">
        <v>2016</v>
      </c>
      <c r="L8028" t="s">
        <v>1955</v>
      </c>
      <c r="M8028" s="144" t="s">
        <v>59</v>
      </c>
    </row>
    <row r="8029" spans="1:15" x14ac:dyDescent="0.2">
      <c r="A8029" t="s">
        <v>57</v>
      </c>
      <c r="B8029" s="144" t="s">
        <v>5</v>
      </c>
      <c r="C8029">
        <v>101</v>
      </c>
      <c r="D8029" t="str">
        <f>VLOOKUP(Oliusala[[#This Row],[postnumer]],Sveitarfelog[#All],4,FALSE)</f>
        <v>Garðabær,Hafnarfjarðarkaupstaður,Kópavogsbær,Reykjavíkurborg,Seltjarnarnesbær</v>
      </c>
      <c r="E8029" t="str">
        <f>VLOOKUP(Oliusala[[#This Row],[postnumer]],Sveitarfelog[#All],5,FALSE)</f>
        <v>Höfuðborgarsvæðið</v>
      </c>
      <c r="F8029" t="s">
        <v>25</v>
      </c>
      <c r="G8029" t="s">
        <v>24</v>
      </c>
      <c r="H8029" t="s">
        <v>58</v>
      </c>
      <c r="I8029" s="1">
        <v>2779668</v>
      </c>
      <c r="J8029" s="2">
        <f>VLOOKUP(Oliusala[[#This Row],[tegund]],Tegundir!$B$2:$D$19,3,FALSE)*Oliusala[[#This Row],[magn]]/1000</f>
        <v>2404.41282</v>
      </c>
      <c r="K8029">
        <v>2016</v>
      </c>
      <c r="L8029" t="s">
        <v>1955</v>
      </c>
      <c r="M8029" s="144" t="s">
        <v>59</v>
      </c>
    </row>
    <row r="8030" spans="1:15" x14ac:dyDescent="0.2">
      <c r="A8030" t="s">
        <v>63</v>
      </c>
      <c r="B8030" s="144" t="s">
        <v>5</v>
      </c>
      <c r="C8030">
        <v>101</v>
      </c>
      <c r="D8030" t="str">
        <f>VLOOKUP(Oliusala[[#This Row],[postnumer]],Sveitarfelog[#All],4,FALSE)</f>
        <v>Garðabær,Hafnarfjarðarkaupstaður,Kópavogsbær,Reykjavíkurborg,Seltjarnarnesbær</v>
      </c>
      <c r="E8030" t="str">
        <f>VLOOKUP(Oliusala[[#This Row],[postnumer]],Sveitarfelog[#All],5,FALSE)</f>
        <v>Höfuðborgarsvæðið</v>
      </c>
      <c r="F8030" t="s">
        <v>25</v>
      </c>
      <c r="G8030" t="s">
        <v>24</v>
      </c>
      <c r="H8030" s="1" t="s">
        <v>58</v>
      </c>
      <c r="I8030" s="1">
        <v>118731</v>
      </c>
      <c r="J8030" s="2">
        <f>VLOOKUP(Oliusala[[#This Row],[tegund]],Tegundir!$B$2:$D$19,3,FALSE)*Oliusala[[#This Row],[magn]]/1000</f>
        <v>102.702315</v>
      </c>
      <c r="K8030">
        <v>2016</v>
      </c>
      <c r="L8030" t="s">
        <v>19</v>
      </c>
      <c r="M8030" s="144" t="s">
        <v>59</v>
      </c>
      <c r="O8030" s="144" t="s">
        <v>1997</v>
      </c>
    </row>
    <row r="8031" spans="1:15" x14ac:dyDescent="0.2">
      <c r="A8031" t="s">
        <v>63</v>
      </c>
      <c r="B8031" s="144" t="s">
        <v>5</v>
      </c>
      <c r="C8031">
        <v>101</v>
      </c>
      <c r="D8031" t="str">
        <f>VLOOKUP(Oliusala[[#This Row],[postnumer]],Sveitarfelog[#All],4,FALSE)</f>
        <v>Garðabær,Hafnarfjarðarkaupstaður,Kópavogsbær,Reykjavíkurborg,Seltjarnarnesbær</v>
      </c>
      <c r="E8031" t="str">
        <f>VLOOKUP(Oliusala[[#This Row],[postnumer]],Sveitarfelog[#All],5,FALSE)</f>
        <v>Höfuðborgarsvæðið</v>
      </c>
      <c r="F8031" t="s">
        <v>25</v>
      </c>
      <c r="G8031" t="s">
        <v>24</v>
      </c>
      <c r="H8031" s="1" t="s">
        <v>58</v>
      </c>
      <c r="I8031" s="1">
        <v>12897</v>
      </c>
      <c r="J8031" s="2">
        <f>VLOOKUP(Oliusala[[#This Row],[tegund]],Tegundir!$B$2:$D$19,3,FALSE)*Oliusala[[#This Row],[magn]]/1000</f>
        <v>11.155905000000001</v>
      </c>
      <c r="K8031">
        <v>2016</v>
      </c>
      <c r="L8031" t="s">
        <v>19</v>
      </c>
      <c r="M8031" s="144" t="s">
        <v>59</v>
      </c>
      <c r="O8031" s="144" t="s">
        <v>1997</v>
      </c>
    </row>
    <row r="8032" spans="1:15" x14ac:dyDescent="0.2">
      <c r="A8032" t="s">
        <v>63</v>
      </c>
      <c r="B8032" s="144" t="s">
        <v>5</v>
      </c>
      <c r="C8032">
        <v>101</v>
      </c>
      <c r="D8032" t="str">
        <f>VLOOKUP(Oliusala[[#This Row],[postnumer]],Sveitarfelog[#All],4,FALSE)</f>
        <v>Garðabær,Hafnarfjarðarkaupstaður,Kópavogsbær,Reykjavíkurborg,Seltjarnarnesbær</v>
      </c>
      <c r="E8032" t="str">
        <f>VLOOKUP(Oliusala[[#This Row],[postnumer]],Sveitarfelog[#All],5,FALSE)</f>
        <v>Höfuðborgarsvæðið</v>
      </c>
      <c r="F8032" t="s">
        <v>25</v>
      </c>
      <c r="G8032" t="s">
        <v>24</v>
      </c>
      <c r="H8032" s="1" t="s">
        <v>58</v>
      </c>
      <c r="I8032" s="1">
        <v>53619</v>
      </c>
      <c r="J8032" s="2">
        <f>VLOOKUP(Oliusala[[#This Row],[tegund]],Tegundir!$B$2:$D$19,3,FALSE)*Oliusala[[#This Row],[magn]]/1000</f>
        <v>46.380434999999999</v>
      </c>
      <c r="K8032">
        <v>2016</v>
      </c>
      <c r="L8032" t="s">
        <v>19</v>
      </c>
      <c r="M8032" s="144" t="s">
        <v>59</v>
      </c>
      <c r="O8032" s="144" t="s">
        <v>1997</v>
      </c>
    </row>
    <row r="8033" spans="1:15" x14ac:dyDescent="0.2">
      <c r="A8033" t="s">
        <v>63</v>
      </c>
      <c r="B8033" s="144" t="s">
        <v>5</v>
      </c>
      <c r="C8033">
        <v>101</v>
      </c>
      <c r="D8033" t="str">
        <f>VLOOKUP(Oliusala[[#This Row],[postnumer]],Sveitarfelog[#All],4,FALSE)</f>
        <v>Garðabær,Hafnarfjarðarkaupstaður,Kópavogsbær,Reykjavíkurborg,Seltjarnarnesbær</v>
      </c>
      <c r="E8033" t="str">
        <f>VLOOKUP(Oliusala[[#This Row],[postnumer]],Sveitarfelog[#All],5,FALSE)</f>
        <v>Höfuðborgarsvæðið</v>
      </c>
      <c r="F8033" t="s">
        <v>25</v>
      </c>
      <c r="G8033" t="s">
        <v>24</v>
      </c>
      <c r="H8033" s="1" t="s">
        <v>58</v>
      </c>
      <c r="I8033" s="1">
        <v>30483</v>
      </c>
      <c r="J8033" s="2">
        <f>VLOOKUP(Oliusala[[#This Row],[tegund]],Tegundir!$B$2:$D$19,3,FALSE)*Oliusala[[#This Row],[magn]]/1000</f>
        <v>26.367794999999997</v>
      </c>
      <c r="K8033">
        <v>2016</v>
      </c>
      <c r="L8033" t="s">
        <v>19</v>
      </c>
      <c r="M8033" s="144" t="s">
        <v>59</v>
      </c>
      <c r="O8033" s="144" t="s">
        <v>1997</v>
      </c>
    </row>
    <row r="8034" spans="1:15" x14ac:dyDescent="0.2">
      <c r="A8034" t="s">
        <v>63</v>
      </c>
      <c r="B8034" s="144" t="s">
        <v>5</v>
      </c>
      <c r="C8034">
        <v>101</v>
      </c>
      <c r="D8034" t="str">
        <f>VLOOKUP(Oliusala[[#This Row],[postnumer]],Sveitarfelog[#All],4,FALSE)</f>
        <v>Garðabær,Hafnarfjarðarkaupstaður,Kópavogsbær,Reykjavíkurborg,Seltjarnarnesbær</v>
      </c>
      <c r="E8034" t="str">
        <f>VLOOKUP(Oliusala[[#This Row],[postnumer]],Sveitarfelog[#All],5,FALSE)</f>
        <v>Höfuðborgarsvæðið</v>
      </c>
      <c r="F8034" t="s">
        <v>25</v>
      </c>
      <c r="G8034" t="s">
        <v>24</v>
      </c>
      <c r="H8034" t="s">
        <v>58</v>
      </c>
      <c r="I8034" s="1">
        <v>12109</v>
      </c>
      <c r="J8034" s="2">
        <f>VLOOKUP(Oliusala[[#This Row],[tegund]],Tegundir!$B$2:$D$19,3,FALSE)*Oliusala[[#This Row],[magn]]/1000</f>
        <v>10.474285</v>
      </c>
      <c r="K8034">
        <v>2016</v>
      </c>
      <c r="L8034" t="s">
        <v>19</v>
      </c>
      <c r="M8034" s="144" t="s">
        <v>59</v>
      </c>
      <c r="O8034" s="144" t="s">
        <v>1997</v>
      </c>
    </row>
    <row r="8035" spans="1:15" x14ac:dyDescent="0.2">
      <c r="A8035" t="s">
        <v>63</v>
      </c>
      <c r="B8035" s="144" t="s">
        <v>5</v>
      </c>
      <c r="C8035">
        <v>101</v>
      </c>
      <c r="D8035" t="str">
        <f>VLOOKUP(Oliusala[[#This Row],[postnumer]],Sveitarfelog[#All],4,FALSE)</f>
        <v>Garðabær,Hafnarfjarðarkaupstaður,Kópavogsbær,Reykjavíkurborg,Seltjarnarnesbær</v>
      </c>
      <c r="E8035" t="str">
        <f>VLOOKUP(Oliusala[[#This Row],[postnumer]],Sveitarfelog[#All],5,FALSE)</f>
        <v>Höfuðborgarsvæðið</v>
      </c>
      <c r="F8035" t="s">
        <v>25</v>
      </c>
      <c r="G8035" t="s">
        <v>24</v>
      </c>
      <c r="H8035" t="s">
        <v>58</v>
      </c>
      <c r="I8035" s="1">
        <v>37403</v>
      </c>
      <c r="J8035" s="2">
        <f>VLOOKUP(Oliusala[[#This Row],[tegund]],Tegundir!$B$2:$D$19,3,FALSE)*Oliusala[[#This Row],[magn]]/1000</f>
        <v>32.353594999999999</v>
      </c>
      <c r="K8035">
        <v>2016</v>
      </c>
      <c r="L8035" t="s">
        <v>19</v>
      </c>
      <c r="M8035" s="144" t="s">
        <v>59</v>
      </c>
      <c r="O8035" s="144" t="s">
        <v>1997</v>
      </c>
    </row>
    <row r="8036" spans="1:15" x14ac:dyDescent="0.2">
      <c r="A8036" t="s">
        <v>63</v>
      </c>
      <c r="B8036" s="144" t="s">
        <v>5</v>
      </c>
      <c r="C8036">
        <v>101</v>
      </c>
      <c r="D8036" t="str">
        <f>VLOOKUP(Oliusala[[#This Row],[postnumer]],Sveitarfelog[#All],4,FALSE)</f>
        <v>Garðabær,Hafnarfjarðarkaupstaður,Kópavogsbær,Reykjavíkurborg,Seltjarnarnesbær</v>
      </c>
      <c r="E8036" t="str">
        <f>VLOOKUP(Oliusala[[#This Row],[postnumer]],Sveitarfelog[#All],5,FALSE)</f>
        <v>Höfuðborgarsvæðið</v>
      </c>
      <c r="F8036" t="s">
        <v>25</v>
      </c>
      <c r="G8036" t="s">
        <v>24</v>
      </c>
      <c r="H8036" t="s">
        <v>58</v>
      </c>
      <c r="I8036" s="1">
        <v>50308</v>
      </c>
      <c r="J8036" s="2">
        <f>VLOOKUP(Oliusala[[#This Row],[tegund]],Tegundir!$B$2:$D$19,3,FALSE)*Oliusala[[#This Row],[magn]]/1000</f>
        <v>43.516419999999997</v>
      </c>
      <c r="K8036">
        <v>2016</v>
      </c>
      <c r="L8036" t="s">
        <v>19</v>
      </c>
      <c r="M8036" s="144" t="s">
        <v>59</v>
      </c>
      <c r="O8036" s="144" t="s">
        <v>1997</v>
      </c>
    </row>
    <row r="8037" spans="1:15" x14ac:dyDescent="0.2">
      <c r="A8037" t="s">
        <v>63</v>
      </c>
      <c r="B8037" s="144" t="s">
        <v>5</v>
      </c>
      <c r="C8037">
        <v>101</v>
      </c>
      <c r="D8037" t="str">
        <f>VLOOKUP(Oliusala[[#This Row],[postnumer]],Sveitarfelog[#All],4,FALSE)</f>
        <v>Garðabær,Hafnarfjarðarkaupstaður,Kópavogsbær,Reykjavíkurborg,Seltjarnarnesbær</v>
      </c>
      <c r="E8037" t="str">
        <f>VLOOKUP(Oliusala[[#This Row],[postnumer]],Sveitarfelog[#All],5,FALSE)</f>
        <v>Höfuðborgarsvæðið</v>
      </c>
      <c r="F8037" t="s">
        <v>25</v>
      </c>
      <c r="G8037" t="s">
        <v>24</v>
      </c>
      <c r="H8037" t="s">
        <v>58</v>
      </c>
      <c r="I8037" s="1">
        <v>755029</v>
      </c>
      <c r="J8037" s="2">
        <f>VLOOKUP(Oliusala[[#This Row],[tegund]],Tegundir!$B$2:$D$19,3,FALSE)*Oliusala[[#This Row],[magn]]/1000</f>
        <v>653.10008499999992</v>
      </c>
      <c r="K8037">
        <v>2016</v>
      </c>
      <c r="L8037" t="s">
        <v>19</v>
      </c>
      <c r="M8037" s="144" t="s">
        <v>59</v>
      </c>
      <c r="O8037" s="144" t="s">
        <v>1997</v>
      </c>
    </row>
    <row r="8038" spans="1:15" x14ac:dyDescent="0.2">
      <c r="A8038" t="s">
        <v>63</v>
      </c>
      <c r="B8038" s="144" t="s">
        <v>5</v>
      </c>
      <c r="C8038">
        <v>101</v>
      </c>
      <c r="D8038" t="str">
        <f>VLOOKUP(Oliusala[[#This Row],[postnumer]],Sveitarfelog[#All],4,FALSE)</f>
        <v>Garðabær,Hafnarfjarðarkaupstaður,Kópavogsbær,Reykjavíkurborg,Seltjarnarnesbær</v>
      </c>
      <c r="E8038" t="str">
        <f>VLOOKUP(Oliusala[[#This Row],[postnumer]],Sveitarfelog[#All],5,FALSE)</f>
        <v>Höfuðborgarsvæðið</v>
      </c>
      <c r="F8038" t="s">
        <v>25</v>
      </c>
      <c r="G8038" t="s">
        <v>24</v>
      </c>
      <c r="H8038" s="1" t="s">
        <v>58</v>
      </c>
      <c r="I8038" s="1">
        <v>50537</v>
      </c>
      <c r="J8038" s="2">
        <f>VLOOKUP(Oliusala[[#This Row],[tegund]],Tegundir!$B$2:$D$19,3,FALSE)*Oliusala[[#This Row],[magn]]/1000</f>
        <v>43.714504999999996</v>
      </c>
      <c r="K8038">
        <v>2016</v>
      </c>
      <c r="L8038" t="s">
        <v>19</v>
      </c>
      <c r="M8038" s="144" t="s">
        <v>59</v>
      </c>
      <c r="O8038" s="144" t="s">
        <v>1997</v>
      </c>
    </row>
    <row r="8039" spans="1:15" x14ac:dyDescent="0.2">
      <c r="A8039" t="s">
        <v>63</v>
      </c>
      <c r="B8039" s="144" t="s">
        <v>5</v>
      </c>
      <c r="C8039">
        <v>101</v>
      </c>
      <c r="D8039" t="str">
        <f>VLOOKUP(Oliusala[[#This Row],[postnumer]],Sveitarfelog[#All],4,FALSE)</f>
        <v>Garðabær,Hafnarfjarðarkaupstaður,Kópavogsbær,Reykjavíkurborg,Seltjarnarnesbær</v>
      </c>
      <c r="E8039" t="str">
        <f>VLOOKUP(Oliusala[[#This Row],[postnumer]],Sveitarfelog[#All],5,FALSE)</f>
        <v>Höfuðborgarsvæðið</v>
      </c>
      <c r="F8039" t="s">
        <v>25</v>
      </c>
      <c r="G8039" t="s">
        <v>24</v>
      </c>
      <c r="H8039" s="1" t="s">
        <v>58</v>
      </c>
      <c r="I8039" s="1">
        <v>1278173</v>
      </c>
      <c r="J8039" s="2">
        <f>VLOOKUP(Oliusala[[#This Row],[tegund]],Tegundir!$B$2:$D$19,3,FALSE)*Oliusala[[#This Row],[magn]]/1000</f>
        <v>1105.619645</v>
      </c>
      <c r="K8039">
        <v>2016</v>
      </c>
      <c r="L8039" t="s">
        <v>19</v>
      </c>
      <c r="M8039" s="144" t="s">
        <v>59</v>
      </c>
      <c r="O8039" s="144" t="s">
        <v>1997</v>
      </c>
    </row>
    <row r="8040" spans="1:15" x14ac:dyDescent="0.2">
      <c r="A8040" t="s">
        <v>63</v>
      </c>
      <c r="B8040" s="144" t="s">
        <v>5</v>
      </c>
      <c r="C8040">
        <v>101</v>
      </c>
      <c r="D8040" t="str">
        <f>VLOOKUP(Oliusala[[#This Row],[postnumer]],Sveitarfelog[#All],4,FALSE)</f>
        <v>Garðabær,Hafnarfjarðarkaupstaður,Kópavogsbær,Reykjavíkurborg,Seltjarnarnesbær</v>
      </c>
      <c r="E8040" t="str">
        <f>VLOOKUP(Oliusala[[#This Row],[postnumer]],Sveitarfelog[#All],5,FALSE)</f>
        <v>Höfuðborgarsvæðið</v>
      </c>
      <c r="F8040" t="s">
        <v>25</v>
      </c>
      <c r="G8040" t="s">
        <v>24</v>
      </c>
      <c r="H8040" s="1" t="s">
        <v>58</v>
      </c>
      <c r="I8040" s="1">
        <v>31752</v>
      </c>
      <c r="J8040" s="2">
        <f>VLOOKUP(Oliusala[[#This Row],[tegund]],Tegundir!$B$2:$D$19,3,FALSE)*Oliusala[[#This Row],[magn]]/1000</f>
        <v>27.465479999999999</v>
      </c>
      <c r="K8040">
        <v>2016</v>
      </c>
      <c r="L8040" t="s">
        <v>19</v>
      </c>
      <c r="M8040" s="144" t="s">
        <v>59</v>
      </c>
      <c r="O8040" s="144" t="s">
        <v>1997</v>
      </c>
    </row>
    <row r="8041" spans="1:15" x14ac:dyDescent="0.2">
      <c r="A8041" t="s">
        <v>63</v>
      </c>
      <c r="B8041" s="144" t="s">
        <v>5</v>
      </c>
      <c r="C8041">
        <v>101</v>
      </c>
      <c r="D8041" t="str">
        <f>VLOOKUP(Oliusala[[#This Row],[postnumer]],Sveitarfelog[#All],4,FALSE)</f>
        <v>Garðabær,Hafnarfjarðarkaupstaður,Kópavogsbær,Reykjavíkurborg,Seltjarnarnesbær</v>
      </c>
      <c r="E8041" t="str">
        <f>VLOOKUP(Oliusala[[#This Row],[postnumer]],Sveitarfelog[#All],5,FALSE)</f>
        <v>Höfuðborgarsvæðið</v>
      </c>
      <c r="F8041" t="s">
        <v>25</v>
      </c>
      <c r="G8041" t="s">
        <v>24</v>
      </c>
      <c r="H8041" t="s">
        <v>58</v>
      </c>
      <c r="I8041" s="1">
        <v>4146</v>
      </c>
      <c r="J8041" s="2">
        <f>VLOOKUP(Oliusala[[#This Row],[tegund]],Tegundir!$B$2:$D$19,3,FALSE)*Oliusala[[#This Row],[magn]]/1000</f>
        <v>3.58629</v>
      </c>
      <c r="K8041">
        <v>2016</v>
      </c>
      <c r="L8041" t="s">
        <v>19</v>
      </c>
      <c r="M8041" s="144" t="s">
        <v>59</v>
      </c>
      <c r="O8041" s="144" t="s">
        <v>1997</v>
      </c>
    </row>
    <row r="8042" spans="1:15" x14ac:dyDescent="0.2">
      <c r="A8042" t="s">
        <v>76</v>
      </c>
      <c r="B8042" s="144" t="s">
        <v>76</v>
      </c>
      <c r="C8042">
        <v>340</v>
      </c>
      <c r="D8042" t="str">
        <f>VLOOKUP(Oliusala[[#This Row],[postnumer]],Sveitarfelog[#All],4,FALSE)</f>
        <v>Eyja- og Miklaholtshreppur,Sveitarfélagið Stykkishólmur</v>
      </c>
      <c r="E8042" t="str">
        <f>VLOOKUP(Oliusala[[#This Row],[postnumer]],Sveitarfelog[#All],5,FALSE)</f>
        <v>Vesturland</v>
      </c>
      <c r="F8042" t="s">
        <v>25</v>
      </c>
      <c r="G8042" t="s">
        <v>24</v>
      </c>
      <c r="H8042" t="s">
        <v>58</v>
      </c>
      <c r="I8042" s="1">
        <v>110000</v>
      </c>
      <c r="J8042" s="2">
        <f>VLOOKUP(Oliusala[[#This Row],[tegund]],Tegundir!$B$2:$D$19,3,FALSE)*Oliusala[[#This Row],[magn]]/1000</f>
        <v>95.15</v>
      </c>
      <c r="K8042">
        <v>2016</v>
      </c>
      <c r="L8042" t="s">
        <v>19</v>
      </c>
      <c r="M8042" s="144" t="s">
        <v>59</v>
      </c>
      <c r="N8042" s="144" t="s">
        <v>1939</v>
      </c>
      <c r="O8042" s="144" t="s">
        <v>1997</v>
      </c>
    </row>
    <row r="8043" spans="1:15" x14ac:dyDescent="0.2">
      <c r="A8043" t="s">
        <v>76</v>
      </c>
      <c r="B8043" s="144" t="s">
        <v>76</v>
      </c>
      <c r="C8043">
        <v>340</v>
      </c>
      <c r="D8043" t="str">
        <f>VLOOKUP(Oliusala[[#This Row],[postnumer]],Sveitarfelog[#All],4,FALSE)</f>
        <v>Eyja- og Miklaholtshreppur,Sveitarfélagið Stykkishólmur</v>
      </c>
      <c r="E8043" t="str">
        <f>VLOOKUP(Oliusala[[#This Row],[postnumer]],Sveitarfelog[#All],5,FALSE)</f>
        <v>Vesturland</v>
      </c>
      <c r="F8043" t="s">
        <v>25</v>
      </c>
      <c r="G8043" t="s">
        <v>24</v>
      </c>
      <c r="H8043" t="s">
        <v>58</v>
      </c>
      <c r="I8043" s="1">
        <v>201607</v>
      </c>
      <c r="J8043" s="2">
        <f>VLOOKUP(Oliusala[[#This Row],[tegund]],Tegundir!$B$2:$D$19,3,FALSE)*Oliusala[[#This Row],[magn]]/1000</f>
        <v>174.39005499999999</v>
      </c>
      <c r="K8043">
        <v>2016</v>
      </c>
      <c r="L8043" t="s">
        <v>1955</v>
      </c>
      <c r="M8043" s="144" t="s">
        <v>59</v>
      </c>
      <c r="N8043" s="144" t="s">
        <v>1939</v>
      </c>
    </row>
    <row r="8044" spans="1:15" x14ac:dyDescent="0.2">
      <c r="A8044" t="s">
        <v>57</v>
      </c>
      <c r="B8044" s="144" t="s">
        <v>5</v>
      </c>
      <c r="C8044">
        <v>101</v>
      </c>
      <c r="D8044" t="str">
        <f>VLOOKUP(Oliusala[[#This Row],[postnumer]],Sveitarfelog[#All],4,FALSE)</f>
        <v>Garðabær,Hafnarfjarðarkaupstaður,Kópavogsbær,Reykjavíkurborg,Seltjarnarnesbær</v>
      </c>
      <c r="E8044" t="str">
        <f>VLOOKUP(Oliusala[[#This Row],[postnumer]],Sveitarfelog[#All],5,FALSE)</f>
        <v>Höfuðborgarsvæðið</v>
      </c>
      <c r="F8044" t="s">
        <v>27</v>
      </c>
      <c r="G8044" t="s">
        <v>24</v>
      </c>
      <c r="H8044" s="1" t="s">
        <v>61</v>
      </c>
      <c r="I8044" s="1">
        <v>3628426</v>
      </c>
      <c r="J8044" s="2">
        <f>VLOOKUP(Oliusala[[#This Row],[tegund]],Tegundir!$B$2:$D$19,3,FALSE)*Oliusala[[#This Row],[magn]]/1000</f>
        <v>3138.5884899999996</v>
      </c>
      <c r="K8044">
        <v>2016</v>
      </c>
      <c r="L8044" t="s">
        <v>19</v>
      </c>
      <c r="M8044" s="144" t="s">
        <v>62</v>
      </c>
      <c r="O8044" s="144" t="s">
        <v>1998</v>
      </c>
    </row>
    <row r="8045" spans="1:15" x14ac:dyDescent="0.2">
      <c r="A8045" t="s">
        <v>57</v>
      </c>
      <c r="B8045" s="144" t="s">
        <v>5</v>
      </c>
      <c r="C8045">
        <v>101</v>
      </c>
      <c r="D8045" t="str">
        <f>VLOOKUP(Oliusala[[#This Row],[postnumer]],Sveitarfelog[#All],4,FALSE)</f>
        <v>Garðabær,Hafnarfjarðarkaupstaður,Kópavogsbær,Reykjavíkurborg,Seltjarnarnesbær</v>
      </c>
      <c r="E8045" t="str">
        <f>VLOOKUP(Oliusala[[#This Row],[postnumer]],Sveitarfelog[#All],5,FALSE)</f>
        <v>Höfuðborgarsvæðið</v>
      </c>
      <c r="F8045" t="s">
        <v>29</v>
      </c>
      <c r="G8045" t="s">
        <v>24</v>
      </c>
      <c r="H8045" t="s">
        <v>61</v>
      </c>
      <c r="I8045" s="1">
        <v>10777138</v>
      </c>
      <c r="J8045" s="2">
        <f>VLOOKUP(Oliusala[[#This Row],[tegund]],Tegundir!$B$2:$D$19,3,FALSE)*Oliusala[[#This Row],[magn]]/1000</f>
        <v>9322.2243699999999</v>
      </c>
      <c r="K8045">
        <v>2016</v>
      </c>
      <c r="L8045" t="s">
        <v>19</v>
      </c>
      <c r="M8045" s="144" t="s">
        <v>62</v>
      </c>
      <c r="O8045" s="144" t="s">
        <v>1998</v>
      </c>
    </row>
    <row r="8046" spans="1:15" x14ac:dyDescent="0.2">
      <c r="A8046" t="s">
        <v>57</v>
      </c>
      <c r="B8046" s="144" t="s">
        <v>5</v>
      </c>
      <c r="C8046">
        <v>101</v>
      </c>
      <c r="D8046" t="str">
        <f>VLOOKUP(Oliusala[[#This Row],[postnumer]],Sveitarfelog[#All],4,FALSE)</f>
        <v>Garðabær,Hafnarfjarðarkaupstaður,Kópavogsbær,Reykjavíkurborg,Seltjarnarnesbær</v>
      </c>
      <c r="E8046" t="str">
        <f>VLOOKUP(Oliusala[[#This Row],[postnumer]],Sveitarfelog[#All],5,FALSE)</f>
        <v>Höfuðborgarsvæðið</v>
      </c>
      <c r="F8046" t="s">
        <v>30</v>
      </c>
      <c r="G8046" t="s">
        <v>24</v>
      </c>
      <c r="H8046" s="1" t="s">
        <v>61</v>
      </c>
      <c r="I8046" s="1">
        <v>25034</v>
      </c>
      <c r="J8046" s="2">
        <f>VLOOKUP(Oliusala[[#This Row],[tegund]],Tegundir!$B$2:$D$19,3,FALSE)*Oliusala[[#This Row],[magn]]/1000</f>
        <v>21.654409999999999</v>
      </c>
      <c r="K8046">
        <v>2016</v>
      </c>
      <c r="L8046" t="s">
        <v>19</v>
      </c>
      <c r="M8046" s="144" t="s">
        <v>62</v>
      </c>
      <c r="O8046" s="144" t="s">
        <v>1998</v>
      </c>
    </row>
    <row r="8047" spans="1:15" x14ac:dyDescent="0.2">
      <c r="A8047" t="s">
        <v>57</v>
      </c>
      <c r="B8047" s="144" t="s">
        <v>5</v>
      </c>
      <c r="C8047">
        <v>101</v>
      </c>
      <c r="D8047" t="str">
        <f>VLOOKUP(Oliusala[[#This Row],[postnumer]],Sveitarfelog[#All],4,FALSE)</f>
        <v>Garðabær,Hafnarfjarðarkaupstaður,Kópavogsbær,Reykjavíkurborg,Seltjarnarnesbær</v>
      </c>
      <c r="E8047" t="str">
        <f>VLOOKUP(Oliusala[[#This Row],[postnumer]],Sveitarfelog[#All],5,FALSE)</f>
        <v>Höfuðborgarsvæðið</v>
      </c>
      <c r="F8047" t="s">
        <v>29</v>
      </c>
      <c r="G8047" t="s">
        <v>24</v>
      </c>
      <c r="H8047" t="s">
        <v>61</v>
      </c>
      <c r="I8047" s="1">
        <v>11825342</v>
      </c>
      <c r="J8047" s="2">
        <f>VLOOKUP(Oliusala[[#This Row],[tegund]],Tegundir!$B$2:$D$19,3,FALSE)*Oliusala[[#This Row],[magn]]/1000</f>
        <v>10228.920830000001</v>
      </c>
      <c r="K8047">
        <v>2016</v>
      </c>
      <c r="L8047" t="s">
        <v>19</v>
      </c>
      <c r="M8047" s="144" t="s">
        <v>62</v>
      </c>
      <c r="O8047" s="144" t="s">
        <v>1998</v>
      </c>
    </row>
    <row r="8048" spans="1:15" x14ac:dyDescent="0.2">
      <c r="A8048" t="s">
        <v>57</v>
      </c>
      <c r="B8048" s="144" t="s">
        <v>5</v>
      </c>
      <c r="C8048">
        <v>101</v>
      </c>
      <c r="D8048" t="str">
        <f>VLOOKUP(Oliusala[[#This Row],[postnumer]],Sveitarfelog[#All],4,FALSE)</f>
        <v>Garðabær,Hafnarfjarðarkaupstaður,Kópavogsbær,Reykjavíkurborg,Seltjarnarnesbær</v>
      </c>
      <c r="E8048" t="str">
        <f>VLOOKUP(Oliusala[[#This Row],[postnumer]],Sveitarfelog[#All],5,FALSE)</f>
        <v>Höfuðborgarsvæðið</v>
      </c>
      <c r="F8048" t="s">
        <v>24</v>
      </c>
      <c r="G8048" t="s">
        <v>24</v>
      </c>
      <c r="H8048" s="1" t="s">
        <v>61</v>
      </c>
      <c r="I8048" s="1">
        <v>1012759</v>
      </c>
      <c r="J8048" s="2">
        <f>VLOOKUP(Oliusala[[#This Row],[tegund]],Tegundir!$B$2:$D$19,3,FALSE)*Oliusala[[#This Row],[magn]]/1000</f>
        <v>876.03653500000007</v>
      </c>
      <c r="K8048">
        <v>2016</v>
      </c>
      <c r="L8048" t="s">
        <v>18</v>
      </c>
      <c r="M8048" s="144" t="s">
        <v>62</v>
      </c>
    </row>
    <row r="8049" spans="1:15" x14ac:dyDescent="0.2">
      <c r="A8049" t="s">
        <v>57</v>
      </c>
      <c r="B8049" s="144" t="s">
        <v>5</v>
      </c>
      <c r="C8049">
        <v>101</v>
      </c>
      <c r="D8049" t="str">
        <f>VLOOKUP(Oliusala[[#This Row],[postnumer]],Sveitarfelog[#All],4,FALSE)</f>
        <v>Garðabær,Hafnarfjarðarkaupstaður,Kópavogsbær,Reykjavíkurborg,Seltjarnarnesbær</v>
      </c>
      <c r="E8049" t="str">
        <f>VLOOKUP(Oliusala[[#This Row],[postnumer]],Sveitarfelog[#All],5,FALSE)</f>
        <v>Höfuðborgarsvæðið</v>
      </c>
      <c r="F8049" t="s">
        <v>29</v>
      </c>
      <c r="G8049" t="s">
        <v>24</v>
      </c>
      <c r="H8049" t="s">
        <v>61</v>
      </c>
      <c r="I8049" s="1">
        <v>27096724</v>
      </c>
      <c r="J8049" s="2">
        <f>VLOOKUP(Oliusala[[#This Row],[tegund]],Tegundir!$B$2:$D$19,3,FALSE)*Oliusala[[#This Row],[magn]]/1000</f>
        <v>23438.666259999998</v>
      </c>
      <c r="K8049">
        <v>2016</v>
      </c>
      <c r="L8049" t="s">
        <v>19</v>
      </c>
      <c r="M8049" s="144" t="s">
        <v>62</v>
      </c>
      <c r="O8049" s="144" t="s">
        <v>1998</v>
      </c>
    </row>
    <row r="8050" spans="1:15" x14ac:dyDescent="0.2">
      <c r="A8050" t="s">
        <v>57</v>
      </c>
      <c r="B8050" s="144" t="s">
        <v>5</v>
      </c>
      <c r="C8050">
        <v>101</v>
      </c>
      <c r="D8050" t="str">
        <f>VLOOKUP(Oliusala[[#This Row],[postnumer]],Sveitarfelog[#All],4,FALSE)</f>
        <v>Garðabær,Hafnarfjarðarkaupstaður,Kópavogsbær,Reykjavíkurborg,Seltjarnarnesbær</v>
      </c>
      <c r="E8050" t="str">
        <f>VLOOKUP(Oliusala[[#This Row],[postnumer]],Sveitarfelog[#All],5,FALSE)</f>
        <v>Höfuðborgarsvæðið</v>
      </c>
      <c r="F8050" t="s">
        <v>25</v>
      </c>
      <c r="G8050" t="s">
        <v>24</v>
      </c>
      <c r="H8050" t="s">
        <v>61</v>
      </c>
      <c r="I8050" s="1">
        <v>1827</v>
      </c>
      <c r="J8050" s="2">
        <f>VLOOKUP(Oliusala[[#This Row],[tegund]],Tegundir!$B$2:$D$19,3,FALSE)*Oliusala[[#This Row],[magn]]/1000</f>
        <v>1.580355</v>
      </c>
      <c r="K8050">
        <v>2016</v>
      </c>
      <c r="L8050" t="s">
        <v>19</v>
      </c>
      <c r="M8050" s="144" t="s">
        <v>62</v>
      </c>
      <c r="O8050" s="144" t="s">
        <v>1997</v>
      </c>
    </row>
    <row r="8051" spans="1:15" x14ac:dyDescent="0.2">
      <c r="A8051" t="s">
        <v>57</v>
      </c>
      <c r="B8051" s="144" t="s">
        <v>5</v>
      </c>
      <c r="C8051">
        <v>101</v>
      </c>
      <c r="D8051" t="str">
        <f>VLOOKUP(Oliusala[[#This Row],[postnumer]],Sveitarfelog[#All],4,FALSE)</f>
        <v>Garðabær,Hafnarfjarðarkaupstaður,Kópavogsbær,Reykjavíkurborg,Seltjarnarnesbær</v>
      </c>
      <c r="E8051" t="str">
        <f>VLOOKUP(Oliusala[[#This Row],[postnumer]],Sveitarfelog[#All],5,FALSE)</f>
        <v>Höfuðborgarsvæðið</v>
      </c>
      <c r="F8051" t="s">
        <v>25</v>
      </c>
      <c r="G8051" t="s">
        <v>24</v>
      </c>
      <c r="H8051" s="1" t="s">
        <v>61</v>
      </c>
      <c r="I8051" s="1">
        <v>1010860</v>
      </c>
      <c r="J8051" s="2">
        <f>VLOOKUP(Oliusala[[#This Row],[tegund]],Tegundir!$B$2:$D$19,3,FALSE)*Oliusala[[#This Row],[magn]]/1000</f>
        <v>874.39390000000003</v>
      </c>
      <c r="K8051">
        <v>2016</v>
      </c>
      <c r="L8051" t="s">
        <v>19</v>
      </c>
      <c r="M8051" s="144" t="s">
        <v>62</v>
      </c>
      <c r="O8051" s="144" t="s">
        <v>1997</v>
      </c>
    </row>
    <row r="8052" spans="1:15" x14ac:dyDescent="0.2">
      <c r="A8052" t="s">
        <v>57</v>
      </c>
      <c r="B8052" s="144" t="s">
        <v>72</v>
      </c>
      <c r="C8052">
        <v>190</v>
      </c>
      <c r="D8052" t="str">
        <f>VLOOKUP(Oliusala[[#This Row],[postnumer]],Sveitarfelog[#All],4,FALSE)</f>
        <v>Sveitarfélagið Vogar</v>
      </c>
      <c r="E8052" t="str">
        <f>VLOOKUP(Oliusala[[#This Row],[postnumer]],Sveitarfelog[#All],5,FALSE)</f>
        <v>Suðurnes</v>
      </c>
      <c r="F8052" t="s">
        <v>30</v>
      </c>
      <c r="G8052" t="s">
        <v>24</v>
      </c>
      <c r="H8052" t="s">
        <v>60</v>
      </c>
      <c r="I8052" s="1">
        <v>6743</v>
      </c>
      <c r="J8052" s="2">
        <f>VLOOKUP(Oliusala[[#This Row],[tegund]],Tegundir!$B$2:$D$19,3,FALSE)*Oliusala[[#This Row],[magn]]/1000</f>
        <v>5.8326949999999993</v>
      </c>
      <c r="K8052">
        <v>2016</v>
      </c>
      <c r="L8052" t="s">
        <v>19</v>
      </c>
      <c r="M8052" s="144" t="s">
        <v>59</v>
      </c>
      <c r="O8052" s="144" t="s">
        <v>1998</v>
      </c>
    </row>
    <row r="8053" spans="1:15" x14ac:dyDescent="0.2">
      <c r="A8053" t="s">
        <v>63</v>
      </c>
      <c r="B8053" s="144" t="s">
        <v>72</v>
      </c>
      <c r="C8053">
        <v>190</v>
      </c>
      <c r="D8053" t="str">
        <f>VLOOKUP(Oliusala[[#This Row],[postnumer]],Sveitarfelog[#All],4,FALSE)</f>
        <v>Sveitarfélagið Vogar</v>
      </c>
      <c r="E8053" t="str">
        <f>VLOOKUP(Oliusala[[#This Row],[postnumer]],Sveitarfelog[#All],5,FALSE)</f>
        <v>Suðurnes</v>
      </c>
      <c r="F8053" t="s">
        <v>24</v>
      </c>
      <c r="G8053" t="s">
        <v>24</v>
      </c>
      <c r="H8053" t="s">
        <v>58</v>
      </c>
      <c r="I8053" s="1">
        <v>160394</v>
      </c>
      <c r="J8053" s="2">
        <f>VLOOKUP(Oliusala[[#This Row],[tegund]],Tegundir!$B$2:$D$19,3,FALSE)*Oliusala[[#This Row],[magn]]/1000</f>
        <v>138.74081000000001</v>
      </c>
      <c r="K8053">
        <v>2016</v>
      </c>
      <c r="L8053" t="s">
        <v>18</v>
      </c>
      <c r="M8053" s="144" t="s">
        <v>59</v>
      </c>
    </row>
    <row r="8054" spans="1:15" x14ac:dyDescent="0.2">
      <c r="A8054" t="s">
        <v>83</v>
      </c>
      <c r="B8054" s="144" t="s">
        <v>110</v>
      </c>
      <c r="C8054">
        <v>420</v>
      </c>
      <c r="D8054" t="str">
        <f>VLOOKUP(Oliusala[[#This Row],[postnumer]],Sveitarfelog[#All],4,FALSE)</f>
        <v>Súðavíkurhreppur</v>
      </c>
      <c r="E8054" t="str">
        <f>VLOOKUP(Oliusala[[#This Row],[postnumer]],Sveitarfelog[#All],5,FALSE)</f>
        <v>Vestfirðir</v>
      </c>
      <c r="F8054" t="s">
        <v>25</v>
      </c>
      <c r="G8054" t="s">
        <v>24</v>
      </c>
      <c r="H8054" t="s">
        <v>60</v>
      </c>
      <c r="I8054" s="1">
        <v>91339.5</v>
      </c>
      <c r="J8054" s="2">
        <f>VLOOKUP(Oliusala[[#This Row],[tegund]],Tegundir!$B$2:$D$19,3,FALSE)*Oliusala[[#This Row],[magn]]/1000</f>
        <v>79.008667500000001</v>
      </c>
      <c r="K8054">
        <v>2016</v>
      </c>
      <c r="L8054" t="s">
        <v>1955</v>
      </c>
      <c r="M8054" s="144" t="s">
        <v>59</v>
      </c>
      <c r="N8054" s="144" t="s">
        <v>1939</v>
      </c>
    </row>
    <row r="8055" spans="1:15" x14ac:dyDescent="0.2">
      <c r="A8055" t="s">
        <v>83</v>
      </c>
      <c r="B8055" s="144" t="s">
        <v>110</v>
      </c>
      <c r="C8055">
        <v>420</v>
      </c>
      <c r="D8055" t="str">
        <f>VLOOKUP(Oliusala[[#This Row],[postnumer]],Sveitarfelog[#All],4,FALSE)</f>
        <v>Súðavíkurhreppur</v>
      </c>
      <c r="E8055" t="str">
        <f>VLOOKUP(Oliusala[[#This Row],[postnumer]],Sveitarfelog[#All],5,FALSE)</f>
        <v>Vestfirðir</v>
      </c>
      <c r="F8055" t="s">
        <v>25</v>
      </c>
      <c r="G8055" t="s">
        <v>24</v>
      </c>
      <c r="H8055" t="s">
        <v>60</v>
      </c>
      <c r="I8055" s="1">
        <v>91339.5</v>
      </c>
      <c r="J8055" s="2">
        <f>VLOOKUP(Oliusala[[#This Row],[tegund]],Tegundir!$B$2:$D$19,3,FALSE)*Oliusala[[#This Row],[magn]]/1000</f>
        <v>79.008667500000001</v>
      </c>
      <c r="K8055">
        <v>2016</v>
      </c>
      <c r="L8055" t="s">
        <v>19</v>
      </c>
      <c r="M8055" s="144" t="s">
        <v>59</v>
      </c>
      <c r="N8055" s="144" t="s">
        <v>1939</v>
      </c>
      <c r="O8055" s="144" t="s">
        <v>1997</v>
      </c>
    </row>
    <row r="8056" spans="1:15" x14ac:dyDescent="0.2">
      <c r="A8056" t="s">
        <v>57</v>
      </c>
      <c r="B8056" s="144" t="s">
        <v>75</v>
      </c>
      <c r="C8056">
        <v>230</v>
      </c>
      <c r="D8056" t="str">
        <f>VLOOKUP(Oliusala[[#This Row],[postnumer]],Sveitarfelog[#All],4,FALSE)</f>
        <v>Reykjanesbær</v>
      </c>
      <c r="E8056" t="str">
        <f>VLOOKUP(Oliusala[[#This Row],[postnumer]],Sveitarfelog[#All],5,FALSE)</f>
        <v>Suðurnes</v>
      </c>
      <c r="F8056" t="s">
        <v>24</v>
      </c>
      <c r="G8056" t="s">
        <v>24</v>
      </c>
      <c r="H8056" t="s">
        <v>60</v>
      </c>
      <c r="I8056" s="1">
        <v>947840</v>
      </c>
      <c r="J8056" s="2">
        <f>VLOOKUP(Oliusala[[#This Row],[tegund]],Tegundir!$B$2:$D$19,3,FALSE)*Oliusala[[#This Row],[magn]]/1000</f>
        <v>819.88159999999993</v>
      </c>
      <c r="K8056">
        <v>2016</v>
      </c>
      <c r="L8056" t="s">
        <v>18</v>
      </c>
      <c r="M8056" s="144" t="s">
        <v>59</v>
      </c>
    </row>
    <row r="8057" spans="1:15" x14ac:dyDescent="0.2">
      <c r="A8057" t="s">
        <v>57</v>
      </c>
      <c r="B8057" s="144" t="s">
        <v>75</v>
      </c>
      <c r="C8057">
        <v>230</v>
      </c>
      <c r="D8057" t="str">
        <f>VLOOKUP(Oliusala[[#This Row],[postnumer]],Sveitarfelog[#All],4,FALSE)</f>
        <v>Reykjanesbær</v>
      </c>
      <c r="E8057" t="str">
        <f>VLOOKUP(Oliusala[[#This Row],[postnumer]],Sveitarfelog[#All],5,FALSE)</f>
        <v>Suðurnes</v>
      </c>
      <c r="F8057" t="s">
        <v>29</v>
      </c>
      <c r="G8057" t="s">
        <v>24</v>
      </c>
      <c r="H8057" t="s">
        <v>60</v>
      </c>
      <c r="I8057" s="1">
        <v>619786</v>
      </c>
      <c r="J8057" s="2">
        <f>VLOOKUP(Oliusala[[#This Row],[tegund]],Tegundir!$B$2:$D$19,3,FALSE)*Oliusala[[#This Row],[magn]]/1000</f>
        <v>536.11489000000006</v>
      </c>
      <c r="K8057">
        <v>2016</v>
      </c>
      <c r="L8057" t="s">
        <v>19</v>
      </c>
      <c r="M8057" s="144" t="s">
        <v>59</v>
      </c>
      <c r="O8057" s="144" t="s">
        <v>1998</v>
      </c>
    </row>
    <row r="8058" spans="1:15" x14ac:dyDescent="0.2">
      <c r="A8058" t="s">
        <v>57</v>
      </c>
      <c r="B8058" s="144" t="s">
        <v>75</v>
      </c>
      <c r="C8058">
        <v>230</v>
      </c>
      <c r="D8058" t="str">
        <f>VLOOKUP(Oliusala[[#This Row],[postnumer]],Sveitarfelog[#All],4,FALSE)</f>
        <v>Reykjanesbær</v>
      </c>
      <c r="E8058" t="str">
        <f>VLOOKUP(Oliusala[[#This Row],[postnumer]],Sveitarfelog[#All],5,FALSE)</f>
        <v>Suðurnes</v>
      </c>
      <c r="F8058" t="s">
        <v>30</v>
      </c>
      <c r="G8058" t="s">
        <v>24</v>
      </c>
      <c r="H8058" s="1" t="s">
        <v>60</v>
      </c>
      <c r="I8058" s="1">
        <v>13014</v>
      </c>
      <c r="J8058" s="2">
        <f>VLOOKUP(Oliusala[[#This Row],[tegund]],Tegundir!$B$2:$D$19,3,FALSE)*Oliusala[[#This Row],[magn]]/1000</f>
        <v>11.257110000000001</v>
      </c>
      <c r="K8058">
        <v>2016</v>
      </c>
      <c r="L8058" t="s">
        <v>19</v>
      </c>
      <c r="M8058" s="144" t="s">
        <v>59</v>
      </c>
      <c r="O8058" s="144" t="s">
        <v>1998</v>
      </c>
    </row>
    <row r="8059" spans="1:15" x14ac:dyDescent="0.2">
      <c r="A8059" t="s">
        <v>63</v>
      </c>
      <c r="B8059" s="144" t="s">
        <v>75</v>
      </c>
      <c r="C8059">
        <v>230</v>
      </c>
      <c r="D8059" t="str">
        <f>VLOOKUP(Oliusala[[#This Row],[postnumer]],Sveitarfelog[#All],4,FALSE)</f>
        <v>Reykjanesbær</v>
      </c>
      <c r="E8059" t="str">
        <f>VLOOKUP(Oliusala[[#This Row],[postnumer]],Sveitarfelog[#All],5,FALSE)</f>
        <v>Suðurnes</v>
      </c>
      <c r="F8059" t="s">
        <v>24</v>
      </c>
      <c r="G8059" t="s">
        <v>24</v>
      </c>
      <c r="H8059" s="1" t="s">
        <v>58</v>
      </c>
      <c r="I8059" s="1">
        <v>3335437</v>
      </c>
      <c r="J8059" s="2">
        <f>VLOOKUP(Oliusala[[#This Row],[tegund]],Tegundir!$B$2:$D$19,3,FALSE)*Oliusala[[#This Row],[magn]]/1000</f>
        <v>2885.1530049999997</v>
      </c>
      <c r="K8059">
        <v>2016</v>
      </c>
      <c r="L8059" t="s">
        <v>18</v>
      </c>
      <c r="M8059" s="144" t="s">
        <v>59</v>
      </c>
    </row>
    <row r="8060" spans="1:15" x14ac:dyDescent="0.2">
      <c r="A8060" t="s">
        <v>57</v>
      </c>
      <c r="B8060" s="144" t="s">
        <v>74</v>
      </c>
      <c r="C8060">
        <v>230</v>
      </c>
      <c r="D8060" t="str">
        <f>VLOOKUP(Oliusala[[#This Row],[postnumer]],Sveitarfelog[#All],4,FALSE)</f>
        <v>Reykjanesbær</v>
      </c>
      <c r="E8060" t="str">
        <f>VLOOKUP(Oliusala[[#This Row],[postnumer]],Sveitarfelog[#All],5,FALSE)</f>
        <v>Suðurnes</v>
      </c>
      <c r="F8060" t="s">
        <v>24</v>
      </c>
      <c r="G8060" t="s">
        <v>24</v>
      </c>
      <c r="H8060" s="1" t="s">
        <v>60</v>
      </c>
      <c r="I8060" s="1">
        <v>11722</v>
      </c>
      <c r="J8060" s="2">
        <f>VLOOKUP(Oliusala[[#This Row],[tegund]],Tegundir!$B$2:$D$19,3,FALSE)*Oliusala[[#This Row],[magn]]/1000</f>
        <v>10.139530000000001</v>
      </c>
      <c r="K8060">
        <v>2016</v>
      </c>
      <c r="L8060" t="s">
        <v>1955</v>
      </c>
      <c r="M8060" s="144" t="s">
        <v>59</v>
      </c>
      <c r="N8060" s="144" t="s">
        <v>1958</v>
      </c>
    </row>
    <row r="8061" spans="1:15" x14ac:dyDescent="0.2">
      <c r="A8061" t="s">
        <v>63</v>
      </c>
      <c r="B8061" s="144" t="s">
        <v>74</v>
      </c>
      <c r="C8061">
        <v>230</v>
      </c>
      <c r="D8061" t="str">
        <f>VLOOKUP(Oliusala[[#This Row],[postnumer]],Sveitarfelog[#All],4,FALSE)</f>
        <v>Reykjanesbær</v>
      </c>
      <c r="E8061" t="str">
        <f>VLOOKUP(Oliusala[[#This Row],[postnumer]],Sveitarfelog[#All],5,FALSE)</f>
        <v>Suðurnes</v>
      </c>
      <c r="F8061" t="s">
        <v>24</v>
      </c>
      <c r="G8061" t="s">
        <v>24</v>
      </c>
      <c r="H8061" t="s">
        <v>58</v>
      </c>
      <c r="I8061" s="1">
        <v>208859</v>
      </c>
      <c r="J8061" s="2">
        <f>VLOOKUP(Oliusala[[#This Row],[tegund]],Tegundir!$B$2:$D$19,3,FALSE)*Oliusala[[#This Row],[magn]]/1000</f>
        <v>180.66303500000001</v>
      </c>
      <c r="K8061">
        <v>2016</v>
      </c>
      <c r="L8061" t="s">
        <v>18</v>
      </c>
      <c r="M8061" s="144" t="s">
        <v>59</v>
      </c>
    </row>
    <row r="8062" spans="1:15" x14ac:dyDescent="0.2">
      <c r="A8062" t="s">
        <v>63</v>
      </c>
      <c r="B8062" s="144" t="s">
        <v>74</v>
      </c>
      <c r="C8062">
        <v>230</v>
      </c>
      <c r="D8062" t="str">
        <f>VLOOKUP(Oliusala[[#This Row],[postnumer]],Sveitarfelog[#All],4,FALSE)</f>
        <v>Reykjanesbær</v>
      </c>
      <c r="E8062" t="str">
        <f>VLOOKUP(Oliusala[[#This Row],[postnumer]],Sveitarfelog[#All],5,FALSE)</f>
        <v>Suðurnes</v>
      </c>
      <c r="F8062" t="s">
        <v>24</v>
      </c>
      <c r="G8062" t="s">
        <v>24</v>
      </c>
      <c r="H8062" t="s">
        <v>58</v>
      </c>
      <c r="I8062" s="1">
        <v>348410</v>
      </c>
      <c r="J8062" s="2">
        <f>VLOOKUP(Oliusala[[#This Row],[tegund]],Tegundir!$B$2:$D$19,3,FALSE)*Oliusala[[#This Row],[magn]]/1000</f>
        <v>301.37465000000003</v>
      </c>
      <c r="K8062">
        <v>2016</v>
      </c>
      <c r="L8062" t="s">
        <v>18</v>
      </c>
      <c r="M8062" s="144" t="s">
        <v>59</v>
      </c>
    </row>
    <row r="8063" spans="1:15" x14ac:dyDescent="0.2">
      <c r="A8063" t="s">
        <v>57</v>
      </c>
      <c r="B8063" s="144" t="s">
        <v>74</v>
      </c>
      <c r="C8063">
        <v>230</v>
      </c>
      <c r="D8063" t="str">
        <f>VLOOKUP(Oliusala[[#This Row],[postnumer]],Sveitarfelog[#All],4,FALSE)</f>
        <v>Reykjanesbær</v>
      </c>
      <c r="E8063" t="str">
        <f>VLOOKUP(Oliusala[[#This Row],[postnumer]],Sveitarfelog[#All],5,FALSE)</f>
        <v>Suðurnes</v>
      </c>
      <c r="F8063" t="s">
        <v>25</v>
      </c>
      <c r="G8063" t="s">
        <v>24</v>
      </c>
      <c r="H8063" s="1" t="s">
        <v>60</v>
      </c>
      <c r="I8063" s="1">
        <v>77024</v>
      </c>
      <c r="J8063" s="2">
        <f>VLOOKUP(Oliusala[[#This Row],[tegund]],Tegundir!$B$2:$D$19,3,FALSE)*Oliusala[[#This Row],[magn]]/1000</f>
        <v>66.62576</v>
      </c>
      <c r="K8063">
        <v>2016</v>
      </c>
      <c r="L8063" t="s">
        <v>1955</v>
      </c>
      <c r="M8063" s="144" t="s">
        <v>59</v>
      </c>
      <c r="N8063" s="144" t="s">
        <v>1958</v>
      </c>
    </row>
    <row r="8064" spans="1:15" x14ac:dyDescent="0.2">
      <c r="A8064" t="s">
        <v>63</v>
      </c>
      <c r="B8064" s="144" t="s">
        <v>74</v>
      </c>
      <c r="C8064">
        <v>230</v>
      </c>
      <c r="D8064" t="str">
        <f>VLOOKUP(Oliusala[[#This Row],[postnumer]],Sveitarfelog[#All],4,FALSE)</f>
        <v>Reykjanesbær</v>
      </c>
      <c r="E8064" t="str">
        <f>VLOOKUP(Oliusala[[#This Row],[postnumer]],Sveitarfelog[#All],5,FALSE)</f>
        <v>Suðurnes</v>
      </c>
      <c r="F8064" t="s">
        <v>25</v>
      </c>
      <c r="G8064" t="s">
        <v>24</v>
      </c>
      <c r="H8064" t="s">
        <v>58</v>
      </c>
      <c r="I8064" s="1">
        <v>11183</v>
      </c>
      <c r="J8064" s="2">
        <f>VLOOKUP(Oliusala[[#This Row],[tegund]],Tegundir!$B$2:$D$19,3,FALSE)*Oliusala[[#This Row],[magn]]/1000</f>
        <v>9.6732949999999995</v>
      </c>
      <c r="K8064">
        <v>2016</v>
      </c>
      <c r="L8064" t="s">
        <v>1955</v>
      </c>
      <c r="M8064" s="144" t="s">
        <v>59</v>
      </c>
      <c r="N8064" s="144" t="s">
        <v>1958</v>
      </c>
    </row>
    <row r="8065" spans="1:15" x14ac:dyDescent="0.2">
      <c r="A8065" t="s">
        <v>63</v>
      </c>
      <c r="B8065" s="144" t="s">
        <v>74</v>
      </c>
      <c r="C8065">
        <v>230</v>
      </c>
      <c r="D8065" t="str">
        <f>VLOOKUP(Oliusala[[#This Row],[postnumer]],Sveitarfelog[#All],4,FALSE)</f>
        <v>Reykjanesbær</v>
      </c>
      <c r="E8065" t="str">
        <f>VLOOKUP(Oliusala[[#This Row],[postnumer]],Sveitarfelog[#All],5,FALSE)</f>
        <v>Suðurnes</v>
      </c>
      <c r="F8065" t="s">
        <v>25</v>
      </c>
      <c r="G8065" t="s">
        <v>24</v>
      </c>
      <c r="H8065" s="1" t="s">
        <v>58</v>
      </c>
      <c r="I8065" s="1">
        <v>88008</v>
      </c>
      <c r="J8065" s="2">
        <f>VLOOKUP(Oliusala[[#This Row],[tegund]],Tegundir!$B$2:$D$19,3,FALSE)*Oliusala[[#This Row],[magn]]/1000</f>
        <v>76.126919999999998</v>
      </c>
      <c r="K8065">
        <v>2016</v>
      </c>
      <c r="L8065" t="s">
        <v>1955</v>
      </c>
      <c r="M8065" s="144" t="s">
        <v>59</v>
      </c>
      <c r="N8065" s="144" t="s">
        <v>1958</v>
      </c>
    </row>
    <row r="8066" spans="1:15" x14ac:dyDescent="0.2">
      <c r="A8066" t="s">
        <v>57</v>
      </c>
      <c r="B8066" s="144" t="s">
        <v>75</v>
      </c>
      <c r="C8066">
        <v>230</v>
      </c>
      <c r="D8066" t="str">
        <f>VLOOKUP(Oliusala[[#This Row],[postnumer]],Sveitarfelog[#All],4,FALSE)</f>
        <v>Reykjanesbær</v>
      </c>
      <c r="E8066" t="str">
        <f>VLOOKUP(Oliusala[[#This Row],[postnumer]],Sveitarfelog[#All],5,FALSE)</f>
        <v>Suðurnes</v>
      </c>
      <c r="F8066" t="s">
        <v>29</v>
      </c>
      <c r="G8066" t="s">
        <v>24</v>
      </c>
      <c r="H8066" s="1" t="s">
        <v>61</v>
      </c>
      <c r="I8066" s="1">
        <v>170596</v>
      </c>
      <c r="J8066" s="2">
        <f>VLOOKUP(Oliusala[[#This Row],[tegund]],Tegundir!$B$2:$D$19,3,FALSE)*Oliusala[[#This Row],[magn]]/1000</f>
        <v>147.56554</v>
      </c>
      <c r="K8066">
        <v>2016</v>
      </c>
      <c r="L8066" t="s">
        <v>19</v>
      </c>
      <c r="M8066" s="144" t="s">
        <v>62</v>
      </c>
      <c r="O8066" s="144" t="s">
        <v>1998</v>
      </c>
    </row>
    <row r="8067" spans="1:15" x14ac:dyDescent="0.2">
      <c r="A8067" t="s">
        <v>63</v>
      </c>
      <c r="B8067" s="144" t="s">
        <v>75</v>
      </c>
      <c r="C8067">
        <v>230</v>
      </c>
      <c r="D8067" t="str">
        <f>VLOOKUP(Oliusala[[#This Row],[postnumer]],Sveitarfelog[#All],4,FALSE)</f>
        <v>Reykjanesbær</v>
      </c>
      <c r="E8067" t="str">
        <f>VLOOKUP(Oliusala[[#This Row],[postnumer]],Sveitarfelog[#All],5,FALSE)</f>
        <v>Suðurnes</v>
      </c>
      <c r="F8067" t="s">
        <v>25</v>
      </c>
      <c r="G8067" t="s">
        <v>24</v>
      </c>
      <c r="H8067" s="1" t="s">
        <v>58</v>
      </c>
      <c r="I8067" s="1">
        <v>82735</v>
      </c>
      <c r="J8067" s="2">
        <f>VLOOKUP(Oliusala[[#This Row],[tegund]],Tegundir!$B$2:$D$19,3,FALSE)*Oliusala[[#This Row],[magn]]/1000</f>
        <v>71.565774999999988</v>
      </c>
      <c r="K8067">
        <v>2016</v>
      </c>
      <c r="L8067" t="s">
        <v>19</v>
      </c>
      <c r="M8067" s="144" t="s">
        <v>59</v>
      </c>
      <c r="O8067" s="144" t="s">
        <v>1997</v>
      </c>
    </row>
    <row r="8068" spans="1:15" x14ac:dyDescent="0.2">
      <c r="A8068" t="s">
        <v>63</v>
      </c>
      <c r="B8068" s="144" t="s">
        <v>80</v>
      </c>
      <c r="C8068">
        <v>260</v>
      </c>
      <c r="D8068" t="str">
        <f>VLOOKUP(Oliusala[[#This Row],[postnumer]],Sveitarfelog[#All],4,FALSE)</f>
        <v>Reykjanesbær</v>
      </c>
      <c r="E8068" t="str">
        <f>VLOOKUP(Oliusala[[#This Row],[postnumer]],Sveitarfelog[#All],5,FALSE)</f>
        <v>Suðurnes</v>
      </c>
      <c r="F8068" t="s">
        <v>25</v>
      </c>
      <c r="G8068" t="s">
        <v>24</v>
      </c>
      <c r="H8068" t="s">
        <v>58</v>
      </c>
      <c r="I8068" s="1">
        <v>52020</v>
      </c>
      <c r="J8068" s="2">
        <f>VLOOKUP(Oliusala[[#This Row],[tegund]],Tegundir!$B$2:$D$19,3,FALSE)*Oliusala[[#This Row],[magn]]/1000</f>
        <v>44.997300000000003</v>
      </c>
      <c r="K8068">
        <v>2016</v>
      </c>
      <c r="L8068" t="s">
        <v>19</v>
      </c>
      <c r="M8068" s="144" t="s">
        <v>59</v>
      </c>
      <c r="O8068" s="144" t="s">
        <v>1997</v>
      </c>
    </row>
    <row r="8069" spans="1:15" x14ac:dyDescent="0.2">
      <c r="A8069" t="s">
        <v>63</v>
      </c>
      <c r="B8069" s="144" t="s">
        <v>80</v>
      </c>
      <c r="C8069">
        <v>260</v>
      </c>
      <c r="D8069" t="str">
        <f>VLOOKUP(Oliusala[[#This Row],[postnumer]],Sveitarfelog[#All],4,FALSE)</f>
        <v>Reykjanesbær</v>
      </c>
      <c r="E8069" t="str">
        <f>VLOOKUP(Oliusala[[#This Row],[postnumer]],Sveitarfelog[#All],5,FALSE)</f>
        <v>Suðurnes</v>
      </c>
      <c r="F8069" t="s">
        <v>25</v>
      </c>
      <c r="G8069" t="s">
        <v>24</v>
      </c>
      <c r="H8069" s="1" t="s">
        <v>58</v>
      </c>
      <c r="I8069" s="1">
        <v>14058</v>
      </c>
      <c r="J8069" s="2">
        <f>VLOOKUP(Oliusala[[#This Row],[tegund]],Tegundir!$B$2:$D$19,3,FALSE)*Oliusala[[#This Row],[magn]]/1000</f>
        <v>12.160170000000001</v>
      </c>
      <c r="K8069">
        <v>2016</v>
      </c>
      <c r="L8069" t="s">
        <v>19</v>
      </c>
      <c r="M8069" s="144" t="s">
        <v>59</v>
      </c>
      <c r="O8069" s="144" t="s">
        <v>1997</v>
      </c>
    </row>
    <row r="8070" spans="1:15" x14ac:dyDescent="0.2">
      <c r="A8070" t="s">
        <v>57</v>
      </c>
      <c r="B8070" s="144" t="s">
        <v>80</v>
      </c>
      <c r="C8070">
        <v>260</v>
      </c>
      <c r="D8070" t="str">
        <f>VLOOKUP(Oliusala[[#This Row],[postnumer]],Sveitarfelog[#All],4,FALSE)</f>
        <v>Reykjanesbær</v>
      </c>
      <c r="E8070" t="str">
        <f>VLOOKUP(Oliusala[[#This Row],[postnumer]],Sveitarfelog[#All],5,FALSE)</f>
        <v>Suðurnes</v>
      </c>
      <c r="F8070" t="s">
        <v>25</v>
      </c>
      <c r="G8070" t="s">
        <v>24</v>
      </c>
      <c r="H8070" s="1" t="s">
        <v>60</v>
      </c>
      <c r="I8070" s="1">
        <v>229449</v>
      </c>
      <c r="J8070" s="2">
        <f>VLOOKUP(Oliusala[[#This Row],[tegund]],Tegundir!$B$2:$D$19,3,FALSE)*Oliusala[[#This Row],[magn]]/1000</f>
        <v>198.47338500000001</v>
      </c>
      <c r="K8070">
        <v>2016</v>
      </c>
      <c r="L8070" t="s">
        <v>19</v>
      </c>
      <c r="M8070" s="144" t="s">
        <v>59</v>
      </c>
      <c r="O8070" s="144" t="s">
        <v>1997</v>
      </c>
    </row>
    <row r="8071" spans="1:15" x14ac:dyDescent="0.2">
      <c r="A8071" t="s">
        <v>77</v>
      </c>
      <c r="B8071" s="144" t="s">
        <v>77</v>
      </c>
      <c r="C8071">
        <v>240</v>
      </c>
      <c r="D8071" t="str">
        <f>VLOOKUP(Oliusala[[#This Row],[postnumer]],Sveitarfelog[#All],4,FALSE)</f>
        <v>Grindavíkurbær</v>
      </c>
      <c r="E8071" t="str">
        <f>VLOOKUP(Oliusala[[#This Row],[postnumer]],Sveitarfelog[#All],5,FALSE)</f>
        <v>Suðurnes</v>
      </c>
      <c r="F8071" t="s">
        <v>24</v>
      </c>
      <c r="G8071" t="s">
        <v>24</v>
      </c>
      <c r="H8071" s="1" t="s">
        <v>58</v>
      </c>
      <c r="I8071" s="1">
        <v>205719</v>
      </c>
      <c r="J8071" s="2">
        <f>VLOOKUP(Oliusala[[#This Row],[tegund]],Tegundir!$B$2:$D$19,3,FALSE)*Oliusala[[#This Row],[magn]]/1000</f>
        <v>177.946935</v>
      </c>
      <c r="K8071">
        <v>2016</v>
      </c>
      <c r="L8071" t="s">
        <v>18</v>
      </c>
      <c r="M8071" s="144" t="s">
        <v>59</v>
      </c>
    </row>
    <row r="8072" spans="1:15" x14ac:dyDescent="0.2">
      <c r="A8072" t="s">
        <v>77</v>
      </c>
      <c r="B8072" s="144" t="s">
        <v>77</v>
      </c>
      <c r="C8072">
        <v>240</v>
      </c>
      <c r="D8072" t="str">
        <f>VLOOKUP(Oliusala[[#This Row],[postnumer]],Sveitarfelog[#All],4,FALSE)</f>
        <v>Grindavíkurbær</v>
      </c>
      <c r="E8072" t="str">
        <f>VLOOKUP(Oliusala[[#This Row],[postnumer]],Sveitarfelog[#All],5,FALSE)</f>
        <v>Suðurnes</v>
      </c>
      <c r="F8072" t="s">
        <v>27</v>
      </c>
      <c r="G8072" t="s">
        <v>24</v>
      </c>
      <c r="H8072" s="1" t="s">
        <v>58</v>
      </c>
      <c r="I8072" s="1">
        <v>429264</v>
      </c>
      <c r="J8072" s="2">
        <f>VLOOKUP(Oliusala[[#This Row],[tegund]],Tegundir!$B$2:$D$19,3,FALSE)*Oliusala[[#This Row],[magn]]/1000</f>
        <v>371.31335999999999</v>
      </c>
      <c r="K8072">
        <v>2016</v>
      </c>
      <c r="L8072" t="s">
        <v>19</v>
      </c>
      <c r="M8072" s="144" t="s">
        <v>59</v>
      </c>
      <c r="O8072" s="144" t="s">
        <v>1998</v>
      </c>
    </row>
    <row r="8073" spans="1:15" x14ac:dyDescent="0.2">
      <c r="A8073" t="s">
        <v>77</v>
      </c>
      <c r="B8073" s="144" t="s">
        <v>77</v>
      </c>
      <c r="C8073">
        <v>240</v>
      </c>
      <c r="D8073" t="str">
        <f>VLOOKUP(Oliusala[[#This Row],[postnumer]],Sveitarfelog[#All],4,FALSE)</f>
        <v>Grindavíkurbær</v>
      </c>
      <c r="E8073" t="str">
        <f>VLOOKUP(Oliusala[[#This Row],[postnumer]],Sveitarfelog[#All],5,FALSE)</f>
        <v>Suðurnes</v>
      </c>
      <c r="F8073" t="s">
        <v>29</v>
      </c>
      <c r="G8073" t="s">
        <v>24</v>
      </c>
      <c r="H8073" s="1" t="s">
        <v>58</v>
      </c>
      <c r="I8073" s="1">
        <v>522611</v>
      </c>
      <c r="J8073" s="2">
        <f>VLOOKUP(Oliusala[[#This Row],[tegund]],Tegundir!$B$2:$D$19,3,FALSE)*Oliusala[[#This Row],[magn]]/1000</f>
        <v>452.058515</v>
      </c>
      <c r="K8073">
        <v>2016</v>
      </c>
      <c r="L8073" t="s">
        <v>19</v>
      </c>
      <c r="M8073" s="144" t="s">
        <v>59</v>
      </c>
      <c r="O8073" s="144" t="s">
        <v>1998</v>
      </c>
    </row>
    <row r="8074" spans="1:15" x14ac:dyDescent="0.2">
      <c r="A8074" t="s">
        <v>57</v>
      </c>
      <c r="B8074" s="144" t="s">
        <v>77</v>
      </c>
      <c r="C8074">
        <v>240</v>
      </c>
      <c r="D8074" t="str">
        <f>VLOOKUP(Oliusala[[#This Row],[postnumer]],Sveitarfelog[#All],4,FALSE)</f>
        <v>Grindavíkurbær</v>
      </c>
      <c r="E8074" t="str">
        <f>VLOOKUP(Oliusala[[#This Row],[postnumer]],Sveitarfelog[#All],5,FALSE)</f>
        <v>Suðurnes</v>
      </c>
      <c r="F8074" t="s">
        <v>24</v>
      </c>
      <c r="G8074" t="s">
        <v>24</v>
      </c>
      <c r="H8074" s="1" t="s">
        <v>60</v>
      </c>
      <c r="I8074" s="1">
        <v>64809</v>
      </c>
      <c r="J8074" s="2">
        <f>VLOOKUP(Oliusala[[#This Row],[tegund]],Tegundir!$B$2:$D$19,3,FALSE)*Oliusala[[#This Row],[magn]]/1000</f>
        <v>56.059784999999998</v>
      </c>
      <c r="K8074">
        <v>2016</v>
      </c>
      <c r="L8074" t="s">
        <v>18</v>
      </c>
      <c r="M8074" s="144" t="s">
        <v>59</v>
      </c>
    </row>
    <row r="8075" spans="1:15" x14ac:dyDescent="0.2">
      <c r="A8075" t="s">
        <v>57</v>
      </c>
      <c r="B8075" s="144" t="s">
        <v>77</v>
      </c>
      <c r="C8075">
        <v>240</v>
      </c>
      <c r="D8075" t="str">
        <f>VLOOKUP(Oliusala[[#This Row],[postnumer]],Sveitarfelog[#All],4,FALSE)</f>
        <v>Grindavíkurbær</v>
      </c>
      <c r="E8075" t="str">
        <f>VLOOKUP(Oliusala[[#This Row],[postnumer]],Sveitarfelog[#All],5,FALSE)</f>
        <v>Suðurnes</v>
      </c>
      <c r="F8075" t="s">
        <v>29</v>
      </c>
      <c r="G8075" t="s">
        <v>24</v>
      </c>
      <c r="H8075" s="1" t="s">
        <v>60</v>
      </c>
      <c r="I8075" s="1">
        <v>6280297</v>
      </c>
      <c r="J8075" s="2">
        <f>VLOOKUP(Oliusala[[#This Row],[tegund]],Tegundir!$B$2:$D$19,3,FALSE)*Oliusala[[#This Row],[magn]]/1000</f>
        <v>5432.456905</v>
      </c>
      <c r="K8075">
        <v>2016</v>
      </c>
      <c r="L8075" t="s">
        <v>19</v>
      </c>
      <c r="M8075" s="144" t="s">
        <v>59</v>
      </c>
      <c r="O8075" s="144" t="s">
        <v>1998</v>
      </c>
    </row>
    <row r="8076" spans="1:15" x14ac:dyDescent="0.2">
      <c r="A8076" t="s">
        <v>63</v>
      </c>
      <c r="B8076" s="144" t="s">
        <v>77</v>
      </c>
      <c r="C8076">
        <v>240</v>
      </c>
      <c r="D8076" t="str">
        <f>VLOOKUP(Oliusala[[#This Row],[postnumer]],Sveitarfelog[#All],4,FALSE)</f>
        <v>Grindavíkurbær</v>
      </c>
      <c r="E8076" t="str">
        <f>VLOOKUP(Oliusala[[#This Row],[postnumer]],Sveitarfelog[#All],5,FALSE)</f>
        <v>Suðurnes</v>
      </c>
      <c r="F8076" t="s">
        <v>24</v>
      </c>
      <c r="G8076" t="s">
        <v>24</v>
      </c>
      <c r="H8076" t="s">
        <v>58</v>
      </c>
      <c r="I8076" s="1">
        <v>1551445</v>
      </c>
      <c r="J8076" s="2">
        <f>VLOOKUP(Oliusala[[#This Row],[tegund]],Tegundir!$B$2:$D$19,3,FALSE)*Oliusala[[#This Row],[magn]]/1000</f>
        <v>1341.9999250000001</v>
      </c>
      <c r="K8076">
        <v>2016</v>
      </c>
      <c r="L8076" t="s">
        <v>18</v>
      </c>
      <c r="M8076" s="144" t="s">
        <v>59</v>
      </c>
    </row>
    <row r="8077" spans="1:15" x14ac:dyDescent="0.2">
      <c r="A8077" t="s">
        <v>77</v>
      </c>
      <c r="B8077" s="144" t="s">
        <v>77</v>
      </c>
      <c r="C8077">
        <v>240</v>
      </c>
      <c r="D8077" t="str">
        <f>VLOOKUP(Oliusala[[#This Row],[postnumer]],Sveitarfelog[#All],4,FALSE)</f>
        <v>Grindavíkurbær</v>
      </c>
      <c r="E8077" t="str">
        <f>VLOOKUP(Oliusala[[#This Row],[postnumer]],Sveitarfelog[#All],5,FALSE)</f>
        <v>Suðurnes</v>
      </c>
      <c r="F8077" t="s">
        <v>25</v>
      </c>
      <c r="G8077" t="s">
        <v>24</v>
      </c>
      <c r="H8077" s="1" t="s">
        <v>58</v>
      </c>
      <c r="I8077" s="1">
        <v>423744</v>
      </c>
      <c r="J8077" s="2">
        <f>VLOOKUP(Oliusala[[#This Row],[tegund]],Tegundir!$B$2:$D$19,3,FALSE)*Oliusala[[#This Row],[magn]]/1000</f>
        <v>366.53856000000002</v>
      </c>
      <c r="K8077">
        <v>2016</v>
      </c>
      <c r="L8077" t="s">
        <v>19</v>
      </c>
      <c r="M8077" s="144" t="s">
        <v>59</v>
      </c>
      <c r="O8077" s="144" t="s">
        <v>1997</v>
      </c>
    </row>
    <row r="8078" spans="1:15" x14ac:dyDescent="0.2">
      <c r="A8078" t="s">
        <v>57</v>
      </c>
      <c r="B8078" s="144" t="s">
        <v>77</v>
      </c>
      <c r="C8078">
        <v>240</v>
      </c>
      <c r="D8078" t="str">
        <f>VLOOKUP(Oliusala[[#This Row],[postnumer]],Sveitarfelog[#All],4,FALSE)</f>
        <v>Grindavíkurbær</v>
      </c>
      <c r="E8078" t="str">
        <f>VLOOKUP(Oliusala[[#This Row],[postnumer]],Sveitarfelog[#All],5,FALSE)</f>
        <v>Suðurnes</v>
      </c>
      <c r="F8078" t="s">
        <v>25</v>
      </c>
      <c r="G8078" t="s">
        <v>24</v>
      </c>
      <c r="H8078" s="1" t="s">
        <v>60</v>
      </c>
      <c r="I8078" s="1">
        <v>565470</v>
      </c>
      <c r="J8078" s="2">
        <f>VLOOKUP(Oliusala[[#This Row],[tegund]],Tegundir!$B$2:$D$19,3,FALSE)*Oliusala[[#This Row],[magn]]/1000</f>
        <v>489.13155</v>
      </c>
      <c r="K8078">
        <v>2016</v>
      </c>
      <c r="L8078" t="s">
        <v>19</v>
      </c>
      <c r="M8078" s="144" t="s">
        <v>59</v>
      </c>
      <c r="O8078" s="144" t="s">
        <v>1997</v>
      </c>
    </row>
    <row r="8079" spans="1:15" x14ac:dyDescent="0.2">
      <c r="A8079" t="s">
        <v>139</v>
      </c>
      <c r="B8079" s="144" t="s">
        <v>139</v>
      </c>
      <c r="C8079">
        <v>601</v>
      </c>
      <c r="D8079" t="str">
        <f>VLOOKUP(Oliusala[[#This Row],[postnumer]],Sveitarfelog[#All],4,FALSE)</f>
        <v>Akureyrarbær,Eyjafjarðarsveit,Hörgársveit,Svalbarðsstrandarhreppur,Grýtubakkahreppur</v>
      </c>
      <c r="E8079" t="str">
        <f>VLOOKUP(Oliusala[[#This Row],[postnumer]],Sveitarfelog[#All],5,FALSE)</f>
        <v>Norðurland eystra</v>
      </c>
      <c r="F8079" t="s">
        <v>25</v>
      </c>
      <c r="G8079" t="s">
        <v>24</v>
      </c>
      <c r="H8079" s="1" t="s">
        <v>58</v>
      </c>
      <c r="I8079" s="1">
        <v>177236</v>
      </c>
      <c r="J8079" s="2">
        <f>VLOOKUP(Oliusala[[#This Row],[tegund]],Tegundir!$B$2:$D$19,3,FALSE)*Oliusala[[#This Row],[magn]]/1000</f>
        <v>153.30913999999999</v>
      </c>
      <c r="K8079">
        <v>2016</v>
      </c>
      <c r="L8079" t="s">
        <v>19</v>
      </c>
      <c r="M8079" s="144" t="s">
        <v>59</v>
      </c>
      <c r="N8079" s="144" t="s">
        <v>1939</v>
      </c>
      <c r="O8079" s="144" t="s">
        <v>1997</v>
      </c>
    </row>
    <row r="8080" spans="1:15" x14ac:dyDescent="0.2">
      <c r="A8080" t="s">
        <v>77</v>
      </c>
      <c r="B8080" s="144" t="s">
        <v>77</v>
      </c>
      <c r="C8080">
        <v>240</v>
      </c>
      <c r="D8080" t="str">
        <f>VLOOKUP(Oliusala[[#This Row],[postnumer]],Sveitarfelog[#All],4,FALSE)</f>
        <v>Grindavíkurbær</v>
      </c>
      <c r="E8080" t="str">
        <f>VLOOKUP(Oliusala[[#This Row],[postnumer]],Sveitarfelog[#All],5,FALSE)</f>
        <v>Suðurnes</v>
      </c>
      <c r="F8080" t="s">
        <v>29</v>
      </c>
      <c r="G8080" t="s">
        <v>24</v>
      </c>
      <c r="H8080" s="1" t="s">
        <v>61</v>
      </c>
      <c r="I8080" s="1">
        <v>13496</v>
      </c>
      <c r="J8080" s="2">
        <f>VLOOKUP(Oliusala[[#This Row],[tegund]],Tegundir!$B$2:$D$19,3,FALSE)*Oliusala[[#This Row],[magn]]/1000</f>
        <v>11.67404</v>
      </c>
      <c r="K8080">
        <v>2016</v>
      </c>
      <c r="L8080" t="s">
        <v>19</v>
      </c>
      <c r="M8080" s="144" t="s">
        <v>62</v>
      </c>
      <c r="O8080" s="144" t="s">
        <v>1998</v>
      </c>
    </row>
    <row r="8081" spans="1:15" x14ac:dyDescent="0.2">
      <c r="A8081" t="s">
        <v>139</v>
      </c>
      <c r="B8081" s="144" t="s">
        <v>139</v>
      </c>
      <c r="C8081">
        <v>601</v>
      </c>
      <c r="D8081" t="str">
        <f>VLOOKUP(Oliusala[[#This Row],[postnumer]],Sveitarfelog[#All],4,FALSE)</f>
        <v>Akureyrarbær,Eyjafjarðarsveit,Hörgársveit,Svalbarðsstrandarhreppur,Grýtubakkahreppur</v>
      </c>
      <c r="E8081" t="str">
        <f>VLOOKUP(Oliusala[[#This Row],[postnumer]],Sveitarfelog[#All],5,FALSE)</f>
        <v>Norðurland eystra</v>
      </c>
      <c r="F8081" t="s">
        <v>25</v>
      </c>
      <c r="G8081" t="s">
        <v>24</v>
      </c>
      <c r="H8081" s="1" t="s">
        <v>58</v>
      </c>
      <c r="I8081" s="1">
        <v>354472</v>
      </c>
      <c r="J8081" s="2">
        <f>VLOOKUP(Oliusala[[#This Row],[tegund]],Tegundir!$B$2:$D$19,3,FALSE)*Oliusala[[#This Row],[magn]]/1000</f>
        <v>306.61827999999997</v>
      </c>
      <c r="K8081">
        <v>2016</v>
      </c>
      <c r="L8081" t="s">
        <v>19</v>
      </c>
      <c r="M8081" s="144" t="s">
        <v>59</v>
      </c>
      <c r="N8081" s="144" t="s">
        <v>1939</v>
      </c>
      <c r="O8081" s="144" t="s">
        <v>1997</v>
      </c>
    </row>
    <row r="8082" spans="1:15" x14ac:dyDescent="0.2">
      <c r="A8082" t="s">
        <v>57</v>
      </c>
      <c r="B8082" s="144" t="s">
        <v>78</v>
      </c>
      <c r="C8082">
        <v>245</v>
      </c>
      <c r="D8082" t="str">
        <f>VLOOKUP(Oliusala[[#This Row],[postnumer]],Sveitarfelog[#All],4,FALSE)</f>
        <v>Suðurnesjabær</v>
      </c>
      <c r="E8082" t="str">
        <f>VLOOKUP(Oliusala[[#This Row],[postnumer]],Sveitarfelog[#All],5,FALSE)</f>
        <v>Suðurnes</v>
      </c>
      <c r="F8082" t="s">
        <v>24</v>
      </c>
      <c r="G8082" t="s">
        <v>24</v>
      </c>
      <c r="H8082" s="1" t="s">
        <v>60</v>
      </c>
      <c r="I8082" s="1">
        <v>16360</v>
      </c>
      <c r="J8082" s="2">
        <f>VLOOKUP(Oliusala[[#This Row],[tegund]],Tegundir!$B$2:$D$19,3,FALSE)*Oliusala[[#This Row],[magn]]/1000</f>
        <v>14.151399999999999</v>
      </c>
      <c r="K8082">
        <v>2016</v>
      </c>
      <c r="L8082" t="s">
        <v>18</v>
      </c>
      <c r="M8082" s="144" t="s">
        <v>59</v>
      </c>
    </row>
    <row r="8083" spans="1:15" x14ac:dyDescent="0.2">
      <c r="A8083" t="s">
        <v>57</v>
      </c>
      <c r="B8083" s="144" t="s">
        <v>78</v>
      </c>
      <c r="C8083">
        <v>245</v>
      </c>
      <c r="D8083" t="str">
        <f>VLOOKUP(Oliusala[[#This Row],[postnumer]],Sveitarfelog[#All],4,FALSE)</f>
        <v>Suðurnesjabær</v>
      </c>
      <c r="E8083" t="str">
        <f>VLOOKUP(Oliusala[[#This Row],[postnumer]],Sveitarfelog[#All],5,FALSE)</f>
        <v>Suðurnes</v>
      </c>
      <c r="F8083" t="s">
        <v>29</v>
      </c>
      <c r="G8083" t="s">
        <v>24</v>
      </c>
      <c r="H8083" s="1" t="s">
        <v>60</v>
      </c>
      <c r="I8083" s="1">
        <v>1365752</v>
      </c>
      <c r="J8083" s="2">
        <f>VLOOKUP(Oliusala[[#This Row],[tegund]],Tegundir!$B$2:$D$19,3,FALSE)*Oliusala[[#This Row],[magn]]/1000</f>
        <v>1181.3754799999999</v>
      </c>
      <c r="K8083">
        <v>2016</v>
      </c>
      <c r="L8083" t="s">
        <v>19</v>
      </c>
      <c r="M8083" s="144" t="s">
        <v>59</v>
      </c>
      <c r="O8083" s="144" t="s">
        <v>1998</v>
      </c>
    </row>
    <row r="8084" spans="1:15" x14ac:dyDescent="0.2">
      <c r="A8084" t="s">
        <v>57</v>
      </c>
      <c r="B8084" s="144" t="s">
        <v>78</v>
      </c>
      <c r="C8084">
        <v>245</v>
      </c>
      <c r="D8084" t="str">
        <f>VLOOKUP(Oliusala[[#This Row],[postnumer]],Sveitarfelog[#All],4,FALSE)</f>
        <v>Suðurnesjabær</v>
      </c>
      <c r="E8084" t="str">
        <f>VLOOKUP(Oliusala[[#This Row],[postnumer]],Sveitarfelog[#All],5,FALSE)</f>
        <v>Suðurnes</v>
      </c>
      <c r="F8084" t="s">
        <v>30</v>
      </c>
      <c r="G8084" t="s">
        <v>24</v>
      </c>
      <c r="H8084" s="1" t="s">
        <v>60</v>
      </c>
      <c r="I8084" s="1">
        <v>164502</v>
      </c>
      <c r="J8084" s="2">
        <f>VLOOKUP(Oliusala[[#This Row],[tegund]],Tegundir!$B$2:$D$19,3,FALSE)*Oliusala[[#This Row],[magn]]/1000</f>
        <v>142.29423</v>
      </c>
      <c r="K8084">
        <v>2016</v>
      </c>
      <c r="L8084" t="s">
        <v>19</v>
      </c>
      <c r="M8084" s="144" t="s">
        <v>59</v>
      </c>
      <c r="O8084" s="144" t="s">
        <v>1998</v>
      </c>
    </row>
    <row r="8085" spans="1:15" x14ac:dyDescent="0.2">
      <c r="A8085" t="s">
        <v>63</v>
      </c>
      <c r="B8085" s="144" t="s">
        <v>78</v>
      </c>
      <c r="C8085">
        <v>245</v>
      </c>
      <c r="D8085" t="str">
        <f>VLOOKUP(Oliusala[[#This Row],[postnumer]],Sveitarfelog[#All],4,FALSE)</f>
        <v>Suðurnesjabær</v>
      </c>
      <c r="E8085" t="str">
        <f>VLOOKUP(Oliusala[[#This Row],[postnumer]],Sveitarfelog[#All],5,FALSE)</f>
        <v>Suðurnes</v>
      </c>
      <c r="F8085" t="s">
        <v>24</v>
      </c>
      <c r="G8085" t="s">
        <v>24</v>
      </c>
      <c r="H8085" t="s">
        <v>58</v>
      </c>
      <c r="I8085" s="1">
        <v>412505</v>
      </c>
      <c r="J8085" s="2">
        <f>VLOOKUP(Oliusala[[#This Row],[tegund]],Tegundir!$B$2:$D$19,3,FALSE)*Oliusala[[#This Row],[magn]]/1000</f>
        <v>356.81682499999999</v>
      </c>
      <c r="K8085">
        <v>2016</v>
      </c>
      <c r="L8085" t="s">
        <v>18</v>
      </c>
      <c r="M8085" s="144" t="s">
        <v>59</v>
      </c>
    </row>
    <row r="8086" spans="1:15" x14ac:dyDescent="0.2">
      <c r="A8086" t="s">
        <v>57</v>
      </c>
      <c r="B8086" s="144" t="s">
        <v>78</v>
      </c>
      <c r="C8086">
        <v>245</v>
      </c>
      <c r="D8086" t="str">
        <f>VLOOKUP(Oliusala[[#This Row],[postnumer]],Sveitarfelog[#All],4,FALSE)</f>
        <v>Suðurnesjabær</v>
      </c>
      <c r="E8086" t="str">
        <f>VLOOKUP(Oliusala[[#This Row],[postnumer]],Sveitarfelog[#All],5,FALSE)</f>
        <v>Suðurnes</v>
      </c>
      <c r="F8086" t="s">
        <v>25</v>
      </c>
      <c r="G8086" t="s">
        <v>24</v>
      </c>
      <c r="H8086" s="1" t="s">
        <v>60</v>
      </c>
      <c r="I8086" s="1">
        <v>1053475</v>
      </c>
      <c r="J8086" s="2">
        <f>VLOOKUP(Oliusala[[#This Row],[tegund]],Tegundir!$B$2:$D$19,3,FALSE)*Oliusala[[#This Row],[magn]]/1000</f>
        <v>911.25587499999995</v>
      </c>
      <c r="K8086">
        <v>2016</v>
      </c>
      <c r="L8086" t="s">
        <v>19</v>
      </c>
      <c r="M8086" s="144" t="s">
        <v>59</v>
      </c>
      <c r="O8086" s="144" t="s">
        <v>1997</v>
      </c>
    </row>
    <row r="8087" spans="1:15" x14ac:dyDescent="0.2">
      <c r="A8087" t="s">
        <v>63</v>
      </c>
      <c r="B8087" s="144" t="s">
        <v>78</v>
      </c>
      <c r="C8087">
        <v>245</v>
      </c>
      <c r="D8087" t="str">
        <f>VLOOKUP(Oliusala[[#This Row],[postnumer]],Sveitarfelog[#All],4,FALSE)</f>
        <v>Suðurnesjabær</v>
      </c>
      <c r="E8087" t="str">
        <f>VLOOKUP(Oliusala[[#This Row],[postnumer]],Sveitarfelog[#All],5,FALSE)</f>
        <v>Suðurnes</v>
      </c>
      <c r="F8087" t="s">
        <v>25</v>
      </c>
      <c r="G8087" t="s">
        <v>24</v>
      </c>
      <c r="H8087" t="s">
        <v>58</v>
      </c>
      <c r="I8087" s="1">
        <v>7253</v>
      </c>
      <c r="J8087" s="2">
        <f>VLOOKUP(Oliusala[[#This Row],[tegund]],Tegundir!$B$2:$D$19,3,FALSE)*Oliusala[[#This Row],[magn]]/1000</f>
        <v>6.2738450000000006</v>
      </c>
      <c r="K8087">
        <v>2016</v>
      </c>
      <c r="L8087" t="s">
        <v>1955</v>
      </c>
      <c r="M8087" s="144" t="s">
        <v>59</v>
      </c>
    </row>
    <row r="8088" spans="1:15" x14ac:dyDescent="0.2">
      <c r="A8088" t="s">
        <v>63</v>
      </c>
      <c r="B8088" s="144" t="s">
        <v>79</v>
      </c>
      <c r="C8088">
        <v>250</v>
      </c>
      <c r="D8088" t="str">
        <f>VLOOKUP(Oliusala[[#This Row],[postnumer]],Sveitarfelog[#All],4,FALSE)</f>
        <v>Suðurnesjabær</v>
      </c>
      <c r="E8088" t="str">
        <f>VLOOKUP(Oliusala[[#This Row],[postnumer]],Sveitarfelog[#All],5,FALSE)</f>
        <v>Suðurnes</v>
      </c>
      <c r="F8088" t="s">
        <v>25</v>
      </c>
      <c r="G8088" t="s">
        <v>24</v>
      </c>
      <c r="H8088" s="1" t="s">
        <v>58</v>
      </c>
      <c r="I8088" s="1">
        <v>31724</v>
      </c>
      <c r="J8088" s="2">
        <f>VLOOKUP(Oliusala[[#This Row],[tegund]],Tegundir!$B$2:$D$19,3,FALSE)*Oliusala[[#This Row],[magn]]/1000</f>
        <v>27.44126</v>
      </c>
      <c r="K8088">
        <v>2016</v>
      </c>
      <c r="L8088" t="s">
        <v>19</v>
      </c>
      <c r="M8088" s="144" t="s">
        <v>59</v>
      </c>
      <c r="O8088" s="144" t="s">
        <v>1997</v>
      </c>
    </row>
    <row r="8089" spans="1:15" x14ac:dyDescent="0.2">
      <c r="A8089" t="s">
        <v>57</v>
      </c>
      <c r="B8089" s="144" t="s">
        <v>79</v>
      </c>
      <c r="C8089">
        <v>250</v>
      </c>
      <c r="D8089" t="str">
        <f>VLOOKUP(Oliusala[[#This Row],[postnumer]],Sveitarfelog[#All],4,FALSE)</f>
        <v>Suðurnesjabær</v>
      </c>
      <c r="E8089" t="str">
        <f>VLOOKUP(Oliusala[[#This Row],[postnumer]],Sveitarfelog[#All],5,FALSE)</f>
        <v>Suðurnes</v>
      </c>
      <c r="F8089" t="s">
        <v>24</v>
      </c>
      <c r="G8089" t="s">
        <v>24</v>
      </c>
      <c r="H8089" s="1" t="s">
        <v>60</v>
      </c>
      <c r="I8089" s="1">
        <v>171410</v>
      </c>
      <c r="J8089" s="2">
        <f>VLOOKUP(Oliusala[[#This Row],[tegund]],Tegundir!$B$2:$D$19,3,FALSE)*Oliusala[[#This Row],[magn]]/1000</f>
        <v>148.26964999999998</v>
      </c>
      <c r="K8089">
        <v>2016</v>
      </c>
      <c r="L8089" t="s">
        <v>18</v>
      </c>
      <c r="M8089" s="144" t="s">
        <v>59</v>
      </c>
    </row>
    <row r="8090" spans="1:15" x14ac:dyDescent="0.2">
      <c r="A8090" t="s">
        <v>63</v>
      </c>
      <c r="B8090" s="144" t="s">
        <v>79</v>
      </c>
      <c r="C8090">
        <v>250</v>
      </c>
      <c r="D8090" t="str">
        <f>VLOOKUP(Oliusala[[#This Row],[postnumer]],Sveitarfelog[#All],4,FALSE)</f>
        <v>Suðurnesjabær</v>
      </c>
      <c r="E8090" t="str">
        <f>VLOOKUP(Oliusala[[#This Row],[postnumer]],Sveitarfelog[#All],5,FALSE)</f>
        <v>Suðurnes</v>
      </c>
      <c r="F8090" t="s">
        <v>24</v>
      </c>
      <c r="G8090" t="s">
        <v>24</v>
      </c>
      <c r="H8090" s="1" t="s">
        <v>58</v>
      </c>
      <c r="I8090" s="1">
        <v>152052</v>
      </c>
      <c r="J8090" s="2">
        <f>VLOOKUP(Oliusala[[#This Row],[tegund]],Tegundir!$B$2:$D$19,3,FALSE)*Oliusala[[#This Row],[magn]]/1000</f>
        <v>131.52498</v>
      </c>
      <c r="K8090">
        <v>2016</v>
      </c>
      <c r="L8090" t="s">
        <v>18</v>
      </c>
      <c r="M8090" s="144" t="s">
        <v>59</v>
      </c>
    </row>
    <row r="8091" spans="1:15" x14ac:dyDescent="0.2">
      <c r="A8091" t="s">
        <v>57</v>
      </c>
      <c r="B8091" s="144" t="s">
        <v>79</v>
      </c>
      <c r="C8091">
        <v>250</v>
      </c>
      <c r="D8091" t="str">
        <f>VLOOKUP(Oliusala[[#This Row],[postnumer]],Sveitarfelog[#All],4,FALSE)</f>
        <v>Suðurnesjabær</v>
      </c>
      <c r="E8091" t="str">
        <f>VLOOKUP(Oliusala[[#This Row],[postnumer]],Sveitarfelog[#All],5,FALSE)</f>
        <v>Suðurnes</v>
      </c>
      <c r="F8091" t="s">
        <v>25</v>
      </c>
      <c r="G8091" t="s">
        <v>24</v>
      </c>
      <c r="H8091" s="1" t="s">
        <v>60</v>
      </c>
      <c r="I8091" s="1">
        <v>48159</v>
      </c>
      <c r="J8091" s="2">
        <f>VLOOKUP(Oliusala[[#This Row],[tegund]],Tegundir!$B$2:$D$19,3,FALSE)*Oliusala[[#This Row],[magn]]/1000</f>
        <v>41.657534999999996</v>
      </c>
      <c r="K8091">
        <v>2016</v>
      </c>
      <c r="L8091" t="s">
        <v>19</v>
      </c>
      <c r="M8091" s="144" t="s">
        <v>59</v>
      </c>
      <c r="O8091" s="144" t="s">
        <v>1997</v>
      </c>
    </row>
    <row r="8092" spans="1:15" x14ac:dyDescent="0.2">
      <c r="A8092" t="s">
        <v>57</v>
      </c>
      <c r="B8092" s="144" t="s">
        <v>80</v>
      </c>
      <c r="C8092">
        <v>260</v>
      </c>
      <c r="D8092" t="str">
        <f>VLOOKUP(Oliusala[[#This Row],[postnumer]],Sveitarfelog[#All],4,FALSE)</f>
        <v>Reykjanesbær</v>
      </c>
      <c r="E8092" t="str">
        <f>VLOOKUP(Oliusala[[#This Row],[postnumer]],Sveitarfelog[#All],5,FALSE)</f>
        <v>Suðurnes</v>
      </c>
      <c r="F8092" t="s">
        <v>24</v>
      </c>
      <c r="G8092" t="s">
        <v>24</v>
      </c>
      <c r="H8092" s="1" t="s">
        <v>60</v>
      </c>
      <c r="I8092" s="1">
        <v>30856</v>
      </c>
      <c r="J8092" s="2">
        <f>VLOOKUP(Oliusala[[#This Row],[tegund]],Tegundir!$B$2:$D$19,3,FALSE)*Oliusala[[#This Row],[magn]]/1000</f>
        <v>26.690439999999999</v>
      </c>
      <c r="K8092">
        <v>2016</v>
      </c>
      <c r="L8092" t="s">
        <v>18</v>
      </c>
      <c r="M8092" s="144" t="s">
        <v>59</v>
      </c>
    </row>
    <row r="8093" spans="1:15" x14ac:dyDescent="0.2">
      <c r="A8093" t="s">
        <v>57</v>
      </c>
      <c r="B8093" s="144" t="s">
        <v>80</v>
      </c>
      <c r="C8093">
        <v>260</v>
      </c>
      <c r="D8093" t="str">
        <f>VLOOKUP(Oliusala[[#This Row],[postnumer]],Sveitarfelog[#All],4,FALSE)</f>
        <v>Reykjanesbær</v>
      </c>
      <c r="E8093" t="str">
        <f>VLOOKUP(Oliusala[[#This Row],[postnumer]],Sveitarfelog[#All],5,FALSE)</f>
        <v>Suðurnes</v>
      </c>
      <c r="F8093" t="s">
        <v>27</v>
      </c>
      <c r="G8093" t="s">
        <v>24</v>
      </c>
      <c r="H8093" s="1" t="s">
        <v>60</v>
      </c>
      <c r="I8093" s="1">
        <v>63683</v>
      </c>
      <c r="J8093" s="2">
        <f>VLOOKUP(Oliusala[[#This Row],[tegund]],Tegundir!$B$2:$D$19,3,FALSE)*Oliusala[[#This Row],[magn]]/1000</f>
        <v>55.085794999999997</v>
      </c>
      <c r="K8093">
        <v>2016</v>
      </c>
      <c r="L8093" t="s">
        <v>19</v>
      </c>
      <c r="M8093" s="144" t="s">
        <v>59</v>
      </c>
      <c r="O8093" s="144" t="s">
        <v>1998</v>
      </c>
    </row>
    <row r="8094" spans="1:15" x14ac:dyDescent="0.2">
      <c r="A8094" t="s">
        <v>57</v>
      </c>
      <c r="B8094" s="144" t="s">
        <v>80</v>
      </c>
      <c r="C8094">
        <v>260</v>
      </c>
      <c r="D8094" t="str">
        <f>VLOOKUP(Oliusala[[#This Row],[postnumer]],Sveitarfelog[#All],4,FALSE)</f>
        <v>Reykjanesbær</v>
      </c>
      <c r="E8094" t="str">
        <f>VLOOKUP(Oliusala[[#This Row],[postnumer]],Sveitarfelog[#All],5,FALSE)</f>
        <v>Suðurnes</v>
      </c>
      <c r="F8094" t="s">
        <v>29</v>
      </c>
      <c r="G8094" t="s">
        <v>24</v>
      </c>
      <c r="H8094" s="1" t="s">
        <v>60</v>
      </c>
      <c r="I8094" s="1">
        <v>470569</v>
      </c>
      <c r="J8094" s="2">
        <f>VLOOKUP(Oliusala[[#This Row],[tegund]],Tegundir!$B$2:$D$19,3,FALSE)*Oliusala[[#This Row],[magn]]/1000</f>
        <v>407.04218500000002</v>
      </c>
      <c r="K8094">
        <v>2016</v>
      </c>
      <c r="L8094" t="s">
        <v>19</v>
      </c>
      <c r="M8094" s="144" t="s">
        <v>59</v>
      </c>
      <c r="O8094" s="144" t="s">
        <v>1998</v>
      </c>
    </row>
    <row r="8095" spans="1:15" x14ac:dyDescent="0.2">
      <c r="A8095" t="s">
        <v>57</v>
      </c>
      <c r="B8095" s="144" t="s">
        <v>80</v>
      </c>
      <c r="C8095">
        <v>260</v>
      </c>
      <c r="D8095" t="str">
        <f>VLOOKUP(Oliusala[[#This Row],[postnumer]],Sveitarfelog[#All],4,FALSE)</f>
        <v>Reykjanesbær</v>
      </c>
      <c r="E8095" t="str">
        <f>VLOOKUP(Oliusala[[#This Row],[postnumer]],Sveitarfelog[#All],5,FALSE)</f>
        <v>Suðurnes</v>
      </c>
      <c r="F8095" t="s">
        <v>30</v>
      </c>
      <c r="G8095" t="s">
        <v>24</v>
      </c>
      <c r="H8095" s="1" t="s">
        <v>60</v>
      </c>
      <c r="I8095" s="1">
        <v>7443</v>
      </c>
      <c r="J8095" s="2">
        <f>VLOOKUP(Oliusala[[#This Row],[tegund]],Tegundir!$B$2:$D$19,3,FALSE)*Oliusala[[#This Row],[magn]]/1000</f>
        <v>6.4381949999999994</v>
      </c>
      <c r="K8095">
        <v>2016</v>
      </c>
      <c r="L8095" t="s">
        <v>19</v>
      </c>
      <c r="M8095" s="144" t="s">
        <v>59</v>
      </c>
      <c r="O8095" s="144" t="s">
        <v>1998</v>
      </c>
    </row>
    <row r="8096" spans="1:15" x14ac:dyDescent="0.2">
      <c r="A8096" t="s">
        <v>63</v>
      </c>
      <c r="B8096" s="144" t="s">
        <v>80</v>
      </c>
      <c r="C8096">
        <v>260</v>
      </c>
      <c r="D8096" t="str">
        <f>VLOOKUP(Oliusala[[#This Row],[postnumer]],Sveitarfelog[#All],4,FALSE)</f>
        <v>Reykjanesbær</v>
      </c>
      <c r="E8096" t="str">
        <f>VLOOKUP(Oliusala[[#This Row],[postnumer]],Sveitarfelog[#All],5,FALSE)</f>
        <v>Suðurnes</v>
      </c>
      <c r="F8096" t="s">
        <v>24</v>
      </c>
      <c r="G8096" t="s">
        <v>24</v>
      </c>
      <c r="H8096" s="1" t="s">
        <v>58</v>
      </c>
      <c r="I8096" s="1">
        <v>825158</v>
      </c>
      <c r="J8096" s="2">
        <f>VLOOKUP(Oliusala[[#This Row],[tegund]],Tegundir!$B$2:$D$19,3,FALSE)*Oliusala[[#This Row],[magn]]/1000</f>
        <v>713.76167000000009</v>
      </c>
      <c r="K8096">
        <v>2016</v>
      </c>
      <c r="L8096" t="s">
        <v>18</v>
      </c>
      <c r="M8096" s="144" t="s">
        <v>59</v>
      </c>
    </row>
    <row r="8097" spans="1:15" x14ac:dyDescent="0.2">
      <c r="A8097" t="s">
        <v>63</v>
      </c>
      <c r="B8097" s="144" t="s">
        <v>80</v>
      </c>
      <c r="C8097">
        <v>260</v>
      </c>
      <c r="D8097" t="str">
        <f>VLOOKUP(Oliusala[[#This Row],[postnumer]],Sveitarfelog[#All],4,FALSE)</f>
        <v>Reykjanesbær</v>
      </c>
      <c r="E8097" t="str">
        <f>VLOOKUP(Oliusala[[#This Row],[postnumer]],Sveitarfelog[#All],5,FALSE)</f>
        <v>Suðurnes</v>
      </c>
      <c r="F8097" t="s">
        <v>24</v>
      </c>
      <c r="G8097" t="s">
        <v>24</v>
      </c>
      <c r="H8097" t="s">
        <v>58</v>
      </c>
      <c r="I8097" s="1">
        <v>2206737</v>
      </c>
      <c r="J8097" s="2">
        <f>VLOOKUP(Oliusala[[#This Row],[tegund]],Tegundir!$B$2:$D$19,3,FALSE)*Oliusala[[#This Row],[magn]]/1000</f>
        <v>1908.827505</v>
      </c>
      <c r="K8097">
        <v>2016</v>
      </c>
      <c r="L8097" t="s">
        <v>18</v>
      </c>
      <c r="M8097" s="144" t="s">
        <v>59</v>
      </c>
    </row>
    <row r="8098" spans="1:15" x14ac:dyDescent="0.2">
      <c r="A8098" t="s">
        <v>63</v>
      </c>
      <c r="B8098" s="144" t="s">
        <v>80</v>
      </c>
      <c r="C8098">
        <v>260</v>
      </c>
      <c r="D8098" t="str">
        <f>VLOOKUP(Oliusala[[#This Row],[postnumer]],Sveitarfelog[#All],4,FALSE)</f>
        <v>Reykjanesbær</v>
      </c>
      <c r="E8098" t="str">
        <f>VLOOKUP(Oliusala[[#This Row],[postnumer]],Sveitarfelog[#All],5,FALSE)</f>
        <v>Suðurnes</v>
      </c>
      <c r="F8098" t="s">
        <v>24</v>
      </c>
      <c r="G8098" t="s">
        <v>24</v>
      </c>
      <c r="H8098" s="1" t="s">
        <v>58</v>
      </c>
      <c r="I8098" s="1">
        <v>2245738</v>
      </c>
      <c r="J8098" s="2">
        <f>VLOOKUP(Oliusala[[#This Row],[tegund]],Tegundir!$B$2:$D$19,3,FALSE)*Oliusala[[#This Row],[magn]]/1000</f>
        <v>1942.5633699999998</v>
      </c>
      <c r="K8098">
        <v>2016</v>
      </c>
      <c r="L8098" t="s">
        <v>18</v>
      </c>
      <c r="M8098" s="144" t="s">
        <v>59</v>
      </c>
    </row>
    <row r="8099" spans="1:15" x14ac:dyDescent="0.2">
      <c r="A8099" t="s">
        <v>57</v>
      </c>
      <c r="B8099" s="144" t="s">
        <v>81</v>
      </c>
      <c r="C8099">
        <v>270</v>
      </c>
      <c r="D8099" t="str">
        <f>VLOOKUP(Oliusala[[#This Row],[postnumer]],Sveitarfelog[#All],4,FALSE)</f>
        <v>Mosfellsbær</v>
      </c>
      <c r="E8099" t="str">
        <f>VLOOKUP(Oliusala[[#This Row],[postnumer]],Sveitarfelog[#All],5,FALSE)</f>
        <v>Höfuðborgarsvæðið</v>
      </c>
      <c r="F8099" t="s">
        <v>25</v>
      </c>
      <c r="G8099" t="s">
        <v>24</v>
      </c>
      <c r="H8099" t="s">
        <v>60</v>
      </c>
      <c r="I8099" s="1">
        <v>514110</v>
      </c>
      <c r="J8099" s="2">
        <f>VLOOKUP(Oliusala[[#This Row],[tegund]],Tegundir!$B$2:$D$19,3,FALSE)*Oliusala[[#This Row],[magn]]/1000</f>
        <v>444.70515</v>
      </c>
      <c r="K8099">
        <v>2016</v>
      </c>
      <c r="L8099" t="s">
        <v>1955</v>
      </c>
      <c r="M8099" s="144" t="s">
        <v>59</v>
      </c>
    </row>
    <row r="8100" spans="1:15" x14ac:dyDescent="0.2">
      <c r="A8100" t="s">
        <v>57</v>
      </c>
      <c r="B8100" s="144" t="s">
        <v>82</v>
      </c>
      <c r="C8100">
        <v>270</v>
      </c>
      <c r="D8100" t="str">
        <f>VLOOKUP(Oliusala[[#This Row],[postnumer]],Sveitarfelog[#All],4,FALSE)</f>
        <v>Mosfellsbær</v>
      </c>
      <c r="E8100" t="str">
        <f>VLOOKUP(Oliusala[[#This Row],[postnumer]],Sveitarfelog[#All],5,FALSE)</f>
        <v>Höfuðborgarsvæðið</v>
      </c>
      <c r="F8100" t="s">
        <v>25</v>
      </c>
      <c r="G8100" t="s">
        <v>24</v>
      </c>
      <c r="H8100" s="1" t="s">
        <v>60</v>
      </c>
      <c r="I8100" s="1">
        <v>307497</v>
      </c>
      <c r="J8100" s="2">
        <f>VLOOKUP(Oliusala[[#This Row],[tegund]],Tegundir!$B$2:$D$19,3,FALSE)*Oliusala[[#This Row],[magn]]/1000</f>
        <v>265.98490499999997</v>
      </c>
      <c r="K8100">
        <v>2016</v>
      </c>
      <c r="L8100" t="s">
        <v>1955</v>
      </c>
      <c r="M8100" s="144" t="s">
        <v>59</v>
      </c>
    </row>
    <row r="8101" spans="1:15" x14ac:dyDescent="0.2">
      <c r="A8101" t="s">
        <v>57</v>
      </c>
      <c r="B8101" s="144" t="s">
        <v>81</v>
      </c>
      <c r="C8101">
        <v>270</v>
      </c>
      <c r="D8101" t="str">
        <f>VLOOKUP(Oliusala[[#This Row],[postnumer]],Sveitarfelog[#All],4,FALSE)</f>
        <v>Mosfellsbær</v>
      </c>
      <c r="E8101" t="str">
        <f>VLOOKUP(Oliusala[[#This Row],[postnumer]],Sveitarfelog[#All],5,FALSE)</f>
        <v>Höfuðborgarsvæðið</v>
      </c>
      <c r="F8101" t="s">
        <v>25</v>
      </c>
      <c r="G8101" t="s">
        <v>24</v>
      </c>
      <c r="H8101" s="1" t="s">
        <v>60</v>
      </c>
      <c r="I8101" s="1">
        <v>195281</v>
      </c>
      <c r="J8101" s="2">
        <f>VLOOKUP(Oliusala[[#This Row],[tegund]],Tegundir!$B$2:$D$19,3,FALSE)*Oliusala[[#This Row],[magn]]/1000</f>
        <v>168.91806500000001</v>
      </c>
      <c r="K8101">
        <v>2016</v>
      </c>
      <c r="L8101" t="s">
        <v>1955</v>
      </c>
      <c r="M8101" s="144" t="s">
        <v>59</v>
      </c>
    </row>
    <row r="8102" spans="1:15" x14ac:dyDescent="0.2">
      <c r="A8102" t="s">
        <v>57</v>
      </c>
      <c r="B8102" s="144" t="s">
        <v>81</v>
      </c>
      <c r="C8102">
        <v>270</v>
      </c>
      <c r="D8102" t="str">
        <f>VLOOKUP(Oliusala[[#This Row],[postnumer]],Sveitarfelog[#All],4,FALSE)</f>
        <v>Mosfellsbær</v>
      </c>
      <c r="E8102" t="str">
        <f>VLOOKUP(Oliusala[[#This Row],[postnumer]],Sveitarfelog[#All],5,FALSE)</f>
        <v>Höfuðborgarsvæðið</v>
      </c>
      <c r="F8102" t="s">
        <v>24</v>
      </c>
      <c r="G8102" t="s">
        <v>24</v>
      </c>
      <c r="H8102" s="1" t="s">
        <v>60</v>
      </c>
      <c r="I8102" s="1">
        <v>1099</v>
      </c>
      <c r="J8102" s="2">
        <f>VLOOKUP(Oliusala[[#This Row],[tegund]],Tegundir!$B$2:$D$19,3,FALSE)*Oliusala[[#This Row],[magn]]/1000</f>
        <v>0.95063500000000001</v>
      </c>
      <c r="K8102">
        <v>2016</v>
      </c>
      <c r="L8102" t="s">
        <v>18</v>
      </c>
      <c r="M8102" s="144" t="s">
        <v>59</v>
      </c>
    </row>
    <row r="8103" spans="1:15" x14ac:dyDescent="0.2">
      <c r="A8103" t="s">
        <v>57</v>
      </c>
      <c r="B8103" s="144" t="s">
        <v>82</v>
      </c>
      <c r="C8103">
        <v>270</v>
      </c>
      <c r="D8103" t="str">
        <f>VLOOKUP(Oliusala[[#This Row],[postnumer]],Sveitarfelog[#All],4,FALSE)</f>
        <v>Mosfellsbær</v>
      </c>
      <c r="E8103" t="str">
        <f>VLOOKUP(Oliusala[[#This Row],[postnumer]],Sveitarfelog[#All],5,FALSE)</f>
        <v>Höfuðborgarsvæðið</v>
      </c>
      <c r="F8103" t="s">
        <v>24</v>
      </c>
      <c r="G8103" t="s">
        <v>24</v>
      </c>
      <c r="H8103" t="s">
        <v>60</v>
      </c>
      <c r="I8103" s="1">
        <v>80155</v>
      </c>
      <c r="J8103" s="2">
        <f>VLOOKUP(Oliusala[[#This Row],[tegund]],Tegundir!$B$2:$D$19,3,FALSE)*Oliusala[[#This Row],[magn]]/1000</f>
        <v>69.334074999999999</v>
      </c>
      <c r="K8103">
        <v>2016</v>
      </c>
      <c r="L8103" t="s">
        <v>18</v>
      </c>
      <c r="M8103" s="144" t="s">
        <v>59</v>
      </c>
    </row>
    <row r="8104" spans="1:15" x14ac:dyDescent="0.2">
      <c r="A8104" t="s">
        <v>57</v>
      </c>
      <c r="B8104" s="144" t="s">
        <v>81</v>
      </c>
      <c r="C8104">
        <v>270</v>
      </c>
      <c r="D8104" t="str">
        <f>VLOOKUP(Oliusala[[#This Row],[postnumer]],Sveitarfelog[#All],4,FALSE)</f>
        <v>Mosfellsbær</v>
      </c>
      <c r="E8104" t="str">
        <f>VLOOKUP(Oliusala[[#This Row],[postnumer]],Sveitarfelog[#All],5,FALSE)</f>
        <v>Höfuðborgarsvæðið</v>
      </c>
      <c r="F8104" t="s">
        <v>24</v>
      </c>
      <c r="G8104" t="s">
        <v>24</v>
      </c>
      <c r="H8104" t="s">
        <v>60</v>
      </c>
      <c r="I8104" s="1">
        <v>86206</v>
      </c>
      <c r="J8104" s="2">
        <f>VLOOKUP(Oliusala[[#This Row],[tegund]],Tegundir!$B$2:$D$19,3,FALSE)*Oliusala[[#This Row],[magn]]/1000</f>
        <v>74.568190000000001</v>
      </c>
      <c r="K8104">
        <v>2016</v>
      </c>
      <c r="L8104" t="s">
        <v>18</v>
      </c>
      <c r="M8104" s="144" t="s">
        <v>59</v>
      </c>
    </row>
    <row r="8105" spans="1:15" x14ac:dyDescent="0.2">
      <c r="A8105" t="s">
        <v>57</v>
      </c>
      <c r="B8105" s="144" t="s">
        <v>81</v>
      </c>
      <c r="C8105">
        <v>270</v>
      </c>
      <c r="D8105" t="str">
        <f>VLOOKUP(Oliusala[[#This Row],[postnumer]],Sveitarfelog[#All],4,FALSE)</f>
        <v>Mosfellsbær</v>
      </c>
      <c r="E8105" t="str">
        <f>VLOOKUP(Oliusala[[#This Row],[postnumer]],Sveitarfelog[#All],5,FALSE)</f>
        <v>Höfuðborgarsvæðið</v>
      </c>
      <c r="F8105" t="s">
        <v>29</v>
      </c>
      <c r="G8105" t="s">
        <v>24</v>
      </c>
      <c r="H8105" t="s">
        <v>60</v>
      </c>
      <c r="I8105" s="1">
        <v>92347</v>
      </c>
      <c r="J8105" s="2">
        <f>VLOOKUP(Oliusala[[#This Row],[tegund]],Tegundir!$B$2:$D$19,3,FALSE)*Oliusala[[#This Row],[magn]]/1000</f>
        <v>79.880155000000002</v>
      </c>
      <c r="K8105">
        <v>2016</v>
      </c>
      <c r="L8105" t="s">
        <v>19</v>
      </c>
      <c r="M8105" s="144" t="s">
        <v>59</v>
      </c>
      <c r="O8105" s="144" t="s">
        <v>1998</v>
      </c>
    </row>
    <row r="8106" spans="1:15" x14ac:dyDescent="0.2">
      <c r="A8106" t="s">
        <v>63</v>
      </c>
      <c r="B8106" s="144" t="s">
        <v>81</v>
      </c>
      <c r="C8106">
        <v>270</v>
      </c>
      <c r="D8106" t="str">
        <f>VLOOKUP(Oliusala[[#This Row],[postnumer]],Sveitarfelog[#All],4,FALSE)</f>
        <v>Mosfellsbær</v>
      </c>
      <c r="E8106" t="str">
        <f>VLOOKUP(Oliusala[[#This Row],[postnumer]],Sveitarfelog[#All],5,FALSE)</f>
        <v>Höfuðborgarsvæðið</v>
      </c>
      <c r="F8106" t="s">
        <v>24</v>
      </c>
      <c r="G8106" t="s">
        <v>24</v>
      </c>
      <c r="H8106" s="1" t="s">
        <v>58</v>
      </c>
      <c r="I8106" s="1">
        <v>2362919</v>
      </c>
      <c r="J8106" s="2">
        <f>VLOOKUP(Oliusala[[#This Row],[tegund]],Tegundir!$B$2:$D$19,3,FALSE)*Oliusala[[#This Row],[magn]]/1000</f>
        <v>2043.924935</v>
      </c>
      <c r="K8106">
        <v>2016</v>
      </c>
      <c r="L8106" t="s">
        <v>18</v>
      </c>
      <c r="M8106" s="144" t="s">
        <v>59</v>
      </c>
    </row>
    <row r="8107" spans="1:15" x14ac:dyDescent="0.2">
      <c r="A8107" t="s">
        <v>63</v>
      </c>
      <c r="B8107" s="144" t="s">
        <v>82</v>
      </c>
      <c r="C8107">
        <v>270</v>
      </c>
      <c r="D8107" t="str">
        <f>VLOOKUP(Oliusala[[#This Row],[postnumer]],Sveitarfelog[#All],4,FALSE)</f>
        <v>Mosfellsbær</v>
      </c>
      <c r="E8107" t="str">
        <f>VLOOKUP(Oliusala[[#This Row],[postnumer]],Sveitarfelog[#All],5,FALSE)</f>
        <v>Höfuðborgarsvæðið</v>
      </c>
      <c r="F8107" t="s">
        <v>24</v>
      </c>
      <c r="G8107" t="s">
        <v>24</v>
      </c>
      <c r="H8107" t="s">
        <v>58</v>
      </c>
      <c r="I8107" s="1">
        <v>343157</v>
      </c>
      <c r="J8107" s="2">
        <f>VLOOKUP(Oliusala[[#This Row],[tegund]],Tegundir!$B$2:$D$19,3,FALSE)*Oliusala[[#This Row],[magn]]/1000</f>
        <v>296.830805</v>
      </c>
      <c r="K8107">
        <v>2016</v>
      </c>
      <c r="L8107" t="s">
        <v>18</v>
      </c>
      <c r="M8107" s="144" t="s">
        <v>59</v>
      </c>
    </row>
    <row r="8108" spans="1:15" x14ac:dyDescent="0.2">
      <c r="A8108" t="s">
        <v>63</v>
      </c>
      <c r="B8108" s="144" t="s">
        <v>81</v>
      </c>
      <c r="C8108">
        <v>270</v>
      </c>
      <c r="D8108" t="str">
        <f>VLOOKUP(Oliusala[[#This Row],[postnumer]],Sveitarfelog[#All],4,FALSE)</f>
        <v>Mosfellsbær</v>
      </c>
      <c r="E8108" t="str">
        <f>VLOOKUP(Oliusala[[#This Row],[postnumer]],Sveitarfelog[#All],5,FALSE)</f>
        <v>Höfuðborgarsvæðið</v>
      </c>
      <c r="F8108" t="s">
        <v>24</v>
      </c>
      <c r="G8108" t="s">
        <v>24</v>
      </c>
      <c r="H8108" t="s">
        <v>58</v>
      </c>
      <c r="I8108" s="1">
        <v>2952233</v>
      </c>
      <c r="J8108" s="2">
        <f>VLOOKUP(Oliusala[[#This Row],[tegund]],Tegundir!$B$2:$D$19,3,FALSE)*Oliusala[[#This Row],[magn]]/1000</f>
        <v>2553.6815449999999</v>
      </c>
      <c r="K8108">
        <v>2016</v>
      </c>
      <c r="L8108" t="s">
        <v>18</v>
      </c>
      <c r="M8108" s="144" t="s">
        <v>59</v>
      </c>
    </row>
    <row r="8109" spans="1:15" x14ac:dyDescent="0.2">
      <c r="A8109" t="s">
        <v>63</v>
      </c>
      <c r="B8109" s="144" t="s">
        <v>81</v>
      </c>
      <c r="C8109">
        <v>270</v>
      </c>
      <c r="D8109" t="str">
        <f>VLOOKUP(Oliusala[[#This Row],[postnumer]],Sveitarfelog[#All],4,FALSE)</f>
        <v>Mosfellsbær</v>
      </c>
      <c r="E8109" t="str">
        <f>VLOOKUP(Oliusala[[#This Row],[postnumer]],Sveitarfelog[#All],5,FALSE)</f>
        <v>Höfuðborgarsvæðið</v>
      </c>
      <c r="F8109" t="s">
        <v>25</v>
      </c>
      <c r="G8109" t="s">
        <v>24</v>
      </c>
      <c r="H8109" t="s">
        <v>58</v>
      </c>
      <c r="I8109" s="1">
        <v>126641</v>
      </c>
      <c r="J8109" s="2">
        <f>VLOOKUP(Oliusala[[#This Row],[tegund]],Tegundir!$B$2:$D$19,3,FALSE)*Oliusala[[#This Row],[magn]]/1000</f>
        <v>109.544465</v>
      </c>
      <c r="K8109">
        <v>2016</v>
      </c>
      <c r="L8109" t="s">
        <v>1955</v>
      </c>
      <c r="M8109" s="144" t="s">
        <v>59</v>
      </c>
    </row>
    <row r="8110" spans="1:15" x14ac:dyDescent="0.2">
      <c r="A8110" t="s">
        <v>63</v>
      </c>
      <c r="B8110" s="144" t="s">
        <v>81</v>
      </c>
      <c r="C8110">
        <v>270</v>
      </c>
      <c r="D8110" t="str">
        <f>VLOOKUP(Oliusala[[#This Row],[postnumer]],Sveitarfelog[#All],4,FALSE)</f>
        <v>Mosfellsbær</v>
      </c>
      <c r="E8110" t="str">
        <f>VLOOKUP(Oliusala[[#This Row],[postnumer]],Sveitarfelog[#All],5,FALSE)</f>
        <v>Höfuðborgarsvæðið</v>
      </c>
      <c r="F8110" t="s">
        <v>25</v>
      </c>
      <c r="G8110" t="s">
        <v>24</v>
      </c>
      <c r="H8110" s="1" t="s">
        <v>58</v>
      </c>
      <c r="I8110" s="1">
        <v>108785</v>
      </c>
      <c r="J8110" s="2">
        <f>VLOOKUP(Oliusala[[#This Row],[tegund]],Tegundir!$B$2:$D$19,3,FALSE)*Oliusala[[#This Row],[magn]]/1000</f>
        <v>94.099024999999997</v>
      </c>
      <c r="K8110">
        <v>2016</v>
      </c>
      <c r="L8110" t="s">
        <v>1955</v>
      </c>
      <c r="M8110" s="144" t="s">
        <v>59</v>
      </c>
    </row>
    <row r="8111" spans="1:15" x14ac:dyDescent="0.2">
      <c r="A8111" t="s">
        <v>84</v>
      </c>
      <c r="B8111" s="144" t="s">
        <v>84</v>
      </c>
      <c r="C8111">
        <v>300</v>
      </c>
      <c r="D8111" t="str">
        <f>VLOOKUP(Oliusala[[#This Row],[postnumer]],Sveitarfelog[#All],4,FALSE)</f>
        <v>Akraneskaupstaður,Hvalfjarðarsveit,Kjósarhreppur</v>
      </c>
      <c r="E8111" t="str">
        <f>VLOOKUP(Oliusala[[#This Row],[postnumer]],Sveitarfelog[#All],5,FALSE)</f>
        <v>Vesturland</v>
      </c>
      <c r="F8111" t="s">
        <v>24</v>
      </c>
      <c r="G8111" t="s">
        <v>24</v>
      </c>
      <c r="H8111" s="1" t="s">
        <v>58</v>
      </c>
      <c r="I8111" s="1">
        <v>374619</v>
      </c>
      <c r="J8111" s="2">
        <f>VLOOKUP(Oliusala[[#This Row],[tegund]],Tegundir!$B$2:$D$19,3,FALSE)*Oliusala[[#This Row],[magn]]/1000</f>
        <v>324.045435</v>
      </c>
      <c r="K8111">
        <v>2016</v>
      </c>
      <c r="L8111" t="s">
        <v>18</v>
      </c>
      <c r="M8111" s="144" t="s">
        <v>59</v>
      </c>
    </row>
    <row r="8112" spans="1:15" x14ac:dyDescent="0.2">
      <c r="A8112" t="s">
        <v>84</v>
      </c>
      <c r="B8112" s="144" t="s">
        <v>84</v>
      </c>
      <c r="C8112">
        <v>300</v>
      </c>
      <c r="D8112" t="str">
        <f>VLOOKUP(Oliusala[[#This Row],[postnumer]],Sveitarfelog[#All],4,FALSE)</f>
        <v>Akraneskaupstaður,Hvalfjarðarsveit,Kjósarhreppur</v>
      </c>
      <c r="E8112" t="str">
        <f>VLOOKUP(Oliusala[[#This Row],[postnumer]],Sveitarfelog[#All],5,FALSE)</f>
        <v>Vesturland</v>
      </c>
      <c r="F8112" t="s">
        <v>27</v>
      </c>
      <c r="G8112" t="s">
        <v>24</v>
      </c>
      <c r="H8112" t="s">
        <v>58</v>
      </c>
      <c r="I8112" s="1">
        <v>162667</v>
      </c>
      <c r="J8112" s="2">
        <f>VLOOKUP(Oliusala[[#This Row],[tegund]],Tegundir!$B$2:$D$19,3,FALSE)*Oliusala[[#This Row],[magn]]/1000</f>
        <v>140.70695499999999</v>
      </c>
      <c r="K8112">
        <v>2016</v>
      </c>
      <c r="L8112" t="s">
        <v>19</v>
      </c>
      <c r="M8112" s="144" t="s">
        <v>59</v>
      </c>
      <c r="O8112" s="144" t="s">
        <v>1998</v>
      </c>
    </row>
    <row r="8113" spans="1:15" x14ac:dyDescent="0.2">
      <c r="A8113" t="s">
        <v>84</v>
      </c>
      <c r="B8113" s="144" t="s">
        <v>84</v>
      </c>
      <c r="C8113">
        <v>300</v>
      </c>
      <c r="D8113" t="str">
        <f>VLOOKUP(Oliusala[[#This Row],[postnumer]],Sveitarfelog[#All],4,FALSE)</f>
        <v>Akraneskaupstaður,Hvalfjarðarsveit,Kjósarhreppur</v>
      </c>
      <c r="E8113" t="str">
        <f>VLOOKUP(Oliusala[[#This Row],[postnumer]],Sveitarfelog[#All],5,FALSE)</f>
        <v>Vesturland</v>
      </c>
      <c r="F8113" t="s">
        <v>29</v>
      </c>
      <c r="G8113" t="s">
        <v>24</v>
      </c>
      <c r="H8113" t="s">
        <v>58</v>
      </c>
      <c r="I8113" s="1">
        <v>170754</v>
      </c>
      <c r="J8113" s="2">
        <f>VLOOKUP(Oliusala[[#This Row],[tegund]],Tegundir!$B$2:$D$19,3,FALSE)*Oliusala[[#This Row],[magn]]/1000</f>
        <v>147.70220999999998</v>
      </c>
      <c r="K8113">
        <v>2016</v>
      </c>
      <c r="L8113" t="s">
        <v>19</v>
      </c>
      <c r="M8113" s="144" t="s">
        <v>59</v>
      </c>
      <c r="O8113" s="144" t="s">
        <v>1998</v>
      </c>
    </row>
    <row r="8114" spans="1:15" x14ac:dyDescent="0.2">
      <c r="A8114" t="s">
        <v>84</v>
      </c>
      <c r="B8114" s="144" t="s">
        <v>84</v>
      </c>
      <c r="C8114">
        <v>300</v>
      </c>
      <c r="D8114" t="str">
        <f>VLOOKUP(Oliusala[[#This Row],[postnumer]],Sveitarfelog[#All],4,FALSE)</f>
        <v>Akraneskaupstaður,Hvalfjarðarsveit,Kjósarhreppur</v>
      </c>
      <c r="E8114" t="str">
        <f>VLOOKUP(Oliusala[[#This Row],[postnumer]],Sveitarfelog[#All],5,FALSE)</f>
        <v>Vesturland</v>
      </c>
      <c r="F8114" t="s">
        <v>30</v>
      </c>
      <c r="G8114" t="s">
        <v>24</v>
      </c>
      <c r="H8114" s="1" t="s">
        <v>58</v>
      </c>
      <c r="I8114" s="1">
        <v>862803</v>
      </c>
      <c r="J8114" s="2">
        <f>VLOOKUP(Oliusala[[#This Row],[tegund]],Tegundir!$B$2:$D$19,3,FALSE)*Oliusala[[#This Row],[magn]]/1000</f>
        <v>746.32459499999993</v>
      </c>
      <c r="K8114">
        <v>2016</v>
      </c>
      <c r="L8114" t="s">
        <v>19</v>
      </c>
      <c r="M8114" s="144" t="s">
        <v>59</v>
      </c>
      <c r="O8114" s="144" t="s">
        <v>1998</v>
      </c>
    </row>
    <row r="8115" spans="1:15" x14ac:dyDescent="0.2">
      <c r="A8115" t="s">
        <v>57</v>
      </c>
      <c r="B8115" s="144" t="s">
        <v>84</v>
      </c>
      <c r="C8115">
        <v>300</v>
      </c>
      <c r="D8115" t="str">
        <f>VLOOKUP(Oliusala[[#This Row],[postnumer]],Sveitarfelog[#All],4,FALSE)</f>
        <v>Akraneskaupstaður,Hvalfjarðarsveit,Kjósarhreppur</v>
      </c>
      <c r="E8115" t="str">
        <f>VLOOKUP(Oliusala[[#This Row],[postnumer]],Sveitarfelog[#All],5,FALSE)</f>
        <v>Vesturland</v>
      </c>
      <c r="F8115" t="s">
        <v>24</v>
      </c>
      <c r="G8115" t="s">
        <v>24</v>
      </c>
      <c r="H8115" t="s">
        <v>60</v>
      </c>
      <c r="I8115" s="1">
        <v>60310</v>
      </c>
      <c r="J8115" s="2">
        <f>VLOOKUP(Oliusala[[#This Row],[tegund]],Tegundir!$B$2:$D$19,3,FALSE)*Oliusala[[#This Row],[magn]]/1000</f>
        <v>52.168150000000004</v>
      </c>
      <c r="K8115">
        <v>2016</v>
      </c>
      <c r="L8115" t="s">
        <v>18</v>
      </c>
      <c r="M8115" s="144" t="s">
        <v>59</v>
      </c>
    </row>
    <row r="8116" spans="1:15" x14ac:dyDescent="0.2">
      <c r="A8116" t="s">
        <v>63</v>
      </c>
      <c r="B8116" s="144" t="s">
        <v>84</v>
      </c>
      <c r="C8116">
        <v>300</v>
      </c>
      <c r="D8116" t="str">
        <f>VLOOKUP(Oliusala[[#This Row],[postnumer]],Sveitarfelog[#All],4,FALSE)</f>
        <v>Akraneskaupstaður,Hvalfjarðarsveit,Kjósarhreppur</v>
      </c>
      <c r="E8116" t="str">
        <f>VLOOKUP(Oliusala[[#This Row],[postnumer]],Sveitarfelog[#All],5,FALSE)</f>
        <v>Vesturland</v>
      </c>
      <c r="F8116" t="s">
        <v>24</v>
      </c>
      <c r="G8116" t="s">
        <v>24</v>
      </c>
      <c r="H8116" s="1" t="s">
        <v>58</v>
      </c>
      <c r="I8116" s="1">
        <v>1032840</v>
      </c>
      <c r="J8116" s="2">
        <f>VLOOKUP(Oliusala[[#This Row],[tegund]],Tegundir!$B$2:$D$19,3,FALSE)*Oliusala[[#This Row],[magn]]/1000</f>
        <v>893.40660000000003</v>
      </c>
      <c r="K8116">
        <v>2016</v>
      </c>
      <c r="L8116" t="s">
        <v>18</v>
      </c>
      <c r="M8116" s="144" t="s">
        <v>59</v>
      </c>
    </row>
    <row r="8117" spans="1:15" x14ac:dyDescent="0.2">
      <c r="A8117" t="s">
        <v>63</v>
      </c>
      <c r="B8117" s="144" t="s">
        <v>84</v>
      </c>
      <c r="C8117">
        <v>300</v>
      </c>
      <c r="D8117" t="str">
        <f>VLOOKUP(Oliusala[[#This Row],[postnumer]],Sveitarfelog[#All],4,FALSE)</f>
        <v>Akraneskaupstaður,Hvalfjarðarsveit,Kjósarhreppur</v>
      </c>
      <c r="E8117" t="str">
        <f>VLOOKUP(Oliusala[[#This Row],[postnumer]],Sveitarfelog[#All],5,FALSE)</f>
        <v>Vesturland</v>
      </c>
      <c r="F8117" t="s">
        <v>24</v>
      </c>
      <c r="G8117" t="s">
        <v>24</v>
      </c>
      <c r="H8117" s="1" t="s">
        <v>58</v>
      </c>
      <c r="I8117" s="1">
        <v>1105447</v>
      </c>
      <c r="J8117" s="2">
        <f>VLOOKUP(Oliusala[[#This Row],[tegund]],Tegundir!$B$2:$D$19,3,FALSE)*Oliusala[[#This Row],[magn]]/1000</f>
        <v>956.21165500000006</v>
      </c>
      <c r="K8117">
        <v>2016</v>
      </c>
      <c r="L8117" t="s">
        <v>18</v>
      </c>
      <c r="M8117" s="144" t="s">
        <v>59</v>
      </c>
    </row>
    <row r="8118" spans="1:15" x14ac:dyDescent="0.2">
      <c r="A8118" t="s">
        <v>63</v>
      </c>
      <c r="B8118" s="144" t="s">
        <v>84</v>
      </c>
      <c r="C8118">
        <v>300</v>
      </c>
      <c r="D8118" t="str">
        <f>VLOOKUP(Oliusala[[#This Row],[postnumer]],Sveitarfelog[#All],4,FALSE)</f>
        <v>Akraneskaupstaður,Hvalfjarðarsveit,Kjósarhreppur</v>
      </c>
      <c r="E8118" t="str">
        <f>VLOOKUP(Oliusala[[#This Row],[postnumer]],Sveitarfelog[#All],5,FALSE)</f>
        <v>Vesturland</v>
      </c>
      <c r="F8118" t="s">
        <v>24</v>
      </c>
      <c r="G8118" t="s">
        <v>24</v>
      </c>
      <c r="H8118" s="1" t="s">
        <v>58</v>
      </c>
      <c r="I8118" s="1">
        <v>107549</v>
      </c>
      <c r="J8118" s="2">
        <f>VLOOKUP(Oliusala[[#This Row],[tegund]],Tegundir!$B$2:$D$19,3,FALSE)*Oliusala[[#This Row],[magn]]/1000</f>
        <v>93.029884999999993</v>
      </c>
      <c r="K8118">
        <v>2016</v>
      </c>
      <c r="L8118" t="s">
        <v>18</v>
      </c>
      <c r="M8118" s="144" t="s">
        <v>59</v>
      </c>
    </row>
    <row r="8119" spans="1:15" x14ac:dyDescent="0.2">
      <c r="A8119" t="s">
        <v>63</v>
      </c>
      <c r="B8119" s="144" t="s">
        <v>84</v>
      </c>
      <c r="C8119">
        <v>300</v>
      </c>
      <c r="D8119" t="str">
        <f>VLOOKUP(Oliusala[[#This Row],[postnumer]],Sveitarfelog[#All],4,FALSE)</f>
        <v>Akraneskaupstaður,Hvalfjarðarsveit,Kjósarhreppur</v>
      </c>
      <c r="E8119" t="str">
        <f>VLOOKUP(Oliusala[[#This Row],[postnumer]],Sveitarfelog[#All],5,FALSE)</f>
        <v>Vesturland</v>
      </c>
      <c r="F8119" t="s">
        <v>24</v>
      </c>
      <c r="G8119" t="s">
        <v>24</v>
      </c>
      <c r="H8119" t="s">
        <v>58</v>
      </c>
      <c r="I8119" s="1">
        <v>169615</v>
      </c>
      <c r="J8119" s="2">
        <f>VLOOKUP(Oliusala[[#This Row],[tegund]],Tegundir!$B$2:$D$19,3,FALSE)*Oliusala[[#This Row],[magn]]/1000</f>
        <v>146.71697500000002</v>
      </c>
      <c r="K8119">
        <v>2016</v>
      </c>
      <c r="L8119" t="s">
        <v>18</v>
      </c>
      <c r="M8119" s="144" t="s">
        <v>59</v>
      </c>
    </row>
    <row r="8120" spans="1:15" x14ac:dyDescent="0.2">
      <c r="A8120" t="s">
        <v>63</v>
      </c>
      <c r="B8120" s="144" t="s">
        <v>85</v>
      </c>
      <c r="C8120">
        <v>300</v>
      </c>
      <c r="D8120" t="str">
        <f>VLOOKUP(Oliusala[[#This Row],[postnumer]],Sveitarfelog[#All],4,FALSE)</f>
        <v>Akraneskaupstaður,Hvalfjarðarsveit,Kjósarhreppur</v>
      </c>
      <c r="E8120" t="str">
        <f>VLOOKUP(Oliusala[[#This Row],[postnumer]],Sveitarfelog[#All],5,FALSE)</f>
        <v>Vesturland</v>
      </c>
      <c r="F8120" t="s">
        <v>24</v>
      </c>
      <c r="G8120" t="s">
        <v>24</v>
      </c>
      <c r="H8120" s="1" t="s">
        <v>58</v>
      </c>
      <c r="I8120" s="1">
        <v>76646</v>
      </c>
      <c r="J8120" s="2">
        <f>VLOOKUP(Oliusala[[#This Row],[tegund]],Tegundir!$B$2:$D$19,3,FALSE)*Oliusala[[#This Row],[magn]]/1000</f>
        <v>66.298789999999997</v>
      </c>
      <c r="K8120">
        <v>2016</v>
      </c>
      <c r="L8120" t="s">
        <v>18</v>
      </c>
      <c r="M8120" s="144" t="s">
        <v>59</v>
      </c>
    </row>
    <row r="8121" spans="1:15" x14ac:dyDescent="0.2">
      <c r="A8121" t="s">
        <v>63</v>
      </c>
      <c r="B8121" s="144" t="s">
        <v>84</v>
      </c>
      <c r="C8121">
        <v>300</v>
      </c>
      <c r="D8121" t="str">
        <f>VLOOKUP(Oliusala[[#This Row],[postnumer]],Sveitarfelog[#All],4,FALSE)</f>
        <v>Akraneskaupstaður,Hvalfjarðarsveit,Kjósarhreppur</v>
      </c>
      <c r="E8121" t="str">
        <f>VLOOKUP(Oliusala[[#This Row],[postnumer]],Sveitarfelog[#All],5,FALSE)</f>
        <v>Vesturland</v>
      </c>
      <c r="F8121" t="s">
        <v>25</v>
      </c>
      <c r="G8121" t="s">
        <v>24</v>
      </c>
      <c r="H8121" s="1" t="s">
        <v>58</v>
      </c>
      <c r="I8121" s="1">
        <v>44928</v>
      </c>
      <c r="J8121" s="2">
        <f>VLOOKUP(Oliusala[[#This Row],[tegund]],Tegundir!$B$2:$D$19,3,FALSE)*Oliusala[[#This Row],[magn]]/1000</f>
        <v>38.862720000000003</v>
      </c>
      <c r="K8121">
        <v>2016</v>
      </c>
      <c r="L8121" t="s">
        <v>19</v>
      </c>
      <c r="M8121" s="144" t="s">
        <v>59</v>
      </c>
      <c r="O8121" s="144" t="s">
        <v>1997</v>
      </c>
    </row>
    <row r="8122" spans="1:15" x14ac:dyDescent="0.2">
      <c r="A8122" t="s">
        <v>63</v>
      </c>
      <c r="B8122" s="144" t="s">
        <v>84</v>
      </c>
      <c r="C8122">
        <v>300</v>
      </c>
      <c r="D8122" t="str">
        <f>VLOOKUP(Oliusala[[#This Row],[postnumer]],Sveitarfelog[#All],4,FALSE)</f>
        <v>Akraneskaupstaður,Hvalfjarðarsveit,Kjósarhreppur</v>
      </c>
      <c r="E8122" t="str">
        <f>VLOOKUP(Oliusala[[#This Row],[postnumer]],Sveitarfelog[#All],5,FALSE)</f>
        <v>Vesturland</v>
      </c>
      <c r="F8122" t="s">
        <v>25</v>
      </c>
      <c r="G8122" t="s">
        <v>24</v>
      </c>
      <c r="H8122" s="1" t="s">
        <v>58</v>
      </c>
      <c r="I8122" s="1">
        <v>39522</v>
      </c>
      <c r="J8122" s="2">
        <f>VLOOKUP(Oliusala[[#This Row],[tegund]],Tegundir!$B$2:$D$19,3,FALSE)*Oliusala[[#This Row],[magn]]/1000</f>
        <v>34.186529999999998</v>
      </c>
      <c r="K8122">
        <v>2016</v>
      </c>
      <c r="L8122" t="s">
        <v>19</v>
      </c>
      <c r="M8122" s="144" t="s">
        <v>59</v>
      </c>
      <c r="O8122" s="144" t="s">
        <v>1997</v>
      </c>
    </row>
    <row r="8123" spans="1:15" x14ac:dyDescent="0.2">
      <c r="A8123" t="s">
        <v>63</v>
      </c>
      <c r="B8123" s="144" t="s">
        <v>84</v>
      </c>
      <c r="C8123">
        <v>300</v>
      </c>
      <c r="D8123" t="str">
        <f>VLOOKUP(Oliusala[[#This Row],[postnumer]],Sveitarfelog[#All],4,FALSE)</f>
        <v>Akraneskaupstaður,Hvalfjarðarsveit,Kjósarhreppur</v>
      </c>
      <c r="E8123" t="str">
        <f>VLOOKUP(Oliusala[[#This Row],[postnumer]],Sveitarfelog[#All],5,FALSE)</f>
        <v>Vesturland</v>
      </c>
      <c r="F8123" t="s">
        <v>25</v>
      </c>
      <c r="G8123" t="s">
        <v>24</v>
      </c>
      <c r="H8123" t="s">
        <v>58</v>
      </c>
      <c r="I8123" s="1">
        <v>29112</v>
      </c>
      <c r="J8123" s="2">
        <f>VLOOKUP(Oliusala[[#This Row],[tegund]],Tegundir!$B$2:$D$19,3,FALSE)*Oliusala[[#This Row],[magn]]/1000</f>
        <v>25.18188</v>
      </c>
      <c r="K8123">
        <v>2016</v>
      </c>
      <c r="L8123" t="s">
        <v>19</v>
      </c>
      <c r="M8123" s="144" t="s">
        <v>59</v>
      </c>
      <c r="O8123" s="144" t="s">
        <v>1997</v>
      </c>
    </row>
    <row r="8124" spans="1:15" x14ac:dyDescent="0.2">
      <c r="A8124" t="s">
        <v>63</v>
      </c>
      <c r="B8124" s="144" t="s">
        <v>84</v>
      </c>
      <c r="C8124">
        <v>300</v>
      </c>
      <c r="D8124" t="str">
        <f>VLOOKUP(Oliusala[[#This Row],[postnumer]],Sveitarfelog[#All],4,FALSE)</f>
        <v>Akraneskaupstaður,Hvalfjarðarsveit,Kjósarhreppur</v>
      </c>
      <c r="E8124" t="str">
        <f>VLOOKUP(Oliusala[[#This Row],[postnumer]],Sveitarfelog[#All],5,FALSE)</f>
        <v>Vesturland</v>
      </c>
      <c r="F8124" t="s">
        <v>25</v>
      </c>
      <c r="G8124" t="s">
        <v>24</v>
      </c>
      <c r="H8124" s="1" t="s">
        <v>58</v>
      </c>
      <c r="I8124" s="1">
        <v>895</v>
      </c>
      <c r="J8124" s="2">
        <f>VLOOKUP(Oliusala[[#This Row],[tegund]],Tegundir!$B$2:$D$19,3,FALSE)*Oliusala[[#This Row],[magn]]/1000</f>
        <v>0.77417499999999995</v>
      </c>
      <c r="K8124">
        <v>2016</v>
      </c>
      <c r="L8124" t="s">
        <v>19</v>
      </c>
      <c r="M8124" s="144" t="s">
        <v>59</v>
      </c>
      <c r="O8124" s="144" t="s">
        <v>1997</v>
      </c>
    </row>
    <row r="8125" spans="1:15" x14ac:dyDescent="0.2">
      <c r="A8125" t="s">
        <v>63</v>
      </c>
      <c r="B8125" s="144" t="s">
        <v>85</v>
      </c>
      <c r="C8125">
        <v>300</v>
      </c>
      <c r="D8125" t="str">
        <f>VLOOKUP(Oliusala[[#This Row],[postnumer]],Sveitarfelog[#All],4,FALSE)</f>
        <v>Akraneskaupstaður,Hvalfjarðarsveit,Kjósarhreppur</v>
      </c>
      <c r="E8125" t="str">
        <f>VLOOKUP(Oliusala[[#This Row],[postnumer]],Sveitarfelog[#All],5,FALSE)</f>
        <v>Vesturland</v>
      </c>
      <c r="F8125" t="s">
        <v>25</v>
      </c>
      <c r="G8125" t="s">
        <v>24</v>
      </c>
      <c r="H8125" s="1" t="s">
        <v>58</v>
      </c>
      <c r="I8125" s="1">
        <v>189346</v>
      </c>
      <c r="J8125" s="2">
        <f>VLOOKUP(Oliusala[[#This Row],[tegund]],Tegundir!$B$2:$D$19,3,FALSE)*Oliusala[[#This Row],[magn]]/1000</f>
        <v>163.78429</v>
      </c>
      <c r="K8125">
        <v>2016</v>
      </c>
      <c r="L8125" t="s">
        <v>19</v>
      </c>
      <c r="M8125" s="144" t="s">
        <v>59</v>
      </c>
      <c r="O8125" s="144" t="s">
        <v>1997</v>
      </c>
    </row>
    <row r="8126" spans="1:15" x14ac:dyDescent="0.2">
      <c r="A8126" t="s">
        <v>84</v>
      </c>
      <c r="B8126" s="144" t="s">
        <v>84</v>
      </c>
      <c r="C8126">
        <v>300</v>
      </c>
      <c r="D8126" t="str">
        <f>VLOOKUP(Oliusala[[#This Row],[postnumer]],Sveitarfelog[#All],4,FALSE)</f>
        <v>Akraneskaupstaður,Hvalfjarðarsveit,Kjósarhreppur</v>
      </c>
      <c r="E8126" t="str">
        <f>VLOOKUP(Oliusala[[#This Row],[postnumer]],Sveitarfelog[#All],5,FALSE)</f>
        <v>Vesturland</v>
      </c>
      <c r="F8126" t="s">
        <v>25</v>
      </c>
      <c r="G8126" t="s">
        <v>24</v>
      </c>
      <c r="H8126" s="1" t="s">
        <v>58</v>
      </c>
      <c r="I8126" s="1">
        <v>1412473</v>
      </c>
      <c r="J8126" s="2">
        <f>VLOOKUP(Oliusala[[#This Row],[tegund]],Tegundir!$B$2:$D$19,3,FALSE)*Oliusala[[#This Row],[magn]]/1000</f>
        <v>1221.789145</v>
      </c>
      <c r="K8126">
        <v>2016</v>
      </c>
      <c r="L8126" t="s">
        <v>19</v>
      </c>
      <c r="M8126" s="144" t="s">
        <v>59</v>
      </c>
      <c r="O8126" s="144" t="s">
        <v>1997</v>
      </c>
    </row>
    <row r="8127" spans="1:15" x14ac:dyDescent="0.2">
      <c r="A8127" t="s">
        <v>57</v>
      </c>
      <c r="B8127" s="144" t="s">
        <v>84</v>
      </c>
      <c r="C8127">
        <v>300</v>
      </c>
      <c r="D8127" t="str">
        <f>VLOOKUP(Oliusala[[#This Row],[postnumer]],Sveitarfelog[#All],4,FALSE)</f>
        <v>Akraneskaupstaður,Hvalfjarðarsveit,Kjósarhreppur</v>
      </c>
      <c r="E8127" t="str">
        <f>VLOOKUP(Oliusala[[#This Row],[postnumer]],Sveitarfelog[#All],5,FALSE)</f>
        <v>Vesturland</v>
      </c>
      <c r="F8127" t="s">
        <v>25</v>
      </c>
      <c r="G8127" t="s">
        <v>24</v>
      </c>
      <c r="H8127" s="1" t="s">
        <v>60</v>
      </c>
      <c r="I8127" s="1">
        <v>239095</v>
      </c>
      <c r="J8127" s="2">
        <f>VLOOKUP(Oliusala[[#This Row],[tegund]],Tegundir!$B$2:$D$19,3,FALSE)*Oliusala[[#This Row],[magn]]/1000</f>
        <v>206.81717499999999</v>
      </c>
      <c r="K8127">
        <v>2016</v>
      </c>
      <c r="L8127" t="s">
        <v>1955</v>
      </c>
      <c r="M8127" s="144" t="s">
        <v>59</v>
      </c>
    </row>
    <row r="8128" spans="1:15" x14ac:dyDescent="0.2">
      <c r="A8128" t="s">
        <v>84</v>
      </c>
      <c r="B8128" s="144" t="s">
        <v>84</v>
      </c>
      <c r="C8128">
        <v>300</v>
      </c>
      <c r="D8128" t="str">
        <f>VLOOKUP(Oliusala[[#This Row],[postnumer]],Sveitarfelog[#All],4,FALSE)</f>
        <v>Akraneskaupstaður,Hvalfjarðarsveit,Kjósarhreppur</v>
      </c>
      <c r="E8128" t="str">
        <f>VLOOKUP(Oliusala[[#This Row],[postnumer]],Sveitarfelog[#All],5,FALSE)</f>
        <v>Vesturland</v>
      </c>
      <c r="F8128" t="s">
        <v>25</v>
      </c>
      <c r="G8128" t="s">
        <v>24</v>
      </c>
      <c r="H8128" s="1" t="s">
        <v>61</v>
      </c>
      <c r="I8128" s="1">
        <v>369185</v>
      </c>
      <c r="J8128" s="2">
        <f>VLOOKUP(Oliusala[[#This Row],[tegund]],Tegundir!$B$2:$D$19,3,FALSE)*Oliusala[[#This Row],[magn]]/1000</f>
        <v>319.34502500000002</v>
      </c>
      <c r="K8128">
        <v>2016</v>
      </c>
      <c r="L8128" t="s">
        <v>1955</v>
      </c>
      <c r="M8128" s="144" t="s">
        <v>62</v>
      </c>
    </row>
    <row r="8129" spans="1:15" x14ac:dyDescent="0.2">
      <c r="A8129" t="s">
        <v>84</v>
      </c>
      <c r="B8129" s="144" t="s">
        <v>86</v>
      </c>
      <c r="C8129">
        <v>301</v>
      </c>
      <c r="D8129" t="str">
        <f>VLOOKUP(Oliusala[[#This Row],[postnumer]],Sveitarfelog[#All],4,FALSE)</f>
        <v>Akraneskaupstaður,Hvalfjarðarsveit,Kjósarhreppur</v>
      </c>
      <c r="E8129" t="str">
        <f>VLOOKUP(Oliusala[[#This Row],[postnumer]],Sveitarfelog[#All],5,FALSE)</f>
        <v>Vesturland</v>
      </c>
      <c r="F8129" t="s">
        <v>25</v>
      </c>
      <c r="G8129" t="s">
        <v>24</v>
      </c>
      <c r="H8129" s="1" t="s">
        <v>60</v>
      </c>
      <c r="I8129" s="1">
        <v>17013</v>
      </c>
      <c r="J8129" s="2">
        <f>VLOOKUP(Oliusala[[#This Row],[tegund]],Tegundir!$B$2:$D$19,3,FALSE)*Oliusala[[#This Row],[magn]]/1000</f>
        <v>14.716244999999999</v>
      </c>
      <c r="K8129">
        <v>2016</v>
      </c>
      <c r="L8129" t="s">
        <v>1955</v>
      </c>
      <c r="M8129" s="144" t="s">
        <v>59</v>
      </c>
    </row>
    <row r="8130" spans="1:15" x14ac:dyDescent="0.2">
      <c r="A8130" t="s">
        <v>57</v>
      </c>
      <c r="B8130" s="144" t="s">
        <v>86</v>
      </c>
      <c r="C8130">
        <v>301</v>
      </c>
      <c r="D8130" t="str">
        <f>VLOOKUP(Oliusala[[#This Row],[postnumer]],Sveitarfelog[#All],4,FALSE)</f>
        <v>Akraneskaupstaður,Hvalfjarðarsveit,Kjósarhreppur</v>
      </c>
      <c r="E8130" t="str">
        <f>VLOOKUP(Oliusala[[#This Row],[postnumer]],Sveitarfelog[#All],5,FALSE)</f>
        <v>Vesturland</v>
      </c>
      <c r="F8130" t="s">
        <v>25</v>
      </c>
      <c r="G8130" t="s">
        <v>24</v>
      </c>
      <c r="H8130" s="1" t="s">
        <v>60</v>
      </c>
      <c r="I8130" s="1">
        <v>48069</v>
      </c>
      <c r="J8130" s="2">
        <f>VLOOKUP(Oliusala[[#This Row],[tegund]],Tegundir!$B$2:$D$19,3,FALSE)*Oliusala[[#This Row],[magn]]/1000</f>
        <v>41.579684999999998</v>
      </c>
      <c r="K8130">
        <v>2016</v>
      </c>
      <c r="L8130" t="s">
        <v>1955</v>
      </c>
      <c r="M8130" s="144" t="s">
        <v>59</v>
      </c>
    </row>
    <row r="8131" spans="1:15" x14ac:dyDescent="0.2">
      <c r="A8131" t="s">
        <v>84</v>
      </c>
      <c r="B8131" s="144" t="s">
        <v>84</v>
      </c>
      <c r="C8131">
        <v>300</v>
      </c>
      <c r="D8131" t="str">
        <f>VLOOKUP(Oliusala[[#This Row],[postnumer]],Sveitarfelog[#All],4,FALSE)</f>
        <v>Akraneskaupstaður,Hvalfjarðarsveit,Kjósarhreppur</v>
      </c>
      <c r="E8131" t="str">
        <f>VLOOKUP(Oliusala[[#This Row],[postnumer]],Sveitarfelog[#All],5,FALSE)</f>
        <v>Vesturland</v>
      </c>
      <c r="F8131" t="s">
        <v>29</v>
      </c>
      <c r="G8131" t="s">
        <v>24</v>
      </c>
      <c r="H8131" s="1" t="s">
        <v>61</v>
      </c>
      <c r="I8131" s="1">
        <v>192691</v>
      </c>
      <c r="J8131" s="2">
        <f>VLOOKUP(Oliusala[[#This Row],[tegund]],Tegundir!$B$2:$D$19,3,FALSE)*Oliusala[[#This Row],[magn]]/1000</f>
        <v>166.67771500000001</v>
      </c>
      <c r="K8131">
        <v>2016</v>
      </c>
      <c r="L8131" t="s">
        <v>1955</v>
      </c>
      <c r="M8131" s="144" t="s">
        <v>62</v>
      </c>
    </row>
    <row r="8132" spans="1:15" x14ac:dyDescent="0.2">
      <c r="A8132" t="s">
        <v>57</v>
      </c>
      <c r="B8132" s="144" t="s">
        <v>86</v>
      </c>
      <c r="C8132">
        <v>301</v>
      </c>
      <c r="D8132" t="str">
        <f>VLOOKUP(Oliusala[[#This Row],[postnumer]],Sveitarfelog[#All],4,FALSE)</f>
        <v>Akraneskaupstaður,Hvalfjarðarsveit,Kjósarhreppur</v>
      </c>
      <c r="E8132" t="str">
        <f>VLOOKUP(Oliusala[[#This Row],[postnumer]],Sveitarfelog[#All],5,FALSE)</f>
        <v>Vesturland</v>
      </c>
      <c r="F8132" t="s">
        <v>24</v>
      </c>
      <c r="G8132" t="s">
        <v>24</v>
      </c>
      <c r="H8132" t="s">
        <v>60</v>
      </c>
      <c r="I8132" s="1">
        <v>6115</v>
      </c>
      <c r="J8132" s="2">
        <f>VLOOKUP(Oliusala[[#This Row],[tegund]],Tegundir!$B$2:$D$19,3,FALSE)*Oliusala[[#This Row],[magn]]/1000</f>
        <v>5.2894750000000004</v>
      </c>
      <c r="K8132">
        <v>2016</v>
      </c>
      <c r="L8132" t="s">
        <v>18</v>
      </c>
      <c r="M8132" s="144" t="s">
        <v>59</v>
      </c>
    </row>
    <row r="8133" spans="1:15" x14ac:dyDescent="0.2">
      <c r="A8133" t="s">
        <v>63</v>
      </c>
      <c r="B8133" s="144" t="s">
        <v>86</v>
      </c>
      <c r="C8133">
        <v>301</v>
      </c>
      <c r="D8133" t="str">
        <f>VLOOKUP(Oliusala[[#This Row],[postnumer]],Sveitarfelog[#All],4,FALSE)</f>
        <v>Akraneskaupstaður,Hvalfjarðarsveit,Kjósarhreppur</v>
      </c>
      <c r="E8133" t="str">
        <f>VLOOKUP(Oliusala[[#This Row],[postnumer]],Sveitarfelog[#All],5,FALSE)</f>
        <v>Vesturland</v>
      </c>
      <c r="F8133" t="s">
        <v>24</v>
      </c>
      <c r="G8133" t="s">
        <v>24</v>
      </c>
      <c r="H8133" s="1" t="s">
        <v>58</v>
      </c>
      <c r="I8133" s="1">
        <v>53596</v>
      </c>
      <c r="J8133" s="2">
        <f>VLOOKUP(Oliusala[[#This Row],[tegund]],Tegundir!$B$2:$D$19,3,FALSE)*Oliusala[[#This Row],[magn]]/1000</f>
        <v>46.36054</v>
      </c>
      <c r="K8133">
        <v>2016</v>
      </c>
      <c r="L8133" t="s">
        <v>18</v>
      </c>
      <c r="M8133" s="144" t="s">
        <v>59</v>
      </c>
    </row>
    <row r="8134" spans="1:15" x14ac:dyDescent="0.2">
      <c r="A8134" t="s">
        <v>84</v>
      </c>
      <c r="B8134" s="144" t="s">
        <v>88</v>
      </c>
      <c r="C8134">
        <v>310</v>
      </c>
      <c r="D8134" t="str">
        <f>VLOOKUP(Oliusala[[#This Row],[postnumer]],Sveitarfelog[#All],4,FALSE)</f>
        <v>Borgarbyggð,Skorradalshreppur</v>
      </c>
      <c r="E8134" t="str">
        <f>VLOOKUP(Oliusala[[#This Row],[postnumer]],Sveitarfelog[#All],5,FALSE)</f>
        <v>Vesturland</v>
      </c>
      <c r="F8134" t="s">
        <v>24</v>
      </c>
      <c r="G8134" t="s">
        <v>24</v>
      </c>
      <c r="H8134" s="1" t="s">
        <v>60</v>
      </c>
      <c r="I8134" s="1">
        <v>31528</v>
      </c>
      <c r="J8134" s="2">
        <f>VLOOKUP(Oliusala[[#This Row],[tegund]],Tegundir!$B$2:$D$19,3,FALSE)*Oliusala[[#This Row],[magn]]/1000</f>
        <v>27.271720000000002</v>
      </c>
      <c r="K8134">
        <v>2016</v>
      </c>
      <c r="L8134" t="s">
        <v>18</v>
      </c>
      <c r="M8134" s="144" t="s">
        <v>59</v>
      </c>
    </row>
    <row r="8135" spans="1:15" x14ac:dyDescent="0.2">
      <c r="A8135" t="s">
        <v>57</v>
      </c>
      <c r="B8135" s="144" t="s">
        <v>88</v>
      </c>
      <c r="C8135">
        <v>310</v>
      </c>
      <c r="D8135" t="str">
        <f>VLOOKUP(Oliusala[[#This Row],[postnumer]],Sveitarfelog[#All],4,FALSE)</f>
        <v>Borgarbyggð,Skorradalshreppur</v>
      </c>
      <c r="E8135" t="str">
        <f>VLOOKUP(Oliusala[[#This Row],[postnumer]],Sveitarfelog[#All],5,FALSE)</f>
        <v>Vesturland</v>
      </c>
      <c r="F8135" t="s">
        <v>24</v>
      </c>
      <c r="G8135" t="s">
        <v>24</v>
      </c>
      <c r="H8135" s="1" t="s">
        <v>60</v>
      </c>
      <c r="I8135" s="1">
        <v>55271</v>
      </c>
      <c r="J8135" s="2">
        <f>VLOOKUP(Oliusala[[#This Row],[tegund]],Tegundir!$B$2:$D$19,3,FALSE)*Oliusala[[#This Row],[magn]]/1000</f>
        <v>47.809415000000001</v>
      </c>
      <c r="K8135">
        <v>2016</v>
      </c>
      <c r="L8135" t="s">
        <v>18</v>
      </c>
      <c r="M8135" s="144" t="s">
        <v>59</v>
      </c>
    </row>
    <row r="8136" spans="1:15" x14ac:dyDescent="0.2">
      <c r="A8136" t="s">
        <v>63</v>
      </c>
      <c r="B8136" s="144" t="s">
        <v>88</v>
      </c>
      <c r="C8136">
        <v>310</v>
      </c>
      <c r="D8136" t="str">
        <f>VLOOKUP(Oliusala[[#This Row],[postnumer]],Sveitarfelog[#All],4,FALSE)</f>
        <v>Borgarbyggð,Skorradalshreppur</v>
      </c>
      <c r="E8136" t="str">
        <f>VLOOKUP(Oliusala[[#This Row],[postnumer]],Sveitarfelog[#All],5,FALSE)</f>
        <v>Vesturland</v>
      </c>
      <c r="F8136" t="s">
        <v>24</v>
      </c>
      <c r="G8136" t="s">
        <v>24</v>
      </c>
      <c r="H8136" s="1" t="s">
        <v>58</v>
      </c>
      <c r="I8136" s="1">
        <v>5992109</v>
      </c>
      <c r="J8136" s="2">
        <f>VLOOKUP(Oliusala[[#This Row],[tegund]],Tegundir!$B$2:$D$19,3,FALSE)*Oliusala[[#This Row],[magn]]/1000</f>
        <v>5183.1742850000001</v>
      </c>
      <c r="K8136">
        <v>2016</v>
      </c>
      <c r="L8136" t="s">
        <v>18</v>
      </c>
      <c r="M8136" s="144" t="s">
        <v>59</v>
      </c>
    </row>
    <row r="8137" spans="1:15" x14ac:dyDescent="0.2">
      <c r="A8137" t="s">
        <v>84</v>
      </c>
      <c r="B8137" s="144" t="s">
        <v>88</v>
      </c>
      <c r="C8137">
        <v>310</v>
      </c>
      <c r="D8137" t="str">
        <f>VLOOKUP(Oliusala[[#This Row],[postnumer]],Sveitarfelog[#All],4,FALSE)</f>
        <v>Borgarbyggð,Skorradalshreppur</v>
      </c>
      <c r="E8137" t="str">
        <f>VLOOKUP(Oliusala[[#This Row],[postnumer]],Sveitarfelog[#All],5,FALSE)</f>
        <v>Vesturland</v>
      </c>
      <c r="F8137" t="s">
        <v>25</v>
      </c>
      <c r="G8137" t="s">
        <v>24</v>
      </c>
      <c r="H8137" s="1" t="s">
        <v>60</v>
      </c>
      <c r="I8137" s="1">
        <v>127982</v>
      </c>
      <c r="J8137" s="2">
        <f>VLOOKUP(Oliusala[[#This Row],[tegund]],Tegundir!$B$2:$D$19,3,FALSE)*Oliusala[[#This Row],[magn]]/1000</f>
        <v>110.70442999999999</v>
      </c>
      <c r="K8137">
        <v>2016</v>
      </c>
      <c r="L8137" t="s">
        <v>1955</v>
      </c>
      <c r="M8137" s="144" t="s">
        <v>59</v>
      </c>
    </row>
    <row r="8138" spans="1:15" x14ac:dyDescent="0.2">
      <c r="A8138" t="s">
        <v>57</v>
      </c>
      <c r="B8138" s="144" t="s">
        <v>88</v>
      </c>
      <c r="C8138">
        <v>310</v>
      </c>
      <c r="D8138" t="str">
        <f>VLOOKUP(Oliusala[[#This Row],[postnumer]],Sveitarfelog[#All],4,FALSE)</f>
        <v>Borgarbyggð,Skorradalshreppur</v>
      </c>
      <c r="E8138" t="str">
        <f>VLOOKUP(Oliusala[[#This Row],[postnumer]],Sveitarfelog[#All],5,FALSE)</f>
        <v>Vesturland</v>
      </c>
      <c r="F8138" t="s">
        <v>25</v>
      </c>
      <c r="G8138" t="s">
        <v>24</v>
      </c>
      <c r="H8138" s="1" t="s">
        <v>60</v>
      </c>
      <c r="I8138" s="1">
        <v>628233</v>
      </c>
      <c r="J8138" s="2">
        <f>VLOOKUP(Oliusala[[#This Row],[tegund]],Tegundir!$B$2:$D$19,3,FALSE)*Oliusala[[#This Row],[magn]]/1000</f>
        <v>543.42154500000004</v>
      </c>
      <c r="K8138">
        <v>2016</v>
      </c>
      <c r="L8138" t="s">
        <v>1955</v>
      </c>
      <c r="M8138" s="144" t="s">
        <v>59</v>
      </c>
    </row>
    <row r="8139" spans="1:15" x14ac:dyDescent="0.2">
      <c r="A8139" t="s">
        <v>63</v>
      </c>
      <c r="B8139" s="144" t="s">
        <v>88</v>
      </c>
      <c r="C8139">
        <v>310</v>
      </c>
      <c r="D8139" t="str">
        <f>VLOOKUP(Oliusala[[#This Row],[postnumer]],Sveitarfelog[#All],4,FALSE)</f>
        <v>Borgarbyggð,Skorradalshreppur</v>
      </c>
      <c r="E8139" t="str">
        <f>VLOOKUP(Oliusala[[#This Row],[postnumer]],Sveitarfelog[#All],5,FALSE)</f>
        <v>Vesturland</v>
      </c>
      <c r="F8139" t="s">
        <v>25</v>
      </c>
      <c r="G8139" t="s">
        <v>24</v>
      </c>
      <c r="H8139" s="1" t="s">
        <v>58</v>
      </c>
      <c r="I8139" s="1">
        <v>197251</v>
      </c>
      <c r="J8139" s="2">
        <f>VLOOKUP(Oliusala[[#This Row],[tegund]],Tegundir!$B$2:$D$19,3,FALSE)*Oliusala[[#This Row],[magn]]/1000</f>
        <v>170.62211499999998</v>
      </c>
      <c r="K8139">
        <v>2016</v>
      </c>
      <c r="L8139" t="s">
        <v>1955</v>
      </c>
      <c r="M8139" s="144" t="s">
        <v>59</v>
      </c>
    </row>
    <row r="8140" spans="1:15" x14ac:dyDescent="0.2">
      <c r="A8140" t="s">
        <v>84</v>
      </c>
      <c r="B8140" s="144" t="s">
        <v>89</v>
      </c>
      <c r="C8140">
        <v>311</v>
      </c>
      <c r="D8140" t="str">
        <f>VLOOKUP(Oliusala[[#This Row],[postnumer]],Sveitarfelog[#All],4,FALSE)</f>
        <v>Borgarbyggð,Skorradalshreppur</v>
      </c>
      <c r="E8140" t="str">
        <f>VLOOKUP(Oliusala[[#This Row],[postnumer]],Sveitarfelog[#All],5,FALSE)</f>
        <v>Vesturland</v>
      </c>
      <c r="F8140" t="s">
        <v>29</v>
      </c>
      <c r="G8140" t="s">
        <v>24</v>
      </c>
      <c r="H8140" s="1" t="s">
        <v>60</v>
      </c>
      <c r="I8140" s="1">
        <v>112209</v>
      </c>
      <c r="J8140" s="2">
        <f>VLOOKUP(Oliusala[[#This Row],[tegund]],Tegundir!$B$2:$D$19,3,FALSE)*Oliusala[[#This Row],[magn]]/1000</f>
        <v>97.06078500000001</v>
      </c>
      <c r="K8140">
        <v>2016</v>
      </c>
      <c r="L8140" t="s">
        <v>19</v>
      </c>
      <c r="M8140" s="144" t="s">
        <v>59</v>
      </c>
      <c r="O8140" s="144" t="s">
        <v>1998</v>
      </c>
    </row>
    <row r="8141" spans="1:15" x14ac:dyDescent="0.2">
      <c r="A8141" t="s">
        <v>84</v>
      </c>
      <c r="B8141" s="144" t="s">
        <v>95</v>
      </c>
      <c r="C8141">
        <v>311</v>
      </c>
      <c r="D8141" t="str">
        <f>VLOOKUP(Oliusala[[#This Row],[postnumer]],Sveitarfelog[#All],4,FALSE)</f>
        <v>Borgarbyggð,Skorradalshreppur</v>
      </c>
      <c r="E8141" t="str">
        <f>VLOOKUP(Oliusala[[#This Row],[postnumer]],Sveitarfelog[#All],5,FALSE)</f>
        <v>Vesturland</v>
      </c>
      <c r="F8141" t="s">
        <v>24</v>
      </c>
      <c r="G8141" t="s">
        <v>24</v>
      </c>
      <c r="H8141" s="1" t="s">
        <v>60</v>
      </c>
      <c r="I8141" s="1">
        <v>9419</v>
      </c>
      <c r="J8141" s="2">
        <f>VLOOKUP(Oliusala[[#This Row],[tegund]],Tegundir!$B$2:$D$19,3,FALSE)*Oliusala[[#This Row],[magn]]/1000</f>
        <v>8.1474349999999998</v>
      </c>
      <c r="K8141">
        <v>2016</v>
      </c>
      <c r="L8141" t="s">
        <v>18</v>
      </c>
      <c r="M8141" s="144" t="s">
        <v>59</v>
      </c>
    </row>
    <row r="8142" spans="1:15" x14ac:dyDescent="0.2">
      <c r="A8142" t="s">
        <v>84</v>
      </c>
      <c r="B8142" s="144" t="s">
        <v>94</v>
      </c>
      <c r="C8142">
        <v>311</v>
      </c>
      <c r="D8142" t="str">
        <f>VLOOKUP(Oliusala[[#This Row],[postnumer]],Sveitarfelog[#All],4,FALSE)</f>
        <v>Borgarbyggð,Skorradalshreppur</v>
      </c>
      <c r="E8142" t="str">
        <f>VLOOKUP(Oliusala[[#This Row],[postnumer]],Sveitarfelog[#All],5,FALSE)</f>
        <v>Vesturland</v>
      </c>
      <c r="F8142" t="s">
        <v>24</v>
      </c>
      <c r="G8142" t="s">
        <v>24</v>
      </c>
      <c r="H8142" s="1" t="s">
        <v>60</v>
      </c>
      <c r="I8142" s="1">
        <v>5156</v>
      </c>
      <c r="J8142" s="2">
        <f>VLOOKUP(Oliusala[[#This Row],[tegund]],Tegundir!$B$2:$D$19,3,FALSE)*Oliusala[[#This Row],[magn]]/1000</f>
        <v>4.4599399999999996</v>
      </c>
      <c r="K8142">
        <v>2016</v>
      </c>
      <c r="L8142" t="s">
        <v>18</v>
      </c>
      <c r="M8142" s="144" t="s">
        <v>59</v>
      </c>
    </row>
    <row r="8143" spans="1:15" x14ac:dyDescent="0.2">
      <c r="A8143" t="s">
        <v>84</v>
      </c>
      <c r="B8143" s="144" t="s">
        <v>90</v>
      </c>
      <c r="C8143">
        <v>311</v>
      </c>
      <c r="D8143" t="str">
        <f>VLOOKUP(Oliusala[[#This Row],[postnumer]],Sveitarfelog[#All],4,FALSE)</f>
        <v>Borgarbyggð,Skorradalshreppur</v>
      </c>
      <c r="E8143" t="str">
        <f>VLOOKUP(Oliusala[[#This Row],[postnumer]],Sveitarfelog[#All],5,FALSE)</f>
        <v>Vesturland</v>
      </c>
      <c r="F8143" t="s">
        <v>24</v>
      </c>
      <c r="G8143" t="s">
        <v>24</v>
      </c>
      <c r="H8143" s="1" t="s">
        <v>60</v>
      </c>
      <c r="I8143" s="1">
        <v>14338</v>
      </c>
      <c r="J8143" s="2">
        <f>VLOOKUP(Oliusala[[#This Row],[tegund]],Tegundir!$B$2:$D$19,3,FALSE)*Oliusala[[#This Row],[magn]]/1000</f>
        <v>12.402369999999999</v>
      </c>
      <c r="K8143">
        <v>2016</v>
      </c>
      <c r="L8143" t="s">
        <v>18</v>
      </c>
      <c r="M8143" s="144" t="s">
        <v>59</v>
      </c>
    </row>
    <row r="8144" spans="1:15" x14ac:dyDescent="0.2">
      <c r="A8144" t="s">
        <v>84</v>
      </c>
      <c r="B8144" s="144" t="s">
        <v>92</v>
      </c>
      <c r="C8144">
        <v>311</v>
      </c>
      <c r="D8144" t="str">
        <f>VLOOKUP(Oliusala[[#This Row],[postnumer]],Sveitarfelog[#All],4,FALSE)</f>
        <v>Borgarbyggð,Skorradalshreppur</v>
      </c>
      <c r="E8144" t="str">
        <f>VLOOKUP(Oliusala[[#This Row],[postnumer]],Sveitarfelog[#All],5,FALSE)</f>
        <v>Vesturland</v>
      </c>
      <c r="F8144" t="s">
        <v>24</v>
      </c>
      <c r="G8144" t="s">
        <v>24</v>
      </c>
      <c r="H8144" t="s">
        <v>60</v>
      </c>
      <c r="I8144" s="1">
        <v>9814</v>
      </c>
      <c r="J8144" s="2">
        <f>VLOOKUP(Oliusala[[#This Row],[tegund]],Tegundir!$B$2:$D$19,3,FALSE)*Oliusala[[#This Row],[magn]]/1000</f>
        <v>8.4891100000000002</v>
      </c>
      <c r="K8144">
        <v>2016</v>
      </c>
      <c r="L8144" t="s">
        <v>18</v>
      </c>
      <c r="M8144" s="144" t="s">
        <v>59</v>
      </c>
    </row>
    <row r="8145" spans="1:15" x14ac:dyDescent="0.2">
      <c r="A8145" t="s">
        <v>67</v>
      </c>
      <c r="B8145" s="144" t="s">
        <v>93</v>
      </c>
      <c r="C8145">
        <v>311</v>
      </c>
      <c r="D8145" t="str">
        <f>VLOOKUP(Oliusala[[#This Row],[postnumer]],Sveitarfelog[#All],4,FALSE)</f>
        <v>Borgarbyggð,Skorradalshreppur</v>
      </c>
      <c r="E8145" t="str">
        <f>VLOOKUP(Oliusala[[#This Row],[postnumer]],Sveitarfelog[#All],5,FALSE)</f>
        <v>Vesturland</v>
      </c>
      <c r="F8145" t="s">
        <v>24</v>
      </c>
      <c r="G8145" t="s">
        <v>24</v>
      </c>
      <c r="H8145" t="s">
        <v>60</v>
      </c>
      <c r="I8145" s="1">
        <v>1396</v>
      </c>
      <c r="J8145" s="2">
        <f>VLOOKUP(Oliusala[[#This Row],[tegund]],Tegundir!$B$2:$D$19,3,FALSE)*Oliusala[[#This Row],[magn]]/1000</f>
        <v>1.2075400000000001</v>
      </c>
      <c r="K8145">
        <v>2016</v>
      </c>
      <c r="L8145" t="s">
        <v>18</v>
      </c>
      <c r="M8145" s="144" t="s">
        <v>59</v>
      </c>
    </row>
    <row r="8146" spans="1:15" x14ac:dyDescent="0.2">
      <c r="A8146" t="s">
        <v>57</v>
      </c>
      <c r="B8146" s="144" t="s">
        <v>94</v>
      </c>
      <c r="C8146">
        <v>311</v>
      </c>
      <c r="D8146" t="str">
        <f>VLOOKUP(Oliusala[[#This Row],[postnumer]],Sveitarfelog[#All],4,FALSE)</f>
        <v>Borgarbyggð,Skorradalshreppur</v>
      </c>
      <c r="E8146" t="str">
        <f>VLOOKUP(Oliusala[[#This Row],[postnumer]],Sveitarfelog[#All],5,FALSE)</f>
        <v>Vesturland</v>
      </c>
      <c r="F8146" t="s">
        <v>24</v>
      </c>
      <c r="G8146" t="s">
        <v>24</v>
      </c>
      <c r="H8146" t="s">
        <v>60</v>
      </c>
      <c r="I8146" s="1">
        <v>16054</v>
      </c>
      <c r="J8146" s="2">
        <f>VLOOKUP(Oliusala[[#This Row],[tegund]],Tegundir!$B$2:$D$19,3,FALSE)*Oliusala[[#This Row],[magn]]/1000</f>
        <v>13.886709999999999</v>
      </c>
      <c r="K8146">
        <v>2016</v>
      </c>
      <c r="L8146" t="s">
        <v>18</v>
      </c>
      <c r="M8146" s="144" t="s">
        <v>59</v>
      </c>
    </row>
    <row r="8147" spans="1:15" x14ac:dyDescent="0.2">
      <c r="A8147" t="s">
        <v>57</v>
      </c>
      <c r="B8147" s="144" t="s">
        <v>92</v>
      </c>
      <c r="C8147">
        <v>311</v>
      </c>
      <c r="D8147" t="str">
        <f>VLOOKUP(Oliusala[[#This Row],[postnumer]],Sveitarfelog[#All],4,FALSE)</f>
        <v>Borgarbyggð,Skorradalshreppur</v>
      </c>
      <c r="E8147" t="str">
        <f>VLOOKUP(Oliusala[[#This Row],[postnumer]],Sveitarfelog[#All],5,FALSE)</f>
        <v>Vesturland</v>
      </c>
      <c r="F8147" t="s">
        <v>24</v>
      </c>
      <c r="G8147" t="s">
        <v>24</v>
      </c>
      <c r="H8147" t="s">
        <v>60</v>
      </c>
      <c r="I8147" s="1">
        <v>7999</v>
      </c>
      <c r="J8147" s="2">
        <f>VLOOKUP(Oliusala[[#This Row],[tegund]],Tegundir!$B$2:$D$19,3,FALSE)*Oliusala[[#This Row],[magn]]/1000</f>
        <v>6.9191349999999998</v>
      </c>
      <c r="K8147">
        <v>2016</v>
      </c>
      <c r="L8147" t="s">
        <v>18</v>
      </c>
      <c r="M8147" s="144" t="s">
        <v>59</v>
      </c>
    </row>
    <row r="8148" spans="1:15" x14ac:dyDescent="0.2">
      <c r="A8148" t="s">
        <v>57</v>
      </c>
      <c r="B8148" s="144" t="s">
        <v>93</v>
      </c>
      <c r="C8148">
        <v>311</v>
      </c>
      <c r="D8148" t="str">
        <f>VLOOKUP(Oliusala[[#This Row],[postnumer]],Sveitarfelog[#All],4,FALSE)</f>
        <v>Borgarbyggð,Skorradalshreppur</v>
      </c>
      <c r="E8148" t="str">
        <f>VLOOKUP(Oliusala[[#This Row],[postnumer]],Sveitarfelog[#All],5,FALSE)</f>
        <v>Vesturland</v>
      </c>
      <c r="F8148" t="s">
        <v>24</v>
      </c>
      <c r="G8148" t="s">
        <v>24</v>
      </c>
      <c r="H8148" s="1" t="s">
        <v>60</v>
      </c>
      <c r="I8148" s="1">
        <v>68195</v>
      </c>
      <c r="J8148" s="2">
        <f>VLOOKUP(Oliusala[[#This Row],[tegund]],Tegundir!$B$2:$D$19,3,FALSE)*Oliusala[[#This Row],[magn]]/1000</f>
        <v>58.988675000000001</v>
      </c>
      <c r="K8148">
        <v>2016</v>
      </c>
      <c r="L8148" t="s">
        <v>18</v>
      </c>
      <c r="M8148" s="144" t="s">
        <v>59</v>
      </c>
    </row>
    <row r="8149" spans="1:15" x14ac:dyDescent="0.2">
      <c r="A8149" t="s">
        <v>57</v>
      </c>
      <c r="B8149" s="144" t="s">
        <v>93</v>
      </c>
      <c r="C8149">
        <v>311</v>
      </c>
      <c r="D8149" t="str">
        <f>VLOOKUP(Oliusala[[#This Row],[postnumer]],Sveitarfelog[#All],4,FALSE)</f>
        <v>Borgarbyggð,Skorradalshreppur</v>
      </c>
      <c r="E8149" t="str">
        <f>VLOOKUP(Oliusala[[#This Row],[postnumer]],Sveitarfelog[#All],5,FALSE)</f>
        <v>Vesturland</v>
      </c>
      <c r="F8149" t="s">
        <v>30</v>
      </c>
      <c r="G8149" t="s">
        <v>24</v>
      </c>
      <c r="H8149" s="1" t="s">
        <v>60</v>
      </c>
      <c r="I8149" s="1">
        <v>1632</v>
      </c>
      <c r="J8149" s="2">
        <f>VLOOKUP(Oliusala[[#This Row],[tegund]],Tegundir!$B$2:$D$19,3,FALSE)*Oliusala[[#This Row],[magn]]/1000</f>
        <v>1.41168</v>
      </c>
      <c r="K8149">
        <v>2016</v>
      </c>
      <c r="L8149" t="s">
        <v>19</v>
      </c>
      <c r="M8149" s="144" t="s">
        <v>59</v>
      </c>
      <c r="O8149" s="144" t="s">
        <v>1998</v>
      </c>
    </row>
    <row r="8150" spans="1:15" x14ac:dyDescent="0.2">
      <c r="A8150" t="s">
        <v>63</v>
      </c>
      <c r="B8150" s="144" t="s">
        <v>89</v>
      </c>
      <c r="C8150">
        <v>311</v>
      </c>
      <c r="D8150" t="str">
        <f>VLOOKUP(Oliusala[[#This Row],[postnumer]],Sveitarfelog[#All],4,FALSE)</f>
        <v>Borgarbyggð,Skorradalshreppur</v>
      </c>
      <c r="E8150" t="str">
        <f>VLOOKUP(Oliusala[[#This Row],[postnumer]],Sveitarfelog[#All],5,FALSE)</f>
        <v>Vesturland</v>
      </c>
      <c r="F8150" t="s">
        <v>24</v>
      </c>
      <c r="G8150" t="s">
        <v>24</v>
      </c>
      <c r="H8150" s="1" t="s">
        <v>58</v>
      </c>
      <c r="I8150" s="1">
        <v>730009</v>
      </c>
      <c r="J8150" s="2">
        <f>VLOOKUP(Oliusala[[#This Row],[tegund]],Tegundir!$B$2:$D$19,3,FALSE)*Oliusala[[#This Row],[magn]]/1000</f>
        <v>631.45778500000006</v>
      </c>
      <c r="K8150">
        <v>2016</v>
      </c>
      <c r="L8150" t="s">
        <v>18</v>
      </c>
      <c r="M8150" s="144" t="s">
        <v>59</v>
      </c>
    </row>
    <row r="8151" spans="1:15" x14ac:dyDescent="0.2">
      <c r="A8151" t="s">
        <v>63</v>
      </c>
      <c r="B8151" s="144" t="s">
        <v>90</v>
      </c>
      <c r="C8151">
        <v>311</v>
      </c>
      <c r="D8151" t="str">
        <f>VLOOKUP(Oliusala[[#This Row],[postnumer]],Sveitarfelog[#All],4,FALSE)</f>
        <v>Borgarbyggð,Skorradalshreppur</v>
      </c>
      <c r="E8151" t="str">
        <f>VLOOKUP(Oliusala[[#This Row],[postnumer]],Sveitarfelog[#All],5,FALSE)</f>
        <v>Vesturland</v>
      </c>
      <c r="F8151" t="s">
        <v>24</v>
      </c>
      <c r="G8151" t="s">
        <v>24</v>
      </c>
      <c r="H8151" s="1" t="s">
        <v>58</v>
      </c>
      <c r="I8151" s="1">
        <v>224680</v>
      </c>
      <c r="J8151" s="2">
        <f>VLOOKUP(Oliusala[[#This Row],[tegund]],Tegundir!$B$2:$D$19,3,FALSE)*Oliusala[[#This Row],[magn]]/1000</f>
        <v>194.34820000000002</v>
      </c>
      <c r="K8151">
        <v>2016</v>
      </c>
      <c r="L8151" t="s">
        <v>18</v>
      </c>
      <c r="M8151" s="144" t="s">
        <v>59</v>
      </c>
    </row>
    <row r="8152" spans="1:15" x14ac:dyDescent="0.2">
      <c r="A8152" t="s">
        <v>63</v>
      </c>
      <c r="B8152" s="144" t="s">
        <v>91</v>
      </c>
      <c r="C8152">
        <v>311</v>
      </c>
      <c r="D8152" t="str">
        <f>VLOOKUP(Oliusala[[#This Row],[postnumer]],Sveitarfelog[#All],4,FALSE)</f>
        <v>Borgarbyggð,Skorradalshreppur</v>
      </c>
      <c r="E8152" t="str">
        <f>VLOOKUP(Oliusala[[#This Row],[postnumer]],Sveitarfelog[#All],5,FALSE)</f>
        <v>Vesturland</v>
      </c>
      <c r="F8152" t="s">
        <v>24</v>
      </c>
      <c r="G8152" t="s">
        <v>24</v>
      </c>
      <c r="H8152" t="s">
        <v>58</v>
      </c>
      <c r="I8152" s="1">
        <v>136299</v>
      </c>
      <c r="J8152" s="2">
        <f>VLOOKUP(Oliusala[[#This Row],[tegund]],Tegundir!$B$2:$D$19,3,FALSE)*Oliusala[[#This Row],[magn]]/1000</f>
        <v>117.898635</v>
      </c>
      <c r="K8152">
        <v>2016</v>
      </c>
      <c r="L8152" t="s">
        <v>18</v>
      </c>
      <c r="M8152" s="144" t="s">
        <v>59</v>
      </c>
    </row>
    <row r="8153" spans="1:15" x14ac:dyDescent="0.2">
      <c r="A8153" t="s">
        <v>63</v>
      </c>
      <c r="B8153" s="144" t="s">
        <v>92</v>
      </c>
      <c r="C8153">
        <v>311</v>
      </c>
      <c r="D8153" t="str">
        <f>VLOOKUP(Oliusala[[#This Row],[postnumer]],Sveitarfelog[#All],4,FALSE)</f>
        <v>Borgarbyggð,Skorradalshreppur</v>
      </c>
      <c r="E8153" t="str">
        <f>VLOOKUP(Oliusala[[#This Row],[postnumer]],Sveitarfelog[#All],5,FALSE)</f>
        <v>Vesturland</v>
      </c>
      <c r="F8153" t="s">
        <v>24</v>
      </c>
      <c r="G8153" t="s">
        <v>24</v>
      </c>
      <c r="H8153" s="1" t="s">
        <v>58</v>
      </c>
      <c r="I8153" s="1">
        <v>231334</v>
      </c>
      <c r="J8153" s="2">
        <f>VLOOKUP(Oliusala[[#This Row],[tegund]],Tegundir!$B$2:$D$19,3,FALSE)*Oliusala[[#This Row],[magn]]/1000</f>
        <v>200.10391000000001</v>
      </c>
      <c r="K8153">
        <v>2016</v>
      </c>
      <c r="L8153" t="s">
        <v>18</v>
      </c>
      <c r="M8153" s="144" t="s">
        <v>59</v>
      </c>
    </row>
    <row r="8154" spans="1:15" x14ac:dyDescent="0.2">
      <c r="A8154" t="s">
        <v>63</v>
      </c>
      <c r="B8154" s="144" t="s">
        <v>93</v>
      </c>
      <c r="C8154">
        <v>311</v>
      </c>
      <c r="D8154" t="str">
        <f>VLOOKUP(Oliusala[[#This Row],[postnumer]],Sveitarfelog[#All],4,FALSE)</f>
        <v>Borgarbyggð,Skorradalshreppur</v>
      </c>
      <c r="E8154" t="str">
        <f>VLOOKUP(Oliusala[[#This Row],[postnumer]],Sveitarfelog[#All],5,FALSE)</f>
        <v>Vesturland</v>
      </c>
      <c r="F8154" t="s">
        <v>24</v>
      </c>
      <c r="G8154" t="s">
        <v>24</v>
      </c>
      <c r="H8154" t="s">
        <v>58</v>
      </c>
      <c r="I8154" s="1">
        <v>212342</v>
      </c>
      <c r="J8154" s="2">
        <f>VLOOKUP(Oliusala[[#This Row],[tegund]],Tegundir!$B$2:$D$19,3,FALSE)*Oliusala[[#This Row],[magn]]/1000</f>
        <v>183.67582999999999</v>
      </c>
      <c r="K8154">
        <v>2016</v>
      </c>
      <c r="L8154" t="s">
        <v>18</v>
      </c>
      <c r="M8154" s="144" t="s">
        <v>59</v>
      </c>
    </row>
    <row r="8155" spans="1:15" x14ac:dyDescent="0.2">
      <c r="A8155" t="s">
        <v>84</v>
      </c>
      <c r="B8155" s="144" t="s">
        <v>89</v>
      </c>
      <c r="C8155">
        <v>311</v>
      </c>
      <c r="D8155" t="str">
        <f>VLOOKUP(Oliusala[[#This Row],[postnumer]],Sveitarfelog[#All],4,FALSE)</f>
        <v>Borgarbyggð,Skorradalshreppur</v>
      </c>
      <c r="E8155" t="str">
        <f>VLOOKUP(Oliusala[[#This Row],[postnumer]],Sveitarfelog[#All],5,FALSE)</f>
        <v>Vesturland</v>
      </c>
      <c r="F8155" t="s">
        <v>25</v>
      </c>
      <c r="G8155" t="s">
        <v>24</v>
      </c>
      <c r="H8155" s="1" t="s">
        <v>60</v>
      </c>
      <c r="I8155" s="1">
        <v>4336</v>
      </c>
      <c r="J8155" s="2">
        <f>VLOOKUP(Oliusala[[#This Row],[tegund]],Tegundir!$B$2:$D$19,3,FALSE)*Oliusala[[#This Row],[magn]]/1000</f>
        <v>3.7506399999999998</v>
      </c>
      <c r="K8155">
        <v>2016</v>
      </c>
      <c r="L8155" t="s">
        <v>1955</v>
      </c>
      <c r="M8155" s="144" t="s">
        <v>59</v>
      </c>
    </row>
    <row r="8156" spans="1:15" x14ac:dyDescent="0.2">
      <c r="A8156" t="s">
        <v>84</v>
      </c>
      <c r="B8156" s="144" t="s">
        <v>95</v>
      </c>
      <c r="C8156">
        <v>311</v>
      </c>
      <c r="D8156" t="str">
        <f>VLOOKUP(Oliusala[[#This Row],[postnumer]],Sveitarfelog[#All],4,FALSE)</f>
        <v>Borgarbyggð,Skorradalshreppur</v>
      </c>
      <c r="E8156" t="str">
        <f>VLOOKUP(Oliusala[[#This Row],[postnumer]],Sveitarfelog[#All],5,FALSE)</f>
        <v>Vesturland</v>
      </c>
      <c r="F8156" t="s">
        <v>25</v>
      </c>
      <c r="G8156" t="s">
        <v>24</v>
      </c>
      <c r="H8156" s="1" t="s">
        <v>60</v>
      </c>
      <c r="I8156" s="1">
        <v>47144</v>
      </c>
      <c r="J8156" s="2">
        <f>VLOOKUP(Oliusala[[#This Row],[tegund]],Tegundir!$B$2:$D$19,3,FALSE)*Oliusala[[#This Row],[magn]]/1000</f>
        <v>40.779559999999996</v>
      </c>
      <c r="K8156">
        <v>2016</v>
      </c>
      <c r="L8156" t="s">
        <v>1955</v>
      </c>
      <c r="M8156" s="144" t="s">
        <v>59</v>
      </c>
    </row>
    <row r="8157" spans="1:15" x14ac:dyDescent="0.2">
      <c r="A8157" t="s">
        <v>84</v>
      </c>
      <c r="B8157" s="144" t="s">
        <v>94</v>
      </c>
      <c r="C8157">
        <v>311</v>
      </c>
      <c r="D8157" t="str">
        <f>VLOOKUP(Oliusala[[#This Row],[postnumer]],Sveitarfelog[#All],4,FALSE)</f>
        <v>Borgarbyggð,Skorradalshreppur</v>
      </c>
      <c r="E8157" t="str">
        <f>VLOOKUP(Oliusala[[#This Row],[postnumer]],Sveitarfelog[#All],5,FALSE)</f>
        <v>Vesturland</v>
      </c>
      <c r="F8157" t="s">
        <v>25</v>
      </c>
      <c r="G8157" t="s">
        <v>24</v>
      </c>
      <c r="H8157" s="1" t="s">
        <v>60</v>
      </c>
      <c r="I8157" s="1">
        <v>5376</v>
      </c>
      <c r="J8157" s="2">
        <f>VLOOKUP(Oliusala[[#This Row],[tegund]],Tegundir!$B$2:$D$19,3,FALSE)*Oliusala[[#This Row],[magn]]/1000</f>
        <v>4.6502400000000002</v>
      </c>
      <c r="K8157">
        <v>2016</v>
      </c>
      <c r="L8157" t="s">
        <v>1955</v>
      </c>
      <c r="M8157" s="144" t="s">
        <v>59</v>
      </c>
    </row>
    <row r="8158" spans="1:15" x14ac:dyDescent="0.2">
      <c r="A8158" t="s">
        <v>84</v>
      </c>
      <c r="B8158" s="144" t="s">
        <v>90</v>
      </c>
      <c r="C8158">
        <v>311</v>
      </c>
      <c r="D8158" t="str">
        <f>VLOOKUP(Oliusala[[#This Row],[postnumer]],Sveitarfelog[#All],4,FALSE)</f>
        <v>Borgarbyggð,Skorradalshreppur</v>
      </c>
      <c r="E8158" t="str">
        <f>VLOOKUP(Oliusala[[#This Row],[postnumer]],Sveitarfelog[#All],5,FALSE)</f>
        <v>Vesturland</v>
      </c>
      <c r="F8158" t="s">
        <v>25</v>
      </c>
      <c r="G8158" t="s">
        <v>24</v>
      </c>
      <c r="H8158" s="1" t="s">
        <v>60</v>
      </c>
      <c r="I8158" s="1">
        <v>48758</v>
      </c>
      <c r="J8158" s="2">
        <f>VLOOKUP(Oliusala[[#This Row],[tegund]],Tegundir!$B$2:$D$19,3,FALSE)*Oliusala[[#This Row],[magn]]/1000</f>
        <v>42.175669999999997</v>
      </c>
      <c r="K8158">
        <v>2016</v>
      </c>
      <c r="L8158" t="s">
        <v>1955</v>
      </c>
      <c r="M8158" s="144" t="s">
        <v>59</v>
      </c>
    </row>
    <row r="8159" spans="1:15" x14ac:dyDescent="0.2">
      <c r="A8159" t="s">
        <v>84</v>
      </c>
      <c r="B8159" s="144" t="s">
        <v>92</v>
      </c>
      <c r="C8159">
        <v>311</v>
      </c>
      <c r="D8159" t="str">
        <f>VLOOKUP(Oliusala[[#This Row],[postnumer]],Sveitarfelog[#All],4,FALSE)</f>
        <v>Borgarbyggð,Skorradalshreppur</v>
      </c>
      <c r="E8159" t="str">
        <f>VLOOKUP(Oliusala[[#This Row],[postnumer]],Sveitarfelog[#All],5,FALSE)</f>
        <v>Vesturland</v>
      </c>
      <c r="F8159" t="s">
        <v>25</v>
      </c>
      <c r="G8159" t="s">
        <v>24</v>
      </c>
      <c r="H8159" t="s">
        <v>60</v>
      </c>
      <c r="I8159" s="1">
        <v>36819</v>
      </c>
      <c r="J8159" s="2">
        <f>VLOOKUP(Oliusala[[#This Row],[tegund]],Tegundir!$B$2:$D$19,3,FALSE)*Oliusala[[#This Row],[magn]]/1000</f>
        <v>31.848435000000002</v>
      </c>
      <c r="K8159">
        <v>2016</v>
      </c>
      <c r="L8159" t="s">
        <v>1955</v>
      </c>
      <c r="M8159" s="144" t="s">
        <v>59</v>
      </c>
    </row>
    <row r="8160" spans="1:15" x14ac:dyDescent="0.2">
      <c r="A8160" t="s">
        <v>84</v>
      </c>
      <c r="B8160" s="144" t="s">
        <v>93</v>
      </c>
      <c r="C8160">
        <v>311</v>
      </c>
      <c r="D8160" t="str">
        <f>VLOOKUP(Oliusala[[#This Row],[postnumer]],Sveitarfelog[#All],4,FALSE)</f>
        <v>Borgarbyggð,Skorradalshreppur</v>
      </c>
      <c r="E8160" t="str">
        <f>VLOOKUP(Oliusala[[#This Row],[postnumer]],Sveitarfelog[#All],5,FALSE)</f>
        <v>Vesturland</v>
      </c>
      <c r="F8160" t="s">
        <v>25</v>
      </c>
      <c r="G8160" t="s">
        <v>24</v>
      </c>
      <c r="H8160" t="s">
        <v>60</v>
      </c>
      <c r="I8160" s="1">
        <v>394</v>
      </c>
      <c r="J8160" s="2">
        <f>VLOOKUP(Oliusala[[#This Row],[tegund]],Tegundir!$B$2:$D$19,3,FALSE)*Oliusala[[#This Row],[magn]]/1000</f>
        <v>0.34081</v>
      </c>
      <c r="K8160">
        <v>2016</v>
      </c>
      <c r="L8160" t="s">
        <v>1955</v>
      </c>
      <c r="M8160" s="144" t="s">
        <v>59</v>
      </c>
    </row>
    <row r="8161" spans="1:15" x14ac:dyDescent="0.2">
      <c r="A8161" t="s">
        <v>67</v>
      </c>
      <c r="B8161" s="144" t="s">
        <v>93</v>
      </c>
      <c r="C8161">
        <v>311</v>
      </c>
      <c r="D8161" t="str">
        <f>VLOOKUP(Oliusala[[#This Row],[postnumer]],Sveitarfelog[#All],4,FALSE)</f>
        <v>Borgarbyggð,Skorradalshreppur</v>
      </c>
      <c r="E8161" t="str">
        <f>VLOOKUP(Oliusala[[#This Row],[postnumer]],Sveitarfelog[#All],5,FALSE)</f>
        <v>Vesturland</v>
      </c>
      <c r="F8161" t="s">
        <v>25</v>
      </c>
      <c r="G8161" t="s">
        <v>24</v>
      </c>
      <c r="H8161" t="s">
        <v>60</v>
      </c>
      <c r="I8161" s="1">
        <v>7336</v>
      </c>
      <c r="J8161" s="2">
        <f>VLOOKUP(Oliusala[[#This Row],[tegund]],Tegundir!$B$2:$D$19,3,FALSE)*Oliusala[[#This Row],[magn]]/1000</f>
        <v>6.3456400000000004</v>
      </c>
      <c r="K8161">
        <v>2016</v>
      </c>
      <c r="L8161" t="s">
        <v>1955</v>
      </c>
      <c r="M8161" s="144" t="s">
        <v>59</v>
      </c>
    </row>
    <row r="8162" spans="1:15" x14ac:dyDescent="0.2">
      <c r="A8162" t="s">
        <v>57</v>
      </c>
      <c r="B8162" s="144" t="s">
        <v>89</v>
      </c>
      <c r="C8162">
        <v>311</v>
      </c>
      <c r="D8162" t="str">
        <f>VLOOKUP(Oliusala[[#This Row],[postnumer]],Sveitarfelog[#All],4,FALSE)</f>
        <v>Borgarbyggð,Skorradalshreppur</v>
      </c>
      <c r="E8162" t="str">
        <f>VLOOKUP(Oliusala[[#This Row],[postnumer]],Sveitarfelog[#All],5,FALSE)</f>
        <v>Vesturland</v>
      </c>
      <c r="F8162" t="s">
        <v>25</v>
      </c>
      <c r="G8162" t="s">
        <v>24</v>
      </c>
      <c r="H8162" s="1" t="s">
        <v>60</v>
      </c>
      <c r="I8162" s="1">
        <v>35062</v>
      </c>
      <c r="J8162" s="2">
        <f>VLOOKUP(Oliusala[[#This Row],[tegund]],Tegundir!$B$2:$D$19,3,FALSE)*Oliusala[[#This Row],[magn]]/1000</f>
        <v>30.32863</v>
      </c>
      <c r="K8162">
        <v>2016</v>
      </c>
      <c r="L8162" t="s">
        <v>1955</v>
      </c>
      <c r="M8162" s="144" t="s">
        <v>59</v>
      </c>
    </row>
    <row r="8163" spans="1:15" x14ac:dyDescent="0.2">
      <c r="A8163" t="s">
        <v>57</v>
      </c>
      <c r="B8163" s="144" t="s">
        <v>95</v>
      </c>
      <c r="C8163">
        <v>311</v>
      </c>
      <c r="D8163" t="str">
        <f>VLOOKUP(Oliusala[[#This Row],[postnumer]],Sveitarfelog[#All],4,FALSE)</f>
        <v>Borgarbyggð,Skorradalshreppur</v>
      </c>
      <c r="E8163" t="str">
        <f>VLOOKUP(Oliusala[[#This Row],[postnumer]],Sveitarfelog[#All],5,FALSE)</f>
        <v>Vesturland</v>
      </c>
      <c r="F8163" t="s">
        <v>25</v>
      </c>
      <c r="G8163" t="s">
        <v>24</v>
      </c>
      <c r="H8163" s="1" t="s">
        <v>60</v>
      </c>
      <c r="I8163" s="1">
        <v>121321</v>
      </c>
      <c r="J8163" s="2">
        <f>VLOOKUP(Oliusala[[#This Row],[tegund]],Tegundir!$B$2:$D$19,3,FALSE)*Oliusala[[#This Row],[magn]]/1000</f>
        <v>104.94266499999999</v>
      </c>
      <c r="K8163">
        <v>2016</v>
      </c>
      <c r="L8163" t="s">
        <v>1955</v>
      </c>
      <c r="M8163" s="144" t="s">
        <v>59</v>
      </c>
    </row>
    <row r="8164" spans="1:15" x14ac:dyDescent="0.2">
      <c r="A8164" t="s">
        <v>57</v>
      </c>
      <c r="B8164" s="144" t="s">
        <v>94</v>
      </c>
      <c r="C8164">
        <v>311</v>
      </c>
      <c r="D8164" t="str">
        <f>VLOOKUP(Oliusala[[#This Row],[postnumer]],Sveitarfelog[#All],4,FALSE)</f>
        <v>Borgarbyggð,Skorradalshreppur</v>
      </c>
      <c r="E8164" t="str">
        <f>VLOOKUP(Oliusala[[#This Row],[postnumer]],Sveitarfelog[#All],5,FALSE)</f>
        <v>Vesturland</v>
      </c>
      <c r="F8164" t="s">
        <v>25</v>
      </c>
      <c r="G8164" t="s">
        <v>24</v>
      </c>
      <c r="H8164" s="1" t="s">
        <v>60</v>
      </c>
      <c r="I8164" s="1">
        <v>2257</v>
      </c>
      <c r="J8164" s="2">
        <f>VLOOKUP(Oliusala[[#This Row],[tegund]],Tegundir!$B$2:$D$19,3,FALSE)*Oliusala[[#This Row],[magn]]/1000</f>
        <v>1.952305</v>
      </c>
      <c r="K8164">
        <v>2016</v>
      </c>
      <c r="L8164" t="s">
        <v>1955</v>
      </c>
      <c r="M8164" s="144" t="s">
        <v>59</v>
      </c>
    </row>
    <row r="8165" spans="1:15" x14ac:dyDescent="0.2">
      <c r="A8165" t="s">
        <v>57</v>
      </c>
      <c r="B8165" s="144" t="s">
        <v>90</v>
      </c>
      <c r="C8165">
        <v>311</v>
      </c>
      <c r="D8165" t="str">
        <f>VLOOKUP(Oliusala[[#This Row],[postnumer]],Sveitarfelog[#All],4,FALSE)</f>
        <v>Borgarbyggð,Skorradalshreppur</v>
      </c>
      <c r="E8165" t="str">
        <f>VLOOKUP(Oliusala[[#This Row],[postnumer]],Sveitarfelog[#All],5,FALSE)</f>
        <v>Vesturland</v>
      </c>
      <c r="F8165" t="s">
        <v>25</v>
      </c>
      <c r="G8165" t="s">
        <v>24</v>
      </c>
      <c r="H8165" s="1" t="s">
        <v>60</v>
      </c>
      <c r="I8165" s="1">
        <v>3029</v>
      </c>
      <c r="J8165" s="2">
        <f>VLOOKUP(Oliusala[[#This Row],[tegund]],Tegundir!$B$2:$D$19,3,FALSE)*Oliusala[[#This Row],[magn]]/1000</f>
        <v>2.620085</v>
      </c>
      <c r="K8165">
        <v>2016</v>
      </c>
      <c r="L8165" t="s">
        <v>1955</v>
      </c>
      <c r="M8165" s="144" t="s">
        <v>59</v>
      </c>
    </row>
    <row r="8166" spans="1:15" x14ac:dyDescent="0.2">
      <c r="A8166" t="s">
        <v>57</v>
      </c>
      <c r="B8166" s="144" t="s">
        <v>91</v>
      </c>
      <c r="C8166">
        <v>311</v>
      </c>
      <c r="D8166" t="str">
        <f>VLOOKUP(Oliusala[[#This Row],[postnumer]],Sveitarfelog[#All],4,FALSE)</f>
        <v>Borgarbyggð,Skorradalshreppur</v>
      </c>
      <c r="E8166" t="str">
        <f>VLOOKUP(Oliusala[[#This Row],[postnumer]],Sveitarfelog[#All],5,FALSE)</f>
        <v>Vesturland</v>
      </c>
      <c r="F8166" t="s">
        <v>25</v>
      </c>
      <c r="G8166" t="s">
        <v>24</v>
      </c>
      <c r="H8166" s="1" t="s">
        <v>60</v>
      </c>
      <c r="I8166" s="1">
        <v>1045</v>
      </c>
      <c r="J8166" s="2">
        <f>VLOOKUP(Oliusala[[#This Row],[tegund]],Tegundir!$B$2:$D$19,3,FALSE)*Oliusala[[#This Row],[magn]]/1000</f>
        <v>0.90392499999999998</v>
      </c>
      <c r="K8166">
        <v>2016</v>
      </c>
      <c r="L8166" t="s">
        <v>1955</v>
      </c>
      <c r="M8166" s="144" t="s">
        <v>59</v>
      </c>
    </row>
    <row r="8167" spans="1:15" x14ac:dyDescent="0.2">
      <c r="A8167" t="s">
        <v>57</v>
      </c>
      <c r="B8167" s="144" t="s">
        <v>92</v>
      </c>
      <c r="C8167">
        <v>311</v>
      </c>
      <c r="D8167" t="str">
        <f>VLOOKUP(Oliusala[[#This Row],[postnumer]],Sveitarfelog[#All],4,FALSE)</f>
        <v>Borgarbyggð,Skorradalshreppur</v>
      </c>
      <c r="E8167" t="str">
        <f>VLOOKUP(Oliusala[[#This Row],[postnumer]],Sveitarfelog[#All],5,FALSE)</f>
        <v>Vesturland</v>
      </c>
      <c r="F8167" t="s">
        <v>25</v>
      </c>
      <c r="G8167" t="s">
        <v>24</v>
      </c>
      <c r="H8167" s="1" t="s">
        <v>60</v>
      </c>
      <c r="I8167" s="1">
        <v>160175</v>
      </c>
      <c r="J8167" s="2">
        <f>VLOOKUP(Oliusala[[#This Row],[tegund]],Tegundir!$B$2:$D$19,3,FALSE)*Oliusala[[#This Row],[magn]]/1000</f>
        <v>138.55137500000001</v>
      </c>
      <c r="K8167">
        <v>2016</v>
      </c>
      <c r="L8167" t="s">
        <v>1955</v>
      </c>
      <c r="M8167" s="144" t="s">
        <v>59</v>
      </c>
    </row>
    <row r="8168" spans="1:15" x14ac:dyDescent="0.2">
      <c r="A8168" t="s">
        <v>57</v>
      </c>
      <c r="B8168" s="144" t="s">
        <v>93</v>
      </c>
      <c r="C8168">
        <v>311</v>
      </c>
      <c r="D8168" t="str">
        <f>VLOOKUP(Oliusala[[#This Row],[postnumer]],Sveitarfelog[#All],4,FALSE)</f>
        <v>Borgarbyggð,Skorradalshreppur</v>
      </c>
      <c r="E8168" t="str">
        <f>VLOOKUP(Oliusala[[#This Row],[postnumer]],Sveitarfelog[#All],5,FALSE)</f>
        <v>Vesturland</v>
      </c>
      <c r="F8168" t="s">
        <v>25</v>
      </c>
      <c r="G8168" t="s">
        <v>24</v>
      </c>
      <c r="H8168" s="1" t="s">
        <v>60</v>
      </c>
      <c r="I8168" s="1">
        <v>238903</v>
      </c>
      <c r="J8168" s="2">
        <f>VLOOKUP(Oliusala[[#This Row],[tegund]],Tegundir!$B$2:$D$19,3,FALSE)*Oliusala[[#This Row],[magn]]/1000</f>
        <v>206.651095</v>
      </c>
      <c r="K8168">
        <v>2016</v>
      </c>
      <c r="L8168" t="s">
        <v>1955</v>
      </c>
      <c r="M8168" s="144" t="s">
        <v>59</v>
      </c>
    </row>
    <row r="8169" spans="1:15" x14ac:dyDescent="0.2">
      <c r="A8169" t="s">
        <v>76</v>
      </c>
      <c r="B8169" s="144" t="s">
        <v>92</v>
      </c>
      <c r="C8169">
        <v>311</v>
      </c>
      <c r="D8169" t="str">
        <f>VLOOKUP(Oliusala[[#This Row],[postnumer]],Sveitarfelog[#All],4,FALSE)</f>
        <v>Borgarbyggð,Skorradalshreppur</v>
      </c>
      <c r="E8169" t="str">
        <f>VLOOKUP(Oliusala[[#This Row],[postnumer]],Sveitarfelog[#All],5,FALSE)</f>
        <v>Vesturland</v>
      </c>
      <c r="F8169" t="s">
        <v>25</v>
      </c>
      <c r="G8169" t="s">
        <v>24</v>
      </c>
      <c r="H8169" t="s">
        <v>60</v>
      </c>
      <c r="I8169" s="1">
        <v>63877</v>
      </c>
      <c r="J8169" s="2">
        <f>VLOOKUP(Oliusala[[#This Row],[tegund]],Tegundir!$B$2:$D$19,3,FALSE)*Oliusala[[#This Row],[magn]]/1000</f>
        <v>55.253604999999993</v>
      </c>
      <c r="K8169">
        <v>2016</v>
      </c>
      <c r="L8169" t="s">
        <v>1955</v>
      </c>
      <c r="M8169" s="144" t="s">
        <v>59</v>
      </c>
    </row>
    <row r="8170" spans="1:15" x14ac:dyDescent="0.2">
      <c r="A8170" t="s">
        <v>63</v>
      </c>
      <c r="B8170" s="144" t="s">
        <v>89</v>
      </c>
      <c r="C8170">
        <v>311</v>
      </c>
      <c r="D8170" t="str">
        <f>VLOOKUP(Oliusala[[#This Row],[postnumer]],Sveitarfelog[#All],4,FALSE)</f>
        <v>Borgarbyggð,Skorradalshreppur</v>
      </c>
      <c r="E8170" t="str">
        <f>VLOOKUP(Oliusala[[#This Row],[postnumer]],Sveitarfelog[#All],5,FALSE)</f>
        <v>Vesturland</v>
      </c>
      <c r="F8170" t="s">
        <v>25</v>
      </c>
      <c r="G8170" t="s">
        <v>24</v>
      </c>
      <c r="H8170" s="1" t="s">
        <v>58</v>
      </c>
      <c r="I8170" s="1">
        <v>50027</v>
      </c>
      <c r="J8170" s="2">
        <f>VLOOKUP(Oliusala[[#This Row],[tegund]],Tegundir!$B$2:$D$19,3,FALSE)*Oliusala[[#This Row],[magn]]/1000</f>
        <v>43.273354999999995</v>
      </c>
      <c r="K8170">
        <v>2016</v>
      </c>
      <c r="L8170" t="s">
        <v>1955</v>
      </c>
      <c r="M8170" s="144" t="s">
        <v>59</v>
      </c>
    </row>
    <row r="8171" spans="1:15" x14ac:dyDescent="0.2">
      <c r="A8171" t="s">
        <v>63</v>
      </c>
      <c r="B8171" s="144" t="s">
        <v>90</v>
      </c>
      <c r="C8171">
        <v>311</v>
      </c>
      <c r="D8171" t="str">
        <f>VLOOKUP(Oliusala[[#This Row],[postnumer]],Sveitarfelog[#All],4,FALSE)</f>
        <v>Borgarbyggð,Skorradalshreppur</v>
      </c>
      <c r="E8171" t="str">
        <f>VLOOKUP(Oliusala[[#This Row],[postnumer]],Sveitarfelog[#All],5,FALSE)</f>
        <v>Vesturland</v>
      </c>
      <c r="F8171" t="s">
        <v>25</v>
      </c>
      <c r="G8171" t="s">
        <v>24</v>
      </c>
      <c r="H8171" s="1" t="s">
        <v>58</v>
      </c>
      <c r="I8171" s="1">
        <v>18614</v>
      </c>
      <c r="J8171" s="2">
        <f>VLOOKUP(Oliusala[[#This Row],[tegund]],Tegundir!$B$2:$D$19,3,FALSE)*Oliusala[[#This Row],[magn]]/1000</f>
        <v>16.101110000000002</v>
      </c>
      <c r="K8171">
        <v>2016</v>
      </c>
      <c r="L8171" t="s">
        <v>1955</v>
      </c>
      <c r="M8171" s="144" t="s">
        <v>59</v>
      </c>
    </row>
    <row r="8172" spans="1:15" x14ac:dyDescent="0.2">
      <c r="A8172" t="s">
        <v>63</v>
      </c>
      <c r="B8172" s="144" t="s">
        <v>91</v>
      </c>
      <c r="C8172">
        <v>311</v>
      </c>
      <c r="D8172" t="str">
        <f>VLOOKUP(Oliusala[[#This Row],[postnumer]],Sveitarfelog[#All],4,FALSE)</f>
        <v>Borgarbyggð,Skorradalshreppur</v>
      </c>
      <c r="E8172" t="str">
        <f>VLOOKUP(Oliusala[[#This Row],[postnumer]],Sveitarfelog[#All],5,FALSE)</f>
        <v>Vesturland</v>
      </c>
      <c r="F8172" t="s">
        <v>25</v>
      </c>
      <c r="G8172" t="s">
        <v>24</v>
      </c>
      <c r="H8172" t="s">
        <v>58</v>
      </c>
      <c r="I8172" s="1">
        <v>7907</v>
      </c>
      <c r="J8172" s="2">
        <f>VLOOKUP(Oliusala[[#This Row],[tegund]],Tegundir!$B$2:$D$19,3,FALSE)*Oliusala[[#This Row],[magn]]/1000</f>
        <v>6.8395550000000007</v>
      </c>
      <c r="K8172">
        <v>2016</v>
      </c>
      <c r="L8172" t="s">
        <v>1955</v>
      </c>
      <c r="M8172" s="144" t="s">
        <v>59</v>
      </c>
    </row>
    <row r="8173" spans="1:15" x14ac:dyDescent="0.2">
      <c r="A8173" t="s">
        <v>57</v>
      </c>
      <c r="B8173" s="144" t="s">
        <v>76</v>
      </c>
      <c r="C8173">
        <v>340</v>
      </c>
      <c r="D8173" t="str">
        <f>VLOOKUP(Oliusala[[#This Row],[postnumer]],Sveitarfelog[#All],4,FALSE)</f>
        <v>Eyja- og Miklaholtshreppur,Sveitarfélagið Stykkishólmur</v>
      </c>
      <c r="E8173" t="str">
        <f>VLOOKUP(Oliusala[[#This Row],[postnumer]],Sveitarfelog[#All],5,FALSE)</f>
        <v>Vesturland</v>
      </c>
      <c r="F8173" t="s">
        <v>29</v>
      </c>
      <c r="G8173" t="s">
        <v>24</v>
      </c>
      <c r="H8173" s="1" t="s">
        <v>60</v>
      </c>
      <c r="I8173" s="1">
        <v>10754</v>
      </c>
      <c r="J8173" s="2">
        <f>VLOOKUP(Oliusala[[#This Row],[tegund]],Tegundir!$B$2:$D$19,3,FALSE)*Oliusala[[#This Row],[magn]]/1000</f>
        <v>9.3022099999999988</v>
      </c>
      <c r="K8173">
        <v>2016</v>
      </c>
      <c r="L8173" t="s">
        <v>19</v>
      </c>
      <c r="M8173" s="144" t="s">
        <v>59</v>
      </c>
      <c r="O8173" s="144" t="s">
        <v>1998</v>
      </c>
    </row>
    <row r="8174" spans="1:15" x14ac:dyDescent="0.2">
      <c r="A8174" t="s">
        <v>76</v>
      </c>
      <c r="B8174" s="144" t="s">
        <v>76</v>
      </c>
      <c r="C8174">
        <v>340</v>
      </c>
      <c r="D8174" t="str">
        <f>VLOOKUP(Oliusala[[#This Row],[postnumer]],Sveitarfelog[#All],4,FALSE)</f>
        <v>Eyja- og Miklaholtshreppur,Sveitarfélagið Stykkishólmur</v>
      </c>
      <c r="E8174" t="str">
        <f>VLOOKUP(Oliusala[[#This Row],[postnumer]],Sveitarfelog[#All],5,FALSE)</f>
        <v>Vesturland</v>
      </c>
      <c r="F8174" t="s">
        <v>24</v>
      </c>
      <c r="G8174" t="s">
        <v>24</v>
      </c>
      <c r="H8174" t="s">
        <v>58</v>
      </c>
      <c r="I8174" s="1">
        <v>812</v>
      </c>
      <c r="J8174" s="2">
        <f>VLOOKUP(Oliusala[[#This Row],[tegund]],Tegundir!$B$2:$D$19,3,FALSE)*Oliusala[[#This Row],[magn]]/1000</f>
        <v>0.70238</v>
      </c>
      <c r="K8174">
        <v>2016</v>
      </c>
      <c r="L8174" t="s">
        <v>18</v>
      </c>
      <c r="M8174" s="144" t="s">
        <v>59</v>
      </c>
    </row>
    <row r="8175" spans="1:15" x14ac:dyDescent="0.2">
      <c r="A8175" t="s">
        <v>76</v>
      </c>
      <c r="B8175" s="144" t="s">
        <v>76</v>
      </c>
      <c r="C8175">
        <v>340</v>
      </c>
      <c r="D8175" t="str">
        <f>VLOOKUP(Oliusala[[#This Row],[postnumer]],Sveitarfelog[#All],4,FALSE)</f>
        <v>Eyja- og Miklaholtshreppur,Sveitarfélagið Stykkishólmur</v>
      </c>
      <c r="E8175" t="str">
        <f>VLOOKUP(Oliusala[[#This Row],[postnumer]],Sveitarfelog[#All],5,FALSE)</f>
        <v>Vesturland</v>
      </c>
      <c r="F8175" t="s">
        <v>29</v>
      </c>
      <c r="G8175" t="s">
        <v>24</v>
      </c>
      <c r="H8175" s="1" t="s">
        <v>58</v>
      </c>
      <c r="I8175" s="1">
        <v>929287</v>
      </c>
      <c r="J8175" s="2">
        <f>VLOOKUP(Oliusala[[#This Row],[tegund]],Tegundir!$B$2:$D$19,3,FALSE)*Oliusala[[#This Row],[magn]]/1000</f>
        <v>803.83325500000001</v>
      </c>
      <c r="K8175">
        <v>2016</v>
      </c>
      <c r="L8175" t="s">
        <v>19</v>
      </c>
      <c r="M8175" s="144" t="s">
        <v>59</v>
      </c>
      <c r="O8175" s="144" t="s">
        <v>1998</v>
      </c>
    </row>
    <row r="8176" spans="1:15" x14ac:dyDescent="0.2">
      <c r="A8176" t="s">
        <v>76</v>
      </c>
      <c r="B8176" s="144" t="s">
        <v>76</v>
      </c>
      <c r="C8176">
        <v>340</v>
      </c>
      <c r="D8176" t="str">
        <f>VLOOKUP(Oliusala[[#This Row],[postnumer]],Sveitarfelog[#All],4,FALSE)</f>
        <v>Eyja- og Miklaholtshreppur,Sveitarfélagið Stykkishólmur</v>
      </c>
      <c r="E8176" t="str">
        <f>VLOOKUP(Oliusala[[#This Row],[postnumer]],Sveitarfelog[#All],5,FALSE)</f>
        <v>Vesturland</v>
      </c>
      <c r="F8176" t="s">
        <v>30</v>
      </c>
      <c r="G8176" t="s">
        <v>24</v>
      </c>
      <c r="H8176" s="1" t="s">
        <v>58</v>
      </c>
      <c r="I8176" s="1">
        <v>88731</v>
      </c>
      <c r="J8176" s="2">
        <f>VLOOKUP(Oliusala[[#This Row],[tegund]],Tegundir!$B$2:$D$19,3,FALSE)*Oliusala[[#This Row],[magn]]/1000</f>
        <v>76.752314999999996</v>
      </c>
      <c r="K8176">
        <v>2016</v>
      </c>
      <c r="L8176" t="s">
        <v>19</v>
      </c>
      <c r="M8176" s="144" t="s">
        <v>59</v>
      </c>
      <c r="O8176" s="144" t="s">
        <v>1998</v>
      </c>
    </row>
    <row r="8177" spans="1:15" x14ac:dyDescent="0.2">
      <c r="A8177" t="s">
        <v>63</v>
      </c>
      <c r="B8177" s="144" t="s">
        <v>76</v>
      </c>
      <c r="C8177">
        <v>340</v>
      </c>
      <c r="D8177" t="str">
        <f>VLOOKUP(Oliusala[[#This Row],[postnumer]],Sveitarfelog[#All],4,FALSE)</f>
        <v>Eyja- og Miklaholtshreppur,Sveitarfélagið Stykkishólmur</v>
      </c>
      <c r="E8177" t="str">
        <f>VLOOKUP(Oliusala[[#This Row],[postnumer]],Sveitarfelog[#All],5,FALSE)</f>
        <v>Vesturland</v>
      </c>
      <c r="F8177" t="s">
        <v>24</v>
      </c>
      <c r="G8177" t="s">
        <v>24</v>
      </c>
      <c r="H8177" t="s">
        <v>58</v>
      </c>
      <c r="I8177" s="1">
        <v>1011988</v>
      </c>
      <c r="J8177" s="2">
        <f>VLOOKUP(Oliusala[[#This Row],[tegund]],Tegundir!$B$2:$D$19,3,FALSE)*Oliusala[[#This Row],[magn]]/1000</f>
        <v>875.36961999999994</v>
      </c>
      <c r="K8177">
        <v>2016</v>
      </c>
      <c r="L8177" t="s">
        <v>18</v>
      </c>
      <c r="M8177" s="144" t="s">
        <v>59</v>
      </c>
    </row>
    <row r="8178" spans="1:15" x14ac:dyDescent="0.2">
      <c r="A8178" t="s">
        <v>67</v>
      </c>
      <c r="B8178" s="144" t="s">
        <v>76</v>
      </c>
      <c r="C8178">
        <v>340</v>
      </c>
      <c r="D8178" t="str">
        <f>VLOOKUP(Oliusala[[#This Row],[postnumer]],Sveitarfelog[#All],4,FALSE)</f>
        <v>Eyja- og Miklaholtshreppur,Sveitarfélagið Stykkishólmur</v>
      </c>
      <c r="E8178" t="str">
        <f>VLOOKUP(Oliusala[[#This Row],[postnumer]],Sveitarfelog[#All],5,FALSE)</f>
        <v>Vesturland</v>
      </c>
      <c r="F8178" t="s">
        <v>25</v>
      </c>
      <c r="G8178" t="s">
        <v>24</v>
      </c>
      <c r="H8178" t="s">
        <v>58</v>
      </c>
      <c r="I8178" s="1">
        <v>0</v>
      </c>
      <c r="J8178" s="2">
        <f>VLOOKUP(Oliusala[[#This Row],[tegund]],Tegundir!$B$2:$D$19,3,FALSE)*Oliusala[[#This Row],[magn]]/1000</f>
        <v>0</v>
      </c>
      <c r="K8178">
        <v>2016</v>
      </c>
      <c r="L8178" t="s">
        <v>1955</v>
      </c>
      <c r="M8178" s="144" t="s">
        <v>59</v>
      </c>
    </row>
    <row r="8179" spans="1:15" x14ac:dyDescent="0.2">
      <c r="A8179" t="s">
        <v>57</v>
      </c>
      <c r="B8179" s="144" t="s">
        <v>76</v>
      </c>
      <c r="C8179">
        <v>340</v>
      </c>
      <c r="D8179" t="str">
        <f>VLOOKUP(Oliusala[[#This Row],[postnumer]],Sveitarfelog[#All],4,FALSE)</f>
        <v>Eyja- og Miklaholtshreppur,Sveitarfélagið Stykkishólmur</v>
      </c>
      <c r="E8179" t="str">
        <f>VLOOKUP(Oliusala[[#This Row],[postnumer]],Sveitarfelog[#All],5,FALSE)</f>
        <v>Vesturland</v>
      </c>
      <c r="F8179" t="s">
        <v>25</v>
      </c>
      <c r="G8179" t="s">
        <v>24</v>
      </c>
      <c r="H8179" s="1" t="s">
        <v>60</v>
      </c>
      <c r="I8179" s="1">
        <v>7996</v>
      </c>
      <c r="J8179" s="2">
        <f>VLOOKUP(Oliusala[[#This Row],[tegund]],Tegundir!$B$2:$D$19,3,FALSE)*Oliusala[[#This Row],[magn]]/1000</f>
        <v>6.9165400000000004</v>
      </c>
      <c r="K8179">
        <v>2016</v>
      </c>
      <c r="L8179" t="s">
        <v>1955</v>
      </c>
      <c r="M8179" s="144" t="s">
        <v>59</v>
      </c>
    </row>
    <row r="8180" spans="1:15" x14ac:dyDescent="0.2">
      <c r="A8180" t="s">
        <v>97</v>
      </c>
      <c r="B8180" s="144" t="s">
        <v>97</v>
      </c>
      <c r="C8180">
        <v>690</v>
      </c>
      <c r="D8180" t="str">
        <f>VLOOKUP(Oliusala[[#This Row],[postnumer]],Sveitarfelog[#All],4,FALSE)</f>
        <v>Vopnafjarðarhreppur</v>
      </c>
      <c r="E8180" t="str">
        <f>VLOOKUP(Oliusala[[#This Row],[postnumer]],Sveitarfelog[#All],5,FALSE)</f>
        <v>Austurland</v>
      </c>
      <c r="F8180" t="s">
        <v>27</v>
      </c>
      <c r="G8180" t="s">
        <v>24</v>
      </c>
      <c r="H8180" t="s">
        <v>58</v>
      </c>
      <c r="I8180" s="1">
        <v>1200000</v>
      </c>
      <c r="J8180" s="2">
        <f>VLOOKUP(Oliusala[[#This Row],[tegund]],Tegundir!$B$2:$D$19,3,FALSE)*Oliusala[[#This Row],[magn]]/1000</f>
        <v>1038</v>
      </c>
      <c r="K8180">
        <v>2016</v>
      </c>
      <c r="L8180" t="s">
        <v>1955</v>
      </c>
      <c r="M8180" s="144" t="s">
        <v>59</v>
      </c>
      <c r="N8180" s="144" t="s">
        <v>1939</v>
      </c>
    </row>
    <row r="8181" spans="1:15" x14ac:dyDescent="0.2">
      <c r="A8181" t="s">
        <v>97</v>
      </c>
      <c r="B8181" s="144" t="s">
        <v>97</v>
      </c>
      <c r="C8181">
        <v>690</v>
      </c>
      <c r="D8181" t="str">
        <f>VLOOKUP(Oliusala[[#This Row],[postnumer]],Sveitarfelog[#All],4,FALSE)</f>
        <v>Vopnafjarðarhreppur</v>
      </c>
      <c r="E8181" t="str">
        <f>VLOOKUP(Oliusala[[#This Row],[postnumer]],Sveitarfelog[#All],5,FALSE)</f>
        <v>Austurland</v>
      </c>
      <c r="F8181" t="s">
        <v>27</v>
      </c>
      <c r="G8181" t="s">
        <v>24</v>
      </c>
      <c r="H8181" t="s">
        <v>58</v>
      </c>
      <c r="I8181" s="1">
        <v>3879951</v>
      </c>
      <c r="J8181" s="2">
        <f>VLOOKUP(Oliusala[[#This Row],[tegund]],Tegundir!$B$2:$D$19,3,FALSE)*Oliusala[[#This Row],[magn]]/1000</f>
        <v>3356.1576149999996</v>
      </c>
      <c r="K8181">
        <v>2016</v>
      </c>
      <c r="L8181" t="s">
        <v>19</v>
      </c>
      <c r="M8181" s="144" t="s">
        <v>59</v>
      </c>
      <c r="N8181" s="144" t="s">
        <v>1939</v>
      </c>
      <c r="O8181" s="144" t="s">
        <v>1998</v>
      </c>
    </row>
    <row r="8182" spans="1:15" x14ac:dyDescent="0.2">
      <c r="A8182" t="s">
        <v>63</v>
      </c>
      <c r="B8182" s="144" t="s">
        <v>76</v>
      </c>
      <c r="C8182">
        <v>340</v>
      </c>
      <c r="D8182" t="str">
        <f>VLOOKUP(Oliusala[[#This Row],[postnumer]],Sveitarfelog[#All],4,FALSE)</f>
        <v>Eyja- og Miklaholtshreppur,Sveitarfélagið Stykkishólmur</v>
      </c>
      <c r="E8182" t="str">
        <f>VLOOKUP(Oliusala[[#This Row],[postnumer]],Sveitarfelog[#All],5,FALSE)</f>
        <v>Vesturland</v>
      </c>
      <c r="F8182" t="s">
        <v>25</v>
      </c>
      <c r="G8182" t="s">
        <v>24</v>
      </c>
      <c r="H8182" t="s">
        <v>58</v>
      </c>
      <c r="I8182" s="1">
        <v>69436</v>
      </c>
      <c r="J8182" s="2">
        <f>VLOOKUP(Oliusala[[#This Row],[tegund]],Tegundir!$B$2:$D$19,3,FALSE)*Oliusala[[#This Row],[magn]]/1000</f>
        <v>60.062139999999999</v>
      </c>
      <c r="K8182">
        <v>2016</v>
      </c>
      <c r="L8182" t="s">
        <v>19</v>
      </c>
      <c r="M8182" s="144" t="s">
        <v>59</v>
      </c>
      <c r="O8182" s="144" t="s">
        <v>1997</v>
      </c>
    </row>
    <row r="8183" spans="1:15" x14ac:dyDescent="0.2">
      <c r="A8183" t="s">
        <v>87</v>
      </c>
      <c r="B8183" s="144" t="s">
        <v>87</v>
      </c>
      <c r="C8183">
        <v>350</v>
      </c>
      <c r="D8183" t="str">
        <f>VLOOKUP(Oliusala[[#This Row],[postnumer]],Sveitarfelog[#All],4,FALSE)</f>
        <v>Grundarfjarðarbær</v>
      </c>
      <c r="E8183" t="str">
        <f>VLOOKUP(Oliusala[[#This Row],[postnumer]],Sveitarfelog[#All],5,FALSE)</f>
        <v>Vesturland</v>
      </c>
      <c r="F8183" t="s">
        <v>29</v>
      </c>
      <c r="G8183" t="s">
        <v>24</v>
      </c>
      <c r="H8183" s="1" t="s">
        <v>58</v>
      </c>
      <c r="I8183" s="1">
        <v>175367</v>
      </c>
      <c r="J8183" s="2">
        <f>VLOOKUP(Oliusala[[#This Row],[tegund]],Tegundir!$B$2:$D$19,3,FALSE)*Oliusala[[#This Row],[magn]]/1000</f>
        <v>151.692455</v>
      </c>
      <c r="K8183">
        <v>2016</v>
      </c>
      <c r="L8183" t="s">
        <v>19</v>
      </c>
      <c r="M8183" s="144" t="s">
        <v>59</v>
      </c>
      <c r="O8183" s="144" t="s">
        <v>1998</v>
      </c>
    </row>
    <row r="8184" spans="1:15" x14ac:dyDescent="0.2">
      <c r="A8184" t="s">
        <v>87</v>
      </c>
      <c r="B8184" s="144" t="s">
        <v>87</v>
      </c>
      <c r="C8184">
        <v>350</v>
      </c>
      <c r="D8184" t="str">
        <f>VLOOKUP(Oliusala[[#This Row],[postnumer]],Sveitarfelog[#All],4,FALSE)</f>
        <v>Grundarfjarðarbær</v>
      </c>
      <c r="E8184" t="str">
        <f>VLOOKUP(Oliusala[[#This Row],[postnumer]],Sveitarfelog[#All],5,FALSE)</f>
        <v>Vesturland</v>
      </c>
      <c r="F8184" t="s">
        <v>30</v>
      </c>
      <c r="G8184" t="s">
        <v>24</v>
      </c>
      <c r="H8184" s="1" t="s">
        <v>58</v>
      </c>
      <c r="I8184" s="1">
        <v>14554</v>
      </c>
      <c r="J8184" s="2">
        <f>VLOOKUP(Oliusala[[#This Row],[tegund]],Tegundir!$B$2:$D$19,3,FALSE)*Oliusala[[#This Row],[magn]]/1000</f>
        <v>12.58921</v>
      </c>
      <c r="K8184">
        <v>2016</v>
      </c>
      <c r="L8184" t="s">
        <v>19</v>
      </c>
      <c r="M8184" s="144" t="s">
        <v>59</v>
      </c>
      <c r="O8184" s="144" t="s">
        <v>1998</v>
      </c>
    </row>
    <row r="8185" spans="1:15" x14ac:dyDescent="0.2">
      <c r="A8185" t="s">
        <v>67</v>
      </c>
      <c r="B8185" s="144" t="s">
        <v>87</v>
      </c>
      <c r="C8185">
        <v>350</v>
      </c>
      <c r="D8185" t="str">
        <f>VLOOKUP(Oliusala[[#This Row],[postnumer]],Sveitarfelog[#All],4,FALSE)</f>
        <v>Grundarfjarðarbær</v>
      </c>
      <c r="E8185" t="str">
        <f>VLOOKUP(Oliusala[[#This Row],[postnumer]],Sveitarfelog[#All],5,FALSE)</f>
        <v>Vesturland</v>
      </c>
      <c r="F8185" t="s">
        <v>29</v>
      </c>
      <c r="G8185" t="s">
        <v>24</v>
      </c>
      <c r="H8185" s="1" t="s">
        <v>60</v>
      </c>
      <c r="I8185" s="1">
        <v>792694</v>
      </c>
      <c r="J8185" s="2">
        <f>VLOOKUP(Oliusala[[#This Row],[tegund]],Tegundir!$B$2:$D$19,3,FALSE)*Oliusala[[#This Row],[magn]]/1000</f>
        <v>685.68030999999996</v>
      </c>
      <c r="K8185">
        <v>2016</v>
      </c>
      <c r="L8185" t="s">
        <v>19</v>
      </c>
      <c r="M8185" s="144" t="s">
        <v>59</v>
      </c>
      <c r="O8185" s="144" t="s">
        <v>1998</v>
      </c>
    </row>
    <row r="8186" spans="1:15" x14ac:dyDescent="0.2">
      <c r="A8186" t="s">
        <v>67</v>
      </c>
      <c r="B8186" s="144" t="s">
        <v>87</v>
      </c>
      <c r="C8186">
        <v>350</v>
      </c>
      <c r="D8186" t="str">
        <f>VLOOKUP(Oliusala[[#This Row],[postnumer]],Sveitarfelog[#All],4,FALSE)</f>
        <v>Grundarfjarðarbær</v>
      </c>
      <c r="E8186" t="str">
        <f>VLOOKUP(Oliusala[[#This Row],[postnumer]],Sveitarfelog[#All],5,FALSE)</f>
        <v>Vesturland</v>
      </c>
      <c r="F8186" t="s">
        <v>30</v>
      </c>
      <c r="G8186" t="s">
        <v>24</v>
      </c>
      <c r="H8186" s="1" t="s">
        <v>58</v>
      </c>
      <c r="I8186" s="1">
        <v>23315</v>
      </c>
      <c r="J8186" s="2">
        <f>VLOOKUP(Oliusala[[#This Row],[tegund]],Tegundir!$B$2:$D$19,3,FALSE)*Oliusala[[#This Row],[magn]]/1000</f>
        <v>20.167475</v>
      </c>
      <c r="K8186">
        <v>2016</v>
      </c>
      <c r="L8186" t="s">
        <v>19</v>
      </c>
      <c r="M8186" s="144" t="s">
        <v>59</v>
      </c>
      <c r="O8186" s="144" t="s">
        <v>1998</v>
      </c>
    </row>
    <row r="8187" spans="1:15" x14ac:dyDescent="0.2">
      <c r="A8187" t="s">
        <v>67</v>
      </c>
      <c r="B8187" s="144" t="s">
        <v>87</v>
      </c>
      <c r="C8187">
        <v>350</v>
      </c>
      <c r="D8187" t="str">
        <f>VLOOKUP(Oliusala[[#This Row],[postnumer]],Sveitarfelog[#All],4,FALSE)</f>
        <v>Grundarfjarðarbær</v>
      </c>
      <c r="E8187" t="str">
        <f>VLOOKUP(Oliusala[[#This Row],[postnumer]],Sveitarfelog[#All],5,FALSE)</f>
        <v>Vesturland</v>
      </c>
      <c r="F8187" t="s">
        <v>30</v>
      </c>
      <c r="G8187" t="s">
        <v>24</v>
      </c>
      <c r="H8187" t="s">
        <v>60</v>
      </c>
      <c r="I8187" s="1">
        <v>179926</v>
      </c>
      <c r="J8187" s="2">
        <f>VLOOKUP(Oliusala[[#This Row],[tegund]],Tegundir!$B$2:$D$19,3,FALSE)*Oliusala[[#This Row],[magn]]/1000</f>
        <v>155.63598999999999</v>
      </c>
      <c r="K8187">
        <v>2016</v>
      </c>
      <c r="L8187" t="s">
        <v>19</v>
      </c>
      <c r="M8187" s="144" t="s">
        <v>59</v>
      </c>
      <c r="O8187" s="144" t="s">
        <v>1998</v>
      </c>
    </row>
    <row r="8188" spans="1:15" x14ac:dyDescent="0.2">
      <c r="A8188" t="s">
        <v>57</v>
      </c>
      <c r="B8188" s="144" t="s">
        <v>87</v>
      </c>
      <c r="C8188">
        <v>350</v>
      </c>
      <c r="D8188" t="str">
        <f>VLOOKUP(Oliusala[[#This Row],[postnumer]],Sveitarfelog[#All],4,FALSE)</f>
        <v>Grundarfjarðarbær</v>
      </c>
      <c r="E8188" t="str">
        <f>VLOOKUP(Oliusala[[#This Row],[postnumer]],Sveitarfelog[#All],5,FALSE)</f>
        <v>Vesturland</v>
      </c>
      <c r="F8188" t="s">
        <v>24</v>
      </c>
      <c r="G8188" t="s">
        <v>24</v>
      </c>
      <c r="H8188" s="1" t="s">
        <v>60</v>
      </c>
      <c r="I8188" s="1">
        <v>29841</v>
      </c>
      <c r="J8188" s="2">
        <f>VLOOKUP(Oliusala[[#This Row],[tegund]],Tegundir!$B$2:$D$19,3,FALSE)*Oliusala[[#This Row],[magn]]/1000</f>
        <v>25.812465</v>
      </c>
      <c r="K8188">
        <v>2016</v>
      </c>
      <c r="L8188" t="s">
        <v>18</v>
      </c>
      <c r="M8188" s="144" t="s">
        <v>59</v>
      </c>
    </row>
    <row r="8189" spans="1:15" x14ac:dyDescent="0.2">
      <c r="A8189" t="s">
        <v>57</v>
      </c>
      <c r="B8189" s="144" t="s">
        <v>87</v>
      </c>
      <c r="C8189">
        <v>350</v>
      </c>
      <c r="D8189" t="str">
        <f>VLOOKUP(Oliusala[[#This Row],[postnumer]],Sveitarfelog[#All],4,FALSE)</f>
        <v>Grundarfjarðarbær</v>
      </c>
      <c r="E8189" t="str">
        <f>VLOOKUP(Oliusala[[#This Row],[postnumer]],Sveitarfelog[#All],5,FALSE)</f>
        <v>Vesturland</v>
      </c>
      <c r="F8189" t="s">
        <v>29</v>
      </c>
      <c r="G8189" t="s">
        <v>24</v>
      </c>
      <c r="H8189" s="1" t="s">
        <v>60</v>
      </c>
      <c r="I8189" s="1">
        <v>1690938</v>
      </c>
      <c r="J8189" s="2">
        <f>VLOOKUP(Oliusala[[#This Row],[tegund]],Tegundir!$B$2:$D$19,3,FALSE)*Oliusala[[#This Row],[magn]]/1000</f>
        <v>1462.6613699999998</v>
      </c>
      <c r="K8189">
        <v>2016</v>
      </c>
      <c r="L8189" t="s">
        <v>19</v>
      </c>
      <c r="M8189" s="144" t="s">
        <v>59</v>
      </c>
      <c r="O8189" s="144" t="s">
        <v>1998</v>
      </c>
    </row>
    <row r="8190" spans="1:15" x14ac:dyDescent="0.2">
      <c r="A8190" t="s">
        <v>57</v>
      </c>
      <c r="B8190" s="144" t="s">
        <v>87</v>
      </c>
      <c r="C8190">
        <v>350</v>
      </c>
      <c r="D8190" t="str">
        <f>VLOOKUP(Oliusala[[#This Row],[postnumer]],Sveitarfelog[#All],4,FALSE)</f>
        <v>Grundarfjarðarbær</v>
      </c>
      <c r="E8190" t="str">
        <f>VLOOKUP(Oliusala[[#This Row],[postnumer]],Sveitarfelog[#All],5,FALSE)</f>
        <v>Vesturland</v>
      </c>
      <c r="F8190" t="s">
        <v>30</v>
      </c>
      <c r="G8190" t="s">
        <v>24</v>
      </c>
      <c r="H8190" s="1" t="s">
        <v>60</v>
      </c>
      <c r="I8190" s="1">
        <v>32837</v>
      </c>
      <c r="J8190" s="2">
        <f>VLOOKUP(Oliusala[[#This Row],[tegund]],Tegundir!$B$2:$D$19,3,FALSE)*Oliusala[[#This Row],[magn]]/1000</f>
        <v>28.404005000000002</v>
      </c>
      <c r="K8190">
        <v>2016</v>
      </c>
      <c r="L8190" t="s">
        <v>19</v>
      </c>
      <c r="M8190" s="144" t="s">
        <v>59</v>
      </c>
      <c r="O8190" s="144" t="s">
        <v>1998</v>
      </c>
    </row>
    <row r="8191" spans="1:15" x14ac:dyDescent="0.2">
      <c r="A8191" t="s">
        <v>63</v>
      </c>
      <c r="B8191" s="144" t="s">
        <v>87</v>
      </c>
      <c r="C8191">
        <v>350</v>
      </c>
      <c r="D8191" t="str">
        <f>VLOOKUP(Oliusala[[#This Row],[postnumer]],Sveitarfelog[#All],4,FALSE)</f>
        <v>Grundarfjarðarbær</v>
      </c>
      <c r="E8191" t="str">
        <f>VLOOKUP(Oliusala[[#This Row],[postnumer]],Sveitarfelog[#All],5,FALSE)</f>
        <v>Vesturland</v>
      </c>
      <c r="F8191" t="s">
        <v>24</v>
      </c>
      <c r="G8191" t="s">
        <v>24</v>
      </c>
      <c r="H8191" s="1" t="s">
        <v>58</v>
      </c>
      <c r="I8191" s="1">
        <v>494093</v>
      </c>
      <c r="J8191" s="2">
        <f>VLOOKUP(Oliusala[[#This Row],[tegund]],Tegundir!$B$2:$D$19,3,FALSE)*Oliusala[[#This Row],[magn]]/1000</f>
        <v>427.390445</v>
      </c>
      <c r="K8191">
        <v>2016</v>
      </c>
      <c r="L8191" t="s">
        <v>18</v>
      </c>
      <c r="M8191" s="144" t="s">
        <v>59</v>
      </c>
    </row>
    <row r="8192" spans="1:15" x14ac:dyDescent="0.2">
      <c r="A8192" t="s">
        <v>63</v>
      </c>
      <c r="B8192" s="144" t="s">
        <v>87</v>
      </c>
      <c r="C8192">
        <v>350</v>
      </c>
      <c r="D8192" t="str">
        <f>VLOOKUP(Oliusala[[#This Row],[postnumer]],Sveitarfelog[#All],4,FALSE)</f>
        <v>Grundarfjarðarbær</v>
      </c>
      <c r="E8192" t="str">
        <f>VLOOKUP(Oliusala[[#This Row],[postnumer]],Sveitarfelog[#All],5,FALSE)</f>
        <v>Vesturland</v>
      </c>
      <c r="F8192" t="s">
        <v>24</v>
      </c>
      <c r="G8192" t="s">
        <v>24</v>
      </c>
      <c r="H8192" s="1" t="s">
        <v>58</v>
      </c>
      <c r="I8192" s="1">
        <v>206919</v>
      </c>
      <c r="J8192" s="2">
        <f>VLOOKUP(Oliusala[[#This Row],[tegund]],Tegundir!$B$2:$D$19,3,FALSE)*Oliusala[[#This Row],[magn]]/1000</f>
        <v>178.98493500000001</v>
      </c>
      <c r="K8192">
        <v>2016</v>
      </c>
      <c r="L8192" t="s">
        <v>18</v>
      </c>
      <c r="M8192" s="144" t="s">
        <v>59</v>
      </c>
    </row>
    <row r="8193" spans="1:15" x14ac:dyDescent="0.2">
      <c r="A8193" t="s">
        <v>87</v>
      </c>
      <c r="B8193" s="144" t="s">
        <v>87</v>
      </c>
      <c r="C8193">
        <v>350</v>
      </c>
      <c r="D8193" t="str">
        <f>VLOOKUP(Oliusala[[#This Row],[postnumer]],Sveitarfelog[#All],4,FALSE)</f>
        <v>Grundarfjarðarbær</v>
      </c>
      <c r="E8193" t="str">
        <f>VLOOKUP(Oliusala[[#This Row],[postnumer]],Sveitarfelog[#All],5,FALSE)</f>
        <v>Vesturland</v>
      </c>
      <c r="F8193" t="s">
        <v>25</v>
      </c>
      <c r="G8193" t="s">
        <v>24</v>
      </c>
      <c r="H8193" s="1" t="s">
        <v>58</v>
      </c>
      <c r="I8193" s="1">
        <v>115482</v>
      </c>
      <c r="J8193" s="2">
        <f>VLOOKUP(Oliusala[[#This Row],[tegund]],Tegundir!$B$2:$D$19,3,FALSE)*Oliusala[[#This Row],[magn]]/1000</f>
        <v>99.891929999999988</v>
      </c>
      <c r="K8193">
        <v>2016</v>
      </c>
      <c r="L8193" t="s">
        <v>19</v>
      </c>
      <c r="M8193" s="144" t="s">
        <v>59</v>
      </c>
      <c r="O8193" s="144" t="s">
        <v>1997</v>
      </c>
    </row>
    <row r="8194" spans="1:15" x14ac:dyDescent="0.2">
      <c r="A8194" t="s">
        <v>67</v>
      </c>
      <c r="B8194" s="144" t="s">
        <v>87</v>
      </c>
      <c r="C8194">
        <v>350</v>
      </c>
      <c r="D8194" t="str">
        <f>VLOOKUP(Oliusala[[#This Row],[postnumer]],Sveitarfelog[#All],4,FALSE)</f>
        <v>Grundarfjarðarbær</v>
      </c>
      <c r="E8194" t="str">
        <f>VLOOKUP(Oliusala[[#This Row],[postnumer]],Sveitarfelog[#All],5,FALSE)</f>
        <v>Vesturland</v>
      </c>
      <c r="F8194" t="s">
        <v>25</v>
      </c>
      <c r="G8194" t="s">
        <v>24</v>
      </c>
      <c r="H8194" s="1" t="s">
        <v>60</v>
      </c>
      <c r="I8194" s="1">
        <v>2764</v>
      </c>
      <c r="J8194" s="2">
        <f>VLOOKUP(Oliusala[[#This Row],[tegund]],Tegundir!$B$2:$D$19,3,FALSE)*Oliusala[[#This Row],[magn]]/1000</f>
        <v>2.39086</v>
      </c>
      <c r="K8194">
        <v>2016</v>
      </c>
      <c r="L8194" t="s">
        <v>19</v>
      </c>
      <c r="M8194" s="144" t="s">
        <v>59</v>
      </c>
      <c r="O8194" s="144" t="s">
        <v>1997</v>
      </c>
    </row>
    <row r="8195" spans="1:15" x14ac:dyDescent="0.2">
      <c r="A8195" t="s">
        <v>57</v>
      </c>
      <c r="B8195" s="144" t="s">
        <v>87</v>
      </c>
      <c r="C8195">
        <v>350</v>
      </c>
      <c r="D8195" t="str">
        <f>VLOOKUP(Oliusala[[#This Row],[postnumer]],Sveitarfelog[#All],4,FALSE)</f>
        <v>Grundarfjarðarbær</v>
      </c>
      <c r="E8195" t="str">
        <f>VLOOKUP(Oliusala[[#This Row],[postnumer]],Sveitarfelog[#All],5,FALSE)</f>
        <v>Vesturland</v>
      </c>
      <c r="F8195" t="s">
        <v>25</v>
      </c>
      <c r="G8195" t="s">
        <v>24</v>
      </c>
      <c r="H8195" s="1" t="s">
        <v>60</v>
      </c>
      <c r="I8195" s="1">
        <v>103363</v>
      </c>
      <c r="J8195" s="2">
        <f>VLOOKUP(Oliusala[[#This Row],[tegund]],Tegundir!$B$2:$D$19,3,FALSE)*Oliusala[[#This Row],[magn]]/1000</f>
        <v>89.40899499999999</v>
      </c>
      <c r="K8195">
        <v>2016</v>
      </c>
      <c r="L8195" t="s">
        <v>19</v>
      </c>
      <c r="M8195" s="144" t="s">
        <v>59</v>
      </c>
      <c r="O8195" s="144" t="s">
        <v>1997</v>
      </c>
    </row>
    <row r="8196" spans="1:15" x14ac:dyDescent="0.2">
      <c r="A8196" t="s">
        <v>76</v>
      </c>
      <c r="B8196" s="144" t="s">
        <v>87</v>
      </c>
      <c r="C8196">
        <v>350</v>
      </c>
      <c r="D8196" t="str">
        <f>VLOOKUP(Oliusala[[#This Row],[postnumer]],Sveitarfelog[#All],4,FALSE)</f>
        <v>Grundarfjarðarbær</v>
      </c>
      <c r="E8196" t="str">
        <f>VLOOKUP(Oliusala[[#This Row],[postnumer]],Sveitarfelog[#All],5,FALSE)</f>
        <v>Vesturland</v>
      </c>
      <c r="F8196" t="s">
        <v>25</v>
      </c>
      <c r="G8196" t="s">
        <v>24</v>
      </c>
      <c r="H8196" t="s">
        <v>60</v>
      </c>
      <c r="I8196" s="1">
        <v>1918</v>
      </c>
      <c r="J8196" s="2">
        <f>VLOOKUP(Oliusala[[#This Row],[tegund]],Tegundir!$B$2:$D$19,3,FALSE)*Oliusala[[#This Row],[magn]]/1000</f>
        <v>1.65907</v>
      </c>
      <c r="K8196">
        <v>2016</v>
      </c>
      <c r="L8196" t="s">
        <v>19</v>
      </c>
      <c r="M8196" s="144" t="s">
        <v>59</v>
      </c>
      <c r="O8196" s="144" t="s">
        <v>1997</v>
      </c>
    </row>
    <row r="8197" spans="1:15" x14ac:dyDescent="0.2">
      <c r="A8197" t="s">
        <v>63</v>
      </c>
      <c r="B8197" s="144" t="s">
        <v>87</v>
      </c>
      <c r="C8197">
        <v>350</v>
      </c>
      <c r="D8197" t="str">
        <f>VLOOKUP(Oliusala[[#This Row],[postnumer]],Sveitarfelog[#All],4,FALSE)</f>
        <v>Grundarfjarðarbær</v>
      </c>
      <c r="E8197" t="str">
        <f>VLOOKUP(Oliusala[[#This Row],[postnumer]],Sveitarfelog[#All],5,FALSE)</f>
        <v>Vesturland</v>
      </c>
      <c r="F8197" t="s">
        <v>25</v>
      </c>
      <c r="G8197" t="s">
        <v>24</v>
      </c>
      <c r="H8197" s="1" t="s">
        <v>58</v>
      </c>
      <c r="I8197" s="1">
        <v>25799</v>
      </c>
      <c r="J8197" s="2">
        <f>VLOOKUP(Oliusala[[#This Row],[tegund]],Tegundir!$B$2:$D$19,3,FALSE)*Oliusala[[#This Row],[magn]]/1000</f>
        <v>22.316134999999999</v>
      </c>
      <c r="K8197">
        <v>2016</v>
      </c>
      <c r="L8197" t="s">
        <v>1955</v>
      </c>
      <c r="M8197" s="144" t="s">
        <v>59</v>
      </c>
    </row>
    <row r="8198" spans="1:15" x14ac:dyDescent="0.2">
      <c r="A8198" t="s">
        <v>67</v>
      </c>
      <c r="B8198" s="144" t="s">
        <v>98</v>
      </c>
      <c r="C8198">
        <v>355</v>
      </c>
      <c r="D8198" t="str">
        <f>VLOOKUP(Oliusala[[#This Row],[postnumer]],Sveitarfelog[#All],4,FALSE)</f>
        <v>Snæfellsbær</v>
      </c>
      <c r="E8198" t="str">
        <f>VLOOKUP(Oliusala[[#This Row],[postnumer]],Sveitarfelog[#All],5,FALSE)</f>
        <v>Vesturland</v>
      </c>
      <c r="F8198" t="s">
        <v>24</v>
      </c>
      <c r="G8198" t="s">
        <v>24</v>
      </c>
      <c r="H8198" t="s">
        <v>60</v>
      </c>
      <c r="I8198" s="1">
        <v>1820</v>
      </c>
      <c r="J8198" s="2">
        <f>VLOOKUP(Oliusala[[#This Row],[tegund]],Tegundir!$B$2:$D$19,3,FALSE)*Oliusala[[#This Row],[magn]]/1000</f>
        <v>1.5743</v>
      </c>
      <c r="K8198">
        <v>2016</v>
      </c>
      <c r="L8198" t="s">
        <v>18</v>
      </c>
      <c r="M8198" s="144" t="s">
        <v>59</v>
      </c>
    </row>
    <row r="8199" spans="1:15" x14ac:dyDescent="0.2">
      <c r="A8199" t="s">
        <v>67</v>
      </c>
      <c r="B8199" s="144" t="s">
        <v>67</v>
      </c>
      <c r="C8199">
        <v>355</v>
      </c>
      <c r="D8199" t="str">
        <f>VLOOKUP(Oliusala[[#This Row],[postnumer]],Sveitarfelog[#All],4,FALSE)</f>
        <v>Snæfellsbær</v>
      </c>
      <c r="E8199" t="str">
        <f>VLOOKUP(Oliusala[[#This Row],[postnumer]],Sveitarfelog[#All],5,FALSE)</f>
        <v>Vesturland</v>
      </c>
      <c r="F8199" t="s">
        <v>24</v>
      </c>
      <c r="G8199" t="s">
        <v>24</v>
      </c>
      <c r="H8199" s="1" t="s">
        <v>58</v>
      </c>
      <c r="I8199" s="1">
        <v>27301</v>
      </c>
      <c r="J8199" s="2">
        <f>VLOOKUP(Oliusala[[#This Row],[tegund]],Tegundir!$B$2:$D$19,3,FALSE)*Oliusala[[#This Row],[magn]]/1000</f>
        <v>23.615364999999997</v>
      </c>
      <c r="K8199">
        <v>2016</v>
      </c>
      <c r="L8199" t="s">
        <v>18</v>
      </c>
      <c r="M8199" s="144" t="s">
        <v>59</v>
      </c>
    </row>
    <row r="8200" spans="1:15" x14ac:dyDescent="0.2">
      <c r="A8200" t="s">
        <v>67</v>
      </c>
      <c r="B8200" s="144" t="s">
        <v>67</v>
      </c>
      <c r="C8200">
        <v>355</v>
      </c>
      <c r="D8200" t="str">
        <f>VLOOKUP(Oliusala[[#This Row],[postnumer]],Sveitarfelog[#All],4,FALSE)</f>
        <v>Snæfellsbær</v>
      </c>
      <c r="E8200" t="str">
        <f>VLOOKUP(Oliusala[[#This Row],[postnumer]],Sveitarfelog[#All],5,FALSE)</f>
        <v>Vesturland</v>
      </c>
      <c r="F8200" t="s">
        <v>29</v>
      </c>
      <c r="G8200" t="s">
        <v>24</v>
      </c>
      <c r="H8200" t="s">
        <v>58</v>
      </c>
      <c r="I8200" s="1">
        <v>167796</v>
      </c>
      <c r="J8200" s="2">
        <f>VLOOKUP(Oliusala[[#This Row],[tegund]],Tegundir!$B$2:$D$19,3,FALSE)*Oliusala[[#This Row],[magn]]/1000</f>
        <v>145.14354</v>
      </c>
      <c r="K8200">
        <v>2016</v>
      </c>
      <c r="L8200" t="s">
        <v>19</v>
      </c>
      <c r="M8200" s="144" t="s">
        <v>59</v>
      </c>
      <c r="O8200" s="144" t="s">
        <v>1998</v>
      </c>
    </row>
    <row r="8201" spans="1:15" x14ac:dyDescent="0.2">
      <c r="A8201" t="s">
        <v>67</v>
      </c>
      <c r="B8201" s="144" t="s">
        <v>67</v>
      </c>
      <c r="C8201">
        <v>355</v>
      </c>
      <c r="D8201" t="str">
        <f>VLOOKUP(Oliusala[[#This Row],[postnumer]],Sveitarfelog[#All],4,FALSE)</f>
        <v>Snæfellsbær</v>
      </c>
      <c r="E8201" t="str">
        <f>VLOOKUP(Oliusala[[#This Row],[postnumer]],Sveitarfelog[#All],5,FALSE)</f>
        <v>Vesturland</v>
      </c>
      <c r="F8201" t="s">
        <v>30</v>
      </c>
      <c r="G8201" t="s">
        <v>24</v>
      </c>
      <c r="H8201" t="s">
        <v>58</v>
      </c>
      <c r="I8201" s="1">
        <v>397186</v>
      </c>
      <c r="J8201" s="2">
        <f>VLOOKUP(Oliusala[[#This Row],[tegund]],Tegundir!$B$2:$D$19,3,FALSE)*Oliusala[[#This Row],[magn]]/1000</f>
        <v>343.56589000000002</v>
      </c>
      <c r="K8201">
        <v>2016</v>
      </c>
      <c r="L8201" t="s">
        <v>19</v>
      </c>
      <c r="M8201" s="144" t="s">
        <v>59</v>
      </c>
      <c r="O8201" s="144" t="s">
        <v>1998</v>
      </c>
    </row>
    <row r="8202" spans="1:15" x14ac:dyDescent="0.2">
      <c r="A8202" t="s">
        <v>57</v>
      </c>
      <c r="B8202" s="144" t="s">
        <v>67</v>
      </c>
      <c r="C8202">
        <v>355</v>
      </c>
      <c r="D8202" t="str">
        <f>VLOOKUP(Oliusala[[#This Row],[postnumer]],Sveitarfelog[#All],4,FALSE)</f>
        <v>Snæfellsbær</v>
      </c>
      <c r="E8202" t="str">
        <f>VLOOKUP(Oliusala[[#This Row],[postnumer]],Sveitarfelog[#All],5,FALSE)</f>
        <v>Vesturland</v>
      </c>
      <c r="F8202" t="s">
        <v>29</v>
      </c>
      <c r="G8202" t="s">
        <v>24</v>
      </c>
      <c r="H8202" s="1" t="s">
        <v>60</v>
      </c>
      <c r="I8202" s="1">
        <v>7178</v>
      </c>
      <c r="J8202" s="2">
        <f>VLOOKUP(Oliusala[[#This Row],[tegund]],Tegundir!$B$2:$D$19,3,FALSE)*Oliusala[[#This Row],[magn]]/1000</f>
        <v>6.2089699999999999</v>
      </c>
      <c r="K8202">
        <v>2016</v>
      </c>
      <c r="L8202" t="s">
        <v>19</v>
      </c>
      <c r="M8202" s="144" t="s">
        <v>59</v>
      </c>
      <c r="O8202" s="144" t="s">
        <v>1998</v>
      </c>
    </row>
    <row r="8203" spans="1:15" x14ac:dyDescent="0.2">
      <c r="A8203" t="s">
        <v>63</v>
      </c>
      <c r="B8203" s="144" t="s">
        <v>98</v>
      </c>
      <c r="C8203">
        <v>355</v>
      </c>
      <c r="D8203" t="str">
        <f>VLOOKUP(Oliusala[[#This Row],[postnumer]],Sveitarfelog[#All],4,FALSE)</f>
        <v>Snæfellsbær</v>
      </c>
      <c r="E8203" t="str">
        <f>VLOOKUP(Oliusala[[#This Row],[postnumer]],Sveitarfelog[#All],5,FALSE)</f>
        <v>Vesturland</v>
      </c>
      <c r="F8203" t="s">
        <v>24</v>
      </c>
      <c r="G8203" t="s">
        <v>24</v>
      </c>
      <c r="H8203" s="1" t="s">
        <v>58</v>
      </c>
      <c r="I8203" s="1">
        <v>53622</v>
      </c>
      <c r="J8203" s="2">
        <f>VLOOKUP(Oliusala[[#This Row],[tegund]],Tegundir!$B$2:$D$19,3,FALSE)*Oliusala[[#This Row],[magn]]/1000</f>
        <v>46.383029999999998</v>
      </c>
      <c r="K8203">
        <v>2016</v>
      </c>
      <c r="L8203" t="s">
        <v>18</v>
      </c>
      <c r="M8203" s="144" t="s">
        <v>59</v>
      </c>
    </row>
    <row r="8204" spans="1:15" x14ac:dyDescent="0.2">
      <c r="A8204" t="s">
        <v>63</v>
      </c>
      <c r="B8204" s="144" t="s">
        <v>67</v>
      </c>
      <c r="C8204">
        <v>355</v>
      </c>
      <c r="D8204" t="str">
        <f>VLOOKUP(Oliusala[[#This Row],[postnumer]],Sveitarfelog[#All],4,FALSE)</f>
        <v>Snæfellsbær</v>
      </c>
      <c r="E8204" t="str">
        <f>VLOOKUP(Oliusala[[#This Row],[postnumer]],Sveitarfelog[#All],5,FALSE)</f>
        <v>Vesturland</v>
      </c>
      <c r="F8204" t="s">
        <v>24</v>
      </c>
      <c r="G8204" t="s">
        <v>24</v>
      </c>
      <c r="H8204" t="s">
        <v>58</v>
      </c>
      <c r="I8204" s="1">
        <v>834843</v>
      </c>
      <c r="J8204" s="2">
        <f>VLOOKUP(Oliusala[[#This Row],[tegund]],Tegundir!$B$2:$D$19,3,FALSE)*Oliusala[[#This Row],[magn]]/1000</f>
        <v>722.13919499999997</v>
      </c>
      <c r="K8204">
        <v>2016</v>
      </c>
      <c r="L8204" t="s">
        <v>18</v>
      </c>
      <c r="M8204" s="144" t="s">
        <v>59</v>
      </c>
    </row>
    <row r="8205" spans="1:15" x14ac:dyDescent="0.2">
      <c r="A8205" t="s">
        <v>67</v>
      </c>
      <c r="B8205" s="144" t="s">
        <v>67</v>
      </c>
      <c r="C8205">
        <v>355</v>
      </c>
      <c r="D8205" t="str">
        <f>VLOOKUP(Oliusala[[#This Row],[postnumer]],Sveitarfelog[#All],4,FALSE)</f>
        <v>Snæfellsbær</v>
      </c>
      <c r="E8205" t="str">
        <f>VLOOKUP(Oliusala[[#This Row],[postnumer]],Sveitarfelog[#All],5,FALSE)</f>
        <v>Vesturland</v>
      </c>
      <c r="F8205" t="s">
        <v>29</v>
      </c>
      <c r="G8205" t="s">
        <v>24</v>
      </c>
      <c r="H8205" t="s">
        <v>61</v>
      </c>
      <c r="I8205" s="1">
        <v>5425</v>
      </c>
      <c r="J8205" s="2">
        <f>VLOOKUP(Oliusala[[#This Row],[tegund]],Tegundir!$B$2:$D$19,3,FALSE)*Oliusala[[#This Row],[magn]]/1000</f>
        <v>4.6926249999999996</v>
      </c>
      <c r="K8205">
        <v>2016</v>
      </c>
      <c r="L8205" t="s">
        <v>19</v>
      </c>
      <c r="M8205" s="144" t="s">
        <v>62</v>
      </c>
      <c r="O8205" s="144" t="s">
        <v>1998</v>
      </c>
    </row>
    <row r="8206" spans="1:15" x14ac:dyDescent="0.2">
      <c r="A8206" t="s">
        <v>67</v>
      </c>
      <c r="B8206" s="144" t="s">
        <v>67</v>
      </c>
      <c r="C8206">
        <v>355</v>
      </c>
      <c r="D8206" t="str">
        <f>VLOOKUP(Oliusala[[#This Row],[postnumer]],Sveitarfelog[#All],4,FALSE)</f>
        <v>Snæfellsbær</v>
      </c>
      <c r="E8206" t="str">
        <f>VLOOKUP(Oliusala[[#This Row],[postnumer]],Sveitarfelog[#All],5,FALSE)</f>
        <v>Vesturland</v>
      </c>
      <c r="F8206" t="s">
        <v>25</v>
      </c>
      <c r="G8206" t="s">
        <v>24</v>
      </c>
      <c r="H8206" s="1" t="s">
        <v>58</v>
      </c>
      <c r="I8206" s="1">
        <v>480448</v>
      </c>
      <c r="J8206" s="2">
        <f>VLOOKUP(Oliusala[[#This Row],[tegund]],Tegundir!$B$2:$D$19,3,FALSE)*Oliusala[[#This Row],[magn]]/1000</f>
        <v>415.58752000000004</v>
      </c>
      <c r="K8206">
        <v>2016</v>
      </c>
      <c r="L8206" t="s">
        <v>19</v>
      </c>
      <c r="M8206" s="144" t="s">
        <v>59</v>
      </c>
      <c r="O8206" s="144" t="s">
        <v>1997</v>
      </c>
    </row>
    <row r="8207" spans="1:15" x14ac:dyDescent="0.2">
      <c r="A8207" t="s">
        <v>57</v>
      </c>
      <c r="B8207" s="144" t="s">
        <v>98</v>
      </c>
      <c r="C8207">
        <v>355</v>
      </c>
      <c r="D8207" t="str">
        <f>VLOOKUP(Oliusala[[#This Row],[postnumer]],Sveitarfelog[#All],4,FALSE)</f>
        <v>Snæfellsbær</v>
      </c>
      <c r="E8207" t="str">
        <f>VLOOKUP(Oliusala[[#This Row],[postnumer]],Sveitarfelog[#All],5,FALSE)</f>
        <v>Vesturland</v>
      </c>
      <c r="F8207" t="s">
        <v>25</v>
      </c>
      <c r="G8207" t="s">
        <v>24</v>
      </c>
      <c r="H8207" s="1" t="s">
        <v>60</v>
      </c>
      <c r="I8207" s="1">
        <v>7791</v>
      </c>
      <c r="J8207" s="2">
        <f>VLOOKUP(Oliusala[[#This Row],[tegund]],Tegundir!$B$2:$D$19,3,FALSE)*Oliusala[[#This Row],[magn]]/1000</f>
        <v>6.7392149999999997</v>
      </c>
      <c r="K8207">
        <v>2016</v>
      </c>
      <c r="L8207" t="s">
        <v>1955</v>
      </c>
      <c r="M8207" s="144" t="s">
        <v>59</v>
      </c>
    </row>
    <row r="8208" spans="1:15" x14ac:dyDescent="0.2">
      <c r="A8208" t="s">
        <v>57</v>
      </c>
      <c r="B8208" s="144" t="s">
        <v>67</v>
      </c>
      <c r="C8208">
        <v>355</v>
      </c>
      <c r="D8208" t="str">
        <f>VLOOKUP(Oliusala[[#This Row],[postnumer]],Sveitarfelog[#All],4,FALSE)</f>
        <v>Snæfellsbær</v>
      </c>
      <c r="E8208" t="str">
        <f>VLOOKUP(Oliusala[[#This Row],[postnumer]],Sveitarfelog[#All],5,FALSE)</f>
        <v>Vesturland</v>
      </c>
      <c r="F8208" t="s">
        <v>25</v>
      </c>
      <c r="G8208" t="s">
        <v>24</v>
      </c>
      <c r="H8208" s="1" t="s">
        <v>60</v>
      </c>
      <c r="I8208" s="1">
        <v>85713</v>
      </c>
      <c r="J8208" s="2">
        <f>VLOOKUP(Oliusala[[#This Row],[tegund]],Tegundir!$B$2:$D$19,3,FALSE)*Oliusala[[#This Row],[magn]]/1000</f>
        <v>74.141745</v>
      </c>
      <c r="K8208">
        <v>2016</v>
      </c>
      <c r="L8208" t="s">
        <v>19</v>
      </c>
      <c r="M8208" s="144" t="s">
        <v>59</v>
      </c>
      <c r="O8208" s="144" t="s">
        <v>1997</v>
      </c>
    </row>
    <row r="8209" spans="1:15" x14ac:dyDescent="0.2">
      <c r="A8209" t="s">
        <v>76</v>
      </c>
      <c r="B8209" s="144" t="s">
        <v>98</v>
      </c>
      <c r="C8209">
        <v>355</v>
      </c>
      <c r="D8209" t="str">
        <f>VLOOKUP(Oliusala[[#This Row],[postnumer]],Sveitarfelog[#All],4,FALSE)</f>
        <v>Snæfellsbær</v>
      </c>
      <c r="E8209" t="str">
        <f>VLOOKUP(Oliusala[[#This Row],[postnumer]],Sveitarfelog[#All],5,FALSE)</f>
        <v>Vesturland</v>
      </c>
      <c r="F8209" t="s">
        <v>25</v>
      </c>
      <c r="G8209" t="s">
        <v>24</v>
      </c>
      <c r="H8209" t="s">
        <v>60</v>
      </c>
      <c r="I8209" s="1">
        <v>1828</v>
      </c>
      <c r="J8209" s="2">
        <f>VLOOKUP(Oliusala[[#This Row],[tegund]],Tegundir!$B$2:$D$19,3,FALSE)*Oliusala[[#This Row],[magn]]/1000</f>
        <v>1.5812200000000001</v>
      </c>
      <c r="K8209">
        <v>2016</v>
      </c>
      <c r="L8209" t="s">
        <v>1955</v>
      </c>
      <c r="M8209" s="144" t="s">
        <v>59</v>
      </c>
    </row>
    <row r="8210" spans="1:15" x14ac:dyDescent="0.2">
      <c r="A8210" t="s">
        <v>63</v>
      </c>
      <c r="B8210" s="144" t="s">
        <v>67</v>
      </c>
      <c r="C8210">
        <v>355</v>
      </c>
      <c r="D8210" t="str">
        <f>VLOOKUP(Oliusala[[#This Row],[postnumer]],Sveitarfelog[#All],4,FALSE)</f>
        <v>Snæfellsbær</v>
      </c>
      <c r="E8210" t="str">
        <f>VLOOKUP(Oliusala[[#This Row],[postnumer]],Sveitarfelog[#All],5,FALSE)</f>
        <v>Vesturland</v>
      </c>
      <c r="F8210" t="s">
        <v>25</v>
      </c>
      <c r="G8210" t="s">
        <v>24</v>
      </c>
      <c r="H8210" s="1" t="s">
        <v>58</v>
      </c>
      <c r="I8210" s="1">
        <v>64347</v>
      </c>
      <c r="J8210" s="2">
        <f>VLOOKUP(Oliusala[[#This Row],[tegund]],Tegundir!$B$2:$D$19,3,FALSE)*Oliusala[[#This Row],[magn]]/1000</f>
        <v>55.660154999999996</v>
      </c>
      <c r="K8210">
        <v>2016</v>
      </c>
      <c r="L8210" t="s">
        <v>19</v>
      </c>
      <c r="M8210" s="144" t="s">
        <v>59</v>
      </c>
      <c r="O8210" s="144" t="s">
        <v>1997</v>
      </c>
    </row>
    <row r="8211" spans="1:15" x14ac:dyDescent="0.2">
      <c r="A8211" t="s">
        <v>67</v>
      </c>
      <c r="B8211" s="144" t="s">
        <v>99</v>
      </c>
      <c r="C8211">
        <v>360</v>
      </c>
      <c r="D8211" t="str">
        <f>VLOOKUP(Oliusala[[#This Row],[postnumer]],Sveitarfelog[#All],4,FALSE)</f>
        <v>Snæfellsbær</v>
      </c>
      <c r="E8211" t="str">
        <f>VLOOKUP(Oliusala[[#This Row],[postnumer]],Sveitarfelog[#All],5,FALSE)</f>
        <v>Vesturland</v>
      </c>
      <c r="F8211" t="s">
        <v>25</v>
      </c>
      <c r="G8211" t="s">
        <v>24</v>
      </c>
      <c r="H8211" t="s">
        <v>60</v>
      </c>
      <c r="I8211" s="1">
        <v>4803</v>
      </c>
      <c r="J8211" s="2">
        <f>VLOOKUP(Oliusala[[#This Row],[tegund]],Tegundir!$B$2:$D$19,3,FALSE)*Oliusala[[#This Row],[magn]]/1000</f>
        <v>4.1545950000000005</v>
      </c>
      <c r="K8211">
        <v>2016</v>
      </c>
      <c r="L8211" t="s">
        <v>19</v>
      </c>
      <c r="M8211" s="144" t="s">
        <v>59</v>
      </c>
      <c r="O8211" s="144" t="s">
        <v>1997</v>
      </c>
    </row>
    <row r="8212" spans="1:15" x14ac:dyDescent="0.2">
      <c r="A8212" t="s">
        <v>57</v>
      </c>
      <c r="B8212" s="144" t="s">
        <v>99</v>
      </c>
      <c r="C8212">
        <v>360</v>
      </c>
      <c r="D8212" t="str">
        <f>VLOOKUP(Oliusala[[#This Row],[postnumer]],Sveitarfelog[#All],4,FALSE)</f>
        <v>Snæfellsbær</v>
      </c>
      <c r="E8212" t="str">
        <f>VLOOKUP(Oliusala[[#This Row],[postnumer]],Sveitarfelog[#All],5,FALSE)</f>
        <v>Vesturland</v>
      </c>
      <c r="F8212" t="s">
        <v>25</v>
      </c>
      <c r="G8212" t="s">
        <v>24</v>
      </c>
      <c r="H8212" s="1" t="s">
        <v>60</v>
      </c>
      <c r="I8212" s="1">
        <v>253699</v>
      </c>
      <c r="J8212" s="2">
        <f>VLOOKUP(Oliusala[[#This Row],[tegund]],Tegundir!$B$2:$D$19,3,FALSE)*Oliusala[[#This Row],[magn]]/1000</f>
        <v>219.449635</v>
      </c>
      <c r="K8212">
        <v>2016</v>
      </c>
      <c r="L8212" t="s">
        <v>19</v>
      </c>
      <c r="M8212" s="144" t="s">
        <v>59</v>
      </c>
      <c r="O8212" s="144" t="s">
        <v>1997</v>
      </c>
    </row>
    <row r="8213" spans="1:15" x14ac:dyDescent="0.2">
      <c r="A8213" t="s">
        <v>63</v>
      </c>
      <c r="B8213" s="144" t="s">
        <v>99</v>
      </c>
      <c r="C8213">
        <v>360</v>
      </c>
      <c r="D8213" t="str">
        <f>VLOOKUP(Oliusala[[#This Row],[postnumer]],Sveitarfelog[#All],4,FALSE)</f>
        <v>Snæfellsbær</v>
      </c>
      <c r="E8213" t="str">
        <f>VLOOKUP(Oliusala[[#This Row],[postnumer]],Sveitarfelog[#All],5,FALSE)</f>
        <v>Vesturland</v>
      </c>
      <c r="F8213" t="s">
        <v>25</v>
      </c>
      <c r="G8213" t="s">
        <v>24</v>
      </c>
      <c r="H8213" t="s">
        <v>58</v>
      </c>
      <c r="I8213" s="1">
        <v>76069</v>
      </c>
      <c r="J8213" s="2">
        <f>VLOOKUP(Oliusala[[#This Row],[tegund]],Tegundir!$B$2:$D$19,3,FALSE)*Oliusala[[#This Row],[magn]]/1000</f>
        <v>65.799684999999997</v>
      </c>
      <c r="K8213">
        <v>2016</v>
      </c>
      <c r="L8213" t="s">
        <v>1955</v>
      </c>
      <c r="M8213" s="144" t="s">
        <v>59</v>
      </c>
    </row>
    <row r="8214" spans="1:15" x14ac:dyDescent="0.2">
      <c r="A8214" t="s">
        <v>67</v>
      </c>
      <c r="B8214" s="144" t="s">
        <v>99</v>
      </c>
      <c r="C8214">
        <v>360</v>
      </c>
      <c r="D8214" t="str">
        <f>VLOOKUP(Oliusala[[#This Row],[postnumer]],Sveitarfelog[#All],4,FALSE)</f>
        <v>Snæfellsbær</v>
      </c>
      <c r="E8214" t="str">
        <f>VLOOKUP(Oliusala[[#This Row],[postnumer]],Sveitarfelog[#All],5,FALSE)</f>
        <v>Vesturland</v>
      </c>
      <c r="F8214" t="s">
        <v>24</v>
      </c>
      <c r="G8214" t="s">
        <v>24</v>
      </c>
      <c r="H8214" t="s">
        <v>60</v>
      </c>
      <c r="I8214" s="1">
        <v>287</v>
      </c>
      <c r="J8214" s="2">
        <f>VLOOKUP(Oliusala[[#This Row],[tegund]],Tegundir!$B$2:$D$19,3,FALSE)*Oliusala[[#This Row],[magn]]/1000</f>
        <v>0.248255</v>
      </c>
      <c r="K8214">
        <v>2016</v>
      </c>
      <c r="L8214" t="s">
        <v>18</v>
      </c>
      <c r="M8214" s="144" t="s">
        <v>59</v>
      </c>
    </row>
    <row r="8215" spans="1:15" x14ac:dyDescent="0.2">
      <c r="A8215" t="s">
        <v>67</v>
      </c>
      <c r="B8215" s="144" t="s">
        <v>99</v>
      </c>
      <c r="C8215">
        <v>360</v>
      </c>
      <c r="D8215" t="str">
        <f>VLOOKUP(Oliusala[[#This Row],[postnumer]],Sveitarfelog[#All],4,FALSE)</f>
        <v>Snæfellsbær</v>
      </c>
      <c r="E8215" t="str">
        <f>VLOOKUP(Oliusala[[#This Row],[postnumer]],Sveitarfelog[#All],5,FALSE)</f>
        <v>Vesturland</v>
      </c>
      <c r="F8215" t="s">
        <v>29</v>
      </c>
      <c r="G8215" t="s">
        <v>24</v>
      </c>
      <c r="H8215" t="s">
        <v>60</v>
      </c>
      <c r="I8215" s="1">
        <v>13935</v>
      </c>
      <c r="J8215" s="2">
        <f>VLOOKUP(Oliusala[[#This Row],[tegund]],Tegundir!$B$2:$D$19,3,FALSE)*Oliusala[[#This Row],[magn]]/1000</f>
        <v>12.053775</v>
      </c>
      <c r="K8215">
        <v>2016</v>
      </c>
      <c r="L8215" t="s">
        <v>19</v>
      </c>
      <c r="M8215" s="144" t="s">
        <v>59</v>
      </c>
      <c r="O8215" s="144" t="s">
        <v>1998</v>
      </c>
    </row>
    <row r="8216" spans="1:15" x14ac:dyDescent="0.2">
      <c r="A8216" t="s">
        <v>67</v>
      </c>
      <c r="B8216" s="144" t="s">
        <v>99</v>
      </c>
      <c r="C8216">
        <v>360</v>
      </c>
      <c r="D8216" t="str">
        <f>VLOOKUP(Oliusala[[#This Row],[postnumer]],Sveitarfelog[#All],4,FALSE)</f>
        <v>Snæfellsbær</v>
      </c>
      <c r="E8216" t="str">
        <f>VLOOKUP(Oliusala[[#This Row],[postnumer]],Sveitarfelog[#All],5,FALSE)</f>
        <v>Vesturland</v>
      </c>
      <c r="F8216" t="s">
        <v>30</v>
      </c>
      <c r="G8216" t="s">
        <v>24</v>
      </c>
      <c r="H8216" s="1" t="s">
        <v>60</v>
      </c>
      <c r="I8216" s="1">
        <v>110402</v>
      </c>
      <c r="J8216" s="2">
        <f>VLOOKUP(Oliusala[[#This Row],[tegund]],Tegundir!$B$2:$D$19,3,FALSE)*Oliusala[[#This Row],[magn]]/1000</f>
        <v>95.49772999999999</v>
      </c>
      <c r="K8216">
        <v>2016</v>
      </c>
      <c r="L8216" t="s">
        <v>19</v>
      </c>
      <c r="M8216" s="144" t="s">
        <v>59</v>
      </c>
      <c r="O8216" s="144" t="s">
        <v>1998</v>
      </c>
    </row>
    <row r="8217" spans="1:15" x14ac:dyDescent="0.2">
      <c r="A8217" t="s">
        <v>57</v>
      </c>
      <c r="B8217" s="144" t="s">
        <v>99</v>
      </c>
      <c r="C8217">
        <v>360</v>
      </c>
      <c r="D8217" t="str">
        <f>VLOOKUP(Oliusala[[#This Row],[postnumer]],Sveitarfelog[#All],4,FALSE)</f>
        <v>Snæfellsbær</v>
      </c>
      <c r="E8217" t="str">
        <f>VLOOKUP(Oliusala[[#This Row],[postnumer]],Sveitarfelog[#All],5,FALSE)</f>
        <v>Vesturland</v>
      </c>
      <c r="F8217" t="s">
        <v>24</v>
      </c>
      <c r="G8217" t="s">
        <v>24</v>
      </c>
      <c r="H8217" s="1" t="s">
        <v>60</v>
      </c>
      <c r="I8217" s="1">
        <v>137</v>
      </c>
      <c r="J8217" s="2">
        <f>VLOOKUP(Oliusala[[#This Row],[tegund]],Tegundir!$B$2:$D$19,3,FALSE)*Oliusala[[#This Row],[magn]]/1000</f>
        <v>0.118505</v>
      </c>
      <c r="K8217">
        <v>2016</v>
      </c>
      <c r="L8217" t="s">
        <v>18</v>
      </c>
      <c r="M8217" s="144" t="s">
        <v>59</v>
      </c>
    </row>
    <row r="8218" spans="1:15" x14ac:dyDescent="0.2">
      <c r="A8218" t="s">
        <v>57</v>
      </c>
      <c r="B8218" s="144" t="s">
        <v>99</v>
      </c>
      <c r="C8218">
        <v>360</v>
      </c>
      <c r="D8218" t="str">
        <f>VLOOKUP(Oliusala[[#This Row],[postnumer]],Sveitarfelog[#All],4,FALSE)</f>
        <v>Snæfellsbær</v>
      </c>
      <c r="E8218" t="str">
        <f>VLOOKUP(Oliusala[[#This Row],[postnumer]],Sveitarfelog[#All],5,FALSE)</f>
        <v>Vesturland</v>
      </c>
      <c r="F8218" t="s">
        <v>29</v>
      </c>
      <c r="G8218" t="s">
        <v>24</v>
      </c>
      <c r="H8218" s="1" t="s">
        <v>60</v>
      </c>
      <c r="I8218" s="1">
        <v>1241929</v>
      </c>
      <c r="J8218" s="2">
        <f>VLOOKUP(Oliusala[[#This Row],[tegund]],Tegundir!$B$2:$D$19,3,FALSE)*Oliusala[[#This Row],[magn]]/1000</f>
        <v>1074.268585</v>
      </c>
      <c r="K8218">
        <v>2016</v>
      </c>
      <c r="L8218" t="s">
        <v>19</v>
      </c>
      <c r="M8218" s="144" t="s">
        <v>59</v>
      </c>
      <c r="O8218" s="144" t="s">
        <v>1998</v>
      </c>
    </row>
    <row r="8219" spans="1:15" x14ac:dyDescent="0.2">
      <c r="A8219" t="s">
        <v>57</v>
      </c>
      <c r="B8219" s="144" t="s">
        <v>99</v>
      </c>
      <c r="C8219">
        <v>360</v>
      </c>
      <c r="D8219" t="str">
        <f>VLOOKUP(Oliusala[[#This Row],[postnumer]],Sveitarfelog[#All],4,FALSE)</f>
        <v>Snæfellsbær</v>
      </c>
      <c r="E8219" t="str">
        <f>VLOOKUP(Oliusala[[#This Row],[postnumer]],Sveitarfelog[#All],5,FALSE)</f>
        <v>Vesturland</v>
      </c>
      <c r="F8219" t="s">
        <v>30</v>
      </c>
      <c r="G8219" t="s">
        <v>24</v>
      </c>
      <c r="H8219" s="1" t="s">
        <v>60</v>
      </c>
      <c r="I8219" s="1">
        <v>73991</v>
      </c>
      <c r="J8219" s="2">
        <f>VLOOKUP(Oliusala[[#This Row],[tegund]],Tegundir!$B$2:$D$19,3,FALSE)*Oliusala[[#This Row],[magn]]/1000</f>
        <v>64.002214999999993</v>
      </c>
      <c r="K8219">
        <v>2016</v>
      </c>
      <c r="L8219" t="s">
        <v>19</v>
      </c>
      <c r="M8219" s="144" t="s">
        <v>59</v>
      </c>
      <c r="O8219" s="144" t="s">
        <v>1998</v>
      </c>
    </row>
    <row r="8220" spans="1:15" x14ac:dyDescent="0.2">
      <c r="A8220" t="s">
        <v>63</v>
      </c>
      <c r="B8220" s="144" t="s">
        <v>99</v>
      </c>
      <c r="C8220">
        <v>360</v>
      </c>
      <c r="D8220" t="str">
        <f>VLOOKUP(Oliusala[[#This Row],[postnumer]],Sveitarfelog[#All],4,FALSE)</f>
        <v>Snæfellsbær</v>
      </c>
      <c r="E8220" t="str">
        <f>VLOOKUP(Oliusala[[#This Row],[postnumer]],Sveitarfelog[#All],5,FALSE)</f>
        <v>Vesturland</v>
      </c>
      <c r="F8220" t="s">
        <v>24</v>
      </c>
      <c r="G8220" t="s">
        <v>24</v>
      </c>
      <c r="H8220" t="s">
        <v>58</v>
      </c>
      <c r="I8220" s="1">
        <v>181196</v>
      </c>
      <c r="J8220" s="2">
        <f>VLOOKUP(Oliusala[[#This Row],[tegund]],Tegundir!$B$2:$D$19,3,FALSE)*Oliusala[[#This Row],[magn]]/1000</f>
        <v>156.73454000000001</v>
      </c>
      <c r="K8220">
        <v>2016</v>
      </c>
      <c r="L8220" t="s">
        <v>18</v>
      </c>
      <c r="M8220" s="144" t="s">
        <v>59</v>
      </c>
    </row>
    <row r="8221" spans="1:15" x14ac:dyDescent="0.2">
      <c r="A8221" t="s">
        <v>84</v>
      </c>
      <c r="B8221" s="144" t="s">
        <v>101</v>
      </c>
      <c r="C8221">
        <v>370</v>
      </c>
      <c r="D8221" t="str">
        <f>VLOOKUP(Oliusala[[#This Row],[postnumer]],Sveitarfelog[#All],4,FALSE)</f>
        <v>Dalabyggð</v>
      </c>
      <c r="E8221" t="str">
        <f>VLOOKUP(Oliusala[[#This Row],[postnumer]],Sveitarfelog[#All],5,FALSE)</f>
        <v>Vesturland</v>
      </c>
      <c r="F8221" t="s">
        <v>25</v>
      </c>
      <c r="G8221" t="s">
        <v>24</v>
      </c>
      <c r="H8221" s="1" t="s">
        <v>60</v>
      </c>
      <c r="I8221" s="1">
        <v>152618</v>
      </c>
      <c r="J8221" s="2">
        <f>VLOOKUP(Oliusala[[#This Row],[tegund]],Tegundir!$B$2:$D$19,3,FALSE)*Oliusala[[#This Row],[magn]]/1000</f>
        <v>132.01457000000002</v>
      </c>
      <c r="K8221">
        <v>2016</v>
      </c>
      <c r="L8221" t="s">
        <v>1955</v>
      </c>
      <c r="M8221" s="144" t="s">
        <v>59</v>
      </c>
    </row>
    <row r="8222" spans="1:15" x14ac:dyDescent="0.2">
      <c r="A8222" t="s">
        <v>57</v>
      </c>
      <c r="B8222" s="144" t="s">
        <v>101</v>
      </c>
      <c r="C8222">
        <v>370</v>
      </c>
      <c r="D8222" t="str">
        <f>VLOOKUP(Oliusala[[#This Row],[postnumer]],Sveitarfelog[#All],4,FALSE)</f>
        <v>Dalabyggð</v>
      </c>
      <c r="E8222" t="str">
        <f>VLOOKUP(Oliusala[[#This Row],[postnumer]],Sveitarfelog[#All],5,FALSE)</f>
        <v>Vesturland</v>
      </c>
      <c r="F8222" t="s">
        <v>25</v>
      </c>
      <c r="G8222" t="s">
        <v>24</v>
      </c>
      <c r="H8222" s="1" t="s">
        <v>60</v>
      </c>
      <c r="I8222" s="1">
        <v>239007</v>
      </c>
      <c r="J8222" s="2">
        <f>VLOOKUP(Oliusala[[#This Row],[tegund]],Tegundir!$B$2:$D$19,3,FALSE)*Oliusala[[#This Row],[magn]]/1000</f>
        <v>206.74105499999999</v>
      </c>
      <c r="K8222">
        <v>2016</v>
      </c>
      <c r="L8222" t="s">
        <v>1955</v>
      </c>
      <c r="M8222" s="144" t="s">
        <v>59</v>
      </c>
    </row>
    <row r="8223" spans="1:15" x14ac:dyDescent="0.2">
      <c r="A8223" t="s">
        <v>76</v>
      </c>
      <c r="B8223" s="144" t="s">
        <v>101</v>
      </c>
      <c r="C8223">
        <v>370</v>
      </c>
      <c r="D8223" t="str">
        <f>VLOOKUP(Oliusala[[#This Row],[postnumer]],Sveitarfelog[#All],4,FALSE)</f>
        <v>Dalabyggð</v>
      </c>
      <c r="E8223" t="str">
        <f>VLOOKUP(Oliusala[[#This Row],[postnumer]],Sveitarfelog[#All],5,FALSE)</f>
        <v>Vesturland</v>
      </c>
      <c r="F8223" t="s">
        <v>25</v>
      </c>
      <c r="G8223" t="s">
        <v>24</v>
      </c>
      <c r="H8223" t="s">
        <v>60</v>
      </c>
      <c r="I8223" s="1">
        <v>1016</v>
      </c>
      <c r="J8223" s="2">
        <f>VLOOKUP(Oliusala[[#This Row],[tegund]],Tegundir!$B$2:$D$19,3,FALSE)*Oliusala[[#This Row],[magn]]/1000</f>
        <v>0.87884000000000007</v>
      </c>
      <c r="K8223">
        <v>2016</v>
      </c>
      <c r="L8223" t="s">
        <v>1955</v>
      </c>
      <c r="M8223" s="144" t="s">
        <v>59</v>
      </c>
    </row>
    <row r="8224" spans="1:15" x14ac:dyDescent="0.2">
      <c r="A8224" t="s">
        <v>63</v>
      </c>
      <c r="B8224" s="144" t="s">
        <v>101</v>
      </c>
      <c r="C8224">
        <v>370</v>
      </c>
      <c r="D8224" t="str">
        <f>VLOOKUP(Oliusala[[#This Row],[postnumer]],Sveitarfelog[#All],4,FALSE)</f>
        <v>Dalabyggð</v>
      </c>
      <c r="E8224" t="str">
        <f>VLOOKUP(Oliusala[[#This Row],[postnumer]],Sveitarfelog[#All],5,FALSE)</f>
        <v>Vesturland</v>
      </c>
      <c r="F8224" t="s">
        <v>25</v>
      </c>
      <c r="G8224" t="s">
        <v>24</v>
      </c>
      <c r="H8224" t="s">
        <v>58</v>
      </c>
      <c r="I8224" s="1">
        <v>57900</v>
      </c>
      <c r="J8224" s="2">
        <f>VLOOKUP(Oliusala[[#This Row],[tegund]],Tegundir!$B$2:$D$19,3,FALSE)*Oliusala[[#This Row],[magn]]/1000</f>
        <v>50.083500000000001</v>
      </c>
      <c r="K8224">
        <v>2016</v>
      </c>
      <c r="L8224" t="s">
        <v>1955</v>
      </c>
      <c r="M8224" s="144" t="s">
        <v>59</v>
      </c>
    </row>
    <row r="8225" spans="1:15" x14ac:dyDescent="0.2">
      <c r="A8225" t="s">
        <v>57</v>
      </c>
      <c r="B8225" s="144" t="s">
        <v>101</v>
      </c>
      <c r="C8225">
        <v>370</v>
      </c>
      <c r="D8225" t="str">
        <f>VLOOKUP(Oliusala[[#This Row],[postnumer]],Sveitarfelog[#All],4,FALSE)</f>
        <v>Dalabyggð</v>
      </c>
      <c r="E8225" t="str">
        <f>VLOOKUP(Oliusala[[#This Row],[postnumer]],Sveitarfelog[#All],5,FALSE)</f>
        <v>Vesturland</v>
      </c>
      <c r="F8225" t="s">
        <v>24</v>
      </c>
      <c r="G8225" t="s">
        <v>24</v>
      </c>
      <c r="H8225" s="1" t="s">
        <v>60</v>
      </c>
      <c r="I8225" s="1">
        <v>60756</v>
      </c>
      <c r="J8225" s="2">
        <f>VLOOKUP(Oliusala[[#This Row],[tegund]],Tegundir!$B$2:$D$19,3,FALSE)*Oliusala[[#This Row],[magn]]/1000</f>
        <v>52.553940000000004</v>
      </c>
      <c r="K8225">
        <v>2016</v>
      </c>
      <c r="L8225" t="s">
        <v>1955</v>
      </c>
      <c r="M8225" s="144" t="s">
        <v>59</v>
      </c>
    </row>
    <row r="8226" spans="1:15" x14ac:dyDescent="0.2">
      <c r="A8226" t="s">
        <v>76</v>
      </c>
      <c r="B8226" s="144" t="s">
        <v>101</v>
      </c>
      <c r="C8226">
        <v>370</v>
      </c>
      <c r="D8226" t="str">
        <f>VLOOKUP(Oliusala[[#This Row],[postnumer]],Sveitarfelog[#All],4,FALSE)</f>
        <v>Dalabyggð</v>
      </c>
      <c r="E8226" t="str">
        <f>VLOOKUP(Oliusala[[#This Row],[postnumer]],Sveitarfelog[#All],5,FALSE)</f>
        <v>Vesturland</v>
      </c>
      <c r="F8226" t="s">
        <v>24</v>
      </c>
      <c r="G8226" t="s">
        <v>24</v>
      </c>
      <c r="H8226" t="s">
        <v>60</v>
      </c>
      <c r="I8226" s="1">
        <v>69909</v>
      </c>
      <c r="J8226" s="2">
        <f>VLOOKUP(Oliusala[[#This Row],[tegund]],Tegundir!$B$2:$D$19,3,FALSE)*Oliusala[[#This Row],[magn]]/1000</f>
        <v>60.471284999999995</v>
      </c>
      <c r="K8226">
        <v>2016</v>
      </c>
      <c r="L8226" t="s">
        <v>1955</v>
      </c>
      <c r="M8226" s="144" t="s">
        <v>59</v>
      </c>
    </row>
    <row r="8227" spans="1:15" x14ac:dyDescent="0.2">
      <c r="A8227" t="s">
        <v>63</v>
      </c>
      <c r="B8227" s="144" t="s">
        <v>101</v>
      </c>
      <c r="C8227">
        <v>370</v>
      </c>
      <c r="D8227" t="str">
        <f>VLOOKUP(Oliusala[[#This Row],[postnumer]],Sveitarfelog[#All],4,FALSE)</f>
        <v>Dalabyggð</v>
      </c>
      <c r="E8227" t="str">
        <f>VLOOKUP(Oliusala[[#This Row],[postnumer]],Sveitarfelog[#All],5,FALSE)</f>
        <v>Vesturland</v>
      </c>
      <c r="F8227" t="s">
        <v>24</v>
      </c>
      <c r="G8227" t="s">
        <v>24</v>
      </c>
      <c r="H8227" t="s">
        <v>58</v>
      </c>
      <c r="I8227" s="1">
        <v>778666</v>
      </c>
      <c r="J8227" s="2">
        <f>VLOOKUP(Oliusala[[#This Row],[tegund]],Tegundir!$B$2:$D$19,3,FALSE)*Oliusala[[#This Row],[magn]]/1000</f>
        <v>673.54608999999994</v>
      </c>
      <c r="K8227">
        <v>2016</v>
      </c>
      <c r="L8227" t="s">
        <v>18</v>
      </c>
      <c r="M8227" s="144" t="s">
        <v>59</v>
      </c>
    </row>
    <row r="8228" spans="1:15" x14ac:dyDescent="0.2">
      <c r="A8228" t="s">
        <v>57</v>
      </c>
      <c r="B8228" s="144" t="s">
        <v>103</v>
      </c>
      <c r="C8228">
        <v>371</v>
      </c>
      <c r="D8228" t="str">
        <f>VLOOKUP(Oliusala[[#This Row],[postnumer]],Sveitarfelog[#All],4,FALSE)</f>
        <v>Dalabyggð</v>
      </c>
      <c r="E8228" t="str">
        <f>VLOOKUP(Oliusala[[#This Row],[postnumer]],Sveitarfelog[#All],5,FALSE)</f>
        <v>Vesturland</v>
      </c>
      <c r="F8228" t="s">
        <v>25</v>
      </c>
      <c r="G8228" t="s">
        <v>24</v>
      </c>
      <c r="H8228" s="1" t="s">
        <v>60</v>
      </c>
      <c r="I8228" s="1">
        <v>13876</v>
      </c>
      <c r="J8228" s="2">
        <f>VLOOKUP(Oliusala[[#This Row],[tegund]],Tegundir!$B$2:$D$19,3,FALSE)*Oliusala[[#This Row],[magn]]/1000</f>
        <v>12.002739999999999</v>
      </c>
      <c r="K8228">
        <v>2016</v>
      </c>
      <c r="L8228" t="s">
        <v>1955</v>
      </c>
      <c r="M8228" s="144" t="s">
        <v>59</v>
      </c>
    </row>
    <row r="8229" spans="1:15" x14ac:dyDescent="0.2">
      <c r="A8229" t="s">
        <v>57</v>
      </c>
      <c r="B8229" s="144" t="s">
        <v>105</v>
      </c>
      <c r="C8229">
        <v>380</v>
      </c>
      <c r="D8229" t="str">
        <f>VLOOKUP(Oliusala[[#This Row],[postnumer]],Sveitarfelog[#All],4,FALSE)</f>
        <v>Reykhólahreppur</v>
      </c>
      <c r="E8229" t="str">
        <f>VLOOKUP(Oliusala[[#This Row],[postnumer]],Sveitarfelog[#All],5,FALSE)</f>
        <v>Vestfirðir</v>
      </c>
      <c r="F8229" t="s">
        <v>24</v>
      </c>
      <c r="G8229" t="s">
        <v>24</v>
      </c>
      <c r="H8229" s="1" t="s">
        <v>60</v>
      </c>
      <c r="I8229" s="1">
        <v>8645</v>
      </c>
      <c r="J8229" s="2">
        <f>VLOOKUP(Oliusala[[#This Row],[tegund]],Tegundir!$B$2:$D$19,3,FALSE)*Oliusala[[#This Row],[magn]]/1000</f>
        <v>7.4779249999999999</v>
      </c>
      <c r="K8229">
        <v>2016</v>
      </c>
      <c r="L8229" t="s">
        <v>18</v>
      </c>
      <c r="M8229" s="144" t="s">
        <v>59</v>
      </c>
    </row>
    <row r="8230" spans="1:15" x14ac:dyDescent="0.2">
      <c r="A8230" t="s">
        <v>57</v>
      </c>
      <c r="B8230" s="144" t="s">
        <v>105</v>
      </c>
      <c r="C8230">
        <v>380</v>
      </c>
      <c r="D8230" t="str">
        <f>VLOOKUP(Oliusala[[#This Row],[postnumer]],Sveitarfelog[#All],4,FALSE)</f>
        <v>Reykhólahreppur</v>
      </c>
      <c r="E8230" t="str">
        <f>VLOOKUP(Oliusala[[#This Row],[postnumer]],Sveitarfelog[#All],5,FALSE)</f>
        <v>Vestfirðir</v>
      </c>
      <c r="F8230" t="s">
        <v>29</v>
      </c>
      <c r="G8230" t="s">
        <v>24</v>
      </c>
      <c r="H8230" s="1" t="s">
        <v>60</v>
      </c>
      <c r="I8230" s="1">
        <v>5006</v>
      </c>
      <c r="J8230" s="2">
        <f>VLOOKUP(Oliusala[[#This Row],[tegund]],Tegundir!$B$2:$D$19,3,FALSE)*Oliusala[[#This Row],[magn]]/1000</f>
        <v>4.33019</v>
      </c>
      <c r="K8230">
        <v>2016</v>
      </c>
      <c r="L8230" t="s">
        <v>19</v>
      </c>
      <c r="M8230" s="144" t="s">
        <v>59</v>
      </c>
      <c r="O8230" s="144" t="s">
        <v>1998</v>
      </c>
    </row>
    <row r="8231" spans="1:15" x14ac:dyDescent="0.2">
      <c r="A8231" t="s">
        <v>57</v>
      </c>
      <c r="B8231" s="144" t="s">
        <v>105</v>
      </c>
      <c r="C8231">
        <v>380</v>
      </c>
      <c r="D8231" t="str">
        <f>VLOOKUP(Oliusala[[#This Row],[postnumer]],Sveitarfelog[#All],4,FALSE)</f>
        <v>Reykhólahreppur</v>
      </c>
      <c r="E8231" t="str">
        <f>VLOOKUP(Oliusala[[#This Row],[postnumer]],Sveitarfelog[#All],5,FALSE)</f>
        <v>Vestfirðir</v>
      </c>
      <c r="F8231" t="s">
        <v>30</v>
      </c>
      <c r="G8231" t="s">
        <v>24</v>
      </c>
      <c r="H8231" s="1" t="s">
        <v>60</v>
      </c>
      <c r="I8231" s="1">
        <v>3950</v>
      </c>
      <c r="J8231" s="2">
        <f>VLOOKUP(Oliusala[[#This Row],[tegund]],Tegundir!$B$2:$D$19,3,FALSE)*Oliusala[[#This Row],[magn]]/1000</f>
        <v>3.41675</v>
      </c>
      <c r="K8231">
        <v>2016</v>
      </c>
      <c r="L8231" t="s">
        <v>19</v>
      </c>
      <c r="M8231" s="144" t="s">
        <v>59</v>
      </c>
      <c r="O8231" s="144" t="s">
        <v>1998</v>
      </c>
    </row>
    <row r="8232" spans="1:15" x14ac:dyDescent="0.2">
      <c r="A8232" t="s">
        <v>63</v>
      </c>
      <c r="B8232" s="144" t="s">
        <v>104</v>
      </c>
      <c r="C8232">
        <v>380</v>
      </c>
      <c r="D8232" t="str">
        <f>VLOOKUP(Oliusala[[#This Row],[postnumer]],Sveitarfelog[#All],4,FALSE)</f>
        <v>Reykhólahreppur</v>
      </c>
      <c r="E8232" t="str">
        <f>VLOOKUP(Oliusala[[#This Row],[postnumer]],Sveitarfelog[#All],5,FALSE)</f>
        <v>Vestfirðir</v>
      </c>
      <c r="F8232" t="s">
        <v>24</v>
      </c>
      <c r="G8232" t="s">
        <v>24</v>
      </c>
      <c r="H8232" t="s">
        <v>58</v>
      </c>
      <c r="I8232" s="1">
        <v>149954</v>
      </c>
      <c r="J8232" s="2">
        <f>VLOOKUP(Oliusala[[#This Row],[tegund]],Tegundir!$B$2:$D$19,3,FALSE)*Oliusala[[#This Row],[magn]]/1000</f>
        <v>129.71020999999999</v>
      </c>
      <c r="K8232">
        <v>2016</v>
      </c>
      <c r="L8232" t="s">
        <v>18</v>
      </c>
      <c r="M8232" s="144" t="s">
        <v>59</v>
      </c>
    </row>
    <row r="8233" spans="1:15" x14ac:dyDescent="0.2">
      <c r="A8233" t="s">
        <v>63</v>
      </c>
      <c r="B8233" s="144" t="s">
        <v>105</v>
      </c>
      <c r="C8233">
        <v>380</v>
      </c>
      <c r="D8233" t="str">
        <f>VLOOKUP(Oliusala[[#This Row],[postnumer]],Sveitarfelog[#All],4,FALSE)</f>
        <v>Reykhólahreppur</v>
      </c>
      <c r="E8233" t="str">
        <f>VLOOKUP(Oliusala[[#This Row],[postnumer]],Sveitarfelog[#All],5,FALSE)</f>
        <v>Vestfirðir</v>
      </c>
      <c r="F8233" t="s">
        <v>24</v>
      </c>
      <c r="G8233" t="s">
        <v>24</v>
      </c>
      <c r="H8233" s="1" t="s">
        <v>58</v>
      </c>
      <c r="I8233" s="1">
        <v>92110</v>
      </c>
      <c r="J8233" s="2">
        <f>VLOOKUP(Oliusala[[#This Row],[tegund]],Tegundir!$B$2:$D$19,3,FALSE)*Oliusala[[#This Row],[magn]]/1000</f>
        <v>79.675149999999988</v>
      </c>
      <c r="K8233">
        <v>2016</v>
      </c>
      <c r="L8233" t="s">
        <v>18</v>
      </c>
      <c r="M8233" s="144" t="s">
        <v>59</v>
      </c>
    </row>
    <row r="8234" spans="1:15" x14ac:dyDescent="0.2">
      <c r="A8234" t="s">
        <v>84</v>
      </c>
      <c r="B8234" s="144" t="s">
        <v>105</v>
      </c>
      <c r="C8234">
        <v>380</v>
      </c>
      <c r="D8234" t="str">
        <f>VLOOKUP(Oliusala[[#This Row],[postnumer]],Sveitarfelog[#All],4,FALSE)</f>
        <v>Reykhólahreppur</v>
      </c>
      <c r="E8234" t="str">
        <f>VLOOKUP(Oliusala[[#This Row],[postnumer]],Sveitarfelog[#All],5,FALSE)</f>
        <v>Vestfirðir</v>
      </c>
      <c r="F8234" t="s">
        <v>25</v>
      </c>
      <c r="G8234" t="s">
        <v>24</v>
      </c>
      <c r="H8234" t="s">
        <v>60</v>
      </c>
      <c r="I8234" s="1">
        <v>9065</v>
      </c>
      <c r="J8234" s="2">
        <f>VLOOKUP(Oliusala[[#This Row],[tegund]],Tegundir!$B$2:$D$19,3,FALSE)*Oliusala[[#This Row],[magn]]/1000</f>
        <v>7.8412250000000006</v>
      </c>
      <c r="K8234">
        <v>2016</v>
      </c>
      <c r="L8234" t="s">
        <v>1955</v>
      </c>
      <c r="M8234" s="144" t="s">
        <v>59</v>
      </c>
    </row>
    <row r="8235" spans="1:15" x14ac:dyDescent="0.2">
      <c r="A8235" t="s">
        <v>57</v>
      </c>
      <c r="B8235" s="144" t="s">
        <v>106</v>
      </c>
      <c r="C8235">
        <v>380</v>
      </c>
      <c r="D8235" t="str">
        <f>VLOOKUP(Oliusala[[#This Row],[postnumer]],Sveitarfelog[#All],4,FALSE)</f>
        <v>Reykhólahreppur</v>
      </c>
      <c r="E8235" t="str">
        <f>VLOOKUP(Oliusala[[#This Row],[postnumer]],Sveitarfelog[#All],5,FALSE)</f>
        <v>Vestfirðir</v>
      </c>
      <c r="F8235" t="s">
        <v>25</v>
      </c>
      <c r="G8235" t="s">
        <v>24</v>
      </c>
      <c r="H8235" t="s">
        <v>60</v>
      </c>
      <c r="I8235" s="1">
        <v>81399</v>
      </c>
      <c r="J8235" s="2">
        <f>VLOOKUP(Oliusala[[#This Row],[tegund]],Tegundir!$B$2:$D$19,3,FALSE)*Oliusala[[#This Row],[magn]]/1000</f>
        <v>70.410134999999997</v>
      </c>
      <c r="K8235">
        <v>2016</v>
      </c>
      <c r="L8235" t="s">
        <v>1955</v>
      </c>
      <c r="M8235" s="144" t="s">
        <v>59</v>
      </c>
    </row>
    <row r="8236" spans="1:15" x14ac:dyDescent="0.2">
      <c r="A8236" t="s">
        <v>57</v>
      </c>
      <c r="B8236" s="144" t="s">
        <v>105</v>
      </c>
      <c r="C8236">
        <v>380</v>
      </c>
      <c r="D8236" t="str">
        <f>VLOOKUP(Oliusala[[#This Row],[postnumer]],Sveitarfelog[#All],4,FALSE)</f>
        <v>Reykhólahreppur</v>
      </c>
      <c r="E8236" t="str">
        <f>VLOOKUP(Oliusala[[#This Row],[postnumer]],Sveitarfelog[#All],5,FALSE)</f>
        <v>Vestfirðir</v>
      </c>
      <c r="F8236" t="s">
        <v>25</v>
      </c>
      <c r="G8236" t="s">
        <v>24</v>
      </c>
      <c r="H8236" s="1" t="s">
        <v>60</v>
      </c>
      <c r="I8236" s="1">
        <v>145803</v>
      </c>
      <c r="J8236" s="2">
        <f>VLOOKUP(Oliusala[[#This Row],[tegund]],Tegundir!$B$2:$D$19,3,FALSE)*Oliusala[[#This Row],[magn]]/1000</f>
        <v>126.119595</v>
      </c>
      <c r="K8236">
        <v>2016</v>
      </c>
      <c r="L8236" t="s">
        <v>1955</v>
      </c>
      <c r="M8236" s="144" t="s">
        <v>59</v>
      </c>
    </row>
    <row r="8237" spans="1:15" x14ac:dyDescent="0.2">
      <c r="A8237" t="s">
        <v>63</v>
      </c>
      <c r="B8237" s="144" t="s">
        <v>104</v>
      </c>
      <c r="C8237">
        <v>380</v>
      </c>
      <c r="D8237" t="str">
        <f>VLOOKUP(Oliusala[[#This Row],[postnumer]],Sveitarfelog[#All],4,FALSE)</f>
        <v>Reykhólahreppur</v>
      </c>
      <c r="E8237" t="str">
        <f>VLOOKUP(Oliusala[[#This Row],[postnumer]],Sveitarfelog[#All],5,FALSE)</f>
        <v>Vestfirðir</v>
      </c>
      <c r="F8237" t="s">
        <v>25</v>
      </c>
      <c r="G8237" t="s">
        <v>24</v>
      </c>
      <c r="H8237" s="1" t="s">
        <v>58</v>
      </c>
      <c r="I8237" s="1">
        <v>46460</v>
      </c>
      <c r="J8237" s="2">
        <f>VLOOKUP(Oliusala[[#This Row],[tegund]],Tegundir!$B$2:$D$19,3,FALSE)*Oliusala[[#This Row],[magn]]/1000</f>
        <v>40.187899999999999</v>
      </c>
      <c r="K8237">
        <v>2016</v>
      </c>
      <c r="L8237" t="s">
        <v>18</v>
      </c>
      <c r="M8237" s="144" t="s">
        <v>59</v>
      </c>
    </row>
    <row r="8238" spans="1:15" x14ac:dyDescent="0.2">
      <c r="A8238" t="s">
        <v>83</v>
      </c>
      <c r="B8238" s="144" t="s">
        <v>83</v>
      </c>
      <c r="C8238">
        <v>400</v>
      </c>
      <c r="D8238" t="str">
        <f>VLOOKUP(Oliusala[[#This Row],[postnumer]],Sveitarfelog[#All],4,FALSE)</f>
        <v>Ísafjarðarbær</v>
      </c>
      <c r="E8238" t="str">
        <f>VLOOKUP(Oliusala[[#This Row],[postnumer]],Sveitarfelog[#All],5,FALSE)</f>
        <v>Vestfirðir</v>
      </c>
      <c r="F8238" t="s">
        <v>24</v>
      </c>
      <c r="G8238" t="s">
        <v>24</v>
      </c>
      <c r="H8238" t="s">
        <v>58</v>
      </c>
      <c r="I8238" s="1">
        <v>565633</v>
      </c>
      <c r="J8238" s="2">
        <f>VLOOKUP(Oliusala[[#This Row],[tegund]],Tegundir!$B$2:$D$19,3,FALSE)*Oliusala[[#This Row],[magn]]/1000</f>
        <v>489.27254499999998</v>
      </c>
      <c r="K8238">
        <v>2016</v>
      </c>
      <c r="L8238" t="s">
        <v>18</v>
      </c>
      <c r="M8238" s="144" t="s">
        <v>59</v>
      </c>
    </row>
    <row r="8239" spans="1:15" x14ac:dyDescent="0.2">
      <c r="A8239" t="s">
        <v>83</v>
      </c>
      <c r="B8239" s="144" t="s">
        <v>83</v>
      </c>
      <c r="C8239">
        <v>400</v>
      </c>
      <c r="D8239" t="str">
        <f>VLOOKUP(Oliusala[[#This Row],[postnumer]],Sveitarfelog[#All],4,FALSE)</f>
        <v>Ísafjarðarbær</v>
      </c>
      <c r="E8239" t="str">
        <f>VLOOKUP(Oliusala[[#This Row],[postnumer]],Sveitarfelog[#All],5,FALSE)</f>
        <v>Vestfirðir</v>
      </c>
      <c r="F8239" t="s">
        <v>27</v>
      </c>
      <c r="G8239" t="s">
        <v>24</v>
      </c>
      <c r="H8239" t="s">
        <v>58</v>
      </c>
      <c r="I8239" s="1">
        <v>325842</v>
      </c>
      <c r="J8239" s="2">
        <f>VLOOKUP(Oliusala[[#This Row],[tegund]],Tegundir!$B$2:$D$19,3,FALSE)*Oliusala[[#This Row],[magn]]/1000</f>
        <v>281.85333000000003</v>
      </c>
      <c r="K8239">
        <v>2016</v>
      </c>
      <c r="L8239" t="s">
        <v>19</v>
      </c>
      <c r="M8239" s="144" t="s">
        <v>59</v>
      </c>
      <c r="O8239" s="144" t="s">
        <v>1998</v>
      </c>
    </row>
    <row r="8240" spans="1:15" x14ac:dyDescent="0.2">
      <c r="A8240" t="s">
        <v>83</v>
      </c>
      <c r="B8240" s="144" t="s">
        <v>83</v>
      </c>
      <c r="C8240">
        <v>400</v>
      </c>
      <c r="D8240" t="str">
        <f>VLOOKUP(Oliusala[[#This Row],[postnumer]],Sveitarfelog[#All],4,FALSE)</f>
        <v>Ísafjarðarbær</v>
      </c>
      <c r="E8240" t="str">
        <f>VLOOKUP(Oliusala[[#This Row],[postnumer]],Sveitarfelog[#All],5,FALSE)</f>
        <v>Vestfirðir</v>
      </c>
      <c r="F8240" t="s">
        <v>29</v>
      </c>
      <c r="G8240" t="s">
        <v>24</v>
      </c>
      <c r="H8240" s="1" t="s">
        <v>58</v>
      </c>
      <c r="I8240" s="1">
        <v>3153106</v>
      </c>
      <c r="J8240" s="2">
        <f>VLOOKUP(Oliusala[[#This Row],[tegund]],Tegundir!$B$2:$D$19,3,FALSE)*Oliusala[[#This Row],[magn]]/1000</f>
        <v>2727.43669</v>
      </c>
      <c r="K8240">
        <v>2016</v>
      </c>
      <c r="L8240" t="s">
        <v>19</v>
      </c>
      <c r="M8240" s="144" t="s">
        <v>59</v>
      </c>
      <c r="O8240" s="144" t="s">
        <v>1998</v>
      </c>
    </row>
    <row r="8241" spans="1:15" x14ac:dyDescent="0.2">
      <c r="A8241" t="s">
        <v>83</v>
      </c>
      <c r="B8241" s="144" t="s">
        <v>83</v>
      </c>
      <c r="C8241">
        <v>400</v>
      </c>
      <c r="D8241" t="str">
        <f>VLOOKUP(Oliusala[[#This Row],[postnumer]],Sveitarfelog[#All],4,FALSE)</f>
        <v>Ísafjarðarbær</v>
      </c>
      <c r="E8241" t="str">
        <f>VLOOKUP(Oliusala[[#This Row],[postnumer]],Sveitarfelog[#All],5,FALSE)</f>
        <v>Vestfirðir</v>
      </c>
      <c r="F8241" t="s">
        <v>30</v>
      </c>
      <c r="G8241" t="s">
        <v>24</v>
      </c>
      <c r="H8241" t="s">
        <v>58</v>
      </c>
      <c r="I8241" s="1">
        <v>176046</v>
      </c>
      <c r="J8241" s="2">
        <f>VLOOKUP(Oliusala[[#This Row],[tegund]],Tegundir!$B$2:$D$19,3,FALSE)*Oliusala[[#This Row],[magn]]/1000</f>
        <v>152.27979000000002</v>
      </c>
      <c r="K8241">
        <v>2016</v>
      </c>
      <c r="L8241" t="s">
        <v>19</v>
      </c>
      <c r="M8241" s="144" t="s">
        <v>59</v>
      </c>
      <c r="O8241" s="144" t="s">
        <v>1998</v>
      </c>
    </row>
    <row r="8242" spans="1:15" x14ac:dyDescent="0.2">
      <c r="A8242" t="s">
        <v>63</v>
      </c>
      <c r="B8242" s="144" t="s">
        <v>83</v>
      </c>
      <c r="C8242">
        <v>400</v>
      </c>
      <c r="D8242" t="str">
        <f>VLOOKUP(Oliusala[[#This Row],[postnumer]],Sveitarfelog[#All],4,FALSE)</f>
        <v>Ísafjarðarbær</v>
      </c>
      <c r="E8242" t="str">
        <f>VLOOKUP(Oliusala[[#This Row],[postnumer]],Sveitarfelog[#All],5,FALSE)</f>
        <v>Vestfirðir</v>
      </c>
      <c r="F8242" t="s">
        <v>24</v>
      </c>
      <c r="G8242" t="s">
        <v>24</v>
      </c>
      <c r="H8242" t="s">
        <v>58</v>
      </c>
      <c r="I8242" s="1">
        <v>945217</v>
      </c>
      <c r="J8242" s="2">
        <f>VLOOKUP(Oliusala[[#This Row],[tegund]],Tegundir!$B$2:$D$19,3,FALSE)*Oliusala[[#This Row],[magn]]/1000</f>
        <v>817.61270500000001</v>
      </c>
      <c r="K8242">
        <v>2016</v>
      </c>
      <c r="L8242" t="s">
        <v>18</v>
      </c>
      <c r="M8242" s="144" t="s">
        <v>59</v>
      </c>
    </row>
    <row r="8243" spans="1:15" x14ac:dyDescent="0.2">
      <c r="A8243" t="s">
        <v>63</v>
      </c>
      <c r="B8243" s="144" t="s">
        <v>83</v>
      </c>
      <c r="C8243">
        <v>400</v>
      </c>
      <c r="D8243" t="str">
        <f>VLOOKUP(Oliusala[[#This Row],[postnumer]],Sveitarfelog[#All],4,FALSE)</f>
        <v>Ísafjarðarbær</v>
      </c>
      <c r="E8243" t="str">
        <f>VLOOKUP(Oliusala[[#This Row],[postnumer]],Sveitarfelog[#All],5,FALSE)</f>
        <v>Vestfirðir</v>
      </c>
      <c r="F8243" t="s">
        <v>24</v>
      </c>
      <c r="G8243" t="s">
        <v>24</v>
      </c>
      <c r="H8243" s="1" t="s">
        <v>58</v>
      </c>
      <c r="I8243" s="1">
        <v>530219</v>
      </c>
      <c r="J8243" s="2">
        <f>VLOOKUP(Oliusala[[#This Row],[tegund]],Tegundir!$B$2:$D$19,3,FALSE)*Oliusala[[#This Row],[magn]]/1000</f>
        <v>458.63943499999999</v>
      </c>
      <c r="K8243">
        <v>2016</v>
      </c>
      <c r="L8243" t="s">
        <v>18</v>
      </c>
      <c r="M8243" s="144" t="s">
        <v>59</v>
      </c>
    </row>
    <row r="8244" spans="1:15" x14ac:dyDescent="0.2">
      <c r="A8244" t="s">
        <v>83</v>
      </c>
      <c r="B8244" s="144" t="s">
        <v>83</v>
      </c>
      <c r="C8244">
        <v>400</v>
      </c>
      <c r="D8244" t="str">
        <f>VLOOKUP(Oliusala[[#This Row],[postnumer]],Sveitarfelog[#All],4,FALSE)</f>
        <v>Ísafjarðarbær</v>
      </c>
      <c r="E8244" t="str">
        <f>VLOOKUP(Oliusala[[#This Row],[postnumer]],Sveitarfelog[#All],5,FALSE)</f>
        <v>Vestfirðir</v>
      </c>
      <c r="F8244" t="s">
        <v>29</v>
      </c>
      <c r="G8244" t="s">
        <v>24</v>
      </c>
      <c r="H8244" t="s">
        <v>61</v>
      </c>
      <c r="I8244" s="1">
        <v>20500</v>
      </c>
      <c r="J8244" s="2">
        <f>VLOOKUP(Oliusala[[#This Row],[tegund]],Tegundir!$B$2:$D$19,3,FALSE)*Oliusala[[#This Row],[magn]]/1000</f>
        <v>17.732500000000002</v>
      </c>
      <c r="K8244">
        <v>2016</v>
      </c>
      <c r="L8244" t="s">
        <v>19</v>
      </c>
      <c r="M8244" s="144" t="s">
        <v>62</v>
      </c>
      <c r="O8244" s="144" t="s">
        <v>1998</v>
      </c>
    </row>
    <row r="8245" spans="1:15" x14ac:dyDescent="0.2">
      <c r="A8245" t="s">
        <v>57</v>
      </c>
      <c r="B8245" s="144" t="s">
        <v>5</v>
      </c>
      <c r="C8245">
        <v>101</v>
      </c>
      <c r="D8245" t="str">
        <f>VLOOKUP(Oliusala[[#This Row],[postnumer]],Sveitarfelog[#All],4,FALSE)</f>
        <v>Garðabær,Hafnarfjarðarkaupstaður,Kópavogsbær,Reykjavíkurborg,Seltjarnarnesbær</v>
      </c>
      <c r="E8245" t="str">
        <f>VLOOKUP(Oliusala[[#This Row],[postnumer]],Sveitarfelog[#All],5,FALSE)</f>
        <v>Höfuðborgarsvæðið</v>
      </c>
      <c r="F8245" t="s">
        <v>25</v>
      </c>
      <c r="G8245" t="s">
        <v>24</v>
      </c>
      <c r="H8245" t="s">
        <v>58</v>
      </c>
      <c r="I8245" s="1">
        <v>1233099</v>
      </c>
      <c r="J8245" s="2">
        <f>VLOOKUP(Oliusala[[#This Row],[tegund]],Tegundir!$B$2:$D$19,3,FALSE)*Oliusala[[#This Row],[magn]]/1000</f>
        <v>1066.630635</v>
      </c>
      <c r="K8245">
        <v>2016</v>
      </c>
      <c r="L8245" t="s">
        <v>19</v>
      </c>
      <c r="M8245" s="144" t="s">
        <v>59</v>
      </c>
      <c r="N8245" s="144" t="s">
        <v>1939</v>
      </c>
      <c r="O8245" s="144" t="s">
        <v>1997</v>
      </c>
    </row>
    <row r="8246" spans="1:15" x14ac:dyDescent="0.2">
      <c r="A8246" t="s">
        <v>57</v>
      </c>
      <c r="B8246" s="144" t="s">
        <v>5</v>
      </c>
      <c r="C8246">
        <v>101</v>
      </c>
      <c r="D8246" t="str">
        <f>VLOOKUP(Oliusala[[#This Row],[postnumer]],Sveitarfelog[#All],4,FALSE)</f>
        <v>Garðabær,Hafnarfjarðarkaupstaður,Kópavogsbær,Reykjavíkurborg,Seltjarnarnesbær</v>
      </c>
      <c r="E8246" t="str">
        <f>VLOOKUP(Oliusala[[#This Row],[postnumer]],Sveitarfelog[#All],5,FALSE)</f>
        <v>Höfuðborgarsvæðið</v>
      </c>
      <c r="F8246" t="s">
        <v>25</v>
      </c>
      <c r="G8246" t="s">
        <v>24</v>
      </c>
      <c r="H8246" t="s">
        <v>58</v>
      </c>
      <c r="I8246" s="1">
        <v>1233099</v>
      </c>
      <c r="J8246" s="2">
        <f>VLOOKUP(Oliusala[[#This Row],[tegund]],Tegundir!$B$2:$D$19,3,FALSE)*Oliusala[[#This Row],[magn]]/1000</f>
        <v>1066.630635</v>
      </c>
      <c r="K8246">
        <v>2016</v>
      </c>
      <c r="L8246" t="s">
        <v>1955</v>
      </c>
      <c r="M8246" s="144" t="s">
        <v>59</v>
      </c>
      <c r="N8246" s="144" t="s">
        <v>1939</v>
      </c>
    </row>
    <row r="8247" spans="1:15" x14ac:dyDescent="0.2">
      <c r="A8247" t="s">
        <v>83</v>
      </c>
      <c r="B8247" s="144" t="s">
        <v>107</v>
      </c>
      <c r="C8247">
        <v>415</v>
      </c>
      <c r="D8247" t="str">
        <f>VLOOKUP(Oliusala[[#This Row],[postnumer]],Sveitarfelog[#All],4,FALSE)</f>
        <v>Bolungarvíkurkaupstaður</v>
      </c>
      <c r="E8247" t="str">
        <f>VLOOKUP(Oliusala[[#This Row],[postnumer]],Sveitarfelog[#All],5,FALSE)</f>
        <v>Vestfirðir</v>
      </c>
      <c r="F8247" t="s">
        <v>25</v>
      </c>
      <c r="G8247" t="s">
        <v>24</v>
      </c>
      <c r="H8247" s="1" t="s">
        <v>60</v>
      </c>
      <c r="I8247" s="1">
        <v>1306637</v>
      </c>
      <c r="J8247" s="2">
        <f>VLOOKUP(Oliusala[[#This Row],[tegund]],Tegundir!$B$2:$D$19,3,FALSE)*Oliusala[[#This Row],[magn]]/1000</f>
        <v>1130.2410049999999</v>
      </c>
      <c r="K8247">
        <v>2016</v>
      </c>
      <c r="L8247" t="s">
        <v>19</v>
      </c>
      <c r="M8247" s="144" t="s">
        <v>59</v>
      </c>
      <c r="O8247" s="144" t="s">
        <v>1997</v>
      </c>
    </row>
    <row r="8248" spans="1:15" x14ac:dyDescent="0.2">
      <c r="A8248" t="s">
        <v>57</v>
      </c>
      <c r="B8248" s="144" t="s">
        <v>107</v>
      </c>
      <c r="C8248">
        <v>415</v>
      </c>
      <c r="D8248" t="str">
        <f>VLOOKUP(Oliusala[[#This Row],[postnumer]],Sveitarfelog[#All],4,FALSE)</f>
        <v>Bolungarvíkurkaupstaður</v>
      </c>
      <c r="E8248" t="str">
        <f>VLOOKUP(Oliusala[[#This Row],[postnumer]],Sveitarfelog[#All],5,FALSE)</f>
        <v>Vestfirðir</v>
      </c>
      <c r="F8248" t="s">
        <v>25</v>
      </c>
      <c r="G8248" t="s">
        <v>24</v>
      </c>
      <c r="H8248" s="1" t="s">
        <v>60</v>
      </c>
      <c r="I8248" s="1">
        <v>147156</v>
      </c>
      <c r="J8248" s="2">
        <f>VLOOKUP(Oliusala[[#This Row],[tegund]],Tegundir!$B$2:$D$19,3,FALSE)*Oliusala[[#This Row],[magn]]/1000</f>
        <v>127.28994</v>
      </c>
      <c r="K8248">
        <v>2016</v>
      </c>
      <c r="L8248" t="s">
        <v>1955</v>
      </c>
      <c r="M8248" s="144" t="s">
        <v>59</v>
      </c>
    </row>
    <row r="8249" spans="1:15" x14ac:dyDescent="0.2">
      <c r="A8249" t="s">
        <v>63</v>
      </c>
      <c r="B8249" s="144" t="s">
        <v>107</v>
      </c>
      <c r="C8249">
        <v>415</v>
      </c>
      <c r="D8249" t="str">
        <f>VLOOKUP(Oliusala[[#This Row],[postnumer]],Sveitarfelog[#All],4,FALSE)</f>
        <v>Bolungarvíkurkaupstaður</v>
      </c>
      <c r="E8249" t="str">
        <f>VLOOKUP(Oliusala[[#This Row],[postnumer]],Sveitarfelog[#All],5,FALSE)</f>
        <v>Vestfirðir</v>
      </c>
      <c r="F8249" t="s">
        <v>25</v>
      </c>
      <c r="G8249" t="s">
        <v>24</v>
      </c>
      <c r="H8249" s="1" t="s">
        <v>58</v>
      </c>
      <c r="I8249" s="1">
        <v>70879</v>
      </c>
      <c r="J8249" s="2">
        <f>VLOOKUP(Oliusala[[#This Row],[tegund]],Tegundir!$B$2:$D$19,3,FALSE)*Oliusala[[#This Row],[magn]]/1000</f>
        <v>61.310335000000002</v>
      </c>
      <c r="K8249">
        <v>2016</v>
      </c>
      <c r="L8249" t="s">
        <v>19</v>
      </c>
      <c r="M8249" s="144" t="s">
        <v>59</v>
      </c>
      <c r="O8249" s="144" t="s">
        <v>1997</v>
      </c>
    </row>
    <row r="8250" spans="1:15" x14ac:dyDescent="0.2">
      <c r="A8250" t="s">
        <v>107</v>
      </c>
      <c r="B8250" s="144" t="s">
        <v>107</v>
      </c>
      <c r="C8250">
        <v>415</v>
      </c>
      <c r="D8250" t="str">
        <f>VLOOKUP(Oliusala[[#This Row],[postnumer]],Sveitarfelog[#All],4,FALSE)</f>
        <v>Bolungarvíkurkaupstaður</v>
      </c>
      <c r="E8250" t="str">
        <f>VLOOKUP(Oliusala[[#This Row],[postnumer]],Sveitarfelog[#All],5,FALSE)</f>
        <v>Vestfirðir</v>
      </c>
      <c r="F8250" t="s">
        <v>30</v>
      </c>
      <c r="G8250" t="s">
        <v>24</v>
      </c>
      <c r="H8250" t="s">
        <v>60</v>
      </c>
      <c r="I8250" s="1">
        <v>8406</v>
      </c>
      <c r="J8250" s="2">
        <f>VLOOKUP(Oliusala[[#This Row],[tegund]],Tegundir!$B$2:$D$19,3,FALSE)*Oliusala[[#This Row],[magn]]/1000</f>
        <v>7.2711899999999998</v>
      </c>
      <c r="K8250">
        <v>2016</v>
      </c>
      <c r="L8250" t="s">
        <v>19</v>
      </c>
      <c r="M8250" s="144" t="s">
        <v>59</v>
      </c>
      <c r="O8250" s="144" t="s">
        <v>1998</v>
      </c>
    </row>
    <row r="8251" spans="1:15" x14ac:dyDescent="0.2">
      <c r="A8251" t="s">
        <v>83</v>
      </c>
      <c r="B8251" s="144" t="s">
        <v>107</v>
      </c>
      <c r="C8251">
        <v>415</v>
      </c>
      <c r="D8251" t="str">
        <f>VLOOKUP(Oliusala[[#This Row],[postnumer]],Sveitarfelog[#All],4,FALSE)</f>
        <v>Bolungarvíkurkaupstaður</v>
      </c>
      <c r="E8251" t="str">
        <f>VLOOKUP(Oliusala[[#This Row],[postnumer]],Sveitarfelog[#All],5,FALSE)</f>
        <v>Vestfirðir</v>
      </c>
      <c r="F8251" t="s">
        <v>29</v>
      </c>
      <c r="G8251" t="s">
        <v>24</v>
      </c>
      <c r="H8251" s="1" t="s">
        <v>60</v>
      </c>
      <c r="I8251" s="1">
        <v>1036424</v>
      </c>
      <c r="J8251" s="2">
        <f>VLOOKUP(Oliusala[[#This Row],[tegund]],Tegundir!$B$2:$D$19,3,FALSE)*Oliusala[[#This Row],[magn]]/1000</f>
        <v>896.50675999999999</v>
      </c>
      <c r="K8251">
        <v>2016</v>
      </c>
      <c r="L8251" t="s">
        <v>19</v>
      </c>
      <c r="M8251" s="144" t="s">
        <v>59</v>
      </c>
      <c r="O8251" s="144" t="s">
        <v>1998</v>
      </c>
    </row>
    <row r="8252" spans="1:15" x14ac:dyDescent="0.2">
      <c r="A8252" t="s">
        <v>83</v>
      </c>
      <c r="B8252" s="144" t="s">
        <v>107</v>
      </c>
      <c r="C8252">
        <v>415</v>
      </c>
      <c r="D8252" t="str">
        <f>VLOOKUP(Oliusala[[#This Row],[postnumer]],Sveitarfelog[#All],4,FALSE)</f>
        <v>Bolungarvíkurkaupstaður</v>
      </c>
      <c r="E8252" t="str">
        <f>VLOOKUP(Oliusala[[#This Row],[postnumer]],Sveitarfelog[#All],5,FALSE)</f>
        <v>Vestfirðir</v>
      </c>
      <c r="F8252" t="s">
        <v>30</v>
      </c>
      <c r="G8252" t="s">
        <v>24</v>
      </c>
      <c r="H8252" s="1" t="s">
        <v>60</v>
      </c>
      <c r="I8252" s="1">
        <v>83395</v>
      </c>
      <c r="J8252" s="2">
        <f>VLOOKUP(Oliusala[[#This Row],[tegund]],Tegundir!$B$2:$D$19,3,FALSE)*Oliusala[[#This Row],[magn]]/1000</f>
        <v>72.136674999999997</v>
      </c>
      <c r="K8252">
        <v>2016</v>
      </c>
      <c r="L8252" t="s">
        <v>19</v>
      </c>
      <c r="M8252" s="144" t="s">
        <v>59</v>
      </c>
      <c r="O8252" s="144" t="s">
        <v>1998</v>
      </c>
    </row>
    <row r="8253" spans="1:15" x14ac:dyDescent="0.2">
      <c r="A8253" t="s">
        <v>57</v>
      </c>
      <c r="B8253" s="144" t="s">
        <v>107</v>
      </c>
      <c r="C8253">
        <v>415</v>
      </c>
      <c r="D8253" t="str">
        <f>VLOOKUP(Oliusala[[#This Row],[postnumer]],Sveitarfelog[#All],4,FALSE)</f>
        <v>Bolungarvíkurkaupstaður</v>
      </c>
      <c r="E8253" t="str">
        <f>VLOOKUP(Oliusala[[#This Row],[postnumer]],Sveitarfelog[#All],5,FALSE)</f>
        <v>Vestfirðir</v>
      </c>
      <c r="F8253" t="s">
        <v>29</v>
      </c>
      <c r="G8253" t="s">
        <v>24</v>
      </c>
      <c r="H8253" s="1" t="s">
        <v>60</v>
      </c>
      <c r="I8253" s="1">
        <v>33951</v>
      </c>
      <c r="J8253" s="2">
        <f>VLOOKUP(Oliusala[[#This Row],[tegund]],Tegundir!$B$2:$D$19,3,FALSE)*Oliusala[[#This Row],[magn]]/1000</f>
        <v>29.367614999999997</v>
      </c>
      <c r="K8253">
        <v>2016</v>
      </c>
      <c r="L8253" t="s">
        <v>19</v>
      </c>
      <c r="M8253" s="144" t="s">
        <v>59</v>
      </c>
      <c r="O8253" s="144" t="s">
        <v>1998</v>
      </c>
    </row>
    <row r="8254" spans="1:15" x14ac:dyDescent="0.2">
      <c r="A8254" t="s">
        <v>63</v>
      </c>
      <c r="B8254" s="144" t="s">
        <v>107</v>
      </c>
      <c r="C8254">
        <v>415</v>
      </c>
      <c r="D8254" t="str">
        <f>VLOOKUP(Oliusala[[#This Row],[postnumer]],Sveitarfelog[#All],4,FALSE)</f>
        <v>Bolungarvíkurkaupstaður</v>
      </c>
      <c r="E8254" t="str">
        <f>VLOOKUP(Oliusala[[#This Row],[postnumer]],Sveitarfelog[#All],5,FALSE)</f>
        <v>Vestfirðir</v>
      </c>
      <c r="F8254" t="s">
        <v>24</v>
      </c>
      <c r="G8254" t="s">
        <v>24</v>
      </c>
      <c r="H8254" s="1" t="s">
        <v>58</v>
      </c>
      <c r="I8254" s="1">
        <v>239401</v>
      </c>
      <c r="J8254" s="2">
        <f>VLOOKUP(Oliusala[[#This Row],[tegund]],Tegundir!$B$2:$D$19,3,FALSE)*Oliusala[[#This Row],[magn]]/1000</f>
        <v>207.08186499999999</v>
      </c>
      <c r="K8254">
        <v>2016</v>
      </c>
      <c r="L8254" t="s">
        <v>18</v>
      </c>
      <c r="M8254" s="144" t="s">
        <v>59</v>
      </c>
    </row>
    <row r="8255" spans="1:15" x14ac:dyDescent="0.2">
      <c r="A8255" t="s">
        <v>83</v>
      </c>
      <c r="B8255" s="144" t="s">
        <v>110</v>
      </c>
      <c r="C8255">
        <v>420</v>
      </c>
      <c r="D8255" t="str">
        <f>VLOOKUP(Oliusala[[#This Row],[postnumer]],Sveitarfelog[#All],4,FALSE)</f>
        <v>Súðavíkurhreppur</v>
      </c>
      <c r="E8255" t="str">
        <f>VLOOKUP(Oliusala[[#This Row],[postnumer]],Sveitarfelog[#All],5,FALSE)</f>
        <v>Vestfirðir</v>
      </c>
      <c r="F8255" t="s">
        <v>29</v>
      </c>
      <c r="G8255" t="s">
        <v>24</v>
      </c>
      <c r="H8255" t="s">
        <v>60</v>
      </c>
      <c r="I8255" s="1">
        <v>8103</v>
      </c>
      <c r="J8255" s="2">
        <f>VLOOKUP(Oliusala[[#This Row],[tegund]],Tegundir!$B$2:$D$19,3,FALSE)*Oliusala[[#This Row],[magn]]/1000</f>
        <v>7.0090950000000003</v>
      </c>
      <c r="K8255">
        <v>2016</v>
      </c>
      <c r="L8255" t="s">
        <v>19</v>
      </c>
      <c r="M8255" s="144" t="s">
        <v>59</v>
      </c>
      <c r="O8255" s="144" t="s">
        <v>1998</v>
      </c>
    </row>
    <row r="8256" spans="1:15" x14ac:dyDescent="0.2">
      <c r="A8256" t="s">
        <v>83</v>
      </c>
      <c r="B8256" s="144" t="s">
        <v>110</v>
      </c>
      <c r="C8256">
        <v>420</v>
      </c>
      <c r="D8256" t="str">
        <f>VLOOKUP(Oliusala[[#This Row],[postnumer]],Sveitarfelog[#All],4,FALSE)</f>
        <v>Súðavíkurhreppur</v>
      </c>
      <c r="E8256" t="str">
        <f>VLOOKUP(Oliusala[[#This Row],[postnumer]],Sveitarfelog[#All],5,FALSE)</f>
        <v>Vestfirðir</v>
      </c>
      <c r="F8256" t="s">
        <v>30</v>
      </c>
      <c r="G8256" t="s">
        <v>24</v>
      </c>
      <c r="H8256" t="s">
        <v>60</v>
      </c>
      <c r="I8256" s="1">
        <v>96565</v>
      </c>
      <c r="J8256" s="2">
        <f>VLOOKUP(Oliusala[[#This Row],[tegund]],Tegundir!$B$2:$D$19,3,FALSE)*Oliusala[[#This Row],[magn]]/1000</f>
        <v>83.528725000000009</v>
      </c>
      <c r="K8256">
        <v>2016</v>
      </c>
      <c r="L8256" t="s">
        <v>19</v>
      </c>
      <c r="M8256" s="144" t="s">
        <v>59</v>
      </c>
      <c r="O8256" s="144" t="s">
        <v>1998</v>
      </c>
    </row>
    <row r="8257" spans="1:15" x14ac:dyDescent="0.2">
      <c r="A8257" t="s">
        <v>57</v>
      </c>
      <c r="B8257" s="144" t="s">
        <v>109</v>
      </c>
      <c r="C8257">
        <v>420</v>
      </c>
      <c r="D8257" t="str">
        <f>VLOOKUP(Oliusala[[#This Row],[postnumer]],Sveitarfelog[#All],4,FALSE)</f>
        <v>Súðavíkurhreppur</v>
      </c>
      <c r="E8257" t="str">
        <f>VLOOKUP(Oliusala[[#This Row],[postnumer]],Sveitarfelog[#All],5,FALSE)</f>
        <v>Vestfirðir</v>
      </c>
      <c r="F8257" t="s">
        <v>24</v>
      </c>
      <c r="G8257" t="s">
        <v>24</v>
      </c>
      <c r="H8257" s="1" t="s">
        <v>60</v>
      </c>
      <c r="I8257" s="1">
        <v>1735</v>
      </c>
      <c r="J8257" s="2">
        <f>VLOOKUP(Oliusala[[#This Row],[tegund]],Tegundir!$B$2:$D$19,3,FALSE)*Oliusala[[#This Row],[magn]]/1000</f>
        <v>1.5007750000000002</v>
      </c>
      <c r="K8257">
        <v>2016</v>
      </c>
      <c r="L8257" t="s">
        <v>18</v>
      </c>
      <c r="M8257" s="144" t="s">
        <v>59</v>
      </c>
    </row>
    <row r="8258" spans="1:15" x14ac:dyDescent="0.2">
      <c r="A8258" t="s">
        <v>63</v>
      </c>
      <c r="B8258" s="144" t="s">
        <v>109</v>
      </c>
      <c r="C8258">
        <v>420</v>
      </c>
      <c r="D8258" t="str">
        <f>VLOOKUP(Oliusala[[#This Row],[postnumer]],Sveitarfelog[#All],4,FALSE)</f>
        <v>Súðavíkurhreppur</v>
      </c>
      <c r="E8258" t="str">
        <f>VLOOKUP(Oliusala[[#This Row],[postnumer]],Sveitarfelog[#All],5,FALSE)</f>
        <v>Vestfirðir</v>
      </c>
      <c r="F8258" t="s">
        <v>24</v>
      </c>
      <c r="G8258" t="s">
        <v>24</v>
      </c>
      <c r="H8258" s="1" t="s">
        <v>58</v>
      </c>
      <c r="I8258" s="1">
        <v>63291</v>
      </c>
      <c r="J8258" s="2">
        <f>VLOOKUP(Oliusala[[#This Row],[tegund]],Tegundir!$B$2:$D$19,3,FALSE)*Oliusala[[#This Row],[magn]]/1000</f>
        <v>54.746714999999995</v>
      </c>
      <c r="K8258">
        <v>2016</v>
      </c>
      <c r="L8258" t="s">
        <v>18</v>
      </c>
      <c r="M8258" s="144" t="s">
        <v>59</v>
      </c>
    </row>
    <row r="8259" spans="1:15" x14ac:dyDescent="0.2">
      <c r="A8259" t="s">
        <v>63</v>
      </c>
      <c r="B8259" s="144" t="s">
        <v>110</v>
      </c>
      <c r="C8259">
        <v>420</v>
      </c>
      <c r="D8259" t="str">
        <f>VLOOKUP(Oliusala[[#This Row],[postnumer]],Sveitarfelog[#All],4,FALSE)</f>
        <v>Súðavíkurhreppur</v>
      </c>
      <c r="E8259" t="str">
        <f>VLOOKUP(Oliusala[[#This Row],[postnumer]],Sveitarfelog[#All],5,FALSE)</f>
        <v>Vestfirðir</v>
      </c>
      <c r="F8259" t="s">
        <v>24</v>
      </c>
      <c r="G8259" t="s">
        <v>24</v>
      </c>
      <c r="H8259" s="1" t="s">
        <v>58</v>
      </c>
      <c r="I8259" s="1">
        <v>124729</v>
      </c>
      <c r="J8259" s="2">
        <f>VLOOKUP(Oliusala[[#This Row],[tegund]],Tegundir!$B$2:$D$19,3,FALSE)*Oliusala[[#This Row],[magn]]/1000</f>
        <v>107.89058499999999</v>
      </c>
      <c r="K8259">
        <v>2016</v>
      </c>
      <c r="L8259" t="s">
        <v>18</v>
      </c>
      <c r="M8259" s="144" t="s">
        <v>59</v>
      </c>
    </row>
    <row r="8260" spans="1:15" x14ac:dyDescent="0.2">
      <c r="A8260" t="s">
        <v>57</v>
      </c>
      <c r="B8260" s="144" t="s">
        <v>109</v>
      </c>
      <c r="C8260">
        <v>420</v>
      </c>
      <c r="D8260" t="str">
        <f>VLOOKUP(Oliusala[[#This Row],[postnumer]],Sveitarfelog[#All],4,FALSE)</f>
        <v>Súðavíkurhreppur</v>
      </c>
      <c r="E8260" t="str">
        <f>VLOOKUP(Oliusala[[#This Row],[postnumer]],Sveitarfelog[#All],5,FALSE)</f>
        <v>Vestfirðir</v>
      </c>
      <c r="F8260" t="s">
        <v>25</v>
      </c>
      <c r="G8260" t="s">
        <v>24</v>
      </c>
      <c r="H8260" s="1" t="s">
        <v>60</v>
      </c>
      <c r="I8260" s="1">
        <v>29019</v>
      </c>
      <c r="J8260" s="2">
        <f>VLOOKUP(Oliusala[[#This Row],[tegund]],Tegundir!$B$2:$D$19,3,FALSE)*Oliusala[[#This Row],[magn]]/1000</f>
        <v>25.101435000000002</v>
      </c>
      <c r="K8260">
        <v>2016</v>
      </c>
      <c r="L8260" t="s">
        <v>19</v>
      </c>
      <c r="M8260" s="144" t="s">
        <v>59</v>
      </c>
      <c r="O8260" s="144" t="s">
        <v>1997</v>
      </c>
    </row>
    <row r="8261" spans="1:15" x14ac:dyDescent="0.2">
      <c r="A8261" t="s">
        <v>57</v>
      </c>
      <c r="B8261" s="144" t="s">
        <v>110</v>
      </c>
      <c r="C8261">
        <v>420</v>
      </c>
      <c r="D8261" t="str">
        <f>VLOOKUP(Oliusala[[#This Row],[postnumer]],Sveitarfelog[#All],4,FALSE)</f>
        <v>Súðavíkurhreppur</v>
      </c>
      <c r="E8261" t="str">
        <f>VLOOKUP(Oliusala[[#This Row],[postnumer]],Sveitarfelog[#All],5,FALSE)</f>
        <v>Vestfirðir</v>
      </c>
      <c r="F8261" t="s">
        <v>25</v>
      </c>
      <c r="G8261" t="s">
        <v>24</v>
      </c>
      <c r="H8261" s="1" t="s">
        <v>60</v>
      </c>
      <c r="I8261" s="1">
        <v>16945</v>
      </c>
      <c r="J8261" s="2">
        <f>VLOOKUP(Oliusala[[#This Row],[tegund]],Tegundir!$B$2:$D$19,3,FALSE)*Oliusala[[#This Row],[magn]]/1000</f>
        <v>14.657425</v>
      </c>
      <c r="K8261">
        <v>2016</v>
      </c>
      <c r="L8261" t="s">
        <v>19</v>
      </c>
      <c r="M8261" s="144" t="s">
        <v>59</v>
      </c>
      <c r="O8261" s="144" t="s">
        <v>1997</v>
      </c>
    </row>
    <row r="8262" spans="1:15" x14ac:dyDescent="0.2">
      <c r="A8262" t="s">
        <v>83</v>
      </c>
      <c r="B8262" s="144" t="s">
        <v>112</v>
      </c>
      <c r="C8262">
        <v>425</v>
      </c>
      <c r="D8262" t="str">
        <f>VLOOKUP(Oliusala[[#This Row],[postnumer]],Sveitarfelog[#All],4,FALSE)</f>
        <v>Ísafjarðarbær</v>
      </c>
      <c r="E8262" t="str">
        <f>VLOOKUP(Oliusala[[#This Row],[postnumer]],Sveitarfelog[#All],5,FALSE)</f>
        <v>Vestfirðir</v>
      </c>
      <c r="F8262" t="s">
        <v>30</v>
      </c>
      <c r="G8262" t="s">
        <v>24</v>
      </c>
      <c r="H8262" t="s">
        <v>60</v>
      </c>
      <c r="I8262" s="1">
        <v>22574</v>
      </c>
      <c r="J8262" s="2">
        <f>VLOOKUP(Oliusala[[#This Row],[tegund]],Tegundir!$B$2:$D$19,3,FALSE)*Oliusala[[#This Row],[magn]]/1000</f>
        <v>19.526509999999998</v>
      </c>
      <c r="K8262">
        <v>2016</v>
      </c>
      <c r="L8262" t="s">
        <v>19</v>
      </c>
      <c r="M8262" s="144" t="s">
        <v>59</v>
      </c>
      <c r="O8262" s="144" t="s">
        <v>1998</v>
      </c>
    </row>
    <row r="8263" spans="1:15" x14ac:dyDescent="0.2">
      <c r="A8263" t="s">
        <v>57</v>
      </c>
      <c r="B8263" s="144" t="s">
        <v>112</v>
      </c>
      <c r="C8263">
        <v>425</v>
      </c>
      <c r="D8263" t="str">
        <f>VLOOKUP(Oliusala[[#This Row],[postnumer]],Sveitarfelog[#All],4,FALSE)</f>
        <v>Ísafjarðarbær</v>
      </c>
      <c r="E8263" t="str">
        <f>VLOOKUP(Oliusala[[#This Row],[postnumer]],Sveitarfelog[#All],5,FALSE)</f>
        <v>Vestfirðir</v>
      </c>
      <c r="F8263" t="s">
        <v>24</v>
      </c>
      <c r="G8263" t="s">
        <v>24</v>
      </c>
      <c r="H8263" s="1" t="s">
        <v>60</v>
      </c>
      <c r="I8263" s="1">
        <v>6666</v>
      </c>
      <c r="J8263" s="2">
        <f>VLOOKUP(Oliusala[[#This Row],[tegund]],Tegundir!$B$2:$D$19,3,FALSE)*Oliusala[[#This Row],[magn]]/1000</f>
        <v>5.7660900000000002</v>
      </c>
      <c r="K8263">
        <v>2016</v>
      </c>
      <c r="L8263" t="s">
        <v>18</v>
      </c>
      <c r="M8263" s="144" t="s">
        <v>59</v>
      </c>
    </row>
    <row r="8264" spans="1:15" x14ac:dyDescent="0.2">
      <c r="A8264" t="s">
        <v>57</v>
      </c>
      <c r="B8264" s="144" t="s">
        <v>112</v>
      </c>
      <c r="C8264">
        <v>425</v>
      </c>
      <c r="D8264" t="str">
        <f>VLOOKUP(Oliusala[[#This Row],[postnumer]],Sveitarfelog[#All],4,FALSE)</f>
        <v>Ísafjarðarbær</v>
      </c>
      <c r="E8264" t="str">
        <f>VLOOKUP(Oliusala[[#This Row],[postnumer]],Sveitarfelog[#All],5,FALSE)</f>
        <v>Vestfirðir</v>
      </c>
      <c r="F8264" t="s">
        <v>29</v>
      </c>
      <c r="G8264" t="s">
        <v>24</v>
      </c>
      <c r="H8264" s="1" t="s">
        <v>60</v>
      </c>
      <c r="I8264" s="1">
        <v>21003</v>
      </c>
      <c r="J8264" s="2">
        <f>VLOOKUP(Oliusala[[#This Row],[tegund]],Tegundir!$B$2:$D$19,3,FALSE)*Oliusala[[#This Row],[magn]]/1000</f>
        <v>18.167595000000002</v>
      </c>
      <c r="K8264">
        <v>2016</v>
      </c>
      <c r="L8264" t="s">
        <v>19</v>
      </c>
      <c r="M8264" s="144" t="s">
        <v>59</v>
      </c>
      <c r="O8264" s="144" t="s">
        <v>1998</v>
      </c>
    </row>
    <row r="8265" spans="1:15" x14ac:dyDescent="0.2">
      <c r="A8265" t="s">
        <v>63</v>
      </c>
      <c r="B8265" s="144" t="s">
        <v>112</v>
      </c>
      <c r="C8265">
        <v>425</v>
      </c>
      <c r="D8265" t="str">
        <f>VLOOKUP(Oliusala[[#This Row],[postnumer]],Sveitarfelog[#All],4,FALSE)</f>
        <v>Ísafjarðarbær</v>
      </c>
      <c r="E8265" t="str">
        <f>VLOOKUP(Oliusala[[#This Row],[postnumer]],Sveitarfelog[#All],5,FALSE)</f>
        <v>Vestfirðir</v>
      </c>
      <c r="F8265" t="s">
        <v>24</v>
      </c>
      <c r="G8265" t="s">
        <v>24</v>
      </c>
      <c r="H8265" t="s">
        <v>58</v>
      </c>
      <c r="I8265" s="1">
        <v>57788</v>
      </c>
      <c r="J8265" s="2">
        <f>VLOOKUP(Oliusala[[#This Row],[tegund]],Tegundir!$B$2:$D$19,3,FALSE)*Oliusala[[#This Row],[magn]]/1000</f>
        <v>49.986620000000002</v>
      </c>
      <c r="K8265">
        <v>2016</v>
      </c>
      <c r="L8265" t="s">
        <v>18</v>
      </c>
      <c r="M8265" s="144" t="s">
        <v>59</v>
      </c>
    </row>
    <row r="8266" spans="1:15" x14ac:dyDescent="0.2">
      <c r="A8266" t="s">
        <v>83</v>
      </c>
      <c r="B8266" s="144" t="s">
        <v>83</v>
      </c>
      <c r="C8266">
        <v>400</v>
      </c>
      <c r="D8266" t="str">
        <f>VLOOKUP(Oliusala[[#This Row],[postnumer]],Sveitarfelog[#All],4,FALSE)</f>
        <v>Ísafjarðarbær</v>
      </c>
      <c r="E8266" t="str">
        <f>VLOOKUP(Oliusala[[#This Row],[postnumer]],Sveitarfelog[#All],5,FALSE)</f>
        <v>Vestfirðir</v>
      </c>
      <c r="F8266" t="s">
        <v>25</v>
      </c>
      <c r="G8266" t="s">
        <v>24</v>
      </c>
      <c r="H8266" t="s">
        <v>58</v>
      </c>
      <c r="I8266" s="1">
        <v>584797</v>
      </c>
      <c r="J8266" s="2">
        <f>VLOOKUP(Oliusala[[#This Row],[tegund]],Tegundir!$B$2:$D$19,3,FALSE)*Oliusala[[#This Row],[magn]]/1000</f>
        <v>505.84940499999999</v>
      </c>
      <c r="K8266">
        <v>2016</v>
      </c>
      <c r="L8266" t="s">
        <v>1955</v>
      </c>
      <c r="M8266" s="144" t="s">
        <v>59</v>
      </c>
    </row>
    <row r="8267" spans="1:15" x14ac:dyDescent="0.2">
      <c r="A8267" t="s">
        <v>63</v>
      </c>
      <c r="B8267" s="144" t="s">
        <v>83</v>
      </c>
      <c r="C8267">
        <v>400</v>
      </c>
      <c r="D8267" t="str">
        <f>VLOOKUP(Oliusala[[#This Row],[postnumer]],Sveitarfelog[#All],4,FALSE)</f>
        <v>Ísafjarðarbær</v>
      </c>
      <c r="E8267" t="str">
        <f>VLOOKUP(Oliusala[[#This Row],[postnumer]],Sveitarfelog[#All],5,FALSE)</f>
        <v>Vestfirðir</v>
      </c>
      <c r="F8267" t="s">
        <v>25</v>
      </c>
      <c r="G8267" t="s">
        <v>24</v>
      </c>
      <c r="H8267" t="s">
        <v>58</v>
      </c>
      <c r="I8267" s="1">
        <v>59016</v>
      </c>
      <c r="J8267" s="2">
        <f>VLOOKUP(Oliusala[[#This Row],[tegund]],Tegundir!$B$2:$D$19,3,FALSE)*Oliusala[[#This Row],[magn]]/1000</f>
        <v>51.048839999999998</v>
      </c>
      <c r="K8267">
        <v>2016</v>
      </c>
      <c r="L8267" t="s">
        <v>1955</v>
      </c>
      <c r="M8267" s="144" t="s">
        <v>59</v>
      </c>
    </row>
    <row r="8268" spans="1:15" x14ac:dyDescent="0.2">
      <c r="A8268" t="s">
        <v>63</v>
      </c>
      <c r="B8268" s="144" t="s">
        <v>83</v>
      </c>
      <c r="C8268">
        <v>400</v>
      </c>
      <c r="D8268" t="str">
        <f>VLOOKUP(Oliusala[[#This Row],[postnumer]],Sveitarfelog[#All],4,FALSE)</f>
        <v>Ísafjarðarbær</v>
      </c>
      <c r="E8268" t="str">
        <f>VLOOKUP(Oliusala[[#This Row],[postnumer]],Sveitarfelog[#All],5,FALSE)</f>
        <v>Vestfirðir</v>
      </c>
      <c r="F8268" t="s">
        <v>25</v>
      </c>
      <c r="G8268" t="s">
        <v>24</v>
      </c>
      <c r="H8268" s="1" t="s">
        <v>58</v>
      </c>
      <c r="I8268" s="1">
        <v>41964</v>
      </c>
      <c r="J8268" s="2">
        <f>VLOOKUP(Oliusala[[#This Row],[tegund]],Tegundir!$B$2:$D$19,3,FALSE)*Oliusala[[#This Row],[magn]]/1000</f>
        <v>36.298859999999998</v>
      </c>
      <c r="K8268">
        <v>2016</v>
      </c>
      <c r="L8268" t="s">
        <v>1955</v>
      </c>
      <c r="M8268" s="144" t="s">
        <v>59</v>
      </c>
    </row>
    <row r="8269" spans="1:15" x14ac:dyDescent="0.2">
      <c r="A8269" t="s">
        <v>83</v>
      </c>
      <c r="B8269" s="144" t="s">
        <v>112</v>
      </c>
      <c r="C8269">
        <v>425</v>
      </c>
      <c r="D8269" t="str">
        <f>VLOOKUP(Oliusala[[#This Row],[postnumer]],Sveitarfelog[#All],4,FALSE)</f>
        <v>Ísafjarðarbær</v>
      </c>
      <c r="E8269" t="str">
        <f>VLOOKUP(Oliusala[[#This Row],[postnumer]],Sveitarfelog[#All],5,FALSE)</f>
        <v>Vestfirðir</v>
      </c>
      <c r="F8269" t="s">
        <v>25</v>
      </c>
      <c r="G8269" t="s">
        <v>24</v>
      </c>
      <c r="H8269" t="s">
        <v>60</v>
      </c>
      <c r="I8269" s="1">
        <v>94556</v>
      </c>
      <c r="J8269" s="2">
        <f>VLOOKUP(Oliusala[[#This Row],[tegund]],Tegundir!$B$2:$D$19,3,FALSE)*Oliusala[[#This Row],[magn]]/1000</f>
        <v>81.790940000000006</v>
      </c>
      <c r="K8269">
        <v>2016</v>
      </c>
      <c r="L8269" t="s">
        <v>19</v>
      </c>
      <c r="M8269" s="144" t="s">
        <v>59</v>
      </c>
      <c r="O8269" s="144" t="s">
        <v>1997</v>
      </c>
    </row>
    <row r="8270" spans="1:15" x14ac:dyDescent="0.2">
      <c r="A8270" t="s">
        <v>57</v>
      </c>
      <c r="B8270" s="144" t="s">
        <v>112</v>
      </c>
      <c r="C8270">
        <v>425</v>
      </c>
      <c r="D8270" t="str">
        <f>VLOOKUP(Oliusala[[#This Row],[postnumer]],Sveitarfelog[#All],4,FALSE)</f>
        <v>Ísafjarðarbær</v>
      </c>
      <c r="E8270" t="str">
        <f>VLOOKUP(Oliusala[[#This Row],[postnumer]],Sveitarfelog[#All],5,FALSE)</f>
        <v>Vestfirðir</v>
      </c>
      <c r="F8270" t="s">
        <v>25</v>
      </c>
      <c r="G8270" t="s">
        <v>24</v>
      </c>
      <c r="H8270" s="1" t="s">
        <v>60</v>
      </c>
      <c r="I8270" s="1">
        <v>153257</v>
      </c>
      <c r="J8270" s="2">
        <f>VLOOKUP(Oliusala[[#This Row],[tegund]],Tegundir!$B$2:$D$19,3,FALSE)*Oliusala[[#This Row],[magn]]/1000</f>
        <v>132.567305</v>
      </c>
      <c r="K8270">
        <v>2016</v>
      </c>
      <c r="L8270" t="s">
        <v>19</v>
      </c>
      <c r="M8270" s="144" t="s">
        <v>59</v>
      </c>
      <c r="O8270" s="144" t="s">
        <v>1997</v>
      </c>
    </row>
    <row r="8271" spans="1:15" x14ac:dyDescent="0.2">
      <c r="A8271" t="s">
        <v>63</v>
      </c>
      <c r="B8271" s="144" t="s">
        <v>112</v>
      </c>
      <c r="C8271">
        <v>425</v>
      </c>
      <c r="D8271" t="str">
        <f>VLOOKUP(Oliusala[[#This Row],[postnumer]],Sveitarfelog[#All],4,FALSE)</f>
        <v>Ísafjarðarbær</v>
      </c>
      <c r="E8271" t="str">
        <f>VLOOKUP(Oliusala[[#This Row],[postnumer]],Sveitarfelog[#All],5,FALSE)</f>
        <v>Vestfirðir</v>
      </c>
      <c r="F8271" t="s">
        <v>25</v>
      </c>
      <c r="G8271" t="s">
        <v>24</v>
      </c>
      <c r="H8271" t="s">
        <v>58</v>
      </c>
      <c r="I8271" s="1">
        <v>13417</v>
      </c>
      <c r="J8271" s="2">
        <f>VLOOKUP(Oliusala[[#This Row],[tegund]],Tegundir!$B$2:$D$19,3,FALSE)*Oliusala[[#This Row],[magn]]/1000</f>
        <v>11.605705</v>
      </c>
      <c r="K8271">
        <v>2016</v>
      </c>
      <c r="L8271" t="s">
        <v>19</v>
      </c>
      <c r="M8271" s="144" t="s">
        <v>59</v>
      </c>
      <c r="O8271" s="144" t="s">
        <v>1997</v>
      </c>
    </row>
    <row r="8272" spans="1:15" x14ac:dyDescent="0.2">
      <c r="A8272" t="s">
        <v>83</v>
      </c>
      <c r="B8272" s="144" t="s">
        <v>113</v>
      </c>
      <c r="C8272">
        <v>430</v>
      </c>
      <c r="D8272" t="str">
        <f>VLOOKUP(Oliusala[[#This Row],[postnumer]],Sveitarfelog[#All],4,FALSE)</f>
        <v>Ísafjarðarbær</v>
      </c>
      <c r="E8272" t="str">
        <f>VLOOKUP(Oliusala[[#This Row],[postnumer]],Sveitarfelog[#All],5,FALSE)</f>
        <v>Vestfirðir</v>
      </c>
      <c r="F8272" t="s">
        <v>25</v>
      </c>
      <c r="G8272" t="s">
        <v>24</v>
      </c>
      <c r="H8272" s="1" t="s">
        <v>60</v>
      </c>
      <c r="I8272" s="1">
        <v>108893</v>
      </c>
      <c r="J8272" s="2">
        <f>VLOOKUP(Oliusala[[#This Row],[tegund]],Tegundir!$B$2:$D$19,3,FALSE)*Oliusala[[#This Row],[magn]]/1000</f>
        <v>94.192444999999992</v>
      </c>
      <c r="K8272">
        <v>2016</v>
      </c>
      <c r="L8272" t="s">
        <v>19</v>
      </c>
      <c r="M8272" s="144" t="s">
        <v>59</v>
      </c>
      <c r="O8272" s="144" t="s">
        <v>1997</v>
      </c>
    </row>
    <row r="8273" spans="1:15" x14ac:dyDescent="0.2">
      <c r="A8273" t="s">
        <v>57</v>
      </c>
      <c r="B8273" s="144" t="s">
        <v>113</v>
      </c>
      <c r="C8273">
        <v>430</v>
      </c>
      <c r="D8273" t="str">
        <f>VLOOKUP(Oliusala[[#This Row],[postnumer]],Sveitarfelog[#All],4,FALSE)</f>
        <v>Ísafjarðarbær</v>
      </c>
      <c r="E8273" t="str">
        <f>VLOOKUP(Oliusala[[#This Row],[postnumer]],Sveitarfelog[#All],5,FALSE)</f>
        <v>Vestfirðir</v>
      </c>
      <c r="F8273" t="s">
        <v>25</v>
      </c>
      <c r="G8273" t="s">
        <v>24</v>
      </c>
      <c r="H8273" s="1" t="s">
        <v>60</v>
      </c>
      <c r="I8273" s="1">
        <v>233179</v>
      </c>
      <c r="J8273" s="2">
        <f>VLOOKUP(Oliusala[[#This Row],[tegund]],Tegundir!$B$2:$D$19,3,FALSE)*Oliusala[[#This Row],[magn]]/1000</f>
        <v>201.69983499999998</v>
      </c>
      <c r="K8273">
        <v>2016</v>
      </c>
      <c r="L8273" t="s">
        <v>19</v>
      </c>
      <c r="M8273" s="144" t="s">
        <v>59</v>
      </c>
      <c r="O8273" s="144" t="s">
        <v>1997</v>
      </c>
    </row>
    <row r="8274" spans="1:15" x14ac:dyDescent="0.2">
      <c r="A8274" t="s">
        <v>83</v>
      </c>
      <c r="B8274" s="144" t="s">
        <v>119</v>
      </c>
      <c r="C8274">
        <v>470</v>
      </c>
      <c r="D8274" t="str">
        <f>VLOOKUP(Oliusala[[#This Row],[postnumer]],Sveitarfelog[#All],4,FALSE)</f>
        <v>Ísafjarðarbær</v>
      </c>
      <c r="E8274" t="str">
        <f>VLOOKUP(Oliusala[[#This Row],[postnumer]],Sveitarfelog[#All],5,FALSE)</f>
        <v>Vestfirðir</v>
      </c>
      <c r="F8274" t="s">
        <v>25</v>
      </c>
      <c r="G8274" t="s">
        <v>24</v>
      </c>
      <c r="H8274" s="1" t="s">
        <v>60</v>
      </c>
      <c r="I8274" s="1">
        <v>93603</v>
      </c>
      <c r="J8274" s="2">
        <f>VLOOKUP(Oliusala[[#This Row],[tegund]],Tegundir!$B$2:$D$19,3,FALSE)*Oliusala[[#This Row],[magn]]/1000</f>
        <v>80.966594999999998</v>
      </c>
      <c r="K8274">
        <v>2016</v>
      </c>
      <c r="L8274" t="s">
        <v>19</v>
      </c>
      <c r="M8274" s="144" t="s">
        <v>59</v>
      </c>
      <c r="O8274" s="144" t="s">
        <v>1997</v>
      </c>
    </row>
    <row r="8275" spans="1:15" x14ac:dyDescent="0.2">
      <c r="A8275" t="s">
        <v>57</v>
      </c>
      <c r="B8275" s="144" t="s">
        <v>119</v>
      </c>
      <c r="C8275">
        <v>470</v>
      </c>
      <c r="D8275" t="str">
        <f>VLOOKUP(Oliusala[[#This Row],[postnumer]],Sveitarfelog[#All],4,FALSE)</f>
        <v>Ísafjarðarbær</v>
      </c>
      <c r="E8275" t="str">
        <f>VLOOKUP(Oliusala[[#This Row],[postnumer]],Sveitarfelog[#All],5,FALSE)</f>
        <v>Vestfirðir</v>
      </c>
      <c r="F8275" t="s">
        <v>25</v>
      </c>
      <c r="G8275" t="s">
        <v>24</v>
      </c>
      <c r="H8275" t="s">
        <v>60</v>
      </c>
      <c r="I8275" s="1">
        <v>170332</v>
      </c>
      <c r="J8275" s="2">
        <f>VLOOKUP(Oliusala[[#This Row],[tegund]],Tegundir!$B$2:$D$19,3,FALSE)*Oliusala[[#This Row],[magn]]/1000</f>
        <v>147.33717999999999</v>
      </c>
      <c r="K8275">
        <v>2016</v>
      </c>
      <c r="L8275" t="s">
        <v>19</v>
      </c>
      <c r="M8275" s="144" t="s">
        <v>59</v>
      </c>
      <c r="O8275" s="144" t="s">
        <v>1997</v>
      </c>
    </row>
    <row r="8276" spans="1:15" x14ac:dyDescent="0.2">
      <c r="A8276" t="s">
        <v>83</v>
      </c>
      <c r="B8276" s="144" t="s">
        <v>113</v>
      </c>
      <c r="C8276">
        <v>430</v>
      </c>
      <c r="D8276" t="str">
        <f>VLOOKUP(Oliusala[[#This Row],[postnumer]],Sveitarfelog[#All],4,FALSE)</f>
        <v>Ísafjarðarbær</v>
      </c>
      <c r="E8276" t="str">
        <f>VLOOKUP(Oliusala[[#This Row],[postnumer]],Sveitarfelog[#All],5,FALSE)</f>
        <v>Vestfirðir</v>
      </c>
      <c r="F8276" t="s">
        <v>30</v>
      </c>
      <c r="G8276" t="s">
        <v>24</v>
      </c>
      <c r="H8276" t="s">
        <v>60</v>
      </c>
      <c r="I8276" s="1">
        <v>20747</v>
      </c>
      <c r="J8276" s="2">
        <f>VLOOKUP(Oliusala[[#This Row],[tegund]],Tegundir!$B$2:$D$19,3,FALSE)*Oliusala[[#This Row],[magn]]/1000</f>
        <v>17.946154999999997</v>
      </c>
      <c r="K8276">
        <v>2016</v>
      </c>
      <c r="L8276" t="s">
        <v>19</v>
      </c>
      <c r="M8276" s="144" t="s">
        <v>59</v>
      </c>
      <c r="O8276" s="144" t="s">
        <v>1998</v>
      </c>
    </row>
    <row r="8277" spans="1:15" x14ac:dyDescent="0.2">
      <c r="A8277" t="s">
        <v>63</v>
      </c>
      <c r="B8277" s="144" t="s">
        <v>113</v>
      </c>
      <c r="C8277">
        <v>430</v>
      </c>
      <c r="D8277" t="str">
        <f>VLOOKUP(Oliusala[[#This Row],[postnumer]],Sveitarfelog[#All],4,FALSE)</f>
        <v>Ísafjarðarbær</v>
      </c>
      <c r="E8277" t="str">
        <f>VLOOKUP(Oliusala[[#This Row],[postnumer]],Sveitarfelog[#All],5,FALSE)</f>
        <v>Vestfirðir</v>
      </c>
      <c r="F8277" t="s">
        <v>24</v>
      </c>
      <c r="G8277" t="s">
        <v>24</v>
      </c>
      <c r="H8277" t="s">
        <v>58</v>
      </c>
      <c r="I8277" s="1">
        <v>32733</v>
      </c>
      <c r="J8277" s="2">
        <f>VLOOKUP(Oliusala[[#This Row],[tegund]],Tegundir!$B$2:$D$19,3,FALSE)*Oliusala[[#This Row],[magn]]/1000</f>
        <v>28.314044999999997</v>
      </c>
      <c r="K8277">
        <v>2016</v>
      </c>
      <c r="L8277" t="s">
        <v>18</v>
      </c>
      <c r="M8277" s="144" t="s">
        <v>59</v>
      </c>
    </row>
    <row r="8278" spans="1:15" x14ac:dyDescent="0.2">
      <c r="A8278" t="s">
        <v>83</v>
      </c>
      <c r="B8278" s="144" t="s">
        <v>73</v>
      </c>
      <c r="C8278">
        <v>450</v>
      </c>
      <c r="D8278" t="str">
        <f>VLOOKUP(Oliusala[[#This Row],[postnumer]],Sveitarfelog[#All],4,FALSE)</f>
        <v>Vesturbyggð</v>
      </c>
      <c r="E8278" t="str">
        <f>VLOOKUP(Oliusala[[#This Row],[postnumer]],Sveitarfelog[#All],5,FALSE)</f>
        <v>Vestfirðir</v>
      </c>
      <c r="F8278" t="s">
        <v>24</v>
      </c>
      <c r="G8278" t="s">
        <v>24</v>
      </c>
      <c r="H8278" t="s">
        <v>60</v>
      </c>
      <c r="I8278" s="1">
        <v>85021</v>
      </c>
      <c r="J8278" s="2">
        <f>VLOOKUP(Oliusala[[#This Row],[tegund]],Tegundir!$B$2:$D$19,3,FALSE)*Oliusala[[#This Row],[magn]]/1000</f>
        <v>73.543164999999988</v>
      </c>
      <c r="K8278">
        <v>2016</v>
      </c>
      <c r="L8278" t="s">
        <v>18</v>
      </c>
      <c r="M8278" s="144" t="s">
        <v>59</v>
      </c>
    </row>
    <row r="8279" spans="1:15" x14ac:dyDescent="0.2">
      <c r="A8279" t="s">
        <v>73</v>
      </c>
      <c r="B8279" s="144" t="s">
        <v>73</v>
      </c>
      <c r="C8279">
        <v>450</v>
      </c>
      <c r="D8279" t="str">
        <f>VLOOKUP(Oliusala[[#This Row],[postnumer]],Sveitarfelog[#All],4,FALSE)</f>
        <v>Vesturbyggð</v>
      </c>
      <c r="E8279" t="str">
        <f>VLOOKUP(Oliusala[[#This Row],[postnumer]],Sveitarfelog[#All],5,FALSE)</f>
        <v>Vestfirðir</v>
      </c>
      <c r="F8279" t="s">
        <v>24</v>
      </c>
      <c r="G8279" t="s">
        <v>24</v>
      </c>
      <c r="H8279" t="s">
        <v>58</v>
      </c>
      <c r="I8279" s="1">
        <v>130228</v>
      </c>
      <c r="J8279" s="2">
        <f>VLOOKUP(Oliusala[[#This Row],[tegund]],Tegundir!$B$2:$D$19,3,FALSE)*Oliusala[[#This Row],[magn]]/1000</f>
        <v>112.64722</v>
      </c>
      <c r="K8279">
        <v>2016</v>
      </c>
      <c r="L8279" t="s">
        <v>18</v>
      </c>
      <c r="M8279" s="144" t="s">
        <v>59</v>
      </c>
    </row>
    <row r="8280" spans="1:15" x14ac:dyDescent="0.2">
      <c r="A8280" t="s">
        <v>73</v>
      </c>
      <c r="B8280" s="144" t="s">
        <v>73</v>
      </c>
      <c r="C8280">
        <v>450</v>
      </c>
      <c r="D8280" t="str">
        <f>VLOOKUP(Oliusala[[#This Row],[postnumer]],Sveitarfelog[#All],4,FALSE)</f>
        <v>Vesturbyggð</v>
      </c>
      <c r="E8280" t="str">
        <f>VLOOKUP(Oliusala[[#This Row],[postnumer]],Sveitarfelog[#All],5,FALSE)</f>
        <v>Vestfirðir</v>
      </c>
      <c r="F8280" t="s">
        <v>29</v>
      </c>
      <c r="G8280" t="s">
        <v>24</v>
      </c>
      <c r="H8280" t="s">
        <v>58</v>
      </c>
      <c r="I8280" s="1">
        <v>21873</v>
      </c>
      <c r="J8280" s="2">
        <f>VLOOKUP(Oliusala[[#This Row],[tegund]],Tegundir!$B$2:$D$19,3,FALSE)*Oliusala[[#This Row],[magn]]/1000</f>
        <v>18.920145000000002</v>
      </c>
      <c r="K8280">
        <v>2016</v>
      </c>
      <c r="L8280" t="s">
        <v>19</v>
      </c>
      <c r="M8280" s="144" t="s">
        <v>59</v>
      </c>
      <c r="O8280" s="144" t="s">
        <v>1998</v>
      </c>
    </row>
    <row r="8281" spans="1:15" x14ac:dyDescent="0.2">
      <c r="A8281" t="s">
        <v>73</v>
      </c>
      <c r="B8281" s="144" t="s">
        <v>73</v>
      </c>
      <c r="C8281">
        <v>450</v>
      </c>
      <c r="D8281" t="str">
        <f>VLOOKUP(Oliusala[[#This Row],[postnumer]],Sveitarfelog[#All],4,FALSE)</f>
        <v>Vesturbyggð</v>
      </c>
      <c r="E8281" t="str">
        <f>VLOOKUP(Oliusala[[#This Row],[postnumer]],Sveitarfelog[#All],5,FALSE)</f>
        <v>Vestfirðir</v>
      </c>
      <c r="F8281" t="s">
        <v>30</v>
      </c>
      <c r="G8281" t="s">
        <v>24</v>
      </c>
      <c r="H8281" t="s">
        <v>58</v>
      </c>
      <c r="I8281" s="1">
        <v>609113</v>
      </c>
      <c r="J8281" s="2">
        <f>VLOOKUP(Oliusala[[#This Row],[tegund]],Tegundir!$B$2:$D$19,3,FALSE)*Oliusala[[#This Row],[magn]]/1000</f>
        <v>526.882745</v>
      </c>
      <c r="K8281">
        <v>2016</v>
      </c>
      <c r="L8281" t="s">
        <v>19</v>
      </c>
      <c r="M8281" s="144" t="s">
        <v>59</v>
      </c>
      <c r="O8281" s="144" t="s">
        <v>1998</v>
      </c>
    </row>
    <row r="8282" spans="1:15" x14ac:dyDescent="0.2">
      <c r="A8282" t="s">
        <v>63</v>
      </c>
      <c r="B8282" s="144" t="s">
        <v>73</v>
      </c>
      <c r="C8282">
        <v>450</v>
      </c>
      <c r="D8282" t="str">
        <f>VLOOKUP(Oliusala[[#This Row],[postnumer]],Sveitarfelog[#All],4,FALSE)</f>
        <v>Vesturbyggð</v>
      </c>
      <c r="E8282" t="str">
        <f>VLOOKUP(Oliusala[[#This Row],[postnumer]],Sveitarfelog[#All],5,FALSE)</f>
        <v>Vestfirðir</v>
      </c>
      <c r="F8282" t="s">
        <v>24</v>
      </c>
      <c r="G8282" t="s">
        <v>24</v>
      </c>
      <c r="H8282" s="1" t="s">
        <v>58</v>
      </c>
      <c r="I8282" s="1">
        <v>542053</v>
      </c>
      <c r="J8282" s="2">
        <f>VLOOKUP(Oliusala[[#This Row],[tegund]],Tegundir!$B$2:$D$19,3,FALSE)*Oliusala[[#This Row],[magn]]/1000</f>
        <v>468.87584499999997</v>
      </c>
      <c r="K8282">
        <v>2016</v>
      </c>
      <c r="L8282" t="s">
        <v>18</v>
      </c>
      <c r="M8282" s="144" t="s">
        <v>59</v>
      </c>
    </row>
    <row r="8283" spans="1:15" x14ac:dyDescent="0.2">
      <c r="A8283" t="s">
        <v>73</v>
      </c>
      <c r="B8283" s="144" t="s">
        <v>73</v>
      </c>
      <c r="C8283">
        <v>450</v>
      </c>
      <c r="D8283" t="str">
        <f>VLOOKUP(Oliusala[[#This Row],[postnumer]],Sveitarfelog[#All],4,FALSE)</f>
        <v>Vesturbyggð</v>
      </c>
      <c r="E8283" t="str">
        <f>VLOOKUP(Oliusala[[#This Row],[postnumer]],Sveitarfelog[#All],5,FALSE)</f>
        <v>Vestfirðir</v>
      </c>
      <c r="F8283" t="s">
        <v>30</v>
      </c>
      <c r="G8283" t="s">
        <v>24</v>
      </c>
      <c r="H8283" t="s">
        <v>61</v>
      </c>
      <c r="I8283" s="1">
        <v>30121</v>
      </c>
      <c r="J8283" s="2">
        <f>VLOOKUP(Oliusala[[#This Row],[tegund]],Tegundir!$B$2:$D$19,3,FALSE)*Oliusala[[#This Row],[magn]]/1000</f>
        <v>26.054665</v>
      </c>
      <c r="K8283">
        <v>2016</v>
      </c>
      <c r="L8283" t="s">
        <v>19</v>
      </c>
      <c r="M8283" s="144" t="s">
        <v>62</v>
      </c>
      <c r="O8283" s="144" t="s">
        <v>1998</v>
      </c>
    </row>
    <row r="8284" spans="1:15" x14ac:dyDescent="0.2">
      <c r="A8284" t="s">
        <v>57</v>
      </c>
      <c r="B8284" s="144" t="s">
        <v>115</v>
      </c>
      <c r="C8284">
        <v>451</v>
      </c>
      <c r="D8284" t="str">
        <f>VLOOKUP(Oliusala[[#This Row],[postnumer]],Sveitarfelog[#All],4,FALSE)</f>
        <v>Vesturbyggð</v>
      </c>
      <c r="E8284" t="str">
        <f>VLOOKUP(Oliusala[[#This Row],[postnumer]],Sveitarfelog[#All],5,FALSE)</f>
        <v>Vestfirðir</v>
      </c>
      <c r="F8284" t="s">
        <v>24</v>
      </c>
      <c r="G8284" t="s">
        <v>24</v>
      </c>
      <c r="H8284" s="1" t="s">
        <v>60</v>
      </c>
      <c r="I8284" s="1">
        <v>1009</v>
      </c>
      <c r="J8284" s="2">
        <f>VLOOKUP(Oliusala[[#This Row],[tegund]],Tegundir!$B$2:$D$19,3,FALSE)*Oliusala[[#This Row],[magn]]/1000</f>
        <v>0.87278499999999992</v>
      </c>
      <c r="K8284">
        <v>2016</v>
      </c>
      <c r="L8284" t="s">
        <v>18</v>
      </c>
      <c r="M8284" s="144" t="s">
        <v>59</v>
      </c>
    </row>
    <row r="8285" spans="1:15" x14ac:dyDescent="0.2">
      <c r="A8285" t="s">
        <v>57</v>
      </c>
      <c r="B8285" s="144" t="s">
        <v>115</v>
      </c>
      <c r="C8285">
        <v>451</v>
      </c>
      <c r="D8285" t="str">
        <f>VLOOKUP(Oliusala[[#This Row],[postnumer]],Sveitarfelog[#All],4,FALSE)</f>
        <v>Vesturbyggð</v>
      </c>
      <c r="E8285" t="str">
        <f>VLOOKUP(Oliusala[[#This Row],[postnumer]],Sveitarfelog[#All],5,FALSE)</f>
        <v>Vestfirðir</v>
      </c>
      <c r="F8285" t="s">
        <v>30</v>
      </c>
      <c r="G8285" t="s">
        <v>24</v>
      </c>
      <c r="H8285" t="s">
        <v>60</v>
      </c>
      <c r="I8285" s="1">
        <v>182762</v>
      </c>
      <c r="J8285" s="2">
        <f>VLOOKUP(Oliusala[[#This Row],[tegund]],Tegundir!$B$2:$D$19,3,FALSE)*Oliusala[[#This Row],[magn]]/1000</f>
        <v>158.08913000000001</v>
      </c>
      <c r="K8285">
        <v>2016</v>
      </c>
      <c r="L8285" t="s">
        <v>19</v>
      </c>
      <c r="M8285" s="144" t="s">
        <v>59</v>
      </c>
      <c r="O8285" s="144" t="s">
        <v>1998</v>
      </c>
    </row>
    <row r="8286" spans="1:15" x14ac:dyDescent="0.2">
      <c r="A8286" t="s">
        <v>63</v>
      </c>
      <c r="B8286" s="144" t="s">
        <v>114</v>
      </c>
      <c r="C8286">
        <v>451</v>
      </c>
      <c r="D8286" t="str">
        <f>VLOOKUP(Oliusala[[#This Row],[postnumer]],Sveitarfelog[#All],4,FALSE)</f>
        <v>Vesturbyggð</v>
      </c>
      <c r="E8286" t="str">
        <f>VLOOKUP(Oliusala[[#This Row],[postnumer]],Sveitarfelog[#All],5,FALSE)</f>
        <v>Vestfirðir</v>
      </c>
      <c r="F8286" t="s">
        <v>24</v>
      </c>
      <c r="G8286" t="s">
        <v>24</v>
      </c>
      <c r="H8286" s="1" t="s">
        <v>58</v>
      </c>
      <c r="I8286" s="1">
        <v>202933</v>
      </c>
      <c r="J8286" s="2">
        <f>VLOOKUP(Oliusala[[#This Row],[tegund]],Tegundir!$B$2:$D$19,3,FALSE)*Oliusala[[#This Row],[magn]]/1000</f>
        <v>175.53704499999998</v>
      </c>
      <c r="K8286">
        <v>2016</v>
      </c>
      <c r="L8286" t="s">
        <v>18</v>
      </c>
      <c r="M8286" s="144" t="s">
        <v>59</v>
      </c>
    </row>
    <row r="8287" spans="1:15" x14ac:dyDescent="0.2">
      <c r="A8287" t="s">
        <v>63</v>
      </c>
      <c r="B8287" s="144" t="s">
        <v>73</v>
      </c>
      <c r="C8287">
        <v>450</v>
      </c>
      <c r="D8287" t="str">
        <f>VLOOKUP(Oliusala[[#This Row],[postnumer]],Sveitarfelog[#All],4,FALSE)</f>
        <v>Vesturbyggð</v>
      </c>
      <c r="E8287" t="str">
        <f>VLOOKUP(Oliusala[[#This Row],[postnumer]],Sveitarfelog[#All],5,FALSE)</f>
        <v>Vestfirðir</v>
      </c>
      <c r="F8287" t="s">
        <v>25</v>
      </c>
      <c r="G8287" t="s">
        <v>24</v>
      </c>
      <c r="H8287" s="1" t="s">
        <v>58</v>
      </c>
      <c r="I8287" s="1">
        <v>40498</v>
      </c>
      <c r="J8287" s="2">
        <f>VLOOKUP(Oliusala[[#This Row],[tegund]],Tegundir!$B$2:$D$19,3,FALSE)*Oliusala[[#This Row],[magn]]/1000</f>
        <v>35.030769999999997</v>
      </c>
      <c r="K8287">
        <v>2016</v>
      </c>
      <c r="L8287" t="s">
        <v>18</v>
      </c>
      <c r="M8287" s="144" t="s">
        <v>59</v>
      </c>
    </row>
    <row r="8288" spans="1:15" x14ac:dyDescent="0.2">
      <c r="A8288" t="s">
        <v>73</v>
      </c>
      <c r="B8288" s="144" t="s">
        <v>73</v>
      </c>
      <c r="C8288">
        <v>450</v>
      </c>
      <c r="D8288" t="str">
        <f>VLOOKUP(Oliusala[[#This Row],[postnumer]],Sveitarfelog[#All],4,FALSE)</f>
        <v>Vesturbyggð</v>
      </c>
      <c r="E8288" t="str">
        <f>VLOOKUP(Oliusala[[#This Row],[postnumer]],Sveitarfelog[#All],5,FALSE)</f>
        <v>Vestfirðir</v>
      </c>
      <c r="F8288" t="s">
        <v>25</v>
      </c>
      <c r="G8288" t="s">
        <v>24</v>
      </c>
      <c r="H8288" t="s">
        <v>58</v>
      </c>
      <c r="I8288" s="1">
        <v>709032</v>
      </c>
      <c r="J8288" s="2">
        <f>VLOOKUP(Oliusala[[#This Row],[tegund]],Tegundir!$B$2:$D$19,3,FALSE)*Oliusala[[#This Row],[magn]]/1000</f>
        <v>613.31268</v>
      </c>
      <c r="K8288">
        <v>2016</v>
      </c>
      <c r="L8288" t="s">
        <v>1955</v>
      </c>
      <c r="M8288" s="144" t="s">
        <v>59</v>
      </c>
    </row>
    <row r="8289" spans="1:15" x14ac:dyDescent="0.2">
      <c r="A8289" t="s">
        <v>57</v>
      </c>
      <c r="B8289" s="144" t="s">
        <v>73</v>
      </c>
      <c r="C8289">
        <v>450</v>
      </c>
      <c r="D8289" t="str">
        <f>VLOOKUP(Oliusala[[#This Row],[postnumer]],Sveitarfelog[#All],4,FALSE)</f>
        <v>Vesturbyggð</v>
      </c>
      <c r="E8289" t="str">
        <f>VLOOKUP(Oliusala[[#This Row],[postnumer]],Sveitarfelog[#All],5,FALSE)</f>
        <v>Vestfirðir</v>
      </c>
      <c r="F8289" t="s">
        <v>25</v>
      </c>
      <c r="G8289" t="s">
        <v>24</v>
      </c>
      <c r="H8289" s="1" t="s">
        <v>60</v>
      </c>
      <c r="I8289" s="1">
        <v>36119</v>
      </c>
      <c r="J8289" s="2">
        <f>VLOOKUP(Oliusala[[#This Row],[tegund]],Tegundir!$B$2:$D$19,3,FALSE)*Oliusala[[#This Row],[magn]]/1000</f>
        <v>31.242935000000003</v>
      </c>
      <c r="K8289">
        <v>2016</v>
      </c>
      <c r="L8289" t="s">
        <v>1955</v>
      </c>
      <c r="M8289" s="144" t="s">
        <v>59</v>
      </c>
    </row>
    <row r="8290" spans="1:15" x14ac:dyDescent="0.2">
      <c r="A8290" t="s">
        <v>73</v>
      </c>
      <c r="B8290" s="144" t="s">
        <v>114</v>
      </c>
      <c r="C8290">
        <v>451</v>
      </c>
      <c r="D8290" t="str">
        <f>VLOOKUP(Oliusala[[#This Row],[postnumer]],Sveitarfelog[#All],4,FALSE)</f>
        <v>Vesturbyggð</v>
      </c>
      <c r="E8290" t="str">
        <f>VLOOKUP(Oliusala[[#This Row],[postnumer]],Sveitarfelog[#All],5,FALSE)</f>
        <v>Vestfirðir</v>
      </c>
      <c r="F8290" t="s">
        <v>25</v>
      </c>
      <c r="G8290" t="s">
        <v>24</v>
      </c>
      <c r="H8290" s="1" t="s">
        <v>60</v>
      </c>
      <c r="I8290" s="1">
        <v>28697</v>
      </c>
      <c r="J8290" s="2">
        <f>VLOOKUP(Oliusala[[#This Row],[tegund]],Tegundir!$B$2:$D$19,3,FALSE)*Oliusala[[#This Row],[magn]]/1000</f>
        <v>24.822904999999999</v>
      </c>
      <c r="K8290">
        <v>2016</v>
      </c>
      <c r="L8290" t="s">
        <v>1955</v>
      </c>
      <c r="M8290" s="144" t="s">
        <v>59</v>
      </c>
    </row>
    <row r="8291" spans="1:15" x14ac:dyDescent="0.2">
      <c r="A8291" t="s">
        <v>73</v>
      </c>
      <c r="B8291" s="144" t="s">
        <v>115</v>
      </c>
      <c r="C8291">
        <v>451</v>
      </c>
      <c r="D8291" t="str">
        <f>VLOOKUP(Oliusala[[#This Row],[postnumer]],Sveitarfelog[#All],4,FALSE)</f>
        <v>Vesturbyggð</v>
      </c>
      <c r="E8291" t="str">
        <f>VLOOKUP(Oliusala[[#This Row],[postnumer]],Sveitarfelog[#All],5,FALSE)</f>
        <v>Vestfirðir</v>
      </c>
      <c r="F8291" t="s">
        <v>25</v>
      </c>
      <c r="G8291" t="s">
        <v>24</v>
      </c>
      <c r="H8291" t="s">
        <v>60</v>
      </c>
      <c r="I8291" s="1">
        <v>7164</v>
      </c>
      <c r="J8291" s="2">
        <f>VLOOKUP(Oliusala[[#This Row],[tegund]],Tegundir!$B$2:$D$19,3,FALSE)*Oliusala[[#This Row],[magn]]/1000</f>
        <v>6.19686</v>
      </c>
      <c r="K8291">
        <v>2016</v>
      </c>
      <c r="L8291" t="s">
        <v>1955</v>
      </c>
      <c r="M8291" s="144" t="s">
        <v>59</v>
      </c>
    </row>
    <row r="8292" spans="1:15" x14ac:dyDescent="0.2">
      <c r="A8292" t="s">
        <v>57</v>
      </c>
      <c r="B8292" s="144" t="s">
        <v>114</v>
      </c>
      <c r="C8292">
        <v>451</v>
      </c>
      <c r="D8292" t="str">
        <f>VLOOKUP(Oliusala[[#This Row],[postnumer]],Sveitarfelog[#All],4,FALSE)</f>
        <v>Vesturbyggð</v>
      </c>
      <c r="E8292" t="str">
        <f>VLOOKUP(Oliusala[[#This Row],[postnumer]],Sveitarfelog[#All],5,FALSE)</f>
        <v>Vestfirðir</v>
      </c>
      <c r="F8292" t="s">
        <v>25</v>
      </c>
      <c r="G8292" t="s">
        <v>24</v>
      </c>
      <c r="H8292" t="s">
        <v>60</v>
      </c>
      <c r="I8292" s="1">
        <v>21595</v>
      </c>
      <c r="J8292" s="2">
        <f>VLOOKUP(Oliusala[[#This Row],[tegund]],Tegundir!$B$2:$D$19,3,FALSE)*Oliusala[[#This Row],[magn]]/1000</f>
        <v>18.679675</v>
      </c>
      <c r="K8292">
        <v>2016</v>
      </c>
      <c r="L8292" t="s">
        <v>1955</v>
      </c>
      <c r="M8292" s="144" t="s">
        <v>59</v>
      </c>
    </row>
    <row r="8293" spans="1:15" x14ac:dyDescent="0.2">
      <c r="A8293" t="s">
        <v>57</v>
      </c>
      <c r="B8293" s="144" t="s">
        <v>115</v>
      </c>
      <c r="C8293">
        <v>451</v>
      </c>
      <c r="D8293" t="str">
        <f>VLOOKUP(Oliusala[[#This Row],[postnumer]],Sveitarfelog[#All],4,FALSE)</f>
        <v>Vesturbyggð</v>
      </c>
      <c r="E8293" t="str">
        <f>VLOOKUP(Oliusala[[#This Row],[postnumer]],Sveitarfelog[#All],5,FALSE)</f>
        <v>Vestfirðir</v>
      </c>
      <c r="F8293" t="s">
        <v>25</v>
      </c>
      <c r="G8293" t="s">
        <v>24</v>
      </c>
      <c r="H8293" t="s">
        <v>60</v>
      </c>
      <c r="I8293" s="1">
        <v>27807</v>
      </c>
      <c r="J8293" s="2">
        <f>VLOOKUP(Oliusala[[#This Row],[tegund]],Tegundir!$B$2:$D$19,3,FALSE)*Oliusala[[#This Row],[magn]]/1000</f>
        <v>24.053055000000001</v>
      </c>
      <c r="K8293">
        <v>2016</v>
      </c>
      <c r="L8293" t="s">
        <v>1955</v>
      </c>
      <c r="M8293" s="144" t="s">
        <v>59</v>
      </c>
    </row>
    <row r="8294" spans="1:15" x14ac:dyDescent="0.2">
      <c r="A8294" t="s">
        <v>83</v>
      </c>
      <c r="B8294" s="144" t="s">
        <v>116</v>
      </c>
      <c r="C8294">
        <v>460</v>
      </c>
      <c r="D8294" t="str">
        <f>VLOOKUP(Oliusala[[#This Row],[postnumer]],Sveitarfelog[#All],4,FALSE)</f>
        <v>Vesturbyggð</v>
      </c>
      <c r="E8294" t="str">
        <f>VLOOKUP(Oliusala[[#This Row],[postnumer]],Sveitarfelog[#All],5,FALSE)</f>
        <v>Vestfirðir</v>
      </c>
      <c r="F8294" t="s">
        <v>25</v>
      </c>
      <c r="G8294" t="s">
        <v>24</v>
      </c>
      <c r="H8294" t="s">
        <v>60</v>
      </c>
      <c r="I8294" s="1">
        <v>121531</v>
      </c>
      <c r="J8294" s="2">
        <f>VLOOKUP(Oliusala[[#This Row],[tegund]],Tegundir!$B$2:$D$19,3,FALSE)*Oliusala[[#This Row],[magn]]/1000</f>
        <v>105.124315</v>
      </c>
      <c r="K8294">
        <v>2016</v>
      </c>
      <c r="L8294" t="s">
        <v>19</v>
      </c>
      <c r="M8294" s="144" t="s">
        <v>59</v>
      </c>
      <c r="O8294" s="144" t="s">
        <v>1997</v>
      </c>
    </row>
    <row r="8295" spans="1:15" x14ac:dyDescent="0.2">
      <c r="A8295" t="s">
        <v>73</v>
      </c>
      <c r="B8295" s="144" t="s">
        <v>116</v>
      </c>
      <c r="C8295">
        <v>460</v>
      </c>
      <c r="D8295" t="str">
        <f>VLOOKUP(Oliusala[[#This Row],[postnumer]],Sveitarfelog[#All],4,FALSE)</f>
        <v>Vesturbyggð</v>
      </c>
      <c r="E8295" t="str">
        <f>VLOOKUP(Oliusala[[#This Row],[postnumer]],Sveitarfelog[#All],5,FALSE)</f>
        <v>Vestfirðir</v>
      </c>
      <c r="F8295" t="s">
        <v>25</v>
      </c>
      <c r="G8295" t="s">
        <v>24</v>
      </c>
      <c r="H8295" t="s">
        <v>60</v>
      </c>
      <c r="I8295" s="1">
        <v>14217</v>
      </c>
      <c r="J8295" s="2">
        <f>VLOOKUP(Oliusala[[#This Row],[tegund]],Tegundir!$B$2:$D$19,3,FALSE)*Oliusala[[#This Row],[magn]]/1000</f>
        <v>12.297705000000001</v>
      </c>
      <c r="K8295">
        <v>2016</v>
      </c>
      <c r="L8295" t="s">
        <v>1955</v>
      </c>
      <c r="M8295" s="144" t="s">
        <v>59</v>
      </c>
    </row>
    <row r="8296" spans="1:15" x14ac:dyDescent="0.2">
      <c r="A8296" t="s">
        <v>57</v>
      </c>
      <c r="B8296" s="144" t="s">
        <v>116</v>
      </c>
      <c r="C8296">
        <v>460</v>
      </c>
      <c r="D8296" t="str">
        <f>VLOOKUP(Oliusala[[#This Row],[postnumer]],Sveitarfelog[#All],4,FALSE)</f>
        <v>Vesturbyggð</v>
      </c>
      <c r="E8296" t="str">
        <f>VLOOKUP(Oliusala[[#This Row],[postnumer]],Sveitarfelog[#All],5,FALSE)</f>
        <v>Vestfirðir</v>
      </c>
      <c r="F8296" t="s">
        <v>25</v>
      </c>
      <c r="G8296" t="s">
        <v>24</v>
      </c>
      <c r="H8296" s="1" t="s">
        <v>60</v>
      </c>
      <c r="I8296" s="1">
        <v>167224</v>
      </c>
      <c r="J8296" s="2">
        <f>VLOOKUP(Oliusala[[#This Row],[tegund]],Tegundir!$B$2:$D$19,3,FALSE)*Oliusala[[#This Row],[magn]]/1000</f>
        <v>144.64876000000001</v>
      </c>
      <c r="K8296">
        <v>2016</v>
      </c>
      <c r="L8296" t="s">
        <v>1955</v>
      </c>
      <c r="M8296" s="144" t="s">
        <v>59</v>
      </c>
    </row>
    <row r="8297" spans="1:15" x14ac:dyDescent="0.2">
      <c r="A8297" t="s">
        <v>83</v>
      </c>
      <c r="B8297" s="144" t="s">
        <v>117</v>
      </c>
      <c r="C8297">
        <v>465</v>
      </c>
      <c r="D8297" t="str">
        <f>VLOOKUP(Oliusala[[#This Row],[postnumer]],Sveitarfelog[#All],4,FALSE)</f>
        <v>Vesturbyggð</v>
      </c>
      <c r="E8297" t="str">
        <f>VLOOKUP(Oliusala[[#This Row],[postnumer]],Sveitarfelog[#All],5,FALSE)</f>
        <v>Vestfirðir</v>
      </c>
      <c r="F8297" t="s">
        <v>25</v>
      </c>
      <c r="G8297" t="s">
        <v>24</v>
      </c>
      <c r="H8297" s="1" t="s">
        <v>60</v>
      </c>
      <c r="I8297" s="1">
        <v>202276</v>
      </c>
      <c r="J8297" s="2">
        <f>VLOOKUP(Oliusala[[#This Row],[tegund]],Tegundir!$B$2:$D$19,3,FALSE)*Oliusala[[#This Row],[magn]]/1000</f>
        <v>174.96874</v>
      </c>
      <c r="K8297">
        <v>2016</v>
      </c>
      <c r="L8297" t="s">
        <v>19</v>
      </c>
      <c r="M8297" s="144" t="s">
        <v>59</v>
      </c>
      <c r="O8297" s="144" t="s">
        <v>1997</v>
      </c>
    </row>
    <row r="8298" spans="1:15" x14ac:dyDescent="0.2">
      <c r="A8298" t="s">
        <v>73</v>
      </c>
      <c r="B8298" s="144" t="s">
        <v>117</v>
      </c>
      <c r="C8298">
        <v>465</v>
      </c>
      <c r="D8298" t="str">
        <f>VLOOKUP(Oliusala[[#This Row],[postnumer]],Sveitarfelog[#All],4,FALSE)</f>
        <v>Vesturbyggð</v>
      </c>
      <c r="E8298" t="str">
        <f>VLOOKUP(Oliusala[[#This Row],[postnumer]],Sveitarfelog[#All],5,FALSE)</f>
        <v>Vestfirðir</v>
      </c>
      <c r="F8298" t="s">
        <v>25</v>
      </c>
      <c r="G8298" t="s">
        <v>24</v>
      </c>
      <c r="H8298" s="1" t="s">
        <v>60</v>
      </c>
      <c r="I8298" s="1">
        <v>159477</v>
      </c>
      <c r="J8298" s="2">
        <f>VLOOKUP(Oliusala[[#This Row],[tegund]],Tegundir!$B$2:$D$19,3,FALSE)*Oliusala[[#This Row],[magn]]/1000</f>
        <v>137.94760500000001</v>
      </c>
      <c r="K8298">
        <v>2016</v>
      </c>
      <c r="L8298" t="s">
        <v>1955</v>
      </c>
      <c r="M8298" s="144" t="s">
        <v>59</v>
      </c>
    </row>
    <row r="8299" spans="1:15" x14ac:dyDescent="0.2">
      <c r="A8299" t="s">
        <v>57</v>
      </c>
      <c r="B8299" s="144" t="s">
        <v>117</v>
      </c>
      <c r="C8299">
        <v>465</v>
      </c>
      <c r="D8299" t="str">
        <f>VLOOKUP(Oliusala[[#This Row],[postnumer]],Sveitarfelog[#All],4,FALSE)</f>
        <v>Vesturbyggð</v>
      </c>
      <c r="E8299" t="str">
        <f>VLOOKUP(Oliusala[[#This Row],[postnumer]],Sveitarfelog[#All],5,FALSE)</f>
        <v>Vestfirðir</v>
      </c>
      <c r="F8299" t="s">
        <v>25</v>
      </c>
      <c r="G8299" t="s">
        <v>24</v>
      </c>
      <c r="H8299" s="1" t="s">
        <v>60</v>
      </c>
      <c r="I8299" s="1">
        <v>107289</v>
      </c>
      <c r="J8299" s="2">
        <f>VLOOKUP(Oliusala[[#This Row],[tegund]],Tegundir!$B$2:$D$19,3,FALSE)*Oliusala[[#This Row],[magn]]/1000</f>
        <v>92.804985000000002</v>
      </c>
      <c r="K8299">
        <v>2016</v>
      </c>
      <c r="L8299" t="s">
        <v>19</v>
      </c>
      <c r="M8299" s="144" t="s">
        <v>59</v>
      </c>
      <c r="O8299" s="144" t="s">
        <v>1997</v>
      </c>
    </row>
    <row r="8300" spans="1:15" x14ac:dyDescent="0.2">
      <c r="A8300" t="s">
        <v>63</v>
      </c>
      <c r="B8300" s="144" t="s">
        <v>116</v>
      </c>
      <c r="C8300">
        <v>460</v>
      </c>
      <c r="D8300" t="str">
        <f>VLOOKUP(Oliusala[[#This Row],[postnumer]],Sveitarfelog[#All],4,FALSE)</f>
        <v>Vesturbyggð</v>
      </c>
      <c r="E8300" t="str">
        <f>VLOOKUP(Oliusala[[#This Row],[postnumer]],Sveitarfelog[#All],5,FALSE)</f>
        <v>Vestfirðir</v>
      </c>
      <c r="F8300" t="s">
        <v>24</v>
      </c>
      <c r="G8300" t="s">
        <v>24</v>
      </c>
      <c r="H8300" t="s">
        <v>58</v>
      </c>
      <c r="I8300" s="1">
        <v>123271</v>
      </c>
      <c r="J8300" s="2">
        <f>VLOOKUP(Oliusala[[#This Row],[tegund]],Tegundir!$B$2:$D$19,3,FALSE)*Oliusala[[#This Row],[magn]]/1000</f>
        <v>106.62941499999999</v>
      </c>
      <c r="K8300">
        <v>2016</v>
      </c>
      <c r="L8300" t="s">
        <v>18</v>
      </c>
      <c r="M8300" s="144" t="s">
        <v>59</v>
      </c>
    </row>
    <row r="8301" spans="1:15" x14ac:dyDescent="0.2">
      <c r="A8301" t="s">
        <v>83</v>
      </c>
      <c r="B8301" s="144" t="s">
        <v>117</v>
      </c>
      <c r="C8301">
        <v>465</v>
      </c>
      <c r="D8301" t="str">
        <f>VLOOKUP(Oliusala[[#This Row],[postnumer]],Sveitarfelog[#All],4,FALSE)</f>
        <v>Vesturbyggð</v>
      </c>
      <c r="E8301" t="str">
        <f>VLOOKUP(Oliusala[[#This Row],[postnumer]],Sveitarfelog[#All],5,FALSE)</f>
        <v>Vestfirðir</v>
      </c>
      <c r="F8301" t="s">
        <v>29</v>
      </c>
      <c r="G8301" t="s">
        <v>24</v>
      </c>
      <c r="H8301" s="1" t="s">
        <v>60</v>
      </c>
      <c r="I8301" s="1">
        <v>9133</v>
      </c>
      <c r="J8301" s="2">
        <f>VLOOKUP(Oliusala[[#This Row],[tegund]],Tegundir!$B$2:$D$19,3,FALSE)*Oliusala[[#This Row],[magn]]/1000</f>
        <v>7.9000450000000004</v>
      </c>
      <c r="K8301">
        <v>2016</v>
      </c>
      <c r="L8301" t="s">
        <v>19</v>
      </c>
      <c r="M8301" s="144" t="s">
        <v>59</v>
      </c>
      <c r="O8301" s="144" t="s">
        <v>1998</v>
      </c>
    </row>
    <row r="8302" spans="1:15" x14ac:dyDescent="0.2">
      <c r="A8302" t="s">
        <v>73</v>
      </c>
      <c r="B8302" s="144" t="s">
        <v>117</v>
      </c>
      <c r="C8302">
        <v>465</v>
      </c>
      <c r="D8302" t="str">
        <f>VLOOKUP(Oliusala[[#This Row],[postnumer]],Sveitarfelog[#All],4,FALSE)</f>
        <v>Vesturbyggð</v>
      </c>
      <c r="E8302" t="str">
        <f>VLOOKUP(Oliusala[[#This Row],[postnumer]],Sveitarfelog[#All],5,FALSE)</f>
        <v>Vestfirðir</v>
      </c>
      <c r="F8302" t="s">
        <v>24</v>
      </c>
      <c r="G8302" t="s">
        <v>24</v>
      </c>
      <c r="H8302" s="1" t="s">
        <v>60</v>
      </c>
      <c r="I8302" s="1">
        <v>25412</v>
      </c>
      <c r="J8302" s="2">
        <f>VLOOKUP(Oliusala[[#This Row],[tegund]],Tegundir!$B$2:$D$19,3,FALSE)*Oliusala[[#This Row],[magn]]/1000</f>
        <v>21.981380000000001</v>
      </c>
      <c r="K8302">
        <v>2016</v>
      </c>
      <c r="L8302" t="s">
        <v>18</v>
      </c>
      <c r="M8302" s="144" t="s">
        <v>59</v>
      </c>
    </row>
    <row r="8303" spans="1:15" x14ac:dyDescent="0.2">
      <c r="A8303" t="s">
        <v>57</v>
      </c>
      <c r="B8303" s="144" t="s">
        <v>117</v>
      </c>
      <c r="C8303">
        <v>465</v>
      </c>
      <c r="D8303" t="str">
        <f>VLOOKUP(Oliusala[[#This Row],[postnumer]],Sveitarfelog[#All],4,FALSE)</f>
        <v>Vesturbyggð</v>
      </c>
      <c r="E8303" t="str">
        <f>VLOOKUP(Oliusala[[#This Row],[postnumer]],Sveitarfelog[#All],5,FALSE)</f>
        <v>Vestfirðir</v>
      </c>
      <c r="F8303" t="s">
        <v>24</v>
      </c>
      <c r="G8303" t="s">
        <v>24</v>
      </c>
      <c r="H8303" s="1" t="s">
        <v>60</v>
      </c>
      <c r="I8303" s="1">
        <v>3485</v>
      </c>
      <c r="J8303" s="2">
        <f>VLOOKUP(Oliusala[[#This Row],[tegund]],Tegundir!$B$2:$D$19,3,FALSE)*Oliusala[[#This Row],[magn]]/1000</f>
        <v>3.0145249999999999</v>
      </c>
      <c r="K8303">
        <v>2016</v>
      </c>
      <c r="L8303" t="s">
        <v>18</v>
      </c>
      <c r="M8303" s="144" t="s">
        <v>59</v>
      </c>
    </row>
    <row r="8304" spans="1:15" x14ac:dyDescent="0.2">
      <c r="A8304" t="s">
        <v>57</v>
      </c>
      <c r="B8304" s="144" t="s">
        <v>117</v>
      </c>
      <c r="C8304">
        <v>465</v>
      </c>
      <c r="D8304" t="str">
        <f>VLOOKUP(Oliusala[[#This Row],[postnumer]],Sveitarfelog[#All],4,FALSE)</f>
        <v>Vesturbyggð</v>
      </c>
      <c r="E8304" t="str">
        <f>VLOOKUP(Oliusala[[#This Row],[postnumer]],Sveitarfelog[#All],5,FALSE)</f>
        <v>Vestfirðir</v>
      </c>
      <c r="F8304" t="s">
        <v>30</v>
      </c>
      <c r="G8304" t="s">
        <v>24</v>
      </c>
      <c r="H8304" t="s">
        <v>60</v>
      </c>
      <c r="I8304" s="1">
        <v>10905</v>
      </c>
      <c r="J8304" s="2">
        <f>VLOOKUP(Oliusala[[#This Row],[tegund]],Tegundir!$B$2:$D$19,3,FALSE)*Oliusala[[#This Row],[magn]]/1000</f>
        <v>9.4328250000000011</v>
      </c>
      <c r="K8304">
        <v>2016</v>
      </c>
      <c r="L8304" t="s">
        <v>19</v>
      </c>
      <c r="M8304" s="144" t="s">
        <v>59</v>
      </c>
      <c r="O8304" s="144" t="s">
        <v>1998</v>
      </c>
    </row>
    <row r="8305" spans="1:15" x14ac:dyDescent="0.2">
      <c r="A8305" t="s">
        <v>63</v>
      </c>
      <c r="B8305" s="144" t="s">
        <v>117</v>
      </c>
      <c r="C8305">
        <v>465</v>
      </c>
      <c r="D8305" t="str">
        <f>VLOOKUP(Oliusala[[#This Row],[postnumer]],Sveitarfelog[#All],4,FALSE)</f>
        <v>Vesturbyggð</v>
      </c>
      <c r="E8305" t="str">
        <f>VLOOKUP(Oliusala[[#This Row],[postnumer]],Sveitarfelog[#All],5,FALSE)</f>
        <v>Vestfirðir</v>
      </c>
      <c r="F8305" t="s">
        <v>24</v>
      </c>
      <c r="G8305" t="s">
        <v>24</v>
      </c>
      <c r="H8305" s="1" t="s">
        <v>58</v>
      </c>
      <c r="I8305" s="1">
        <v>138056</v>
      </c>
      <c r="J8305" s="2">
        <f>VLOOKUP(Oliusala[[#This Row],[tegund]],Tegundir!$B$2:$D$19,3,FALSE)*Oliusala[[#This Row],[magn]]/1000</f>
        <v>119.41844</v>
      </c>
      <c r="K8305">
        <v>2016</v>
      </c>
      <c r="L8305" t="s">
        <v>18</v>
      </c>
      <c r="M8305" s="144" t="s">
        <v>59</v>
      </c>
    </row>
    <row r="8306" spans="1:15" x14ac:dyDescent="0.2">
      <c r="A8306" t="s">
        <v>57</v>
      </c>
      <c r="B8306" s="144" t="s">
        <v>117</v>
      </c>
      <c r="C8306">
        <v>465</v>
      </c>
      <c r="D8306" t="str">
        <f>VLOOKUP(Oliusala[[#This Row],[postnumer]],Sveitarfelog[#All],4,FALSE)</f>
        <v>Vesturbyggð</v>
      </c>
      <c r="E8306" t="str">
        <f>VLOOKUP(Oliusala[[#This Row],[postnumer]],Sveitarfelog[#All],5,FALSE)</f>
        <v>Vestfirðir</v>
      </c>
      <c r="F8306" t="s">
        <v>30</v>
      </c>
      <c r="G8306" t="s">
        <v>24</v>
      </c>
      <c r="H8306" s="1" t="s">
        <v>61</v>
      </c>
      <c r="I8306" s="1">
        <v>16118</v>
      </c>
      <c r="J8306" s="2">
        <f>VLOOKUP(Oliusala[[#This Row],[tegund]],Tegundir!$B$2:$D$19,3,FALSE)*Oliusala[[#This Row],[magn]]/1000</f>
        <v>13.942069999999999</v>
      </c>
      <c r="K8306">
        <v>2016</v>
      </c>
      <c r="L8306" t="s">
        <v>19</v>
      </c>
      <c r="M8306" s="144" t="s">
        <v>62</v>
      </c>
      <c r="O8306" s="144" t="s">
        <v>1998</v>
      </c>
    </row>
    <row r="8307" spans="1:15" x14ac:dyDescent="0.2">
      <c r="A8307" t="s">
        <v>83</v>
      </c>
      <c r="B8307" s="144" t="s">
        <v>119</v>
      </c>
      <c r="C8307">
        <v>470</v>
      </c>
      <c r="D8307" t="str">
        <f>VLOOKUP(Oliusala[[#This Row],[postnumer]],Sveitarfelog[#All],4,FALSE)</f>
        <v>Ísafjarðarbær</v>
      </c>
      <c r="E8307" t="str">
        <f>VLOOKUP(Oliusala[[#This Row],[postnumer]],Sveitarfelog[#All],5,FALSE)</f>
        <v>Vestfirðir</v>
      </c>
      <c r="F8307" t="s">
        <v>24</v>
      </c>
      <c r="G8307" t="s">
        <v>24</v>
      </c>
      <c r="H8307" t="s">
        <v>60</v>
      </c>
      <c r="I8307" s="1">
        <v>2427</v>
      </c>
      <c r="J8307" s="2">
        <f>VLOOKUP(Oliusala[[#This Row],[tegund]],Tegundir!$B$2:$D$19,3,FALSE)*Oliusala[[#This Row],[magn]]/1000</f>
        <v>2.0993550000000001</v>
      </c>
      <c r="K8307">
        <v>2016</v>
      </c>
      <c r="L8307" t="s">
        <v>18</v>
      </c>
      <c r="M8307" s="144" t="s">
        <v>59</v>
      </c>
    </row>
    <row r="8308" spans="1:15" x14ac:dyDescent="0.2">
      <c r="A8308" t="s">
        <v>83</v>
      </c>
      <c r="B8308" s="144" t="s">
        <v>119</v>
      </c>
      <c r="C8308">
        <v>470</v>
      </c>
      <c r="D8308" t="str">
        <f>VLOOKUP(Oliusala[[#This Row],[postnumer]],Sveitarfelog[#All],4,FALSE)</f>
        <v>Ísafjarðarbær</v>
      </c>
      <c r="E8308" t="str">
        <f>VLOOKUP(Oliusala[[#This Row],[postnumer]],Sveitarfelog[#All],5,FALSE)</f>
        <v>Vestfirðir</v>
      </c>
      <c r="F8308" t="s">
        <v>29</v>
      </c>
      <c r="G8308" t="s">
        <v>24</v>
      </c>
      <c r="H8308" t="s">
        <v>60</v>
      </c>
      <c r="I8308" s="1">
        <v>12002</v>
      </c>
      <c r="J8308" s="2">
        <f>VLOOKUP(Oliusala[[#This Row],[tegund]],Tegundir!$B$2:$D$19,3,FALSE)*Oliusala[[#This Row],[magn]]/1000</f>
        <v>10.381729999999999</v>
      </c>
      <c r="K8308">
        <v>2016</v>
      </c>
      <c r="L8308" t="s">
        <v>19</v>
      </c>
      <c r="M8308" s="144" t="s">
        <v>59</v>
      </c>
      <c r="O8308" s="144" t="s">
        <v>1998</v>
      </c>
    </row>
    <row r="8309" spans="1:15" x14ac:dyDescent="0.2">
      <c r="A8309" t="s">
        <v>83</v>
      </c>
      <c r="B8309" s="144" t="s">
        <v>119</v>
      </c>
      <c r="C8309">
        <v>470</v>
      </c>
      <c r="D8309" t="str">
        <f>VLOOKUP(Oliusala[[#This Row],[postnumer]],Sveitarfelog[#All],4,FALSE)</f>
        <v>Ísafjarðarbær</v>
      </c>
      <c r="E8309" t="str">
        <f>VLOOKUP(Oliusala[[#This Row],[postnumer]],Sveitarfelog[#All],5,FALSE)</f>
        <v>Vestfirðir</v>
      </c>
      <c r="F8309" t="s">
        <v>30</v>
      </c>
      <c r="G8309" t="s">
        <v>24</v>
      </c>
      <c r="H8309" t="s">
        <v>60</v>
      </c>
      <c r="I8309" s="1">
        <v>16867</v>
      </c>
      <c r="J8309" s="2">
        <f>VLOOKUP(Oliusala[[#This Row],[tegund]],Tegundir!$B$2:$D$19,3,FALSE)*Oliusala[[#This Row],[magn]]/1000</f>
        <v>14.589955</v>
      </c>
      <c r="K8309">
        <v>2016</v>
      </c>
      <c r="L8309" t="s">
        <v>19</v>
      </c>
      <c r="M8309" s="144" t="s">
        <v>59</v>
      </c>
      <c r="O8309" s="144" t="s">
        <v>1998</v>
      </c>
    </row>
    <row r="8310" spans="1:15" x14ac:dyDescent="0.2">
      <c r="A8310" t="s">
        <v>63</v>
      </c>
      <c r="B8310" s="144" t="s">
        <v>119</v>
      </c>
      <c r="C8310">
        <v>470</v>
      </c>
      <c r="D8310" t="str">
        <f>VLOOKUP(Oliusala[[#This Row],[postnumer]],Sveitarfelog[#All],4,FALSE)</f>
        <v>Ísafjarðarbær</v>
      </c>
      <c r="E8310" t="str">
        <f>VLOOKUP(Oliusala[[#This Row],[postnumer]],Sveitarfelog[#All],5,FALSE)</f>
        <v>Vestfirðir</v>
      </c>
      <c r="F8310" t="s">
        <v>24</v>
      </c>
      <c r="G8310" t="s">
        <v>24</v>
      </c>
      <c r="H8310" t="s">
        <v>58</v>
      </c>
      <c r="I8310" s="1">
        <v>155940</v>
      </c>
      <c r="J8310" s="2">
        <f>VLOOKUP(Oliusala[[#This Row],[tegund]],Tegundir!$B$2:$D$19,3,FALSE)*Oliusala[[#This Row],[magn]]/1000</f>
        <v>134.88810000000001</v>
      </c>
      <c r="K8310">
        <v>2016</v>
      </c>
      <c r="L8310" t="s">
        <v>18</v>
      </c>
      <c r="M8310" s="144" t="s">
        <v>59</v>
      </c>
    </row>
    <row r="8311" spans="1:15" x14ac:dyDescent="0.2">
      <c r="A8311" t="s">
        <v>63</v>
      </c>
      <c r="B8311" s="144" t="s">
        <v>120</v>
      </c>
      <c r="C8311">
        <v>500</v>
      </c>
      <c r="D8311" t="str">
        <f>VLOOKUP(Oliusala[[#This Row],[postnumer]],Sveitarfelog[#All],4,FALSE)</f>
        <v>Húnaþing vestra</v>
      </c>
      <c r="E8311" t="str">
        <f>VLOOKUP(Oliusala[[#This Row],[postnumer]],Sveitarfelog[#All],5,FALSE)</f>
        <v>Norðurland vestra</v>
      </c>
      <c r="F8311" t="s">
        <v>24</v>
      </c>
      <c r="G8311" t="s">
        <v>24</v>
      </c>
      <c r="H8311" s="1" t="s">
        <v>58</v>
      </c>
      <c r="I8311" s="1">
        <v>1031280</v>
      </c>
      <c r="J8311" s="2">
        <f>VLOOKUP(Oliusala[[#This Row],[tegund]],Tegundir!$B$2:$D$19,3,FALSE)*Oliusala[[#This Row],[magn]]/1000</f>
        <v>892.05719999999997</v>
      </c>
      <c r="K8311">
        <v>2016</v>
      </c>
      <c r="L8311" t="s">
        <v>18</v>
      </c>
      <c r="M8311" s="144" t="s">
        <v>59</v>
      </c>
    </row>
    <row r="8312" spans="1:15" x14ac:dyDescent="0.2">
      <c r="A8312" t="s">
        <v>68</v>
      </c>
      <c r="B8312" s="144" t="s">
        <v>120</v>
      </c>
      <c r="C8312">
        <v>500</v>
      </c>
      <c r="D8312" t="str">
        <f>VLOOKUP(Oliusala[[#This Row],[postnumer]],Sveitarfelog[#All],4,FALSE)</f>
        <v>Húnaþing vestra</v>
      </c>
      <c r="E8312" t="str">
        <f>VLOOKUP(Oliusala[[#This Row],[postnumer]],Sveitarfelog[#All],5,FALSE)</f>
        <v>Norðurland vestra</v>
      </c>
      <c r="F8312" t="s">
        <v>25</v>
      </c>
      <c r="G8312" t="s">
        <v>24</v>
      </c>
      <c r="H8312" t="s">
        <v>60</v>
      </c>
      <c r="I8312" s="1">
        <v>15620</v>
      </c>
      <c r="J8312" s="2">
        <f>VLOOKUP(Oliusala[[#This Row],[tegund]],Tegundir!$B$2:$D$19,3,FALSE)*Oliusala[[#This Row],[magn]]/1000</f>
        <v>13.511299999999999</v>
      </c>
      <c r="K8312">
        <v>2016</v>
      </c>
      <c r="L8312" t="s">
        <v>1955</v>
      </c>
      <c r="M8312" s="144" t="s">
        <v>59</v>
      </c>
    </row>
    <row r="8313" spans="1:15" x14ac:dyDescent="0.2">
      <c r="A8313" t="s">
        <v>57</v>
      </c>
      <c r="B8313" s="144" t="s">
        <v>120</v>
      </c>
      <c r="C8313">
        <v>500</v>
      </c>
      <c r="D8313" t="str">
        <f>VLOOKUP(Oliusala[[#This Row],[postnumer]],Sveitarfelog[#All],4,FALSE)</f>
        <v>Húnaþing vestra</v>
      </c>
      <c r="E8313" t="str">
        <f>VLOOKUP(Oliusala[[#This Row],[postnumer]],Sveitarfelog[#All],5,FALSE)</f>
        <v>Norðurland vestra</v>
      </c>
      <c r="F8313" t="s">
        <v>25</v>
      </c>
      <c r="G8313" t="s">
        <v>24</v>
      </c>
      <c r="H8313" s="1" t="s">
        <v>60</v>
      </c>
      <c r="I8313" s="1">
        <v>97237</v>
      </c>
      <c r="J8313" s="2">
        <f>VLOOKUP(Oliusala[[#This Row],[tegund]],Tegundir!$B$2:$D$19,3,FALSE)*Oliusala[[#This Row],[magn]]/1000</f>
        <v>84.110005000000001</v>
      </c>
      <c r="K8313">
        <v>2016</v>
      </c>
      <c r="L8313" t="s">
        <v>1955</v>
      </c>
      <c r="M8313" s="144" t="s">
        <v>59</v>
      </c>
    </row>
    <row r="8314" spans="1:15" x14ac:dyDescent="0.2">
      <c r="A8314" t="s">
        <v>122</v>
      </c>
      <c r="B8314" s="144" t="s">
        <v>120</v>
      </c>
      <c r="C8314">
        <v>500</v>
      </c>
      <c r="D8314" t="str">
        <f>VLOOKUP(Oliusala[[#This Row],[postnumer]],Sveitarfelog[#All],4,FALSE)</f>
        <v>Húnaþing vestra</v>
      </c>
      <c r="E8314" t="str">
        <f>VLOOKUP(Oliusala[[#This Row],[postnumer]],Sveitarfelog[#All],5,FALSE)</f>
        <v>Norðurland vestra</v>
      </c>
      <c r="F8314" t="s">
        <v>25</v>
      </c>
      <c r="G8314" t="s">
        <v>24</v>
      </c>
      <c r="H8314" s="1" t="s">
        <v>60</v>
      </c>
      <c r="I8314" s="1">
        <v>28591</v>
      </c>
      <c r="J8314" s="2">
        <f>VLOOKUP(Oliusala[[#This Row],[tegund]],Tegundir!$B$2:$D$19,3,FALSE)*Oliusala[[#This Row],[magn]]/1000</f>
        <v>24.731214999999999</v>
      </c>
      <c r="K8314">
        <v>2016</v>
      </c>
      <c r="L8314" t="s">
        <v>1955</v>
      </c>
      <c r="M8314" s="144" t="s">
        <v>59</v>
      </c>
    </row>
    <row r="8315" spans="1:15" x14ac:dyDescent="0.2">
      <c r="A8315" t="s">
        <v>63</v>
      </c>
      <c r="B8315" s="144" t="s">
        <v>120</v>
      </c>
      <c r="C8315">
        <v>500</v>
      </c>
      <c r="D8315" t="str">
        <f>VLOOKUP(Oliusala[[#This Row],[postnumer]],Sveitarfelog[#All],4,FALSE)</f>
        <v>Húnaþing vestra</v>
      </c>
      <c r="E8315" t="str">
        <f>VLOOKUP(Oliusala[[#This Row],[postnumer]],Sveitarfelog[#All],5,FALSE)</f>
        <v>Norðurland vestra</v>
      </c>
      <c r="F8315" t="s">
        <v>25</v>
      </c>
      <c r="G8315" t="s">
        <v>24</v>
      </c>
      <c r="H8315" s="1" t="s">
        <v>58</v>
      </c>
      <c r="I8315" s="1">
        <v>26839</v>
      </c>
      <c r="J8315" s="2">
        <f>VLOOKUP(Oliusala[[#This Row],[tegund]],Tegundir!$B$2:$D$19,3,FALSE)*Oliusala[[#This Row],[magn]]/1000</f>
        <v>23.215735000000002</v>
      </c>
      <c r="K8315">
        <v>2016</v>
      </c>
      <c r="L8315" t="s">
        <v>1955</v>
      </c>
      <c r="M8315" s="144" t="s">
        <v>59</v>
      </c>
    </row>
    <row r="8316" spans="1:15" x14ac:dyDescent="0.2">
      <c r="A8316" t="s">
        <v>64</v>
      </c>
      <c r="B8316" s="144" t="s">
        <v>124</v>
      </c>
      <c r="C8316">
        <v>510</v>
      </c>
      <c r="D8316" t="str">
        <f>VLOOKUP(Oliusala[[#This Row],[postnumer]],Sveitarfelog[#All],4,FALSE)</f>
        <v>Árneshreppur,Kaldrananeshreppur,Strandabyggð</v>
      </c>
      <c r="E8316" t="str">
        <f>VLOOKUP(Oliusala[[#This Row],[postnumer]],Sveitarfelog[#All],5,FALSE)</f>
        <v>Vestfirðir</v>
      </c>
      <c r="F8316" t="s">
        <v>29</v>
      </c>
      <c r="G8316" t="s">
        <v>24</v>
      </c>
      <c r="H8316" t="s">
        <v>58</v>
      </c>
      <c r="I8316" s="1">
        <v>20134</v>
      </c>
      <c r="J8316" s="2">
        <f>VLOOKUP(Oliusala[[#This Row],[tegund]],Tegundir!$B$2:$D$19,3,FALSE)*Oliusala[[#This Row],[magn]]/1000</f>
        <v>17.41591</v>
      </c>
      <c r="K8316">
        <v>2016</v>
      </c>
      <c r="L8316" t="s">
        <v>19</v>
      </c>
      <c r="M8316" s="144" t="s">
        <v>59</v>
      </c>
      <c r="O8316" s="144" t="s">
        <v>1998</v>
      </c>
    </row>
    <row r="8317" spans="1:15" x14ac:dyDescent="0.2">
      <c r="A8317" t="s">
        <v>57</v>
      </c>
      <c r="B8317" s="144" t="s">
        <v>123</v>
      </c>
      <c r="C8317">
        <v>510</v>
      </c>
      <c r="D8317" t="str">
        <f>VLOOKUP(Oliusala[[#This Row],[postnumer]],Sveitarfelog[#All],4,FALSE)</f>
        <v>Árneshreppur,Kaldrananeshreppur,Strandabyggð</v>
      </c>
      <c r="E8317" t="str">
        <f>VLOOKUP(Oliusala[[#This Row],[postnumer]],Sveitarfelog[#All],5,FALSE)</f>
        <v>Vestfirðir</v>
      </c>
      <c r="F8317" t="s">
        <v>24</v>
      </c>
      <c r="G8317" t="s">
        <v>24</v>
      </c>
      <c r="H8317" s="1" t="s">
        <v>60</v>
      </c>
      <c r="I8317" s="1">
        <v>1406</v>
      </c>
      <c r="J8317" s="2">
        <f>VLOOKUP(Oliusala[[#This Row],[tegund]],Tegundir!$B$2:$D$19,3,FALSE)*Oliusala[[#This Row],[magn]]/1000</f>
        <v>1.2161900000000001</v>
      </c>
      <c r="K8317">
        <v>2016</v>
      </c>
      <c r="L8317" t="s">
        <v>18</v>
      </c>
      <c r="M8317" s="144" t="s">
        <v>59</v>
      </c>
    </row>
    <row r="8318" spans="1:15" x14ac:dyDescent="0.2">
      <c r="A8318" t="s">
        <v>57</v>
      </c>
      <c r="B8318" s="144" t="s">
        <v>123</v>
      </c>
      <c r="C8318">
        <v>510</v>
      </c>
      <c r="D8318" t="str">
        <f>VLOOKUP(Oliusala[[#This Row],[postnumer]],Sveitarfelog[#All],4,FALSE)</f>
        <v>Árneshreppur,Kaldrananeshreppur,Strandabyggð</v>
      </c>
      <c r="E8318" t="str">
        <f>VLOOKUP(Oliusala[[#This Row],[postnumer]],Sveitarfelog[#All],5,FALSE)</f>
        <v>Vestfirðir</v>
      </c>
      <c r="F8318" t="s">
        <v>29</v>
      </c>
      <c r="G8318" t="s">
        <v>24</v>
      </c>
      <c r="H8318" s="1" t="s">
        <v>60</v>
      </c>
      <c r="I8318" s="1">
        <v>73993</v>
      </c>
      <c r="J8318" s="2">
        <f>VLOOKUP(Oliusala[[#This Row],[tegund]],Tegundir!$B$2:$D$19,3,FALSE)*Oliusala[[#This Row],[magn]]/1000</f>
        <v>64.003945000000002</v>
      </c>
      <c r="K8318">
        <v>2016</v>
      </c>
      <c r="L8318" t="s">
        <v>19</v>
      </c>
      <c r="M8318" s="144" t="s">
        <v>59</v>
      </c>
      <c r="O8318" s="144" t="s">
        <v>1998</v>
      </c>
    </row>
    <row r="8319" spans="1:15" x14ac:dyDescent="0.2">
      <c r="A8319" t="s">
        <v>57</v>
      </c>
      <c r="B8319" s="144" t="s">
        <v>124</v>
      </c>
      <c r="C8319">
        <v>510</v>
      </c>
      <c r="D8319" t="str">
        <f>VLOOKUP(Oliusala[[#This Row],[postnumer]],Sveitarfelog[#All],4,FALSE)</f>
        <v>Árneshreppur,Kaldrananeshreppur,Strandabyggð</v>
      </c>
      <c r="E8319" t="str">
        <f>VLOOKUP(Oliusala[[#This Row],[postnumer]],Sveitarfelog[#All],5,FALSE)</f>
        <v>Vestfirðir</v>
      </c>
      <c r="F8319" t="s">
        <v>24</v>
      </c>
      <c r="G8319" t="s">
        <v>24</v>
      </c>
      <c r="H8319" s="1" t="s">
        <v>60</v>
      </c>
      <c r="I8319" s="1">
        <v>13288</v>
      </c>
      <c r="J8319" s="2">
        <f>VLOOKUP(Oliusala[[#This Row],[tegund]],Tegundir!$B$2:$D$19,3,FALSE)*Oliusala[[#This Row],[magn]]/1000</f>
        <v>11.494119999999999</v>
      </c>
      <c r="K8319">
        <v>2016</v>
      </c>
      <c r="L8319" t="s">
        <v>18</v>
      </c>
      <c r="M8319" s="144" t="s">
        <v>59</v>
      </c>
    </row>
    <row r="8320" spans="1:15" x14ac:dyDescent="0.2">
      <c r="A8320" t="s">
        <v>63</v>
      </c>
      <c r="B8320" s="144" t="s">
        <v>123</v>
      </c>
      <c r="C8320">
        <v>510</v>
      </c>
      <c r="D8320" t="str">
        <f>VLOOKUP(Oliusala[[#This Row],[postnumer]],Sveitarfelog[#All],4,FALSE)</f>
        <v>Árneshreppur,Kaldrananeshreppur,Strandabyggð</v>
      </c>
      <c r="E8320" t="str">
        <f>VLOOKUP(Oliusala[[#This Row],[postnumer]],Sveitarfelog[#All],5,FALSE)</f>
        <v>Vestfirðir</v>
      </c>
      <c r="F8320" t="s">
        <v>24</v>
      </c>
      <c r="G8320" t="s">
        <v>24</v>
      </c>
      <c r="H8320" s="1" t="s">
        <v>58</v>
      </c>
      <c r="I8320" s="1">
        <v>769487</v>
      </c>
      <c r="J8320" s="2">
        <f>VLOOKUP(Oliusala[[#This Row],[tegund]],Tegundir!$B$2:$D$19,3,FALSE)*Oliusala[[#This Row],[magn]]/1000</f>
        <v>665.60625500000003</v>
      </c>
      <c r="K8320">
        <v>2016</v>
      </c>
      <c r="L8320" t="s">
        <v>18</v>
      </c>
      <c r="M8320" s="144" t="s">
        <v>59</v>
      </c>
    </row>
    <row r="8321" spans="1:15" x14ac:dyDescent="0.2">
      <c r="A8321" t="s">
        <v>63</v>
      </c>
      <c r="B8321" s="144" t="s">
        <v>124</v>
      </c>
      <c r="C8321">
        <v>510</v>
      </c>
      <c r="D8321" t="str">
        <f>VLOOKUP(Oliusala[[#This Row],[postnumer]],Sveitarfelog[#All],4,FALSE)</f>
        <v>Árneshreppur,Kaldrananeshreppur,Strandabyggð</v>
      </c>
      <c r="E8321" t="str">
        <f>VLOOKUP(Oliusala[[#This Row],[postnumer]],Sveitarfelog[#All],5,FALSE)</f>
        <v>Vestfirðir</v>
      </c>
      <c r="F8321" t="s">
        <v>24</v>
      </c>
      <c r="G8321" t="s">
        <v>24</v>
      </c>
      <c r="H8321" s="1" t="s">
        <v>58</v>
      </c>
      <c r="I8321" s="1">
        <v>38559</v>
      </c>
      <c r="J8321" s="2">
        <f>VLOOKUP(Oliusala[[#This Row],[tegund]],Tegundir!$B$2:$D$19,3,FALSE)*Oliusala[[#This Row],[magn]]/1000</f>
        <v>33.353534999999994</v>
      </c>
      <c r="K8321">
        <v>2016</v>
      </c>
      <c r="L8321" t="s">
        <v>18</v>
      </c>
      <c r="M8321" s="144" t="s">
        <v>59</v>
      </c>
    </row>
    <row r="8322" spans="1:15" x14ac:dyDescent="0.2">
      <c r="A8322" t="s">
        <v>63</v>
      </c>
      <c r="B8322" s="144" t="s">
        <v>123</v>
      </c>
      <c r="C8322">
        <v>510</v>
      </c>
      <c r="D8322" t="str">
        <f>VLOOKUP(Oliusala[[#This Row],[postnumer]],Sveitarfelog[#All],4,FALSE)</f>
        <v>Árneshreppur,Kaldrananeshreppur,Strandabyggð</v>
      </c>
      <c r="E8322" t="str">
        <f>VLOOKUP(Oliusala[[#This Row],[postnumer]],Sveitarfelog[#All],5,FALSE)</f>
        <v>Vestfirðir</v>
      </c>
      <c r="F8322" t="s">
        <v>25</v>
      </c>
      <c r="G8322" t="s">
        <v>24</v>
      </c>
      <c r="H8322" t="s">
        <v>58</v>
      </c>
      <c r="I8322" s="1">
        <v>96422</v>
      </c>
      <c r="J8322" s="2">
        <f>VLOOKUP(Oliusala[[#This Row],[tegund]],Tegundir!$B$2:$D$19,3,FALSE)*Oliusala[[#This Row],[magn]]/1000</f>
        <v>83.405029999999996</v>
      </c>
      <c r="K8322">
        <v>2016</v>
      </c>
      <c r="L8322" t="s">
        <v>18</v>
      </c>
      <c r="M8322" s="144" t="s">
        <v>59</v>
      </c>
    </row>
    <row r="8323" spans="1:15" x14ac:dyDescent="0.2">
      <c r="A8323" t="s">
        <v>57</v>
      </c>
      <c r="B8323" s="144" t="s">
        <v>123</v>
      </c>
      <c r="C8323">
        <v>510</v>
      </c>
      <c r="D8323" t="str">
        <f>VLOOKUP(Oliusala[[#This Row],[postnumer]],Sveitarfelog[#All],4,FALSE)</f>
        <v>Árneshreppur,Kaldrananeshreppur,Strandabyggð</v>
      </c>
      <c r="E8323" t="str">
        <f>VLOOKUP(Oliusala[[#This Row],[postnumer]],Sveitarfelog[#All],5,FALSE)</f>
        <v>Vestfirðir</v>
      </c>
      <c r="F8323" t="s">
        <v>25</v>
      </c>
      <c r="G8323" t="s">
        <v>24</v>
      </c>
      <c r="H8323" s="1" t="s">
        <v>60</v>
      </c>
      <c r="I8323" s="1">
        <v>440227</v>
      </c>
      <c r="J8323" s="2">
        <f>VLOOKUP(Oliusala[[#This Row],[tegund]],Tegundir!$B$2:$D$19,3,FALSE)*Oliusala[[#This Row],[magn]]/1000</f>
        <v>380.79635500000001</v>
      </c>
      <c r="K8323">
        <v>2016</v>
      </c>
      <c r="L8323" t="s">
        <v>1955</v>
      </c>
      <c r="M8323" s="144" t="s">
        <v>59</v>
      </c>
    </row>
    <row r="8324" spans="1:15" x14ac:dyDescent="0.2">
      <c r="A8324" t="s">
        <v>57</v>
      </c>
      <c r="B8324" s="144" t="s">
        <v>124</v>
      </c>
      <c r="C8324">
        <v>510</v>
      </c>
      <c r="D8324" t="str">
        <f>VLOOKUP(Oliusala[[#This Row],[postnumer]],Sveitarfelog[#All],4,FALSE)</f>
        <v>Árneshreppur,Kaldrananeshreppur,Strandabyggð</v>
      </c>
      <c r="E8324" t="str">
        <f>VLOOKUP(Oliusala[[#This Row],[postnumer]],Sveitarfelog[#All],5,FALSE)</f>
        <v>Vestfirðir</v>
      </c>
      <c r="F8324" t="s">
        <v>25</v>
      </c>
      <c r="G8324" t="s">
        <v>24</v>
      </c>
      <c r="H8324" s="1" t="s">
        <v>60</v>
      </c>
      <c r="I8324" s="1">
        <v>153634</v>
      </c>
      <c r="J8324" s="2">
        <f>VLOOKUP(Oliusala[[#This Row],[tegund]],Tegundir!$B$2:$D$19,3,FALSE)*Oliusala[[#This Row],[magn]]/1000</f>
        <v>132.89341000000002</v>
      </c>
      <c r="K8324">
        <v>2016</v>
      </c>
      <c r="L8324" t="s">
        <v>19</v>
      </c>
      <c r="M8324" s="144" t="s">
        <v>59</v>
      </c>
      <c r="O8324" s="144" t="s">
        <v>1997</v>
      </c>
    </row>
    <row r="8325" spans="1:15" x14ac:dyDescent="0.2">
      <c r="A8325" t="s">
        <v>57</v>
      </c>
      <c r="B8325" s="144" t="s">
        <v>125</v>
      </c>
      <c r="C8325">
        <v>520</v>
      </c>
      <c r="D8325" t="str">
        <f>VLOOKUP(Oliusala[[#This Row],[postnumer]],Sveitarfelog[#All],4,FALSE)</f>
        <v>Árneshreppur,Kaldrananeshreppur,Strandabyggð</v>
      </c>
      <c r="E8325" t="str">
        <f>VLOOKUP(Oliusala[[#This Row],[postnumer]],Sveitarfelog[#All],5,FALSE)</f>
        <v>Vestfirðir</v>
      </c>
      <c r="F8325" t="s">
        <v>25</v>
      </c>
      <c r="G8325" t="s">
        <v>24</v>
      </c>
      <c r="H8325" s="1" t="s">
        <v>60</v>
      </c>
      <c r="I8325" s="1">
        <v>124813</v>
      </c>
      <c r="J8325" s="2">
        <f>VLOOKUP(Oliusala[[#This Row],[tegund]],Tegundir!$B$2:$D$19,3,FALSE)*Oliusala[[#This Row],[magn]]/1000</f>
        <v>107.963245</v>
      </c>
      <c r="K8325">
        <v>2016</v>
      </c>
      <c r="L8325" t="s">
        <v>1955</v>
      </c>
      <c r="M8325" s="144" t="s">
        <v>59</v>
      </c>
    </row>
    <row r="8326" spans="1:15" x14ac:dyDescent="0.2">
      <c r="A8326" t="s">
        <v>57</v>
      </c>
      <c r="B8326" s="144" t="s">
        <v>125</v>
      </c>
      <c r="C8326">
        <v>520</v>
      </c>
      <c r="D8326" t="str">
        <f>VLOOKUP(Oliusala[[#This Row],[postnumer]],Sveitarfelog[#All],4,FALSE)</f>
        <v>Árneshreppur,Kaldrananeshreppur,Strandabyggð</v>
      </c>
      <c r="E8326" t="str">
        <f>VLOOKUP(Oliusala[[#This Row],[postnumer]],Sveitarfelog[#All],5,FALSE)</f>
        <v>Vestfirðir</v>
      </c>
      <c r="F8326" t="s">
        <v>29</v>
      </c>
      <c r="G8326" t="s">
        <v>24</v>
      </c>
      <c r="H8326" s="1" t="s">
        <v>60</v>
      </c>
      <c r="I8326" s="1">
        <v>17659</v>
      </c>
      <c r="J8326" s="2">
        <f>VLOOKUP(Oliusala[[#This Row],[tegund]],Tegundir!$B$2:$D$19,3,FALSE)*Oliusala[[#This Row],[magn]]/1000</f>
        <v>15.275034999999999</v>
      </c>
      <c r="K8326">
        <v>2016</v>
      </c>
      <c r="L8326" t="s">
        <v>19</v>
      </c>
      <c r="M8326" s="144" t="s">
        <v>59</v>
      </c>
      <c r="O8326" s="144" t="s">
        <v>1998</v>
      </c>
    </row>
    <row r="8327" spans="1:15" x14ac:dyDescent="0.2">
      <c r="A8327" t="s">
        <v>63</v>
      </c>
      <c r="B8327" s="144" t="s">
        <v>125</v>
      </c>
      <c r="C8327">
        <v>520</v>
      </c>
      <c r="D8327" t="str">
        <f>VLOOKUP(Oliusala[[#This Row],[postnumer]],Sveitarfelog[#All],4,FALSE)</f>
        <v>Árneshreppur,Kaldrananeshreppur,Strandabyggð</v>
      </c>
      <c r="E8327" t="str">
        <f>VLOOKUP(Oliusala[[#This Row],[postnumer]],Sveitarfelog[#All],5,FALSE)</f>
        <v>Vestfirðir</v>
      </c>
      <c r="F8327" t="s">
        <v>24</v>
      </c>
      <c r="G8327" t="s">
        <v>24</v>
      </c>
      <c r="H8327" s="1" t="s">
        <v>58</v>
      </c>
      <c r="I8327" s="1">
        <v>53588</v>
      </c>
      <c r="J8327" s="2">
        <f>VLOOKUP(Oliusala[[#This Row],[tegund]],Tegundir!$B$2:$D$19,3,FALSE)*Oliusala[[#This Row],[magn]]/1000</f>
        <v>46.353619999999999</v>
      </c>
      <c r="K8327">
        <v>2016</v>
      </c>
      <c r="L8327" t="s">
        <v>18</v>
      </c>
      <c r="M8327" s="144" t="s">
        <v>59</v>
      </c>
    </row>
    <row r="8328" spans="1:15" x14ac:dyDescent="0.2">
      <c r="A8328" t="s">
        <v>68</v>
      </c>
      <c r="B8328" s="144" t="s">
        <v>102</v>
      </c>
      <c r="C8328">
        <v>530</v>
      </c>
      <c r="D8328" t="str">
        <f>VLOOKUP(Oliusala[[#This Row],[postnumer]],Sveitarfelog[#All],4,FALSE)</f>
        <v>Húnaþing vestra</v>
      </c>
      <c r="E8328" t="str">
        <f>VLOOKUP(Oliusala[[#This Row],[postnumer]],Sveitarfelog[#All],5,FALSE)</f>
        <v>Norðurland vestra</v>
      </c>
      <c r="F8328" t="s">
        <v>24</v>
      </c>
      <c r="G8328" t="s">
        <v>24</v>
      </c>
      <c r="H8328" s="1" t="s">
        <v>60</v>
      </c>
      <c r="I8328" s="1">
        <v>3450</v>
      </c>
      <c r="J8328" s="2">
        <f>VLOOKUP(Oliusala[[#This Row],[tegund]],Tegundir!$B$2:$D$19,3,FALSE)*Oliusala[[#This Row],[magn]]/1000</f>
        <v>2.9842499999999998</v>
      </c>
      <c r="K8328">
        <v>2016</v>
      </c>
      <c r="L8328" t="s">
        <v>18</v>
      </c>
      <c r="M8328" s="144" t="s">
        <v>59</v>
      </c>
    </row>
    <row r="8329" spans="1:15" x14ac:dyDescent="0.2">
      <c r="A8329" t="s">
        <v>102</v>
      </c>
      <c r="B8329" s="144" t="s">
        <v>102</v>
      </c>
      <c r="C8329">
        <v>530</v>
      </c>
      <c r="D8329" t="str">
        <f>VLOOKUP(Oliusala[[#This Row],[postnumer]],Sveitarfelog[#All],4,FALSE)</f>
        <v>Húnaþing vestra</v>
      </c>
      <c r="E8329" t="str">
        <f>VLOOKUP(Oliusala[[#This Row],[postnumer]],Sveitarfelog[#All],5,FALSE)</f>
        <v>Norðurland vestra</v>
      </c>
      <c r="F8329" t="s">
        <v>24</v>
      </c>
      <c r="G8329" t="s">
        <v>24</v>
      </c>
      <c r="H8329" t="s">
        <v>58</v>
      </c>
      <c r="I8329" s="1">
        <v>672</v>
      </c>
      <c r="J8329" s="2">
        <f>VLOOKUP(Oliusala[[#This Row],[tegund]],Tegundir!$B$2:$D$19,3,FALSE)*Oliusala[[#This Row],[magn]]/1000</f>
        <v>0.58128000000000002</v>
      </c>
      <c r="K8329">
        <v>2016</v>
      </c>
      <c r="L8329" t="s">
        <v>18</v>
      </c>
      <c r="M8329" s="144" t="s">
        <v>59</v>
      </c>
    </row>
    <row r="8330" spans="1:15" x14ac:dyDescent="0.2">
      <c r="A8330" t="s">
        <v>57</v>
      </c>
      <c r="B8330" s="144" t="s">
        <v>102</v>
      </c>
      <c r="C8330">
        <v>530</v>
      </c>
      <c r="D8330" t="str">
        <f>VLOOKUP(Oliusala[[#This Row],[postnumer]],Sveitarfelog[#All],4,FALSE)</f>
        <v>Húnaþing vestra</v>
      </c>
      <c r="E8330" t="str">
        <f>VLOOKUP(Oliusala[[#This Row],[postnumer]],Sveitarfelog[#All],5,FALSE)</f>
        <v>Norðurland vestra</v>
      </c>
      <c r="F8330" t="s">
        <v>24</v>
      </c>
      <c r="G8330" t="s">
        <v>24</v>
      </c>
      <c r="H8330" s="1" t="s">
        <v>60</v>
      </c>
      <c r="I8330" s="1">
        <v>402</v>
      </c>
      <c r="J8330" s="2">
        <f>VLOOKUP(Oliusala[[#This Row],[tegund]],Tegundir!$B$2:$D$19,3,FALSE)*Oliusala[[#This Row],[magn]]/1000</f>
        <v>0.34773000000000004</v>
      </c>
      <c r="K8330">
        <v>2016</v>
      </c>
      <c r="L8330" t="s">
        <v>18</v>
      </c>
      <c r="M8330" s="144" t="s">
        <v>59</v>
      </c>
    </row>
    <row r="8331" spans="1:15" x14ac:dyDescent="0.2">
      <c r="A8331" t="s">
        <v>57</v>
      </c>
      <c r="B8331" s="144" t="s">
        <v>102</v>
      </c>
      <c r="C8331">
        <v>530</v>
      </c>
      <c r="D8331" t="str">
        <f>VLOOKUP(Oliusala[[#This Row],[postnumer]],Sveitarfelog[#All],4,FALSE)</f>
        <v>Húnaþing vestra</v>
      </c>
      <c r="E8331" t="str">
        <f>VLOOKUP(Oliusala[[#This Row],[postnumer]],Sveitarfelog[#All],5,FALSE)</f>
        <v>Norðurland vestra</v>
      </c>
      <c r="F8331" t="s">
        <v>30</v>
      </c>
      <c r="G8331" t="s">
        <v>24</v>
      </c>
      <c r="H8331" t="s">
        <v>60</v>
      </c>
      <c r="I8331" s="1">
        <v>43908</v>
      </c>
      <c r="J8331" s="2">
        <f>VLOOKUP(Oliusala[[#This Row],[tegund]],Tegundir!$B$2:$D$19,3,FALSE)*Oliusala[[#This Row],[magn]]/1000</f>
        <v>37.980419999999995</v>
      </c>
      <c r="K8331">
        <v>2016</v>
      </c>
      <c r="L8331" t="s">
        <v>19</v>
      </c>
      <c r="M8331" s="144" t="s">
        <v>59</v>
      </c>
      <c r="O8331" s="144" t="s">
        <v>1998</v>
      </c>
    </row>
    <row r="8332" spans="1:15" x14ac:dyDescent="0.2">
      <c r="A8332" t="s">
        <v>63</v>
      </c>
      <c r="B8332" s="144" t="s">
        <v>102</v>
      </c>
      <c r="C8332">
        <v>530</v>
      </c>
      <c r="D8332" t="str">
        <f>VLOOKUP(Oliusala[[#This Row],[postnumer]],Sveitarfelog[#All],4,FALSE)</f>
        <v>Húnaþing vestra</v>
      </c>
      <c r="E8332" t="str">
        <f>VLOOKUP(Oliusala[[#This Row],[postnumer]],Sveitarfelog[#All],5,FALSE)</f>
        <v>Norðurland vestra</v>
      </c>
      <c r="F8332" t="s">
        <v>24</v>
      </c>
      <c r="G8332" t="s">
        <v>24</v>
      </c>
      <c r="H8332" s="1" t="s">
        <v>58</v>
      </c>
      <c r="I8332" s="1">
        <v>588201</v>
      </c>
      <c r="J8332" s="2">
        <f>VLOOKUP(Oliusala[[#This Row],[tegund]],Tegundir!$B$2:$D$19,3,FALSE)*Oliusala[[#This Row],[magn]]/1000</f>
        <v>508.79386499999998</v>
      </c>
      <c r="K8332">
        <v>2016</v>
      </c>
      <c r="L8332" t="s">
        <v>18</v>
      </c>
      <c r="M8332" s="144" t="s">
        <v>59</v>
      </c>
    </row>
    <row r="8333" spans="1:15" x14ac:dyDescent="0.2">
      <c r="A8333" t="s">
        <v>63</v>
      </c>
      <c r="B8333" s="144" t="s">
        <v>126</v>
      </c>
      <c r="C8333">
        <v>530</v>
      </c>
      <c r="D8333" t="str">
        <f>VLOOKUP(Oliusala[[#This Row],[postnumer]],Sveitarfelog[#All],4,FALSE)</f>
        <v>Húnaþing vestra</v>
      </c>
      <c r="E8333" t="str">
        <f>VLOOKUP(Oliusala[[#This Row],[postnumer]],Sveitarfelog[#All],5,FALSE)</f>
        <v>Norðurland vestra</v>
      </c>
      <c r="F8333" t="s">
        <v>24</v>
      </c>
      <c r="G8333" t="s">
        <v>24</v>
      </c>
      <c r="H8333" t="s">
        <v>58</v>
      </c>
      <c r="I8333" s="1">
        <v>66844</v>
      </c>
      <c r="J8333" s="2">
        <f>VLOOKUP(Oliusala[[#This Row],[tegund]],Tegundir!$B$2:$D$19,3,FALSE)*Oliusala[[#This Row],[magn]]/1000</f>
        <v>57.820059999999998</v>
      </c>
      <c r="K8333">
        <v>2016</v>
      </c>
      <c r="L8333" t="s">
        <v>18</v>
      </c>
      <c r="M8333" s="144" t="s">
        <v>59</v>
      </c>
    </row>
    <row r="8334" spans="1:15" x14ac:dyDescent="0.2">
      <c r="A8334" t="s">
        <v>68</v>
      </c>
      <c r="B8334" s="144" t="s">
        <v>102</v>
      </c>
      <c r="C8334">
        <v>530</v>
      </c>
      <c r="D8334" t="str">
        <f>VLOOKUP(Oliusala[[#This Row],[postnumer]],Sveitarfelog[#All],4,FALSE)</f>
        <v>Húnaþing vestra</v>
      </c>
      <c r="E8334" t="str">
        <f>VLOOKUP(Oliusala[[#This Row],[postnumer]],Sveitarfelog[#All],5,FALSE)</f>
        <v>Norðurland vestra</v>
      </c>
      <c r="F8334" t="s">
        <v>25</v>
      </c>
      <c r="G8334" t="s">
        <v>24</v>
      </c>
      <c r="H8334" s="1" t="s">
        <v>60</v>
      </c>
      <c r="I8334" s="1">
        <v>63530</v>
      </c>
      <c r="J8334" s="2">
        <f>VLOOKUP(Oliusala[[#This Row],[tegund]],Tegundir!$B$2:$D$19,3,FALSE)*Oliusala[[#This Row],[magn]]/1000</f>
        <v>54.953449999999997</v>
      </c>
      <c r="K8334">
        <v>2016</v>
      </c>
      <c r="L8334" t="s">
        <v>1955</v>
      </c>
      <c r="M8334" s="144" t="s">
        <v>59</v>
      </c>
    </row>
    <row r="8335" spans="1:15" x14ac:dyDescent="0.2">
      <c r="A8335" t="s">
        <v>102</v>
      </c>
      <c r="B8335" s="144" t="s">
        <v>102</v>
      </c>
      <c r="C8335">
        <v>530</v>
      </c>
      <c r="D8335" t="str">
        <f>VLOOKUP(Oliusala[[#This Row],[postnumer]],Sveitarfelog[#All],4,FALSE)</f>
        <v>Húnaþing vestra</v>
      </c>
      <c r="E8335" t="str">
        <f>VLOOKUP(Oliusala[[#This Row],[postnumer]],Sveitarfelog[#All],5,FALSE)</f>
        <v>Norðurland vestra</v>
      </c>
      <c r="F8335" t="s">
        <v>25</v>
      </c>
      <c r="G8335" t="s">
        <v>24</v>
      </c>
      <c r="H8335" s="1" t="s">
        <v>58</v>
      </c>
      <c r="I8335" s="1">
        <v>43216</v>
      </c>
      <c r="J8335" s="2">
        <f>VLOOKUP(Oliusala[[#This Row],[tegund]],Tegundir!$B$2:$D$19,3,FALSE)*Oliusala[[#This Row],[magn]]/1000</f>
        <v>37.381839999999997</v>
      </c>
      <c r="K8335">
        <v>2016</v>
      </c>
      <c r="L8335" t="s">
        <v>1955</v>
      </c>
      <c r="M8335" s="144" t="s">
        <v>59</v>
      </c>
    </row>
    <row r="8336" spans="1:15" x14ac:dyDescent="0.2">
      <c r="A8336" t="s">
        <v>57</v>
      </c>
      <c r="B8336" s="144" t="s">
        <v>102</v>
      </c>
      <c r="C8336">
        <v>530</v>
      </c>
      <c r="D8336" t="str">
        <f>VLOOKUP(Oliusala[[#This Row],[postnumer]],Sveitarfelog[#All],4,FALSE)</f>
        <v>Húnaþing vestra</v>
      </c>
      <c r="E8336" t="str">
        <f>VLOOKUP(Oliusala[[#This Row],[postnumer]],Sveitarfelog[#All],5,FALSE)</f>
        <v>Norðurland vestra</v>
      </c>
      <c r="F8336" t="s">
        <v>25</v>
      </c>
      <c r="G8336" t="s">
        <v>24</v>
      </c>
      <c r="H8336" t="s">
        <v>60</v>
      </c>
      <c r="I8336" s="1">
        <v>139334</v>
      </c>
      <c r="J8336" s="2">
        <f>VLOOKUP(Oliusala[[#This Row],[tegund]],Tegundir!$B$2:$D$19,3,FALSE)*Oliusala[[#This Row],[magn]]/1000</f>
        <v>120.52391</v>
      </c>
      <c r="K8336">
        <v>2016</v>
      </c>
      <c r="L8336" t="s">
        <v>1955</v>
      </c>
      <c r="M8336" s="144" t="s">
        <v>59</v>
      </c>
    </row>
    <row r="8337" spans="1:15" x14ac:dyDescent="0.2">
      <c r="A8337" t="s">
        <v>122</v>
      </c>
      <c r="B8337" s="144" t="s">
        <v>102</v>
      </c>
      <c r="C8337">
        <v>530</v>
      </c>
      <c r="D8337" t="str">
        <f>VLOOKUP(Oliusala[[#This Row],[postnumer]],Sveitarfelog[#All],4,FALSE)</f>
        <v>Húnaþing vestra</v>
      </c>
      <c r="E8337" t="str">
        <f>VLOOKUP(Oliusala[[#This Row],[postnumer]],Sveitarfelog[#All],5,FALSE)</f>
        <v>Norðurland vestra</v>
      </c>
      <c r="F8337" t="s">
        <v>25</v>
      </c>
      <c r="G8337" t="s">
        <v>24</v>
      </c>
      <c r="H8337" s="1" t="s">
        <v>60</v>
      </c>
      <c r="I8337" s="1">
        <v>28752</v>
      </c>
      <c r="J8337" s="2">
        <f>VLOOKUP(Oliusala[[#This Row],[tegund]],Tegundir!$B$2:$D$19,3,FALSE)*Oliusala[[#This Row],[magn]]/1000</f>
        <v>24.870480000000001</v>
      </c>
      <c r="K8337">
        <v>2016</v>
      </c>
      <c r="L8337" t="s">
        <v>1955</v>
      </c>
      <c r="M8337" s="144" t="s">
        <v>59</v>
      </c>
    </row>
    <row r="8338" spans="1:15" x14ac:dyDescent="0.2">
      <c r="A8338" t="s">
        <v>63</v>
      </c>
      <c r="B8338" s="144" t="s">
        <v>102</v>
      </c>
      <c r="C8338">
        <v>530</v>
      </c>
      <c r="D8338" t="str">
        <f>VLOOKUP(Oliusala[[#This Row],[postnumer]],Sveitarfelog[#All],4,FALSE)</f>
        <v>Húnaþing vestra</v>
      </c>
      <c r="E8338" t="str">
        <f>VLOOKUP(Oliusala[[#This Row],[postnumer]],Sveitarfelog[#All],5,FALSE)</f>
        <v>Norðurland vestra</v>
      </c>
      <c r="F8338" t="s">
        <v>25</v>
      </c>
      <c r="G8338" t="s">
        <v>24</v>
      </c>
      <c r="H8338" s="1" t="s">
        <v>58</v>
      </c>
      <c r="I8338" s="1">
        <v>85526</v>
      </c>
      <c r="J8338" s="2">
        <f>VLOOKUP(Oliusala[[#This Row],[tegund]],Tegundir!$B$2:$D$19,3,FALSE)*Oliusala[[#This Row],[magn]]/1000</f>
        <v>73.979990000000001</v>
      </c>
      <c r="K8338">
        <v>2016</v>
      </c>
      <c r="L8338" t="s">
        <v>1955</v>
      </c>
      <c r="M8338" s="144" t="s">
        <v>59</v>
      </c>
    </row>
    <row r="8339" spans="1:15" x14ac:dyDescent="0.2">
      <c r="A8339" t="s">
        <v>63</v>
      </c>
      <c r="B8339" s="144" t="s">
        <v>126</v>
      </c>
      <c r="C8339">
        <v>530</v>
      </c>
      <c r="D8339" t="str">
        <f>VLOOKUP(Oliusala[[#This Row],[postnumer]],Sveitarfelog[#All],4,FALSE)</f>
        <v>Húnaþing vestra</v>
      </c>
      <c r="E8339" t="str">
        <f>VLOOKUP(Oliusala[[#This Row],[postnumer]],Sveitarfelog[#All],5,FALSE)</f>
        <v>Norðurland vestra</v>
      </c>
      <c r="F8339" t="s">
        <v>25</v>
      </c>
      <c r="G8339" t="s">
        <v>24</v>
      </c>
      <c r="H8339" t="s">
        <v>58</v>
      </c>
      <c r="I8339" s="1">
        <v>4136</v>
      </c>
      <c r="J8339" s="2">
        <f>VLOOKUP(Oliusala[[#This Row],[tegund]],Tegundir!$B$2:$D$19,3,FALSE)*Oliusala[[#This Row],[magn]]/1000</f>
        <v>3.5776399999999997</v>
      </c>
      <c r="K8339">
        <v>2016</v>
      </c>
      <c r="L8339" t="s">
        <v>1955</v>
      </c>
      <c r="M8339" s="144" t="s">
        <v>59</v>
      </c>
    </row>
    <row r="8340" spans="1:15" x14ac:dyDescent="0.2">
      <c r="A8340" t="s">
        <v>57</v>
      </c>
      <c r="B8340" s="144" t="s">
        <v>127</v>
      </c>
      <c r="C8340">
        <v>531</v>
      </c>
      <c r="D8340" t="str">
        <f>VLOOKUP(Oliusala[[#This Row],[postnumer]],Sveitarfelog[#All],4,FALSE)</f>
        <v>Húnaþing vestra</v>
      </c>
      <c r="E8340" t="str">
        <f>VLOOKUP(Oliusala[[#This Row],[postnumer]],Sveitarfelog[#All],5,FALSE)</f>
        <v>Norðurland vestra</v>
      </c>
      <c r="F8340" t="s">
        <v>24</v>
      </c>
      <c r="G8340" t="s">
        <v>24</v>
      </c>
      <c r="H8340" s="1" t="s">
        <v>60</v>
      </c>
      <c r="I8340" s="1">
        <v>12065</v>
      </c>
      <c r="J8340" s="2">
        <f>VLOOKUP(Oliusala[[#This Row],[tegund]],Tegundir!$B$2:$D$19,3,FALSE)*Oliusala[[#This Row],[magn]]/1000</f>
        <v>10.436225</v>
      </c>
      <c r="K8340">
        <v>2016</v>
      </c>
      <c r="L8340" t="s">
        <v>18</v>
      </c>
      <c r="M8340" s="144" t="s">
        <v>59</v>
      </c>
    </row>
    <row r="8341" spans="1:15" x14ac:dyDescent="0.2">
      <c r="A8341" t="s">
        <v>63</v>
      </c>
      <c r="B8341" s="144" t="s">
        <v>127</v>
      </c>
      <c r="C8341">
        <v>531</v>
      </c>
      <c r="D8341" t="str">
        <f>VLOOKUP(Oliusala[[#This Row],[postnumer]],Sveitarfelog[#All],4,FALSE)</f>
        <v>Húnaþing vestra</v>
      </c>
      <c r="E8341" t="str">
        <f>VLOOKUP(Oliusala[[#This Row],[postnumer]],Sveitarfelog[#All],5,FALSE)</f>
        <v>Norðurland vestra</v>
      </c>
      <c r="F8341" t="s">
        <v>24</v>
      </c>
      <c r="G8341" t="s">
        <v>24</v>
      </c>
      <c r="H8341" t="s">
        <v>58</v>
      </c>
      <c r="I8341" s="1">
        <v>132268</v>
      </c>
      <c r="J8341" s="2">
        <f>VLOOKUP(Oliusala[[#This Row],[tegund]],Tegundir!$B$2:$D$19,3,FALSE)*Oliusala[[#This Row],[magn]]/1000</f>
        <v>114.41181999999999</v>
      </c>
      <c r="K8341">
        <v>2016</v>
      </c>
      <c r="L8341" t="s">
        <v>18</v>
      </c>
      <c r="M8341" s="144" t="s">
        <v>59</v>
      </c>
    </row>
    <row r="8342" spans="1:15" x14ac:dyDescent="0.2">
      <c r="A8342" t="s">
        <v>57</v>
      </c>
      <c r="B8342" s="144" t="s">
        <v>127</v>
      </c>
      <c r="C8342">
        <v>531</v>
      </c>
      <c r="D8342" t="str">
        <f>VLOOKUP(Oliusala[[#This Row],[postnumer]],Sveitarfelog[#All],4,FALSE)</f>
        <v>Húnaþing vestra</v>
      </c>
      <c r="E8342" t="str">
        <f>VLOOKUP(Oliusala[[#This Row],[postnumer]],Sveitarfelog[#All],5,FALSE)</f>
        <v>Norðurland vestra</v>
      </c>
      <c r="F8342" t="s">
        <v>25</v>
      </c>
      <c r="G8342" t="s">
        <v>24</v>
      </c>
      <c r="H8342" s="1" t="s">
        <v>60</v>
      </c>
      <c r="I8342" s="1">
        <v>264765</v>
      </c>
      <c r="J8342" s="2">
        <f>VLOOKUP(Oliusala[[#This Row],[tegund]],Tegundir!$B$2:$D$19,3,FALSE)*Oliusala[[#This Row],[magn]]/1000</f>
        <v>229.021725</v>
      </c>
      <c r="K8342">
        <v>2016</v>
      </c>
      <c r="L8342" t="s">
        <v>1955</v>
      </c>
      <c r="M8342" s="144" t="s">
        <v>59</v>
      </c>
    </row>
    <row r="8343" spans="1:15" x14ac:dyDescent="0.2">
      <c r="A8343" t="s">
        <v>122</v>
      </c>
      <c r="B8343" s="144" t="s">
        <v>127</v>
      </c>
      <c r="C8343">
        <v>531</v>
      </c>
      <c r="D8343" t="str">
        <f>VLOOKUP(Oliusala[[#This Row],[postnumer]],Sveitarfelog[#All],4,FALSE)</f>
        <v>Húnaþing vestra</v>
      </c>
      <c r="E8343" t="str">
        <f>VLOOKUP(Oliusala[[#This Row],[postnumer]],Sveitarfelog[#All],5,FALSE)</f>
        <v>Norðurland vestra</v>
      </c>
      <c r="F8343" t="s">
        <v>25</v>
      </c>
      <c r="G8343" t="s">
        <v>24</v>
      </c>
      <c r="H8343" s="1" t="s">
        <v>60</v>
      </c>
      <c r="I8343" s="1">
        <v>16586</v>
      </c>
      <c r="J8343" s="2">
        <f>VLOOKUP(Oliusala[[#This Row],[tegund]],Tegundir!$B$2:$D$19,3,FALSE)*Oliusala[[#This Row],[magn]]/1000</f>
        <v>14.34689</v>
      </c>
      <c r="K8343">
        <v>2016</v>
      </c>
      <c r="L8343" t="s">
        <v>1955</v>
      </c>
      <c r="M8343" s="144" t="s">
        <v>59</v>
      </c>
    </row>
    <row r="8344" spans="1:15" x14ac:dyDescent="0.2">
      <c r="A8344" t="s">
        <v>57</v>
      </c>
      <c r="B8344" s="144" t="s">
        <v>72</v>
      </c>
      <c r="C8344">
        <v>190</v>
      </c>
      <c r="D8344" t="str">
        <f>VLOOKUP(Oliusala[[#This Row],[postnumer]],Sveitarfelog[#All],4,FALSE)</f>
        <v>Sveitarfélagið Vogar</v>
      </c>
      <c r="E8344" t="str">
        <f>VLOOKUP(Oliusala[[#This Row],[postnumer]],Sveitarfelog[#All],5,FALSE)</f>
        <v>Suðurnes</v>
      </c>
      <c r="F8344" t="s">
        <v>25</v>
      </c>
      <c r="G8344" t="s">
        <v>24</v>
      </c>
      <c r="H8344" s="1" t="s">
        <v>60</v>
      </c>
      <c r="I8344" s="1">
        <v>20000</v>
      </c>
      <c r="J8344" s="2">
        <f>VLOOKUP(Oliusala[[#This Row],[tegund]],Tegundir!$B$2:$D$19,3,FALSE)*Oliusala[[#This Row],[magn]]/1000</f>
        <v>17.3</v>
      </c>
      <c r="K8344">
        <v>2016</v>
      </c>
      <c r="L8344" t="s">
        <v>1955</v>
      </c>
      <c r="M8344" s="144" t="s">
        <v>59</v>
      </c>
      <c r="N8344" s="144" t="s">
        <v>1939</v>
      </c>
    </row>
    <row r="8345" spans="1:15" x14ac:dyDescent="0.2">
      <c r="A8345" t="s">
        <v>57</v>
      </c>
      <c r="B8345" s="144" t="s">
        <v>72</v>
      </c>
      <c r="C8345">
        <v>190</v>
      </c>
      <c r="D8345" t="str">
        <f>VLOOKUP(Oliusala[[#This Row],[postnumer]],Sveitarfelog[#All],4,FALSE)</f>
        <v>Sveitarfélagið Vogar</v>
      </c>
      <c r="E8345" t="str">
        <f>VLOOKUP(Oliusala[[#This Row],[postnumer]],Sveitarfelog[#All],5,FALSE)</f>
        <v>Suðurnes</v>
      </c>
      <c r="F8345" t="s">
        <v>25</v>
      </c>
      <c r="G8345" t="s">
        <v>24</v>
      </c>
      <c r="H8345" s="1" t="s">
        <v>60</v>
      </c>
      <c r="I8345" s="1">
        <v>45324</v>
      </c>
      <c r="J8345" s="2">
        <f>VLOOKUP(Oliusala[[#This Row],[tegund]],Tegundir!$B$2:$D$19,3,FALSE)*Oliusala[[#This Row],[magn]]/1000</f>
        <v>39.205260000000003</v>
      </c>
      <c r="K8345">
        <v>2016</v>
      </c>
      <c r="L8345" t="s">
        <v>19</v>
      </c>
      <c r="M8345" s="144" t="s">
        <v>59</v>
      </c>
      <c r="N8345" s="144" t="s">
        <v>1939</v>
      </c>
      <c r="O8345" s="144" t="s">
        <v>1997</v>
      </c>
    </row>
    <row r="8346" spans="1:15" x14ac:dyDescent="0.2">
      <c r="A8346" t="s">
        <v>68</v>
      </c>
      <c r="B8346" s="144" t="s">
        <v>128</v>
      </c>
      <c r="C8346">
        <v>540</v>
      </c>
      <c r="D8346" t="str">
        <f>VLOOKUP(Oliusala[[#This Row],[postnumer]],Sveitarfelog[#All],4,FALSE)</f>
        <v>Húnabyggð</v>
      </c>
      <c r="E8346" t="str">
        <f>VLOOKUP(Oliusala[[#This Row],[postnumer]],Sveitarfelog[#All],5,FALSE)</f>
        <v>Norðurland vestra</v>
      </c>
      <c r="F8346" t="s">
        <v>24</v>
      </c>
      <c r="G8346" t="s">
        <v>24</v>
      </c>
      <c r="H8346" s="1" t="s">
        <v>60</v>
      </c>
      <c r="I8346" s="1">
        <v>12492</v>
      </c>
      <c r="J8346" s="2">
        <f>VLOOKUP(Oliusala[[#This Row],[tegund]],Tegundir!$B$2:$D$19,3,FALSE)*Oliusala[[#This Row],[magn]]/1000</f>
        <v>10.805579999999999</v>
      </c>
      <c r="K8346">
        <v>2016</v>
      </c>
      <c r="L8346" t="s">
        <v>1955</v>
      </c>
      <c r="M8346" s="144" t="s">
        <v>59</v>
      </c>
    </row>
    <row r="8347" spans="1:15" x14ac:dyDescent="0.2">
      <c r="A8347" t="s">
        <v>57</v>
      </c>
      <c r="B8347" s="144" t="s">
        <v>128</v>
      </c>
      <c r="C8347">
        <v>540</v>
      </c>
      <c r="D8347" t="str">
        <f>VLOOKUP(Oliusala[[#This Row],[postnumer]],Sveitarfelog[#All],4,FALSE)</f>
        <v>Húnabyggð</v>
      </c>
      <c r="E8347" t="str">
        <f>VLOOKUP(Oliusala[[#This Row],[postnumer]],Sveitarfelog[#All],5,FALSE)</f>
        <v>Norðurland vestra</v>
      </c>
      <c r="F8347" t="s">
        <v>24</v>
      </c>
      <c r="G8347" t="s">
        <v>24</v>
      </c>
      <c r="H8347" s="1" t="s">
        <v>60</v>
      </c>
      <c r="I8347" s="1">
        <v>45517</v>
      </c>
      <c r="J8347" s="2">
        <f>VLOOKUP(Oliusala[[#This Row],[tegund]],Tegundir!$B$2:$D$19,3,FALSE)*Oliusala[[#This Row],[magn]]/1000</f>
        <v>39.372205000000001</v>
      </c>
      <c r="K8347">
        <v>2016</v>
      </c>
      <c r="L8347" t="s">
        <v>1955</v>
      </c>
      <c r="M8347" s="144" t="s">
        <v>59</v>
      </c>
    </row>
    <row r="8348" spans="1:15" x14ac:dyDescent="0.2">
      <c r="A8348" t="s">
        <v>57</v>
      </c>
      <c r="B8348" s="144" t="s">
        <v>128</v>
      </c>
      <c r="C8348">
        <v>540</v>
      </c>
      <c r="D8348" t="str">
        <f>VLOOKUP(Oliusala[[#This Row],[postnumer]],Sveitarfelog[#All],4,FALSE)</f>
        <v>Húnabyggð</v>
      </c>
      <c r="E8348" t="str">
        <f>VLOOKUP(Oliusala[[#This Row],[postnumer]],Sveitarfelog[#All],5,FALSE)</f>
        <v>Norðurland vestra</v>
      </c>
      <c r="F8348" t="s">
        <v>30</v>
      </c>
      <c r="G8348" t="s">
        <v>24</v>
      </c>
      <c r="H8348" s="1" t="s">
        <v>60</v>
      </c>
      <c r="I8348" s="1">
        <v>43180</v>
      </c>
      <c r="J8348" s="2">
        <f>VLOOKUP(Oliusala[[#This Row],[tegund]],Tegundir!$B$2:$D$19,3,FALSE)*Oliusala[[#This Row],[magn]]/1000</f>
        <v>37.350699999999996</v>
      </c>
      <c r="K8348">
        <v>2016</v>
      </c>
      <c r="L8348" t="s">
        <v>19</v>
      </c>
      <c r="M8348" s="144" t="s">
        <v>59</v>
      </c>
      <c r="O8348" s="144" t="s">
        <v>1998</v>
      </c>
    </row>
    <row r="8349" spans="1:15" x14ac:dyDescent="0.2">
      <c r="A8349" t="s">
        <v>122</v>
      </c>
      <c r="B8349" s="144" t="s">
        <v>128</v>
      </c>
      <c r="C8349">
        <v>540</v>
      </c>
      <c r="D8349" t="str">
        <f>VLOOKUP(Oliusala[[#This Row],[postnumer]],Sveitarfelog[#All],4,FALSE)</f>
        <v>Húnabyggð</v>
      </c>
      <c r="E8349" t="str">
        <f>VLOOKUP(Oliusala[[#This Row],[postnumer]],Sveitarfelog[#All],5,FALSE)</f>
        <v>Norðurland vestra</v>
      </c>
      <c r="F8349" t="s">
        <v>30</v>
      </c>
      <c r="G8349" t="s">
        <v>24</v>
      </c>
      <c r="H8349" s="1" t="s">
        <v>60</v>
      </c>
      <c r="I8349" s="1">
        <v>55286</v>
      </c>
      <c r="J8349" s="2">
        <f>VLOOKUP(Oliusala[[#This Row],[tegund]],Tegundir!$B$2:$D$19,3,FALSE)*Oliusala[[#This Row],[magn]]/1000</f>
        <v>47.822389999999999</v>
      </c>
      <c r="K8349">
        <v>2016</v>
      </c>
      <c r="L8349" t="s">
        <v>19</v>
      </c>
      <c r="M8349" s="144" t="s">
        <v>59</v>
      </c>
      <c r="O8349" s="144" t="s">
        <v>1998</v>
      </c>
    </row>
    <row r="8350" spans="1:15" x14ac:dyDescent="0.2">
      <c r="A8350" t="s">
        <v>68</v>
      </c>
      <c r="B8350" s="144" t="s">
        <v>128</v>
      </c>
      <c r="C8350">
        <v>540</v>
      </c>
      <c r="D8350" t="str">
        <f>VLOOKUP(Oliusala[[#This Row],[postnumer]],Sveitarfelog[#All],4,FALSE)</f>
        <v>Húnabyggð</v>
      </c>
      <c r="E8350" t="str">
        <f>VLOOKUP(Oliusala[[#This Row],[postnumer]],Sveitarfelog[#All],5,FALSE)</f>
        <v>Norðurland vestra</v>
      </c>
      <c r="F8350" t="s">
        <v>25</v>
      </c>
      <c r="G8350" t="s">
        <v>24</v>
      </c>
      <c r="H8350" s="1" t="s">
        <v>60</v>
      </c>
      <c r="I8350" s="1">
        <v>93802</v>
      </c>
      <c r="J8350" s="2">
        <f>VLOOKUP(Oliusala[[#This Row],[tegund]],Tegundir!$B$2:$D$19,3,FALSE)*Oliusala[[#This Row],[magn]]/1000</f>
        <v>81.138729999999995</v>
      </c>
      <c r="K8350">
        <v>2016</v>
      </c>
      <c r="L8350" t="s">
        <v>1955</v>
      </c>
      <c r="M8350" s="144" t="s">
        <v>59</v>
      </c>
    </row>
    <row r="8351" spans="1:15" x14ac:dyDescent="0.2">
      <c r="A8351" t="s">
        <v>57</v>
      </c>
      <c r="B8351" s="144" t="s">
        <v>128</v>
      </c>
      <c r="C8351">
        <v>540</v>
      </c>
      <c r="D8351" t="str">
        <f>VLOOKUP(Oliusala[[#This Row],[postnumer]],Sveitarfelog[#All],4,FALSE)</f>
        <v>Húnabyggð</v>
      </c>
      <c r="E8351" t="str">
        <f>VLOOKUP(Oliusala[[#This Row],[postnumer]],Sveitarfelog[#All],5,FALSE)</f>
        <v>Norðurland vestra</v>
      </c>
      <c r="F8351" t="s">
        <v>25</v>
      </c>
      <c r="G8351" t="s">
        <v>24</v>
      </c>
      <c r="H8351" s="1" t="s">
        <v>60</v>
      </c>
      <c r="I8351" s="1">
        <v>352908</v>
      </c>
      <c r="J8351" s="2">
        <f>VLOOKUP(Oliusala[[#This Row],[tegund]],Tegundir!$B$2:$D$19,3,FALSE)*Oliusala[[#This Row],[magn]]/1000</f>
        <v>305.26542000000001</v>
      </c>
      <c r="K8351">
        <v>2016</v>
      </c>
      <c r="L8351" t="s">
        <v>1955</v>
      </c>
      <c r="M8351" s="144" t="s">
        <v>59</v>
      </c>
    </row>
    <row r="8352" spans="1:15" x14ac:dyDescent="0.2">
      <c r="A8352" t="s">
        <v>122</v>
      </c>
      <c r="B8352" s="144" t="s">
        <v>128</v>
      </c>
      <c r="C8352">
        <v>540</v>
      </c>
      <c r="D8352" t="str">
        <f>VLOOKUP(Oliusala[[#This Row],[postnumer]],Sveitarfelog[#All],4,FALSE)</f>
        <v>Húnabyggð</v>
      </c>
      <c r="E8352" t="str">
        <f>VLOOKUP(Oliusala[[#This Row],[postnumer]],Sveitarfelog[#All],5,FALSE)</f>
        <v>Norðurland vestra</v>
      </c>
      <c r="F8352" t="s">
        <v>25</v>
      </c>
      <c r="G8352" t="s">
        <v>24</v>
      </c>
      <c r="H8352" t="s">
        <v>60</v>
      </c>
      <c r="I8352" s="1">
        <v>75891</v>
      </c>
      <c r="J8352" s="2">
        <f>VLOOKUP(Oliusala[[#This Row],[tegund]],Tegundir!$B$2:$D$19,3,FALSE)*Oliusala[[#This Row],[magn]]/1000</f>
        <v>65.645714999999996</v>
      </c>
      <c r="K8352">
        <v>2016</v>
      </c>
      <c r="L8352" t="s">
        <v>1955</v>
      </c>
      <c r="M8352" s="144" t="s">
        <v>59</v>
      </c>
    </row>
    <row r="8353" spans="1:15" x14ac:dyDescent="0.2">
      <c r="A8353" t="s">
        <v>63</v>
      </c>
      <c r="B8353" s="144" t="s">
        <v>128</v>
      </c>
      <c r="C8353">
        <v>540</v>
      </c>
      <c r="D8353" t="str">
        <f>VLOOKUP(Oliusala[[#This Row],[postnumer]],Sveitarfelog[#All],4,FALSE)</f>
        <v>Húnabyggð</v>
      </c>
      <c r="E8353" t="str">
        <f>VLOOKUP(Oliusala[[#This Row],[postnumer]],Sveitarfelog[#All],5,FALSE)</f>
        <v>Norðurland vestra</v>
      </c>
      <c r="F8353" t="s">
        <v>25</v>
      </c>
      <c r="G8353" t="s">
        <v>24</v>
      </c>
      <c r="H8353" s="1" t="s">
        <v>58</v>
      </c>
      <c r="I8353" s="1">
        <v>87427</v>
      </c>
      <c r="J8353" s="2">
        <f>VLOOKUP(Oliusala[[#This Row],[tegund]],Tegundir!$B$2:$D$19,3,FALSE)*Oliusala[[#This Row],[magn]]/1000</f>
        <v>75.624354999999994</v>
      </c>
      <c r="K8353">
        <v>2016</v>
      </c>
      <c r="L8353" t="s">
        <v>1955</v>
      </c>
      <c r="M8353" s="144" t="s">
        <v>59</v>
      </c>
    </row>
    <row r="8354" spans="1:15" x14ac:dyDescent="0.2">
      <c r="B8354" s="144" t="s">
        <v>75</v>
      </c>
      <c r="C8354">
        <v>230</v>
      </c>
      <c r="D8354" t="str">
        <f>VLOOKUP(Oliusala[[#This Row],[postnumer]],Sveitarfelog[#All],4,FALSE)</f>
        <v>Reykjanesbær</v>
      </c>
      <c r="E8354" t="str">
        <f>VLOOKUP(Oliusala[[#This Row],[postnumer]],Sveitarfelog[#All],5,FALSE)</f>
        <v>Suðurnes</v>
      </c>
      <c r="F8354" t="s">
        <v>25</v>
      </c>
      <c r="G8354" t="s">
        <v>24</v>
      </c>
      <c r="H8354" s="1" t="s">
        <v>60</v>
      </c>
      <c r="I8354" s="1">
        <v>500000</v>
      </c>
      <c r="J8354" s="2">
        <f>VLOOKUP(Oliusala[[#This Row],[tegund]],Tegundir!$B$2:$D$19,3,FALSE)*Oliusala[[#This Row],[magn]]/1000</f>
        <v>432.5</v>
      </c>
      <c r="K8354">
        <v>2016</v>
      </c>
      <c r="L8354" t="s">
        <v>19</v>
      </c>
      <c r="M8354" s="144" t="s">
        <v>59</v>
      </c>
      <c r="N8354" s="144" t="s">
        <v>1939</v>
      </c>
      <c r="O8354" s="144" t="s">
        <v>1997</v>
      </c>
    </row>
    <row r="8355" spans="1:15" x14ac:dyDescent="0.2">
      <c r="A8355" t="s">
        <v>57</v>
      </c>
      <c r="B8355" s="144" t="s">
        <v>75</v>
      </c>
      <c r="C8355">
        <v>230</v>
      </c>
      <c r="D8355" t="str">
        <f>VLOOKUP(Oliusala[[#This Row],[postnumer]],Sveitarfelog[#All],4,FALSE)</f>
        <v>Reykjanesbær</v>
      </c>
      <c r="E8355" t="str">
        <f>VLOOKUP(Oliusala[[#This Row],[postnumer]],Sveitarfelog[#All],5,FALSE)</f>
        <v>Suðurnes</v>
      </c>
      <c r="F8355" t="s">
        <v>25</v>
      </c>
      <c r="G8355" t="s">
        <v>24</v>
      </c>
      <c r="H8355" s="1" t="s">
        <v>60</v>
      </c>
      <c r="I8355" s="1">
        <v>1134509</v>
      </c>
      <c r="J8355" s="2">
        <f>VLOOKUP(Oliusala[[#This Row],[tegund]],Tegundir!$B$2:$D$19,3,FALSE)*Oliusala[[#This Row],[magn]]/1000</f>
        <v>981.35028499999999</v>
      </c>
      <c r="K8355">
        <v>2016</v>
      </c>
      <c r="L8355" t="s">
        <v>1955</v>
      </c>
      <c r="M8355" s="144" t="s">
        <v>59</v>
      </c>
      <c r="N8355" s="144" t="s">
        <v>1939</v>
      </c>
    </row>
    <row r="8356" spans="1:15" x14ac:dyDescent="0.2">
      <c r="A8356" t="s">
        <v>68</v>
      </c>
      <c r="B8356" s="144" t="s">
        <v>129</v>
      </c>
      <c r="C8356">
        <v>545</v>
      </c>
      <c r="D8356" t="str">
        <f>VLOOKUP(Oliusala[[#This Row],[postnumer]],Sveitarfelog[#All],4,FALSE)</f>
        <v>Sveitarfélagið Skagaströnd</v>
      </c>
      <c r="E8356" t="str">
        <f>VLOOKUP(Oliusala[[#This Row],[postnumer]],Sveitarfelog[#All],5,FALSE)</f>
        <v>Norðurland vestra</v>
      </c>
      <c r="F8356" t="s">
        <v>29</v>
      </c>
      <c r="G8356" t="s">
        <v>24</v>
      </c>
      <c r="H8356" t="s">
        <v>60</v>
      </c>
      <c r="I8356" s="1">
        <v>18245</v>
      </c>
      <c r="J8356" s="2">
        <f>VLOOKUP(Oliusala[[#This Row],[tegund]],Tegundir!$B$2:$D$19,3,FALSE)*Oliusala[[#This Row],[magn]]/1000</f>
        <v>15.781924999999999</v>
      </c>
      <c r="K8356">
        <v>2016</v>
      </c>
      <c r="L8356" t="s">
        <v>19</v>
      </c>
      <c r="M8356" s="144" t="s">
        <v>59</v>
      </c>
      <c r="O8356" s="144" t="s">
        <v>1998</v>
      </c>
    </row>
    <row r="8357" spans="1:15" x14ac:dyDescent="0.2">
      <c r="A8357" t="s">
        <v>57</v>
      </c>
      <c r="B8357" s="144" t="s">
        <v>129</v>
      </c>
      <c r="C8357">
        <v>545</v>
      </c>
      <c r="D8357" t="str">
        <f>VLOOKUP(Oliusala[[#This Row],[postnumer]],Sveitarfelog[#All],4,FALSE)</f>
        <v>Sveitarfélagið Skagaströnd</v>
      </c>
      <c r="E8357" t="str">
        <f>VLOOKUP(Oliusala[[#This Row],[postnumer]],Sveitarfelog[#All],5,FALSE)</f>
        <v>Norðurland vestra</v>
      </c>
      <c r="F8357" t="s">
        <v>24</v>
      </c>
      <c r="G8357" t="s">
        <v>24</v>
      </c>
      <c r="H8357" s="1" t="s">
        <v>60</v>
      </c>
      <c r="I8357" s="1">
        <v>524</v>
      </c>
      <c r="J8357" s="2">
        <f>VLOOKUP(Oliusala[[#This Row],[tegund]],Tegundir!$B$2:$D$19,3,FALSE)*Oliusala[[#This Row],[magn]]/1000</f>
        <v>0.45326</v>
      </c>
      <c r="K8357">
        <v>2016</v>
      </c>
      <c r="L8357" t="s">
        <v>18</v>
      </c>
      <c r="M8357" s="144" t="s">
        <v>59</v>
      </c>
    </row>
    <row r="8358" spans="1:15" x14ac:dyDescent="0.2">
      <c r="A8358" t="s">
        <v>57</v>
      </c>
      <c r="B8358" s="144" t="s">
        <v>129</v>
      </c>
      <c r="C8358">
        <v>545</v>
      </c>
      <c r="D8358" t="str">
        <f>VLOOKUP(Oliusala[[#This Row],[postnumer]],Sveitarfelog[#All],4,FALSE)</f>
        <v>Sveitarfélagið Skagaströnd</v>
      </c>
      <c r="E8358" t="str">
        <f>VLOOKUP(Oliusala[[#This Row],[postnumer]],Sveitarfelog[#All],5,FALSE)</f>
        <v>Norðurland vestra</v>
      </c>
      <c r="F8358" t="s">
        <v>30</v>
      </c>
      <c r="G8358" t="s">
        <v>24</v>
      </c>
      <c r="H8358" t="s">
        <v>60</v>
      </c>
      <c r="I8358" s="1">
        <v>15145</v>
      </c>
      <c r="J8358" s="2">
        <f>VLOOKUP(Oliusala[[#This Row],[tegund]],Tegundir!$B$2:$D$19,3,FALSE)*Oliusala[[#This Row],[magn]]/1000</f>
        <v>13.100425</v>
      </c>
      <c r="K8358">
        <v>2016</v>
      </c>
      <c r="L8358" t="s">
        <v>19</v>
      </c>
      <c r="M8358" s="144" t="s">
        <v>59</v>
      </c>
      <c r="O8358" s="144" t="s">
        <v>1998</v>
      </c>
    </row>
    <row r="8359" spans="1:15" x14ac:dyDescent="0.2">
      <c r="A8359" t="s">
        <v>122</v>
      </c>
      <c r="B8359" s="144" t="s">
        <v>129</v>
      </c>
      <c r="C8359">
        <v>545</v>
      </c>
      <c r="D8359" t="str">
        <f>VLOOKUP(Oliusala[[#This Row],[postnumer]],Sveitarfelog[#All],4,FALSE)</f>
        <v>Sveitarfélagið Skagaströnd</v>
      </c>
      <c r="E8359" t="str">
        <f>VLOOKUP(Oliusala[[#This Row],[postnumer]],Sveitarfelog[#All],5,FALSE)</f>
        <v>Norðurland vestra</v>
      </c>
      <c r="F8359" t="s">
        <v>24</v>
      </c>
      <c r="G8359" t="s">
        <v>24</v>
      </c>
      <c r="H8359" s="1" t="s">
        <v>60</v>
      </c>
      <c r="I8359" s="1">
        <v>2493</v>
      </c>
      <c r="J8359" s="2">
        <f>VLOOKUP(Oliusala[[#This Row],[tegund]],Tegundir!$B$2:$D$19,3,FALSE)*Oliusala[[#This Row],[magn]]/1000</f>
        <v>2.1564450000000002</v>
      </c>
      <c r="K8359">
        <v>2016</v>
      </c>
      <c r="L8359" t="s">
        <v>18</v>
      </c>
      <c r="M8359" s="144" t="s">
        <v>59</v>
      </c>
    </row>
    <row r="8360" spans="1:15" x14ac:dyDescent="0.2">
      <c r="A8360" t="s">
        <v>122</v>
      </c>
      <c r="B8360" s="144" t="s">
        <v>129</v>
      </c>
      <c r="C8360">
        <v>545</v>
      </c>
      <c r="D8360" t="str">
        <f>VLOOKUP(Oliusala[[#This Row],[postnumer]],Sveitarfelog[#All],4,FALSE)</f>
        <v>Sveitarfélagið Skagaströnd</v>
      </c>
      <c r="E8360" t="str">
        <f>VLOOKUP(Oliusala[[#This Row],[postnumer]],Sveitarfelog[#All],5,FALSE)</f>
        <v>Norðurland vestra</v>
      </c>
      <c r="F8360" t="s">
        <v>27</v>
      </c>
      <c r="G8360" t="s">
        <v>24</v>
      </c>
      <c r="H8360" s="1" t="s">
        <v>60</v>
      </c>
      <c r="I8360" s="1">
        <v>89650</v>
      </c>
      <c r="J8360" s="2">
        <f>VLOOKUP(Oliusala[[#This Row],[tegund]],Tegundir!$B$2:$D$19,3,FALSE)*Oliusala[[#This Row],[magn]]/1000</f>
        <v>77.547250000000005</v>
      </c>
      <c r="K8360">
        <v>2016</v>
      </c>
      <c r="L8360" t="s">
        <v>19</v>
      </c>
      <c r="M8360" s="144" t="s">
        <v>59</v>
      </c>
      <c r="O8360" s="144" t="s">
        <v>1998</v>
      </c>
    </row>
    <row r="8361" spans="1:15" x14ac:dyDescent="0.2">
      <c r="A8361" t="s">
        <v>122</v>
      </c>
      <c r="B8361" s="144" t="s">
        <v>129</v>
      </c>
      <c r="C8361">
        <v>545</v>
      </c>
      <c r="D8361" t="str">
        <f>VLOOKUP(Oliusala[[#This Row],[postnumer]],Sveitarfelog[#All],4,FALSE)</f>
        <v>Sveitarfélagið Skagaströnd</v>
      </c>
      <c r="E8361" t="str">
        <f>VLOOKUP(Oliusala[[#This Row],[postnumer]],Sveitarfelog[#All],5,FALSE)</f>
        <v>Norðurland vestra</v>
      </c>
      <c r="F8361" t="s">
        <v>29</v>
      </c>
      <c r="G8361" t="s">
        <v>24</v>
      </c>
      <c r="H8361" s="1" t="s">
        <v>60</v>
      </c>
      <c r="I8361" s="1">
        <v>58835</v>
      </c>
      <c r="J8361" s="2">
        <f>VLOOKUP(Oliusala[[#This Row],[tegund]],Tegundir!$B$2:$D$19,3,FALSE)*Oliusala[[#This Row],[magn]]/1000</f>
        <v>50.892274999999998</v>
      </c>
      <c r="K8361">
        <v>2016</v>
      </c>
      <c r="L8361" t="s">
        <v>19</v>
      </c>
      <c r="M8361" s="144" t="s">
        <v>59</v>
      </c>
      <c r="O8361" s="144" t="s">
        <v>1998</v>
      </c>
    </row>
    <row r="8362" spans="1:15" x14ac:dyDescent="0.2">
      <c r="A8362" t="s">
        <v>122</v>
      </c>
      <c r="B8362" s="144" t="s">
        <v>129</v>
      </c>
      <c r="C8362">
        <v>545</v>
      </c>
      <c r="D8362" t="str">
        <f>VLOOKUP(Oliusala[[#This Row],[postnumer]],Sveitarfelog[#All],4,FALSE)</f>
        <v>Sveitarfélagið Skagaströnd</v>
      </c>
      <c r="E8362" t="str">
        <f>VLOOKUP(Oliusala[[#This Row],[postnumer]],Sveitarfelog[#All],5,FALSE)</f>
        <v>Norðurland vestra</v>
      </c>
      <c r="F8362" t="s">
        <v>30</v>
      </c>
      <c r="G8362" t="s">
        <v>24</v>
      </c>
      <c r="H8362" s="1" t="s">
        <v>60</v>
      </c>
      <c r="I8362" s="1">
        <v>280213</v>
      </c>
      <c r="J8362" s="2">
        <f>VLOOKUP(Oliusala[[#This Row],[tegund]],Tegundir!$B$2:$D$19,3,FALSE)*Oliusala[[#This Row],[magn]]/1000</f>
        <v>242.38424499999999</v>
      </c>
      <c r="K8362">
        <v>2016</v>
      </c>
      <c r="L8362" t="s">
        <v>19</v>
      </c>
      <c r="M8362" s="144" t="s">
        <v>59</v>
      </c>
      <c r="O8362" s="144" t="s">
        <v>1998</v>
      </c>
    </row>
    <row r="8363" spans="1:15" x14ac:dyDescent="0.2">
      <c r="A8363" t="s">
        <v>63</v>
      </c>
      <c r="B8363" s="144" t="s">
        <v>129</v>
      </c>
      <c r="C8363">
        <v>545</v>
      </c>
      <c r="D8363" t="str">
        <f>VLOOKUP(Oliusala[[#This Row],[postnumer]],Sveitarfelog[#All],4,FALSE)</f>
        <v>Sveitarfélagið Skagaströnd</v>
      </c>
      <c r="E8363" t="str">
        <f>VLOOKUP(Oliusala[[#This Row],[postnumer]],Sveitarfelog[#All],5,FALSE)</f>
        <v>Norðurland vestra</v>
      </c>
      <c r="F8363" t="s">
        <v>24</v>
      </c>
      <c r="G8363" t="s">
        <v>24</v>
      </c>
      <c r="H8363" s="1" t="s">
        <v>58</v>
      </c>
      <c r="I8363" s="1">
        <v>185135</v>
      </c>
      <c r="J8363" s="2">
        <f>VLOOKUP(Oliusala[[#This Row],[tegund]],Tegundir!$B$2:$D$19,3,FALSE)*Oliusala[[#This Row],[magn]]/1000</f>
        <v>160.141775</v>
      </c>
      <c r="K8363">
        <v>2016</v>
      </c>
      <c r="L8363" t="s">
        <v>18</v>
      </c>
      <c r="M8363" s="144" t="s">
        <v>59</v>
      </c>
    </row>
    <row r="8364" spans="1:15" x14ac:dyDescent="0.2">
      <c r="A8364" t="s">
        <v>63</v>
      </c>
      <c r="B8364" s="144" t="s">
        <v>77</v>
      </c>
      <c r="C8364">
        <v>240</v>
      </c>
      <c r="D8364" t="str">
        <f>VLOOKUP(Oliusala[[#This Row],[postnumer]],Sveitarfelog[#All],4,FALSE)</f>
        <v>Grindavíkurbær</v>
      </c>
      <c r="E8364" t="str">
        <f>VLOOKUP(Oliusala[[#This Row],[postnumer]],Sveitarfelog[#All],5,FALSE)</f>
        <v>Suðurnes</v>
      </c>
      <c r="F8364" t="s">
        <v>25</v>
      </c>
      <c r="G8364" t="s">
        <v>24</v>
      </c>
      <c r="H8364" s="1" t="s">
        <v>58</v>
      </c>
      <c r="I8364" s="1">
        <v>47000</v>
      </c>
      <c r="J8364" s="2">
        <f>VLOOKUP(Oliusala[[#This Row],[tegund]],Tegundir!$B$2:$D$19,3,FALSE)*Oliusala[[#This Row],[magn]]/1000</f>
        <v>40.655000000000001</v>
      </c>
      <c r="K8364">
        <v>2016</v>
      </c>
      <c r="L8364" t="s">
        <v>1955</v>
      </c>
      <c r="M8364" s="144" t="s">
        <v>59</v>
      </c>
      <c r="N8364" s="144" t="s">
        <v>1939</v>
      </c>
    </row>
    <row r="8365" spans="1:15" x14ac:dyDescent="0.2">
      <c r="A8365" t="s">
        <v>63</v>
      </c>
      <c r="B8365" s="144" t="s">
        <v>77</v>
      </c>
      <c r="C8365">
        <v>240</v>
      </c>
      <c r="D8365" t="str">
        <f>VLOOKUP(Oliusala[[#This Row],[postnumer]],Sveitarfelog[#All],4,FALSE)</f>
        <v>Grindavíkurbær</v>
      </c>
      <c r="E8365" t="str">
        <f>VLOOKUP(Oliusala[[#This Row],[postnumer]],Sveitarfelog[#All],5,FALSE)</f>
        <v>Suðurnes</v>
      </c>
      <c r="F8365" t="s">
        <v>25</v>
      </c>
      <c r="G8365" t="s">
        <v>24</v>
      </c>
      <c r="H8365" s="1" t="s">
        <v>58</v>
      </c>
      <c r="I8365" s="1">
        <v>75987</v>
      </c>
      <c r="J8365" s="2">
        <f>VLOOKUP(Oliusala[[#This Row],[tegund]],Tegundir!$B$2:$D$19,3,FALSE)*Oliusala[[#This Row],[magn]]/1000</f>
        <v>65.728755000000007</v>
      </c>
      <c r="K8365">
        <v>2016</v>
      </c>
      <c r="L8365" t="s">
        <v>19</v>
      </c>
      <c r="M8365" s="144" t="s">
        <v>59</v>
      </c>
      <c r="N8365" s="144" t="s">
        <v>1939</v>
      </c>
      <c r="O8365" s="144" t="s">
        <v>1997</v>
      </c>
    </row>
    <row r="8366" spans="1:15" x14ac:dyDescent="0.2">
      <c r="A8366" t="s">
        <v>68</v>
      </c>
      <c r="B8366" s="144" t="s">
        <v>129</v>
      </c>
      <c r="C8366">
        <v>545</v>
      </c>
      <c r="D8366" t="str">
        <f>VLOOKUP(Oliusala[[#This Row],[postnumer]],Sveitarfelog[#All],4,FALSE)</f>
        <v>Sveitarfélagið Skagaströnd</v>
      </c>
      <c r="E8366" t="str">
        <f>VLOOKUP(Oliusala[[#This Row],[postnumer]],Sveitarfelog[#All],5,FALSE)</f>
        <v>Norðurland vestra</v>
      </c>
      <c r="F8366" t="s">
        <v>25</v>
      </c>
      <c r="G8366" t="s">
        <v>24</v>
      </c>
      <c r="H8366" s="1" t="s">
        <v>60</v>
      </c>
      <c r="I8366" s="1">
        <v>6344</v>
      </c>
      <c r="J8366" s="2">
        <f>VLOOKUP(Oliusala[[#This Row],[tegund]],Tegundir!$B$2:$D$19,3,FALSE)*Oliusala[[#This Row],[magn]]/1000</f>
        <v>5.4875599999999993</v>
      </c>
      <c r="K8366">
        <v>2016</v>
      </c>
      <c r="L8366" t="s">
        <v>19</v>
      </c>
      <c r="M8366" s="144" t="s">
        <v>59</v>
      </c>
      <c r="O8366" s="144" t="s">
        <v>1997</v>
      </c>
    </row>
    <row r="8367" spans="1:15" x14ac:dyDescent="0.2">
      <c r="A8367" t="s">
        <v>57</v>
      </c>
      <c r="B8367" s="144" t="s">
        <v>129</v>
      </c>
      <c r="C8367">
        <v>545</v>
      </c>
      <c r="D8367" t="str">
        <f>VLOOKUP(Oliusala[[#This Row],[postnumer]],Sveitarfelog[#All],4,FALSE)</f>
        <v>Sveitarfélagið Skagaströnd</v>
      </c>
      <c r="E8367" t="str">
        <f>VLOOKUP(Oliusala[[#This Row],[postnumer]],Sveitarfelog[#All],5,FALSE)</f>
        <v>Norðurland vestra</v>
      </c>
      <c r="F8367" t="s">
        <v>25</v>
      </c>
      <c r="G8367" t="s">
        <v>24</v>
      </c>
      <c r="H8367" s="1" t="s">
        <v>60</v>
      </c>
      <c r="I8367" s="1">
        <v>206057</v>
      </c>
      <c r="J8367" s="2">
        <f>VLOOKUP(Oliusala[[#This Row],[tegund]],Tegundir!$B$2:$D$19,3,FALSE)*Oliusala[[#This Row],[magn]]/1000</f>
        <v>178.239305</v>
      </c>
      <c r="K8367">
        <v>2016</v>
      </c>
      <c r="L8367" t="s">
        <v>19</v>
      </c>
      <c r="M8367" s="144" t="s">
        <v>59</v>
      </c>
      <c r="O8367" s="144" t="s">
        <v>1997</v>
      </c>
    </row>
    <row r="8368" spans="1:15" x14ac:dyDescent="0.2">
      <c r="A8368" t="s">
        <v>122</v>
      </c>
      <c r="B8368" s="144" t="s">
        <v>129</v>
      </c>
      <c r="C8368">
        <v>545</v>
      </c>
      <c r="D8368" t="str">
        <f>VLOOKUP(Oliusala[[#This Row],[postnumer]],Sveitarfelog[#All],4,FALSE)</f>
        <v>Sveitarfélagið Skagaströnd</v>
      </c>
      <c r="E8368" t="str">
        <f>VLOOKUP(Oliusala[[#This Row],[postnumer]],Sveitarfelog[#All],5,FALSE)</f>
        <v>Norðurland vestra</v>
      </c>
      <c r="F8368" t="s">
        <v>25</v>
      </c>
      <c r="G8368" t="s">
        <v>24</v>
      </c>
      <c r="H8368" s="1" t="s">
        <v>60</v>
      </c>
      <c r="I8368" s="1">
        <v>229985</v>
      </c>
      <c r="J8368" s="2">
        <f>VLOOKUP(Oliusala[[#This Row],[tegund]],Tegundir!$B$2:$D$19,3,FALSE)*Oliusala[[#This Row],[magn]]/1000</f>
        <v>198.93702500000001</v>
      </c>
      <c r="K8368">
        <v>2016</v>
      </c>
      <c r="L8368" t="s">
        <v>19</v>
      </c>
      <c r="M8368" s="144" t="s">
        <v>59</v>
      </c>
      <c r="O8368" s="144" t="s">
        <v>1997</v>
      </c>
    </row>
    <row r="8369" spans="1:15" x14ac:dyDescent="0.2">
      <c r="A8369" t="s">
        <v>68</v>
      </c>
      <c r="B8369" s="144" t="s">
        <v>122</v>
      </c>
      <c r="C8369">
        <v>550</v>
      </c>
      <c r="D8369" t="str">
        <f>VLOOKUP(Oliusala[[#This Row],[postnumer]],Sveitarfelog[#All],4,FALSE)</f>
        <v>Skagafjörður</v>
      </c>
      <c r="E8369" t="str">
        <f>VLOOKUP(Oliusala[[#This Row],[postnumer]],Sveitarfelog[#All],5,FALSE)</f>
        <v>Norðurland vestra</v>
      </c>
      <c r="F8369" t="s">
        <v>29</v>
      </c>
      <c r="G8369" t="s">
        <v>24</v>
      </c>
      <c r="H8369" t="s">
        <v>60</v>
      </c>
      <c r="I8369" s="1">
        <v>380630</v>
      </c>
      <c r="J8369" s="2">
        <f>VLOOKUP(Oliusala[[#This Row],[tegund]],Tegundir!$B$2:$D$19,3,FALSE)*Oliusala[[#This Row],[magn]]/1000</f>
        <v>329.24495000000002</v>
      </c>
      <c r="K8369">
        <v>2016</v>
      </c>
      <c r="L8369" t="s">
        <v>19</v>
      </c>
      <c r="M8369" s="144" t="s">
        <v>59</v>
      </c>
      <c r="O8369" s="144" t="s">
        <v>1998</v>
      </c>
    </row>
    <row r="8370" spans="1:15" x14ac:dyDescent="0.2">
      <c r="A8370" t="s">
        <v>68</v>
      </c>
      <c r="B8370" s="144" t="s">
        <v>122</v>
      </c>
      <c r="C8370">
        <v>550</v>
      </c>
      <c r="D8370" t="str">
        <f>VLOOKUP(Oliusala[[#This Row],[postnumer]],Sveitarfelog[#All],4,FALSE)</f>
        <v>Skagafjörður</v>
      </c>
      <c r="E8370" t="str">
        <f>VLOOKUP(Oliusala[[#This Row],[postnumer]],Sveitarfelog[#All],5,FALSE)</f>
        <v>Norðurland vestra</v>
      </c>
      <c r="F8370" t="s">
        <v>30</v>
      </c>
      <c r="G8370" t="s">
        <v>24</v>
      </c>
      <c r="H8370" s="1" t="s">
        <v>58</v>
      </c>
      <c r="I8370" s="1">
        <v>9958</v>
      </c>
      <c r="J8370" s="2">
        <f>VLOOKUP(Oliusala[[#This Row],[tegund]],Tegundir!$B$2:$D$19,3,FALSE)*Oliusala[[#This Row],[magn]]/1000</f>
        <v>8.6136700000000008</v>
      </c>
      <c r="K8370">
        <v>2016</v>
      </c>
      <c r="L8370" t="s">
        <v>19</v>
      </c>
      <c r="M8370" s="144" t="s">
        <v>59</v>
      </c>
      <c r="O8370" s="144" t="s">
        <v>1998</v>
      </c>
    </row>
    <row r="8371" spans="1:15" x14ac:dyDescent="0.2">
      <c r="A8371" t="s">
        <v>68</v>
      </c>
      <c r="B8371" s="144" t="s">
        <v>122</v>
      </c>
      <c r="C8371">
        <v>550</v>
      </c>
      <c r="D8371" t="str">
        <f>VLOOKUP(Oliusala[[#This Row],[postnumer]],Sveitarfelog[#All],4,FALSE)</f>
        <v>Skagafjörður</v>
      </c>
      <c r="E8371" t="str">
        <f>VLOOKUP(Oliusala[[#This Row],[postnumer]],Sveitarfelog[#All],5,FALSE)</f>
        <v>Norðurland vestra</v>
      </c>
      <c r="F8371" t="s">
        <v>30</v>
      </c>
      <c r="G8371" t="s">
        <v>24</v>
      </c>
      <c r="H8371" s="1" t="s">
        <v>60</v>
      </c>
      <c r="I8371" s="1">
        <v>120945</v>
      </c>
      <c r="J8371" s="2">
        <f>VLOOKUP(Oliusala[[#This Row],[tegund]],Tegundir!$B$2:$D$19,3,FALSE)*Oliusala[[#This Row],[magn]]/1000</f>
        <v>104.617425</v>
      </c>
      <c r="K8371">
        <v>2016</v>
      </c>
      <c r="L8371" t="s">
        <v>19</v>
      </c>
      <c r="M8371" s="144" t="s">
        <v>59</v>
      </c>
      <c r="O8371" s="144" t="s">
        <v>1998</v>
      </c>
    </row>
    <row r="8372" spans="1:15" x14ac:dyDescent="0.2">
      <c r="A8372" t="s">
        <v>57</v>
      </c>
      <c r="B8372" s="144" t="s">
        <v>122</v>
      </c>
      <c r="C8372">
        <v>550</v>
      </c>
      <c r="D8372" t="str">
        <f>VLOOKUP(Oliusala[[#This Row],[postnumer]],Sveitarfelog[#All],4,FALSE)</f>
        <v>Skagafjörður</v>
      </c>
      <c r="E8372" t="str">
        <f>VLOOKUP(Oliusala[[#This Row],[postnumer]],Sveitarfelog[#All],5,FALSE)</f>
        <v>Norðurland vestra</v>
      </c>
      <c r="F8372" t="s">
        <v>29</v>
      </c>
      <c r="G8372" t="s">
        <v>24</v>
      </c>
      <c r="H8372" s="1" t="s">
        <v>60</v>
      </c>
      <c r="I8372" s="1">
        <v>61075</v>
      </c>
      <c r="J8372" s="2">
        <f>VLOOKUP(Oliusala[[#This Row],[tegund]],Tegundir!$B$2:$D$19,3,FALSE)*Oliusala[[#This Row],[magn]]/1000</f>
        <v>52.829875000000001</v>
      </c>
      <c r="K8372">
        <v>2016</v>
      </c>
      <c r="L8372" t="s">
        <v>19</v>
      </c>
      <c r="M8372" s="144" t="s">
        <v>59</v>
      </c>
      <c r="O8372" s="144" t="s">
        <v>1998</v>
      </c>
    </row>
    <row r="8373" spans="1:15" x14ac:dyDescent="0.2">
      <c r="A8373" t="s">
        <v>122</v>
      </c>
      <c r="B8373" s="144" t="s">
        <v>122</v>
      </c>
      <c r="C8373">
        <v>550</v>
      </c>
      <c r="D8373" t="str">
        <f>VLOOKUP(Oliusala[[#This Row],[postnumer]],Sveitarfelog[#All],4,FALSE)</f>
        <v>Skagafjörður</v>
      </c>
      <c r="E8373" t="str">
        <f>VLOOKUP(Oliusala[[#This Row],[postnumer]],Sveitarfelog[#All],5,FALSE)</f>
        <v>Norðurland vestra</v>
      </c>
      <c r="F8373" t="s">
        <v>27</v>
      </c>
      <c r="G8373" t="s">
        <v>24</v>
      </c>
      <c r="H8373" s="1" t="s">
        <v>58</v>
      </c>
      <c r="I8373" s="1">
        <v>245183</v>
      </c>
      <c r="J8373" s="2">
        <f>VLOOKUP(Oliusala[[#This Row],[tegund]],Tegundir!$B$2:$D$19,3,FALSE)*Oliusala[[#This Row],[magn]]/1000</f>
        <v>212.08329499999999</v>
      </c>
      <c r="K8373">
        <v>2016</v>
      </c>
      <c r="L8373" t="s">
        <v>19</v>
      </c>
      <c r="M8373" s="144" t="s">
        <v>59</v>
      </c>
      <c r="O8373" s="144" t="s">
        <v>1998</v>
      </c>
    </row>
    <row r="8374" spans="1:15" x14ac:dyDescent="0.2">
      <c r="A8374" t="s">
        <v>122</v>
      </c>
      <c r="B8374" s="144" t="s">
        <v>122</v>
      </c>
      <c r="C8374">
        <v>550</v>
      </c>
      <c r="D8374" t="str">
        <f>VLOOKUP(Oliusala[[#This Row],[postnumer]],Sveitarfelog[#All],4,FALSE)</f>
        <v>Skagafjörður</v>
      </c>
      <c r="E8374" t="str">
        <f>VLOOKUP(Oliusala[[#This Row],[postnumer]],Sveitarfelog[#All],5,FALSE)</f>
        <v>Norðurland vestra</v>
      </c>
      <c r="F8374" t="s">
        <v>29</v>
      </c>
      <c r="G8374" t="s">
        <v>24</v>
      </c>
      <c r="H8374" s="1" t="s">
        <v>58</v>
      </c>
      <c r="I8374" s="1">
        <v>48885</v>
      </c>
      <c r="J8374" s="2">
        <f>VLOOKUP(Oliusala[[#This Row],[tegund]],Tegundir!$B$2:$D$19,3,FALSE)*Oliusala[[#This Row],[magn]]/1000</f>
        <v>42.285525</v>
      </c>
      <c r="K8374">
        <v>2016</v>
      </c>
      <c r="L8374" t="s">
        <v>19</v>
      </c>
      <c r="M8374" s="144" t="s">
        <v>59</v>
      </c>
      <c r="O8374" s="144" t="s">
        <v>1998</v>
      </c>
    </row>
    <row r="8375" spans="1:15" x14ac:dyDescent="0.2">
      <c r="A8375" t="s">
        <v>122</v>
      </c>
      <c r="B8375" s="144" t="s">
        <v>122</v>
      </c>
      <c r="C8375">
        <v>550</v>
      </c>
      <c r="D8375" t="str">
        <f>VLOOKUP(Oliusala[[#This Row],[postnumer]],Sveitarfelog[#All],4,FALSE)</f>
        <v>Skagafjörður</v>
      </c>
      <c r="E8375" t="str">
        <f>VLOOKUP(Oliusala[[#This Row],[postnumer]],Sveitarfelog[#All],5,FALSE)</f>
        <v>Norðurland vestra</v>
      </c>
      <c r="F8375" t="s">
        <v>30</v>
      </c>
      <c r="G8375" t="s">
        <v>24</v>
      </c>
      <c r="H8375" s="1" t="s">
        <v>58</v>
      </c>
      <c r="I8375" s="1">
        <v>807106</v>
      </c>
      <c r="J8375" s="2">
        <f>VLOOKUP(Oliusala[[#This Row],[tegund]],Tegundir!$B$2:$D$19,3,FALSE)*Oliusala[[#This Row],[magn]]/1000</f>
        <v>698.14668999999992</v>
      </c>
      <c r="K8375">
        <v>2016</v>
      </c>
      <c r="L8375" t="s">
        <v>19</v>
      </c>
      <c r="M8375" s="144" t="s">
        <v>59</v>
      </c>
      <c r="O8375" s="144" t="s">
        <v>1998</v>
      </c>
    </row>
    <row r="8376" spans="1:15" x14ac:dyDescent="0.2">
      <c r="A8376" t="s">
        <v>63</v>
      </c>
      <c r="B8376" s="144" t="s">
        <v>122</v>
      </c>
      <c r="C8376">
        <v>550</v>
      </c>
      <c r="D8376" t="str">
        <f>VLOOKUP(Oliusala[[#This Row],[postnumer]],Sveitarfelog[#All],4,FALSE)</f>
        <v>Skagafjörður</v>
      </c>
      <c r="E8376" t="str">
        <f>VLOOKUP(Oliusala[[#This Row],[postnumer]],Sveitarfelog[#All],5,FALSE)</f>
        <v>Norðurland vestra</v>
      </c>
      <c r="F8376" t="s">
        <v>24</v>
      </c>
      <c r="G8376" t="s">
        <v>24</v>
      </c>
      <c r="H8376" s="1" t="s">
        <v>58</v>
      </c>
      <c r="I8376" s="1">
        <v>1806719</v>
      </c>
      <c r="J8376" s="2">
        <f>VLOOKUP(Oliusala[[#This Row],[tegund]],Tegundir!$B$2:$D$19,3,FALSE)*Oliusala[[#This Row],[magn]]/1000</f>
        <v>1562.8119349999999</v>
      </c>
      <c r="K8376">
        <v>2016</v>
      </c>
      <c r="L8376" t="s">
        <v>18</v>
      </c>
      <c r="M8376" s="144" t="s">
        <v>59</v>
      </c>
    </row>
    <row r="8377" spans="1:15" x14ac:dyDescent="0.2">
      <c r="A8377" t="s">
        <v>68</v>
      </c>
      <c r="B8377" s="144" t="s">
        <v>122</v>
      </c>
      <c r="C8377">
        <v>550</v>
      </c>
      <c r="D8377" t="str">
        <f>VLOOKUP(Oliusala[[#This Row],[postnumer]],Sveitarfelog[#All],4,FALSE)</f>
        <v>Skagafjörður</v>
      </c>
      <c r="E8377" t="str">
        <f>VLOOKUP(Oliusala[[#This Row],[postnumer]],Sveitarfelog[#All],5,FALSE)</f>
        <v>Norðurland vestra</v>
      </c>
      <c r="F8377" t="s">
        <v>25</v>
      </c>
      <c r="G8377" t="s">
        <v>24</v>
      </c>
      <c r="H8377" s="1" t="s">
        <v>60</v>
      </c>
      <c r="I8377" s="1">
        <v>192303</v>
      </c>
      <c r="J8377" s="2">
        <f>VLOOKUP(Oliusala[[#This Row],[tegund]],Tegundir!$B$2:$D$19,3,FALSE)*Oliusala[[#This Row],[magn]]/1000</f>
        <v>166.342095</v>
      </c>
      <c r="K8377">
        <v>2016</v>
      </c>
      <c r="L8377" t="s">
        <v>1955</v>
      </c>
      <c r="M8377" s="144" t="s">
        <v>59</v>
      </c>
    </row>
    <row r="8378" spans="1:15" x14ac:dyDescent="0.2">
      <c r="A8378" t="s">
        <v>122</v>
      </c>
      <c r="B8378" s="144" t="s">
        <v>122</v>
      </c>
      <c r="C8378">
        <v>550</v>
      </c>
      <c r="D8378" t="str">
        <f>VLOOKUP(Oliusala[[#This Row],[postnumer]],Sveitarfelog[#All],4,FALSE)</f>
        <v>Skagafjörður</v>
      </c>
      <c r="E8378" t="str">
        <f>VLOOKUP(Oliusala[[#This Row],[postnumer]],Sveitarfelog[#All],5,FALSE)</f>
        <v>Norðurland vestra</v>
      </c>
      <c r="F8378" t="s">
        <v>25</v>
      </c>
      <c r="G8378" t="s">
        <v>24</v>
      </c>
      <c r="H8378" t="s">
        <v>58</v>
      </c>
      <c r="I8378" s="1">
        <v>471048</v>
      </c>
      <c r="J8378" s="2">
        <f>VLOOKUP(Oliusala[[#This Row],[tegund]],Tegundir!$B$2:$D$19,3,FALSE)*Oliusala[[#This Row],[magn]]/1000</f>
        <v>407.45652000000001</v>
      </c>
      <c r="K8378">
        <v>2016</v>
      </c>
      <c r="L8378" t="s">
        <v>1955</v>
      </c>
      <c r="M8378" s="144" t="s">
        <v>59</v>
      </c>
    </row>
    <row r="8379" spans="1:15" x14ac:dyDescent="0.2">
      <c r="A8379" t="s">
        <v>63</v>
      </c>
      <c r="B8379" s="144" t="s">
        <v>122</v>
      </c>
      <c r="C8379">
        <v>550</v>
      </c>
      <c r="D8379" t="str">
        <f>VLOOKUP(Oliusala[[#This Row],[postnumer]],Sveitarfelog[#All],4,FALSE)</f>
        <v>Skagafjörður</v>
      </c>
      <c r="E8379" t="str">
        <f>VLOOKUP(Oliusala[[#This Row],[postnumer]],Sveitarfelog[#All],5,FALSE)</f>
        <v>Norðurland vestra</v>
      </c>
      <c r="F8379" t="s">
        <v>25</v>
      </c>
      <c r="G8379" t="s">
        <v>24</v>
      </c>
      <c r="H8379" s="1" t="s">
        <v>58</v>
      </c>
      <c r="I8379" s="1">
        <v>67562</v>
      </c>
      <c r="J8379" s="2">
        <f>VLOOKUP(Oliusala[[#This Row],[tegund]],Tegundir!$B$2:$D$19,3,FALSE)*Oliusala[[#This Row],[magn]]/1000</f>
        <v>58.441129999999994</v>
      </c>
      <c r="K8379">
        <v>2016</v>
      </c>
      <c r="L8379" t="s">
        <v>1955</v>
      </c>
      <c r="M8379" s="144" t="s">
        <v>59</v>
      </c>
    </row>
    <row r="8380" spans="1:15" x14ac:dyDescent="0.2">
      <c r="A8380" t="s">
        <v>68</v>
      </c>
      <c r="B8380" s="144" t="s">
        <v>131</v>
      </c>
      <c r="C8380">
        <v>560</v>
      </c>
      <c r="D8380" t="str">
        <f>VLOOKUP(Oliusala[[#This Row],[postnumer]],Sveitarfelog[#All],4,FALSE)</f>
        <v>Skagafjörður</v>
      </c>
      <c r="E8380" t="str">
        <f>VLOOKUP(Oliusala[[#This Row],[postnumer]],Sveitarfelog[#All],5,FALSE)</f>
        <v>Norðurland vestra</v>
      </c>
      <c r="F8380" t="s">
        <v>30</v>
      </c>
      <c r="G8380" t="s">
        <v>24</v>
      </c>
      <c r="H8380" t="s">
        <v>60</v>
      </c>
      <c r="I8380" s="1">
        <v>12771</v>
      </c>
      <c r="J8380" s="2">
        <f>VLOOKUP(Oliusala[[#This Row],[tegund]],Tegundir!$B$2:$D$19,3,FALSE)*Oliusala[[#This Row],[magn]]/1000</f>
        <v>11.046914999999998</v>
      </c>
      <c r="K8380">
        <v>2016</v>
      </c>
      <c r="L8380" t="s">
        <v>19</v>
      </c>
      <c r="M8380" s="144" t="s">
        <v>59</v>
      </c>
      <c r="O8380" s="144" t="s">
        <v>1998</v>
      </c>
    </row>
    <row r="8381" spans="1:15" x14ac:dyDescent="0.2">
      <c r="A8381" t="s">
        <v>63</v>
      </c>
      <c r="B8381" s="144" t="s">
        <v>131</v>
      </c>
      <c r="C8381">
        <v>560</v>
      </c>
      <c r="D8381" t="str">
        <f>VLOOKUP(Oliusala[[#This Row],[postnumer]],Sveitarfelog[#All],4,FALSE)</f>
        <v>Skagafjörður</v>
      </c>
      <c r="E8381" t="str">
        <f>VLOOKUP(Oliusala[[#This Row],[postnumer]],Sveitarfelog[#All],5,FALSE)</f>
        <v>Norðurland vestra</v>
      </c>
      <c r="F8381" t="s">
        <v>24</v>
      </c>
      <c r="G8381" t="s">
        <v>24</v>
      </c>
      <c r="H8381" t="s">
        <v>58</v>
      </c>
      <c r="I8381" s="1">
        <v>932995</v>
      </c>
      <c r="J8381" s="2">
        <f>VLOOKUP(Oliusala[[#This Row],[tegund]],Tegundir!$B$2:$D$19,3,FALSE)*Oliusala[[#This Row],[magn]]/1000</f>
        <v>807.04067500000008</v>
      </c>
      <c r="K8381">
        <v>2016</v>
      </c>
      <c r="L8381" t="s">
        <v>18</v>
      </c>
      <c r="M8381" s="144" t="s">
        <v>59</v>
      </c>
    </row>
    <row r="8382" spans="1:15" x14ac:dyDescent="0.2">
      <c r="A8382" t="s">
        <v>68</v>
      </c>
      <c r="B8382" s="144" t="s">
        <v>131</v>
      </c>
      <c r="C8382">
        <v>560</v>
      </c>
      <c r="D8382" t="str">
        <f>VLOOKUP(Oliusala[[#This Row],[postnumer]],Sveitarfelog[#All],4,FALSE)</f>
        <v>Skagafjörður</v>
      </c>
      <c r="E8382" t="str">
        <f>VLOOKUP(Oliusala[[#This Row],[postnumer]],Sveitarfelog[#All],5,FALSE)</f>
        <v>Norðurland vestra</v>
      </c>
      <c r="F8382" t="s">
        <v>25</v>
      </c>
      <c r="G8382" t="s">
        <v>24</v>
      </c>
      <c r="H8382" s="1" t="s">
        <v>60</v>
      </c>
      <c r="I8382" s="1">
        <v>115612</v>
      </c>
      <c r="J8382" s="2">
        <f>VLOOKUP(Oliusala[[#This Row],[tegund]],Tegundir!$B$2:$D$19,3,FALSE)*Oliusala[[#This Row],[magn]]/1000</f>
        <v>100.00438</v>
      </c>
      <c r="K8382">
        <v>2016</v>
      </c>
      <c r="L8382" t="s">
        <v>1955</v>
      </c>
      <c r="M8382" s="144" t="s">
        <v>59</v>
      </c>
    </row>
    <row r="8383" spans="1:15" x14ac:dyDescent="0.2">
      <c r="A8383" t="s">
        <v>57</v>
      </c>
      <c r="B8383" s="144" t="s">
        <v>131</v>
      </c>
      <c r="C8383">
        <v>560</v>
      </c>
      <c r="D8383" t="str">
        <f>VLOOKUP(Oliusala[[#This Row],[postnumer]],Sveitarfelog[#All],4,FALSE)</f>
        <v>Skagafjörður</v>
      </c>
      <c r="E8383" t="str">
        <f>VLOOKUP(Oliusala[[#This Row],[postnumer]],Sveitarfelog[#All],5,FALSE)</f>
        <v>Norðurland vestra</v>
      </c>
      <c r="F8383" t="s">
        <v>25</v>
      </c>
      <c r="G8383" t="s">
        <v>24</v>
      </c>
      <c r="H8383" s="1" t="s">
        <v>60</v>
      </c>
      <c r="I8383" s="1">
        <v>358870</v>
      </c>
      <c r="J8383" s="2">
        <f>VLOOKUP(Oliusala[[#This Row],[tegund]],Tegundir!$B$2:$D$19,3,FALSE)*Oliusala[[#This Row],[magn]]/1000</f>
        <v>310.42255</v>
      </c>
      <c r="K8383">
        <v>2016</v>
      </c>
      <c r="L8383" t="s">
        <v>1955</v>
      </c>
      <c r="M8383" s="144" t="s">
        <v>59</v>
      </c>
    </row>
    <row r="8384" spans="1:15" x14ac:dyDescent="0.2">
      <c r="A8384" t="s">
        <v>122</v>
      </c>
      <c r="B8384" s="144" t="s">
        <v>131</v>
      </c>
      <c r="C8384">
        <v>560</v>
      </c>
      <c r="D8384" t="str">
        <f>VLOOKUP(Oliusala[[#This Row],[postnumer]],Sveitarfelog[#All],4,FALSE)</f>
        <v>Skagafjörður</v>
      </c>
      <c r="E8384" t="str">
        <f>VLOOKUP(Oliusala[[#This Row],[postnumer]],Sveitarfelog[#All],5,FALSE)</f>
        <v>Norðurland vestra</v>
      </c>
      <c r="F8384" t="s">
        <v>25</v>
      </c>
      <c r="G8384" t="s">
        <v>24</v>
      </c>
      <c r="H8384" s="1" t="s">
        <v>60</v>
      </c>
      <c r="I8384" s="1">
        <v>49991</v>
      </c>
      <c r="J8384" s="2">
        <f>VLOOKUP(Oliusala[[#This Row],[tegund]],Tegundir!$B$2:$D$19,3,FALSE)*Oliusala[[#This Row],[magn]]/1000</f>
        <v>43.242214999999995</v>
      </c>
      <c r="K8384">
        <v>2016</v>
      </c>
      <c r="L8384" t="s">
        <v>1955</v>
      </c>
      <c r="M8384" s="144" t="s">
        <v>59</v>
      </c>
    </row>
    <row r="8385" spans="1:15" x14ac:dyDescent="0.2">
      <c r="A8385" t="s">
        <v>63</v>
      </c>
      <c r="B8385" s="144" t="s">
        <v>131</v>
      </c>
      <c r="C8385">
        <v>560</v>
      </c>
      <c r="D8385" t="str">
        <f>VLOOKUP(Oliusala[[#This Row],[postnumer]],Sveitarfelog[#All],4,FALSE)</f>
        <v>Skagafjörður</v>
      </c>
      <c r="E8385" t="str">
        <f>VLOOKUP(Oliusala[[#This Row],[postnumer]],Sveitarfelog[#All],5,FALSE)</f>
        <v>Norðurland vestra</v>
      </c>
      <c r="F8385" t="s">
        <v>25</v>
      </c>
      <c r="G8385" t="s">
        <v>24</v>
      </c>
      <c r="H8385" t="s">
        <v>58</v>
      </c>
      <c r="I8385" s="1">
        <v>59476</v>
      </c>
      <c r="J8385" s="2">
        <f>VLOOKUP(Oliusala[[#This Row],[tegund]],Tegundir!$B$2:$D$19,3,FALSE)*Oliusala[[#This Row],[magn]]/1000</f>
        <v>51.446739999999998</v>
      </c>
      <c r="K8385">
        <v>2016</v>
      </c>
      <c r="L8385" t="s">
        <v>1955</v>
      </c>
      <c r="M8385" s="144" t="s">
        <v>59</v>
      </c>
    </row>
    <row r="8386" spans="1:15" x14ac:dyDescent="0.2">
      <c r="A8386" t="s">
        <v>68</v>
      </c>
      <c r="B8386" s="144" t="s">
        <v>122</v>
      </c>
      <c r="C8386">
        <v>550</v>
      </c>
      <c r="D8386" t="str">
        <f>VLOOKUP(Oliusala[[#This Row],[postnumer]],Sveitarfelog[#All],4,FALSE)</f>
        <v>Skagafjörður</v>
      </c>
      <c r="E8386" t="str">
        <f>VLOOKUP(Oliusala[[#This Row],[postnumer]],Sveitarfelog[#All],5,FALSE)</f>
        <v>Norðurland vestra</v>
      </c>
      <c r="F8386" t="s">
        <v>24</v>
      </c>
      <c r="G8386" t="s">
        <v>24</v>
      </c>
      <c r="H8386" s="1" t="s">
        <v>60</v>
      </c>
      <c r="I8386" s="1">
        <v>40951</v>
      </c>
      <c r="J8386" s="2">
        <f>VLOOKUP(Oliusala[[#This Row],[tegund]],Tegundir!$B$2:$D$19,3,FALSE)*Oliusala[[#This Row],[magn]]/1000</f>
        <v>35.422615</v>
      </c>
      <c r="K8386">
        <v>2016</v>
      </c>
      <c r="L8386" t="s">
        <v>18</v>
      </c>
      <c r="M8386" s="144" t="s">
        <v>59</v>
      </c>
    </row>
    <row r="8387" spans="1:15" x14ac:dyDescent="0.2">
      <c r="A8387" t="s">
        <v>68</v>
      </c>
      <c r="B8387" s="144" t="s">
        <v>131</v>
      </c>
      <c r="C8387">
        <v>560</v>
      </c>
      <c r="D8387" t="str">
        <f>VLOOKUP(Oliusala[[#This Row],[postnumer]],Sveitarfelog[#All],4,FALSE)</f>
        <v>Skagafjörður</v>
      </c>
      <c r="E8387" t="str">
        <f>VLOOKUP(Oliusala[[#This Row],[postnumer]],Sveitarfelog[#All],5,FALSE)</f>
        <v>Norðurland vestra</v>
      </c>
      <c r="F8387" t="s">
        <v>24</v>
      </c>
      <c r="G8387" t="s">
        <v>24</v>
      </c>
      <c r="H8387" s="1" t="s">
        <v>60</v>
      </c>
      <c r="I8387" s="1">
        <v>9805</v>
      </c>
      <c r="J8387" s="2">
        <f>VLOOKUP(Oliusala[[#This Row],[tegund]],Tegundir!$B$2:$D$19,3,FALSE)*Oliusala[[#This Row],[magn]]/1000</f>
        <v>8.481325</v>
      </c>
      <c r="K8387">
        <v>2016</v>
      </c>
      <c r="L8387" t="s">
        <v>18</v>
      </c>
      <c r="M8387" s="144" t="s">
        <v>59</v>
      </c>
    </row>
    <row r="8388" spans="1:15" x14ac:dyDescent="0.2">
      <c r="A8388" t="s">
        <v>57</v>
      </c>
      <c r="B8388" s="144" t="s">
        <v>131</v>
      </c>
      <c r="C8388">
        <v>560</v>
      </c>
      <c r="D8388" t="str">
        <f>VLOOKUP(Oliusala[[#This Row],[postnumer]],Sveitarfelog[#All],4,FALSE)</f>
        <v>Skagafjörður</v>
      </c>
      <c r="E8388" t="str">
        <f>VLOOKUP(Oliusala[[#This Row],[postnumer]],Sveitarfelog[#All],5,FALSE)</f>
        <v>Norðurland vestra</v>
      </c>
      <c r="F8388" t="s">
        <v>24</v>
      </c>
      <c r="G8388" t="s">
        <v>24</v>
      </c>
      <c r="H8388" s="1" t="s">
        <v>60</v>
      </c>
      <c r="I8388" s="1">
        <v>31358</v>
      </c>
      <c r="J8388" s="2">
        <f>VLOOKUP(Oliusala[[#This Row],[tegund]],Tegundir!$B$2:$D$19,3,FALSE)*Oliusala[[#This Row],[magn]]/1000</f>
        <v>27.124669999999998</v>
      </c>
      <c r="K8388">
        <v>2016</v>
      </c>
      <c r="L8388" t="s">
        <v>18</v>
      </c>
      <c r="M8388" s="144" t="s">
        <v>59</v>
      </c>
    </row>
    <row r="8389" spans="1:15" x14ac:dyDescent="0.2">
      <c r="A8389" t="s">
        <v>63</v>
      </c>
      <c r="B8389" s="144" t="s">
        <v>132</v>
      </c>
      <c r="C8389">
        <v>565</v>
      </c>
      <c r="D8389" t="str">
        <f>VLOOKUP(Oliusala[[#This Row],[postnumer]],Sveitarfelog[#All],4,FALSE)</f>
        <v>Skagafjörður</v>
      </c>
      <c r="E8389" t="str">
        <f>VLOOKUP(Oliusala[[#This Row],[postnumer]],Sveitarfelog[#All],5,FALSE)</f>
        <v>Norðurland vestra</v>
      </c>
      <c r="F8389" t="s">
        <v>24</v>
      </c>
      <c r="G8389" t="s">
        <v>24</v>
      </c>
      <c r="H8389" s="1" t="s">
        <v>58</v>
      </c>
      <c r="I8389" s="1">
        <v>127864</v>
      </c>
      <c r="J8389" s="2">
        <f>VLOOKUP(Oliusala[[#This Row],[tegund]],Tegundir!$B$2:$D$19,3,FALSE)*Oliusala[[#This Row],[magn]]/1000</f>
        <v>110.60236</v>
      </c>
      <c r="K8389">
        <v>2016</v>
      </c>
      <c r="L8389" t="s">
        <v>18</v>
      </c>
      <c r="M8389" s="144" t="s">
        <v>59</v>
      </c>
    </row>
    <row r="8390" spans="1:15" x14ac:dyDescent="0.2">
      <c r="A8390" t="s">
        <v>68</v>
      </c>
      <c r="B8390" s="144" t="s">
        <v>132</v>
      </c>
      <c r="C8390">
        <v>565</v>
      </c>
      <c r="D8390" t="str">
        <f>VLOOKUP(Oliusala[[#This Row],[postnumer]],Sveitarfelog[#All],4,FALSE)</f>
        <v>Skagafjörður</v>
      </c>
      <c r="E8390" t="str">
        <f>VLOOKUP(Oliusala[[#This Row],[postnumer]],Sveitarfelog[#All],5,FALSE)</f>
        <v>Norðurland vestra</v>
      </c>
      <c r="F8390" t="s">
        <v>25</v>
      </c>
      <c r="G8390" t="s">
        <v>24</v>
      </c>
      <c r="H8390" s="1" t="s">
        <v>60</v>
      </c>
      <c r="I8390" s="1">
        <v>15412</v>
      </c>
      <c r="J8390" s="2">
        <f>VLOOKUP(Oliusala[[#This Row],[tegund]],Tegundir!$B$2:$D$19,3,FALSE)*Oliusala[[#This Row],[magn]]/1000</f>
        <v>13.331379999999999</v>
      </c>
      <c r="K8390">
        <v>2016</v>
      </c>
      <c r="L8390" t="s">
        <v>1955</v>
      </c>
      <c r="M8390" s="144" t="s">
        <v>59</v>
      </c>
    </row>
    <row r="8391" spans="1:15" x14ac:dyDescent="0.2">
      <c r="A8391" t="s">
        <v>57</v>
      </c>
      <c r="B8391" s="144" t="s">
        <v>132</v>
      </c>
      <c r="C8391">
        <v>565</v>
      </c>
      <c r="D8391" t="str">
        <f>VLOOKUP(Oliusala[[#This Row],[postnumer]],Sveitarfelog[#All],4,FALSE)</f>
        <v>Skagafjörður</v>
      </c>
      <c r="E8391" t="str">
        <f>VLOOKUP(Oliusala[[#This Row],[postnumer]],Sveitarfelog[#All],5,FALSE)</f>
        <v>Norðurland vestra</v>
      </c>
      <c r="F8391" t="s">
        <v>25</v>
      </c>
      <c r="G8391" t="s">
        <v>24</v>
      </c>
      <c r="H8391" s="1" t="s">
        <v>60</v>
      </c>
      <c r="I8391" s="1">
        <v>215889</v>
      </c>
      <c r="J8391" s="2">
        <f>VLOOKUP(Oliusala[[#This Row],[tegund]],Tegundir!$B$2:$D$19,3,FALSE)*Oliusala[[#This Row],[magn]]/1000</f>
        <v>186.74398499999998</v>
      </c>
      <c r="K8391">
        <v>2016</v>
      </c>
      <c r="L8391" t="s">
        <v>1955</v>
      </c>
      <c r="M8391" s="144" t="s">
        <v>59</v>
      </c>
    </row>
    <row r="8392" spans="1:15" x14ac:dyDescent="0.2">
      <c r="A8392" t="s">
        <v>122</v>
      </c>
      <c r="B8392" s="144" t="s">
        <v>132</v>
      </c>
      <c r="C8392">
        <v>565</v>
      </c>
      <c r="D8392" t="str">
        <f>VLOOKUP(Oliusala[[#This Row],[postnumer]],Sveitarfelog[#All],4,FALSE)</f>
        <v>Skagafjörður</v>
      </c>
      <c r="E8392" t="str">
        <f>VLOOKUP(Oliusala[[#This Row],[postnumer]],Sveitarfelog[#All],5,FALSE)</f>
        <v>Norðurland vestra</v>
      </c>
      <c r="F8392" t="s">
        <v>25</v>
      </c>
      <c r="G8392" t="s">
        <v>24</v>
      </c>
      <c r="H8392" s="1" t="s">
        <v>60</v>
      </c>
      <c r="I8392" s="1">
        <v>22963</v>
      </c>
      <c r="J8392" s="2">
        <f>VLOOKUP(Oliusala[[#This Row],[tegund]],Tegundir!$B$2:$D$19,3,FALSE)*Oliusala[[#This Row],[magn]]/1000</f>
        <v>19.862994999999998</v>
      </c>
      <c r="K8392">
        <v>2016</v>
      </c>
      <c r="L8392" t="s">
        <v>1955</v>
      </c>
      <c r="M8392" s="144" t="s">
        <v>59</v>
      </c>
    </row>
    <row r="8393" spans="1:15" x14ac:dyDescent="0.2">
      <c r="A8393" t="s">
        <v>63</v>
      </c>
      <c r="B8393" s="144" t="s">
        <v>128</v>
      </c>
      <c r="C8393">
        <v>540</v>
      </c>
      <c r="D8393" t="str">
        <f>VLOOKUP(Oliusala[[#This Row],[postnumer]],Sveitarfelog[#All],4,FALSE)</f>
        <v>Húnabyggð</v>
      </c>
      <c r="E8393" t="str">
        <f>VLOOKUP(Oliusala[[#This Row],[postnumer]],Sveitarfelog[#All],5,FALSE)</f>
        <v>Norðurland vestra</v>
      </c>
      <c r="F8393" t="s">
        <v>24</v>
      </c>
      <c r="G8393" t="s">
        <v>24</v>
      </c>
      <c r="H8393" s="1" t="s">
        <v>58</v>
      </c>
      <c r="I8393" s="1">
        <v>700000</v>
      </c>
      <c r="J8393" s="2">
        <f>VLOOKUP(Oliusala[[#This Row],[tegund]],Tegundir!$B$2:$D$19,3,FALSE)*Oliusala[[#This Row],[magn]]/1000</f>
        <v>605.5</v>
      </c>
      <c r="K8393">
        <v>2016</v>
      </c>
      <c r="L8393" t="s">
        <v>1955</v>
      </c>
      <c r="M8393" s="144" t="s">
        <v>59</v>
      </c>
      <c r="N8393" s="144" t="s">
        <v>1939</v>
      </c>
    </row>
    <row r="8394" spans="1:15" x14ac:dyDescent="0.2">
      <c r="A8394" t="s">
        <v>63</v>
      </c>
      <c r="B8394" s="144" t="s">
        <v>133</v>
      </c>
      <c r="C8394">
        <v>566</v>
      </c>
      <c r="D8394" t="str">
        <f>VLOOKUP(Oliusala[[#This Row],[postnumer]],Sveitarfelog[#All],4,FALSE)</f>
        <v>Skagafjörður</v>
      </c>
      <c r="E8394" t="str">
        <f>VLOOKUP(Oliusala[[#This Row],[postnumer]],Sveitarfelog[#All],5,FALSE)</f>
        <v>Norðurland vestra</v>
      </c>
      <c r="F8394" t="s">
        <v>24</v>
      </c>
      <c r="G8394" t="s">
        <v>24</v>
      </c>
      <c r="H8394" s="1" t="s">
        <v>58</v>
      </c>
      <c r="I8394" s="1">
        <v>86202</v>
      </c>
      <c r="J8394" s="2">
        <f>VLOOKUP(Oliusala[[#This Row],[tegund]],Tegundir!$B$2:$D$19,3,FALSE)*Oliusala[[#This Row],[magn]]/1000</f>
        <v>74.564729999999997</v>
      </c>
      <c r="K8394">
        <v>2016</v>
      </c>
      <c r="L8394" t="s">
        <v>18</v>
      </c>
      <c r="M8394" s="144" t="s">
        <v>59</v>
      </c>
    </row>
    <row r="8395" spans="1:15" x14ac:dyDescent="0.2">
      <c r="A8395" t="s">
        <v>68</v>
      </c>
      <c r="B8395" s="144" t="s">
        <v>133</v>
      </c>
      <c r="C8395">
        <v>566</v>
      </c>
      <c r="D8395" t="str">
        <f>VLOOKUP(Oliusala[[#This Row],[postnumer]],Sveitarfelog[#All],4,FALSE)</f>
        <v>Skagafjörður</v>
      </c>
      <c r="E8395" t="str">
        <f>VLOOKUP(Oliusala[[#This Row],[postnumer]],Sveitarfelog[#All],5,FALSE)</f>
        <v>Norðurland vestra</v>
      </c>
      <c r="F8395" t="s">
        <v>25</v>
      </c>
      <c r="G8395" t="s">
        <v>24</v>
      </c>
      <c r="H8395" s="1" t="s">
        <v>60</v>
      </c>
      <c r="I8395" s="1">
        <v>2928</v>
      </c>
      <c r="J8395" s="2">
        <f>VLOOKUP(Oliusala[[#This Row],[tegund]],Tegundir!$B$2:$D$19,3,FALSE)*Oliusala[[#This Row],[magn]]/1000</f>
        <v>2.5327199999999999</v>
      </c>
      <c r="K8395">
        <v>2016</v>
      </c>
      <c r="L8395" t="s">
        <v>1955</v>
      </c>
      <c r="M8395" s="144" t="s">
        <v>59</v>
      </c>
    </row>
    <row r="8396" spans="1:15" x14ac:dyDescent="0.2">
      <c r="A8396" t="s">
        <v>63</v>
      </c>
      <c r="B8396" s="144" t="s">
        <v>128</v>
      </c>
      <c r="C8396">
        <v>540</v>
      </c>
      <c r="D8396" t="str">
        <f>VLOOKUP(Oliusala[[#This Row],[postnumer]],Sveitarfelog[#All],4,FALSE)</f>
        <v>Húnabyggð</v>
      </c>
      <c r="E8396" t="str">
        <f>VLOOKUP(Oliusala[[#This Row],[postnumer]],Sveitarfelog[#All],5,FALSE)</f>
        <v>Norðurland vestra</v>
      </c>
      <c r="F8396" t="s">
        <v>24</v>
      </c>
      <c r="G8396" t="s">
        <v>24</v>
      </c>
      <c r="H8396" s="1" t="s">
        <v>58</v>
      </c>
      <c r="I8396" s="1">
        <v>1499798</v>
      </c>
      <c r="J8396" s="2">
        <f>VLOOKUP(Oliusala[[#This Row],[tegund]],Tegundir!$B$2:$D$19,3,FALSE)*Oliusala[[#This Row],[magn]]/1000</f>
        <v>1297.32527</v>
      </c>
      <c r="K8396">
        <v>2016</v>
      </c>
      <c r="L8396" t="s">
        <v>18</v>
      </c>
      <c r="M8396" s="144" t="s">
        <v>59</v>
      </c>
      <c r="N8396" s="144" t="s">
        <v>1939</v>
      </c>
    </row>
    <row r="8397" spans="1:15" x14ac:dyDescent="0.2">
      <c r="A8397" t="s">
        <v>63</v>
      </c>
      <c r="B8397" s="144" t="s">
        <v>134</v>
      </c>
      <c r="C8397">
        <v>570</v>
      </c>
      <c r="D8397" t="str">
        <f>VLOOKUP(Oliusala[[#This Row],[postnumer]],Sveitarfelog[#All],4,FALSE)</f>
        <v>Skagafjörður</v>
      </c>
      <c r="E8397" t="str">
        <f>VLOOKUP(Oliusala[[#This Row],[postnumer]],Sveitarfelog[#All],5,FALSE)</f>
        <v>Norðurland vestra</v>
      </c>
      <c r="F8397" t="s">
        <v>24</v>
      </c>
      <c r="G8397" t="s">
        <v>24</v>
      </c>
      <c r="H8397" t="s">
        <v>58</v>
      </c>
      <c r="I8397" s="1">
        <v>82375</v>
      </c>
      <c r="J8397" s="2">
        <f>VLOOKUP(Oliusala[[#This Row],[tegund]],Tegundir!$B$2:$D$19,3,FALSE)*Oliusala[[#This Row],[magn]]/1000</f>
        <v>71.254374999999996</v>
      </c>
      <c r="K8397">
        <v>2016</v>
      </c>
      <c r="L8397" t="s">
        <v>18</v>
      </c>
      <c r="M8397" s="144" t="s">
        <v>59</v>
      </c>
    </row>
    <row r="8398" spans="1:15" x14ac:dyDescent="0.2">
      <c r="A8398" t="s">
        <v>57</v>
      </c>
      <c r="B8398" s="144" t="s">
        <v>134</v>
      </c>
      <c r="C8398">
        <v>570</v>
      </c>
      <c r="D8398" t="str">
        <f>VLOOKUP(Oliusala[[#This Row],[postnumer]],Sveitarfelog[#All],4,FALSE)</f>
        <v>Skagafjörður</v>
      </c>
      <c r="E8398" t="str">
        <f>VLOOKUP(Oliusala[[#This Row],[postnumer]],Sveitarfelog[#All],5,FALSE)</f>
        <v>Norðurland vestra</v>
      </c>
      <c r="F8398" t="s">
        <v>25</v>
      </c>
      <c r="G8398" t="s">
        <v>24</v>
      </c>
      <c r="H8398" s="1" t="s">
        <v>60</v>
      </c>
      <c r="I8398" s="1">
        <v>49744</v>
      </c>
      <c r="J8398" s="2">
        <f>VLOOKUP(Oliusala[[#This Row],[tegund]],Tegundir!$B$2:$D$19,3,FALSE)*Oliusala[[#This Row],[magn]]/1000</f>
        <v>43.028559999999999</v>
      </c>
      <c r="K8398">
        <v>2016</v>
      </c>
      <c r="L8398" t="s">
        <v>1955</v>
      </c>
      <c r="M8398" s="144" t="s">
        <v>59</v>
      </c>
    </row>
    <row r="8399" spans="1:15" x14ac:dyDescent="0.2">
      <c r="A8399" t="s">
        <v>135</v>
      </c>
      <c r="B8399" s="144" t="s">
        <v>134</v>
      </c>
      <c r="C8399">
        <v>570</v>
      </c>
      <c r="D8399" t="str">
        <f>VLOOKUP(Oliusala[[#This Row],[postnumer]],Sveitarfelog[#All],4,FALSE)</f>
        <v>Skagafjörður</v>
      </c>
      <c r="E8399" t="str">
        <f>VLOOKUP(Oliusala[[#This Row],[postnumer]],Sveitarfelog[#All],5,FALSE)</f>
        <v>Norðurland vestra</v>
      </c>
      <c r="F8399" t="s">
        <v>25</v>
      </c>
      <c r="G8399" t="s">
        <v>24</v>
      </c>
      <c r="H8399" t="s">
        <v>60</v>
      </c>
      <c r="I8399" s="1">
        <v>27069</v>
      </c>
      <c r="J8399" s="2">
        <f>VLOOKUP(Oliusala[[#This Row],[tegund]],Tegundir!$B$2:$D$19,3,FALSE)*Oliusala[[#This Row],[magn]]/1000</f>
        <v>23.414685000000002</v>
      </c>
      <c r="K8399">
        <v>2016</v>
      </c>
      <c r="L8399" t="s">
        <v>1955</v>
      </c>
      <c r="M8399" s="144" t="s">
        <v>59</v>
      </c>
    </row>
    <row r="8400" spans="1:15" x14ac:dyDescent="0.2">
      <c r="A8400" t="s">
        <v>68</v>
      </c>
      <c r="B8400" s="144" t="s">
        <v>135</v>
      </c>
      <c r="C8400">
        <v>580</v>
      </c>
      <c r="D8400" t="str">
        <f>VLOOKUP(Oliusala[[#This Row],[postnumer]],Sveitarfelog[#All],4,FALSE)</f>
        <v>Fjallabyggð</v>
      </c>
      <c r="E8400" t="str">
        <f>VLOOKUP(Oliusala[[#This Row],[postnumer]],Sveitarfelog[#All],5,FALSE)</f>
        <v>Norðurland eystra</v>
      </c>
      <c r="F8400" t="s">
        <v>29</v>
      </c>
      <c r="G8400" t="s">
        <v>24</v>
      </c>
      <c r="H8400" s="1" t="s">
        <v>60</v>
      </c>
      <c r="I8400" s="1">
        <v>1474473</v>
      </c>
      <c r="J8400" s="2">
        <f>VLOOKUP(Oliusala[[#This Row],[tegund]],Tegundir!$B$2:$D$19,3,FALSE)*Oliusala[[#This Row],[magn]]/1000</f>
        <v>1275.4191450000001</v>
      </c>
      <c r="K8400">
        <v>2016</v>
      </c>
      <c r="L8400" t="s">
        <v>19</v>
      </c>
      <c r="M8400" s="144" t="s">
        <v>59</v>
      </c>
      <c r="O8400" s="144" t="s">
        <v>1998</v>
      </c>
    </row>
    <row r="8401" spans="1:15" x14ac:dyDescent="0.2">
      <c r="A8401" t="s">
        <v>135</v>
      </c>
      <c r="B8401" s="144" t="s">
        <v>135</v>
      </c>
      <c r="C8401">
        <v>580</v>
      </c>
      <c r="D8401" t="str">
        <f>VLOOKUP(Oliusala[[#This Row],[postnumer]],Sveitarfelog[#All],4,FALSE)</f>
        <v>Fjallabyggð</v>
      </c>
      <c r="E8401" t="str">
        <f>VLOOKUP(Oliusala[[#This Row],[postnumer]],Sveitarfelog[#All],5,FALSE)</f>
        <v>Norðurland eystra</v>
      </c>
      <c r="F8401" t="s">
        <v>24</v>
      </c>
      <c r="G8401" t="s">
        <v>24</v>
      </c>
      <c r="H8401" t="s">
        <v>58</v>
      </c>
      <c r="I8401" s="1">
        <v>112733</v>
      </c>
      <c r="J8401" s="2">
        <f>VLOOKUP(Oliusala[[#This Row],[tegund]],Tegundir!$B$2:$D$19,3,FALSE)*Oliusala[[#This Row],[magn]]/1000</f>
        <v>97.514044999999996</v>
      </c>
      <c r="K8401">
        <v>2016</v>
      </c>
      <c r="L8401" t="s">
        <v>18</v>
      </c>
      <c r="M8401" s="144" t="s">
        <v>59</v>
      </c>
    </row>
    <row r="8402" spans="1:15" x14ac:dyDescent="0.2">
      <c r="A8402" t="s">
        <v>135</v>
      </c>
      <c r="B8402" s="144" t="s">
        <v>135</v>
      </c>
      <c r="C8402">
        <v>580</v>
      </c>
      <c r="D8402" t="str">
        <f>VLOOKUP(Oliusala[[#This Row],[postnumer]],Sveitarfelog[#All],4,FALSE)</f>
        <v>Fjallabyggð</v>
      </c>
      <c r="E8402" t="str">
        <f>VLOOKUP(Oliusala[[#This Row],[postnumer]],Sveitarfelog[#All],5,FALSE)</f>
        <v>Norðurland eystra</v>
      </c>
      <c r="F8402" t="s">
        <v>29</v>
      </c>
      <c r="G8402" t="s">
        <v>24</v>
      </c>
      <c r="H8402" s="1" t="s">
        <v>58</v>
      </c>
      <c r="I8402" s="1">
        <v>5456663</v>
      </c>
      <c r="J8402" s="2">
        <f>VLOOKUP(Oliusala[[#This Row],[tegund]],Tegundir!$B$2:$D$19,3,FALSE)*Oliusala[[#This Row],[magn]]/1000</f>
        <v>4720.0134950000001</v>
      </c>
      <c r="K8402">
        <v>2016</v>
      </c>
      <c r="L8402" t="s">
        <v>19</v>
      </c>
      <c r="M8402" s="144" t="s">
        <v>59</v>
      </c>
      <c r="O8402" s="144" t="s">
        <v>1998</v>
      </c>
    </row>
    <row r="8403" spans="1:15" x14ac:dyDescent="0.2">
      <c r="A8403" t="s">
        <v>135</v>
      </c>
      <c r="B8403" s="144" t="s">
        <v>135</v>
      </c>
      <c r="C8403">
        <v>580</v>
      </c>
      <c r="D8403" t="str">
        <f>VLOOKUP(Oliusala[[#This Row],[postnumer]],Sveitarfelog[#All],4,FALSE)</f>
        <v>Fjallabyggð</v>
      </c>
      <c r="E8403" t="str">
        <f>VLOOKUP(Oliusala[[#This Row],[postnumer]],Sveitarfelog[#All],5,FALSE)</f>
        <v>Norðurland eystra</v>
      </c>
      <c r="F8403" t="s">
        <v>30</v>
      </c>
      <c r="G8403" t="s">
        <v>24</v>
      </c>
      <c r="H8403" s="1" t="s">
        <v>58</v>
      </c>
      <c r="I8403" s="1">
        <v>502975</v>
      </c>
      <c r="J8403" s="2">
        <f>VLOOKUP(Oliusala[[#This Row],[tegund]],Tegundir!$B$2:$D$19,3,FALSE)*Oliusala[[#This Row],[magn]]/1000</f>
        <v>435.073375</v>
      </c>
      <c r="K8403">
        <v>2016</v>
      </c>
      <c r="L8403" t="s">
        <v>19</v>
      </c>
      <c r="M8403" s="144" t="s">
        <v>59</v>
      </c>
      <c r="O8403" s="144" t="s">
        <v>1998</v>
      </c>
    </row>
    <row r="8404" spans="1:15" x14ac:dyDescent="0.2">
      <c r="A8404" t="s">
        <v>63</v>
      </c>
      <c r="B8404" s="144" t="s">
        <v>135</v>
      </c>
      <c r="C8404">
        <v>580</v>
      </c>
      <c r="D8404" t="str">
        <f>VLOOKUP(Oliusala[[#This Row],[postnumer]],Sveitarfelog[#All],4,FALSE)</f>
        <v>Fjallabyggð</v>
      </c>
      <c r="E8404" t="str">
        <f>VLOOKUP(Oliusala[[#This Row],[postnumer]],Sveitarfelog[#All],5,FALSE)</f>
        <v>Norðurland eystra</v>
      </c>
      <c r="F8404" t="s">
        <v>24</v>
      </c>
      <c r="G8404" t="s">
        <v>24</v>
      </c>
      <c r="H8404" t="s">
        <v>58</v>
      </c>
      <c r="I8404" s="1">
        <v>416123</v>
      </c>
      <c r="J8404" s="2">
        <f>VLOOKUP(Oliusala[[#This Row],[tegund]],Tegundir!$B$2:$D$19,3,FALSE)*Oliusala[[#This Row],[magn]]/1000</f>
        <v>359.946395</v>
      </c>
      <c r="K8404">
        <v>2016</v>
      </c>
      <c r="L8404" t="s">
        <v>18</v>
      </c>
      <c r="M8404" s="144" t="s">
        <v>59</v>
      </c>
    </row>
    <row r="8405" spans="1:15" x14ac:dyDescent="0.2">
      <c r="A8405" t="s">
        <v>68</v>
      </c>
      <c r="B8405" s="144" t="s">
        <v>135</v>
      </c>
      <c r="C8405">
        <v>580</v>
      </c>
      <c r="D8405" t="str">
        <f>VLOOKUP(Oliusala[[#This Row],[postnumer]],Sveitarfelog[#All],4,FALSE)</f>
        <v>Fjallabyggð</v>
      </c>
      <c r="E8405" t="str">
        <f>VLOOKUP(Oliusala[[#This Row],[postnumer]],Sveitarfelog[#All],5,FALSE)</f>
        <v>Norðurland eystra</v>
      </c>
      <c r="F8405" t="s">
        <v>25</v>
      </c>
      <c r="G8405" t="s">
        <v>24</v>
      </c>
      <c r="H8405" s="1" t="s">
        <v>60</v>
      </c>
      <c r="I8405" s="1">
        <v>26619</v>
      </c>
      <c r="J8405" s="2">
        <f>VLOOKUP(Oliusala[[#This Row],[tegund]],Tegundir!$B$2:$D$19,3,FALSE)*Oliusala[[#This Row],[magn]]/1000</f>
        <v>23.025435000000002</v>
      </c>
      <c r="K8405">
        <v>2016</v>
      </c>
      <c r="L8405" t="s">
        <v>1955</v>
      </c>
      <c r="M8405" s="144" t="s">
        <v>59</v>
      </c>
    </row>
    <row r="8406" spans="1:15" x14ac:dyDescent="0.2">
      <c r="A8406" t="s">
        <v>135</v>
      </c>
      <c r="B8406" s="144" t="s">
        <v>135</v>
      </c>
      <c r="C8406">
        <v>580</v>
      </c>
      <c r="D8406" t="str">
        <f>VLOOKUP(Oliusala[[#This Row],[postnumer]],Sveitarfelog[#All],4,FALSE)</f>
        <v>Fjallabyggð</v>
      </c>
      <c r="E8406" t="str">
        <f>VLOOKUP(Oliusala[[#This Row],[postnumer]],Sveitarfelog[#All],5,FALSE)</f>
        <v>Norðurland eystra</v>
      </c>
      <c r="F8406" t="s">
        <v>25</v>
      </c>
      <c r="G8406" t="s">
        <v>24</v>
      </c>
      <c r="H8406" t="s">
        <v>58</v>
      </c>
      <c r="I8406" s="1">
        <v>416518</v>
      </c>
      <c r="J8406" s="2">
        <f>VLOOKUP(Oliusala[[#This Row],[tegund]],Tegundir!$B$2:$D$19,3,FALSE)*Oliusala[[#This Row],[magn]]/1000</f>
        <v>360.28807</v>
      </c>
      <c r="K8406">
        <v>2016</v>
      </c>
      <c r="L8406" t="s">
        <v>19</v>
      </c>
      <c r="M8406" s="144" t="s">
        <v>59</v>
      </c>
      <c r="O8406" s="144" t="s">
        <v>1997</v>
      </c>
    </row>
    <row r="8407" spans="1:15" x14ac:dyDescent="0.2">
      <c r="A8407" t="s">
        <v>63</v>
      </c>
      <c r="B8407" s="144" t="s">
        <v>135</v>
      </c>
      <c r="C8407">
        <v>580</v>
      </c>
      <c r="D8407" t="str">
        <f>VLOOKUP(Oliusala[[#This Row],[postnumer]],Sveitarfelog[#All],4,FALSE)</f>
        <v>Fjallabyggð</v>
      </c>
      <c r="E8407" t="str">
        <f>VLOOKUP(Oliusala[[#This Row],[postnumer]],Sveitarfelog[#All],5,FALSE)</f>
        <v>Norðurland eystra</v>
      </c>
      <c r="F8407" t="s">
        <v>25</v>
      </c>
      <c r="G8407" t="s">
        <v>24</v>
      </c>
      <c r="H8407" t="s">
        <v>58</v>
      </c>
      <c r="I8407" s="1">
        <v>33217</v>
      </c>
      <c r="J8407" s="2">
        <f>VLOOKUP(Oliusala[[#This Row],[tegund]],Tegundir!$B$2:$D$19,3,FALSE)*Oliusala[[#This Row],[magn]]/1000</f>
        <v>28.732704999999999</v>
      </c>
      <c r="K8407">
        <v>2016</v>
      </c>
      <c r="L8407" t="s">
        <v>18</v>
      </c>
      <c r="M8407" s="144" t="s">
        <v>59</v>
      </c>
    </row>
    <row r="8408" spans="1:15" x14ac:dyDescent="0.2">
      <c r="A8408" t="s">
        <v>135</v>
      </c>
      <c r="B8408" s="144" t="s">
        <v>135</v>
      </c>
      <c r="C8408">
        <v>580</v>
      </c>
      <c r="D8408" t="str">
        <f>VLOOKUP(Oliusala[[#This Row],[postnumer]],Sveitarfelog[#All],4,FALSE)</f>
        <v>Fjallabyggð</v>
      </c>
      <c r="E8408" t="str">
        <f>VLOOKUP(Oliusala[[#This Row],[postnumer]],Sveitarfelog[#All],5,FALSE)</f>
        <v>Norðurland eystra</v>
      </c>
      <c r="F8408" t="s">
        <v>29</v>
      </c>
      <c r="G8408" t="s">
        <v>24</v>
      </c>
      <c r="H8408" t="s">
        <v>61</v>
      </c>
      <c r="I8408" s="1">
        <v>216943</v>
      </c>
      <c r="J8408" s="2">
        <f>VLOOKUP(Oliusala[[#This Row],[tegund]],Tegundir!$B$2:$D$19,3,FALSE)*Oliusala[[#This Row],[magn]]/1000</f>
        <v>187.65569500000001</v>
      </c>
      <c r="K8408">
        <v>2016</v>
      </c>
      <c r="L8408" t="s">
        <v>19</v>
      </c>
      <c r="M8408" s="144" t="s">
        <v>62</v>
      </c>
      <c r="O8408" s="144" t="s">
        <v>1998</v>
      </c>
    </row>
    <row r="8409" spans="1:15" x14ac:dyDescent="0.2">
      <c r="A8409" t="s">
        <v>68</v>
      </c>
      <c r="B8409" s="144" t="s">
        <v>142</v>
      </c>
      <c r="C8409">
        <v>625</v>
      </c>
      <c r="D8409" t="str">
        <f>VLOOKUP(Oliusala[[#This Row],[postnumer]],Sveitarfelog[#All],4,FALSE)</f>
        <v>Fjallabyggð</v>
      </c>
      <c r="E8409" t="str">
        <f>VLOOKUP(Oliusala[[#This Row],[postnumer]],Sveitarfelog[#All],5,FALSE)</f>
        <v>Norðurland eystra</v>
      </c>
      <c r="F8409" t="s">
        <v>29</v>
      </c>
      <c r="G8409" t="s">
        <v>24</v>
      </c>
      <c r="H8409" t="s">
        <v>60</v>
      </c>
      <c r="I8409" s="1">
        <v>59032</v>
      </c>
      <c r="J8409" s="2">
        <f>VLOOKUP(Oliusala[[#This Row],[tegund]],Tegundir!$B$2:$D$19,3,FALSE)*Oliusala[[#This Row],[magn]]/1000</f>
        <v>51.06268</v>
      </c>
      <c r="K8409">
        <v>2016</v>
      </c>
      <c r="L8409" t="s">
        <v>19</v>
      </c>
      <c r="M8409" s="144" t="s">
        <v>59</v>
      </c>
      <c r="O8409" s="144" t="s">
        <v>1998</v>
      </c>
    </row>
    <row r="8410" spans="1:15" x14ac:dyDescent="0.2">
      <c r="A8410" t="s">
        <v>68</v>
      </c>
      <c r="B8410" s="144" t="s">
        <v>68</v>
      </c>
      <c r="C8410">
        <v>600</v>
      </c>
      <c r="D8410" t="str">
        <f>VLOOKUP(Oliusala[[#This Row],[postnumer]],Sveitarfelog[#All],4,FALSE)</f>
        <v>Akureyrarbær,Eyjafjarðarsveit,Hörgársveit,Svalbarðsstrandarhreppur,Grýtubakkahreppur</v>
      </c>
      <c r="E8410" t="str">
        <f>VLOOKUP(Oliusala[[#This Row],[postnumer]],Sveitarfelog[#All],5,FALSE)</f>
        <v>Norðurland eystra</v>
      </c>
      <c r="F8410" t="s">
        <v>24</v>
      </c>
      <c r="G8410" t="s">
        <v>24</v>
      </c>
      <c r="H8410" t="s">
        <v>58</v>
      </c>
      <c r="I8410" s="1">
        <v>837501</v>
      </c>
      <c r="J8410" s="2">
        <f>VLOOKUP(Oliusala[[#This Row],[tegund]],Tegundir!$B$2:$D$19,3,FALSE)*Oliusala[[#This Row],[magn]]/1000</f>
        <v>724.43836499999998</v>
      </c>
      <c r="K8410">
        <v>2016</v>
      </c>
      <c r="L8410" t="s">
        <v>18</v>
      </c>
      <c r="M8410" s="144" t="s">
        <v>59</v>
      </c>
    </row>
    <row r="8411" spans="1:15" x14ac:dyDescent="0.2">
      <c r="A8411" t="s">
        <v>68</v>
      </c>
      <c r="B8411" s="144" t="s">
        <v>68</v>
      </c>
      <c r="C8411">
        <v>600</v>
      </c>
      <c r="D8411" t="str">
        <f>VLOOKUP(Oliusala[[#This Row],[postnumer]],Sveitarfelog[#All],4,FALSE)</f>
        <v>Akureyrarbær,Eyjafjarðarsveit,Hörgársveit,Svalbarðsstrandarhreppur,Grýtubakkahreppur</v>
      </c>
      <c r="E8411" t="str">
        <f>VLOOKUP(Oliusala[[#This Row],[postnumer]],Sveitarfelog[#All],5,FALSE)</f>
        <v>Norðurland eystra</v>
      </c>
      <c r="F8411" t="s">
        <v>24</v>
      </c>
      <c r="G8411" t="s">
        <v>24</v>
      </c>
      <c r="H8411" t="s">
        <v>60</v>
      </c>
      <c r="I8411" s="1">
        <v>435</v>
      </c>
      <c r="J8411" s="2">
        <f>VLOOKUP(Oliusala[[#This Row],[tegund]],Tegundir!$B$2:$D$19,3,FALSE)*Oliusala[[#This Row],[magn]]/1000</f>
        <v>0.37627499999999997</v>
      </c>
      <c r="K8411">
        <v>2016</v>
      </c>
      <c r="L8411" t="s">
        <v>18</v>
      </c>
      <c r="M8411" s="144" t="s">
        <v>59</v>
      </c>
    </row>
    <row r="8412" spans="1:15" x14ac:dyDescent="0.2">
      <c r="A8412" t="s">
        <v>68</v>
      </c>
      <c r="B8412" s="144" t="s">
        <v>68</v>
      </c>
      <c r="C8412">
        <v>600</v>
      </c>
      <c r="D8412" t="str">
        <f>VLOOKUP(Oliusala[[#This Row],[postnumer]],Sveitarfelog[#All],4,FALSE)</f>
        <v>Akureyrarbær,Eyjafjarðarsveit,Hörgársveit,Svalbarðsstrandarhreppur,Grýtubakkahreppur</v>
      </c>
      <c r="E8412" t="str">
        <f>VLOOKUP(Oliusala[[#This Row],[postnumer]],Sveitarfelog[#All],5,FALSE)</f>
        <v>Norðurland eystra</v>
      </c>
      <c r="F8412" t="s">
        <v>27</v>
      </c>
      <c r="G8412" t="s">
        <v>24</v>
      </c>
      <c r="H8412" s="1" t="s">
        <v>58</v>
      </c>
      <c r="I8412" s="1">
        <v>876552</v>
      </c>
      <c r="J8412" s="2">
        <f>VLOOKUP(Oliusala[[#This Row],[tegund]],Tegundir!$B$2:$D$19,3,FALSE)*Oliusala[[#This Row],[magn]]/1000</f>
        <v>758.21748000000002</v>
      </c>
      <c r="K8412">
        <v>2016</v>
      </c>
      <c r="L8412" t="s">
        <v>19</v>
      </c>
      <c r="M8412" s="144" t="s">
        <v>59</v>
      </c>
      <c r="O8412" s="144" t="s">
        <v>1998</v>
      </c>
    </row>
    <row r="8413" spans="1:15" x14ac:dyDescent="0.2">
      <c r="A8413" t="s">
        <v>68</v>
      </c>
      <c r="B8413" s="144" t="s">
        <v>68</v>
      </c>
      <c r="C8413">
        <v>600</v>
      </c>
      <c r="D8413" t="str">
        <f>VLOOKUP(Oliusala[[#This Row],[postnumer]],Sveitarfelog[#All],4,FALSE)</f>
        <v>Akureyrarbær,Eyjafjarðarsveit,Hörgársveit,Svalbarðsstrandarhreppur,Grýtubakkahreppur</v>
      </c>
      <c r="E8413" t="str">
        <f>VLOOKUP(Oliusala[[#This Row],[postnumer]],Sveitarfelog[#All],5,FALSE)</f>
        <v>Norðurland eystra</v>
      </c>
      <c r="F8413" t="s">
        <v>29</v>
      </c>
      <c r="G8413" t="s">
        <v>24</v>
      </c>
      <c r="H8413" s="1" t="s">
        <v>58</v>
      </c>
      <c r="I8413" s="1">
        <v>4428966</v>
      </c>
      <c r="J8413" s="2">
        <f>VLOOKUP(Oliusala[[#This Row],[tegund]],Tegundir!$B$2:$D$19,3,FALSE)*Oliusala[[#This Row],[magn]]/1000</f>
        <v>3831.0555899999999</v>
      </c>
      <c r="K8413">
        <v>2016</v>
      </c>
      <c r="L8413" t="s">
        <v>19</v>
      </c>
      <c r="M8413" s="144" t="s">
        <v>59</v>
      </c>
      <c r="O8413" s="144" t="s">
        <v>1998</v>
      </c>
    </row>
    <row r="8414" spans="1:15" x14ac:dyDescent="0.2">
      <c r="A8414" t="s">
        <v>68</v>
      </c>
      <c r="B8414" s="144" t="s">
        <v>68</v>
      </c>
      <c r="C8414">
        <v>600</v>
      </c>
      <c r="D8414" t="str">
        <f>VLOOKUP(Oliusala[[#This Row],[postnumer]],Sveitarfelog[#All],4,FALSE)</f>
        <v>Akureyrarbær,Eyjafjarðarsveit,Hörgársveit,Svalbarðsstrandarhreppur,Grýtubakkahreppur</v>
      </c>
      <c r="E8414" t="str">
        <f>VLOOKUP(Oliusala[[#This Row],[postnumer]],Sveitarfelog[#All],5,FALSE)</f>
        <v>Norðurland eystra</v>
      </c>
      <c r="F8414" t="s">
        <v>30</v>
      </c>
      <c r="G8414" t="s">
        <v>24</v>
      </c>
      <c r="H8414" s="1" t="s">
        <v>58</v>
      </c>
      <c r="I8414" s="1">
        <v>176712</v>
      </c>
      <c r="J8414" s="2">
        <f>VLOOKUP(Oliusala[[#This Row],[tegund]],Tegundir!$B$2:$D$19,3,FALSE)*Oliusala[[#This Row],[magn]]/1000</f>
        <v>152.85588000000001</v>
      </c>
      <c r="K8414">
        <v>2016</v>
      </c>
      <c r="L8414" t="s">
        <v>19</v>
      </c>
      <c r="M8414" s="144" t="s">
        <v>59</v>
      </c>
      <c r="O8414" s="144" t="s">
        <v>1998</v>
      </c>
    </row>
    <row r="8415" spans="1:15" x14ac:dyDescent="0.2">
      <c r="A8415" t="s">
        <v>63</v>
      </c>
      <c r="B8415" s="144" t="s">
        <v>68</v>
      </c>
      <c r="C8415">
        <v>600</v>
      </c>
      <c r="D8415" t="str">
        <f>VLOOKUP(Oliusala[[#This Row],[postnumer]],Sveitarfelog[#All],4,FALSE)</f>
        <v>Akureyrarbær,Eyjafjarðarsveit,Hörgársveit,Svalbarðsstrandarhreppur,Grýtubakkahreppur</v>
      </c>
      <c r="E8415" t="str">
        <f>VLOOKUP(Oliusala[[#This Row],[postnumer]],Sveitarfelog[#All],5,FALSE)</f>
        <v>Norðurland eystra</v>
      </c>
      <c r="F8415" t="s">
        <v>24</v>
      </c>
      <c r="G8415" t="s">
        <v>24</v>
      </c>
      <c r="H8415" t="s">
        <v>58</v>
      </c>
      <c r="I8415" s="1">
        <v>332506</v>
      </c>
      <c r="J8415" s="2">
        <f>VLOOKUP(Oliusala[[#This Row],[tegund]],Tegundir!$B$2:$D$19,3,FALSE)*Oliusala[[#This Row],[magn]]/1000</f>
        <v>287.61768999999998</v>
      </c>
      <c r="K8415">
        <v>2016</v>
      </c>
      <c r="L8415" t="s">
        <v>18</v>
      </c>
      <c r="M8415" s="144" t="s">
        <v>59</v>
      </c>
    </row>
    <row r="8416" spans="1:15" x14ac:dyDescent="0.2">
      <c r="A8416" t="s">
        <v>63</v>
      </c>
      <c r="B8416" s="144" t="s">
        <v>68</v>
      </c>
      <c r="C8416">
        <v>600</v>
      </c>
      <c r="D8416" t="str">
        <f>VLOOKUP(Oliusala[[#This Row],[postnumer]],Sveitarfelog[#All],4,FALSE)</f>
        <v>Akureyrarbær,Eyjafjarðarsveit,Hörgársveit,Svalbarðsstrandarhreppur,Grýtubakkahreppur</v>
      </c>
      <c r="E8416" t="str">
        <f>VLOOKUP(Oliusala[[#This Row],[postnumer]],Sveitarfelog[#All],5,FALSE)</f>
        <v>Norðurland eystra</v>
      </c>
      <c r="F8416" t="s">
        <v>24</v>
      </c>
      <c r="G8416" t="s">
        <v>24</v>
      </c>
      <c r="H8416" s="1" t="s">
        <v>58</v>
      </c>
      <c r="I8416" s="1">
        <v>6887041</v>
      </c>
      <c r="J8416" s="2">
        <f>VLOOKUP(Oliusala[[#This Row],[tegund]],Tegundir!$B$2:$D$19,3,FALSE)*Oliusala[[#This Row],[magn]]/1000</f>
        <v>5957.290465</v>
      </c>
      <c r="K8416">
        <v>2016</v>
      </c>
      <c r="L8416" t="s">
        <v>18</v>
      </c>
      <c r="M8416" s="144" t="s">
        <v>59</v>
      </c>
    </row>
    <row r="8417" spans="1:15" x14ac:dyDescent="0.2">
      <c r="A8417" t="s">
        <v>63</v>
      </c>
      <c r="B8417" s="144" t="s">
        <v>68</v>
      </c>
      <c r="C8417">
        <v>600</v>
      </c>
      <c r="D8417" t="str">
        <f>VLOOKUP(Oliusala[[#This Row],[postnumer]],Sveitarfelog[#All],4,FALSE)</f>
        <v>Akureyrarbær,Eyjafjarðarsveit,Hörgársveit,Svalbarðsstrandarhreppur,Grýtubakkahreppur</v>
      </c>
      <c r="E8417" t="str">
        <f>VLOOKUP(Oliusala[[#This Row],[postnumer]],Sveitarfelog[#All],5,FALSE)</f>
        <v>Norðurland eystra</v>
      </c>
      <c r="F8417" t="s">
        <v>24</v>
      </c>
      <c r="G8417" t="s">
        <v>24</v>
      </c>
      <c r="H8417" t="s">
        <v>58</v>
      </c>
      <c r="I8417" s="1">
        <v>174208</v>
      </c>
      <c r="J8417" s="2">
        <f>VLOOKUP(Oliusala[[#This Row],[tegund]],Tegundir!$B$2:$D$19,3,FALSE)*Oliusala[[#This Row],[magn]]/1000</f>
        <v>150.68992</v>
      </c>
      <c r="K8417">
        <v>2016</v>
      </c>
      <c r="L8417" t="s">
        <v>18</v>
      </c>
      <c r="M8417" s="144" t="s">
        <v>59</v>
      </c>
    </row>
    <row r="8418" spans="1:15" x14ac:dyDescent="0.2">
      <c r="A8418" t="s">
        <v>63</v>
      </c>
      <c r="B8418" s="144" t="s">
        <v>68</v>
      </c>
      <c r="C8418">
        <v>600</v>
      </c>
      <c r="D8418" t="str">
        <f>VLOOKUP(Oliusala[[#This Row],[postnumer]],Sveitarfelog[#All],4,FALSE)</f>
        <v>Akureyrarbær,Eyjafjarðarsveit,Hörgársveit,Svalbarðsstrandarhreppur,Grýtubakkahreppur</v>
      </c>
      <c r="E8418" t="str">
        <f>VLOOKUP(Oliusala[[#This Row],[postnumer]],Sveitarfelog[#All],5,FALSE)</f>
        <v>Norðurland eystra</v>
      </c>
      <c r="F8418" t="s">
        <v>24</v>
      </c>
      <c r="G8418" t="s">
        <v>24</v>
      </c>
      <c r="H8418" s="1" t="s">
        <v>58</v>
      </c>
      <c r="I8418" s="1">
        <v>2804244</v>
      </c>
      <c r="J8418" s="2">
        <f>VLOOKUP(Oliusala[[#This Row],[tegund]],Tegundir!$B$2:$D$19,3,FALSE)*Oliusala[[#This Row],[magn]]/1000</f>
        <v>2425.6710600000001</v>
      </c>
      <c r="K8418">
        <v>2016</v>
      </c>
      <c r="L8418" t="s">
        <v>18</v>
      </c>
      <c r="M8418" s="144" t="s">
        <v>59</v>
      </c>
    </row>
    <row r="8419" spans="1:15" x14ac:dyDescent="0.2">
      <c r="A8419" t="s">
        <v>63</v>
      </c>
      <c r="B8419" s="144" t="s">
        <v>68</v>
      </c>
      <c r="C8419">
        <v>600</v>
      </c>
      <c r="D8419" t="str">
        <f>VLOOKUP(Oliusala[[#This Row],[postnumer]],Sveitarfelog[#All],4,FALSE)</f>
        <v>Akureyrarbær,Eyjafjarðarsveit,Hörgársveit,Svalbarðsstrandarhreppur,Grýtubakkahreppur</v>
      </c>
      <c r="E8419" t="str">
        <f>VLOOKUP(Oliusala[[#This Row],[postnumer]],Sveitarfelog[#All],5,FALSE)</f>
        <v>Norðurland eystra</v>
      </c>
      <c r="F8419" t="s">
        <v>24</v>
      </c>
      <c r="G8419" t="s">
        <v>24</v>
      </c>
      <c r="H8419" s="1" t="s">
        <v>58</v>
      </c>
      <c r="I8419" s="1">
        <v>436453</v>
      </c>
      <c r="J8419" s="2">
        <f>VLOOKUP(Oliusala[[#This Row],[tegund]],Tegundir!$B$2:$D$19,3,FALSE)*Oliusala[[#This Row],[magn]]/1000</f>
        <v>377.53184499999998</v>
      </c>
      <c r="K8419">
        <v>2016</v>
      </c>
      <c r="L8419" t="s">
        <v>18</v>
      </c>
      <c r="M8419" s="144" t="s">
        <v>59</v>
      </c>
    </row>
    <row r="8420" spans="1:15" x14ac:dyDescent="0.2">
      <c r="A8420" t="s">
        <v>63</v>
      </c>
      <c r="B8420" s="144" t="s">
        <v>68</v>
      </c>
      <c r="C8420">
        <v>600</v>
      </c>
      <c r="D8420" t="str">
        <f>VLOOKUP(Oliusala[[#This Row],[postnumer]],Sveitarfelog[#All],4,FALSE)</f>
        <v>Akureyrarbær,Eyjafjarðarsveit,Hörgársveit,Svalbarðsstrandarhreppur,Grýtubakkahreppur</v>
      </c>
      <c r="E8420" t="str">
        <f>VLOOKUP(Oliusala[[#This Row],[postnumer]],Sveitarfelog[#All],5,FALSE)</f>
        <v>Norðurland eystra</v>
      </c>
      <c r="F8420" t="s">
        <v>24</v>
      </c>
      <c r="G8420" t="s">
        <v>24</v>
      </c>
      <c r="H8420" s="1" t="s">
        <v>58</v>
      </c>
      <c r="I8420" s="1">
        <v>716410</v>
      </c>
      <c r="J8420" s="2">
        <f>VLOOKUP(Oliusala[[#This Row],[tegund]],Tegundir!$B$2:$D$19,3,FALSE)*Oliusala[[#This Row],[magn]]/1000</f>
        <v>619.69465000000002</v>
      </c>
      <c r="K8420">
        <v>2016</v>
      </c>
      <c r="L8420" t="s">
        <v>18</v>
      </c>
      <c r="M8420" s="144" t="s">
        <v>59</v>
      </c>
    </row>
    <row r="8421" spans="1:15" x14ac:dyDescent="0.2">
      <c r="A8421" t="s">
        <v>63</v>
      </c>
      <c r="B8421" s="144" t="s">
        <v>68</v>
      </c>
      <c r="C8421">
        <v>600</v>
      </c>
      <c r="D8421" t="str">
        <f>VLOOKUP(Oliusala[[#This Row],[postnumer]],Sveitarfelog[#All],4,FALSE)</f>
        <v>Akureyrarbær,Eyjafjarðarsveit,Hörgársveit,Svalbarðsstrandarhreppur,Grýtubakkahreppur</v>
      </c>
      <c r="E8421" t="str">
        <f>VLOOKUP(Oliusala[[#This Row],[postnumer]],Sveitarfelog[#All],5,FALSE)</f>
        <v>Norðurland eystra</v>
      </c>
      <c r="F8421" t="s">
        <v>24</v>
      </c>
      <c r="G8421" t="s">
        <v>24</v>
      </c>
      <c r="H8421" t="s">
        <v>58</v>
      </c>
      <c r="I8421" s="1">
        <v>13001</v>
      </c>
      <c r="J8421" s="2">
        <f>VLOOKUP(Oliusala[[#This Row],[tegund]],Tegundir!$B$2:$D$19,3,FALSE)*Oliusala[[#This Row],[magn]]/1000</f>
        <v>11.245865</v>
      </c>
      <c r="K8421">
        <v>2016</v>
      </c>
      <c r="L8421" t="s">
        <v>18</v>
      </c>
      <c r="M8421" s="144" t="s">
        <v>59</v>
      </c>
    </row>
    <row r="8422" spans="1:15" x14ac:dyDescent="0.2">
      <c r="A8422" t="s">
        <v>63</v>
      </c>
      <c r="B8422" s="144" t="s">
        <v>68</v>
      </c>
      <c r="C8422">
        <v>600</v>
      </c>
      <c r="D8422" t="str">
        <f>VLOOKUP(Oliusala[[#This Row],[postnumer]],Sveitarfelog[#All],4,FALSE)</f>
        <v>Akureyrarbær,Eyjafjarðarsveit,Hörgársveit,Svalbarðsstrandarhreppur,Grýtubakkahreppur</v>
      </c>
      <c r="E8422" t="str">
        <f>VLOOKUP(Oliusala[[#This Row],[postnumer]],Sveitarfelog[#All],5,FALSE)</f>
        <v>Norðurland eystra</v>
      </c>
      <c r="F8422" t="s">
        <v>24</v>
      </c>
      <c r="G8422" t="s">
        <v>24</v>
      </c>
      <c r="H8422" s="1" t="s">
        <v>58</v>
      </c>
      <c r="I8422" s="1">
        <v>575116</v>
      </c>
      <c r="J8422" s="2">
        <f>VLOOKUP(Oliusala[[#This Row],[tegund]],Tegundir!$B$2:$D$19,3,FALSE)*Oliusala[[#This Row],[magn]]/1000</f>
        <v>497.47533999999996</v>
      </c>
      <c r="K8422">
        <v>2016</v>
      </c>
      <c r="L8422" t="s">
        <v>18</v>
      </c>
      <c r="M8422" s="144" t="s">
        <v>59</v>
      </c>
    </row>
    <row r="8423" spans="1:15" x14ac:dyDescent="0.2">
      <c r="A8423" t="s">
        <v>68</v>
      </c>
      <c r="B8423" s="144" t="s">
        <v>68</v>
      </c>
      <c r="C8423">
        <v>600</v>
      </c>
      <c r="D8423" t="str">
        <f>VLOOKUP(Oliusala[[#This Row],[postnumer]],Sveitarfelog[#All],4,FALSE)</f>
        <v>Akureyrarbær,Eyjafjarðarsveit,Hörgársveit,Svalbarðsstrandarhreppur,Grýtubakkahreppur</v>
      </c>
      <c r="E8423" t="str">
        <f>VLOOKUP(Oliusala[[#This Row],[postnumer]],Sveitarfelog[#All],5,FALSE)</f>
        <v>Norðurland eystra</v>
      </c>
      <c r="F8423" t="s">
        <v>25</v>
      </c>
      <c r="G8423" t="s">
        <v>24</v>
      </c>
      <c r="H8423" s="1" t="s">
        <v>58</v>
      </c>
      <c r="I8423" s="1">
        <v>3073969</v>
      </c>
      <c r="J8423" s="2">
        <f>VLOOKUP(Oliusala[[#This Row],[tegund]],Tegundir!$B$2:$D$19,3,FALSE)*Oliusala[[#This Row],[magn]]/1000</f>
        <v>2658.983185</v>
      </c>
      <c r="K8423">
        <v>2016</v>
      </c>
      <c r="L8423" t="s">
        <v>1955</v>
      </c>
      <c r="M8423" s="144" t="s">
        <v>59</v>
      </c>
    </row>
    <row r="8424" spans="1:15" x14ac:dyDescent="0.2">
      <c r="A8424" t="s">
        <v>63</v>
      </c>
      <c r="B8424" s="144" t="s">
        <v>68</v>
      </c>
      <c r="C8424">
        <v>600</v>
      </c>
      <c r="D8424" t="str">
        <f>VLOOKUP(Oliusala[[#This Row],[postnumer]],Sveitarfelog[#All],4,FALSE)</f>
        <v>Akureyrarbær,Eyjafjarðarsveit,Hörgársveit,Svalbarðsstrandarhreppur,Grýtubakkahreppur</v>
      </c>
      <c r="E8424" t="str">
        <f>VLOOKUP(Oliusala[[#This Row],[postnumer]],Sveitarfelog[#All],5,FALSE)</f>
        <v>Norðurland eystra</v>
      </c>
      <c r="F8424" t="s">
        <v>25</v>
      </c>
      <c r="G8424" t="s">
        <v>24</v>
      </c>
      <c r="H8424" t="s">
        <v>58</v>
      </c>
      <c r="I8424" s="1">
        <v>42180</v>
      </c>
      <c r="J8424" s="2">
        <f>VLOOKUP(Oliusala[[#This Row],[tegund]],Tegundir!$B$2:$D$19,3,FALSE)*Oliusala[[#This Row],[magn]]/1000</f>
        <v>36.485699999999994</v>
      </c>
      <c r="K8424">
        <v>2016</v>
      </c>
      <c r="L8424" t="s">
        <v>18</v>
      </c>
      <c r="M8424" s="144" t="s">
        <v>59</v>
      </c>
    </row>
    <row r="8425" spans="1:15" x14ac:dyDescent="0.2">
      <c r="A8425" t="s">
        <v>63</v>
      </c>
      <c r="B8425" s="144" t="s">
        <v>68</v>
      </c>
      <c r="C8425">
        <v>600</v>
      </c>
      <c r="D8425" t="str">
        <f>VLOOKUP(Oliusala[[#This Row],[postnumer]],Sveitarfelog[#All],4,FALSE)</f>
        <v>Akureyrarbær,Eyjafjarðarsveit,Hörgársveit,Svalbarðsstrandarhreppur,Grýtubakkahreppur</v>
      </c>
      <c r="E8425" t="str">
        <f>VLOOKUP(Oliusala[[#This Row],[postnumer]],Sveitarfelog[#All],5,FALSE)</f>
        <v>Norðurland eystra</v>
      </c>
      <c r="F8425" t="s">
        <v>25</v>
      </c>
      <c r="G8425" t="s">
        <v>24</v>
      </c>
      <c r="H8425" s="1" t="s">
        <v>58</v>
      </c>
      <c r="I8425" s="1">
        <v>199540</v>
      </c>
      <c r="J8425" s="2">
        <f>VLOOKUP(Oliusala[[#This Row],[tegund]],Tegundir!$B$2:$D$19,3,FALSE)*Oliusala[[#This Row],[magn]]/1000</f>
        <v>172.60210000000001</v>
      </c>
      <c r="K8425">
        <v>2016</v>
      </c>
      <c r="L8425" t="s">
        <v>18</v>
      </c>
      <c r="M8425" s="144" t="s">
        <v>59</v>
      </c>
    </row>
    <row r="8426" spans="1:15" x14ac:dyDescent="0.2">
      <c r="A8426" t="s">
        <v>63</v>
      </c>
      <c r="B8426" s="144" t="s">
        <v>68</v>
      </c>
      <c r="C8426">
        <v>600</v>
      </c>
      <c r="D8426" t="str">
        <f>VLOOKUP(Oliusala[[#This Row],[postnumer]],Sveitarfelog[#All],4,FALSE)</f>
        <v>Akureyrarbær,Eyjafjarðarsveit,Hörgársveit,Svalbarðsstrandarhreppur,Grýtubakkahreppur</v>
      </c>
      <c r="E8426" t="str">
        <f>VLOOKUP(Oliusala[[#This Row],[postnumer]],Sveitarfelog[#All],5,FALSE)</f>
        <v>Norðurland eystra</v>
      </c>
      <c r="F8426" t="s">
        <v>25</v>
      </c>
      <c r="G8426" t="s">
        <v>24</v>
      </c>
      <c r="H8426" s="1" t="s">
        <v>58</v>
      </c>
      <c r="I8426" s="1">
        <v>168494</v>
      </c>
      <c r="J8426" s="2">
        <f>VLOOKUP(Oliusala[[#This Row],[tegund]],Tegundir!$B$2:$D$19,3,FALSE)*Oliusala[[#This Row],[magn]]/1000</f>
        <v>145.74731</v>
      </c>
      <c r="K8426">
        <v>2016</v>
      </c>
      <c r="L8426" t="s">
        <v>18</v>
      </c>
      <c r="M8426" s="144" t="s">
        <v>59</v>
      </c>
    </row>
    <row r="8427" spans="1:15" x14ac:dyDescent="0.2">
      <c r="A8427" t="s">
        <v>68</v>
      </c>
      <c r="B8427" s="144" t="s">
        <v>68</v>
      </c>
      <c r="C8427">
        <v>600</v>
      </c>
      <c r="D8427" t="str">
        <f>VLOOKUP(Oliusala[[#This Row],[postnumer]],Sveitarfelog[#All],4,FALSE)</f>
        <v>Akureyrarbær,Eyjafjarðarsveit,Hörgársveit,Svalbarðsstrandarhreppur,Grýtubakkahreppur</v>
      </c>
      <c r="E8427" t="str">
        <f>VLOOKUP(Oliusala[[#This Row],[postnumer]],Sveitarfelog[#All],5,FALSE)</f>
        <v>Norðurland eystra</v>
      </c>
      <c r="F8427" t="s">
        <v>29</v>
      </c>
      <c r="G8427" t="s">
        <v>24</v>
      </c>
      <c r="H8427" s="1" t="s">
        <v>61</v>
      </c>
      <c r="I8427" s="1">
        <v>2553461</v>
      </c>
      <c r="J8427" s="2">
        <f>VLOOKUP(Oliusala[[#This Row],[tegund]],Tegundir!$B$2:$D$19,3,FALSE)*Oliusala[[#This Row],[magn]]/1000</f>
        <v>2208.7437650000002</v>
      </c>
      <c r="K8427">
        <v>2016</v>
      </c>
      <c r="L8427" t="s">
        <v>19</v>
      </c>
      <c r="M8427" s="144" t="s">
        <v>62</v>
      </c>
      <c r="O8427" s="144" t="s">
        <v>1998</v>
      </c>
    </row>
    <row r="8428" spans="1:15" x14ac:dyDescent="0.2">
      <c r="A8428" t="s">
        <v>68</v>
      </c>
      <c r="B8428" s="144" t="s">
        <v>68</v>
      </c>
      <c r="C8428">
        <v>600</v>
      </c>
      <c r="D8428" t="str">
        <f>VLOOKUP(Oliusala[[#This Row],[postnumer]],Sveitarfelog[#All],4,FALSE)</f>
        <v>Akureyrarbær,Eyjafjarðarsveit,Hörgársveit,Svalbarðsstrandarhreppur,Grýtubakkahreppur</v>
      </c>
      <c r="E8428" t="str">
        <f>VLOOKUP(Oliusala[[#This Row],[postnumer]],Sveitarfelog[#All],5,FALSE)</f>
        <v>Norðurland eystra</v>
      </c>
      <c r="F8428" t="s">
        <v>25</v>
      </c>
      <c r="G8428" t="s">
        <v>24</v>
      </c>
      <c r="H8428" t="s">
        <v>61</v>
      </c>
      <c r="I8428" s="1">
        <v>99996</v>
      </c>
      <c r="J8428" s="2">
        <f>VLOOKUP(Oliusala[[#This Row],[tegund]],Tegundir!$B$2:$D$19,3,FALSE)*Oliusala[[#This Row],[magn]]/1000</f>
        <v>86.496539999999996</v>
      </c>
      <c r="K8428">
        <v>2016</v>
      </c>
      <c r="L8428" t="s">
        <v>1955</v>
      </c>
      <c r="M8428" s="144" t="s">
        <v>62</v>
      </c>
    </row>
    <row r="8429" spans="1:15" x14ac:dyDescent="0.2">
      <c r="A8429" t="s">
        <v>139</v>
      </c>
      <c r="B8429" s="144" t="s">
        <v>139</v>
      </c>
      <c r="C8429">
        <v>601</v>
      </c>
      <c r="D8429" t="str">
        <f>VLOOKUP(Oliusala[[#This Row],[postnumer]],Sveitarfelog[#All],4,FALSE)</f>
        <v>Akureyrarbær,Eyjafjarðarsveit,Hörgársveit,Svalbarðsstrandarhreppur,Grýtubakkahreppur</v>
      </c>
      <c r="E8429" t="str">
        <f>VLOOKUP(Oliusala[[#This Row],[postnumer]],Sveitarfelog[#All],5,FALSE)</f>
        <v>Norðurland eystra</v>
      </c>
      <c r="F8429" t="s">
        <v>24</v>
      </c>
      <c r="G8429" t="s">
        <v>24</v>
      </c>
      <c r="H8429" s="1" t="s">
        <v>58</v>
      </c>
      <c r="I8429" s="1">
        <v>3619</v>
      </c>
      <c r="J8429" s="2">
        <f>VLOOKUP(Oliusala[[#This Row],[tegund]],Tegundir!$B$2:$D$19,3,FALSE)*Oliusala[[#This Row],[magn]]/1000</f>
        <v>3.1304349999999999</v>
      </c>
      <c r="K8429">
        <v>2016</v>
      </c>
      <c r="L8429" t="s">
        <v>18</v>
      </c>
      <c r="M8429" s="144" t="s">
        <v>59</v>
      </c>
    </row>
    <row r="8430" spans="1:15" x14ac:dyDescent="0.2">
      <c r="A8430" t="s">
        <v>63</v>
      </c>
      <c r="B8430" s="144" t="s">
        <v>138</v>
      </c>
      <c r="C8430">
        <v>601</v>
      </c>
      <c r="D8430" t="str">
        <f>VLOOKUP(Oliusala[[#This Row],[postnumer]],Sveitarfelog[#All],4,FALSE)</f>
        <v>Akureyrarbær,Eyjafjarðarsveit,Hörgársveit,Svalbarðsstrandarhreppur,Grýtubakkahreppur</v>
      </c>
      <c r="E8430" t="str">
        <f>VLOOKUP(Oliusala[[#This Row],[postnumer]],Sveitarfelog[#All],5,FALSE)</f>
        <v>Norðurland eystra</v>
      </c>
      <c r="F8430" t="s">
        <v>24</v>
      </c>
      <c r="G8430" t="s">
        <v>24</v>
      </c>
      <c r="H8430" s="1" t="s">
        <v>58</v>
      </c>
      <c r="I8430" s="1">
        <v>2144</v>
      </c>
      <c r="J8430" s="2">
        <f>VLOOKUP(Oliusala[[#This Row],[tegund]],Tegundir!$B$2:$D$19,3,FALSE)*Oliusala[[#This Row],[magn]]/1000</f>
        <v>1.85456</v>
      </c>
      <c r="K8430">
        <v>2016</v>
      </c>
      <c r="L8430" t="s">
        <v>18</v>
      </c>
      <c r="M8430" s="144" t="s">
        <v>59</v>
      </c>
    </row>
    <row r="8431" spans="1:15" x14ac:dyDescent="0.2">
      <c r="A8431" t="s">
        <v>129</v>
      </c>
      <c r="B8431" s="144" t="s">
        <v>129</v>
      </c>
      <c r="C8431">
        <v>545</v>
      </c>
      <c r="D8431" t="str">
        <f>VLOOKUP(Oliusala[[#This Row],[postnumer]],Sveitarfelog[#All],4,FALSE)</f>
        <v>Sveitarfélagið Skagaströnd</v>
      </c>
      <c r="E8431" t="str">
        <f>VLOOKUP(Oliusala[[#This Row],[postnumer]],Sveitarfelog[#All],5,FALSE)</f>
        <v>Norðurland vestra</v>
      </c>
      <c r="F8431" t="s">
        <v>25</v>
      </c>
      <c r="G8431" t="s">
        <v>24</v>
      </c>
      <c r="H8431" t="s">
        <v>58</v>
      </c>
      <c r="I8431" s="1">
        <v>34950.75</v>
      </c>
      <c r="J8431" s="2">
        <f>VLOOKUP(Oliusala[[#This Row],[tegund]],Tegundir!$B$2:$D$19,3,FALSE)*Oliusala[[#This Row],[magn]]/1000</f>
        <v>30.232398750000002</v>
      </c>
      <c r="K8431">
        <v>2016</v>
      </c>
      <c r="L8431" t="s">
        <v>1955</v>
      </c>
      <c r="M8431" s="144" t="s">
        <v>59</v>
      </c>
      <c r="N8431" s="144" t="s">
        <v>1939</v>
      </c>
    </row>
    <row r="8432" spans="1:15" x14ac:dyDescent="0.2">
      <c r="A8432" t="s">
        <v>129</v>
      </c>
      <c r="B8432" s="144" t="s">
        <v>129</v>
      </c>
      <c r="C8432">
        <v>545</v>
      </c>
      <c r="D8432" t="str">
        <f>VLOOKUP(Oliusala[[#This Row],[postnumer]],Sveitarfelog[#All],4,FALSE)</f>
        <v>Sveitarfélagið Skagaströnd</v>
      </c>
      <c r="E8432" t="str">
        <f>VLOOKUP(Oliusala[[#This Row],[postnumer]],Sveitarfelog[#All],5,FALSE)</f>
        <v>Norðurland vestra</v>
      </c>
      <c r="F8432" t="s">
        <v>25</v>
      </c>
      <c r="G8432" t="s">
        <v>24</v>
      </c>
      <c r="H8432" t="s">
        <v>58</v>
      </c>
      <c r="I8432" s="1">
        <v>104852.25</v>
      </c>
      <c r="J8432" s="2">
        <f>VLOOKUP(Oliusala[[#This Row],[tegund]],Tegundir!$B$2:$D$19,3,FALSE)*Oliusala[[#This Row],[magn]]/1000</f>
        <v>90.69719624999999</v>
      </c>
      <c r="K8432">
        <v>2016</v>
      </c>
      <c r="L8432" t="s">
        <v>19</v>
      </c>
      <c r="M8432" s="144" t="s">
        <v>59</v>
      </c>
      <c r="N8432" s="144" t="s">
        <v>1939</v>
      </c>
      <c r="O8432" s="144" t="s">
        <v>1997</v>
      </c>
    </row>
    <row r="8433" spans="1:15" x14ac:dyDescent="0.2">
      <c r="A8433" t="s">
        <v>57</v>
      </c>
      <c r="B8433" s="144" t="s">
        <v>138</v>
      </c>
      <c r="C8433">
        <v>601</v>
      </c>
      <c r="D8433" t="str">
        <f>VLOOKUP(Oliusala[[#This Row],[postnumer]],Sveitarfelog[#All],4,FALSE)</f>
        <v>Akureyrarbær,Eyjafjarðarsveit,Hörgársveit,Svalbarðsstrandarhreppur,Grýtubakkahreppur</v>
      </c>
      <c r="E8433" t="str">
        <f>VLOOKUP(Oliusala[[#This Row],[postnumer]],Sveitarfelog[#All],5,FALSE)</f>
        <v>Norðurland eystra</v>
      </c>
      <c r="F8433" t="s">
        <v>25</v>
      </c>
      <c r="G8433" t="s">
        <v>24</v>
      </c>
      <c r="H8433" s="1" t="s">
        <v>60</v>
      </c>
      <c r="I8433" s="1">
        <v>110769</v>
      </c>
      <c r="J8433" s="2">
        <f>VLOOKUP(Oliusala[[#This Row],[tegund]],Tegundir!$B$2:$D$19,3,FALSE)*Oliusala[[#This Row],[magn]]/1000</f>
        <v>95.815185</v>
      </c>
      <c r="K8433">
        <v>2016</v>
      </c>
      <c r="L8433" t="s">
        <v>19</v>
      </c>
      <c r="M8433" s="144" t="s">
        <v>59</v>
      </c>
      <c r="O8433" s="144" t="s">
        <v>1997</v>
      </c>
    </row>
    <row r="8434" spans="1:15" x14ac:dyDescent="0.2">
      <c r="A8434" t="s">
        <v>68</v>
      </c>
      <c r="B8434" s="144" t="s">
        <v>140</v>
      </c>
      <c r="C8434">
        <v>610</v>
      </c>
      <c r="D8434" t="str">
        <f>VLOOKUP(Oliusala[[#This Row],[postnumer]],Sveitarfelog[#All],4,FALSE)</f>
        <v>Akureyrarbær,Eyjafjarðarsveit,Hörgársveit,Svalbarðsstrandarhreppur,Grýtubakkahreppur</v>
      </c>
      <c r="E8434" t="str">
        <f>VLOOKUP(Oliusala[[#This Row],[postnumer]],Sveitarfelog[#All],5,FALSE)</f>
        <v>Norðurland eystra</v>
      </c>
      <c r="F8434" t="s">
        <v>24</v>
      </c>
      <c r="G8434" t="s">
        <v>24</v>
      </c>
      <c r="H8434" s="1" t="s">
        <v>60</v>
      </c>
      <c r="I8434" s="1">
        <v>5632</v>
      </c>
      <c r="J8434" s="2">
        <f>VLOOKUP(Oliusala[[#This Row],[tegund]],Tegundir!$B$2:$D$19,3,FALSE)*Oliusala[[#This Row],[magn]]/1000</f>
        <v>4.8716800000000005</v>
      </c>
      <c r="K8434">
        <v>2016</v>
      </c>
      <c r="L8434" t="s">
        <v>18</v>
      </c>
      <c r="M8434" s="144" t="s">
        <v>59</v>
      </c>
    </row>
    <row r="8435" spans="1:15" x14ac:dyDescent="0.2">
      <c r="A8435" t="s">
        <v>69</v>
      </c>
      <c r="B8435" s="144" t="s">
        <v>140</v>
      </c>
      <c r="C8435">
        <v>610</v>
      </c>
      <c r="D8435" t="str">
        <f>VLOOKUP(Oliusala[[#This Row],[postnumer]],Sveitarfelog[#All],4,FALSE)</f>
        <v>Akureyrarbær,Eyjafjarðarsveit,Hörgársveit,Svalbarðsstrandarhreppur,Grýtubakkahreppur</v>
      </c>
      <c r="E8435" t="str">
        <f>VLOOKUP(Oliusala[[#This Row],[postnumer]],Sveitarfelog[#All],5,FALSE)</f>
        <v>Norðurland eystra</v>
      </c>
      <c r="F8435" t="s">
        <v>24</v>
      </c>
      <c r="G8435" t="s">
        <v>24</v>
      </c>
      <c r="H8435" s="1" t="s">
        <v>60</v>
      </c>
      <c r="I8435" s="1">
        <v>2503</v>
      </c>
      <c r="J8435" s="2">
        <f>VLOOKUP(Oliusala[[#This Row],[tegund]],Tegundir!$B$2:$D$19,3,FALSE)*Oliusala[[#This Row],[magn]]/1000</f>
        <v>2.165095</v>
      </c>
      <c r="K8435">
        <v>2016</v>
      </c>
      <c r="L8435" t="s">
        <v>18</v>
      </c>
      <c r="M8435" s="144" t="s">
        <v>59</v>
      </c>
    </row>
    <row r="8436" spans="1:15" x14ac:dyDescent="0.2">
      <c r="A8436" t="s">
        <v>57</v>
      </c>
      <c r="B8436" s="144" t="s">
        <v>140</v>
      </c>
      <c r="C8436">
        <v>610</v>
      </c>
      <c r="D8436" t="str">
        <f>VLOOKUP(Oliusala[[#This Row],[postnumer]],Sveitarfelog[#All],4,FALSE)</f>
        <v>Akureyrarbær,Eyjafjarðarsveit,Hörgársveit,Svalbarðsstrandarhreppur,Grýtubakkahreppur</v>
      </c>
      <c r="E8436" t="str">
        <f>VLOOKUP(Oliusala[[#This Row],[postnumer]],Sveitarfelog[#All],5,FALSE)</f>
        <v>Norðurland eystra</v>
      </c>
      <c r="F8436" t="s">
        <v>29</v>
      </c>
      <c r="G8436" t="s">
        <v>24</v>
      </c>
      <c r="H8436" s="1" t="s">
        <v>60</v>
      </c>
      <c r="I8436" s="1">
        <v>28104</v>
      </c>
      <c r="J8436" s="2">
        <f>VLOOKUP(Oliusala[[#This Row],[tegund]],Tegundir!$B$2:$D$19,3,FALSE)*Oliusala[[#This Row],[magn]]/1000</f>
        <v>24.30996</v>
      </c>
      <c r="K8436">
        <v>2016</v>
      </c>
      <c r="L8436" t="s">
        <v>19</v>
      </c>
      <c r="M8436" s="144" t="s">
        <v>59</v>
      </c>
      <c r="O8436" s="144" t="s">
        <v>1998</v>
      </c>
    </row>
    <row r="8437" spans="1:15" x14ac:dyDescent="0.2">
      <c r="A8437" t="s">
        <v>63</v>
      </c>
      <c r="B8437" s="144" t="s">
        <v>140</v>
      </c>
      <c r="C8437">
        <v>610</v>
      </c>
      <c r="D8437" t="str">
        <f>VLOOKUP(Oliusala[[#This Row],[postnumer]],Sveitarfelog[#All],4,FALSE)</f>
        <v>Akureyrarbær,Eyjafjarðarsveit,Hörgársveit,Svalbarðsstrandarhreppur,Grýtubakkahreppur</v>
      </c>
      <c r="E8437" t="str">
        <f>VLOOKUP(Oliusala[[#This Row],[postnumer]],Sveitarfelog[#All],5,FALSE)</f>
        <v>Norðurland eystra</v>
      </c>
      <c r="F8437" t="s">
        <v>24</v>
      </c>
      <c r="G8437" t="s">
        <v>24</v>
      </c>
      <c r="H8437" s="1" t="s">
        <v>58</v>
      </c>
      <c r="I8437" s="1">
        <v>99221</v>
      </c>
      <c r="J8437" s="2">
        <f>VLOOKUP(Oliusala[[#This Row],[tegund]],Tegundir!$B$2:$D$19,3,FALSE)*Oliusala[[#This Row],[magn]]/1000</f>
        <v>85.826164999999989</v>
      </c>
      <c r="K8437">
        <v>2016</v>
      </c>
      <c r="L8437" t="s">
        <v>18</v>
      </c>
      <c r="M8437" s="144" t="s">
        <v>59</v>
      </c>
    </row>
    <row r="8438" spans="1:15" x14ac:dyDescent="0.2">
      <c r="A8438" t="s">
        <v>68</v>
      </c>
      <c r="B8438" s="144" t="s">
        <v>140</v>
      </c>
      <c r="C8438">
        <v>610</v>
      </c>
      <c r="D8438" t="str">
        <f>VLOOKUP(Oliusala[[#This Row],[postnumer]],Sveitarfelog[#All],4,FALSE)</f>
        <v>Akureyrarbær,Eyjafjarðarsveit,Hörgársveit,Svalbarðsstrandarhreppur,Grýtubakkahreppur</v>
      </c>
      <c r="E8438" t="str">
        <f>VLOOKUP(Oliusala[[#This Row],[postnumer]],Sveitarfelog[#All],5,FALSE)</f>
        <v>Norðurland eystra</v>
      </c>
      <c r="F8438" t="s">
        <v>25</v>
      </c>
      <c r="G8438" t="s">
        <v>24</v>
      </c>
      <c r="H8438" s="1" t="s">
        <v>60</v>
      </c>
      <c r="I8438" s="1">
        <v>23234</v>
      </c>
      <c r="J8438" s="2">
        <f>VLOOKUP(Oliusala[[#This Row],[tegund]],Tegundir!$B$2:$D$19,3,FALSE)*Oliusala[[#This Row],[magn]]/1000</f>
        <v>20.09741</v>
      </c>
      <c r="K8438">
        <v>2016</v>
      </c>
      <c r="L8438" t="s">
        <v>1955</v>
      </c>
      <c r="M8438" s="144" t="s">
        <v>59</v>
      </c>
    </row>
    <row r="8439" spans="1:15" x14ac:dyDescent="0.2">
      <c r="A8439" t="s">
        <v>57</v>
      </c>
      <c r="B8439" s="144" t="s">
        <v>140</v>
      </c>
      <c r="C8439">
        <v>610</v>
      </c>
      <c r="D8439" t="str">
        <f>VLOOKUP(Oliusala[[#This Row],[postnumer]],Sveitarfelog[#All],4,FALSE)</f>
        <v>Akureyrarbær,Eyjafjarðarsveit,Hörgársveit,Svalbarðsstrandarhreppur,Grýtubakkahreppur</v>
      </c>
      <c r="E8439" t="str">
        <f>VLOOKUP(Oliusala[[#This Row],[postnumer]],Sveitarfelog[#All],5,FALSE)</f>
        <v>Norðurland eystra</v>
      </c>
      <c r="F8439" t="s">
        <v>25</v>
      </c>
      <c r="G8439" t="s">
        <v>24</v>
      </c>
      <c r="H8439" s="1" t="s">
        <v>60</v>
      </c>
      <c r="I8439" s="1">
        <v>54225</v>
      </c>
      <c r="J8439" s="2">
        <f>VLOOKUP(Oliusala[[#This Row],[tegund]],Tegundir!$B$2:$D$19,3,FALSE)*Oliusala[[#This Row],[magn]]/1000</f>
        <v>46.904625000000003</v>
      </c>
      <c r="K8439">
        <v>2016</v>
      </c>
      <c r="L8439" t="s">
        <v>1955</v>
      </c>
      <c r="M8439" s="144" t="s">
        <v>59</v>
      </c>
    </row>
    <row r="8440" spans="1:15" x14ac:dyDescent="0.2">
      <c r="A8440" t="s">
        <v>68</v>
      </c>
      <c r="B8440" s="144" t="s">
        <v>136</v>
      </c>
      <c r="C8440">
        <v>620</v>
      </c>
      <c r="D8440" t="str">
        <f>VLOOKUP(Oliusala[[#This Row],[postnumer]],Sveitarfelog[#All],4,FALSE)</f>
        <v>Dalvíkurbyggð</v>
      </c>
      <c r="E8440" t="str">
        <f>VLOOKUP(Oliusala[[#This Row],[postnumer]],Sveitarfelog[#All],5,FALSE)</f>
        <v>Norðurland eystra</v>
      </c>
      <c r="F8440" t="s">
        <v>24</v>
      </c>
      <c r="G8440" t="s">
        <v>24</v>
      </c>
      <c r="H8440" s="1" t="s">
        <v>60</v>
      </c>
      <c r="I8440" s="1">
        <v>12839</v>
      </c>
      <c r="J8440" s="2">
        <f>VLOOKUP(Oliusala[[#This Row],[tegund]],Tegundir!$B$2:$D$19,3,FALSE)*Oliusala[[#This Row],[magn]]/1000</f>
        <v>11.105735000000001</v>
      </c>
      <c r="K8440">
        <v>2016</v>
      </c>
      <c r="L8440" t="s">
        <v>18</v>
      </c>
      <c r="M8440" s="144" t="s">
        <v>59</v>
      </c>
    </row>
    <row r="8441" spans="1:15" x14ac:dyDescent="0.2">
      <c r="A8441" t="s">
        <v>136</v>
      </c>
      <c r="B8441" s="144" t="s">
        <v>136</v>
      </c>
      <c r="C8441">
        <v>620</v>
      </c>
      <c r="D8441" t="str">
        <f>VLOOKUP(Oliusala[[#This Row],[postnumer]],Sveitarfelog[#All],4,FALSE)</f>
        <v>Dalvíkurbyggð</v>
      </c>
      <c r="E8441" t="str">
        <f>VLOOKUP(Oliusala[[#This Row],[postnumer]],Sveitarfelog[#All],5,FALSE)</f>
        <v>Norðurland eystra</v>
      </c>
      <c r="F8441" t="s">
        <v>27</v>
      </c>
      <c r="G8441" t="s">
        <v>24</v>
      </c>
      <c r="H8441" s="1" t="s">
        <v>58</v>
      </c>
      <c r="I8441" s="1">
        <v>136876</v>
      </c>
      <c r="J8441" s="2">
        <f>VLOOKUP(Oliusala[[#This Row],[tegund]],Tegundir!$B$2:$D$19,3,FALSE)*Oliusala[[#This Row],[magn]]/1000</f>
        <v>118.39774</v>
      </c>
      <c r="K8441">
        <v>2016</v>
      </c>
      <c r="L8441" t="s">
        <v>19</v>
      </c>
      <c r="M8441" s="144" t="s">
        <v>59</v>
      </c>
      <c r="O8441" s="144" t="s">
        <v>1998</v>
      </c>
    </row>
    <row r="8442" spans="1:15" x14ac:dyDescent="0.2">
      <c r="A8442" t="s">
        <v>136</v>
      </c>
      <c r="B8442" s="144" t="s">
        <v>136</v>
      </c>
      <c r="C8442">
        <v>620</v>
      </c>
      <c r="D8442" t="str">
        <f>VLOOKUP(Oliusala[[#This Row],[postnumer]],Sveitarfelog[#All],4,FALSE)</f>
        <v>Dalvíkurbyggð</v>
      </c>
      <c r="E8442" t="str">
        <f>VLOOKUP(Oliusala[[#This Row],[postnumer]],Sveitarfelog[#All],5,FALSE)</f>
        <v>Norðurland eystra</v>
      </c>
      <c r="F8442" t="s">
        <v>29</v>
      </c>
      <c r="G8442" t="s">
        <v>24</v>
      </c>
      <c r="H8442" t="s">
        <v>58</v>
      </c>
      <c r="I8442" s="1">
        <v>1601071</v>
      </c>
      <c r="J8442" s="2">
        <f>VLOOKUP(Oliusala[[#This Row],[tegund]],Tegundir!$B$2:$D$19,3,FALSE)*Oliusala[[#This Row],[magn]]/1000</f>
        <v>1384.9264150000001</v>
      </c>
      <c r="K8442">
        <v>2016</v>
      </c>
      <c r="L8442" t="s">
        <v>19</v>
      </c>
      <c r="M8442" s="144" t="s">
        <v>59</v>
      </c>
      <c r="O8442" s="144" t="s">
        <v>1998</v>
      </c>
    </row>
    <row r="8443" spans="1:15" x14ac:dyDescent="0.2">
      <c r="A8443" t="s">
        <v>136</v>
      </c>
      <c r="B8443" s="144" t="s">
        <v>136</v>
      </c>
      <c r="C8443">
        <v>620</v>
      </c>
      <c r="D8443" t="str">
        <f>VLOOKUP(Oliusala[[#This Row],[postnumer]],Sveitarfelog[#All],4,FALSE)</f>
        <v>Dalvíkurbyggð</v>
      </c>
      <c r="E8443" t="str">
        <f>VLOOKUP(Oliusala[[#This Row],[postnumer]],Sveitarfelog[#All],5,FALSE)</f>
        <v>Norðurland eystra</v>
      </c>
      <c r="F8443" t="s">
        <v>30</v>
      </c>
      <c r="G8443" t="s">
        <v>24</v>
      </c>
      <c r="H8443" t="s">
        <v>58</v>
      </c>
      <c r="I8443" s="1">
        <v>247685</v>
      </c>
      <c r="J8443" s="2">
        <f>VLOOKUP(Oliusala[[#This Row],[tegund]],Tegundir!$B$2:$D$19,3,FALSE)*Oliusala[[#This Row],[magn]]/1000</f>
        <v>214.247525</v>
      </c>
      <c r="K8443">
        <v>2016</v>
      </c>
      <c r="L8443" t="s">
        <v>19</v>
      </c>
      <c r="M8443" s="144" t="s">
        <v>59</v>
      </c>
      <c r="O8443" s="144" t="s">
        <v>1998</v>
      </c>
    </row>
    <row r="8444" spans="1:15" x14ac:dyDescent="0.2">
      <c r="A8444" t="s">
        <v>57</v>
      </c>
      <c r="B8444" s="144" t="s">
        <v>141</v>
      </c>
      <c r="C8444">
        <v>620</v>
      </c>
      <c r="D8444" t="str">
        <f>VLOOKUP(Oliusala[[#This Row],[postnumer]],Sveitarfelog[#All],4,FALSE)</f>
        <v>Dalvíkurbyggð</v>
      </c>
      <c r="E8444" t="str">
        <f>VLOOKUP(Oliusala[[#This Row],[postnumer]],Sveitarfelog[#All],5,FALSE)</f>
        <v>Norðurland eystra</v>
      </c>
      <c r="F8444" t="s">
        <v>24</v>
      </c>
      <c r="G8444" t="s">
        <v>24</v>
      </c>
      <c r="H8444" s="1" t="s">
        <v>60</v>
      </c>
      <c r="I8444" s="1">
        <v>17886</v>
      </c>
      <c r="J8444" s="2">
        <f>VLOOKUP(Oliusala[[#This Row],[tegund]],Tegundir!$B$2:$D$19,3,FALSE)*Oliusala[[#This Row],[magn]]/1000</f>
        <v>15.47139</v>
      </c>
      <c r="K8444">
        <v>2016</v>
      </c>
      <c r="L8444" t="s">
        <v>18</v>
      </c>
      <c r="M8444" s="144" t="s">
        <v>59</v>
      </c>
    </row>
    <row r="8445" spans="1:15" x14ac:dyDescent="0.2">
      <c r="A8445" t="s">
        <v>57</v>
      </c>
      <c r="B8445" s="144" t="s">
        <v>141</v>
      </c>
      <c r="C8445">
        <v>620</v>
      </c>
      <c r="D8445" t="str">
        <f>VLOOKUP(Oliusala[[#This Row],[postnumer]],Sveitarfelog[#All],4,FALSE)</f>
        <v>Dalvíkurbyggð</v>
      </c>
      <c r="E8445" t="str">
        <f>VLOOKUP(Oliusala[[#This Row],[postnumer]],Sveitarfelog[#All],5,FALSE)</f>
        <v>Norðurland eystra</v>
      </c>
      <c r="F8445" t="s">
        <v>29</v>
      </c>
      <c r="G8445" t="s">
        <v>24</v>
      </c>
      <c r="H8445" s="1" t="s">
        <v>60</v>
      </c>
      <c r="I8445" s="1">
        <v>146297</v>
      </c>
      <c r="J8445" s="2">
        <f>VLOOKUP(Oliusala[[#This Row],[tegund]],Tegundir!$B$2:$D$19,3,FALSE)*Oliusala[[#This Row],[magn]]/1000</f>
        <v>126.546905</v>
      </c>
      <c r="K8445">
        <v>2016</v>
      </c>
      <c r="L8445" t="s">
        <v>19</v>
      </c>
      <c r="M8445" s="144" t="s">
        <v>59</v>
      </c>
      <c r="O8445" s="144" t="s">
        <v>1998</v>
      </c>
    </row>
    <row r="8446" spans="1:15" x14ac:dyDescent="0.2">
      <c r="A8446" t="s">
        <v>57</v>
      </c>
      <c r="B8446" s="144" t="s">
        <v>141</v>
      </c>
      <c r="C8446">
        <v>620</v>
      </c>
      <c r="D8446" t="str">
        <f>VLOOKUP(Oliusala[[#This Row],[postnumer]],Sveitarfelog[#All],4,FALSE)</f>
        <v>Dalvíkurbyggð</v>
      </c>
      <c r="E8446" t="str">
        <f>VLOOKUP(Oliusala[[#This Row],[postnumer]],Sveitarfelog[#All],5,FALSE)</f>
        <v>Norðurland eystra</v>
      </c>
      <c r="F8446" t="s">
        <v>30</v>
      </c>
      <c r="G8446" t="s">
        <v>24</v>
      </c>
      <c r="H8446" s="1" t="s">
        <v>60</v>
      </c>
      <c r="I8446" s="1">
        <v>8030</v>
      </c>
      <c r="J8446" s="2">
        <f>VLOOKUP(Oliusala[[#This Row],[tegund]],Tegundir!$B$2:$D$19,3,FALSE)*Oliusala[[#This Row],[magn]]/1000</f>
        <v>6.9459499999999998</v>
      </c>
      <c r="K8446">
        <v>2016</v>
      </c>
      <c r="L8446" t="s">
        <v>19</v>
      </c>
      <c r="M8446" s="144" t="s">
        <v>59</v>
      </c>
      <c r="O8446" s="144" t="s">
        <v>1998</v>
      </c>
    </row>
    <row r="8447" spans="1:15" x14ac:dyDescent="0.2">
      <c r="A8447" t="s">
        <v>68</v>
      </c>
      <c r="B8447" s="144" t="s">
        <v>136</v>
      </c>
      <c r="C8447">
        <v>620</v>
      </c>
      <c r="D8447" t="str">
        <f>VLOOKUP(Oliusala[[#This Row],[postnumer]],Sveitarfelog[#All],4,FALSE)</f>
        <v>Dalvíkurbyggð</v>
      </c>
      <c r="E8447" t="str">
        <f>VLOOKUP(Oliusala[[#This Row],[postnumer]],Sveitarfelog[#All],5,FALSE)</f>
        <v>Norðurland eystra</v>
      </c>
      <c r="F8447" t="s">
        <v>29</v>
      </c>
      <c r="G8447" t="s">
        <v>24</v>
      </c>
      <c r="H8447" s="1" t="s">
        <v>60</v>
      </c>
      <c r="I8447" s="1">
        <v>39150</v>
      </c>
      <c r="J8447" s="2">
        <f>VLOOKUP(Oliusala[[#This Row],[tegund]],Tegundir!$B$2:$D$19,3,FALSE)*Oliusala[[#This Row],[magn]]/1000</f>
        <v>33.864750000000001</v>
      </c>
      <c r="K8447">
        <v>2016</v>
      </c>
      <c r="L8447" t="s">
        <v>19</v>
      </c>
      <c r="M8447" s="144" t="s">
        <v>59</v>
      </c>
      <c r="O8447" s="144" t="s">
        <v>1998</v>
      </c>
    </row>
    <row r="8448" spans="1:15" x14ac:dyDescent="0.2">
      <c r="A8448" t="s">
        <v>63</v>
      </c>
      <c r="B8448" s="144" t="s">
        <v>141</v>
      </c>
      <c r="C8448">
        <v>620</v>
      </c>
      <c r="D8448" t="str">
        <f>VLOOKUP(Oliusala[[#This Row],[postnumer]],Sveitarfelog[#All],4,FALSE)</f>
        <v>Dalvíkurbyggð</v>
      </c>
      <c r="E8448" t="str">
        <f>VLOOKUP(Oliusala[[#This Row],[postnumer]],Sveitarfelog[#All],5,FALSE)</f>
        <v>Norðurland eystra</v>
      </c>
      <c r="F8448" t="s">
        <v>24</v>
      </c>
      <c r="G8448" t="s">
        <v>24</v>
      </c>
      <c r="H8448" s="1" t="s">
        <v>58</v>
      </c>
      <c r="I8448" s="1">
        <v>60357</v>
      </c>
      <c r="J8448" s="2">
        <f>VLOOKUP(Oliusala[[#This Row],[tegund]],Tegundir!$B$2:$D$19,3,FALSE)*Oliusala[[#This Row],[magn]]/1000</f>
        <v>52.208804999999998</v>
      </c>
      <c r="K8448">
        <v>2016</v>
      </c>
      <c r="L8448" t="s">
        <v>18</v>
      </c>
      <c r="M8448" s="144" t="s">
        <v>59</v>
      </c>
    </row>
    <row r="8449" spans="1:15" x14ac:dyDescent="0.2">
      <c r="A8449" t="s">
        <v>63</v>
      </c>
      <c r="B8449" s="144" t="s">
        <v>136</v>
      </c>
      <c r="C8449">
        <v>620</v>
      </c>
      <c r="D8449" t="str">
        <f>VLOOKUP(Oliusala[[#This Row],[postnumer]],Sveitarfelog[#All],4,FALSE)</f>
        <v>Dalvíkurbyggð</v>
      </c>
      <c r="E8449" t="str">
        <f>VLOOKUP(Oliusala[[#This Row],[postnumer]],Sveitarfelog[#All],5,FALSE)</f>
        <v>Norðurland eystra</v>
      </c>
      <c r="F8449" t="s">
        <v>24</v>
      </c>
      <c r="G8449" t="s">
        <v>24</v>
      </c>
      <c r="H8449" s="1" t="s">
        <v>58</v>
      </c>
      <c r="I8449" s="1">
        <v>801115</v>
      </c>
      <c r="J8449" s="2">
        <f>VLOOKUP(Oliusala[[#This Row],[tegund]],Tegundir!$B$2:$D$19,3,FALSE)*Oliusala[[#This Row],[magn]]/1000</f>
        <v>692.96447499999999</v>
      </c>
      <c r="K8449">
        <v>2016</v>
      </c>
      <c r="L8449" t="s">
        <v>18</v>
      </c>
      <c r="M8449" s="144" t="s">
        <v>59</v>
      </c>
    </row>
    <row r="8450" spans="1:15" x14ac:dyDescent="0.2">
      <c r="A8450" t="s">
        <v>68</v>
      </c>
      <c r="B8450" s="144" t="s">
        <v>136</v>
      </c>
      <c r="C8450">
        <v>620</v>
      </c>
      <c r="D8450" t="str">
        <f>VLOOKUP(Oliusala[[#This Row],[postnumer]],Sveitarfelog[#All],4,FALSE)</f>
        <v>Dalvíkurbyggð</v>
      </c>
      <c r="E8450" t="str">
        <f>VLOOKUP(Oliusala[[#This Row],[postnumer]],Sveitarfelog[#All],5,FALSE)</f>
        <v>Norðurland eystra</v>
      </c>
      <c r="F8450" t="s">
        <v>25</v>
      </c>
      <c r="G8450" t="s">
        <v>24</v>
      </c>
      <c r="H8450" s="1" t="s">
        <v>60</v>
      </c>
      <c r="I8450" s="1">
        <v>331838</v>
      </c>
      <c r="J8450" s="2">
        <f>VLOOKUP(Oliusala[[#This Row],[tegund]],Tegundir!$B$2:$D$19,3,FALSE)*Oliusala[[#This Row],[magn]]/1000</f>
        <v>287.03987000000001</v>
      </c>
      <c r="K8450">
        <v>2016</v>
      </c>
      <c r="L8450" t="s">
        <v>1955</v>
      </c>
      <c r="M8450" s="144" t="s">
        <v>59</v>
      </c>
    </row>
    <row r="8451" spans="1:15" x14ac:dyDescent="0.2">
      <c r="A8451" t="s">
        <v>68</v>
      </c>
      <c r="B8451" s="144" t="s">
        <v>141</v>
      </c>
      <c r="C8451">
        <v>620</v>
      </c>
      <c r="D8451" t="str">
        <f>VLOOKUP(Oliusala[[#This Row],[postnumer]],Sveitarfelog[#All],4,FALSE)</f>
        <v>Dalvíkurbyggð</v>
      </c>
      <c r="E8451" t="str">
        <f>VLOOKUP(Oliusala[[#This Row],[postnumer]],Sveitarfelog[#All],5,FALSE)</f>
        <v>Norðurland eystra</v>
      </c>
      <c r="F8451" t="s">
        <v>25</v>
      </c>
      <c r="G8451" t="s">
        <v>24</v>
      </c>
      <c r="H8451" t="s">
        <v>60</v>
      </c>
      <c r="I8451" s="1">
        <v>89029</v>
      </c>
      <c r="J8451" s="2">
        <f>VLOOKUP(Oliusala[[#This Row],[tegund]],Tegundir!$B$2:$D$19,3,FALSE)*Oliusala[[#This Row],[magn]]/1000</f>
        <v>77.010085000000004</v>
      </c>
      <c r="K8451">
        <v>2016</v>
      </c>
      <c r="L8451" t="s">
        <v>19</v>
      </c>
      <c r="M8451" s="144" t="s">
        <v>59</v>
      </c>
      <c r="O8451" s="144" t="s">
        <v>1997</v>
      </c>
    </row>
    <row r="8452" spans="1:15" x14ac:dyDescent="0.2">
      <c r="A8452" t="s">
        <v>136</v>
      </c>
      <c r="B8452" s="144" t="s">
        <v>141</v>
      </c>
      <c r="C8452">
        <v>620</v>
      </c>
      <c r="D8452" t="str">
        <f>VLOOKUP(Oliusala[[#This Row],[postnumer]],Sveitarfelog[#All],4,FALSE)</f>
        <v>Dalvíkurbyggð</v>
      </c>
      <c r="E8452" t="str">
        <f>VLOOKUP(Oliusala[[#This Row],[postnumer]],Sveitarfelog[#All],5,FALSE)</f>
        <v>Norðurland eystra</v>
      </c>
      <c r="F8452" t="s">
        <v>25</v>
      </c>
      <c r="G8452" t="s">
        <v>24</v>
      </c>
      <c r="H8452" t="s">
        <v>60</v>
      </c>
      <c r="I8452" s="1">
        <v>5521</v>
      </c>
      <c r="J8452" s="2">
        <f>VLOOKUP(Oliusala[[#This Row],[tegund]],Tegundir!$B$2:$D$19,3,FALSE)*Oliusala[[#This Row],[magn]]/1000</f>
        <v>4.775665</v>
      </c>
      <c r="K8452">
        <v>2016</v>
      </c>
      <c r="L8452" t="s">
        <v>19</v>
      </c>
      <c r="M8452" s="144" t="s">
        <v>59</v>
      </c>
      <c r="O8452" s="144" t="s">
        <v>1997</v>
      </c>
    </row>
    <row r="8453" spans="1:15" x14ac:dyDescent="0.2">
      <c r="A8453" t="s">
        <v>136</v>
      </c>
      <c r="B8453" s="144" t="s">
        <v>136</v>
      </c>
      <c r="C8453">
        <v>620</v>
      </c>
      <c r="D8453" t="str">
        <f>VLOOKUP(Oliusala[[#This Row],[postnumer]],Sveitarfelog[#All],4,FALSE)</f>
        <v>Dalvíkurbyggð</v>
      </c>
      <c r="E8453" t="str">
        <f>VLOOKUP(Oliusala[[#This Row],[postnumer]],Sveitarfelog[#All],5,FALSE)</f>
        <v>Norðurland eystra</v>
      </c>
      <c r="F8453" t="s">
        <v>25</v>
      </c>
      <c r="G8453" t="s">
        <v>24</v>
      </c>
      <c r="H8453" t="s">
        <v>58</v>
      </c>
      <c r="I8453" s="1">
        <v>332842</v>
      </c>
      <c r="J8453" s="2">
        <f>VLOOKUP(Oliusala[[#This Row],[tegund]],Tegundir!$B$2:$D$19,3,FALSE)*Oliusala[[#This Row],[magn]]/1000</f>
        <v>287.90833000000003</v>
      </c>
      <c r="K8453">
        <v>2016</v>
      </c>
      <c r="L8453" t="s">
        <v>1955</v>
      </c>
      <c r="M8453" s="144" t="s">
        <v>59</v>
      </c>
    </row>
    <row r="8454" spans="1:15" x14ac:dyDescent="0.2">
      <c r="A8454" t="s">
        <v>136</v>
      </c>
      <c r="B8454" s="144" t="s">
        <v>136</v>
      </c>
      <c r="C8454">
        <v>620</v>
      </c>
      <c r="D8454" t="str">
        <f>VLOOKUP(Oliusala[[#This Row],[postnumer]],Sveitarfelog[#All],4,FALSE)</f>
        <v>Dalvíkurbyggð</v>
      </c>
      <c r="E8454" t="str">
        <f>VLOOKUP(Oliusala[[#This Row],[postnumer]],Sveitarfelog[#All],5,FALSE)</f>
        <v>Norðurland eystra</v>
      </c>
      <c r="F8454" t="s">
        <v>25</v>
      </c>
      <c r="G8454" t="s">
        <v>24</v>
      </c>
      <c r="H8454" s="1" t="s">
        <v>60</v>
      </c>
      <c r="I8454" s="1">
        <v>3310</v>
      </c>
      <c r="J8454" s="2">
        <f>VLOOKUP(Oliusala[[#This Row],[tegund]],Tegundir!$B$2:$D$19,3,FALSE)*Oliusala[[#This Row],[magn]]/1000</f>
        <v>2.8631500000000001</v>
      </c>
      <c r="K8454">
        <v>2016</v>
      </c>
      <c r="L8454" t="s">
        <v>1955</v>
      </c>
      <c r="M8454" s="144" t="s">
        <v>59</v>
      </c>
    </row>
    <row r="8455" spans="1:15" x14ac:dyDescent="0.2">
      <c r="A8455" t="s">
        <v>57</v>
      </c>
      <c r="B8455" s="144" t="s">
        <v>141</v>
      </c>
      <c r="C8455">
        <v>620</v>
      </c>
      <c r="D8455" t="str">
        <f>VLOOKUP(Oliusala[[#This Row],[postnumer]],Sveitarfelog[#All],4,FALSE)</f>
        <v>Dalvíkurbyggð</v>
      </c>
      <c r="E8455" t="str">
        <f>VLOOKUP(Oliusala[[#This Row],[postnumer]],Sveitarfelog[#All],5,FALSE)</f>
        <v>Norðurland eystra</v>
      </c>
      <c r="F8455" t="s">
        <v>25</v>
      </c>
      <c r="G8455" t="s">
        <v>24</v>
      </c>
      <c r="H8455" s="1" t="s">
        <v>60</v>
      </c>
      <c r="I8455" s="1">
        <v>24648</v>
      </c>
      <c r="J8455" s="2">
        <f>VLOOKUP(Oliusala[[#This Row],[tegund]],Tegundir!$B$2:$D$19,3,FALSE)*Oliusala[[#This Row],[magn]]/1000</f>
        <v>21.320520000000002</v>
      </c>
      <c r="K8455">
        <v>2016</v>
      </c>
      <c r="L8455" t="s">
        <v>19</v>
      </c>
      <c r="M8455" s="144" t="s">
        <v>59</v>
      </c>
      <c r="O8455" s="144" t="s">
        <v>1997</v>
      </c>
    </row>
    <row r="8456" spans="1:15" x14ac:dyDescent="0.2">
      <c r="A8456" t="s">
        <v>63</v>
      </c>
      <c r="B8456" s="144" t="s">
        <v>136</v>
      </c>
      <c r="C8456">
        <v>620</v>
      </c>
      <c r="D8456" t="str">
        <f>VLOOKUP(Oliusala[[#This Row],[postnumer]],Sveitarfelog[#All],4,FALSE)</f>
        <v>Dalvíkurbyggð</v>
      </c>
      <c r="E8456" t="str">
        <f>VLOOKUP(Oliusala[[#This Row],[postnumer]],Sveitarfelog[#All],5,FALSE)</f>
        <v>Norðurland eystra</v>
      </c>
      <c r="F8456" t="s">
        <v>25</v>
      </c>
      <c r="G8456" t="s">
        <v>24</v>
      </c>
      <c r="H8456" s="1" t="s">
        <v>58</v>
      </c>
      <c r="I8456" s="1">
        <v>94670</v>
      </c>
      <c r="J8456" s="2">
        <f>VLOOKUP(Oliusala[[#This Row],[tegund]],Tegundir!$B$2:$D$19,3,FALSE)*Oliusala[[#This Row],[magn]]/1000</f>
        <v>81.88955</v>
      </c>
      <c r="K8456">
        <v>2016</v>
      </c>
      <c r="L8456" t="s">
        <v>18</v>
      </c>
      <c r="M8456" s="144" t="s">
        <v>59</v>
      </c>
    </row>
    <row r="8457" spans="1:15" x14ac:dyDescent="0.2">
      <c r="A8457" t="s">
        <v>63</v>
      </c>
      <c r="B8457" s="144" t="s">
        <v>142</v>
      </c>
      <c r="C8457">
        <v>625</v>
      </c>
      <c r="D8457" t="str">
        <f>VLOOKUP(Oliusala[[#This Row],[postnumer]],Sveitarfelog[#All],4,FALSE)</f>
        <v>Fjallabyggð</v>
      </c>
      <c r="E8457" t="str">
        <f>VLOOKUP(Oliusala[[#This Row],[postnumer]],Sveitarfelog[#All],5,FALSE)</f>
        <v>Norðurland eystra</v>
      </c>
      <c r="F8457" t="s">
        <v>24</v>
      </c>
      <c r="G8457" t="s">
        <v>24</v>
      </c>
      <c r="H8457" t="s">
        <v>58</v>
      </c>
      <c r="I8457" s="1">
        <v>265079</v>
      </c>
      <c r="J8457" s="2">
        <f>VLOOKUP(Oliusala[[#This Row],[tegund]],Tegundir!$B$2:$D$19,3,FALSE)*Oliusala[[#This Row],[magn]]/1000</f>
        <v>229.29333499999998</v>
      </c>
      <c r="K8457">
        <v>2016</v>
      </c>
      <c r="L8457" t="s">
        <v>18</v>
      </c>
      <c r="M8457" s="144" t="s">
        <v>59</v>
      </c>
    </row>
    <row r="8458" spans="1:15" x14ac:dyDescent="0.2">
      <c r="A8458" t="s">
        <v>68</v>
      </c>
      <c r="B8458" s="144" t="s">
        <v>142</v>
      </c>
      <c r="C8458">
        <v>625</v>
      </c>
      <c r="D8458" t="str">
        <f>VLOOKUP(Oliusala[[#This Row],[postnumer]],Sveitarfelog[#All],4,FALSE)</f>
        <v>Fjallabyggð</v>
      </c>
      <c r="E8458" t="str">
        <f>VLOOKUP(Oliusala[[#This Row],[postnumer]],Sveitarfelog[#All],5,FALSE)</f>
        <v>Norðurland eystra</v>
      </c>
      <c r="F8458" t="s">
        <v>25</v>
      </c>
      <c r="G8458" t="s">
        <v>24</v>
      </c>
      <c r="H8458" t="s">
        <v>60</v>
      </c>
      <c r="I8458" s="1">
        <v>68533</v>
      </c>
      <c r="J8458" s="2">
        <f>VLOOKUP(Oliusala[[#This Row],[tegund]],Tegundir!$B$2:$D$19,3,FALSE)*Oliusala[[#This Row],[magn]]/1000</f>
        <v>59.281044999999999</v>
      </c>
      <c r="K8458">
        <v>2016</v>
      </c>
      <c r="L8458" t="s">
        <v>1955</v>
      </c>
      <c r="M8458" s="144" t="s">
        <v>59</v>
      </c>
    </row>
    <row r="8459" spans="1:15" x14ac:dyDescent="0.2">
      <c r="A8459" t="s">
        <v>57</v>
      </c>
      <c r="B8459" s="144" t="s">
        <v>142</v>
      </c>
      <c r="C8459">
        <v>625</v>
      </c>
      <c r="D8459" t="str">
        <f>VLOOKUP(Oliusala[[#This Row],[postnumer]],Sveitarfelog[#All],4,FALSE)</f>
        <v>Fjallabyggð</v>
      </c>
      <c r="E8459" t="str">
        <f>VLOOKUP(Oliusala[[#This Row],[postnumer]],Sveitarfelog[#All],5,FALSE)</f>
        <v>Norðurland eystra</v>
      </c>
      <c r="F8459" t="s">
        <v>25</v>
      </c>
      <c r="G8459" t="s">
        <v>24</v>
      </c>
      <c r="H8459" s="1" t="s">
        <v>60</v>
      </c>
      <c r="I8459" s="1">
        <v>4134</v>
      </c>
      <c r="J8459" s="2">
        <f>VLOOKUP(Oliusala[[#This Row],[tegund]],Tegundir!$B$2:$D$19,3,FALSE)*Oliusala[[#This Row],[magn]]/1000</f>
        <v>3.5759099999999999</v>
      </c>
      <c r="K8459">
        <v>2016</v>
      </c>
      <c r="L8459" t="s">
        <v>19</v>
      </c>
      <c r="M8459" s="144" t="s">
        <v>59</v>
      </c>
      <c r="O8459" s="144" t="s">
        <v>1997</v>
      </c>
    </row>
    <row r="8460" spans="1:15" x14ac:dyDescent="0.2">
      <c r="A8460" t="s">
        <v>63</v>
      </c>
      <c r="B8460" s="144" t="s">
        <v>142</v>
      </c>
      <c r="C8460">
        <v>625</v>
      </c>
      <c r="D8460" t="str">
        <f>VLOOKUP(Oliusala[[#This Row],[postnumer]],Sveitarfelog[#All],4,FALSE)</f>
        <v>Fjallabyggð</v>
      </c>
      <c r="E8460" t="str">
        <f>VLOOKUP(Oliusala[[#This Row],[postnumer]],Sveitarfelog[#All],5,FALSE)</f>
        <v>Norðurland eystra</v>
      </c>
      <c r="F8460" t="s">
        <v>25</v>
      </c>
      <c r="G8460" t="s">
        <v>24</v>
      </c>
      <c r="H8460" t="s">
        <v>58</v>
      </c>
      <c r="I8460" s="1">
        <v>41628</v>
      </c>
      <c r="J8460" s="2">
        <f>VLOOKUP(Oliusala[[#This Row],[tegund]],Tegundir!$B$2:$D$19,3,FALSE)*Oliusala[[#This Row],[magn]]/1000</f>
        <v>36.008220000000001</v>
      </c>
      <c r="K8460">
        <v>2016</v>
      </c>
      <c r="L8460" t="s">
        <v>18</v>
      </c>
      <c r="M8460" s="144" t="s">
        <v>59</v>
      </c>
    </row>
    <row r="8461" spans="1:15" x14ac:dyDescent="0.2">
      <c r="A8461" t="s">
        <v>68</v>
      </c>
      <c r="B8461" s="144" t="s">
        <v>96</v>
      </c>
      <c r="C8461">
        <v>640</v>
      </c>
      <c r="D8461" t="str">
        <f>VLOOKUP(Oliusala[[#This Row],[postnumer]],Sveitarfelog[#All],4,FALSE)</f>
        <v>Norðurþing,Tjörneshreppur</v>
      </c>
      <c r="E8461" t="str">
        <f>VLOOKUP(Oliusala[[#This Row],[postnumer]],Sveitarfelog[#All],5,FALSE)</f>
        <v>Norðurland eystra</v>
      </c>
      <c r="F8461" t="s">
        <v>24</v>
      </c>
      <c r="G8461" t="s">
        <v>24</v>
      </c>
      <c r="H8461" s="1" t="s">
        <v>60</v>
      </c>
      <c r="I8461" s="1">
        <v>32152</v>
      </c>
      <c r="J8461" s="2">
        <f>VLOOKUP(Oliusala[[#This Row],[tegund]],Tegundir!$B$2:$D$19,3,FALSE)*Oliusala[[#This Row],[magn]]/1000</f>
        <v>27.81148</v>
      </c>
      <c r="K8461">
        <v>2016</v>
      </c>
      <c r="L8461" t="s">
        <v>18</v>
      </c>
      <c r="M8461" s="144" t="s">
        <v>59</v>
      </c>
    </row>
    <row r="8462" spans="1:15" x14ac:dyDescent="0.2">
      <c r="A8462" t="s">
        <v>68</v>
      </c>
      <c r="B8462" s="144" t="s">
        <v>96</v>
      </c>
      <c r="C8462">
        <v>640</v>
      </c>
      <c r="D8462" t="str">
        <f>VLOOKUP(Oliusala[[#This Row],[postnumer]],Sveitarfelog[#All],4,FALSE)</f>
        <v>Norðurþing,Tjörneshreppur</v>
      </c>
      <c r="E8462" t="str">
        <f>VLOOKUP(Oliusala[[#This Row],[postnumer]],Sveitarfelog[#All],5,FALSE)</f>
        <v>Norðurland eystra</v>
      </c>
      <c r="F8462" t="s">
        <v>29</v>
      </c>
      <c r="G8462" t="s">
        <v>24</v>
      </c>
      <c r="H8462" s="1" t="s">
        <v>60</v>
      </c>
      <c r="I8462" s="1">
        <v>37252</v>
      </c>
      <c r="J8462" s="2">
        <f>VLOOKUP(Oliusala[[#This Row],[tegund]],Tegundir!$B$2:$D$19,3,FALSE)*Oliusala[[#This Row],[magn]]/1000</f>
        <v>32.22298</v>
      </c>
      <c r="K8462">
        <v>2016</v>
      </c>
      <c r="L8462" t="s">
        <v>19</v>
      </c>
      <c r="M8462" s="144" t="s">
        <v>59</v>
      </c>
      <c r="O8462" s="144" t="s">
        <v>1998</v>
      </c>
    </row>
    <row r="8463" spans="1:15" x14ac:dyDescent="0.2">
      <c r="A8463" t="s">
        <v>96</v>
      </c>
      <c r="B8463" s="144" t="s">
        <v>96</v>
      </c>
      <c r="C8463">
        <v>640</v>
      </c>
      <c r="D8463" t="str">
        <f>VLOOKUP(Oliusala[[#This Row],[postnumer]],Sveitarfelog[#All],4,FALSE)</f>
        <v>Norðurþing,Tjörneshreppur</v>
      </c>
      <c r="E8463" t="str">
        <f>VLOOKUP(Oliusala[[#This Row],[postnumer]],Sveitarfelog[#All],5,FALSE)</f>
        <v>Norðurland eystra</v>
      </c>
      <c r="F8463" t="s">
        <v>24</v>
      </c>
      <c r="G8463" t="s">
        <v>24</v>
      </c>
      <c r="H8463" t="s">
        <v>58</v>
      </c>
      <c r="I8463" s="1">
        <v>147313</v>
      </c>
      <c r="J8463" s="2">
        <f>VLOOKUP(Oliusala[[#This Row],[tegund]],Tegundir!$B$2:$D$19,3,FALSE)*Oliusala[[#This Row],[magn]]/1000</f>
        <v>127.42574499999999</v>
      </c>
      <c r="K8463">
        <v>2016</v>
      </c>
      <c r="L8463" t="s">
        <v>18</v>
      </c>
      <c r="M8463" s="144" t="s">
        <v>59</v>
      </c>
    </row>
    <row r="8464" spans="1:15" x14ac:dyDescent="0.2">
      <c r="A8464" t="s">
        <v>96</v>
      </c>
      <c r="B8464" s="144" t="s">
        <v>96</v>
      </c>
      <c r="C8464">
        <v>640</v>
      </c>
      <c r="D8464" t="str">
        <f>VLOOKUP(Oliusala[[#This Row],[postnumer]],Sveitarfelog[#All],4,FALSE)</f>
        <v>Norðurþing,Tjörneshreppur</v>
      </c>
      <c r="E8464" t="str">
        <f>VLOOKUP(Oliusala[[#This Row],[postnumer]],Sveitarfelog[#All],5,FALSE)</f>
        <v>Norðurland eystra</v>
      </c>
      <c r="F8464" t="s">
        <v>29</v>
      </c>
      <c r="G8464" t="s">
        <v>24</v>
      </c>
      <c r="H8464" s="1" t="s">
        <v>58</v>
      </c>
      <c r="I8464" s="1">
        <v>220001</v>
      </c>
      <c r="J8464" s="2">
        <f>VLOOKUP(Oliusala[[#This Row],[tegund]],Tegundir!$B$2:$D$19,3,FALSE)*Oliusala[[#This Row],[magn]]/1000</f>
        <v>190.30086499999999</v>
      </c>
      <c r="K8464">
        <v>2016</v>
      </c>
      <c r="L8464" t="s">
        <v>19</v>
      </c>
      <c r="M8464" s="144" t="s">
        <v>59</v>
      </c>
      <c r="O8464" s="144" t="s">
        <v>1998</v>
      </c>
    </row>
    <row r="8465" spans="1:15" x14ac:dyDescent="0.2">
      <c r="A8465" t="s">
        <v>63</v>
      </c>
      <c r="B8465" s="144" t="s">
        <v>96</v>
      </c>
      <c r="C8465">
        <v>640</v>
      </c>
      <c r="D8465" t="str">
        <f>VLOOKUP(Oliusala[[#This Row],[postnumer]],Sveitarfelog[#All],4,FALSE)</f>
        <v>Norðurþing,Tjörneshreppur</v>
      </c>
      <c r="E8465" t="str">
        <f>VLOOKUP(Oliusala[[#This Row],[postnumer]],Sveitarfelog[#All],5,FALSE)</f>
        <v>Norðurland eystra</v>
      </c>
      <c r="F8465" t="s">
        <v>24</v>
      </c>
      <c r="G8465" t="s">
        <v>24</v>
      </c>
      <c r="H8465" s="1" t="s">
        <v>58</v>
      </c>
      <c r="I8465" s="1">
        <v>2783008</v>
      </c>
      <c r="J8465" s="2">
        <f>VLOOKUP(Oliusala[[#This Row],[tegund]],Tegundir!$B$2:$D$19,3,FALSE)*Oliusala[[#This Row],[magn]]/1000</f>
        <v>2407.3019199999999</v>
      </c>
      <c r="K8465">
        <v>2016</v>
      </c>
      <c r="L8465" t="s">
        <v>18</v>
      </c>
      <c r="M8465" s="144" t="s">
        <v>59</v>
      </c>
    </row>
    <row r="8466" spans="1:15" x14ac:dyDescent="0.2">
      <c r="A8466" t="s">
        <v>63</v>
      </c>
      <c r="B8466" s="144" t="s">
        <v>96</v>
      </c>
      <c r="C8466">
        <v>640</v>
      </c>
      <c r="D8466" t="str">
        <f>VLOOKUP(Oliusala[[#This Row],[postnumer]],Sveitarfelog[#All],4,FALSE)</f>
        <v>Norðurþing,Tjörneshreppur</v>
      </c>
      <c r="E8466" t="str">
        <f>VLOOKUP(Oliusala[[#This Row],[postnumer]],Sveitarfelog[#All],5,FALSE)</f>
        <v>Norðurland eystra</v>
      </c>
      <c r="F8466" t="s">
        <v>25</v>
      </c>
      <c r="G8466" t="s">
        <v>24</v>
      </c>
      <c r="H8466" s="1" t="s">
        <v>58</v>
      </c>
      <c r="I8466" s="1">
        <v>192874</v>
      </c>
      <c r="J8466" s="2">
        <f>VLOOKUP(Oliusala[[#This Row],[tegund]],Tegundir!$B$2:$D$19,3,FALSE)*Oliusala[[#This Row],[magn]]/1000</f>
        <v>166.83601000000002</v>
      </c>
      <c r="K8466">
        <v>2016</v>
      </c>
      <c r="L8466" t="s">
        <v>19</v>
      </c>
      <c r="M8466" s="144" t="s">
        <v>59</v>
      </c>
      <c r="O8466" s="144" t="s">
        <v>1997</v>
      </c>
    </row>
    <row r="8467" spans="1:15" x14ac:dyDescent="0.2">
      <c r="A8467" t="s">
        <v>96</v>
      </c>
      <c r="B8467" s="144" t="s">
        <v>96</v>
      </c>
      <c r="C8467">
        <v>640</v>
      </c>
      <c r="D8467" t="str">
        <f>VLOOKUP(Oliusala[[#This Row],[postnumer]],Sveitarfelog[#All],4,FALSE)</f>
        <v>Norðurþing,Tjörneshreppur</v>
      </c>
      <c r="E8467" t="str">
        <f>VLOOKUP(Oliusala[[#This Row],[postnumer]],Sveitarfelog[#All],5,FALSE)</f>
        <v>Norðurland eystra</v>
      </c>
      <c r="F8467" t="s">
        <v>29</v>
      </c>
      <c r="G8467" t="s">
        <v>24</v>
      </c>
      <c r="H8467" t="s">
        <v>61</v>
      </c>
      <c r="I8467" s="1">
        <v>42412</v>
      </c>
      <c r="J8467" s="2">
        <f>VLOOKUP(Oliusala[[#This Row],[tegund]],Tegundir!$B$2:$D$19,3,FALSE)*Oliusala[[#This Row],[magn]]/1000</f>
        <v>36.68638</v>
      </c>
      <c r="K8467">
        <v>2016</v>
      </c>
      <c r="L8467" t="s">
        <v>19</v>
      </c>
      <c r="M8467" s="144" t="s">
        <v>62</v>
      </c>
      <c r="O8467" s="144" t="s">
        <v>1998</v>
      </c>
    </row>
    <row r="8468" spans="1:15" x14ac:dyDescent="0.2">
      <c r="A8468" t="s">
        <v>68</v>
      </c>
      <c r="B8468" s="144" t="s">
        <v>143</v>
      </c>
      <c r="C8468">
        <v>641</v>
      </c>
      <c r="D8468" t="str">
        <f>VLOOKUP(Oliusala[[#This Row],[postnumer]],Sveitarfelog[#All],4,FALSE)</f>
        <v>Þingeyjarsveit</v>
      </c>
      <c r="E8468" t="str">
        <f>VLOOKUP(Oliusala[[#This Row],[postnumer]],Sveitarfelog[#All],5,FALSE)</f>
        <v>Norðurland eystra</v>
      </c>
      <c r="F8468" t="s">
        <v>24</v>
      </c>
      <c r="G8468" t="s">
        <v>24</v>
      </c>
      <c r="H8468" s="1" t="s">
        <v>60</v>
      </c>
      <c r="I8468" s="1">
        <v>6428</v>
      </c>
      <c r="J8468" s="2">
        <f>VLOOKUP(Oliusala[[#This Row],[tegund]],Tegundir!$B$2:$D$19,3,FALSE)*Oliusala[[#This Row],[magn]]/1000</f>
        <v>5.5602200000000002</v>
      </c>
      <c r="K8468">
        <v>2016</v>
      </c>
      <c r="L8468" t="s">
        <v>18</v>
      </c>
      <c r="M8468" s="144" t="s">
        <v>59</v>
      </c>
    </row>
    <row r="8469" spans="1:15" x14ac:dyDescent="0.2">
      <c r="A8469" t="s">
        <v>57</v>
      </c>
      <c r="B8469" s="144" t="s">
        <v>143</v>
      </c>
      <c r="C8469">
        <v>641</v>
      </c>
      <c r="D8469" t="str">
        <f>VLOOKUP(Oliusala[[#This Row],[postnumer]],Sveitarfelog[#All],4,FALSE)</f>
        <v>Þingeyjarsveit</v>
      </c>
      <c r="E8469" t="str">
        <f>VLOOKUP(Oliusala[[#This Row],[postnumer]],Sveitarfelog[#All],5,FALSE)</f>
        <v>Norðurland eystra</v>
      </c>
      <c r="F8469" t="s">
        <v>24</v>
      </c>
      <c r="G8469" t="s">
        <v>24</v>
      </c>
      <c r="H8469" s="1" t="s">
        <v>60</v>
      </c>
      <c r="I8469" s="1">
        <v>25215</v>
      </c>
      <c r="J8469" s="2">
        <f>VLOOKUP(Oliusala[[#This Row],[tegund]],Tegundir!$B$2:$D$19,3,FALSE)*Oliusala[[#This Row],[magn]]/1000</f>
        <v>21.810974999999999</v>
      </c>
      <c r="K8469">
        <v>2016</v>
      </c>
      <c r="L8469" t="s">
        <v>18</v>
      </c>
      <c r="M8469" s="144" t="s">
        <v>59</v>
      </c>
    </row>
    <row r="8470" spans="1:15" x14ac:dyDescent="0.2">
      <c r="A8470" t="s">
        <v>57</v>
      </c>
      <c r="B8470" s="144" t="s">
        <v>143</v>
      </c>
      <c r="C8470">
        <v>641</v>
      </c>
      <c r="D8470" t="str">
        <f>VLOOKUP(Oliusala[[#This Row],[postnumer]],Sveitarfelog[#All],4,FALSE)</f>
        <v>Þingeyjarsveit</v>
      </c>
      <c r="E8470" t="str">
        <f>VLOOKUP(Oliusala[[#This Row],[postnumer]],Sveitarfelog[#All],5,FALSE)</f>
        <v>Norðurland eystra</v>
      </c>
      <c r="F8470" t="s">
        <v>30</v>
      </c>
      <c r="G8470" t="s">
        <v>24</v>
      </c>
      <c r="H8470" s="1" t="s">
        <v>60</v>
      </c>
      <c r="I8470" s="1">
        <v>8782</v>
      </c>
      <c r="J8470" s="2">
        <f>VLOOKUP(Oliusala[[#This Row],[tegund]],Tegundir!$B$2:$D$19,3,FALSE)*Oliusala[[#This Row],[magn]]/1000</f>
        <v>7.5964300000000007</v>
      </c>
      <c r="K8470">
        <v>2016</v>
      </c>
      <c r="L8470" t="s">
        <v>19</v>
      </c>
      <c r="M8470" s="144" t="s">
        <v>59</v>
      </c>
      <c r="O8470" s="144" t="s">
        <v>1998</v>
      </c>
    </row>
    <row r="8471" spans="1:15" x14ac:dyDescent="0.2">
      <c r="A8471" t="s">
        <v>63</v>
      </c>
      <c r="B8471" s="144" t="s">
        <v>143</v>
      </c>
      <c r="C8471">
        <v>641</v>
      </c>
      <c r="D8471" t="str">
        <f>VLOOKUP(Oliusala[[#This Row],[postnumer]],Sveitarfelog[#All],4,FALSE)</f>
        <v>Þingeyjarsveit</v>
      </c>
      <c r="E8471" t="str">
        <f>VLOOKUP(Oliusala[[#This Row],[postnumer]],Sveitarfelog[#All],5,FALSE)</f>
        <v>Norðurland eystra</v>
      </c>
      <c r="F8471" t="s">
        <v>24</v>
      </c>
      <c r="G8471" t="s">
        <v>24</v>
      </c>
      <c r="H8471" s="1" t="s">
        <v>58</v>
      </c>
      <c r="I8471" s="1">
        <v>164047</v>
      </c>
      <c r="J8471" s="2">
        <f>VLOOKUP(Oliusala[[#This Row],[tegund]],Tegundir!$B$2:$D$19,3,FALSE)*Oliusala[[#This Row],[magn]]/1000</f>
        <v>141.900655</v>
      </c>
      <c r="K8471">
        <v>2016</v>
      </c>
      <c r="L8471" t="s">
        <v>18</v>
      </c>
      <c r="M8471" s="144" t="s">
        <v>59</v>
      </c>
    </row>
    <row r="8472" spans="1:15" x14ac:dyDescent="0.2">
      <c r="A8472" t="s">
        <v>68</v>
      </c>
      <c r="B8472" s="144" t="s">
        <v>143</v>
      </c>
      <c r="C8472">
        <v>641</v>
      </c>
      <c r="D8472" t="str">
        <f>VLOOKUP(Oliusala[[#This Row],[postnumer]],Sveitarfelog[#All],4,FALSE)</f>
        <v>Þingeyjarsveit</v>
      </c>
      <c r="E8472" t="str">
        <f>VLOOKUP(Oliusala[[#This Row],[postnumer]],Sveitarfelog[#All],5,FALSE)</f>
        <v>Norðurland eystra</v>
      </c>
      <c r="F8472" t="s">
        <v>25</v>
      </c>
      <c r="G8472" t="s">
        <v>24</v>
      </c>
      <c r="H8472" s="1" t="s">
        <v>60</v>
      </c>
      <c r="I8472" s="1">
        <v>21614</v>
      </c>
      <c r="J8472" s="2">
        <f>VLOOKUP(Oliusala[[#This Row],[tegund]],Tegundir!$B$2:$D$19,3,FALSE)*Oliusala[[#This Row],[magn]]/1000</f>
        <v>18.696110000000001</v>
      </c>
      <c r="K8472">
        <v>2016</v>
      </c>
      <c r="L8472" t="s">
        <v>1955</v>
      </c>
      <c r="M8472" s="144" t="s">
        <v>59</v>
      </c>
    </row>
    <row r="8473" spans="1:15" x14ac:dyDescent="0.2">
      <c r="A8473" t="s">
        <v>69</v>
      </c>
      <c r="B8473" s="144" t="s">
        <v>143</v>
      </c>
      <c r="C8473">
        <v>641</v>
      </c>
      <c r="D8473" t="str">
        <f>VLOOKUP(Oliusala[[#This Row],[postnumer]],Sveitarfelog[#All],4,FALSE)</f>
        <v>Þingeyjarsveit</v>
      </c>
      <c r="E8473" t="str">
        <f>VLOOKUP(Oliusala[[#This Row],[postnumer]],Sveitarfelog[#All],5,FALSE)</f>
        <v>Norðurland eystra</v>
      </c>
      <c r="F8473" t="s">
        <v>25</v>
      </c>
      <c r="G8473" t="s">
        <v>24</v>
      </c>
      <c r="H8473" t="s">
        <v>60</v>
      </c>
      <c r="I8473" s="1">
        <v>1203</v>
      </c>
      <c r="J8473" s="2">
        <f>VLOOKUP(Oliusala[[#This Row],[tegund]],Tegundir!$B$2:$D$19,3,FALSE)*Oliusala[[#This Row],[magn]]/1000</f>
        <v>1.0405949999999999</v>
      </c>
      <c r="K8473">
        <v>2016</v>
      </c>
      <c r="L8473" t="s">
        <v>1955</v>
      </c>
      <c r="M8473" s="144" t="s">
        <v>59</v>
      </c>
    </row>
    <row r="8474" spans="1:15" x14ac:dyDescent="0.2">
      <c r="A8474" t="s">
        <v>96</v>
      </c>
      <c r="B8474" s="144" t="s">
        <v>143</v>
      </c>
      <c r="C8474">
        <v>641</v>
      </c>
      <c r="D8474" t="str">
        <f>VLOOKUP(Oliusala[[#This Row],[postnumer]],Sveitarfelog[#All],4,FALSE)</f>
        <v>Þingeyjarsveit</v>
      </c>
      <c r="E8474" t="str">
        <f>VLOOKUP(Oliusala[[#This Row],[postnumer]],Sveitarfelog[#All],5,FALSE)</f>
        <v>Norðurland eystra</v>
      </c>
      <c r="F8474" t="s">
        <v>25</v>
      </c>
      <c r="G8474" t="s">
        <v>24</v>
      </c>
      <c r="H8474" s="1" t="s">
        <v>60</v>
      </c>
      <c r="I8474" s="1">
        <v>12367</v>
      </c>
      <c r="J8474" s="2">
        <f>VLOOKUP(Oliusala[[#This Row],[tegund]],Tegundir!$B$2:$D$19,3,FALSE)*Oliusala[[#This Row],[magn]]/1000</f>
        <v>10.697455</v>
      </c>
      <c r="K8474">
        <v>2016</v>
      </c>
      <c r="L8474" t="s">
        <v>1955</v>
      </c>
      <c r="M8474" s="144" t="s">
        <v>59</v>
      </c>
    </row>
    <row r="8475" spans="1:15" x14ac:dyDescent="0.2">
      <c r="A8475" t="s">
        <v>57</v>
      </c>
      <c r="B8475" s="144" t="s">
        <v>143</v>
      </c>
      <c r="C8475">
        <v>641</v>
      </c>
      <c r="D8475" t="str">
        <f>VLOOKUP(Oliusala[[#This Row],[postnumer]],Sveitarfelog[#All],4,FALSE)</f>
        <v>Þingeyjarsveit</v>
      </c>
      <c r="E8475" t="str">
        <f>VLOOKUP(Oliusala[[#This Row],[postnumer]],Sveitarfelog[#All],5,FALSE)</f>
        <v>Norðurland eystra</v>
      </c>
      <c r="F8475" t="s">
        <v>25</v>
      </c>
      <c r="G8475" t="s">
        <v>24</v>
      </c>
      <c r="H8475" s="1" t="s">
        <v>60</v>
      </c>
      <c r="I8475" s="1">
        <v>196245</v>
      </c>
      <c r="J8475" s="2">
        <f>VLOOKUP(Oliusala[[#This Row],[tegund]],Tegundir!$B$2:$D$19,3,FALSE)*Oliusala[[#This Row],[magn]]/1000</f>
        <v>169.751925</v>
      </c>
      <c r="K8475">
        <v>2016</v>
      </c>
      <c r="L8475" t="s">
        <v>1955</v>
      </c>
      <c r="M8475" s="144" t="s">
        <v>59</v>
      </c>
    </row>
    <row r="8476" spans="1:15" x14ac:dyDescent="0.2">
      <c r="A8476" t="s">
        <v>96</v>
      </c>
      <c r="B8476" s="144" t="s">
        <v>144</v>
      </c>
      <c r="C8476">
        <v>650</v>
      </c>
      <c r="D8476" t="str">
        <f>VLOOKUP(Oliusala[[#This Row],[postnumer]],Sveitarfelog[#All],4,FALSE)</f>
        <v>Þingeyjarsveit</v>
      </c>
      <c r="E8476" t="str">
        <f>VLOOKUP(Oliusala[[#This Row],[postnumer]],Sveitarfelog[#All],5,FALSE)</f>
        <v>Norðurland eystra</v>
      </c>
      <c r="F8476" t="s">
        <v>24</v>
      </c>
      <c r="G8476" t="s">
        <v>24</v>
      </c>
      <c r="H8476" s="1" t="s">
        <v>60</v>
      </c>
      <c r="I8476" s="1">
        <v>5406</v>
      </c>
      <c r="J8476" s="2">
        <f>VLOOKUP(Oliusala[[#This Row],[tegund]],Tegundir!$B$2:$D$19,3,FALSE)*Oliusala[[#This Row],[magn]]/1000</f>
        <v>4.6761899999999992</v>
      </c>
      <c r="K8476">
        <v>2016</v>
      </c>
      <c r="L8476" t="s">
        <v>18</v>
      </c>
      <c r="M8476" s="144" t="s">
        <v>59</v>
      </c>
    </row>
    <row r="8477" spans="1:15" x14ac:dyDescent="0.2">
      <c r="A8477" t="s">
        <v>57</v>
      </c>
      <c r="B8477" s="144" t="s">
        <v>144</v>
      </c>
      <c r="C8477">
        <v>650</v>
      </c>
      <c r="D8477" t="str">
        <f>VLOOKUP(Oliusala[[#This Row],[postnumer]],Sveitarfelog[#All],4,FALSE)</f>
        <v>Þingeyjarsveit</v>
      </c>
      <c r="E8477" t="str">
        <f>VLOOKUP(Oliusala[[#This Row],[postnumer]],Sveitarfelog[#All],5,FALSE)</f>
        <v>Norðurland eystra</v>
      </c>
      <c r="F8477" t="s">
        <v>24</v>
      </c>
      <c r="G8477" t="s">
        <v>24</v>
      </c>
      <c r="H8477" t="s">
        <v>60</v>
      </c>
      <c r="I8477" s="1">
        <v>15297</v>
      </c>
      <c r="J8477" s="2">
        <f>VLOOKUP(Oliusala[[#This Row],[tegund]],Tegundir!$B$2:$D$19,3,FALSE)*Oliusala[[#This Row],[magn]]/1000</f>
        <v>13.231905000000001</v>
      </c>
      <c r="K8477">
        <v>2016</v>
      </c>
      <c r="L8477" t="s">
        <v>18</v>
      </c>
      <c r="M8477" s="144" t="s">
        <v>59</v>
      </c>
    </row>
    <row r="8478" spans="1:15" x14ac:dyDescent="0.2">
      <c r="A8478" t="s">
        <v>63</v>
      </c>
      <c r="B8478" s="144" t="s">
        <v>144</v>
      </c>
      <c r="C8478">
        <v>650</v>
      </c>
      <c r="D8478" t="str">
        <f>VLOOKUP(Oliusala[[#This Row],[postnumer]],Sveitarfelog[#All],4,FALSE)</f>
        <v>Þingeyjarsveit</v>
      </c>
      <c r="E8478" t="str">
        <f>VLOOKUP(Oliusala[[#This Row],[postnumer]],Sveitarfelog[#All],5,FALSE)</f>
        <v>Norðurland eystra</v>
      </c>
      <c r="F8478" t="s">
        <v>24</v>
      </c>
      <c r="G8478" t="s">
        <v>24</v>
      </c>
      <c r="H8478" t="s">
        <v>58</v>
      </c>
      <c r="I8478" s="1">
        <v>322913</v>
      </c>
      <c r="J8478" s="2">
        <f>VLOOKUP(Oliusala[[#This Row],[tegund]],Tegundir!$B$2:$D$19,3,FALSE)*Oliusala[[#This Row],[magn]]/1000</f>
        <v>279.31974500000001</v>
      </c>
      <c r="K8478">
        <v>2016</v>
      </c>
      <c r="L8478" t="s">
        <v>18</v>
      </c>
      <c r="M8478" s="144" t="s">
        <v>59</v>
      </c>
    </row>
    <row r="8479" spans="1:15" x14ac:dyDescent="0.2">
      <c r="A8479" t="s">
        <v>68</v>
      </c>
      <c r="B8479" s="144" t="s">
        <v>144</v>
      </c>
      <c r="C8479">
        <v>650</v>
      </c>
      <c r="D8479" t="str">
        <f>VLOOKUP(Oliusala[[#This Row],[postnumer]],Sveitarfelog[#All],4,FALSE)</f>
        <v>Þingeyjarsveit</v>
      </c>
      <c r="E8479" t="str">
        <f>VLOOKUP(Oliusala[[#This Row],[postnumer]],Sveitarfelog[#All],5,FALSE)</f>
        <v>Norðurland eystra</v>
      </c>
      <c r="F8479" t="s">
        <v>25</v>
      </c>
      <c r="G8479" t="s">
        <v>24</v>
      </c>
      <c r="H8479" t="s">
        <v>60</v>
      </c>
      <c r="I8479" s="1">
        <v>1800</v>
      </c>
      <c r="J8479" s="2">
        <f>VLOOKUP(Oliusala[[#This Row],[tegund]],Tegundir!$B$2:$D$19,3,FALSE)*Oliusala[[#This Row],[magn]]/1000</f>
        <v>1.5569999999999999</v>
      </c>
      <c r="K8479">
        <v>2016</v>
      </c>
      <c r="L8479" t="s">
        <v>1955</v>
      </c>
      <c r="M8479" s="144" t="s">
        <v>59</v>
      </c>
    </row>
    <row r="8480" spans="1:15" x14ac:dyDescent="0.2">
      <c r="A8480" t="s">
        <v>96</v>
      </c>
      <c r="B8480" s="144" t="s">
        <v>144</v>
      </c>
      <c r="C8480">
        <v>650</v>
      </c>
      <c r="D8480" t="str">
        <f>VLOOKUP(Oliusala[[#This Row],[postnumer]],Sveitarfelog[#All],4,FALSE)</f>
        <v>Þingeyjarsveit</v>
      </c>
      <c r="E8480" t="str">
        <f>VLOOKUP(Oliusala[[#This Row],[postnumer]],Sveitarfelog[#All],5,FALSE)</f>
        <v>Norðurland eystra</v>
      </c>
      <c r="F8480" t="s">
        <v>25</v>
      </c>
      <c r="G8480" t="s">
        <v>24</v>
      </c>
      <c r="H8480" s="1" t="s">
        <v>60</v>
      </c>
      <c r="I8480" s="1">
        <v>6617</v>
      </c>
      <c r="J8480" s="2">
        <f>VLOOKUP(Oliusala[[#This Row],[tegund]],Tegundir!$B$2:$D$19,3,FALSE)*Oliusala[[#This Row],[magn]]/1000</f>
        <v>5.7237049999999998</v>
      </c>
      <c r="K8480">
        <v>2016</v>
      </c>
      <c r="L8480" t="s">
        <v>1955</v>
      </c>
      <c r="M8480" s="144" t="s">
        <v>59</v>
      </c>
    </row>
    <row r="8481" spans="1:13" x14ac:dyDescent="0.2">
      <c r="A8481" t="s">
        <v>57</v>
      </c>
      <c r="B8481" s="144" t="s">
        <v>144</v>
      </c>
      <c r="C8481">
        <v>650</v>
      </c>
      <c r="D8481" t="str">
        <f>VLOOKUP(Oliusala[[#This Row],[postnumer]],Sveitarfelog[#All],4,FALSE)</f>
        <v>Þingeyjarsveit</v>
      </c>
      <c r="E8481" t="str">
        <f>VLOOKUP(Oliusala[[#This Row],[postnumer]],Sveitarfelog[#All],5,FALSE)</f>
        <v>Norðurland eystra</v>
      </c>
      <c r="F8481" t="s">
        <v>25</v>
      </c>
      <c r="G8481" t="s">
        <v>24</v>
      </c>
      <c r="H8481" t="s">
        <v>60</v>
      </c>
      <c r="I8481" s="1">
        <v>169456</v>
      </c>
      <c r="J8481" s="2">
        <f>VLOOKUP(Oliusala[[#This Row],[tegund]],Tegundir!$B$2:$D$19,3,FALSE)*Oliusala[[#This Row],[magn]]/1000</f>
        <v>146.57944000000001</v>
      </c>
      <c r="K8481">
        <v>2016</v>
      </c>
      <c r="L8481" t="s">
        <v>1955</v>
      </c>
      <c r="M8481" s="144" t="s">
        <v>59</v>
      </c>
    </row>
    <row r="8482" spans="1:13" x14ac:dyDescent="0.2">
      <c r="A8482" t="s">
        <v>68</v>
      </c>
      <c r="B8482" s="144" t="s">
        <v>145</v>
      </c>
      <c r="C8482">
        <v>660</v>
      </c>
      <c r="D8482" t="str">
        <f>VLOOKUP(Oliusala[[#This Row],[postnumer]],Sveitarfelog[#All],4,FALSE)</f>
        <v>Þingeyjarsveit</v>
      </c>
      <c r="E8482" t="str">
        <f>VLOOKUP(Oliusala[[#This Row],[postnumer]],Sveitarfelog[#All],5,FALSE)</f>
        <v>Norðurland eystra</v>
      </c>
      <c r="F8482" t="s">
        <v>24</v>
      </c>
      <c r="G8482" t="s">
        <v>24</v>
      </c>
      <c r="H8482" s="1" t="s">
        <v>60</v>
      </c>
      <c r="I8482" s="1">
        <v>9096</v>
      </c>
      <c r="J8482" s="2">
        <f>VLOOKUP(Oliusala[[#This Row],[tegund]],Tegundir!$B$2:$D$19,3,FALSE)*Oliusala[[#This Row],[magn]]/1000</f>
        <v>7.8680399999999997</v>
      </c>
      <c r="K8482">
        <v>2016</v>
      </c>
      <c r="L8482" t="s">
        <v>18</v>
      </c>
      <c r="M8482" s="144" t="s">
        <v>59</v>
      </c>
    </row>
    <row r="8483" spans="1:13" x14ac:dyDescent="0.2">
      <c r="A8483" t="s">
        <v>96</v>
      </c>
      <c r="B8483" s="144" t="s">
        <v>145</v>
      </c>
      <c r="C8483">
        <v>660</v>
      </c>
      <c r="D8483" t="str">
        <f>VLOOKUP(Oliusala[[#This Row],[postnumer]],Sveitarfelog[#All],4,FALSE)</f>
        <v>Þingeyjarsveit</v>
      </c>
      <c r="E8483" t="str">
        <f>VLOOKUP(Oliusala[[#This Row],[postnumer]],Sveitarfelog[#All],5,FALSE)</f>
        <v>Norðurland eystra</v>
      </c>
      <c r="F8483" t="s">
        <v>24</v>
      </c>
      <c r="G8483" t="s">
        <v>24</v>
      </c>
      <c r="H8483" s="1" t="s">
        <v>60</v>
      </c>
      <c r="I8483" s="1">
        <v>17030</v>
      </c>
      <c r="J8483" s="2">
        <f>VLOOKUP(Oliusala[[#This Row],[tegund]],Tegundir!$B$2:$D$19,3,FALSE)*Oliusala[[#This Row],[magn]]/1000</f>
        <v>14.73095</v>
      </c>
      <c r="K8483">
        <v>2016</v>
      </c>
      <c r="L8483" t="s">
        <v>18</v>
      </c>
      <c r="M8483" s="144" t="s">
        <v>59</v>
      </c>
    </row>
    <row r="8484" spans="1:13" x14ac:dyDescent="0.2">
      <c r="A8484" t="s">
        <v>57</v>
      </c>
      <c r="B8484" s="144" t="s">
        <v>145</v>
      </c>
      <c r="C8484">
        <v>660</v>
      </c>
      <c r="D8484" t="str">
        <f>VLOOKUP(Oliusala[[#This Row],[postnumer]],Sveitarfelog[#All],4,FALSE)</f>
        <v>Þingeyjarsveit</v>
      </c>
      <c r="E8484" t="str">
        <f>VLOOKUP(Oliusala[[#This Row],[postnumer]],Sveitarfelog[#All],5,FALSE)</f>
        <v>Norðurland eystra</v>
      </c>
      <c r="F8484" t="s">
        <v>24</v>
      </c>
      <c r="G8484" t="s">
        <v>24</v>
      </c>
      <c r="H8484" s="1" t="s">
        <v>60</v>
      </c>
      <c r="I8484" s="1">
        <v>18506</v>
      </c>
      <c r="J8484" s="2">
        <f>VLOOKUP(Oliusala[[#This Row],[tegund]],Tegundir!$B$2:$D$19,3,FALSE)*Oliusala[[#This Row],[magn]]/1000</f>
        <v>16.00769</v>
      </c>
      <c r="K8484">
        <v>2016</v>
      </c>
      <c r="L8484" t="s">
        <v>18</v>
      </c>
      <c r="M8484" s="144" t="s">
        <v>59</v>
      </c>
    </row>
    <row r="8485" spans="1:13" x14ac:dyDescent="0.2">
      <c r="A8485" t="s">
        <v>63</v>
      </c>
      <c r="B8485" s="144" t="s">
        <v>145</v>
      </c>
      <c r="C8485">
        <v>660</v>
      </c>
      <c r="D8485" t="str">
        <f>VLOOKUP(Oliusala[[#This Row],[postnumer]],Sveitarfelog[#All],4,FALSE)</f>
        <v>Þingeyjarsveit</v>
      </c>
      <c r="E8485" t="str">
        <f>VLOOKUP(Oliusala[[#This Row],[postnumer]],Sveitarfelog[#All],5,FALSE)</f>
        <v>Norðurland eystra</v>
      </c>
      <c r="F8485" t="s">
        <v>24</v>
      </c>
      <c r="G8485" t="s">
        <v>24</v>
      </c>
      <c r="H8485" s="1" t="s">
        <v>58</v>
      </c>
      <c r="I8485" s="1">
        <v>907841</v>
      </c>
      <c r="J8485" s="2">
        <f>VLOOKUP(Oliusala[[#This Row],[tegund]],Tegundir!$B$2:$D$19,3,FALSE)*Oliusala[[#This Row],[magn]]/1000</f>
        <v>785.282465</v>
      </c>
      <c r="K8485">
        <v>2016</v>
      </c>
      <c r="L8485" t="s">
        <v>18</v>
      </c>
      <c r="M8485" s="144" t="s">
        <v>59</v>
      </c>
    </row>
    <row r="8486" spans="1:13" x14ac:dyDescent="0.2">
      <c r="A8486" t="s">
        <v>63</v>
      </c>
      <c r="B8486" s="144" t="s">
        <v>146</v>
      </c>
      <c r="C8486">
        <v>660</v>
      </c>
      <c r="D8486" t="str">
        <f>VLOOKUP(Oliusala[[#This Row],[postnumer]],Sveitarfelog[#All],4,FALSE)</f>
        <v>Þingeyjarsveit</v>
      </c>
      <c r="E8486" t="str">
        <f>VLOOKUP(Oliusala[[#This Row],[postnumer]],Sveitarfelog[#All],5,FALSE)</f>
        <v>Norðurland eystra</v>
      </c>
      <c r="F8486" t="s">
        <v>24</v>
      </c>
      <c r="G8486" t="s">
        <v>24</v>
      </c>
      <c r="H8486" s="1" t="s">
        <v>58</v>
      </c>
      <c r="I8486" s="1">
        <v>213614</v>
      </c>
      <c r="J8486" s="2">
        <f>VLOOKUP(Oliusala[[#This Row],[tegund]],Tegundir!$B$2:$D$19,3,FALSE)*Oliusala[[#This Row],[magn]]/1000</f>
        <v>184.77610999999999</v>
      </c>
      <c r="K8486">
        <v>2016</v>
      </c>
      <c r="L8486" t="s">
        <v>18</v>
      </c>
      <c r="M8486" s="144" t="s">
        <v>59</v>
      </c>
    </row>
    <row r="8487" spans="1:13" x14ac:dyDescent="0.2">
      <c r="A8487" t="s">
        <v>68</v>
      </c>
      <c r="B8487" s="144" t="s">
        <v>145</v>
      </c>
      <c r="C8487">
        <v>660</v>
      </c>
      <c r="D8487" t="str">
        <f>VLOOKUP(Oliusala[[#This Row],[postnumer]],Sveitarfelog[#All],4,FALSE)</f>
        <v>Þingeyjarsveit</v>
      </c>
      <c r="E8487" t="str">
        <f>VLOOKUP(Oliusala[[#This Row],[postnumer]],Sveitarfelog[#All],5,FALSE)</f>
        <v>Norðurland eystra</v>
      </c>
      <c r="F8487" t="s">
        <v>25</v>
      </c>
      <c r="G8487" t="s">
        <v>24</v>
      </c>
      <c r="H8487" s="1" t="s">
        <v>60</v>
      </c>
      <c r="I8487" s="1">
        <v>759942</v>
      </c>
      <c r="J8487" s="2">
        <f>VLOOKUP(Oliusala[[#This Row],[tegund]],Tegundir!$B$2:$D$19,3,FALSE)*Oliusala[[#This Row],[magn]]/1000</f>
        <v>657.34983</v>
      </c>
      <c r="K8487">
        <v>2016</v>
      </c>
      <c r="L8487" t="s">
        <v>1955</v>
      </c>
      <c r="M8487" s="144" t="s">
        <v>59</v>
      </c>
    </row>
    <row r="8488" spans="1:13" x14ac:dyDescent="0.2">
      <c r="A8488" t="s">
        <v>69</v>
      </c>
      <c r="B8488" s="144" t="s">
        <v>145</v>
      </c>
      <c r="C8488">
        <v>660</v>
      </c>
      <c r="D8488" t="str">
        <f>VLOOKUP(Oliusala[[#This Row],[postnumer]],Sveitarfelog[#All],4,FALSE)</f>
        <v>Þingeyjarsveit</v>
      </c>
      <c r="E8488" t="str">
        <f>VLOOKUP(Oliusala[[#This Row],[postnumer]],Sveitarfelog[#All],5,FALSE)</f>
        <v>Norðurland eystra</v>
      </c>
      <c r="F8488" t="s">
        <v>25</v>
      </c>
      <c r="G8488" t="s">
        <v>24</v>
      </c>
      <c r="H8488" t="s">
        <v>60</v>
      </c>
      <c r="I8488" s="1">
        <v>9931</v>
      </c>
      <c r="J8488" s="2">
        <f>VLOOKUP(Oliusala[[#This Row],[tegund]],Tegundir!$B$2:$D$19,3,FALSE)*Oliusala[[#This Row],[magn]]/1000</f>
        <v>8.5903150000000004</v>
      </c>
      <c r="K8488">
        <v>2016</v>
      </c>
      <c r="L8488" t="s">
        <v>1955</v>
      </c>
      <c r="M8488" s="144" t="s">
        <v>59</v>
      </c>
    </row>
    <row r="8489" spans="1:13" x14ac:dyDescent="0.2">
      <c r="A8489" t="s">
        <v>96</v>
      </c>
      <c r="B8489" s="144" t="s">
        <v>145</v>
      </c>
      <c r="C8489">
        <v>660</v>
      </c>
      <c r="D8489" t="str">
        <f>VLOOKUP(Oliusala[[#This Row],[postnumer]],Sveitarfelog[#All],4,FALSE)</f>
        <v>Þingeyjarsveit</v>
      </c>
      <c r="E8489" t="str">
        <f>VLOOKUP(Oliusala[[#This Row],[postnumer]],Sveitarfelog[#All],5,FALSE)</f>
        <v>Norðurland eystra</v>
      </c>
      <c r="F8489" t="s">
        <v>25</v>
      </c>
      <c r="G8489" t="s">
        <v>24</v>
      </c>
      <c r="H8489" t="s">
        <v>60</v>
      </c>
      <c r="I8489" s="1">
        <v>37262</v>
      </c>
      <c r="J8489" s="2">
        <f>VLOOKUP(Oliusala[[#This Row],[tegund]],Tegundir!$B$2:$D$19,3,FALSE)*Oliusala[[#This Row],[magn]]/1000</f>
        <v>32.231630000000003</v>
      </c>
      <c r="K8489">
        <v>2016</v>
      </c>
      <c r="L8489" t="s">
        <v>1955</v>
      </c>
      <c r="M8489" s="144" t="s">
        <v>59</v>
      </c>
    </row>
    <row r="8490" spans="1:13" x14ac:dyDescent="0.2">
      <c r="A8490" t="s">
        <v>96</v>
      </c>
      <c r="B8490" s="144" t="s">
        <v>146</v>
      </c>
      <c r="C8490">
        <v>660</v>
      </c>
      <c r="D8490" t="str">
        <f>VLOOKUP(Oliusala[[#This Row],[postnumer]],Sveitarfelog[#All],4,FALSE)</f>
        <v>Þingeyjarsveit</v>
      </c>
      <c r="E8490" t="str">
        <f>VLOOKUP(Oliusala[[#This Row],[postnumer]],Sveitarfelog[#All],5,FALSE)</f>
        <v>Norðurland eystra</v>
      </c>
      <c r="F8490" t="s">
        <v>25</v>
      </c>
      <c r="G8490" t="s">
        <v>24</v>
      </c>
      <c r="H8490" t="s">
        <v>60</v>
      </c>
      <c r="I8490" s="1">
        <v>3214</v>
      </c>
      <c r="J8490" s="2">
        <f>VLOOKUP(Oliusala[[#This Row],[tegund]],Tegundir!$B$2:$D$19,3,FALSE)*Oliusala[[#This Row],[magn]]/1000</f>
        <v>2.7801100000000001</v>
      </c>
      <c r="K8490">
        <v>2016</v>
      </c>
      <c r="L8490" t="s">
        <v>1955</v>
      </c>
      <c r="M8490" s="144" t="s">
        <v>59</v>
      </c>
    </row>
    <row r="8491" spans="1:13" x14ac:dyDescent="0.2">
      <c r="A8491" t="s">
        <v>57</v>
      </c>
      <c r="B8491" s="144" t="s">
        <v>145</v>
      </c>
      <c r="C8491">
        <v>660</v>
      </c>
      <c r="D8491" t="str">
        <f>VLOOKUP(Oliusala[[#This Row],[postnumer]],Sveitarfelog[#All],4,FALSE)</f>
        <v>Þingeyjarsveit</v>
      </c>
      <c r="E8491" t="str">
        <f>VLOOKUP(Oliusala[[#This Row],[postnumer]],Sveitarfelog[#All],5,FALSE)</f>
        <v>Norðurland eystra</v>
      </c>
      <c r="F8491" t="s">
        <v>25</v>
      </c>
      <c r="G8491" t="s">
        <v>24</v>
      </c>
      <c r="H8491" s="1" t="s">
        <v>60</v>
      </c>
      <c r="I8491" s="1">
        <v>240326</v>
      </c>
      <c r="J8491" s="2">
        <f>VLOOKUP(Oliusala[[#This Row],[tegund]],Tegundir!$B$2:$D$19,3,FALSE)*Oliusala[[#This Row],[magn]]/1000</f>
        <v>207.88199</v>
      </c>
      <c r="K8491">
        <v>2016</v>
      </c>
      <c r="L8491" t="s">
        <v>1955</v>
      </c>
      <c r="M8491" s="144" t="s">
        <v>59</v>
      </c>
    </row>
    <row r="8492" spans="1:13" x14ac:dyDescent="0.2">
      <c r="A8492" t="s">
        <v>57</v>
      </c>
      <c r="B8492" s="144" t="s">
        <v>146</v>
      </c>
      <c r="C8492">
        <v>660</v>
      </c>
      <c r="D8492" t="str">
        <f>VLOOKUP(Oliusala[[#This Row],[postnumer]],Sveitarfelog[#All],4,FALSE)</f>
        <v>Þingeyjarsveit</v>
      </c>
      <c r="E8492" t="str">
        <f>VLOOKUP(Oliusala[[#This Row],[postnumer]],Sveitarfelog[#All],5,FALSE)</f>
        <v>Norðurland eystra</v>
      </c>
      <c r="F8492" t="s">
        <v>25</v>
      </c>
      <c r="G8492" t="s">
        <v>24</v>
      </c>
      <c r="H8492" s="1" t="s">
        <v>60</v>
      </c>
      <c r="I8492" s="1">
        <v>3289</v>
      </c>
      <c r="J8492" s="2">
        <f>VLOOKUP(Oliusala[[#This Row],[tegund]],Tegundir!$B$2:$D$19,3,FALSE)*Oliusala[[#This Row],[magn]]/1000</f>
        <v>2.8449850000000003</v>
      </c>
      <c r="K8492">
        <v>2016</v>
      </c>
      <c r="L8492" t="s">
        <v>1955</v>
      </c>
      <c r="M8492" s="144" t="s">
        <v>59</v>
      </c>
    </row>
    <row r="8493" spans="1:13" x14ac:dyDescent="0.2">
      <c r="A8493" t="s">
        <v>68</v>
      </c>
      <c r="B8493" s="144" t="s">
        <v>147</v>
      </c>
      <c r="C8493">
        <v>670</v>
      </c>
      <c r="D8493" t="str">
        <f>VLOOKUP(Oliusala[[#This Row],[postnumer]],Sveitarfelog[#All],4,FALSE)</f>
        <v>Norðurþing,Tjörneshreppur</v>
      </c>
      <c r="E8493" t="str">
        <f>VLOOKUP(Oliusala[[#This Row],[postnumer]],Sveitarfelog[#All],5,FALSE)</f>
        <v>Norðurland eystra</v>
      </c>
      <c r="F8493" t="s">
        <v>24</v>
      </c>
      <c r="G8493" t="s">
        <v>24</v>
      </c>
      <c r="H8493" t="s">
        <v>60</v>
      </c>
      <c r="I8493" s="1">
        <v>8946</v>
      </c>
      <c r="J8493" s="2">
        <f>VLOOKUP(Oliusala[[#This Row],[tegund]],Tegundir!$B$2:$D$19,3,FALSE)*Oliusala[[#This Row],[magn]]/1000</f>
        <v>7.7382900000000001</v>
      </c>
      <c r="K8493">
        <v>2016</v>
      </c>
      <c r="L8493" t="s">
        <v>18</v>
      </c>
      <c r="M8493" s="144" t="s">
        <v>59</v>
      </c>
    </row>
    <row r="8494" spans="1:13" x14ac:dyDescent="0.2">
      <c r="A8494" t="s">
        <v>148</v>
      </c>
      <c r="B8494" s="144" t="s">
        <v>147</v>
      </c>
      <c r="C8494">
        <v>670</v>
      </c>
      <c r="D8494" t="str">
        <f>VLOOKUP(Oliusala[[#This Row],[postnumer]],Sveitarfelog[#All],4,FALSE)</f>
        <v>Norðurþing,Tjörneshreppur</v>
      </c>
      <c r="E8494" t="str">
        <f>VLOOKUP(Oliusala[[#This Row],[postnumer]],Sveitarfelog[#All],5,FALSE)</f>
        <v>Norðurland eystra</v>
      </c>
      <c r="F8494" t="s">
        <v>24</v>
      </c>
      <c r="G8494" t="s">
        <v>24</v>
      </c>
      <c r="H8494" t="s">
        <v>60</v>
      </c>
      <c r="I8494" s="1">
        <v>13344</v>
      </c>
      <c r="J8494" s="2">
        <f>VLOOKUP(Oliusala[[#This Row],[tegund]],Tegundir!$B$2:$D$19,3,FALSE)*Oliusala[[#This Row],[magn]]/1000</f>
        <v>11.54256</v>
      </c>
      <c r="K8494">
        <v>2016</v>
      </c>
      <c r="L8494" t="s">
        <v>18</v>
      </c>
      <c r="M8494" s="144" t="s">
        <v>59</v>
      </c>
    </row>
    <row r="8495" spans="1:13" x14ac:dyDescent="0.2">
      <c r="A8495" t="s">
        <v>57</v>
      </c>
      <c r="B8495" s="144" t="s">
        <v>147</v>
      </c>
      <c r="C8495">
        <v>670</v>
      </c>
      <c r="D8495" t="str">
        <f>VLOOKUP(Oliusala[[#This Row],[postnumer]],Sveitarfelog[#All],4,FALSE)</f>
        <v>Norðurþing,Tjörneshreppur</v>
      </c>
      <c r="E8495" t="str">
        <f>VLOOKUP(Oliusala[[#This Row],[postnumer]],Sveitarfelog[#All],5,FALSE)</f>
        <v>Norðurland eystra</v>
      </c>
      <c r="F8495" t="s">
        <v>24</v>
      </c>
      <c r="G8495" t="s">
        <v>24</v>
      </c>
      <c r="H8495" t="s">
        <v>60</v>
      </c>
      <c r="I8495" s="1">
        <v>53884</v>
      </c>
      <c r="J8495" s="2">
        <f>VLOOKUP(Oliusala[[#This Row],[tegund]],Tegundir!$B$2:$D$19,3,FALSE)*Oliusala[[#This Row],[magn]]/1000</f>
        <v>46.609659999999998</v>
      </c>
      <c r="K8495">
        <v>2016</v>
      </c>
      <c r="L8495" t="s">
        <v>18</v>
      </c>
      <c r="M8495" s="144" t="s">
        <v>59</v>
      </c>
    </row>
    <row r="8496" spans="1:13" x14ac:dyDescent="0.2">
      <c r="A8496" t="s">
        <v>63</v>
      </c>
      <c r="B8496" s="144" t="s">
        <v>147</v>
      </c>
      <c r="C8496">
        <v>670</v>
      </c>
      <c r="D8496" t="str">
        <f>VLOOKUP(Oliusala[[#This Row],[postnumer]],Sveitarfelog[#All],4,FALSE)</f>
        <v>Norðurþing,Tjörneshreppur</v>
      </c>
      <c r="E8496" t="str">
        <f>VLOOKUP(Oliusala[[#This Row],[postnumer]],Sveitarfelog[#All],5,FALSE)</f>
        <v>Norðurland eystra</v>
      </c>
      <c r="F8496" t="s">
        <v>24</v>
      </c>
      <c r="G8496" t="s">
        <v>24</v>
      </c>
      <c r="H8496" t="s">
        <v>58</v>
      </c>
      <c r="I8496" s="1">
        <v>105654</v>
      </c>
      <c r="J8496" s="2">
        <f>VLOOKUP(Oliusala[[#This Row],[tegund]],Tegundir!$B$2:$D$19,3,FALSE)*Oliusala[[#This Row],[magn]]/1000</f>
        <v>91.390709999999999</v>
      </c>
      <c r="K8496">
        <v>2016</v>
      </c>
      <c r="L8496" t="s">
        <v>18</v>
      </c>
      <c r="M8496" s="144" t="s">
        <v>59</v>
      </c>
    </row>
    <row r="8497" spans="1:15" x14ac:dyDescent="0.2">
      <c r="A8497" t="s">
        <v>68</v>
      </c>
      <c r="B8497" s="144" t="s">
        <v>96</v>
      </c>
      <c r="C8497">
        <v>640</v>
      </c>
      <c r="D8497" t="str">
        <f>VLOOKUP(Oliusala[[#This Row],[postnumer]],Sveitarfelog[#All],4,FALSE)</f>
        <v>Norðurþing,Tjörneshreppur</v>
      </c>
      <c r="E8497" t="str">
        <f>VLOOKUP(Oliusala[[#This Row],[postnumer]],Sveitarfelog[#All],5,FALSE)</f>
        <v>Norðurland eystra</v>
      </c>
      <c r="F8497" t="s">
        <v>25</v>
      </c>
      <c r="G8497" t="s">
        <v>24</v>
      </c>
      <c r="H8497" t="s">
        <v>60</v>
      </c>
      <c r="I8497" s="1">
        <v>979511</v>
      </c>
      <c r="J8497" s="2">
        <f>VLOOKUP(Oliusala[[#This Row],[tegund]],Tegundir!$B$2:$D$19,3,FALSE)*Oliusala[[#This Row],[magn]]/1000</f>
        <v>847.27701500000001</v>
      </c>
      <c r="K8497">
        <v>2016</v>
      </c>
      <c r="L8497" t="s">
        <v>1955</v>
      </c>
      <c r="M8497" s="144" t="s">
        <v>59</v>
      </c>
    </row>
    <row r="8498" spans="1:15" x14ac:dyDescent="0.2">
      <c r="A8498" t="s">
        <v>69</v>
      </c>
      <c r="B8498" s="144" t="s">
        <v>96</v>
      </c>
      <c r="C8498">
        <v>640</v>
      </c>
      <c r="D8498" t="str">
        <f>VLOOKUP(Oliusala[[#This Row],[postnumer]],Sveitarfelog[#All],4,FALSE)</f>
        <v>Norðurþing,Tjörneshreppur</v>
      </c>
      <c r="E8498" t="str">
        <f>VLOOKUP(Oliusala[[#This Row],[postnumer]],Sveitarfelog[#All],5,FALSE)</f>
        <v>Norðurland eystra</v>
      </c>
      <c r="F8498" t="s">
        <v>25</v>
      </c>
      <c r="G8498" t="s">
        <v>24</v>
      </c>
      <c r="H8498" t="s">
        <v>60</v>
      </c>
      <c r="I8498" s="1">
        <v>14998</v>
      </c>
      <c r="J8498" s="2">
        <f>VLOOKUP(Oliusala[[#This Row],[tegund]],Tegundir!$B$2:$D$19,3,FALSE)*Oliusala[[#This Row],[magn]]/1000</f>
        <v>12.973270000000001</v>
      </c>
      <c r="K8498">
        <v>2016</v>
      </c>
      <c r="L8498" t="s">
        <v>1955</v>
      </c>
      <c r="M8498" s="144" t="s">
        <v>59</v>
      </c>
    </row>
    <row r="8499" spans="1:15" x14ac:dyDescent="0.2">
      <c r="A8499" t="s">
        <v>96</v>
      </c>
      <c r="B8499" s="144" t="s">
        <v>96</v>
      </c>
      <c r="C8499">
        <v>640</v>
      </c>
      <c r="D8499" t="str">
        <f>VLOOKUP(Oliusala[[#This Row],[postnumer]],Sveitarfelog[#All],4,FALSE)</f>
        <v>Norðurþing,Tjörneshreppur</v>
      </c>
      <c r="E8499" t="str">
        <f>VLOOKUP(Oliusala[[#This Row],[postnumer]],Sveitarfelog[#All],5,FALSE)</f>
        <v>Norðurland eystra</v>
      </c>
      <c r="F8499" t="s">
        <v>25</v>
      </c>
      <c r="G8499" t="s">
        <v>24</v>
      </c>
      <c r="H8499" t="s">
        <v>58</v>
      </c>
      <c r="I8499" s="1">
        <v>1454784</v>
      </c>
      <c r="J8499" s="2">
        <f>VLOOKUP(Oliusala[[#This Row],[tegund]],Tegundir!$B$2:$D$19,3,FALSE)*Oliusala[[#This Row],[magn]]/1000</f>
        <v>1258.38816</v>
      </c>
      <c r="K8499">
        <v>2016</v>
      </c>
      <c r="L8499" t="s">
        <v>1955</v>
      </c>
      <c r="M8499" s="144" t="s">
        <v>59</v>
      </c>
    </row>
    <row r="8500" spans="1:15" x14ac:dyDescent="0.2">
      <c r="A8500" t="s">
        <v>96</v>
      </c>
      <c r="B8500" s="144" t="s">
        <v>96</v>
      </c>
      <c r="C8500">
        <v>640</v>
      </c>
      <c r="D8500" t="str">
        <f>VLOOKUP(Oliusala[[#This Row],[postnumer]],Sveitarfelog[#All],4,FALSE)</f>
        <v>Norðurþing,Tjörneshreppur</v>
      </c>
      <c r="E8500" t="str">
        <f>VLOOKUP(Oliusala[[#This Row],[postnumer]],Sveitarfelog[#All],5,FALSE)</f>
        <v>Norðurland eystra</v>
      </c>
      <c r="F8500" t="s">
        <v>25</v>
      </c>
      <c r="G8500" t="s">
        <v>24</v>
      </c>
      <c r="H8500" t="s">
        <v>60</v>
      </c>
      <c r="I8500" s="1">
        <v>34303</v>
      </c>
      <c r="J8500" s="2">
        <f>VLOOKUP(Oliusala[[#This Row],[tegund]],Tegundir!$B$2:$D$19,3,FALSE)*Oliusala[[#This Row],[magn]]/1000</f>
        <v>29.672095000000002</v>
      </c>
      <c r="K8500">
        <v>2016</v>
      </c>
      <c r="L8500" t="s">
        <v>1955</v>
      </c>
      <c r="M8500" s="144" t="s">
        <v>59</v>
      </c>
    </row>
    <row r="8501" spans="1:15" x14ac:dyDescent="0.2">
      <c r="A8501" t="s">
        <v>68</v>
      </c>
      <c r="B8501" s="144" t="s">
        <v>149</v>
      </c>
      <c r="C8501">
        <v>671</v>
      </c>
      <c r="D8501" t="str">
        <f>VLOOKUP(Oliusala[[#This Row],[postnumer]],Sveitarfelog[#All],4,FALSE)</f>
        <v>Norðurþing,Tjörneshreppur</v>
      </c>
      <c r="E8501" t="str">
        <f>VLOOKUP(Oliusala[[#This Row],[postnumer]],Sveitarfelog[#All],5,FALSE)</f>
        <v>Norðurland eystra</v>
      </c>
      <c r="F8501" t="s">
        <v>24</v>
      </c>
      <c r="G8501" t="s">
        <v>24</v>
      </c>
      <c r="H8501" s="1" t="s">
        <v>60</v>
      </c>
      <c r="I8501" s="1">
        <v>9391</v>
      </c>
      <c r="J8501" s="2">
        <f>VLOOKUP(Oliusala[[#This Row],[tegund]],Tegundir!$B$2:$D$19,3,FALSE)*Oliusala[[#This Row],[magn]]/1000</f>
        <v>8.1232150000000001</v>
      </c>
      <c r="K8501">
        <v>2016</v>
      </c>
      <c r="L8501" t="s">
        <v>18</v>
      </c>
      <c r="M8501" s="144" t="s">
        <v>59</v>
      </c>
    </row>
    <row r="8502" spans="1:15" x14ac:dyDescent="0.2">
      <c r="A8502" t="s">
        <v>68</v>
      </c>
      <c r="B8502" s="144" t="s">
        <v>147</v>
      </c>
      <c r="C8502">
        <v>670</v>
      </c>
      <c r="D8502" t="str">
        <f>VLOOKUP(Oliusala[[#This Row],[postnumer]],Sveitarfelog[#All],4,FALSE)</f>
        <v>Norðurþing,Tjörneshreppur</v>
      </c>
      <c r="E8502" t="str">
        <f>VLOOKUP(Oliusala[[#This Row],[postnumer]],Sveitarfelog[#All],5,FALSE)</f>
        <v>Norðurland eystra</v>
      </c>
      <c r="F8502" t="s">
        <v>25</v>
      </c>
      <c r="G8502" t="s">
        <v>24</v>
      </c>
      <c r="H8502" t="s">
        <v>60</v>
      </c>
      <c r="I8502" s="1">
        <v>7006</v>
      </c>
      <c r="J8502" s="2">
        <f>VLOOKUP(Oliusala[[#This Row],[tegund]],Tegundir!$B$2:$D$19,3,FALSE)*Oliusala[[#This Row],[magn]]/1000</f>
        <v>6.0601899999999995</v>
      </c>
      <c r="K8502">
        <v>2016</v>
      </c>
      <c r="L8502" t="s">
        <v>1955</v>
      </c>
      <c r="M8502" s="144" t="s">
        <v>59</v>
      </c>
    </row>
    <row r="8503" spans="1:15" x14ac:dyDescent="0.2">
      <c r="A8503" t="s">
        <v>96</v>
      </c>
      <c r="B8503" s="144" t="s">
        <v>149</v>
      </c>
      <c r="C8503">
        <v>671</v>
      </c>
      <c r="D8503" t="str">
        <f>VLOOKUP(Oliusala[[#This Row],[postnumer]],Sveitarfelog[#All],4,FALSE)</f>
        <v>Norðurþing,Tjörneshreppur</v>
      </c>
      <c r="E8503" t="str">
        <f>VLOOKUP(Oliusala[[#This Row],[postnumer]],Sveitarfelog[#All],5,FALSE)</f>
        <v>Norðurland eystra</v>
      </c>
      <c r="F8503" t="s">
        <v>24</v>
      </c>
      <c r="G8503" t="s">
        <v>24</v>
      </c>
      <c r="H8503" s="1" t="s">
        <v>60</v>
      </c>
      <c r="I8503" s="1">
        <v>15107</v>
      </c>
      <c r="J8503" s="2">
        <f>VLOOKUP(Oliusala[[#This Row],[tegund]],Tegundir!$B$2:$D$19,3,FALSE)*Oliusala[[#This Row],[magn]]/1000</f>
        <v>13.067555</v>
      </c>
      <c r="K8503">
        <v>2016</v>
      </c>
      <c r="L8503" t="s">
        <v>18</v>
      </c>
      <c r="M8503" s="144" t="s">
        <v>59</v>
      </c>
    </row>
    <row r="8504" spans="1:15" x14ac:dyDescent="0.2">
      <c r="A8504" t="s">
        <v>148</v>
      </c>
      <c r="B8504" s="144" t="s">
        <v>147</v>
      </c>
      <c r="C8504">
        <v>670</v>
      </c>
      <c r="D8504" t="str">
        <f>VLOOKUP(Oliusala[[#This Row],[postnumer]],Sveitarfelog[#All],4,FALSE)</f>
        <v>Norðurþing,Tjörneshreppur</v>
      </c>
      <c r="E8504" t="str">
        <f>VLOOKUP(Oliusala[[#This Row],[postnumer]],Sveitarfelog[#All],5,FALSE)</f>
        <v>Norðurland eystra</v>
      </c>
      <c r="F8504" t="s">
        <v>25</v>
      </c>
      <c r="G8504" t="s">
        <v>24</v>
      </c>
      <c r="H8504" t="s">
        <v>60</v>
      </c>
      <c r="I8504" s="1">
        <v>15692</v>
      </c>
      <c r="J8504" s="2">
        <f>VLOOKUP(Oliusala[[#This Row],[tegund]],Tegundir!$B$2:$D$19,3,FALSE)*Oliusala[[#This Row],[magn]]/1000</f>
        <v>13.57358</v>
      </c>
      <c r="K8504">
        <v>2016</v>
      </c>
      <c r="L8504" t="s">
        <v>1955</v>
      </c>
      <c r="M8504" s="144" t="s">
        <v>59</v>
      </c>
    </row>
    <row r="8505" spans="1:15" x14ac:dyDescent="0.2">
      <c r="A8505" t="s">
        <v>57</v>
      </c>
      <c r="B8505" s="144" t="s">
        <v>147</v>
      </c>
      <c r="C8505">
        <v>670</v>
      </c>
      <c r="D8505" t="str">
        <f>VLOOKUP(Oliusala[[#This Row],[postnumer]],Sveitarfelog[#All],4,FALSE)</f>
        <v>Norðurþing,Tjörneshreppur</v>
      </c>
      <c r="E8505" t="str">
        <f>VLOOKUP(Oliusala[[#This Row],[postnumer]],Sveitarfelog[#All],5,FALSE)</f>
        <v>Norðurland eystra</v>
      </c>
      <c r="F8505" t="s">
        <v>25</v>
      </c>
      <c r="G8505" t="s">
        <v>24</v>
      </c>
      <c r="H8505" t="s">
        <v>60</v>
      </c>
      <c r="I8505" s="1">
        <v>63298</v>
      </c>
      <c r="J8505" s="2">
        <f>VLOOKUP(Oliusala[[#This Row],[tegund]],Tegundir!$B$2:$D$19,3,FALSE)*Oliusala[[#This Row],[magn]]/1000</f>
        <v>54.752769999999998</v>
      </c>
      <c r="K8505">
        <v>2016</v>
      </c>
      <c r="L8505" t="s">
        <v>19</v>
      </c>
      <c r="M8505" s="144" t="s">
        <v>59</v>
      </c>
      <c r="O8505" s="144" t="s">
        <v>1997</v>
      </c>
    </row>
    <row r="8506" spans="1:15" x14ac:dyDescent="0.2">
      <c r="A8506" t="s">
        <v>63</v>
      </c>
      <c r="B8506" s="144" t="s">
        <v>149</v>
      </c>
      <c r="C8506">
        <v>671</v>
      </c>
      <c r="D8506" t="str">
        <f>VLOOKUP(Oliusala[[#This Row],[postnumer]],Sveitarfelog[#All],4,FALSE)</f>
        <v>Norðurþing,Tjörneshreppur</v>
      </c>
      <c r="E8506" t="str">
        <f>VLOOKUP(Oliusala[[#This Row],[postnumer]],Sveitarfelog[#All],5,FALSE)</f>
        <v>Norðurland eystra</v>
      </c>
      <c r="F8506" t="s">
        <v>24</v>
      </c>
      <c r="G8506" t="s">
        <v>24</v>
      </c>
      <c r="H8506" s="1" t="s">
        <v>58</v>
      </c>
      <c r="I8506" s="1">
        <v>165930</v>
      </c>
      <c r="J8506" s="2">
        <f>VLOOKUP(Oliusala[[#This Row],[tegund]],Tegundir!$B$2:$D$19,3,FALSE)*Oliusala[[#This Row],[magn]]/1000</f>
        <v>143.52945000000003</v>
      </c>
      <c r="K8506">
        <v>2016</v>
      </c>
      <c r="L8506" t="s">
        <v>18</v>
      </c>
      <c r="M8506" s="144" t="s">
        <v>59</v>
      </c>
    </row>
    <row r="8507" spans="1:15" x14ac:dyDescent="0.2">
      <c r="A8507" t="s">
        <v>68</v>
      </c>
      <c r="B8507" s="144" t="s">
        <v>149</v>
      </c>
      <c r="C8507">
        <v>671</v>
      </c>
      <c r="D8507" t="str">
        <f>VLOOKUP(Oliusala[[#This Row],[postnumer]],Sveitarfelog[#All],4,FALSE)</f>
        <v>Norðurþing,Tjörneshreppur</v>
      </c>
      <c r="E8507" t="str">
        <f>VLOOKUP(Oliusala[[#This Row],[postnumer]],Sveitarfelog[#All],5,FALSE)</f>
        <v>Norðurland eystra</v>
      </c>
      <c r="F8507" t="s">
        <v>25</v>
      </c>
      <c r="G8507" t="s">
        <v>24</v>
      </c>
      <c r="H8507" s="1" t="s">
        <v>60</v>
      </c>
      <c r="I8507" s="1">
        <v>233560</v>
      </c>
      <c r="J8507" s="2">
        <f>VLOOKUP(Oliusala[[#This Row],[tegund]],Tegundir!$B$2:$D$19,3,FALSE)*Oliusala[[#This Row],[magn]]/1000</f>
        <v>202.02939999999998</v>
      </c>
      <c r="K8507">
        <v>2016</v>
      </c>
      <c r="L8507" t="s">
        <v>19</v>
      </c>
      <c r="M8507" s="144" t="s">
        <v>59</v>
      </c>
      <c r="O8507" s="144" t="s">
        <v>1997</v>
      </c>
    </row>
    <row r="8508" spans="1:15" x14ac:dyDescent="0.2">
      <c r="A8508" t="s">
        <v>96</v>
      </c>
      <c r="B8508" s="144" t="s">
        <v>149</v>
      </c>
      <c r="C8508">
        <v>671</v>
      </c>
      <c r="D8508" t="str">
        <f>VLOOKUP(Oliusala[[#This Row],[postnumer]],Sveitarfelog[#All],4,FALSE)</f>
        <v>Norðurþing,Tjörneshreppur</v>
      </c>
      <c r="E8508" t="str">
        <f>VLOOKUP(Oliusala[[#This Row],[postnumer]],Sveitarfelog[#All],5,FALSE)</f>
        <v>Norðurland eystra</v>
      </c>
      <c r="F8508" t="s">
        <v>25</v>
      </c>
      <c r="G8508" t="s">
        <v>24</v>
      </c>
      <c r="H8508" s="1" t="s">
        <v>60</v>
      </c>
      <c r="I8508" s="1">
        <v>33225</v>
      </c>
      <c r="J8508" s="2">
        <f>VLOOKUP(Oliusala[[#This Row],[tegund]],Tegundir!$B$2:$D$19,3,FALSE)*Oliusala[[#This Row],[magn]]/1000</f>
        <v>28.739625</v>
      </c>
      <c r="K8508">
        <v>2016</v>
      </c>
      <c r="L8508" t="s">
        <v>1955</v>
      </c>
      <c r="M8508" s="144" t="s">
        <v>59</v>
      </c>
    </row>
    <row r="8509" spans="1:15" x14ac:dyDescent="0.2">
      <c r="A8509" t="s">
        <v>57</v>
      </c>
      <c r="B8509" s="144" t="s">
        <v>149</v>
      </c>
      <c r="C8509">
        <v>671</v>
      </c>
      <c r="D8509" t="str">
        <f>VLOOKUP(Oliusala[[#This Row],[postnumer]],Sveitarfelog[#All],4,FALSE)</f>
        <v>Norðurþing,Tjörneshreppur</v>
      </c>
      <c r="E8509" t="str">
        <f>VLOOKUP(Oliusala[[#This Row],[postnumer]],Sveitarfelog[#All],5,FALSE)</f>
        <v>Norðurland eystra</v>
      </c>
      <c r="F8509" t="s">
        <v>25</v>
      </c>
      <c r="G8509" t="s">
        <v>24</v>
      </c>
      <c r="H8509" s="1" t="s">
        <v>60</v>
      </c>
      <c r="I8509" s="1">
        <v>62748</v>
      </c>
      <c r="J8509" s="2">
        <f>VLOOKUP(Oliusala[[#This Row],[tegund]],Tegundir!$B$2:$D$19,3,FALSE)*Oliusala[[#This Row],[magn]]/1000</f>
        <v>54.27702</v>
      </c>
      <c r="K8509">
        <v>2016</v>
      </c>
      <c r="L8509" t="s">
        <v>19</v>
      </c>
      <c r="M8509" s="144" t="s">
        <v>59</v>
      </c>
      <c r="O8509" s="144" t="s">
        <v>1997</v>
      </c>
    </row>
    <row r="8510" spans="1:15" x14ac:dyDescent="0.2">
      <c r="A8510" t="s">
        <v>148</v>
      </c>
      <c r="B8510" s="144" t="s">
        <v>148</v>
      </c>
      <c r="C8510">
        <v>675</v>
      </c>
      <c r="D8510" t="str">
        <f>VLOOKUP(Oliusala[[#This Row],[postnumer]],Sveitarfelog[#All],4,FALSE)</f>
        <v>Norðurþing,Tjörneshreppur</v>
      </c>
      <c r="E8510" t="str">
        <f>VLOOKUP(Oliusala[[#This Row],[postnumer]],Sveitarfelog[#All],5,FALSE)</f>
        <v>Norðurland eystra</v>
      </c>
      <c r="F8510" t="s">
        <v>25</v>
      </c>
      <c r="G8510" t="s">
        <v>24</v>
      </c>
      <c r="H8510" s="1" t="s">
        <v>58</v>
      </c>
      <c r="I8510" s="1">
        <v>173392</v>
      </c>
      <c r="J8510" s="2">
        <f>VLOOKUP(Oliusala[[#This Row],[tegund]],Tegundir!$B$2:$D$19,3,FALSE)*Oliusala[[#This Row],[magn]]/1000</f>
        <v>149.98407999999998</v>
      </c>
      <c r="K8510">
        <v>2016</v>
      </c>
      <c r="L8510" t="s">
        <v>19</v>
      </c>
      <c r="M8510" s="144" t="s">
        <v>59</v>
      </c>
      <c r="O8510" s="144" t="s">
        <v>1997</v>
      </c>
    </row>
    <row r="8511" spans="1:15" x14ac:dyDescent="0.2">
      <c r="A8511" t="s">
        <v>148</v>
      </c>
      <c r="B8511" s="144" t="s">
        <v>148</v>
      </c>
      <c r="C8511">
        <v>675</v>
      </c>
      <c r="D8511" t="str">
        <f>VLOOKUP(Oliusala[[#This Row],[postnumer]],Sveitarfelog[#All],4,FALSE)</f>
        <v>Norðurþing,Tjörneshreppur</v>
      </c>
      <c r="E8511" t="str">
        <f>VLOOKUP(Oliusala[[#This Row],[postnumer]],Sveitarfelog[#All],5,FALSE)</f>
        <v>Norðurland eystra</v>
      </c>
      <c r="F8511" t="s">
        <v>24</v>
      </c>
      <c r="G8511" t="s">
        <v>24</v>
      </c>
      <c r="H8511" t="s">
        <v>58</v>
      </c>
      <c r="I8511" s="1">
        <v>805</v>
      </c>
      <c r="J8511" s="2">
        <f>VLOOKUP(Oliusala[[#This Row],[tegund]],Tegundir!$B$2:$D$19,3,FALSE)*Oliusala[[#This Row],[magn]]/1000</f>
        <v>0.69632500000000008</v>
      </c>
      <c r="K8511">
        <v>2016</v>
      </c>
      <c r="L8511" t="s">
        <v>18</v>
      </c>
      <c r="M8511" s="144" t="s">
        <v>59</v>
      </c>
    </row>
    <row r="8512" spans="1:15" x14ac:dyDescent="0.2">
      <c r="A8512" t="s">
        <v>148</v>
      </c>
      <c r="B8512" s="144" t="s">
        <v>148</v>
      </c>
      <c r="C8512">
        <v>675</v>
      </c>
      <c r="D8512" t="str">
        <f>VLOOKUP(Oliusala[[#This Row],[postnumer]],Sveitarfelog[#All],4,FALSE)</f>
        <v>Norðurþing,Tjörneshreppur</v>
      </c>
      <c r="E8512" t="str">
        <f>VLOOKUP(Oliusala[[#This Row],[postnumer]],Sveitarfelog[#All],5,FALSE)</f>
        <v>Norðurland eystra</v>
      </c>
      <c r="F8512" t="s">
        <v>24</v>
      </c>
      <c r="G8512" t="s">
        <v>24</v>
      </c>
      <c r="H8512" t="s">
        <v>60</v>
      </c>
      <c r="I8512" s="1">
        <v>2473</v>
      </c>
      <c r="J8512" s="2">
        <f>VLOOKUP(Oliusala[[#This Row],[tegund]],Tegundir!$B$2:$D$19,3,FALSE)*Oliusala[[#This Row],[magn]]/1000</f>
        <v>2.1391450000000001</v>
      </c>
      <c r="K8512">
        <v>2016</v>
      </c>
      <c r="L8512" t="s">
        <v>18</v>
      </c>
      <c r="M8512" s="144" t="s">
        <v>59</v>
      </c>
    </row>
    <row r="8513" spans="1:15" x14ac:dyDescent="0.2">
      <c r="A8513" t="s">
        <v>148</v>
      </c>
      <c r="B8513" s="144" t="s">
        <v>148</v>
      </c>
      <c r="C8513">
        <v>675</v>
      </c>
      <c r="D8513" t="str">
        <f>VLOOKUP(Oliusala[[#This Row],[postnumer]],Sveitarfelog[#All],4,FALSE)</f>
        <v>Norðurþing,Tjörneshreppur</v>
      </c>
      <c r="E8513" t="str">
        <f>VLOOKUP(Oliusala[[#This Row],[postnumer]],Sveitarfelog[#All],5,FALSE)</f>
        <v>Norðurland eystra</v>
      </c>
      <c r="F8513" t="s">
        <v>29</v>
      </c>
      <c r="G8513" t="s">
        <v>24</v>
      </c>
      <c r="H8513" t="s">
        <v>58</v>
      </c>
      <c r="I8513" s="1">
        <v>170861</v>
      </c>
      <c r="J8513" s="2">
        <f>VLOOKUP(Oliusala[[#This Row],[tegund]],Tegundir!$B$2:$D$19,3,FALSE)*Oliusala[[#This Row],[magn]]/1000</f>
        <v>147.79476499999998</v>
      </c>
      <c r="K8513">
        <v>2016</v>
      </c>
      <c r="L8513" t="s">
        <v>19</v>
      </c>
      <c r="M8513" s="144" t="s">
        <v>59</v>
      </c>
      <c r="O8513" s="144" t="s">
        <v>1998</v>
      </c>
    </row>
    <row r="8514" spans="1:15" x14ac:dyDescent="0.2">
      <c r="A8514" t="s">
        <v>148</v>
      </c>
      <c r="B8514" s="144" t="s">
        <v>148</v>
      </c>
      <c r="C8514">
        <v>675</v>
      </c>
      <c r="D8514" t="str">
        <f>VLOOKUP(Oliusala[[#This Row],[postnumer]],Sveitarfelog[#All],4,FALSE)</f>
        <v>Norðurþing,Tjörneshreppur</v>
      </c>
      <c r="E8514" t="str">
        <f>VLOOKUP(Oliusala[[#This Row],[postnumer]],Sveitarfelog[#All],5,FALSE)</f>
        <v>Norðurland eystra</v>
      </c>
      <c r="F8514" t="s">
        <v>30</v>
      </c>
      <c r="G8514" t="s">
        <v>24</v>
      </c>
      <c r="H8514" s="1" t="s">
        <v>58</v>
      </c>
      <c r="I8514" s="1">
        <v>118195</v>
      </c>
      <c r="J8514" s="2">
        <f>VLOOKUP(Oliusala[[#This Row],[tegund]],Tegundir!$B$2:$D$19,3,FALSE)*Oliusala[[#This Row],[magn]]/1000</f>
        <v>102.238675</v>
      </c>
      <c r="K8514">
        <v>2016</v>
      </c>
      <c r="L8514" t="s">
        <v>19</v>
      </c>
      <c r="M8514" s="144" t="s">
        <v>59</v>
      </c>
      <c r="O8514" s="144" t="s">
        <v>1998</v>
      </c>
    </row>
    <row r="8515" spans="1:15" x14ac:dyDescent="0.2">
      <c r="A8515" t="s">
        <v>63</v>
      </c>
      <c r="B8515" s="144" t="s">
        <v>148</v>
      </c>
      <c r="C8515">
        <v>675</v>
      </c>
      <c r="D8515" t="str">
        <f>VLOOKUP(Oliusala[[#This Row],[postnumer]],Sveitarfelog[#All],4,FALSE)</f>
        <v>Norðurþing,Tjörneshreppur</v>
      </c>
      <c r="E8515" t="str">
        <f>VLOOKUP(Oliusala[[#This Row],[postnumer]],Sveitarfelog[#All],5,FALSE)</f>
        <v>Norðurland eystra</v>
      </c>
      <c r="F8515" t="s">
        <v>24</v>
      </c>
      <c r="G8515" t="s">
        <v>24</v>
      </c>
      <c r="H8515" s="1" t="s">
        <v>58</v>
      </c>
      <c r="I8515" s="1">
        <v>69105</v>
      </c>
      <c r="J8515" s="2">
        <f>VLOOKUP(Oliusala[[#This Row],[tegund]],Tegundir!$B$2:$D$19,3,FALSE)*Oliusala[[#This Row],[magn]]/1000</f>
        <v>59.775824999999998</v>
      </c>
      <c r="K8515">
        <v>2016</v>
      </c>
      <c r="L8515" t="s">
        <v>18</v>
      </c>
      <c r="M8515" s="144" t="s">
        <v>59</v>
      </c>
    </row>
    <row r="8516" spans="1:15" x14ac:dyDescent="0.2">
      <c r="A8516" t="s">
        <v>68</v>
      </c>
      <c r="B8516" s="144" t="s">
        <v>150</v>
      </c>
      <c r="C8516">
        <v>680</v>
      </c>
      <c r="D8516" t="str">
        <f>VLOOKUP(Oliusala[[#This Row],[postnumer]],Sveitarfelog[#All],4,FALSE)</f>
        <v>Langanesbyggð</v>
      </c>
      <c r="E8516" t="str">
        <f>VLOOKUP(Oliusala[[#This Row],[postnumer]],Sveitarfelog[#All],5,FALSE)</f>
        <v>Norðurland eystra</v>
      </c>
      <c r="F8516" t="s">
        <v>24</v>
      </c>
      <c r="G8516" t="s">
        <v>24</v>
      </c>
      <c r="H8516" t="s">
        <v>60</v>
      </c>
      <c r="I8516" s="1">
        <v>9920</v>
      </c>
      <c r="J8516" s="2">
        <f>VLOOKUP(Oliusala[[#This Row],[tegund]],Tegundir!$B$2:$D$19,3,FALSE)*Oliusala[[#This Row],[magn]]/1000</f>
        <v>8.5808</v>
      </c>
      <c r="K8516">
        <v>2016</v>
      </c>
      <c r="L8516" t="s">
        <v>18</v>
      </c>
      <c r="M8516" s="144" t="s">
        <v>59</v>
      </c>
    </row>
    <row r="8517" spans="1:15" x14ac:dyDescent="0.2">
      <c r="A8517" t="s">
        <v>63</v>
      </c>
      <c r="B8517" s="144" t="s">
        <v>150</v>
      </c>
      <c r="C8517">
        <v>680</v>
      </c>
      <c r="D8517" t="str">
        <f>VLOOKUP(Oliusala[[#This Row],[postnumer]],Sveitarfelog[#All],4,FALSE)</f>
        <v>Langanesbyggð</v>
      </c>
      <c r="E8517" t="str">
        <f>VLOOKUP(Oliusala[[#This Row],[postnumer]],Sveitarfelog[#All],5,FALSE)</f>
        <v>Norðurland eystra</v>
      </c>
      <c r="F8517" t="s">
        <v>24</v>
      </c>
      <c r="G8517" t="s">
        <v>24</v>
      </c>
      <c r="H8517" t="s">
        <v>58</v>
      </c>
      <c r="I8517" s="1">
        <v>287761</v>
      </c>
      <c r="J8517" s="2">
        <f>VLOOKUP(Oliusala[[#This Row],[tegund]],Tegundir!$B$2:$D$19,3,FALSE)*Oliusala[[#This Row],[magn]]/1000</f>
        <v>248.913265</v>
      </c>
      <c r="K8517">
        <v>2016</v>
      </c>
      <c r="L8517" t="s">
        <v>18</v>
      </c>
      <c r="M8517" s="144" t="s">
        <v>59</v>
      </c>
    </row>
    <row r="8518" spans="1:15" x14ac:dyDescent="0.2">
      <c r="A8518" t="s">
        <v>150</v>
      </c>
      <c r="B8518" s="144" t="s">
        <v>150</v>
      </c>
      <c r="C8518">
        <v>680</v>
      </c>
      <c r="D8518" t="str">
        <f>VLOOKUP(Oliusala[[#This Row],[postnumer]],Sveitarfelog[#All],4,FALSE)</f>
        <v>Langanesbyggð</v>
      </c>
      <c r="E8518" t="str">
        <f>VLOOKUP(Oliusala[[#This Row],[postnumer]],Sveitarfelog[#All],5,FALSE)</f>
        <v>Norðurland eystra</v>
      </c>
      <c r="F8518" t="s">
        <v>24</v>
      </c>
      <c r="G8518" t="s">
        <v>24</v>
      </c>
      <c r="H8518" t="s">
        <v>58</v>
      </c>
      <c r="I8518" s="1">
        <v>14335</v>
      </c>
      <c r="J8518" s="2">
        <f>VLOOKUP(Oliusala[[#This Row],[tegund]],Tegundir!$B$2:$D$19,3,FALSE)*Oliusala[[#This Row],[magn]]/1000</f>
        <v>12.399775</v>
      </c>
      <c r="K8518">
        <v>2016</v>
      </c>
      <c r="L8518" t="s">
        <v>18</v>
      </c>
      <c r="M8518" s="144" t="s">
        <v>59</v>
      </c>
    </row>
    <row r="8519" spans="1:15" x14ac:dyDescent="0.2">
      <c r="A8519" t="s">
        <v>150</v>
      </c>
      <c r="B8519" s="144" t="s">
        <v>150</v>
      </c>
      <c r="C8519">
        <v>680</v>
      </c>
      <c r="D8519" t="str">
        <f>VLOOKUP(Oliusala[[#This Row],[postnumer]],Sveitarfelog[#All],4,FALSE)</f>
        <v>Langanesbyggð</v>
      </c>
      <c r="E8519" t="str">
        <f>VLOOKUP(Oliusala[[#This Row],[postnumer]],Sveitarfelog[#All],5,FALSE)</f>
        <v>Norðurland eystra</v>
      </c>
      <c r="F8519" t="s">
        <v>29</v>
      </c>
      <c r="G8519" t="s">
        <v>24</v>
      </c>
      <c r="H8519" t="s">
        <v>58</v>
      </c>
      <c r="I8519" s="1">
        <v>453300</v>
      </c>
      <c r="J8519" s="2">
        <f>VLOOKUP(Oliusala[[#This Row],[tegund]],Tegundir!$B$2:$D$19,3,FALSE)*Oliusala[[#This Row],[magn]]/1000</f>
        <v>392.10449999999997</v>
      </c>
      <c r="K8519">
        <v>2016</v>
      </c>
      <c r="L8519" t="s">
        <v>19</v>
      </c>
      <c r="M8519" s="144" t="s">
        <v>59</v>
      </c>
      <c r="O8519" s="144" t="s">
        <v>1998</v>
      </c>
    </row>
    <row r="8520" spans="1:15" x14ac:dyDescent="0.2">
      <c r="A8520" t="s">
        <v>150</v>
      </c>
      <c r="B8520" s="144" t="s">
        <v>150</v>
      </c>
      <c r="C8520">
        <v>680</v>
      </c>
      <c r="D8520" t="str">
        <f>VLOOKUP(Oliusala[[#This Row],[postnumer]],Sveitarfelog[#All],4,FALSE)</f>
        <v>Langanesbyggð</v>
      </c>
      <c r="E8520" t="str">
        <f>VLOOKUP(Oliusala[[#This Row],[postnumer]],Sveitarfelog[#All],5,FALSE)</f>
        <v>Norðurland eystra</v>
      </c>
      <c r="F8520" t="s">
        <v>30</v>
      </c>
      <c r="G8520" t="s">
        <v>24</v>
      </c>
      <c r="H8520" t="s">
        <v>58</v>
      </c>
      <c r="I8520" s="1">
        <v>268523</v>
      </c>
      <c r="J8520" s="2">
        <f>VLOOKUP(Oliusala[[#This Row],[tegund]],Tegundir!$B$2:$D$19,3,FALSE)*Oliusala[[#This Row],[magn]]/1000</f>
        <v>232.27239499999999</v>
      </c>
      <c r="K8520">
        <v>2016</v>
      </c>
      <c r="L8520" t="s">
        <v>19</v>
      </c>
      <c r="M8520" s="144" t="s">
        <v>59</v>
      </c>
      <c r="O8520" s="144" t="s">
        <v>1998</v>
      </c>
    </row>
    <row r="8521" spans="1:15" x14ac:dyDescent="0.2">
      <c r="A8521" t="s">
        <v>150</v>
      </c>
      <c r="B8521" s="144" t="s">
        <v>150</v>
      </c>
      <c r="C8521">
        <v>680</v>
      </c>
      <c r="D8521" t="str">
        <f>VLOOKUP(Oliusala[[#This Row],[postnumer]],Sveitarfelog[#All],4,FALSE)</f>
        <v>Langanesbyggð</v>
      </c>
      <c r="E8521" t="str">
        <f>VLOOKUP(Oliusala[[#This Row],[postnumer]],Sveitarfelog[#All],5,FALSE)</f>
        <v>Norðurland eystra</v>
      </c>
      <c r="F8521" t="s">
        <v>29</v>
      </c>
      <c r="G8521" t="s">
        <v>24</v>
      </c>
      <c r="H8521" t="s">
        <v>61</v>
      </c>
      <c r="I8521" s="1">
        <v>334344</v>
      </c>
      <c r="J8521" s="2">
        <f>VLOOKUP(Oliusala[[#This Row],[tegund]],Tegundir!$B$2:$D$19,3,FALSE)*Oliusala[[#This Row],[magn]]/1000</f>
        <v>289.20756</v>
      </c>
      <c r="K8521">
        <v>2016</v>
      </c>
      <c r="L8521" t="s">
        <v>19</v>
      </c>
      <c r="M8521" s="144" t="s">
        <v>62</v>
      </c>
      <c r="O8521" s="144" t="s">
        <v>1998</v>
      </c>
    </row>
    <row r="8522" spans="1:15" x14ac:dyDescent="0.2">
      <c r="A8522" t="s">
        <v>150</v>
      </c>
      <c r="B8522" s="144" t="s">
        <v>150</v>
      </c>
      <c r="C8522">
        <v>680</v>
      </c>
      <c r="D8522" t="str">
        <f>VLOOKUP(Oliusala[[#This Row],[postnumer]],Sveitarfelog[#All],4,FALSE)</f>
        <v>Langanesbyggð</v>
      </c>
      <c r="E8522" t="str">
        <f>VLOOKUP(Oliusala[[#This Row],[postnumer]],Sveitarfelog[#All],5,FALSE)</f>
        <v>Norðurland eystra</v>
      </c>
      <c r="F8522" t="s">
        <v>30</v>
      </c>
      <c r="G8522" t="s">
        <v>24</v>
      </c>
      <c r="H8522" t="s">
        <v>61</v>
      </c>
      <c r="I8522" s="1">
        <v>25005</v>
      </c>
      <c r="J8522" s="2">
        <f>VLOOKUP(Oliusala[[#This Row],[tegund]],Tegundir!$B$2:$D$19,3,FALSE)*Oliusala[[#This Row],[magn]]/1000</f>
        <v>21.629325000000001</v>
      </c>
      <c r="K8522">
        <v>2016</v>
      </c>
      <c r="L8522" t="s">
        <v>19</v>
      </c>
      <c r="M8522" s="144" t="s">
        <v>62</v>
      </c>
      <c r="O8522" s="144" t="s">
        <v>1998</v>
      </c>
    </row>
    <row r="8523" spans="1:15" x14ac:dyDescent="0.2">
      <c r="A8523" t="s">
        <v>68</v>
      </c>
      <c r="B8523" s="144" t="s">
        <v>150</v>
      </c>
      <c r="C8523">
        <v>680</v>
      </c>
      <c r="D8523" t="str">
        <f>VLOOKUP(Oliusala[[#This Row],[postnumer]],Sveitarfelog[#All],4,FALSE)</f>
        <v>Langanesbyggð</v>
      </c>
      <c r="E8523" t="str">
        <f>VLOOKUP(Oliusala[[#This Row],[postnumer]],Sveitarfelog[#All],5,FALSE)</f>
        <v>Norðurland eystra</v>
      </c>
      <c r="F8523" t="s">
        <v>25</v>
      </c>
      <c r="G8523" t="s">
        <v>24</v>
      </c>
      <c r="H8523" t="s">
        <v>60</v>
      </c>
      <c r="I8523" s="1">
        <v>2549</v>
      </c>
      <c r="J8523" s="2">
        <f>VLOOKUP(Oliusala[[#This Row],[tegund]],Tegundir!$B$2:$D$19,3,FALSE)*Oliusala[[#This Row],[magn]]/1000</f>
        <v>2.204885</v>
      </c>
      <c r="K8523">
        <v>2016</v>
      </c>
      <c r="L8523" t="s">
        <v>1955</v>
      </c>
      <c r="M8523" s="144" t="s">
        <v>59</v>
      </c>
    </row>
    <row r="8524" spans="1:15" x14ac:dyDescent="0.2">
      <c r="A8524" t="s">
        <v>150</v>
      </c>
      <c r="B8524" s="144" t="s">
        <v>150</v>
      </c>
      <c r="C8524">
        <v>680</v>
      </c>
      <c r="D8524" t="str">
        <f>VLOOKUP(Oliusala[[#This Row],[postnumer]],Sveitarfelog[#All],4,FALSE)</f>
        <v>Langanesbyggð</v>
      </c>
      <c r="E8524" t="str">
        <f>VLOOKUP(Oliusala[[#This Row],[postnumer]],Sveitarfelog[#All],5,FALSE)</f>
        <v>Norðurland eystra</v>
      </c>
      <c r="F8524" t="s">
        <v>25</v>
      </c>
      <c r="G8524" t="s">
        <v>24</v>
      </c>
      <c r="H8524" t="s">
        <v>58</v>
      </c>
      <c r="I8524" s="1">
        <v>194354</v>
      </c>
      <c r="J8524" s="2">
        <f>VLOOKUP(Oliusala[[#This Row],[tegund]],Tegundir!$B$2:$D$19,3,FALSE)*Oliusala[[#This Row],[magn]]/1000</f>
        <v>168.11621</v>
      </c>
      <c r="K8524">
        <v>2016</v>
      </c>
      <c r="L8524" t="s">
        <v>1955</v>
      </c>
      <c r="M8524" s="144" t="s">
        <v>59</v>
      </c>
    </row>
    <row r="8525" spans="1:15" x14ac:dyDescent="0.2">
      <c r="A8525" t="s">
        <v>150</v>
      </c>
      <c r="B8525" s="144" t="s">
        <v>150</v>
      </c>
      <c r="C8525">
        <v>680</v>
      </c>
      <c r="D8525" t="str">
        <f>VLOOKUP(Oliusala[[#This Row],[postnumer]],Sveitarfelog[#All],4,FALSE)</f>
        <v>Langanesbyggð</v>
      </c>
      <c r="E8525" t="str">
        <f>VLOOKUP(Oliusala[[#This Row],[postnumer]],Sveitarfelog[#All],5,FALSE)</f>
        <v>Norðurland eystra</v>
      </c>
      <c r="F8525" t="s">
        <v>25</v>
      </c>
      <c r="G8525" t="s">
        <v>24</v>
      </c>
      <c r="H8525" t="s">
        <v>61</v>
      </c>
      <c r="I8525" s="1">
        <v>1763</v>
      </c>
      <c r="J8525" s="2">
        <f>VLOOKUP(Oliusala[[#This Row],[tegund]],Tegundir!$B$2:$D$19,3,FALSE)*Oliusala[[#This Row],[magn]]/1000</f>
        <v>1.5249949999999999</v>
      </c>
      <c r="K8525">
        <v>2016</v>
      </c>
      <c r="L8525" t="s">
        <v>1955</v>
      </c>
      <c r="M8525" s="144" t="s">
        <v>62</v>
      </c>
    </row>
    <row r="8526" spans="1:15" x14ac:dyDescent="0.2">
      <c r="A8526" t="s">
        <v>57</v>
      </c>
      <c r="B8526" s="144" t="s">
        <v>151</v>
      </c>
      <c r="C8526">
        <v>685</v>
      </c>
      <c r="D8526" t="str">
        <f>VLOOKUP(Oliusala[[#This Row],[postnumer]],Sveitarfelog[#All],4,FALSE)</f>
        <v>Langanesbyggð</v>
      </c>
      <c r="E8526" t="str">
        <f>VLOOKUP(Oliusala[[#This Row],[postnumer]],Sveitarfelog[#All],5,FALSE)</f>
        <v>Norðurland eystra</v>
      </c>
      <c r="F8526" t="s">
        <v>25</v>
      </c>
      <c r="G8526" t="s">
        <v>24</v>
      </c>
      <c r="H8526" s="1" t="s">
        <v>60</v>
      </c>
      <c r="I8526" s="1">
        <v>155252</v>
      </c>
      <c r="J8526" s="2">
        <f>VLOOKUP(Oliusala[[#This Row],[tegund]],Tegundir!$B$2:$D$19,3,FALSE)*Oliusala[[#This Row],[magn]]/1000</f>
        <v>134.29298</v>
      </c>
      <c r="K8526">
        <v>2016</v>
      </c>
      <c r="L8526" t="s">
        <v>1955</v>
      </c>
      <c r="M8526" s="144" t="s">
        <v>59</v>
      </c>
    </row>
    <row r="8527" spans="1:15" x14ac:dyDescent="0.2">
      <c r="A8527" t="s">
        <v>63</v>
      </c>
      <c r="B8527" s="144" t="s">
        <v>151</v>
      </c>
      <c r="C8527">
        <v>685</v>
      </c>
      <c r="D8527" t="str">
        <f>VLOOKUP(Oliusala[[#This Row],[postnumer]],Sveitarfelog[#All],4,FALSE)</f>
        <v>Langanesbyggð</v>
      </c>
      <c r="E8527" t="str">
        <f>VLOOKUP(Oliusala[[#This Row],[postnumer]],Sveitarfelog[#All],5,FALSE)</f>
        <v>Norðurland eystra</v>
      </c>
      <c r="F8527" t="s">
        <v>24</v>
      </c>
      <c r="G8527" t="s">
        <v>24</v>
      </c>
      <c r="H8527" s="1" t="s">
        <v>58</v>
      </c>
      <c r="I8527" s="1">
        <v>45069</v>
      </c>
      <c r="J8527" s="2">
        <f>VLOOKUP(Oliusala[[#This Row],[tegund]],Tegundir!$B$2:$D$19,3,FALSE)*Oliusala[[#This Row],[magn]]/1000</f>
        <v>38.984684999999999</v>
      </c>
      <c r="K8527">
        <v>2016</v>
      </c>
      <c r="L8527" t="s">
        <v>18</v>
      </c>
      <c r="M8527" s="144" t="s">
        <v>59</v>
      </c>
    </row>
    <row r="8528" spans="1:15" x14ac:dyDescent="0.2">
      <c r="A8528" t="s">
        <v>122</v>
      </c>
      <c r="B8528" s="144" t="s">
        <v>122</v>
      </c>
      <c r="C8528">
        <v>550</v>
      </c>
      <c r="D8528" t="str">
        <f>VLOOKUP(Oliusala[[#This Row],[postnumer]],Sveitarfelog[#All],4,FALSE)</f>
        <v>Skagafjörður</v>
      </c>
      <c r="E8528" t="str">
        <f>VLOOKUP(Oliusala[[#This Row],[postnumer]],Sveitarfelog[#All],5,FALSE)</f>
        <v>Norðurland vestra</v>
      </c>
      <c r="F8528" t="s">
        <v>24</v>
      </c>
      <c r="G8528" t="s">
        <v>24</v>
      </c>
      <c r="H8528" s="1" t="s">
        <v>58</v>
      </c>
      <c r="I8528" s="1">
        <v>296957</v>
      </c>
      <c r="J8528" s="2">
        <f>VLOOKUP(Oliusala[[#This Row],[tegund]],Tegundir!$B$2:$D$19,3,FALSE)*Oliusala[[#This Row],[magn]]/1000</f>
        <v>256.86780499999998</v>
      </c>
      <c r="K8528">
        <v>2016</v>
      </c>
      <c r="L8528" t="s">
        <v>1955</v>
      </c>
      <c r="M8528" s="144" t="s">
        <v>59</v>
      </c>
      <c r="N8528" s="144" t="s">
        <v>1939</v>
      </c>
    </row>
    <row r="8529" spans="1:15" x14ac:dyDescent="0.2">
      <c r="A8529" t="s">
        <v>122</v>
      </c>
      <c r="B8529" s="144" t="s">
        <v>122</v>
      </c>
      <c r="C8529">
        <v>550</v>
      </c>
      <c r="D8529" t="str">
        <f>VLOOKUP(Oliusala[[#This Row],[postnumer]],Sveitarfelog[#All],4,FALSE)</f>
        <v>Skagafjörður</v>
      </c>
      <c r="E8529" t="str">
        <f>VLOOKUP(Oliusala[[#This Row],[postnumer]],Sveitarfelog[#All],5,FALSE)</f>
        <v>Norðurland vestra</v>
      </c>
      <c r="F8529" t="s">
        <v>24</v>
      </c>
      <c r="G8529" t="s">
        <v>24</v>
      </c>
      <c r="H8529" s="1" t="s">
        <v>58</v>
      </c>
      <c r="I8529" s="1">
        <v>296957</v>
      </c>
      <c r="J8529" s="2">
        <f>VLOOKUP(Oliusala[[#This Row],[tegund]],Tegundir!$B$2:$D$19,3,FALSE)*Oliusala[[#This Row],[magn]]/1000</f>
        <v>256.86780499999998</v>
      </c>
      <c r="K8529">
        <v>2016</v>
      </c>
      <c r="L8529" t="s">
        <v>18</v>
      </c>
      <c r="M8529" s="144" t="s">
        <v>59</v>
      </c>
      <c r="N8529" s="144" t="s">
        <v>1939</v>
      </c>
    </row>
    <row r="8530" spans="1:15" x14ac:dyDescent="0.2">
      <c r="A8530" t="s">
        <v>63</v>
      </c>
      <c r="B8530" s="144" t="s">
        <v>97</v>
      </c>
      <c r="C8530">
        <v>690</v>
      </c>
      <c r="D8530" t="str">
        <f>VLOOKUP(Oliusala[[#This Row],[postnumer]],Sveitarfelog[#All],4,FALSE)</f>
        <v>Vopnafjarðarhreppur</v>
      </c>
      <c r="E8530" t="str">
        <f>VLOOKUP(Oliusala[[#This Row],[postnumer]],Sveitarfelog[#All],5,FALSE)</f>
        <v>Austurland</v>
      </c>
      <c r="F8530" t="s">
        <v>24</v>
      </c>
      <c r="G8530" t="s">
        <v>24</v>
      </c>
      <c r="H8530" t="s">
        <v>58</v>
      </c>
      <c r="I8530" s="1">
        <v>303453</v>
      </c>
      <c r="J8530" s="2">
        <f>VLOOKUP(Oliusala[[#This Row],[tegund]],Tegundir!$B$2:$D$19,3,FALSE)*Oliusala[[#This Row],[magn]]/1000</f>
        <v>262.48684499999996</v>
      </c>
      <c r="K8530">
        <v>2016</v>
      </c>
      <c r="L8530" t="s">
        <v>18</v>
      </c>
      <c r="M8530" s="144" t="s">
        <v>59</v>
      </c>
    </row>
    <row r="8531" spans="1:15" x14ac:dyDescent="0.2">
      <c r="A8531" t="s">
        <v>97</v>
      </c>
      <c r="B8531" s="144" t="s">
        <v>97</v>
      </c>
      <c r="C8531">
        <v>690</v>
      </c>
      <c r="D8531" t="str">
        <f>VLOOKUP(Oliusala[[#This Row],[postnumer]],Sveitarfelog[#All],4,FALSE)</f>
        <v>Vopnafjarðarhreppur</v>
      </c>
      <c r="E8531" t="str">
        <f>VLOOKUP(Oliusala[[#This Row],[postnumer]],Sveitarfelog[#All],5,FALSE)</f>
        <v>Austurland</v>
      </c>
      <c r="F8531" t="s">
        <v>29</v>
      </c>
      <c r="G8531" t="s">
        <v>24</v>
      </c>
      <c r="H8531" t="s">
        <v>58</v>
      </c>
      <c r="I8531" s="1">
        <v>10029</v>
      </c>
      <c r="J8531" s="2">
        <f>VLOOKUP(Oliusala[[#This Row],[tegund]],Tegundir!$B$2:$D$19,3,FALSE)*Oliusala[[#This Row],[magn]]/1000</f>
        <v>8.6750849999999993</v>
      </c>
      <c r="K8531">
        <v>2016</v>
      </c>
      <c r="L8531" t="s">
        <v>1955</v>
      </c>
      <c r="M8531" s="144" t="s">
        <v>59</v>
      </c>
    </row>
    <row r="8532" spans="1:15" x14ac:dyDescent="0.2">
      <c r="A8532" t="s">
        <v>97</v>
      </c>
      <c r="B8532" s="144" t="s">
        <v>97</v>
      </c>
      <c r="C8532">
        <v>690</v>
      </c>
      <c r="D8532" t="str">
        <f>VLOOKUP(Oliusala[[#This Row],[postnumer]],Sveitarfelog[#All],4,FALSE)</f>
        <v>Vopnafjarðarhreppur</v>
      </c>
      <c r="E8532" t="str">
        <f>VLOOKUP(Oliusala[[#This Row],[postnumer]],Sveitarfelog[#All],5,FALSE)</f>
        <v>Austurland</v>
      </c>
      <c r="F8532" t="s">
        <v>30</v>
      </c>
      <c r="G8532" t="s">
        <v>24</v>
      </c>
      <c r="H8532" t="s">
        <v>58</v>
      </c>
      <c r="I8532" s="1">
        <v>48487</v>
      </c>
      <c r="J8532" s="2">
        <f>VLOOKUP(Oliusala[[#This Row],[tegund]],Tegundir!$B$2:$D$19,3,FALSE)*Oliusala[[#This Row],[magn]]/1000</f>
        <v>41.941254999999998</v>
      </c>
      <c r="K8532">
        <v>2016</v>
      </c>
      <c r="L8532" t="s">
        <v>1955</v>
      </c>
      <c r="M8532" s="144" t="s">
        <v>59</v>
      </c>
    </row>
    <row r="8533" spans="1:15" x14ac:dyDescent="0.2">
      <c r="A8533" t="s">
        <v>63</v>
      </c>
      <c r="B8533" s="144" t="s">
        <v>97</v>
      </c>
      <c r="C8533">
        <v>690</v>
      </c>
      <c r="D8533" t="str">
        <f>VLOOKUP(Oliusala[[#This Row],[postnumer]],Sveitarfelog[#All],4,FALSE)</f>
        <v>Vopnafjarðarhreppur</v>
      </c>
      <c r="E8533" t="str">
        <f>VLOOKUP(Oliusala[[#This Row],[postnumer]],Sveitarfelog[#All],5,FALSE)</f>
        <v>Austurland</v>
      </c>
      <c r="F8533" t="s">
        <v>25</v>
      </c>
      <c r="G8533" t="s">
        <v>24</v>
      </c>
      <c r="H8533" t="s">
        <v>58</v>
      </c>
      <c r="I8533" s="1">
        <v>41040</v>
      </c>
      <c r="J8533" s="2">
        <f>VLOOKUP(Oliusala[[#This Row],[tegund]],Tegundir!$B$2:$D$19,3,FALSE)*Oliusala[[#This Row],[magn]]/1000</f>
        <v>35.499600000000001</v>
      </c>
      <c r="K8533">
        <v>2016</v>
      </c>
      <c r="L8533" t="s">
        <v>19</v>
      </c>
      <c r="M8533" s="144" t="s">
        <v>59</v>
      </c>
      <c r="O8533" s="144" t="s">
        <v>1997</v>
      </c>
    </row>
    <row r="8534" spans="1:15" x14ac:dyDescent="0.2">
      <c r="A8534" t="s">
        <v>97</v>
      </c>
      <c r="B8534" s="144" t="s">
        <v>97</v>
      </c>
      <c r="C8534">
        <v>690</v>
      </c>
      <c r="D8534" t="str">
        <f>VLOOKUP(Oliusala[[#This Row],[postnumer]],Sveitarfelog[#All],4,FALSE)</f>
        <v>Vopnafjarðarhreppur</v>
      </c>
      <c r="E8534" t="str">
        <f>VLOOKUP(Oliusala[[#This Row],[postnumer]],Sveitarfelog[#All],5,FALSE)</f>
        <v>Austurland</v>
      </c>
      <c r="F8534" t="s">
        <v>25</v>
      </c>
      <c r="G8534" t="s">
        <v>24</v>
      </c>
      <c r="H8534" t="s">
        <v>58</v>
      </c>
      <c r="I8534" s="1">
        <v>249318</v>
      </c>
      <c r="J8534" s="2">
        <f>VLOOKUP(Oliusala[[#This Row],[tegund]],Tegundir!$B$2:$D$19,3,FALSE)*Oliusala[[#This Row],[magn]]/1000</f>
        <v>215.66007000000002</v>
      </c>
      <c r="K8534">
        <v>2016</v>
      </c>
      <c r="L8534" t="s">
        <v>1955</v>
      </c>
      <c r="M8534" s="144" t="s">
        <v>59</v>
      </c>
    </row>
    <row r="8535" spans="1:15" x14ac:dyDescent="0.2">
      <c r="A8535" t="s">
        <v>97</v>
      </c>
      <c r="B8535" s="144" t="s">
        <v>97</v>
      </c>
      <c r="C8535">
        <v>690</v>
      </c>
      <c r="D8535" t="str">
        <f>VLOOKUP(Oliusala[[#This Row],[postnumer]],Sveitarfelog[#All],4,FALSE)</f>
        <v>Vopnafjarðarhreppur</v>
      </c>
      <c r="E8535" t="str">
        <f>VLOOKUP(Oliusala[[#This Row],[postnumer]],Sveitarfelog[#All],5,FALSE)</f>
        <v>Austurland</v>
      </c>
      <c r="F8535" t="s">
        <v>29</v>
      </c>
      <c r="G8535" t="s">
        <v>24</v>
      </c>
      <c r="H8535" t="s">
        <v>61</v>
      </c>
      <c r="I8535" s="1">
        <v>2849</v>
      </c>
      <c r="J8535" s="2">
        <f>VLOOKUP(Oliusala[[#This Row],[tegund]],Tegundir!$B$2:$D$19,3,FALSE)*Oliusala[[#This Row],[magn]]/1000</f>
        <v>2.4643849999999996</v>
      </c>
      <c r="K8535">
        <v>2016</v>
      </c>
      <c r="L8535" t="s">
        <v>1955</v>
      </c>
      <c r="M8535" s="144" t="s">
        <v>62</v>
      </c>
    </row>
    <row r="8536" spans="1:15" x14ac:dyDescent="0.2">
      <c r="A8536" t="s">
        <v>97</v>
      </c>
      <c r="B8536" s="144" t="s">
        <v>97</v>
      </c>
      <c r="C8536">
        <v>690</v>
      </c>
      <c r="D8536" t="str">
        <f>VLOOKUP(Oliusala[[#This Row],[postnumer]],Sveitarfelog[#All],4,FALSE)</f>
        <v>Vopnafjarðarhreppur</v>
      </c>
      <c r="E8536" t="str">
        <f>VLOOKUP(Oliusala[[#This Row],[postnumer]],Sveitarfelog[#All],5,FALSE)</f>
        <v>Austurland</v>
      </c>
      <c r="F8536" t="s">
        <v>30</v>
      </c>
      <c r="G8536" t="s">
        <v>24</v>
      </c>
      <c r="H8536" t="s">
        <v>61</v>
      </c>
      <c r="I8536" s="1">
        <v>12079</v>
      </c>
      <c r="J8536" s="2">
        <f>VLOOKUP(Oliusala[[#This Row],[tegund]],Tegundir!$B$2:$D$19,3,FALSE)*Oliusala[[#This Row],[magn]]/1000</f>
        <v>10.448334999999998</v>
      </c>
      <c r="K8536">
        <v>2016</v>
      </c>
      <c r="L8536" t="s">
        <v>1955</v>
      </c>
      <c r="M8536" s="144" t="s">
        <v>62</v>
      </c>
    </row>
    <row r="8537" spans="1:15" x14ac:dyDescent="0.2">
      <c r="A8537" t="s">
        <v>68</v>
      </c>
      <c r="B8537" s="144" t="s">
        <v>152</v>
      </c>
      <c r="C8537">
        <v>700</v>
      </c>
      <c r="D8537" t="str">
        <f>VLOOKUP(Oliusala[[#This Row],[postnumer]],Sveitarfelog[#All],4,FALSE)</f>
        <v>Fljótsdalshreppur,Múlaþing</v>
      </c>
      <c r="E8537" t="str">
        <f>VLOOKUP(Oliusala[[#This Row],[postnumer]],Sveitarfelog[#All],5,FALSE)</f>
        <v>Austurland</v>
      </c>
      <c r="F8537" t="s">
        <v>24</v>
      </c>
      <c r="G8537" t="s">
        <v>24</v>
      </c>
      <c r="H8537" t="s">
        <v>60</v>
      </c>
      <c r="I8537" s="1">
        <v>7116</v>
      </c>
      <c r="J8537" s="2">
        <f>VLOOKUP(Oliusala[[#This Row],[tegund]],Tegundir!$B$2:$D$19,3,FALSE)*Oliusala[[#This Row],[magn]]/1000</f>
        <v>6.1553399999999998</v>
      </c>
      <c r="K8537">
        <v>2016</v>
      </c>
      <c r="L8537" t="s">
        <v>18</v>
      </c>
      <c r="M8537" s="144" t="s">
        <v>59</v>
      </c>
    </row>
    <row r="8538" spans="1:15" x14ac:dyDescent="0.2">
      <c r="A8538" t="s">
        <v>69</v>
      </c>
      <c r="B8538" s="144" t="s">
        <v>152</v>
      </c>
      <c r="C8538">
        <v>700</v>
      </c>
      <c r="D8538" t="str">
        <f>VLOOKUP(Oliusala[[#This Row],[postnumer]],Sveitarfelog[#All],4,FALSE)</f>
        <v>Fljótsdalshreppur,Múlaþing</v>
      </c>
      <c r="E8538" t="str">
        <f>VLOOKUP(Oliusala[[#This Row],[postnumer]],Sveitarfelog[#All],5,FALSE)</f>
        <v>Austurland</v>
      </c>
      <c r="F8538" t="s">
        <v>24</v>
      </c>
      <c r="G8538" t="s">
        <v>24</v>
      </c>
      <c r="H8538" t="s">
        <v>60</v>
      </c>
      <c r="I8538" s="1">
        <v>13980</v>
      </c>
      <c r="J8538" s="2">
        <f>VLOOKUP(Oliusala[[#This Row],[tegund]],Tegundir!$B$2:$D$19,3,FALSE)*Oliusala[[#This Row],[magn]]/1000</f>
        <v>12.092700000000001</v>
      </c>
      <c r="K8538">
        <v>2016</v>
      </c>
      <c r="L8538" t="s">
        <v>18</v>
      </c>
      <c r="M8538" s="144" t="s">
        <v>59</v>
      </c>
    </row>
    <row r="8539" spans="1:15" x14ac:dyDescent="0.2">
      <c r="A8539" t="s">
        <v>57</v>
      </c>
      <c r="B8539" s="144" t="s">
        <v>152</v>
      </c>
      <c r="C8539">
        <v>700</v>
      </c>
      <c r="D8539" t="str">
        <f>VLOOKUP(Oliusala[[#This Row],[postnumer]],Sveitarfelog[#All],4,FALSE)</f>
        <v>Fljótsdalshreppur,Múlaþing</v>
      </c>
      <c r="E8539" t="str">
        <f>VLOOKUP(Oliusala[[#This Row],[postnumer]],Sveitarfelog[#All],5,FALSE)</f>
        <v>Austurland</v>
      </c>
      <c r="F8539" t="s">
        <v>24</v>
      </c>
      <c r="G8539" t="s">
        <v>24</v>
      </c>
      <c r="H8539" s="1" t="s">
        <v>60</v>
      </c>
      <c r="I8539" s="1">
        <v>47883</v>
      </c>
      <c r="J8539" s="2">
        <f>VLOOKUP(Oliusala[[#This Row],[tegund]],Tegundir!$B$2:$D$19,3,FALSE)*Oliusala[[#This Row],[magn]]/1000</f>
        <v>41.418794999999996</v>
      </c>
      <c r="K8539">
        <v>2016</v>
      </c>
      <c r="L8539" t="s">
        <v>18</v>
      </c>
      <c r="M8539" s="144" t="s">
        <v>59</v>
      </c>
    </row>
    <row r="8540" spans="1:15" x14ac:dyDescent="0.2">
      <c r="A8540" t="s">
        <v>57</v>
      </c>
      <c r="B8540" s="144" t="s">
        <v>152</v>
      </c>
      <c r="C8540">
        <v>700</v>
      </c>
      <c r="D8540" t="str">
        <f>VLOOKUP(Oliusala[[#This Row],[postnumer]],Sveitarfelog[#All],4,FALSE)</f>
        <v>Fljótsdalshreppur,Múlaþing</v>
      </c>
      <c r="E8540" t="str">
        <f>VLOOKUP(Oliusala[[#This Row],[postnumer]],Sveitarfelog[#All],5,FALSE)</f>
        <v>Austurland</v>
      </c>
      <c r="F8540" t="s">
        <v>30</v>
      </c>
      <c r="G8540" t="s">
        <v>24</v>
      </c>
      <c r="H8540" s="1" t="s">
        <v>60</v>
      </c>
      <c r="I8540" s="1">
        <v>38609</v>
      </c>
      <c r="J8540" s="2">
        <f>VLOOKUP(Oliusala[[#This Row],[tegund]],Tegundir!$B$2:$D$19,3,FALSE)*Oliusala[[#This Row],[magn]]/1000</f>
        <v>33.396784999999994</v>
      </c>
      <c r="K8540">
        <v>2016</v>
      </c>
      <c r="L8540" t="s">
        <v>19</v>
      </c>
      <c r="M8540" s="144" t="s">
        <v>59</v>
      </c>
      <c r="O8540" s="144" t="s">
        <v>1998</v>
      </c>
    </row>
    <row r="8541" spans="1:15" x14ac:dyDescent="0.2">
      <c r="A8541" t="s">
        <v>63</v>
      </c>
      <c r="B8541" s="144" t="s">
        <v>152</v>
      </c>
      <c r="C8541">
        <v>700</v>
      </c>
      <c r="D8541" t="str">
        <f>VLOOKUP(Oliusala[[#This Row],[postnumer]],Sveitarfelog[#All],4,FALSE)</f>
        <v>Fljótsdalshreppur,Múlaþing</v>
      </c>
      <c r="E8541" t="str">
        <f>VLOOKUP(Oliusala[[#This Row],[postnumer]],Sveitarfelog[#All],5,FALSE)</f>
        <v>Austurland</v>
      </c>
      <c r="F8541" t="s">
        <v>24</v>
      </c>
      <c r="G8541" t="s">
        <v>24</v>
      </c>
      <c r="H8541" s="1" t="s">
        <v>58</v>
      </c>
      <c r="I8541" s="1">
        <v>3053268</v>
      </c>
      <c r="J8541" s="2">
        <f>VLOOKUP(Oliusala[[#This Row],[tegund]],Tegundir!$B$2:$D$19,3,FALSE)*Oliusala[[#This Row],[magn]]/1000</f>
        <v>2641.0768199999998</v>
      </c>
      <c r="K8541">
        <v>2016</v>
      </c>
      <c r="L8541" t="s">
        <v>18</v>
      </c>
      <c r="M8541" s="144" t="s">
        <v>59</v>
      </c>
    </row>
    <row r="8542" spans="1:15" x14ac:dyDescent="0.2">
      <c r="A8542" t="s">
        <v>63</v>
      </c>
      <c r="B8542" s="144" t="s">
        <v>152</v>
      </c>
      <c r="C8542">
        <v>700</v>
      </c>
      <c r="D8542" t="str">
        <f>VLOOKUP(Oliusala[[#This Row],[postnumer]],Sveitarfelog[#All],4,FALSE)</f>
        <v>Fljótsdalshreppur,Múlaþing</v>
      </c>
      <c r="E8542" t="str">
        <f>VLOOKUP(Oliusala[[#This Row],[postnumer]],Sveitarfelog[#All],5,FALSE)</f>
        <v>Austurland</v>
      </c>
      <c r="F8542" t="s">
        <v>24</v>
      </c>
      <c r="G8542" t="s">
        <v>24</v>
      </c>
      <c r="H8542" t="s">
        <v>58</v>
      </c>
      <c r="I8542" s="1">
        <v>517302</v>
      </c>
      <c r="J8542" s="2">
        <f>VLOOKUP(Oliusala[[#This Row],[tegund]],Tegundir!$B$2:$D$19,3,FALSE)*Oliusala[[#This Row],[magn]]/1000</f>
        <v>447.46623</v>
      </c>
      <c r="K8542">
        <v>2016</v>
      </c>
      <c r="L8542" t="s">
        <v>18</v>
      </c>
      <c r="M8542" s="144" t="s">
        <v>59</v>
      </c>
    </row>
    <row r="8543" spans="1:15" x14ac:dyDescent="0.2">
      <c r="A8543" t="s">
        <v>68</v>
      </c>
      <c r="B8543" s="144" t="s">
        <v>152</v>
      </c>
      <c r="C8543">
        <v>700</v>
      </c>
      <c r="D8543" t="str">
        <f>VLOOKUP(Oliusala[[#This Row],[postnumer]],Sveitarfelog[#All],4,FALSE)</f>
        <v>Fljótsdalshreppur,Múlaþing</v>
      </c>
      <c r="E8543" t="str">
        <f>VLOOKUP(Oliusala[[#This Row],[postnumer]],Sveitarfelog[#All],5,FALSE)</f>
        <v>Austurland</v>
      </c>
      <c r="F8543" t="s">
        <v>25</v>
      </c>
      <c r="G8543" t="s">
        <v>24</v>
      </c>
      <c r="H8543" t="s">
        <v>60</v>
      </c>
      <c r="I8543" s="1">
        <v>9200</v>
      </c>
      <c r="J8543" s="2">
        <f>VLOOKUP(Oliusala[[#This Row],[tegund]],Tegundir!$B$2:$D$19,3,FALSE)*Oliusala[[#This Row],[magn]]/1000</f>
        <v>7.9580000000000002</v>
      </c>
      <c r="K8543">
        <v>2016</v>
      </c>
      <c r="L8543" t="s">
        <v>1955</v>
      </c>
      <c r="M8543" s="144" t="s">
        <v>59</v>
      </c>
    </row>
    <row r="8544" spans="1:15" x14ac:dyDescent="0.2">
      <c r="A8544" t="s">
        <v>69</v>
      </c>
      <c r="B8544" s="144" t="s">
        <v>152</v>
      </c>
      <c r="C8544">
        <v>700</v>
      </c>
      <c r="D8544" t="str">
        <f>VLOOKUP(Oliusala[[#This Row],[postnumer]],Sveitarfelog[#All],4,FALSE)</f>
        <v>Fljótsdalshreppur,Múlaþing</v>
      </c>
      <c r="E8544" t="str">
        <f>VLOOKUP(Oliusala[[#This Row],[postnumer]],Sveitarfelog[#All],5,FALSE)</f>
        <v>Austurland</v>
      </c>
      <c r="F8544" t="s">
        <v>25</v>
      </c>
      <c r="G8544" t="s">
        <v>24</v>
      </c>
      <c r="H8544" t="s">
        <v>60</v>
      </c>
      <c r="I8544" s="1">
        <v>69268</v>
      </c>
      <c r="J8544" s="2">
        <f>VLOOKUP(Oliusala[[#This Row],[tegund]],Tegundir!$B$2:$D$19,3,FALSE)*Oliusala[[#This Row],[magn]]/1000</f>
        <v>59.916820000000001</v>
      </c>
      <c r="K8544">
        <v>2016</v>
      </c>
      <c r="L8544" t="s">
        <v>1955</v>
      </c>
      <c r="M8544" s="144" t="s">
        <v>59</v>
      </c>
    </row>
    <row r="8545" spans="1:13" x14ac:dyDescent="0.2">
      <c r="A8545" t="s">
        <v>66</v>
      </c>
      <c r="B8545" s="144" t="s">
        <v>152</v>
      </c>
      <c r="C8545">
        <v>700</v>
      </c>
      <c r="D8545" t="str">
        <f>VLOOKUP(Oliusala[[#This Row],[postnumer]],Sveitarfelog[#All],4,FALSE)</f>
        <v>Fljótsdalshreppur,Múlaþing</v>
      </c>
      <c r="E8545" t="str">
        <f>VLOOKUP(Oliusala[[#This Row],[postnumer]],Sveitarfelog[#All],5,FALSE)</f>
        <v>Austurland</v>
      </c>
      <c r="F8545" t="s">
        <v>25</v>
      </c>
      <c r="G8545" t="s">
        <v>24</v>
      </c>
      <c r="H8545" s="1" t="s">
        <v>60</v>
      </c>
      <c r="I8545" s="1">
        <v>36423</v>
      </c>
      <c r="J8545" s="2">
        <f>VLOOKUP(Oliusala[[#This Row],[tegund]],Tegundir!$B$2:$D$19,3,FALSE)*Oliusala[[#This Row],[magn]]/1000</f>
        <v>31.505894999999999</v>
      </c>
      <c r="K8545">
        <v>2016</v>
      </c>
      <c r="L8545" t="s">
        <v>1955</v>
      </c>
      <c r="M8545" s="144" t="s">
        <v>59</v>
      </c>
    </row>
    <row r="8546" spans="1:13" x14ac:dyDescent="0.2">
      <c r="A8546" t="s">
        <v>57</v>
      </c>
      <c r="B8546" s="144" t="s">
        <v>152</v>
      </c>
      <c r="C8546">
        <v>700</v>
      </c>
      <c r="D8546" t="str">
        <f>VLOOKUP(Oliusala[[#This Row],[postnumer]],Sveitarfelog[#All],4,FALSE)</f>
        <v>Fljótsdalshreppur,Múlaþing</v>
      </c>
      <c r="E8546" t="str">
        <f>VLOOKUP(Oliusala[[#This Row],[postnumer]],Sveitarfelog[#All],5,FALSE)</f>
        <v>Austurland</v>
      </c>
      <c r="F8546" t="s">
        <v>25</v>
      </c>
      <c r="G8546" t="s">
        <v>24</v>
      </c>
      <c r="H8546" s="1" t="s">
        <v>60</v>
      </c>
      <c r="I8546" s="1">
        <v>392902</v>
      </c>
      <c r="J8546" s="2">
        <f>VLOOKUP(Oliusala[[#This Row],[tegund]],Tegundir!$B$2:$D$19,3,FALSE)*Oliusala[[#This Row],[magn]]/1000</f>
        <v>339.86023</v>
      </c>
      <c r="K8546">
        <v>2016</v>
      </c>
      <c r="L8546" t="s">
        <v>1955</v>
      </c>
      <c r="M8546" s="144" t="s">
        <v>59</v>
      </c>
    </row>
    <row r="8547" spans="1:13" x14ac:dyDescent="0.2">
      <c r="A8547" t="s">
        <v>63</v>
      </c>
      <c r="B8547" s="144" t="s">
        <v>152</v>
      </c>
      <c r="C8547">
        <v>700</v>
      </c>
      <c r="D8547" t="str">
        <f>VLOOKUP(Oliusala[[#This Row],[postnumer]],Sveitarfelog[#All],4,FALSE)</f>
        <v>Fljótsdalshreppur,Múlaþing</v>
      </c>
      <c r="E8547" t="str">
        <f>VLOOKUP(Oliusala[[#This Row],[postnumer]],Sveitarfelog[#All],5,FALSE)</f>
        <v>Austurland</v>
      </c>
      <c r="F8547" t="s">
        <v>25</v>
      </c>
      <c r="G8547" t="s">
        <v>24</v>
      </c>
      <c r="H8547" t="s">
        <v>58</v>
      </c>
      <c r="I8547" s="1">
        <v>250872</v>
      </c>
      <c r="J8547" s="2">
        <f>VLOOKUP(Oliusala[[#This Row],[tegund]],Tegundir!$B$2:$D$19,3,FALSE)*Oliusala[[#This Row],[magn]]/1000</f>
        <v>217.00427999999999</v>
      </c>
      <c r="K8547">
        <v>2016</v>
      </c>
      <c r="L8547" t="s">
        <v>1955</v>
      </c>
      <c r="M8547" s="144" t="s">
        <v>59</v>
      </c>
    </row>
    <row r="8548" spans="1:13" x14ac:dyDescent="0.2">
      <c r="A8548" t="s">
        <v>63</v>
      </c>
      <c r="B8548" s="144" t="s">
        <v>152</v>
      </c>
      <c r="C8548">
        <v>700</v>
      </c>
      <c r="D8548" t="str">
        <f>VLOOKUP(Oliusala[[#This Row],[postnumer]],Sveitarfelog[#All],4,FALSE)</f>
        <v>Fljótsdalshreppur,Múlaþing</v>
      </c>
      <c r="E8548" t="str">
        <f>VLOOKUP(Oliusala[[#This Row],[postnumer]],Sveitarfelog[#All],5,FALSE)</f>
        <v>Austurland</v>
      </c>
      <c r="F8548" t="s">
        <v>25</v>
      </c>
      <c r="G8548" t="s">
        <v>24</v>
      </c>
      <c r="H8548" t="s">
        <v>58</v>
      </c>
      <c r="I8548" s="1">
        <v>2935</v>
      </c>
      <c r="J8548" s="2">
        <f>VLOOKUP(Oliusala[[#This Row],[tegund]],Tegundir!$B$2:$D$19,3,FALSE)*Oliusala[[#This Row],[magn]]/1000</f>
        <v>2.5387750000000002</v>
      </c>
      <c r="K8548">
        <v>2016</v>
      </c>
      <c r="L8548" t="s">
        <v>1955</v>
      </c>
      <c r="M8548" s="144" t="s">
        <v>59</v>
      </c>
    </row>
    <row r="8549" spans="1:13" x14ac:dyDescent="0.2">
      <c r="A8549" t="s">
        <v>68</v>
      </c>
      <c r="B8549" s="144" t="s">
        <v>155</v>
      </c>
      <c r="C8549">
        <v>701</v>
      </c>
      <c r="D8549" t="str">
        <f>VLOOKUP(Oliusala[[#This Row],[postnumer]],Sveitarfelog[#All],4,FALSE)</f>
        <v>Fljótsdalshreppur,Múlaþing</v>
      </c>
      <c r="E8549" t="str">
        <f>VLOOKUP(Oliusala[[#This Row],[postnumer]],Sveitarfelog[#All],5,FALSE)</f>
        <v>Austurland</v>
      </c>
      <c r="F8549" t="s">
        <v>24</v>
      </c>
      <c r="G8549" t="s">
        <v>24</v>
      </c>
      <c r="H8549" s="1" t="s">
        <v>60</v>
      </c>
      <c r="I8549" s="1">
        <v>2040</v>
      </c>
      <c r="J8549" s="2">
        <f>VLOOKUP(Oliusala[[#This Row],[tegund]],Tegundir!$B$2:$D$19,3,FALSE)*Oliusala[[#This Row],[magn]]/1000</f>
        <v>1.7645999999999999</v>
      </c>
      <c r="K8549">
        <v>2016</v>
      </c>
      <c r="L8549" t="s">
        <v>18</v>
      </c>
      <c r="M8549" s="144" t="s">
        <v>59</v>
      </c>
    </row>
    <row r="8550" spans="1:13" x14ac:dyDescent="0.2">
      <c r="A8550" t="s">
        <v>69</v>
      </c>
      <c r="B8550" s="144" t="s">
        <v>155</v>
      </c>
      <c r="C8550">
        <v>701</v>
      </c>
      <c r="D8550" t="str">
        <f>VLOOKUP(Oliusala[[#This Row],[postnumer]],Sveitarfelog[#All],4,FALSE)</f>
        <v>Fljótsdalshreppur,Múlaþing</v>
      </c>
      <c r="E8550" t="str">
        <f>VLOOKUP(Oliusala[[#This Row],[postnumer]],Sveitarfelog[#All],5,FALSE)</f>
        <v>Austurland</v>
      </c>
      <c r="F8550" t="s">
        <v>24</v>
      </c>
      <c r="G8550" t="s">
        <v>24</v>
      </c>
      <c r="H8550" s="1" t="s">
        <v>60</v>
      </c>
      <c r="I8550" s="1">
        <v>3501</v>
      </c>
      <c r="J8550" s="2">
        <f>VLOOKUP(Oliusala[[#This Row],[tegund]],Tegundir!$B$2:$D$19,3,FALSE)*Oliusala[[#This Row],[magn]]/1000</f>
        <v>3.028365</v>
      </c>
      <c r="K8550">
        <v>2016</v>
      </c>
      <c r="L8550" t="s">
        <v>18</v>
      </c>
      <c r="M8550" s="144" t="s">
        <v>59</v>
      </c>
    </row>
    <row r="8551" spans="1:13" x14ac:dyDescent="0.2">
      <c r="A8551" t="s">
        <v>57</v>
      </c>
      <c r="B8551" s="144" t="s">
        <v>157</v>
      </c>
      <c r="C8551">
        <v>701</v>
      </c>
      <c r="D8551" t="str">
        <f>VLOOKUP(Oliusala[[#This Row],[postnumer]],Sveitarfelog[#All],4,FALSE)</f>
        <v>Fljótsdalshreppur,Múlaþing</v>
      </c>
      <c r="E8551" t="str">
        <f>VLOOKUP(Oliusala[[#This Row],[postnumer]],Sveitarfelog[#All],5,FALSE)</f>
        <v>Austurland</v>
      </c>
      <c r="F8551" t="s">
        <v>24</v>
      </c>
      <c r="G8551" t="s">
        <v>24</v>
      </c>
      <c r="H8551" s="1" t="s">
        <v>60</v>
      </c>
      <c r="I8551" s="1">
        <v>2472</v>
      </c>
      <c r="J8551" s="2">
        <f>VLOOKUP(Oliusala[[#This Row],[tegund]],Tegundir!$B$2:$D$19,3,FALSE)*Oliusala[[#This Row],[magn]]/1000</f>
        <v>2.1382800000000004</v>
      </c>
      <c r="K8551">
        <v>2016</v>
      </c>
      <c r="L8551" t="s">
        <v>18</v>
      </c>
      <c r="M8551" s="144" t="s">
        <v>59</v>
      </c>
    </row>
    <row r="8552" spans="1:13" x14ac:dyDescent="0.2">
      <c r="A8552" t="s">
        <v>57</v>
      </c>
      <c r="B8552" s="144" t="s">
        <v>156</v>
      </c>
      <c r="C8552">
        <v>701</v>
      </c>
      <c r="D8552" t="str">
        <f>VLOOKUP(Oliusala[[#This Row],[postnumer]],Sveitarfelog[#All],4,FALSE)</f>
        <v>Fljótsdalshreppur,Múlaþing</v>
      </c>
      <c r="E8552" t="str">
        <f>VLOOKUP(Oliusala[[#This Row],[postnumer]],Sveitarfelog[#All],5,FALSE)</f>
        <v>Austurland</v>
      </c>
      <c r="F8552" t="s">
        <v>24</v>
      </c>
      <c r="G8552" t="s">
        <v>24</v>
      </c>
      <c r="H8552" t="s">
        <v>60</v>
      </c>
      <c r="I8552" s="1">
        <v>1704</v>
      </c>
      <c r="J8552" s="2">
        <f>VLOOKUP(Oliusala[[#This Row],[tegund]],Tegundir!$B$2:$D$19,3,FALSE)*Oliusala[[#This Row],[magn]]/1000</f>
        <v>1.4739599999999999</v>
      </c>
      <c r="K8552">
        <v>2016</v>
      </c>
      <c r="L8552" t="s">
        <v>18</v>
      </c>
      <c r="M8552" s="144" t="s">
        <v>59</v>
      </c>
    </row>
    <row r="8553" spans="1:13" x14ac:dyDescent="0.2">
      <c r="A8553" t="s">
        <v>57</v>
      </c>
      <c r="B8553" s="144" t="s">
        <v>155</v>
      </c>
      <c r="C8553">
        <v>701</v>
      </c>
      <c r="D8553" t="str">
        <f>VLOOKUP(Oliusala[[#This Row],[postnumer]],Sveitarfelog[#All],4,FALSE)</f>
        <v>Fljótsdalshreppur,Múlaþing</v>
      </c>
      <c r="E8553" t="str">
        <f>VLOOKUP(Oliusala[[#This Row],[postnumer]],Sveitarfelog[#All],5,FALSE)</f>
        <v>Austurland</v>
      </c>
      <c r="F8553" t="s">
        <v>24</v>
      </c>
      <c r="G8553" t="s">
        <v>24</v>
      </c>
      <c r="H8553" s="1" t="s">
        <v>60</v>
      </c>
      <c r="I8553" s="1">
        <v>2154</v>
      </c>
      <c r="J8553" s="2">
        <f>VLOOKUP(Oliusala[[#This Row],[tegund]],Tegundir!$B$2:$D$19,3,FALSE)*Oliusala[[#This Row],[magn]]/1000</f>
        <v>1.86321</v>
      </c>
      <c r="K8553">
        <v>2016</v>
      </c>
      <c r="L8553" t="s">
        <v>18</v>
      </c>
      <c r="M8553" s="144" t="s">
        <v>59</v>
      </c>
    </row>
    <row r="8554" spans="1:13" x14ac:dyDescent="0.2">
      <c r="A8554" t="s">
        <v>63</v>
      </c>
      <c r="B8554" s="144" t="s">
        <v>154</v>
      </c>
      <c r="C8554">
        <v>701</v>
      </c>
      <c r="D8554" t="str">
        <f>VLOOKUP(Oliusala[[#This Row],[postnumer]],Sveitarfelog[#All],4,FALSE)</f>
        <v>Fljótsdalshreppur,Múlaþing</v>
      </c>
      <c r="E8554" t="str">
        <f>VLOOKUP(Oliusala[[#This Row],[postnumer]],Sveitarfelog[#All],5,FALSE)</f>
        <v>Austurland</v>
      </c>
      <c r="F8554" t="s">
        <v>24</v>
      </c>
      <c r="G8554" t="s">
        <v>24</v>
      </c>
      <c r="H8554" t="s">
        <v>58</v>
      </c>
      <c r="I8554" s="1">
        <v>642389</v>
      </c>
      <c r="J8554" s="2">
        <f>VLOOKUP(Oliusala[[#This Row],[tegund]],Tegundir!$B$2:$D$19,3,FALSE)*Oliusala[[#This Row],[magn]]/1000</f>
        <v>555.66648499999997</v>
      </c>
      <c r="K8554">
        <v>2016</v>
      </c>
      <c r="L8554" t="s">
        <v>18</v>
      </c>
      <c r="M8554" s="144" t="s">
        <v>59</v>
      </c>
    </row>
    <row r="8555" spans="1:13" x14ac:dyDescent="0.2">
      <c r="A8555" t="s">
        <v>63</v>
      </c>
      <c r="B8555" s="144" t="s">
        <v>155</v>
      </c>
      <c r="C8555">
        <v>701</v>
      </c>
      <c r="D8555" t="str">
        <f>VLOOKUP(Oliusala[[#This Row],[postnumer]],Sveitarfelog[#All],4,FALSE)</f>
        <v>Fljótsdalshreppur,Múlaþing</v>
      </c>
      <c r="E8555" t="str">
        <f>VLOOKUP(Oliusala[[#This Row],[postnumer]],Sveitarfelog[#All],5,FALSE)</f>
        <v>Austurland</v>
      </c>
      <c r="F8555" t="s">
        <v>24</v>
      </c>
      <c r="G8555" t="s">
        <v>24</v>
      </c>
      <c r="H8555" s="1" t="s">
        <v>58</v>
      </c>
      <c r="I8555" s="1">
        <v>132712</v>
      </c>
      <c r="J8555" s="2">
        <f>VLOOKUP(Oliusala[[#This Row],[tegund]],Tegundir!$B$2:$D$19,3,FALSE)*Oliusala[[#This Row],[magn]]/1000</f>
        <v>114.79588000000001</v>
      </c>
      <c r="K8555">
        <v>2016</v>
      </c>
      <c r="L8555" t="s">
        <v>18</v>
      </c>
      <c r="M8555" s="144" t="s">
        <v>59</v>
      </c>
    </row>
    <row r="8556" spans="1:13" x14ac:dyDescent="0.2">
      <c r="A8556" t="s">
        <v>69</v>
      </c>
      <c r="B8556" s="144" t="s">
        <v>155</v>
      </c>
      <c r="C8556">
        <v>701</v>
      </c>
      <c r="D8556" t="str">
        <f>VLOOKUP(Oliusala[[#This Row],[postnumer]],Sveitarfelog[#All],4,FALSE)</f>
        <v>Fljótsdalshreppur,Múlaþing</v>
      </c>
      <c r="E8556" t="str">
        <f>VLOOKUP(Oliusala[[#This Row],[postnumer]],Sveitarfelog[#All],5,FALSE)</f>
        <v>Austurland</v>
      </c>
      <c r="F8556" t="s">
        <v>25</v>
      </c>
      <c r="G8556" t="s">
        <v>24</v>
      </c>
      <c r="H8556" s="1" t="s">
        <v>60</v>
      </c>
      <c r="I8556" s="1">
        <v>6309</v>
      </c>
      <c r="J8556" s="2">
        <f>VLOOKUP(Oliusala[[#This Row],[tegund]],Tegundir!$B$2:$D$19,3,FALSE)*Oliusala[[#This Row],[magn]]/1000</f>
        <v>5.4572849999999997</v>
      </c>
      <c r="K8556">
        <v>2016</v>
      </c>
      <c r="L8556" t="s">
        <v>1955</v>
      </c>
      <c r="M8556" s="144" t="s">
        <v>59</v>
      </c>
    </row>
    <row r="8557" spans="1:13" x14ac:dyDescent="0.2">
      <c r="A8557" t="s">
        <v>66</v>
      </c>
      <c r="B8557" s="144" t="s">
        <v>157</v>
      </c>
      <c r="C8557">
        <v>701</v>
      </c>
      <c r="D8557" t="str">
        <f>VLOOKUP(Oliusala[[#This Row],[postnumer]],Sveitarfelog[#All],4,FALSE)</f>
        <v>Fljótsdalshreppur,Múlaþing</v>
      </c>
      <c r="E8557" t="str">
        <f>VLOOKUP(Oliusala[[#This Row],[postnumer]],Sveitarfelog[#All],5,FALSE)</f>
        <v>Austurland</v>
      </c>
      <c r="F8557" t="s">
        <v>25</v>
      </c>
      <c r="G8557" t="s">
        <v>24</v>
      </c>
      <c r="H8557" s="1" t="s">
        <v>60</v>
      </c>
      <c r="I8557" s="1">
        <v>2085</v>
      </c>
      <c r="J8557" s="2">
        <f>VLOOKUP(Oliusala[[#This Row],[tegund]],Tegundir!$B$2:$D$19,3,FALSE)*Oliusala[[#This Row],[magn]]/1000</f>
        <v>1.803525</v>
      </c>
      <c r="K8557">
        <v>2016</v>
      </c>
      <c r="L8557" t="s">
        <v>1955</v>
      </c>
      <c r="M8557" s="144" t="s">
        <v>59</v>
      </c>
    </row>
    <row r="8558" spans="1:13" x14ac:dyDescent="0.2">
      <c r="A8558" t="s">
        <v>66</v>
      </c>
      <c r="B8558" s="144" t="s">
        <v>156</v>
      </c>
      <c r="C8558">
        <v>701</v>
      </c>
      <c r="D8558" t="str">
        <f>VLOOKUP(Oliusala[[#This Row],[postnumer]],Sveitarfelog[#All],4,FALSE)</f>
        <v>Fljótsdalshreppur,Múlaþing</v>
      </c>
      <c r="E8558" t="str">
        <f>VLOOKUP(Oliusala[[#This Row],[postnumer]],Sveitarfelog[#All],5,FALSE)</f>
        <v>Austurland</v>
      </c>
      <c r="F8558" t="s">
        <v>25</v>
      </c>
      <c r="G8558" t="s">
        <v>24</v>
      </c>
      <c r="H8558" s="1" t="s">
        <v>60</v>
      </c>
      <c r="I8558" s="1">
        <v>29017</v>
      </c>
      <c r="J8558" s="2">
        <f>VLOOKUP(Oliusala[[#This Row],[tegund]],Tegundir!$B$2:$D$19,3,FALSE)*Oliusala[[#This Row],[magn]]/1000</f>
        <v>25.099704999999997</v>
      </c>
      <c r="K8558">
        <v>2016</v>
      </c>
      <c r="L8558" t="s">
        <v>1955</v>
      </c>
      <c r="M8558" s="144" t="s">
        <v>59</v>
      </c>
    </row>
    <row r="8559" spans="1:13" x14ac:dyDescent="0.2">
      <c r="A8559" t="s">
        <v>66</v>
      </c>
      <c r="B8559" s="144" t="s">
        <v>155</v>
      </c>
      <c r="C8559">
        <v>701</v>
      </c>
      <c r="D8559" t="str">
        <f>VLOOKUP(Oliusala[[#This Row],[postnumer]],Sveitarfelog[#All],4,FALSE)</f>
        <v>Fljótsdalshreppur,Múlaþing</v>
      </c>
      <c r="E8559" t="str">
        <f>VLOOKUP(Oliusala[[#This Row],[postnumer]],Sveitarfelog[#All],5,FALSE)</f>
        <v>Austurland</v>
      </c>
      <c r="F8559" t="s">
        <v>25</v>
      </c>
      <c r="G8559" t="s">
        <v>24</v>
      </c>
      <c r="H8559" t="s">
        <v>60</v>
      </c>
      <c r="I8559" s="1">
        <v>13062</v>
      </c>
      <c r="J8559" s="2">
        <f>VLOOKUP(Oliusala[[#This Row],[tegund]],Tegundir!$B$2:$D$19,3,FALSE)*Oliusala[[#This Row],[magn]]/1000</f>
        <v>11.298629999999999</v>
      </c>
      <c r="K8559">
        <v>2016</v>
      </c>
      <c r="L8559" t="s">
        <v>1955</v>
      </c>
      <c r="M8559" s="144" t="s">
        <v>59</v>
      </c>
    </row>
    <row r="8560" spans="1:13" x14ac:dyDescent="0.2">
      <c r="A8560" t="s">
        <v>57</v>
      </c>
      <c r="B8560" s="144" t="s">
        <v>157</v>
      </c>
      <c r="C8560">
        <v>701</v>
      </c>
      <c r="D8560" t="str">
        <f>VLOOKUP(Oliusala[[#This Row],[postnumer]],Sveitarfelog[#All],4,FALSE)</f>
        <v>Fljótsdalshreppur,Múlaþing</v>
      </c>
      <c r="E8560" t="str">
        <f>VLOOKUP(Oliusala[[#This Row],[postnumer]],Sveitarfelog[#All],5,FALSE)</f>
        <v>Austurland</v>
      </c>
      <c r="F8560" t="s">
        <v>25</v>
      </c>
      <c r="G8560" t="s">
        <v>24</v>
      </c>
      <c r="H8560" t="s">
        <v>60</v>
      </c>
      <c r="I8560" s="1">
        <v>30448</v>
      </c>
      <c r="J8560" s="2">
        <f>VLOOKUP(Oliusala[[#This Row],[tegund]],Tegundir!$B$2:$D$19,3,FALSE)*Oliusala[[#This Row],[magn]]/1000</f>
        <v>26.337520000000001</v>
      </c>
      <c r="K8560">
        <v>2016</v>
      </c>
      <c r="L8560" t="s">
        <v>1955</v>
      </c>
      <c r="M8560" s="144" t="s">
        <v>59</v>
      </c>
    </row>
    <row r="8561" spans="1:15" x14ac:dyDescent="0.2">
      <c r="A8561" t="s">
        <v>57</v>
      </c>
      <c r="B8561" s="144" t="s">
        <v>156</v>
      </c>
      <c r="C8561">
        <v>701</v>
      </c>
      <c r="D8561" t="str">
        <f>VLOOKUP(Oliusala[[#This Row],[postnumer]],Sveitarfelog[#All],4,FALSE)</f>
        <v>Fljótsdalshreppur,Múlaþing</v>
      </c>
      <c r="E8561" t="str">
        <f>VLOOKUP(Oliusala[[#This Row],[postnumer]],Sveitarfelog[#All],5,FALSE)</f>
        <v>Austurland</v>
      </c>
      <c r="F8561" t="s">
        <v>25</v>
      </c>
      <c r="G8561" t="s">
        <v>24</v>
      </c>
      <c r="H8561" s="1" t="s">
        <v>60</v>
      </c>
      <c r="I8561" s="1">
        <v>136362</v>
      </c>
      <c r="J8561" s="2">
        <f>VLOOKUP(Oliusala[[#This Row],[tegund]],Tegundir!$B$2:$D$19,3,FALSE)*Oliusala[[#This Row],[magn]]/1000</f>
        <v>117.95313</v>
      </c>
      <c r="K8561">
        <v>2016</v>
      </c>
      <c r="L8561" t="s">
        <v>1955</v>
      </c>
      <c r="M8561" s="144" t="s">
        <v>59</v>
      </c>
    </row>
    <row r="8562" spans="1:15" x14ac:dyDescent="0.2">
      <c r="A8562" t="s">
        <v>57</v>
      </c>
      <c r="B8562" s="144" t="s">
        <v>155</v>
      </c>
      <c r="C8562">
        <v>701</v>
      </c>
      <c r="D8562" t="str">
        <f>VLOOKUP(Oliusala[[#This Row],[postnumer]],Sveitarfelog[#All],4,FALSE)</f>
        <v>Fljótsdalshreppur,Múlaþing</v>
      </c>
      <c r="E8562" t="str">
        <f>VLOOKUP(Oliusala[[#This Row],[postnumer]],Sveitarfelog[#All],5,FALSE)</f>
        <v>Austurland</v>
      </c>
      <c r="F8562" t="s">
        <v>25</v>
      </c>
      <c r="G8562" t="s">
        <v>24</v>
      </c>
      <c r="H8562" t="s">
        <v>60</v>
      </c>
      <c r="I8562" s="1">
        <v>11049</v>
      </c>
      <c r="J8562" s="2">
        <f>VLOOKUP(Oliusala[[#This Row],[tegund]],Tegundir!$B$2:$D$19,3,FALSE)*Oliusala[[#This Row],[magn]]/1000</f>
        <v>9.557385</v>
      </c>
      <c r="K8562">
        <v>2016</v>
      </c>
      <c r="L8562" t="s">
        <v>1955</v>
      </c>
      <c r="M8562" s="144" t="s">
        <v>59</v>
      </c>
    </row>
    <row r="8563" spans="1:15" x14ac:dyDescent="0.2">
      <c r="A8563" t="s">
        <v>63</v>
      </c>
      <c r="B8563" s="144" t="s">
        <v>154</v>
      </c>
      <c r="C8563">
        <v>701</v>
      </c>
      <c r="D8563" t="str">
        <f>VLOOKUP(Oliusala[[#This Row],[postnumer]],Sveitarfelog[#All],4,FALSE)</f>
        <v>Fljótsdalshreppur,Múlaþing</v>
      </c>
      <c r="E8563" t="str">
        <f>VLOOKUP(Oliusala[[#This Row],[postnumer]],Sveitarfelog[#All],5,FALSE)</f>
        <v>Austurland</v>
      </c>
      <c r="F8563" t="s">
        <v>25</v>
      </c>
      <c r="G8563" t="s">
        <v>24</v>
      </c>
      <c r="H8563" s="1" t="s">
        <v>58</v>
      </c>
      <c r="I8563" s="1">
        <v>34062</v>
      </c>
      <c r="J8563" s="2">
        <f>VLOOKUP(Oliusala[[#This Row],[tegund]],Tegundir!$B$2:$D$19,3,FALSE)*Oliusala[[#This Row],[magn]]/1000</f>
        <v>29.463630000000002</v>
      </c>
      <c r="K8563">
        <v>2016</v>
      </c>
      <c r="L8563" t="s">
        <v>1955</v>
      </c>
      <c r="M8563" s="144" t="s">
        <v>59</v>
      </c>
    </row>
    <row r="8564" spans="1:15" x14ac:dyDescent="0.2">
      <c r="A8564" t="s">
        <v>69</v>
      </c>
      <c r="B8564" s="144" t="s">
        <v>159</v>
      </c>
      <c r="C8564">
        <v>701</v>
      </c>
      <c r="D8564" t="str">
        <f>VLOOKUP(Oliusala[[#This Row],[postnumer]],Sveitarfelog[#All],4,FALSE)</f>
        <v>Fljótsdalshreppur,Múlaþing</v>
      </c>
      <c r="E8564" t="str">
        <f>VLOOKUP(Oliusala[[#This Row],[postnumer]],Sveitarfelog[#All],5,FALSE)</f>
        <v>Austurland</v>
      </c>
      <c r="F8564" t="s">
        <v>24</v>
      </c>
      <c r="G8564" t="s">
        <v>24</v>
      </c>
      <c r="H8564" t="s">
        <v>60</v>
      </c>
      <c r="I8564" s="1">
        <v>4911</v>
      </c>
      <c r="J8564" s="2">
        <f>VLOOKUP(Oliusala[[#This Row],[tegund]],Tegundir!$B$2:$D$19,3,FALSE)*Oliusala[[#This Row],[magn]]/1000</f>
        <v>4.2480150000000005</v>
      </c>
      <c r="K8564">
        <v>2016</v>
      </c>
      <c r="L8564" t="s">
        <v>18</v>
      </c>
      <c r="M8564" s="144" t="s">
        <v>59</v>
      </c>
    </row>
    <row r="8565" spans="1:15" x14ac:dyDescent="0.2">
      <c r="A8565" t="s">
        <v>66</v>
      </c>
      <c r="B8565" s="144" t="s">
        <v>159</v>
      </c>
      <c r="C8565">
        <v>701</v>
      </c>
      <c r="D8565" t="str">
        <f>VLOOKUP(Oliusala[[#This Row],[postnumer]],Sveitarfelog[#All],4,FALSE)</f>
        <v>Fljótsdalshreppur,Múlaþing</v>
      </c>
      <c r="E8565" t="str">
        <f>VLOOKUP(Oliusala[[#This Row],[postnumer]],Sveitarfelog[#All],5,FALSE)</f>
        <v>Austurland</v>
      </c>
      <c r="F8565" t="s">
        <v>24</v>
      </c>
      <c r="G8565" t="s">
        <v>24</v>
      </c>
      <c r="H8565" s="1" t="s">
        <v>60</v>
      </c>
      <c r="I8565" s="1">
        <v>22274</v>
      </c>
      <c r="J8565" s="2">
        <f>VLOOKUP(Oliusala[[#This Row],[tegund]],Tegundir!$B$2:$D$19,3,FALSE)*Oliusala[[#This Row],[magn]]/1000</f>
        <v>19.267009999999999</v>
      </c>
      <c r="K8565">
        <v>2016</v>
      </c>
      <c r="L8565" t="s">
        <v>18</v>
      </c>
      <c r="M8565" s="144" t="s">
        <v>59</v>
      </c>
    </row>
    <row r="8566" spans="1:15" x14ac:dyDescent="0.2">
      <c r="A8566" t="s">
        <v>57</v>
      </c>
      <c r="B8566" s="144" t="s">
        <v>159</v>
      </c>
      <c r="C8566">
        <v>701</v>
      </c>
      <c r="D8566" t="str">
        <f>VLOOKUP(Oliusala[[#This Row],[postnumer]],Sveitarfelog[#All],4,FALSE)</f>
        <v>Fljótsdalshreppur,Múlaþing</v>
      </c>
      <c r="E8566" t="str">
        <f>VLOOKUP(Oliusala[[#This Row],[postnumer]],Sveitarfelog[#All],5,FALSE)</f>
        <v>Austurland</v>
      </c>
      <c r="F8566" t="s">
        <v>24</v>
      </c>
      <c r="G8566" t="s">
        <v>24</v>
      </c>
      <c r="H8566" s="1" t="s">
        <v>60</v>
      </c>
      <c r="I8566" s="1">
        <v>11324</v>
      </c>
      <c r="J8566" s="2">
        <f>VLOOKUP(Oliusala[[#This Row],[tegund]],Tegundir!$B$2:$D$19,3,FALSE)*Oliusala[[#This Row],[magn]]/1000</f>
        <v>9.7952600000000007</v>
      </c>
      <c r="K8566">
        <v>2016</v>
      </c>
      <c r="L8566" t="s">
        <v>18</v>
      </c>
      <c r="M8566" s="144" t="s">
        <v>59</v>
      </c>
    </row>
    <row r="8567" spans="1:15" x14ac:dyDescent="0.2">
      <c r="A8567" t="s">
        <v>63</v>
      </c>
      <c r="B8567" s="144" t="s">
        <v>159</v>
      </c>
      <c r="C8567">
        <v>701</v>
      </c>
      <c r="D8567" t="str">
        <f>VLOOKUP(Oliusala[[#This Row],[postnumer]],Sveitarfelog[#All],4,FALSE)</f>
        <v>Fljótsdalshreppur,Múlaþing</v>
      </c>
      <c r="E8567" t="str">
        <f>VLOOKUP(Oliusala[[#This Row],[postnumer]],Sveitarfelog[#All],5,FALSE)</f>
        <v>Austurland</v>
      </c>
      <c r="F8567" t="s">
        <v>24</v>
      </c>
      <c r="G8567" t="s">
        <v>24</v>
      </c>
      <c r="H8567" s="1" t="s">
        <v>58</v>
      </c>
      <c r="I8567" s="1">
        <v>61194</v>
      </c>
      <c r="J8567" s="2">
        <f>VLOOKUP(Oliusala[[#This Row],[tegund]],Tegundir!$B$2:$D$19,3,FALSE)*Oliusala[[#This Row],[magn]]/1000</f>
        <v>52.932809999999996</v>
      </c>
      <c r="K8567">
        <v>2016</v>
      </c>
      <c r="L8567" t="s">
        <v>18</v>
      </c>
      <c r="M8567" s="144" t="s">
        <v>59</v>
      </c>
    </row>
    <row r="8568" spans="1:15" x14ac:dyDescent="0.2">
      <c r="A8568" t="s">
        <v>69</v>
      </c>
      <c r="B8568" s="144" t="s">
        <v>159</v>
      </c>
      <c r="C8568">
        <v>701</v>
      </c>
      <c r="D8568" t="str">
        <f>VLOOKUP(Oliusala[[#This Row],[postnumer]],Sveitarfelog[#All],4,FALSE)</f>
        <v>Fljótsdalshreppur,Múlaþing</v>
      </c>
      <c r="E8568" t="str">
        <f>VLOOKUP(Oliusala[[#This Row],[postnumer]],Sveitarfelog[#All],5,FALSE)</f>
        <v>Austurland</v>
      </c>
      <c r="F8568" t="s">
        <v>25</v>
      </c>
      <c r="G8568" t="s">
        <v>24</v>
      </c>
      <c r="H8568" t="s">
        <v>60</v>
      </c>
      <c r="I8568" s="1">
        <v>23169</v>
      </c>
      <c r="J8568" s="2">
        <f>VLOOKUP(Oliusala[[#This Row],[tegund]],Tegundir!$B$2:$D$19,3,FALSE)*Oliusala[[#This Row],[magn]]/1000</f>
        <v>20.041185000000002</v>
      </c>
      <c r="K8568">
        <v>2016</v>
      </c>
      <c r="L8568" t="s">
        <v>1955</v>
      </c>
      <c r="M8568" s="144" t="s">
        <v>59</v>
      </c>
    </row>
    <row r="8569" spans="1:15" x14ac:dyDescent="0.2">
      <c r="A8569" t="s">
        <v>66</v>
      </c>
      <c r="B8569" s="144" t="s">
        <v>159</v>
      </c>
      <c r="C8569">
        <v>701</v>
      </c>
      <c r="D8569" t="str">
        <f>VLOOKUP(Oliusala[[#This Row],[postnumer]],Sveitarfelog[#All],4,FALSE)</f>
        <v>Fljótsdalshreppur,Múlaþing</v>
      </c>
      <c r="E8569" t="str">
        <f>VLOOKUP(Oliusala[[#This Row],[postnumer]],Sveitarfelog[#All],5,FALSE)</f>
        <v>Austurland</v>
      </c>
      <c r="F8569" t="s">
        <v>25</v>
      </c>
      <c r="G8569" t="s">
        <v>24</v>
      </c>
      <c r="H8569" s="1" t="s">
        <v>60</v>
      </c>
      <c r="I8569" s="1">
        <v>8930</v>
      </c>
      <c r="J8569" s="2">
        <f>VLOOKUP(Oliusala[[#This Row],[tegund]],Tegundir!$B$2:$D$19,3,FALSE)*Oliusala[[#This Row],[magn]]/1000</f>
        <v>7.72445</v>
      </c>
      <c r="K8569">
        <v>2016</v>
      </c>
      <c r="L8569" t="s">
        <v>1955</v>
      </c>
      <c r="M8569" s="144" t="s">
        <v>59</v>
      </c>
    </row>
    <row r="8570" spans="1:15" x14ac:dyDescent="0.2">
      <c r="A8570" t="s">
        <v>57</v>
      </c>
      <c r="B8570" s="144" t="s">
        <v>159</v>
      </c>
      <c r="C8570">
        <v>701</v>
      </c>
      <c r="D8570" t="str">
        <f>VLOOKUP(Oliusala[[#This Row],[postnumer]],Sveitarfelog[#All],4,FALSE)</f>
        <v>Fljótsdalshreppur,Múlaþing</v>
      </c>
      <c r="E8570" t="str">
        <f>VLOOKUP(Oliusala[[#This Row],[postnumer]],Sveitarfelog[#All],5,FALSE)</f>
        <v>Austurland</v>
      </c>
      <c r="F8570" t="s">
        <v>25</v>
      </c>
      <c r="G8570" t="s">
        <v>24</v>
      </c>
      <c r="H8570" t="s">
        <v>60</v>
      </c>
      <c r="I8570" s="1">
        <v>65889</v>
      </c>
      <c r="J8570" s="2">
        <f>VLOOKUP(Oliusala[[#This Row],[tegund]],Tegundir!$B$2:$D$19,3,FALSE)*Oliusala[[#This Row],[magn]]/1000</f>
        <v>56.993985000000002</v>
      </c>
      <c r="K8570">
        <v>2016</v>
      </c>
      <c r="L8570" t="s">
        <v>1955</v>
      </c>
      <c r="M8570" s="144" t="s">
        <v>59</v>
      </c>
    </row>
    <row r="8571" spans="1:15" x14ac:dyDescent="0.2">
      <c r="A8571" t="s">
        <v>69</v>
      </c>
      <c r="B8571" s="144" t="s">
        <v>160</v>
      </c>
      <c r="C8571">
        <v>710</v>
      </c>
      <c r="D8571" t="str">
        <f>VLOOKUP(Oliusala[[#This Row],[postnumer]],Sveitarfelog[#All],4,FALSE)</f>
        <v>Fljótsdalshreppur,Múlaþing</v>
      </c>
      <c r="E8571" t="str">
        <f>VLOOKUP(Oliusala[[#This Row],[postnumer]],Sveitarfelog[#All],5,FALSE)</f>
        <v>Austurland</v>
      </c>
      <c r="F8571" t="s">
        <v>29</v>
      </c>
      <c r="G8571" t="s">
        <v>24</v>
      </c>
      <c r="H8571" s="1" t="s">
        <v>60</v>
      </c>
      <c r="I8571" s="1">
        <v>974322</v>
      </c>
      <c r="J8571" s="2">
        <f>VLOOKUP(Oliusala[[#This Row],[tegund]],Tegundir!$B$2:$D$19,3,FALSE)*Oliusala[[#This Row],[magn]]/1000</f>
        <v>842.78853000000004</v>
      </c>
      <c r="K8571">
        <v>2016</v>
      </c>
      <c r="L8571" t="s">
        <v>19</v>
      </c>
      <c r="M8571" s="144" t="s">
        <v>59</v>
      </c>
      <c r="O8571" s="144" t="s">
        <v>1998</v>
      </c>
    </row>
    <row r="8572" spans="1:15" x14ac:dyDescent="0.2">
      <c r="A8572" t="s">
        <v>69</v>
      </c>
      <c r="B8572" s="144" t="s">
        <v>160</v>
      </c>
      <c r="C8572">
        <v>710</v>
      </c>
      <c r="D8572" t="str">
        <f>VLOOKUP(Oliusala[[#This Row],[postnumer]],Sveitarfelog[#All],4,FALSE)</f>
        <v>Fljótsdalshreppur,Múlaþing</v>
      </c>
      <c r="E8572" t="str">
        <f>VLOOKUP(Oliusala[[#This Row],[postnumer]],Sveitarfelog[#All],5,FALSE)</f>
        <v>Austurland</v>
      </c>
      <c r="F8572" t="s">
        <v>30</v>
      </c>
      <c r="G8572" t="s">
        <v>24</v>
      </c>
      <c r="H8572" s="1" t="s">
        <v>60</v>
      </c>
      <c r="I8572" s="1">
        <v>13262</v>
      </c>
      <c r="J8572" s="2">
        <f>VLOOKUP(Oliusala[[#This Row],[tegund]],Tegundir!$B$2:$D$19,3,FALSE)*Oliusala[[#This Row],[magn]]/1000</f>
        <v>11.471629999999999</v>
      </c>
      <c r="K8572">
        <v>2016</v>
      </c>
      <c r="L8572" t="s">
        <v>19</v>
      </c>
      <c r="M8572" s="144" t="s">
        <v>59</v>
      </c>
      <c r="O8572" s="144" t="s">
        <v>1998</v>
      </c>
    </row>
    <row r="8573" spans="1:15" x14ac:dyDescent="0.2">
      <c r="A8573" t="s">
        <v>66</v>
      </c>
      <c r="B8573" s="144" t="s">
        <v>160</v>
      </c>
      <c r="C8573">
        <v>710</v>
      </c>
      <c r="D8573" t="str">
        <f>VLOOKUP(Oliusala[[#This Row],[postnumer]],Sveitarfelog[#All],4,FALSE)</f>
        <v>Fljótsdalshreppur,Múlaþing</v>
      </c>
      <c r="E8573" t="str">
        <f>VLOOKUP(Oliusala[[#This Row],[postnumer]],Sveitarfelog[#All],5,FALSE)</f>
        <v>Austurland</v>
      </c>
      <c r="F8573" t="s">
        <v>29</v>
      </c>
      <c r="G8573" t="s">
        <v>24</v>
      </c>
      <c r="H8573" t="s">
        <v>60</v>
      </c>
      <c r="I8573" s="1">
        <v>490657</v>
      </c>
      <c r="J8573" s="2">
        <f>VLOOKUP(Oliusala[[#This Row],[tegund]],Tegundir!$B$2:$D$19,3,FALSE)*Oliusala[[#This Row],[magn]]/1000</f>
        <v>424.41830499999998</v>
      </c>
      <c r="K8573">
        <v>2016</v>
      </c>
      <c r="L8573" t="s">
        <v>19</v>
      </c>
      <c r="M8573" s="144" t="s">
        <v>59</v>
      </c>
      <c r="O8573" s="144" t="s">
        <v>1998</v>
      </c>
    </row>
    <row r="8574" spans="1:15" x14ac:dyDescent="0.2">
      <c r="A8574" t="s">
        <v>160</v>
      </c>
      <c r="B8574" s="144" t="s">
        <v>160</v>
      </c>
      <c r="C8574">
        <v>710</v>
      </c>
      <c r="D8574" t="str">
        <f>VLOOKUP(Oliusala[[#This Row],[postnumer]],Sveitarfelog[#All],4,FALSE)</f>
        <v>Fljótsdalshreppur,Múlaþing</v>
      </c>
      <c r="E8574" t="str">
        <f>VLOOKUP(Oliusala[[#This Row],[postnumer]],Sveitarfelog[#All],5,FALSE)</f>
        <v>Austurland</v>
      </c>
      <c r="F8574" t="s">
        <v>24</v>
      </c>
      <c r="G8574" t="s">
        <v>24</v>
      </c>
      <c r="H8574" t="s">
        <v>58</v>
      </c>
      <c r="I8574" s="1">
        <v>1296</v>
      </c>
      <c r="J8574" s="2">
        <f>VLOOKUP(Oliusala[[#This Row],[tegund]],Tegundir!$B$2:$D$19,3,FALSE)*Oliusala[[#This Row],[magn]]/1000</f>
        <v>1.12104</v>
      </c>
      <c r="K8574">
        <v>2016</v>
      </c>
      <c r="L8574" t="s">
        <v>18</v>
      </c>
      <c r="M8574" s="144" t="s">
        <v>59</v>
      </c>
    </row>
    <row r="8575" spans="1:15" x14ac:dyDescent="0.2">
      <c r="A8575" t="s">
        <v>160</v>
      </c>
      <c r="B8575" s="144" t="s">
        <v>160</v>
      </c>
      <c r="C8575">
        <v>710</v>
      </c>
      <c r="D8575" t="str">
        <f>VLOOKUP(Oliusala[[#This Row],[postnumer]],Sveitarfelog[#All],4,FALSE)</f>
        <v>Fljótsdalshreppur,Múlaþing</v>
      </c>
      <c r="E8575" t="str">
        <f>VLOOKUP(Oliusala[[#This Row],[postnumer]],Sveitarfelog[#All],5,FALSE)</f>
        <v>Austurland</v>
      </c>
      <c r="F8575" t="s">
        <v>29</v>
      </c>
      <c r="G8575" t="s">
        <v>24</v>
      </c>
      <c r="H8575" t="s">
        <v>58</v>
      </c>
      <c r="I8575" s="1">
        <v>587717</v>
      </c>
      <c r="J8575" s="2">
        <f>VLOOKUP(Oliusala[[#This Row],[tegund]],Tegundir!$B$2:$D$19,3,FALSE)*Oliusala[[#This Row],[magn]]/1000</f>
        <v>508.37520499999999</v>
      </c>
      <c r="K8575">
        <v>2016</v>
      </c>
      <c r="L8575" t="s">
        <v>19</v>
      </c>
      <c r="M8575" s="144" t="s">
        <v>59</v>
      </c>
      <c r="O8575" s="144" t="s">
        <v>1998</v>
      </c>
    </row>
    <row r="8576" spans="1:15" x14ac:dyDescent="0.2">
      <c r="A8576" t="s">
        <v>63</v>
      </c>
      <c r="B8576" s="144" t="s">
        <v>160</v>
      </c>
      <c r="C8576">
        <v>710</v>
      </c>
      <c r="D8576" t="str">
        <f>VLOOKUP(Oliusala[[#This Row],[postnumer]],Sveitarfelog[#All],4,FALSE)</f>
        <v>Fljótsdalshreppur,Múlaþing</v>
      </c>
      <c r="E8576" t="str">
        <f>VLOOKUP(Oliusala[[#This Row],[postnumer]],Sveitarfelog[#All],5,FALSE)</f>
        <v>Austurland</v>
      </c>
      <c r="F8576" t="s">
        <v>24</v>
      </c>
      <c r="G8576" t="s">
        <v>24</v>
      </c>
      <c r="H8576" t="s">
        <v>58</v>
      </c>
      <c r="I8576" s="1">
        <v>241655</v>
      </c>
      <c r="J8576" s="2">
        <f>VLOOKUP(Oliusala[[#This Row],[tegund]],Tegundir!$B$2:$D$19,3,FALSE)*Oliusala[[#This Row],[magn]]/1000</f>
        <v>209.031575</v>
      </c>
      <c r="K8576">
        <v>2016</v>
      </c>
      <c r="L8576" t="s">
        <v>18</v>
      </c>
      <c r="M8576" s="144" t="s">
        <v>59</v>
      </c>
    </row>
    <row r="8577" spans="1:15" x14ac:dyDescent="0.2">
      <c r="A8577" t="s">
        <v>69</v>
      </c>
      <c r="B8577" s="144" t="s">
        <v>160</v>
      </c>
      <c r="C8577">
        <v>710</v>
      </c>
      <c r="D8577" t="str">
        <f>VLOOKUP(Oliusala[[#This Row],[postnumer]],Sveitarfelog[#All],4,FALSE)</f>
        <v>Fljótsdalshreppur,Múlaþing</v>
      </c>
      <c r="E8577" t="str">
        <f>VLOOKUP(Oliusala[[#This Row],[postnumer]],Sveitarfelog[#All],5,FALSE)</f>
        <v>Austurland</v>
      </c>
      <c r="F8577" t="s">
        <v>25</v>
      </c>
      <c r="G8577" t="s">
        <v>24</v>
      </c>
      <c r="H8577" t="s">
        <v>60</v>
      </c>
      <c r="I8577" s="1">
        <v>58928</v>
      </c>
      <c r="J8577" s="2">
        <f>VLOOKUP(Oliusala[[#This Row],[tegund]],Tegundir!$B$2:$D$19,3,FALSE)*Oliusala[[#This Row],[magn]]/1000</f>
        <v>50.972720000000002</v>
      </c>
      <c r="K8577">
        <v>2016</v>
      </c>
      <c r="L8577" t="s">
        <v>19</v>
      </c>
      <c r="M8577" s="144" t="s">
        <v>59</v>
      </c>
      <c r="O8577" s="144" t="s">
        <v>1997</v>
      </c>
    </row>
    <row r="8578" spans="1:15" x14ac:dyDescent="0.2">
      <c r="A8578" t="s">
        <v>66</v>
      </c>
      <c r="B8578" s="144" t="s">
        <v>160</v>
      </c>
      <c r="C8578">
        <v>710</v>
      </c>
      <c r="D8578" t="str">
        <f>VLOOKUP(Oliusala[[#This Row],[postnumer]],Sveitarfelog[#All],4,FALSE)</f>
        <v>Fljótsdalshreppur,Múlaþing</v>
      </c>
      <c r="E8578" t="str">
        <f>VLOOKUP(Oliusala[[#This Row],[postnumer]],Sveitarfelog[#All],5,FALSE)</f>
        <v>Austurland</v>
      </c>
      <c r="F8578" t="s">
        <v>25</v>
      </c>
      <c r="G8578" t="s">
        <v>24</v>
      </c>
      <c r="H8578" t="s">
        <v>60</v>
      </c>
      <c r="I8578" s="1">
        <v>4353</v>
      </c>
      <c r="J8578" s="2">
        <f>VLOOKUP(Oliusala[[#This Row],[tegund]],Tegundir!$B$2:$D$19,3,FALSE)*Oliusala[[#This Row],[magn]]/1000</f>
        <v>3.7653449999999999</v>
      </c>
      <c r="K8578">
        <v>2016</v>
      </c>
      <c r="L8578" t="s">
        <v>19</v>
      </c>
      <c r="M8578" s="144" t="s">
        <v>59</v>
      </c>
      <c r="O8578" s="144" t="s">
        <v>1997</v>
      </c>
    </row>
    <row r="8579" spans="1:15" x14ac:dyDescent="0.2">
      <c r="A8579" t="s">
        <v>160</v>
      </c>
      <c r="B8579" s="144" t="s">
        <v>160</v>
      </c>
      <c r="C8579">
        <v>710</v>
      </c>
      <c r="D8579" t="str">
        <f>VLOOKUP(Oliusala[[#This Row],[postnumer]],Sveitarfelog[#All],4,FALSE)</f>
        <v>Fljótsdalshreppur,Múlaþing</v>
      </c>
      <c r="E8579" t="str">
        <f>VLOOKUP(Oliusala[[#This Row],[postnumer]],Sveitarfelog[#All],5,FALSE)</f>
        <v>Austurland</v>
      </c>
      <c r="F8579" t="s">
        <v>25</v>
      </c>
      <c r="G8579" t="s">
        <v>24</v>
      </c>
      <c r="H8579" t="s">
        <v>58</v>
      </c>
      <c r="I8579" s="1">
        <v>63850</v>
      </c>
      <c r="J8579" s="2">
        <f>VLOOKUP(Oliusala[[#This Row],[tegund]],Tegundir!$B$2:$D$19,3,FALSE)*Oliusala[[#This Row],[magn]]/1000</f>
        <v>55.230249999999998</v>
      </c>
      <c r="K8579">
        <v>2016</v>
      </c>
      <c r="L8579" t="s">
        <v>19</v>
      </c>
      <c r="M8579" s="144" t="s">
        <v>59</v>
      </c>
      <c r="O8579" s="144" t="s">
        <v>1997</v>
      </c>
    </row>
    <row r="8580" spans="1:15" x14ac:dyDescent="0.2">
      <c r="A8580" t="s">
        <v>63</v>
      </c>
      <c r="B8580" s="144" t="s">
        <v>162</v>
      </c>
      <c r="C8580">
        <v>720</v>
      </c>
      <c r="D8580" t="str">
        <f>VLOOKUP(Oliusala[[#This Row],[postnumer]],Sveitarfelog[#All],4,FALSE)</f>
        <v>Fljótsdalshreppur,Múlaþing</v>
      </c>
      <c r="E8580" t="str">
        <f>VLOOKUP(Oliusala[[#This Row],[postnumer]],Sveitarfelog[#All],5,FALSE)</f>
        <v>Austurland</v>
      </c>
      <c r="F8580" t="s">
        <v>24</v>
      </c>
      <c r="G8580" t="s">
        <v>24</v>
      </c>
      <c r="H8580" s="1" t="s">
        <v>58</v>
      </c>
      <c r="I8580" s="1">
        <v>71421</v>
      </c>
      <c r="J8580" s="2">
        <f>VLOOKUP(Oliusala[[#This Row],[tegund]],Tegundir!$B$2:$D$19,3,FALSE)*Oliusala[[#This Row],[magn]]/1000</f>
        <v>61.779164999999999</v>
      </c>
      <c r="K8580">
        <v>2016</v>
      </c>
      <c r="L8580" t="s">
        <v>18</v>
      </c>
      <c r="M8580" s="144" t="s">
        <v>59</v>
      </c>
    </row>
    <row r="8581" spans="1:15" x14ac:dyDescent="0.2">
      <c r="A8581" t="s">
        <v>57</v>
      </c>
      <c r="B8581" s="144" t="s">
        <v>162</v>
      </c>
      <c r="C8581">
        <v>720</v>
      </c>
      <c r="D8581" t="str">
        <f>VLOOKUP(Oliusala[[#This Row],[postnumer]],Sveitarfelog[#All],4,FALSE)</f>
        <v>Fljótsdalshreppur,Múlaþing</v>
      </c>
      <c r="E8581" t="str">
        <f>VLOOKUP(Oliusala[[#This Row],[postnumer]],Sveitarfelog[#All],5,FALSE)</f>
        <v>Austurland</v>
      </c>
      <c r="F8581" t="s">
        <v>25</v>
      </c>
      <c r="G8581" t="s">
        <v>24</v>
      </c>
      <c r="H8581" s="1" t="s">
        <v>60</v>
      </c>
      <c r="I8581" s="1">
        <v>106434</v>
      </c>
      <c r="J8581" s="2">
        <f>VLOOKUP(Oliusala[[#This Row],[tegund]],Tegundir!$B$2:$D$19,3,FALSE)*Oliusala[[#This Row],[magn]]/1000</f>
        <v>92.06541</v>
      </c>
      <c r="K8581">
        <v>2016</v>
      </c>
      <c r="L8581" t="s">
        <v>19</v>
      </c>
      <c r="M8581" s="144" t="s">
        <v>59</v>
      </c>
      <c r="O8581" s="144" t="s">
        <v>1997</v>
      </c>
    </row>
    <row r="8582" spans="1:15" x14ac:dyDescent="0.2">
      <c r="A8582" t="s">
        <v>69</v>
      </c>
      <c r="B8582" s="144" t="s">
        <v>66</v>
      </c>
      <c r="C8582">
        <v>730</v>
      </c>
      <c r="D8582" t="str">
        <f>VLOOKUP(Oliusala[[#This Row],[postnumer]],Sveitarfelog[#All],4,FALSE)</f>
        <v>Fjarðabyggð</v>
      </c>
      <c r="E8582" t="str">
        <f>VLOOKUP(Oliusala[[#This Row],[postnumer]],Sveitarfelog[#All],5,FALSE)</f>
        <v>Austurland</v>
      </c>
      <c r="F8582" t="s">
        <v>25</v>
      </c>
      <c r="G8582" t="s">
        <v>24</v>
      </c>
      <c r="H8582" t="s">
        <v>60</v>
      </c>
      <c r="I8582" s="1">
        <v>93314</v>
      </c>
      <c r="J8582" s="2">
        <f>VLOOKUP(Oliusala[[#This Row],[tegund]],Tegundir!$B$2:$D$19,3,FALSE)*Oliusala[[#This Row],[magn]]/1000</f>
        <v>80.716610000000003</v>
      </c>
      <c r="K8582">
        <v>2016</v>
      </c>
      <c r="L8582" t="s">
        <v>19</v>
      </c>
      <c r="M8582" s="144" t="s">
        <v>59</v>
      </c>
      <c r="O8582" s="144" t="s">
        <v>1997</v>
      </c>
    </row>
    <row r="8583" spans="1:15" x14ac:dyDescent="0.2">
      <c r="A8583" t="s">
        <v>64</v>
      </c>
      <c r="B8583" s="144" t="s">
        <v>66</v>
      </c>
      <c r="C8583">
        <v>730</v>
      </c>
      <c r="D8583" t="str">
        <f>VLOOKUP(Oliusala[[#This Row],[postnumer]],Sveitarfelog[#All],4,FALSE)</f>
        <v>Fjarðabyggð</v>
      </c>
      <c r="E8583" t="str">
        <f>VLOOKUP(Oliusala[[#This Row],[postnumer]],Sveitarfelog[#All],5,FALSE)</f>
        <v>Austurland</v>
      </c>
      <c r="F8583" t="s">
        <v>25</v>
      </c>
      <c r="G8583" t="s">
        <v>24</v>
      </c>
      <c r="H8583" t="s">
        <v>60</v>
      </c>
      <c r="I8583" s="1">
        <v>41343</v>
      </c>
      <c r="J8583" s="2">
        <f>VLOOKUP(Oliusala[[#This Row],[tegund]],Tegundir!$B$2:$D$19,3,FALSE)*Oliusala[[#This Row],[magn]]/1000</f>
        <v>35.761695000000003</v>
      </c>
      <c r="K8583">
        <v>2016</v>
      </c>
      <c r="L8583" t="s">
        <v>19</v>
      </c>
      <c r="M8583" s="144" t="s">
        <v>59</v>
      </c>
      <c r="O8583" s="144" t="s">
        <v>1997</v>
      </c>
    </row>
    <row r="8584" spans="1:15" x14ac:dyDescent="0.2">
      <c r="A8584" t="s">
        <v>68</v>
      </c>
      <c r="B8584" s="144" t="s">
        <v>66</v>
      </c>
      <c r="C8584">
        <v>730</v>
      </c>
      <c r="D8584" t="str">
        <f>VLOOKUP(Oliusala[[#This Row],[postnumer]],Sveitarfelog[#All],4,FALSE)</f>
        <v>Fjarðabyggð</v>
      </c>
      <c r="E8584" t="str">
        <f>VLOOKUP(Oliusala[[#This Row],[postnumer]],Sveitarfelog[#All],5,FALSE)</f>
        <v>Austurland</v>
      </c>
      <c r="F8584" t="s">
        <v>29</v>
      </c>
      <c r="G8584" t="s">
        <v>24</v>
      </c>
      <c r="H8584" t="s">
        <v>60</v>
      </c>
      <c r="I8584" s="1">
        <v>33245</v>
      </c>
      <c r="J8584" s="2">
        <f>VLOOKUP(Oliusala[[#This Row],[tegund]],Tegundir!$B$2:$D$19,3,FALSE)*Oliusala[[#This Row],[magn]]/1000</f>
        <v>28.756924999999999</v>
      </c>
      <c r="K8584">
        <v>2016</v>
      </c>
      <c r="L8584" t="s">
        <v>19</v>
      </c>
      <c r="M8584" s="144" t="s">
        <v>59</v>
      </c>
      <c r="O8584" s="144" t="s">
        <v>1998</v>
      </c>
    </row>
    <row r="8585" spans="1:15" x14ac:dyDescent="0.2">
      <c r="A8585" t="s">
        <v>69</v>
      </c>
      <c r="B8585" s="144" t="s">
        <v>66</v>
      </c>
      <c r="C8585">
        <v>730</v>
      </c>
      <c r="D8585" t="str">
        <f>VLOOKUP(Oliusala[[#This Row],[postnumer]],Sveitarfelog[#All],4,FALSE)</f>
        <v>Fjarðabyggð</v>
      </c>
      <c r="E8585" t="str">
        <f>VLOOKUP(Oliusala[[#This Row],[postnumer]],Sveitarfelog[#All],5,FALSE)</f>
        <v>Austurland</v>
      </c>
      <c r="F8585" t="s">
        <v>24</v>
      </c>
      <c r="G8585" t="s">
        <v>24</v>
      </c>
      <c r="H8585" s="1" t="s">
        <v>60</v>
      </c>
      <c r="I8585" s="1">
        <v>372</v>
      </c>
      <c r="J8585" s="2">
        <f>VLOOKUP(Oliusala[[#This Row],[tegund]],Tegundir!$B$2:$D$19,3,FALSE)*Oliusala[[#This Row],[magn]]/1000</f>
        <v>0.32177999999999995</v>
      </c>
      <c r="K8585">
        <v>2016</v>
      </c>
      <c r="L8585" t="s">
        <v>18</v>
      </c>
      <c r="M8585" s="144" t="s">
        <v>59</v>
      </c>
    </row>
    <row r="8586" spans="1:15" x14ac:dyDescent="0.2">
      <c r="A8586" t="s">
        <v>69</v>
      </c>
      <c r="B8586" s="144" t="s">
        <v>66</v>
      </c>
      <c r="C8586">
        <v>730</v>
      </c>
      <c r="D8586" t="str">
        <f>VLOOKUP(Oliusala[[#This Row],[postnumer]],Sveitarfelog[#All],4,FALSE)</f>
        <v>Fjarðabyggð</v>
      </c>
      <c r="E8586" t="str">
        <f>VLOOKUP(Oliusala[[#This Row],[postnumer]],Sveitarfelog[#All],5,FALSE)</f>
        <v>Austurland</v>
      </c>
      <c r="F8586" t="s">
        <v>29</v>
      </c>
      <c r="G8586" t="s">
        <v>24</v>
      </c>
      <c r="H8586" t="s">
        <v>60</v>
      </c>
      <c r="I8586" s="1">
        <v>49715</v>
      </c>
      <c r="J8586" s="2">
        <f>VLOOKUP(Oliusala[[#This Row],[tegund]],Tegundir!$B$2:$D$19,3,FALSE)*Oliusala[[#This Row],[magn]]/1000</f>
        <v>43.003475000000002</v>
      </c>
      <c r="K8586">
        <v>2016</v>
      </c>
      <c r="L8586" t="s">
        <v>19</v>
      </c>
      <c r="M8586" s="144" t="s">
        <v>59</v>
      </c>
      <c r="O8586" s="144" t="s">
        <v>1998</v>
      </c>
    </row>
    <row r="8587" spans="1:15" x14ac:dyDescent="0.2">
      <c r="A8587" t="s">
        <v>66</v>
      </c>
      <c r="B8587" s="144" t="s">
        <v>66</v>
      </c>
      <c r="C8587">
        <v>730</v>
      </c>
      <c r="D8587" t="str">
        <f>VLOOKUP(Oliusala[[#This Row],[postnumer]],Sveitarfelog[#All],4,FALSE)</f>
        <v>Fjarðabyggð</v>
      </c>
      <c r="E8587" t="str">
        <f>VLOOKUP(Oliusala[[#This Row],[postnumer]],Sveitarfelog[#All],5,FALSE)</f>
        <v>Austurland</v>
      </c>
      <c r="F8587" t="s">
        <v>25</v>
      </c>
      <c r="G8587" t="s">
        <v>24</v>
      </c>
      <c r="H8587" s="1" t="s">
        <v>58</v>
      </c>
      <c r="I8587" s="1">
        <v>843384</v>
      </c>
      <c r="J8587" s="2">
        <f>VLOOKUP(Oliusala[[#This Row],[tegund]],Tegundir!$B$2:$D$19,3,FALSE)*Oliusala[[#This Row],[magn]]/1000</f>
        <v>729.52715999999998</v>
      </c>
      <c r="K8587">
        <v>2016</v>
      </c>
      <c r="L8587" t="s">
        <v>19</v>
      </c>
      <c r="M8587" s="144" t="s">
        <v>59</v>
      </c>
      <c r="O8587" s="144" t="s">
        <v>1997</v>
      </c>
    </row>
    <row r="8588" spans="1:15" x14ac:dyDescent="0.2">
      <c r="A8588" t="s">
        <v>64</v>
      </c>
      <c r="B8588" s="144" t="s">
        <v>66</v>
      </c>
      <c r="C8588">
        <v>730</v>
      </c>
      <c r="D8588" t="str">
        <f>VLOOKUP(Oliusala[[#This Row],[postnumer]],Sveitarfelog[#All],4,FALSE)</f>
        <v>Fjarðabyggð</v>
      </c>
      <c r="E8588" t="str">
        <f>VLOOKUP(Oliusala[[#This Row],[postnumer]],Sveitarfelog[#All],5,FALSE)</f>
        <v>Austurland</v>
      </c>
      <c r="F8588" t="s">
        <v>24</v>
      </c>
      <c r="G8588" t="s">
        <v>24</v>
      </c>
      <c r="H8588" t="s">
        <v>60</v>
      </c>
      <c r="I8588" s="1">
        <v>2959</v>
      </c>
      <c r="J8588" s="2">
        <f>VLOOKUP(Oliusala[[#This Row],[tegund]],Tegundir!$B$2:$D$19,3,FALSE)*Oliusala[[#This Row],[magn]]/1000</f>
        <v>2.5595349999999999</v>
      </c>
      <c r="K8588">
        <v>2016</v>
      </c>
      <c r="L8588" t="s">
        <v>18</v>
      </c>
      <c r="M8588" s="144" t="s">
        <v>59</v>
      </c>
    </row>
    <row r="8589" spans="1:15" x14ac:dyDescent="0.2">
      <c r="A8589" t="s">
        <v>66</v>
      </c>
      <c r="B8589" s="144" t="s">
        <v>66</v>
      </c>
      <c r="C8589">
        <v>730</v>
      </c>
      <c r="D8589" t="str">
        <f>VLOOKUP(Oliusala[[#This Row],[postnumer]],Sveitarfelog[#All],4,FALSE)</f>
        <v>Fjarðabyggð</v>
      </c>
      <c r="E8589" t="str">
        <f>VLOOKUP(Oliusala[[#This Row],[postnumer]],Sveitarfelog[#All],5,FALSE)</f>
        <v>Austurland</v>
      </c>
      <c r="F8589" t="s">
        <v>24</v>
      </c>
      <c r="G8589" t="s">
        <v>24</v>
      </c>
      <c r="H8589" s="1" t="s">
        <v>58</v>
      </c>
      <c r="I8589" s="1">
        <v>7525</v>
      </c>
      <c r="J8589" s="2">
        <f>VLOOKUP(Oliusala[[#This Row],[tegund]],Tegundir!$B$2:$D$19,3,FALSE)*Oliusala[[#This Row],[magn]]/1000</f>
        <v>6.509125</v>
      </c>
      <c r="K8589">
        <v>2016</v>
      </c>
      <c r="L8589" t="s">
        <v>18</v>
      </c>
      <c r="M8589" s="144" t="s">
        <v>59</v>
      </c>
    </row>
    <row r="8590" spans="1:15" x14ac:dyDescent="0.2">
      <c r="A8590" t="s">
        <v>66</v>
      </c>
      <c r="B8590" s="144" t="s">
        <v>66</v>
      </c>
      <c r="C8590">
        <v>730</v>
      </c>
      <c r="D8590" t="str">
        <f>VLOOKUP(Oliusala[[#This Row],[postnumer]],Sveitarfelog[#All],4,FALSE)</f>
        <v>Fjarðabyggð</v>
      </c>
      <c r="E8590" t="str">
        <f>VLOOKUP(Oliusala[[#This Row],[postnumer]],Sveitarfelog[#All],5,FALSE)</f>
        <v>Austurland</v>
      </c>
      <c r="F8590" t="s">
        <v>29</v>
      </c>
      <c r="G8590" t="s">
        <v>24</v>
      </c>
      <c r="H8590" s="1" t="s">
        <v>58</v>
      </c>
      <c r="I8590" s="1">
        <v>33877</v>
      </c>
      <c r="J8590" s="2">
        <f>VLOOKUP(Oliusala[[#This Row],[tegund]],Tegundir!$B$2:$D$19,3,FALSE)*Oliusala[[#This Row],[magn]]/1000</f>
        <v>29.303605000000001</v>
      </c>
      <c r="K8590">
        <v>2016</v>
      </c>
      <c r="L8590" t="s">
        <v>19</v>
      </c>
      <c r="M8590" s="144" t="s">
        <v>59</v>
      </c>
      <c r="O8590" s="144" t="s">
        <v>1998</v>
      </c>
    </row>
    <row r="8591" spans="1:15" x14ac:dyDescent="0.2">
      <c r="A8591" t="s">
        <v>66</v>
      </c>
      <c r="B8591" s="144" t="s">
        <v>66</v>
      </c>
      <c r="C8591">
        <v>730</v>
      </c>
      <c r="D8591" t="str">
        <f>VLOOKUP(Oliusala[[#This Row],[postnumer]],Sveitarfelog[#All],4,FALSE)</f>
        <v>Fjarðabyggð</v>
      </c>
      <c r="E8591" t="str">
        <f>VLOOKUP(Oliusala[[#This Row],[postnumer]],Sveitarfelog[#All],5,FALSE)</f>
        <v>Austurland</v>
      </c>
      <c r="F8591" t="s">
        <v>30</v>
      </c>
      <c r="G8591" t="s">
        <v>24</v>
      </c>
      <c r="H8591" s="1" t="s">
        <v>58</v>
      </c>
      <c r="I8591" s="1">
        <v>5436</v>
      </c>
      <c r="J8591" s="2">
        <f>VLOOKUP(Oliusala[[#This Row],[tegund]],Tegundir!$B$2:$D$19,3,FALSE)*Oliusala[[#This Row],[magn]]/1000</f>
        <v>4.70214</v>
      </c>
      <c r="K8591">
        <v>2016</v>
      </c>
      <c r="L8591" t="s">
        <v>19</v>
      </c>
      <c r="M8591" s="144" t="s">
        <v>59</v>
      </c>
      <c r="O8591" s="144" t="s">
        <v>1998</v>
      </c>
    </row>
    <row r="8592" spans="1:15" x14ac:dyDescent="0.2">
      <c r="A8592" t="s">
        <v>63</v>
      </c>
      <c r="B8592" s="144" t="s">
        <v>66</v>
      </c>
      <c r="C8592">
        <v>730</v>
      </c>
      <c r="D8592" t="str">
        <f>VLOOKUP(Oliusala[[#This Row],[postnumer]],Sveitarfelog[#All],4,FALSE)</f>
        <v>Fjarðabyggð</v>
      </c>
      <c r="E8592" t="str">
        <f>VLOOKUP(Oliusala[[#This Row],[postnumer]],Sveitarfelog[#All],5,FALSE)</f>
        <v>Austurland</v>
      </c>
      <c r="F8592" t="s">
        <v>24</v>
      </c>
      <c r="G8592" t="s">
        <v>24</v>
      </c>
      <c r="H8592" s="1" t="s">
        <v>58</v>
      </c>
      <c r="I8592" s="1">
        <v>1765803</v>
      </c>
      <c r="J8592" s="2">
        <f>VLOOKUP(Oliusala[[#This Row],[tegund]],Tegundir!$B$2:$D$19,3,FALSE)*Oliusala[[#This Row],[magn]]/1000</f>
        <v>1527.4195950000001</v>
      </c>
      <c r="K8592">
        <v>2016</v>
      </c>
      <c r="L8592" t="s">
        <v>18</v>
      </c>
      <c r="M8592" s="144" t="s">
        <v>59</v>
      </c>
    </row>
    <row r="8593" spans="1:15" x14ac:dyDescent="0.2">
      <c r="A8593" t="s">
        <v>66</v>
      </c>
      <c r="B8593" s="144" t="s">
        <v>66</v>
      </c>
      <c r="C8593">
        <v>730</v>
      </c>
      <c r="D8593" t="str">
        <f>VLOOKUP(Oliusala[[#This Row],[postnumer]],Sveitarfelog[#All],4,FALSE)</f>
        <v>Fjarðabyggð</v>
      </c>
      <c r="E8593" t="str">
        <f>VLOOKUP(Oliusala[[#This Row],[postnumer]],Sveitarfelog[#All],5,FALSE)</f>
        <v>Austurland</v>
      </c>
      <c r="F8593" t="s">
        <v>29</v>
      </c>
      <c r="G8593" t="s">
        <v>24</v>
      </c>
      <c r="H8593" s="1" t="s">
        <v>61</v>
      </c>
      <c r="I8593" s="1">
        <v>457589</v>
      </c>
      <c r="J8593" s="2">
        <f>VLOOKUP(Oliusala[[#This Row],[tegund]],Tegundir!$B$2:$D$19,3,FALSE)*Oliusala[[#This Row],[magn]]/1000</f>
        <v>395.81448499999999</v>
      </c>
      <c r="K8593">
        <v>2016</v>
      </c>
      <c r="L8593" t="s">
        <v>19</v>
      </c>
      <c r="M8593" s="144" t="s">
        <v>62</v>
      </c>
      <c r="O8593" s="144" t="s">
        <v>1998</v>
      </c>
    </row>
    <row r="8594" spans="1:15" x14ac:dyDescent="0.2">
      <c r="A8594" t="s">
        <v>69</v>
      </c>
      <c r="B8594" s="144" t="s">
        <v>69</v>
      </c>
      <c r="C8594">
        <v>735</v>
      </c>
      <c r="D8594" t="str">
        <f>VLOOKUP(Oliusala[[#This Row],[postnumer]],Sveitarfelog[#All],4,FALSE)</f>
        <v>Fjarðabyggð</v>
      </c>
      <c r="E8594" t="str">
        <f>VLOOKUP(Oliusala[[#This Row],[postnumer]],Sveitarfelog[#All],5,FALSE)</f>
        <v>Austurland</v>
      </c>
      <c r="F8594" t="s">
        <v>25</v>
      </c>
      <c r="G8594" t="s">
        <v>24</v>
      </c>
      <c r="H8594" s="1" t="s">
        <v>58</v>
      </c>
      <c r="I8594" s="1">
        <v>51086</v>
      </c>
      <c r="J8594" s="2">
        <f>VLOOKUP(Oliusala[[#This Row],[tegund]],Tegundir!$B$2:$D$19,3,FALSE)*Oliusala[[#This Row],[magn]]/1000</f>
        <v>44.189389999999996</v>
      </c>
      <c r="K8594">
        <v>2016</v>
      </c>
      <c r="L8594" t="s">
        <v>19</v>
      </c>
      <c r="M8594" s="144" t="s">
        <v>59</v>
      </c>
      <c r="O8594" s="144" t="s">
        <v>1997</v>
      </c>
    </row>
    <row r="8595" spans="1:15" x14ac:dyDescent="0.2">
      <c r="A8595" t="s">
        <v>66</v>
      </c>
      <c r="B8595" s="144" t="s">
        <v>69</v>
      </c>
      <c r="C8595">
        <v>735</v>
      </c>
      <c r="D8595" t="str">
        <f>VLOOKUP(Oliusala[[#This Row],[postnumer]],Sveitarfelog[#All],4,FALSE)</f>
        <v>Fjarðabyggð</v>
      </c>
      <c r="E8595" t="str">
        <f>VLOOKUP(Oliusala[[#This Row],[postnumer]],Sveitarfelog[#All],5,FALSE)</f>
        <v>Austurland</v>
      </c>
      <c r="F8595" t="s">
        <v>25</v>
      </c>
      <c r="G8595" t="s">
        <v>24</v>
      </c>
      <c r="H8595" s="1" t="s">
        <v>60</v>
      </c>
      <c r="I8595" s="1">
        <v>19195</v>
      </c>
      <c r="J8595" s="2">
        <f>VLOOKUP(Oliusala[[#This Row],[tegund]],Tegundir!$B$2:$D$19,3,FALSE)*Oliusala[[#This Row],[magn]]/1000</f>
        <v>16.603674999999999</v>
      </c>
      <c r="K8595">
        <v>2016</v>
      </c>
      <c r="L8595" t="s">
        <v>19</v>
      </c>
      <c r="M8595" s="144" t="s">
        <v>59</v>
      </c>
      <c r="O8595" s="144" t="s">
        <v>1997</v>
      </c>
    </row>
    <row r="8596" spans="1:15" x14ac:dyDescent="0.2">
      <c r="A8596" t="s">
        <v>57</v>
      </c>
      <c r="B8596" s="144" t="s">
        <v>69</v>
      </c>
      <c r="C8596">
        <v>735</v>
      </c>
      <c r="D8596" t="str">
        <f>VLOOKUP(Oliusala[[#This Row],[postnumer]],Sveitarfelog[#All],4,FALSE)</f>
        <v>Fjarðabyggð</v>
      </c>
      <c r="E8596" t="str">
        <f>VLOOKUP(Oliusala[[#This Row],[postnumer]],Sveitarfelog[#All],5,FALSE)</f>
        <v>Austurland</v>
      </c>
      <c r="F8596" t="s">
        <v>25</v>
      </c>
      <c r="G8596" t="s">
        <v>24</v>
      </c>
      <c r="H8596" s="1" t="s">
        <v>60</v>
      </c>
      <c r="I8596" s="1">
        <v>357029</v>
      </c>
      <c r="J8596" s="2">
        <f>VLOOKUP(Oliusala[[#This Row],[tegund]],Tegundir!$B$2:$D$19,3,FALSE)*Oliusala[[#This Row],[magn]]/1000</f>
        <v>308.830085</v>
      </c>
      <c r="K8596">
        <v>2016</v>
      </c>
      <c r="L8596" t="s">
        <v>19</v>
      </c>
      <c r="M8596" s="144" t="s">
        <v>59</v>
      </c>
      <c r="O8596" s="144" t="s">
        <v>1997</v>
      </c>
    </row>
    <row r="8597" spans="1:15" x14ac:dyDescent="0.2">
      <c r="A8597" t="s">
        <v>69</v>
      </c>
      <c r="B8597" s="144" t="s">
        <v>69</v>
      </c>
      <c r="C8597">
        <v>735</v>
      </c>
      <c r="D8597" t="str">
        <f>VLOOKUP(Oliusala[[#This Row],[postnumer]],Sveitarfelog[#All],4,FALSE)</f>
        <v>Fjarðabyggð</v>
      </c>
      <c r="E8597" t="str">
        <f>VLOOKUP(Oliusala[[#This Row],[postnumer]],Sveitarfelog[#All],5,FALSE)</f>
        <v>Austurland</v>
      </c>
      <c r="F8597" t="s">
        <v>24</v>
      </c>
      <c r="G8597" t="s">
        <v>24</v>
      </c>
      <c r="H8597" t="s">
        <v>58</v>
      </c>
      <c r="I8597" s="1">
        <v>-1746</v>
      </c>
      <c r="J8597" s="2">
        <v>0</v>
      </c>
      <c r="K8597">
        <v>2016</v>
      </c>
      <c r="L8597" t="s">
        <v>18</v>
      </c>
      <c r="M8597" s="144" t="s">
        <v>59</v>
      </c>
    </row>
    <row r="8598" spans="1:15" x14ac:dyDescent="0.2">
      <c r="A8598" t="s">
        <v>69</v>
      </c>
      <c r="B8598" s="144" t="s">
        <v>69</v>
      </c>
      <c r="C8598">
        <v>735</v>
      </c>
      <c r="D8598" t="str">
        <f>VLOOKUP(Oliusala[[#This Row],[postnumer]],Sveitarfelog[#All],4,FALSE)</f>
        <v>Fjarðabyggð</v>
      </c>
      <c r="E8598" t="str">
        <f>VLOOKUP(Oliusala[[#This Row],[postnumer]],Sveitarfelog[#All],5,FALSE)</f>
        <v>Austurland</v>
      </c>
      <c r="F8598" t="s">
        <v>29</v>
      </c>
      <c r="G8598" t="s">
        <v>24</v>
      </c>
      <c r="H8598" t="s">
        <v>58</v>
      </c>
      <c r="I8598" s="1">
        <v>289162</v>
      </c>
      <c r="J8598" s="2">
        <f>VLOOKUP(Oliusala[[#This Row],[tegund]],Tegundir!$B$2:$D$19,3,FALSE)*Oliusala[[#This Row],[magn]]/1000</f>
        <v>250.12513000000001</v>
      </c>
      <c r="K8598">
        <v>2016</v>
      </c>
      <c r="L8598" t="s">
        <v>19</v>
      </c>
      <c r="M8598" s="144" t="s">
        <v>59</v>
      </c>
      <c r="O8598" s="144" t="s">
        <v>1998</v>
      </c>
    </row>
    <row r="8599" spans="1:15" x14ac:dyDescent="0.2">
      <c r="A8599" t="s">
        <v>69</v>
      </c>
      <c r="B8599" s="144" t="s">
        <v>69</v>
      </c>
      <c r="C8599">
        <v>735</v>
      </c>
      <c r="D8599" t="str">
        <f>VLOOKUP(Oliusala[[#This Row],[postnumer]],Sveitarfelog[#All],4,FALSE)</f>
        <v>Fjarðabyggð</v>
      </c>
      <c r="E8599" t="str">
        <f>VLOOKUP(Oliusala[[#This Row],[postnumer]],Sveitarfelog[#All],5,FALSE)</f>
        <v>Austurland</v>
      </c>
      <c r="F8599" t="s">
        <v>30</v>
      </c>
      <c r="G8599" t="s">
        <v>24</v>
      </c>
      <c r="H8599" t="s">
        <v>58</v>
      </c>
      <c r="I8599" s="1">
        <v>12534</v>
      </c>
      <c r="J8599" s="2">
        <f>VLOOKUP(Oliusala[[#This Row],[tegund]],Tegundir!$B$2:$D$19,3,FALSE)*Oliusala[[#This Row],[magn]]/1000</f>
        <v>10.84191</v>
      </c>
      <c r="K8599">
        <v>2016</v>
      </c>
      <c r="L8599" t="s">
        <v>19</v>
      </c>
      <c r="M8599" s="144" t="s">
        <v>59</v>
      </c>
      <c r="O8599" s="144" t="s">
        <v>1998</v>
      </c>
    </row>
    <row r="8600" spans="1:15" x14ac:dyDescent="0.2">
      <c r="A8600" t="s">
        <v>66</v>
      </c>
      <c r="B8600" s="144" t="s">
        <v>69</v>
      </c>
      <c r="C8600">
        <v>735</v>
      </c>
      <c r="D8600" t="str">
        <f>VLOOKUP(Oliusala[[#This Row],[postnumer]],Sveitarfelog[#All],4,FALSE)</f>
        <v>Fjarðabyggð</v>
      </c>
      <c r="E8600" t="str">
        <f>VLOOKUP(Oliusala[[#This Row],[postnumer]],Sveitarfelog[#All],5,FALSE)</f>
        <v>Austurland</v>
      </c>
      <c r="F8600" t="s">
        <v>29</v>
      </c>
      <c r="G8600" t="s">
        <v>24</v>
      </c>
      <c r="H8600" t="s">
        <v>60</v>
      </c>
      <c r="I8600" s="1">
        <v>556891</v>
      </c>
      <c r="J8600" s="2">
        <f>VLOOKUP(Oliusala[[#This Row],[tegund]],Tegundir!$B$2:$D$19,3,FALSE)*Oliusala[[#This Row],[magn]]/1000</f>
        <v>481.71071499999999</v>
      </c>
      <c r="K8600">
        <v>2016</v>
      </c>
      <c r="L8600" t="s">
        <v>19</v>
      </c>
      <c r="M8600" s="144" t="s">
        <v>59</v>
      </c>
      <c r="O8600" s="144" t="s">
        <v>1998</v>
      </c>
    </row>
    <row r="8601" spans="1:15" x14ac:dyDescent="0.2">
      <c r="A8601" t="s">
        <v>57</v>
      </c>
      <c r="B8601" s="144" t="s">
        <v>69</v>
      </c>
      <c r="C8601">
        <v>735</v>
      </c>
      <c r="D8601" t="str">
        <f>VLOOKUP(Oliusala[[#This Row],[postnumer]],Sveitarfelog[#All],4,FALSE)</f>
        <v>Fjarðabyggð</v>
      </c>
      <c r="E8601" t="str">
        <f>VLOOKUP(Oliusala[[#This Row],[postnumer]],Sveitarfelog[#All],5,FALSE)</f>
        <v>Austurland</v>
      </c>
      <c r="F8601" t="s">
        <v>29</v>
      </c>
      <c r="G8601" t="s">
        <v>24</v>
      </c>
      <c r="H8601" t="s">
        <v>60</v>
      </c>
      <c r="I8601" s="1">
        <v>125103</v>
      </c>
      <c r="J8601" s="2">
        <f>VLOOKUP(Oliusala[[#This Row],[tegund]],Tegundir!$B$2:$D$19,3,FALSE)*Oliusala[[#This Row],[magn]]/1000</f>
        <v>108.214095</v>
      </c>
      <c r="K8601">
        <v>2016</v>
      </c>
      <c r="L8601" t="s">
        <v>19</v>
      </c>
      <c r="M8601" s="144" t="s">
        <v>59</v>
      </c>
      <c r="O8601" s="144" t="s">
        <v>1998</v>
      </c>
    </row>
    <row r="8602" spans="1:15" x14ac:dyDescent="0.2">
      <c r="A8602" t="s">
        <v>63</v>
      </c>
      <c r="B8602" s="144" t="s">
        <v>69</v>
      </c>
      <c r="C8602">
        <v>735</v>
      </c>
      <c r="D8602" t="str">
        <f>VLOOKUP(Oliusala[[#This Row],[postnumer]],Sveitarfelog[#All],4,FALSE)</f>
        <v>Fjarðabyggð</v>
      </c>
      <c r="E8602" t="str">
        <f>VLOOKUP(Oliusala[[#This Row],[postnumer]],Sveitarfelog[#All],5,FALSE)</f>
        <v>Austurland</v>
      </c>
      <c r="F8602" t="s">
        <v>24</v>
      </c>
      <c r="G8602" t="s">
        <v>24</v>
      </c>
      <c r="H8602" s="1" t="s">
        <v>58</v>
      </c>
      <c r="I8602" s="1">
        <v>415669</v>
      </c>
      <c r="J8602" s="2">
        <f>VLOOKUP(Oliusala[[#This Row],[tegund]],Tegundir!$B$2:$D$19,3,FALSE)*Oliusala[[#This Row],[magn]]/1000</f>
        <v>359.55368499999997</v>
      </c>
      <c r="K8602">
        <v>2016</v>
      </c>
      <c r="L8602" t="s">
        <v>18</v>
      </c>
      <c r="M8602" s="144" t="s">
        <v>59</v>
      </c>
    </row>
    <row r="8603" spans="1:15" x14ac:dyDescent="0.2">
      <c r="A8603" t="s">
        <v>69</v>
      </c>
      <c r="B8603" s="144" t="s">
        <v>69</v>
      </c>
      <c r="C8603">
        <v>735</v>
      </c>
      <c r="D8603" t="str">
        <f>VLOOKUP(Oliusala[[#This Row],[postnumer]],Sveitarfelog[#All],4,FALSE)</f>
        <v>Fjarðabyggð</v>
      </c>
      <c r="E8603" t="str">
        <f>VLOOKUP(Oliusala[[#This Row],[postnumer]],Sveitarfelog[#All],5,FALSE)</f>
        <v>Austurland</v>
      </c>
      <c r="F8603" t="s">
        <v>29</v>
      </c>
      <c r="G8603" t="s">
        <v>24</v>
      </c>
      <c r="H8603" s="1" t="s">
        <v>61</v>
      </c>
      <c r="I8603" s="1">
        <v>784734</v>
      </c>
      <c r="J8603" s="2">
        <f>VLOOKUP(Oliusala[[#This Row],[tegund]],Tegundir!$B$2:$D$19,3,FALSE)*Oliusala[[#This Row],[magn]]/1000</f>
        <v>678.79491000000007</v>
      </c>
      <c r="K8603">
        <v>2016</v>
      </c>
      <c r="L8603" t="s">
        <v>19</v>
      </c>
      <c r="M8603" s="144" t="s">
        <v>62</v>
      </c>
      <c r="O8603" s="144" t="s">
        <v>1998</v>
      </c>
    </row>
    <row r="8604" spans="1:15" x14ac:dyDescent="0.2">
      <c r="A8604" t="s">
        <v>69</v>
      </c>
      <c r="B8604" s="144" t="s">
        <v>164</v>
      </c>
      <c r="C8604">
        <v>740</v>
      </c>
      <c r="D8604" t="str">
        <f>VLOOKUP(Oliusala[[#This Row],[postnumer]],Sveitarfelog[#All],4,FALSE)</f>
        <v>Fjarðabyggð</v>
      </c>
      <c r="E8604" t="str">
        <f>VLOOKUP(Oliusala[[#This Row],[postnumer]],Sveitarfelog[#All],5,FALSE)</f>
        <v>Austurland</v>
      </c>
      <c r="F8604" t="s">
        <v>25</v>
      </c>
      <c r="G8604" t="s">
        <v>24</v>
      </c>
      <c r="H8604" s="1" t="s">
        <v>60</v>
      </c>
      <c r="I8604" s="1">
        <v>89459</v>
      </c>
      <c r="J8604" s="2">
        <f>VLOOKUP(Oliusala[[#This Row],[tegund]],Tegundir!$B$2:$D$19,3,FALSE)*Oliusala[[#This Row],[magn]]/1000</f>
        <v>77.382035000000002</v>
      </c>
      <c r="K8604">
        <v>2016</v>
      </c>
      <c r="L8604" t="s">
        <v>1955</v>
      </c>
      <c r="M8604" s="144" t="s">
        <v>59</v>
      </c>
    </row>
    <row r="8605" spans="1:15" x14ac:dyDescent="0.2">
      <c r="A8605" t="s">
        <v>64</v>
      </c>
      <c r="B8605" s="144" t="s">
        <v>164</v>
      </c>
      <c r="C8605">
        <v>740</v>
      </c>
      <c r="D8605" t="str">
        <f>VLOOKUP(Oliusala[[#This Row],[postnumer]],Sveitarfelog[#All],4,FALSE)</f>
        <v>Fjarðabyggð</v>
      </c>
      <c r="E8605" t="str">
        <f>VLOOKUP(Oliusala[[#This Row],[postnumer]],Sveitarfelog[#All],5,FALSE)</f>
        <v>Austurland</v>
      </c>
      <c r="F8605" t="s">
        <v>25</v>
      </c>
      <c r="G8605" t="s">
        <v>24</v>
      </c>
      <c r="H8605" t="s">
        <v>58</v>
      </c>
      <c r="I8605" s="1">
        <v>491919</v>
      </c>
      <c r="J8605" s="2">
        <f>VLOOKUP(Oliusala[[#This Row],[tegund]],Tegundir!$B$2:$D$19,3,FALSE)*Oliusala[[#This Row],[magn]]/1000</f>
        <v>425.50993499999998</v>
      </c>
      <c r="K8605">
        <v>2016</v>
      </c>
      <c r="L8605" t="s">
        <v>1955</v>
      </c>
      <c r="M8605" s="144" t="s">
        <v>59</v>
      </c>
    </row>
    <row r="8606" spans="1:15" x14ac:dyDescent="0.2">
      <c r="A8606" t="s">
        <v>66</v>
      </c>
      <c r="B8606" s="144" t="s">
        <v>164</v>
      </c>
      <c r="C8606">
        <v>740</v>
      </c>
      <c r="D8606" t="str">
        <f>VLOOKUP(Oliusala[[#This Row],[postnumer]],Sveitarfelog[#All],4,FALSE)</f>
        <v>Fjarðabyggð</v>
      </c>
      <c r="E8606" t="str">
        <f>VLOOKUP(Oliusala[[#This Row],[postnumer]],Sveitarfelog[#All],5,FALSE)</f>
        <v>Austurland</v>
      </c>
      <c r="F8606" t="s">
        <v>25</v>
      </c>
      <c r="G8606" t="s">
        <v>24</v>
      </c>
      <c r="H8606" s="1" t="s">
        <v>60</v>
      </c>
      <c r="I8606" s="1">
        <v>4286</v>
      </c>
      <c r="J8606" s="2">
        <f>VLOOKUP(Oliusala[[#This Row],[tegund]],Tegundir!$B$2:$D$19,3,FALSE)*Oliusala[[#This Row],[magn]]/1000</f>
        <v>3.7073899999999997</v>
      </c>
      <c r="K8606">
        <v>2016</v>
      </c>
      <c r="L8606" t="s">
        <v>1955</v>
      </c>
      <c r="M8606" s="144" t="s">
        <v>59</v>
      </c>
    </row>
    <row r="8607" spans="1:15" x14ac:dyDescent="0.2">
      <c r="A8607" t="s">
        <v>69</v>
      </c>
      <c r="B8607" s="144" t="s">
        <v>69</v>
      </c>
      <c r="C8607">
        <v>735</v>
      </c>
      <c r="D8607" t="str">
        <f>VLOOKUP(Oliusala[[#This Row],[postnumer]],Sveitarfelog[#All],4,FALSE)</f>
        <v>Fjarðabyggð</v>
      </c>
      <c r="E8607" t="str">
        <f>VLOOKUP(Oliusala[[#This Row],[postnumer]],Sveitarfelog[#All],5,FALSE)</f>
        <v>Austurland</v>
      </c>
      <c r="F8607" t="s">
        <v>27</v>
      </c>
      <c r="G8607" t="s">
        <v>24</v>
      </c>
      <c r="H8607" s="1" t="s">
        <v>58</v>
      </c>
      <c r="I8607" s="1">
        <v>108105</v>
      </c>
      <c r="J8607" s="2">
        <f>VLOOKUP(Oliusala[[#This Row],[tegund]],Tegundir!$B$2:$D$19,3,FALSE)*Oliusala[[#This Row],[magn]]/1000</f>
        <v>93.510824999999997</v>
      </c>
      <c r="K8607">
        <v>2016</v>
      </c>
      <c r="L8607" t="s">
        <v>19</v>
      </c>
      <c r="M8607" s="144" t="s">
        <v>59</v>
      </c>
      <c r="O8607" s="144" t="s">
        <v>1998</v>
      </c>
    </row>
    <row r="8608" spans="1:15" x14ac:dyDescent="0.2">
      <c r="A8608" t="s">
        <v>64</v>
      </c>
      <c r="B8608" s="144" t="s">
        <v>164</v>
      </c>
      <c r="C8608">
        <v>740</v>
      </c>
      <c r="D8608" t="str">
        <f>VLOOKUP(Oliusala[[#This Row],[postnumer]],Sveitarfelog[#All],4,FALSE)</f>
        <v>Fjarðabyggð</v>
      </c>
      <c r="E8608" t="str">
        <f>VLOOKUP(Oliusala[[#This Row],[postnumer]],Sveitarfelog[#All],5,FALSE)</f>
        <v>Austurland</v>
      </c>
      <c r="F8608" t="s">
        <v>27</v>
      </c>
      <c r="G8608" t="s">
        <v>24</v>
      </c>
      <c r="H8608" s="1" t="s">
        <v>58</v>
      </c>
      <c r="I8608" s="1">
        <v>1747112</v>
      </c>
      <c r="J8608" s="2">
        <f>VLOOKUP(Oliusala[[#This Row],[tegund]],Tegundir!$B$2:$D$19,3,FALSE)*Oliusala[[#This Row],[magn]]/1000</f>
        <v>1511.2518799999998</v>
      </c>
      <c r="K8608">
        <v>2016</v>
      </c>
      <c r="L8608" t="s">
        <v>19</v>
      </c>
      <c r="M8608" s="144" t="s">
        <v>59</v>
      </c>
      <c r="O8608" s="144" t="s">
        <v>1998</v>
      </c>
    </row>
    <row r="8609" spans="1:15" x14ac:dyDescent="0.2">
      <c r="A8609" t="s">
        <v>71</v>
      </c>
      <c r="B8609" s="144" t="s">
        <v>71</v>
      </c>
      <c r="C8609">
        <v>750</v>
      </c>
      <c r="D8609" t="str">
        <f>VLOOKUP(Oliusala[[#This Row],[postnumer]],Sveitarfelog[#All],4,FALSE)</f>
        <v>Fjarðabyggð</v>
      </c>
      <c r="E8609" t="str">
        <f>VLOOKUP(Oliusala[[#This Row],[postnumer]],Sveitarfelog[#All],5,FALSE)</f>
        <v>Austurland</v>
      </c>
      <c r="F8609" t="s">
        <v>27</v>
      </c>
      <c r="G8609" t="s">
        <v>24</v>
      </c>
      <c r="H8609" s="1" t="s">
        <v>58</v>
      </c>
      <c r="I8609" s="1">
        <v>2394082</v>
      </c>
      <c r="J8609" s="2">
        <f>VLOOKUP(Oliusala[[#This Row],[tegund]],Tegundir!$B$2:$D$19,3,FALSE)*Oliusala[[#This Row],[magn]]/1000</f>
        <v>2070.8809299999998</v>
      </c>
      <c r="K8609">
        <v>2016</v>
      </c>
      <c r="L8609" t="s">
        <v>1955</v>
      </c>
      <c r="M8609" s="144" t="s">
        <v>59</v>
      </c>
    </row>
    <row r="8610" spans="1:15" x14ac:dyDescent="0.2">
      <c r="A8610" t="s">
        <v>69</v>
      </c>
      <c r="B8610" s="144" t="s">
        <v>164</v>
      </c>
      <c r="C8610">
        <v>740</v>
      </c>
      <c r="D8610" t="str">
        <f>VLOOKUP(Oliusala[[#This Row],[postnumer]],Sveitarfelog[#All],4,FALSE)</f>
        <v>Fjarðabyggð</v>
      </c>
      <c r="E8610" t="str">
        <f>VLOOKUP(Oliusala[[#This Row],[postnumer]],Sveitarfelog[#All],5,FALSE)</f>
        <v>Austurland</v>
      </c>
      <c r="F8610" t="s">
        <v>29</v>
      </c>
      <c r="G8610" t="s">
        <v>24</v>
      </c>
      <c r="H8610" s="1" t="s">
        <v>60</v>
      </c>
      <c r="I8610" s="1">
        <v>108319</v>
      </c>
      <c r="J8610" s="2">
        <f>VLOOKUP(Oliusala[[#This Row],[tegund]],Tegundir!$B$2:$D$19,3,FALSE)*Oliusala[[#This Row],[magn]]/1000</f>
        <v>93.695934999999992</v>
      </c>
      <c r="K8610">
        <v>2016</v>
      </c>
      <c r="L8610" t="s">
        <v>19</v>
      </c>
      <c r="M8610" s="144" t="s">
        <v>59</v>
      </c>
      <c r="O8610" s="144" t="s">
        <v>1998</v>
      </c>
    </row>
    <row r="8611" spans="1:15" x14ac:dyDescent="0.2">
      <c r="A8611" t="s">
        <v>64</v>
      </c>
      <c r="B8611" s="144" t="s">
        <v>164</v>
      </c>
      <c r="C8611">
        <v>740</v>
      </c>
      <c r="D8611" t="str">
        <f>VLOOKUP(Oliusala[[#This Row],[postnumer]],Sveitarfelog[#All],4,FALSE)</f>
        <v>Fjarðabyggð</v>
      </c>
      <c r="E8611" t="str">
        <f>VLOOKUP(Oliusala[[#This Row],[postnumer]],Sveitarfelog[#All],5,FALSE)</f>
        <v>Austurland</v>
      </c>
      <c r="F8611" t="s">
        <v>24</v>
      </c>
      <c r="G8611" t="s">
        <v>24</v>
      </c>
      <c r="H8611" t="s">
        <v>58</v>
      </c>
      <c r="I8611" s="1">
        <v>126102</v>
      </c>
      <c r="J8611" s="2">
        <f>VLOOKUP(Oliusala[[#This Row],[tegund]],Tegundir!$B$2:$D$19,3,FALSE)*Oliusala[[#This Row],[magn]]/1000</f>
        <v>109.07822999999999</v>
      </c>
      <c r="K8611">
        <v>2016</v>
      </c>
      <c r="L8611" t="s">
        <v>18</v>
      </c>
      <c r="M8611" s="144" t="s">
        <v>59</v>
      </c>
    </row>
    <row r="8612" spans="1:15" x14ac:dyDescent="0.2">
      <c r="A8612" t="s">
        <v>64</v>
      </c>
      <c r="B8612" s="144" t="s">
        <v>164</v>
      </c>
      <c r="C8612">
        <v>740</v>
      </c>
      <c r="D8612" t="str">
        <f>VLOOKUP(Oliusala[[#This Row],[postnumer]],Sveitarfelog[#All],4,FALSE)</f>
        <v>Fjarðabyggð</v>
      </c>
      <c r="E8612" t="str">
        <f>VLOOKUP(Oliusala[[#This Row],[postnumer]],Sveitarfelog[#All],5,FALSE)</f>
        <v>Austurland</v>
      </c>
      <c r="F8612" t="s">
        <v>29</v>
      </c>
      <c r="G8612" t="s">
        <v>24</v>
      </c>
      <c r="H8612" s="1" t="s">
        <v>58</v>
      </c>
      <c r="I8612" s="1">
        <v>9572118</v>
      </c>
      <c r="J8612" s="2">
        <f>VLOOKUP(Oliusala[[#This Row],[tegund]],Tegundir!$B$2:$D$19,3,FALSE)*Oliusala[[#This Row],[magn]]/1000</f>
        <v>8279.8820699999997</v>
      </c>
      <c r="K8612">
        <v>2016</v>
      </c>
      <c r="L8612" t="s">
        <v>19</v>
      </c>
      <c r="M8612" s="144" t="s">
        <v>59</v>
      </c>
      <c r="O8612" s="144" t="s">
        <v>1998</v>
      </c>
    </row>
    <row r="8613" spans="1:15" x14ac:dyDescent="0.2">
      <c r="A8613" t="s">
        <v>64</v>
      </c>
      <c r="B8613" s="144" t="s">
        <v>164</v>
      </c>
      <c r="C8613">
        <v>740</v>
      </c>
      <c r="D8613" t="str">
        <f>VLOOKUP(Oliusala[[#This Row],[postnumer]],Sveitarfelog[#All],4,FALSE)</f>
        <v>Fjarðabyggð</v>
      </c>
      <c r="E8613" t="str">
        <f>VLOOKUP(Oliusala[[#This Row],[postnumer]],Sveitarfelog[#All],5,FALSE)</f>
        <v>Austurland</v>
      </c>
      <c r="F8613" t="s">
        <v>30</v>
      </c>
      <c r="G8613" t="s">
        <v>24</v>
      </c>
      <c r="H8613" s="1" t="s">
        <v>58</v>
      </c>
      <c r="I8613" s="1">
        <v>2328</v>
      </c>
      <c r="J8613" s="2">
        <f>VLOOKUP(Oliusala[[#This Row],[tegund]],Tegundir!$B$2:$D$19,3,FALSE)*Oliusala[[#This Row],[magn]]/1000</f>
        <v>2.0137200000000002</v>
      </c>
      <c r="K8613">
        <v>2016</v>
      </c>
      <c r="L8613" t="s">
        <v>19</v>
      </c>
      <c r="M8613" s="144" t="s">
        <v>59</v>
      </c>
      <c r="O8613" s="144" t="s">
        <v>1998</v>
      </c>
    </row>
    <row r="8614" spans="1:15" x14ac:dyDescent="0.2">
      <c r="A8614" t="s">
        <v>66</v>
      </c>
      <c r="B8614" s="144" t="s">
        <v>164</v>
      </c>
      <c r="C8614">
        <v>740</v>
      </c>
      <c r="D8614" t="str">
        <f>VLOOKUP(Oliusala[[#This Row],[postnumer]],Sveitarfelog[#All],4,FALSE)</f>
        <v>Fjarðabyggð</v>
      </c>
      <c r="E8614" t="str">
        <f>VLOOKUP(Oliusala[[#This Row],[postnumer]],Sveitarfelog[#All],5,FALSE)</f>
        <v>Austurland</v>
      </c>
      <c r="F8614" t="s">
        <v>29</v>
      </c>
      <c r="G8614" t="s">
        <v>24</v>
      </c>
      <c r="H8614" s="1" t="s">
        <v>60</v>
      </c>
      <c r="I8614" s="1">
        <v>32125</v>
      </c>
      <c r="J8614" s="2">
        <f>VLOOKUP(Oliusala[[#This Row],[tegund]],Tegundir!$B$2:$D$19,3,FALSE)*Oliusala[[#This Row],[magn]]/1000</f>
        <v>27.788125000000001</v>
      </c>
      <c r="K8614">
        <v>2016</v>
      </c>
      <c r="L8614" t="s">
        <v>19</v>
      </c>
      <c r="M8614" s="144" t="s">
        <v>59</v>
      </c>
      <c r="O8614" s="144" t="s">
        <v>1998</v>
      </c>
    </row>
    <row r="8615" spans="1:15" x14ac:dyDescent="0.2">
      <c r="A8615" t="s">
        <v>63</v>
      </c>
      <c r="B8615" s="144" t="s">
        <v>164</v>
      </c>
      <c r="C8615">
        <v>740</v>
      </c>
      <c r="D8615" t="str">
        <f>VLOOKUP(Oliusala[[#This Row],[postnumer]],Sveitarfelog[#All],4,FALSE)</f>
        <v>Fjarðabyggð</v>
      </c>
      <c r="E8615" t="str">
        <f>VLOOKUP(Oliusala[[#This Row],[postnumer]],Sveitarfelog[#All],5,FALSE)</f>
        <v>Austurland</v>
      </c>
      <c r="F8615" t="s">
        <v>24</v>
      </c>
      <c r="G8615" t="s">
        <v>24</v>
      </c>
      <c r="H8615" t="s">
        <v>58</v>
      </c>
      <c r="I8615" s="1">
        <v>448105</v>
      </c>
      <c r="J8615" s="2">
        <f>VLOOKUP(Oliusala[[#This Row],[tegund]],Tegundir!$B$2:$D$19,3,FALSE)*Oliusala[[#This Row],[magn]]/1000</f>
        <v>387.61082500000003</v>
      </c>
      <c r="K8615">
        <v>2016</v>
      </c>
      <c r="L8615" t="s">
        <v>18</v>
      </c>
      <c r="M8615" s="144" t="s">
        <v>59</v>
      </c>
    </row>
    <row r="8616" spans="1:15" x14ac:dyDescent="0.2">
      <c r="A8616" t="s">
        <v>69</v>
      </c>
      <c r="B8616" s="144" t="s">
        <v>165</v>
      </c>
      <c r="C8616">
        <v>755</v>
      </c>
      <c r="D8616" t="str">
        <f>VLOOKUP(Oliusala[[#This Row],[postnumer]],Sveitarfelog[#All],4,FALSE)</f>
        <v>Fjarðabyggð</v>
      </c>
      <c r="E8616" t="str">
        <f>VLOOKUP(Oliusala[[#This Row],[postnumer]],Sveitarfelog[#All],5,FALSE)</f>
        <v>Austurland</v>
      </c>
      <c r="F8616" t="s">
        <v>25</v>
      </c>
      <c r="G8616" t="s">
        <v>24</v>
      </c>
      <c r="H8616" t="s">
        <v>60</v>
      </c>
      <c r="I8616" s="1">
        <v>61870</v>
      </c>
      <c r="J8616" s="2">
        <f>VLOOKUP(Oliusala[[#This Row],[tegund]],Tegundir!$B$2:$D$19,3,FALSE)*Oliusala[[#This Row],[magn]]/1000</f>
        <v>53.51755</v>
      </c>
      <c r="K8616">
        <v>2016</v>
      </c>
      <c r="L8616" t="s">
        <v>19</v>
      </c>
      <c r="M8616" s="144" t="s">
        <v>59</v>
      </c>
      <c r="O8616" s="144" t="s">
        <v>1997</v>
      </c>
    </row>
    <row r="8617" spans="1:15" x14ac:dyDescent="0.2">
      <c r="A8617" t="s">
        <v>66</v>
      </c>
      <c r="B8617" s="144" t="s">
        <v>165</v>
      </c>
      <c r="C8617">
        <v>755</v>
      </c>
      <c r="D8617" t="str">
        <f>VLOOKUP(Oliusala[[#This Row],[postnumer]],Sveitarfelog[#All],4,FALSE)</f>
        <v>Fjarðabyggð</v>
      </c>
      <c r="E8617" t="str">
        <f>VLOOKUP(Oliusala[[#This Row],[postnumer]],Sveitarfelog[#All],5,FALSE)</f>
        <v>Austurland</v>
      </c>
      <c r="F8617" t="s">
        <v>25</v>
      </c>
      <c r="G8617" t="s">
        <v>24</v>
      </c>
      <c r="H8617" s="1" t="s">
        <v>60</v>
      </c>
      <c r="I8617" s="1">
        <v>400</v>
      </c>
      <c r="J8617" s="2">
        <f>VLOOKUP(Oliusala[[#This Row],[tegund]],Tegundir!$B$2:$D$19,3,FALSE)*Oliusala[[#This Row],[magn]]/1000</f>
        <v>0.34599999999999997</v>
      </c>
      <c r="K8617">
        <v>2016</v>
      </c>
      <c r="L8617" t="s">
        <v>19</v>
      </c>
      <c r="M8617" s="144" t="s">
        <v>59</v>
      </c>
      <c r="O8617" s="144" t="s">
        <v>1997</v>
      </c>
    </row>
    <row r="8618" spans="1:15" x14ac:dyDescent="0.2">
      <c r="A8618" t="s">
        <v>57</v>
      </c>
      <c r="B8618" s="144" t="s">
        <v>165</v>
      </c>
      <c r="C8618">
        <v>755</v>
      </c>
      <c r="D8618" t="str">
        <f>VLOOKUP(Oliusala[[#This Row],[postnumer]],Sveitarfelog[#All],4,FALSE)</f>
        <v>Fjarðabyggð</v>
      </c>
      <c r="E8618" t="str">
        <f>VLOOKUP(Oliusala[[#This Row],[postnumer]],Sveitarfelog[#All],5,FALSE)</f>
        <v>Austurland</v>
      </c>
      <c r="F8618" t="s">
        <v>25</v>
      </c>
      <c r="G8618" t="s">
        <v>24</v>
      </c>
      <c r="H8618" s="1" t="s">
        <v>60</v>
      </c>
      <c r="I8618" s="1">
        <v>405110</v>
      </c>
      <c r="J8618" s="2">
        <f>VLOOKUP(Oliusala[[#This Row],[tegund]],Tegundir!$B$2:$D$19,3,FALSE)*Oliusala[[#This Row],[magn]]/1000</f>
        <v>350.42015000000004</v>
      </c>
      <c r="K8618">
        <v>2016</v>
      </c>
      <c r="L8618" t="s">
        <v>19</v>
      </c>
      <c r="M8618" s="144" t="s">
        <v>59</v>
      </c>
      <c r="O8618" s="144" t="s">
        <v>1997</v>
      </c>
    </row>
    <row r="8619" spans="1:15" x14ac:dyDescent="0.2">
      <c r="A8619" t="s">
        <v>165</v>
      </c>
      <c r="B8619" s="144" t="s">
        <v>165</v>
      </c>
      <c r="C8619">
        <v>755</v>
      </c>
      <c r="D8619" t="str">
        <f>VLOOKUP(Oliusala[[#This Row],[postnumer]],Sveitarfelog[#All],4,FALSE)</f>
        <v>Fjarðabyggð</v>
      </c>
      <c r="E8619" t="str">
        <f>VLOOKUP(Oliusala[[#This Row],[postnumer]],Sveitarfelog[#All],5,FALSE)</f>
        <v>Austurland</v>
      </c>
      <c r="F8619" t="s">
        <v>25</v>
      </c>
      <c r="G8619" t="s">
        <v>24</v>
      </c>
      <c r="H8619" s="1" t="s">
        <v>58</v>
      </c>
      <c r="I8619" s="1">
        <v>12439</v>
      </c>
      <c r="J8619" s="2">
        <f>VLOOKUP(Oliusala[[#This Row],[tegund]],Tegundir!$B$2:$D$19,3,FALSE)*Oliusala[[#This Row],[magn]]/1000</f>
        <v>10.759735000000001</v>
      </c>
      <c r="K8619">
        <v>2016</v>
      </c>
      <c r="L8619" t="s">
        <v>19</v>
      </c>
      <c r="M8619" s="144" t="s">
        <v>59</v>
      </c>
      <c r="O8619" s="144" t="s">
        <v>1997</v>
      </c>
    </row>
    <row r="8620" spans="1:15" x14ac:dyDescent="0.2">
      <c r="A8620" t="s">
        <v>64</v>
      </c>
      <c r="B8620" s="144" t="s">
        <v>164</v>
      </c>
      <c r="C8620">
        <v>740</v>
      </c>
      <c r="D8620" t="str">
        <f>VLOOKUP(Oliusala[[#This Row],[postnumer]],Sveitarfelog[#All],4,FALSE)</f>
        <v>Fjarðabyggð</v>
      </c>
      <c r="E8620" t="str">
        <f>VLOOKUP(Oliusala[[#This Row],[postnumer]],Sveitarfelog[#All],5,FALSE)</f>
        <v>Austurland</v>
      </c>
      <c r="F8620" t="s">
        <v>29</v>
      </c>
      <c r="G8620" t="s">
        <v>24</v>
      </c>
      <c r="H8620" s="1" t="s">
        <v>61</v>
      </c>
      <c r="I8620" s="1">
        <v>1922203</v>
      </c>
      <c r="J8620" s="2">
        <f>VLOOKUP(Oliusala[[#This Row],[tegund]],Tegundir!$B$2:$D$19,3,FALSE)*Oliusala[[#This Row],[magn]]/1000</f>
        <v>1662.7055949999999</v>
      </c>
      <c r="K8620">
        <v>2016</v>
      </c>
      <c r="L8620" t="s">
        <v>19</v>
      </c>
      <c r="M8620" s="144" t="s">
        <v>62</v>
      </c>
      <c r="O8620" s="144" t="s">
        <v>1998</v>
      </c>
    </row>
    <row r="8621" spans="1:15" x14ac:dyDescent="0.2">
      <c r="A8621" t="s">
        <v>63</v>
      </c>
      <c r="B8621" s="144" t="s">
        <v>66</v>
      </c>
      <c r="C8621">
        <v>730</v>
      </c>
      <c r="D8621" t="str">
        <f>VLOOKUP(Oliusala[[#This Row],[postnumer]],Sveitarfelog[#All],4,FALSE)</f>
        <v>Fjarðabyggð</v>
      </c>
      <c r="E8621" t="str">
        <f>VLOOKUP(Oliusala[[#This Row],[postnumer]],Sveitarfelog[#All],5,FALSE)</f>
        <v>Austurland</v>
      </c>
      <c r="F8621" t="s">
        <v>25</v>
      </c>
      <c r="G8621" t="s">
        <v>24</v>
      </c>
      <c r="H8621" s="1" t="s">
        <v>58</v>
      </c>
      <c r="I8621" s="1">
        <v>105822</v>
      </c>
      <c r="J8621" s="2">
        <f>VLOOKUP(Oliusala[[#This Row],[tegund]],Tegundir!$B$2:$D$19,3,FALSE)*Oliusala[[#This Row],[magn]]/1000</f>
        <v>91.536029999999997</v>
      </c>
      <c r="K8621">
        <v>2016</v>
      </c>
      <c r="L8621" t="s">
        <v>1955</v>
      </c>
      <c r="M8621" s="144" t="s">
        <v>59</v>
      </c>
    </row>
    <row r="8622" spans="1:15" x14ac:dyDescent="0.2">
      <c r="A8622" t="s">
        <v>69</v>
      </c>
      <c r="B8622" s="144" t="s">
        <v>71</v>
      </c>
      <c r="C8622">
        <v>750</v>
      </c>
      <c r="D8622" t="str">
        <f>VLOOKUP(Oliusala[[#This Row],[postnumer]],Sveitarfelog[#All],4,FALSE)</f>
        <v>Fjarðabyggð</v>
      </c>
      <c r="E8622" t="str">
        <f>VLOOKUP(Oliusala[[#This Row],[postnumer]],Sveitarfelog[#All],5,FALSE)</f>
        <v>Austurland</v>
      </c>
      <c r="F8622" t="s">
        <v>29</v>
      </c>
      <c r="G8622" t="s">
        <v>24</v>
      </c>
      <c r="H8622" t="s">
        <v>60</v>
      </c>
      <c r="I8622" s="1">
        <v>214331</v>
      </c>
      <c r="J8622" s="2">
        <f>VLOOKUP(Oliusala[[#This Row],[tegund]],Tegundir!$B$2:$D$19,3,FALSE)*Oliusala[[#This Row],[magn]]/1000</f>
        <v>185.39631500000002</v>
      </c>
      <c r="K8622">
        <v>2016</v>
      </c>
      <c r="L8622" t="s">
        <v>19</v>
      </c>
      <c r="M8622" s="144" t="s">
        <v>59</v>
      </c>
      <c r="O8622" s="144" t="s">
        <v>1998</v>
      </c>
    </row>
    <row r="8623" spans="1:15" x14ac:dyDescent="0.2">
      <c r="A8623" t="s">
        <v>71</v>
      </c>
      <c r="B8623" s="144" t="s">
        <v>71</v>
      </c>
      <c r="C8623">
        <v>750</v>
      </c>
      <c r="D8623" t="str">
        <f>VLOOKUP(Oliusala[[#This Row],[postnumer]],Sveitarfelog[#All],4,FALSE)</f>
        <v>Fjarðabyggð</v>
      </c>
      <c r="E8623" t="str">
        <f>VLOOKUP(Oliusala[[#This Row],[postnumer]],Sveitarfelog[#All],5,FALSE)</f>
        <v>Austurland</v>
      </c>
      <c r="F8623" t="s">
        <v>24</v>
      </c>
      <c r="G8623" t="s">
        <v>24</v>
      </c>
      <c r="H8623" t="s">
        <v>58</v>
      </c>
      <c r="I8623" s="1">
        <v>1166</v>
      </c>
      <c r="J8623" s="2">
        <f>VLOOKUP(Oliusala[[#This Row],[tegund]],Tegundir!$B$2:$D$19,3,FALSE)*Oliusala[[#This Row],[magn]]/1000</f>
        <v>1.0085900000000001</v>
      </c>
      <c r="K8623">
        <v>2016</v>
      </c>
      <c r="L8623" t="s">
        <v>18</v>
      </c>
      <c r="M8623" s="144" t="s">
        <v>59</v>
      </c>
    </row>
    <row r="8624" spans="1:15" x14ac:dyDescent="0.2">
      <c r="A8624" t="s">
        <v>71</v>
      </c>
      <c r="B8624" s="144" t="s">
        <v>71</v>
      </c>
      <c r="C8624">
        <v>750</v>
      </c>
      <c r="D8624" t="str">
        <f>VLOOKUP(Oliusala[[#This Row],[postnumer]],Sveitarfelog[#All],4,FALSE)</f>
        <v>Fjarðabyggð</v>
      </c>
      <c r="E8624" t="str">
        <f>VLOOKUP(Oliusala[[#This Row],[postnumer]],Sveitarfelog[#All],5,FALSE)</f>
        <v>Austurland</v>
      </c>
      <c r="F8624" t="s">
        <v>29</v>
      </c>
      <c r="G8624" t="s">
        <v>24</v>
      </c>
      <c r="H8624" s="1" t="s">
        <v>58</v>
      </c>
      <c r="I8624" s="1">
        <v>810207</v>
      </c>
      <c r="J8624" s="2">
        <f>VLOOKUP(Oliusala[[#This Row],[tegund]],Tegundir!$B$2:$D$19,3,FALSE)*Oliusala[[#This Row],[magn]]/1000</f>
        <v>700.82905499999993</v>
      </c>
      <c r="K8624">
        <v>2016</v>
      </c>
      <c r="L8624" t="s">
        <v>19</v>
      </c>
      <c r="M8624" s="144" t="s">
        <v>59</v>
      </c>
      <c r="O8624" s="144" t="s">
        <v>1998</v>
      </c>
    </row>
    <row r="8625" spans="1:15" x14ac:dyDescent="0.2">
      <c r="A8625" t="s">
        <v>66</v>
      </c>
      <c r="B8625" s="144" t="s">
        <v>71</v>
      </c>
      <c r="C8625">
        <v>750</v>
      </c>
      <c r="D8625" t="str">
        <f>VLOOKUP(Oliusala[[#This Row],[postnumer]],Sveitarfelog[#All],4,FALSE)</f>
        <v>Fjarðabyggð</v>
      </c>
      <c r="E8625" t="str">
        <f>VLOOKUP(Oliusala[[#This Row],[postnumer]],Sveitarfelog[#All],5,FALSE)</f>
        <v>Austurland</v>
      </c>
      <c r="F8625" t="s">
        <v>24</v>
      </c>
      <c r="G8625" t="s">
        <v>24</v>
      </c>
      <c r="H8625" t="s">
        <v>60</v>
      </c>
      <c r="I8625" s="1">
        <v>85</v>
      </c>
      <c r="J8625" s="2">
        <f>VLOOKUP(Oliusala[[#This Row],[tegund]],Tegundir!$B$2:$D$19,3,FALSE)*Oliusala[[#This Row],[magn]]/1000</f>
        <v>7.3525000000000007E-2</v>
      </c>
      <c r="K8625">
        <v>2016</v>
      </c>
      <c r="L8625" t="s">
        <v>18</v>
      </c>
      <c r="M8625" s="144" t="s">
        <v>59</v>
      </c>
    </row>
    <row r="8626" spans="1:15" x14ac:dyDescent="0.2">
      <c r="A8626" t="s">
        <v>66</v>
      </c>
      <c r="B8626" s="144" t="s">
        <v>71</v>
      </c>
      <c r="C8626">
        <v>750</v>
      </c>
      <c r="D8626" t="str">
        <f>VLOOKUP(Oliusala[[#This Row],[postnumer]],Sveitarfelog[#All],4,FALSE)</f>
        <v>Fjarðabyggð</v>
      </c>
      <c r="E8626" t="str">
        <f>VLOOKUP(Oliusala[[#This Row],[postnumer]],Sveitarfelog[#All],5,FALSE)</f>
        <v>Austurland</v>
      </c>
      <c r="F8626" t="s">
        <v>29</v>
      </c>
      <c r="G8626" t="s">
        <v>24</v>
      </c>
      <c r="H8626" s="1" t="s">
        <v>60</v>
      </c>
      <c r="I8626" s="1">
        <v>0</v>
      </c>
      <c r="J8626" s="2">
        <f>VLOOKUP(Oliusala[[#This Row],[tegund]],Tegundir!$B$2:$D$19,3,FALSE)*Oliusala[[#This Row],[magn]]/1000</f>
        <v>0</v>
      </c>
      <c r="K8626">
        <v>2016</v>
      </c>
      <c r="L8626" t="s">
        <v>19</v>
      </c>
      <c r="M8626" s="144" t="s">
        <v>59</v>
      </c>
      <c r="O8626" s="144" t="s">
        <v>1998</v>
      </c>
    </row>
    <row r="8627" spans="1:15" x14ac:dyDescent="0.2">
      <c r="A8627" t="s">
        <v>63</v>
      </c>
      <c r="B8627" s="144" t="s">
        <v>71</v>
      </c>
      <c r="C8627">
        <v>750</v>
      </c>
      <c r="D8627" t="str">
        <f>VLOOKUP(Oliusala[[#This Row],[postnumer]],Sveitarfelog[#All],4,FALSE)</f>
        <v>Fjarðabyggð</v>
      </c>
      <c r="E8627" t="str">
        <f>VLOOKUP(Oliusala[[#This Row],[postnumer]],Sveitarfelog[#All],5,FALSE)</f>
        <v>Austurland</v>
      </c>
      <c r="F8627" t="s">
        <v>24</v>
      </c>
      <c r="G8627" t="s">
        <v>24</v>
      </c>
      <c r="H8627" s="1" t="s">
        <v>58</v>
      </c>
      <c r="I8627" s="1">
        <v>258140</v>
      </c>
      <c r="J8627" s="2">
        <f>VLOOKUP(Oliusala[[#This Row],[tegund]],Tegundir!$B$2:$D$19,3,FALSE)*Oliusala[[#This Row],[magn]]/1000</f>
        <v>223.2911</v>
      </c>
      <c r="K8627">
        <v>2016</v>
      </c>
      <c r="L8627" t="s">
        <v>18</v>
      </c>
      <c r="M8627" s="144" t="s">
        <v>59</v>
      </c>
    </row>
    <row r="8628" spans="1:15" x14ac:dyDescent="0.2">
      <c r="A8628" t="s">
        <v>63</v>
      </c>
      <c r="B8628" s="144" t="s">
        <v>164</v>
      </c>
      <c r="C8628">
        <v>740</v>
      </c>
      <c r="D8628" t="str">
        <f>VLOOKUP(Oliusala[[#This Row],[postnumer]],Sveitarfelog[#All],4,FALSE)</f>
        <v>Fjarðabyggð</v>
      </c>
      <c r="E8628" t="str">
        <f>VLOOKUP(Oliusala[[#This Row],[postnumer]],Sveitarfelog[#All],5,FALSE)</f>
        <v>Austurland</v>
      </c>
      <c r="F8628" t="s">
        <v>25</v>
      </c>
      <c r="G8628" t="s">
        <v>24</v>
      </c>
      <c r="H8628" s="1" t="s">
        <v>58</v>
      </c>
      <c r="I8628" s="1">
        <v>27926</v>
      </c>
      <c r="J8628" s="2">
        <f>VLOOKUP(Oliusala[[#This Row],[tegund]],Tegundir!$B$2:$D$19,3,FALSE)*Oliusala[[#This Row],[magn]]/1000</f>
        <v>24.155989999999999</v>
      </c>
      <c r="K8628">
        <v>2016</v>
      </c>
      <c r="L8628" t="s">
        <v>1955</v>
      </c>
      <c r="M8628" s="144" t="s">
        <v>59</v>
      </c>
    </row>
    <row r="8629" spans="1:15" x14ac:dyDescent="0.2">
      <c r="A8629" t="s">
        <v>64</v>
      </c>
      <c r="B8629" s="144" t="s">
        <v>164</v>
      </c>
      <c r="C8629">
        <v>740</v>
      </c>
      <c r="D8629" t="str">
        <f>VLOOKUP(Oliusala[[#This Row],[postnumer]],Sveitarfelog[#All],4,FALSE)</f>
        <v>Fjarðabyggð</v>
      </c>
      <c r="E8629" t="str">
        <f>VLOOKUP(Oliusala[[#This Row],[postnumer]],Sveitarfelog[#All],5,FALSE)</f>
        <v>Austurland</v>
      </c>
      <c r="F8629" t="s">
        <v>25</v>
      </c>
      <c r="G8629" t="s">
        <v>24</v>
      </c>
      <c r="H8629" t="s">
        <v>61</v>
      </c>
      <c r="I8629" s="1">
        <v>18744</v>
      </c>
      <c r="J8629" s="2">
        <f>VLOOKUP(Oliusala[[#This Row],[tegund]],Tegundir!$B$2:$D$19,3,FALSE)*Oliusala[[#This Row],[magn]]/1000</f>
        <v>16.213560000000001</v>
      </c>
      <c r="K8629">
        <v>2016</v>
      </c>
      <c r="L8629" t="s">
        <v>1955</v>
      </c>
      <c r="M8629" s="144" t="s">
        <v>62</v>
      </c>
    </row>
    <row r="8630" spans="1:15" x14ac:dyDescent="0.2">
      <c r="A8630" t="s">
        <v>71</v>
      </c>
      <c r="B8630" s="144" t="s">
        <v>71</v>
      </c>
      <c r="C8630">
        <v>750</v>
      </c>
      <c r="D8630" t="str">
        <f>VLOOKUP(Oliusala[[#This Row],[postnumer]],Sveitarfelog[#All],4,FALSE)</f>
        <v>Fjarðabyggð</v>
      </c>
      <c r="E8630" t="str">
        <f>VLOOKUP(Oliusala[[#This Row],[postnumer]],Sveitarfelog[#All],5,FALSE)</f>
        <v>Austurland</v>
      </c>
      <c r="F8630" t="s">
        <v>29</v>
      </c>
      <c r="G8630" t="s">
        <v>24</v>
      </c>
      <c r="H8630" s="1" t="s">
        <v>61</v>
      </c>
      <c r="I8630" s="1">
        <v>640073</v>
      </c>
      <c r="J8630" s="2">
        <f>VLOOKUP(Oliusala[[#This Row],[tegund]],Tegundir!$B$2:$D$19,3,FALSE)*Oliusala[[#This Row],[magn]]/1000</f>
        <v>553.66314499999999</v>
      </c>
      <c r="K8630">
        <v>2016</v>
      </c>
      <c r="L8630" t="s">
        <v>19</v>
      </c>
      <c r="M8630" s="144" t="s">
        <v>62</v>
      </c>
      <c r="O8630" s="144" t="s">
        <v>1998</v>
      </c>
    </row>
    <row r="8631" spans="1:15" x14ac:dyDescent="0.2">
      <c r="A8631" t="s">
        <v>69</v>
      </c>
      <c r="B8631" s="144" t="s">
        <v>71</v>
      </c>
      <c r="C8631">
        <v>750</v>
      </c>
      <c r="D8631" t="str">
        <f>VLOOKUP(Oliusala[[#This Row],[postnumer]],Sveitarfelog[#All],4,FALSE)</f>
        <v>Fjarðabyggð</v>
      </c>
      <c r="E8631" t="str">
        <f>VLOOKUP(Oliusala[[#This Row],[postnumer]],Sveitarfelog[#All],5,FALSE)</f>
        <v>Austurland</v>
      </c>
      <c r="F8631" t="s">
        <v>25</v>
      </c>
      <c r="G8631" t="s">
        <v>24</v>
      </c>
      <c r="H8631" t="s">
        <v>60</v>
      </c>
      <c r="I8631" s="1">
        <v>41750</v>
      </c>
      <c r="J8631" s="2">
        <f>VLOOKUP(Oliusala[[#This Row],[tegund]],Tegundir!$B$2:$D$19,3,FALSE)*Oliusala[[#This Row],[magn]]/1000</f>
        <v>36.113750000000003</v>
      </c>
      <c r="K8631">
        <v>2016</v>
      </c>
      <c r="L8631" t="s">
        <v>1955</v>
      </c>
      <c r="M8631" s="144" t="s">
        <v>59</v>
      </c>
    </row>
    <row r="8632" spans="1:15" x14ac:dyDescent="0.2">
      <c r="A8632" t="s">
        <v>71</v>
      </c>
      <c r="B8632" s="144" t="s">
        <v>71</v>
      </c>
      <c r="C8632">
        <v>750</v>
      </c>
      <c r="D8632" t="str">
        <f>VLOOKUP(Oliusala[[#This Row],[postnumer]],Sveitarfelog[#All],4,FALSE)</f>
        <v>Fjarðabyggð</v>
      </c>
      <c r="E8632" t="str">
        <f>VLOOKUP(Oliusala[[#This Row],[postnumer]],Sveitarfelog[#All],5,FALSE)</f>
        <v>Austurland</v>
      </c>
      <c r="F8632" t="s">
        <v>25</v>
      </c>
      <c r="G8632" t="s">
        <v>24</v>
      </c>
      <c r="H8632" s="1" t="s">
        <v>58</v>
      </c>
      <c r="I8632" s="1">
        <v>52770</v>
      </c>
      <c r="J8632" s="2">
        <f>VLOOKUP(Oliusala[[#This Row],[tegund]],Tegundir!$B$2:$D$19,3,FALSE)*Oliusala[[#This Row],[magn]]/1000</f>
        <v>45.646050000000002</v>
      </c>
      <c r="K8632">
        <v>2016</v>
      </c>
      <c r="L8632" t="s">
        <v>1955</v>
      </c>
      <c r="M8632" s="144" t="s">
        <v>59</v>
      </c>
    </row>
    <row r="8633" spans="1:15" x14ac:dyDescent="0.2">
      <c r="A8633" t="s">
        <v>66</v>
      </c>
      <c r="B8633" s="144" t="s">
        <v>71</v>
      </c>
      <c r="C8633">
        <v>750</v>
      </c>
      <c r="D8633" t="str">
        <f>VLOOKUP(Oliusala[[#This Row],[postnumer]],Sveitarfelog[#All],4,FALSE)</f>
        <v>Fjarðabyggð</v>
      </c>
      <c r="E8633" t="str">
        <f>VLOOKUP(Oliusala[[#This Row],[postnumer]],Sveitarfelog[#All],5,FALSE)</f>
        <v>Austurland</v>
      </c>
      <c r="F8633" t="s">
        <v>25</v>
      </c>
      <c r="G8633" t="s">
        <v>24</v>
      </c>
      <c r="H8633" t="s">
        <v>60</v>
      </c>
      <c r="I8633" s="1">
        <v>11642</v>
      </c>
      <c r="J8633" s="2">
        <f>VLOOKUP(Oliusala[[#This Row],[tegund]],Tegundir!$B$2:$D$19,3,FALSE)*Oliusala[[#This Row],[magn]]/1000</f>
        <v>10.07033</v>
      </c>
      <c r="K8633">
        <v>2016</v>
      </c>
      <c r="L8633" t="s">
        <v>1955</v>
      </c>
      <c r="M8633" s="144" t="s">
        <v>59</v>
      </c>
    </row>
    <row r="8634" spans="1:15" x14ac:dyDescent="0.2">
      <c r="A8634" t="s">
        <v>69</v>
      </c>
      <c r="B8634" s="144" t="s">
        <v>165</v>
      </c>
      <c r="C8634">
        <v>755</v>
      </c>
      <c r="D8634" t="str">
        <f>VLOOKUP(Oliusala[[#This Row],[postnumer]],Sveitarfelog[#All],4,FALSE)</f>
        <v>Fjarðabyggð</v>
      </c>
      <c r="E8634" t="str">
        <f>VLOOKUP(Oliusala[[#This Row],[postnumer]],Sveitarfelog[#All],5,FALSE)</f>
        <v>Austurland</v>
      </c>
      <c r="F8634" t="s">
        <v>29</v>
      </c>
      <c r="G8634" t="s">
        <v>24</v>
      </c>
      <c r="H8634" t="s">
        <v>60</v>
      </c>
      <c r="I8634" s="1">
        <v>11953</v>
      </c>
      <c r="J8634" s="2">
        <f>VLOOKUP(Oliusala[[#This Row],[tegund]],Tegundir!$B$2:$D$19,3,FALSE)*Oliusala[[#This Row],[magn]]/1000</f>
        <v>10.339345</v>
      </c>
      <c r="K8634">
        <v>2016</v>
      </c>
      <c r="L8634" t="s">
        <v>19</v>
      </c>
      <c r="M8634" s="144" t="s">
        <v>59</v>
      </c>
      <c r="O8634" s="144" t="s">
        <v>1998</v>
      </c>
    </row>
    <row r="8635" spans="1:15" x14ac:dyDescent="0.2">
      <c r="A8635" t="s">
        <v>63</v>
      </c>
      <c r="B8635" s="144" t="s">
        <v>71</v>
      </c>
      <c r="C8635">
        <v>750</v>
      </c>
      <c r="D8635" t="str">
        <f>VLOOKUP(Oliusala[[#This Row],[postnumer]],Sveitarfelog[#All],4,FALSE)</f>
        <v>Fjarðabyggð</v>
      </c>
      <c r="E8635" t="str">
        <f>VLOOKUP(Oliusala[[#This Row],[postnumer]],Sveitarfelog[#All],5,FALSE)</f>
        <v>Austurland</v>
      </c>
      <c r="F8635" t="s">
        <v>25</v>
      </c>
      <c r="G8635" t="s">
        <v>24</v>
      </c>
      <c r="H8635" s="1" t="s">
        <v>58</v>
      </c>
      <c r="I8635" s="1">
        <v>17390</v>
      </c>
      <c r="J8635" s="2">
        <f>VLOOKUP(Oliusala[[#This Row],[tegund]],Tegundir!$B$2:$D$19,3,FALSE)*Oliusala[[#This Row],[magn]]/1000</f>
        <v>15.042350000000001</v>
      </c>
      <c r="K8635">
        <v>2016</v>
      </c>
      <c r="L8635" t="s">
        <v>1955</v>
      </c>
      <c r="M8635" s="144" t="s">
        <v>59</v>
      </c>
    </row>
    <row r="8636" spans="1:15" x14ac:dyDescent="0.2">
      <c r="A8636" t="s">
        <v>66</v>
      </c>
      <c r="B8636" s="144" t="s">
        <v>165</v>
      </c>
      <c r="C8636">
        <v>755</v>
      </c>
      <c r="D8636" t="str">
        <f>VLOOKUP(Oliusala[[#This Row],[postnumer]],Sveitarfelog[#All],4,FALSE)</f>
        <v>Fjarðabyggð</v>
      </c>
      <c r="E8636" t="str">
        <f>VLOOKUP(Oliusala[[#This Row],[postnumer]],Sveitarfelog[#All],5,FALSE)</f>
        <v>Austurland</v>
      </c>
      <c r="F8636" t="s">
        <v>29</v>
      </c>
      <c r="G8636" t="s">
        <v>24</v>
      </c>
      <c r="H8636" s="1" t="s">
        <v>60</v>
      </c>
      <c r="I8636" s="1">
        <v>4701</v>
      </c>
      <c r="J8636" s="2">
        <f>VLOOKUP(Oliusala[[#This Row],[tegund]],Tegundir!$B$2:$D$19,3,FALSE)*Oliusala[[#This Row],[magn]]/1000</f>
        <v>4.0663649999999993</v>
      </c>
      <c r="K8636">
        <v>2016</v>
      </c>
      <c r="L8636" t="s">
        <v>19</v>
      </c>
      <c r="M8636" s="144" t="s">
        <v>59</v>
      </c>
      <c r="O8636" s="144" t="s">
        <v>1998</v>
      </c>
    </row>
    <row r="8637" spans="1:15" x14ac:dyDescent="0.2">
      <c r="A8637" t="s">
        <v>63</v>
      </c>
      <c r="B8637" s="144" t="s">
        <v>165</v>
      </c>
      <c r="C8637">
        <v>755</v>
      </c>
      <c r="D8637" t="str">
        <f>VLOOKUP(Oliusala[[#This Row],[postnumer]],Sveitarfelog[#All],4,FALSE)</f>
        <v>Fjarðabyggð</v>
      </c>
      <c r="E8637" t="str">
        <f>VLOOKUP(Oliusala[[#This Row],[postnumer]],Sveitarfelog[#All],5,FALSE)</f>
        <v>Austurland</v>
      </c>
      <c r="F8637" t="s">
        <v>24</v>
      </c>
      <c r="G8637" t="s">
        <v>24</v>
      </c>
      <c r="H8637" t="s">
        <v>58</v>
      </c>
      <c r="I8637" s="1">
        <v>117251</v>
      </c>
      <c r="J8637" s="2">
        <f>VLOOKUP(Oliusala[[#This Row],[tegund]],Tegundir!$B$2:$D$19,3,FALSE)*Oliusala[[#This Row],[magn]]/1000</f>
        <v>101.42211500000001</v>
      </c>
      <c r="K8637">
        <v>2016</v>
      </c>
      <c r="L8637" t="s">
        <v>18</v>
      </c>
      <c r="M8637" s="144" t="s">
        <v>59</v>
      </c>
    </row>
    <row r="8638" spans="1:15" x14ac:dyDescent="0.2">
      <c r="A8638" t="s">
        <v>57</v>
      </c>
      <c r="B8638" s="144" t="s">
        <v>166</v>
      </c>
      <c r="C8638">
        <v>760</v>
      </c>
      <c r="D8638" t="str">
        <f>VLOOKUP(Oliusala[[#This Row],[postnumer]],Sveitarfelog[#All],4,FALSE)</f>
        <v>Fjarðabyggð</v>
      </c>
      <c r="E8638" t="str">
        <f>VLOOKUP(Oliusala[[#This Row],[postnumer]],Sveitarfelog[#All],5,FALSE)</f>
        <v>Austurland</v>
      </c>
      <c r="F8638" t="s">
        <v>24</v>
      </c>
      <c r="G8638" t="s">
        <v>24</v>
      </c>
      <c r="H8638" s="1" t="s">
        <v>60</v>
      </c>
      <c r="I8638" s="1">
        <v>1823</v>
      </c>
      <c r="J8638" s="2">
        <f>VLOOKUP(Oliusala[[#This Row],[tegund]],Tegundir!$B$2:$D$19,3,FALSE)*Oliusala[[#This Row],[magn]]/1000</f>
        <v>1.5768949999999999</v>
      </c>
      <c r="K8638">
        <v>2016</v>
      </c>
      <c r="L8638" t="s">
        <v>18</v>
      </c>
      <c r="M8638" s="144" t="s">
        <v>59</v>
      </c>
    </row>
    <row r="8639" spans="1:15" x14ac:dyDescent="0.2">
      <c r="A8639" t="s">
        <v>57</v>
      </c>
      <c r="B8639" s="144" t="s">
        <v>166</v>
      </c>
      <c r="C8639">
        <v>760</v>
      </c>
      <c r="D8639" t="str">
        <f>VLOOKUP(Oliusala[[#This Row],[postnumer]],Sveitarfelog[#All],4,FALSE)</f>
        <v>Fjarðabyggð</v>
      </c>
      <c r="E8639" t="str">
        <f>VLOOKUP(Oliusala[[#This Row],[postnumer]],Sveitarfelog[#All],5,FALSE)</f>
        <v>Austurland</v>
      </c>
      <c r="F8639" t="s">
        <v>30</v>
      </c>
      <c r="G8639" t="s">
        <v>24</v>
      </c>
      <c r="H8639" s="1" t="s">
        <v>60</v>
      </c>
      <c r="I8639" s="1">
        <v>4427</v>
      </c>
      <c r="J8639" s="2">
        <f>VLOOKUP(Oliusala[[#This Row],[tegund]],Tegundir!$B$2:$D$19,3,FALSE)*Oliusala[[#This Row],[magn]]/1000</f>
        <v>3.8293550000000001</v>
      </c>
      <c r="K8639">
        <v>2016</v>
      </c>
      <c r="L8639" t="s">
        <v>19</v>
      </c>
      <c r="M8639" s="144" t="s">
        <v>59</v>
      </c>
      <c r="O8639" s="144" t="s">
        <v>1998</v>
      </c>
    </row>
    <row r="8640" spans="1:15" x14ac:dyDescent="0.2">
      <c r="A8640" t="s">
        <v>63</v>
      </c>
      <c r="B8640" s="144" t="s">
        <v>166</v>
      </c>
      <c r="C8640">
        <v>760</v>
      </c>
      <c r="D8640" t="str">
        <f>VLOOKUP(Oliusala[[#This Row],[postnumer]],Sveitarfelog[#All],4,FALSE)</f>
        <v>Fjarðabyggð</v>
      </c>
      <c r="E8640" t="str">
        <f>VLOOKUP(Oliusala[[#This Row],[postnumer]],Sveitarfelog[#All],5,FALSE)</f>
        <v>Austurland</v>
      </c>
      <c r="F8640" t="s">
        <v>24</v>
      </c>
      <c r="G8640" t="s">
        <v>24</v>
      </c>
      <c r="H8640" s="1" t="s">
        <v>58</v>
      </c>
      <c r="I8640" s="1">
        <v>181848</v>
      </c>
      <c r="J8640" s="2">
        <f>VLOOKUP(Oliusala[[#This Row],[tegund]],Tegundir!$B$2:$D$19,3,FALSE)*Oliusala[[#This Row],[magn]]/1000</f>
        <v>157.29852</v>
      </c>
      <c r="K8640">
        <v>2016</v>
      </c>
      <c r="L8640" t="s">
        <v>18</v>
      </c>
      <c r="M8640" s="144" t="s">
        <v>59</v>
      </c>
    </row>
    <row r="8641" spans="1:15" x14ac:dyDescent="0.2">
      <c r="A8641" t="s">
        <v>69</v>
      </c>
      <c r="B8641" s="144" t="s">
        <v>166</v>
      </c>
      <c r="C8641">
        <v>760</v>
      </c>
      <c r="D8641" t="str">
        <f>VLOOKUP(Oliusala[[#This Row],[postnumer]],Sveitarfelog[#All],4,FALSE)</f>
        <v>Fjarðabyggð</v>
      </c>
      <c r="E8641" t="str">
        <f>VLOOKUP(Oliusala[[#This Row],[postnumer]],Sveitarfelog[#All],5,FALSE)</f>
        <v>Austurland</v>
      </c>
      <c r="F8641" t="s">
        <v>25</v>
      </c>
      <c r="G8641" t="s">
        <v>24</v>
      </c>
      <c r="H8641" t="s">
        <v>60</v>
      </c>
      <c r="I8641" s="1">
        <v>1309</v>
      </c>
      <c r="J8641" s="2">
        <f>VLOOKUP(Oliusala[[#This Row],[tegund]],Tegundir!$B$2:$D$19,3,FALSE)*Oliusala[[#This Row],[magn]]/1000</f>
        <v>1.132285</v>
      </c>
      <c r="K8641">
        <v>2016</v>
      </c>
      <c r="L8641" t="s">
        <v>1955</v>
      </c>
      <c r="M8641" s="144" t="s">
        <v>59</v>
      </c>
    </row>
    <row r="8642" spans="1:15" x14ac:dyDescent="0.2">
      <c r="A8642" t="s">
        <v>66</v>
      </c>
      <c r="B8642" s="144" t="s">
        <v>166</v>
      </c>
      <c r="C8642">
        <v>760</v>
      </c>
      <c r="D8642" t="str">
        <f>VLOOKUP(Oliusala[[#This Row],[postnumer]],Sveitarfelog[#All],4,FALSE)</f>
        <v>Fjarðabyggð</v>
      </c>
      <c r="E8642" t="str">
        <f>VLOOKUP(Oliusala[[#This Row],[postnumer]],Sveitarfelog[#All],5,FALSE)</f>
        <v>Austurland</v>
      </c>
      <c r="F8642" t="s">
        <v>25</v>
      </c>
      <c r="G8642" t="s">
        <v>24</v>
      </c>
      <c r="H8642" s="1" t="s">
        <v>60</v>
      </c>
      <c r="I8642" s="1">
        <v>4738</v>
      </c>
      <c r="J8642" s="2">
        <f>VLOOKUP(Oliusala[[#This Row],[tegund]],Tegundir!$B$2:$D$19,3,FALSE)*Oliusala[[#This Row],[magn]]/1000</f>
        <v>4.0983700000000001</v>
      </c>
      <c r="K8642">
        <v>2016</v>
      </c>
      <c r="L8642" t="s">
        <v>1955</v>
      </c>
      <c r="M8642" s="144" t="s">
        <v>59</v>
      </c>
    </row>
    <row r="8643" spans="1:15" x14ac:dyDescent="0.2">
      <c r="A8643" t="s">
        <v>57</v>
      </c>
      <c r="B8643" s="144" t="s">
        <v>166</v>
      </c>
      <c r="C8643">
        <v>760</v>
      </c>
      <c r="D8643" t="str">
        <f>VLOOKUP(Oliusala[[#This Row],[postnumer]],Sveitarfelog[#All],4,FALSE)</f>
        <v>Fjarðabyggð</v>
      </c>
      <c r="E8643" t="str">
        <f>VLOOKUP(Oliusala[[#This Row],[postnumer]],Sveitarfelog[#All],5,FALSE)</f>
        <v>Austurland</v>
      </c>
      <c r="F8643" t="s">
        <v>25</v>
      </c>
      <c r="G8643" t="s">
        <v>24</v>
      </c>
      <c r="H8643" s="1" t="s">
        <v>60</v>
      </c>
      <c r="I8643" s="1">
        <v>200869</v>
      </c>
      <c r="J8643" s="2">
        <f>VLOOKUP(Oliusala[[#This Row],[tegund]],Tegundir!$B$2:$D$19,3,FALSE)*Oliusala[[#This Row],[magn]]/1000</f>
        <v>173.75168500000001</v>
      </c>
      <c r="K8643">
        <v>2016</v>
      </c>
      <c r="L8643" t="s">
        <v>1955</v>
      </c>
      <c r="M8643" s="144" t="s">
        <v>59</v>
      </c>
    </row>
    <row r="8644" spans="1:15" x14ac:dyDescent="0.2">
      <c r="A8644" t="s">
        <v>165</v>
      </c>
      <c r="B8644" s="144" t="s">
        <v>166</v>
      </c>
      <c r="C8644">
        <v>760</v>
      </c>
      <c r="D8644" t="str">
        <f>VLOOKUP(Oliusala[[#This Row],[postnumer]],Sveitarfelog[#All],4,FALSE)</f>
        <v>Fjarðabyggð</v>
      </c>
      <c r="E8644" t="str">
        <f>VLOOKUP(Oliusala[[#This Row],[postnumer]],Sveitarfelog[#All],5,FALSE)</f>
        <v>Austurland</v>
      </c>
      <c r="F8644" t="s">
        <v>25</v>
      </c>
      <c r="G8644" t="s">
        <v>24</v>
      </c>
      <c r="H8644" s="1" t="s">
        <v>60</v>
      </c>
      <c r="I8644" s="1">
        <v>35609</v>
      </c>
      <c r="J8644" s="2">
        <f>VLOOKUP(Oliusala[[#This Row],[tegund]],Tegundir!$B$2:$D$19,3,FALSE)*Oliusala[[#This Row],[magn]]/1000</f>
        <v>30.801784999999999</v>
      </c>
      <c r="K8644">
        <v>2016</v>
      </c>
      <c r="L8644" t="s">
        <v>1955</v>
      </c>
      <c r="M8644" s="144" t="s">
        <v>59</v>
      </c>
    </row>
    <row r="8645" spans="1:15" x14ac:dyDescent="0.2">
      <c r="A8645" t="s">
        <v>167</v>
      </c>
      <c r="B8645" s="144" t="s">
        <v>167</v>
      </c>
      <c r="C8645">
        <v>765</v>
      </c>
      <c r="D8645" t="str">
        <f>VLOOKUP(Oliusala[[#This Row],[postnumer]],Sveitarfelog[#All],4,FALSE)</f>
        <v>Fljótsdalshreppur,Múlaþing</v>
      </c>
      <c r="E8645" t="str">
        <f>VLOOKUP(Oliusala[[#This Row],[postnumer]],Sveitarfelog[#All],5,FALSE)</f>
        <v>Austurland</v>
      </c>
      <c r="F8645" t="s">
        <v>24</v>
      </c>
      <c r="G8645" t="s">
        <v>24</v>
      </c>
      <c r="H8645" t="s">
        <v>58</v>
      </c>
      <c r="I8645" s="1">
        <v>7341</v>
      </c>
      <c r="J8645" s="2">
        <f>VLOOKUP(Oliusala[[#This Row],[tegund]],Tegundir!$B$2:$D$19,3,FALSE)*Oliusala[[#This Row],[magn]]/1000</f>
        <v>6.3499650000000001</v>
      </c>
      <c r="K8645">
        <v>2016</v>
      </c>
      <c r="L8645" t="s">
        <v>18</v>
      </c>
      <c r="M8645" s="144" t="s">
        <v>59</v>
      </c>
    </row>
    <row r="8646" spans="1:15" x14ac:dyDescent="0.2">
      <c r="A8646" t="s">
        <v>167</v>
      </c>
      <c r="B8646" s="144" t="s">
        <v>167</v>
      </c>
      <c r="C8646">
        <v>765</v>
      </c>
      <c r="D8646" t="str">
        <f>VLOOKUP(Oliusala[[#This Row],[postnumer]],Sveitarfelog[#All],4,FALSE)</f>
        <v>Fljótsdalshreppur,Múlaþing</v>
      </c>
      <c r="E8646" t="str">
        <f>VLOOKUP(Oliusala[[#This Row],[postnumer]],Sveitarfelog[#All],5,FALSE)</f>
        <v>Austurland</v>
      </c>
      <c r="F8646" t="s">
        <v>29</v>
      </c>
      <c r="G8646" t="s">
        <v>24</v>
      </c>
      <c r="H8646" t="s">
        <v>58</v>
      </c>
      <c r="I8646" s="1">
        <v>55640</v>
      </c>
      <c r="J8646" s="2">
        <f>VLOOKUP(Oliusala[[#This Row],[tegund]],Tegundir!$B$2:$D$19,3,FALSE)*Oliusala[[#This Row],[magn]]/1000</f>
        <v>48.128599999999999</v>
      </c>
      <c r="K8646">
        <v>2016</v>
      </c>
      <c r="L8646" t="s">
        <v>19</v>
      </c>
      <c r="M8646" s="144" t="s">
        <v>59</v>
      </c>
      <c r="O8646" s="144" t="s">
        <v>1998</v>
      </c>
    </row>
    <row r="8647" spans="1:15" x14ac:dyDescent="0.2">
      <c r="A8647" t="s">
        <v>69</v>
      </c>
      <c r="B8647" s="144" t="s">
        <v>167</v>
      </c>
      <c r="C8647">
        <v>765</v>
      </c>
      <c r="D8647" t="str">
        <f>VLOOKUP(Oliusala[[#This Row],[postnumer]],Sveitarfelog[#All],4,FALSE)</f>
        <v>Fljótsdalshreppur,Múlaþing</v>
      </c>
      <c r="E8647" t="str">
        <f>VLOOKUP(Oliusala[[#This Row],[postnumer]],Sveitarfelog[#All],5,FALSE)</f>
        <v>Austurland</v>
      </c>
      <c r="F8647" t="s">
        <v>29</v>
      </c>
      <c r="G8647" t="s">
        <v>24</v>
      </c>
      <c r="H8647" t="s">
        <v>60</v>
      </c>
      <c r="I8647" s="1">
        <v>69418</v>
      </c>
      <c r="J8647" s="2">
        <f>VLOOKUP(Oliusala[[#This Row],[tegund]],Tegundir!$B$2:$D$19,3,FALSE)*Oliusala[[#This Row],[magn]]/1000</f>
        <v>60.046570000000003</v>
      </c>
      <c r="K8647">
        <v>2016</v>
      </c>
      <c r="L8647" t="s">
        <v>19</v>
      </c>
      <c r="M8647" s="144" t="s">
        <v>59</v>
      </c>
      <c r="O8647" s="144" t="s">
        <v>1998</v>
      </c>
    </row>
    <row r="8648" spans="1:15" x14ac:dyDescent="0.2">
      <c r="A8648" t="s">
        <v>158</v>
      </c>
      <c r="B8648" s="144" t="s">
        <v>167</v>
      </c>
      <c r="C8648">
        <v>765</v>
      </c>
      <c r="D8648" t="str">
        <f>VLOOKUP(Oliusala[[#This Row],[postnumer]],Sveitarfelog[#All],4,FALSE)</f>
        <v>Fljótsdalshreppur,Múlaþing</v>
      </c>
      <c r="E8648" t="str">
        <f>VLOOKUP(Oliusala[[#This Row],[postnumer]],Sveitarfelog[#All],5,FALSE)</f>
        <v>Austurland</v>
      </c>
      <c r="F8648" t="s">
        <v>24</v>
      </c>
      <c r="G8648" t="s">
        <v>24</v>
      </c>
      <c r="H8648" s="1" t="s">
        <v>60</v>
      </c>
      <c r="I8648" s="1">
        <v>800</v>
      </c>
      <c r="J8648" s="2">
        <f>VLOOKUP(Oliusala[[#This Row],[tegund]],Tegundir!$B$2:$D$19,3,FALSE)*Oliusala[[#This Row],[magn]]/1000</f>
        <v>0.69199999999999995</v>
      </c>
      <c r="K8648">
        <v>2016</v>
      </c>
      <c r="L8648" t="s">
        <v>18</v>
      </c>
      <c r="M8648" s="144" t="s">
        <v>59</v>
      </c>
    </row>
    <row r="8649" spans="1:15" x14ac:dyDescent="0.2">
      <c r="A8649" t="s">
        <v>158</v>
      </c>
      <c r="B8649" s="144" t="s">
        <v>167</v>
      </c>
      <c r="C8649">
        <v>765</v>
      </c>
      <c r="D8649" t="str">
        <f>VLOOKUP(Oliusala[[#This Row],[postnumer]],Sveitarfelog[#All],4,FALSE)</f>
        <v>Fljótsdalshreppur,Múlaþing</v>
      </c>
      <c r="E8649" t="str">
        <f>VLOOKUP(Oliusala[[#This Row],[postnumer]],Sveitarfelog[#All],5,FALSE)</f>
        <v>Austurland</v>
      </c>
      <c r="F8649" t="s">
        <v>29</v>
      </c>
      <c r="G8649" t="s">
        <v>24</v>
      </c>
      <c r="H8649" t="s">
        <v>60</v>
      </c>
      <c r="I8649" s="1">
        <v>208890</v>
      </c>
      <c r="J8649" s="2">
        <f>VLOOKUP(Oliusala[[#This Row],[tegund]],Tegundir!$B$2:$D$19,3,FALSE)*Oliusala[[#This Row],[magn]]/1000</f>
        <v>180.68985000000001</v>
      </c>
      <c r="K8649">
        <v>2016</v>
      </c>
      <c r="L8649" t="s">
        <v>19</v>
      </c>
      <c r="M8649" s="144" t="s">
        <v>59</v>
      </c>
      <c r="O8649" s="144" t="s">
        <v>1998</v>
      </c>
    </row>
    <row r="8650" spans="1:15" x14ac:dyDescent="0.2">
      <c r="A8650" t="s">
        <v>63</v>
      </c>
      <c r="B8650" s="144" t="s">
        <v>167</v>
      </c>
      <c r="C8650">
        <v>765</v>
      </c>
      <c r="D8650" t="str">
        <f>VLOOKUP(Oliusala[[#This Row],[postnumer]],Sveitarfelog[#All],4,FALSE)</f>
        <v>Fljótsdalshreppur,Múlaþing</v>
      </c>
      <c r="E8650" t="str">
        <f>VLOOKUP(Oliusala[[#This Row],[postnumer]],Sveitarfelog[#All],5,FALSE)</f>
        <v>Austurland</v>
      </c>
      <c r="F8650" t="s">
        <v>24</v>
      </c>
      <c r="G8650" t="s">
        <v>24</v>
      </c>
      <c r="H8650" s="1" t="s">
        <v>58</v>
      </c>
      <c r="I8650" s="1">
        <v>360207</v>
      </c>
      <c r="J8650" s="2">
        <f>VLOOKUP(Oliusala[[#This Row],[tegund]],Tegundir!$B$2:$D$19,3,FALSE)*Oliusala[[#This Row],[magn]]/1000</f>
        <v>311.57905499999998</v>
      </c>
      <c r="K8650">
        <v>2016</v>
      </c>
      <c r="L8650" t="s">
        <v>18</v>
      </c>
      <c r="M8650" s="144" t="s">
        <v>59</v>
      </c>
    </row>
    <row r="8651" spans="1:15" x14ac:dyDescent="0.2">
      <c r="A8651" t="s">
        <v>167</v>
      </c>
      <c r="B8651" s="144" t="s">
        <v>167</v>
      </c>
      <c r="C8651">
        <v>765</v>
      </c>
      <c r="D8651" t="str">
        <f>VLOOKUP(Oliusala[[#This Row],[postnumer]],Sveitarfelog[#All],4,FALSE)</f>
        <v>Fljótsdalshreppur,Múlaþing</v>
      </c>
      <c r="E8651" t="str">
        <f>VLOOKUP(Oliusala[[#This Row],[postnumer]],Sveitarfelog[#All],5,FALSE)</f>
        <v>Austurland</v>
      </c>
      <c r="F8651" t="s">
        <v>25</v>
      </c>
      <c r="G8651" t="s">
        <v>24</v>
      </c>
      <c r="H8651" t="s">
        <v>58</v>
      </c>
      <c r="I8651" s="1">
        <v>388115</v>
      </c>
      <c r="J8651" s="2">
        <f>VLOOKUP(Oliusala[[#This Row],[tegund]],Tegundir!$B$2:$D$19,3,FALSE)*Oliusala[[#This Row],[magn]]/1000</f>
        <v>335.71947499999999</v>
      </c>
      <c r="K8651">
        <v>2016</v>
      </c>
      <c r="L8651" t="s">
        <v>19</v>
      </c>
      <c r="M8651" s="144" t="s">
        <v>59</v>
      </c>
      <c r="O8651" s="144" t="s">
        <v>1997</v>
      </c>
    </row>
    <row r="8652" spans="1:15" x14ac:dyDescent="0.2">
      <c r="A8652" t="s">
        <v>69</v>
      </c>
      <c r="B8652" s="144" t="s">
        <v>167</v>
      </c>
      <c r="C8652">
        <v>765</v>
      </c>
      <c r="D8652" t="str">
        <f>VLOOKUP(Oliusala[[#This Row],[postnumer]],Sveitarfelog[#All],4,FALSE)</f>
        <v>Fljótsdalshreppur,Múlaþing</v>
      </c>
      <c r="E8652" t="str">
        <f>VLOOKUP(Oliusala[[#This Row],[postnumer]],Sveitarfelog[#All],5,FALSE)</f>
        <v>Austurland</v>
      </c>
      <c r="F8652" t="s">
        <v>25</v>
      </c>
      <c r="G8652" t="s">
        <v>24</v>
      </c>
      <c r="H8652" t="s">
        <v>60</v>
      </c>
      <c r="I8652" s="1">
        <v>79931</v>
      </c>
      <c r="J8652" s="2">
        <f>VLOOKUP(Oliusala[[#This Row],[tegund]],Tegundir!$B$2:$D$19,3,FALSE)*Oliusala[[#This Row],[magn]]/1000</f>
        <v>69.140315000000001</v>
      </c>
      <c r="K8652">
        <v>2016</v>
      </c>
      <c r="L8652" t="s">
        <v>19</v>
      </c>
      <c r="M8652" s="144" t="s">
        <v>59</v>
      </c>
      <c r="O8652" s="144" t="s">
        <v>1997</v>
      </c>
    </row>
    <row r="8653" spans="1:15" x14ac:dyDescent="0.2">
      <c r="A8653" t="s">
        <v>63</v>
      </c>
      <c r="B8653" s="144" t="s">
        <v>167</v>
      </c>
      <c r="C8653">
        <v>765</v>
      </c>
      <c r="D8653" t="str">
        <f>VLOOKUP(Oliusala[[#This Row],[postnumer]],Sveitarfelog[#All],4,FALSE)</f>
        <v>Fljótsdalshreppur,Múlaþing</v>
      </c>
      <c r="E8653" t="str">
        <f>VLOOKUP(Oliusala[[#This Row],[postnumer]],Sveitarfelog[#All],5,FALSE)</f>
        <v>Austurland</v>
      </c>
      <c r="F8653" t="s">
        <v>25</v>
      </c>
      <c r="G8653" t="s">
        <v>24</v>
      </c>
      <c r="H8653" s="1" t="s">
        <v>58</v>
      </c>
      <c r="I8653" s="1">
        <v>37486</v>
      </c>
      <c r="J8653" s="2">
        <f>VLOOKUP(Oliusala[[#This Row],[tegund]],Tegundir!$B$2:$D$19,3,FALSE)*Oliusala[[#This Row],[magn]]/1000</f>
        <v>32.42539</v>
      </c>
      <c r="K8653">
        <v>2016</v>
      </c>
      <c r="L8653" t="s">
        <v>19</v>
      </c>
      <c r="M8653" s="144" t="s">
        <v>59</v>
      </c>
      <c r="O8653" s="144" t="s">
        <v>1997</v>
      </c>
    </row>
    <row r="8654" spans="1:15" x14ac:dyDescent="0.2">
      <c r="A8654" t="s">
        <v>63</v>
      </c>
      <c r="B8654" s="144" t="s">
        <v>168</v>
      </c>
      <c r="C8654">
        <v>780</v>
      </c>
      <c r="D8654" t="str">
        <f>VLOOKUP(Oliusala[[#This Row],[postnumer]],Sveitarfelog[#All],4,FALSE)</f>
        <v>Sveitarfélagið Hornafjörður</v>
      </c>
      <c r="E8654" t="str">
        <f>VLOOKUP(Oliusala[[#This Row],[postnumer]],Sveitarfelog[#All],5,FALSE)</f>
        <v>Suðurland</v>
      </c>
      <c r="F8654" t="s">
        <v>25</v>
      </c>
      <c r="G8654" t="s">
        <v>24</v>
      </c>
      <c r="H8654" s="1" t="s">
        <v>58</v>
      </c>
      <c r="I8654" s="1">
        <v>7997</v>
      </c>
      <c r="J8654" s="2">
        <f>VLOOKUP(Oliusala[[#This Row],[tegund]],Tegundir!$B$2:$D$19,3,FALSE)*Oliusala[[#This Row],[magn]]/1000</f>
        <v>6.9174049999999996</v>
      </c>
      <c r="K8654">
        <v>2016</v>
      </c>
      <c r="L8654" t="s">
        <v>19</v>
      </c>
      <c r="M8654" s="144" t="s">
        <v>59</v>
      </c>
      <c r="O8654" s="144" t="s">
        <v>1997</v>
      </c>
    </row>
    <row r="8655" spans="1:15" x14ac:dyDescent="0.2">
      <c r="A8655" t="s">
        <v>63</v>
      </c>
      <c r="B8655" s="144" t="s">
        <v>168</v>
      </c>
      <c r="C8655">
        <v>780</v>
      </c>
      <c r="D8655" t="str">
        <f>VLOOKUP(Oliusala[[#This Row],[postnumer]],Sveitarfelog[#All],4,FALSE)</f>
        <v>Sveitarfélagið Hornafjörður</v>
      </c>
      <c r="E8655" t="str">
        <f>VLOOKUP(Oliusala[[#This Row],[postnumer]],Sveitarfelog[#All],5,FALSE)</f>
        <v>Suðurland</v>
      </c>
      <c r="F8655" t="s">
        <v>25</v>
      </c>
      <c r="G8655" t="s">
        <v>24</v>
      </c>
      <c r="H8655" s="1" t="s">
        <v>58</v>
      </c>
      <c r="I8655" s="1">
        <v>20096</v>
      </c>
      <c r="J8655" s="2">
        <f>VLOOKUP(Oliusala[[#This Row],[tegund]],Tegundir!$B$2:$D$19,3,FALSE)*Oliusala[[#This Row],[magn]]/1000</f>
        <v>17.383040000000001</v>
      </c>
      <c r="K8655">
        <v>2016</v>
      </c>
      <c r="L8655" t="s">
        <v>19</v>
      </c>
      <c r="M8655" s="144" t="s">
        <v>59</v>
      </c>
      <c r="O8655" s="144" t="s">
        <v>1997</v>
      </c>
    </row>
    <row r="8656" spans="1:15" x14ac:dyDescent="0.2">
      <c r="A8656" t="s">
        <v>69</v>
      </c>
      <c r="B8656" s="144" t="s">
        <v>168</v>
      </c>
      <c r="C8656">
        <v>780</v>
      </c>
      <c r="D8656" t="str">
        <f>VLOOKUP(Oliusala[[#This Row],[postnumer]],Sveitarfelog[#All],4,FALSE)</f>
        <v>Sveitarfélagið Hornafjörður</v>
      </c>
      <c r="E8656" t="str">
        <f>VLOOKUP(Oliusala[[#This Row],[postnumer]],Sveitarfelog[#All],5,FALSE)</f>
        <v>Suðurland</v>
      </c>
      <c r="F8656" t="s">
        <v>29</v>
      </c>
      <c r="G8656" t="s">
        <v>24</v>
      </c>
      <c r="H8656" s="1" t="s">
        <v>60</v>
      </c>
      <c r="I8656" s="1">
        <v>25330</v>
      </c>
      <c r="J8656" s="2">
        <f>VLOOKUP(Oliusala[[#This Row],[tegund]],Tegundir!$B$2:$D$19,3,FALSE)*Oliusala[[#This Row],[magn]]/1000</f>
        <v>21.910450000000001</v>
      </c>
      <c r="K8656">
        <v>2016</v>
      </c>
      <c r="L8656" t="s">
        <v>19</v>
      </c>
      <c r="M8656" s="144" t="s">
        <v>59</v>
      </c>
      <c r="O8656" s="144" t="s">
        <v>1998</v>
      </c>
    </row>
    <row r="8657" spans="1:15" x14ac:dyDescent="0.2">
      <c r="A8657" t="s">
        <v>158</v>
      </c>
      <c r="B8657" s="144" t="s">
        <v>168</v>
      </c>
      <c r="C8657">
        <v>780</v>
      </c>
      <c r="D8657" t="str">
        <f>VLOOKUP(Oliusala[[#This Row],[postnumer]],Sveitarfelog[#All],4,FALSE)</f>
        <v>Sveitarfélagið Hornafjörður</v>
      </c>
      <c r="E8657" t="str">
        <f>VLOOKUP(Oliusala[[#This Row],[postnumer]],Sveitarfelog[#All],5,FALSE)</f>
        <v>Suðurland</v>
      </c>
      <c r="F8657" t="s">
        <v>24</v>
      </c>
      <c r="G8657" t="s">
        <v>24</v>
      </c>
      <c r="H8657" t="s">
        <v>58</v>
      </c>
      <c r="I8657" s="1">
        <v>177129</v>
      </c>
      <c r="J8657" s="2">
        <f>VLOOKUP(Oliusala[[#This Row],[tegund]],Tegundir!$B$2:$D$19,3,FALSE)*Oliusala[[#This Row],[magn]]/1000</f>
        <v>153.21658499999998</v>
      </c>
      <c r="K8657">
        <v>2016</v>
      </c>
      <c r="L8657" t="s">
        <v>18</v>
      </c>
      <c r="M8657" s="144" t="s">
        <v>59</v>
      </c>
    </row>
    <row r="8658" spans="1:15" x14ac:dyDescent="0.2">
      <c r="A8658" t="s">
        <v>158</v>
      </c>
      <c r="B8658" s="144" t="s">
        <v>168</v>
      </c>
      <c r="C8658">
        <v>780</v>
      </c>
      <c r="D8658" t="str">
        <f>VLOOKUP(Oliusala[[#This Row],[postnumer]],Sveitarfelog[#All],4,FALSE)</f>
        <v>Sveitarfélagið Hornafjörður</v>
      </c>
      <c r="E8658" t="str">
        <f>VLOOKUP(Oliusala[[#This Row],[postnumer]],Sveitarfelog[#All],5,FALSE)</f>
        <v>Suðurland</v>
      </c>
      <c r="F8658" t="s">
        <v>29</v>
      </c>
      <c r="G8658" t="s">
        <v>24</v>
      </c>
      <c r="H8658" s="1" t="s">
        <v>58</v>
      </c>
      <c r="I8658" s="1">
        <v>3902280</v>
      </c>
      <c r="J8658" s="2">
        <f>VLOOKUP(Oliusala[[#This Row],[tegund]],Tegundir!$B$2:$D$19,3,FALSE)*Oliusala[[#This Row],[magn]]/1000</f>
        <v>3375.4722000000002</v>
      </c>
      <c r="K8658">
        <v>2016</v>
      </c>
      <c r="L8658" t="s">
        <v>19</v>
      </c>
      <c r="M8658" s="144" t="s">
        <v>59</v>
      </c>
      <c r="O8658" s="144" t="s">
        <v>1998</v>
      </c>
    </row>
    <row r="8659" spans="1:15" x14ac:dyDescent="0.2">
      <c r="A8659" t="s">
        <v>158</v>
      </c>
      <c r="B8659" s="144" t="s">
        <v>168</v>
      </c>
      <c r="C8659">
        <v>780</v>
      </c>
      <c r="D8659" t="str">
        <f>VLOOKUP(Oliusala[[#This Row],[postnumer]],Sveitarfelog[#All],4,FALSE)</f>
        <v>Sveitarfélagið Hornafjörður</v>
      </c>
      <c r="E8659" t="str">
        <f>VLOOKUP(Oliusala[[#This Row],[postnumer]],Sveitarfelog[#All],5,FALSE)</f>
        <v>Suðurland</v>
      </c>
      <c r="F8659" t="s">
        <v>30</v>
      </c>
      <c r="G8659" t="s">
        <v>24</v>
      </c>
      <c r="H8659" s="1" t="s">
        <v>58</v>
      </c>
      <c r="I8659" s="1">
        <v>22218</v>
      </c>
      <c r="J8659" s="2">
        <f>VLOOKUP(Oliusala[[#This Row],[tegund]],Tegundir!$B$2:$D$19,3,FALSE)*Oliusala[[#This Row],[magn]]/1000</f>
        <v>19.21857</v>
      </c>
      <c r="K8659">
        <v>2016</v>
      </c>
      <c r="L8659" t="s">
        <v>19</v>
      </c>
      <c r="M8659" s="144" t="s">
        <v>59</v>
      </c>
      <c r="O8659" s="144" t="s">
        <v>1998</v>
      </c>
    </row>
    <row r="8660" spans="1:15" x14ac:dyDescent="0.2">
      <c r="A8660" t="s">
        <v>63</v>
      </c>
      <c r="B8660" s="144" t="s">
        <v>168</v>
      </c>
      <c r="C8660">
        <v>780</v>
      </c>
      <c r="D8660" t="str">
        <f>VLOOKUP(Oliusala[[#This Row],[postnumer]],Sveitarfelog[#All],4,FALSE)</f>
        <v>Sveitarfélagið Hornafjörður</v>
      </c>
      <c r="E8660" t="str">
        <f>VLOOKUP(Oliusala[[#This Row],[postnumer]],Sveitarfelog[#All],5,FALSE)</f>
        <v>Suðurland</v>
      </c>
      <c r="F8660" t="s">
        <v>24</v>
      </c>
      <c r="G8660" t="s">
        <v>24</v>
      </c>
      <c r="H8660" s="1" t="s">
        <v>58</v>
      </c>
      <c r="I8660" s="1">
        <v>156568</v>
      </c>
      <c r="J8660" s="2">
        <f>VLOOKUP(Oliusala[[#This Row],[tegund]],Tegundir!$B$2:$D$19,3,FALSE)*Oliusala[[#This Row],[magn]]/1000</f>
        <v>135.43132</v>
      </c>
      <c r="K8660">
        <v>2016</v>
      </c>
      <c r="L8660" t="s">
        <v>18</v>
      </c>
      <c r="M8660" s="144" t="s">
        <v>59</v>
      </c>
    </row>
    <row r="8661" spans="1:15" x14ac:dyDescent="0.2">
      <c r="A8661" t="s">
        <v>63</v>
      </c>
      <c r="B8661" s="144" t="s">
        <v>168</v>
      </c>
      <c r="C8661">
        <v>780</v>
      </c>
      <c r="D8661" t="str">
        <f>VLOOKUP(Oliusala[[#This Row],[postnumer]],Sveitarfelog[#All],4,FALSE)</f>
        <v>Sveitarfélagið Hornafjörður</v>
      </c>
      <c r="E8661" t="str">
        <f>VLOOKUP(Oliusala[[#This Row],[postnumer]],Sveitarfelog[#All],5,FALSE)</f>
        <v>Suðurland</v>
      </c>
      <c r="F8661" t="s">
        <v>24</v>
      </c>
      <c r="G8661" t="s">
        <v>24</v>
      </c>
      <c r="H8661" s="1" t="s">
        <v>58</v>
      </c>
      <c r="I8661" s="1">
        <v>1784790</v>
      </c>
      <c r="J8661" s="2">
        <f>VLOOKUP(Oliusala[[#This Row],[tegund]],Tegundir!$B$2:$D$19,3,FALSE)*Oliusala[[#This Row],[magn]]/1000</f>
        <v>1543.8433500000001</v>
      </c>
      <c r="K8661">
        <v>2016</v>
      </c>
      <c r="L8661" t="s">
        <v>18</v>
      </c>
      <c r="M8661" s="144" t="s">
        <v>59</v>
      </c>
    </row>
    <row r="8662" spans="1:15" x14ac:dyDescent="0.2">
      <c r="A8662" t="s">
        <v>63</v>
      </c>
      <c r="B8662" s="144" t="s">
        <v>171</v>
      </c>
      <c r="C8662">
        <v>781</v>
      </c>
      <c r="D8662" t="str">
        <f>VLOOKUP(Oliusala[[#This Row],[postnumer]],Sveitarfelog[#All],4,FALSE)</f>
        <v>Sveitarfélagið Hornafjörður</v>
      </c>
      <c r="E8662" t="str">
        <f>VLOOKUP(Oliusala[[#This Row],[postnumer]],Sveitarfelog[#All],5,FALSE)</f>
        <v>Suðurland</v>
      </c>
      <c r="F8662" t="s">
        <v>25</v>
      </c>
      <c r="G8662" t="s">
        <v>24</v>
      </c>
      <c r="H8662" s="1" t="s">
        <v>58</v>
      </c>
      <c r="I8662" s="1">
        <v>36395</v>
      </c>
      <c r="J8662" s="2">
        <f>VLOOKUP(Oliusala[[#This Row],[tegund]],Tegundir!$B$2:$D$19,3,FALSE)*Oliusala[[#This Row],[magn]]/1000</f>
        <v>31.481674999999999</v>
      </c>
      <c r="K8662">
        <v>2016</v>
      </c>
      <c r="L8662" t="s">
        <v>19</v>
      </c>
      <c r="M8662" s="144" t="s">
        <v>59</v>
      </c>
      <c r="O8662" s="144" t="s">
        <v>1997</v>
      </c>
    </row>
    <row r="8663" spans="1:15" x14ac:dyDescent="0.2">
      <c r="A8663" t="s">
        <v>63</v>
      </c>
      <c r="B8663" s="144" t="s">
        <v>70</v>
      </c>
      <c r="C8663">
        <v>800</v>
      </c>
      <c r="D8663" t="str">
        <f>VLOOKUP(Oliusala[[#This Row],[postnumer]],Sveitarfelog[#All],4,FALSE)</f>
        <v>Flóahreppur,Sveitarfélagið Árborg</v>
      </c>
      <c r="E8663" t="str">
        <f>VLOOKUP(Oliusala[[#This Row],[postnumer]],Sveitarfelog[#All],5,FALSE)</f>
        <v>Suðurland</v>
      </c>
      <c r="F8663" t="s">
        <v>25</v>
      </c>
      <c r="G8663" t="s">
        <v>24</v>
      </c>
      <c r="H8663" s="1" t="s">
        <v>58</v>
      </c>
      <c r="I8663" s="1">
        <v>382583</v>
      </c>
      <c r="J8663" s="2">
        <f>VLOOKUP(Oliusala[[#This Row],[tegund]],Tegundir!$B$2:$D$19,3,FALSE)*Oliusala[[#This Row],[magn]]/1000</f>
        <v>330.93429499999996</v>
      </c>
      <c r="K8663">
        <v>2016</v>
      </c>
      <c r="L8663" t="s">
        <v>18</v>
      </c>
      <c r="M8663" s="144" t="s">
        <v>59</v>
      </c>
    </row>
    <row r="8664" spans="1:15" x14ac:dyDescent="0.2">
      <c r="A8664" t="s">
        <v>63</v>
      </c>
      <c r="B8664" s="144" t="s">
        <v>70</v>
      </c>
      <c r="C8664">
        <v>800</v>
      </c>
      <c r="D8664" t="str">
        <f>VLOOKUP(Oliusala[[#This Row],[postnumer]],Sveitarfelog[#All],4,FALSE)</f>
        <v>Flóahreppur,Sveitarfélagið Árborg</v>
      </c>
      <c r="E8664" t="str">
        <f>VLOOKUP(Oliusala[[#This Row],[postnumer]],Sveitarfelog[#All],5,FALSE)</f>
        <v>Suðurland</v>
      </c>
      <c r="F8664" t="s">
        <v>25</v>
      </c>
      <c r="G8664" t="s">
        <v>24</v>
      </c>
      <c r="H8664" t="s">
        <v>58</v>
      </c>
      <c r="I8664" s="1">
        <v>65637</v>
      </c>
      <c r="J8664" s="2">
        <f>VLOOKUP(Oliusala[[#This Row],[tegund]],Tegundir!$B$2:$D$19,3,FALSE)*Oliusala[[#This Row],[magn]]/1000</f>
        <v>56.776004999999998</v>
      </c>
      <c r="K8664">
        <v>2016</v>
      </c>
      <c r="L8664" t="s">
        <v>18</v>
      </c>
      <c r="M8664" s="144" t="s">
        <v>59</v>
      </c>
    </row>
    <row r="8665" spans="1:15" x14ac:dyDescent="0.2">
      <c r="A8665" t="s">
        <v>158</v>
      </c>
      <c r="B8665" s="144" t="s">
        <v>169</v>
      </c>
      <c r="C8665">
        <v>781</v>
      </c>
      <c r="D8665" t="str">
        <f>VLOOKUP(Oliusala[[#This Row],[postnumer]],Sveitarfelog[#All],4,FALSE)</f>
        <v>Sveitarfélagið Hornafjörður</v>
      </c>
      <c r="E8665" t="str">
        <f>VLOOKUP(Oliusala[[#This Row],[postnumer]],Sveitarfelog[#All],5,FALSE)</f>
        <v>Suðurland</v>
      </c>
      <c r="F8665" t="s">
        <v>24</v>
      </c>
      <c r="G8665" t="s">
        <v>24</v>
      </c>
      <c r="H8665" t="s">
        <v>60</v>
      </c>
      <c r="I8665" s="1">
        <v>54300</v>
      </c>
      <c r="J8665" s="2">
        <f>VLOOKUP(Oliusala[[#This Row],[tegund]],Tegundir!$B$2:$D$19,3,FALSE)*Oliusala[[#This Row],[magn]]/1000</f>
        <v>46.969499999999996</v>
      </c>
      <c r="K8665">
        <v>2016</v>
      </c>
      <c r="L8665" t="s">
        <v>18</v>
      </c>
      <c r="M8665" s="144" t="s">
        <v>59</v>
      </c>
    </row>
    <row r="8666" spans="1:15" x14ac:dyDescent="0.2">
      <c r="A8666" t="s">
        <v>158</v>
      </c>
      <c r="B8666" s="144" t="s">
        <v>170</v>
      </c>
      <c r="C8666">
        <v>781</v>
      </c>
      <c r="D8666" t="str">
        <f>VLOOKUP(Oliusala[[#This Row],[postnumer]],Sveitarfelog[#All],4,FALSE)</f>
        <v>Sveitarfélagið Hornafjörður</v>
      </c>
      <c r="E8666" t="str">
        <f>VLOOKUP(Oliusala[[#This Row],[postnumer]],Sveitarfelog[#All],5,FALSE)</f>
        <v>Suðurland</v>
      </c>
      <c r="F8666" t="s">
        <v>24</v>
      </c>
      <c r="G8666" t="s">
        <v>24</v>
      </c>
      <c r="H8666" s="1" t="s">
        <v>60</v>
      </c>
      <c r="I8666" s="1">
        <v>49894</v>
      </c>
      <c r="J8666" s="2">
        <f>VLOOKUP(Oliusala[[#This Row],[tegund]],Tegundir!$B$2:$D$19,3,FALSE)*Oliusala[[#This Row],[magn]]/1000</f>
        <v>43.15831</v>
      </c>
      <c r="K8666">
        <v>2016</v>
      </c>
      <c r="L8666" t="s">
        <v>18</v>
      </c>
      <c r="M8666" s="144" t="s">
        <v>59</v>
      </c>
    </row>
    <row r="8667" spans="1:15" x14ac:dyDescent="0.2">
      <c r="A8667" t="s">
        <v>57</v>
      </c>
      <c r="B8667" s="144" t="s">
        <v>169</v>
      </c>
      <c r="C8667">
        <v>781</v>
      </c>
      <c r="D8667" t="str">
        <f>VLOOKUP(Oliusala[[#This Row],[postnumer]],Sveitarfelog[#All],4,FALSE)</f>
        <v>Sveitarfélagið Hornafjörður</v>
      </c>
      <c r="E8667" t="str">
        <f>VLOOKUP(Oliusala[[#This Row],[postnumer]],Sveitarfelog[#All],5,FALSE)</f>
        <v>Suðurland</v>
      </c>
      <c r="F8667" t="s">
        <v>24</v>
      </c>
      <c r="G8667" t="s">
        <v>24</v>
      </c>
      <c r="H8667" t="s">
        <v>60</v>
      </c>
      <c r="I8667" s="1">
        <v>28942</v>
      </c>
      <c r="J8667" s="2">
        <f>VLOOKUP(Oliusala[[#This Row],[tegund]],Tegundir!$B$2:$D$19,3,FALSE)*Oliusala[[#This Row],[magn]]/1000</f>
        <v>25.034829999999999</v>
      </c>
      <c r="K8667">
        <v>2016</v>
      </c>
      <c r="L8667" t="s">
        <v>18</v>
      </c>
      <c r="M8667" s="144" t="s">
        <v>59</v>
      </c>
    </row>
    <row r="8668" spans="1:15" x14ac:dyDescent="0.2">
      <c r="A8668" t="s">
        <v>57</v>
      </c>
      <c r="B8668" s="144" t="s">
        <v>170</v>
      </c>
      <c r="C8668">
        <v>781</v>
      </c>
      <c r="D8668" t="str">
        <f>VLOOKUP(Oliusala[[#This Row],[postnumer]],Sveitarfelog[#All],4,FALSE)</f>
        <v>Sveitarfélagið Hornafjörður</v>
      </c>
      <c r="E8668" t="str">
        <f>VLOOKUP(Oliusala[[#This Row],[postnumer]],Sveitarfelog[#All],5,FALSE)</f>
        <v>Suðurland</v>
      </c>
      <c r="F8668" t="s">
        <v>24</v>
      </c>
      <c r="G8668" t="s">
        <v>24</v>
      </c>
      <c r="H8668" s="1" t="s">
        <v>60</v>
      </c>
      <c r="I8668" s="1">
        <v>1858</v>
      </c>
      <c r="J8668" s="2">
        <f>VLOOKUP(Oliusala[[#This Row],[tegund]],Tegundir!$B$2:$D$19,3,FALSE)*Oliusala[[#This Row],[magn]]/1000</f>
        <v>1.60717</v>
      </c>
      <c r="K8668">
        <v>2016</v>
      </c>
      <c r="L8668" t="s">
        <v>18</v>
      </c>
      <c r="M8668" s="144" t="s">
        <v>59</v>
      </c>
    </row>
    <row r="8669" spans="1:15" x14ac:dyDescent="0.2">
      <c r="A8669" t="s">
        <v>57</v>
      </c>
      <c r="B8669" s="144" t="s">
        <v>170</v>
      </c>
      <c r="C8669">
        <v>781</v>
      </c>
      <c r="D8669" t="str">
        <f>VLOOKUP(Oliusala[[#This Row],[postnumer]],Sveitarfelog[#All],4,FALSE)</f>
        <v>Sveitarfélagið Hornafjörður</v>
      </c>
      <c r="E8669" t="str">
        <f>VLOOKUP(Oliusala[[#This Row],[postnumer]],Sveitarfelog[#All],5,FALSE)</f>
        <v>Suðurland</v>
      </c>
      <c r="F8669" t="s">
        <v>30</v>
      </c>
      <c r="G8669" t="s">
        <v>24</v>
      </c>
      <c r="H8669" s="1" t="s">
        <v>60</v>
      </c>
      <c r="I8669" s="1">
        <v>6974</v>
      </c>
      <c r="J8669" s="2">
        <f>VLOOKUP(Oliusala[[#This Row],[tegund]],Tegundir!$B$2:$D$19,3,FALSE)*Oliusala[[#This Row],[magn]]/1000</f>
        <v>6.0325100000000003</v>
      </c>
      <c r="K8669">
        <v>2016</v>
      </c>
      <c r="L8669" t="s">
        <v>19</v>
      </c>
      <c r="M8669" s="144" t="s">
        <v>59</v>
      </c>
      <c r="O8669" s="144" t="s">
        <v>1998</v>
      </c>
    </row>
    <row r="8670" spans="1:15" x14ac:dyDescent="0.2">
      <c r="A8670" t="s">
        <v>63</v>
      </c>
      <c r="B8670" s="144" t="s">
        <v>175</v>
      </c>
      <c r="C8670">
        <v>801</v>
      </c>
      <c r="D8670" t="str">
        <f>VLOOKUP(Oliusala[[#This Row],[postnumer]],Sveitarfelog[#All],4,FALSE)</f>
        <v>Flóahreppur,Sveitarfélagið Árborg</v>
      </c>
      <c r="E8670" t="str">
        <f>VLOOKUP(Oliusala[[#This Row],[postnumer]],Sveitarfelog[#All],5,FALSE)</f>
        <v>Suðurland</v>
      </c>
      <c r="F8670" t="s">
        <v>25</v>
      </c>
      <c r="G8670" t="s">
        <v>24</v>
      </c>
      <c r="H8670" t="s">
        <v>58</v>
      </c>
      <c r="I8670" s="1">
        <v>22018</v>
      </c>
      <c r="J8670" s="2">
        <f>VLOOKUP(Oliusala[[#This Row],[tegund]],Tegundir!$B$2:$D$19,3,FALSE)*Oliusala[[#This Row],[magn]]/1000</f>
        <v>19.045570000000001</v>
      </c>
      <c r="K8670">
        <v>2016</v>
      </c>
      <c r="L8670" t="s">
        <v>18</v>
      </c>
      <c r="M8670" s="144" t="s">
        <v>59</v>
      </c>
    </row>
    <row r="8671" spans="1:15" x14ac:dyDescent="0.2">
      <c r="A8671" t="s">
        <v>63</v>
      </c>
      <c r="B8671" s="144" t="s">
        <v>171</v>
      </c>
      <c r="C8671">
        <v>781</v>
      </c>
      <c r="D8671" t="str">
        <f>VLOOKUP(Oliusala[[#This Row],[postnumer]],Sveitarfelog[#All],4,FALSE)</f>
        <v>Sveitarfélagið Hornafjörður</v>
      </c>
      <c r="E8671" t="str">
        <f>VLOOKUP(Oliusala[[#This Row],[postnumer]],Sveitarfelog[#All],5,FALSE)</f>
        <v>Suðurland</v>
      </c>
      <c r="F8671" t="s">
        <v>24</v>
      </c>
      <c r="G8671" t="s">
        <v>24</v>
      </c>
      <c r="H8671" s="1" t="s">
        <v>58</v>
      </c>
      <c r="I8671" s="1">
        <v>1009400</v>
      </c>
      <c r="J8671" s="2">
        <f>VLOOKUP(Oliusala[[#This Row],[tegund]],Tegundir!$B$2:$D$19,3,FALSE)*Oliusala[[#This Row],[magn]]/1000</f>
        <v>873.13099999999997</v>
      </c>
      <c r="K8671">
        <v>2016</v>
      </c>
      <c r="L8671" t="s">
        <v>18</v>
      </c>
      <c r="M8671" s="144" t="s">
        <v>59</v>
      </c>
    </row>
    <row r="8672" spans="1:15" x14ac:dyDescent="0.2">
      <c r="A8672" t="s">
        <v>63</v>
      </c>
      <c r="B8672" s="144" t="s">
        <v>170</v>
      </c>
      <c r="C8672">
        <v>781</v>
      </c>
      <c r="D8672" t="str">
        <f>VLOOKUP(Oliusala[[#This Row],[postnumer]],Sveitarfelog[#All],4,FALSE)</f>
        <v>Sveitarfélagið Hornafjörður</v>
      </c>
      <c r="E8672" t="str">
        <f>VLOOKUP(Oliusala[[#This Row],[postnumer]],Sveitarfelog[#All],5,FALSE)</f>
        <v>Suðurland</v>
      </c>
      <c r="F8672" t="s">
        <v>24</v>
      </c>
      <c r="G8672" t="s">
        <v>24</v>
      </c>
      <c r="H8672" s="1" t="s">
        <v>58</v>
      </c>
      <c r="I8672" s="1">
        <v>383244</v>
      </c>
      <c r="J8672" s="2">
        <f>VLOOKUP(Oliusala[[#This Row],[tegund]],Tegundir!$B$2:$D$19,3,FALSE)*Oliusala[[#This Row],[magn]]/1000</f>
        <v>331.50605999999999</v>
      </c>
      <c r="K8672">
        <v>2016</v>
      </c>
      <c r="L8672" t="s">
        <v>18</v>
      </c>
      <c r="M8672" s="144" t="s">
        <v>59</v>
      </c>
    </row>
    <row r="8673" spans="1:15" x14ac:dyDescent="0.2">
      <c r="A8673" t="s">
        <v>63</v>
      </c>
      <c r="B8673" s="144" t="s">
        <v>176</v>
      </c>
      <c r="C8673">
        <v>801</v>
      </c>
      <c r="D8673" t="str">
        <f>VLOOKUP(Oliusala[[#This Row],[postnumer]],Sveitarfelog[#All],4,FALSE)</f>
        <v>Flóahreppur,Sveitarfélagið Árborg</v>
      </c>
      <c r="E8673" t="str">
        <f>VLOOKUP(Oliusala[[#This Row],[postnumer]],Sveitarfelog[#All],5,FALSE)</f>
        <v>Suðurland</v>
      </c>
      <c r="F8673" t="s">
        <v>25</v>
      </c>
      <c r="G8673" t="s">
        <v>24</v>
      </c>
      <c r="H8673" s="1" t="s">
        <v>58</v>
      </c>
      <c r="I8673" s="1">
        <v>68237</v>
      </c>
      <c r="J8673" s="2">
        <f>VLOOKUP(Oliusala[[#This Row],[tegund]],Tegundir!$B$2:$D$19,3,FALSE)*Oliusala[[#This Row],[magn]]/1000</f>
        <v>59.025005</v>
      </c>
      <c r="K8673">
        <v>2016</v>
      </c>
      <c r="L8673" t="s">
        <v>18</v>
      </c>
      <c r="M8673" s="144" t="s">
        <v>59</v>
      </c>
    </row>
    <row r="8674" spans="1:15" x14ac:dyDescent="0.2">
      <c r="A8674" t="s">
        <v>63</v>
      </c>
      <c r="B8674" s="144" t="s">
        <v>174</v>
      </c>
      <c r="C8674">
        <v>801</v>
      </c>
      <c r="D8674" t="str">
        <f>VLOOKUP(Oliusala[[#This Row],[postnumer]],Sveitarfelog[#All],4,FALSE)</f>
        <v>Flóahreppur,Sveitarfélagið Árborg</v>
      </c>
      <c r="E8674" t="str">
        <f>VLOOKUP(Oliusala[[#This Row],[postnumer]],Sveitarfelog[#All],5,FALSE)</f>
        <v>Suðurland</v>
      </c>
      <c r="F8674" t="s">
        <v>25</v>
      </c>
      <c r="G8674" t="s">
        <v>24</v>
      </c>
      <c r="H8674" t="s">
        <v>58</v>
      </c>
      <c r="I8674" s="1">
        <v>95904</v>
      </c>
      <c r="J8674" s="2">
        <f>VLOOKUP(Oliusala[[#This Row],[tegund]],Tegundir!$B$2:$D$19,3,FALSE)*Oliusala[[#This Row],[magn]]/1000</f>
        <v>82.956960000000009</v>
      </c>
      <c r="K8674">
        <v>2016</v>
      </c>
      <c r="L8674" t="s">
        <v>18</v>
      </c>
      <c r="M8674" s="144" t="s">
        <v>59</v>
      </c>
    </row>
    <row r="8675" spans="1:15" x14ac:dyDescent="0.2">
      <c r="A8675" t="s">
        <v>63</v>
      </c>
      <c r="B8675" s="144" t="s">
        <v>182</v>
      </c>
      <c r="C8675">
        <v>810</v>
      </c>
      <c r="D8675" t="str">
        <f>VLOOKUP(Oliusala[[#This Row],[postnumer]],Sveitarfelog[#All],4,FALSE)</f>
        <v>Hveragerðisbær,Sveitarfélagið Ölfus</v>
      </c>
      <c r="E8675" t="str">
        <f>VLOOKUP(Oliusala[[#This Row],[postnumer]],Sveitarfelog[#All],5,FALSE)</f>
        <v>Suðurland</v>
      </c>
      <c r="F8675" t="s">
        <v>25</v>
      </c>
      <c r="G8675" t="s">
        <v>24</v>
      </c>
      <c r="H8675" t="s">
        <v>58</v>
      </c>
      <c r="I8675" s="1">
        <v>125966</v>
      </c>
      <c r="J8675" s="2">
        <f>VLOOKUP(Oliusala[[#This Row],[tegund]],Tegundir!$B$2:$D$19,3,FALSE)*Oliusala[[#This Row],[magn]]/1000</f>
        <v>108.96059</v>
      </c>
      <c r="K8675">
        <v>2016</v>
      </c>
      <c r="L8675" t="s">
        <v>18</v>
      </c>
      <c r="M8675" s="144" t="s">
        <v>59</v>
      </c>
    </row>
    <row r="8676" spans="1:15" x14ac:dyDescent="0.2">
      <c r="A8676" t="s">
        <v>63</v>
      </c>
      <c r="B8676" s="144" t="s">
        <v>183</v>
      </c>
      <c r="C8676">
        <v>815</v>
      </c>
      <c r="D8676" t="str">
        <f>VLOOKUP(Oliusala[[#This Row],[postnumer]],Sveitarfelog[#All],4,FALSE)</f>
        <v>Hveragerðisbær,Sveitarfélagið Ölfus</v>
      </c>
      <c r="E8676" t="str">
        <f>VLOOKUP(Oliusala[[#This Row],[postnumer]],Sveitarfelog[#All],5,FALSE)</f>
        <v>Suðurland</v>
      </c>
      <c r="F8676" t="s">
        <v>25</v>
      </c>
      <c r="G8676" t="s">
        <v>24</v>
      </c>
      <c r="H8676" t="s">
        <v>58</v>
      </c>
      <c r="I8676" s="1">
        <v>51577</v>
      </c>
      <c r="J8676" s="2">
        <f>VLOOKUP(Oliusala[[#This Row],[tegund]],Tegundir!$B$2:$D$19,3,FALSE)*Oliusala[[#This Row],[magn]]/1000</f>
        <v>44.614104999999995</v>
      </c>
      <c r="K8676">
        <v>2016</v>
      </c>
      <c r="L8676" t="s">
        <v>19</v>
      </c>
      <c r="M8676" s="144" t="s">
        <v>59</v>
      </c>
      <c r="O8676" s="144" t="s">
        <v>1997</v>
      </c>
    </row>
    <row r="8677" spans="1:15" x14ac:dyDescent="0.2">
      <c r="A8677" t="s">
        <v>63</v>
      </c>
      <c r="B8677" s="144" t="s">
        <v>184</v>
      </c>
      <c r="C8677">
        <v>820</v>
      </c>
      <c r="D8677" t="str">
        <f>VLOOKUP(Oliusala[[#This Row],[postnumer]],Sveitarfelog[#All],4,FALSE)</f>
        <v>Flóahreppur,Sveitarfélagið Árborg</v>
      </c>
      <c r="E8677" t="str">
        <f>VLOOKUP(Oliusala[[#This Row],[postnumer]],Sveitarfelog[#All],5,FALSE)</f>
        <v>Suðurland</v>
      </c>
      <c r="F8677" t="s">
        <v>25</v>
      </c>
      <c r="G8677" t="s">
        <v>24</v>
      </c>
      <c r="H8677" t="s">
        <v>58</v>
      </c>
      <c r="I8677" s="1">
        <v>39954</v>
      </c>
      <c r="J8677" s="2">
        <f>VLOOKUP(Oliusala[[#This Row],[tegund]],Tegundir!$B$2:$D$19,3,FALSE)*Oliusala[[#This Row],[magn]]/1000</f>
        <v>34.560209999999998</v>
      </c>
      <c r="K8677">
        <v>2016</v>
      </c>
      <c r="L8677" t="s">
        <v>18</v>
      </c>
      <c r="M8677" s="144" t="s">
        <v>59</v>
      </c>
    </row>
    <row r="8678" spans="1:15" x14ac:dyDescent="0.2">
      <c r="A8678" t="s">
        <v>158</v>
      </c>
      <c r="B8678" s="144" t="s">
        <v>172</v>
      </c>
      <c r="C8678">
        <v>785</v>
      </c>
      <c r="D8678" t="str">
        <f>VLOOKUP(Oliusala[[#This Row],[postnumer]],Sveitarfelog[#All],4,FALSE)</f>
        <v>Sveitarfélagið Hornafjörður</v>
      </c>
      <c r="E8678" t="str">
        <f>VLOOKUP(Oliusala[[#This Row],[postnumer]],Sveitarfelog[#All],5,FALSE)</f>
        <v>Suðurland</v>
      </c>
      <c r="F8678" t="s">
        <v>24</v>
      </c>
      <c r="G8678" t="s">
        <v>24</v>
      </c>
      <c r="H8678" t="s">
        <v>60</v>
      </c>
      <c r="I8678" s="1">
        <v>6576</v>
      </c>
      <c r="J8678" s="2">
        <f>VLOOKUP(Oliusala[[#This Row],[tegund]],Tegundir!$B$2:$D$19,3,FALSE)*Oliusala[[#This Row],[magn]]/1000</f>
        <v>5.6882399999999995</v>
      </c>
      <c r="K8678">
        <v>2016</v>
      </c>
      <c r="L8678" t="s">
        <v>18</v>
      </c>
      <c r="M8678" s="144" t="s">
        <v>59</v>
      </c>
    </row>
    <row r="8679" spans="1:15" x14ac:dyDescent="0.2">
      <c r="A8679" t="s">
        <v>57</v>
      </c>
      <c r="B8679" s="144" t="s">
        <v>172</v>
      </c>
      <c r="C8679">
        <v>785</v>
      </c>
      <c r="D8679" t="str">
        <f>VLOOKUP(Oliusala[[#This Row],[postnumer]],Sveitarfelog[#All],4,FALSE)</f>
        <v>Sveitarfélagið Hornafjörður</v>
      </c>
      <c r="E8679" t="str">
        <f>VLOOKUP(Oliusala[[#This Row],[postnumer]],Sveitarfelog[#All],5,FALSE)</f>
        <v>Suðurland</v>
      </c>
      <c r="F8679" t="s">
        <v>24</v>
      </c>
      <c r="G8679" t="s">
        <v>24</v>
      </c>
      <c r="H8679" t="s">
        <v>60</v>
      </c>
      <c r="I8679" s="1">
        <v>3468</v>
      </c>
      <c r="J8679" s="2">
        <f>VLOOKUP(Oliusala[[#This Row],[tegund]],Tegundir!$B$2:$D$19,3,FALSE)*Oliusala[[#This Row],[magn]]/1000</f>
        <v>2.9998200000000002</v>
      </c>
      <c r="K8679">
        <v>2016</v>
      </c>
      <c r="L8679" t="s">
        <v>18</v>
      </c>
      <c r="M8679" s="144" t="s">
        <v>59</v>
      </c>
    </row>
    <row r="8680" spans="1:15" x14ac:dyDescent="0.2">
      <c r="A8680" t="s">
        <v>63</v>
      </c>
      <c r="B8680" s="144" t="s">
        <v>172</v>
      </c>
      <c r="C8680">
        <v>785</v>
      </c>
      <c r="D8680" t="str">
        <f>VLOOKUP(Oliusala[[#This Row],[postnumer]],Sveitarfelog[#All],4,FALSE)</f>
        <v>Sveitarfélagið Hornafjörður</v>
      </c>
      <c r="E8680" t="str">
        <f>VLOOKUP(Oliusala[[#This Row],[postnumer]],Sveitarfelog[#All],5,FALSE)</f>
        <v>Suðurland</v>
      </c>
      <c r="F8680" t="s">
        <v>24</v>
      </c>
      <c r="G8680" t="s">
        <v>24</v>
      </c>
      <c r="H8680" t="s">
        <v>58</v>
      </c>
      <c r="I8680" s="1">
        <v>357789</v>
      </c>
      <c r="J8680" s="2">
        <f>VLOOKUP(Oliusala[[#This Row],[tegund]],Tegundir!$B$2:$D$19,3,FALSE)*Oliusala[[#This Row],[magn]]/1000</f>
        <v>309.48748499999999</v>
      </c>
      <c r="K8680">
        <v>2016</v>
      </c>
      <c r="L8680" t="s">
        <v>18</v>
      </c>
      <c r="M8680" s="144" t="s">
        <v>59</v>
      </c>
    </row>
    <row r="8681" spans="1:15" x14ac:dyDescent="0.2">
      <c r="A8681" t="s">
        <v>63</v>
      </c>
      <c r="B8681" s="144" t="s">
        <v>185</v>
      </c>
      <c r="C8681">
        <v>825</v>
      </c>
      <c r="D8681" t="str">
        <f>VLOOKUP(Oliusala[[#This Row],[postnumer]],Sveitarfelog[#All],4,FALSE)</f>
        <v>Flóahreppur,Sveitarfélagið Árborg</v>
      </c>
      <c r="E8681" t="str">
        <f>VLOOKUP(Oliusala[[#This Row],[postnumer]],Sveitarfelog[#All],5,FALSE)</f>
        <v>Suðurland</v>
      </c>
      <c r="F8681" t="s">
        <v>25</v>
      </c>
      <c r="G8681" t="s">
        <v>24</v>
      </c>
      <c r="H8681" t="s">
        <v>58</v>
      </c>
      <c r="I8681" s="1">
        <v>14527</v>
      </c>
      <c r="J8681" s="2">
        <f>VLOOKUP(Oliusala[[#This Row],[tegund]],Tegundir!$B$2:$D$19,3,FALSE)*Oliusala[[#This Row],[magn]]/1000</f>
        <v>12.565854999999999</v>
      </c>
      <c r="K8681">
        <v>2016</v>
      </c>
      <c r="L8681" t="s">
        <v>18</v>
      </c>
      <c r="M8681" s="144" t="s">
        <v>59</v>
      </c>
    </row>
    <row r="8682" spans="1:15" x14ac:dyDescent="0.2">
      <c r="A8682" t="s">
        <v>63</v>
      </c>
      <c r="B8682" s="144" t="s">
        <v>186</v>
      </c>
      <c r="C8682">
        <v>840</v>
      </c>
      <c r="D8682" t="str">
        <f>VLOOKUP(Oliusala[[#This Row],[postnumer]],Sveitarfelog[#All],4,FALSE)</f>
        <v>Bláskógabyggð,Grímsnes- og Grafningshreppur,Hrunamannahreppur,Skeiða- og Gnúpverjahreppur</v>
      </c>
      <c r="E8682" t="str">
        <f>VLOOKUP(Oliusala[[#This Row],[postnumer]],Sveitarfelog[#All],5,FALSE)</f>
        <v>Suðurland</v>
      </c>
      <c r="F8682" t="s">
        <v>25</v>
      </c>
      <c r="G8682" t="s">
        <v>24</v>
      </c>
      <c r="H8682" t="s">
        <v>58</v>
      </c>
      <c r="I8682" s="1">
        <v>34866</v>
      </c>
      <c r="J8682" s="2">
        <f>VLOOKUP(Oliusala[[#This Row],[tegund]],Tegundir!$B$2:$D$19,3,FALSE)*Oliusala[[#This Row],[magn]]/1000</f>
        <v>30.159089999999999</v>
      </c>
      <c r="K8682">
        <v>2016</v>
      </c>
      <c r="L8682" t="s">
        <v>18</v>
      </c>
      <c r="M8682" s="144" t="s">
        <v>59</v>
      </c>
    </row>
    <row r="8683" spans="1:15" x14ac:dyDescent="0.2">
      <c r="A8683" t="s">
        <v>63</v>
      </c>
      <c r="B8683" s="144" t="s">
        <v>188</v>
      </c>
      <c r="C8683">
        <v>845</v>
      </c>
      <c r="D8683" t="str">
        <f>VLOOKUP(Oliusala[[#This Row],[postnumer]],Sveitarfelog[#All],4,FALSE)</f>
        <v>Bláskógabyggð,Grímsnes- og Grafningshreppur,Hrunamannahreppur,Skeiða- og Gnúpverjahreppur</v>
      </c>
      <c r="E8683" t="str">
        <f>VLOOKUP(Oliusala[[#This Row],[postnumer]],Sveitarfelog[#All],5,FALSE)</f>
        <v>Suðurland</v>
      </c>
      <c r="F8683" t="s">
        <v>25</v>
      </c>
      <c r="G8683" t="s">
        <v>24</v>
      </c>
      <c r="H8683" t="s">
        <v>58</v>
      </c>
      <c r="I8683" s="1">
        <v>38180</v>
      </c>
      <c r="J8683" s="2">
        <f>VLOOKUP(Oliusala[[#This Row],[tegund]],Tegundir!$B$2:$D$19,3,FALSE)*Oliusala[[#This Row],[magn]]/1000</f>
        <v>33.025700000000001</v>
      </c>
      <c r="K8683">
        <v>2016</v>
      </c>
      <c r="L8683" t="s">
        <v>1955</v>
      </c>
      <c r="M8683" s="144" t="s">
        <v>59</v>
      </c>
    </row>
    <row r="8684" spans="1:15" x14ac:dyDescent="0.2">
      <c r="A8684" t="s">
        <v>57</v>
      </c>
      <c r="B8684" s="144" t="s">
        <v>70</v>
      </c>
      <c r="C8684">
        <v>800</v>
      </c>
      <c r="D8684" t="str">
        <f>VLOOKUP(Oliusala[[#This Row],[postnumer]],Sveitarfelog[#All],4,FALSE)</f>
        <v>Flóahreppur,Sveitarfélagið Árborg</v>
      </c>
      <c r="E8684" t="str">
        <f>VLOOKUP(Oliusala[[#This Row],[postnumer]],Sveitarfelog[#All],5,FALSE)</f>
        <v>Suðurland</v>
      </c>
      <c r="F8684" t="s">
        <v>24</v>
      </c>
      <c r="G8684" t="s">
        <v>24</v>
      </c>
      <c r="H8684" s="1" t="s">
        <v>60</v>
      </c>
      <c r="I8684" s="1">
        <v>526645</v>
      </c>
      <c r="J8684" s="2">
        <f>VLOOKUP(Oliusala[[#This Row],[tegund]],Tegundir!$B$2:$D$19,3,FALSE)*Oliusala[[#This Row],[magn]]/1000</f>
        <v>455.54792499999996</v>
      </c>
      <c r="K8684">
        <v>2016</v>
      </c>
      <c r="L8684" t="s">
        <v>18</v>
      </c>
      <c r="M8684" s="144" t="s">
        <v>59</v>
      </c>
    </row>
    <row r="8685" spans="1:15" x14ac:dyDescent="0.2">
      <c r="A8685" t="s">
        <v>57</v>
      </c>
      <c r="B8685" s="144" t="s">
        <v>70</v>
      </c>
      <c r="C8685">
        <v>800</v>
      </c>
      <c r="D8685" t="str">
        <f>VLOOKUP(Oliusala[[#This Row],[postnumer]],Sveitarfelog[#All],4,FALSE)</f>
        <v>Flóahreppur,Sveitarfélagið Árborg</v>
      </c>
      <c r="E8685" t="str">
        <f>VLOOKUP(Oliusala[[#This Row],[postnumer]],Sveitarfelog[#All],5,FALSE)</f>
        <v>Suðurland</v>
      </c>
      <c r="F8685" t="s">
        <v>30</v>
      </c>
      <c r="G8685" t="s">
        <v>24</v>
      </c>
      <c r="H8685" s="1" t="s">
        <v>60</v>
      </c>
      <c r="I8685" s="1">
        <v>3564</v>
      </c>
      <c r="J8685" s="2">
        <f>VLOOKUP(Oliusala[[#This Row],[tegund]],Tegundir!$B$2:$D$19,3,FALSE)*Oliusala[[#This Row],[magn]]/1000</f>
        <v>3.0828600000000002</v>
      </c>
      <c r="K8685">
        <v>2016</v>
      </c>
      <c r="L8685" t="s">
        <v>19</v>
      </c>
      <c r="M8685" s="144" t="s">
        <v>59</v>
      </c>
      <c r="O8685" s="144" t="s">
        <v>1998</v>
      </c>
    </row>
    <row r="8686" spans="1:15" x14ac:dyDescent="0.2">
      <c r="A8686" t="s">
        <v>70</v>
      </c>
      <c r="B8686" s="144" t="s">
        <v>70</v>
      </c>
      <c r="C8686">
        <v>800</v>
      </c>
      <c r="D8686" t="str">
        <f>VLOOKUP(Oliusala[[#This Row],[postnumer]],Sveitarfelog[#All],4,FALSE)</f>
        <v>Flóahreppur,Sveitarfélagið Árborg</v>
      </c>
      <c r="E8686" t="str">
        <f>VLOOKUP(Oliusala[[#This Row],[postnumer]],Sveitarfelog[#All],5,FALSE)</f>
        <v>Suðurland</v>
      </c>
      <c r="F8686" t="s">
        <v>24</v>
      </c>
      <c r="G8686" t="s">
        <v>24</v>
      </c>
      <c r="H8686" t="s">
        <v>58</v>
      </c>
      <c r="I8686" s="1">
        <v>104037</v>
      </c>
      <c r="J8686" s="2">
        <f>VLOOKUP(Oliusala[[#This Row],[tegund]],Tegundir!$B$2:$D$19,3,FALSE)*Oliusala[[#This Row],[magn]]/1000</f>
        <v>89.992005000000006</v>
      </c>
      <c r="K8686">
        <v>2016</v>
      </c>
      <c r="L8686" t="s">
        <v>18</v>
      </c>
      <c r="M8686" s="144" t="s">
        <v>59</v>
      </c>
    </row>
    <row r="8687" spans="1:15" x14ac:dyDescent="0.2">
      <c r="A8687" t="s">
        <v>63</v>
      </c>
      <c r="B8687" s="144" t="s">
        <v>70</v>
      </c>
      <c r="C8687">
        <v>800</v>
      </c>
      <c r="D8687" t="str">
        <f>VLOOKUP(Oliusala[[#This Row],[postnumer]],Sveitarfelog[#All],4,FALSE)</f>
        <v>Flóahreppur,Sveitarfélagið Árborg</v>
      </c>
      <c r="E8687" t="str">
        <f>VLOOKUP(Oliusala[[#This Row],[postnumer]],Sveitarfelog[#All],5,FALSE)</f>
        <v>Suðurland</v>
      </c>
      <c r="F8687" t="s">
        <v>24</v>
      </c>
      <c r="G8687" t="s">
        <v>24</v>
      </c>
      <c r="H8687" s="1" t="s">
        <v>58</v>
      </c>
      <c r="I8687" s="1">
        <v>6480647</v>
      </c>
      <c r="J8687" s="2">
        <f>VLOOKUP(Oliusala[[#This Row],[tegund]],Tegundir!$B$2:$D$19,3,FALSE)*Oliusala[[#This Row],[magn]]/1000</f>
        <v>5605.7596549999998</v>
      </c>
      <c r="K8687">
        <v>2016</v>
      </c>
      <c r="L8687" t="s">
        <v>18</v>
      </c>
      <c r="M8687" s="144" t="s">
        <v>59</v>
      </c>
    </row>
    <row r="8688" spans="1:15" x14ac:dyDescent="0.2">
      <c r="A8688" t="s">
        <v>63</v>
      </c>
      <c r="B8688" s="144" t="s">
        <v>70</v>
      </c>
      <c r="C8688">
        <v>800</v>
      </c>
      <c r="D8688" t="str">
        <f>VLOOKUP(Oliusala[[#This Row],[postnumer]],Sveitarfelog[#All],4,FALSE)</f>
        <v>Flóahreppur,Sveitarfélagið Árborg</v>
      </c>
      <c r="E8688" t="str">
        <f>VLOOKUP(Oliusala[[#This Row],[postnumer]],Sveitarfelog[#All],5,FALSE)</f>
        <v>Suðurland</v>
      </c>
      <c r="F8688" t="s">
        <v>24</v>
      </c>
      <c r="G8688" t="s">
        <v>24</v>
      </c>
      <c r="H8688" t="s">
        <v>58</v>
      </c>
      <c r="I8688" s="1">
        <v>1126156</v>
      </c>
      <c r="J8688" s="2">
        <f>VLOOKUP(Oliusala[[#This Row],[tegund]],Tegundir!$B$2:$D$19,3,FALSE)*Oliusala[[#This Row],[magn]]/1000</f>
        <v>974.12493999999992</v>
      </c>
      <c r="K8688">
        <v>2016</v>
      </c>
      <c r="L8688" t="s">
        <v>18</v>
      </c>
      <c r="M8688" s="144" t="s">
        <v>59</v>
      </c>
    </row>
    <row r="8689" spans="1:13" x14ac:dyDescent="0.2">
      <c r="A8689" t="s">
        <v>63</v>
      </c>
      <c r="B8689" s="144" t="s">
        <v>163</v>
      </c>
      <c r="C8689">
        <v>850</v>
      </c>
      <c r="D8689" t="str">
        <f>VLOOKUP(Oliusala[[#This Row],[postnumer]],Sveitarfelog[#All],4,FALSE)</f>
        <v>Ásahreppur,Rangárþing ytra</v>
      </c>
      <c r="E8689" t="str">
        <f>VLOOKUP(Oliusala[[#This Row],[postnumer]],Sveitarfelog[#All],5,FALSE)</f>
        <v>Suðurland</v>
      </c>
      <c r="F8689" t="s">
        <v>25</v>
      </c>
      <c r="G8689" t="s">
        <v>24</v>
      </c>
      <c r="H8689" t="s">
        <v>58</v>
      </c>
      <c r="I8689" s="1">
        <v>113182</v>
      </c>
      <c r="J8689" s="2">
        <f>VLOOKUP(Oliusala[[#This Row],[tegund]],Tegundir!$B$2:$D$19,3,FALSE)*Oliusala[[#This Row],[magn]]/1000</f>
        <v>97.902429999999995</v>
      </c>
      <c r="K8689">
        <v>2016</v>
      </c>
      <c r="L8689" t="s">
        <v>1955</v>
      </c>
      <c r="M8689" s="144" t="s">
        <v>59</v>
      </c>
    </row>
    <row r="8690" spans="1:13" x14ac:dyDescent="0.2">
      <c r="A8690" t="s">
        <v>63</v>
      </c>
      <c r="B8690" s="144" t="s">
        <v>191</v>
      </c>
      <c r="C8690">
        <v>851</v>
      </c>
      <c r="D8690" t="str">
        <f>VLOOKUP(Oliusala[[#This Row],[postnumer]],Sveitarfelog[#All],4,FALSE)</f>
        <v>Ásahreppur,Rangárþing ytra</v>
      </c>
      <c r="E8690" t="str">
        <f>VLOOKUP(Oliusala[[#This Row],[postnumer]],Sveitarfelog[#All],5,FALSE)</f>
        <v>Suðurland</v>
      </c>
      <c r="F8690" t="s">
        <v>25</v>
      </c>
      <c r="G8690" t="s">
        <v>24</v>
      </c>
      <c r="H8690" t="s">
        <v>58</v>
      </c>
      <c r="I8690" s="1">
        <v>151191</v>
      </c>
      <c r="J8690" s="2">
        <f>VLOOKUP(Oliusala[[#This Row],[tegund]],Tegundir!$B$2:$D$19,3,FALSE)*Oliusala[[#This Row],[magn]]/1000</f>
        <v>130.780215</v>
      </c>
      <c r="K8690">
        <v>2016</v>
      </c>
      <c r="L8690" t="s">
        <v>1955</v>
      </c>
      <c r="M8690" s="144" t="s">
        <v>59</v>
      </c>
    </row>
    <row r="8691" spans="1:13" x14ac:dyDescent="0.2">
      <c r="A8691" t="s">
        <v>63</v>
      </c>
      <c r="B8691" s="144" t="s">
        <v>192</v>
      </c>
      <c r="C8691">
        <v>860</v>
      </c>
      <c r="D8691" t="str">
        <f>VLOOKUP(Oliusala[[#This Row],[postnumer]],Sveitarfelog[#All],4,FALSE)</f>
        <v>Rangárþing eystra</v>
      </c>
      <c r="E8691" t="str">
        <f>VLOOKUP(Oliusala[[#This Row],[postnumer]],Sveitarfelog[#All],5,FALSE)</f>
        <v>Suðurland</v>
      </c>
      <c r="F8691" t="s">
        <v>25</v>
      </c>
      <c r="G8691" t="s">
        <v>24</v>
      </c>
      <c r="H8691" s="1" t="s">
        <v>58</v>
      </c>
      <c r="I8691" s="1">
        <v>206642</v>
      </c>
      <c r="J8691" s="2">
        <f>VLOOKUP(Oliusala[[#This Row],[tegund]],Tegundir!$B$2:$D$19,3,FALSE)*Oliusala[[#This Row],[magn]]/1000</f>
        <v>178.74533</v>
      </c>
      <c r="K8691">
        <v>2016</v>
      </c>
      <c r="L8691" t="s">
        <v>1955</v>
      </c>
      <c r="M8691" s="144" t="s">
        <v>59</v>
      </c>
    </row>
    <row r="8692" spans="1:13" x14ac:dyDescent="0.2">
      <c r="A8692" t="s">
        <v>63</v>
      </c>
      <c r="B8692" s="144" t="s">
        <v>194</v>
      </c>
      <c r="C8692">
        <v>870</v>
      </c>
      <c r="D8692" t="str">
        <f>VLOOKUP(Oliusala[[#This Row],[postnumer]],Sveitarfelog[#All],4,FALSE)</f>
        <v>Mýrdalshreppur</v>
      </c>
      <c r="E8692" t="str">
        <f>VLOOKUP(Oliusala[[#This Row],[postnumer]],Sveitarfelog[#All],5,FALSE)</f>
        <v>Suðurland</v>
      </c>
      <c r="F8692" t="s">
        <v>25</v>
      </c>
      <c r="G8692" t="s">
        <v>24</v>
      </c>
      <c r="H8692" t="s">
        <v>58</v>
      </c>
      <c r="I8692" s="1">
        <v>95648</v>
      </c>
      <c r="J8692" s="2">
        <f>VLOOKUP(Oliusala[[#This Row],[tegund]],Tegundir!$B$2:$D$19,3,FALSE)*Oliusala[[#This Row],[magn]]/1000</f>
        <v>82.735520000000008</v>
      </c>
      <c r="K8692">
        <v>2016</v>
      </c>
      <c r="L8692" t="s">
        <v>18</v>
      </c>
      <c r="M8692" s="144" t="s">
        <v>59</v>
      </c>
    </row>
    <row r="8693" spans="1:13" x14ac:dyDescent="0.2">
      <c r="A8693" t="s">
        <v>57</v>
      </c>
      <c r="B8693" s="144" t="s">
        <v>175</v>
      </c>
      <c r="C8693">
        <v>801</v>
      </c>
      <c r="D8693" t="str">
        <f>VLOOKUP(Oliusala[[#This Row],[postnumer]],Sveitarfelog[#All],4,FALSE)</f>
        <v>Flóahreppur,Sveitarfélagið Árborg</v>
      </c>
      <c r="E8693" t="str">
        <f>VLOOKUP(Oliusala[[#This Row],[postnumer]],Sveitarfelog[#All],5,FALSE)</f>
        <v>Suðurland</v>
      </c>
      <c r="F8693" t="s">
        <v>24</v>
      </c>
      <c r="G8693" t="s">
        <v>24</v>
      </c>
      <c r="H8693" s="1" t="s">
        <v>60</v>
      </c>
      <c r="I8693" s="1">
        <v>197084</v>
      </c>
      <c r="J8693" s="2">
        <f>VLOOKUP(Oliusala[[#This Row],[tegund]],Tegundir!$B$2:$D$19,3,FALSE)*Oliusala[[#This Row],[magn]]/1000</f>
        <v>170.47766000000001</v>
      </c>
      <c r="K8693">
        <v>2016</v>
      </c>
      <c r="L8693" t="s">
        <v>18</v>
      </c>
      <c r="M8693" s="144" t="s">
        <v>59</v>
      </c>
    </row>
    <row r="8694" spans="1:13" x14ac:dyDescent="0.2">
      <c r="A8694" t="s">
        <v>57</v>
      </c>
      <c r="B8694" s="144" t="s">
        <v>174</v>
      </c>
      <c r="C8694">
        <v>801</v>
      </c>
      <c r="D8694" t="str">
        <f>VLOOKUP(Oliusala[[#This Row],[postnumer]],Sveitarfelog[#All],4,FALSE)</f>
        <v>Flóahreppur,Sveitarfélagið Árborg</v>
      </c>
      <c r="E8694" t="str">
        <f>VLOOKUP(Oliusala[[#This Row],[postnumer]],Sveitarfelog[#All],5,FALSE)</f>
        <v>Suðurland</v>
      </c>
      <c r="F8694" t="s">
        <v>24</v>
      </c>
      <c r="G8694" t="s">
        <v>24</v>
      </c>
      <c r="H8694" t="s">
        <v>60</v>
      </c>
      <c r="I8694" s="1">
        <v>6972</v>
      </c>
      <c r="J8694" s="2">
        <f>VLOOKUP(Oliusala[[#This Row],[tegund]],Tegundir!$B$2:$D$19,3,FALSE)*Oliusala[[#This Row],[magn]]/1000</f>
        <v>6.03078</v>
      </c>
      <c r="K8694">
        <v>2016</v>
      </c>
      <c r="L8694" t="s">
        <v>18</v>
      </c>
      <c r="M8694" s="144" t="s">
        <v>59</v>
      </c>
    </row>
    <row r="8695" spans="1:13" x14ac:dyDescent="0.2">
      <c r="A8695" t="s">
        <v>70</v>
      </c>
      <c r="B8695" s="144" t="s">
        <v>175</v>
      </c>
      <c r="C8695">
        <v>801</v>
      </c>
      <c r="D8695" t="str">
        <f>VLOOKUP(Oliusala[[#This Row],[postnumer]],Sveitarfelog[#All],4,FALSE)</f>
        <v>Flóahreppur,Sveitarfélagið Árborg</v>
      </c>
      <c r="E8695" t="str">
        <f>VLOOKUP(Oliusala[[#This Row],[postnumer]],Sveitarfelog[#All],5,FALSE)</f>
        <v>Suðurland</v>
      </c>
      <c r="F8695" t="s">
        <v>24</v>
      </c>
      <c r="G8695" t="s">
        <v>24</v>
      </c>
      <c r="H8695" s="1" t="s">
        <v>60</v>
      </c>
      <c r="I8695" s="1">
        <v>12720</v>
      </c>
      <c r="J8695" s="2">
        <f>VLOOKUP(Oliusala[[#This Row],[tegund]],Tegundir!$B$2:$D$19,3,FALSE)*Oliusala[[#This Row],[magn]]/1000</f>
        <v>11.002799999999999</v>
      </c>
      <c r="K8695">
        <v>2016</v>
      </c>
      <c r="L8695" t="s">
        <v>18</v>
      </c>
      <c r="M8695" s="144" t="s">
        <v>59</v>
      </c>
    </row>
    <row r="8696" spans="1:13" x14ac:dyDescent="0.2">
      <c r="A8696" t="s">
        <v>70</v>
      </c>
      <c r="B8696" s="144" t="s">
        <v>176</v>
      </c>
      <c r="C8696">
        <v>801</v>
      </c>
      <c r="D8696" t="str">
        <f>VLOOKUP(Oliusala[[#This Row],[postnumer]],Sveitarfelog[#All],4,FALSE)</f>
        <v>Flóahreppur,Sveitarfélagið Árborg</v>
      </c>
      <c r="E8696" t="str">
        <f>VLOOKUP(Oliusala[[#This Row],[postnumer]],Sveitarfelog[#All],5,FALSE)</f>
        <v>Suðurland</v>
      </c>
      <c r="F8696" t="s">
        <v>24</v>
      </c>
      <c r="G8696" t="s">
        <v>24</v>
      </c>
      <c r="H8696" s="1" t="s">
        <v>60</v>
      </c>
      <c r="I8696" s="1">
        <v>1502</v>
      </c>
      <c r="J8696" s="2">
        <f>VLOOKUP(Oliusala[[#This Row],[tegund]],Tegundir!$B$2:$D$19,3,FALSE)*Oliusala[[#This Row],[magn]]/1000</f>
        <v>1.2992300000000001</v>
      </c>
      <c r="K8696">
        <v>2016</v>
      </c>
      <c r="L8696" t="s">
        <v>18</v>
      </c>
      <c r="M8696" s="144" t="s">
        <v>59</v>
      </c>
    </row>
    <row r="8697" spans="1:13" x14ac:dyDescent="0.2">
      <c r="A8697" t="s">
        <v>70</v>
      </c>
      <c r="B8697" s="144" t="s">
        <v>177</v>
      </c>
      <c r="C8697">
        <v>801</v>
      </c>
      <c r="D8697" t="str">
        <f>VLOOKUP(Oliusala[[#This Row],[postnumer]],Sveitarfelog[#All],4,FALSE)</f>
        <v>Flóahreppur,Sveitarfélagið Árborg</v>
      </c>
      <c r="E8697" t="str">
        <f>VLOOKUP(Oliusala[[#This Row],[postnumer]],Sveitarfelog[#All],5,FALSE)</f>
        <v>Suðurland</v>
      </c>
      <c r="F8697" t="s">
        <v>24</v>
      </c>
      <c r="G8697" t="s">
        <v>24</v>
      </c>
      <c r="H8697" t="s">
        <v>60</v>
      </c>
      <c r="I8697" s="1">
        <v>1478</v>
      </c>
      <c r="J8697" s="2">
        <f>VLOOKUP(Oliusala[[#This Row],[tegund]],Tegundir!$B$2:$D$19,3,FALSE)*Oliusala[[#This Row],[magn]]/1000</f>
        <v>1.27847</v>
      </c>
      <c r="K8697">
        <v>2016</v>
      </c>
      <c r="L8697" t="s">
        <v>18</v>
      </c>
      <c r="M8697" s="144" t="s">
        <v>59</v>
      </c>
    </row>
    <row r="8698" spans="1:13" x14ac:dyDescent="0.2">
      <c r="A8698" t="s">
        <v>70</v>
      </c>
      <c r="B8698" s="144" t="s">
        <v>174</v>
      </c>
      <c r="C8698">
        <v>801</v>
      </c>
      <c r="D8698" t="str">
        <f>VLOOKUP(Oliusala[[#This Row],[postnumer]],Sveitarfelog[#All],4,FALSE)</f>
        <v>Flóahreppur,Sveitarfélagið Árborg</v>
      </c>
      <c r="E8698" t="str">
        <f>VLOOKUP(Oliusala[[#This Row],[postnumer]],Sveitarfelog[#All],5,FALSE)</f>
        <v>Suðurland</v>
      </c>
      <c r="F8698" t="s">
        <v>24</v>
      </c>
      <c r="G8698" t="s">
        <v>24</v>
      </c>
      <c r="H8698" t="s">
        <v>60</v>
      </c>
      <c r="I8698" s="1">
        <v>2173</v>
      </c>
      <c r="J8698" s="2">
        <f>VLOOKUP(Oliusala[[#This Row],[tegund]],Tegundir!$B$2:$D$19,3,FALSE)*Oliusala[[#This Row],[magn]]/1000</f>
        <v>1.879645</v>
      </c>
      <c r="K8698">
        <v>2016</v>
      </c>
      <c r="L8698" t="s">
        <v>18</v>
      </c>
      <c r="M8698" s="144" t="s">
        <v>59</v>
      </c>
    </row>
    <row r="8699" spans="1:13" x14ac:dyDescent="0.2">
      <c r="A8699" t="s">
        <v>70</v>
      </c>
      <c r="B8699" s="144" t="s">
        <v>178</v>
      </c>
      <c r="C8699">
        <v>801</v>
      </c>
      <c r="D8699" t="str">
        <f>VLOOKUP(Oliusala[[#This Row],[postnumer]],Sveitarfelog[#All],4,FALSE)</f>
        <v>Flóahreppur,Sveitarfélagið Árborg</v>
      </c>
      <c r="E8699" t="str">
        <f>VLOOKUP(Oliusala[[#This Row],[postnumer]],Sveitarfelog[#All],5,FALSE)</f>
        <v>Suðurland</v>
      </c>
      <c r="F8699" t="s">
        <v>24</v>
      </c>
      <c r="G8699" t="s">
        <v>24</v>
      </c>
      <c r="H8699" t="s">
        <v>60</v>
      </c>
      <c r="I8699" s="1">
        <v>2026</v>
      </c>
      <c r="J8699" s="2">
        <f>VLOOKUP(Oliusala[[#This Row],[tegund]],Tegundir!$B$2:$D$19,3,FALSE)*Oliusala[[#This Row],[magn]]/1000</f>
        <v>1.7524900000000001</v>
      </c>
      <c r="K8699">
        <v>2016</v>
      </c>
      <c r="L8699" t="s">
        <v>18</v>
      </c>
      <c r="M8699" s="144" t="s">
        <v>59</v>
      </c>
    </row>
    <row r="8700" spans="1:13" x14ac:dyDescent="0.2">
      <c r="A8700" t="s">
        <v>63</v>
      </c>
      <c r="B8700" s="144" t="s">
        <v>175</v>
      </c>
      <c r="C8700">
        <v>801</v>
      </c>
      <c r="D8700" t="str">
        <f>VLOOKUP(Oliusala[[#This Row],[postnumer]],Sveitarfelog[#All],4,FALSE)</f>
        <v>Flóahreppur,Sveitarfélagið Árborg</v>
      </c>
      <c r="E8700" t="str">
        <f>VLOOKUP(Oliusala[[#This Row],[postnumer]],Sveitarfelog[#All],5,FALSE)</f>
        <v>Suðurland</v>
      </c>
      <c r="F8700" t="s">
        <v>24</v>
      </c>
      <c r="G8700" t="s">
        <v>24</v>
      </c>
      <c r="H8700" t="s">
        <v>58</v>
      </c>
      <c r="I8700" s="1">
        <v>279019</v>
      </c>
      <c r="J8700" s="2">
        <f>VLOOKUP(Oliusala[[#This Row],[tegund]],Tegundir!$B$2:$D$19,3,FALSE)*Oliusala[[#This Row],[magn]]/1000</f>
        <v>241.35143500000001</v>
      </c>
      <c r="K8700">
        <v>2016</v>
      </c>
      <c r="L8700" t="s">
        <v>18</v>
      </c>
      <c r="M8700" s="144" t="s">
        <v>59</v>
      </c>
    </row>
    <row r="8701" spans="1:13" x14ac:dyDescent="0.2">
      <c r="A8701" t="s">
        <v>63</v>
      </c>
      <c r="B8701" s="144" t="s">
        <v>176</v>
      </c>
      <c r="C8701">
        <v>801</v>
      </c>
      <c r="D8701" t="str">
        <f>VLOOKUP(Oliusala[[#This Row],[postnumer]],Sveitarfelog[#All],4,FALSE)</f>
        <v>Flóahreppur,Sveitarfélagið Árborg</v>
      </c>
      <c r="E8701" t="str">
        <f>VLOOKUP(Oliusala[[#This Row],[postnumer]],Sveitarfelog[#All],5,FALSE)</f>
        <v>Suðurland</v>
      </c>
      <c r="F8701" t="s">
        <v>24</v>
      </c>
      <c r="G8701" t="s">
        <v>24</v>
      </c>
      <c r="H8701" s="1" t="s">
        <v>58</v>
      </c>
      <c r="I8701" s="1">
        <v>319100</v>
      </c>
      <c r="J8701" s="2">
        <f>VLOOKUP(Oliusala[[#This Row],[tegund]],Tegundir!$B$2:$D$19,3,FALSE)*Oliusala[[#This Row],[magn]]/1000</f>
        <v>276.0215</v>
      </c>
      <c r="K8701">
        <v>2016</v>
      </c>
      <c r="L8701" t="s">
        <v>18</v>
      </c>
      <c r="M8701" s="144" t="s">
        <v>59</v>
      </c>
    </row>
    <row r="8702" spans="1:13" x14ac:dyDescent="0.2">
      <c r="A8702" t="s">
        <v>63</v>
      </c>
      <c r="B8702" s="144" t="s">
        <v>177</v>
      </c>
      <c r="C8702">
        <v>801</v>
      </c>
      <c r="D8702" t="str">
        <f>VLOOKUP(Oliusala[[#This Row],[postnumer]],Sveitarfelog[#All],4,FALSE)</f>
        <v>Flóahreppur,Sveitarfélagið Árborg</v>
      </c>
      <c r="E8702" t="str">
        <f>VLOOKUP(Oliusala[[#This Row],[postnumer]],Sveitarfelog[#All],5,FALSE)</f>
        <v>Suðurland</v>
      </c>
      <c r="F8702" t="s">
        <v>24</v>
      </c>
      <c r="G8702" t="s">
        <v>24</v>
      </c>
      <c r="H8702" s="1" t="s">
        <v>58</v>
      </c>
      <c r="I8702" s="1">
        <v>190593</v>
      </c>
      <c r="J8702" s="2">
        <f>VLOOKUP(Oliusala[[#This Row],[tegund]],Tegundir!$B$2:$D$19,3,FALSE)*Oliusala[[#This Row],[magn]]/1000</f>
        <v>164.862945</v>
      </c>
      <c r="K8702">
        <v>2016</v>
      </c>
      <c r="L8702" t="s">
        <v>18</v>
      </c>
      <c r="M8702" s="144" t="s">
        <v>59</v>
      </c>
    </row>
    <row r="8703" spans="1:13" x14ac:dyDescent="0.2">
      <c r="A8703" t="s">
        <v>63</v>
      </c>
      <c r="B8703" s="144" t="s">
        <v>174</v>
      </c>
      <c r="C8703">
        <v>801</v>
      </c>
      <c r="D8703" t="str">
        <f>VLOOKUP(Oliusala[[#This Row],[postnumer]],Sveitarfelog[#All],4,FALSE)</f>
        <v>Flóahreppur,Sveitarfélagið Árborg</v>
      </c>
      <c r="E8703" t="str">
        <f>VLOOKUP(Oliusala[[#This Row],[postnumer]],Sveitarfelog[#All],5,FALSE)</f>
        <v>Suðurland</v>
      </c>
      <c r="F8703" t="s">
        <v>24</v>
      </c>
      <c r="G8703" t="s">
        <v>24</v>
      </c>
      <c r="H8703" t="s">
        <v>58</v>
      </c>
      <c r="I8703" s="1">
        <v>298512</v>
      </c>
      <c r="J8703" s="2">
        <f>VLOOKUP(Oliusala[[#This Row],[tegund]],Tegundir!$B$2:$D$19,3,FALSE)*Oliusala[[#This Row],[magn]]/1000</f>
        <v>258.21287999999998</v>
      </c>
      <c r="K8703">
        <v>2016</v>
      </c>
      <c r="L8703" t="s">
        <v>18</v>
      </c>
      <c r="M8703" s="144" t="s">
        <v>59</v>
      </c>
    </row>
    <row r="8704" spans="1:13" x14ac:dyDescent="0.2">
      <c r="A8704" t="s">
        <v>63</v>
      </c>
      <c r="B8704" s="144" t="s">
        <v>178</v>
      </c>
      <c r="C8704">
        <v>801</v>
      </c>
      <c r="D8704" t="str">
        <f>VLOOKUP(Oliusala[[#This Row],[postnumer]],Sveitarfelog[#All],4,FALSE)</f>
        <v>Flóahreppur,Sveitarfélagið Árborg</v>
      </c>
      <c r="E8704" t="str">
        <f>VLOOKUP(Oliusala[[#This Row],[postnumer]],Sveitarfelog[#All],5,FALSE)</f>
        <v>Suðurland</v>
      </c>
      <c r="F8704" t="s">
        <v>24</v>
      </c>
      <c r="G8704" t="s">
        <v>24</v>
      </c>
      <c r="H8704" t="s">
        <v>58</v>
      </c>
      <c r="I8704" s="1">
        <v>54781</v>
      </c>
      <c r="J8704" s="2">
        <f>VLOOKUP(Oliusala[[#This Row],[tegund]],Tegundir!$B$2:$D$19,3,FALSE)*Oliusala[[#This Row],[magn]]/1000</f>
        <v>47.385565</v>
      </c>
      <c r="K8704">
        <v>2016</v>
      </c>
      <c r="L8704" t="s">
        <v>18</v>
      </c>
      <c r="M8704" s="144" t="s">
        <v>59</v>
      </c>
    </row>
    <row r="8705" spans="1:15" x14ac:dyDescent="0.2">
      <c r="A8705" t="s">
        <v>69</v>
      </c>
      <c r="B8705" s="144" t="s">
        <v>168</v>
      </c>
      <c r="C8705">
        <v>780</v>
      </c>
      <c r="D8705" t="str">
        <f>VLOOKUP(Oliusala[[#This Row],[postnumer]],Sveitarfelog[#All],4,FALSE)</f>
        <v>Sveitarfélagið Hornafjörður</v>
      </c>
      <c r="E8705" t="str">
        <f>VLOOKUP(Oliusala[[#This Row],[postnumer]],Sveitarfelog[#All],5,FALSE)</f>
        <v>Suðurland</v>
      </c>
      <c r="F8705" t="s">
        <v>25</v>
      </c>
      <c r="G8705" t="s">
        <v>24</v>
      </c>
      <c r="H8705" s="1" t="s">
        <v>60</v>
      </c>
      <c r="I8705" s="1">
        <v>9191</v>
      </c>
      <c r="J8705" s="2">
        <f>VLOOKUP(Oliusala[[#This Row],[tegund]],Tegundir!$B$2:$D$19,3,FALSE)*Oliusala[[#This Row],[magn]]/1000</f>
        <v>7.950215</v>
      </c>
      <c r="K8705">
        <v>2016</v>
      </c>
      <c r="L8705" t="s">
        <v>19</v>
      </c>
      <c r="M8705" s="144" t="s">
        <v>59</v>
      </c>
      <c r="O8705" s="144" t="s">
        <v>1997</v>
      </c>
    </row>
    <row r="8706" spans="1:15" x14ac:dyDescent="0.2">
      <c r="A8706" t="s">
        <v>158</v>
      </c>
      <c r="B8706" s="144" t="s">
        <v>168</v>
      </c>
      <c r="C8706">
        <v>780</v>
      </c>
      <c r="D8706" t="str">
        <f>VLOOKUP(Oliusala[[#This Row],[postnumer]],Sveitarfelog[#All],4,FALSE)</f>
        <v>Sveitarfélagið Hornafjörður</v>
      </c>
      <c r="E8706" t="str">
        <f>VLOOKUP(Oliusala[[#This Row],[postnumer]],Sveitarfelog[#All],5,FALSE)</f>
        <v>Suðurland</v>
      </c>
      <c r="F8706" t="s">
        <v>25</v>
      </c>
      <c r="G8706" t="s">
        <v>24</v>
      </c>
      <c r="H8706" s="1" t="s">
        <v>58</v>
      </c>
      <c r="I8706" s="1">
        <v>490894</v>
      </c>
      <c r="J8706" s="2">
        <f>VLOOKUP(Oliusala[[#This Row],[tegund]],Tegundir!$B$2:$D$19,3,FALSE)*Oliusala[[#This Row],[magn]]/1000</f>
        <v>424.62331</v>
      </c>
      <c r="K8706">
        <v>2016</v>
      </c>
      <c r="L8706" t="s">
        <v>19</v>
      </c>
      <c r="M8706" s="144" t="s">
        <v>59</v>
      </c>
      <c r="O8706" s="144" t="s">
        <v>1997</v>
      </c>
    </row>
    <row r="8707" spans="1:15" x14ac:dyDescent="0.2">
      <c r="A8707" t="s">
        <v>158</v>
      </c>
      <c r="B8707" s="144" t="s">
        <v>171</v>
      </c>
      <c r="C8707">
        <v>781</v>
      </c>
      <c r="D8707" t="str">
        <f>VLOOKUP(Oliusala[[#This Row],[postnumer]],Sveitarfelog[#All],4,FALSE)</f>
        <v>Sveitarfélagið Hornafjörður</v>
      </c>
      <c r="E8707" t="str">
        <f>VLOOKUP(Oliusala[[#This Row],[postnumer]],Sveitarfelog[#All],5,FALSE)</f>
        <v>Suðurland</v>
      </c>
      <c r="F8707" t="s">
        <v>25</v>
      </c>
      <c r="G8707" t="s">
        <v>24</v>
      </c>
      <c r="H8707" t="s">
        <v>60</v>
      </c>
      <c r="I8707" s="1">
        <v>1345</v>
      </c>
      <c r="J8707" s="2">
        <f>VLOOKUP(Oliusala[[#This Row],[tegund]],Tegundir!$B$2:$D$19,3,FALSE)*Oliusala[[#This Row],[magn]]/1000</f>
        <v>1.1634249999999999</v>
      </c>
      <c r="K8707">
        <v>2016</v>
      </c>
      <c r="L8707" t="s">
        <v>1955</v>
      </c>
      <c r="M8707" s="144" t="s">
        <v>59</v>
      </c>
    </row>
    <row r="8708" spans="1:15" x14ac:dyDescent="0.2">
      <c r="A8708" t="s">
        <v>158</v>
      </c>
      <c r="B8708" s="144" t="s">
        <v>169</v>
      </c>
      <c r="C8708">
        <v>781</v>
      </c>
      <c r="D8708" t="str">
        <f>VLOOKUP(Oliusala[[#This Row],[postnumer]],Sveitarfelog[#All],4,FALSE)</f>
        <v>Sveitarfélagið Hornafjörður</v>
      </c>
      <c r="E8708" t="str">
        <f>VLOOKUP(Oliusala[[#This Row],[postnumer]],Sveitarfelog[#All],5,FALSE)</f>
        <v>Suðurland</v>
      </c>
      <c r="F8708" t="s">
        <v>25</v>
      </c>
      <c r="G8708" t="s">
        <v>24</v>
      </c>
      <c r="H8708" t="s">
        <v>60</v>
      </c>
      <c r="I8708" s="1">
        <v>68973</v>
      </c>
      <c r="J8708" s="2">
        <f>VLOOKUP(Oliusala[[#This Row],[tegund]],Tegundir!$B$2:$D$19,3,FALSE)*Oliusala[[#This Row],[magn]]/1000</f>
        <v>59.661645</v>
      </c>
      <c r="K8708">
        <v>2016</v>
      </c>
      <c r="L8708" t="s">
        <v>1955</v>
      </c>
      <c r="M8708" s="144" t="s">
        <v>59</v>
      </c>
    </row>
    <row r="8709" spans="1:15" x14ac:dyDescent="0.2">
      <c r="A8709" t="s">
        <v>158</v>
      </c>
      <c r="B8709" s="144" t="s">
        <v>170</v>
      </c>
      <c r="C8709">
        <v>781</v>
      </c>
      <c r="D8709" t="str">
        <f>VLOOKUP(Oliusala[[#This Row],[postnumer]],Sveitarfelog[#All],4,FALSE)</f>
        <v>Sveitarfélagið Hornafjörður</v>
      </c>
      <c r="E8709" t="str">
        <f>VLOOKUP(Oliusala[[#This Row],[postnumer]],Sveitarfelog[#All],5,FALSE)</f>
        <v>Suðurland</v>
      </c>
      <c r="F8709" t="s">
        <v>25</v>
      </c>
      <c r="G8709" t="s">
        <v>24</v>
      </c>
      <c r="H8709" s="1" t="s">
        <v>60</v>
      </c>
      <c r="I8709" s="1">
        <v>77088</v>
      </c>
      <c r="J8709" s="2">
        <f>VLOOKUP(Oliusala[[#This Row],[tegund]],Tegundir!$B$2:$D$19,3,FALSE)*Oliusala[[#This Row],[magn]]/1000</f>
        <v>66.681119999999993</v>
      </c>
      <c r="K8709">
        <v>2016</v>
      </c>
      <c r="L8709" t="s">
        <v>1955</v>
      </c>
      <c r="M8709" s="144" t="s">
        <v>59</v>
      </c>
    </row>
    <row r="8710" spans="1:15" x14ac:dyDescent="0.2">
      <c r="A8710" t="s">
        <v>57</v>
      </c>
      <c r="B8710" s="144" t="s">
        <v>171</v>
      </c>
      <c r="C8710">
        <v>781</v>
      </c>
      <c r="D8710" t="str">
        <f>VLOOKUP(Oliusala[[#This Row],[postnumer]],Sveitarfelog[#All],4,FALSE)</f>
        <v>Sveitarfélagið Hornafjörður</v>
      </c>
      <c r="E8710" t="str">
        <f>VLOOKUP(Oliusala[[#This Row],[postnumer]],Sveitarfelog[#All],5,FALSE)</f>
        <v>Suðurland</v>
      </c>
      <c r="F8710" t="s">
        <v>25</v>
      </c>
      <c r="G8710" t="s">
        <v>24</v>
      </c>
      <c r="H8710" s="1" t="s">
        <v>60</v>
      </c>
      <c r="I8710" s="1">
        <v>44247</v>
      </c>
      <c r="J8710" s="2">
        <f>VLOOKUP(Oliusala[[#This Row],[tegund]],Tegundir!$B$2:$D$19,3,FALSE)*Oliusala[[#This Row],[magn]]/1000</f>
        <v>38.273654999999998</v>
      </c>
      <c r="K8710">
        <v>2016</v>
      </c>
      <c r="L8710" t="s">
        <v>1955</v>
      </c>
      <c r="M8710" s="144" t="s">
        <v>59</v>
      </c>
    </row>
    <row r="8711" spans="1:15" x14ac:dyDescent="0.2">
      <c r="A8711" t="s">
        <v>57</v>
      </c>
      <c r="B8711" s="144" t="s">
        <v>169</v>
      </c>
      <c r="C8711">
        <v>781</v>
      </c>
      <c r="D8711" t="str">
        <f>VLOOKUP(Oliusala[[#This Row],[postnumer]],Sveitarfelog[#All],4,FALSE)</f>
        <v>Sveitarfélagið Hornafjörður</v>
      </c>
      <c r="E8711" t="str">
        <f>VLOOKUP(Oliusala[[#This Row],[postnumer]],Sveitarfelog[#All],5,FALSE)</f>
        <v>Suðurland</v>
      </c>
      <c r="F8711" t="s">
        <v>25</v>
      </c>
      <c r="G8711" t="s">
        <v>24</v>
      </c>
      <c r="H8711" s="1" t="s">
        <v>60</v>
      </c>
      <c r="I8711" s="1">
        <v>42649</v>
      </c>
      <c r="J8711" s="2">
        <f>VLOOKUP(Oliusala[[#This Row],[tegund]],Tegundir!$B$2:$D$19,3,FALSE)*Oliusala[[#This Row],[magn]]/1000</f>
        <v>36.891385</v>
      </c>
      <c r="K8711">
        <v>2016</v>
      </c>
      <c r="L8711" t="s">
        <v>1955</v>
      </c>
      <c r="M8711" s="144" t="s">
        <v>59</v>
      </c>
    </row>
    <row r="8712" spans="1:15" x14ac:dyDescent="0.2">
      <c r="A8712" t="s">
        <v>57</v>
      </c>
      <c r="B8712" s="144" t="s">
        <v>170</v>
      </c>
      <c r="C8712">
        <v>781</v>
      </c>
      <c r="D8712" t="str">
        <f>VLOOKUP(Oliusala[[#This Row],[postnumer]],Sveitarfelog[#All],4,FALSE)</f>
        <v>Sveitarfélagið Hornafjörður</v>
      </c>
      <c r="E8712" t="str">
        <f>VLOOKUP(Oliusala[[#This Row],[postnumer]],Sveitarfelog[#All],5,FALSE)</f>
        <v>Suðurland</v>
      </c>
      <c r="F8712" t="s">
        <v>25</v>
      </c>
      <c r="G8712" t="s">
        <v>24</v>
      </c>
      <c r="H8712" s="1" t="s">
        <v>60</v>
      </c>
      <c r="I8712" s="1">
        <v>227659</v>
      </c>
      <c r="J8712" s="2">
        <f>VLOOKUP(Oliusala[[#This Row],[tegund]],Tegundir!$B$2:$D$19,3,FALSE)*Oliusala[[#This Row],[magn]]/1000</f>
        <v>196.92503500000001</v>
      </c>
      <c r="K8712">
        <v>2016</v>
      </c>
      <c r="L8712" t="s">
        <v>1955</v>
      </c>
      <c r="M8712" s="144" t="s">
        <v>59</v>
      </c>
    </row>
    <row r="8713" spans="1:15" x14ac:dyDescent="0.2">
      <c r="A8713" t="s">
        <v>158</v>
      </c>
      <c r="B8713" s="144" t="s">
        <v>172</v>
      </c>
      <c r="C8713">
        <v>785</v>
      </c>
      <c r="D8713" t="str">
        <f>VLOOKUP(Oliusala[[#This Row],[postnumer]],Sveitarfelog[#All],4,FALSE)</f>
        <v>Sveitarfélagið Hornafjörður</v>
      </c>
      <c r="E8713" t="str">
        <f>VLOOKUP(Oliusala[[#This Row],[postnumer]],Sveitarfelog[#All],5,FALSE)</f>
        <v>Suðurland</v>
      </c>
      <c r="F8713" t="s">
        <v>25</v>
      </c>
      <c r="G8713" t="s">
        <v>24</v>
      </c>
      <c r="H8713" t="s">
        <v>60</v>
      </c>
      <c r="I8713" s="1">
        <v>19726</v>
      </c>
      <c r="J8713" s="2">
        <f>VLOOKUP(Oliusala[[#This Row],[tegund]],Tegundir!$B$2:$D$19,3,FALSE)*Oliusala[[#This Row],[magn]]/1000</f>
        <v>17.062990000000003</v>
      </c>
      <c r="K8713">
        <v>2016</v>
      </c>
      <c r="L8713" t="s">
        <v>1955</v>
      </c>
      <c r="M8713" s="144" t="s">
        <v>59</v>
      </c>
    </row>
    <row r="8714" spans="1:15" x14ac:dyDescent="0.2">
      <c r="A8714" t="s">
        <v>57</v>
      </c>
      <c r="B8714" s="144" t="s">
        <v>172</v>
      </c>
      <c r="C8714">
        <v>785</v>
      </c>
      <c r="D8714" t="str">
        <f>VLOOKUP(Oliusala[[#This Row],[postnumer]],Sveitarfelog[#All],4,FALSE)</f>
        <v>Sveitarfélagið Hornafjörður</v>
      </c>
      <c r="E8714" t="str">
        <f>VLOOKUP(Oliusala[[#This Row],[postnumer]],Sveitarfelog[#All],5,FALSE)</f>
        <v>Suðurland</v>
      </c>
      <c r="F8714" t="s">
        <v>25</v>
      </c>
      <c r="G8714" t="s">
        <v>24</v>
      </c>
      <c r="H8714" t="s">
        <v>60</v>
      </c>
      <c r="I8714" s="1">
        <v>29539</v>
      </c>
      <c r="J8714" s="2">
        <f>VLOOKUP(Oliusala[[#This Row],[tegund]],Tegundir!$B$2:$D$19,3,FALSE)*Oliusala[[#This Row],[magn]]/1000</f>
        <v>25.551235000000002</v>
      </c>
      <c r="K8714">
        <v>2016</v>
      </c>
      <c r="L8714" t="s">
        <v>1955</v>
      </c>
      <c r="M8714" s="144" t="s">
        <v>59</v>
      </c>
    </row>
    <row r="8715" spans="1:15" x14ac:dyDescent="0.2">
      <c r="A8715" t="s">
        <v>57</v>
      </c>
      <c r="B8715" s="144" t="s">
        <v>181</v>
      </c>
      <c r="C8715">
        <v>810</v>
      </c>
      <c r="D8715" t="str">
        <f>VLOOKUP(Oliusala[[#This Row],[postnumer]],Sveitarfelog[#All],4,FALSE)</f>
        <v>Hveragerðisbær,Sveitarfélagið Ölfus</v>
      </c>
      <c r="E8715" t="str">
        <f>VLOOKUP(Oliusala[[#This Row],[postnumer]],Sveitarfelog[#All],5,FALSE)</f>
        <v>Suðurland</v>
      </c>
      <c r="F8715" t="s">
        <v>24</v>
      </c>
      <c r="G8715" t="s">
        <v>24</v>
      </c>
      <c r="H8715" t="s">
        <v>60</v>
      </c>
      <c r="I8715" s="1">
        <v>12307</v>
      </c>
      <c r="J8715" s="2">
        <f>VLOOKUP(Oliusala[[#This Row],[tegund]],Tegundir!$B$2:$D$19,3,FALSE)*Oliusala[[#This Row],[magn]]/1000</f>
        <v>10.645555</v>
      </c>
      <c r="K8715">
        <v>2016</v>
      </c>
      <c r="L8715" t="s">
        <v>18</v>
      </c>
      <c r="M8715" s="144" t="s">
        <v>59</v>
      </c>
    </row>
    <row r="8716" spans="1:15" x14ac:dyDescent="0.2">
      <c r="A8716" t="s">
        <v>63</v>
      </c>
      <c r="B8716" s="144" t="s">
        <v>182</v>
      </c>
      <c r="C8716">
        <v>810</v>
      </c>
      <c r="D8716" t="str">
        <f>VLOOKUP(Oliusala[[#This Row],[postnumer]],Sveitarfelog[#All],4,FALSE)</f>
        <v>Hveragerðisbær,Sveitarfélagið Ölfus</v>
      </c>
      <c r="E8716" t="str">
        <f>VLOOKUP(Oliusala[[#This Row],[postnumer]],Sveitarfelog[#All],5,FALSE)</f>
        <v>Suðurland</v>
      </c>
      <c r="F8716" t="s">
        <v>24</v>
      </c>
      <c r="G8716" t="s">
        <v>24</v>
      </c>
      <c r="H8716" t="s">
        <v>58</v>
      </c>
      <c r="I8716" s="1">
        <v>2198956</v>
      </c>
      <c r="J8716" s="2">
        <f>VLOOKUP(Oliusala[[#This Row],[tegund]],Tegundir!$B$2:$D$19,3,FALSE)*Oliusala[[#This Row],[magn]]/1000</f>
        <v>1902.0969399999999</v>
      </c>
      <c r="K8716">
        <v>2016</v>
      </c>
      <c r="L8716" t="s">
        <v>18</v>
      </c>
      <c r="M8716" s="144" t="s">
        <v>59</v>
      </c>
    </row>
    <row r="8717" spans="1:15" x14ac:dyDescent="0.2">
      <c r="A8717" t="s">
        <v>63</v>
      </c>
      <c r="B8717" s="144" t="s">
        <v>182</v>
      </c>
      <c r="C8717">
        <v>810</v>
      </c>
      <c r="D8717" t="str">
        <f>VLOOKUP(Oliusala[[#This Row],[postnumer]],Sveitarfelog[#All],4,FALSE)</f>
        <v>Hveragerðisbær,Sveitarfélagið Ölfus</v>
      </c>
      <c r="E8717" t="str">
        <f>VLOOKUP(Oliusala[[#This Row],[postnumer]],Sveitarfelog[#All],5,FALSE)</f>
        <v>Suðurland</v>
      </c>
      <c r="F8717" t="s">
        <v>24</v>
      </c>
      <c r="G8717" t="s">
        <v>24</v>
      </c>
      <c r="H8717" s="1" t="s">
        <v>58</v>
      </c>
      <c r="I8717" s="1">
        <v>391013</v>
      </c>
      <c r="J8717" s="2">
        <f>VLOOKUP(Oliusala[[#This Row],[tegund]],Tegundir!$B$2:$D$19,3,FALSE)*Oliusala[[#This Row],[magn]]/1000</f>
        <v>338.22624500000001</v>
      </c>
      <c r="K8717">
        <v>2016</v>
      </c>
      <c r="L8717" t="s">
        <v>18</v>
      </c>
      <c r="M8717" s="144" t="s">
        <v>59</v>
      </c>
    </row>
    <row r="8718" spans="1:15" x14ac:dyDescent="0.2">
      <c r="A8718" t="s">
        <v>63</v>
      </c>
      <c r="B8718" s="144" t="s">
        <v>181</v>
      </c>
      <c r="C8718">
        <v>810</v>
      </c>
      <c r="D8718" t="str">
        <f>VLOOKUP(Oliusala[[#This Row],[postnumer]],Sveitarfelog[#All],4,FALSE)</f>
        <v>Hveragerðisbær,Sveitarfélagið Ölfus</v>
      </c>
      <c r="E8718" t="str">
        <f>VLOOKUP(Oliusala[[#This Row],[postnumer]],Sveitarfelog[#All],5,FALSE)</f>
        <v>Suðurland</v>
      </c>
      <c r="F8718" t="s">
        <v>24</v>
      </c>
      <c r="G8718" t="s">
        <v>24</v>
      </c>
      <c r="H8718" s="1" t="s">
        <v>58</v>
      </c>
      <c r="I8718" s="1">
        <v>503951</v>
      </c>
      <c r="J8718" s="2">
        <f>VLOOKUP(Oliusala[[#This Row],[tegund]],Tegundir!$B$2:$D$19,3,FALSE)*Oliusala[[#This Row],[magn]]/1000</f>
        <v>435.91761500000001</v>
      </c>
      <c r="K8718">
        <v>2016</v>
      </c>
      <c r="L8718" t="s">
        <v>18</v>
      </c>
      <c r="M8718" s="144" t="s">
        <v>59</v>
      </c>
    </row>
    <row r="8719" spans="1:15" x14ac:dyDescent="0.2">
      <c r="A8719" t="s">
        <v>57</v>
      </c>
      <c r="B8719" s="144" t="s">
        <v>70</v>
      </c>
      <c r="C8719">
        <v>800</v>
      </c>
      <c r="D8719" t="str">
        <f>VLOOKUP(Oliusala[[#This Row],[postnumer]],Sveitarfelog[#All],4,FALSE)</f>
        <v>Flóahreppur,Sveitarfélagið Árborg</v>
      </c>
      <c r="E8719" t="str">
        <f>VLOOKUP(Oliusala[[#This Row],[postnumer]],Sveitarfelog[#All],5,FALSE)</f>
        <v>Suðurland</v>
      </c>
      <c r="F8719" t="s">
        <v>25</v>
      </c>
      <c r="G8719" t="s">
        <v>24</v>
      </c>
      <c r="H8719" s="1" t="s">
        <v>60</v>
      </c>
      <c r="I8719" s="1">
        <v>643458</v>
      </c>
      <c r="J8719" s="2">
        <f>VLOOKUP(Oliusala[[#This Row],[tegund]],Tegundir!$B$2:$D$19,3,FALSE)*Oliusala[[#This Row],[magn]]/1000</f>
        <v>556.59117000000003</v>
      </c>
      <c r="K8719">
        <v>2016</v>
      </c>
      <c r="L8719" t="s">
        <v>1955</v>
      </c>
      <c r="M8719" s="144" t="s">
        <v>59</v>
      </c>
    </row>
    <row r="8720" spans="1:15" x14ac:dyDescent="0.2">
      <c r="A8720" t="s">
        <v>70</v>
      </c>
      <c r="B8720" s="144" t="s">
        <v>70</v>
      </c>
      <c r="C8720">
        <v>800</v>
      </c>
      <c r="D8720" t="str">
        <f>VLOOKUP(Oliusala[[#This Row],[postnumer]],Sveitarfelog[#All],4,FALSE)</f>
        <v>Flóahreppur,Sveitarfélagið Árborg</v>
      </c>
      <c r="E8720" t="str">
        <f>VLOOKUP(Oliusala[[#This Row],[postnumer]],Sveitarfelog[#All],5,FALSE)</f>
        <v>Suðurland</v>
      </c>
      <c r="F8720" t="s">
        <v>25</v>
      </c>
      <c r="G8720" t="s">
        <v>24</v>
      </c>
      <c r="H8720" s="1" t="s">
        <v>58</v>
      </c>
      <c r="I8720" s="1">
        <v>219489</v>
      </c>
      <c r="J8720" s="2">
        <f>VLOOKUP(Oliusala[[#This Row],[tegund]],Tegundir!$B$2:$D$19,3,FALSE)*Oliusala[[#This Row],[magn]]/1000</f>
        <v>189.85798499999999</v>
      </c>
      <c r="K8720">
        <v>2016</v>
      </c>
      <c r="L8720" t="s">
        <v>1955</v>
      </c>
      <c r="M8720" s="144" t="s">
        <v>59</v>
      </c>
    </row>
    <row r="8721" spans="1:15" x14ac:dyDescent="0.2">
      <c r="A8721" t="s">
        <v>57</v>
      </c>
      <c r="B8721" s="144" t="s">
        <v>183</v>
      </c>
      <c r="C8721">
        <v>815</v>
      </c>
      <c r="D8721" t="str">
        <f>VLOOKUP(Oliusala[[#This Row],[postnumer]],Sveitarfelog[#All],4,FALSE)</f>
        <v>Hveragerðisbær,Sveitarfélagið Ölfus</v>
      </c>
      <c r="E8721" t="str">
        <f>VLOOKUP(Oliusala[[#This Row],[postnumer]],Sveitarfelog[#All],5,FALSE)</f>
        <v>Suðurland</v>
      </c>
      <c r="F8721" t="s">
        <v>24</v>
      </c>
      <c r="G8721" t="s">
        <v>24</v>
      </c>
      <c r="H8721" t="s">
        <v>60</v>
      </c>
      <c r="I8721" s="1">
        <v>72366</v>
      </c>
      <c r="J8721" s="2">
        <f>VLOOKUP(Oliusala[[#This Row],[tegund]],Tegundir!$B$2:$D$19,3,FALSE)*Oliusala[[#This Row],[magn]]/1000</f>
        <v>62.596589999999999</v>
      </c>
      <c r="K8721">
        <v>2016</v>
      </c>
      <c r="L8721" t="s">
        <v>18</v>
      </c>
      <c r="M8721" s="144" t="s">
        <v>59</v>
      </c>
    </row>
    <row r="8722" spans="1:15" x14ac:dyDescent="0.2">
      <c r="A8722" t="s">
        <v>57</v>
      </c>
      <c r="B8722" s="144" t="s">
        <v>183</v>
      </c>
      <c r="C8722">
        <v>815</v>
      </c>
      <c r="D8722" t="str">
        <f>VLOOKUP(Oliusala[[#This Row],[postnumer]],Sveitarfelog[#All],4,FALSE)</f>
        <v>Hveragerðisbær,Sveitarfélagið Ölfus</v>
      </c>
      <c r="E8722" t="str">
        <f>VLOOKUP(Oliusala[[#This Row],[postnumer]],Sveitarfelog[#All],5,FALSE)</f>
        <v>Suðurland</v>
      </c>
      <c r="F8722" t="s">
        <v>29</v>
      </c>
      <c r="G8722" t="s">
        <v>24</v>
      </c>
      <c r="H8722" t="s">
        <v>60</v>
      </c>
      <c r="I8722" s="1">
        <v>2947883</v>
      </c>
      <c r="J8722" s="2">
        <f>VLOOKUP(Oliusala[[#This Row],[tegund]],Tegundir!$B$2:$D$19,3,FALSE)*Oliusala[[#This Row],[magn]]/1000</f>
        <v>2549.918795</v>
      </c>
      <c r="K8722">
        <v>2016</v>
      </c>
      <c r="L8722" t="s">
        <v>19</v>
      </c>
      <c r="M8722" s="144" t="s">
        <v>59</v>
      </c>
      <c r="O8722" s="144" t="s">
        <v>1998</v>
      </c>
    </row>
    <row r="8723" spans="1:15" x14ac:dyDescent="0.2">
      <c r="A8723" t="s">
        <v>57</v>
      </c>
      <c r="B8723" s="144" t="s">
        <v>183</v>
      </c>
      <c r="C8723">
        <v>815</v>
      </c>
      <c r="D8723" t="str">
        <f>VLOOKUP(Oliusala[[#This Row],[postnumer]],Sveitarfelog[#All],4,FALSE)</f>
        <v>Hveragerðisbær,Sveitarfélagið Ölfus</v>
      </c>
      <c r="E8723" t="str">
        <f>VLOOKUP(Oliusala[[#This Row],[postnumer]],Sveitarfelog[#All],5,FALSE)</f>
        <v>Suðurland</v>
      </c>
      <c r="F8723" t="s">
        <v>30</v>
      </c>
      <c r="G8723" t="s">
        <v>24</v>
      </c>
      <c r="H8723" t="s">
        <v>60</v>
      </c>
      <c r="I8723" s="1">
        <v>13968</v>
      </c>
      <c r="J8723" s="2">
        <f>VLOOKUP(Oliusala[[#This Row],[tegund]],Tegundir!$B$2:$D$19,3,FALSE)*Oliusala[[#This Row],[magn]]/1000</f>
        <v>12.082319999999999</v>
      </c>
      <c r="K8723">
        <v>2016</v>
      </c>
      <c r="L8723" t="s">
        <v>19</v>
      </c>
      <c r="M8723" s="144" t="s">
        <v>59</v>
      </c>
      <c r="O8723" s="144" t="s">
        <v>1998</v>
      </c>
    </row>
    <row r="8724" spans="1:15" x14ac:dyDescent="0.2">
      <c r="A8724" t="s">
        <v>63</v>
      </c>
      <c r="B8724" s="144" t="s">
        <v>183</v>
      </c>
      <c r="C8724">
        <v>815</v>
      </c>
      <c r="D8724" t="str">
        <f>VLOOKUP(Oliusala[[#This Row],[postnumer]],Sveitarfelog[#All],4,FALSE)</f>
        <v>Hveragerðisbær,Sveitarfélagið Ölfus</v>
      </c>
      <c r="E8724" t="str">
        <f>VLOOKUP(Oliusala[[#This Row],[postnumer]],Sveitarfelog[#All],5,FALSE)</f>
        <v>Suðurland</v>
      </c>
      <c r="F8724" t="s">
        <v>24</v>
      </c>
      <c r="G8724" t="s">
        <v>24</v>
      </c>
      <c r="H8724" t="s">
        <v>58</v>
      </c>
      <c r="I8724" s="1">
        <v>824635</v>
      </c>
      <c r="J8724" s="2">
        <f>VLOOKUP(Oliusala[[#This Row],[tegund]],Tegundir!$B$2:$D$19,3,FALSE)*Oliusala[[#This Row],[magn]]/1000</f>
        <v>713.30927500000007</v>
      </c>
      <c r="K8724">
        <v>2016</v>
      </c>
      <c r="L8724" t="s">
        <v>18</v>
      </c>
      <c r="M8724" s="144" t="s">
        <v>59</v>
      </c>
    </row>
    <row r="8725" spans="1:15" x14ac:dyDescent="0.2">
      <c r="A8725" t="s">
        <v>57</v>
      </c>
      <c r="B8725" s="144" t="s">
        <v>183</v>
      </c>
      <c r="C8725">
        <v>815</v>
      </c>
      <c r="D8725" t="str">
        <f>VLOOKUP(Oliusala[[#This Row],[postnumer]],Sveitarfelog[#All],4,FALSE)</f>
        <v>Hveragerðisbær,Sveitarfélagið Ölfus</v>
      </c>
      <c r="E8725" t="str">
        <f>VLOOKUP(Oliusala[[#This Row],[postnumer]],Sveitarfelog[#All],5,FALSE)</f>
        <v>Suðurland</v>
      </c>
      <c r="F8725" t="s">
        <v>29</v>
      </c>
      <c r="G8725" t="s">
        <v>24</v>
      </c>
      <c r="H8725" t="s">
        <v>61</v>
      </c>
      <c r="I8725" s="1">
        <v>76382</v>
      </c>
      <c r="J8725" s="2">
        <f>VLOOKUP(Oliusala[[#This Row],[tegund]],Tegundir!$B$2:$D$19,3,FALSE)*Oliusala[[#This Row],[magn]]/1000</f>
        <v>66.070429999999988</v>
      </c>
      <c r="K8725">
        <v>2016</v>
      </c>
      <c r="L8725" t="s">
        <v>19</v>
      </c>
      <c r="M8725" s="144" t="s">
        <v>62</v>
      </c>
      <c r="O8725" s="144" t="s">
        <v>1998</v>
      </c>
    </row>
    <row r="8726" spans="1:15" x14ac:dyDescent="0.2">
      <c r="A8726" t="s">
        <v>63</v>
      </c>
      <c r="B8726" s="144" t="s">
        <v>184</v>
      </c>
      <c r="C8726">
        <v>820</v>
      </c>
      <c r="D8726" t="str">
        <f>VLOOKUP(Oliusala[[#This Row],[postnumer]],Sveitarfelog[#All],4,FALSE)</f>
        <v>Flóahreppur,Sveitarfélagið Árborg</v>
      </c>
      <c r="E8726" t="str">
        <f>VLOOKUP(Oliusala[[#This Row],[postnumer]],Sveitarfelog[#All],5,FALSE)</f>
        <v>Suðurland</v>
      </c>
      <c r="F8726" t="s">
        <v>24</v>
      </c>
      <c r="G8726" t="s">
        <v>24</v>
      </c>
      <c r="H8726" t="s">
        <v>58</v>
      </c>
      <c r="I8726" s="1">
        <v>151402</v>
      </c>
      <c r="J8726" s="2">
        <f>VLOOKUP(Oliusala[[#This Row],[tegund]],Tegundir!$B$2:$D$19,3,FALSE)*Oliusala[[#This Row],[magn]]/1000</f>
        <v>130.96272999999999</v>
      </c>
      <c r="K8726">
        <v>2016</v>
      </c>
      <c r="L8726" t="s">
        <v>18</v>
      </c>
      <c r="M8726" s="144" t="s">
        <v>59</v>
      </c>
    </row>
    <row r="8727" spans="1:15" x14ac:dyDescent="0.2">
      <c r="A8727" t="s">
        <v>57</v>
      </c>
      <c r="B8727" s="144" t="s">
        <v>175</v>
      </c>
      <c r="C8727">
        <v>801</v>
      </c>
      <c r="D8727" t="str">
        <f>VLOOKUP(Oliusala[[#This Row],[postnumer]],Sveitarfelog[#All],4,FALSE)</f>
        <v>Flóahreppur,Sveitarfélagið Árborg</v>
      </c>
      <c r="E8727" t="str">
        <f>VLOOKUP(Oliusala[[#This Row],[postnumer]],Sveitarfelog[#All],5,FALSE)</f>
        <v>Suðurland</v>
      </c>
      <c r="F8727" t="s">
        <v>25</v>
      </c>
      <c r="G8727" t="s">
        <v>24</v>
      </c>
      <c r="H8727" s="1" t="s">
        <v>60</v>
      </c>
      <c r="I8727" s="1">
        <v>865365</v>
      </c>
      <c r="J8727" s="2">
        <f>VLOOKUP(Oliusala[[#This Row],[tegund]],Tegundir!$B$2:$D$19,3,FALSE)*Oliusala[[#This Row],[magn]]/1000</f>
        <v>748.54072499999995</v>
      </c>
      <c r="K8727">
        <v>2016</v>
      </c>
      <c r="L8727" t="s">
        <v>1955</v>
      </c>
      <c r="M8727" s="144" t="s">
        <v>59</v>
      </c>
    </row>
    <row r="8728" spans="1:15" x14ac:dyDescent="0.2">
      <c r="A8728" t="s">
        <v>57</v>
      </c>
      <c r="B8728" s="144" t="s">
        <v>176</v>
      </c>
      <c r="C8728">
        <v>801</v>
      </c>
      <c r="D8728" t="str">
        <f>VLOOKUP(Oliusala[[#This Row],[postnumer]],Sveitarfelog[#All],4,FALSE)</f>
        <v>Flóahreppur,Sveitarfélagið Árborg</v>
      </c>
      <c r="E8728" t="str">
        <f>VLOOKUP(Oliusala[[#This Row],[postnumer]],Sveitarfelog[#All],5,FALSE)</f>
        <v>Suðurland</v>
      </c>
      <c r="F8728" t="s">
        <v>25</v>
      </c>
      <c r="G8728" t="s">
        <v>24</v>
      </c>
      <c r="H8728" s="1" t="s">
        <v>60</v>
      </c>
      <c r="I8728" s="1">
        <v>54273</v>
      </c>
      <c r="J8728" s="2">
        <f>VLOOKUP(Oliusala[[#This Row],[tegund]],Tegundir!$B$2:$D$19,3,FALSE)*Oliusala[[#This Row],[magn]]/1000</f>
        <v>46.946144999999994</v>
      </c>
      <c r="K8728">
        <v>2016</v>
      </c>
      <c r="L8728" t="s">
        <v>1955</v>
      </c>
      <c r="M8728" s="144" t="s">
        <v>59</v>
      </c>
    </row>
    <row r="8729" spans="1:15" x14ac:dyDescent="0.2">
      <c r="A8729" t="s">
        <v>57</v>
      </c>
      <c r="B8729" s="144" t="s">
        <v>177</v>
      </c>
      <c r="C8729">
        <v>801</v>
      </c>
      <c r="D8729" t="str">
        <f>VLOOKUP(Oliusala[[#This Row],[postnumer]],Sveitarfelog[#All],4,FALSE)</f>
        <v>Flóahreppur,Sveitarfélagið Árborg</v>
      </c>
      <c r="E8729" t="str">
        <f>VLOOKUP(Oliusala[[#This Row],[postnumer]],Sveitarfelog[#All],5,FALSE)</f>
        <v>Suðurland</v>
      </c>
      <c r="F8729" t="s">
        <v>25</v>
      </c>
      <c r="G8729" t="s">
        <v>24</v>
      </c>
      <c r="H8729" s="1" t="s">
        <v>60</v>
      </c>
      <c r="I8729" s="1">
        <v>31858</v>
      </c>
      <c r="J8729" s="2">
        <f>VLOOKUP(Oliusala[[#This Row],[tegund]],Tegundir!$B$2:$D$19,3,FALSE)*Oliusala[[#This Row],[magn]]/1000</f>
        <v>27.557169999999999</v>
      </c>
      <c r="K8729">
        <v>2016</v>
      </c>
      <c r="L8729" t="s">
        <v>1955</v>
      </c>
      <c r="M8729" s="144" t="s">
        <v>59</v>
      </c>
    </row>
    <row r="8730" spans="1:15" x14ac:dyDescent="0.2">
      <c r="A8730" t="s">
        <v>57</v>
      </c>
      <c r="B8730" s="144" t="s">
        <v>174</v>
      </c>
      <c r="C8730">
        <v>801</v>
      </c>
      <c r="D8730" t="str">
        <f>VLOOKUP(Oliusala[[#This Row],[postnumer]],Sveitarfelog[#All],4,FALSE)</f>
        <v>Flóahreppur,Sveitarfélagið Árborg</v>
      </c>
      <c r="E8730" t="str">
        <f>VLOOKUP(Oliusala[[#This Row],[postnumer]],Sveitarfelog[#All],5,FALSE)</f>
        <v>Suðurland</v>
      </c>
      <c r="F8730" t="s">
        <v>25</v>
      </c>
      <c r="G8730" t="s">
        <v>24</v>
      </c>
      <c r="H8730" t="s">
        <v>60</v>
      </c>
      <c r="I8730" s="1">
        <v>49469</v>
      </c>
      <c r="J8730" s="2">
        <f>VLOOKUP(Oliusala[[#This Row],[tegund]],Tegundir!$B$2:$D$19,3,FALSE)*Oliusala[[#This Row],[magn]]/1000</f>
        <v>42.790684999999996</v>
      </c>
      <c r="K8730">
        <v>2016</v>
      </c>
      <c r="L8730" t="s">
        <v>1955</v>
      </c>
      <c r="M8730" s="144" t="s">
        <v>59</v>
      </c>
    </row>
    <row r="8731" spans="1:15" x14ac:dyDescent="0.2">
      <c r="A8731" t="s">
        <v>57</v>
      </c>
      <c r="B8731" s="144" t="s">
        <v>178</v>
      </c>
      <c r="C8731">
        <v>801</v>
      </c>
      <c r="D8731" t="str">
        <f>VLOOKUP(Oliusala[[#This Row],[postnumer]],Sveitarfelog[#All],4,FALSE)</f>
        <v>Flóahreppur,Sveitarfélagið Árborg</v>
      </c>
      <c r="E8731" t="str">
        <f>VLOOKUP(Oliusala[[#This Row],[postnumer]],Sveitarfelog[#All],5,FALSE)</f>
        <v>Suðurland</v>
      </c>
      <c r="F8731" t="s">
        <v>25</v>
      </c>
      <c r="G8731" t="s">
        <v>24</v>
      </c>
      <c r="H8731" s="1" t="s">
        <v>60</v>
      </c>
      <c r="I8731" s="1">
        <v>2951</v>
      </c>
      <c r="J8731" s="2">
        <f>VLOOKUP(Oliusala[[#This Row],[tegund]],Tegundir!$B$2:$D$19,3,FALSE)*Oliusala[[#This Row],[magn]]/1000</f>
        <v>2.5526149999999999</v>
      </c>
      <c r="K8731">
        <v>2016</v>
      </c>
      <c r="L8731" t="s">
        <v>1955</v>
      </c>
      <c r="M8731" s="144" t="s">
        <v>59</v>
      </c>
    </row>
    <row r="8732" spans="1:15" x14ac:dyDescent="0.2">
      <c r="A8732" t="s">
        <v>70</v>
      </c>
      <c r="B8732" s="144" t="s">
        <v>175</v>
      </c>
      <c r="C8732">
        <v>801</v>
      </c>
      <c r="D8732" t="str">
        <f>VLOOKUP(Oliusala[[#This Row],[postnumer]],Sveitarfelog[#All],4,FALSE)</f>
        <v>Flóahreppur,Sveitarfélagið Árborg</v>
      </c>
      <c r="E8732" t="str">
        <f>VLOOKUP(Oliusala[[#This Row],[postnumer]],Sveitarfelog[#All],5,FALSE)</f>
        <v>Suðurland</v>
      </c>
      <c r="F8732" t="s">
        <v>25</v>
      </c>
      <c r="G8732" t="s">
        <v>24</v>
      </c>
      <c r="H8732" s="1" t="s">
        <v>60</v>
      </c>
      <c r="I8732" s="1">
        <v>55838</v>
      </c>
      <c r="J8732" s="2">
        <f>VLOOKUP(Oliusala[[#This Row],[tegund]],Tegundir!$B$2:$D$19,3,FALSE)*Oliusala[[#This Row],[magn]]/1000</f>
        <v>48.299870000000006</v>
      </c>
      <c r="K8732">
        <v>2016</v>
      </c>
      <c r="L8732" t="s">
        <v>1955</v>
      </c>
      <c r="M8732" s="144" t="s">
        <v>59</v>
      </c>
    </row>
    <row r="8733" spans="1:15" x14ac:dyDescent="0.2">
      <c r="A8733" t="s">
        <v>70</v>
      </c>
      <c r="B8733" s="144" t="s">
        <v>176</v>
      </c>
      <c r="C8733">
        <v>801</v>
      </c>
      <c r="D8733" t="str">
        <f>VLOOKUP(Oliusala[[#This Row],[postnumer]],Sveitarfelog[#All],4,FALSE)</f>
        <v>Flóahreppur,Sveitarfélagið Árborg</v>
      </c>
      <c r="E8733" t="str">
        <f>VLOOKUP(Oliusala[[#This Row],[postnumer]],Sveitarfelog[#All],5,FALSE)</f>
        <v>Suðurland</v>
      </c>
      <c r="F8733" t="s">
        <v>25</v>
      </c>
      <c r="G8733" t="s">
        <v>24</v>
      </c>
      <c r="H8733" s="1" t="s">
        <v>60</v>
      </c>
      <c r="I8733" s="1">
        <v>63222</v>
      </c>
      <c r="J8733" s="2">
        <f>VLOOKUP(Oliusala[[#This Row],[tegund]],Tegundir!$B$2:$D$19,3,FALSE)*Oliusala[[#This Row],[magn]]/1000</f>
        <v>54.68703</v>
      </c>
      <c r="K8733">
        <v>2016</v>
      </c>
      <c r="L8733" t="s">
        <v>1955</v>
      </c>
      <c r="M8733" s="144" t="s">
        <v>59</v>
      </c>
    </row>
    <row r="8734" spans="1:15" x14ac:dyDescent="0.2">
      <c r="A8734" t="s">
        <v>70</v>
      </c>
      <c r="B8734" s="144" t="s">
        <v>177</v>
      </c>
      <c r="C8734">
        <v>801</v>
      </c>
      <c r="D8734" t="str">
        <f>VLOOKUP(Oliusala[[#This Row],[postnumer]],Sveitarfelog[#All],4,FALSE)</f>
        <v>Flóahreppur,Sveitarfélagið Árborg</v>
      </c>
      <c r="E8734" t="str">
        <f>VLOOKUP(Oliusala[[#This Row],[postnumer]],Sveitarfelog[#All],5,FALSE)</f>
        <v>Suðurland</v>
      </c>
      <c r="F8734" t="s">
        <v>25</v>
      </c>
      <c r="G8734" t="s">
        <v>24</v>
      </c>
      <c r="H8734" t="s">
        <v>60</v>
      </c>
      <c r="I8734" s="1">
        <v>46170</v>
      </c>
      <c r="J8734" s="2">
        <f>VLOOKUP(Oliusala[[#This Row],[tegund]],Tegundir!$B$2:$D$19,3,FALSE)*Oliusala[[#This Row],[magn]]/1000</f>
        <v>39.937050000000006</v>
      </c>
      <c r="K8734">
        <v>2016</v>
      </c>
      <c r="L8734" t="s">
        <v>1955</v>
      </c>
      <c r="M8734" s="144" t="s">
        <v>59</v>
      </c>
    </row>
    <row r="8735" spans="1:15" x14ac:dyDescent="0.2">
      <c r="A8735" t="s">
        <v>70</v>
      </c>
      <c r="B8735" s="144" t="s">
        <v>174</v>
      </c>
      <c r="C8735">
        <v>801</v>
      </c>
      <c r="D8735" t="str">
        <f>VLOOKUP(Oliusala[[#This Row],[postnumer]],Sveitarfelog[#All],4,FALSE)</f>
        <v>Flóahreppur,Sveitarfélagið Árborg</v>
      </c>
      <c r="E8735" t="str">
        <f>VLOOKUP(Oliusala[[#This Row],[postnumer]],Sveitarfelog[#All],5,FALSE)</f>
        <v>Suðurland</v>
      </c>
      <c r="F8735" t="s">
        <v>25</v>
      </c>
      <c r="G8735" t="s">
        <v>24</v>
      </c>
      <c r="H8735" t="s">
        <v>60</v>
      </c>
      <c r="I8735" s="1">
        <v>59070</v>
      </c>
      <c r="J8735" s="2">
        <f>VLOOKUP(Oliusala[[#This Row],[tegund]],Tegundir!$B$2:$D$19,3,FALSE)*Oliusala[[#This Row],[magn]]/1000</f>
        <v>51.095550000000003</v>
      </c>
      <c r="K8735">
        <v>2016</v>
      </c>
      <c r="L8735" t="s">
        <v>1955</v>
      </c>
      <c r="M8735" s="144" t="s">
        <v>59</v>
      </c>
    </row>
    <row r="8736" spans="1:15" x14ac:dyDescent="0.2">
      <c r="A8736" t="s">
        <v>70</v>
      </c>
      <c r="B8736" s="144" t="s">
        <v>178</v>
      </c>
      <c r="C8736">
        <v>801</v>
      </c>
      <c r="D8736" t="str">
        <f>VLOOKUP(Oliusala[[#This Row],[postnumer]],Sveitarfelog[#All],4,FALSE)</f>
        <v>Flóahreppur,Sveitarfélagið Árborg</v>
      </c>
      <c r="E8736" t="str">
        <f>VLOOKUP(Oliusala[[#This Row],[postnumer]],Sveitarfelog[#All],5,FALSE)</f>
        <v>Suðurland</v>
      </c>
      <c r="F8736" t="s">
        <v>25</v>
      </c>
      <c r="G8736" t="s">
        <v>24</v>
      </c>
      <c r="H8736" t="s">
        <v>60</v>
      </c>
      <c r="I8736" s="1">
        <v>21200</v>
      </c>
      <c r="J8736" s="2">
        <f>VLOOKUP(Oliusala[[#This Row],[tegund]],Tegundir!$B$2:$D$19,3,FALSE)*Oliusala[[#This Row],[magn]]/1000</f>
        <v>18.338000000000001</v>
      </c>
      <c r="K8736">
        <v>2016</v>
      </c>
      <c r="L8736" t="s">
        <v>1955</v>
      </c>
      <c r="M8736" s="144" t="s">
        <v>59</v>
      </c>
    </row>
    <row r="8737" spans="1:15" x14ac:dyDescent="0.2">
      <c r="A8737" t="s">
        <v>63</v>
      </c>
      <c r="B8737" s="144" t="s">
        <v>185</v>
      </c>
      <c r="C8737">
        <v>825</v>
      </c>
      <c r="D8737" t="str">
        <f>VLOOKUP(Oliusala[[#This Row],[postnumer]],Sveitarfelog[#All],4,FALSE)</f>
        <v>Flóahreppur,Sveitarfélagið Árborg</v>
      </c>
      <c r="E8737" t="str">
        <f>VLOOKUP(Oliusala[[#This Row],[postnumer]],Sveitarfelog[#All],5,FALSE)</f>
        <v>Suðurland</v>
      </c>
      <c r="F8737" t="s">
        <v>24</v>
      </c>
      <c r="G8737" t="s">
        <v>24</v>
      </c>
      <c r="H8737" s="1" t="s">
        <v>58</v>
      </c>
      <c r="I8737" s="1">
        <v>162898</v>
      </c>
      <c r="J8737" s="2">
        <f>VLOOKUP(Oliusala[[#This Row],[tegund]],Tegundir!$B$2:$D$19,3,FALSE)*Oliusala[[#This Row],[magn]]/1000</f>
        <v>140.90676999999999</v>
      </c>
      <c r="K8737">
        <v>2016</v>
      </c>
      <c r="L8737" t="s">
        <v>18</v>
      </c>
      <c r="M8737" s="144" t="s">
        <v>59</v>
      </c>
    </row>
    <row r="8738" spans="1:15" x14ac:dyDescent="0.2">
      <c r="A8738" t="s">
        <v>57</v>
      </c>
      <c r="B8738" s="144" t="s">
        <v>186</v>
      </c>
      <c r="C8738">
        <v>840</v>
      </c>
      <c r="D8738" t="str">
        <f>VLOOKUP(Oliusala[[#This Row],[postnumer]],Sveitarfelog[#All],4,FALSE)</f>
        <v>Bláskógabyggð,Grímsnes- og Grafningshreppur,Hrunamannahreppur,Skeiða- og Gnúpverjahreppur</v>
      </c>
      <c r="E8738" t="str">
        <f>VLOOKUP(Oliusala[[#This Row],[postnumer]],Sveitarfelog[#All],5,FALSE)</f>
        <v>Suðurland</v>
      </c>
      <c r="F8738" t="s">
        <v>24</v>
      </c>
      <c r="G8738" t="s">
        <v>24</v>
      </c>
      <c r="H8738" t="s">
        <v>60</v>
      </c>
      <c r="I8738" s="1">
        <v>784</v>
      </c>
      <c r="J8738" s="2">
        <f>VLOOKUP(Oliusala[[#This Row],[tegund]],Tegundir!$B$2:$D$19,3,FALSE)*Oliusala[[#This Row],[magn]]/1000</f>
        <v>0.67815999999999999</v>
      </c>
      <c r="K8738">
        <v>2016</v>
      </c>
      <c r="L8738" t="s">
        <v>1955</v>
      </c>
      <c r="M8738" s="144" t="s">
        <v>59</v>
      </c>
    </row>
    <row r="8739" spans="1:15" x14ac:dyDescent="0.2">
      <c r="A8739" t="s">
        <v>70</v>
      </c>
      <c r="B8739" s="144" t="s">
        <v>186</v>
      </c>
      <c r="C8739">
        <v>840</v>
      </c>
      <c r="D8739" t="str">
        <f>VLOOKUP(Oliusala[[#This Row],[postnumer]],Sveitarfelog[#All],4,FALSE)</f>
        <v>Bláskógabyggð,Grímsnes- og Grafningshreppur,Hrunamannahreppur,Skeiða- og Gnúpverjahreppur</v>
      </c>
      <c r="E8739" t="str">
        <f>VLOOKUP(Oliusala[[#This Row],[postnumer]],Sveitarfelog[#All],5,FALSE)</f>
        <v>Suðurland</v>
      </c>
      <c r="F8739" t="s">
        <v>24</v>
      </c>
      <c r="G8739" t="s">
        <v>24</v>
      </c>
      <c r="H8739" t="s">
        <v>60</v>
      </c>
      <c r="I8739" s="1">
        <v>3210</v>
      </c>
      <c r="J8739" s="2">
        <f>VLOOKUP(Oliusala[[#This Row],[tegund]],Tegundir!$B$2:$D$19,3,FALSE)*Oliusala[[#This Row],[magn]]/1000</f>
        <v>2.7766500000000001</v>
      </c>
      <c r="K8739">
        <v>2016</v>
      </c>
      <c r="L8739" t="s">
        <v>1955</v>
      </c>
      <c r="M8739" s="144" t="s">
        <v>59</v>
      </c>
    </row>
    <row r="8740" spans="1:15" x14ac:dyDescent="0.2">
      <c r="A8740" t="s">
        <v>63</v>
      </c>
      <c r="B8740" s="144" t="s">
        <v>186</v>
      </c>
      <c r="C8740">
        <v>840</v>
      </c>
      <c r="D8740" t="str">
        <f>VLOOKUP(Oliusala[[#This Row],[postnumer]],Sveitarfelog[#All],4,FALSE)</f>
        <v>Bláskógabyggð,Grímsnes- og Grafningshreppur,Hrunamannahreppur,Skeiða- og Gnúpverjahreppur</v>
      </c>
      <c r="E8740" t="str">
        <f>VLOOKUP(Oliusala[[#This Row],[postnumer]],Sveitarfelog[#All],5,FALSE)</f>
        <v>Suðurland</v>
      </c>
      <c r="F8740" t="s">
        <v>24</v>
      </c>
      <c r="G8740" t="s">
        <v>24</v>
      </c>
      <c r="H8740" t="s">
        <v>58</v>
      </c>
      <c r="I8740" s="1">
        <v>399711</v>
      </c>
      <c r="J8740" s="2">
        <f>VLOOKUP(Oliusala[[#This Row],[tegund]],Tegundir!$B$2:$D$19,3,FALSE)*Oliusala[[#This Row],[magn]]/1000</f>
        <v>345.75001500000002</v>
      </c>
      <c r="K8740">
        <v>2016</v>
      </c>
      <c r="L8740" t="s">
        <v>18</v>
      </c>
      <c r="M8740" s="144" t="s">
        <v>59</v>
      </c>
    </row>
    <row r="8741" spans="1:15" x14ac:dyDescent="0.2">
      <c r="A8741" t="s">
        <v>57</v>
      </c>
      <c r="B8741" s="144" t="s">
        <v>182</v>
      </c>
      <c r="C8741">
        <v>810</v>
      </c>
      <c r="D8741" t="str">
        <f>VLOOKUP(Oliusala[[#This Row],[postnumer]],Sveitarfelog[#All],4,FALSE)</f>
        <v>Hveragerðisbær,Sveitarfélagið Ölfus</v>
      </c>
      <c r="E8741" t="str">
        <f>VLOOKUP(Oliusala[[#This Row],[postnumer]],Sveitarfelog[#All],5,FALSE)</f>
        <v>Suðurland</v>
      </c>
      <c r="F8741" t="s">
        <v>25</v>
      </c>
      <c r="G8741" t="s">
        <v>24</v>
      </c>
      <c r="H8741" t="s">
        <v>60</v>
      </c>
      <c r="I8741" s="1">
        <v>63212</v>
      </c>
      <c r="J8741" s="2">
        <f>VLOOKUP(Oliusala[[#This Row],[tegund]],Tegundir!$B$2:$D$19,3,FALSE)*Oliusala[[#This Row],[magn]]/1000</f>
        <v>54.678379999999997</v>
      </c>
      <c r="K8741">
        <v>2016</v>
      </c>
      <c r="L8741" t="s">
        <v>1955</v>
      </c>
      <c r="M8741" s="144" t="s">
        <v>59</v>
      </c>
    </row>
    <row r="8742" spans="1:15" x14ac:dyDescent="0.2">
      <c r="A8742" t="s">
        <v>57</v>
      </c>
      <c r="B8742" s="144" t="s">
        <v>181</v>
      </c>
      <c r="C8742">
        <v>810</v>
      </c>
      <c r="D8742" t="str">
        <f>VLOOKUP(Oliusala[[#This Row],[postnumer]],Sveitarfelog[#All],4,FALSE)</f>
        <v>Hveragerðisbær,Sveitarfélagið Ölfus</v>
      </c>
      <c r="E8742" t="str">
        <f>VLOOKUP(Oliusala[[#This Row],[postnumer]],Sveitarfelog[#All],5,FALSE)</f>
        <v>Suðurland</v>
      </c>
      <c r="F8742" t="s">
        <v>25</v>
      </c>
      <c r="G8742" t="s">
        <v>24</v>
      </c>
      <c r="H8742" s="1" t="s">
        <v>60</v>
      </c>
      <c r="I8742" s="1">
        <v>409182</v>
      </c>
      <c r="J8742" s="2">
        <f>VLOOKUP(Oliusala[[#This Row],[tegund]],Tegundir!$B$2:$D$19,3,FALSE)*Oliusala[[#This Row],[magn]]/1000</f>
        <v>353.94243</v>
      </c>
      <c r="K8742">
        <v>2016</v>
      </c>
      <c r="L8742" t="s">
        <v>1955</v>
      </c>
      <c r="M8742" s="144" t="s">
        <v>59</v>
      </c>
    </row>
    <row r="8743" spans="1:15" x14ac:dyDescent="0.2">
      <c r="A8743" t="s">
        <v>70</v>
      </c>
      <c r="B8743" s="144" t="s">
        <v>182</v>
      </c>
      <c r="C8743">
        <v>810</v>
      </c>
      <c r="D8743" t="str">
        <f>VLOOKUP(Oliusala[[#This Row],[postnumer]],Sveitarfelog[#All],4,FALSE)</f>
        <v>Hveragerðisbær,Sveitarfélagið Ölfus</v>
      </c>
      <c r="E8743" t="str">
        <f>VLOOKUP(Oliusala[[#This Row],[postnumer]],Sveitarfelog[#All],5,FALSE)</f>
        <v>Suðurland</v>
      </c>
      <c r="F8743" t="s">
        <v>25</v>
      </c>
      <c r="G8743" t="s">
        <v>24</v>
      </c>
      <c r="H8743" t="s">
        <v>60</v>
      </c>
      <c r="I8743" s="1">
        <v>85129</v>
      </c>
      <c r="J8743" s="2">
        <f>VLOOKUP(Oliusala[[#This Row],[tegund]],Tegundir!$B$2:$D$19,3,FALSE)*Oliusala[[#This Row],[magn]]/1000</f>
        <v>73.636585000000011</v>
      </c>
      <c r="K8743">
        <v>2016</v>
      </c>
      <c r="L8743" t="s">
        <v>1955</v>
      </c>
      <c r="M8743" s="144" t="s">
        <v>59</v>
      </c>
    </row>
    <row r="8744" spans="1:15" x14ac:dyDescent="0.2">
      <c r="A8744" t="s">
        <v>57</v>
      </c>
      <c r="B8744" s="144" t="s">
        <v>188</v>
      </c>
      <c r="C8744">
        <v>845</v>
      </c>
      <c r="D8744" t="str">
        <f>VLOOKUP(Oliusala[[#This Row],[postnumer]],Sveitarfelog[#All],4,FALSE)</f>
        <v>Bláskógabyggð,Grímsnes- og Grafningshreppur,Hrunamannahreppur,Skeiða- og Gnúpverjahreppur</v>
      </c>
      <c r="E8744" t="str">
        <f>VLOOKUP(Oliusala[[#This Row],[postnumer]],Sveitarfelog[#All],5,FALSE)</f>
        <v>Suðurland</v>
      </c>
      <c r="F8744" t="s">
        <v>24</v>
      </c>
      <c r="G8744" t="s">
        <v>24</v>
      </c>
      <c r="H8744" s="1" t="s">
        <v>60</v>
      </c>
      <c r="I8744" s="1">
        <v>26632</v>
      </c>
      <c r="J8744" s="2">
        <f>VLOOKUP(Oliusala[[#This Row],[tegund]],Tegundir!$B$2:$D$19,3,FALSE)*Oliusala[[#This Row],[magn]]/1000</f>
        <v>23.03668</v>
      </c>
      <c r="K8744">
        <v>2016</v>
      </c>
      <c r="L8744" t="s">
        <v>1955</v>
      </c>
      <c r="M8744" s="144" t="s">
        <v>59</v>
      </c>
    </row>
    <row r="8745" spans="1:15" x14ac:dyDescent="0.2">
      <c r="A8745" t="s">
        <v>70</v>
      </c>
      <c r="B8745" s="144" t="s">
        <v>188</v>
      </c>
      <c r="C8745">
        <v>845</v>
      </c>
      <c r="D8745" t="str">
        <f>VLOOKUP(Oliusala[[#This Row],[postnumer]],Sveitarfelog[#All],4,FALSE)</f>
        <v>Bláskógabyggð,Grímsnes- og Grafningshreppur,Hrunamannahreppur,Skeiða- og Gnúpverjahreppur</v>
      </c>
      <c r="E8745" t="str">
        <f>VLOOKUP(Oliusala[[#This Row],[postnumer]],Sveitarfelog[#All],5,FALSE)</f>
        <v>Suðurland</v>
      </c>
      <c r="F8745" t="s">
        <v>24</v>
      </c>
      <c r="G8745" t="s">
        <v>24</v>
      </c>
      <c r="H8745" s="1" t="s">
        <v>60</v>
      </c>
      <c r="I8745" s="1">
        <v>68683</v>
      </c>
      <c r="J8745" s="2">
        <f>VLOOKUP(Oliusala[[#This Row],[tegund]],Tegundir!$B$2:$D$19,3,FALSE)*Oliusala[[#This Row],[magn]]/1000</f>
        <v>59.410795</v>
      </c>
      <c r="K8745">
        <v>2016</v>
      </c>
      <c r="L8745" t="s">
        <v>1955</v>
      </c>
      <c r="M8745" s="144" t="s">
        <v>59</v>
      </c>
    </row>
    <row r="8746" spans="1:15" x14ac:dyDescent="0.2">
      <c r="A8746" t="s">
        <v>63</v>
      </c>
      <c r="B8746" s="144" t="s">
        <v>188</v>
      </c>
      <c r="C8746">
        <v>845</v>
      </c>
      <c r="D8746" t="str">
        <f>VLOOKUP(Oliusala[[#This Row],[postnumer]],Sveitarfelog[#All],4,FALSE)</f>
        <v>Bláskógabyggð,Grímsnes- og Grafningshreppur,Hrunamannahreppur,Skeiða- og Gnúpverjahreppur</v>
      </c>
      <c r="E8746" t="str">
        <f>VLOOKUP(Oliusala[[#This Row],[postnumer]],Sveitarfelog[#All],5,FALSE)</f>
        <v>Suðurland</v>
      </c>
      <c r="F8746" t="s">
        <v>24</v>
      </c>
      <c r="G8746" t="s">
        <v>24</v>
      </c>
      <c r="H8746" t="s">
        <v>58</v>
      </c>
      <c r="I8746" s="1">
        <v>402665</v>
      </c>
      <c r="J8746" s="2">
        <f>VLOOKUP(Oliusala[[#This Row],[tegund]],Tegundir!$B$2:$D$19,3,FALSE)*Oliusala[[#This Row],[magn]]/1000</f>
        <v>348.30522499999995</v>
      </c>
      <c r="K8746">
        <v>2016</v>
      </c>
      <c r="L8746" t="s">
        <v>18</v>
      </c>
      <c r="M8746" s="144" t="s">
        <v>59</v>
      </c>
    </row>
    <row r="8747" spans="1:15" x14ac:dyDescent="0.2">
      <c r="A8747" t="s">
        <v>57</v>
      </c>
      <c r="B8747" s="144" t="s">
        <v>183</v>
      </c>
      <c r="C8747">
        <v>815</v>
      </c>
      <c r="D8747" t="str">
        <f>VLOOKUP(Oliusala[[#This Row],[postnumer]],Sveitarfelog[#All],4,FALSE)</f>
        <v>Hveragerðisbær,Sveitarfélagið Ölfus</v>
      </c>
      <c r="E8747" t="str">
        <f>VLOOKUP(Oliusala[[#This Row],[postnumer]],Sveitarfelog[#All],5,FALSE)</f>
        <v>Suðurland</v>
      </c>
      <c r="F8747" t="s">
        <v>25</v>
      </c>
      <c r="G8747" t="s">
        <v>24</v>
      </c>
      <c r="H8747" s="1" t="s">
        <v>60</v>
      </c>
      <c r="I8747" s="1">
        <v>344945</v>
      </c>
      <c r="J8747" s="2">
        <f>VLOOKUP(Oliusala[[#This Row],[tegund]],Tegundir!$B$2:$D$19,3,FALSE)*Oliusala[[#This Row],[magn]]/1000</f>
        <v>298.37742500000002</v>
      </c>
      <c r="K8747">
        <v>2016</v>
      </c>
      <c r="L8747" t="s">
        <v>19</v>
      </c>
      <c r="M8747" s="144" t="s">
        <v>59</v>
      </c>
      <c r="O8747" s="144" t="s">
        <v>1997</v>
      </c>
    </row>
    <row r="8748" spans="1:15" x14ac:dyDescent="0.2">
      <c r="A8748" t="s">
        <v>70</v>
      </c>
      <c r="B8748" s="144" t="s">
        <v>183</v>
      </c>
      <c r="C8748">
        <v>815</v>
      </c>
      <c r="D8748" t="str">
        <f>VLOOKUP(Oliusala[[#This Row],[postnumer]],Sveitarfelog[#All],4,FALSE)</f>
        <v>Hveragerðisbær,Sveitarfélagið Ölfus</v>
      </c>
      <c r="E8748" t="str">
        <f>VLOOKUP(Oliusala[[#This Row],[postnumer]],Sveitarfelog[#All],5,FALSE)</f>
        <v>Suðurland</v>
      </c>
      <c r="F8748" t="s">
        <v>25</v>
      </c>
      <c r="G8748" t="s">
        <v>24</v>
      </c>
      <c r="H8748" t="s">
        <v>60</v>
      </c>
      <c r="I8748" s="1">
        <v>30075</v>
      </c>
      <c r="J8748" s="2">
        <f>VLOOKUP(Oliusala[[#This Row],[tegund]],Tegundir!$B$2:$D$19,3,FALSE)*Oliusala[[#This Row],[magn]]/1000</f>
        <v>26.014875</v>
      </c>
      <c r="K8748">
        <v>2016</v>
      </c>
      <c r="L8748" t="s">
        <v>19</v>
      </c>
      <c r="M8748" s="144" t="s">
        <v>59</v>
      </c>
      <c r="O8748" s="144" t="s">
        <v>1997</v>
      </c>
    </row>
    <row r="8749" spans="1:15" x14ac:dyDescent="0.2">
      <c r="A8749" t="s">
        <v>57</v>
      </c>
      <c r="B8749" s="144" t="s">
        <v>184</v>
      </c>
      <c r="C8749">
        <v>820</v>
      </c>
      <c r="D8749" t="str">
        <f>VLOOKUP(Oliusala[[#This Row],[postnumer]],Sveitarfelog[#All],4,FALSE)</f>
        <v>Flóahreppur,Sveitarfélagið Árborg</v>
      </c>
      <c r="E8749" t="str">
        <f>VLOOKUP(Oliusala[[#This Row],[postnumer]],Sveitarfelog[#All],5,FALSE)</f>
        <v>Suðurland</v>
      </c>
      <c r="F8749" t="s">
        <v>25</v>
      </c>
      <c r="G8749" t="s">
        <v>24</v>
      </c>
      <c r="H8749" t="s">
        <v>60</v>
      </c>
      <c r="I8749" s="1">
        <v>3947</v>
      </c>
      <c r="J8749" s="2">
        <f>VLOOKUP(Oliusala[[#This Row],[tegund]],Tegundir!$B$2:$D$19,3,FALSE)*Oliusala[[#This Row],[magn]]/1000</f>
        <v>3.4141549999999996</v>
      </c>
      <c r="K8749">
        <v>2016</v>
      </c>
      <c r="L8749" t="s">
        <v>1955</v>
      </c>
      <c r="M8749" s="144" t="s">
        <v>59</v>
      </c>
    </row>
    <row r="8750" spans="1:15" x14ac:dyDescent="0.2">
      <c r="A8750" t="s">
        <v>70</v>
      </c>
      <c r="B8750" s="144" t="s">
        <v>184</v>
      </c>
      <c r="C8750">
        <v>820</v>
      </c>
      <c r="D8750" t="str">
        <f>VLOOKUP(Oliusala[[#This Row],[postnumer]],Sveitarfelog[#All],4,FALSE)</f>
        <v>Flóahreppur,Sveitarfélagið Árborg</v>
      </c>
      <c r="E8750" t="str">
        <f>VLOOKUP(Oliusala[[#This Row],[postnumer]],Sveitarfelog[#All],5,FALSE)</f>
        <v>Suðurland</v>
      </c>
      <c r="F8750" t="s">
        <v>25</v>
      </c>
      <c r="G8750" t="s">
        <v>24</v>
      </c>
      <c r="H8750" t="s">
        <v>60</v>
      </c>
      <c r="I8750" s="1">
        <v>4280</v>
      </c>
      <c r="J8750" s="2">
        <f>VLOOKUP(Oliusala[[#This Row],[tegund]],Tegundir!$B$2:$D$19,3,FALSE)*Oliusala[[#This Row],[magn]]/1000</f>
        <v>3.7021999999999999</v>
      </c>
      <c r="K8750">
        <v>2016</v>
      </c>
      <c r="L8750" t="s">
        <v>1955</v>
      </c>
      <c r="M8750" s="144" t="s">
        <v>59</v>
      </c>
    </row>
    <row r="8751" spans="1:15" x14ac:dyDescent="0.2">
      <c r="A8751" t="s">
        <v>163</v>
      </c>
      <c r="B8751" s="144" t="s">
        <v>163</v>
      </c>
      <c r="C8751">
        <v>850</v>
      </c>
      <c r="D8751" t="str">
        <f>VLOOKUP(Oliusala[[#This Row],[postnumer]],Sveitarfelog[#All],4,FALSE)</f>
        <v>Ásahreppur,Rangárþing ytra</v>
      </c>
      <c r="E8751" t="str">
        <f>VLOOKUP(Oliusala[[#This Row],[postnumer]],Sveitarfelog[#All],5,FALSE)</f>
        <v>Suðurland</v>
      </c>
      <c r="F8751" t="s">
        <v>24</v>
      </c>
      <c r="G8751" t="s">
        <v>24</v>
      </c>
      <c r="H8751" t="s">
        <v>58</v>
      </c>
      <c r="I8751" s="1">
        <v>9935</v>
      </c>
      <c r="J8751" s="2">
        <f>VLOOKUP(Oliusala[[#This Row],[tegund]],Tegundir!$B$2:$D$19,3,FALSE)*Oliusala[[#This Row],[magn]]/1000</f>
        <v>8.5937749999999991</v>
      </c>
      <c r="K8751">
        <v>2016</v>
      </c>
      <c r="L8751" t="s">
        <v>18</v>
      </c>
      <c r="M8751" s="144" t="s">
        <v>59</v>
      </c>
    </row>
    <row r="8752" spans="1:15" x14ac:dyDescent="0.2">
      <c r="A8752" t="s">
        <v>163</v>
      </c>
      <c r="B8752" s="144" t="s">
        <v>163</v>
      </c>
      <c r="C8752">
        <v>850</v>
      </c>
      <c r="D8752" t="str">
        <f>VLOOKUP(Oliusala[[#This Row],[postnumer]],Sveitarfelog[#All],4,FALSE)</f>
        <v>Ásahreppur,Rangárþing ytra</v>
      </c>
      <c r="E8752" t="str">
        <f>VLOOKUP(Oliusala[[#This Row],[postnumer]],Sveitarfelog[#All],5,FALSE)</f>
        <v>Suðurland</v>
      </c>
      <c r="F8752" t="s">
        <v>30</v>
      </c>
      <c r="G8752" t="s">
        <v>24</v>
      </c>
      <c r="H8752" t="s">
        <v>58</v>
      </c>
      <c r="I8752" s="1">
        <v>17630</v>
      </c>
      <c r="J8752" s="2">
        <f>VLOOKUP(Oliusala[[#This Row],[tegund]],Tegundir!$B$2:$D$19,3,FALSE)*Oliusala[[#This Row],[magn]]/1000</f>
        <v>15.24995</v>
      </c>
      <c r="K8752">
        <v>2016</v>
      </c>
      <c r="L8752" t="s">
        <v>19</v>
      </c>
      <c r="M8752" s="144" t="s">
        <v>59</v>
      </c>
      <c r="O8752" s="144" t="s">
        <v>1998</v>
      </c>
    </row>
    <row r="8753" spans="1:15" x14ac:dyDescent="0.2">
      <c r="A8753" t="s">
        <v>57</v>
      </c>
      <c r="B8753" s="144" t="s">
        <v>163</v>
      </c>
      <c r="C8753">
        <v>850</v>
      </c>
      <c r="D8753" t="str">
        <f>VLOOKUP(Oliusala[[#This Row],[postnumer]],Sveitarfelog[#All],4,FALSE)</f>
        <v>Ásahreppur,Rangárþing ytra</v>
      </c>
      <c r="E8753" t="str">
        <f>VLOOKUP(Oliusala[[#This Row],[postnumer]],Sveitarfelog[#All],5,FALSE)</f>
        <v>Suðurland</v>
      </c>
      <c r="F8753" t="s">
        <v>24</v>
      </c>
      <c r="G8753" t="s">
        <v>24</v>
      </c>
      <c r="H8753" s="1" t="s">
        <v>60</v>
      </c>
      <c r="I8753" s="1">
        <v>103212</v>
      </c>
      <c r="J8753" s="2">
        <f>VLOOKUP(Oliusala[[#This Row],[tegund]],Tegundir!$B$2:$D$19,3,FALSE)*Oliusala[[#This Row],[magn]]/1000</f>
        <v>89.278379999999999</v>
      </c>
      <c r="K8753">
        <v>2016</v>
      </c>
      <c r="L8753" t="s">
        <v>18</v>
      </c>
      <c r="M8753" s="144" t="s">
        <v>59</v>
      </c>
    </row>
    <row r="8754" spans="1:15" x14ac:dyDescent="0.2">
      <c r="A8754" t="s">
        <v>57</v>
      </c>
      <c r="B8754" s="144" t="s">
        <v>163</v>
      </c>
      <c r="C8754">
        <v>850</v>
      </c>
      <c r="D8754" t="str">
        <f>VLOOKUP(Oliusala[[#This Row],[postnumer]],Sveitarfelog[#All],4,FALSE)</f>
        <v>Ásahreppur,Rangárþing ytra</v>
      </c>
      <c r="E8754" t="str">
        <f>VLOOKUP(Oliusala[[#This Row],[postnumer]],Sveitarfelog[#All],5,FALSE)</f>
        <v>Suðurland</v>
      </c>
      <c r="F8754" t="s">
        <v>30</v>
      </c>
      <c r="G8754" t="s">
        <v>24</v>
      </c>
      <c r="H8754" s="1" t="s">
        <v>60</v>
      </c>
      <c r="I8754" s="1">
        <v>610</v>
      </c>
      <c r="J8754" s="2">
        <f>VLOOKUP(Oliusala[[#This Row],[tegund]],Tegundir!$B$2:$D$19,3,FALSE)*Oliusala[[#This Row],[magn]]/1000</f>
        <v>0.52764999999999995</v>
      </c>
      <c r="K8754">
        <v>2016</v>
      </c>
      <c r="L8754" t="s">
        <v>19</v>
      </c>
      <c r="M8754" s="144" t="s">
        <v>59</v>
      </c>
      <c r="O8754" s="144" t="s">
        <v>1998</v>
      </c>
    </row>
    <row r="8755" spans="1:15" x14ac:dyDescent="0.2">
      <c r="A8755" t="s">
        <v>63</v>
      </c>
      <c r="B8755" s="144" t="s">
        <v>163</v>
      </c>
      <c r="C8755">
        <v>850</v>
      </c>
      <c r="D8755" t="str">
        <f>VLOOKUP(Oliusala[[#This Row],[postnumer]],Sveitarfelog[#All],4,FALSE)</f>
        <v>Ásahreppur,Rangárþing ytra</v>
      </c>
      <c r="E8755" t="str">
        <f>VLOOKUP(Oliusala[[#This Row],[postnumer]],Sveitarfelog[#All],5,FALSE)</f>
        <v>Suðurland</v>
      </c>
      <c r="F8755" t="s">
        <v>24</v>
      </c>
      <c r="G8755" t="s">
        <v>24</v>
      </c>
      <c r="H8755" s="1" t="s">
        <v>58</v>
      </c>
      <c r="I8755" s="1">
        <v>1269818</v>
      </c>
      <c r="J8755" s="2">
        <f>VLOOKUP(Oliusala[[#This Row],[tegund]],Tegundir!$B$2:$D$19,3,FALSE)*Oliusala[[#This Row],[magn]]/1000</f>
        <v>1098.39257</v>
      </c>
      <c r="K8755">
        <v>2016</v>
      </c>
      <c r="L8755" t="s">
        <v>18</v>
      </c>
      <c r="M8755" s="144" t="s">
        <v>59</v>
      </c>
    </row>
    <row r="8756" spans="1:15" x14ac:dyDescent="0.2">
      <c r="A8756" t="s">
        <v>57</v>
      </c>
      <c r="B8756" s="144" t="s">
        <v>185</v>
      </c>
      <c r="C8756">
        <v>825</v>
      </c>
      <c r="D8756" t="str">
        <f>VLOOKUP(Oliusala[[#This Row],[postnumer]],Sveitarfelog[#All],4,FALSE)</f>
        <v>Flóahreppur,Sveitarfélagið Árborg</v>
      </c>
      <c r="E8756" t="str">
        <f>VLOOKUP(Oliusala[[#This Row],[postnumer]],Sveitarfelog[#All],5,FALSE)</f>
        <v>Suðurland</v>
      </c>
      <c r="F8756" t="s">
        <v>25</v>
      </c>
      <c r="G8756" t="s">
        <v>24</v>
      </c>
      <c r="H8756" s="1" t="s">
        <v>60</v>
      </c>
      <c r="I8756" s="1">
        <v>299</v>
      </c>
      <c r="J8756" s="2">
        <f>VLOOKUP(Oliusala[[#This Row],[tegund]],Tegundir!$B$2:$D$19,3,FALSE)*Oliusala[[#This Row],[magn]]/1000</f>
        <v>0.258635</v>
      </c>
      <c r="K8756">
        <v>2016</v>
      </c>
      <c r="L8756" t="s">
        <v>1955</v>
      </c>
      <c r="M8756" s="144" t="s">
        <v>59</v>
      </c>
    </row>
    <row r="8757" spans="1:15" x14ac:dyDescent="0.2">
      <c r="A8757" t="s">
        <v>70</v>
      </c>
      <c r="B8757" s="144" t="s">
        <v>185</v>
      </c>
      <c r="C8757">
        <v>825</v>
      </c>
      <c r="D8757" t="str">
        <f>VLOOKUP(Oliusala[[#This Row],[postnumer]],Sveitarfelog[#All],4,FALSE)</f>
        <v>Flóahreppur,Sveitarfélagið Árborg</v>
      </c>
      <c r="E8757" t="str">
        <f>VLOOKUP(Oliusala[[#This Row],[postnumer]],Sveitarfelog[#All],5,FALSE)</f>
        <v>Suðurland</v>
      </c>
      <c r="F8757" t="s">
        <v>25</v>
      </c>
      <c r="G8757" t="s">
        <v>24</v>
      </c>
      <c r="H8757" s="1" t="s">
        <v>60</v>
      </c>
      <c r="I8757" s="1">
        <v>16405</v>
      </c>
      <c r="J8757" s="2">
        <f>VLOOKUP(Oliusala[[#This Row],[tegund]],Tegundir!$B$2:$D$19,3,FALSE)*Oliusala[[#This Row],[magn]]/1000</f>
        <v>14.190325000000001</v>
      </c>
      <c r="K8757">
        <v>2016</v>
      </c>
      <c r="L8757" t="s">
        <v>1955</v>
      </c>
      <c r="M8757" s="144" t="s">
        <v>59</v>
      </c>
    </row>
    <row r="8758" spans="1:15" x14ac:dyDescent="0.2">
      <c r="A8758" t="s">
        <v>57</v>
      </c>
      <c r="B8758" s="144" t="s">
        <v>186</v>
      </c>
      <c r="C8758">
        <v>840</v>
      </c>
      <c r="D8758" t="str">
        <f>VLOOKUP(Oliusala[[#This Row],[postnumer]],Sveitarfelog[#All],4,FALSE)</f>
        <v>Bláskógabyggð,Grímsnes- og Grafningshreppur,Hrunamannahreppur,Skeiða- og Gnúpverjahreppur</v>
      </c>
      <c r="E8758" t="str">
        <f>VLOOKUP(Oliusala[[#This Row],[postnumer]],Sveitarfelog[#All],5,FALSE)</f>
        <v>Suðurland</v>
      </c>
      <c r="F8758" t="s">
        <v>25</v>
      </c>
      <c r="G8758" t="s">
        <v>24</v>
      </c>
      <c r="H8758" t="s">
        <v>60</v>
      </c>
      <c r="I8758" s="1">
        <v>27253</v>
      </c>
      <c r="J8758" s="2">
        <f>VLOOKUP(Oliusala[[#This Row],[tegund]],Tegundir!$B$2:$D$19,3,FALSE)*Oliusala[[#This Row],[magn]]/1000</f>
        <v>23.573845000000002</v>
      </c>
      <c r="K8758">
        <v>2016</v>
      </c>
      <c r="L8758" t="s">
        <v>1955</v>
      </c>
      <c r="M8758" s="144" t="s">
        <v>59</v>
      </c>
    </row>
    <row r="8759" spans="1:15" x14ac:dyDescent="0.2">
      <c r="A8759" t="s">
        <v>163</v>
      </c>
      <c r="B8759" s="144" t="s">
        <v>191</v>
      </c>
      <c r="C8759">
        <v>851</v>
      </c>
      <c r="D8759" t="str">
        <f>VLOOKUP(Oliusala[[#This Row],[postnumer]],Sveitarfelog[#All],4,FALSE)</f>
        <v>Ásahreppur,Rangárþing ytra</v>
      </c>
      <c r="E8759" t="str">
        <f>VLOOKUP(Oliusala[[#This Row],[postnumer]],Sveitarfelog[#All],5,FALSE)</f>
        <v>Suðurland</v>
      </c>
      <c r="F8759" t="s">
        <v>24</v>
      </c>
      <c r="G8759" t="s">
        <v>24</v>
      </c>
      <c r="H8759" s="1" t="s">
        <v>58</v>
      </c>
      <c r="I8759" s="1">
        <v>1002</v>
      </c>
      <c r="J8759" s="2">
        <f>VLOOKUP(Oliusala[[#This Row],[tegund]],Tegundir!$B$2:$D$19,3,FALSE)*Oliusala[[#This Row],[magn]]/1000</f>
        <v>0.86673</v>
      </c>
      <c r="K8759">
        <v>2016</v>
      </c>
      <c r="L8759" t="s">
        <v>18</v>
      </c>
      <c r="M8759" s="144" t="s">
        <v>59</v>
      </c>
    </row>
    <row r="8760" spans="1:15" x14ac:dyDescent="0.2">
      <c r="A8760" t="s">
        <v>163</v>
      </c>
      <c r="B8760" s="144" t="s">
        <v>191</v>
      </c>
      <c r="C8760">
        <v>851</v>
      </c>
      <c r="D8760" t="str">
        <f>VLOOKUP(Oliusala[[#This Row],[postnumer]],Sveitarfelog[#All],4,FALSE)</f>
        <v>Ásahreppur,Rangárþing ytra</v>
      </c>
      <c r="E8760" t="str">
        <f>VLOOKUP(Oliusala[[#This Row],[postnumer]],Sveitarfelog[#All],5,FALSE)</f>
        <v>Suðurland</v>
      </c>
      <c r="F8760" t="s">
        <v>24</v>
      </c>
      <c r="G8760" t="s">
        <v>24</v>
      </c>
      <c r="H8760" s="1" t="s">
        <v>60</v>
      </c>
      <c r="I8760" s="1">
        <v>2909</v>
      </c>
      <c r="J8760" s="2">
        <f>VLOOKUP(Oliusala[[#This Row],[tegund]],Tegundir!$B$2:$D$19,3,FALSE)*Oliusala[[#This Row],[magn]]/1000</f>
        <v>2.5162849999999999</v>
      </c>
      <c r="K8760">
        <v>2016</v>
      </c>
      <c r="L8760" t="s">
        <v>18</v>
      </c>
      <c r="M8760" s="144" t="s">
        <v>59</v>
      </c>
    </row>
    <row r="8761" spans="1:15" x14ac:dyDescent="0.2">
      <c r="A8761" t="s">
        <v>70</v>
      </c>
      <c r="B8761" s="144" t="s">
        <v>186</v>
      </c>
      <c r="C8761">
        <v>840</v>
      </c>
      <c r="D8761" t="str">
        <f>VLOOKUP(Oliusala[[#This Row],[postnumer]],Sveitarfelog[#All],4,FALSE)</f>
        <v>Bláskógabyggð,Grímsnes- og Grafningshreppur,Hrunamannahreppur,Skeiða- og Gnúpverjahreppur</v>
      </c>
      <c r="E8761" t="str">
        <f>VLOOKUP(Oliusala[[#This Row],[postnumer]],Sveitarfelog[#All],5,FALSE)</f>
        <v>Suðurland</v>
      </c>
      <c r="F8761" t="s">
        <v>25</v>
      </c>
      <c r="G8761" t="s">
        <v>24</v>
      </c>
      <c r="H8761" t="s">
        <v>60</v>
      </c>
      <c r="I8761" s="1">
        <v>15790</v>
      </c>
      <c r="J8761" s="2">
        <f>VLOOKUP(Oliusala[[#This Row],[tegund]],Tegundir!$B$2:$D$19,3,FALSE)*Oliusala[[#This Row],[magn]]/1000</f>
        <v>13.65835</v>
      </c>
      <c r="K8761">
        <v>2016</v>
      </c>
      <c r="L8761" t="s">
        <v>1955</v>
      </c>
      <c r="M8761" s="144" t="s">
        <v>59</v>
      </c>
    </row>
    <row r="8762" spans="1:15" x14ac:dyDescent="0.2">
      <c r="A8762" t="s">
        <v>63</v>
      </c>
      <c r="B8762" s="144" t="s">
        <v>190</v>
      </c>
      <c r="C8762">
        <v>851</v>
      </c>
      <c r="D8762" t="str">
        <f>VLOOKUP(Oliusala[[#This Row],[postnumer]],Sveitarfelog[#All],4,FALSE)</f>
        <v>Ásahreppur,Rangárþing ytra</v>
      </c>
      <c r="E8762" t="str">
        <f>VLOOKUP(Oliusala[[#This Row],[postnumer]],Sveitarfelog[#All],5,FALSE)</f>
        <v>Suðurland</v>
      </c>
      <c r="F8762" t="s">
        <v>24</v>
      </c>
      <c r="G8762" t="s">
        <v>24</v>
      </c>
      <c r="H8762" s="1" t="s">
        <v>58</v>
      </c>
      <c r="I8762" s="1">
        <v>146754</v>
      </c>
      <c r="J8762" s="2">
        <f>VLOOKUP(Oliusala[[#This Row],[tegund]],Tegundir!$B$2:$D$19,3,FALSE)*Oliusala[[#This Row],[magn]]/1000</f>
        <v>126.94220999999999</v>
      </c>
      <c r="K8762">
        <v>2016</v>
      </c>
      <c r="L8762" t="s">
        <v>18</v>
      </c>
      <c r="M8762" s="144" t="s">
        <v>59</v>
      </c>
    </row>
    <row r="8763" spans="1:15" x14ac:dyDescent="0.2">
      <c r="A8763" t="s">
        <v>63</v>
      </c>
      <c r="B8763" s="144" t="s">
        <v>191</v>
      </c>
      <c r="C8763">
        <v>851</v>
      </c>
      <c r="D8763" t="str">
        <f>VLOOKUP(Oliusala[[#This Row],[postnumer]],Sveitarfelog[#All],4,FALSE)</f>
        <v>Ásahreppur,Rangárþing ytra</v>
      </c>
      <c r="E8763" t="str">
        <f>VLOOKUP(Oliusala[[#This Row],[postnumer]],Sveitarfelog[#All],5,FALSE)</f>
        <v>Suðurland</v>
      </c>
      <c r="F8763" t="s">
        <v>24</v>
      </c>
      <c r="G8763" t="s">
        <v>24</v>
      </c>
      <c r="H8763" t="s">
        <v>58</v>
      </c>
      <c r="I8763" s="1">
        <v>591248</v>
      </c>
      <c r="J8763" s="2">
        <f>VLOOKUP(Oliusala[[#This Row],[tegund]],Tegundir!$B$2:$D$19,3,FALSE)*Oliusala[[#This Row],[magn]]/1000</f>
        <v>511.42952000000002</v>
      </c>
      <c r="K8763">
        <v>2016</v>
      </c>
      <c r="L8763" t="s">
        <v>18</v>
      </c>
      <c r="M8763" s="144" t="s">
        <v>59</v>
      </c>
    </row>
    <row r="8764" spans="1:15" x14ac:dyDescent="0.2">
      <c r="A8764" t="s">
        <v>57</v>
      </c>
      <c r="B8764" s="144" t="s">
        <v>188</v>
      </c>
      <c r="C8764">
        <v>845</v>
      </c>
      <c r="D8764" t="str">
        <f>VLOOKUP(Oliusala[[#This Row],[postnumer]],Sveitarfelog[#All],4,FALSE)</f>
        <v>Bláskógabyggð,Grímsnes- og Grafningshreppur,Hrunamannahreppur,Skeiða- og Gnúpverjahreppur</v>
      </c>
      <c r="E8764" t="str">
        <f>VLOOKUP(Oliusala[[#This Row],[postnumer]],Sveitarfelog[#All],5,FALSE)</f>
        <v>Suðurland</v>
      </c>
      <c r="F8764" t="s">
        <v>25</v>
      </c>
      <c r="G8764" t="s">
        <v>24</v>
      </c>
      <c r="H8764" s="1" t="s">
        <v>60</v>
      </c>
      <c r="I8764" s="1">
        <v>350563</v>
      </c>
      <c r="J8764" s="2">
        <f>VLOOKUP(Oliusala[[#This Row],[tegund]],Tegundir!$B$2:$D$19,3,FALSE)*Oliusala[[#This Row],[magn]]/1000</f>
        <v>303.23699499999998</v>
      </c>
      <c r="K8764">
        <v>2016</v>
      </c>
      <c r="L8764" t="s">
        <v>1955</v>
      </c>
      <c r="M8764" s="144" t="s">
        <v>59</v>
      </c>
    </row>
    <row r="8765" spans="1:15" x14ac:dyDescent="0.2">
      <c r="A8765" t="s">
        <v>70</v>
      </c>
      <c r="B8765" s="144" t="s">
        <v>188</v>
      </c>
      <c r="C8765">
        <v>845</v>
      </c>
      <c r="D8765" t="str">
        <f>VLOOKUP(Oliusala[[#This Row],[postnumer]],Sveitarfelog[#All],4,FALSE)</f>
        <v>Bláskógabyggð,Grímsnes- og Grafningshreppur,Hrunamannahreppur,Skeiða- og Gnúpverjahreppur</v>
      </c>
      <c r="E8765" t="str">
        <f>VLOOKUP(Oliusala[[#This Row],[postnumer]],Sveitarfelog[#All],5,FALSE)</f>
        <v>Suðurland</v>
      </c>
      <c r="F8765" t="s">
        <v>25</v>
      </c>
      <c r="G8765" t="s">
        <v>24</v>
      </c>
      <c r="H8765" s="1" t="s">
        <v>60</v>
      </c>
      <c r="I8765" s="1">
        <v>226821</v>
      </c>
      <c r="J8765" s="2">
        <f>VLOOKUP(Oliusala[[#This Row],[tegund]],Tegundir!$B$2:$D$19,3,FALSE)*Oliusala[[#This Row],[magn]]/1000</f>
        <v>196.200165</v>
      </c>
      <c r="K8765">
        <v>2016</v>
      </c>
      <c r="L8765" t="s">
        <v>1955</v>
      </c>
      <c r="M8765" s="144" t="s">
        <v>59</v>
      </c>
    </row>
    <row r="8766" spans="1:15" x14ac:dyDescent="0.2">
      <c r="A8766" t="s">
        <v>57</v>
      </c>
      <c r="B8766" s="144" t="s">
        <v>192</v>
      </c>
      <c r="C8766">
        <v>860</v>
      </c>
      <c r="D8766" t="str">
        <f>VLOOKUP(Oliusala[[#This Row],[postnumer]],Sveitarfelog[#All],4,FALSE)</f>
        <v>Rangárþing eystra</v>
      </c>
      <c r="E8766" t="str">
        <f>VLOOKUP(Oliusala[[#This Row],[postnumer]],Sveitarfelog[#All],5,FALSE)</f>
        <v>Suðurland</v>
      </c>
      <c r="F8766" t="s">
        <v>29</v>
      </c>
      <c r="G8766" t="s">
        <v>24</v>
      </c>
      <c r="H8766" t="s">
        <v>60</v>
      </c>
      <c r="I8766" s="1">
        <v>40249</v>
      </c>
      <c r="J8766" s="2">
        <f>VLOOKUP(Oliusala[[#This Row],[tegund]],Tegundir!$B$2:$D$19,3,FALSE)*Oliusala[[#This Row],[magn]]/1000</f>
        <v>34.815384999999999</v>
      </c>
      <c r="K8766">
        <v>2016</v>
      </c>
      <c r="L8766" t="s">
        <v>19</v>
      </c>
      <c r="M8766" s="144" t="s">
        <v>59</v>
      </c>
      <c r="O8766" s="144" t="s">
        <v>1998</v>
      </c>
    </row>
    <row r="8767" spans="1:15" x14ac:dyDescent="0.2">
      <c r="A8767" t="s">
        <v>63</v>
      </c>
      <c r="B8767" s="144" t="s">
        <v>192</v>
      </c>
      <c r="C8767">
        <v>860</v>
      </c>
      <c r="D8767" t="str">
        <f>VLOOKUP(Oliusala[[#This Row],[postnumer]],Sveitarfelog[#All],4,FALSE)</f>
        <v>Rangárþing eystra</v>
      </c>
      <c r="E8767" t="str">
        <f>VLOOKUP(Oliusala[[#This Row],[postnumer]],Sveitarfelog[#All],5,FALSE)</f>
        <v>Suðurland</v>
      </c>
      <c r="F8767" t="s">
        <v>24</v>
      </c>
      <c r="G8767" t="s">
        <v>24</v>
      </c>
      <c r="H8767" s="1" t="s">
        <v>58</v>
      </c>
      <c r="I8767" s="1">
        <v>2377257</v>
      </c>
      <c r="J8767" s="2">
        <f>VLOOKUP(Oliusala[[#This Row],[tegund]],Tegundir!$B$2:$D$19,3,FALSE)*Oliusala[[#This Row],[magn]]/1000</f>
        <v>2056.3273049999998</v>
      </c>
      <c r="K8767">
        <v>2016</v>
      </c>
      <c r="L8767" t="s">
        <v>18</v>
      </c>
      <c r="M8767" s="144" t="s">
        <v>59</v>
      </c>
    </row>
    <row r="8768" spans="1:15" x14ac:dyDescent="0.2">
      <c r="A8768" t="s">
        <v>163</v>
      </c>
      <c r="B8768" s="144" t="s">
        <v>163</v>
      </c>
      <c r="C8768">
        <v>850</v>
      </c>
      <c r="D8768" t="str">
        <f>VLOOKUP(Oliusala[[#This Row],[postnumer]],Sveitarfelog[#All],4,FALSE)</f>
        <v>Ásahreppur,Rangárþing ytra</v>
      </c>
      <c r="E8768" t="str">
        <f>VLOOKUP(Oliusala[[#This Row],[postnumer]],Sveitarfelog[#All],5,FALSE)</f>
        <v>Suðurland</v>
      </c>
      <c r="F8768" t="s">
        <v>25</v>
      </c>
      <c r="G8768" t="s">
        <v>24</v>
      </c>
      <c r="H8768" t="s">
        <v>58</v>
      </c>
      <c r="I8768" s="1">
        <v>273477</v>
      </c>
      <c r="J8768" s="2">
        <f>VLOOKUP(Oliusala[[#This Row],[tegund]],Tegundir!$B$2:$D$19,3,FALSE)*Oliusala[[#This Row],[magn]]/1000</f>
        <v>236.55760500000002</v>
      </c>
      <c r="K8768">
        <v>2016</v>
      </c>
      <c r="L8768" t="s">
        <v>1955</v>
      </c>
      <c r="M8768" s="144" t="s">
        <v>59</v>
      </c>
    </row>
    <row r="8769" spans="1:13" x14ac:dyDescent="0.2">
      <c r="A8769" t="s">
        <v>57</v>
      </c>
      <c r="B8769" s="144" t="s">
        <v>163</v>
      </c>
      <c r="C8769">
        <v>850</v>
      </c>
      <c r="D8769" t="str">
        <f>VLOOKUP(Oliusala[[#This Row],[postnumer]],Sveitarfelog[#All],4,FALSE)</f>
        <v>Ásahreppur,Rangárþing ytra</v>
      </c>
      <c r="E8769" t="str">
        <f>VLOOKUP(Oliusala[[#This Row],[postnumer]],Sveitarfelog[#All],5,FALSE)</f>
        <v>Suðurland</v>
      </c>
      <c r="F8769" t="s">
        <v>25</v>
      </c>
      <c r="G8769" t="s">
        <v>24</v>
      </c>
      <c r="H8769" s="1" t="s">
        <v>60</v>
      </c>
      <c r="I8769" s="1">
        <v>210944</v>
      </c>
      <c r="J8769" s="2">
        <f>VLOOKUP(Oliusala[[#This Row],[tegund]],Tegundir!$B$2:$D$19,3,FALSE)*Oliusala[[#This Row],[magn]]/1000</f>
        <v>182.46655999999999</v>
      </c>
      <c r="K8769">
        <v>2016</v>
      </c>
      <c r="L8769" t="s">
        <v>1955</v>
      </c>
      <c r="M8769" s="144" t="s">
        <v>59</v>
      </c>
    </row>
    <row r="8770" spans="1:13" x14ac:dyDescent="0.2">
      <c r="A8770" t="s">
        <v>163</v>
      </c>
      <c r="B8770" s="144" t="s">
        <v>193</v>
      </c>
      <c r="C8770">
        <v>861</v>
      </c>
      <c r="D8770" t="str">
        <f>VLOOKUP(Oliusala[[#This Row],[postnumer]],Sveitarfelog[#All],4,FALSE)</f>
        <v>Rangárþing eystra</v>
      </c>
      <c r="E8770" t="str">
        <f>VLOOKUP(Oliusala[[#This Row],[postnumer]],Sveitarfelog[#All],5,FALSE)</f>
        <v>Suðurland</v>
      </c>
      <c r="F8770" t="s">
        <v>24</v>
      </c>
      <c r="G8770" t="s">
        <v>24</v>
      </c>
      <c r="H8770" s="1" t="s">
        <v>58</v>
      </c>
      <c r="I8770" s="1">
        <v>2893</v>
      </c>
      <c r="J8770" s="2">
        <f>VLOOKUP(Oliusala[[#This Row],[tegund]],Tegundir!$B$2:$D$19,3,FALSE)*Oliusala[[#This Row],[magn]]/1000</f>
        <v>2.5024450000000003</v>
      </c>
      <c r="K8770">
        <v>2016</v>
      </c>
      <c r="L8770" t="s">
        <v>1955</v>
      </c>
      <c r="M8770" s="144" t="s">
        <v>59</v>
      </c>
    </row>
    <row r="8771" spans="1:13" x14ac:dyDescent="0.2">
      <c r="A8771" t="s">
        <v>57</v>
      </c>
      <c r="B8771" s="144" t="s">
        <v>193</v>
      </c>
      <c r="C8771">
        <v>861</v>
      </c>
      <c r="D8771" t="str">
        <f>VLOOKUP(Oliusala[[#This Row],[postnumer]],Sveitarfelog[#All],4,FALSE)</f>
        <v>Rangárþing eystra</v>
      </c>
      <c r="E8771" t="str">
        <f>VLOOKUP(Oliusala[[#This Row],[postnumer]],Sveitarfelog[#All],5,FALSE)</f>
        <v>Suðurland</v>
      </c>
      <c r="F8771" t="s">
        <v>24</v>
      </c>
      <c r="G8771" t="s">
        <v>24</v>
      </c>
      <c r="H8771" s="1" t="s">
        <v>60</v>
      </c>
      <c r="I8771" s="1">
        <v>9534</v>
      </c>
      <c r="J8771" s="2">
        <f>VLOOKUP(Oliusala[[#This Row],[tegund]],Tegundir!$B$2:$D$19,3,FALSE)*Oliusala[[#This Row],[magn]]/1000</f>
        <v>8.2469099999999997</v>
      </c>
      <c r="K8771">
        <v>2016</v>
      </c>
      <c r="L8771" t="s">
        <v>1955</v>
      </c>
      <c r="M8771" s="144" t="s">
        <v>59</v>
      </c>
    </row>
    <row r="8772" spans="1:13" x14ac:dyDescent="0.2">
      <c r="A8772" t="s">
        <v>163</v>
      </c>
      <c r="B8772" s="144" t="s">
        <v>193</v>
      </c>
      <c r="C8772">
        <v>861</v>
      </c>
      <c r="D8772" t="str">
        <f>VLOOKUP(Oliusala[[#This Row],[postnumer]],Sveitarfelog[#All],4,FALSE)</f>
        <v>Rangárþing eystra</v>
      </c>
      <c r="E8772" t="str">
        <f>VLOOKUP(Oliusala[[#This Row],[postnumer]],Sveitarfelog[#All],5,FALSE)</f>
        <v>Suðurland</v>
      </c>
      <c r="F8772" t="s">
        <v>24</v>
      </c>
      <c r="G8772" t="s">
        <v>24</v>
      </c>
      <c r="H8772" s="1" t="s">
        <v>60</v>
      </c>
      <c r="I8772" s="1">
        <v>19678</v>
      </c>
      <c r="J8772" s="2">
        <f>VLOOKUP(Oliusala[[#This Row],[tegund]],Tegundir!$B$2:$D$19,3,FALSE)*Oliusala[[#This Row],[magn]]/1000</f>
        <v>17.021470000000001</v>
      </c>
      <c r="K8772">
        <v>2016</v>
      </c>
      <c r="L8772" t="s">
        <v>1955</v>
      </c>
      <c r="M8772" s="144" t="s">
        <v>59</v>
      </c>
    </row>
    <row r="8773" spans="1:13" x14ac:dyDescent="0.2">
      <c r="A8773" t="s">
        <v>57</v>
      </c>
      <c r="B8773" s="144" t="s">
        <v>192</v>
      </c>
      <c r="C8773">
        <v>860</v>
      </c>
      <c r="D8773" t="str">
        <f>VLOOKUP(Oliusala[[#This Row],[postnumer]],Sveitarfelog[#All],4,FALSE)</f>
        <v>Rangárþing eystra</v>
      </c>
      <c r="E8773" t="str">
        <f>VLOOKUP(Oliusala[[#This Row],[postnumer]],Sveitarfelog[#All],5,FALSE)</f>
        <v>Suðurland</v>
      </c>
      <c r="F8773" t="s">
        <v>24</v>
      </c>
      <c r="G8773" t="s">
        <v>24</v>
      </c>
      <c r="H8773" s="1" t="s">
        <v>60</v>
      </c>
      <c r="I8773" s="1">
        <v>193840</v>
      </c>
      <c r="J8773" s="2">
        <f>VLOOKUP(Oliusala[[#This Row],[tegund]],Tegundir!$B$2:$D$19,3,FALSE)*Oliusala[[#This Row],[magn]]/1000</f>
        <v>167.67160000000001</v>
      </c>
      <c r="K8773">
        <v>2016</v>
      </c>
      <c r="L8773" t="s">
        <v>1955</v>
      </c>
      <c r="M8773" s="144" t="s">
        <v>59</v>
      </c>
    </row>
    <row r="8774" spans="1:13" x14ac:dyDescent="0.2">
      <c r="A8774" t="s">
        <v>163</v>
      </c>
      <c r="B8774" s="144" t="s">
        <v>191</v>
      </c>
      <c r="C8774">
        <v>851</v>
      </c>
      <c r="D8774" t="str">
        <f>VLOOKUP(Oliusala[[#This Row],[postnumer]],Sveitarfelog[#All],4,FALSE)</f>
        <v>Ásahreppur,Rangárþing ytra</v>
      </c>
      <c r="E8774" t="str">
        <f>VLOOKUP(Oliusala[[#This Row],[postnumer]],Sveitarfelog[#All],5,FALSE)</f>
        <v>Suðurland</v>
      </c>
      <c r="F8774" t="s">
        <v>25</v>
      </c>
      <c r="G8774" t="s">
        <v>24</v>
      </c>
      <c r="H8774" s="1" t="s">
        <v>60</v>
      </c>
      <c r="I8774" s="1">
        <v>230737</v>
      </c>
      <c r="J8774" s="2">
        <f>VLOOKUP(Oliusala[[#This Row],[tegund]],Tegundir!$B$2:$D$19,3,FALSE)*Oliusala[[#This Row],[magn]]/1000</f>
        <v>199.58750499999999</v>
      </c>
      <c r="K8774">
        <v>2016</v>
      </c>
      <c r="L8774" t="s">
        <v>1955</v>
      </c>
      <c r="M8774" s="144" t="s">
        <v>59</v>
      </c>
    </row>
    <row r="8775" spans="1:13" x14ac:dyDescent="0.2">
      <c r="A8775" t="s">
        <v>57</v>
      </c>
      <c r="B8775" s="144" t="s">
        <v>191</v>
      </c>
      <c r="C8775">
        <v>851</v>
      </c>
      <c r="D8775" t="str">
        <f>VLOOKUP(Oliusala[[#This Row],[postnumer]],Sveitarfelog[#All],4,FALSE)</f>
        <v>Ásahreppur,Rangárþing ytra</v>
      </c>
      <c r="E8775" t="str">
        <f>VLOOKUP(Oliusala[[#This Row],[postnumer]],Sveitarfelog[#All],5,FALSE)</f>
        <v>Suðurland</v>
      </c>
      <c r="F8775" t="s">
        <v>25</v>
      </c>
      <c r="G8775" t="s">
        <v>24</v>
      </c>
      <c r="H8775" t="s">
        <v>60</v>
      </c>
      <c r="I8775" s="1">
        <v>89713</v>
      </c>
      <c r="J8775" s="2">
        <f>VLOOKUP(Oliusala[[#This Row],[tegund]],Tegundir!$B$2:$D$19,3,FALSE)*Oliusala[[#This Row],[magn]]/1000</f>
        <v>77.601744999999994</v>
      </c>
      <c r="K8775">
        <v>2016</v>
      </c>
      <c r="L8775" t="s">
        <v>1955</v>
      </c>
      <c r="M8775" s="144" t="s">
        <v>59</v>
      </c>
    </row>
    <row r="8776" spans="1:13" x14ac:dyDescent="0.2">
      <c r="A8776" t="s">
        <v>163</v>
      </c>
      <c r="B8776" s="144" t="s">
        <v>194</v>
      </c>
      <c r="C8776">
        <v>870</v>
      </c>
      <c r="D8776" t="str">
        <f>VLOOKUP(Oliusala[[#This Row],[postnumer]],Sveitarfelog[#All],4,FALSE)</f>
        <v>Mýrdalshreppur</v>
      </c>
      <c r="E8776" t="str">
        <f>VLOOKUP(Oliusala[[#This Row],[postnumer]],Sveitarfelog[#All],5,FALSE)</f>
        <v>Suðurland</v>
      </c>
      <c r="F8776" t="s">
        <v>24</v>
      </c>
      <c r="G8776" t="s">
        <v>24</v>
      </c>
      <c r="H8776" t="s">
        <v>58</v>
      </c>
      <c r="I8776" s="1">
        <v>2022</v>
      </c>
      <c r="J8776" s="2">
        <f>VLOOKUP(Oliusala[[#This Row],[tegund]],Tegundir!$B$2:$D$19,3,FALSE)*Oliusala[[#This Row],[magn]]/1000</f>
        <v>1.7490299999999999</v>
      </c>
      <c r="K8776">
        <v>2016</v>
      </c>
      <c r="L8776" t="s">
        <v>18</v>
      </c>
      <c r="M8776" s="144" t="s">
        <v>59</v>
      </c>
    </row>
    <row r="8777" spans="1:13" x14ac:dyDescent="0.2">
      <c r="A8777" t="s">
        <v>163</v>
      </c>
      <c r="B8777" s="144" t="s">
        <v>194</v>
      </c>
      <c r="C8777">
        <v>870</v>
      </c>
      <c r="D8777" t="str">
        <f>VLOOKUP(Oliusala[[#This Row],[postnumer]],Sveitarfelog[#All],4,FALSE)</f>
        <v>Mýrdalshreppur</v>
      </c>
      <c r="E8777" t="str">
        <f>VLOOKUP(Oliusala[[#This Row],[postnumer]],Sveitarfelog[#All],5,FALSE)</f>
        <v>Suðurland</v>
      </c>
      <c r="F8777" t="s">
        <v>24</v>
      </c>
      <c r="G8777" t="s">
        <v>24</v>
      </c>
      <c r="H8777" s="1" t="s">
        <v>60</v>
      </c>
      <c r="I8777" s="1">
        <v>6029</v>
      </c>
      <c r="J8777" s="2">
        <f>VLOOKUP(Oliusala[[#This Row],[tegund]],Tegundir!$B$2:$D$19,3,FALSE)*Oliusala[[#This Row],[magn]]/1000</f>
        <v>5.2150850000000002</v>
      </c>
      <c r="K8777">
        <v>2016</v>
      </c>
      <c r="L8777" t="s">
        <v>18</v>
      </c>
      <c r="M8777" s="144" t="s">
        <v>59</v>
      </c>
    </row>
    <row r="8778" spans="1:13" x14ac:dyDescent="0.2">
      <c r="A8778" t="s">
        <v>57</v>
      </c>
      <c r="B8778" s="144" t="s">
        <v>194</v>
      </c>
      <c r="C8778">
        <v>870</v>
      </c>
      <c r="D8778" t="str">
        <f>VLOOKUP(Oliusala[[#This Row],[postnumer]],Sveitarfelog[#All],4,FALSE)</f>
        <v>Mýrdalshreppur</v>
      </c>
      <c r="E8778" t="str">
        <f>VLOOKUP(Oliusala[[#This Row],[postnumer]],Sveitarfelog[#All],5,FALSE)</f>
        <v>Suðurland</v>
      </c>
      <c r="F8778" t="s">
        <v>24</v>
      </c>
      <c r="G8778" t="s">
        <v>24</v>
      </c>
      <c r="H8778" s="1" t="s">
        <v>60</v>
      </c>
      <c r="I8778" s="1">
        <v>45936</v>
      </c>
      <c r="J8778" s="2">
        <f>VLOOKUP(Oliusala[[#This Row],[tegund]],Tegundir!$B$2:$D$19,3,FALSE)*Oliusala[[#This Row],[magn]]/1000</f>
        <v>39.734639999999999</v>
      </c>
      <c r="K8778">
        <v>2016</v>
      </c>
      <c r="L8778" t="s">
        <v>18</v>
      </c>
      <c r="M8778" s="144" t="s">
        <v>59</v>
      </c>
    </row>
    <row r="8779" spans="1:13" x14ac:dyDescent="0.2">
      <c r="A8779" t="s">
        <v>63</v>
      </c>
      <c r="B8779" s="144" t="s">
        <v>194</v>
      </c>
      <c r="C8779">
        <v>870</v>
      </c>
      <c r="D8779" t="str">
        <f>VLOOKUP(Oliusala[[#This Row],[postnumer]],Sveitarfelog[#All],4,FALSE)</f>
        <v>Mýrdalshreppur</v>
      </c>
      <c r="E8779" t="str">
        <f>VLOOKUP(Oliusala[[#This Row],[postnumer]],Sveitarfelog[#All],5,FALSE)</f>
        <v>Suðurland</v>
      </c>
      <c r="F8779" t="s">
        <v>24</v>
      </c>
      <c r="G8779" t="s">
        <v>24</v>
      </c>
      <c r="H8779" t="s">
        <v>58</v>
      </c>
      <c r="I8779" s="1">
        <v>1845188</v>
      </c>
      <c r="J8779" s="2">
        <f>VLOOKUP(Oliusala[[#This Row],[tegund]],Tegundir!$B$2:$D$19,3,FALSE)*Oliusala[[#This Row],[magn]]/1000</f>
        <v>1596.0876199999998</v>
      </c>
      <c r="K8779">
        <v>2016</v>
      </c>
      <c r="L8779" t="s">
        <v>18</v>
      </c>
      <c r="M8779" s="144" t="s">
        <v>59</v>
      </c>
    </row>
    <row r="8780" spans="1:13" x14ac:dyDescent="0.2">
      <c r="A8780" t="s">
        <v>163</v>
      </c>
      <c r="B8780" s="144" t="s">
        <v>192</v>
      </c>
      <c r="C8780">
        <v>860</v>
      </c>
      <c r="D8780" t="str">
        <f>VLOOKUP(Oliusala[[#This Row],[postnumer]],Sveitarfelog[#All],4,FALSE)</f>
        <v>Rangárþing eystra</v>
      </c>
      <c r="E8780" t="str">
        <f>VLOOKUP(Oliusala[[#This Row],[postnumer]],Sveitarfelog[#All],5,FALSE)</f>
        <v>Suðurland</v>
      </c>
      <c r="F8780" t="s">
        <v>25</v>
      </c>
      <c r="G8780" t="s">
        <v>24</v>
      </c>
      <c r="H8780" s="1" t="s">
        <v>60</v>
      </c>
      <c r="I8780" s="1">
        <v>70811</v>
      </c>
      <c r="J8780" s="2">
        <f>VLOOKUP(Oliusala[[#This Row],[tegund]],Tegundir!$B$2:$D$19,3,FALSE)*Oliusala[[#This Row],[magn]]/1000</f>
        <v>61.251514999999998</v>
      </c>
      <c r="K8780">
        <v>2016</v>
      </c>
      <c r="L8780" t="s">
        <v>1955</v>
      </c>
      <c r="M8780" s="144" t="s">
        <v>59</v>
      </c>
    </row>
    <row r="8781" spans="1:13" x14ac:dyDescent="0.2">
      <c r="A8781" t="s">
        <v>57</v>
      </c>
      <c r="B8781" s="144" t="s">
        <v>192</v>
      </c>
      <c r="C8781">
        <v>860</v>
      </c>
      <c r="D8781" t="str">
        <f>VLOOKUP(Oliusala[[#This Row],[postnumer]],Sveitarfelog[#All],4,FALSE)</f>
        <v>Rangárþing eystra</v>
      </c>
      <c r="E8781" t="str">
        <f>VLOOKUP(Oliusala[[#This Row],[postnumer]],Sveitarfelog[#All],5,FALSE)</f>
        <v>Suðurland</v>
      </c>
      <c r="F8781" t="s">
        <v>25</v>
      </c>
      <c r="G8781" t="s">
        <v>24</v>
      </c>
      <c r="H8781" s="1" t="s">
        <v>60</v>
      </c>
      <c r="I8781" s="1">
        <v>652149</v>
      </c>
      <c r="J8781" s="2">
        <f>VLOOKUP(Oliusala[[#This Row],[tegund]],Tegundir!$B$2:$D$19,3,FALSE)*Oliusala[[#This Row],[magn]]/1000</f>
        <v>564.10888499999999</v>
      </c>
      <c r="K8781">
        <v>2016</v>
      </c>
      <c r="L8781" t="s">
        <v>1955</v>
      </c>
      <c r="M8781" s="144" t="s">
        <v>59</v>
      </c>
    </row>
    <row r="8782" spans="1:13" x14ac:dyDescent="0.2">
      <c r="A8782" t="s">
        <v>163</v>
      </c>
      <c r="B8782" s="144" t="s">
        <v>193</v>
      </c>
      <c r="C8782">
        <v>861</v>
      </c>
      <c r="D8782" t="str">
        <f>VLOOKUP(Oliusala[[#This Row],[postnumer]],Sveitarfelog[#All],4,FALSE)</f>
        <v>Rangárþing eystra</v>
      </c>
      <c r="E8782" t="str">
        <f>VLOOKUP(Oliusala[[#This Row],[postnumer]],Sveitarfelog[#All],5,FALSE)</f>
        <v>Suðurland</v>
      </c>
      <c r="F8782" t="s">
        <v>25</v>
      </c>
      <c r="G8782" t="s">
        <v>24</v>
      </c>
      <c r="H8782" t="s">
        <v>60</v>
      </c>
      <c r="I8782" s="1">
        <v>62455</v>
      </c>
      <c r="J8782" s="2">
        <f>VLOOKUP(Oliusala[[#This Row],[tegund]],Tegundir!$B$2:$D$19,3,FALSE)*Oliusala[[#This Row],[magn]]/1000</f>
        <v>54.023574999999994</v>
      </c>
      <c r="K8782">
        <v>2016</v>
      </c>
      <c r="L8782" t="s">
        <v>1955</v>
      </c>
      <c r="M8782" s="144" t="s">
        <v>59</v>
      </c>
    </row>
    <row r="8783" spans="1:13" x14ac:dyDescent="0.2">
      <c r="A8783" t="s">
        <v>57</v>
      </c>
      <c r="B8783" s="144" t="s">
        <v>193</v>
      </c>
      <c r="C8783">
        <v>861</v>
      </c>
      <c r="D8783" t="str">
        <f>VLOOKUP(Oliusala[[#This Row],[postnumer]],Sveitarfelog[#All],4,FALSE)</f>
        <v>Rangárþing eystra</v>
      </c>
      <c r="E8783" t="str">
        <f>VLOOKUP(Oliusala[[#This Row],[postnumer]],Sveitarfelog[#All],5,FALSE)</f>
        <v>Suðurland</v>
      </c>
      <c r="F8783" t="s">
        <v>25</v>
      </c>
      <c r="G8783" t="s">
        <v>24</v>
      </c>
      <c r="H8783" s="1" t="s">
        <v>60</v>
      </c>
      <c r="I8783" s="1">
        <v>142684</v>
      </c>
      <c r="J8783" s="2">
        <f>VLOOKUP(Oliusala[[#This Row],[tegund]],Tegundir!$B$2:$D$19,3,FALSE)*Oliusala[[#This Row],[magn]]/1000</f>
        <v>123.42166</v>
      </c>
      <c r="K8783">
        <v>2016</v>
      </c>
      <c r="L8783" t="s">
        <v>1955</v>
      </c>
      <c r="M8783" s="144" t="s">
        <v>59</v>
      </c>
    </row>
    <row r="8784" spans="1:13" x14ac:dyDescent="0.2">
      <c r="A8784" t="s">
        <v>163</v>
      </c>
      <c r="B8784" s="144" t="s">
        <v>194</v>
      </c>
      <c r="C8784">
        <v>870</v>
      </c>
      <c r="D8784" t="str">
        <f>VLOOKUP(Oliusala[[#This Row],[postnumer]],Sveitarfelog[#All],4,FALSE)</f>
        <v>Mýrdalshreppur</v>
      </c>
      <c r="E8784" t="str">
        <f>VLOOKUP(Oliusala[[#This Row],[postnumer]],Sveitarfelog[#All],5,FALSE)</f>
        <v>Suðurland</v>
      </c>
      <c r="F8784" t="s">
        <v>25</v>
      </c>
      <c r="G8784" t="s">
        <v>24</v>
      </c>
      <c r="H8784" s="1" t="s">
        <v>60</v>
      </c>
      <c r="I8784" s="1">
        <v>42841</v>
      </c>
      <c r="J8784" s="2">
        <f>VLOOKUP(Oliusala[[#This Row],[tegund]],Tegundir!$B$2:$D$19,3,FALSE)*Oliusala[[#This Row],[magn]]/1000</f>
        <v>37.057464999999993</v>
      </c>
      <c r="K8784">
        <v>2016</v>
      </c>
      <c r="L8784" t="s">
        <v>1955</v>
      </c>
      <c r="M8784" s="144" t="s">
        <v>59</v>
      </c>
    </row>
    <row r="8785" spans="1:15" x14ac:dyDescent="0.2">
      <c r="A8785" t="s">
        <v>57</v>
      </c>
      <c r="B8785" s="144" t="s">
        <v>194</v>
      </c>
      <c r="C8785">
        <v>870</v>
      </c>
      <c r="D8785" t="str">
        <f>VLOOKUP(Oliusala[[#This Row],[postnumer]],Sveitarfelog[#All],4,FALSE)</f>
        <v>Mýrdalshreppur</v>
      </c>
      <c r="E8785" t="str">
        <f>VLOOKUP(Oliusala[[#This Row],[postnumer]],Sveitarfelog[#All],5,FALSE)</f>
        <v>Suðurland</v>
      </c>
      <c r="F8785" t="s">
        <v>25</v>
      </c>
      <c r="G8785" t="s">
        <v>24</v>
      </c>
      <c r="H8785" s="1" t="s">
        <v>60</v>
      </c>
      <c r="I8785" s="1">
        <v>192424</v>
      </c>
      <c r="J8785" s="2">
        <f>VLOOKUP(Oliusala[[#This Row],[tegund]],Tegundir!$B$2:$D$19,3,FALSE)*Oliusala[[#This Row],[magn]]/1000</f>
        <v>166.44676000000001</v>
      </c>
      <c r="K8785">
        <v>2016</v>
      </c>
      <c r="L8785" t="s">
        <v>1955</v>
      </c>
      <c r="M8785" s="144" t="s">
        <v>59</v>
      </c>
    </row>
    <row r="8786" spans="1:15" x14ac:dyDescent="0.2">
      <c r="A8786" t="s">
        <v>63</v>
      </c>
      <c r="B8786" s="144" t="s">
        <v>195</v>
      </c>
      <c r="C8786">
        <v>880</v>
      </c>
      <c r="D8786" t="str">
        <f>VLOOKUP(Oliusala[[#This Row],[postnumer]],Sveitarfelog[#All],4,FALSE)</f>
        <v>Skaftárhreppur</v>
      </c>
      <c r="E8786" t="str">
        <f>VLOOKUP(Oliusala[[#This Row],[postnumer]],Sveitarfelog[#All],5,FALSE)</f>
        <v>Suðurland</v>
      </c>
      <c r="F8786" t="s">
        <v>25</v>
      </c>
      <c r="G8786" t="s">
        <v>24</v>
      </c>
      <c r="H8786" t="s">
        <v>58</v>
      </c>
      <c r="I8786" s="1">
        <v>37692</v>
      </c>
      <c r="J8786" s="2">
        <f>VLOOKUP(Oliusala[[#This Row],[tegund]],Tegundir!$B$2:$D$19,3,FALSE)*Oliusala[[#This Row],[magn]]/1000</f>
        <v>32.603580000000001</v>
      </c>
      <c r="K8786">
        <v>2016</v>
      </c>
      <c r="L8786" t="s">
        <v>1955</v>
      </c>
      <c r="M8786" s="144" t="s">
        <v>59</v>
      </c>
    </row>
    <row r="8787" spans="1:15" x14ac:dyDescent="0.2">
      <c r="A8787" t="s">
        <v>57</v>
      </c>
      <c r="B8787" s="144" t="s">
        <v>195</v>
      </c>
      <c r="C8787">
        <v>880</v>
      </c>
      <c r="D8787" t="str">
        <f>VLOOKUP(Oliusala[[#This Row],[postnumer]],Sveitarfelog[#All],4,FALSE)</f>
        <v>Skaftárhreppur</v>
      </c>
      <c r="E8787" t="str">
        <f>VLOOKUP(Oliusala[[#This Row],[postnumer]],Sveitarfelog[#All],5,FALSE)</f>
        <v>Suðurland</v>
      </c>
      <c r="F8787" t="s">
        <v>24</v>
      </c>
      <c r="G8787" t="s">
        <v>24</v>
      </c>
      <c r="H8787" t="s">
        <v>60</v>
      </c>
      <c r="I8787" s="1">
        <v>17429</v>
      </c>
      <c r="J8787" s="2">
        <f>VLOOKUP(Oliusala[[#This Row],[tegund]],Tegundir!$B$2:$D$19,3,FALSE)*Oliusala[[#This Row],[magn]]/1000</f>
        <v>15.076084999999999</v>
      </c>
      <c r="K8787">
        <v>2016</v>
      </c>
      <c r="L8787" t="s">
        <v>18</v>
      </c>
      <c r="M8787" s="144" t="s">
        <v>59</v>
      </c>
    </row>
    <row r="8788" spans="1:15" x14ac:dyDescent="0.2">
      <c r="A8788" t="s">
        <v>63</v>
      </c>
      <c r="B8788" s="144" t="s">
        <v>195</v>
      </c>
      <c r="C8788">
        <v>880</v>
      </c>
      <c r="D8788" t="str">
        <f>VLOOKUP(Oliusala[[#This Row],[postnumer]],Sveitarfelog[#All],4,FALSE)</f>
        <v>Skaftárhreppur</v>
      </c>
      <c r="E8788" t="str">
        <f>VLOOKUP(Oliusala[[#This Row],[postnumer]],Sveitarfelog[#All],5,FALSE)</f>
        <v>Suðurland</v>
      </c>
      <c r="F8788" t="s">
        <v>24</v>
      </c>
      <c r="G8788" t="s">
        <v>24</v>
      </c>
      <c r="H8788" t="s">
        <v>58</v>
      </c>
      <c r="I8788" s="1">
        <v>289569.5</v>
      </c>
      <c r="J8788" s="2">
        <f>VLOOKUP(Oliusala[[#This Row],[tegund]],Tegundir!$B$2:$D$19,3,FALSE)*Oliusala[[#This Row],[magn]]/1000</f>
        <v>250.47761749999998</v>
      </c>
      <c r="K8788">
        <v>2016</v>
      </c>
      <c r="L8788" t="s">
        <v>1955</v>
      </c>
      <c r="M8788" s="144" t="s">
        <v>59</v>
      </c>
      <c r="N8788" s="144" t="s">
        <v>1939</v>
      </c>
    </row>
    <row r="8789" spans="1:15" x14ac:dyDescent="0.2">
      <c r="A8789" t="s">
        <v>63</v>
      </c>
      <c r="B8789" s="144" t="s">
        <v>195</v>
      </c>
      <c r="C8789">
        <v>880</v>
      </c>
      <c r="D8789" t="str">
        <f>VLOOKUP(Oliusala[[#This Row],[postnumer]],Sveitarfelog[#All],4,FALSE)</f>
        <v>Skaftárhreppur</v>
      </c>
      <c r="E8789" t="str">
        <f>VLOOKUP(Oliusala[[#This Row],[postnumer]],Sveitarfelog[#All],5,FALSE)</f>
        <v>Suðurland</v>
      </c>
      <c r="F8789" t="s">
        <v>24</v>
      </c>
      <c r="G8789" t="s">
        <v>24</v>
      </c>
      <c r="H8789" t="s">
        <v>58</v>
      </c>
      <c r="I8789" s="1">
        <v>1255903.5</v>
      </c>
      <c r="J8789" s="2">
        <f>VLOOKUP(Oliusala[[#This Row],[tegund]],Tegundir!$B$2:$D$19,3,FALSE)*Oliusala[[#This Row],[magn]]/1000</f>
        <v>1086.3565275000001</v>
      </c>
      <c r="K8789">
        <v>2016</v>
      </c>
      <c r="L8789" t="s">
        <v>18</v>
      </c>
      <c r="M8789" s="144" t="s">
        <v>59</v>
      </c>
      <c r="N8789" s="144" t="s">
        <v>1939</v>
      </c>
    </row>
    <row r="8790" spans="1:15" x14ac:dyDescent="0.2">
      <c r="A8790" t="s">
        <v>163</v>
      </c>
      <c r="B8790" s="144" t="s">
        <v>195</v>
      </c>
      <c r="C8790">
        <v>880</v>
      </c>
      <c r="D8790" t="str">
        <f>VLOOKUP(Oliusala[[#This Row],[postnumer]],Sveitarfelog[#All],4,FALSE)</f>
        <v>Skaftárhreppur</v>
      </c>
      <c r="E8790" t="str">
        <f>VLOOKUP(Oliusala[[#This Row],[postnumer]],Sveitarfelog[#All],5,FALSE)</f>
        <v>Suðurland</v>
      </c>
      <c r="F8790" t="s">
        <v>25</v>
      </c>
      <c r="G8790" t="s">
        <v>24</v>
      </c>
      <c r="H8790" s="1" t="s">
        <v>60</v>
      </c>
      <c r="I8790" s="1">
        <v>16009</v>
      </c>
      <c r="J8790" s="2">
        <f>VLOOKUP(Oliusala[[#This Row],[tegund]],Tegundir!$B$2:$D$19,3,FALSE)*Oliusala[[#This Row],[magn]]/1000</f>
        <v>13.847785</v>
      </c>
      <c r="K8790">
        <v>2016</v>
      </c>
      <c r="L8790" t="s">
        <v>1955</v>
      </c>
      <c r="M8790" s="144" t="s">
        <v>59</v>
      </c>
    </row>
    <row r="8791" spans="1:15" x14ac:dyDescent="0.2">
      <c r="A8791" t="s">
        <v>57</v>
      </c>
      <c r="B8791" s="144" t="s">
        <v>195</v>
      </c>
      <c r="C8791">
        <v>880</v>
      </c>
      <c r="D8791" t="str">
        <f>VLOOKUP(Oliusala[[#This Row],[postnumer]],Sveitarfelog[#All],4,FALSE)</f>
        <v>Skaftárhreppur</v>
      </c>
      <c r="E8791" t="str">
        <f>VLOOKUP(Oliusala[[#This Row],[postnumer]],Sveitarfelog[#All],5,FALSE)</f>
        <v>Suðurland</v>
      </c>
      <c r="F8791" t="s">
        <v>25</v>
      </c>
      <c r="G8791" t="s">
        <v>24</v>
      </c>
      <c r="H8791" t="s">
        <v>60</v>
      </c>
      <c r="I8791" s="1">
        <v>243915</v>
      </c>
      <c r="J8791" s="2">
        <f>VLOOKUP(Oliusala[[#This Row],[tegund]],Tegundir!$B$2:$D$19,3,FALSE)*Oliusala[[#This Row],[magn]]/1000</f>
        <v>210.98647500000001</v>
      </c>
      <c r="K8791">
        <v>2016</v>
      </c>
      <c r="L8791" t="s">
        <v>1955</v>
      </c>
      <c r="M8791" s="144" t="s">
        <v>59</v>
      </c>
    </row>
    <row r="8792" spans="1:15" x14ac:dyDescent="0.2">
      <c r="A8792" t="s">
        <v>63</v>
      </c>
      <c r="B8792" s="144" t="s">
        <v>65</v>
      </c>
      <c r="C8792">
        <v>900</v>
      </c>
      <c r="D8792" t="str">
        <f>VLOOKUP(Oliusala[[#This Row],[postnumer]],Sveitarfelog[#All],4,FALSE)</f>
        <v>Vestmannaeyjabær</v>
      </c>
      <c r="E8792" t="str">
        <f>VLOOKUP(Oliusala[[#This Row],[postnumer]],Sveitarfelog[#All],5,FALSE)</f>
        <v>Suðurland</v>
      </c>
      <c r="F8792" t="s">
        <v>24</v>
      </c>
      <c r="G8792" t="s">
        <v>24</v>
      </c>
      <c r="H8792" t="s">
        <v>58</v>
      </c>
      <c r="I8792" s="1">
        <v>49</v>
      </c>
      <c r="J8792" s="2">
        <f>VLOOKUP(Oliusala[[#This Row],[tegund]],Tegundir!$B$2:$D$19,3,FALSE)*Oliusala[[#This Row],[magn]]/1000</f>
        <v>4.2384999999999999E-2</v>
      </c>
      <c r="K8792">
        <v>2016</v>
      </c>
      <c r="L8792" t="s">
        <v>18</v>
      </c>
      <c r="M8792" s="144" t="s">
        <v>59</v>
      </c>
    </row>
    <row r="8793" spans="1:15" x14ac:dyDescent="0.2">
      <c r="A8793" t="s">
        <v>63</v>
      </c>
      <c r="B8793" s="144" t="s">
        <v>65</v>
      </c>
      <c r="C8793">
        <v>900</v>
      </c>
      <c r="D8793" t="str">
        <f>VLOOKUP(Oliusala[[#This Row],[postnumer]],Sveitarfelog[#All],4,FALSE)</f>
        <v>Vestmannaeyjabær</v>
      </c>
      <c r="E8793" t="str">
        <f>VLOOKUP(Oliusala[[#This Row],[postnumer]],Sveitarfelog[#All],5,FALSE)</f>
        <v>Suðurland</v>
      </c>
      <c r="F8793" t="s">
        <v>24</v>
      </c>
      <c r="G8793" t="s">
        <v>24</v>
      </c>
      <c r="H8793" t="s">
        <v>58</v>
      </c>
      <c r="I8793" s="1">
        <v>208538</v>
      </c>
      <c r="J8793" s="2">
        <f>VLOOKUP(Oliusala[[#This Row],[tegund]],Tegundir!$B$2:$D$19,3,FALSE)*Oliusala[[#This Row],[magn]]/1000</f>
        <v>180.38536999999999</v>
      </c>
      <c r="K8793">
        <v>2016</v>
      </c>
      <c r="L8793" t="s">
        <v>18</v>
      </c>
      <c r="M8793" s="144" t="s">
        <v>59</v>
      </c>
    </row>
    <row r="8794" spans="1:15" x14ac:dyDescent="0.2">
      <c r="A8794" t="s">
        <v>63</v>
      </c>
      <c r="B8794" s="144" t="s">
        <v>65</v>
      </c>
      <c r="C8794">
        <v>900</v>
      </c>
      <c r="D8794" t="str">
        <f>VLOOKUP(Oliusala[[#This Row],[postnumer]],Sveitarfelog[#All],4,FALSE)</f>
        <v>Vestmannaeyjabær</v>
      </c>
      <c r="E8794" t="str">
        <f>VLOOKUP(Oliusala[[#This Row],[postnumer]],Sveitarfelog[#All],5,FALSE)</f>
        <v>Suðurland</v>
      </c>
      <c r="F8794" t="s">
        <v>24</v>
      </c>
      <c r="G8794" t="s">
        <v>24</v>
      </c>
      <c r="H8794" t="s">
        <v>58</v>
      </c>
      <c r="I8794" s="1">
        <v>454431</v>
      </c>
      <c r="J8794" s="2">
        <f>VLOOKUP(Oliusala[[#This Row],[tegund]],Tegundir!$B$2:$D$19,3,FALSE)*Oliusala[[#This Row],[magn]]/1000</f>
        <v>393.08281499999998</v>
      </c>
      <c r="K8794">
        <v>2016</v>
      </c>
      <c r="L8794" t="s">
        <v>18</v>
      </c>
      <c r="M8794" s="144" t="s">
        <v>59</v>
      </c>
    </row>
    <row r="8795" spans="1:15" x14ac:dyDescent="0.2">
      <c r="A8795" t="s">
        <v>65</v>
      </c>
      <c r="B8795" s="144" t="s">
        <v>65</v>
      </c>
      <c r="C8795">
        <v>900</v>
      </c>
      <c r="D8795" t="str">
        <f>VLOOKUP(Oliusala[[#This Row],[postnumer]],Sveitarfelog[#All],4,FALSE)</f>
        <v>Vestmannaeyjabær</v>
      </c>
      <c r="E8795" t="str">
        <f>VLOOKUP(Oliusala[[#This Row],[postnumer]],Sveitarfelog[#All],5,FALSE)</f>
        <v>Suðurland</v>
      </c>
      <c r="F8795" t="s">
        <v>24</v>
      </c>
      <c r="G8795" t="s">
        <v>24</v>
      </c>
      <c r="H8795" t="s">
        <v>58</v>
      </c>
      <c r="I8795" s="1">
        <v>27802</v>
      </c>
      <c r="J8795" s="2">
        <f>VLOOKUP(Oliusala[[#This Row],[tegund]],Tegundir!$B$2:$D$19,3,FALSE)*Oliusala[[#This Row],[magn]]/1000</f>
        <v>24.048729999999999</v>
      </c>
      <c r="K8795">
        <v>2016</v>
      </c>
      <c r="L8795" t="s">
        <v>18</v>
      </c>
      <c r="M8795" s="144" t="s">
        <v>59</v>
      </c>
    </row>
    <row r="8796" spans="1:15" x14ac:dyDescent="0.2">
      <c r="A8796" t="s">
        <v>63</v>
      </c>
      <c r="B8796" s="144" t="s">
        <v>65</v>
      </c>
      <c r="C8796">
        <v>900</v>
      </c>
      <c r="D8796" t="str">
        <f>VLOOKUP(Oliusala[[#This Row],[postnumer]],Sveitarfelog[#All],4,FALSE)</f>
        <v>Vestmannaeyjabær</v>
      </c>
      <c r="E8796" t="str">
        <f>VLOOKUP(Oliusala[[#This Row],[postnumer]],Sveitarfelog[#All],5,FALSE)</f>
        <v>Suðurland</v>
      </c>
      <c r="F8796" t="s">
        <v>25</v>
      </c>
      <c r="G8796" t="s">
        <v>24</v>
      </c>
      <c r="H8796" t="s">
        <v>58</v>
      </c>
      <c r="I8796" s="1">
        <v>33231</v>
      </c>
      <c r="J8796" s="2">
        <f>VLOOKUP(Oliusala[[#This Row],[tegund]],Tegundir!$B$2:$D$19,3,FALSE)*Oliusala[[#This Row],[magn]]/1000</f>
        <v>28.744814999999999</v>
      </c>
      <c r="K8796">
        <v>2016</v>
      </c>
      <c r="L8796" t="s">
        <v>19</v>
      </c>
      <c r="M8796" s="144" t="s">
        <v>59</v>
      </c>
      <c r="O8796" s="144" t="s">
        <v>1997</v>
      </c>
    </row>
    <row r="8797" spans="1:15" x14ac:dyDescent="0.2">
      <c r="A8797" t="s">
        <v>63</v>
      </c>
      <c r="B8797" s="144" t="s">
        <v>65</v>
      </c>
      <c r="C8797">
        <v>900</v>
      </c>
      <c r="D8797" t="str">
        <f>VLOOKUP(Oliusala[[#This Row],[postnumer]],Sveitarfelog[#All],4,FALSE)</f>
        <v>Vestmannaeyjabær</v>
      </c>
      <c r="E8797" t="str">
        <f>VLOOKUP(Oliusala[[#This Row],[postnumer]],Sveitarfelog[#All],5,FALSE)</f>
        <v>Suðurland</v>
      </c>
      <c r="F8797" t="s">
        <v>25</v>
      </c>
      <c r="G8797" t="s">
        <v>24</v>
      </c>
      <c r="H8797" t="s">
        <v>58</v>
      </c>
      <c r="I8797" s="1">
        <v>41208</v>
      </c>
      <c r="J8797" s="2">
        <f>VLOOKUP(Oliusala[[#This Row],[tegund]],Tegundir!$B$2:$D$19,3,FALSE)*Oliusala[[#This Row],[magn]]/1000</f>
        <v>35.644919999999999</v>
      </c>
      <c r="K8797">
        <v>2016</v>
      </c>
      <c r="L8797" t="s">
        <v>19</v>
      </c>
      <c r="M8797" s="144" t="s">
        <v>59</v>
      </c>
      <c r="O8797" s="144" t="s">
        <v>1997</v>
      </c>
    </row>
    <row r="8798" spans="1:15" x14ac:dyDescent="0.2">
      <c r="A8798" t="s">
        <v>65</v>
      </c>
      <c r="B8798" s="144" t="s">
        <v>65</v>
      </c>
      <c r="C8798">
        <v>900</v>
      </c>
      <c r="D8798" t="str">
        <f>VLOOKUP(Oliusala[[#This Row],[postnumer]],Sveitarfelog[#All],4,FALSE)</f>
        <v>Vestmannaeyjabær</v>
      </c>
      <c r="E8798" t="str">
        <f>VLOOKUP(Oliusala[[#This Row],[postnumer]],Sveitarfelog[#All],5,FALSE)</f>
        <v>Suðurland</v>
      </c>
      <c r="F8798" t="s">
        <v>27</v>
      </c>
      <c r="G8798" t="s">
        <v>24</v>
      </c>
      <c r="H8798" t="s">
        <v>58</v>
      </c>
      <c r="I8798" s="1">
        <v>2027789</v>
      </c>
      <c r="J8798" s="2">
        <f>VLOOKUP(Oliusala[[#This Row],[tegund]],Tegundir!$B$2:$D$19,3,FALSE)*Oliusala[[#This Row],[magn]]/1000</f>
        <v>1754.0374849999998</v>
      </c>
      <c r="K8798">
        <v>2016</v>
      </c>
      <c r="L8798" t="s">
        <v>19</v>
      </c>
      <c r="M8798" s="144" t="s">
        <v>59</v>
      </c>
      <c r="O8798" s="144" t="s">
        <v>1998</v>
      </c>
    </row>
    <row r="8799" spans="1:15" x14ac:dyDescent="0.2">
      <c r="A8799" t="s">
        <v>65</v>
      </c>
      <c r="B8799" s="144" t="s">
        <v>65</v>
      </c>
      <c r="C8799">
        <v>900</v>
      </c>
      <c r="D8799" t="str">
        <f>VLOOKUP(Oliusala[[#This Row],[postnumer]],Sveitarfelog[#All],4,FALSE)</f>
        <v>Vestmannaeyjabær</v>
      </c>
      <c r="E8799" t="str">
        <f>VLOOKUP(Oliusala[[#This Row],[postnumer]],Sveitarfelog[#All],5,FALSE)</f>
        <v>Suðurland</v>
      </c>
      <c r="F8799" t="s">
        <v>29</v>
      </c>
      <c r="G8799" t="s">
        <v>24</v>
      </c>
      <c r="H8799" t="s">
        <v>58</v>
      </c>
      <c r="I8799" s="1">
        <v>7653933</v>
      </c>
      <c r="J8799" s="2">
        <f>VLOOKUP(Oliusala[[#This Row],[tegund]],Tegundir!$B$2:$D$19,3,FALSE)*Oliusala[[#This Row],[magn]]/1000</f>
        <v>6620.6520449999998</v>
      </c>
      <c r="K8799">
        <v>2016</v>
      </c>
      <c r="L8799" t="s">
        <v>19</v>
      </c>
      <c r="M8799" s="144" t="s">
        <v>59</v>
      </c>
      <c r="O8799" s="144" t="s">
        <v>1998</v>
      </c>
    </row>
    <row r="8800" spans="1:15" x14ac:dyDescent="0.2">
      <c r="A8800" t="s">
        <v>65</v>
      </c>
      <c r="B8800" s="144" t="s">
        <v>65</v>
      </c>
      <c r="C8800">
        <v>900</v>
      </c>
      <c r="D8800" t="str">
        <f>VLOOKUP(Oliusala[[#This Row],[postnumer]],Sveitarfelog[#All],4,FALSE)</f>
        <v>Vestmannaeyjabær</v>
      </c>
      <c r="E8800" t="str">
        <f>VLOOKUP(Oliusala[[#This Row],[postnumer]],Sveitarfelog[#All],5,FALSE)</f>
        <v>Suðurland</v>
      </c>
      <c r="F8800" t="s">
        <v>30</v>
      </c>
      <c r="G8800" t="s">
        <v>24</v>
      </c>
      <c r="H8800" t="s">
        <v>58</v>
      </c>
      <c r="I8800" s="1">
        <v>25816</v>
      </c>
      <c r="J8800" s="2">
        <f>VLOOKUP(Oliusala[[#This Row],[tegund]],Tegundir!$B$2:$D$19,3,FALSE)*Oliusala[[#This Row],[magn]]/1000</f>
        <v>22.330839999999998</v>
      </c>
      <c r="K8800">
        <v>2016</v>
      </c>
      <c r="L8800" t="s">
        <v>19</v>
      </c>
      <c r="M8800" s="144" t="s">
        <v>59</v>
      </c>
      <c r="O8800" s="144" t="s">
        <v>1998</v>
      </c>
    </row>
    <row r="8801" spans="1:15" x14ac:dyDescent="0.2">
      <c r="A8801" t="s">
        <v>65</v>
      </c>
      <c r="B8801" s="144" t="s">
        <v>65</v>
      </c>
      <c r="C8801">
        <v>900</v>
      </c>
      <c r="D8801" t="str">
        <f>VLOOKUP(Oliusala[[#This Row],[postnumer]],Sveitarfelog[#All],4,FALSE)</f>
        <v>Vestmannaeyjabær</v>
      </c>
      <c r="E8801" t="str">
        <f>VLOOKUP(Oliusala[[#This Row],[postnumer]],Sveitarfelog[#All],5,FALSE)</f>
        <v>Suðurland</v>
      </c>
      <c r="F8801" t="s">
        <v>25</v>
      </c>
      <c r="G8801" t="s">
        <v>24</v>
      </c>
      <c r="H8801" t="s">
        <v>58</v>
      </c>
      <c r="I8801" s="1">
        <v>373191</v>
      </c>
      <c r="J8801" s="2">
        <f>VLOOKUP(Oliusala[[#This Row],[tegund]],Tegundir!$B$2:$D$19,3,FALSE)*Oliusala[[#This Row],[magn]]/1000</f>
        <v>322.81021500000003</v>
      </c>
      <c r="K8801">
        <v>2016</v>
      </c>
      <c r="L8801" t="s">
        <v>19</v>
      </c>
      <c r="M8801" s="144" t="s">
        <v>59</v>
      </c>
      <c r="O8801" s="144" t="s">
        <v>1997</v>
      </c>
    </row>
    <row r="8802" spans="1:15" x14ac:dyDescent="0.2">
      <c r="A8802" t="s">
        <v>65</v>
      </c>
      <c r="B8802" s="144" t="s">
        <v>65</v>
      </c>
      <c r="C8802">
        <v>900</v>
      </c>
      <c r="D8802" t="str">
        <f>VLOOKUP(Oliusala[[#This Row],[postnumer]],Sveitarfelog[#All],4,FALSE)</f>
        <v>Vestmannaeyjabær</v>
      </c>
      <c r="E8802" t="str">
        <f>VLOOKUP(Oliusala[[#This Row],[postnumer]],Sveitarfelog[#All],5,FALSE)</f>
        <v>Suðurland</v>
      </c>
      <c r="F8802" t="s">
        <v>25</v>
      </c>
      <c r="G8802" t="s">
        <v>24</v>
      </c>
      <c r="H8802" t="s">
        <v>60</v>
      </c>
      <c r="I8802" s="1">
        <v>18878</v>
      </c>
      <c r="J8802" s="2">
        <f>VLOOKUP(Oliusala[[#This Row],[tegund]],Tegundir!$B$2:$D$19,3,FALSE)*Oliusala[[#This Row],[magn]]/1000</f>
        <v>16.329470000000001</v>
      </c>
      <c r="K8802">
        <v>2016</v>
      </c>
      <c r="L8802" t="s">
        <v>19</v>
      </c>
      <c r="M8802" s="144" t="s">
        <v>59</v>
      </c>
      <c r="O8802" s="144" t="s">
        <v>1997</v>
      </c>
    </row>
    <row r="8803" spans="1:15" x14ac:dyDescent="0.2">
      <c r="A8803" t="s">
        <v>65</v>
      </c>
      <c r="B8803" s="144" t="s">
        <v>65</v>
      </c>
      <c r="C8803">
        <v>900</v>
      </c>
      <c r="D8803" t="str">
        <f>VLOOKUP(Oliusala[[#This Row],[postnumer]],Sveitarfelog[#All],4,FALSE)</f>
        <v>Vestmannaeyjabær</v>
      </c>
      <c r="E8803" t="str">
        <f>VLOOKUP(Oliusala[[#This Row],[postnumer]],Sveitarfelog[#All],5,FALSE)</f>
        <v>Suðurland</v>
      </c>
      <c r="F8803" t="s">
        <v>29</v>
      </c>
      <c r="G8803" t="s">
        <v>24</v>
      </c>
      <c r="H8803" t="s">
        <v>61</v>
      </c>
      <c r="I8803" s="1">
        <v>824142</v>
      </c>
      <c r="J8803" s="2">
        <f>VLOOKUP(Oliusala[[#This Row],[tegund]],Tegundir!$B$2:$D$19,3,FALSE)*Oliusala[[#This Row],[magn]]/1000</f>
        <v>712.88283000000001</v>
      </c>
      <c r="K8803">
        <v>2016</v>
      </c>
      <c r="L8803" t="s">
        <v>19</v>
      </c>
      <c r="M8803" s="144" t="s">
        <v>62</v>
      </c>
      <c r="O8803" s="144" t="s">
        <v>1998</v>
      </c>
    </row>
    <row r="8804" spans="1:15" x14ac:dyDescent="0.2">
      <c r="A8804" t="s">
        <v>65</v>
      </c>
      <c r="B8804" s="144" t="s">
        <v>65</v>
      </c>
      <c r="C8804">
        <v>900</v>
      </c>
      <c r="D8804" t="str">
        <f>VLOOKUP(Oliusala[[#This Row],[postnumer]],Sveitarfelog[#All],4,FALSE)</f>
        <v>Vestmannaeyjabær</v>
      </c>
      <c r="E8804" t="str">
        <f>VLOOKUP(Oliusala[[#This Row],[postnumer]],Sveitarfelog[#All],5,FALSE)</f>
        <v>Suðurland</v>
      </c>
      <c r="F8804" t="s">
        <v>25</v>
      </c>
      <c r="G8804" t="s">
        <v>24</v>
      </c>
      <c r="H8804" t="s">
        <v>61</v>
      </c>
      <c r="I8804" s="1">
        <v>2586</v>
      </c>
      <c r="J8804" s="2">
        <f>VLOOKUP(Oliusala[[#This Row],[tegund]],Tegundir!$B$2:$D$19,3,FALSE)*Oliusala[[#This Row],[magn]]/1000</f>
        <v>2.2368899999999998</v>
      </c>
      <c r="K8804">
        <v>2016</v>
      </c>
      <c r="L8804" t="s">
        <v>19</v>
      </c>
      <c r="M8804" s="144" t="s">
        <v>62</v>
      </c>
      <c r="O8804" s="144" t="s">
        <v>1997</v>
      </c>
    </row>
    <row r="8805" spans="1:15" x14ac:dyDescent="0.2">
      <c r="A8805" t="s">
        <v>57</v>
      </c>
      <c r="B8805" s="144" t="s">
        <v>5</v>
      </c>
      <c r="C8805">
        <v>101</v>
      </c>
      <c r="D8805" t="str">
        <f>VLOOKUP(Oliusala[[#This Row],[postnumer]],Sveitarfelog[#All],4,FALSE)</f>
        <v>Garðabær,Hafnarfjarðarkaupstaður,Kópavogsbær,Reykjavíkurborg,Seltjarnarnesbær</v>
      </c>
      <c r="E8805" t="str">
        <f>VLOOKUP(Oliusala[[#This Row],[postnumer]],Sveitarfelog[#All],5,FALSE)</f>
        <v>Höfuðborgarsvæðið</v>
      </c>
      <c r="F8805" t="s">
        <v>31</v>
      </c>
      <c r="G8805" t="s">
        <v>52</v>
      </c>
      <c r="H8805" t="s">
        <v>58</v>
      </c>
      <c r="I8805" s="1">
        <v>4767211</v>
      </c>
      <c r="J8805" s="2">
        <f>VLOOKUP(Oliusala[[#This Row],[tegund]],Tegundir!$B$2:$D$19,3,FALSE)*Oliusala[[#This Row],[magn]]/1000</f>
        <v>4767.2110000000002</v>
      </c>
      <c r="K8805">
        <v>2016</v>
      </c>
      <c r="L8805" t="s">
        <v>19</v>
      </c>
      <c r="M8805" s="144" t="s">
        <v>59</v>
      </c>
      <c r="O8805" s="144" t="s">
        <v>1998</v>
      </c>
    </row>
    <row r="8806" spans="1:15" x14ac:dyDescent="0.2">
      <c r="A8806" t="s">
        <v>57</v>
      </c>
      <c r="B8806" s="144" t="s">
        <v>5</v>
      </c>
      <c r="C8806">
        <v>101</v>
      </c>
      <c r="D8806" t="str">
        <f>VLOOKUP(Oliusala[[#This Row],[postnumer]],Sveitarfelog[#All],4,FALSE)</f>
        <v>Garðabær,Hafnarfjarðarkaupstaður,Kópavogsbær,Reykjavíkurborg,Seltjarnarnesbær</v>
      </c>
      <c r="E8806" t="str">
        <f>VLOOKUP(Oliusala[[#This Row],[postnumer]],Sveitarfelog[#All],5,FALSE)</f>
        <v>Höfuðborgarsvæðið</v>
      </c>
      <c r="F8806" t="s">
        <v>28</v>
      </c>
      <c r="G8806" t="s">
        <v>52</v>
      </c>
      <c r="H8806" t="s">
        <v>58</v>
      </c>
      <c r="I8806" s="1">
        <v>5386934</v>
      </c>
      <c r="J8806" s="2">
        <f>VLOOKUP(Oliusala[[#This Row],[tegund]],Tegundir!$B$2:$D$19,3,FALSE)*Oliusala[[#This Row],[magn]]/1000</f>
        <v>4692.0195140000005</v>
      </c>
      <c r="K8806">
        <v>2016</v>
      </c>
      <c r="L8806" t="s">
        <v>19</v>
      </c>
      <c r="M8806" s="144" t="s">
        <v>59</v>
      </c>
      <c r="O8806" s="144" t="s">
        <v>1998</v>
      </c>
    </row>
    <row r="8807" spans="1:15" x14ac:dyDescent="0.2">
      <c r="A8807" t="s">
        <v>57</v>
      </c>
      <c r="B8807" s="144" t="s">
        <v>5</v>
      </c>
      <c r="C8807">
        <v>101</v>
      </c>
      <c r="D8807" t="str">
        <f>VLOOKUP(Oliusala[[#This Row],[postnumer]],Sveitarfelog[#All],4,FALSE)</f>
        <v>Garðabær,Hafnarfjarðarkaupstaður,Kópavogsbær,Reykjavíkurborg,Seltjarnarnesbær</v>
      </c>
      <c r="E8807" t="str">
        <f>VLOOKUP(Oliusala[[#This Row],[postnumer]],Sveitarfelog[#All],5,FALSE)</f>
        <v>Höfuðborgarsvæðið</v>
      </c>
      <c r="F8807" t="s">
        <v>31</v>
      </c>
      <c r="G8807" t="s">
        <v>52</v>
      </c>
      <c r="H8807" s="1" t="s">
        <v>58</v>
      </c>
      <c r="I8807" s="1">
        <v>2382104</v>
      </c>
      <c r="J8807" s="2">
        <f>VLOOKUP(Oliusala[[#This Row],[tegund]],Tegundir!$B$2:$D$19,3,FALSE)*Oliusala[[#This Row],[magn]]/1000</f>
        <v>2382.1039999999998</v>
      </c>
      <c r="K8807">
        <v>2016</v>
      </c>
      <c r="L8807" t="s">
        <v>1955</v>
      </c>
      <c r="M8807" s="144" t="s">
        <v>59</v>
      </c>
    </row>
    <row r="8808" spans="1:15" x14ac:dyDescent="0.2">
      <c r="A8808" t="s">
        <v>57</v>
      </c>
      <c r="B8808" s="144" t="s">
        <v>5</v>
      </c>
      <c r="C8808">
        <v>101</v>
      </c>
      <c r="D8808" t="str">
        <f>VLOOKUP(Oliusala[[#This Row],[postnumer]],Sveitarfelog[#All],4,FALSE)</f>
        <v>Garðabær,Hafnarfjarðarkaupstaður,Kópavogsbær,Reykjavíkurborg,Seltjarnarnesbær</v>
      </c>
      <c r="E8808" t="str">
        <f>VLOOKUP(Oliusala[[#This Row],[postnumer]],Sveitarfelog[#All],5,FALSE)</f>
        <v>Höfuðborgarsvæðið</v>
      </c>
      <c r="F8808" t="s">
        <v>31</v>
      </c>
      <c r="G8808" t="s">
        <v>52</v>
      </c>
      <c r="H8808" s="1" t="s">
        <v>60</v>
      </c>
      <c r="I8808" s="1">
        <v>0</v>
      </c>
      <c r="J8808" s="2">
        <f>VLOOKUP(Oliusala[[#This Row],[tegund]],Tegundir!$B$2:$D$19,3,FALSE)*Oliusala[[#This Row],[magn]]/1000</f>
        <v>0</v>
      </c>
      <c r="K8808">
        <v>2016</v>
      </c>
      <c r="L8808" t="s">
        <v>19</v>
      </c>
      <c r="M8808" s="144" t="s">
        <v>59</v>
      </c>
      <c r="O8808" s="144" t="s">
        <v>1998</v>
      </c>
    </row>
    <row r="8809" spans="1:15" x14ac:dyDescent="0.2">
      <c r="A8809" t="s">
        <v>57</v>
      </c>
      <c r="B8809" s="144" t="s">
        <v>5</v>
      </c>
      <c r="C8809">
        <v>101</v>
      </c>
      <c r="D8809" t="str">
        <f>VLOOKUP(Oliusala[[#This Row],[postnumer]],Sveitarfelog[#All],4,FALSE)</f>
        <v>Garðabær,Hafnarfjarðarkaupstaður,Kópavogsbær,Reykjavíkurborg,Seltjarnarnesbær</v>
      </c>
      <c r="E8809" t="str">
        <f>VLOOKUP(Oliusala[[#This Row],[postnumer]],Sveitarfelog[#All],5,FALSE)</f>
        <v>Höfuðborgarsvæðið</v>
      </c>
      <c r="F8809" t="s">
        <v>28</v>
      </c>
      <c r="G8809" t="s">
        <v>52</v>
      </c>
      <c r="H8809" t="s">
        <v>58</v>
      </c>
      <c r="I8809" s="1">
        <v>2689327</v>
      </c>
      <c r="J8809" s="2">
        <f>VLOOKUP(Oliusala[[#This Row],[tegund]],Tegundir!$B$2:$D$19,3,FALSE)*Oliusala[[#This Row],[magn]]/1000</f>
        <v>2342.4038169999999</v>
      </c>
      <c r="K8809">
        <v>2016</v>
      </c>
      <c r="L8809" t="s">
        <v>19</v>
      </c>
      <c r="M8809" s="144" t="s">
        <v>59</v>
      </c>
      <c r="O8809" s="144" t="s">
        <v>1998</v>
      </c>
    </row>
    <row r="8810" spans="1:15" x14ac:dyDescent="0.2">
      <c r="A8810" t="s">
        <v>57</v>
      </c>
      <c r="B8810" s="144" t="s">
        <v>5</v>
      </c>
      <c r="C8810">
        <v>101</v>
      </c>
      <c r="D8810" t="str">
        <f>VLOOKUP(Oliusala[[#This Row],[postnumer]],Sveitarfelog[#All],4,FALSE)</f>
        <v>Garðabær,Hafnarfjarðarkaupstaður,Kópavogsbær,Reykjavíkurborg,Seltjarnarnesbær</v>
      </c>
      <c r="E8810" t="str">
        <f>VLOOKUP(Oliusala[[#This Row],[postnumer]],Sveitarfelog[#All],5,FALSE)</f>
        <v>Höfuðborgarsvæðið</v>
      </c>
      <c r="F8810" t="s">
        <v>31</v>
      </c>
      <c r="G8810" t="s">
        <v>52</v>
      </c>
      <c r="H8810" s="1" t="s">
        <v>58</v>
      </c>
      <c r="I8810" s="1">
        <v>6785876</v>
      </c>
      <c r="J8810" s="2">
        <f>VLOOKUP(Oliusala[[#This Row],[tegund]],Tegundir!$B$2:$D$19,3,FALSE)*Oliusala[[#This Row],[magn]]/1000</f>
        <v>6785.8760000000002</v>
      </c>
      <c r="K8810">
        <v>2016</v>
      </c>
      <c r="L8810" t="s">
        <v>19</v>
      </c>
      <c r="M8810" s="144" t="s">
        <v>59</v>
      </c>
      <c r="O8810" s="144" t="s">
        <v>1998</v>
      </c>
    </row>
    <row r="8811" spans="1:15" x14ac:dyDescent="0.2">
      <c r="A8811" t="s">
        <v>57</v>
      </c>
      <c r="B8811" s="144" t="s">
        <v>5</v>
      </c>
      <c r="C8811">
        <v>101</v>
      </c>
      <c r="D8811" t="str">
        <f>VLOOKUP(Oliusala[[#This Row],[postnumer]],Sveitarfelog[#All],4,FALSE)</f>
        <v>Garðabær,Hafnarfjarðarkaupstaður,Kópavogsbær,Reykjavíkurborg,Seltjarnarnesbær</v>
      </c>
      <c r="E8811" t="str">
        <f>VLOOKUP(Oliusala[[#This Row],[postnumer]],Sveitarfelog[#All],5,FALSE)</f>
        <v>Höfuðborgarsvæðið</v>
      </c>
      <c r="F8811" t="s">
        <v>31</v>
      </c>
      <c r="G8811" t="s">
        <v>52</v>
      </c>
      <c r="H8811" t="s">
        <v>61</v>
      </c>
      <c r="I8811" s="1">
        <v>4019188</v>
      </c>
      <c r="J8811" s="2">
        <f>VLOOKUP(Oliusala[[#This Row],[tegund]],Tegundir!$B$2:$D$19,3,FALSE)*Oliusala[[#This Row],[magn]]/1000</f>
        <v>4019.1880000000001</v>
      </c>
      <c r="K8811">
        <v>2016</v>
      </c>
      <c r="L8811" t="s">
        <v>19</v>
      </c>
      <c r="M8811" s="144" t="s">
        <v>62</v>
      </c>
      <c r="O8811" s="144" t="s">
        <v>1998</v>
      </c>
    </row>
    <row r="8812" spans="1:15" x14ac:dyDescent="0.2">
      <c r="A8812" t="s">
        <v>57</v>
      </c>
      <c r="B8812" s="144" t="s">
        <v>5</v>
      </c>
      <c r="C8812">
        <v>101</v>
      </c>
      <c r="D8812" t="str">
        <f>VLOOKUP(Oliusala[[#This Row],[postnumer]],Sveitarfelog[#All],4,FALSE)</f>
        <v>Garðabær,Hafnarfjarðarkaupstaður,Kópavogsbær,Reykjavíkurborg,Seltjarnarnesbær</v>
      </c>
      <c r="E8812" t="str">
        <f>VLOOKUP(Oliusala[[#This Row],[postnumer]],Sveitarfelog[#All],5,FALSE)</f>
        <v>Höfuðborgarsvæðið</v>
      </c>
      <c r="F8812" t="s">
        <v>28</v>
      </c>
      <c r="G8812" t="s">
        <v>52</v>
      </c>
      <c r="H8812" t="s">
        <v>61</v>
      </c>
      <c r="I8812" s="1">
        <v>61154</v>
      </c>
      <c r="J8812" s="2">
        <f>VLOOKUP(Oliusala[[#This Row],[tegund]],Tegundir!$B$2:$D$19,3,FALSE)*Oliusala[[#This Row],[magn]]/1000</f>
        <v>53.265133999999996</v>
      </c>
      <c r="K8812">
        <v>2016</v>
      </c>
      <c r="L8812" t="s">
        <v>19</v>
      </c>
      <c r="M8812" s="144" t="s">
        <v>62</v>
      </c>
      <c r="O8812" s="144" t="s">
        <v>1998</v>
      </c>
    </row>
    <row r="8813" spans="1:15" x14ac:dyDescent="0.2">
      <c r="A8813" t="s">
        <v>57</v>
      </c>
      <c r="B8813" s="144" t="s">
        <v>5</v>
      </c>
      <c r="C8813">
        <v>101</v>
      </c>
      <c r="D8813" t="str">
        <f>VLOOKUP(Oliusala[[#This Row],[postnumer]],Sveitarfelog[#All],4,FALSE)</f>
        <v>Garðabær,Hafnarfjarðarkaupstaður,Kópavogsbær,Reykjavíkurborg,Seltjarnarnesbær</v>
      </c>
      <c r="E8813" t="str">
        <f>VLOOKUP(Oliusala[[#This Row],[postnumer]],Sveitarfelog[#All],5,FALSE)</f>
        <v>Höfuðborgarsvæðið</v>
      </c>
      <c r="F8813" t="s">
        <v>31</v>
      </c>
      <c r="G8813" t="s">
        <v>52</v>
      </c>
      <c r="H8813" s="1" t="s">
        <v>61</v>
      </c>
      <c r="I8813" s="1">
        <v>7732382</v>
      </c>
      <c r="J8813" s="2">
        <f>VLOOKUP(Oliusala[[#This Row],[tegund]],Tegundir!$B$2:$D$19,3,FALSE)*Oliusala[[#This Row],[magn]]/1000</f>
        <v>7732.3819999999996</v>
      </c>
      <c r="K8813">
        <v>2016</v>
      </c>
      <c r="L8813" t="s">
        <v>19</v>
      </c>
      <c r="M8813" s="144" t="s">
        <v>62</v>
      </c>
      <c r="O8813" s="144" t="s">
        <v>1998</v>
      </c>
    </row>
    <row r="8814" spans="1:15" x14ac:dyDescent="0.2">
      <c r="A8814" t="s">
        <v>57</v>
      </c>
      <c r="B8814" s="144" t="s">
        <v>5</v>
      </c>
      <c r="C8814">
        <v>101</v>
      </c>
      <c r="D8814" t="str">
        <f>VLOOKUP(Oliusala[[#This Row],[postnumer]],Sveitarfelog[#All],4,FALSE)</f>
        <v>Garðabær,Hafnarfjarðarkaupstaður,Kópavogsbær,Reykjavíkurborg,Seltjarnarnesbær</v>
      </c>
      <c r="E8814" t="str">
        <f>VLOOKUP(Oliusala[[#This Row],[postnumer]],Sveitarfelog[#All],5,FALSE)</f>
        <v>Höfuðborgarsvæðið</v>
      </c>
      <c r="F8814" t="s">
        <v>31</v>
      </c>
      <c r="G8814" t="s">
        <v>52</v>
      </c>
      <c r="H8814" t="s">
        <v>61</v>
      </c>
      <c r="I8814" s="1">
        <v>4523125</v>
      </c>
      <c r="J8814" s="2">
        <f>VLOOKUP(Oliusala[[#This Row],[tegund]],Tegundir!$B$2:$D$19,3,FALSE)*Oliusala[[#This Row],[magn]]/1000</f>
        <v>4523.125</v>
      </c>
      <c r="K8814">
        <v>2016</v>
      </c>
      <c r="L8814" t="s">
        <v>19</v>
      </c>
      <c r="M8814" s="144" t="s">
        <v>62</v>
      </c>
      <c r="O8814" s="144" t="s">
        <v>1998</v>
      </c>
    </row>
    <row r="8815" spans="1:15" x14ac:dyDescent="0.2">
      <c r="A8815" t="s">
        <v>57</v>
      </c>
      <c r="B8815" s="144" t="s">
        <v>5</v>
      </c>
      <c r="C8815">
        <v>101</v>
      </c>
      <c r="D8815" t="str">
        <f>VLOOKUP(Oliusala[[#This Row],[postnumer]],Sveitarfelog[#All],4,FALSE)</f>
        <v>Garðabær,Hafnarfjarðarkaupstaður,Kópavogsbær,Reykjavíkurborg,Seltjarnarnesbær</v>
      </c>
      <c r="E8815" t="str">
        <f>VLOOKUP(Oliusala[[#This Row],[postnumer]],Sveitarfelog[#All],5,FALSE)</f>
        <v>Höfuðborgarsvæðið</v>
      </c>
      <c r="F8815" t="s">
        <v>49</v>
      </c>
      <c r="G8815" t="s">
        <v>52</v>
      </c>
      <c r="H8815" s="1" t="s">
        <v>61</v>
      </c>
      <c r="I8815" s="1">
        <v>15009394</v>
      </c>
      <c r="J8815" s="2">
        <f>VLOOKUP(Oliusala[[#This Row],[tegund]],Tegundir!$B$2:$D$19,3,FALSE)*Oliusala[[#This Row],[magn]]/1000</f>
        <v>15009.394</v>
      </c>
      <c r="K8815">
        <v>2016</v>
      </c>
      <c r="L8815" t="s">
        <v>19</v>
      </c>
      <c r="M8815" s="144" t="s">
        <v>62</v>
      </c>
      <c r="O8815" s="144" t="s">
        <v>1998</v>
      </c>
    </row>
    <row r="8816" spans="1:15" x14ac:dyDescent="0.2">
      <c r="A8816" t="s">
        <v>57</v>
      </c>
      <c r="B8816" s="144" t="s">
        <v>75</v>
      </c>
      <c r="C8816">
        <v>230</v>
      </c>
      <c r="D8816" t="str">
        <f>VLOOKUP(Oliusala[[#This Row],[postnumer]],Sveitarfelog[#All],4,FALSE)</f>
        <v>Reykjanesbær</v>
      </c>
      <c r="E8816" t="str">
        <f>VLOOKUP(Oliusala[[#This Row],[postnumer]],Sveitarfelog[#All],5,FALSE)</f>
        <v>Suðurnes</v>
      </c>
      <c r="F8816" t="s">
        <v>31</v>
      </c>
      <c r="G8816" t="s">
        <v>52</v>
      </c>
      <c r="H8816" t="s">
        <v>60</v>
      </c>
      <c r="I8816" s="1">
        <v>484115</v>
      </c>
      <c r="J8816" s="2">
        <f>VLOOKUP(Oliusala[[#This Row],[tegund]],Tegundir!$B$2:$D$19,3,FALSE)*Oliusala[[#This Row],[magn]]/1000</f>
        <v>484.11500000000001</v>
      </c>
      <c r="K8816">
        <v>2016</v>
      </c>
      <c r="L8816" t="s">
        <v>1955</v>
      </c>
      <c r="M8816" s="144" t="s">
        <v>59</v>
      </c>
    </row>
    <row r="8817" spans="1:15" x14ac:dyDescent="0.2">
      <c r="A8817" t="s">
        <v>57</v>
      </c>
      <c r="B8817" s="144" t="s">
        <v>77</v>
      </c>
      <c r="C8817">
        <v>240</v>
      </c>
      <c r="D8817" t="str">
        <f>VLOOKUP(Oliusala[[#This Row],[postnumer]],Sveitarfelog[#All],4,FALSE)</f>
        <v>Grindavíkurbær</v>
      </c>
      <c r="E8817" t="str">
        <f>VLOOKUP(Oliusala[[#This Row],[postnumer]],Sveitarfelog[#All],5,FALSE)</f>
        <v>Suðurnes</v>
      </c>
      <c r="F8817" t="s">
        <v>31</v>
      </c>
      <c r="G8817" t="s">
        <v>52</v>
      </c>
      <c r="H8817" s="1" t="s">
        <v>60</v>
      </c>
      <c r="I8817" s="1">
        <v>29313</v>
      </c>
      <c r="J8817" s="2">
        <f>VLOOKUP(Oliusala[[#This Row],[tegund]],Tegundir!$B$2:$D$19,3,FALSE)*Oliusala[[#This Row],[magn]]/1000</f>
        <v>29.312999999999999</v>
      </c>
      <c r="K8817">
        <v>2016</v>
      </c>
      <c r="L8817" t="s">
        <v>19</v>
      </c>
      <c r="M8817" s="144" t="s">
        <v>59</v>
      </c>
      <c r="O8817" s="144" t="s">
        <v>1998</v>
      </c>
    </row>
    <row r="8818" spans="1:15" x14ac:dyDescent="0.2">
      <c r="A8818" t="s">
        <v>57</v>
      </c>
      <c r="B8818" s="144" t="s">
        <v>81</v>
      </c>
      <c r="C8818">
        <v>270</v>
      </c>
      <c r="D8818" t="str">
        <f>VLOOKUP(Oliusala[[#This Row],[postnumer]],Sveitarfelog[#All],4,FALSE)</f>
        <v>Mosfellsbær</v>
      </c>
      <c r="E8818" t="str">
        <f>VLOOKUP(Oliusala[[#This Row],[postnumer]],Sveitarfelog[#All],5,FALSE)</f>
        <v>Höfuðborgarsvæðið</v>
      </c>
      <c r="F8818" t="s">
        <v>31</v>
      </c>
      <c r="G8818" t="s">
        <v>52</v>
      </c>
      <c r="H8818" s="1" t="s">
        <v>60</v>
      </c>
      <c r="I8818" s="1">
        <v>67623</v>
      </c>
      <c r="J8818" s="2">
        <f>VLOOKUP(Oliusala[[#This Row],[tegund]],Tegundir!$B$2:$D$19,3,FALSE)*Oliusala[[#This Row],[magn]]/1000</f>
        <v>67.623000000000005</v>
      </c>
      <c r="K8818">
        <v>2016</v>
      </c>
      <c r="L8818" t="s">
        <v>19</v>
      </c>
      <c r="M8818" s="144" t="s">
        <v>59</v>
      </c>
      <c r="O8818" s="144" t="s">
        <v>1998</v>
      </c>
    </row>
    <row r="8819" spans="1:15" x14ac:dyDescent="0.2">
      <c r="A8819" t="s">
        <v>84</v>
      </c>
      <c r="B8819" s="144" t="s">
        <v>84</v>
      </c>
      <c r="C8819">
        <v>300</v>
      </c>
      <c r="D8819" t="str">
        <f>VLOOKUP(Oliusala[[#This Row],[postnumer]],Sveitarfelog[#All],4,FALSE)</f>
        <v>Akraneskaupstaður,Hvalfjarðarsveit,Kjósarhreppur</v>
      </c>
      <c r="E8819" t="str">
        <f>VLOOKUP(Oliusala[[#This Row],[postnumer]],Sveitarfelog[#All],5,FALSE)</f>
        <v>Vesturland</v>
      </c>
      <c r="F8819" t="s">
        <v>28</v>
      </c>
      <c r="G8819" t="s">
        <v>52</v>
      </c>
      <c r="H8819" s="1" t="s">
        <v>58</v>
      </c>
      <c r="I8819" s="1">
        <v>165252</v>
      </c>
      <c r="J8819" s="2">
        <f>VLOOKUP(Oliusala[[#This Row],[tegund]],Tegundir!$B$2:$D$19,3,FALSE)*Oliusala[[#This Row],[magn]]/1000</f>
        <v>143.93449200000001</v>
      </c>
      <c r="K8819">
        <v>2016</v>
      </c>
      <c r="L8819" t="s">
        <v>19</v>
      </c>
      <c r="M8819" s="144" t="s">
        <v>59</v>
      </c>
      <c r="O8819" s="144" t="s">
        <v>1998</v>
      </c>
    </row>
    <row r="8820" spans="1:15" x14ac:dyDescent="0.2">
      <c r="A8820" t="s">
        <v>84</v>
      </c>
      <c r="B8820" s="144" t="s">
        <v>84</v>
      </c>
      <c r="C8820">
        <v>300</v>
      </c>
      <c r="D8820" t="str">
        <f>VLOOKUP(Oliusala[[#This Row],[postnumer]],Sveitarfelog[#All],4,FALSE)</f>
        <v>Akraneskaupstaður,Hvalfjarðarsveit,Kjósarhreppur</v>
      </c>
      <c r="E8820" t="str">
        <f>VLOOKUP(Oliusala[[#This Row],[postnumer]],Sveitarfelog[#All],5,FALSE)</f>
        <v>Vesturland</v>
      </c>
      <c r="F8820" t="s">
        <v>31</v>
      </c>
      <c r="G8820" t="s">
        <v>52</v>
      </c>
      <c r="H8820" s="1" t="s">
        <v>58</v>
      </c>
      <c r="I8820" s="1">
        <v>244619</v>
      </c>
      <c r="J8820" s="2">
        <f>VLOOKUP(Oliusala[[#This Row],[tegund]],Tegundir!$B$2:$D$19,3,FALSE)*Oliusala[[#This Row],[magn]]/1000</f>
        <v>244.619</v>
      </c>
      <c r="K8820">
        <v>2016</v>
      </c>
      <c r="L8820" t="s">
        <v>19</v>
      </c>
      <c r="M8820" s="144" t="s">
        <v>59</v>
      </c>
      <c r="O8820" s="144" t="s">
        <v>1998</v>
      </c>
    </row>
    <row r="8821" spans="1:15" x14ac:dyDescent="0.2">
      <c r="A8821" t="s">
        <v>84</v>
      </c>
      <c r="B8821" s="144" t="s">
        <v>84</v>
      </c>
      <c r="C8821">
        <v>300</v>
      </c>
      <c r="D8821" t="str">
        <f>VLOOKUP(Oliusala[[#This Row],[postnumer]],Sveitarfelog[#All],4,FALSE)</f>
        <v>Akraneskaupstaður,Hvalfjarðarsveit,Kjósarhreppur</v>
      </c>
      <c r="E8821" t="str">
        <f>VLOOKUP(Oliusala[[#This Row],[postnumer]],Sveitarfelog[#All],5,FALSE)</f>
        <v>Vesturland</v>
      </c>
      <c r="F8821" t="s">
        <v>31</v>
      </c>
      <c r="G8821" t="s">
        <v>52</v>
      </c>
      <c r="H8821" s="1" t="s">
        <v>61</v>
      </c>
      <c r="I8821" s="1">
        <v>665453</v>
      </c>
      <c r="J8821" s="2">
        <f>VLOOKUP(Oliusala[[#This Row],[tegund]],Tegundir!$B$2:$D$19,3,FALSE)*Oliusala[[#This Row],[magn]]/1000</f>
        <v>665.45299999999997</v>
      </c>
      <c r="K8821">
        <v>2016</v>
      </c>
      <c r="L8821" t="s">
        <v>1955</v>
      </c>
      <c r="M8821" s="144" t="s">
        <v>62</v>
      </c>
    </row>
    <row r="8822" spans="1:15" x14ac:dyDescent="0.2">
      <c r="A8822" t="s">
        <v>57</v>
      </c>
      <c r="B8822" s="144" t="s">
        <v>87</v>
      </c>
      <c r="C8822">
        <v>350</v>
      </c>
      <c r="D8822" t="str">
        <f>VLOOKUP(Oliusala[[#This Row],[postnumer]],Sveitarfelog[#All],4,FALSE)</f>
        <v>Grundarfjarðarbær</v>
      </c>
      <c r="E8822" t="str">
        <f>VLOOKUP(Oliusala[[#This Row],[postnumer]],Sveitarfelog[#All],5,FALSE)</f>
        <v>Vesturland</v>
      </c>
      <c r="F8822" t="s">
        <v>28</v>
      </c>
      <c r="G8822" t="s">
        <v>52</v>
      </c>
      <c r="H8822" s="1" t="s">
        <v>60</v>
      </c>
      <c r="I8822" s="1">
        <v>84602</v>
      </c>
      <c r="J8822" s="2">
        <f>VLOOKUP(Oliusala[[#This Row],[tegund]],Tegundir!$B$2:$D$19,3,FALSE)*Oliusala[[#This Row],[magn]]/1000</f>
        <v>73.688342000000006</v>
      </c>
      <c r="K8822">
        <v>2016</v>
      </c>
      <c r="L8822" t="s">
        <v>19</v>
      </c>
      <c r="M8822" s="144" t="s">
        <v>59</v>
      </c>
      <c r="O8822" s="144" t="s">
        <v>1998</v>
      </c>
    </row>
    <row r="8823" spans="1:15" x14ac:dyDescent="0.2">
      <c r="A8823" t="s">
        <v>83</v>
      </c>
      <c r="B8823" s="144" t="s">
        <v>83</v>
      </c>
      <c r="C8823">
        <v>400</v>
      </c>
      <c r="D8823" t="str">
        <f>VLOOKUP(Oliusala[[#This Row],[postnumer]],Sveitarfelog[#All],4,FALSE)</f>
        <v>Ísafjarðarbær</v>
      </c>
      <c r="E8823" t="str">
        <f>VLOOKUP(Oliusala[[#This Row],[postnumer]],Sveitarfelog[#All],5,FALSE)</f>
        <v>Vestfirðir</v>
      </c>
      <c r="F8823" t="s">
        <v>28</v>
      </c>
      <c r="G8823" t="s">
        <v>52</v>
      </c>
      <c r="H8823" t="s">
        <v>58</v>
      </c>
      <c r="I8823" s="1">
        <v>1336447</v>
      </c>
      <c r="J8823" s="2">
        <f>VLOOKUP(Oliusala[[#This Row],[tegund]],Tegundir!$B$2:$D$19,3,FALSE)*Oliusala[[#This Row],[magn]]/1000</f>
        <v>1164.045337</v>
      </c>
      <c r="K8823">
        <v>2016</v>
      </c>
      <c r="L8823" t="s">
        <v>19</v>
      </c>
      <c r="M8823" s="144" t="s">
        <v>59</v>
      </c>
      <c r="O8823" s="144" t="s">
        <v>1998</v>
      </c>
    </row>
    <row r="8824" spans="1:15" x14ac:dyDescent="0.2">
      <c r="A8824" t="s">
        <v>122</v>
      </c>
      <c r="B8824" s="144" t="s">
        <v>129</v>
      </c>
      <c r="C8824">
        <v>545</v>
      </c>
      <c r="D8824" t="str">
        <f>VLOOKUP(Oliusala[[#This Row],[postnumer]],Sveitarfelog[#All],4,FALSE)</f>
        <v>Sveitarfélagið Skagaströnd</v>
      </c>
      <c r="E8824" t="str">
        <f>VLOOKUP(Oliusala[[#This Row],[postnumer]],Sveitarfelog[#All],5,FALSE)</f>
        <v>Norðurland vestra</v>
      </c>
      <c r="F8824" t="s">
        <v>28</v>
      </c>
      <c r="G8824" t="s">
        <v>52</v>
      </c>
      <c r="H8824" s="1" t="s">
        <v>60</v>
      </c>
      <c r="I8824" s="1">
        <v>1510428</v>
      </c>
      <c r="J8824" s="2">
        <f>VLOOKUP(Oliusala[[#This Row],[tegund]],Tegundir!$B$2:$D$19,3,FALSE)*Oliusala[[#This Row],[magn]]/1000</f>
        <v>1315.5827879999999</v>
      </c>
      <c r="K8824">
        <v>2016</v>
      </c>
      <c r="L8824" t="s">
        <v>19</v>
      </c>
      <c r="M8824" s="144" t="s">
        <v>59</v>
      </c>
      <c r="O8824" s="144" t="s">
        <v>1998</v>
      </c>
    </row>
    <row r="8825" spans="1:15" x14ac:dyDescent="0.2">
      <c r="A8825" t="s">
        <v>122</v>
      </c>
      <c r="B8825" s="144" t="s">
        <v>122</v>
      </c>
      <c r="C8825">
        <v>550</v>
      </c>
      <c r="D8825" t="str">
        <f>VLOOKUP(Oliusala[[#This Row],[postnumer]],Sveitarfelog[#All],4,FALSE)</f>
        <v>Skagafjörður</v>
      </c>
      <c r="E8825" t="str">
        <f>VLOOKUP(Oliusala[[#This Row],[postnumer]],Sveitarfelog[#All],5,FALSE)</f>
        <v>Norðurland vestra</v>
      </c>
      <c r="F8825" t="s">
        <v>28</v>
      </c>
      <c r="G8825" t="s">
        <v>52</v>
      </c>
      <c r="H8825" t="s">
        <v>58</v>
      </c>
      <c r="I8825" s="1">
        <v>2387087</v>
      </c>
      <c r="J8825" s="2">
        <f>VLOOKUP(Oliusala[[#This Row],[tegund]],Tegundir!$B$2:$D$19,3,FALSE)*Oliusala[[#This Row],[magn]]/1000</f>
        <v>2079.1527769999998</v>
      </c>
      <c r="K8825">
        <v>2016</v>
      </c>
      <c r="L8825" t="s">
        <v>19</v>
      </c>
      <c r="M8825" s="144" t="s">
        <v>59</v>
      </c>
      <c r="O8825" s="144" t="s">
        <v>1998</v>
      </c>
    </row>
    <row r="8826" spans="1:15" x14ac:dyDescent="0.2">
      <c r="A8826" t="s">
        <v>68</v>
      </c>
      <c r="B8826" s="144" t="s">
        <v>135</v>
      </c>
      <c r="C8826">
        <v>580</v>
      </c>
      <c r="D8826" t="str">
        <f>VLOOKUP(Oliusala[[#This Row],[postnumer]],Sveitarfelog[#All],4,FALSE)</f>
        <v>Fjallabyggð</v>
      </c>
      <c r="E8826" t="str">
        <f>VLOOKUP(Oliusala[[#This Row],[postnumer]],Sveitarfelog[#All],5,FALSE)</f>
        <v>Norðurland eystra</v>
      </c>
      <c r="F8826" t="s">
        <v>28</v>
      </c>
      <c r="G8826" t="s">
        <v>52</v>
      </c>
      <c r="H8826" s="1" t="s">
        <v>60</v>
      </c>
      <c r="I8826" s="1">
        <v>1362152</v>
      </c>
      <c r="J8826" s="2">
        <f>VLOOKUP(Oliusala[[#This Row],[tegund]],Tegundir!$B$2:$D$19,3,FALSE)*Oliusala[[#This Row],[magn]]/1000</f>
        <v>1186.4343919999999</v>
      </c>
      <c r="K8826">
        <v>2016</v>
      </c>
      <c r="L8826" t="s">
        <v>19</v>
      </c>
      <c r="M8826" s="144" t="s">
        <v>59</v>
      </c>
      <c r="O8826" s="144" t="s">
        <v>1998</v>
      </c>
    </row>
    <row r="8827" spans="1:15" x14ac:dyDescent="0.2">
      <c r="A8827" t="s">
        <v>135</v>
      </c>
      <c r="B8827" s="144" t="s">
        <v>135</v>
      </c>
      <c r="C8827">
        <v>580</v>
      </c>
      <c r="D8827" t="str">
        <f>VLOOKUP(Oliusala[[#This Row],[postnumer]],Sveitarfelog[#All],4,FALSE)</f>
        <v>Fjallabyggð</v>
      </c>
      <c r="E8827" t="str">
        <f>VLOOKUP(Oliusala[[#This Row],[postnumer]],Sveitarfelog[#All],5,FALSE)</f>
        <v>Norðurland eystra</v>
      </c>
      <c r="F8827" t="s">
        <v>28</v>
      </c>
      <c r="G8827" t="s">
        <v>52</v>
      </c>
      <c r="H8827" t="s">
        <v>58</v>
      </c>
      <c r="I8827" s="1">
        <v>99869</v>
      </c>
      <c r="J8827" s="2">
        <f>VLOOKUP(Oliusala[[#This Row],[tegund]],Tegundir!$B$2:$D$19,3,FALSE)*Oliusala[[#This Row],[magn]]/1000</f>
        <v>86.985899000000003</v>
      </c>
      <c r="K8827">
        <v>2016</v>
      </c>
      <c r="L8827" t="s">
        <v>19</v>
      </c>
      <c r="M8827" s="144" t="s">
        <v>59</v>
      </c>
      <c r="O8827" s="144" t="s">
        <v>1998</v>
      </c>
    </row>
    <row r="8828" spans="1:15" x14ac:dyDescent="0.2">
      <c r="A8828" t="s">
        <v>135</v>
      </c>
      <c r="B8828" s="144" t="s">
        <v>135</v>
      </c>
      <c r="C8828">
        <v>580</v>
      </c>
      <c r="D8828" t="str">
        <f>VLOOKUP(Oliusala[[#This Row],[postnumer]],Sveitarfelog[#All],4,FALSE)</f>
        <v>Fjallabyggð</v>
      </c>
      <c r="E8828" t="str">
        <f>VLOOKUP(Oliusala[[#This Row],[postnumer]],Sveitarfelog[#All],5,FALSE)</f>
        <v>Norðurland eystra</v>
      </c>
      <c r="F8828" t="s">
        <v>31</v>
      </c>
      <c r="G8828" t="s">
        <v>52</v>
      </c>
      <c r="H8828" t="s">
        <v>61</v>
      </c>
      <c r="I8828" s="1">
        <v>57363</v>
      </c>
      <c r="J8828" s="2">
        <f>VLOOKUP(Oliusala[[#This Row],[tegund]],Tegundir!$B$2:$D$19,3,FALSE)*Oliusala[[#This Row],[magn]]/1000</f>
        <v>57.363</v>
      </c>
      <c r="K8828">
        <v>2016</v>
      </c>
      <c r="L8828" t="s">
        <v>19</v>
      </c>
      <c r="M8828" s="144" t="s">
        <v>62</v>
      </c>
      <c r="O8828" s="144" t="s">
        <v>1998</v>
      </c>
    </row>
    <row r="8829" spans="1:15" x14ac:dyDescent="0.2">
      <c r="A8829" t="s">
        <v>68</v>
      </c>
      <c r="B8829" s="144" t="s">
        <v>142</v>
      </c>
      <c r="C8829">
        <v>625</v>
      </c>
      <c r="D8829" t="str">
        <f>VLOOKUP(Oliusala[[#This Row],[postnumer]],Sveitarfelog[#All],4,FALSE)</f>
        <v>Fjallabyggð</v>
      </c>
      <c r="E8829" t="str">
        <f>VLOOKUP(Oliusala[[#This Row],[postnumer]],Sveitarfelog[#All],5,FALSE)</f>
        <v>Norðurland eystra</v>
      </c>
      <c r="F8829" t="s">
        <v>28</v>
      </c>
      <c r="G8829" t="s">
        <v>52</v>
      </c>
      <c r="H8829" t="s">
        <v>60</v>
      </c>
      <c r="I8829" s="1">
        <v>69333</v>
      </c>
      <c r="J8829" s="2">
        <f>VLOOKUP(Oliusala[[#This Row],[tegund]],Tegundir!$B$2:$D$19,3,FALSE)*Oliusala[[#This Row],[magn]]/1000</f>
        <v>60.389043000000001</v>
      </c>
      <c r="K8829">
        <v>2016</v>
      </c>
      <c r="L8829" t="s">
        <v>19</v>
      </c>
      <c r="M8829" s="144" t="s">
        <v>59</v>
      </c>
      <c r="O8829" s="144" t="s">
        <v>1998</v>
      </c>
    </row>
    <row r="8830" spans="1:15" x14ac:dyDescent="0.2">
      <c r="A8830" t="s">
        <v>68</v>
      </c>
      <c r="B8830" s="144" t="s">
        <v>68</v>
      </c>
      <c r="C8830">
        <v>600</v>
      </c>
      <c r="D8830" t="str">
        <f>VLOOKUP(Oliusala[[#This Row],[postnumer]],Sveitarfelog[#All],4,FALSE)</f>
        <v>Akureyrarbær,Eyjafjarðarsveit,Hörgársveit,Svalbarðsstrandarhreppur,Grýtubakkahreppur</v>
      </c>
      <c r="E8830" t="str">
        <f>VLOOKUP(Oliusala[[#This Row],[postnumer]],Sveitarfelog[#All],5,FALSE)</f>
        <v>Norðurland eystra</v>
      </c>
      <c r="F8830" t="s">
        <v>28</v>
      </c>
      <c r="G8830" t="s">
        <v>52</v>
      </c>
      <c r="H8830" s="1" t="s">
        <v>58</v>
      </c>
      <c r="I8830" s="1">
        <v>398811</v>
      </c>
      <c r="J8830" s="2">
        <f>VLOOKUP(Oliusala[[#This Row],[tegund]],Tegundir!$B$2:$D$19,3,FALSE)*Oliusala[[#This Row],[magn]]/1000</f>
        <v>347.36438099999998</v>
      </c>
      <c r="K8830">
        <v>2016</v>
      </c>
      <c r="L8830" t="s">
        <v>19</v>
      </c>
      <c r="M8830" s="144" t="s">
        <v>59</v>
      </c>
      <c r="O8830" s="144" t="s">
        <v>1998</v>
      </c>
    </row>
    <row r="8831" spans="1:15" x14ac:dyDescent="0.2">
      <c r="A8831" t="s">
        <v>68</v>
      </c>
      <c r="B8831" s="144" t="s">
        <v>68</v>
      </c>
      <c r="C8831">
        <v>600</v>
      </c>
      <c r="D8831" t="str">
        <f>VLOOKUP(Oliusala[[#This Row],[postnumer]],Sveitarfelog[#All],4,FALSE)</f>
        <v>Akureyrarbær,Eyjafjarðarsveit,Hörgársveit,Svalbarðsstrandarhreppur,Grýtubakkahreppur</v>
      </c>
      <c r="E8831" t="str">
        <f>VLOOKUP(Oliusala[[#This Row],[postnumer]],Sveitarfelog[#All],5,FALSE)</f>
        <v>Norðurland eystra</v>
      </c>
      <c r="F8831" t="s">
        <v>31</v>
      </c>
      <c r="G8831" t="s">
        <v>52</v>
      </c>
      <c r="H8831" s="1" t="s">
        <v>58</v>
      </c>
      <c r="I8831" s="1">
        <v>1510788</v>
      </c>
      <c r="J8831" s="2">
        <f>VLOOKUP(Oliusala[[#This Row],[tegund]],Tegundir!$B$2:$D$19,3,FALSE)*Oliusala[[#This Row],[magn]]/1000</f>
        <v>1510.788</v>
      </c>
      <c r="K8831">
        <v>2016</v>
      </c>
      <c r="L8831" t="s">
        <v>19</v>
      </c>
      <c r="M8831" s="144" t="s">
        <v>59</v>
      </c>
      <c r="O8831" s="144" t="s">
        <v>1998</v>
      </c>
    </row>
    <row r="8832" spans="1:15" x14ac:dyDescent="0.2">
      <c r="A8832" t="s">
        <v>68</v>
      </c>
      <c r="B8832" s="144" t="s">
        <v>68</v>
      </c>
      <c r="C8832">
        <v>600</v>
      </c>
      <c r="D8832" t="str">
        <f>VLOOKUP(Oliusala[[#This Row],[postnumer]],Sveitarfelog[#All],4,FALSE)</f>
        <v>Akureyrarbær,Eyjafjarðarsveit,Hörgársveit,Svalbarðsstrandarhreppur,Grýtubakkahreppur</v>
      </c>
      <c r="E8832" t="str">
        <f>VLOOKUP(Oliusala[[#This Row],[postnumer]],Sveitarfelog[#All],5,FALSE)</f>
        <v>Norðurland eystra</v>
      </c>
      <c r="F8832" t="s">
        <v>28</v>
      </c>
      <c r="G8832" t="s">
        <v>52</v>
      </c>
      <c r="H8832" s="1" t="s">
        <v>61</v>
      </c>
      <c r="I8832" s="1">
        <v>722186</v>
      </c>
      <c r="J8832" s="2">
        <f>VLOOKUP(Oliusala[[#This Row],[tegund]],Tegundir!$B$2:$D$19,3,FALSE)*Oliusala[[#This Row],[magn]]/1000</f>
        <v>629.0240060000001</v>
      </c>
      <c r="K8832">
        <v>2016</v>
      </c>
      <c r="L8832" t="s">
        <v>19</v>
      </c>
      <c r="M8832" s="144" t="s">
        <v>62</v>
      </c>
      <c r="O8832" s="144" t="s">
        <v>1998</v>
      </c>
    </row>
    <row r="8833" spans="1:15" x14ac:dyDescent="0.2">
      <c r="A8833" t="s">
        <v>68</v>
      </c>
      <c r="B8833" s="144" t="s">
        <v>68</v>
      </c>
      <c r="C8833">
        <v>600</v>
      </c>
      <c r="D8833" t="str">
        <f>VLOOKUP(Oliusala[[#This Row],[postnumer]],Sveitarfelog[#All],4,FALSE)</f>
        <v>Akureyrarbær,Eyjafjarðarsveit,Hörgársveit,Svalbarðsstrandarhreppur,Grýtubakkahreppur</v>
      </c>
      <c r="E8833" t="str">
        <f>VLOOKUP(Oliusala[[#This Row],[postnumer]],Sveitarfelog[#All],5,FALSE)</f>
        <v>Norðurland eystra</v>
      </c>
      <c r="F8833" t="s">
        <v>31</v>
      </c>
      <c r="G8833" t="s">
        <v>52</v>
      </c>
      <c r="H8833" t="s">
        <v>61</v>
      </c>
      <c r="I8833" s="1">
        <v>1842150</v>
      </c>
      <c r="J8833" s="2">
        <f>VLOOKUP(Oliusala[[#This Row],[tegund]],Tegundir!$B$2:$D$19,3,FALSE)*Oliusala[[#This Row],[magn]]/1000</f>
        <v>1842.15</v>
      </c>
      <c r="K8833">
        <v>2016</v>
      </c>
      <c r="L8833" t="s">
        <v>19</v>
      </c>
      <c r="M8833" s="144" t="s">
        <v>62</v>
      </c>
      <c r="O8833" s="144" t="s">
        <v>1998</v>
      </c>
    </row>
    <row r="8834" spans="1:15" x14ac:dyDescent="0.2">
      <c r="A8834" t="s">
        <v>68</v>
      </c>
      <c r="B8834" s="144" t="s">
        <v>136</v>
      </c>
      <c r="C8834">
        <v>620</v>
      </c>
      <c r="D8834" t="str">
        <f>VLOOKUP(Oliusala[[#This Row],[postnumer]],Sveitarfelog[#All],4,FALSE)</f>
        <v>Dalvíkurbyggð</v>
      </c>
      <c r="E8834" t="str">
        <f>VLOOKUP(Oliusala[[#This Row],[postnumer]],Sveitarfelog[#All],5,FALSE)</f>
        <v>Norðurland eystra</v>
      </c>
      <c r="F8834" t="s">
        <v>28</v>
      </c>
      <c r="G8834" t="s">
        <v>52</v>
      </c>
      <c r="H8834" s="1" t="s">
        <v>60</v>
      </c>
      <c r="I8834" s="1">
        <v>27627</v>
      </c>
      <c r="J8834" s="2">
        <f>VLOOKUP(Oliusala[[#This Row],[tegund]],Tegundir!$B$2:$D$19,3,FALSE)*Oliusala[[#This Row],[magn]]/1000</f>
        <v>24.063116999999998</v>
      </c>
      <c r="K8834">
        <v>2016</v>
      </c>
      <c r="L8834" t="s">
        <v>19</v>
      </c>
      <c r="M8834" s="144" t="s">
        <v>59</v>
      </c>
      <c r="O8834" s="144" t="s">
        <v>1998</v>
      </c>
    </row>
    <row r="8835" spans="1:15" x14ac:dyDescent="0.2">
      <c r="A8835" t="s">
        <v>136</v>
      </c>
      <c r="B8835" s="144" t="s">
        <v>136</v>
      </c>
      <c r="C8835">
        <v>620</v>
      </c>
      <c r="D8835" t="str">
        <f>VLOOKUP(Oliusala[[#This Row],[postnumer]],Sveitarfelog[#All],4,FALSE)</f>
        <v>Dalvíkurbyggð</v>
      </c>
      <c r="E8835" t="str">
        <f>VLOOKUP(Oliusala[[#This Row],[postnumer]],Sveitarfelog[#All],5,FALSE)</f>
        <v>Norðurland eystra</v>
      </c>
      <c r="F8835" t="s">
        <v>28</v>
      </c>
      <c r="G8835" t="s">
        <v>52</v>
      </c>
      <c r="H8835" t="s">
        <v>58</v>
      </c>
      <c r="I8835" s="1">
        <v>1811281</v>
      </c>
      <c r="J8835" s="2">
        <f>VLOOKUP(Oliusala[[#This Row],[tegund]],Tegundir!$B$2:$D$19,3,FALSE)*Oliusala[[#This Row],[magn]]/1000</f>
        <v>1577.625751</v>
      </c>
      <c r="K8835">
        <v>2016</v>
      </c>
      <c r="L8835" t="s">
        <v>19</v>
      </c>
      <c r="M8835" s="144" t="s">
        <v>59</v>
      </c>
      <c r="O8835" s="144" t="s">
        <v>1998</v>
      </c>
    </row>
    <row r="8836" spans="1:15" x14ac:dyDescent="0.2">
      <c r="A8836" t="s">
        <v>68</v>
      </c>
      <c r="B8836" s="144" t="s">
        <v>136</v>
      </c>
      <c r="C8836">
        <v>620</v>
      </c>
      <c r="D8836" t="str">
        <f>VLOOKUP(Oliusala[[#This Row],[postnumer]],Sveitarfelog[#All],4,FALSE)</f>
        <v>Dalvíkurbyggð</v>
      </c>
      <c r="E8836" t="str">
        <f>VLOOKUP(Oliusala[[#This Row],[postnumer]],Sveitarfelog[#All],5,FALSE)</f>
        <v>Norðurland eystra</v>
      </c>
      <c r="F8836" t="s">
        <v>31</v>
      </c>
      <c r="G8836" t="s">
        <v>52</v>
      </c>
      <c r="H8836" t="s">
        <v>61</v>
      </c>
      <c r="I8836" s="1">
        <v>117767</v>
      </c>
      <c r="J8836" s="2">
        <f>VLOOKUP(Oliusala[[#This Row],[tegund]],Tegundir!$B$2:$D$19,3,FALSE)*Oliusala[[#This Row],[magn]]/1000</f>
        <v>117.767</v>
      </c>
      <c r="K8836">
        <v>2016</v>
      </c>
      <c r="L8836" t="s">
        <v>19</v>
      </c>
      <c r="M8836" s="144" t="s">
        <v>62</v>
      </c>
      <c r="O8836" s="144" t="s">
        <v>1998</v>
      </c>
    </row>
    <row r="8837" spans="1:15" x14ac:dyDescent="0.2">
      <c r="A8837" t="s">
        <v>68</v>
      </c>
      <c r="B8837" s="144" t="s">
        <v>96</v>
      </c>
      <c r="C8837">
        <v>640</v>
      </c>
      <c r="D8837" t="str">
        <f>VLOOKUP(Oliusala[[#This Row],[postnumer]],Sveitarfelog[#All],4,FALSE)</f>
        <v>Norðurþing,Tjörneshreppur</v>
      </c>
      <c r="E8837" t="str">
        <f>VLOOKUP(Oliusala[[#This Row],[postnumer]],Sveitarfelog[#All],5,FALSE)</f>
        <v>Norðurland eystra</v>
      </c>
      <c r="F8837" t="s">
        <v>31</v>
      </c>
      <c r="G8837" t="s">
        <v>52</v>
      </c>
      <c r="H8837" t="s">
        <v>61</v>
      </c>
      <c r="I8837" s="1">
        <v>28430</v>
      </c>
      <c r="J8837" s="2">
        <f>VLOOKUP(Oliusala[[#This Row],[tegund]],Tegundir!$B$2:$D$19,3,FALSE)*Oliusala[[#This Row],[magn]]/1000</f>
        <v>28.43</v>
      </c>
      <c r="K8837">
        <v>2016</v>
      </c>
      <c r="L8837" t="s">
        <v>19</v>
      </c>
      <c r="M8837" s="144" t="s">
        <v>62</v>
      </c>
      <c r="O8837" s="144" t="s">
        <v>1998</v>
      </c>
    </row>
    <row r="8838" spans="1:15" x14ac:dyDescent="0.2">
      <c r="A8838" t="s">
        <v>150</v>
      </c>
      <c r="B8838" s="144" t="s">
        <v>150</v>
      </c>
      <c r="C8838">
        <v>680</v>
      </c>
      <c r="D8838" t="str">
        <f>VLOOKUP(Oliusala[[#This Row],[postnumer]],Sveitarfelog[#All],4,FALSE)</f>
        <v>Langanesbyggð</v>
      </c>
      <c r="E8838" t="str">
        <f>VLOOKUP(Oliusala[[#This Row],[postnumer]],Sveitarfelog[#All],5,FALSE)</f>
        <v>Norðurland eystra</v>
      </c>
      <c r="F8838" t="s">
        <v>31</v>
      </c>
      <c r="G8838" t="s">
        <v>52</v>
      </c>
      <c r="H8838" t="s">
        <v>58</v>
      </c>
      <c r="I8838" s="1">
        <v>1266514</v>
      </c>
      <c r="J8838" s="2">
        <f>VLOOKUP(Oliusala[[#This Row],[tegund]],Tegundir!$B$2:$D$19,3,FALSE)*Oliusala[[#This Row],[magn]]/1000</f>
        <v>1266.5139999999999</v>
      </c>
      <c r="K8838">
        <v>2016</v>
      </c>
      <c r="L8838" t="s">
        <v>1955</v>
      </c>
      <c r="M8838" s="144" t="s">
        <v>59</v>
      </c>
    </row>
    <row r="8839" spans="1:15" x14ac:dyDescent="0.2">
      <c r="A8839" t="s">
        <v>69</v>
      </c>
      <c r="B8839" s="144" t="s">
        <v>160</v>
      </c>
      <c r="C8839">
        <v>710</v>
      </c>
      <c r="D8839" t="str">
        <f>VLOOKUP(Oliusala[[#This Row],[postnumer]],Sveitarfelog[#All],4,FALSE)</f>
        <v>Fljótsdalshreppur,Múlaþing</v>
      </c>
      <c r="E8839" t="str">
        <f>VLOOKUP(Oliusala[[#This Row],[postnumer]],Sveitarfelog[#All],5,FALSE)</f>
        <v>Austurland</v>
      </c>
      <c r="F8839" t="s">
        <v>28</v>
      </c>
      <c r="G8839" t="s">
        <v>52</v>
      </c>
      <c r="H8839" s="1" t="s">
        <v>60</v>
      </c>
      <c r="I8839" s="1">
        <v>76943</v>
      </c>
      <c r="J8839" s="2">
        <f>VLOOKUP(Oliusala[[#This Row],[tegund]],Tegundir!$B$2:$D$19,3,FALSE)*Oliusala[[#This Row],[magn]]/1000</f>
        <v>67.017353</v>
      </c>
      <c r="K8839">
        <v>2016</v>
      </c>
      <c r="L8839" t="s">
        <v>1955</v>
      </c>
      <c r="M8839" s="144" t="s">
        <v>59</v>
      </c>
    </row>
    <row r="8840" spans="1:15" x14ac:dyDescent="0.2">
      <c r="A8840" t="s">
        <v>66</v>
      </c>
      <c r="B8840" s="144" t="s">
        <v>160</v>
      </c>
      <c r="C8840">
        <v>710</v>
      </c>
      <c r="D8840" t="str">
        <f>VLOOKUP(Oliusala[[#This Row],[postnumer]],Sveitarfelog[#All],4,FALSE)</f>
        <v>Fljótsdalshreppur,Múlaþing</v>
      </c>
      <c r="E8840" t="str">
        <f>VLOOKUP(Oliusala[[#This Row],[postnumer]],Sveitarfelog[#All],5,FALSE)</f>
        <v>Austurland</v>
      </c>
      <c r="F8840" t="s">
        <v>31</v>
      </c>
      <c r="G8840" t="s">
        <v>52</v>
      </c>
      <c r="H8840" t="s">
        <v>60</v>
      </c>
      <c r="I8840" s="1">
        <v>478149</v>
      </c>
      <c r="J8840" s="2">
        <f>VLOOKUP(Oliusala[[#This Row],[tegund]],Tegundir!$B$2:$D$19,3,FALSE)*Oliusala[[#This Row],[magn]]/1000</f>
        <v>478.149</v>
      </c>
      <c r="K8840">
        <v>2016</v>
      </c>
      <c r="L8840" t="s">
        <v>1955</v>
      </c>
      <c r="M8840" s="144" t="s">
        <v>59</v>
      </c>
    </row>
    <row r="8841" spans="1:15" x14ac:dyDescent="0.2">
      <c r="A8841" t="s">
        <v>66</v>
      </c>
      <c r="B8841" s="144" t="s">
        <v>66</v>
      </c>
      <c r="C8841">
        <v>730</v>
      </c>
      <c r="D8841" t="str">
        <f>VLOOKUP(Oliusala[[#This Row],[postnumer]],Sveitarfelog[#All],4,FALSE)</f>
        <v>Fjarðabyggð</v>
      </c>
      <c r="E8841" t="str">
        <f>VLOOKUP(Oliusala[[#This Row],[postnumer]],Sveitarfelog[#All],5,FALSE)</f>
        <v>Austurland</v>
      </c>
      <c r="F8841" t="s">
        <v>28</v>
      </c>
      <c r="G8841" t="s">
        <v>52</v>
      </c>
      <c r="H8841" s="1" t="s">
        <v>58</v>
      </c>
      <c r="I8841" s="1">
        <v>87628</v>
      </c>
      <c r="J8841" s="2">
        <f>VLOOKUP(Oliusala[[#This Row],[tegund]],Tegundir!$B$2:$D$19,3,FALSE)*Oliusala[[#This Row],[magn]]/1000</f>
        <v>76.323988</v>
      </c>
      <c r="K8841">
        <v>2016</v>
      </c>
      <c r="L8841" t="s">
        <v>19</v>
      </c>
      <c r="M8841" s="144" t="s">
        <v>59</v>
      </c>
      <c r="O8841" s="144" t="s">
        <v>1998</v>
      </c>
    </row>
    <row r="8842" spans="1:15" x14ac:dyDescent="0.2">
      <c r="A8842" t="s">
        <v>66</v>
      </c>
      <c r="B8842" s="144" t="s">
        <v>66</v>
      </c>
      <c r="C8842">
        <v>730</v>
      </c>
      <c r="D8842" t="str">
        <f>VLOOKUP(Oliusala[[#This Row],[postnumer]],Sveitarfelog[#All],4,FALSE)</f>
        <v>Fjarðabyggð</v>
      </c>
      <c r="E8842" t="str">
        <f>VLOOKUP(Oliusala[[#This Row],[postnumer]],Sveitarfelog[#All],5,FALSE)</f>
        <v>Austurland</v>
      </c>
      <c r="F8842" t="s">
        <v>31</v>
      </c>
      <c r="G8842" t="s">
        <v>52</v>
      </c>
      <c r="H8842" t="s">
        <v>58</v>
      </c>
      <c r="I8842" s="1">
        <v>416000</v>
      </c>
      <c r="J8842" s="2">
        <f>VLOOKUP(Oliusala[[#This Row],[tegund]],Tegundir!$B$2:$D$19,3,FALSE)*Oliusala[[#This Row],[magn]]/1000</f>
        <v>416</v>
      </c>
      <c r="K8842">
        <v>2016</v>
      </c>
      <c r="L8842" t="s">
        <v>19</v>
      </c>
      <c r="M8842" s="144" t="s">
        <v>59</v>
      </c>
      <c r="O8842" s="144" t="s">
        <v>1998</v>
      </c>
    </row>
    <row r="8843" spans="1:15" x14ac:dyDescent="0.2">
      <c r="A8843" t="s">
        <v>69</v>
      </c>
      <c r="B8843" s="144" t="s">
        <v>69</v>
      </c>
      <c r="C8843">
        <v>735</v>
      </c>
      <c r="D8843" t="str">
        <f>VLOOKUP(Oliusala[[#This Row],[postnumer]],Sveitarfelog[#All],4,FALSE)</f>
        <v>Fjarðabyggð</v>
      </c>
      <c r="E8843" t="str">
        <f>VLOOKUP(Oliusala[[#This Row],[postnumer]],Sveitarfelog[#All],5,FALSE)</f>
        <v>Austurland</v>
      </c>
      <c r="F8843" t="s">
        <v>28</v>
      </c>
      <c r="G8843" t="s">
        <v>52</v>
      </c>
      <c r="H8843" s="1" t="s">
        <v>58</v>
      </c>
      <c r="I8843" s="1">
        <v>4378938</v>
      </c>
      <c r="J8843" s="2">
        <f>VLOOKUP(Oliusala[[#This Row],[tegund]],Tegundir!$B$2:$D$19,3,FALSE)*Oliusala[[#This Row],[magn]]/1000</f>
        <v>3814.0549980000001</v>
      </c>
      <c r="K8843">
        <v>2016</v>
      </c>
      <c r="L8843" t="s">
        <v>19</v>
      </c>
      <c r="M8843" s="144" t="s">
        <v>59</v>
      </c>
      <c r="O8843" s="144" t="s">
        <v>1998</v>
      </c>
    </row>
    <row r="8844" spans="1:15" x14ac:dyDescent="0.2">
      <c r="A8844" t="s">
        <v>69</v>
      </c>
      <c r="B8844" s="144" t="s">
        <v>69</v>
      </c>
      <c r="C8844">
        <v>735</v>
      </c>
      <c r="D8844" t="str">
        <f>VLOOKUP(Oliusala[[#This Row],[postnumer]],Sveitarfelog[#All],4,FALSE)</f>
        <v>Fjarðabyggð</v>
      </c>
      <c r="E8844" t="str">
        <f>VLOOKUP(Oliusala[[#This Row],[postnumer]],Sveitarfelog[#All],5,FALSE)</f>
        <v>Austurland</v>
      </c>
      <c r="F8844" t="s">
        <v>31</v>
      </c>
      <c r="G8844" t="s">
        <v>52</v>
      </c>
      <c r="H8844" t="s">
        <v>58</v>
      </c>
      <c r="I8844" s="1">
        <v>393636</v>
      </c>
      <c r="J8844" s="2">
        <f>VLOOKUP(Oliusala[[#This Row],[tegund]],Tegundir!$B$2:$D$19,3,FALSE)*Oliusala[[#This Row],[magn]]/1000</f>
        <v>393.63600000000002</v>
      </c>
      <c r="K8844">
        <v>2016</v>
      </c>
      <c r="L8844" t="s">
        <v>1955</v>
      </c>
      <c r="M8844" s="144" t="s">
        <v>59</v>
      </c>
    </row>
    <row r="8845" spans="1:15" x14ac:dyDescent="0.2">
      <c r="A8845" t="s">
        <v>69</v>
      </c>
      <c r="B8845" s="144" t="s">
        <v>69</v>
      </c>
      <c r="C8845">
        <v>735</v>
      </c>
      <c r="D8845" t="str">
        <f>VLOOKUP(Oliusala[[#This Row],[postnumer]],Sveitarfelog[#All],4,FALSE)</f>
        <v>Fjarðabyggð</v>
      </c>
      <c r="E8845" t="str">
        <f>VLOOKUP(Oliusala[[#This Row],[postnumer]],Sveitarfelog[#All],5,FALSE)</f>
        <v>Austurland</v>
      </c>
      <c r="F8845" t="s">
        <v>49</v>
      </c>
      <c r="G8845" t="s">
        <v>52</v>
      </c>
      <c r="H8845" t="s">
        <v>58</v>
      </c>
      <c r="I8845" s="1">
        <v>1010906</v>
      </c>
      <c r="J8845" s="2">
        <f>VLOOKUP(Oliusala[[#This Row],[tegund]],Tegundir!$B$2:$D$19,3,FALSE)*Oliusala[[#This Row],[magn]]/1000</f>
        <v>1010.9059999999999</v>
      </c>
      <c r="K8845">
        <v>2016</v>
      </c>
      <c r="L8845" t="s">
        <v>19</v>
      </c>
      <c r="M8845" s="144" t="s">
        <v>59</v>
      </c>
      <c r="O8845" s="144" t="s">
        <v>1998</v>
      </c>
    </row>
    <row r="8846" spans="1:15" x14ac:dyDescent="0.2">
      <c r="A8846" t="s">
        <v>66</v>
      </c>
      <c r="B8846" s="144" t="s">
        <v>69</v>
      </c>
      <c r="C8846">
        <v>735</v>
      </c>
      <c r="D8846" t="str">
        <f>VLOOKUP(Oliusala[[#This Row],[postnumer]],Sveitarfelog[#All],4,FALSE)</f>
        <v>Fjarðabyggð</v>
      </c>
      <c r="E8846" t="str">
        <f>VLOOKUP(Oliusala[[#This Row],[postnumer]],Sveitarfelog[#All],5,FALSE)</f>
        <v>Austurland</v>
      </c>
      <c r="F8846" t="s">
        <v>28</v>
      </c>
      <c r="G8846" t="s">
        <v>52</v>
      </c>
      <c r="H8846" s="1" t="s">
        <v>60</v>
      </c>
      <c r="I8846" s="1">
        <v>230340</v>
      </c>
      <c r="J8846" s="2">
        <f>VLOOKUP(Oliusala[[#This Row],[tegund]],Tegundir!$B$2:$D$19,3,FALSE)*Oliusala[[#This Row],[magn]]/1000</f>
        <v>200.62613999999999</v>
      </c>
      <c r="K8846">
        <v>2016</v>
      </c>
      <c r="L8846" t="s">
        <v>1955</v>
      </c>
      <c r="M8846" s="144" t="s">
        <v>59</v>
      </c>
    </row>
    <row r="8847" spans="1:15" x14ac:dyDescent="0.2">
      <c r="A8847" t="s">
        <v>64</v>
      </c>
      <c r="B8847" s="144" t="s">
        <v>164</v>
      </c>
      <c r="C8847">
        <v>740</v>
      </c>
      <c r="D8847" t="str">
        <f>VLOOKUP(Oliusala[[#This Row],[postnumer]],Sveitarfelog[#All],4,FALSE)</f>
        <v>Fjarðabyggð</v>
      </c>
      <c r="E8847" t="str">
        <f>VLOOKUP(Oliusala[[#This Row],[postnumer]],Sveitarfelog[#All],5,FALSE)</f>
        <v>Austurland</v>
      </c>
      <c r="F8847" t="s">
        <v>28</v>
      </c>
      <c r="G8847" t="s">
        <v>52</v>
      </c>
      <c r="H8847" s="1" t="s">
        <v>58</v>
      </c>
      <c r="I8847" s="1">
        <v>1766471</v>
      </c>
      <c r="J8847" s="2">
        <f>VLOOKUP(Oliusala[[#This Row],[tegund]],Tegundir!$B$2:$D$19,3,FALSE)*Oliusala[[#This Row],[magn]]/1000</f>
        <v>1538.596241</v>
      </c>
      <c r="K8847">
        <v>2016</v>
      </c>
      <c r="L8847" t="s">
        <v>19</v>
      </c>
      <c r="M8847" s="144" t="s">
        <v>59</v>
      </c>
      <c r="O8847" s="144" t="s">
        <v>1998</v>
      </c>
    </row>
    <row r="8848" spans="1:15" x14ac:dyDescent="0.2">
      <c r="A8848" t="s">
        <v>64</v>
      </c>
      <c r="B8848" s="144" t="s">
        <v>164</v>
      </c>
      <c r="C8848">
        <v>740</v>
      </c>
      <c r="D8848" t="str">
        <f>VLOOKUP(Oliusala[[#This Row],[postnumer]],Sveitarfelog[#All],4,FALSE)</f>
        <v>Fjarðabyggð</v>
      </c>
      <c r="E8848" t="str">
        <f>VLOOKUP(Oliusala[[#This Row],[postnumer]],Sveitarfelog[#All],5,FALSE)</f>
        <v>Austurland</v>
      </c>
      <c r="F8848" t="s">
        <v>31</v>
      </c>
      <c r="G8848" t="s">
        <v>52</v>
      </c>
      <c r="H8848" s="1" t="s">
        <v>58</v>
      </c>
      <c r="I8848" s="1">
        <v>2026313</v>
      </c>
      <c r="J8848" s="2">
        <f>VLOOKUP(Oliusala[[#This Row],[tegund]],Tegundir!$B$2:$D$19,3,FALSE)*Oliusala[[#This Row],[magn]]/1000</f>
        <v>2026.3130000000001</v>
      </c>
      <c r="K8848">
        <v>2016</v>
      </c>
      <c r="L8848" t="s">
        <v>19</v>
      </c>
      <c r="M8848" s="144" t="s">
        <v>59</v>
      </c>
      <c r="O8848" s="144" t="s">
        <v>1998</v>
      </c>
    </row>
    <row r="8849" spans="1:15" x14ac:dyDescent="0.2">
      <c r="A8849" t="s">
        <v>69</v>
      </c>
      <c r="B8849" s="144" t="s">
        <v>71</v>
      </c>
      <c r="C8849">
        <v>750</v>
      </c>
      <c r="D8849" t="str">
        <f>VLOOKUP(Oliusala[[#This Row],[postnumer]],Sveitarfelog[#All],4,FALSE)</f>
        <v>Fjarðabyggð</v>
      </c>
      <c r="E8849" t="str">
        <f>VLOOKUP(Oliusala[[#This Row],[postnumer]],Sveitarfelog[#All],5,FALSE)</f>
        <v>Austurland</v>
      </c>
      <c r="F8849" t="s">
        <v>28</v>
      </c>
      <c r="G8849" t="s">
        <v>52</v>
      </c>
      <c r="H8849" t="s">
        <v>60</v>
      </c>
      <c r="I8849" s="1">
        <v>1451867</v>
      </c>
      <c r="J8849" s="2">
        <f>VLOOKUP(Oliusala[[#This Row],[tegund]],Tegundir!$B$2:$D$19,3,FALSE)*Oliusala[[#This Row],[magn]]/1000</f>
        <v>1264.576157</v>
      </c>
      <c r="K8849">
        <v>2016</v>
      </c>
      <c r="L8849" t="s">
        <v>19</v>
      </c>
      <c r="M8849" s="144" t="s">
        <v>59</v>
      </c>
      <c r="O8849" s="144" t="s">
        <v>1998</v>
      </c>
    </row>
    <row r="8850" spans="1:15" x14ac:dyDescent="0.2">
      <c r="A8850" t="s">
        <v>57</v>
      </c>
      <c r="B8850" s="144" t="s">
        <v>70</v>
      </c>
      <c r="C8850">
        <v>800</v>
      </c>
      <c r="D8850" t="str">
        <f>VLOOKUP(Oliusala[[#This Row],[postnumer]],Sveitarfelog[#All],4,FALSE)</f>
        <v>Flóahreppur,Sveitarfélagið Árborg</v>
      </c>
      <c r="E8850" t="str">
        <f>VLOOKUP(Oliusala[[#This Row],[postnumer]],Sveitarfelog[#All],5,FALSE)</f>
        <v>Suðurland</v>
      </c>
      <c r="F8850" t="s">
        <v>31</v>
      </c>
      <c r="G8850" t="s">
        <v>52</v>
      </c>
      <c r="H8850" s="1" t="s">
        <v>58</v>
      </c>
      <c r="I8850" s="1">
        <v>4578</v>
      </c>
      <c r="J8850" s="2">
        <f>VLOOKUP(Oliusala[[#This Row],[tegund]],Tegundir!$B$2:$D$19,3,FALSE)*Oliusala[[#This Row],[magn]]/1000</f>
        <v>4.5780000000000003</v>
      </c>
      <c r="K8850">
        <v>2016</v>
      </c>
      <c r="L8850" t="s">
        <v>19</v>
      </c>
      <c r="M8850" s="144" t="s">
        <v>59</v>
      </c>
      <c r="O8850" s="144" t="s">
        <v>1998</v>
      </c>
    </row>
    <row r="8851" spans="1:15" x14ac:dyDescent="0.2">
      <c r="A8851" t="s">
        <v>57</v>
      </c>
      <c r="B8851" s="144" t="s">
        <v>70</v>
      </c>
      <c r="C8851">
        <v>800</v>
      </c>
      <c r="D8851" t="str">
        <f>VLOOKUP(Oliusala[[#This Row],[postnumer]],Sveitarfelog[#All],4,FALSE)</f>
        <v>Flóahreppur,Sveitarfélagið Árborg</v>
      </c>
      <c r="E8851" t="str">
        <f>VLOOKUP(Oliusala[[#This Row],[postnumer]],Sveitarfelog[#All],5,FALSE)</f>
        <v>Suðurland</v>
      </c>
      <c r="F8851" t="s">
        <v>31</v>
      </c>
      <c r="G8851" t="s">
        <v>52</v>
      </c>
      <c r="H8851" s="1" t="s">
        <v>60</v>
      </c>
      <c r="I8851" s="1">
        <v>43338</v>
      </c>
      <c r="J8851" s="2">
        <f>VLOOKUP(Oliusala[[#This Row],[tegund]],Tegundir!$B$2:$D$19,3,FALSE)*Oliusala[[#This Row],[magn]]/1000</f>
        <v>43.338000000000001</v>
      </c>
      <c r="K8851">
        <v>2016</v>
      </c>
      <c r="L8851" t="s">
        <v>19</v>
      </c>
      <c r="M8851" s="144" t="s">
        <v>59</v>
      </c>
      <c r="O8851" s="144" t="s">
        <v>1998</v>
      </c>
    </row>
    <row r="8852" spans="1:15" x14ac:dyDescent="0.2">
      <c r="A8852" t="s">
        <v>57</v>
      </c>
      <c r="B8852" s="144" t="s">
        <v>183</v>
      </c>
      <c r="C8852">
        <v>815</v>
      </c>
      <c r="D8852" t="str">
        <f>VLOOKUP(Oliusala[[#This Row],[postnumer]],Sveitarfelog[#All],4,FALSE)</f>
        <v>Hveragerðisbær,Sveitarfélagið Ölfus</v>
      </c>
      <c r="E8852" t="str">
        <f>VLOOKUP(Oliusala[[#This Row],[postnumer]],Sveitarfelog[#All],5,FALSE)</f>
        <v>Suðurland</v>
      </c>
      <c r="F8852" t="s">
        <v>28</v>
      </c>
      <c r="G8852" t="s">
        <v>52</v>
      </c>
      <c r="H8852" t="s">
        <v>60</v>
      </c>
      <c r="I8852" s="1">
        <v>81200</v>
      </c>
      <c r="J8852" s="2">
        <f>VLOOKUP(Oliusala[[#This Row],[tegund]],Tegundir!$B$2:$D$19,3,FALSE)*Oliusala[[#This Row],[magn]]/1000</f>
        <v>70.725200000000001</v>
      </c>
      <c r="K8852">
        <v>2016</v>
      </c>
      <c r="L8852" t="s">
        <v>19</v>
      </c>
      <c r="M8852" s="144" t="s">
        <v>59</v>
      </c>
      <c r="O8852" s="144" t="s">
        <v>1998</v>
      </c>
    </row>
    <row r="8853" spans="1:15" x14ac:dyDescent="0.2">
      <c r="A8853" t="s">
        <v>57</v>
      </c>
      <c r="B8853" s="144" t="s">
        <v>183</v>
      </c>
      <c r="C8853">
        <v>815</v>
      </c>
      <c r="D8853" t="str">
        <f>VLOOKUP(Oliusala[[#This Row],[postnumer]],Sveitarfelog[#All],4,FALSE)</f>
        <v>Hveragerðisbær,Sveitarfélagið Ölfus</v>
      </c>
      <c r="E8853" t="str">
        <f>VLOOKUP(Oliusala[[#This Row],[postnumer]],Sveitarfelog[#All],5,FALSE)</f>
        <v>Suðurland</v>
      </c>
      <c r="F8853" t="s">
        <v>31</v>
      </c>
      <c r="G8853" t="s">
        <v>52</v>
      </c>
      <c r="H8853" t="s">
        <v>60</v>
      </c>
      <c r="I8853" s="1">
        <v>200699</v>
      </c>
      <c r="J8853" s="2">
        <f>VLOOKUP(Oliusala[[#This Row],[tegund]],Tegundir!$B$2:$D$19,3,FALSE)*Oliusala[[#This Row],[magn]]/1000</f>
        <v>200.69900000000001</v>
      </c>
      <c r="K8853">
        <v>2016</v>
      </c>
      <c r="L8853" t="s">
        <v>19</v>
      </c>
      <c r="M8853" s="144" t="s">
        <v>59</v>
      </c>
      <c r="O8853" s="144" t="s">
        <v>1998</v>
      </c>
    </row>
    <row r="8854" spans="1:15" x14ac:dyDescent="0.2">
      <c r="A8854" t="s">
        <v>65</v>
      </c>
      <c r="B8854" s="144" t="s">
        <v>65</v>
      </c>
      <c r="C8854">
        <v>900</v>
      </c>
      <c r="D8854" t="str">
        <f>VLOOKUP(Oliusala[[#This Row],[postnumer]],Sveitarfelog[#All],4,FALSE)</f>
        <v>Vestmannaeyjabær</v>
      </c>
      <c r="E8854" t="str">
        <f>VLOOKUP(Oliusala[[#This Row],[postnumer]],Sveitarfelog[#All],5,FALSE)</f>
        <v>Suðurland</v>
      </c>
      <c r="F8854" t="s">
        <v>28</v>
      </c>
      <c r="G8854" t="s">
        <v>52</v>
      </c>
      <c r="H8854" t="s">
        <v>58</v>
      </c>
      <c r="I8854" s="1">
        <v>6849976</v>
      </c>
      <c r="J8854" s="2">
        <f>VLOOKUP(Oliusala[[#This Row],[tegund]],Tegundir!$B$2:$D$19,3,FALSE)*Oliusala[[#This Row],[magn]]/1000</f>
        <v>5966.3290959999995</v>
      </c>
      <c r="K8854">
        <v>2016</v>
      </c>
      <c r="L8854" t="s">
        <v>19</v>
      </c>
      <c r="M8854" s="144" t="s">
        <v>59</v>
      </c>
      <c r="O8854" s="144" t="s">
        <v>1998</v>
      </c>
    </row>
    <row r="8855" spans="1:15" x14ac:dyDescent="0.2">
      <c r="A8855" t="s">
        <v>65</v>
      </c>
      <c r="B8855" s="144" t="s">
        <v>65</v>
      </c>
      <c r="C8855">
        <v>900</v>
      </c>
      <c r="D8855" t="str">
        <f>VLOOKUP(Oliusala[[#This Row],[postnumer]],Sveitarfelog[#All],4,FALSE)</f>
        <v>Vestmannaeyjabær</v>
      </c>
      <c r="E8855" t="str">
        <f>VLOOKUP(Oliusala[[#This Row],[postnumer]],Sveitarfelog[#All],5,FALSE)</f>
        <v>Suðurland</v>
      </c>
      <c r="F8855" t="s">
        <v>31</v>
      </c>
      <c r="G8855" t="s">
        <v>52</v>
      </c>
      <c r="H8855" t="s">
        <v>58</v>
      </c>
      <c r="I8855" s="1">
        <v>2000000</v>
      </c>
      <c r="J8855" s="2">
        <f>VLOOKUP(Oliusala[[#This Row],[tegund]],Tegundir!$B$2:$D$19,3,FALSE)*Oliusala[[#This Row],[magn]]/1000</f>
        <v>2000</v>
      </c>
      <c r="K8855">
        <v>2016</v>
      </c>
      <c r="L8855" t="s">
        <v>19</v>
      </c>
      <c r="M8855" s="144" t="s">
        <v>59</v>
      </c>
      <c r="N8855" s="144" t="s">
        <v>1939</v>
      </c>
      <c r="O8855" s="144" t="s">
        <v>1998</v>
      </c>
    </row>
    <row r="8856" spans="1:15" x14ac:dyDescent="0.2">
      <c r="A8856" t="s">
        <v>65</v>
      </c>
      <c r="B8856" s="144" t="s">
        <v>65</v>
      </c>
      <c r="C8856">
        <v>900</v>
      </c>
      <c r="D8856" t="str">
        <f>VLOOKUP(Oliusala[[#This Row],[postnumer]],Sveitarfelog[#All],4,FALSE)</f>
        <v>Vestmannaeyjabær</v>
      </c>
      <c r="E8856" t="str">
        <f>VLOOKUP(Oliusala[[#This Row],[postnumer]],Sveitarfelog[#All],5,FALSE)</f>
        <v>Suðurland</v>
      </c>
      <c r="F8856" t="s">
        <v>49</v>
      </c>
      <c r="G8856" t="s">
        <v>52</v>
      </c>
      <c r="H8856" t="s">
        <v>61</v>
      </c>
      <c r="I8856" s="1">
        <v>48143</v>
      </c>
      <c r="J8856" s="2">
        <f>VLOOKUP(Oliusala[[#This Row],[tegund]],Tegundir!$B$2:$D$19,3,FALSE)*Oliusala[[#This Row],[magn]]/1000</f>
        <v>48.143000000000001</v>
      </c>
      <c r="K8856">
        <v>2016</v>
      </c>
      <c r="L8856" t="s">
        <v>19</v>
      </c>
      <c r="M8856" s="144" t="s">
        <v>62</v>
      </c>
      <c r="O8856" s="144" t="s">
        <v>1998</v>
      </c>
    </row>
    <row r="8857" spans="1:15" x14ac:dyDescent="0.2">
      <c r="A8857" t="s">
        <v>65</v>
      </c>
      <c r="B8857" s="144" t="s">
        <v>65</v>
      </c>
      <c r="C8857">
        <v>900</v>
      </c>
      <c r="D8857" t="str">
        <f>VLOOKUP(Oliusala[[#This Row],[postnumer]],Sveitarfelog[#All],4,FALSE)</f>
        <v>Vestmannaeyjabær</v>
      </c>
      <c r="E8857" t="str">
        <f>VLOOKUP(Oliusala[[#This Row],[postnumer]],Sveitarfelog[#All],5,FALSE)</f>
        <v>Suðurland</v>
      </c>
      <c r="F8857" t="s">
        <v>31</v>
      </c>
      <c r="G8857" t="s">
        <v>52</v>
      </c>
      <c r="H8857" t="s">
        <v>58</v>
      </c>
      <c r="I8857" s="1">
        <v>2879404</v>
      </c>
      <c r="J8857" s="2">
        <f>VLOOKUP(Oliusala[[#This Row],[tegund]],Tegundir!$B$2:$D$19,3,FALSE)*Oliusala[[#This Row],[magn]]/1000</f>
        <v>2879.404</v>
      </c>
      <c r="K8857">
        <v>2016</v>
      </c>
      <c r="L8857" t="s">
        <v>1955</v>
      </c>
      <c r="M8857" s="144" t="s">
        <v>59</v>
      </c>
      <c r="N8857" s="144" t="s">
        <v>1939</v>
      </c>
    </row>
    <row r="8858" spans="1:15" x14ac:dyDescent="0.2">
      <c r="A8858" t="s">
        <v>57</v>
      </c>
      <c r="B8858" s="144" t="s">
        <v>5</v>
      </c>
      <c r="C8858">
        <v>101</v>
      </c>
      <c r="D8858" t="str">
        <f>VLOOKUP(Oliusala[[#This Row],[postnumer]],Sveitarfelog[#All],4,FALSE)</f>
        <v>Garðabær,Hafnarfjarðarkaupstaður,Kópavogsbær,Reykjavíkurborg,Seltjarnarnesbær</v>
      </c>
      <c r="E8858" t="str">
        <f>VLOOKUP(Oliusala[[#This Row],[postnumer]],Sveitarfelog[#All],5,FALSE)</f>
        <v>Höfuðborgarsvæðið</v>
      </c>
      <c r="F8858" t="s">
        <v>20</v>
      </c>
      <c r="G8858" t="s">
        <v>50</v>
      </c>
      <c r="H8858" s="1" t="s">
        <v>58</v>
      </c>
      <c r="I8858" s="1">
        <v>9336</v>
      </c>
      <c r="J8858" s="2">
        <f>VLOOKUP(Oliusala[[#This Row],[tegund]],Tegundir!$B$2:$D$19,3,FALSE)*Oliusala[[#This Row],[magn]]/1000</f>
        <v>7.0019999999999998</v>
      </c>
      <c r="K8858">
        <v>2017</v>
      </c>
      <c r="L8858" t="s">
        <v>18</v>
      </c>
      <c r="M8858" s="144" t="s">
        <v>59</v>
      </c>
    </row>
    <row r="8859" spans="1:15" x14ac:dyDescent="0.2">
      <c r="A8859" t="s">
        <v>57</v>
      </c>
      <c r="B8859" s="144" t="s">
        <v>5</v>
      </c>
      <c r="C8859">
        <v>101</v>
      </c>
      <c r="D8859" t="str">
        <f>VLOOKUP(Oliusala[[#This Row],[postnumer]],Sveitarfelog[#All],4,FALSE)</f>
        <v>Garðabær,Hafnarfjarðarkaupstaður,Kópavogsbær,Reykjavíkurborg,Seltjarnarnesbær</v>
      </c>
      <c r="E8859" t="str">
        <f>VLOOKUP(Oliusala[[#This Row],[postnumer]],Sveitarfelog[#All],5,FALSE)</f>
        <v>Höfuðborgarsvæðið</v>
      </c>
      <c r="F8859" t="s">
        <v>21</v>
      </c>
      <c r="G8859" t="s">
        <v>50</v>
      </c>
      <c r="H8859" s="1" t="s">
        <v>58</v>
      </c>
      <c r="I8859" s="1">
        <v>26544</v>
      </c>
      <c r="J8859" s="2">
        <f>VLOOKUP(Oliusala[[#This Row],[tegund]],Tegundir!$B$2:$D$19,3,FALSE)*Oliusala[[#This Row],[magn]]/1000</f>
        <v>19.908000000000001</v>
      </c>
      <c r="K8859">
        <v>2017</v>
      </c>
      <c r="L8859" t="s">
        <v>18</v>
      </c>
      <c r="M8859" s="144" t="s">
        <v>59</v>
      </c>
    </row>
    <row r="8860" spans="1:15" x14ac:dyDescent="0.2">
      <c r="A8860" t="s">
        <v>57</v>
      </c>
      <c r="B8860" s="144" t="s">
        <v>5</v>
      </c>
      <c r="C8860">
        <v>101</v>
      </c>
      <c r="D8860" t="str">
        <f>VLOOKUP(Oliusala[[#This Row],[postnumer]],Sveitarfelog[#All],4,FALSE)</f>
        <v>Garðabær,Hafnarfjarðarkaupstaður,Kópavogsbær,Reykjavíkurborg,Seltjarnarnesbær</v>
      </c>
      <c r="E8860" t="str">
        <f>VLOOKUP(Oliusala[[#This Row],[postnumer]],Sveitarfelog[#All],5,FALSE)</f>
        <v>Höfuðborgarsvæðið</v>
      </c>
      <c r="F8860" t="s">
        <v>20</v>
      </c>
      <c r="G8860" t="s">
        <v>50</v>
      </c>
      <c r="H8860" t="s">
        <v>61</v>
      </c>
      <c r="I8860" s="1">
        <v>1779006</v>
      </c>
      <c r="J8860" s="2">
        <f>VLOOKUP(Oliusala[[#This Row],[tegund]],Tegundir!$B$2:$D$19,3,FALSE)*Oliusala[[#This Row],[magn]]/1000</f>
        <v>1334.2545</v>
      </c>
      <c r="K8860">
        <v>2017</v>
      </c>
      <c r="L8860" t="s">
        <v>18</v>
      </c>
      <c r="M8860" s="144" t="s">
        <v>62</v>
      </c>
    </row>
    <row r="8861" spans="1:15" x14ac:dyDescent="0.2">
      <c r="A8861" t="s">
        <v>57</v>
      </c>
      <c r="B8861" s="144" t="s">
        <v>5</v>
      </c>
      <c r="C8861">
        <v>101</v>
      </c>
      <c r="D8861" t="str">
        <f>VLOOKUP(Oliusala[[#This Row],[postnumer]],Sveitarfelog[#All],4,FALSE)</f>
        <v>Garðabær,Hafnarfjarðarkaupstaður,Kópavogsbær,Reykjavíkurborg,Seltjarnarnesbær</v>
      </c>
      <c r="E8861" t="str">
        <f>VLOOKUP(Oliusala[[#This Row],[postnumer]],Sveitarfelog[#All],5,FALSE)</f>
        <v>Höfuðborgarsvæðið</v>
      </c>
      <c r="F8861" t="s">
        <v>20</v>
      </c>
      <c r="G8861" t="s">
        <v>50</v>
      </c>
      <c r="H8861" s="1" t="s">
        <v>58</v>
      </c>
      <c r="I8861" s="1">
        <v>14851609</v>
      </c>
      <c r="J8861" s="2">
        <f>VLOOKUP(Oliusala[[#This Row],[tegund]],Tegundir!$B$2:$D$19,3,FALSE)*Oliusala[[#This Row],[magn]]/1000</f>
        <v>11138.706749999999</v>
      </c>
      <c r="K8861">
        <v>2017</v>
      </c>
      <c r="L8861" t="s">
        <v>18</v>
      </c>
      <c r="M8861" s="144" t="s">
        <v>59</v>
      </c>
    </row>
    <row r="8862" spans="1:15" x14ac:dyDescent="0.2">
      <c r="A8862" t="s">
        <v>63</v>
      </c>
      <c r="B8862" s="144" t="s">
        <v>5</v>
      </c>
      <c r="C8862">
        <v>101</v>
      </c>
      <c r="D8862" t="str">
        <f>VLOOKUP(Oliusala[[#This Row],[postnumer]],Sveitarfelog[#All],4,FALSE)</f>
        <v>Garðabær,Hafnarfjarðarkaupstaður,Kópavogsbær,Reykjavíkurborg,Seltjarnarnesbær</v>
      </c>
      <c r="E8862" t="str">
        <f>VLOOKUP(Oliusala[[#This Row],[postnumer]],Sveitarfelog[#All],5,FALSE)</f>
        <v>Höfuðborgarsvæðið</v>
      </c>
      <c r="F8862" t="s">
        <v>20</v>
      </c>
      <c r="G8862" t="s">
        <v>50</v>
      </c>
      <c r="H8862" s="1" t="s">
        <v>58</v>
      </c>
      <c r="I8862" s="1">
        <v>12276481</v>
      </c>
      <c r="J8862" s="2">
        <f>VLOOKUP(Oliusala[[#This Row],[tegund]],Tegundir!$B$2:$D$19,3,FALSE)*Oliusala[[#This Row],[magn]]/1000</f>
        <v>9207.3607499999998</v>
      </c>
      <c r="K8862">
        <v>2017</v>
      </c>
      <c r="L8862" t="s">
        <v>18</v>
      </c>
      <c r="M8862" s="144" t="s">
        <v>59</v>
      </c>
    </row>
    <row r="8863" spans="1:15" x14ac:dyDescent="0.2">
      <c r="A8863" t="s">
        <v>63</v>
      </c>
      <c r="B8863" s="144" t="s">
        <v>5</v>
      </c>
      <c r="C8863">
        <v>101</v>
      </c>
      <c r="D8863" t="str">
        <f>VLOOKUP(Oliusala[[#This Row],[postnumer]],Sveitarfelog[#All],4,FALSE)</f>
        <v>Garðabær,Hafnarfjarðarkaupstaður,Kópavogsbær,Reykjavíkurborg,Seltjarnarnesbær</v>
      </c>
      <c r="E8863" t="str">
        <f>VLOOKUP(Oliusala[[#This Row],[postnumer]],Sveitarfelog[#All],5,FALSE)</f>
        <v>Höfuðborgarsvæðið</v>
      </c>
      <c r="F8863" t="s">
        <v>20</v>
      </c>
      <c r="G8863" t="s">
        <v>50</v>
      </c>
      <c r="H8863" s="1" t="s">
        <v>58</v>
      </c>
      <c r="I8863" s="1">
        <v>2508354</v>
      </c>
      <c r="J8863" s="2">
        <f>VLOOKUP(Oliusala[[#This Row],[tegund]],Tegundir!$B$2:$D$19,3,FALSE)*Oliusala[[#This Row],[magn]]/1000</f>
        <v>1881.2655</v>
      </c>
      <c r="K8863">
        <v>2017</v>
      </c>
      <c r="L8863" t="s">
        <v>18</v>
      </c>
      <c r="M8863" s="144" t="s">
        <v>59</v>
      </c>
    </row>
    <row r="8864" spans="1:15" x14ac:dyDescent="0.2">
      <c r="A8864" t="s">
        <v>63</v>
      </c>
      <c r="B8864" s="144" t="s">
        <v>5</v>
      </c>
      <c r="C8864">
        <v>101</v>
      </c>
      <c r="D8864" t="str">
        <f>VLOOKUP(Oliusala[[#This Row],[postnumer]],Sveitarfelog[#All],4,FALSE)</f>
        <v>Garðabær,Hafnarfjarðarkaupstaður,Kópavogsbær,Reykjavíkurborg,Seltjarnarnesbær</v>
      </c>
      <c r="E8864" t="str">
        <f>VLOOKUP(Oliusala[[#This Row],[postnumer]],Sveitarfelog[#All],5,FALSE)</f>
        <v>Höfuðborgarsvæðið</v>
      </c>
      <c r="F8864" t="s">
        <v>46</v>
      </c>
      <c r="G8864" t="s">
        <v>50</v>
      </c>
      <c r="H8864" s="1" t="s">
        <v>58</v>
      </c>
      <c r="I8864" s="1">
        <v>18581</v>
      </c>
      <c r="J8864" s="2">
        <f>VLOOKUP(Oliusala[[#This Row],[tegund]],Tegundir!$B$2:$D$19,3,FALSE)*Oliusala[[#This Row],[magn]]/1000</f>
        <v>13.935750000000001</v>
      </c>
      <c r="K8864">
        <v>2017</v>
      </c>
      <c r="L8864" t="s">
        <v>18</v>
      </c>
      <c r="M8864" s="144" t="s">
        <v>59</v>
      </c>
    </row>
    <row r="8865" spans="1:13" x14ac:dyDescent="0.2">
      <c r="A8865" t="s">
        <v>63</v>
      </c>
      <c r="B8865" s="144" t="s">
        <v>5</v>
      </c>
      <c r="C8865">
        <v>101</v>
      </c>
      <c r="D8865" t="str">
        <f>VLOOKUP(Oliusala[[#This Row],[postnumer]],Sveitarfelog[#All],4,FALSE)</f>
        <v>Garðabær,Hafnarfjarðarkaupstaður,Kópavogsbær,Reykjavíkurborg,Seltjarnarnesbær</v>
      </c>
      <c r="E8865" t="str">
        <f>VLOOKUP(Oliusala[[#This Row],[postnumer]],Sveitarfelog[#All],5,FALSE)</f>
        <v>Höfuðborgarsvæðið</v>
      </c>
      <c r="F8865" t="s">
        <v>20</v>
      </c>
      <c r="G8865" t="s">
        <v>50</v>
      </c>
      <c r="H8865" s="1" t="s">
        <v>58</v>
      </c>
      <c r="I8865" s="1">
        <v>1447199</v>
      </c>
      <c r="J8865" s="2">
        <f>VLOOKUP(Oliusala[[#This Row],[tegund]],Tegundir!$B$2:$D$19,3,FALSE)*Oliusala[[#This Row],[magn]]/1000</f>
        <v>1085.3992499999999</v>
      </c>
      <c r="K8865">
        <v>2017</v>
      </c>
      <c r="L8865" t="s">
        <v>18</v>
      </c>
      <c r="M8865" s="144" t="s">
        <v>59</v>
      </c>
    </row>
    <row r="8866" spans="1:13" x14ac:dyDescent="0.2">
      <c r="A8866" t="s">
        <v>63</v>
      </c>
      <c r="B8866" s="144" t="s">
        <v>5</v>
      </c>
      <c r="C8866">
        <v>101</v>
      </c>
      <c r="D8866" t="str">
        <f>VLOOKUP(Oliusala[[#This Row],[postnumer]],Sveitarfelog[#All],4,FALSE)</f>
        <v>Garðabær,Hafnarfjarðarkaupstaður,Kópavogsbær,Reykjavíkurborg,Seltjarnarnesbær</v>
      </c>
      <c r="E8866" t="str">
        <f>VLOOKUP(Oliusala[[#This Row],[postnumer]],Sveitarfelog[#All],5,FALSE)</f>
        <v>Höfuðborgarsvæðið</v>
      </c>
      <c r="F8866" t="s">
        <v>20</v>
      </c>
      <c r="G8866" t="s">
        <v>50</v>
      </c>
      <c r="H8866" s="1" t="s">
        <v>58</v>
      </c>
      <c r="I8866" s="1">
        <v>281101</v>
      </c>
      <c r="J8866" s="2">
        <f>VLOOKUP(Oliusala[[#This Row],[tegund]],Tegundir!$B$2:$D$19,3,FALSE)*Oliusala[[#This Row],[magn]]/1000</f>
        <v>210.82575</v>
      </c>
      <c r="K8866">
        <v>2017</v>
      </c>
      <c r="L8866" t="s">
        <v>18</v>
      </c>
      <c r="M8866" s="144" t="s">
        <v>59</v>
      </c>
    </row>
    <row r="8867" spans="1:13" x14ac:dyDescent="0.2">
      <c r="A8867" t="s">
        <v>63</v>
      </c>
      <c r="B8867" s="144" t="s">
        <v>5</v>
      </c>
      <c r="C8867">
        <v>101</v>
      </c>
      <c r="D8867" t="str">
        <f>VLOOKUP(Oliusala[[#This Row],[postnumer]],Sveitarfelog[#All],4,FALSE)</f>
        <v>Garðabær,Hafnarfjarðarkaupstaður,Kópavogsbær,Reykjavíkurborg,Seltjarnarnesbær</v>
      </c>
      <c r="E8867" t="str">
        <f>VLOOKUP(Oliusala[[#This Row],[postnumer]],Sveitarfelog[#All],5,FALSE)</f>
        <v>Höfuðborgarsvæðið</v>
      </c>
      <c r="F8867" t="s">
        <v>46</v>
      </c>
      <c r="G8867" t="s">
        <v>50</v>
      </c>
      <c r="H8867" t="s">
        <v>58</v>
      </c>
      <c r="I8867" s="1">
        <v>5571</v>
      </c>
      <c r="J8867" s="2">
        <f>VLOOKUP(Oliusala[[#This Row],[tegund]],Tegundir!$B$2:$D$19,3,FALSE)*Oliusala[[#This Row],[magn]]/1000</f>
        <v>4.1782500000000002</v>
      </c>
      <c r="K8867">
        <v>2017</v>
      </c>
      <c r="L8867" t="s">
        <v>18</v>
      </c>
      <c r="M8867" s="144" t="s">
        <v>59</v>
      </c>
    </row>
    <row r="8868" spans="1:13" x14ac:dyDescent="0.2">
      <c r="A8868" t="s">
        <v>63</v>
      </c>
      <c r="B8868" s="144" t="s">
        <v>5</v>
      </c>
      <c r="C8868">
        <v>101</v>
      </c>
      <c r="D8868" t="str">
        <f>VLOOKUP(Oliusala[[#This Row],[postnumer]],Sveitarfelog[#All],4,FALSE)</f>
        <v>Garðabær,Hafnarfjarðarkaupstaður,Kópavogsbær,Reykjavíkurborg,Seltjarnarnesbær</v>
      </c>
      <c r="E8868" t="str">
        <f>VLOOKUP(Oliusala[[#This Row],[postnumer]],Sveitarfelog[#All],5,FALSE)</f>
        <v>Höfuðborgarsvæðið</v>
      </c>
      <c r="F8868" t="s">
        <v>20</v>
      </c>
      <c r="G8868" t="s">
        <v>50</v>
      </c>
      <c r="H8868" s="1" t="s">
        <v>58</v>
      </c>
      <c r="I8868" s="1">
        <v>2304567</v>
      </c>
      <c r="J8868" s="2">
        <f>VLOOKUP(Oliusala[[#This Row],[tegund]],Tegundir!$B$2:$D$19,3,FALSE)*Oliusala[[#This Row],[magn]]/1000</f>
        <v>1728.42525</v>
      </c>
      <c r="K8868">
        <v>2017</v>
      </c>
      <c r="L8868" t="s">
        <v>18</v>
      </c>
      <c r="M8868" s="144" t="s">
        <v>59</v>
      </c>
    </row>
    <row r="8869" spans="1:13" x14ac:dyDescent="0.2">
      <c r="A8869" t="s">
        <v>63</v>
      </c>
      <c r="B8869" s="144" t="s">
        <v>5</v>
      </c>
      <c r="C8869">
        <v>101</v>
      </c>
      <c r="D8869" t="str">
        <f>VLOOKUP(Oliusala[[#This Row],[postnumer]],Sveitarfelog[#All],4,FALSE)</f>
        <v>Garðabær,Hafnarfjarðarkaupstaður,Kópavogsbær,Reykjavíkurborg,Seltjarnarnesbær</v>
      </c>
      <c r="E8869" t="str">
        <f>VLOOKUP(Oliusala[[#This Row],[postnumer]],Sveitarfelog[#All],5,FALSE)</f>
        <v>Höfuðborgarsvæðið</v>
      </c>
      <c r="F8869" t="s">
        <v>20</v>
      </c>
      <c r="G8869" t="s">
        <v>50</v>
      </c>
      <c r="H8869" s="1" t="s">
        <v>58</v>
      </c>
      <c r="I8869" s="1">
        <v>1298332</v>
      </c>
      <c r="J8869" s="2">
        <f>VLOOKUP(Oliusala[[#This Row],[tegund]],Tegundir!$B$2:$D$19,3,FALSE)*Oliusala[[#This Row],[magn]]/1000</f>
        <v>973.74900000000002</v>
      </c>
      <c r="K8869">
        <v>2017</v>
      </c>
      <c r="L8869" t="s">
        <v>18</v>
      </c>
      <c r="M8869" s="144" t="s">
        <v>59</v>
      </c>
    </row>
    <row r="8870" spans="1:13" x14ac:dyDescent="0.2">
      <c r="A8870" t="s">
        <v>63</v>
      </c>
      <c r="B8870" s="144" t="s">
        <v>5</v>
      </c>
      <c r="C8870">
        <v>101</v>
      </c>
      <c r="D8870" t="str">
        <f>VLOOKUP(Oliusala[[#This Row],[postnumer]],Sveitarfelog[#All],4,FALSE)</f>
        <v>Garðabær,Hafnarfjarðarkaupstaður,Kópavogsbær,Reykjavíkurborg,Seltjarnarnesbær</v>
      </c>
      <c r="E8870" t="str">
        <f>VLOOKUP(Oliusala[[#This Row],[postnumer]],Sveitarfelog[#All],5,FALSE)</f>
        <v>Höfuðborgarsvæðið</v>
      </c>
      <c r="F8870" t="s">
        <v>20</v>
      </c>
      <c r="G8870" t="s">
        <v>50</v>
      </c>
      <c r="H8870" t="s">
        <v>58</v>
      </c>
      <c r="I8870" s="1">
        <v>931706</v>
      </c>
      <c r="J8870" s="2">
        <f>VLOOKUP(Oliusala[[#This Row],[tegund]],Tegundir!$B$2:$D$19,3,FALSE)*Oliusala[[#This Row],[magn]]/1000</f>
        <v>698.77949999999998</v>
      </c>
      <c r="K8870">
        <v>2017</v>
      </c>
      <c r="L8870" t="s">
        <v>18</v>
      </c>
      <c r="M8870" s="144" t="s">
        <v>59</v>
      </c>
    </row>
    <row r="8871" spans="1:13" x14ac:dyDescent="0.2">
      <c r="A8871" t="s">
        <v>63</v>
      </c>
      <c r="B8871" s="144" t="s">
        <v>5</v>
      </c>
      <c r="C8871">
        <v>101</v>
      </c>
      <c r="D8871" t="str">
        <f>VLOOKUP(Oliusala[[#This Row],[postnumer]],Sveitarfelog[#All],4,FALSE)</f>
        <v>Garðabær,Hafnarfjarðarkaupstaður,Kópavogsbær,Reykjavíkurborg,Seltjarnarnesbær</v>
      </c>
      <c r="E8871" t="str">
        <f>VLOOKUP(Oliusala[[#This Row],[postnumer]],Sveitarfelog[#All],5,FALSE)</f>
        <v>Höfuðborgarsvæðið</v>
      </c>
      <c r="F8871" t="s">
        <v>20</v>
      </c>
      <c r="G8871" t="s">
        <v>50</v>
      </c>
      <c r="H8871" t="s">
        <v>58</v>
      </c>
      <c r="I8871" s="1">
        <v>778585</v>
      </c>
      <c r="J8871" s="2">
        <f>VLOOKUP(Oliusala[[#This Row],[tegund]],Tegundir!$B$2:$D$19,3,FALSE)*Oliusala[[#This Row],[magn]]/1000</f>
        <v>583.93875000000003</v>
      </c>
      <c r="K8871">
        <v>2017</v>
      </c>
      <c r="L8871" t="s">
        <v>18</v>
      </c>
      <c r="M8871" s="144" t="s">
        <v>59</v>
      </c>
    </row>
    <row r="8872" spans="1:13" x14ac:dyDescent="0.2">
      <c r="A8872" t="s">
        <v>63</v>
      </c>
      <c r="B8872" s="144" t="s">
        <v>5</v>
      </c>
      <c r="C8872">
        <v>101</v>
      </c>
      <c r="D8872" t="str">
        <f>VLOOKUP(Oliusala[[#This Row],[postnumer]],Sveitarfelog[#All],4,FALSE)</f>
        <v>Garðabær,Hafnarfjarðarkaupstaður,Kópavogsbær,Reykjavíkurborg,Seltjarnarnesbær</v>
      </c>
      <c r="E8872" t="str">
        <f>VLOOKUP(Oliusala[[#This Row],[postnumer]],Sveitarfelog[#All],5,FALSE)</f>
        <v>Höfuðborgarsvæðið</v>
      </c>
      <c r="F8872" t="s">
        <v>20</v>
      </c>
      <c r="G8872" t="s">
        <v>50</v>
      </c>
      <c r="H8872" t="s">
        <v>58</v>
      </c>
      <c r="I8872" s="1">
        <v>928621</v>
      </c>
      <c r="J8872" s="2">
        <f>VLOOKUP(Oliusala[[#This Row],[tegund]],Tegundir!$B$2:$D$19,3,FALSE)*Oliusala[[#This Row],[magn]]/1000</f>
        <v>696.46574999999996</v>
      </c>
      <c r="K8872">
        <v>2017</v>
      </c>
      <c r="L8872" t="s">
        <v>18</v>
      </c>
      <c r="M8872" s="144" t="s">
        <v>59</v>
      </c>
    </row>
    <row r="8873" spans="1:13" x14ac:dyDescent="0.2">
      <c r="A8873" t="s">
        <v>63</v>
      </c>
      <c r="B8873" s="144" t="s">
        <v>5</v>
      </c>
      <c r="C8873">
        <v>101</v>
      </c>
      <c r="D8873" t="str">
        <f>VLOOKUP(Oliusala[[#This Row],[postnumer]],Sveitarfelog[#All],4,FALSE)</f>
        <v>Garðabær,Hafnarfjarðarkaupstaður,Kópavogsbær,Reykjavíkurborg,Seltjarnarnesbær</v>
      </c>
      <c r="E8873" t="str">
        <f>VLOOKUP(Oliusala[[#This Row],[postnumer]],Sveitarfelog[#All],5,FALSE)</f>
        <v>Höfuðborgarsvæðið</v>
      </c>
      <c r="F8873" t="s">
        <v>20</v>
      </c>
      <c r="G8873" t="s">
        <v>50</v>
      </c>
      <c r="H8873" t="s">
        <v>58</v>
      </c>
      <c r="I8873" s="1">
        <v>1944030</v>
      </c>
      <c r="J8873" s="2">
        <f>VLOOKUP(Oliusala[[#This Row],[tegund]],Tegundir!$B$2:$D$19,3,FALSE)*Oliusala[[#This Row],[magn]]/1000</f>
        <v>1458.0225</v>
      </c>
      <c r="K8873">
        <v>2017</v>
      </c>
      <c r="L8873" t="s">
        <v>18</v>
      </c>
      <c r="M8873" s="144" t="s">
        <v>59</v>
      </c>
    </row>
    <row r="8874" spans="1:13" x14ac:dyDescent="0.2">
      <c r="A8874" t="s">
        <v>63</v>
      </c>
      <c r="B8874" s="144" t="s">
        <v>5</v>
      </c>
      <c r="C8874">
        <v>101</v>
      </c>
      <c r="D8874" t="str">
        <f>VLOOKUP(Oliusala[[#This Row],[postnumer]],Sveitarfelog[#All],4,FALSE)</f>
        <v>Garðabær,Hafnarfjarðarkaupstaður,Kópavogsbær,Reykjavíkurborg,Seltjarnarnesbær</v>
      </c>
      <c r="E8874" t="str">
        <f>VLOOKUP(Oliusala[[#This Row],[postnumer]],Sveitarfelog[#All],5,FALSE)</f>
        <v>Höfuðborgarsvæðið</v>
      </c>
      <c r="F8874" t="s">
        <v>46</v>
      </c>
      <c r="G8874" t="s">
        <v>50</v>
      </c>
      <c r="H8874" t="s">
        <v>58</v>
      </c>
      <c r="I8874" s="1">
        <v>9990</v>
      </c>
      <c r="J8874" s="2">
        <f>VLOOKUP(Oliusala[[#This Row],[tegund]],Tegundir!$B$2:$D$19,3,FALSE)*Oliusala[[#This Row],[magn]]/1000</f>
        <v>7.4924999999999997</v>
      </c>
      <c r="K8874">
        <v>2017</v>
      </c>
      <c r="L8874" t="s">
        <v>18</v>
      </c>
      <c r="M8874" s="144" t="s">
        <v>59</v>
      </c>
    </row>
    <row r="8875" spans="1:13" x14ac:dyDescent="0.2">
      <c r="A8875" t="s">
        <v>63</v>
      </c>
      <c r="B8875" s="144" t="s">
        <v>5</v>
      </c>
      <c r="C8875">
        <v>101</v>
      </c>
      <c r="D8875" t="str">
        <f>VLOOKUP(Oliusala[[#This Row],[postnumer]],Sveitarfelog[#All],4,FALSE)</f>
        <v>Garðabær,Hafnarfjarðarkaupstaður,Kópavogsbær,Reykjavíkurborg,Seltjarnarnesbær</v>
      </c>
      <c r="E8875" t="str">
        <f>VLOOKUP(Oliusala[[#This Row],[postnumer]],Sveitarfelog[#All],5,FALSE)</f>
        <v>Höfuðborgarsvæðið</v>
      </c>
      <c r="F8875" t="s">
        <v>20</v>
      </c>
      <c r="G8875" t="s">
        <v>50</v>
      </c>
      <c r="H8875" t="s">
        <v>58</v>
      </c>
      <c r="I8875" s="1">
        <v>2152540</v>
      </c>
      <c r="J8875" s="2">
        <f>VLOOKUP(Oliusala[[#This Row],[tegund]],Tegundir!$B$2:$D$19,3,FALSE)*Oliusala[[#This Row],[magn]]/1000</f>
        <v>1614.405</v>
      </c>
      <c r="K8875">
        <v>2017</v>
      </c>
      <c r="L8875" t="s">
        <v>18</v>
      </c>
      <c r="M8875" s="144" t="s">
        <v>59</v>
      </c>
    </row>
    <row r="8876" spans="1:13" x14ac:dyDescent="0.2">
      <c r="A8876" t="s">
        <v>63</v>
      </c>
      <c r="B8876" s="144" t="s">
        <v>5</v>
      </c>
      <c r="C8876">
        <v>101</v>
      </c>
      <c r="D8876" t="str">
        <f>VLOOKUP(Oliusala[[#This Row],[postnumer]],Sveitarfelog[#All],4,FALSE)</f>
        <v>Garðabær,Hafnarfjarðarkaupstaður,Kópavogsbær,Reykjavíkurborg,Seltjarnarnesbær</v>
      </c>
      <c r="E8876" t="str">
        <f>VLOOKUP(Oliusala[[#This Row],[postnumer]],Sveitarfelog[#All],5,FALSE)</f>
        <v>Höfuðborgarsvæðið</v>
      </c>
      <c r="F8876" t="s">
        <v>20</v>
      </c>
      <c r="G8876" t="s">
        <v>50</v>
      </c>
      <c r="H8876" s="1" t="s">
        <v>58</v>
      </c>
      <c r="I8876" s="1">
        <v>357381</v>
      </c>
      <c r="J8876" s="2">
        <f>VLOOKUP(Oliusala[[#This Row],[tegund]],Tegundir!$B$2:$D$19,3,FALSE)*Oliusala[[#This Row],[magn]]/1000</f>
        <v>268.03575000000001</v>
      </c>
      <c r="K8876">
        <v>2017</v>
      </c>
      <c r="L8876" t="s">
        <v>18</v>
      </c>
      <c r="M8876" s="144" t="s">
        <v>59</v>
      </c>
    </row>
    <row r="8877" spans="1:13" x14ac:dyDescent="0.2">
      <c r="A8877" t="s">
        <v>63</v>
      </c>
      <c r="B8877" s="144" t="s">
        <v>5</v>
      </c>
      <c r="C8877">
        <v>101</v>
      </c>
      <c r="D8877" t="str">
        <f>VLOOKUP(Oliusala[[#This Row],[postnumer]],Sveitarfelog[#All],4,FALSE)</f>
        <v>Garðabær,Hafnarfjarðarkaupstaður,Kópavogsbær,Reykjavíkurborg,Seltjarnarnesbær</v>
      </c>
      <c r="E8877" t="str">
        <f>VLOOKUP(Oliusala[[#This Row],[postnumer]],Sveitarfelog[#All],5,FALSE)</f>
        <v>Höfuðborgarsvæðið</v>
      </c>
      <c r="F8877" t="s">
        <v>46</v>
      </c>
      <c r="G8877" t="s">
        <v>50</v>
      </c>
      <c r="H8877" s="1" t="s">
        <v>58</v>
      </c>
      <c r="I8877" s="1">
        <v>132559</v>
      </c>
      <c r="J8877" s="2">
        <f>VLOOKUP(Oliusala[[#This Row],[tegund]],Tegundir!$B$2:$D$19,3,FALSE)*Oliusala[[#This Row],[magn]]/1000</f>
        <v>99.419250000000005</v>
      </c>
      <c r="K8877">
        <v>2017</v>
      </c>
      <c r="L8877" t="s">
        <v>18</v>
      </c>
      <c r="M8877" s="144" t="s">
        <v>59</v>
      </c>
    </row>
    <row r="8878" spans="1:13" x14ac:dyDescent="0.2">
      <c r="A8878" t="s">
        <v>63</v>
      </c>
      <c r="B8878" s="144" t="s">
        <v>5</v>
      </c>
      <c r="C8878">
        <v>101</v>
      </c>
      <c r="D8878" t="str">
        <f>VLOOKUP(Oliusala[[#This Row],[postnumer]],Sveitarfelog[#All],4,FALSE)</f>
        <v>Garðabær,Hafnarfjarðarkaupstaður,Kópavogsbær,Reykjavíkurborg,Seltjarnarnesbær</v>
      </c>
      <c r="E8878" t="str">
        <f>VLOOKUP(Oliusala[[#This Row],[postnumer]],Sveitarfelog[#All],5,FALSE)</f>
        <v>Höfuðborgarsvæðið</v>
      </c>
      <c r="F8878" t="s">
        <v>21</v>
      </c>
      <c r="G8878" t="s">
        <v>50</v>
      </c>
      <c r="H8878" s="1" t="s">
        <v>58</v>
      </c>
      <c r="I8878" s="1">
        <v>24397020</v>
      </c>
      <c r="J8878" s="2">
        <f>VLOOKUP(Oliusala[[#This Row],[tegund]],Tegundir!$B$2:$D$19,3,FALSE)*Oliusala[[#This Row],[magn]]/1000</f>
        <v>18297.764999999999</v>
      </c>
      <c r="K8878">
        <v>2017</v>
      </c>
      <c r="L8878" t="s">
        <v>18</v>
      </c>
      <c r="M8878" s="144" t="s">
        <v>59</v>
      </c>
    </row>
    <row r="8879" spans="1:13" x14ac:dyDescent="0.2">
      <c r="A8879" t="s">
        <v>63</v>
      </c>
      <c r="B8879" s="144" t="s">
        <v>5</v>
      </c>
      <c r="C8879">
        <v>101</v>
      </c>
      <c r="D8879" t="str">
        <f>VLOOKUP(Oliusala[[#This Row],[postnumer]],Sveitarfelog[#All],4,FALSE)</f>
        <v>Garðabær,Hafnarfjarðarkaupstaður,Kópavogsbær,Reykjavíkurborg,Seltjarnarnesbær</v>
      </c>
      <c r="E8879" t="str">
        <f>VLOOKUP(Oliusala[[#This Row],[postnumer]],Sveitarfelog[#All],5,FALSE)</f>
        <v>Höfuðborgarsvæðið</v>
      </c>
      <c r="F8879" t="s">
        <v>20</v>
      </c>
      <c r="G8879" t="s">
        <v>50</v>
      </c>
      <c r="H8879" t="s">
        <v>58</v>
      </c>
      <c r="I8879" s="1">
        <v>223635</v>
      </c>
      <c r="J8879" s="2">
        <f>VLOOKUP(Oliusala[[#This Row],[tegund]],Tegundir!$B$2:$D$19,3,FALSE)*Oliusala[[#This Row],[magn]]/1000</f>
        <v>167.72624999999999</v>
      </c>
      <c r="K8879">
        <v>2017</v>
      </c>
      <c r="L8879" t="s">
        <v>18</v>
      </c>
      <c r="M8879" s="144" t="s">
        <v>59</v>
      </c>
    </row>
    <row r="8880" spans="1:13" x14ac:dyDescent="0.2">
      <c r="A8880" t="s">
        <v>63</v>
      </c>
      <c r="B8880" s="144" t="s">
        <v>5</v>
      </c>
      <c r="C8880">
        <v>101</v>
      </c>
      <c r="D8880" t="str">
        <f>VLOOKUP(Oliusala[[#This Row],[postnumer]],Sveitarfelog[#All],4,FALSE)</f>
        <v>Garðabær,Hafnarfjarðarkaupstaður,Kópavogsbær,Reykjavíkurborg,Seltjarnarnesbær</v>
      </c>
      <c r="E8880" t="str">
        <f>VLOOKUP(Oliusala[[#This Row],[postnumer]],Sveitarfelog[#All],5,FALSE)</f>
        <v>Höfuðborgarsvæðið</v>
      </c>
      <c r="F8880" t="s">
        <v>20</v>
      </c>
      <c r="G8880" t="s">
        <v>50</v>
      </c>
      <c r="H8880" s="1" t="s">
        <v>58</v>
      </c>
      <c r="I8880" s="1">
        <v>1433009</v>
      </c>
      <c r="J8880" s="2">
        <f>VLOOKUP(Oliusala[[#This Row],[tegund]],Tegundir!$B$2:$D$19,3,FALSE)*Oliusala[[#This Row],[magn]]/1000</f>
        <v>1074.75675</v>
      </c>
      <c r="K8880">
        <v>2017</v>
      </c>
      <c r="L8880" t="s">
        <v>18</v>
      </c>
      <c r="M8880" s="144" t="s">
        <v>59</v>
      </c>
    </row>
    <row r="8881" spans="1:13" x14ac:dyDescent="0.2">
      <c r="A8881" t="s">
        <v>63</v>
      </c>
      <c r="B8881" s="144" t="s">
        <v>5</v>
      </c>
      <c r="C8881">
        <v>101</v>
      </c>
      <c r="D8881" t="str">
        <f>VLOOKUP(Oliusala[[#This Row],[postnumer]],Sveitarfelog[#All],4,FALSE)</f>
        <v>Garðabær,Hafnarfjarðarkaupstaður,Kópavogsbær,Reykjavíkurborg,Seltjarnarnesbær</v>
      </c>
      <c r="E8881" t="str">
        <f>VLOOKUP(Oliusala[[#This Row],[postnumer]],Sveitarfelog[#All],5,FALSE)</f>
        <v>Höfuðborgarsvæðið</v>
      </c>
      <c r="F8881" t="s">
        <v>20</v>
      </c>
      <c r="G8881" t="s">
        <v>50</v>
      </c>
      <c r="H8881" t="s">
        <v>58</v>
      </c>
      <c r="I8881" s="1">
        <v>1163559</v>
      </c>
      <c r="J8881" s="2">
        <f>VLOOKUP(Oliusala[[#This Row],[tegund]],Tegundir!$B$2:$D$19,3,FALSE)*Oliusala[[#This Row],[magn]]/1000</f>
        <v>872.66925000000003</v>
      </c>
      <c r="K8881">
        <v>2017</v>
      </c>
      <c r="L8881" t="s">
        <v>18</v>
      </c>
      <c r="M8881" s="144" t="s">
        <v>59</v>
      </c>
    </row>
    <row r="8882" spans="1:13" x14ac:dyDescent="0.2">
      <c r="A8882" t="s">
        <v>63</v>
      </c>
      <c r="B8882" s="144" t="s">
        <v>5</v>
      </c>
      <c r="C8882">
        <v>101</v>
      </c>
      <c r="D8882" t="str">
        <f>VLOOKUP(Oliusala[[#This Row],[postnumer]],Sveitarfelog[#All],4,FALSE)</f>
        <v>Garðabær,Hafnarfjarðarkaupstaður,Kópavogsbær,Reykjavíkurborg,Seltjarnarnesbær</v>
      </c>
      <c r="E8882" t="str">
        <f>VLOOKUP(Oliusala[[#This Row],[postnumer]],Sveitarfelog[#All],5,FALSE)</f>
        <v>Höfuðborgarsvæðið</v>
      </c>
      <c r="F8882" t="s">
        <v>20</v>
      </c>
      <c r="G8882" t="s">
        <v>50</v>
      </c>
      <c r="H8882" s="1" t="s">
        <v>58</v>
      </c>
      <c r="I8882" s="1">
        <v>1139395</v>
      </c>
      <c r="J8882" s="2">
        <f>VLOOKUP(Oliusala[[#This Row],[tegund]],Tegundir!$B$2:$D$19,3,FALSE)*Oliusala[[#This Row],[magn]]/1000</f>
        <v>854.54624999999999</v>
      </c>
      <c r="K8882">
        <v>2017</v>
      </c>
      <c r="L8882" t="s">
        <v>18</v>
      </c>
      <c r="M8882" s="144" t="s">
        <v>59</v>
      </c>
    </row>
    <row r="8883" spans="1:13" x14ac:dyDescent="0.2">
      <c r="A8883" t="s">
        <v>63</v>
      </c>
      <c r="B8883" s="144" t="s">
        <v>5</v>
      </c>
      <c r="C8883">
        <v>101</v>
      </c>
      <c r="D8883" t="str">
        <f>VLOOKUP(Oliusala[[#This Row],[postnumer]],Sveitarfelog[#All],4,FALSE)</f>
        <v>Garðabær,Hafnarfjarðarkaupstaður,Kópavogsbær,Reykjavíkurborg,Seltjarnarnesbær</v>
      </c>
      <c r="E8883" t="str">
        <f>VLOOKUP(Oliusala[[#This Row],[postnumer]],Sveitarfelog[#All],5,FALSE)</f>
        <v>Höfuðborgarsvæðið</v>
      </c>
      <c r="F8883" t="s">
        <v>20</v>
      </c>
      <c r="G8883" t="s">
        <v>50</v>
      </c>
      <c r="H8883" s="1" t="s">
        <v>58</v>
      </c>
      <c r="I8883" s="1">
        <v>642490</v>
      </c>
      <c r="J8883" s="2">
        <f>VLOOKUP(Oliusala[[#This Row],[tegund]],Tegundir!$B$2:$D$19,3,FALSE)*Oliusala[[#This Row],[magn]]/1000</f>
        <v>481.86750000000001</v>
      </c>
      <c r="K8883">
        <v>2017</v>
      </c>
      <c r="L8883" t="s">
        <v>18</v>
      </c>
      <c r="M8883" s="144" t="s">
        <v>59</v>
      </c>
    </row>
    <row r="8884" spans="1:13" x14ac:dyDescent="0.2">
      <c r="A8884" t="s">
        <v>63</v>
      </c>
      <c r="B8884" s="144" t="s">
        <v>5</v>
      </c>
      <c r="C8884">
        <v>101</v>
      </c>
      <c r="D8884" t="str">
        <f>VLOOKUP(Oliusala[[#This Row],[postnumer]],Sveitarfelog[#All],4,FALSE)</f>
        <v>Garðabær,Hafnarfjarðarkaupstaður,Kópavogsbær,Reykjavíkurborg,Seltjarnarnesbær</v>
      </c>
      <c r="E8884" t="str">
        <f>VLOOKUP(Oliusala[[#This Row],[postnumer]],Sveitarfelog[#All],5,FALSE)</f>
        <v>Höfuðborgarsvæðið</v>
      </c>
      <c r="F8884" t="s">
        <v>20</v>
      </c>
      <c r="G8884" t="s">
        <v>50</v>
      </c>
      <c r="H8884" s="1" t="s">
        <v>58</v>
      </c>
      <c r="I8884" s="1">
        <v>537250</v>
      </c>
      <c r="J8884" s="2">
        <f>VLOOKUP(Oliusala[[#This Row],[tegund]],Tegundir!$B$2:$D$19,3,FALSE)*Oliusala[[#This Row],[magn]]/1000</f>
        <v>402.9375</v>
      </c>
      <c r="K8884">
        <v>2017</v>
      </c>
      <c r="L8884" t="s">
        <v>18</v>
      </c>
      <c r="M8884" s="144" t="s">
        <v>59</v>
      </c>
    </row>
    <row r="8885" spans="1:13" x14ac:dyDescent="0.2">
      <c r="A8885" t="s">
        <v>63</v>
      </c>
      <c r="B8885" s="144" t="s">
        <v>5</v>
      </c>
      <c r="C8885">
        <v>101</v>
      </c>
      <c r="D8885" t="str">
        <f>VLOOKUP(Oliusala[[#This Row],[postnumer]],Sveitarfelog[#All],4,FALSE)</f>
        <v>Garðabær,Hafnarfjarðarkaupstaður,Kópavogsbær,Reykjavíkurborg,Seltjarnarnesbær</v>
      </c>
      <c r="E8885" t="str">
        <f>VLOOKUP(Oliusala[[#This Row],[postnumer]],Sveitarfelog[#All],5,FALSE)</f>
        <v>Höfuðborgarsvæðið</v>
      </c>
      <c r="F8885" t="s">
        <v>20</v>
      </c>
      <c r="G8885" t="s">
        <v>50</v>
      </c>
      <c r="H8885" t="s">
        <v>58</v>
      </c>
      <c r="I8885" s="1">
        <v>406980</v>
      </c>
      <c r="J8885" s="2">
        <f>VLOOKUP(Oliusala[[#This Row],[tegund]],Tegundir!$B$2:$D$19,3,FALSE)*Oliusala[[#This Row],[magn]]/1000</f>
        <v>305.23500000000001</v>
      </c>
      <c r="K8885">
        <v>2017</v>
      </c>
      <c r="L8885" t="s">
        <v>18</v>
      </c>
      <c r="M8885" s="144" t="s">
        <v>59</v>
      </c>
    </row>
    <row r="8886" spans="1:13" x14ac:dyDescent="0.2">
      <c r="A8886" t="s">
        <v>63</v>
      </c>
      <c r="B8886" s="144" t="s">
        <v>5</v>
      </c>
      <c r="C8886">
        <v>101</v>
      </c>
      <c r="D8886" t="str">
        <f>VLOOKUP(Oliusala[[#This Row],[postnumer]],Sveitarfelog[#All],4,FALSE)</f>
        <v>Garðabær,Hafnarfjarðarkaupstaður,Kópavogsbær,Reykjavíkurborg,Seltjarnarnesbær</v>
      </c>
      <c r="E8886" t="str">
        <f>VLOOKUP(Oliusala[[#This Row],[postnumer]],Sveitarfelog[#All],5,FALSE)</f>
        <v>Höfuðborgarsvæðið</v>
      </c>
      <c r="F8886" t="s">
        <v>20</v>
      </c>
      <c r="G8886" t="s">
        <v>50</v>
      </c>
      <c r="H8886" t="s">
        <v>58</v>
      </c>
      <c r="I8886" s="1">
        <v>369070</v>
      </c>
      <c r="J8886" s="2">
        <f>VLOOKUP(Oliusala[[#This Row],[tegund]],Tegundir!$B$2:$D$19,3,FALSE)*Oliusala[[#This Row],[magn]]/1000</f>
        <v>276.80250000000001</v>
      </c>
      <c r="K8886">
        <v>2017</v>
      </c>
      <c r="L8886" t="s">
        <v>18</v>
      </c>
      <c r="M8886" s="144" t="s">
        <v>59</v>
      </c>
    </row>
    <row r="8887" spans="1:13" x14ac:dyDescent="0.2">
      <c r="A8887" t="s">
        <v>63</v>
      </c>
      <c r="B8887" s="144" t="s">
        <v>5</v>
      </c>
      <c r="C8887">
        <v>101</v>
      </c>
      <c r="D8887" t="str">
        <f>VLOOKUP(Oliusala[[#This Row],[postnumer]],Sveitarfelog[#All],4,FALSE)</f>
        <v>Garðabær,Hafnarfjarðarkaupstaður,Kópavogsbær,Reykjavíkurborg,Seltjarnarnesbær</v>
      </c>
      <c r="E8887" t="str">
        <f>VLOOKUP(Oliusala[[#This Row],[postnumer]],Sveitarfelog[#All],5,FALSE)</f>
        <v>Höfuðborgarsvæðið</v>
      </c>
      <c r="F8887" t="s">
        <v>20</v>
      </c>
      <c r="G8887" t="s">
        <v>50</v>
      </c>
      <c r="H8887" t="s">
        <v>58</v>
      </c>
      <c r="I8887" s="1">
        <v>646677</v>
      </c>
      <c r="J8887" s="2">
        <f>VLOOKUP(Oliusala[[#This Row],[tegund]],Tegundir!$B$2:$D$19,3,FALSE)*Oliusala[[#This Row],[magn]]/1000</f>
        <v>485.00774999999999</v>
      </c>
      <c r="K8887">
        <v>2017</v>
      </c>
      <c r="L8887" t="s">
        <v>18</v>
      </c>
      <c r="M8887" s="144" t="s">
        <v>59</v>
      </c>
    </row>
    <row r="8888" spans="1:13" x14ac:dyDescent="0.2">
      <c r="A8888" t="s">
        <v>63</v>
      </c>
      <c r="B8888" s="144" t="s">
        <v>5</v>
      </c>
      <c r="C8888">
        <v>101</v>
      </c>
      <c r="D8888" t="str">
        <f>VLOOKUP(Oliusala[[#This Row],[postnumer]],Sveitarfelog[#All],4,FALSE)</f>
        <v>Garðabær,Hafnarfjarðarkaupstaður,Kópavogsbær,Reykjavíkurborg,Seltjarnarnesbær</v>
      </c>
      <c r="E8888" t="str">
        <f>VLOOKUP(Oliusala[[#This Row],[postnumer]],Sveitarfelog[#All],5,FALSE)</f>
        <v>Höfuðborgarsvæðið</v>
      </c>
      <c r="F8888" t="s">
        <v>20</v>
      </c>
      <c r="G8888" t="s">
        <v>50</v>
      </c>
      <c r="H8888" s="1" t="s">
        <v>58</v>
      </c>
      <c r="I8888" s="1">
        <v>26780907</v>
      </c>
      <c r="J8888" s="2">
        <f>VLOOKUP(Oliusala[[#This Row],[tegund]],Tegundir!$B$2:$D$19,3,FALSE)*Oliusala[[#This Row],[magn]]/1000</f>
        <v>20085.680250000001</v>
      </c>
      <c r="K8888">
        <v>2017</v>
      </c>
      <c r="L8888" t="s">
        <v>18</v>
      </c>
      <c r="M8888" s="144" t="s">
        <v>59</v>
      </c>
    </row>
    <row r="8889" spans="1:13" x14ac:dyDescent="0.2">
      <c r="A8889" t="s">
        <v>63</v>
      </c>
      <c r="B8889" s="144" t="s">
        <v>5</v>
      </c>
      <c r="C8889">
        <v>101</v>
      </c>
      <c r="D8889" t="str">
        <f>VLOOKUP(Oliusala[[#This Row],[postnumer]],Sveitarfelog[#All],4,FALSE)</f>
        <v>Garðabær,Hafnarfjarðarkaupstaður,Kópavogsbær,Reykjavíkurborg,Seltjarnarnesbær</v>
      </c>
      <c r="E8889" t="str">
        <f>VLOOKUP(Oliusala[[#This Row],[postnumer]],Sveitarfelog[#All],5,FALSE)</f>
        <v>Höfuðborgarsvæðið</v>
      </c>
      <c r="F8889" t="s">
        <v>46</v>
      </c>
      <c r="G8889" t="s">
        <v>50</v>
      </c>
      <c r="H8889" s="1" t="s">
        <v>58</v>
      </c>
      <c r="I8889" s="1">
        <v>42352</v>
      </c>
      <c r="J8889" s="2">
        <f>VLOOKUP(Oliusala[[#This Row],[tegund]],Tegundir!$B$2:$D$19,3,FALSE)*Oliusala[[#This Row],[magn]]/1000</f>
        <v>31.763999999999999</v>
      </c>
      <c r="K8889">
        <v>2017</v>
      </c>
      <c r="L8889" t="s">
        <v>18</v>
      </c>
      <c r="M8889" s="144" t="s">
        <v>59</v>
      </c>
    </row>
    <row r="8890" spans="1:13" x14ac:dyDescent="0.2">
      <c r="A8890" t="s">
        <v>63</v>
      </c>
      <c r="B8890" s="144" t="s">
        <v>5</v>
      </c>
      <c r="C8890">
        <v>101</v>
      </c>
      <c r="D8890" t="str">
        <f>VLOOKUP(Oliusala[[#This Row],[postnumer]],Sveitarfelog[#All],4,FALSE)</f>
        <v>Garðabær,Hafnarfjarðarkaupstaður,Kópavogsbær,Reykjavíkurborg,Seltjarnarnesbær</v>
      </c>
      <c r="E8890" t="str">
        <f>VLOOKUP(Oliusala[[#This Row],[postnumer]],Sveitarfelog[#All],5,FALSE)</f>
        <v>Höfuðborgarsvæðið</v>
      </c>
      <c r="F8890" t="s">
        <v>20</v>
      </c>
      <c r="G8890" t="s">
        <v>50</v>
      </c>
      <c r="H8890" s="1" t="s">
        <v>58</v>
      </c>
      <c r="I8890" s="1">
        <v>906588</v>
      </c>
      <c r="J8890" s="2">
        <f>VLOOKUP(Oliusala[[#This Row],[tegund]],Tegundir!$B$2:$D$19,3,FALSE)*Oliusala[[#This Row],[magn]]/1000</f>
        <v>679.94100000000003</v>
      </c>
      <c r="K8890">
        <v>2017</v>
      </c>
      <c r="L8890" t="s">
        <v>18</v>
      </c>
      <c r="M8890" s="144" t="s">
        <v>59</v>
      </c>
    </row>
    <row r="8891" spans="1:13" x14ac:dyDescent="0.2">
      <c r="A8891" t="s">
        <v>63</v>
      </c>
      <c r="B8891" s="144" t="s">
        <v>5</v>
      </c>
      <c r="C8891">
        <v>101</v>
      </c>
      <c r="D8891" t="str">
        <f>VLOOKUP(Oliusala[[#This Row],[postnumer]],Sveitarfelog[#All],4,FALSE)</f>
        <v>Garðabær,Hafnarfjarðarkaupstaður,Kópavogsbær,Reykjavíkurborg,Seltjarnarnesbær</v>
      </c>
      <c r="E8891" t="str">
        <f>VLOOKUP(Oliusala[[#This Row],[postnumer]],Sveitarfelog[#All],5,FALSE)</f>
        <v>Höfuðborgarsvæðið</v>
      </c>
      <c r="F8891" t="s">
        <v>20</v>
      </c>
      <c r="G8891" t="s">
        <v>50</v>
      </c>
      <c r="H8891" s="1" t="s">
        <v>58</v>
      </c>
      <c r="I8891" s="1">
        <v>262195</v>
      </c>
      <c r="J8891" s="2">
        <f>VLOOKUP(Oliusala[[#This Row],[tegund]],Tegundir!$B$2:$D$19,3,FALSE)*Oliusala[[#This Row],[magn]]/1000</f>
        <v>196.64625000000001</v>
      </c>
      <c r="K8891">
        <v>2017</v>
      </c>
      <c r="L8891" t="s">
        <v>18</v>
      </c>
      <c r="M8891" s="144" t="s">
        <v>59</v>
      </c>
    </row>
    <row r="8892" spans="1:13" x14ac:dyDescent="0.2">
      <c r="A8892" t="s">
        <v>63</v>
      </c>
      <c r="B8892" s="144" t="s">
        <v>5</v>
      </c>
      <c r="C8892">
        <v>101</v>
      </c>
      <c r="D8892" t="str">
        <f>VLOOKUP(Oliusala[[#This Row],[postnumer]],Sveitarfelog[#All],4,FALSE)</f>
        <v>Garðabær,Hafnarfjarðarkaupstaður,Kópavogsbær,Reykjavíkurborg,Seltjarnarnesbær</v>
      </c>
      <c r="E8892" t="str">
        <f>VLOOKUP(Oliusala[[#This Row],[postnumer]],Sveitarfelog[#All],5,FALSE)</f>
        <v>Höfuðborgarsvæðið</v>
      </c>
      <c r="F8892" t="s">
        <v>46</v>
      </c>
      <c r="G8892" t="s">
        <v>50</v>
      </c>
      <c r="H8892" t="s">
        <v>58</v>
      </c>
      <c r="I8892" s="1">
        <v>36000</v>
      </c>
      <c r="J8892" s="2">
        <f>VLOOKUP(Oliusala[[#This Row],[tegund]],Tegundir!$B$2:$D$19,3,FALSE)*Oliusala[[#This Row],[magn]]/1000</f>
        <v>27</v>
      </c>
      <c r="K8892">
        <v>2017</v>
      </c>
      <c r="L8892" t="s">
        <v>18</v>
      </c>
      <c r="M8892" s="144" t="s">
        <v>59</v>
      </c>
    </row>
    <row r="8893" spans="1:13" x14ac:dyDescent="0.2">
      <c r="A8893" t="s">
        <v>63</v>
      </c>
      <c r="B8893" s="144" t="s">
        <v>72</v>
      </c>
      <c r="C8893">
        <v>190</v>
      </c>
      <c r="D8893" t="str">
        <f>VLOOKUP(Oliusala[[#This Row],[postnumer]],Sveitarfelog[#All],4,FALSE)</f>
        <v>Sveitarfélagið Vogar</v>
      </c>
      <c r="E8893" t="str">
        <f>VLOOKUP(Oliusala[[#This Row],[postnumer]],Sveitarfelog[#All],5,FALSE)</f>
        <v>Suðurnes</v>
      </c>
      <c r="F8893" t="s">
        <v>21</v>
      </c>
      <c r="G8893" t="s">
        <v>50</v>
      </c>
      <c r="H8893" t="s">
        <v>58</v>
      </c>
      <c r="I8893" s="1">
        <v>259926</v>
      </c>
      <c r="J8893" s="2">
        <f>VLOOKUP(Oliusala[[#This Row],[tegund]],Tegundir!$B$2:$D$19,3,FALSE)*Oliusala[[#This Row],[magn]]/1000</f>
        <v>194.94450000000001</v>
      </c>
      <c r="K8893">
        <v>2017</v>
      </c>
      <c r="L8893" t="s">
        <v>18</v>
      </c>
      <c r="M8893" s="144" t="s">
        <v>59</v>
      </c>
    </row>
    <row r="8894" spans="1:13" x14ac:dyDescent="0.2">
      <c r="A8894" t="s">
        <v>63</v>
      </c>
      <c r="B8894" s="144" t="s">
        <v>75</v>
      </c>
      <c r="C8894">
        <v>230</v>
      </c>
      <c r="D8894" t="str">
        <f>VLOOKUP(Oliusala[[#This Row],[postnumer]],Sveitarfelog[#All],4,FALSE)</f>
        <v>Reykjanesbær</v>
      </c>
      <c r="E8894" t="str">
        <f>VLOOKUP(Oliusala[[#This Row],[postnumer]],Sveitarfelog[#All],5,FALSE)</f>
        <v>Suðurnes</v>
      </c>
      <c r="F8894" t="s">
        <v>20</v>
      </c>
      <c r="G8894" t="s">
        <v>50</v>
      </c>
      <c r="H8894" s="1" t="s">
        <v>58</v>
      </c>
      <c r="I8894" s="1">
        <v>2350574</v>
      </c>
      <c r="J8894" s="2">
        <f>VLOOKUP(Oliusala[[#This Row],[tegund]],Tegundir!$B$2:$D$19,3,FALSE)*Oliusala[[#This Row],[magn]]/1000</f>
        <v>1762.9304999999999</v>
      </c>
      <c r="K8894">
        <v>2017</v>
      </c>
      <c r="L8894" t="s">
        <v>18</v>
      </c>
      <c r="M8894" s="144" t="s">
        <v>59</v>
      </c>
    </row>
    <row r="8895" spans="1:13" x14ac:dyDescent="0.2">
      <c r="A8895" t="s">
        <v>63</v>
      </c>
      <c r="B8895" s="144" t="s">
        <v>75</v>
      </c>
      <c r="C8895">
        <v>230</v>
      </c>
      <c r="D8895" t="str">
        <f>VLOOKUP(Oliusala[[#This Row],[postnumer]],Sveitarfelog[#All],4,FALSE)</f>
        <v>Reykjanesbær</v>
      </c>
      <c r="E8895" t="str">
        <f>VLOOKUP(Oliusala[[#This Row],[postnumer]],Sveitarfelog[#All],5,FALSE)</f>
        <v>Suðurnes</v>
      </c>
      <c r="F8895" t="s">
        <v>46</v>
      </c>
      <c r="G8895" t="s">
        <v>50</v>
      </c>
      <c r="H8895" s="1" t="s">
        <v>58</v>
      </c>
      <c r="I8895" s="1">
        <v>12490</v>
      </c>
      <c r="J8895" s="2">
        <f>VLOOKUP(Oliusala[[#This Row],[tegund]],Tegundir!$B$2:$D$19,3,FALSE)*Oliusala[[#This Row],[magn]]/1000</f>
        <v>9.3674999999999997</v>
      </c>
      <c r="K8895">
        <v>2017</v>
      </c>
      <c r="L8895" t="s">
        <v>18</v>
      </c>
      <c r="M8895" s="144" t="s">
        <v>59</v>
      </c>
    </row>
    <row r="8896" spans="1:13" x14ac:dyDescent="0.2">
      <c r="A8896" t="s">
        <v>63</v>
      </c>
      <c r="B8896" s="144" t="s">
        <v>75</v>
      </c>
      <c r="C8896">
        <v>230</v>
      </c>
      <c r="D8896" t="str">
        <f>VLOOKUP(Oliusala[[#This Row],[postnumer]],Sveitarfelog[#All],4,FALSE)</f>
        <v>Reykjanesbær</v>
      </c>
      <c r="E8896" t="str">
        <f>VLOOKUP(Oliusala[[#This Row],[postnumer]],Sveitarfelog[#All],5,FALSE)</f>
        <v>Suðurnes</v>
      </c>
      <c r="F8896" t="s">
        <v>21</v>
      </c>
      <c r="G8896" t="s">
        <v>50</v>
      </c>
      <c r="H8896" s="1" t="s">
        <v>58</v>
      </c>
      <c r="I8896" s="1">
        <v>1923938</v>
      </c>
      <c r="J8896" s="2">
        <f>VLOOKUP(Oliusala[[#This Row],[tegund]],Tegundir!$B$2:$D$19,3,FALSE)*Oliusala[[#This Row],[magn]]/1000</f>
        <v>1442.9535000000001</v>
      </c>
      <c r="K8896">
        <v>2017</v>
      </c>
      <c r="L8896" t="s">
        <v>18</v>
      </c>
      <c r="M8896" s="144" t="s">
        <v>59</v>
      </c>
    </row>
    <row r="8897" spans="1:13" x14ac:dyDescent="0.2">
      <c r="A8897" t="s">
        <v>63</v>
      </c>
      <c r="B8897" s="144" t="s">
        <v>74</v>
      </c>
      <c r="C8897">
        <v>230</v>
      </c>
      <c r="D8897" t="str">
        <f>VLOOKUP(Oliusala[[#This Row],[postnumer]],Sveitarfelog[#All],4,FALSE)</f>
        <v>Reykjanesbær</v>
      </c>
      <c r="E8897" t="str">
        <f>VLOOKUP(Oliusala[[#This Row],[postnumer]],Sveitarfelog[#All],5,FALSE)</f>
        <v>Suðurnes</v>
      </c>
      <c r="F8897" t="s">
        <v>20</v>
      </c>
      <c r="G8897" t="s">
        <v>50</v>
      </c>
      <c r="H8897" s="1" t="s">
        <v>58</v>
      </c>
      <c r="I8897" s="1">
        <v>362904</v>
      </c>
      <c r="J8897" s="2">
        <f>VLOOKUP(Oliusala[[#This Row],[tegund]],Tegundir!$B$2:$D$19,3,FALSE)*Oliusala[[#This Row],[magn]]/1000</f>
        <v>272.178</v>
      </c>
      <c r="K8897">
        <v>2017</v>
      </c>
      <c r="L8897" t="s">
        <v>18</v>
      </c>
      <c r="M8897" s="144" t="s">
        <v>59</v>
      </c>
    </row>
    <row r="8898" spans="1:13" x14ac:dyDescent="0.2">
      <c r="A8898" t="s">
        <v>63</v>
      </c>
      <c r="B8898" s="144" t="s">
        <v>74</v>
      </c>
      <c r="C8898">
        <v>230</v>
      </c>
      <c r="D8898" t="str">
        <f>VLOOKUP(Oliusala[[#This Row],[postnumer]],Sveitarfelog[#All],4,FALSE)</f>
        <v>Reykjanesbær</v>
      </c>
      <c r="E8898" t="str">
        <f>VLOOKUP(Oliusala[[#This Row],[postnumer]],Sveitarfelog[#All],5,FALSE)</f>
        <v>Suðurnes</v>
      </c>
      <c r="F8898" t="s">
        <v>20</v>
      </c>
      <c r="G8898" t="s">
        <v>50</v>
      </c>
      <c r="H8898" t="s">
        <v>58</v>
      </c>
      <c r="I8898" s="1">
        <v>212933</v>
      </c>
      <c r="J8898" s="2">
        <f>VLOOKUP(Oliusala[[#This Row],[tegund]],Tegundir!$B$2:$D$19,3,FALSE)*Oliusala[[#This Row],[magn]]/1000</f>
        <v>159.69974999999999</v>
      </c>
      <c r="K8898">
        <v>2017</v>
      </c>
      <c r="L8898" t="s">
        <v>18</v>
      </c>
      <c r="M8898" s="144" t="s">
        <v>59</v>
      </c>
    </row>
    <row r="8899" spans="1:13" x14ac:dyDescent="0.2">
      <c r="A8899" t="s">
        <v>63</v>
      </c>
      <c r="B8899" s="144" t="s">
        <v>74</v>
      </c>
      <c r="C8899">
        <v>230</v>
      </c>
      <c r="D8899" t="str">
        <f>VLOOKUP(Oliusala[[#This Row],[postnumer]],Sveitarfelog[#All],4,FALSE)</f>
        <v>Reykjanesbær</v>
      </c>
      <c r="E8899" t="str">
        <f>VLOOKUP(Oliusala[[#This Row],[postnumer]],Sveitarfelog[#All],5,FALSE)</f>
        <v>Suðurnes</v>
      </c>
      <c r="F8899" t="s">
        <v>46</v>
      </c>
      <c r="G8899" t="s">
        <v>50</v>
      </c>
      <c r="H8899" t="s">
        <v>58</v>
      </c>
      <c r="I8899" s="1">
        <v>1790</v>
      </c>
      <c r="J8899" s="2">
        <f>VLOOKUP(Oliusala[[#This Row],[tegund]],Tegundir!$B$2:$D$19,3,FALSE)*Oliusala[[#This Row],[magn]]/1000</f>
        <v>1.3425</v>
      </c>
      <c r="K8899">
        <v>2017</v>
      </c>
      <c r="L8899" t="s">
        <v>18</v>
      </c>
      <c r="M8899" s="144" t="s">
        <v>59</v>
      </c>
    </row>
    <row r="8900" spans="1:13" x14ac:dyDescent="0.2">
      <c r="A8900" t="s">
        <v>63</v>
      </c>
      <c r="B8900" s="144" t="s">
        <v>74</v>
      </c>
      <c r="C8900">
        <v>230</v>
      </c>
      <c r="D8900" t="str">
        <f>VLOOKUP(Oliusala[[#This Row],[postnumer]],Sveitarfelog[#All],4,FALSE)</f>
        <v>Reykjanesbær</v>
      </c>
      <c r="E8900" t="str">
        <f>VLOOKUP(Oliusala[[#This Row],[postnumer]],Sveitarfelog[#All],5,FALSE)</f>
        <v>Suðurnes</v>
      </c>
      <c r="F8900" t="s">
        <v>21</v>
      </c>
      <c r="G8900" t="s">
        <v>50</v>
      </c>
      <c r="H8900" t="s">
        <v>58</v>
      </c>
      <c r="I8900" s="1">
        <v>412719</v>
      </c>
      <c r="J8900" s="2">
        <f>VLOOKUP(Oliusala[[#This Row],[tegund]],Tegundir!$B$2:$D$19,3,FALSE)*Oliusala[[#This Row],[magn]]/1000</f>
        <v>309.53924999999998</v>
      </c>
      <c r="K8900">
        <v>2017</v>
      </c>
      <c r="L8900" t="s">
        <v>18</v>
      </c>
      <c r="M8900" s="144" t="s">
        <v>59</v>
      </c>
    </row>
    <row r="8901" spans="1:13" x14ac:dyDescent="0.2">
      <c r="A8901" t="s">
        <v>63</v>
      </c>
      <c r="B8901" s="144" t="s">
        <v>77</v>
      </c>
      <c r="C8901">
        <v>240</v>
      </c>
      <c r="D8901" t="str">
        <f>VLOOKUP(Oliusala[[#This Row],[postnumer]],Sveitarfelog[#All],4,FALSE)</f>
        <v>Grindavíkurbær</v>
      </c>
      <c r="E8901" t="str">
        <f>VLOOKUP(Oliusala[[#This Row],[postnumer]],Sveitarfelog[#All],5,FALSE)</f>
        <v>Suðurnes</v>
      </c>
      <c r="F8901" t="s">
        <v>20</v>
      </c>
      <c r="G8901" t="s">
        <v>50</v>
      </c>
      <c r="H8901" s="1" t="s">
        <v>58</v>
      </c>
      <c r="I8901" s="1">
        <v>742766</v>
      </c>
      <c r="J8901" s="2">
        <f>VLOOKUP(Oliusala[[#This Row],[tegund]],Tegundir!$B$2:$D$19,3,FALSE)*Oliusala[[#This Row],[magn]]/1000</f>
        <v>557.07449999999994</v>
      </c>
      <c r="K8901">
        <v>2017</v>
      </c>
      <c r="L8901" t="s">
        <v>18</v>
      </c>
      <c r="M8901" s="144" t="s">
        <v>59</v>
      </c>
    </row>
    <row r="8902" spans="1:13" x14ac:dyDescent="0.2">
      <c r="A8902" t="s">
        <v>63</v>
      </c>
      <c r="B8902" s="144" t="s">
        <v>77</v>
      </c>
      <c r="C8902">
        <v>240</v>
      </c>
      <c r="D8902" t="str">
        <f>VLOOKUP(Oliusala[[#This Row],[postnumer]],Sveitarfelog[#All],4,FALSE)</f>
        <v>Grindavíkurbær</v>
      </c>
      <c r="E8902" t="str">
        <f>VLOOKUP(Oliusala[[#This Row],[postnumer]],Sveitarfelog[#All],5,FALSE)</f>
        <v>Suðurnes</v>
      </c>
      <c r="F8902" t="s">
        <v>21</v>
      </c>
      <c r="G8902" t="s">
        <v>50</v>
      </c>
      <c r="H8902" s="1" t="s">
        <v>58</v>
      </c>
      <c r="I8902" s="1">
        <v>517022</v>
      </c>
      <c r="J8902" s="2">
        <f>VLOOKUP(Oliusala[[#This Row],[tegund]],Tegundir!$B$2:$D$19,3,FALSE)*Oliusala[[#This Row],[magn]]/1000</f>
        <v>387.76650000000001</v>
      </c>
      <c r="K8902">
        <v>2017</v>
      </c>
      <c r="L8902" t="s">
        <v>18</v>
      </c>
      <c r="M8902" s="144" t="s">
        <v>59</v>
      </c>
    </row>
    <row r="8903" spans="1:13" x14ac:dyDescent="0.2">
      <c r="A8903" t="s">
        <v>63</v>
      </c>
      <c r="B8903" s="144" t="s">
        <v>78</v>
      </c>
      <c r="C8903">
        <v>245</v>
      </c>
      <c r="D8903" t="str">
        <f>VLOOKUP(Oliusala[[#This Row],[postnumer]],Sveitarfelog[#All],4,FALSE)</f>
        <v>Suðurnesjabær</v>
      </c>
      <c r="E8903" t="str">
        <f>VLOOKUP(Oliusala[[#This Row],[postnumer]],Sveitarfelog[#All],5,FALSE)</f>
        <v>Suðurnes</v>
      </c>
      <c r="F8903" t="s">
        <v>20</v>
      </c>
      <c r="G8903" t="s">
        <v>50</v>
      </c>
      <c r="H8903" t="s">
        <v>58</v>
      </c>
      <c r="I8903" s="1">
        <v>436834</v>
      </c>
      <c r="J8903" s="2">
        <f>VLOOKUP(Oliusala[[#This Row],[tegund]],Tegundir!$B$2:$D$19,3,FALSE)*Oliusala[[#This Row],[magn]]/1000</f>
        <v>327.62549999999999</v>
      </c>
      <c r="K8903">
        <v>2017</v>
      </c>
      <c r="L8903" t="s">
        <v>18</v>
      </c>
      <c r="M8903" s="144" t="s">
        <v>59</v>
      </c>
    </row>
    <row r="8904" spans="1:13" x14ac:dyDescent="0.2">
      <c r="A8904" t="s">
        <v>63</v>
      </c>
      <c r="B8904" s="144" t="s">
        <v>78</v>
      </c>
      <c r="C8904">
        <v>245</v>
      </c>
      <c r="D8904" t="str">
        <f>VLOOKUP(Oliusala[[#This Row],[postnumer]],Sveitarfelog[#All],4,FALSE)</f>
        <v>Suðurnesjabær</v>
      </c>
      <c r="E8904" t="str">
        <f>VLOOKUP(Oliusala[[#This Row],[postnumer]],Sveitarfelog[#All],5,FALSE)</f>
        <v>Suðurnes</v>
      </c>
      <c r="F8904" t="s">
        <v>21</v>
      </c>
      <c r="G8904" t="s">
        <v>50</v>
      </c>
      <c r="H8904" t="s">
        <v>58</v>
      </c>
      <c r="I8904" s="1">
        <v>70800</v>
      </c>
      <c r="J8904" s="2">
        <f>VLOOKUP(Oliusala[[#This Row],[tegund]],Tegundir!$B$2:$D$19,3,FALSE)*Oliusala[[#This Row],[magn]]/1000</f>
        <v>53.1</v>
      </c>
      <c r="K8904">
        <v>2017</v>
      </c>
      <c r="L8904" t="s">
        <v>18</v>
      </c>
      <c r="M8904" s="144" t="s">
        <v>59</v>
      </c>
    </row>
    <row r="8905" spans="1:13" x14ac:dyDescent="0.2">
      <c r="A8905" t="s">
        <v>63</v>
      </c>
      <c r="B8905" s="144" t="s">
        <v>79</v>
      </c>
      <c r="C8905">
        <v>250</v>
      </c>
      <c r="D8905" t="str">
        <f>VLOOKUP(Oliusala[[#This Row],[postnumer]],Sveitarfelog[#All],4,FALSE)</f>
        <v>Suðurnesjabær</v>
      </c>
      <c r="E8905" t="str">
        <f>VLOOKUP(Oliusala[[#This Row],[postnumer]],Sveitarfelog[#All],5,FALSE)</f>
        <v>Suðurnes</v>
      </c>
      <c r="F8905" t="s">
        <v>21</v>
      </c>
      <c r="G8905" t="s">
        <v>50</v>
      </c>
      <c r="H8905" s="1" t="s">
        <v>58</v>
      </c>
      <c r="I8905" s="1">
        <v>286394</v>
      </c>
      <c r="J8905" s="2">
        <f>VLOOKUP(Oliusala[[#This Row],[tegund]],Tegundir!$B$2:$D$19,3,FALSE)*Oliusala[[#This Row],[magn]]/1000</f>
        <v>214.7955</v>
      </c>
      <c r="K8905">
        <v>2017</v>
      </c>
      <c r="L8905" t="s">
        <v>18</v>
      </c>
      <c r="M8905" s="144" t="s">
        <v>59</v>
      </c>
    </row>
    <row r="8906" spans="1:13" x14ac:dyDescent="0.2">
      <c r="A8906" t="s">
        <v>63</v>
      </c>
      <c r="B8906" s="144" t="s">
        <v>80</v>
      </c>
      <c r="C8906">
        <v>260</v>
      </c>
      <c r="D8906" t="str">
        <f>VLOOKUP(Oliusala[[#This Row],[postnumer]],Sveitarfelog[#All],4,FALSE)</f>
        <v>Reykjanesbær</v>
      </c>
      <c r="E8906" t="str">
        <f>VLOOKUP(Oliusala[[#This Row],[postnumer]],Sveitarfelog[#All],5,FALSE)</f>
        <v>Suðurnes</v>
      </c>
      <c r="F8906" t="s">
        <v>20</v>
      </c>
      <c r="G8906" t="s">
        <v>50</v>
      </c>
      <c r="H8906" s="1" t="s">
        <v>58</v>
      </c>
      <c r="I8906" s="1">
        <v>1040280</v>
      </c>
      <c r="J8906" s="2">
        <f>VLOOKUP(Oliusala[[#This Row],[tegund]],Tegundir!$B$2:$D$19,3,FALSE)*Oliusala[[#This Row],[magn]]/1000</f>
        <v>780.21</v>
      </c>
      <c r="K8906">
        <v>2017</v>
      </c>
      <c r="L8906" t="s">
        <v>18</v>
      </c>
      <c r="M8906" s="144" t="s">
        <v>59</v>
      </c>
    </row>
    <row r="8907" spans="1:13" x14ac:dyDescent="0.2">
      <c r="A8907" t="s">
        <v>63</v>
      </c>
      <c r="B8907" s="144" t="s">
        <v>80</v>
      </c>
      <c r="C8907">
        <v>260</v>
      </c>
      <c r="D8907" t="str">
        <f>VLOOKUP(Oliusala[[#This Row],[postnumer]],Sveitarfelog[#All],4,FALSE)</f>
        <v>Reykjanesbær</v>
      </c>
      <c r="E8907" t="str">
        <f>VLOOKUP(Oliusala[[#This Row],[postnumer]],Sveitarfelog[#All],5,FALSE)</f>
        <v>Suðurnes</v>
      </c>
      <c r="F8907" t="s">
        <v>20</v>
      </c>
      <c r="G8907" t="s">
        <v>50</v>
      </c>
      <c r="H8907" t="s">
        <v>58</v>
      </c>
      <c r="I8907" s="1">
        <v>3275642</v>
      </c>
      <c r="J8907" s="2">
        <f>VLOOKUP(Oliusala[[#This Row],[tegund]],Tegundir!$B$2:$D$19,3,FALSE)*Oliusala[[#This Row],[magn]]/1000</f>
        <v>2456.7314999999999</v>
      </c>
      <c r="K8907">
        <v>2017</v>
      </c>
      <c r="L8907" t="s">
        <v>18</v>
      </c>
      <c r="M8907" s="144" t="s">
        <v>59</v>
      </c>
    </row>
    <row r="8908" spans="1:13" x14ac:dyDescent="0.2">
      <c r="A8908" t="s">
        <v>63</v>
      </c>
      <c r="B8908" s="144" t="s">
        <v>80</v>
      </c>
      <c r="C8908">
        <v>260</v>
      </c>
      <c r="D8908" t="str">
        <f>VLOOKUP(Oliusala[[#This Row],[postnumer]],Sveitarfelog[#All],4,FALSE)</f>
        <v>Reykjanesbær</v>
      </c>
      <c r="E8908" t="str">
        <f>VLOOKUP(Oliusala[[#This Row],[postnumer]],Sveitarfelog[#All],5,FALSE)</f>
        <v>Suðurnes</v>
      </c>
      <c r="F8908" t="s">
        <v>20</v>
      </c>
      <c r="G8908" t="s">
        <v>50</v>
      </c>
      <c r="H8908" s="1" t="s">
        <v>58</v>
      </c>
      <c r="I8908" s="1">
        <v>1793069</v>
      </c>
      <c r="J8908" s="2">
        <f>VLOOKUP(Oliusala[[#This Row],[tegund]],Tegundir!$B$2:$D$19,3,FALSE)*Oliusala[[#This Row],[magn]]/1000</f>
        <v>1344.8017500000001</v>
      </c>
      <c r="K8908">
        <v>2017</v>
      </c>
      <c r="L8908" t="s">
        <v>18</v>
      </c>
      <c r="M8908" s="144" t="s">
        <v>59</v>
      </c>
    </row>
    <row r="8909" spans="1:13" x14ac:dyDescent="0.2">
      <c r="A8909" t="s">
        <v>57</v>
      </c>
      <c r="B8909" s="144" t="s">
        <v>81</v>
      </c>
      <c r="C8909">
        <v>270</v>
      </c>
      <c r="D8909" t="str">
        <f>VLOOKUP(Oliusala[[#This Row],[postnumer]],Sveitarfelog[#All],4,FALSE)</f>
        <v>Mosfellsbær</v>
      </c>
      <c r="E8909" t="str">
        <f>VLOOKUP(Oliusala[[#This Row],[postnumer]],Sveitarfelog[#All],5,FALSE)</f>
        <v>Höfuðborgarsvæðið</v>
      </c>
      <c r="F8909" t="s">
        <v>21</v>
      </c>
      <c r="G8909" t="s">
        <v>50</v>
      </c>
      <c r="H8909" s="1" t="s">
        <v>60</v>
      </c>
      <c r="I8909" s="1">
        <v>2822</v>
      </c>
      <c r="J8909" s="2">
        <f>VLOOKUP(Oliusala[[#This Row],[tegund]],Tegundir!$B$2:$D$19,3,FALSE)*Oliusala[[#This Row],[magn]]/1000</f>
        <v>2.1164999999999998</v>
      </c>
      <c r="K8909">
        <v>2017</v>
      </c>
      <c r="L8909" t="s">
        <v>18</v>
      </c>
      <c r="M8909" s="144" t="s">
        <v>59</v>
      </c>
    </row>
    <row r="8910" spans="1:13" x14ac:dyDescent="0.2">
      <c r="A8910" t="s">
        <v>63</v>
      </c>
      <c r="B8910" s="144" t="s">
        <v>81</v>
      </c>
      <c r="C8910">
        <v>270</v>
      </c>
      <c r="D8910" t="str">
        <f>VLOOKUP(Oliusala[[#This Row],[postnumer]],Sveitarfelog[#All],4,FALSE)</f>
        <v>Mosfellsbær</v>
      </c>
      <c r="E8910" t="str">
        <f>VLOOKUP(Oliusala[[#This Row],[postnumer]],Sveitarfelog[#All],5,FALSE)</f>
        <v>Höfuðborgarsvæðið</v>
      </c>
      <c r="F8910" t="s">
        <v>46</v>
      </c>
      <c r="G8910" t="s">
        <v>50</v>
      </c>
      <c r="H8910" s="1" t="s">
        <v>58</v>
      </c>
      <c r="I8910" s="1">
        <v>23046</v>
      </c>
      <c r="J8910" s="2">
        <f>VLOOKUP(Oliusala[[#This Row],[tegund]],Tegundir!$B$2:$D$19,3,FALSE)*Oliusala[[#This Row],[magn]]/1000</f>
        <v>17.284500000000001</v>
      </c>
      <c r="K8910">
        <v>2017</v>
      </c>
      <c r="L8910" t="s">
        <v>18</v>
      </c>
      <c r="M8910" s="144" t="s">
        <v>59</v>
      </c>
    </row>
    <row r="8911" spans="1:13" x14ac:dyDescent="0.2">
      <c r="A8911" t="s">
        <v>63</v>
      </c>
      <c r="B8911" s="144" t="s">
        <v>81</v>
      </c>
      <c r="C8911">
        <v>270</v>
      </c>
      <c r="D8911" t="str">
        <f>VLOOKUP(Oliusala[[#This Row],[postnumer]],Sveitarfelog[#All],4,FALSE)</f>
        <v>Mosfellsbær</v>
      </c>
      <c r="E8911" t="str">
        <f>VLOOKUP(Oliusala[[#This Row],[postnumer]],Sveitarfelog[#All],5,FALSE)</f>
        <v>Höfuðborgarsvæðið</v>
      </c>
      <c r="F8911" t="s">
        <v>21</v>
      </c>
      <c r="G8911" t="s">
        <v>50</v>
      </c>
      <c r="H8911" s="1" t="s">
        <v>58</v>
      </c>
      <c r="I8911" s="1">
        <v>2237800</v>
      </c>
      <c r="J8911" s="2">
        <f>VLOOKUP(Oliusala[[#This Row],[tegund]],Tegundir!$B$2:$D$19,3,FALSE)*Oliusala[[#This Row],[magn]]/1000</f>
        <v>1678.35</v>
      </c>
      <c r="K8911">
        <v>2017</v>
      </c>
      <c r="L8911" t="s">
        <v>18</v>
      </c>
      <c r="M8911" s="144" t="s">
        <v>59</v>
      </c>
    </row>
    <row r="8912" spans="1:13" x14ac:dyDescent="0.2">
      <c r="A8912" t="s">
        <v>63</v>
      </c>
      <c r="B8912" s="144" t="s">
        <v>82</v>
      </c>
      <c r="C8912">
        <v>270</v>
      </c>
      <c r="D8912" t="str">
        <f>VLOOKUP(Oliusala[[#This Row],[postnumer]],Sveitarfelog[#All],4,FALSE)</f>
        <v>Mosfellsbær</v>
      </c>
      <c r="E8912" t="str">
        <f>VLOOKUP(Oliusala[[#This Row],[postnumer]],Sveitarfelog[#All],5,FALSE)</f>
        <v>Höfuðborgarsvæðið</v>
      </c>
      <c r="F8912" t="s">
        <v>20</v>
      </c>
      <c r="G8912" t="s">
        <v>50</v>
      </c>
      <c r="H8912" t="s">
        <v>58</v>
      </c>
      <c r="I8912" s="1">
        <v>435210</v>
      </c>
      <c r="J8912" s="2">
        <f>VLOOKUP(Oliusala[[#This Row],[tegund]],Tegundir!$B$2:$D$19,3,FALSE)*Oliusala[[#This Row],[magn]]/1000</f>
        <v>326.40750000000003</v>
      </c>
      <c r="K8912">
        <v>2017</v>
      </c>
      <c r="L8912" t="s">
        <v>18</v>
      </c>
      <c r="M8912" s="144" t="s">
        <v>59</v>
      </c>
    </row>
    <row r="8913" spans="1:13" x14ac:dyDescent="0.2">
      <c r="A8913" t="s">
        <v>63</v>
      </c>
      <c r="B8913" s="144" t="s">
        <v>81</v>
      </c>
      <c r="C8913">
        <v>270</v>
      </c>
      <c r="D8913" t="str">
        <f>VLOOKUP(Oliusala[[#This Row],[postnumer]],Sveitarfelog[#All],4,FALSE)</f>
        <v>Mosfellsbær</v>
      </c>
      <c r="E8913" t="str">
        <f>VLOOKUP(Oliusala[[#This Row],[postnumer]],Sveitarfelog[#All],5,FALSE)</f>
        <v>Höfuðborgarsvæðið</v>
      </c>
      <c r="F8913" t="s">
        <v>20</v>
      </c>
      <c r="G8913" t="s">
        <v>50</v>
      </c>
      <c r="H8913" t="s">
        <v>58</v>
      </c>
      <c r="I8913" s="1">
        <v>3159224</v>
      </c>
      <c r="J8913" s="2">
        <f>VLOOKUP(Oliusala[[#This Row],[tegund]],Tegundir!$B$2:$D$19,3,FALSE)*Oliusala[[#This Row],[magn]]/1000</f>
        <v>2369.4180000000001</v>
      </c>
      <c r="K8913">
        <v>2017</v>
      </c>
      <c r="L8913" t="s">
        <v>18</v>
      </c>
      <c r="M8913" s="144" t="s">
        <v>59</v>
      </c>
    </row>
    <row r="8914" spans="1:13" x14ac:dyDescent="0.2">
      <c r="A8914" t="s">
        <v>63</v>
      </c>
      <c r="B8914" s="144" t="s">
        <v>84</v>
      </c>
      <c r="C8914">
        <v>300</v>
      </c>
      <c r="D8914" t="str">
        <f>VLOOKUP(Oliusala[[#This Row],[postnumer]],Sveitarfelog[#All],4,FALSE)</f>
        <v>Akraneskaupstaður,Hvalfjarðarsveit,Kjósarhreppur</v>
      </c>
      <c r="E8914" t="str">
        <f>VLOOKUP(Oliusala[[#This Row],[postnumer]],Sveitarfelog[#All],5,FALSE)</f>
        <v>Vesturland</v>
      </c>
      <c r="F8914" t="s">
        <v>20</v>
      </c>
      <c r="G8914" t="s">
        <v>50</v>
      </c>
      <c r="H8914" s="1" t="s">
        <v>58</v>
      </c>
      <c r="I8914" s="1">
        <v>364246</v>
      </c>
      <c r="J8914" s="2">
        <f>VLOOKUP(Oliusala[[#This Row],[tegund]],Tegundir!$B$2:$D$19,3,FALSE)*Oliusala[[#This Row],[magn]]/1000</f>
        <v>273.18450000000001</v>
      </c>
      <c r="K8914">
        <v>2017</v>
      </c>
      <c r="L8914" t="s">
        <v>18</v>
      </c>
      <c r="M8914" s="144" t="s">
        <v>59</v>
      </c>
    </row>
    <row r="8915" spans="1:13" x14ac:dyDescent="0.2">
      <c r="A8915" t="s">
        <v>63</v>
      </c>
      <c r="B8915" s="144" t="s">
        <v>84</v>
      </c>
      <c r="C8915">
        <v>300</v>
      </c>
      <c r="D8915" t="str">
        <f>VLOOKUP(Oliusala[[#This Row],[postnumer]],Sveitarfelog[#All],4,FALSE)</f>
        <v>Akraneskaupstaður,Hvalfjarðarsveit,Kjósarhreppur</v>
      </c>
      <c r="E8915" t="str">
        <f>VLOOKUP(Oliusala[[#This Row],[postnumer]],Sveitarfelog[#All],5,FALSE)</f>
        <v>Vesturland</v>
      </c>
      <c r="F8915" t="s">
        <v>21</v>
      </c>
      <c r="G8915" t="s">
        <v>50</v>
      </c>
      <c r="H8915" s="1" t="s">
        <v>58</v>
      </c>
      <c r="I8915" s="1">
        <v>610804</v>
      </c>
      <c r="J8915" s="2">
        <f>VLOOKUP(Oliusala[[#This Row],[tegund]],Tegundir!$B$2:$D$19,3,FALSE)*Oliusala[[#This Row],[magn]]/1000</f>
        <v>458.10300000000001</v>
      </c>
      <c r="K8915">
        <v>2017</v>
      </c>
      <c r="L8915" t="s">
        <v>18</v>
      </c>
      <c r="M8915" s="144" t="s">
        <v>59</v>
      </c>
    </row>
    <row r="8916" spans="1:13" x14ac:dyDescent="0.2">
      <c r="A8916" t="s">
        <v>63</v>
      </c>
      <c r="B8916" s="144" t="s">
        <v>84</v>
      </c>
      <c r="C8916">
        <v>300</v>
      </c>
      <c r="D8916" t="str">
        <f>VLOOKUP(Oliusala[[#This Row],[postnumer]],Sveitarfelog[#All],4,FALSE)</f>
        <v>Akraneskaupstaður,Hvalfjarðarsveit,Kjósarhreppur</v>
      </c>
      <c r="E8916" t="str">
        <f>VLOOKUP(Oliusala[[#This Row],[postnumer]],Sveitarfelog[#All],5,FALSE)</f>
        <v>Vesturland</v>
      </c>
      <c r="F8916" t="s">
        <v>20</v>
      </c>
      <c r="G8916" t="s">
        <v>50</v>
      </c>
      <c r="H8916" s="1" t="s">
        <v>58</v>
      </c>
      <c r="I8916" s="1">
        <v>1270171</v>
      </c>
      <c r="J8916" s="2">
        <f>VLOOKUP(Oliusala[[#This Row],[tegund]],Tegundir!$B$2:$D$19,3,FALSE)*Oliusala[[#This Row],[magn]]/1000</f>
        <v>952.62824999999998</v>
      </c>
      <c r="K8916">
        <v>2017</v>
      </c>
      <c r="L8916" t="s">
        <v>18</v>
      </c>
      <c r="M8916" s="144" t="s">
        <v>59</v>
      </c>
    </row>
    <row r="8917" spans="1:13" x14ac:dyDescent="0.2">
      <c r="A8917" t="s">
        <v>63</v>
      </c>
      <c r="B8917" s="144" t="s">
        <v>84</v>
      </c>
      <c r="C8917">
        <v>300</v>
      </c>
      <c r="D8917" t="str">
        <f>VLOOKUP(Oliusala[[#This Row],[postnumer]],Sveitarfelog[#All],4,FALSE)</f>
        <v>Akraneskaupstaður,Hvalfjarðarsveit,Kjósarhreppur</v>
      </c>
      <c r="E8917" t="str">
        <f>VLOOKUP(Oliusala[[#This Row],[postnumer]],Sveitarfelog[#All],5,FALSE)</f>
        <v>Vesturland</v>
      </c>
      <c r="F8917" t="s">
        <v>20</v>
      </c>
      <c r="G8917" t="s">
        <v>50</v>
      </c>
      <c r="H8917" t="s">
        <v>58</v>
      </c>
      <c r="I8917" s="1">
        <v>100783</v>
      </c>
      <c r="J8917" s="2">
        <f>VLOOKUP(Oliusala[[#This Row],[tegund]],Tegundir!$B$2:$D$19,3,FALSE)*Oliusala[[#This Row],[magn]]/1000</f>
        <v>75.587249999999997</v>
      </c>
      <c r="K8917">
        <v>2017</v>
      </c>
      <c r="L8917" t="s">
        <v>18</v>
      </c>
      <c r="M8917" s="144" t="s">
        <v>59</v>
      </c>
    </row>
    <row r="8918" spans="1:13" x14ac:dyDescent="0.2">
      <c r="A8918" t="s">
        <v>63</v>
      </c>
      <c r="B8918" s="144" t="s">
        <v>84</v>
      </c>
      <c r="C8918">
        <v>300</v>
      </c>
      <c r="D8918" t="str">
        <f>VLOOKUP(Oliusala[[#This Row],[postnumer]],Sveitarfelog[#All],4,FALSE)</f>
        <v>Akraneskaupstaður,Hvalfjarðarsveit,Kjósarhreppur</v>
      </c>
      <c r="E8918" t="str">
        <f>VLOOKUP(Oliusala[[#This Row],[postnumer]],Sveitarfelog[#All],5,FALSE)</f>
        <v>Vesturland</v>
      </c>
      <c r="F8918" t="s">
        <v>20</v>
      </c>
      <c r="G8918" t="s">
        <v>50</v>
      </c>
      <c r="H8918" s="1" t="s">
        <v>58</v>
      </c>
      <c r="I8918" s="1">
        <v>356944</v>
      </c>
      <c r="J8918" s="2">
        <f>VLOOKUP(Oliusala[[#This Row],[tegund]],Tegundir!$B$2:$D$19,3,FALSE)*Oliusala[[#This Row],[magn]]/1000</f>
        <v>267.70800000000003</v>
      </c>
      <c r="K8918">
        <v>2017</v>
      </c>
      <c r="L8918" t="s">
        <v>18</v>
      </c>
      <c r="M8918" s="144" t="s">
        <v>59</v>
      </c>
    </row>
    <row r="8919" spans="1:13" x14ac:dyDescent="0.2">
      <c r="A8919" t="s">
        <v>63</v>
      </c>
      <c r="B8919" s="144" t="s">
        <v>85</v>
      </c>
      <c r="C8919">
        <v>300</v>
      </c>
      <c r="D8919" t="str">
        <f>VLOOKUP(Oliusala[[#This Row],[postnumer]],Sveitarfelog[#All],4,FALSE)</f>
        <v>Akraneskaupstaður,Hvalfjarðarsveit,Kjósarhreppur</v>
      </c>
      <c r="E8919" t="str">
        <f>VLOOKUP(Oliusala[[#This Row],[postnumer]],Sveitarfelog[#All],5,FALSE)</f>
        <v>Vesturland</v>
      </c>
      <c r="F8919" t="s">
        <v>20</v>
      </c>
      <c r="G8919" t="s">
        <v>50</v>
      </c>
      <c r="H8919" t="s">
        <v>58</v>
      </c>
      <c r="I8919" s="1">
        <v>42202</v>
      </c>
      <c r="J8919" s="2">
        <f>VLOOKUP(Oliusala[[#This Row],[tegund]],Tegundir!$B$2:$D$19,3,FALSE)*Oliusala[[#This Row],[magn]]/1000</f>
        <v>31.651499999999999</v>
      </c>
      <c r="K8919">
        <v>2017</v>
      </c>
      <c r="L8919" t="s">
        <v>18</v>
      </c>
      <c r="M8919" s="144" t="s">
        <v>59</v>
      </c>
    </row>
    <row r="8920" spans="1:13" x14ac:dyDescent="0.2">
      <c r="A8920" t="s">
        <v>63</v>
      </c>
      <c r="B8920" s="144" t="s">
        <v>86</v>
      </c>
      <c r="C8920">
        <v>301</v>
      </c>
      <c r="D8920" t="str">
        <f>VLOOKUP(Oliusala[[#This Row],[postnumer]],Sveitarfelog[#All],4,FALSE)</f>
        <v>Akraneskaupstaður,Hvalfjarðarsveit,Kjósarhreppur</v>
      </c>
      <c r="E8920" t="str">
        <f>VLOOKUP(Oliusala[[#This Row],[postnumer]],Sveitarfelog[#All],5,FALSE)</f>
        <v>Vesturland</v>
      </c>
      <c r="F8920" t="s">
        <v>20</v>
      </c>
      <c r="G8920" t="s">
        <v>50</v>
      </c>
      <c r="H8920" s="1" t="s">
        <v>58</v>
      </c>
      <c r="I8920" s="1">
        <v>79730</v>
      </c>
      <c r="J8920" s="2">
        <f>VLOOKUP(Oliusala[[#This Row],[tegund]],Tegundir!$B$2:$D$19,3,FALSE)*Oliusala[[#This Row],[magn]]/1000</f>
        <v>59.797499999999999</v>
      </c>
      <c r="K8920">
        <v>2017</v>
      </c>
      <c r="L8920" t="s">
        <v>18</v>
      </c>
      <c r="M8920" s="144" t="s">
        <v>59</v>
      </c>
    </row>
    <row r="8921" spans="1:13" x14ac:dyDescent="0.2">
      <c r="A8921" t="s">
        <v>63</v>
      </c>
      <c r="B8921" s="144" t="s">
        <v>88</v>
      </c>
      <c r="C8921">
        <v>310</v>
      </c>
      <c r="D8921" t="str">
        <f>VLOOKUP(Oliusala[[#This Row],[postnumer]],Sveitarfelog[#All],4,FALSE)</f>
        <v>Borgarbyggð,Skorradalshreppur</v>
      </c>
      <c r="E8921" t="str">
        <f>VLOOKUP(Oliusala[[#This Row],[postnumer]],Sveitarfelog[#All],5,FALSE)</f>
        <v>Vesturland</v>
      </c>
      <c r="F8921" t="s">
        <v>20</v>
      </c>
      <c r="G8921" t="s">
        <v>50</v>
      </c>
      <c r="H8921" s="1" t="s">
        <v>58</v>
      </c>
      <c r="I8921" s="1">
        <v>2729493</v>
      </c>
      <c r="J8921" s="2">
        <f>VLOOKUP(Oliusala[[#This Row],[tegund]],Tegundir!$B$2:$D$19,3,FALSE)*Oliusala[[#This Row],[magn]]/1000</f>
        <v>2047.1197500000001</v>
      </c>
      <c r="K8921">
        <v>2017</v>
      </c>
      <c r="L8921" t="s">
        <v>18</v>
      </c>
      <c r="M8921" s="144" t="s">
        <v>59</v>
      </c>
    </row>
    <row r="8922" spans="1:13" x14ac:dyDescent="0.2">
      <c r="A8922" t="s">
        <v>63</v>
      </c>
      <c r="B8922" s="144" t="s">
        <v>88</v>
      </c>
      <c r="C8922">
        <v>310</v>
      </c>
      <c r="D8922" t="str">
        <f>VLOOKUP(Oliusala[[#This Row],[postnumer]],Sveitarfelog[#All],4,FALSE)</f>
        <v>Borgarbyggð,Skorradalshreppur</v>
      </c>
      <c r="E8922" t="str">
        <f>VLOOKUP(Oliusala[[#This Row],[postnumer]],Sveitarfelog[#All],5,FALSE)</f>
        <v>Vesturland</v>
      </c>
      <c r="F8922" t="s">
        <v>21</v>
      </c>
      <c r="G8922" t="s">
        <v>50</v>
      </c>
      <c r="H8922" s="1" t="s">
        <v>58</v>
      </c>
      <c r="I8922" s="1">
        <v>1397183</v>
      </c>
      <c r="J8922" s="2">
        <f>VLOOKUP(Oliusala[[#This Row],[tegund]],Tegundir!$B$2:$D$19,3,FALSE)*Oliusala[[#This Row],[magn]]/1000</f>
        <v>1047.88725</v>
      </c>
      <c r="K8922">
        <v>2017</v>
      </c>
      <c r="L8922" t="s">
        <v>18</v>
      </c>
      <c r="M8922" s="144" t="s">
        <v>59</v>
      </c>
    </row>
    <row r="8923" spans="1:13" x14ac:dyDescent="0.2">
      <c r="A8923" t="s">
        <v>57</v>
      </c>
      <c r="B8923" s="144" t="s">
        <v>94</v>
      </c>
      <c r="C8923">
        <v>311</v>
      </c>
      <c r="D8923" t="str">
        <f>VLOOKUP(Oliusala[[#This Row],[postnumer]],Sveitarfelog[#All],4,FALSE)</f>
        <v>Borgarbyggð,Skorradalshreppur</v>
      </c>
      <c r="E8923" t="str">
        <f>VLOOKUP(Oliusala[[#This Row],[postnumer]],Sveitarfelog[#All],5,FALSE)</f>
        <v>Vesturland</v>
      </c>
      <c r="F8923" t="s">
        <v>20</v>
      </c>
      <c r="G8923" t="s">
        <v>50</v>
      </c>
      <c r="H8923" s="1" t="s">
        <v>60</v>
      </c>
      <c r="I8923" s="1">
        <v>2504</v>
      </c>
      <c r="J8923" s="2">
        <f>VLOOKUP(Oliusala[[#This Row],[tegund]],Tegundir!$B$2:$D$19,3,FALSE)*Oliusala[[#This Row],[magn]]/1000</f>
        <v>1.8779999999999999</v>
      </c>
      <c r="K8923">
        <v>2017</v>
      </c>
      <c r="L8923" t="s">
        <v>18</v>
      </c>
      <c r="M8923" s="144" t="s">
        <v>59</v>
      </c>
    </row>
    <row r="8924" spans="1:13" x14ac:dyDescent="0.2">
      <c r="A8924" t="s">
        <v>63</v>
      </c>
      <c r="B8924" s="144" t="s">
        <v>89</v>
      </c>
      <c r="C8924">
        <v>311</v>
      </c>
      <c r="D8924" t="str">
        <f>VLOOKUP(Oliusala[[#This Row],[postnumer]],Sveitarfelog[#All],4,FALSE)</f>
        <v>Borgarbyggð,Skorradalshreppur</v>
      </c>
      <c r="E8924" t="str">
        <f>VLOOKUP(Oliusala[[#This Row],[postnumer]],Sveitarfelog[#All],5,FALSE)</f>
        <v>Vesturland</v>
      </c>
      <c r="F8924" t="s">
        <v>20</v>
      </c>
      <c r="G8924" t="s">
        <v>50</v>
      </c>
      <c r="H8924" t="s">
        <v>58</v>
      </c>
      <c r="I8924" s="1">
        <v>317694</v>
      </c>
      <c r="J8924" s="2">
        <f>VLOOKUP(Oliusala[[#This Row],[tegund]],Tegundir!$B$2:$D$19,3,FALSE)*Oliusala[[#This Row],[magn]]/1000</f>
        <v>238.2705</v>
      </c>
      <c r="K8924">
        <v>2017</v>
      </c>
      <c r="L8924" t="s">
        <v>18</v>
      </c>
      <c r="M8924" s="144" t="s">
        <v>59</v>
      </c>
    </row>
    <row r="8925" spans="1:13" x14ac:dyDescent="0.2">
      <c r="A8925" t="s">
        <v>63</v>
      </c>
      <c r="B8925" s="144" t="s">
        <v>90</v>
      </c>
      <c r="C8925">
        <v>311</v>
      </c>
      <c r="D8925" t="str">
        <f>VLOOKUP(Oliusala[[#This Row],[postnumer]],Sveitarfelog[#All],4,FALSE)</f>
        <v>Borgarbyggð,Skorradalshreppur</v>
      </c>
      <c r="E8925" t="str">
        <f>VLOOKUP(Oliusala[[#This Row],[postnumer]],Sveitarfelog[#All],5,FALSE)</f>
        <v>Vesturland</v>
      </c>
      <c r="F8925" t="s">
        <v>20</v>
      </c>
      <c r="G8925" t="s">
        <v>50</v>
      </c>
      <c r="H8925" s="1" t="s">
        <v>58</v>
      </c>
      <c r="I8925" s="1">
        <v>194639</v>
      </c>
      <c r="J8925" s="2">
        <f>VLOOKUP(Oliusala[[#This Row],[tegund]],Tegundir!$B$2:$D$19,3,FALSE)*Oliusala[[#This Row],[magn]]/1000</f>
        <v>145.97925000000001</v>
      </c>
      <c r="K8925">
        <v>2017</v>
      </c>
      <c r="L8925" t="s">
        <v>18</v>
      </c>
      <c r="M8925" s="144" t="s">
        <v>59</v>
      </c>
    </row>
    <row r="8926" spans="1:13" x14ac:dyDescent="0.2">
      <c r="A8926" t="s">
        <v>63</v>
      </c>
      <c r="B8926" s="144" t="s">
        <v>91</v>
      </c>
      <c r="C8926">
        <v>311</v>
      </c>
      <c r="D8926" t="str">
        <f>VLOOKUP(Oliusala[[#This Row],[postnumer]],Sveitarfelog[#All],4,FALSE)</f>
        <v>Borgarbyggð,Skorradalshreppur</v>
      </c>
      <c r="E8926" t="str">
        <f>VLOOKUP(Oliusala[[#This Row],[postnumer]],Sveitarfelog[#All],5,FALSE)</f>
        <v>Vesturland</v>
      </c>
      <c r="F8926" t="s">
        <v>20</v>
      </c>
      <c r="G8926" t="s">
        <v>50</v>
      </c>
      <c r="H8926" s="1" t="s">
        <v>58</v>
      </c>
      <c r="I8926" s="1">
        <v>79858</v>
      </c>
      <c r="J8926" s="2">
        <f>VLOOKUP(Oliusala[[#This Row],[tegund]],Tegundir!$B$2:$D$19,3,FALSE)*Oliusala[[#This Row],[magn]]/1000</f>
        <v>59.893500000000003</v>
      </c>
      <c r="K8926">
        <v>2017</v>
      </c>
      <c r="L8926" t="s">
        <v>18</v>
      </c>
      <c r="M8926" s="144" t="s">
        <v>59</v>
      </c>
    </row>
    <row r="8927" spans="1:13" x14ac:dyDescent="0.2">
      <c r="A8927" t="s">
        <v>63</v>
      </c>
      <c r="B8927" s="144" t="s">
        <v>92</v>
      </c>
      <c r="C8927">
        <v>311</v>
      </c>
      <c r="D8927" t="str">
        <f>VLOOKUP(Oliusala[[#This Row],[postnumer]],Sveitarfelog[#All],4,FALSE)</f>
        <v>Borgarbyggð,Skorradalshreppur</v>
      </c>
      <c r="E8927" t="str">
        <f>VLOOKUP(Oliusala[[#This Row],[postnumer]],Sveitarfelog[#All],5,FALSE)</f>
        <v>Vesturland</v>
      </c>
      <c r="F8927" t="s">
        <v>21</v>
      </c>
      <c r="G8927" t="s">
        <v>50</v>
      </c>
      <c r="H8927" s="1" t="s">
        <v>58</v>
      </c>
      <c r="I8927" s="1">
        <v>224173</v>
      </c>
      <c r="J8927" s="2">
        <f>VLOOKUP(Oliusala[[#This Row],[tegund]],Tegundir!$B$2:$D$19,3,FALSE)*Oliusala[[#This Row],[magn]]/1000</f>
        <v>168.12975</v>
      </c>
      <c r="K8927">
        <v>2017</v>
      </c>
      <c r="L8927" t="s">
        <v>18</v>
      </c>
      <c r="M8927" s="144" t="s">
        <v>59</v>
      </c>
    </row>
    <row r="8928" spans="1:13" x14ac:dyDescent="0.2">
      <c r="A8928" t="s">
        <v>63</v>
      </c>
      <c r="B8928" s="144" t="s">
        <v>93</v>
      </c>
      <c r="C8928">
        <v>311</v>
      </c>
      <c r="D8928" t="str">
        <f>VLOOKUP(Oliusala[[#This Row],[postnumer]],Sveitarfelog[#All],4,FALSE)</f>
        <v>Borgarbyggð,Skorradalshreppur</v>
      </c>
      <c r="E8928" t="str">
        <f>VLOOKUP(Oliusala[[#This Row],[postnumer]],Sveitarfelog[#All],5,FALSE)</f>
        <v>Vesturland</v>
      </c>
      <c r="F8928" t="s">
        <v>21</v>
      </c>
      <c r="G8928" t="s">
        <v>50</v>
      </c>
      <c r="H8928" t="s">
        <v>58</v>
      </c>
      <c r="I8928" s="1">
        <v>267830</v>
      </c>
      <c r="J8928" s="2">
        <f>VLOOKUP(Oliusala[[#This Row],[tegund]],Tegundir!$B$2:$D$19,3,FALSE)*Oliusala[[#This Row],[magn]]/1000</f>
        <v>200.8725</v>
      </c>
      <c r="K8928">
        <v>2017</v>
      </c>
      <c r="L8928" t="s">
        <v>18</v>
      </c>
      <c r="M8928" s="144" t="s">
        <v>59</v>
      </c>
    </row>
    <row r="8929" spans="1:13" x14ac:dyDescent="0.2">
      <c r="A8929" t="s">
        <v>63</v>
      </c>
      <c r="B8929" s="144" t="s">
        <v>76</v>
      </c>
      <c r="C8929">
        <v>340</v>
      </c>
      <c r="D8929" t="str">
        <f>VLOOKUP(Oliusala[[#This Row],[postnumer]],Sveitarfelog[#All],4,FALSE)</f>
        <v>Eyja- og Miklaholtshreppur,Sveitarfélagið Stykkishólmur</v>
      </c>
      <c r="E8929" t="str">
        <f>VLOOKUP(Oliusala[[#This Row],[postnumer]],Sveitarfelog[#All],5,FALSE)</f>
        <v>Vesturland</v>
      </c>
      <c r="F8929" t="s">
        <v>20</v>
      </c>
      <c r="G8929" t="s">
        <v>50</v>
      </c>
      <c r="H8929" t="s">
        <v>58</v>
      </c>
      <c r="I8929" s="1">
        <v>883734</v>
      </c>
      <c r="J8929" s="2">
        <f>VLOOKUP(Oliusala[[#This Row],[tegund]],Tegundir!$B$2:$D$19,3,FALSE)*Oliusala[[#This Row],[magn]]/1000</f>
        <v>662.80050000000006</v>
      </c>
      <c r="K8929">
        <v>2017</v>
      </c>
      <c r="L8929" t="s">
        <v>18</v>
      </c>
      <c r="M8929" s="144" t="s">
        <v>59</v>
      </c>
    </row>
    <row r="8930" spans="1:13" x14ac:dyDescent="0.2">
      <c r="A8930" t="s">
        <v>63</v>
      </c>
      <c r="B8930" s="144" t="s">
        <v>87</v>
      </c>
      <c r="C8930">
        <v>350</v>
      </c>
      <c r="D8930" t="str">
        <f>VLOOKUP(Oliusala[[#This Row],[postnumer]],Sveitarfelog[#All],4,FALSE)</f>
        <v>Grundarfjarðarbær</v>
      </c>
      <c r="E8930" t="str">
        <f>VLOOKUP(Oliusala[[#This Row],[postnumer]],Sveitarfelog[#All],5,FALSE)</f>
        <v>Vesturland</v>
      </c>
      <c r="F8930" t="s">
        <v>21</v>
      </c>
      <c r="G8930" t="s">
        <v>50</v>
      </c>
      <c r="H8930" s="1" t="s">
        <v>58</v>
      </c>
      <c r="I8930" s="1">
        <v>270417</v>
      </c>
      <c r="J8930" s="2">
        <f>VLOOKUP(Oliusala[[#This Row],[tegund]],Tegundir!$B$2:$D$19,3,FALSE)*Oliusala[[#This Row],[magn]]/1000</f>
        <v>202.81274999999999</v>
      </c>
      <c r="K8930">
        <v>2017</v>
      </c>
      <c r="L8930" t="s">
        <v>18</v>
      </c>
      <c r="M8930" s="144" t="s">
        <v>59</v>
      </c>
    </row>
    <row r="8931" spans="1:13" x14ac:dyDescent="0.2">
      <c r="A8931" t="s">
        <v>63</v>
      </c>
      <c r="B8931" s="144" t="s">
        <v>87</v>
      </c>
      <c r="C8931">
        <v>350</v>
      </c>
      <c r="D8931" t="str">
        <f>VLOOKUP(Oliusala[[#This Row],[postnumer]],Sveitarfelog[#All],4,FALSE)</f>
        <v>Grundarfjarðarbær</v>
      </c>
      <c r="E8931" t="str">
        <f>VLOOKUP(Oliusala[[#This Row],[postnumer]],Sveitarfelog[#All],5,FALSE)</f>
        <v>Vesturland</v>
      </c>
      <c r="F8931" t="s">
        <v>20</v>
      </c>
      <c r="G8931" t="s">
        <v>50</v>
      </c>
      <c r="H8931" s="1" t="s">
        <v>58</v>
      </c>
      <c r="I8931" s="1">
        <v>227503</v>
      </c>
      <c r="J8931" s="2">
        <f>VLOOKUP(Oliusala[[#This Row],[tegund]],Tegundir!$B$2:$D$19,3,FALSE)*Oliusala[[#This Row],[magn]]/1000</f>
        <v>170.62725</v>
      </c>
      <c r="K8931">
        <v>2017</v>
      </c>
      <c r="L8931" t="s">
        <v>18</v>
      </c>
      <c r="M8931" s="144" t="s">
        <v>59</v>
      </c>
    </row>
    <row r="8932" spans="1:13" x14ac:dyDescent="0.2">
      <c r="A8932" t="s">
        <v>63</v>
      </c>
      <c r="B8932" s="144" t="s">
        <v>98</v>
      </c>
      <c r="C8932">
        <v>355</v>
      </c>
      <c r="D8932" t="str">
        <f>VLOOKUP(Oliusala[[#This Row],[postnumer]],Sveitarfelog[#All],4,FALSE)</f>
        <v>Snæfellsbær</v>
      </c>
      <c r="E8932" t="str">
        <f>VLOOKUP(Oliusala[[#This Row],[postnumer]],Sveitarfelog[#All],5,FALSE)</f>
        <v>Vesturland</v>
      </c>
      <c r="F8932" t="s">
        <v>20</v>
      </c>
      <c r="G8932" t="s">
        <v>50</v>
      </c>
      <c r="H8932" s="1" t="s">
        <v>58</v>
      </c>
      <c r="I8932" s="1">
        <v>107668</v>
      </c>
      <c r="J8932" s="2">
        <f>VLOOKUP(Oliusala[[#This Row],[tegund]],Tegundir!$B$2:$D$19,3,FALSE)*Oliusala[[#This Row],[magn]]/1000</f>
        <v>80.751000000000005</v>
      </c>
      <c r="K8932">
        <v>2017</v>
      </c>
      <c r="L8932" t="s">
        <v>18</v>
      </c>
      <c r="M8932" s="144" t="s">
        <v>59</v>
      </c>
    </row>
    <row r="8933" spans="1:13" x14ac:dyDescent="0.2">
      <c r="A8933" t="s">
        <v>63</v>
      </c>
      <c r="B8933" s="144" t="s">
        <v>67</v>
      </c>
      <c r="C8933">
        <v>355</v>
      </c>
      <c r="D8933" t="str">
        <f>VLOOKUP(Oliusala[[#This Row],[postnumer]],Sveitarfelog[#All],4,FALSE)</f>
        <v>Snæfellsbær</v>
      </c>
      <c r="E8933" t="str">
        <f>VLOOKUP(Oliusala[[#This Row],[postnumer]],Sveitarfelog[#All],5,FALSE)</f>
        <v>Vesturland</v>
      </c>
      <c r="F8933" t="s">
        <v>20</v>
      </c>
      <c r="G8933" t="s">
        <v>50</v>
      </c>
      <c r="H8933" t="s">
        <v>58</v>
      </c>
      <c r="I8933" s="1">
        <v>360960</v>
      </c>
      <c r="J8933" s="2">
        <f>VLOOKUP(Oliusala[[#This Row],[tegund]],Tegundir!$B$2:$D$19,3,FALSE)*Oliusala[[#This Row],[magn]]/1000</f>
        <v>270.72000000000003</v>
      </c>
      <c r="K8933">
        <v>2017</v>
      </c>
      <c r="L8933" t="s">
        <v>18</v>
      </c>
      <c r="M8933" s="144" t="s">
        <v>59</v>
      </c>
    </row>
    <row r="8934" spans="1:13" x14ac:dyDescent="0.2">
      <c r="A8934" t="s">
        <v>63</v>
      </c>
      <c r="B8934" s="144" t="s">
        <v>67</v>
      </c>
      <c r="C8934">
        <v>355</v>
      </c>
      <c r="D8934" t="str">
        <f>VLOOKUP(Oliusala[[#This Row],[postnumer]],Sveitarfelog[#All],4,FALSE)</f>
        <v>Snæfellsbær</v>
      </c>
      <c r="E8934" t="str">
        <f>VLOOKUP(Oliusala[[#This Row],[postnumer]],Sveitarfelog[#All],5,FALSE)</f>
        <v>Vesturland</v>
      </c>
      <c r="F8934" t="s">
        <v>21</v>
      </c>
      <c r="G8934" t="s">
        <v>50</v>
      </c>
      <c r="H8934" t="s">
        <v>58</v>
      </c>
      <c r="I8934" s="1">
        <v>263134</v>
      </c>
      <c r="J8934" s="2">
        <f>VLOOKUP(Oliusala[[#This Row],[tegund]],Tegundir!$B$2:$D$19,3,FALSE)*Oliusala[[#This Row],[magn]]/1000</f>
        <v>197.35050000000001</v>
      </c>
      <c r="K8934">
        <v>2017</v>
      </c>
      <c r="L8934" t="s">
        <v>18</v>
      </c>
      <c r="M8934" s="144" t="s">
        <v>59</v>
      </c>
    </row>
    <row r="8935" spans="1:13" x14ac:dyDescent="0.2">
      <c r="A8935" t="s">
        <v>63</v>
      </c>
      <c r="B8935" s="144" t="s">
        <v>99</v>
      </c>
      <c r="C8935">
        <v>360</v>
      </c>
      <c r="D8935" t="str">
        <f>VLOOKUP(Oliusala[[#This Row],[postnumer]],Sveitarfelog[#All],4,FALSE)</f>
        <v>Snæfellsbær</v>
      </c>
      <c r="E8935" t="str">
        <f>VLOOKUP(Oliusala[[#This Row],[postnumer]],Sveitarfelog[#All],5,FALSE)</f>
        <v>Vesturland</v>
      </c>
      <c r="F8935" t="s">
        <v>21</v>
      </c>
      <c r="G8935" t="s">
        <v>50</v>
      </c>
      <c r="H8935" t="s">
        <v>58</v>
      </c>
      <c r="I8935" s="1">
        <v>208135</v>
      </c>
      <c r="J8935" s="2">
        <f>VLOOKUP(Oliusala[[#This Row],[tegund]],Tegundir!$B$2:$D$19,3,FALSE)*Oliusala[[#This Row],[magn]]/1000</f>
        <v>156.10124999999999</v>
      </c>
      <c r="K8935">
        <v>2017</v>
      </c>
      <c r="L8935" t="s">
        <v>18</v>
      </c>
      <c r="M8935" s="144" t="s">
        <v>59</v>
      </c>
    </row>
    <row r="8936" spans="1:13" x14ac:dyDescent="0.2">
      <c r="A8936" t="s">
        <v>63</v>
      </c>
      <c r="B8936" s="144" t="s">
        <v>101</v>
      </c>
      <c r="C8936">
        <v>370</v>
      </c>
      <c r="D8936" t="str">
        <f>VLOOKUP(Oliusala[[#This Row],[postnumer]],Sveitarfelog[#All],4,FALSE)</f>
        <v>Dalabyggð</v>
      </c>
      <c r="E8936" t="str">
        <f>VLOOKUP(Oliusala[[#This Row],[postnumer]],Sveitarfelog[#All],5,FALSE)</f>
        <v>Vesturland</v>
      </c>
      <c r="F8936" t="s">
        <v>21</v>
      </c>
      <c r="G8936" t="s">
        <v>50</v>
      </c>
      <c r="H8936" s="1" t="s">
        <v>58</v>
      </c>
      <c r="I8936" s="1">
        <v>536033</v>
      </c>
      <c r="J8936" s="2">
        <f>VLOOKUP(Oliusala[[#This Row],[tegund]],Tegundir!$B$2:$D$19,3,FALSE)*Oliusala[[#This Row],[magn]]/1000</f>
        <v>402.02474999999998</v>
      </c>
      <c r="K8936">
        <v>2017</v>
      </c>
      <c r="L8936" t="s">
        <v>18</v>
      </c>
      <c r="M8936" s="144" t="s">
        <v>59</v>
      </c>
    </row>
    <row r="8937" spans="1:13" x14ac:dyDescent="0.2">
      <c r="A8937" t="s">
        <v>63</v>
      </c>
      <c r="B8937" s="144" t="s">
        <v>101</v>
      </c>
      <c r="C8937">
        <v>370</v>
      </c>
      <c r="D8937" t="str">
        <f>VLOOKUP(Oliusala[[#This Row],[postnumer]],Sveitarfelog[#All],4,FALSE)</f>
        <v>Dalabyggð</v>
      </c>
      <c r="E8937" t="str">
        <f>VLOOKUP(Oliusala[[#This Row],[postnumer]],Sveitarfelog[#All],5,FALSE)</f>
        <v>Vesturland</v>
      </c>
      <c r="F8937" t="s">
        <v>20</v>
      </c>
      <c r="G8937" t="s">
        <v>50</v>
      </c>
      <c r="H8937" t="s">
        <v>58</v>
      </c>
      <c r="I8937" s="1">
        <v>19807</v>
      </c>
      <c r="J8937" s="2">
        <f>VLOOKUP(Oliusala[[#This Row],[tegund]],Tegundir!$B$2:$D$19,3,FALSE)*Oliusala[[#This Row],[magn]]/1000</f>
        <v>14.85525</v>
      </c>
      <c r="K8937">
        <v>2017</v>
      </c>
      <c r="L8937" t="s">
        <v>18</v>
      </c>
      <c r="M8937" s="144" t="s">
        <v>59</v>
      </c>
    </row>
    <row r="8938" spans="1:13" x14ac:dyDescent="0.2">
      <c r="A8938" t="s">
        <v>63</v>
      </c>
      <c r="B8938" s="144" t="s">
        <v>104</v>
      </c>
      <c r="C8938">
        <v>380</v>
      </c>
      <c r="D8938" t="str">
        <f>VLOOKUP(Oliusala[[#This Row],[postnumer]],Sveitarfelog[#All],4,FALSE)</f>
        <v>Reykhólahreppur</v>
      </c>
      <c r="E8938" t="str">
        <f>VLOOKUP(Oliusala[[#This Row],[postnumer]],Sveitarfelog[#All],5,FALSE)</f>
        <v>Vestfirðir</v>
      </c>
      <c r="F8938" t="s">
        <v>21</v>
      </c>
      <c r="G8938" t="s">
        <v>50</v>
      </c>
      <c r="H8938" s="1" t="s">
        <v>58</v>
      </c>
      <c r="I8938" s="1">
        <v>115179</v>
      </c>
      <c r="J8938" s="2">
        <f>VLOOKUP(Oliusala[[#This Row],[tegund]],Tegundir!$B$2:$D$19,3,FALSE)*Oliusala[[#This Row],[magn]]/1000</f>
        <v>86.384249999999994</v>
      </c>
      <c r="K8938">
        <v>2017</v>
      </c>
      <c r="L8938" t="s">
        <v>18</v>
      </c>
      <c r="M8938" s="144" t="s">
        <v>59</v>
      </c>
    </row>
    <row r="8939" spans="1:13" x14ac:dyDescent="0.2">
      <c r="A8939" t="s">
        <v>63</v>
      </c>
      <c r="B8939" s="144" t="s">
        <v>105</v>
      </c>
      <c r="C8939">
        <v>380</v>
      </c>
      <c r="D8939" t="str">
        <f>VLOOKUP(Oliusala[[#This Row],[postnumer]],Sveitarfelog[#All],4,FALSE)</f>
        <v>Reykhólahreppur</v>
      </c>
      <c r="E8939" t="str">
        <f>VLOOKUP(Oliusala[[#This Row],[postnumer]],Sveitarfelog[#All],5,FALSE)</f>
        <v>Vestfirðir</v>
      </c>
      <c r="F8939" t="s">
        <v>21</v>
      </c>
      <c r="G8939" t="s">
        <v>50</v>
      </c>
      <c r="H8939" s="1" t="s">
        <v>58</v>
      </c>
      <c r="I8939" s="1">
        <v>86308</v>
      </c>
      <c r="J8939" s="2">
        <f>VLOOKUP(Oliusala[[#This Row],[tegund]],Tegundir!$B$2:$D$19,3,FALSE)*Oliusala[[#This Row],[magn]]/1000</f>
        <v>64.730999999999995</v>
      </c>
      <c r="K8939">
        <v>2017</v>
      </c>
      <c r="L8939" t="s">
        <v>18</v>
      </c>
      <c r="M8939" s="144" t="s">
        <v>59</v>
      </c>
    </row>
    <row r="8940" spans="1:13" x14ac:dyDescent="0.2">
      <c r="A8940" t="s">
        <v>63</v>
      </c>
      <c r="B8940" s="144" t="s">
        <v>83</v>
      </c>
      <c r="C8940">
        <v>400</v>
      </c>
      <c r="D8940" t="str">
        <f>VLOOKUP(Oliusala[[#This Row],[postnumer]],Sveitarfelog[#All],4,FALSE)</f>
        <v>Ísafjarðarbær</v>
      </c>
      <c r="E8940" t="str">
        <f>VLOOKUP(Oliusala[[#This Row],[postnumer]],Sveitarfelog[#All],5,FALSE)</f>
        <v>Vestfirðir</v>
      </c>
      <c r="F8940" t="s">
        <v>20</v>
      </c>
      <c r="G8940" t="s">
        <v>50</v>
      </c>
      <c r="H8940" s="1" t="s">
        <v>58</v>
      </c>
      <c r="I8940" s="1">
        <v>272775</v>
      </c>
      <c r="J8940" s="2">
        <f>VLOOKUP(Oliusala[[#This Row],[tegund]],Tegundir!$B$2:$D$19,3,FALSE)*Oliusala[[#This Row],[magn]]/1000</f>
        <v>204.58125000000001</v>
      </c>
      <c r="K8940">
        <v>2017</v>
      </c>
      <c r="L8940" t="s">
        <v>18</v>
      </c>
      <c r="M8940" s="144" t="s">
        <v>59</v>
      </c>
    </row>
    <row r="8941" spans="1:13" x14ac:dyDescent="0.2">
      <c r="A8941" t="s">
        <v>63</v>
      </c>
      <c r="B8941" s="144" t="s">
        <v>83</v>
      </c>
      <c r="C8941">
        <v>400</v>
      </c>
      <c r="D8941" t="str">
        <f>VLOOKUP(Oliusala[[#This Row],[postnumer]],Sveitarfelog[#All],4,FALSE)</f>
        <v>Ísafjarðarbær</v>
      </c>
      <c r="E8941" t="str">
        <f>VLOOKUP(Oliusala[[#This Row],[postnumer]],Sveitarfelog[#All],5,FALSE)</f>
        <v>Vestfirðir</v>
      </c>
      <c r="F8941" t="s">
        <v>21</v>
      </c>
      <c r="G8941" t="s">
        <v>50</v>
      </c>
      <c r="H8941" t="s">
        <v>58</v>
      </c>
      <c r="I8941" s="1">
        <v>657749</v>
      </c>
      <c r="J8941" s="2">
        <f>VLOOKUP(Oliusala[[#This Row],[tegund]],Tegundir!$B$2:$D$19,3,FALSE)*Oliusala[[#This Row],[magn]]/1000</f>
        <v>493.31175000000002</v>
      </c>
      <c r="K8941">
        <v>2017</v>
      </c>
      <c r="L8941" t="s">
        <v>18</v>
      </c>
      <c r="M8941" s="144" t="s">
        <v>59</v>
      </c>
    </row>
    <row r="8942" spans="1:13" x14ac:dyDescent="0.2">
      <c r="A8942" t="s">
        <v>63</v>
      </c>
      <c r="B8942" s="144" t="s">
        <v>83</v>
      </c>
      <c r="C8942">
        <v>400</v>
      </c>
      <c r="D8942" t="str">
        <f>VLOOKUP(Oliusala[[#This Row],[postnumer]],Sveitarfelog[#All],4,FALSE)</f>
        <v>Ísafjarðarbær</v>
      </c>
      <c r="E8942" t="str">
        <f>VLOOKUP(Oliusala[[#This Row],[postnumer]],Sveitarfelog[#All],5,FALSE)</f>
        <v>Vestfirðir</v>
      </c>
      <c r="F8942" t="s">
        <v>20</v>
      </c>
      <c r="G8942" t="s">
        <v>50</v>
      </c>
      <c r="H8942" s="1" t="s">
        <v>58</v>
      </c>
      <c r="I8942" s="1">
        <v>529403</v>
      </c>
      <c r="J8942" s="2">
        <f>VLOOKUP(Oliusala[[#This Row],[tegund]],Tegundir!$B$2:$D$19,3,FALSE)*Oliusala[[#This Row],[magn]]/1000</f>
        <v>397.05225000000002</v>
      </c>
      <c r="K8942">
        <v>2017</v>
      </c>
      <c r="L8942" t="s">
        <v>18</v>
      </c>
      <c r="M8942" s="144" t="s">
        <v>59</v>
      </c>
    </row>
    <row r="8943" spans="1:13" x14ac:dyDescent="0.2">
      <c r="A8943" t="s">
        <v>63</v>
      </c>
      <c r="B8943" s="144" t="s">
        <v>107</v>
      </c>
      <c r="C8943">
        <v>415</v>
      </c>
      <c r="D8943" t="str">
        <f>VLOOKUP(Oliusala[[#This Row],[postnumer]],Sveitarfelog[#All],4,FALSE)</f>
        <v>Bolungarvíkurkaupstaður</v>
      </c>
      <c r="E8943" t="str">
        <f>VLOOKUP(Oliusala[[#This Row],[postnumer]],Sveitarfelog[#All],5,FALSE)</f>
        <v>Vestfirðir</v>
      </c>
      <c r="F8943" t="s">
        <v>20</v>
      </c>
      <c r="G8943" t="s">
        <v>50</v>
      </c>
      <c r="H8943" s="1" t="s">
        <v>58</v>
      </c>
      <c r="I8943" s="1">
        <v>264505</v>
      </c>
      <c r="J8943" s="2">
        <f>VLOOKUP(Oliusala[[#This Row],[tegund]],Tegundir!$B$2:$D$19,3,FALSE)*Oliusala[[#This Row],[magn]]/1000</f>
        <v>198.37875</v>
      </c>
      <c r="K8943">
        <v>2017</v>
      </c>
      <c r="L8943" t="s">
        <v>18</v>
      </c>
      <c r="M8943" s="144" t="s">
        <v>59</v>
      </c>
    </row>
    <row r="8944" spans="1:13" x14ac:dyDescent="0.2">
      <c r="A8944" t="s">
        <v>57</v>
      </c>
      <c r="B8944" s="144" t="s">
        <v>109</v>
      </c>
      <c r="C8944">
        <v>420</v>
      </c>
      <c r="D8944" t="str">
        <f>VLOOKUP(Oliusala[[#This Row],[postnumer]],Sveitarfelog[#All],4,FALSE)</f>
        <v>Súðavíkurhreppur</v>
      </c>
      <c r="E8944" t="str">
        <f>VLOOKUP(Oliusala[[#This Row],[postnumer]],Sveitarfelog[#All],5,FALSE)</f>
        <v>Vestfirðir</v>
      </c>
      <c r="F8944" t="s">
        <v>20</v>
      </c>
      <c r="G8944" t="s">
        <v>50</v>
      </c>
      <c r="H8944" s="1" t="s">
        <v>60</v>
      </c>
      <c r="I8944" s="1">
        <v>587</v>
      </c>
      <c r="J8944" s="2">
        <f>VLOOKUP(Oliusala[[#This Row],[tegund]],Tegundir!$B$2:$D$19,3,FALSE)*Oliusala[[#This Row],[magn]]/1000</f>
        <v>0.44024999999999997</v>
      </c>
      <c r="K8944">
        <v>2017</v>
      </c>
      <c r="L8944" t="s">
        <v>18</v>
      </c>
      <c r="M8944" s="144" t="s">
        <v>59</v>
      </c>
    </row>
    <row r="8945" spans="1:13" x14ac:dyDescent="0.2">
      <c r="A8945" t="s">
        <v>63</v>
      </c>
      <c r="B8945" s="144" t="s">
        <v>109</v>
      </c>
      <c r="C8945">
        <v>420</v>
      </c>
      <c r="D8945" t="str">
        <f>VLOOKUP(Oliusala[[#This Row],[postnumer]],Sveitarfelog[#All],4,FALSE)</f>
        <v>Súðavíkurhreppur</v>
      </c>
      <c r="E8945" t="str">
        <f>VLOOKUP(Oliusala[[#This Row],[postnumer]],Sveitarfelog[#All],5,FALSE)</f>
        <v>Vestfirðir</v>
      </c>
      <c r="F8945" t="s">
        <v>21</v>
      </c>
      <c r="G8945" t="s">
        <v>50</v>
      </c>
      <c r="H8945" s="1" t="s">
        <v>58</v>
      </c>
      <c r="I8945" s="1">
        <v>54490</v>
      </c>
      <c r="J8945" s="2">
        <f>VLOOKUP(Oliusala[[#This Row],[tegund]],Tegundir!$B$2:$D$19,3,FALSE)*Oliusala[[#This Row],[magn]]/1000</f>
        <v>40.8675</v>
      </c>
      <c r="K8945">
        <v>2017</v>
      </c>
      <c r="L8945" t="s">
        <v>18</v>
      </c>
      <c r="M8945" s="144" t="s">
        <v>59</v>
      </c>
    </row>
    <row r="8946" spans="1:13" x14ac:dyDescent="0.2">
      <c r="A8946" t="s">
        <v>63</v>
      </c>
      <c r="B8946" s="144" t="s">
        <v>110</v>
      </c>
      <c r="C8946">
        <v>420</v>
      </c>
      <c r="D8946" t="str">
        <f>VLOOKUP(Oliusala[[#This Row],[postnumer]],Sveitarfelog[#All],4,FALSE)</f>
        <v>Súðavíkurhreppur</v>
      </c>
      <c r="E8946" t="str">
        <f>VLOOKUP(Oliusala[[#This Row],[postnumer]],Sveitarfelog[#All],5,FALSE)</f>
        <v>Vestfirðir</v>
      </c>
      <c r="F8946" t="s">
        <v>20</v>
      </c>
      <c r="G8946" t="s">
        <v>50</v>
      </c>
      <c r="H8946" t="s">
        <v>58</v>
      </c>
      <c r="I8946" s="1">
        <v>118942</v>
      </c>
      <c r="J8946" s="2">
        <f>VLOOKUP(Oliusala[[#This Row],[tegund]],Tegundir!$B$2:$D$19,3,FALSE)*Oliusala[[#This Row],[magn]]/1000</f>
        <v>89.206500000000005</v>
      </c>
      <c r="K8946">
        <v>2017</v>
      </c>
      <c r="L8946" t="s">
        <v>18</v>
      </c>
      <c r="M8946" s="144" t="s">
        <v>59</v>
      </c>
    </row>
    <row r="8947" spans="1:13" x14ac:dyDescent="0.2">
      <c r="A8947" t="s">
        <v>63</v>
      </c>
      <c r="B8947" s="144" t="s">
        <v>112</v>
      </c>
      <c r="C8947">
        <v>425</v>
      </c>
      <c r="D8947" t="str">
        <f>VLOOKUP(Oliusala[[#This Row],[postnumer]],Sveitarfelog[#All],4,FALSE)</f>
        <v>Ísafjarðarbær</v>
      </c>
      <c r="E8947" t="str">
        <f>VLOOKUP(Oliusala[[#This Row],[postnumer]],Sveitarfelog[#All],5,FALSE)</f>
        <v>Vestfirðir</v>
      </c>
      <c r="F8947" t="s">
        <v>21</v>
      </c>
      <c r="G8947" t="s">
        <v>50</v>
      </c>
      <c r="H8947" s="1" t="s">
        <v>58</v>
      </c>
      <c r="I8947" s="1">
        <v>58588</v>
      </c>
      <c r="J8947" s="2">
        <f>VLOOKUP(Oliusala[[#This Row],[tegund]],Tegundir!$B$2:$D$19,3,FALSE)*Oliusala[[#This Row],[magn]]/1000</f>
        <v>43.941000000000003</v>
      </c>
      <c r="K8947">
        <v>2017</v>
      </c>
      <c r="L8947" t="s">
        <v>18</v>
      </c>
      <c r="M8947" s="144" t="s">
        <v>59</v>
      </c>
    </row>
    <row r="8948" spans="1:13" x14ac:dyDescent="0.2">
      <c r="A8948" t="s">
        <v>63</v>
      </c>
      <c r="B8948" s="144" t="s">
        <v>113</v>
      </c>
      <c r="C8948">
        <v>430</v>
      </c>
      <c r="D8948" t="str">
        <f>VLOOKUP(Oliusala[[#This Row],[postnumer]],Sveitarfelog[#All],4,FALSE)</f>
        <v>Ísafjarðarbær</v>
      </c>
      <c r="E8948" t="str">
        <f>VLOOKUP(Oliusala[[#This Row],[postnumer]],Sveitarfelog[#All],5,FALSE)</f>
        <v>Vestfirðir</v>
      </c>
      <c r="F8948" t="s">
        <v>21</v>
      </c>
      <c r="G8948" t="s">
        <v>50</v>
      </c>
      <c r="H8948" t="s">
        <v>58</v>
      </c>
      <c r="I8948" s="1">
        <v>38094</v>
      </c>
      <c r="J8948" s="2">
        <f>VLOOKUP(Oliusala[[#This Row],[tegund]],Tegundir!$B$2:$D$19,3,FALSE)*Oliusala[[#This Row],[magn]]/1000</f>
        <v>28.570499999999999</v>
      </c>
      <c r="K8948">
        <v>2017</v>
      </c>
      <c r="L8948" t="s">
        <v>18</v>
      </c>
      <c r="M8948" s="144" t="s">
        <v>59</v>
      </c>
    </row>
    <row r="8949" spans="1:13" x14ac:dyDescent="0.2">
      <c r="A8949" t="s">
        <v>63</v>
      </c>
      <c r="B8949" s="144" t="s">
        <v>73</v>
      </c>
      <c r="C8949">
        <v>450</v>
      </c>
      <c r="D8949" t="str">
        <f>VLOOKUP(Oliusala[[#This Row],[postnumer]],Sveitarfelog[#All],4,FALSE)</f>
        <v>Vesturbyggð</v>
      </c>
      <c r="E8949" t="str">
        <f>VLOOKUP(Oliusala[[#This Row],[postnumer]],Sveitarfelog[#All],5,FALSE)</f>
        <v>Vestfirðir</v>
      </c>
      <c r="F8949" t="s">
        <v>20</v>
      </c>
      <c r="G8949" t="s">
        <v>50</v>
      </c>
      <c r="H8949" s="1" t="s">
        <v>58</v>
      </c>
      <c r="I8949" s="1">
        <v>395519</v>
      </c>
      <c r="J8949" s="2">
        <f>VLOOKUP(Oliusala[[#This Row],[tegund]],Tegundir!$B$2:$D$19,3,FALSE)*Oliusala[[#This Row],[magn]]/1000</f>
        <v>296.63925</v>
      </c>
      <c r="K8949">
        <v>2017</v>
      </c>
      <c r="L8949" t="s">
        <v>18</v>
      </c>
      <c r="M8949" s="144" t="s">
        <v>59</v>
      </c>
    </row>
    <row r="8950" spans="1:13" x14ac:dyDescent="0.2">
      <c r="A8950" t="s">
        <v>63</v>
      </c>
      <c r="B8950" s="144" t="s">
        <v>114</v>
      </c>
      <c r="C8950">
        <v>451</v>
      </c>
      <c r="D8950" t="str">
        <f>VLOOKUP(Oliusala[[#This Row],[postnumer]],Sveitarfelog[#All],4,FALSE)</f>
        <v>Vesturbyggð</v>
      </c>
      <c r="E8950" t="str">
        <f>VLOOKUP(Oliusala[[#This Row],[postnumer]],Sveitarfelog[#All],5,FALSE)</f>
        <v>Vestfirðir</v>
      </c>
      <c r="F8950" t="s">
        <v>20</v>
      </c>
      <c r="G8950" t="s">
        <v>50</v>
      </c>
      <c r="H8950" t="s">
        <v>58</v>
      </c>
      <c r="I8950" s="1">
        <v>191143</v>
      </c>
      <c r="J8950" s="2">
        <f>VLOOKUP(Oliusala[[#This Row],[tegund]],Tegundir!$B$2:$D$19,3,FALSE)*Oliusala[[#This Row],[magn]]/1000</f>
        <v>143.35724999999999</v>
      </c>
      <c r="K8950">
        <v>2017</v>
      </c>
      <c r="L8950" t="s">
        <v>18</v>
      </c>
      <c r="M8950" s="144" t="s">
        <v>59</v>
      </c>
    </row>
    <row r="8951" spans="1:13" x14ac:dyDescent="0.2">
      <c r="A8951" t="s">
        <v>63</v>
      </c>
      <c r="B8951" s="144" t="s">
        <v>116</v>
      </c>
      <c r="C8951">
        <v>460</v>
      </c>
      <c r="D8951" t="str">
        <f>VLOOKUP(Oliusala[[#This Row],[postnumer]],Sveitarfelog[#All],4,FALSE)</f>
        <v>Vesturbyggð</v>
      </c>
      <c r="E8951" t="str">
        <f>VLOOKUP(Oliusala[[#This Row],[postnumer]],Sveitarfelog[#All],5,FALSE)</f>
        <v>Vestfirðir</v>
      </c>
      <c r="F8951" t="s">
        <v>20</v>
      </c>
      <c r="G8951" t="s">
        <v>50</v>
      </c>
      <c r="H8951" t="s">
        <v>58</v>
      </c>
      <c r="I8951" s="1">
        <v>94794</v>
      </c>
      <c r="J8951" s="2">
        <f>VLOOKUP(Oliusala[[#This Row],[tegund]],Tegundir!$B$2:$D$19,3,FALSE)*Oliusala[[#This Row],[magn]]/1000</f>
        <v>71.095500000000001</v>
      </c>
      <c r="K8951">
        <v>2017</v>
      </c>
      <c r="L8951" t="s">
        <v>18</v>
      </c>
      <c r="M8951" s="144" t="s">
        <v>59</v>
      </c>
    </row>
    <row r="8952" spans="1:13" x14ac:dyDescent="0.2">
      <c r="A8952" t="s">
        <v>63</v>
      </c>
      <c r="B8952" s="144" t="s">
        <v>117</v>
      </c>
      <c r="C8952">
        <v>465</v>
      </c>
      <c r="D8952" t="str">
        <f>VLOOKUP(Oliusala[[#This Row],[postnumer]],Sveitarfelog[#All],4,FALSE)</f>
        <v>Vesturbyggð</v>
      </c>
      <c r="E8952" t="str">
        <f>VLOOKUP(Oliusala[[#This Row],[postnumer]],Sveitarfelog[#All],5,FALSE)</f>
        <v>Vestfirðir</v>
      </c>
      <c r="F8952" t="s">
        <v>20</v>
      </c>
      <c r="G8952" t="s">
        <v>50</v>
      </c>
      <c r="H8952" s="1" t="s">
        <v>58</v>
      </c>
      <c r="I8952" s="1">
        <v>117902</v>
      </c>
      <c r="J8952" s="2">
        <f>VLOOKUP(Oliusala[[#This Row],[tegund]],Tegundir!$B$2:$D$19,3,FALSE)*Oliusala[[#This Row],[magn]]/1000</f>
        <v>88.426500000000004</v>
      </c>
      <c r="K8952">
        <v>2017</v>
      </c>
      <c r="L8952" t="s">
        <v>18</v>
      </c>
      <c r="M8952" s="144" t="s">
        <v>59</v>
      </c>
    </row>
    <row r="8953" spans="1:13" x14ac:dyDescent="0.2">
      <c r="A8953" t="s">
        <v>63</v>
      </c>
      <c r="B8953" s="144" t="s">
        <v>119</v>
      </c>
      <c r="C8953">
        <v>470</v>
      </c>
      <c r="D8953" t="str">
        <f>VLOOKUP(Oliusala[[#This Row],[postnumer]],Sveitarfelog[#All],4,FALSE)</f>
        <v>Ísafjarðarbær</v>
      </c>
      <c r="E8953" t="str">
        <f>VLOOKUP(Oliusala[[#This Row],[postnumer]],Sveitarfelog[#All],5,FALSE)</f>
        <v>Vestfirðir</v>
      </c>
      <c r="F8953" t="s">
        <v>21</v>
      </c>
      <c r="G8953" t="s">
        <v>50</v>
      </c>
      <c r="H8953" t="s">
        <v>58</v>
      </c>
      <c r="I8953" s="1">
        <v>126660</v>
      </c>
      <c r="J8953" s="2">
        <f>VLOOKUP(Oliusala[[#This Row],[tegund]],Tegundir!$B$2:$D$19,3,FALSE)*Oliusala[[#This Row],[magn]]/1000</f>
        <v>94.995000000000005</v>
      </c>
      <c r="K8953">
        <v>2017</v>
      </c>
      <c r="L8953" t="s">
        <v>18</v>
      </c>
      <c r="M8953" s="144" t="s">
        <v>59</v>
      </c>
    </row>
    <row r="8954" spans="1:13" x14ac:dyDescent="0.2">
      <c r="A8954" t="s">
        <v>63</v>
      </c>
      <c r="B8954" s="144" t="s">
        <v>120</v>
      </c>
      <c r="C8954">
        <v>500</v>
      </c>
      <c r="D8954" t="str">
        <f>VLOOKUP(Oliusala[[#This Row],[postnumer]],Sveitarfelog[#All],4,FALSE)</f>
        <v>Húnaþing vestra</v>
      </c>
      <c r="E8954" t="str">
        <f>VLOOKUP(Oliusala[[#This Row],[postnumer]],Sveitarfelog[#All],5,FALSE)</f>
        <v>Norðurland vestra</v>
      </c>
      <c r="F8954" t="s">
        <v>21</v>
      </c>
      <c r="G8954" t="s">
        <v>50</v>
      </c>
      <c r="H8954" s="1" t="s">
        <v>58</v>
      </c>
      <c r="I8954" s="1">
        <v>710315</v>
      </c>
      <c r="J8954" s="2">
        <f>VLOOKUP(Oliusala[[#This Row],[tegund]],Tegundir!$B$2:$D$19,3,FALSE)*Oliusala[[#This Row],[magn]]/1000</f>
        <v>532.73625000000004</v>
      </c>
      <c r="K8954">
        <v>2017</v>
      </c>
      <c r="L8954" t="s">
        <v>18</v>
      </c>
      <c r="M8954" s="144" t="s">
        <v>59</v>
      </c>
    </row>
    <row r="8955" spans="1:13" x14ac:dyDescent="0.2">
      <c r="A8955" t="s">
        <v>63</v>
      </c>
      <c r="B8955" s="144" t="s">
        <v>123</v>
      </c>
      <c r="C8955">
        <v>510</v>
      </c>
      <c r="D8955" t="str">
        <f>VLOOKUP(Oliusala[[#This Row],[postnumer]],Sveitarfelog[#All],4,FALSE)</f>
        <v>Árneshreppur,Kaldrananeshreppur,Strandabyggð</v>
      </c>
      <c r="E8955" t="str">
        <f>VLOOKUP(Oliusala[[#This Row],[postnumer]],Sveitarfelog[#All],5,FALSE)</f>
        <v>Vestfirðir</v>
      </c>
      <c r="F8955" t="s">
        <v>20</v>
      </c>
      <c r="G8955" t="s">
        <v>50</v>
      </c>
      <c r="H8955" s="1" t="s">
        <v>58</v>
      </c>
      <c r="I8955" s="1">
        <v>258667</v>
      </c>
      <c r="J8955" s="2">
        <f>VLOOKUP(Oliusala[[#This Row],[tegund]],Tegundir!$B$2:$D$19,3,FALSE)*Oliusala[[#This Row],[magn]]/1000</f>
        <v>194.00024999999999</v>
      </c>
      <c r="K8955">
        <v>2017</v>
      </c>
      <c r="L8955" t="s">
        <v>18</v>
      </c>
      <c r="M8955" s="144" t="s">
        <v>59</v>
      </c>
    </row>
    <row r="8956" spans="1:13" x14ac:dyDescent="0.2">
      <c r="A8956" t="s">
        <v>63</v>
      </c>
      <c r="B8956" s="144" t="s">
        <v>123</v>
      </c>
      <c r="C8956">
        <v>510</v>
      </c>
      <c r="D8956" t="str">
        <f>VLOOKUP(Oliusala[[#This Row],[postnumer]],Sveitarfelog[#All],4,FALSE)</f>
        <v>Árneshreppur,Kaldrananeshreppur,Strandabyggð</v>
      </c>
      <c r="E8956" t="str">
        <f>VLOOKUP(Oliusala[[#This Row],[postnumer]],Sveitarfelog[#All],5,FALSE)</f>
        <v>Vestfirðir</v>
      </c>
      <c r="F8956" t="s">
        <v>21</v>
      </c>
      <c r="G8956" t="s">
        <v>50</v>
      </c>
      <c r="H8956" t="s">
        <v>58</v>
      </c>
      <c r="I8956" s="1">
        <v>296355</v>
      </c>
      <c r="J8956" s="2">
        <f>VLOOKUP(Oliusala[[#This Row],[tegund]],Tegundir!$B$2:$D$19,3,FALSE)*Oliusala[[#This Row],[magn]]/1000</f>
        <v>222.26625000000001</v>
      </c>
      <c r="K8956">
        <v>2017</v>
      </c>
      <c r="L8956" t="s">
        <v>18</v>
      </c>
      <c r="M8956" s="144" t="s">
        <v>59</v>
      </c>
    </row>
    <row r="8957" spans="1:13" x14ac:dyDescent="0.2">
      <c r="A8957" t="s">
        <v>63</v>
      </c>
      <c r="B8957" s="144" t="s">
        <v>124</v>
      </c>
      <c r="C8957">
        <v>510</v>
      </c>
      <c r="D8957" t="str">
        <f>VLOOKUP(Oliusala[[#This Row],[postnumer]],Sveitarfelog[#All],4,FALSE)</f>
        <v>Árneshreppur,Kaldrananeshreppur,Strandabyggð</v>
      </c>
      <c r="E8957" t="str">
        <f>VLOOKUP(Oliusala[[#This Row],[postnumer]],Sveitarfelog[#All],5,FALSE)</f>
        <v>Vestfirðir</v>
      </c>
      <c r="F8957" t="s">
        <v>21</v>
      </c>
      <c r="G8957" t="s">
        <v>50</v>
      </c>
      <c r="H8957" s="1" t="s">
        <v>58</v>
      </c>
      <c r="I8957" s="1">
        <v>26142</v>
      </c>
      <c r="J8957" s="2">
        <f>VLOOKUP(Oliusala[[#This Row],[tegund]],Tegundir!$B$2:$D$19,3,FALSE)*Oliusala[[#This Row],[magn]]/1000</f>
        <v>19.6065</v>
      </c>
      <c r="K8957">
        <v>2017</v>
      </c>
      <c r="L8957" t="s">
        <v>18</v>
      </c>
      <c r="M8957" s="144" t="s">
        <v>59</v>
      </c>
    </row>
    <row r="8958" spans="1:13" x14ac:dyDescent="0.2">
      <c r="A8958" t="s">
        <v>63</v>
      </c>
      <c r="B8958" s="144" t="s">
        <v>125</v>
      </c>
      <c r="C8958">
        <v>520</v>
      </c>
      <c r="D8958" t="str">
        <f>VLOOKUP(Oliusala[[#This Row],[postnumer]],Sveitarfelog[#All],4,FALSE)</f>
        <v>Árneshreppur,Kaldrananeshreppur,Strandabyggð</v>
      </c>
      <c r="E8958" t="str">
        <f>VLOOKUP(Oliusala[[#This Row],[postnumer]],Sveitarfelog[#All],5,FALSE)</f>
        <v>Vestfirðir</v>
      </c>
      <c r="F8958" t="s">
        <v>21</v>
      </c>
      <c r="G8958" t="s">
        <v>50</v>
      </c>
      <c r="H8958" s="1" t="s">
        <v>58</v>
      </c>
      <c r="I8958" s="1">
        <v>38167</v>
      </c>
      <c r="J8958" s="2">
        <f>VLOOKUP(Oliusala[[#This Row],[tegund]],Tegundir!$B$2:$D$19,3,FALSE)*Oliusala[[#This Row],[magn]]/1000</f>
        <v>28.625250000000001</v>
      </c>
      <c r="K8958">
        <v>2017</v>
      </c>
      <c r="L8958" t="s">
        <v>18</v>
      </c>
      <c r="M8958" s="144" t="s">
        <v>59</v>
      </c>
    </row>
    <row r="8959" spans="1:13" x14ac:dyDescent="0.2">
      <c r="A8959" t="s">
        <v>63</v>
      </c>
      <c r="B8959" s="144" t="s">
        <v>102</v>
      </c>
      <c r="C8959">
        <v>530</v>
      </c>
      <c r="D8959" t="str">
        <f>VLOOKUP(Oliusala[[#This Row],[postnumer]],Sveitarfelog[#All],4,FALSE)</f>
        <v>Húnaþing vestra</v>
      </c>
      <c r="E8959" t="str">
        <f>VLOOKUP(Oliusala[[#This Row],[postnumer]],Sveitarfelog[#All],5,FALSE)</f>
        <v>Norðurland vestra</v>
      </c>
      <c r="F8959" t="s">
        <v>20</v>
      </c>
      <c r="G8959" t="s">
        <v>50</v>
      </c>
      <c r="H8959" s="1" t="s">
        <v>58</v>
      </c>
      <c r="I8959" s="1">
        <v>461478</v>
      </c>
      <c r="J8959" s="2">
        <f>VLOOKUP(Oliusala[[#This Row],[tegund]],Tegundir!$B$2:$D$19,3,FALSE)*Oliusala[[#This Row],[magn]]/1000</f>
        <v>346.10849999999999</v>
      </c>
      <c r="K8959">
        <v>2017</v>
      </c>
      <c r="L8959" t="s">
        <v>18</v>
      </c>
      <c r="M8959" s="144" t="s">
        <v>59</v>
      </c>
    </row>
    <row r="8960" spans="1:13" x14ac:dyDescent="0.2">
      <c r="A8960" t="s">
        <v>63</v>
      </c>
      <c r="B8960" s="144" t="s">
        <v>126</v>
      </c>
      <c r="C8960">
        <v>530</v>
      </c>
      <c r="D8960" t="str">
        <f>VLOOKUP(Oliusala[[#This Row],[postnumer]],Sveitarfelog[#All],4,FALSE)</f>
        <v>Húnaþing vestra</v>
      </c>
      <c r="E8960" t="str">
        <f>VLOOKUP(Oliusala[[#This Row],[postnumer]],Sveitarfelog[#All],5,FALSE)</f>
        <v>Norðurland vestra</v>
      </c>
      <c r="F8960" t="s">
        <v>20</v>
      </c>
      <c r="G8960" t="s">
        <v>50</v>
      </c>
      <c r="H8960" s="1" t="s">
        <v>58</v>
      </c>
      <c r="I8960" s="1">
        <v>72935</v>
      </c>
      <c r="J8960" s="2">
        <f>VLOOKUP(Oliusala[[#This Row],[tegund]],Tegundir!$B$2:$D$19,3,FALSE)*Oliusala[[#This Row],[magn]]/1000</f>
        <v>54.701250000000002</v>
      </c>
      <c r="K8960">
        <v>2017</v>
      </c>
      <c r="L8960" t="s">
        <v>18</v>
      </c>
      <c r="M8960" s="144" t="s">
        <v>59</v>
      </c>
    </row>
    <row r="8961" spans="1:13" x14ac:dyDescent="0.2">
      <c r="A8961" t="s">
        <v>63</v>
      </c>
      <c r="B8961" s="144" t="s">
        <v>127</v>
      </c>
      <c r="C8961">
        <v>531</v>
      </c>
      <c r="D8961" t="str">
        <f>VLOOKUP(Oliusala[[#This Row],[postnumer]],Sveitarfelog[#All],4,FALSE)</f>
        <v>Húnaþing vestra</v>
      </c>
      <c r="E8961" t="str">
        <f>VLOOKUP(Oliusala[[#This Row],[postnumer]],Sveitarfelog[#All],5,FALSE)</f>
        <v>Norðurland vestra</v>
      </c>
      <c r="F8961" t="s">
        <v>20</v>
      </c>
      <c r="G8961" t="s">
        <v>50</v>
      </c>
      <c r="H8961" t="s">
        <v>58</v>
      </c>
      <c r="I8961" s="1">
        <v>108303</v>
      </c>
      <c r="J8961" s="2">
        <f>VLOOKUP(Oliusala[[#This Row],[tegund]],Tegundir!$B$2:$D$19,3,FALSE)*Oliusala[[#This Row],[magn]]/1000</f>
        <v>81.227249999999998</v>
      </c>
      <c r="K8961">
        <v>2017</v>
      </c>
      <c r="L8961" t="s">
        <v>18</v>
      </c>
      <c r="M8961" s="144" t="s">
        <v>59</v>
      </c>
    </row>
    <row r="8962" spans="1:13" x14ac:dyDescent="0.2">
      <c r="A8962" t="s">
        <v>63</v>
      </c>
      <c r="B8962" s="144" t="s">
        <v>128</v>
      </c>
      <c r="C8962">
        <v>540</v>
      </c>
      <c r="D8962" t="str">
        <f>VLOOKUP(Oliusala[[#This Row],[postnumer]],Sveitarfelog[#All],4,FALSE)</f>
        <v>Húnabyggð</v>
      </c>
      <c r="E8962" t="str">
        <f>VLOOKUP(Oliusala[[#This Row],[postnumer]],Sveitarfelog[#All],5,FALSE)</f>
        <v>Norðurland vestra</v>
      </c>
      <c r="F8962" t="s">
        <v>20</v>
      </c>
      <c r="G8962" t="s">
        <v>50</v>
      </c>
      <c r="H8962" s="1" t="s">
        <v>58</v>
      </c>
      <c r="I8962" s="1">
        <v>1424807</v>
      </c>
      <c r="J8962" s="2">
        <f>VLOOKUP(Oliusala[[#This Row],[tegund]],Tegundir!$B$2:$D$19,3,FALSE)*Oliusala[[#This Row],[magn]]/1000</f>
        <v>1068.6052500000001</v>
      </c>
      <c r="K8962">
        <v>2017</v>
      </c>
      <c r="L8962" t="s">
        <v>18</v>
      </c>
      <c r="M8962" s="144" t="s">
        <v>59</v>
      </c>
    </row>
    <row r="8963" spans="1:13" x14ac:dyDescent="0.2">
      <c r="A8963" t="s">
        <v>63</v>
      </c>
      <c r="B8963" s="144" t="s">
        <v>129</v>
      </c>
      <c r="C8963">
        <v>545</v>
      </c>
      <c r="D8963" t="str">
        <f>VLOOKUP(Oliusala[[#This Row],[postnumer]],Sveitarfelog[#All],4,FALSE)</f>
        <v>Sveitarfélagið Skagaströnd</v>
      </c>
      <c r="E8963" t="str">
        <f>VLOOKUP(Oliusala[[#This Row],[postnumer]],Sveitarfelog[#All],5,FALSE)</f>
        <v>Norðurland vestra</v>
      </c>
      <c r="F8963" t="s">
        <v>20</v>
      </c>
      <c r="G8963" t="s">
        <v>50</v>
      </c>
      <c r="H8963" s="1" t="s">
        <v>58</v>
      </c>
      <c r="I8963" s="1">
        <v>175091</v>
      </c>
      <c r="J8963" s="2">
        <f>VLOOKUP(Oliusala[[#This Row],[tegund]],Tegundir!$B$2:$D$19,3,FALSE)*Oliusala[[#This Row],[magn]]/1000</f>
        <v>131.31825000000001</v>
      </c>
      <c r="K8963">
        <v>2017</v>
      </c>
      <c r="L8963" t="s">
        <v>18</v>
      </c>
      <c r="M8963" s="144" t="s">
        <v>59</v>
      </c>
    </row>
    <row r="8964" spans="1:13" x14ac:dyDescent="0.2">
      <c r="A8964" t="s">
        <v>63</v>
      </c>
      <c r="B8964" s="144" t="s">
        <v>122</v>
      </c>
      <c r="C8964">
        <v>550</v>
      </c>
      <c r="D8964" t="str">
        <f>VLOOKUP(Oliusala[[#This Row],[postnumer]],Sveitarfelog[#All],4,FALSE)</f>
        <v>Skagafjörður</v>
      </c>
      <c r="E8964" t="str">
        <f>VLOOKUP(Oliusala[[#This Row],[postnumer]],Sveitarfelog[#All],5,FALSE)</f>
        <v>Norðurland vestra</v>
      </c>
      <c r="F8964" t="s">
        <v>20</v>
      </c>
      <c r="G8964" t="s">
        <v>50</v>
      </c>
      <c r="H8964" s="1" t="s">
        <v>58</v>
      </c>
      <c r="I8964" s="1">
        <v>1465026</v>
      </c>
      <c r="J8964" s="2">
        <f>VLOOKUP(Oliusala[[#This Row],[tegund]],Tegundir!$B$2:$D$19,3,FALSE)*Oliusala[[#This Row],[magn]]/1000</f>
        <v>1098.7695000000001</v>
      </c>
      <c r="K8964">
        <v>2017</v>
      </c>
      <c r="L8964" t="s">
        <v>18</v>
      </c>
      <c r="M8964" s="144" t="s">
        <v>59</v>
      </c>
    </row>
    <row r="8965" spans="1:13" x14ac:dyDescent="0.2">
      <c r="A8965" t="s">
        <v>63</v>
      </c>
      <c r="B8965" s="144" t="s">
        <v>131</v>
      </c>
      <c r="C8965">
        <v>560</v>
      </c>
      <c r="D8965" t="str">
        <f>VLOOKUP(Oliusala[[#This Row],[postnumer]],Sveitarfelog[#All],4,FALSE)</f>
        <v>Skagafjörður</v>
      </c>
      <c r="E8965" t="str">
        <f>VLOOKUP(Oliusala[[#This Row],[postnumer]],Sveitarfelog[#All],5,FALSE)</f>
        <v>Norðurland vestra</v>
      </c>
      <c r="F8965" t="s">
        <v>20</v>
      </c>
      <c r="G8965" t="s">
        <v>50</v>
      </c>
      <c r="H8965" t="s">
        <v>58</v>
      </c>
      <c r="I8965" s="1">
        <v>722198</v>
      </c>
      <c r="J8965" s="2">
        <f>VLOOKUP(Oliusala[[#This Row],[tegund]],Tegundir!$B$2:$D$19,3,FALSE)*Oliusala[[#This Row],[magn]]/1000</f>
        <v>541.64850000000001</v>
      </c>
      <c r="K8965">
        <v>2017</v>
      </c>
      <c r="L8965" t="s">
        <v>18</v>
      </c>
      <c r="M8965" s="144" t="s">
        <v>59</v>
      </c>
    </row>
    <row r="8966" spans="1:13" x14ac:dyDescent="0.2">
      <c r="A8966" t="s">
        <v>63</v>
      </c>
      <c r="B8966" s="144" t="s">
        <v>132</v>
      </c>
      <c r="C8966">
        <v>565</v>
      </c>
      <c r="D8966" t="str">
        <f>VLOOKUP(Oliusala[[#This Row],[postnumer]],Sveitarfelog[#All],4,FALSE)</f>
        <v>Skagafjörður</v>
      </c>
      <c r="E8966" t="str">
        <f>VLOOKUP(Oliusala[[#This Row],[postnumer]],Sveitarfelog[#All],5,FALSE)</f>
        <v>Norðurland vestra</v>
      </c>
      <c r="F8966" t="s">
        <v>20</v>
      </c>
      <c r="G8966" t="s">
        <v>50</v>
      </c>
      <c r="H8966" t="s">
        <v>58</v>
      </c>
      <c r="I8966" s="1">
        <v>132952</v>
      </c>
      <c r="J8966" s="2">
        <f>VLOOKUP(Oliusala[[#This Row],[tegund]],Tegundir!$B$2:$D$19,3,FALSE)*Oliusala[[#This Row],[magn]]/1000</f>
        <v>99.713999999999999</v>
      </c>
      <c r="K8966">
        <v>2017</v>
      </c>
      <c r="L8966" t="s">
        <v>18</v>
      </c>
      <c r="M8966" s="144" t="s">
        <v>59</v>
      </c>
    </row>
    <row r="8967" spans="1:13" x14ac:dyDescent="0.2">
      <c r="A8967" t="s">
        <v>63</v>
      </c>
      <c r="B8967" s="144" t="s">
        <v>134</v>
      </c>
      <c r="C8967">
        <v>570</v>
      </c>
      <c r="D8967" t="str">
        <f>VLOOKUP(Oliusala[[#This Row],[postnumer]],Sveitarfelog[#All],4,FALSE)</f>
        <v>Skagafjörður</v>
      </c>
      <c r="E8967" t="str">
        <f>VLOOKUP(Oliusala[[#This Row],[postnumer]],Sveitarfelog[#All],5,FALSE)</f>
        <v>Norðurland vestra</v>
      </c>
      <c r="F8967" t="s">
        <v>20</v>
      </c>
      <c r="G8967" t="s">
        <v>50</v>
      </c>
      <c r="H8967" t="s">
        <v>58</v>
      </c>
      <c r="I8967" s="1">
        <v>39266</v>
      </c>
      <c r="J8967" s="2">
        <f>VLOOKUP(Oliusala[[#This Row],[tegund]],Tegundir!$B$2:$D$19,3,FALSE)*Oliusala[[#This Row],[magn]]/1000</f>
        <v>29.4495</v>
      </c>
      <c r="K8967">
        <v>2017</v>
      </c>
      <c r="L8967" t="s">
        <v>18</v>
      </c>
      <c r="M8967" s="144" t="s">
        <v>59</v>
      </c>
    </row>
    <row r="8968" spans="1:13" x14ac:dyDescent="0.2">
      <c r="A8968" t="s">
        <v>68</v>
      </c>
      <c r="B8968" s="144" t="s">
        <v>68</v>
      </c>
      <c r="C8968">
        <v>600</v>
      </c>
      <c r="D8968" t="str">
        <f>VLOOKUP(Oliusala[[#This Row],[postnumer]],Sveitarfelog[#All],4,FALSE)</f>
        <v>Akureyrarbær,Eyjafjarðarsveit,Hörgársveit,Svalbarðsstrandarhreppur,Grýtubakkahreppur</v>
      </c>
      <c r="E8968" t="str">
        <f>VLOOKUP(Oliusala[[#This Row],[postnumer]],Sveitarfelog[#All],5,FALSE)</f>
        <v>Norðurland eystra</v>
      </c>
      <c r="F8968" t="s">
        <v>20</v>
      </c>
      <c r="G8968" t="s">
        <v>50</v>
      </c>
      <c r="H8968" t="s">
        <v>58</v>
      </c>
      <c r="I8968" s="1">
        <v>4094</v>
      </c>
      <c r="J8968" s="2">
        <f>VLOOKUP(Oliusala[[#This Row],[tegund]],Tegundir!$B$2:$D$19,3,FALSE)*Oliusala[[#This Row],[magn]]/1000</f>
        <v>3.0705</v>
      </c>
      <c r="K8968">
        <v>2017</v>
      </c>
      <c r="L8968" t="s">
        <v>18</v>
      </c>
      <c r="M8968" s="144" t="s">
        <v>59</v>
      </c>
    </row>
    <row r="8969" spans="1:13" x14ac:dyDescent="0.2">
      <c r="A8969" t="s">
        <v>63</v>
      </c>
      <c r="B8969" s="144" t="s">
        <v>68</v>
      </c>
      <c r="C8969">
        <v>600</v>
      </c>
      <c r="D8969" t="str">
        <f>VLOOKUP(Oliusala[[#This Row],[postnumer]],Sveitarfelog[#All],4,FALSE)</f>
        <v>Akureyrarbær,Eyjafjarðarsveit,Hörgársveit,Svalbarðsstrandarhreppur,Grýtubakkahreppur</v>
      </c>
      <c r="E8969" t="str">
        <f>VLOOKUP(Oliusala[[#This Row],[postnumer]],Sveitarfelog[#All],5,FALSE)</f>
        <v>Norðurland eystra</v>
      </c>
      <c r="F8969" t="s">
        <v>20</v>
      </c>
      <c r="G8969" t="s">
        <v>50</v>
      </c>
      <c r="H8969" t="s">
        <v>58</v>
      </c>
      <c r="I8969" s="1">
        <v>1117420</v>
      </c>
      <c r="J8969" s="2">
        <f>VLOOKUP(Oliusala[[#This Row],[tegund]],Tegundir!$B$2:$D$19,3,FALSE)*Oliusala[[#This Row],[magn]]/1000</f>
        <v>838.06500000000005</v>
      </c>
      <c r="K8969">
        <v>2017</v>
      </c>
      <c r="L8969" t="s">
        <v>18</v>
      </c>
      <c r="M8969" s="144" t="s">
        <v>59</v>
      </c>
    </row>
    <row r="8970" spans="1:13" x14ac:dyDescent="0.2">
      <c r="A8970" t="s">
        <v>63</v>
      </c>
      <c r="B8970" s="144" t="s">
        <v>68</v>
      </c>
      <c r="C8970">
        <v>600</v>
      </c>
      <c r="D8970" t="str">
        <f>VLOOKUP(Oliusala[[#This Row],[postnumer]],Sveitarfelog[#All],4,FALSE)</f>
        <v>Akureyrarbær,Eyjafjarðarsveit,Hörgársveit,Svalbarðsstrandarhreppur,Grýtubakkahreppur</v>
      </c>
      <c r="E8970" t="str">
        <f>VLOOKUP(Oliusala[[#This Row],[postnumer]],Sveitarfelog[#All],5,FALSE)</f>
        <v>Norðurland eystra</v>
      </c>
      <c r="F8970" t="s">
        <v>20</v>
      </c>
      <c r="G8970" t="s">
        <v>50</v>
      </c>
      <c r="H8970" s="1" t="s">
        <v>58</v>
      </c>
      <c r="I8970" s="1">
        <v>6249011</v>
      </c>
      <c r="J8970" s="2">
        <f>VLOOKUP(Oliusala[[#This Row],[tegund]],Tegundir!$B$2:$D$19,3,FALSE)*Oliusala[[#This Row],[magn]]/1000</f>
        <v>4686.7582499999999</v>
      </c>
      <c r="K8970">
        <v>2017</v>
      </c>
      <c r="L8970" t="s">
        <v>18</v>
      </c>
      <c r="M8970" s="144" t="s">
        <v>59</v>
      </c>
    </row>
    <row r="8971" spans="1:13" x14ac:dyDescent="0.2">
      <c r="A8971" t="s">
        <v>63</v>
      </c>
      <c r="B8971" s="144" t="s">
        <v>68</v>
      </c>
      <c r="C8971">
        <v>600</v>
      </c>
      <c r="D8971" t="str">
        <f>VLOOKUP(Oliusala[[#This Row],[postnumer]],Sveitarfelog[#All],4,FALSE)</f>
        <v>Akureyrarbær,Eyjafjarðarsveit,Hörgársveit,Svalbarðsstrandarhreppur,Grýtubakkahreppur</v>
      </c>
      <c r="E8971" t="str">
        <f>VLOOKUP(Oliusala[[#This Row],[postnumer]],Sveitarfelog[#All],5,FALSE)</f>
        <v>Norðurland eystra</v>
      </c>
      <c r="F8971" t="s">
        <v>46</v>
      </c>
      <c r="G8971" t="s">
        <v>50</v>
      </c>
      <c r="H8971" s="1" t="s">
        <v>58</v>
      </c>
      <c r="I8971" s="1">
        <v>4557</v>
      </c>
      <c r="J8971" s="2">
        <f>VLOOKUP(Oliusala[[#This Row],[tegund]],Tegundir!$B$2:$D$19,3,FALSE)*Oliusala[[#This Row],[magn]]/1000</f>
        <v>3.4177499999999998</v>
      </c>
      <c r="K8971">
        <v>2017</v>
      </c>
      <c r="L8971" t="s">
        <v>18</v>
      </c>
      <c r="M8971" s="144" t="s">
        <v>59</v>
      </c>
    </row>
    <row r="8972" spans="1:13" x14ac:dyDescent="0.2">
      <c r="A8972" t="s">
        <v>63</v>
      </c>
      <c r="B8972" s="144" t="s">
        <v>68</v>
      </c>
      <c r="C8972">
        <v>600</v>
      </c>
      <c r="D8972" t="str">
        <f>VLOOKUP(Oliusala[[#This Row],[postnumer]],Sveitarfelog[#All],4,FALSE)</f>
        <v>Akureyrarbær,Eyjafjarðarsveit,Hörgársveit,Svalbarðsstrandarhreppur,Grýtubakkahreppur</v>
      </c>
      <c r="E8972" t="str">
        <f>VLOOKUP(Oliusala[[#This Row],[postnumer]],Sveitarfelog[#All],5,FALSE)</f>
        <v>Norðurland eystra</v>
      </c>
      <c r="F8972" t="s">
        <v>20</v>
      </c>
      <c r="G8972" t="s">
        <v>50</v>
      </c>
      <c r="H8972" t="s">
        <v>58</v>
      </c>
      <c r="I8972" s="1">
        <v>260345</v>
      </c>
      <c r="J8972" s="2">
        <f>VLOOKUP(Oliusala[[#This Row],[tegund]],Tegundir!$B$2:$D$19,3,FALSE)*Oliusala[[#This Row],[magn]]/1000</f>
        <v>195.25874999999999</v>
      </c>
      <c r="K8972">
        <v>2017</v>
      </c>
      <c r="L8972" t="s">
        <v>18</v>
      </c>
      <c r="M8972" s="144" t="s">
        <v>59</v>
      </c>
    </row>
    <row r="8973" spans="1:13" x14ac:dyDescent="0.2">
      <c r="A8973" t="s">
        <v>63</v>
      </c>
      <c r="B8973" s="144" t="s">
        <v>68</v>
      </c>
      <c r="C8973">
        <v>600</v>
      </c>
      <c r="D8973" t="str">
        <f>VLOOKUP(Oliusala[[#This Row],[postnumer]],Sveitarfelog[#All],4,FALSE)</f>
        <v>Akureyrarbær,Eyjafjarðarsveit,Hörgársveit,Svalbarðsstrandarhreppur,Grýtubakkahreppur</v>
      </c>
      <c r="E8973" t="str">
        <f>VLOOKUP(Oliusala[[#This Row],[postnumer]],Sveitarfelog[#All],5,FALSE)</f>
        <v>Norðurland eystra</v>
      </c>
      <c r="F8973" t="s">
        <v>20</v>
      </c>
      <c r="G8973" t="s">
        <v>50</v>
      </c>
      <c r="H8973" s="1" t="s">
        <v>58</v>
      </c>
      <c r="I8973" s="1">
        <v>1119972</v>
      </c>
      <c r="J8973" s="2">
        <f>VLOOKUP(Oliusala[[#This Row],[tegund]],Tegundir!$B$2:$D$19,3,FALSE)*Oliusala[[#This Row],[magn]]/1000</f>
        <v>839.97900000000004</v>
      </c>
      <c r="K8973">
        <v>2017</v>
      </c>
      <c r="L8973" t="s">
        <v>18</v>
      </c>
      <c r="M8973" s="144" t="s">
        <v>59</v>
      </c>
    </row>
    <row r="8974" spans="1:13" x14ac:dyDescent="0.2">
      <c r="A8974" t="s">
        <v>63</v>
      </c>
      <c r="B8974" s="144" t="s">
        <v>68</v>
      </c>
      <c r="C8974">
        <v>600</v>
      </c>
      <c r="D8974" t="str">
        <f>VLOOKUP(Oliusala[[#This Row],[postnumer]],Sveitarfelog[#All],4,FALSE)</f>
        <v>Akureyrarbær,Eyjafjarðarsveit,Hörgársveit,Svalbarðsstrandarhreppur,Grýtubakkahreppur</v>
      </c>
      <c r="E8974" t="str">
        <f>VLOOKUP(Oliusala[[#This Row],[postnumer]],Sveitarfelog[#All],5,FALSE)</f>
        <v>Norðurland eystra</v>
      </c>
      <c r="F8974" t="s">
        <v>46</v>
      </c>
      <c r="G8974" t="s">
        <v>50</v>
      </c>
      <c r="H8974" s="1" t="s">
        <v>58</v>
      </c>
      <c r="I8974" s="1">
        <v>20587</v>
      </c>
      <c r="J8974" s="2">
        <f>VLOOKUP(Oliusala[[#This Row],[tegund]],Tegundir!$B$2:$D$19,3,FALSE)*Oliusala[[#This Row],[magn]]/1000</f>
        <v>15.440250000000001</v>
      </c>
      <c r="K8974">
        <v>2017</v>
      </c>
      <c r="L8974" t="s">
        <v>18</v>
      </c>
      <c r="M8974" s="144" t="s">
        <v>59</v>
      </c>
    </row>
    <row r="8975" spans="1:13" x14ac:dyDescent="0.2">
      <c r="A8975" t="s">
        <v>63</v>
      </c>
      <c r="B8975" s="144" t="s">
        <v>68</v>
      </c>
      <c r="C8975">
        <v>600</v>
      </c>
      <c r="D8975" t="str">
        <f>VLOOKUP(Oliusala[[#This Row],[postnumer]],Sveitarfelog[#All],4,FALSE)</f>
        <v>Akureyrarbær,Eyjafjarðarsveit,Hörgársveit,Svalbarðsstrandarhreppur,Grýtubakkahreppur</v>
      </c>
      <c r="E8975" t="str">
        <f>VLOOKUP(Oliusala[[#This Row],[postnumer]],Sveitarfelog[#All],5,FALSE)</f>
        <v>Norðurland eystra</v>
      </c>
      <c r="F8975" t="s">
        <v>20</v>
      </c>
      <c r="G8975" t="s">
        <v>50</v>
      </c>
      <c r="H8975" s="1" t="s">
        <v>58</v>
      </c>
      <c r="I8975" s="1">
        <v>726559</v>
      </c>
      <c r="J8975" s="2">
        <f>VLOOKUP(Oliusala[[#This Row],[tegund]],Tegundir!$B$2:$D$19,3,FALSE)*Oliusala[[#This Row],[magn]]/1000</f>
        <v>544.91925000000003</v>
      </c>
      <c r="K8975">
        <v>2017</v>
      </c>
      <c r="L8975" t="s">
        <v>18</v>
      </c>
      <c r="M8975" s="144" t="s">
        <v>59</v>
      </c>
    </row>
    <row r="8976" spans="1:13" x14ac:dyDescent="0.2">
      <c r="A8976" t="s">
        <v>63</v>
      </c>
      <c r="B8976" s="144" t="s">
        <v>68</v>
      </c>
      <c r="C8976">
        <v>600</v>
      </c>
      <c r="D8976" t="str">
        <f>VLOOKUP(Oliusala[[#This Row],[postnumer]],Sveitarfelog[#All],4,FALSE)</f>
        <v>Akureyrarbær,Eyjafjarðarsveit,Hörgársveit,Svalbarðsstrandarhreppur,Grýtubakkahreppur</v>
      </c>
      <c r="E8976" t="str">
        <f>VLOOKUP(Oliusala[[#This Row],[postnumer]],Sveitarfelog[#All],5,FALSE)</f>
        <v>Norðurland eystra</v>
      </c>
      <c r="F8976" t="s">
        <v>20</v>
      </c>
      <c r="G8976" t="s">
        <v>50</v>
      </c>
      <c r="H8976" s="1" t="s">
        <v>58</v>
      </c>
      <c r="I8976" s="1">
        <v>947480</v>
      </c>
      <c r="J8976" s="2">
        <f>VLOOKUP(Oliusala[[#This Row],[tegund]],Tegundir!$B$2:$D$19,3,FALSE)*Oliusala[[#This Row],[magn]]/1000</f>
        <v>710.61</v>
      </c>
      <c r="K8976">
        <v>2017</v>
      </c>
      <c r="L8976" t="s">
        <v>18</v>
      </c>
      <c r="M8976" s="144" t="s">
        <v>59</v>
      </c>
    </row>
    <row r="8977" spans="1:13" x14ac:dyDescent="0.2">
      <c r="A8977" t="s">
        <v>63</v>
      </c>
      <c r="B8977" s="144" t="s">
        <v>68</v>
      </c>
      <c r="C8977">
        <v>600</v>
      </c>
      <c r="D8977" t="str">
        <f>VLOOKUP(Oliusala[[#This Row],[postnumer]],Sveitarfelog[#All],4,FALSE)</f>
        <v>Akureyrarbær,Eyjafjarðarsveit,Hörgársveit,Svalbarðsstrandarhreppur,Grýtubakkahreppur</v>
      </c>
      <c r="E8977" t="str">
        <f>VLOOKUP(Oliusala[[#This Row],[postnumer]],Sveitarfelog[#All],5,FALSE)</f>
        <v>Norðurland eystra</v>
      </c>
      <c r="F8977" t="s">
        <v>20</v>
      </c>
      <c r="G8977" t="s">
        <v>50</v>
      </c>
      <c r="H8977" s="1" t="s">
        <v>58</v>
      </c>
      <c r="I8977" s="1">
        <v>3011</v>
      </c>
      <c r="J8977" s="2">
        <f>VLOOKUP(Oliusala[[#This Row],[tegund]],Tegundir!$B$2:$D$19,3,FALSE)*Oliusala[[#This Row],[magn]]/1000</f>
        <v>2.2582499999999999</v>
      </c>
      <c r="K8977">
        <v>2017</v>
      </c>
      <c r="L8977" t="s">
        <v>18</v>
      </c>
      <c r="M8977" s="144" t="s">
        <v>59</v>
      </c>
    </row>
    <row r="8978" spans="1:13" x14ac:dyDescent="0.2">
      <c r="A8978" t="s">
        <v>63</v>
      </c>
      <c r="B8978" s="144" t="s">
        <v>68</v>
      </c>
      <c r="C8978">
        <v>600</v>
      </c>
      <c r="D8978" t="str">
        <f>VLOOKUP(Oliusala[[#This Row],[postnumer]],Sveitarfelog[#All],4,FALSE)</f>
        <v>Akureyrarbær,Eyjafjarðarsveit,Hörgársveit,Svalbarðsstrandarhreppur,Grýtubakkahreppur</v>
      </c>
      <c r="E8978" t="str">
        <f>VLOOKUP(Oliusala[[#This Row],[postnumer]],Sveitarfelog[#All],5,FALSE)</f>
        <v>Norðurland eystra</v>
      </c>
      <c r="F8978" t="s">
        <v>20</v>
      </c>
      <c r="G8978" t="s">
        <v>50</v>
      </c>
      <c r="H8978" s="1" t="s">
        <v>58</v>
      </c>
      <c r="I8978" s="1">
        <v>1166269</v>
      </c>
      <c r="J8978" s="2">
        <f>VLOOKUP(Oliusala[[#This Row],[tegund]],Tegundir!$B$2:$D$19,3,FALSE)*Oliusala[[#This Row],[magn]]/1000</f>
        <v>874.70174999999995</v>
      </c>
      <c r="K8978">
        <v>2017</v>
      </c>
      <c r="L8978" t="s">
        <v>18</v>
      </c>
      <c r="M8978" s="144" t="s">
        <v>59</v>
      </c>
    </row>
    <row r="8979" spans="1:13" x14ac:dyDescent="0.2">
      <c r="A8979" t="s">
        <v>63</v>
      </c>
      <c r="B8979" s="144" t="s">
        <v>139</v>
      </c>
      <c r="C8979">
        <v>601</v>
      </c>
      <c r="D8979" t="str">
        <f>VLOOKUP(Oliusala[[#This Row],[postnumer]],Sveitarfelog[#All],4,FALSE)</f>
        <v>Akureyrarbær,Eyjafjarðarsveit,Hörgársveit,Svalbarðsstrandarhreppur,Grýtubakkahreppur</v>
      </c>
      <c r="E8979" t="str">
        <f>VLOOKUP(Oliusala[[#This Row],[postnumer]],Sveitarfelog[#All],5,FALSE)</f>
        <v>Norðurland eystra</v>
      </c>
      <c r="F8979" t="s">
        <v>20</v>
      </c>
      <c r="G8979" t="s">
        <v>50</v>
      </c>
      <c r="H8979" s="1" t="s">
        <v>58</v>
      </c>
      <c r="I8979" s="1">
        <v>9016</v>
      </c>
      <c r="J8979" s="2">
        <f>VLOOKUP(Oliusala[[#This Row],[tegund]],Tegundir!$B$2:$D$19,3,FALSE)*Oliusala[[#This Row],[magn]]/1000</f>
        <v>6.7619999999999996</v>
      </c>
      <c r="K8979">
        <v>2017</v>
      </c>
      <c r="L8979" t="s">
        <v>18</v>
      </c>
      <c r="M8979" s="144" t="s">
        <v>59</v>
      </c>
    </row>
    <row r="8980" spans="1:13" x14ac:dyDescent="0.2">
      <c r="A8980" t="s">
        <v>63</v>
      </c>
      <c r="B8980" s="144" t="s">
        <v>138</v>
      </c>
      <c r="C8980">
        <v>601</v>
      </c>
      <c r="D8980" t="str">
        <f>VLOOKUP(Oliusala[[#This Row],[postnumer]],Sveitarfelog[#All],4,FALSE)</f>
        <v>Akureyrarbær,Eyjafjarðarsveit,Hörgársveit,Svalbarðsstrandarhreppur,Grýtubakkahreppur</v>
      </c>
      <c r="E8980" t="str">
        <f>VLOOKUP(Oliusala[[#This Row],[postnumer]],Sveitarfelog[#All],5,FALSE)</f>
        <v>Norðurland eystra</v>
      </c>
      <c r="F8980" t="s">
        <v>20</v>
      </c>
      <c r="G8980" t="s">
        <v>50</v>
      </c>
      <c r="H8980" s="1" t="s">
        <v>58</v>
      </c>
      <c r="I8980" s="1">
        <v>12582</v>
      </c>
      <c r="J8980" s="2">
        <f>VLOOKUP(Oliusala[[#This Row],[tegund]],Tegundir!$B$2:$D$19,3,FALSE)*Oliusala[[#This Row],[magn]]/1000</f>
        <v>9.4365000000000006</v>
      </c>
      <c r="K8980">
        <v>2017</v>
      </c>
      <c r="L8980" t="s">
        <v>18</v>
      </c>
      <c r="M8980" s="144" t="s">
        <v>59</v>
      </c>
    </row>
    <row r="8981" spans="1:13" x14ac:dyDescent="0.2">
      <c r="A8981" t="s">
        <v>63</v>
      </c>
      <c r="B8981" s="144" t="s">
        <v>140</v>
      </c>
      <c r="C8981">
        <v>610</v>
      </c>
      <c r="D8981" t="str">
        <f>VLOOKUP(Oliusala[[#This Row],[postnumer]],Sveitarfelog[#All],4,FALSE)</f>
        <v>Akureyrarbær,Eyjafjarðarsveit,Hörgársveit,Svalbarðsstrandarhreppur,Grýtubakkahreppur</v>
      </c>
      <c r="E8981" t="str">
        <f>VLOOKUP(Oliusala[[#This Row],[postnumer]],Sveitarfelog[#All],5,FALSE)</f>
        <v>Norðurland eystra</v>
      </c>
      <c r="F8981" t="s">
        <v>20</v>
      </c>
      <c r="G8981" t="s">
        <v>50</v>
      </c>
      <c r="H8981" s="1" t="s">
        <v>58</v>
      </c>
      <c r="I8981" s="1">
        <v>102634</v>
      </c>
      <c r="J8981" s="2">
        <f>VLOOKUP(Oliusala[[#This Row],[tegund]],Tegundir!$B$2:$D$19,3,FALSE)*Oliusala[[#This Row],[magn]]/1000</f>
        <v>76.975499999999997</v>
      </c>
      <c r="K8981">
        <v>2017</v>
      </c>
      <c r="L8981" t="s">
        <v>18</v>
      </c>
      <c r="M8981" s="144" t="s">
        <v>59</v>
      </c>
    </row>
    <row r="8982" spans="1:13" x14ac:dyDescent="0.2">
      <c r="A8982" t="s">
        <v>63</v>
      </c>
      <c r="B8982" s="144" t="s">
        <v>141</v>
      </c>
      <c r="C8982">
        <v>620</v>
      </c>
      <c r="D8982" t="str">
        <f>VLOOKUP(Oliusala[[#This Row],[postnumer]],Sveitarfelog[#All],4,FALSE)</f>
        <v>Dalvíkurbyggð</v>
      </c>
      <c r="E8982" t="str">
        <f>VLOOKUP(Oliusala[[#This Row],[postnumer]],Sveitarfelog[#All],5,FALSE)</f>
        <v>Norðurland eystra</v>
      </c>
      <c r="F8982" t="s">
        <v>20</v>
      </c>
      <c r="G8982" t="s">
        <v>50</v>
      </c>
      <c r="H8982" t="s">
        <v>58</v>
      </c>
      <c r="I8982" s="1">
        <v>70688</v>
      </c>
      <c r="J8982" s="2">
        <f>VLOOKUP(Oliusala[[#This Row],[tegund]],Tegundir!$B$2:$D$19,3,FALSE)*Oliusala[[#This Row],[magn]]/1000</f>
        <v>53.015999999999998</v>
      </c>
      <c r="K8982">
        <v>2017</v>
      </c>
      <c r="L8982" t="s">
        <v>18</v>
      </c>
      <c r="M8982" s="144" t="s">
        <v>59</v>
      </c>
    </row>
    <row r="8983" spans="1:13" x14ac:dyDescent="0.2">
      <c r="A8983" t="s">
        <v>63</v>
      </c>
      <c r="B8983" s="144" t="s">
        <v>136</v>
      </c>
      <c r="C8983">
        <v>620</v>
      </c>
      <c r="D8983" t="str">
        <f>VLOOKUP(Oliusala[[#This Row],[postnumer]],Sveitarfelog[#All],4,FALSE)</f>
        <v>Dalvíkurbyggð</v>
      </c>
      <c r="E8983" t="str">
        <f>VLOOKUP(Oliusala[[#This Row],[postnumer]],Sveitarfelog[#All],5,FALSE)</f>
        <v>Norðurland eystra</v>
      </c>
      <c r="F8983" t="s">
        <v>20</v>
      </c>
      <c r="G8983" t="s">
        <v>50</v>
      </c>
      <c r="H8983" t="s">
        <v>58</v>
      </c>
      <c r="I8983" s="1">
        <v>700176</v>
      </c>
      <c r="J8983" s="2">
        <f>VLOOKUP(Oliusala[[#This Row],[tegund]],Tegundir!$B$2:$D$19,3,FALSE)*Oliusala[[#This Row],[magn]]/1000</f>
        <v>525.13199999999995</v>
      </c>
      <c r="K8983">
        <v>2017</v>
      </c>
      <c r="L8983" t="s">
        <v>18</v>
      </c>
      <c r="M8983" s="144" t="s">
        <v>59</v>
      </c>
    </row>
    <row r="8984" spans="1:13" x14ac:dyDescent="0.2">
      <c r="A8984" t="s">
        <v>63</v>
      </c>
      <c r="B8984" s="144" t="s">
        <v>135</v>
      </c>
      <c r="C8984">
        <v>580</v>
      </c>
      <c r="D8984" t="str">
        <f>VLOOKUP(Oliusala[[#This Row],[postnumer]],Sveitarfelog[#All],4,FALSE)</f>
        <v>Fjallabyggð</v>
      </c>
      <c r="E8984" t="str">
        <f>VLOOKUP(Oliusala[[#This Row],[postnumer]],Sveitarfelog[#All],5,FALSE)</f>
        <v>Norðurland eystra</v>
      </c>
      <c r="F8984" t="s">
        <v>20</v>
      </c>
      <c r="G8984" t="s">
        <v>50</v>
      </c>
      <c r="H8984" t="s">
        <v>58</v>
      </c>
      <c r="I8984" s="1">
        <v>475405</v>
      </c>
      <c r="J8984" s="2">
        <f>VLOOKUP(Oliusala[[#This Row],[tegund]],Tegundir!$B$2:$D$19,3,FALSE)*Oliusala[[#This Row],[magn]]/1000</f>
        <v>356.55374999999998</v>
      </c>
      <c r="K8984">
        <v>2017</v>
      </c>
      <c r="L8984" t="s">
        <v>18</v>
      </c>
      <c r="M8984" s="144" t="s">
        <v>59</v>
      </c>
    </row>
    <row r="8985" spans="1:13" x14ac:dyDescent="0.2">
      <c r="A8985" t="s">
        <v>63</v>
      </c>
      <c r="B8985" s="144" t="s">
        <v>142</v>
      </c>
      <c r="C8985">
        <v>625</v>
      </c>
      <c r="D8985" t="str">
        <f>VLOOKUP(Oliusala[[#This Row],[postnumer]],Sveitarfelog[#All],4,FALSE)</f>
        <v>Fjallabyggð</v>
      </c>
      <c r="E8985" t="str">
        <f>VLOOKUP(Oliusala[[#This Row],[postnumer]],Sveitarfelog[#All],5,FALSE)</f>
        <v>Norðurland eystra</v>
      </c>
      <c r="F8985" t="s">
        <v>20</v>
      </c>
      <c r="G8985" t="s">
        <v>50</v>
      </c>
      <c r="H8985" t="s">
        <v>58</v>
      </c>
      <c r="I8985" s="1">
        <v>330913</v>
      </c>
      <c r="J8985" s="2">
        <f>VLOOKUP(Oliusala[[#This Row],[tegund]],Tegundir!$B$2:$D$19,3,FALSE)*Oliusala[[#This Row],[magn]]/1000</f>
        <v>248.18475000000001</v>
      </c>
      <c r="K8985">
        <v>2017</v>
      </c>
      <c r="L8985" t="s">
        <v>18</v>
      </c>
      <c r="M8985" s="144" t="s">
        <v>59</v>
      </c>
    </row>
    <row r="8986" spans="1:13" x14ac:dyDescent="0.2">
      <c r="A8986" t="s">
        <v>63</v>
      </c>
      <c r="B8986" s="144" t="s">
        <v>96</v>
      </c>
      <c r="C8986">
        <v>640</v>
      </c>
      <c r="D8986" t="str">
        <f>VLOOKUP(Oliusala[[#This Row],[postnumer]],Sveitarfelog[#All],4,FALSE)</f>
        <v>Norðurþing,Tjörneshreppur</v>
      </c>
      <c r="E8986" t="str">
        <f>VLOOKUP(Oliusala[[#This Row],[postnumer]],Sveitarfelog[#All],5,FALSE)</f>
        <v>Norðurland eystra</v>
      </c>
      <c r="F8986" t="s">
        <v>20</v>
      </c>
      <c r="G8986" t="s">
        <v>50</v>
      </c>
      <c r="H8986" t="s">
        <v>58</v>
      </c>
      <c r="I8986" s="1">
        <v>1527720</v>
      </c>
      <c r="J8986" s="2">
        <f>VLOOKUP(Oliusala[[#This Row],[tegund]],Tegundir!$B$2:$D$19,3,FALSE)*Oliusala[[#This Row],[magn]]/1000</f>
        <v>1145.79</v>
      </c>
      <c r="K8986">
        <v>2017</v>
      </c>
      <c r="L8986" t="s">
        <v>18</v>
      </c>
      <c r="M8986" s="144" t="s">
        <v>59</v>
      </c>
    </row>
    <row r="8987" spans="1:13" x14ac:dyDescent="0.2">
      <c r="A8987" t="s">
        <v>63</v>
      </c>
      <c r="B8987" s="144" t="s">
        <v>143</v>
      </c>
      <c r="C8987">
        <v>641</v>
      </c>
      <c r="D8987" t="str">
        <f>VLOOKUP(Oliusala[[#This Row],[postnumer]],Sveitarfelog[#All],4,FALSE)</f>
        <v>Þingeyjarsveit</v>
      </c>
      <c r="E8987" t="str">
        <f>VLOOKUP(Oliusala[[#This Row],[postnumer]],Sveitarfelog[#All],5,FALSE)</f>
        <v>Norðurland eystra</v>
      </c>
      <c r="F8987" t="s">
        <v>20</v>
      </c>
      <c r="G8987" t="s">
        <v>50</v>
      </c>
      <c r="H8987" s="1" t="s">
        <v>58</v>
      </c>
      <c r="I8987" s="1">
        <v>143304</v>
      </c>
      <c r="J8987" s="2">
        <f>VLOOKUP(Oliusala[[#This Row],[tegund]],Tegundir!$B$2:$D$19,3,FALSE)*Oliusala[[#This Row],[magn]]/1000</f>
        <v>107.47799999999999</v>
      </c>
      <c r="K8987">
        <v>2017</v>
      </c>
      <c r="L8987" t="s">
        <v>18</v>
      </c>
      <c r="M8987" s="144" t="s">
        <v>59</v>
      </c>
    </row>
    <row r="8988" spans="1:13" x14ac:dyDescent="0.2">
      <c r="A8988" t="s">
        <v>57</v>
      </c>
      <c r="B8988" s="144" t="s">
        <v>144</v>
      </c>
      <c r="C8988">
        <v>650</v>
      </c>
      <c r="D8988" t="str">
        <f>VLOOKUP(Oliusala[[#This Row],[postnumer]],Sveitarfelog[#All],4,FALSE)</f>
        <v>Þingeyjarsveit</v>
      </c>
      <c r="E8988" t="str">
        <f>VLOOKUP(Oliusala[[#This Row],[postnumer]],Sveitarfelog[#All],5,FALSE)</f>
        <v>Norðurland eystra</v>
      </c>
      <c r="F8988" t="s">
        <v>20</v>
      </c>
      <c r="G8988" t="s">
        <v>50</v>
      </c>
      <c r="H8988" t="s">
        <v>60</v>
      </c>
      <c r="I8988" s="1">
        <v>3719</v>
      </c>
      <c r="J8988" s="2">
        <f>VLOOKUP(Oliusala[[#This Row],[tegund]],Tegundir!$B$2:$D$19,3,FALSE)*Oliusala[[#This Row],[magn]]/1000</f>
        <v>2.78925</v>
      </c>
      <c r="K8988">
        <v>2017</v>
      </c>
      <c r="L8988" t="s">
        <v>18</v>
      </c>
      <c r="M8988" s="144" t="s">
        <v>59</v>
      </c>
    </row>
    <row r="8989" spans="1:13" x14ac:dyDescent="0.2">
      <c r="A8989" t="s">
        <v>63</v>
      </c>
      <c r="B8989" s="144" t="s">
        <v>144</v>
      </c>
      <c r="C8989">
        <v>650</v>
      </c>
      <c r="D8989" t="str">
        <f>VLOOKUP(Oliusala[[#This Row],[postnumer]],Sveitarfelog[#All],4,FALSE)</f>
        <v>Þingeyjarsveit</v>
      </c>
      <c r="E8989" t="str">
        <f>VLOOKUP(Oliusala[[#This Row],[postnumer]],Sveitarfelog[#All],5,FALSE)</f>
        <v>Norðurland eystra</v>
      </c>
      <c r="F8989" t="s">
        <v>20</v>
      </c>
      <c r="G8989" t="s">
        <v>50</v>
      </c>
      <c r="H8989" t="s">
        <v>58</v>
      </c>
      <c r="I8989" s="1">
        <v>265500</v>
      </c>
      <c r="J8989" s="2">
        <f>VLOOKUP(Oliusala[[#This Row],[tegund]],Tegundir!$B$2:$D$19,3,FALSE)*Oliusala[[#This Row],[magn]]/1000</f>
        <v>199.125</v>
      </c>
      <c r="K8989">
        <v>2017</v>
      </c>
      <c r="L8989" t="s">
        <v>18</v>
      </c>
      <c r="M8989" s="144" t="s">
        <v>59</v>
      </c>
    </row>
    <row r="8990" spans="1:13" x14ac:dyDescent="0.2">
      <c r="A8990" t="s">
        <v>63</v>
      </c>
      <c r="B8990" s="144" t="s">
        <v>145</v>
      </c>
      <c r="C8990">
        <v>660</v>
      </c>
      <c r="D8990" t="str">
        <f>VLOOKUP(Oliusala[[#This Row],[postnumer]],Sveitarfelog[#All],4,FALSE)</f>
        <v>Þingeyjarsveit</v>
      </c>
      <c r="E8990" t="str">
        <f>VLOOKUP(Oliusala[[#This Row],[postnumer]],Sveitarfelog[#All],5,FALSE)</f>
        <v>Norðurland eystra</v>
      </c>
      <c r="F8990" t="s">
        <v>20</v>
      </c>
      <c r="G8990" t="s">
        <v>50</v>
      </c>
      <c r="H8990" t="s">
        <v>58</v>
      </c>
      <c r="I8990" s="1">
        <v>833314</v>
      </c>
      <c r="J8990" s="2">
        <f>VLOOKUP(Oliusala[[#This Row],[tegund]],Tegundir!$B$2:$D$19,3,FALSE)*Oliusala[[#This Row],[magn]]/1000</f>
        <v>624.9855</v>
      </c>
      <c r="K8990">
        <v>2017</v>
      </c>
      <c r="L8990" t="s">
        <v>18</v>
      </c>
      <c r="M8990" s="144" t="s">
        <v>59</v>
      </c>
    </row>
    <row r="8991" spans="1:13" x14ac:dyDescent="0.2">
      <c r="A8991" t="s">
        <v>63</v>
      </c>
      <c r="B8991" s="144" t="s">
        <v>146</v>
      </c>
      <c r="C8991">
        <v>660</v>
      </c>
      <c r="D8991" t="str">
        <f>VLOOKUP(Oliusala[[#This Row],[postnumer]],Sveitarfelog[#All],4,FALSE)</f>
        <v>Þingeyjarsveit</v>
      </c>
      <c r="E8991" t="str">
        <f>VLOOKUP(Oliusala[[#This Row],[postnumer]],Sveitarfelog[#All],5,FALSE)</f>
        <v>Norðurland eystra</v>
      </c>
      <c r="F8991" t="s">
        <v>20</v>
      </c>
      <c r="G8991" t="s">
        <v>50</v>
      </c>
      <c r="H8991" s="1" t="s">
        <v>58</v>
      </c>
      <c r="I8991" s="1">
        <v>144084</v>
      </c>
      <c r="J8991" s="2">
        <f>VLOOKUP(Oliusala[[#This Row],[tegund]],Tegundir!$B$2:$D$19,3,FALSE)*Oliusala[[#This Row],[magn]]/1000</f>
        <v>108.063</v>
      </c>
      <c r="K8991">
        <v>2017</v>
      </c>
      <c r="L8991" t="s">
        <v>18</v>
      </c>
      <c r="M8991" s="144" t="s">
        <v>59</v>
      </c>
    </row>
    <row r="8992" spans="1:13" x14ac:dyDescent="0.2">
      <c r="A8992" t="s">
        <v>63</v>
      </c>
      <c r="B8992" s="144" t="s">
        <v>147</v>
      </c>
      <c r="C8992">
        <v>670</v>
      </c>
      <c r="D8992" t="str">
        <f>VLOOKUP(Oliusala[[#This Row],[postnumer]],Sveitarfelog[#All],4,FALSE)</f>
        <v>Norðurþing,Tjörneshreppur</v>
      </c>
      <c r="E8992" t="str">
        <f>VLOOKUP(Oliusala[[#This Row],[postnumer]],Sveitarfelog[#All],5,FALSE)</f>
        <v>Norðurland eystra</v>
      </c>
      <c r="F8992" t="s">
        <v>20</v>
      </c>
      <c r="G8992" t="s">
        <v>50</v>
      </c>
      <c r="H8992" t="s">
        <v>58</v>
      </c>
      <c r="I8992" s="1">
        <v>65847</v>
      </c>
      <c r="J8992" s="2">
        <f>VLOOKUP(Oliusala[[#This Row],[tegund]],Tegundir!$B$2:$D$19,3,FALSE)*Oliusala[[#This Row],[magn]]/1000</f>
        <v>49.385249999999999</v>
      </c>
      <c r="K8992">
        <v>2017</v>
      </c>
      <c r="L8992" t="s">
        <v>18</v>
      </c>
      <c r="M8992" s="144" t="s">
        <v>59</v>
      </c>
    </row>
    <row r="8993" spans="1:13" x14ac:dyDescent="0.2">
      <c r="A8993" t="s">
        <v>63</v>
      </c>
      <c r="B8993" s="144" t="s">
        <v>149</v>
      </c>
      <c r="C8993">
        <v>671</v>
      </c>
      <c r="D8993" t="str">
        <f>VLOOKUP(Oliusala[[#This Row],[postnumer]],Sveitarfelog[#All],4,FALSE)</f>
        <v>Norðurþing,Tjörneshreppur</v>
      </c>
      <c r="E8993" t="str">
        <f>VLOOKUP(Oliusala[[#This Row],[postnumer]],Sveitarfelog[#All],5,FALSE)</f>
        <v>Norðurland eystra</v>
      </c>
      <c r="F8993" t="s">
        <v>20</v>
      </c>
      <c r="G8993" t="s">
        <v>50</v>
      </c>
      <c r="H8993" s="1" t="s">
        <v>58</v>
      </c>
      <c r="I8993" s="1">
        <v>152468</v>
      </c>
      <c r="J8993" s="2">
        <f>VLOOKUP(Oliusala[[#This Row],[tegund]],Tegundir!$B$2:$D$19,3,FALSE)*Oliusala[[#This Row],[magn]]/1000</f>
        <v>114.351</v>
      </c>
      <c r="K8993">
        <v>2017</v>
      </c>
      <c r="L8993" t="s">
        <v>18</v>
      </c>
      <c r="M8993" s="144" t="s">
        <v>59</v>
      </c>
    </row>
    <row r="8994" spans="1:13" x14ac:dyDescent="0.2">
      <c r="A8994" t="s">
        <v>63</v>
      </c>
      <c r="B8994" s="144" t="s">
        <v>148</v>
      </c>
      <c r="C8994">
        <v>675</v>
      </c>
      <c r="D8994" t="str">
        <f>VLOOKUP(Oliusala[[#This Row],[postnumer]],Sveitarfelog[#All],4,FALSE)</f>
        <v>Norðurþing,Tjörneshreppur</v>
      </c>
      <c r="E8994" t="str">
        <f>VLOOKUP(Oliusala[[#This Row],[postnumer]],Sveitarfelog[#All],5,FALSE)</f>
        <v>Norðurland eystra</v>
      </c>
      <c r="F8994" t="s">
        <v>20</v>
      </c>
      <c r="G8994" t="s">
        <v>50</v>
      </c>
      <c r="H8994" s="1" t="s">
        <v>58</v>
      </c>
      <c r="I8994" s="1">
        <v>82315</v>
      </c>
      <c r="J8994" s="2">
        <f>VLOOKUP(Oliusala[[#This Row],[tegund]],Tegundir!$B$2:$D$19,3,FALSE)*Oliusala[[#This Row],[magn]]/1000</f>
        <v>61.736249999999998</v>
      </c>
      <c r="K8994">
        <v>2017</v>
      </c>
      <c r="L8994" t="s">
        <v>18</v>
      </c>
      <c r="M8994" s="144" t="s">
        <v>59</v>
      </c>
    </row>
    <row r="8995" spans="1:13" x14ac:dyDescent="0.2">
      <c r="A8995" t="s">
        <v>63</v>
      </c>
      <c r="B8995" s="144" t="s">
        <v>150</v>
      </c>
      <c r="C8995">
        <v>680</v>
      </c>
      <c r="D8995" t="str">
        <f>VLOOKUP(Oliusala[[#This Row],[postnumer]],Sveitarfelog[#All],4,FALSE)</f>
        <v>Langanesbyggð</v>
      </c>
      <c r="E8995" t="str">
        <f>VLOOKUP(Oliusala[[#This Row],[postnumer]],Sveitarfelog[#All],5,FALSE)</f>
        <v>Norðurland eystra</v>
      </c>
      <c r="F8995" t="s">
        <v>20</v>
      </c>
      <c r="G8995" t="s">
        <v>50</v>
      </c>
      <c r="H8995" t="s">
        <v>58</v>
      </c>
      <c r="I8995" s="1">
        <v>199594</v>
      </c>
      <c r="J8995" s="2">
        <f>VLOOKUP(Oliusala[[#This Row],[tegund]],Tegundir!$B$2:$D$19,3,FALSE)*Oliusala[[#This Row],[magn]]/1000</f>
        <v>149.69550000000001</v>
      </c>
      <c r="K8995">
        <v>2017</v>
      </c>
      <c r="L8995" t="s">
        <v>18</v>
      </c>
      <c r="M8995" s="144" t="s">
        <v>59</v>
      </c>
    </row>
    <row r="8996" spans="1:13" x14ac:dyDescent="0.2">
      <c r="A8996" t="s">
        <v>63</v>
      </c>
      <c r="B8996" s="144" t="s">
        <v>151</v>
      </c>
      <c r="C8996">
        <v>685</v>
      </c>
      <c r="D8996" t="str">
        <f>VLOOKUP(Oliusala[[#This Row],[postnumer]],Sveitarfelog[#All],4,FALSE)</f>
        <v>Langanesbyggð</v>
      </c>
      <c r="E8996" t="str">
        <f>VLOOKUP(Oliusala[[#This Row],[postnumer]],Sveitarfelog[#All],5,FALSE)</f>
        <v>Norðurland eystra</v>
      </c>
      <c r="F8996" t="s">
        <v>20</v>
      </c>
      <c r="G8996" t="s">
        <v>50</v>
      </c>
      <c r="H8996" s="1" t="s">
        <v>58</v>
      </c>
      <c r="I8996" s="1">
        <v>25158</v>
      </c>
      <c r="J8996" s="2">
        <f>VLOOKUP(Oliusala[[#This Row],[tegund]],Tegundir!$B$2:$D$19,3,FALSE)*Oliusala[[#This Row],[magn]]/1000</f>
        <v>18.868500000000001</v>
      </c>
      <c r="K8996">
        <v>2017</v>
      </c>
      <c r="L8996" t="s">
        <v>18</v>
      </c>
      <c r="M8996" s="144" t="s">
        <v>59</v>
      </c>
    </row>
    <row r="8997" spans="1:13" x14ac:dyDescent="0.2">
      <c r="A8997" t="s">
        <v>63</v>
      </c>
      <c r="B8997" s="144" t="s">
        <v>97</v>
      </c>
      <c r="C8997">
        <v>690</v>
      </c>
      <c r="D8997" t="str">
        <f>VLOOKUP(Oliusala[[#This Row],[postnumer]],Sveitarfelog[#All],4,FALSE)</f>
        <v>Vopnafjarðarhreppur</v>
      </c>
      <c r="E8997" t="str">
        <f>VLOOKUP(Oliusala[[#This Row],[postnumer]],Sveitarfelog[#All],5,FALSE)</f>
        <v>Austurland</v>
      </c>
      <c r="F8997" t="s">
        <v>20</v>
      </c>
      <c r="G8997" t="s">
        <v>50</v>
      </c>
      <c r="H8997" t="s">
        <v>58</v>
      </c>
      <c r="I8997" s="1">
        <v>280420</v>
      </c>
      <c r="J8997" s="2">
        <f>VLOOKUP(Oliusala[[#This Row],[tegund]],Tegundir!$B$2:$D$19,3,FALSE)*Oliusala[[#This Row],[magn]]/1000</f>
        <v>210.315</v>
      </c>
      <c r="K8997">
        <v>2017</v>
      </c>
      <c r="L8997" t="s">
        <v>18</v>
      </c>
      <c r="M8997" s="144" t="s">
        <v>59</v>
      </c>
    </row>
    <row r="8998" spans="1:13" x14ac:dyDescent="0.2">
      <c r="A8998" t="s">
        <v>68</v>
      </c>
      <c r="B8998" s="144" t="s">
        <v>152</v>
      </c>
      <c r="C8998">
        <v>700</v>
      </c>
      <c r="D8998" t="str">
        <f>VLOOKUP(Oliusala[[#This Row],[postnumer]],Sveitarfelog[#All],4,FALSE)</f>
        <v>Fljótsdalshreppur,Múlaþing</v>
      </c>
      <c r="E8998" t="str">
        <f>VLOOKUP(Oliusala[[#This Row],[postnumer]],Sveitarfelog[#All],5,FALSE)</f>
        <v>Austurland</v>
      </c>
      <c r="F8998" t="s">
        <v>20</v>
      </c>
      <c r="G8998" t="s">
        <v>50</v>
      </c>
      <c r="H8998" s="1" t="s">
        <v>60</v>
      </c>
      <c r="I8998" s="1">
        <v>4021</v>
      </c>
      <c r="J8998" s="2">
        <f>VLOOKUP(Oliusala[[#This Row],[tegund]],Tegundir!$B$2:$D$19,3,FALSE)*Oliusala[[#This Row],[magn]]/1000</f>
        <v>3.0157500000000002</v>
      </c>
      <c r="K8998">
        <v>2017</v>
      </c>
      <c r="L8998" t="s">
        <v>18</v>
      </c>
      <c r="M8998" s="144" t="s">
        <v>59</v>
      </c>
    </row>
    <row r="8999" spans="1:13" x14ac:dyDescent="0.2">
      <c r="A8999" t="s">
        <v>63</v>
      </c>
      <c r="B8999" s="144" t="s">
        <v>152</v>
      </c>
      <c r="C8999">
        <v>700</v>
      </c>
      <c r="D8999" t="str">
        <f>VLOOKUP(Oliusala[[#This Row],[postnumer]],Sveitarfelog[#All],4,FALSE)</f>
        <v>Fljótsdalshreppur,Múlaþing</v>
      </c>
      <c r="E8999" t="str">
        <f>VLOOKUP(Oliusala[[#This Row],[postnumer]],Sveitarfelog[#All],5,FALSE)</f>
        <v>Austurland</v>
      </c>
      <c r="F8999" t="s">
        <v>20</v>
      </c>
      <c r="G8999" t="s">
        <v>50</v>
      </c>
      <c r="H8999" s="1" t="s">
        <v>58</v>
      </c>
      <c r="I8999" s="1">
        <v>1742618</v>
      </c>
      <c r="J8999" s="2">
        <f>VLOOKUP(Oliusala[[#This Row],[tegund]],Tegundir!$B$2:$D$19,3,FALSE)*Oliusala[[#This Row],[magn]]/1000</f>
        <v>1306.9635000000001</v>
      </c>
      <c r="K8999">
        <v>2017</v>
      </c>
      <c r="L8999" t="s">
        <v>18</v>
      </c>
      <c r="M8999" s="144" t="s">
        <v>59</v>
      </c>
    </row>
    <row r="9000" spans="1:13" x14ac:dyDescent="0.2">
      <c r="A9000" t="s">
        <v>63</v>
      </c>
      <c r="B9000" s="144" t="s">
        <v>152</v>
      </c>
      <c r="C9000">
        <v>700</v>
      </c>
      <c r="D9000" t="str">
        <f>VLOOKUP(Oliusala[[#This Row],[postnumer]],Sveitarfelog[#All],4,FALSE)</f>
        <v>Fljótsdalshreppur,Múlaþing</v>
      </c>
      <c r="E9000" t="str">
        <f>VLOOKUP(Oliusala[[#This Row],[postnumer]],Sveitarfelog[#All],5,FALSE)</f>
        <v>Austurland</v>
      </c>
      <c r="F9000" t="s">
        <v>20</v>
      </c>
      <c r="G9000" t="s">
        <v>50</v>
      </c>
      <c r="H9000" t="s">
        <v>58</v>
      </c>
      <c r="I9000" s="1">
        <v>717771</v>
      </c>
      <c r="J9000" s="2">
        <f>VLOOKUP(Oliusala[[#This Row],[tegund]],Tegundir!$B$2:$D$19,3,FALSE)*Oliusala[[#This Row],[magn]]/1000</f>
        <v>538.32825000000003</v>
      </c>
      <c r="K9000">
        <v>2017</v>
      </c>
      <c r="L9000" t="s">
        <v>18</v>
      </c>
      <c r="M9000" s="144" t="s">
        <v>59</v>
      </c>
    </row>
    <row r="9001" spans="1:13" x14ac:dyDescent="0.2">
      <c r="A9001" t="s">
        <v>63</v>
      </c>
      <c r="B9001" s="144" t="s">
        <v>154</v>
      </c>
      <c r="C9001">
        <v>701</v>
      </c>
      <c r="D9001" t="str">
        <f>VLOOKUP(Oliusala[[#This Row],[postnumer]],Sveitarfelog[#All],4,FALSE)</f>
        <v>Fljótsdalshreppur,Múlaþing</v>
      </c>
      <c r="E9001" t="str">
        <f>VLOOKUP(Oliusala[[#This Row],[postnumer]],Sveitarfelog[#All],5,FALSE)</f>
        <v>Austurland</v>
      </c>
      <c r="F9001" t="s">
        <v>20</v>
      </c>
      <c r="G9001" t="s">
        <v>50</v>
      </c>
      <c r="H9001" s="1" t="s">
        <v>58</v>
      </c>
      <c r="I9001" s="1">
        <v>394862</v>
      </c>
      <c r="J9001" s="2">
        <f>VLOOKUP(Oliusala[[#This Row],[tegund]],Tegundir!$B$2:$D$19,3,FALSE)*Oliusala[[#This Row],[magn]]/1000</f>
        <v>296.1465</v>
      </c>
      <c r="K9001">
        <v>2017</v>
      </c>
      <c r="L9001" t="s">
        <v>18</v>
      </c>
      <c r="M9001" s="144" t="s">
        <v>59</v>
      </c>
    </row>
    <row r="9002" spans="1:13" x14ac:dyDescent="0.2">
      <c r="A9002" t="s">
        <v>63</v>
      </c>
      <c r="B9002" s="144" t="s">
        <v>155</v>
      </c>
      <c r="C9002">
        <v>701</v>
      </c>
      <c r="D9002" t="str">
        <f>VLOOKUP(Oliusala[[#This Row],[postnumer]],Sveitarfelog[#All],4,FALSE)</f>
        <v>Fljótsdalshreppur,Múlaþing</v>
      </c>
      <c r="E9002" t="str">
        <f>VLOOKUP(Oliusala[[#This Row],[postnumer]],Sveitarfelog[#All],5,FALSE)</f>
        <v>Austurland</v>
      </c>
      <c r="F9002" t="s">
        <v>20</v>
      </c>
      <c r="G9002" t="s">
        <v>50</v>
      </c>
      <c r="H9002" s="1" t="s">
        <v>58</v>
      </c>
      <c r="I9002" s="1">
        <v>133902</v>
      </c>
      <c r="J9002" s="2">
        <f>VLOOKUP(Oliusala[[#This Row],[tegund]],Tegundir!$B$2:$D$19,3,FALSE)*Oliusala[[#This Row],[magn]]/1000</f>
        <v>100.4265</v>
      </c>
      <c r="K9002">
        <v>2017</v>
      </c>
      <c r="L9002" t="s">
        <v>18</v>
      </c>
      <c r="M9002" s="144" t="s">
        <v>59</v>
      </c>
    </row>
    <row r="9003" spans="1:13" x14ac:dyDescent="0.2">
      <c r="A9003" t="s">
        <v>63</v>
      </c>
      <c r="B9003" s="144" t="s">
        <v>159</v>
      </c>
      <c r="C9003">
        <v>701</v>
      </c>
      <c r="D9003" t="str">
        <f>VLOOKUP(Oliusala[[#This Row],[postnumer]],Sveitarfelog[#All],4,FALSE)</f>
        <v>Fljótsdalshreppur,Múlaþing</v>
      </c>
      <c r="E9003" t="str">
        <f>VLOOKUP(Oliusala[[#This Row],[postnumer]],Sveitarfelog[#All],5,FALSE)</f>
        <v>Austurland</v>
      </c>
      <c r="F9003" t="s">
        <v>20</v>
      </c>
      <c r="G9003" t="s">
        <v>50</v>
      </c>
      <c r="H9003" t="s">
        <v>58</v>
      </c>
      <c r="I9003" s="1">
        <v>49948</v>
      </c>
      <c r="J9003" s="2">
        <f>VLOOKUP(Oliusala[[#This Row],[tegund]],Tegundir!$B$2:$D$19,3,FALSE)*Oliusala[[#This Row],[magn]]/1000</f>
        <v>37.460999999999999</v>
      </c>
      <c r="K9003">
        <v>2017</v>
      </c>
      <c r="L9003" t="s">
        <v>18</v>
      </c>
      <c r="M9003" s="144" t="s">
        <v>59</v>
      </c>
    </row>
    <row r="9004" spans="1:13" x14ac:dyDescent="0.2">
      <c r="A9004" t="s">
        <v>63</v>
      </c>
      <c r="B9004" s="144" t="s">
        <v>160</v>
      </c>
      <c r="C9004">
        <v>710</v>
      </c>
      <c r="D9004" t="str">
        <f>VLOOKUP(Oliusala[[#This Row],[postnumer]],Sveitarfelog[#All],4,FALSE)</f>
        <v>Fljótsdalshreppur,Múlaþing</v>
      </c>
      <c r="E9004" t="str">
        <f>VLOOKUP(Oliusala[[#This Row],[postnumer]],Sveitarfelog[#All],5,FALSE)</f>
        <v>Austurland</v>
      </c>
      <c r="F9004" t="s">
        <v>20</v>
      </c>
      <c r="G9004" t="s">
        <v>50</v>
      </c>
      <c r="H9004" t="s">
        <v>58</v>
      </c>
      <c r="I9004" s="1">
        <v>216069</v>
      </c>
      <c r="J9004" s="2">
        <f>VLOOKUP(Oliusala[[#This Row],[tegund]],Tegundir!$B$2:$D$19,3,FALSE)*Oliusala[[#This Row],[magn]]/1000</f>
        <v>162.05175</v>
      </c>
      <c r="K9004">
        <v>2017</v>
      </c>
      <c r="L9004" t="s">
        <v>18</v>
      </c>
      <c r="M9004" s="144" t="s">
        <v>59</v>
      </c>
    </row>
    <row r="9005" spans="1:13" x14ac:dyDescent="0.2">
      <c r="A9005" t="s">
        <v>63</v>
      </c>
      <c r="B9005" s="144" t="s">
        <v>161</v>
      </c>
      <c r="C9005">
        <v>715</v>
      </c>
      <c r="D9005" t="str">
        <f>VLOOKUP(Oliusala[[#This Row],[postnumer]],Sveitarfelog[#All],4,FALSE)</f>
        <v>Fjarðabyggð</v>
      </c>
      <c r="E9005" t="str">
        <f>VLOOKUP(Oliusala[[#This Row],[postnumer]],Sveitarfelog[#All],5,FALSE)</f>
        <v>Austurland</v>
      </c>
      <c r="F9005" t="s">
        <v>20</v>
      </c>
      <c r="G9005" t="s">
        <v>50</v>
      </c>
      <c r="H9005" s="1" t="s">
        <v>58</v>
      </c>
      <c r="I9005" s="1">
        <v>1567</v>
      </c>
      <c r="J9005" s="2">
        <f>VLOOKUP(Oliusala[[#This Row],[tegund]],Tegundir!$B$2:$D$19,3,FALSE)*Oliusala[[#This Row],[magn]]/1000</f>
        <v>1.1752499999999999</v>
      </c>
      <c r="K9005">
        <v>2017</v>
      </c>
      <c r="L9005" t="s">
        <v>18</v>
      </c>
      <c r="M9005" s="144" t="s">
        <v>59</v>
      </c>
    </row>
    <row r="9006" spans="1:13" x14ac:dyDescent="0.2">
      <c r="A9006" t="s">
        <v>63</v>
      </c>
      <c r="B9006" s="144" t="s">
        <v>162</v>
      </c>
      <c r="C9006">
        <v>720</v>
      </c>
      <c r="D9006" t="str">
        <f>VLOOKUP(Oliusala[[#This Row],[postnumer]],Sveitarfelog[#All],4,FALSE)</f>
        <v>Fljótsdalshreppur,Múlaþing</v>
      </c>
      <c r="E9006" t="str">
        <f>VLOOKUP(Oliusala[[#This Row],[postnumer]],Sveitarfelog[#All],5,FALSE)</f>
        <v>Austurland</v>
      </c>
      <c r="F9006" t="s">
        <v>20</v>
      </c>
      <c r="G9006" t="s">
        <v>50</v>
      </c>
      <c r="H9006" s="1" t="s">
        <v>58</v>
      </c>
      <c r="I9006" s="1">
        <v>67352</v>
      </c>
      <c r="J9006" s="2">
        <f>VLOOKUP(Oliusala[[#This Row],[tegund]],Tegundir!$B$2:$D$19,3,FALSE)*Oliusala[[#This Row],[magn]]/1000</f>
        <v>50.514000000000003</v>
      </c>
      <c r="K9006">
        <v>2017</v>
      </c>
      <c r="L9006" t="s">
        <v>18</v>
      </c>
      <c r="M9006" s="144" t="s">
        <v>59</v>
      </c>
    </row>
    <row r="9007" spans="1:13" x14ac:dyDescent="0.2">
      <c r="A9007" t="s">
        <v>63</v>
      </c>
      <c r="B9007" s="144" t="s">
        <v>66</v>
      </c>
      <c r="C9007">
        <v>730</v>
      </c>
      <c r="D9007" t="str">
        <f>VLOOKUP(Oliusala[[#This Row],[postnumer]],Sveitarfelog[#All],4,FALSE)</f>
        <v>Fjarðabyggð</v>
      </c>
      <c r="E9007" t="str">
        <f>VLOOKUP(Oliusala[[#This Row],[postnumer]],Sveitarfelog[#All],5,FALSE)</f>
        <v>Austurland</v>
      </c>
      <c r="F9007" t="s">
        <v>20</v>
      </c>
      <c r="G9007" t="s">
        <v>50</v>
      </c>
      <c r="H9007" s="1" t="s">
        <v>58</v>
      </c>
      <c r="I9007" s="1">
        <v>761709</v>
      </c>
      <c r="J9007" s="2">
        <f>VLOOKUP(Oliusala[[#This Row],[tegund]],Tegundir!$B$2:$D$19,3,FALSE)*Oliusala[[#This Row],[magn]]/1000</f>
        <v>571.28174999999999</v>
      </c>
      <c r="K9007">
        <v>2017</v>
      </c>
      <c r="L9007" t="s">
        <v>18</v>
      </c>
      <c r="M9007" s="144" t="s">
        <v>59</v>
      </c>
    </row>
    <row r="9008" spans="1:13" x14ac:dyDescent="0.2">
      <c r="A9008" t="s">
        <v>63</v>
      </c>
      <c r="B9008" s="144" t="s">
        <v>69</v>
      </c>
      <c r="C9008">
        <v>735</v>
      </c>
      <c r="D9008" t="str">
        <f>VLOOKUP(Oliusala[[#This Row],[postnumer]],Sveitarfelog[#All],4,FALSE)</f>
        <v>Fjarðabyggð</v>
      </c>
      <c r="E9008" t="str">
        <f>VLOOKUP(Oliusala[[#This Row],[postnumer]],Sveitarfelog[#All],5,FALSE)</f>
        <v>Austurland</v>
      </c>
      <c r="F9008" t="s">
        <v>20</v>
      </c>
      <c r="G9008" t="s">
        <v>50</v>
      </c>
      <c r="H9008" t="s">
        <v>58</v>
      </c>
      <c r="I9008" s="1">
        <v>338109</v>
      </c>
      <c r="J9008" s="2">
        <f>VLOOKUP(Oliusala[[#This Row],[tegund]],Tegundir!$B$2:$D$19,3,FALSE)*Oliusala[[#This Row],[magn]]/1000</f>
        <v>253.58175</v>
      </c>
      <c r="K9008">
        <v>2017</v>
      </c>
      <c r="L9008" t="s">
        <v>18</v>
      </c>
      <c r="M9008" s="144" t="s">
        <v>59</v>
      </c>
    </row>
    <row r="9009" spans="1:13" x14ac:dyDescent="0.2">
      <c r="A9009" t="s">
        <v>63</v>
      </c>
      <c r="B9009" s="144" t="s">
        <v>164</v>
      </c>
      <c r="C9009">
        <v>740</v>
      </c>
      <c r="D9009" t="str">
        <f>VLOOKUP(Oliusala[[#This Row],[postnumer]],Sveitarfelog[#All],4,FALSE)</f>
        <v>Fjarðabyggð</v>
      </c>
      <c r="E9009" t="str">
        <f>VLOOKUP(Oliusala[[#This Row],[postnumer]],Sveitarfelog[#All],5,FALSE)</f>
        <v>Austurland</v>
      </c>
      <c r="F9009" t="s">
        <v>20</v>
      </c>
      <c r="G9009" t="s">
        <v>50</v>
      </c>
      <c r="H9009" t="s">
        <v>58</v>
      </c>
      <c r="I9009" s="1">
        <v>459401</v>
      </c>
      <c r="J9009" s="2">
        <f>VLOOKUP(Oliusala[[#This Row],[tegund]],Tegundir!$B$2:$D$19,3,FALSE)*Oliusala[[#This Row],[magn]]/1000</f>
        <v>344.55074999999999</v>
      </c>
      <c r="K9009">
        <v>2017</v>
      </c>
      <c r="L9009" t="s">
        <v>18</v>
      </c>
      <c r="M9009" s="144" t="s">
        <v>59</v>
      </c>
    </row>
    <row r="9010" spans="1:13" x14ac:dyDescent="0.2">
      <c r="A9010" t="s">
        <v>63</v>
      </c>
      <c r="B9010" s="144" t="s">
        <v>71</v>
      </c>
      <c r="C9010">
        <v>750</v>
      </c>
      <c r="D9010" t="str">
        <f>VLOOKUP(Oliusala[[#This Row],[postnumer]],Sveitarfelog[#All],4,FALSE)</f>
        <v>Fjarðabyggð</v>
      </c>
      <c r="E9010" t="str">
        <f>VLOOKUP(Oliusala[[#This Row],[postnumer]],Sveitarfelog[#All],5,FALSE)</f>
        <v>Austurland</v>
      </c>
      <c r="F9010" t="s">
        <v>20</v>
      </c>
      <c r="G9010" t="s">
        <v>50</v>
      </c>
      <c r="H9010" t="s">
        <v>58</v>
      </c>
      <c r="I9010" s="1">
        <v>207330</v>
      </c>
      <c r="J9010" s="2">
        <f>VLOOKUP(Oliusala[[#This Row],[tegund]],Tegundir!$B$2:$D$19,3,FALSE)*Oliusala[[#This Row],[magn]]/1000</f>
        <v>155.4975</v>
      </c>
      <c r="K9010">
        <v>2017</v>
      </c>
      <c r="L9010" t="s">
        <v>18</v>
      </c>
      <c r="M9010" s="144" t="s">
        <v>59</v>
      </c>
    </row>
    <row r="9011" spans="1:13" x14ac:dyDescent="0.2">
      <c r="A9011" t="s">
        <v>63</v>
      </c>
      <c r="B9011" s="144" t="s">
        <v>165</v>
      </c>
      <c r="C9011">
        <v>755</v>
      </c>
      <c r="D9011" t="str">
        <f>VLOOKUP(Oliusala[[#This Row],[postnumer]],Sveitarfelog[#All],4,FALSE)</f>
        <v>Fjarðabyggð</v>
      </c>
      <c r="E9011" t="str">
        <f>VLOOKUP(Oliusala[[#This Row],[postnumer]],Sveitarfelog[#All],5,FALSE)</f>
        <v>Austurland</v>
      </c>
      <c r="F9011" t="s">
        <v>20</v>
      </c>
      <c r="G9011" t="s">
        <v>50</v>
      </c>
      <c r="H9011" t="s">
        <v>58</v>
      </c>
      <c r="I9011" s="1">
        <v>126766</v>
      </c>
      <c r="J9011" s="2">
        <f>VLOOKUP(Oliusala[[#This Row],[tegund]],Tegundir!$B$2:$D$19,3,FALSE)*Oliusala[[#This Row],[magn]]/1000</f>
        <v>95.0745</v>
      </c>
      <c r="K9011">
        <v>2017</v>
      </c>
      <c r="L9011" t="s">
        <v>18</v>
      </c>
      <c r="M9011" s="144" t="s">
        <v>59</v>
      </c>
    </row>
    <row r="9012" spans="1:13" x14ac:dyDescent="0.2">
      <c r="A9012" t="s">
        <v>63</v>
      </c>
      <c r="B9012" s="144" t="s">
        <v>166</v>
      </c>
      <c r="C9012">
        <v>760</v>
      </c>
      <c r="D9012" t="str">
        <f>VLOOKUP(Oliusala[[#This Row],[postnumer]],Sveitarfelog[#All],4,FALSE)</f>
        <v>Fjarðabyggð</v>
      </c>
      <c r="E9012" t="str">
        <f>VLOOKUP(Oliusala[[#This Row],[postnumer]],Sveitarfelog[#All],5,FALSE)</f>
        <v>Austurland</v>
      </c>
      <c r="F9012" t="s">
        <v>20</v>
      </c>
      <c r="G9012" t="s">
        <v>50</v>
      </c>
      <c r="H9012" s="1" t="s">
        <v>58</v>
      </c>
      <c r="I9012" s="1">
        <v>134393</v>
      </c>
      <c r="J9012" s="2">
        <f>VLOOKUP(Oliusala[[#This Row],[tegund]],Tegundir!$B$2:$D$19,3,FALSE)*Oliusala[[#This Row],[magn]]/1000</f>
        <v>100.79474999999999</v>
      </c>
      <c r="K9012">
        <v>2017</v>
      </c>
      <c r="L9012" t="s">
        <v>18</v>
      </c>
      <c r="M9012" s="144" t="s">
        <v>59</v>
      </c>
    </row>
    <row r="9013" spans="1:13" x14ac:dyDescent="0.2">
      <c r="A9013" t="s">
        <v>63</v>
      </c>
      <c r="B9013" s="144" t="s">
        <v>167</v>
      </c>
      <c r="C9013">
        <v>765</v>
      </c>
      <c r="D9013" t="str">
        <f>VLOOKUP(Oliusala[[#This Row],[postnumer]],Sveitarfelog[#All],4,FALSE)</f>
        <v>Fljótsdalshreppur,Múlaþing</v>
      </c>
      <c r="E9013" t="str">
        <f>VLOOKUP(Oliusala[[#This Row],[postnumer]],Sveitarfelog[#All],5,FALSE)</f>
        <v>Austurland</v>
      </c>
      <c r="F9013" t="s">
        <v>20</v>
      </c>
      <c r="G9013" t="s">
        <v>50</v>
      </c>
      <c r="H9013" s="1" t="s">
        <v>58</v>
      </c>
      <c r="I9013" s="1">
        <v>353691</v>
      </c>
      <c r="J9013" s="2">
        <f>VLOOKUP(Oliusala[[#This Row],[tegund]],Tegundir!$B$2:$D$19,3,FALSE)*Oliusala[[#This Row],[magn]]/1000</f>
        <v>265.26825000000002</v>
      </c>
      <c r="K9013">
        <v>2017</v>
      </c>
      <c r="L9013" t="s">
        <v>18</v>
      </c>
      <c r="M9013" s="144" t="s">
        <v>59</v>
      </c>
    </row>
    <row r="9014" spans="1:13" x14ac:dyDescent="0.2">
      <c r="A9014" t="s">
        <v>63</v>
      </c>
      <c r="B9014" s="144" t="s">
        <v>168</v>
      </c>
      <c r="C9014">
        <v>780</v>
      </c>
      <c r="D9014" t="str">
        <f>VLOOKUP(Oliusala[[#This Row],[postnumer]],Sveitarfelog[#All],4,FALSE)</f>
        <v>Sveitarfélagið Hornafjörður</v>
      </c>
      <c r="E9014" t="str">
        <f>VLOOKUP(Oliusala[[#This Row],[postnumer]],Sveitarfelog[#All],5,FALSE)</f>
        <v>Suðurland</v>
      </c>
      <c r="F9014" t="s">
        <v>20</v>
      </c>
      <c r="G9014" t="s">
        <v>50</v>
      </c>
      <c r="H9014" s="1" t="s">
        <v>58</v>
      </c>
      <c r="I9014" s="1">
        <v>1689729</v>
      </c>
      <c r="J9014" s="2">
        <f>VLOOKUP(Oliusala[[#This Row],[tegund]],Tegundir!$B$2:$D$19,3,FALSE)*Oliusala[[#This Row],[magn]]/1000</f>
        <v>1267.29675</v>
      </c>
      <c r="K9014">
        <v>2017</v>
      </c>
      <c r="L9014" t="s">
        <v>18</v>
      </c>
      <c r="M9014" s="144" t="s">
        <v>59</v>
      </c>
    </row>
    <row r="9015" spans="1:13" x14ac:dyDescent="0.2">
      <c r="A9015" t="s">
        <v>57</v>
      </c>
      <c r="B9015" s="144" t="s">
        <v>169</v>
      </c>
      <c r="C9015">
        <v>781</v>
      </c>
      <c r="D9015" t="str">
        <f>VLOOKUP(Oliusala[[#This Row],[postnumer]],Sveitarfelog[#All],4,FALSE)</f>
        <v>Sveitarfélagið Hornafjörður</v>
      </c>
      <c r="E9015" t="str">
        <f>VLOOKUP(Oliusala[[#This Row],[postnumer]],Sveitarfelog[#All],5,FALSE)</f>
        <v>Suðurland</v>
      </c>
      <c r="F9015" t="s">
        <v>20</v>
      </c>
      <c r="G9015" t="s">
        <v>50</v>
      </c>
      <c r="H9015" t="s">
        <v>60</v>
      </c>
      <c r="I9015" s="1">
        <v>25570</v>
      </c>
      <c r="J9015" s="2">
        <f>VLOOKUP(Oliusala[[#This Row],[tegund]],Tegundir!$B$2:$D$19,3,FALSE)*Oliusala[[#This Row],[magn]]/1000</f>
        <v>19.177499999999998</v>
      </c>
      <c r="K9015">
        <v>2017</v>
      </c>
      <c r="L9015" t="s">
        <v>18</v>
      </c>
      <c r="M9015" s="144" t="s">
        <v>59</v>
      </c>
    </row>
    <row r="9016" spans="1:13" x14ac:dyDescent="0.2">
      <c r="A9016" t="s">
        <v>57</v>
      </c>
      <c r="B9016" s="144" t="s">
        <v>170</v>
      </c>
      <c r="C9016">
        <v>781</v>
      </c>
      <c r="D9016" t="str">
        <f>VLOOKUP(Oliusala[[#This Row],[postnumer]],Sveitarfelog[#All],4,FALSE)</f>
        <v>Sveitarfélagið Hornafjörður</v>
      </c>
      <c r="E9016" t="str">
        <f>VLOOKUP(Oliusala[[#This Row],[postnumer]],Sveitarfelog[#All],5,FALSE)</f>
        <v>Suðurland</v>
      </c>
      <c r="F9016" t="s">
        <v>20</v>
      </c>
      <c r="G9016" t="s">
        <v>50</v>
      </c>
      <c r="H9016" t="s">
        <v>60</v>
      </c>
      <c r="I9016" s="1">
        <v>3682</v>
      </c>
      <c r="J9016" s="2">
        <f>VLOOKUP(Oliusala[[#This Row],[tegund]],Tegundir!$B$2:$D$19,3,FALSE)*Oliusala[[#This Row],[magn]]/1000</f>
        <v>2.7614999999999998</v>
      </c>
      <c r="K9016">
        <v>2017</v>
      </c>
      <c r="L9016" t="s">
        <v>18</v>
      </c>
      <c r="M9016" s="144" t="s">
        <v>59</v>
      </c>
    </row>
    <row r="9017" spans="1:13" x14ac:dyDescent="0.2">
      <c r="A9017" t="s">
        <v>63</v>
      </c>
      <c r="B9017" s="144" t="s">
        <v>171</v>
      </c>
      <c r="C9017">
        <v>781</v>
      </c>
      <c r="D9017" t="str">
        <f>VLOOKUP(Oliusala[[#This Row],[postnumer]],Sveitarfelog[#All],4,FALSE)</f>
        <v>Sveitarfélagið Hornafjörður</v>
      </c>
      <c r="E9017" t="str">
        <f>VLOOKUP(Oliusala[[#This Row],[postnumer]],Sveitarfelog[#All],5,FALSE)</f>
        <v>Suðurland</v>
      </c>
      <c r="F9017" t="s">
        <v>20</v>
      </c>
      <c r="G9017" t="s">
        <v>50</v>
      </c>
      <c r="H9017" s="1" t="s">
        <v>58</v>
      </c>
      <c r="I9017" s="1">
        <v>578735</v>
      </c>
      <c r="J9017" s="2">
        <f>VLOOKUP(Oliusala[[#This Row],[tegund]],Tegundir!$B$2:$D$19,3,FALSE)*Oliusala[[#This Row],[magn]]/1000</f>
        <v>434.05124999999998</v>
      </c>
      <c r="K9017">
        <v>2017</v>
      </c>
      <c r="L9017" t="s">
        <v>18</v>
      </c>
      <c r="M9017" s="144" t="s">
        <v>59</v>
      </c>
    </row>
    <row r="9018" spans="1:13" x14ac:dyDescent="0.2">
      <c r="A9018" t="s">
        <v>63</v>
      </c>
      <c r="B9018" s="144" t="s">
        <v>170</v>
      </c>
      <c r="C9018">
        <v>781</v>
      </c>
      <c r="D9018" t="str">
        <f>VLOOKUP(Oliusala[[#This Row],[postnumer]],Sveitarfelog[#All],4,FALSE)</f>
        <v>Sveitarfélagið Hornafjörður</v>
      </c>
      <c r="E9018" t="str">
        <f>VLOOKUP(Oliusala[[#This Row],[postnumer]],Sveitarfelog[#All],5,FALSE)</f>
        <v>Suðurland</v>
      </c>
      <c r="F9018" t="s">
        <v>20</v>
      </c>
      <c r="G9018" t="s">
        <v>50</v>
      </c>
      <c r="H9018" s="1" t="s">
        <v>58</v>
      </c>
      <c r="I9018" s="1">
        <v>407355</v>
      </c>
      <c r="J9018" s="2">
        <f>VLOOKUP(Oliusala[[#This Row],[tegund]],Tegundir!$B$2:$D$19,3,FALSE)*Oliusala[[#This Row],[magn]]/1000</f>
        <v>305.51625000000001</v>
      </c>
      <c r="K9018">
        <v>2017</v>
      </c>
      <c r="L9018" t="s">
        <v>18</v>
      </c>
      <c r="M9018" s="144" t="s">
        <v>59</v>
      </c>
    </row>
    <row r="9019" spans="1:13" x14ac:dyDescent="0.2">
      <c r="A9019" t="s">
        <v>63</v>
      </c>
      <c r="B9019" s="144" t="s">
        <v>172</v>
      </c>
      <c r="C9019">
        <v>785</v>
      </c>
      <c r="D9019" t="str">
        <f>VLOOKUP(Oliusala[[#This Row],[postnumer]],Sveitarfelog[#All],4,FALSE)</f>
        <v>Sveitarfélagið Hornafjörður</v>
      </c>
      <c r="E9019" t="str">
        <f>VLOOKUP(Oliusala[[#This Row],[postnumer]],Sveitarfelog[#All],5,FALSE)</f>
        <v>Suðurland</v>
      </c>
      <c r="F9019" t="s">
        <v>20</v>
      </c>
      <c r="G9019" t="s">
        <v>50</v>
      </c>
      <c r="H9019" t="s">
        <v>58</v>
      </c>
      <c r="I9019" s="1">
        <v>486444</v>
      </c>
      <c r="J9019" s="2">
        <f>VLOOKUP(Oliusala[[#This Row],[tegund]],Tegundir!$B$2:$D$19,3,FALSE)*Oliusala[[#This Row],[magn]]/1000</f>
        <v>364.83300000000003</v>
      </c>
      <c r="K9019">
        <v>2017</v>
      </c>
      <c r="L9019" t="s">
        <v>18</v>
      </c>
      <c r="M9019" s="144" t="s">
        <v>59</v>
      </c>
    </row>
    <row r="9020" spans="1:13" x14ac:dyDescent="0.2">
      <c r="A9020" t="s">
        <v>63</v>
      </c>
      <c r="B9020" s="144" t="s">
        <v>70</v>
      </c>
      <c r="C9020">
        <v>800</v>
      </c>
      <c r="D9020" t="str">
        <f>VLOOKUP(Oliusala[[#This Row],[postnumer]],Sveitarfelog[#All],4,FALSE)</f>
        <v>Flóahreppur,Sveitarfélagið Árborg</v>
      </c>
      <c r="E9020" t="str">
        <f>VLOOKUP(Oliusala[[#This Row],[postnumer]],Sveitarfelog[#All],5,FALSE)</f>
        <v>Suðurland</v>
      </c>
      <c r="F9020" t="s">
        <v>20</v>
      </c>
      <c r="G9020" t="s">
        <v>50</v>
      </c>
      <c r="H9020" s="1" t="s">
        <v>58</v>
      </c>
      <c r="I9020" s="1">
        <v>3130343</v>
      </c>
      <c r="J9020" s="2">
        <f>VLOOKUP(Oliusala[[#This Row],[tegund]],Tegundir!$B$2:$D$19,3,FALSE)*Oliusala[[#This Row],[magn]]/1000</f>
        <v>2347.7572500000001</v>
      </c>
      <c r="K9020">
        <v>2017</v>
      </c>
      <c r="L9020" t="s">
        <v>18</v>
      </c>
      <c r="M9020" s="144" t="s">
        <v>59</v>
      </c>
    </row>
    <row r="9021" spans="1:13" x14ac:dyDescent="0.2">
      <c r="A9021" t="s">
        <v>63</v>
      </c>
      <c r="B9021" s="144" t="s">
        <v>70</v>
      </c>
      <c r="C9021">
        <v>800</v>
      </c>
      <c r="D9021" t="str">
        <f>VLOOKUP(Oliusala[[#This Row],[postnumer]],Sveitarfelog[#All],4,FALSE)</f>
        <v>Flóahreppur,Sveitarfélagið Árborg</v>
      </c>
      <c r="E9021" t="str">
        <f>VLOOKUP(Oliusala[[#This Row],[postnumer]],Sveitarfelog[#All],5,FALSE)</f>
        <v>Suðurland</v>
      </c>
      <c r="F9021" t="s">
        <v>21</v>
      </c>
      <c r="G9021" t="s">
        <v>50</v>
      </c>
      <c r="H9021" s="1" t="s">
        <v>58</v>
      </c>
      <c r="I9021" s="1">
        <v>2032287</v>
      </c>
      <c r="J9021" s="2">
        <f>VLOOKUP(Oliusala[[#This Row],[tegund]],Tegundir!$B$2:$D$19,3,FALSE)*Oliusala[[#This Row],[magn]]/1000</f>
        <v>1524.21525</v>
      </c>
      <c r="K9021">
        <v>2017</v>
      </c>
      <c r="L9021" t="s">
        <v>18</v>
      </c>
      <c r="M9021" s="144" t="s">
        <v>59</v>
      </c>
    </row>
    <row r="9022" spans="1:13" x14ac:dyDescent="0.2">
      <c r="A9022" t="s">
        <v>63</v>
      </c>
      <c r="B9022" s="144" t="s">
        <v>70</v>
      </c>
      <c r="C9022">
        <v>800</v>
      </c>
      <c r="D9022" t="str">
        <f>VLOOKUP(Oliusala[[#This Row],[postnumer]],Sveitarfelog[#All],4,FALSE)</f>
        <v>Flóahreppur,Sveitarfélagið Árborg</v>
      </c>
      <c r="E9022" t="str">
        <f>VLOOKUP(Oliusala[[#This Row],[postnumer]],Sveitarfelog[#All],5,FALSE)</f>
        <v>Suðurland</v>
      </c>
      <c r="F9022" t="s">
        <v>20</v>
      </c>
      <c r="G9022" t="s">
        <v>50</v>
      </c>
      <c r="H9022" t="s">
        <v>58</v>
      </c>
      <c r="I9022" s="1">
        <v>904827</v>
      </c>
      <c r="J9022" s="2">
        <f>VLOOKUP(Oliusala[[#This Row],[tegund]],Tegundir!$B$2:$D$19,3,FALSE)*Oliusala[[#This Row],[magn]]/1000</f>
        <v>678.62025000000006</v>
      </c>
      <c r="K9022">
        <v>2017</v>
      </c>
      <c r="L9022" t="s">
        <v>18</v>
      </c>
      <c r="M9022" s="144" t="s">
        <v>59</v>
      </c>
    </row>
    <row r="9023" spans="1:13" x14ac:dyDescent="0.2">
      <c r="A9023" t="s">
        <v>63</v>
      </c>
      <c r="B9023" s="144" t="s">
        <v>70</v>
      </c>
      <c r="C9023">
        <v>800</v>
      </c>
      <c r="D9023" t="str">
        <f>VLOOKUP(Oliusala[[#This Row],[postnumer]],Sveitarfelog[#All],4,FALSE)</f>
        <v>Flóahreppur,Sveitarfélagið Árborg</v>
      </c>
      <c r="E9023" t="str">
        <f>VLOOKUP(Oliusala[[#This Row],[postnumer]],Sveitarfelog[#All],5,FALSE)</f>
        <v>Suðurland</v>
      </c>
      <c r="F9023" t="s">
        <v>46</v>
      </c>
      <c r="G9023" t="s">
        <v>50</v>
      </c>
      <c r="H9023" t="s">
        <v>58</v>
      </c>
      <c r="I9023" s="1">
        <v>1438</v>
      </c>
      <c r="J9023" s="2">
        <f>VLOOKUP(Oliusala[[#This Row],[tegund]],Tegundir!$B$2:$D$19,3,FALSE)*Oliusala[[#This Row],[magn]]/1000</f>
        <v>1.0785</v>
      </c>
      <c r="K9023">
        <v>2017</v>
      </c>
      <c r="L9023" t="s">
        <v>18</v>
      </c>
      <c r="M9023" s="144" t="s">
        <v>59</v>
      </c>
    </row>
    <row r="9024" spans="1:13" x14ac:dyDescent="0.2">
      <c r="A9024" t="s">
        <v>57</v>
      </c>
      <c r="B9024" s="144" t="s">
        <v>174</v>
      </c>
      <c r="C9024">
        <v>801</v>
      </c>
      <c r="D9024" t="str">
        <f>VLOOKUP(Oliusala[[#This Row],[postnumer]],Sveitarfelog[#All],4,FALSE)</f>
        <v>Flóahreppur,Sveitarfélagið Árborg</v>
      </c>
      <c r="E9024" t="str">
        <f>VLOOKUP(Oliusala[[#This Row],[postnumer]],Sveitarfelog[#All],5,FALSE)</f>
        <v>Suðurland</v>
      </c>
      <c r="F9024" t="s">
        <v>20</v>
      </c>
      <c r="G9024" t="s">
        <v>50</v>
      </c>
      <c r="H9024" t="s">
        <v>60</v>
      </c>
      <c r="I9024" s="1">
        <v>1001</v>
      </c>
      <c r="J9024" s="2">
        <f>VLOOKUP(Oliusala[[#This Row],[tegund]],Tegundir!$B$2:$D$19,3,FALSE)*Oliusala[[#This Row],[magn]]/1000</f>
        <v>0.75075000000000003</v>
      </c>
      <c r="K9024">
        <v>2017</v>
      </c>
      <c r="L9024" t="s">
        <v>18</v>
      </c>
      <c r="M9024" s="144" t="s">
        <v>59</v>
      </c>
    </row>
    <row r="9025" spans="1:13" x14ac:dyDescent="0.2">
      <c r="A9025" t="s">
        <v>57</v>
      </c>
      <c r="B9025" s="144" t="s">
        <v>174</v>
      </c>
      <c r="C9025">
        <v>801</v>
      </c>
      <c r="D9025" t="str">
        <f>VLOOKUP(Oliusala[[#This Row],[postnumer]],Sveitarfelog[#All],4,FALSE)</f>
        <v>Flóahreppur,Sveitarfélagið Árborg</v>
      </c>
      <c r="E9025" t="str">
        <f>VLOOKUP(Oliusala[[#This Row],[postnumer]],Sveitarfelog[#All],5,FALSE)</f>
        <v>Suðurland</v>
      </c>
      <c r="F9025" t="s">
        <v>21</v>
      </c>
      <c r="G9025" t="s">
        <v>50</v>
      </c>
      <c r="H9025" t="s">
        <v>60</v>
      </c>
      <c r="I9025" s="1">
        <v>998</v>
      </c>
      <c r="J9025" s="2">
        <f>VLOOKUP(Oliusala[[#This Row],[tegund]],Tegundir!$B$2:$D$19,3,FALSE)*Oliusala[[#This Row],[magn]]/1000</f>
        <v>0.74850000000000005</v>
      </c>
      <c r="K9025">
        <v>2017</v>
      </c>
      <c r="L9025" t="s">
        <v>18</v>
      </c>
      <c r="M9025" s="144" t="s">
        <v>59</v>
      </c>
    </row>
    <row r="9026" spans="1:13" x14ac:dyDescent="0.2">
      <c r="A9026" t="s">
        <v>63</v>
      </c>
      <c r="B9026" s="144" t="s">
        <v>175</v>
      </c>
      <c r="C9026">
        <v>801</v>
      </c>
      <c r="D9026" t="str">
        <f>VLOOKUP(Oliusala[[#This Row],[postnumer]],Sveitarfelog[#All],4,FALSE)</f>
        <v>Flóahreppur,Sveitarfélagið Árborg</v>
      </c>
      <c r="E9026" t="str">
        <f>VLOOKUP(Oliusala[[#This Row],[postnumer]],Sveitarfelog[#All],5,FALSE)</f>
        <v>Suðurland</v>
      </c>
      <c r="F9026" t="s">
        <v>21</v>
      </c>
      <c r="G9026" t="s">
        <v>50</v>
      </c>
      <c r="H9026" s="1" t="s">
        <v>58</v>
      </c>
      <c r="I9026" s="1">
        <v>207963</v>
      </c>
      <c r="J9026" s="2">
        <f>VLOOKUP(Oliusala[[#This Row],[tegund]],Tegundir!$B$2:$D$19,3,FALSE)*Oliusala[[#This Row],[magn]]/1000</f>
        <v>155.97225</v>
      </c>
      <c r="K9026">
        <v>2017</v>
      </c>
      <c r="L9026" t="s">
        <v>18</v>
      </c>
      <c r="M9026" s="144" t="s">
        <v>59</v>
      </c>
    </row>
    <row r="9027" spans="1:13" x14ac:dyDescent="0.2">
      <c r="A9027" t="s">
        <v>63</v>
      </c>
      <c r="B9027" s="144" t="s">
        <v>176</v>
      </c>
      <c r="C9027">
        <v>801</v>
      </c>
      <c r="D9027" t="str">
        <f>VLOOKUP(Oliusala[[#This Row],[postnumer]],Sveitarfelog[#All],4,FALSE)</f>
        <v>Flóahreppur,Sveitarfélagið Árborg</v>
      </c>
      <c r="E9027" t="str">
        <f>VLOOKUP(Oliusala[[#This Row],[postnumer]],Sveitarfelog[#All],5,FALSE)</f>
        <v>Suðurland</v>
      </c>
      <c r="F9027" t="s">
        <v>21</v>
      </c>
      <c r="G9027" t="s">
        <v>50</v>
      </c>
      <c r="H9027" s="1" t="s">
        <v>58</v>
      </c>
      <c r="I9027" s="1">
        <v>383348</v>
      </c>
      <c r="J9027" s="2">
        <f>VLOOKUP(Oliusala[[#This Row],[tegund]],Tegundir!$B$2:$D$19,3,FALSE)*Oliusala[[#This Row],[magn]]/1000</f>
        <v>287.51100000000002</v>
      </c>
      <c r="K9027">
        <v>2017</v>
      </c>
      <c r="L9027" t="s">
        <v>18</v>
      </c>
      <c r="M9027" s="144" t="s">
        <v>59</v>
      </c>
    </row>
    <row r="9028" spans="1:13" x14ac:dyDescent="0.2">
      <c r="A9028" t="s">
        <v>63</v>
      </c>
      <c r="B9028" s="144" t="s">
        <v>177</v>
      </c>
      <c r="C9028">
        <v>801</v>
      </c>
      <c r="D9028" t="str">
        <f>VLOOKUP(Oliusala[[#This Row],[postnumer]],Sveitarfelog[#All],4,FALSE)</f>
        <v>Flóahreppur,Sveitarfélagið Árborg</v>
      </c>
      <c r="E9028" t="str">
        <f>VLOOKUP(Oliusala[[#This Row],[postnumer]],Sveitarfelog[#All],5,FALSE)</f>
        <v>Suðurland</v>
      </c>
      <c r="F9028" t="s">
        <v>21</v>
      </c>
      <c r="G9028" t="s">
        <v>50</v>
      </c>
      <c r="H9028" t="s">
        <v>58</v>
      </c>
      <c r="I9028" s="1">
        <v>203212</v>
      </c>
      <c r="J9028" s="2">
        <f>VLOOKUP(Oliusala[[#This Row],[tegund]],Tegundir!$B$2:$D$19,3,FALSE)*Oliusala[[#This Row],[magn]]/1000</f>
        <v>152.40899999999999</v>
      </c>
      <c r="K9028">
        <v>2017</v>
      </c>
      <c r="L9028" t="s">
        <v>18</v>
      </c>
      <c r="M9028" s="144" t="s">
        <v>59</v>
      </c>
    </row>
    <row r="9029" spans="1:13" x14ac:dyDescent="0.2">
      <c r="A9029" t="s">
        <v>63</v>
      </c>
      <c r="B9029" s="144" t="s">
        <v>174</v>
      </c>
      <c r="C9029">
        <v>801</v>
      </c>
      <c r="D9029" t="str">
        <f>VLOOKUP(Oliusala[[#This Row],[postnumer]],Sveitarfelog[#All],4,FALSE)</f>
        <v>Flóahreppur,Sveitarfélagið Árborg</v>
      </c>
      <c r="E9029" t="str">
        <f>VLOOKUP(Oliusala[[#This Row],[postnumer]],Sveitarfelog[#All],5,FALSE)</f>
        <v>Suðurland</v>
      </c>
      <c r="F9029" t="s">
        <v>20</v>
      </c>
      <c r="G9029" t="s">
        <v>50</v>
      </c>
      <c r="H9029" t="s">
        <v>58</v>
      </c>
      <c r="I9029" s="1">
        <v>252500</v>
      </c>
      <c r="J9029" s="2">
        <f>VLOOKUP(Oliusala[[#This Row],[tegund]],Tegundir!$B$2:$D$19,3,FALSE)*Oliusala[[#This Row],[magn]]/1000</f>
        <v>189.375</v>
      </c>
      <c r="K9029">
        <v>2017</v>
      </c>
      <c r="L9029" t="s">
        <v>18</v>
      </c>
      <c r="M9029" s="144" t="s">
        <v>59</v>
      </c>
    </row>
    <row r="9030" spans="1:13" x14ac:dyDescent="0.2">
      <c r="A9030" t="s">
        <v>63</v>
      </c>
      <c r="B9030" s="144" t="s">
        <v>178</v>
      </c>
      <c r="C9030">
        <v>801</v>
      </c>
      <c r="D9030" t="str">
        <f>VLOOKUP(Oliusala[[#This Row],[postnumer]],Sveitarfelog[#All],4,FALSE)</f>
        <v>Flóahreppur,Sveitarfélagið Árborg</v>
      </c>
      <c r="E9030" t="str">
        <f>VLOOKUP(Oliusala[[#This Row],[postnumer]],Sveitarfelog[#All],5,FALSE)</f>
        <v>Suðurland</v>
      </c>
      <c r="F9030" t="s">
        <v>20</v>
      </c>
      <c r="G9030" t="s">
        <v>50</v>
      </c>
      <c r="H9030" t="s">
        <v>58</v>
      </c>
      <c r="I9030" s="1">
        <v>148218</v>
      </c>
      <c r="J9030" s="2">
        <f>VLOOKUP(Oliusala[[#This Row],[tegund]],Tegundir!$B$2:$D$19,3,FALSE)*Oliusala[[#This Row],[magn]]/1000</f>
        <v>111.1635</v>
      </c>
      <c r="K9030">
        <v>2017</v>
      </c>
      <c r="L9030" t="s">
        <v>18</v>
      </c>
      <c r="M9030" s="144" t="s">
        <v>59</v>
      </c>
    </row>
    <row r="9031" spans="1:13" x14ac:dyDescent="0.2">
      <c r="A9031" t="s">
        <v>57</v>
      </c>
      <c r="B9031" s="144" t="s">
        <v>181</v>
      </c>
      <c r="C9031">
        <v>810</v>
      </c>
      <c r="D9031" t="str">
        <f>VLOOKUP(Oliusala[[#This Row],[postnumer]],Sveitarfelog[#All],4,FALSE)</f>
        <v>Hveragerðisbær,Sveitarfélagið Ölfus</v>
      </c>
      <c r="E9031" t="str">
        <f>VLOOKUP(Oliusala[[#This Row],[postnumer]],Sveitarfelog[#All],5,FALSE)</f>
        <v>Suðurland</v>
      </c>
      <c r="F9031" t="s">
        <v>21</v>
      </c>
      <c r="G9031" t="s">
        <v>50</v>
      </c>
      <c r="H9031" t="s">
        <v>60</v>
      </c>
      <c r="I9031" s="1">
        <v>2688</v>
      </c>
      <c r="J9031" s="2">
        <f>VLOOKUP(Oliusala[[#This Row],[tegund]],Tegundir!$B$2:$D$19,3,FALSE)*Oliusala[[#This Row],[magn]]/1000</f>
        <v>2.016</v>
      </c>
      <c r="K9031">
        <v>2017</v>
      </c>
      <c r="L9031" t="s">
        <v>18</v>
      </c>
      <c r="M9031" s="144" t="s">
        <v>59</v>
      </c>
    </row>
    <row r="9032" spans="1:13" x14ac:dyDescent="0.2">
      <c r="A9032" t="s">
        <v>63</v>
      </c>
      <c r="B9032" s="144" t="s">
        <v>182</v>
      </c>
      <c r="C9032">
        <v>810</v>
      </c>
      <c r="D9032" t="str">
        <f>VLOOKUP(Oliusala[[#This Row],[postnumer]],Sveitarfelog[#All],4,FALSE)</f>
        <v>Hveragerðisbær,Sveitarfélagið Ölfus</v>
      </c>
      <c r="E9032" t="str">
        <f>VLOOKUP(Oliusala[[#This Row],[postnumer]],Sveitarfelog[#All],5,FALSE)</f>
        <v>Suðurland</v>
      </c>
      <c r="F9032" t="s">
        <v>20</v>
      </c>
      <c r="G9032" t="s">
        <v>50</v>
      </c>
      <c r="H9032" t="s">
        <v>58</v>
      </c>
      <c r="I9032" s="1">
        <v>1112885</v>
      </c>
      <c r="J9032" s="2">
        <f>VLOOKUP(Oliusala[[#This Row],[tegund]],Tegundir!$B$2:$D$19,3,FALSE)*Oliusala[[#This Row],[magn]]/1000</f>
        <v>834.66375000000005</v>
      </c>
      <c r="K9032">
        <v>2017</v>
      </c>
      <c r="L9032" t="s">
        <v>18</v>
      </c>
      <c r="M9032" s="144" t="s">
        <v>59</v>
      </c>
    </row>
    <row r="9033" spans="1:13" x14ac:dyDescent="0.2">
      <c r="A9033" t="s">
        <v>63</v>
      </c>
      <c r="B9033" s="144" t="s">
        <v>182</v>
      </c>
      <c r="C9033">
        <v>810</v>
      </c>
      <c r="D9033" t="str">
        <f>VLOOKUP(Oliusala[[#This Row],[postnumer]],Sveitarfelog[#All],4,FALSE)</f>
        <v>Hveragerðisbær,Sveitarfélagið Ölfus</v>
      </c>
      <c r="E9033" t="str">
        <f>VLOOKUP(Oliusala[[#This Row],[postnumer]],Sveitarfelog[#All],5,FALSE)</f>
        <v>Suðurland</v>
      </c>
      <c r="F9033" t="s">
        <v>21</v>
      </c>
      <c r="G9033" t="s">
        <v>50</v>
      </c>
      <c r="H9033" t="s">
        <v>58</v>
      </c>
      <c r="I9033" s="1">
        <v>657765</v>
      </c>
      <c r="J9033" s="2">
        <f>VLOOKUP(Oliusala[[#This Row],[tegund]],Tegundir!$B$2:$D$19,3,FALSE)*Oliusala[[#This Row],[magn]]/1000</f>
        <v>493.32375000000002</v>
      </c>
      <c r="K9033">
        <v>2017</v>
      </c>
      <c r="L9033" t="s">
        <v>18</v>
      </c>
      <c r="M9033" s="144" t="s">
        <v>59</v>
      </c>
    </row>
    <row r="9034" spans="1:13" x14ac:dyDescent="0.2">
      <c r="A9034" t="s">
        <v>63</v>
      </c>
      <c r="B9034" s="144" t="s">
        <v>182</v>
      </c>
      <c r="C9034">
        <v>810</v>
      </c>
      <c r="D9034" t="str">
        <f>VLOOKUP(Oliusala[[#This Row],[postnumer]],Sveitarfelog[#All],4,FALSE)</f>
        <v>Hveragerðisbær,Sveitarfélagið Ölfus</v>
      </c>
      <c r="E9034" t="str">
        <f>VLOOKUP(Oliusala[[#This Row],[postnumer]],Sveitarfelog[#All],5,FALSE)</f>
        <v>Suðurland</v>
      </c>
      <c r="F9034" t="s">
        <v>20</v>
      </c>
      <c r="G9034" t="s">
        <v>50</v>
      </c>
      <c r="H9034" s="1" t="s">
        <v>58</v>
      </c>
      <c r="I9034" s="1">
        <v>810037</v>
      </c>
      <c r="J9034" s="2">
        <f>VLOOKUP(Oliusala[[#This Row],[tegund]],Tegundir!$B$2:$D$19,3,FALSE)*Oliusala[[#This Row],[magn]]/1000</f>
        <v>607.52774999999997</v>
      </c>
      <c r="K9034">
        <v>2017</v>
      </c>
      <c r="L9034" t="s">
        <v>18</v>
      </c>
      <c r="M9034" s="144" t="s">
        <v>59</v>
      </c>
    </row>
    <row r="9035" spans="1:13" x14ac:dyDescent="0.2">
      <c r="A9035" t="s">
        <v>63</v>
      </c>
      <c r="B9035" s="144" t="s">
        <v>181</v>
      </c>
      <c r="C9035">
        <v>810</v>
      </c>
      <c r="D9035" t="str">
        <f>VLOOKUP(Oliusala[[#This Row],[postnumer]],Sveitarfelog[#All],4,FALSE)</f>
        <v>Hveragerðisbær,Sveitarfélagið Ölfus</v>
      </c>
      <c r="E9035" t="str">
        <f>VLOOKUP(Oliusala[[#This Row],[postnumer]],Sveitarfelog[#All],5,FALSE)</f>
        <v>Suðurland</v>
      </c>
      <c r="F9035" t="s">
        <v>20</v>
      </c>
      <c r="G9035" t="s">
        <v>50</v>
      </c>
      <c r="H9035" s="1" t="s">
        <v>58</v>
      </c>
      <c r="I9035" s="1">
        <v>147967</v>
      </c>
      <c r="J9035" s="2">
        <f>VLOOKUP(Oliusala[[#This Row],[tegund]],Tegundir!$B$2:$D$19,3,FALSE)*Oliusala[[#This Row],[magn]]/1000</f>
        <v>110.97525</v>
      </c>
      <c r="K9035">
        <v>2017</v>
      </c>
      <c r="L9035" t="s">
        <v>18</v>
      </c>
      <c r="M9035" s="144" t="s">
        <v>59</v>
      </c>
    </row>
    <row r="9036" spans="1:13" x14ac:dyDescent="0.2">
      <c r="A9036" t="s">
        <v>63</v>
      </c>
      <c r="B9036" s="144" t="s">
        <v>183</v>
      </c>
      <c r="C9036">
        <v>815</v>
      </c>
      <c r="D9036" t="str">
        <f>VLOOKUP(Oliusala[[#This Row],[postnumer]],Sveitarfelog[#All],4,FALSE)</f>
        <v>Hveragerðisbær,Sveitarfélagið Ölfus</v>
      </c>
      <c r="E9036" t="str">
        <f>VLOOKUP(Oliusala[[#This Row],[postnumer]],Sveitarfelog[#All],5,FALSE)</f>
        <v>Suðurland</v>
      </c>
      <c r="F9036" t="s">
        <v>20</v>
      </c>
      <c r="G9036" t="s">
        <v>50</v>
      </c>
      <c r="H9036" t="s">
        <v>58</v>
      </c>
      <c r="I9036" s="1">
        <v>652226</v>
      </c>
      <c r="J9036" s="2">
        <f>VLOOKUP(Oliusala[[#This Row],[tegund]],Tegundir!$B$2:$D$19,3,FALSE)*Oliusala[[#This Row],[magn]]/1000</f>
        <v>489.16950000000003</v>
      </c>
      <c r="K9036">
        <v>2017</v>
      </c>
      <c r="L9036" t="s">
        <v>18</v>
      </c>
      <c r="M9036" s="144" t="s">
        <v>59</v>
      </c>
    </row>
    <row r="9037" spans="1:13" x14ac:dyDescent="0.2">
      <c r="A9037" t="s">
        <v>63</v>
      </c>
      <c r="B9037" s="144" t="s">
        <v>184</v>
      </c>
      <c r="C9037">
        <v>820</v>
      </c>
      <c r="D9037" t="str">
        <f>VLOOKUP(Oliusala[[#This Row],[postnumer]],Sveitarfelog[#All],4,FALSE)</f>
        <v>Flóahreppur,Sveitarfélagið Árborg</v>
      </c>
      <c r="E9037" t="str">
        <f>VLOOKUP(Oliusala[[#This Row],[postnumer]],Sveitarfelog[#All],5,FALSE)</f>
        <v>Suðurland</v>
      </c>
      <c r="F9037" t="s">
        <v>20</v>
      </c>
      <c r="G9037" t="s">
        <v>50</v>
      </c>
      <c r="H9037" s="1" t="s">
        <v>58</v>
      </c>
      <c r="I9037" s="1">
        <v>178608</v>
      </c>
      <c r="J9037" s="2">
        <f>VLOOKUP(Oliusala[[#This Row],[tegund]],Tegundir!$B$2:$D$19,3,FALSE)*Oliusala[[#This Row],[magn]]/1000</f>
        <v>133.95599999999999</v>
      </c>
      <c r="K9037">
        <v>2017</v>
      </c>
      <c r="L9037" t="s">
        <v>18</v>
      </c>
      <c r="M9037" s="144" t="s">
        <v>59</v>
      </c>
    </row>
    <row r="9038" spans="1:13" x14ac:dyDescent="0.2">
      <c r="A9038" t="s">
        <v>63</v>
      </c>
      <c r="B9038" s="144" t="s">
        <v>185</v>
      </c>
      <c r="C9038">
        <v>825</v>
      </c>
      <c r="D9038" t="str">
        <f>VLOOKUP(Oliusala[[#This Row],[postnumer]],Sveitarfelog[#All],4,FALSE)</f>
        <v>Flóahreppur,Sveitarfélagið Árborg</v>
      </c>
      <c r="E9038" t="str">
        <f>VLOOKUP(Oliusala[[#This Row],[postnumer]],Sveitarfelog[#All],5,FALSE)</f>
        <v>Suðurland</v>
      </c>
      <c r="F9038" t="s">
        <v>20</v>
      </c>
      <c r="G9038" t="s">
        <v>50</v>
      </c>
      <c r="H9038" s="1" t="s">
        <v>58</v>
      </c>
      <c r="I9038" s="1">
        <v>209065</v>
      </c>
      <c r="J9038" s="2">
        <f>VLOOKUP(Oliusala[[#This Row],[tegund]],Tegundir!$B$2:$D$19,3,FALSE)*Oliusala[[#This Row],[magn]]/1000</f>
        <v>156.79875000000001</v>
      </c>
      <c r="K9038">
        <v>2017</v>
      </c>
      <c r="L9038" t="s">
        <v>18</v>
      </c>
      <c r="M9038" s="144" t="s">
        <v>59</v>
      </c>
    </row>
    <row r="9039" spans="1:13" x14ac:dyDescent="0.2">
      <c r="A9039" t="s">
        <v>63</v>
      </c>
      <c r="B9039" s="144" t="s">
        <v>186</v>
      </c>
      <c r="C9039">
        <v>840</v>
      </c>
      <c r="D9039" t="str">
        <f>VLOOKUP(Oliusala[[#This Row],[postnumer]],Sveitarfelog[#All],4,FALSE)</f>
        <v>Bláskógabyggð,Grímsnes- og Grafningshreppur,Hrunamannahreppur,Skeiða- og Gnúpverjahreppur</v>
      </c>
      <c r="E9039" t="str">
        <f>VLOOKUP(Oliusala[[#This Row],[postnumer]],Sveitarfelog[#All],5,FALSE)</f>
        <v>Suðurland</v>
      </c>
      <c r="F9039" t="s">
        <v>21</v>
      </c>
      <c r="G9039" t="s">
        <v>50</v>
      </c>
      <c r="H9039" s="1" t="s">
        <v>58</v>
      </c>
      <c r="I9039" s="1">
        <v>550371</v>
      </c>
      <c r="J9039" s="2">
        <f>VLOOKUP(Oliusala[[#This Row],[tegund]],Tegundir!$B$2:$D$19,3,FALSE)*Oliusala[[#This Row],[magn]]/1000</f>
        <v>412.77825000000001</v>
      </c>
      <c r="K9039">
        <v>2017</v>
      </c>
      <c r="L9039" t="s">
        <v>18</v>
      </c>
      <c r="M9039" s="144" t="s">
        <v>59</v>
      </c>
    </row>
    <row r="9040" spans="1:13" x14ac:dyDescent="0.2">
      <c r="A9040" t="s">
        <v>57</v>
      </c>
      <c r="B9040" s="144" t="s">
        <v>188</v>
      </c>
      <c r="C9040">
        <v>845</v>
      </c>
      <c r="D9040" t="str">
        <f>VLOOKUP(Oliusala[[#This Row],[postnumer]],Sveitarfelog[#All],4,FALSE)</f>
        <v>Bláskógabyggð,Grímsnes- og Grafningshreppur,Hrunamannahreppur,Skeiða- og Gnúpverjahreppur</v>
      </c>
      <c r="E9040" t="str">
        <f>VLOOKUP(Oliusala[[#This Row],[postnumer]],Sveitarfelog[#All],5,FALSE)</f>
        <v>Suðurland</v>
      </c>
      <c r="F9040" t="s">
        <v>21</v>
      </c>
      <c r="G9040" t="s">
        <v>50</v>
      </c>
      <c r="H9040" s="1" t="s">
        <v>60</v>
      </c>
      <c r="I9040" s="1">
        <v>1063</v>
      </c>
      <c r="J9040" s="2">
        <f>VLOOKUP(Oliusala[[#This Row],[tegund]],Tegundir!$B$2:$D$19,3,FALSE)*Oliusala[[#This Row],[magn]]/1000</f>
        <v>0.79725000000000001</v>
      </c>
      <c r="K9040">
        <v>2017</v>
      </c>
      <c r="L9040" t="s">
        <v>18</v>
      </c>
      <c r="M9040" s="144" t="s">
        <v>59</v>
      </c>
    </row>
    <row r="9041" spans="1:13" x14ac:dyDescent="0.2">
      <c r="A9041" t="s">
        <v>63</v>
      </c>
      <c r="B9041" s="144" t="s">
        <v>188</v>
      </c>
      <c r="C9041">
        <v>845</v>
      </c>
      <c r="D9041" t="str">
        <f>VLOOKUP(Oliusala[[#This Row],[postnumer]],Sveitarfelog[#All],4,FALSE)</f>
        <v>Bláskógabyggð,Grímsnes- og Grafningshreppur,Hrunamannahreppur,Skeiða- og Gnúpverjahreppur</v>
      </c>
      <c r="E9041" t="str">
        <f>VLOOKUP(Oliusala[[#This Row],[postnumer]],Sveitarfelog[#All],5,FALSE)</f>
        <v>Suðurland</v>
      </c>
      <c r="F9041" t="s">
        <v>21</v>
      </c>
      <c r="G9041" t="s">
        <v>50</v>
      </c>
      <c r="H9041" s="1" t="s">
        <v>58</v>
      </c>
      <c r="I9041" s="1">
        <v>464096</v>
      </c>
      <c r="J9041" s="2">
        <f>VLOOKUP(Oliusala[[#This Row],[tegund]],Tegundir!$B$2:$D$19,3,FALSE)*Oliusala[[#This Row],[magn]]/1000</f>
        <v>348.072</v>
      </c>
      <c r="K9041">
        <v>2017</v>
      </c>
      <c r="L9041" t="s">
        <v>18</v>
      </c>
      <c r="M9041" s="144" t="s">
        <v>59</v>
      </c>
    </row>
    <row r="9042" spans="1:13" x14ac:dyDescent="0.2">
      <c r="A9042" t="s">
        <v>63</v>
      </c>
      <c r="B9042" s="144" t="s">
        <v>163</v>
      </c>
      <c r="C9042">
        <v>850</v>
      </c>
      <c r="D9042" t="str">
        <f>VLOOKUP(Oliusala[[#This Row],[postnumer]],Sveitarfelog[#All],4,FALSE)</f>
        <v>Ásahreppur,Rangárþing ytra</v>
      </c>
      <c r="E9042" t="str">
        <f>VLOOKUP(Oliusala[[#This Row],[postnumer]],Sveitarfelog[#All],5,FALSE)</f>
        <v>Suðurland</v>
      </c>
      <c r="F9042" t="s">
        <v>20</v>
      </c>
      <c r="G9042" t="s">
        <v>50</v>
      </c>
      <c r="H9042" s="1" t="s">
        <v>58</v>
      </c>
      <c r="I9042" s="1">
        <v>1047555</v>
      </c>
      <c r="J9042" s="2">
        <f>VLOOKUP(Oliusala[[#This Row],[tegund]],Tegundir!$B$2:$D$19,3,FALSE)*Oliusala[[#This Row],[magn]]/1000</f>
        <v>785.66624999999999</v>
      </c>
      <c r="K9042">
        <v>2017</v>
      </c>
      <c r="L9042" t="s">
        <v>18</v>
      </c>
      <c r="M9042" s="144" t="s">
        <v>59</v>
      </c>
    </row>
    <row r="9043" spans="1:13" x14ac:dyDescent="0.2">
      <c r="A9043" t="s">
        <v>63</v>
      </c>
      <c r="B9043" s="144" t="s">
        <v>190</v>
      </c>
      <c r="C9043">
        <v>851</v>
      </c>
      <c r="D9043" t="str">
        <f>VLOOKUP(Oliusala[[#This Row],[postnumer]],Sveitarfelog[#All],4,FALSE)</f>
        <v>Ásahreppur,Rangárþing ytra</v>
      </c>
      <c r="E9043" t="str">
        <f>VLOOKUP(Oliusala[[#This Row],[postnumer]],Sveitarfelog[#All],5,FALSE)</f>
        <v>Suðurland</v>
      </c>
      <c r="F9043" t="s">
        <v>20</v>
      </c>
      <c r="G9043" t="s">
        <v>50</v>
      </c>
      <c r="H9043" s="1" t="s">
        <v>58</v>
      </c>
      <c r="I9043" s="1">
        <v>105803</v>
      </c>
      <c r="J9043" s="2">
        <f>VLOOKUP(Oliusala[[#This Row],[tegund]],Tegundir!$B$2:$D$19,3,FALSE)*Oliusala[[#This Row],[magn]]/1000</f>
        <v>79.352249999999998</v>
      </c>
      <c r="K9043">
        <v>2017</v>
      </c>
      <c r="L9043" t="s">
        <v>18</v>
      </c>
      <c r="M9043" s="144" t="s">
        <v>59</v>
      </c>
    </row>
    <row r="9044" spans="1:13" x14ac:dyDescent="0.2">
      <c r="A9044" t="s">
        <v>63</v>
      </c>
      <c r="B9044" s="144" t="s">
        <v>191</v>
      </c>
      <c r="C9044">
        <v>851</v>
      </c>
      <c r="D9044" t="str">
        <f>VLOOKUP(Oliusala[[#This Row],[postnumer]],Sveitarfelog[#All],4,FALSE)</f>
        <v>Ásahreppur,Rangárþing ytra</v>
      </c>
      <c r="E9044" t="str">
        <f>VLOOKUP(Oliusala[[#This Row],[postnumer]],Sveitarfelog[#All],5,FALSE)</f>
        <v>Suðurland</v>
      </c>
      <c r="F9044" t="s">
        <v>20</v>
      </c>
      <c r="G9044" t="s">
        <v>50</v>
      </c>
      <c r="H9044" t="s">
        <v>58</v>
      </c>
      <c r="I9044" s="1">
        <v>499717</v>
      </c>
      <c r="J9044" s="2">
        <f>VLOOKUP(Oliusala[[#This Row],[tegund]],Tegundir!$B$2:$D$19,3,FALSE)*Oliusala[[#This Row],[magn]]/1000</f>
        <v>374.78775000000002</v>
      </c>
      <c r="K9044">
        <v>2017</v>
      </c>
      <c r="L9044" t="s">
        <v>18</v>
      </c>
      <c r="M9044" s="144" t="s">
        <v>59</v>
      </c>
    </row>
    <row r="9045" spans="1:13" x14ac:dyDescent="0.2">
      <c r="A9045" t="s">
        <v>63</v>
      </c>
      <c r="B9045" s="144" t="s">
        <v>192</v>
      </c>
      <c r="C9045">
        <v>860</v>
      </c>
      <c r="D9045" t="str">
        <f>VLOOKUP(Oliusala[[#This Row],[postnumer]],Sveitarfelog[#All],4,FALSE)</f>
        <v>Rangárþing eystra</v>
      </c>
      <c r="E9045" t="str">
        <f>VLOOKUP(Oliusala[[#This Row],[postnumer]],Sveitarfelog[#All],5,FALSE)</f>
        <v>Suðurland</v>
      </c>
      <c r="F9045" t="s">
        <v>20</v>
      </c>
      <c r="G9045" t="s">
        <v>50</v>
      </c>
      <c r="H9045" s="1" t="s">
        <v>58</v>
      </c>
      <c r="I9045" s="1">
        <v>610018</v>
      </c>
      <c r="J9045" s="2">
        <f>VLOOKUP(Oliusala[[#This Row],[tegund]],Tegundir!$B$2:$D$19,3,FALSE)*Oliusala[[#This Row],[magn]]/1000</f>
        <v>457.51350000000002</v>
      </c>
      <c r="K9045">
        <v>2017</v>
      </c>
      <c r="L9045" t="s">
        <v>18</v>
      </c>
      <c r="M9045" s="144" t="s">
        <v>59</v>
      </c>
    </row>
    <row r="9046" spans="1:13" x14ac:dyDescent="0.2">
      <c r="A9046" t="s">
        <v>63</v>
      </c>
      <c r="B9046" s="144" t="s">
        <v>192</v>
      </c>
      <c r="C9046">
        <v>860</v>
      </c>
      <c r="D9046" t="str">
        <f>VLOOKUP(Oliusala[[#This Row],[postnumer]],Sveitarfelog[#All],4,FALSE)</f>
        <v>Rangárþing eystra</v>
      </c>
      <c r="E9046" t="str">
        <f>VLOOKUP(Oliusala[[#This Row],[postnumer]],Sveitarfelog[#All],5,FALSE)</f>
        <v>Suðurland</v>
      </c>
      <c r="F9046" t="s">
        <v>21</v>
      </c>
      <c r="G9046" t="s">
        <v>50</v>
      </c>
      <c r="H9046" s="1" t="s">
        <v>58</v>
      </c>
      <c r="I9046" s="1">
        <v>1359073</v>
      </c>
      <c r="J9046" s="2">
        <f>VLOOKUP(Oliusala[[#This Row],[tegund]],Tegundir!$B$2:$D$19,3,FALSE)*Oliusala[[#This Row],[magn]]/1000</f>
        <v>1019.30475</v>
      </c>
      <c r="K9046">
        <v>2017</v>
      </c>
      <c r="L9046" t="s">
        <v>18</v>
      </c>
      <c r="M9046" s="144" t="s">
        <v>59</v>
      </c>
    </row>
    <row r="9047" spans="1:13" x14ac:dyDescent="0.2">
      <c r="A9047" t="s">
        <v>57</v>
      </c>
      <c r="B9047" s="144" t="s">
        <v>193</v>
      </c>
      <c r="C9047">
        <v>861</v>
      </c>
      <c r="D9047" t="str">
        <f>VLOOKUP(Oliusala[[#This Row],[postnumer]],Sveitarfelog[#All],4,FALSE)</f>
        <v>Rangárþing eystra</v>
      </c>
      <c r="E9047" t="str">
        <f>VLOOKUP(Oliusala[[#This Row],[postnumer]],Sveitarfelog[#All],5,FALSE)</f>
        <v>Suðurland</v>
      </c>
      <c r="F9047" t="s">
        <v>21</v>
      </c>
      <c r="G9047" t="s">
        <v>50</v>
      </c>
      <c r="H9047" s="1" t="s">
        <v>60</v>
      </c>
      <c r="I9047" s="1">
        <v>5101</v>
      </c>
      <c r="J9047" s="2">
        <f>VLOOKUP(Oliusala[[#This Row],[tegund]],Tegundir!$B$2:$D$19,3,FALSE)*Oliusala[[#This Row],[magn]]/1000</f>
        <v>3.8257500000000002</v>
      </c>
      <c r="K9047">
        <v>2017</v>
      </c>
      <c r="L9047" t="s">
        <v>18</v>
      </c>
      <c r="M9047" s="144" t="s">
        <v>59</v>
      </c>
    </row>
    <row r="9048" spans="1:13" x14ac:dyDescent="0.2">
      <c r="A9048" t="s">
        <v>63</v>
      </c>
      <c r="B9048" s="144" t="s">
        <v>194</v>
      </c>
      <c r="C9048">
        <v>870</v>
      </c>
      <c r="D9048" t="str">
        <f>VLOOKUP(Oliusala[[#This Row],[postnumer]],Sveitarfelog[#All],4,FALSE)</f>
        <v>Mýrdalshreppur</v>
      </c>
      <c r="E9048" t="str">
        <f>VLOOKUP(Oliusala[[#This Row],[postnumer]],Sveitarfelog[#All],5,FALSE)</f>
        <v>Suðurland</v>
      </c>
      <c r="F9048" t="s">
        <v>20</v>
      </c>
      <c r="G9048" t="s">
        <v>50</v>
      </c>
      <c r="H9048" t="s">
        <v>58</v>
      </c>
      <c r="I9048" s="1">
        <v>491533</v>
      </c>
      <c r="J9048" s="2">
        <f>VLOOKUP(Oliusala[[#This Row],[tegund]],Tegundir!$B$2:$D$19,3,FALSE)*Oliusala[[#This Row],[magn]]/1000</f>
        <v>368.64974999999998</v>
      </c>
      <c r="K9048">
        <v>2017</v>
      </c>
      <c r="L9048" t="s">
        <v>18</v>
      </c>
      <c r="M9048" s="144" t="s">
        <v>59</v>
      </c>
    </row>
    <row r="9049" spans="1:13" x14ac:dyDescent="0.2">
      <c r="A9049" t="s">
        <v>63</v>
      </c>
      <c r="B9049" s="144" t="s">
        <v>194</v>
      </c>
      <c r="C9049">
        <v>870</v>
      </c>
      <c r="D9049" t="str">
        <f>VLOOKUP(Oliusala[[#This Row],[postnumer]],Sveitarfelog[#All],4,FALSE)</f>
        <v>Mýrdalshreppur</v>
      </c>
      <c r="E9049" t="str">
        <f>VLOOKUP(Oliusala[[#This Row],[postnumer]],Sveitarfelog[#All],5,FALSE)</f>
        <v>Suðurland</v>
      </c>
      <c r="F9049" t="s">
        <v>21</v>
      </c>
      <c r="G9049" t="s">
        <v>50</v>
      </c>
      <c r="H9049" t="s">
        <v>58</v>
      </c>
      <c r="I9049" s="1">
        <v>1644664</v>
      </c>
      <c r="J9049" s="2">
        <f>VLOOKUP(Oliusala[[#This Row],[tegund]],Tegundir!$B$2:$D$19,3,FALSE)*Oliusala[[#This Row],[magn]]/1000</f>
        <v>1233.498</v>
      </c>
      <c r="K9049">
        <v>2017</v>
      </c>
      <c r="L9049" t="s">
        <v>18</v>
      </c>
      <c r="M9049" s="144" t="s">
        <v>59</v>
      </c>
    </row>
    <row r="9050" spans="1:13" x14ac:dyDescent="0.2">
      <c r="A9050" t="s">
        <v>63</v>
      </c>
      <c r="B9050" s="144" t="s">
        <v>195</v>
      </c>
      <c r="C9050">
        <v>880</v>
      </c>
      <c r="D9050" t="str">
        <f>VLOOKUP(Oliusala[[#This Row],[postnumer]],Sveitarfelog[#All],4,FALSE)</f>
        <v>Skaftárhreppur</v>
      </c>
      <c r="E9050" t="str">
        <f>VLOOKUP(Oliusala[[#This Row],[postnumer]],Sveitarfelog[#All],5,FALSE)</f>
        <v>Suðurland</v>
      </c>
      <c r="F9050" t="s">
        <v>20</v>
      </c>
      <c r="G9050" t="s">
        <v>50</v>
      </c>
      <c r="H9050" t="s">
        <v>58</v>
      </c>
      <c r="I9050" s="1">
        <v>514186</v>
      </c>
      <c r="J9050" s="2">
        <f>VLOOKUP(Oliusala[[#This Row],[tegund]],Tegundir!$B$2:$D$19,3,FALSE)*Oliusala[[#This Row],[magn]]/1000</f>
        <v>385.6395</v>
      </c>
      <c r="K9050">
        <v>2017</v>
      </c>
      <c r="L9050" t="s">
        <v>18</v>
      </c>
      <c r="M9050" s="144" t="s">
        <v>59</v>
      </c>
    </row>
    <row r="9051" spans="1:13" x14ac:dyDescent="0.2">
      <c r="A9051" t="s">
        <v>63</v>
      </c>
      <c r="B9051" s="144" t="s">
        <v>195</v>
      </c>
      <c r="C9051">
        <v>880</v>
      </c>
      <c r="D9051" t="str">
        <f>VLOOKUP(Oliusala[[#This Row],[postnumer]],Sveitarfelog[#All],4,FALSE)</f>
        <v>Skaftárhreppur</v>
      </c>
      <c r="E9051" t="str">
        <f>VLOOKUP(Oliusala[[#This Row],[postnumer]],Sveitarfelog[#All],5,FALSE)</f>
        <v>Suðurland</v>
      </c>
      <c r="F9051" t="s">
        <v>21</v>
      </c>
      <c r="G9051" t="s">
        <v>50</v>
      </c>
      <c r="H9051" t="s">
        <v>58</v>
      </c>
      <c r="I9051" s="1">
        <v>990918</v>
      </c>
      <c r="J9051" s="2">
        <f>VLOOKUP(Oliusala[[#This Row],[tegund]],Tegundir!$B$2:$D$19,3,FALSE)*Oliusala[[#This Row],[magn]]/1000</f>
        <v>743.18849999999998</v>
      </c>
      <c r="K9051">
        <v>2017</v>
      </c>
      <c r="L9051" t="s">
        <v>18</v>
      </c>
      <c r="M9051" s="144" t="s">
        <v>59</v>
      </c>
    </row>
    <row r="9052" spans="1:13" x14ac:dyDescent="0.2">
      <c r="A9052" t="s">
        <v>63</v>
      </c>
      <c r="B9052" s="144" t="s">
        <v>65</v>
      </c>
      <c r="C9052">
        <v>900</v>
      </c>
      <c r="D9052" t="str">
        <f>VLOOKUP(Oliusala[[#This Row],[postnumer]],Sveitarfelog[#All],4,FALSE)</f>
        <v>Vestmannaeyjabær</v>
      </c>
      <c r="E9052" t="str">
        <f>VLOOKUP(Oliusala[[#This Row],[postnumer]],Sveitarfelog[#All],5,FALSE)</f>
        <v>Suðurland</v>
      </c>
      <c r="F9052" t="s">
        <v>20</v>
      </c>
      <c r="G9052" t="s">
        <v>50</v>
      </c>
      <c r="H9052" t="s">
        <v>58</v>
      </c>
      <c r="I9052" s="1">
        <v>107901</v>
      </c>
      <c r="J9052" s="2">
        <f>VLOOKUP(Oliusala[[#This Row],[tegund]],Tegundir!$B$2:$D$19,3,FALSE)*Oliusala[[#This Row],[magn]]/1000</f>
        <v>80.925749999999994</v>
      </c>
      <c r="K9052">
        <v>2017</v>
      </c>
      <c r="L9052" t="s">
        <v>18</v>
      </c>
      <c r="M9052" s="144" t="s">
        <v>59</v>
      </c>
    </row>
    <row r="9053" spans="1:13" x14ac:dyDescent="0.2">
      <c r="A9053" t="s">
        <v>63</v>
      </c>
      <c r="B9053" s="144" t="s">
        <v>65</v>
      </c>
      <c r="C9053">
        <v>900</v>
      </c>
      <c r="D9053" t="str">
        <f>VLOOKUP(Oliusala[[#This Row],[postnumer]],Sveitarfelog[#All],4,FALSE)</f>
        <v>Vestmannaeyjabær</v>
      </c>
      <c r="E9053" t="str">
        <f>VLOOKUP(Oliusala[[#This Row],[postnumer]],Sveitarfelog[#All],5,FALSE)</f>
        <v>Suðurland</v>
      </c>
      <c r="F9053" t="s">
        <v>20</v>
      </c>
      <c r="G9053" t="s">
        <v>50</v>
      </c>
      <c r="H9053" t="s">
        <v>58</v>
      </c>
      <c r="I9053" s="1">
        <v>383420</v>
      </c>
      <c r="J9053" s="2">
        <f>VLOOKUP(Oliusala[[#This Row],[tegund]],Tegundir!$B$2:$D$19,3,FALSE)*Oliusala[[#This Row],[magn]]/1000</f>
        <v>287.565</v>
      </c>
      <c r="K9053">
        <v>2017</v>
      </c>
      <c r="L9053" t="s">
        <v>18</v>
      </c>
      <c r="M9053" s="144" t="s">
        <v>59</v>
      </c>
    </row>
    <row r="9054" spans="1:13" x14ac:dyDescent="0.2">
      <c r="A9054" t="s">
        <v>63</v>
      </c>
      <c r="B9054" s="144" t="s">
        <v>65</v>
      </c>
      <c r="C9054">
        <v>900</v>
      </c>
      <c r="D9054" t="str">
        <f>VLOOKUP(Oliusala[[#This Row],[postnumer]],Sveitarfelog[#All],4,FALSE)</f>
        <v>Vestmannaeyjabær</v>
      </c>
      <c r="E9054" t="str">
        <f>VLOOKUP(Oliusala[[#This Row],[postnumer]],Sveitarfelog[#All],5,FALSE)</f>
        <v>Suðurland</v>
      </c>
      <c r="F9054" t="s">
        <v>20</v>
      </c>
      <c r="G9054" t="s">
        <v>50</v>
      </c>
      <c r="H9054" t="s">
        <v>58</v>
      </c>
      <c r="I9054" s="1">
        <v>652531</v>
      </c>
      <c r="J9054" s="2">
        <f>VLOOKUP(Oliusala[[#This Row],[tegund]],Tegundir!$B$2:$D$19,3,FALSE)*Oliusala[[#This Row],[magn]]/1000</f>
        <v>489.39825000000002</v>
      </c>
      <c r="K9054">
        <v>2017</v>
      </c>
      <c r="L9054" t="s">
        <v>18</v>
      </c>
      <c r="M9054" s="144" t="s">
        <v>59</v>
      </c>
    </row>
    <row r="9055" spans="1:13" x14ac:dyDescent="0.2">
      <c r="A9055" t="s">
        <v>57</v>
      </c>
      <c r="B9055" s="144" t="s">
        <v>5</v>
      </c>
      <c r="C9055">
        <v>101</v>
      </c>
      <c r="D9055" t="str">
        <f>VLOOKUP(Oliusala[[#This Row],[postnumer]],Sveitarfelog[#All],4,FALSE)</f>
        <v>Garðabær,Hafnarfjarðarkaupstaður,Kópavogsbær,Reykjavíkurborg,Seltjarnarnesbær</v>
      </c>
      <c r="E9055" t="str">
        <f>VLOOKUP(Oliusala[[#This Row],[postnumer]],Sveitarfelog[#All],5,FALSE)</f>
        <v>Höfuðborgarsvæðið</v>
      </c>
      <c r="F9055" t="s">
        <v>47</v>
      </c>
      <c r="G9055" t="s">
        <v>47</v>
      </c>
      <c r="H9055" s="1" t="s">
        <v>58</v>
      </c>
      <c r="I9055" s="1">
        <v>0</v>
      </c>
      <c r="J9055" s="2">
        <f>VLOOKUP(Oliusala[[#This Row],[tegund]],Tegundir!$B$2:$D$19,3,FALSE)*Oliusala[[#This Row],[magn]]/1000</f>
        <v>0</v>
      </c>
      <c r="K9055">
        <v>2017</v>
      </c>
      <c r="L9055" t="s">
        <v>17</v>
      </c>
      <c r="M9055" s="144" t="s">
        <v>59</v>
      </c>
    </row>
    <row r="9056" spans="1:13" x14ac:dyDescent="0.2">
      <c r="A9056" t="s">
        <v>57</v>
      </c>
      <c r="B9056" s="144" t="s">
        <v>5</v>
      </c>
      <c r="C9056">
        <v>101</v>
      </c>
      <c r="D9056" t="str">
        <f>VLOOKUP(Oliusala[[#This Row],[postnumer]],Sveitarfelog[#All],4,FALSE)</f>
        <v>Garðabær,Hafnarfjarðarkaupstaður,Kópavogsbær,Reykjavíkurborg,Seltjarnarnesbær</v>
      </c>
      <c r="E9056" t="str">
        <f>VLOOKUP(Oliusala[[#This Row],[postnumer]],Sveitarfelog[#All],5,FALSE)</f>
        <v>Höfuðborgarsvæðið</v>
      </c>
      <c r="F9056" t="s">
        <v>47</v>
      </c>
      <c r="G9056" t="s">
        <v>47</v>
      </c>
      <c r="H9056" s="1" t="s">
        <v>58</v>
      </c>
      <c r="I9056" s="1">
        <v>109992</v>
      </c>
      <c r="J9056" s="2">
        <f>VLOOKUP(Oliusala[[#This Row],[tegund]],Tegundir!$B$2:$D$19,3,FALSE)*Oliusala[[#This Row],[magn]]/1000</f>
        <v>80.184168</v>
      </c>
      <c r="K9056">
        <v>2017</v>
      </c>
      <c r="L9056" t="s">
        <v>17</v>
      </c>
      <c r="M9056" s="144" t="s">
        <v>59</v>
      </c>
    </row>
    <row r="9057" spans="1:13" x14ac:dyDescent="0.2">
      <c r="A9057" t="s">
        <v>63</v>
      </c>
      <c r="B9057" s="144" t="s">
        <v>5</v>
      </c>
      <c r="C9057">
        <v>101</v>
      </c>
      <c r="D9057" t="str">
        <f>VLOOKUP(Oliusala[[#This Row],[postnumer]],Sveitarfelog[#All],4,FALSE)</f>
        <v>Garðabær,Hafnarfjarðarkaupstaður,Kópavogsbær,Reykjavíkurborg,Seltjarnarnesbær</v>
      </c>
      <c r="E9057" t="str">
        <f>VLOOKUP(Oliusala[[#This Row],[postnumer]],Sveitarfelog[#All],5,FALSE)</f>
        <v>Höfuðborgarsvæðið</v>
      </c>
      <c r="F9057" t="s">
        <v>47</v>
      </c>
      <c r="G9057" t="s">
        <v>47</v>
      </c>
      <c r="H9057" s="1" t="s">
        <v>58</v>
      </c>
      <c r="I9057" s="1">
        <v>4413</v>
      </c>
      <c r="J9057" s="2">
        <f>VLOOKUP(Oliusala[[#This Row],[tegund]],Tegundir!$B$2:$D$19,3,FALSE)*Oliusala[[#This Row],[magn]]/1000</f>
        <v>3.2170769999999997</v>
      </c>
      <c r="K9057">
        <v>2017</v>
      </c>
      <c r="L9057" t="s">
        <v>17</v>
      </c>
      <c r="M9057" s="144" t="s">
        <v>59</v>
      </c>
    </row>
    <row r="9058" spans="1:13" x14ac:dyDescent="0.2">
      <c r="A9058" t="s">
        <v>63</v>
      </c>
      <c r="B9058" s="144" t="s">
        <v>5</v>
      </c>
      <c r="C9058">
        <v>101</v>
      </c>
      <c r="D9058" t="str">
        <f>VLOOKUP(Oliusala[[#This Row],[postnumer]],Sveitarfelog[#All],4,FALSE)</f>
        <v>Garðabær,Hafnarfjarðarkaupstaður,Kópavogsbær,Reykjavíkurborg,Seltjarnarnesbær</v>
      </c>
      <c r="E9058" t="str">
        <f>VLOOKUP(Oliusala[[#This Row],[postnumer]],Sveitarfelog[#All],5,FALSE)</f>
        <v>Höfuðborgarsvæðið</v>
      </c>
      <c r="F9058" t="s">
        <v>47</v>
      </c>
      <c r="G9058" t="s">
        <v>47</v>
      </c>
      <c r="H9058" s="1" t="s">
        <v>61</v>
      </c>
      <c r="I9058" s="1">
        <v>4117</v>
      </c>
      <c r="J9058" s="2">
        <f>VLOOKUP(Oliusala[[#This Row],[tegund]],Tegundir!$B$2:$D$19,3,FALSE)*Oliusala[[#This Row],[magn]]/1000</f>
        <v>3.001293</v>
      </c>
      <c r="K9058">
        <v>2017</v>
      </c>
      <c r="L9058" t="s">
        <v>17</v>
      </c>
      <c r="M9058" s="144" t="s">
        <v>62</v>
      </c>
    </row>
    <row r="9059" spans="1:13" x14ac:dyDescent="0.2">
      <c r="A9059" t="s">
        <v>63</v>
      </c>
      <c r="B9059" s="144" t="s">
        <v>5</v>
      </c>
      <c r="C9059">
        <v>101</v>
      </c>
      <c r="D9059" t="str">
        <f>VLOOKUP(Oliusala[[#This Row],[postnumer]],Sveitarfelog[#All],4,FALSE)</f>
        <v>Garðabær,Hafnarfjarðarkaupstaður,Kópavogsbær,Reykjavíkurborg,Seltjarnarnesbær</v>
      </c>
      <c r="E9059" t="str">
        <f>VLOOKUP(Oliusala[[#This Row],[postnumer]],Sveitarfelog[#All],5,FALSE)</f>
        <v>Höfuðborgarsvæðið</v>
      </c>
      <c r="F9059" t="s">
        <v>47</v>
      </c>
      <c r="G9059" t="s">
        <v>47</v>
      </c>
      <c r="H9059" s="1" t="s">
        <v>58</v>
      </c>
      <c r="I9059" s="1">
        <v>255257</v>
      </c>
      <c r="J9059" s="2">
        <f>VLOOKUP(Oliusala[[#This Row],[tegund]],Tegundir!$B$2:$D$19,3,FALSE)*Oliusala[[#This Row],[magn]]/1000</f>
        <v>186.08235300000001</v>
      </c>
      <c r="K9059">
        <v>2017</v>
      </c>
      <c r="L9059" t="s">
        <v>17</v>
      </c>
      <c r="M9059" s="144" t="s">
        <v>59</v>
      </c>
    </row>
    <row r="9060" spans="1:13" x14ac:dyDescent="0.2">
      <c r="A9060" t="s">
        <v>63</v>
      </c>
      <c r="B9060" s="144" t="s">
        <v>5</v>
      </c>
      <c r="C9060">
        <v>101</v>
      </c>
      <c r="D9060" t="str">
        <f>VLOOKUP(Oliusala[[#This Row],[postnumer]],Sveitarfelog[#All],4,FALSE)</f>
        <v>Garðabær,Hafnarfjarðarkaupstaður,Kópavogsbær,Reykjavíkurborg,Seltjarnarnesbær</v>
      </c>
      <c r="E9060" t="str">
        <f>VLOOKUP(Oliusala[[#This Row],[postnumer]],Sveitarfelog[#All],5,FALSE)</f>
        <v>Höfuðborgarsvæðið</v>
      </c>
      <c r="F9060" t="s">
        <v>47</v>
      </c>
      <c r="G9060" t="s">
        <v>47</v>
      </c>
      <c r="H9060" s="1" t="s">
        <v>58</v>
      </c>
      <c r="I9060" s="1">
        <v>744</v>
      </c>
      <c r="J9060" s="2">
        <f>VLOOKUP(Oliusala[[#This Row],[tegund]],Tegundir!$B$2:$D$19,3,FALSE)*Oliusala[[#This Row],[magn]]/1000</f>
        <v>0.54237599999999997</v>
      </c>
      <c r="K9060">
        <v>2017</v>
      </c>
      <c r="L9060" t="s">
        <v>17</v>
      </c>
      <c r="M9060" s="144" t="s">
        <v>59</v>
      </c>
    </row>
    <row r="9061" spans="1:13" x14ac:dyDescent="0.2">
      <c r="A9061" t="s">
        <v>57</v>
      </c>
      <c r="B9061" s="144" t="s">
        <v>74</v>
      </c>
      <c r="C9061">
        <v>230</v>
      </c>
      <c r="D9061" t="str">
        <f>VLOOKUP(Oliusala[[#This Row],[postnumer]],Sveitarfelog[#All],4,FALSE)</f>
        <v>Reykjanesbær</v>
      </c>
      <c r="E9061" t="str">
        <f>VLOOKUP(Oliusala[[#This Row],[postnumer]],Sveitarfelog[#All],5,FALSE)</f>
        <v>Suðurnes</v>
      </c>
      <c r="F9061" t="s">
        <v>47</v>
      </c>
      <c r="G9061" t="s">
        <v>47</v>
      </c>
      <c r="H9061" s="1" t="s">
        <v>60</v>
      </c>
      <c r="I9061" s="1">
        <v>76211</v>
      </c>
      <c r="J9061" s="2">
        <f>VLOOKUP(Oliusala[[#This Row],[tegund]],Tegundir!$B$2:$D$19,3,FALSE)*Oliusala[[#This Row],[magn]]/1000</f>
        <v>55.557818999999995</v>
      </c>
      <c r="K9061">
        <v>2017</v>
      </c>
      <c r="L9061" t="s">
        <v>17</v>
      </c>
      <c r="M9061" s="144" t="s">
        <v>59</v>
      </c>
    </row>
    <row r="9062" spans="1:13" x14ac:dyDescent="0.2">
      <c r="A9062" t="s">
        <v>63</v>
      </c>
      <c r="B9062" s="144" t="s">
        <v>81</v>
      </c>
      <c r="C9062">
        <v>270</v>
      </c>
      <c r="D9062" t="str">
        <f>VLOOKUP(Oliusala[[#This Row],[postnumer]],Sveitarfelog[#All],4,FALSE)</f>
        <v>Mosfellsbær</v>
      </c>
      <c r="E9062" t="str">
        <f>VLOOKUP(Oliusala[[#This Row],[postnumer]],Sveitarfelog[#All],5,FALSE)</f>
        <v>Höfuðborgarsvæðið</v>
      </c>
      <c r="F9062" t="s">
        <v>47</v>
      </c>
      <c r="G9062" t="s">
        <v>47</v>
      </c>
      <c r="H9062" s="1" t="s">
        <v>58</v>
      </c>
      <c r="I9062" s="1">
        <v>6243</v>
      </c>
      <c r="J9062" s="2">
        <f>VLOOKUP(Oliusala[[#This Row],[tegund]],Tegundir!$B$2:$D$19,3,FALSE)*Oliusala[[#This Row],[magn]]/1000</f>
        <v>4.5511470000000003</v>
      </c>
      <c r="K9062">
        <v>2017</v>
      </c>
      <c r="L9062" t="s">
        <v>17</v>
      </c>
      <c r="M9062" s="144" t="s">
        <v>59</v>
      </c>
    </row>
    <row r="9063" spans="1:13" x14ac:dyDescent="0.2">
      <c r="A9063" t="s">
        <v>63</v>
      </c>
      <c r="B9063" s="144" t="s">
        <v>108</v>
      </c>
      <c r="C9063">
        <v>400</v>
      </c>
      <c r="D9063" t="str">
        <f>VLOOKUP(Oliusala[[#This Row],[postnumer]],Sveitarfelog[#All],4,FALSE)</f>
        <v>Ísafjarðarbær</v>
      </c>
      <c r="E9063" t="str">
        <f>VLOOKUP(Oliusala[[#This Row],[postnumer]],Sveitarfelog[#All],5,FALSE)</f>
        <v>Vestfirðir</v>
      </c>
      <c r="F9063" t="s">
        <v>47</v>
      </c>
      <c r="G9063" t="s">
        <v>47</v>
      </c>
      <c r="H9063" t="s">
        <v>58</v>
      </c>
      <c r="I9063" s="1">
        <v>9932</v>
      </c>
      <c r="J9063" s="2">
        <f>VLOOKUP(Oliusala[[#This Row],[tegund]],Tegundir!$B$2:$D$19,3,FALSE)*Oliusala[[#This Row],[magn]]/1000</f>
        <v>7.2404279999999996</v>
      </c>
      <c r="K9063">
        <v>2017</v>
      </c>
      <c r="L9063" t="s">
        <v>17</v>
      </c>
      <c r="M9063" s="144" t="s">
        <v>59</v>
      </c>
    </row>
    <row r="9064" spans="1:13" x14ac:dyDescent="0.2">
      <c r="A9064" t="s">
        <v>63</v>
      </c>
      <c r="B9064" s="144" t="s">
        <v>137</v>
      </c>
      <c r="C9064">
        <v>600</v>
      </c>
      <c r="D9064" t="str">
        <f>VLOOKUP(Oliusala[[#This Row],[postnumer]],Sveitarfelog[#All],4,FALSE)</f>
        <v>Akureyrarbær,Eyjafjarðarsveit,Hörgársveit,Svalbarðsstrandarhreppur,Grýtubakkahreppur</v>
      </c>
      <c r="E9064" t="str">
        <f>VLOOKUP(Oliusala[[#This Row],[postnumer]],Sveitarfelog[#All],5,FALSE)</f>
        <v>Norðurland eystra</v>
      </c>
      <c r="F9064" t="s">
        <v>47</v>
      </c>
      <c r="G9064" t="s">
        <v>47</v>
      </c>
      <c r="H9064" t="s">
        <v>58</v>
      </c>
      <c r="I9064" s="1">
        <v>62212</v>
      </c>
      <c r="J9064" s="2">
        <f>VLOOKUP(Oliusala[[#This Row],[tegund]],Tegundir!$B$2:$D$19,3,FALSE)*Oliusala[[#This Row],[magn]]/1000</f>
        <v>45.352547999999999</v>
      </c>
      <c r="K9064">
        <v>2017</v>
      </c>
      <c r="L9064" t="s">
        <v>17</v>
      </c>
      <c r="M9064" s="144" t="s">
        <v>59</v>
      </c>
    </row>
    <row r="9065" spans="1:13" x14ac:dyDescent="0.2">
      <c r="A9065" t="s">
        <v>63</v>
      </c>
      <c r="B9065" s="144" t="s">
        <v>153</v>
      </c>
      <c r="C9065">
        <v>700</v>
      </c>
      <c r="D9065" t="str">
        <f>VLOOKUP(Oliusala[[#This Row],[postnumer]],Sveitarfelog[#All],4,FALSE)</f>
        <v>Fljótsdalshreppur,Múlaþing</v>
      </c>
      <c r="E9065" t="str">
        <f>VLOOKUP(Oliusala[[#This Row],[postnumer]],Sveitarfelog[#All],5,FALSE)</f>
        <v>Austurland</v>
      </c>
      <c r="F9065" t="s">
        <v>47</v>
      </c>
      <c r="G9065" t="s">
        <v>47</v>
      </c>
      <c r="H9065" s="1" t="s">
        <v>58</v>
      </c>
      <c r="I9065" s="1">
        <v>12055</v>
      </c>
      <c r="J9065" s="2">
        <f>VLOOKUP(Oliusala[[#This Row],[tegund]],Tegundir!$B$2:$D$19,3,FALSE)*Oliusala[[#This Row],[magn]]/1000</f>
        <v>8.7880950000000002</v>
      </c>
      <c r="K9065">
        <v>2017</v>
      </c>
      <c r="L9065" t="s">
        <v>17</v>
      </c>
      <c r="M9065" s="144" t="s">
        <v>59</v>
      </c>
    </row>
    <row r="9066" spans="1:13" x14ac:dyDescent="0.2">
      <c r="A9066" t="s">
        <v>63</v>
      </c>
      <c r="B9066" s="144" t="s">
        <v>70</v>
      </c>
      <c r="C9066">
        <v>800</v>
      </c>
      <c r="D9066" t="str">
        <f>VLOOKUP(Oliusala[[#This Row],[postnumer]],Sveitarfelog[#All],4,FALSE)</f>
        <v>Flóahreppur,Sveitarfélagið Árborg</v>
      </c>
      <c r="E9066" t="str">
        <f>VLOOKUP(Oliusala[[#This Row],[postnumer]],Sveitarfelog[#All],5,FALSE)</f>
        <v>Suðurland</v>
      </c>
      <c r="F9066" t="s">
        <v>47</v>
      </c>
      <c r="G9066" t="s">
        <v>47</v>
      </c>
      <c r="H9066" s="1" t="s">
        <v>58</v>
      </c>
      <c r="I9066" s="1">
        <v>870</v>
      </c>
      <c r="J9066" s="2">
        <f>VLOOKUP(Oliusala[[#This Row],[tegund]],Tegundir!$B$2:$D$19,3,FALSE)*Oliusala[[#This Row],[magn]]/1000</f>
        <v>0.63423000000000007</v>
      </c>
      <c r="K9066">
        <v>2017</v>
      </c>
      <c r="L9066" t="s">
        <v>17</v>
      </c>
      <c r="M9066" s="144" t="s">
        <v>59</v>
      </c>
    </row>
    <row r="9067" spans="1:13" x14ac:dyDescent="0.2">
      <c r="A9067" t="s">
        <v>63</v>
      </c>
      <c r="B9067" s="144" t="s">
        <v>173</v>
      </c>
      <c r="C9067">
        <v>800</v>
      </c>
      <c r="D9067" t="str">
        <f>VLOOKUP(Oliusala[[#This Row],[postnumer]],Sveitarfelog[#All],4,FALSE)</f>
        <v>Flóahreppur,Sveitarfélagið Árborg</v>
      </c>
      <c r="E9067" t="str">
        <f>VLOOKUP(Oliusala[[#This Row],[postnumer]],Sveitarfelog[#All],5,FALSE)</f>
        <v>Suðurland</v>
      </c>
      <c r="F9067" t="s">
        <v>47</v>
      </c>
      <c r="G9067" t="s">
        <v>47</v>
      </c>
      <c r="H9067" t="s">
        <v>58</v>
      </c>
      <c r="I9067" s="1">
        <v>3413</v>
      </c>
      <c r="J9067" s="2">
        <f>VLOOKUP(Oliusala[[#This Row],[tegund]],Tegundir!$B$2:$D$19,3,FALSE)*Oliusala[[#This Row],[magn]]/1000</f>
        <v>2.4880769999999997</v>
      </c>
      <c r="K9067">
        <v>2017</v>
      </c>
      <c r="L9067" t="s">
        <v>17</v>
      </c>
      <c r="M9067" s="144" t="s">
        <v>59</v>
      </c>
    </row>
    <row r="9068" spans="1:13" x14ac:dyDescent="0.2">
      <c r="A9068" t="s">
        <v>63</v>
      </c>
      <c r="B9068" s="144" t="s">
        <v>163</v>
      </c>
      <c r="C9068">
        <v>850</v>
      </c>
      <c r="D9068" t="str">
        <f>VLOOKUP(Oliusala[[#This Row],[postnumer]],Sveitarfelog[#All],4,FALSE)</f>
        <v>Ásahreppur,Rangárþing ytra</v>
      </c>
      <c r="E9068" t="str">
        <f>VLOOKUP(Oliusala[[#This Row],[postnumer]],Sveitarfelog[#All],5,FALSE)</f>
        <v>Suðurland</v>
      </c>
      <c r="F9068" t="s">
        <v>47</v>
      </c>
      <c r="G9068" t="s">
        <v>47</v>
      </c>
      <c r="H9068" t="s">
        <v>58</v>
      </c>
      <c r="I9068" s="1">
        <v>27937</v>
      </c>
      <c r="J9068" s="2">
        <f>VLOOKUP(Oliusala[[#This Row],[tegund]],Tegundir!$B$2:$D$19,3,FALSE)*Oliusala[[#This Row],[magn]]/1000</f>
        <v>20.366073</v>
      </c>
      <c r="K9068">
        <v>2017</v>
      </c>
      <c r="L9068" t="s">
        <v>17</v>
      </c>
      <c r="M9068" s="144" t="s">
        <v>59</v>
      </c>
    </row>
    <row r="9069" spans="1:13" x14ac:dyDescent="0.2">
      <c r="A9069" t="s">
        <v>63</v>
      </c>
      <c r="B9069" s="144" t="s">
        <v>189</v>
      </c>
      <c r="C9069">
        <v>850</v>
      </c>
      <c r="D9069" t="str">
        <f>VLOOKUP(Oliusala[[#This Row],[postnumer]],Sveitarfelog[#All],4,FALSE)</f>
        <v>Ásahreppur,Rangárþing ytra</v>
      </c>
      <c r="E9069" t="str">
        <f>VLOOKUP(Oliusala[[#This Row],[postnumer]],Sveitarfelog[#All],5,FALSE)</f>
        <v>Suðurland</v>
      </c>
      <c r="F9069" t="s">
        <v>47</v>
      </c>
      <c r="G9069" t="s">
        <v>47</v>
      </c>
      <c r="H9069" s="1" t="s">
        <v>58</v>
      </c>
      <c r="I9069" s="1">
        <v>872</v>
      </c>
      <c r="J9069" s="2">
        <f>VLOOKUP(Oliusala[[#This Row],[tegund]],Tegundir!$B$2:$D$19,3,FALSE)*Oliusala[[#This Row],[magn]]/1000</f>
        <v>0.63568800000000003</v>
      </c>
      <c r="K9069">
        <v>2017</v>
      </c>
      <c r="L9069" t="s">
        <v>17</v>
      </c>
      <c r="M9069" s="144" t="s">
        <v>59</v>
      </c>
    </row>
    <row r="9070" spans="1:13" x14ac:dyDescent="0.2">
      <c r="A9070" t="s">
        <v>63</v>
      </c>
      <c r="B9070" s="144" t="s">
        <v>196</v>
      </c>
      <c r="C9070">
        <v>900</v>
      </c>
      <c r="D9070" t="str">
        <f>VLOOKUP(Oliusala[[#This Row],[postnumer]],Sveitarfelog[#All],4,FALSE)</f>
        <v>Vestmannaeyjabær</v>
      </c>
      <c r="E9070" t="str">
        <f>VLOOKUP(Oliusala[[#This Row],[postnumer]],Sveitarfelog[#All],5,FALSE)</f>
        <v>Suðurland</v>
      </c>
      <c r="F9070" t="s">
        <v>47</v>
      </c>
      <c r="G9070" t="s">
        <v>47</v>
      </c>
      <c r="H9070" t="s">
        <v>58</v>
      </c>
      <c r="I9070" s="1">
        <v>1765</v>
      </c>
      <c r="J9070" s="2">
        <f>VLOOKUP(Oliusala[[#This Row],[tegund]],Tegundir!$B$2:$D$19,3,FALSE)*Oliusala[[#This Row],[magn]]/1000</f>
        <v>1.2866849999999999</v>
      </c>
      <c r="K9070">
        <v>2017</v>
      </c>
      <c r="L9070" t="s">
        <v>17</v>
      </c>
      <c r="M9070" s="144" t="s">
        <v>59</v>
      </c>
    </row>
    <row r="9071" spans="1:13" x14ac:dyDescent="0.2">
      <c r="A9071" t="s">
        <v>57</v>
      </c>
      <c r="B9071" s="144" t="s">
        <v>5</v>
      </c>
      <c r="C9071">
        <v>101</v>
      </c>
      <c r="D9071" t="str">
        <f>VLOOKUP(Oliusala[[#This Row],[postnumer]],Sveitarfelog[#All],4,FALSE)</f>
        <v>Garðabær,Hafnarfjarðarkaupstaður,Kópavogsbær,Reykjavíkurborg,Seltjarnarnesbær</v>
      </c>
      <c r="E9071" t="str">
        <f>VLOOKUP(Oliusala[[#This Row],[postnumer]],Sveitarfelog[#All],5,FALSE)</f>
        <v>Höfuðborgarsvæðið</v>
      </c>
      <c r="F9071" t="s">
        <v>23</v>
      </c>
      <c r="G9071" t="s">
        <v>23</v>
      </c>
      <c r="H9071" s="1" t="s">
        <v>61</v>
      </c>
      <c r="I9071" s="1">
        <v>750239</v>
      </c>
      <c r="J9071" s="2">
        <f>VLOOKUP(Oliusala[[#This Row],[tegund]],Tegundir!$B$2:$D$19,3,FALSE)*Oliusala[[#This Row],[magn]]/1000</f>
        <v>607.69359000000009</v>
      </c>
      <c r="K9071">
        <v>2017</v>
      </c>
      <c r="L9071" t="s">
        <v>17</v>
      </c>
      <c r="M9071" s="144" t="s">
        <v>62</v>
      </c>
    </row>
    <row r="9072" spans="1:13" x14ac:dyDescent="0.2">
      <c r="A9072" t="s">
        <v>57</v>
      </c>
      <c r="B9072" s="144" t="s">
        <v>5</v>
      </c>
      <c r="C9072">
        <v>101</v>
      </c>
      <c r="D9072" t="str">
        <f>VLOOKUP(Oliusala[[#This Row],[postnumer]],Sveitarfelog[#All],4,FALSE)</f>
        <v>Garðabær,Hafnarfjarðarkaupstaður,Kópavogsbær,Reykjavíkurborg,Seltjarnarnesbær</v>
      </c>
      <c r="E9072" t="str">
        <f>VLOOKUP(Oliusala[[#This Row],[postnumer]],Sveitarfelog[#All],5,FALSE)</f>
        <v>Höfuðborgarsvæðið</v>
      </c>
      <c r="F9072" t="s">
        <v>23</v>
      </c>
      <c r="G9072" t="s">
        <v>23</v>
      </c>
      <c r="H9072" s="1" t="s">
        <v>58</v>
      </c>
      <c r="I9072" s="1">
        <v>218557</v>
      </c>
      <c r="J9072" s="2">
        <f>VLOOKUP(Oliusala[[#This Row],[tegund]],Tegundir!$B$2:$D$19,3,FALSE)*Oliusala[[#This Row],[magn]]/1000</f>
        <v>177.03117</v>
      </c>
      <c r="K9072">
        <v>2017</v>
      </c>
      <c r="L9072" t="s">
        <v>17</v>
      </c>
      <c r="M9072" s="144" t="s">
        <v>59</v>
      </c>
    </row>
    <row r="9073" spans="1:13" x14ac:dyDescent="0.2">
      <c r="A9073" t="s">
        <v>57</v>
      </c>
      <c r="B9073" s="144" t="s">
        <v>5</v>
      </c>
      <c r="C9073">
        <v>101</v>
      </c>
      <c r="D9073" t="str">
        <f>VLOOKUP(Oliusala[[#This Row],[postnumer]],Sveitarfelog[#All],4,FALSE)</f>
        <v>Garðabær,Hafnarfjarðarkaupstaður,Kópavogsbær,Reykjavíkurborg,Seltjarnarnesbær</v>
      </c>
      <c r="E9073" t="str">
        <f>VLOOKUP(Oliusala[[#This Row],[postnumer]],Sveitarfelog[#All],5,FALSE)</f>
        <v>Höfuðborgarsvæðið</v>
      </c>
      <c r="F9073" t="s">
        <v>23</v>
      </c>
      <c r="G9073" t="s">
        <v>23</v>
      </c>
      <c r="H9073" s="1" t="s">
        <v>58</v>
      </c>
      <c r="I9073" s="1">
        <v>301149</v>
      </c>
      <c r="J9073" s="2">
        <f>VLOOKUP(Oliusala[[#This Row],[tegund]],Tegundir!$B$2:$D$19,3,FALSE)*Oliusala[[#This Row],[magn]]/1000</f>
        <v>243.93069</v>
      </c>
      <c r="K9073">
        <v>2017</v>
      </c>
      <c r="L9073" t="s">
        <v>17</v>
      </c>
      <c r="M9073" s="144" t="s">
        <v>59</v>
      </c>
    </row>
    <row r="9074" spans="1:13" x14ac:dyDescent="0.2">
      <c r="A9074" t="s">
        <v>63</v>
      </c>
      <c r="B9074" s="144" t="s">
        <v>5</v>
      </c>
      <c r="C9074">
        <v>101</v>
      </c>
      <c r="D9074" t="str">
        <f>VLOOKUP(Oliusala[[#This Row],[postnumer]],Sveitarfelog[#All],4,FALSE)</f>
        <v>Garðabær,Hafnarfjarðarkaupstaður,Kópavogsbær,Reykjavíkurborg,Seltjarnarnesbær</v>
      </c>
      <c r="E9074" t="str">
        <f>VLOOKUP(Oliusala[[#This Row],[postnumer]],Sveitarfelog[#All],5,FALSE)</f>
        <v>Höfuðborgarsvæðið</v>
      </c>
      <c r="F9074" t="s">
        <v>26</v>
      </c>
      <c r="G9074" t="s">
        <v>23</v>
      </c>
      <c r="H9074" s="1" t="s">
        <v>58</v>
      </c>
      <c r="I9074" s="1">
        <v>2197</v>
      </c>
      <c r="J9074" s="2">
        <f>VLOOKUP(Oliusala[[#This Row],[tegund]],Tegundir!$B$2:$D$19,3,FALSE)*Oliusala[[#This Row],[magn]]/1000</f>
        <v>1.7795700000000001</v>
      </c>
      <c r="K9074">
        <v>2017</v>
      </c>
      <c r="L9074" t="s">
        <v>17</v>
      </c>
      <c r="M9074" s="144" t="s">
        <v>59</v>
      </c>
    </row>
    <row r="9075" spans="1:13" x14ac:dyDescent="0.2">
      <c r="A9075" t="s">
        <v>63</v>
      </c>
      <c r="B9075" s="144" t="s">
        <v>5</v>
      </c>
      <c r="C9075">
        <v>101</v>
      </c>
      <c r="D9075" t="str">
        <f>VLOOKUP(Oliusala[[#This Row],[postnumer]],Sveitarfelog[#All],4,FALSE)</f>
        <v>Garðabær,Hafnarfjarðarkaupstaður,Kópavogsbær,Reykjavíkurborg,Seltjarnarnesbær</v>
      </c>
      <c r="E9075" t="str">
        <f>VLOOKUP(Oliusala[[#This Row],[postnumer]],Sveitarfelog[#All],5,FALSE)</f>
        <v>Höfuðborgarsvæðið</v>
      </c>
      <c r="F9075" t="s">
        <v>26</v>
      </c>
      <c r="G9075" t="s">
        <v>23</v>
      </c>
      <c r="H9075" t="s">
        <v>58</v>
      </c>
      <c r="I9075" s="1">
        <v>6260</v>
      </c>
      <c r="J9075" s="2">
        <f>VLOOKUP(Oliusala[[#This Row],[tegund]],Tegundir!$B$2:$D$19,3,FALSE)*Oliusala[[#This Row],[magn]]/1000</f>
        <v>5.0706000000000007</v>
      </c>
      <c r="K9075">
        <v>2017</v>
      </c>
      <c r="L9075" t="s">
        <v>17</v>
      </c>
      <c r="M9075" s="144" t="s">
        <v>59</v>
      </c>
    </row>
    <row r="9076" spans="1:13" x14ac:dyDescent="0.2">
      <c r="A9076" t="s">
        <v>63</v>
      </c>
      <c r="B9076" s="144" t="s">
        <v>5</v>
      </c>
      <c r="C9076">
        <v>101</v>
      </c>
      <c r="D9076" t="str">
        <f>VLOOKUP(Oliusala[[#This Row],[postnumer]],Sveitarfelog[#All],4,FALSE)</f>
        <v>Garðabær,Hafnarfjarðarkaupstaður,Kópavogsbær,Reykjavíkurborg,Seltjarnarnesbær</v>
      </c>
      <c r="E9076" t="str">
        <f>VLOOKUP(Oliusala[[#This Row],[postnumer]],Sveitarfelog[#All],5,FALSE)</f>
        <v>Höfuðborgarsvæðið</v>
      </c>
      <c r="F9076" t="s">
        <v>26</v>
      </c>
      <c r="G9076" t="s">
        <v>23</v>
      </c>
      <c r="H9076" s="1" t="s">
        <v>58</v>
      </c>
      <c r="I9076" s="1">
        <v>-30</v>
      </c>
      <c r="J9076" s="2">
        <v>0</v>
      </c>
      <c r="K9076">
        <v>2017</v>
      </c>
      <c r="L9076" t="s">
        <v>17</v>
      </c>
      <c r="M9076" s="144" t="s">
        <v>59</v>
      </c>
    </row>
    <row r="9077" spans="1:13" x14ac:dyDescent="0.2">
      <c r="A9077" t="s">
        <v>63</v>
      </c>
      <c r="B9077" s="144" t="s">
        <v>5</v>
      </c>
      <c r="C9077">
        <v>101</v>
      </c>
      <c r="D9077" t="str">
        <f>VLOOKUP(Oliusala[[#This Row],[postnumer]],Sveitarfelog[#All],4,FALSE)</f>
        <v>Garðabær,Hafnarfjarðarkaupstaður,Kópavogsbær,Reykjavíkurborg,Seltjarnarnesbær</v>
      </c>
      <c r="E9077" t="str">
        <f>VLOOKUP(Oliusala[[#This Row],[postnumer]],Sveitarfelog[#All],5,FALSE)</f>
        <v>Höfuðborgarsvæðið</v>
      </c>
      <c r="F9077" t="s">
        <v>23</v>
      </c>
      <c r="G9077" t="s">
        <v>23</v>
      </c>
      <c r="H9077" t="s">
        <v>61</v>
      </c>
      <c r="I9077" s="1">
        <v>3398973</v>
      </c>
      <c r="J9077" s="2">
        <f>VLOOKUP(Oliusala[[#This Row],[tegund]],Tegundir!$B$2:$D$19,3,FALSE)*Oliusala[[#This Row],[magn]]/1000</f>
        <v>2753.1681300000005</v>
      </c>
      <c r="K9077">
        <v>2017</v>
      </c>
      <c r="L9077" t="s">
        <v>17</v>
      </c>
      <c r="M9077" s="144" t="s">
        <v>62</v>
      </c>
    </row>
    <row r="9078" spans="1:13" x14ac:dyDescent="0.2">
      <c r="A9078" t="s">
        <v>63</v>
      </c>
      <c r="B9078" s="144" t="s">
        <v>5</v>
      </c>
      <c r="C9078">
        <v>101</v>
      </c>
      <c r="D9078" t="str">
        <f>VLOOKUP(Oliusala[[#This Row],[postnumer]],Sveitarfelog[#All],4,FALSE)</f>
        <v>Garðabær,Hafnarfjarðarkaupstaður,Kópavogsbær,Reykjavíkurborg,Seltjarnarnesbær</v>
      </c>
      <c r="E9078" t="str">
        <f>VLOOKUP(Oliusala[[#This Row],[postnumer]],Sveitarfelog[#All],5,FALSE)</f>
        <v>Höfuðborgarsvæðið</v>
      </c>
      <c r="F9078" t="s">
        <v>23</v>
      </c>
      <c r="G9078" t="s">
        <v>23</v>
      </c>
      <c r="H9078" t="s">
        <v>58</v>
      </c>
      <c r="I9078" s="1">
        <v>7723965</v>
      </c>
      <c r="J9078" s="2">
        <f>VLOOKUP(Oliusala[[#This Row],[tegund]],Tegundir!$B$2:$D$19,3,FALSE)*Oliusala[[#This Row],[magn]]/1000</f>
        <v>6256.41165</v>
      </c>
      <c r="K9078">
        <v>2017</v>
      </c>
      <c r="L9078" t="s">
        <v>17</v>
      </c>
      <c r="M9078" s="144" t="s">
        <v>59</v>
      </c>
    </row>
    <row r="9079" spans="1:13" x14ac:dyDescent="0.2">
      <c r="A9079" t="s">
        <v>63</v>
      </c>
      <c r="B9079" s="144" t="s">
        <v>5</v>
      </c>
      <c r="C9079">
        <v>101</v>
      </c>
      <c r="D9079" t="str">
        <f>VLOOKUP(Oliusala[[#This Row],[postnumer]],Sveitarfelog[#All],4,FALSE)</f>
        <v>Garðabær,Hafnarfjarðarkaupstaður,Kópavogsbær,Reykjavíkurborg,Seltjarnarnesbær</v>
      </c>
      <c r="E9079" t="str">
        <f>VLOOKUP(Oliusala[[#This Row],[postnumer]],Sveitarfelog[#All],5,FALSE)</f>
        <v>Höfuðborgarsvæðið</v>
      </c>
      <c r="F9079" t="s">
        <v>23</v>
      </c>
      <c r="G9079" t="s">
        <v>23</v>
      </c>
      <c r="H9079" t="s">
        <v>60</v>
      </c>
      <c r="I9079" s="1">
        <v>69141</v>
      </c>
      <c r="J9079" s="2">
        <f>VLOOKUP(Oliusala[[#This Row],[tegund]],Tegundir!$B$2:$D$19,3,FALSE)*Oliusala[[#This Row],[magn]]/1000</f>
        <v>56.004210000000008</v>
      </c>
      <c r="K9079">
        <v>2017</v>
      </c>
      <c r="L9079" t="s">
        <v>17</v>
      </c>
      <c r="M9079" s="144" t="s">
        <v>59</v>
      </c>
    </row>
    <row r="9080" spans="1:13" x14ac:dyDescent="0.2">
      <c r="A9080" t="s">
        <v>63</v>
      </c>
      <c r="B9080" s="144" t="s">
        <v>5</v>
      </c>
      <c r="C9080">
        <v>101</v>
      </c>
      <c r="D9080" t="str">
        <f>VLOOKUP(Oliusala[[#This Row],[postnumer]],Sveitarfelog[#All],4,FALSE)</f>
        <v>Garðabær,Hafnarfjarðarkaupstaður,Kópavogsbær,Reykjavíkurborg,Seltjarnarnesbær</v>
      </c>
      <c r="E9080" t="str">
        <f>VLOOKUP(Oliusala[[#This Row],[postnumer]],Sveitarfelog[#All],5,FALSE)</f>
        <v>Höfuðborgarsvæðið</v>
      </c>
      <c r="F9080" t="s">
        <v>23</v>
      </c>
      <c r="G9080" t="s">
        <v>23</v>
      </c>
      <c r="H9080" s="1" t="s">
        <v>58</v>
      </c>
      <c r="I9080" s="1">
        <v>3718</v>
      </c>
      <c r="J9080" s="2">
        <f>VLOOKUP(Oliusala[[#This Row],[tegund]],Tegundir!$B$2:$D$19,3,FALSE)*Oliusala[[#This Row],[magn]]/1000</f>
        <v>3.0115800000000004</v>
      </c>
      <c r="K9080">
        <v>2017</v>
      </c>
      <c r="L9080" t="s">
        <v>17</v>
      </c>
      <c r="M9080" s="144" t="s">
        <v>59</v>
      </c>
    </row>
    <row r="9081" spans="1:13" x14ac:dyDescent="0.2">
      <c r="A9081" t="s">
        <v>63</v>
      </c>
      <c r="B9081" s="144" t="s">
        <v>5</v>
      </c>
      <c r="C9081">
        <v>101</v>
      </c>
      <c r="D9081" t="str">
        <f>VLOOKUP(Oliusala[[#This Row],[postnumer]],Sveitarfelog[#All],4,FALSE)</f>
        <v>Garðabær,Hafnarfjarðarkaupstaður,Kópavogsbær,Reykjavíkurborg,Seltjarnarnesbær</v>
      </c>
      <c r="E9081" t="str">
        <f>VLOOKUP(Oliusala[[#This Row],[postnumer]],Sveitarfelog[#All],5,FALSE)</f>
        <v>Höfuðborgarsvæðið</v>
      </c>
      <c r="F9081" t="s">
        <v>23</v>
      </c>
      <c r="G9081" t="s">
        <v>23</v>
      </c>
      <c r="H9081" t="s">
        <v>58</v>
      </c>
      <c r="I9081" s="1">
        <v>379477</v>
      </c>
      <c r="J9081" s="2">
        <f>VLOOKUP(Oliusala[[#This Row],[tegund]],Tegundir!$B$2:$D$19,3,FALSE)*Oliusala[[#This Row],[magn]]/1000</f>
        <v>307.37637000000001</v>
      </c>
      <c r="K9081">
        <v>2017</v>
      </c>
      <c r="L9081" t="s">
        <v>17</v>
      </c>
      <c r="M9081" s="144" t="s">
        <v>59</v>
      </c>
    </row>
    <row r="9082" spans="1:13" x14ac:dyDescent="0.2">
      <c r="A9082" t="s">
        <v>63</v>
      </c>
      <c r="B9082" s="144" t="s">
        <v>5</v>
      </c>
      <c r="C9082">
        <v>101</v>
      </c>
      <c r="D9082" t="str">
        <f>VLOOKUP(Oliusala[[#This Row],[postnumer]],Sveitarfelog[#All],4,FALSE)</f>
        <v>Garðabær,Hafnarfjarðarkaupstaður,Kópavogsbær,Reykjavíkurborg,Seltjarnarnesbær</v>
      </c>
      <c r="E9082" t="str">
        <f>VLOOKUP(Oliusala[[#This Row],[postnumer]],Sveitarfelog[#All],5,FALSE)</f>
        <v>Höfuðborgarsvæðið</v>
      </c>
      <c r="F9082" t="s">
        <v>26</v>
      </c>
      <c r="G9082" t="s">
        <v>23</v>
      </c>
      <c r="H9082" t="s">
        <v>58</v>
      </c>
      <c r="I9082" s="1">
        <v>30614</v>
      </c>
      <c r="J9082" s="2">
        <f>VLOOKUP(Oliusala[[#This Row],[tegund]],Tegundir!$B$2:$D$19,3,FALSE)*Oliusala[[#This Row],[magn]]/1000</f>
        <v>24.797339999999998</v>
      </c>
      <c r="K9082">
        <v>2017</v>
      </c>
      <c r="L9082" t="s">
        <v>17</v>
      </c>
      <c r="M9082" s="144" t="s">
        <v>59</v>
      </c>
    </row>
    <row r="9083" spans="1:13" x14ac:dyDescent="0.2">
      <c r="A9083" t="s">
        <v>63</v>
      </c>
      <c r="B9083" s="144" t="s">
        <v>74</v>
      </c>
      <c r="C9083">
        <v>230</v>
      </c>
      <c r="D9083" t="str">
        <f>VLOOKUP(Oliusala[[#This Row],[postnumer]],Sveitarfelog[#All],4,FALSE)</f>
        <v>Reykjanesbær</v>
      </c>
      <c r="E9083" t="str">
        <f>VLOOKUP(Oliusala[[#This Row],[postnumer]],Sveitarfelog[#All],5,FALSE)</f>
        <v>Suðurnes</v>
      </c>
      <c r="F9083" t="s">
        <v>23</v>
      </c>
      <c r="G9083" t="s">
        <v>23</v>
      </c>
      <c r="H9083" s="1" t="s">
        <v>61</v>
      </c>
      <c r="I9083" s="1">
        <v>413111764</v>
      </c>
      <c r="J9083" s="2">
        <f>VLOOKUP(Oliusala[[#This Row],[tegund]],Tegundir!$B$2:$D$19,3,FALSE)*Oliusala[[#This Row],[magn]]/1000</f>
        <v>334620.52884000004</v>
      </c>
      <c r="K9083">
        <v>2017</v>
      </c>
      <c r="L9083" t="s">
        <v>17</v>
      </c>
      <c r="M9083" s="144" t="s">
        <v>62</v>
      </c>
    </row>
    <row r="9084" spans="1:13" x14ac:dyDescent="0.2">
      <c r="A9084" t="s">
        <v>57</v>
      </c>
      <c r="B9084" s="144" t="s">
        <v>74</v>
      </c>
      <c r="C9084">
        <v>230</v>
      </c>
      <c r="D9084" t="str">
        <f>VLOOKUP(Oliusala[[#This Row],[postnumer]],Sveitarfelog[#All],4,FALSE)</f>
        <v>Reykjanesbær</v>
      </c>
      <c r="E9084" t="str">
        <f>VLOOKUP(Oliusala[[#This Row],[postnumer]],Sveitarfelog[#All],5,FALSE)</f>
        <v>Suðurnes</v>
      </c>
      <c r="F9084" t="s">
        <v>23</v>
      </c>
      <c r="G9084" t="s">
        <v>23</v>
      </c>
      <c r="H9084" s="1" t="s">
        <v>61</v>
      </c>
      <c r="I9084" s="1">
        <v>37082306</v>
      </c>
      <c r="J9084" s="2">
        <f>VLOOKUP(Oliusala[[#This Row],[tegund]],Tegundir!$B$2:$D$19,3,FALSE)*Oliusala[[#This Row],[magn]]/1000</f>
        <v>30036.667860000001</v>
      </c>
      <c r="K9084">
        <v>2017</v>
      </c>
      <c r="L9084" t="s">
        <v>17</v>
      </c>
      <c r="M9084" s="144" t="s">
        <v>62</v>
      </c>
    </row>
    <row r="9085" spans="1:13" x14ac:dyDescent="0.2">
      <c r="A9085" t="s">
        <v>63</v>
      </c>
      <c r="B9085" s="144" t="s">
        <v>74</v>
      </c>
      <c r="C9085">
        <v>230</v>
      </c>
      <c r="D9085" t="str">
        <f>VLOOKUP(Oliusala[[#This Row],[postnumer]],Sveitarfelog[#All],4,FALSE)</f>
        <v>Reykjanesbær</v>
      </c>
      <c r="E9085" t="str">
        <f>VLOOKUP(Oliusala[[#This Row],[postnumer]],Sveitarfelog[#All],5,FALSE)</f>
        <v>Suðurnes</v>
      </c>
      <c r="F9085" t="s">
        <v>23</v>
      </c>
      <c r="G9085" t="s">
        <v>23</v>
      </c>
      <c r="H9085" t="s">
        <v>60</v>
      </c>
      <c r="I9085" s="1">
        <v>1330263</v>
      </c>
      <c r="J9085" s="2">
        <f>VLOOKUP(Oliusala[[#This Row],[tegund]],Tegundir!$B$2:$D$19,3,FALSE)*Oliusala[[#This Row],[magn]]/1000</f>
        <v>1077.5130300000001</v>
      </c>
      <c r="K9085">
        <v>2017</v>
      </c>
      <c r="L9085" t="s">
        <v>17</v>
      </c>
      <c r="M9085" s="144" t="s">
        <v>59</v>
      </c>
    </row>
    <row r="9086" spans="1:13" x14ac:dyDescent="0.2">
      <c r="A9086" t="s">
        <v>63</v>
      </c>
      <c r="B9086" s="144" t="s">
        <v>74</v>
      </c>
      <c r="C9086">
        <v>230</v>
      </c>
      <c r="D9086" t="str">
        <f>VLOOKUP(Oliusala[[#This Row],[postnumer]],Sveitarfelog[#All],4,FALSE)</f>
        <v>Reykjanesbær</v>
      </c>
      <c r="E9086" t="str">
        <f>VLOOKUP(Oliusala[[#This Row],[postnumer]],Sveitarfelog[#All],5,FALSE)</f>
        <v>Suðurnes</v>
      </c>
      <c r="F9086" t="s">
        <v>23</v>
      </c>
      <c r="G9086" t="s">
        <v>23</v>
      </c>
      <c r="H9086" s="1" t="s">
        <v>58</v>
      </c>
      <c r="I9086" s="1">
        <v>659363</v>
      </c>
      <c r="J9086" s="2">
        <f>VLOOKUP(Oliusala[[#This Row],[tegund]],Tegundir!$B$2:$D$19,3,FALSE)*Oliusala[[#This Row],[magn]]/1000</f>
        <v>534.08402999999998</v>
      </c>
      <c r="K9086">
        <v>2017</v>
      </c>
      <c r="L9086" t="s">
        <v>17</v>
      </c>
      <c r="M9086" s="144" t="s">
        <v>59</v>
      </c>
    </row>
    <row r="9087" spans="1:13" x14ac:dyDescent="0.2">
      <c r="A9087" t="s">
        <v>57</v>
      </c>
      <c r="B9087" s="144" t="s">
        <v>74</v>
      </c>
      <c r="C9087">
        <v>230</v>
      </c>
      <c r="D9087" t="str">
        <f>VLOOKUP(Oliusala[[#This Row],[postnumer]],Sveitarfelog[#All],4,FALSE)</f>
        <v>Reykjanesbær</v>
      </c>
      <c r="E9087" t="str">
        <f>VLOOKUP(Oliusala[[#This Row],[postnumer]],Sveitarfelog[#All],5,FALSE)</f>
        <v>Suðurnes</v>
      </c>
      <c r="F9087" t="s">
        <v>23</v>
      </c>
      <c r="G9087" t="s">
        <v>23</v>
      </c>
      <c r="H9087" s="1" t="s">
        <v>60</v>
      </c>
      <c r="I9087" s="1">
        <v>88555</v>
      </c>
      <c r="J9087" s="2">
        <f>VLOOKUP(Oliusala[[#This Row],[tegund]],Tegundir!$B$2:$D$19,3,FALSE)*Oliusala[[#This Row],[magn]]/1000</f>
        <v>71.729550000000003</v>
      </c>
      <c r="K9087">
        <v>2017</v>
      </c>
      <c r="L9087" t="s">
        <v>17</v>
      </c>
      <c r="M9087" s="144" t="s">
        <v>59</v>
      </c>
    </row>
    <row r="9088" spans="1:13" x14ac:dyDescent="0.2">
      <c r="A9088" t="s">
        <v>63</v>
      </c>
      <c r="B9088" s="144" t="s">
        <v>75</v>
      </c>
      <c r="C9088">
        <v>230</v>
      </c>
      <c r="D9088" t="str">
        <f>VLOOKUP(Oliusala[[#This Row],[postnumer]],Sveitarfelog[#All],4,FALSE)</f>
        <v>Reykjanesbær</v>
      </c>
      <c r="E9088" t="str">
        <f>VLOOKUP(Oliusala[[#This Row],[postnumer]],Sveitarfelog[#All],5,FALSE)</f>
        <v>Suðurnes</v>
      </c>
      <c r="F9088" t="s">
        <v>26</v>
      </c>
      <c r="G9088" t="s">
        <v>23</v>
      </c>
      <c r="H9088" t="s">
        <v>58</v>
      </c>
      <c r="I9088" s="1">
        <v>648</v>
      </c>
      <c r="J9088" s="2">
        <f>VLOOKUP(Oliusala[[#This Row],[tegund]],Tegundir!$B$2:$D$19,3,FALSE)*Oliusala[[#This Row],[magn]]/1000</f>
        <v>0.52488000000000001</v>
      </c>
      <c r="K9088">
        <v>2017</v>
      </c>
      <c r="L9088" t="s">
        <v>17</v>
      </c>
      <c r="M9088" s="144" t="s">
        <v>59</v>
      </c>
    </row>
    <row r="9089" spans="1:13" x14ac:dyDescent="0.2">
      <c r="A9089" t="s">
        <v>63</v>
      </c>
      <c r="B9089" s="144" t="s">
        <v>84</v>
      </c>
      <c r="C9089">
        <v>300</v>
      </c>
      <c r="D9089" t="str">
        <f>VLOOKUP(Oliusala[[#This Row],[postnumer]],Sveitarfelog[#All],4,FALSE)</f>
        <v>Akraneskaupstaður,Hvalfjarðarsveit,Kjósarhreppur</v>
      </c>
      <c r="E9089" t="str">
        <f>VLOOKUP(Oliusala[[#This Row],[postnumer]],Sveitarfelog[#All],5,FALSE)</f>
        <v>Vesturland</v>
      </c>
      <c r="F9089" t="s">
        <v>26</v>
      </c>
      <c r="G9089" t="s">
        <v>23</v>
      </c>
      <c r="H9089" t="s">
        <v>58</v>
      </c>
      <c r="I9089" s="1">
        <v>324</v>
      </c>
      <c r="J9089" s="2">
        <f>VLOOKUP(Oliusala[[#This Row],[tegund]],Tegundir!$B$2:$D$19,3,FALSE)*Oliusala[[#This Row],[magn]]/1000</f>
        <v>0.26244000000000001</v>
      </c>
      <c r="K9089">
        <v>2017</v>
      </c>
      <c r="L9089" t="s">
        <v>17</v>
      </c>
      <c r="M9089" s="144" t="s">
        <v>59</v>
      </c>
    </row>
    <row r="9090" spans="1:13" x14ac:dyDescent="0.2">
      <c r="A9090" t="s">
        <v>63</v>
      </c>
      <c r="B9090" s="144" t="s">
        <v>76</v>
      </c>
      <c r="C9090">
        <v>340</v>
      </c>
      <c r="D9090" t="str">
        <f>VLOOKUP(Oliusala[[#This Row],[postnumer]],Sveitarfelog[#All],4,FALSE)</f>
        <v>Eyja- og Miklaholtshreppur,Sveitarfélagið Stykkishólmur</v>
      </c>
      <c r="E9090" t="str">
        <f>VLOOKUP(Oliusala[[#This Row],[postnumer]],Sveitarfelog[#All],5,FALSE)</f>
        <v>Vesturland</v>
      </c>
      <c r="F9090" t="s">
        <v>26</v>
      </c>
      <c r="G9090" t="s">
        <v>23</v>
      </c>
      <c r="H9090" t="s">
        <v>58</v>
      </c>
      <c r="I9090" s="1">
        <v>324</v>
      </c>
      <c r="J9090" s="2">
        <f>VLOOKUP(Oliusala[[#This Row],[tegund]],Tegundir!$B$2:$D$19,3,FALSE)*Oliusala[[#This Row],[magn]]/1000</f>
        <v>0.26244000000000001</v>
      </c>
      <c r="K9090">
        <v>2017</v>
      </c>
      <c r="L9090" t="s">
        <v>17</v>
      </c>
      <c r="M9090" s="144" t="s">
        <v>59</v>
      </c>
    </row>
    <row r="9091" spans="1:13" x14ac:dyDescent="0.2">
      <c r="A9091" t="s">
        <v>63</v>
      </c>
      <c r="B9091" s="144" t="s">
        <v>100</v>
      </c>
      <c r="C9091">
        <v>360</v>
      </c>
      <c r="D9091" t="str">
        <f>VLOOKUP(Oliusala[[#This Row],[postnumer]],Sveitarfelog[#All],4,FALSE)</f>
        <v>Snæfellsbær</v>
      </c>
      <c r="E9091" t="str">
        <f>VLOOKUP(Oliusala[[#This Row],[postnumer]],Sveitarfelog[#All],5,FALSE)</f>
        <v>Vesturland</v>
      </c>
      <c r="F9091" t="s">
        <v>23</v>
      </c>
      <c r="G9091" t="s">
        <v>23</v>
      </c>
      <c r="H9091" t="s">
        <v>58</v>
      </c>
      <c r="I9091" s="1">
        <v>11379</v>
      </c>
      <c r="J9091" s="2">
        <f>VLOOKUP(Oliusala[[#This Row],[tegund]],Tegundir!$B$2:$D$19,3,FALSE)*Oliusala[[#This Row],[magn]]/1000</f>
        <v>9.2169899999999991</v>
      </c>
      <c r="K9091">
        <v>2017</v>
      </c>
      <c r="L9091" t="s">
        <v>17</v>
      </c>
      <c r="M9091" s="144" t="s">
        <v>59</v>
      </c>
    </row>
    <row r="9092" spans="1:13" x14ac:dyDescent="0.2">
      <c r="A9092" t="s">
        <v>63</v>
      </c>
      <c r="B9092" s="144" t="s">
        <v>108</v>
      </c>
      <c r="C9092">
        <v>400</v>
      </c>
      <c r="D9092" t="str">
        <f>VLOOKUP(Oliusala[[#This Row],[postnumer]],Sveitarfelog[#All],4,FALSE)</f>
        <v>Ísafjarðarbær</v>
      </c>
      <c r="E9092" t="str">
        <f>VLOOKUP(Oliusala[[#This Row],[postnumer]],Sveitarfelog[#All],5,FALSE)</f>
        <v>Vestfirðir</v>
      </c>
      <c r="F9092" t="s">
        <v>23</v>
      </c>
      <c r="G9092" t="s">
        <v>23</v>
      </c>
      <c r="H9092" t="s">
        <v>61</v>
      </c>
      <c r="I9092" s="1">
        <v>1965</v>
      </c>
      <c r="J9092" s="2">
        <f>VLOOKUP(Oliusala[[#This Row],[tegund]],Tegundir!$B$2:$D$19,3,FALSE)*Oliusala[[#This Row],[magn]]/1000</f>
        <v>1.59165</v>
      </c>
      <c r="K9092">
        <v>2017</v>
      </c>
      <c r="L9092" t="s">
        <v>17</v>
      </c>
      <c r="M9092" s="144" t="s">
        <v>62</v>
      </c>
    </row>
    <row r="9093" spans="1:13" x14ac:dyDescent="0.2">
      <c r="A9093" t="s">
        <v>63</v>
      </c>
      <c r="B9093" s="144" t="s">
        <v>108</v>
      </c>
      <c r="C9093">
        <v>400</v>
      </c>
      <c r="D9093" t="str">
        <f>VLOOKUP(Oliusala[[#This Row],[postnumer]],Sveitarfelog[#All],4,FALSE)</f>
        <v>Ísafjarðarbær</v>
      </c>
      <c r="E9093" t="str">
        <f>VLOOKUP(Oliusala[[#This Row],[postnumer]],Sveitarfelog[#All],5,FALSE)</f>
        <v>Vestfirðir</v>
      </c>
      <c r="F9093" t="s">
        <v>23</v>
      </c>
      <c r="G9093" t="s">
        <v>23</v>
      </c>
      <c r="H9093" t="s">
        <v>58</v>
      </c>
      <c r="I9093" s="1">
        <v>36166</v>
      </c>
      <c r="J9093" s="2">
        <f>VLOOKUP(Oliusala[[#This Row],[tegund]],Tegundir!$B$2:$D$19,3,FALSE)*Oliusala[[#This Row],[magn]]/1000</f>
        <v>29.294460000000004</v>
      </c>
      <c r="K9093">
        <v>2017</v>
      </c>
      <c r="L9093" t="s">
        <v>17</v>
      </c>
      <c r="M9093" s="144" t="s">
        <v>59</v>
      </c>
    </row>
    <row r="9094" spans="1:13" x14ac:dyDescent="0.2">
      <c r="A9094" t="s">
        <v>63</v>
      </c>
      <c r="B9094" s="144" t="s">
        <v>130</v>
      </c>
      <c r="C9094">
        <v>550</v>
      </c>
      <c r="D9094" t="str">
        <f>VLOOKUP(Oliusala[[#This Row],[postnumer]],Sveitarfelog[#All],4,FALSE)</f>
        <v>Skagafjörður</v>
      </c>
      <c r="E9094" t="str">
        <f>VLOOKUP(Oliusala[[#This Row],[postnumer]],Sveitarfelog[#All],5,FALSE)</f>
        <v>Norðurland vestra</v>
      </c>
      <c r="F9094" t="s">
        <v>23</v>
      </c>
      <c r="G9094" t="s">
        <v>23</v>
      </c>
      <c r="H9094" t="s">
        <v>58</v>
      </c>
      <c r="I9094" s="1">
        <v>2120</v>
      </c>
      <c r="J9094" s="2">
        <f>VLOOKUP(Oliusala[[#This Row],[tegund]],Tegundir!$B$2:$D$19,3,FALSE)*Oliusala[[#This Row],[magn]]/1000</f>
        <v>1.7172000000000001</v>
      </c>
      <c r="K9094">
        <v>2017</v>
      </c>
      <c r="L9094" t="s">
        <v>17</v>
      </c>
      <c r="M9094" s="144" t="s">
        <v>59</v>
      </c>
    </row>
    <row r="9095" spans="1:13" x14ac:dyDescent="0.2">
      <c r="A9095" t="s">
        <v>63</v>
      </c>
      <c r="B9095" s="144" t="s">
        <v>137</v>
      </c>
      <c r="C9095">
        <v>600</v>
      </c>
      <c r="D9095" t="str">
        <f>VLOOKUP(Oliusala[[#This Row],[postnumer]],Sveitarfelog[#All],4,FALSE)</f>
        <v>Akureyrarbær,Eyjafjarðarsveit,Hörgársveit,Svalbarðsstrandarhreppur,Grýtubakkahreppur</v>
      </c>
      <c r="E9095" t="str">
        <f>VLOOKUP(Oliusala[[#This Row],[postnumer]],Sveitarfelog[#All],5,FALSE)</f>
        <v>Norðurland eystra</v>
      </c>
      <c r="F9095" t="s">
        <v>23</v>
      </c>
      <c r="G9095" t="s">
        <v>23</v>
      </c>
      <c r="H9095" s="1" t="s">
        <v>61</v>
      </c>
      <c r="I9095" s="1">
        <v>583783</v>
      </c>
      <c r="J9095" s="2">
        <f>VLOOKUP(Oliusala[[#This Row],[tegund]],Tegundir!$B$2:$D$19,3,FALSE)*Oliusala[[#This Row],[magn]]/1000</f>
        <v>472.86423000000002</v>
      </c>
      <c r="K9095">
        <v>2017</v>
      </c>
      <c r="L9095" t="s">
        <v>17</v>
      </c>
      <c r="M9095" s="144" t="s">
        <v>62</v>
      </c>
    </row>
    <row r="9096" spans="1:13" x14ac:dyDescent="0.2">
      <c r="A9096" t="s">
        <v>63</v>
      </c>
      <c r="B9096" s="144" t="s">
        <v>137</v>
      </c>
      <c r="C9096">
        <v>600</v>
      </c>
      <c r="D9096" t="str">
        <f>VLOOKUP(Oliusala[[#This Row],[postnumer]],Sveitarfelog[#All],4,FALSE)</f>
        <v>Akureyrarbær,Eyjafjarðarsveit,Hörgársveit,Svalbarðsstrandarhreppur,Grýtubakkahreppur</v>
      </c>
      <c r="E9096" t="str">
        <f>VLOOKUP(Oliusala[[#This Row],[postnumer]],Sveitarfelog[#All],5,FALSE)</f>
        <v>Norðurland eystra</v>
      </c>
      <c r="F9096" t="s">
        <v>23</v>
      </c>
      <c r="G9096" t="s">
        <v>23</v>
      </c>
      <c r="H9096" s="1" t="s">
        <v>58</v>
      </c>
      <c r="I9096" s="1">
        <v>503752</v>
      </c>
      <c r="J9096" s="2">
        <f>VLOOKUP(Oliusala[[#This Row],[tegund]],Tegundir!$B$2:$D$19,3,FALSE)*Oliusala[[#This Row],[magn]]/1000</f>
        <v>408.03912000000003</v>
      </c>
      <c r="K9096">
        <v>2017</v>
      </c>
      <c r="L9096" t="s">
        <v>17</v>
      </c>
      <c r="M9096" s="144" t="s">
        <v>59</v>
      </c>
    </row>
    <row r="9097" spans="1:13" x14ac:dyDescent="0.2">
      <c r="A9097" t="s">
        <v>63</v>
      </c>
      <c r="B9097" s="144" t="s">
        <v>68</v>
      </c>
      <c r="C9097">
        <v>600</v>
      </c>
      <c r="D9097" t="str">
        <f>VLOOKUP(Oliusala[[#This Row],[postnumer]],Sveitarfelog[#All],4,FALSE)</f>
        <v>Akureyrarbær,Eyjafjarðarsveit,Hörgársveit,Svalbarðsstrandarhreppur,Grýtubakkahreppur</v>
      </c>
      <c r="E9097" t="str">
        <f>VLOOKUP(Oliusala[[#This Row],[postnumer]],Sveitarfelog[#All],5,FALSE)</f>
        <v>Norðurland eystra</v>
      </c>
      <c r="F9097" t="s">
        <v>26</v>
      </c>
      <c r="G9097" t="s">
        <v>23</v>
      </c>
      <c r="H9097" s="1" t="s">
        <v>58</v>
      </c>
      <c r="I9097" s="1">
        <v>162</v>
      </c>
      <c r="J9097" s="2">
        <f>VLOOKUP(Oliusala[[#This Row],[tegund]],Tegundir!$B$2:$D$19,3,FALSE)*Oliusala[[#This Row],[magn]]/1000</f>
        <v>0.13122</v>
      </c>
      <c r="K9097">
        <v>2017</v>
      </c>
      <c r="L9097" t="s">
        <v>17</v>
      </c>
      <c r="M9097" s="144" t="s">
        <v>59</v>
      </c>
    </row>
    <row r="9098" spans="1:13" x14ac:dyDescent="0.2">
      <c r="A9098" t="s">
        <v>63</v>
      </c>
      <c r="B9098" s="144" t="s">
        <v>135</v>
      </c>
      <c r="C9098">
        <v>580</v>
      </c>
      <c r="D9098" t="str">
        <f>VLOOKUP(Oliusala[[#This Row],[postnumer]],Sveitarfelog[#All],4,FALSE)</f>
        <v>Fjallabyggð</v>
      </c>
      <c r="E9098" t="str">
        <f>VLOOKUP(Oliusala[[#This Row],[postnumer]],Sveitarfelog[#All],5,FALSE)</f>
        <v>Norðurland eystra</v>
      </c>
      <c r="F9098" t="s">
        <v>26</v>
      </c>
      <c r="G9098" t="s">
        <v>23</v>
      </c>
      <c r="H9098" s="1" t="s">
        <v>58</v>
      </c>
      <c r="I9098" s="1">
        <v>162</v>
      </c>
      <c r="J9098" s="2">
        <f>VLOOKUP(Oliusala[[#This Row],[tegund]],Tegundir!$B$2:$D$19,3,FALSE)*Oliusala[[#This Row],[magn]]/1000</f>
        <v>0.13122</v>
      </c>
      <c r="K9098">
        <v>2017</v>
      </c>
      <c r="L9098" t="s">
        <v>17</v>
      </c>
      <c r="M9098" s="144" t="s">
        <v>59</v>
      </c>
    </row>
    <row r="9099" spans="1:13" x14ac:dyDescent="0.2">
      <c r="A9099" t="s">
        <v>63</v>
      </c>
      <c r="B9099" s="144" t="s">
        <v>96</v>
      </c>
      <c r="C9099">
        <v>640</v>
      </c>
      <c r="D9099" t="str">
        <f>VLOOKUP(Oliusala[[#This Row],[postnumer]],Sveitarfelog[#All],4,FALSE)</f>
        <v>Norðurþing,Tjörneshreppur</v>
      </c>
      <c r="E9099" t="str">
        <f>VLOOKUP(Oliusala[[#This Row],[postnumer]],Sveitarfelog[#All],5,FALSE)</f>
        <v>Norðurland eystra</v>
      </c>
      <c r="F9099" t="s">
        <v>26</v>
      </c>
      <c r="G9099" t="s">
        <v>23</v>
      </c>
      <c r="H9099" s="1" t="s">
        <v>58</v>
      </c>
      <c r="I9099" s="1">
        <v>162</v>
      </c>
      <c r="J9099" s="2">
        <f>VLOOKUP(Oliusala[[#This Row],[tegund]],Tegundir!$B$2:$D$19,3,FALSE)*Oliusala[[#This Row],[magn]]/1000</f>
        <v>0.13122</v>
      </c>
      <c r="K9099">
        <v>2017</v>
      </c>
      <c r="L9099" t="s">
        <v>17</v>
      </c>
      <c r="M9099" s="144" t="s">
        <v>59</v>
      </c>
    </row>
    <row r="9100" spans="1:13" x14ac:dyDescent="0.2">
      <c r="A9100" t="s">
        <v>63</v>
      </c>
      <c r="B9100" s="144" t="s">
        <v>153</v>
      </c>
      <c r="C9100">
        <v>700</v>
      </c>
      <c r="D9100" t="str">
        <f>VLOOKUP(Oliusala[[#This Row],[postnumer]],Sveitarfelog[#All],4,FALSE)</f>
        <v>Fljótsdalshreppur,Múlaþing</v>
      </c>
      <c r="E9100" t="str">
        <f>VLOOKUP(Oliusala[[#This Row],[postnumer]],Sveitarfelog[#All],5,FALSE)</f>
        <v>Austurland</v>
      </c>
      <c r="F9100" t="s">
        <v>23</v>
      </c>
      <c r="G9100" t="s">
        <v>23</v>
      </c>
      <c r="H9100" s="1" t="s">
        <v>61</v>
      </c>
      <c r="I9100" s="1">
        <v>130288</v>
      </c>
      <c r="J9100" s="2">
        <f>VLOOKUP(Oliusala[[#This Row],[tegund]],Tegundir!$B$2:$D$19,3,FALSE)*Oliusala[[#This Row],[magn]]/1000</f>
        <v>105.53328000000002</v>
      </c>
      <c r="K9100">
        <v>2017</v>
      </c>
      <c r="L9100" t="s">
        <v>17</v>
      </c>
      <c r="M9100" s="144" t="s">
        <v>62</v>
      </c>
    </row>
    <row r="9101" spans="1:13" x14ac:dyDescent="0.2">
      <c r="A9101" t="s">
        <v>63</v>
      </c>
      <c r="B9101" s="144" t="s">
        <v>153</v>
      </c>
      <c r="C9101">
        <v>700</v>
      </c>
      <c r="D9101" t="str">
        <f>VLOOKUP(Oliusala[[#This Row],[postnumer]],Sveitarfelog[#All],4,FALSE)</f>
        <v>Fljótsdalshreppur,Múlaþing</v>
      </c>
      <c r="E9101" t="str">
        <f>VLOOKUP(Oliusala[[#This Row],[postnumer]],Sveitarfelog[#All],5,FALSE)</f>
        <v>Austurland</v>
      </c>
      <c r="F9101" t="s">
        <v>23</v>
      </c>
      <c r="G9101" t="s">
        <v>23</v>
      </c>
      <c r="H9101" s="1" t="s">
        <v>58</v>
      </c>
      <c r="I9101" s="1">
        <v>87187</v>
      </c>
      <c r="J9101" s="2">
        <f>VLOOKUP(Oliusala[[#This Row],[tegund]],Tegundir!$B$2:$D$19,3,FALSE)*Oliusala[[#This Row],[magn]]/1000</f>
        <v>70.621470000000002</v>
      </c>
      <c r="K9101">
        <v>2017</v>
      </c>
      <c r="L9101" t="s">
        <v>17</v>
      </c>
      <c r="M9101" s="144" t="s">
        <v>59</v>
      </c>
    </row>
    <row r="9102" spans="1:13" x14ac:dyDescent="0.2">
      <c r="A9102" t="s">
        <v>63</v>
      </c>
      <c r="B9102" s="144" t="s">
        <v>66</v>
      </c>
      <c r="C9102">
        <v>730</v>
      </c>
      <c r="D9102" t="str">
        <f>VLOOKUP(Oliusala[[#This Row],[postnumer]],Sveitarfelog[#All],4,FALSE)</f>
        <v>Fjarðabyggð</v>
      </c>
      <c r="E9102" t="str">
        <f>VLOOKUP(Oliusala[[#This Row],[postnumer]],Sveitarfelog[#All],5,FALSE)</f>
        <v>Austurland</v>
      </c>
      <c r="F9102" t="s">
        <v>26</v>
      </c>
      <c r="G9102" t="s">
        <v>23</v>
      </c>
      <c r="H9102" s="1" t="s">
        <v>58</v>
      </c>
      <c r="I9102" s="1">
        <v>1134</v>
      </c>
      <c r="J9102" s="2">
        <f>VLOOKUP(Oliusala[[#This Row],[tegund]],Tegundir!$B$2:$D$19,3,FALSE)*Oliusala[[#This Row],[magn]]/1000</f>
        <v>0.91854000000000002</v>
      </c>
      <c r="K9102">
        <v>2017</v>
      </c>
      <c r="L9102" t="s">
        <v>17</v>
      </c>
      <c r="M9102" s="144" t="s">
        <v>59</v>
      </c>
    </row>
    <row r="9103" spans="1:13" x14ac:dyDescent="0.2">
      <c r="A9103" t="s">
        <v>63</v>
      </c>
      <c r="B9103" s="144" t="s">
        <v>164</v>
      </c>
      <c r="C9103">
        <v>740</v>
      </c>
      <c r="D9103" t="str">
        <f>VLOOKUP(Oliusala[[#This Row],[postnumer]],Sveitarfelog[#All],4,FALSE)</f>
        <v>Fjarðabyggð</v>
      </c>
      <c r="E9103" t="str">
        <f>VLOOKUP(Oliusala[[#This Row],[postnumer]],Sveitarfelog[#All],5,FALSE)</f>
        <v>Austurland</v>
      </c>
      <c r="F9103" t="s">
        <v>26</v>
      </c>
      <c r="G9103" t="s">
        <v>23</v>
      </c>
      <c r="H9103" t="s">
        <v>58</v>
      </c>
      <c r="I9103" s="1">
        <v>162</v>
      </c>
      <c r="J9103" s="2">
        <f>VLOOKUP(Oliusala[[#This Row],[tegund]],Tegundir!$B$2:$D$19,3,FALSE)*Oliusala[[#This Row],[magn]]/1000</f>
        <v>0.13122</v>
      </c>
      <c r="K9103">
        <v>2017</v>
      </c>
      <c r="L9103" t="s">
        <v>17</v>
      </c>
      <c r="M9103" s="144" t="s">
        <v>59</v>
      </c>
    </row>
    <row r="9104" spans="1:13" x14ac:dyDescent="0.2">
      <c r="A9104" t="s">
        <v>63</v>
      </c>
      <c r="B9104" s="144" t="s">
        <v>168</v>
      </c>
      <c r="C9104">
        <v>780</v>
      </c>
      <c r="D9104" t="str">
        <f>VLOOKUP(Oliusala[[#This Row],[postnumer]],Sveitarfelog[#All],4,FALSE)</f>
        <v>Sveitarfélagið Hornafjörður</v>
      </c>
      <c r="E9104" t="str">
        <f>VLOOKUP(Oliusala[[#This Row],[postnumer]],Sveitarfelog[#All],5,FALSE)</f>
        <v>Suðurland</v>
      </c>
      <c r="F9104" t="s">
        <v>23</v>
      </c>
      <c r="G9104" t="s">
        <v>23</v>
      </c>
      <c r="H9104" s="1" t="s">
        <v>58</v>
      </c>
      <c r="I9104" s="1">
        <v>53823</v>
      </c>
      <c r="J9104" s="2">
        <f>VLOOKUP(Oliusala[[#This Row],[tegund]],Tegundir!$B$2:$D$19,3,FALSE)*Oliusala[[#This Row],[magn]]/1000</f>
        <v>43.596630000000005</v>
      </c>
      <c r="K9104">
        <v>2017</v>
      </c>
      <c r="L9104" t="s">
        <v>17</v>
      </c>
      <c r="M9104" s="144" t="s">
        <v>59</v>
      </c>
    </row>
    <row r="9105" spans="1:15" x14ac:dyDescent="0.2">
      <c r="A9105" t="s">
        <v>63</v>
      </c>
      <c r="B9105" s="144" t="s">
        <v>168</v>
      </c>
      <c r="C9105">
        <v>780</v>
      </c>
      <c r="D9105" t="str">
        <f>VLOOKUP(Oliusala[[#This Row],[postnumer]],Sveitarfelog[#All],4,FALSE)</f>
        <v>Sveitarfélagið Hornafjörður</v>
      </c>
      <c r="E9105" t="str">
        <f>VLOOKUP(Oliusala[[#This Row],[postnumer]],Sveitarfelog[#All],5,FALSE)</f>
        <v>Suðurland</v>
      </c>
      <c r="F9105" t="s">
        <v>26</v>
      </c>
      <c r="G9105" t="s">
        <v>23</v>
      </c>
      <c r="H9105" t="s">
        <v>58</v>
      </c>
      <c r="I9105" s="1">
        <v>324</v>
      </c>
      <c r="J9105" s="2">
        <f>VLOOKUP(Oliusala[[#This Row],[tegund]],Tegundir!$B$2:$D$19,3,FALSE)*Oliusala[[#This Row],[magn]]/1000</f>
        <v>0.26244000000000001</v>
      </c>
      <c r="K9105">
        <v>2017</v>
      </c>
      <c r="L9105" t="s">
        <v>17</v>
      </c>
      <c r="M9105" s="144" t="s">
        <v>59</v>
      </c>
    </row>
    <row r="9106" spans="1:15" x14ac:dyDescent="0.2">
      <c r="A9106" t="s">
        <v>63</v>
      </c>
      <c r="B9106" s="144" t="s">
        <v>70</v>
      </c>
      <c r="C9106">
        <v>800</v>
      </c>
      <c r="D9106" t="str">
        <f>VLOOKUP(Oliusala[[#This Row],[postnumer]],Sveitarfelog[#All],4,FALSE)</f>
        <v>Flóahreppur,Sveitarfélagið Árborg</v>
      </c>
      <c r="E9106" t="str">
        <f>VLOOKUP(Oliusala[[#This Row],[postnumer]],Sveitarfelog[#All],5,FALSE)</f>
        <v>Suðurland</v>
      </c>
      <c r="F9106" t="s">
        <v>26</v>
      </c>
      <c r="G9106" t="s">
        <v>23</v>
      </c>
      <c r="H9106" s="1" t="s">
        <v>58</v>
      </c>
      <c r="I9106" s="1">
        <v>7614</v>
      </c>
      <c r="J9106" s="2">
        <f>VLOOKUP(Oliusala[[#This Row],[tegund]],Tegundir!$B$2:$D$19,3,FALSE)*Oliusala[[#This Row],[magn]]/1000</f>
        <v>6.1673400000000003</v>
      </c>
      <c r="K9106">
        <v>2017</v>
      </c>
      <c r="L9106" t="s">
        <v>17</v>
      </c>
      <c r="M9106" s="144" t="s">
        <v>59</v>
      </c>
    </row>
    <row r="9107" spans="1:15" x14ac:dyDescent="0.2">
      <c r="A9107" t="s">
        <v>63</v>
      </c>
      <c r="B9107" s="144" t="s">
        <v>163</v>
      </c>
      <c r="C9107">
        <v>850</v>
      </c>
      <c r="D9107" t="str">
        <f>VLOOKUP(Oliusala[[#This Row],[postnumer]],Sveitarfelog[#All],4,FALSE)</f>
        <v>Ásahreppur,Rangárþing ytra</v>
      </c>
      <c r="E9107" t="str">
        <f>VLOOKUP(Oliusala[[#This Row],[postnumer]],Sveitarfelog[#All],5,FALSE)</f>
        <v>Suðurland</v>
      </c>
      <c r="F9107" t="s">
        <v>26</v>
      </c>
      <c r="G9107" t="s">
        <v>23</v>
      </c>
      <c r="H9107" t="s">
        <v>58</v>
      </c>
      <c r="I9107" s="1">
        <v>2383</v>
      </c>
      <c r="J9107" s="2">
        <f>VLOOKUP(Oliusala[[#This Row],[tegund]],Tegundir!$B$2:$D$19,3,FALSE)*Oliusala[[#This Row],[magn]]/1000</f>
        <v>1.9302300000000001</v>
      </c>
      <c r="K9107">
        <v>2017</v>
      </c>
      <c r="L9107" t="s">
        <v>17</v>
      </c>
      <c r="M9107" s="144" t="s">
        <v>59</v>
      </c>
    </row>
    <row r="9108" spans="1:15" x14ac:dyDescent="0.2">
      <c r="A9108" t="s">
        <v>63</v>
      </c>
      <c r="B9108" s="144" t="s">
        <v>65</v>
      </c>
      <c r="C9108">
        <v>900</v>
      </c>
      <c r="D9108" t="str">
        <f>VLOOKUP(Oliusala[[#This Row],[postnumer]],Sveitarfelog[#All],4,FALSE)</f>
        <v>Vestmannaeyjabær</v>
      </c>
      <c r="E9108" t="str">
        <f>VLOOKUP(Oliusala[[#This Row],[postnumer]],Sveitarfelog[#All],5,FALSE)</f>
        <v>Suðurland</v>
      </c>
      <c r="F9108" t="s">
        <v>26</v>
      </c>
      <c r="G9108" t="s">
        <v>23</v>
      </c>
      <c r="H9108" t="s">
        <v>58</v>
      </c>
      <c r="I9108" s="1">
        <v>113</v>
      </c>
      <c r="J9108" s="2">
        <f>VLOOKUP(Oliusala[[#This Row],[tegund]],Tegundir!$B$2:$D$19,3,FALSE)*Oliusala[[#This Row],[magn]]/1000</f>
        <v>9.153E-2</v>
      </c>
      <c r="K9108">
        <v>2017</v>
      </c>
      <c r="L9108" t="s">
        <v>17</v>
      </c>
      <c r="M9108" s="144" t="s">
        <v>59</v>
      </c>
    </row>
    <row r="9109" spans="1:15" x14ac:dyDescent="0.2">
      <c r="A9109" t="s">
        <v>63</v>
      </c>
      <c r="B9109" s="144" t="s">
        <v>196</v>
      </c>
      <c r="C9109">
        <v>900</v>
      </c>
      <c r="D9109" t="str">
        <f>VLOOKUP(Oliusala[[#This Row],[postnumer]],Sveitarfelog[#All],4,FALSE)</f>
        <v>Vestmannaeyjabær</v>
      </c>
      <c r="E9109" t="str">
        <f>VLOOKUP(Oliusala[[#This Row],[postnumer]],Sveitarfelog[#All],5,FALSE)</f>
        <v>Suðurland</v>
      </c>
      <c r="F9109" t="s">
        <v>23</v>
      </c>
      <c r="G9109" t="s">
        <v>23</v>
      </c>
      <c r="H9109" t="s">
        <v>61</v>
      </c>
      <c r="I9109" s="1">
        <v>547</v>
      </c>
      <c r="J9109" s="2">
        <f>VLOOKUP(Oliusala[[#This Row],[tegund]],Tegundir!$B$2:$D$19,3,FALSE)*Oliusala[[#This Row],[magn]]/1000</f>
        <v>0.44307000000000007</v>
      </c>
      <c r="K9109">
        <v>2017</v>
      </c>
      <c r="L9109" t="s">
        <v>17</v>
      </c>
      <c r="M9109" s="144" t="s">
        <v>62</v>
      </c>
    </row>
    <row r="9110" spans="1:15" x14ac:dyDescent="0.2">
      <c r="A9110" t="s">
        <v>63</v>
      </c>
      <c r="B9110" s="144" t="s">
        <v>196</v>
      </c>
      <c r="C9110">
        <v>900</v>
      </c>
      <c r="D9110" t="str">
        <f>VLOOKUP(Oliusala[[#This Row],[postnumer]],Sveitarfelog[#All],4,FALSE)</f>
        <v>Vestmannaeyjabær</v>
      </c>
      <c r="E9110" t="str">
        <f>VLOOKUP(Oliusala[[#This Row],[postnumer]],Sveitarfelog[#All],5,FALSE)</f>
        <v>Suðurland</v>
      </c>
      <c r="F9110" t="s">
        <v>23</v>
      </c>
      <c r="G9110" t="s">
        <v>23</v>
      </c>
      <c r="H9110" t="s">
        <v>58</v>
      </c>
      <c r="I9110" s="1">
        <v>28290</v>
      </c>
      <c r="J9110" s="2">
        <f>VLOOKUP(Oliusala[[#This Row],[tegund]],Tegundir!$B$2:$D$19,3,FALSE)*Oliusala[[#This Row],[magn]]/1000</f>
        <v>22.914900000000003</v>
      </c>
      <c r="K9110">
        <v>2017</v>
      </c>
      <c r="L9110" t="s">
        <v>17</v>
      </c>
      <c r="M9110" s="144" t="s">
        <v>59</v>
      </c>
    </row>
    <row r="9111" spans="1:15" x14ac:dyDescent="0.2">
      <c r="A9111" t="s">
        <v>57</v>
      </c>
      <c r="B9111" s="144" t="s">
        <v>5</v>
      </c>
      <c r="C9111">
        <v>101</v>
      </c>
      <c r="D9111" t="str">
        <f>VLOOKUP(Oliusala[[#This Row],[postnumer]],Sveitarfelog[#All],4,FALSE)</f>
        <v>Garðabær,Hafnarfjarðarkaupstaður,Kópavogsbær,Reykjavíkurborg,Seltjarnarnesbær</v>
      </c>
      <c r="E9111" t="str">
        <f>VLOOKUP(Oliusala[[#This Row],[postnumer]],Sveitarfelog[#All],5,FALSE)</f>
        <v>Höfuðborgarsvæðið</v>
      </c>
      <c r="F9111" t="s">
        <v>24</v>
      </c>
      <c r="G9111" t="s">
        <v>24</v>
      </c>
      <c r="H9111" t="s">
        <v>60</v>
      </c>
      <c r="I9111" s="1">
        <v>111069</v>
      </c>
      <c r="J9111" s="2">
        <f>VLOOKUP(Oliusala[[#This Row],[tegund]],Tegundir!$B$2:$D$19,3,FALSE)*Oliusala[[#This Row],[magn]]/1000</f>
        <v>96.074685000000002</v>
      </c>
      <c r="K9111">
        <v>2017</v>
      </c>
      <c r="L9111" t="s">
        <v>18</v>
      </c>
      <c r="M9111" s="144" t="s">
        <v>59</v>
      </c>
    </row>
    <row r="9112" spans="1:15" x14ac:dyDescent="0.2">
      <c r="A9112" t="s">
        <v>57</v>
      </c>
      <c r="B9112" s="144" t="s">
        <v>5</v>
      </c>
      <c r="C9112">
        <v>101</v>
      </c>
      <c r="D9112" t="str">
        <f>VLOOKUP(Oliusala[[#This Row],[postnumer]],Sveitarfelog[#All],4,FALSE)</f>
        <v>Garðabær,Hafnarfjarðarkaupstaður,Kópavogsbær,Reykjavíkurborg,Seltjarnarnesbær</v>
      </c>
      <c r="E9112" t="str">
        <f>VLOOKUP(Oliusala[[#This Row],[postnumer]],Sveitarfelog[#All],5,FALSE)</f>
        <v>Höfuðborgarsvæðið</v>
      </c>
      <c r="F9112" t="s">
        <v>24</v>
      </c>
      <c r="G9112" t="s">
        <v>24</v>
      </c>
      <c r="H9112" s="1" t="s">
        <v>58</v>
      </c>
      <c r="I9112" s="1">
        <v>2677043</v>
      </c>
      <c r="J9112" s="2">
        <f>VLOOKUP(Oliusala[[#This Row],[tegund]],Tegundir!$B$2:$D$19,3,FALSE)*Oliusala[[#This Row],[magn]]/1000</f>
        <v>2315.6421949999999</v>
      </c>
      <c r="K9112">
        <v>2017</v>
      </c>
      <c r="L9112" t="s">
        <v>18</v>
      </c>
      <c r="M9112" s="144" t="s">
        <v>59</v>
      </c>
    </row>
    <row r="9113" spans="1:15" x14ac:dyDescent="0.2">
      <c r="A9113" t="s">
        <v>57</v>
      </c>
      <c r="B9113" s="144" t="s">
        <v>5</v>
      </c>
      <c r="C9113">
        <v>101</v>
      </c>
      <c r="D9113" t="str">
        <f>VLOOKUP(Oliusala[[#This Row],[postnumer]],Sveitarfelog[#All],4,FALSE)</f>
        <v>Garðabær,Hafnarfjarðarkaupstaður,Kópavogsbær,Reykjavíkurborg,Seltjarnarnesbær</v>
      </c>
      <c r="E9113" t="str">
        <f>VLOOKUP(Oliusala[[#This Row],[postnumer]],Sveitarfelog[#All],5,FALSE)</f>
        <v>Höfuðborgarsvæðið</v>
      </c>
      <c r="F9113" t="s">
        <v>27</v>
      </c>
      <c r="G9113" t="s">
        <v>24</v>
      </c>
      <c r="H9113" t="s">
        <v>58</v>
      </c>
      <c r="I9113" s="1">
        <v>9627175</v>
      </c>
      <c r="J9113" s="2">
        <f>VLOOKUP(Oliusala[[#This Row],[tegund]],Tegundir!$B$2:$D$19,3,FALSE)*Oliusala[[#This Row],[magn]]/1000</f>
        <v>8327.5063750000008</v>
      </c>
      <c r="K9113">
        <v>2017</v>
      </c>
      <c r="L9113" t="s">
        <v>19</v>
      </c>
      <c r="M9113" s="144" t="s">
        <v>59</v>
      </c>
      <c r="O9113" s="144" t="s">
        <v>1998</v>
      </c>
    </row>
    <row r="9114" spans="1:15" x14ac:dyDescent="0.2">
      <c r="A9114" t="s">
        <v>57</v>
      </c>
      <c r="B9114" s="144" t="s">
        <v>5</v>
      </c>
      <c r="C9114">
        <v>101</v>
      </c>
      <c r="D9114" t="str">
        <f>VLOOKUP(Oliusala[[#This Row],[postnumer]],Sveitarfelog[#All],4,FALSE)</f>
        <v>Garðabær,Hafnarfjarðarkaupstaður,Kópavogsbær,Reykjavíkurborg,Seltjarnarnesbær</v>
      </c>
      <c r="E9114" t="str">
        <f>VLOOKUP(Oliusala[[#This Row],[postnumer]],Sveitarfelog[#All],5,FALSE)</f>
        <v>Höfuðborgarsvæðið</v>
      </c>
      <c r="F9114" t="s">
        <v>29</v>
      </c>
      <c r="G9114" t="s">
        <v>24</v>
      </c>
      <c r="H9114" s="1" t="s">
        <v>58</v>
      </c>
      <c r="I9114" s="1">
        <v>2816127</v>
      </c>
      <c r="J9114" s="2">
        <f>VLOOKUP(Oliusala[[#This Row],[tegund]],Tegundir!$B$2:$D$19,3,FALSE)*Oliusala[[#This Row],[magn]]/1000</f>
        <v>2435.9498549999998</v>
      </c>
      <c r="K9114">
        <v>2017</v>
      </c>
      <c r="L9114" t="s">
        <v>19</v>
      </c>
      <c r="M9114" s="144" t="s">
        <v>59</v>
      </c>
      <c r="O9114" s="144" t="s">
        <v>1998</v>
      </c>
    </row>
    <row r="9115" spans="1:15" x14ac:dyDescent="0.2">
      <c r="A9115" t="s">
        <v>57</v>
      </c>
      <c r="B9115" s="144" t="s">
        <v>5</v>
      </c>
      <c r="C9115">
        <v>101</v>
      </c>
      <c r="D9115" t="str">
        <f>VLOOKUP(Oliusala[[#This Row],[postnumer]],Sveitarfelog[#All],4,FALSE)</f>
        <v>Garðabær,Hafnarfjarðarkaupstaður,Kópavogsbær,Reykjavíkurborg,Seltjarnarnesbær</v>
      </c>
      <c r="E9115" t="str">
        <f>VLOOKUP(Oliusala[[#This Row],[postnumer]],Sveitarfelog[#All],5,FALSE)</f>
        <v>Höfuðborgarsvæðið</v>
      </c>
      <c r="F9115" t="s">
        <v>30</v>
      </c>
      <c r="G9115" t="s">
        <v>24</v>
      </c>
      <c r="H9115" t="s">
        <v>58</v>
      </c>
      <c r="I9115" s="1">
        <v>748411</v>
      </c>
      <c r="J9115" s="2">
        <f>VLOOKUP(Oliusala[[#This Row],[tegund]],Tegundir!$B$2:$D$19,3,FALSE)*Oliusala[[#This Row],[magn]]/1000</f>
        <v>647.37551500000006</v>
      </c>
      <c r="K9115">
        <v>2017</v>
      </c>
      <c r="L9115" t="s">
        <v>19</v>
      </c>
      <c r="M9115" s="144" t="s">
        <v>59</v>
      </c>
      <c r="O9115" s="144" t="s">
        <v>1998</v>
      </c>
    </row>
    <row r="9116" spans="1:15" x14ac:dyDescent="0.2">
      <c r="A9116" t="s">
        <v>57</v>
      </c>
      <c r="B9116" s="144" t="s">
        <v>5</v>
      </c>
      <c r="C9116">
        <v>101</v>
      </c>
      <c r="D9116" t="str">
        <f>VLOOKUP(Oliusala[[#This Row],[postnumer]],Sveitarfelog[#All],4,FALSE)</f>
        <v>Garðabær,Hafnarfjarðarkaupstaður,Kópavogsbær,Reykjavíkurborg,Seltjarnarnesbær</v>
      </c>
      <c r="E9116" t="str">
        <f>VLOOKUP(Oliusala[[#This Row],[postnumer]],Sveitarfelog[#All],5,FALSE)</f>
        <v>Höfuðborgarsvæðið</v>
      </c>
      <c r="F9116" t="s">
        <v>24</v>
      </c>
      <c r="G9116" t="s">
        <v>24</v>
      </c>
      <c r="H9116" t="s">
        <v>58</v>
      </c>
      <c r="I9116" s="1">
        <v>2736494</v>
      </c>
      <c r="J9116" s="2">
        <f>VLOOKUP(Oliusala[[#This Row],[tegund]],Tegundir!$B$2:$D$19,3,FALSE)*Oliusala[[#This Row],[magn]]/1000</f>
        <v>2367.0673099999999</v>
      </c>
      <c r="K9116">
        <v>2017</v>
      </c>
      <c r="L9116" t="s">
        <v>18</v>
      </c>
      <c r="M9116" s="144" t="s">
        <v>59</v>
      </c>
    </row>
    <row r="9117" spans="1:15" x14ac:dyDescent="0.2">
      <c r="A9117" t="s">
        <v>57</v>
      </c>
      <c r="B9117" s="144" t="s">
        <v>5</v>
      </c>
      <c r="C9117">
        <v>101</v>
      </c>
      <c r="D9117" t="str">
        <f>VLOOKUP(Oliusala[[#This Row],[postnumer]],Sveitarfelog[#All],4,FALSE)</f>
        <v>Garðabær,Hafnarfjarðarkaupstaður,Kópavogsbær,Reykjavíkurborg,Seltjarnarnesbær</v>
      </c>
      <c r="E9117" t="str">
        <f>VLOOKUP(Oliusala[[#This Row],[postnumer]],Sveitarfelog[#All],5,FALSE)</f>
        <v>Höfuðborgarsvæðið</v>
      </c>
      <c r="F9117" t="s">
        <v>29</v>
      </c>
      <c r="G9117" t="s">
        <v>24</v>
      </c>
      <c r="H9117" t="s">
        <v>58</v>
      </c>
      <c r="I9117" s="1">
        <v>3297890</v>
      </c>
      <c r="J9117" s="2">
        <f>VLOOKUP(Oliusala[[#This Row],[tegund]],Tegundir!$B$2:$D$19,3,FALSE)*Oliusala[[#This Row],[magn]]/1000</f>
        <v>2852.6748499999999</v>
      </c>
      <c r="K9117">
        <v>2017</v>
      </c>
      <c r="L9117" t="s">
        <v>19</v>
      </c>
      <c r="M9117" s="144" t="s">
        <v>59</v>
      </c>
      <c r="O9117" s="144" t="s">
        <v>1998</v>
      </c>
    </row>
    <row r="9118" spans="1:15" x14ac:dyDescent="0.2">
      <c r="A9118" t="s">
        <v>57</v>
      </c>
      <c r="B9118" s="144" t="s">
        <v>5</v>
      </c>
      <c r="C9118">
        <v>101</v>
      </c>
      <c r="D9118" t="str">
        <f>VLOOKUP(Oliusala[[#This Row],[postnumer]],Sveitarfelog[#All],4,FALSE)</f>
        <v>Garðabær,Hafnarfjarðarkaupstaður,Kópavogsbær,Reykjavíkurborg,Seltjarnarnesbær</v>
      </c>
      <c r="E9118" t="str">
        <f>VLOOKUP(Oliusala[[#This Row],[postnumer]],Sveitarfelog[#All],5,FALSE)</f>
        <v>Höfuðborgarsvæðið</v>
      </c>
      <c r="F9118" t="s">
        <v>30</v>
      </c>
      <c r="G9118" t="s">
        <v>24</v>
      </c>
      <c r="H9118" t="s">
        <v>58</v>
      </c>
      <c r="I9118" s="1">
        <v>72020</v>
      </c>
      <c r="J9118" s="2">
        <f>VLOOKUP(Oliusala[[#This Row],[tegund]],Tegundir!$B$2:$D$19,3,FALSE)*Oliusala[[#This Row],[magn]]/1000</f>
        <v>62.2973</v>
      </c>
      <c r="K9118">
        <v>2017</v>
      </c>
      <c r="L9118" t="s">
        <v>19</v>
      </c>
      <c r="M9118" s="144" t="s">
        <v>59</v>
      </c>
      <c r="O9118" s="144" t="s">
        <v>1998</v>
      </c>
    </row>
    <row r="9119" spans="1:15" x14ac:dyDescent="0.2">
      <c r="A9119" t="s">
        <v>57</v>
      </c>
      <c r="B9119" s="144" t="s">
        <v>5</v>
      </c>
      <c r="C9119">
        <v>101</v>
      </c>
      <c r="D9119" t="str">
        <f>VLOOKUP(Oliusala[[#This Row],[postnumer]],Sveitarfelog[#All],4,FALSE)</f>
        <v>Garðabær,Hafnarfjarðarkaupstaður,Kópavogsbær,Reykjavíkurborg,Seltjarnarnesbær</v>
      </c>
      <c r="E9119" t="str">
        <f>VLOOKUP(Oliusala[[#This Row],[postnumer]],Sveitarfelog[#All],5,FALSE)</f>
        <v>Höfuðborgarsvæðið</v>
      </c>
      <c r="F9119" t="s">
        <v>24</v>
      </c>
      <c r="G9119" t="s">
        <v>24</v>
      </c>
      <c r="H9119" t="s">
        <v>58</v>
      </c>
      <c r="I9119" s="1">
        <v>9902697</v>
      </c>
      <c r="J9119" s="2">
        <f>VLOOKUP(Oliusala[[#This Row],[tegund]],Tegundir!$B$2:$D$19,3,FALSE)*Oliusala[[#This Row],[magn]]/1000</f>
        <v>8565.8329049999993</v>
      </c>
      <c r="K9119">
        <v>2017</v>
      </c>
      <c r="L9119" t="s">
        <v>18</v>
      </c>
      <c r="M9119" s="144" t="s">
        <v>59</v>
      </c>
    </row>
    <row r="9120" spans="1:15" x14ac:dyDescent="0.2">
      <c r="A9120" t="s">
        <v>57</v>
      </c>
      <c r="B9120" s="144" t="s">
        <v>5</v>
      </c>
      <c r="C9120">
        <v>101</v>
      </c>
      <c r="D9120" t="str">
        <f>VLOOKUP(Oliusala[[#This Row],[postnumer]],Sveitarfelog[#All],4,FALSE)</f>
        <v>Garðabær,Hafnarfjarðarkaupstaður,Kópavogsbær,Reykjavíkurborg,Seltjarnarnesbær</v>
      </c>
      <c r="E9120" t="str">
        <f>VLOOKUP(Oliusala[[#This Row],[postnumer]],Sveitarfelog[#All],5,FALSE)</f>
        <v>Höfuðborgarsvæðið</v>
      </c>
      <c r="F9120" t="s">
        <v>29</v>
      </c>
      <c r="G9120" t="s">
        <v>24</v>
      </c>
      <c r="H9120" s="1" t="s">
        <v>58</v>
      </c>
      <c r="I9120" s="1">
        <v>3577803</v>
      </c>
      <c r="J9120" s="2">
        <f>VLOOKUP(Oliusala[[#This Row],[tegund]],Tegundir!$B$2:$D$19,3,FALSE)*Oliusala[[#This Row],[magn]]/1000</f>
        <v>3094.799595</v>
      </c>
      <c r="K9120">
        <v>2017</v>
      </c>
      <c r="L9120" t="s">
        <v>19</v>
      </c>
      <c r="M9120" s="144" t="s">
        <v>59</v>
      </c>
      <c r="O9120" s="144" t="s">
        <v>1998</v>
      </c>
    </row>
    <row r="9121" spans="1:15" x14ac:dyDescent="0.2">
      <c r="A9121" t="s">
        <v>57</v>
      </c>
      <c r="B9121" s="144" t="s">
        <v>5</v>
      </c>
      <c r="C9121">
        <v>101</v>
      </c>
      <c r="D9121" t="str">
        <f>VLOOKUP(Oliusala[[#This Row],[postnumer]],Sveitarfelog[#All],4,FALSE)</f>
        <v>Garðabær,Hafnarfjarðarkaupstaður,Kópavogsbær,Reykjavíkurborg,Seltjarnarnesbær</v>
      </c>
      <c r="E9121" t="str">
        <f>VLOOKUP(Oliusala[[#This Row],[postnumer]],Sveitarfelog[#All],5,FALSE)</f>
        <v>Höfuðborgarsvæðið</v>
      </c>
      <c r="F9121" t="s">
        <v>30</v>
      </c>
      <c r="G9121" t="s">
        <v>24</v>
      </c>
      <c r="H9121" s="1" t="s">
        <v>58</v>
      </c>
      <c r="I9121" s="1">
        <v>1217480</v>
      </c>
      <c r="J9121" s="2">
        <f>VLOOKUP(Oliusala[[#This Row],[tegund]],Tegundir!$B$2:$D$19,3,FALSE)*Oliusala[[#This Row],[magn]]/1000</f>
        <v>1053.1201999999998</v>
      </c>
      <c r="K9121">
        <v>2017</v>
      </c>
      <c r="L9121" t="s">
        <v>19</v>
      </c>
      <c r="M9121" s="144" t="s">
        <v>59</v>
      </c>
      <c r="O9121" s="144" t="s">
        <v>1998</v>
      </c>
    </row>
    <row r="9122" spans="1:15" x14ac:dyDescent="0.2">
      <c r="A9122" t="s">
        <v>63</v>
      </c>
      <c r="B9122" s="144" t="s">
        <v>5</v>
      </c>
      <c r="C9122">
        <v>101</v>
      </c>
      <c r="D9122" t="str">
        <f>VLOOKUP(Oliusala[[#This Row],[postnumer]],Sveitarfelog[#All],4,FALSE)</f>
        <v>Garðabær,Hafnarfjarðarkaupstaður,Kópavogsbær,Reykjavíkurborg,Seltjarnarnesbær</v>
      </c>
      <c r="E9122" t="str">
        <f>VLOOKUP(Oliusala[[#This Row],[postnumer]],Sveitarfelog[#All],5,FALSE)</f>
        <v>Höfuðborgarsvæðið</v>
      </c>
      <c r="F9122" t="s">
        <v>24</v>
      </c>
      <c r="G9122" t="s">
        <v>24</v>
      </c>
      <c r="H9122" s="1" t="s">
        <v>58</v>
      </c>
      <c r="I9122" s="1">
        <v>8065054</v>
      </c>
      <c r="J9122" s="2">
        <f>VLOOKUP(Oliusala[[#This Row],[tegund]],Tegundir!$B$2:$D$19,3,FALSE)*Oliusala[[#This Row],[magn]]/1000</f>
        <v>6976.27171</v>
      </c>
      <c r="K9122">
        <v>2017</v>
      </c>
      <c r="L9122" t="s">
        <v>18</v>
      </c>
      <c r="M9122" s="144" t="s">
        <v>59</v>
      </c>
    </row>
    <row r="9123" spans="1:15" x14ac:dyDescent="0.2">
      <c r="A9123" t="s">
        <v>63</v>
      </c>
      <c r="B9123" s="144" t="s">
        <v>5</v>
      </c>
      <c r="C9123">
        <v>101</v>
      </c>
      <c r="D9123" t="str">
        <f>VLOOKUP(Oliusala[[#This Row],[postnumer]],Sveitarfelog[#All],4,FALSE)</f>
        <v>Garðabær,Hafnarfjarðarkaupstaður,Kópavogsbær,Reykjavíkurborg,Seltjarnarnesbær</v>
      </c>
      <c r="E9123" t="str">
        <f>VLOOKUP(Oliusala[[#This Row],[postnumer]],Sveitarfelog[#All],5,FALSE)</f>
        <v>Höfuðborgarsvæðið</v>
      </c>
      <c r="F9123" t="s">
        <v>24</v>
      </c>
      <c r="G9123" t="s">
        <v>24</v>
      </c>
      <c r="H9123" s="1" t="s">
        <v>58</v>
      </c>
      <c r="I9123" s="1">
        <v>1571525</v>
      </c>
      <c r="J9123" s="2">
        <f>VLOOKUP(Oliusala[[#This Row],[tegund]],Tegundir!$B$2:$D$19,3,FALSE)*Oliusala[[#This Row],[magn]]/1000</f>
        <v>1359.3691249999999</v>
      </c>
      <c r="K9123">
        <v>2017</v>
      </c>
      <c r="L9123" t="s">
        <v>18</v>
      </c>
      <c r="M9123" s="144" t="s">
        <v>59</v>
      </c>
    </row>
    <row r="9124" spans="1:15" x14ac:dyDescent="0.2">
      <c r="A9124" t="s">
        <v>63</v>
      </c>
      <c r="B9124" s="144" t="s">
        <v>5</v>
      </c>
      <c r="C9124">
        <v>101</v>
      </c>
      <c r="D9124" t="str">
        <f>VLOOKUP(Oliusala[[#This Row],[postnumer]],Sveitarfelog[#All],4,FALSE)</f>
        <v>Garðabær,Hafnarfjarðarkaupstaður,Kópavogsbær,Reykjavíkurborg,Seltjarnarnesbær</v>
      </c>
      <c r="E9124" t="str">
        <f>VLOOKUP(Oliusala[[#This Row],[postnumer]],Sveitarfelog[#All],5,FALSE)</f>
        <v>Höfuðborgarsvæðið</v>
      </c>
      <c r="F9124" t="s">
        <v>24</v>
      </c>
      <c r="G9124" t="s">
        <v>24</v>
      </c>
      <c r="H9124" t="s">
        <v>58</v>
      </c>
      <c r="I9124" s="1">
        <v>1198054</v>
      </c>
      <c r="J9124" s="2">
        <f>VLOOKUP(Oliusala[[#This Row],[tegund]],Tegundir!$B$2:$D$19,3,FALSE)*Oliusala[[#This Row],[magn]]/1000</f>
        <v>1036.3167100000001</v>
      </c>
      <c r="K9124">
        <v>2017</v>
      </c>
      <c r="L9124" t="s">
        <v>18</v>
      </c>
      <c r="M9124" s="144" t="s">
        <v>59</v>
      </c>
    </row>
    <row r="9125" spans="1:15" x14ac:dyDescent="0.2">
      <c r="A9125" t="s">
        <v>63</v>
      </c>
      <c r="B9125" s="144" t="s">
        <v>5</v>
      </c>
      <c r="C9125">
        <v>101</v>
      </c>
      <c r="D9125" t="str">
        <f>VLOOKUP(Oliusala[[#This Row],[postnumer]],Sveitarfelog[#All],4,FALSE)</f>
        <v>Garðabær,Hafnarfjarðarkaupstaður,Kópavogsbær,Reykjavíkurborg,Seltjarnarnesbær</v>
      </c>
      <c r="E9125" t="str">
        <f>VLOOKUP(Oliusala[[#This Row],[postnumer]],Sveitarfelog[#All],5,FALSE)</f>
        <v>Höfuðborgarsvæðið</v>
      </c>
      <c r="F9125" t="s">
        <v>24</v>
      </c>
      <c r="G9125" t="s">
        <v>24</v>
      </c>
      <c r="H9125" s="1" t="s">
        <v>58</v>
      </c>
      <c r="I9125" s="1">
        <v>204079</v>
      </c>
      <c r="J9125" s="2">
        <f>VLOOKUP(Oliusala[[#This Row],[tegund]],Tegundir!$B$2:$D$19,3,FALSE)*Oliusala[[#This Row],[magn]]/1000</f>
        <v>176.528335</v>
      </c>
      <c r="K9125">
        <v>2017</v>
      </c>
      <c r="L9125" t="s">
        <v>18</v>
      </c>
      <c r="M9125" s="144" t="s">
        <v>59</v>
      </c>
    </row>
    <row r="9126" spans="1:15" x14ac:dyDescent="0.2">
      <c r="A9126" t="s">
        <v>63</v>
      </c>
      <c r="B9126" s="144" t="s">
        <v>5</v>
      </c>
      <c r="C9126">
        <v>101</v>
      </c>
      <c r="D9126" t="str">
        <f>VLOOKUP(Oliusala[[#This Row],[postnumer]],Sveitarfelog[#All],4,FALSE)</f>
        <v>Garðabær,Hafnarfjarðarkaupstaður,Kópavogsbær,Reykjavíkurborg,Seltjarnarnesbær</v>
      </c>
      <c r="E9126" t="str">
        <f>VLOOKUP(Oliusala[[#This Row],[postnumer]],Sveitarfelog[#All],5,FALSE)</f>
        <v>Höfuðborgarsvæðið</v>
      </c>
      <c r="F9126" t="s">
        <v>24</v>
      </c>
      <c r="G9126" t="s">
        <v>24</v>
      </c>
      <c r="H9126" s="1" t="s">
        <v>58</v>
      </c>
      <c r="I9126" s="1">
        <v>2252577</v>
      </c>
      <c r="J9126" s="2">
        <f>VLOOKUP(Oliusala[[#This Row],[tegund]],Tegundir!$B$2:$D$19,3,FALSE)*Oliusala[[#This Row],[magn]]/1000</f>
        <v>1948.4791049999999</v>
      </c>
      <c r="K9126">
        <v>2017</v>
      </c>
      <c r="L9126" t="s">
        <v>18</v>
      </c>
      <c r="M9126" s="144" t="s">
        <v>59</v>
      </c>
    </row>
    <row r="9127" spans="1:15" x14ac:dyDescent="0.2">
      <c r="A9127" t="s">
        <v>63</v>
      </c>
      <c r="B9127" s="144" t="s">
        <v>5</v>
      </c>
      <c r="C9127">
        <v>101</v>
      </c>
      <c r="D9127" t="str">
        <f>VLOOKUP(Oliusala[[#This Row],[postnumer]],Sveitarfelog[#All],4,FALSE)</f>
        <v>Garðabær,Hafnarfjarðarkaupstaður,Kópavogsbær,Reykjavíkurborg,Seltjarnarnesbær</v>
      </c>
      <c r="E9127" t="str">
        <f>VLOOKUP(Oliusala[[#This Row],[postnumer]],Sveitarfelog[#All],5,FALSE)</f>
        <v>Höfuðborgarsvæðið</v>
      </c>
      <c r="F9127" t="s">
        <v>24</v>
      </c>
      <c r="G9127" t="s">
        <v>24</v>
      </c>
      <c r="H9127" t="s">
        <v>58</v>
      </c>
      <c r="I9127" s="1">
        <v>1045667</v>
      </c>
      <c r="J9127" s="2">
        <f>VLOOKUP(Oliusala[[#This Row],[tegund]],Tegundir!$B$2:$D$19,3,FALSE)*Oliusala[[#This Row],[magn]]/1000</f>
        <v>904.50195499999995</v>
      </c>
      <c r="K9127">
        <v>2017</v>
      </c>
      <c r="L9127" t="s">
        <v>18</v>
      </c>
      <c r="M9127" s="144" t="s">
        <v>59</v>
      </c>
    </row>
    <row r="9128" spans="1:15" x14ac:dyDescent="0.2">
      <c r="A9128" t="s">
        <v>63</v>
      </c>
      <c r="B9128" s="144" t="s">
        <v>5</v>
      </c>
      <c r="C9128">
        <v>101</v>
      </c>
      <c r="D9128" t="str">
        <f>VLOOKUP(Oliusala[[#This Row],[postnumer]],Sveitarfelog[#All],4,FALSE)</f>
        <v>Garðabær,Hafnarfjarðarkaupstaður,Kópavogsbær,Reykjavíkurborg,Seltjarnarnesbær</v>
      </c>
      <c r="E9128" t="str">
        <f>VLOOKUP(Oliusala[[#This Row],[postnumer]],Sveitarfelog[#All],5,FALSE)</f>
        <v>Höfuðborgarsvæðið</v>
      </c>
      <c r="F9128" t="s">
        <v>24</v>
      </c>
      <c r="G9128" t="s">
        <v>24</v>
      </c>
      <c r="H9128" s="1" t="s">
        <v>58</v>
      </c>
      <c r="I9128" s="1">
        <v>417322</v>
      </c>
      <c r="J9128" s="2">
        <f>VLOOKUP(Oliusala[[#This Row],[tegund]],Tegundir!$B$2:$D$19,3,FALSE)*Oliusala[[#This Row],[magn]]/1000</f>
        <v>360.98352999999997</v>
      </c>
      <c r="K9128">
        <v>2017</v>
      </c>
      <c r="L9128" t="s">
        <v>18</v>
      </c>
      <c r="M9128" s="144" t="s">
        <v>59</v>
      </c>
    </row>
    <row r="9129" spans="1:15" x14ac:dyDescent="0.2">
      <c r="A9129" t="s">
        <v>63</v>
      </c>
      <c r="B9129" s="144" t="s">
        <v>5</v>
      </c>
      <c r="C9129">
        <v>101</v>
      </c>
      <c r="D9129" t="str">
        <f>VLOOKUP(Oliusala[[#This Row],[postnumer]],Sveitarfelog[#All],4,FALSE)</f>
        <v>Garðabær,Hafnarfjarðarkaupstaður,Kópavogsbær,Reykjavíkurborg,Seltjarnarnesbær</v>
      </c>
      <c r="E9129" t="str">
        <f>VLOOKUP(Oliusala[[#This Row],[postnumer]],Sveitarfelog[#All],5,FALSE)</f>
        <v>Höfuðborgarsvæðið</v>
      </c>
      <c r="F9129" t="s">
        <v>24</v>
      </c>
      <c r="G9129" t="s">
        <v>24</v>
      </c>
      <c r="H9129" s="1" t="s">
        <v>58</v>
      </c>
      <c r="I9129" s="1">
        <v>377199</v>
      </c>
      <c r="J9129" s="2">
        <f>VLOOKUP(Oliusala[[#This Row],[tegund]],Tegundir!$B$2:$D$19,3,FALSE)*Oliusala[[#This Row],[magn]]/1000</f>
        <v>326.27713499999999</v>
      </c>
      <c r="K9129">
        <v>2017</v>
      </c>
      <c r="L9129" t="s">
        <v>18</v>
      </c>
      <c r="M9129" s="144" t="s">
        <v>59</v>
      </c>
    </row>
    <row r="9130" spans="1:15" x14ac:dyDescent="0.2">
      <c r="A9130" t="s">
        <v>63</v>
      </c>
      <c r="B9130" s="144" t="s">
        <v>5</v>
      </c>
      <c r="C9130">
        <v>101</v>
      </c>
      <c r="D9130" t="str">
        <f>VLOOKUP(Oliusala[[#This Row],[postnumer]],Sveitarfelog[#All],4,FALSE)</f>
        <v>Garðabær,Hafnarfjarðarkaupstaður,Kópavogsbær,Reykjavíkurborg,Seltjarnarnesbær</v>
      </c>
      <c r="E9130" t="str">
        <f>VLOOKUP(Oliusala[[#This Row],[postnumer]],Sveitarfelog[#All],5,FALSE)</f>
        <v>Höfuðborgarsvæðið</v>
      </c>
      <c r="F9130" t="s">
        <v>24</v>
      </c>
      <c r="G9130" t="s">
        <v>24</v>
      </c>
      <c r="H9130" t="s">
        <v>58</v>
      </c>
      <c r="I9130" s="1">
        <v>675347</v>
      </c>
      <c r="J9130" s="2">
        <f>VLOOKUP(Oliusala[[#This Row],[tegund]],Tegundir!$B$2:$D$19,3,FALSE)*Oliusala[[#This Row],[magn]]/1000</f>
        <v>584.17515500000002</v>
      </c>
      <c r="K9130">
        <v>2017</v>
      </c>
      <c r="L9130" t="s">
        <v>18</v>
      </c>
      <c r="M9130" s="144" t="s">
        <v>59</v>
      </c>
    </row>
    <row r="9131" spans="1:15" x14ac:dyDescent="0.2">
      <c r="A9131" t="s">
        <v>63</v>
      </c>
      <c r="B9131" s="144" t="s">
        <v>5</v>
      </c>
      <c r="C9131">
        <v>101</v>
      </c>
      <c r="D9131" t="str">
        <f>VLOOKUP(Oliusala[[#This Row],[postnumer]],Sveitarfelog[#All],4,FALSE)</f>
        <v>Garðabær,Hafnarfjarðarkaupstaður,Kópavogsbær,Reykjavíkurborg,Seltjarnarnesbær</v>
      </c>
      <c r="E9131" t="str">
        <f>VLOOKUP(Oliusala[[#This Row],[postnumer]],Sveitarfelog[#All],5,FALSE)</f>
        <v>Höfuðborgarsvæðið</v>
      </c>
      <c r="F9131" t="s">
        <v>24</v>
      </c>
      <c r="G9131" t="s">
        <v>24</v>
      </c>
      <c r="H9131" t="s">
        <v>58</v>
      </c>
      <c r="I9131" s="1">
        <v>1688863</v>
      </c>
      <c r="J9131" s="2">
        <f>VLOOKUP(Oliusala[[#This Row],[tegund]],Tegundir!$B$2:$D$19,3,FALSE)*Oliusala[[#This Row],[magn]]/1000</f>
        <v>1460.866495</v>
      </c>
      <c r="K9131">
        <v>2017</v>
      </c>
      <c r="L9131" t="s">
        <v>18</v>
      </c>
      <c r="M9131" s="144" t="s">
        <v>59</v>
      </c>
    </row>
    <row r="9132" spans="1:15" x14ac:dyDescent="0.2">
      <c r="A9132" t="s">
        <v>63</v>
      </c>
      <c r="B9132" s="144" t="s">
        <v>5</v>
      </c>
      <c r="C9132">
        <v>101</v>
      </c>
      <c r="D9132" t="str">
        <f>VLOOKUP(Oliusala[[#This Row],[postnumer]],Sveitarfelog[#All],4,FALSE)</f>
        <v>Garðabær,Hafnarfjarðarkaupstaður,Kópavogsbær,Reykjavíkurborg,Seltjarnarnesbær</v>
      </c>
      <c r="E9132" t="str">
        <f>VLOOKUP(Oliusala[[#This Row],[postnumer]],Sveitarfelog[#All],5,FALSE)</f>
        <v>Höfuðborgarsvæðið</v>
      </c>
      <c r="F9132" t="s">
        <v>24</v>
      </c>
      <c r="G9132" t="s">
        <v>24</v>
      </c>
      <c r="H9132" t="s">
        <v>58</v>
      </c>
      <c r="I9132" s="1">
        <v>2997625</v>
      </c>
      <c r="J9132" s="2">
        <f>VLOOKUP(Oliusala[[#This Row],[tegund]],Tegundir!$B$2:$D$19,3,FALSE)*Oliusala[[#This Row],[magn]]/1000</f>
        <v>2592.9456249999998</v>
      </c>
      <c r="K9132">
        <v>2017</v>
      </c>
      <c r="L9132" t="s">
        <v>18</v>
      </c>
      <c r="M9132" s="144" t="s">
        <v>59</v>
      </c>
    </row>
    <row r="9133" spans="1:15" x14ac:dyDescent="0.2">
      <c r="A9133" t="s">
        <v>63</v>
      </c>
      <c r="B9133" s="144" t="s">
        <v>5</v>
      </c>
      <c r="C9133">
        <v>101</v>
      </c>
      <c r="D9133" t="str">
        <f>VLOOKUP(Oliusala[[#This Row],[postnumer]],Sveitarfelog[#All],4,FALSE)</f>
        <v>Garðabær,Hafnarfjarðarkaupstaður,Kópavogsbær,Reykjavíkurborg,Seltjarnarnesbær</v>
      </c>
      <c r="E9133" t="str">
        <f>VLOOKUP(Oliusala[[#This Row],[postnumer]],Sveitarfelog[#All],5,FALSE)</f>
        <v>Höfuðborgarsvæðið</v>
      </c>
      <c r="F9133" t="s">
        <v>24</v>
      </c>
      <c r="G9133" t="s">
        <v>24</v>
      </c>
      <c r="H9133" s="1" t="s">
        <v>58</v>
      </c>
      <c r="I9133" s="1">
        <v>313234</v>
      </c>
      <c r="J9133" s="2">
        <f>VLOOKUP(Oliusala[[#This Row],[tegund]],Tegundir!$B$2:$D$19,3,FALSE)*Oliusala[[#This Row],[magn]]/1000</f>
        <v>270.94740999999999</v>
      </c>
      <c r="K9133">
        <v>2017</v>
      </c>
      <c r="L9133" t="s">
        <v>18</v>
      </c>
      <c r="M9133" s="144" t="s">
        <v>59</v>
      </c>
    </row>
    <row r="9134" spans="1:15" x14ac:dyDescent="0.2">
      <c r="A9134" t="s">
        <v>63</v>
      </c>
      <c r="B9134" s="144" t="s">
        <v>5</v>
      </c>
      <c r="C9134">
        <v>101</v>
      </c>
      <c r="D9134" t="str">
        <f>VLOOKUP(Oliusala[[#This Row],[postnumer]],Sveitarfelog[#All],4,FALSE)</f>
        <v>Garðabær,Hafnarfjarðarkaupstaður,Kópavogsbær,Reykjavíkurborg,Seltjarnarnesbær</v>
      </c>
      <c r="E9134" t="str">
        <f>VLOOKUP(Oliusala[[#This Row],[postnumer]],Sveitarfelog[#All],5,FALSE)</f>
        <v>Höfuðborgarsvæðið</v>
      </c>
      <c r="F9134" t="s">
        <v>24</v>
      </c>
      <c r="G9134" t="s">
        <v>24</v>
      </c>
      <c r="H9134" s="1" t="s">
        <v>58</v>
      </c>
      <c r="I9134" s="1">
        <v>24062121</v>
      </c>
      <c r="J9134" s="2">
        <f>VLOOKUP(Oliusala[[#This Row],[tegund]],Tegundir!$B$2:$D$19,3,FALSE)*Oliusala[[#This Row],[magn]]/1000</f>
        <v>20813.734665</v>
      </c>
      <c r="K9134">
        <v>2017</v>
      </c>
      <c r="L9134" t="s">
        <v>18</v>
      </c>
      <c r="M9134" s="144" t="s">
        <v>59</v>
      </c>
    </row>
    <row r="9135" spans="1:15" x14ac:dyDescent="0.2">
      <c r="A9135" t="s">
        <v>63</v>
      </c>
      <c r="B9135" s="144" t="s">
        <v>5</v>
      </c>
      <c r="C9135">
        <v>101</v>
      </c>
      <c r="D9135" t="str">
        <f>VLOOKUP(Oliusala[[#This Row],[postnumer]],Sveitarfelog[#All],4,FALSE)</f>
        <v>Garðabær,Hafnarfjarðarkaupstaður,Kópavogsbær,Reykjavíkurborg,Seltjarnarnesbær</v>
      </c>
      <c r="E9135" t="str">
        <f>VLOOKUP(Oliusala[[#This Row],[postnumer]],Sveitarfelog[#All],5,FALSE)</f>
        <v>Höfuðborgarsvæðið</v>
      </c>
      <c r="F9135" t="s">
        <v>24</v>
      </c>
      <c r="G9135" t="s">
        <v>24</v>
      </c>
      <c r="H9135" t="s">
        <v>58</v>
      </c>
      <c r="I9135" s="1">
        <v>98560</v>
      </c>
      <c r="J9135" s="2">
        <f>VLOOKUP(Oliusala[[#This Row],[tegund]],Tegundir!$B$2:$D$19,3,FALSE)*Oliusala[[#This Row],[magn]]/1000</f>
        <v>85.25439999999999</v>
      </c>
      <c r="K9135">
        <v>2017</v>
      </c>
      <c r="L9135" t="s">
        <v>18</v>
      </c>
      <c r="M9135" s="144" t="s">
        <v>59</v>
      </c>
    </row>
    <row r="9136" spans="1:15" x14ac:dyDescent="0.2">
      <c r="A9136" t="s">
        <v>63</v>
      </c>
      <c r="B9136" s="144" t="s">
        <v>5</v>
      </c>
      <c r="C9136">
        <v>101</v>
      </c>
      <c r="D9136" t="str">
        <f>VLOOKUP(Oliusala[[#This Row],[postnumer]],Sveitarfelog[#All],4,FALSE)</f>
        <v>Garðabær,Hafnarfjarðarkaupstaður,Kópavogsbær,Reykjavíkurborg,Seltjarnarnesbær</v>
      </c>
      <c r="E9136" t="str">
        <f>VLOOKUP(Oliusala[[#This Row],[postnumer]],Sveitarfelog[#All],5,FALSE)</f>
        <v>Höfuðborgarsvæðið</v>
      </c>
      <c r="F9136" t="s">
        <v>24</v>
      </c>
      <c r="G9136" t="s">
        <v>24</v>
      </c>
      <c r="H9136" s="1" t="s">
        <v>58</v>
      </c>
      <c r="I9136" s="1">
        <v>927527</v>
      </c>
      <c r="J9136" s="2">
        <f>VLOOKUP(Oliusala[[#This Row],[tegund]],Tegundir!$B$2:$D$19,3,FALSE)*Oliusala[[#This Row],[magn]]/1000</f>
        <v>802.31085499999995</v>
      </c>
      <c r="K9136">
        <v>2017</v>
      </c>
      <c r="L9136" t="s">
        <v>18</v>
      </c>
      <c r="M9136" s="144" t="s">
        <v>59</v>
      </c>
    </row>
    <row r="9137" spans="1:15" x14ac:dyDescent="0.2">
      <c r="A9137" t="s">
        <v>63</v>
      </c>
      <c r="B9137" s="144" t="s">
        <v>5</v>
      </c>
      <c r="C9137">
        <v>101</v>
      </c>
      <c r="D9137" t="str">
        <f>VLOOKUP(Oliusala[[#This Row],[postnumer]],Sveitarfelog[#All],4,FALSE)</f>
        <v>Garðabær,Hafnarfjarðarkaupstaður,Kópavogsbær,Reykjavíkurborg,Seltjarnarnesbær</v>
      </c>
      <c r="E9137" t="str">
        <f>VLOOKUP(Oliusala[[#This Row],[postnumer]],Sveitarfelog[#All],5,FALSE)</f>
        <v>Höfuðborgarsvæðið</v>
      </c>
      <c r="F9137" t="s">
        <v>24</v>
      </c>
      <c r="G9137" t="s">
        <v>24</v>
      </c>
      <c r="H9137" t="s">
        <v>58</v>
      </c>
      <c r="I9137" s="1">
        <v>505263</v>
      </c>
      <c r="J9137" s="2">
        <f>VLOOKUP(Oliusala[[#This Row],[tegund]],Tegundir!$B$2:$D$19,3,FALSE)*Oliusala[[#This Row],[magn]]/1000</f>
        <v>437.05249500000002</v>
      </c>
      <c r="K9137">
        <v>2017</v>
      </c>
      <c r="L9137" t="s">
        <v>18</v>
      </c>
      <c r="M9137" s="144" t="s">
        <v>59</v>
      </c>
    </row>
    <row r="9138" spans="1:15" x14ac:dyDescent="0.2">
      <c r="A9138" t="s">
        <v>63</v>
      </c>
      <c r="B9138" s="144" t="s">
        <v>5</v>
      </c>
      <c r="C9138">
        <v>101</v>
      </c>
      <c r="D9138" t="str">
        <f>VLOOKUP(Oliusala[[#This Row],[postnumer]],Sveitarfelog[#All],4,FALSE)</f>
        <v>Garðabær,Hafnarfjarðarkaupstaður,Kópavogsbær,Reykjavíkurborg,Seltjarnarnesbær</v>
      </c>
      <c r="E9138" t="str">
        <f>VLOOKUP(Oliusala[[#This Row],[postnumer]],Sveitarfelog[#All],5,FALSE)</f>
        <v>Höfuðborgarsvæðið</v>
      </c>
      <c r="F9138" t="s">
        <v>24</v>
      </c>
      <c r="G9138" t="s">
        <v>24</v>
      </c>
      <c r="H9138" t="s">
        <v>58</v>
      </c>
      <c r="I9138" s="1">
        <v>716189</v>
      </c>
      <c r="J9138" s="2">
        <f>VLOOKUP(Oliusala[[#This Row],[tegund]],Tegundir!$B$2:$D$19,3,FALSE)*Oliusala[[#This Row],[magn]]/1000</f>
        <v>619.50348499999996</v>
      </c>
      <c r="K9138">
        <v>2017</v>
      </c>
      <c r="L9138" t="s">
        <v>18</v>
      </c>
      <c r="M9138" s="144" t="s">
        <v>59</v>
      </c>
    </row>
    <row r="9139" spans="1:15" x14ac:dyDescent="0.2">
      <c r="A9139" t="s">
        <v>63</v>
      </c>
      <c r="B9139" s="144" t="s">
        <v>5</v>
      </c>
      <c r="C9139">
        <v>101</v>
      </c>
      <c r="D9139" t="str">
        <f>VLOOKUP(Oliusala[[#This Row],[postnumer]],Sveitarfelog[#All],4,FALSE)</f>
        <v>Garðabær,Hafnarfjarðarkaupstaður,Kópavogsbær,Reykjavíkurborg,Seltjarnarnesbær</v>
      </c>
      <c r="E9139" t="str">
        <f>VLOOKUP(Oliusala[[#This Row],[postnumer]],Sveitarfelog[#All],5,FALSE)</f>
        <v>Höfuðborgarsvæðið</v>
      </c>
      <c r="F9139" t="s">
        <v>24</v>
      </c>
      <c r="G9139" t="s">
        <v>24</v>
      </c>
      <c r="H9139" s="1" t="s">
        <v>58</v>
      </c>
      <c r="I9139" s="1">
        <v>294283</v>
      </c>
      <c r="J9139" s="2">
        <f>VLOOKUP(Oliusala[[#This Row],[tegund]],Tegundir!$B$2:$D$19,3,FALSE)*Oliusala[[#This Row],[magn]]/1000</f>
        <v>254.55479499999998</v>
      </c>
      <c r="K9139">
        <v>2017</v>
      </c>
      <c r="L9139" t="s">
        <v>18</v>
      </c>
      <c r="M9139" s="144" t="s">
        <v>59</v>
      </c>
    </row>
    <row r="9140" spans="1:15" x14ac:dyDescent="0.2">
      <c r="A9140" t="s">
        <v>63</v>
      </c>
      <c r="B9140" s="144" t="s">
        <v>5</v>
      </c>
      <c r="C9140">
        <v>101</v>
      </c>
      <c r="D9140" t="str">
        <f>VLOOKUP(Oliusala[[#This Row],[postnumer]],Sveitarfelog[#All],4,FALSE)</f>
        <v>Garðabær,Hafnarfjarðarkaupstaður,Kópavogsbær,Reykjavíkurborg,Seltjarnarnesbær</v>
      </c>
      <c r="E9140" t="str">
        <f>VLOOKUP(Oliusala[[#This Row],[postnumer]],Sveitarfelog[#All],5,FALSE)</f>
        <v>Höfuðborgarsvæðið</v>
      </c>
      <c r="F9140" t="s">
        <v>24</v>
      </c>
      <c r="G9140" t="s">
        <v>24</v>
      </c>
      <c r="H9140" s="1" t="s">
        <v>58</v>
      </c>
      <c r="I9140" s="1">
        <v>207422</v>
      </c>
      <c r="J9140" s="2">
        <f>VLOOKUP(Oliusala[[#This Row],[tegund]],Tegundir!$B$2:$D$19,3,FALSE)*Oliusala[[#This Row],[magn]]/1000</f>
        <v>179.42003</v>
      </c>
      <c r="K9140">
        <v>2017</v>
      </c>
      <c r="L9140" t="s">
        <v>18</v>
      </c>
      <c r="M9140" s="144" t="s">
        <v>59</v>
      </c>
    </row>
    <row r="9141" spans="1:15" x14ac:dyDescent="0.2">
      <c r="A9141" t="s">
        <v>63</v>
      </c>
      <c r="B9141" s="144" t="s">
        <v>5</v>
      </c>
      <c r="C9141">
        <v>101</v>
      </c>
      <c r="D9141" t="str">
        <f>VLOOKUP(Oliusala[[#This Row],[postnumer]],Sveitarfelog[#All],4,FALSE)</f>
        <v>Garðabær,Hafnarfjarðarkaupstaður,Kópavogsbær,Reykjavíkurborg,Seltjarnarnesbær</v>
      </c>
      <c r="E9141" t="str">
        <f>VLOOKUP(Oliusala[[#This Row],[postnumer]],Sveitarfelog[#All],5,FALSE)</f>
        <v>Höfuðborgarsvæðið</v>
      </c>
      <c r="F9141" t="s">
        <v>24</v>
      </c>
      <c r="G9141" t="s">
        <v>24</v>
      </c>
      <c r="H9141" s="1" t="s">
        <v>58</v>
      </c>
      <c r="I9141" s="1">
        <v>223533</v>
      </c>
      <c r="J9141" s="2">
        <f>VLOOKUP(Oliusala[[#This Row],[tegund]],Tegundir!$B$2:$D$19,3,FALSE)*Oliusala[[#This Row],[magn]]/1000</f>
        <v>193.35604499999999</v>
      </c>
      <c r="K9141">
        <v>2017</v>
      </c>
      <c r="L9141" t="s">
        <v>18</v>
      </c>
      <c r="M9141" s="144" t="s">
        <v>59</v>
      </c>
    </row>
    <row r="9142" spans="1:15" x14ac:dyDescent="0.2">
      <c r="A9142" t="s">
        <v>63</v>
      </c>
      <c r="B9142" s="144" t="s">
        <v>5</v>
      </c>
      <c r="C9142">
        <v>101</v>
      </c>
      <c r="D9142" t="str">
        <f>VLOOKUP(Oliusala[[#This Row],[postnumer]],Sveitarfelog[#All],4,FALSE)</f>
        <v>Garðabær,Hafnarfjarðarkaupstaður,Kópavogsbær,Reykjavíkurborg,Seltjarnarnesbær</v>
      </c>
      <c r="E9142" t="str">
        <f>VLOOKUP(Oliusala[[#This Row],[postnumer]],Sveitarfelog[#All],5,FALSE)</f>
        <v>Höfuðborgarsvæðið</v>
      </c>
      <c r="F9142" t="s">
        <v>24</v>
      </c>
      <c r="G9142" t="s">
        <v>24</v>
      </c>
      <c r="H9142" t="s">
        <v>58</v>
      </c>
      <c r="I9142" s="1">
        <v>189931</v>
      </c>
      <c r="J9142" s="2">
        <f>VLOOKUP(Oliusala[[#This Row],[tegund]],Tegundir!$B$2:$D$19,3,FALSE)*Oliusala[[#This Row],[magn]]/1000</f>
        <v>164.29031499999999</v>
      </c>
      <c r="K9142">
        <v>2017</v>
      </c>
      <c r="L9142" t="s">
        <v>18</v>
      </c>
      <c r="M9142" s="144" t="s">
        <v>59</v>
      </c>
    </row>
    <row r="9143" spans="1:15" x14ac:dyDescent="0.2">
      <c r="A9143" t="s">
        <v>63</v>
      </c>
      <c r="B9143" s="144" t="s">
        <v>5</v>
      </c>
      <c r="C9143">
        <v>101</v>
      </c>
      <c r="D9143" t="str">
        <f>VLOOKUP(Oliusala[[#This Row],[postnumer]],Sveitarfelog[#All],4,FALSE)</f>
        <v>Garðabær,Hafnarfjarðarkaupstaður,Kópavogsbær,Reykjavíkurborg,Seltjarnarnesbær</v>
      </c>
      <c r="E9143" t="str">
        <f>VLOOKUP(Oliusala[[#This Row],[postnumer]],Sveitarfelog[#All],5,FALSE)</f>
        <v>Höfuðborgarsvæðið</v>
      </c>
      <c r="F9143" t="s">
        <v>24</v>
      </c>
      <c r="G9143" t="s">
        <v>24</v>
      </c>
      <c r="H9143" s="1" t="s">
        <v>58</v>
      </c>
      <c r="I9143" s="1">
        <v>616338</v>
      </c>
      <c r="J9143" s="2">
        <f>VLOOKUP(Oliusala[[#This Row],[tegund]],Tegundir!$B$2:$D$19,3,FALSE)*Oliusala[[#This Row],[magn]]/1000</f>
        <v>533.13237000000004</v>
      </c>
      <c r="K9143">
        <v>2017</v>
      </c>
      <c r="L9143" t="s">
        <v>18</v>
      </c>
      <c r="M9143" s="144" t="s">
        <v>59</v>
      </c>
    </row>
    <row r="9144" spans="1:15" x14ac:dyDescent="0.2">
      <c r="A9144" t="s">
        <v>63</v>
      </c>
      <c r="B9144" s="144" t="s">
        <v>5</v>
      </c>
      <c r="C9144">
        <v>101</v>
      </c>
      <c r="D9144" t="str">
        <f>VLOOKUP(Oliusala[[#This Row],[postnumer]],Sveitarfelog[#All],4,FALSE)</f>
        <v>Garðabær,Hafnarfjarðarkaupstaður,Kópavogsbær,Reykjavíkurborg,Seltjarnarnesbær</v>
      </c>
      <c r="E9144" t="str">
        <f>VLOOKUP(Oliusala[[#This Row],[postnumer]],Sveitarfelog[#All],5,FALSE)</f>
        <v>Höfuðborgarsvæðið</v>
      </c>
      <c r="F9144" t="s">
        <v>24</v>
      </c>
      <c r="G9144" t="s">
        <v>24</v>
      </c>
      <c r="H9144" s="1" t="s">
        <v>58</v>
      </c>
      <c r="I9144" s="1">
        <v>26360047</v>
      </c>
      <c r="J9144" s="2">
        <f>VLOOKUP(Oliusala[[#This Row],[tegund]],Tegundir!$B$2:$D$19,3,FALSE)*Oliusala[[#This Row],[magn]]/1000</f>
        <v>22801.440655000002</v>
      </c>
      <c r="K9144">
        <v>2017</v>
      </c>
      <c r="L9144" t="s">
        <v>18</v>
      </c>
      <c r="M9144" s="144" t="s">
        <v>59</v>
      </c>
    </row>
    <row r="9145" spans="1:15" x14ac:dyDescent="0.2">
      <c r="A9145" t="s">
        <v>63</v>
      </c>
      <c r="B9145" s="144" t="s">
        <v>5</v>
      </c>
      <c r="C9145">
        <v>101</v>
      </c>
      <c r="D9145" t="str">
        <f>VLOOKUP(Oliusala[[#This Row],[postnumer]],Sveitarfelog[#All],4,FALSE)</f>
        <v>Garðabær,Hafnarfjarðarkaupstaður,Kópavogsbær,Reykjavíkurborg,Seltjarnarnesbær</v>
      </c>
      <c r="E9145" t="str">
        <f>VLOOKUP(Oliusala[[#This Row],[postnumer]],Sveitarfelog[#All],5,FALSE)</f>
        <v>Höfuðborgarsvæðið</v>
      </c>
      <c r="F9145" t="s">
        <v>24</v>
      </c>
      <c r="G9145" t="s">
        <v>24</v>
      </c>
      <c r="H9145" s="1" t="s">
        <v>58</v>
      </c>
      <c r="I9145" s="1">
        <v>1634346</v>
      </c>
      <c r="J9145" s="2">
        <f>VLOOKUP(Oliusala[[#This Row],[tegund]],Tegundir!$B$2:$D$19,3,FALSE)*Oliusala[[#This Row],[magn]]/1000</f>
        <v>1413.70929</v>
      </c>
      <c r="K9145">
        <v>2017</v>
      </c>
      <c r="L9145" t="s">
        <v>18</v>
      </c>
      <c r="M9145" s="144" t="s">
        <v>59</v>
      </c>
    </row>
    <row r="9146" spans="1:15" x14ac:dyDescent="0.2">
      <c r="A9146" t="s">
        <v>63</v>
      </c>
      <c r="B9146" s="144" t="s">
        <v>5</v>
      </c>
      <c r="C9146">
        <v>101</v>
      </c>
      <c r="D9146" t="str">
        <f>VLOOKUP(Oliusala[[#This Row],[postnumer]],Sveitarfelog[#All],4,FALSE)</f>
        <v>Garðabær,Hafnarfjarðarkaupstaður,Kópavogsbær,Reykjavíkurborg,Seltjarnarnesbær</v>
      </c>
      <c r="E9146" t="str">
        <f>VLOOKUP(Oliusala[[#This Row],[postnumer]],Sveitarfelog[#All],5,FALSE)</f>
        <v>Höfuðborgarsvæðið</v>
      </c>
      <c r="F9146" t="s">
        <v>24</v>
      </c>
      <c r="G9146" t="s">
        <v>24</v>
      </c>
      <c r="H9146" t="s">
        <v>58</v>
      </c>
      <c r="I9146" s="1">
        <v>747220</v>
      </c>
      <c r="J9146" s="2">
        <f>VLOOKUP(Oliusala[[#This Row],[tegund]],Tegundir!$B$2:$D$19,3,FALSE)*Oliusala[[#This Row],[magn]]/1000</f>
        <v>646.34530000000007</v>
      </c>
      <c r="K9146">
        <v>2017</v>
      </c>
      <c r="L9146" t="s">
        <v>18</v>
      </c>
      <c r="M9146" s="144" t="s">
        <v>59</v>
      </c>
    </row>
    <row r="9147" spans="1:15" x14ac:dyDescent="0.2">
      <c r="A9147" t="s">
        <v>69</v>
      </c>
      <c r="B9147" s="144" t="s">
        <v>5</v>
      </c>
      <c r="C9147">
        <v>101</v>
      </c>
      <c r="D9147" t="str">
        <f>VLOOKUP(Oliusala[[#This Row],[postnumer]],Sveitarfelog[#All],4,FALSE)</f>
        <v>Garðabær,Hafnarfjarðarkaupstaður,Kópavogsbær,Reykjavíkurborg,Seltjarnarnesbær</v>
      </c>
      <c r="E9147" t="str">
        <f>VLOOKUP(Oliusala[[#This Row],[postnumer]],Sveitarfelog[#All],5,FALSE)</f>
        <v>Höfuðborgarsvæðið</v>
      </c>
      <c r="F9147" t="s">
        <v>25</v>
      </c>
      <c r="G9147" t="s">
        <v>24</v>
      </c>
      <c r="H9147" s="1" t="s">
        <v>58</v>
      </c>
      <c r="I9147" s="1">
        <v>6547</v>
      </c>
      <c r="J9147" s="2">
        <f>VLOOKUP(Oliusala[[#This Row],[tegund]],Tegundir!$B$2:$D$19,3,FALSE)*Oliusala[[#This Row],[magn]]/1000</f>
        <v>5.6631549999999997</v>
      </c>
      <c r="K9147">
        <v>2017</v>
      </c>
      <c r="L9147" t="s">
        <v>1955</v>
      </c>
      <c r="M9147" s="144" t="s">
        <v>59</v>
      </c>
    </row>
    <row r="9148" spans="1:15" x14ac:dyDescent="0.2">
      <c r="A9148" t="s">
        <v>57</v>
      </c>
      <c r="B9148" s="144" t="s">
        <v>5</v>
      </c>
      <c r="C9148">
        <v>101</v>
      </c>
      <c r="D9148" t="str">
        <f>VLOOKUP(Oliusala[[#This Row],[postnumer]],Sveitarfelog[#All],4,FALSE)</f>
        <v>Garðabær,Hafnarfjarðarkaupstaður,Kópavogsbær,Reykjavíkurborg,Seltjarnarnesbær</v>
      </c>
      <c r="E9148" t="str">
        <f>VLOOKUP(Oliusala[[#This Row],[postnumer]],Sveitarfelog[#All],5,FALSE)</f>
        <v>Höfuðborgarsvæðið</v>
      </c>
      <c r="F9148" t="s">
        <v>25</v>
      </c>
      <c r="G9148" t="s">
        <v>24</v>
      </c>
      <c r="H9148" t="s">
        <v>60</v>
      </c>
      <c r="I9148" s="1">
        <v>729289</v>
      </c>
      <c r="J9148" s="2">
        <f>VLOOKUP(Oliusala[[#This Row],[tegund]],Tegundir!$B$2:$D$19,3,FALSE)*Oliusala[[#This Row],[magn]]/1000</f>
        <v>630.83498499999996</v>
      </c>
      <c r="K9148">
        <v>2017</v>
      </c>
      <c r="L9148" t="s">
        <v>1955</v>
      </c>
      <c r="M9148" s="144" t="s">
        <v>59</v>
      </c>
    </row>
    <row r="9149" spans="1:15" x14ac:dyDescent="0.2">
      <c r="A9149" t="s">
        <v>57</v>
      </c>
      <c r="B9149" s="144" t="s">
        <v>5</v>
      </c>
      <c r="C9149">
        <v>101</v>
      </c>
      <c r="D9149" t="str">
        <f>VLOOKUP(Oliusala[[#This Row],[postnumer]],Sveitarfelog[#All],4,FALSE)</f>
        <v>Garðabær,Hafnarfjarðarkaupstaður,Kópavogsbær,Reykjavíkurborg,Seltjarnarnesbær</v>
      </c>
      <c r="E9149" t="str">
        <f>VLOOKUP(Oliusala[[#This Row],[postnumer]],Sveitarfelog[#All],5,FALSE)</f>
        <v>Höfuðborgarsvæðið</v>
      </c>
      <c r="F9149" t="s">
        <v>25</v>
      </c>
      <c r="G9149" t="s">
        <v>24</v>
      </c>
      <c r="H9149" s="1" t="s">
        <v>58</v>
      </c>
      <c r="I9149" s="1">
        <v>3262385</v>
      </c>
      <c r="J9149" s="2">
        <f>VLOOKUP(Oliusala[[#This Row],[tegund]],Tegundir!$B$2:$D$19,3,FALSE)*Oliusala[[#This Row],[magn]]/1000</f>
        <v>2821.963025</v>
      </c>
      <c r="K9149">
        <v>2017</v>
      </c>
      <c r="L9149" t="s">
        <v>1955</v>
      </c>
      <c r="M9149" s="144" t="s">
        <v>59</v>
      </c>
    </row>
    <row r="9150" spans="1:15" x14ac:dyDescent="0.2">
      <c r="A9150" t="s">
        <v>57</v>
      </c>
      <c r="B9150" s="144" t="s">
        <v>5</v>
      </c>
      <c r="C9150">
        <v>101</v>
      </c>
      <c r="D9150" t="str">
        <f>VLOOKUP(Oliusala[[#This Row],[postnumer]],Sveitarfelog[#All],4,FALSE)</f>
        <v>Garðabær,Hafnarfjarðarkaupstaður,Kópavogsbær,Reykjavíkurborg,Seltjarnarnesbær</v>
      </c>
      <c r="E9150" t="str">
        <f>VLOOKUP(Oliusala[[#This Row],[postnumer]],Sveitarfelog[#All],5,FALSE)</f>
        <v>Höfuðborgarsvæðið</v>
      </c>
      <c r="F9150" t="s">
        <v>25</v>
      </c>
      <c r="G9150" t="s">
        <v>24</v>
      </c>
      <c r="H9150" s="1" t="s">
        <v>58</v>
      </c>
      <c r="I9150" s="1">
        <v>3474628</v>
      </c>
      <c r="J9150" s="2">
        <f>VLOOKUP(Oliusala[[#This Row],[tegund]],Tegundir!$B$2:$D$19,3,FALSE)*Oliusala[[#This Row],[magn]]/1000</f>
        <v>3005.5532199999998</v>
      </c>
      <c r="K9150">
        <v>2017</v>
      </c>
      <c r="L9150" t="s">
        <v>1955</v>
      </c>
      <c r="M9150" s="144" t="s">
        <v>59</v>
      </c>
    </row>
    <row r="9151" spans="1:15" x14ac:dyDescent="0.2">
      <c r="A9151" t="s">
        <v>63</v>
      </c>
      <c r="B9151" s="144" t="s">
        <v>5</v>
      </c>
      <c r="C9151">
        <v>101</v>
      </c>
      <c r="D9151" t="str">
        <f>VLOOKUP(Oliusala[[#This Row],[postnumer]],Sveitarfelog[#All],4,FALSE)</f>
        <v>Garðabær,Hafnarfjarðarkaupstaður,Kópavogsbær,Reykjavíkurborg,Seltjarnarnesbær</v>
      </c>
      <c r="E9151" t="str">
        <f>VLOOKUP(Oliusala[[#This Row],[postnumer]],Sveitarfelog[#All],5,FALSE)</f>
        <v>Höfuðborgarsvæðið</v>
      </c>
      <c r="F9151" t="s">
        <v>25</v>
      </c>
      <c r="G9151" t="s">
        <v>24</v>
      </c>
      <c r="H9151" s="1" t="s">
        <v>58</v>
      </c>
      <c r="I9151" s="1">
        <v>128555</v>
      </c>
      <c r="J9151" s="2">
        <f>VLOOKUP(Oliusala[[#This Row],[tegund]],Tegundir!$B$2:$D$19,3,FALSE)*Oliusala[[#This Row],[magn]]/1000</f>
        <v>111.200075</v>
      </c>
      <c r="K9151">
        <v>2017</v>
      </c>
      <c r="L9151" t="s">
        <v>19</v>
      </c>
      <c r="M9151" s="144" t="s">
        <v>59</v>
      </c>
      <c r="O9151" s="144" t="s">
        <v>1997</v>
      </c>
    </row>
    <row r="9152" spans="1:15" x14ac:dyDescent="0.2">
      <c r="A9152" t="s">
        <v>63</v>
      </c>
      <c r="B9152" s="144" t="s">
        <v>5</v>
      </c>
      <c r="C9152">
        <v>101</v>
      </c>
      <c r="D9152" t="str">
        <f>VLOOKUP(Oliusala[[#This Row],[postnumer]],Sveitarfelog[#All],4,FALSE)</f>
        <v>Garðabær,Hafnarfjarðarkaupstaður,Kópavogsbær,Reykjavíkurborg,Seltjarnarnesbær</v>
      </c>
      <c r="E9152" t="str">
        <f>VLOOKUP(Oliusala[[#This Row],[postnumer]],Sveitarfelog[#All],5,FALSE)</f>
        <v>Höfuðborgarsvæðið</v>
      </c>
      <c r="F9152" t="s">
        <v>25</v>
      </c>
      <c r="G9152" t="s">
        <v>24</v>
      </c>
      <c r="H9152" s="1" t="s">
        <v>58</v>
      </c>
      <c r="I9152" s="1">
        <v>15788</v>
      </c>
      <c r="J9152" s="2">
        <f>VLOOKUP(Oliusala[[#This Row],[tegund]],Tegundir!$B$2:$D$19,3,FALSE)*Oliusala[[#This Row],[magn]]/1000</f>
        <v>13.656619999999998</v>
      </c>
      <c r="K9152">
        <v>2017</v>
      </c>
      <c r="L9152" t="s">
        <v>19</v>
      </c>
      <c r="M9152" s="144" t="s">
        <v>59</v>
      </c>
      <c r="O9152" s="144" t="s">
        <v>1997</v>
      </c>
    </row>
    <row r="9153" spans="1:15" x14ac:dyDescent="0.2">
      <c r="A9153" t="s">
        <v>63</v>
      </c>
      <c r="B9153" s="144" t="s">
        <v>5</v>
      </c>
      <c r="C9153">
        <v>101</v>
      </c>
      <c r="D9153" t="str">
        <f>VLOOKUP(Oliusala[[#This Row],[postnumer]],Sveitarfelog[#All],4,FALSE)</f>
        <v>Garðabær,Hafnarfjarðarkaupstaður,Kópavogsbær,Reykjavíkurborg,Seltjarnarnesbær</v>
      </c>
      <c r="E9153" t="str">
        <f>VLOOKUP(Oliusala[[#This Row],[postnumer]],Sveitarfelog[#All],5,FALSE)</f>
        <v>Höfuðborgarsvæðið</v>
      </c>
      <c r="F9153" t="s">
        <v>25</v>
      </c>
      <c r="G9153" t="s">
        <v>24</v>
      </c>
      <c r="H9153" t="s">
        <v>58</v>
      </c>
      <c r="I9153" s="1">
        <v>922</v>
      </c>
      <c r="J9153" s="2">
        <f>VLOOKUP(Oliusala[[#This Row],[tegund]],Tegundir!$B$2:$D$19,3,FALSE)*Oliusala[[#This Row],[magn]]/1000</f>
        <v>0.79752999999999996</v>
      </c>
      <c r="K9153">
        <v>2017</v>
      </c>
      <c r="L9153" t="s">
        <v>19</v>
      </c>
      <c r="M9153" s="144" t="s">
        <v>59</v>
      </c>
      <c r="O9153" s="144" t="s">
        <v>1997</v>
      </c>
    </row>
    <row r="9154" spans="1:15" x14ac:dyDescent="0.2">
      <c r="A9154" t="s">
        <v>63</v>
      </c>
      <c r="B9154" s="144" t="s">
        <v>5</v>
      </c>
      <c r="C9154">
        <v>101</v>
      </c>
      <c r="D9154" t="str">
        <f>VLOOKUP(Oliusala[[#This Row],[postnumer]],Sveitarfelog[#All],4,FALSE)</f>
        <v>Garðabær,Hafnarfjarðarkaupstaður,Kópavogsbær,Reykjavíkurborg,Seltjarnarnesbær</v>
      </c>
      <c r="E9154" t="str">
        <f>VLOOKUP(Oliusala[[#This Row],[postnumer]],Sveitarfelog[#All],5,FALSE)</f>
        <v>Höfuðborgarsvæðið</v>
      </c>
      <c r="F9154" t="s">
        <v>25</v>
      </c>
      <c r="G9154" t="s">
        <v>24</v>
      </c>
      <c r="H9154" s="1" t="s">
        <v>58</v>
      </c>
      <c r="I9154" s="1">
        <v>69863</v>
      </c>
      <c r="J9154" s="2">
        <f>VLOOKUP(Oliusala[[#This Row],[tegund]],Tegundir!$B$2:$D$19,3,FALSE)*Oliusala[[#This Row],[magn]]/1000</f>
        <v>60.431495000000005</v>
      </c>
      <c r="K9154">
        <v>2017</v>
      </c>
      <c r="L9154" t="s">
        <v>19</v>
      </c>
      <c r="M9154" s="144" t="s">
        <v>59</v>
      </c>
      <c r="O9154" s="144" t="s">
        <v>1997</v>
      </c>
    </row>
    <row r="9155" spans="1:15" x14ac:dyDescent="0.2">
      <c r="A9155" t="s">
        <v>63</v>
      </c>
      <c r="B9155" s="144" t="s">
        <v>5</v>
      </c>
      <c r="C9155">
        <v>101</v>
      </c>
      <c r="D9155" t="str">
        <f>VLOOKUP(Oliusala[[#This Row],[postnumer]],Sveitarfelog[#All],4,FALSE)</f>
        <v>Garðabær,Hafnarfjarðarkaupstaður,Kópavogsbær,Reykjavíkurborg,Seltjarnarnesbær</v>
      </c>
      <c r="E9155" t="str">
        <f>VLOOKUP(Oliusala[[#This Row],[postnumer]],Sveitarfelog[#All],5,FALSE)</f>
        <v>Höfuðborgarsvæðið</v>
      </c>
      <c r="F9155" t="s">
        <v>25</v>
      </c>
      <c r="G9155" t="s">
        <v>24</v>
      </c>
      <c r="H9155" t="s">
        <v>58</v>
      </c>
      <c r="I9155" s="1">
        <v>33891</v>
      </c>
      <c r="J9155" s="2">
        <f>VLOOKUP(Oliusala[[#This Row],[tegund]],Tegundir!$B$2:$D$19,3,FALSE)*Oliusala[[#This Row],[magn]]/1000</f>
        <v>29.315715000000001</v>
      </c>
      <c r="K9155">
        <v>2017</v>
      </c>
      <c r="L9155" t="s">
        <v>19</v>
      </c>
      <c r="M9155" s="144" t="s">
        <v>59</v>
      </c>
      <c r="O9155" s="144" t="s">
        <v>1997</v>
      </c>
    </row>
    <row r="9156" spans="1:15" x14ac:dyDescent="0.2">
      <c r="A9156" t="s">
        <v>63</v>
      </c>
      <c r="B9156" s="144" t="s">
        <v>5</v>
      </c>
      <c r="C9156">
        <v>101</v>
      </c>
      <c r="D9156" t="str">
        <f>VLOOKUP(Oliusala[[#This Row],[postnumer]],Sveitarfelog[#All],4,FALSE)</f>
        <v>Garðabær,Hafnarfjarðarkaupstaður,Kópavogsbær,Reykjavíkurborg,Seltjarnarnesbær</v>
      </c>
      <c r="E9156" t="str">
        <f>VLOOKUP(Oliusala[[#This Row],[postnumer]],Sveitarfelog[#All],5,FALSE)</f>
        <v>Höfuðborgarsvæðið</v>
      </c>
      <c r="F9156" t="s">
        <v>25</v>
      </c>
      <c r="G9156" t="s">
        <v>24</v>
      </c>
      <c r="H9156" t="s">
        <v>58</v>
      </c>
      <c r="I9156" s="1">
        <v>6191</v>
      </c>
      <c r="J9156" s="2">
        <f>VLOOKUP(Oliusala[[#This Row],[tegund]],Tegundir!$B$2:$D$19,3,FALSE)*Oliusala[[#This Row],[magn]]/1000</f>
        <v>5.3552150000000003</v>
      </c>
      <c r="K9156">
        <v>2017</v>
      </c>
      <c r="L9156" t="s">
        <v>19</v>
      </c>
      <c r="M9156" s="144" t="s">
        <v>59</v>
      </c>
      <c r="O9156" s="144" t="s">
        <v>1997</v>
      </c>
    </row>
    <row r="9157" spans="1:15" x14ac:dyDescent="0.2">
      <c r="A9157" t="s">
        <v>63</v>
      </c>
      <c r="B9157" s="144" t="s">
        <v>5</v>
      </c>
      <c r="C9157">
        <v>101</v>
      </c>
      <c r="D9157" t="str">
        <f>VLOOKUP(Oliusala[[#This Row],[postnumer]],Sveitarfelog[#All],4,FALSE)</f>
        <v>Garðabær,Hafnarfjarðarkaupstaður,Kópavogsbær,Reykjavíkurborg,Seltjarnarnesbær</v>
      </c>
      <c r="E9157" t="str">
        <f>VLOOKUP(Oliusala[[#This Row],[postnumer]],Sveitarfelog[#All],5,FALSE)</f>
        <v>Höfuðborgarsvæðið</v>
      </c>
      <c r="F9157" t="s">
        <v>25</v>
      </c>
      <c r="G9157" t="s">
        <v>24</v>
      </c>
      <c r="H9157" t="s">
        <v>58</v>
      </c>
      <c r="I9157" s="1">
        <v>56023</v>
      </c>
      <c r="J9157" s="2">
        <f>VLOOKUP(Oliusala[[#This Row],[tegund]],Tegundir!$B$2:$D$19,3,FALSE)*Oliusala[[#This Row],[magn]]/1000</f>
        <v>48.459894999999996</v>
      </c>
      <c r="K9157">
        <v>2017</v>
      </c>
      <c r="L9157" t="s">
        <v>19</v>
      </c>
      <c r="M9157" s="144" t="s">
        <v>59</v>
      </c>
      <c r="O9157" s="144" t="s">
        <v>1997</v>
      </c>
    </row>
    <row r="9158" spans="1:15" x14ac:dyDescent="0.2">
      <c r="A9158" t="s">
        <v>63</v>
      </c>
      <c r="B9158" s="144" t="s">
        <v>5</v>
      </c>
      <c r="C9158">
        <v>101</v>
      </c>
      <c r="D9158" t="str">
        <f>VLOOKUP(Oliusala[[#This Row],[postnumer]],Sveitarfelog[#All],4,FALSE)</f>
        <v>Garðabær,Hafnarfjarðarkaupstaður,Kópavogsbær,Reykjavíkurborg,Seltjarnarnesbær</v>
      </c>
      <c r="E9158" t="str">
        <f>VLOOKUP(Oliusala[[#This Row],[postnumer]],Sveitarfelog[#All],5,FALSE)</f>
        <v>Höfuðborgarsvæðið</v>
      </c>
      <c r="F9158" t="s">
        <v>25</v>
      </c>
      <c r="G9158" t="s">
        <v>24</v>
      </c>
      <c r="H9158" t="s">
        <v>58</v>
      </c>
      <c r="I9158" s="1">
        <v>53851</v>
      </c>
      <c r="J9158" s="2">
        <f>VLOOKUP(Oliusala[[#This Row],[tegund]],Tegundir!$B$2:$D$19,3,FALSE)*Oliusala[[#This Row],[magn]]/1000</f>
        <v>46.581114999999997</v>
      </c>
      <c r="K9158">
        <v>2017</v>
      </c>
      <c r="L9158" t="s">
        <v>19</v>
      </c>
      <c r="M9158" s="144" t="s">
        <v>59</v>
      </c>
      <c r="O9158" s="144" t="s">
        <v>1997</v>
      </c>
    </row>
    <row r="9159" spans="1:15" x14ac:dyDescent="0.2">
      <c r="A9159" t="s">
        <v>63</v>
      </c>
      <c r="B9159" s="144" t="s">
        <v>5</v>
      </c>
      <c r="C9159">
        <v>101</v>
      </c>
      <c r="D9159" t="str">
        <f>VLOOKUP(Oliusala[[#This Row],[postnumer]],Sveitarfelog[#All],4,FALSE)</f>
        <v>Garðabær,Hafnarfjarðarkaupstaður,Kópavogsbær,Reykjavíkurborg,Seltjarnarnesbær</v>
      </c>
      <c r="E9159" t="str">
        <f>VLOOKUP(Oliusala[[#This Row],[postnumer]],Sveitarfelog[#All],5,FALSE)</f>
        <v>Höfuðborgarsvæðið</v>
      </c>
      <c r="F9159" t="s">
        <v>25</v>
      </c>
      <c r="G9159" t="s">
        <v>24</v>
      </c>
      <c r="H9159" t="s">
        <v>58</v>
      </c>
      <c r="I9159" s="1">
        <v>874146</v>
      </c>
      <c r="J9159" s="2">
        <f>VLOOKUP(Oliusala[[#This Row],[tegund]],Tegundir!$B$2:$D$19,3,FALSE)*Oliusala[[#This Row],[magn]]/1000</f>
        <v>756.13629000000003</v>
      </c>
      <c r="K9159">
        <v>2017</v>
      </c>
      <c r="L9159" t="s">
        <v>19</v>
      </c>
      <c r="M9159" s="144" t="s">
        <v>59</v>
      </c>
      <c r="O9159" s="144" t="s">
        <v>1997</v>
      </c>
    </row>
    <row r="9160" spans="1:15" x14ac:dyDescent="0.2">
      <c r="A9160" t="s">
        <v>63</v>
      </c>
      <c r="B9160" s="144" t="s">
        <v>5</v>
      </c>
      <c r="C9160">
        <v>101</v>
      </c>
      <c r="D9160" t="str">
        <f>VLOOKUP(Oliusala[[#This Row],[postnumer]],Sveitarfelog[#All],4,FALSE)</f>
        <v>Garðabær,Hafnarfjarðarkaupstaður,Kópavogsbær,Reykjavíkurborg,Seltjarnarnesbær</v>
      </c>
      <c r="E9160" t="str">
        <f>VLOOKUP(Oliusala[[#This Row],[postnumer]],Sveitarfelog[#All],5,FALSE)</f>
        <v>Höfuðborgarsvæðið</v>
      </c>
      <c r="F9160" t="s">
        <v>25</v>
      </c>
      <c r="G9160" t="s">
        <v>24</v>
      </c>
      <c r="H9160" s="1" t="s">
        <v>58</v>
      </c>
      <c r="I9160" s="1">
        <v>53647</v>
      </c>
      <c r="J9160" s="2">
        <f>VLOOKUP(Oliusala[[#This Row],[tegund]],Tegundir!$B$2:$D$19,3,FALSE)*Oliusala[[#This Row],[magn]]/1000</f>
        <v>46.404654999999998</v>
      </c>
      <c r="K9160">
        <v>2017</v>
      </c>
      <c r="L9160" t="s">
        <v>19</v>
      </c>
      <c r="M9160" s="144" t="s">
        <v>59</v>
      </c>
      <c r="O9160" s="144" t="s">
        <v>1997</v>
      </c>
    </row>
    <row r="9161" spans="1:15" x14ac:dyDescent="0.2">
      <c r="A9161" t="s">
        <v>63</v>
      </c>
      <c r="B9161" s="144" t="s">
        <v>5</v>
      </c>
      <c r="C9161">
        <v>101</v>
      </c>
      <c r="D9161" t="str">
        <f>VLOOKUP(Oliusala[[#This Row],[postnumer]],Sveitarfelog[#All],4,FALSE)</f>
        <v>Garðabær,Hafnarfjarðarkaupstaður,Kópavogsbær,Reykjavíkurborg,Seltjarnarnesbær</v>
      </c>
      <c r="E9161" t="str">
        <f>VLOOKUP(Oliusala[[#This Row],[postnumer]],Sveitarfelog[#All],5,FALSE)</f>
        <v>Höfuðborgarsvæðið</v>
      </c>
      <c r="F9161" t="s">
        <v>25</v>
      </c>
      <c r="G9161" t="s">
        <v>24</v>
      </c>
      <c r="H9161" s="1" t="s">
        <v>58</v>
      </c>
      <c r="I9161" s="1">
        <v>1351652</v>
      </c>
      <c r="J9161" s="2">
        <f>VLOOKUP(Oliusala[[#This Row],[tegund]],Tegundir!$B$2:$D$19,3,FALSE)*Oliusala[[#This Row],[magn]]/1000</f>
        <v>1169.1789799999999</v>
      </c>
      <c r="K9161">
        <v>2017</v>
      </c>
      <c r="L9161" t="s">
        <v>19</v>
      </c>
      <c r="M9161" s="144" t="s">
        <v>59</v>
      </c>
      <c r="O9161" s="144" t="s">
        <v>1997</v>
      </c>
    </row>
    <row r="9162" spans="1:15" x14ac:dyDescent="0.2">
      <c r="A9162" t="s">
        <v>63</v>
      </c>
      <c r="B9162" s="144" t="s">
        <v>5</v>
      </c>
      <c r="C9162">
        <v>101</v>
      </c>
      <c r="D9162" t="str">
        <f>VLOOKUP(Oliusala[[#This Row],[postnumer]],Sveitarfelog[#All],4,FALSE)</f>
        <v>Garðabær,Hafnarfjarðarkaupstaður,Kópavogsbær,Reykjavíkurborg,Seltjarnarnesbær</v>
      </c>
      <c r="E9162" t="str">
        <f>VLOOKUP(Oliusala[[#This Row],[postnumer]],Sveitarfelog[#All],5,FALSE)</f>
        <v>Höfuðborgarsvæðið</v>
      </c>
      <c r="F9162" t="s">
        <v>25</v>
      </c>
      <c r="G9162" t="s">
        <v>24</v>
      </c>
      <c r="H9162" s="1" t="s">
        <v>58</v>
      </c>
      <c r="I9162" s="1">
        <v>34893</v>
      </c>
      <c r="J9162" s="2">
        <f>VLOOKUP(Oliusala[[#This Row],[tegund]],Tegundir!$B$2:$D$19,3,FALSE)*Oliusala[[#This Row],[magn]]/1000</f>
        <v>30.182445000000001</v>
      </c>
      <c r="K9162">
        <v>2017</v>
      </c>
      <c r="L9162" t="s">
        <v>19</v>
      </c>
      <c r="M9162" s="144" t="s">
        <v>59</v>
      </c>
      <c r="O9162" s="144" t="s">
        <v>1997</v>
      </c>
    </row>
    <row r="9163" spans="1:15" x14ac:dyDescent="0.2">
      <c r="A9163" t="s">
        <v>63</v>
      </c>
      <c r="B9163" s="144" t="s">
        <v>5</v>
      </c>
      <c r="C9163">
        <v>101</v>
      </c>
      <c r="D9163" t="str">
        <f>VLOOKUP(Oliusala[[#This Row],[postnumer]],Sveitarfelog[#All],4,FALSE)</f>
        <v>Garðabær,Hafnarfjarðarkaupstaður,Kópavogsbær,Reykjavíkurborg,Seltjarnarnesbær</v>
      </c>
      <c r="E9163" t="str">
        <f>VLOOKUP(Oliusala[[#This Row],[postnumer]],Sveitarfelog[#All],5,FALSE)</f>
        <v>Höfuðborgarsvæðið</v>
      </c>
      <c r="F9163" t="s">
        <v>25</v>
      </c>
      <c r="G9163" t="s">
        <v>24</v>
      </c>
      <c r="H9163" t="s">
        <v>58</v>
      </c>
      <c r="I9163" s="1">
        <v>0</v>
      </c>
      <c r="J9163" s="2">
        <f>VLOOKUP(Oliusala[[#This Row],[tegund]],Tegundir!$B$2:$D$19,3,FALSE)*Oliusala[[#This Row],[magn]]/1000</f>
        <v>0</v>
      </c>
      <c r="K9163">
        <v>2017</v>
      </c>
      <c r="L9163" t="s">
        <v>19</v>
      </c>
      <c r="M9163" s="144" t="s">
        <v>59</v>
      </c>
      <c r="O9163" s="144" t="s">
        <v>1997</v>
      </c>
    </row>
    <row r="9164" spans="1:15" x14ac:dyDescent="0.2">
      <c r="A9164" t="s">
        <v>76</v>
      </c>
      <c r="B9164" s="144" t="s">
        <v>76</v>
      </c>
      <c r="C9164">
        <v>340</v>
      </c>
      <c r="D9164" t="str">
        <f>VLOOKUP(Oliusala[[#This Row],[postnumer]],Sveitarfelog[#All],4,FALSE)</f>
        <v>Eyja- og Miklaholtshreppur,Sveitarfélagið Stykkishólmur</v>
      </c>
      <c r="E9164" t="str">
        <f>VLOOKUP(Oliusala[[#This Row],[postnumer]],Sveitarfelog[#All],5,FALSE)</f>
        <v>Vesturland</v>
      </c>
      <c r="F9164" t="s">
        <v>25</v>
      </c>
      <c r="G9164" t="s">
        <v>24</v>
      </c>
      <c r="H9164" t="s">
        <v>58</v>
      </c>
      <c r="I9164" s="1">
        <v>120000</v>
      </c>
      <c r="J9164" s="2">
        <f>VLOOKUP(Oliusala[[#This Row],[tegund]],Tegundir!$B$2:$D$19,3,FALSE)*Oliusala[[#This Row],[magn]]/1000</f>
        <v>103.8</v>
      </c>
      <c r="K9164">
        <v>2017</v>
      </c>
      <c r="L9164" t="s">
        <v>19</v>
      </c>
      <c r="M9164" s="144" t="s">
        <v>59</v>
      </c>
      <c r="N9164" s="144" t="s">
        <v>1939</v>
      </c>
      <c r="O9164" s="144" t="s">
        <v>1997</v>
      </c>
    </row>
    <row r="9165" spans="1:15" x14ac:dyDescent="0.2">
      <c r="A9165" t="s">
        <v>76</v>
      </c>
      <c r="B9165" s="144" t="s">
        <v>76</v>
      </c>
      <c r="C9165">
        <v>340</v>
      </c>
      <c r="D9165" t="str">
        <f>VLOOKUP(Oliusala[[#This Row],[postnumer]],Sveitarfelog[#All],4,FALSE)</f>
        <v>Eyja- og Miklaholtshreppur,Sveitarfélagið Stykkishólmur</v>
      </c>
      <c r="E9165" t="str">
        <f>VLOOKUP(Oliusala[[#This Row],[postnumer]],Sveitarfelog[#All],5,FALSE)</f>
        <v>Vesturland</v>
      </c>
      <c r="F9165" t="s">
        <v>25</v>
      </c>
      <c r="G9165" t="s">
        <v>24</v>
      </c>
      <c r="H9165" t="s">
        <v>58</v>
      </c>
      <c r="I9165" s="1">
        <v>196879</v>
      </c>
      <c r="J9165" s="2">
        <f>VLOOKUP(Oliusala[[#This Row],[tegund]],Tegundir!$B$2:$D$19,3,FALSE)*Oliusala[[#This Row],[magn]]/1000</f>
        <v>170.30033499999999</v>
      </c>
      <c r="K9165">
        <v>2017</v>
      </c>
      <c r="L9165" t="s">
        <v>1955</v>
      </c>
      <c r="M9165" s="144" t="s">
        <v>59</v>
      </c>
      <c r="N9165" s="144" t="s">
        <v>1939</v>
      </c>
    </row>
    <row r="9166" spans="1:15" x14ac:dyDescent="0.2">
      <c r="A9166" t="s">
        <v>57</v>
      </c>
      <c r="B9166" s="144" t="s">
        <v>5</v>
      </c>
      <c r="C9166">
        <v>101</v>
      </c>
      <c r="D9166" t="str">
        <f>VLOOKUP(Oliusala[[#This Row],[postnumer]],Sveitarfelog[#All],4,FALSE)</f>
        <v>Garðabær,Hafnarfjarðarkaupstaður,Kópavogsbær,Reykjavíkurborg,Seltjarnarnesbær</v>
      </c>
      <c r="E9166" t="str">
        <f>VLOOKUP(Oliusala[[#This Row],[postnumer]],Sveitarfelog[#All],5,FALSE)</f>
        <v>Höfuðborgarsvæðið</v>
      </c>
      <c r="F9166" t="s">
        <v>27</v>
      </c>
      <c r="G9166" t="s">
        <v>24</v>
      </c>
      <c r="H9166" s="1" t="s">
        <v>61</v>
      </c>
      <c r="I9166" s="1">
        <v>738443</v>
      </c>
      <c r="J9166" s="2">
        <f>VLOOKUP(Oliusala[[#This Row],[tegund]],Tegundir!$B$2:$D$19,3,FALSE)*Oliusala[[#This Row],[magn]]/1000</f>
        <v>638.75319500000001</v>
      </c>
      <c r="K9166">
        <v>2017</v>
      </c>
      <c r="L9166" t="s">
        <v>19</v>
      </c>
      <c r="M9166" s="144" t="s">
        <v>62</v>
      </c>
      <c r="O9166" s="144" t="s">
        <v>1998</v>
      </c>
    </row>
    <row r="9167" spans="1:15" x14ac:dyDescent="0.2">
      <c r="A9167" t="s">
        <v>57</v>
      </c>
      <c r="B9167" s="144" t="s">
        <v>5</v>
      </c>
      <c r="C9167">
        <v>101</v>
      </c>
      <c r="D9167" t="str">
        <f>VLOOKUP(Oliusala[[#This Row],[postnumer]],Sveitarfelog[#All],4,FALSE)</f>
        <v>Garðabær,Hafnarfjarðarkaupstaður,Kópavogsbær,Reykjavíkurborg,Seltjarnarnesbær</v>
      </c>
      <c r="E9167" t="str">
        <f>VLOOKUP(Oliusala[[#This Row],[postnumer]],Sveitarfelog[#All],5,FALSE)</f>
        <v>Höfuðborgarsvæðið</v>
      </c>
      <c r="F9167" t="s">
        <v>29</v>
      </c>
      <c r="G9167" t="s">
        <v>24</v>
      </c>
      <c r="H9167" s="1" t="s">
        <v>61</v>
      </c>
      <c r="I9167" s="1">
        <v>18845434</v>
      </c>
      <c r="J9167" s="2">
        <f>VLOOKUP(Oliusala[[#This Row],[tegund]],Tegundir!$B$2:$D$19,3,FALSE)*Oliusala[[#This Row],[magn]]/1000</f>
        <v>16301.30041</v>
      </c>
      <c r="K9167">
        <v>2017</v>
      </c>
      <c r="L9167" t="s">
        <v>19</v>
      </c>
      <c r="M9167" s="144" t="s">
        <v>62</v>
      </c>
      <c r="O9167" s="144" t="s">
        <v>1998</v>
      </c>
    </row>
    <row r="9168" spans="1:15" x14ac:dyDescent="0.2">
      <c r="A9168" t="s">
        <v>57</v>
      </c>
      <c r="B9168" s="144" t="s">
        <v>5</v>
      </c>
      <c r="C9168">
        <v>101</v>
      </c>
      <c r="D9168" t="str">
        <f>VLOOKUP(Oliusala[[#This Row],[postnumer]],Sveitarfelog[#All],4,FALSE)</f>
        <v>Garðabær,Hafnarfjarðarkaupstaður,Kópavogsbær,Reykjavíkurborg,Seltjarnarnesbær</v>
      </c>
      <c r="E9168" t="str">
        <f>VLOOKUP(Oliusala[[#This Row],[postnumer]],Sveitarfelog[#All],5,FALSE)</f>
        <v>Höfuðborgarsvæðið</v>
      </c>
      <c r="F9168" t="s">
        <v>29</v>
      </c>
      <c r="G9168" t="s">
        <v>24</v>
      </c>
      <c r="H9168" t="s">
        <v>61</v>
      </c>
      <c r="I9168" s="1">
        <v>10723861</v>
      </c>
      <c r="J9168" s="2">
        <f>VLOOKUP(Oliusala[[#This Row],[tegund]],Tegundir!$B$2:$D$19,3,FALSE)*Oliusala[[#This Row],[magn]]/1000</f>
        <v>9276.1397649999999</v>
      </c>
      <c r="K9168">
        <v>2017</v>
      </c>
      <c r="L9168" t="s">
        <v>19</v>
      </c>
      <c r="M9168" s="144" t="s">
        <v>62</v>
      </c>
      <c r="O9168" s="144" t="s">
        <v>1998</v>
      </c>
    </row>
    <row r="9169" spans="1:15" x14ac:dyDescent="0.2">
      <c r="A9169" t="s">
        <v>57</v>
      </c>
      <c r="B9169" s="144" t="s">
        <v>5</v>
      </c>
      <c r="C9169">
        <v>101</v>
      </c>
      <c r="D9169" t="str">
        <f>VLOOKUP(Oliusala[[#This Row],[postnumer]],Sveitarfelog[#All],4,FALSE)</f>
        <v>Garðabær,Hafnarfjarðarkaupstaður,Kópavogsbær,Reykjavíkurborg,Seltjarnarnesbær</v>
      </c>
      <c r="E9169" t="str">
        <f>VLOOKUP(Oliusala[[#This Row],[postnumer]],Sveitarfelog[#All],5,FALSE)</f>
        <v>Höfuðborgarsvæðið</v>
      </c>
      <c r="F9169" t="s">
        <v>24</v>
      </c>
      <c r="G9169" t="s">
        <v>24</v>
      </c>
      <c r="H9169" s="1" t="s">
        <v>61</v>
      </c>
      <c r="I9169" s="1">
        <v>41556</v>
      </c>
      <c r="J9169" s="2">
        <f>VLOOKUP(Oliusala[[#This Row],[tegund]],Tegundir!$B$2:$D$19,3,FALSE)*Oliusala[[#This Row],[magn]]/1000</f>
        <v>35.94594</v>
      </c>
      <c r="K9169">
        <v>2017</v>
      </c>
      <c r="L9169" t="s">
        <v>18</v>
      </c>
      <c r="M9169" s="144" t="s">
        <v>62</v>
      </c>
    </row>
    <row r="9170" spans="1:15" x14ac:dyDescent="0.2">
      <c r="A9170" t="s">
        <v>57</v>
      </c>
      <c r="B9170" s="144" t="s">
        <v>5</v>
      </c>
      <c r="C9170">
        <v>101</v>
      </c>
      <c r="D9170" t="str">
        <f>VLOOKUP(Oliusala[[#This Row],[postnumer]],Sveitarfelog[#All],4,FALSE)</f>
        <v>Garðabær,Hafnarfjarðarkaupstaður,Kópavogsbær,Reykjavíkurborg,Seltjarnarnesbær</v>
      </c>
      <c r="E9170" t="str">
        <f>VLOOKUP(Oliusala[[#This Row],[postnumer]],Sveitarfelog[#All],5,FALSE)</f>
        <v>Höfuðborgarsvæðið</v>
      </c>
      <c r="F9170" t="s">
        <v>29</v>
      </c>
      <c r="G9170" t="s">
        <v>24</v>
      </c>
      <c r="H9170" t="s">
        <v>61</v>
      </c>
      <c r="I9170" s="1">
        <v>24666764</v>
      </c>
      <c r="J9170" s="2">
        <f>VLOOKUP(Oliusala[[#This Row],[tegund]],Tegundir!$B$2:$D$19,3,FALSE)*Oliusala[[#This Row],[magn]]/1000</f>
        <v>21336.75086</v>
      </c>
      <c r="K9170">
        <v>2017</v>
      </c>
      <c r="L9170" t="s">
        <v>19</v>
      </c>
      <c r="M9170" s="144" t="s">
        <v>62</v>
      </c>
      <c r="O9170" s="144" t="s">
        <v>1998</v>
      </c>
    </row>
    <row r="9171" spans="1:15" x14ac:dyDescent="0.2">
      <c r="A9171" t="s">
        <v>57</v>
      </c>
      <c r="B9171" s="144" t="s">
        <v>5</v>
      </c>
      <c r="C9171">
        <v>101</v>
      </c>
      <c r="D9171" t="str">
        <f>VLOOKUP(Oliusala[[#This Row],[postnumer]],Sveitarfelog[#All],4,FALSE)</f>
        <v>Garðabær,Hafnarfjarðarkaupstaður,Kópavogsbær,Reykjavíkurborg,Seltjarnarnesbær</v>
      </c>
      <c r="E9171" t="str">
        <f>VLOOKUP(Oliusala[[#This Row],[postnumer]],Sveitarfelog[#All],5,FALSE)</f>
        <v>Höfuðborgarsvæðið</v>
      </c>
      <c r="F9171" t="s">
        <v>25</v>
      </c>
      <c r="G9171" t="s">
        <v>24</v>
      </c>
      <c r="H9171" s="1" t="s">
        <v>61</v>
      </c>
      <c r="I9171" s="1">
        <v>11470</v>
      </c>
      <c r="J9171" s="2">
        <f>VLOOKUP(Oliusala[[#This Row],[tegund]],Tegundir!$B$2:$D$19,3,FALSE)*Oliusala[[#This Row],[magn]]/1000</f>
        <v>9.9215499999999999</v>
      </c>
      <c r="K9171">
        <v>2017</v>
      </c>
      <c r="L9171" t="s">
        <v>19</v>
      </c>
      <c r="M9171" s="144" t="s">
        <v>62</v>
      </c>
      <c r="O9171" s="144" t="s">
        <v>1997</v>
      </c>
    </row>
    <row r="9172" spans="1:15" x14ac:dyDescent="0.2">
      <c r="A9172" t="s">
        <v>57</v>
      </c>
      <c r="B9172" s="144" t="s">
        <v>5</v>
      </c>
      <c r="C9172">
        <v>101</v>
      </c>
      <c r="D9172" t="str">
        <f>VLOOKUP(Oliusala[[#This Row],[postnumer]],Sveitarfelog[#All],4,FALSE)</f>
        <v>Garðabær,Hafnarfjarðarkaupstaður,Kópavogsbær,Reykjavíkurborg,Seltjarnarnesbær</v>
      </c>
      <c r="E9172" t="str">
        <f>VLOOKUP(Oliusala[[#This Row],[postnumer]],Sveitarfelog[#All],5,FALSE)</f>
        <v>Höfuðborgarsvæðið</v>
      </c>
      <c r="F9172" t="s">
        <v>25</v>
      </c>
      <c r="G9172" t="s">
        <v>24</v>
      </c>
      <c r="H9172" s="1" t="s">
        <v>61</v>
      </c>
      <c r="I9172" s="1">
        <v>815875</v>
      </c>
      <c r="J9172" s="2">
        <f>VLOOKUP(Oliusala[[#This Row],[tegund]],Tegundir!$B$2:$D$19,3,FALSE)*Oliusala[[#This Row],[magn]]/1000</f>
        <v>705.73187499999995</v>
      </c>
      <c r="K9172">
        <v>2017</v>
      </c>
      <c r="L9172" t="s">
        <v>19</v>
      </c>
      <c r="M9172" s="144" t="s">
        <v>62</v>
      </c>
      <c r="O9172" s="144" t="s">
        <v>1997</v>
      </c>
    </row>
    <row r="9173" spans="1:15" x14ac:dyDescent="0.2">
      <c r="A9173" t="s">
        <v>57</v>
      </c>
      <c r="B9173" s="144" t="s">
        <v>72</v>
      </c>
      <c r="C9173">
        <v>190</v>
      </c>
      <c r="D9173" t="str">
        <f>VLOOKUP(Oliusala[[#This Row],[postnumer]],Sveitarfelog[#All],4,FALSE)</f>
        <v>Sveitarfélagið Vogar</v>
      </c>
      <c r="E9173" t="str">
        <f>VLOOKUP(Oliusala[[#This Row],[postnumer]],Sveitarfelog[#All],5,FALSE)</f>
        <v>Suðurnes</v>
      </c>
      <c r="F9173" t="s">
        <v>24</v>
      </c>
      <c r="G9173" t="s">
        <v>24</v>
      </c>
      <c r="H9173" s="1" t="s">
        <v>60</v>
      </c>
      <c r="I9173" s="1">
        <v>575</v>
      </c>
      <c r="J9173" s="2">
        <f>VLOOKUP(Oliusala[[#This Row],[tegund]],Tegundir!$B$2:$D$19,3,FALSE)*Oliusala[[#This Row],[magn]]/1000</f>
        <v>0.49737500000000001</v>
      </c>
      <c r="K9173">
        <v>2017</v>
      </c>
      <c r="L9173" t="s">
        <v>18</v>
      </c>
      <c r="M9173" s="144" t="s">
        <v>59</v>
      </c>
    </row>
    <row r="9174" spans="1:15" x14ac:dyDescent="0.2">
      <c r="A9174" t="s">
        <v>63</v>
      </c>
      <c r="B9174" s="144" t="s">
        <v>72</v>
      </c>
      <c r="C9174">
        <v>190</v>
      </c>
      <c r="D9174" t="str">
        <f>VLOOKUP(Oliusala[[#This Row],[postnumer]],Sveitarfelog[#All],4,FALSE)</f>
        <v>Sveitarfélagið Vogar</v>
      </c>
      <c r="E9174" t="str">
        <f>VLOOKUP(Oliusala[[#This Row],[postnumer]],Sveitarfelog[#All],5,FALSE)</f>
        <v>Suðurnes</v>
      </c>
      <c r="F9174" t="s">
        <v>24</v>
      </c>
      <c r="G9174" t="s">
        <v>24</v>
      </c>
      <c r="H9174" t="s">
        <v>58</v>
      </c>
      <c r="I9174" s="1">
        <v>203215</v>
      </c>
      <c r="J9174" s="2">
        <f>VLOOKUP(Oliusala[[#This Row],[tegund]],Tegundir!$B$2:$D$19,3,FALSE)*Oliusala[[#This Row],[magn]]/1000</f>
        <v>175.78097500000001</v>
      </c>
      <c r="K9174">
        <v>2017</v>
      </c>
      <c r="L9174" t="s">
        <v>18</v>
      </c>
      <c r="M9174" s="144" t="s">
        <v>59</v>
      </c>
    </row>
    <row r="9175" spans="1:15" x14ac:dyDescent="0.2">
      <c r="A9175" t="s">
        <v>83</v>
      </c>
      <c r="B9175" s="144" t="s">
        <v>110</v>
      </c>
      <c r="C9175">
        <v>420</v>
      </c>
      <c r="D9175" t="str">
        <f>VLOOKUP(Oliusala[[#This Row],[postnumer]],Sveitarfelog[#All],4,FALSE)</f>
        <v>Súðavíkurhreppur</v>
      </c>
      <c r="E9175" t="str">
        <f>VLOOKUP(Oliusala[[#This Row],[postnumer]],Sveitarfelog[#All],5,FALSE)</f>
        <v>Vestfirðir</v>
      </c>
      <c r="F9175" t="s">
        <v>25</v>
      </c>
      <c r="G9175" t="s">
        <v>24</v>
      </c>
      <c r="H9175" t="s">
        <v>60</v>
      </c>
      <c r="I9175" s="1">
        <v>71921.5</v>
      </c>
      <c r="J9175" s="2">
        <f>VLOOKUP(Oliusala[[#This Row],[tegund]],Tegundir!$B$2:$D$19,3,FALSE)*Oliusala[[#This Row],[magn]]/1000</f>
        <v>62.212097499999999</v>
      </c>
      <c r="K9175">
        <v>2017</v>
      </c>
      <c r="L9175" t="s">
        <v>1955</v>
      </c>
      <c r="M9175" s="144" t="s">
        <v>59</v>
      </c>
      <c r="N9175" s="144" t="s">
        <v>1939</v>
      </c>
    </row>
    <row r="9176" spans="1:15" x14ac:dyDescent="0.2">
      <c r="A9176" t="s">
        <v>83</v>
      </c>
      <c r="B9176" s="144" t="s">
        <v>110</v>
      </c>
      <c r="C9176">
        <v>420</v>
      </c>
      <c r="D9176" t="str">
        <f>VLOOKUP(Oliusala[[#This Row],[postnumer]],Sveitarfelog[#All],4,FALSE)</f>
        <v>Súðavíkurhreppur</v>
      </c>
      <c r="E9176" t="str">
        <f>VLOOKUP(Oliusala[[#This Row],[postnumer]],Sveitarfelog[#All],5,FALSE)</f>
        <v>Vestfirðir</v>
      </c>
      <c r="F9176" t="s">
        <v>25</v>
      </c>
      <c r="G9176" t="s">
        <v>24</v>
      </c>
      <c r="H9176" t="s">
        <v>60</v>
      </c>
      <c r="I9176" s="1">
        <v>71921.5</v>
      </c>
      <c r="J9176" s="2">
        <f>VLOOKUP(Oliusala[[#This Row],[tegund]],Tegundir!$B$2:$D$19,3,FALSE)*Oliusala[[#This Row],[magn]]/1000</f>
        <v>62.212097499999999</v>
      </c>
      <c r="K9176">
        <v>2017</v>
      </c>
      <c r="L9176" t="s">
        <v>19</v>
      </c>
      <c r="M9176" s="144" t="s">
        <v>59</v>
      </c>
      <c r="N9176" s="144" t="s">
        <v>1939</v>
      </c>
      <c r="O9176" s="144" t="s">
        <v>1997</v>
      </c>
    </row>
    <row r="9177" spans="1:15" x14ac:dyDescent="0.2">
      <c r="A9177" t="s">
        <v>57</v>
      </c>
      <c r="B9177" s="144" t="s">
        <v>75</v>
      </c>
      <c r="C9177">
        <v>230</v>
      </c>
      <c r="D9177" t="str">
        <f>VLOOKUP(Oliusala[[#This Row],[postnumer]],Sveitarfelog[#All],4,FALSE)</f>
        <v>Reykjanesbær</v>
      </c>
      <c r="E9177" t="str">
        <f>VLOOKUP(Oliusala[[#This Row],[postnumer]],Sveitarfelog[#All],5,FALSE)</f>
        <v>Suðurnes</v>
      </c>
      <c r="F9177" t="s">
        <v>24</v>
      </c>
      <c r="G9177" t="s">
        <v>24</v>
      </c>
      <c r="H9177" t="s">
        <v>60</v>
      </c>
      <c r="I9177" s="1">
        <v>988433</v>
      </c>
      <c r="J9177" s="2">
        <f>VLOOKUP(Oliusala[[#This Row],[tegund]],Tegundir!$B$2:$D$19,3,FALSE)*Oliusala[[#This Row],[magn]]/1000</f>
        <v>854.99454500000002</v>
      </c>
      <c r="K9177">
        <v>2017</v>
      </c>
      <c r="L9177" t="s">
        <v>18</v>
      </c>
      <c r="M9177" s="144" t="s">
        <v>59</v>
      </c>
    </row>
    <row r="9178" spans="1:15" x14ac:dyDescent="0.2">
      <c r="A9178" t="s">
        <v>57</v>
      </c>
      <c r="B9178" s="144" t="s">
        <v>75</v>
      </c>
      <c r="C9178">
        <v>230</v>
      </c>
      <c r="D9178" t="str">
        <f>VLOOKUP(Oliusala[[#This Row],[postnumer]],Sveitarfelog[#All],4,FALSE)</f>
        <v>Reykjanesbær</v>
      </c>
      <c r="E9178" t="str">
        <f>VLOOKUP(Oliusala[[#This Row],[postnumer]],Sveitarfelog[#All],5,FALSE)</f>
        <v>Suðurnes</v>
      </c>
      <c r="F9178" t="s">
        <v>29</v>
      </c>
      <c r="G9178" t="s">
        <v>24</v>
      </c>
      <c r="H9178" t="s">
        <v>60</v>
      </c>
      <c r="I9178" s="1">
        <v>230600</v>
      </c>
      <c r="J9178" s="2">
        <f>VLOOKUP(Oliusala[[#This Row],[tegund]],Tegundir!$B$2:$D$19,3,FALSE)*Oliusala[[#This Row],[magn]]/1000</f>
        <v>199.46899999999999</v>
      </c>
      <c r="K9178">
        <v>2017</v>
      </c>
      <c r="L9178" t="s">
        <v>19</v>
      </c>
      <c r="M9178" s="144" t="s">
        <v>59</v>
      </c>
      <c r="O9178" s="144" t="s">
        <v>1998</v>
      </c>
    </row>
    <row r="9179" spans="1:15" x14ac:dyDescent="0.2">
      <c r="A9179" t="s">
        <v>57</v>
      </c>
      <c r="B9179" s="144" t="s">
        <v>75</v>
      </c>
      <c r="C9179">
        <v>230</v>
      </c>
      <c r="D9179" t="str">
        <f>VLOOKUP(Oliusala[[#This Row],[postnumer]],Sveitarfelog[#All],4,FALSE)</f>
        <v>Reykjanesbær</v>
      </c>
      <c r="E9179" t="str">
        <f>VLOOKUP(Oliusala[[#This Row],[postnumer]],Sveitarfelog[#All],5,FALSE)</f>
        <v>Suðurnes</v>
      </c>
      <c r="F9179" t="s">
        <v>30</v>
      </c>
      <c r="G9179" t="s">
        <v>24</v>
      </c>
      <c r="H9179" s="1" t="s">
        <v>60</v>
      </c>
      <c r="I9179" s="1">
        <v>5281</v>
      </c>
      <c r="J9179" s="2">
        <f>VLOOKUP(Oliusala[[#This Row],[tegund]],Tegundir!$B$2:$D$19,3,FALSE)*Oliusala[[#This Row],[magn]]/1000</f>
        <v>4.5680649999999998</v>
      </c>
      <c r="K9179">
        <v>2017</v>
      </c>
      <c r="L9179" t="s">
        <v>19</v>
      </c>
      <c r="M9179" s="144" t="s">
        <v>59</v>
      </c>
      <c r="O9179" s="144" t="s">
        <v>1998</v>
      </c>
    </row>
    <row r="9180" spans="1:15" x14ac:dyDescent="0.2">
      <c r="A9180" t="s">
        <v>63</v>
      </c>
      <c r="B9180" s="144" t="s">
        <v>75</v>
      </c>
      <c r="C9180">
        <v>230</v>
      </c>
      <c r="D9180" t="str">
        <f>VLOOKUP(Oliusala[[#This Row],[postnumer]],Sveitarfelog[#All],4,FALSE)</f>
        <v>Reykjanesbær</v>
      </c>
      <c r="E9180" t="str">
        <f>VLOOKUP(Oliusala[[#This Row],[postnumer]],Sveitarfelog[#All],5,FALSE)</f>
        <v>Suðurnes</v>
      </c>
      <c r="F9180" t="s">
        <v>24</v>
      </c>
      <c r="G9180" t="s">
        <v>24</v>
      </c>
      <c r="H9180" t="s">
        <v>58</v>
      </c>
      <c r="I9180" s="1">
        <v>3760068</v>
      </c>
      <c r="J9180" s="2">
        <f>VLOOKUP(Oliusala[[#This Row],[tegund]],Tegundir!$B$2:$D$19,3,FALSE)*Oliusala[[#This Row],[magn]]/1000</f>
        <v>3252.4588199999998</v>
      </c>
      <c r="K9180">
        <v>2017</v>
      </c>
      <c r="L9180" t="s">
        <v>18</v>
      </c>
      <c r="M9180" s="144" t="s">
        <v>59</v>
      </c>
    </row>
    <row r="9181" spans="1:15" x14ac:dyDescent="0.2">
      <c r="A9181" t="s">
        <v>63</v>
      </c>
      <c r="B9181" s="144" t="s">
        <v>74</v>
      </c>
      <c r="C9181">
        <v>230</v>
      </c>
      <c r="D9181" t="str">
        <f>VLOOKUP(Oliusala[[#This Row],[postnumer]],Sveitarfelog[#All],4,FALSE)</f>
        <v>Reykjanesbær</v>
      </c>
      <c r="E9181" t="str">
        <f>VLOOKUP(Oliusala[[#This Row],[postnumer]],Sveitarfelog[#All],5,FALSE)</f>
        <v>Suðurnes</v>
      </c>
      <c r="F9181" t="s">
        <v>24</v>
      </c>
      <c r="G9181" t="s">
        <v>24</v>
      </c>
      <c r="H9181" s="1" t="s">
        <v>58</v>
      </c>
      <c r="I9181" s="1">
        <v>454499</v>
      </c>
      <c r="J9181" s="2">
        <f>VLOOKUP(Oliusala[[#This Row],[tegund]],Tegundir!$B$2:$D$19,3,FALSE)*Oliusala[[#This Row],[magn]]/1000</f>
        <v>393.14163500000001</v>
      </c>
      <c r="K9181">
        <v>2017</v>
      </c>
      <c r="L9181" t="s">
        <v>18</v>
      </c>
      <c r="M9181" s="144" t="s">
        <v>59</v>
      </c>
    </row>
    <row r="9182" spans="1:15" x14ac:dyDescent="0.2">
      <c r="A9182" t="s">
        <v>63</v>
      </c>
      <c r="B9182" s="144" t="s">
        <v>74</v>
      </c>
      <c r="C9182">
        <v>230</v>
      </c>
      <c r="D9182" t="str">
        <f>VLOOKUP(Oliusala[[#This Row],[postnumer]],Sveitarfelog[#All],4,FALSE)</f>
        <v>Reykjanesbær</v>
      </c>
      <c r="E9182" t="str">
        <f>VLOOKUP(Oliusala[[#This Row],[postnumer]],Sveitarfelog[#All],5,FALSE)</f>
        <v>Suðurnes</v>
      </c>
      <c r="F9182" t="s">
        <v>24</v>
      </c>
      <c r="G9182" t="s">
        <v>24</v>
      </c>
      <c r="H9182" t="s">
        <v>58</v>
      </c>
      <c r="I9182" s="1">
        <v>213237</v>
      </c>
      <c r="J9182" s="2">
        <f>VLOOKUP(Oliusala[[#This Row],[tegund]],Tegundir!$B$2:$D$19,3,FALSE)*Oliusala[[#This Row],[magn]]/1000</f>
        <v>184.450005</v>
      </c>
      <c r="K9182">
        <v>2017</v>
      </c>
      <c r="L9182" t="s">
        <v>18</v>
      </c>
      <c r="M9182" s="144" t="s">
        <v>59</v>
      </c>
    </row>
    <row r="9183" spans="1:15" x14ac:dyDescent="0.2">
      <c r="A9183" t="s">
        <v>63</v>
      </c>
      <c r="B9183" s="144" t="s">
        <v>74</v>
      </c>
      <c r="C9183">
        <v>230</v>
      </c>
      <c r="D9183" t="str">
        <f>VLOOKUP(Oliusala[[#This Row],[postnumer]],Sveitarfelog[#All],4,FALSE)</f>
        <v>Reykjanesbær</v>
      </c>
      <c r="E9183" t="str">
        <f>VLOOKUP(Oliusala[[#This Row],[postnumer]],Sveitarfelog[#All],5,FALSE)</f>
        <v>Suðurnes</v>
      </c>
      <c r="F9183" t="s">
        <v>24</v>
      </c>
      <c r="G9183" t="s">
        <v>24</v>
      </c>
      <c r="H9183" t="s">
        <v>58</v>
      </c>
      <c r="I9183" s="1">
        <v>525969</v>
      </c>
      <c r="J9183" s="2">
        <f>VLOOKUP(Oliusala[[#This Row],[tegund]],Tegundir!$B$2:$D$19,3,FALSE)*Oliusala[[#This Row],[magn]]/1000</f>
        <v>454.96318500000001</v>
      </c>
      <c r="K9183">
        <v>2017</v>
      </c>
      <c r="L9183" t="s">
        <v>18</v>
      </c>
      <c r="M9183" s="144" t="s">
        <v>59</v>
      </c>
    </row>
    <row r="9184" spans="1:15" x14ac:dyDescent="0.2">
      <c r="A9184" t="s">
        <v>63</v>
      </c>
      <c r="B9184" s="144" t="s">
        <v>74</v>
      </c>
      <c r="C9184">
        <v>230</v>
      </c>
      <c r="D9184" t="str">
        <f>VLOOKUP(Oliusala[[#This Row],[postnumer]],Sveitarfelog[#All],4,FALSE)</f>
        <v>Reykjanesbær</v>
      </c>
      <c r="E9184" t="str">
        <f>VLOOKUP(Oliusala[[#This Row],[postnumer]],Sveitarfelog[#All],5,FALSE)</f>
        <v>Suðurnes</v>
      </c>
      <c r="F9184" t="s">
        <v>25</v>
      </c>
      <c r="G9184" t="s">
        <v>24</v>
      </c>
      <c r="H9184" s="1" t="s">
        <v>58</v>
      </c>
      <c r="I9184" s="1">
        <v>147167</v>
      </c>
      <c r="J9184" s="2">
        <f>VLOOKUP(Oliusala[[#This Row],[tegund]],Tegundir!$B$2:$D$19,3,FALSE)*Oliusala[[#This Row],[magn]]/1000</f>
        <v>127.29945499999999</v>
      </c>
      <c r="K9184">
        <v>2017</v>
      </c>
      <c r="L9184" t="s">
        <v>1955</v>
      </c>
      <c r="M9184" s="144" t="s">
        <v>59</v>
      </c>
      <c r="N9184" s="144" t="s">
        <v>1958</v>
      </c>
    </row>
    <row r="9185" spans="1:15" x14ac:dyDescent="0.2">
      <c r="A9185" t="s">
        <v>63</v>
      </c>
      <c r="B9185" s="144" t="s">
        <v>74</v>
      </c>
      <c r="C9185">
        <v>230</v>
      </c>
      <c r="D9185" t="str">
        <f>VLOOKUP(Oliusala[[#This Row],[postnumer]],Sveitarfelog[#All],4,FALSE)</f>
        <v>Reykjanesbær</v>
      </c>
      <c r="E9185" t="str">
        <f>VLOOKUP(Oliusala[[#This Row],[postnumer]],Sveitarfelog[#All],5,FALSE)</f>
        <v>Suðurnes</v>
      </c>
      <c r="F9185" t="s">
        <v>25</v>
      </c>
      <c r="G9185" t="s">
        <v>24</v>
      </c>
      <c r="H9185" t="s">
        <v>58</v>
      </c>
      <c r="I9185" s="1">
        <v>217460</v>
      </c>
      <c r="J9185" s="2">
        <f>VLOOKUP(Oliusala[[#This Row],[tegund]],Tegundir!$B$2:$D$19,3,FALSE)*Oliusala[[#This Row],[magn]]/1000</f>
        <v>188.10290000000001</v>
      </c>
      <c r="K9185">
        <v>2017</v>
      </c>
      <c r="L9185" t="s">
        <v>1955</v>
      </c>
      <c r="M9185" s="144" t="s">
        <v>59</v>
      </c>
      <c r="N9185" s="144" t="s">
        <v>1958</v>
      </c>
    </row>
    <row r="9186" spans="1:15" x14ac:dyDescent="0.2">
      <c r="A9186" t="s">
        <v>57</v>
      </c>
      <c r="B9186" s="144" t="s">
        <v>75</v>
      </c>
      <c r="C9186">
        <v>230</v>
      </c>
      <c r="D9186" t="str">
        <f>VLOOKUP(Oliusala[[#This Row],[postnumer]],Sveitarfelog[#All],4,FALSE)</f>
        <v>Reykjanesbær</v>
      </c>
      <c r="E9186" t="str">
        <f>VLOOKUP(Oliusala[[#This Row],[postnumer]],Sveitarfelog[#All],5,FALSE)</f>
        <v>Suðurnes</v>
      </c>
      <c r="F9186" t="s">
        <v>29</v>
      </c>
      <c r="G9186" t="s">
        <v>24</v>
      </c>
      <c r="H9186" t="s">
        <v>61</v>
      </c>
      <c r="I9186" s="1">
        <v>36588</v>
      </c>
      <c r="J9186" s="2">
        <f>VLOOKUP(Oliusala[[#This Row],[tegund]],Tegundir!$B$2:$D$19,3,FALSE)*Oliusala[[#This Row],[magn]]/1000</f>
        <v>31.648619999999998</v>
      </c>
      <c r="K9186">
        <v>2017</v>
      </c>
      <c r="L9186" t="s">
        <v>19</v>
      </c>
      <c r="M9186" s="144" t="s">
        <v>62</v>
      </c>
      <c r="O9186" s="144" t="s">
        <v>1998</v>
      </c>
    </row>
    <row r="9187" spans="1:15" x14ac:dyDescent="0.2">
      <c r="A9187" t="s">
        <v>69</v>
      </c>
      <c r="B9187" s="144" t="s">
        <v>77</v>
      </c>
      <c r="C9187">
        <v>240</v>
      </c>
      <c r="D9187" t="str">
        <f>VLOOKUP(Oliusala[[#This Row],[postnumer]],Sveitarfelog[#All],4,FALSE)</f>
        <v>Grindavíkurbær</v>
      </c>
      <c r="E9187" t="str">
        <f>VLOOKUP(Oliusala[[#This Row],[postnumer]],Sveitarfelog[#All],5,FALSE)</f>
        <v>Suðurnes</v>
      </c>
      <c r="F9187" t="s">
        <v>29</v>
      </c>
      <c r="G9187" t="s">
        <v>24</v>
      </c>
      <c r="H9187" t="s">
        <v>60</v>
      </c>
      <c r="I9187" s="1">
        <v>33885</v>
      </c>
      <c r="J9187" s="2">
        <f>VLOOKUP(Oliusala[[#This Row],[tegund]],Tegundir!$B$2:$D$19,3,FALSE)*Oliusala[[#This Row],[magn]]/1000</f>
        <v>29.310525000000002</v>
      </c>
      <c r="K9187">
        <v>2017</v>
      </c>
      <c r="L9187" t="s">
        <v>19</v>
      </c>
      <c r="M9187" s="144" t="s">
        <v>59</v>
      </c>
      <c r="O9187" s="144" t="s">
        <v>1998</v>
      </c>
    </row>
    <row r="9188" spans="1:15" x14ac:dyDescent="0.2">
      <c r="A9188" t="s">
        <v>77</v>
      </c>
      <c r="B9188" s="144" t="s">
        <v>77</v>
      </c>
      <c r="C9188">
        <v>240</v>
      </c>
      <c r="D9188" t="str">
        <f>VLOOKUP(Oliusala[[#This Row],[postnumer]],Sveitarfelog[#All],4,FALSE)</f>
        <v>Grindavíkurbær</v>
      </c>
      <c r="E9188" t="str">
        <f>VLOOKUP(Oliusala[[#This Row],[postnumer]],Sveitarfelog[#All],5,FALSE)</f>
        <v>Suðurnes</v>
      </c>
      <c r="F9188" t="s">
        <v>24</v>
      </c>
      <c r="G9188" t="s">
        <v>24</v>
      </c>
      <c r="H9188" s="1" t="s">
        <v>58</v>
      </c>
      <c r="I9188" s="1">
        <v>202535</v>
      </c>
      <c r="J9188" s="2">
        <f>VLOOKUP(Oliusala[[#This Row],[tegund]],Tegundir!$B$2:$D$19,3,FALSE)*Oliusala[[#This Row],[magn]]/1000</f>
        <v>175.19277499999998</v>
      </c>
      <c r="K9188">
        <v>2017</v>
      </c>
      <c r="L9188" t="s">
        <v>18</v>
      </c>
      <c r="M9188" s="144" t="s">
        <v>59</v>
      </c>
    </row>
    <row r="9189" spans="1:15" x14ac:dyDescent="0.2">
      <c r="A9189" t="s">
        <v>77</v>
      </c>
      <c r="B9189" s="144" t="s">
        <v>77</v>
      </c>
      <c r="C9189">
        <v>240</v>
      </c>
      <c r="D9189" t="str">
        <f>VLOOKUP(Oliusala[[#This Row],[postnumer]],Sveitarfelog[#All],4,FALSE)</f>
        <v>Grindavíkurbær</v>
      </c>
      <c r="E9189" t="str">
        <f>VLOOKUP(Oliusala[[#This Row],[postnumer]],Sveitarfelog[#All],5,FALSE)</f>
        <v>Suðurnes</v>
      </c>
      <c r="F9189" t="s">
        <v>27</v>
      </c>
      <c r="G9189" t="s">
        <v>24</v>
      </c>
      <c r="H9189" s="1" t="s">
        <v>58</v>
      </c>
      <c r="I9189" s="1">
        <v>438003</v>
      </c>
      <c r="J9189" s="2">
        <f>VLOOKUP(Oliusala[[#This Row],[tegund]],Tegundir!$B$2:$D$19,3,FALSE)*Oliusala[[#This Row],[magn]]/1000</f>
        <v>378.87259499999999</v>
      </c>
      <c r="K9189">
        <v>2017</v>
      </c>
      <c r="L9189" t="s">
        <v>19</v>
      </c>
      <c r="M9189" s="144" t="s">
        <v>59</v>
      </c>
      <c r="O9189" s="144" t="s">
        <v>1998</v>
      </c>
    </row>
    <row r="9190" spans="1:15" x14ac:dyDescent="0.2">
      <c r="A9190" t="s">
        <v>77</v>
      </c>
      <c r="B9190" s="144" t="s">
        <v>77</v>
      </c>
      <c r="C9190">
        <v>240</v>
      </c>
      <c r="D9190" t="str">
        <f>VLOOKUP(Oliusala[[#This Row],[postnumer]],Sveitarfelog[#All],4,FALSE)</f>
        <v>Grindavíkurbær</v>
      </c>
      <c r="E9190" t="str">
        <f>VLOOKUP(Oliusala[[#This Row],[postnumer]],Sveitarfelog[#All],5,FALSE)</f>
        <v>Suðurnes</v>
      </c>
      <c r="F9190" t="s">
        <v>29</v>
      </c>
      <c r="G9190" t="s">
        <v>24</v>
      </c>
      <c r="H9190" s="1" t="s">
        <v>58</v>
      </c>
      <c r="I9190" s="1">
        <v>496277</v>
      </c>
      <c r="J9190" s="2">
        <f>VLOOKUP(Oliusala[[#This Row],[tegund]],Tegundir!$B$2:$D$19,3,FALSE)*Oliusala[[#This Row],[magn]]/1000</f>
        <v>429.279605</v>
      </c>
      <c r="K9190">
        <v>2017</v>
      </c>
      <c r="L9190" t="s">
        <v>19</v>
      </c>
      <c r="M9190" s="144" t="s">
        <v>59</v>
      </c>
      <c r="O9190" s="144" t="s">
        <v>1998</v>
      </c>
    </row>
    <row r="9191" spans="1:15" x14ac:dyDescent="0.2">
      <c r="A9191" t="s">
        <v>57</v>
      </c>
      <c r="B9191" s="144" t="s">
        <v>77</v>
      </c>
      <c r="C9191">
        <v>240</v>
      </c>
      <c r="D9191" t="str">
        <f>VLOOKUP(Oliusala[[#This Row],[postnumer]],Sveitarfelog[#All],4,FALSE)</f>
        <v>Grindavíkurbær</v>
      </c>
      <c r="E9191" t="str">
        <f>VLOOKUP(Oliusala[[#This Row],[postnumer]],Sveitarfelog[#All],5,FALSE)</f>
        <v>Suðurnes</v>
      </c>
      <c r="F9191" t="s">
        <v>24</v>
      </c>
      <c r="G9191" t="s">
        <v>24</v>
      </c>
      <c r="H9191" s="1" t="s">
        <v>60</v>
      </c>
      <c r="I9191" s="1">
        <v>68695</v>
      </c>
      <c r="J9191" s="2">
        <f>VLOOKUP(Oliusala[[#This Row],[tegund]],Tegundir!$B$2:$D$19,3,FALSE)*Oliusala[[#This Row],[magn]]/1000</f>
        <v>59.421175000000005</v>
      </c>
      <c r="K9191">
        <v>2017</v>
      </c>
      <c r="L9191" t="s">
        <v>18</v>
      </c>
      <c r="M9191" s="144" t="s">
        <v>59</v>
      </c>
    </row>
    <row r="9192" spans="1:15" x14ac:dyDescent="0.2">
      <c r="A9192" t="s">
        <v>57</v>
      </c>
      <c r="B9192" s="144" t="s">
        <v>77</v>
      </c>
      <c r="C9192">
        <v>240</v>
      </c>
      <c r="D9192" t="str">
        <f>VLOOKUP(Oliusala[[#This Row],[postnumer]],Sveitarfelog[#All],4,FALSE)</f>
        <v>Grindavíkurbær</v>
      </c>
      <c r="E9192" t="str">
        <f>VLOOKUP(Oliusala[[#This Row],[postnumer]],Sveitarfelog[#All],5,FALSE)</f>
        <v>Suðurnes</v>
      </c>
      <c r="F9192" t="s">
        <v>27</v>
      </c>
      <c r="G9192" t="s">
        <v>24</v>
      </c>
      <c r="H9192" s="1" t="s">
        <v>60</v>
      </c>
      <c r="I9192" s="1">
        <v>30007</v>
      </c>
      <c r="J9192" s="2">
        <f>VLOOKUP(Oliusala[[#This Row],[tegund]],Tegundir!$B$2:$D$19,3,FALSE)*Oliusala[[#This Row],[magn]]/1000</f>
        <v>25.956054999999999</v>
      </c>
      <c r="K9192">
        <v>2017</v>
      </c>
      <c r="L9192" t="s">
        <v>19</v>
      </c>
      <c r="M9192" s="144" t="s">
        <v>59</v>
      </c>
      <c r="O9192" s="144" t="s">
        <v>1998</v>
      </c>
    </row>
    <row r="9193" spans="1:15" x14ac:dyDescent="0.2">
      <c r="A9193" t="s">
        <v>57</v>
      </c>
      <c r="B9193" s="144" t="s">
        <v>77</v>
      </c>
      <c r="C9193">
        <v>240</v>
      </c>
      <c r="D9193" t="str">
        <f>VLOOKUP(Oliusala[[#This Row],[postnumer]],Sveitarfelog[#All],4,FALSE)</f>
        <v>Grindavíkurbær</v>
      </c>
      <c r="E9193" t="str">
        <f>VLOOKUP(Oliusala[[#This Row],[postnumer]],Sveitarfelog[#All],5,FALSE)</f>
        <v>Suðurnes</v>
      </c>
      <c r="F9193" t="s">
        <v>29</v>
      </c>
      <c r="G9193" t="s">
        <v>24</v>
      </c>
      <c r="H9193" s="1" t="s">
        <v>60</v>
      </c>
      <c r="I9193" s="1">
        <v>6168500</v>
      </c>
      <c r="J9193" s="2">
        <f>VLOOKUP(Oliusala[[#This Row],[tegund]],Tegundir!$B$2:$D$19,3,FALSE)*Oliusala[[#This Row],[magn]]/1000</f>
        <v>5335.7524999999996</v>
      </c>
      <c r="K9193">
        <v>2017</v>
      </c>
      <c r="L9193" t="s">
        <v>19</v>
      </c>
      <c r="M9193" s="144" t="s">
        <v>59</v>
      </c>
      <c r="O9193" s="144" t="s">
        <v>1998</v>
      </c>
    </row>
    <row r="9194" spans="1:15" x14ac:dyDescent="0.2">
      <c r="A9194" t="s">
        <v>63</v>
      </c>
      <c r="B9194" s="144" t="s">
        <v>77</v>
      </c>
      <c r="C9194">
        <v>240</v>
      </c>
      <c r="D9194" t="str">
        <f>VLOOKUP(Oliusala[[#This Row],[postnumer]],Sveitarfelog[#All],4,FALSE)</f>
        <v>Grindavíkurbær</v>
      </c>
      <c r="E9194" t="str">
        <f>VLOOKUP(Oliusala[[#This Row],[postnumer]],Sveitarfelog[#All],5,FALSE)</f>
        <v>Suðurnes</v>
      </c>
      <c r="F9194" t="s">
        <v>24</v>
      </c>
      <c r="G9194" t="s">
        <v>24</v>
      </c>
      <c r="H9194" s="1" t="s">
        <v>58</v>
      </c>
      <c r="I9194" s="1">
        <v>1659010</v>
      </c>
      <c r="J9194" s="2">
        <f>VLOOKUP(Oliusala[[#This Row],[tegund]],Tegundir!$B$2:$D$19,3,FALSE)*Oliusala[[#This Row],[magn]]/1000</f>
        <v>1435.0436499999998</v>
      </c>
      <c r="K9194">
        <v>2017</v>
      </c>
      <c r="L9194" t="s">
        <v>18</v>
      </c>
      <c r="M9194" s="144" t="s">
        <v>59</v>
      </c>
    </row>
    <row r="9195" spans="1:15" x14ac:dyDescent="0.2">
      <c r="A9195" t="s">
        <v>77</v>
      </c>
      <c r="B9195" s="144" t="s">
        <v>77</v>
      </c>
      <c r="C9195">
        <v>240</v>
      </c>
      <c r="D9195" t="str">
        <f>VLOOKUP(Oliusala[[#This Row],[postnumer]],Sveitarfelog[#All],4,FALSE)</f>
        <v>Grindavíkurbær</v>
      </c>
      <c r="E9195" t="str">
        <f>VLOOKUP(Oliusala[[#This Row],[postnumer]],Sveitarfelog[#All],5,FALSE)</f>
        <v>Suðurnes</v>
      </c>
      <c r="F9195" t="s">
        <v>25</v>
      </c>
      <c r="G9195" t="s">
        <v>24</v>
      </c>
      <c r="H9195" s="1" t="s">
        <v>58</v>
      </c>
      <c r="I9195" s="1">
        <v>299885</v>
      </c>
      <c r="J9195" s="2">
        <f>VLOOKUP(Oliusala[[#This Row],[tegund]],Tegundir!$B$2:$D$19,3,FALSE)*Oliusala[[#This Row],[magn]]/1000</f>
        <v>259.40052500000002</v>
      </c>
      <c r="K9195">
        <v>2017</v>
      </c>
      <c r="L9195" t="s">
        <v>19</v>
      </c>
      <c r="M9195" s="144" t="s">
        <v>59</v>
      </c>
      <c r="O9195" s="144" t="s">
        <v>1997</v>
      </c>
    </row>
    <row r="9196" spans="1:15" x14ac:dyDescent="0.2">
      <c r="A9196" t="s">
        <v>57</v>
      </c>
      <c r="B9196" s="144" t="s">
        <v>77</v>
      </c>
      <c r="C9196">
        <v>240</v>
      </c>
      <c r="D9196" t="str">
        <f>VLOOKUP(Oliusala[[#This Row],[postnumer]],Sveitarfelog[#All],4,FALSE)</f>
        <v>Grindavíkurbær</v>
      </c>
      <c r="E9196" t="str">
        <f>VLOOKUP(Oliusala[[#This Row],[postnumer]],Sveitarfelog[#All],5,FALSE)</f>
        <v>Suðurnes</v>
      </c>
      <c r="F9196" t="s">
        <v>25</v>
      </c>
      <c r="G9196" t="s">
        <v>24</v>
      </c>
      <c r="H9196" s="1" t="s">
        <v>60</v>
      </c>
      <c r="I9196" s="1">
        <v>822607</v>
      </c>
      <c r="J9196" s="2">
        <f>VLOOKUP(Oliusala[[#This Row],[tegund]],Tegundir!$B$2:$D$19,3,FALSE)*Oliusala[[#This Row],[magn]]/1000</f>
        <v>711.55505499999992</v>
      </c>
      <c r="K9196">
        <v>2017</v>
      </c>
      <c r="L9196" t="s">
        <v>19</v>
      </c>
      <c r="M9196" s="144" t="s">
        <v>59</v>
      </c>
      <c r="O9196" s="144" t="s">
        <v>1997</v>
      </c>
    </row>
    <row r="9197" spans="1:15" x14ac:dyDescent="0.2">
      <c r="A9197" t="s">
        <v>77</v>
      </c>
      <c r="B9197" s="144" t="s">
        <v>77</v>
      </c>
      <c r="C9197">
        <v>240</v>
      </c>
      <c r="D9197" t="str">
        <f>VLOOKUP(Oliusala[[#This Row],[postnumer]],Sveitarfelog[#All],4,FALSE)</f>
        <v>Grindavíkurbær</v>
      </c>
      <c r="E9197" t="str">
        <f>VLOOKUP(Oliusala[[#This Row],[postnumer]],Sveitarfelog[#All],5,FALSE)</f>
        <v>Suðurnes</v>
      </c>
      <c r="F9197" t="s">
        <v>29</v>
      </c>
      <c r="G9197" t="s">
        <v>24</v>
      </c>
      <c r="H9197" s="1" t="s">
        <v>61</v>
      </c>
      <c r="I9197" s="1">
        <v>70510</v>
      </c>
      <c r="J9197" s="2">
        <f>VLOOKUP(Oliusala[[#This Row],[tegund]],Tegundir!$B$2:$D$19,3,FALSE)*Oliusala[[#This Row],[magn]]/1000</f>
        <v>60.991150000000005</v>
      </c>
      <c r="K9197">
        <v>2017</v>
      </c>
      <c r="L9197" t="s">
        <v>19</v>
      </c>
      <c r="M9197" s="144" t="s">
        <v>62</v>
      </c>
      <c r="O9197" s="144" t="s">
        <v>1998</v>
      </c>
    </row>
    <row r="9198" spans="1:15" x14ac:dyDescent="0.2">
      <c r="A9198" t="s">
        <v>139</v>
      </c>
      <c r="B9198" s="144" t="s">
        <v>139</v>
      </c>
      <c r="C9198">
        <v>601</v>
      </c>
      <c r="D9198" t="str">
        <f>VLOOKUP(Oliusala[[#This Row],[postnumer]],Sveitarfelog[#All],4,FALSE)</f>
        <v>Akureyrarbær,Eyjafjarðarsveit,Hörgársveit,Svalbarðsstrandarhreppur,Grýtubakkahreppur</v>
      </c>
      <c r="E9198" t="str">
        <f>VLOOKUP(Oliusala[[#This Row],[postnumer]],Sveitarfelog[#All],5,FALSE)</f>
        <v>Norðurland eystra</v>
      </c>
      <c r="F9198" t="s">
        <v>25</v>
      </c>
      <c r="G9198" t="s">
        <v>24</v>
      </c>
      <c r="H9198" s="1" t="s">
        <v>58</v>
      </c>
      <c r="I9198" s="1">
        <v>165959</v>
      </c>
      <c r="J9198" s="2">
        <f>VLOOKUP(Oliusala[[#This Row],[tegund]],Tegundir!$B$2:$D$19,3,FALSE)*Oliusala[[#This Row],[magn]]/1000</f>
        <v>143.55453500000002</v>
      </c>
      <c r="K9198">
        <v>2017</v>
      </c>
      <c r="L9198" t="s">
        <v>19</v>
      </c>
      <c r="M9198" s="144" t="s">
        <v>59</v>
      </c>
      <c r="N9198" s="144" t="s">
        <v>1939</v>
      </c>
      <c r="O9198" s="144" t="s">
        <v>1997</v>
      </c>
    </row>
    <row r="9199" spans="1:15" x14ac:dyDescent="0.2">
      <c r="A9199" t="s">
        <v>139</v>
      </c>
      <c r="B9199" s="144" t="s">
        <v>139</v>
      </c>
      <c r="C9199">
        <v>601</v>
      </c>
      <c r="D9199" t="str">
        <f>VLOOKUP(Oliusala[[#This Row],[postnumer]],Sveitarfelog[#All],4,FALSE)</f>
        <v>Akureyrarbær,Eyjafjarðarsveit,Hörgársveit,Svalbarðsstrandarhreppur,Grýtubakkahreppur</v>
      </c>
      <c r="E9199" t="str">
        <f>VLOOKUP(Oliusala[[#This Row],[postnumer]],Sveitarfelog[#All],5,FALSE)</f>
        <v>Norðurland eystra</v>
      </c>
      <c r="F9199" t="s">
        <v>25</v>
      </c>
      <c r="G9199" t="s">
        <v>24</v>
      </c>
      <c r="H9199" s="1" t="s">
        <v>58</v>
      </c>
      <c r="I9199" s="1">
        <v>331918</v>
      </c>
      <c r="J9199" s="2">
        <f>VLOOKUP(Oliusala[[#This Row],[tegund]],Tegundir!$B$2:$D$19,3,FALSE)*Oliusala[[#This Row],[magn]]/1000</f>
        <v>287.10907000000003</v>
      </c>
      <c r="K9199">
        <v>2017</v>
      </c>
      <c r="L9199" t="s">
        <v>19</v>
      </c>
      <c r="M9199" s="144" t="s">
        <v>59</v>
      </c>
      <c r="N9199" s="144" t="s">
        <v>1939</v>
      </c>
      <c r="O9199" s="144" t="s">
        <v>1997</v>
      </c>
    </row>
    <row r="9200" spans="1:15" x14ac:dyDescent="0.2">
      <c r="A9200" t="s">
        <v>57</v>
      </c>
      <c r="B9200" s="144" t="s">
        <v>78</v>
      </c>
      <c r="C9200">
        <v>245</v>
      </c>
      <c r="D9200" t="str">
        <f>VLOOKUP(Oliusala[[#This Row],[postnumer]],Sveitarfelog[#All],4,FALSE)</f>
        <v>Suðurnesjabær</v>
      </c>
      <c r="E9200" t="str">
        <f>VLOOKUP(Oliusala[[#This Row],[postnumer]],Sveitarfelog[#All],5,FALSE)</f>
        <v>Suðurnes</v>
      </c>
      <c r="F9200" t="s">
        <v>24</v>
      </c>
      <c r="G9200" t="s">
        <v>24</v>
      </c>
      <c r="H9200" s="1" t="s">
        <v>60</v>
      </c>
      <c r="I9200" s="1">
        <v>16720</v>
      </c>
      <c r="J9200" s="2">
        <f>VLOOKUP(Oliusala[[#This Row],[tegund]],Tegundir!$B$2:$D$19,3,FALSE)*Oliusala[[#This Row],[magn]]/1000</f>
        <v>14.4628</v>
      </c>
      <c r="K9200">
        <v>2017</v>
      </c>
      <c r="L9200" t="s">
        <v>18</v>
      </c>
      <c r="M9200" s="144" t="s">
        <v>59</v>
      </c>
    </row>
    <row r="9201" spans="1:15" x14ac:dyDescent="0.2">
      <c r="A9201" t="s">
        <v>57</v>
      </c>
      <c r="B9201" s="144" t="s">
        <v>78</v>
      </c>
      <c r="C9201">
        <v>245</v>
      </c>
      <c r="D9201" t="str">
        <f>VLOOKUP(Oliusala[[#This Row],[postnumer]],Sveitarfelog[#All],4,FALSE)</f>
        <v>Suðurnesjabær</v>
      </c>
      <c r="E9201" t="str">
        <f>VLOOKUP(Oliusala[[#This Row],[postnumer]],Sveitarfelog[#All],5,FALSE)</f>
        <v>Suðurnes</v>
      </c>
      <c r="F9201" t="s">
        <v>29</v>
      </c>
      <c r="G9201" t="s">
        <v>24</v>
      </c>
      <c r="H9201" s="1" t="s">
        <v>60</v>
      </c>
      <c r="I9201" s="1">
        <v>802505</v>
      </c>
      <c r="J9201" s="2">
        <f>VLOOKUP(Oliusala[[#This Row],[tegund]],Tegundir!$B$2:$D$19,3,FALSE)*Oliusala[[#This Row],[magn]]/1000</f>
        <v>694.1668249999999</v>
      </c>
      <c r="K9201">
        <v>2017</v>
      </c>
      <c r="L9201" t="s">
        <v>19</v>
      </c>
      <c r="M9201" s="144" t="s">
        <v>59</v>
      </c>
      <c r="O9201" s="144" t="s">
        <v>1998</v>
      </c>
    </row>
    <row r="9202" spans="1:15" x14ac:dyDescent="0.2">
      <c r="A9202" t="s">
        <v>57</v>
      </c>
      <c r="B9202" s="144" t="s">
        <v>78</v>
      </c>
      <c r="C9202">
        <v>245</v>
      </c>
      <c r="D9202" t="str">
        <f>VLOOKUP(Oliusala[[#This Row],[postnumer]],Sveitarfelog[#All],4,FALSE)</f>
        <v>Suðurnesjabær</v>
      </c>
      <c r="E9202" t="str">
        <f>VLOOKUP(Oliusala[[#This Row],[postnumer]],Sveitarfelog[#All],5,FALSE)</f>
        <v>Suðurnes</v>
      </c>
      <c r="F9202" t="s">
        <v>30</v>
      </c>
      <c r="G9202" t="s">
        <v>24</v>
      </c>
      <c r="H9202" s="1" t="s">
        <v>60</v>
      </c>
      <c r="I9202" s="1">
        <v>401320</v>
      </c>
      <c r="J9202" s="2">
        <f>VLOOKUP(Oliusala[[#This Row],[tegund]],Tegundir!$B$2:$D$19,3,FALSE)*Oliusala[[#This Row],[magn]]/1000</f>
        <v>347.14179999999999</v>
      </c>
      <c r="K9202">
        <v>2017</v>
      </c>
      <c r="L9202" t="s">
        <v>19</v>
      </c>
      <c r="M9202" s="144" t="s">
        <v>59</v>
      </c>
      <c r="O9202" s="144" t="s">
        <v>1998</v>
      </c>
    </row>
    <row r="9203" spans="1:15" x14ac:dyDescent="0.2">
      <c r="A9203" t="s">
        <v>63</v>
      </c>
      <c r="B9203" s="144" t="s">
        <v>78</v>
      </c>
      <c r="C9203">
        <v>245</v>
      </c>
      <c r="D9203" t="str">
        <f>VLOOKUP(Oliusala[[#This Row],[postnumer]],Sveitarfelog[#All],4,FALSE)</f>
        <v>Suðurnesjabær</v>
      </c>
      <c r="E9203" t="str">
        <f>VLOOKUP(Oliusala[[#This Row],[postnumer]],Sveitarfelog[#All],5,FALSE)</f>
        <v>Suðurnes</v>
      </c>
      <c r="F9203" t="s">
        <v>24</v>
      </c>
      <c r="G9203" t="s">
        <v>24</v>
      </c>
      <c r="H9203" t="s">
        <v>58</v>
      </c>
      <c r="I9203" s="1">
        <v>383320</v>
      </c>
      <c r="J9203" s="2">
        <f>VLOOKUP(Oliusala[[#This Row],[tegund]],Tegundir!$B$2:$D$19,3,FALSE)*Oliusala[[#This Row],[magn]]/1000</f>
        <v>331.5718</v>
      </c>
      <c r="K9203">
        <v>2017</v>
      </c>
      <c r="L9203" t="s">
        <v>18</v>
      </c>
      <c r="M9203" s="144" t="s">
        <v>59</v>
      </c>
    </row>
    <row r="9204" spans="1:15" x14ac:dyDescent="0.2">
      <c r="A9204" t="s">
        <v>57</v>
      </c>
      <c r="B9204" s="144" t="s">
        <v>78</v>
      </c>
      <c r="C9204">
        <v>245</v>
      </c>
      <c r="D9204" t="str">
        <f>VLOOKUP(Oliusala[[#This Row],[postnumer]],Sveitarfelog[#All],4,FALSE)</f>
        <v>Suðurnesjabær</v>
      </c>
      <c r="E9204" t="str">
        <f>VLOOKUP(Oliusala[[#This Row],[postnumer]],Sveitarfelog[#All],5,FALSE)</f>
        <v>Suðurnes</v>
      </c>
      <c r="F9204" t="s">
        <v>25</v>
      </c>
      <c r="G9204" t="s">
        <v>24</v>
      </c>
      <c r="H9204" s="1" t="s">
        <v>60</v>
      </c>
      <c r="I9204" s="1">
        <v>969377</v>
      </c>
      <c r="J9204" s="2">
        <f>VLOOKUP(Oliusala[[#This Row],[tegund]],Tegundir!$B$2:$D$19,3,FALSE)*Oliusala[[#This Row],[magn]]/1000</f>
        <v>838.51110499999993</v>
      </c>
      <c r="K9204">
        <v>2017</v>
      </c>
      <c r="L9204" t="s">
        <v>19</v>
      </c>
      <c r="M9204" s="144" t="s">
        <v>59</v>
      </c>
      <c r="O9204" s="144" t="s">
        <v>1997</v>
      </c>
    </row>
    <row r="9205" spans="1:15" x14ac:dyDescent="0.2">
      <c r="A9205" t="s">
        <v>63</v>
      </c>
      <c r="B9205" s="144" t="s">
        <v>78</v>
      </c>
      <c r="C9205">
        <v>245</v>
      </c>
      <c r="D9205" t="str">
        <f>VLOOKUP(Oliusala[[#This Row],[postnumer]],Sveitarfelog[#All],4,FALSE)</f>
        <v>Suðurnesjabær</v>
      </c>
      <c r="E9205" t="str">
        <f>VLOOKUP(Oliusala[[#This Row],[postnumer]],Sveitarfelog[#All],5,FALSE)</f>
        <v>Suðurnes</v>
      </c>
      <c r="F9205" t="s">
        <v>25</v>
      </c>
      <c r="G9205" t="s">
        <v>24</v>
      </c>
      <c r="H9205" t="s">
        <v>58</v>
      </c>
      <c r="I9205" s="1">
        <v>10657</v>
      </c>
      <c r="J9205" s="2">
        <f>VLOOKUP(Oliusala[[#This Row],[tegund]],Tegundir!$B$2:$D$19,3,FALSE)*Oliusala[[#This Row],[magn]]/1000</f>
        <v>9.2183050000000009</v>
      </c>
      <c r="K9205">
        <v>2017</v>
      </c>
      <c r="L9205" t="s">
        <v>1955</v>
      </c>
      <c r="M9205" s="144" t="s">
        <v>59</v>
      </c>
    </row>
    <row r="9206" spans="1:15" x14ac:dyDescent="0.2">
      <c r="A9206" t="s">
        <v>57</v>
      </c>
      <c r="B9206" s="144" t="s">
        <v>79</v>
      </c>
      <c r="C9206">
        <v>250</v>
      </c>
      <c r="D9206" t="str">
        <f>VLOOKUP(Oliusala[[#This Row],[postnumer]],Sveitarfelog[#All],4,FALSE)</f>
        <v>Suðurnesjabær</v>
      </c>
      <c r="E9206" t="str">
        <f>VLOOKUP(Oliusala[[#This Row],[postnumer]],Sveitarfelog[#All],5,FALSE)</f>
        <v>Suðurnes</v>
      </c>
      <c r="F9206" t="s">
        <v>24</v>
      </c>
      <c r="G9206" t="s">
        <v>24</v>
      </c>
      <c r="H9206" s="1" t="s">
        <v>60</v>
      </c>
      <c r="I9206" s="1">
        <v>194378</v>
      </c>
      <c r="J9206" s="2">
        <f>VLOOKUP(Oliusala[[#This Row],[tegund]],Tegundir!$B$2:$D$19,3,FALSE)*Oliusala[[#This Row],[magn]]/1000</f>
        <v>168.13696999999999</v>
      </c>
      <c r="K9206">
        <v>2017</v>
      </c>
      <c r="L9206" t="s">
        <v>18</v>
      </c>
      <c r="M9206" s="144" t="s">
        <v>59</v>
      </c>
    </row>
    <row r="9207" spans="1:15" x14ac:dyDescent="0.2">
      <c r="A9207" t="s">
        <v>63</v>
      </c>
      <c r="B9207" s="144" t="s">
        <v>79</v>
      </c>
      <c r="C9207">
        <v>250</v>
      </c>
      <c r="D9207" t="str">
        <f>VLOOKUP(Oliusala[[#This Row],[postnumer]],Sveitarfelog[#All],4,FALSE)</f>
        <v>Suðurnesjabær</v>
      </c>
      <c r="E9207" t="str">
        <f>VLOOKUP(Oliusala[[#This Row],[postnumer]],Sveitarfelog[#All],5,FALSE)</f>
        <v>Suðurnes</v>
      </c>
      <c r="F9207" t="s">
        <v>24</v>
      </c>
      <c r="G9207" t="s">
        <v>24</v>
      </c>
      <c r="H9207" s="1" t="s">
        <v>58</v>
      </c>
      <c r="I9207" s="1">
        <v>189484</v>
      </c>
      <c r="J9207" s="2">
        <f>VLOOKUP(Oliusala[[#This Row],[tegund]],Tegundir!$B$2:$D$19,3,FALSE)*Oliusala[[#This Row],[magn]]/1000</f>
        <v>163.90366</v>
      </c>
      <c r="K9207">
        <v>2017</v>
      </c>
      <c r="L9207" t="s">
        <v>18</v>
      </c>
      <c r="M9207" s="144" t="s">
        <v>59</v>
      </c>
    </row>
    <row r="9208" spans="1:15" x14ac:dyDescent="0.2">
      <c r="A9208" t="s">
        <v>63</v>
      </c>
      <c r="B9208" s="144" t="s">
        <v>79</v>
      </c>
      <c r="C9208">
        <v>250</v>
      </c>
      <c r="D9208" t="str">
        <f>VLOOKUP(Oliusala[[#This Row],[postnumer]],Sveitarfelog[#All],4,FALSE)</f>
        <v>Suðurnesjabær</v>
      </c>
      <c r="E9208" t="str">
        <f>VLOOKUP(Oliusala[[#This Row],[postnumer]],Sveitarfelog[#All],5,FALSE)</f>
        <v>Suðurnes</v>
      </c>
      <c r="F9208" t="s">
        <v>25</v>
      </c>
      <c r="G9208" t="s">
        <v>24</v>
      </c>
      <c r="H9208" t="s">
        <v>58</v>
      </c>
      <c r="I9208" s="1">
        <v>35563</v>
      </c>
      <c r="J9208" s="2">
        <f>VLOOKUP(Oliusala[[#This Row],[tegund]],Tegundir!$B$2:$D$19,3,FALSE)*Oliusala[[#This Row],[magn]]/1000</f>
        <v>30.761994999999999</v>
      </c>
      <c r="K9208">
        <v>2017</v>
      </c>
      <c r="L9208" t="s">
        <v>19</v>
      </c>
      <c r="M9208" s="144" t="s">
        <v>59</v>
      </c>
      <c r="O9208" s="144" t="s">
        <v>1997</v>
      </c>
    </row>
    <row r="9209" spans="1:15" x14ac:dyDescent="0.2">
      <c r="A9209" t="s">
        <v>57</v>
      </c>
      <c r="B9209" s="144" t="s">
        <v>79</v>
      </c>
      <c r="C9209">
        <v>250</v>
      </c>
      <c r="D9209" t="str">
        <f>VLOOKUP(Oliusala[[#This Row],[postnumer]],Sveitarfelog[#All],4,FALSE)</f>
        <v>Suðurnesjabær</v>
      </c>
      <c r="E9209" t="str">
        <f>VLOOKUP(Oliusala[[#This Row],[postnumer]],Sveitarfelog[#All],5,FALSE)</f>
        <v>Suðurnes</v>
      </c>
      <c r="F9209" t="s">
        <v>25</v>
      </c>
      <c r="G9209" t="s">
        <v>24</v>
      </c>
      <c r="H9209" s="1" t="s">
        <v>60</v>
      </c>
      <c r="I9209" s="1">
        <v>58242</v>
      </c>
      <c r="J9209" s="2">
        <f>VLOOKUP(Oliusala[[#This Row],[tegund]],Tegundir!$B$2:$D$19,3,FALSE)*Oliusala[[#This Row],[magn]]/1000</f>
        <v>50.379330000000003</v>
      </c>
      <c r="K9209">
        <v>2017</v>
      </c>
      <c r="L9209" t="s">
        <v>19</v>
      </c>
      <c r="M9209" s="144" t="s">
        <v>59</v>
      </c>
      <c r="O9209" s="144" t="s">
        <v>1997</v>
      </c>
    </row>
    <row r="9210" spans="1:15" x14ac:dyDescent="0.2">
      <c r="A9210" t="s">
        <v>63</v>
      </c>
      <c r="B9210" s="144" t="s">
        <v>75</v>
      </c>
      <c r="C9210">
        <v>230</v>
      </c>
      <c r="D9210" t="str">
        <f>VLOOKUP(Oliusala[[#This Row],[postnumer]],Sveitarfelog[#All],4,FALSE)</f>
        <v>Reykjanesbær</v>
      </c>
      <c r="E9210" t="str">
        <f>VLOOKUP(Oliusala[[#This Row],[postnumer]],Sveitarfelog[#All],5,FALSE)</f>
        <v>Suðurnes</v>
      </c>
      <c r="F9210" t="s">
        <v>25</v>
      </c>
      <c r="G9210" t="s">
        <v>24</v>
      </c>
      <c r="H9210" t="s">
        <v>58</v>
      </c>
      <c r="I9210" s="1">
        <v>80705</v>
      </c>
      <c r="J9210" s="2">
        <f>VLOOKUP(Oliusala[[#This Row],[tegund]],Tegundir!$B$2:$D$19,3,FALSE)*Oliusala[[#This Row],[magn]]/1000</f>
        <v>69.809825000000004</v>
      </c>
      <c r="K9210">
        <v>2017</v>
      </c>
      <c r="L9210" t="s">
        <v>19</v>
      </c>
      <c r="M9210" s="144" t="s">
        <v>59</v>
      </c>
      <c r="O9210" s="144" t="s">
        <v>1997</v>
      </c>
    </row>
    <row r="9211" spans="1:15" x14ac:dyDescent="0.2">
      <c r="A9211" t="s">
        <v>63</v>
      </c>
      <c r="B9211" s="144" t="s">
        <v>80</v>
      </c>
      <c r="C9211">
        <v>260</v>
      </c>
      <c r="D9211" t="str">
        <f>VLOOKUP(Oliusala[[#This Row],[postnumer]],Sveitarfelog[#All],4,FALSE)</f>
        <v>Reykjanesbær</v>
      </c>
      <c r="E9211" t="str">
        <f>VLOOKUP(Oliusala[[#This Row],[postnumer]],Sveitarfelog[#All],5,FALSE)</f>
        <v>Suðurnes</v>
      </c>
      <c r="F9211" t="s">
        <v>25</v>
      </c>
      <c r="G9211" t="s">
        <v>24</v>
      </c>
      <c r="H9211" t="s">
        <v>58</v>
      </c>
      <c r="I9211" s="1">
        <v>65793</v>
      </c>
      <c r="J9211" s="2">
        <f>VLOOKUP(Oliusala[[#This Row],[tegund]],Tegundir!$B$2:$D$19,3,FALSE)*Oliusala[[#This Row],[magn]]/1000</f>
        <v>56.910944999999998</v>
      </c>
      <c r="K9211">
        <v>2017</v>
      </c>
      <c r="L9211" t="s">
        <v>19</v>
      </c>
      <c r="M9211" s="144" t="s">
        <v>59</v>
      </c>
      <c r="O9211" s="144" t="s">
        <v>1997</v>
      </c>
    </row>
    <row r="9212" spans="1:15" x14ac:dyDescent="0.2">
      <c r="A9212" t="s">
        <v>57</v>
      </c>
      <c r="B9212" s="144" t="s">
        <v>80</v>
      </c>
      <c r="C9212">
        <v>260</v>
      </c>
      <c r="D9212" t="str">
        <f>VLOOKUP(Oliusala[[#This Row],[postnumer]],Sveitarfelog[#All],4,FALSE)</f>
        <v>Reykjanesbær</v>
      </c>
      <c r="E9212" t="str">
        <f>VLOOKUP(Oliusala[[#This Row],[postnumer]],Sveitarfelog[#All],5,FALSE)</f>
        <v>Suðurnes</v>
      </c>
      <c r="F9212" t="s">
        <v>25</v>
      </c>
      <c r="G9212" t="s">
        <v>24</v>
      </c>
      <c r="H9212" t="s">
        <v>60</v>
      </c>
      <c r="I9212" s="1">
        <v>327490</v>
      </c>
      <c r="J9212" s="2">
        <f>VLOOKUP(Oliusala[[#This Row],[tegund]],Tegundir!$B$2:$D$19,3,FALSE)*Oliusala[[#This Row],[magn]]/1000</f>
        <v>283.27884999999998</v>
      </c>
      <c r="K9212">
        <v>2017</v>
      </c>
      <c r="L9212" t="s">
        <v>19</v>
      </c>
      <c r="M9212" s="144" t="s">
        <v>59</v>
      </c>
      <c r="O9212" s="144" t="s">
        <v>1997</v>
      </c>
    </row>
    <row r="9213" spans="1:15" x14ac:dyDescent="0.2">
      <c r="A9213" t="s">
        <v>57</v>
      </c>
      <c r="B9213" s="144" t="s">
        <v>80</v>
      </c>
      <c r="C9213">
        <v>260</v>
      </c>
      <c r="D9213" t="str">
        <f>VLOOKUP(Oliusala[[#This Row],[postnumer]],Sveitarfelog[#All],4,FALSE)</f>
        <v>Reykjanesbær</v>
      </c>
      <c r="E9213" t="str">
        <f>VLOOKUP(Oliusala[[#This Row],[postnumer]],Sveitarfelog[#All],5,FALSE)</f>
        <v>Suðurnes</v>
      </c>
      <c r="F9213" t="s">
        <v>24</v>
      </c>
      <c r="G9213" t="s">
        <v>24</v>
      </c>
      <c r="H9213" t="s">
        <v>60</v>
      </c>
      <c r="I9213" s="1">
        <v>17692</v>
      </c>
      <c r="J9213" s="2">
        <f>VLOOKUP(Oliusala[[#This Row],[tegund]],Tegundir!$B$2:$D$19,3,FALSE)*Oliusala[[#This Row],[magn]]/1000</f>
        <v>15.30358</v>
      </c>
      <c r="K9213">
        <v>2017</v>
      </c>
      <c r="L9213" t="s">
        <v>18</v>
      </c>
      <c r="M9213" s="144" t="s">
        <v>59</v>
      </c>
    </row>
    <row r="9214" spans="1:15" x14ac:dyDescent="0.2">
      <c r="A9214" t="s">
        <v>57</v>
      </c>
      <c r="B9214" s="144" t="s">
        <v>80</v>
      </c>
      <c r="C9214">
        <v>260</v>
      </c>
      <c r="D9214" t="str">
        <f>VLOOKUP(Oliusala[[#This Row],[postnumer]],Sveitarfelog[#All],4,FALSE)</f>
        <v>Reykjanesbær</v>
      </c>
      <c r="E9214" t="str">
        <f>VLOOKUP(Oliusala[[#This Row],[postnumer]],Sveitarfelog[#All],5,FALSE)</f>
        <v>Suðurnes</v>
      </c>
      <c r="F9214" t="s">
        <v>29</v>
      </c>
      <c r="G9214" t="s">
        <v>24</v>
      </c>
      <c r="H9214" s="1" t="s">
        <v>58</v>
      </c>
      <c r="I9214" s="1">
        <v>15831</v>
      </c>
      <c r="J9214" s="2">
        <f>VLOOKUP(Oliusala[[#This Row],[tegund]],Tegundir!$B$2:$D$19,3,FALSE)*Oliusala[[#This Row],[magn]]/1000</f>
        <v>13.693815000000001</v>
      </c>
      <c r="K9214">
        <v>2017</v>
      </c>
      <c r="L9214" t="s">
        <v>19</v>
      </c>
      <c r="M9214" s="144" t="s">
        <v>59</v>
      </c>
      <c r="O9214" s="144" t="s">
        <v>1998</v>
      </c>
    </row>
    <row r="9215" spans="1:15" x14ac:dyDescent="0.2">
      <c r="A9215" t="s">
        <v>57</v>
      </c>
      <c r="B9215" s="144" t="s">
        <v>80</v>
      </c>
      <c r="C9215">
        <v>260</v>
      </c>
      <c r="D9215" t="str">
        <f>VLOOKUP(Oliusala[[#This Row],[postnumer]],Sveitarfelog[#All],4,FALSE)</f>
        <v>Reykjanesbær</v>
      </c>
      <c r="E9215" t="str">
        <f>VLOOKUP(Oliusala[[#This Row],[postnumer]],Sveitarfelog[#All],5,FALSE)</f>
        <v>Suðurnes</v>
      </c>
      <c r="F9215" t="s">
        <v>29</v>
      </c>
      <c r="G9215" t="s">
        <v>24</v>
      </c>
      <c r="H9215" s="1" t="s">
        <v>60</v>
      </c>
      <c r="I9215" s="1">
        <v>506830</v>
      </c>
      <c r="J9215" s="2">
        <f>VLOOKUP(Oliusala[[#This Row],[tegund]],Tegundir!$B$2:$D$19,3,FALSE)*Oliusala[[#This Row],[magn]]/1000</f>
        <v>438.40795000000003</v>
      </c>
      <c r="K9215">
        <v>2017</v>
      </c>
      <c r="L9215" t="s">
        <v>19</v>
      </c>
      <c r="M9215" s="144" t="s">
        <v>59</v>
      </c>
      <c r="O9215" s="144" t="s">
        <v>1998</v>
      </c>
    </row>
    <row r="9216" spans="1:15" x14ac:dyDescent="0.2">
      <c r="A9216" t="s">
        <v>57</v>
      </c>
      <c r="B9216" s="144" t="s">
        <v>80</v>
      </c>
      <c r="C9216">
        <v>260</v>
      </c>
      <c r="D9216" t="str">
        <f>VLOOKUP(Oliusala[[#This Row],[postnumer]],Sveitarfelog[#All],4,FALSE)</f>
        <v>Reykjanesbær</v>
      </c>
      <c r="E9216" t="str">
        <f>VLOOKUP(Oliusala[[#This Row],[postnumer]],Sveitarfelog[#All],5,FALSE)</f>
        <v>Suðurnes</v>
      </c>
      <c r="F9216" t="s">
        <v>30</v>
      </c>
      <c r="G9216" t="s">
        <v>24</v>
      </c>
      <c r="H9216" s="1" t="s">
        <v>60</v>
      </c>
      <c r="I9216" s="1">
        <v>14995</v>
      </c>
      <c r="J9216" s="2">
        <f>VLOOKUP(Oliusala[[#This Row],[tegund]],Tegundir!$B$2:$D$19,3,FALSE)*Oliusala[[#This Row],[magn]]/1000</f>
        <v>12.970675</v>
      </c>
      <c r="K9216">
        <v>2017</v>
      </c>
      <c r="L9216" t="s">
        <v>19</v>
      </c>
      <c r="M9216" s="144" t="s">
        <v>59</v>
      </c>
      <c r="O9216" s="144" t="s">
        <v>1998</v>
      </c>
    </row>
    <row r="9217" spans="1:15" x14ac:dyDescent="0.2">
      <c r="A9217" t="s">
        <v>63</v>
      </c>
      <c r="B9217" s="144" t="s">
        <v>80</v>
      </c>
      <c r="C9217">
        <v>260</v>
      </c>
      <c r="D9217" t="str">
        <f>VLOOKUP(Oliusala[[#This Row],[postnumer]],Sveitarfelog[#All],4,FALSE)</f>
        <v>Reykjanesbær</v>
      </c>
      <c r="E9217" t="str">
        <f>VLOOKUP(Oliusala[[#This Row],[postnumer]],Sveitarfelog[#All],5,FALSE)</f>
        <v>Suðurnes</v>
      </c>
      <c r="F9217" t="s">
        <v>24</v>
      </c>
      <c r="G9217" t="s">
        <v>24</v>
      </c>
      <c r="H9217" t="s">
        <v>58</v>
      </c>
      <c r="I9217" s="1">
        <v>777155</v>
      </c>
      <c r="J9217" s="2">
        <f>VLOOKUP(Oliusala[[#This Row],[tegund]],Tegundir!$B$2:$D$19,3,FALSE)*Oliusala[[#This Row],[magn]]/1000</f>
        <v>672.23907499999996</v>
      </c>
      <c r="K9217">
        <v>2017</v>
      </c>
      <c r="L9217" t="s">
        <v>18</v>
      </c>
      <c r="M9217" s="144" t="s">
        <v>59</v>
      </c>
    </row>
    <row r="9218" spans="1:15" x14ac:dyDescent="0.2">
      <c r="A9218" t="s">
        <v>63</v>
      </c>
      <c r="B9218" s="144" t="s">
        <v>80</v>
      </c>
      <c r="C9218">
        <v>260</v>
      </c>
      <c r="D9218" t="str">
        <f>VLOOKUP(Oliusala[[#This Row],[postnumer]],Sveitarfelog[#All],4,FALSE)</f>
        <v>Reykjanesbær</v>
      </c>
      <c r="E9218" t="str">
        <f>VLOOKUP(Oliusala[[#This Row],[postnumer]],Sveitarfelog[#All],5,FALSE)</f>
        <v>Suðurnes</v>
      </c>
      <c r="F9218" t="s">
        <v>24</v>
      </c>
      <c r="G9218" t="s">
        <v>24</v>
      </c>
      <c r="H9218" t="s">
        <v>58</v>
      </c>
      <c r="I9218" s="1">
        <v>2693268</v>
      </c>
      <c r="J9218" s="2">
        <f>VLOOKUP(Oliusala[[#This Row],[tegund]],Tegundir!$B$2:$D$19,3,FALSE)*Oliusala[[#This Row],[magn]]/1000</f>
        <v>2329.6768199999997</v>
      </c>
      <c r="K9218">
        <v>2017</v>
      </c>
      <c r="L9218" t="s">
        <v>18</v>
      </c>
      <c r="M9218" s="144" t="s">
        <v>59</v>
      </c>
    </row>
    <row r="9219" spans="1:15" x14ac:dyDescent="0.2">
      <c r="A9219" t="s">
        <v>63</v>
      </c>
      <c r="B9219" s="144" t="s">
        <v>80</v>
      </c>
      <c r="C9219">
        <v>260</v>
      </c>
      <c r="D9219" t="str">
        <f>VLOOKUP(Oliusala[[#This Row],[postnumer]],Sveitarfelog[#All],4,FALSE)</f>
        <v>Reykjanesbær</v>
      </c>
      <c r="E9219" t="str">
        <f>VLOOKUP(Oliusala[[#This Row],[postnumer]],Sveitarfelog[#All],5,FALSE)</f>
        <v>Suðurnes</v>
      </c>
      <c r="F9219" t="s">
        <v>24</v>
      </c>
      <c r="G9219" t="s">
        <v>24</v>
      </c>
      <c r="H9219" s="1" t="s">
        <v>58</v>
      </c>
      <c r="I9219" s="1">
        <v>2431501</v>
      </c>
      <c r="J9219" s="2">
        <f>VLOOKUP(Oliusala[[#This Row],[tegund]],Tegundir!$B$2:$D$19,3,FALSE)*Oliusala[[#This Row],[magn]]/1000</f>
        <v>2103.2483649999999</v>
      </c>
      <c r="K9219">
        <v>2017</v>
      </c>
      <c r="L9219" t="s">
        <v>18</v>
      </c>
      <c r="M9219" s="144" t="s">
        <v>59</v>
      </c>
    </row>
    <row r="9220" spans="1:15" x14ac:dyDescent="0.2">
      <c r="A9220" t="s">
        <v>57</v>
      </c>
      <c r="B9220" s="144" t="s">
        <v>81</v>
      </c>
      <c r="C9220">
        <v>270</v>
      </c>
      <c r="D9220" t="str">
        <f>VLOOKUP(Oliusala[[#This Row],[postnumer]],Sveitarfelog[#All],4,FALSE)</f>
        <v>Mosfellsbær</v>
      </c>
      <c r="E9220" t="str">
        <f>VLOOKUP(Oliusala[[#This Row],[postnumer]],Sveitarfelog[#All],5,FALSE)</f>
        <v>Höfuðborgarsvæðið</v>
      </c>
      <c r="F9220" t="s">
        <v>25</v>
      </c>
      <c r="G9220" t="s">
        <v>24</v>
      </c>
      <c r="H9220" t="s">
        <v>60</v>
      </c>
      <c r="I9220" s="1">
        <v>826517</v>
      </c>
      <c r="J9220" s="2">
        <f>VLOOKUP(Oliusala[[#This Row],[tegund]],Tegundir!$B$2:$D$19,3,FALSE)*Oliusala[[#This Row],[magn]]/1000</f>
        <v>714.93720499999995</v>
      </c>
      <c r="K9220">
        <v>2017</v>
      </c>
      <c r="L9220" t="s">
        <v>1955</v>
      </c>
      <c r="M9220" s="144" t="s">
        <v>59</v>
      </c>
    </row>
    <row r="9221" spans="1:15" x14ac:dyDescent="0.2">
      <c r="A9221" t="s">
        <v>57</v>
      </c>
      <c r="B9221" s="144" t="s">
        <v>81</v>
      </c>
      <c r="C9221">
        <v>270</v>
      </c>
      <c r="D9221" t="str">
        <f>VLOOKUP(Oliusala[[#This Row],[postnumer]],Sveitarfelog[#All],4,FALSE)</f>
        <v>Mosfellsbær</v>
      </c>
      <c r="E9221" t="str">
        <f>VLOOKUP(Oliusala[[#This Row],[postnumer]],Sveitarfelog[#All],5,FALSE)</f>
        <v>Höfuðborgarsvæðið</v>
      </c>
      <c r="F9221" t="s">
        <v>24</v>
      </c>
      <c r="G9221" t="s">
        <v>24</v>
      </c>
      <c r="H9221" s="1" t="s">
        <v>60</v>
      </c>
      <c r="I9221" s="1">
        <v>15788</v>
      </c>
      <c r="J9221" s="2">
        <f>VLOOKUP(Oliusala[[#This Row],[tegund]],Tegundir!$B$2:$D$19,3,FALSE)*Oliusala[[#This Row],[magn]]/1000</f>
        <v>13.656619999999998</v>
      </c>
      <c r="K9221">
        <v>2017</v>
      </c>
      <c r="L9221" t="s">
        <v>18</v>
      </c>
      <c r="M9221" s="144" t="s">
        <v>59</v>
      </c>
    </row>
    <row r="9222" spans="1:15" x14ac:dyDescent="0.2">
      <c r="A9222" t="s">
        <v>57</v>
      </c>
      <c r="B9222" s="144" t="s">
        <v>81</v>
      </c>
      <c r="C9222">
        <v>270</v>
      </c>
      <c r="D9222" t="str">
        <f>VLOOKUP(Oliusala[[#This Row],[postnumer]],Sveitarfelog[#All],4,FALSE)</f>
        <v>Mosfellsbær</v>
      </c>
      <c r="E9222" t="str">
        <f>VLOOKUP(Oliusala[[#This Row],[postnumer]],Sveitarfelog[#All],5,FALSE)</f>
        <v>Höfuðborgarsvæðið</v>
      </c>
      <c r="F9222" t="s">
        <v>25</v>
      </c>
      <c r="G9222" t="s">
        <v>24</v>
      </c>
      <c r="H9222" t="s">
        <v>60</v>
      </c>
      <c r="I9222" s="1">
        <v>233537</v>
      </c>
      <c r="J9222" s="2">
        <f>VLOOKUP(Oliusala[[#This Row],[tegund]],Tegundir!$B$2:$D$19,3,FALSE)*Oliusala[[#This Row],[magn]]/1000</f>
        <v>202.00950500000002</v>
      </c>
      <c r="K9222">
        <v>2017</v>
      </c>
      <c r="L9222" t="s">
        <v>1955</v>
      </c>
      <c r="M9222" s="144" t="s">
        <v>59</v>
      </c>
    </row>
    <row r="9223" spans="1:15" x14ac:dyDescent="0.2">
      <c r="A9223" t="s">
        <v>57</v>
      </c>
      <c r="B9223" s="144" t="s">
        <v>82</v>
      </c>
      <c r="C9223">
        <v>270</v>
      </c>
      <c r="D9223" t="str">
        <f>VLOOKUP(Oliusala[[#This Row],[postnumer]],Sveitarfelog[#All],4,FALSE)</f>
        <v>Mosfellsbær</v>
      </c>
      <c r="E9223" t="str">
        <f>VLOOKUP(Oliusala[[#This Row],[postnumer]],Sveitarfelog[#All],5,FALSE)</f>
        <v>Höfuðborgarsvæðið</v>
      </c>
      <c r="F9223" t="s">
        <v>24</v>
      </c>
      <c r="G9223" t="s">
        <v>24</v>
      </c>
      <c r="H9223" s="1" t="s">
        <v>60</v>
      </c>
      <c r="I9223" s="1">
        <v>40158</v>
      </c>
      <c r="J9223" s="2">
        <f>VLOOKUP(Oliusala[[#This Row],[tegund]],Tegundir!$B$2:$D$19,3,FALSE)*Oliusala[[#This Row],[magn]]/1000</f>
        <v>34.736669999999997</v>
      </c>
      <c r="K9223">
        <v>2017</v>
      </c>
      <c r="L9223" t="s">
        <v>18</v>
      </c>
      <c r="M9223" s="144" t="s">
        <v>59</v>
      </c>
    </row>
    <row r="9224" spans="1:15" x14ac:dyDescent="0.2">
      <c r="A9224" t="s">
        <v>57</v>
      </c>
      <c r="B9224" s="144" t="s">
        <v>81</v>
      </c>
      <c r="C9224">
        <v>270</v>
      </c>
      <c r="D9224" t="str">
        <f>VLOOKUP(Oliusala[[#This Row],[postnumer]],Sveitarfelog[#All],4,FALSE)</f>
        <v>Mosfellsbær</v>
      </c>
      <c r="E9224" t="str">
        <f>VLOOKUP(Oliusala[[#This Row],[postnumer]],Sveitarfelog[#All],5,FALSE)</f>
        <v>Höfuðborgarsvæðið</v>
      </c>
      <c r="F9224" t="s">
        <v>24</v>
      </c>
      <c r="G9224" t="s">
        <v>24</v>
      </c>
      <c r="H9224" t="s">
        <v>60</v>
      </c>
      <c r="I9224" s="1">
        <v>68446</v>
      </c>
      <c r="J9224" s="2">
        <f>VLOOKUP(Oliusala[[#This Row],[tegund]],Tegundir!$B$2:$D$19,3,FALSE)*Oliusala[[#This Row],[magn]]/1000</f>
        <v>59.20579</v>
      </c>
      <c r="K9224">
        <v>2017</v>
      </c>
      <c r="L9224" t="s">
        <v>18</v>
      </c>
      <c r="M9224" s="144" t="s">
        <v>59</v>
      </c>
    </row>
    <row r="9225" spans="1:15" x14ac:dyDescent="0.2">
      <c r="A9225" t="s">
        <v>63</v>
      </c>
      <c r="B9225" s="144" t="s">
        <v>81</v>
      </c>
      <c r="C9225">
        <v>270</v>
      </c>
      <c r="D9225" t="str">
        <f>VLOOKUP(Oliusala[[#This Row],[postnumer]],Sveitarfelog[#All],4,FALSE)</f>
        <v>Mosfellsbær</v>
      </c>
      <c r="E9225" t="str">
        <f>VLOOKUP(Oliusala[[#This Row],[postnumer]],Sveitarfelog[#All],5,FALSE)</f>
        <v>Höfuðborgarsvæðið</v>
      </c>
      <c r="F9225" t="s">
        <v>24</v>
      </c>
      <c r="G9225" t="s">
        <v>24</v>
      </c>
      <c r="H9225" t="s">
        <v>58</v>
      </c>
      <c r="I9225" s="1">
        <v>2605538</v>
      </c>
      <c r="J9225" s="2">
        <f>VLOOKUP(Oliusala[[#This Row],[tegund]],Tegundir!$B$2:$D$19,3,FALSE)*Oliusala[[#This Row],[magn]]/1000</f>
        <v>2253.7903700000002</v>
      </c>
      <c r="K9225">
        <v>2017</v>
      </c>
      <c r="L9225" t="s">
        <v>18</v>
      </c>
      <c r="M9225" s="144" t="s">
        <v>59</v>
      </c>
    </row>
    <row r="9226" spans="1:15" x14ac:dyDescent="0.2">
      <c r="A9226" t="s">
        <v>63</v>
      </c>
      <c r="B9226" s="144" t="s">
        <v>82</v>
      </c>
      <c r="C9226">
        <v>270</v>
      </c>
      <c r="D9226" t="str">
        <f>VLOOKUP(Oliusala[[#This Row],[postnumer]],Sveitarfelog[#All],4,FALSE)</f>
        <v>Mosfellsbær</v>
      </c>
      <c r="E9226" t="str">
        <f>VLOOKUP(Oliusala[[#This Row],[postnumer]],Sveitarfelog[#All],5,FALSE)</f>
        <v>Höfuðborgarsvæðið</v>
      </c>
      <c r="F9226" t="s">
        <v>24</v>
      </c>
      <c r="G9226" t="s">
        <v>24</v>
      </c>
      <c r="H9226" t="s">
        <v>58</v>
      </c>
      <c r="I9226" s="1">
        <v>420356</v>
      </c>
      <c r="J9226" s="2">
        <f>VLOOKUP(Oliusala[[#This Row],[tegund]],Tegundir!$B$2:$D$19,3,FALSE)*Oliusala[[#This Row],[magn]]/1000</f>
        <v>363.60793999999999</v>
      </c>
      <c r="K9226">
        <v>2017</v>
      </c>
      <c r="L9226" t="s">
        <v>18</v>
      </c>
      <c r="M9226" s="144" t="s">
        <v>59</v>
      </c>
    </row>
    <row r="9227" spans="1:15" x14ac:dyDescent="0.2">
      <c r="A9227" t="s">
        <v>63</v>
      </c>
      <c r="B9227" s="144" t="s">
        <v>81</v>
      </c>
      <c r="C9227">
        <v>270</v>
      </c>
      <c r="D9227" t="str">
        <f>VLOOKUP(Oliusala[[#This Row],[postnumer]],Sveitarfelog[#All],4,FALSE)</f>
        <v>Mosfellsbær</v>
      </c>
      <c r="E9227" t="str">
        <f>VLOOKUP(Oliusala[[#This Row],[postnumer]],Sveitarfelog[#All],5,FALSE)</f>
        <v>Höfuðborgarsvæðið</v>
      </c>
      <c r="F9227" t="s">
        <v>24</v>
      </c>
      <c r="G9227" t="s">
        <v>24</v>
      </c>
      <c r="H9227" t="s">
        <v>58</v>
      </c>
      <c r="I9227" s="1">
        <v>3165316</v>
      </c>
      <c r="J9227" s="2">
        <f>VLOOKUP(Oliusala[[#This Row],[tegund]],Tegundir!$B$2:$D$19,3,FALSE)*Oliusala[[#This Row],[magn]]/1000</f>
        <v>2737.9983399999996</v>
      </c>
      <c r="K9227">
        <v>2017</v>
      </c>
      <c r="L9227" t="s">
        <v>18</v>
      </c>
      <c r="M9227" s="144" t="s">
        <v>59</v>
      </c>
    </row>
    <row r="9228" spans="1:15" x14ac:dyDescent="0.2">
      <c r="A9228" t="s">
        <v>63</v>
      </c>
      <c r="B9228" s="144" t="s">
        <v>81</v>
      </c>
      <c r="C9228">
        <v>270</v>
      </c>
      <c r="D9228" t="str">
        <f>VLOOKUP(Oliusala[[#This Row],[postnumer]],Sveitarfelog[#All],4,FALSE)</f>
        <v>Mosfellsbær</v>
      </c>
      <c r="E9228" t="str">
        <f>VLOOKUP(Oliusala[[#This Row],[postnumer]],Sveitarfelog[#All],5,FALSE)</f>
        <v>Höfuðborgarsvæðið</v>
      </c>
      <c r="F9228" t="s">
        <v>25</v>
      </c>
      <c r="G9228" t="s">
        <v>24</v>
      </c>
      <c r="H9228" t="s">
        <v>58</v>
      </c>
      <c r="I9228" s="1">
        <v>155511</v>
      </c>
      <c r="J9228" s="2">
        <f>VLOOKUP(Oliusala[[#This Row],[tegund]],Tegundir!$B$2:$D$19,3,FALSE)*Oliusala[[#This Row],[magn]]/1000</f>
        <v>134.51701499999999</v>
      </c>
      <c r="K9228">
        <v>2017</v>
      </c>
      <c r="L9228" t="s">
        <v>1955</v>
      </c>
      <c r="M9228" s="144" t="s">
        <v>59</v>
      </c>
    </row>
    <row r="9229" spans="1:15" x14ac:dyDescent="0.2">
      <c r="A9229" t="s">
        <v>63</v>
      </c>
      <c r="B9229" s="144" t="s">
        <v>81</v>
      </c>
      <c r="C9229">
        <v>270</v>
      </c>
      <c r="D9229" t="str">
        <f>VLOOKUP(Oliusala[[#This Row],[postnumer]],Sveitarfelog[#All],4,FALSE)</f>
        <v>Mosfellsbær</v>
      </c>
      <c r="E9229" t="str">
        <f>VLOOKUP(Oliusala[[#This Row],[postnumer]],Sveitarfelog[#All],5,FALSE)</f>
        <v>Höfuðborgarsvæðið</v>
      </c>
      <c r="F9229" t="s">
        <v>25</v>
      </c>
      <c r="G9229" t="s">
        <v>24</v>
      </c>
      <c r="H9229" t="s">
        <v>58</v>
      </c>
      <c r="I9229" s="1">
        <v>139430</v>
      </c>
      <c r="J9229" s="2">
        <f>VLOOKUP(Oliusala[[#This Row],[tegund]],Tegundir!$B$2:$D$19,3,FALSE)*Oliusala[[#This Row],[magn]]/1000</f>
        <v>120.60695</v>
      </c>
      <c r="K9229">
        <v>2017</v>
      </c>
      <c r="L9229" t="s">
        <v>1955</v>
      </c>
      <c r="M9229" s="144" t="s">
        <v>59</v>
      </c>
    </row>
    <row r="9230" spans="1:15" x14ac:dyDescent="0.2">
      <c r="A9230" t="s">
        <v>57</v>
      </c>
      <c r="B9230" s="144" t="s">
        <v>82</v>
      </c>
      <c r="C9230">
        <v>270</v>
      </c>
      <c r="D9230" t="str">
        <f>VLOOKUP(Oliusala[[#This Row],[postnumer]],Sveitarfelog[#All],4,FALSE)</f>
        <v>Mosfellsbær</v>
      </c>
      <c r="E9230" t="str">
        <f>VLOOKUP(Oliusala[[#This Row],[postnumer]],Sveitarfelog[#All],5,FALSE)</f>
        <v>Höfuðborgarsvæðið</v>
      </c>
      <c r="F9230" t="s">
        <v>25</v>
      </c>
      <c r="G9230" t="s">
        <v>24</v>
      </c>
      <c r="H9230" s="1" t="s">
        <v>60</v>
      </c>
      <c r="I9230" s="1">
        <v>135978</v>
      </c>
      <c r="J9230" s="2">
        <f>VLOOKUP(Oliusala[[#This Row],[tegund]],Tegundir!$B$2:$D$19,3,FALSE)*Oliusala[[#This Row],[magn]]/1000</f>
        <v>117.62097</v>
      </c>
      <c r="K9230">
        <v>2017</v>
      </c>
      <c r="L9230" t="s">
        <v>1955</v>
      </c>
      <c r="M9230" s="144" t="s">
        <v>59</v>
      </c>
    </row>
    <row r="9231" spans="1:15" x14ac:dyDescent="0.2">
      <c r="A9231" t="s">
        <v>84</v>
      </c>
      <c r="B9231" s="144" t="s">
        <v>84</v>
      </c>
      <c r="C9231">
        <v>300</v>
      </c>
      <c r="D9231" t="str">
        <f>VLOOKUP(Oliusala[[#This Row],[postnumer]],Sveitarfelog[#All],4,FALSE)</f>
        <v>Akraneskaupstaður,Hvalfjarðarsveit,Kjósarhreppur</v>
      </c>
      <c r="E9231" t="str">
        <f>VLOOKUP(Oliusala[[#This Row],[postnumer]],Sveitarfelog[#All],5,FALSE)</f>
        <v>Vesturland</v>
      </c>
      <c r="F9231" t="s">
        <v>24</v>
      </c>
      <c r="G9231" t="s">
        <v>24</v>
      </c>
      <c r="H9231" s="1" t="s">
        <v>58</v>
      </c>
      <c r="I9231" s="1">
        <v>428076</v>
      </c>
      <c r="J9231" s="2">
        <f>VLOOKUP(Oliusala[[#This Row],[tegund]],Tegundir!$B$2:$D$19,3,FALSE)*Oliusala[[#This Row],[magn]]/1000</f>
        <v>370.28573999999998</v>
      </c>
      <c r="K9231">
        <v>2017</v>
      </c>
      <c r="L9231" t="s">
        <v>18</v>
      </c>
      <c r="M9231" s="144" t="s">
        <v>59</v>
      </c>
    </row>
    <row r="9232" spans="1:15" x14ac:dyDescent="0.2">
      <c r="A9232" t="s">
        <v>84</v>
      </c>
      <c r="B9232" s="144" t="s">
        <v>84</v>
      </c>
      <c r="C9232">
        <v>300</v>
      </c>
      <c r="D9232" t="str">
        <f>VLOOKUP(Oliusala[[#This Row],[postnumer]],Sveitarfelog[#All],4,FALSE)</f>
        <v>Akraneskaupstaður,Hvalfjarðarsveit,Kjósarhreppur</v>
      </c>
      <c r="E9232" t="str">
        <f>VLOOKUP(Oliusala[[#This Row],[postnumer]],Sveitarfelog[#All],5,FALSE)</f>
        <v>Vesturland</v>
      </c>
      <c r="F9232" t="s">
        <v>29</v>
      </c>
      <c r="G9232" t="s">
        <v>24</v>
      </c>
      <c r="H9232" t="s">
        <v>58</v>
      </c>
      <c r="I9232" s="1">
        <v>267699</v>
      </c>
      <c r="J9232" s="2">
        <f>VLOOKUP(Oliusala[[#This Row],[tegund]],Tegundir!$B$2:$D$19,3,FALSE)*Oliusala[[#This Row],[magn]]/1000</f>
        <v>231.55963500000001</v>
      </c>
      <c r="K9232">
        <v>2017</v>
      </c>
      <c r="L9232" t="s">
        <v>19</v>
      </c>
      <c r="M9232" s="144" t="s">
        <v>59</v>
      </c>
      <c r="O9232" s="144" t="s">
        <v>1998</v>
      </c>
    </row>
    <row r="9233" spans="1:15" x14ac:dyDescent="0.2">
      <c r="A9233" t="s">
        <v>84</v>
      </c>
      <c r="B9233" s="144" t="s">
        <v>84</v>
      </c>
      <c r="C9233">
        <v>300</v>
      </c>
      <c r="D9233" t="str">
        <f>VLOOKUP(Oliusala[[#This Row],[postnumer]],Sveitarfelog[#All],4,FALSE)</f>
        <v>Akraneskaupstaður,Hvalfjarðarsveit,Kjósarhreppur</v>
      </c>
      <c r="E9233" t="str">
        <f>VLOOKUP(Oliusala[[#This Row],[postnumer]],Sveitarfelog[#All],5,FALSE)</f>
        <v>Vesturland</v>
      </c>
      <c r="F9233" t="s">
        <v>30</v>
      </c>
      <c r="G9233" t="s">
        <v>24</v>
      </c>
      <c r="H9233" s="1" t="s">
        <v>58</v>
      </c>
      <c r="I9233" s="1">
        <v>781956</v>
      </c>
      <c r="J9233" s="2">
        <f>VLOOKUP(Oliusala[[#This Row],[tegund]],Tegundir!$B$2:$D$19,3,FALSE)*Oliusala[[#This Row],[magn]]/1000</f>
        <v>676.39193999999998</v>
      </c>
      <c r="K9233">
        <v>2017</v>
      </c>
      <c r="L9233" t="s">
        <v>19</v>
      </c>
      <c r="M9233" s="144" t="s">
        <v>59</v>
      </c>
      <c r="O9233" s="144" t="s">
        <v>1998</v>
      </c>
    </row>
    <row r="9234" spans="1:15" x14ac:dyDescent="0.2">
      <c r="A9234" t="s">
        <v>57</v>
      </c>
      <c r="B9234" s="144" t="s">
        <v>84</v>
      </c>
      <c r="C9234">
        <v>300</v>
      </c>
      <c r="D9234" t="str">
        <f>VLOOKUP(Oliusala[[#This Row],[postnumer]],Sveitarfelog[#All],4,FALSE)</f>
        <v>Akraneskaupstaður,Hvalfjarðarsveit,Kjósarhreppur</v>
      </c>
      <c r="E9234" t="str">
        <f>VLOOKUP(Oliusala[[#This Row],[postnumer]],Sveitarfelog[#All],5,FALSE)</f>
        <v>Vesturland</v>
      </c>
      <c r="F9234" t="s">
        <v>24</v>
      </c>
      <c r="G9234" t="s">
        <v>24</v>
      </c>
      <c r="H9234" s="1" t="s">
        <v>60</v>
      </c>
      <c r="I9234" s="1">
        <v>74756</v>
      </c>
      <c r="J9234" s="2">
        <f>VLOOKUP(Oliusala[[#This Row],[tegund]],Tegundir!$B$2:$D$19,3,FALSE)*Oliusala[[#This Row],[magn]]/1000</f>
        <v>64.663939999999997</v>
      </c>
      <c r="K9234">
        <v>2017</v>
      </c>
      <c r="L9234" t="s">
        <v>18</v>
      </c>
      <c r="M9234" s="144" t="s">
        <v>59</v>
      </c>
    </row>
    <row r="9235" spans="1:15" x14ac:dyDescent="0.2">
      <c r="A9235" t="s">
        <v>63</v>
      </c>
      <c r="B9235" s="144" t="s">
        <v>84</v>
      </c>
      <c r="C9235">
        <v>300</v>
      </c>
      <c r="D9235" t="str">
        <f>VLOOKUP(Oliusala[[#This Row],[postnumer]],Sveitarfelog[#All],4,FALSE)</f>
        <v>Akraneskaupstaður,Hvalfjarðarsveit,Kjósarhreppur</v>
      </c>
      <c r="E9235" t="str">
        <f>VLOOKUP(Oliusala[[#This Row],[postnumer]],Sveitarfelog[#All],5,FALSE)</f>
        <v>Vesturland</v>
      </c>
      <c r="F9235" t="s">
        <v>24</v>
      </c>
      <c r="G9235" t="s">
        <v>24</v>
      </c>
      <c r="H9235" s="1" t="s">
        <v>58</v>
      </c>
      <c r="I9235" s="1">
        <v>1072819</v>
      </c>
      <c r="J9235" s="2">
        <f>VLOOKUP(Oliusala[[#This Row],[tegund]],Tegundir!$B$2:$D$19,3,FALSE)*Oliusala[[#This Row],[magn]]/1000</f>
        <v>927.98843499999998</v>
      </c>
      <c r="K9235">
        <v>2017</v>
      </c>
      <c r="L9235" t="s">
        <v>18</v>
      </c>
      <c r="M9235" s="144" t="s">
        <v>59</v>
      </c>
    </row>
    <row r="9236" spans="1:15" x14ac:dyDescent="0.2">
      <c r="A9236" t="s">
        <v>63</v>
      </c>
      <c r="B9236" s="144" t="s">
        <v>84</v>
      </c>
      <c r="C9236">
        <v>300</v>
      </c>
      <c r="D9236" t="str">
        <f>VLOOKUP(Oliusala[[#This Row],[postnumer]],Sveitarfelog[#All],4,FALSE)</f>
        <v>Akraneskaupstaður,Hvalfjarðarsveit,Kjósarhreppur</v>
      </c>
      <c r="E9236" t="str">
        <f>VLOOKUP(Oliusala[[#This Row],[postnumer]],Sveitarfelog[#All],5,FALSE)</f>
        <v>Vesturland</v>
      </c>
      <c r="F9236" t="s">
        <v>24</v>
      </c>
      <c r="G9236" t="s">
        <v>24</v>
      </c>
      <c r="H9236" s="1" t="s">
        <v>58</v>
      </c>
      <c r="I9236" s="1">
        <v>1131043</v>
      </c>
      <c r="J9236" s="2">
        <f>VLOOKUP(Oliusala[[#This Row],[tegund]],Tegundir!$B$2:$D$19,3,FALSE)*Oliusala[[#This Row],[magn]]/1000</f>
        <v>978.35219499999994</v>
      </c>
      <c r="K9236">
        <v>2017</v>
      </c>
      <c r="L9236" t="s">
        <v>18</v>
      </c>
      <c r="M9236" s="144" t="s">
        <v>59</v>
      </c>
    </row>
    <row r="9237" spans="1:15" x14ac:dyDescent="0.2">
      <c r="A9237" t="s">
        <v>63</v>
      </c>
      <c r="B9237" s="144" t="s">
        <v>84</v>
      </c>
      <c r="C9237">
        <v>300</v>
      </c>
      <c r="D9237" t="str">
        <f>VLOOKUP(Oliusala[[#This Row],[postnumer]],Sveitarfelog[#All],4,FALSE)</f>
        <v>Akraneskaupstaður,Hvalfjarðarsveit,Kjósarhreppur</v>
      </c>
      <c r="E9237" t="str">
        <f>VLOOKUP(Oliusala[[#This Row],[postnumer]],Sveitarfelog[#All],5,FALSE)</f>
        <v>Vesturland</v>
      </c>
      <c r="F9237" t="s">
        <v>24</v>
      </c>
      <c r="G9237" t="s">
        <v>24</v>
      </c>
      <c r="H9237" t="s">
        <v>58</v>
      </c>
      <c r="I9237" s="1">
        <v>121724</v>
      </c>
      <c r="J9237" s="2">
        <f>VLOOKUP(Oliusala[[#This Row],[tegund]],Tegundir!$B$2:$D$19,3,FALSE)*Oliusala[[#This Row],[magn]]/1000</f>
        <v>105.29125999999999</v>
      </c>
      <c r="K9237">
        <v>2017</v>
      </c>
      <c r="L9237" t="s">
        <v>18</v>
      </c>
      <c r="M9237" s="144" t="s">
        <v>59</v>
      </c>
    </row>
    <row r="9238" spans="1:15" x14ac:dyDescent="0.2">
      <c r="A9238" t="s">
        <v>63</v>
      </c>
      <c r="B9238" s="144" t="s">
        <v>84</v>
      </c>
      <c r="C9238">
        <v>300</v>
      </c>
      <c r="D9238" t="str">
        <f>VLOOKUP(Oliusala[[#This Row],[postnumer]],Sveitarfelog[#All],4,FALSE)</f>
        <v>Akraneskaupstaður,Hvalfjarðarsveit,Kjósarhreppur</v>
      </c>
      <c r="E9238" t="str">
        <f>VLOOKUP(Oliusala[[#This Row],[postnumer]],Sveitarfelog[#All],5,FALSE)</f>
        <v>Vesturland</v>
      </c>
      <c r="F9238" t="s">
        <v>24</v>
      </c>
      <c r="G9238" t="s">
        <v>24</v>
      </c>
      <c r="H9238" s="1" t="s">
        <v>58</v>
      </c>
      <c r="I9238" s="1">
        <v>266548</v>
      </c>
      <c r="J9238" s="2">
        <f>VLOOKUP(Oliusala[[#This Row],[tegund]],Tegundir!$B$2:$D$19,3,FALSE)*Oliusala[[#This Row],[magn]]/1000</f>
        <v>230.56402</v>
      </c>
      <c r="K9238">
        <v>2017</v>
      </c>
      <c r="L9238" t="s">
        <v>18</v>
      </c>
      <c r="M9238" s="144" t="s">
        <v>59</v>
      </c>
    </row>
    <row r="9239" spans="1:15" x14ac:dyDescent="0.2">
      <c r="A9239" t="s">
        <v>63</v>
      </c>
      <c r="B9239" s="144" t="s">
        <v>85</v>
      </c>
      <c r="C9239">
        <v>300</v>
      </c>
      <c r="D9239" t="str">
        <f>VLOOKUP(Oliusala[[#This Row],[postnumer]],Sveitarfelog[#All],4,FALSE)</f>
        <v>Akraneskaupstaður,Hvalfjarðarsveit,Kjósarhreppur</v>
      </c>
      <c r="E9239" t="str">
        <f>VLOOKUP(Oliusala[[#This Row],[postnumer]],Sveitarfelog[#All],5,FALSE)</f>
        <v>Vesturland</v>
      </c>
      <c r="F9239" t="s">
        <v>24</v>
      </c>
      <c r="G9239" t="s">
        <v>24</v>
      </c>
      <c r="H9239" s="1" t="s">
        <v>58</v>
      </c>
      <c r="I9239" s="1">
        <v>68069</v>
      </c>
      <c r="J9239" s="2">
        <f>VLOOKUP(Oliusala[[#This Row],[tegund]],Tegundir!$B$2:$D$19,3,FALSE)*Oliusala[[#This Row],[magn]]/1000</f>
        <v>58.879684999999995</v>
      </c>
      <c r="K9239">
        <v>2017</v>
      </c>
      <c r="L9239" t="s">
        <v>18</v>
      </c>
      <c r="M9239" s="144" t="s">
        <v>59</v>
      </c>
    </row>
    <row r="9240" spans="1:15" x14ac:dyDescent="0.2">
      <c r="A9240" t="s">
        <v>63</v>
      </c>
      <c r="B9240" s="144" t="s">
        <v>84</v>
      </c>
      <c r="C9240">
        <v>300</v>
      </c>
      <c r="D9240" t="str">
        <f>VLOOKUP(Oliusala[[#This Row],[postnumer]],Sveitarfelog[#All],4,FALSE)</f>
        <v>Akraneskaupstaður,Hvalfjarðarsveit,Kjósarhreppur</v>
      </c>
      <c r="E9240" t="str">
        <f>VLOOKUP(Oliusala[[#This Row],[postnumer]],Sveitarfelog[#All],5,FALSE)</f>
        <v>Vesturland</v>
      </c>
      <c r="F9240" t="s">
        <v>25</v>
      </c>
      <c r="G9240" t="s">
        <v>24</v>
      </c>
      <c r="H9240" s="1" t="s">
        <v>58</v>
      </c>
      <c r="I9240" s="1">
        <v>57124</v>
      </c>
      <c r="J9240" s="2">
        <f>VLOOKUP(Oliusala[[#This Row],[tegund]],Tegundir!$B$2:$D$19,3,FALSE)*Oliusala[[#This Row],[magn]]/1000</f>
        <v>49.412260000000003</v>
      </c>
      <c r="K9240">
        <v>2017</v>
      </c>
      <c r="L9240" t="s">
        <v>19</v>
      </c>
      <c r="M9240" s="144" t="s">
        <v>59</v>
      </c>
      <c r="O9240" s="144" t="s">
        <v>1997</v>
      </c>
    </row>
    <row r="9241" spans="1:15" x14ac:dyDescent="0.2">
      <c r="A9241" t="s">
        <v>63</v>
      </c>
      <c r="B9241" s="144" t="s">
        <v>84</v>
      </c>
      <c r="C9241">
        <v>300</v>
      </c>
      <c r="D9241" t="str">
        <f>VLOOKUP(Oliusala[[#This Row],[postnumer]],Sveitarfelog[#All],4,FALSE)</f>
        <v>Akraneskaupstaður,Hvalfjarðarsveit,Kjósarhreppur</v>
      </c>
      <c r="E9241" t="str">
        <f>VLOOKUP(Oliusala[[#This Row],[postnumer]],Sveitarfelog[#All],5,FALSE)</f>
        <v>Vesturland</v>
      </c>
      <c r="F9241" t="s">
        <v>25</v>
      </c>
      <c r="G9241" t="s">
        <v>24</v>
      </c>
      <c r="H9241" s="1" t="s">
        <v>58</v>
      </c>
      <c r="I9241" s="1">
        <v>64980</v>
      </c>
      <c r="J9241" s="2">
        <f>VLOOKUP(Oliusala[[#This Row],[tegund]],Tegundir!$B$2:$D$19,3,FALSE)*Oliusala[[#This Row],[magn]]/1000</f>
        <v>56.207699999999996</v>
      </c>
      <c r="K9241">
        <v>2017</v>
      </c>
      <c r="L9241" t="s">
        <v>19</v>
      </c>
      <c r="M9241" s="144" t="s">
        <v>59</v>
      </c>
      <c r="O9241" s="144" t="s">
        <v>1997</v>
      </c>
    </row>
    <row r="9242" spans="1:15" x14ac:dyDescent="0.2">
      <c r="A9242" t="s">
        <v>63</v>
      </c>
      <c r="B9242" s="144" t="s">
        <v>84</v>
      </c>
      <c r="C9242">
        <v>300</v>
      </c>
      <c r="D9242" t="str">
        <f>VLOOKUP(Oliusala[[#This Row],[postnumer]],Sveitarfelog[#All],4,FALSE)</f>
        <v>Akraneskaupstaður,Hvalfjarðarsveit,Kjósarhreppur</v>
      </c>
      <c r="E9242" t="str">
        <f>VLOOKUP(Oliusala[[#This Row],[postnumer]],Sveitarfelog[#All],5,FALSE)</f>
        <v>Vesturland</v>
      </c>
      <c r="F9242" t="s">
        <v>25</v>
      </c>
      <c r="G9242" t="s">
        <v>24</v>
      </c>
      <c r="H9242" t="s">
        <v>58</v>
      </c>
      <c r="I9242" s="1">
        <v>19499</v>
      </c>
      <c r="J9242" s="2">
        <f>VLOOKUP(Oliusala[[#This Row],[tegund]],Tegundir!$B$2:$D$19,3,FALSE)*Oliusala[[#This Row],[magn]]/1000</f>
        <v>16.866634999999999</v>
      </c>
      <c r="K9242">
        <v>2017</v>
      </c>
      <c r="L9242" t="s">
        <v>19</v>
      </c>
      <c r="M9242" s="144" t="s">
        <v>59</v>
      </c>
      <c r="O9242" s="144" t="s">
        <v>1997</v>
      </c>
    </row>
    <row r="9243" spans="1:15" x14ac:dyDescent="0.2">
      <c r="A9243" t="s">
        <v>63</v>
      </c>
      <c r="B9243" s="144" t="s">
        <v>85</v>
      </c>
      <c r="C9243">
        <v>300</v>
      </c>
      <c r="D9243" t="str">
        <f>VLOOKUP(Oliusala[[#This Row],[postnumer]],Sveitarfelog[#All],4,FALSE)</f>
        <v>Akraneskaupstaður,Hvalfjarðarsveit,Kjósarhreppur</v>
      </c>
      <c r="E9243" t="str">
        <f>VLOOKUP(Oliusala[[#This Row],[postnumer]],Sveitarfelog[#All],5,FALSE)</f>
        <v>Vesturland</v>
      </c>
      <c r="F9243" t="s">
        <v>25</v>
      </c>
      <c r="G9243" t="s">
        <v>24</v>
      </c>
      <c r="H9243" t="s">
        <v>58</v>
      </c>
      <c r="I9243" s="1">
        <v>266695</v>
      </c>
      <c r="J9243" s="2">
        <f>VLOOKUP(Oliusala[[#This Row],[tegund]],Tegundir!$B$2:$D$19,3,FALSE)*Oliusala[[#This Row],[magn]]/1000</f>
        <v>230.69117499999999</v>
      </c>
      <c r="K9243">
        <v>2017</v>
      </c>
      <c r="L9243" t="s">
        <v>19</v>
      </c>
      <c r="M9243" s="144" t="s">
        <v>59</v>
      </c>
      <c r="O9243" s="144" t="s">
        <v>1997</v>
      </c>
    </row>
    <row r="9244" spans="1:15" x14ac:dyDescent="0.2">
      <c r="A9244" t="s">
        <v>84</v>
      </c>
      <c r="B9244" s="144" t="s">
        <v>84</v>
      </c>
      <c r="C9244">
        <v>300</v>
      </c>
      <c r="D9244" t="str">
        <f>VLOOKUP(Oliusala[[#This Row],[postnumer]],Sveitarfelog[#All],4,FALSE)</f>
        <v>Akraneskaupstaður,Hvalfjarðarsveit,Kjósarhreppur</v>
      </c>
      <c r="E9244" t="str">
        <f>VLOOKUP(Oliusala[[#This Row],[postnumer]],Sveitarfelog[#All],5,FALSE)</f>
        <v>Vesturland</v>
      </c>
      <c r="F9244" t="s">
        <v>25</v>
      </c>
      <c r="G9244" t="s">
        <v>24</v>
      </c>
      <c r="H9244" t="s">
        <v>58</v>
      </c>
      <c r="I9244" s="1">
        <v>1285205</v>
      </c>
      <c r="J9244" s="2">
        <f>VLOOKUP(Oliusala[[#This Row],[tegund]],Tegundir!$B$2:$D$19,3,FALSE)*Oliusala[[#This Row],[magn]]/1000</f>
        <v>1111.702325</v>
      </c>
      <c r="K9244">
        <v>2017</v>
      </c>
      <c r="L9244" t="s">
        <v>19</v>
      </c>
      <c r="M9244" s="144" t="s">
        <v>59</v>
      </c>
      <c r="O9244" s="144" t="s">
        <v>1997</v>
      </c>
    </row>
    <row r="9245" spans="1:15" x14ac:dyDescent="0.2">
      <c r="A9245" t="s">
        <v>57</v>
      </c>
      <c r="B9245" s="144" t="s">
        <v>84</v>
      </c>
      <c r="C9245">
        <v>300</v>
      </c>
      <c r="D9245" t="str">
        <f>VLOOKUP(Oliusala[[#This Row],[postnumer]],Sveitarfelog[#All],4,FALSE)</f>
        <v>Akraneskaupstaður,Hvalfjarðarsveit,Kjósarhreppur</v>
      </c>
      <c r="E9245" t="str">
        <f>VLOOKUP(Oliusala[[#This Row],[postnumer]],Sveitarfelog[#All],5,FALSE)</f>
        <v>Vesturland</v>
      </c>
      <c r="F9245" t="s">
        <v>25</v>
      </c>
      <c r="G9245" t="s">
        <v>24</v>
      </c>
      <c r="H9245" s="1" t="s">
        <v>60</v>
      </c>
      <c r="I9245" s="1">
        <v>217565</v>
      </c>
      <c r="J9245" s="2">
        <f>VLOOKUP(Oliusala[[#This Row],[tegund]],Tegundir!$B$2:$D$19,3,FALSE)*Oliusala[[#This Row],[magn]]/1000</f>
        <v>188.193725</v>
      </c>
      <c r="K9245">
        <v>2017</v>
      </c>
      <c r="L9245" t="s">
        <v>1955</v>
      </c>
      <c r="M9245" s="144" t="s">
        <v>59</v>
      </c>
    </row>
    <row r="9246" spans="1:15" x14ac:dyDescent="0.2">
      <c r="A9246" t="s">
        <v>84</v>
      </c>
      <c r="B9246" s="144" t="s">
        <v>84</v>
      </c>
      <c r="C9246">
        <v>300</v>
      </c>
      <c r="D9246" t="str">
        <f>VLOOKUP(Oliusala[[#This Row],[postnumer]],Sveitarfelog[#All],4,FALSE)</f>
        <v>Akraneskaupstaður,Hvalfjarðarsveit,Kjósarhreppur</v>
      </c>
      <c r="E9246" t="str">
        <f>VLOOKUP(Oliusala[[#This Row],[postnumer]],Sveitarfelog[#All],5,FALSE)</f>
        <v>Vesturland</v>
      </c>
      <c r="F9246" t="s">
        <v>25</v>
      </c>
      <c r="G9246" t="s">
        <v>24</v>
      </c>
      <c r="H9246" s="1" t="s">
        <v>61</v>
      </c>
      <c r="I9246" s="1">
        <v>338027</v>
      </c>
      <c r="J9246" s="2">
        <f>VLOOKUP(Oliusala[[#This Row],[tegund]],Tegundir!$B$2:$D$19,3,FALSE)*Oliusala[[#This Row],[magn]]/1000</f>
        <v>292.39335499999999</v>
      </c>
      <c r="K9246">
        <v>2017</v>
      </c>
      <c r="L9246" t="s">
        <v>1955</v>
      </c>
      <c r="M9246" s="144" t="s">
        <v>62</v>
      </c>
    </row>
    <row r="9247" spans="1:15" x14ac:dyDescent="0.2">
      <c r="A9247" t="s">
        <v>84</v>
      </c>
      <c r="B9247" s="144" t="s">
        <v>86</v>
      </c>
      <c r="C9247">
        <v>301</v>
      </c>
      <c r="D9247" t="str">
        <f>VLOOKUP(Oliusala[[#This Row],[postnumer]],Sveitarfelog[#All],4,FALSE)</f>
        <v>Akraneskaupstaður,Hvalfjarðarsveit,Kjósarhreppur</v>
      </c>
      <c r="E9247" t="str">
        <f>VLOOKUP(Oliusala[[#This Row],[postnumer]],Sveitarfelog[#All],5,FALSE)</f>
        <v>Vesturland</v>
      </c>
      <c r="F9247" t="s">
        <v>25</v>
      </c>
      <c r="G9247" t="s">
        <v>24</v>
      </c>
      <c r="H9247" t="s">
        <v>60</v>
      </c>
      <c r="I9247" s="1">
        <v>11737</v>
      </c>
      <c r="J9247" s="2">
        <f>VLOOKUP(Oliusala[[#This Row],[tegund]],Tegundir!$B$2:$D$19,3,FALSE)*Oliusala[[#This Row],[magn]]/1000</f>
        <v>10.152505</v>
      </c>
      <c r="K9247">
        <v>2017</v>
      </c>
      <c r="L9247" t="s">
        <v>1955</v>
      </c>
      <c r="M9247" s="144" t="s">
        <v>59</v>
      </c>
    </row>
    <row r="9248" spans="1:15" x14ac:dyDescent="0.2">
      <c r="A9248" t="s">
        <v>57</v>
      </c>
      <c r="B9248" s="144" t="s">
        <v>86</v>
      </c>
      <c r="C9248">
        <v>301</v>
      </c>
      <c r="D9248" t="str">
        <f>VLOOKUP(Oliusala[[#This Row],[postnumer]],Sveitarfelog[#All],4,FALSE)</f>
        <v>Akraneskaupstaður,Hvalfjarðarsveit,Kjósarhreppur</v>
      </c>
      <c r="E9248" t="str">
        <f>VLOOKUP(Oliusala[[#This Row],[postnumer]],Sveitarfelog[#All],5,FALSE)</f>
        <v>Vesturland</v>
      </c>
      <c r="F9248" t="s">
        <v>25</v>
      </c>
      <c r="G9248" t="s">
        <v>24</v>
      </c>
      <c r="H9248" t="s">
        <v>60</v>
      </c>
      <c r="I9248" s="1">
        <v>69141</v>
      </c>
      <c r="J9248" s="2">
        <f>VLOOKUP(Oliusala[[#This Row],[tegund]],Tegundir!$B$2:$D$19,3,FALSE)*Oliusala[[#This Row],[magn]]/1000</f>
        <v>59.806964999999998</v>
      </c>
      <c r="K9248">
        <v>2017</v>
      </c>
      <c r="L9248" t="s">
        <v>1955</v>
      </c>
      <c r="M9248" s="144" t="s">
        <v>59</v>
      </c>
    </row>
    <row r="9249" spans="1:13" x14ac:dyDescent="0.2">
      <c r="A9249" t="s">
        <v>84</v>
      </c>
      <c r="B9249" s="144" t="s">
        <v>84</v>
      </c>
      <c r="C9249">
        <v>300</v>
      </c>
      <c r="D9249" t="str">
        <f>VLOOKUP(Oliusala[[#This Row],[postnumer]],Sveitarfelog[#All],4,FALSE)</f>
        <v>Akraneskaupstaður,Hvalfjarðarsveit,Kjósarhreppur</v>
      </c>
      <c r="E9249" t="str">
        <f>VLOOKUP(Oliusala[[#This Row],[postnumer]],Sveitarfelog[#All],5,FALSE)</f>
        <v>Vesturland</v>
      </c>
      <c r="F9249" t="s">
        <v>29</v>
      </c>
      <c r="G9249" t="s">
        <v>24</v>
      </c>
      <c r="H9249" s="1" t="s">
        <v>61</v>
      </c>
      <c r="I9249" s="1">
        <v>220666</v>
      </c>
      <c r="J9249" s="2">
        <f>VLOOKUP(Oliusala[[#This Row],[tegund]],Tegundir!$B$2:$D$19,3,FALSE)*Oliusala[[#This Row],[magn]]/1000</f>
        <v>190.87609</v>
      </c>
      <c r="K9249">
        <v>2017</v>
      </c>
      <c r="L9249" t="s">
        <v>1955</v>
      </c>
      <c r="M9249" s="144" t="s">
        <v>62</v>
      </c>
    </row>
    <row r="9250" spans="1:13" x14ac:dyDescent="0.2">
      <c r="A9250" t="s">
        <v>68</v>
      </c>
      <c r="B9250" s="144" t="s">
        <v>84</v>
      </c>
      <c r="C9250">
        <v>300</v>
      </c>
      <c r="D9250" t="str">
        <f>VLOOKUP(Oliusala[[#This Row],[postnumer]],Sveitarfelog[#All],4,FALSE)</f>
        <v>Akraneskaupstaður,Hvalfjarðarsveit,Kjósarhreppur</v>
      </c>
      <c r="E9250" t="str">
        <f>VLOOKUP(Oliusala[[#This Row],[postnumer]],Sveitarfelog[#All],5,FALSE)</f>
        <v>Vesturland</v>
      </c>
      <c r="F9250" t="s">
        <v>29</v>
      </c>
      <c r="G9250" t="s">
        <v>24</v>
      </c>
      <c r="H9250" t="s">
        <v>61</v>
      </c>
      <c r="I9250" s="1">
        <v>225373</v>
      </c>
      <c r="J9250" s="2">
        <f>VLOOKUP(Oliusala[[#This Row],[tegund]],Tegundir!$B$2:$D$19,3,FALSE)*Oliusala[[#This Row],[magn]]/1000</f>
        <v>194.94764499999999</v>
      </c>
      <c r="K9250">
        <v>2017</v>
      </c>
      <c r="L9250" t="s">
        <v>1955</v>
      </c>
      <c r="M9250" s="144" t="s">
        <v>62</v>
      </c>
    </row>
    <row r="9251" spans="1:13" x14ac:dyDescent="0.2">
      <c r="A9251" t="s">
        <v>84</v>
      </c>
      <c r="B9251" s="144" t="s">
        <v>86</v>
      </c>
      <c r="C9251">
        <v>301</v>
      </c>
      <c r="D9251" t="str">
        <f>VLOOKUP(Oliusala[[#This Row],[postnumer]],Sveitarfelog[#All],4,FALSE)</f>
        <v>Akraneskaupstaður,Hvalfjarðarsveit,Kjósarhreppur</v>
      </c>
      <c r="E9251" t="str">
        <f>VLOOKUP(Oliusala[[#This Row],[postnumer]],Sveitarfelog[#All],5,FALSE)</f>
        <v>Vesturland</v>
      </c>
      <c r="F9251" t="s">
        <v>24</v>
      </c>
      <c r="G9251" t="s">
        <v>24</v>
      </c>
      <c r="H9251" s="1" t="s">
        <v>60</v>
      </c>
      <c r="I9251" s="1">
        <v>1249</v>
      </c>
      <c r="J9251" s="2">
        <f>VLOOKUP(Oliusala[[#This Row],[tegund]],Tegundir!$B$2:$D$19,3,FALSE)*Oliusala[[#This Row],[magn]]/1000</f>
        <v>1.0803849999999999</v>
      </c>
      <c r="K9251">
        <v>2017</v>
      </c>
      <c r="L9251" t="s">
        <v>18</v>
      </c>
      <c r="M9251" s="144" t="s">
        <v>59</v>
      </c>
    </row>
    <row r="9252" spans="1:13" x14ac:dyDescent="0.2">
      <c r="A9252" t="s">
        <v>57</v>
      </c>
      <c r="B9252" s="144" t="s">
        <v>86</v>
      </c>
      <c r="C9252">
        <v>301</v>
      </c>
      <c r="D9252" t="str">
        <f>VLOOKUP(Oliusala[[#This Row],[postnumer]],Sveitarfelog[#All],4,FALSE)</f>
        <v>Akraneskaupstaður,Hvalfjarðarsveit,Kjósarhreppur</v>
      </c>
      <c r="E9252" t="str">
        <f>VLOOKUP(Oliusala[[#This Row],[postnumer]],Sveitarfelog[#All],5,FALSE)</f>
        <v>Vesturland</v>
      </c>
      <c r="F9252" t="s">
        <v>24</v>
      </c>
      <c r="G9252" t="s">
        <v>24</v>
      </c>
      <c r="H9252" t="s">
        <v>60</v>
      </c>
      <c r="I9252" s="1">
        <v>5377</v>
      </c>
      <c r="J9252" s="2">
        <f>VLOOKUP(Oliusala[[#This Row],[tegund]],Tegundir!$B$2:$D$19,3,FALSE)*Oliusala[[#This Row],[magn]]/1000</f>
        <v>4.6511049999999994</v>
      </c>
      <c r="K9252">
        <v>2017</v>
      </c>
      <c r="L9252" t="s">
        <v>18</v>
      </c>
      <c r="M9252" s="144" t="s">
        <v>59</v>
      </c>
    </row>
    <row r="9253" spans="1:13" x14ac:dyDescent="0.2">
      <c r="A9253" t="s">
        <v>63</v>
      </c>
      <c r="B9253" s="144" t="s">
        <v>86</v>
      </c>
      <c r="C9253">
        <v>301</v>
      </c>
      <c r="D9253" t="str">
        <f>VLOOKUP(Oliusala[[#This Row],[postnumer]],Sveitarfelog[#All],4,FALSE)</f>
        <v>Akraneskaupstaður,Hvalfjarðarsveit,Kjósarhreppur</v>
      </c>
      <c r="E9253" t="str">
        <f>VLOOKUP(Oliusala[[#This Row],[postnumer]],Sveitarfelog[#All],5,FALSE)</f>
        <v>Vesturland</v>
      </c>
      <c r="F9253" t="s">
        <v>24</v>
      </c>
      <c r="G9253" t="s">
        <v>24</v>
      </c>
      <c r="H9253" s="1" t="s">
        <v>58</v>
      </c>
      <c r="I9253" s="1">
        <v>57328</v>
      </c>
      <c r="J9253" s="2">
        <f>VLOOKUP(Oliusala[[#This Row],[tegund]],Tegundir!$B$2:$D$19,3,FALSE)*Oliusala[[#This Row],[magn]]/1000</f>
        <v>49.588720000000002</v>
      </c>
      <c r="K9253">
        <v>2017</v>
      </c>
      <c r="L9253" t="s">
        <v>18</v>
      </c>
      <c r="M9253" s="144" t="s">
        <v>59</v>
      </c>
    </row>
    <row r="9254" spans="1:13" x14ac:dyDescent="0.2">
      <c r="A9254" t="s">
        <v>84</v>
      </c>
      <c r="B9254" s="144" t="s">
        <v>88</v>
      </c>
      <c r="C9254">
        <v>310</v>
      </c>
      <c r="D9254" t="str">
        <f>VLOOKUP(Oliusala[[#This Row],[postnumer]],Sveitarfelog[#All],4,FALSE)</f>
        <v>Borgarbyggð,Skorradalshreppur</v>
      </c>
      <c r="E9254" t="str">
        <f>VLOOKUP(Oliusala[[#This Row],[postnumer]],Sveitarfelog[#All],5,FALSE)</f>
        <v>Vesturland</v>
      </c>
      <c r="F9254" t="s">
        <v>24</v>
      </c>
      <c r="G9254" t="s">
        <v>24</v>
      </c>
      <c r="H9254" s="1" t="s">
        <v>60</v>
      </c>
      <c r="I9254" s="1">
        <v>10317</v>
      </c>
      <c r="J9254" s="2">
        <f>VLOOKUP(Oliusala[[#This Row],[tegund]],Tegundir!$B$2:$D$19,3,FALSE)*Oliusala[[#This Row],[magn]]/1000</f>
        <v>8.9242050000000006</v>
      </c>
      <c r="K9254">
        <v>2017</v>
      </c>
      <c r="L9254" t="s">
        <v>18</v>
      </c>
      <c r="M9254" s="144" t="s">
        <v>59</v>
      </c>
    </row>
    <row r="9255" spans="1:13" x14ac:dyDescent="0.2">
      <c r="A9255" t="s">
        <v>57</v>
      </c>
      <c r="B9255" s="144" t="s">
        <v>88</v>
      </c>
      <c r="C9255">
        <v>310</v>
      </c>
      <c r="D9255" t="str">
        <f>VLOOKUP(Oliusala[[#This Row],[postnumer]],Sveitarfelog[#All],4,FALSE)</f>
        <v>Borgarbyggð,Skorradalshreppur</v>
      </c>
      <c r="E9255" t="str">
        <f>VLOOKUP(Oliusala[[#This Row],[postnumer]],Sveitarfelog[#All],5,FALSE)</f>
        <v>Vesturland</v>
      </c>
      <c r="F9255" t="s">
        <v>24</v>
      </c>
      <c r="G9255" t="s">
        <v>24</v>
      </c>
      <c r="H9255" s="1" t="s">
        <v>60</v>
      </c>
      <c r="I9255" s="1">
        <v>25269</v>
      </c>
      <c r="J9255" s="2">
        <f>VLOOKUP(Oliusala[[#This Row],[tegund]],Tegundir!$B$2:$D$19,3,FALSE)*Oliusala[[#This Row],[magn]]/1000</f>
        <v>21.857685</v>
      </c>
      <c r="K9255">
        <v>2017</v>
      </c>
      <c r="L9255" t="s">
        <v>18</v>
      </c>
      <c r="M9255" s="144" t="s">
        <v>59</v>
      </c>
    </row>
    <row r="9256" spans="1:13" x14ac:dyDescent="0.2">
      <c r="A9256" t="s">
        <v>63</v>
      </c>
      <c r="B9256" s="144" t="s">
        <v>88</v>
      </c>
      <c r="C9256">
        <v>310</v>
      </c>
      <c r="D9256" t="str">
        <f>VLOOKUP(Oliusala[[#This Row],[postnumer]],Sveitarfelog[#All],4,FALSE)</f>
        <v>Borgarbyggð,Skorradalshreppur</v>
      </c>
      <c r="E9256" t="str">
        <f>VLOOKUP(Oliusala[[#This Row],[postnumer]],Sveitarfelog[#All],5,FALSE)</f>
        <v>Vesturland</v>
      </c>
      <c r="F9256" t="s">
        <v>24</v>
      </c>
      <c r="G9256" t="s">
        <v>24</v>
      </c>
      <c r="H9256" s="1" t="s">
        <v>58</v>
      </c>
      <c r="I9256" s="1">
        <v>6130597</v>
      </c>
      <c r="J9256" s="2">
        <f>VLOOKUP(Oliusala[[#This Row],[tegund]],Tegundir!$B$2:$D$19,3,FALSE)*Oliusala[[#This Row],[magn]]/1000</f>
        <v>5302.9664050000001</v>
      </c>
      <c r="K9256">
        <v>2017</v>
      </c>
      <c r="L9256" t="s">
        <v>18</v>
      </c>
      <c r="M9256" s="144" t="s">
        <v>59</v>
      </c>
    </row>
    <row r="9257" spans="1:13" x14ac:dyDescent="0.2">
      <c r="A9257" t="s">
        <v>84</v>
      </c>
      <c r="B9257" s="144" t="s">
        <v>88</v>
      </c>
      <c r="C9257">
        <v>310</v>
      </c>
      <c r="D9257" t="str">
        <f>VLOOKUP(Oliusala[[#This Row],[postnumer]],Sveitarfelog[#All],4,FALSE)</f>
        <v>Borgarbyggð,Skorradalshreppur</v>
      </c>
      <c r="E9257" t="str">
        <f>VLOOKUP(Oliusala[[#This Row],[postnumer]],Sveitarfelog[#All],5,FALSE)</f>
        <v>Vesturland</v>
      </c>
      <c r="F9257" t="s">
        <v>25</v>
      </c>
      <c r="G9257" t="s">
        <v>24</v>
      </c>
      <c r="H9257" s="1" t="s">
        <v>60</v>
      </c>
      <c r="I9257" s="1">
        <v>97515</v>
      </c>
      <c r="J9257" s="2">
        <f>VLOOKUP(Oliusala[[#This Row],[tegund]],Tegundir!$B$2:$D$19,3,FALSE)*Oliusala[[#This Row],[magn]]/1000</f>
        <v>84.350475000000003</v>
      </c>
      <c r="K9257">
        <v>2017</v>
      </c>
      <c r="L9257" t="s">
        <v>1955</v>
      </c>
      <c r="M9257" s="144" t="s">
        <v>59</v>
      </c>
    </row>
    <row r="9258" spans="1:13" x14ac:dyDescent="0.2">
      <c r="A9258" t="s">
        <v>57</v>
      </c>
      <c r="B9258" s="144" t="s">
        <v>88</v>
      </c>
      <c r="C9258">
        <v>310</v>
      </c>
      <c r="D9258" t="str">
        <f>VLOOKUP(Oliusala[[#This Row],[postnumer]],Sveitarfelog[#All],4,FALSE)</f>
        <v>Borgarbyggð,Skorradalshreppur</v>
      </c>
      <c r="E9258" t="str">
        <f>VLOOKUP(Oliusala[[#This Row],[postnumer]],Sveitarfelog[#All],5,FALSE)</f>
        <v>Vesturland</v>
      </c>
      <c r="F9258" t="s">
        <v>25</v>
      </c>
      <c r="G9258" t="s">
        <v>24</v>
      </c>
      <c r="H9258" s="1" t="s">
        <v>60</v>
      </c>
      <c r="I9258" s="1">
        <v>545994</v>
      </c>
      <c r="J9258" s="2">
        <f>VLOOKUP(Oliusala[[#This Row],[tegund]],Tegundir!$B$2:$D$19,3,FALSE)*Oliusala[[#This Row],[magn]]/1000</f>
        <v>472.28480999999999</v>
      </c>
      <c r="K9258">
        <v>2017</v>
      </c>
      <c r="L9258" t="s">
        <v>1955</v>
      </c>
      <c r="M9258" s="144" t="s">
        <v>59</v>
      </c>
    </row>
    <row r="9259" spans="1:13" x14ac:dyDescent="0.2">
      <c r="A9259" t="s">
        <v>63</v>
      </c>
      <c r="B9259" s="144" t="s">
        <v>88</v>
      </c>
      <c r="C9259">
        <v>310</v>
      </c>
      <c r="D9259" t="str">
        <f>VLOOKUP(Oliusala[[#This Row],[postnumer]],Sveitarfelog[#All],4,FALSE)</f>
        <v>Borgarbyggð,Skorradalshreppur</v>
      </c>
      <c r="E9259" t="str">
        <f>VLOOKUP(Oliusala[[#This Row],[postnumer]],Sveitarfelog[#All],5,FALSE)</f>
        <v>Vesturland</v>
      </c>
      <c r="F9259" t="s">
        <v>25</v>
      </c>
      <c r="G9259" t="s">
        <v>24</v>
      </c>
      <c r="H9259" s="1" t="s">
        <v>58</v>
      </c>
      <c r="I9259" s="1">
        <v>215480</v>
      </c>
      <c r="J9259" s="2">
        <f>VLOOKUP(Oliusala[[#This Row],[tegund]],Tegundir!$B$2:$D$19,3,FALSE)*Oliusala[[#This Row],[magn]]/1000</f>
        <v>186.39020000000002</v>
      </c>
      <c r="K9259">
        <v>2017</v>
      </c>
      <c r="L9259" t="s">
        <v>1955</v>
      </c>
      <c r="M9259" s="144" t="s">
        <v>59</v>
      </c>
    </row>
    <row r="9260" spans="1:13" x14ac:dyDescent="0.2">
      <c r="A9260" t="s">
        <v>84</v>
      </c>
      <c r="B9260" s="144" t="s">
        <v>89</v>
      </c>
      <c r="C9260">
        <v>311</v>
      </c>
      <c r="D9260" t="str">
        <f>VLOOKUP(Oliusala[[#This Row],[postnumer]],Sveitarfelog[#All],4,FALSE)</f>
        <v>Borgarbyggð,Skorradalshreppur</v>
      </c>
      <c r="E9260" t="str">
        <f>VLOOKUP(Oliusala[[#This Row],[postnumer]],Sveitarfelog[#All],5,FALSE)</f>
        <v>Vesturland</v>
      </c>
      <c r="F9260" t="s">
        <v>24</v>
      </c>
      <c r="G9260" t="s">
        <v>24</v>
      </c>
      <c r="H9260" s="1" t="s">
        <v>60</v>
      </c>
      <c r="I9260" s="1">
        <v>2034</v>
      </c>
      <c r="J9260" s="2">
        <f>VLOOKUP(Oliusala[[#This Row],[tegund]],Tegundir!$B$2:$D$19,3,FALSE)*Oliusala[[#This Row],[magn]]/1000</f>
        <v>1.7594100000000001</v>
      </c>
      <c r="K9260">
        <v>2017</v>
      </c>
      <c r="L9260" t="s">
        <v>18</v>
      </c>
      <c r="M9260" s="144" t="s">
        <v>59</v>
      </c>
    </row>
    <row r="9261" spans="1:13" x14ac:dyDescent="0.2">
      <c r="A9261" t="s">
        <v>84</v>
      </c>
      <c r="B9261" s="144" t="s">
        <v>95</v>
      </c>
      <c r="C9261">
        <v>311</v>
      </c>
      <c r="D9261" t="str">
        <f>VLOOKUP(Oliusala[[#This Row],[postnumer]],Sveitarfelog[#All],4,FALSE)</f>
        <v>Borgarbyggð,Skorradalshreppur</v>
      </c>
      <c r="E9261" t="str">
        <f>VLOOKUP(Oliusala[[#This Row],[postnumer]],Sveitarfelog[#All],5,FALSE)</f>
        <v>Vesturland</v>
      </c>
      <c r="F9261" t="s">
        <v>24</v>
      </c>
      <c r="G9261" t="s">
        <v>24</v>
      </c>
      <c r="H9261" s="1" t="s">
        <v>60</v>
      </c>
      <c r="I9261" s="1">
        <v>5297</v>
      </c>
      <c r="J9261" s="2">
        <f>VLOOKUP(Oliusala[[#This Row],[tegund]],Tegundir!$B$2:$D$19,3,FALSE)*Oliusala[[#This Row],[magn]]/1000</f>
        <v>4.5819049999999999</v>
      </c>
      <c r="K9261">
        <v>2017</v>
      </c>
      <c r="L9261" t="s">
        <v>18</v>
      </c>
      <c r="M9261" s="144" t="s">
        <v>59</v>
      </c>
    </row>
    <row r="9262" spans="1:13" x14ac:dyDescent="0.2">
      <c r="A9262" t="s">
        <v>84</v>
      </c>
      <c r="B9262" s="144" t="s">
        <v>94</v>
      </c>
      <c r="C9262">
        <v>311</v>
      </c>
      <c r="D9262" t="str">
        <f>VLOOKUP(Oliusala[[#This Row],[postnumer]],Sveitarfelog[#All],4,FALSE)</f>
        <v>Borgarbyggð,Skorradalshreppur</v>
      </c>
      <c r="E9262" t="str">
        <f>VLOOKUP(Oliusala[[#This Row],[postnumer]],Sveitarfelog[#All],5,FALSE)</f>
        <v>Vesturland</v>
      </c>
      <c r="F9262" t="s">
        <v>24</v>
      </c>
      <c r="G9262" t="s">
        <v>24</v>
      </c>
      <c r="H9262" s="1" t="s">
        <v>60</v>
      </c>
      <c r="I9262" s="1">
        <v>6131</v>
      </c>
      <c r="J9262" s="2">
        <f>VLOOKUP(Oliusala[[#This Row],[tegund]],Tegundir!$B$2:$D$19,3,FALSE)*Oliusala[[#This Row],[magn]]/1000</f>
        <v>5.3033149999999996</v>
      </c>
      <c r="K9262">
        <v>2017</v>
      </c>
      <c r="L9262" t="s">
        <v>18</v>
      </c>
      <c r="M9262" s="144" t="s">
        <v>59</v>
      </c>
    </row>
    <row r="9263" spans="1:13" x14ac:dyDescent="0.2">
      <c r="A9263" t="s">
        <v>84</v>
      </c>
      <c r="B9263" s="144" t="s">
        <v>90</v>
      </c>
      <c r="C9263">
        <v>311</v>
      </c>
      <c r="D9263" t="str">
        <f>VLOOKUP(Oliusala[[#This Row],[postnumer]],Sveitarfelog[#All],4,FALSE)</f>
        <v>Borgarbyggð,Skorradalshreppur</v>
      </c>
      <c r="E9263" t="str">
        <f>VLOOKUP(Oliusala[[#This Row],[postnumer]],Sveitarfelog[#All],5,FALSE)</f>
        <v>Vesturland</v>
      </c>
      <c r="F9263" t="s">
        <v>24</v>
      </c>
      <c r="G9263" t="s">
        <v>24</v>
      </c>
      <c r="H9263" s="1" t="s">
        <v>60</v>
      </c>
      <c r="I9263" s="1">
        <v>191</v>
      </c>
      <c r="J9263" s="2">
        <f>VLOOKUP(Oliusala[[#This Row],[tegund]],Tegundir!$B$2:$D$19,3,FALSE)*Oliusala[[#This Row],[magn]]/1000</f>
        <v>0.165215</v>
      </c>
      <c r="K9263">
        <v>2017</v>
      </c>
      <c r="L9263" t="s">
        <v>18</v>
      </c>
      <c r="M9263" s="144" t="s">
        <v>59</v>
      </c>
    </row>
    <row r="9264" spans="1:13" x14ac:dyDescent="0.2">
      <c r="A9264" t="s">
        <v>84</v>
      </c>
      <c r="B9264" s="144" t="s">
        <v>92</v>
      </c>
      <c r="C9264">
        <v>311</v>
      </c>
      <c r="D9264" t="str">
        <f>VLOOKUP(Oliusala[[#This Row],[postnumer]],Sveitarfelog[#All],4,FALSE)</f>
        <v>Borgarbyggð,Skorradalshreppur</v>
      </c>
      <c r="E9264" t="str">
        <f>VLOOKUP(Oliusala[[#This Row],[postnumer]],Sveitarfelog[#All],5,FALSE)</f>
        <v>Vesturland</v>
      </c>
      <c r="F9264" t="s">
        <v>24</v>
      </c>
      <c r="G9264" t="s">
        <v>24</v>
      </c>
      <c r="H9264" s="1" t="s">
        <v>60</v>
      </c>
      <c r="I9264" s="1">
        <v>11850</v>
      </c>
      <c r="J9264" s="2">
        <f>VLOOKUP(Oliusala[[#This Row],[tegund]],Tegundir!$B$2:$D$19,3,FALSE)*Oliusala[[#This Row],[magn]]/1000</f>
        <v>10.250249999999999</v>
      </c>
      <c r="K9264">
        <v>2017</v>
      </c>
      <c r="L9264" t="s">
        <v>18</v>
      </c>
      <c r="M9264" s="144" t="s">
        <v>59</v>
      </c>
    </row>
    <row r="9265" spans="1:13" x14ac:dyDescent="0.2">
      <c r="A9265" t="s">
        <v>67</v>
      </c>
      <c r="B9265" s="144" t="s">
        <v>93</v>
      </c>
      <c r="C9265">
        <v>311</v>
      </c>
      <c r="D9265" t="str">
        <f>VLOOKUP(Oliusala[[#This Row],[postnumer]],Sveitarfelog[#All],4,FALSE)</f>
        <v>Borgarbyggð,Skorradalshreppur</v>
      </c>
      <c r="E9265" t="str">
        <f>VLOOKUP(Oliusala[[#This Row],[postnumer]],Sveitarfelog[#All],5,FALSE)</f>
        <v>Vesturland</v>
      </c>
      <c r="F9265" t="s">
        <v>24</v>
      </c>
      <c r="G9265" t="s">
        <v>24</v>
      </c>
      <c r="H9265" s="1" t="s">
        <v>60</v>
      </c>
      <c r="I9265" s="1">
        <v>1047</v>
      </c>
      <c r="J9265" s="2">
        <f>VLOOKUP(Oliusala[[#This Row],[tegund]],Tegundir!$B$2:$D$19,3,FALSE)*Oliusala[[#This Row],[magn]]/1000</f>
        <v>0.90565499999999999</v>
      </c>
      <c r="K9265">
        <v>2017</v>
      </c>
      <c r="L9265" t="s">
        <v>18</v>
      </c>
      <c r="M9265" s="144" t="s">
        <v>59</v>
      </c>
    </row>
    <row r="9266" spans="1:13" x14ac:dyDescent="0.2">
      <c r="A9266" t="s">
        <v>57</v>
      </c>
      <c r="B9266" s="144" t="s">
        <v>89</v>
      </c>
      <c r="C9266">
        <v>311</v>
      </c>
      <c r="D9266" t="str">
        <f>VLOOKUP(Oliusala[[#This Row],[postnumer]],Sveitarfelog[#All],4,FALSE)</f>
        <v>Borgarbyggð,Skorradalshreppur</v>
      </c>
      <c r="E9266" t="str">
        <f>VLOOKUP(Oliusala[[#This Row],[postnumer]],Sveitarfelog[#All],5,FALSE)</f>
        <v>Vesturland</v>
      </c>
      <c r="F9266" t="s">
        <v>24</v>
      </c>
      <c r="G9266" t="s">
        <v>24</v>
      </c>
      <c r="H9266" t="s">
        <v>60</v>
      </c>
      <c r="I9266" s="1">
        <v>276</v>
      </c>
      <c r="J9266" s="2">
        <f>VLOOKUP(Oliusala[[#This Row],[tegund]],Tegundir!$B$2:$D$19,3,FALSE)*Oliusala[[#This Row],[magn]]/1000</f>
        <v>0.23874000000000001</v>
      </c>
      <c r="K9266">
        <v>2017</v>
      </c>
      <c r="L9266" t="s">
        <v>18</v>
      </c>
      <c r="M9266" s="144" t="s">
        <v>59</v>
      </c>
    </row>
    <row r="9267" spans="1:13" x14ac:dyDescent="0.2">
      <c r="A9267" t="s">
        <v>57</v>
      </c>
      <c r="B9267" s="144" t="s">
        <v>91</v>
      </c>
      <c r="C9267">
        <v>311</v>
      </c>
      <c r="D9267" t="str">
        <f>VLOOKUP(Oliusala[[#This Row],[postnumer]],Sveitarfelog[#All],4,FALSE)</f>
        <v>Borgarbyggð,Skorradalshreppur</v>
      </c>
      <c r="E9267" t="str">
        <f>VLOOKUP(Oliusala[[#This Row],[postnumer]],Sveitarfelog[#All],5,FALSE)</f>
        <v>Vesturland</v>
      </c>
      <c r="F9267" t="s">
        <v>24</v>
      </c>
      <c r="G9267" t="s">
        <v>24</v>
      </c>
      <c r="H9267" s="1" t="s">
        <v>60</v>
      </c>
      <c r="I9267" s="1">
        <v>11863</v>
      </c>
      <c r="J9267" s="2">
        <f>VLOOKUP(Oliusala[[#This Row],[tegund]],Tegundir!$B$2:$D$19,3,FALSE)*Oliusala[[#This Row],[magn]]/1000</f>
        <v>10.261495</v>
      </c>
      <c r="K9267">
        <v>2017</v>
      </c>
      <c r="L9267" t="s">
        <v>18</v>
      </c>
      <c r="M9267" s="144" t="s">
        <v>59</v>
      </c>
    </row>
    <row r="9268" spans="1:13" x14ac:dyDescent="0.2">
      <c r="A9268" t="s">
        <v>57</v>
      </c>
      <c r="B9268" s="144" t="s">
        <v>92</v>
      </c>
      <c r="C9268">
        <v>311</v>
      </c>
      <c r="D9268" t="str">
        <f>VLOOKUP(Oliusala[[#This Row],[postnumer]],Sveitarfelog[#All],4,FALSE)</f>
        <v>Borgarbyggð,Skorradalshreppur</v>
      </c>
      <c r="E9268" t="str">
        <f>VLOOKUP(Oliusala[[#This Row],[postnumer]],Sveitarfelog[#All],5,FALSE)</f>
        <v>Vesturland</v>
      </c>
      <c r="F9268" t="s">
        <v>24</v>
      </c>
      <c r="G9268" t="s">
        <v>24</v>
      </c>
      <c r="H9268" s="1" t="s">
        <v>60</v>
      </c>
      <c r="I9268" s="1">
        <v>20101</v>
      </c>
      <c r="J9268" s="2">
        <f>VLOOKUP(Oliusala[[#This Row],[tegund]],Tegundir!$B$2:$D$19,3,FALSE)*Oliusala[[#This Row],[magn]]/1000</f>
        <v>17.387365000000003</v>
      </c>
      <c r="K9268">
        <v>2017</v>
      </c>
      <c r="L9268" t="s">
        <v>18</v>
      </c>
      <c r="M9268" s="144" t="s">
        <v>59</v>
      </c>
    </row>
    <row r="9269" spans="1:13" x14ac:dyDescent="0.2">
      <c r="A9269" t="s">
        <v>57</v>
      </c>
      <c r="B9269" s="144" t="s">
        <v>93</v>
      </c>
      <c r="C9269">
        <v>311</v>
      </c>
      <c r="D9269" t="str">
        <f>VLOOKUP(Oliusala[[#This Row],[postnumer]],Sveitarfelog[#All],4,FALSE)</f>
        <v>Borgarbyggð,Skorradalshreppur</v>
      </c>
      <c r="E9269" t="str">
        <f>VLOOKUP(Oliusala[[#This Row],[postnumer]],Sveitarfelog[#All],5,FALSE)</f>
        <v>Vesturland</v>
      </c>
      <c r="F9269" t="s">
        <v>24</v>
      </c>
      <c r="G9269" t="s">
        <v>24</v>
      </c>
      <c r="H9269" s="1" t="s">
        <v>60</v>
      </c>
      <c r="I9269" s="1">
        <v>293179</v>
      </c>
      <c r="J9269" s="2">
        <f>VLOOKUP(Oliusala[[#This Row],[tegund]],Tegundir!$B$2:$D$19,3,FALSE)*Oliusala[[#This Row],[magn]]/1000</f>
        <v>253.59983499999998</v>
      </c>
      <c r="K9269">
        <v>2017</v>
      </c>
      <c r="L9269" t="s">
        <v>18</v>
      </c>
      <c r="M9269" s="144" t="s">
        <v>59</v>
      </c>
    </row>
    <row r="9270" spans="1:13" x14ac:dyDescent="0.2">
      <c r="A9270" t="s">
        <v>63</v>
      </c>
      <c r="B9270" s="144" t="s">
        <v>89</v>
      </c>
      <c r="C9270">
        <v>311</v>
      </c>
      <c r="D9270" t="str">
        <f>VLOOKUP(Oliusala[[#This Row],[postnumer]],Sveitarfelog[#All],4,FALSE)</f>
        <v>Borgarbyggð,Skorradalshreppur</v>
      </c>
      <c r="E9270" t="str">
        <f>VLOOKUP(Oliusala[[#This Row],[postnumer]],Sveitarfelog[#All],5,FALSE)</f>
        <v>Vesturland</v>
      </c>
      <c r="F9270" t="s">
        <v>24</v>
      </c>
      <c r="G9270" t="s">
        <v>24</v>
      </c>
      <c r="H9270" s="1" t="s">
        <v>58</v>
      </c>
      <c r="I9270" s="1">
        <v>913714</v>
      </c>
      <c r="J9270" s="2">
        <f>VLOOKUP(Oliusala[[#This Row],[tegund]],Tegundir!$B$2:$D$19,3,FALSE)*Oliusala[[#This Row],[magn]]/1000</f>
        <v>790.36261000000002</v>
      </c>
      <c r="K9270">
        <v>2017</v>
      </c>
      <c r="L9270" t="s">
        <v>18</v>
      </c>
      <c r="M9270" s="144" t="s">
        <v>59</v>
      </c>
    </row>
    <row r="9271" spans="1:13" x14ac:dyDescent="0.2">
      <c r="A9271" t="s">
        <v>63</v>
      </c>
      <c r="B9271" s="144" t="s">
        <v>90</v>
      </c>
      <c r="C9271">
        <v>311</v>
      </c>
      <c r="D9271" t="str">
        <f>VLOOKUP(Oliusala[[#This Row],[postnumer]],Sveitarfelog[#All],4,FALSE)</f>
        <v>Borgarbyggð,Skorradalshreppur</v>
      </c>
      <c r="E9271" t="str">
        <f>VLOOKUP(Oliusala[[#This Row],[postnumer]],Sveitarfelog[#All],5,FALSE)</f>
        <v>Vesturland</v>
      </c>
      <c r="F9271" t="s">
        <v>24</v>
      </c>
      <c r="G9271" t="s">
        <v>24</v>
      </c>
      <c r="H9271" s="1" t="s">
        <v>58</v>
      </c>
      <c r="I9271" s="1">
        <v>231249</v>
      </c>
      <c r="J9271" s="2">
        <f>VLOOKUP(Oliusala[[#This Row],[tegund]],Tegundir!$B$2:$D$19,3,FALSE)*Oliusala[[#This Row],[magn]]/1000</f>
        <v>200.030385</v>
      </c>
      <c r="K9271">
        <v>2017</v>
      </c>
      <c r="L9271" t="s">
        <v>18</v>
      </c>
      <c r="M9271" s="144" t="s">
        <v>59</v>
      </c>
    </row>
    <row r="9272" spans="1:13" x14ac:dyDescent="0.2">
      <c r="A9272" t="s">
        <v>63</v>
      </c>
      <c r="B9272" s="144" t="s">
        <v>91</v>
      </c>
      <c r="C9272">
        <v>311</v>
      </c>
      <c r="D9272" t="str">
        <f>VLOOKUP(Oliusala[[#This Row],[postnumer]],Sveitarfelog[#All],4,FALSE)</f>
        <v>Borgarbyggð,Skorradalshreppur</v>
      </c>
      <c r="E9272" t="str">
        <f>VLOOKUP(Oliusala[[#This Row],[postnumer]],Sveitarfelog[#All],5,FALSE)</f>
        <v>Vesturland</v>
      </c>
      <c r="F9272" t="s">
        <v>24</v>
      </c>
      <c r="G9272" t="s">
        <v>24</v>
      </c>
      <c r="H9272" t="s">
        <v>58</v>
      </c>
      <c r="I9272" s="1">
        <v>174603</v>
      </c>
      <c r="J9272" s="2">
        <f>VLOOKUP(Oliusala[[#This Row],[tegund]],Tegundir!$B$2:$D$19,3,FALSE)*Oliusala[[#This Row],[magn]]/1000</f>
        <v>151.03159500000001</v>
      </c>
      <c r="K9272">
        <v>2017</v>
      </c>
      <c r="L9272" t="s">
        <v>18</v>
      </c>
      <c r="M9272" s="144" t="s">
        <v>59</v>
      </c>
    </row>
    <row r="9273" spans="1:13" x14ac:dyDescent="0.2">
      <c r="A9273" t="s">
        <v>63</v>
      </c>
      <c r="B9273" s="144" t="s">
        <v>92</v>
      </c>
      <c r="C9273">
        <v>311</v>
      </c>
      <c r="D9273" t="str">
        <f>VLOOKUP(Oliusala[[#This Row],[postnumer]],Sveitarfelog[#All],4,FALSE)</f>
        <v>Borgarbyggð,Skorradalshreppur</v>
      </c>
      <c r="E9273" t="str">
        <f>VLOOKUP(Oliusala[[#This Row],[postnumer]],Sveitarfelog[#All],5,FALSE)</f>
        <v>Vesturland</v>
      </c>
      <c r="F9273" t="s">
        <v>24</v>
      </c>
      <c r="G9273" t="s">
        <v>24</v>
      </c>
      <c r="H9273" s="1" t="s">
        <v>58</v>
      </c>
      <c r="I9273" s="1">
        <v>281292</v>
      </c>
      <c r="J9273" s="2">
        <f>VLOOKUP(Oliusala[[#This Row],[tegund]],Tegundir!$B$2:$D$19,3,FALSE)*Oliusala[[#This Row],[magn]]/1000</f>
        <v>243.31757999999999</v>
      </c>
      <c r="K9273">
        <v>2017</v>
      </c>
      <c r="L9273" t="s">
        <v>18</v>
      </c>
      <c r="M9273" s="144" t="s">
        <v>59</v>
      </c>
    </row>
    <row r="9274" spans="1:13" x14ac:dyDescent="0.2">
      <c r="A9274" t="s">
        <v>63</v>
      </c>
      <c r="B9274" s="144" t="s">
        <v>93</v>
      </c>
      <c r="C9274">
        <v>311</v>
      </c>
      <c r="D9274" t="str">
        <f>VLOOKUP(Oliusala[[#This Row],[postnumer]],Sveitarfelog[#All],4,FALSE)</f>
        <v>Borgarbyggð,Skorradalshreppur</v>
      </c>
      <c r="E9274" t="str">
        <f>VLOOKUP(Oliusala[[#This Row],[postnumer]],Sveitarfelog[#All],5,FALSE)</f>
        <v>Vesturland</v>
      </c>
      <c r="F9274" t="s">
        <v>24</v>
      </c>
      <c r="G9274" t="s">
        <v>24</v>
      </c>
      <c r="H9274" t="s">
        <v>58</v>
      </c>
      <c r="I9274" s="1">
        <v>7005</v>
      </c>
      <c r="J9274" s="2">
        <f>VLOOKUP(Oliusala[[#This Row],[tegund]],Tegundir!$B$2:$D$19,3,FALSE)*Oliusala[[#This Row],[magn]]/1000</f>
        <v>6.0593249999999994</v>
      </c>
      <c r="K9274">
        <v>2017</v>
      </c>
      <c r="L9274" t="s">
        <v>18</v>
      </c>
      <c r="M9274" s="144" t="s">
        <v>59</v>
      </c>
    </row>
    <row r="9275" spans="1:13" x14ac:dyDescent="0.2">
      <c r="A9275" t="s">
        <v>84</v>
      </c>
      <c r="B9275" s="144" t="s">
        <v>89</v>
      </c>
      <c r="C9275">
        <v>311</v>
      </c>
      <c r="D9275" t="str">
        <f>VLOOKUP(Oliusala[[#This Row],[postnumer]],Sveitarfelog[#All],4,FALSE)</f>
        <v>Borgarbyggð,Skorradalshreppur</v>
      </c>
      <c r="E9275" t="str">
        <f>VLOOKUP(Oliusala[[#This Row],[postnumer]],Sveitarfelog[#All],5,FALSE)</f>
        <v>Vesturland</v>
      </c>
      <c r="F9275" t="s">
        <v>25</v>
      </c>
      <c r="G9275" t="s">
        <v>24</v>
      </c>
      <c r="H9275" s="1" t="s">
        <v>60</v>
      </c>
      <c r="I9275" s="1">
        <v>34709</v>
      </c>
      <c r="J9275" s="2">
        <f>VLOOKUP(Oliusala[[#This Row],[tegund]],Tegundir!$B$2:$D$19,3,FALSE)*Oliusala[[#This Row],[magn]]/1000</f>
        <v>30.023285000000001</v>
      </c>
      <c r="K9275">
        <v>2017</v>
      </c>
      <c r="L9275" t="s">
        <v>1955</v>
      </c>
      <c r="M9275" s="144" t="s">
        <v>59</v>
      </c>
    </row>
    <row r="9276" spans="1:13" x14ac:dyDescent="0.2">
      <c r="A9276" t="s">
        <v>84</v>
      </c>
      <c r="B9276" s="144" t="s">
        <v>95</v>
      </c>
      <c r="C9276">
        <v>311</v>
      </c>
      <c r="D9276" t="str">
        <f>VLOOKUP(Oliusala[[#This Row],[postnumer]],Sveitarfelog[#All],4,FALSE)</f>
        <v>Borgarbyggð,Skorradalshreppur</v>
      </c>
      <c r="E9276" t="str">
        <f>VLOOKUP(Oliusala[[#This Row],[postnumer]],Sveitarfelog[#All],5,FALSE)</f>
        <v>Vesturland</v>
      </c>
      <c r="F9276" t="s">
        <v>25</v>
      </c>
      <c r="G9276" t="s">
        <v>24</v>
      </c>
      <c r="H9276" s="1" t="s">
        <v>60</v>
      </c>
      <c r="I9276" s="1">
        <v>41963</v>
      </c>
      <c r="J9276" s="2">
        <f>VLOOKUP(Oliusala[[#This Row],[tegund]],Tegundir!$B$2:$D$19,3,FALSE)*Oliusala[[#This Row],[magn]]/1000</f>
        <v>36.297995</v>
      </c>
      <c r="K9276">
        <v>2017</v>
      </c>
      <c r="L9276" t="s">
        <v>1955</v>
      </c>
      <c r="M9276" s="144" t="s">
        <v>59</v>
      </c>
    </row>
    <row r="9277" spans="1:13" x14ac:dyDescent="0.2">
      <c r="A9277" t="s">
        <v>84</v>
      </c>
      <c r="B9277" s="144" t="s">
        <v>94</v>
      </c>
      <c r="C9277">
        <v>311</v>
      </c>
      <c r="D9277" t="str">
        <f>VLOOKUP(Oliusala[[#This Row],[postnumer]],Sveitarfelog[#All],4,FALSE)</f>
        <v>Borgarbyggð,Skorradalshreppur</v>
      </c>
      <c r="E9277" t="str">
        <f>VLOOKUP(Oliusala[[#This Row],[postnumer]],Sveitarfelog[#All],5,FALSE)</f>
        <v>Vesturland</v>
      </c>
      <c r="F9277" t="s">
        <v>25</v>
      </c>
      <c r="G9277" t="s">
        <v>24</v>
      </c>
      <c r="H9277" s="1" t="s">
        <v>60</v>
      </c>
      <c r="I9277" s="1">
        <v>15949</v>
      </c>
      <c r="J9277" s="2">
        <f>VLOOKUP(Oliusala[[#This Row],[tegund]],Tegundir!$B$2:$D$19,3,FALSE)*Oliusala[[#This Row],[magn]]/1000</f>
        <v>13.795885</v>
      </c>
      <c r="K9277">
        <v>2017</v>
      </c>
      <c r="L9277" t="s">
        <v>1955</v>
      </c>
      <c r="M9277" s="144" t="s">
        <v>59</v>
      </c>
    </row>
    <row r="9278" spans="1:13" x14ac:dyDescent="0.2">
      <c r="A9278" t="s">
        <v>84</v>
      </c>
      <c r="B9278" s="144" t="s">
        <v>90</v>
      </c>
      <c r="C9278">
        <v>311</v>
      </c>
      <c r="D9278" t="str">
        <f>VLOOKUP(Oliusala[[#This Row],[postnumer]],Sveitarfelog[#All],4,FALSE)</f>
        <v>Borgarbyggð,Skorradalshreppur</v>
      </c>
      <c r="E9278" t="str">
        <f>VLOOKUP(Oliusala[[#This Row],[postnumer]],Sveitarfelog[#All],5,FALSE)</f>
        <v>Vesturland</v>
      </c>
      <c r="F9278" t="s">
        <v>25</v>
      </c>
      <c r="G9278" t="s">
        <v>24</v>
      </c>
      <c r="H9278" s="1" t="s">
        <v>60</v>
      </c>
      <c r="I9278" s="1">
        <v>1528</v>
      </c>
      <c r="J9278" s="2">
        <f>VLOOKUP(Oliusala[[#This Row],[tegund]],Tegundir!$B$2:$D$19,3,FALSE)*Oliusala[[#This Row],[magn]]/1000</f>
        <v>1.32172</v>
      </c>
      <c r="K9278">
        <v>2017</v>
      </c>
      <c r="L9278" t="s">
        <v>1955</v>
      </c>
      <c r="M9278" s="144" t="s">
        <v>59</v>
      </c>
    </row>
    <row r="9279" spans="1:13" x14ac:dyDescent="0.2">
      <c r="A9279" t="s">
        <v>84</v>
      </c>
      <c r="B9279" s="144" t="s">
        <v>92</v>
      </c>
      <c r="C9279">
        <v>311</v>
      </c>
      <c r="D9279" t="str">
        <f>VLOOKUP(Oliusala[[#This Row],[postnumer]],Sveitarfelog[#All],4,FALSE)</f>
        <v>Borgarbyggð,Skorradalshreppur</v>
      </c>
      <c r="E9279" t="str">
        <f>VLOOKUP(Oliusala[[#This Row],[postnumer]],Sveitarfelog[#All],5,FALSE)</f>
        <v>Vesturland</v>
      </c>
      <c r="F9279" t="s">
        <v>25</v>
      </c>
      <c r="G9279" t="s">
        <v>24</v>
      </c>
      <c r="H9279" s="1" t="s">
        <v>60</v>
      </c>
      <c r="I9279" s="1">
        <v>33144</v>
      </c>
      <c r="J9279" s="2">
        <f>VLOOKUP(Oliusala[[#This Row],[tegund]],Tegundir!$B$2:$D$19,3,FALSE)*Oliusala[[#This Row],[magn]]/1000</f>
        <v>28.669560000000001</v>
      </c>
      <c r="K9279">
        <v>2017</v>
      </c>
      <c r="L9279" t="s">
        <v>1955</v>
      </c>
      <c r="M9279" s="144" t="s">
        <v>59</v>
      </c>
    </row>
    <row r="9280" spans="1:13" x14ac:dyDescent="0.2">
      <c r="A9280" t="s">
        <v>84</v>
      </c>
      <c r="B9280" s="144" t="s">
        <v>93</v>
      </c>
      <c r="C9280">
        <v>311</v>
      </c>
      <c r="D9280" t="str">
        <f>VLOOKUP(Oliusala[[#This Row],[postnumer]],Sveitarfelog[#All],4,FALSE)</f>
        <v>Borgarbyggð,Skorradalshreppur</v>
      </c>
      <c r="E9280" t="str">
        <f>VLOOKUP(Oliusala[[#This Row],[postnumer]],Sveitarfelog[#All],5,FALSE)</f>
        <v>Vesturland</v>
      </c>
      <c r="F9280" t="s">
        <v>25</v>
      </c>
      <c r="G9280" t="s">
        <v>24</v>
      </c>
      <c r="H9280" t="s">
        <v>60</v>
      </c>
      <c r="I9280" s="1">
        <v>12547</v>
      </c>
      <c r="J9280" s="2">
        <f>VLOOKUP(Oliusala[[#This Row],[tegund]],Tegundir!$B$2:$D$19,3,FALSE)*Oliusala[[#This Row],[magn]]/1000</f>
        <v>10.853155000000001</v>
      </c>
      <c r="K9280">
        <v>2017</v>
      </c>
      <c r="L9280" t="s">
        <v>1955</v>
      </c>
      <c r="M9280" s="144" t="s">
        <v>59</v>
      </c>
    </row>
    <row r="9281" spans="1:15" x14ac:dyDescent="0.2">
      <c r="A9281" t="s">
        <v>67</v>
      </c>
      <c r="B9281" s="144" t="s">
        <v>93</v>
      </c>
      <c r="C9281">
        <v>311</v>
      </c>
      <c r="D9281" t="str">
        <f>VLOOKUP(Oliusala[[#This Row],[postnumer]],Sveitarfelog[#All],4,FALSE)</f>
        <v>Borgarbyggð,Skorradalshreppur</v>
      </c>
      <c r="E9281" t="str">
        <f>VLOOKUP(Oliusala[[#This Row],[postnumer]],Sveitarfelog[#All],5,FALSE)</f>
        <v>Vesturland</v>
      </c>
      <c r="F9281" t="s">
        <v>25</v>
      </c>
      <c r="G9281" t="s">
        <v>24</v>
      </c>
      <c r="H9281" t="s">
        <v>60</v>
      </c>
      <c r="I9281" s="1">
        <v>5798</v>
      </c>
      <c r="J9281" s="2">
        <f>VLOOKUP(Oliusala[[#This Row],[tegund]],Tegundir!$B$2:$D$19,3,FALSE)*Oliusala[[#This Row],[magn]]/1000</f>
        <v>5.0152699999999992</v>
      </c>
      <c r="K9281">
        <v>2017</v>
      </c>
      <c r="L9281" t="s">
        <v>1955</v>
      </c>
      <c r="M9281" s="144" t="s">
        <v>59</v>
      </c>
    </row>
    <row r="9282" spans="1:15" x14ac:dyDescent="0.2">
      <c r="A9282" t="s">
        <v>57</v>
      </c>
      <c r="B9282" s="144" t="s">
        <v>89</v>
      </c>
      <c r="C9282">
        <v>311</v>
      </c>
      <c r="D9282" t="str">
        <f>VLOOKUP(Oliusala[[#This Row],[postnumer]],Sveitarfelog[#All],4,FALSE)</f>
        <v>Borgarbyggð,Skorradalshreppur</v>
      </c>
      <c r="E9282" t="str">
        <f>VLOOKUP(Oliusala[[#This Row],[postnumer]],Sveitarfelog[#All],5,FALSE)</f>
        <v>Vesturland</v>
      </c>
      <c r="F9282" t="s">
        <v>25</v>
      </c>
      <c r="G9282" t="s">
        <v>24</v>
      </c>
      <c r="H9282" s="1" t="s">
        <v>60</v>
      </c>
      <c r="I9282" s="1">
        <v>90916</v>
      </c>
      <c r="J9282" s="2">
        <f>VLOOKUP(Oliusala[[#This Row],[tegund]],Tegundir!$B$2:$D$19,3,FALSE)*Oliusala[[#This Row],[magn]]/1000</f>
        <v>78.64233999999999</v>
      </c>
      <c r="K9282">
        <v>2017</v>
      </c>
      <c r="L9282" t="s">
        <v>1955</v>
      </c>
      <c r="M9282" s="144" t="s">
        <v>59</v>
      </c>
    </row>
    <row r="9283" spans="1:15" x14ac:dyDescent="0.2">
      <c r="A9283" t="s">
        <v>57</v>
      </c>
      <c r="B9283" s="144" t="s">
        <v>95</v>
      </c>
      <c r="C9283">
        <v>311</v>
      </c>
      <c r="D9283" t="str">
        <f>VLOOKUP(Oliusala[[#This Row],[postnumer]],Sveitarfelog[#All],4,FALSE)</f>
        <v>Borgarbyggð,Skorradalshreppur</v>
      </c>
      <c r="E9283" t="str">
        <f>VLOOKUP(Oliusala[[#This Row],[postnumer]],Sveitarfelog[#All],5,FALSE)</f>
        <v>Vesturland</v>
      </c>
      <c r="F9283" t="s">
        <v>25</v>
      </c>
      <c r="G9283" t="s">
        <v>24</v>
      </c>
      <c r="H9283" s="1" t="s">
        <v>60</v>
      </c>
      <c r="I9283" s="1">
        <v>19363</v>
      </c>
      <c r="J9283" s="2">
        <f>VLOOKUP(Oliusala[[#This Row],[tegund]],Tegundir!$B$2:$D$19,3,FALSE)*Oliusala[[#This Row],[magn]]/1000</f>
        <v>16.748995000000001</v>
      </c>
      <c r="K9283">
        <v>2017</v>
      </c>
      <c r="L9283" t="s">
        <v>1955</v>
      </c>
      <c r="M9283" s="144" t="s">
        <v>59</v>
      </c>
    </row>
    <row r="9284" spans="1:15" x14ac:dyDescent="0.2">
      <c r="A9284" t="s">
        <v>57</v>
      </c>
      <c r="B9284" s="144" t="s">
        <v>94</v>
      </c>
      <c r="C9284">
        <v>311</v>
      </c>
      <c r="D9284" t="str">
        <f>VLOOKUP(Oliusala[[#This Row],[postnumer]],Sveitarfelog[#All],4,FALSE)</f>
        <v>Borgarbyggð,Skorradalshreppur</v>
      </c>
      <c r="E9284" t="str">
        <f>VLOOKUP(Oliusala[[#This Row],[postnumer]],Sveitarfelog[#All],5,FALSE)</f>
        <v>Vesturland</v>
      </c>
      <c r="F9284" t="s">
        <v>25</v>
      </c>
      <c r="G9284" t="s">
        <v>24</v>
      </c>
      <c r="H9284" s="1" t="s">
        <v>60</v>
      </c>
      <c r="I9284" s="1">
        <v>6332</v>
      </c>
      <c r="J9284" s="2">
        <f>VLOOKUP(Oliusala[[#This Row],[tegund]],Tegundir!$B$2:$D$19,3,FALSE)*Oliusala[[#This Row],[magn]]/1000</f>
        <v>5.4771800000000006</v>
      </c>
      <c r="K9284">
        <v>2017</v>
      </c>
      <c r="L9284" t="s">
        <v>1955</v>
      </c>
      <c r="M9284" s="144" t="s">
        <v>59</v>
      </c>
    </row>
    <row r="9285" spans="1:15" x14ac:dyDescent="0.2">
      <c r="A9285" t="s">
        <v>57</v>
      </c>
      <c r="B9285" s="144" t="s">
        <v>91</v>
      </c>
      <c r="C9285">
        <v>311</v>
      </c>
      <c r="D9285" t="str">
        <f>VLOOKUP(Oliusala[[#This Row],[postnumer]],Sveitarfelog[#All],4,FALSE)</f>
        <v>Borgarbyggð,Skorradalshreppur</v>
      </c>
      <c r="E9285" t="str">
        <f>VLOOKUP(Oliusala[[#This Row],[postnumer]],Sveitarfelog[#All],5,FALSE)</f>
        <v>Vesturland</v>
      </c>
      <c r="F9285" t="s">
        <v>25</v>
      </c>
      <c r="G9285" t="s">
        <v>24</v>
      </c>
      <c r="H9285" s="1" t="s">
        <v>60</v>
      </c>
      <c r="I9285" s="1">
        <v>2562</v>
      </c>
      <c r="J9285" s="2">
        <f>VLOOKUP(Oliusala[[#This Row],[tegund]],Tegundir!$B$2:$D$19,3,FALSE)*Oliusala[[#This Row],[magn]]/1000</f>
        <v>2.2161300000000002</v>
      </c>
      <c r="K9285">
        <v>2017</v>
      </c>
      <c r="L9285" t="s">
        <v>1955</v>
      </c>
      <c r="M9285" s="144" t="s">
        <v>59</v>
      </c>
    </row>
    <row r="9286" spans="1:15" x14ac:dyDescent="0.2">
      <c r="A9286" t="s">
        <v>57</v>
      </c>
      <c r="B9286" s="144" t="s">
        <v>92</v>
      </c>
      <c r="C9286">
        <v>311</v>
      </c>
      <c r="D9286" t="str">
        <f>VLOOKUP(Oliusala[[#This Row],[postnumer]],Sveitarfelog[#All],4,FALSE)</f>
        <v>Borgarbyggð,Skorradalshreppur</v>
      </c>
      <c r="E9286" t="str">
        <f>VLOOKUP(Oliusala[[#This Row],[postnumer]],Sveitarfelog[#All],5,FALSE)</f>
        <v>Vesturland</v>
      </c>
      <c r="F9286" t="s">
        <v>25</v>
      </c>
      <c r="G9286" t="s">
        <v>24</v>
      </c>
      <c r="H9286" s="1" t="s">
        <v>60</v>
      </c>
      <c r="I9286" s="1">
        <v>239096</v>
      </c>
      <c r="J9286" s="2">
        <f>VLOOKUP(Oliusala[[#This Row],[tegund]],Tegundir!$B$2:$D$19,3,FALSE)*Oliusala[[#This Row],[magn]]/1000</f>
        <v>206.81804</v>
      </c>
      <c r="K9286">
        <v>2017</v>
      </c>
      <c r="L9286" t="s">
        <v>1955</v>
      </c>
      <c r="M9286" s="144" t="s">
        <v>59</v>
      </c>
    </row>
    <row r="9287" spans="1:15" x14ac:dyDescent="0.2">
      <c r="A9287" t="s">
        <v>57</v>
      </c>
      <c r="B9287" s="144" t="s">
        <v>93</v>
      </c>
      <c r="C9287">
        <v>311</v>
      </c>
      <c r="D9287" t="str">
        <f>VLOOKUP(Oliusala[[#This Row],[postnumer]],Sveitarfelog[#All],4,FALSE)</f>
        <v>Borgarbyggð,Skorradalshreppur</v>
      </c>
      <c r="E9287" t="str">
        <f>VLOOKUP(Oliusala[[#This Row],[postnumer]],Sveitarfelog[#All],5,FALSE)</f>
        <v>Vesturland</v>
      </c>
      <c r="F9287" t="s">
        <v>25</v>
      </c>
      <c r="G9287" t="s">
        <v>24</v>
      </c>
      <c r="H9287" s="1" t="s">
        <v>60</v>
      </c>
      <c r="I9287" s="1">
        <v>254180</v>
      </c>
      <c r="J9287" s="2">
        <f>VLOOKUP(Oliusala[[#This Row],[tegund]],Tegundir!$B$2:$D$19,3,FALSE)*Oliusala[[#This Row],[magn]]/1000</f>
        <v>219.8657</v>
      </c>
      <c r="K9287">
        <v>2017</v>
      </c>
      <c r="L9287" t="s">
        <v>1955</v>
      </c>
      <c r="M9287" s="144" t="s">
        <v>59</v>
      </c>
    </row>
    <row r="9288" spans="1:15" x14ac:dyDescent="0.2">
      <c r="A9288" t="s">
        <v>63</v>
      </c>
      <c r="B9288" s="144" t="s">
        <v>89</v>
      </c>
      <c r="C9288">
        <v>311</v>
      </c>
      <c r="D9288" t="str">
        <f>VLOOKUP(Oliusala[[#This Row],[postnumer]],Sveitarfelog[#All],4,FALSE)</f>
        <v>Borgarbyggð,Skorradalshreppur</v>
      </c>
      <c r="E9288" t="str">
        <f>VLOOKUP(Oliusala[[#This Row],[postnumer]],Sveitarfelog[#All],5,FALSE)</f>
        <v>Vesturland</v>
      </c>
      <c r="F9288" t="s">
        <v>25</v>
      </c>
      <c r="G9288" t="s">
        <v>24</v>
      </c>
      <c r="H9288" s="1" t="s">
        <v>58</v>
      </c>
      <c r="I9288" s="1">
        <v>52301</v>
      </c>
      <c r="J9288" s="2">
        <f>VLOOKUP(Oliusala[[#This Row],[tegund]],Tegundir!$B$2:$D$19,3,FALSE)*Oliusala[[#This Row],[magn]]/1000</f>
        <v>45.240364999999997</v>
      </c>
      <c r="K9288">
        <v>2017</v>
      </c>
      <c r="L9288" t="s">
        <v>1955</v>
      </c>
      <c r="M9288" s="144" t="s">
        <v>59</v>
      </c>
    </row>
    <row r="9289" spans="1:15" x14ac:dyDescent="0.2">
      <c r="A9289" t="s">
        <v>63</v>
      </c>
      <c r="B9289" s="144" t="s">
        <v>90</v>
      </c>
      <c r="C9289">
        <v>311</v>
      </c>
      <c r="D9289" t="str">
        <f>VLOOKUP(Oliusala[[#This Row],[postnumer]],Sveitarfelog[#All],4,FALSE)</f>
        <v>Borgarbyggð,Skorradalshreppur</v>
      </c>
      <c r="E9289" t="str">
        <f>VLOOKUP(Oliusala[[#This Row],[postnumer]],Sveitarfelog[#All],5,FALSE)</f>
        <v>Vesturland</v>
      </c>
      <c r="F9289" t="s">
        <v>25</v>
      </c>
      <c r="G9289" t="s">
        <v>24</v>
      </c>
      <c r="H9289" s="1" t="s">
        <v>58</v>
      </c>
      <c r="I9289" s="1">
        <v>16567</v>
      </c>
      <c r="J9289" s="2">
        <f>VLOOKUP(Oliusala[[#This Row],[tegund]],Tegundir!$B$2:$D$19,3,FALSE)*Oliusala[[#This Row],[magn]]/1000</f>
        <v>14.330455000000001</v>
      </c>
      <c r="K9289">
        <v>2017</v>
      </c>
      <c r="L9289" t="s">
        <v>1955</v>
      </c>
      <c r="M9289" s="144" t="s">
        <v>59</v>
      </c>
    </row>
    <row r="9290" spans="1:15" x14ac:dyDescent="0.2">
      <c r="A9290" t="s">
        <v>63</v>
      </c>
      <c r="B9290" s="144" t="s">
        <v>91</v>
      </c>
      <c r="C9290">
        <v>311</v>
      </c>
      <c r="D9290" t="str">
        <f>VLOOKUP(Oliusala[[#This Row],[postnumer]],Sveitarfelog[#All],4,FALSE)</f>
        <v>Borgarbyggð,Skorradalshreppur</v>
      </c>
      <c r="E9290" t="str">
        <f>VLOOKUP(Oliusala[[#This Row],[postnumer]],Sveitarfelog[#All],5,FALSE)</f>
        <v>Vesturland</v>
      </c>
      <c r="F9290" t="s">
        <v>25</v>
      </c>
      <c r="G9290" t="s">
        <v>24</v>
      </c>
      <c r="H9290" t="s">
        <v>58</v>
      </c>
      <c r="I9290" s="1">
        <v>3452</v>
      </c>
      <c r="J9290" s="2">
        <f>VLOOKUP(Oliusala[[#This Row],[tegund]],Tegundir!$B$2:$D$19,3,FALSE)*Oliusala[[#This Row],[magn]]/1000</f>
        <v>2.9859800000000001</v>
      </c>
      <c r="K9290">
        <v>2017</v>
      </c>
      <c r="L9290" t="s">
        <v>1955</v>
      </c>
      <c r="M9290" s="144" t="s">
        <v>59</v>
      </c>
    </row>
    <row r="9291" spans="1:15" x14ac:dyDescent="0.2">
      <c r="A9291" t="s">
        <v>57</v>
      </c>
      <c r="B9291" s="144" t="s">
        <v>76</v>
      </c>
      <c r="C9291">
        <v>340</v>
      </c>
      <c r="D9291" t="str">
        <f>VLOOKUP(Oliusala[[#This Row],[postnumer]],Sveitarfelog[#All],4,FALSE)</f>
        <v>Eyja- og Miklaholtshreppur,Sveitarfélagið Stykkishólmur</v>
      </c>
      <c r="E9291" t="str">
        <f>VLOOKUP(Oliusala[[#This Row],[postnumer]],Sveitarfelog[#All],5,FALSE)</f>
        <v>Vesturland</v>
      </c>
      <c r="F9291" t="s">
        <v>29</v>
      </c>
      <c r="G9291" t="s">
        <v>24</v>
      </c>
      <c r="H9291" t="s">
        <v>60</v>
      </c>
      <c r="I9291" s="1">
        <v>10002</v>
      </c>
      <c r="J9291" s="2">
        <f>VLOOKUP(Oliusala[[#This Row],[tegund]],Tegundir!$B$2:$D$19,3,FALSE)*Oliusala[[#This Row],[magn]]/1000</f>
        <v>8.6517299999999988</v>
      </c>
      <c r="K9291">
        <v>2017</v>
      </c>
      <c r="L9291" t="s">
        <v>19</v>
      </c>
      <c r="M9291" s="144" t="s">
        <v>59</v>
      </c>
      <c r="O9291" s="144" t="s">
        <v>1998</v>
      </c>
    </row>
    <row r="9292" spans="1:15" x14ac:dyDescent="0.2">
      <c r="A9292" t="s">
        <v>76</v>
      </c>
      <c r="B9292" s="144" t="s">
        <v>76</v>
      </c>
      <c r="C9292">
        <v>340</v>
      </c>
      <c r="D9292" t="str">
        <f>VLOOKUP(Oliusala[[#This Row],[postnumer]],Sveitarfelog[#All],4,FALSE)</f>
        <v>Eyja- og Miklaholtshreppur,Sveitarfélagið Stykkishólmur</v>
      </c>
      <c r="E9292" t="str">
        <f>VLOOKUP(Oliusala[[#This Row],[postnumer]],Sveitarfelog[#All],5,FALSE)</f>
        <v>Vesturland</v>
      </c>
      <c r="F9292" t="s">
        <v>24</v>
      </c>
      <c r="G9292" t="s">
        <v>24</v>
      </c>
      <c r="H9292" t="s">
        <v>58</v>
      </c>
      <c r="I9292" s="1">
        <v>14271</v>
      </c>
      <c r="J9292" s="2">
        <f>VLOOKUP(Oliusala[[#This Row],[tegund]],Tegundir!$B$2:$D$19,3,FALSE)*Oliusala[[#This Row],[magn]]/1000</f>
        <v>12.344415</v>
      </c>
      <c r="K9292">
        <v>2017</v>
      </c>
      <c r="L9292" t="s">
        <v>18</v>
      </c>
      <c r="M9292" s="144" t="s">
        <v>59</v>
      </c>
    </row>
    <row r="9293" spans="1:15" x14ac:dyDescent="0.2">
      <c r="A9293" t="s">
        <v>76</v>
      </c>
      <c r="B9293" s="144" t="s">
        <v>76</v>
      </c>
      <c r="C9293">
        <v>340</v>
      </c>
      <c r="D9293" t="str">
        <f>VLOOKUP(Oliusala[[#This Row],[postnumer]],Sveitarfelog[#All],4,FALSE)</f>
        <v>Eyja- og Miklaholtshreppur,Sveitarfélagið Stykkishólmur</v>
      </c>
      <c r="E9293" t="str">
        <f>VLOOKUP(Oliusala[[#This Row],[postnumer]],Sveitarfelog[#All],5,FALSE)</f>
        <v>Vesturland</v>
      </c>
      <c r="F9293" t="s">
        <v>29</v>
      </c>
      <c r="G9293" t="s">
        <v>24</v>
      </c>
      <c r="H9293" t="s">
        <v>58</v>
      </c>
      <c r="I9293" s="1">
        <v>1108783</v>
      </c>
      <c r="J9293" s="2">
        <f>VLOOKUP(Oliusala[[#This Row],[tegund]],Tegundir!$B$2:$D$19,3,FALSE)*Oliusala[[#This Row],[magn]]/1000</f>
        <v>959.09729500000003</v>
      </c>
      <c r="K9293">
        <v>2017</v>
      </c>
      <c r="L9293" t="s">
        <v>19</v>
      </c>
      <c r="M9293" s="144" t="s">
        <v>59</v>
      </c>
      <c r="O9293" s="144" t="s">
        <v>1998</v>
      </c>
    </row>
    <row r="9294" spans="1:15" x14ac:dyDescent="0.2">
      <c r="A9294" t="s">
        <v>76</v>
      </c>
      <c r="B9294" s="144" t="s">
        <v>76</v>
      </c>
      <c r="C9294">
        <v>340</v>
      </c>
      <c r="D9294" t="str">
        <f>VLOOKUP(Oliusala[[#This Row],[postnumer]],Sveitarfelog[#All],4,FALSE)</f>
        <v>Eyja- og Miklaholtshreppur,Sveitarfélagið Stykkishólmur</v>
      </c>
      <c r="E9294" t="str">
        <f>VLOOKUP(Oliusala[[#This Row],[postnumer]],Sveitarfelog[#All],5,FALSE)</f>
        <v>Vesturland</v>
      </c>
      <c r="F9294" t="s">
        <v>30</v>
      </c>
      <c r="G9294" t="s">
        <v>24</v>
      </c>
      <c r="H9294" t="s">
        <v>58</v>
      </c>
      <c r="I9294" s="1">
        <v>82141</v>
      </c>
      <c r="J9294" s="2">
        <f>VLOOKUP(Oliusala[[#This Row],[tegund]],Tegundir!$B$2:$D$19,3,FALSE)*Oliusala[[#This Row],[magn]]/1000</f>
        <v>71.051964999999996</v>
      </c>
      <c r="K9294">
        <v>2017</v>
      </c>
      <c r="L9294" t="s">
        <v>19</v>
      </c>
      <c r="M9294" s="144" t="s">
        <v>59</v>
      </c>
      <c r="O9294" s="144" t="s">
        <v>1998</v>
      </c>
    </row>
    <row r="9295" spans="1:15" x14ac:dyDescent="0.2">
      <c r="A9295" t="s">
        <v>63</v>
      </c>
      <c r="B9295" s="144" t="s">
        <v>76</v>
      </c>
      <c r="C9295">
        <v>340</v>
      </c>
      <c r="D9295" t="str">
        <f>VLOOKUP(Oliusala[[#This Row],[postnumer]],Sveitarfelog[#All],4,FALSE)</f>
        <v>Eyja- og Miklaholtshreppur,Sveitarfélagið Stykkishólmur</v>
      </c>
      <c r="E9295" t="str">
        <f>VLOOKUP(Oliusala[[#This Row],[postnumer]],Sveitarfelog[#All],5,FALSE)</f>
        <v>Vesturland</v>
      </c>
      <c r="F9295" t="s">
        <v>24</v>
      </c>
      <c r="G9295" t="s">
        <v>24</v>
      </c>
      <c r="H9295" t="s">
        <v>58</v>
      </c>
      <c r="I9295" s="1">
        <v>1179907</v>
      </c>
      <c r="J9295" s="2">
        <f>VLOOKUP(Oliusala[[#This Row],[tegund]],Tegundir!$B$2:$D$19,3,FALSE)*Oliusala[[#This Row],[magn]]/1000</f>
        <v>1020.619555</v>
      </c>
      <c r="K9295">
        <v>2017</v>
      </c>
      <c r="L9295" t="s">
        <v>18</v>
      </c>
      <c r="M9295" s="144" t="s">
        <v>59</v>
      </c>
    </row>
    <row r="9296" spans="1:15" x14ac:dyDescent="0.2">
      <c r="A9296" t="s">
        <v>57</v>
      </c>
      <c r="B9296" s="144" t="s">
        <v>76</v>
      </c>
      <c r="C9296">
        <v>340</v>
      </c>
      <c r="D9296" t="str">
        <f>VLOOKUP(Oliusala[[#This Row],[postnumer]],Sveitarfelog[#All],4,FALSE)</f>
        <v>Eyja- og Miklaholtshreppur,Sveitarfélagið Stykkishólmur</v>
      </c>
      <c r="E9296" t="str">
        <f>VLOOKUP(Oliusala[[#This Row],[postnumer]],Sveitarfelog[#All],5,FALSE)</f>
        <v>Vesturland</v>
      </c>
      <c r="F9296" t="s">
        <v>25</v>
      </c>
      <c r="G9296" t="s">
        <v>24</v>
      </c>
      <c r="H9296" t="s">
        <v>60</v>
      </c>
      <c r="I9296" s="1">
        <v>6588</v>
      </c>
      <c r="J9296" s="2">
        <f>VLOOKUP(Oliusala[[#This Row],[tegund]],Tegundir!$B$2:$D$19,3,FALSE)*Oliusala[[#This Row],[magn]]/1000</f>
        <v>5.69862</v>
      </c>
      <c r="K9296">
        <v>2017</v>
      </c>
      <c r="L9296" t="s">
        <v>1955</v>
      </c>
      <c r="M9296" s="144" t="s">
        <v>59</v>
      </c>
    </row>
    <row r="9297" spans="1:15" x14ac:dyDescent="0.2">
      <c r="A9297" t="s">
        <v>76</v>
      </c>
      <c r="B9297" s="144" t="s">
        <v>76</v>
      </c>
      <c r="C9297">
        <v>340</v>
      </c>
      <c r="D9297" t="str">
        <f>VLOOKUP(Oliusala[[#This Row],[postnumer]],Sveitarfelog[#All],4,FALSE)</f>
        <v>Eyja- og Miklaholtshreppur,Sveitarfélagið Stykkishólmur</v>
      </c>
      <c r="E9297" t="str">
        <f>VLOOKUP(Oliusala[[#This Row],[postnumer]],Sveitarfelog[#All],5,FALSE)</f>
        <v>Vesturland</v>
      </c>
      <c r="F9297" t="s">
        <v>25</v>
      </c>
      <c r="G9297" t="s">
        <v>24</v>
      </c>
      <c r="H9297" t="s">
        <v>60</v>
      </c>
      <c r="I9297" s="1">
        <v>4941</v>
      </c>
      <c r="J9297" s="2">
        <f>VLOOKUP(Oliusala[[#This Row],[tegund]],Tegundir!$B$2:$D$19,3,FALSE)*Oliusala[[#This Row],[magn]]/1000</f>
        <v>4.2739650000000005</v>
      </c>
      <c r="K9297">
        <v>2017</v>
      </c>
      <c r="L9297" t="s">
        <v>1955</v>
      </c>
      <c r="M9297" s="144" t="s">
        <v>59</v>
      </c>
    </row>
    <row r="9298" spans="1:15" x14ac:dyDescent="0.2">
      <c r="A9298" t="s">
        <v>63</v>
      </c>
      <c r="B9298" s="144" t="s">
        <v>76</v>
      </c>
      <c r="C9298">
        <v>340</v>
      </c>
      <c r="D9298" t="str">
        <f>VLOOKUP(Oliusala[[#This Row],[postnumer]],Sveitarfelog[#All],4,FALSE)</f>
        <v>Eyja- og Miklaholtshreppur,Sveitarfélagið Stykkishólmur</v>
      </c>
      <c r="E9298" t="str">
        <f>VLOOKUP(Oliusala[[#This Row],[postnumer]],Sveitarfelog[#All],5,FALSE)</f>
        <v>Vesturland</v>
      </c>
      <c r="F9298" t="s">
        <v>25</v>
      </c>
      <c r="G9298" t="s">
        <v>24</v>
      </c>
      <c r="H9298" t="s">
        <v>58</v>
      </c>
      <c r="I9298" s="1">
        <v>67624</v>
      </c>
      <c r="J9298" s="2">
        <f>VLOOKUP(Oliusala[[#This Row],[tegund]],Tegundir!$B$2:$D$19,3,FALSE)*Oliusala[[#This Row],[magn]]/1000</f>
        <v>58.494759999999999</v>
      </c>
      <c r="K9298">
        <v>2017</v>
      </c>
      <c r="L9298" t="s">
        <v>19</v>
      </c>
      <c r="M9298" s="144" t="s">
        <v>59</v>
      </c>
      <c r="O9298" s="144" t="s">
        <v>1997</v>
      </c>
    </row>
    <row r="9299" spans="1:15" x14ac:dyDescent="0.2">
      <c r="A9299" t="s">
        <v>87</v>
      </c>
      <c r="B9299" s="144" t="s">
        <v>87</v>
      </c>
      <c r="C9299">
        <v>350</v>
      </c>
      <c r="D9299" t="str">
        <f>VLOOKUP(Oliusala[[#This Row],[postnumer]],Sveitarfelog[#All],4,FALSE)</f>
        <v>Grundarfjarðarbær</v>
      </c>
      <c r="E9299" t="str">
        <f>VLOOKUP(Oliusala[[#This Row],[postnumer]],Sveitarfelog[#All],5,FALSE)</f>
        <v>Vesturland</v>
      </c>
      <c r="F9299" t="s">
        <v>29</v>
      </c>
      <c r="G9299" t="s">
        <v>24</v>
      </c>
      <c r="H9299" s="1" t="s">
        <v>58</v>
      </c>
      <c r="I9299" s="1">
        <v>214794</v>
      </c>
      <c r="J9299" s="2">
        <f>VLOOKUP(Oliusala[[#This Row],[tegund]],Tegundir!$B$2:$D$19,3,FALSE)*Oliusala[[#This Row],[magn]]/1000</f>
        <v>185.79680999999999</v>
      </c>
      <c r="K9299">
        <v>2017</v>
      </c>
      <c r="L9299" t="s">
        <v>19</v>
      </c>
      <c r="M9299" s="144" t="s">
        <v>59</v>
      </c>
      <c r="O9299" s="144" t="s">
        <v>1998</v>
      </c>
    </row>
    <row r="9300" spans="1:15" x14ac:dyDescent="0.2">
      <c r="A9300" t="s">
        <v>67</v>
      </c>
      <c r="B9300" s="144" t="s">
        <v>87</v>
      </c>
      <c r="C9300">
        <v>350</v>
      </c>
      <c r="D9300" t="str">
        <f>VLOOKUP(Oliusala[[#This Row],[postnumer]],Sveitarfelog[#All],4,FALSE)</f>
        <v>Grundarfjarðarbær</v>
      </c>
      <c r="E9300" t="str">
        <f>VLOOKUP(Oliusala[[#This Row],[postnumer]],Sveitarfelog[#All],5,FALSE)</f>
        <v>Vesturland</v>
      </c>
      <c r="F9300" t="s">
        <v>24</v>
      </c>
      <c r="G9300" t="s">
        <v>24</v>
      </c>
      <c r="H9300" t="s">
        <v>60</v>
      </c>
      <c r="I9300" s="1">
        <v>1051</v>
      </c>
      <c r="J9300" s="2">
        <f>VLOOKUP(Oliusala[[#This Row],[tegund]],Tegundir!$B$2:$D$19,3,FALSE)*Oliusala[[#This Row],[magn]]/1000</f>
        <v>0.90911500000000001</v>
      </c>
      <c r="K9300">
        <v>2017</v>
      </c>
      <c r="L9300" t="s">
        <v>18</v>
      </c>
      <c r="M9300" s="144" t="s">
        <v>59</v>
      </c>
    </row>
    <row r="9301" spans="1:15" x14ac:dyDescent="0.2">
      <c r="A9301" t="s">
        <v>67</v>
      </c>
      <c r="B9301" s="144" t="s">
        <v>87</v>
      </c>
      <c r="C9301">
        <v>350</v>
      </c>
      <c r="D9301" t="str">
        <f>VLOOKUP(Oliusala[[#This Row],[postnumer]],Sveitarfelog[#All],4,FALSE)</f>
        <v>Grundarfjarðarbær</v>
      </c>
      <c r="E9301" t="str">
        <f>VLOOKUP(Oliusala[[#This Row],[postnumer]],Sveitarfelog[#All],5,FALSE)</f>
        <v>Vesturland</v>
      </c>
      <c r="F9301" t="s">
        <v>29</v>
      </c>
      <c r="G9301" t="s">
        <v>24</v>
      </c>
      <c r="H9301" t="s">
        <v>60</v>
      </c>
      <c r="I9301" s="1">
        <v>827095</v>
      </c>
      <c r="J9301" s="2">
        <f>VLOOKUP(Oliusala[[#This Row],[tegund]],Tegundir!$B$2:$D$19,3,FALSE)*Oliusala[[#This Row],[magn]]/1000</f>
        <v>715.43717500000002</v>
      </c>
      <c r="K9301">
        <v>2017</v>
      </c>
      <c r="L9301" t="s">
        <v>19</v>
      </c>
      <c r="M9301" s="144" t="s">
        <v>59</v>
      </c>
      <c r="O9301" s="144" t="s">
        <v>1998</v>
      </c>
    </row>
    <row r="9302" spans="1:15" x14ac:dyDescent="0.2">
      <c r="A9302" t="s">
        <v>67</v>
      </c>
      <c r="B9302" s="144" t="s">
        <v>87</v>
      </c>
      <c r="C9302">
        <v>350</v>
      </c>
      <c r="D9302" t="str">
        <f>VLOOKUP(Oliusala[[#This Row],[postnumer]],Sveitarfelog[#All],4,FALSE)</f>
        <v>Grundarfjarðarbær</v>
      </c>
      <c r="E9302" t="str">
        <f>VLOOKUP(Oliusala[[#This Row],[postnumer]],Sveitarfelog[#All],5,FALSE)</f>
        <v>Vesturland</v>
      </c>
      <c r="F9302" t="s">
        <v>30</v>
      </c>
      <c r="G9302" t="s">
        <v>24</v>
      </c>
      <c r="H9302" s="1" t="s">
        <v>60</v>
      </c>
      <c r="I9302" s="1">
        <v>58340</v>
      </c>
      <c r="J9302" s="2">
        <f>VLOOKUP(Oliusala[[#This Row],[tegund]],Tegundir!$B$2:$D$19,3,FALSE)*Oliusala[[#This Row],[magn]]/1000</f>
        <v>50.464100000000002</v>
      </c>
      <c r="K9302">
        <v>2017</v>
      </c>
      <c r="L9302" t="s">
        <v>19</v>
      </c>
      <c r="M9302" s="144" t="s">
        <v>59</v>
      </c>
      <c r="O9302" s="144" t="s">
        <v>1998</v>
      </c>
    </row>
    <row r="9303" spans="1:15" x14ac:dyDescent="0.2">
      <c r="A9303" t="s">
        <v>57</v>
      </c>
      <c r="B9303" s="144" t="s">
        <v>87</v>
      </c>
      <c r="C9303">
        <v>350</v>
      </c>
      <c r="D9303" t="str">
        <f>VLOOKUP(Oliusala[[#This Row],[postnumer]],Sveitarfelog[#All],4,FALSE)</f>
        <v>Grundarfjarðarbær</v>
      </c>
      <c r="E9303" t="str">
        <f>VLOOKUP(Oliusala[[#This Row],[postnumer]],Sveitarfelog[#All],5,FALSE)</f>
        <v>Vesturland</v>
      </c>
      <c r="F9303" t="s">
        <v>24</v>
      </c>
      <c r="G9303" t="s">
        <v>24</v>
      </c>
      <c r="H9303" s="1" t="s">
        <v>60</v>
      </c>
      <c r="I9303" s="1">
        <v>34615</v>
      </c>
      <c r="J9303" s="2">
        <f>VLOOKUP(Oliusala[[#This Row],[tegund]],Tegundir!$B$2:$D$19,3,FALSE)*Oliusala[[#This Row],[magn]]/1000</f>
        <v>29.941974999999999</v>
      </c>
      <c r="K9303">
        <v>2017</v>
      </c>
      <c r="L9303" t="s">
        <v>18</v>
      </c>
      <c r="M9303" s="144" t="s">
        <v>59</v>
      </c>
    </row>
    <row r="9304" spans="1:15" x14ac:dyDescent="0.2">
      <c r="A9304" t="s">
        <v>57</v>
      </c>
      <c r="B9304" s="144" t="s">
        <v>87</v>
      </c>
      <c r="C9304">
        <v>350</v>
      </c>
      <c r="D9304" t="str">
        <f>VLOOKUP(Oliusala[[#This Row],[postnumer]],Sveitarfelog[#All],4,FALSE)</f>
        <v>Grundarfjarðarbær</v>
      </c>
      <c r="E9304" t="str">
        <f>VLOOKUP(Oliusala[[#This Row],[postnumer]],Sveitarfelog[#All],5,FALSE)</f>
        <v>Vesturland</v>
      </c>
      <c r="F9304" t="s">
        <v>29</v>
      </c>
      <c r="G9304" t="s">
        <v>24</v>
      </c>
      <c r="H9304" s="1" t="s">
        <v>60</v>
      </c>
      <c r="I9304" s="1">
        <v>1586798</v>
      </c>
      <c r="J9304" s="2">
        <f>VLOOKUP(Oliusala[[#This Row],[tegund]],Tegundir!$B$2:$D$19,3,FALSE)*Oliusala[[#This Row],[magn]]/1000</f>
        <v>1372.5802699999999</v>
      </c>
      <c r="K9304">
        <v>2017</v>
      </c>
      <c r="L9304" t="s">
        <v>19</v>
      </c>
      <c r="M9304" s="144" t="s">
        <v>59</v>
      </c>
      <c r="O9304" s="144" t="s">
        <v>1998</v>
      </c>
    </row>
    <row r="9305" spans="1:15" x14ac:dyDescent="0.2">
      <c r="A9305" t="s">
        <v>63</v>
      </c>
      <c r="B9305" s="144" t="s">
        <v>87</v>
      </c>
      <c r="C9305">
        <v>350</v>
      </c>
      <c r="D9305" t="str">
        <f>VLOOKUP(Oliusala[[#This Row],[postnumer]],Sveitarfelog[#All],4,FALSE)</f>
        <v>Grundarfjarðarbær</v>
      </c>
      <c r="E9305" t="str">
        <f>VLOOKUP(Oliusala[[#This Row],[postnumer]],Sveitarfelog[#All],5,FALSE)</f>
        <v>Vesturland</v>
      </c>
      <c r="F9305" t="s">
        <v>24</v>
      </c>
      <c r="G9305" t="s">
        <v>24</v>
      </c>
      <c r="H9305" s="1" t="s">
        <v>58</v>
      </c>
      <c r="I9305" s="1">
        <v>581658</v>
      </c>
      <c r="J9305" s="2">
        <f>VLOOKUP(Oliusala[[#This Row],[tegund]],Tegundir!$B$2:$D$19,3,FALSE)*Oliusala[[#This Row],[magn]]/1000</f>
        <v>503.13416999999998</v>
      </c>
      <c r="K9305">
        <v>2017</v>
      </c>
      <c r="L9305" t="s">
        <v>18</v>
      </c>
      <c r="M9305" s="144" t="s">
        <v>59</v>
      </c>
    </row>
    <row r="9306" spans="1:15" x14ac:dyDescent="0.2">
      <c r="A9306" t="s">
        <v>63</v>
      </c>
      <c r="B9306" s="144" t="s">
        <v>87</v>
      </c>
      <c r="C9306">
        <v>350</v>
      </c>
      <c r="D9306" t="str">
        <f>VLOOKUP(Oliusala[[#This Row],[postnumer]],Sveitarfelog[#All],4,FALSE)</f>
        <v>Grundarfjarðarbær</v>
      </c>
      <c r="E9306" t="str">
        <f>VLOOKUP(Oliusala[[#This Row],[postnumer]],Sveitarfelog[#All],5,FALSE)</f>
        <v>Vesturland</v>
      </c>
      <c r="F9306" t="s">
        <v>24</v>
      </c>
      <c r="G9306" t="s">
        <v>24</v>
      </c>
      <c r="H9306" s="1" t="s">
        <v>58</v>
      </c>
      <c r="I9306" s="1">
        <v>256975</v>
      </c>
      <c r="J9306" s="2">
        <f>VLOOKUP(Oliusala[[#This Row],[tegund]],Tegundir!$B$2:$D$19,3,FALSE)*Oliusala[[#This Row],[magn]]/1000</f>
        <v>222.28337500000001</v>
      </c>
      <c r="K9306">
        <v>2017</v>
      </c>
      <c r="L9306" t="s">
        <v>18</v>
      </c>
      <c r="M9306" s="144" t="s">
        <v>59</v>
      </c>
    </row>
    <row r="9307" spans="1:15" x14ac:dyDescent="0.2">
      <c r="A9307" t="s">
        <v>87</v>
      </c>
      <c r="B9307" s="144" t="s">
        <v>87</v>
      </c>
      <c r="C9307">
        <v>350</v>
      </c>
      <c r="D9307" t="str">
        <f>VLOOKUP(Oliusala[[#This Row],[postnumer]],Sveitarfelog[#All],4,FALSE)</f>
        <v>Grundarfjarðarbær</v>
      </c>
      <c r="E9307" t="str">
        <f>VLOOKUP(Oliusala[[#This Row],[postnumer]],Sveitarfelog[#All],5,FALSE)</f>
        <v>Vesturland</v>
      </c>
      <c r="F9307" t="s">
        <v>25</v>
      </c>
      <c r="G9307" t="s">
        <v>24</v>
      </c>
      <c r="H9307" s="1" t="s">
        <v>58</v>
      </c>
      <c r="I9307" s="1">
        <v>123782</v>
      </c>
      <c r="J9307" s="2">
        <f>VLOOKUP(Oliusala[[#This Row],[tegund]],Tegundir!$B$2:$D$19,3,FALSE)*Oliusala[[#This Row],[magn]]/1000</f>
        <v>107.07142999999999</v>
      </c>
      <c r="K9307">
        <v>2017</v>
      </c>
      <c r="L9307" t="s">
        <v>19</v>
      </c>
      <c r="M9307" s="144" t="s">
        <v>59</v>
      </c>
      <c r="O9307" s="144" t="s">
        <v>1997</v>
      </c>
    </row>
    <row r="9308" spans="1:15" x14ac:dyDescent="0.2">
      <c r="A9308" t="s">
        <v>67</v>
      </c>
      <c r="B9308" s="144" t="s">
        <v>87</v>
      </c>
      <c r="C9308">
        <v>350</v>
      </c>
      <c r="D9308" t="str">
        <f>VLOOKUP(Oliusala[[#This Row],[postnumer]],Sveitarfelog[#All],4,FALSE)</f>
        <v>Grundarfjarðarbær</v>
      </c>
      <c r="E9308" t="str">
        <f>VLOOKUP(Oliusala[[#This Row],[postnumer]],Sveitarfelog[#All],5,FALSE)</f>
        <v>Vesturland</v>
      </c>
      <c r="F9308" t="s">
        <v>25</v>
      </c>
      <c r="G9308" t="s">
        <v>24</v>
      </c>
      <c r="H9308" t="s">
        <v>60</v>
      </c>
      <c r="I9308" s="1">
        <v>45273</v>
      </c>
      <c r="J9308" s="2">
        <f>VLOOKUP(Oliusala[[#This Row],[tegund]],Tegundir!$B$2:$D$19,3,FALSE)*Oliusala[[#This Row],[magn]]/1000</f>
        <v>39.161144999999998</v>
      </c>
      <c r="K9308">
        <v>2017</v>
      </c>
      <c r="L9308" t="s">
        <v>19</v>
      </c>
      <c r="M9308" s="144" t="s">
        <v>59</v>
      </c>
      <c r="O9308" s="144" t="s">
        <v>1997</v>
      </c>
    </row>
    <row r="9309" spans="1:15" x14ac:dyDescent="0.2">
      <c r="A9309" t="s">
        <v>57</v>
      </c>
      <c r="B9309" s="144" t="s">
        <v>87</v>
      </c>
      <c r="C9309">
        <v>350</v>
      </c>
      <c r="D9309" t="str">
        <f>VLOOKUP(Oliusala[[#This Row],[postnumer]],Sveitarfelog[#All],4,FALSE)</f>
        <v>Grundarfjarðarbær</v>
      </c>
      <c r="E9309" t="str">
        <f>VLOOKUP(Oliusala[[#This Row],[postnumer]],Sveitarfelog[#All],5,FALSE)</f>
        <v>Vesturland</v>
      </c>
      <c r="F9309" t="s">
        <v>25</v>
      </c>
      <c r="G9309" t="s">
        <v>24</v>
      </c>
      <c r="H9309" s="1" t="s">
        <v>60</v>
      </c>
      <c r="I9309" s="1">
        <v>159984</v>
      </c>
      <c r="J9309" s="2">
        <f>VLOOKUP(Oliusala[[#This Row],[tegund]],Tegundir!$B$2:$D$19,3,FALSE)*Oliusala[[#This Row],[magn]]/1000</f>
        <v>138.38615999999999</v>
      </c>
      <c r="K9309">
        <v>2017</v>
      </c>
      <c r="L9309" t="s">
        <v>19</v>
      </c>
      <c r="M9309" s="144" t="s">
        <v>59</v>
      </c>
      <c r="O9309" s="144" t="s">
        <v>1997</v>
      </c>
    </row>
    <row r="9310" spans="1:15" x14ac:dyDescent="0.2">
      <c r="A9310" t="s">
        <v>63</v>
      </c>
      <c r="B9310" s="144" t="s">
        <v>87</v>
      </c>
      <c r="C9310">
        <v>350</v>
      </c>
      <c r="D9310" t="str">
        <f>VLOOKUP(Oliusala[[#This Row],[postnumer]],Sveitarfelog[#All],4,FALSE)</f>
        <v>Grundarfjarðarbær</v>
      </c>
      <c r="E9310" t="str">
        <f>VLOOKUP(Oliusala[[#This Row],[postnumer]],Sveitarfelog[#All],5,FALSE)</f>
        <v>Vesturland</v>
      </c>
      <c r="F9310" t="s">
        <v>25</v>
      </c>
      <c r="G9310" t="s">
        <v>24</v>
      </c>
      <c r="H9310" s="1" t="s">
        <v>58</v>
      </c>
      <c r="I9310" s="1">
        <v>36105</v>
      </c>
      <c r="J9310" s="2">
        <f>VLOOKUP(Oliusala[[#This Row],[tegund]],Tegundir!$B$2:$D$19,3,FALSE)*Oliusala[[#This Row],[magn]]/1000</f>
        <v>31.230824999999999</v>
      </c>
      <c r="K9310">
        <v>2017</v>
      </c>
      <c r="L9310" t="s">
        <v>1955</v>
      </c>
      <c r="M9310" s="144" t="s">
        <v>59</v>
      </c>
    </row>
    <row r="9311" spans="1:15" x14ac:dyDescent="0.2">
      <c r="A9311" t="s">
        <v>67</v>
      </c>
      <c r="B9311" s="144" t="s">
        <v>67</v>
      </c>
      <c r="C9311">
        <v>355</v>
      </c>
      <c r="D9311" t="str">
        <f>VLOOKUP(Oliusala[[#This Row],[postnumer]],Sveitarfelog[#All],4,FALSE)</f>
        <v>Snæfellsbær</v>
      </c>
      <c r="E9311" t="str">
        <f>VLOOKUP(Oliusala[[#This Row],[postnumer]],Sveitarfelog[#All],5,FALSE)</f>
        <v>Vesturland</v>
      </c>
      <c r="F9311" t="s">
        <v>24</v>
      </c>
      <c r="G9311" t="s">
        <v>24</v>
      </c>
      <c r="H9311" t="s">
        <v>58</v>
      </c>
      <c r="I9311" s="1">
        <v>24547</v>
      </c>
      <c r="J9311" s="2">
        <f>VLOOKUP(Oliusala[[#This Row],[tegund]],Tegundir!$B$2:$D$19,3,FALSE)*Oliusala[[#This Row],[magn]]/1000</f>
        <v>21.233155</v>
      </c>
      <c r="K9311">
        <v>2017</v>
      </c>
      <c r="L9311" t="s">
        <v>18</v>
      </c>
      <c r="M9311" s="144" t="s">
        <v>59</v>
      </c>
    </row>
    <row r="9312" spans="1:15" x14ac:dyDescent="0.2">
      <c r="A9312" t="s">
        <v>67</v>
      </c>
      <c r="B9312" s="144" t="s">
        <v>67</v>
      </c>
      <c r="C9312">
        <v>355</v>
      </c>
      <c r="D9312" t="str">
        <f>VLOOKUP(Oliusala[[#This Row],[postnumer]],Sveitarfelog[#All],4,FALSE)</f>
        <v>Snæfellsbær</v>
      </c>
      <c r="E9312" t="str">
        <f>VLOOKUP(Oliusala[[#This Row],[postnumer]],Sveitarfelog[#All],5,FALSE)</f>
        <v>Vesturland</v>
      </c>
      <c r="F9312" t="s">
        <v>29</v>
      </c>
      <c r="G9312" t="s">
        <v>24</v>
      </c>
      <c r="H9312" s="1" t="s">
        <v>58</v>
      </c>
      <c r="I9312" s="1">
        <v>405458</v>
      </c>
      <c r="J9312" s="2">
        <f>VLOOKUP(Oliusala[[#This Row],[tegund]],Tegundir!$B$2:$D$19,3,FALSE)*Oliusala[[#This Row],[magn]]/1000</f>
        <v>350.72116999999997</v>
      </c>
      <c r="K9312">
        <v>2017</v>
      </c>
      <c r="L9312" t="s">
        <v>19</v>
      </c>
      <c r="M9312" s="144" t="s">
        <v>59</v>
      </c>
      <c r="O9312" s="144" t="s">
        <v>1998</v>
      </c>
    </row>
    <row r="9313" spans="1:15" x14ac:dyDescent="0.2">
      <c r="A9313" t="s">
        <v>67</v>
      </c>
      <c r="B9313" s="144" t="s">
        <v>67</v>
      </c>
      <c r="C9313">
        <v>355</v>
      </c>
      <c r="D9313" t="str">
        <f>VLOOKUP(Oliusala[[#This Row],[postnumer]],Sveitarfelog[#All],4,FALSE)</f>
        <v>Snæfellsbær</v>
      </c>
      <c r="E9313" t="str">
        <f>VLOOKUP(Oliusala[[#This Row],[postnumer]],Sveitarfelog[#All],5,FALSE)</f>
        <v>Vesturland</v>
      </c>
      <c r="F9313" t="s">
        <v>30</v>
      </c>
      <c r="G9313" t="s">
        <v>24</v>
      </c>
      <c r="H9313" s="1" t="s">
        <v>58</v>
      </c>
      <c r="I9313" s="1">
        <v>104408</v>
      </c>
      <c r="J9313" s="2">
        <f>VLOOKUP(Oliusala[[#This Row],[tegund]],Tegundir!$B$2:$D$19,3,FALSE)*Oliusala[[#This Row],[magn]]/1000</f>
        <v>90.312919999999991</v>
      </c>
      <c r="K9313">
        <v>2017</v>
      </c>
      <c r="L9313" t="s">
        <v>19</v>
      </c>
      <c r="M9313" s="144" t="s">
        <v>59</v>
      </c>
      <c r="O9313" s="144" t="s">
        <v>1998</v>
      </c>
    </row>
    <row r="9314" spans="1:15" x14ac:dyDescent="0.2">
      <c r="A9314" t="s">
        <v>57</v>
      </c>
      <c r="B9314" s="144" t="s">
        <v>67</v>
      </c>
      <c r="C9314">
        <v>355</v>
      </c>
      <c r="D9314" t="str">
        <f>VLOOKUP(Oliusala[[#This Row],[postnumer]],Sveitarfelog[#All],4,FALSE)</f>
        <v>Snæfellsbær</v>
      </c>
      <c r="E9314" t="str">
        <f>VLOOKUP(Oliusala[[#This Row],[postnumer]],Sveitarfelog[#All],5,FALSE)</f>
        <v>Vesturland</v>
      </c>
      <c r="F9314" t="s">
        <v>24</v>
      </c>
      <c r="G9314" t="s">
        <v>24</v>
      </c>
      <c r="H9314" t="s">
        <v>60</v>
      </c>
      <c r="I9314" s="1">
        <v>838</v>
      </c>
      <c r="J9314" s="2">
        <f>VLOOKUP(Oliusala[[#This Row],[tegund]],Tegundir!$B$2:$D$19,3,FALSE)*Oliusala[[#This Row],[magn]]/1000</f>
        <v>0.72487000000000001</v>
      </c>
      <c r="K9314">
        <v>2017</v>
      </c>
      <c r="L9314" t="s">
        <v>18</v>
      </c>
      <c r="M9314" s="144" t="s">
        <v>59</v>
      </c>
    </row>
    <row r="9315" spans="1:15" x14ac:dyDescent="0.2">
      <c r="A9315" t="s">
        <v>57</v>
      </c>
      <c r="B9315" s="144" t="s">
        <v>67</v>
      </c>
      <c r="C9315">
        <v>355</v>
      </c>
      <c r="D9315" t="str">
        <f>VLOOKUP(Oliusala[[#This Row],[postnumer]],Sveitarfelog[#All],4,FALSE)</f>
        <v>Snæfellsbær</v>
      </c>
      <c r="E9315" t="str">
        <f>VLOOKUP(Oliusala[[#This Row],[postnumer]],Sveitarfelog[#All],5,FALSE)</f>
        <v>Vesturland</v>
      </c>
      <c r="F9315" t="s">
        <v>29</v>
      </c>
      <c r="G9315" t="s">
        <v>24</v>
      </c>
      <c r="H9315" t="s">
        <v>60</v>
      </c>
      <c r="I9315" s="1">
        <v>14232</v>
      </c>
      <c r="J9315" s="2">
        <f>VLOOKUP(Oliusala[[#This Row],[tegund]],Tegundir!$B$2:$D$19,3,FALSE)*Oliusala[[#This Row],[magn]]/1000</f>
        <v>12.31068</v>
      </c>
      <c r="K9315">
        <v>2017</v>
      </c>
      <c r="L9315" t="s">
        <v>19</v>
      </c>
      <c r="M9315" s="144" t="s">
        <v>59</v>
      </c>
      <c r="O9315" s="144" t="s">
        <v>1998</v>
      </c>
    </row>
    <row r="9316" spans="1:15" x14ac:dyDescent="0.2">
      <c r="A9316" t="s">
        <v>76</v>
      </c>
      <c r="B9316" s="144" t="s">
        <v>98</v>
      </c>
      <c r="C9316">
        <v>355</v>
      </c>
      <c r="D9316" t="str">
        <f>VLOOKUP(Oliusala[[#This Row],[postnumer]],Sveitarfelog[#All],4,FALSE)</f>
        <v>Snæfellsbær</v>
      </c>
      <c r="E9316" t="str">
        <f>VLOOKUP(Oliusala[[#This Row],[postnumer]],Sveitarfelog[#All],5,FALSE)</f>
        <v>Vesturland</v>
      </c>
      <c r="F9316" t="s">
        <v>24</v>
      </c>
      <c r="G9316" t="s">
        <v>24</v>
      </c>
      <c r="H9316" t="s">
        <v>60</v>
      </c>
      <c r="I9316" s="1">
        <v>3131</v>
      </c>
      <c r="J9316" s="2">
        <f>VLOOKUP(Oliusala[[#This Row],[tegund]],Tegundir!$B$2:$D$19,3,FALSE)*Oliusala[[#This Row],[magn]]/1000</f>
        <v>2.7083150000000002</v>
      </c>
      <c r="K9316">
        <v>2017</v>
      </c>
      <c r="L9316" t="s">
        <v>18</v>
      </c>
      <c r="M9316" s="144" t="s">
        <v>59</v>
      </c>
    </row>
    <row r="9317" spans="1:15" x14ac:dyDescent="0.2">
      <c r="A9317" t="s">
        <v>63</v>
      </c>
      <c r="B9317" s="144" t="s">
        <v>98</v>
      </c>
      <c r="C9317">
        <v>355</v>
      </c>
      <c r="D9317" t="str">
        <f>VLOOKUP(Oliusala[[#This Row],[postnumer]],Sveitarfelog[#All],4,FALSE)</f>
        <v>Snæfellsbær</v>
      </c>
      <c r="E9317" t="str">
        <f>VLOOKUP(Oliusala[[#This Row],[postnumer]],Sveitarfelog[#All],5,FALSE)</f>
        <v>Vesturland</v>
      </c>
      <c r="F9317" t="s">
        <v>24</v>
      </c>
      <c r="G9317" t="s">
        <v>24</v>
      </c>
      <c r="H9317" s="1" t="s">
        <v>58</v>
      </c>
      <c r="I9317" s="1">
        <v>81169</v>
      </c>
      <c r="J9317" s="2">
        <f>VLOOKUP(Oliusala[[#This Row],[tegund]],Tegundir!$B$2:$D$19,3,FALSE)*Oliusala[[#This Row],[magn]]/1000</f>
        <v>70.211185</v>
      </c>
      <c r="K9317">
        <v>2017</v>
      </c>
      <c r="L9317" t="s">
        <v>18</v>
      </c>
      <c r="M9317" s="144" t="s">
        <v>59</v>
      </c>
    </row>
    <row r="9318" spans="1:15" x14ac:dyDescent="0.2">
      <c r="A9318" t="s">
        <v>63</v>
      </c>
      <c r="B9318" s="144" t="s">
        <v>67</v>
      </c>
      <c r="C9318">
        <v>355</v>
      </c>
      <c r="D9318" t="str">
        <f>VLOOKUP(Oliusala[[#This Row],[postnumer]],Sveitarfelog[#All],4,FALSE)</f>
        <v>Snæfellsbær</v>
      </c>
      <c r="E9318" t="str">
        <f>VLOOKUP(Oliusala[[#This Row],[postnumer]],Sveitarfelog[#All],5,FALSE)</f>
        <v>Vesturland</v>
      </c>
      <c r="F9318" t="s">
        <v>24</v>
      </c>
      <c r="G9318" t="s">
        <v>24</v>
      </c>
      <c r="H9318" t="s">
        <v>58</v>
      </c>
      <c r="I9318" s="1">
        <v>949192</v>
      </c>
      <c r="J9318" s="2">
        <f>VLOOKUP(Oliusala[[#This Row],[tegund]],Tegundir!$B$2:$D$19,3,FALSE)*Oliusala[[#This Row],[magn]]/1000</f>
        <v>821.05107999999996</v>
      </c>
      <c r="K9318">
        <v>2017</v>
      </c>
      <c r="L9318" t="s">
        <v>18</v>
      </c>
      <c r="M9318" s="144" t="s">
        <v>59</v>
      </c>
    </row>
    <row r="9319" spans="1:15" x14ac:dyDescent="0.2">
      <c r="A9319" t="s">
        <v>67</v>
      </c>
      <c r="B9319" s="144" t="s">
        <v>67</v>
      </c>
      <c r="C9319">
        <v>355</v>
      </c>
      <c r="D9319" t="str">
        <f>VLOOKUP(Oliusala[[#This Row],[postnumer]],Sveitarfelog[#All],4,FALSE)</f>
        <v>Snæfellsbær</v>
      </c>
      <c r="E9319" t="str">
        <f>VLOOKUP(Oliusala[[#This Row],[postnumer]],Sveitarfelog[#All],5,FALSE)</f>
        <v>Vesturland</v>
      </c>
      <c r="F9319" t="s">
        <v>29</v>
      </c>
      <c r="G9319" t="s">
        <v>24</v>
      </c>
      <c r="H9319" s="1" t="s">
        <v>61</v>
      </c>
      <c r="I9319" s="1">
        <v>200430</v>
      </c>
      <c r="J9319" s="2">
        <f>VLOOKUP(Oliusala[[#This Row],[tegund]],Tegundir!$B$2:$D$19,3,FALSE)*Oliusala[[#This Row],[magn]]/1000</f>
        <v>173.37195</v>
      </c>
      <c r="K9319">
        <v>2017</v>
      </c>
      <c r="L9319" t="s">
        <v>19</v>
      </c>
      <c r="M9319" s="144" t="s">
        <v>62</v>
      </c>
      <c r="O9319" s="144" t="s">
        <v>1998</v>
      </c>
    </row>
    <row r="9320" spans="1:15" x14ac:dyDescent="0.2">
      <c r="A9320" t="s">
        <v>67</v>
      </c>
      <c r="B9320" s="144" t="s">
        <v>98</v>
      </c>
      <c r="C9320">
        <v>355</v>
      </c>
      <c r="D9320" t="str">
        <f>VLOOKUP(Oliusala[[#This Row],[postnumer]],Sveitarfelog[#All],4,FALSE)</f>
        <v>Snæfellsbær</v>
      </c>
      <c r="E9320" t="str">
        <f>VLOOKUP(Oliusala[[#This Row],[postnumer]],Sveitarfelog[#All],5,FALSE)</f>
        <v>Vesturland</v>
      </c>
      <c r="F9320" t="s">
        <v>25</v>
      </c>
      <c r="G9320" t="s">
        <v>24</v>
      </c>
      <c r="H9320" t="s">
        <v>60</v>
      </c>
      <c r="I9320" s="1">
        <v>4306</v>
      </c>
      <c r="J9320" s="2">
        <f>VLOOKUP(Oliusala[[#This Row],[tegund]],Tegundir!$B$2:$D$19,3,FALSE)*Oliusala[[#This Row],[magn]]/1000</f>
        <v>3.7246899999999998</v>
      </c>
      <c r="K9320">
        <v>2017</v>
      </c>
      <c r="L9320" t="s">
        <v>1955</v>
      </c>
      <c r="M9320" s="144" t="s">
        <v>59</v>
      </c>
    </row>
    <row r="9321" spans="1:15" x14ac:dyDescent="0.2">
      <c r="A9321" t="s">
        <v>67</v>
      </c>
      <c r="B9321" s="144" t="s">
        <v>67</v>
      </c>
      <c r="C9321">
        <v>355</v>
      </c>
      <c r="D9321" t="str">
        <f>VLOOKUP(Oliusala[[#This Row],[postnumer]],Sveitarfelog[#All],4,FALSE)</f>
        <v>Snæfellsbær</v>
      </c>
      <c r="E9321" t="str">
        <f>VLOOKUP(Oliusala[[#This Row],[postnumer]],Sveitarfelog[#All],5,FALSE)</f>
        <v>Vesturland</v>
      </c>
      <c r="F9321" t="s">
        <v>25</v>
      </c>
      <c r="G9321" t="s">
        <v>24</v>
      </c>
      <c r="H9321" s="1" t="s">
        <v>58</v>
      </c>
      <c r="I9321" s="1">
        <v>627800</v>
      </c>
      <c r="J9321" s="2">
        <f>VLOOKUP(Oliusala[[#This Row],[tegund]],Tegundir!$B$2:$D$19,3,FALSE)*Oliusala[[#This Row],[magn]]/1000</f>
        <v>543.04700000000003</v>
      </c>
      <c r="K9321">
        <v>2017</v>
      </c>
      <c r="L9321" t="s">
        <v>19</v>
      </c>
      <c r="M9321" s="144" t="s">
        <v>59</v>
      </c>
      <c r="O9321" s="144" t="s">
        <v>1997</v>
      </c>
    </row>
    <row r="9322" spans="1:15" x14ac:dyDescent="0.2">
      <c r="A9322" t="s">
        <v>57</v>
      </c>
      <c r="B9322" s="144" t="s">
        <v>98</v>
      </c>
      <c r="C9322">
        <v>355</v>
      </c>
      <c r="D9322" t="str">
        <f>VLOOKUP(Oliusala[[#This Row],[postnumer]],Sveitarfelog[#All],4,FALSE)</f>
        <v>Snæfellsbær</v>
      </c>
      <c r="E9322" t="str">
        <f>VLOOKUP(Oliusala[[#This Row],[postnumer]],Sveitarfelog[#All],5,FALSE)</f>
        <v>Vesturland</v>
      </c>
      <c r="F9322" t="s">
        <v>25</v>
      </c>
      <c r="G9322" t="s">
        <v>24</v>
      </c>
      <c r="H9322" t="s">
        <v>60</v>
      </c>
      <c r="I9322" s="1">
        <v>5875</v>
      </c>
      <c r="J9322" s="2">
        <f>VLOOKUP(Oliusala[[#This Row],[tegund]],Tegundir!$B$2:$D$19,3,FALSE)*Oliusala[[#This Row],[magn]]/1000</f>
        <v>5.0818750000000001</v>
      </c>
      <c r="K9322">
        <v>2017</v>
      </c>
      <c r="L9322" t="s">
        <v>1955</v>
      </c>
      <c r="M9322" s="144" t="s">
        <v>59</v>
      </c>
    </row>
    <row r="9323" spans="1:15" x14ac:dyDescent="0.2">
      <c r="A9323" t="s">
        <v>57</v>
      </c>
      <c r="B9323" s="144" t="s">
        <v>67</v>
      </c>
      <c r="C9323">
        <v>355</v>
      </c>
      <c r="D9323" t="str">
        <f>VLOOKUP(Oliusala[[#This Row],[postnumer]],Sveitarfelog[#All],4,FALSE)</f>
        <v>Snæfellsbær</v>
      </c>
      <c r="E9323" t="str">
        <f>VLOOKUP(Oliusala[[#This Row],[postnumer]],Sveitarfelog[#All],5,FALSE)</f>
        <v>Vesturland</v>
      </c>
      <c r="F9323" t="s">
        <v>25</v>
      </c>
      <c r="G9323" t="s">
        <v>24</v>
      </c>
      <c r="H9323" t="s">
        <v>60</v>
      </c>
      <c r="I9323" s="1">
        <v>97363</v>
      </c>
      <c r="J9323" s="2">
        <f>VLOOKUP(Oliusala[[#This Row],[tegund]],Tegundir!$B$2:$D$19,3,FALSE)*Oliusala[[#This Row],[magn]]/1000</f>
        <v>84.218994999999993</v>
      </c>
      <c r="K9323">
        <v>2017</v>
      </c>
      <c r="L9323" t="s">
        <v>19</v>
      </c>
      <c r="M9323" s="144" t="s">
        <v>59</v>
      </c>
      <c r="O9323" s="144" t="s">
        <v>1997</v>
      </c>
    </row>
    <row r="9324" spans="1:15" x14ac:dyDescent="0.2">
      <c r="A9324" t="s">
        <v>76</v>
      </c>
      <c r="B9324" s="144" t="s">
        <v>98</v>
      </c>
      <c r="C9324">
        <v>355</v>
      </c>
      <c r="D9324" t="str">
        <f>VLOOKUP(Oliusala[[#This Row],[postnumer]],Sveitarfelog[#All],4,FALSE)</f>
        <v>Snæfellsbær</v>
      </c>
      <c r="E9324" t="str">
        <f>VLOOKUP(Oliusala[[#This Row],[postnumer]],Sveitarfelog[#All],5,FALSE)</f>
        <v>Vesturland</v>
      </c>
      <c r="F9324" t="s">
        <v>25</v>
      </c>
      <c r="G9324" t="s">
        <v>24</v>
      </c>
      <c r="H9324" t="s">
        <v>60</v>
      </c>
      <c r="I9324" s="1">
        <v>42893</v>
      </c>
      <c r="J9324" s="2">
        <f>VLOOKUP(Oliusala[[#This Row],[tegund]],Tegundir!$B$2:$D$19,3,FALSE)*Oliusala[[#This Row],[magn]]/1000</f>
        <v>37.102445000000003</v>
      </c>
      <c r="K9324">
        <v>2017</v>
      </c>
      <c r="L9324" t="s">
        <v>1955</v>
      </c>
      <c r="M9324" s="144" t="s">
        <v>59</v>
      </c>
    </row>
    <row r="9325" spans="1:15" x14ac:dyDescent="0.2">
      <c r="A9325" t="s">
        <v>63</v>
      </c>
      <c r="B9325" s="144" t="s">
        <v>67</v>
      </c>
      <c r="C9325">
        <v>355</v>
      </c>
      <c r="D9325" t="str">
        <f>VLOOKUP(Oliusala[[#This Row],[postnumer]],Sveitarfelog[#All],4,FALSE)</f>
        <v>Snæfellsbær</v>
      </c>
      <c r="E9325" t="str">
        <f>VLOOKUP(Oliusala[[#This Row],[postnumer]],Sveitarfelog[#All],5,FALSE)</f>
        <v>Vesturland</v>
      </c>
      <c r="F9325" t="s">
        <v>25</v>
      </c>
      <c r="G9325" t="s">
        <v>24</v>
      </c>
      <c r="H9325" s="1" t="s">
        <v>58</v>
      </c>
      <c r="I9325" s="1">
        <v>75451</v>
      </c>
      <c r="J9325" s="2">
        <f>VLOOKUP(Oliusala[[#This Row],[tegund]],Tegundir!$B$2:$D$19,3,FALSE)*Oliusala[[#This Row],[magn]]/1000</f>
        <v>65.265114999999994</v>
      </c>
      <c r="K9325">
        <v>2017</v>
      </c>
      <c r="L9325" t="s">
        <v>19</v>
      </c>
      <c r="M9325" s="144" t="s">
        <v>59</v>
      </c>
      <c r="O9325" s="144" t="s">
        <v>1997</v>
      </c>
    </row>
    <row r="9326" spans="1:15" x14ac:dyDescent="0.2">
      <c r="A9326" t="s">
        <v>67</v>
      </c>
      <c r="B9326" s="144" t="s">
        <v>99</v>
      </c>
      <c r="C9326">
        <v>360</v>
      </c>
      <c r="D9326" t="str">
        <f>VLOOKUP(Oliusala[[#This Row],[postnumer]],Sveitarfelog[#All],4,FALSE)</f>
        <v>Snæfellsbær</v>
      </c>
      <c r="E9326" t="str">
        <f>VLOOKUP(Oliusala[[#This Row],[postnumer]],Sveitarfelog[#All],5,FALSE)</f>
        <v>Vesturland</v>
      </c>
      <c r="F9326" t="s">
        <v>25</v>
      </c>
      <c r="G9326" t="s">
        <v>24</v>
      </c>
      <c r="H9326" s="1" t="s">
        <v>60</v>
      </c>
      <c r="I9326" s="1">
        <v>2977</v>
      </c>
      <c r="J9326" s="2">
        <f>VLOOKUP(Oliusala[[#This Row],[tegund]],Tegundir!$B$2:$D$19,3,FALSE)*Oliusala[[#This Row],[magn]]/1000</f>
        <v>2.5751050000000002</v>
      </c>
      <c r="K9326">
        <v>2017</v>
      </c>
      <c r="L9326" t="s">
        <v>19</v>
      </c>
      <c r="M9326" s="144" t="s">
        <v>59</v>
      </c>
      <c r="O9326" s="144" t="s">
        <v>1997</v>
      </c>
    </row>
    <row r="9327" spans="1:15" x14ac:dyDescent="0.2">
      <c r="A9327" t="s">
        <v>57</v>
      </c>
      <c r="B9327" s="144" t="s">
        <v>99</v>
      </c>
      <c r="C9327">
        <v>360</v>
      </c>
      <c r="D9327" t="str">
        <f>VLOOKUP(Oliusala[[#This Row],[postnumer]],Sveitarfelog[#All],4,FALSE)</f>
        <v>Snæfellsbær</v>
      </c>
      <c r="E9327" t="str">
        <f>VLOOKUP(Oliusala[[#This Row],[postnumer]],Sveitarfelog[#All],5,FALSE)</f>
        <v>Vesturland</v>
      </c>
      <c r="F9327" t="s">
        <v>25</v>
      </c>
      <c r="G9327" t="s">
        <v>24</v>
      </c>
      <c r="H9327" s="1" t="s">
        <v>60</v>
      </c>
      <c r="I9327" s="1">
        <v>327343</v>
      </c>
      <c r="J9327" s="2">
        <f>VLOOKUP(Oliusala[[#This Row],[tegund]],Tegundir!$B$2:$D$19,3,FALSE)*Oliusala[[#This Row],[magn]]/1000</f>
        <v>283.15169500000002</v>
      </c>
      <c r="K9327">
        <v>2017</v>
      </c>
      <c r="L9327" t="s">
        <v>19</v>
      </c>
      <c r="M9327" s="144" t="s">
        <v>59</v>
      </c>
      <c r="O9327" s="144" t="s">
        <v>1997</v>
      </c>
    </row>
    <row r="9328" spans="1:15" x14ac:dyDescent="0.2">
      <c r="A9328" t="s">
        <v>63</v>
      </c>
      <c r="B9328" s="144" t="s">
        <v>99</v>
      </c>
      <c r="C9328">
        <v>360</v>
      </c>
      <c r="D9328" t="str">
        <f>VLOOKUP(Oliusala[[#This Row],[postnumer]],Sveitarfelog[#All],4,FALSE)</f>
        <v>Snæfellsbær</v>
      </c>
      <c r="E9328" t="str">
        <f>VLOOKUP(Oliusala[[#This Row],[postnumer]],Sveitarfelog[#All],5,FALSE)</f>
        <v>Vesturland</v>
      </c>
      <c r="F9328" t="s">
        <v>25</v>
      </c>
      <c r="G9328" t="s">
        <v>24</v>
      </c>
      <c r="H9328" s="1" t="s">
        <v>58</v>
      </c>
      <c r="I9328" s="1">
        <v>49095</v>
      </c>
      <c r="J9328" s="2">
        <f>VLOOKUP(Oliusala[[#This Row],[tegund]],Tegundir!$B$2:$D$19,3,FALSE)*Oliusala[[#This Row],[magn]]/1000</f>
        <v>42.467175000000005</v>
      </c>
      <c r="K9328">
        <v>2017</v>
      </c>
      <c r="L9328" t="s">
        <v>1955</v>
      </c>
      <c r="M9328" s="144" t="s">
        <v>59</v>
      </c>
    </row>
    <row r="9329" spans="1:15" x14ac:dyDescent="0.2">
      <c r="A9329" t="s">
        <v>67</v>
      </c>
      <c r="B9329" s="144" t="s">
        <v>99</v>
      </c>
      <c r="C9329">
        <v>360</v>
      </c>
      <c r="D9329" t="str">
        <f>VLOOKUP(Oliusala[[#This Row],[postnumer]],Sveitarfelog[#All],4,FALSE)</f>
        <v>Snæfellsbær</v>
      </c>
      <c r="E9329" t="str">
        <f>VLOOKUP(Oliusala[[#This Row],[postnumer]],Sveitarfelog[#All],5,FALSE)</f>
        <v>Vesturland</v>
      </c>
      <c r="F9329" t="s">
        <v>29</v>
      </c>
      <c r="G9329" t="s">
        <v>24</v>
      </c>
      <c r="H9329" t="s">
        <v>60</v>
      </c>
      <c r="I9329" s="1">
        <v>146120</v>
      </c>
      <c r="J9329" s="2">
        <f>VLOOKUP(Oliusala[[#This Row],[tegund]],Tegundir!$B$2:$D$19,3,FALSE)*Oliusala[[#This Row],[magn]]/1000</f>
        <v>126.3938</v>
      </c>
      <c r="K9329">
        <v>2017</v>
      </c>
      <c r="L9329" t="s">
        <v>19</v>
      </c>
      <c r="M9329" s="144" t="s">
        <v>59</v>
      </c>
      <c r="O9329" s="144" t="s">
        <v>1998</v>
      </c>
    </row>
    <row r="9330" spans="1:15" x14ac:dyDescent="0.2">
      <c r="A9330" t="s">
        <v>67</v>
      </c>
      <c r="B9330" s="144" t="s">
        <v>99</v>
      </c>
      <c r="C9330">
        <v>360</v>
      </c>
      <c r="D9330" t="str">
        <f>VLOOKUP(Oliusala[[#This Row],[postnumer]],Sveitarfelog[#All],4,FALSE)</f>
        <v>Snæfellsbær</v>
      </c>
      <c r="E9330" t="str">
        <f>VLOOKUP(Oliusala[[#This Row],[postnumer]],Sveitarfelog[#All],5,FALSE)</f>
        <v>Vesturland</v>
      </c>
      <c r="F9330" t="s">
        <v>30</v>
      </c>
      <c r="G9330" t="s">
        <v>24</v>
      </c>
      <c r="H9330" t="s">
        <v>60</v>
      </c>
      <c r="I9330" s="1">
        <v>18390</v>
      </c>
      <c r="J9330" s="2">
        <f>VLOOKUP(Oliusala[[#This Row],[tegund]],Tegundir!$B$2:$D$19,3,FALSE)*Oliusala[[#This Row],[magn]]/1000</f>
        <v>15.907350000000001</v>
      </c>
      <c r="K9330">
        <v>2017</v>
      </c>
      <c r="L9330" t="s">
        <v>19</v>
      </c>
      <c r="M9330" s="144" t="s">
        <v>59</v>
      </c>
      <c r="O9330" s="144" t="s">
        <v>1998</v>
      </c>
    </row>
    <row r="9331" spans="1:15" x14ac:dyDescent="0.2">
      <c r="A9331" t="s">
        <v>57</v>
      </c>
      <c r="B9331" s="144" t="s">
        <v>99</v>
      </c>
      <c r="C9331">
        <v>360</v>
      </c>
      <c r="D9331" t="str">
        <f>VLOOKUP(Oliusala[[#This Row],[postnumer]],Sveitarfelog[#All],4,FALSE)</f>
        <v>Snæfellsbær</v>
      </c>
      <c r="E9331" t="str">
        <f>VLOOKUP(Oliusala[[#This Row],[postnumer]],Sveitarfelog[#All],5,FALSE)</f>
        <v>Vesturland</v>
      </c>
      <c r="F9331" t="s">
        <v>24</v>
      </c>
      <c r="G9331" t="s">
        <v>24</v>
      </c>
      <c r="H9331" s="1" t="s">
        <v>60</v>
      </c>
      <c r="I9331" s="1">
        <v>2548</v>
      </c>
      <c r="J9331" s="2">
        <f>VLOOKUP(Oliusala[[#This Row],[tegund]],Tegundir!$B$2:$D$19,3,FALSE)*Oliusala[[#This Row],[magn]]/1000</f>
        <v>2.2040199999999999</v>
      </c>
      <c r="K9331">
        <v>2017</v>
      </c>
      <c r="L9331" t="s">
        <v>18</v>
      </c>
      <c r="M9331" s="144" t="s">
        <v>59</v>
      </c>
    </row>
    <row r="9332" spans="1:15" x14ac:dyDescent="0.2">
      <c r="A9332" t="s">
        <v>57</v>
      </c>
      <c r="B9332" s="144" t="s">
        <v>99</v>
      </c>
      <c r="C9332">
        <v>360</v>
      </c>
      <c r="D9332" t="str">
        <f>VLOOKUP(Oliusala[[#This Row],[postnumer]],Sveitarfelog[#All],4,FALSE)</f>
        <v>Snæfellsbær</v>
      </c>
      <c r="E9332" t="str">
        <f>VLOOKUP(Oliusala[[#This Row],[postnumer]],Sveitarfelog[#All],5,FALSE)</f>
        <v>Vesturland</v>
      </c>
      <c r="F9332" t="s">
        <v>29</v>
      </c>
      <c r="G9332" t="s">
        <v>24</v>
      </c>
      <c r="H9332" t="s">
        <v>60</v>
      </c>
      <c r="I9332" s="1">
        <v>980804</v>
      </c>
      <c r="J9332" s="2">
        <f>VLOOKUP(Oliusala[[#This Row],[tegund]],Tegundir!$B$2:$D$19,3,FALSE)*Oliusala[[#This Row],[magn]]/1000</f>
        <v>848.39545999999996</v>
      </c>
      <c r="K9332">
        <v>2017</v>
      </c>
      <c r="L9332" t="s">
        <v>19</v>
      </c>
      <c r="M9332" s="144" t="s">
        <v>59</v>
      </c>
      <c r="O9332" s="144" t="s">
        <v>1998</v>
      </c>
    </row>
    <row r="9333" spans="1:15" x14ac:dyDescent="0.2">
      <c r="A9333" t="s">
        <v>57</v>
      </c>
      <c r="B9333" s="144" t="s">
        <v>99</v>
      </c>
      <c r="C9333">
        <v>360</v>
      </c>
      <c r="D9333" t="str">
        <f>VLOOKUP(Oliusala[[#This Row],[postnumer]],Sveitarfelog[#All],4,FALSE)</f>
        <v>Snæfellsbær</v>
      </c>
      <c r="E9333" t="str">
        <f>VLOOKUP(Oliusala[[#This Row],[postnumer]],Sveitarfelog[#All],5,FALSE)</f>
        <v>Vesturland</v>
      </c>
      <c r="F9333" t="s">
        <v>30</v>
      </c>
      <c r="G9333" t="s">
        <v>24</v>
      </c>
      <c r="H9333" t="s">
        <v>60</v>
      </c>
      <c r="I9333" s="1">
        <v>13211</v>
      </c>
      <c r="J9333" s="2">
        <f>VLOOKUP(Oliusala[[#This Row],[tegund]],Tegundir!$B$2:$D$19,3,FALSE)*Oliusala[[#This Row],[magn]]/1000</f>
        <v>11.427515</v>
      </c>
      <c r="K9333">
        <v>2017</v>
      </c>
      <c r="L9333" t="s">
        <v>19</v>
      </c>
      <c r="M9333" s="144" t="s">
        <v>59</v>
      </c>
      <c r="O9333" s="144" t="s">
        <v>1998</v>
      </c>
    </row>
    <row r="9334" spans="1:15" x14ac:dyDescent="0.2">
      <c r="A9334" t="s">
        <v>63</v>
      </c>
      <c r="B9334" s="144" t="s">
        <v>99</v>
      </c>
      <c r="C9334">
        <v>360</v>
      </c>
      <c r="D9334" t="str">
        <f>VLOOKUP(Oliusala[[#This Row],[postnumer]],Sveitarfelog[#All],4,FALSE)</f>
        <v>Snæfellsbær</v>
      </c>
      <c r="E9334" t="str">
        <f>VLOOKUP(Oliusala[[#This Row],[postnumer]],Sveitarfelog[#All],5,FALSE)</f>
        <v>Vesturland</v>
      </c>
      <c r="F9334" t="s">
        <v>24</v>
      </c>
      <c r="G9334" t="s">
        <v>24</v>
      </c>
      <c r="H9334" s="1" t="s">
        <v>58</v>
      </c>
      <c r="I9334" s="1">
        <v>223183</v>
      </c>
      <c r="J9334" s="2">
        <f>VLOOKUP(Oliusala[[#This Row],[tegund]],Tegundir!$B$2:$D$19,3,FALSE)*Oliusala[[#This Row],[magn]]/1000</f>
        <v>193.05329499999999</v>
      </c>
      <c r="K9334">
        <v>2017</v>
      </c>
      <c r="L9334" t="s">
        <v>18</v>
      </c>
      <c r="M9334" s="144" t="s">
        <v>59</v>
      </c>
    </row>
    <row r="9335" spans="1:15" x14ac:dyDescent="0.2">
      <c r="A9335" t="s">
        <v>84</v>
      </c>
      <c r="B9335" s="144" t="s">
        <v>101</v>
      </c>
      <c r="C9335">
        <v>370</v>
      </c>
      <c r="D9335" t="str">
        <f>VLOOKUP(Oliusala[[#This Row],[postnumer]],Sveitarfelog[#All],4,FALSE)</f>
        <v>Dalabyggð</v>
      </c>
      <c r="E9335" t="str">
        <f>VLOOKUP(Oliusala[[#This Row],[postnumer]],Sveitarfelog[#All],5,FALSE)</f>
        <v>Vesturland</v>
      </c>
      <c r="F9335" t="s">
        <v>25</v>
      </c>
      <c r="G9335" t="s">
        <v>24</v>
      </c>
      <c r="H9335" s="1" t="s">
        <v>60</v>
      </c>
      <c r="I9335" s="1">
        <v>52012</v>
      </c>
      <c r="J9335" s="2">
        <f>VLOOKUP(Oliusala[[#This Row],[tegund]],Tegundir!$B$2:$D$19,3,FALSE)*Oliusala[[#This Row],[magn]]/1000</f>
        <v>44.990379999999995</v>
      </c>
      <c r="K9335">
        <v>2017</v>
      </c>
      <c r="L9335" t="s">
        <v>1955</v>
      </c>
      <c r="M9335" s="144" t="s">
        <v>59</v>
      </c>
    </row>
    <row r="9336" spans="1:15" x14ac:dyDescent="0.2">
      <c r="A9336" t="s">
        <v>68</v>
      </c>
      <c r="B9336" s="144" t="s">
        <v>101</v>
      </c>
      <c r="C9336">
        <v>370</v>
      </c>
      <c r="D9336" t="str">
        <f>VLOOKUP(Oliusala[[#This Row],[postnumer]],Sveitarfelog[#All],4,FALSE)</f>
        <v>Dalabyggð</v>
      </c>
      <c r="E9336" t="str">
        <f>VLOOKUP(Oliusala[[#This Row],[postnumer]],Sveitarfelog[#All],5,FALSE)</f>
        <v>Vesturland</v>
      </c>
      <c r="F9336" t="s">
        <v>25</v>
      </c>
      <c r="G9336" t="s">
        <v>24</v>
      </c>
      <c r="H9336" s="1" t="s">
        <v>60</v>
      </c>
      <c r="I9336" s="1">
        <v>4064</v>
      </c>
      <c r="J9336" s="2">
        <f>VLOOKUP(Oliusala[[#This Row],[tegund]],Tegundir!$B$2:$D$19,3,FALSE)*Oliusala[[#This Row],[magn]]/1000</f>
        <v>3.5153600000000003</v>
      </c>
      <c r="K9336">
        <v>2017</v>
      </c>
      <c r="L9336" t="s">
        <v>1955</v>
      </c>
      <c r="M9336" s="144" t="s">
        <v>59</v>
      </c>
    </row>
    <row r="9337" spans="1:15" x14ac:dyDescent="0.2">
      <c r="A9337" t="s">
        <v>83</v>
      </c>
      <c r="B9337" s="144" t="s">
        <v>101</v>
      </c>
      <c r="C9337">
        <v>370</v>
      </c>
      <c r="D9337" t="str">
        <f>VLOOKUP(Oliusala[[#This Row],[postnumer]],Sveitarfelog[#All],4,FALSE)</f>
        <v>Dalabyggð</v>
      </c>
      <c r="E9337" t="str">
        <f>VLOOKUP(Oliusala[[#This Row],[postnumer]],Sveitarfelog[#All],5,FALSE)</f>
        <v>Vesturland</v>
      </c>
      <c r="F9337" t="s">
        <v>25</v>
      </c>
      <c r="G9337" t="s">
        <v>24</v>
      </c>
      <c r="H9337" s="1" t="s">
        <v>60</v>
      </c>
      <c r="I9337" s="1">
        <v>1504</v>
      </c>
      <c r="J9337" s="2">
        <f>VLOOKUP(Oliusala[[#This Row],[tegund]],Tegundir!$B$2:$D$19,3,FALSE)*Oliusala[[#This Row],[magn]]/1000</f>
        <v>1.3009600000000001</v>
      </c>
      <c r="K9337">
        <v>2017</v>
      </c>
      <c r="L9337" t="s">
        <v>1955</v>
      </c>
      <c r="M9337" s="144" t="s">
        <v>59</v>
      </c>
    </row>
    <row r="9338" spans="1:15" x14ac:dyDescent="0.2">
      <c r="A9338" t="s">
        <v>57</v>
      </c>
      <c r="B9338" s="144" t="s">
        <v>101</v>
      </c>
      <c r="C9338">
        <v>370</v>
      </c>
      <c r="D9338" t="str">
        <f>VLOOKUP(Oliusala[[#This Row],[postnumer]],Sveitarfelog[#All],4,FALSE)</f>
        <v>Dalabyggð</v>
      </c>
      <c r="E9338" t="str">
        <f>VLOOKUP(Oliusala[[#This Row],[postnumer]],Sveitarfelog[#All],5,FALSE)</f>
        <v>Vesturland</v>
      </c>
      <c r="F9338" t="s">
        <v>25</v>
      </c>
      <c r="G9338" t="s">
        <v>24</v>
      </c>
      <c r="H9338" s="1" t="s">
        <v>60</v>
      </c>
      <c r="I9338" s="1">
        <v>230375</v>
      </c>
      <c r="J9338" s="2">
        <f>VLOOKUP(Oliusala[[#This Row],[tegund]],Tegundir!$B$2:$D$19,3,FALSE)*Oliusala[[#This Row],[magn]]/1000</f>
        <v>199.27437499999999</v>
      </c>
      <c r="K9338">
        <v>2017</v>
      </c>
      <c r="L9338" t="s">
        <v>1955</v>
      </c>
      <c r="M9338" s="144" t="s">
        <v>59</v>
      </c>
    </row>
    <row r="9339" spans="1:15" x14ac:dyDescent="0.2">
      <c r="A9339" t="s">
        <v>76</v>
      </c>
      <c r="B9339" s="144" t="s">
        <v>101</v>
      </c>
      <c r="C9339">
        <v>370</v>
      </c>
      <c r="D9339" t="str">
        <f>VLOOKUP(Oliusala[[#This Row],[postnumer]],Sveitarfelog[#All],4,FALSE)</f>
        <v>Dalabyggð</v>
      </c>
      <c r="E9339" t="str">
        <f>VLOOKUP(Oliusala[[#This Row],[postnumer]],Sveitarfelog[#All],5,FALSE)</f>
        <v>Vesturland</v>
      </c>
      <c r="F9339" t="s">
        <v>25</v>
      </c>
      <c r="G9339" t="s">
        <v>24</v>
      </c>
      <c r="H9339" t="s">
        <v>60</v>
      </c>
      <c r="I9339" s="1">
        <v>44898</v>
      </c>
      <c r="J9339" s="2">
        <f>VLOOKUP(Oliusala[[#This Row],[tegund]],Tegundir!$B$2:$D$19,3,FALSE)*Oliusala[[#This Row],[magn]]/1000</f>
        <v>38.836769999999994</v>
      </c>
      <c r="K9339">
        <v>2017</v>
      </c>
      <c r="L9339" t="s">
        <v>1955</v>
      </c>
      <c r="M9339" s="144" t="s">
        <v>59</v>
      </c>
    </row>
    <row r="9340" spans="1:15" x14ac:dyDescent="0.2">
      <c r="A9340" t="s">
        <v>63</v>
      </c>
      <c r="B9340" s="144" t="s">
        <v>101</v>
      </c>
      <c r="C9340">
        <v>370</v>
      </c>
      <c r="D9340" t="str">
        <f>VLOOKUP(Oliusala[[#This Row],[postnumer]],Sveitarfelog[#All],4,FALSE)</f>
        <v>Dalabyggð</v>
      </c>
      <c r="E9340" t="str">
        <f>VLOOKUP(Oliusala[[#This Row],[postnumer]],Sveitarfelog[#All],5,FALSE)</f>
        <v>Vesturland</v>
      </c>
      <c r="F9340" t="s">
        <v>25</v>
      </c>
      <c r="G9340" t="s">
        <v>24</v>
      </c>
      <c r="H9340" t="s">
        <v>58</v>
      </c>
      <c r="I9340" s="1">
        <v>56701</v>
      </c>
      <c r="J9340" s="2">
        <f>VLOOKUP(Oliusala[[#This Row],[tegund]],Tegundir!$B$2:$D$19,3,FALSE)*Oliusala[[#This Row],[magn]]/1000</f>
        <v>49.046364999999994</v>
      </c>
      <c r="K9340">
        <v>2017</v>
      </c>
      <c r="L9340" t="s">
        <v>1955</v>
      </c>
      <c r="M9340" s="144" t="s">
        <v>59</v>
      </c>
    </row>
    <row r="9341" spans="1:15" x14ac:dyDescent="0.2">
      <c r="A9341" t="s">
        <v>84</v>
      </c>
      <c r="B9341" s="144" t="s">
        <v>101</v>
      </c>
      <c r="C9341">
        <v>370</v>
      </c>
      <c r="D9341" t="str">
        <f>VLOOKUP(Oliusala[[#This Row],[postnumer]],Sveitarfelog[#All],4,FALSE)</f>
        <v>Dalabyggð</v>
      </c>
      <c r="E9341" t="str">
        <f>VLOOKUP(Oliusala[[#This Row],[postnumer]],Sveitarfelog[#All],5,FALSE)</f>
        <v>Vesturland</v>
      </c>
      <c r="F9341" t="s">
        <v>24</v>
      </c>
      <c r="G9341" t="s">
        <v>24</v>
      </c>
      <c r="H9341" s="1" t="s">
        <v>60</v>
      </c>
      <c r="I9341" s="1">
        <v>5302</v>
      </c>
      <c r="J9341" s="2">
        <f>VLOOKUP(Oliusala[[#This Row],[tegund]],Tegundir!$B$2:$D$19,3,FALSE)*Oliusala[[#This Row],[magn]]/1000</f>
        <v>4.5862299999999996</v>
      </c>
      <c r="K9341">
        <v>2017</v>
      </c>
      <c r="L9341" t="s">
        <v>1955</v>
      </c>
      <c r="M9341" s="144" t="s">
        <v>59</v>
      </c>
    </row>
    <row r="9342" spans="1:15" x14ac:dyDescent="0.2">
      <c r="A9342" t="s">
        <v>57</v>
      </c>
      <c r="B9342" s="144" t="s">
        <v>101</v>
      </c>
      <c r="C9342">
        <v>370</v>
      </c>
      <c r="D9342" t="str">
        <f>VLOOKUP(Oliusala[[#This Row],[postnumer]],Sveitarfelog[#All],4,FALSE)</f>
        <v>Dalabyggð</v>
      </c>
      <c r="E9342" t="str">
        <f>VLOOKUP(Oliusala[[#This Row],[postnumer]],Sveitarfelog[#All],5,FALSE)</f>
        <v>Vesturland</v>
      </c>
      <c r="F9342" t="s">
        <v>24</v>
      </c>
      <c r="G9342" t="s">
        <v>24</v>
      </c>
      <c r="H9342" s="1" t="s">
        <v>60</v>
      </c>
      <c r="I9342" s="1">
        <v>52342</v>
      </c>
      <c r="J9342" s="2">
        <f>VLOOKUP(Oliusala[[#This Row],[tegund]],Tegundir!$B$2:$D$19,3,FALSE)*Oliusala[[#This Row],[magn]]/1000</f>
        <v>45.275829999999999</v>
      </c>
      <c r="K9342">
        <v>2017</v>
      </c>
      <c r="L9342" t="s">
        <v>1955</v>
      </c>
      <c r="M9342" s="144" t="s">
        <v>59</v>
      </c>
    </row>
    <row r="9343" spans="1:15" x14ac:dyDescent="0.2">
      <c r="A9343" t="s">
        <v>76</v>
      </c>
      <c r="B9343" s="144" t="s">
        <v>101</v>
      </c>
      <c r="C9343">
        <v>370</v>
      </c>
      <c r="D9343" t="str">
        <f>VLOOKUP(Oliusala[[#This Row],[postnumer]],Sveitarfelog[#All],4,FALSE)</f>
        <v>Dalabyggð</v>
      </c>
      <c r="E9343" t="str">
        <f>VLOOKUP(Oliusala[[#This Row],[postnumer]],Sveitarfelog[#All],5,FALSE)</f>
        <v>Vesturland</v>
      </c>
      <c r="F9343" t="s">
        <v>24</v>
      </c>
      <c r="G9343" t="s">
        <v>24</v>
      </c>
      <c r="H9343" t="s">
        <v>60</v>
      </c>
      <c r="I9343" s="1">
        <v>50595</v>
      </c>
      <c r="J9343" s="2">
        <f>VLOOKUP(Oliusala[[#This Row],[tegund]],Tegundir!$B$2:$D$19,3,FALSE)*Oliusala[[#This Row],[magn]]/1000</f>
        <v>43.764675000000004</v>
      </c>
      <c r="K9343">
        <v>2017</v>
      </c>
      <c r="L9343" t="s">
        <v>1955</v>
      </c>
      <c r="M9343" s="144" t="s">
        <v>59</v>
      </c>
    </row>
    <row r="9344" spans="1:15" x14ac:dyDescent="0.2">
      <c r="A9344" t="s">
        <v>63</v>
      </c>
      <c r="B9344" s="144" t="s">
        <v>101</v>
      </c>
      <c r="C9344">
        <v>370</v>
      </c>
      <c r="D9344" t="str">
        <f>VLOOKUP(Oliusala[[#This Row],[postnumer]],Sveitarfelog[#All],4,FALSE)</f>
        <v>Dalabyggð</v>
      </c>
      <c r="E9344" t="str">
        <f>VLOOKUP(Oliusala[[#This Row],[postnumer]],Sveitarfelog[#All],5,FALSE)</f>
        <v>Vesturland</v>
      </c>
      <c r="F9344" t="s">
        <v>24</v>
      </c>
      <c r="G9344" t="s">
        <v>24</v>
      </c>
      <c r="H9344" t="s">
        <v>58</v>
      </c>
      <c r="I9344" s="1">
        <v>775979</v>
      </c>
      <c r="J9344" s="2">
        <f>VLOOKUP(Oliusala[[#This Row],[tegund]],Tegundir!$B$2:$D$19,3,FALSE)*Oliusala[[#This Row],[magn]]/1000</f>
        <v>671.22183499999994</v>
      </c>
      <c r="K9344">
        <v>2017</v>
      </c>
      <c r="L9344" t="s">
        <v>18</v>
      </c>
      <c r="M9344" s="144" t="s">
        <v>59</v>
      </c>
    </row>
    <row r="9345" spans="1:15" x14ac:dyDescent="0.2">
      <c r="A9345" t="s">
        <v>63</v>
      </c>
      <c r="B9345" s="144" t="s">
        <v>101</v>
      </c>
      <c r="C9345">
        <v>370</v>
      </c>
      <c r="D9345" t="str">
        <f>VLOOKUP(Oliusala[[#This Row],[postnumer]],Sveitarfelog[#All],4,FALSE)</f>
        <v>Dalabyggð</v>
      </c>
      <c r="E9345" t="str">
        <f>VLOOKUP(Oliusala[[#This Row],[postnumer]],Sveitarfelog[#All],5,FALSE)</f>
        <v>Vesturland</v>
      </c>
      <c r="F9345" t="s">
        <v>24</v>
      </c>
      <c r="G9345" t="s">
        <v>24</v>
      </c>
      <c r="H9345" s="1" t="s">
        <v>58</v>
      </c>
      <c r="I9345" s="1">
        <v>11517</v>
      </c>
      <c r="J9345" s="2">
        <f>VLOOKUP(Oliusala[[#This Row],[tegund]],Tegundir!$B$2:$D$19,3,FALSE)*Oliusala[[#This Row],[magn]]/1000</f>
        <v>9.9622049999999991</v>
      </c>
      <c r="K9345">
        <v>2017</v>
      </c>
      <c r="L9345" t="s">
        <v>18</v>
      </c>
      <c r="M9345" s="144" t="s">
        <v>59</v>
      </c>
    </row>
    <row r="9346" spans="1:15" x14ac:dyDescent="0.2">
      <c r="A9346" t="s">
        <v>84</v>
      </c>
      <c r="B9346" s="144" t="s">
        <v>103</v>
      </c>
      <c r="C9346">
        <v>371</v>
      </c>
      <c r="D9346" t="str">
        <f>VLOOKUP(Oliusala[[#This Row],[postnumer]],Sveitarfelog[#All],4,FALSE)</f>
        <v>Dalabyggð</v>
      </c>
      <c r="E9346" t="str">
        <f>VLOOKUP(Oliusala[[#This Row],[postnumer]],Sveitarfelog[#All],5,FALSE)</f>
        <v>Vesturland</v>
      </c>
      <c r="F9346" t="s">
        <v>25</v>
      </c>
      <c r="G9346" t="s">
        <v>24</v>
      </c>
      <c r="H9346" t="s">
        <v>60</v>
      </c>
      <c r="I9346" s="1">
        <v>25693</v>
      </c>
      <c r="J9346" s="2">
        <f>VLOOKUP(Oliusala[[#This Row],[tegund]],Tegundir!$B$2:$D$19,3,FALSE)*Oliusala[[#This Row],[magn]]/1000</f>
        <v>22.224444999999999</v>
      </c>
      <c r="K9346">
        <v>2017</v>
      </c>
      <c r="L9346" t="s">
        <v>1955</v>
      </c>
      <c r="M9346" s="144" t="s">
        <v>59</v>
      </c>
    </row>
    <row r="9347" spans="1:15" x14ac:dyDescent="0.2">
      <c r="A9347" t="s">
        <v>57</v>
      </c>
      <c r="B9347" s="144" t="s">
        <v>103</v>
      </c>
      <c r="C9347">
        <v>371</v>
      </c>
      <c r="D9347" t="str">
        <f>VLOOKUP(Oliusala[[#This Row],[postnumer]],Sveitarfelog[#All],4,FALSE)</f>
        <v>Dalabyggð</v>
      </c>
      <c r="E9347" t="str">
        <f>VLOOKUP(Oliusala[[#This Row],[postnumer]],Sveitarfelog[#All],5,FALSE)</f>
        <v>Vesturland</v>
      </c>
      <c r="F9347" t="s">
        <v>25</v>
      </c>
      <c r="G9347" t="s">
        <v>24</v>
      </c>
      <c r="H9347" t="s">
        <v>60</v>
      </c>
      <c r="I9347" s="1">
        <v>9342</v>
      </c>
      <c r="J9347" s="2">
        <f>VLOOKUP(Oliusala[[#This Row],[tegund]],Tegundir!$B$2:$D$19,3,FALSE)*Oliusala[[#This Row],[magn]]/1000</f>
        <v>8.0808300000000006</v>
      </c>
      <c r="K9347">
        <v>2017</v>
      </c>
      <c r="L9347" t="s">
        <v>1955</v>
      </c>
      <c r="M9347" s="144" t="s">
        <v>59</v>
      </c>
    </row>
    <row r="9348" spans="1:15" x14ac:dyDescent="0.2">
      <c r="A9348" t="s">
        <v>57</v>
      </c>
      <c r="B9348" s="144" t="s">
        <v>105</v>
      </c>
      <c r="C9348">
        <v>380</v>
      </c>
      <c r="D9348" t="str">
        <f>VLOOKUP(Oliusala[[#This Row],[postnumer]],Sveitarfelog[#All],4,FALSE)</f>
        <v>Reykhólahreppur</v>
      </c>
      <c r="E9348" t="str">
        <f>VLOOKUP(Oliusala[[#This Row],[postnumer]],Sveitarfelog[#All],5,FALSE)</f>
        <v>Vestfirðir</v>
      </c>
      <c r="F9348" t="s">
        <v>24</v>
      </c>
      <c r="G9348" t="s">
        <v>24</v>
      </c>
      <c r="H9348" s="1" t="s">
        <v>60</v>
      </c>
      <c r="I9348" s="1">
        <v>8809</v>
      </c>
      <c r="J9348" s="2">
        <f>VLOOKUP(Oliusala[[#This Row],[tegund]],Tegundir!$B$2:$D$19,3,FALSE)*Oliusala[[#This Row],[magn]]/1000</f>
        <v>7.6197850000000003</v>
      </c>
      <c r="K9348">
        <v>2017</v>
      </c>
      <c r="L9348" t="s">
        <v>18</v>
      </c>
      <c r="M9348" s="144" t="s">
        <v>59</v>
      </c>
    </row>
    <row r="9349" spans="1:15" x14ac:dyDescent="0.2">
      <c r="A9349" t="s">
        <v>57</v>
      </c>
      <c r="B9349" s="144" t="s">
        <v>105</v>
      </c>
      <c r="C9349">
        <v>380</v>
      </c>
      <c r="D9349" t="str">
        <f>VLOOKUP(Oliusala[[#This Row],[postnumer]],Sveitarfelog[#All],4,FALSE)</f>
        <v>Reykhólahreppur</v>
      </c>
      <c r="E9349" t="str">
        <f>VLOOKUP(Oliusala[[#This Row],[postnumer]],Sveitarfelog[#All],5,FALSE)</f>
        <v>Vestfirðir</v>
      </c>
      <c r="F9349" t="s">
        <v>29</v>
      </c>
      <c r="G9349" t="s">
        <v>24</v>
      </c>
      <c r="H9349" s="1" t="s">
        <v>58</v>
      </c>
      <c r="I9349" s="1">
        <v>5574</v>
      </c>
      <c r="J9349" s="2">
        <f>VLOOKUP(Oliusala[[#This Row],[tegund]],Tegundir!$B$2:$D$19,3,FALSE)*Oliusala[[#This Row],[magn]]/1000</f>
        <v>4.82151</v>
      </c>
      <c r="K9349">
        <v>2017</v>
      </c>
      <c r="L9349" t="s">
        <v>19</v>
      </c>
      <c r="M9349" s="144" t="s">
        <v>59</v>
      </c>
      <c r="O9349" s="144" t="s">
        <v>1998</v>
      </c>
    </row>
    <row r="9350" spans="1:15" x14ac:dyDescent="0.2">
      <c r="A9350" t="s">
        <v>57</v>
      </c>
      <c r="B9350" s="144" t="s">
        <v>105</v>
      </c>
      <c r="C9350">
        <v>380</v>
      </c>
      <c r="D9350" t="str">
        <f>VLOOKUP(Oliusala[[#This Row],[postnumer]],Sveitarfelog[#All],4,FALSE)</f>
        <v>Reykhólahreppur</v>
      </c>
      <c r="E9350" t="str">
        <f>VLOOKUP(Oliusala[[#This Row],[postnumer]],Sveitarfelog[#All],5,FALSE)</f>
        <v>Vestfirðir</v>
      </c>
      <c r="F9350" t="s">
        <v>29</v>
      </c>
      <c r="G9350" t="s">
        <v>24</v>
      </c>
      <c r="H9350" s="1" t="s">
        <v>60</v>
      </c>
      <c r="I9350" s="1">
        <v>19452</v>
      </c>
      <c r="J9350" s="2">
        <f>VLOOKUP(Oliusala[[#This Row],[tegund]],Tegundir!$B$2:$D$19,3,FALSE)*Oliusala[[#This Row],[magn]]/1000</f>
        <v>16.825980000000001</v>
      </c>
      <c r="K9350">
        <v>2017</v>
      </c>
      <c r="L9350" t="s">
        <v>19</v>
      </c>
      <c r="M9350" s="144" t="s">
        <v>59</v>
      </c>
      <c r="O9350" s="144" t="s">
        <v>1998</v>
      </c>
    </row>
    <row r="9351" spans="1:15" x14ac:dyDescent="0.2">
      <c r="A9351" t="s">
        <v>57</v>
      </c>
      <c r="B9351" s="144" t="s">
        <v>105</v>
      </c>
      <c r="C9351">
        <v>380</v>
      </c>
      <c r="D9351" t="str">
        <f>VLOOKUP(Oliusala[[#This Row],[postnumer]],Sveitarfelog[#All],4,FALSE)</f>
        <v>Reykhólahreppur</v>
      </c>
      <c r="E9351" t="str">
        <f>VLOOKUP(Oliusala[[#This Row],[postnumer]],Sveitarfelog[#All],5,FALSE)</f>
        <v>Vestfirðir</v>
      </c>
      <c r="F9351" t="s">
        <v>30</v>
      </c>
      <c r="G9351" t="s">
        <v>24</v>
      </c>
      <c r="H9351" s="1" t="s">
        <v>60</v>
      </c>
      <c r="I9351" s="1">
        <v>1141</v>
      </c>
      <c r="J9351" s="2">
        <f>VLOOKUP(Oliusala[[#This Row],[tegund]],Tegundir!$B$2:$D$19,3,FALSE)*Oliusala[[#This Row],[magn]]/1000</f>
        <v>0.98696499999999998</v>
      </c>
      <c r="K9351">
        <v>2017</v>
      </c>
      <c r="L9351" t="s">
        <v>19</v>
      </c>
      <c r="M9351" s="144" t="s">
        <v>59</v>
      </c>
      <c r="O9351" s="144" t="s">
        <v>1998</v>
      </c>
    </row>
    <row r="9352" spans="1:15" x14ac:dyDescent="0.2">
      <c r="A9352" t="s">
        <v>63</v>
      </c>
      <c r="B9352" s="144" t="s">
        <v>104</v>
      </c>
      <c r="C9352">
        <v>380</v>
      </c>
      <c r="D9352" t="str">
        <f>VLOOKUP(Oliusala[[#This Row],[postnumer]],Sveitarfelog[#All],4,FALSE)</f>
        <v>Reykhólahreppur</v>
      </c>
      <c r="E9352" t="str">
        <f>VLOOKUP(Oliusala[[#This Row],[postnumer]],Sveitarfelog[#All],5,FALSE)</f>
        <v>Vestfirðir</v>
      </c>
      <c r="F9352" t="s">
        <v>24</v>
      </c>
      <c r="G9352" t="s">
        <v>24</v>
      </c>
      <c r="H9352" s="1" t="s">
        <v>58</v>
      </c>
      <c r="I9352" s="1">
        <v>172500</v>
      </c>
      <c r="J9352" s="2">
        <f>VLOOKUP(Oliusala[[#This Row],[tegund]],Tegundir!$B$2:$D$19,3,FALSE)*Oliusala[[#This Row],[magn]]/1000</f>
        <v>149.21250000000001</v>
      </c>
      <c r="K9352">
        <v>2017</v>
      </c>
      <c r="L9352" t="s">
        <v>18</v>
      </c>
      <c r="M9352" s="144" t="s">
        <v>59</v>
      </c>
    </row>
    <row r="9353" spans="1:15" x14ac:dyDescent="0.2">
      <c r="A9353" t="s">
        <v>63</v>
      </c>
      <c r="B9353" s="144" t="s">
        <v>105</v>
      </c>
      <c r="C9353">
        <v>380</v>
      </c>
      <c r="D9353" t="str">
        <f>VLOOKUP(Oliusala[[#This Row],[postnumer]],Sveitarfelog[#All],4,FALSE)</f>
        <v>Reykhólahreppur</v>
      </c>
      <c r="E9353" t="str">
        <f>VLOOKUP(Oliusala[[#This Row],[postnumer]],Sveitarfelog[#All],5,FALSE)</f>
        <v>Vestfirðir</v>
      </c>
      <c r="F9353" t="s">
        <v>24</v>
      </c>
      <c r="G9353" t="s">
        <v>24</v>
      </c>
      <c r="H9353" s="1" t="s">
        <v>58</v>
      </c>
      <c r="I9353" s="1">
        <v>90422</v>
      </c>
      <c r="J9353" s="2">
        <f>VLOOKUP(Oliusala[[#This Row],[tegund]],Tegundir!$B$2:$D$19,3,FALSE)*Oliusala[[#This Row],[magn]]/1000</f>
        <v>78.215029999999999</v>
      </c>
      <c r="K9353">
        <v>2017</v>
      </c>
      <c r="L9353" t="s">
        <v>18</v>
      </c>
      <c r="M9353" s="144" t="s">
        <v>59</v>
      </c>
    </row>
    <row r="9354" spans="1:15" x14ac:dyDescent="0.2">
      <c r="A9354" t="s">
        <v>84</v>
      </c>
      <c r="B9354" s="144" t="s">
        <v>106</v>
      </c>
      <c r="C9354">
        <v>380</v>
      </c>
      <c r="D9354" t="str">
        <f>VLOOKUP(Oliusala[[#This Row],[postnumer]],Sveitarfelog[#All],4,FALSE)</f>
        <v>Reykhólahreppur</v>
      </c>
      <c r="E9354" t="str">
        <f>VLOOKUP(Oliusala[[#This Row],[postnumer]],Sveitarfelog[#All],5,FALSE)</f>
        <v>Vestfirðir</v>
      </c>
      <c r="F9354" t="s">
        <v>25</v>
      </c>
      <c r="G9354" t="s">
        <v>24</v>
      </c>
      <c r="H9354" s="1" t="s">
        <v>60</v>
      </c>
      <c r="I9354" s="1">
        <v>22821</v>
      </c>
      <c r="J9354" s="2">
        <f>VLOOKUP(Oliusala[[#This Row],[tegund]],Tegundir!$B$2:$D$19,3,FALSE)*Oliusala[[#This Row],[magn]]/1000</f>
        <v>19.740165000000001</v>
      </c>
      <c r="K9354">
        <v>2017</v>
      </c>
      <c r="L9354" t="s">
        <v>1955</v>
      </c>
      <c r="M9354" s="144" t="s">
        <v>59</v>
      </c>
    </row>
    <row r="9355" spans="1:15" x14ac:dyDescent="0.2">
      <c r="A9355" t="s">
        <v>84</v>
      </c>
      <c r="B9355" s="144" t="s">
        <v>105</v>
      </c>
      <c r="C9355">
        <v>380</v>
      </c>
      <c r="D9355" t="str">
        <f>VLOOKUP(Oliusala[[#This Row],[postnumer]],Sveitarfelog[#All],4,FALSE)</f>
        <v>Reykhólahreppur</v>
      </c>
      <c r="E9355" t="str">
        <f>VLOOKUP(Oliusala[[#This Row],[postnumer]],Sveitarfelog[#All],5,FALSE)</f>
        <v>Vestfirðir</v>
      </c>
      <c r="F9355" t="s">
        <v>25</v>
      </c>
      <c r="G9355" t="s">
        <v>24</v>
      </c>
      <c r="H9355" t="s">
        <v>60</v>
      </c>
      <c r="I9355" s="1">
        <v>7859</v>
      </c>
      <c r="J9355" s="2">
        <f>VLOOKUP(Oliusala[[#This Row],[tegund]],Tegundir!$B$2:$D$19,3,FALSE)*Oliusala[[#This Row],[magn]]/1000</f>
        <v>6.7980349999999996</v>
      </c>
      <c r="K9355">
        <v>2017</v>
      </c>
      <c r="L9355" t="s">
        <v>1955</v>
      </c>
      <c r="M9355" s="144" t="s">
        <v>59</v>
      </c>
    </row>
    <row r="9356" spans="1:15" x14ac:dyDescent="0.2">
      <c r="A9356" t="s">
        <v>57</v>
      </c>
      <c r="B9356" s="144" t="s">
        <v>106</v>
      </c>
      <c r="C9356">
        <v>380</v>
      </c>
      <c r="D9356" t="str">
        <f>VLOOKUP(Oliusala[[#This Row],[postnumer]],Sveitarfelog[#All],4,FALSE)</f>
        <v>Reykhólahreppur</v>
      </c>
      <c r="E9356" t="str">
        <f>VLOOKUP(Oliusala[[#This Row],[postnumer]],Sveitarfelog[#All],5,FALSE)</f>
        <v>Vestfirðir</v>
      </c>
      <c r="F9356" t="s">
        <v>25</v>
      </c>
      <c r="G9356" t="s">
        <v>24</v>
      </c>
      <c r="H9356" t="s">
        <v>60</v>
      </c>
      <c r="I9356" s="1">
        <v>81818</v>
      </c>
      <c r="J9356" s="2">
        <f>VLOOKUP(Oliusala[[#This Row],[tegund]],Tegundir!$B$2:$D$19,3,FALSE)*Oliusala[[#This Row],[magn]]/1000</f>
        <v>70.772569999999988</v>
      </c>
      <c r="K9356">
        <v>2017</v>
      </c>
      <c r="L9356" t="s">
        <v>1955</v>
      </c>
      <c r="M9356" s="144" t="s">
        <v>59</v>
      </c>
    </row>
    <row r="9357" spans="1:15" x14ac:dyDescent="0.2">
      <c r="A9357" t="s">
        <v>57</v>
      </c>
      <c r="B9357" s="144" t="s">
        <v>105</v>
      </c>
      <c r="C9357">
        <v>380</v>
      </c>
      <c r="D9357" t="str">
        <f>VLOOKUP(Oliusala[[#This Row],[postnumer]],Sveitarfelog[#All],4,FALSE)</f>
        <v>Reykhólahreppur</v>
      </c>
      <c r="E9357" t="str">
        <f>VLOOKUP(Oliusala[[#This Row],[postnumer]],Sveitarfelog[#All],5,FALSE)</f>
        <v>Vestfirðir</v>
      </c>
      <c r="F9357" t="s">
        <v>25</v>
      </c>
      <c r="G9357" t="s">
        <v>24</v>
      </c>
      <c r="H9357" s="1" t="s">
        <v>60</v>
      </c>
      <c r="I9357" s="1">
        <v>109949</v>
      </c>
      <c r="J9357" s="2">
        <f>VLOOKUP(Oliusala[[#This Row],[tegund]],Tegundir!$B$2:$D$19,3,FALSE)*Oliusala[[#This Row],[magn]]/1000</f>
        <v>95.105885000000001</v>
      </c>
      <c r="K9357">
        <v>2017</v>
      </c>
      <c r="L9357" t="s">
        <v>1955</v>
      </c>
      <c r="M9357" s="144" t="s">
        <v>59</v>
      </c>
    </row>
    <row r="9358" spans="1:15" x14ac:dyDescent="0.2">
      <c r="A9358" t="s">
        <v>63</v>
      </c>
      <c r="B9358" s="144" t="s">
        <v>104</v>
      </c>
      <c r="C9358">
        <v>380</v>
      </c>
      <c r="D9358" t="str">
        <f>VLOOKUP(Oliusala[[#This Row],[postnumer]],Sveitarfelog[#All],4,FALSE)</f>
        <v>Reykhólahreppur</v>
      </c>
      <c r="E9358" t="str">
        <f>VLOOKUP(Oliusala[[#This Row],[postnumer]],Sveitarfelog[#All],5,FALSE)</f>
        <v>Vestfirðir</v>
      </c>
      <c r="F9358" t="s">
        <v>25</v>
      </c>
      <c r="G9358" t="s">
        <v>24</v>
      </c>
      <c r="H9358" s="1" t="s">
        <v>58</v>
      </c>
      <c r="I9358" s="1">
        <v>42309</v>
      </c>
      <c r="J9358" s="2">
        <f>VLOOKUP(Oliusala[[#This Row],[tegund]],Tegundir!$B$2:$D$19,3,FALSE)*Oliusala[[#This Row],[magn]]/1000</f>
        <v>36.597284999999999</v>
      </c>
      <c r="K9358">
        <v>2017</v>
      </c>
      <c r="L9358" t="s">
        <v>18</v>
      </c>
      <c r="M9358" s="144" t="s">
        <v>59</v>
      </c>
    </row>
    <row r="9359" spans="1:15" x14ac:dyDescent="0.2">
      <c r="A9359" t="s">
        <v>68</v>
      </c>
      <c r="B9359" s="144" t="s">
        <v>83</v>
      </c>
      <c r="C9359">
        <v>400</v>
      </c>
      <c r="D9359" t="str">
        <f>VLOOKUP(Oliusala[[#This Row],[postnumer]],Sveitarfelog[#All],4,FALSE)</f>
        <v>Ísafjarðarbær</v>
      </c>
      <c r="E9359" t="str">
        <f>VLOOKUP(Oliusala[[#This Row],[postnumer]],Sveitarfelog[#All],5,FALSE)</f>
        <v>Vestfirðir</v>
      </c>
      <c r="F9359" t="s">
        <v>29</v>
      </c>
      <c r="G9359" t="s">
        <v>24</v>
      </c>
      <c r="H9359" s="1" t="s">
        <v>60</v>
      </c>
      <c r="I9359" s="1">
        <v>11768</v>
      </c>
      <c r="J9359" s="2">
        <f>VLOOKUP(Oliusala[[#This Row],[tegund]],Tegundir!$B$2:$D$19,3,FALSE)*Oliusala[[#This Row],[magn]]/1000</f>
        <v>10.179320000000001</v>
      </c>
      <c r="K9359">
        <v>2017</v>
      </c>
      <c r="L9359" t="s">
        <v>19</v>
      </c>
      <c r="M9359" s="144" t="s">
        <v>59</v>
      </c>
      <c r="O9359" s="144" t="s">
        <v>1998</v>
      </c>
    </row>
    <row r="9360" spans="1:15" x14ac:dyDescent="0.2">
      <c r="A9360" t="s">
        <v>107</v>
      </c>
      <c r="B9360" s="144" t="s">
        <v>83</v>
      </c>
      <c r="C9360">
        <v>400</v>
      </c>
      <c r="D9360" t="str">
        <f>VLOOKUP(Oliusala[[#This Row],[postnumer]],Sveitarfelog[#All],4,FALSE)</f>
        <v>Ísafjarðarbær</v>
      </c>
      <c r="E9360" t="str">
        <f>VLOOKUP(Oliusala[[#This Row],[postnumer]],Sveitarfelog[#All],5,FALSE)</f>
        <v>Vestfirðir</v>
      </c>
      <c r="F9360" t="s">
        <v>29</v>
      </c>
      <c r="G9360" t="s">
        <v>24</v>
      </c>
      <c r="H9360" s="1" t="s">
        <v>58</v>
      </c>
      <c r="I9360" s="1">
        <v>25893</v>
      </c>
      <c r="J9360" s="2">
        <f>VLOOKUP(Oliusala[[#This Row],[tegund]],Tegundir!$B$2:$D$19,3,FALSE)*Oliusala[[#This Row],[magn]]/1000</f>
        <v>22.397445000000001</v>
      </c>
      <c r="K9360">
        <v>2017</v>
      </c>
      <c r="L9360" t="s">
        <v>19</v>
      </c>
      <c r="M9360" s="144" t="s">
        <v>59</v>
      </c>
      <c r="O9360" s="144" t="s">
        <v>1998</v>
      </c>
    </row>
    <row r="9361" spans="1:15" x14ac:dyDescent="0.2">
      <c r="A9361" t="s">
        <v>83</v>
      </c>
      <c r="B9361" s="144" t="s">
        <v>83</v>
      </c>
      <c r="C9361">
        <v>400</v>
      </c>
      <c r="D9361" t="str">
        <f>VLOOKUP(Oliusala[[#This Row],[postnumer]],Sveitarfelog[#All],4,FALSE)</f>
        <v>Ísafjarðarbær</v>
      </c>
      <c r="E9361" t="str">
        <f>VLOOKUP(Oliusala[[#This Row],[postnumer]],Sveitarfelog[#All],5,FALSE)</f>
        <v>Vestfirðir</v>
      </c>
      <c r="F9361" t="s">
        <v>24</v>
      </c>
      <c r="G9361" t="s">
        <v>24</v>
      </c>
      <c r="H9361" t="s">
        <v>58</v>
      </c>
      <c r="I9361" s="1">
        <v>674284</v>
      </c>
      <c r="J9361" s="2">
        <f>VLOOKUP(Oliusala[[#This Row],[tegund]],Tegundir!$B$2:$D$19,3,FALSE)*Oliusala[[#This Row],[magn]]/1000</f>
        <v>583.25566000000003</v>
      </c>
      <c r="K9361">
        <v>2017</v>
      </c>
      <c r="L9361" t="s">
        <v>18</v>
      </c>
      <c r="M9361" s="144" t="s">
        <v>59</v>
      </c>
    </row>
    <row r="9362" spans="1:15" x14ac:dyDescent="0.2">
      <c r="A9362" t="s">
        <v>83</v>
      </c>
      <c r="B9362" s="144" t="s">
        <v>83</v>
      </c>
      <c r="C9362">
        <v>400</v>
      </c>
      <c r="D9362" t="str">
        <f>VLOOKUP(Oliusala[[#This Row],[postnumer]],Sveitarfelog[#All],4,FALSE)</f>
        <v>Ísafjarðarbær</v>
      </c>
      <c r="E9362" t="str">
        <f>VLOOKUP(Oliusala[[#This Row],[postnumer]],Sveitarfelog[#All],5,FALSE)</f>
        <v>Vestfirðir</v>
      </c>
      <c r="F9362" t="s">
        <v>27</v>
      </c>
      <c r="G9362" t="s">
        <v>24</v>
      </c>
      <c r="H9362" t="s">
        <v>58</v>
      </c>
      <c r="I9362" s="1">
        <v>78696</v>
      </c>
      <c r="J9362" s="2">
        <f>VLOOKUP(Oliusala[[#This Row],[tegund]],Tegundir!$B$2:$D$19,3,FALSE)*Oliusala[[#This Row],[magn]]/1000</f>
        <v>68.072039999999987</v>
      </c>
      <c r="K9362">
        <v>2017</v>
      </c>
      <c r="L9362" t="s">
        <v>19</v>
      </c>
      <c r="M9362" s="144" t="s">
        <v>59</v>
      </c>
      <c r="O9362" s="144" t="s">
        <v>1998</v>
      </c>
    </row>
    <row r="9363" spans="1:15" x14ac:dyDescent="0.2">
      <c r="A9363" t="s">
        <v>83</v>
      </c>
      <c r="B9363" s="144" t="s">
        <v>83</v>
      </c>
      <c r="C9363">
        <v>400</v>
      </c>
      <c r="D9363" t="str">
        <f>VLOOKUP(Oliusala[[#This Row],[postnumer]],Sveitarfelog[#All],4,FALSE)</f>
        <v>Ísafjarðarbær</v>
      </c>
      <c r="E9363" t="str">
        <f>VLOOKUP(Oliusala[[#This Row],[postnumer]],Sveitarfelog[#All],5,FALSE)</f>
        <v>Vestfirðir</v>
      </c>
      <c r="F9363" t="s">
        <v>29</v>
      </c>
      <c r="G9363" t="s">
        <v>24</v>
      </c>
      <c r="H9363" t="s">
        <v>58</v>
      </c>
      <c r="I9363" s="1">
        <v>1009199</v>
      </c>
      <c r="J9363" s="2">
        <f>VLOOKUP(Oliusala[[#This Row],[tegund]],Tegundir!$B$2:$D$19,3,FALSE)*Oliusala[[#This Row],[magn]]/1000</f>
        <v>872.95713499999999</v>
      </c>
      <c r="K9363">
        <v>2017</v>
      </c>
      <c r="L9363" t="s">
        <v>19</v>
      </c>
      <c r="M9363" s="144" t="s">
        <v>59</v>
      </c>
      <c r="O9363" s="144" t="s">
        <v>1998</v>
      </c>
    </row>
    <row r="9364" spans="1:15" x14ac:dyDescent="0.2">
      <c r="A9364" t="s">
        <v>83</v>
      </c>
      <c r="B9364" s="144" t="s">
        <v>83</v>
      </c>
      <c r="C9364">
        <v>400</v>
      </c>
      <c r="D9364" t="str">
        <f>VLOOKUP(Oliusala[[#This Row],[postnumer]],Sveitarfelog[#All],4,FALSE)</f>
        <v>Ísafjarðarbær</v>
      </c>
      <c r="E9364" t="str">
        <f>VLOOKUP(Oliusala[[#This Row],[postnumer]],Sveitarfelog[#All],5,FALSE)</f>
        <v>Vestfirðir</v>
      </c>
      <c r="F9364" t="s">
        <v>29</v>
      </c>
      <c r="G9364" t="s">
        <v>24</v>
      </c>
      <c r="H9364" s="1" t="s">
        <v>60</v>
      </c>
      <c r="I9364" s="1">
        <v>85248</v>
      </c>
      <c r="J9364" s="2">
        <f>VLOOKUP(Oliusala[[#This Row],[tegund]],Tegundir!$B$2:$D$19,3,FALSE)*Oliusala[[#This Row],[magn]]/1000</f>
        <v>73.739519999999999</v>
      </c>
      <c r="K9364">
        <v>2017</v>
      </c>
      <c r="L9364" t="s">
        <v>19</v>
      </c>
      <c r="M9364" s="144" t="s">
        <v>59</v>
      </c>
      <c r="O9364" s="144" t="s">
        <v>1998</v>
      </c>
    </row>
    <row r="9365" spans="1:15" x14ac:dyDescent="0.2">
      <c r="A9365" t="s">
        <v>83</v>
      </c>
      <c r="B9365" s="144" t="s">
        <v>83</v>
      </c>
      <c r="C9365">
        <v>400</v>
      </c>
      <c r="D9365" t="str">
        <f>VLOOKUP(Oliusala[[#This Row],[postnumer]],Sveitarfelog[#All],4,FALSE)</f>
        <v>Ísafjarðarbær</v>
      </c>
      <c r="E9365" t="str">
        <f>VLOOKUP(Oliusala[[#This Row],[postnumer]],Sveitarfelog[#All],5,FALSE)</f>
        <v>Vestfirðir</v>
      </c>
      <c r="F9365" t="s">
        <v>30</v>
      </c>
      <c r="G9365" t="s">
        <v>24</v>
      </c>
      <c r="H9365" t="s">
        <v>58</v>
      </c>
      <c r="I9365" s="1">
        <v>35936</v>
      </c>
      <c r="J9365" s="2">
        <f>VLOOKUP(Oliusala[[#This Row],[tegund]],Tegundir!$B$2:$D$19,3,FALSE)*Oliusala[[#This Row],[magn]]/1000</f>
        <v>31.08464</v>
      </c>
      <c r="K9365">
        <v>2017</v>
      </c>
      <c r="L9365" t="s">
        <v>19</v>
      </c>
      <c r="M9365" s="144" t="s">
        <v>59</v>
      </c>
      <c r="O9365" s="144" t="s">
        <v>1998</v>
      </c>
    </row>
    <row r="9366" spans="1:15" x14ac:dyDescent="0.2">
      <c r="A9366" t="s">
        <v>57</v>
      </c>
      <c r="B9366" s="144" t="s">
        <v>83</v>
      </c>
      <c r="C9366">
        <v>400</v>
      </c>
      <c r="D9366" t="str">
        <f>VLOOKUP(Oliusala[[#This Row],[postnumer]],Sveitarfelog[#All],4,FALSE)</f>
        <v>Ísafjarðarbær</v>
      </c>
      <c r="E9366" t="str">
        <f>VLOOKUP(Oliusala[[#This Row],[postnumer]],Sveitarfelog[#All],5,FALSE)</f>
        <v>Vestfirðir</v>
      </c>
      <c r="F9366" t="s">
        <v>24</v>
      </c>
      <c r="G9366" t="s">
        <v>24</v>
      </c>
      <c r="H9366" t="s">
        <v>60</v>
      </c>
      <c r="I9366" s="1">
        <v>13801</v>
      </c>
      <c r="J9366" s="2">
        <f>VLOOKUP(Oliusala[[#This Row],[tegund]],Tegundir!$B$2:$D$19,3,FALSE)*Oliusala[[#This Row],[magn]]/1000</f>
        <v>11.937865</v>
      </c>
      <c r="K9366">
        <v>2017</v>
      </c>
      <c r="L9366" t="s">
        <v>18</v>
      </c>
      <c r="M9366" s="144" t="s">
        <v>59</v>
      </c>
    </row>
    <row r="9367" spans="1:15" x14ac:dyDescent="0.2">
      <c r="A9367" t="s">
        <v>57</v>
      </c>
      <c r="B9367" s="144" t="s">
        <v>83</v>
      </c>
      <c r="C9367">
        <v>400</v>
      </c>
      <c r="D9367" t="str">
        <f>VLOOKUP(Oliusala[[#This Row],[postnumer]],Sveitarfelog[#All],4,FALSE)</f>
        <v>Ísafjarðarbær</v>
      </c>
      <c r="E9367" t="str">
        <f>VLOOKUP(Oliusala[[#This Row],[postnumer]],Sveitarfelog[#All],5,FALSE)</f>
        <v>Vestfirðir</v>
      </c>
      <c r="F9367" t="s">
        <v>29</v>
      </c>
      <c r="G9367" t="s">
        <v>24</v>
      </c>
      <c r="H9367" s="1" t="s">
        <v>60</v>
      </c>
      <c r="I9367" s="1">
        <v>1082717</v>
      </c>
      <c r="J9367" s="2">
        <f>VLOOKUP(Oliusala[[#This Row],[tegund]],Tegundir!$B$2:$D$19,3,FALSE)*Oliusala[[#This Row],[magn]]/1000</f>
        <v>936.55020500000001</v>
      </c>
      <c r="K9367">
        <v>2017</v>
      </c>
      <c r="L9367" t="s">
        <v>19</v>
      </c>
      <c r="M9367" s="144" t="s">
        <v>59</v>
      </c>
      <c r="O9367" s="144" t="s">
        <v>1998</v>
      </c>
    </row>
    <row r="9368" spans="1:15" x14ac:dyDescent="0.2">
      <c r="A9368" t="s">
        <v>57</v>
      </c>
      <c r="B9368" s="144" t="s">
        <v>83</v>
      </c>
      <c r="C9368">
        <v>400</v>
      </c>
      <c r="D9368" t="str">
        <f>VLOOKUP(Oliusala[[#This Row],[postnumer]],Sveitarfelog[#All],4,FALSE)</f>
        <v>Ísafjarðarbær</v>
      </c>
      <c r="E9368" t="str">
        <f>VLOOKUP(Oliusala[[#This Row],[postnumer]],Sveitarfelog[#All],5,FALSE)</f>
        <v>Vestfirðir</v>
      </c>
      <c r="F9368" t="s">
        <v>30</v>
      </c>
      <c r="G9368" t="s">
        <v>24</v>
      </c>
      <c r="H9368" t="s">
        <v>60</v>
      </c>
      <c r="I9368" s="1">
        <v>81148</v>
      </c>
      <c r="J9368" s="2">
        <f>VLOOKUP(Oliusala[[#This Row],[tegund]],Tegundir!$B$2:$D$19,3,FALSE)*Oliusala[[#This Row],[magn]]/1000</f>
        <v>70.193020000000004</v>
      </c>
      <c r="K9368">
        <v>2017</v>
      </c>
      <c r="L9368" t="s">
        <v>19</v>
      </c>
      <c r="M9368" s="144" t="s">
        <v>59</v>
      </c>
      <c r="O9368" s="144" t="s">
        <v>1998</v>
      </c>
    </row>
    <row r="9369" spans="1:15" x14ac:dyDescent="0.2">
      <c r="A9369" t="s">
        <v>63</v>
      </c>
      <c r="B9369" s="144" t="s">
        <v>83</v>
      </c>
      <c r="C9369">
        <v>400</v>
      </c>
      <c r="D9369" t="str">
        <f>VLOOKUP(Oliusala[[#This Row],[postnumer]],Sveitarfelog[#All],4,FALSE)</f>
        <v>Ísafjarðarbær</v>
      </c>
      <c r="E9369" t="str">
        <f>VLOOKUP(Oliusala[[#This Row],[postnumer]],Sveitarfelog[#All],5,FALSE)</f>
        <v>Vestfirðir</v>
      </c>
      <c r="F9369" t="s">
        <v>24</v>
      </c>
      <c r="G9369" t="s">
        <v>24</v>
      </c>
      <c r="H9369" s="1" t="s">
        <v>58</v>
      </c>
      <c r="I9369" s="1">
        <v>965339</v>
      </c>
      <c r="J9369" s="2">
        <f>VLOOKUP(Oliusala[[#This Row],[tegund]],Tegundir!$B$2:$D$19,3,FALSE)*Oliusala[[#This Row],[magn]]/1000</f>
        <v>835.018235</v>
      </c>
      <c r="K9369">
        <v>2017</v>
      </c>
      <c r="L9369" t="s">
        <v>18</v>
      </c>
      <c r="M9369" s="144" t="s">
        <v>59</v>
      </c>
    </row>
    <row r="9370" spans="1:15" x14ac:dyDescent="0.2">
      <c r="A9370" t="s">
        <v>63</v>
      </c>
      <c r="B9370" s="144" t="s">
        <v>83</v>
      </c>
      <c r="C9370">
        <v>400</v>
      </c>
      <c r="D9370" t="str">
        <f>VLOOKUP(Oliusala[[#This Row],[postnumer]],Sveitarfelog[#All],4,FALSE)</f>
        <v>Ísafjarðarbær</v>
      </c>
      <c r="E9370" t="str">
        <f>VLOOKUP(Oliusala[[#This Row],[postnumer]],Sveitarfelog[#All],5,FALSE)</f>
        <v>Vestfirðir</v>
      </c>
      <c r="F9370" t="s">
        <v>24</v>
      </c>
      <c r="G9370" t="s">
        <v>24</v>
      </c>
      <c r="H9370" s="1" t="s">
        <v>58</v>
      </c>
      <c r="I9370" s="1">
        <v>485824</v>
      </c>
      <c r="J9370" s="2">
        <f>VLOOKUP(Oliusala[[#This Row],[tegund]],Tegundir!$B$2:$D$19,3,FALSE)*Oliusala[[#This Row],[magn]]/1000</f>
        <v>420.23776000000004</v>
      </c>
      <c r="K9370">
        <v>2017</v>
      </c>
      <c r="L9370" t="s">
        <v>18</v>
      </c>
      <c r="M9370" s="144" t="s">
        <v>59</v>
      </c>
    </row>
    <row r="9371" spans="1:15" x14ac:dyDescent="0.2">
      <c r="A9371" t="s">
        <v>83</v>
      </c>
      <c r="B9371" s="144" t="s">
        <v>83</v>
      </c>
      <c r="C9371">
        <v>400</v>
      </c>
      <c r="D9371" t="str">
        <f>VLOOKUP(Oliusala[[#This Row],[postnumer]],Sveitarfelog[#All],4,FALSE)</f>
        <v>Ísafjarðarbær</v>
      </c>
      <c r="E9371" t="str">
        <f>VLOOKUP(Oliusala[[#This Row],[postnumer]],Sveitarfelog[#All],5,FALSE)</f>
        <v>Vestfirðir</v>
      </c>
      <c r="F9371" t="s">
        <v>29</v>
      </c>
      <c r="G9371" t="s">
        <v>24</v>
      </c>
      <c r="H9371" t="s">
        <v>61</v>
      </c>
      <c r="I9371" s="1">
        <v>249212</v>
      </c>
      <c r="J9371" s="2">
        <f>VLOOKUP(Oliusala[[#This Row],[tegund]],Tegundir!$B$2:$D$19,3,FALSE)*Oliusala[[#This Row],[magn]]/1000</f>
        <v>215.56837999999999</v>
      </c>
      <c r="K9371">
        <v>2017</v>
      </c>
      <c r="L9371" t="s">
        <v>19</v>
      </c>
      <c r="M9371" s="144" t="s">
        <v>62</v>
      </c>
      <c r="O9371" s="144" t="s">
        <v>1998</v>
      </c>
    </row>
    <row r="9372" spans="1:15" x14ac:dyDescent="0.2">
      <c r="A9372" t="s">
        <v>57</v>
      </c>
      <c r="B9372" s="144" t="s">
        <v>5</v>
      </c>
      <c r="C9372">
        <v>101</v>
      </c>
      <c r="D9372" t="str">
        <f>VLOOKUP(Oliusala[[#This Row],[postnumer]],Sveitarfelog[#All],4,FALSE)</f>
        <v>Garðabær,Hafnarfjarðarkaupstaður,Kópavogsbær,Reykjavíkurborg,Seltjarnarnesbær</v>
      </c>
      <c r="E9372" t="str">
        <f>VLOOKUP(Oliusala[[#This Row],[postnumer]],Sveitarfelog[#All],5,FALSE)</f>
        <v>Höfuðborgarsvæðið</v>
      </c>
      <c r="F9372" t="s">
        <v>25</v>
      </c>
      <c r="G9372" t="s">
        <v>24</v>
      </c>
      <c r="H9372" s="1" t="s">
        <v>58</v>
      </c>
      <c r="I9372" s="1">
        <v>1363956.5</v>
      </c>
      <c r="J9372" s="2">
        <f>VLOOKUP(Oliusala[[#This Row],[tegund]],Tegundir!$B$2:$D$19,3,FALSE)*Oliusala[[#This Row],[magn]]/1000</f>
        <v>1179.8223725</v>
      </c>
      <c r="K9372">
        <v>2017</v>
      </c>
      <c r="L9372" t="s">
        <v>19</v>
      </c>
      <c r="M9372" s="144" t="s">
        <v>59</v>
      </c>
      <c r="N9372" s="144" t="s">
        <v>1939</v>
      </c>
      <c r="O9372" s="144" t="s">
        <v>1997</v>
      </c>
    </row>
    <row r="9373" spans="1:15" x14ac:dyDescent="0.2">
      <c r="A9373" t="s">
        <v>57</v>
      </c>
      <c r="B9373" s="144" t="s">
        <v>5</v>
      </c>
      <c r="C9373">
        <v>101</v>
      </c>
      <c r="D9373" t="str">
        <f>VLOOKUP(Oliusala[[#This Row],[postnumer]],Sveitarfelog[#All],4,FALSE)</f>
        <v>Garðabær,Hafnarfjarðarkaupstaður,Kópavogsbær,Reykjavíkurborg,Seltjarnarnesbær</v>
      </c>
      <c r="E9373" t="str">
        <f>VLOOKUP(Oliusala[[#This Row],[postnumer]],Sveitarfelog[#All],5,FALSE)</f>
        <v>Höfuðborgarsvæðið</v>
      </c>
      <c r="F9373" t="s">
        <v>25</v>
      </c>
      <c r="G9373" t="s">
        <v>24</v>
      </c>
      <c r="H9373" s="1" t="s">
        <v>58</v>
      </c>
      <c r="I9373" s="1">
        <v>1363956.5</v>
      </c>
      <c r="J9373" s="2">
        <f>VLOOKUP(Oliusala[[#This Row],[tegund]],Tegundir!$B$2:$D$19,3,FALSE)*Oliusala[[#This Row],[magn]]/1000</f>
        <v>1179.8223725</v>
      </c>
      <c r="K9373">
        <v>2017</v>
      </c>
      <c r="L9373" t="s">
        <v>1955</v>
      </c>
      <c r="M9373" s="144" t="s">
        <v>59</v>
      </c>
      <c r="N9373" s="144" t="s">
        <v>1939</v>
      </c>
    </row>
    <row r="9374" spans="1:15" x14ac:dyDescent="0.2">
      <c r="A9374" t="s">
        <v>68</v>
      </c>
      <c r="B9374" s="144" t="s">
        <v>107</v>
      </c>
      <c r="C9374">
        <v>415</v>
      </c>
      <c r="D9374" t="str">
        <f>VLOOKUP(Oliusala[[#This Row],[postnumer]],Sveitarfelog[#All],4,FALSE)</f>
        <v>Bolungarvíkurkaupstaður</v>
      </c>
      <c r="E9374" t="str">
        <f>VLOOKUP(Oliusala[[#This Row],[postnumer]],Sveitarfelog[#All],5,FALSE)</f>
        <v>Vestfirðir</v>
      </c>
      <c r="F9374" t="s">
        <v>25</v>
      </c>
      <c r="G9374" t="s">
        <v>24</v>
      </c>
      <c r="H9374" t="s">
        <v>60</v>
      </c>
      <c r="I9374" s="1">
        <v>30244</v>
      </c>
      <c r="J9374" s="2">
        <f>VLOOKUP(Oliusala[[#This Row],[tegund]],Tegundir!$B$2:$D$19,3,FALSE)*Oliusala[[#This Row],[magn]]/1000</f>
        <v>26.161060000000003</v>
      </c>
      <c r="K9374">
        <v>2017</v>
      </c>
      <c r="L9374" t="s">
        <v>19</v>
      </c>
      <c r="M9374" s="144" t="s">
        <v>59</v>
      </c>
      <c r="O9374" s="144" t="s">
        <v>1997</v>
      </c>
    </row>
    <row r="9375" spans="1:15" x14ac:dyDescent="0.2">
      <c r="A9375" t="s">
        <v>83</v>
      </c>
      <c r="B9375" s="144" t="s">
        <v>107</v>
      </c>
      <c r="C9375">
        <v>415</v>
      </c>
      <c r="D9375" t="str">
        <f>VLOOKUP(Oliusala[[#This Row],[postnumer]],Sveitarfelog[#All],4,FALSE)</f>
        <v>Bolungarvíkurkaupstaður</v>
      </c>
      <c r="E9375" t="str">
        <f>VLOOKUP(Oliusala[[#This Row],[postnumer]],Sveitarfelog[#All],5,FALSE)</f>
        <v>Vestfirðir</v>
      </c>
      <c r="F9375" t="s">
        <v>25</v>
      </c>
      <c r="G9375" t="s">
        <v>24</v>
      </c>
      <c r="H9375" s="1" t="s">
        <v>60</v>
      </c>
      <c r="I9375" s="1">
        <v>952221</v>
      </c>
      <c r="J9375" s="2">
        <f>VLOOKUP(Oliusala[[#This Row],[tegund]],Tegundir!$B$2:$D$19,3,FALSE)*Oliusala[[#This Row],[magn]]/1000</f>
        <v>823.67116500000009</v>
      </c>
      <c r="K9375">
        <v>2017</v>
      </c>
      <c r="L9375" t="s">
        <v>19</v>
      </c>
      <c r="M9375" s="144" t="s">
        <v>59</v>
      </c>
      <c r="O9375" s="144" t="s">
        <v>1997</v>
      </c>
    </row>
    <row r="9376" spans="1:15" x14ac:dyDescent="0.2">
      <c r="A9376" t="s">
        <v>57</v>
      </c>
      <c r="B9376" s="144" t="s">
        <v>107</v>
      </c>
      <c r="C9376">
        <v>415</v>
      </c>
      <c r="D9376" t="str">
        <f>VLOOKUP(Oliusala[[#This Row],[postnumer]],Sveitarfelog[#All],4,FALSE)</f>
        <v>Bolungarvíkurkaupstaður</v>
      </c>
      <c r="E9376" t="str">
        <f>VLOOKUP(Oliusala[[#This Row],[postnumer]],Sveitarfelog[#All],5,FALSE)</f>
        <v>Vestfirðir</v>
      </c>
      <c r="F9376" t="s">
        <v>25</v>
      </c>
      <c r="G9376" t="s">
        <v>24</v>
      </c>
      <c r="H9376" t="s">
        <v>60</v>
      </c>
      <c r="I9376" s="1">
        <v>263010</v>
      </c>
      <c r="J9376" s="2">
        <f>VLOOKUP(Oliusala[[#This Row],[tegund]],Tegundir!$B$2:$D$19,3,FALSE)*Oliusala[[#This Row],[magn]]/1000</f>
        <v>227.50364999999999</v>
      </c>
      <c r="K9376">
        <v>2017</v>
      </c>
      <c r="L9376" t="s">
        <v>1955</v>
      </c>
      <c r="M9376" s="144" t="s">
        <v>59</v>
      </c>
    </row>
    <row r="9377" spans="1:15" x14ac:dyDescent="0.2">
      <c r="A9377" t="s">
        <v>63</v>
      </c>
      <c r="B9377" s="144" t="s">
        <v>107</v>
      </c>
      <c r="C9377">
        <v>415</v>
      </c>
      <c r="D9377" t="str">
        <f>VLOOKUP(Oliusala[[#This Row],[postnumer]],Sveitarfelog[#All],4,FALSE)</f>
        <v>Bolungarvíkurkaupstaður</v>
      </c>
      <c r="E9377" t="str">
        <f>VLOOKUP(Oliusala[[#This Row],[postnumer]],Sveitarfelog[#All],5,FALSE)</f>
        <v>Vestfirðir</v>
      </c>
      <c r="F9377" t="s">
        <v>25</v>
      </c>
      <c r="G9377" t="s">
        <v>24</v>
      </c>
      <c r="H9377" s="1" t="s">
        <v>58</v>
      </c>
      <c r="I9377" s="1">
        <v>68465</v>
      </c>
      <c r="J9377" s="2">
        <f>VLOOKUP(Oliusala[[#This Row],[tegund]],Tegundir!$B$2:$D$19,3,FALSE)*Oliusala[[#This Row],[magn]]/1000</f>
        <v>59.222225000000002</v>
      </c>
      <c r="K9377">
        <v>2017</v>
      </c>
      <c r="L9377" t="s">
        <v>19</v>
      </c>
      <c r="M9377" s="144" t="s">
        <v>59</v>
      </c>
      <c r="O9377" s="144" t="s">
        <v>1997</v>
      </c>
    </row>
    <row r="9378" spans="1:15" x14ac:dyDescent="0.2">
      <c r="A9378" t="s">
        <v>68</v>
      </c>
      <c r="B9378" s="144" t="s">
        <v>107</v>
      </c>
      <c r="C9378">
        <v>415</v>
      </c>
      <c r="D9378" t="str">
        <f>VLOOKUP(Oliusala[[#This Row],[postnumer]],Sveitarfelog[#All],4,FALSE)</f>
        <v>Bolungarvíkurkaupstaður</v>
      </c>
      <c r="E9378" t="str">
        <f>VLOOKUP(Oliusala[[#This Row],[postnumer]],Sveitarfelog[#All],5,FALSE)</f>
        <v>Vestfirðir</v>
      </c>
      <c r="F9378" t="s">
        <v>29</v>
      </c>
      <c r="G9378" t="s">
        <v>24</v>
      </c>
      <c r="H9378" s="1" t="s">
        <v>60</v>
      </c>
      <c r="I9378" s="1">
        <v>6559</v>
      </c>
      <c r="J9378" s="2">
        <f>VLOOKUP(Oliusala[[#This Row],[tegund]],Tegundir!$B$2:$D$19,3,FALSE)*Oliusala[[#This Row],[magn]]/1000</f>
        <v>5.6735350000000002</v>
      </c>
      <c r="K9378">
        <v>2017</v>
      </c>
      <c r="L9378" t="s">
        <v>19</v>
      </c>
      <c r="M9378" s="144" t="s">
        <v>59</v>
      </c>
      <c r="O9378" s="144" t="s">
        <v>1998</v>
      </c>
    </row>
    <row r="9379" spans="1:15" x14ac:dyDescent="0.2">
      <c r="A9379" t="s">
        <v>107</v>
      </c>
      <c r="B9379" s="144" t="s">
        <v>107</v>
      </c>
      <c r="C9379">
        <v>415</v>
      </c>
      <c r="D9379" t="str">
        <f>VLOOKUP(Oliusala[[#This Row],[postnumer]],Sveitarfelog[#All],4,FALSE)</f>
        <v>Bolungarvíkurkaupstaður</v>
      </c>
      <c r="E9379" t="str">
        <f>VLOOKUP(Oliusala[[#This Row],[postnumer]],Sveitarfelog[#All],5,FALSE)</f>
        <v>Vestfirðir</v>
      </c>
      <c r="F9379" t="s">
        <v>29</v>
      </c>
      <c r="G9379" t="s">
        <v>24</v>
      </c>
      <c r="H9379" s="1" t="s">
        <v>60</v>
      </c>
      <c r="I9379" s="1">
        <v>82669</v>
      </c>
      <c r="J9379" s="2">
        <f>VLOOKUP(Oliusala[[#This Row],[tegund]],Tegundir!$B$2:$D$19,3,FALSE)*Oliusala[[#This Row],[magn]]/1000</f>
        <v>71.508685</v>
      </c>
      <c r="K9379">
        <v>2017</v>
      </c>
      <c r="L9379" t="s">
        <v>19</v>
      </c>
      <c r="M9379" s="144" t="s">
        <v>59</v>
      </c>
      <c r="O9379" s="144" t="s">
        <v>1998</v>
      </c>
    </row>
    <row r="9380" spans="1:15" x14ac:dyDescent="0.2">
      <c r="A9380" t="s">
        <v>83</v>
      </c>
      <c r="B9380" s="144" t="s">
        <v>107</v>
      </c>
      <c r="C9380">
        <v>415</v>
      </c>
      <c r="D9380" t="str">
        <f>VLOOKUP(Oliusala[[#This Row],[postnumer]],Sveitarfelog[#All],4,FALSE)</f>
        <v>Bolungarvíkurkaupstaður</v>
      </c>
      <c r="E9380" t="str">
        <f>VLOOKUP(Oliusala[[#This Row],[postnumer]],Sveitarfelog[#All],5,FALSE)</f>
        <v>Vestfirðir</v>
      </c>
      <c r="F9380" t="s">
        <v>24</v>
      </c>
      <c r="G9380" t="s">
        <v>24</v>
      </c>
      <c r="H9380" s="1" t="s">
        <v>60</v>
      </c>
      <c r="I9380" s="1">
        <v>45508</v>
      </c>
      <c r="J9380" s="2">
        <f>VLOOKUP(Oliusala[[#This Row],[tegund]],Tegundir!$B$2:$D$19,3,FALSE)*Oliusala[[#This Row],[magn]]/1000</f>
        <v>39.364419999999996</v>
      </c>
      <c r="K9380">
        <v>2017</v>
      </c>
      <c r="L9380" t="s">
        <v>18</v>
      </c>
      <c r="M9380" s="144" t="s">
        <v>59</v>
      </c>
    </row>
    <row r="9381" spans="1:15" x14ac:dyDescent="0.2">
      <c r="A9381" t="s">
        <v>83</v>
      </c>
      <c r="B9381" s="144" t="s">
        <v>107</v>
      </c>
      <c r="C9381">
        <v>415</v>
      </c>
      <c r="D9381" t="str">
        <f>VLOOKUP(Oliusala[[#This Row],[postnumer]],Sveitarfelog[#All],4,FALSE)</f>
        <v>Bolungarvíkurkaupstaður</v>
      </c>
      <c r="E9381" t="str">
        <f>VLOOKUP(Oliusala[[#This Row],[postnumer]],Sveitarfelog[#All],5,FALSE)</f>
        <v>Vestfirðir</v>
      </c>
      <c r="F9381" t="s">
        <v>29</v>
      </c>
      <c r="G9381" t="s">
        <v>24</v>
      </c>
      <c r="H9381" s="1" t="s">
        <v>60</v>
      </c>
      <c r="I9381" s="1">
        <v>1058175</v>
      </c>
      <c r="J9381" s="2">
        <f>VLOOKUP(Oliusala[[#This Row],[tegund]],Tegundir!$B$2:$D$19,3,FALSE)*Oliusala[[#This Row],[magn]]/1000</f>
        <v>915.32137499999999</v>
      </c>
      <c r="K9381">
        <v>2017</v>
      </c>
      <c r="L9381" t="s">
        <v>19</v>
      </c>
      <c r="M9381" s="144" t="s">
        <v>59</v>
      </c>
      <c r="O9381" s="144" t="s">
        <v>1998</v>
      </c>
    </row>
    <row r="9382" spans="1:15" x14ac:dyDescent="0.2">
      <c r="A9382" t="s">
        <v>57</v>
      </c>
      <c r="B9382" s="144" t="s">
        <v>107</v>
      </c>
      <c r="C9382">
        <v>415</v>
      </c>
      <c r="D9382" t="str">
        <f>VLOOKUP(Oliusala[[#This Row],[postnumer]],Sveitarfelog[#All],4,FALSE)</f>
        <v>Bolungarvíkurkaupstaður</v>
      </c>
      <c r="E9382" t="str">
        <f>VLOOKUP(Oliusala[[#This Row],[postnumer]],Sveitarfelog[#All],5,FALSE)</f>
        <v>Vestfirðir</v>
      </c>
      <c r="F9382" t="s">
        <v>29</v>
      </c>
      <c r="G9382" t="s">
        <v>24</v>
      </c>
      <c r="H9382" t="s">
        <v>60</v>
      </c>
      <c r="I9382" s="1">
        <v>75163</v>
      </c>
      <c r="J9382" s="2">
        <f>VLOOKUP(Oliusala[[#This Row],[tegund]],Tegundir!$B$2:$D$19,3,FALSE)*Oliusala[[#This Row],[magn]]/1000</f>
        <v>65.015995000000004</v>
      </c>
      <c r="K9382">
        <v>2017</v>
      </c>
      <c r="L9382" t="s">
        <v>19</v>
      </c>
      <c r="M9382" s="144" t="s">
        <v>59</v>
      </c>
      <c r="O9382" s="144" t="s">
        <v>1998</v>
      </c>
    </row>
    <row r="9383" spans="1:15" x14ac:dyDescent="0.2">
      <c r="A9383" t="s">
        <v>57</v>
      </c>
      <c r="B9383" s="144" t="s">
        <v>107</v>
      </c>
      <c r="C9383">
        <v>415</v>
      </c>
      <c r="D9383" t="str">
        <f>VLOOKUP(Oliusala[[#This Row],[postnumer]],Sveitarfelog[#All],4,FALSE)</f>
        <v>Bolungarvíkurkaupstaður</v>
      </c>
      <c r="E9383" t="str">
        <f>VLOOKUP(Oliusala[[#This Row],[postnumer]],Sveitarfelog[#All],5,FALSE)</f>
        <v>Vestfirðir</v>
      </c>
      <c r="F9383" t="s">
        <v>30</v>
      </c>
      <c r="G9383" t="s">
        <v>24</v>
      </c>
      <c r="H9383" t="s">
        <v>60</v>
      </c>
      <c r="I9383" s="1">
        <v>25353</v>
      </c>
      <c r="J9383" s="2">
        <f>VLOOKUP(Oliusala[[#This Row],[tegund]],Tegundir!$B$2:$D$19,3,FALSE)*Oliusala[[#This Row],[magn]]/1000</f>
        <v>21.930345000000003</v>
      </c>
      <c r="K9383">
        <v>2017</v>
      </c>
      <c r="L9383" t="s">
        <v>19</v>
      </c>
      <c r="M9383" s="144" t="s">
        <v>59</v>
      </c>
      <c r="O9383" s="144" t="s">
        <v>1998</v>
      </c>
    </row>
    <row r="9384" spans="1:15" x14ac:dyDescent="0.2">
      <c r="A9384" t="s">
        <v>63</v>
      </c>
      <c r="B9384" s="144" t="s">
        <v>107</v>
      </c>
      <c r="C9384">
        <v>415</v>
      </c>
      <c r="D9384" t="str">
        <f>VLOOKUP(Oliusala[[#This Row],[postnumer]],Sveitarfelog[#All],4,FALSE)</f>
        <v>Bolungarvíkurkaupstaður</v>
      </c>
      <c r="E9384" t="str">
        <f>VLOOKUP(Oliusala[[#This Row],[postnumer]],Sveitarfelog[#All],5,FALSE)</f>
        <v>Vestfirðir</v>
      </c>
      <c r="F9384" t="s">
        <v>24</v>
      </c>
      <c r="G9384" t="s">
        <v>24</v>
      </c>
      <c r="H9384" s="1" t="s">
        <v>58</v>
      </c>
      <c r="I9384" s="1">
        <v>251191</v>
      </c>
      <c r="J9384" s="2">
        <f>VLOOKUP(Oliusala[[#This Row],[tegund]],Tegundir!$B$2:$D$19,3,FALSE)*Oliusala[[#This Row],[magn]]/1000</f>
        <v>217.280215</v>
      </c>
      <c r="K9384">
        <v>2017</v>
      </c>
      <c r="L9384" t="s">
        <v>18</v>
      </c>
      <c r="M9384" s="144" t="s">
        <v>59</v>
      </c>
    </row>
    <row r="9385" spans="1:15" x14ac:dyDescent="0.2">
      <c r="A9385" t="s">
        <v>68</v>
      </c>
      <c r="B9385" s="144" t="s">
        <v>110</v>
      </c>
      <c r="C9385">
        <v>420</v>
      </c>
      <c r="D9385" t="str">
        <f>VLOOKUP(Oliusala[[#This Row],[postnumer]],Sveitarfelog[#All],4,FALSE)</f>
        <v>Súðavíkurhreppur</v>
      </c>
      <c r="E9385" t="str">
        <f>VLOOKUP(Oliusala[[#This Row],[postnumer]],Sveitarfelog[#All],5,FALSE)</f>
        <v>Vestfirðir</v>
      </c>
      <c r="F9385" t="s">
        <v>30</v>
      </c>
      <c r="G9385" t="s">
        <v>24</v>
      </c>
      <c r="H9385" t="s">
        <v>60</v>
      </c>
      <c r="I9385" s="1">
        <v>11368</v>
      </c>
      <c r="J9385" s="2">
        <f>VLOOKUP(Oliusala[[#This Row],[tegund]],Tegundir!$B$2:$D$19,3,FALSE)*Oliusala[[#This Row],[magn]]/1000</f>
        <v>9.8333200000000005</v>
      </c>
      <c r="K9385">
        <v>2017</v>
      </c>
      <c r="L9385" t="s">
        <v>19</v>
      </c>
      <c r="M9385" s="144" t="s">
        <v>59</v>
      </c>
      <c r="O9385" s="144" t="s">
        <v>1998</v>
      </c>
    </row>
    <row r="9386" spans="1:15" x14ac:dyDescent="0.2">
      <c r="A9386" t="s">
        <v>83</v>
      </c>
      <c r="B9386" s="144" t="s">
        <v>110</v>
      </c>
      <c r="C9386">
        <v>420</v>
      </c>
      <c r="D9386" t="str">
        <f>VLOOKUP(Oliusala[[#This Row],[postnumer]],Sveitarfelog[#All],4,FALSE)</f>
        <v>Súðavíkurhreppur</v>
      </c>
      <c r="E9386" t="str">
        <f>VLOOKUP(Oliusala[[#This Row],[postnumer]],Sveitarfelog[#All],5,FALSE)</f>
        <v>Vestfirðir</v>
      </c>
      <c r="F9386" t="s">
        <v>30</v>
      </c>
      <c r="G9386" t="s">
        <v>24</v>
      </c>
      <c r="H9386" s="1" t="s">
        <v>60</v>
      </c>
      <c r="I9386" s="1">
        <v>42649</v>
      </c>
      <c r="J9386" s="2">
        <f>VLOOKUP(Oliusala[[#This Row],[tegund]],Tegundir!$B$2:$D$19,3,FALSE)*Oliusala[[#This Row],[magn]]/1000</f>
        <v>36.891385</v>
      </c>
      <c r="K9386">
        <v>2017</v>
      </c>
      <c r="L9386" t="s">
        <v>19</v>
      </c>
      <c r="M9386" s="144" t="s">
        <v>59</v>
      </c>
      <c r="O9386" s="144" t="s">
        <v>1998</v>
      </c>
    </row>
    <row r="9387" spans="1:15" x14ac:dyDescent="0.2">
      <c r="A9387" t="s">
        <v>57</v>
      </c>
      <c r="B9387" s="144" t="s">
        <v>109</v>
      </c>
      <c r="C9387">
        <v>420</v>
      </c>
      <c r="D9387" t="str">
        <f>VLOOKUP(Oliusala[[#This Row],[postnumer]],Sveitarfelog[#All],4,FALSE)</f>
        <v>Súðavíkurhreppur</v>
      </c>
      <c r="E9387" t="str">
        <f>VLOOKUP(Oliusala[[#This Row],[postnumer]],Sveitarfelog[#All],5,FALSE)</f>
        <v>Vestfirðir</v>
      </c>
      <c r="F9387" t="s">
        <v>24</v>
      </c>
      <c r="G9387" t="s">
        <v>24</v>
      </c>
      <c r="H9387" s="1" t="s">
        <v>60</v>
      </c>
      <c r="I9387" s="1">
        <v>904</v>
      </c>
      <c r="J9387" s="2">
        <f>VLOOKUP(Oliusala[[#This Row],[tegund]],Tegundir!$B$2:$D$19,3,FALSE)*Oliusala[[#This Row],[magn]]/1000</f>
        <v>0.78195999999999999</v>
      </c>
      <c r="K9387">
        <v>2017</v>
      </c>
      <c r="L9387" t="s">
        <v>18</v>
      </c>
      <c r="M9387" s="144" t="s">
        <v>59</v>
      </c>
    </row>
    <row r="9388" spans="1:15" x14ac:dyDescent="0.2">
      <c r="A9388" t="s">
        <v>57</v>
      </c>
      <c r="B9388" s="144" t="s">
        <v>110</v>
      </c>
      <c r="C9388">
        <v>420</v>
      </c>
      <c r="D9388" t="str">
        <f>VLOOKUP(Oliusala[[#This Row],[postnumer]],Sveitarfelog[#All],4,FALSE)</f>
        <v>Súðavíkurhreppur</v>
      </c>
      <c r="E9388" t="str">
        <f>VLOOKUP(Oliusala[[#This Row],[postnumer]],Sveitarfelog[#All],5,FALSE)</f>
        <v>Vestfirðir</v>
      </c>
      <c r="F9388" t="s">
        <v>29</v>
      </c>
      <c r="G9388" t="s">
        <v>24</v>
      </c>
      <c r="H9388" s="1" t="s">
        <v>60</v>
      </c>
      <c r="I9388" s="1">
        <v>38216</v>
      </c>
      <c r="J9388" s="2">
        <f>VLOOKUP(Oliusala[[#This Row],[tegund]],Tegundir!$B$2:$D$19,3,FALSE)*Oliusala[[#This Row],[magn]]/1000</f>
        <v>33.056839999999994</v>
      </c>
      <c r="K9388">
        <v>2017</v>
      </c>
      <c r="L9388" t="s">
        <v>19</v>
      </c>
      <c r="M9388" s="144" t="s">
        <v>59</v>
      </c>
      <c r="O9388" s="144" t="s">
        <v>1998</v>
      </c>
    </row>
    <row r="9389" spans="1:15" x14ac:dyDescent="0.2">
      <c r="A9389" t="s">
        <v>57</v>
      </c>
      <c r="B9389" s="144" t="s">
        <v>110</v>
      </c>
      <c r="C9389">
        <v>420</v>
      </c>
      <c r="D9389" t="str">
        <f>VLOOKUP(Oliusala[[#This Row],[postnumer]],Sveitarfelog[#All],4,FALSE)</f>
        <v>Súðavíkurhreppur</v>
      </c>
      <c r="E9389" t="str">
        <f>VLOOKUP(Oliusala[[#This Row],[postnumer]],Sveitarfelog[#All],5,FALSE)</f>
        <v>Vestfirðir</v>
      </c>
      <c r="F9389" t="s">
        <v>30</v>
      </c>
      <c r="G9389" t="s">
        <v>24</v>
      </c>
      <c r="H9389" s="1" t="s">
        <v>60</v>
      </c>
      <c r="I9389" s="1">
        <v>50493</v>
      </c>
      <c r="J9389" s="2">
        <f>VLOOKUP(Oliusala[[#This Row],[tegund]],Tegundir!$B$2:$D$19,3,FALSE)*Oliusala[[#This Row],[magn]]/1000</f>
        <v>43.676445000000001</v>
      </c>
      <c r="K9389">
        <v>2017</v>
      </c>
      <c r="L9389" t="s">
        <v>19</v>
      </c>
      <c r="M9389" s="144" t="s">
        <v>59</v>
      </c>
      <c r="O9389" s="144" t="s">
        <v>1998</v>
      </c>
    </row>
    <row r="9390" spans="1:15" x14ac:dyDescent="0.2">
      <c r="A9390" t="s">
        <v>63</v>
      </c>
      <c r="B9390" s="144" t="s">
        <v>109</v>
      </c>
      <c r="C9390">
        <v>420</v>
      </c>
      <c r="D9390" t="str">
        <f>VLOOKUP(Oliusala[[#This Row],[postnumer]],Sveitarfelog[#All],4,FALSE)</f>
        <v>Súðavíkurhreppur</v>
      </c>
      <c r="E9390" t="str">
        <f>VLOOKUP(Oliusala[[#This Row],[postnumer]],Sveitarfelog[#All],5,FALSE)</f>
        <v>Vestfirðir</v>
      </c>
      <c r="F9390" t="s">
        <v>24</v>
      </c>
      <c r="G9390" t="s">
        <v>24</v>
      </c>
      <c r="H9390" s="1" t="s">
        <v>58</v>
      </c>
      <c r="I9390" s="1">
        <v>54126</v>
      </c>
      <c r="J9390" s="2">
        <f>VLOOKUP(Oliusala[[#This Row],[tegund]],Tegundir!$B$2:$D$19,3,FALSE)*Oliusala[[#This Row],[magn]]/1000</f>
        <v>46.818989999999999</v>
      </c>
      <c r="K9390">
        <v>2017</v>
      </c>
      <c r="L9390" t="s">
        <v>18</v>
      </c>
      <c r="M9390" s="144" t="s">
        <v>59</v>
      </c>
    </row>
    <row r="9391" spans="1:15" x14ac:dyDescent="0.2">
      <c r="A9391" t="s">
        <v>63</v>
      </c>
      <c r="B9391" s="144" t="s">
        <v>110</v>
      </c>
      <c r="C9391">
        <v>420</v>
      </c>
      <c r="D9391" t="str">
        <f>VLOOKUP(Oliusala[[#This Row],[postnumer]],Sveitarfelog[#All],4,FALSE)</f>
        <v>Súðavíkurhreppur</v>
      </c>
      <c r="E9391" t="str">
        <f>VLOOKUP(Oliusala[[#This Row],[postnumer]],Sveitarfelog[#All],5,FALSE)</f>
        <v>Vestfirðir</v>
      </c>
      <c r="F9391" t="s">
        <v>24</v>
      </c>
      <c r="G9391" t="s">
        <v>24</v>
      </c>
      <c r="H9391" s="1" t="s">
        <v>58</v>
      </c>
      <c r="I9391" s="1">
        <v>155629</v>
      </c>
      <c r="J9391" s="2">
        <f>VLOOKUP(Oliusala[[#This Row],[tegund]],Tegundir!$B$2:$D$19,3,FALSE)*Oliusala[[#This Row],[magn]]/1000</f>
        <v>134.61908499999998</v>
      </c>
      <c r="K9391">
        <v>2017</v>
      </c>
      <c r="L9391" t="s">
        <v>18</v>
      </c>
      <c r="M9391" s="144" t="s">
        <v>59</v>
      </c>
    </row>
    <row r="9392" spans="1:15" x14ac:dyDescent="0.2">
      <c r="A9392" t="s">
        <v>68</v>
      </c>
      <c r="B9392" s="144" t="s">
        <v>110</v>
      </c>
      <c r="C9392">
        <v>420</v>
      </c>
      <c r="D9392" t="str">
        <f>VLOOKUP(Oliusala[[#This Row],[postnumer]],Sveitarfelog[#All],4,FALSE)</f>
        <v>Súðavíkurhreppur</v>
      </c>
      <c r="E9392" t="str">
        <f>VLOOKUP(Oliusala[[#This Row],[postnumer]],Sveitarfelog[#All],5,FALSE)</f>
        <v>Vestfirðir</v>
      </c>
      <c r="F9392" t="s">
        <v>25</v>
      </c>
      <c r="G9392" t="s">
        <v>24</v>
      </c>
      <c r="H9392" s="1" t="s">
        <v>60</v>
      </c>
      <c r="I9392" s="1">
        <v>2452</v>
      </c>
      <c r="J9392" s="2">
        <f>VLOOKUP(Oliusala[[#This Row],[tegund]],Tegundir!$B$2:$D$19,3,FALSE)*Oliusala[[#This Row],[magn]]/1000</f>
        <v>2.1209799999999999</v>
      </c>
      <c r="K9392">
        <v>2017</v>
      </c>
      <c r="L9392" t="s">
        <v>1955</v>
      </c>
      <c r="M9392" s="144" t="s">
        <v>59</v>
      </c>
    </row>
    <row r="9393" spans="1:15" x14ac:dyDescent="0.2">
      <c r="A9393" t="s">
        <v>83</v>
      </c>
      <c r="B9393" s="144" t="s">
        <v>109</v>
      </c>
      <c r="C9393">
        <v>420</v>
      </c>
      <c r="D9393" t="str">
        <f>VLOOKUP(Oliusala[[#This Row],[postnumer]],Sveitarfelog[#All],4,FALSE)</f>
        <v>Súðavíkurhreppur</v>
      </c>
      <c r="E9393" t="str">
        <f>VLOOKUP(Oliusala[[#This Row],[postnumer]],Sveitarfelog[#All],5,FALSE)</f>
        <v>Vestfirðir</v>
      </c>
      <c r="F9393" t="s">
        <v>25</v>
      </c>
      <c r="G9393" t="s">
        <v>24</v>
      </c>
      <c r="H9393" t="s">
        <v>60</v>
      </c>
      <c r="I9393" s="1">
        <v>1215</v>
      </c>
      <c r="J9393" s="2">
        <f>VLOOKUP(Oliusala[[#This Row],[tegund]],Tegundir!$B$2:$D$19,3,FALSE)*Oliusala[[#This Row],[magn]]/1000</f>
        <v>1.050975</v>
      </c>
      <c r="K9393">
        <v>2017</v>
      </c>
      <c r="L9393" t="s">
        <v>1955</v>
      </c>
      <c r="M9393" s="144" t="s">
        <v>59</v>
      </c>
    </row>
    <row r="9394" spans="1:15" x14ac:dyDescent="0.2">
      <c r="A9394" t="s">
        <v>57</v>
      </c>
      <c r="B9394" s="144" t="s">
        <v>109</v>
      </c>
      <c r="C9394">
        <v>420</v>
      </c>
      <c r="D9394" t="str">
        <f>VLOOKUP(Oliusala[[#This Row],[postnumer]],Sveitarfelog[#All],4,FALSE)</f>
        <v>Súðavíkurhreppur</v>
      </c>
      <c r="E9394" t="str">
        <f>VLOOKUP(Oliusala[[#This Row],[postnumer]],Sveitarfelog[#All],5,FALSE)</f>
        <v>Vestfirðir</v>
      </c>
      <c r="F9394" t="s">
        <v>25</v>
      </c>
      <c r="G9394" t="s">
        <v>24</v>
      </c>
      <c r="H9394" s="1" t="s">
        <v>60</v>
      </c>
      <c r="I9394" s="1">
        <v>21533</v>
      </c>
      <c r="J9394" s="2">
        <f>VLOOKUP(Oliusala[[#This Row],[tegund]],Tegundir!$B$2:$D$19,3,FALSE)*Oliusala[[#This Row],[magn]]/1000</f>
        <v>18.626044999999998</v>
      </c>
      <c r="K9394">
        <v>2017</v>
      </c>
      <c r="L9394" t="s">
        <v>19</v>
      </c>
      <c r="M9394" s="144" t="s">
        <v>59</v>
      </c>
      <c r="O9394" s="144" t="s">
        <v>1997</v>
      </c>
    </row>
    <row r="9395" spans="1:15" x14ac:dyDescent="0.2">
      <c r="A9395" t="s">
        <v>57</v>
      </c>
      <c r="B9395" s="144" t="s">
        <v>110</v>
      </c>
      <c r="C9395">
        <v>420</v>
      </c>
      <c r="D9395" t="str">
        <f>VLOOKUP(Oliusala[[#This Row],[postnumer]],Sveitarfelog[#All],4,FALSE)</f>
        <v>Súðavíkurhreppur</v>
      </c>
      <c r="E9395" t="str">
        <f>VLOOKUP(Oliusala[[#This Row],[postnumer]],Sveitarfelog[#All],5,FALSE)</f>
        <v>Vestfirðir</v>
      </c>
      <c r="F9395" t="s">
        <v>25</v>
      </c>
      <c r="G9395" t="s">
        <v>24</v>
      </c>
      <c r="H9395" s="1" t="s">
        <v>60</v>
      </c>
      <c r="I9395" s="1">
        <v>8943</v>
      </c>
      <c r="J9395" s="2">
        <f>VLOOKUP(Oliusala[[#This Row],[tegund]],Tegundir!$B$2:$D$19,3,FALSE)*Oliusala[[#This Row],[magn]]/1000</f>
        <v>7.7356949999999998</v>
      </c>
      <c r="K9395">
        <v>2017</v>
      </c>
      <c r="L9395" t="s">
        <v>19</v>
      </c>
      <c r="M9395" s="144" t="s">
        <v>59</v>
      </c>
      <c r="O9395" s="144" t="s">
        <v>1997</v>
      </c>
    </row>
    <row r="9396" spans="1:15" x14ac:dyDescent="0.2">
      <c r="A9396" t="s">
        <v>68</v>
      </c>
      <c r="B9396" s="144" t="s">
        <v>112</v>
      </c>
      <c r="C9396">
        <v>425</v>
      </c>
      <c r="D9396" t="str">
        <f>VLOOKUP(Oliusala[[#This Row],[postnumer]],Sveitarfelog[#All],4,FALSE)</f>
        <v>Ísafjarðarbær</v>
      </c>
      <c r="E9396" t="str">
        <f>VLOOKUP(Oliusala[[#This Row],[postnumer]],Sveitarfelog[#All],5,FALSE)</f>
        <v>Vestfirðir</v>
      </c>
      <c r="F9396" t="s">
        <v>30</v>
      </c>
      <c r="G9396" t="s">
        <v>24</v>
      </c>
      <c r="H9396" t="s">
        <v>60</v>
      </c>
      <c r="I9396" s="1">
        <v>16737</v>
      </c>
      <c r="J9396" s="2">
        <f>VLOOKUP(Oliusala[[#This Row],[tegund]],Tegundir!$B$2:$D$19,3,FALSE)*Oliusala[[#This Row],[magn]]/1000</f>
        <v>14.477504999999999</v>
      </c>
      <c r="K9396">
        <v>2017</v>
      </c>
      <c r="L9396" t="s">
        <v>19</v>
      </c>
      <c r="M9396" s="144" t="s">
        <v>59</v>
      </c>
      <c r="O9396" s="144" t="s">
        <v>1998</v>
      </c>
    </row>
    <row r="9397" spans="1:15" x14ac:dyDescent="0.2">
      <c r="A9397" t="s">
        <v>83</v>
      </c>
      <c r="B9397" s="144" t="s">
        <v>112</v>
      </c>
      <c r="C9397">
        <v>425</v>
      </c>
      <c r="D9397" t="str">
        <f>VLOOKUP(Oliusala[[#This Row],[postnumer]],Sveitarfelog[#All],4,FALSE)</f>
        <v>Ísafjarðarbær</v>
      </c>
      <c r="E9397" t="str">
        <f>VLOOKUP(Oliusala[[#This Row],[postnumer]],Sveitarfelog[#All],5,FALSE)</f>
        <v>Vestfirðir</v>
      </c>
      <c r="F9397" t="s">
        <v>24</v>
      </c>
      <c r="G9397" t="s">
        <v>24</v>
      </c>
      <c r="H9397" s="1" t="s">
        <v>60</v>
      </c>
      <c r="I9397" s="1">
        <v>1002</v>
      </c>
      <c r="J9397" s="2">
        <f>VLOOKUP(Oliusala[[#This Row],[tegund]],Tegundir!$B$2:$D$19,3,FALSE)*Oliusala[[#This Row],[magn]]/1000</f>
        <v>0.86673</v>
      </c>
      <c r="K9397">
        <v>2017</v>
      </c>
      <c r="L9397" t="s">
        <v>18</v>
      </c>
      <c r="M9397" s="144" t="s">
        <v>59</v>
      </c>
    </row>
    <row r="9398" spans="1:15" x14ac:dyDescent="0.2">
      <c r="A9398" t="s">
        <v>57</v>
      </c>
      <c r="B9398" s="144" t="s">
        <v>112</v>
      </c>
      <c r="C9398">
        <v>425</v>
      </c>
      <c r="D9398" t="str">
        <f>VLOOKUP(Oliusala[[#This Row],[postnumer]],Sveitarfelog[#All],4,FALSE)</f>
        <v>Ísafjarðarbær</v>
      </c>
      <c r="E9398" t="str">
        <f>VLOOKUP(Oliusala[[#This Row],[postnumer]],Sveitarfelog[#All],5,FALSE)</f>
        <v>Vestfirðir</v>
      </c>
      <c r="F9398" t="s">
        <v>24</v>
      </c>
      <c r="G9398" t="s">
        <v>24</v>
      </c>
      <c r="H9398" s="1" t="s">
        <v>60</v>
      </c>
      <c r="I9398" s="1">
        <v>4358</v>
      </c>
      <c r="J9398" s="2">
        <f>VLOOKUP(Oliusala[[#This Row],[tegund]],Tegundir!$B$2:$D$19,3,FALSE)*Oliusala[[#This Row],[magn]]/1000</f>
        <v>3.7696700000000001</v>
      </c>
      <c r="K9398">
        <v>2017</v>
      </c>
      <c r="L9398" t="s">
        <v>18</v>
      </c>
      <c r="M9398" s="144" t="s">
        <v>59</v>
      </c>
    </row>
    <row r="9399" spans="1:15" x14ac:dyDescent="0.2">
      <c r="A9399" t="s">
        <v>63</v>
      </c>
      <c r="B9399" s="144" t="s">
        <v>112</v>
      </c>
      <c r="C9399">
        <v>425</v>
      </c>
      <c r="D9399" t="str">
        <f>VLOOKUP(Oliusala[[#This Row],[postnumer]],Sveitarfelog[#All],4,FALSE)</f>
        <v>Ísafjarðarbær</v>
      </c>
      <c r="E9399" t="str">
        <f>VLOOKUP(Oliusala[[#This Row],[postnumer]],Sveitarfelog[#All],5,FALSE)</f>
        <v>Vestfirðir</v>
      </c>
      <c r="F9399" t="s">
        <v>24</v>
      </c>
      <c r="G9399" t="s">
        <v>24</v>
      </c>
      <c r="H9399" s="1" t="s">
        <v>58</v>
      </c>
      <c r="I9399" s="1">
        <v>55465</v>
      </c>
      <c r="J9399" s="2">
        <f>VLOOKUP(Oliusala[[#This Row],[tegund]],Tegundir!$B$2:$D$19,3,FALSE)*Oliusala[[#This Row],[magn]]/1000</f>
        <v>47.977224999999997</v>
      </c>
      <c r="K9399">
        <v>2017</v>
      </c>
      <c r="L9399" t="s">
        <v>18</v>
      </c>
      <c r="M9399" s="144" t="s">
        <v>59</v>
      </c>
    </row>
    <row r="9400" spans="1:15" x14ac:dyDescent="0.2">
      <c r="A9400" t="s">
        <v>68</v>
      </c>
      <c r="B9400" s="144" t="s">
        <v>83</v>
      </c>
      <c r="C9400">
        <v>400</v>
      </c>
      <c r="D9400" t="str">
        <f>VLOOKUP(Oliusala[[#This Row],[postnumer]],Sveitarfelog[#All],4,FALSE)</f>
        <v>Ísafjarðarbær</v>
      </c>
      <c r="E9400" t="str">
        <f>VLOOKUP(Oliusala[[#This Row],[postnumer]],Sveitarfelog[#All],5,FALSE)</f>
        <v>Vestfirðir</v>
      </c>
      <c r="F9400" t="s">
        <v>25</v>
      </c>
      <c r="G9400" t="s">
        <v>24</v>
      </c>
      <c r="H9400" t="s">
        <v>60</v>
      </c>
      <c r="I9400" s="1">
        <v>64928</v>
      </c>
      <c r="J9400" s="2">
        <f>VLOOKUP(Oliusala[[#This Row],[tegund]],Tegundir!$B$2:$D$19,3,FALSE)*Oliusala[[#This Row],[magn]]/1000</f>
        <v>56.16272</v>
      </c>
      <c r="K9400">
        <v>2017</v>
      </c>
      <c r="L9400" t="s">
        <v>1955</v>
      </c>
      <c r="M9400" s="144" t="s">
        <v>59</v>
      </c>
    </row>
    <row r="9401" spans="1:15" x14ac:dyDescent="0.2">
      <c r="A9401" t="s">
        <v>83</v>
      </c>
      <c r="B9401" s="144" t="s">
        <v>83</v>
      </c>
      <c r="C9401">
        <v>400</v>
      </c>
      <c r="D9401" t="str">
        <f>VLOOKUP(Oliusala[[#This Row],[postnumer]],Sveitarfelog[#All],4,FALSE)</f>
        <v>Ísafjarðarbær</v>
      </c>
      <c r="E9401" t="str">
        <f>VLOOKUP(Oliusala[[#This Row],[postnumer]],Sveitarfelog[#All],5,FALSE)</f>
        <v>Vestfirðir</v>
      </c>
      <c r="F9401" t="s">
        <v>25</v>
      </c>
      <c r="G9401" t="s">
        <v>24</v>
      </c>
      <c r="H9401" t="s">
        <v>58</v>
      </c>
      <c r="I9401" s="1">
        <v>521368</v>
      </c>
      <c r="J9401" s="2">
        <f>VLOOKUP(Oliusala[[#This Row],[tegund]],Tegundir!$B$2:$D$19,3,FALSE)*Oliusala[[#This Row],[magn]]/1000</f>
        <v>450.98331999999999</v>
      </c>
      <c r="K9401">
        <v>2017</v>
      </c>
      <c r="L9401" t="s">
        <v>1955</v>
      </c>
      <c r="M9401" s="144" t="s">
        <v>59</v>
      </c>
    </row>
    <row r="9402" spans="1:15" x14ac:dyDescent="0.2">
      <c r="A9402" t="s">
        <v>57</v>
      </c>
      <c r="B9402" s="144" t="s">
        <v>83</v>
      </c>
      <c r="C9402">
        <v>400</v>
      </c>
      <c r="D9402" t="str">
        <f>VLOOKUP(Oliusala[[#This Row],[postnumer]],Sveitarfelog[#All],4,FALSE)</f>
        <v>Ísafjarðarbær</v>
      </c>
      <c r="E9402" t="str">
        <f>VLOOKUP(Oliusala[[#This Row],[postnumer]],Sveitarfelog[#All],5,FALSE)</f>
        <v>Vestfirðir</v>
      </c>
      <c r="F9402" t="s">
        <v>25</v>
      </c>
      <c r="G9402" t="s">
        <v>24</v>
      </c>
      <c r="H9402" t="s">
        <v>60</v>
      </c>
      <c r="I9402" s="1">
        <v>17739</v>
      </c>
      <c r="J9402" s="2">
        <f>VLOOKUP(Oliusala[[#This Row],[tegund]],Tegundir!$B$2:$D$19,3,FALSE)*Oliusala[[#This Row],[magn]]/1000</f>
        <v>15.344235000000001</v>
      </c>
      <c r="K9402">
        <v>2017</v>
      </c>
      <c r="L9402" t="s">
        <v>1955</v>
      </c>
      <c r="M9402" s="144" t="s">
        <v>59</v>
      </c>
    </row>
    <row r="9403" spans="1:15" x14ac:dyDescent="0.2">
      <c r="A9403" t="s">
        <v>63</v>
      </c>
      <c r="B9403" s="144" t="s">
        <v>83</v>
      </c>
      <c r="C9403">
        <v>400</v>
      </c>
      <c r="D9403" t="str">
        <f>VLOOKUP(Oliusala[[#This Row],[postnumer]],Sveitarfelog[#All],4,FALSE)</f>
        <v>Ísafjarðarbær</v>
      </c>
      <c r="E9403" t="str">
        <f>VLOOKUP(Oliusala[[#This Row],[postnumer]],Sveitarfelog[#All],5,FALSE)</f>
        <v>Vestfirðir</v>
      </c>
      <c r="F9403" t="s">
        <v>25</v>
      </c>
      <c r="G9403" t="s">
        <v>24</v>
      </c>
      <c r="H9403" s="1" t="s">
        <v>58</v>
      </c>
      <c r="I9403" s="1">
        <v>87405</v>
      </c>
      <c r="J9403" s="2">
        <f>VLOOKUP(Oliusala[[#This Row],[tegund]],Tegundir!$B$2:$D$19,3,FALSE)*Oliusala[[#This Row],[magn]]/1000</f>
        <v>75.605324999999993</v>
      </c>
      <c r="K9403">
        <v>2017</v>
      </c>
      <c r="L9403" t="s">
        <v>1955</v>
      </c>
      <c r="M9403" s="144" t="s">
        <v>59</v>
      </c>
    </row>
    <row r="9404" spans="1:15" x14ac:dyDescent="0.2">
      <c r="A9404" t="s">
        <v>63</v>
      </c>
      <c r="B9404" s="144" t="s">
        <v>83</v>
      </c>
      <c r="C9404">
        <v>400</v>
      </c>
      <c r="D9404" t="str">
        <f>VLOOKUP(Oliusala[[#This Row],[postnumer]],Sveitarfelog[#All],4,FALSE)</f>
        <v>Ísafjarðarbær</v>
      </c>
      <c r="E9404" t="str">
        <f>VLOOKUP(Oliusala[[#This Row],[postnumer]],Sveitarfelog[#All],5,FALSE)</f>
        <v>Vestfirðir</v>
      </c>
      <c r="F9404" t="s">
        <v>25</v>
      </c>
      <c r="G9404" t="s">
        <v>24</v>
      </c>
      <c r="H9404" s="1" t="s">
        <v>58</v>
      </c>
      <c r="I9404" s="1">
        <v>26411</v>
      </c>
      <c r="J9404" s="2">
        <f>VLOOKUP(Oliusala[[#This Row],[tegund]],Tegundir!$B$2:$D$19,3,FALSE)*Oliusala[[#This Row],[magn]]/1000</f>
        <v>22.845514999999999</v>
      </c>
      <c r="K9404">
        <v>2017</v>
      </c>
      <c r="L9404" t="s">
        <v>1955</v>
      </c>
      <c r="M9404" s="144" t="s">
        <v>59</v>
      </c>
    </row>
    <row r="9405" spans="1:15" x14ac:dyDescent="0.2">
      <c r="A9405" t="s">
        <v>68</v>
      </c>
      <c r="B9405" s="144" t="s">
        <v>112</v>
      </c>
      <c r="C9405">
        <v>425</v>
      </c>
      <c r="D9405" t="str">
        <f>VLOOKUP(Oliusala[[#This Row],[postnumer]],Sveitarfelog[#All],4,FALSE)</f>
        <v>Ísafjarðarbær</v>
      </c>
      <c r="E9405" t="str">
        <f>VLOOKUP(Oliusala[[#This Row],[postnumer]],Sveitarfelog[#All],5,FALSE)</f>
        <v>Vestfirðir</v>
      </c>
      <c r="F9405" t="s">
        <v>25</v>
      </c>
      <c r="G9405" t="s">
        <v>24</v>
      </c>
      <c r="H9405" s="1" t="s">
        <v>60</v>
      </c>
      <c r="I9405" s="1">
        <v>4732</v>
      </c>
      <c r="J9405" s="2">
        <f>VLOOKUP(Oliusala[[#This Row],[tegund]],Tegundir!$B$2:$D$19,3,FALSE)*Oliusala[[#This Row],[magn]]/1000</f>
        <v>4.0931800000000003</v>
      </c>
      <c r="K9405">
        <v>2017</v>
      </c>
      <c r="L9405" t="s">
        <v>19</v>
      </c>
      <c r="M9405" s="144" t="s">
        <v>59</v>
      </c>
      <c r="O9405" s="144" t="s">
        <v>1997</v>
      </c>
    </row>
    <row r="9406" spans="1:15" x14ac:dyDescent="0.2">
      <c r="A9406" t="s">
        <v>83</v>
      </c>
      <c r="B9406" s="144" t="s">
        <v>112</v>
      </c>
      <c r="C9406">
        <v>425</v>
      </c>
      <c r="D9406" t="str">
        <f>VLOOKUP(Oliusala[[#This Row],[postnumer]],Sveitarfelog[#All],4,FALSE)</f>
        <v>Ísafjarðarbær</v>
      </c>
      <c r="E9406" t="str">
        <f>VLOOKUP(Oliusala[[#This Row],[postnumer]],Sveitarfelog[#All],5,FALSE)</f>
        <v>Vestfirðir</v>
      </c>
      <c r="F9406" t="s">
        <v>25</v>
      </c>
      <c r="G9406" t="s">
        <v>24</v>
      </c>
      <c r="H9406" s="1" t="s">
        <v>60</v>
      </c>
      <c r="I9406" s="1">
        <v>37626</v>
      </c>
      <c r="J9406" s="2">
        <f>VLOOKUP(Oliusala[[#This Row],[tegund]],Tegundir!$B$2:$D$19,3,FALSE)*Oliusala[[#This Row],[magn]]/1000</f>
        <v>32.546489999999999</v>
      </c>
      <c r="K9406">
        <v>2017</v>
      </c>
      <c r="L9406" t="s">
        <v>19</v>
      </c>
      <c r="M9406" s="144" t="s">
        <v>59</v>
      </c>
      <c r="O9406" s="144" t="s">
        <v>1997</v>
      </c>
    </row>
    <row r="9407" spans="1:15" x14ac:dyDescent="0.2">
      <c r="A9407" t="s">
        <v>57</v>
      </c>
      <c r="B9407" s="144" t="s">
        <v>112</v>
      </c>
      <c r="C9407">
        <v>425</v>
      </c>
      <c r="D9407" t="str">
        <f>VLOOKUP(Oliusala[[#This Row],[postnumer]],Sveitarfelog[#All],4,FALSE)</f>
        <v>Ísafjarðarbær</v>
      </c>
      <c r="E9407" t="str">
        <f>VLOOKUP(Oliusala[[#This Row],[postnumer]],Sveitarfelog[#All],5,FALSE)</f>
        <v>Vestfirðir</v>
      </c>
      <c r="F9407" t="s">
        <v>25</v>
      </c>
      <c r="G9407" t="s">
        <v>24</v>
      </c>
      <c r="H9407" s="1" t="s">
        <v>60</v>
      </c>
      <c r="I9407" s="1">
        <v>147189</v>
      </c>
      <c r="J9407" s="2">
        <f>VLOOKUP(Oliusala[[#This Row],[tegund]],Tegundir!$B$2:$D$19,3,FALSE)*Oliusala[[#This Row],[magn]]/1000</f>
        <v>127.318485</v>
      </c>
      <c r="K9407">
        <v>2017</v>
      </c>
      <c r="L9407" t="s">
        <v>19</v>
      </c>
      <c r="M9407" s="144" t="s">
        <v>59</v>
      </c>
      <c r="O9407" s="144" t="s">
        <v>1997</v>
      </c>
    </row>
    <row r="9408" spans="1:15" x14ac:dyDescent="0.2">
      <c r="A9408" t="s">
        <v>63</v>
      </c>
      <c r="B9408" s="144" t="s">
        <v>112</v>
      </c>
      <c r="C9408">
        <v>425</v>
      </c>
      <c r="D9408" t="str">
        <f>VLOOKUP(Oliusala[[#This Row],[postnumer]],Sveitarfelog[#All],4,FALSE)</f>
        <v>Ísafjarðarbær</v>
      </c>
      <c r="E9408" t="str">
        <f>VLOOKUP(Oliusala[[#This Row],[postnumer]],Sveitarfelog[#All],5,FALSE)</f>
        <v>Vestfirðir</v>
      </c>
      <c r="F9408" t="s">
        <v>25</v>
      </c>
      <c r="G9408" t="s">
        <v>24</v>
      </c>
      <c r="H9408" t="s">
        <v>58</v>
      </c>
      <c r="I9408" s="1">
        <v>13925</v>
      </c>
      <c r="J9408" s="2">
        <f>VLOOKUP(Oliusala[[#This Row],[tegund]],Tegundir!$B$2:$D$19,3,FALSE)*Oliusala[[#This Row],[magn]]/1000</f>
        <v>12.045125000000001</v>
      </c>
      <c r="K9408">
        <v>2017</v>
      </c>
      <c r="L9408" t="s">
        <v>19</v>
      </c>
      <c r="M9408" s="144" t="s">
        <v>59</v>
      </c>
      <c r="O9408" s="144" t="s">
        <v>1997</v>
      </c>
    </row>
    <row r="9409" spans="1:15" x14ac:dyDescent="0.2">
      <c r="A9409" t="s">
        <v>68</v>
      </c>
      <c r="B9409" s="144" t="s">
        <v>113</v>
      </c>
      <c r="C9409">
        <v>430</v>
      </c>
      <c r="D9409" t="str">
        <f>VLOOKUP(Oliusala[[#This Row],[postnumer]],Sveitarfelog[#All],4,FALSE)</f>
        <v>Ísafjarðarbær</v>
      </c>
      <c r="E9409" t="str">
        <f>VLOOKUP(Oliusala[[#This Row],[postnumer]],Sveitarfelog[#All],5,FALSE)</f>
        <v>Vestfirðir</v>
      </c>
      <c r="F9409" t="s">
        <v>25</v>
      </c>
      <c r="G9409" t="s">
        <v>24</v>
      </c>
      <c r="H9409" s="1" t="s">
        <v>60</v>
      </c>
      <c r="I9409" s="1">
        <v>2423</v>
      </c>
      <c r="J9409" s="2">
        <f>VLOOKUP(Oliusala[[#This Row],[tegund]],Tegundir!$B$2:$D$19,3,FALSE)*Oliusala[[#This Row],[magn]]/1000</f>
        <v>2.0958950000000001</v>
      </c>
      <c r="K9409">
        <v>2017</v>
      </c>
      <c r="L9409" t="s">
        <v>19</v>
      </c>
      <c r="M9409" s="144" t="s">
        <v>59</v>
      </c>
      <c r="O9409" s="144" t="s">
        <v>1997</v>
      </c>
    </row>
    <row r="9410" spans="1:15" x14ac:dyDescent="0.2">
      <c r="A9410" t="s">
        <v>63</v>
      </c>
      <c r="B9410" s="144" t="s">
        <v>113</v>
      </c>
      <c r="C9410">
        <v>430</v>
      </c>
      <c r="D9410" t="str">
        <f>VLOOKUP(Oliusala[[#This Row],[postnumer]],Sveitarfelog[#All],4,FALSE)</f>
        <v>Ísafjarðarbær</v>
      </c>
      <c r="E9410" t="str">
        <f>VLOOKUP(Oliusala[[#This Row],[postnumer]],Sveitarfelog[#All],5,FALSE)</f>
        <v>Vestfirðir</v>
      </c>
      <c r="F9410" t="s">
        <v>24</v>
      </c>
      <c r="G9410" t="s">
        <v>24</v>
      </c>
      <c r="H9410" s="1" t="s">
        <v>58</v>
      </c>
      <c r="I9410" s="1">
        <v>39381</v>
      </c>
      <c r="J9410" s="2">
        <f>VLOOKUP(Oliusala[[#This Row],[tegund]],Tegundir!$B$2:$D$19,3,FALSE)*Oliusala[[#This Row],[magn]]/1000</f>
        <v>34.064565000000002</v>
      </c>
      <c r="K9410">
        <v>2017</v>
      </c>
      <c r="L9410" t="s">
        <v>18</v>
      </c>
      <c r="M9410" s="144" t="s">
        <v>59</v>
      </c>
    </row>
    <row r="9411" spans="1:15" x14ac:dyDescent="0.2">
      <c r="A9411" t="s">
        <v>83</v>
      </c>
      <c r="B9411" s="144" t="s">
        <v>113</v>
      </c>
      <c r="C9411">
        <v>430</v>
      </c>
      <c r="D9411" t="str">
        <f>VLOOKUP(Oliusala[[#This Row],[postnumer]],Sveitarfelog[#All],4,FALSE)</f>
        <v>Ísafjarðarbær</v>
      </c>
      <c r="E9411" t="str">
        <f>VLOOKUP(Oliusala[[#This Row],[postnumer]],Sveitarfelog[#All],5,FALSE)</f>
        <v>Vestfirðir</v>
      </c>
      <c r="F9411" t="s">
        <v>25</v>
      </c>
      <c r="G9411" t="s">
        <v>24</v>
      </c>
      <c r="H9411" t="s">
        <v>60</v>
      </c>
      <c r="I9411" s="1">
        <v>93254</v>
      </c>
      <c r="J9411" s="2">
        <f>VLOOKUP(Oliusala[[#This Row],[tegund]],Tegundir!$B$2:$D$19,3,FALSE)*Oliusala[[#This Row],[magn]]/1000</f>
        <v>80.664709999999999</v>
      </c>
      <c r="K9411">
        <v>2017</v>
      </c>
      <c r="L9411" t="s">
        <v>19</v>
      </c>
      <c r="M9411" s="144" t="s">
        <v>59</v>
      </c>
      <c r="O9411" s="144" t="s">
        <v>1997</v>
      </c>
    </row>
    <row r="9412" spans="1:15" x14ac:dyDescent="0.2">
      <c r="A9412" t="s">
        <v>57</v>
      </c>
      <c r="B9412" s="144" t="s">
        <v>113</v>
      </c>
      <c r="C9412">
        <v>430</v>
      </c>
      <c r="D9412" t="str">
        <f>VLOOKUP(Oliusala[[#This Row],[postnumer]],Sveitarfelog[#All],4,FALSE)</f>
        <v>Ísafjarðarbær</v>
      </c>
      <c r="E9412" t="str">
        <f>VLOOKUP(Oliusala[[#This Row],[postnumer]],Sveitarfelog[#All],5,FALSE)</f>
        <v>Vestfirðir</v>
      </c>
      <c r="F9412" t="s">
        <v>25</v>
      </c>
      <c r="G9412" t="s">
        <v>24</v>
      </c>
      <c r="H9412" s="1" t="s">
        <v>60</v>
      </c>
      <c r="I9412" s="1">
        <v>245705</v>
      </c>
      <c r="J9412" s="2">
        <f>VLOOKUP(Oliusala[[#This Row],[tegund]],Tegundir!$B$2:$D$19,3,FALSE)*Oliusala[[#This Row],[magn]]/1000</f>
        <v>212.53482500000001</v>
      </c>
      <c r="K9412">
        <v>2017</v>
      </c>
      <c r="L9412" t="s">
        <v>19</v>
      </c>
      <c r="M9412" s="144" t="s">
        <v>59</v>
      </c>
      <c r="O9412" s="144" t="s">
        <v>1997</v>
      </c>
    </row>
    <row r="9413" spans="1:15" x14ac:dyDescent="0.2">
      <c r="A9413" t="s">
        <v>68</v>
      </c>
      <c r="B9413" s="144" t="s">
        <v>119</v>
      </c>
      <c r="C9413">
        <v>470</v>
      </c>
      <c r="D9413" t="str">
        <f>VLOOKUP(Oliusala[[#This Row],[postnumer]],Sveitarfelog[#All],4,FALSE)</f>
        <v>Ísafjarðarbær</v>
      </c>
      <c r="E9413" t="str">
        <f>VLOOKUP(Oliusala[[#This Row],[postnumer]],Sveitarfelog[#All],5,FALSE)</f>
        <v>Vestfirðir</v>
      </c>
      <c r="F9413" t="s">
        <v>25</v>
      </c>
      <c r="G9413" t="s">
        <v>24</v>
      </c>
      <c r="H9413" s="1" t="s">
        <v>60</v>
      </c>
      <c r="I9413" s="1">
        <v>8251</v>
      </c>
      <c r="J9413" s="2">
        <f>VLOOKUP(Oliusala[[#This Row],[tegund]],Tegundir!$B$2:$D$19,3,FALSE)*Oliusala[[#This Row],[magn]]/1000</f>
        <v>7.1371149999999997</v>
      </c>
      <c r="K9413">
        <v>2017</v>
      </c>
      <c r="L9413" t="s">
        <v>19</v>
      </c>
      <c r="M9413" s="144" t="s">
        <v>59</v>
      </c>
      <c r="O9413" s="144" t="s">
        <v>1997</v>
      </c>
    </row>
    <row r="9414" spans="1:15" x14ac:dyDescent="0.2">
      <c r="A9414" t="s">
        <v>83</v>
      </c>
      <c r="B9414" s="144" t="s">
        <v>119</v>
      </c>
      <c r="C9414">
        <v>470</v>
      </c>
      <c r="D9414" t="str">
        <f>VLOOKUP(Oliusala[[#This Row],[postnumer]],Sveitarfelog[#All],4,FALSE)</f>
        <v>Ísafjarðarbær</v>
      </c>
      <c r="E9414" t="str">
        <f>VLOOKUP(Oliusala[[#This Row],[postnumer]],Sveitarfelog[#All],5,FALSE)</f>
        <v>Vestfirðir</v>
      </c>
      <c r="F9414" t="s">
        <v>25</v>
      </c>
      <c r="G9414" t="s">
        <v>24</v>
      </c>
      <c r="H9414" t="s">
        <v>60</v>
      </c>
      <c r="I9414" s="1">
        <v>33685</v>
      </c>
      <c r="J9414" s="2">
        <f>VLOOKUP(Oliusala[[#This Row],[tegund]],Tegundir!$B$2:$D$19,3,FALSE)*Oliusala[[#This Row],[magn]]/1000</f>
        <v>29.137525</v>
      </c>
      <c r="K9414">
        <v>2017</v>
      </c>
      <c r="L9414" t="s">
        <v>19</v>
      </c>
      <c r="M9414" s="144" t="s">
        <v>59</v>
      </c>
      <c r="O9414" s="144" t="s">
        <v>1997</v>
      </c>
    </row>
    <row r="9415" spans="1:15" x14ac:dyDescent="0.2">
      <c r="A9415" t="s">
        <v>57</v>
      </c>
      <c r="B9415" s="144" t="s">
        <v>119</v>
      </c>
      <c r="C9415">
        <v>470</v>
      </c>
      <c r="D9415" t="str">
        <f>VLOOKUP(Oliusala[[#This Row],[postnumer]],Sveitarfelog[#All],4,FALSE)</f>
        <v>Ísafjarðarbær</v>
      </c>
      <c r="E9415" t="str">
        <f>VLOOKUP(Oliusala[[#This Row],[postnumer]],Sveitarfelog[#All],5,FALSE)</f>
        <v>Vestfirðir</v>
      </c>
      <c r="F9415" t="s">
        <v>25</v>
      </c>
      <c r="G9415" t="s">
        <v>24</v>
      </c>
      <c r="H9415" s="1" t="s">
        <v>60</v>
      </c>
      <c r="I9415" s="1">
        <v>225812</v>
      </c>
      <c r="J9415" s="2">
        <f>VLOOKUP(Oliusala[[#This Row],[tegund]],Tegundir!$B$2:$D$19,3,FALSE)*Oliusala[[#This Row],[magn]]/1000</f>
        <v>195.32738000000001</v>
      </c>
      <c r="K9415">
        <v>2017</v>
      </c>
      <c r="L9415" t="s">
        <v>19</v>
      </c>
      <c r="M9415" s="144" t="s">
        <v>59</v>
      </c>
      <c r="O9415" s="144" t="s">
        <v>1997</v>
      </c>
    </row>
    <row r="9416" spans="1:15" x14ac:dyDescent="0.2">
      <c r="A9416" t="s">
        <v>83</v>
      </c>
      <c r="B9416" s="144" t="s">
        <v>73</v>
      </c>
      <c r="C9416">
        <v>450</v>
      </c>
      <c r="D9416" t="str">
        <f>VLOOKUP(Oliusala[[#This Row],[postnumer]],Sveitarfelog[#All],4,FALSE)</f>
        <v>Vesturbyggð</v>
      </c>
      <c r="E9416" t="str">
        <f>VLOOKUP(Oliusala[[#This Row],[postnumer]],Sveitarfelog[#All],5,FALSE)</f>
        <v>Vestfirðir</v>
      </c>
      <c r="F9416" t="s">
        <v>24</v>
      </c>
      <c r="G9416" t="s">
        <v>24</v>
      </c>
      <c r="H9416" t="s">
        <v>60</v>
      </c>
      <c r="I9416" s="1">
        <v>83730</v>
      </c>
      <c r="J9416" s="2">
        <f>VLOOKUP(Oliusala[[#This Row],[tegund]],Tegundir!$B$2:$D$19,3,FALSE)*Oliusala[[#This Row],[magn]]/1000</f>
        <v>72.426450000000003</v>
      </c>
      <c r="K9416">
        <v>2017</v>
      </c>
      <c r="L9416" t="s">
        <v>18</v>
      </c>
      <c r="M9416" s="144" t="s">
        <v>59</v>
      </c>
    </row>
    <row r="9417" spans="1:15" x14ac:dyDescent="0.2">
      <c r="A9417" t="s">
        <v>73</v>
      </c>
      <c r="B9417" s="144" t="s">
        <v>73</v>
      </c>
      <c r="C9417">
        <v>450</v>
      </c>
      <c r="D9417" t="str">
        <f>VLOOKUP(Oliusala[[#This Row],[postnumer]],Sveitarfelog[#All],4,FALSE)</f>
        <v>Vesturbyggð</v>
      </c>
      <c r="E9417" t="str">
        <f>VLOOKUP(Oliusala[[#This Row],[postnumer]],Sveitarfelog[#All],5,FALSE)</f>
        <v>Vestfirðir</v>
      </c>
      <c r="F9417" t="s">
        <v>24</v>
      </c>
      <c r="G9417" t="s">
        <v>24</v>
      </c>
      <c r="H9417" t="s">
        <v>58</v>
      </c>
      <c r="I9417" s="1">
        <v>138535</v>
      </c>
      <c r="J9417" s="2">
        <f>VLOOKUP(Oliusala[[#This Row],[tegund]],Tegundir!$B$2:$D$19,3,FALSE)*Oliusala[[#This Row],[magn]]/1000</f>
        <v>119.832775</v>
      </c>
      <c r="K9417">
        <v>2017</v>
      </c>
      <c r="L9417" t="s">
        <v>18</v>
      </c>
      <c r="M9417" s="144" t="s">
        <v>59</v>
      </c>
    </row>
    <row r="9418" spans="1:15" x14ac:dyDescent="0.2">
      <c r="A9418" t="s">
        <v>73</v>
      </c>
      <c r="B9418" s="144" t="s">
        <v>73</v>
      </c>
      <c r="C9418">
        <v>450</v>
      </c>
      <c r="D9418" t="str">
        <f>VLOOKUP(Oliusala[[#This Row],[postnumer]],Sveitarfelog[#All],4,FALSE)</f>
        <v>Vesturbyggð</v>
      </c>
      <c r="E9418" t="str">
        <f>VLOOKUP(Oliusala[[#This Row],[postnumer]],Sveitarfelog[#All],5,FALSE)</f>
        <v>Vestfirðir</v>
      </c>
      <c r="F9418" t="s">
        <v>30</v>
      </c>
      <c r="G9418" t="s">
        <v>24</v>
      </c>
      <c r="H9418" s="1" t="s">
        <v>58</v>
      </c>
      <c r="I9418" s="1">
        <v>727534</v>
      </c>
      <c r="J9418" s="2">
        <f>VLOOKUP(Oliusala[[#This Row],[tegund]],Tegundir!$B$2:$D$19,3,FALSE)*Oliusala[[#This Row],[magn]]/1000</f>
        <v>629.31691000000001</v>
      </c>
      <c r="K9418">
        <v>2017</v>
      </c>
      <c r="L9418" t="s">
        <v>19</v>
      </c>
      <c r="M9418" s="144" t="s">
        <v>59</v>
      </c>
      <c r="O9418" s="144" t="s">
        <v>1998</v>
      </c>
    </row>
    <row r="9419" spans="1:15" x14ac:dyDescent="0.2">
      <c r="A9419" t="s">
        <v>57</v>
      </c>
      <c r="B9419" s="144" t="s">
        <v>73</v>
      </c>
      <c r="C9419">
        <v>450</v>
      </c>
      <c r="D9419" t="str">
        <f>VLOOKUP(Oliusala[[#This Row],[postnumer]],Sveitarfelog[#All],4,FALSE)</f>
        <v>Vesturbyggð</v>
      </c>
      <c r="E9419" t="str">
        <f>VLOOKUP(Oliusala[[#This Row],[postnumer]],Sveitarfelog[#All],5,FALSE)</f>
        <v>Vestfirðir</v>
      </c>
      <c r="F9419" t="s">
        <v>24</v>
      </c>
      <c r="G9419" t="s">
        <v>24</v>
      </c>
      <c r="H9419" t="s">
        <v>60</v>
      </c>
      <c r="I9419" s="1">
        <v>254</v>
      </c>
      <c r="J9419" s="2">
        <f>VLOOKUP(Oliusala[[#This Row],[tegund]],Tegundir!$B$2:$D$19,3,FALSE)*Oliusala[[#This Row],[magn]]/1000</f>
        <v>0.21971000000000002</v>
      </c>
      <c r="K9419">
        <v>2017</v>
      </c>
      <c r="L9419" t="s">
        <v>18</v>
      </c>
      <c r="M9419" s="144" t="s">
        <v>59</v>
      </c>
    </row>
    <row r="9420" spans="1:15" x14ac:dyDescent="0.2">
      <c r="A9420" t="s">
        <v>63</v>
      </c>
      <c r="B9420" s="144" t="s">
        <v>73</v>
      </c>
      <c r="C9420">
        <v>450</v>
      </c>
      <c r="D9420" t="str">
        <f>VLOOKUP(Oliusala[[#This Row],[postnumer]],Sveitarfelog[#All],4,FALSE)</f>
        <v>Vesturbyggð</v>
      </c>
      <c r="E9420" t="str">
        <f>VLOOKUP(Oliusala[[#This Row],[postnumer]],Sveitarfelog[#All],5,FALSE)</f>
        <v>Vestfirðir</v>
      </c>
      <c r="F9420" t="s">
        <v>24</v>
      </c>
      <c r="G9420" t="s">
        <v>24</v>
      </c>
      <c r="H9420" s="1" t="s">
        <v>58</v>
      </c>
      <c r="I9420" s="1">
        <v>632425</v>
      </c>
      <c r="J9420" s="2">
        <f>VLOOKUP(Oliusala[[#This Row],[tegund]],Tegundir!$B$2:$D$19,3,FALSE)*Oliusala[[#This Row],[magn]]/1000</f>
        <v>547.04762500000004</v>
      </c>
      <c r="K9420">
        <v>2017</v>
      </c>
      <c r="L9420" t="s">
        <v>18</v>
      </c>
      <c r="M9420" s="144" t="s">
        <v>59</v>
      </c>
    </row>
    <row r="9421" spans="1:15" x14ac:dyDescent="0.2">
      <c r="A9421" t="s">
        <v>57</v>
      </c>
      <c r="B9421" s="144" t="s">
        <v>114</v>
      </c>
      <c r="C9421">
        <v>451</v>
      </c>
      <c r="D9421" t="str">
        <f>VLOOKUP(Oliusala[[#This Row],[postnumer]],Sveitarfelog[#All],4,FALSE)</f>
        <v>Vesturbyggð</v>
      </c>
      <c r="E9421" t="str">
        <f>VLOOKUP(Oliusala[[#This Row],[postnumer]],Sveitarfelog[#All],5,FALSE)</f>
        <v>Vestfirðir</v>
      </c>
      <c r="F9421" t="s">
        <v>29</v>
      </c>
      <c r="G9421" t="s">
        <v>24</v>
      </c>
      <c r="H9421" t="s">
        <v>60</v>
      </c>
      <c r="I9421" s="1">
        <v>6011</v>
      </c>
      <c r="J9421" s="2">
        <f>VLOOKUP(Oliusala[[#This Row],[tegund]],Tegundir!$B$2:$D$19,3,FALSE)*Oliusala[[#This Row],[magn]]/1000</f>
        <v>5.1995149999999999</v>
      </c>
      <c r="K9421">
        <v>2017</v>
      </c>
      <c r="L9421" t="s">
        <v>19</v>
      </c>
      <c r="M9421" s="144" t="s">
        <v>59</v>
      </c>
      <c r="O9421" s="144" t="s">
        <v>1998</v>
      </c>
    </row>
    <row r="9422" spans="1:15" x14ac:dyDescent="0.2">
      <c r="A9422" t="s">
        <v>57</v>
      </c>
      <c r="B9422" s="144" t="s">
        <v>115</v>
      </c>
      <c r="C9422">
        <v>451</v>
      </c>
      <c r="D9422" t="str">
        <f>VLOOKUP(Oliusala[[#This Row],[postnumer]],Sveitarfelog[#All],4,FALSE)</f>
        <v>Vesturbyggð</v>
      </c>
      <c r="E9422" t="str">
        <f>VLOOKUP(Oliusala[[#This Row],[postnumer]],Sveitarfelog[#All],5,FALSE)</f>
        <v>Vestfirðir</v>
      </c>
      <c r="F9422" t="s">
        <v>24</v>
      </c>
      <c r="G9422" t="s">
        <v>24</v>
      </c>
      <c r="H9422" s="1" t="s">
        <v>60</v>
      </c>
      <c r="I9422" s="1">
        <v>450</v>
      </c>
      <c r="J9422" s="2">
        <f>VLOOKUP(Oliusala[[#This Row],[tegund]],Tegundir!$B$2:$D$19,3,FALSE)*Oliusala[[#This Row],[magn]]/1000</f>
        <v>0.38924999999999998</v>
      </c>
      <c r="K9422">
        <v>2017</v>
      </c>
      <c r="L9422" t="s">
        <v>18</v>
      </c>
      <c r="M9422" s="144" t="s">
        <v>59</v>
      </c>
    </row>
    <row r="9423" spans="1:15" x14ac:dyDescent="0.2">
      <c r="A9423" t="s">
        <v>57</v>
      </c>
      <c r="B9423" s="144" t="s">
        <v>115</v>
      </c>
      <c r="C9423">
        <v>451</v>
      </c>
      <c r="D9423" t="str">
        <f>VLOOKUP(Oliusala[[#This Row],[postnumer]],Sveitarfelog[#All],4,FALSE)</f>
        <v>Vesturbyggð</v>
      </c>
      <c r="E9423" t="str">
        <f>VLOOKUP(Oliusala[[#This Row],[postnumer]],Sveitarfelog[#All],5,FALSE)</f>
        <v>Vestfirðir</v>
      </c>
      <c r="F9423" t="s">
        <v>30</v>
      </c>
      <c r="G9423" t="s">
        <v>24</v>
      </c>
      <c r="H9423" s="1" t="s">
        <v>60</v>
      </c>
      <c r="I9423" s="1">
        <v>24391</v>
      </c>
      <c r="J9423" s="2">
        <f>VLOOKUP(Oliusala[[#This Row],[tegund]],Tegundir!$B$2:$D$19,3,FALSE)*Oliusala[[#This Row],[magn]]/1000</f>
        <v>21.098215</v>
      </c>
      <c r="K9423">
        <v>2017</v>
      </c>
      <c r="L9423" t="s">
        <v>19</v>
      </c>
      <c r="M9423" s="144" t="s">
        <v>59</v>
      </c>
      <c r="O9423" s="144" t="s">
        <v>1998</v>
      </c>
    </row>
    <row r="9424" spans="1:15" x14ac:dyDescent="0.2">
      <c r="A9424" t="s">
        <v>63</v>
      </c>
      <c r="B9424" s="144" t="s">
        <v>114</v>
      </c>
      <c r="C9424">
        <v>451</v>
      </c>
      <c r="D9424" t="str">
        <f>VLOOKUP(Oliusala[[#This Row],[postnumer]],Sveitarfelog[#All],4,FALSE)</f>
        <v>Vesturbyggð</v>
      </c>
      <c r="E9424" t="str">
        <f>VLOOKUP(Oliusala[[#This Row],[postnumer]],Sveitarfelog[#All],5,FALSE)</f>
        <v>Vestfirðir</v>
      </c>
      <c r="F9424" t="s">
        <v>24</v>
      </c>
      <c r="G9424" t="s">
        <v>24</v>
      </c>
      <c r="H9424" s="1" t="s">
        <v>58</v>
      </c>
      <c r="I9424" s="1">
        <v>242098</v>
      </c>
      <c r="J9424" s="2">
        <f>VLOOKUP(Oliusala[[#This Row],[tegund]],Tegundir!$B$2:$D$19,3,FALSE)*Oliusala[[#This Row],[magn]]/1000</f>
        <v>209.41476999999998</v>
      </c>
      <c r="K9424">
        <v>2017</v>
      </c>
      <c r="L9424" t="s">
        <v>18</v>
      </c>
      <c r="M9424" s="144" t="s">
        <v>59</v>
      </c>
    </row>
    <row r="9425" spans="1:15" x14ac:dyDescent="0.2">
      <c r="A9425" t="s">
        <v>63</v>
      </c>
      <c r="B9425" s="144" t="s">
        <v>73</v>
      </c>
      <c r="C9425">
        <v>450</v>
      </c>
      <c r="D9425" t="str">
        <f>VLOOKUP(Oliusala[[#This Row],[postnumer]],Sveitarfelog[#All],4,FALSE)</f>
        <v>Vesturbyggð</v>
      </c>
      <c r="E9425" t="str">
        <f>VLOOKUP(Oliusala[[#This Row],[postnumer]],Sveitarfelog[#All],5,FALSE)</f>
        <v>Vestfirðir</v>
      </c>
      <c r="F9425" t="s">
        <v>25</v>
      </c>
      <c r="G9425" t="s">
        <v>24</v>
      </c>
      <c r="H9425" s="1" t="s">
        <v>58</v>
      </c>
      <c r="I9425" s="1">
        <v>42797</v>
      </c>
      <c r="J9425" s="2">
        <f>VLOOKUP(Oliusala[[#This Row],[tegund]],Tegundir!$B$2:$D$19,3,FALSE)*Oliusala[[#This Row],[magn]]/1000</f>
        <v>37.019404999999999</v>
      </c>
      <c r="K9425">
        <v>2017</v>
      </c>
      <c r="L9425" t="s">
        <v>18</v>
      </c>
      <c r="M9425" s="144" t="s">
        <v>59</v>
      </c>
    </row>
    <row r="9426" spans="1:15" x14ac:dyDescent="0.2">
      <c r="A9426" t="s">
        <v>73</v>
      </c>
      <c r="B9426" s="144" t="s">
        <v>73</v>
      </c>
      <c r="C9426">
        <v>450</v>
      </c>
      <c r="D9426" t="str">
        <f>VLOOKUP(Oliusala[[#This Row],[postnumer]],Sveitarfelog[#All],4,FALSE)</f>
        <v>Vesturbyggð</v>
      </c>
      <c r="E9426" t="str">
        <f>VLOOKUP(Oliusala[[#This Row],[postnumer]],Sveitarfelog[#All],5,FALSE)</f>
        <v>Vestfirðir</v>
      </c>
      <c r="F9426" t="s">
        <v>25</v>
      </c>
      <c r="G9426" t="s">
        <v>24</v>
      </c>
      <c r="H9426" t="s">
        <v>58</v>
      </c>
      <c r="I9426" s="1">
        <v>430192</v>
      </c>
      <c r="J9426" s="2">
        <f>VLOOKUP(Oliusala[[#This Row],[tegund]],Tegundir!$B$2:$D$19,3,FALSE)*Oliusala[[#This Row],[magn]]/1000</f>
        <v>372.11608000000001</v>
      </c>
      <c r="K9426">
        <v>2017</v>
      </c>
      <c r="L9426" t="s">
        <v>1955</v>
      </c>
      <c r="M9426" s="144" t="s">
        <v>59</v>
      </c>
    </row>
    <row r="9427" spans="1:15" x14ac:dyDescent="0.2">
      <c r="A9427" t="s">
        <v>57</v>
      </c>
      <c r="B9427" s="144" t="s">
        <v>73</v>
      </c>
      <c r="C9427">
        <v>450</v>
      </c>
      <c r="D9427" t="str">
        <f>VLOOKUP(Oliusala[[#This Row],[postnumer]],Sveitarfelog[#All],4,FALSE)</f>
        <v>Vesturbyggð</v>
      </c>
      <c r="E9427" t="str">
        <f>VLOOKUP(Oliusala[[#This Row],[postnumer]],Sveitarfelog[#All],5,FALSE)</f>
        <v>Vestfirðir</v>
      </c>
      <c r="F9427" t="s">
        <v>25</v>
      </c>
      <c r="G9427" t="s">
        <v>24</v>
      </c>
      <c r="H9427" s="1" t="s">
        <v>60</v>
      </c>
      <c r="I9427" s="1">
        <v>183082</v>
      </c>
      <c r="J9427" s="2">
        <f>VLOOKUP(Oliusala[[#This Row],[tegund]],Tegundir!$B$2:$D$19,3,FALSE)*Oliusala[[#This Row],[magn]]/1000</f>
        <v>158.36592999999999</v>
      </c>
      <c r="K9427">
        <v>2017</v>
      </c>
      <c r="L9427" t="s">
        <v>1955</v>
      </c>
      <c r="M9427" s="144" t="s">
        <v>59</v>
      </c>
    </row>
    <row r="9428" spans="1:15" x14ac:dyDescent="0.2">
      <c r="A9428" t="s">
        <v>73</v>
      </c>
      <c r="B9428" s="144" t="s">
        <v>115</v>
      </c>
      <c r="C9428">
        <v>451</v>
      </c>
      <c r="D9428" t="str">
        <f>VLOOKUP(Oliusala[[#This Row],[postnumer]],Sveitarfelog[#All],4,FALSE)</f>
        <v>Vesturbyggð</v>
      </c>
      <c r="E9428" t="str">
        <f>VLOOKUP(Oliusala[[#This Row],[postnumer]],Sveitarfelog[#All],5,FALSE)</f>
        <v>Vestfirðir</v>
      </c>
      <c r="F9428" t="s">
        <v>25</v>
      </c>
      <c r="G9428" t="s">
        <v>24</v>
      </c>
      <c r="H9428" t="s">
        <v>60</v>
      </c>
      <c r="I9428" s="1">
        <v>4563</v>
      </c>
      <c r="J9428" s="2">
        <f>VLOOKUP(Oliusala[[#This Row],[tegund]],Tegundir!$B$2:$D$19,3,FALSE)*Oliusala[[#This Row],[magn]]/1000</f>
        <v>3.9469949999999998</v>
      </c>
      <c r="K9428">
        <v>2017</v>
      </c>
      <c r="L9428" t="s">
        <v>1955</v>
      </c>
      <c r="M9428" s="144" t="s">
        <v>59</v>
      </c>
    </row>
    <row r="9429" spans="1:15" x14ac:dyDescent="0.2">
      <c r="A9429" t="s">
        <v>63</v>
      </c>
      <c r="B9429" s="144" t="s">
        <v>116</v>
      </c>
      <c r="C9429">
        <v>460</v>
      </c>
      <c r="D9429" t="str">
        <f>VLOOKUP(Oliusala[[#This Row],[postnumer]],Sveitarfelog[#All],4,FALSE)</f>
        <v>Vesturbyggð</v>
      </c>
      <c r="E9429" t="str">
        <f>VLOOKUP(Oliusala[[#This Row],[postnumer]],Sveitarfelog[#All],5,FALSE)</f>
        <v>Vestfirðir</v>
      </c>
      <c r="F9429" t="s">
        <v>24</v>
      </c>
      <c r="G9429" t="s">
        <v>24</v>
      </c>
      <c r="H9429" t="s">
        <v>58</v>
      </c>
      <c r="I9429" s="1">
        <v>118192</v>
      </c>
      <c r="J9429" s="2">
        <f>VLOOKUP(Oliusala[[#This Row],[tegund]],Tegundir!$B$2:$D$19,3,FALSE)*Oliusala[[#This Row],[magn]]/1000</f>
        <v>102.23608</v>
      </c>
      <c r="K9429">
        <v>2017</v>
      </c>
      <c r="L9429" t="s">
        <v>18</v>
      </c>
      <c r="M9429" s="144" t="s">
        <v>59</v>
      </c>
    </row>
    <row r="9430" spans="1:15" x14ac:dyDescent="0.2">
      <c r="A9430" t="s">
        <v>57</v>
      </c>
      <c r="B9430" s="144" t="s">
        <v>114</v>
      </c>
      <c r="C9430">
        <v>451</v>
      </c>
      <c r="D9430" t="str">
        <f>VLOOKUP(Oliusala[[#This Row],[postnumer]],Sveitarfelog[#All],4,FALSE)</f>
        <v>Vesturbyggð</v>
      </c>
      <c r="E9430" t="str">
        <f>VLOOKUP(Oliusala[[#This Row],[postnumer]],Sveitarfelog[#All],5,FALSE)</f>
        <v>Vestfirðir</v>
      </c>
      <c r="F9430" t="s">
        <v>25</v>
      </c>
      <c r="G9430" t="s">
        <v>24</v>
      </c>
      <c r="H9430" s="1" t="s">
        <v>60</v>
      </c>
      <c r="I9430" s="1">
        <v>32450</v>
      </c>
      <c r="J9430" s="2">
        <f>VLOOKUP(Oliusala[[#This Row],[tegund]],Tegundir!$B$2:$D$19,3,FALSE)*Oliusala[[#This Row],[magn]]/1000</f>
        <v>28.06925</v>
      </c>
      <c r="K9430">
        <v>2017</v>
      </c>
      <c r="L9430" t="s">
        <v>1955</v>
      </c>
      <c r="M9430" s="144" t="s">
        <v>59</v>
      </c>
    </row>
    <row r="9431" spans="1:15" x14ac:dyDescent="0.2">
      <c r="A9431" t="s">
        <v>57</v>
      </c>
      <c r="B9431" s="144" t="s">
        <v>115</v>
      </c>
      <c r="C9431">
        <v>451</v>
      </c>
      <c r="D9431" t="str">
        <f>VLOOKUP(Oliusala[[#This Row],[postnumer]],Sveitarfelog[#All],4,FALSE)</f>
        <v>Vesturbyggð</v>
      </c>
      <c r="E9431" t="str">
        <f>VLOOKUP(Oliusala[[#This Row],[postnumer]],Sveitarfelog[#All],5,FALSE)</f>
        <v>Vestfirðir</v>
      </c>
      <c r="F9431" t="s">
        <v>25</v>
      </c>
      <c r="G9431" t="s">
        <v>24</v>
      </c>
      <c r="H9431" s="1" t="s">
        <v>60</v>
      </c>
      <c r="I9431" s="1">
        <v>26578</v>
      </c>
      <c r="J9431" s="2">
        <f>VLOOKUP(Oliusala[[#This Row],[tegund]],Tegundir!$B$2:$D$19,3,FALSE)*Oliusala[[#This Row],[magn]]/1000</f>
        <v>22.98997</v>
      </c>
      <c r="K9431">
        <v>2017</v>
      </c>
      <c r="L9431" t="s">
        <v>1955</v>
      </c>
      <c r="M9431" s="144" t="s">
        <v>59</v>
      </c>
    </row>
    <row r="9432" spans="1:15" x14ac:dyDescent="0.2">
      <c r="A9432" t="s">
        <v>83</v>
      </c>
      <c r="B9432" s="144" t="s">
        <v>116</v>
      </c>
      <c r="C9432">
        <v>460</v>
      </c>
      <c r="D9432" t="str">
        <f>VLOOKUP(Oliusala[[#This Row],[postnumer]],Sveitarfelog[#All],4,FALSE)</f>
        <v>Vesturbyggð</v>
      </c>
      <c r="E9432" t="str">
        <f>VLOOKUP(Oliusala[[#This Row],[postnumer]],Sveitarfelog[#All],5,FALSE)</f>
        <v>Vestfirðir</v>
      </c>
      <c r="F9432" t="s">
        <v>25</v>
      </c>
      <c r="G9432" t="s">
        <v>24</v>
      </c>
      <c r="H9432" s="1" t="s">
        <v>60</v>
      </c>
      <c r="I9432" s="1">
        <v>174555</v>
      </c>
      <c r="J9432" s="2">
        <f>VLOOKUP(Oliusala[[#This Row],[tegund]],Tegundir!$B$2:$D$19,3,FALSE)*Oliusala[[#This Row],[magn]]/1000</f>
        <v>150.99007500000002</v>
      </c>
      <c r="K9432">
        <v>2017</v>
      </c>
      <c r="L9432" t="s">
        <v>1955</v>
      </c>
      <c r="M9432" s="144" t="s">
        <v>59</v>
      </c>
    </row>
    <row r="9433" spans="1:15" x14ac:dyDescent="0.2">
      <c r="A9433" t="s">
        <v>73</v>
      </c>
      <c r="B9433" s="144" t="s">
        <v>116</v>
      </c>
      <c r="C9433">
        <v>460</v>
      </c>
      <c r="D9433" t="str">
        <f>VLOOKUP(Oliusala[[#This Row],[postnumer]],Sveitarfelog[#All],4,FALSE)</f>
        <v>Vesturbyggð</v>
      </c>
      <c r="E9433" t="str">
        <f>VLOOKUP(Oliusala[[#This Row],[postnumer]],Sveitarfelog[#All],5,FALSE)</f>
        <v>Vestfirðir</v>
      </c>
      <c r="F9433" t="s">
        <v>25</v>
      </c>
      <c r="G9433" t="s">
        <v>24</v>
      </c>
      <c r="H9433" s="1" t="s">
        <v>60</v>
      </c>
      <c r="I9433" s="1">
        <v>3007</v>
      </c>
      <c r="J9433" s="2">
        <f>VLOOKUP(Oliusala[[#This Row],[tegund]],Tegundir!$B$2:$D$19,3,FALSE)*Oliusala[[#This Row],[magn]]/1000</f>
        <v>2.6010549999999997</v>
      </c>
      <c r="K9433">
        <v>2017</v>
      </c>
      <c r="L9433" t="s">
        <v>1955</v>
      </c>
      <c r="M9433" s="144" t="s">
        <v>59</v>
      </c>
    </row>
    <row r="9434" spans="1:15" x14ac:dyDescent="0.2">
      <c r="A9434" t="s">
        <v>57</v>
      </c>
      <c r="B9434" s="144" t="s">
        <v>116</v>
      </c>
      <c r="C9434">
        <v>460</v>
      </c>
      <c r="D9434" t="str">
        <f>VLOOKUP(Oliusala[[#This Row],[postnumer]],Sveitarfelog[#All],4,FALSE)</f>
        <v>Vesturbyggð</v>
      </c>
      <c r="E9434" t="str">
        <f>VLOOKUP(Oliusala[[#This Row],[postnumer]],Sveitarfelog[#All],5,FALSE)</f>
        <v>Vestfirðir</v>
      </c>
      <c r="F9434" t="s">
        <v>25</v>
      </c>
      <c r="G9434" t="s">
        <v>24</v>
      </c>
      <c r="H9434" s="1" t="s">
        <v>60</v>
      </c>
      <c r="I9434" s="1">
        <v>235335</v>
      </c>
      <c r="J9434" s="2">
        <f>VLOOKUP(Oliusala[[#This Row],[tegund]],Tegundir!$B$2:$D$19,3,FALSE)*Oliusala[[#This Row],[magn]]/1000</f>
        <v>203.564775</v>
      </c>
      <c r="K9434">
        <v>2017</v>
      </c>
      <c r="L9434" t="s">
        <v>19</v>
      </c>
      <c r="M9434" s="144" t="s">
        <v>59</v>
      </c>
      <c r="O9434" s="144" t="s">
        <v>1997</v>
      </c>
    </row>
    <row r="9435" spans="1:15" x14ac:dyDescent="0.2">
      <c r="A9435" t="s">
        <v>83</v>
      </c>
      <c r="B9435" s="144" t="s">
        <v>117</v>
      </c>
      <c r="C9435">
        <v>465</v>
      </c>
      <c r="D9435" t="str">
        <f>VLOOKUP(Oliusala[[#This Row],[postnumer]],Sveitarfelog[#All],4,FALSE)</f>
        <v>Vesturbyggð</v>
      </c>
      <c r="E9435" t="str">
        <f>VLOOKUP(Oliusala[[#This Row],[postnumer]],Sveitarfelog[#All],5,FALSE)</f>
        <v>Vestfirðir</v>
      </c>
      <c r="F9435" t="s">
        <v>25</v>
      </c>
      <c r="G9435" t="s">
        <v>24</v>
      </c>
      <c r="H9435" t="s">
        <v>60</v>
      </c>
      <c r="I9435" s="1">
        <v>216854</v>
      </c>
      <c r="J9435" s="2">
        <f>VLOOKUP(Oliusala[[#This Row],[tegund]],Tegundir!$B$2:$D$19,3,FALSE)*Oliusala[[#This Row],[magn]]/1000</f>
        <v>187.57871</v>
      </c>
      <c r="K9435">
        <v>2017</v>
      </c>
      <c r="L9435" t="s">
        <v>19</v>
      </c>
      <c r="M9435" s="144" t="s">
        <v>59</v>
      </c>
      <c r="O9435" s="144" t="s">
        <v>1997</v>
      </c>
    </row>
    <row r="9436" spans="1:15" x14ac:dyDescent="0.2">
      <c r="A9436" t="s">
        <v>73</v>
      </c>
      <c r="B9436" s="144" t="s">
        <v>117</v>
      </c>
      <c r="C9436">
        <v>465</v>
      </c>
      <c r="D9436" t="str">
        <f>VLOOKUP(Oliusala[[#This Row],[postnumer]],Sveitarfelog[#All],4,FALSE)</f>
        <v>Vesturbyggð</v>
      </c>
      <c r="E9436" t="str">
        <f>VLOOKUP(Oliusala[[#This Row],[postnumer]],Sveitarfelog[#All],5,FALSE)</f>
        <v>Vestfirðir</v>
      </c>
      <c r="F9436" t="s">
        <v>25</v>
      </c>
      <c r="G9436" t="s">
        <v>24</v>
      </c>
      <c r="H9436" t="s">
        <v>60</v>
      </c>
      <c r="I9436" s="1">
        <v>100108</v>
      </c>
      <c r="J9436" s="2">
        <f>VLOOKUP(Oliusala[[#This Row],[tegund]],Tegundir!$B$2:$D$19,3,FALSE)*Oliusala[[#This Row],[magn]]/1000</f>
        <v>86.593419999999995</v>
      </c>
      <c r="K9436">
        <v>2017</v>
      </c>
      <c r="L9436" t="s">
        <v>1955</v>
      </c>
      <c r="M9436" s="144" t="s">
        <v>59</v>
      </c>
    </row>
    <row r="9437" spans="1:15" x14ac:dyDescent="0.2">
      <c r="A9437" t="s">
        <v>57</v>
      </c>
      <c r="B9437" s="144" t="s">
        <v>117</v>
      </c>
      <c r="C9437">
        <v>465</v>
      </c>
      <c r="D9437" t="str">
        <f>VLOOKUP(Oliusala[[#This Row],[postnumer]],Sveitarfelog[#All],4,FALSE)</f>
        <v>Vesturbyggð</v>
      </c>
      <c r="E9437" t="str">
        <f>VLOOKUP(Oliusala[[#This Row],[postnumer]],Sveitarfelog[#All],5,FALSE)</f>
        <v>Vestfirðir</v>
      </c>
      <c r="F9437" t="s">
        <v>25</v>
      </c>
      <c r="G9437" t="s">
        <v>24</v>
      </c>
      <c r="H9437" s="1" t="s">
        <v>60</v>
      </c>
      <c r="I9437" s="1">
        <v>742439</v>
      </c>
      <c r="J9437" s="2">
        <f>VLOOKUP(Oliusala[[#This Row],[tegund]],Tegundir!$B$2:$D$19,3,FALSE)*Oliusala[[#This Row],[magn]]/1000</f>
        <v>642.20973500000002</v>
      </c>
      <c r="K9437">
        <v>2017</v>
      </c>
      <c r="L9437" t="s">
        <v>1955</v>
      </c>
      <c r="M9437" s="144" t="s">
        <v>59</v>
      </c>
    </row>
    <row r="9438" spans="1:15" x14ac:dyDescent="0.2">
      <c r="A9438" t="s">
        <v>73</v>
      </c>
      <c r="B9438" s="144" t="s">
        <v>117</v>
      </c>
      <c r="C9438">
        <v>465</v>
      </c>
      <c r="D9438" t="str">
        <f>VLOOKUP(Oliusala[[#This Row],[postnumer]],Sveitarfelog[#All],4,FALSE)</f>
        <v>Vesturbyggð</v>
      </c>
      <c r="E9438" t="str">
        <f>VLOOKUP(Oliusala[[#This Row],[postnumer]],Sveitarfelog[#All],5,FALSE)</f>
        <v>Vestfirðir</v>
      </c>
      <c r="F9438" t="s">
        <v>24</v>
      </c>
      <c r="G9438" t="s">
        <v>24</v>
      </c>
      <c r="H9438" t="s">
        <v>60</v>
      </c>
      <c r="I9438" s="1">
        <v>2534</v>
      </c>
      <c r="J9438" s="2">
        <f>VLOOKUP(Oliusala[[#This Row],[tegund]],Tegundir!$B$2:$D$19,3,FALSE)*Oliusala[[#This Row],[magn]]/1000</f>
        <v>2.19191</v>
      </c>
      <c r="K9438">
        <v>2017</v>
      </c>
      <c r="L9438" t="s">
        <v>18</v>
      </c>
      <c r="M9438" s="144" t="s">
        <v>59</v>
      </c>
    </row>
    <row r="9439" spans="1:15" x14ac:dyDescent="0.2">
      <c r="A9439" t="s">
        <v>57</v>
      </c>
      <c r="B9439" s="144" t="s">
        <v>117</v>
      </c>
      <c r="C9439">
        <v>465</v>
      </c>
      <c r="D9439" t="str">
        <f>VLOOKUP(Oliusala[[#This Row],[postnumer]],Sveitarfelog[#All],4,FALSE)</f>
        <v>Vesturbyggð</v>
      </c>
      <c r="E9439" t="str">
        <f>VLOOKUP(Oliusala[[#This Row],[postnumer]],Sveitarfelog[#All],5,FALSE)</f>
        <v>Vestfirðir</v>
      </c>
      <c r="F9439" t="s">
        <v>24</v>
      </c>
      <c r="G9439" t="s">
        <v>24</v>
      </c>
      <c r="H9439" s="1" t="s">
        <v>60</v>
      </c>
      <c r="I9439" s="1">
        <v>26340</v>
      </c>
      <c r="J9439" s="2">
        <f>VLOOKUP(Oliusala[[#This Row],[tegund]],Tegundir!$B$2:$D$19,3,FALSE)*Oliusala[[#This Row],[magn]]/1000</f>
        <v>22.784099999999999</v>
      </c>
      <c r="K9439">
        <v>2017</v>
      </c>
      <c r="L9439" t="s">
        <v>18</v>
      </c>
      <c r="M9439" s="144" t="s">
        <v>59</v>
      </c>
    </row>
    <row r="9440" spans="1:15" x14ac:dyDescent="0.2">
      <c r="A9440" t="s">
        <v>57</v>
      </c>
      <c r="B9440" s="144" t="s">
        <v>117</v>
      </c>
      <c r="C9440">
        <v>465</v>
      </c>
      <c r="D9440" t="str">
        <f>VLOOKUP(Oliusala[[#This Row],[postnumer]],Sveitarfelog[#All],4,FALSE)</f>
        <v>Vesturbyggð</v>
      </c>
      <c r="E9440" t="str">
        <f>VLOOKUP(Oliusala[[#This Row],[postnumer]],Sveitarfelog[#All],5,FALSE)</f>
        <v>Vestfirðir</v>
      </c>
      <c r="F9440" t="s">
        <v>30</v>
      </c>
      <c r="G9440" t="s">
        <v>24</v>
      </c>
      <c r="H9440" s="1" t="s">
        <v>60</v>
      </c>
      <c r="I9440" s="1">
        <v>6572</v>
      </c>
      <c r="J9440" s="2">
        <f>VLOOKUP(Oliusala[[#This Row],[tegund]],Tegundir!$B$2:$D$19,3,FALSE)*Oliusala[[#This Row],[magn]]/1000</f>
        <v>5.6847799999999999</v>
      </c>
      <c r="K9440">
        <v>2017</v>
      </c>
      <c r="L9440" t="s">
        <v>19</v>
      </c>
      <c r="M9440" s="144" t="s">
        <v>59</v>
      </c>
      <c r="O9440" s="144" t="s">
        <v>1998</v>
      </c>
    </row>
    <row r="9441" spans="1:15" x14ac:dyDescent="0.2">
      <c r="A9441" t="s">
        <v>63</v>
      </c>
      <c r="B9441" s="144" t="s">
        <v>117</v>
      </c>
      <c r="C9441">
        <v>465</v>
      </c>
      <c r="D9441" t="str">
        <f>VLOOKUP(Oliusala[[#This Row],[postnumer]],Sveitarfelog[#All],4,FALSE)</f>
        <v>Vesturbyggð</v>
      </c>
      <c r="E9441" t="str">
        <f>VLOOKUP(Oliusala[[#This Row],[postnumer]],Sveitarfelog[#All],5,FALSE)</f>
        <v>Vestfirðir</v>
      </c>
      <c r="F9441" t="s">
        <v>24</v>
      </c>
      <c r="G9441" t="s">
        <v>24</v>
      </c>
      <c r="H9441" s="1" t="s">
        <v>58</v>
      </c>
      <c r="I9441" s="1">
        <v>171591</v>
      </c>
      <c r="J9441" s="2">
        <f>VLOOKUP(Oliusala[[#This Row],[tegund]],Tegundir!$B$2:$D$19,3,FALSE)*Oliusala[[#This Row],[magn]]/1000</f>
        <v>148.42621499999998</v>
      </c>
      <c r="K9441">
        <v>2017</v>
      </c>
      <c r="L9441" t="s">
        <v>18</v>
      </c>
      <c r="M9441" s="144" t="s">
        <v>59</v>
      </c>
    </row>
    <row r="9442" spans="1:15" x14ac:dyDescent="0.2">
      <c r="A9442" t="s">
        <v>68</v>
      </c>
      <c r="B9442" s="144" t="s">
        <v>119</v>
      </c>
      <c r="C9442">
        <v>470</v>
      </c>
      <c r="D9442" t="str">
        <f>VLOOKUP(Oliusala[[#This Row],[postnumer]],Sveitarfelog[#All],4,FALSE)</f>
        <v>Ísafjarðarbær</v>
      </c>
      <c r="E9442" t="str">
        <f>VLOOKUP(Oliusala[[#This Row],[postnumer]],Sveitarfelog[#All],5,FALSE)</f>
        <v>Vestfirðir</v>
      </c>
      <c r="F9442" t="s">
        <v>24</v>
      </c>
      <c r="G9442" t="s">
        <v>24</v>
      </c>
      <c r="H9442" s="1" t="s">
        <v>60</v>
      </c>
      <c r="I9442" s="1">
        <v>1089</v>
      </c>
      <c r="J9442" s="2">
        <f>VLOOKUP(Oliusala[[#This Row],[tegund]],Tegundir!$B$2:$D$19,3,FALSE)*Oliusala[[#This Row],[magn]]/1000</f>
        <v>0.94198499999999996</v>
      </c>
      <c r="K9442">
        <v>2017</v>
      </c>
      <c r="L9442" t="s">
        <v>18</v>
      </c>
      <c r="M9442" s="144" t="s">
        <v>59</v>
      </c>
    </row>
    <row r="9443" spans="1:15" x14ac:dyDescent="0.2">
      <c r="A9443" t="s">
        <v>68</v>
      </c>
      <c r="B9443" s="144" t="s">
        <v>119</v>
      </c>
      <c r="C9443">
        <v>470</v>
      </c>
      <c r="D9443" t="str">
        <f>VLOOKUP(Oliusala[[#This Row],[postnumer]],Sveitarfelog[#All],4,FALSE)</f>
        <v>Ísafjarðarbær</v>
      </c>
      <c r="E9443" t="str">
        <f>VLOOKUP(Oliusala[[#This Row],[postnumer]],Sveitarfelog[#All],5,FALSE)</f>
        <v>Vestfirðir</v>
      </c>
      <c r="F9443" t="s">
        <v>30</v>
      </c>
      <c r="G9443" t="s">
        <v>24</v>
      </c>
      <c r="H9443" t="s">
        <v>60</v>
      </c>
      <c r="I9443" s="1">
        <v>6730</v>
      </c>
      <c r="J9443" s="2">
        <f>VLOOKUP(Oliusala[[#This Row],[tegund]],Tegundir!$B$2:$D$19,3,FALSE)*Oliusala[[#This Row],[magn]]/1000</f>
        <v>5.8214499999999996</v>
      </c>
      <c r="K9443">
        <v>2017</v>
      </c>
      <c r="L9443" t="s">
        <v>19</v>
      </c>
      <c r="M9443" s="144" t="s">
        <v>59</v>
      </c>
      <c r="O9443" s="144" t="s">
        <v>1998</v>
      </c>
    </row>
    <row r="9444" spans="1:15" x14ac:dyDescent="0.2">
      <c r="A9444" t="s">
        <v>57</v>
      </c>
      <c r="B9444" s="144" t="s">
        <v>119</v>
      </c>
      <c r="C9444">
        <v>470</v>
      </c>
      <c r="D9444" t="str">
        <f>VLOOKUP(Oliusala[[#This Row],[postnumer]],Sveitarfelog[#All],4,FALSE)</f>
        <v>Ísafjarðarbær</v>
      </c>
      <c r="E9444" t="str">
        <f>VLOOKUP(Oliusala[[#This Row],[postnumer]],Sveitarfelog[#All],5,FALSE)</f>
        <v>Vestfirðir</v>
      </c>
      <c r="F9444" t="s">
        <v>24</v>
      </c>
      <c r="G9444" t="s">
        <v>24</v>
      </c>
      <c r="H9444" s="1" t="s">
        <v>60</v>
      </c>
      <c r="I9444" s="1">
        <v>6327</v>
      </c>
      <c r="J9444" s="2">
        <f>VLOOKUP(Oliusala[[#This Row],[tegund]],Tegundir!$B$2:$D$19,3,FALSE)*Oliusala[[#This Row],[magn]]/1000</f>
        <v>5.4728549999999991</v>
      </c>
      <c r="K9444">
        <v>2017</v>
      </c>
      <c r="L9444" t="s">
        <v>18</v>
      </c>
      <c r="M9444" s="144" t="s">
        <v>59</v>
      </c>
    </row>
    <row r="9445" spans="1:15" x14ac:dyDescent="0.2">
      <c r="A9445" t="s">
        <v>63</v>
      </c>
      <c r="B9445" s="144" t="s">
        <v>119</v>
      </c>
      <c r="C9445">
        <v>470</v>
      </c>
      <c r="D9445" t="str">
        <f>VLOOKUP(Oliusala[[#This Row],[postnumer]],Sveitarfelog[#All],4,FALSE)</f>
        <v>Ísafjarðarbær</v>
      </c>
      <c r="E9445" t="str">
        <f>VLOOKUP(Oliusala[[#This Row],[postnumer]],Sveitarfelog[#All],5,FALSE)</f>
        <v>Vestfirðir</v>
      </c>
      <c r="F9445" t="s">
        <v>24</v>
      </c>
      <c r="G9445" t="s">
        <v>24</v>
      </c>
      <c r="H9445" t="s">
        <v>58</v>
      </c>
      <c r="I9445" s="1">
        <v>167955</v>
      </c>
      <c r="J9445" s="2">
        <f>VLOOKUP(Oliusala[[#This Row],[tegund]],Tegundir!$B$2:$D$19,3,FALSE)*Oliusala[[#This Row],[magn]]/1000</f>
        <v>145.28107500000002</v>
      </c>
      <c r="K9445">
        <v>2017</v>
      </c>
      <c r="L9445" t="s">
        <v>18</v>
      </c>
      <c r="M9445" s="144" t="s">
        <v>59</v>
      </c>
    </row>
    <row r="9446" spans="1:15" x14ac:dyDescent="0.2">
      <c r="A9446" t="s">
        <v>57</v>
      </c>
      <c r="B9446" s="144" t="s">
        <v>119</v>
      </c>
      <c r="C9446">
        <v>470</v>
      </c>
      <c r="D9446" t="str">
        <f>VLOOKUP(Oliusala[[#This Row],[postnumer]],Sveitarfelog[#All],4,FALSE)</f>
        <v>Ísafjarðarbær</v>
      </c>
      <c r="E9446" t="str">
        <f>VLOOKUP(Oliusala[[#This Row],[postnumer]],Sveitarfelog[#All],5,FALSE)</f>
        <v>Vestfirðir</v>
      </c>
      <c r="F9446" t="s">
        <v>29</v>
      </c>
      <c r="G9446" t="s">
        <v>24</v>
      </c>
      <c r="H9446" s="1" t="s">
        <v>61</v>
      </c>
      <c r="I9446" s="1">
        <v>16927</v>
      </c>
      <c r="J9446" s="2">
        <f>VLOOKUP(Oliusala[[#This Row],[tegund]],Tegundir!$B$2:$D$19,3,FALSE)*Oliusala[[#This Row],[magn]]/1000</f>
        <v>14.641855</v>
      </c>
      <c r="K9446">
        <v>2017</v>
      </c>
      <c r="L9446" t="s">
        <v>19</v>
      </c>
      <c r="M9446" s="144" t="s">
        <v>62</v>
      </c>
      <c r="O9446" s="144" t="s">
        <v>1998</v>
      </c>
    </row>
    <row r="9447" spans="1:15" x14ac:dyDescent="0.2">
      <c r="A9447" t="s">
        <v>122</v>
      </c>
      <c r="B9447" s="144" t="s">
        <v>120</v>
      </c>
      <c r="C9447">
        <v>500</v>
      </c>
      <c r="D9447" t="str">
        <f>VLOOKUP(Oliusala[[#This Row],[postnumer]],Sveitarfelog[#All],4,FALSE)</f>
        <v>Húnaþing vestra</v>
      </c>
      <c r="E9447" t="str">
        <f>VLOOKUP(Oliusala[[#This Row],[postnumer]],Sveitarfelog[#All],5,FALSE)</f>
        <v>Norðurland vestra</v>
      </c>
      <c r="F9447" t="s">
        <v>24</v>
      </c>
      <c r="G9447" t="s">
        <v>24</v>
      </c>
      <c r="H9447" s="1" t="s">
        <v>60</v>
      </c>
      <c r="I9447" s="1">
        <v>4567</v>
      </c>
      <c r="J9447" s="2">
        <f>VLOOKUP(Oliusala[[#This Row],[tegund]],Tegundir!$B$2:$D$19,3,FALSE)*Oliusala[[#This Row],[magn]]/1000</f>
        <v>3.9504549999999998</v>
      </c>
      <c r="K9447">
        <v>2017</v>
      </c>
      <c r="L9447" t="s">
        <v>18</v>
      </c>
      <c r="M9447" s="144" t="s">
        <v>59</v>
      </c>
    </row>
    <row r="9448" spans="1:15" x14ac:dyDescent="0.2">
      <c r="A9448" t="s">
        <v>63</v>
      </c>
      <c r="B9448" s="144" t="s">
        <v>120</v>
      </c>
      <c r="C9448">
        <v>500</v>
      </c>
      <c r="D9448" t="str">
        <f>VLOOKUP(Oliusala[[#This Row],[postnumer]],Sveitarfelog[#All],4,FALSE)</f>
        <v>Húnaþing vestra</v>
      </c>
      <c r="E9448" t="str">
        <f>VLOOKUP(Oliusala[[#This Row],[postnumer]],Sveitarfelog[#All],5,FALSE)</f>
        <v>Norðurland vestra</v>
      </c>
      <c r="F9448" t="s">
        <v>24</v>
      </c>
      <c r="G9448" t="s">
        <v>24</v>
      </c>
      <c r="H9448" s="1" t="s">
        <v>58</v>
      </c>
      <c r="I9448" s="1">
        <v>1111485</v>
      </c>
      <c r="J9448" s="2">
        <f>VLOOKUP(Oliusala[[#This Row],[tegund]],Tegundir!$B$2:$D$19,3,FALSE)*Oliusala[[#This Row],[magn]]/1000</f>
        <v>961.43452500000001</v>
      </c>
      <c r="K9448">
        <v>2017</v>
      </c>
      <c r="L9448" t="s">
        <v>18</v>
      </c>
      <c r="M9448" s="144" t="s">
        <v>59</v>
      </c>
    </row>
    <row r="9449" spans="1:15" x14ac:dyDescent="0.2">
      <c r="A9449" t="s">
        <v>57</v>
      </c>
      <c r="B9449" s="144" t="s">
        <v>120</v>
      </c>
      <c r="C9449">
        <v>500</v>
      </c>
      <c r="D9449" t="str">
        <f>VLOOKUP(Oliusala[[#This Row],[postnumer]],Sveitarfelog[#All],4,FALSE)</f>
        <v>Húnaþing vestra</v>
      </c>
      <c r="E9449" t="str">
        <f>VLOOKUP(Oliusala[[#This Row],[postnumer]],Sveitarfelog[#All],5,FALSE)</f>
        <v>Norðurland vestra</v>
      </c>
      <c r="F9449" t="s">
        <v>25</v>
      </c>
      <c r="G9449" t="s">
        <v>24</v>
      </c>
      <c r="H9449" s="1" t="s">
        <v>60</v>
      </c>
      <c r="I9449" s="1">
        <v>103304</v>
      </c>
      <c r="J9449" s="2">
        <f>VLOOKUP(Oliusala[[#This Row],[tegund]],Tegundir!$B$2:$D$19,3,FALSE)*Oliusala[[#This Row],[magn]]/1000</f>
        <v>89.357959999999991</v>
      </c>
      <c r="K9449">
        <v>2017</v>
      </c>
      <c r="L9449" t="s">
        <v>1955</v>
      </c>
      <c r="M9449" s="144" t="s">
        <v>59</v>
      </c>
    </row>
    <row r="9450" spans="1:15" x14ac:dyDescent="0.2">
      <c r="A9450" t="s">
        <v>122</v>
      </c>
      <c r="B9450" s="144" t="s">
        <v>120</v>
      </c>
      <c r="C9450">
        <v>500</v>
      </c>
      <c r="D9450" t="str">
        <f>VLOOKUP(Oliusala[[#This Row],[postnumer]],Sveitarfelog[#All],4,FALSE)</f>
        <v>Húnaþing vestra</v>
      </c>
      <c r="E9450" t="str">
        <f>VLOOKUP(Oliusala[[#This Row],[postnumer]],Sveitarfelog[#All],5,FALSE)</f>
        <v>Norðurland vestra</v>
      </c>
      <c r="F9450" t="s">
        <v>25</v>
      </c>
      <c r="G9450" t="s">
        <v>24</v>
      </c>
      <c r="H9450" s="1" t="s">
        <v>60</v>
      </c>
      <c r="I9450" s="1">
        <v>115124</v>
      </c>
      <c r="J9450" s="2">
        <f>VLOOKUP(Oliusala[[#This Row],[tegund]],Tegundir!$B$2:$D$19,3,FALSE)*Oliusala[[#This Row],[magn]]/1000</f>
        <v>99.582259999999991</v>
      </c>
      <c r="K9450">
        <v>2017</v>
      </c>
      <c r="L9450" t="s">
        <v>1955</v>
      </c>
      <c r="M9450" s="144" t="s">
        <v>59</v>
      </c>
    </row>
    <row r="9451" spans="1:15" x14ac:dyDescent="0.2">
      <c r="A9451" t="s">
        <v>63</v>
      </c>
      <c r="B9451" s="144" t="s">
        <v>120</v>
      </c>
      <c r="C9451">
        <v>500</v>
      </c>
      <c r="D9451" t="str">
        <f>VLOOKUP(Oliusala[[#This Row],[postnumer]],Sveitarfelog[#All],4,FALSE)</f>
        <v>Húnaþing vestra</v>
      </c>
      <c r="E9451" t="str">
        <f>VLOOKUP(Oliusala[[#This Row],[postnumer]],Sveitarfelog[#All],5,FALSE)</f>
        <v>Norðurland vestra</v>
      </c>
      <c r="F9451" t="s">
        <v>25</v>
      </c>
      <c r="G9451" t="s">
        <v>24</v>
      </c>
      <c r="H9451" s="1" t="s">
        <v>58</v>
      </c>
      <c r="I9451" s="1">
        <v>23351</v>
      </c>
      <c r="J9451" s="2">
        <f>VLOOKUP(Oliusala[[#This Row],[tegund]],Tegundir!$B$2:$D$19,3,FALSE)*Oliusala[[#This Row],[magn]]/1000</f>
        <v>20.198615</v>
      </c>
      <c r="K9451">
        <v>2017</v>
      </c>
      <c r="L9451" t="s">
        <v>1955</v>
      </c>
      <c r="M9451" s="144" t="s">
        <v>59</v>
      </c>
    </row>
    <row r="9452" spans="1:15" x14ac:dyDescent="0.2">
      <c r="A9452" t="s">
        <v>57</v>
      </c>
      <c r="B9452" s="144" t="s">
        <v>123</v>
      </c>
      <c r="C9452">
        <v>510</v>
      </c>
      <c r="D9452" t="str">
        <f>VLOOKUP(Oliusala[[#This Row],[postnumer]],Sveitarfelog[#All],4,FALSE)</f>
        <v>Árneshreppur,Kaldrananeshreppur,Strandabyggð</v>
      </c>
      <c r="E9452" t="str">
        <f>VLOOKUP(Oliusala[[#This Row],[postnumer]],Sveitarfelog[#All],5,FALSE)</f>
        <v>Vestfirðir</v>
      </c>
      <c r="F9452" t="s">
        <v>24</v>
      </c>
      <c r="G9452" t="s">
        <v>24</v>
      </c>
      <c r="H9452" s="1" t="s">
        <v>60</v>
      </c>
      <c r="I9452" s="1">
        <v>949</v>
      </c>
      <c r="J9452" s="2">
        <f>VLOOKUP(Oliusala[[#This Row],[tegund]],Tegundir!$B$2:$D$19,3,FALSE)*Oliusala[[#This Row],[magn]]/1000</f>
        <v>0.82088499999999998</v>
      </c>
      <c r="K9452">
        <v>2017</v>
      </c>
      <c r="L9452" t="s">
        <v>18</v>
      </c>
      <c r="M9452" s="144" t="s">
        <v>59</v>
      </c>
    </row>
    <row r="9453" spans="1:15" x14ac:dyDescent="0.2">
      <c r="A9453" t="s">
        <v>57</v>
      </c>
      <c r="B9453" s="144" t="s">
        <v>123</v>
      </c>
      <c r="C9453">
        <v>510</v>
      </c>
      <c r="D9453" t="str">
        <f>VLOOKUP(Oliusala[[#This Row],[postnumer]],Sveitarfelog[#All],4,FALSE)</f>
        <v>Árneshreppur,Kaldrananeshreppur,Strandabyggð</v>
      </c>
      <c r="E9453" t="str">
        <f>VLOOKUP(Oliusala[[#This Row],[postnumer]],Sveitarfelog[#All],5,FALSE)</f>
        <v>Vestfirðir</v>
      </c>
      <c r="F9453" t="s">
        <v>29</v>
      </c>
      <c r="G9453" t="s">
        <v>24</v>
      </c>
      <c r="H9453" s="1" t="s">
        <v>60</v>
      </c>
      <c r="I9453" s="1">
        <v>103690</v>
      </c>
      <c r="J9453" s="2">
        <f>VLOOKUP(Oliusala[[#This Row],[tegund]],Tegundir!$B$2:$D$19,3,FALSE)*Oliusala[[#This Row],[magn]]/1000</f>
        <v>89.691850000000002</v>
      </c>
      <c r="K9453">
        <v>2017</v>
      </c>
      <c r="L9453" t="s">
        <v>19</v>
      </c>
      <c r="M9453" s="144" t="s">
        <v>59</v>
      </c>
      <c r="O9453" s="144" t="s">
        <v>1998</v>
      </c>
    </row>
    <row r="9454" spans="1:15" x14ac:dyDescent="0.2">
      <c r="A9454" t="s">
        <v>57</v>
      </c>
      <c r="B9454" s="144" t="s">
        <v>123</v>
      </c>
      <c r="C9454">
        <v>510</v>
      </c>
      <c r="D9454" t="str">
        <f>VLOOKUP(Oliusala[[#This Row],[postnumer]],Sveitarfelog[#All],4,FALSE)</f>
        <v>Árneshreppur,Kaldrananeshreppur,Strandabyggð</v>
      </c>
      <c r="E9454" t="str">
        <f>VLOOKUP(Oliusala[[#This Row],[postnumer]],Sveitarfelog[#All],5,FALSE)</f>
        <v>Vestfirðir</v>
      </c>
      <c r="F9454" t="s">
        <v>30</v>
      </c>
      <c r="G9454" t="s">
        <v>24</v>
      </c>
      <c r="H9454" t="s">
        <v>60</v>
      </c>
      <c r="I9454" s="1">
        <v>13053</v>
      </c>
      <c r="J9454" s="2">
        <f>VLOOKUP(Oliusala[[#This Row],[tegund]],Tegundir!$B$2:$D$19,3,FALSE)*Oliusala[[#This Row],[magn]]/1000</f>
        <v>11.290844999999999</v>
      </c>
      <c r="K9454">
        <v>2017</v>
      </c>
      <c r="L9454" t="s">
        <v>19</v>
      </c>
      <c r="M9454" s="144" t="s">
        <v>59</v>
      </c>
      <c r="O9454" s="144" t="s">
        <v>1998</v>
      </c>
    </row>
    <row r="9455" spans="1:15" x14ac:dyDescent="0.2">
      <c r="A9455" t="s">
        <v>57</v>
      </c>
      <c r="B9455" s="144" t="s">
        <v>124</v>
      </c>
      <c r="C9455">
        <v>510</v>
      </c>
      <c r="D9455" t="str">
        <f>VLOOKUP(Oliusala[[#This Row],[postnumer]],Sveitarfelog[#All],4,FALSE)</f>
        <v>Árneshreppur,Kaldrananeshreppur,Strandabyggð</v>
      </c>
      <c r="E9455" t="str">
        <f>VLOOKUP(Oliusala[[#This Row],[postnumer]],Sveitarfelog[#All],5,FALSE)</f>
        <v>Vestfirðir</v>
      </c>
      <c r="F9455" t="s">
        <v>24</v>
      </c>
      <c r="G9455" t="s">
        <v>24</v>
      </c>
      <c r="H9455" s="1" t="s">
        <v>60</v>
      </c>
      <c r="I9455" s="1">
        <v>5983</v>
      </c>
      <c r="J9455" s="2">
        <f>VLOOKUP(Oliusala[[#This Row],[tegund]],Tegundir!$B$2:$D$19,3,FALSE)*Oliusala[[#This Row],[magn]]/1000</f>
        <v>5.1752950000000002</v>
      </c>
      <c r="K9455">
        <v>2017</v>
      </c>
      <c r="L9455" t="s">
        <v>18</v>
      </c>
      <c r="M9455" s="144" t="s">
        <v>59</v>
      </c>
    </row>
    <row r="9456" spans="1:15" x14ac:dyDescent="0.2">
      <c r="A9456" t="s">
        <v>63</v>
      </c>
      <c r="B9456" s="144" t="s">
        <v>123</v>
      </c>
      <c r="C9456">
        <v>510</v>
      </c>
      <c r="D9456" t="str">
        <f>VLOOKUP(Oliusala[[#This Row],[postnumer]],Sveitarfelog[#All],4,FALSE)</f>
        <v>Árneshreppur,Kaldrananeshreppur,Strandabyggð</v>
      </c>
      <c r="E9456" t="str">
        <f>VLOOKUP(Oliusala[[#This Row],[postnumer]],Sveitarfelog[#All],5,FALSE)</f>
        <v>Vestfirðir</v>
      </c>
      <c r="F9456" t="s">
        <v>24</v>
      </c>
      <c r="G9456" t="s">
        <v>24</v>
      </c>
      <c r="H9456" s="1" t="s">
        <v>58</v>
      </c>
      <c r="I9456" s="1">
        <v>853305</v>
      </c>
      <c r="J9456" s="2">
        <f>VLOOKUP(Oliusala[[#This Row],[tegund]],Tegundir!$B$2:$D$19,3,FALSE)*Oliusala[[#This Row],[magn]]/1000</f>
        <v>738.10882499999991</v>
      </c>
      <c r="K9456">
        <v>2017</v>
      </c>
      <c r="L9456" t="s">
        <v>18</v>
      </c>
      <c r="M9456" s="144" t="s">
        <v>59</v>
      </c>
    </row>
    <row r="9457" spans="1:15" x14ac:dyDescent="0.2">
      <c r="A9457" t="s">
        <v>63</v>
      </c>
      <c r="B9457" s="144" t="s">
        <v>124</v>
      </c>
      <c r="C9457">
        <v>510</v>
      </c>
      <c r="D9457" t="str">
        <f>VLOOKUP(Oliusala[[#This Row],[postnumer]],Sveitarfelog[#All],4,FALSE)</f>
        <v>Árneshreppur,Kaldrananeshreppur,Strandabyggð</v>
      </c>
      <c r="E9457" t="str">
        <f>VLOOKUP(Oliusala[[#This Row],[postnumer]],Sveitarfelog[#All],5,FALSE)</f>
        <v>Vestfirðir</v>
      </c>
      <c r="F9457" t="s">
        <v>24</v>
      </c>
      <c r="G9457" t="s">
        <v>24</v>
      </c>
      <c r="H9457" s="1" t="s">
        <v>58</v>
      </c>
      <c r="I9457" s="1">
        <v>32656</v>
      </c>
      <c r="J9457" s="2">
        <f>VLOOKUP(Oliusala[[#This Row],[tegund]],Tegundir!$B$2:$D$19,3,FALSE)*Oliusala[[#This Row],[magn]]/1000</f>
        <v>28.247439999999997</v>
      </c>
      <c r="K9457">
        <v>2017</v>
      </c>
      <c r="L9457" t="s">
        <v>18</v>
      </c>
      <c r="M9457" s="144" t="s">
        <v>59</v>
      </c>
    </row>
    <row r="9458" spans="1:15" x14ac:dyDescent="0.2">
      <c r="A9458" t="s">
        <v>63</v>
      </c>
      <c r="B9458" s="144" t="s">
        <v>123</v>
      </c>
      <c r="C9458">
        <v>510</v>
      </c>
      <c r="D9458" t="str">
        <f>VLOOKUP(Oliusala[[#This Row],[postnumer]],Sveitarfelog[#All],4,FALSE)</f>
        <v>Árneshreppur,Kaldrananeshreppur,Strandabyggð</v>
      </c>
      <c r="E9458" t="str">
        <f>VLOOKUP(Oliusala[[#This Row],[postnumer]],Sveitarfelog[#All],5,FALSE)</f>
        <v>Vestfirðir</v>
      </c>
      <c r="F9458" t="s">
        <v>25</v>
      </c>
      <c r="G9458" t="s">
        <v>24</v>
      </c>
      <c r="H9458" t="s">
        <v>58</v>
      </c>
      <c r="I9458" s="1">
        <v>93336</v>
      </c>
      <c r="J9458" s="2">
        <f>VLOOKUP(Oliusala[[#This Row],[tegund]],Tegundir!$B$2:$D$19,3,FALSE)*Oliusala[[#This Row],[magn]]/1000</f>
        <v>80.735640000000004</v>
      </c>
      <c r="K9458">
        <v>2017</v>
      </c>
      <c r="L9458" t="s">
        <v>18</v>
      </c>
      <c r="M9458" s="144" t="s">
        <v>59</v>
      </c>
    </row>
    <row r="9459" spans="1:15" x14ac:dyDescent="0.2">
      <c r="A9459" t="s">
        <v>57</v>
      </c>
      <c r="B9459" s="144" t="s">
        <v>123</v>
      </c>
      <c r="C9459">
        <v>510</v>
      </c>
      <c r="D9459" t="str">
        <f>VLOOKUP(Oliusala[[#This Row],[postnumer]],Sveitarfelog[#All],4,FALSE)</f>
        <v>Árneshreppur,Kaldrananeshreppur,Strandabyggð</v>
      </c>
      <c r="E9459" t="str">
        <f>VLOOKUP(Oliusala[[#This Row],[postnumer]],Sveitarfelog[#All],5,FALSE)</f>
        <v>Vestfirðir</v>
      </c>
      <c r="F9459" t="s">
        <v>25</v>
      </c>
      <c r="G9459" t="s">
        <v>24</v>
      </c>
      <c r="H9459" t="s">
        <v>60</v>
      </c>
      <c r="I9459" s="1">
        <v>282381</v>
      </c>
      <c r="J9459" s="2">
        <f>VLOOKUP(Oliusala[[#This Row],[tegund]],Tegundir!$B$2:$D$19,3,FALSE)*Oliusala[[#This Row],[magn]]/1000</f>
        <v>244.25956500000001</v>
      </c>
      <c r="K9459">
        <v>2017</v>
      </c>
      <c r="L9459" t="s">
        <v>1955</v>
      </c>
      <c r="M9459" s="144" t="s">
        <v>59</v>
      </c>
    </row>
    <row r="9460" spans="1:15" x14ac:dyDescent="0.2">
      <c r="A9460" t="s">
        <v>57</v>
      </c>
      <c r="B9460" s="144" t="s">
        <v>124</v>
      </c>
      <c r="C9460">
        <v>510</v>
      </c>
      <c r="D9460" t="str">
        <f>VLOOKUP(Oliusala[[#This Row],[postnumer]],Sveitarfelog[#All],4,FALSE)</f>
        <v>Árneshreppur,Kaldrananeshreppur,Strandabyggð</v>
      </c>
      <c r="E9460" t="str">
        <f>VLOOKUP(Oliusala[[#This Row],[postnumer]],Sveitarfelog[#All],5,FALSE)</f>
        <v>Vestfirðir</v>
      </c>
      <c r="F9460" t="s">
        <v>25</v>
      </c>
      <c r="G9460" t="s">
        <v>24</v>
      </c>
      <c r="H9460" s="1" t="s">
        <v>60</v>
      </c>
      <c r="I9460" s="1">
        <v>132526</v>
      </c>
      <c r="J9460" s="2">
        <f>VLOOKUP(Oliusala[[#This Row],[tegund]],Tegundir!$B$2:$D$19,3,FALSE)*Oliusala[[#This Row],[magn]]/1000</f>
        <v>114.63499</v>
      </c>
      <c r="K9460">
        <v>2017</v>
      </c>
      <c r="L9460" t="s">
        <v>19</v>
      </c>
      <c r="M9460" s="144" t="s">
        <v>59</v>
      </c>
      <c r="O9460" s="144" t="s">
        <v>1997</v>
      </c>
    </row>
    <row r="9461" spans="1:15" x14ac:dyDescent="0.2">
      <c r="A9461" t="s">
        <v>57</v>
      </c>
      <c r="B9461" s="144" t="s">
        <v>125</v>
      </c>
      <c r="C9461">
        <v>520</v>
      </c>
      <c r="D9461" t="str">
        <f>VLOOKUP(Oliusala[[#This Row],[postnumer]],Sveitarfelog[#All],4,FALSE)</f>
        <v>Árneshreppur,Kaldrananeshreppur,Strandabyggð</v>
      </c>
      <c r="E9461" t="str">
        <f>VLOOKUP(Oliusala[[#This Row],[postnumer]],Sveitarfelog[#All],5,FALSE)</f>
        <v>Vestfirðir</v>
      </c>
      <c r="F9461" t="s">
        <v>25</v>
      </c>
      <c r="G9461" t="s">
        <v>24</v>
      </c>
      <c r="H9461" s="1" t="s">
        <v>60</v>
      </c>
      <c r="I9461" s="1">
        <v>207883</v>
      </c>
      <c r="J9461" s="2">
        <f>VLOOKUP(Oliusala[[#This Row],[tegund]],Tegundir!$B$2:$D$19,3,FALSE)*Oliusala[[#This Row],[magn]]/1000</f>
        <v>179.81879499999999</v>
      </c>
      <c r="K9461">
        <v>2017</v>
      </c>
      <c r="L9461" t="s">
        <v>1955</v>
      </c>
      <c r="M9461" s="144" t="s">
        <v>59</v>
      </c>
    </row>
    <row r="9462" spans="1:15" x14ac:dyDescent="0.2">
      <c r="A9462" t="s">
        <v>57</v>
      </c>
      <c r="B9462" s="144" t="s">
        <v>125</v>
      </c>
      <c r="C9462">
        <v>520</v>
      </c>
      <c r="D9462" t="str">
        <f>VLOOKUP(Oliusala[[#This Row],[postnumer]],Sveitarfelog[#All],4,FALSE)</f>
        <v>Árneshreppur,Kaldrananeshreppur,Strandabyggð</v>
      </c>
      <c r="E9462" t="str">
        <f>VLOOKUP(Oliusala[[#This Row],[postnumer]],Sveitarfelog[#All],5,FALSE)</f>
        <v>Vestfirðir</v>
      </c>
      <c r="F9462" t="s">
        <v>29</v>
      </c>
      <c r="G9462" t="s">
        <v>24</v>
      </c>
      <c r="H9462" s="1" t="s">
        <v>58</v>
      </c>
      <c r="I9462" s="1">
        <v>5867</v>
      </c>
      <c r="J9462" s="2">
        <f>VLOOKUP(Oliusala[[#This Row],[tegund]],Tegundir!$B$2:$D$19,3,FALSE)*Oliusala[[#This Row],[magn]]/1000</f>
        <v>5.0749550000000001</v>
      </c>
      <c r="K9462">
        <v>2017</v>
      </c>
      <c r="L9462" t="s">
        <v>19</v>
      </c>
      <c r="M9462" s="144" t="s">
        <v>59</v>
      </c>
      <c r="O9462" s="144" t="s">
        <v>1998</v>
      </c>
    </row>
    <row r="9463" spans="1:15" x14ac:dyDescent="0.2">
      <c r="A9463" t="s">
        <v>57</v>
      </c>
      <c r="B9463" s="144" t="s">
        <v>125</v>
      </c>
      <c r="C9463">
        <v>520</v>
      </c>
      <c r="D9463" t="str">
        <f>VLOOKUP(Oliusala[[#This Row],[postnumer]],Sveitarfelog[#All],4,FALSE)</f>
        <v>Árneshreppur,Kaldrananeshreppur,Strandabyggð</v>
      </c>
      <c r="E9463" t="str">
        <f>VLOOKUP(Oliusala[[#This Row],[postnumer]],Sveitarfelog[#All],5,FALSE)</f>
        <v>Vestfirðir</v>
      </c>
      <c r="F9463" t="s">
        <v>29</v>
      </c>
      <c r="G9463" t="s">
        <v>24</v>
      </c>
      <c r="H9463" s="1" t="s">
        <v>60</v>
      </c>
      <c r="I9463" s="1">
        <v>11201</v>
      </c>
      <c r="J9463" s="2">
        <f>VLOOKUP(Oliusala[[#This Row],[tegund]],Tegundir!$B$2:$D$19,3,FALSE)*Oliusala[[#This Row],[magn]]/1000</f>
        <v>9.6888649999999998</v>
      </c>
      <c r="K9463">
        <v>2017</v>
      </c>
      <c r="L9463" t="s">
        <v>19</v>
      </c>
      <c r="M9463" s="144" t="s">
        <v>59</v>
      </c>
      <c r="O9463" s="144" t="s">
        <v>1998</v>
      </c>
    </row>
    <row r="9464" spans="1:15" x14ac:dyDescent="0.2">
      <c r="A9464" t="s">
        <v>63</v>
      </c>
      <c r="B9464" s="144" t="s">
        <v>125</v>
      </c>
      <c r="C9464">
        <v>520</v>
      </c>
      <c r="D9464" t="str">
        <f>VLOOKUP(Oliusala[[#This Row],[postnumer]],Sveitarfelog[#All],4,FALSE)</f>
        <v>Árneshreppur,Kaldrananeshreppur,Strandabyggð</v>
      </c>
      <c r="E9464" t="str">
        <f>VLOOKUP(Oliusala[[#This Row],[postnumer]],Sveitarfelog[#All],5,FALSE)</f>
        <v>Vestfirðir</v>
      </c>
      <c r="F9464" t="s">
        <v>24</v>
      </c>
      <c r="G9464" t="s">
        <v>24</v>
      </c>
      <c r="H9464" s="1" t="s">
        <v>58</v>
      </c>
      <c r="I9464" s="1">
        <v>57324</v>
      </c>
      <c r="J9464" s="2">
        <f>VLOOKUP(Oliusala[[#This Row],[tegund]],Tegundir!$B$2:$D$19,3,FALSE)*Oliusala[[#This Row],[magn]]/1000</f>
        <v>49.585260000000005</v>
      </c>
      <c r="K9464">
        <v>2017</v>
      </c>
      <c r="L9464" t="s">
        <v>18</v>
      </c>
      <c r="M9464" s="144" t="s">
        <v>59</v>
      </c>
    </row>
    <row r="9465" spans="1:15" x14ac:dyDescent="0.2">
      <c r="A9465" t="s">
        <v>57</v>
      </c>
      <c r="B9465" s="144" t="s">
        <v>102</v>
      </c>
      <c r="C9465">
        <v>530</v>
      </c>
      <c r="D9465" t="str">
        <f>VLOOKUP(Oliusala[[#This Row],[postnumer]],Sveitarfelog[#All],4,FALSE)</f>
        <v>Húnaþing vestra</v>
      </c>
      <c r="E9465" t="str">
        <f>VLOOKUP(Oliusala[[#This Row],[postnumer]],Sveitarfelog[#All],5,FALSE)</f>
        <v>Norðurland vestra</v>
      </c>
      <c r="F9465" t="s">
        <v>24</v>
      </c>
      <c r="G9465" t="s">
        <v>24</v>
      </c>
      <c r="H9465" s="1" t="s">
        <v>60</v>
      </c>
      <c r="I9465" s="1">
        <v>1129</v>
      </c>
      <c r="J9465" s="2">
        <f>VLOOKUP(Oliusala[[#This Row],[tegund]],Tegundir!$B$2:$D$19,3,FALSE)*Oliusala[[#This Row],[magn]]/1000</f>
        <v>0.97658500000000004</v>
      </c>
      <c r="K9465">
        <v>2017</v>
      </c>
      <c r="L9465" t="s">
        <v>18</v>
      </c>
      <c r="M9465" s="144" t="s">
        <v>59</v>
      </c>
    </row>
    <row r="9466" spans="1:15" x14ac:dyDescent="0.2">
      <c r="A9466" t="s">
        <v>57</v>
      </c>
      <c r="B9466" s="144" t="s">
        <v>102</v>
      </c>
      <c r="C9466">
        <v>530</v>
      </c>
      <c r="D9466" t="str">
        <f>VLOOKUP(Oliusala[[#This Row],[postnumer]],Sveitarfelog[#All],4,FALSE)</f>
        <v>Húnaþing vestra</v>
      </c>
      <c r="E9466" t="str">
        <f>VLOOKUP(Oliusala[[#This Row],[postnumer]],Sveitarfelog[#All],5,FALSE)</f>
        <v>Norðurland vestra</v>
      </c>
      <c r="F9466" t="s">
        <v>30</v>
      </c>
      <c r="G9466" t="s">
        <v>24</v>
      </c>
      <c r="H9466" s="1" t="s">
        <v>60</v>
      </c>
      <c r="I9466" s="1">
        <v>5914</v>
      </c>
      <c r="J9466" s="2">
        <f>VLOOKUP(Oliusala[[#This Row],[tegund]],Tegundir!$B$2:$D$19,3,FALSE)*Oliusala[[#This Row],[magn]]/1000</f>
        <v>5.1156099999999993</v>
      </c>
      <c r="K9466">
        <v>2017</v>
      </c>
      <c r="L9466" t="s">
        <v>19</v>
      </c>
      <c r="M9466" s="144" t="s">
        <v>59</v>
      </c>
      <c r="O9466" s="144" t="s">
        <v>1998</v>
      </c>
    </row>
    <row r="9467" spans="1:15" x14ac:dyDescent="0.2">
      <c r="A9467" t="s">
        <v>122</v>
      </c>
      <c r="B9467" s="144" t="s">
        <v>102</v>
      </c>
      <c r="C9467">
        <v>530</v>
      </c>
      <c r="D9467" t="str">
        <f>VLOOKUP(Oliusala[[#This Row],[postnumer]],Sveitarfelog[#All],4,FALSE)</f>
        <v>Húnaþing vestra</v>
      </c>
      <c r="E9467" t="str">
        <f>VLOOKUP(Oliusala[[#This Row],[postnumer]],Sveitarfelog[#All],5,FALSE)</f>
        <v>Norðurland vestra</v>
      </c>
      <c r="F9467" t="s">
        <v>24</v>
      </c>
      <c r="G9467" t="s">
        <v>24</v>
      </c>
      <c r="H9467" s="1" t="s">
        <v>60</v>
      </c>
      <c r="I9467" s="1">
        <v>3801</v>
      </c>
      <c r="J9467" s="2">
        <f>VLOOKUP(Oliusala[[#This Row],[tegund]],Tegundir!$B$2:$D$19,3,FALSE)*Oliusala[[#This Row],[magn]]/1000</f>
        <v>3.2878649999999996</v>
      </c>
      <c r="K9467">
        <v>2017</v>
      </c>
      <c r="L9467" t="s">
        <v>18</v>
      </c>
      <c r="M9467" s="144" t="s">
        <v>59</v>
      </c>
    </row>
    <row r="9468" spans="1:15" x14ac:dyDescent="0.2">
      <c r="A9468" t="s">
        <v>63</v>
      </c>
      <c r="B9468" s="144" t="s">
        <v>102</v>
      </c>
      <c r="C9468">
        <v>530</v>
      </c>
      <c r="D9468" t="str">
        <f>VLOOKUP(Oliusala[[#This Row],[postnumer]],Sveitarfelog[#All],4,FALSE)</f>
        <v>Húnaþing vestra</v>
      </c>
      <c r="E9468" t="str">
        <f>VLOOKUP(Oliusala[[#This Row],[postnumer]],Sveitarfelog[#All],5,FALSE)</f>
        <v>Norðurland vestra</v>
      </c>
      <c r="F9468" t="s">
        <v>24</v>
      </c>
      <c r="G9468" t="s">
        <v>24</v>
      </c>
      <c r="H9468" s="1" t="s">
        <v>58</v>
      </c>
      <c r="I9468" s="1">
        <v>614122</v>
      </c>
      <c r="J9468" s="2">
        <f>VLOOKUP(Oliusala[[#This Row],[tegund]],Tegundir!$B$2:$D$19,3,FALSE)*Oliusala[[#This Row],[magn]]/1000</f>
        <v>531.21553000000006</v>
      </c>
      <c r="K9468">
        <v>2017</v>
      </c>
      <c r="L9468" t="s">
        <v>18</v>
      </c>
      <c r="M9468" s="144" t="s">
        <v>59</v>
      </c>
    </row>
    <row r="9469" spans="1:15" x14ac:dyDescent="0.2">
      <c r="A9469" t="s">
        <v>63</v>
      </c>
      <c r="B9469" s="144" t="s">
        <v>126</v>
      </c>
      <c r="C9469">
        <v>530</v>
      </c>
      <c r="D9469" t="str">
        <f>VLOOKUP(Oliusala[[#This Row],[postnumer]],Sveitarfelog[#All],4,FALSE)</f>
        <v>Húnaþing vestra</v>
      </c>
      <c r="E9469" t="str">
        <f>VLOOKUP(Oliusala[[#This Row],[postnumer]],Sveitarfelog[#All],5,FALSE)</f>
        <v>Norðurland vestra</v>
      </c>
      <c r="F9469" t="s">
        <v>24</v>
      </c>
      <c r="G9469" t="s">
        <v>24</v>
      </c>
      <c r="H9469" s="1" t="s">
        <v>58</v>
      </c>
      <c r="I9469" s="1">
        <v>78653</v>
      </c>
      <c r="J9469" s="2">
        <f>VLOOKUP(Oliusala[[#This Row],[tegund]],Tegundir!$B$2:$D$19,3,FALSE)*Oliusala[[#This Row],[magn]]/1000</f>
        <v>68.034845000000004</v>
      </c>
      <c r="K9469">
        <v>2017</v>
      </c>
      <c r="L9469" t="s">
        <v>18</v>
      </c>
      <c r="M9469" s="144" t="s">
        <v>59</v>
      </c>
    </row>
    <row r="9470" spans="1:15" x14ac:dyDescent="0.2">
      <c r="A9470" t="s">
        <v>68</v>
      </c>
      <c r="B9470" s="144" t="s">
        <v>102</v>
      </c>
      <c r="C9470">
        <v>530</v>
      </c>
      <c r="D9470" t="str">
        <f>VLOOKUP(Oliusala[[#This Row],[postnumer]],Sveitarfelog[#All],4,FALSE)</f>
        <v>Húnaþing vestra</v>
      </c>
      <c r="E9470" t="str">
        <f>VLOOKUP(Oliusala[[#This Row],[postnumer]],Sveitarfelog[#All],5,FALSE)</f>
        <v>Norðurland vestra</v>
      </c>
      <c r="F9470" t="s">
        <v>25</v>
      </c>
      <c r="G9470" t="s">
        <v>24</v>
      </c>
      <c r="H9470" t="s">
        <v>60</v>
      </c>
      <c r="I9470" s="1">
        <v>7045</v>
      </c>
      <c r="J9470" s="2">
        <f>VLOOKUP(Oliusala[[#This Row],[tegund]],Tegundir!$B$2:$D$19,3,FALSE)*Oliusala[[#This Row],[magn]]/1000</f>
        <v>6.0939250000000005</v>
      </c>
      <c r="K9470">
        <v>2017</v>
      </c>
      <c r="L9470" t="s">
        <v>1955</v>
      </c>
      <c r="M9470" s="144" t="s">
        <v>59</v>
      </c>
    </row>
    <row r="9471" spans="1:15" x14ac:dyDescent="0.2">
      <c r="A9471" t="s">
        <v>69</v>
      </c>
      <c r="B9471" s="144" t="s">
        <v>102</v>
      </c>
      <c r="C9471">
        <v>530</v>
      </c>
      <c r="D9471" t="str">
        <f>VLOOKUP(Oliusala[[#This Row],[postnumer]],Sveitarfelog[#All],4,FALSE)</f>
        <v>Húnaþing vestra</v>
      </c>
      <c r="E9471" t="str">
        <f>VLOOKUP(Oliusala[[#This Row],[postnumer]],Sveitarfelog[#All],5,FALSE)</f>
        <v>Norðurland vestra</v>
      </c>
      <c r="F9471" t="s">
        <v>25</v>
      </c>
      <c r="G9471" t="s">
        <v>24</v>
      </c>
      <c r="H9471" t="s">
        <v>60</v>
      </c>
      <c r="I9471" s="1">
        <v>1503</v>
      </c>
      <c r="J9471" s="2">
        <f>VLOOKUP(Oliusala[[#This Row],[tegund]],Tegundir!$B$2:$D$19,3,FALSE)*Oliusala[[#This Row],[magn]]/1000</f>
        <v>1.300095</v>
      </c>
      <c r="K9471">
        <v>2017</v>
      </c>
      <c r="L9471" t="s">
        <v>1955</v>
      </c>
      <c r="M9471" s="144" t="s">
        <v>59</v>
      </c>
    </row>
    <row r="9472" spans="1:15" x14ac:dyDescent="0.2">
      <c r="A9472" t="s">
        <v>102</v>
      </c>
      <c r="B9472" s="144" t="s">
        <v>102</v>
      </c>
      <c r="C9472">
        <v>530</v>
      </c>
      <c r="D9472" t="str">
        <f>VLOOKUP(Oliusala[[#This Row],[postnumer]],Sveitarfelog[#All],4,FALSE)</f>
        <v>Húnaþing vestra</v>
      </c>
      <c r="E9472" t="str">
        <f>VLOOKUP(Oliusala[[#This Row],[postnumer]],Sveitarfelog[#All],5,FALSE)</f>
        <v>Norðurland vestra</v>
      </c>
      <c r="F9472" t="s">
        <v>25</v>
      </c>
      <c r="G9472" t="s">
        <v>24</v>
      </c>
      <c r="H9472" t="s">
        <v>58</v>
      </c>
      <c r="I9472" s="1">
        <v>23213</v>
      </c>
      <c r="J9472" s="2">
        <f>VLOOKUP(Oliusala[[#This Row],[tegund]],Tegundir!$B$2:$D$19,3,FALSE)*Oliusala[[#This Row],[magn]]/1000</f>
        <v>20.079245</v>
      </c>
      <c r="K9472">
        <v>2017</v>
      </c>
      <c r="L9472" t="s">
        <v>1955</v>
      </c>
      <c r="M9472" s="144" t="s">
        <v>59</v>
      </c>
    </row>
    <row r="9473" spans="1:15" x14ac:dyDescent="0.2">
      <c r="A9473" t="s">
        <v>57</v>
      </c>
      <c r="B9473" s="144" t="s">
        <v>102</v>
      </c>
      <c r="C9473">
        <v>530</v>
      </c>
      <c r="D9473" t="str">
        <f>VLOOKUP(Oliusala[[#This Row],[postnumer]],Sveitarfelog[#All],4,FALSE)</f>
        <v>Húnaþing vestra</v>
      </c>
      <c r="E9473" t="str">
        <f>VLOOKUP(Oliusala[[#This Row],[postnumer]],Sveitarfelog[#All],5,FALSE)</f>
        <v>Norðurland vestra</v>
      </c>
      <c r="F9473" t="s">
        <v>25</v>
      </c>
      <c r="G9473" t="s">
        <v>24</v>
      </c>
      <c r="H9473" s="1" t="s">
        <v>60</v>
      </c>
      <c r="I9473" s="1">
        <v>194358</v>
      </c>
      <c r="J9473" s="2">
        <f>VLOOKUP(Oliusala[[#This Row],[tegund]],Tegundir!$B$2:$D$19,3,FALSE)*Oliusala[[#This Row],[magn]]/1000</f>
        <v>168.11967000000001</v>
      </c>
      <c r="K9473">
        <v>2017</v>
      </c>
      <c r="L9473" t="s">
        <v>1955</v>
      </c>
      <c r="M9473" s="144" t="s">
        <v>59</v>
      </c>
    </row>
    <row r="9474" spans="1:15" x14ac:dyDescent="0.2">
      <c r="A9474" t="s">
        <v>122</v>
      </c>
      <c r="B9474" s="144" t="s">
        <v>102</v>
      </c>
      <c r="C9474">
        <v>530</v>
      </c>
      <c r="D9474" t="str">
        <f>VLOOKUP(Oliusala[[#This Row],[postnumer]],Sveitarfelog[#All],4,FALSE)</f>
        <v>Húnaþing vestra</v>
      </c>
      <c r="E9474" t="str">
        <f>VLOOKUP(Oliusala[[#This Row],[postnumer]],Sveitarfelog[#All],5,FALSE)</f>
        <v>Norðurland vestra</v>
      </c>
      <c r="F9474" t="s">
        <v>25</v>
      </c>
      <c r="G9474" t="s">
        <v>24</v>
      </c>
      <c r="H9474" s="1" t="s">
        <v>60</v>
      </c>
      <c r="I9474" s="1">
        <v>38092</v>
      </c>
      <c r="J9474" s="2">
        <f>VLOOKUP(Oliusala[[#This Row],[tegund]],Tegundir!$B$2:$D$19,3,FALSE)*Oliusala[[#This Row],[magn]]/1000</f>
        <v>32.949580000000005</v>
      </c>
      <c r="K9474">
        <v>2017</v>
      </c>
      <c r="L9474" t="s">
        <v>1955</v>
      </c>
      <c r="M9474" s="144" t="s">
        <v>59</v>
      </c>
    </row>
    <row r="9475" spans="1:15" x14ac:dyDescent="0.2">
      <c r="A9475" t="s">
        <v>63</v>
      </c>
      <c r="B9475" s="144" t="s">
        <v>102</v>
      </c>
      <c r="C9475">
        <v>530</v>
      </c>
      <c r="D9475" t="str">
        <f>VLOOKUP(Oliusala[[#This Row],[postnumer]],Sveitarfelog[#All],4,FALSE)</f>
        <v>Húnaþing vestra</v>
      </c>
      <c r="E9475" t="str">
        <f>VLOOKUP(Oliusala[[#This Row],[postnumer]],Sveitarfelog[#All],5,FALSE)</f>
        <v>Norðurland vestra</v>
      </c>
      <c r="F9475" t="s">
        <v>25</v>
      </c>
      <c r="G9475" t="s">
        <v>24</v>
      </c>
      <c r="H9475" t="s">
        <v>58</v>
      </c>
      <c r="I9475" s="1">
        <v>97226</v>
      </c>
      <c r="J9475" s="2">
        <f>VLOOKUP(Oliusala[[#This Row],[tegund]],Tegundir!$B$2:$D$19,3,FALSE)*Oliusala[[#This Row],[magn]]/1000</f>
        <v>84.100490000000008</v>
      </c>
      <c r="K9475">
        <v>2017</v>
      </c>
      <c r="L9475" t="s">
        <v>1955</v>
      </c>
      <c r="M9475" s="144" t="s">
        <v>59</v>
      </c>
    </row>
    <row r="9476" spans="1:15" x14ac:dyDescent="0.2">
      <c r="A9476" t="s">
        <v>57</v>
      </c>
      <c r="B9476" s="144" t="s">
        <v>127</v>
      </c>
      <c r="C9476">
        <v>531</v>
      </c>
      <c r="D9476" t="str">
        <f>VLOOKUP(Oliusala[[#This Row],[postnumer]],Sveitarfelog[#All],4,FALSE)</f>
        <v>Húnaþing vestra</v>
      </c>
      <c r="E9476" t="str">
        <f>VLOOKUP(Oliusala[[#This Row],[postnumer]],Sveitarfelog[#All],5,FALSE)</f>
        <v>Norðurland vestra</v>
      </c>
      <c r="F9476" t="s">
        <v>24</v>
      </c>
      <c r="G9476" t="s">
        <v>24</v>
      </c>
      <c r="H9476" s="1" t="s">
        <v>60</v>
      </c>
      <c r="I9476" s="1">
        <v>18355</v>
      </c>
      <c r="J9476" s="2">
        <f>VLOOKUP(Oliusala[[#This Row],[tegund]],Tegundir!$B$2:$D$19,3,FALSE)*Oliusala[[#This Row],[magn]]/1000</f>
        <v>15.877075000000001</v>
      </c>
      <c r="K9476">
        <v>2017</v>
      </c>
      <c r="L9476" t="s">
        <v>18</v>
      </c>
      <c r="M9476" s="144" t="s">
        <v>59</v>
      </c>
    </row>
    <row r="9477" spans="1:15" x14ac:dyDescent="0.2">
      <c r="A9477" t="s">
        <v>122</v>
      </c>
      <c r="B9477" s="144" t="s">
        <v>127</v>
      </c>
      <c r="C9477">
        <v>531</v>
      </c>
      <c r="D9477" t="str">
        <f>VLOOKUP(Oliusala[[#This Row],[postnumer]],Sveitarfelog[#All],4,FALSE)</f>
        <v>Húnaþing vestra</v>
      </c>
      <c r="E9477" t="str">
        <f>VLOOKUP(Oliusala[[#This Row],[postnumer]],Sveitarfelog[#All],5,FALSE)</f>
        <v>Norðurland vestra</v>
      </c>
      <c r="F9477" t="s">
        <v>24</v>
      </c>
      <c r="G9477" t="s">
        <v>24</v>
      </c>
      <c r="H9477" s="1" t="s">
        <v>60</v>
      </c>
      <c r="I9477" s="1">
        <v>1126</v>
      </c>
      <c r="J9477" s="2">
        <f>VLOOKUP(Oliusala[[#This Row],[tegund]],Tegundir!$B$2:$D$19,3,FALSE)*Oliusala[[#This Row],[magn]]/1000</f>
        <v>0.97399000000000002</v>
      </c>
      <c r="K9477">
        <v>2017</v>
      </c>
      <c r="L9477" t="s">
        <v>18</v>
      </c>
      <c r="M9477" s="144" t="s">
        <v>59</v>
      </c>
    </row>
    <row r="9478" spans="1:15" x14ac:dyDescent="0.2">
      <c r="A9478" t="s">
        <v>63</v>
      </c>
      <c r="B9478" s="144" t="s">
        <v>127</v>
      </c>
      <c r="C9478">
        <v>531</v>
      </c>
      <c r="D9478" t="str">
        <f>VLOOKUP(Oliusala[[#This Row],[postnumer]],Sveitarfelog[#All],4,FALSE)</f>
        <v>Húnaþing vestra</v>
      </c>
      <c r="E9478" t="str">
        <f>VLOOKUP(Oliusala[[#This Row],[postnumer]],Sveitarfelog[#All],5,FALSE)</f>
        <v>Norðurland vestra</v>
      </c>
      <c r="F9478" t="s">
        <v>24</v>
      </c>
      <c r="G9478" t="s">
        <v>24</v>
      </c>
      <c r="H9478" t="s">
        <v>58</v>
      </c>
      <c r="I9478" s="1">
        <v>134953</v>
      </c>
      <c r="J9478" s="2">
        <f>VLOOKUP(Oliusala[[#This Row],[tegund]],Tegundir!$B$2:$D$19,3,FALSE)*Oliusala[[#This Row],[magn]]/1000</f>
        <v>116.734345</v>
      </c>
      <c r="K9478">
        <v>2017</v>
      </c>
      <c r="L9478" t="s">
        <v>18</v>
      </c>
      <c r="M9478" s="144" t="s">
        <v>59</v>
      </c>
    </row>
    <row r="9479" spans="1:15" x14ac:dyDescent="0.2">
      <c r="A9479" t="s">
        <v>57</v>
      </c>
      <c r="B9479" s="144" t="s">
        <v>127</v>
      </c>
      <c r="C9479">
        <v>531</v>
      </c>
      <c r="D9479" t="str">
        <f>VLOOKUP(Oliusala[[#This Row],[postnumer]],Sveitarfelog[#All],4,FALSE)</f>
        <v>Húnaþing vestra</v>
      </c>
      <c r="E9479" t="str">
        <f>VLOOKUP(Oliusala[[#This Row],[postnumer]],Sveitarfelog[#All],5,FALSE)</f>
        <v>Norðurland vestra</v>
      </c>
      <c r="F9479" t="s">
        <v>25</v>
      </c>
      <c r="G9479" t="s">
        <v>24</v>
      </c>
      <c r="H9479" s="1" t="s">
        <v>60</v>
      </c>
      <c r="I9479" s="1">
        <v>277755</v>
      </c>
      <c r="J9479" s="2">
        <f>VLOOKUP(Oliusala[[#This Row],[tegund]],Tegundir!$B$2:$D$19,3,FALSE)*Oliusala[[#This Row],[magn]]/1000</f>
        <v>240.25807500000002</v>
      </c>
      <c r="K9479">
        <v>2017</v>
      </c>
      <c r="L9479" t="s">
        <v>1955</v>
      </c>
      <c r="M9479" s="144" t="s">
        <v>59</v>
      </c>
    </row>
    <row r="9480" spans="1:15" x14ac:dyDescent="0.2">
      <c r="A9480" t="s">
        <v>122</v>
      </c>
      <c r="B9480" s="144" t="s">
        <v>127</v>
      </c>
      <c r="C9480">
        <v>531</v>
      </c>
      <c r="D9480" t="str">
        <f>VLOOKUP(Oliusala[[#This Row],[postnumer]],Sveitarfelog[#All],4,FALSE)</f>
        <v>Húnaþing vestra</v>
      </c>
      <c r="E9480" t="str">
        <f>VLOOKUP(Oliusala[[#This Row],[postnumer]],Sveitarfelog[#All],5,FALSE)</f>
        <v>Norðurland vestra</v>
      </c>
      <c r="F9480" t="s">
        <v>25</v>
      </c>
      <c r="G9480" t="s">
        <v>24</v>
      </c>
      <c r="H9480" s="1" t="s">
        <v>60</v>
      </c>
      <c r="I9480" s="1">
        <v>10751</v>
      </c>
      <c r="J9480" s="2">
        <f>VLOOKUP(Oliusala[[#This Row],[tegund]],Tegundir!$B$2:$D$19,3,FALSE)*Oliusala[[#This Row],[magn]]/1000</f>
        <v>9.2996149999999993</v>
      </c>
      <c r="K9480">
        <v>2017</v>
      </c>
      <c r="L9480" t="s">
        <v>1955</v>
      </c>
      <c r="M9480" s="144" t="s">
        <v>59</v>
      </c>
    </row>
    <row r="9481" spans="1:15" x14ac:dyDescent="0.2">
      <c r="A9481" t="s">
        <v>57</v>
      </c>
      <c r="B9481" s="144" t="s">
        <v>128</v>
      </c>
      <c r="C9481">
        <v>540</v>
      </c>
      <c r="D9481" t="str">
        <f>VLOOKUP(Oliusala[[#This Row],[postnumer]],Sveitarfelog[#All],4,FALSE)</f>
        <v>Húnabyggð</v>
      </c>
      <c r="E9481" t="str">
        <f>VLOOKUP(Oliusala[[#This Row],[postnumer]],Sveitarfelog[#All],5,FALSE)</f>
        <v>Norðurland vestra</v>
      </c>
      <c r="F9481" t="s">
        <v>24</v>
      </c>
      <c r="G9481" t="s">
        <v>24</v>
      </c>
      <c r="H9481" s="1" t="s">
        <v>60</v>
      </c>
      <c r="I9481" s="1">
        <v>6126</v>
      </c>
      <c r="J9481" s="2">
        <f>VLOOKUP(Oliusala[[#This Row],[tegund]],Tegundir!$B$2:$D$19,3,FALSE)*Oliusala[[#This Row],[magn]]/1000</f>
        <v>5.2989899999999999</v>
      </c>
      <c r="K9481">
        <v>2017</v>
      </c>
      <c r="L9481" t="s">
        <v>1955</v>
      </c>
      <c r="M9481" s="144" t="s">
        <v>59</v>
      </c>
    </row>
    <row r="9482" spans="1:15" x14ac:dyDescent="0.2">
      <c r="A9482" t="s">
        <v>57</v>
      </c>
      <c r="B9482" s="144" t="s">
        <v>128</v>
      </c>
      <c r="C9482">
        <v>540</v>
      </c>
      <c r="D9482" t="str">
        <f>VLOOKUP(Oliusala[[#This Row],[postnumer]],Sveitarfelog[#All],4,FALSE)</f>
        <v>Húnabyggð</v>
      </c>
      <c r="E9482" t="str">
        <f>VLOOKUP(Oliusala[[#This Row],[postnumer]],Sveitarfelog[#All],5,FALSE)</f>
        <v>Norðurland vestra</v>
      </c>
      <c r="F9482" t="s">
        <v>30</v>
      </c>
      <c r="G9482" t="s">
        <v>24</v>
      </c>
      <c r="H9482" s="1" t="s">
        <v>60</v>
      </c>
      <c r="I9482" s="1">
        <v>8585</v>
      </c>
      <c r="J9482" s="2">
        <f>VLOOKUP(Oliusala[[#This Row],[tegund]],Tegundir!$B$2:$D$19,3,FALSE)*Oliusala[[#This Row],[magn]]/1000</f>
        <v>7.4260249999999992</v>
      </c>
      <c r="K9482">
        <v>2017</v>
      </c>
      <c r="L9482" t="s">
        <v>19</v>
      </c>
      <c r="M9482" s="144" t="s">
        <v>59</v>
      </c>
      <c r="O9482" s="144" t="s">
        <v>1998</v>
      </c>
    </row>
    <row r="9483" spans="1:15" x14ac:dyDescent="0.2">
      <c r="A9483" t="s">
        <v>122</v>
      </c>
      <c r="B9483" s="144" t="s">
        <v>128</v>
      </c>
      <c r="C9483">
        <v>540</v>
      </c>
      <c r="D9483" t="str">
        <f>VLOOKUP(Oliusala[[#This Row],[postnumer]],Sveitarfelog[#All],4,FALSE)</f>
        <v>Húnabyggð</v>
      </c>
      <c r="E9483" t="str">
        <f>VLOOKUP(Oliusala[[#This Row],[postnumer]],Sveitarfelog[#All],5,FALSE)</f>
        <v>Norðurland vestra</v>
      </c>
      <c r="F9483" t="s">
        <v>29</v>
      </c>
      <c r="G9483" t="s">
        <v>24</v>
      </c>
      <c r="H9483" t="s">
        <v>60</v>
      </c>
      <c r="I9483" s="1">
        <v>5012</v>
      </c>
      <c r="J9483" s="2">
        <f>VLOOKUP(Oliusala[[#This Row],[tegund]],Tegundir!$B$2:$D$19,3,FALSE)*Oliusala[[#This Row],[magn]]/1000</f>
        <v>4.3353799999999998</v>
      </c>
      <c r="K9483">
        <v>2017</v>
      </c>
      <c r="L9483" t="s">
        <v>19</v>
      </c>
      <c r="M9483" s="144" t="s">
        <v>59</v>
      </c>
      <c r="O9483" s="144" t="s">
        <v>1998</v>
      </c>
    </row>
    <row r="9484" spans="1:15" x14ac:dyDescent="0.2">
      <c r="A9484" t="s">
        <v>122</v>
      </c>
      <c r="B9484" s="144" t="s">
        <v>128</v>
      </c>
      <c r="C9484">
        <v>540</v>
      </c>
      <c r="D9484" t="str">
        <f>VLOOKUP(Oliusala[[#This Row],[postnumer]],Sveitarfelog[#All],4,FALSE)</f>
        <v>Húnabyggð</v>
      </c>
      <c r="E9484" t="str">
        <f>VLOOKUP(Oliusala[[#This Row],[postnumer]],Sveitarfelog[#All],5,FALSE)</f>
        <v>Norðurland vestra</v>
      </c>
      <c r="F9484" t="s">
        <v>30</v>
      </c>
      <c r="G9484" t="s">
        <v>24</v>
      </c>
      <c r="H9484" t="s">
        <v>60</v>
      </c>
      <c r="I9484" s="1">
        <v>57446</v>
      </c>
      <c r="J9484" s="2">
        <f>VLOOKUP(Oliusala[[#This Row],[tegund]],Tegundir!$B$2:$D$19,3,FALSE)*Oliusala[[#This Row],[magn]]/1000</f>
        <v>49.69079</v>
      </c>
      <c r="K9484">
        <v>2017</v>
      </c>
      <c r="L9484" t="s">
        <v>19</v>
      </c>
      <c r="M9484" s="144" t="s">
        <v>59</v>
      </c>
      <c r="O9484" s="144" t="s">
        <v>1998</v>
      </c>
    </row>
    <row r="9485" spans="1:15" x14ac:dyDescent="0.2">
      <c r="A9485" t="s">
        <v>57</v>
      </c>
      <c r="B9485" s="144" t="s">
        <v>72</v>
      </c>
      <c r="C9485">
        <v>190</v>
      </c>
      <c r="D9485" t="str">
        <f>VLOOKUP(Oliusala[[#This Row],[postnumer]],Sveitarfelog[#All],4,FALSE)</f>
        <v>Sveitarfélagið Vogar</v>
      </c>
      <c r="E9485" t="str">
        <f>VLOOKUP(Oliusala[[#This Row],[postnumer]],Sveitarfelog[#All],5,FALSE)</f>
        <v>Suðurnes</v>
      </c>
      <c r="F9485" t="s">
        <v>25</v>
      </c>
      <c r="G9485" t="s">
        <v>24</v>
      </c>
      <c r="H9485" s="1" t="s">
        <v>60</v>
      </c>
      <c r="I9485" s="1">
        <v>25000</v>
      </c>
      <c r="J9485" s="2">
        <f>VLOOKUP(Oliusala[[#This Row],[tegund]],Tegundir!$B$2:$D$19,3,FALSE)*Oliusala[[#This Row],[magn]]/1000</f>
        <v>21.625</v>
      </c>
      <c r="K9485">
        <v>2017</v>
      </c>
      <c r="L9485" t="s">
        <v>1955</v>
      </c>
      <c r="M9485" s="144" t="s">
        <v>59</v>
      </c>
      <c r="N9485" s="144" t="s">
        <v>1939</v>
      </c>
    </row>
    <row r="9486" spans="1:15" x14ac:dyDescent="0.2">
      <c r="A9486" t="s">
        <v>57</v>
      </c>
      <c r="B9486" s="144" t="s">
        <v>72</v>
      </c>
      <c r="C9486">
        <v>190</v>
      </c>
      <c r="D9486" t="str">
        <f>VLOOKUP(Oliusala[[#This Row],[postnumer]],Sveitarfelog[#All],4,FALSE)</f>
        <v>Sveitarfélagið Vogar</v>
      </c>
      <c r="E9486" t="str">
        <f>VLOOKUP(Oliusala[[#This Row],[postnumer]],Sveitarfelog[#All],5,FALSE)</f>
        <v>Suðurnes</v>
      </c>
      <c r="F9486" t="s">
        <v>25</v>
      </c>
      <c r="G9486" t="s">
        <v>24</v>
      </c>
      <c r="H9486" s="1" t="s">
        <v>60</v>
      </c>
      <c r="I9486" s="1">
        <v>66334</v>
      </c>
      <c r="J9486" s="2">
        <f>VLOOKUP(Oliusala[[#This Row],[tegund]],Tegundir!$B$2:$D$19,3,FALSE)*Oliusala[[#This Row],[magn]]/1000</f>
        <v>57.378909999999998</v>
      </c>
      <c r="K9486">
        <v>2017</v>
      </c>
      <c r="L9486" t="s">
        <v>19</v>
      </c>
      <c r="M9486" s="144" t="s">
        <v>59</v>
      </c>
      <c r="N9486" s="144" t="s">
        <v>1939</v>
      </c>
      <c r="O9486" s="144" t="s">
        <v>1997</v>
      </c>
    </row>
    <row r="9487" spans="1:15" x14ac:dyDescent="0.2">
      <c r="A9487" t="s">
        <v>57</v>
      </c>
      <c r="B9487" s="144" t="s">
        <v>128</v>
      </c>
      <c r="C9487">
        <v>540</v>
      </c>
      <c r="D9487" t="str">
        <f>VLOOKUP(Oliusala[[#This Row],[postnumer]],Sveitarfelog[#All],4,FALSE)</f>
        <v>Húnabyggð</v>
      </c>
      <c r="E9487" t="str">
        <f>VLOOKUP(Oliusala[[#This Row],[postnumer]],Sveitarfelog[#All],5,FALSE)</f>
        <v>Norðurland vestra</v>
      </c>
      <c r="F9487" t="s">
        <v>25</v>
      </c>
      <c r="G9487" t="s">
        <v>24</v>
      </c>
      <c r="H9487" s="1" t="s">
        <v>60</v>
      </c>
      <c r="I9487" s="1">
        <v>197414</v>
      </c>
      <c r="J9487" s="2">
        <f>VLOOKUP(Oliusala[[#This Row],[tegund]],Tegundir!$B$2:$D$19,3,FALSE)*Oliusala[[#This Row],[magn]]/1000</f>
        <v>170.76310999999998</v>
      </c>
      <c r="K9487">
        <v>2017</v>
      </c>
      <c r="L9487" t="s">
        <v>1955</v>
      </c>
      <c r="M9487" s="144" t="s">
        <v>59</v>
      </c>
    </row>
    <row r="9488" spans="1:15" x14ac:dyDescent="0.2">
      <c r="A9488" t="s">
        <v>122</v>
      </c>
      <c r="B9488" s="144" t="s">
        <v>128</v>
      </c>
      <c r="C9488">
        <v>540</v>
      </c>
      <c r="D9488" t="str">
        <f>VLOOKUP(Oliusala[[#This Row],[postnumer]],Sveitarfelog[#All],4,FALSE)</f>
        <v>Húnabyggð</v>
      </c>
      <c r="E9488" t="str">
        <f>VLOOKUP(Oliusala[[#This Row],[postnumer]],Sveitarfelog[#All],5,FALSE)</f>
        <v>Norðurland vestra</v>
      </c>
      <c r="F9488" t="s">
        <v>25</v>
      </c>
      <c r="G9488" t="s">
        <v>24</v>
      </c>
      <c r="H9488" t="s">
        <v>60</v>
      </c>
      <c r="I9488" s="1">
        <v>54915</v>
      </c>
      <c r="J9488" s="2">
        <f>VLOOKUP(Oliusala[[#This Row],[tegund]],Tegundir!$B$2:$D$19,3,FALSE)*Oliusala[[#This Row],[magn]]/1000</f>
        <v>47.501474999999999</v>
      </c>
      <c r="K9488">
        <v>2017</v>
      </c>
      <c r="L9488" t="s">
        <v>1955</v>
      </c>
      <c r="M9488" s="144" t="s">
        <v>59</v>
      </c>
    </row>
    <row r="9489" spans="1:15" x14ac:dyDescent="0.2">
      <c r="A9489" t="s">
        <v>63</v>
      </c>
      <c r="B9489" s="144" t="s">
        <v>128</v>
      </c>
      <c r="C9489">
        <v>540</v>
      </c>
      <c r="D9489" t="str">
        <f>VLOOKUP(Oliusala[[#This Row],[postnumer]],Sveitarfelog[#All],4,FALSE)</f>
        <v>Húnabyggð</v>
      </c>
      <c r="E9489" t="str">
        <f>VLOOKUP(Oliusala[[#This Row],[postnumer]],Sveitarfelog[#All],5,FALSE)</f>
        <v>Norðurland vestra</v>
      </c>
      <c r="F9489" t="s">
        <v>25</v>
      </c>
      <c r="G9489" t="s">
        <v>24</v>
      </c>
      <c r="H9489" s="1" t="s">
        <v>58</v>
      </c>
      <c r="I9489" s="1">
        <v>100000</v>
      </c>
      <c r="J9489" s="2">
        <f>VLOOKUP(Oliusala[[#This Row],[tegund]],Tegundir!$B$2:$D$19,3,FALSE)*Oliusala[[#This Row],[magn]]/1000</f>
        <v>86.5</v>
      </c>
      <c r="K9489">
        <v>2017</v>
      </c>
      <c r="L9489" t="s">
        <v>1955</v>
      </c>
      <c r="M9489" s="144" t="s">
        <v>59</v>
      </c>
    </row>
    <row r="9490" spans="1:15" x14ac:dyDescent="0.2">
      <c r="A9490" t="s">
        <v>57</v>
      </c>
      <c r="B9490" s="144" t="s">
        <v>129</v>
      </c>
      <c r="C9490">
        <v>545</v>
      </c>
      <c r="D9490" t="str">
        <f>VLOOKUP(Oliusala[[#This Row],[postnumer]],Sveitarfelog[#All],4,FALSE)</f>
        <v>Sveitarfélagið Skagaströnd</v>
      </c>
      <c r="E9490" t="str">
        <f>VLOOKUP(Oliusala[[#This Row],[postnumer]],Sveitarfelog[#All],5,FALSE)</f>
        <v>Norðurland vestra</v>
      </c>
      <c r="F9490" t="s">
        <v>24</v>
      </c>
      <c r="G9490" t="s">
        <v>24</v>
      </c>
      <c r="H9490" t="s">
        <v>60</v>
      </c>
      <c r="I9490" s="1">
        <v>1568</v>
      </c>
      <c r="J9490" s="2">
        <f>VLOOKUP(Oliusala[[#This Row],[tegund]],Tegundir!$B$2:$D$19,3,FALSE)*Oliusala[[#This Row],[magn]]/1000</f>
        <v>1.35632</v>
      </c>
      <c r="K9490">
        <v>2017</v>
      </c>
      <c r="L9490" t="s">
        <v>18</v>
      </c>
      <c r="M9490" s="144" t="s">
        <v>59</v>
      </c>
    </row>
    <row r="9491" spans="1:15" x14ac:dyDescent="0.2">
      <c r="A9491" t="s">
        <v>57</v>
      </c>
      <c r="B9491" s="144" t="s">
        <v>129</v>
      </c>
      <c r="C9491">
        <v>545</v>
      </c>
      <c r="D9491" t="str">
        <f>VLOOKUP(Oliusala[[#This Row],[postnumer]],Sveitarfelog[#All],4,FALSE)</f>
        <v>Sveitarfélagið Skagaströnd</v>
      </c>
      <c r="E9491" t="str">
        <f>VLOOKUP(Oliusala[[#This Row],[postnumer]],Sveitarfelog[#All],5,FALSE)</f>
        <v>Norðurland vestra</v>
      </c>
      <c r="F9491" t="s">
        <v>30</v>
      </c>
      <c r="G9491" t="s">
        <v>24</v>
      </c>
      <c r="H9491" t="s">
        <v>60</v>
      </c>
      <c r="I9491" s="1">
        <v>25159</v>
      </c>
      <c r="J9491" s="2">
        <f>VLOOKUP(Oliusala[[#This Row],[tegund]],Tegundir!$B$2:$D$19,3,FALSE)*Oliusala[[#This Row],[magn]]/1000</f>
        <v>21.762535</v>
      </c>
      <c r="K9491">
        <v>2017</v>
      </c>
      <c r="L9491" t="s">
        <v>19</v>
      </c>
      <c r="M9491" s="144" t="s">
        <v>59</v>
      </c>
      <c r="O9491" s="144" t="s">
        <v>1998</v>
      </c>
    </row>
    <row r="9492" spans="1:15" x14ac:dyDescent="0.2">
      <c r="A9492" t="s">
        <v>122</v>
      </c>
      <c r="B9492" s="144" t="s">
        <v>129</v>
      </c>
      <c r="C9492">
        <v>545</v>
      </c>
      <c r="D9492" t="str">
        <f>VLOOKUP(Oliusala[[#This Row],[postnumer]],Sveitarfelog[#All],4,FALSE)</f>
        <v>Sveitarfélagið Skagaströnd</v>
      </c>
      <c r="E9492" t="str">
        <f>VLOOKUP(Oliusala[[#This Row],[postnumer]],Sveitarfelog[#All],5,FALSE)</f>
        <v>Norðurland vestra</v>
      </c>
      <c r="F9492" t="s">
        <v>24</v>
      </c>
      <c r="G9492" t="s">
        <v>24</v>
      </c>
      <c r="H9492" s="1" t="s">
        <v>60</v>
      </c>
      <c r="I9492" s="1">
        <v>18279</v>
      </c>
      <c r="J9492" s="2">
        <f>VLOOKUP(Oliusala[[#This Row],[tegund]],Tegundir!$B$2:$D$19,3,FALSE)*Oliusala[[#This Row],[magn]]/1000</f>
        <v>15.811335</v>
      </c>
      <c r="K9492">
        <v>2017</v>
      </c>
      <c r="L9492" t="s">
        <v>18</v>
      </c>
      <c r="M9492" s="144" t="s">
        <v>59</v>
      </c>
    </row>
    <row r="9493" spans="1:15" x14ac:dyDescent="0.2">
      <c r="A9493" t="s">
        <v>122</v>
      </c>
      <c r="B9493" s="144" t="s">
        <v>129</v>
      </c>
      <c r="C9493">
        <v>545</v>
      </c>
      <c r="D9493" t="str">
        <f>VLOOKUP(Oliusala[[#This Row],[postnumer]],Sveitarfelog[#All],4,FALSE)</f>
        <v>Sveitarfélagið Skagaströnd</v>
      </c>
      <c r="E9493" t="str">
        <f>VLOOKUP(Oliusala[[#This Row],[postnumer]],Sveitarfelog[#All],5,FALSE)</f>
        <v>Norðurland vestra</v>
      </c>
      <c r="F9493" t="s">
        <v>29</v>
      </c>
      <c r="G9493" t="s">
        <v>24</v>
      </c>
      <c r="H9493" s="1" t="s">
        <v>60</v>
      </c>
      <c r="I9493" s="1">
        <v>125482</v>
      </c>
      <c r="J9493" s="2">
        <f>VLOOKUP(Oliusala[[#This Row],[tegund]],Tegundir!$B$2:$D$19,3,FALSE)*Oliusala[[#This Row],[magn]]/1000</f>
        <v>108.54192999999999</v>
      </c>
      <c r="K9493">
        <v>2017</v>
      </c>
      <c r="L9493" t="s">
        <v>19</v>
      </c>
      <c r="M9493" s="144" t="s">
        <v>59</v>
      </c>
      <c r="O9493" s="144" t="s">
        <v>1998</v>
      </c>
    </row>
    <row r="9494" spans="1:15" x14ac:dyDescent="0.2">
      <c r="A9494" t="s">
        <v>122</v>
      </c>
      <c r="B9494" s="144" t="s">
        <v>129</v>
      </c>
      <c r="C9494">
        <v>545</v>
      </c>
      <c r="D9494" t="str">
        <f>VLOOKUP(Oliusala[[#This Row],[postnumer]],Sveitarfelog[#All],4,FALSE)</f>
        <v>Sveitarfélagið Skagaströnd</v>
      </c>
      <c r="E9494" t="str">
        <f>VLOOKUP(Oliusala[[#This Row],[postnumer]],Sveitarfelog[#All],5,FALSE)</f>
        <v>Norðurland vestra</v>
      </c>
      <c r="F9494" t="s">
        <v>30</v>
      </c>
      <c r="G9494" t="s">
        <v>24</v>
      </c>
      <c r="H9494" s="1" t="s">
        <v>60</v>
      </c>
      <c r="I9494" s="1">
        <v>93406</v>
      </c>
      <c r="J9494" s="2">
        <f>VLOOKUP(Oliusala[[#This Row],[tegund]],Tegundir!$B$2:$D$19,3,FALSE)*Oliusala[[#This Row],[magn]]/1000</f>
        <v>80.796189999999996</v>
      </c>
      <c r="K9494">
        <v>2017</v>
      </c>
      <c r="L9494" t="s">
        <v>19</v>
      </c>
      <c r="M9494" s="144" t="s">
        <v>59</v>
      </c>
      <c r="O9494" s="144" t="s">
        <v>1998</v>
      </c>
    </row>
    <row r="9495" spans="1:15" x14ac:dyDescent="0.2">
      <c r="A9495" t="s">
        <v>63</v>
      </c>
      <c r="B9495" s="144" t="s">
        <v>129</v>
      </c>
      <c r="C9495">
        <v>545</v>
      </c>
      <c r="D9495" t="str">
        <f>VLOOKUP(Oliusala[[#This Row],[postnumer]],Sveitarfelog[#All],4,FALSE)</f>
        <v>Sveitarfélagið Skagaströnd</v>
      </c>
      <c r="E9495" t="str">
        <f>VLOOKUP(Oliusala[[#This Row],[postnumer]],Sveitarfelog[#All],5,FALSE)</f>
        <v>Norðurland vestra</v>
      </c>
      <c r="F9495" t="s">
        <v>24</v>
      </c>
      <c r="G9495" t="s">
        <v>24</v>
      </c>
      <c r="H9495" s="1" t="s">
        <v>58</v>
      </c>
      <c r="I9495" s="1">
        <v>201122</v>
      </c>
      <c r="J9495" s="2">
        <f>VLOOKUP(Oliusala[[#This Row],[tegund]],Tegundir!$B$2:$D$19,3,FALSE)*Oliusala[[#This Row],[magn]]/1000</f>
        <v>173.97053</v>
      </c>
      <c r="K9495">
        <v>2017</v>
      </c>
      <c r="L9495" t="s">
        <v>18</v>
      </c>
      <c r="M9495" s="144" t="s">
        <v>59</v>
      </c>
    </row>
    <row r="9496" spans="1:15" x14ac:dyDescent="0.2">
      <c r="A9496" t="s">
        <v>63</v>
      </c>
      <c r="B9496" s="144" t="s">
        <v>77</v>
      </c>
      <c r="C9496">
        <v>240</v>
      </c>
      <c r="D9496" t="str">
        <f>VLOOKUP(Oliusala[[#This Row],[postnumer]],Sveitarfelog[#All],4,FALSE)</f>
        <v>Grindavíkurbær</v>
      </c>
      <c r="E9496" t="str">
        <f>VLOOKUP(Oliusala[[#This Row],[postnumer]],Sveitarfelog[#All],5,FALSE)</f>
        <v>Suðurnes</v>
      </c>
      <c r="F9496" t="s">
        <v>25</v>
      </c>
      <c r="G9496" t="s">
        <v>24</v>
      </c>
      <c r="H9496" s="1" t="s">
        <v>58</v>
      </c>
      <c r="I9496" s="1">
        <v>60000</v>
      </c>
      <c r="J9496" s="2">
        <f>VLOOKUP(Oliusala[[#This Row],[tegund]],Tegundir!$B$2:$D$19,3,FALSE)*Oliusala[[#This Row],[magn]]/1000</f>
        <v>51.9</v>
      </c>
      <c r="K9496">
        <v>2017</v>
      </c>
      <c r="L9496" t="s">
        <v>1955</v>
      </c>
      <c r="M9496" s="144" t="s">
        <v>59</v>
      </c>
      <c r="N9496" s="144" t="s">
        <v>1939</v>
      </c>
    </row>
    <row r="9497" spans="1:15" x14ac:dyDescent="0.2">
      <c r="A9497" t="s">
        <v>63</v>
      </c>
      <c r="B9497" s="144" t="s">
        <v>77</v>
      </c>
      <c r="C9497">
        <v>240</v>
      </c>
      <c r="D9497" t="str">
        <f>VLOOKUP(Oliusala[[#This Row],[postnumer]],Sveitarfelog[#All],4,FALSE)</f>
        <v>Grindavíkurbær</v>
      </c>
      <c r="E9497" t="str">
        <f>VLOOKUP(Oliusala[[#This Row],[postnumer]],Sveitarfelog[#All],5,FALSE)</f>
        <v>Suðurnes</v>
      </c>
      <c r="F9497" t="s">
        <v>25</v>
      </c>
      <c r="G9497" t="s">
        <v>24</v>
      </c>
      <c r="H9497" s="1" t="s">
        <v>58</v>
      </c>
      <c r="I9497" s="1">
        <v>95909</v>
      </c>
      <c r="J9497" s="2">
        <f>VLOOKUP(Oliusala[[#This Row],[tegund]],Tegundir!$B$2:$D$19,3,FALSE)*Oliusala[[#This Row],[magn]]/1000</f>
        <v>82.961285000000004</v>
      </c>
      <c r="K9497">
        <v>2017</v>
      </c>
      <c r="L9497" t="s">
        <v>19</v>
      </c>
      <c r="M9497" s="144" t="s">
        <v>59</v>
      </c>
      <c r="N9497" s="144" t="s">
        <v>1939</v>
      </c>
      <c r="O9497" s="144" t="s">
        <v>1997</v>
      </c>
    </row>
    <row r="9498" spans="1:15" x14ac:dyDescent="0.2">
      <c r="A9498" t="s">
        <v>68</v>
      </c>
      <c r="B9498" s="144" t="s">
        <v>129</v>
      </c>
      <c r="C9498">
        <v>545</v>
      </c>
      <c r="D9498" t="str">
        <f>VLOOKUP(Oliusala[[#This Row],[postnumer]],Sveitarfelog[#All],4,FALSE)</f>
        <v>Sveitarfélagið Skagaströnd</v>
      </c>
      <c r="E9498" t="str">
        <f>VLOOKUP(Oliusala[[#This Row],[postnumer]],Sveitarfelog[#All],5,FALSE)</f>
        <v>Norðurland vestra</v>
      </c>
      <c r="F9498" t="s">
        <v>25</v>
      </c>
      <c r="G9498" t="s">
        <v>24</v>
      </c>
      <c r="H9498" s="1" t="s">
        <v>60</v>
      </c>
      <c r="I9498" s="1">
        <v>12683</v>
      </c>
      <c r="J9498" s="2">
        <f>VLOOKUP(Oliusala[[#This Row],[tegund]],Tegundir!$B$2:$D$19,3,FALSE)*Oliusala[[#This Row],[magn]]/1000</f>
        <v>10.970795000000001</v>
      </c>
      <c r="K9498">
        <v>2017</v>
      </c>
      <c r="L9498" t="s">
        <v>19</v>
      </c>
      <c r="M9498" s="144" t="s">
        <v>59</v>
      </c>
      <c r="O9498" s="144" t="s">
        <v>1997</v>
      </c>
    </row>
    <row r="9499" spans="1:15" x14ac:dyDescent="0.2">
      <c r="A9499" t="s">
        <v>57</v>
      </c>
      <c r="B9499" s="144" t="s">
        <v>129</v>
      </c>
      <c r="C9499">
        <v>545</v>
      </c>
      <c r="D9499" t="str">
        <f>VLOOKUP(Oliusala[[#This Row],[postnumer]],Sveitarfelog[#All],4,FALSE)</f>
        <v>Sveitarfélagið Skagaströnd</v>
      </c>
      <c r="E9499" t="str">
        <f>VLOOKUP(Oliusala[[#This Row],[postnumer]],Sveitarfelog[#All],5,FALSE)</f>
        <v>Norðurland vestra</v>
      </c>
      <c r="F9499" t="s">
        <v>25</v>
      </c>
      <c r="G9499" t="s">
        <v>24</v>
      </c>
      <c r="H9499" t="s">
        <v>60</v>
      </c>
      <c r="I9499" s="1">
        <v>208788</v>
      </c>
      <c r="J9499" s="2">
        <f>VLOOKUP(Oliusala[[#This Row],[tegund]],Tegundir!$B$2:$D$19,3,FALSE)*Oliusala[[#This Row],[magn]]/1000</f>
        <v>180.60162</v>
      </c>
      <c r="K9499">
        <v>2017</v>
      </c>
      <c r="L9499" t="s">
        <v>19</v>
      </c>
      <c r="M9499" s="144" t="s">
        <v>59</v>
      </c>
      <c r="O9499" s="144" t="s">
        <v>1997</v>
      </c>
    </row>
    <row r="9500" spans="1:15" x14ac:dyDescent="0.2">
      <c r="A9500" t="s">
        <v>122</v>
      </c>
      <c r="B9500" s="144" t="s">
        <v>129</v>
      </c>
      <c r="C9500">
        <v>545</v>
      </c>
      <c r="D9500" t="str">
        <f>VLOOKUP(Oliusala[[#This Row],[postnumer]],Sveitarfelog[#All],4,FALSE)</f>
        <v>Sveitarfélagið Skagaströnd</v>
      </c>
      <c r="E9500" t="str">
        <f>VLOOKUP(Oliusala[[#This Row],[postnumer]],Sveitarfelog[#All],5,FALSE)</f>
        <v>Norðurland vestra</v>
      </c>
      <c r="F9500" t="s">
        <v>25</v>
      </c>
      <c r="G9500" t="s">
        <v>24</v>
      </c>
      <c r="H9500" s="1" t="s">
        <v>60</v>
      </c>
      <c r="I9500" s="1">
        <v>289594</v>
      </c>
      <c r="J9500" s="2">
        <f>VLOOKUP(Oliusala[[#This Row],[tegund]],Tegundir!$B$2:$D$19,3,FALSE)*Oliusala[[#This Row],[magn]]/1000</f>
        <v>250.49880999999999</v>
      </c>
      <c r="K9500">
        <v>2017</v>
      </c>
      <c r="L9500" t="s">
        <v>19</v>
      </c>
      <c r="M9500" s="144" t="s">
        <v>59</v>
      </c>
      <c r="O9500" s="144" t="s">
        <v>1997</v>
      </c>
    </row>
    <row r="9501" spans="1:15" x14ac:dyDescent="0.2">
      <c r="A9501" t="s">
        <v>57</v>
      </c>
      <c r="B9501" s="144" t="s">
        <v>75</v>
      </c>
      <c r="C9501">
        <v>230</v>
      </c>
      <c r="D9501" t="str">
        <f>VLOOKUP(Oliusala[[#This Row],[postnumer]],Sveitarfelog[#All],4,FALSE)</f>
        <v>Reykjanesbær</v>
      </c>
      <c r="E9501" t="str">
        <f>VLOOKUP(Oliusala[[#This Row],[postnumer]],Sveitarfelog[#All],5,FALSE)</f>
        <v>Suðurnes</v>
      </c>
      <c r="F9501" t="s">
        <v>25</v>
      </c>
      <c r="G9501" t="s">
        <v>24</v>
      </c>
      <c r="H9501" t="s">
        <v>60</v>
      </c>
      <c r="I9501" s="1">
        <v>500000</v>
      </c>
      <c r="J9501" s="2">
        <f>VLOOKUP(Oliusala[[#This Row],[tegund]],Tegundir!$B$2:$D$19,3,FALSE)*Oliusala[[#This Row],[magn]]/1000</f>
        <v>432.5</v>
      </c>
      <c r="K9501">
        <v>2017</v>
      </c>
      <c r="L9501" t="s">
        <v>19</v>
      </c>
      <c r="M9501" s="144" t="s">
        <v>59</v>
      </c>
      <c r="N9501" s="144" t="s">
        <v>1939</v>
      </c>
      <c r="O9501" s="144" t="s">
        <v>1997</v>
      </c>
    </row>
    <row r="9502" spans="1:15" x14ac:dyDescent="0.2">
      <c r="A9502" t="s">
        <v>57</v>
      </c>
      <c r="B9502" s="144" t="s">
        <v>75</v>
      </c>
      <c r="C9502">
        <v>230</v>
      </c>
      <c r="D9502" t="str">
        <f>VLOOKUP(Oliusala[[#This Row],[postnumer]],Sveitarfelog[#All],4,FALSE)</f>
        <v>Reykjanesbær</v>
      </c>
      <c r="E9502" t="str">
        <f>VLOOKUP(Oliusala[[#This Row],[postnumer]],Sveitarfelog[#All],5,FALSE)</f>
        <v>Suðurnes</v>
      </c>
      <c r="F9502" t="s">
        <v>25</v>
      </c>
      <c r="G9502" t="s">
        <v>24</v>
      </c>
      <c r="H9502" t="s">
        <v>60</v>
      </c>
      <c r="I9502" s="1">
        <v>1228785</v>
      </c>
      <c r="J9502" s="2">
        <f>VLOOKUP(Oliusala[[#This Row],[tegund]],Tegundir!$B$2:$D$19,3,FALSE)*Oliusala[[#This Row],[magn]]/1000</f>
        <v>1062.8990249999999</v>
      </c>
      <c r="K9502">
        <v>2017</v>
      </c>
      <c r="L9502" t="s">
        <v>1955</v>
      </c>
      <c r="M9502" s="144" t="s">
        <v>59</v>
      </c>
      <c r="N9502" s="144" t="s">
        <v>1939</v>
      </c>
    </row>
    <row r="9503" spans="1:15" x14ac:dyDescent="0.2">
      <c r="A9503" t="s">
        <v>68</v>
      </c>
      <c r="B9503" s="144" t="s">
        <v>122</v>
      </c>
      <c r="C9503">
        <v>550</v>
      </c>
      <c r="D9503" t="str">
        <f>VLOOKUP(Oliusala[[#This Row],[postnumer]],Sveitarfelog[#All],4,FALSE)</f>
        <v>Skagafjörður</v>
      </c>
      <c r="E9503" t="str">
        <f>VLOOKUP(Oliusala[[#This Row],[postnumer]],Sveitarfelog[#All],5,FALSE)</f>
        <v>Norðurland vestra</v>
      </c>
      <c r="F9503" t="s">
        <v>29</v>
      </c>
      <c r="G9503" t="s">
        <v>24</v>
      </c>
      <c r="H9503" t="s">
        <v>60</v>
      </c>
      <c r="I9503" s="1">
        <v>622967</v>
      </c>
      <c r="J9503" s="2">
        <f>VLOOKUP(Oliusala[[#This Row],[tegund]],Tegundir!$B$2:$D$19,3,FALSE)*Oliusala[[#This Row],[magn]]/1000</f>
        <v>538.86645499999997</v>
      </c>
      <c r="K9503">
        <v>2017</v>
      </c>
      <c r="L9503" t="s">
        <v>19</v>
      </c>
      <c r="M9503" s="144" t="s">
        <v>59</v>
      </c>
      <c r="O9503" s="144" t="s">
        <v>1998</v>
      </c>
    </row>
    <row r="9504" spans="1:15" x14ac:dyDescent="0.2">
      <c r="A9504" t="s">
        <v>68</v>
      </c>
      <c r="B9504" s="144" t="s">
        <v>122</v>
      </c>
      <c r="C9504">
        <v>550</v>
      </c>
      <c r="D9504" t="str">
        <f>VLOOKUP(Oliusala[[#This Row],[postnumer]],Sveitarfelog[#All],4,FALSE)</f>
        <v>Skagafjörður</v>
      </c>
      <c r="E9504" t="str">
        <f>VLOOKUP(Oliusala[[#This Row],[postnumer]],Sveitarfelog[#All],5,FALSE)</f>
        <v>Norðurland vestra</v>
      </c>
      <c r="F9504" t="s">
        <v>30</v>
      </c>
      <c r="G9504" t="s">
        <v>24</v>
      </c>
      <c r="H9504" t="s">
        <v>60</v>
      </c>
      <c r="I9504" s="1">
        <v>106644</v>
      </c>
      <c r="J9504" s="2">
        <f>VLOOKUP(Oliusala[[#This Row],[tegund]],Tegundir!$B$2:$D$19,3,FALSE)*Oliusala[[#This Row],[magn]]/1000</f>
        <v>92.247060000000005</v>
      </c>
      <c r="K9504">
        <v>2017</v>
      </c>
      <c r="L9504" t="s">
        <v>19</v>
      </c>
      <c r="M9504" s="144" t="s">
        <v>59</v>
      </c>
      <c r="O9504" s="144" t="s">
        <v>1998</v>
      </c>
    </row>
    <row r="9505" spans="1:15" x14ac:dyDescent="0.2">
      <c r="A9505" t="s">
        <v>122</v>
      </c>
      <c r="B9505" s="144" t="s">
        <v>122</v>
      </c>
      <c r="C9505">
        <v>550</v>
      </c>
      <c r="D9505" t="str">
        <f>VLOOKUP(Oliusala[[#This Row],[postnumer]],Sveitarfelog[#All],4,FALSE)</f>
        <v>Skagafjörður</v>
      </c>
      <c r="E9505" t="str">
        <f>VLOOKUP(Oliusala[[#This Row],[postnumer]],Sveitarfelog[#All],5,FALSE)</f>
        <v>Norðurland vestra</v>
      </c>
      <c r="F9505" t="s">
        <v>29</v>
      </c>
      <c r="G9505" t="s">
        <v>24</v>
      </c>
      <c r="H9505" s="1" t="s">
        <v>58</v>
      </c>
      <c r="I9505" s="1">
        <v>100515</v>
      </c>
      <c r="J9505" s="2">
        <f>VLOOKUP(Oliusala[[#This Row],[tegund]],Tegundir!$B$2:$D$19,3,FALSE)*Oliusala[[#This Row],[magn]]/1000</f>
        <v>86.945475000000002</v>
      </c>
      <c r="K9505">
        <v>2017</v>
      </c>
      <c r="L9505" t="s">
        <v>19</v>
      </c>
      <c r="M9505" s="144" t="s">
        <v>59</v>
      </c>
      <c r="O9505" s="144" t="s">
        <v>1998</v>
      </c>
    </row>
    <row r="9506" spans="1:15" x14ac:dyDescent="0.2">
      <c r="A9506" t="s">
        <v>122</v>
      </c>
      <c r="B9506" s="144" t="s">
        <v>122</v>
      </c>
      <c r="C9506">
        <v>550</v>
      </c>
      <c r="D9506" t="str">
        <f>VLOOKUP(Oliusala[[#This Row],[postnumer]],Sveitarfelog[#All],4,FALSE)</f>
        <v>Skagafjörður</v>
      </c>
      <c r="E9506" t="str">
        <f>VLOOKUP(Oliusala[[#This Row],[postnumer]],Sveitarfelog[#All],5,FALSE)</f>
        <v>Norðurland vestra</v>
      </c>
      <c r="F9506" t="s">
        <v>30</v>
      </c>
      <c r="G9506" t="s">
        <v>24</v>
      </c>
      <c r="H9506" s="1" t="s">
        <v>58</v>
      </c>
      <c r="I9506" s="1">
        <v>1263475</v>
      </c>
      <c r="J9506" s="2">
        <f>VLOOKUP(Oliusala[[#This Row],[tegund]],Tegundir!$B$2:$D$19,3,FALSE)*Oliusala[[#This Row],[magn]]/1000</f>
        <v>1092.9058749999999</v>
      </c>
      <c r="K9506">
        <v>2017</v>
      </c>
      <c r="L9506" t="s">
        <v>19</v>
      </c>
      <c r="M9506" s="144" t="s">
        <v>59</v>
      </c>
      <c r="O9506" s="144" t="s">
        <v>1998</v>
      </c>
    </row>
    <row r="9507" spans="1:15" x14ac:dyDescent="0.2">
      <c r="A9507" t="s">
        <v>63</v>
      </c>
      <c r="B9507" s="144" t="s">
        <v>122</v>
      </c>
      <c r="C9507">
        <v>550</v>
      </c>
      <c r="D9507" t="str">
        <f>VLOOKUP(Oliusala[[#This Row],[postnumer]],Sveitarfelog[#All],4,FALSE)</f>
        <v>Skagafjörður</v>
      </c>
      <c r="E9507" t="str">
        <f>VLOOKUP(Oliusala[[#This Row],[postnumer]],Sveitarfelog[#All],5,FALSE)</f>
        <v>Norðurland vestra</v>
      </c>
      <c r="F9507" t="s">
        <v>24</v>
      </c>
      <c r="G9507" t="s">
        <v>24</v>
      </c>
      <c r="H9507" s="1" t="s">
        <v>58</v>
      </c>
      <c r="I9507" s="1">
        <v>1832112</v>
      </c>
      <c r="J9507" s="2">
        <f>VLOOKUP(Oliusala[[#This Row],[tegund]],Tegundir!$B$2:$D$19,3,FALSE)*Oliusala[[#This Row],[magn]]/1000</f>
        <v>1584.7768799999999</v>
      </c>
      <c r="K9507">
        <v>2017</v>
      </c>
      <c r="L9507" t="s">
        <v>18</v>
      </c>
      <c r="M9507" s="144" t="s">
        <v>59</v>
      </c>
    </row>
    <row r="9508" spans="1:15" x14ac:dyDescent="0.2">
      <c r="A9508" t="s">
        <v>68</v>
      </c>
      <c r="B9508" s="144" t="s">
        <v>122</v>
      </c>
      <c r="C9508">
        <v>550</v>
      </c>
      <c r="D9508" t="str">
        <f>VLOOKUP(Oliusala[[#This Row],[postnumer]],Sveitarfelog[#All],4,FALSE)</f>
        <v>Skagafjörður</v>
      </c>
      <c r="E9508" t="str">
        <f>VLOOKUP(Oliusala[[#This Row],[postnumer]],Sveitarfelog[#All],5,FALSE)</f>
        <v>Norðurland vestra</v>
      </c>
      <c r="F9508" t="s">
        <v>25</v>
      </c>
      <c r="G9508" t="s">
        <v>24</v>
      </c>
      <c r="H9508" s="1" t="s">
        <v>60</v>
      </c>
      <c r="I9508" s="1">
        <v>189856</v>
      </c>
      <c r="J9508" s="2">
        <f>VLOOKUP(Oliusala[[#This Row],[tegund]],Tegundir!$B$2:$D$19,3,FALSE)*Oliusala[[#This Row],[magn]]/1000</f>
        <v>164.22543999999999</v>
      </c>
      <c r="K9508">
        <v>2017</v>
      </c>
      <c r="L9508" t="s">
        <v>1955</v>
      </c>
      <c r="M9508" s="144" t="s">
        <v>59</v>
      </c>
    </row>
    <row r="9509" spans="1:15" x14ac:dyDescent="0.2">
      <c r="A9509" t="s">
        <v>69</v>
      </c>
      <c r="B9509" s="144" t="s">
        <v>122</v>
      </c>
      <c r="C9509">
        <v>550</v>
      </c>
      <c r="D9509" t="str">
        <f>VLOOKUP(Oliusala[[#This Row],[postnumer]],Sveitarfelog[#All],4,FALSE)</f>
        <v>Skagafjörður</v>
      </c>
      <c r="E9509" t="str">
        <f>VLOOKUP(Oliusala[[#This Row],[postnumer]],Sveitarfelog[#All],5,FALSE)</f>
        <v>Norðurland vestra</v>
      </c>
      <c r="F9509" t="s">
        <v>25</v>
      </c>
      <c r="G9509" t="s">
        <v>24</v>
      </c>
      <c r="H9509" t="s">
        <v>60</v>
      </c>
      <c r="I9509" s="1">
        <v>2151</v>
      </c>
      <c r="J9509" s="2">
        <f>VLOOKUP(Oliusala[[#This Row],[tegund]],Tegundir!$B$2:$D$19,3,FALSE)*Oliusala[[#This Row],[magn]]/1000</f>
        <v>1.8606149999999999</v>
      </c>
      <c r="K9509">
        <v>2017</v>
      </c>
      <c r="L9509" t="s">
        <v>1955</v>
      </c>
      <c r="M9509" s="144" t="s">
        <v>59</v>
      </c>
    </row>
    <row r="9510" spans="1:15" x14ac:dyDescent="0.2">
      <c r="A9510" t="s">
        <v>57</v>
      </c>
      <c r="B9510" s="144" t="s">
        <v>122</v>
      </c>
      <c r="C9510">
        <v>550</v>
      </c>
      <c r="D9510" t="str">
        <f>VLOOKUP(Oliusala[[#This Row],[postnumer]],Sveitarfelog[#All],4,FALSE)</f>
        <v>Skagafjörður</v>
      </c>
      <c r="E9510" t="str">
        <f>VLOOKUP(Oliusala[[#This Row],[postnumer]],Sveitarfelog[#All],5,FALSE)</f>
        <v>Norðurland vestra</v>
      </c>
      <c r="F9510" t="s">
        <v>25</v>
      </c>
      <c r="G9510" t="s">
        <v>24</v>
      </c>
      <c r="H9510" s="1" t="s">
        <v>60</v>
      </c>
      <c r="I9510" s="1">
        <v>152</v>
      </c>
      <c r="J9510" s="2">
        <f>VLOOKUP(Oliusala[[#This Row],[tegund]],Tegundir!$B$2:$D$19,3,FALSE)*Oliusala[[#This Row],[magn]]/1000</f>
        <v>0.13147999999999999</v>
      </c>
      <c r="K9510">
        <v>2017</v>
      </c>
      <c r="L9510" t="s">
        <v>1955</v>
      </c>
      <c r="M9510" s="144" t="s">
        <v>59</v>
      </c>
    </row>
    <row r="9511" spans="1:15" x14ac:dyDescent="0.2">
      <c r="A9511" t="s">
        <v>122</v>
      </c>
      <c r="B9511" s="144" t="s">
        <v>122</v>
      </c>
      <c r="C9511">
        <v>550</v>
      </c>
      <c r="D9511" t="str">
        <f>VLOOKUP(Oliusala[[#This Row],[postnumer]],Sveitarfelog[#All],4,FALSE)</f>
        <v>Skagafjörður</v>
      </c>
      <c r="E9511" t="str">
        <f>VLOOKUP(Oliusala[[#This Row],[postnumer]],Sveitarfelog[#All],5,FALSE)</f>
        <v>Norðurland vestra</v>
      </c>
      <c r="F9511" t="s">
        <v>25</v>
      </c>
      <c r="G9511" t="s">
        <v>24</v>
      </c>
      <c r="H9511" s="1" t="s">
        <v>58</v>
      </c>
      <c r="I9511" s="1">
        <v>403130</v>
      </c>
      <c r="J9511" s="2">
        <f>VLOOKUP(Oliusala[[#This Row],[tegund]],Tegundir!$B$2:$D$19,3,FALSE)*Oliusala[[#This Row],[magn]]/1000</f>
        <v>348.70744999999999</v>
      </c>
      <c r="K9511">
        <v>2017</v>
      </c>
      <c r="L9511" t="s">
        <v>1955</v>
      </c>
      <c r="M9511" s="144" t="s">
        <v>59</v>
      </c>
    </row>
    <row r="9512" spans="1:15" x14ac:dyDescent="0.2">
      <c r="A9512" t="s">
        <v>63</v>
      </c>
      <c r="B9512" s="144" t="s">
        <v>122</v>
      </c>
      <c r="C9512">
        <v>550</v>
      </c>
      <c r="D9512" t="str">
        <f>VLOOKUP(Oliusala[[#This Row],[postnumer]],Sveitarfelog[#All],4,FALSE)</f>
        <v>Skagafjörður</v>
      </c>
      <c r="E9512" t="str">
        <f>VLOOKUP(Oliusala[[#This Row],[postnumer]],Sveitarfelog[#All],5,FALSE)</f>
        <v>Norðurland vestra</v>
      </c>
      <c r="F9512" t="s">
        <v>25</v>
      </c>
      <c r="G9512" t="s">
        <v>24</v>
      </c>
      <c r="H9512" s="1" t="s">
        <v>58</v>
      </c>
      <c r="I9512" s="1">
        <v>74605</v>
      </c>
      <c r="J9512" s="2">
        <f>VLOOKUP(Oliusala[[#This Row],[tegund]],Tegundir!$B$2:$D$19,3,FALSE)*Oliusala[[#This Row],[magn]]/1000</f>
        <v>64.533324999999991</v>
      </c>
      <c r="K9512">
        <v>2017</v>
      </c>
      <c r="L9512" t="s">
        <v>1955</v>
      </c>
      <c r="M9512" s="144" t="s">
        <v>59</v>
      </c>
    </row>
    <row r="9513" spans="1:15" x14ac:dyDescent="0.2">
      <c r="A9513" t="s">
        <v>63</v>
      </c>
      <c r="B9513" s="144" t="s">
        <v>131</v>
      </c>
      <c r="C9513">
        <v>560</v>
      </c>
      <c r="D9513" t="str">
        <f>VLOOKUP(Oliusala[[#This Row],[postnumer]],Sveitarfelog[#All],4,FALSE)</f>
        <v>Skagafjörður</v>
      </c>
      <c r="E9513" t="str">
        <f>VLOOKUP(Oliusala[[#This Row],[postnumer]],Sveitarfelog[#All],5,FALSE)</f>
        <v>Norðurland vestra</v>
      </c>
      <c r="F9513" t="s">
        <v>24</v>
      </c>
      <c r="G9513" t="s">
        <v>24</v>
      </c>
      <c r="H9513" t="s">
        <v>58</v>
      </c>
      <c r="I9513" s="1">
        <v>950731</v>
      </c>
      <c r="J9513" s="2">
        <f>VLOOKUP(Oliusala[[#This Row],[tegund]],Tegundir!$B$2:$D$19,3,FALSE)*Oliusala[[#This Row],[magn]]/1000</f>
        <v>822.38231499999995</v>
      </c>
      <c r="K9513">
        <v>2017</v>
      </c>
      <c r="L9513" t="s">
        <v>18</v>
      </c>
      <c r="M9513" s="144" t="s">
        <v>59</v>
      </c>
    </row>
    <row r="9514" spans="1:15" x14ac:dyDescent="0.2">
      <c r="A9514" t="s">
        <v>68</v>
      </c>
      <c r="B9514" s="144" t="s">
        <v>131</v>
      </c>
      <c r="C9514">
        <v>560</v>
      </c>
      <c r="D9514" t="str">
        <f>VLOOKUP(Oliusala[[#This Row],[postnumer]],Sveitarfelog[#All],4,FALSE)</f>
        <v>Skagafjörður</v>
      </c>
      <c r="E9514" t="str">
        <f>VLOOKUP(Oliusala[[#This Row],[postnumer]],Sveitarfelog[#All],5,FALSE)</f>
        <v>Norðurland vestra</v>
      </c>
      <c r="F9514" t="s">
        <v>25</v>
      </c>
      <c r="G9514" t="s">
        <v>24</v>
      </c>
      <c r="H9514" t="s">
        <v>60</v>
      </c>
      <c r="I9514" s="1">
        <v>129769</v>
      </c>
      <c r="J9514" s="2">
        <f>VLOOKUP(Oliusala[[#This Row],[tegund]],Tegundir!$B$2:$D$19,3,FALSE)*Oliusala[[#This Row],[magn]]/1000</f>
        <v>112.250185</v>
      </c>
      <c r="K9514">
        <v>2017</v>
      </c>
      <c r="L9514" t="s">
        <v>1955</v>
      </c>
      <c r="M9514" s="144" t="s">
        <v>59</v>
      </c>
    </row>
    <row r="9515" spans="1:15" x14ac:dyDescent="0.2">
      <c r="A9515" t="s">
        <v>69</v>
      </c>
      <c r="B9515" s="144" t="s">
        <v>131</v>
      </c>
      <c r="C9515">
        <v>560</v>
      </c>
      <c r="D9515" t="str">
        <f>VLOOKUP(Oliusala[[#This Row],[postnumer]],Sveitarfelog[#All],4,FALSE)</f>
        <v>Skagafjörður</v>
      </c>
      <c r="E9515" t="str">
        <f>VLOOKUP(Oliusala[[#This Row],[postnumer]],Sveitarfelog[#All],5,FALSE)</f>
        <v>Norðurland vestra</v>
      </c>
      <c r="F9515" t="s">
        <v>25</v>
      </c>
      <c r="G9515" t="s">
        <v>24</v>
      </c>
      <c r="H9515" t="s">
        <v>60</v>
      </c>
      <c r="I9515" s="1">
        <v>2004</v>
      </c>
      <c r="J9515" s="2">
        <f>VLOOKUP(Oliusala[[#This Row],[tegund]],Tegundir!$B$2:$D$19,3,FALSE)*Oliusala[[#This Row],[magn]]/1000</f>
        <v>1.73346</v>
      </c>
      <c r="K9515">
        <v>2017</v>
      </c>
      <c r="L9515" t="s">
        <v>1955</v>
      </c>
      <c r="M9515" s="144" t="s">
        <v>59</v>
      </c>
    </row>
    <row r="9516" spans="1:15" x14ac:dyDescent="0.2">
      <c r="A9516" t="s">
        <v>57</v>
      </c>
      <c r="B9516" s="144" t="s">
        <v>131</v>
      </c>
      <c r="C9516">
        <v>560</v>
      </c>
      <c r="D9516" t="str">
        <f>VLOOKUP(Oliusala[[#This Row],[postnumer]],Sveitarfelog[#All],4,FALSE)</f>
        <v>Skagafjörður</v>
      </c>
      <c r="E9516" t="str">
        <f>VLOOKUP(Oliusala[[#This Row],[postnumer]],Sveitarfelog[#All],5,FALSE)</f>
        <v>Norðurland vestra</v>
      </c>
      <c r="F9516" t="s">
        <v>25</v>
      </c>
      <c r="G9516" t="s">
        <v>24</v>
      </c>
      <c r="H9516" s="1" t="s">
        <v>60</v>
      </c>
      <c r="I9516" s="1">
        <v>416370</v>
      </c>
      <c r="J9516" s="2">
        <f>VLOOKUP(Oliusala[[#This Row],[tegund]],Tegundir!$B$2:$D$19,3,FALSE)*Oliusala[[#This Row],[magn]]/1000</f>
        <v>360.16005000000001</v>
      </c>
      <c r="K9516">
        <v>2017</v>
      </c>
      <c r="L9516" t="s">
        <v>1955</v>
      </c>
      <c r="M9516" s="144" t="s">
        <v>59</v>
      </c>
    </row>
    <row r="9517" spans="1:15" x14ac:dyDescent="0.2">
      <c r="A9517" t="s">
        <v>122</v>
      </c>
      <c r="B9517" s="144" t="s">
        <v>131</v>
      </c>
      <c r="C9517">
        <v>560</v>
      </c>
      <c r="D9517" t="str">
        <f>VLOOKUP(Oliusala[[#This Row],[postnumer]],Sveitarfelog[#All],4,FALSE)</f>
        <v>Skagafjörður</v>
      </c>
      <c r="E9517" t="str">
        <f>VLOOKUP(Oliusala[[#This Row],[postnumer]],Sveitarfelog[#All],5,FALSE)</f>
        <v>Norðurland vestra</v>
      </c>
      <c r="F9517" t="s">
        <v>25</v>
      </c>
      <c r="G9517" t="s">
        <v>24</v>
      </c>
      <c r="H9517" s="1" t="s">
        <v>60</v>
      </c>
      <c r="I9517" s="1">
        <v>51561</v>
      </c>
      <c r="J9517" s="2">
        <f>VLOOKUP(Oliusala[[#This Row],[tegund]],Tegundir!$B$2:$D$19,3,FALSE)*Oliusala[[#This Row],[magn]]/1000</f>
        <v>44.600265</v>
      </c>
      <c r="K9517">
        <v>2017</v>
      </c>
      <c r="L9517" t="s">
        <v>1955</v>
      </c>
      <c r="M9517" s="144" t="s">
        <v>59</v>
      </c>
    </row>
    <row r="9518" spans="1:15" x14ac:dyDescent="0.2">
      <c r="A9518" t="s">
        <v>63</v>
      </c>
      <c r="B9518" s="144" t="s">
        <v>131</v>
      </c>
      <c r="C9518">
        <v>560</v>
      </c>
      <c r="D9518" t="str">
        <f>VLOOKUP(Oliusala[[#This Row],[postnumer]],Sveitarfelog[#All],4,FALSE)</f>
        <v>Skagafjörður</v>
      </c>
      <c r="E9518" t="str">
        <f>VLOOKUP(Oliusala[[#This Row],[postnumer]],Sveitarfelog[#All],5,FALSE)</f>
        <v>Norðurland vestra</v>
      </c>
      <c r="F9518" t="s">
        <v>25</v>
      </c>
      <c r="G9518" t="s">
        <v>24</v>
      </c>
      <c r="H9518" t="s">
        <v>58</v>
      </c>
      <c r="I9518" s="1">
        <v>59798</v>
      </c>
      <c r="J9518" s="2">
        <f>VLOOKUP(Oliusala[[#This Row],[tegund]],Tegundir!$B$2:$D$19,3,FALSE)*Oliusala[[#This Row],[magn]]/1000</f>
        <v>51.725269999999995</v>
      </c>
      <c r="K9518">
        <v>2017</v>
      </c>
      <c r="L9518" t="s">
        <v>1955</v>
      </c>
      <c r="M9518" s="144" t="s">
        <v>59</v>
      </c>
    </row>
    <row r="9519" spans="1:15" x14ac:dyDescent="0.2">
      <c r="A9519" t="s">
        <v>68</v>
      </c>
      <c r="B9519" s="144" t="s">
        <v>122</v>
      </c>
      <c r="C9519">
        <v>550</v>
      </c>
      <c r="D9519" t="str">
        <f>VLOOKUP(Oliusala[[#This Row],[postnumer]],Sveitarfelog[#All],4,FALSE)</f>
        <v>Skagafjörður</v>
      </c>
      <c r="E9519" t="str">
        <f>VLOOKUP(Oliusala[[#This Row],[postnumer]],Sveitarfelog[#All],5,FALSE)</f>
        <v>Norðurland vestra</v>
      </c>
      <c r="F9519" t="s">
        <v>24</v>
      </c>
      <c r="G9519" t="s">
        <v>24</v>
      </c>
      <c r="H9519" t="s">
        <v>60</v>
      </c>
      <c r="I9519" s="1">
        <v>37063</v>
      </c>
      <c r="J9519" s="2">
        <f>VLOOKUP(Oliusala[[#This Row],[tegund]],Tegundir!$B$2:$D$19,3,FALSE)*Oliusala[[#This Row],[magn]]/1000</f>
        <v>32.059494999999998</v>
      </c>
      <c r="K9519">
        <v>2017</v>
      </c>
      <c r="L9519" t="s">
        <v>18</v>
      </c>
      <c r="M9519" s="144" t="s">
        <v>59</v>
      </c>
    </row>
    <row r="9520" spans="1:15" x14ac:dyDescent="0.2">
      <c r="A9520" t="s">
        <v>63</v>
      </c>
      <c r="B9520" s="144" t="s">
        <v>132</v>
      </c>
      <c r="C9520">
        <v>565</v>
      </c>
      <c r="D9520" t="str">
        <f>VLOOKUP(Oliusala[[#This Row],[postnumer]],Sveitarfelog[#All],4,FALSE)</f>
        <v>Skagafjörður</v>
      </c>
      <c r="E9520" t="str">
        <f>VLOOKUP(Oliusala[[#This Row],[postnumer]],Sveitarfelog[#All],5,FALSE)</f>
        <v>Norðurland vestra</v>
      </c>
      <c r="F9520" t="s">
        <v>24</v>
      </c>
      <c r="G9520" t="s">
        <v>24</v>
      </c>
      <c r="H9520" s="1" t="s">
        <v>58</v>
      </c>
      <c r="I9520" s="1">
        <v>128207</v>
      </c>
      <c r="J9520" s="2">
        <f>VLOOKUP(Oliusala[[#This Row],[tegund]],Tegundir!$B$2:$D$19,3,FALSE)*Oliusala[[#This Row],[magn]]/1000</f>
        <v>110.89905499999999</v>
      </c>
      <c r="K9520">
        <v>2017</v>
      </c>
      <c r="L9520" t="s">
        <v>18</v>
      </c>
      <c r="M9520" s="144" t="s">
        <v>59</v>
      </c>
    </row>
    <row r="9521" spans="1:15" x14ac:dyDescent="0.2">
      <c r="A9521" t="s">
        <v>68</v>
      </c>
      <c r="B9521" s="144" t="s">
        <v>131</v>
      </c>
      <c r="C9521">
        <v>560</v>
      </c>
      <c r="D9521" t="str">
        <f>VLOOKUP(Oliusala[[#This Row],[postnumer]],Sveitarfelog[#All],4,FALSE)</f>
        <v>Skagafjörður</v>
      </c>
      <c r="E9521" t="str">
        <f>VLOOKUP(Oliusala[[#This Row],[postnumer]],Sveitarfelog[#All],5,FALSE)</f>
        <v>Norðurland vestra</v>
      </c>
      <c r="F9521" t="s">
        <v>24</v>
      </c>
      <c r="G9521" t="s">
        <v>24</v>
      </c>
      <c r="H9521" t="s">
        <v>60</v>
      </c>
      <c r="I9521" s="1">
        <v>12812</v>
      </c>
      <c r="J9521" s="2">
        <f>VLOOKUP(Oliusala[[#This Row],[tegund]],Tegundir!$B$2:$D$19,3,FALSE)*Oliusala[[#This Row],[magn]]/1000</f>
        <v>11.082379999999999</v>
      </c>
      <c r="K9521">
        <v>2017</v>
      </c>
      <c r="L9521" t="s">
        <v>18</v>
      </c>
      <c r="M9521" s="144" t="s">
        <v>59</v>
      </c>
    </row>
    <row r="9522" spans="1:15" x14ac:dyDescent="0.2">
      <c r="A9522" t="s">
        <v>57</v>
      </c>
      <c r="B9522" s="144" t="s">
        <v>131</v>
      </c>
      <c r="C9522">
        <v>560</v>
      </c>
      <c r="D9522" t="str">
        <f>VLOOKUP(Oliusala[[#This Row],[postnumer]],Sveitarfelog[#All],4,FALSE)</f>
        <v>Skagafjörður</v>
      </c>
      <c r="E9522" t="str">
        <f>VLOOKUP(Oliusala[[#This Row],[postnumer]],Sveitarfelog[#All],5,FALSE)</f>
        <v>Norðurland vestra</v>
      </c>
      <c r="F9522" t="s">
        <v>24</v>
      </c>
      <c r="G9522" t="s">
        <v>24</v>
      </c>
      <c r="H9522" s="1" t="s">
        <v>60</v>
      </c>
      <c r="I9522" s="1">
        <v>32801</v>
      </c>
      <c r="J9522" s="2">
        <f>VLOOKUP(Oliusala[[#This Row],[tegund]],Tegundir!$B$2:$D$19,3,FALSE)*Oliusala[[#This Row],[magn]]/1000</f>
        <v>28.372864999999997</v>
      </c>
      <c r="K9522">
        <v>2017</v>
      </c>
      <c r="L9522" t="s">
        <v>18</v>
      </c>
      <c r="M9522" s="144" t="s">
        <v>59</v>
      </c>
    </row>
    <row r="9523" spans="1:15" x14ac:dyDescent="0.2">
      <c r="A9523" t="s">
        <v>68</v>
      </c>
      <c r="B9523" s="144" t="s">
        <v>132</v>
      </c>
      <c r="C9523">
        <v>565</v>
      </c>
      <c r="D9523" t="str">
        <f>VLOOKUP(Oliusala[[#This Row],[postnumer]],Sveitarfelog[#All],4,FALSE)</f>
        <v>Skagafjörður</v>
      </c>
      <c r="E9523" t="str">
        <f>VLOOKUP(Oliusala[[#This Row],[postnumer]],Sveitarfelog[#All],5,FALSE)</f>
        <v>Norðurland vestra</v>
      </c>
      <c r="F9523" t="s">
        <v>25</v>
      </c>
      <c r="G9523" t="s">
        <v>24</v>
      </c>
      <c r="H9523" t="s">
        <v>60</v>
      </c>
      <c r="I9523" s="1">
        <v>12949</v>
      </c>
      <c r="J9523" s="2">
        <f>VLOOKUP(Oliusala[[#This Row],[tegund]],Tegundir!$B$2:$D$19,3,FALSE)*Oliusala[[#This Row],[magn]]/1000</f>
        <v>11.200885</v>
      </c>
      <c r="K9523">
        <v>2017</v>
      </c>
      <c r="L9523" t="s">
        <v>1955</v>
      </c>
      <c r="M9523" s="144" t="s">
        <v>59</v>
      </c>
    </row>
    <row r="9524" spans="1:15" x14ac:dyDescent="0.2">
      <c r="A9524" t="s">
        <v>57</v>
      </c>
      <c r="B9524" s="144" t="s">
        <v>132</v>
      </c>
      <c r="C9524">
        <v>565</v>
      </c>
      <c r="D9524" t="str">
        <f>VLOOKUP(Oliusala[[#This Row],[postnumer]],Sveitarfelog[#All],4,FALSE)</f>
        <v>Skagafjörður</v>
      </c>
      <c r="E9524" t="str">
        <f>VLOOKUP(Oliusala[[#This Row],[postnumer]],Sveitarfelog[#All],5,FALSE)</f>
        <v>Norðurland vestra</v>
      </c>
      <c r="F9524" t="s">
        <v>25</v>
      </c>
      <c r="G9524" t="s">
        <v>24</v>
      </c>
      <c r="H9524" s="1" t="s">
        <v>60</v>
      </c>
      <c r="I9524" s="1">
        <v>182730</v>
      </c>
      <c r="J9524" s="2">
        <f>VLOOKUP(Oliusala[[#This Row],[tegund]],Tegundir!$B$2:$D$19,3,FALSE)*Oliusala[[#This Row],[magn]]/1000</f>
        <v>158.06145000000001</v>
      </c>
      <c r="K9524">
        <v>2017</v>
      </c>
      <c r="L9524" t="s">
        <v>1955</v>
      </c>
      <c r="M9524" s="144" t="s">
        <v>59</v>
      </c>
    </row>
    <row r="9525" spans="1:15" x14ac:dyDescent="0.2">
      <c r="A9525" t="s">
        <v>122</v>
      </c>
      <c r="B9525" s="144" t="s">
        <v>132</v>
      </c>
      <c r="C9525">
        <v>565</v>
      </c>
      <c r="D9525" t="str">
        <f>VLOOKUP(Oliusala[[#This Row],[postnumer]],Sveitarfelog[#All],4,FALSE)</f>
        <v>Skagafjörður</v>
      </c>
      <c r="E9525" t="str">
        <f>VLOOKUP(Oliusala[[#This Row],[postnumer]],Sveitarfelog[#All],5,FALSE)</f>
        <v>Norðurland vestra</v>
      </c>
      <c r="F9525" t="s">
        <v>25</v>
      </c>
      <c r="G9525" t="s">
        <v>24</v>
      </c>
      <c r="H9525" t="s">
        <v>60</v>
      </c>
      <c r="I9525" s="1">
        <v>14600</v>
      </c>
      <c r="J9525" s="2">
        <f>VLOOKUP(Oliusala[[#This Row],[tegund]],Tegundir!$B$2:$D$19,3,FALSE)*Oliusala[[#This Row],[magn]]/1000</f>
        <v>12.629</v>
      </c>
      <c r="K9525">
        <v>2017</v>
      </c>
      <c r="L9525" t="s">
        <v>1955</v>
      </c>
      <c r="M9525" s="144" t="s">
        <v>59</v>
      </c>
    </row>
    <row r="9526" spans="1:15" x14ac:dyDescent="0.2">
      <c r="A9526" t="s">
        <v>122</v>
      </c>
      <c r="B9526" s="144" t="s">
        <v>132</v>
      </c>
      <c r="C9526">
        <v>565</v>
      </c>
      <c r="D9526" t="str">
        <f>VLOOKUP(Oliusala[[#This Row],[postnumer]],Sveitarfelog[#All],4,FALSE)</f>
        <v>Skagafjörður</v>
      </c>
      <c r="E9526" t="str">
        <f>VLOOKUP(Oliusala[[#This Row],[postnumer]],Sveitarfelog[#All],5,FALSE)</f>
        <v>Norðurland vestra</v>
      </c>
      <c r="F9526" t="s">
        <v>24</v>
      </c>
      <c r="G9526" t="s">
        <v>24</v>
      </c>
      <c r="H9526" t="s">
        <v>60</v>
      </c>
      <c r="I9526" s="1">
        <v>1045</v>
      </c>
      <c r="J9526" s="2">
        <f>VLOOKUP(Oliusala[[#This Row],[tegund]],Tegundir!$B$2:$D$19,3,FALSE)*Oliusala[[#This Row],[magn]]/1000</f>
        <v>0.90392499999999998</v>
      </c>
      <c r="K9526">
        <v>2017</v>
      </c>
      <c r="L9526" t="s">
        <v>18</v>
      </c>
      <c r="M9526" s="144" t="s">
        <v>59</v>
      </c>
    </row>
    <row r="9527" spans="1:15" x14ac:dyDescent="0.2">
      <c r="A9527" t="s">
        <v>135</v>
      </c>
      <c r="B9527" s="144" t="s">
        <v>134</v>
      </c>
      <c r="C9527">
        <v>570</v>
      </c>
      <c r="D9527" t="str">
        <f>VLOOKUP(Oliusala[[#This Row],[postnumer]],Sveitarfelog[#All],4,FALSE)</f>
        <v>Skagafjörður</v>
      </c>
      <c r="E9527" t="str">
        <f>VLOOKUP(Oliusala[[#This Row],[postnumer]],Sveitarfelog[#All],5,FALSE)</f>
        <v>Norðurland vestra</v>
      </c>
      <c r="F9527" t="s">
        <v>24</v>
      </c>
      <c r="G9527" t="s">
        <v>24</v>
      </c>
      <c r="H9527" t="s">
        <v>60</v>
      </c>
      <c r="I9527" s="1">
        <v>1315</v>
      </c>
      <c r="J9527" s="2">
        <f>VLOOKUP(Oliusala[[#This Row],[tegund]],Tegundir!$B$2:$D$19,3,FALSE)*Oliusala[[#This Row],[magn]]/1000</f>
        <v>1.137475</v>
      </c>
      <c r="K9527">
        <v>2017</v>
      </c>
      <c r="L9527" t="s">
        <v>18</v>
      </c>
      <c r="M9527" s="144" t="s">
        <v>59</v>
      </c>
    </row>
    <row r="9528" spans="1:15" x14ac:dyDescent="0.2">
      <c r="A9528" t="s">
        <v>63</v>
      </c>
      <c r="B9528" s="144" t="s">
        <v>133</v>
      </c>
      <c r="C9528">
        <v>566</v>
      </c>
      <c r="D9528" t="str">
        <f>VLOOKUP(Oliusala[[#This Row],[postnumer]],Sveitarfelog[#All],4,FALSE)</f>
        <v>Skagafjörður</v>
      </c>
      <c r="E9528" t="str">
        <f>VLOOKUP(Oliusala[[#This Row],[postnumer]],Sveitarfelog[#All],5,FALSE)</f>
        <v>Norðurland vestra</v>
      </c>
      <c r="F9528" t="s">
        <v>24</v>
      </c>
      <c r="G9528" t="s">
        <v>24</v>
      </c>
      <c r="H9528" s="1" t="s">
        <v>58</v>
      </c>
      <c r="I9528" s="1">
        <v>79752</v>
      </c>
      <c r="J9528" s="2">
        <f>VLOOKUP(Oliusala[[#This Row],[tegund]],Tegundir!$B$2:$D$19,3,FALSE)*Oliusala[[#This Row],[magn]]/1000</f>
        <v>68.985479999999995</v>
      </c>
      <c r="K9528">
        <v>2017</v>
      </c>
      <c r="L9528" t="s">
        <v>18</v>
      </c>
      <c r="M9528" s="144" t="s">
        <v>59</v>
      </c>
    </row>
    <row r="9529" spans="1:15" x14ac:dyDescent="0.2">
      <c r="A9529" t="s">
        <v>68</v>
      </c>
      <c r="B9529" s="144" t="s">
        <v>133</v>
      </c>
      <c r="C9529">
        <v>566</v>
      </c>
      <c r="D9529" t="str">
        <f>VLOOKUP(Oliusala[[#This Row],[postnumer]],Sveitarfelog[#All],4,FALSE)</f>
        <v>Skagafjörður</v>
      </c>
      <c r="E9529" t="str">
        <f>VLOOKUP(Oliusala[[#This Row],[postnumer]],Sveitarfelog[#All],5,FALSE)</f>
        <v>Norðurland vestra</v>
      </c>
      <c r="F9529" t="s">
        <v>25</v>
      </c>
      <c r="G9529" t="s">
        <v>24</v>
      </c>
      <c r="H9529" t="s">
        <v>60</v>
      </c>
      <c r="I9529" s="1">
        <v>2005</v>
      </c>
      <c r="J9529" s="2">
        <f>VLOOKUP(Oliusala[[#This Row],[tegund]],Tegundir!$B$2:$D$19,3,FALSE)*Oliusala[[#This Row],[magn]]/1000</f>
        <v>1.7343250000000001</v>
      </c>
      <c r="K9529">
        <v>2017</v>
      </c>
      <c r="L9529" t="s">
        <v>1955</v>
      </c>
      <c r="M9529" s="144" t="s">
        <v>59</v>
      </c>
    </row>
    <row r="9530" spans="1:15" x14ac:dyDescent="0.2">
      <c r="A9530" t="s">
        <v>63</v>
      </c>
      <c r="B9530" s="144" t="s">
        <v>128</v>
      </c>
      <c r="C9530">
        <v>540</v>
      </c>
      <c r="D9530" t="str">
        <f>VLOOKUP(Oliusala[[#This Row],[postnumer]],Sveitarfelog[#All],4,FALSE)</f>
        <v>Húnabyggð</v>
      </c>
      <c r="E9530" t="str">
        <f>VLOOKUP(Oliusala[[#This Row],[postnumer]],Sveitarfelog[#All],5,FALSE)</f>
        <v>Norðurland vestra</v>
      </c>
      <c r="F9530" t="s">
        <v>24</v>
      </c>
      <c r="G9530" t="s">
        <v>24</v>
      </c>
      <c r="H9530" s="1" t="s">
        <v>58</v>
      </c>
      <c r="I9530" s="1">
        <v>700000</v>
      </c>
      <c r="J9530" s="2">
        <f>VLOOKUP(Oliusala[[#This Row],[tegund]],Tegundir!$B$2:$D$19,3,FALSE)*Oliusala[[#This Row],[magn]]/1000</f>
        <v>605.5</v>
      </c>
      <c r="K9530">
        <v>2017</v>
      </c>
      <c r="L9530" t="s">
        <v>1955</v>
      </c>
      <c r="M9530" s="144" t="s">
        <v>59</v>
      </c>
      <c r="N9530" s="144" t="s">
        <v>1939</v>
      </c>
    </row>
    <row r="9531" spans="1:15" x14ac:dyDescent="0.2">
      <c r="A9531" t="s">
        <v>63</v>
      </c>
      <c r="B9531" s="144" t="s">
        <v>134</v>
      </c>
      <c r="C9531">
        <v>570</v>
      </c>
      <c r="D9531" t="str">
        <f>VLOOKUP(Oliusala[[#This Row],[postnumer]],Sveitarfelog[#All],4,FALSE)</f>
        <v>Skagafjörður</v>
      </c>
      <c r="E9531" t="str">
        <f>VLOOKUP(Oliusala[[#This Row],[postnumer]],Sveitarfelog[#All],5,FALSE)</f>
        <v>Norðurland vestra</v>
      </c>
      <c r="F9531" t="s">
        <v>24</v>
      </c>
      <c r="G9531" t="s">
        <v>24</v>
      </c>
      <c r="H9531" t="s">
        <v>58</v>
      </c>
      <c r="I9531" s="1">
        <v>72645</v>
      </c>
      <c r="J9531" s="2">
        <f>VLOOKUP(Oliusala[[#This Row],[tegund]],Tegundir!$B$2:$D$19,3,FALSE)*Oliusala[[#This Row],[magn]]/1000</f>
        <v>62.837925000000006</v>
      </c>
      <c r="K9531">
        <v>2017</v>
      </c>
      <c r="L9531" t="s">
        <v>18</v>
      </c>
      <c r="M9531" s="144" t="s">
        <v>59</v>
      </c>
    </row>
    <row r="9532" spans="1:15" x14ac:dyDescent="0.2">
      <c r="A9532" t="s">
        <v>57</v>
      </c>
      <c r="B9532" s="144" t="s">
        <v>134</v>
      </c>
      <c r="C9532">
        <v>570</v>
      </c>
      <c r="D9532" t="str">
        <f>VLOOKUP(Oliusala[[#This Row],[postnumer]],Sveitarfelog[#All],4,FALSE)</f>
        <v>Skagafjörður</v>
      </c>
      <c r="E9532" t="str">
        <f>VLOOKUP(Oliusala[[#This Row],[postnumer]],Sveitarfelog[#All],5,FALSE)</f>
        <v>Norðurland vestra</v>
      </c>
      <c r="F9532" t="s">
        <v>25</v>
      </c>
      <c r="G9532" t="s">
        <v>24</v>
      </c>
      <c r="H9532" t="s">
        <v>60</v>
      </c>
      <c r="I9532" s="1">
        <v>27598</v>
      </c>
      <c r="J9532" s="2">
        <f>VLOOKUP(Oliusala[[#This Row],[tegund]],Tegundir!$B$2:$D$19,3,FALSE)*Oliusala[[#This Row],[magn]]/1000</f>
        <v>23.87227</v>
      </c>
      <c r="K9532">
        <v>2017</v>
      </c>
      <c r="L9532" t="s">
        <v>1955</v>
      </c>
      <c r="M9532" s="144" t="s">
        <v>59</v>
      </c>
    </row>
    <row r="9533" spans="1:15" x14ac:dyDescent="0.2">
      <c r="A9533" t="s">
        <v>135</v>
      </c>
      <c r="B9533" s="144" t="s">
        <v>134</v>
      </c>
      <c r="C9533">
        <v>570</v>
      </c>
      <c r="D9533" t="str">
        <f>VLOOKUP(Oliusala[[#This Row],[postnumer]],Sveitarfelog[#All],4,FALSE)</f>
        <v>Skagafjörður</v>
      </c>
      <c r="E9533" t="str">
        <f>VLOOKUP(Oliusala[[#This Row],[postnumer]],Sveitarfelog[#All],5,FALSE)</f>
        <v>Norðurland vestra</v>
      </c>
      <c r="F9533" t="s">
        <v>25</v>
      </c>
      <c r="G9533" t="s">
        <v>24</v>
      </c>
      <c r="H9533" t="s">
        <v>60</v>
      </c>
      <c r="I9533" s="1">
        <v>19810</v>
      </c>
      <c r="J9533" s="2">
        <f>VLOOKUP(Oliusala[[#This Row],[tegund]],Tegundir!$B$2:$D$19,3,FALSE)*Oliusala[[#This Row],[magn]]/1000</f>
        <v>17.135650000000002</v>
      </c>
      <c r="K9533">
        <v>2017</v>
      </c>
      <c r="L9533" t="s">
        <v>1955</v>
      </c>
      <c r="M9533" s="144" t="s">
        <v>59</v>
      </c>
    </row>
    <row r="9534" spans="1:15" x14ac:dyDescent="0.2">
      <c r="A9534" t="s">
        <v>68</v>
      </c>
      <c r="B9534" s="144" t="s">
        <v>68</v>
      </c>
      <c r="C9534">
        <v>600</v>
      </c>
      <c r="D9534" t="str">
        <f>VLOOKUP(Oliusala[[#This Row],[postnumer]],Sveitarfelog[#All],4,FALSE)</f>
        <v>Akureyrarbær,Eyjafjarðarsveit,Hörgársveit,Svalbarðsstrandarhreppur,Grýtubakkahreppur</v>
      </c>
      <c r="E9534" t="str">
        <f>VLOOKUP(Oliusala[[#This Row],[postnumer]],Sveitarfelog[#All],5,FALSE)</f>
        <v>Norðurland eystra</v>
      </c>
      <c r="F9534" t="s">
        <v>24</v>
      </c>
      <c r="G9534" t="s">
        <v>24</v>
      </c>
      <c r="H9534" t="s">
        <v>58</v>
      </c>
      <c r="I9534" s="1">
        <v>811536</v>
      </c>
      <c r="J9534" s="2">
        <f>VLOOKUP(Oliusala[[#This Row],[tegund]],Tegundir!$B$2:$D$19,3,FALSE)*Oliusala[[#This Row],[magn]]/1000</f>
        <v>701.97864000000004</v>
      </c>
      <c r="K9534">
        <v>2017</v>
      </c>
      <c r="L9534" t="s">
        <v>18</v>
      </c>
      <c r="M9534" s="144" t="s">
        <v>59</v>
      </c>
    </row>
    <row r="9535" spans="1:15" x14ac:dyDescent="0.2">
      <c r="A9535" t="s">
        <v>68</v>
      </c>
      <c r="B9535" s="144" t="s">
        <v>68</v>
      </c>
      <c r="C9535">
        <v>600</v>
      </c>
      <c r="D9535" t="str">
        <f>VLOOKUP(Oliusala[[#This Row],[postnumer]],Sveitarfelog[#All],4,FALSE)</f>
        <v>Akureyrarbær,Eyjafjarðarsveit,Hörgársveit,Svalbarðsstrandarhreppur,Grýtubakkahreppur</v>
      </c>
      <c r="E9535" t="str">
        <f>VLOOKUP(Oliusala[[#This Row],[postnumer]],Sveitarfelog[#All],5,FALSE)</f>
        <v>Norðurland eystra</v>
      </c>
      <c r="F9535" t="s">
        <v>24</v>
      </c>
      <c r="G9535" t="s">
        <v>24</v>
      </c>
      <c r="H9535" t="s">
        <v>60</v>
      </c>
      <c r="I9535" s="1">
        <v>81837</v>
      </c>
      <c r="J9535" s="2">
        <f>VLOOKUP(Oliusala[[#This Row],[tegund]],Tegundir!$B$2:$D$19,3,FALSE)*Oliusala[[#This Row],[magn]]/1000</f>
        <v>70.789005000000003</v>
      </c>
      <c r="K9535">
        <v>2017</v>
      </c>
      <c r="L9535" t="s">
        <v>18</v>
      </c>
      <c r="M9535" s="144" t="s">
        <v>59</v>
      </c>
    </row>
    <row r="9536" spans="1:15" x14ac:dyDescent="0.2">
      <c r="A9536" t="s">
        <v>68</v>
      </c>
      <c r="B9536" s="144" t="s">
        <v>68</v>
      </c>
      <c r="C9536">
        <v>600</v>
      </c>
      <c r="D9536" t="str">
        <f>VLOOKUP(Oliusala[[#This Row],[postnumer]],Sveitarfelog[#All],4,FALSE)</f>
        <v>Akureyrarbær,Eyjafjarðarsveit,Hörgársveit,Svalbarðsstrandarhreppur,Grýtubakkahreppur</v>
      </c>
      <c r="E9536" t="str">
        <f>VLOOKUP(Oliusala[[#This Row],[postnumer]],Sveitarfelog[#All],5,FALSE)</f>
        <v>Norðurland eystra</v>
      </c>
      <c r="F9536" t="s">
        <v>27</v>
      </c>
      <c r="G9536" t="s">
        <v>24</v>
      </c>
      <c r="H9536" t="s">
        <v>58</v>
      </c>
      <c r="I9536" s="1">
        <v>130083</v>
      </c>
      <c r="J9536" s="2">
        <f>VLOOKUP(Oliusala[[#This Row],[tegund]],Tegundir!$B$2:$D$19,3,FALSE)*Oliusala[[#This Row],[magn]]/1000</f>
        <v>112.521795</v>
      </c>
      <c r="K9536">
        <v>2017</v>
      </c>
      <c r="L9536" t="s">
        <v>19</v>
      </c>
      <c r="M9536" s="144" t="s">
        <v>59</v>
      </c>
      <c r="O9536" s="144" t="s">
        <v>1998</v>
      </c>
    </row>
    <row r="9537" spans="1:15" x14ac:dyDescent="0.2">
      <c r="A9537" t="s">
        <v>68</v>
      </c>
      <c r="B9537" s="144" t="s">
        <v>68</v>
      </c>
      <c r="C9537">
        <v>600</v>
      </c>
      <c r="D9537" t="str">
        <f>VLOOKUP(Oliusala[[#This Row],[postnumer]],Sveitarfelog[#All],4,FALSE)</f>
        <v>Akureyrarbær,Eyjafjarðarsveit,Hörgársveit,Svalbarðsstrandarhreppur,Grýtubakkahreppur</v>
      </c>
      <c r="E9537" t="str">
        <f>VLOOKUP(Oliusala[[#This Row],[postnumer]],Sveitarfelog[#All],5,FALSE)</f>
        <v>Norðurland eystra</v>
      </c>
      <c r="F9537" t="s">
        <v>29</v>
      </c>
      <c r="G9537" t="s">
        <v>24</v>
      </c>
      <c r="H9537" s="1" t="s">
        <v>58</v>
      </c>
      <c r="I9537" s="1">
        <v>4301005</v>
      </c>
      <c r="J9537" s="2">
        <f>VLOOKUP(Oliusala[[#This Row],[tegund]],Tegundir!$B$2:$D$19,3,FALSE)*Oliusala[[#This Row],[magn]]/1000</f>
        <v>3720.3693250000001</v>
      </c>
      <c r="K9537">
        <v>2017</v>
      </c>
      <c r="L9537" t="s">
        <v>19</v>
      </c>
      <c r="M9537" s="144" t="s">
        <v>59</v>
      </c>
      <c r="O9537" s="144" t="s">
        <v>1998</v>
      </c>
    </row>
    <row r="9538" spans="1:15" x14ac:dyDescent="0.2">
      <c r="A9538" t="s">
        <v>68</v>
      </c>
      <c r="B9538" s="144" t="s">
        <v>68</v>
      </c>
      <c r="C9538">
        <v>600</v>
      </c>
      <c r="D9538" t="str">
        <f>VLOOKUP(Oliusala[[#This Row],[postnumer]],Sveitarfelog[#All],4,FALSE)</f>
        <v>Akureyrarbær,Eyjafjarðarsveit,Hörgársveit,Svalbarðsstrandarhreppur,Grýtubakkahreppur</v>
      </c>
      <c r="E9538" t="str">
        <f>VLOOKUP(Oliusala[[#This Row],[postnumer]],Sveitarfelog[#All],5,FALSE)</f>
        <v>Norðurland eystra</v>
      </c>
      <c r="F9538" t="s">
        <v>30</v>
      </c>
      <c r="G9538" t="s">
        <v>24</v>
      </c>
      <c r="H9538" t="s">
        <v>58</v>
      </c>
      <c r="I9538" s="1">
        <v>80222</v>
      </c>
      <c r="J9538" s="2">
        <f>VLOOKUP(Oliusala[[#This Row],[tegund]],Tegundir!$B$2:$D$19,3,FALSE)*Oliusala[[#This Row],[magn]]/1000</f>
        <v>69.392030000000005</v>
      </c>
      <c r="K9538">
        <v>2017</v>
      </c>
      <c r="L9538" t="s">
        <v>19</v>
      </c>
      <c r="M9538" s="144" t="s">
        <v>59</v>
      </c>
      <c r="O9538" s="144" t="s">
        <v>1998</v>
      </c>
    </row>
    <row r="9539" spans="1:15" x14ac:dyDescent="0.2">
      <c r="A9539" t="s">
        <v>63</v>
      </c>
      <c r="B9539" s="144" t="s">
        <v>68</v>
      </c>
      <c r="C9539">
        <v>600</v>
      </c>
      <c r="D9539" t="str">
        <f>VLOOKUP(Oliusala[[#This Row],[postnumer]],Sveitarfelog[#All],4,FALSE)</f>
        <v>Akureyrarbær,Eyjafjarðarsveit,Hörgársveit,Svalbarðsstrandarhreppur,Grýtubakkahreppur</v>
      </c>
      <c r="E9539" t="str">
        <f>VLOOKUP(Oliusala[[#This Row],[postnumer]],Sveitarfelog[#All],5,FALSE)</f>
        <v>Norðurland eystra</v>
      </c>
      <c r="F9539" t="s">
        <v>24</v>
      </c>
      <c r="G9539" t="s">
        <v>24</v>
      </c>
      <c r="H9539" t="s">
        <v>58</v>
      </c>
      <c r="I9539" s="1">
        <v>589820</v>
      </c>
      <c r="J9539" s="2">
        <f>VLOOKUP(Oliusala[[#This Row],[tegund]],Tegundir!$B$2:$D$19,3,FALSE)*Oliusala[[#This Row],[magn]]/1000</f>
        <v>510.1943</v>
      </c>
      <c r="K9539">
        <v>2017</v>
      </c>
      <c r="L9539" t="s">
        <v>18</v>
      </c>
      <c r="M9539" s="144" t="s">
        <v>59</v>
      </c>
    </row>
    <row r="9540" spans="1:15" x14ac:dyDescent="0.2">
      <c r="A9540" t="s">
        <v>63</v>
      </c>
      <c r="B9540" s="144" t="s">
        <v>68</v>
      </c>
      <c r="C9540">
        <v>600</v>
      </c>
      <c r="D9540" t="str">
        <f>VLOOKUP(Oliusala[[#This Row],[postnumer]],Sveitarfelog[#All],4,FALSE)</f>
        <v>Akureyrarbær,Eyjafjarðarsveit,Hörgársveit,Svalbarðsstrandarhreppur,Grýtubakkahreppur</v>
      </c>
      <c r="E9540" t="str">
        <f>VLOOKUP(Oliusala[[#This Row],[postnumer]],Sveitarfelog[#All],5,FALSE)</f>
        <v>Norðurland eystra</v>
      </c>
      <c r="F9540" t="s">
        <v>24</v>
      </c>
      <c r="G9540" t="s">
        <v>24</v>
      </c>
      <c r="H9540" s="1" t="s">
        <v>58</v>
      </c>
      <c r="I9540" s="1">
        <v>7528936</v>
      </c>
      <c r="J9540" s="2">
        <f>VLOOKUP(Oliusala[[#This Row],[tegund]],Tegundir!$B$2:$D$19,3,FALSE)*Oliusala[[#This Row],[magn]]/1000</f>
        <v>6512.5296399999997</v>
      </c>
      <c r="K9540">
        <v>2017</v>
      </c>
      <c r="L9540" t="s">
        <v>18</v>
      </c>
      <c r="M9540" s="144" t="s">
        <v>59</v>
      </c>
    </row>
    <row r="9541" spans="1:15" x14ac:dyDescent="0.2">
      <c r="A9541" t="s">
        <v>63</v>
      </c>
      <c r="B9541" s="144" t="s">
        <v>68</v>
      </c>
      <c r="C9541">
        <v>600</v>
      </c>
      <c r="D9541" t="str">
        <f>VLOOKUP(Oliusala[[#This Row],[postnumer]],Sveitarfelog[#All],4,FALSE)</f>
        <v>Akureyrarbær,Eyjafjarðarsveit,Hörgársveit,Svalbarðsstrandarhreppur,Grýtubakkahreppur</v>
      </c>
      <c r="E9541" t="str">
        <f>VLOOKUP(Oliusala[[#This Row],[postnumer]],Sveitarfelog[#All],5,FALSE)</f>
        <v>Norðurland eystra</v>
      </c>
      <c r="F9541" t="s">
        <v>24</v>
      </c>
      <c r="G9541" t="s">
        <v>24</v>
      </c>
      <c r="H9541" t="s">
        <v>58</v>
      </c>
      <c r="I9541" s="1">
        <v>192682</v>
      </c>
      <c r="J9541" s="2">
        <f>VLOOKUP(Oliusala[[#This Row],[tegund]],Tegundir!$B$2:$D$19,3,FALSE)*Oliusala[[#This Row],[magn]]/1000</f>
        <v>166.66992999999999</v>
      </c>
      <c r="K9541">
        <v>2017</v>
      </c>
      <c r="L9541" t="s">
        <v>18</v>
      </c>
      <c r="M9541" s="144" t="s">
        <v>59</v>
      </c>
    </row>
    <row r="9542" spans="1:15" x14ac:dyDescent="0.2">
      <c r="A9542" t="s">
        <v>63</v>
      </c>
      <c r="B9542" s="144" t="s">
        <v>68</v>
      </c>
      <c r="C9542">
        <v>600</v>
      </c>
      <c r="D9542" t="str">
        <f>VLOOKUP(Oliusala[[#This Row],[postnumer]],Sveitarfelog[#All],4,FALSE)</f>
        <v>Akureyrarbær,Eyjafjarðarsveit,Hörgársveit,Svalbarðsstrandarhreppur,Grýtubakkahreppur</v>
      </c>
      <c r="E9542" t="str">
        <f>VLOOKUP(Oliusala[[#This Row],[postnumer]],Sveitarfelog[#All],5,FALSE)</f>
        <v>Norðurland eystra</v>
      </c>
      <c r="F9542" t="s">
        <v>24</v>
      </c>
      <c r="G9542" t="s">
        <v>24</v>
      </c>
      <c r="H9542" s="1" t="s">
        <v>58</v>
      </c>
      <c r="I9542" s="1">
        <v>2721992</v>
      </c>
      <c r="J9542" s="2">
        <f>VLOOKUP(Oliusala[[#This Row],[tegund]],Tegundir!$B$2:$D$19,3,FALSE)*Oliusala[[#This Row],[magn]]/1000</f>
        <v>2354.5230799999999</v>
      </c>
      <c r="K9542">
        <v>2017</v>
      </c>
      <c r="L9542" t="s">
        <v>18</v>
      </c>
      <c r="M9542" s="144" t="s">
        <v>59</v>
      </c>
    </row>
    <row r="9543" spans="1:15" x14ac:dyDescent="0.2">
      <c r="A9543" t="s">
        <v>63</v>
      </c>
      <c r="B9543" s="144" t="s">
        <v>68</v>
      </c>
      <c r="C9543">
        <v>600</v>
      </c>
      <c r="D9543" t="str">
        <f>VLOOKUP(Oliusala[[#This Row],[postnumer]],Sveitarfelog[#All],4,FALSE)</f>
        <v>Akureyrarbær,Eyjafjarðarsveit,Hörgársveit,Svalbarðsstrandarhreppur,Grýtubakkahreppur</v>
      </c>
      <c r="E9543" t="str">
        <f>VLOOKUP(Oliusala[[#This Row],[postnumer]],Sveitarfelog[#All],5,FALSE)</f>
        <v>Norðurland eystra</v>
      </c>
      <c r="F9543" t="s">
        <v>24</v>
      </c>
      <c r="G9543" t="s">
        <v>24</v>
      </c>
      <c r="H9543" s="1" t="s">
        <v>58</v>
      </c>
      <c r="I9543" s="1">
        <v>435767</v>
      </c>
      <c r="J9543" s="2">
        <f>VLOOKUP(Oliusala[[#This Row],[tegund]],Tegundir!$B$2:$D$19,3,FALSE)*Oliusala[[#This Row],[magn]]/1000</f>
        <v>376.93845500000003</v>
      </c>
      <c r="K9543">
        <v>2017</v>
      </c>
      <c r="L9543" t="s">
        <v>18</v>
      </c>
      <c r="M9543" s="144" t="s">
        <v>59</v>
      </c>
    </row>
    <row r="9544" spans="1:15" x14ac:dyDescent="0.2">
      <c r="A9544" t="s">
        <v>63</v>
      </c>
      <c r="B9544" s="144" t="s">
        <v>68</v>
      </c>
      <c r="C9544">
        <v>600</v>
      </c>
      <c r="D9544" t="str">
        <f>VLOOKUP(Oliusala[[#This Row],[postnumer]],Sveitarfelog[#All],4,FALSE)</f>
        <v>Akureyrarbær,Eyjafjarðarsveit,Hörgársveit,Svalbarðsstrandarhreppur,Grýtubakkahreppur</v>
      </c>
      <c r="E9544" t="str">
        <f>VLOOKUP(Oliusala[[#This Row],[postnumer]],Sveitarfelog[#All],5,FALSE)</f>
        <v>Norðurland eystra</v>
      </c>
      <c r="F9544" t="s">
        <v>24</v>
      </c>
      <c r="G9544" t="s">
        <v>24</v>
      </c>
      <c r="H9544" s="1" t="s">
        <v>58</v>
      </c>
      <c r="I9544" s="1">
        <v>786763</v>
      </c>
      <c r="J9544" s="2">
        <f>VLOOKUP(Oliusala[[#This Row],[tegund]],Tegundir!$B$2:$D$19,3,FALSE)*Oliusala[[#This Row],[magn]]/1000</f>
        <v>680.54999499999997</v>
      </c>
      <c r="K9544">
        <v>2017</v>
      </c>
      <c r="L9544" t="s">
        <v>18</v>
      </c>
      <c r="M9544" s="144" t="s">
        <v>59</v>
      </c>
    </row>
    <row r="9545" spans="1:15" x14ac:dyDescent="0.2">
      <c r="A9545" t="s">
        <v>63</v>
      </c>
      <c r="B9545" s="144" t="s">
        <v>68</v>
      </c>
      <c r="C9545">
        <v>600</v>
      </c>
      <c r="D9545" t="str">
        <f>VLOOKUP(Oliusala[[#This Row],[postnumer]],Sveitarfelog[#All],4,FALSE)</f>
        <v>Akureyrarbær,Eyjafjarðarsveit,Hörgársveit,Svalbarðsstrandarhreppur,Grýtubakkahreppur</v>
      </c>
      <c r="E9545" t="str">
        <f>VLOOKUP(Oliusala[[#This Row],[postnumer]],Sveitarfelog[#All],5,FALSE)</f>
        <v>Norðurland eystra</v>
      </c>
      <c r="F9545" t="s">
        <v>24</v>
      </c>
      <c r="G9545" t="s">
        <v>24</v>
      </c>
      <c r="H9545" s="1" t="s">
        <v>58</v>
      </c>
      <c r="I9545" s="1">
        <v>13527</v>
      </c>
      <c r="J9545" s="2">
        <f>VLOOKUP(Oliusala[[#This Row],[tegund]],Tegundir!$B$2:$D$19,3,FALSE)*Oliusala[[#This Row],[magn]]/1000</f>
        <v>11.700854999999999</v>
      </c>
      <c r="K9545">
        <v>2017</v>
      </c>
      <c r="L9545" t="s">
        <v>18</v>
      </c>
      <c r="M9545" s="144" t="s">
        <v>59</v>
      </c>
    </row>
    <row r="9546" spans="1:15" x14ac:dyDescent="0.2">
      <c r="A9546" t="s">
        <v>63</v>
      </c>
      <c r="B9546" s="144" t="s">
        <v>68</v>
      </c>
      <c r="C9546">
        <v>600</v>
      </c>
      <c r="D9546" t="str">
        <f>VLOOKUP(Oliusala[[#This Row],[postnumer]],Sveitarfelog[#All],4,FALSE)</f>
        <v>Akureyrarbær,Eyjafjarðarsveit,Hörgársveit,Svalbarðsstrandarhreppur,Grýtubakkahreppur</v>
      </c>
      <c r="E9546" t="str">
        <f>VLOOKUP(Oliusala[[#This Row],[postnumer]],Sveitarfelog[#All],5,FALSE)</f>
        <v>Norðurland eystra</v>
      </c>
      <c r="F9546" t="s">
        <v>24</v>
      </c>
      <c r="G9546" t="s">
        <v>24</v>
      </c>
      <c r="H9546" s="1" t="s">
        <v>58</v>
      </c>
      <c r="I9546" s="1">
        <v>606264</v>
      </c>
      <c r="J9546" s="2">
        <f>VLOOKUP(Oliusala[[#This Row],[tegund]],Tegundir!$B$2:$D$19,3,FALSE)*Oliusala[[#This Row],[magn]]/1000</f>
        <v>524.41836000000001</v>
      </c>
      <c r="K9546">
        <v>2017</v>
      </c>
      <c r="L9546" t="s">
        <v>18</v>
      </c>
      <c r="M9546" s="144" t="s">
        <v>59</v>
      </c>
    </row>
    <row r="9547" spans="1:15" x14ac:dyDescent="0.2">
      <c r="A9547" t="s">
        <v>68</v>
      </c>
      <c r="B9547" s="144" t="s">
        <v>68</v>
      </c>
      <c r="C9547">
        <v>600</v>
      </c>
      <c r="D9547" t="str">
        <f>VLOOKUP(Oliusala[[#This Row],[postnumer]],Sveitarfelog[#All],4,FALSE)</f>
        <v>Akureyrarbær,Eyjafjarðarsveit,Hörgársveit,Svalbarðsstrandarhreppur,Grýtubakkahreppur</v>
      </c>
      <c r="E9547" t="str">
        <f>VLOOKUP(Oliusala[[#This Row],[postnumer]],Sveitarfelog[#All],5,FALSE)</f>
        <v>Norðurland eystra</v>
      </c>
      <c r="F9547" t="s">
        <v>25</v>
      </c>
      <c r="G9547" t="s">
        <v>24</v>
      </c>
      <c r="H9547" t="s">
        <v>58</v>
      </c>
      <c r="I9547" s="1">
        <v>3433554</v>
      </c>
      <c r="J9547" s="2">
        <f>VLOOKUP(Oliusala[[#This Row],[tegund]],Tegundir!$B$2:$D$19,3,FALSE)*Oliusala[[#This Row],[magn]]/1000</f>
        <v>2970.02421</v>
      </c>
      <c r="K9547">
        <v>2017</v>
      </c>
      <c r="L9547" t="s">
        <v>1955</v>
      </c>
      <c r="M9547" s="144" t="s">
        <v>59</v>
      </c>
    </row>
    <row r="9548" spans="1:15" x14ac:dyDescent="0.2">
      <c r="A9548" t="s">
        <v>63</v>
      </c>
      <c r="B9548" s="144" t="s">
        <v>68</v>
      </c>
      <c r="C9548">
        <v>600</v>
      </c>
      <c r="D9548" t="str">
        <f>VLOOKUP(Oliusala[[#This Row],[postnumer]],Sveitarfelog[#All],4,FALSE)</f>
        <v>Akureyrarbær,Eyjafjarðarsveit,Hörgársveit,Svalbarðsstrandarhreppur,Grýtubakkahreppur</v>
      </c>
      <c r="E9548" t="str">
        <f>VLOOKUP(Oliusala[[#This Row],[postnumer]],Sveitarfelog[#All],5,FALSE)</f>
        <v>Norðurland eystra</v>
      </c>
      <c r="F9548" t="s">
        <v>25</v>
      </c>
      <c r="G9548" t="s">
        <v>24</v>
      </c>
      <c r="H9548" t="s">
        <v>58</v>
      </c>
      <c r="I9548" s="1">
        <v>40180</v>
      </c>
      <c r="J9548" s="2">
        <f>VLOOKUP(Oliusala[[#This Row],[tegund]],Tegundir!$B$2:$D$19,3,FALSE)*Oliusala[[#This Row],[magn]]/1000</f>
        <v>34.755699999999997</v>
      </c>
      <c r="K9548">
        <v>2017</v>
      </c>
      <c r="L9548" t="s">
        <v>18</v>
      </c>
      <c r="M9548" s="144" t="s">
        <v>59</v>
      </c>
    </row>
    <row r="9549" spans="1:15" x14ac:dyDescent="0.2">
      <c r="A9549" t="s">
        <v>63</v>
      </c>
      <c r="B9549" s="144" t="s">
        <v>68</v>
      </c>
      <c r="C9549">
        <v>600</v>
      </c>
      <c r="D9549" t="str">
        <f>VLOOKUP(Oliusala[[#This Row],[postnumer]],Sveitarfelog[#All],4,FALSE)</f>
        <v>Akureyrarbær,Eyjafjarðarsveit,Hörgársveit,Svalbarðsstrandarhreppur,Grýtubakkahreppur</v>
      </c>
      <c r="E9549" t="str">
        <f>VLOOKUP(Oliusala[[#This Row],[postnumer]],Sveitarfelog[#All],5,FALSE)</f>
        <v>Norðurland eystra</v>
      </c>
      <c r="F9549" t="s">
        <v>25</v>
      </c>
      <c r="G9549" t="s">
        <v>24</v>
      </c>
      <c r="H9549" s="1" t="s">
        <v>58</v>
      </c>
      <c r="I9549" s="1">
        <v>265150</v>
      </c>
      <c r="J9549" s="2">
        <f>VLOOKUP(Oliusala[[#This Row],[tegund]],Tegundir!$B$2:$D$19,3,FALSE)*Oliusala[[#This Row],[magn]]/1000</f>
        <v>229.35475</v>
      </c>
      <c r="K9549">
        <v>2017</v>
      </c>
      <c r="L9549" t="s">
        <v>18</v>
      </c>
      <c r="M9549" s="144" t="s">
        <v>59</v>
      </c>
    </row>
    <row r="9550" spans="1:15" x14ac:dyDescent="0.2">
      <c r="A9550" t="s">
        <v>63</v>
      </c>
      <c r="B9550" s="144" t="s">
        <v>68</v>
      </c>
      <c r="C9550">
        <v>600</v>
      </c>
      <c r="D9550" t="str">
        <f>VLOOKUP(Oliusala[[#This Row],[postnumer]],Sveitarfelog[#All],4,FALSE)</f>
        <v>Akureyrarbær,Eyjafjarðarsveit,Hörgársveit,Svalbarðsstrandarhreppur,Grýtubakkahreppur</v>
      </c>
      <c r="E9550" t="str">
        <f>VLOOKUP(Oliusala[[#This Row],[postnumer]],Sveitarfelog[#All],5,FALSE)</f>
        <v>Norðurland eystra</v>
      </c>
      <c r="F9550" t="s">
        <v>25</v>
      </c>
      <c r="G9550" t="s">
        <v>24</v>
      </c>
      <c r="H9550" s="1" t="s">
        <v>58</v>
      </c>
      <c r="I9550" s="1">
        <v>169338</v>
      </c>
      <c r="J9550" s="2">
        <f>VLOOKUP(Oliusala[[#This Row],[tegund]],Tegundir!$B$2:$D$19,3,FALSE)*Oliusala[[#This Row],[magn]]/1000</f>
        <v>146.47737000000001</v>
      </c>
      <c r="K9550">
        <v>2017</v>
      </c>
      <c r="L9550" t="s">
        <v>18</v>
      </c>
      <c r="M9550" s="144" t="s">
        <v>59</v>
      </c>
    </row>
    <row r="9551" spans="1:15" x14ac:dyDescent="0.2">
      <c r="A9551" t="s">
        <v>68</v>
      </c>
      <c r="B9551" s="144" t="s">
        <v>68</v>
      </c>
      <c r="C9551">
        <v>600</v>
      </c>
      <c r="D9551" t="str">
        <f>VLOOKUP(Oliusala[[#This Row],[postnumer]],Sveitarfelog[#All],4,FALSE)</f>
        <v>Akureyrarbær,Eyjafjarðarsveit,Hörgársveit,Svalbarðsstrandarhreppur,Grýtubakkahreppur</v>
      </c>
      <c r="E9551" t="str">
        <f>VLOOKUP(Oliusala[[#This Row],[postnumer]],Sveitarfelog[#All],5,FALSE)</f>
        <v>Norðurland eystra</v>
      </c>
      <c r="F9551" t="s">
        <v>29</v>
      </c>
      <c r="G9551" t="s">
        <v>24</v>
      </c>
      <c r="H9551" s="1" t="s">
        <v>61</v>
      </c>
      <c r="I9551" s="1">
        <v>3237359</v>
      </c>
      <c r="J9551" s="2">
        <f>VLOOKUP(Oliusala[[#This Row],[tegund]],Tegundir!$B$2:$D$19,3,FALSE)*Oliusala[[#This Row],[magn]]/1000</f>
        <v>2800.3155350000002</v>
      </c>
      <c r="K9551">
        <v>2017</v>
      </c>
      <c r="L9551" t="s">
        <v>19</v>
      </c>
      <c r="M9551" s="144" t="s">
        <v>62</v>
      </c>
      <c r="O9551" s="144" t="s">
        <v>1998</v>
      </c>
    </row>
    <row r="9552" spans="1:15" x14ac:dyDescent="0.2">
      <c r="A9552" t="s">
        <v>139</v>
      </c>
      <c r="B9552" s="144" t="s">
        <v>139</v>
      </c>
      <c r="C9552">
        <v>601</v>
      </c>
      <c r="D9552" t="str">
        <f>VLOOKUP(Oliusala[[#This Row],[postnumer]],Sveitarfelog[#All],4,FALSE)</f>
        <v>Akureyrarbær,Eyjafjarðarsveit,Hörgársveit,Svalbarðsstrandarhreppur,Grýtubakkahreppur</v>
      </c>
      <c r="E9552" t="str">
        <f>VLOOKUP(Oliusala[[#This Row],[postnumer]],Sveitarfelog[#All],5,FALSE)</f>
        <v>Norðurland eystra</v>
      </c>
      <c r="F9552" t="s">
        <v>24</v>
      </c>
      <c r="G9552" t="s">
        <v>24</v>
      </c>
      <c r="H9552" s="1" t="s">
        <v>58</v>
      </c>
      <c r="I9552" s="1">
        <v>4197</v>
      </c>
      <c r="J9552" s="2">
        <f>VLOOKUP(Oliusala[[#This Row],[tegund]],Tegundir!$B$2:$D$19,3,FALSE)*Oliusala[[#This Row],[magn]]/1000</f>
        <v>3.6304049999999997</v>
      </c>
      <c r="K9552">
        <v>2017</v>
      </c>
      <c r="L9552" t="s">
        <v>18</v>
      </c>
      <c r="M9552" s="144" t="s">
        <v>59</v>
      </c>
    </row>
    <row r="9553" spans="1:15" x14ac:dyDescent="0.2">
      <c r="A9553" t="s">
        <v>63</v>
      </c>
      <c r="B9553" s="144" t="s">
        <v>138</v>
      </c>
      <c r="C9553">
        <v>601</v>
      </c>
      <c r="D9553" t="str">
        <f>VLOOKUP(Oliusala[[#This Row],[postnumer]],Sveitarfelog[#All],4,FALSE)</f>
        <v>Akureyrarbær,Eyjafjarðarsveit,Hörgársveit,Svalbarðsstrandarhreppur,Grýtubakkahreppur</v>
      </c>
      <c r="E9553" t="str">
        <f>VLOOKUP(Oliusala[[#This Row],[postnumer]],Sveitarfelog[#All],5,FALSE)</f>
        <v>Norðurland eystra</v>
      </c>
      <c r="F9553" t="s">
        <v>24</v>
      </c>
      <c r="G9553" t="s">
        <v>24</v>
      </c>
      <c r="H9553" s="1" t="s">
        <v>58</v>
      </c>
      <c r="I9553" s="1">
        <v>2125</v>
      </c>
      <c r="J9553" s="2">
        <f>VLOOKUP(Oliusala[[#This Row],[tegund]],Tegundir!$B$2:$D$19,3,FALSE)*Oliusala[[#This Row],[magn]]/1000</f>
        <v>1.838125</v>
      </c>
      <c r="K9553">
        <v>2017</v>
      </c>
      <c r="L9553" t="s">
        <v>18</v>
      </c>
      <c r="M9553" s="144" t="s">
        <v>59</v>
      </c>
    </row>
    <row r="9554" spans="1:15" x14ac:dyDescent="0.2">
      <c r="A9554" t="s">
        <v>63</v>
      </c>
      <c r="B9554" s="144" t="s">
        <v>128</v>
      </c>
      <c r="C9554">
        <v>540</v>
      </c>
      <c r="D9554" t="str">
        <f>VLOOKUP(Oliusala[[#This Row],[postnumer]],Sveitarfelog[#All],4,FALSE)</f>
        <v>Húnabyggð</v>
      </c>
      <c r="E9554" t="str">
        <f>VLOOKUP(Oliusala[[#This Row],[postnumer]],Sveitarfelog[#All],5,FALSE)</f>
        <v>Norðurland vestra</v>
      </c>
      <c r="F9554" t="s">
        <v>24</v>
      </c>
      <c r="G9554" t="s">
        <v>24</v>
      </c>
      <c r="H9554" s="1" t="s">
        <v>58</v>
      </c>
      <c r="I9554" s="1">
        <v>1773948</v>
      </c>
      <c r="J9554" s="2">
        <f>VLOOKUP(Oliusala[[#This Row],[tegund]],Tegundir!$B$2:$D$19,3,FALSE)*Oliusala[[#This Row],[magn]]/1000</f>
        <v>1534.4650200000001</v>
      </c>
      <c r="K9554">
        <v>2017</v>
      </c>
      <c r="L9554" t="s">
        <v>18</v>
      </c>
      <c r="M9554" s="144" t="s">
        <v>59</v>
      </c>
      <c r="N9554" s="144" t="s">
        <v>1939</v>
      </c>
    </row>
    <row r="9555" spans="1:15" x14ac:dyDescent="0.2">
      <c r="A9555" t="s">
        <v>129</v>
      </c>
      <c r="B9555" s="144" t="s">
        <v>129</v>
      </c>
      <c r="C9555">
        <v>545</v>
      </c>
      <c r="D9555" t="str">
        <f>VLOOKUP(Oliusala[[#This Row],[postnumer]],Sveitarfelog[#All],4,FALSE)</f>
        <v>Sveitarfélagið Skagaströnd</v>
      </c>
      <c r="E9555" t="str">
        <f>VLOOKUP(Oliusala[[#This Row],[postnumer]],Sveitarfelog[#All],5,FALSE)</f>
        <v>Norðurland vestra</v>
      </c>
      <c r="F9555" t="s">
        <v>25</v>
      </c>
      <c r="G9555" t="s">
        <v>24</v>
      </c>
      <c r="H9555" t="s">
        <v>58</v>
      </c>
      <c r="I9555" s="1">
        <v>41533</v>
      </c>
      <c r="J9555" s="2">
        <f>VLOOKUP(Oliusala[[#This Row],[tegund]],Tegundir!$B$2:$D$19,3,FALSE)*Oliusala[[#This Row],[magn]]/1000</f>
        <v>35.926044999999995</v>
      </c>
      <c r="K9555">
        <v>2017</v>
      </c>
      <c r="L9555" t="s">
        <v>1955</v>
      </c>
      <c r="M9555" s="144" t="s">
        <v>59</v>
      </c>
      <c r="N9555" s="144" t="s">
        <v>1939</v>
      </c>
    </row>
    <row r="9556" spans="1:15" x14ac:dyDescent="0.2">
      <c r="A9556" t="s">
        <v>129</v>
      </c>
      <c r="B9556" s="144" t="s">
        <v>129</v>
      </c>
      <c r="C9556">
        <v>545</v>
      </c>
      <c r="D9556" t="str">
        <f>VLOOKUP(Oliusala[[#This Row],[postnumer]],Sveitarfelog[#All],4,FALSE)</f>
        <v>Sveitarfélagið Skagaströnd</v>
      </c>
      <c r="E9556" t="str">
        <f>VLOOKUP(Oliusala[[#This Row],[postnumer]],Sveitarfelog[#All],5,FALSE)</f>
        <v>Norðurland vestra</v>
      </c>
      <c r="F9556" t="s">
        <v>25</v>
      </c>
      <c r="G9556" t="s">
        <v>24</v>
      </c>
      <c r="H9556" t="s">
        <v>58</v>
      </c>
      <c r="I9556" s="1">
        <v>41533</v>
      </c>
      <c r="J9556" s="2">
        <f>VLOOKUP(Oliusala[[#This Row],[tegund]],Tegundir!$B$2:$D$19,3,FALSE)*Oliusala[[#This Row],[magn]]/1000</f>
        <v>35.926044999999995</v>
      </c>
      <c r="K9556">
        <v>2017</v>
      </c>
      <c r="L9556" t="s">
        <v>19</v>
      </c>
      <c r="M9556" s="144" t="s">
        <v>59</v>
      </c>
      <c r="N9556" s="144" t="s">
        <v>1939</v>
      </c>
      <c r="O9556" s="144" t="s">
        <v>1997</v>
      </c>
    </row>
    <row r="9557" spans="1:15" x14ac:dyDescent="0.2">
      <c r="A9557" t="s">
        <v>57</v>
      </c>
      <c r="B9557" s="144" t="s">
        <v>138</v>
      </c>
      <c r="C9557">
        <v>601</v>
      </c>
      <c r="D9557" t="str">
        <f>VLOOKUP(Oliusala[[#This Row],[postnumer]],Sveitarfelog[#All],4,FALSE)</f>
        <v>Akureyrarbær,Eyjafjarðarsveit,Hörgársveit,Svalbarðsstrandarhreppur,Grýtubakkahreppur</v>
      </c>
      <c r="E9557" t="str">
        <f>VLOOKUP(Oliusala[[#This Row],[postnumer]],Sveitarfelog[#All],5,FALSE)</f>
        <v>Norðurland eystra</v>
      </c>
      <c r="F9557" t="s">
        <v>25</v>
      </c>
      <c r="G9557" t="s">
        <v>24</v>
      </c>
      <c r="H9557" s="1" t="s">
        <v>60</v>
      </c>
      <c r="I9557" s="1">
        <v>68208</v>
      </c>
      <c r="J9557" s="2">
        <f>VLOOKUP(Oliusala[[#This Row],[tegund]],Tegundir!$B$2:$D$19,3,FALSE)*Oliusala[[#This Row],[magn]]/1000</f>
        <v>58.999919999999996</v>
      </c>
      <c r="K9557">
        <v>2017</v>
      </c>
      <c r="L9557" t="s">
        <v>19</v>
      </c>
      <c r="M9557" s="144" t="s">
        <v>59</v>
      </c>
      <c r="O9557" s="144" t="s">
        <v>1997</v>
      </c>
    </row>
    <row r="9558" spans="1:15" x14ac:dyDescent="0.2">
      <c r="A9558" t="s">
        <v>68</v>
      </c>
      <c r="B9558" s="144" t="s">
        <v>140</v>
      </c>
      <c r="C9558">
        <v>610</v>
      </c>
      <c r="D9558" t="str">
        <f>VLOOKUP(Oliusala[[#This Row],[postnumer]],Sveitarfelog[#All],4,FALSE)</f>
        <v>Akureyrarbær,Eyjafjarðarsveit,Hörgársveit,Svalbarðsstrandarhreppur,Grýtubakkahreppur</v>
      </c>
      <c r="E9558" t="str">
        <f>VLOOKUP(Oliusala[[#This Row],[postnumer]],Sveitarfelog[#All],5,FALSE)</f>
        <v>Norðurland eystra</v>
      </c>
      <c r="F9558" t="s">
        <v>24</v>
      </c>
      <c r="G9558" t="s">
        <v>24</v>
      </c>
      <c r="H9558" s="1" t="s">
        <v>60</v>
      </c>
      <c r="I9558" s="1">
        <v>7538</v>
      </c>
      <c r="J9558" s="2">
        <f>VLOOKUP(Oliusala[[#This Row],[tegund]],Tegundir!$B$2:$D$19,3,FALSE)*Oliusala[[#This Row],[magn]]/1000</f>
        <v>6.5203699999999998</v>
      </c>
      <c r="K9558">
        <v>2017</v>
      </c>
      <c r="L9558" t="s">
        <v>18</v>
      </c>
      <c r="M9558" s="144" t="s">
        <v>59</v>
      </c>
    </row>
    <row r="9559" spans="1:15" x14ac:dyDescent="0.2">
      <c r="A9559" t="s">
        <v>57</v>
      </c>
      <c r="B9559" s="144" t="s">
        <v>140</v>
      </c>
      <c r="C9559">
        <v>610</v>
      </c>
      <c r="D9559" t="str">
        <f>VLOOKUP(Oliusala[[#This Row],[postnumer]],Sveitarfelog[#All],4,FALSE)</f>
        <v>Akureyrarbær,Eyjafjarðarsveit,Hörgársveit,Svalbarðsstrandarhreppur,Grýtubakkahreppur</v>
      </c>
      <c r="E9559" t="str">
        <f>VLOOKUP(Oliusala[[#This Row],[postnumer]],Sveitarfelog[#All],5,FALSE)</f>
        <v>Norðurland eystra</v>
      </c>
      <c r="F9559" t="s">
        <v>29</v>
      </c>
      <c r="G9559" t="s">
        <v>24</v>
      </c>
      <c r="H9559" s="1" t="s">
        <v>58</v>
      </c>
      <c r="I9559" s="1">
        <v>21953</v>
      </c>
      <c r="J9559" s="2">
        <f>VLOOKUP(Oliusala[[#This Row],[tegund]],Tegundir!$B$2:$D$19,3,FALSE)*Oliusala[[#This Row],[magn]]/1000</f>
        <v>18.989345</v>
      </c>
      <c r="K9559">
        <v>2017</v>
      </c>
      <c r="L9559" t="s">
        <v>19</v>
      </c>
      <c r="M9559" s="144" t="s">
        <v>59</v>
      </c>
      <c r="O9559" s="144" t="s">
        <v>1998</v>
      </c>
    </row>
    <row r="9560" spans="1:15" x14ac:dyDescent="0.2">
      <c r="A9560" t="s">
        <v>63</v>
      </c>
      <c r="B9560" s="144" t="s">
        <v>140</v>
      </c>
      <c r="C9560">
        <v>610</v>
      </c>
      <c r="D9560" t="str">
        <f>VLOOKUP(Oliusala[[#This Row],[postnumer]],Sveitarfelog[#All],4,FALSE)</f>
        <v>Akureyrarbær,Eyjafjarðarsveit,Hörgársveit,Svalbarðsstrandarhreppur,Grýtubakkahreppur</v>
      </c>
      <c r="E9560" t="str">
        <f>VLOOKUP(Oliusala[[#This Row],[postnumer]],Sveitarfelog[#All],5,FALSE)</f>
        <v>Norðurland eystra</v>
      </c>
      <c r="F9560" t="s">
        <v>24</v>
      </c>
      <c r="G9560" t="s">
        <v>24</v>
      </c>
      <c r="H9560" s="1" t="s">
        <v>58</v>
      </c>
      <c r="I9560" s="1">
        <v>105224</v>
      </c>
      <c r="J9560" s="2">
        <f>VLOOKUP(Oliusala[[#This Row],[tegund]],Tegundir!$B$2:$D$19,3,FALSE)*Oliusala[[#This Row],[magn]]/1000</f>
        <v>91.01876</v>
      </c>
      <c r="K9560">
        <v>2017</v>
      </c>
      <c r="L9560" t="s">
        <v>18</v>
      </c>
      <c r="M9560" s="144" t="s">
        <v>59</v>
      </c>
    </row>
    <row r="9561" spans="1:15" x14ac:dyDescent="0.2">
      <c r="A9561" t="s">
        <v>68</v>
      </c>
      <c r="B9561" s="144" t="s">
        <v>140</v>
      </c>
      <c r="C9561">
        <v>610</v>
      </c>
      <c r="D9561" t="str">
        <f>VLOOKUP(Oliusala[[#This Row],[postnumer]],Sveitarfelog[#All],4,FALSE)</f>
        <v>Akureyrarbær,Eyjafjarðarsveit,Hörgársveit,Svalbarðsstrandarhreppur,Grýtubakkahreppur</v>
      </c>
      <c r="E9561" t="str">
        <f>VLOOKUP(Oliusala[[#This Row],[postnumer]],Sveitarfelog[#All],5,FALSE)</f>
        <v>Norðurland eystra</v>
      </c>
      <c r="F9561" t="s">
        <v>25</v>
      </c>
      <c r="G9561" t="s">
        <v>24</v>
      </c>
      <c r="H9561" t="s">
        <v>60</v>
      </c>
      <c r="I9561" s="1">
        <v>18077</v>
      </c>
      <c r="J9561" s="2">
        <f>VLOOKUP(Oliusala[[#This Row],[tegund]],Tegundir!$B$2:$D$19,3,FALSE)*Oliusala[[#This Row],[magn]]/1000</f>
        <v>15.636604999999999</v>
      </c>
      <c r="K9561">
        <v>2017</v>
      </c>
      <c r="L9561" t="s">
        <v>1955</v>
      </c>
      <c r="M9561" s="144" t="s">
        <v>59</v>
      </c>
    </row>
    <row r="9562" spans="1:15" x14ac:dyDescent="0.2">
      <c r="A9562" t="s">
        <v>57</v>
      </c>
      <c r="B9562" s="144" t="s">
        <v>140</v>
      </c>
      <c r="C9562">
        <v>610</v>
      </c>
      <c r="D9562" t="str">
        <f>VLOOKUP(Oliusala[[#This Row],[postnumer]],Sveitarfelog[#All],4,FALSE)</f>
        <v>Akureyrarbær,Eyjafjarðarsveit,Hörgársveit,Svalbarðsstrandarhreppur,Grýtubakkahreppur</v>
      </c>
      <c r="E9562" t="str">
        <f>VLOOKUP(Oliusala[[#This Row],[postnumer]],Sveitarfelog[#All],5,FALSE)</f>
        <v>Norðurland eystra</v>
      </c>
      <c r="F9562" t="s">
        <v>25</v>
      </c>
      <c r="G9562" t="s">
        <v>24</v>
      </c>
      <c r="H9562" s="1" t="s">
        <v>60</v>
      </c>
      <c r="I9562" s="1">
        <v>64763</v>
      </c>
      <c r="J9562" s="2">
        <f>VLOOKUP(Oliusala[[#This Row],[tegund]],Tegundir!$B$2:$D$19,3,FALSE)*Oliusala[[#This Row],[magn]]/1000</f>
        <v>56.019995000000002</v>
      </c>
      <c r="K9562">
        <v>2017</v>
      </c>
      <c r="L9562" t="s">
        <v>1955</v>
      </c>
      <c r="M9562" s="144" t="s">
        <v>59</v>
      </c>
    </row>
    <row r="9563" spans="1:15" x14ac:dyDescent="0.2">
      <c r="A9563" t="s">
        <v>136</v>
      </c>
      <c r="B9563" s="144" t="s">
        <v>136</v>
      </c>
      <c r="C9563">
        <v>620</v>
      </c>
      <c r="D9563" t="str">
        <f>VLOOKUP(Oliusala[[#This Row],[postnumer]],Sveitarfelog[#All],4,FALSE)</f>
        <v>Dalvíkurbyggð</v>
      </c>
      <c r="E9563" t="str">
        <f>VLOOKUP(Oliusala[[#This Row],[postnumer]],Sveitarfelog[#All],5,FALSE)</f>
        <v>Norðurland eystra</v>
      </c>
      <c r="F9563" t="s">
        <v>24</v>
      </c>
      <c r="G9563" t="s">
        <v>24</v>
      </c>
      <c r="H9563" t="s">
        <v>58</v>
      </c>
      <c r="I9563" s="1">
        <v>4708</v>
      </c>
      <c r="J9563" s="2">
        <f>VLOOKUP(Oliusala[[#This Row],[tegund]],Tegundir!$B$2:$D$19,3,FALSE)*Oliusala[[#This Row],[magn]]/1000</f>
        <v>4.0724200000000002</v>
      </c>
      <c r="K9563">
        <v>2017</v>
      </c>
      <c r="L9563" t="s">
        <v>18</v>
      </c>
      <c r="M9563" s="144" t="s">
        <v>59</v>
      </c>
    </row>
    <row r="9564" spans="1:15" x14ac:dyDescent="0.2">
      <c r="A9564" t="s">
        <v>136</v>
      </c>
      <c r="B9564" s="144" t="s">
        <v>136</v>
      </c>
      <c r="C9564">
        <v>620</v>
      </c>
      <c r="D9564" t="str">
        <f>VLOOKUP(Oliusala[[#This Row],[postnumer]],Sveitarfelog[#All],4,FALSE)</f>
        <v>Dalvíkurbyggð</v>
      </c>
      <c r="E9564" t="str">
        <f>VLOOKUP(Oliusala[[#This Row],[postnumer]],Sveitarfelog[#All],5,FALSE)</f>
        <v>Norðurland eystra</v>
      </c>
      <c r="F9564" t="s">
        <v>29</v>
      </c>
      <c r="G9564" t="s">
        <v>24</v>
      </c>
      <c r="H9564" s="1" t="s">
        <v>58</v>
      </c>
      <c r="I9564" s="1">
        <v>1492446</v>
      </c>
      <c r="J9564" s="2">
        <f>VLOOKUP(Oliusala[[#This Row],[tegund]],Tegundir!$B$2:$D$19,3,FALSE)*Oliusala[[#This Row],[magn]]/1000</f>
        <v>1290.96579</v>
      </c>
      <c r="K9564">
        <v>2017</v>
      </c>
      <c r="L9564" t="s">
        <v>19</v>
      </c>
      <c r="M9564" s="144" t="s">
        <v>59</v>
      </c>
      <c r="O9564" s="144" t="s">
        <v>1998</v>
      </c>
    </row>
    <row r="9565" spans="1:15" x14ac:dyDescent="0.2">
      <c r="A9565" t="s">
        <v>136</v>
      </c>
      <c r="B9565" s="144" t="s">
        <v>136</v>
      </c>
      <c r="C9565">
        <v>620</v>
      </c>
      <c r="D9565" t="str">
        <f>VLOOKUP(Oliusala[[#This Row],[postnumer]],Sveitarfelog[#All],4,FALSE)</f>
        <v>Dalvíkurbyggð</v>
      </c>
      <c r="E9565" t="str">
        <f>VLOOKUP(Oliusala[[#This Row],[postnumer]],Sveitarfelog[#All],5,FALSE)</f>
        <v>Norðurland eystra</v>
      </c>
      <c r="F9565" t="s">
        <v>30</v>
      </c>
      <c r="G9565" t="s">
        <v>24</v>
      </c>
      <c r="H9565" s="1" t="s">
        <v>58</v>
      </c>
      <c r="I9565" s="1">
        <v>79865</v>
      </c>
      <c r="J9565" s="2">
        <f>VLOOKUP(Oliusala[[#This Row],[tegund]],Tegundir!$B$2:$D$19,3,FALSE)*Oliusala[[#This Row],[magn]]/1000</f>
        <v>69.083224999999999</v>
      </c>
      <c r="K9565">
        <v>2017</v>
      </c>
      <c r="L9565" t="s">
        <v>19</v>
      </c>
      <c r="M9565" s="144" t="s">
        <v>59</v>
      </c>
      <c r="O9565" s="144" t="s">
        <v>1998</v>
      </c>
    </row>
    <row r="9566" spans="1:15" x14ac:dyDescent="0.2">
      <c r="A9566" t="s">
        <v>68</v>
      </c>
      <c r="B9566" s="144" t="s">
        <v>136</v>
      </c>
      <c r="C9566">
        <v>620</v>
      </c>
      <c r="D9566" t="str">
        <f>VLOOKUP(Oliusala[[#This Row],[postnumer]],Sveitarfelog[#All],4,FALSE)</f>
        <v>Dalvíkurbyggð</v>
      </c>
      <c r="E9566" t="str">
        <f>VLOOKUP(Oliusala[[#This Row],[postnumer]],Sveitarfelog[#All],5,FALSE)</f>
        <v>Norðurland eystra</v>
      </c>
      <c r="F9566" t="s">
        <v>24</v>
      </c>
      <c r="G9566" t="s">
        <v>24</v>
      </c>
      <c r="H9566" t="s">
        <v>60</v>
      </c>
      <c r="I9566" s="1">
        <v>14577</v>
      </c>
      <c r="J9566" s="2">
        <f>VLOOKUP(Oliusala[[#This Row],[tegund]],Tegundir!$B$2:$D$19,3,FALSE)*Oliusala[[#This Row],[magn]]/1000</f>
        <v>12.609105</v>
      </c>
      <c r="K9566">
        <v>2017</v>
      </c>
      <c r="L9566" t="s">
        <v>18</v>
      </c>
      <c r="M9566" s="144" t="s">
        <v>59</v>
      </c>
    </row>
    <row r="9567" spans="1:15" x14ac:dyDescent="0.2">
      <c r="A9567" t="s">
        <v>57</v>
      </c>
      <c r="B9567" s="144" t="s">
        <v>141</v>
      </c>
      <c r="C9567">
        <v>620</v>
      </c>
      <c r="D9567" t="str">
        <f>VLOOKUP(Oliusala[[#This Row],[postnumer]],Sveitarfelog[#All],4,FALSE)</f>
        <v>Dalvíkurbyggð</v>
      </c>
      <c r="E9567" t="str">
        <f>VLOOKUP(Oliusala[[#This Row],[postnumer]],Sveitarfelog[#All],5,FALSE)</f>
        <v>Norðurland eystra</v>
      </c>
      <c r="F9567" t="s">
        <v>24</v>
      </c>
      <c r="G9567" t="s">
        <v>24</v>
      </c>
      <c r="H9567" s="1" t="s">
        <v>60</v>
      </c>
      <c r="I9567" s="1">
        <v>14789</v>
      </c>
      <c r="J9567" s="2">
        <f>VLOOKUP(Oliusala[[#This Row],[tegund]],Tegundir!$B$2:$D$19,3,FALSE)*Oliusala[[#This Row],[magn]]/1000</f>
        <v>12.792485000000001</v>
      </c>
      <c r="K9567">
        <v>2017</v>
      </c>
      <c r="L9567" t="s">
        <v>18</v>
      </c>
      <c r="M9567" s="144" t="s">
        <v>59</v>
      </c>
    </row>
    <row r="9568" spans="1:15" x14ac:dyDescent="0.2">
      <c r="A9568" t="s">
        <v>57</v>
      </c>
      <c r="B9568" s="144" t="s">
        <v>141</v>
      </c>
      <c r="C9568">
        <v>620</v>
      </c>
      <c r="D9568" t="str">
        <f>VLOOKUP(Oliusala[[#This Row],[postnumer]],Sveitarfelog[#All],4,FALSE)</f>
        <v>Dalvíkurbyggð</v>
      </c>
      <c r="E9568" t="str">
        <f>VLOOKUP(Oliusala[[#This Row],[postnumer]],Sveitarfelog[#All],5,FALSE)</f>
        <v>Norðurland eystra</v>
      </c>
      <c r="F9568" t="s">
        <v>29</v>
      </c>
      <c r="G9568" t="s">
        <v>24</v>
      </c>
      <c r="H9568" s="1" t="s">
        <v>58</v>
      </c>
      <c r="I9568" s="1">
        <v>15586</v>
      </c>
      <c r="J9568" s="2">
        <f>VLOOKUP(Oliusala[[#This Row],[tegund]],Tegundir!$B$2:$D$19,3,FALSE)*Oliusala[[#This Row],[magn]]/1000</f>
        <v>13.48189</v>
      </c>
      <c r="K9568">
        <v>2017</v>
      </c>
      <c r="L9568" t="s">
        <v>19</v>
      </c>
      <c r="M9568" s="144" t="s">
        <v>59</v>
      </c>
      <c r="O9568" s="144" t="s">
        <v>1998</v>
      </c>
    </row>
    <row r="9569" spans="1:15" x14ac:dyDescent="0.2">
      <c r="A9569" t="s">
        <v>57</v>
      </c>
      <c r="B9569" s="144" t="s">
        <v>141</v>
      </c>
      <c r="C9569">
        <v>620</v>
      </c>
      <c r="D9569" t="str">
        <f>VLOOKUP(Oliusala[[#This Row],[postnumer]],Sveitarfelog[#All],4,FALSE)</f>
        <v>Dalvíkurbyggð</v>
      </c>
      <c r="E9569" t="str">
        <f>VLOOKUP(Oliusala[[#This Row],[postnumer]],Sveitarfelog[#All],5,FALSE)</f>
        <v>Norðurland eystra</v>
      </c>
      <c r="F9569" t="s">
        <v>29</v>
      </c>
      <c r="G9569" t="s">
        <v>24</v>
      </c>
      <c r="H9569" s="1" t="s">
        <v>60</v>
      </c>
      <c r="I9569" s="1">
        <v>131164</v>
      </c>
      <c r="J9569" s="2">
        <f>VLOOKUP(Oliusala[[#This Row],[tegund]],Tegundir!$B$2:$D$19,3,FALSE)*Oliusala[[#This Row],[magn]]/1000</f>
        <v>113.45686000000001</v>
      </c>
      <c r="K9569">
        <v>2017</v>
      </c>
      <c r="L9569" t="s">
        <v>19</v>
      </c>
      <c r="M9569" s="144" t="s">
        <v>59</v>
      </c>
      <c r="O9569" s="144" t="s">
        <v>1998</v>
      </c>
    </row>
    <row r="9570" spans="1:15" x14ac:dyDescent="0.2">
      <c r="A9570" t="s">
        <v>68</v>
      </c>
      <c r="B9570" s="144" t="s">
        <v>136</v>
      </c>
      <c r="C9570">
        <v>620</v>
      </c>
      <c r="D9570" t="str">
        <f>VLOOKUP(Oliusala[[#This Row],[postnumer]],Sveitarfelog[#All],4,FALSE)</f>
        <v>Dalvíkurbyggð</v>
      </c>
      <c r="E9570" t="str">
        <f>VLOOKUP(Oliusala[[#This Row],[postnumer]],Sveitarfelog[#All],5,FALSE)</f>
        <v>Norðurland eystra</v>
      </c>
      <c r="F9570" t="s">
        <v>29</v>
      </c>
      <c r="G9570" t="s">
        <v>24</v>
      </c>
      <c r="H9570" t="s">
        <v>60</v>
      </c>
      <c r="I9570" s="1">
        <v>270083</v>
      </c>
      <c r="J9570" s="2">
        <f>VLOOKUP(Oliusala[[#This Row],[tegund]],Tegundir!$B$2:$D$19,3,FALSE)*Oliusala[[#This Row],[magn]]/1000</f>
        <v>233.62179499999999</v>
      </c>
      <c r="K9570">
        <v>2017</v>
      </c>
      <c r="L9570" t="s">
        <v>19</v>
      </c>
      <c r="M9570" s="144" t="s">
        <v>59</v>
      </c>
      <c r="O9570" s="144" t="s">
        <v>1998</v>
      </c>
    </row>
    <row r="9571" spans="1:15" x14ac:dyDescent="0.2">
      <c r="A9571" t="s">
        <v>63</v>
      </c>
      <c r="B9571" s="144" t="s">
        <v>141</v>
      </c>
      <c r="C9571">
        <v>620</v>
      </c>
      <c r="D9571" t="str">
        <f>VLOOKUP(Oliusala[[#This Row],[postnumer]],Sveitarfelog[#All],4,FALSE)</f>
        <v>Dalvíkurbyggð</v>
      </c>
      <c r="E9571" t="str">
        <f>VLOOKUP(Oliusala[[#This Row],[postnumer]],Sveitarfelog[#All],5,FALSE)</f>
        <v>Norðurland eystra</v>
      </c>
      <c r="F9571" t="s">
        <v>24</v>
      </c>
      <c r="G9571" t="s">
        <v>24</v>
      </c>
      <c r="H9571" s="1" t="s">
        <v>58</v>
      </c>
      <c r="I9571" s="1">
        <v>55174</v>
      </c>
      <c r="J9571" s="2">
        <f>VLOOKUP(Oliusala[[#This Row],[tegund]],Tegundir!$B$2:$D$19,3,FALSE)*Oliusala[[#This Row],[magn]]/1000</f>
        <v>47.72551</v>
      </c>
      <c r="K9571">
        <v>2017</v>
      </c>
      <c r="L9571" t="s">
        <v>18</v>
      </c>
      <c r="M9571" s="144" t="s">
        <v>59</v>
      </c>
    </row>
    <row r="9572" spans="1:15" x14ac:dyDescent="0.2">
      <c r="A9572" t="s">
        <v>63</v>
      </c>
      <c r="B9572" s="144" t="s">
        <v>136</v>
      </c>
      <c r="C9572">
        <v>620</v>
      </c>
      <c r="D9572" t="str">
        <f>VLOOKUP(Oliusala[[#This Row],[postnumer]],Sveitarfelog[#All],4,FALSE)</f>
        <v>Dalvíkurbyggð</v>
      </c>
      <c r="E9572" t="str">
        <f>VLOOKUP(Oliusala[[#This Row],[postnumer]],Sveitarfelog[#All],5,FALSE)</f>
        <v>Norðurland eystra</v>
      </c>
      <c r="F9572" t="s">
        <v>24</v>
      </c>
      <c r="G9572" t="s">
        <v>24</v>
      </c>
      <c r="H9572" s="1" t="s">
        <v>58</v>
      </c>
      <c r="I9572" s="1">
        <v>868036</v>
      </c>
      <c r="J9572" s="2">
        <f>VLOOKUP(Oliusala[[#This Row],[tegund]],Tegundir!$B$2:$D$19,3,FALSE)*Oliusala[[#This Row],[magn]]/1000</f>
        <v>750.85113999999999</v>
      </c>
      <c r="K9572">
        <v>2017</v>
      </c>
      <c r="L9572" t="s">
        <v>18</v>
      </c>
      <c r="M9572" s="144" t="s">
        <v>59</v>
      </c>
    </row>
    <row r="9573" spans="1:15" x14ac:dyDescent="0.2">
      <c r="A9573" t="s">
        <v>68</v>
      </c>
      <c r="B9573" s="144" t="s">
        <v>136</v>
      </c>
      <c r="C9573">
        <v>620</v>
      </c>
      <c r="D9573" t="str">
        <f>VLOOKUP(Oliusala[[#This Row],[postnumer]],Sveitarfelog[#All],4,FALSE)</f>
        <v>Dalvíkurbyggð</v>
      </c>
      <c r="E9573" t="str">
        <f>VLOOKUP(Oliusala[[#This Row],[postnumer]],Sveitarfelog[#All],5,FALSE)</f>
        <v>Norðurland eystra</v>
      </c>
      <c r="F9573" t="s">
        <v>25</v>
      </c>
      <c r="G9573" t="s">
        <v>24</v>
      </c>
      <c r="H9573" t="s">
        <v>60</v>
      </c>
      <c r="I9573" s="1">
        <v>319127</v>
      </c>
      <c r="J9573" s="2">
        <f>VLOOKUP(Oliusala[[#This Row],[tegund]],Tegundir!$B$2:$D$19,3,FALSE)*Oliusala[[#This Row],[magn]]/1000</f>
        <v>276.04485499999998</v>
      </c>
      <c r="K9573">
        <v>2017</v>
      </c>
      <c r="L9573" t="s">
        <v>1955</v>
      </c>
      <c r="M9573" s="144" t="s">
        <v>59</v>
      </c>
    </row>
    <row r="9574" spans="1:15" x14ac:dyDescent="0.2">
      <c r="A9574" t="s">
        <v>69</v>
      </c>
      <c r="B9574" s="144" t="s">
        <v>136</v>
      </c>
      <c r="C9574">
        <v>620</v>
      </c>
      <c r="D9574" t="str">
        <f>VLOOKUP(Oliusala[[#This Row],[postnumer]],Sveitarfelog[#All],4,FALSE)</f>
        <v>Dalvíkurbyggð</v>
      </c>
      <c r="E9574" t="str">
        <f>VLOOKUP(Oliusala[[#This Row],[postnumer]],Sveitarfelog[#All],5,FALSE)</f>
        <v>Norðurland eystra</v>
      </c>
      <c r="F9574" t="s">
        <v>25</v>
      </c>
      <c r="G9574" t="s">
        <v>24</v>
      </c>
      <c r="H9574" t="s">
        <v>60</v>
      </c>
      <c r="I9574" s="1">
        <v>2014</v>
      </c>
      <c r="J9574" s="2">
        <f>VLOOKUP(Oliusala[[#This Row],[tegund]],Tegundir!$B$2:$D$19,3,FALSE)*Oliusala[[#This Row],[magn]]/1000</f>
        <v>1.7421099999999998</v>
      </c>
      <c r="K9574">
        <v>2017</v>
      </c>
      <c r="L9574" t="s">
        <v>1955</v>
      </c>
      <c r="M9574" s="144" t="s">
        <v>59</v>
      </c>
    </row>
    <row r="9575" spans="1:15" x14ac:dyDescent="0.2">
      <c r="A9575" t="s">
        <v>68</v>
      </c>
      <c r="B9575" s="144" t="s">
        <v>141</v>
      </c>
      <c r="C9575">
        <v>620</v>
      </c>
      <c r="D9575" t="str">
        <f>VLOOKUP(Oliusala[[#This Row],[postnumer]],Sveitarfelog[#All],4,FALSE)</f>
        <v>Dalvíkurbyggð</v>
      </c>
      <c r="E9575" t="str">
        <f>VLOOKUP(Oliusala[[#This Row],[postnumer]],Sveitarfelog[#All],5,FALSE)</f>
        <v>Norðurland eystra</v>
      </c>
      <c r="F9575" t="s">
        <v>25</v>
      </c>
      <c r="G9575" t="s">
        <v>24</v>
      </c>
      <c r="H9575" s="1" t="s">
        <v>60</v>
      </c>
      <c r="I9575" s="1">
        <v>79821</v>
      </c>
      <c r="J9575" s="2">
        <f>VLOOKUP(Oliusala[[#This Row],[tegund]],Tegundir!$B$2:$D$19,3,FALSE)*Oliusala[[#This Row],[magn]]/1000</f>
        <v>69.045164999999997</v>
      </c>
      <c r="K9575">
        <v>2017</v>
      </c>
      <c r="L9575" t="s">
        <v>19</v>
      </c>
      <c r="M9575" s="144" t="s">
        <v>59</v>
      </c>
      <c r="O9575" s="144" t="s">
        <v>1997</v>
      </c>
    </row>
    <row r="9576" spans="1:15" x14ac:dyDescent="0.2">
      <c r="A9576" t="s">
        <v>136</v>
      </c>
      <c r="B9576" s="144" t="s">
        <v>141</v>
      </c>
      <c r="C9576">
        <v>620</v>
      </c>
      <c r="D9576" t="str">
        <f>VLOOKUP(Oliusala[[#This Row],[postnumer]],Sveitarfelog[#All],4,FALSE)</f>
        <v>Dalvíkurbyggð</v>
      </c>
      <c r="E9576" t="str">
        <f>VLOOKUP(Oliusala[[#This Row],[postnumer]],Sveitarfelog[#All],5,FALSE)</f>
        <v>Norðurland eystra</v>
      </c>
      <c r="F9576" t="s">
        <v>25</v>
      </c>
      <c r="G9576" t="s">
        <v>24</v>
      </c>
      <c r="H9576" t="s">
        <v>60</v>
      </c>
      <c r="I9576" s="1">
        <v>1430</v>
      </c>
      <c r="J9576" s="2">
        <f>VLOOKUP(Oliusala[[#This Row],[tegund]],Tegundir!$B$2:$D$19,3,FALSE)*Oliusala[[#This Row],[magn]]/1000</f>
        <v>1.23695</v>
      </c>
      <c r="K9576">
        <v>2017</v>
      </c>
      <c r="L9576" t="s">
        <v>19</v>
      </c>
      <c r="M9576" s="144" t="s">
        <v>59</v>
      </c>
      <c r="O9576" s="144" t="s">
        <v>1997</v>
      </c>
    </row>
    <row r="9577" spans="1:15" x14ac:dyDescent="0.2">
      <c r="A9577" t="s">
        <v>136</v>
      </c>
      <c r="B9577" s="144" t="s">
        <v>136</v>
      </c>
      <c r="C9577">
        <v>620</v>
      </c>
      <c r="D9577" t="str">
        <f>VLOOKUP(Oliusala[[#This Row],[postnumer]],Sveitarfelog[#All],4,FALSE)</f>
        <v>Dalvíkurbyggð</v>
      </c>
      <c r="E9577" t="str">
        <f>VLOOKUP(Oliusala[[#This Row],[postnumer]],Sveitarfelog[#All],5,FALSE)</f>
        <v>Norðurland eystra</v>
      </c>
      <c r="F9577" t="s">
        <v>25</v>
      </c>
      <c r="G9577" t="s">
        <v>24</v>
      </c>
      <c r="H9577" t="s">
        <v>58</v>
      </c>
      <c r="I9577" s="1">
        <v>402830</v>
      </c>
      <c r="J9577" s="2">
        <f>VLOOKUP(Oliusala[[#This Row],[tegund]],Tegundir!$B$2:$D$19,3,FALSE)*Oliusala[[#This Row],[magn]]/1000</f>
        <v>348.44794999999999</v>
      </c>
      <c r="K9577">
        <v>2017</v>
      </c>
      <c r="L9577" t="s">
        <v>1955</v>
      </c>
      <c r="M9577" s="144" t="s">
        <v>59</v>
      </c>
    </row>
    <row r="9578" spans="1:15" x14ac:dyDescent="0.2">
      <c r="A9578" t="s">
        <v>57</v>
      </c>
      <c r="B9578" s="144" t="s">
        <v>141</v>
      </c>
      <c r="C9578">
        <v>620</v>
      </c>
      <c r="D9578" t="str">
        <f>VLOOKUP(Oliusala[[#This Row],[postnumer]],Sveitarfelog[#All],4,FALSE)</f>
        <v>Dalvíkurbyggð</v>
      </c>
      <c r="E9578" t="str">
        <f>VLOOKUP(Oliusala[[#This Row],[postnumer]],Sveitarfelog[#All],5,FALSE)</f>
        <v>Norðurland eystra</v>
      </c>
      <c r="F9578" t="s">
        <v>25</v>
      </c>
      <c r="G9578" t="s">
        <v>24</v>
      </c>
      <c r="H9578" s="1" t="s">
        <v>60</v>
      </c>
      <c r="I9578" s="1">
        <v>19007</v>
      </c>
      <c r="J9578" s="2">
        <f>VLOOKUP(Oliusala[[#This Row],[tegund]],Tegundir!$B$2:$D$19,3,FALSE)*Oliusala[[#This Row],[magn]]/1000</f>
        <v>16.441054999999999</v>
      </c>
      <c r="K9578">
        <v>2017</v>
      </c>
      <c r="L9578" t="s">
        <v>19</v>
      </c>
      <c r="M9578" s="144" t="s">
        <v>59</v>
      </c>
      <c r="O9578" s="144" t="s">
        <v>1997</v>
      </c>
    </row>
    <row r="9579" spans="1:15" x14ac:dyDescent="0.2">
      <c r="A9579" t="s">
        <v>63</v>
      </c>
      <c r="B9579" s="144" t="s">
        <v>136</v>
      </c>
      <c r="C9579">
        <v>620</v>
      </c>
      <c r="D9579" t="str">
        <f>VLOOKUP(Oliusala[[#This Row],[postnumer]],Sveitarfelog[#All],4,FALSE)</f>
        <v>Dalvíkurbyggð</v>
      </c>
      <c r="E9579" t="str">
        <f>VLOOKUP(Oliusala[[#This Row],[postnumer]],Sveitarfelog[#All],5,FALSE)</f>
        <v>Norðurland eystra</v>
      </c>
      <c r="F9579" t="s">
        <v>25</v>
      </c>
      <c r="G9579" t="s">
        <v>24</v>
      </c>
      <c r="H9579" s="1" t="s">
        <v>58</v>
      </c>
      <c r="I9579" s="1">
        <v>94919</v>
      </c>
      <c r="J9579" s="2">
        <f>VLOOKUP(Oliusala[[#This Row],[tegund]],Tegundir!$B$2:$D$19,3,FALSE)*Oliusala[[#This Row],[magn]]/1000</f>
        <v>82.104934999999998</v>
      </c>
      <c r="K9579">
        <v>2017</v>
      </c>
      <c r="L9579" t="s">
        <v>18</v>
      </c>
      <c r="M9579" s="144" t="s">
        <v>59</v>
      </c>
    </row>
    <row r="9580" spans="1:15" x14ac:dyDescent="0.2">
      <c r="A9580" t="s">
        <v>68</v>
      </c>
      <c r="B9580" s="144" t="s">
        <v>135</v>
      </c>
      <c r="C9580">
        <v>580</v>
      </c>
      <c r="D9580" t="str">
        <f>VLOOKUP(Oliusala[[#This Row],[postnumer]],Sveitarfelog[#All],4,FALSE)</f>
        <v>Fjallabyggð</v>
      </c>
      <c r="E9580" t="str">
        <f>VLOOKUP(Oliusala[[#This Row],[postnumer]],Sveitarfelog[#All],5,FALSE)</f>
        <v>Norðurland eystra</v>
      </c>
      <c r="F9580" t="s">
        <v>29</v>
      </c>
      <c r="G9580" t="s">
        <v>24</v>
      </c>
      <c r="H9580" s="1" t="s">
        <v>60</v>
      </c>
      <c r="I9580" s="1">
        <v>1335752</v>
      </c>
      <c r="J9580" s="2">
        <f>VLOOKUP(Oliusala[[#This Row],[tegund]],Tegundir!$B$2:$D$19,3,FALSE)*Oliusala[[#This Row],[magn]]/1000</f>
        <v>1155.4254799999999</v>
      </c>
      <c r="K9580">
        <v>2017</v>
      </c>
      <c r="L9580" t="s">
        <v>19</v>
      </c>
      <c r="M9580" s="144" t="s">
        <v>59</v>
      </c>
      <c r="O9580" s="144" t="s">
        <v>1998</v>
      </c>
    </row>
    <row r="9581" spans="1:15" x14ac:dyDescent="0.2">
      <c r="A9581" t="s">
        <v>68</v>
      </c>
      <c r="B9581" s="144" t="s">
        <v>135</v>
      </c>
      <c r="C9581">
        <v>580</v>
      </c>
      <c r="D9581" t="str">
        <f>VLOOKUP(Oliusala[[#This Row],[postnumer]],Sveitarfelog[#All],4,FALSE)</f>
        <v>Fjallabyggð</v>
      </c>
      <c r="E9581" t="str">
        <f>VLOOKUP(Oliusala[[#This Row],[postnumer]],Sveitarfelog[#All],5,FALSE)</f>
        <v>Norðurland eystra</v>
      </c>
      <c r="F9581" t="s">
        <v>30</v>
      </c>
      <c r="G9581" t="s">
        <v>24</v>
      </c>
      <c r="H9581" s="1" t="s">
        <v>60</v>
      </c>
      <c r="I9581" s="1">
        <v>5341</v>
      </c>
      <c r="J9581" s="2">
        <f>VLOOKUP(Oliusala[[#This Row],[tegund]],Tegundir!$B$2:$D$19,3,FALSE)*Oliusala[[#This Row],[magn]]/1000</f>
        <v>4.6199650000000005</v>
      </c>
      <c r="K9581">
        <v>2017</v>
      </c>
      <c r="L9581" t="s">
        <v>19</v>
      </c>
      <c r="M9581" s="144" t="s">
        <v>59</v>
      </c>
      <c r="O9581" s="144" t="s">
        <v>1998</v>
      </c>
    </row>
    <row r="9582" spans="1:15" x14ac:dyDescent="0.2">
      <c r="A9582" t="s">
        <v>57</v>
      </c>
      <c r="B9582" s="144" t="s">
        <v>135</v>
      </c>
      <c r="C9582">
        <v>580</v>
      </c>
      <c r="D9582" t="str">
        <f>VLOOKUP(Oliusala[[#This Row],[postnumer]],Sveitarfelog[#All],4,FALSE)</f>
        <v>Fjallabyggð</v>
      </c>
      <c r="E9582" t="str">
        <f>VLOOKUP(Oliusala[[#This Row],[postnumer]],Sveitarfelog[#All],5,FALSE)</f>
        <v>Norðurland eystra</v>
      </c>
      <c r="F9582" t="s">
        <v>29</v>
      </c>
      <c r="G9582" t="s">
        <v>24</v>
      </c>
      <c r="H9582" t="s">
        <v>60</v>
      </c>
      <c r="I9582" s="1">
        <v>19944</v>
      </c>
      <c r="J9582" s="2">
        <f>VLOOKUP(Oliusala[[#This Row],[tegund]],Tegundir!$B$2:$D$19,3,FALSE)*Oliusala[[#This Row],[magn]]/1000</f>
        <v>17.251560000000001</v>
      </c>
      <c r="K9582">
        <v>2017</v>
      </c>
      <c r="L9582" t="s">
        <v>19</v>
      </c>
      <c r="M9582" s="144" t="s">
        <v>59</v>
      </c>
      <c r="O9582" s="144" t="s">
        <v>1998</v>
      </c>
    </row>
    <row r="9583" spans="1:15" x14ac:dyDescent="0.2">
      <c r="A9583" t="s">
        <v>135</v>
      </c>
      <c r="B9583" s="144" t="s">
        <v>135</v>
      </c>
      <c r="C9583">
        <v>580</v>
      </c>
      <c r="D9583" t="str">
        <f>VLOOKUP(Oliusala[[#This Row],[postnumer]],Sveitarfelog[#All],4,FALSE)</f>
        <v>Fjallabyggð</v>
      </c>
      <c r="E9583" t="str">
        <f>VLOOKUP(Oliusala[[#This Row],[postnumer]],Sveitarfelog[#All],5,FALSE)</f>
        <v>Norðurland eystra</v>
      </c>
      <c r="F9583" t="s">
        <v>24</v>
      </c>
      <c r="G9583" t="s">
        <v>24</v>
      </c>
      <c r="H9583" t="s">
        <v>58</v>
      </c>
      <c r="I9583" s="1">
        <v>29678</v>
      </c>
      <c r="J9583" s="2">
        <f>VLOOKUP(Oliusala[[#This Row],[tegund]],Tegundir!$B$2:$D$19,3,FALSE)*Oliusala[[#This Row],[magn]]/1000</f>
        <v>25.671470000000003</v>
      </c>
      <c r="K9583">
        <v>2017</v>
      </c>
      <c r="L9583" t="s">
        <v>18</v>
      </c>
      <c r="M9583" s="144" t="s">
        <v>59</v>
      </c>
    </row>
    <row r="9584" spans="1:15" x14ac:dyDescent="0.2">
      <c r="A9584" t="s">
        <v>135</v>
      </c>
      <c r="B9584" s="144" t="s">
        <v>135</v>
      </c>
      <c r="C9584">
        <v>580</v>
      </c>
      <c r="D9584" t="str">
        <f>VLOOKUP(Oliusala[[#This Row],[postnumer]],Sveitarfelog[#All],4,FALSE)</f>
        <v>Fjallabyggð</v>
      </c>
      <c r="E9584" t="str">
        <f>VLOOKUP(Oliusala[[#This Row],[postnumer]],Sveitarfelog[#All],5,FALSE)</f>
        <v>Norðurland eystra</v>
      </c>
      <c r="F9584" t="s">
        <v>29</v>
      </c>
      <c r="G9584" t="s">
        <v>24</v>
      </c>
      <c r="H9584" t="s">
        <v>58</v>
      </c>
      <c r="I9584" s="1">
        <v>3309785</v>
      </c>
      <c r="J9584" s="2">
        <f>VLOOKUP(Oliusala[[#This Row],[tegund]],Tegundir!$B$2:$D$19,3,FALSE)*Oliusala[[#This Row],[magn]]/1000</f>
        <v>2862.9640249999998</v>
      </c>
      <c r="K9584">
        <v>2017</v>
      </c>
      <c r="L9584" t="s">
        <v>19</v>
      </c>
      <c r="M9584" s="144" t="s">
        <v>59</v>
      </c>
      <c r="O9584" s="144" t="s">
        <v>1998</v>
      </c>
    </row>
    <row r="9585" spans="1:15" x14ac:dyDescent="0.2">
      <c r="A9585" t="s">
        <v>135</v>
      </c>
      <c r="B9585" s="144" t="s">
        <v>135</v>
      </c>
      <c r="C9585">
        <v>580</v>
      </c>
      <c r="D9585" t="str">
        <f>VLOOKUP(Oliusala[[#This Row],[postnumer]],Sveitarfelog[#All],4,FALSE)</f>
        <v>Fjallabyggð</v>
      </c>
      <c r="E9585" t="str">
        <f>VLOOKUP(Oliusala[[#This Row],[postnumer]],Sveitarfelog[#All],5,FALSE)</f>
        <v>Norðurland eystra</v>
      </c>
      <c r="F9585" t="s">
        <v>30</v>
      </c>
      <c r="G9585" t="s">
        <v>24</v>
      </c>
      <c r="H9585" s="1" t="s">
        <v>58</v>
      </c>
      <c r="I9585" s="1">
        <v>158585</v>
      </c>
      <c r="J9585" s="2">
        <f>VLOOKUP(Oliusala[[#This Row],[tegund]],Tegundir!$B$2:$D$19,3,FALSE)*Oliusala[[#This Row],[magn]]/1000</f>
        <v>137.17602499999998</v>
      </c>
      <c r="K9585">
        <v>2017</v>
      </c>
      <c r="L9585" t="s">
        <v>19</v>
      </c>
      <c r="M9585" s="144" t="s">
        <v>59</v>
      </c>
      <c r="O9585" s="144" t="s">
        <v>1998</v>
      </c>
    </row>
    <row r="9586" spans="1:15" x14ac:dyDescent="0.2">
      <c r="A9586" t="s">
        <v>63</v>
      </c>
      <c r="B9586" s="144" t="s">
        <v>135</v>
      </c>
      <c r="C9586">
        <v>580</v>
      </c>
      <c r="D9586" t="str">
        <f>VLOOKUP(Oliusala[[#This Row],[postnumer]],Sveitarfelog[#All],4,FALSE)</f>
        <v>Fjallabyggð</v>
      </c>
      <c r="E9586" t="str">
        <f>VLOOKUP(Oliusala[[#This Row],[postnumer]],Sveitarfelog[#All],5,FALSE)</f>
        <v>Norðurland eystra</v>
      </c>
      <c r="F9586" t="s">
        <v>24</v>
      </c>
      <c r="G9586" t="s">
        <v>24</v>
      </c>
      <c r="H9586" t="s">
        <v>58</v>
      </c>
      <c r="I9586" s="1">
        <v>490781</v>
      </c>
      <c r="J9586" s="2">
        <f>VLOOKUP(Oliusala[[#This Row],[tegund]],Tegundir!$B$2:$D$19,3,FALSE)*Oliusala[[#This Row],[magn]]/1000</f>
        <v>424.52556500000003</v>
      </c>
      <c r="K9586">
        <v>2017</v>
      </c>
      <c r="L9586" t="s">
        <v>18</v>
      </c>
      <c r="M9586" s="144" t="s">
        <v>59</v>
      </c>
    </row>
    <row r="9587" spans="1:15" x14ac:dyDescent="0.2">
      <c r="A9587" t="s">
        <v>68</v>
      </c>
      <c r="B9587" s="144" t="s">
        <v>135</v>
      </c>
      <c r="C9587">
        <v>580</v>
      </c>
      <c r="D9587" t="str">
        <f>VLOOKUP(Oliusala[[#This Row],[postnumer]],Sveitarfelog[#All],4,FALSE)</f>
        <v>Fjallabyggð</v>
      </c>
      <c r="E9587" t="str">
        <f>VLOOKUP(Oliusala[[#This Row],[postnumer]],Sveitarfelog[#All],5,FALSE)</f>
        <v>Norðurland eystra</v>
      </c>
      <c r="F9587" t="s">
        <v>25</v>
      </c>
      <c r="G9587" t="s">
        <v>24</v>
      </c>
      <c r="H9587" t="s">
        <v>60</v>
      </c>
      <c r="I9587" s="1">
        <v>82164</v>
      </c>
      <c r="J9587" s="2">
        <f>VLOOKUP(Oliusala[[#This Row],[tegund]],Tegundir!$B$2:$D$19,3,FALSE)*Oliusala[[#This Row],[magn]]/1000</f>
        <v>71.071860000000001</v>
      </c>
      <c r="K9587">
        <v>2017</v>
      </c>
      <c r="L9587" t="s">
        <v>1955</v>
      </c>
      <c r="M9587" s="144" t="s">
        <v>59</v>
      </c>
    </row>
    <row r="9588" spans="1:15" x14ac:dyDescent="0.2">
      <c r="A9588" t="s">
        <v>135</v>
      </c>
      <c r="B9588" s="144" t="s">
        <v>135</v>
      </c>
      <c r="C9588">
        <v>580</v>
      </c>
      <c r="D9588" t="str">
        <f>VLOOKUP(Oliusala[[#This Row],[postnumer]],Sveitarfelog[#All],4,FALSE)</f>
        <v>Fjallabyggð</v>
      </c>
      <c r="E9588" t="str">
        <f>VLOOKUP(Oliusala[[#This Row],[postnumer]],Sveitarfelog[#All],5,FALSE)</f>
        <v>Norðurland eystra</v>
      </c>
      <c r="F9588" t="s">
        <v>25</v>
      </c>
      <c r="G9588" t="s">
        <v>24</v>
      </c>
      <c r="H9588" t="s">
        <v>58</v>
      </c>
      <c r="I9588" s="1">
        <v>368458</v>
      </c>
      <c r="J9588" s="2">
        <f>VLOOKUP(Oliusala[[#This Row],[tegund]],Tegundir!$B$2:$D$19,3,FALSE)*Oliusala[[#This Row],[magn]]/1000</f>
        <v>318.71616999999998</v>
      </c>
      <c r="K9588">
        <v>2017</v>
      </c>
      <c r="L9588" t="s">
        <v>19</v>
      </c>
      <c r="M9588" s="144" t="s">
        <v>59</v>
      </c>
      <c r="O9588" s="144" t="s">
        <v>1997</v>
      </c>
    </row>
    <row r="9589" spans="1:15" x14ac:dyDescent="0.2">
      <c r="A9589" t="s">
        <v>63</v>
      </c>
      <c r="B9589" s="144" t="s">
        <v>135</v>
      </c>
      <c r="C9589">
        <v>580</v>
      </c>
      <c r="D9589" t="str">
        <f>VLOOKUP(Oliusala[[#This Row],[postnumer]],Sveitarfelog[#All],4,FALSE)</f>
        <v>Fjallabyggð</v>
      </c>
      <c r="E9589" t="str">
        <f>VLOOKUP(Oliusala[[#This Row],[postnumer]],Sveitarfelog[#All],5,FALSE)</f>
        <v>Norðurland eystra</v>
      </c>
      <c r="F9589" t="s">
        <v>25</v>
      </c>
      <c r="G9589" t="s">
        <v>24</v>
      </c>
      <c r="H9589" t="s">
        <v>58</v>
      </c>
      <c r="I9589" s="1">
        <v>35768</v>
      </c>
      <c r="J9589" s="2">
        <f>VLOOKUP(Oliusala[[#This Row],[tegund]],Tegundir!$B$2:$D$19,3,FALSE)*Oliusala[[#This Row],[magn]]/1000</f>
        <v>30.939319999999999</v>
      </c>
      <c r="K9589">
        <v>2017</v>
      </c>
      <c r="L9589" t="s">
        <v>18</v>
      </c>
      <c r="M9589" s="144" t="s">
        <v>59</v>
      </c>
    </row>
    <row r="9590" spans="1:15" x14ac:dyDescent="0.2">
      <c r="A9590" t="s">
        <v>68</v>
      </c>
      <c r="B9590" s="144" t="s">
        <v>142</v>
      </c>
      <c r="C9590">
        <v>625</v>
      </c>
      <c r="D9590" t="str">
        <f>VLOOKUP(Oliusala[[#This Row],[postnumer]],Sveitarfelog[#All],4,FALSE)</f>
        <v>Fjallabyggð</v>
      </c>
      <c r="E9590" t="str">
        <f>VLOOKUP(Oliusala[[#This Row],[postnumer]],Sveitarfelog[#All],5,FALSE)</f>
        <v>Norðurland eystra</v>
      </c>
      <c r="F9590" t="s">
        <v>29</v>
      </c>
      <c r="G9590" t="s">
        <v>24</v>
      </c>
      <c r="H9590" t="s">
        <v>60</v>
      </c>
      <c r="I9590" s="1">
        <v>117264</v>
      </c>
      <c r="J9590" s="2">
        <f>VLOOKUP(Oliusala[[#This Row],[tegund]],Tegundir!$B$2:$D$19,3,FALSE)*Oliusala[[#This Row],[magn]]/1000</f>
        <v>101.43336000000001</v>
      </c>
      <c r="K9590">
        <v>2017</v>
      </c>
      <c r="L9590" t="s">
        <v>19</v>
      </c>
      <c r="M9590" s="144" t="s">
        <v>59</v>
      </c>
      <c r="O9590" s="144" t="s">
        <v>1998</v>
      </c>
    </row>
    <row r="9591" spans="1:15" x14ac:dyDescent="0.2">
      <c r="A9591" t="s">
        <v>63</v>
      </c>
      <c r="B9591" s="144" t="s">
        <v>142</v>
      </c>
      <c r="C9591">
        <v>625</v>
      </c>
      <c r="D9591" t="str">
        <f>VLOOKUP(Oliusala[[#This Row],[postnumer]],Sveitarfelog[#All],4,FALSE)</f>
        <v>Fjallabyggð</v>
      </c>
      <c r="E9591" t="str">
        <f>VLOOKUP(Oliusala[[#This Row],[postnumer]],Sveitarfelog[#All],5,FALSE)</f>
        <v>Norðurland eystra</v>
      </c>
      <c r="F9591" t="s">
        <v>24</v>
      </c>
      <c r="G9591" t="s">
        <v>24</v>
      </c>
      <c r="H9591" t="s">
        <v>58</v>
      </c>
      <c r="I9591" s="1">
        <v>260554</v>
      </c>
      <c r="J9591" s="2">
        <f>VLOOKUP(Oliusala[[#This Row],[tegund]],Tegundir!$B$2:$D$19,3,FALSE)*Oliusala[[#This Row],[magn]]/1000</f>
        <v>225.37921</v>
      </c>
      <c r="K9591">
        <v>2017</v>
      </c>
      <c r="L9591" t="s">
        <v>18</v>
      </c>
      <c r="M9591" s="144" t="s">
        <v>59</v>
      </c>
    </row>
    <row r="9592" spans="1:15" x14ac:dyDescent="0.2">
      <c r="A9592" t="s">
        <v>68</v>
      </c>
      <c r="B9592" s="144" t="s">
        <v>142</v>
      </c>
      <c r="C9592">
        <v>625</v>
      </c>
      <c r="D9592" t="str">
        <f>VLOOKUP(Oliusala[[#This Row],[postnumer]],Sveitarfelog[#All],4,FALSE)</f>
        <v>Fjallabyggð</v>
      </c>
      <c r="E9592" t="str">
        <f>VLOOKUP(Oliusala[[#This Row],[postnumer]],Sveitarfelog[#All],5,FALSE)</f>
        <v>Norðurland eystra</v>
      </c>
      <c r="F9592" t="s">
        <v>25</v>
      </c>
      <c r="G9592" t="s">
        <v>24</v>
      </c>
      <c r="H9592" t="s">
        <v>60</v>
      </c>
      <c r="I9592" s="1">
        <v>46758</v>
      </c>
      <c r="J9592" s="2">
        <f>VLOOKUP(Oliusala[[#This Row],[tegund]],Tegundir!$B$2:$D$19,3,FALSE)*Oliusala[[#This Row],[magn]]/1000</f>
        <v>40.44567</v>
      </c>
      <c r="K9592">
        <v>2017</v>
      </c>
      <c r="L9592" t="s">
        <v>1955</v>
      </c>
      <c r="M9592" s="144" t="s">
        <v>59</v>
      </c>
    </row>
    <row r="9593" spans="1:15" x14ac:dyDescent="0.2">
      <c r="A9593" t="s">
        <v>57</v>
      </c>
      <c r="B9593" s="144" t="s">
        <v>142</v>
      </c>
      <c r="C9593">
        <v>625</v>
      </c>
      <c r="D9593" t="str">
        <f>VLOOKUP(Oliusala[[#This Row],[postnumer]],Sveitarfelog[#All],4,FALSE)</f>
        <v>Fjallabyggð</v>
      </c>
      <c r="E9593" t="str">
        <f>VLOOKUP(Oliusala[[#This Row],[postnumer]],Sveitarfelog[#All],5,FALSE)</f>
        <v>Norðurland eystra</v>
      </c>
      <c r="F9593" t="s">
        <v>25</v>
      </c>
      <c r="G9593" t="s">
        <v>24</v>
      </c>
      <c r="H9593" t="s">
        <v>60</v>
      </c>
      <c r="I9593" s="1">
        <v>14915</v>
      </c>
      <c r="J9593" s="2">
        <f>VLOOKUP(Oliusala[[#This Row],[tegund]],Tegundir!$B$2:$D$19,3,FALSE)*Oliusala[[#This Row],[magn]]/1000</f>
        <v>12.901475</v>
      </c>
      <c r="K9593">
        <v>2017</v>
      </c>
      <c r="L9593" t="s">
        <v>1955</v>
      </c>
      <c r="M9593" s="144" t="s">
        <v>59</v>
      </c>
    </row>
    <row r="9594" spans="1:15" x14ac:dyDescent="0.2">
      <c r="A9594" t="s">
        <v>63</v>
      </c>
      <c r="B9594" s="144" t="s">
        <v>142</v>
      </c>
      <c r="C9594">
        <v>625</v>
      </c>
      <c r="D9594" t="str">
        <f>VLOOKUP(Oliusala[[#This Row],[postnumer]],Sveitarfelog[#All],4,FALSE)</f>
        <v>Fjallabyggð</v>
      </c>
      <c r="E9594" t="str">
        <f>VLOOKUP(Oliusala[[#This Row],[postnumer]],Sveitarfelog[#All],5,FALSE)</f>
        <v>Norðurland eystra</v>
      </c>
      <c r="F9594" t="s">
        <v>25</v>
      </c>
      <c r="G9594" t="s">
        <v>24</v>
      </c>
      <c r="H9594" t="s">
        <v>58</v>
      </c>
      <c r="I9594" s="1">
        <v>59138</v>
      </c>
      <c r="J9594" s="2">
        <f>VLOOKUP(Oliusala[[#This Row],[tegund]],Tegundir!$B$2:$D$19,3,FALSE)*Oliusala[[#This Row],[magn]]/1000</f>
        <v>51.15437</v>
      </c>
      <c r="K9594">
        <v>2017</v>
      </c>
      <c r="L9594" t="s">
        <v>18</v>
      </c>
      <c r="M9594" s="144" t="s">
        <v>59</v>
      </c>
    </row>
    <row r="9595" spans="1:15" x14ac:dyDescent="0.2">
      <c r="A9595" t="s">
        <v>68</v>
      </c>
      <c r="B9595" s="144" t="s">
        <v>96</v>
      </c>
      <c r="C9595">
        <v>640</v>
      </c>
      <c r="D9595" t="str">
        <f>VLOOKUP(Oliusala[[#This Row],[postnumer]],Sveitarfelog[#All],4,FALSE)</f>
        <v>Norðurþing,Tjörneshreppur</v>
      </c>
      <c r="E9595" t="str">
        <f>VLOOKUP(Oliusala[[#This Row],[postnumer]],Sveitarfelog[#All],5,FALSE)</f>
        <v>Norðurland eystra</v>
      </c>
      <c r="F9595" t="s">
        <v>24</v>
      </c>
      <c r="G9595" t="s">
        <v>24</v>
      </c>
      <c r="H9595" s="1" t="s">
        <v>60</v>
      </c>
      <c r="I9595" s="1">
        <v>34753</v>
      </c>
      <c r="J9595" s="2">
        <f>VLOOKUP(Oliusala[[#This Row],[tegund]],Tegundir!$B$2:$D$19,3,FALSE)*Oliusala[[#This Row],[magn]]/1000</f>
        <v>30.061345000000003</v>
      </c>
      <c r="K9595">
        <v>2017</v>
      </c>
      <c r="L9595" t="s">
        <v>18</v>
      </c>
      <c r="M9595" s="144" t="s">
        <v>59</v>
      </c>
    </row>
    <row r="9596" spans="1:15" x14ac:dyDescent="0.2">
      <c r="A9596" t="s">
        <v>68</v>
      </c>
      <c r="B9596" s="144" t="s">
        <v>96</v>
      </c>
      <c r="C9596">
        <v>640</v>
      </c>
      <c r="D9596" t="str">
        <f>VLOOKUP(Oliusala[[#This Row],[postnumer]],Sveitarfelog[#All],4,FALSE)</f>
        <v>Norðurþing,Tjörneshreppur</v>
      </c>
      <c r="E9596" t="str">
        <f>VLOOKUP(Oliusala[[#This Row],[postnumer]],Sveitarfelog[#All],5,FALSE)</f>
        <v>Norðurland eystra</v>
      </c>
      <c r="F9596" t="s">
        <v>30</v>
      </c>
      <c r="G9596" t="s">
        <v>24</v>
      </c>
      <c r="H9596" s="1" t="s">
        <v>60</v>
      </c>
      <c r="I9596" s="1">
        <v>128433</v>
      </c>
      <c r="J9596" s="2">
        <f>VLOOKUP(Oliusala[[#This Row],[tegund]],Tegundir!$B$2:$D$19,3,FALSE)*Oliusala[[#This Row],[magn]]/1000</f>
        <v>111.094545</v>
      </c>
      <c r="K9596">
        <v>2017</v>
      </c>
      <c r="L9596" t="s">
        <v>19</v>
      </c>
      <c r="M9596" s="144" t="s">
        <v>59</v>
      </c>
      <c r="O9596" s="144" t="s">
        <v>1998</v>
      </c>
    </row>
    <row r="9597" spans="1:15" x14ac:dyDescent="0.2">
      <c r="A9597" t="s">
        <v>96</v>
      </c>
      <c r="B9597" s="144" t="s">
        <v>96</v>
      </c>
      <c r="C9597">
        <v>640</v>
      </c>
      <c r="D9597" t="str">
        <f>VLOOKUP(Oliusala[[#This Row],[postnumer]],Sveitarfelog[#All],4,FALSE)</f>
        <v>Norðurþing,Tjörneshreppur</v>
      </c>
      <c r="E9597" t="str">
        <f>VLOOKUP(Oliusala[[#This Row],[postnumer]],Sveitarfelog[#All],5,FALSE)</f>
        <v>Norðurland eystra</v>
      </c>
      <c r="F9597" t="s">
        <v>24</v>
      </c>
      <c r="G9597" t="s">
        <v>24</v>
      </c>
      <c r="H9597" s="1" t="s">
        <v>58</v>
      </c>
      <c r="I9597" s="1">
        <v>102302</v>
      </c>
      <c r="J9597" s="2">
        <f>VLOOKUP(Oliusala[[#This Row],[tegund]],Tegundir!$B$2:$D$19,3,FALSE)*Oliusala[[#This Row],[magn]]/1000</f>
        <v>88.491230000000002</v>
      </c>
      <c r="K9597">
        <v>2017</v>
      </c>
      <c r="L9597" t="s">
        <v>18</v>
      </c>
      <c r="M9597" s="144" t="s">
        <v>59</v>
      </c>
    </row>
    <row r="9598" spans="1:15" x14ac:dyDescent="0.2">
      <c r="A9598" t="s">
        <v>96</v>
      </c>
      <c r="B9598" s="144" t="s">
        <v>96</v>
      </c>
      <c r="C9598">
        <v>640</v>
      </c>
      <c r="D9598" t="str">
        <f>VLOOKUP(Oliusala[[#This Row],[postnumer]],Sveitarfelog[#All],4,FALSE)</f>
        <v>Norðurþing,Tjörneshreppur</v>
      </c>
      <c r="E9598" t="str">
        <f>VLOOKUP(Oliusala[[#This Row],[postnumer]],Sveitarfelog[#All],5,FALSE)</f>
        <v>Norðurland eystra</v>
      </c>
      <c r="F9598" t="s">
        <v>29</v>
      </c>
      <c r="G9598" t="s">
        <v>24</v>
      </c>
      <c r="H9598" t="s">
        <v>58</v>
      </c>
      <c r="I9598" s="1">
        <v>132215</v>
      </c>
      <c r="J9598" s="2">
        <f>VLOOKUP(Oliusala[[#This Row],[tegund]],Tegundir!$B$2:$D$19,3,FALSE)*Oliusala[[#This Row],[magn]]/1000</f>
        <v>114.36597500000001</v>
      </c>
      <c r="K9598">
        <v>2017</v>
      </c>
      <c r="L9598" t="s">
        <v>19</v>
      </c>
      <c r="M9598" s="144" t="s">
        <v>59</v>
      </c>
      <c r="O9598" s="144" t="s">
        <v>1998</v>
      </c>
    </row>
    <row r="9599" spans="1:15" x14ac:dyDescent="0.2">
      <c r="A9599" t="s">
        <v>63</v>
      </c>
      <c r="B9599" s="144" t="s">
        <v>96</v>
      </c>
      <c r="C9599">
        <v>640</v>
      </c>
      <c r="D9599" t="str">
        <f>VLOOKUP(Oliusala[[#This Row],[postnumer]],Sveitarfelog[#All],4,FALSE)</f>
        <v>Norðurþing,Tjörneshreppur</v>
      </c>
      <c r="E9599" t="str">
        <f>VLOOKUP(Oliusala[[#This Row],[postnumer]],Sveitarfelog[#All],5,FALSE)</f>
        <v>Norðurland eystra</v>
      </c>
      <c r="F9599" t="s">
        <v>24</v>
      </c>
      <c r="G9599" t="s">
        <v>24</v>
      </c>
      <c r="H9599" s="1" t="s">
        <v>58</v>
      </c>
      <c r="I9599" s="1">
        <v>2783462</v>
      </c>
      <c r="J9599" s="2">
        <f>VLOOKUP(Oliusala[[#This Row],[tegund]],Tegundir!$B$2:$D$19,3,FALSE)*Oliusala[[#This Row],[magn]]/1000</f>
        <v>2407.69463</v>
      </c>
      <c r="K9599">
        <v>2017</v>
      </c>
      <c r="L9599" t="s">
        <v>18</v>
      </c>
      <c r="M9599" s="144" t="s">
        <v>59</v>
      </c>
    </row>
    <row r="9600" spans="1:15" x14ac:dyDescent="0.2">
      <c r="A9600" t="s">
        <v>63</v>
      </c>
      <c r="B9600" s="144" t="s">
        <v>96</v>
      </c>
      <c r="C9600">
        <v>640</v>
      </c>
      <c r="D9600" t="str">
        <f>VLOOKUP(Oliusala[[#This Row],[postnumer]],Sveitarfelog[#All],4,FALSE)</f>
        <v>Norðurþing,Tjörneshreppur</v>
      </c>
      <c r="E9600" t="str">
        <f>VLOOKUP(Oliusala[[#This Row],[postnumer]],Sveitarfelog[#All],5,FALSE)</f>
        <v>Norðurland eystra</v>
      </c>
      <c r="F9600" t="s">
        <v>25</v>
      </c>
      <c r="G9600" t="s">
        <v>24</v>
      </c>
      <c r="H9600" s="1" t="s">
        <v>58</v>
      </c>
      <c r="I9600" s="1">
        <v>190053</v>
      </c>
      <c r="J9600" s="2">
        <f>VLOOKUP(Oliusala[[#This Row],[tegund]],Tegundir!$B$2:$D$19,3,FALSE)*Oliusala[[#This Row],[magn]]/1000</f>
        <v>164.39584500000001</v>
      </c>
      <c r="K9600">
        <v>2017</v>
      </c>
      <c r="L9600" t="s">
        <v>19</v>
      </c>
      <c r="M9600" s="144" t="s">
        <v>59</v>
      </c>
      <c r="O9600" s="144" t="s">
        <v>1997</v>
      </c>
    </row>
    <row r="9601" spans="1:15" x14ac:dyDescent="0.2">
      <c r="A9601" t="s">
        <v>96</v>
      </c>
      <c r="B9601" s="144" t="s">
        <v>96</v>
      </c>
      <c r="C9601">
        <v>640</v>
      </c>
      <c r="D9601" t="str">
        <f>VLOOKUP(Oliusala[[#This Row],[postnumer]],Sveitarfelog[#All],4,FALSE)</f>
        <v>Norðurþing,Tjörneshreppur</v>
      </c>
      <c r="E9601" t="str">
        <f>VLOOKUP(Oliusala[[#This Row],[postnumer]],Sveitarfelog[#All],5,FALSE)</f>
        <v>Norðurland eystra</v>
      </c>
      <c r="F9601" t="s">
        <v>29</v>
      </c>
      <c r="G9601" t="s">
        <v>24</v>
      </c>
      <c r="H9601" t="s">
        <v>61</v>
      </c>
      <c r="I9601" s="1">
        <v>52898</v>
      </c>
      <c r="J9601" s="2">
        <f>VLOOKUP(Oliusala[[#This Row],[tegund]],Tegundir!$B$2:$D$19,3,FALSE)*Oliusala[[#This Row],[magn]]/1000</f>
        <v>45.756769999999996</v>
      </c>
      <c r="K9601">
        <v>2017</v>
      </c>
      <c r="L9601" t="s">
        <v>19</v>
      </c>
      <c r="M9601" s="144" t="s">
        <v>62</v>
      </c>
      <c r="O9601" s="144" t="s">
        <v>1998</v>
      </c>
    </row>
    <row r="9602" spans="1:15" x14ac:dyDescent="0.2">
      <c r="A9602" t="s">
        <v>68</v>
      </c>
      <c r="B9602" s="144" t="s">
        <v>143</v>
      </c>
      <c r="C9602">
        <v>641</v>
      </c>
      <c r="D9602" t="str">
        <f>VLOOKUP(Oliusala[[#This Row],[postnumer]],Sveitarfelog[#All],4,FALSE)</f>
        <v>Þingeyjarsveit</v>
      </c>
      <c r="E9602" t="str">
        <f>VLOOKUP(Oliusala[[#This Row],[postnumer]],Sveitarfelog[#All],5,FALSE)</f>
        <v>Norðurland eystra</v>
      </c>
      <c r="F9602" t="s">
        <v>24</v>
      </c>
      <c r="G9602" t="s">
        <v>24</v>
      </c>
      <c r="H9602" t="s">
        <v>60</v>
      </c>
      <c r="I9602" s="1">
        <v>5202</v>
      </c>
      <c r="J9602" s="2">
        <f>VLOOKUP(Oliusala[[#This Row],[tegund]],Tegundir!$B$2:$D$19,3,FALSE)*Oliusala[[#This Row],[magn]]/1000</f>
        <v>4.4997299999999996</v>
      </c>
      <c r="K9602">
        <v>2017</v>
      </c>
      <c r="L9602" t="s">
        <v>18</v>
      </c>
      <c r="M9602" s="144" t="s">
        <v>59</v>
      </c>
    </row>
    <row r="9603" spans="1:15" x14ac:dyDescent="0.2">
      <c r="A9603" t="s">
        <v>57</v>
      </c>
      <c r="B9603" s="144" t="s">
        <v>143</v>
      </c>
      <c r="C9603">
        <v>641</v>
      </c>
      <c r="D9603" t="str">
        <f>VLOOKUP(Oliusala[[#This Row],[postnumer]],Sveitarfelog[#All],4,FALSE)</f>
        <v>Þingeyjarsveit</v>
      </c>
      <c r="E9603" t="str">
        <f>VLOOKUP(Oliusala[[#This Row],[postnumer]],Sveitarfelog[#All],5,FALSE)</f>
        <v>Norðurland eystra</v>
      </c>
      <c r="F9603" t="s">
        <v>24</v>
      </c>
      <c r="G9603" t="s">
        <v>24</v>
      </c>
      <c r="H9603" s="1" t="s">
        <v>60</v>
      </c>
      <c r="I9603" s="1">
        <v>21925</v>
      </c>
      <c r="J9603" s="2">
        <f>VLOOKUP(Oliusala[[#This Row],[tegund]],Tegundir!$B$2:$D$19,3,FALSE)*Oliusala[[#This Row],[magn]]/1000</f>
        <v>18.965125</v>
      </c>
      <c r="K9603">
        <v>2017</v>
      </c>
      <c r="L9603" t="s">
        <v>18</v>
      </c>
      <c r="M9603" s="144" t="s">
        <v>59</v>
      </c>
    </row>
    <row r="9604" spans="1:15" x14ac:dyDescent="0.2">
      <c r="A9604" t="s">
        <v>63</v>
      </c>
      <c r="B9604" s="144" t="s">
        <v>143</v>
      </c>
      <c r="C9604">
        <v>641</v>
      </c>
      <c r="D9604" t="str">
        <f>VLOOKUP(Oliusala[[#This Row],[postnumer]],Sveitarfelog[#All],4,FALSE)</f>
        <v>Þingeyjarsveit</v>
      </c>
      <c r="E9604" t="str">
        <f>VLOOKUP(Oliusala[[#This Row],[postnumer]],Sveitarfelog[#All],5,FALSE)</f>
        <v>Norðurland eystra</v>
      </c>
      <c r="F9604" t="s">
        <v>24</v>
      </c>
      <c r="G9604" t="s">
        <v>24</v>
      </c>
      <c r="H9604" s="1" t="s">
        <v>58</v>
      </c>
      <c r="I9604" s="1">
        <v>188817</v>
      </c>
      <c r="J9604" s="2">
        <f>VLOOKUP(Oliusala[[#This Row],[tegund]],Tegundir!$B$2:$D$19,3,FALSE)*Oliusala[[#This Row],[magn]]/1000</f>
        <v>163.32670499999998</v>
      </c>
      <c r="K9604">
        <v>2017</v>
      </c>
      <c r="L9604" t="s">
        <v>18</v>
      </c>
      <c r="M9604" s="144" t="s">
        <v>59</v>
      </c>
    </row>
    <row r="9605" spans="1:15" x14ac:dyDescent="0.2">
      <c r="A9605" t="s">
        <v>68</v>
      </c>
      <c r="B9605" s="144" t="s">
        <v>143</v>
      </c>
      <c r="C9605">
        <v>641</v>
      </c>
      <c r="D9605" t="str">
        <f>VLOOKUP(Oliusala[[#This Row],[postnumer]],Sveitarfelog[#All],4,FALSE)</f>
        <v>Þingeyjarsveit</v>
      </c>
      <c r="E9605" t="str">
        <f>VLOOKUP(Oliusala[[#This Row],[postnumer]],Sveitarfelog[#All],5,FALSE)</f>
        <v>Norðurland eystra</v>
      </c>
      <c r="F9605" t="s">
        <v>25</v>
      </c>
      <c r="G9605" t="s">
        <v>24</v>
      </c>
      <c r="H9605" t="s">
        <v>60</v>
      </c>
      <c r="I9605" s="1">
        <v>15191</v>
      </c>
      <c r="J9605" s="2">
        <f>VLOOKUP(Oliusala[[#This Row],[tegund]],Tegundir!$B$2:$D$19,3,FALSE)*Oliusala[[#This Row],[magn]]/1000</f>
        <v>13.140215</v>
      </c>
      <c r="K9605">
        <v>2017</v>
      </c>
      <c r="L9605" t="s">
        <v>1955</v>
      </c>
      <c r="M9605" s="144" t="s">
        <v>59</v>
      </c>
    </row>
    <row r="9606" spans="1:15" x14ac:dyDescent="0.2">
      <c r="A9606" t="s">
        <v>96</v>
      </c>
      <c r="B9606" s="144" t="s">
        <v>143</v>
      </c>
      <c r="C9606">
        <v>641</v>
      </c>
      <c r="D9606" t="str">
        <f>VLOOKUP(Oliusala[[#This Row],[postnumer]],Sveitarfelog[#All],4,FALSE)</f>
        <v>Þingeyjarsveit</v>
      </c>
      <c r="E9606" t="str">
        <f>VLOOKUP(Oliusala[[#This Row],[postnumer]],Sveitarfelog[#All],5,FALSE)</f>
        <v>Norðurland eystra</v>
      </c>
      <c r="F9606" t="s">
        <v>25</v>
      </c>
      <c r="G9606" t="s">
        <v>24</v>
      </c>
      <c r="H9606" t="s">
        <v>60</v>
      </c>
      <c r="I9606" s="1">
        <v>10508</v>
      </c>
      <c r="J9606" s="2">
        <f>VLOOKUP(Oliusala[[#This Row],[tegund]],Tegundir!$B$2:$D$19,3,FALSE)*Oliusala[[#This Row],[magn]]/1000</f>
        <v>9.0894200000000005</v>
      </c>
      <c r="K9606">
        <v>2017</v>
      </c>
      <c r="L9606" t="s">
        <v>1955</v>
      </c>
      <c r="M9606" s="144" t="s">
        <v>59</v>
      </c>
    </row>
    <row r="9607" spans="1:15" x14ac:dyDescent="0.2">
      <c r="A9607" t="s">
        <v>57</v>
      </c>
      <c r="B9607" s="144" t="s">
        <v>143</v>
      </c>
      <c r="C9607">
        <v>641</v>
      </c>
      <c r="D9607" t="str">
        <f>VLOOKUP(Oliusala[[#This Row],[postnumer]],Sveitarfelog[#All],4,FALSE)</f>
        <v>Þingeyjarsveit</v>
      </c>
      <c r="E9607" t="str">
        <f>VLOOKUP(Oliusala[[#This Row],[postnumer]],Sveitarfelog[#All],5,FALSE)</f>
        <v>Norðurland eystra</v>
      </c>
      <c r="F9607" t="s">
        <v>25</v>
      </c>
      <c r="G9607" t="s">
        <v>24</v>
      </c>
      <c r="H9607" s="1" t="s">
        <v>60</v>
      </c>
      <c r="I9607" s="1">
        <v>182563</v>
      </c>
      <c r="J9607" s="2">
        <f>VLOOKUP(Oliusala[[#This Row],[tegund]],Tegundir!$B$2:$D$19,3,FALSE)*Oliusala[[#This Row],[magn]]/1000</f>
        <v>157.91699499999999</v>
      </c>
      <c r="K9607">
        <v>2017</v>
      </c>
      <c r="L9607" t="s">
        <v>1955</v>
      </c>
      <c r="M9607" s="144" t="s">
        <v>59</v>
      </c>
    </row>
    <row r="9608" spans="1:15" x14ac:dyDescent="0.2">
      <c r="A9608" t="s">
        <v>96</v>
      </c>
      <c r="B9608" s="144" t="s">
        <v>144</v>
      </c>
      <c r="C9608">
        <v>650</v>
      </c>
      <c r="D9608" t="str">
        <f>VLOOKUP(Oliusala[[#This Row],[postnumer]],Sveitarfelog[#All],4,FALSE)</f>
        <v>Þingeyjarsveit</v>
      </c>
      <c r="E9608" t="str">
        <f>VLOOKUP(Oliusala[[#This Row],[postnumer]],Sveitarfelog[#All],5,FALSE)</f>
        <v>Norðurland eystra</v>
      </c>
      <c r="F9608" t="s">
        <v>24</v>
      </c>
      <c r="G9608" t="s">
        <v>24</v>
      </c>
      <c r="H9608" t="s">
        <v>60</v>
      </c>
      <c r="I9608" s="1">
        <v>10698</v>
      </c>
      <c r="J9608" s="2">
        <f>VLOOKUP(Oliusala[[#This Row],[tegund]],Tegundir!$B$2:$D$19,3,FALSE)*Oliusala[[#This Row],[magn]]/1000</f>
        <v>9.2537700000000012</v>
      </c>
      <c r="K9608">
        <v>2017</v>
      </c>
      <c r="L9608" t="s">
        <v>18</v>
      </c>
      <c r="M9608" s="144" t="s">
        <v>59</v>
      </c>
    </row>
    <row r="9609" spans="1:15" x14ac:dyDescent="0.2">
      <c r="A9609" t="s">
        <v>57</v>
      </c>
      <c r="B9609" s="144" t="s">
        <v>144</v>
      </c>
      <c r="C9609">
        <v>650</v>
      </c>
      <c r="D9609" t="str">
        <f>VLOOKUP(Oliusala[[#This Row],[postnumer]],Sveitarfelog[#All],4,FALSE)</f>
        <v>Þingeyjarsveit</v>
      </c>
      <c r="E9609" t="str">
        <f>VLOOKUP(Oliusala[[#This Row],[postnumer]],Sveitarfelog[#All],5,FALSE)</f>
        <v>Norðurland eystra</v>
      </c>
      <c r="F9609" t="s">
        <v>24</v>
      </c>
      <c r="G9609" t="s">
        <v>24</v>
      </c>
      <c r="H9609" t="s">
        <v>60</v>
      </c>
      <c r="I9609" s="1">
        <v>11812</v>
      </c>
      <c r="J9609" s="2">
        <f>VLOOKUP(Oliusala[[#This Row],[tegund]],Tegundir!$B$2:$D$19,3,FALSE)*Oliusala[[#This Row],[magn]]/1000</f>
        <v>10.217379999999999</v>
      </c>
      <c r="K9609">
        <v>2017</v>
      </c>
      <c r="L9609" t="s">
        <v>18</v>
      </c>
      <c r="M9609" s="144" t="s">
        <v>59</v>
      </c>
    </row>
    <row r="9610" spans="1:15" x14ac:dyDescent="0.2">
      <c r="A9610" t="s">
        <v>63</v>
      </c>
      <c r="B9610" s="144" t="s">
        <v>144</v>
      </c>
      <c r="C9610">
        <v>650</v>
      </c>
      <c r="D9610" t="str">
        <f>VLOOKUP(Oliusala[[#This Row],[postnumer]],Sveitarfelog[#All],4,FALSE)</f>
        <v>Þingeyjarsveit</v>
      </c>
      <c r="E9610" t="str">
        <f>VLOOKUP(Oliusala[[#This Row],[postnumer]],Sveitarfelog[#All],5,FALSE)</f>
        <v>Norðurland eystra</v>
      </c>
      <c r="F9610" t="s">
        <v>24</v>
      </c>
      <c r="G9610" t="s">
        <v>24</v>
      </c>
      <c r="H9610" t="s">
        <v>58</v>
      </c>
      <c r="I9610" s="1">
        <v>337269</v>
      </c>
      <c r="J9610" s="2">
        <f>VLOOKUP(Oliusala[[#This Row],[tegund]],Tegundir!$B$2:$D$19,3,FALSE)*Oliusala[[#This Row],[magn]]/1000</f>
        <v>291.737685</v>
      </c>
      <c r="K9610">
        <v>2017</v>
      </c>
      <c r="L9610" t="s">
        <v>18</v>
      </c>
      <c r="M9610" s="144" t="s">
        <v>59</v>
      </c>
    </row>
    <row r="9611" spans="1:15" x14ac:dyDescent="0.2">
      <c r="A9611" t="s">
        <v>68</v>
      </c>
      <c r="B9611" s="144" t="s">
        <v>144</v>
      </c>
      <c r="C9611">
        <v>650</v>
      </c>
      <c r="D9611" t="str">
        <f>VLOOKUP(Oliusala[[#This Row],[postnumer]],Sveitarfelog[#All],4,FALSE)</f>
        <v>Þingeyjarsveit</v>
      </c>
      <c r="E9611" t="str">
        <f>VLOOKUP(Oliusala[[#This Row],[postnumer]],Sveitarfelog[#All],5,FALSE)</f>
        <v>Norðurland eystra</v>
      </c>
      <c r="F9611" t="s">
        <v>25</v>
      </c>
      <c r="G9611" t="s">
        <v>24</v>
      </c>
      <c r="H9611" s="1" t="s">
        <v>60</v>
      </c>
      <c r="I9611" s="1">
        <v>1004</v>
      </c>
      <c r="J9611" s="2">
        <f>VLOOKUP(Oliusala[[#This Row],[tegund]],Tegundir!$B$2:$D$19,3,FALSE)*Oliusala[[#This Row],[magn]]/1000</f>
        <v>0.86846000000000001</v>
      </c>
      <c r="K9611">
        <v>2017</v>
      </c>
      <c r="L9611" t="s">
        <v>1955</v>
      </c>
      <c r="M9611" s="144" t="s">
        <v>59</v>
      </c>
    </row>
    <row r="9612" spans="1:15" x14ac:dyDescent="0.2">
      <c r="A9612" t="s">
        <v>96</v>
      </c>
      <c r="B9612" s="144" t="s">
        <v>144</v>
      </c>
      <c r="C9612">
        <v>650</v>
      </c>
      <c r="D9612" t="str">
        <f>VLOOKUP(Oliusala[[#This Row],[postnumer]],Sveitarfelog[#All],4,FALSE)</f>
        <v>Þingeyjarsveit</v>
      </c>
      <c r="E9612" t="str">
        <f>VLOOKUP(Oliusala[[#This Row],[postnumer]],Sveitarfelog[#All],5,FALSE)</f>
        <v>Norðurland eystra</v>
      </c>
      <c r="F9612" t="s">
        <v>25</v>
      </c>
      <c r="G9612" t="s">
        <v>24</v>
      </c>
      <c r="H9612" t="s">
        <v>60</v>
      </c>
      <c r="I9612" s="1">
        <v>4222</v>
      </c>
      <c r="J9612" s="2">
        <f>VLOOKUP(Oliusala[[#This Row],[tegund]],Tegundir!$B$2:$D$19,3,FALSE)*Oliusala[[#This Row],[magn]]/1000</f>
        <v>3.6520299999999999</v>
      </c>
      <c r="K9612">
        <v>2017</v>
      </c>
      <c r="L9612" t="s">
        <v>1955</v>
      </c>
      <c r="M9612" s="144" t="s">
        <v>59</v>
      </c>
    </row>
    <row r="9613" spans="1:15" x14ac:dyDescent="0.2">
      <c r="A9613" t="s">
        <v>57</v>
      </c>
      <c r="B9613" s="144" t="s">
        <v>144</v>
      </c>
      <c r="C9613">
        <v>650</v>
      </c>
      <c r="D9613" t="str">
        <f>VLOOKUP(Oliusala[[#This Row],[postnumer]],Sveitarfelog[#All],4,FALSE)</f>
        <v>Þingeyjarsveit</v>
      </c>
      <c r="E9613" t="str">
        <f>VLOOKUP(Oliusala[[#This Row],[postnumer]],Sveitarfelog[#All],5,FALSE)</f>
        <v>Norðurland eystra</v>
      </c>
      <c r="F9613" t="s">
        <v>25</v>
      </c>
      <c r="G9613" t="s">
        <v>24</v>
      </c>
      <c r="H9613" t="s">
        <v>60</v>
      </c>
      <c r="I9613" s="1">
        <v>129250</v>
      </c>
      <c r="J9613" s="2">
        <f>VLOOKUP(Oliusala[[#This Row],[tegund]],Tegundir!$B$2:$D$19,3,FALSE)*Oliusala[[#This Row],[magn]]/1000</f>
        <v>111.80125</v>
      </c>
      <c r="K9613">
        <v>2017</v>
      </c>
      <c r="L9613" t="s">
        <v>1955</v>
      </c>
      <c r="M9613" s="144" t="s">
        <v>59</v>
      </c>
    </row>
    <row r="9614" spans="1:15" x14ac:dyDescent="0.2">
      <c r="A9614" t="s">
        <v>68</v>
      </c>
      <c r="B9614" s="144" t="s">
        <v>145</v>
      </c>
      <c r="C9614">
        <v>660</v>
      </c>
      <c r="D9614" t="str">
        <f>VLOOKUP(Oliusala[[#This Row],[postnumer]],Sveitarfelog[#All],4,FALSE)</f>
        <v>Þingeyjarsveit</v>
      </c>
      <c r="E9614" t="str">
        <f>VLOOKUP(Oliusala[[#This Row],[postnumer]],Sveitarfelog[#All],5,FALSE)</f>
        <v>Norðurland eystra</v>
      </c>
      <c r="F9614" t="s">
        <v>24</v>
      </c>
      <c r="G9614" t="s">
        <v>24</v>
      </c>
      <c r="H9614" t="s">
        <v>60</v>
      </c>
      <c r="I9614" s="1">
        <v>5287</v>
      </c>
      <c r="J9614" s="2">
        <f>VLOOKUP(Oliusala[[#This Row],[tegund]],Tegundir!$B$2:$D$19,3,FALSE)*Oliusala[[#This Row],[magn]]/1000</f>
        <v>4.5732550000000005</v>
      </c>
      <c r="K9614">
        <v>2017</v>
      </c>
      <c r="L9614" t="s">
        <v>18</v>
      </c>
      <c r="M9614" s="144" t="s">
        <v>59</v>
      </c>
    </row>
    <row r="9615" spans="1:15" x14ac:dyDescent="0.2">
      <c r="A9615" t="s">
        <v>96</v>
      </c>
      <c r="B9615" s="144" t="s">
        <v>145</v>
      </c>
      <c r="C9615">
        <v>660</v>
      </c>
      <c r="D9615" t="str">
        <f>VLOOKUP(Oliusala[[#This Row],[postnumer]],Sveitarfelog[#All],4,FALSE)</f>
        <v>Þingeyjarsveit</v>
      </c>
      <c r="E9615" t="str">
        <f>VLOOKUP(Oliusala[[#This Row],[postnumer]],Sveitarfelog[#All],5,FALSE)</f>
        <v>Norðurland eystra</v>
      </c>
      <c r="F9615" t="s">
        <v>24</v>
      </c>
      <c r="G9615" t="s">
        <v>24</v>
      </c>
      <c r="H9615" t="s">
        <v>60</v>
      </c>
      <c r="I9615" s="1">
        <v>15981</v>
      </c>
      <c r="J9615" s="2">
        <f>VLOOKUP(Oliusala[[#This Row],[tegund]],Tegundir!$B$2:$D$19,3,FALSE)*Oliusala[[#This Row],[magn]]/1000</f>
        <v>13.823565</v>
      </c>
      <c r="K9615">
        <v>2017</v>
      </c>
      <c r="L9615" t="s">
        <v>18</v>
      </c>
      <c r="M9615" s="144" t="s">
        <v>59</v>
      </c>
    </row>
    <row r="9616" spans="1:15" x14ac:dyDescent="0.2">
      <c r="A9616" t="s">
        <v>57</v>
      </c>
      <c r="B9616" s="144" t="s">
        <v>145</v>
      </c>
      <c r="C9616">
        <v>660</v>
      </c>
      <c r="D9616" t="str">
        <f>VLOOKUP(Oliusala[[#This Row],[postnumer]],Sveitarfelog[#All],4,FALSE)</f>
        <v>Þingeyjarsveit</v>
      </c>
      <c r="E9616" t="str">
        <f>VLOOKUP(Oliusala[[#This Row],[postnumer]],Sveitarfelog[#All],5,FALSE)</f>
        <v>Norðurland eystra</v>
      </c>
      <c r="F9616" t="s">
        <v>24</v>
      </c>
      <c r="G9616" t="s">
        <v>24</v>
      </c>
      <c r="H9616" t="s">
        <v>60</v>
      </c>
      <c r="I9616" s="1">
        <v>29210</v>
      </c>
      <c r="J9616" s="2">
        <f>VLOOKUP(Oliusala[[#This Row],[tegund]],Tegundir!$B$2:$D$19,3,FALSE)*Oliusala[[#This Row],[magn]]/1000</f>
        <v>25.266650000000002</v>
      </c>
      <c r="K9616">
        <v>2017</v>
      </c>
      <c r="L9616" t="s">
        <v>18</v>
      </c>
      <c r="M9616" s="144" t="s">
        <v>59</v>
      </c>
    </row>
    <row r="9617" spans="1:13" x14ac:dyDescent="0.2">
      <c r="A9617" t="s">
        <v>63</v>
      </c>
      <c r="B9617" s="144" t="s">
        <v>145</v>
      </c>
      <c r="C9617">
        <v>660</v>
      </c>
      <c r="D9617" t="str">
        <f>VLOOKUP(Oliusala[[#This Row],[postnumer]],Sveitarfelog[#All],4,FALSE)</f>
        <v>Þingeyjarsveit</v>
      </c>
      <c r="E9617" t="str">
        <f>VLOOKUP(Oliusala[[#This Row],[postnumer]],Sveitarfelog[#All],5,FALSE)</f>
        <v>Norðurland eystra</v>
      </c>
      <c r="F9617" t="s">
        <v>24</v>
      </c>
      <c r="G9617" t="s">
        <v>24</v>
      </c>
      <c r="H9617" s="1" t="s">
        <v>58</v>
      </c>
      <c r="I9617" s="1">
        <v>1060234</v>
      </c>
      <c r="J9617" s="2">
        <f>VLOOKUP(Oliusala[[#This Row],[tegund]],Tegundir!$B$2:$D$19,3,FALSE)*Oliusala[[#This Row],[magn]]/1000</f>
        <v>917.10241000000008</v>
      </c>
      <c r="K9617">
        <v>2017</v>
      </c>
      <c r="L9617" t="s">
        <v>18</v>
      </c>
      <c r="M9617" s="144" t="s">
        <v>59</v>
      </c>
    </row>
    <row r="9618" spans="1:13" x14ac:dyDescent="0.2">
      <c r="A9618" t="s">
        <v>63</v>
      </c>
      <c r="B9618" s="144" t="s">
        <v>146</v>
      </c>
      <c r="C9618">
        <v>660</v>
      </c>
      <c r="D9618" t="str">
        <f>VLOOKUP(Oliusala[[#This Row],[postnumer]],Sveitarfelog[#All],4,FALSE)</f>
        <v>Þingeyjarsveit</v>
      </c>
      <c r="E9618" t="str">
        <f>VLOOKUP(Oliusala[[#This Row],[postnumer]],Sveitarfelog[#All],5,FALSE)</f>
        <v>Norðurland eystra</v>
      </c>
      <c r="F9618" t="s">
        <v>24</v>
      </c>
      <c r="G9618" t="s">
        <v>24</v>
      </c>
      <c r="H9618" s="1" t="s">
        <v>58</v>
      </c>
      <c r="I9618" s="1">
        <v>167765</v>
      </c>
      <c r="J9618" s="2">
        <f>VLOOKUP(Oliusala[[#This Row],[tegund]],Tegundir!$B$2:$D$19,3,FALSE)*Oliusala[[#This Row],[magn]]/1000</f>
        <v>145.116725</v>
      </c>
      <c r="K9618">
        <v>2017</v>
      </c>
      <c r="L9618" t="s">
        <v>18</v>
      </c>
      <c r="M9618" s="144" t="s">
        <v>59</v>
      </c>
    </row>
    <row r="9619" spans="1:13" x14ac:dyDescent="0.2">
      <c r="A9619" t="s">
        <v>68</v>
      </c>
      <c r="B9619" s="144" t="s">
        <v>145</v>
      </c>
      <c r="C9619">
        <v>660</v>
      </c>
      <c r="D9619" t="str">
        <f>VLOOKUP(Oliusala[[#This Row],[postnumer]],Sveitarfelog[#All],4,FALSE)</f>
        <v>Þingeyjarsveit</v>
      </c>
      <c r="E9619" t="str">
        <f>VLOOKUP(Oliusala[[#This Row],[postnumer]],Sveitarfelog[#All],5,FALSE)</f>
        <v>Norðurland eystra</v>
      </c>
      <c r="F9619" t="s">
        <v>25</v>
      </c>
      <c r="G9619" t="s">
        <v>24</v>
      </c>
      <c r="H9619" t="s">
        <v>60</v>
      </c>
      <c r="I9619" s="1">
        <v>790034</v>
      </c>
      <c r="J9619" s="2">
        <f>VLOOKUP(Oliusala[[#This Row],[tegund]],Tegundir!$B$2:$D$19,3,FALSE)*Oliusala[[#This Row],[magn]]/1000</f>
        <v>683.37941000000001</v>
      </c>
      <c r="K9619">
        <v>2017</v>
      </c>
      <c r="L9619" t="s">
        <v>1955</v>
      </c>
      <c r="M9619" s="144" t="s">
        <v>59</v>
      </c>
    </row>
    <row r="9620" spans="1:13" x14ac:dyDescent="0.2">
      <c r="A9620" t="s">
        <v>69</v>
      </c>
      <c r="B9620" s="144" t="s">
        <v>145</v>
      </c>
      <c r="C9620">
        <v>660</v>
      </c>
      <c r="D9620" t="str">
        <f>VLOOKUP(Oliusala[[#This Row],[postnumer]],Sveitarfelog[#All],4,FALSE)</f>
        <v>Þingeyjarsveit</v>
      </c>
      <c r="E9620" t="str">
        <f>VLOOKUP(Oliusala[[#This Row],[postnumer]],Sveitarfelog[#All],5,FALSE)</f>
        <v>Norðurland eystra</v>
      </c>
      <c r="F9620" t="s">
        <v>25</v>
      </c>
      <c r="G9620" t="s">
        <v>24</v>
      </c>
      <c r="H9620" t="s">
        <v>60</v>
      </c>
      <c r="I9620" s="1">
        <v>19463</v>
      </c>
      <c r="J9620" s="2">
        <f>VLOOKUP(Oliusala[[#This Row],[tegund]],Tegundir!$B$2:$D$19,3,FALSE)*Oliusala[[#This Row],[magn]]/1000</f>
        <v>16.835494999999998</v>
      </c>
      <c r="K9620">
        <v>2017</v>
      </c>
      <c r="L9620" t="s">
        <v>1955</v>
      </c>
      <c r="M9620" s="144" t="s">
        <v>59</v>
      </c>
    </row>
    <row r="9621" spans="1:13" x14ac:dyDescent="0.2">
      <c r="A9621" t="s">
        <v>96</v>
      </c>
      <c r="B9621" s="144" t="s">
        <v>145</v>
      </c>
      <c r="C9621">
        <v>660</v>
      </c>
      <c r="D9621" t="str">
        <f>VLOOKUP(Oliusala[[#This Row],[postnumer]],Sveitarfelog[#All],4,FALSE)</f>
        <v>Þingeyjarsveit</v>
      </c>
      <c r="E9621" t="str">
        <f>VLOOKUP(Oliusala[[#This Row],[postnumer]],Sveitarfelog[#All],5,FALSE)</f>
        <v>Norðurland eystra</v>
      </c>
      <c r="F9621" t="s">
        <v>25</v>
      </c>
      <c r="G9621" t="s">
        <v>24</v>
      </c>
      <c r="H9621" s="1" t="s">
        <v>60</v>
      </c>
      <c r="I9621" s="1">
        <v>55619</v>
      </c>
      <c r="J9621" s="2">
        <f>VLOOKUP(Oliusala[[#This Row],[tegund]],Tegundir!$B$2:$D$19,3,FALSE)*Oliusala[[#This Row],[magn]]/1000</f>
        <v>48.110434999999995</v>
      </c>
      <c r="K9621">
        <v>2017</v>
      </c>
      <c r="L9621" t="s">
        <v>1955</v>
      </c>
      <c r="M9621" s="144" t="s">
        <v>59</v>
      </c>
    </row>
    <row r="9622" spans="1:13" x14ac:dyDescent="0.2">
      <c r="A9622" t="s">
        <v>96</v>
      </c>
      <c r="B9622" s="144" t="s">
        <v>146</v>
      </c>
      <c r="C9622">
        <v>660</v>
      </c>
      <c r="D9622" t="str">
        <f>VLOOKUP(Oliusala[[#This Row],[postnumer]],Sveitarfelog[#All],4,FALSE)</f>
        <v>Þingeyjarsveit</v>
      </c>
      <c r="E9622" t="str">
        <f>VLOOKUP(Oliusala[[#This Row],[postnumer]],Sveitarfelog[#All],5,FALSE)</f>
        <v>Norðurland eystra</v>
      </c>
      <c r="F9622" t="s">
        <v>25</v>
      </c>
      <c r="G9622" t="s">
        <v>24</v>
      </c>
      <c r="H9622" s="1" t="s">
        <v>60</v>
      </c>
      <c r="I9622" s="1">
        <v>400</v>
      </c>
      <c r="J9622" s="2">
        <f>VLOOKUP(Oliusala[[#This Row],[tegund]],Tegundir!$B$2:$D$19,3,FALSE)*Oliusala[[#This Row],[magn]]/1000</f>
        <v>0.34599999999999997</v>
      </c>
      <c r="K9622">
        <v>2017</v>
      </c>
      <c r="L9622" t="s">
        <v>1955</v>
      </c>
      <c r="M9622" s="144" t="s">
        <v>59</v>
      </c>
    </row>
    <row r="9623" spans="1:13" x14ac:dyDescent="0.2">
      <c r="A9623" t="s">
        <v>57</v>
      </c>
      <c r="B9623" s="144" t="s">
        <v>145</v>
      </c>
      <c r="C9623">
        <v>660</v>
      </c>
      <c r="D9623" t="str">
        <f>VLOOKUP(Oliusala[[#This Row],[postnumer]],Sveitarfelog[#All],4,FALSE)</f>
        <v>Þingeyjarsveit</v>
      </c>
      <c r="E9623" t="str">
        <f>VLOOKUP(Oliusala[[#This Row],[postnumer]],Sveitarfelog[#All],5,FALSE)</f>
        <v>Norðurland eystra</v>
      </c>
      <c r="F9623" t="s">
        <v>25</v>
      </c>
      <c r="G9623" t="s">
        <v>24</v>
      </c>
      <c r="H9623" s="1" t="s">
        <v>60</v>
      </c>
      <c r="I9623" s="1">
        <v>244678</v>
      </c>
      <c r="J9623" s="2">
        <f>VLOOKUP(Oliusala[[#This Row],[tegund]],Tegundir!$B$2:$D$19,3,FALSE)*Oliusala[[#This Row],[magn]]/1000</f>
        <v>211.64646999999999</v>
      </c>
      <c r="K9623">
        <v>2017</v>
      </c>
      <c r="L9623" t="s">
        <v>1955</v>
      </c>
      <c r="M9623" s="144" t="s">
        <v>59</v>
      </c>
    </row>
    <row r="9624" spans="1:13" x14ac:dyDescent="0.2">
      <c r="A9624" t="s">
        <v>57</v>
      </c>
      <c r="B9624" s="144" t="s">
        <v>146</v>
      </c>
      <c r="C9624">
        <v>660</v>
      </c>
      <c r="D9624" t="str">
        <f>VLOOKUP(Oliusala[[#This Row],[postnumer]],Sveitarfelog[#All],4,FALSE)</f>
        <v>Þingeyjarsveit</v>
      </c>
      <c r="E9624" t="str">
        <f>VLOOKUP(Oliusala[[#This Row],[postnumer]],Sveitarfelog[#All],5,FALSE)</f>
        <v>Norðurland eystra</v>
      </c>
      <c r="F9624" t="s">
        <v>25</v>
      </c>
      <c r="G9624" t="s">
        <v>24</v>
      </c>
      <c r="H9624" s="1" t="s">
        <v>60</v>
      </c>
      <c r="I9624" s="1">
        <v>6034</v>
      </c>
      <c r="J9624" s="2">
        <f>VLOOKUP(Oliusala[[#This Row],[tegund]],Tegundir!$B$2:$D$19,3,FALSE)*Oliusala[[#This Row],[magn]]/1000</f>
        <v>5.2194099999999999</v>
      </c>
      <c r="K9624">
        <v>2017</v>
      </c>
      <c r="L9624" t="s">
        <v>1955</v>
      </c>
      <c r="M9624" s="144" t="s">
        <v>59</v>
      </c>
    </row>
    <row r="9625" spans="1:13" x14ac:dyDescent="0.2">
      <c r="A9625" t="s">
        <v>148</v>
      </c>
      <c r="B9625" s="144" t="s">
        <v>147</v>
      </c>
      <c r="C9625">
        <v>670</v>
      </c>
      <c r="D9625" t="str">
        <f>VLOOKUP(Oliusala[[#This Row],[postnumer]],Sveitarfelog[#All],4,FALSE)</f>
        <v>Norðurþing,Tjörneshreppur</v>
      </c>
      <c r="E9625" t="str">
        <f>VLOOKUP(Oliusala[[#This Row],[postnumer]],Sveitarfelog[#All],5,FALSE)</f>
        <v>Norðurland eystra</v>
      </c>
      <c r="F9625" t="s">
        <v>24</v>
      </c>
      <c r="G9625" t="s">
        <v>24</v>
      </c>
      <c r="H9625" s="1" t="s">
        <v>60</v>
      </c>
      <c r="I9625" s="1">
        <v>21577</v>
      </c>
      <c r="J9625" s="2">
        <f>VLOOKUP(Oliusala[[#This Row],[tegund]],Tegundir!$B$2:$D$19,3,FALSE)*Oliusala[[#This Row],[magn]]/1000</f>
        <v>18.664104999999999</v>
      </c>
      <c r="K9625">
        <v>2017</v>
      </c>
      <c r="L9625" t="s">
        <v>18</v>
      </c>
      <c r="M9625" s="144" t="s">
        <v>59</v>
      </c>
    </row>
    <row r="9626" spans="1:13" x14ac:dyDescent="0.2">
      <c r="A9626" t="s">
        <v>57</v>
      </c>
      <c r="B9626" s="144" t="s">
        <v>147</v>
      </c>
      <c r="C9626">
        <v>670</v>
      </c>
      <c r="D9626" t="str">
        <f>VLOOKUP(Oliusala[[#This Row],[postnumer]],Sveitarfelog[#All],4,FALSE)</f>
        <v>Norðurþing,Tjörneshreppur</v>
      </c>
      <c r="E9626" t="str">
        <f>VLOOKUP(Oliusala[[#This Row],[postnumer]],Sveitarfelog[#All],5,FALSE)</f>
        <v>Norðurland eystra</v>
      </c>
      <c r="F9626" t="s">
        <v>24</v>
      </c>
      <c r="G9626" t="s">
        <v>24</v>
      </c>
      <c r="H9626" t="s">
        <v>60</v>
      </c>
      <c r="I9626" s="1">
        <v>62240</v>
      </c>
      <c r="J9626" s="2">
        <f>VLOOKUP(Oliusala[[#This Row],[tegund]],Tegundir!$B$2:$D$19,3,FALSE)*Oliusala[[#This Row],[magn]]/1000</f>
        <v>53.837600000000002</v>
      </c>
      <c r="K9626">
        <v>2017</v>
      </c>
      <c r="L9626" t="s">
        <v>18</v>
      </c>
      <c r="M9626" s="144" t="s">
        <v>59</v>
      </c>
    </row>
    <row r="9627" spans="1:13" x14ac:dyDescent="0.2">
      <c r="A9627" t="s">
        <v>63</v>
      </c>
      <c r="B9627" s="144" t="s">
        <v>147</v>
      </c>
      <c r="C9627">
        <v>670</v>
      </c>
      <c r="D9627" t="str">
        <f>VLOOKUP(Oliusala[[#This Row],[postnumer]],Sveitarfelog[#All],4,FALSE)</f>
        <v>Norðurþing,Tjörneshreppur</v>
      </c>
      <c r="E9627" t="str">
        <f>VLOOKUP(Oliusala[[#This Row],[postnumer]],Sveitarfelog[#All],5,FALSE)</f>
        <v>Norðurland eystra</v>
      </c>
      <c r="F9627" t="s">
        <v>24</v>
      </c>
      <c r="G9627" t="s">
        <v>24</v>
      </c>
      <c r="H9627" t="s">
        <v>58</v>
      </c>
      <c r="I9627" s="1">
        <v>101387</v>
      </c>
      <c r="J9627" s="2">
        <f>VLOOKUP(Oliusala[[#This Row],[tegund]],Tegundir!$B$2:$D$19,3,FALSE)*Oliusala[[#This Row],[magn]]/1000</f>
        <v>87.69975500000001</v>
      </c>
      <c r="K9627">
        <v>2017</v>
      </c>
      <c r="L9627" t="s">
        <v>18</v>
      </c>
      <c r="M9627" s="144" t="s">
        <v>59</v>
      </c>
    </row>
    <row r="9628" spans="1:13" x14ac:dyDescent="0.2">
      <c r="A9628" t="s">
        <v>68</v>
      </c>
      <c r="B9628" s="144" t="s">
        <v>149</v>
      </c>
      <c r="C9628">
        <v>671</v>
      </c>
      <c r="D9628" t="str">
        <f>VLOOKUP(Oliusala[[#This Row],[postnumer]],Sveitarfelog[#All],4,FALSE)</f>
        <v>Norðurþing,Tjörneshreppur</v>
      </c>
      <c r="E9628" t="str">
        <f>VLOOKUP(Oliusala[[#This Row],[postnumer]],Sveitarfelog[#All],5,FALSE)</f>
        <v>Norðurland eystra</v>
      </c>
      <c r="F9628" t="s">
        <v>24</v>
      </c>
      <c r="G9628" t="s">
        <v>24</v>
      </c>
      <c r="H9628" s="1" t="s">
        <v>60</v>
      </c>
      <c r="I9628" s="1">
        <v>5937</v>
      </c>
      <c r="J9628" s="2">
        <f>VLOOKUP(Oliusala[[#This Row],[tegund]],Tegundir!$B$2:$D$19,3,FALSE)*Oliusala[[#This Row],[magn]]/1000</f>
        <v>5.1355050000000002</v>
      </c>
      <c r="K9628">
        <v>2017</v>
      </c>
      <c r="L9628" t="s">
        <v>18</v>
      </c>
      <c r="M9628" s="144" t="s">
        <v>59</v>
      </c>
    </row>
    <row r="9629" spans="1:13" x14ac:dyDescent="0.2">
      <c r="A9629" t="s">
        <v>69</v>
      </c>
      <c r="B9629" s="144" t="s">
        <v>149</v>
      </c>
      <c r="C9629">
        <v>671</v>
      </c>
      <c r="D9629" t="str">
        <f>VLOOKUP(Oliusala[[#This Row],[postnumer]],Sveitarfelog[#All],4,FALSE)</f>
        <v>Norðurþing,Tjörneshreppur</v>
      </c>
      <c r="E9629" t="str">
        <f>VLOOKUP(Oliusala[[#This Row],[postnumer]],Sveitarfelog[#All],5,FALSE)</f>
        <v>Norðurland eystra</v>
      </c>
      <c r="F9629" t="s">
        <v>24</v>
      </c>
      <c r="G9629" t="s">
        <v>24</v>
      </c>
      <c r="H9629" t="s">
        <v>60</v>
      </c>
      <c r="I9629" s="1">
        <v>3746</v>
      </c>
      <c r="J9629" s="2">
        <f>VLOOKUP(Oliusala[[#This Row],[tegund]],Tegundir!$B$2:$D$19,3,FALSE)*Oliusala[[#This Row],[magn]]/1000</f>
        <v>3.2402899999999999</v>
      </c>
      <c r="K9629">
        <v>2017</v>
      </c>
      <c r="L9629" t="s">
        <v>18</v>
      </c>
      <c r="M9629" s="144" t="s">
        <v>59</v>
      </c>
    </row>
    <row r="9630" spans="1:13" x14ac:dyDescent="0.2">
      <c r="A9630" t="s">
        <v>96</v>
      </c>
      <c r="B9630" s="144" t="s">
        <v>149</v>
      </c>
      <c r="C9630">
        <v>671</v>
      </c>
      <c r="D9630" t="str">
        <f>VLOOKUP(Oliusala[[#This Row],[postnumer]],Sveitarfelog[#All],4,FALSE)</f>
        <v>Norðurþing,Tjörneshreppur</v>
      </c>
      <c r="E9630" t="str">
        <f>VLOOKUP(Oliusala[[#This Row],[postnumer]],Sveitarfelog[#All],5,FALSE)</f>
        <v>Norðurland eystra</v>
      </c>
      <c r="F9630" t="s">
        <v>24</v>
      </c>
      <c r="G9630" t="s">
        <v>24</v>
      </c>
      <c r="H9630" t="s">
        <v>60</v>
      </c>
      <c r="I9630" s="1">
        <v>13830</v>
      </c>
      <c r="J9630" s="2">
        <f>VLOOKUP(Oliusala[[#This Row],[tegund]],Tegundir!$B$2:$D$19,3,FALSE)*Oliusala[[#This Row],[magn]]/1000</f>
        <v>11.962950000000001</v>
      </c>
      <c r="K9630">
        <v>2017</v>
      </c>
      <c r="L9630" t="s">
        <v>18</v>
      </c>
      <c r="M9630" s="144" t="s">
        <v>59</v>
      </c>
    </row>
    <row r="9631" spans="1:13" x14ac:dyDescent="0.2">
      <c r="A9631" t="s">
        <v>63</v>
      </c>
      <c r="B9631" s="144" t="s">
        <v>149</v>
      </c>
      <c r="C9631">
        <v>671</v>
      </c>
      <c r="D9631" t="str">
        <f>VLOOKUP(Oliusala[[#This Row],[postnumer]],Sveitarfelog[#All],4,FALSE)</f>
        <v>Norðurþing,Tjörneshreppur</v>
      </c>
      <c r="E9631" t="str">
        <f>VLOOKUP(Oliusala[[#This Row],[postnumer]],Sveitarfelog[#All],5,FALSE)</f>
        <v>Norðurland eystra</v>
      </c>
      <c r="F9631" t="s">
        <v>24</v>
      </c>
      <c r="G9631" t="s">
        <v>24</v>
      </c>
      <c r="H9631" s="1" t="s">
        <v>58</v>
      </c>
      <c r="I9631" s="1">
        <v>191399</v>
      </c>
      <c r="J9631" s="2">
        <f>VLOOKUP(Oliusala[[#This Row],[tegund]],Tegundir!$B$2:$D$19,3,FALSE)*Oliusala[[#This Row],[magn]]/1000</f>
        <v>165.560135</v>
      </c>
      <c r="K9631">
        <v>2017</v>
      </c>
      <c r="L9631" t="s">
        <v>18</v>
      </c>
      <c r="M9631" s="144" t="s">
        <v>59</v>
      </c>
    </row>
    <row r="9632" spans="1:13" x14ac:dyDescent="0.2">
      <c r="A9632" t="s">
        <v>68</v>
      </c>
      <c r="B9632" s="144" t="s">
        <v>96</v>
      </c>
      <c r="C9632">
        <v>640</v>
      </c>
      <c r="D9632" t="str">
        <f>VLOOKUP(Oliusala[[#This Row],[postnumer]],Sveitarfelog[#All],4,FALSE)</f>
        <v>Norðurþing,Tjörneshreppur</v>
      </c>
      <c r="E9632" t="str">
        <f>VLOOKUP(Oliusala[[#This Row],[postnumer]],Sveitarfelog[#All],5,FALSE)</f>
        <v>Norðurland eystra</v>
      </c>
      <c r="F9632" t="s">
        <v>25</v>
      </c>
      <c r="G9632" t="s">
        <v>24</v>
      </c>
      <c r="H9632" s="1" t="s">
        <v>60</v>
      </c>
      <c r="I9632" s="1">
        <v>560939</v>
      </c>
      <c r="J9632" s="2">
        <f>VLOOKUP(Oliusala[[#This Row],[tegund]],Tegundir!$B$2:$D$19,3,FALSE)*Oliusala[[#This Row],[magn]]/1000</f>
        <v>485.21223499999996</v>
      </c>
      <c r="K9632">
        <v>2017</v>
      </c>
      <c r="L9632" t="s">
        <v>1955</v>
      </c>
      <c r="M9632" s="144" t="s">
        <v>59</v>
      </c>
    </row>
    <row r="9633" spans="1:15" x14ac:dyDescent="0.2">
      <c r="A9633" t="s">
        <v>69</v>
      </c>
      <c r="B9633" s="144" t="s">
        <v>96</v>
      </c>
      <c r="C9633">
        <v>640</v>
      </c>
      <c r="D9633" t="str">
        <f>VLOOKUP(Oliusala[[#This Row],[postnumer]],Sveitarfelog[#All],4,FALSE)</f>
        <v>Norðurþing,Tjörneshreppur</v>
      </c>
      <c r="E9633" t="str">
        <f>VLOOKUP(Oliusala[[#This Row],[postnumer]],Sveitarfelog[#All],5,FALSE)</f>
        <v>Norðurland eystra</v>
      </c>
      <c r="F9633" t="s">
        <v>25</v>
      </c>
      <c r="G9633" t="s">
        <v>24</v>
      </c>
      <c r="H9633" t="s">
        <v>60</v>
      </c>
      <c r="I9633" s="1">
        <v>1605</v>
      </c>
      <c r="J9633" s="2">
        <f>VLOOKUP(Oliusala[[#This Row],[tegund]],Tegundir!$B$2:$D$19,3,FALSE)*Oliusala[[#This Row],[magn]]/1000</f>
        <v>1.388325</v>
      </c>
      <c r="K9633">
        <v>2017</v>
      </c>
      <c r="L9633" t="s">
        <v>1955</v>
      </c>
      <c r="M9633" s="144" t="s">
        <v>59</v>
      </c>
    </row>
    <row r="9634" spans="1:15" x14ac:dyDescent="0.2">
      <c r="A9634" t="s">
        <v>96</v>
      </c>
      <c r="B9634" s="144" t="s">
        <v>96</v>
      </c>
      <c r="C9634">
        <v>640</v>
      </c>
      <c r="D9634" t="str">
        <f>VLOOKUP(Oliusala[[#This Row],[postnumer]],Sveitarfelog[#All],4,FALSE)</f>
        <v>Norðurþing,Tjörneshreppur</v>
      </c>
      <c r="E9634" t="str">
        <f>VLOOKUP(Oliusala[[#This Row],[postnumer]],Sveitarfelog[#All],5,FALSE)</f>
        <v>Norðurland eystra</v>
      </c>
      <c r="F9634" t="s">
        <v>25</v>
      </c>
      <c r="G9634" t="s">
        <v>24</v>
      </c>
      <c r="H9634" s="1" t="s">
        <v>58</v>
      </c>
      <c r="I9634" s="1">
        <v>1132080</v>
      </c>
      <c r="J9634" s="2">
        <f>VLOOKUP(Oliusala[[#This Row],[tegund]],Tegundir!$B$2:$D$19,3,FALSE)*Oliusala[[#This Row],[magn]]/1000</f>
        <v>979.24919999999997</v>
      </c>
      <c r="K9634">
        <v>2017</v>
      </c>
      <c r="L9634" t="s">
        <v>1955</v>
      </c>
      <c r="M9634" s="144" t="s">
        <v>59</v>
      </c>
    </row>
    <row r="9635" spans="1:15" x14ac:dyDescent="0.2">
      <c r="A9635" t="s">
        <v>148</v>
      </c>
      <c r="B9635" s="144" t="s">
        <v>147</v>
      </c>
      <c r="C9635">
        <v>670</v>
      </c>
      <c r="D9635" t="str">
        <f>VLOOKUP(Oliusala[[#This Row],[postnumer]],Sveitarfelog[#All],4,FALSE)</f>
        <v>Norðurþing,Tjörneshreppur</v>
      </c>
      <c r="E9635" t="str">
        <f>VLOOKUP(Oliusala[[#This Row],[postnumer]],Sveitarfelog[#All],5,FALSE)</f>
        <v>Norðurland eystra</v>
      </c>
      <c r="F9635" t="s">
        <v>25</v>
      </c>
      <c r="G9635" t="s">
        <v>24</v>
      </c>
      <c r="H9635" s="1" t="s">
        <v>60</v>
      </c>
      <c r="I9635" s="1">
        <v>17851</v>
      </c>
      <c r="J9635" s="2">
        <f>VLOOKUP(Oliusala[[#This Row],[tegund]],Tegundir!$B$2:$D$19,3,FALSE)*Oliusala[[#This Row],[magn]]/1000</f>
        <v>15.441115</v>
      </c>
      <c r="K9635">
        <v>2017</v>
      </c>
      <c r="L9635" t="s">
        <v>1955</v>
      </c>
      <c r="M9635" s="144" t="s">
        <v>59</v>
      </c>
    </row>
    <row r="9636" spans="1:15" x14ac:dyDescent="0.2">
      <c r="A9636" t="s">
        <v>57</v>
      </c>
      <c r="B9636" s="144" t="s">
        <v>147</v>
      </c>
      <c r="C9636">
        <v>670</v>
      </c>
      <c r="D9636" t="str">
        <f>VLOOKUP(Oliusala[[#This Row],[postnumer]],Sveitarfelog[#All],4,FALSE)</f>
        <v>Norðurþing,Tjörneshreppur</v>
      </c>
      <c r="E9636" t="str">
        <f>VLOOKUP(Oliusala[[#This Row],[postnumer]],Sveitarfelog[#All],5,FALSE)</f>
        <v>Norðurland eystra</v>
      </c>
      <c r="F9636" t="s">
        <v>25</v>
      </c>
      <c r="G9636" t="s">
        <v>24</v>
      </c>
      <c r="H9636" t="s">
        <v>60</v>
      </c>
      <c r="I9636" s="1">
        <v>66236</v>
      </c>
      <c r="J9636" s="2">
        <f>VLOOKUP(Oliusala[[#This Row],[tegund]],Tegundir!$B$2:$D$19,3,FALSE)*Oliusala[[#This Row],[magn]]/1000</f>
        <v>57.294139999999999</v>
      </c>
      <c r="K9636">
        <v>2017</v>
      </c>
      <c r="L9636" t="s">
        <v>1955</v>
      </c>
      <c r="M9636" s="144" t="s">
        <v>59</v>
      </c>
    </row>
    <row r="9637" spans="1:15" x14ac:dyDescent="0.2">
      <c r="A9637" t="s">
        <v>68</v>
      </c>
      <c r="B9637" s="144" t="s">
        <v>149</v>
      </c>
      <c r="C9637">
        <v>671</v>
      </c>
      <c r="D9637" t="str">
        <f>VLOOKUP(Oliusala[[#This Row],[postnumer]],Sveitarfelog[#All],4,FALSE)</f>
        <v>Norðurþing,Tjörneshreppur</v>
      </c>
      <c r="E9637" t="str">
        <f>VLOOKUP(Oliusala[[#This Row],[postnumer]],Sveitarfelog[#All],5,FALSE)</f>
        <v>Norðurland eystra</v>
      </c>
      <c r="F9637" t="s">
        <v>25</v>
      </c>
      <c r="G9637" t="s">
        <v>24</v>
      </c>
      <c r="H9637" s="1" t="s">
        <v>60</v>
      </c>
      <c r="I9637" s="1">
        <v>156751</v>
      </c>
      <c r="J9637" s="2">
        <f>VLOOKUP(Oliusala[[#This Row],[tegund]],Tegundir!$B$2:$D$19,3,FALSE)*Oliusala[[#This Row],[magn]]/1000</f>
        <v>135.58961499999998</v>
      </c>
      <c r="K9637">
        <v>2017</v>
      </c>
      <c r="L9637" t="s">
        <v>19</v>
      </c>
      <c r="M9637" s="144" t="s">
        <v>59</v>
      </c>
      <c r="O9637" s="144" t="s">
        <v>1997</v>
      </c>
    </row>
    <row r="9638" spans="1:15" x14ac:dyDescent="0.2">
      <c r="A9638" t="s">
        <v>69</v>
      </c>
      <c r="B9638" s="144" t="s">
        <v>149</v>
      </c>
      <c r="C9638">
        <v>671</v>
      </c>
      <c r="D9638" t="str">
        <f>VLOOKUP(Oliusala[[#This Row],[postnumer]],Sveitarfelog[#All],4,FALSE)</f>
        <v>Norðurþing,Tjörneshreppur</v>
      </c>
      <c r="E9638" t="str">
        <f>VLOOKUP(Oliusala[[#This Row],[postnumer]],Sveitarfelog[#All],5,FALSE)</f>
        <v>Norðurland eystra</v>
      </c>
      <c r="F9638" t="s">
        <v>25</v>
      </c>
      <c r="G9638" t="s">
        <v>24</v>
      </c>
      <c r="H9638" s="1" t="s">
        <v>60</v>
      </c>
      <c r="I9638" s="1">
        <v>27872</v>
      </c>
      <c r="J9638" s="2">
        <f>VLOOKUP(Oliusala[[#This Row],[tegund]],Tegundir!$B$2:$D$19,3,FALSE)*Oliusala[[#This Row],[magn]]/1000</f>
        <v>24.109279999999998</v>
      </c>
      <c r="K9638">
        <v>2017</v>
      </c>
      <c r="L9638" t="s">
        <v>19</v>
      </c>
      <c r="M9638" s="144" t="s">
        <v>59</v>
      </c>
      <c r="O9638" s="144" t="s">
        <v>1997</v>
      </c>
    </row>
    <row r="9639" spans="1:15" x14ac:dyDescent="0.2">
      <c r="A9639" t="s">
        <v>96</v>
      </c>
      <c r="B9639" s="144" t="s">
        <v>149</v>
      </c>
      <c r="C9639">
        <v>671</v>
      </c>
      <c r="D9639" t="str">
        <f>VLOOKUP(Oliusala[[#This Row],[postnumer]],Sveitarfelog[#All],4,FALSE)</f>
        <v>Norðurþing,Tjörneshreppur</v>
      </c>
      <c r="E9639" t="str">
        <f>VLOOKUP(Oliusala[[#This Row],[postnumer]],Sveitarfelog[#All],5,FALSE)</f>
        <v>Norðurland eystra</v>
      </c>
      <c r="F9639" t="s">
        <v>25</v>
      </c>
      <c r="G9639" t="s">
        <v>24</v>
      </c>
      <c r="H9639" s="1" t="s">
        <v>60</v>
      </c>
      <c r="I9639" s="1">
        <v>40180</v>
      </c>
      <c r="J9639" s="2">
        <f>VLOOKUP(Oliusala[[#This Row],[tegund]],Tegundir!$B$2:$D$19,3,FALSE)*Oliusala[[#This Row],[magn]]/1000</f>
        <v>34.755699999999997</v>
      </c>
      <c r="K9639">
        <v>2017</v>
      </c>
      <c r="L9639" t="s">
        <v>19</v>
      </c>
      <c r="M9639" s="144" t="s">
        <v>59</v>
      </c>
      <c r="O9639" s="144" t="s">
        <v>1997</v>
      </c>
    </row>
    <row r="9640" spans="1:15" x14ac:dyDescent="0.2">
      <c r="A9640" t="s">
        <v>57</v>
      </c>
      <c r="B9640" s="144" t="s">
        <v>149</v>
      </c>
      <c r="C9640">
        <v>671</v>
      </c>
      <c r="D9640" t="str">
        <f>VLOOKUP(Oliusala[[#This Row],[postnumer]],Sveitarfelog[#All],4,FALSE)</f>
        <v>Norðurþing,Tjörneshreppur</v>
      </c>
      <c r="E9640" t="str">
        <f>VLOOKUP(Oliusala[[#This Row],[postnumer]],Sveitarfelog[#All],5,FALSE)</f>
        <v>Norðurland eystra</v>
      </c>
      <c r="F9640" t="s">
        <v>25</v>
      </c>
      <c r="G9640" t="s">
        <v>24</v>
      </c>
      <c r="H9640" s="1" t="s">
        <v>60</v>
      </c>
      <c r="I9640" s="1">
        <v>71826</v>
      </c>
      <c r="J9640" s="2">
        <f>VLOOKUP(Oliusala[[#This Row],[tegund]],Tegundir!$B$2:$D$19,3,FALSE)*Oliusala[[#This Row],[magn]]/1000</f>
        <v>62.129489999999997</v>
      </c>
      <c r="K9640">
        <v>2017</v>
      </c>
      <c r="L9640" t="s">
        <v>19</v>
      </c>
      <c r="M9640" s="144" t="s">
        <v>59</v>
      </c>
      <c r="O9640" s="144" t="s">
        <v>1997</v>
      </c>
    </row>
    <row r="9641" spans="1:15" x14ac:dyDescent="0.2">
      <c r="A9641" t="s">
        <v>68</v>
      </c>
      <c r="B9641" s="144" t="s">
        <v>148</v>
      </c>
      <c r="C9641">
        <v>675</v>
      </c>
      <c r="D9641" t="str">
        <f>VLOOKUP(Oliusala[[#This Row],[postnumer]],Sveitarfelog[#All],4,FALSE)</f>
        <v>Norðurþing,Tjörneshreppur</v>
      </c>
      <c r="E9641" t="str">
        <f>VLOOKUP(Oliusala[[#This Row],[postnumer]],Sveitarfelog[#All],5,FALSE)</f>
        <v>Norðurland eystra</v>
      </c>
      <c r="F9641" t="s">
        <v>25</v>
      </c>
      <c r="G9641" t="s">
        <v>24</v>
      </c>
      <c r="H9641" t="s">
        <v>60</v>
      </c>
      <c r="I9641" s="1">
        <v>6279</v>
      </c>
      <c r="J9641" s="2">
        <f>VLOOKUP(Oliusala[[#This Row],[tegund]],Tegundir!$B$2:$D$19,3,FALSE)*Oliusala[[#This Row],[magn]]/1000</f>
        <v>5.4313349999999998</v>
      </c>
      <c r="K9641">
        <v>2017</v>
      </c>
      <c r="L9641" t="s">
        <v>1955</v>
      </c>
      <c r="M9641" s="144" t="s">
        <v>59</v>
      </c>
    </row>
    <row r="9642" spans="1:15" x14ac:dyDescent="0.2">
      <c r="A9642" t="s">
        <v>148</v>
      </c>
      <c r="B9642" s="144" t="s">
        <v>148</v>
      </c>
      <c r="C9642">
        <v>675</v>
      </c>
      <c r="D9642" t="str">
        <f>VLOOKUP(Oliusala[[#This Row],[postnumer]],Sveitarfelog[#All],4,FALSE)</f>
        <v>Norðurþing,Tjörneshreppur</v>
      </c>
      <c r="E9642" t="str">
        <f>VLOOKUP(Oliusala[[#This Row],[postnumer]],Sveitarfelog[#All],5,FALSE)</f>
        <v>Norðurland eystra</v>
      </c>
      <c r="F9642" t="s">
        <v>25</v>
      </c>
      <c r="G9642" t="s">
        <v>24</v>
      </c>
      <c r="H9642" t="s">
        <v>58</v>
      </c>
      <c r="I9642" s="1">
        <v>150281</v>
      </c>
      <c r="J9642" s="2">
        <f>VLOOKUP(Oliusala[[#This Row],[tegund]],Tegundir!$B$2:$D$19,3,FALSE)*Oliusala[[#This Row],[magn]]/1000</f>
        <v>129.993065</v>
      </c>
      <c r="K9642">
        <v>2017</v>
      </c>
      <c r="L9642" t="s">
        <v>19</v>
      </c>
      <c r="M9642" s="144" t="s">
        <v>59</v>
      </c>
      <c r="O9642" s="144" t="s">
        <v>1997</v>
      </c>
    </row>
    <row r="9643" spans="1:15" x14ac:dyDescent="0.2">
      <c r="A9643" t="s">
        <v>148</v>
      </c>
      <c r="B9643" s="144" t="s">
        <v>148</v>
      </c>
      <c r="C9643">
        <v>675</v>
      </c>
      <c r="D9643" t="str">
        <f>VLOOKUP(Oliusala[[#This Row],[postnumer]],Sveitarfelog[#All],4,FALSE)</f>
        <v>Norðurþing,Tjörneshreppur</v>
      </c>
      <c r="E9643" t="str">
        <f>VLOOKUP(Oliusala[[#This Row],[postnumer]],Sveitarfelog[#All],5,FALSE)</f>
        <v>Norðurland eystra</v>
      </c>
      <c r="F9643" t="s">
        <v>24</v>
      </c>
      <c r="G9643" t="s">
        <v>24</v>
      </c>
      <c r="H9643" t="s">
        <v>58</v>
      </c>
      <c r="I9643" s="1">
        <v>1015</v>
      </c>
      <c r="J9643" s="2">
        <f>VLOOKUP(Oliusala[[#This Row],[tegund]],Tegundir!$B$2:$D$19,3,FALSE)*Oliusala[[#This Row],[magn]]/1000</f>
        <v>0.87797500000000006</v>
      </c>
      <c r="K9643">
        <v>2017</v>
      </c>
      <c r="L9643" t="s">
        <v>18</v>
      </c>
      <c r="M9643" s="144" t="s">
        <v>59</v>
      </c>
    </row>
    <row r="9644" spans="1:15" x14ac:dyDescent="0.2">
      <c r="A9644" t="s">
        <v>148</v>
      </c>
      <c r="B9644" s="144" t="s">
        <v>148</v>
      </c>
      <c r="C9644">
        <v>675</v>
      </c>
      <c r="D9644" t="str">
        <f>VLOOKUP(Oliusala[[#This Row],[postnumer]],Sveitarfelog[#All],4,FALSE)</f>
        <v>Norðurþing,Tjörneshreppur</v>
      </c>
      <c r="E9644" t="str">
        <f>VLOOKUP(Oliusala[[#This Row],[postnumer]],Sveitarfelog[#All],5,FALSE)</f>
        <v>Norðurland eystra</v>
      </c>
      <c r="F9644" t="s">
        <v>24</v>
      </c>
      <c r="G9644" t="s">
        <v>24</v>
      </c>
      <c r="H9644" t="s">
        <v>60</v>
      </c>
      <c r="I9644" s="1">
        <v>1528</v>
      </c>
      <c r="J9644" s="2">
        <f>VLOOKUP(Oliusala[[#This Row],[tegund]],Tegundir!$B$2:$D$19,3,FALSE)*Oliusala[[#This Row],[magn]]/1000</f>
        <v>1.32172</v>
      </c>
      <c r="K9644">
        <v>2017</v>
      </c>
      <c r="L9644" t="s">
        <v>18</v>
      </c>
      <c r="M9644" s="144" t="s">
        <v>59</v>
      </c>
    </row>
    <row r="9645" spans="1:15" x14ac:dyDescent="0.2">
      <c r="A9645" t="s">
        <v>148</v>
      </c>
      <c r="B9645" s="144" t="s">
        <v>148</v>
      </c>
      <c r="C9645">
        <v>675</v>
      </c>
      <c r="D9645" t="str">
        <f>VLOOKUP(Oliusala[[#This Row],[postnumer]],Sveitarfelog[#All],4,FALSE)</f>
        <v>Norðurþing,Tjörneshreppur</v>
      </c>
      <c r="E9645" t="str">
        <f>VLOOKUP(Oliusala[[#This Row],[postnumer]],Sveitarfelog[#All],5,FALSE)</f>
        <v>Norðurland eystra</v>
      </c>
      <c r="F9645" t="s">
        <v>29</v>
      </c>
      <c r="G9645" t="s">
        <v>24</v>
      </c>
      <c r="H9645" t="s">
        <v>58</v>
      </c>
      <c r="I9645" s="1">
        <v>114989</v>
      </c>
      <c r="J9645" s="2">
        <f>VLOOKUP(Oliusala[[#This Row],[tegund]],Tegundir!$B$2:$D$19,3,FALSE)*Oliusala[[#This Row],[magn]]/1000</f>
        <v>99.465485000000001</v>
      </c>
      <c r="K9645">
        <v>2017</v>
      </c>
      <c r="L9645" t="s">
        <v>19</v>
      </c>
      <c r="M9645" s="144" t="s">
        <v>59</v>
      </c>
      <c r="O9645" s="144" t="s">
        <v>1998</v>
      </c>
    </row>
    <row r="9646" spans="1:15" x14ac:dyDescent="0.2">
      <c r="A9646" t="s">
        <v>63</v>
      </c>
      <c r="B9646" s="144" t="s">
        <v>148</v>
      </c>
      <c r="C9646">
        <v>675</v>
      </c>
      <c r="D9646" t="str">
        <f>VLOOKUP(Oliusala[[#This Row],[postnumer]],Sveitarfelog[#All],4,FALSE)</f>
        <v>Norðurþing,Tjörneshreppur</v>
      </c>
      <c r="E9646" t="str">
        <f>VLOOKUP(Oliusala[[#This Row],[postnumer]],Sveitarfelog[#All],5,FALSE)</f>
        <v>Norðurland eystra</v>
      </c>
      <c r="F9646" t="s">
        <v>24</v>
      </c>
      <c r="G9646" t="s">
        <v>24</v>
      </c>
      <c r="H9646" s="1" t="s">
        <v>58</v>
      </c>
      <c r="I9646" s="1">
        <v>73898</v>
      </c>
      <c r="J9646" s="2">
        <f>VLOOKUP(Oliusala[[#This Row],[tegund]],Tegundir!$B$2:$D$19,3,FALSE)*Oliusala[[#This Row],[magn]]/1000</f>
        <v>63.921769999999995</v>
      </c>
      <c r="K9646">
        <v>2017</v>
      </c>
      <c r="L9646" t="s">
        <v>18</v>
      </c>
      <c r="M9646" s="144" t="s">
        <v>59</v>
      </c>
    </row>
    <row r="9647" spans="1:15" x14ac:dyDescent="0.2">
      <c r="A9647" t="s">
        <v>63</v>
      </c>
      <c r="B9647" s="144" t="s">
        <v>150</v>
      </c>
      <c r="C9647">
        <v>680</v>
      </c>
      <c r="D9647" t="str">
        <f>VLOOKUP(Oliusala[[#This Row],[postnumer]],Sveitarfelog[#All],4,FALSE)</f>
        <v>Langanesbyggð</v>
      </c>
      <c r="E9647" t="str">
        <f>VLOOKUP(Oliusala[[#This Row],[postnumer]],Sveitarfelog[#All],5,FALSE)</f>
        <v>Norðurland eystra</v>
      </c>
      <c r="F9647" t="s">
        <v>24</v>
      </c>
      <c r="G9647" t="s">
        <v>24</v>
      </c>
      <c r="H9647" t="s">
        <v>58</v>
      </c>
      <c r="I9647" s="1">
        <v>296076</v>
      </c>
      <c r="J9647" s="2">
        <f>VLOOKUP(Oliusala[[#This Row],[tegund]],Tegundir!$B$2:$D$19,3,FALSE)*Oliusala[[#This Row],[magn]]/1000</f>
        <v>256.10573999999997</v>
      </c>
      <c r="K9647">
        <v>2017</v>
      </c>
      <c r="L9647" t="s">
        <v>18</v>
      </c>
      <c r="M9647" s="144" t="s">
        <v>59</v>
      </c>
    </row>
    <row r="9648" spans="1:15" x14ac:dyDescent="0.2">
      <c r="A9648" t="s">
        <v>150</v>
      </c>
      <c r="B9648" s="144" t="s">
        <v>150</v>
      </c>
      <c r="C9648">
        <v>680</v>
      </c>
      <c r="D9648" t="str">
        <f>VLOOKUP(Oliusala[[#This Row],[postnumer]],Sveitarfelog[#All],4,FALSE)</f>
        <v>Langanesbyggð</v>
      </c>
      <c r="E9648" t="str">
        <f>VLOOKUP(Oliusala[[#This Row],[postnumer]],Sveitarfelog[#All],5,FALSE)</f>
        <v>Norðurland eystra</v>
      </c>
      <c r="F9648" t="s">
        <v>24</v>
      </c>
      <c r="G9648" t="s">
        <v>24</v>
      </c>
      <c r="H9648" t="s">
        <v>58</v>
      </c>
      <c r="I9648" s="1">
        <v>21386</v>
      </c>
      <c r="J9648" s="2">
        <f>VLOOKUP(Oliusala[[#This Row],[tegund]],Tegundir!$B$2:$D$19,3,FALSE)*Oliusala[[#This Row],[magn]]/1000</f>
        <v>18.498889999999999</v>
      </c>
      <c r="K9648">
        <v>2017</v>
      </c>
      <c r="L9648" t="s">
        <v>18</v>
      </c>
      <c r="M9648" s="144" t="s">
        <v>59</v>
      </c>
    </row>
    <row r="9649" spans="1:15" x14ac:dyDescent="0.2">
      <c r="A9649" t="s">
        <v>150</v>
      </c>
      <c r="B9649" s="144" t="s">
        <v>150</v>
      </c>
      <c r="C9649">
        <v>680</v>
      </c>
      <c r="D9649" t="str">
        <f>VLOOKUP(Oliusala[[#This Row],[postnumer]],Sveitarfelog[#All],4,FALSE)</f>
        <v>Langanesbyggð</v>
      </c>
      <c r="E9649" t="str">
        <f>VLOOKUP(Oliusala[[#This Row],[postnumer]],Sveitarfelog[#All],5,FALSE)</f>
        <v>Norðurland eystra</v>
      </c>
      <c r="F9649" t="s">
        <v>24</v>
      </c>
      <c r="G9649" t="s">
        <v>24</v>
      </c>
      <c r="H9649" t="s">
        <v>60</v>
      </c>
      <c r="I9649" s="1">
        <v>400</v>
      </c>
      <c r="J9649" s="2">
        <f>VLOOKUP(Oliusala[[#This Row],[tegund]],Tegundir!$B$2:$D$19,3,FALSE)*Oliusala[[#This Row],[magn]]/1000</f>
        <v>0.34599999999999997</v>
      </c>
      <c r="K9649">
        <v>2017</v>
      </c>
      <c r="L9649" t="s">
        <v>18</v>
      </c>
      <c r="M9649" s="144" t="s">
        <v>59</v>
      </c>
    </row>
    <row r="9650" spans="1:15" x14ac:dyDescent="0.2">
      <c r="A9650" t="s">
        <v>150</v>
      </c>
      <c r="B9650" s="144" t="s">
        <v>150</v>
      </c>
      <c r="C9650">
        <v>680</v>
      </c>
      <c r="D9650" t="str">
        <f>VLOOKUP(Oliusala[[#This Row],[postnumer]],Sveitarfelog[#All],4,FALSE)</f>
        <v>Langanesbyggð</v>
      </c>
      <c r="E9650" t="str">
        <f>VLOOKUP(Oliusala[[#This Row],[postnumer]],Sveitarfelog[#All],5,FALSE)</f>
        <v>Norðurland eystra</v>
      </c>
      <c r="F9650" t="s">
        <v>29</v>
      </c>
      <c r="G9650" t="s">
        <v>24</v>
      </c>
      <c r="H9650" t="s">
        <v>58</v>
      </c>
      <c r="I9650" s="1">
        <v>1111401</v>
      </c>
      <c r="J9650" s="2">
        <f>VLOOKUP(Oliusala[[#This Row],[tegund]],Tegundir!$B$2:$D$19,3,FALSE)*Oliusala[[#This Row],[magn]]/1000</f>
        <v>961.36186499999997</v>
      </c>
      <c r="K9650">
        <v>2017</v>
      </c>
      <c r="L9650" t="s">
        <v>19</v>
      </c>
      <c r="M9650" s="144" t="s">
        <v>59</v>
      </c>
      <c r="O9650" s="144" t="s">
        <v>1998</v>
      </c>
    </row>
    <row r="9651" spans="1:15" x14ac:dyDescent="0.2">
      <c r="A9651" t="s">
        <v>63</v>
      </c>
      <c r="B9651" s="144" t="s">
        <v>150</v>
      </c>
      <c r="C9651">
        <v>680</v>
      </c>
      <c r="D9651" t="str">
        <f>VLOOKUP(Oliusala[[#This Row],[postnumer]],Sveitarfelog[#All],4,FALSE)</f>
        <v>Langanesbyggð</v>
      </c>
      <c r="E9651" t="str">
        <f>VLOOKUP(Oliusala[[#This Row],[postnumer]],Sveitarfelog[#All],5,FALSE)</f>
        <v>Norðurland eystra</v>
      </c>
      <c r="F9651" t="s">
        <v>25</v>
      </c>
      <c r="G9651" t="s">
        <v>24</v>
      </c>
      <c r="H9651" t="s">
        <v>58</v>
      </c>
      <c r="I9651" s="1">
        <v>15948</v>
      </c>
      <c r="J9651" s="2">
        <f>VLOOKUP(Oliusala[[#This Row],[tegund]],Tegundir!$B$2:$D$19,3,FALSE)*Oliusala[[#This Row],[magn]]/1000</f>
        <v>13.795020000000001</v>
      </c>
      <c r="K9651">
        <v>2017</v>
      </c>
      <c r="L9651" t="s">
        <v>18</v>
      </c>
      <c r="M9651" s="144" t="s">
        <v>59</v>
      </c>
    </row>
    <row r="9652" spans="1:15" x14ac:dyDescent="0.2">
      <c r="A9652" t="s">
        <v>150</v>
      </c>
      <c r="B9652" s="144" t="s">
        <v>150</v>
      </c>
      <c r="C9652">
        <v>680</v>
      </c>
      <c r="D9652" t="str">
        <f>VLOOKUP(Oliusala[[#This Row],[postnumer]],Sveitarfelog[#All],4,FALSE)</f>
        <v>Langanesbyggð</v>
      </c>
      <c r="E9652" t="str">
        <f>VLOOKUP(Oliusala[[#This Row],[postnumer]],Sveitarfelog[#All],5,FALSE)</f>
        <v>Norðurland eystra</v>
      </c>
      <c r="F9652" t="s">
        <v>29</v>
      </c>
      <c r="G9652" t="s">
        <v>24</v>
      </c>
      <c r="H9652" t="s">
        <v>61</v>
      </c>
      <c r="I9652" s="1">
        <v>183423</v>
      </c>
      <c r="J9652" s="2">
        <f>VLOOKUP(Oliusala[[#This Row],[tegund]],Tegundir!$B$2:$D$19,3,FALSE)*Oliusala[[#This Row],[magn]]/1000</f>
        <v>158.66089499999998</v>
      </c>
      <c r="K9652">
        <v>2017</v>
      </c>
      <c r="L9652" t="s">
        <v>19</v>
      </c>
      <c r="M9652" s="144" t="s">
        <v>62</v>
      </c>
      <c r="O9652" s="144" t="s">
        <v>1998</v>
      </c>
    </row>
    <row r="9653" spans="1:15" x14ac:dyDescent="0.2">
      <c r="A9653" t="s">
        <v>150</v>
      </c>
      <c r="B9653" s="144" t="s">
        <v>150</v>
      </c>
      <c r="C9653">
        <v>680</v>
      </c>
      <c r="D9653" t="str">
        <f>VLOOKUP(Oliusala[[#This Row],[postnumer]],Sveitarfelog[#All],4,FALSE)</f>
        <v>Langanesbyggð</v>
      </c>
      <c r="E9653" t="str">
        <f>VLOOKUP(Oliusala[[#This Row],[postnumer]],Sveitarfelog[#All],5,FALSE)</f>
        <v>Norðurland eystra</v>
      </c>
      <c r="F9653" t="s">
        <v>25</v>
      </c>
      <c r="G9653" t="s">
        <v>24</v>
      </c>
      <c r="H9653" t="s">
        <v>58</v>
      </c>
      <c r="I9653" s="1">
        <v>196854</v>
      </c>
      <c r="J9653" s="2">
        <f>VLOOKUP(Oliusala[[#This Row],[tegund]],Tegundir!$B$2:$D$19,3,FALSE)*Oliusala[[#This Row],[magn]]/1000</f>
        <v>170.27870999999999</v>
      </c>
      <c r="K9653">
        <v>2017</v>
      </c>
      <c r="L9653" t="s">
        <v>1955</v>
      </c>
      <c r="M9653" s="144" t="s">
        <v>59</v>
      </c>
    </row>
    <row r="9654" spans="1:15" x14ac:dyDescent="0.2">
      <c r="A9654" t="s">
        <v>57</v>
      </c>
      <c r="B9654" s="144" t="s">
        <v>151</v>
      </c>
      <c r="C9654">
        <v>685</v>
      </c>
      <c r="D9654" t="str">
        <f>VLOOKUP(Oliusala[[#This Row],[postnumer]],Sveitarfelog[#All],4,FALSE)</f>
        <v>Langanesbyggð</v>
      </c>
      <c r="E9654" t="str">
        <f>VLOOKUP(Oliusala[[#This Row],[postnumer]],Sveitarfelog[#All],5,FALSE)</f>
        <v>Norðurland eystra</v>
      </c>
      <c r="F9654" t="s">
        <v>25</v>
      </c>
      <c r="G9654" t="s">
        <v>24</v>
      </c>
      <c r="H9654" s="1" t="s">
        <v>60</v>
      </c>
      <c r="I9654" s="1">
        <v>161752</v>
      </c>
      <c r="J9654" s="2">
        <f>VLOOKUP(Oliusala[[#This Row],[tegund]],Tegundir!$B$2:$D$19,3,FALSE)*Oliusala[[#This Row],[magn]]/1000</f>
        <v>139.91548</v>
      </c>
      <c r="K9654">
        <v>2017</v>
      </c>
      <c r="L9654" t="s">
        <v>1955</v>
      </c>
      <c r="M9654" s="144" t="s">
        <v>59</v>
      </c>
    </row>
    <row r="9655" spans="1:15" x14ac:dyDescent="0.2">
      <c r="A9655" t="s">
        <v>57</v>
      </c>
      <c r="B9655" s="144" t="s">
        <v>151</v>
      </c>
      <c r="C9655">
        <v>685</v>
      </c>
      <c r="D9655" t="str">
        <f>VLOOKUP(Oliusala[[#This Row],[postnumer]],Sveitarfelog[#All],4,FALSE)</f>
        <v>Langanesbyggð</v>
      </c>
      <c r="E9655" t="str">
        <f>VLOOKUP(Oliusala[[#This Row],[postnumer]],Sveitarfelog[#All],5,FALSE)</f>
        <v>Norðurland eystra</v>
      </c>
      <c r="F9655" t="s">
        <v>24</v>
      </c>
      <c r="G9655" t="s">
        <v>24</v>
      </c>
      <c r="H9655" s="1" t="s">
        <v>60</v>
      </c>
      <c r="I9655" s="1">
        <v>800</v>
      </c>
      <c r="J9655" s="2">
        <f>VLOOKUP(Oliusala[[#This Row],[tegund]],Tegundir!$B$2:$D$19,3,FALSE)*Oliusala[[#This Row],[magn]]/1000</f>
        <v>0.69199999999999995</v>
      </c>
      <c r="K9655">
        <v>2017</v>
      </c>
      <c r="L9655" t="s">
        <v>18</v>
      </c>
      <c r="M9655" s="144" t="s">
        <v>59</v>
      </c>
    </row>
    <row r="9656" spans="1:15" x14ac:dyDescent="0.2">
      <c r="A9656" t="s">
        <v>63</v>
      </c>
      <c r="B9656" s="144" t="s">
        <v>151</v>
      </c>
      <c r="C9656">
        <v>685</v>
      </c>
      <c r="D9656" t="str">
        <f>VLOOKUP(Oliusala[[#This Row],[postnumer]],Sveitarfelog[#All],4,FALSE)</f>
        <v>Langanesbyggð</v>
      </c>
      <c r="E9656" t="str">
        <f>VLOOKUP(Oliusala[[#This Row],[postnumer]],Sveitarfelog[#All],5,FALSE)</f>
        <v>Norðurland eystra</v>
      </c>
      <c r="F9656" t="s">
        <v>24</v>
      </c>
      <c r="G9656" t="s">
        <v>24</v>
      </c>
      <c r="H9656" s="1" t="s">
        <v>58</v>
      </c>
      <c r="I9656" s="1">
        <v>53489</v>
      </c>
      <c r="J9656" s="2">
        <f>VLOOKUP(Oliusala[[#This Row],[tegund]],Tegundir!$B$2:$D$19,3,FALSE)*Oliusala[[#This Row],[magn]]/1000</f>
        <v>46.267985000000003</v>
      </c>
      <c r="K9656">
        <v>2017</v>
      </c>
      <c r="L9656" t="s">
        <v>18</v>
      </c>
      <c r="M9656" s="144" t="s">
        <v>59</v>
      </c>
    </row>
    <row r="9657" spans="1:15" x14ac:dyDescent="0.2">
      <c r="A9657" t="s">
        <v>57</v>
      </c>
      <c r="B9657" s="144" t="s">
        <v>97</v>
      </c>
      <c r="C9657">
        <v>690</v>
      </c>
      <c r="D9657" t="str">
        <f>VLOOKUP(Oliusala[[#This Row],[postnumer]],Sveitarfelog[#All],4,FALSE)</f>
        <v>Vopnafjarðarhreppur</v>
      </c>
      <c r="E9657" t="str">
        <f>VLOOKUP(Oliusala[[#This Row],[postnumer]],Sveitarfelog[#All],5,FALSE)</f>
        <v>Austurland</v>
      </c>
      <c r="F9657" t="s">
        <v>29</v>
      </c>
      <c r="G9657" t="s">
        <v>24</v>
      </c>
      <c r="H9657" s="1" t="s">
        <v>60</v>
      </c>
      <c r="I9657" s="1">
        <v>173488</v>
      </c>
      <c r="J9657" s="2">
        <f>VLOOKUP(Oliusala[[#This Row],[tegund]],Tegundir!$B$2:$D$19,3,FALSE)*Oliusala[[#This Row],[magn]]/1000</f>
        <v>150.06711999999999</v>
      </c>
      <c r="K9657">
        <v>2017</v>
      </c>
      <c r="L9657" t="s">
        <v>19</v>
      </c>
      <c r="M9657" s="144" t="s">
        <v>59</v>
      </c>
      <c r="O9657" s="144" t="s">
        <v>1998</v>
      </c>
    </row>
    <row r="9658" spans="1:15" x14ac:dyDescent="0.2">
      <c r="A9658" t="s">
        <v>63</v>
      </c>
      <c r="B9658" s="144" t="s">
        <v>97</v>
      </c>
      <c r="C9658">
        <v>690</v>
      </c>
      <c r="D9658" t="str">
        <f>VLOOKUP(Oliusala[[#This Row],[postnumer]],Sveitarfelog[#All],4,FALSE)</f>
        <v>Vopnafjarðarhreppur</v>
      </c>
      <c r="E9658" t="str">
        <f>VLOOKUP(Oliusala[[#This Row],[postnumer]],Sveitarfelog[#All],5,FALSE)</f>
        <v>Austurland</v>
      </c>
      <c r="F9658" t="s">
        <v>24</v>
      </c>
      <c r="G9658" t="s">
        <v>24</v>
      </c>
      <c r="H9658" t="s">
        <v>58</v>
      </c>
      <c r="I9658" s="1">
        <v>327197</v>
      </c>
      <c r="J9658" s="2">
        <f>VLOOKUP(Oliusala[[#This Row],[tegund]],Tegundir!$B$2:$D$19,3,FALSE)*Oliusala[[#This Row],[magn]]/1000</f>
        <v>283.02540499999998</v>
      </c>
      <c r="K9658">
        <v>2017</v>
      </c>
      <c r="L9658" t="s">
        <v>18</v>
      </c>
      <c r="M9658" s="144" t="s">
        <v>59</v>
      </c>
    </row>
    <row r="9659" spans="1:15" x14ac:dyDescent="0.2">
      <c r="A9659" t="s">
        <v>122</v>
      </c>
      <c r="B9659" s="144" t="s">
        <v>122</v>
      </c>
      <c r="C9659">
        <v>550</v>
      </c>
      <c r="D9659" t="str">
        <f>VLOOKUP(Oliusala[[#This Row],[postnumer]],Sveitarfelog[#All],4,FALSE)</f>
        <v>Skagafjörður</v>
      </c>
      <c r="E9659" t="str">
        <f>VLOOKUP(Oliusala[[#This Row],[postnumer]],Sveitarfelog[#All],5,FALSE)</f>
        <v>Norðurland vestra</v>
      </c>
      <c r="F9659" t="s">
        <v>24</v>
      </c>
      <c r="G9659" t="s">
        <v>24</v>
      </c>
      <c r="H9659" s="1" t="s">
        <v>58</v>
      </c>
      <c r="I9659" s="1">
        <v>294120.5</v>
      </c>
      <c r="J9659" s="2">
        <f>VLOOKUP(Oliusala[[#This Row],[tegund]],Tegundir!$B$2:$D$19,3,FALSE)*Oliusala[[#This Row],[magn]]/1000</f>
        <v>254.4142325</v>
      </c>
      <c r="K9659">
        <v>2017</v>
      </c>
      <c r="L9659" t="s">
        <v>1955</v>
      </c>
      <c r="M9659" s="144" t="s">
        <v>59</v>
      </c>
      <c r="N9659" s="144" t="s">
        <v>1939</v>
      </c>
    </row>
    <row r="9660" spans="1:15" x14ac:dyDescent="0.2">
      <c r="A9660" t="s">
        <v>122</v>
      </c>
      <c r="B9660" s="144" t="s">
        <v>122</v>
      </c>
      <c r="C9660">
        <v>550</v>
      </c>
      <c r="D9660" t="str">
        <f>VLOOKUP(Oliusala[[#This Row],[postnumer]],Sveitarfelog[#All],4,FALSE)</f>
        <v>Skagafjörður</v>
      </c>
      <c r="E9660" t="str">
        <f>VLOOKUP(Oliusala[[#This Row],[postnumer]],Sveitarfelog[#All],5,FALSE)</f>
        <v>Norðurland vestra</v>
      </c>
      <c r="F9660" t="s">
        <v>24</v>
      </c>
      <c r="G9660" t="s">
        <v>24</v>
      </c>
      <c r="H9660" s="1" t="s">
        <v>58</v>
      </c>
      <c r="I9660" s="1">
        <v>294120.5</v>
      </c>
      <c r="J9660" s="2">
        <f>VLOOKUP(Oliusala[[#This Row],[tegund]],Tegundir!$B$2:$D$19,3,FALSE)*Oliusala[[#This Row],[magn]]/1000</f>
        <v>254.4142325</v>
      </c>
      <c r="K9660">
        <v>2017</v>
      </c>
      <c r="L9660" t="s">
        <v>18</v>
      </c>
      <c r="M9660" s="144" t="s">
        <v>59</v>
      </c>
      <c r="N9660" s="144" t="s">
        <v>1939</v>
      </c>
    </row>
    <row r="9661" spans="1:15" x14ac:dyDescent="0.2">
      <c r="A9661" t="s">
        <v>63</v>
      </c>
      <c r="B9661" s="144" t="s">
        <v>97</v>
      </c>
      <c r="C9661">
        <v>690</v>
      </c>
      <c r="D9661" t="str">
        <f>VLOOKUP(Oliusala[[#This Row],[postnumer]],Sveitarfelog[#All],4,FALSE)</f>
        <v>Vopnafjarðarhreppur</v>
      </c>
      <c r="E9661" t="str">
        <f>VLOOKUP(Oliusala[[#This Row],[postnumer]],Sveitarfelog[#All],5,FALSE)</f>
        <v>Austurland</v>
      </c>
      <c r="F9661" t="s">
        <v>25</v>
      </c>
      <c r="G9661" t="s">
        <v>24</v>
      </c>
      <c r="H9661" t="s">
        <v>58</v>
      </c>
      <c r="I9661" s="1">
        <v>36430</v>
      </c>
      <c r="J9661" s="2">
        <f>VLOOKUP(Oliusala[[#This Row],[tegund]],Tegundir!$B$2:$D$19,3,FALSE)*Oliusala[[#This Row],[magn]]/1000</f>
        <v>31.511950000000002</v>
      </c>
      <c r="K9661">
        <v>2017</v>
      </c>
      <c r="L9661" t="s">
        <v>19</v>
      </c>
      <c r="M9661" s="144" t="s">
        <v>59</v>
      </c>
      <c r="O9661" s="144" t="s">
        <v>1997</v>
      </c>
    </row>
    <row r="9662" spans="1:15" x14ac:dyDescent="0.2">
      <c r="A9662" t="s">
        <v>97</v>
      </c>
      <c r="B9662" s="144" t="s">
        <v>97</v>
      </c>
      <c r="C9662">
        <v>690</v>
      </c>
      <c r="D9662" t="str">
        <f>VLOOKUP(Oliusala[[#This Row],[postnumer]],Sveitarfelog[#All],4,FALSE)</f>
        <v>Vopnafjarðarhreppur</v>
      </c>
      <c r="E9662" t="str">
        <f>VLOOKUP(Oliusala[[#This Row],[postnumer]],Sveitarfelog[#All],5,FALSE)</f>
        <v>Austurland</v>
      </c>
      <c r="F9662" t="s">
        <v>29</v>
      </c>
      <c r="G9662" t="s">
        <v>24</v>
      </c>
      <c r="H9662" t="s">
        <v>58</v>
      </c>
      <c r="I9662" s="1">
        <v>6061646</v>
      </c>
      <c r="J9662" s="2">
        <f>VLOOKUP(Oliusala[[#This Row],[tegund]],Tegundir!$B$2:$D$19,3,FALSE)*Oliusala[[#This Row],[magn]]/1000</f>
        <v>5243.3237900000004</v>
      </c>
      <c r="K9662">
        <v>2017</v>
      </c>
      <c r="L9662" t="s">
        <v>19</v>
      </c>
      <c r="M9662" s="144" t="s">
        <v>59</v>
      </c>
      <c r="O9662" s="144" t="s">
        <v>1998</v>
      </c>
    </row>
    <row r="9663" spans="1:15" x14ac:dyDescent="0.2">
      <c r="A9663" t="s">
        <v>97</v>
      </c>
      <c r="B9663" s="144" t="s">
        <v>97</v>
      </c>
      <c r="C9663">
        <v>690</v>
      </c>
      <c r="D9663" t="str">
        <f>VLOOKUP(Oliusala[[#This Row],[postnumer]],Sveitarfelog[#All],4,FALSE)</f>
        <v>Vopnafjarðarhreppur</v>
      </c>
      <c r="E9663" t="str">
        <f>VLOOKUP(Oliusala[[#This Row],[postnumer]],Sveitarfelog[#All],5,FALSE)</f>
        <v>Austurland</v>
      </c>
      <c r="F9663" t="s">
        <v>30</v>
      </c>
      <c r="G9663" t="s">
        <v>24</v>
      </c>
      <c r="H9663" t="s">
        <v>58</v>
      </c>
      <c r="I9663" s="1">
        <v>87347</v>
      </c>
      <c r="J9663" s="2">
        <f>VLOOKUP(Oliusala[[#This Row],[tegund]],Tegundir!$B$2:$D$19,3,FALSE)*Oliusala[[#This Row],[magn]]/1000</f>
        <v>75.555154999999999</v>
      </c>
      <c r="K9663">
        <v>2017</v>
      </c>
      <c r="L9663" t="s">
        <v>19</v>
      </c>
      <c r="M9663" s="144" t="s">
        <v>59</v>
      </c>
      <c r="O9663" s="144" t="s">
        <v>1998</v>
      </c>
    </row>
    <row r="9664" spans="1:15" x14ac:dyDescent="0.2">
      <c r="A9664" t="s">
        <v>97</v>
      </c>
      <c r="B9664" s="144" t="s">
        <v>97</v>
      </c>
      <c r="C9664">
        <v>690</v>
      </c>
      <c r="D9664" t="str">
        <f>VLOOKUP(Oliusala[[#This Row],[postnumer]],Sveitarfelog[#All],4,FALSE)</f>
        <v>Vopnafjarðarhreppur</v>
      </c>
      <c r="E9664" t="str">
        <f>VLOOKUP(Oliusala[[#This Row],[postnumer]],Sveitarfelog[#All],5,FALSE)</f>
        <v>Austurland</v>
      </c>
      <c r="F9664" t="s">
        <v>25</v>
      </c>
      <c r="G9664" t="s">
        <v>24</v>
      </c>
      <c r="H9664" t="s">
        <v>58</v>
      </c>
      <c r="I9664" s="1">
        <v>212656</v>
      </c>
      <c r="J9664" s="2">
        <f>VLOOKUP(Oliusala[[#This Row],[tegund]],Tegundir!$B$2:$D$19,3,FALSE)*Oliusala[[#This Row],[magn]]/1000</f>
        <v>183.94744</v>
      </c>
      <c r="K9664">
        <v>2017</v>
      </c>
      <c r="L9664" t="s">
        <v>1955</v>
      </c>
      <c r="M9664" s="144" t="s">
        <v>59</v>
      </c>
    </row>
    <row r="9665" spans="1:15" x14ac:dyDescent="0.2">
      <c r="A9665" t="s">
        <v>97</v>
      </c>
      <c r="B9665" s="144" t="s">
        <v>97</v>
      </c>
      <c r="C9665">
        <v>690</v>
      </c>
      <c r="D9665" t="str">
        <f>VLOOKUP(Oliusala[[#This Row],[postnumer]],Sveitarfelog[#All],4,FALSE)</f>
        <v>Vopnafjarðarhreppur</v>
      </c>
      <c r="E9665" t="str">
        <f>VLOOKUP(Oliusala[[#This Row],[postnumer]],Sveitarfelog[#All],5,FALSE)</f>
        <v>Austurland</v>
      </c>
      <c r="F9665" t="s">
        <v>29</v>
      </c>
      <c r="G9665" t="s">
        <v>24</v>
      </c>
      <c r="H9665" t="s">
        <v>61</v>
      </c>
      <c r="I9665" s="1">
        <v>131083</v>
      </c>
      <c r="J9665" s="2">
        <f>VLOOKUP(Oliusala[[#This Row],[tegund]],Tegundir!$B$2:$D$19,3,FALSE)*Oliusala[[#This Row],[magn]]/1000</f>
        <v>113.38679499999999</v>
      </c>
      <c r="K9665">
        <v>2017</v>
      </c>
      <c r="L9665" t="s">
        <v>19</v>
      </c>
      <c r="M9665" s="144" t="s">
        <v>62</v>
      </c>
      <c r="O9665" s="144" t="s">
        <v>1998</v>
      </c>
    </row>
    <row r="9666" spans="1:15" x14ac:dyDescent="0.2">
      <c r="A9666" t="s">
        <v>68</v>
      </c>
      <c r="B9666" s="144" t="s">
        <v>152</v>
      </c>
      <c r="C9666">
        <v>700</v>
      </c>
      <c r="D9666" t="str">
        <f>VLOOKUP(Oliusala[[#This Row],[postnumer]],Sveitarfelog[#All],4,FALSE)</f>
        <v>Fljótsdalshreppur,Múlaþing</v>
      </c>
      <c r="E9666" t="str">
        <f>VLOOKUP(Oliusala[[#This Row],[postnumer]],Sveitarfelog[#All],5,FALSE)</f>
        <v>Austurland</v>
      </c>
      <c r="F9666" t="s">
        <v>24</v>
      </c>
      <c r="G9666" t="s">
        <v>24</v>
      </c>
      <c r="H9666" s="1" t="s">
        <v>60</v>
      </c>
      <c r="I9666" s="1">
        <v>5022</v>
      </c>
      <c r="J9666" s="2">
        <f>VLOOKUP(Oliusala[[#This Row],[tegund]],Tegundir!$B$2:$D$19,3,FALSE)*Oliusala[[#This Row],[magn]]/1000</f>
        <v>4.3440300000000001</v>
      </c>
      <c r="K9666">
        <v>2017</v>
      </c>
      <c r="L9666" t="s">
        <v>18</v>
      </c>
      <c r="M9666" s="144" t="s">
        <v>59</v>
      </c>
    </row>
    <row r="9667" spans="1:15" x14ac:dyDescent="0.2">
      <c r="A9667" t="s">
        <v>69</v>
      </c>
      <c r="B9667" s="144" t="s">
        <v>152</v>
      </c>
      <c r="C9667">
        <v>700</v>
      </c>
      <c r="D9667" t="str">
        <f>VLOOKUP(Oliusala[[#This Row],[postnumer]],Sveitarfelog[#All],4,FALSE)</f>
        <v>Fljótsdalshreppur,Múlaþing</v>
      </c>
      <c r="E9667" t="str">
        <f>VLOOKUP(Oliusala[[#This Row],[postnumer]],Sveitarfelog[#All],5,FALSE)</f>
        <v>Austurland</v>
      </c>
      <c r="F9667" t="s">
        <v>24</v>
      </c>
      <c r="G9667" t="s">
        <v>24</v>
      </c>
      <c r="H9667" t="s">
        <v>60</v>
      </c>
      <c r="I9667" s="1">
        <v>4729</v>
      </c>
      <c r="J9667" s="2">
        <f>VLOOKUP(Oliusala[[#This Row],[tegund]],Tegundir!$B$2:$D$19,3,FALSE)*Oliusala[[#This Row],[magn]]/1000</f>
        <v>4.0905849999999999</v>
      </c>
      <c r="K9667">
        <v>2017</v>
      </c>
      <c r="L9667" t="s">
        <v>18</v>
      </c>
      <c r="M9667" s="144" t="s">
        <v>59</v>
      </c>
    </row>
    <row r="9668" spans="1:15" x14ac:dyDescent="0.2">
      <c r="A9668" t="s">
        <v>66</v>
      </c>
      <c r="B9668" s="144" t="s">
        <v>152</v>
      </c>
      <c r="C9668">
        <v>700</v>
      </c>
      <c r="D9668" t="str">
        <f>VLOOKUP(Oliusala[[#This Row],[postnumer]],Sveitarfelog[#All],4,FALSE)</f>
        <v>Fljótsdalshreppur,Múlaþing</v>
      </c>
      <c r="E9668" t="str">
        <f>VLOOKUP(Oliusala[[#This Row],[postnumer]],Sveitarfelog[#All],5,FALSE)</f>
        <v>Austurland</v>
      </c>
      <c r="F9668" t="s">
        <v>24</v>
      </c>
      <c r="G9668" t="s">
        <v>24</v>
      </c>
      <c r="H9668" t="s">
        <v>60</v>
      </c>
      <c r="I9668" s="1">
        <v>6942</v>
      </c>
      <c r="J9668" s="2">
        <f>VLOOKUP(Oliusala[[#This Row],[tegund]],Tegundir!$B$2:$D$19,3,FALSE)*Oliusala[[#This Row],[magn]]/1000</f>
        <v>6.0048300000000001</v>
      </c>
      <c r="K9668">
        <v>2017</v>
      </c>
      <c r="L9668" t="s">
        <v>18</v>
      </c>
      <c r="M9668" s="144" t="s">
        <v>59</v>
      </c>
    </row>
    <row r="9669" spans="1:15" x14ac:dyDescent="0.2">
      <c r="A9669" t="s">
        <v>57</v>
      </c>
      <c r="B9669" s="144" t="s">
        <v>152</v>
      </c>
      <c r="C9669">
        <v>700</v>
      </c>
      <c r="D9669" t="str">
        <f>VLOOKUP(Oliusala[[#This Row],[postnumer]],Sveitarfelog[#All],4,FALSE)</f>
        <v>Fljótsdalshreppur,Múlaþing</v>
      </c>
      <c r="E9669" t="str">
        <f>VLOOKUP(Oliusala[[#This Row],[postnumer]],Sveitarfelog[#All],5,FALSE)</f>
        <v>Austurland</v>
      </c>
      <c r="F9669" t="s">
        <v>24</v>
      </c>
      <c r="G9669" t="s">
        <v>24</v>
      </c>
      <c r="H9669" s="1" t="s">
        <v>60</v>
      </c>
      <c r="I9669" s="1">
        <v>38947</v>
      </c>
      <c r="J9669" s="2">
        <f>VLOOKUP(Oliusala[[#This Row],[tegund]],Tegundir!$B$2:$D$19,3,FALSE)*Oliusala[[#This Row],[magn]]/1000</f>
        <v>33.689155</v>
      </c>
      <c r="K9669">
        <v>2017</v>
      </c>
      <c r="L9669" t="s">
        <v>18</v>
      </c>
      <c r="M9669" s="144" t="s">
        <v>59</v>
      </c>
    </row>
    <row r="9670" spans="1:15" x14ac:dyDescent="0.2">
      <c r="A9670" t="s">
        <v>63</v>
      </c>
      <c r="B9670" s="144" t="s">
        <v>152</v>
      </c>
      <c r="C9670">
        <v>700</v>
      </c>
      <c r="D9670" t="str">
        <f>VLOOKUP(Oliusala[[#This Row],[postnumer]],Sveitarfelog[#All],4,FALSE)</f>
        <v>Fljótsdalshreppur,Múlaþing</v>
      </c>
      <c r="E9670" t="str">
        <f>VLOOKUP(Oliusala[[#This Row],[postnumer]],Sveitarfelog[#All],5,FALSE)</f>
        <v>Austurland</v>
      </c>
      <c r="F9670" t="s">
        <v>24</v>
      </c>
      <c r="G9670" t="s">
        <v>24</v>
      </c>
      <c r="H9670" s="1" t="s">
        <v>58</v>
      </c>
      <c r="I9670" s="1">
        <v>3108616</v>
      </c>
      <c r="J9670" s="2">
        <f>VLOOKUP(Oliusala[[#This Row],[tegund]],Tegundir!$B$2:$D$19,3,FALSE)*Oliusala[[#This Row],[magn]]/1000</f>
        <v>2688.9528399999999</v>
      </c>
      <c r="K9670">
        <v>2017</v>
      </c>
      <c r="L9670" t="s">
        <v>18</v>
      </c>
      <c r="M9670" s="144" t="s">
        <v>59</v>
      </c>
    </row>
    <row r="9671" spans="1:15" x14ac:dyDescent="0.2">
      <c r="A9671" t="s">
        <v>63</v>
      </c>
      <c r="B9671" s="144" t="s">
        <v>152</v>
      </c>
      <c r="C9671">
        <v>700</v>
      </c>
      <c r="D9671" t="str">
        <f>VLOOKUP(Oliusala[[#This Row],[postnumer]],Sveitarfelog[#All],4,FALSE)</f>
        <v>Fljótsdalshreppur,Múlaþing</v>
      </c>
      <c r="E9671" t="str">
        <f>VLOOKUP(Oliusala[[#This Row],[postnumer]],Sveitarfelog[#All],5,FALSE)</f>
        <v>Austurland</v>
      </c>
      <c r="F9671" t="s">
        <v>24</v>
      </c>
      <c r="G9671" t="s">
        <v>24</v>
      </c>
      <c r="H9671" s="1" t="s">
        <v>58</v>
      </c>
      <c r="I9671" s="1">
        <v>661297</v>
      </c>
      <c r="J9671" s="2">
        <f>VLOOKUP(Oliusala[[#This Row],[tegund]],Tegundir!$B$2:$D$19,3,FALSE)*Oliusala[[#This Row],[magn]]/1000</f>
        <v>572.02190500000006</v>
      </c>
      <c r="K9671">
        <v>2017</v>
      </c>
      <c r="L9671" t="s">
        <v>18</v>
      </c>
      <c r="M9671" s="144" t="s">
        <v>59</v>
      </c>
    </row>
    <row r="9672" spans="1:15" x14ac:dyDescent="0.2">
      <c r="A9672" t="s">
        <v>68</v>
      </c>
      <c r="B9672" s="144" t="s">
        <v>152</v>
      </c>
      <c r="C9672">
        <v>700</v>
      </c>
      <c r="D9672" t="str">
        <f>VLOOKUP(Oliusala[[#This Row],[postnumer]],Sveitarfelog[#All],4,FALSE)</f>
        <v>Fljótsdalshreppur,Múlaþing</v>
      </c>
      <c r="E9672" t="str">
        <f>VLOOKUP(Oliusala[[#This Row],[postnumer]],Sveitarfelog[#All],5,FALSE)</f>
        <v>Austurland</v>
      </c>
      <c r="F9672" t="s">
        <v>25</v>
      </c>
      <c r="G9672" t="s">
        <v>24</v>
      </c>
      <c r="H9672" s="1" t="s">
        <v>60</v>
      </c>
      <c r="I9672" s="1">
        <v>1655</v>
      </c>
      <c r="J9672" s="2">
        <f>VLOOKUP(Oliusala[[#This Row],[tegund]],Tegundir!$B$2:$D$19,3,FALSE)*Oliusala[[#This Row],[magn]]/1000</f>
        <v>1.431575</v>
      </c>
      <c r="K9672">
        <v>2017</v>
      </c>
      <c r="L9672" t="s">
        <v>1955</v>
      </c>
      <c r="M9672" s="144" t="s">
        <v>59</v>
      </c>
    </row>
    <row r="9673" spans="1:15" x14ac:dyDescent="0.2">
      <c r="A9673" t="s">
        <v>69</v>
      </c>
      <c r="B9673" s="144" t="s">
        <v>152</v>
      </c>
      <c r="C9673">
        <v>700</v>
      </c>
      <c r="D9673" t="str">
        <f>VLOOKUP(Oliusala[[#This Row],[postnumer]],Sveitarfelog[#All],4,FALSE)</f>
        <v>Fljótsdalshreppur,Múlaþing</v>
      </c>
      <c r="E9673" t="str">
        <f>VLOOKUP(Oliusala[[#This Row],[postnumer]],Sveitarfelog[#All],5,FALSE)</f>
        <v>Austurland</v>
      </c>
      <c r="F9673" t="s">
        <v>25</v>
      </c>
      <c r="G9673" t="s">
        <v>24</v>
      </c>
      <c r="H9673" t="s">
        <v>60</v>
      </c>
      <c r="I9673" s="1">
        <v>54654</v>
      </c>
      <c r="J9673" s="2">
        <f>VLOOKUP(Oliusala[[#This Row],[tegund]],Tegundir!$B$2:$D$19,3,FALSE)*Oliusala[[#This Row],[magn]]/1000</f>
        <v>47.275709999999997</v>
      </c>
      <c r="K9673">
        <v>2017</v>
      </c>
      <c r="L9673" t="s">
        <v>1955</v>
      </c>
      <c r="M9673" s="144" t="s">
        <v>59</v>
      </c>
    </row>
    <row r="9674" spans="1:15" x14ac:dyDescent="0.2">
      <c r="A9674" t="s">
        <v>66</v>
      </c>
      <c r="B9674" s="144" t="s">
        <v>152</v>
      </c>
      <c r="C9674">
        <v>700</v>
      </c>
      <c r="D9674" t="str">
        <f>VLOOKUP(Oliusala[[#This Row],[postnumer]],Sveitarfelog[#All],4,FALSE)</f>
        <v>Fljótsdalshreppur,Múlaþing</v>
      </c>
      <c r="E9674" t="str">
        <f>VLOOKUP(Oliusala[[#This Row],[postnumer]],Sveitarfelog[#All],5,FALSE)</f>
        <v>Austurland</v>
      </c>
      <c r="F9674" t="s">
        <v>25</v>
      </c>
      <c r="G9674" t="s">
        <v>24</v>
      </c>
      <c r="H9674" t="s">
        <v>60</v>
      </c>
      <c r="I9674" s="1">
        <v>20574</v>
      </c>
      <c r="J9674" s="2">
        <f>VLOOKUP(Oliusala[[#This Row],[tegund]],Tegundir!$B$2:$D$19,3,FALSE)*Oliusala[[#This Row],[magn]]/1000</f>
        <v>17.796509999999998</v>
      </c>
      <c r="K9674">
        <v>2017</v>
      </c>
      <c r="L9674" t="s">
        <v>1955</v>
      </c>
      <c r="M9674" s="144" t="s">
        <v>59</v>
      </c>
    </row>
    <row r="9675" spans="1:15" x14ac:dyDescent="0.2">
      <c r="A9675" t="s">
        <v>57</v>
      </c>
      <c r="B9675" s="144" t="s">
        <v>152</v>
      </c>
      <c r="C9675">
        <v>700</v>
      </c>
      <c r="D9675" t="str">
        <f>VLOOKUP(Oliusala[[#This Row],[postnumer]],Sveitarfelog[#All],4,FALSE)</f>
        <v>Fljótsdalshreppur,Múlaþing</v>
      </c>
      <c r="E9675" t="str">
        <f>VLOOKUP(Oliusala[[#This Row],[postnumer]],Sveitarfelog[#All],5,FALSE)</f>
        <v>Austurland</v>
      </c>
      <c r="F9675" t="s">
        <v>25</v>
      </c>
      <c r="G9675" t="s">
        <v>24</v>
      </c>
      <c r="H9675" s="1" t="s">
        <v>60</v>
      </c>
      <c r="I9675" s="1">
        <v>528712</v>
      </c>
      <c r="J9675" s="2">
        <f>VLOOKUP(Oliusala[[#This Row],[tegund]],Tegundir!$B$2:$D$19,3,FALSE)*Oliusala[[#This Row],[magn]]/1000</f>
        <v>457.33588000000003</v>
      </c>
      <c r="K9675">
        <v>2017</v>
      </c>
      <c r="L9675" t="s">
        <v>1955</v>
      </c>
      <c r="M9675" s="144" t="s">
        <v>59</v>
      </c>
    </row>
    <row r="9676" spans="1:15" x14ac:dyDescent="0.2">
      <c r="A9676" t="s">
        <v>63</v>
      </c>
      <c r="B9676" s="144" t="s">
        <v>152</v>
      </c>
      <c r="C9676">
        <v>700</v>
      </c>
      <c r="D9676" t="str">
        <f>VLOOKUP(Oliusala[[#This Row],[postnumer]],Sveitarfelog[#All],4,FALSE)</f>
        <v>Fljótsdalshreppur,Múlaþing</v>
      </c>
      <c r="E9676" t="str">
        <f>VLOOKUP(Oliusala[[#This Row],[postnumer]],Sveitarfelog[#All],5,FALSE)</f>
        <v>Austurland</v>
      </c>
      <c r="F9676" t="s">
        <v>25</v>
      </c>
      <c r="G9676" t="s">
        <v>24</v>
      </c>
      <c r="H9676" s="1" t="s">
        <v>58</v>
      </c>
      <c r="I9676" s="1">
        <v>231185</v>
      </c>
      <c r="J9676" s="2">
        <f>VLOOKUP(Oliusala[[#This Row],[tegund]],Tegundir!$B$2:$D$19,3,FALSE)*Oliusala[[#This Row],[magn]]/1000</f>
        <v>199.97502499999999</v>
      </c>
      <c r="K9676">
        <v>2017</v>
      </c>
      <c r="L9676" t="s">
        <v>1955</v>
      </c>
      <c r="M9676" s="144" t="s">
        <v>59</v>
      </c>
    </row>
    <row r="9677" spans="1:15" x14ac:dyDescent="0.2">
      <c r="A9677" t="s">
        <v>63</v>
      </c>
      <c r="B9677" s="144" t="s">
        <v>152</v>
      </c>
      <c r="C9677">
        <v>700</v>
      </c>
      <c r="D9677" t="str">
        <f>VLOOKUP(Oliusala[[#This Row],[postnumer]],Sveitarfelog[#All],4,FALSE)</f>
        <v>Fljótsdalshreppur,Múlaþing</v>
      </c>
      <c r="E9677" t="str">
        <f>VLOOKUP(Oliusala[[#This Row],[postnumer]],Sveitarfelog[#All],5,FALSE)</f>
        <v>Austurland</v>
      </c>
      <c r="F9677" t="s">
        <v>25</v>
      </c>
      <c r="G9677" t="s">
        <v>24</v>
      </c>
      <c r="H9677" t="s">
        <v>58</v>
      </c>
      <c r="I9677" s="1">
        <v>1782</v>
      </c>
      <c r="J9677" s="2">
        <f>VLOOKUP(Oliusala[[#This Row],[tegund]],Tegundir!$B$2:$D$19,3,FALSE)*Oliusala[[#This Row],[magn]]/1000</f>
        <v>1.5414300000000001</v>
      </c>
      <c r="K9677">
        <v>2017</v>
      </c>
      <c r="L9677" t="s">
        <v>1955</v>
      </c>
      <c r="M9677" s="144" t="s">
        <v>59</v>
      </c>
    </row>
    <row r="9678" spans="1:15" x14ac:dyDescent="0.2">
      <c r="A9678" t="s">
        <v>66</v>
      </c>
      <c r="B9678" s="144" t="s">
        <v>156</v>
      </c>
      <c r="C9678">
        <v>701</v>
      </c>
      <c r="D9678" t="str">
        <f>VLOOKUP(Oliusala[[#This Row],[postnumer]],Sveitarfelog[#All],4,FALSE)</f>
        <v>Fljótsdalshreppur,Múlaþing</v>
      </c>
      <c r="E9678" t="str">
        <f>VLOOKUP(Oliusala[[#This Row],[postnumer]],Sveitarfelog[#All],5,FALSE)</f>
        <v>Austurland</v>
      </c>
      <c r="F9678" t="s">
        <v>24</v>
      </c>
      <c r="G9678" t="s">
        <v>24</v>
      </c>
      <c r="H9678" t="s">
        <v>60</v>
      </c>
      <c r="I9678" s="1">
        <v>2510</v>
      </c>
      <c r="J9678" s="2">
        <f>VLOOKUP(Oliusala[[#This Row],[tegund]],Tegundir!$B$2:$D$19,3,FALSE)*Oliusala[[#This Row],[magn]]/1000</f>
        <v>2.1711499999999999</v>
      </c>
      <c r="K9678">
        <v>2017</v>
      </c>
      <c r="L9678" t="s">
        <v>18</v>
      </c>
      <c r="M9678" s="144" t="s">
        <v>59</v>
      </c>
    </row>
    <row r="9679" spans="1:15" x14ac:dyDescent="0.2">
      <c r="A9679" t="s">
        <v>57</v>
      </c>
      <c r="B9679" s="144" t="s">
        <v>157</v>
      </c>
      <c r="C9679">
        <v>701</v>
      </c>
      <c r="D9679" t="str">
        <f>VLOOKUP(Oliusala[[#This Row],[postnumer]],Sveitarfelog[#All],4,FALSE)</f>
        <v>Fljótsdalshreppur,Múlaþing</v>
      </c>
      <c r="E9679" t="str">
        <f>VLOOKUP(Oliusala[[#This Row],[postnumer]],Sveitarfelog[#All],5,FALSE)</f>
        <v>Austurland</v>
      </c>
      <c r="F9679" t="s">
        <v>24</v>
      </c>
      <c r="G9679" t="s">
        <v>24</v>
      </c>
      <c r="H9679" t="s">
        <v>60</v>
      </c>
      <c r="I9679" s="1">
        <v>4634</v>
      </c>
      <c r="J9679" s="2">
        <f>VLOOKUP(Oliusala[[#This Row],[tegund]],Tegundir!$B$2:$D$19,3,FALSE)*Oliusala[[#This Row],[magn]]/1000</f>
        <v>4.0084099999999996</v>
      </c>
      <c r="K9679">
        <v>2017</v>
      </c>
      <c r="L9679" t="s">
        <v>18</v>
      </c>
      <c r="M9679" s="144" t="s">
        <v>59</v>
      </c>
    </row>
    <row r="9680" spans="1:15" x14ac:dyDescent="0.2">
      <c r="A9680" t="s">
        <v>57</v>
      </c>
      <c r="B9680" s="144" t="s">
        <v>156</v>
      </c>
      <c r="C9680">
        <v>701</v>
      </c>
      <c r="D9680" t="str">
        <f>VLOOKUP(Oliusala[[#This Row],[postnumer]],Sveitarfelog[#All],4,FALSE)</f>
        <v>Fljótsdalshreppur,Múlaþing</v>
      </c>
      <c r="E9680" t="str">
        <f>VLOOKUP(Oliusala[[#This Row],[postnumer]],Sveitarfelog[#All],5,FALSE)</f>
        <v>Austurland</v>
      </c>
      <c r="F9680" t="s">
        <v>24</v>
      </c>
      <c r="G9680" t="s">
        <v>24</v>
      </c>
      <c r="H9680" s="1" t="s">
        <v>60</v>
      </c>
      <c r="I9680" s="1">
        <v>2111</v>
      </c>
      <c r="J9680" s="2">
        <f>VLOOKUP(Oliusala[[#This Row],[tegund]],Tegundir!$B$2:$D$19,3,FALSE)*Oliusala[[#This Row],[magn]]/1000</f>
        <v>1.8260149999999999</v>
      </c>
      <c r="K9680">
        <v>2017</v>
      </c>
      <c r="L9680" t="s">
        <v>18</v>
      </c>
      <c r="M9680" s="144" t="s">
        <v>59</v>
      </c>
    </row>
    <row r="9681" spans="1:15" x14ac:dyDescent="0.2">
      <c r="A9681" t="s">
        <v>57</v>
      </c>
      <c r="B9681" s="144" t="s">
        <v>155</v>
      </c>
      <c r="C9681">
        <v>701</v>
      </c>
      <c r="D9681" t="str">
        <f>VLOOKUP(Oliusala[[#This Row],[postnumer]],Sveitarfelog[#All],4,FALSE)</f>
        <v>Fljótsdalshreppur,Múlaþing</v>
      </c>
      <c r="E9681" t="str">
        <f>VLOOKUP(Oliusala[[#This Row],[postnumer]],Sveitarfelog[#All],5,FALSE)</f>
        <v>Austurland</v>
      </c>
      <c r="F9681" t="s">
        <v>24</v>
      </c>
      <c r="G9681" t="s">
        <v>24</v>
      </c>
      <c r="H9681" s="1" t="s">
        <v>60</v>
      </c>
      <c r="I9681" s="1">
        <v>960</v>
      </c>
      <c r="J9681" s="2">
        <f>VLOOKUP(Oliusala[[#This Row],[tegund]],Tegundir!$B$2:$D$19,3,FALSE)*Oliusala[[#This Row],[magn]]/1000</f>
        <v>0.83040000000000003</v>
      </c>
      <c r="K9681">
        <v>2017</v>
      </c>
      <c r="L9681" t="s">
        <v>18</v>
      </c>
      <c r="M9681" s="144" t="s">
        <v>59</v>
      </c>
    </row>
    <row r="9682" spans="1:15" x14ac:dyDescent="0.2">
      <c r="A9682" t="s">
        <v>63</v>
      </c>
      <c r="B9682" s="144" t="s">
        <v>154</v>
      </c>
      <c r="C9682">
        <v>701</v>
      </c>
      <c r="D9682" t="str">
        <f>VLOOKUP(Oliusala[[#This Row],[postnumer]],Sveitarfelog[#All],4,FALSE)</f>
        <v>Fljótsdalshreppur,Múlaþing</v>
      </c>
      <c r="E9682" t="str">
        <f>VLOOKUP(Oliusala[[#This Row],[postnumer]],Sveitarfelog[#All],5,FALSE)</f>
        <v>Austurland</v>
      </c>
      <c r="F9682" t="s">
        <v>24</v>
      </c>
      <c r="G9682" t="s">
        <v>24</v>
      </c>
      <c r="H9682" s="1" t="s">
        <v>58</v>
      </c>
      <c r="I9682" s="1">
        <v>749445</v>
      </c>
      <c r="J9682" s="2">
        <f>VLOOKUP(Oliusala[[#This Row],[tegund]],Tegundir!$B$2:$D$19,3,FALSE)*Oliusala[[#This Row],[magn]]/1000</f>
        <v>648.26992500000006</v>
      </c>
      <c r="K9682">
        <v>2017</v>
      </c>
      <c r="L9682" t="s">
        <v>18</v>
      </c>
      <c r="M9682" s="144" t="s">
        <v>59</v>
      </c>
    </row>
    <row r="9683" spans="1:15" x14ac:dyDescent="0.2">
      <c r="A9683" t="s">
        <v>63</v>
      </c>
      <c r="B9683" s="144" t="s">
        <v>155</v>
      </c>
      <c r="C9683">
        <v>701</v>
      </c>
      <c r="D9683" t="str">
        <f>VLOOKUP(Oliusala[[#This Row],[postnumer]],Sveitarfelog[#All],4,FALSE)</f>
        <v>Fljótsdalshreppur,Múlaþing</v>
      </c>
      <c r="E9683" t="str">
        <f>VLOOKUP(Oliusala[[#This Row],[postnumer]],Sveitarfelog[#All],5,FALSE)</f>
        <v>Austurland</v>
      </c>
      <c r="F9683" t="s">
        <v>24</v>
      </c>
      <c r="G9683" t="s">
        <v>24</v>
      </c>
      <c r="H9683" s="1" t="s">
        <v>58</v>
      </c>
      <c r="I9683" s="1">
        <v>145341</v>
      </c>
      <c r="J9683" s="2">
        <f>VLOOKUP(Oliusala[[#This Row],[tegund]],Tegundir!$B$2:$D$19,3,FALSE)*Oliusala[[#This Row],[magn]]/1000</f>
        <v>125.719965</v>
      </c>
      <c r="K9683">
        <v>2017</v>
      </c>
      <c r="L9683" t="s">
        <v>18</v>
      </c>
      <c r="M9683" s="144" t="s">
        <v>59</v>
      </c>
    </row>
    <row r="9684" spans="1:15" x14ac:dyDescent="0.2">
      <c r="A9684" t="s">
        <v>66</v>
      </c>
      <c r="B9684" s="144" t="s">
        <v>157</v>
      </c>
      <c r="C9684">
        <v>701</v>
      </c>
      <c r="D9684" t="str">
        <f>VLOOKUP(Oliusala[[#This Row],[postnumer]],Sveitarfelog[#All],4,FALSE)</f>
        <v>Fljótsdalshreppur,Múlaþing</v>
      </c>
      <c r="E9684" t="str">
        <f>VLOOKUP(Oliusala[[#This Row],[postnumer]],Sveitarfelog[#All],5,FALSE)</f>
        <v>Austurland</v>
      </c>
      <c r="F9684" t="s">
        <v>25</v>
      </c>
      <c r="G9684" t="s">
        <v>24</v>
      </c>
      <c r="H9684" t="s">
        <v>60</v>
      </c>
      <c r="I9684" s="1">
        <v>2278</v>
      </c>
      <c r="J9684" s="2">
        <f>VLOOKUP(Oliusala[[#This Row],[tegund]],Tegundir!$B$2:$D$19,3,FALSE)*Oliusala[[#This Row],[magn]]/1000</f>
        <v>1.9704699999999999</v>
      </c>
      <c r="K9684">
        <v>2017</v>
      </c>
      <c r="L9684" t="s">
        <v>1955</v>
      </c>
      <c r="M9684" s="144" t="s">
        <v>59</v>
      </c>
    </row>
    <row r="9685" spans="1:15" x14ac:dyDescent="0.2">
      <c r="A9685" t="s">
        <v>66</v>
      </c>
      <c r="B9685" s="144" t="s">
        <v>156</v>
      </c>
      <c r="C9685">
        <v>701</v>
      </c>
      <c r="D9685" t="str">
        <f>VLOOKUP(Oliusala[[#This Row],[postnumer]],Sveitarfelog[#All],4,FALSE)</f>
        <v>Fljótsdalshreppur,Múlaþing</v>
      </c>
      <c r="E9685" t="str">
        <f>VLOOKUP(Oliusala[[#This Row],[postnumer]],Sveitarfelog[#All],5,FALSE)</f>
        <v>Austurland</v>
      </c>
      <c r="F9685" t="s">
        <v>25</v>
      </c>
      <c r="G9685" t="s">
        <v>24</v>
      </c>
      <c r="H9685" s="1" t="s">
        <v>60</v>
      </c>
      <c r="I9685" s="1">
        <v>29283</v>
      </c>
      <c r="J9685" s="2">
        <f>VLOOKUP(Oliusala[[#This Row],[tegund]],Tegundir!$B$2:$D$19,3,FALSE)*Oliusala[[#This Row],[magn]]/1000</f>
        <v>25.329794999999997</v>
      </c>
      <c r="K9685">
        <v>2017</v>
      </c>
      <c r="L9685" t="s">
        <v>1955</v>
      </c>
      <c r="M9685" s="144" t="s">
        <v>59</v>
      </c>
    </row>
    <row r="9686" spans="1:15" x14ac:dyDescent="0.2">
      <c r="A9686" t="s">
        <v>66</v>
      </c>
      <c r="B9686" s="144" t="s">
        <v>155</v>
      </c>
      <c r="C9686">
        <v>701</v>
      </c>
      <c r="D9686" t="str">
        <f>VLOOKUP(Oliusala[[#This Row],[postnumer]],Sveitarfelog[#All],4,FALSE)</f>
        <v>Fljótsdalshreppur,Múlaþing</v>
      </c>
      <c r="E9686" t="str">
        <f>VLOOKUP(Oliusala[[#This Row],[postnumer]],Sveitarfelog[#All],5,FALSE)</f>
        <v>Austurland</v>
      </c>
      <c r="F9686" t="s">
        <v>25</v>
      </c>
      <c r="G9686" t="s">
        <v>24</v>
      </c>
      <c r="H9686" s="1" t="s">
        <v>60</v>
      </c>
      <c r="I9686" s="1">
        <v>5607</v>
      </c>
      <c r="J9686" s="2">
        <f>VLOOKUP(Oliusala[[#This Row],[tegund]],Tegundir!$B$2:$D$19,3,FALSE)*Oliusala[[#This Row],[magn]]/1000</f>
        <v>4.8500550000000002</v>
      </c>
      <c r="K9686">
        <v>2017</v>
      </c>
      <c r="L9686" t="s">
        <v>1955</v>
      </c>
      <c r="M9686" s="144" t="s">
        <v>59</v>
      </c>
    </row>
    <row r="9687" spans="1:15" x14ac:dyDescent="0.2">
      <c r="A9687" t="s">
        <v>57</v>
      </c>
      <c r="B9687" s="144" t="s">
        <v>157</v>
      </c>
      <c r="C9687">
        <v>701</v>
      </c>
      <c r="D9687" t="str">
        <f>VLOOKUP(Oliusala[[#This Row],[postnumer]],Sveitarfelog[#All],4,FALSE)</f>
        <v>Fljótsdalshreppur,Múlaþing</v>
      </c>
      <c r="E9687" t="str">
        <f>VLOOKUP(Oliusala[[#This Row],[postnumer]],Sveitarfelog[#All],5,FALSE)</f>
        <v>Austurland</v>
      </c>
      <c r="F9687" t="s">
        <v>25</v>
      </c>
      <c r="G9687" t="s">
        <v>24</v>
      </c>
      <c r="H9687" t="s">
        <v>60</v>
      </c>
      <c r="I9687" s="1">
        <v>28838</v>
      </c>
      <c r="J9687" s="2">
        <f>VLOOKUP(Oliusala[[#This Row],[tegund]],Tegundir!$B$2:$D$19,3,FALSE)*Oliusala[[#This Row],[magn]]/1000</f>
        <v>24.944869999999998</v>
      </c>
      <c r="K9687">
        <v>2017</v>
      </c>
      <c r="L9687" t="s">
        <v>1955</v>
      </c>
      <c r="M9687" s="144" t="s">
        <v>59</v>
      </c>
    </row>
    <row r="9688" spans="1:15" x14ac:dyDescent="0.2">
      <c r="A9688" t="s">
        <v>57</v>
      </c>
      <c r="B9688" s="144" t="s">
        <v>156</v>
      </c>
      <c r="C9688">
        <v>701</v>
      </c>
      <c r="D9688" t="str">
        <f>VLOOKUP(Oliusala[[#This Row],[postnumer]],Sveitarfelog[#All],4,FALSE)</f>
        <v>Fljótsdalshreppur,Múlaþing</v>
      </c>
      <c r="E9688" t="str">
        <f>VLOOKUP(Oliusala[[#This Row],[postnumer]],Sveitarfelog[#All],5,FALSE)</f>
        <v>Austurland</v>
      </c>
      <c r="F9688" t="s">
        <v>25</v>
      </c>
      <c r="G9688" t="s">
        <v>24</v>
      </c>
      <c r="H9688" t="s">
        <v>60</v>
      </c>
      <c r="I9688" s="1">
        <v>104819</v>
      </c>
      <c r="J9688" s="2">
        <f>VLOOKUP(Oliusala[[#This Row],[tegund]],Tegundir!$B$2:$D$19,3,FALSE)*Oliusala[[#This Row],[magn]]/1000</f>
        <v>90.668435000000002</v>
      </c>
      <c r="K9688">
        <v>2017</v>
      </c>
      <c r="L9688" t="s">
        <v>1955</v>
      </c>
      <c r="M9688" s="144" t="s">
        <v>59</v>
      </c>
    </row>
    <row r="9689" spans="1:15" x14ac:dyDescent="0.2">
      <c r="A9689" t="s">
        <v>57</v>
      </c>
      <c r="B9689" s="144" t="s">
        <v>155</v>
      </c>
      <c r="C9689">
        <v>701</v>
      </c>
      <c r="D9689" t="str">
        <f>VLOOKUP(Oliusala[[#This Row],[postnumer]],Sveitarfelog[#All],4,FALSE)</f>
        <v>Fljótsdalshreppur,Múlaþing</v>
      </c>
      <c r="E9689" t="str">
        <f>VLOOKUP(Oliusala[[#This Row],[postnumer]],Sveitarfelog[#All],5,FALSE)</f>
        <v>Austurland</v>
      </c>
      <c r="F9689" t="s">
        <v>25</v>
      </c>
      <c r="G9689" t="s">
        <v>24</v>
      </c>
      <c r="H9689" s="1" t="s">
        <v>60</v>
      </c>
      <c r="I9689" s="1">
        <v>24340</v>
      </c>
      <c r="J9689" s="2">
        <f>VLOOKUP(Oliusala[[#This Row],[tegund]],Tegundir!$B$2:$D$19,3,FALSE)*Oliusala[[#This Row],[magn]]/1000</f>
        <v>21.054099999999998</v>
      </c>
      <c r="K9689">
        <v>2017</v>
      </c>
      <c r="L9689" t="s">
        <v>1955</v>
      </c>
      <c r="M9689" s="144" t="s">
        <v>59</v>
      </c>
    </row>
    <row r="9690" spans="1:15" x14ac:dyDescent="0.2">
      <c r="A9690" t="s">
        <v>63</v>
      </c>
      <c r="B9690" s="144" t="s">
        <v>154</v>
      </c>
      <c r="C9690">
        <v>701</v>
      </c>
      <c r="D9690" t="str">
        <f>VLOOKUP(Oliusala[[#This Row],[postnumer]],Sveitarfelog[#All],4,FALSE)</f>
        <v>Fljótsdalshreppur,Múlaþing</v>
      </c>
      <c r="E9690" t="str">
        <f>VLOOKUP(Oliusala[[#This Row],[postnumer]],Sveitarfelog[#All],5,FALSE)</f>
        <v>Austurland</v>
      </c>
      <c r="F9690" t="s">
        <v>25</v>
      </c>
      <c r="G9690" t="s">
        <v>24</v>
      </c>
      <c r="H9690" t="s">
        <v>58</v>
      </c>
      <c r="I9690" s="1">
        <v>38661</v>
      </c>
      <c r="J9690" s="2">
        <f>VLOOKUP(Oliusala[[#This Row],[tegund]],Tegundir!$B$2:$D$19,3,FALSE)*Oliusala[[#This Row],[magn]]/1000</f>
        <v>33.441764999999997</v>
      </c>
      <c r="K9690">
        <v>2017</v>
      </c>
      <c r="L9690" t="s">
        <v>1955</v>
      </c>
      <c r="M9690" s="144" t="s">
        <v>59</v>
      </c>
    </row>
    <row r="9691" spans="1:15" x14ac:dyDescent="0.2">
      <c r="A9691" t="s">
        <v>66</v>
      </c>
      <c r="B9691" s="144" t="s">
        <v>159</v>
      </c>
      <c r="C9691">
        <v>701</v>
      </c>
      <c r="D9691" t="str">
        <f>VLOOKUP(Oliusala[[#This Row],[postnumer]],Sveitarfelog[#All],4,FALSE)</f>
        <v>Fljótsdalshreppur,Múlaþing</v>
      </c>
      <c r="E9691" t="str">
        <f>VLOOKUP(Oliusala[[#This Row],[postnumer]],Sveitarfelog[#All],5,FALSE)</f>
        <v>Austurland</v>
      </c>
      <c r="F9691" t="s">
        <v>24</v>
      </c>
      <c r="G9691" t="s">
        <v>24</v>
      </c>
      <c r="H9691" s="1" t="s">
        <v>60</v>
      </c>
      <c r="I9691" s="1">
        <v>21680</v>
      </c>
      <c r="J9691" s="2">
        <f>VLOOKUP(Oliusala[[#This Row],[tegund]],Tegundir!$B$2:$D$19,3,FALSE)*Oliusala[[#This Row],[magn]]/1000</f>
        <v>18.7532</v>
      </c>
      <c r="K9691">
        <v>2017</v>
      </c>
      <c r="L9691" t="s">
        <v>18</v>
      </c>
      <c r="M9691" s="144" t="s">
        <v>59</v>
      </c>
    </row>
    <row r="9692" spans="1:15" x14ac:dyDescent="0.2">
      <c r="A9692" t="s">
        <v>63</v>
      </c>
      <c r="B9692" s="144" t="s">
        <v>159</v>
      </c>
      <c r="C9692">
        <v>701</v>
      </c>
      <c r="D9692" t="str">
        <f>VLOOKUP(Oliusala[[#This Row],[postnumer]],Sveitarfelog[#All],4,FALSE)</f>
        <v>Fljótsdalshreppur,Múlaþing</v>
      </c>
      <c r="E9692" t="str">
        <f>VLOOKUP(Oliusala[[#This Row],[postnumer]],Sveitarfelog[#All],5,FALSE)</f>
        <v>Austurland</v>
      </c>
      <c r="F9692" t="s">
        <v>24</v>
      </c>
      <c r="G9692" t="s">
        <v>24</v>
      </c>
      <c r="H9692" t="s">
        <v>58</v>
      </c>
      <c r="I9692" s="1">
        <v>56194</v>
      </c>
      <c r="J9692" s="2">
        <f>VLOOKUP(Oliusala[[#This Row],[tegund]],Tegundir!$B$2:$D$19,3,FALSE)*Oliusala[[#This Row],[magn]]/1000</f>
        <v>48.607810000000001</v>
      </c>
      <c r="K9692">
        <v>2017</v>
      </c>
      <c r="L9692" t="s">
        <v>18</v>
      </c>
      <c r="M9692" s="144" t="s">
        <v>59</v>
      </c>
    </row>
    <row r="9693" spans="1:15" x14ac:dyDescent="0.2">
      <c r="A9693" t="s">
        <v>69</v>
      </c>
      <c r="B9693" s="144" t="s">
        <v>159</v>
      </c>
      <c r="C9693">
        <v>701</v>
      </c>
      <c r="D9693" t="str">
        <f>VLOOKUP(Oliusala[[#This Row],[postnumer]],Sveitarfelog[#All],4,FALSE)</f>
        <v>Fljótsdalshreppur,Múlaþing</v>
      </c>
      <c r="E9693" t="str">
        <f>VLOOKUP(Oliusala[[#This Row],[postnumer]],Sveitarfelog[#All],5,FALSE)</f>
        <v>Austurland</v>
      </c>
      <c r="F9693" t="s">
        <v>25</v>
      </c>
      <c r="G9693" t="s">
        <v>24</v>
      </c>
      <c r="H9693" s="1" t="s">
        <v>60</v>
      </c>
      <c r="I9693" s="1">
        <v>39248</v>
      </c>
      <c r="J9693" s="2">
        <f>VLOOKUP(Oliusala[[#This Row],[tegund]],Tegundir!$B$2:$D$19,3,FALSE)*Oliusala[[#This Row],[magn]]/1000</f>
        <v>33.94952</v>
      </c>
      <c r="K9693">
        <v>2017</v>
      </c>
      <c r="L9693" t="s">
        <v>1955</v>
      </c>
      <c r="M9693" s="144" t="s">
        <v>59</v>
      </c>
    </row>
    <row r="9694" spans="1:15" x14ac:dyDescent="0.2">
      <c r="A9694" t="s">
        <v>66</v>
      </c>
      <c r="B9694" s="144" t="s">
        <v>159</v>
      </c>
      <c r="C9694">
        <v>701</v>
      </c>
      <c r="D9694" t="str">
        <f>VLOOKUP(Oliusala[[#This Row],[postnumer]],Sveitarfelog[#All],4,FALSE)</f>
        <v>Fljótsdalshreppur,Múlaþing</v>
      </c>
      <c r="E9694" t="str">
        <f>VLOOKUP(Oliusala[[#This Row],[postnumer]],Sveitarfelog[#All],5,FALSE)</f>
        <v>Austurland</v>
      </c>
      <c r="F9694" t="s">
        <v>25</v>
      </c>
      <c r="G9694" t="s">
        <v>24</v>
      </c>
      <c r="H9694" s="1" t="s">
        <v>60</v>
      </c>
      <c r="I9694" s="1">
        <v>10095</v>
      </c>
      <c r="J9694" s="2">
        <f>VLOOKUP(Oliusala[[#This Row],[tegund]],Tegundir!$B$2:$D$19,3,FALSE)*Oliusala[[#This Row],[magn]]/1000</f>
        <v>8.7321749999999998</v>
      </c>
      <c r="K9694">
        <v>2017</v>
      </c>
      <c r="L9694" t="s">
        <v>1955</v>
      </c>
      <c r="M9694" s="144" t="s">
        <v>59</v>
      </c>
    </row>
    <row r="9695" spans="1:15" x14ac:dyDescent="0.2">
      <c r="A9695" t="s">
        <v>57</v>
      </c>
      <c r="B9695" s="144" t="s">
        <v>159</v>
      </c>
      <c r="C9695">
        <v>701</v>
      </c>
      <c r="D9695" t="str">
        <f>VLOOKUP(Oliusala[[#This Row],[postnumer]],Sveitarfelog[#All],4,FALSE)</f>
        <v>Fljótsdalshreppur,Múlaþing</v>
      </c>
      <c r="E9695" t="str">
        <f>VLOOKUP(Oliusala[[#This Row],[postnumer]],Sveitarfelog[#All],5,FALSE)</f>
        <v>Austurland</v>
      </c>
      <c r="F9695" t="s">
        <v>25</v>
      </c>
      <c r="G9695" t="s">
        <v>24</v>
      </c>
      <c r="H9695" s="1" t="s">
        <v>60</v>
      </c>
      <c r="I9695" s="1">
        <v>51992</v>
      </c>
      <c r="J9695" s="2">
        <f>VLOOKUP(Oliusala[[#This Row],[tegund]],Tegundir!$B$2:$D$19,3,FALSE)*Oliusala[[#This Row],[magn]]/1000</f>
        <v>44.973080000000003</v>
      </c>
      <c r="K9695">
        <v>2017</v>
      </c>
      <c r="L9695" t="s">
        <v>1955</v>
      </c>
      <c r="M9695" s="144" t="s">
        <v>59</v>
      </c>
    </row>
    <row r="9696" spans="1:15" x14ac:dyDescent="0.2">
      <c r="A9696" t="s">
        <v>69</v>
      </c>
      <c r="B9696" s="144" t="s">
        <v>160</v>
      </c>
      <c r="C9696">
        <v>710</v>
      </c>
      <c r="D9696" t="str">
        <f>VLOOKUP(Oliusala[[#This Row],[postnumer]],Sveitarfelog[#All],4,FALSE)</f>
        <v>Fljótsdalshreppur,Múlaþing</v>
      </c>
      <c r="E9696" t="str">
        <f>VLOOKUP(Oliusala[[#This Row],[postnumer]],Sveitarfelog[#All],5,FALSE)</f>
        <v>Austurland</v>
      </c>
      <c r="F9696" t="s">
        <v>29</v>
      </c>
      <c r="G9696" t="s">
        <v>24</v>
      </c>
      <c r="H9696" s="1" t="s">
        <v>60</v>
      </c>
      <c r="I9696" s="1">
        <v>968264</v>
      </c>
      <c r="J9696" s="2">
        <f>VLOOKUP(Oliusala[[#This Row],[tegund]],Tegundir!$B$2:$D$19,3,FALSE)*Oliusala[[#This Row],[magn]]/1000</f>
        <v>837.54836</v>
      </c>
      <c r="K9696">
        <v>2017</v>
      </c>
      <c r="L9696" t="s">
        <v>19</v>
      </c>
      <c r="M9696" s="144" t="s">
        <v>59</v>
      </c>
      <c r="O9696" s="144" t="s">
        <v>1998</v>
      </c>
    </row>
    <row r="9697" spans="1:15" x14ac:dyDescent="0.2">
      <c r="A9697" t="s">
        <v>66</v>
      </c>
      <c r="B9697" s="144" t="s">
        <v>160</v>
      </c>
      <c r="C9697">
        <v>710</v>
      </c>
      <c r="D9697" t="str">
        <f>VLOOKUP(Oliusala[[#This Row],[postnumer]],Sveitarfelog[#All],4,FALSE)</f>
        <v>Fljótsdalshreppur,Múlaþing</v>
      </c>
      <c r="E9697" t="str">
        <f>VLOOKUP(Oliusala[[#This Row],[postnumer]],Sveitarfelog[#All],5,FALSE)</f>
        <v>Austurland</v>
      </c>
      <c r="F9697" t="s">
        <v>29</v>
      </c>
      <c r="G9697" t="s">
        <v>24</v>
      </c>
      <c r="H9697" s="1" t="s">
        <v>60</v>
      </c>
      <c r="I9697" s="1">
        <v>1063297</v>
      </c>
      <c r="J9697" s="2">
        <f>VLOOKUP(Oliusala[[#This Row],[tegund]],Tegundir!$B$2:$D$19,3,FALSE)*Oliusala[[#This Row],[magn]]/1000</f>
        <v>919.75190500000008</v>
      </c>
      <c r="K9697">
        <v>2017</v>
      </c>
      <c r="L9697" t="s">
        <v>19</v>
      </c>
      <c r="M9697" s="144" t="s">
        <v>59</v>
      </c>
      <c r="O9697" s="144" t="s">
        <v>1998</v>
      </c>
    </row>
    <row r="9698" spans="1:15" x14ac:dyDescent="0.2">
      <c r="A9698" t="s">
        <v>57</v>
      </c>
      <c r="B9698" s="144" t="s">
        <v>160</v>
      </c>
      <c r="C9698">
        <v>710</v>
      </c>
      <c r="D9698" t="str">
        <f>VLOOKUP(Oliusala[[#This Row],[postnumer]],Sveitarfelog[#All],4,FALSE)</f>
        <v>Fljótsdalshreppur,Múlaþing</v>
      </c>
      <c r="E9698" t="str">
        <f>VLOOKUP(Oliusala[[#This Row],[postnumer]],Sveitarfelog[#All],5,FALSE)</f>
        <v>Austurland</v>
      </c>
      <c r="F9698" t="s">
        <v>29</v>
      </c>
      <c r="G9698" t="s">
        <v>24</v>
      </c>
      <c r="H9698" s="1" t="s">
        <v>60</v>
      </c>
      <c r="I9698" s="1">
        <v>56463</v>
      </c>
      <c r="J9698" s="2">
        <f>VLOOKUP(Oliusala[[#This Row],[tegund]],Tegundir!$B$2:$D$19,3,FALSE)*Oliusala[[#This Row],[magn]]/1000</f>
        <v>48.840495000000004</v>
      </c>
      <c r="K9698">
        <v>2017</v>
      </c>
      <c r="L9698" t="s">
        <v>19</v>
      </c>
      <c r="M9698" s="144" t="s">
        <v>59</v>
      </c>
      <c r="O9698" s="144" t="s">
        <v>1998</v>
      </c>
    </row>
    <row r="9699" spans="1:15" x14ac:dyDescent="0.2">
      <c r="A9699" t="s">
        <v>160</v>
      </c>
      <c r="B9699" s="144" t="s">
        <v>160</v>
      </c>
      <c r="C9699">
        <v>710</v>
      </c>
      <c r="D9699" t="str">
        <f>VLOOKUP(Oliusala[[#This Row],[postnumer]],Sveitarfelog[#All],4,FALSE)</f>
        <v>Fljótsdalshreppur,Múlaþing</v>
      </c>
      <c r="E9699" t="str">
        <f>VLOOKUP(Oliusala[[#This Row],[postnumer]],Sveitarfelog[#All],5,FALSE)</f>
        <v>Austurland</v>
      </c>
      <c r="F9699" t="s">
        <v>29</v>
      </c>
      <c r="G9699" t="s">
        <v>24</v>
      </c>
      <c r="H9699" t="s">
        <v>58</v>
      </c>
      <c r="I9699" s="1">
        <v>384481</v>
      </c>
      <c r="J9699" s="2">
        <f>VLOOKUP(Oliusala[[#This Row],[tegund]],Tegundir!$B$2:$D$19,3,FALSE)*Oliusala[[#This Row],[magn]]/1000</f>
        <v>332.57606500000003</v>
      </c>
      <c r="K9699">
        <v>2017</v>
      </c>
      <c r="L9699" t="s">
        <v>19</v>
      </c>
      <c r="M9699" s="144" t="s">
        <v>59</v>
      </c>
      <c r="O9699" s="144" t="s">
        <v>1998</v>
      </c>
    </row>
    <row r="9700" spans="1:15" x14ac:dyDescent="0.2">
      <c r="A9700" t="s">
        <v>63</v>
      </c>
      <c r="B9700" s="144" t="s">
        <v>160</v>
      </c>
      <c r="C9700">
        <v>710</v>
      </c>
      <c r="D9700" t="str">
        <f>VLOOKUP(Oliusala[[#This Row],[postnumer]],Sveitarfelog[#All],4,FALSE)</f>
        <v>Fljótsdalshreppur,Múlaþing</v>
      </c>
      <c r="E9700" t="str">
        <f>VLOOKUP(Oliusala[[#This Row],[postnumer]],Sveitarfelog[#All],5,FALSE)</f>
        <v>Austurland</v>
      </c>
      <c r="F9700" t="s">
        <v>24</v>
      </c>
      <c r="G9700" t="s">
        <v>24</v>
      </c>
      <c r="H9700" t="s">
        <v>58</v>
      </c>
      <c r="I9700" s="1">
        <v>225589</v>
      </c>
      <c r="J9700" s="2">
        <f>VLOOKUP(Oliusala[[#This Row],[tegund]],Tegundir!$B$2:$D$19,3,FALSE)*Oliusala[[#This Row],[magn]]/1000</f>
        <v>195.13448499999998</v>
      </c>
      <c r="K9700">
        <v>2017</v>
      </c>
      <c r="L9700" t="s">
        <v>18</v>
      </c>
      <c r="M9700" s="144" t="s">
        <v>59</v>
      </c>
    </row>
    <row r="9701" spans="1:15" x14ac:dyDescent="0.2">
      <c r="A9701" t="s">
        <v>69</v>
      </c>
      <c r="B9701" s="144" t="s">
        <v>160</v>
      </c>
      <c r="C9701">
        <v>710</v>
      </c>
      <c r="D9701" t="str">
        <f>VLOOKUP(Oliusala[[#This Row],[postnumer]],Sveitarfelog[#All],4,FALSE)</f>
        <v>Fljótsdalshreppur,Múlaþing</v>
      </c>
      <c r="E9701" t="str">
        <f>VLOOKUP(Oliusala[[#This Row],[postnumer]],Sveitarfelog[#All],5,FALSE)</f>
        <v>Austurland</v>
      </c>
      <c r="F9701" t="s">
        <v>25</v>
      </c>
      <c r="G9701" t="s">
        <v>24</v>
      </c>
      <c r="H9701" s="1" t="s">
        <v>60</v>
      </c>
      <c r="I9701" s="1">
        <v>34672</v>
      </c>
      <c r="J9701" s="2">
        <f>VLOOKUP(Oliusala[[#This Row],[tegund]],Tegundir!$B$2:$D$19,3,FALSE)*Oliusala[[#This Row],[magn]]/1000</f>
        <v>29.99128</v>
      </c>
      <c r="K9701">
        <v>2017</v>
      </c>
      <c r="L9701" t="s">
        <v>19</v>
      </c>
      <c r="M9701" s="144" t="s">
        <v>59</v>
      </c>
      <c r="O9701" s="144" t="s">
        <v>1997</v>
      </c>
    </row>
    <row r="9702" spans="1:15" x14ac:dyDescent="0.2">
      <c r="A9702" t="s">
        <v>66</v>
      </c>
      <c r="B9702" s="144" t="s">
        <v>160</v>
      </c>
      <c r="C9702">
        <v>710</v>
      </c>
      <c r="D9702" t="str">
        <f>VLOOKUP(Oliusala[[#This Row],[postnumer]],Sveitarfelog[#All],4,FALSE)</f>
        <v>Fljótsdalshreppur,Múlaþing</v>
      </c>
      <c r="E9702" t="str">
        <f>VLOOKUP(Oliusala[[#This Row],[postnumer]],Sveitarfelog[#All],5,FALSE)</f>
        <v>Austurland</v>
      </c>
      <c r="F9702" t="s">
        <v>25</v>
      </c>
      <c r="G9702" t="s">
        <v>24</v>
      </c>
      <c r="H9702" t="s">
        <v>60</v>
      </c>
      <c r="I9702" s="1">
        <v>2997</v>
      </c>
      <c r="J9702" s="2">
        <f>VLOOKUP(Oliusala[[#This Row],[tegund]],Tegundir!$B$2:$D$19,3,FALSE)*Oliusala[[#This Row],[magn]]/1000</f>
        <v>2.5924050000000003</v>
      </c>
      <c r="K9702">
        <v>2017</v>
      </c>
      <c r="L9702" t="s">
        <v>19</v>
      </c>
      <c r="M9702" s="144" t="s">
        <v>59</v>
      </c>
      <c r="O9702" s="144" t="s">
        <v>1997</v>
      </c>
    </row>
    <row r="9703" spans="1:15" x14ac:dyDescent="0.2">
      <c r="A9703" t="s">
        <v>57</v>
      </c>
      <c r="B9703" s="144" t="s">
        <v>160</v>
      </c>
      <c r="C9703">
        <v>710</v>
      </c>
      <c r="D9703" t="str">
        <f>VLOOKUP(Oliusala[[#This Row],[postnumer]],Sveitarfelog[#All],4,FALSE)</f>
        <v>Fljótsdalshreppur,Múlaþing</v>
      </c>
      <c r="E9703" t="str">
        <f>VLOOKUP(Oliusala[[#This Row],[postnumer]],Sveitarfelog[#All],5,FALSE)</f>
        <v>Austurland</v>
      </c>
      <c r="F9703" t="s">
        <v>25</v>
      </c>
      <c r="G9703" t="s">
        <v>24</v>
      </c>
      <c r="H9703" s="1" t="s">
        <v>60</v>
      </c>
      <c r="I9703" s="1">
        <v>1275</v>
      </c>
      <c r="J9703" s="2">
        <f>VLOOKUP(Oliusala[[#This Row],[tegund]],Tegundir!$B$2:$D$19,3,FALSE)*Oliusala[[#This Row],[magn]]/1000</f>
        <v>1.102875</v>
      </c>
      <c r="K9703">
        <v>2017</v>
      </c>
      <c r="L9703" t="s">
        <v>19</v>
      </c>
      <c r="M9703" s="144" t="s">
        <v>59</v>
      </c>
      <c r="O9703" s="144" t="s">
        <v>1997</v>
      </c>
    </row>
    <row r="9704" spans="1:15" x14ac:dyDescent="0.2">
      <c r="A9704" t="s">
        <v>160</v>
      </c>
      <c r="B9704" s="144" t="s">
        <v>160</v>
      </c>
      <c r="C9704">
        <v>710</v>
      </c>
      <c r="D9704" t="str">
        <f>VLOOKUP(Oliusala[[#This Row],[postnumer]],Sveitarfelog[#All],4,FALSE)</f>
        <v>Fljótsdalshreppur,Múlaþing</v>
      </c>
      <c r="E9704" t="str">
        <f>VLOOKUP(Oliusala[[#This Row],[postnumer]],Sveitarfelog[#All],5,FALSE)</f>
        <v>Austurland</v>
      </c>
      <c r="F9704" t="s">
        <v>25</v>
      </c>
      <c r="G9704" t="s">
        <v>24</v>
      </c>
      <c r="H9704" t="s">
        <v>58</v>
      </c>
      <c r="I9704" s="1">
        <v>79703</v>
      </c>
      <c r="J9704" s="2">
        <f>VLOOKUP(Oliusala[[#This Row],[tegund]],Tegundir!$B$2:$D$19,3,FALSE)*Oliusala[[#This Row],[magn]]/1000</f>
        <v>68.943095</v>
      </c>
      <c r="K9704">
        <v>2017</v>
      </c>
      <c r="L9704" t="s">
        <v>19</v>
      </c>
      <c r="M9704" s="144" t="s">
        <v>59</v>
      </c>
      <c r="O9704" s="144" t="s">
        <v>1997</v>
      </c>
    </row>
    <row r="9705" spans="1:15" x14ac:dyDescent="0.2">
      <c r="A9705" t="s">
        <v>160</v>
      </c>
      <c r="B9705" s="144" t="s">
        <v>160</v>
      </c>
      <c r="C9705">
        <v>710</v>
      </c>
      <c r="D9705" t="str">
        <f>VLOOKUP(Oliusala[[#This Row],[postnumer]],Sveitarfelog[#All],4,FALSE)</f>
        <v>Fljótsdalshreppur,Múlaþing</v>
      </c>
      <c r="E9705" t="str">
        <f>VLOOKUP(Oliusala[[#This Row],[postnumer]],Sveitarfelog[#All],5,FALSE)</f>
        <v>Austurland</v>
      </c>
      <c r="F9705" t="s">
        <v>29</v>
      </c>
      <c r="G9705" t="s">
        <v>24</v>
      </c>
      <c r="H9705" t="s">
        <v>61</v>
      </c>
      <c r="I9705" s="1">
        <v>328326</v>
      </c>
      <c r="J9705" s="2">
        <f>VLOOKUP(Oliusala[[#This Row],[tegund]],Tegundir!$B$2:$D$19,3,FALSE)*Oliusala[[#This Row],[magn]]/1000</f>
        <v>284.00198999999998</v>
      </c>
      <c r="K9705">
        <v>2017</v>
      </c>
      <c r="L9705" t="s">
        <v>19</v>
      </c>
      <c r="M9705" s="144" t="s">
        <v>62</v>
      </c>
      <c r="O9705" s="144" t="s">
        <v>1998</v>
      </c>
    </row>
    <row r="9706" spans="1:15" x14ac:dyDescent="0.2">
      <c r="A9706" t="s">
        <v>63</v>
      </c>
      <c r="B9706" s="144" t="s">
        <v>162</v>
      </c>
      <c r="C9706">
        <v>720</v>
      </c>
      <c r="D9706" t="str">
        <f>VLOOKUP(Oliusala[[#This Row],[postnumer]],Sveitarfelog[#All],4,FALSE)</f>
        <v>Fljótsdalshreppur,Múlaþing</v>
      </c>
      <c r="E9706" t="str">
        <f>VLOOKUP(Oliusala[[#This Row],[postnumer]],Sveitarfelog[#All],5,FALSE)</f>
        <v>Austurland</v>
      </c>
      <c r="F9706" t="s">
        <v>24</v>
      </c>
      <c r="G9706" t="s">
        <v>24</v>
      </c>
      <c r="H9706" s="1" t="s">
        <v>58</v>
      </c>
      <c r="I9706" s="1">
        <v>69646</v>
      </c>
      <c r="J9706" s="2">
        <f>VLOOKUP(Oliusala[[#This Row],[tegund]],Tegundir!$B$2:$D$19,3,FALSE)*Oliusala[[#This Row],[magn]]/1000</f>
        <v>60.243790000000004</v>
      </c>
      <c r="K9706">
        <v>2017</v>
      </c>
      <c r="L9706" t="s">
        <v>18</v>
      </c>
      <c r="M9706" s="144" t="s">
        <v>59</v>
      </c>
    </row>
    <row r="9707" spans="1:15" x14ac:dyDescent="0.2">
      <c r="A9707" t="s">
        <v>57</v>
      </c>
      <c r="B9707" s="144" t="s">
        <v>162</v>
      </c>
      <c r="C9707">
        <v>720</v>
      </c>
      <c r="D9707" t="str">
        <f>VLOOKUP(Oliusala[[#This Row],[postnumer]],Sveitarfelog[#All],4,FALSE)</f>
        <v>Fljótsdalshreppur,Múlaþing</v>
      </c>
      <c r="E9707" t="str">
        <f>VLOOKUP(Oliusala[[#This Row],[postnumer]],Sveitarfelog[#All],5,FALSE)</f>
        <v>Austurland</v>
      </c>
      <c r="F9707" t="s">
        <v>25</v>
      </c>
      <c r="G9707" t="s">
        <v>24</v>
      </c>
      <c r="H9707" s="1" t="s">
        <v>60</v>
      </c>
      <c r="I9707" s="1">
        <v>99941</v>
      </c>
      <c r="J9707" s="2">
        <f>VLOOKUP(Oliusala[[#This Row],[tegund]],Tegundir!$B$2:$D$19,3,FALSE)*Oliusala[[#This Row],[magn]]/1000</f>
        <v>86.448965000000001</v>
      </c>
      <c r="K9707">
        <v>2017</v>
      </c>
      <c r="L9707" t="s">
        <v>19</v>
      </c>
      <c r="M9707" s="144" t="s">
        <v>59</v>
      </c>
      <c r="O9707" s="144" t="s">
        <v>1997</v>
      </c>
    </row>
    <row r="9708" spans="1:15" x14ac:dyDescent="0.2">
      <c r="A9708" t="s">
        <v>68</v>
      </c>
      <c r="B9708" s="144" t="s">
        <v>66</v>
      </c>
      <c r="C9708">
        <v>730</v>
      </c>
      <c r="D9708" t="str">
        <f>VLOOKUP(Oliusala[[#This Row],[postnumer]],Sveitarfelog[#All],4,FALSE)</f>
        <v>Fjarðabyggð</v>
      </c>
      <c r="E9708" t="str">
        <f>VLOOKUP(Oliusala[[#This Row],[postnumer]],Sveitarfelog[#All],5,FALSE)</f>
        <v>Austurland</v>
      </c>
      <c r="F9708" t="s">
        <v>30</v>
      </c>
      <c r="G9708" t="s">
        <v>24</v>
      </c>
      <c r="H9708" t="s">
        <v>60</v>
      </c>
      <c r="I9708" s="1">
        <v>12196</v>
      </c>
      <c r="J9708" s="2">
        <f>VLOOKUP(Oliusala[[#This Row],[tegund]],Tegundir!$B$2:$D$19,3,FALSE)*Oliusala[[#This Row],[magn]]/1000</f>
        <v>10.549539999999999</v>
      </c>
      <c r="K9708">
        <v>2017</v>
      </c>
      <c r="L9708" t="s">
        <v>19</v>
      </c>
      <c r="M9708" s="144" t="s">
        <v>59</v>
      </c>
      <c r="O9708" s="144" t="s">
        <v>1998</v>
      </c>
    </row>
    <row r="9709" spans="1:15" x14ac:dyDescent="0.2">
      <c r="A9709" t="s">
        <v>69</v>
      </c>
      <c r="B9709" s="144" t="s">
        <v>66</v>
      </c>
      <c r="C9709">
        <v>730</v>
      </c>
      <c r="D9709" t="str">
        <f>VLOOKUP(Oliusala[[#This Row],[postnumer]],Sveitarfelog[#All],4,FALSE)</f>
        <v>Fjarðabyggð</v>
      </c>
      <c r="E9709" t="str">
        <f>VLOOKUP(Oliusala[[#This Row],[postnumer]],Sveitarfelog[#All],5,FALSE)</f>
        <v>Austurland</v>
      </c>
      <c r="F9709" t="s">
        <v>30</v>
      </c>
      <c r="G9709" t="s">
        <v>24</v>
      </c>
      <c r="H9709" t="s">
        <v>60</v>
      </c>
      <c r="I9709" s="1">
        <v>68806</v>
      </c>
      <c r="J9709" s="2">
        <f>VLOOKUP(Oliusala[[#This Row],[tegund]],Tegundir!$B$2:$D$19,3,FALSE)*Oliusala[[#This Row],[magn]]/1000</f>
        <v>59.517189999999999</v>
      </c>
      <c r="K9709">
        <v>2017</v>
      </c>
      <c r="L9709" t="s">
        <v>19</v>
      </c>
      <c r="M9709" s="144" t="s">
        <v>59</v>
      </c>
      <c r="O9709" s="144" t="s">
        <v>1998</v>
      </c>
    </row>
    <row r="9710" spans="1:15" x14ac:dyDescent="0.2">
      <c r="A9710" t="s">
        <v>66</v>
      </c>
      <c r="B9710" s="144" t="s">
        <v>66</v>
      </c>
      <c r="C9710">
        <v>730</v>
      </c>
      <c r="D9710" t="str">
        <f>VLOOKUP(Oliusala[[#This Row],[postnumer]],Sveitarfelog[#All],4,FALSE)</f>
        <v>Fjarðabyggð</v>
      </c>
      <c r="E9710" t="str">
        <f>VLOOKUP(Oliusala[[#This Row],[postnumer]],Sveitarfelog[#All],5,FALSE)</f>
        <v>Austurland</v>
      </c>
      <c r="F9710" t="s">
        <v>24</v>
      </c>
      <c r="G9710" t="s">
        <v>24</v>
      </c>
      <c r="H9710" t="s">
        <v>58</v>
      </c>
      <c r="I9710" s="1">
        <v>8374</v>
      </c>
      <c r="J9710" s="2">
        <f>VLOOKUP(Oliusala[[#This Row],[tegund]],Tegundir!$B$2:$D$19,3,FALSE)*Oliusala[[#This Row],[magn]]/1000</f>
        <v>7.2435100000000006</v>
      </c>
      <c r="K9710">
        <v>2017</v>
      </c>
      <c r="L9710" t="s">
        <v>18</v>
      </c>
      <c r="M9710" s="144" t="s">
        <v>59</v>
      </c>
    </row>
    <row r="9711" spans="1:15" x14ac:dyDescent="0.2">
      <c r="A9711" t="s">
        <v>66</v>
      </c>
      <c r="B9711" s="144" t="s">
        <v>66</v>
      </c>
      <c r="C9711">
        <v>730</v>
      </c>
      <c r="D9711" t="str">
        <f>VLOOKUP(Oliusala[[#This Row],[postnumer]],Sveitarfelog[#All],4,FALSE)</f>
        <v>Fjarðabyggð</v>
      </c>
      <c r="E9711" t="str">
        <f>VLOOKUP(Oliusala[[#This Row],[postnumer]],Sveitarfelog[#All],5,FALSE)</f>
        <v>Austurland</v>
      </c>
      <c r="F9711" t="s">
        <v>29</v>
      </c>
      <c r="G9711" t="s">
        <v>24</v>
      </c>
      <c r="H9711" s="1" t="s">
        <v>58</v>
      </c>
      <c r="I9711" s="1">
        <v>-138290</v>
      </c>
      <c r="J9711" s="2">
        <v>0</v>
      </c>
      <c r="K9711">
        <v>2017</v>
      </c>
      <c r="L9711" t="s">
        <v>19</v>
      </c>
      <c r="M9711" s="144" t="s">
        <v>59</v>
      </c>
      <c r="O9711" s="144" t="s">
        <v>1998</v>
      </c>
    </row>
    <row r="9712" spans="1:15" x14ac:dyDescent="0.2">
      <c r="A9712" t="s">
        <v>66</v>
      </c>
      <c r="B9712" s="144" t="s">
        <v>66</v>
      </c>
      <c r="C9712">
        <v>730</v>
      </c>
      <c r="D9712" t="str">
        <f>VLOOKUP(Oliusala[[#This Row],[postnumer]],Sveitarfelog[#All],4,FALSE)</f>
        <v>Fjarðabyggð</v>
      </c>
      <c r="E9712" t="str">
        <f>VLOOKUP(Oliusala[[#This Row],[postnumer]],Sveitarfelog[#All],5,FALSE)</f>
        <v>Austurland</v>
      </c>
      <c r="F9712" t="s">
        <v>30</v>
      </c>
      <c r="G9712" t="s">
        <v>24</v>
      </c>
      <c r="H9712" s="1" t="s">
        <v>58</v>
      </c>
      <c r="I9712" s="1">
        <v>4709</v>
      </c>
      <c r="J9712" s="2">
        <f>VLOOKUP(Oliusala[[#This Row],[tegund]],Tegundir!$B$2:$D$19,3,FALSE)*Oliusala[[#This Row],[magn]]/1000</f>
        <v>4.0732850000000003</v>
      </c>
      <c r="K9712">
        <v>2017</v>
      </c>
      <c r="L9712" t="s">
        <v>19</v>
      </c>
      <c r="M9712" s="144" t="s">
        <v>59</v>
      </c>
      <c r="O9712" s="144" t="s">
        <v>1998</v>
      </c>
    </row>
    <row r="9713" spans="1:15" x14ac:dyDescent="0.2">
      <c r="A9713" t="s">
        <v>63</v>
      </c>
      <c r="B9713" s="144" t="s">
        <v>66</v>
      </c>
      <c r="C9713">
        <v>730</v>
      </c>
      <c r="D9713" t="str">
        <f>VLOOKUP(Oliusala[[#This Row],[postnumer]],Sveitarfelog[#All],4,FALSE)</f>
        <v>Fjarðabyggð</v>
      </c>
      <c r="E9713" t="str">
        <f>VLOOKUP(Oliusala[[#This Row],[postnumer]],Sveitarfelog[#All],5,FALSE)</f>
        <v>Austurland</v>
      </c>
      <c r="F9713" t="s">
        <v>24</v>
      </c>
      <c r="G9713" t="s">
        <v>24</v>
      </c>
      <c r="H9713" s="1" t="s">
        <v>58</v>
      </c>
      <c r="I9713" s="1">
        <v>1814060</v>
      </c>
      <c r="J9713" s="2">
        <f>VLOOKUP(Oliusala[[#This Row],[tegund]],Tegundir!$B$2:$D$19,3,FALSE)*Oliusala[[#This Row],[magn]]/1000</f>
        <v>1569.1618999999998</v>
      </c>
      <c r="K9713">
        <v>2017</v>
      </c>
      <c r="L9713" t="s">
        <v>18</v>
      </c>
      <c r="M9713" s="144" t="s">
        <v>59</v>
      </c>
    </row>
    <row r="9714" spans="1:15" x14ac:dyDescent="0.2">
      <c r="A9714" t="s">
        <v>69</v>
      </c>
      <c r="B9714" s="144" t="s">
        <v>66</v>
      </c>
      <c r="C9714">
        <v>730</v>
      </c>
      <c r="D9714" t="str">
        <f>VLOOKUP(Oliusala[[#This Row],[postnumer]],Sveitarfelog[#All],4,FALSE)</f>
        <v>Fjarðabyggð</v>
      </c>
      <c r="E9714" t="str">
        <f>VLOOKUP(Oliusala[[#This Row],[postnumer]],Sveitarfelog[#All],5,FALSE)</f>
        <v>Austurland</v>
      </c>
      <c r="F9714" t="s">
        <v>25</v>
      </c>
      <c r="G9714" t="s">
        <v>24</v>
      </c>
      <c r="H9714" t="s">
        <v>60</v>
      </c>
      <c r="I9714" s="1">
        <v>48585</v>
      </c>
      <c r="J9714" s="2">
        <f>VLOOKUP(Oliusala[[#This Row],[tegund]],Tegundir!$B$2:$D$19,3,FALSE)*Oliusala[[#This Row],[magn]]/1000</f>
        <v>42.026025000000004</v>
      </c>
      <c r="K9714">
        <v>2017</v>
      </c>
      <c r="L9714" t="s">
        <v>19</v>
      </c>
      <c r="M9714" s="144" t="s">
        <v>59</v>
      </c>
      <c r="O9714" s="144" t="s">
        <v>1997</v>
      </c>
    </row>
    <row r="9715" spans="1:15" x14ac:dyDescent="0.2">
      <c r="A9715" t="s">
        <v>66</v>
      </c>
      <c r="B9715" s="144" t="s">
        <v>66</v>
      </c>
      <c r="C9715">
        <v>730</v>
      </c>
      <c r="D9715" t="str">
        <f>VLOOKUP(Oliusala[[#This Row],[postnumer]],Sveitarfelog[#All],4,FALSE)</f>
        <v>Fjarðabyggð</v>
      </c>
      <c r="E9715" t="str">
        <f>VLOOKUP(Oliusala[[#This Row],[postnumer]],Sveitarfelog[#All],5,FALSE)</f>
        <v>Austurland</v>
      </c>
      <c r="F9715" t="s">
        <v>25</v>
      </c>
      <c r="G9715" t="s">
        <v>24</v>
      </c>
      <c r="H9715" s="1" t="s">
        <v>58</v>
      </c>
      <c r="I9715" s="1">
        <v>981403</v>
      </c>
      <c r="J9715" s="2">
        <f>VLOOKUP(Oliusala[[#This Row],[tegund]],Tegundir!$B$2:$D$19,3,FALSE)*Oliusala[[#This Row],[magn]]/1000</f>
        <v>848.91359499999999</v>
      </c>
      <c r="K9715">
        <v>2017</v>
      </c>
      <c r="L9715" t="s">
        <v>19</v>
      </c>
      <c r="M9715" s="144" t="s">
        <v>59</v>
      </c>
      <c r="O9715" s="144" t="s">
        <v>1997</v>
      </c>
    </row>
    <row r="9716" spans="1:15" x14ac:dyDescent="0.2">
      <c r="A9716" t="s">
        <v>66</v>
      </c>
      <c r="B9716" s="144" t="s">
        <v>66</v>
      </c>
      <c r="C9716">
        <v>730</v>
      </c>
      <c r="D9716" t="str">
        <f>VLOOKUP(Oliusala[[#This Row],[postnumer]],Sveitarfelog[#All],4,FALSE)</f>
        <v>Fjarðabyggð</v>
      </c>
      <c r="E9716" t="str">
        <f>VLOOKUP(Oliusala[[#This Row],[postnumer]],Sveitarfelog[#All],5,FALSE)</f>
        <v>Austurland</v>
      </c>
      <c r="F9716" t="s">
        <v>29</v>
      </c>
      <c r="G9716" t="s">
        <v>24</v>
      </c>
      <c r="H9716" s="1" t="s">
        <v>61</v>
      </c>
      <c r="I9716" s="1">
        <v>437325</v>
      </c>
      <c r="J9716" s="2">
        <f>VLOOKUP(Oliusala[[#This Row],[tegund]],Tegundir!$B$2:$D$19,3,FALSE)*Oliusala[[#This Row],[magn]]/1000</f>
        <v>378.28612500000003</v>
      </c>
      <c r="K9716">
        <v>2017</v>
      </c>
      <c r="L9716" t="s">
        <v>19</v>
      </c>
      <c r="M9716" s="144" t="s">
        <v>62</v>
      </c>
      <c r="O9716" s="144" t="s">
        <v>1998</v>
      </c>
    </row>
    <row r="9717" spans="1:15" x14ac:dyDescent="0.2">
      <c r="A9717" t="s">
        <v>69</v>
      </c>
      <c r="B9717" s="144" t="s">
        <v>69</v>
      </c>
      <c r="C9717">
        <v>735</v>
      </c>
      <c r="D9717" t="str">
        <f>VLOOKUP(Oliusala[[#This Row],[postnumer]],Sveitarfelog[#All],4,FALSE)</f>
        <v>Fjarðabyggð</v>
      </c>
      <c r="E9717" t="str">
        <f>VLOOKUP(Oliusala[[#This Row],[postnumer]],Sveitarfelog[#All],5,FALSE)</f>
        <v>Austurland</v>
      </c>
      <c r="F9717" t="s">
        <v>25</v>
      </c>
      <c r="G9717" t="s">
        <v>24</v>
      </c>
      <c r="H9717" t="s">
        <v>58</v>
      </c>
      <c r="I9717" s="1">
        <v>62075</v>
      </c>
      <c r="J9717" s="2">
        <f>VLOOKUP(Oliusala[[#This Row],[tegund]],Tegundir!$B$2:$D$19,3,FALSE)*Oliusala[[#This Row],[magn]]/1000</f>
        <v>53.694875000000003</v>
      </c>
      <c r="K9717">
        <v>2017</v>
      </c>
      <c r="L9717" t="s">
        <v>19</v>
      </c>
      <c r="M9717" s="144" t="s">
        <v>59</v>
      </c>
      <c r="O9717" s="144" t="s">
        <v>1997</v>
      </c>
    </row>
    <row r="9718" spans="1:15" x14ac:dyDescent="0.2">
      <c r="A9718" t="s">
        <v>66</v>
      </c>
      <c r="B9718" s="144" t="s">
        <v>69</v>
      </c>
      <c r="C9718">
        <v>735</v>
      </c>
      <c r="D9718" t="str">
        <f>VLOOKUP(Oliusala[[#This Row],[postnumer]],Sveitarfelog[#All],4,FALSE)</f>
        <v>Fjarðabyggð</v>
      </c>
      <c r="E9718" t="str">
        <f>VLOOKUP(Oliusala[[#This Row],[postnumer]],Sveitarfelog[#All],5,FALSE)</f>
        <v>Austurland</v>
      </c>
      <c r="F9718" t="s">
        <v>25</v>
      </c>
      <c r="G9718" t="s">
        <v>24</v>
      </c>
      <c r="H9718" t="s">
        <v>60</v>
      </c>
      <c r="I9718" s="1">
        <v>18720</v>
      </c>
      <c r="J9718" s="2">
        <f>VLOOKUP(Oliusala[[#This Row],[tegund]],Tegundir!$B$2:$D$19,3,FALSE)*Oliusala[[#This Row],[magn]]/1000</f>
        <v>16.192799999999998</v>
      </c>
      <c r="K9718">
        <v>2017</v>
      </c>
      <c r="L9718" t="s">
        <v>19</v>
      </c>
      <c r="M9718" s="144" t="s">
        <v>59</v>
      </c>
      <c r="O9718" s="144" t="s">
        <v>1997</v>
      </c>
    </row>
    <row r="9719" spans="1:15" x14ac:dyDescent="0.2">
      <c r="A9719" t="s">
        <v>57</v>
      </c>
      <c r="B9719" s="144" t="s">
        <v>69</v>
      </c>
      <c r="C9719">
        <v>735</v>
      </c>
      <c r="D9719" t="str">
        <f>VLOOKUP(Oliusala[[#This Row],[postnumer]],Sveitarfelog[#All],4,FALSE)</f>
        <v>Fjarðabyggð</v>
      </c>
      <c r="E9719" t="str">
        <f>VLOOKUP(Oliusala[[#This Row],[postnumer]],Sveitarfelog[#All],5,FALSE)</f>
        <v>Austurland</v>
      </c>
      <c r="F9719" t="s">
        <v>25</v>
      </c>
      <c r="G9719" t="s">
        <v>24</v>
      </c>
      <c r="H9719" s="1" t="s">
        <v>60</v>
      </c>
      <c r="I9719" s="1">
        <v>350499</v>
      </c>
      <c r="J9719" s="2">
        <f>VLOOKUP(Oliusala[[#This Row],[tegund]],Tegundir!$B$2:$D$19,3,FALSE)*Oliusala[[#This Row],[magn]]/1000</f>
        <v>303.18163500000003</v>
      </c>
      <c r="K9719">
        <v>2017</v>
      </c>
      <c r="L9719" t="s">
        <v>19</v>
      </c>
      <c r="M9719" s="144" t="s">
        <v>59</v>
      </c>
      <c r="O9719" s="144" t="s">
        <v>1997</v>
      </c>
    </row>
    <row r="9720" spans="1:15" x14ac:dyDescent="0.2">
      <c r="A9720" t="s">
        <v>68</v>
      </c>
      <c r="B9720" s="144" t="s">
        <v>69</v>
      </c>
      <c r="C9720">
        <v>735</v>
      </c>
      <c r="D9720" t="str">
        <f>VLOOKUP(Oliusala[[#This Row],[postnumer]],Sveitarfelog[#All],4,FALSE)</f>
        <v>Fjarðabyggð</v>
      </c>
      <c r="E9720" t="str">
        <f>VLOOKUP(Oliusala[[#This Row],[postnumer]],Sveitarfelog[#All],5,FALSE)</f>
        <v>Austurland</v>
      </c>
      <c r="F9720" t="s">
        <v>29</v>
      </c>
      <c r="G9720" t="s">
        <v>24</v>
      </c>
      <c r="H9720" s="1" t="s">
        <v>60</v>
      </c>
      <c r="I9720" s="1">
        <v>32979</v>
      </c>
      <c r="J9720" s="2">
        <f>VLOOKUP(Oliusala[[#This Row],[tegund]],Tegundir!$B$2:$D$19,3,FALSE)*Oliusala[[#This Row],[magn]]/1000</f>
        <v>28.526834999999998</v>
      </c>
      <c r="K9720">
        <v>2017</v>
      </c>
      <c r="L9720" t="s">
        <v>19</v>
      </c>
      <c r="M9720" s="144" t="s">
        <v>59</v>
      </c>
      <c r="O9720" s="144" t="s">
        <v>1998</v>
      </c>
    </row>
    <row r="9721" spans="1:15" x14ac:dyDescent="0.2">
      <c r="A9721" t="s">
        <v>69</v>
      </c>
      <c r="B9721" s="144" t="s">
        <v>69</v>
      </c>
      <c r="C9721">
        <v>735</v>
      </c>
      <c r="D9721" t="str">
        <f>VLOOKUP(Oliusala[[#This Row],[postnumer]],Sveitarfelog[#All],4,FALSE)</f>
        <v>Fjarðabyggð</v>
      </c>
      <c r="E9721" t="str">
        <f>VLOOKUP(Oliusala[[#This Row],[postnumer]],Sveitarfelog[#All],5,FALSE)</f>
        <v>Austurland</v>
      </c>
      <c r="F9721" t="s">
        <v>24</v>
      </c>
      <c r="G9721" t="s">
        <v>24</v>
      </c>
      <c r="H9721" t="s">
        <v>60</v>
      </c>
      <c r="I9721" s="1">
        <v>4028</v>
      </c>
      <c r="J9721" s="2">
        <f>VLOOKUP(Oliusala[[#This Row],[tegund]],Tegundir!$B$2:$D$19,3,FALSE)*Oliusala[[#This Row],[magn]]/1000</f>
        <v>3.4842199999999997</v>
      </c>
      <c r="K9721">
        <v>2017</v>
      </c>
      <c r="L9721" t="s">
        <v>18</v>
      </c>
      <c r="M9721" s="144" t="s">
        <v>59</v>
      </c>
    </row>
    <row r="9722" spans="1:15" x14ac:dyDescent="0.2">
      <c r="A9722" t="s">
        <v>69</v>
      </c>
      <c r="B9722" s="144" t="s">
        <v>69</v>
      </c>
      <c r="C9722">
        <v>735</v>
      </c>
      <c r="D9722" t="str">
        <f>VLOOKUP(Oliusala[[#This Row],[postnumer]],Sveitarfelog[#All],4,FALSE)</f>
        <v>Fjarðabyggð</v>
      </c>
      <c r="E9722" t="str">
        <f>VLOOKUP(Oliusala[[#This Row],[postnumer]],Sveitarfelog[#All],5,FALSE)</f>
        <v>Austurland</v>
      </c>
      <c r="F9722" t="s">
        <v>29</v>
      </c>
      <c r="G9722" t="s">
        <v>24</v>
      </c>
      <c r="H9722" t="s">
        <v>58</v>
      </c>
      <c r="I9722" s="1">
        <v>1649764</v>
      </c>
      <c r="J9722" s="2">
        <f>VLOOKUP(Oliusala[[#This Row],[tegund]],Tegundir!$B$2:$D$19,3,FALSE)*Oliusala[[#This Row],[magn]]/1000</f>
        <v>1427.0458599999999</v>
      </c>
      <c r="K9722">
        <v>2017</v>
      </c>
      <c r="L9722" t="s">
        <v>19</v>
      </c>
      <c r="M9722" s="144" t="s">
        <v>59</v>
      </c>
      <c r="O9722" s="144" t="s">
        <v>1998</v>
      </c>
    </row>
    <row r="9723" spans="1:15" x14ac:dyDescent="0.2">
      <c r="A9723" t="s">
        <v>69</v>
      </c>
      <c r="B9723" s="144" t="s">
        <v>69</v>
      </c>
      <c r="C9723">
        <v>735</v>
      </c>
      <c r="D9723" t="str">
        <f>VLOOKUP(Oliusala[[#This Row],[postnumer]],Sveitarfelog[#All],4,FALSE)</f>
        <v>Fjarðabyggð</v>
      </c>
      <c r="E9723" t="str">
        <f>VLOOKUP(Oliusala[[#This Row],[postnumer]],Sveitarfelog[#All],5,FALSE)</f>
        <v>Austurland</v>
      </c>
      <c r="F9723" t="s">
        <v>30</v>
      </c>
      <c r="G9723" t="s">
        <v>24</v>
      </c>
      <c r="H9723" t="s">
        <v>58</v>
      </c>
      <c r="I9723" s="1">
        <v>12952</v>
      </c>
      <c r="J9723" s="2">
        <f>VLOOKUP(Oliusala[[#This Row],[tegund]],Tegundir!$B$2:$D$19,3,FALSE)*Oliusala[[#This Row],[magn]]/1000</f>
        <v>11.203479999999999</v>
      </c>
      <c r="K9723">
        <v>2017</v>
      </c>
      <c r="L9723" t="s">
        <v>19</v>
      </c>
      <c r="M9723" s="144" t="s">
        <v>59</v>
      </c>
      <c r="O9723" s="144" t="s">
        <v>1998</v>
      </c>
    </row>
    <row r="9724" spans="1:15" x14ac:dyDescent="0.2">
      <c r="A9724" t="s">
        <v>66</v>
      </c>
      <c r="B9724" s="144" t="s">
        <v>69</v>
      </c>
      <c r="C9724">
        <v>735</v>
      </c>
      <c r="D9724" t="str">
        <f>VLOOKUP(Oliusala[[#This Row],[postnumer]],Sveitarfelog[#All],4,FALSE)</f>
        <v>Fjarðabyggð</v>
      </c>
      <c r="E9724" t="str">
        <f>VLOOKUP(Oliusala[[#This Row],[postnumer]],Sveitarfelog[#All],5,FALSE)</f>
        <v>Austurland</v>
      </c>
      <c r="F9724" t="s">
        <v>24</v>
      </c>
      <c r="G9724" t="s">
        <v>24</v>
      </c>
      <c r="H9724" t="s">
        <v>60</v>
      </c>
      <c r="I9724" s="1">
        <v>3258</v>
      </c>
      <c r="J9724" s="2">
        <f>VLOOKUP(Oliusala[[#This Row],[tegund]],Tegundir!$B$2:$D$19,3,FALSE)*Oliusala[[#This Row],[magn]]/1000</f>
        <v>2.8181700000000003</v>
      </c>
      <c r="K9724">
        <v>2017</v>
      </c>
      <c r="L9724" t="s">
        <v>18</v>
      </c>
      <c r="M9724" s="144" t="s">
        <v>59</v>
      </c>
    </row>
    <row r="9725" spans="1:15" x14ac:dyDescent="0.2">
      <c r="A9725" t="s">
        <v>66</v>
      </c>
      <c r="B9725" s="144" t="s">
        <v>69</v>
      </c>
      <c r="C9725">
        <v>735</v>
      </c>
      <c r="D9725" t="str">
        <f>VLOOKUP(Oliusala[[#This Row],[postnumer]],Sveitarfelog[#All],4,FALSE)</f>
        <v>Fjarðabyggð</v>
      </c>
      <c r="E9725" t="str">
        <f>VLOOKUP(Oliusala[[#This Row],[postnumer]],Sveitarfelog[#All],5,FALSE)</f>
        <v>Austurland</v>
      </c>
      <c r="F9725" t="s">
        <v>29</v>
      </c>
      <c r="G9725" t="s">
        <v>24</v>
      </c>
      <c r="H9725" s="1" t="s">
        <v>60</v>
      </c>
      <c r="I9725" s="1">
        <v>247073</v>
      </c>
      <c r="J9725" s="2">
        <f>VLOOKUP(Oliusala[[#This Row],[tegund]],Tegundir!$B$2:$D$19,3,FALSE)*Oliusala[[#This Row],[magn]]/1000</f>
        <v>213.71814499999999</v>
      </c>
      <c r="K9725">
        <v>2017</v>
      </c>
      <c r="L9725" t="s">
        <v>19</v>
      </c>
      <c r="M9725" s="144" t="s">
        <v>59</v>
      </c>
      <c r="O9725" s="144" t="s">
        <v>1998</v>
      </c>
    </row>
    <row r="9726" spans="1:15" x14ac:dyDescent="0.2">
      <c r="A9726" t="s">
        <v>57</v>
      </c>
      <c r="B9726" s="144" t="s">
        <v>69</v>
      </c>
      <c r="C9726">
        <v>735</v>
      </c>
      <c r="D9726" t="str">
        <f>VLOOKUP(Oliusala[[#This Row],[postnumer]],Sveitarfelog[#All],4,FALSE)</f>
        <v>Fjarðabyggð</v>
      </c>
      <c r="E9726" t="str">
        <f>VLOOKUP(Oliusala[[#This Row],[postnumer]],Sveitarfelog[#All],5,FALSE)</f>
        <v>Austurland</v>
      </c>
      <c r="F9726" t="s">
        <v>29</v>
      </c>
      <c r="G9726" t="s">
        <v>24</v>
      </c>
      <c r="H9726" s="1" t="s">
        <v>60</v>
      </c>
      <c r="I9726" s="1">
        <v>268688</v>
      </c>
      <c r="J9726" s="2">
        <f>VLOOKUP(Oliusala[[#This Row],[tegund]],Tegundir!$B$2:$D$19,3,FALSE)*Oliusala[[#This Row],[magn]]/1000</f>
        <v>232.41512</v>
      </c>
      <c r="K9726">
        <v>2017</v>
      </c>
      <c r="L9726" t="s">
        <v>19</v>
      </c>
      <c r="M9726" s="144" t="s">
        <v>59</v>
      </c>
      <c r="O9726" s="144" t="s">
        <v>1998</v>
      </c>
    </row>
    <row r="9727" spans="1:15" x14ac:dyDescent="0.2">
      <c r="A9727" t="s">
        <v>63</v>
      </c>
      <c r="B9727" s="144" t="s">
        <v>69</v>
      </c>
      <c r="C9727">
        <v>735</v>
      </c>
      <c r="D9727" t="str">
        <f>VLOOKUP(Oliusala[[#This Row],[postnumer]],Sveitarfelog[#All],4,FALSE)</f>
        <v>Fjarðabyggð</v>
      </c>
      <c r="E9727" t="str">
        <f>VLOOKUP(Oliusala[[#This Row],[postnumer]],Sveitarfelog[#All],5,FALSE)</f>
        <v>Austurland</v>
      </c>
      <c r="F9727" t="s">
        <v>24</v>
      </c>
      <c r="G9727" t="s">
        <v>24</v>
      </c>
      <c r="H9727" t="s">
        <v>58</v>
      </c>
      <c r="I9727" s="1">
        <v>478015</v>
      </c>
      <c r="J9727" s="2">
        <f>VLOOKUP(Oliusala[[#This Row],[tegund]],Tegundir!$B$2:$D$19,3,FALSE)*Oliusala[[#This Row],[magn]]/1000</f>
        <v>413.48297499999995</v>
      </c>
      <c r="K9727">
        <v>2017</v>
      </c>
      <c r="L9727" t="s">
        <v>18</v>
      </c>
      <c r="M9727" s="144" t="s">
        <v>59</v>
      </c>
    </row>
    <row r="9728" spans="1:15" x14ac:dyDescent="0.2">
      <c r="A9728" t="s">
        <v>69</v>
      </c>
      <c r="B9728" s="144" t="s">
        <v>69</v>
      </c>
      <c r="C9728">
        <v>735</v>
      </c>
      <c r="D9728" t="str">
        <f>VLOOKUP(Oliusala[[#This Row],[postnumer]],Sveitarfelog[#All],4,FALSE)</f>
        <v>Fjarðabyggð</v>
      </c>
      <c r="E9728" t="str">
        <f>VLOOKUP(Oliusala[[#This Row],[postnumer]],Sveitarfelog[#All],5,FALSE)</f>
        <v>Austurland</v>
      </c>
      <c r="F9728" t="s">
        <v>29</v>
      </c>
      <c r="G9728" t="s">
        <v>24</v>
      </c>
      <c r="H9728" s="1" t="s">
        <v>61</v>
      </c>
      <c r="I9728" s="1">
        <v>1090886</v>
      </c>
      <c r="J9728" s="2">
        <f>VLOOKUP(Oliusala[[#This Row],[tegund]],Tegundir!$B$2:$D$19,3,FALSE)*Oliusala[[#This Row],[magn]]/1000</f>
        <v>943.61639000000002</v>
      </c>
      <c r="K9728">
        <v>2017</v>
      </c>
      <c r="L9728" t="s">
        <v>19</v>
      </c>
      <c r="M9728" s="144" t="s">
        <v>62</v>
      </c>
      <c r="O9728" s="144" t="s">
        <v>1998</v>
      </c>
    </row>
    <row r="9729" spans="1:15" x14ac:dyDescent="0.2">
      <c r="A9729" t="s">
        <v>69</v>
      </c>
      <c r="B9729" s="144" t="s">
        <v>69</v>
      </c>
      <c r="C9729">
        <v>735</v>
      </c>
      <c r="D9729" t="str">
        <f>VLOOKUP(Oliusala[[#This Row],[postnumer]],Sveitarfelog[#All],4,FALSE)</f>
        <v>Fjarðabyggð</v>
      </c>
      <c r="E9729" t="str">
        <f>VLOOKUP(Oliusala[[#This Row],[postnumer]],Sveitarfelog[#All],5,FALSE)</f>
        <v>Austurland</v>
      </c>
      <c r="F9729" t="s">
        <v>30</v>
      </c>
      <c r="G9729" t="s">
        <v>24</v>
      </c>
      <c r="H9729" s="1" t="s">
        <v>61</v>
      </c>
      <c r="I9729" s="1">
        <v>15011</v>
      </c>
      <c r="J9729" s="2">
        <f>VLOOKUP(Oliusala[[#This Row],[tegund]],Tegundir!$B$2:$D$19,3,FALSE)*Oliusala[[#This Row],[magn]]/1000</f>
        <v>12.984515</v>
      </c>
      <c r="K9729">
        <v>2017</v>
      </c>
      <c r="L9729" t="s">
        <v>19</v>
      </c>
      <c r="M9729" s="144" t="s">
        <v>62</v>
      </c>
      <c r="O9729" s="144" t="s">
        <v>1998</v>
      </c>
    </row>
    <row r="9730" spans="1:15" x14ac:dyDescent="0.2">
      <c r="A9730" t="s">
        <v>69</v>
      </c>
      <c r="B9730" s="144" t="s">
        <v>164</v>
      </c>
      <c r="C9730">
        <v>740</v>
      </c>
      <c r="D9730" t="str">
        <f>VLOOKUP(Oliusala[[#This Row],[postnumer]],Sveitarfelog[#All],4,FALSE)</f>
        <v>Fjarðabyggð</v>
      </c>
      <c r="E9730" t="str">
        <f>VLOOKUP(Oliusala[[#This Row],[postnumer]],Sveitarfelog[#All],5,FALSE)</f>
        <v>Austurland</v>
      </c>
      <c r="F9730" t="s">
        <v>25</v>
      </c>
      <c r="G9730" t="s">
        <v>24</v>
      </c>
      <c r="H9730" t="s">
        <v>60</v>
      </c>
      <c r="I9730" s="1">
        <v>202590</v>
      </c>
      <c r="J9730" s="2">
        <f>VLOOKUP(Oliusala[[#This Row],[tegund]],Tegundir!$B$2:$D$19,3,FALSE)*Oliusala[[#This Row],[magn]]/1000</f>
        <v>175.24035000000001</v>
      </c>
      <c r="K9730">
        <v>2017</v>
      </c>
      <c r="L9730" t="s">
        <v>1955</v>
      </c>
      <c r="M9730" s="144" t="s">
        <v>59</v>
      </c>
    </row>
    <row r="9731" spans="1:15" x14ac:dyDescent="0.2">
      <c r="A9731" t="s">
        <v>64</v>
      </c>
      <c r="B9731" s="144" t="s">
        <v>164</v>
      </c>
      <c r="C9731">
        <v>740</v>
      </c>
      <c r="D9731" t="str">
        <f>VLOOKUP(Oliusala[[#This Row],[postnumer]],Sveitarfelog[#All],4,FALSE)</f>
        <v>Fjarðabyggð</v>
      </c>
      <c r="E9731" t="str">
        <f>VLOOKUP(Oliusala[[#This Row],[postnumer]],Sveitarfelog[#All],5,FALSE)</f>
        <v>Austurland</v>
      </c>
      <c r="F9731" t="s">
        <v>25</v>
      </c>
      <c r="G9731" t="s">
        <v>24</v>
      </c>
      <c r="H9731" t="s">
        <v>58</v>
      </c>
      <c r="I9731" s="1">
        <v>492633</v>
      </c>
      <c r="J9731" s="2">
        <f>VLOOKUP(Oliusala[[#This Row],[tegund]],Tegundir!$B$2:$D$19,3,FALSE)*Oliusala[[#This Row],[magn]]/1000</f>
        <v>426.127545</v>
      </c>
      <c r="K9731">
        <v>2017</v>
      </c>
      <c r="L9731" t="s">
        <v>1955</v>
      </c>
      <c r="M9731" s="144" t="s">
        <v>59</v>
      </c>
    </row>
    <row r="9732" spans="1:15" x14ac:dyDescent="0.2">
      <c r="A9732" t="s">
        <v>57</v>
      </c>
      <c r="B9732" s="144" t="s">
        <v>164</v>
      </c>
      <c r="C9732">
        <v>740</v>
      </c>
      <c r="D9732" t="str">
        <f>VLOOKUP(Oliusala[[#This Row],[postnumer]],Sveitarfelog[#All],4,FALSE)</f>
        <v>Fjarðabyggð</v>
      </c>
      <c r="E9732" t="str">
        <f>VLOOKUP(Oliusala[[#This Row],[postnumer]],Sveitarfelog[#All],5,FALSE)</f>
        <v>Austurland</v>
      </c>
      <c r="F9732" t="s">
        <v>25</v>
      </c>
      <c r="G9732" t="s">
        <v>24</v>
      </c>
      <c r="H9732" s="1" t="s">
        <v>60</v>
      </c>
      <c r="I9732" s="1">
        <v>2051</v>
      </c>
      <c r="J9732" s="2">
        <f>VLOOKUP(Oliusala[[#This Row],[tegund]],Tegundir!$B$2:$D$19,3,FALSE)*Oliusala[[#This Row],[magn]]/1000</f>
        <v>1.7741150000000001</v>
      </c>
      <c r="K9732">
        <v>2017</v>
      </c>
      <c r="L9732" t="s">
        <v>1955</v>
      </c>
      <c r="M9732" s="144" t="s">
        <v>59</v>
      </c>
    </row>
    <row r="9733" spans="1:15" x14ac:dyDescent="0.2">
      <c r="A9733" t="s">
        <v>69</v>
      </c>
      <c r="B9733" s="144" t="s">
        <v>164</v>
      </c>
      <c r="C9733">
        <v>740</v>
      </c>
      <c r="D9733" t="str">
        <f>VLOOKUP(Oliusala[[#This Row],[postnumer]],Sveitarfelog[#All],4,FALSE)</f>
        <v>Fjarðabyggð</v>
      </c>
      <c r="E9733" t="str">
        <f>VLOOKUP(Oliusala[[#This Row],[postnumer]],Sveitarfelog[#All],5,FALSE)</f>
        <v>Austurland</v>
      </c>
      <c r="F9733" t="s">
        <v>29</v>
      </c>
      <c r="G9733" t="s">
        <v>24</v>
      </c>
      <c r="H9733" s="1" t="s">
        <v>60</v>
      </c>
      <c r="I9733" s="1">
        <v>64828</v>
      </c>
      <c r="J9733" s="2">
        <f>VLOOKUP(Oliusala[[#This Row],[tegund]],Tegundir!$B$2:$D$19,3,FALSE)*Oliusala[[#This Row],[magn]]/1000</f>
        <v>56.076219999999999</v>
      </c>
      <c r="K9733">
        <v>2017</v>
      </c>
      <c r="L9733" t="s">
        <v>19</v>
      </c>
      <c r="M9733" s="144" t="s">
        <v>59</v>
      </c>
      <c r="O9733" s="144" t="s">
        <v>1998</v>
      </c>
    </row>
    <row r="9734" spans="1:15" x14ac:dyDescent="0.2">
      <c r="A9734" t="s">
        <v>64</v>
      </c>
      <c r="B9734" s="144" t="s">
        <v>164</v>
      </c>
      <c r="C9734">
        <v>740</v>
      </c>
      <c r="D9734" t="str">
        <f>VLOOKUP(Oliusala[[#This Row],[postnumer]],Sveitarfelog[#All],4,FALSE)</f>
        <v>Fjarðabyggð</v>
      </c>
      <c r="E9734" t="str">
        <f>VLOOKUP(Oliusala[[#This Row],[postnumer]],Sveitarfelog[#All],5,FALSE)</f>
        <v>Austurland</v>
      </c>
      <c r="F9734" t="s">
        <v>24</v>
      </c>
      <c r="G9734" t="s">
        <v>24</v>
      </c>
      <c r="H9734" t="s">
        <v>58</v>
      </c>
      <c r="I9734" s="1">
        <v>130265</v>
      </c>
      <c r="J9734" s="2">
        <f>VLOOKUP(Oliusala[[#This Row],[tegund]],Tegundir!$B$2:$D$19,3,FALSE)*Oliusala[[#This Row],[magn]]/1000</f>
        <v>112.679225</v>
      </c>
      <c r="K9734">
        <v>2017</v>
      </c>
      <c r="L9734" t="s">
        <v>18</v>
      </c>
      <c r="M9734" s="144" t="s">
        <v>59</v>
      </c>
    </row>
    <row r="9735" spans="1:15" x14ac:dyDescent="0.2">
      <c r="A9735" t="s">
        <v>69</v>
      </c>
      <c r="B9735" s="144" t="s">
        <v>69</v>
      </c>
      <c r="C9735">
        <v>735</v>
      </c>
      <c r="D9735" t="str">
        <f>VLOOKUP(Oliusala[[#This Row],[postnumer]],Sveitarfelog[#All],4,FALSE)</f>
        <v>Fjarðabyggð</v>
      </c>
      <c r="E9735" t="str">
        <f>VLOOKUP(Oliusala[[#This Row],[postnumer]],Sveitarfelog[#All],5,FALSE)</f>
        <v>Austurland</v>
      </c>
      <c r="F9735" t="s">
        <v>27</v>
      </c>
      <c r="G9735" t="s">
        <v>24</v>
      </c>
      <c r="H9735" t="s">
        <v>58</v>
      </c>
      <c r="I9735" s="1">
        <v>29865</v>
      </c>
      <c r="J9735" s="2">
        <f>VLOOKUP(Oliusala[[#This Row],[tegund]],Tegundir!$B$2:$D$19,3,FALSE)*Oliusala[[#This Row],[magn]]/1000</f>
        <v>25.833224999999999</v>
      </c>
      <c r="K9735">
        <v>2017</v>
      </c>
      <c r="L9735" t="s">
        <v>19</v>
      </c>
      <c r="M9735" s="144" t="s">
        <v>59</v>
      </c>
      <c r="O9735" s="144" t="s">
        <v>1998</v>
      </c>
    </row>
    <row r="9736" spans="1:15" x14ac:dyDescent="0.2">
      <c r="A9736" t="s">
        <v>64</v>
      </c>
      <c r="B9736" s="144" t="s">
        <v>164</v>
      </c>
      <c r="C9736">
        <v>740</v>
      </c>
      <c r="D9736" t="str">
        <f>VLOOKUP(Oliusala[[#This Row],[postnumer]],Sveitarfelog[#All],4,FALSE)</f>
        <v>Fjarðabyggð</v>
      </c>
      <c r="E9736" t="str">
        <f>VLOOKUP(Oliusala[[#This Row],[postnumer]],Sveitarfelog[#All],5,FALSE)</f>
        <v>Austurland</v>
      </c>
      <c r="F9736" t="s">
        <v>29</v>
      </c>
      <c r="G9736" t="s">
        <v>24</v>
      </c>
      <c r="H9736" t="s">
        <v>58</v>
      </c>
      <c r="I9736" s="1">
        <v>8008725</v>
      </c>
      <c r="J9736" s="2">
        <f>VLOOKUP(Oliusala[[#This Row],[tegund]],Tegundir!$B$2:$D$19,3,FALSE)*Oliusala[[#This Row],[magn]]/1000</f>
        <v>6927.5471250000001</v>
      </c>
      <c r="K9736">
        <v>2017</v>
      </c>
      <c r="L9736" t="s">
        <v>19</v>
      </c>
      <c r="M9736" s="144" t="s">
        <v>59</v>
      </c>
      <c r="O9736" s="144" t="s">
        <v>1998</v>
      </c>
    </row>
    <row r="9737" spans="1:15" x14ac:dyDescent="0.2">
      <c r="A9737" t="s">
        <v>66</v>
      </c>
      <c r="B9737" s="144" t="s">
        <v>164</v>
      </c>
      <c r="C9737">
        <v>740</v>
      </c>
      <c r="D9737" t="str">
        <f>VLOOKUP(Oliusala[[#This Row],[postnumer]],Sveitarfelog[#All],4,FALSE)</f>
        <v>Fjarðabyggð</v>
      </c>
      <c r="E9737" t="str">
        <f>VLOOKUP(Oliusala[[#This Row],[postnumer]],Sveitarfelog[#All],5,FALSE)</f>
        <v>Austurland</v>
      </c>
      <c r="F9737" t="s">
        <v>29</v>
      </c>
      <c r="G9737" t="s">
        <v>24</v>
      </c>
      <c r="H9737" t="s">
        <v>60</v>
      </c>
      <c r="I9737" s="1">
        <v>945093</v>
      </c>
      <c r="J9737" s="2">
        <f>VLOOKUP(Oliusala[[#This Row],[tegund]],Tegundir!$B$2:$D$19,3,FALSE)*Oliusala[[#This Row],[magn]]/1000</f>
        <v>817.5054449999999</v>
      </c>
      <c r="K9737">
        <v>2017</v>
      </c>
      <c r="L9737" t="s">
        <v>19</v>
      </c>
      <c r="M9737" s="144" t="s">
        <v>59</v>
      </c>
      <c r="O9737" s="144" t="s">
        <v>1998</v>
      </c>
    </row>
    <row r="9738" spans="1:15" x14ac:dyDescent="0.2">
      <c r="A9738" t="s">
        <v>63</v>
      </c>
      <c r="B9738" s="144" t="s">
        <v>164</v>
      </c>
      <c r="C9738">
        <v>740</v>
      </c>
      <c r="D9738" t="str">
        <f>VLOOKUP(Oliusala[[#This Row],[postnumer]],Sveitarfelog[#All],4,FALSE)</f>
        <v>Fjarðabyggð</v>
      </c>
      <c r="E9738" t="str">
        <f>VLOOKUP(Oliusala[[#This Row],[postnumer]],Sveitarfelog[#All],5,FALSE)</f>
        <v>Austurland</v>
      </c>
      <c r="F9738" t="s">
        <v>24</v>
      </c>
      <c r="G9738" t="s">
        <v>24</v>
      </c>
      <c r="H9738" s="1" t="s">
        <v>58</v>
      </c>
      <c r="I9738" s="1">
        <v>478417</v>
      </c>
      <c r="J9738" s="2">
        <f>VLOOKUP(Oliusala[[#This Row],[tegund]],Tegundir!$B$2:$D$19,3,FALSE)*Oliusala[[#This Row],[magn]]/1000</f>
        <v>413.83070500000002</v>
      </c>
      <c r="K9738">
        <v>2017</v>
      </c>
      <c r="L9738" t="s">
        <v>18</v>
      </c>
      <c r="M9738" s="144" t="s">
        <v>59</v>
      </c>
    </row>
    <row r="9739" spans="1:15" x14ac:dyDescent="0.2">
      <c r="A9739" t="s">
        <v>64</v>
      </c>
      <c r="B9739" s="144" t="s">
        <v>164</v>
      </c>
      <c r="C9739">
        <v>740</v>
      </c>
      <c r="D9739" t="str">
        <f>VLOOKUP(Oliusala[[#This Row],[postnumer]],Sveitarfelog[#All],4,FALSE)</f>
        <v>Fjarðabyggð</v>
      </c>
      <c r="E9739" t="str">
        <f>VLOOKUP(Oliusala[[#This Row],[postnumer]],Sveitarfelog[#All],5,FALSE)</f>
        <v>Austurland</v>
      </c>
      <c r="F9739" t="s">
        <v>27</v>
      </c>
      <c r="G9739" t="s">
        <v>24</v>
      </c>
      <c r="H9739" t="s">
        <v>58</v>
      </c>
      <c r="I9739" s="1">
        <v>650000</v>
      </c>
      <c r="J9739" s="2">
        <f>VLOOKUP(Oliusala[[#This Row],[tegund]],Tegundir!$B$2:$D$19,3,FALSE)*Oliusala[[#This Row],[magn]]/1000</f>
        <v>562.25</v>
      </c>
      <c r="K9739">
        <v>2017</v>
      </c>
      <c r="L9739" t="s">
        <v>1955</v>
      </c>
      <c r="M9739" s="144" t="s">
        <v>59</v>
      </c>
      <c r="N9739" s="144" t="s">
        <v>1939</v>
      </c>
    </row>
    <row r="9740" spans="1:15" x14ac:dyDescent="0.2">
      <c r="A9740" t="s">
        <v>64</v>
      </c>
      <c r="B9740" s="144" t="s">
        <v>164</v>
      </c>
      <c r="C9740">
        <v>740</v>
      </c>
      <c r="D9740" t="str">
        <f>VLOOKUP(Oliusala[[#This Row],[postnumer]],Sveitarfelog[#All],4,FALSE)</f>
        <v>Fjarðabyggð</v>
      </c>
      <c r="E9740" t="str">
        <f>VLOOKUP(Oliusala[[#This Row],[postnumer]],Sveitarfelog[#All],5,FALSE)</f>
        <v>Austurland</v>
      </c>
      <c r="F9740" t="s">
        <v>27</v>
      </c>
      <c r="G9740" t="s">
        <v>24</v>
      </c>
      <c r="H9740" t="s">
        <v>58</v>
      </c>
      <c r="I9740" s="1">
        <v>1298292</v>
      </c>
      <c r="J9740" s="2">
        <f>VLOOKUP(Oliusala[[#This Row],[tegund]],Tegundir!$B$2:$D$19,3,FALSE)*Oliusala[[#This Row],[magn]]/1000</f>
        <v>1123.0225800000001</v>
      </c>
      <c r="K9740">
        <v>2017</v>
      </c>
      <c r="L9740" t="s">
        <v>19</v>
      </c>
      <c r="M9740" s="144" t="s">
        <v>59</v>
      </c>
      <c r="N9740" s="144" t="s">
        <v>1939</v>
      </c>
      <c r="O9740" s="144" t="s">
        <v>1998</v>
      </c>
    </row>
    <row r="9741" spans="1:15" x14ac:dyDescent="0.2">
      <c r="A9741" t="s">
        <v>69</v>
      </c>
      <c r="B9741" s="144" t="s">
        <v>165</v>
      </c>
      <c r="C9741">
        <v>755</v>
      </c>
      <c r="D9741" t="str">
        <f>VLOOKUP(Oliusala[[#This Row],[postnumer]],Sveitarfelog[#All],4,FALSE)</f>
        <v>Fjarðabyggð</v>
      </c>
      <c r="E9741" t="str">
        <f>VLOOKUP(Oliusala[[#This Row],[postnumer]],Sveitarfelog[#All],5,FALSE)</f>
        <v>Austurland</v>
      </c>
      <c r="F9741" t="s">
        <v>25</v>
      </c>
      <c r="G9741" t="s">
        <v>24</v>
      </c>
      <c r="H9741" s="1" t="s">
        <v>60</v>
      </c>
      <c r="I9741" s="1">
        <v>119292</v>
      </c>
      <c r="J9741" s="2">
        <f>VLOOKUP(Oliusala[[#This Row],[tegund]],Tegundir!$B$2:$D$19,3,FALSE)*Oliusala[[#This Row],[magn]]/1000</f>
        <v>103.18758</v>
      </c>
      <c r="K9741">
        <v>2017</v>
      </c>
      <c r="L9741" t="s">
        <v>19</v>
      </c>
      <c r="M9741" s="144" t="s">
        <v>59</v>
      </c>
      <c r="O9741" s="144" t="s">
        <v>1997</v>
      </c>
    </row>
    <row r="9742" spans="1:15" x14ac:dyDescent="0.2">
      <c r="A9742" t="s">
        <v>57</v>
      </c>
      <c r="B9742" s="144" t="s">
        <v>165</v>
      </c>
      <c r="C9742">
        <v>755</v>
      </c>
      <c r="D9742" t="str">
        <f>VLOOKUP(Oliusala[[#This Row],[postnumer]],Sveitarfelog[#All],4,FALSE)</f>
        <v>Fjarðabyggð</v>
      </c>
      <c r="E9742" t="str">
        <f>VLOOKUP(Oliusala[[#This Row],[postnumer]],Sveitarfelog[#All],5,FALSE)</f>
        <v>Austurland</v>
      </c>
      <c r="F9742" t="s">
        <v>25</v>
      </c>
      <c r="G9742" t="s">
        <v>24</v>
      </c>
      <c r="H9742" s="1" t="s">
        <v>60</v>
      </c>
      <c r="I9742" s="1">
        <v>354164</v>
      </c>
      <c r="J9742" s="2">
        <f>VLOOKUP(Oliusala[[#This Row],[tegund]],Tegundir!$B$2:$D$19,3,FALSE)*Oliusala[[#This Row],[magn]]/1000</f>
        <v>306.35185999999999</v>
      </c>
      <c r="K9742">
        <v>2017</v>
      </c>
      <c r="L9742" t="s">
        <v>19</v>
      </c>
      <c r="M9742" s="144" t="s">
        <v>59</v>
      </c>
      <c r="O9742" s="144" t="s">
        <v>1997</v>
      </c>
    </row>
    <row r="9743" spans="1:15" x14ac:dyDescent="0.2">
      <c r="A9743" t="s">
        <v>165</v>
      </c>
      <c r="B9743" s="144" t="s">
        <v>165</v>
      </c>
      <c r="C9743">
        <v>755</v>
      </c>
      <c r="D9743" t="str">
        <f>VLOOKUP(Oliusala[[#This Row],[postnumer]],Sveitarfelog[#All],4,FALSE)</f>
        <v>Fjarðabyggð</v>
      </c>
      <c r="E9743" t="str">
        <f>VLOOKUP(Oliusala[[#This Row],[postnumer]],Sveitarfelog[#All],5,FALSE)</f>
        <v>Austurland</v>
      </c>
      <c r="F9743" t="s">
        <v>25</v>
      </c>
      <c r="G9743" t="s">
        <v>24</v>
      </c>
      <c r="H9743" s="1" t="s">
        <v>58</v>
      </c>
      <c r="I9743" s="1">
        <v>28719</v>
      </c>
      <c r="J9743" s="2">
        <f>VLOOKUP(Oliusala[[#This Row],[tegund]],Tegundir!$B$2:$D$19,3,FALSE)*Oliusala[[#This Row],[magn]]/1000</f>
        <v>24.841935000000003</v>
      </c>
      <c r="K9743">
        <v>2017</v>
      </c>
      <c r="L9743" t="s">
        <v>19</v>
      </c>
      <c r="M9743" s="144" t="s">
        <v>59</v>
      </c>
      <c r="O9743" s="144" t="s">
        <v>1997</v>
      </c>
    </row>
    <row r="9744" spans="1:15" x14ac:dyDescent="0.2">
      <c r="A9744" t="s">
        <v>165</v>
      </c>
      <c r="B9744" s="144" t="s">
        <v>165</v>
      </c>
      <c r="C9744">
        <v>755</v>
      </c>
      <c r="D9744" t="str">
        <f>VLOOKUP(Oliusala[[#This Row],[postnumer]],Sveitarfelog[#All],4,FALSE)</f>
        <v>Fjarðabyggð</v>
      </c>
      <c r="E9744" t="str">
        <f>VLOOKUP(Oliusala[[#This Row],[postnumer]],Sveitarfelog[#All],5,FALSE)</f>
        <v>Austurland</v>
      </c>
      <c r="F9744" t="s">
        <v>25</v>
      </c>
      <c r="G9744" t="s">
        <v>24</v>
      </c>
      <c r="H9744" s="1" t="s">
        <v>60</v>
      </c>
      <c r="I9744" s="1">
        <v>5245</v>
      </c>
      <c r="J9744" s="2">
        <f>VLOOKUP(Oliusala[[#This Row],[tegund]],Tegundir!$B$2:$D$19,3,FALSE)*Oliusala[[#This Row],[magn]]/1000</f>
        <v>4.5369250000000001</v>
      </c>
      <c r="K9744">
        <v>2017</v>
      </c>
      <c r="L9744" t="s">
        <v>19</v>
      </c>
      <c r="M9744" s="144" t="s">
        <v>59</v>
      </c>
      <c r="O9744" s="144" t="s">
        <v>1997</v>
      </c>
    </row>
    <row r="9745" spans="1:15" x14ac:dyDescent="0.2">
      <c r="A9745" t="s">
        <v>64</v>
      </c>
      <c r="B9745" s="144" t="s">
        <v>164</v>
      </c>
      <c r="C9745">
        <v>740</v>
      </c>
      <c r="D9745" t="str">
        <f>VLOOKUP(Oliusala[[#This Row],[postnumer]],Sveitarfelog[#All],4,FALSE)</f>
        <v>Fjarðabyggð</v>
      </c>
      <c r="E9745" t="str">
        <f>VLOOKUP(Oliusala[[#This Row],[postnumer]],Sveitarfelog[#All],5,FALSE)</f>
        <v>Austurland</v>
      </c>
      <c r="F9745" t="s">
        <v>29</v>
      </c>
      <c r="G9745" t="s">
        <v>24</v>
      </c>
      <c r="H9745" s="1" t="s">
        <v>61</v>
      </c>
      <c r="I9745" s="1">
        <v>865086</v>
      </c>
      <c r="J9745" s="2">
        <f>VLOOKUP(Oliusala[[#This Row],[tegund]],Tegundir!$B$2:$D$19,3,FALSE)*Oliusala[[#This Row],[magn]]/1000</f>
        <v>748.29939000000002</v>
      </c>
      <c r="K9745">
        <v>2017</v>
      </c>
      <c r="L9745" t="s">
        <v>19</v>
      </c>
      <c r="M9745" s="144" t="s">
        <v>62</v>
      </c>
      <c r="O9745" s="144" t="s">
        <v>1998</v>
      </c>
    </row>
    <row r="9746" spans="1:15" x14ac:dyDescent="0.2">
      <c r="A9746" t="s">
        <v>63</v>
      </c>
      <c r="B9746" s="144" t="s">
        <v>66</v>
      </c>
      <c r="C9746">
        <v>730</v>
      </c>
      <c r="D9746" t="str">
        <f>VLOOKUP(Oliusala[[#This Row],[postnumer]],Sveitarfelog[#All],4,FALSE)</f>
        <v>Fjarðabyggð</v>
      </c>
      <c r="E9746" t="str">
        <f>VLOOKUP(Oliusala[[#This Row],[postnumer]],Sveitarfelog[#All],5,FALSE)</f>
        <v>Austurland</v>
      </c>
      <c r="F9746" t="s">
        <v>25</v>
      </c>
      <c r="G9746" t="s">
        <v>24</v>
      </c>
      <c r="H9746" s="1" t="s">
        <v>58</v>
      </c>
      <c r="I9746" s="1">
        <v>111965</v>
      </c>
      <c r="J9746" s="2">
        <f>VLOOKUP(Oliusala[[#This Row],[tegund]],Tegundir!$B$2:$D$19,3,FALSE)*Oliusala[[#This Row],[magn]]/1000</f>
        <v>96.849725000000007</v>
      </c>
      <c r="K9746">
        <v>2017</v>
      </c>
      <c r="L9746" t="s">
        <v>1955</v>
      </c>
      <c r="M9746" s="144" t="s">
        <v>59</v>
      </c>
    </row>
    <row r="9747" spans="1:15" x14ac:dyDescent="0.2">
      <c r="A9747" t="s">
        <v>69</v>
      </c>
      <c r="B9747" s="144" t="s">
        <v>71</v>
      </c>
      <c r="C9747">
        <v>750</v>
      </c>
      <c r="D9747" t="str">
        <f>VLOOKUP(Oliusala[[#This Row],[postnumer]],Sveitarfelog[#All],4,FALSE)</f>
        <v>Fjarðabyggð</v>
      </c>
      <c r="E9747" t="str">
        <f>VLOOKUP(Oliusala[[#This Row],[postnumer]],Sveitarfelog[#All],5,FALSE)</f>
        <v>Austurland</v>
      </c>
      <c r="F9747" t="s">
        <v>29</v>
      </c>
      <c r="G9747" t="s">
        <v>24</v>
      </c>
      <c r="H9747" t="s">
        <v>60</v>
      </c>
      <c r="I9747" s="1">
        <v>676780</v>
      </c>
      <c r="J9747" s="2">
        <f>VLOOKUP(Oliusala[[#This Row],[tegund]],Tegundir!$B$2:$D$19,3,FALSE)*Oliusala[[#This Row],[magn]]/1000</f>
        <v>585.41469999999993</v>
      </c>
      <c r="K9747">
        <v>2017</v>
      </c>
      <c r="L9747" t="s">
        <v>19</v>
      </c>
      <c r="M9747" s="144" t="s">
        <v>59</v>
      </c>
      <c r="O9747" s="144" t="s">
        <v>1998</v>
      </c>
    </row>
    <row r="9748" spans="1:15" x14ac:dyDescent="0.2">
      <c r="A9748" t="s">
        <v>71</v>
      </c>
      <c r="B9748" s="144" t="s">
        <v>71</v>
      </c>
      <c r="C9748">
        <v>750</v>
      </c>
      <c r="D9748" t="str">
        <f>VLOOKUP(Oliusala[[#This Row],[postnumer]],Sveitarfelog[#All],4,FALSE)</f>
        <v>Fjarðabyggð</v>
      </c>
      <c r="E9748" t="str">
        <f>VLOOKUP(Oliusala[[#This Row],[postnumer]],Sveitarfelog[#All],5,FALSE)</f>
        <v>Austurland</v>
      </c>
      <c r="F9748" t="s">
        <v>24</v>
      </c>
      <c r="G9748" t="s">
        <v>24</v>
      </c>
      <c r="H9748" t="s">
        <v>58</v>
      </c>
      <c r="I9748" s="1">
        <v>1096</v>
      </c>
      <c r="J9748" s="2">
        <f>VLOOKUP(Oliusala[[#This Row],[tegund]],Tegundir!$B$2:$D$19,3,FALSE)*Oliusala[[#This Row],[magn]]/1000</f>
        <v>0.94803999999999999</v>
      </c>
      <c r="K9748">
        <v>2017</v>
      </c>
      <c r="L9748" t="s">
        <v>18</v>
      </c>
      <c r="M9748" s="144" t="s">
        <v>59</v>
      </c>
    </row>
    <row r="9749" spans="1:15" x14ac:dyDescent="0.2">
      <c r="A9749" t="s">
        <v>71</v>
      </c>
      <c r="B9749" s="144" t="s">
        <v>71</v>
      </c>
      <c r="C9749">
        <v>750</v>
      </c>
      <c r="D9749" t="str">
        <f>VLOOKUP(Oliusala[[#This Row],[postnumer]],Sveitarfelog[#All],4,FALSE)</f>
        <v>Fjarðabyggð</v>
      </c>
      <c r="E9749" t="str">
        <f>VLOOKUP(Oliusala[[#This Row],[postnumer]],Sveitarfelog[#All],5,FALSE)</f>
        <v>Austurland</v>
      </c>
      <c r="F9749" t="s">
        <v>29</v>
      </c>
      <c r="G9749" t="s">
        <v>24</v>
      </c>
      <c r="H9749" s="1" t="s">
        <v>58</v>
      </c>
      <c r="I9749" s="1">
        <v>38559</v>
      </c>
      <c r="J9749" s="2">
        <f>VLOOKUP(Oliusala[[#This Row],[tegund]],Tegundir!$B$2:$D$19,3,FALSE)*Oliusala[[#This Row],[magn]]/1000</f>
        <v>33.353534999999994</v>
      </c>
      <c r="K9749">
        <v>2017</v>
      </c>
      <c r="L9749" t="s">
        <v>19</v>
      </c>
      <c r="M9749" s="144" t="s">
        <v>59</v>
      </c>
      <c r="O9749" s="144" t="s">
        <v>1998</v>
      </c>
    </row>
    <row r="9750" spans="1:15" x14ac:dyDescent="0.2">
      <c r="A9750" t="s">
        <v>66</v>
      </c>
      <c r="B9750" s="144" t="s">
        <v>71</v>
      </c>
      <c r="C9750">
        <v>750</v>
      </c>
      <c r="D9750" t="str">
        <f>VLOOKUP(Oliusala[[#This Row],[postnumer]],Sveitarfelog[#All],4,FALSE)</f>
        <v>Fjarðabyggð</v>
      </c>
      <c r="E9750" t="str">
        <f>VLOOKUP(Oliusala[[#This Row],[postnumer]],Sveitarfelog[#All],5,FALSE)</f>
        <v>Austurland</v>
      </c>
      <c r="F9750" t="s">
        <v>24</v>
      </c>
      <c r="G9750" t="s">
        <v>24</v>
      </c>
      <c r="H9750" t="s">
        <v>60</v>
      </c>
      <c r="I9750" s="1">
        <v>502</v>
      </c>
      <c r="J9750" s="2">
        <f>VLOOKUP(Oliusala[[#This Row],[tegund]],Tegundir!$B$2:$D$19,3,FALSE)*Oliusala[[#This Row],[magn]]/1000</f>
        <v>0.43423</v>
      </c>
      <c r="K9750">
        <v>2017</v>
      </c>
      <c r="L9750" t="s">
        <v>18</v>
      </c>
      <c r="M9750" s="144" t="s">
        <v>59</v>
      </c>
    </row>
    <row r="9751" spans="1:15" x14ac:dyDescent="0.2">
      <c r="A9751" t="s">
        <v>66</v>
      </c>
      <c r="B9751" s="144" t="s">
        <v>71</v>
      </c>
      <c r="C9751">
        <v>750</v>
      </c>
      <c r="D9751" t="str">
        <f>VLOOKUP(Oliusala[[#This Row],[postnumer]],Sveitarfelog[#All],4,FALSE)</f>
        <v>Fjarðabyggð</v>
      </c>
      <c r="E9751" t="str">
        <f>VLOOKUP(Oliusala[[#This Row],[postnumer]],Sveitarfelog[#All],5,FALSE)</f>
        <v>Austurland</v>
      </c>
      <c r="F9751" t="s">
        <v>29</v>
      </c>
      <c r="G9751" t="s">
        <v>24</v>
      </c>
      <c r="H9751" s="1" t="s">
        <v>60</v>
      </c>
      <c r="I9751" s="1">
        <v>35044</v>
      </c>
      <c r="J9751" s="2">
        <f>VLOOKUP(Oliusala[[#This Row],[tegund]],Tegundir!$B$2:$D$19,3,FALSE)*Oliusala[[#This Row],[magn]]/1000</f>
        <v>30.31306</v>
      </c>
      <c r="K9751">
        <v>2017</v>
      </c>
      <c r="L9751" t="s">
        <v>19</v>
      </c>
      <c r="M9751" s="144" t="s">
        <v>59</v>
      </c>
      <c r="O9751" s="144" t="s">
        <v>1998</v>
      </c>
    </row>
    <row r="9752" spans="1:15" x14ac:dyDescent="0.2">
      <c r="A9752" t="s">
        <v>57</v>
      </c>
      <c r="B9752" s="144" t="s">
        <v>71</v>
      </c>
      <c r="C9752">
        <v>750</v>
      </c>
      <c r="D9752" t="str">
        <f>VLOOKUP(Oliusala[[#This Row],[postnumer]],Sveitarfelog[#All],4,FALSE)</f>
        <v>Fjarðabyggð</v>
      </c>
      <c r="E9752" t="str">
        <f>VLOOKUP(Oliusala[[#This Row],[postnumer]],Sveitarfelog[#All],5,FALSE)</f>
        <v>Austurland</v>
      </c>
      <c r="F9752" t="s">
        <v>29</v>
      </c>
      <c r="G9752" t="s">
        <v>24</v>
      </c>
      <c r="H9752" t="s">
        <v>60</v>
      </c>
      <c r="I9752" s="1">
        <v>35431</v>
      </c>
      <c r="J9752" s="2">
        <f>VLOOKUP(Oliusala[[#This Row],[tegund]],Tegundir!$B$2:$D$19,3,FALSE)*Oliusala[[#This Row],[magn]]/1000</f>
        <v>30.647814999999998</v>
      </c>
      <c r="K9752">
        <v>2017</v>
      </c>
      <c r="L9752" t="s">
        <v>19</v>
      </c>
      <c r="M9752" s="144" t="s">
        <v>59</v>
      </c>
      <c r="O9752" s="144" t="s">
        <v>1998</v>
      </c>
    </row>
    <row r="9753" spans="1:15" x14ac:dyDescent="0.2">
      <c r="A9753" t="s">
        <v>63</v>
      </c>
      <c r="B9753" s="144" t="s">
        <v>71</v>
      </c>
      <c r="C9753">
        <v>750</v>
      </c>
      <c r="D9753" t="str">
        <f>VLOOKUP(Oliusala[[#This Row],[postnumer]],Sveitarfelog[#All],4,FALSE)</f>
        <v>Fjarðabyggð</v>
      </c>
      <c r="E9753" t="str">
        <f>VLOOKUP(Oliusala[[#This Row],[postnumer]],Sveitarfelog[#All],5,FALSE)</f>
        <v>Austurland</v>
      </c>
      <c r="F9753" t="s">
        <v>24</v>
      </c>
      <c r="G9753" t="s">
        <v>24</v>
      </c>
      <c r="H9753" s="1" t="s">
        <v>58</v>
      </c>
      <c r="I9753" s="1">
        <v>264705</v>
      </c>
      <c r="J9753" s="2">
        <f>VLOOKUP(Oliusala[[#This Row],[tegund]],Tegundir!$B$2:$D$19,3,FALSE)*Oliusala[[#This Row],[magn]]/1000</f>
        <v>228.96982500000001</v>
      </c>
      <c r="K9753">
        <v>2017</v>
      </c>
      <c r="L9753" t="s">
        <v>18</v>
      </c>
      <c r="M9753" s="144" t="s">
        <v>59</v>
      </c>
    </row>
    <row r="9754" spans="1:15" x14ac:dyDescent="0.2">
      <c r="A9754" t="s">
        <v>69</v>
      </c>
      <c r="B9754" s="144" t="s">
        <v>69</v>
      </c>
      <c r="C9754">
        <v>735</v>
      </c>
      <c r="D9754" t="str">
        <f>VLOOKUP(Oliusala[[#This Row],[postnumer]],Sveitarfelog[#All],4,FALSE)</f>
        <v>Fjarðabyggð</v>
      </c>
      <c r="E9754" t="str">
        <f>VLOOKUP(Oliusala[[#This Row],[postnumer]],Sveitarfelog[#All],5,FALSE)</f>
        <v>Austurland</v>
      </c>
      <c r="F9754" t="s">
        <v>25</v>
      </c>
      <c r="G9754" t="s">
        <v>24</v>
      </c>
      <c r="H9754" t="s">
        <v>61</v>
      </c>
      <c r="I9754" s="1">
        <v>2971</v>
      </c>
      <c r="J9754" s="2">
        <f>VLOOKUP(Oliusala[[#This Row],[tegund]],Tegundir!$B$2:$D$19,3,FALSE)*Oliusala[[#This Row],[magn]]/1000</f>
        <v>2.5699149999999999</v>
      </c>
      <c r="K9754">
        <v>2017</v>
      </c>
      <c r="L9754" t="s">
        <v>1955</v>
      </c>
      <c r="M9754" s="144" t="s">
        <v>62</v>
      </c>
    </row>
    <row r="9755" spans="1:15" x14ac:dyDescent="0.2">
      <c r="A9755" t="s">
        <v>63</v>
      </c>
      <c r="B9755" s="144" t="s">
        <v>164</v>
      </c>
      <c r="C9755">
        <v>740</v>
      </c>
      <c r="D9755" t="str">
        <f>VLOOKUP(Oliusala[[#This Row],[postnumer]],Sveitarfelog[#All],4,FALSE)</f>
        <v>Fjarðabyggð</v>
      </c>
      <c r="E9755" t="str">
        <f>VLOOKUP(Oliusala[[#This Row],[postnumer]],Sveitarfelog[#All],5,FALSE)</f>
        <v>Austurland</v>
      </c>
      <c r="F9755" t="s">
        <v>25</v>
      </c>
      <c r="G9755" t="s">
        <v>24</v>
      </c>
      <c r="H9755" t="s">
        <v>58</v>
      </c>
      <c r="I9755" s="1">
        <v>49708</v>
      </c>
      <c r="J9755" s="2">
        <f>VLOOKUP(Oliusala[[#This Row],[tegund]],Tegundir!$B$2:$D$19,3,FALSE)*Oliusala[[#This Row],[magn]]/1000</f>
        <v>42.997419999999998</v>
      </c>
      <c r="K9755">
        <v>2017</v>
      </c>
      <c r="L9755" t="s">
        <v>1955</v>
      </c>
      <c r="M9755" s="144" t="s">
        <v>59</v>
      </c>
    </row>
    <row r="9756" spans="1:15" x14ac:dyDescent="0.2">
      <c r="A9756" t="s">
        <v>71</v>
      </c>
      <c r="B9756" s="144" t="s">
        <v>71</v>
      </c>
      <c r="C9756">
        <v>750</v>
      </c>
      <c r="D9756" t="str">
        <f>VLOOKUP(Oliusala[[#This Row],[postnumer]],Sveitarfelog[#All],4,FALSE)</f>
        <v>Fjarðabyggð</v>
      </c>
      <c r="E9756" t="str">
        <f>VLOOKUP(Oliusala[[#This Row],[postnumer]],Sveitarfelog[#All],5,FALSE)</f>
        <v>Austurland</v>
      </c>
      <c r="F9756" t="s">
        <v>29</v>
      </c>
      <c r="G9756" t="s">
        <v>24</v>
      </c>
      <c r="H9756" s="1" t="s">
        <v>61</v>
      </c>
      <c r="I9756" s="1">
        <v>284036</v>
      </c>
      <c r="J9756" s="2">
        <f>VLOOKUP(Oliusala[[#This Row],[tegund]],Tegundir!$B$2:$D$19,3,FALSE)*Oliusala[[#This Row],[magn]]/1000</f>
        <v>245.69113999999999</v>
      </c>
      <c r="K9756">
        <v>2017</v>
      </c>
      <c r="L9756" t="s">
        <v>19</v>
      </c>
      <c r="M9756" s="144" t="s">
        <v>62</v>
      </c>
      <c r="O9756" s="144" t="s">
        <v>1998</v>
      </c>
    </row>
    <row r="9757" spans="1:15" x14ac:dyDescent="0.2">
      <c r="A9757" t="s">
        <v>66</v>
      </c>
      <c r="B9757" s="144" t="s">
        <v>165</v>
      </c>
      <c r="C9757">
        <v>755</v>
      </c>
      <c r="D9757" t="str">
        <f>VLOOKUP(Oliusala[[#This Row],[postnumer]],Sveitarfelog[#All],4,FALSE)</f>
        <v>Fjarðabyggð</v>
      </c>
      <c r="E9757" t="str">
        <f>VLOOKUP(Oliusala[[#This Row],[postnumer]],Sveitarfelog[#All],5,FALSE)</f>
        <v>Austurland</v>
      </c>
      <c r="F9757" t="s">
        <v>29</v>
      </c>
      <c r="G9757" t="s">
        <v>24</v>
      </c>
      <c r="H9757" t="s">
        <v>60</v>
      </c>
      <c r="I9757" s="1">
        <v>2483</v>
      </c>
      <c r="J9757" s="2">
        <f>VLOOKUP(Oliusala[[#This Row],[tegund]],Tegundir!$B$2:$D$19,3,FALSE)*Oliusala[[#This Row],[magn]]/1000</f>
        <v>2.1477949999999999</v>
      </c>
      <c r="K9757">
        <v>2017</v>
      </c>
      <c r="L9757" t="s">
        <v>19</v>
      </c>
      <c r="M9757" s="144" t="s">
        <v>59</v>
      </c>
      <c r="O9757" s="144" t="s">
        <v>1998</v>
      </c>
    </row>
    <row r="9758" spans="1:15" x14ac:dyDescent="0.2">
      <c r="A9758" t="s">
        <v>57</v>
      </c>
      <c r="B9758" s="144" t="s">
        <v>165</v>
      </c>
      <c r="C9758">
        <v>755</v>
      </c>
      <c r="D9758" t="str">
        <f>VLOOKUP(Oliusala[[#This Row],[postnumer]],Sveitarfelog[#All],4,FALSE)</f>
        <v>Fjarðabyggð</v>
      </c>
      <c r="E9758" t="str">
        <f>VLOOKUP(Oliusala[[#This Row],[postnumer]],Sveitarfelog[#All],5,FALSE)</f>
        <v>Austurland</v>
      </c>
      <c r="F9758" t="s">
        <v>29</v>
      </c>
      <c r="G9758" t="s">
        <v>24</v>
      </c>
      <c r="H9758" s="1" t="s">
        <v>58</v>
      </c>
      <c r="I9758" s="1">
        <v>5895</v>
      </c>
      <c r="J9758" s="2">
        <f>VLOOKUP(Oliusala[[#This Row],[tegund]],Tegundir!$B$2:$D$19,3,FALSE)*Oliusala[[#This Row],[magn]]/1000</f>
        <v>5.0991749999999998</v>
      </c>
      <c r="K9758">
        <v>2017</v>
      </c>
      <c r="L9758" t="s">
        <v>19</v>
      </c>
      <c r="M9758" s="144" t="s">
        <v>59</v>
      </c>
      <c r="O9758" s="144" t="s">
        <v>1998</v>
      </c>
    </row>
    <row r="9759" spans="1:15" x14ac:dyDescent="0.2">
      <c r="A9759" t="s">
        <v>57</v>
      </c>
      <c r="B9759" s="144" t="s">
        <v>165</v>
      </c>
      <c r="C9759">
        <v>755</v>
      </c>
      <c r="D9759" t="str">
        <f>VLOOKUP(Oliusala[[#This Row],[postnumer]],Sveitarfelog[#All],4,FALSE)</f>
        <v>Fjarðabyggð</v>
      </c>
      <c r="E9759" t="str">
        <f>VLOOKUP(Oliusala[[#This Row],[postnumer]],Sveitarfelog[#All],5,FALSE)</f>
        <v>Austurland</v>
      </c>
      <c r="F9759" t="s">
        <v>29</v>
      </c>
      <c r="G9759" t="s">
        <v>24</v>
      </c>
      <c r="H9759" t="s">
        <v>60</v>
      </c>
      <c r="I9759" s="1">
        <v>25655</v>
      </c>
      <c r="J9759" s="2">
        <f>VLOOKUP(Oliusala[[#This Row],[tegund]],Tegundir!$B$2:$D$19,3,FALSE)*Oliusala[[#This Row],[magn]]/1000</f>
        <v>22.191575</v>
      </c>
      <c r="K9759">
        <v>2017</v>
      </c>
      <c r="L9759" t="s">
        <v>19</v>
      </c>
      <c r="M9759" s="144" t="s">
        <v>59</v>
      </c>
      <c r="O9759" s="144" t="s">
        <v>1998</v>
      </c>
    </row>
    <row r="9760" spans="1:15" x14ac:dyDescent="0.2">
      <c r="A9760" t="s">
        <v>165</v>
      </c>
      <c r="B9760" s="144" t="s">
        <v>165</v>
      </c>
      <c r="C9760">
        <v>755</v>
      </c>
      <c r="D9760" t="str">
        <f>VLOOKUP(Oliusala[[#This Row],[postnumer]],Sveitarfelog[#All],4,FALSE)</f>
        <v>Fjarðabyggð</v>
      </c>
      <c r="E9760" t="str">
        <f>VLOOKUP(Oliusala[[#This Row],[postnumer]],Sveitarfelog[#All],5,FALSE)</f>
        <v>Austurland</v>
      </c>
      <c r="F9760" t="s">
        <v>24</v>
      </c>
      <c r="G9760" t="s">
        <v>24</v>
      </c>
      <c r="H9760" s="1" t="s">
        <v>58</v>
      </c>
      <c r="I9760" s="1">
        <v>6309</v>
      </c>
      <c r="J9760" s="2">
        <f>VLOOKUP(Oliusala[[#This Row],[tegund]],Tegundir!$B$2:$D$19,3,FALSE)*Oliusala[[#This Row],[magn]]/1000</f>
        <v>5.4572849999999997</v>
      </c>
      <c r="K9760">
        <v>2017</v>
      </c>
      <c r="L9760" t="s">
        <v>18</v>
      </c>
      <c r="M9760" s="144" t="s">
        <v>59</v>
      </c>
    </row>
    <row r="9761" spans="1:15" x14ac:dyDescent="0.2">
      <c r="A9761" t="s">
        <v>63</v>
      </c>
      <c r="B9761" s="144" t="s">
        <v>165</v>
      </c>
      <c r="C9761">
        <v>755</v>
      </c>
      <c r="D9761" t="str">
        <f>VLOOKUP(Oliusala[[#This Row],[postnumer]],Sveitarfelog[#All],4,FALSE)</f>
        <v>Fjarðabyggð</v>
      </c>
      <c r="E9761" t="str">
        <f>VLOOKUP(Oliusala[[#This Row],[postnumer]],Sveitarfelog[#All],5,FALSE)</f>
        <v>Austurland</v>
      </c>
      <c r="F9761" t="s">
        <v>24</v>
      </c>
      <c r="G9761" t="s">
        <v>24</v>
      </c>
      <c r="H9761" t="s">
        <v>58</v>
      </c>
      <c r="I9761" s="1">
        <v>133566</v>
      </c>
      <c r="J9761" s="2">
        <f>VLOOKUP(Oliusala[[#This Row],[tegund]],Tegundir!$B$2:$D$19,3,FALSE)*Oliusala[[#This Row],[magn]]/1000</f>
        <v>115.53458999999999</v>
      </c>
      <c r="K9761">
        <v>2017</v>
      </c>
      <c r="L9761" t="s">
        <v>18</v>
      </c>
      <c r="M9761" s="144" t="s">
        <v>59</v>
      </c>
    </row>
    <row r="9762" spans="1:15" x14ac:dyDescent="0.2">
      <c r="A9762" t="s">
        <v>69</v>
      </c>
      <c r="B9762" s="144" t="s">
        <v>71</v>
      </c>
      <c r="C9762">
        <v>750</v>
      </c>
      <c r="D9762" t="str">
        <f>VLOOKUP(Oliusala[[#This Row],[postnumer]],Sveitarfelog[#All],4,FALSE)</f>
        <v>Fjarðabyggð</v>
      </c>
      <c r="E9762" t="str">
        <f>VLOOKUP(Oliusala[[#This Row],[postnumer]],Sveitarfelog[#All],5,FALSE)</f>
        <v>Austurland</v>
      </c>
      <c r="F9762" t="s">
        <v>25</v>
      </c>
      <c r="G9762" t="s">
        <v>24</v>
      </c>
      <c r="H9762" t="s">
        <v>60</v>
      </c>
      <c r="I9762" s="1">
        <v>90312</v>
      </c>
      <c r="J9762" s="2">
        <f>VLOOKUP(Oliusala[[#This Row],[tegund]],Tegundir!$B$2:$D$19,3,FALSE)*Oliusala[[#This Row],[magn]]/1000</f>
        <v>78.119880000000009</v>
      </c>
      <c r="K9762">
        <v>2017</v>
      </c>
      <c r="L9762" t="s">
        <v>1955</v>
      </c>
      <c r="M9762" s="144" t="s">
        <v>59</v>
      </c>
    </row>
    <row r="9763" spans="1:15" x14ac:dyDescent="0.2">
      <c r="A9763" t="s">
        <v>71</v>
      </c>
      <c r="B9763" s="144" t="s">
        <v>71</v>
      </c>
      <c r="C9763">
        <v>750</v>
      </c>
      <c r="D9763" t="str">
        <f>VLOOKUP(Oliusala[[#This Row],[postnumer]],Sveitarfelog[#All],4,FALSE)</f>
        <v>Fjarðabyggð</v>
      </c>
      <c r="E9763" t="str">
        <f>VLOOKUP(Oliusala[[#This Row],[postnumer]],Sveitarfelog[#All],5,FALSE)</f>
        <v>Austurland</v>
      </c>
      <c r="F9763" t="s">
        <v>25</v>
      </c>
      <c r="G9763" t="s">
        <v>24</v>
      </c>
      <c r="H9763" s="1" t="s">
        <v>58</v>
      </c>
      <c r="I9763" s="1">
        <v>32931</v>
      </c>
      <c r="J9763" s="2">
        <f>VLOOKUP(Oliusala[[#This Row],[tegund]],Tegundir!$B$2:$D$19,3,FALSE)*Oliusala[[#This Row],[magn]]/1000</f>
        <v>28.485315</v>
      </c>
      <c r="K9763">
        <v>2017</v>
      </c>
      <c r="L9763" t="s">
        <v>1955</v>
      </c>
      <c r="M9763" s="144" t="s">
        <v>59</v>
      </c>
    </row>
    <row r="9764" spans="1:15" x14ac:dyDescent="0.2">
      <c r="A9764" t="s">
        <v>66</v>
      </c>
      <c r="B9764" s="144" t="s">
        <v>71</v>
      </c>
      <c r="C9764">
        <v>750</v>
      </c>
      <c r="D9764" t="str">
        <f>VLOOKUP(Oliusala[[#This Row],[postnumer]],Sveitarfelog[#All],4,FALSE)</f>
        <v>Fjarðabyggð</v>
      </c>
      <c r="E9764" t="str">
        <f>VLOOKUP(Oliusala[[#This Row],[postnumer]],Sveitarfelog[#All],5,FALSE)</f>
        <v>Austurland</v>
      </c>
      <c r="F9764" t="s">
        <v>25</v>
      </c>
      <c r="G9764" t="s">
        <v>24</v>
      </c>
      <c r="H9764" s="1" t="s">
        <v>60</v>
      </c>
      <c r="I9764" s="1">
        <v>8133</v>
      </c>
      <c r="J9764" s="2">
        <f>VLOOKUP(Oliusala[[#This Row],[tegund]],Tegundir!$B$2:$D$19,3,FALSE)*Oliusala[[#This Row],[magn]]/1000</f>
        <v>7.0350450000000002</v>
      </c>
      <c r="K9764">
        <v>2017</v>
      </c>
      <c r="L9764" t="s">
        <v>1955</v>
      </c>
      <c r="M9764" s="144" t="s">
        <v>59</v>
      </c>
    </row>
    <row r="9765" spans="1:15" x14ac:dyDescent="0.2">
      <c r="A9765" t="s">
        <v>57</v>
      </c>
      <c r="B9765" s="144" t="s">
        <v>71</v>
      </c>
      <c r="C9765">
        <v>750</v>
      </c>
      <c r="D9765" t="str">
        <f>VLOOKUP(Oliusala[[#This Row],[postnumer]],Sveitarfelog[#All],4,FALSE)</f>
        <v>Fjarðabyggð</v>
      </c>
      <c r="E9765" t="str">
        <f>VLOOKUP(Oliusala[[#This Row],[postnumer]],Sveitarfelog[#All],5,FALSE)</f>
        <v>Austurland</v>
      </c>
      <c r="F9765" t="s">
        <v>25</v>
      </c>
      <c r="G9765" t="s">
        <v>24</v>
      </c>
      <c r="H9765" s="1" t="s">
        <v>60</v>
      </c>
      <c r="I9765" s="1">
        <v>2505</v>
      </c>
      <c r="J9765" s="2">
        <f>VLOOKUP(Oliusala[[#This Row],[tegund]],Tegundir!$B$2:$D$19,3,FALSE)*Oliusala[[#This Row],[magn]]/1000</f>
        <v>2.1668249999999998</v>
      </c>
      <c r="K9765">
        <v>2017</v>
      </c>
      <c r="L9765" t="s">
        <v>1955</v>
      </c>
      <c r="M9765" s="144" t="s">
        <v>59</v>
      </c>
    </row>
    <row r="9766" spans="1:15" x14ac:dyDescent="0.2">
      <c r="A9766" t="s">
        <v>63</v>
      </c>
      <c r="B9766" s="144" t="s">
        <v>71</v>
      </c>
      <c r="C9766">
        <v>750</v>
      </c>
      <c r="D9766" t="str">
        <f>VLOOKUP(Oliusala[[#This Row],[postnumer]],Sveitarfelog[#All],4,FALSE)</f>
        <v>Fjarðabyggð</v>
      </c>
      <c r="E9766" t="str">
        <f>VLOOKUP(Oliusala[[#This Row],[postnumer]],Sveitarfelog[#All],5,FALSE)</f>
        <v>Austurland</v>
      </c>
      <c r="F9766" t="s">
        <v>25</v>
      </c>
      <c r="G9766" t="s">
        <v>24</v>
      </c>
      <c r="H9766" s="1" t="s">
        <v>58</v>
      </c>
      <c r="I9766" s="1">
        <v>32355</v>
      </c>
      <c r="J9766" s="2">
        <f>VLOOKUP(Oliusala[[#This Row],[tegund]],Tegundir!$B$2:$D$19,3,FALSE)*Oliusala[[#This Row],[magn]]/1000</f>
        <v>27.987075000000001</v>
      </c>
      <c r="K9766">
        <v>2017</v>
      </c>
      <c r="L9766" t="s">
        <v>1955</v>
      </c>
      <c r="M9766" s="144" t="s">
        <v>59</v>
      </c>
    </row>
    <row r="9767" spans="1:15" x14ac:dyDescent="0.2">
      <c r="A9767" t="s">
        <v>66</v>
      </c>
      <c r="B9767" s="144" t="s">
        <v>165</v>
      </c>
      <c r="C9767">
        <v>755</v>
      </c>
      <c r="D9767" t="str">
        <f>VLOOKUP(Oliusala[[#This Row],[postnumer]],Sveitarfelog[#All],4,FALSE)</f>
        <v>Fjarðabyggð</v>
      </c>
      <c r="E9767" t="str">
        <f>VLOOKUP(Oliusala[[#This Row],[postnumer]],Sveitarfelog[#All],5,FALSE)</f>
        <v>Austurland</v>
      </c>
      <c r="F9767" t="s">
        <v>29</v>
      </c>
      <c r="G9767" t="s">
        <v>24</v>
      </c>
      <c r="H9767" t="s">
        <v>61</v>
      </c>
      <c r="I9767" s="1">
        <v>2271</v>
      </c>
      <c r="J9767" s="2">
        <f>VLOOKUP(Oliusala[[#This Row],[tegund]],Tegundir!$B$2:$D$19,3,FALSE)*Oliusala[[#This Row],[magn]]/1000</f>
        <v>1.964415</v>
      </c>
      <c r="K9767">
        <v>2017</v>
      </c>
      <c r="L9767" t="s">
        <v>19</v>
      </c>
      <c r="M9767" s="144" t="s">
        <v>62</v>
      </c>
      <c r="O9767" s="144" t="s">
        <v>1998</v>
      </c>
    </row>
    <row r="9768" spans="1:15" x14ac:dyDescent="0.2">
      <c r="A9768" t="s">
        <v>66</v>
      </c>
      <c r="B9768" s="144" t="s">
        <v>166</v>
      </c>
      <c r="C9768">
        <v>760</v>
      </c>
      <c r="D9768" t="str">
        <f>VLOOKUP(Oliusala[[#This Row],[postnumer]],Sveitarfelog[#All],4,FALSE)</f>
        <v>Fjarðabyggð</v>
      </c>
      <c r="E9768" t="str">
        <f>VLOOKUP(Oliusala[[#This Row],[postnumer]],Sveitarfelog[#All],5,FALSE)</f>
        <v>Austurland</v>
      </c>
      <c r="F9768" t="s">
        <v>29</v>
      </c>
      <c r="G9768" t="s">
        <v>24</v>
      </c>
      <c r="H9768" t="s">
        <v>60</v>
      </c>
      <c r="I9768" s="1">
        <v>6059</v>
      </c>
      <c r="J9768" s="2">
        <f>VLOOKUP(Oliusala[[#This Row],[tegund]],Tegundir!$B$2:$D$19,3,FALSE)*Oliusala[[#This Row],[magn]]/1000</f>
        <v>5.2410350000000001</v>
      </c>
      <c r="K9768">
        <v>2017</v>
      </c>
      <c r="L9768" t="s">
        <v>19</v>
      </c>
      <c r="M9768" s="144" t="s">
        <v>59</v>
      </c>
      <c r="O9768" s="144" t="s">
        <v>1998</v>
      </c>
    </row>
    <row r="9769" spans="1:15" x14ac:dyDescent="0.2">
      <c r="A9769" t="s">
        <v>57</v>
      </c>
      <c r="B9769" s="144" t="s">
        <v>166</v>
      </c>
      <c r="C9769">
        <v>760</v>
      </c>
      <c r="D9769" t="str">
        <f>VLOOKUP(Oliusala[[#This Row],[postnumer]],Sveitarfelog[#All],4,FALSE)</f>
        <v>Fjarðabyggð</v>
      </c>
      <c r="E9769" t="str">
        <f>VLOOKUP(Oliusala[[#This Row],[postnumer]],Sveitarfelog[#All],5,FALSE)</f>
        <v>Austurland</v>
      </c>
      <c r="F9769" t="s">
        <v>24</v>
      </c>
      <c r="G9769" t="s">
        <v>24</v>
      </c>
      <c r="H9769" s="1" t="s">
        <v>60</v>
      </c>
      <c r="I9769" s="1">
        <v>4622</v>
      </c>
      <c r="J9769" s="2">
        <f>VLOOKUP(Oliusala[[#This Row],[tegund]],Tegundir!$B$2:$D$19,3,FALSE)*Oliusala[[#This Row],[magn]]/1000</f>
        <v>3.9980299999999995</v>
      </c>
      <c r="K9769">
        <v>2017</v>
      </c>
      <c r="L9769" t="s">
        <v>18</v>
      </c>
      <c r="M9769" s="144" t="s">
        <v>59</v>
      </c>
    </row>
    <row r="9770" spans="1:15" x14ac:dyDescent="0.2">
      <c r="A9770" t="s">
        <v>165</v>
      </c>
      <c r="B9770" s="144" t="s">
        <v>166</v>
      </c>
      <c r="C9770">
        <v>760</v>
      </c>
      <c r="D9770" t="str">
        <f>VLOOKUP(Oliusala[[#This Row],[postnumer]],Sveitarfelog[#All],4,FALSE)</f>
        <v>Fjarðabyggð</v>
      </c>
      <c r="E9770" t="str">
        <f>VLOOKUP(Oliusala[[#This Row],[postnumer]],Sveitarfelog[#All],5,FALSE)</f>
        <v>Austurland</v>
      </c>
      <c r="F9770" t="s">
        <v>24</v>
      </c>
      <c r="G9770" t="s">
        <v>24</v>
      </c>
      <c r="H9770" s="1" t="s">
        <v>60</v>
      </c>
      <c r="I9770" s="1">
        <v>15940</v>
      </c>
      <c r="J9770" s="2">
        <f>VLOOKUP(Oliusala[[#This Row],[tegund]],Tegundir!$B$2:$D$19,3,FALSE)*Oliusala[[#This Row],[magn]]/1000</f>
        <v>13.7881</v>
      </c>
      <c r="K9770">
        <v>2017</v>
      </c>
      <c r="L9770" t="s">
        <v>18</v>
      </c>
      <c r="M9770" s="144" t="s">
        <v>59</v>
      </c>
    </row>
    <row r="9771" spans="1:15" x14ac:dyDescent="0.2">
      <c r="A9771" t="s">
        <v>63</v>
      </c>
      <c r="B9771" s="144" t="s">
        <v>166</v>
      </c>
      <c r="C9771">
        <v>760</v>
      </c>
      <c r="D9771" t="str">
        <f>VLOOKUP(Oliusala[[#This Row],[postnumer]],Sveitarfelog[#All],4,FALSE)</f>
        <v>Fjarðabyggð</v>
      </c>
      <c r="E9771" t="str">
        <f>VLOOKUP(Oliusala[[#This Row],[postnumer]],Sveitarfelog[#All],5,FALSE)</f>
        <v>Austurland</v>
      </c>
      <c r="F9771" t="s">
        <v>24</v>
      </c>
      <c r="G9771" t="s">
        <v>24</v>
      </c>
      <c r="H9771" s="1" t="s">
        <v>58</v>
      </c>
      <c r="I9771" s="1">
        <v>183419</v>
      </c>
      <c r="J9771" s="2">
        <f>VLOOKUP(Oliusala[[#This Row],[tegund]],Tegundir!$B$2:$D$19,3,FALSE)*Oliusala[[#This Row],[magn]]/1000</f>
        <v>158.65743499999999</v>
      </c>
      <c r="K9771">
        <v>2017</v>
      </c>
      <c r="L9771" t="s">
        <v>18</v>
      </c>
      <c r="M9771" s="144" t="s">
        <v>59</v>
      </c>
    </row>
    <row r="9772" spans="1:15" x14ac:dyDescent="0.2">
      <c r="A9772" t="s">
        <v>69</v>
      </c>
      <c r="B9772" s="144" t="s">
        <v>166</v>
      </c>
      <c r="C9772">
        <v>760</v>
      </c>
      <c r="D9772" t="str">
        <f>VLOOKUP(Oliusala[[#This Row],[postnumer]],Sveitarfelog[#All],4,FALSE)</f>
        <v>Fjarðabyggð</v>
      </c>
      <c r="E9772" t="str">
        <f>VLOOKUP(Oliusala[[#This Row],[postnumer]],Sveitarfelog[#All],5,FALSE)</f>
        <v>Austurland</v>
      </c>
      <c r="F9772" t="s">
        <v>25</v>
      </c>
      <c r="G9772" t="s">
        <v>24</v>
      </c>
      <c r="H9772" s="1" t="s">
        <v>60</v>
      </c>
      <c r="I9772" s="1">
        <v>4289</v>
      </c>
      <c r="J9772" s="2">
        <f>VLOOKUP(Oliusala[[#This Row],[tegund]],Tegundir!$B$2:$D$19,3,FALSE)*Oliusala[[#This Row],[magn]]/1000</f>
        <v>3.7099850000000001</v>
      </c>
      <c r="K9772">
        <v>2017</v>
      </c>
      <c r="L9772" t="s">
        <v>1955</v>
      </c>
      <c r="M9772" s="144" t="s">
        <v>59</v>
      </c>
    </row>
    <row r="9773" spans="1:15" x14ac:dyDescent="0.2">
      <c r="A9773" t="s">
        <v>66</v>
      </c>
      <c r="B9773" s="144" t="s">
        <v>166</v>
      </c>
      <c r="C9773">
        <v>760</v>
      </c>
      <c r="D9773" t="str">
        <f>VLOOKUP(Oliusala[[#This Row],[postnumer]],Sveitarfelog[#All],4,FALSE)</f>
        <v>Fjarðabyggð</v>
      </c>
      <c r="E9773" t="str">
        <f>VLOOKUP(Oliusala[[#This Row],[postnumer]],Sveitarfelog[#All],5,FALSE)</f>
        <v>Austurland</v>
      </c>
      <c r="F9773" t="s">
        <v>25</v>
      </c>
      <c r="G9773" t="s">
        <v>24</v>
      </c>
      <c r="H9773" t="s">
        <v>60</v>
      </c>
      <c r="I9773" s="1">
        <v>3223</v>
      </c>
      <c r="J9773" s="2">
        <f>VLOOKUP(Oliusala[[#This Row],[tegund]],Tegundir!$B$2:$D$19,3,FALSE)*Oliusala[[#This Row],[magn]]/1000</f>
        <v>2.7878949999999998</v>
      </c>
      <c r="K9773">
        <v>2017</v>
      </c>
      <c r="L9773" t="s">
        <v>1955</v>
      </c>
      <c r="M9773" s="144" t="s">
        <v>59</v>
      </c>
    </row>
    <row r="9774" spans="1:15" x14ac:dyDescent="0.2">
      <c r="A9774" t="s">
        <v>57</v>
      </c>
      <c r="B9774" s="144" t="s">
        <v>166</v>
      </c>
      <c r="C9774">
        <v>760</v>
      </c>
      <c r="D9774" t="str">
        <f>VLOOKUP(Oliusala[[#This Row],[postnumer]],Sveitarfelog[#All],4,FALSE)</f>
        <v>Fjarðabyggð</v>
      </c>
      <c r="E9774" t="str">
        <f>VLOOKUP(Oliusala[[#This Row],[postnumer]],Sveitarfelog[#All],5,FALSE)</f>
        <v>Austurland</v>
      </c>
      <c r="F9774" t="s">
        <v>25</v>
      </c>
      <c r="G9774" t="s">
        <v>24</v>
      </c>
      <c r="H9774" s="1" t="s">
        <v>60</v>
      </c>
      <c r="I9774" s="1">
        <v>128477</v>
      </c>
      <c r="J9774" s="2">
        <f>VLOOKUP(Oliusala[[#This Row],[tegund]],Tegundir!$B$2:$D$19,3,FALSE)*Oliusala[[#This Row],[magn]]/1000</f>
        <v>111.132605</v>
      </c>
      <c r="K9774">
        <v>2017</v>
      </c>
      <c r="L9774" t="s">
        <v>1955</v>
      </c>
      <c r="M9774" s="144" t="s">
        <v>59</v>
      </c>
    </row>
    <row r="9775" spans="1:15" x14ac:dyDescent="0.2">
      <c r="A9775" t="s">
        <v>165</v>
      </c>
      <c r="B9775" s="144" t="s">
        <v>166</v>
      </c>
      <c r="C9775">
        <v>760</v>
      </c>
      <c r="D9775" t="str">
        <f>VLOOKUP(Oliusala[[#This Row],[postnumer]],Sveitarfelog[#All],4,FALSE)</f>
        <v>Fjarðabyggð</v>
      </c>
      <c r="E9775" t="str">
        <f>VLOOKUP(Oliusala[[#This Row],[postnumer]],Sveitarfelog[#All],5,FALSE)</f>
        <v>Austurland</v>
      </c>
      <c r="F9775" t="s">
        <v>25</v>
      </c>
      <c r="G9775" t="s">
        <v>24</v>
      </c>
      <c r="H9775" s="1" t="s">
        <v>60</v>
      </c>
      <c r="I9775" s="1">
        <v>76288</v>
      </c>
      <c r="J9775" s="2">
        <f>VLOOKUP(Oliusala[[#This Row],[tegund]],Tegundir!$B$2:$D$19,3,FALSE)*Oliusala[[#This Row],[magn]]/1000</f>
        <v>65.98912</v>
      </c>
      <c r="K9775">
        <v>2017</v>
      </c>
      <c r="L9775" t="s">
        <v>1955</v>
      </c>
      <c r="M9775" s="144" t="s">
        <v>59</v>
      </c>
    </row>
    <row r="9776" spans="1:15" x14ac:dyDescent="0.2">
      <c r="A9776" t="s">
        <v>167</v>
      </c>
      <c r="B9776" s="144" t="s">
        <v>167</v>
      </c>
      <c r="C9776">
        <v>765</v>
      </c>
      <c r="D9776" t="str">
        <f>VLOOKUP(Oliusala[[#This Row],[postnumer]],Sveitarfelog[#All],4,FALSE)</f>
        <v>Fljótsdalshreppur,Múlaþing</v>
      </c>
      <c r="E9776" t="str">
        <f>VLOOKUP(Oliusala[[#This Row],[postnumer]],Sveitarfelog[#All],5,FALSE)</f>
        <v>Austurland</v>
      </c>
      <c r="F9776" t="s">
        <v>24</v>
      </c>
      <c r="G9776" t="s">
        <v>24</v>
      </c>
      <c r="H9776" s="1" t="s">
        <v>58</v>
      </c>
      <c r="I9776" s="1">
        <v>8345</v>
      </c>
      <c r="J9776" s="2">
        <f>VLOOKUP(Oliusala[[#This Row],[tegund]],Tegundir!$B$2:$D$19,3,FALSE)*Oliusala[[#This Row],[magn]]/1000</f>
        <v>7.2184249999999999</v>
      </c>
      <c r="K9776">
        <v>2017</v>
      </c>
      <c r="L9776" t="s">
        <v>18</v>
      </c>
      <c r="M9776" s="144" t="s">
        <v>59</v>
      </c>
    </row>
    <row r="9777" spans="1:15" x14ac:dyDescent="0.2">
      <c r="A9777" t="s">
        <v>167</v>
      </c>
      <c r="B9777" s="144" t="s">
        <v>167</v>
      </c>
      <c r="C9777">
        <v>765</v>
      </c>
      <c r="D9777" t="str">
        <f>VLOOKUP(Oliusala[[#This Row],[postnumer]],Sveitarfelog[#All],4,FALSE)</f>
        <v>Fljótsdalshreppur,Múlaþing</v>
      </c>
      <c r="E9777" t="str">
        <f>VLOOKUP(Oliusala[[#This Row],[postnumer]],Sveitarfelog[#All],5,FALSE)</f>
        <v>Austurland</v>
      </c>
      <c r="F9777" t="s">
        <v>29</v>
      </c>
      <c r="G9777" t="s">
        <v>24</v>
      </c>
      <c r="H9777" t="s">
        <v>58</v>
      </c>
      <c r="I9777" s="1">
        <v>44843</v>
      </c>
      <c r="J9777" s="2">
        <f>VLOOKUP(Oliusala[[#This Row],[tegund]],Tegundir!$B$2:$D$19,3,FALSE)*Oliusala[[#This Row],[magn]]/1000</f>
        <v>38.789194999999999</v>
      </c>
      <c r="K9777">
        <v>2017</v>
      </c>
      <c r="L9777" t="s">
        <v>19</v>
      </c>
      <c r="M9777" s="144" t="s">
        <v>59</v>
      </c>
      <c r="O9777" s="144" t="s">
        <v>1998</v>
      </c>
    </row>
    <row r="9778" spans="1:15" x14ac:dyDescent="0.2">
      <c r="A9778" t="s">
        <v>69</v>
      </c>
      <c r="B9778" s="144" t="s">
        <v>167</v>
      </c>
      <c r="C9778">
        <v>765</v>
      </c>
      <c r="D9778" t="str">
        <f>VLOOKUP(Oliusala[[#This Row],[postnumer]],Sveitarfelog[#All],4,FALSE)</f>
        <v>Fljótsdalshreppur,Múlaþing</v>
      </c>
      <c r="E9778" t="str">
        <f>VLOOKUP(Oliusala[[#This Row],[postnumer]],Sveitarfelog[#All],5,FALSE)</f>
        <v>Austurland</v>
      </c>
      <c r="F9778" t="s">
        <v>24</v>
      </c>
      <c r="G9778" t="s">
        <v>24</v>
      </c>
      <c r="H9778" t="s">
        <v>60</v>
      </c>
      <c r="I9778" s="1">
        <v>8025</v>
      </c>
      <c r="J9778" s="2">
        <f>VLOOKUP(Oliusala[[#This Row],[tegund]],Tegundir!$B$2:$D$19,3,FALSE)*Oliusala[[#This Row],[magn]]/1000</f>
        <v>6.9416250000000002</v>
      </c>
      <c r="K9778">
        <v>2017</v>
      </c>
      <c r="L9778" t="s">
        <v>18</v>
      </c>
      <c r="M9778" s="144" t="s">
        <v>59</v>
      </c>
    </row>
    <row r="9779" spans="1:15" x14ac:dyDescent="0.2">
      <c r="A9779" t="s">
        <v>69</v>
      </c>
      <c r="B9779" s="144" t="s">
        <v>167</v>
      </c>
      <c r="C9779">
        <v>765</v>
      </c>
      <c r="D9779" t="str">
        <f>VLOOKUP(Oliusala[[#This Row],[postnumer]],Sveitarfelog[#All],4,FALSE)</f>
        <v>Fljótsdalshreppur,Múlaþing</v>
      </c>
      <c r="E9779" t="str">
        <f>VLOOKUP(Oliusala[[#This Row],[postnumer]],Sveitarfelog[#All],5,FALSE)</f>
        <v>Austurland</v>
      </c>
      <c r="F9779" t="s">
        <v>29</v>
      </c>
      <c r="G9779" t="s">
        <v>24</v>
      </c>
      <c r="H9779" t="s">
        <v>60</v>
      </c>
      <c r="I9779" s="1">
        <v>99059</v>
      </c>
      <c r="J9779" s="2">
        <f>VLOOKUP(Oliusala[[#This Row],[tegund]],Tegundir!$B$2:$D$19,3,FALSE)*Oliusala[[#This Row],[magn]]/1000</f>
        <v>85.686035000000004</v>
      </c>
      <c r="K9779">
        <v>2017</v>
      </c>
      <c r="L9779" t="s">
        <v>19</v>
      </c>
      <c r="M9779" s="144" t="s">
        <v>59</v>
      </c>
      <c r="O9779" s="144" t="s">
        <v>1998</v>
      </c>
    </row>
    <row r="9780" spans="1:15" x14ac:dyDescent="0.2">
      <c r="A9780" t="s">
        <v>158</v>
      </c>
      <c r="B9780" s="144" t="s">
        <v>167</v>
      </c>
      <c r="C9780">
        <v>765</v>
      </c>
      <c r="D9780" t="str">
        <f>VLOOKUP(Oliusala[[#This Row],[postnumer]],Sveitarfelog[#All],4,FALSE)</f>
        <v>Fljótsdalshreppur,Múlaþing</v>
      </c>
      <c r="E9780" t="str">
        <f>VLOOKUP(Oliusala[[#This Row],[postnumer]],Sveitarfelog[#All],5,FALSE)</f>
        <v>Austurland</v>
      </c>
      <c r="F9780" t="s">
        <v>29</v>
      </c>
      <c r="G9780" t="s">
        <v>24</v>
      </c>
      <c r="H9780" s="1" t="s">
        <v>60</v>
      </c>
      <c r="I9780" s="1">
        <v>705655</v>
      </c>
      <c r="J9780" s="2">
        <f>VLOOKUP(Oliusala[[#This Row],[tegund]],Tegundir!$B$2:$D$19,3,FALSE)*Oliusala[[#This Row],[magn]]/1000</f>
        <v>610.39157499999999</v>
      </c>
      <c r="K9780">
        <v>2017</v>
      </c>
      <c r="L9780" t="s">
        <v>19</v>
      </c>
      <c r="M9780" s="144" t="s">
        <v>59</v>
      </c>
      <c r="O9780" s="144" t="s">
        <v>1998</v>
      </c>
    </row>
    <row r="9781" spans="1:15" x14ac:dyDescent="0.2">
      <c r="A9781" t="s">
        <v>63</v>
      </c>
      <c r="B9781" s="144" t="s">
        <v>167</v>
      </c>
      <c r="C9781">
        <v>765</v>
      </c>
      <c r="D9781" t="str">
        <f>VLOOKUP(Oliusala[[#This Row],[postnumer]],Sveitarfelog[#All],4,FALSE)</f>
        <v>Fljótsdalshreppur,Múlaþing</v>
      </c>
      <c r="E9781" t="str">
        <f>VLOOKUP(Oliusala[[#This Row],[postnumer]],Sveitarfelog[#All],5,FALSE)</f>
        <v>Austurland</v>
      </c>
      <c r="F9781" t="s">
        <v>24</v>
      </c>
      <c r="G9781" t="s">
        <v>24</v>
      </c>
      <c r="H9781" s="1" t="s">
        <v>58</v>
      </c>
      <c r="I9781" s="1">
        <v>422525</v>
      </c>
      <c r="J9781" s="2">
        <f>VLOOKUP(Oliusala[[#This Row],[tegund]],Tegundir!$B$2:$D$19,3,FALSE)*Oliusala[[#This Row],[magn]]/1000</f>
        <v>365.48412500000001</v>
      </c>
      <c r="K9781">
        <v>2017</v>
      </c>
      <c r="L9781" t="s">
        <v>18</v>
      </c>
      <c r="M9781" s="144" t="s">
        <v>59</v>
      </c>
    </row>
    <row r="9782" spans="1:15" x14ac:dyDescent="0.2">
      <c r="A9782" t="s">
        <v>167</v>
      </c>
      <c r="B9782" s="144" t="s">
        <v>167</v>
      </c>
      <c r="C9782">
        <v>765</v>
      </c>
      <c r="D9782" t="str">
        <f>VLOOKUP(Oliusala[[#This Row],[postnumer]],Sveitarfelog[#All],4,FALSE)</f>
        <v>Fljótsdalshreppur,Múlaþing</v>
      </c>
      <c r="E9782" t="str">
        <f>VLOOKUP(Oliusala[[#This Row],[postnumer]],Sveitarfelog[#All],5,FALSE)</f>
        <v>Austurland</v>
      </c>
      <c r="F9782" t="s">
        <v>25</v>
      </c>
      <c r="G9782" t="s">
        <v>24</v>
      </c>
      <c r="H9782" t="s">
        <v>58</v>
      </c>
      <c r="I9782" s="1">
        <v>369166</v>
      </c>
      <c r="J9782" s="2">
        <f>VLOOKUP(Oliusala[[#This Row],[tegund]],Tegundir!$B$2:$D$19,3,FALSE)*Oliusala[[#This Row],[magn]]/1000</f>
        <v>319.32859000000002</v>
      </c>
      <c r="K9782">
        <v>2017</v>
      </c>
      <c r="L9782" t="s">
        <v>19</v>
      </c>
      <c r="M9782" s="144" t="s">
        <v>59</v>
      </c>
      <c r="O9782" s="144" t="s">
        <v>1997</v>
      </c>
    </row>
    <row r="9783" spans="1:15" x14ac:dyDescent="0.2">
      <c r="A9783" t="s">
        <v>69</v>
      </c>
      <c r="B9783" s="144" t="s">
        <v>167</v>
      </c>
      <c r="C9783">
        <v>765</v>
      </c>
      <c r="D9783" t="str">
        <f>VLOOKUP(Oliusala[[#This Row],[postnumer]],Sveitarfelog[#All],4,FALSE)</f>
        <v>Fljótsdalshreppur,Múlaþing</v>
      </c>
      <c r="E9783" t="str">
        <f>VLOOKUP(Oliusala[[#This Row],[postnumer]],Sveitarfelog[#All],5,FALSE)</f>
        <v>Austurland</v>
      </c>
      <c r="F9783" t="s">
        <v>25</v>
      </c>
      <c r="G9783" t="s">
        <v>24</v>
      </c>
      <c r="H9783" t="s">
        <v>60</v>
      </c>
      <c r="I9783" s="1">
        <v>47138</v>
      </c>
      <c r="J9783" s="2">
        <f>VLOOKUP(Oliusala[[#This Row],[tegund]],Tegundir!$B$2:$D$19,3,FALSE)*Oliusala[[#This Row],[magn]]/1000</f>
        <v>40.774370000000005</v>
      </c>
      <c r="K9783">
        <v>2017</v>
      </c>
      <c r="L9783" t="s">
        <v>19</v>
      </c>
      <c r="M9783" s="144" t="s">
        <v>59</v>
      </c>
      <c r="O9783" s="144" t="s">
        <v>1997</v>
      </c>
    </row>
    <row r="9784" spans="1:15" x14ac:dyDescent="0.2">
      <c r="A9784" t="s">
        <v>57</v>
      </c>
      <c r="B9784" s="144" t="s">
        <v>167</v>
      </c>
      <c r="C9784">
        <v>765</v>
      </c>
      <c r="D9784" t="str">
        <f>VLOOKUP(Oliusala[[#This Row],[postnumer]],Sveitarfelog[#All],4,FALSE)</f>
        <v>Fljótsdalshreppur,Múlaþing</v>
      </c>
      <c r="E9784" t="str">
        <f>VLOOKUP(Oliusala[[#This Row],[postnumer]],Sveitarfelog[#All],5,FALSE)</f>
        <v>Austurland</v>
      </c>
      <c r="F9784" t="s">
        <v>25</v>
      </c>
      <c r="G9784" t="s">
        <v>24</v>
      </c>
      <c r="H9784" s="1" t="s">
        <v>60</v>
      </c>
      <c r="I9784" s="1">
        <v>6993</v>
      </c>
      <c r="J9784" s="2">
        <f>VLOOKUP(Oliusala[[#This Row],[tegund]],Tegundir!$B$2:$D$19,3,FALSE)*Oliusala[[#This Row],[magn]]/1000</f>
        <v>6.0489449999999998</v>
      </c>
      <c r="K9784">
        <v>2017</v>
      </c>
      <c r="L9784" t="s">
        <v>19</v>
      </c>
      <c r="M9784" s="144" t="s">
        <v>59</v>
      </c>
      <c r="O9784" s="144" t="s">
        <v>1997</v>
      </c>
    </row>
    <row r="9785" spans="1:15" x14ac:dyDescent="0.2">
      <c r="A9785" t="s">
        <v>63</v>
      </c>
      <c r="B9785" s="144" t="s">
        <v>167</v>
      </c>
      <c r="C9785">
        <v>765</v>
      </c>
      <c r="D9785" t="str">
        <f>VLOOKUP(Oliusala[[#This Row],[postnumer]],Sveitarfelog[#All],4,FALSE)</f>
        <v>Fljótsdalshreppur,Múlaþing</v>
      </c>
      <c r="E9785" t="str">
        <f>VLOOKUP(Oliusala[[#This Row],[postnumer]],Sveitarfelog[#All],5,FALSE)</f>
        <v>Austurland</v>
      </c>
      <c r="F9785" t="s">
        <v>25</v>
      </c>
      <c r="G9785" t="s">
        <v>24</v>
      </c>
      <c r="H9785" s="1" t="s">
        <v>58</v>
      </c>
      <c r="I9785" s="1">
        <v>32390</v>
      </c>
      <c r="J9785" s="2">
        <f>VLOOKUP(Oliusala[[#This Row],[tegund]],Tegundir!$B$2:$D$19,3,FALSE)*Oliusala[[#This Row],[magn]]/1000</f>
        <v>28.017349999999997</v>
      </c>
      <c r="K9785">
        <v>2017</v>
      </c>
      <c r="L9785" t="s">
        <v>19</v>
      </c>
      <c r="M9785" s="144" t="s">
        <v>59</v>
      </c>
      <c r="O9785" s="144" t="s">
        <v>1997</v>
      </c>
    </row>
    <row r="9786" spans="1:15" x14ac:dyDescent="0.2">
      <c r="A9786" t="s">
        <v>63</v>
      </c>
      <c r="B9786" s="144" t="s">
        <v>168</v>
      </c>
      <c r="C9786">
        <v>780</v>
      </c>
      <c r="D9786" t="str">
        <f>VLOOKUP(Oliusala[[#This Row],[postnumer]],Sveitarfelog[#All],4,FALSE)</f>
        <v>Sveitarfélagið Hornafjörður</v>
      </c>
      <c r="E9786" t="str">
        <f>VLOOKUP(Oliusala[[#This Row],[postnumer]],Sveitarfelog[#All],5,FALSE)</f>
        <v>Suðurland</v>
      </c>
      <c r="F9786" t="s">
        <v>25</v>
      </c>
      <c r="G9786" t="s">
        <v>24</v>
      </c>
      <c r="H9786" s="1" t="s">
        <v>58</v>
      </c>
      <c r="I9786" s="1">
        <v>42092</v>
      </c>
      <c r="J9786" s="2">
        <f>VLOOKUP(Oliusala[[#This Row],[tegund]],Tegundir!$B$2:$D$19,3,FALSE)*Oliusala[[#This Row],[magn]]/1000</f>
        <v>36.409579999999998</v>
      </c>
      <c r="K9786">
        <v>2017</v>
      </c>
      <c r="L9786" t="s">
        <v>19</v>
      </c>
      <c r="M9786" s="144" t="s">
        <v>59</v>
      </c>
      <c r="O9786" s="144" t="s">
        <v>1997</v>
      </c>
    </row>
    <row r="9787" spans="1:15" x14ac:dyDescent="0.2">
      <c r="A9787" t="s">
        <v>69</v>
      </c>
      <c r="B9787" s="144" t="s">
        <v>168</v>
      </c>
      <c r="C9787">
        <v>780</v>
      </c>
      <c r="D9787" t="str">
        <f>VLOOKUP(Oliusala[[#This Row],[postnumer]],Sveitarfelog[#All],4,FALSE)</f>
        <v>Sveitarfélagið Hornafjörður</v>
      </c>
      <c r="E9787" t="str">
        <f>VLOOKUP(Oliusala[[#This Row],[postnumer]],Sveitarfelog[#All],5,FALSE)</f>
        <v>Suðurland</v>
      </c>
      <c r="F9787" t="s">
        <v>29</v>
      </c>
      <c r="G9787" t="s">
        <v>24</v>
      </c>
      <c r="H9787" t="s">
        <v>60</v>
      </c>
      <c r="I9787" s="1">
        <v>26075</v>
      </c>
      <c r="J9787" s="2">
        <f>VLOOKUP(Oliusala[[#This Row],[tegund]],Tegundir!$B$2:$D$19,3,FALSE)*Oliusala[[#This Row],[magn]]/1000</f>
        <v>22.554874999999999</v>
      </c>
      <c r="K9787">
        <v>2017</v>
      </c>
      <c r="L9787" t="s">
        <v>19</v>
      </c>
      <c r="M9787" s="144" t="s">
        <v>59</v>
      </c>
      <c r="O9787" s="144" t="s">
        <v>1998</v>
      </c>
    </row>
    <row r="9788" spans="1:15" x14ac:dyDescent="0.2">
      <c r="A9788" t="s">
        <v>158</v>
      </c>
      <c r="B9788" s="144" t="s">
        <v>168</v>
      </c>
      <c r="C9788">
        <v>780</v>
      </c>
      <c r="D9788" t="str">
        <f>VLOOKUP(Oliusala[[#This Row],[postnumer]],Sveitarfelog[#All],4,FALSE)</f>
        <v>Sveitarfélagið Hornafjörður</v>
      </c>
      <c r="E9788" t="str">
        <f>VLOOKUP(Oliusala[[#This Row],[postnumer]],Sveitarfelog[#All],5,FALSE)</f>
        <v>Suðurland</v>
      </c>
      <c r="F9788" t="s">
        <v>24</v>
      </c>
      <c r="G9788" t="s">
        <v>24</v>
      </c>
      <c r="H9788" t="s">
        <v>58</v>
      </c>
      <c r="I9788" s="1">
        <v>196054</v>
      </c>
      <c r="J9788" s="2">
        <f>VLOOKUP(Oliusala[[#This Row],[tegund]],Tegundir!$B$2:$D$19,3,FALSE)*Oliusala[[#This Row],[magn]]/1000</f>
        <v>169.58670999999998</v>
      </c>
      <c r="K9788">
        <v>2017</v>
      </c>
      <c r="L9788" t="s">
        <v>18</v>
      </c>
      <c r="M9788" s="144" t="s">
        <v>59</v>
      </c>
    </row>
    <row r="9789" spans="1:15" x14ac:dyDescent="0.2">
      <c r="A9789" t="s">
        <v>158</v>
      </c>
      <c r="B9789" s="144" t="s">
        <v>168</v>
      </c>
      <c r="C9789">
        <v>780</v>
      </c>
      <c r="D9789" t="str">
        <f>VLOOKUP(Oliusala[[#This Row],[postnumer]],Sveitarfelog[#All],4,FALSE)</f>
        <v>Sveitarfélagið Hornafjörður</v>
      </c>
      <c r="E9789" t="str">
        <f>VLOOKUP(Oliusala[[#This Row],[postnumer]],Sveitarfelog[#All],5,FALSE)</f>
        <v>Suðurland</v>
      </c>
      <c r="F9789" t="s">
        <v>29</v>
      </c>
      <c r="G9789" t="s">
        <v>24</v>
      </c>
      <c r="H9789" t="s">
        <v>58</v>
      </c>
      <c r="I9789" s="1">
        <v>3506048</v>
      </c>
      <c r="J9789" s="2">
        <f>VLOOKUP(Oliusala[[#This Row],[tegund]],Tegundir!$B$2:$D$19,3,FALSE)*Oliusala[[#This Row],[magn]]/1000</f>
        <v>3032.7315199999998</v>
      </c>
      <c r="K9789">
        <v>2017</v>
      </c>
      <c r="L9789" t="s">
        <v>19</v>
      </c>
      <c r="M9789" s="144" t="s">
        <v>59</v>
      </c>
      <c r="O9789" s="144" t="s">
        <v>1998</v>
      </c>
    </row>
    <row r="9790" spans="1:15" x14ac:dyDescent="0.2">
      <c r="A9790" t="s">
        <v>158</v>
      </c>
      <c r="B9790" s="144" t="s">
        <v>168</v>
      </c>
      <c r="C9790">
        <v>780</v>
      </c>
      <c r="D9790" t="str">
        <f>VLOOKUP(Oliusala[[#This Row],[postnumer]],Sveitarfelog[#All],4,FALSE)</f>
        <v>Sveitarfélagið Hornafjörður</v>
      </c>
      <c r="E9790" t="str">
        <f>VLOOKUP(Oliusala[[#This Row],[postnumer]],Sveitarfelog[#All],5,FALSE)</f>
        <v>Suðurland</v>
      </c>
      <c r="F9790" t="s">
        <v>30</v>
      </c>
      <c r="G9790" t="s">
        <v>24</v>
      </c>
      <c r="H9790" t="s">
        <v>58</v>
      </c>
      <c r="I9790" s="1">
        <v>20333</v>
      </c>
      <c r="J9790" s="2">
        <f>VLOOKUP(Oliusala[[#This Row],[tegund]],Tegundir!$B$2:$D$19,3,FALSE)*Oliusala[[#This Row],[magn]]/1000</f>
        <v>17.588044999999997</v>
      </c>
      <c r="K9790">
        <v>2017</v>
      </c>
      <c r="L9790" t="s">
        <v>19</v>
      </c>
      <c r="M9790" s="144" t="s">
        <v>59</v>
      </c>
      <c r="O9790" s="144" t="s">
        <v>1998</v>
      </c>
    </row>
    <row r="9791" spans="1:15" x14ac:dyDescent="0.2">
      <c r="A9791" t="s">
        <v>63</v>
      </c>
      <c r="B9791" s="144" t="s">
        <v>168</v>
      </c>
      <c r="C9791">
        <v>780</v>
      </c>
      <c r="D9791" t="str">
        <f>VLOOKUP(Oliusala[[#This Row],[postnumer]],Sveitarfelog[#All],4,FALSE)</f>
        <v>Sveitarfélagið Hornafjörður</v>
      </c>
      <c r="E9791" t="str">
        <f>VLOOKUP(Oliusala[[#This Row],[postnumer]],Sveitarfelog[#All],5,FALSE)</f>
        <v>Suðurland</v>
      </c>
      <c r="F9791" t="s">
        <v>24</v>
      </c>
      <c r="G9791" t="s">
        <v>24</v>
      </c>
      <c r="H9791" s="1" t="s">
        <v>58</v>
      </c>
      <c r="I9791" s="1">
        <v>2182565</v>
      </c>
      <c r="J9791" s="2">
        <f>VLOOKUP(Oliusala[[#This Row],[tegund]],Tegundir!$B$2:$D$19,3,FALSE)*Oliusala[[#This Row],[magn]]/1000</f>
        <v>1887.918725</v>
      </c>
      <c r="K9791">
        <v>2017</v>
      </c>
      <c r="L9791" t="s">
        <v>18</v>
      </c>
      <c r="M9791" s="144" t="s">
        <v>59</v>
      </c>
    </row>
    <row r="9792" spans="1:15" x14ac:dyDescent="0.2">
      <c r="A9792" t="s">
        <v>63</v>
      </c>
      <c r="B9792" s="144" t="s">
        <v>171</v>
      </c>
      <c r="C9792">
        <v>781</v>
      </c>
      <c r="D9792" t="str">
        <f>VLOOKUP(Oliusala[[#This Row],[postnumer]],Sveitarfelog[#All],4,FALSE)</f>
        <v>Sveitarfélagið Hornafjörður</v>
      </c>
      <c r="E9792" t="str">
        <f>VLOOKUP(Oliusala[[#This Row],[postnumer]],Sveitarfelog[#All],5,FALSE)</f>
        <v>Suðurland</v>
      </c>
      <c r="F9792" t="s">
        <v>25</v>
      </c>
      <c r="G9792" t="s">
        <v>24</v>
      </c>
      <c r="H9792" s="1" t="s">
        <v>58</v>
      </c>
      <c r="I9792" s="1">
        <v>38606</v>
      </c>
      <c r="J9792" s="2">
        <f>VLOOKUP(Oliusala[[#This Row],[tegund]],Tegundir!$B$2:$D$19,3,FALSE)*Oliusala[[#This Row],[magn]]/1000</f>
        <v>33.394190000000002</v>
      </c>
      <c r="K9792">
        <v>2017</v>
      </c>
      <c r="L9792" t="s">
        <v>19</v>
      </c>
      <c r="M9792" s="144" t="s">
        <v>59</v>
      </c>
      <c r="O9792" s="144" t="s">
        <v>1997</v>
      </c>
    </row>
    <row r="9793" spans="1:15" x14ac:dyDescent="0.2">
      <c r="A9793" t="s">
        <v>63</v>
      </c>
      <c r="B9793" s="144" t="s">
        <v>70</v>
      </c>
      <c r="C9793">
        <v>800</v>
      </c>
      <c r="D9793" t="str">
        <f>VLOOKUP(Oliusala[[#This Row],[postnumer]],Sveitarfelog[#All],4,FALSE)</f>
        <v>Flóahreppur,Sveitarfélagið Árborg</v>
      </c>
      <c r="E9793" t="str">
        <f>VLOOKUP(Oliusala[[#This Row],[postnumer]],Sveitarfelog[#All],5,FALSE)</f>
        <v>Suðurland</v>
      </c>
      <c r="F9793" t="s">
        <v>25</v>
      </c>
      <c r="G9793" t="s">
        <v>24</v>
      </c>
      <c r="H9793" s="1" t="s">
        <v>58</v>
      </c>
      <c r="I9793" s="1">
        <v>432530</v>
      </c>
      <c r="J9793" s="2">
        <f>VLOOKUP(Oliusala[[#This Row],[tegund]],Tegundir!$B$2:$D$19,3,FALSE)*Oliusala[[#This Row],[magn]]/1000</f>
        <v>374.13845000000003</v>
      </c>
      <c r="K9793">
        <v>2017</v>
      </c>
      <c r="L9793" t="s">
        <v>18</v>
      </c>
      <c r="M9793" s="144" t="s">
        <v>59</v>
      </c>
    </row>
    <row r="9794" spans="1:15" x14ac:dyDescent="0.2">
      <c r="A9794" t="s">
        <v>63</v>
      </c>
      <c r="B9794" s="144" t="s">
        <v>70</v>
      </c>
      <c r="C9794">
        <v>800</v>
      </c>
      <c r="D9794" t="str">
        <f>VLOOKUP(Oliusala[[#This Row],[postnumer]],Sveitarfelog[#All],4,FALSE)</f>
        <v>Flóahreppur,Sveitarfélagið Árborg</v>
      </c>
      <c r="E9794" t="str">
        <f>VLOOKUP(Oliusala[[#This Row],[postnumer]],Sveitarfelog[#All],5,FALSE)</f>
        <v>Suðurland</v>
      </c>
      <c r="F9794" t="s">
        <v>25</v>
      </c>
      <c r="G9794" t="s">
        <v>24</v>
      </c>
      <c r="H9794" t="s">
        <v>58</v>
      </c>
      <c r="I9794" s="1">
        <v>60052</v>
      </c>
      <c r="J9794" s="2">
        <f>VLOOKUP(Oliusala[[#This Row],[tegund]],Tegundir!$B$2:$D$19,3,FALSE)*Oliusala[[#This Row],[magn]]/1000</f>
        <v>51.944979999999994</v>
      </c>
      <c r="K9794">
        <v>2017</v>
      </c>
      <c r="L9794" t="s">
        <v>18</v>
      </c>
      <c r="M9794" s="144" t="s">
        <v>59</v>
      </c>
    </row>
    <row r="9795" spans="1:15" x14ac:dyDescent="0.2">
      <c r="A9795" t="s">
        <v>158</v>
      </c>
      <c r="B9795" s="144" t="s">
        <v>169</v>
      </c>
      <c r="C9795">
        <v>781</v>
      </c>
      <c r="D9795" t="str">
        <f>VLOOKUP(Oliusala[[#This Row],[postnumer]],Sveitarfelog[#All],4,FALSE)</f>
        <v>Sveitarfélagið Hornafjörður</v>
      </c>
      <c r="E9795" t="str">
        <f>VLOOKUP(Oliusala[[#This Row],[postnumer]],Sveitarfelog[#All],5,FALSE)</f>
        <v>Suðurland</v>
      </c>
      <c r="F9795" t="s">
        <v>24</v>
      </c>
      <c r="G9795" t="s">
        <v>24</v>
      </c>
      <c r="H9795" t="s">
        <v>60</v>
      </c>
      <c r="I9795" s="1">
        <v>27593</v>
      </c>
      <c r="J9795" s="2">
        <f>VLOOKUP(Oliusala[[#This Row],[tegund]],Tegundir!$B$2:$D$19,3,FALSE)*Oliusala[[#This Row],[magn]]/1000</f>
        <v>23.867944999999999</v>
      </c>
      <c r="K9795">
        <v>2017</v>
      </c>
      <c r="L9795" t="s">
        <v>18</v>
      </c>
      <c r="M9795" s="144" t="s">
        <v>59</v>
      </c>
    </row>
    <row r="9796" spans="1:15" x14ac:dyDescent="0.2">
      <c r="A9796" t="s">
        <v>158</v>
      </c>
      <c r="B9796" s="144" t="s">
        <v>170</v>
      </c>
      <c r="C9796">
        <v>781</v>
      </c>
      <c r="D9796" t="str">
        <f>VLOOKUP(Oliusala[[#This Row],[postnumer]],Sveitarfelog[#All],4,FALSE)</f>
        <v>Sveitarfélagið Hornafjörður</v>
      </c>
      <c r="E9796" t="str">
        <f>VLOOKUP(Oliusala[[#This Row],[postnumer]],Sveitarfelog[#All],5,FALSE)</f>
        <v>Suðurland</v>
      </c>
      <c r="F9796" t="s">
        <v>24</v>
      </c>
      <c r="G9796" t="s">
        <v>24</v>
      </c>
      <c r="H9796" t="s">
        <v>60</v>
      </c>
      <c r="I9796" s="1">
        <v>54241</v>
      </c>
      <c r="J9796" s="2">
        <f>VLOOKUP(Oliusala[[#This Row],[tegund]],Tegundir!$B$2:$D$19,3,FALSE)*Oliusala[[#This Row],[magn]]/1000</f>
        <v>46.918464999999998</v>
      </c>
      <c r="K9796">
        <v>2017</v>
      </c>
      <c r="L9796" t="s">
        <v>18</v>
      </c>
      <c r="M9796" s="144" t="s">
        <v>59</v>
      </c>
    </row>
    <row r="9797" spans="1:15" x14ac:dyDescent="0.2">
      <c r="A9797" t="s">
        <v>57</v>
      </c>
      <c r="B9797" s="144" t="s">
        <v>171</v>
      </c>
      <c r="C9797">
        <v>781</v>
      </c>
      <c r="D9797" t="str">
        <f>VLOOKUP(Oliusala[[#This Row],[postnumer]],Sveitarfelog[#All],4,FALSE)</f>
        <v>Sveitarfélagið Hornafjörður</v>
      </c>
      <c r="E9797" t="str">
        <f>VLOOKUP(Oliusala[[#This Row],[postnumer]],Sveitarfelog[#All],5,FALSE)</f>
        <v>Suðurland</v>
      </c>
      <c r="F9797" t="s">
        <v>24</v>
      </c>
      <c r="G9797" t="s">
        <v>24</v>
      </c>
      <c r="H9797" s="1" t="s">
        <v>60</v>
      </c>
      <c r="I9797" s="1">
        <v>12772</v>
      </c>
      <c r="J9797" s="2">
        <f>VLOOKUP(Oliusala[[#This Row],[tegund]],Tegundir!$B$2:$D$19,3,FALSE)*Oliusala[[#This Row],[magn]]/1000</f>
        <v>11.047780000000001</v>
      </c>
      <c r="K9797">
        <v>2017</v>
      </c>
      <c r="L9797" t="s">
        <v>18</v>
      </c>
      <c r="M9797" s="144" t="s">
        <v>59</v>
      </c>
    </row>
    <row r="9798" spans="1:15" x14ac:dyDescent="0.2">
      <c r="A9798" t="s">
        <v>57</v>
      </c>
      <c r="B9798" s="144" t="s">
        <v>169</v>
      </c>
      <c r="C9798">
        <v>781</v>
      </c>
      <c r="D9798" t="str">
        <f>VLOOKUP(Oliusala[[#This Row],[postnumer]],Sveitarfelog[#All],4,FALSE)</f>
        <v>Sveitarfélagið Hornafjörður</v>
      </c>
      <c r="E9798" t="str">
        <f>VLOOKUP(Oliusala[[#This Row],[postnumer]],Sveitarfelog[#All],5,FALSE)</f>
        <v>Suðurland</v>
      </c>
      <c r="F9798" t="s">
        <v>24</v>
      </c>
      <c r="G9798" t="s">
        <v>24</v>
      </c>
      <c r="H9798" t="s">
        <v>60</v>
      </c>
      <c r="I9798" s="1">
        <v>56474</v>
      </c>
      <c r="J9798" s="2">
        <f>VLOOKUP(Oliusala[[#This Row],[tegund]],Tegundir!$B$2:$D$19,3,FALSE)*Oliusala[[#This Row],[magn]]/1000</f>
        <v>48.850010000000005</v>
      </c>
      <c r="K9798">
        <v>2017</v>
      </c>
      <c r="L9798" t="s">
        <v>18</v>
      </c>
      <c r="M9798" s="144" t="s">
        <v>59</v>
      </c>
    </row>
    <row r="9799" spans="1:15" x14ac:dyDescent="0.2">
      <c r="A9799" t="s">
        <v>57</v>
      </c>
      <c r="B9799" s="144" t="s">
        <v>170</v>
      </c>
      <c r="C9799">
        <v>781</v>
      </c>
      <c r="D9799" t="str">
        <f>VLOOKUP(Oliusala[[#This Row],[postnumer]],Sveitarfelog[#All],4,FALSE)</f>
        <v>Sveitarfélagið Hornafjörður</v>
      </c>
      <c r="E9799" t="str">
        <f>VLOOKUP(Oliusala[[#This Row],[postnumer]],Sveitarfelog[#All],5,FALSE)</f>
        <v>Suðurland</v>
      </c>
      <c r="F9799" t="s">
        <v>24</v>
      </c>
      <c r="G9799" t="s">
        <v>24</v>
      </c>
      <c r="H9799" t="s">
        <v>60</v>
      </c>
      <c r="I9799" s="1">
        <v>13519</v>
      </c>
      <c r="J9799" s="2">
        <f>VLOOKUP(Oliusala[[#This Row],[tegund]],Tegundir!$B$2:$D$19,3,FALSE)*Oliusala[[#This Row],[magn]]/1000</f>
        <v>11.693935</v>
      </c>
      <c r="K9799">
        <v>2017</v>
      </c>
      <c r="L9799" t="s">
        <v>18</v>
      </c>
      <c r="M9799" s="144" t="s">
        <v>59</v>
      </c>
    </row>
    <row r="9800" spans="1:15" x14ac:dyDescent="0.2">
      <c r="A9800" t="s">
        <v>63</v>
      </c>
      <c r="B9800" s="144" t="s">
        <v>171</v>
      </c>
      <c r="C9800">
        <v>781</v>
      </c>
      <c r="D9800" t="str">
        <f>VLOOKUP(Oliusala[[#This Row],[postnumer]],Sveitarfelog[#All],4,FALSE)</f>
        <v>Sveitarfélagið Hornafjörður</v>
      </c>
      <c r="E9800" t="str">
        <f>VLOOKUP(Oliusala[[#This Row],[postnumer]],Sveitarfelog[#All],5,FALSE)</f>
        <v>Suðurland</v>
      </c>
      <c r="F9800" t="s">
        <v>24</v>
      </c>
      <c r="G9800" t="s">
        <v>24</v>
      </c>
      <c r="H9800" s="1" t="s">
        <v>58</v>
      </c>
      <c r="I9800" s="1">
        <v>1167601</v>
      </c>
      <c r="J9800" s="2">
        <f>VLOOKUP(Oliusala[[#This Row],[tegund]],Tegundir!$B$2:$D$19,3,FALSE)*Oliusala[[#This Row],[magn]]/1000</f>
        <v>1009.974865</v>
      </c>
      <c r="K9800">
        <v>2017</v>
      </c>
      <c r="L9800" t="s">
        <v>18</v>
      </c>
      <c r="M9800" s="144" t="s">
        <v>59</v>
      </c>
    </row>
    <row r="9801" spans="1:15" x14ac:dyDescent="0.2">
      <c r="A9801" t="s">
        <v>63</v>
      </c>
      <c r="B9801" s="144" t="s">
        <v>170</v>
      </c>
      <c r="C9801">
        <v>781</v>
      </c>
      <c r="D9801" t="str">
        <f>VLOOKUP(Oliusala[[#This Row],[postnumer]],Sveitarfelog[#All],4,FALSE)</f>
        <v>Sveitarfélagið Hornafjörður</v>
      </c>
      <c r="E9801" t="str">
        <f>VLOOKUP(Oliusala[[#This Row],[postnumer]],Sveitarfelog[#All],5,FALSE)</f>
        <v>Suðurland</v>
      </c>
      <c r="F9801" t="s">
        <v>24</v>
      </c>
      <c r="G9801" t="s">
        <v>24</v>
      </c>
      <c r="H9801" s="1" t="s">
        <v>58</v>
      </c>
      <c r="I9801" s="1">
        <v>462282</v>
      </c>
      <c r="J9801" s="2">
        <f>VLOOKUP(Oliusala[[#This Row],[tegund]],Tegundir!$B$2:$D$19,3,FALSE)*Oliusala[[#This Row],[magn]]/1000</f>
        <v>399.87392999999997</v>
      </c>
      <c r="K9801">
        <v>2017</v>
      </c>
      <c r="L9801" t="s">
        <v>18</v>
      </c>
      <c r="M9801" s="144" t="s">
        <v>59</v>
      </c>
    </row>
    <row r="9802" spans="1:15" x14ac:dyDescent="0.2">
      <c r="A9802" t="s">
        <v>63</v>
      </c>
      <c r="B9802" s="144" t="s">
        <v>175</v>
      </c>
      <c r="C9802">
        <v>801</v>
      </c>
      <c r="D9802" t="str">
        <f>VLOOKUP(Oliusala[[#This Row],[postnumer]],Sveitarfelog[#All],4,FALSE)</f>
        <v>Flóahreppur,Sveitarfélagið Árborg</v>
      </c>
      <c r="E9802" t="str">
        <f>VLOOKUP(Oliusala[[#This Row],[postnumer]],Sveitarfelog[#All],5,FALSE)</f>
        <v>Suðurland</v>
      </c>
      <c r="F9802" t="s">
        <v>25</v>
      </c>
      <c r="G9802" t="s">
        <v>24</v>
      </c>
      <c r="H9802" s="1" t="s">
        <v>58</v>
      </c>
      <c r="I9802" s="1">
        <v>23534</v>
      </c>
      <c r="J9802" s="2">
        <f>VLOOKUP(Oliusala[[#This Row],[tegund]],Tegundir!$B$2:$D$19,3,FALSE)*Oliusala[[#This Row],[magn]]/1000</f>
        <v>20.356909999999999</v>
      </c>
      <c r="K9802">
        <v>2017</v>
      </c>
      <c r="L9802" t="s">
        <v>18</v>
      </c>
      <c r="M9802" s="144" t="s">
        <v>59</v>
      </c>
    </row>
    <row r="9803" spans="1:15" x14ac:dyDescent="0.2">
      <c r="A9803" t="s">
        <v>63</v>
      </c>
      <c r="B9803" s="144" t="s">
        <v>176</v>
      </c>
      <c r="C9803">
        <v>801</v>
      </c>
      <c r="D9803" t="str">
        <f>VLOOKUP(Oliusala[[#This Row],[postnumer]],Sveitarfelog[#All],4,FALSE)</f>
        <v>Flóahreppur,Sveitarfélagið Árborg</v>
      </c>
      <c r="E9803" t="str">
        <f>VLOOKUP(Oliusala[[#This Row],[postnumer]],Sveitarfelog[#All],5,FALSE)</f>
        <v>Suðurland</v>
      </c>
      <c r="F9803" t="s">
        <v>25</v>
      </c>
      <c r="G9803" t="s">
        <v>24</v>
      </c>
      <c r="H9803" s="1" t="s">
        <v>58</v>
      </c>
      <c r="I9803" s="1">
        <v>64500</v>
      </c>
      <c r="J9803" s="2">
        <f>VLOOKUP(Oliusala[[#This Row],[tegund]],Tegundir!$B$2:$D$19,3,FALSE)*Oliusala[[#This Row],[magn]]/1000</f>
        <v>55.792499999999997</v>
      </c>
      <c r="K9803">
        <v>2017</v>
      </c>
      <c r="L9803" t="s">
        <v>18</v>
      </c>
      <c r="M9803" s="144" t="s">
        <v>59</v>
      </c>
    </row>
    <row r="9804" spans="1:15" x14ac:dyDescent="0.2">
      <c r="A9804" t="s">
        <v>63</v>
      </c>
      <c r="B9804" s="144" t="s">
        <v>174</v>
      </c>
      <c r="C9804">
        <v>801</v>
      </c>
      <c r="D9804" t="str">
        <f>VLOOKUP(Oliusala[[#This Row],[postnumer]],Sveitarfelog[#All],4,FALSE)</f>
        <v>Flóahreppur,Sveitarfélagið Árborg</v>
      </c>
      <c r="E9804" t="str">
        <f>VLOOKUP(Oliusala[[#This Row],[postnumer]],Sveitarfelog[#All],5,FALSE)</f>
        <v>Suðurland</v>
      </c>
      <c r="F9804" t="s">
        <v>25</v>
      </c>
      <c r="G9804" t="s">
        <v>24</v>
      </c>
      <c r="H9804" t="s">
        <v>58</v>
      </c>
      <c r="I9804" s="1">
        <v>90086</v>
      </c>
      <c r="J9804" s="2">
        <f>VLOOKUP(Oliusala[[#This Row],[tegund]],Tegundir!$B$2:$D$19,3,FALSE)*Oliusala[[#This Row],[magn]]/1000</f>
        <v>77.924390000000002</v>
      </c>
      <c r="K9804">
        <v>2017</v>
      </c>
      <c r="L9804" t="s">
        <v>18</v>
      </c>
      <c r="M9804" s="144" t="s">
        <v>59</v>
      </c>
    </row>
    <row r="9805" spans="1:15" x14ac:dyDescent="0.2">
      <c r="A9805" t="s">
        <v>63</v>
      </c>
      <c r="B9805" s="144" t="s">
        <v>182</v>
      </c>
      <c r="C9805">
        <v>810</v>
      </c>
      <c r="D9805" t="str">
        <f>VLOOKUP(Oliusala[[#This Row],[postnumer]],Sveitarfelog[#All],4,FALSE)</f>
        <v>Hveragerðisbær,Sveitarfélagið Ölfus</v>
      </c>
      <c r="E9805" t="str">
        <f>VLOOKUP(Oliusala[[#This Row],[postnumer]],Sveitarfelog[#All],5,FALSE)</f>
        <v>Suðurland</v>
      </c>
      <c r="F9805" t="s">
        <v>25</v>
      </c>
      <c r="G9805" t="s">
        <v>24</v>
      </c>
      <c r="H9805" s="1" t="s">
        <v>58</v>
      </c>
      <c r="I9805" s="1">
        <v>122429</v>
      </c>
      <c r="J9805" s="2">
        <f>VLOOKUP(Oliusala[[#This Row],[tegund]],Tegundir!$B$2:$D$19,3,FALSE)*Oliusala[[#This Row],[magn]]/1000</f>
        <v>105.90108499999999</v>
      </c>
      <c r="K9805">
        <v>2017</v>
      </c>
      <c r="L9805" t="s">
        <v>18</v>
      </c>
      <c r="M9805" s="144" t="s">
        <v>59</v>
      </c>
    </row>
    <row r="9806" spans="1:15" x14ac:dyDescent="0.2">
      <c r="A9806" t="s">
        <v>63</v>
      </c>
      <c r="B9806" s="144" t="s">
        <v>183</v>
      </c>
      <c r="C9806">
        <v>815</v>
      </c>
      <c r="D9806" t="str">
        <f>VLOOKUP(Oliusala[[#This Row],[postnumer]],Sveitarfelog[#All],4,FALSE)</f>
        <v>Hveragerðisbær,Sveitarfélagið Ölfus</v>
      </c>
      <c r="E9806" t="str">
        <f>VLOOKUP(Oliusala[[#This Row],[postnumer]],Sveitarfelog[#All],5,FALSE)</f>
        <v>Suðurland</v>
      </c>
      <c r="F9806" t="s">
        <v>25</v>
      </c>
      <c r="G9806" t="s">
        <v>24</v>
      </c>
      <c r="H9806" t="s">
        <v>58</v>
      </c>
      <c r="I9806" s="1">
        <v>75744</v>
      </c>
      <c r="J9806" s="2">
        <f>VLOOKUP(Oliusala[[#This Row],[tegund]],Tegundir!$B$2:$D$19,3,FALSE)*Oliusala[[#This Row],[magn]]/1000</f>
        <v>65.518559999999994</v>
      </c>
      <c r="K9806">
        <v>2017</v>
      </c>
      <c r="L9806" t="s">
        <v>19</v>
      </c>
      <c r="M9806" s="144" t="s">
        <v>59</v>
      </c>
      <c r="O9806" s="144" t="s">
        <v>1997</v>
      </c>
    </row>
    <row r="9807" spans="1:15" x14ac:dyDescent="0.2">
      <c r="A9807" t="s">
        <v>63</v>
      </c>
      <c r="B9807" s="144" t="s">
        <v>184</v>
      </c>
      <c r="C9807">
        <v>820</v>
      </c>
      <c r="D9807" t="str">
        <f>VLOOKUP(Oliusala[[#This Row],[postnumer]],Sveitarfelog[#All],4,FALSE)</f>
        <v>Flóahreppur,Sveitarfélagið Árborg</v>
      </c>
      <c r="E9807" t="str">
        <f>VLOOKUP(Oliusala[[#This Row],[postnumer]],Sveitarfelog[#All],5,FALSE)</f>
        <v>Suðurland</v>
      </c>
      <c r="F9807" t="s">
        <v>25</v>
      </c>
      <c r="G9807" t="s">
        <v>24</v>
      </c>
      <c r="H9807" t="s">
        <v>58</v>
      </c>
      <c r="I9807" s="1">
        <v>45743</v>
      </c>
      <c r="J9807" s="2">
        <f>VLOOKUP(Oliusala[[#This Row],[tegund]],Tegundir!$B$2:$D$19,3,FALSE)*Oliusala[[#This Row],[magn]]/1000</f>
        <v>39.567695000000001</v>
      </c>
      <c r="K9807">
        <v>2017</v>
      </c>
      <c r="L9807" t="s">
        <v>18</v>
      </c>
      <c r="M9807" s="144" t="s">
        <v>59</v>
      </c>
    </row>
    <row r="9808" spans="1:15" x14ac:dyDescent="0.2">
      <c r="A9808" t="s">
        <v>57</v>
      </c>
      <c r="B9808" s="144" t="s">
        <v>172</v>
      </c>
      <c r="C9808">
        <v>785</v>
      </c>
      <c r="D9808" t="str">
        <f>VLOOKUP(Oliusala[[#This Row],[postnumer]],Sveitarfelog[#All],4,FALSE)</f>
        <v>Sveitarfélagið Hornafjörður</v>
      </c>
      <c r="E9808" t="str">
        <f>VLOOKUP(Oliusala[[#This Row],[postnumer]],Sveitarfelog[#All],5,FALSE)</f>
        <v>Suðurland</v>
      </c>
      <c r="F9808" t="s">
        <v>24</v>
      </c>
      <c r="G9808" t="s">
        <v>24</v>
      </c>
      <c r="H9808" s="1" t="s">
        <v>60</v>
      </c>
      <c r="I9808" s="1">
        <v>6157</v>
      </c>
      <c r="J9808" s="2">
        <f>VLOOKUP(Oliusala[[#This Row],[tegund]],Tegundir!$B$2:$D$19,3,FALSE)*Oliusala[[#This Row],[magn]]/1000</f>
        <v>5.3258049999999999</v>
      </c>
      <c r="K9808">
        <v>2017</v>
      </c>
      <c r="L9808" t="s">
        <v>18</v>
      </c>
      <c r="M9808" s="144" t="s">
        <v>59</v>
      </c>
    </row>
    <row r="9809" spans="1:13" x14ac:dyDescent="0.2">
      <c r="A9809" t="s">
        <v>63</v>
      </c>
      <c r="B9809" s="144" t="s">
        <v>172</v>
      </c>
      <c r="C9809">
        <v>785</v>
      </c>
      <c r="D9809" t="str">
        <f>VLOOKUP(Oliusala[[#This Row],[postnumer]],Sveitarfelog[#All],4,FALSE)</f>
        <v>Sveitarfélagið Hornafjörður</v>
      </c>
      <c r="E9809" t="str">
        <f>VLOOKUP(Oliusala[[#This Row],[postnumer]],Sveitarfelog[#All],5,FALSE)</f>
        <v>Suðurland</v>
      </c>
      <c r="F9809" t="s">
        <v>24</v>
      </c>
      <c r="G9809" t="s">
        <v>24</v>
      </c>
      <c r="H9809" t="s">
        <v>58</v>
      </c>
      <c r="I9809" s="1">
        <v>489493</v>
      </c>
      <c r="J9809" s="2">
        <f>VLOOKUP(Oliusala[[#This Row],[tegund]],Tegundir!$B$2:$D$19,3,FALSE)*Oliusala[[#This Row],[magn]]/1000</f>
        <v>423.41144500000001</v>
      </c>
      <c r="K9809">
        <v>2017</v>
      </c>
      <c r="L9809" t="s">
        <v>18</v>
      </c>
      <c r="M9809" s="144" t="s">
        <v>59</v>
      </c>
    </row>
    <row r="9810" spans="1:13" x14ac:dyDescent="0.2">
      <c r="A9810" t="s">
        <v>63</v>
      </c>
      <c r="B9810" s="144" t="s">
        <v>185</v>
      </c>
      <c r="C9810">
        <v>825</v>
      </c>
      <c r="D9810" t="str">
        <f>VLOOKUP(Oliusala[[#This Row],[postnumer]],Sveitarfelog[#All],4,FALSE)</f>
        <v>Flóahreppur,Sveitarfélagið Árborg</v>
      </c>
      <c r="E9810" t="str">
        <f>VLOOKUP(Oliusala[[#This Row],[postnumer]],Sveitarfelog[#All],5,FALSE)</f>
        <v>Suðurland</v>
      </c>
      <c r="F9810" t="s">
        <v>25</v>
      </c>
      <c r="G9810" t="s">
        <v>24</v>
      </c>
      <c r="H9810" t="s">
        <v>58</v>
      </c>
      <c r="I9810" s="1">
        <v>22466</v>
      </c>
      <c r="J9810" s="2">
        <f>VLOOKUP(Oliusala[[#This Row],[tegund]],Tegundir!$B$2:$D$19,3,FALSE)*Oliusala[[#This Row],[magn]]/1000</f>
        <v>19.43309</v>
      </c>
      <c r="K9810">
        <v>2017</v>
      </c>
      <c r="L9810" t="s">
        <v>18</v>
      </c>
      <c r="M9810" s="144" t="s">
        <v>59</v>
      </c>
    </row>
    <row r="9811" spans="1:13" x14ac:dyDescent="0.2">
      <c r="A9811" t="s">
        <v>63</v>
      </c>
      <c r="B9811" s="144" t="s">
        <v>186</v>
      </c>
      <c r="C9811">
        <v>840</v>
      </c>
      <c r="D9811" t="str">
        <f>VLOOKUP(Oliusala[[#This Row],[postnumer]],Sveitarfelog[#All],4,FALSE)</f>
        <v>Bláskógabyggð,Grímsnes- og Grafningshreppur,Hrunamannahreppur,Skeiða- og Gnúpverjahreppur</v>
      </c>
      <c r="E9811" t="str">
        <f>VLOOKUP(Oliusala[[#This Row],[postnumer]],Sveitarfelog[#All],5,FALSE)</f>
        <v>Suðurland</v>
      </c>
      <c r="F9811" t="s">
        <v>25</v>
      </c>
      <c r="G9811" t="s">
        <v>24</v>
      </c>
      <c r="H9811" t="s">
        <v>58</v>
      </c>
      <c r="I9811" s="1">
        <v>27480</v>
      </c>
      <c r="J9811" s="2">
        <f>VLOOKUP(Oliusala[[#This Row],[tegund]],Tegundir!$B$2:$D$19,3,FALSE)*Oliusala[[#This Row],[magn]]/1000</f>
        <v>23.770199999999999</v>
      </c>
      <c r="K9811">
        <v>2017</v>
      </c>
      <c r="L9811" t="s">
        <v>18</v>
      </c>
      <c r="M9811" s="144" t="s">
        <v>59</v>
      </c>
    </row>
    <row r="9812" spans="1:13" x14ac:dyDescent="0.2">
      <c r="A9812" t="s">
        <v>57</v>
      </c>
      <c r="B9812" s="144" t="s">
        <v>70</v>
      </c>
      <c r="C9812">
        <v>800</v>
      </c>
      <c r="D9812" t="str">
        <f>VLOOKUP(Oliusala[[#This Row],[postnumer]],Sveitarfelog[#All],4,FALSE)</f>
        <v>Flóahreppur,Sveitarfélagið Árborg</v>
      </c>
      <c r="E9812" t="str">
        <f>VLOOKUP(Oliusala[[#This Row],[postnumer]],Sveitarfelog[#All],5,FALSE)</f>
        <v>Suðurland</v>
      </c>
      <c r="F9812" t="s">
        <v>24</v>
      </c>
      <c r="G9812" t="s">
        <v>24</v>
      </c>
      <c r="H9812" s="1" t="s">
        <v>60</v>
      </c>
      <c r="I9812" s="1">
        <v>534781</v>
      </c>
      <c r="J9812" s="2">
        <f>VLOOKUP(Oliusala[[#This Row],[tegund]],Tegundir!$B$2:$D$19,3,FALSE)*Oliusala[[#This Row],[magn]]/1000</f>
        <v>462.58556499999997</v>
      </c>
      <c r="K9812">
        <v>2017</v>
      </c>
      <c r="L9812" t="s">
        <v>18</v>
      </c>
      <c r="M9812" s="144" t="s">
        <v>59</v>
      </c>
    </row>
    <row r="9813" spans="1:13" x14ac:dyDescent="0.2">
      <c r="A9813" t="s">
        <v>70</v>
      </c>
      <c r="B9813" s="144" t="s">
        <v>70</v>
      </c>
      <c r="C9813">
        <v>800</v>
      </c>
      <c r="D9813" t="str">
        <f>VLOOKUP(Oliusala[[#This Row],[postnumer]],Sveitarfelog[#All],4,FALSE)</f>
        <v>Flóahreppur,Sveitarfélagið Árborg</v>
      </c>
      <c r="E9813" t="str">
        <f>VLOOKUP(Oliusala[[#This Row],[postnumer]],Sveitarfelog[#All],5,FALSE)</f>
        <v>Suðurland</v>
      </c>
      <c r="F9813" t="s">
        <v>24</v>
      </c>
      <c r="G9813" t="s">
        <v>24</v>
      </c>
      <c r="H9813" t="s">
        <v>58</v>
      </c>
      <c r="I9813" s="1">
        <v>91901</v>
      </c>
      <c r="J9813" s="2">
        <f>VLOOKUP(Oliusala[[#This Row],[tegund]],Tegundir!$B$2:$D$19,3,FALSE)*Oliusala[[#This Row],[magn]]/1000</f>
        <v>79.494365000000002</v>
      </c>
      <c r="K9813">
        <v>2017</v>
      </c>
      <c r="L9813" t="s">
        <v>18</v>
      </c>
      <c r="M9813" s="144" t="s">
        <v>59</v>
      </c>
    </row>
    <row r="9814" spans="1:13" x14ac:dyDescent="0.2">
      <c r="A9814" t="s">
        <v>63</v>
      </c>
      <c r="B9814" s="144" t="s">
        <v>70</v>
      </c>
      <c r="C9814">
        <v>800</v>
      </c>
      <c r="D9814" t="str">
        <f>VLOOKUP(Oliusala[[#This Row],[postnumer]],Sveitarfelog[#All],4,FALSE)</f>
        <v>Flóahreppur,Sveitarfélagið Árborg</v>
      </c>
      <c r="E9814" t="str">
        <f>VLOOKUP(Oliusala[[#This Row],[postnumer]],Sveitarfelog[#All],5,FALSE)</f>
        <v>Suðurland</v>
      </c>
      <c r="F9814" t="s">
        <v>24</v>
      </c>
      <c r="G9814" t="s">
        <v>24</v>
      </c>
      <c r="H9814" s="1" t="s">
        <v>58</v>
      </c>
      <c r="I9814" s="1">
        <v>7032803</v>
      </c>
      <c r="J9814" s="2">
        <f>VLOOKUP(Oliusala[[#This Row],[tegund]],Tegundir!$B$2:$D$19,3,FALSE)*Oliusala[[#This Row],[magn]]/1000</f>
        <v>6083.3745949999993</v>
      </c>
      <c r="K9814">
        <v>2017</v>
      </c>
      <c r="L9814" t="s">
        <v>18</v>
      </c>
      <c r="M9814" s="144" t="s">
        <v>59</v>
      </c>
    </row>
    <row r="9815" spans="1:13" x14ac:dyDescent="0.2">
      <c r="A9815" t="s">
        <v>63</v>
      </c>
      <c r="B9815" s="144" t="s">
        <v>70</v>
      </c>
      <c r="C9815">
        <v>800</v>
      </c>
      <c r="D9815" t="str">
        <f>VLOOKUP(Oliusala[[#This Row],[postnumer]],Sveitarfelog[#All],4,FALSE)</f>
        <v>Flóahreppur,Sveitarfélagið Árborg</v>
      </c>
      <c r="E9815" t="str">
        <f>VLOOKUP(Oliusala[[#This Row],[postnumer]],Sveitarfelog[#All],5,FALSE)</f>
        <v>Suðurland</v>
      </c>
      <c r="F9815" t="s">
        <v>24</v>
      </c>
      <c r="G9815" t="s">
        <v>24</v>
      </c>
      <c r="H9815" t="s">
        <v>58</v>
      </c>
      <c r="I9815" s="1">
        <v>1130658</v>
      </c>
      <c r="J9815" s="2">
        <f>VLOOKUP(Oliusala[[#This Row],[tegund]],Tegundir!$B$2:$D$19,3,FALSE)*Oliusala[[#This Row],[magn]]/1000</f>
        <v>978.01917000000003</v>
      </c>
      <c r="K9815">
        <v>2017</v>
      </c>
      <c r="L9815" t="s">
        <v>18</v>
      </c>
      <c r="M9815" s="144" t="s">
        <v>59</v>
      </c>
    </row>
    <row r="9816" spans="1:13" x14ac:dyDescent="0.2">
      <c r="A9816" t="s">
        <v>63</v>
      </c>
      <c r="B9816" s="144" t="s">
        <v>188</v>
      </c>
      <c r="C9816">
        <v>845</v>
      </c>
      <c r="D9816" t="str">
        <f>VLOOKUP(Oliusala[[#This Row],[postnumer]],Sveitarfelog[#All],4,FALSE)</f>
        <v>Bláskógabyggð,Grímsnes- og Grafningshreppur,Hrunamannahreppur,Skeiða- og Gnúpverjahreppur</v>
      </c>
      <c r="E9816" t="str">
        <f>VLOOKUP(Oliusala[[#This Row],[postnumer]],Sveitarfelog[#All],5,FALSE)</f>
        <v>Suðurland</v>
      </c>
      <c r="F9816" t="s">
        <v>25</v>
      </c>
      <c r="G9816" t="s">
        <v>24</v>
      </c>
      <c r="H9816" s="1" t="s">
        <v>58</v>
      </c>
      <c r="I9816" s="1">
        <v>46518</v>
      </c>
      <c r="J9816" s="2">
        <f>VLOOKUP(Oliusala[[#This Row],[tegund]],Tegundir!$B$2:$D$19,3,FALSE)*Oliusala[[#This Row],[magn]]/1000</f>
        <v>40.23807</v>
      </c>
      <c r="K9816">
        <v>2017</v>
      </c>
      <c r="L9816" t="s">
        <v>1955</v>
      </c>
      <c r="M9816" s="144" t="s">
        <v>59</v>
      </c>
    </row>
    <row r="9817" spans="1:13" x14ac:dyDescent="0.2">
      <c r="A9817" t="s">
        <v>63</v>
      </c>
      <c r="B9817" s="144" t="s">
        <v>163</v>
      </c>
      <c r="C9817">
        <v>850</v>
      </c>
      <c r="D9817" t="str">
        <f>VLOOKUP(Oliusala[[#This Row],[postnumer]],Sveitarfelog[#All],4,FALSE)</f>
        <v>Ásahreppur,Rangárþing ytra</v>
      </c>
      <c r="E9817" t="str">
        <f>VLOOKUP(Oliusala[[#This Row],[postnumer]],Sveitarfelog[#All],5,FALSE)</f>
        <v>Suðurland</v>
      </c>
      <c r="F9817" t="s">
        <v>25</v>
      </c>
      <c r="G9817" t="s">
        <v>24</v>
      </c>
      <c r="H9817" s="1" t="s">
        <v>58</v>
      </c>
      <c r="I9817" s="1">
        <v>115052</v>
      </c>
      <c r="J9817" s="2">
        <f>VLOOKUP(Oliusala[[#This Row],[tegund]],Tegundir!$B$2:$D$19,3,FALSE)*Oliusala[[#This Row],[magn]]/1000</f>
        <v>99.51997999999999</v>
      </c>
      <c r="K9817">
        <v>2017</v>
      </c>
      <c r="L9817" t="s">
        <v>1955</v>
      </c>
      <c r="M9817" s="144" t="s">
        <v>59</v>
      </c>
    </row>
    <row r="9818" spans="1:13" x14ac:dyDescent="0.2">
      <c r="A9818" t="s">
        <v>63</v>
      </c>
      <c r="B9818" s="144" t="s">
        <v>191</v>
      </c>
      <c r="C9818">
        <v>851</v>
      </c>
      <c r="D9818" t="str">
        <f>VLOOKUP(Oliusala[[#This Row],[postnumer]],Sveitarfelog[#All],4,FALSE)</f>
        <v>Ásahreppur,Rangárþing ytra</v>
      </c>
      <c r="E9818" t="str">
        <f>VLOOKUP(Oliusala[[#This Row],[postnumer]],Sveitarfelog[#All],5,FALSE)</f>
        <v>Suðurland</v>
      </c>
      <c r="F9818" t="s">
        <v>25</v>
      </c>
      <c r="G9818" t="s">
        <v>24</v>
      </c>
      <c r="H9818" t="s">
        <v>58</v>
      </c>
      <c r="I9818" s="1">
        <v>141094</v>
      </c>
      <c r="J9818" s="2">
        <f>VLOOKUP(Oliusala[[#This Row],[tegund]],Tegundir!$B$2:$D$19,3,FALSE)*Oliusala[[#This Row],[magn]]/1000</f>
        <v>122.04630999999999</v>
      </c>
      <c r="K9818">
        <v>2017</v>
      </c>
      <c r="L9818" t="s">
        <v>1955</v>
      </c>
      <c r="M9818" s="144" t="s">
        <v>59</v>
      </c>
    </row>
    <row r="9819" spans="1:13" x14ac:dyDescent="0.2">
      <c r="A9819" t="s">
        <v>63</v>
      </c>
      <c r="B9819" s="144" t="s">
        <v>192</v>
      </c>
      <c r="C9819">
        <v>860</v>
      </c>
      <c r="D9819" t="str">
        <f>VLOOKUP(Oliusala[[#This Row],[postnumer]],Sveitarfelog[#All],4,FALSE)</f>
        <v>Rangárþing eystra</v>
      </c>
      <c r="E9819" t="str">
        <f>VLOOKUP(Oliusala[[#This Row],[postnumer]],Sveitarfelog[#All],5,FALSE)</f>
        <v>Suðurland</v>
      </c>
      <c r="F9819" t="s">
        <v>25</v>
      </c>
      <c r="G9819" t="s">
        <v>24</v>
      </c>
      <c r="H9819" s="1" t="s">
        <v>58</v>
      </c>
      <c r="I9819" s="1">
        <v>234264</v>
      </c>
      <c r="J9819" s="2">
        <f>VLOOKUP(Oliusala[[#This Row],[tegund]],Tegundir!$B$2:$D$19,3,FALSE)*Oliusala[[#This Row],[magn]]/1000</f>
        <v>202.63835999999998</v>
      </c>
      <c r="K9819">
        <v>2017</v>
      </c>
      <c r="L9819" t="s">
        <v>1955</v>
      </c>
      <c r="M9819" s="144" t="s">
        <v>59</v>
      </c>
    </row>
    <row r="9820" spans="1:13" x14ac:dyDescent="0.2">
      <c r="A9820" t="s">
        <v>63</v>
      </c>
      <c r="B9820" s="144" t="s">
        <v>194</v>
      </c>
      <c r="C9820">
        <v>870</v>
      </c>
      <c r="D9820" t="str">
        <f>VLOOKUP(Oliusala[[#This Row],[postnumer]],Sveitarfelog[#All],4,FALSE)</f>
        <v>Mýrdalshreppur</v>
      </c>
      <c r="E9820" t="str">
        <f>VLOOKUP(Oliusala[[#This Row],[postnumer]],Sveitarfelog[#All],5,FALSE)</f>
        <v>Suðurland</v>
      </c>
      <c r="F9820" t="s">
        <v>25</v>
      </c>
      <c r="G9820" t="s">
        <v>24</v>
      </c>
      <c r="H9820" t="s">
        <v>58</v>
      </c>
      <c r="I9820" s="1">
        <v>101489</v>
      </c>
      <c r="J9820" s="2">
        <f>VLOOKUP(Oliusala[[#This Row],[tegund]],Tegundir!$B$2:$D$19,3,FALSE)*Oliusala[[#This Row],[magn]]/1000</f>
        <v>87.787985000000006</v>
      </c>
      <c r="K9820">
        <v>2017</v>
      </c>
      <c r="L9820" t="s">
        <v>18</v>
      </c>
      <c r="M9820" s="144" t="s">
        <v>59</v>
      </c>
    </row>
    <row r="9821" spans="1:13" x14ac:dyDescent="0.2">
      <c r="A9821" t="s">
        <v>57</v>
      </c>
      <c r="B9821" s="144" t="s">
        <v>175</v>
      </c>
      <c r="C9821">
        <v>801</v>
      </c>
      <c r="D9821" t="str">
        <f>VLOOKUP(Oliusala[[#This Row],[postnumer]],Sveitarfelog[#All],4,FALSE)</f>
        <v>Flóahreppur,Sveitarfélagið Árborg</v>
      </c>
      <c r="E9821" t="str">
        <f>VLOOKUP(Oliusala[[#This Row],[postnumer]],Sveitarfelog[#All],5,FALSE)</f>
        <v>Suðurland</v>
      </c>
      <c r="F9821" t="s">
        <v>24</v>
      </c>
      <c r="G9821" t="s">
        <v>24</v>
      </c>
      <c r="H9821" s="1" t="s">
        <v>60</v>
      </c>
      <c r="I9821" s="1">
        <v>297726</v>
      </c>
      <c r="J9821" s="2">
        <f>VLOOKUP(Oliusala[[#This Row],[tegund]],Tegundir!$B$2:$D$19,3,FALSE)*Oliusala[[#This Row],[magn]]/1000</f>
        <v>257.53298999999998</v>
      </c>
      <c r="K9821">
        <v>2017</v>
      </c>
      <c r="L9821" t="s">
        <v>18</v>
      </c>
      <c r="M9821" s="144" t="s">
        <v>59</v>
      </c>
    </row>
    <row r="9822" spans="1:13" x14ac:dyDescent="0.2">
      <c r="A9822" t="s">
        <v>57</v>
      </c>
      <c r="B9822" s="144" t="s">
        <v>174</v>
      </c>
      <c r="C9822">
        <v>801</v>
      </c>
      <c r="D9822" t="str">
        <f>VLOOKUP(Oliusala[[#This Row],[postnumer]],Sveitarfelog[#All],4,FALSE)</f>
        <v>Flóahreppur,Sveitarfélagið Árborg</v>
      </c>
      <c r="E9822" t="str">
        <f>VLOOKUP(Oliusala[[#This Row],[postnumer]],Sveitarfelog[#All],5,FALSE)</f>
        <v>Suðurland</v>
      </c>
      <c r="F9822" t="s">
        <v>24</v>
      </c>
      <c r="G9822" t="s">
        <v>24</v>
      </c>
      <c r="H9822" t="s">
        <v>60</v>
      </c>
      <c r="I9822" s="1">
        <v>804</v>
      </c>
      <c r="J9822" s="2">
        <f>VLOOKUP(Oliusala[[#This Row],[tegund]],Tegundir!$B$2:$D$19,3,FALSE)*Oliusala[[#This Row],[magn]]/1000</f>
        <v>0.69546000000000008</v>
      </c>
      <c r="K9822">
        <v>2017</v>
      </c>
      <c r="L9822" t="s">
        <v>18</v>
      </c>
      <c r="M9822" s="144" t="s">
        <v>59</v>
      </c>
    </row>
    <row r="9823" spans="1:13" x14ac:dyDescent="0.2">
      <c r="A9823" t="s">
        <v>70</v>
      </c>
      <c r="B9823" s="144" t="s">
        <v>175</v>
      </c>
      <c r="C9823">
        <v>801</v>
      </c>
      <c r="D9823" t="str">
        <f>VLOOKUP(Oliusala[[#This Row],[postnumer]],Sveitarfelog[#All],4,FALSE)</f>
        <v>Flóahreppur,Sveitarfélagið Árborg</v>
      </c>
      <c r="E9823" t="str">
        <f>VLOOKUP(Oliusala[[#This Row],[postnumer]],Sveitarfelog[#All],5,FALSE)</f>
        <v>Suðurland</v>
      </c>
      <c r="F9823" t="s">
        <v>24</v>
      </c>
      <c r="G9823" t="s">
        <v>24</v>
      </c>
      <c r="H9823" s="1" t="s">
        <v>60</v>
      </c>
      <c r="I9823" s="1">
        <v>19892</v>
      </c>
      <c r="J9823" s="2">
        <f>VLOOKUP(Oliusala[[#This Row],[tegund]],Tegundir!$B$2:$D$19,3,FALSE)*Oliusala[[#This Row],[magn]]/1000</f>
        <v>17.206579999999999</v>
      </c>
      <c r="K9823">
        <v>2017</v>
      </c>
      <c r="L9823" t="s">
        <v>18</v>
      </c>
      <c r="M9823" s="144" t="s">
        <v>59</v>
      </c>
    </row>
    <row r="9824" spans="1:13" x14ac:dyDescent="0.2">
      <c r="A9824" t="s">
        <v>70</v>
      </c>
      <c r="B9824" s="144" t="s">
        <v>176</v>
      </c>
      <c r="C9824">
        <v>801</v>
      </c>
      <c r="D9824" t="str">
        <f>VLOOKUP(Oliusala[[#This Row],[postnumer]],Sveitarfelog[#All],4,FALSE)</f>
        <v>Flóahreppur,Sveitarfélagið Árborg</v>
      </c>
      <c r="E9824" t="str">
        <f>VLOOKUP(Oliusala[[#This Row],[postnumer]],Sveitarfelog[#All],5,FALSE)</f>
        <v>Suðurland</v>
      </c>
      <c r="F9824" t="s">
        <v>24</v>
      </c>
      <c r="G9824" t="s">
        <v>24</v>
      </c>
      <c r="H9824" s="1" t="s">
        <v>60</v>
      </c>
      <c r="I9824" s="1">
        <v>1499</v>
      </c>
      <c r="J9824" s="2">
        <f>VLOOKUP(Oliusala[[#This Row],[tegund]],Tegundir!$B$2:$D$19,3,FALSE)*Oliusala[[#This Row],[magn]]/1000</f>
        <v>1.296635</v>
      </c>
      <c r="K9824">
        <v>2017</v>
      </c>
      <c r="L9824" t="s">
        <v>18</v>
      </c>
      <c r="M9824" s="144" t="s">
        <v>59</v>
      </c>
    </row>
    <row r="9825" spans="1:15" x14ac:dyDescent="0.2">
      <c r="A9825" t="s">
        <v>70</v>
      </c>
      <c r="B9825" s="144" t="s">
        <v>177</v>
      </c>
      <c r="C9825">
        <v>801</v>
      </c>
      <c r="D9825" t="str">
        <f>VLOOKUP(Oliusala[[#This Row],[postnumer]],Sveitarfelog[#All],4,FALSE)</f>
        <v>Flóahreppur,Sveitarfélagið Árborg</v>
      </c>
      <c r="E9825" t="str">
        <f>VLOOKUP(Oliusala[[#This Row],[postnumer]],Sveitarfelog[#All],5,FALSE)</f>
        <v>Suðurland</v>
      </c>
      <c r="F9825" t="s">
        <v>24</v>
      </c>
      <c r="G9825" t="s">
        <v>24</v>
      </c>
      <c r="H9825" s="1" t="s">
        <v>60</v>
      </c>
      <c r="I9825" s="1">
        <v>4159</v>
      </c>
      <c r="J9825" s="2">
        <f>VLOOKUP(Oliusala[[#This Row],[tegund]],Tegundir!$B$2:$D$19,3,FALSE)*Oliusala[[#This Row],[magn]]/1000</f>
        <v>3.5975349999999997</v>
      </c>
      <c r="K9825">
        <v>2017</v>
      </c>
      <c r="L9825" t="s">
        <v>18</v>
      </c>
      <c r="M9825" s="144" t="s">
        <v>59</v>
      </c>
    </row>
    <row r="9826" spans="1:15" x14ac:dyDescent="0.2">
      <c r="A9826" t="s">
        <v>70</v>
      </c>
      <c r="B9826" s="144" t="s">
        <v>174</v>
      </c>
      <c r="C9826">
        <v>801</v>
      </c>
      <c r="D9826" t="str">
        <f>VLOOKUP(Oliusala[[#This Row],[postnumer]],Sveitarfelog[#All],4,FALSE)</f>
        <v>Flóahreppur,Sveitarfélagið Árborg</v>
      </c>
      <c r="E9826" t="str">
        <f>VLOOKUP(Oliusala[[#This Row],[postnumer]],Sveitarfelog[#All],5,FALSE)</f>
        <v>Suðurland</v>
      </c>
      <c r="F9826" t="s">
        <v>24</v>
      </c>
      <c r="G9826" t="s">
        <v>24</v>
      </c>
      <c r="H9826" s="1" t="s">
        <v>60</v>
      </c>
      <c r="I9826" s="1">
        <v>4595</v>
      </c>
      <c r="J9826" s="2">
        <f>VLOOKUP(Oliusala[[#This Row],[tegund]],Tegundir!$B$2:$D$19,3,FALSE)*Oliusala[[#This Row],[magn]]/1000</f>
        <v>3.9746750000000004</v>
      </c>
      <c r="K9826">
        <v>2017</v>
      </c>
      <c r="L9826" t="s">
        <v>18</v>
      </c>
      <c r="M9826" s="144" t="s">
        <v>59</v>
      </c>
    </row>
    <row r="9827" spans="1:15" x14ac:dyDescent="0.2">
      <c r="A9827" t="s">
        <v>70</v>
      </c>
      <c r="B9827" s="144" t="s">
        <v>178</v>
      </c>
      <c r="C9827">
        <v>801</v>
      </c>
      <c r="D9827" t="str">
        <f>VLOOKUP(Oliusala[[#This Row],[postnumer]],Sveitarfelog[#All],4,FALSE)</f>
        <v>Flóahreppur,Sveitarfélagið Árborg</v>
      </c>
      <c r="E9827" t="str">
        <f>VLOOKUP(Oliusala[[#This Row],[postnumer]],Sveitarfelog[#All],5,FALSE)</f>
        <v>Suðurland</v>
      </c>
      <c r="F9827" t="s">
        <v>24</v>
      </c>
      <c r="G9827" t="s">
        <v>24</v>
      </c>
      <c r="H9827" t="s">
        <v>60</v>
      </c>
      <c r="I9827" s="1">
        <v>1601</v>
      </c>
      <c r="J9827" s="2">
        <f>VLOOKUP(Oliusala[[#This Row],[tegund]],Tegundir!$B$2:$D$19,3,FALSE)*Oliusala[[#This Row],[magn]]/1000</f>
        <v>1.384865</v>
      </c>
      <c r="K9827">
        <v>2017</v>
      </c>
      <c r="L9827" t="s">
        <v>18</v>
      </c>
      <c r="M9827" s="144" t="s">
        <v>59</v>
      </c>
    </row>
    <row r="9828" spans="1:15" x14ac:dyDescent="0.2">
      <c r="A9828" t="s">
        <v>63</v>
      </c>
      <c r="B9828" s="144" t="s">
        <v>175</v>
      </c>
      <c r="C9828">
        <v>801</v>
      </c>
      <c r="D9828" t="str">
        <f>VLOOKUP(Oliusala[[#This Row],[postnumer]],Sveitarfelog[#All],4,FALSE)</f>
        <v>Flóahreppur,Sveitarfélagið Árborg</v>
      </c>
      <c r="E9828" t="str">
        <f>VLOOKUP(Oliusala[[#This Row],[postnumer]],Sveitarfelog[#All],5,FALSE)</f>
        <v>Suðurland</v>
      </c>
      <c r="F9828" t="s">
        <v>24</v>
      </c>
      <c r="G9828" t="s">
        <v>24</v>
      </c>
      <c r="H9828" s="1" t="s">
        <v>58</v>
      </c>
      <c r="I9828" s="1">
        <v>304544</v>
      </c>
      <c r="J9828" s="2">
        <f>VLOOKUP(Oliusala[[#This Row],[tegund]],Tegundir!$B$2:$D$19,3,FALSE)*Oliusala[[#This Row],[magn]]/1000</f>
        <v>263.43056000000001</v>
      </c>
      <c r="K9828">
        <v>2017</v>
      </c>
      <c r="L9828" t="s">
        <v>18</v>
      </c>
      <c r="M9828" s="144" t="s">
        <v>59</v>
      </c>
    </row>
    <row r="9829" spans="1:15" x14ac:dyDescent="0.2">
      <c r="A9829" t="s">
        <v>63</v>
      </c>
      <c r="B9829" s="144" t="s">
        <v>176</v>
      </c>
      <c r="C9829">
        <v>801</v>
      </c>
      <c r="D9829" t="str">
        <f>VLOOKUP(Oliusala[[#This Row],[postnumer]],Sveitarfelog[#All],4,FALSE)</f>
        <v>Flóahreppur,Sveitarfélagið Árborg</v>
      </c>
      <c r="E9829" t="str">
        <f>VLOOKUP(Oliusala[[#This Row],[postnumer]],Sveitarfelog[#All],5,FALSE)</f>
        <v>Suðurland</v>
      </c>
      <c r="F9829" t="s">
        <v>24</v>
      </c>
      <c r="G9829" t="s">
        <v>24</v>
      </c>
      <c r="H9829" s="1" t="s">
        <v>58</v>
      </c>
      <c r="I9829" s="1">
        <v>363035</v>
      </c>
      <c r="J9829" s="2">
        <f>VLOOKUP(Oliusala[[#This Row],[tegund]],Tegundir!$B$2:$D$19,3,FALSE)*Oliusala[[#This Row],[magn]]/1000</f>
        <v>314.02527500000002</v>
      </c>
      <c r="K9829">
        <v>2017</v>
      </c>
      <c r="L9829" t="s">
        <v>18</v>
      </c>
      <c r="M9829" s="144" t="s">
        <v>59</v>
      </c>
    </row>
    <row r="9830" spans="1:15" x14ac:dyDescent="0.2">
      <c r="A9830" t="s">
        <v>63</v>
      </c>
      <c r="B9830" s="144" t="s">
        <v>177</v>
      </c>
      <c r="C9830">
        <v>801</v>
      </c>
      <c r="D9830" t="str">
        <f>VLOOKUP(Oliusala[[#This Row],[postnumer]],Sveitarfelog[#All],4,FALSE)</f>
        <v>Flóahreppur,Sveitarfélagið Árborg</v>
      </c>
      <c r="E9830" t="str">
        <f>VLOOKUP(Oliusala[[#This Row],[postnumer]],Sveitarfelog[#All],5,FALSE)</f>
        <v>Suðurland</v>
      </c>
      <c r="F9830" t="s">
        <v>24</v>
      </c>
      <c r="G9830" t="s">
        <v>24</v>
      </c>
      <c r="H9830" t="s">
        <v>58</v>
      </c>
      <c r="I9830" s="1">
        <v>239122</v>
      </c>
      <c r="J9830" s="2">
        <f>VLOOKUP(Oliusala[[#This Row],[tegund]],Tegundir!$B$2:$D$19,3,FALSE)*Oliusala[[#This Row],[magn]]/1000</f>
        <v>206.84053</v>
      </c>
      <c r="K9830">
        <v>2017</v>
      </c>
      <c r="L9830" t="s">
        <v>18</v>
      </c>
      <c r="M9830" s="144" t="s">
        <v>59</v>
      </c>
    </row>
    <row r="9831" spans="1:15" x14ac:dyDescent="0.2">
      <c r="A9831" t="s">
        <v>63</v>
      </c>
      <c r="B9831" s="144" t="s">
        <v>174</v>
      </c>
      <c r="C9831">
        <v>801</v>
      </c>
      <c r="D9831" t="str">
        <f>VLOOKUP(Oliusala[[#This Row],[postnumer]],Sveitarfelog[#All],4,FALSE)</f>
        <v>Flóahreppur,Sveitarfélagið Árborg</v>
      </c>
      <c r="E9831" t="str">
        <f>VLOOKUP(Oliusala[[#This Row],[postnumer]],Sveitarfelog[#All],5,FALSE)</f>
        <v>Suðurland</v>
      </c>
      <c r="F9831" t="s">
        <v>24</v>
      </c>
      <c r="G9831" t="s">
        <v>24</v>
      </c>
      <c r="H9831" t="s">
        <v>58</v>
      </c>
      <c r="I9831" s="1">
        <v>298090</v>
      </c>
      <c r="J9831" s="2">
        <f>VLOOKUP(Oliusala[[#This Row],[tegund]],Tegundir!$B$2:$D$19,3,FALSE)*Oliusala[[#This Row],[magn]]/1000</f>
        <v>257.84784999999999</v>
      </c>
      <c r="K9831">
        <v>2017</v>
      </c>
      <c r="L9831" t="s">
        <v>18</v>
      </c>
      <c r="M9831" s="144" t="s">
        <v>59</v>
      </c>
    </row>
    <row r="9832" spans="1:15" x14ac:dyDescent="0.2">
      <c r="A9832" t="s">
        <v>63</v>
      </c>
      <c r="B9832" s="144" t="s">
        <v>178</v>
      </c>
      <c r="C9832">
        <v>801</v>
      </c>
      <c r="D9832" t="str">
        <f>VLOOKUP(Oliusala[[#This Row],[postnumer]],Sveitarfelog[#All],4,FALSE)</f>
        <v>Flóahreppur,Sveitarfélagið Árborg</v>
      </c>
      <c r="E9832" t="str">
        <f>VLOOKUP(Oliusala[[#This Row],[postnumer]],Sveitarfelog[#All],5,FALSE)</f>
        <v>Suðurland</v>
      </c>
      <c r="F9832" t="s">
        <v>24</v>
      </c>
      <c r="G9832" t="s">
        <v>24</v>
      </c>
      <c r="H9832" t="s">
        <v>58</v>
      </c>
      <c r="I9832" s="1">
        <v>70328</v>
      </c>
      <c r="J9832" s="2">
        <f>VLOOKUP(Oliusala[[#This Row],[tegund]],Tegundir!$B$2:$D$19,3,FALSE)*Oliusala[[#This Row],[magn]]/1000</f>
        <v>60.83372</v>
      </c>
      <c r="K9832">
        <v>2017</v>
      </c>
      <c r="L9832" t="s">
        <v>18</v>
      </c>
      <c r="M9832" s="144" t="s">
        <v>59</v>
      </c>
    </row>
    <row r="9833" spans="1:15" x14ac:dyDescent="0.2">
      <c r="A9833" t="s">
        <v>158</v>
      </c>
      <c r="B9833" s="144" t="s">
        <v>168</v>
      </c>
      <c r="C9833">
        <v>780</v>
      </c>
      <c r="D9833" t="str">
        <f>VLOOKUP(Oliusala[[#This Row],[postnumer]],Sveitarfelog[#All],4,FALSE)</f>
        <v>Sveitarfélagið Hornafjörður</v>
      </c>
      <c r="E9833" t="str">
        <f>VLOOKUP(Oliusala[[#This Row],[postnumer]],Sveitarfelog[#All],5,FALSE)</f>
        <v>Suðurland</v>
      </c>
      <c r="F9833" t="s">
        <v>25</v>
      </c>
      <c r="G9833" t="s">
        <v>24</v>
      </c>
      <c r="H9833" s="1" t="s">
        <v>58</v>
      </c>
      <c r="I9833" s="1">
        <v>479820</v>
      </c>
      <c r="J9833" s="2">
        <f>VLOOKUP(Oliusala[[#This Row],[tegund]],Tegundir!$B$2:$D$19,3,FALSE)*Oliusala[[#This Row],[magn]]/1000</f>
        <v>415.04429999999996</v>
      </c>
      <c r="K9833">
        <v>2017</v>
      </c>
      <c r="L9833" t="s">
        <v>19</v>
      </c>
      <c r="M9833" s="144" t="s">
        <v>59</v>
      </c>
      <c r="O9833" s="144" t="s">
        <v>1997</v>
      </c>
    </row>
    <row r="9834" spans="1:15" x14ac:dyDescent="0.2">
      <c r="A9834" t="s">
        <v>158</v>
      </c>
      <c r="B9834" s="144" t="s">
        <v>171</v>
      </c>
      <c r="C9834">
        <v>781</v>
      </c>
      <c r="D9834" t="str">
        <f>VLOOKUP(Oliusala[[#This Row],[postnumer]],Sveitarfelog[#All],4,FALSE)</f>
        <v>Sveitarfélagið Hornafjörður</v>
      </c>
      <c r="E9834" t="str">
        <f>VLOOKUP(Oliusala[[#This Row],[postnumer]],Sveitarfelog[#All],5,FALSE)</f>
        <v>Suðurland</v>
      </c>
      <c r="F9834" t="s">
        <v>25</v>
      </c>
      <c r="G9834" t="s">
        <v>24</v>
      </c>
      <c r="H9834" t="s">
        <v>60</v>
      </c>
      <c r="I9834" s="1">
        <v>304</v>
      </c>
      <c r="J9834" s="2">
        <f>VLOOKUP(Oliusala[[#This Row],[tegund]],Tegundir!$B$2:$D$19,3,FALSE)*Oliusala[[#This Row],[magn]]/1000</f>
        <v>0.26295999999999997</v>
      </c>
      <c r="K9834">
        <v>2017</v>
      </c>
      <c r="L9834" t="s">
        <v>1955</v>
      </c>
      <c r="M9834" s="144" t="s">
        <v>59</v>
      </c>
    </row>
    <row r="9835" spans="1:15" x14ac:dyDescent="0.2">
      <c r="A9835" t="s">
        <v>158</v>
      </c>
      <c r="B9835" s="144" t="s">
        <v>169</v>
      </c>
      <c r="C9835">
        <v>781</v>
      </c>
      <c r="D9835" t="str">
        <f>VLOOKUP(Oliusala[[#This Row],[postnumer]],Sveitarfelog[#All],4,FALSE)</f>
        <v>Sveitarfélagið Hornafjörður</v>
      </c>
      <c r="E9835" t="str">
        <f>VLOOKUP(Oliusala[[#This Row],[postnumer]],Sveitarfelog[#All],5,FALSE)</f>
        <v>Suðurland</v>
      </c>
      <c r="F9835" t="s">
        <v>25</v>
      </c>
      <c r="G9835" t="s">
        <v>24</v>
      </c>
      <c r="H9835" s="1" t="s">
        <v>60</v>
      </c>
      <c r="I9835" s="1">
        <v>72908</v>
      </c>
      <c r="J9835" s="2">
        <f>VLOOKUP(Oliusala[[#This Row],[tegund]],Tegundir!$B$2:$D$19,3,FALSE)*Oliusala[[#This Row],[magn]]/1000</f>
        <v>63.065419999999996</v>
      </c>
      <c r="K9835">
        <v>2017</v>
      </c>
      <c r="L9835" t="s">
        <v>1955</v>
      </c>
      <c r="M9835" s="144" t="s">
        <v>59</v>
      </c>
    </row>
    <row r="9836" spans="1:15" x14ac:dyDescent="0.2">
      <c r="A9836" t="s">
        <v>158</v>
      </c>
      <c r="B9836" s="144" t="s">
        <v>170</v>
      </c>
      <c r="C9836">
        <v>781</v>
      </c>
      <c r="D9836" t="str">
        <f>VLOOKUP(Oliusala[[#This Row],[postnumer]],Sveitarfelog[#All],4,FALSE)</f>
        <v>Sveitarfélagið Hornafjörður</v>
      </c>
      <c r="E9836" t="str">
        <f>VLOOKUP(Oliusala[[#This Row],[postnumer]],Sveitarfelog[#All],5,FALSE)</f>
        <v>Suðurland</v>
      </c>
      <c r="F9836" t="s">
        <v>25</v>
      </c>
      <c r="G9836" t="s">
        <v>24</v>
      </c>
      <c r="H9836" t="s">
        <v>60</v>
      </c>
      <c r="I9836" s="1">
        <v>67406</v>
      </c>
      <c r="J9836" s="2">
        <f>VLOOKUP(Oliusala[[#This Row],[tegund]],Tegundir!$B$2:$D$19,3,FALSE)*Oliusala[[#This Row],[magn]]/1000</f>
        <v>58.306190000000001</v>
      </c>
      <c r="K9836">
        <v>2017</v>
      </c>
      <c r="L9836" t="s">
        <v>1955</v>
      </c>
      <c r="M9836" s="144" t="s">
        <v>59</v>
      </c>
    </row>
    <row r="9837" spans="1:15" x14ac:dyDescent="0.2">
      <c r="A9837" t="s">
        <v>57</v>
      </c>
      <c r="B9837" s="144" t="s">
        <v>171</v>
      </c>
      <c r="C9837">
        <v>781</v>
      </c>
      <c r="D9837" t="str">
        <f>VLOOKUP(Oliusala[[#This Row],[postnumer]],Sveitarfelog[#All],4,FALSE)</f>
        <v>Sveitarfélagið Hornafjörður</v>
      </c>
      <c r="E9837" t="str">
        <f>VLOOKUP(Oliusala[[#This Row],[postnumer]],Sveitarfelog[#All],5,FALSE)</f>
        <v>Suðurland</v>
      </c>
      <c r="F9837" t="s">
        <v>25</v>
      </c>
      <c r="G9837" t="s">
        <v>24</v>
      </c>
      <c r="H9837" s="1" t="s">
        <v>60</v>
      </c>
      <c r="I9837" s="1">
        <v>112224</v>
      </c>
      <c r="J9837" s="2">
        <f>VLOOKUP(Oliusala[[#This Row],[tegund]],Tegundir!$B$2:$D$19,3,FALSE)*Oliusala[[#This Row],[magn]]/1000</f>
        <v>97.073759999999993</v>
      </c>
      <c r="K9837">
        <v>2017</v>
      </c>
      <c r="L9837" t="s">
        <v>1955</v>
      </c>
      <c r="M9837" s="144" t="s">
        <v>59</v>
      </c>
    </row>
    <row r="9838" spans="1:15" x14ac:dyDescent="0.2">
      <c r="A9838" t="s">
        <v>57</v>
      </c>
      <c r="B9838" s="144" t="s">
        <v>169</v>
      </c>
      <c r="C9838">
        <v>781</v>
      </c>
      <c r="D9838" t="str">
        <f>VLOOKUP(Oliusala[[#This Row],[postnumer]],Sveitarfelog[#All],4,FALSE)</f>
        <v>Sveitarfélagið Hornafjörður</v>
      </c>
      <c r="E9838" t="str">
        <f>VLOOKUP(Oliusala[[#This Row],[postnumer]],Sveitarfelog[#All],5,FALSE)</f>
        <v>Suðurland</v>
      </c>
      <c r="F9838" t="s">
        <v>25</v>
      </c>
      <c r="G9838" t="s">
        <v>24</v>
      </c>
      <c r="H9838" s="1" t="s">
        <v>60</v>
      </c>
      <c r="I9838" s="1">
        <v>21934</v>
      </c>
      <c r="J9838" s="2">
        <f>VLOOKUP(Oliusala[[#This Row],[tegund]],Tegundir!$B$2:$D$19,3,FALSE)*Oliusala[[#This Row],[magn]]/1000</f>
        <v>18.972909999999999</v>
      </c>
      <c r="K9838">
        <v>2017</v>
      </c>
      <c r="L9838" t="s">
        <v>1955</v>
      </c>
      <c r="M9838" s="144" t="s">
        <v>59</v>
      </c>
    </row>
    <row r="9839" spans="1:15" x14ac:dyDescent="0.2">
      <c r="A9839" t="s">
        <v>57</v>
      </c>
      <c r="B9839" s="144" t="s">
        <v>170</v>
      </c>
      <c r="C9839">
        <v>781</v>
      </c>
      <c r="D9839" t="str">
        <f>VLOOKUP(Oliusala[[#This Row],[postnumer]],Sveitarfelog[#All],4,FALSE)</f>
        <v>Sveitarfélagið Hornafjörður</v>
      </c>
      <c r="E9839" t="str">
        <f>VLOOKUP(Oliusala[[#This Row],[postnumer]],Sveitarfelog[#All],5,FALSE)</f>
        <v>Suðurland</v>
      </c>
      <c r="F9839" t="s">
        <v>25</v>
      </c>
      <c r="G9839" t="s">
        <v>24</v>
      </c>
      <c r="H9839" t="s">
        <v>60</v>
      </c>
      <c r="I9839" s="1">
        <v>337763</v>
      </c>
      <c r="J9839" s="2">
        <f>VLOOKUP(Oliusala[[#This Row],[tegund]],Tegundir!$B$2:$D$19,3,FALSE)*Oliusala[[#This Row],[magn]]/1000</f>
        <v>292.16499499999998</v>
      </c>
      <c r="K9839">
        <v>2017</v>
      </c>
      <c r="L9839" t="s">
        <v>1955</v>
      </c>
      <c r="M9839" s="144" t="s">
        <v>59</v>
      </c>
    </row>
    <row r="9840" spans="1:15" x14ac:dyDescent="0.2">
      <c r="A9840" t="s">
        <v>158</v>
      </c>
      <c r="B9840" s="144" t="s">
        <v>172</v>
      </c>
      <c r="C9840">
        <v>785</v>
      </c>
      <c r="D9840" t="str">
        <f>VLOOKUP(Oliusala[[#This Row],[postnumer]],Sveitarfelog[#All],4,FALSE)</f>
        <v>Sveitarfélagið Hornafjörður</v>
      </c>
      <c r="E9840" t="str">
        <f>VLOOKUP(Oliusala[[#This Row],[postnumer]],Sveitarfelog[#All],5,FALSE)</f>
        <v>Suðurland</v>
      </c>
      <c r="F9840" t="s">
        <v>25</v>
      </c>
      <c r="G9840" t="s">
        <v>24</v>
      </c>
      <c r="H9840" t="s">
        <v>60</v>
      </c>
      <c r="I9840" s="1">
        <v>7092</v>
      </c>
      <c r="J9840" s="2">
        <f>VLOOKUP(Oliusala[[#This Row],[tegund]],Tegundir!$B$2:$D$19,3,FALSE)*Oliusala[[#This Row],[magn]]/1000</f>
        <v>6.1345799999999997</v>
      </c>
      <c r="K9840">
        <v>2017</v>
      </c>
      <c r="L9840" t="s">
        <v>1955</v>
      </c>
      <c r="M9840" s="144" t="s">
        <v>59</v>
      </c>
    </row>
    <row r="9841" spans="1:15" x14ac:dyDescent="0.2">
      <c r="A9841" t="s">
        <v>57</v>
      </c>
      <c r="B9841" s="144" t="s">
        <v>172</v>
      </c>
      <c r="C9841">
        <v>785</v>
      </c>
      <c r="D9841" t="str">
        <f>VLOOKUP(Oliusala[[#This Row],[postnumer]],Sveitarfelog[#All],4,FALSE)</f>
        <v>Sveitarfélagið Hornafjörður</v>
      </c>
      <c r="E9841" t="str">
        <f>VLOOKUP(Oliusala[[#This Row],[postnumer]],Sveitarfelog[#All],5,FALSE)</f>
        <v>Suðurland</v>
      </c>
      <c r="F9841" t="s">
        <v>25</v>
      </c>
      <c r="G9841" t="s">
        <v>24</v>
      </c>
      <c r="H9841" s="1" t="s">
        <v>60</v>
      </c>
      <c r="I9841" s="1">
        <v>112508</v>
      </c>
      <c r="J9841" s="2">
        <f>VLOOKUP(Oliusala[[#This Row],[tegund]],Tegundir!$B$2:$D$19,3,FALSE)*Oliusala[[#This Row],[magn]]/1000</f>
        <v>97.319419999999994</v>
      </c>
      <c r="K9841">
        <v>2017</v>
      </c>
      <c r="L9841" t="s">
        <v>1955</v>
      </c>
      <c r="M9841" s="144" t="s">
        <v>59</v>
      </c>
    </row>
    <row r="9842" spans="1:15" x14ac:dyDescent="0.2">
      <c r="A9842" t="s">
        <v>57</v>
      </c>
      <c r="B9842" s="144" t="s">
        <v>181</v>
      </c>
      <c r="C9842">
        <v>810</v>
      </c>
      <c r="D9842" t="str">
        <f>VLOOKUP(Oliusala[[#This Row],[postnumer]],Sveitarfelog[#All],4,FALSE)</f>
        <v>Hveragerðisbær,Sveitarfélagið Ölfus</v>
      </c>
      <c r="E9842" t="str">
        <f>VLOOKUP(Oliusala[[#This Row],[postnumer]],Sveitarfelog[#All],5,FALSE)</f>
        <v>Suðurland</v>
      </c>
      <c r="F9842" t="s">
        <v>24</v>
      </c>
      <c r="G9842" t="s">
        <v>24</v>
      </c>
      <c r="H9842" t="s">
        <v>60</v>
      </c>
      <c r="I9842" s="1">
        <v>12570</v>
      </c>
      <c r="J9842" s="2">
        <f>VLOOKUP(Oliusala[[#This Row],[tegund]],Tegundir!$B$2:$D$19,3,FALSE)*Oliusala[[#This Row],[magn]]/1000</f>
        <v>10.873049999999999</v>
      </c>
      <c r="K9842">
        <v>2017</v>
      </c>
      <c r="L9842" t="s">
        <v>18</v>
      </c>
      <c r="M9842" s="144" t="s">
        <v>59</v>
      </c>
    </row>
    <row r="9843" spans="1:15" x14ac:dyDescent="0.2">
      <c r="A9843" t="s">
        <v>70</v>
      </c>
      <c r="B9843" s="144" t="s">
        <v>182</v>
      </c>
      <c r="C9843">
        <v>810</v>
      </c>
      <c r="D9843" t="str">
        <f>VLOOKUP(Oliusala[[#This Row],[postnumer]],Sveitarfelog[#All],4,FALSE)</f>
        <v>Hveragerðisbær,Sveitarfélagið Ölfus</v>
      </c>
      <c r="E9843" t="str">
        <f>VLOOKUP(Oliusala[[#This Row],[postnumer]],Sveitarfelog[#All],5,FALSE)</f>
        <v>Suðurland</v>
      </c>
      <c r="F9843" t="s">
        <v>24</v>
      </c>
      <c r="G9843" t="s">
        <v>24</v>
      </c>
      <c r="H9843" t="s">
        <v>60</v>
      </c>
      <c r="I9843" s="1">
        <v>21779</v>
      </c>
      <c r="J9843" s="2">
        <f>VLOOKUP(Oliusala[[#This Row],[tegund]],Tegundir!$B$2:$D$19,3,FALSE)*Oliusala[[#This Row],[magn]]/1000</f>
        <v>18.838835</v>
      </c>
      <c r="K9843">
        <v>2017</v>
      </c>
      <c r="L9843" t="s">
        <v>18</v>
      </c>
      <c r="M9843" s="144" t="s">
        <v>59</v>
      </c>
    </row>
    <row r="9844" spans="1:15" x14ac:dyDescent="0.2">
      <c r="A9844" t="s">
        <v>63</v>
      </c>
      <c r="B9844" s="144" t="s">
        <v>182</v>
      </c>
      <c r="C9844">
        <v>810</v>
      </c>
      <c r="D9844" t="str">
        <f>VLOOKUP(Oliusala[[#This Row],[postnumer]],Sveitarfelog[#All],4,FALSE)</f>
        <v>Hveragerðisbær,Sveitarfélagið Ölfus</v>
      </c>
      <c r="E9844" t="str">
        <f>VLOOKUP(Oliusala[[#This Row],[postnumer]],Sveitarfelog[#All],5,FALSE)</f>
        <v>Suðurland</v>
      </c>
      <c r="F9844" t="s">
        <v>24</v>
      </c>
      <c r="G9844" t="s">
        <v>24</v>
      </c>
      <c r="H9844" s="1" t="s">
        <v>58</v>
      </c>
      <c r="I9844" s="1">
        <v>2493626</v>
      </c>
      <c r="J9844" s="2">
        <f>VLOOKUP(Oliusala[[#This Row],[tegund]],Tegundir!$B$2:$D$19,3,FALSE)*Oliusala[[#This Row],[magn]]/1000</f>
        <v>2156.9864899999998</v>
      </c>
      <c r="K9844">
        <v>2017</v>
      </c>
      <c r="L9844" t="s">
        <v>18</v>
      </c>
      <c r="M9844" s="144" t="s">
        <v>59</v>
      </c>
    </row>
    <row r="9845" spans="1:15" x14ac:dyDescent="0.2">
      <c r="A9845" t="s">
        <v>63</v>
      </c>
      <c r="B9845" s="144" t="s">
        <v>182</v>
      </c>
      <c r="C9845">
        <v>810</v>
      </c>
      <c r="D9845" t="str">
        <f>VLOOKUP(Oliusala[[#This Row],[postnumer]],Sveitarfelog[#All],4,FALSE)</f>
        <v>Hveragerðisbær,Sveitarfélagið Ölfus</v>
      </c>
      <c r="E9845" t="str">
        <f>VLOOKUP(Oliusala[[#This Row],[postnumer]],Sveitarfelog[#All],5,FALSE)</f>
        <v>Suðurland</v>
      </c>
      <c r="F9845" t="s">
        <v>24</v>
      </c>
      <c r="G9845" t="s">
        <v>24</v>
      </c>
      <c r="H9845" s="1" t="s">
        <v>58</v>
      </c>
      <c r="I9845" s="1">
        <v>571641</v>
      </c>
      <c r="J9845" s="2">
        <f>VLOOKUP(Oliusala[[#This Row],[tegund]],Tegundir!$B$2:$D$19,3,FALSE)*Oliusala[[#This Row],[magn]]/1000</f>
        <v>494.46946499999996</v>
      </c>
      <c r="K9845">
        <v>2017</v>
      </c>
      <c r="L9845" t="s">
        <v>18</v>
      </c>
      <c r="M9845" s="144" t="s">
        <v>59</v>
      </c>
    </row>
    <row r="9846" spans="1:15" x14ac:dyDescent="0.2">
      <c r="A9846" t="s">
        <v>63</v>
      </c>
      <c r="B9846" s="144" t="s">
        <v>181</v>
      </c>
      <c r="C9846">
        <v>810</v>
      </c>
      <c r="D9846" t="str">
        <f>VLOOKUP(Oliusala[[#This Row],[postnumer]],Sveitarfelog[#All],4,FALSE)</f>
        <v>Hveragerðisbær,Sveitarfélagið Ölfus</v>
      </c>
      <c r="E9846" t="str">
        <f>VLOOKUP(Oliusala[[#This Row],[postnumer]],Sveitarfelog[#All],5,FALSE)</f>
        <v>Suðurland</v>
      </c>
      <c r="F9846" t="s">
        <v>24</v>
      </c>
      <c r="G9846" t="s">
        <v>24</v>
      </c>
      <c r="H9846" s="1" t="s">
        <v>58</v>
      </c>
      <c r="I9846" s="1">
        <v>439711</v>
      </c>
      <c r="J9846" s="2">
        <f>VLOOKUP(Oliusala[[#This Row],[tegund]],Tegundir!$B$2:$D$19,3,FALSE)*Oliusala[[#This Row],[magn]]/1000</f>
        <v>380.35001500000004</v>
      </c>
      <c r="K9846">
        <v>2017</v>
      </c>
      <c r="L9846" t="s">
        <v>18</v>
      </c>
      <c r="M9846" s="144" t="s">
        <v>59</v>
      </c>
    </row>
    <row r="9847" spans="1:15" x14ac:dyDescent="0.2">
      <c r="A9847" t="s">
        <v>69</v>
      </c>
      <c r="B9847" s="144" t="s">
        <v>70</v>
      </c>
      <c r="C9847">
        <v>800</v>
      </c>
      <c r="D9847" t="str">
        <f>VLOOKUP(Oliusala[[#This Row],[postnumer]],Sveitarfelog[#All],4,FALSE)</f>
        <v>Flóahreppur,Sveitarfélagið Árborg</v>
      </c>
      <c r="E9847" t="str">
        <f>VLOOKUP(Oliusala[[#This Row],[postnumer]],Sveitarfelog[#All],5,FALSE)</f>
        <v>Suðurland</v>
      </c>
      <c r="F9847" t="s">
        <v>25</v>
      </c>
      <c r="G9847" t="s">
        <v>24</v>
      </c>
      <c r="H9847" s="1" t="s">
        <v>60</v>
      </c>
      <c r="I9847" s="1">
        <v>171</v>
      </c>
      <c r="J9847" s="2">
        <f>VLOOKUP(Oliusala[[#This Row],[tegund]],Tegundir!$B$2:$D$19,3,FALSE)*Oliusala[[#This Row],[magn]]/1000</f>
        <v>0.14791499999999999</v>
      </c>
      <c r="K9847">
        <v>2017</v>
      </c>
      <c r="L9847" t="s">
        <v>1955</v>
      </c>
      <c r="M9847" s="144" t="s">
        <v>59</v>
      </c>
    </row>
    <row r="9848" spans="1:15" x14ac:dyDescent="0.2">
      <c r="A9848" t="s">
        <v>57</v>
      </c>
      <c r="B9848" s="144" t="s">
        <v>70</v>
      </c>
      <c r="C9848">
        <v>800</v>
      </c>
      <c r="D9848" t="str">
        <f>VLOOKUP(Oliusala[[#This Row],[postnumer]],Sveitarfelog[#All],4,FALSE)</f>
        <v>Flóahreppur,Sveitarfélagið Árborg</v>
      </c>
      <c r="E9848" t="str">
        <f>VLOOKUP(Oliusala[[#This Row],[postnumer]],Sveitarfelog[#All],5,FALSE)</f>
        <v>Suðurland</v>
      </c>
      <c r="F9848" t="s">
        <v>25</v>
      </c>
      <c r="G9848" t="s">
        <v>24</v>
      </c>
      <c r="H9848" s="1" t="s">
        <v>60</v>
      </c>
      <c r="I9848" s="1">
        <v>870188</v>
      </c>
      <c r="J9848" s="2">
        <f>VLOOKUP(Oliusala[[#This Row],[tegund]],Tegundir!$B$2:$D$19,3,FALSE)*Oliusala[[#This Row],[magn]]/1000</f>
        <v>752.71262000000002</v>
      </c>
      <c r="K9848">
        <v>2017</v>
      </c>
      <c r="L9848" t="s">
        <v>1955</v>
      </c>
      <c r="M9848" s="144" t="s">
        <v>59</v>
      </c>
    </row>
    <row r="9849" spans="1:15" x14ac:dyDescent="0.2">
      <c r="A9849" t="s">
        <v>70</v>
      </c>
      <c r="B9849" s="144" t="s">
        <v>70</v>
      </c>
      <c r="C9849">
        <v>800</v>
      </c>
      <c r="D9849" t="str">
        <f>VLOOKUP(Oliusala[[#This Row],[postnumer]],Sveitarfelog[#All],4,FALSE)</f>
        <v>Flóahreppur,Sveitarfélagið Árborg</v>
      </c>
      <c r="E9849" t="str">
        <f>VLOOKUP(Oliusala[[#This Row],[postnumer]],Sveitarfelog[#All],5,FALSE)</f>
        <v>Suðurland</v>
      </c>
      <c r="F9849" t="s">
        <v>25</v>
      </c>
      <c r="G9849" t="s">
        <v>24</v>
      </c>
      <c r="H9849" t="s">
        <v>58</v>
      </c>
      <c r="I9849" s="1">
        <v>194474</v>
      </c>
      <c r="J9849" s="2">
        <f>VLOOKUP(Oliusala[[#This Row],[tegund]],Tegundir!$B$2:$D$19,3,FALSE)*Oliusala[[#This Row],[magn]]/1000</f>
        <v>168.22001</v>
      </c>
      <c r="K9849">
        <v>2017</v>
      </c>
      <c r="L9849" t="s">
        <v>1955</v>
      </c>
      <c r="M9849" s="144" t="s">
        <v>59</v>
      </c>
    </row>
    <row r="9850" spans="1:15" x14ac:dyDescent="0.2">
      <c r="A9850" t="s">
        <v>57</v>
      </c>
      <c r="B9850" s="144" t="s">
        <v>183</v>
      </c>
      <c r="C9850">
        <v>815</v>
      </c>
      <c r="D9850" t="str">
        <f>VLOOKUP(Oliusala[[#This Row],[postnumer]],Sveitarfelog[#All],4,FALSE)</f>
        <v>Hveragerðisbær,Sveitarfélagið Ölfus</v>
      </c>
      <c r="E9850" t="str">
        <f>VLOOKUP(Oliusala[[#This Row],[postnumer]],Sveitarfelog[#All],5,FALSE)</f>
        <v>Suðurland</v>
      </c>
      <c r="F9850" t="s">
        <v>24</v>
      </c>
      <c r="G9850" t="s">
        <v>24</v>
      </c>
      <c r="H9850" s="1" t="s">
        <v>60</v>
      </c>
      <c r="I9850" s="1">
        <v>96362</v>
      </c>
      <c r="J9850" s="2">
        <f>VLOOKUP(Oliusala[[#This Row],[tegund]],Tegundir!$B$2:$D$19,3,FALSE)*Oliusala[[#This Row],[magn]]/1000</f>
        <v>83.353130000000007</v>
      </c>
      <c r="K9850">
        <v>2017</v>
      </c>
      <c r="L9850" t="s">
        <v>18</v>
      </c>
      <c r="M9850" s="144" t="s">
        <v>59</v>
      </c>
    </row>
    <row r="9851" spans="1:15" x14ac:dyDescent="0.2">
      <c r="A9851" t="s">
        <v>57</v>
      </c>
      <c r="B9851" s="144" t="s">
        <v>183</v>
      </c>
      <c r="C9851">
        <v>815</v>
      </c>
      <c r="D9851" t="str">
        <f>VLOOKUP(Oliusala[[#This Row],[postnumer]],Sveitarfelog[#All],4,FALSE)</f>
        <v>Hveragerðisbær,Sveitarfélagið Ölfus</v>
      </c>
      <c r="E9851" t="str">
        <f>VLOOKUP(Oliusala[[#This Row],[postnumer]],Sveitarfelog[#All],5,FALSE)</f>
        <v>Suðurland</v>
      </c>
      <c r="F9851" t="s">
        <v>29</v>
      </c>
      <c r="G9851" t="s">
        <v>24</v>
      </c>
      <c r="H9851" t="s">
        <v>58</v>
      </c>
      <c r="I9851" s="1">
        <v>23014</v>
      </c>
      <c r="J9851" s="2">
        <f>VLOOKUP(Oliusala[[#This Row],[tegund]],Tegundir!$B$2:$D$19,3,FALSE)*Oliusala[[#This Row],[magn]]/1000</f>
        <v>19.907109999999999</v>
      </c>
      <c r="K9851">
        <v>2017</v>
      </c>
      <c r="L9851" t="s">
        <v>19</v>
      </c>
      <c r="M9851" s="144" t="s">
        <v>59</v>
      </c>
      <c r="O9851" s="144" t="s">
        <v>1998</v>
      </c>
    </row>
    <row r="9852" spans="1:15" x14ac:dyDescent="0.2">
      <c r="A9852" t="s">
        <v>57</v>
      </c>
      <c r="B9852" s="144" t="s">
        <v>183</v>
      </c>
      <c r="C9852">
        <v>815</v>
      </c>
      <c r="D9852" t="str">
        <f>VLOOKUP(Oliusala[[#This Row],[postnumer]],Sveitarfelog[#All],4,FALSE)</f>
        <v>Hveragerðisbær,Sveitarfélagið Ölfus</v>
      </c>
      <c r="E9852" t="str">
        <f>VLOOKUP(Oliusala[[#This Row],[postnumer]],Sveitarfelog[#All],5,FALSE)</f>
        <v>Suðurland</v>
      </c>
      <c r="F9852" t="s">
        <v>29</v>
      </c>
      <c r="G9852" t="s">
        <v>24</v>
      </c>
      <c r="H9852" t="s">
        <v>60</v>
      </c>
      <c r="I9852" s="1">
        <v>2101941</v>
      </c>
      <c r="J9852" s="2">
        <f>VLOOKUP(Oliusala[[#This Row],[tegund]],Tegundir!$B$2:$D$19,3,FALSE)*Oliusala[[#This Row],[magn]]/1000</f>
        <v>1818.1789650000001</v>
      </c>
      <c r="K9852">
        <v>2017</v>
      </c>
      <c r="L9852" t="s">
        <v>19</v>
      </c>
      <c r="M9852" s="144" t="s">
        <v>59</v>
      </c>
      <c r="O9852" s="144" t="s">
        <v>1998</v>
      </c>
    </row>
    <row r="9853" spans="1:15" x14ac:dyDescent="0.2">
      <c r="A9853" t="s">
        <v>63</v>
      </c>
      <c r="B9853" s="144" t="s">
        <v>183</v>
      </c>
      <c r="C9853">
        <v>815</v>
      </c>
      <c r="D9853" t="str">
        <f>VLOOKUP(Oliusala[[#This Row],[postnumer]],Sveitarfelog[#All],4,FALSE)</f>
        <v>Hveragerðisbær,Sveitarfélagið Ölfus</v>
      </c>
      <c r="E9853" t="str">
        <f>VLOOKUP(Oliusala[[#This Row],[postnumer]],Sveitarfelog[#All],5,FALSE)</f>
        <v>Suðurland</v>
      </c>
      <c r="F9853" t="s">
        <v>24</v>
      </c>
      <c r="G9853" t="s">
        <v>24</v>
      </c>
      <c r="H9853" t="s">
        <v>58</v>
      </c>
      <c r="I9853" s="1">
        <v>874676</v>
      </c>
      <c r="J9853" s="2">
        <f>VLOOKUP(Oliusala[[#This Row],[tegund]],Tegundir!$B$2:$D$19,3,FALSE)*Oliusala[[#This Row],[magn]]/1000</f>
        <v>756.59474</v>
      </c>
      <c r="K9853">
        <v>2017</v>
      </c>
      <c r="L9853" t="s">
        <v>18</v>
      </c>
      <c r="M9853" s="144" t="s">
        <v>59</v>
      </c>
    </row>
    <row r="9854" spans="1:15" x14ac:dyDescent="0.2">
      <c r="A9854" t="s">
        <v>57</v>
      </c>
      <c r="B9854" s="144" t="s">
        <v>183</v>
      </c>
      <c r="C9854">
        <v>815</v>
      </c>
      <c r="D9854" t="str">
        <f>VLOOKUP(Oliusala[[#This Row],[postnumer]],Sveitarfelog[#All],4,FALSE)</f>
        <v>Hveragerðisbær,Sveitarfélagið Ölfus</v>
      </c>
      <c r="E9854" t="str">
        <f>VLOOKUP(Oliusala[[#This Row],[postnumer]],Sveitarfelog[#All],5,FALSE)</f>
        <v>Suðurland</v>
      </c>
      <c r="F9854" t="s">
        <v>29</v>
      </c>
      <c r="G9854" t="s">
        <v>24</v>
      </c>
      <c r="H9854" t="s">
        <v>61</v>
      </c>
      <c r="I9854" s="1">
        <v>154791</v>
      </c>
      <c r="J9854" s="2">
        <f>VLOOKUP(Oliusala[[#This Row],[tegund]],Tegundir!$B$2:$D$19,3,FALSE)*Oliusala[[#This Row],[magn]]/1000</f>
        <v>133.894215</v>
      </c>
      <c r="K9854">
        <v>2017</v>
      </c>
      <c r="L9854" t="s">
        <v>19</v>
      </c>
      <c r="M9854" s="144" t="s">
        <v>62</v>
      </c>
      <c r="O9854" s="144" t="s">
        <v>1998</v>
      </c>
    </row>
    <row r="9855" spans="1:15" x14ac:dyDescent="0.2">
      <c r="A9855" t="s">
        <v>63</v>
      </c>
      <c r="B9855" s="144" t="s">
        <v>184</v>
      </c>
      <c r="C9855">
        <v>820</v>
      </c>
      <c r="D9855" t="str">
        <f>VLOOKUP(Oliusala[[#This Row],[postnumer]],Sveitarfelog[#All],4,FALSE)</f>
        <v>Flóahreppur,Sveitarfélagið Árborg</v>
      </c>
      <c r="E9855" t="str">
        <f>VLOOKUP(Oliusala[[#This Row],[postnumer]],Sveitarfelog[#All],5,FALSE)</f>
        <v>Suðurland</v>
      </c>
      <c r="F9855" t="s">
        <v>24</v>
      </c>
      <c r="G9855" t="s">
        <v>24</v>
      </c>
      <c r="H9855" s="1" t="s">
        <v>58</v>
      </c>
      <c r="I9855" s="1">
        <v>155472</v>
      </c>
      <c r="J9855" s="2">
        <f>VLOOKUP(Oliusala[[#This Row],[tegund]],Tegundir!$B$2:$D$19,3,FALSE)*Oliusala[[#This Row],[magn]]/1000</f>
        <v>134.48328000000001</v>
      </c>
      <c r="K9855">
        <v>2017</v>
      </c>
      <c r="L9855" t="s">
        <v>18</v>
      </c>
      <c r="M9855" s="144" t="s">
        <v>59</v>
      </c>
    </row>
    <row r="9856" spans="1:15" x14ac:dyDescent="0.2">
      <c r="A9856" t="s">
        <v>57</v>
      </c>
      <c r="B9856" s="144" t="s">
        <v>175</v>
      </c>
      <c r="C9856">
        <v>801</v>
      </c>
      <c r="D9856" t="str">
        <f>VLOOKUP(Oliusala[[#This Row],[postnumer]],Sveitarfelog[#All],4,FALSE)</f>
        <v>Flóahreppur,Sveitarfélagið Árborg</v>
      </c>
      <c r="E9856" t="str">
        <f>VLOOKUP(Oliusala[[#This Row],[postnumer]],Sveitarfelog[#All],5,FALSE)</f>
        <v>Suðurland</v>
      </c>
      <c r="F9856" t="s">
        <v>25</v>
      </c>
      <c r="G9856" t="s">
        <v>24</v>
      </c>
      <c r="H9856" s="1" t="s">
        <v>60</v>
      </c>
      <c r="I9856" s="1">
        <v>818777</v>
      </c>
      <c r="J9856" s="2">
        <f>VLOOKUP(Oliusala[[#This Row],[tegund]],Tegundir!$B$2:$D$19,3,FALSE)*Oliusala[[#This Row],[magn]]/1000</f>
        <v>708.24210500000004</v>
      </c>
      <c r="K9856">
        <v>2017</v>
      </c>
      <c r="L9856" t="s">
        <v>1955</v>
      </c>
      <c r="M9856" s="144" t="s">
        <v>59</v>
      </c>
    </row>
    <row r="9857" spans="1:13" x14ac:dyDescent="0.2">
      <c r="A9857" t="s">
        <v>57</v>
      </c>
      <c r="B9857" s="144" t="s">
        <v>176</v>
      </c>
      <c r="C9857">
        <v>801</v>
      </c>
      <c r="D9857" t="str">
        <f>VLOOKUP(Oliusala[[#This Row],[postnumer]],Sveitarfelog[#All],4,FALSE)</f>
        <v>Flóahreppur,Sveitarfélagið Árborg</v>
      </c>
      <c r="E9857" t="str">
        <f>VLOOKUP(Oliusala[[#This Row],[postnumer]],Sveitarfelog[#All],5,FALSE)</f>
        <v>Suðurland</v>
      </c>
      <c r="F9857" t="s">
        <v>25</v>
      </c>
      <c r="G9857" t="s">
        <v>24</v>
      </c>
      <c r="H9857" s="1" t="s">
        <v>60</v>
      </c>
      <c r="I9857" s="1">
        <v>62595</v>
      </c>
      <c r="J9857" s="2">
        <f>VLOOKUP(Oliusala[[#This Row],[tegund]],Tegundir!$B$2:$D$19,3,FALSE)*Oliusala[[#This Row],[magn]]/1000</f>
        <v>54.144674999999999</v>
      </c>
      <c r="K9857">
        <v>2017</v>
      </c>
      <c r="L9857" t="s">
        <v>1955</v>
      </c>
      <c r="M9857" s="144" t="s">
        <v>59</v>
      </c>
    </row>
    <row r="9858" spans="1:13" x14ac:dyDescent="0.2">
      <c r="A9858" t="s">
        <v>57</v>
      </c>
      <c r="B9858" s="144" t="s">
        <v>177</v>
      </c>
      <c r="C9858">
        <v>801</v>
      </c>
      <c r="D9858" t="str">
        <f>VLOOKUP(Oliusala[[#This Row],[postnumer]],Sveitarfelog[#All],4,FALSE)</f>
        <v>Flóahreppur,Sveitarfélagið Árborg</v>
      </c>
      <c r="E9858" t="str">
        <f>VLOOKUP(Oliusala[[#This Row],[postnumer]],Sveitarfelog[#All],5,FALSE)</f>
        <v>Suðurland</v>
      </c>
      <c r="F9858" t="s">
        <v>25</v>
      </c>
      <c r="G9858" t="s">
        <v>24</v>
      </c>
      <c r="H9858" s="1" t="s">
        <v>60</v>
      </c>
      <c r="I9858" s="1">
        <v>66927</v>
      </c>
      <c r="J9858" s="2">
        <f>VLOOKUP(Oliusala[[#This Row],[tegund]],Tegundir!$B$2:$D$19,3,FALSE)*Oliusala[[#This Row],[magn]]/1000</f>
        <v>57.891854999999993</v>
      </c>
      <c r="K9858">
        <v>2017</v>
      </c>
      <c r="L9858" t="s">
        <v>1955</v>
      </c>
      <c r="M9858" s="144" t="s">
        <v>59</v>
      </c>
    </row>
    <row r="9859" spans="1:13" x14ac:dyDescent="0.2">
      <c r="A9859" t="s">
        <v>57</v>
      </c>
      <c r="B9859" s="144" t="s">
        <v>174</v>
      </c>
      <c r="C9859">
        <v>801</v>
      </c>
      <c r="D9859" t="str">
        <f>VLOOKUP(Oliusala[[#This Row],[postnumer]],Sveitarfelog[#All],4,FALSE)</f>
        <v>Flóahreppur,Sveitarfélagið Árborg</v>
      </c>
      <c r="E9859" t="str">
        <f>VLOOKUP(Oliusala[[#This Row],[postnumer]],Sveitarfelog[#All],5,FALSE)</f>
        <v>Suðurland</v>
      </c>
      <c r="F9859" t="s">
        <v>25</v>
      </c>
      <c r="G9859" t="s">
        <v>24</v>
      </c>
      <c r="H9859" s="1" t="s">
        <v>60</v>
      </c>
      <c r="I9859" s="1">
        <v>52973</v>
      </c>
      <c r="J9859" s="2">
        <f>VLOOKUP(Oliusala[[#This Row],[tegund]],Tegundir!$B$2:$D$19,3,FALSE)*Oliusala[[#This Row],[magn]]/1000</f>
        <v>45.821644999999997</v>
      </c>
      <c r="K9859">
        <v>2017</v>
      </c>
      <c r="L9859" t="s">
        <v>1955</v>
      </c>
      <c r="M9859" s="144" t="s">
        <v>59</v>
      </c>
    </row>
    <row r="9860" spans="1:13" x14ac:dyDescent="0.2">
      <c r="A9860" t="s">
        <v>57</v>
      </c>
      <c r="B9860" s="144" t="s">
        <v>178</v>
      </c>
      <c r="C9860">
        <v>801</v>
      </c>
      <c r="D9860" t="str">
        <f>VLOOKUP(Oliusala[[#This Row],[postnumer]],Sveitarfelog[#All],4,FALSE)</f>
        <v>Flóahreppur,Sveitarfélagið Árborg</v>
      </c>
      <c r="E9860" t="str">
        <f>VLOOKUP(Oliusala[[#This Row],[postnumer]],Sveitarfelog[#All],5,FALSE)</f>
        <v>Suðurland</v>
      </c>
      <c r="F9860" t="s">
        <v>25</v>
      </c>
      <c r="G9860" t="s">
        <v>24</v>
      </c>
      <c r="H9860" s="1" t="s">
        <v>60</v>
      </c>
      <c r="I9860" s="1">
        <v>5358</v>
      </c>
      <c r="J9860" s="2">
        <f>VLOOKUP(Oliusala[[#This Row],[tegund]],Tegundir!$B$2:$D$19,3,FALSE)*Oliusala[[#This Row],[magn]]/1000</f>
        <v>4.6346699999999998</v>
      </c>
      <c r="K9860">
        <v>2017</v>
      </c>
      <c r="L9860" t="s">
        <v>1955</v>
      </c>
      <c r="M9860" s="144" t="s">
        <v>59</v>
      </c>
    </row>
    <row r="9861" spans="1:13" x14ac:dyDescent="0.2">
      <c r="A9861" t="s">
        <v>70</v>
      </c>
      <c r="B9861" s="144" t="s">
        <v>175</v>
      </c>
      <c r="C9861">
        <v>801</v>
      </c>
      <c r="D9861" t="str">
        <f>VLOOKUP(Oliusala[[#This Row],[postnumer]],Sveitarfelog[#All],4,FALSE)</f>
        <v>Flóahreppur,Sveitarfélagið Árborg</v>
      </c>
      <c r="E9861" t="str">
        <f>VLOOKUP(Oliusala[[#This Row],[postnumer]],Sveitarfelog[#All],5,FALSE)</f>
        <v>Suðurland</v>
      </c>
      <c r="F9861" t="s">
        <v>25</v>
      </c>
      <c r="G9861" t="s">
        <v>24</v>
      </c>
      <c r="H9861" s="1" t="s">
        <v>60</v>
      </c>
      <c r="I9861" s="1">
        <v>66336</v>
      </c>
      <c r="J9861" s="2">
        <f>VLOOKUP(Oliusala[[#This Row],[tegund]],Tegundir!$B$2:$D$19,3,FALSE)*Oliusala[[#This Row],[magn]]/1000</f>
        <v>57.38064</v>
      </c>
      <c r="K9861">
        <v>2017</v>
      </c>
      <c r="L9861" t="s">
        <v>1955</v>
      </c>
      <c r="M9861" s="144" t="s">
        <v>59</v>
      </c>
    </row>
    <row r="9862" spans="1:13" x14ac:dyDescent="0.2">
      <c r="A9862" t="s">
        <v>70</v>
      </c>
      <c r="B9862" s="144" t="s">
        <v>176</v>
      </c>
      <c r="C9862">
        <v>801</v>
      </c>
      <c r="D9862" t="str">
        <f>VLOOKUP(Oliusala[[#This Row],[postnumer]],Sveitarfelog[#All],4,FALSE)</f>
        <v>Flóahreppur,Sveitarfélagið Árborg</v>
      </c>
      <c r="E9862" t="str">
        <f>VLOOKUP(Oliusala[[#This Row],[postnumer]],Sveitarfelog[#All],5,FALSE)</f>
        <v>Suðurland</v>
      </c>
      <c r="F9862" t="s">
        <v>25</v>
      </c>
      <c r="G9862" t="s">
        <v>24</v>
      </c>
      <c r="H9862" s="1" t="s">
        <v>60</v>
      </c>
      <c r="I9862" s="1">
        <v>50788</v>
      </c>
      <c r="J9862" s="2">
        <f>VLOOKUP(Oliusala[[#This Row],[tegund]],Tegundir!$B$2:$D$19,3,FALSE)*Oliusala[[#This Row],[magn]]/1000</f>
        <v>43.931620000000002</v>
      </c>
      <c r="K9862">
        <v>2017</v>
      </c>
      <c r="L9862" t="s">
        <v>1955</v>
      </c>
      <c r="M9862" s="144" t="s">
        <v>59</v>
      </c>
    </row>
    <row r="9863" spans="1:13" x14ac:dyDescent="0.2">
      <c r="A9863" t="s">
        <v>70</v>
      </c>
      <c r="B9863" s="144" t="s">
        <v>177</v>
      </c>
      <c r="C9863">
        <v>801</v>
      </c>
      <c r="D9863" t="str">
        <f>VLOOKUP(Oliusala[[#This Row],[postnumer]],Sveitarfelog[#All],4,FALSE)</f>
        <v>Flóahreppur,Sveitarfélagið Árborg</v>
      </c>
      <c r="E9863" t="str">
        <f>VLOOKUP(Oliusala[[#This Row],[postnumer]],Sveitarfelog[#All],5,FALSE)</f>
        <v>Suðurland</v>
      </c>
      <c r="F9863" t="s">
        <v>25</v>
      </c>
      <c r="G9863" t="s">
        <v>24</v>
      </c>
      <c r="H9863" t="s">
        <v>60</v>
      </c>
      <c r="I9863" s="1">
        <v>43856</v>
      </c>
      <c r="J9863" s="2">
        <f>VLOOKUP(Oliusala[[#This Row],[tegund]],Tegundir!$B$2:$D$19,3,FALSE)*Oliusala[[#This Row],[magn]]/1000</f>
        <v>37.93544</v>
      </c>
      <c r="K9863">
        <v>2017</v>
      </c>
      <c r="L9863" t="s">
        <v>1955</v>
      </c>
      <c r="M9863" s="144" t="s">
        <v>59</v>
      </c>
    </row>
    <row r="9864" spans="1:13" x14ac:dyDescent="0.2">
      <c r="A9864" t="s">
        <v>70</v>
      </c>
      <c r="B9864" s="144" t="s">
        <v>174</v>
      </c>
      <c r="C9864">
        <v>801</v>
      </c>
      <c r="D9864" t="str">
        <f>VLOOKUP(Oliusala[[#This Row],[postnumer]],Sveitarfelog[#All],4,FALSE)</f>
        <v>Flóahreppur,Sveitarfélagið Árborg</v>
      </c>
      <c r="E9864" t="str">
        <f>VLOOKUP(Oliusala[[#This Row],[postnumer]],Sveitarfelog[#All],5,FALSE)</f>
        <v>Suðurland</v>
      </c>
      <c r="F9864" t="s">
        <v>25</v>
      </c>
      <c r="G9864" t="s">
        <v>24</v>
      </c>
      <c r="H9864" t="s">
        <v>60</v>
      </c>
      <c r="I9864" s="1">
        <v>44754</v>
      </c>
      <c r="J9864" s="2">
        <f>VLOOKUP(Oliusala[[#This Row],[tegund]],Tegundir!$B$2:$D$19,3,FALSE)*Oliusala[[#This Row],[magn]]/1000</f>
        <v>38.712209999999999</v>
      </c>
      <c r="K9864">
        <v>2017</v>
      </c>
      <c r="L9864" t="s">
        <v>1955</v>
      </c>
      <c r="M9864" s="144" t="s">
        <v>59</v>
      </c>
    </row>
    <row r="9865" spans="1:13" x14ac:dyDescent="0.2">
      <c r="A9865" t="s">
        <v>70</v>
      </c>
      <c r="B9865" s="144" t="s">
        <v>178</v>
      </c>
      <c r="C9865">
        <v>801</v>
      </c>
      <c r="D9865" t="str">
        <f>VLOOKUP(Oliusala[[#This Row],[postnumer]],Sveitarfelog[#All],4,FALSE)</f>
        <v>Flóahreppur,Sveitarfélagið Árborg</v>
      </c>
      <c r="E9865" t="str">
        <f>VLOOKUP(Oliusala[[#This Row],[postnumer]],Sveitarfelog[#All],5,FALSE)</f>
        <v>Suðurland</v>
      </c>
      <c r="F9865" t="s">
        <v>25</v>
      </c>
      <c r="G9865" t="s">
        <v>24</v>
      </c>
      <c r="H9865" t="s">
        <v>60</v>
      </c>
      <c r="I9865" s="1">
        <v>18499</v>
      </c>
      <c r="J9865" s="2">
        <f>VLOOKUP(Oliusala[[#This Row],[tegund]],Tegundir!$B$2:$D$19,3,FALSE)*Oliusala[[#This Row],[magn]]/1000</f>
        <v>16.001635</v>
      </c>
      <c r="K9865">
        <v>2017</v>
      </c>
      <c r="L9865" t="s">
        <v>1955</v>
      </c>
      <c r="M9865" s="144" t="s">
        <v>59</v>
      </c>
    </row>
    <row r="9866" spans="1:13" x14ac:dyDescent="0.2">
      <c r="A9866" t="s">
        <v>63</v>
      </c>
      <c r="B9866" s="144" t="s">
        <v>185</v>
      </c>
      <c r="C9866">
        <v>825</v>
      </c>
      <c r="D9866" t="str">
        <f>VLOOKUP(Oliusala[[#This Row],[postnumer]],Sveitarfelog[#All],4,FALSE)</f>
        <v>Flóahreppur,Sveitarfélagið Árborg</v>
      </c>
      <c r="E9866" t="str">
        <f>VLOOKUP(Oliusala[[#This Row],[postnumer]],Sveitarfelog[#All],5,FALSE)</f>
        <v>Suðurland</v>
      </c>
      <c r="F9866" t="s">
        <v>24</v>
      </c>
      <c r="G9866" t="s">
        <v>24</v>
      </c>
      <c r="H9866" s="1" t="s">
        <v>58</v>
      </c>
      <c r="I9866" s="1">
        <v>168679</v>
      </c>
      <c r="J9866" s="2">
        <f>VLOOKUP(Oliusala[[#This Row],[tegund]],Tegundir!$B$2:$D$19,3,FALSE)*Oliusala[[#This Row],[magn]]/1000</f>
        <v>145.90733499999999</v>
      </c>
      <c r="K9866">
        <v>2017</v>
      </c>
      <c r="L9866" t="s">
        <v>18</v>
      </c>
      <c r="M9866" s="144" t="s">
        <v>59</v>
      </c>
    </row>
    <row r="9867" spans="1:13" x14ac:dyDescent="0.2">
      <c r="A9867" t="s">
        <v>70</v>
      </c>
      <c r="B9867" s="144" t="s">
        <v>186</v>
      </c>
      <c r="C9867">
        <v>840</v>
      </c>
      <c r="D9867" t="str">
        <f>VLOOKUP(Oliusala[[#This Row],[postnumer]],Sveitarfelog[#All],4,FALSE)</f>
        <v>Bláskógabyggð,Grímsnes- og Grafningshreppur,Hrunamannahreppur,Skeiða- og Gnúpverjahreppur</v>
      </c>
      <c r="E9867" t="str">
        <f>VLOOKUP(Oliusala[[#This Row],[postnumer]],Sveitarfelog[#All],5,FALSE)</f>
        <v>Suðurland</v>
      </c>
      <c r="F9867" t="s">
        <v>24</v>
      </c>
      <c r="G9867" t="s">
        <v>24</v>
      </c>
      <c r="H9867" t="s">
        <v>60</v>
      </c>
      <c r="I9867" s="1">
        <v>6100</v>
      </c>
      <c r="J9867" s="2">
        <f>VLOOKUP(Oliusala[[#This Row],[tegund]],Tegundir!$B$2:$D$19,3,FALSE)*Oliusala[[#This Row],[magn]]/1000</f>
        <v>5.2765000000000004</v>
      </c>
      <c r="K9867">
        <v>2017</v>
      </c>
      <c r="L9867" t="s">
        <v>1955</v>
      </c>
      <c r="M9867" s="144" t="s">
        <v>59</v>
      </c>
    </row>
    <row r="9868" spans="1:13" x14ac:dyDescent="0.2">
      <c r="A9868" t="s">
        <v>63</v>
      </c>
      <c r="B9868" s="144" t="s">
        <v>186</v>
      </c>
      <c r="C9868">
        <v>840</v>
      </c>
      <c r="D9868" t="str">
        <f>VLOOKUP(Oliusala[[#This Row],[postnumer]],Sveitarfelog[#All],4,FALSE)</f>
        <v>Bláskógabyggð,Grímsnes- og Grafningshreppur,Hrunamannahreppur,Skeiða- og Gnúpverjahreppur</v>
      </c>
      <c r="E9868" t="str">
        <f>VLOOKUP(Oliusala[[#This Row],[postnumer]],Sveitarfelog[#All],5,FALSE)</f>
        <v>Suðurland</v>
      </c>
      <c r="F9868" t="s">
        <v>24</v>
      </c>
      <c r="G9868" t="s">
        <v>24</v>
      </c>
      <c r="H9868" t="s">
        <v>58</v>
      </c>
      <c r="I9868" s="1">
        <v>439835</v>
      </c>
      <c r="J9868" s="2">
        <f>VLOOKUP(Oliusala[[#This Row],[tegund]],Tegundir!$B$2:$D$19,3,FALSE)*Oliusala[[#This Row],[magn]]/1000</f>
        <v>380.45727500000004</v>
      </c>
      <c r="K9868">
        <v>2017</v>
      </c>
      <c r="L9868" t="s">
        <v>18</v>
      </c>
      <c r="M9868" s="144" t="s">
        <v>59</v>
      </c>
    </row>
    <row r="9869" spans="1:13" x14ac:dyDescent="0.2">
      <c r="A9869" t="s">
        <v>57</v>
      </c>
      <c r="B9869" s="144" t="s">
        <v>182</v>
      </c>
      <c r="C9869">
        <v>810</v>
      </c>
      <c r="D9869" t="str">
        <f>VLOOKUP(Oliusala[[#This Row],[postnumer]],Sveitarfelog[#All],4,FALSE)</f>
        <v>Hveragerðisbær,Sveitarfélagið Ölfus</v>
      </c>
      <c r="E9869" t="str">
        <f>VLOOKUP(Oliusala[[#This Row],[postnumer]],Sveitarfelog[#All],5,FALSE)</f>
        <v>Suðurland</v>
      </c>
      <c r="F9869" t="s">
        <v>25</v>
      </c>
      <c r="G9869" t="s">
        <v>24</v>
      </c>
      <c r="H9869" s="1" t="s">
        <v>60</v>
      </c>
      <c r="I9869" s="1">
        <v>50893</v>
      </c>
      <c r="J9869" s="2">
        <f>VLOOKUP(Oliusala[[#This Row],[tegund]],Tegundir!$B$2:$D$19,3,FALSE)*Oliusala[[#This Row],[magn]]/1000</f>
        <v>44.022444999999998</v>
      </c>
      <c r="K9869">
        <v>2017</v>
      </c>
      <c r="L9869" t="s">
        <v>1955</v>
      </c>
      <c r="M9869" s="144" t="s">
        <v>59</v>
      </c>
    </row>
    <row r="9870" spans="1:13" x14ac:dyDescent="0.2">
      <c r="A9870" t="s">
        <v>57</v>
      </c>
      <c r="B9870" s="144" t="s">
        <v>181</v>
      </c>
      <c r="C9870">
        <v>810</v>
      </c>
      <c r="D9870" t="str">
        <f>VLOOKUP(Oliusala[[#This Row],[postnumer]],Sveitarfelog[#All],4,FALSE)</f>
        <v>Hveragerðisbær,Sveitarfélagið Ölfus</v>
      </c>
      <c r="E9870" t="str">
        <f>VLOOKUP(Oliusala[[#This Row],[postnumer]],Sveitarfelog[#All],5,FALSE)</f>
        <v>Suðurland</v>
      </c>
      <c r="F9870" t="s">
        <v>25</v>
      </c>
      <c r="G9870" t="s">
        <v>24</v>
      </c>
      <c r="H9870" t="s">
        <v>60</v>
      </c>
      <c r="I9870" s="1">
        <v>348587</v>
      </c>
      <c r="J9870" s="2">
        <f>VLOOKUP(Oliusala[[#This Row],[tegund]],Tegundir!$B$2:$D$19,3,FALSE)*Oliusala[[#This Row],[magn]]/1000</f>
        <v>301.52775500000001</v>
      </c>
      <c r="K9870">
        <v>2017</v>
      </c>
      <c r="L9870" t="s">
        <v>1955</v>
      </c>
      <c r="M9870" s="144" t="s">
        <v>59</v>
      </c>
    </row>
    <row r="9871" spans="1:13" x14ac:dyDescent="0.2">
      <c r="A9871" t="s">
        <v>70</v>
      </c>
      <c r="B9871" s="144" t="s">
        <v>182</v>
      </c>
      <c r="C9871">
        <v>810</v>
      </c>
      <c r="D9871" t="str">
        <f>VLOOKUP(Oliusala[[#This Row],[postnumer]],Sveitarfelog[#All],4,FALSE)</f>
        <v>Hveragerðisbær,Sveitarfélagið Ölfus</v>
      </c>
      <c r="E9871" t="str">
        <f>VLOOKUP(Oliusala[[#This Row],[postnumer]],Sveitarfelog[#All],5,FALSE)</f>
        <v>Suðurland</v>
      </c>
      <c r="F9871" t="s">
        <v>25</v>
      </c>
      <c r="G9871" t="s">
        <v>24</v>
      </c>
      <c r="H9871" t="s">
        <v>60</v>
      </c>
      <c r="I9871" s="1">
        <v>170144</v>
      </c>
      <c r="J9871" s="2">
        <f>VLOOKUP(Oliusala[[#This Row],[tegund]],Tegundir!$B$2:$D$19,3,FALSE)*Oliusala[[#This Row],[magn]]/1000</f>
        <v>147.17455999999999</v>
      </c>
      <c r="K9871">
        <v>2017</v>
      </c>
      <c r="L9871" t="s">
        <v>1955</v>
      </c>
      <c r="M9871" s="144" t="s">
        <v>59</v>
      </c>
    </row>
    <row r="9872" spans="1:13" x14ac:dyDescent="0.2">
      <c r="A9872" t="s">
        <v>57</v>
      </c>
      <c r="B9872" s="144" t="s">
        <v>188</v>
      </c>
      <c r="C9872">
        <v>845</v>
      </c>
      <c r="D9872" t="str">
        <f>VLOOKUP(Oliusala[[#This Row],[postnumer]],Sveitarfelog[#All],4,FALSE)</f>
        <v>Bláskógabyggð,Grímsnes- og Grafningshreppur,Hrunamannahreppur,Skeiða- og Gnúpverjahreppur</v>
      </c>
      <c r="E9872" t="str">
        <f>VLOOKUP(Oliusala[[#This Row],[postnumer]],Sveitarfelog[#All],5,FALSE)</f>
        <v>Suðurland</v>
      </c>
      <c r="F9872" t="s">
        <v>24</v>
      </c>
      <c r="G9872" t="s">
        <v>24</v>
      </c>
      <c r="H9872" s="1" t="s">
        <v>60</v>
      </c>
      <c r="I9872" s="1">
        <v>18102</v>
      </c>
      <c r="J9872" s="2">
        <f>VLOOKUP(Oliusala[[#This Row],[tegund]],Tegundir!$B$2:$D$19,3,FALSE)*Oliusala[[#This Row],[magn]]/1000</f>
        <v>15.65823</v>
      </c>
      <c r="K9872">
        <v>2017</v>
      </c>
      <c r="L9872" t="s">
        <v>1955</v>
      </c>
      <c r="M9872" s="144" t="s">
        <v>59</v>
      </c>
    </row>
    <row r="9873" spans="1:15" x14ac:dyDescent="0.2">
      <c r="A9873" t="s">
        <v>70</v>
      </c>
      <c r="B9873" s="144" t="s">
        <v>188</v>
      </c>
      <c r="C9873">
        <v>845</v>
      </c>
      <c r="D9873" t="str">
        <f>VLOOKUP(Oliusala[[#This Row],[postnumer]],Sveitarfelog[#All],4,FALSE)</f>
        <v>Bláskógabyggð,Grímsnes- og Grafningshreppur,Hrunamannahreppur,Skeiða- og Gnúpverjahreppur</v>
      </c>
      <c r="E9873" t="str">
        <f>VLOOKUP(Oliusala[[#This Row],[postnumer]],Sveitarfelog[#All],5,FALSE)</f>
        <v>Suðurland</v>
      </c>
      <c r="F9873" t="s">
        <v>24</v>
      </c>
      <c r="G9873" t="s">
        <v>24</v>
      </c>
      <c r="H9873" t="s">
        <v>60</v>
      </c>
      <c r="I9873" s="1">
        <v>134315</v>
      </c>
      <c r="J9873" s="2">
        <f>VLOOKUP(Oliusala[[#This Row],[tegund]],Tegundir!$B$2:$D$19,3,FALSE)*Oliusala[[#This Row],[magn]]/1000</f>
        <v>116.18247500000001</v>
      </c>
      <c r="K9873">
        <v>2017</v>
      </c>
      <c r="L9873" t="s">
        <v>1955</v>
      </c>
      <c r="M9873" s="144" t="s">
        <v>59</v>
      </c>
    </row>
    <row r="9874" spans="1:15" x14ac:dyDescent="0.2">
      <c r="A9874" t="s">
        <v>63</v>
      </c>
      <c r="B9874" s="144" t="s">
        <v>188</v>
      </c>
      <c r="C9874">
        <v>845</v>
      </c>
      <c r="D9874" t="str">
        <f>VLOOKUP(Oliusala[[#This Row],[postnumer]],Sveitarfelog[#All],4,FALSE)</f>
        <v>Bláskógabyggð,Grímsnes- og Grafningshreppur,Hrunamannahreppur,Skeiða- og Gnúpverjahreppur</v>
      </c>
      <c r="E9874" t="str">
        <f>VLOOKUP(Oliusala[[#This Row],[postnumer]],Sveitarfelog[#All],5,FALSE)</f>
        <v>Suðurland</v>
      </c>
      <c r="F9874" t="s">
        <v>24</v>
      </c>
      <c r="G9874" t="s">
        <v>24</v>
      </c>
      <c r="H9874" s="1" t="s">
        <v>58</v>
      </c>
      <c r="I9874" s="1">
        <v>480661</v>
      </c>
      <c r="J9874" s="2">
        <f>VLOOKUP(Oliusala[[#This Row],[tegund]],Tegundir!$B$2:$D$19,3,FALSE)*Oliusala[[#This Row],[magn]]/1000</f>
        <v>415.77176500000002</v>
      </c>
      <c r="K9874">
        <v>2017</v>
      </c>
      <c r="L9874" t="s">
        <v>18</v>
      </c>
      <c r="M9874" s="144" t="s">
        <v>59</v>
      </c>
    </row>
    <row r="9875" spans="1:15" x14ac:dyDescent="0.2">
      <c r="A9875" t="s">
        <v>57</v>
      </c>
      <c r="B9875" s="144" t="s">
        <v>183</v>
      </c>
      <c r="C9875">
        <v>815</v>
      </c>
      <c r="D9875" t="str">
        <f>VLOOKUP(Oliusala[[#This Row],[postnumer]],Sveitarfelog[#All],4,FALSE)</f>
        <v>Hveragerðisbær,Sveitarfélagið Ölfus</v>
      </c>
      <c r="E9875" t="str">
        <f>VLOOKUP(Oliusala[[#This Row],[postnumer]],Sveitarfelog[#All],5,FALSE)</f>
        <v>Suðurland</v>
      </c>
      <c r="F9875" t="s">
        <v>25</v>
      </c>
      <c r="G9875" t="s">
        <v>24</v>
      </c>
      <c r="H9875" s="1" t="s">
        <v>60</v>
      </c>
      <c r="I9875" s="1">
        <v>697601</v>
      </c>
      <c r="J9875" s="2">
        <f>VLOOKUP(Oliusala[[#This Row],[tegund]],Tegundir!$B$2:$D$19,3,FALSE)*Oliusala[[#This Row],[magn]]/1000</f>
        <v>603.42486499999995</v>
      </c>
      <c r="K9875">
        <v>2017</v>
      </c>
      <c r="L9875" t="s">
        <v>19</v>
      </c>
      <c r="M9875" s="144" t="s">
        <v>59</v>
      </c>
      <c r="O9875" s="144" t="s">
        <v>1997</v>
      </c>
    </row>
    <row r="9876" spans="1:15" x14ac:dyDescent="0.2">
      <c r="A9876" t="s">
        <v>70</v>
      </c>
      <c r="B9876" s="144" t="s">
        <v>183</v>
      </c>
      <c r="C9876">
        <v>815</v>
      </c>
      <c r="D9876" t="str">
        <f>VLOOKUP(Oliusala[[#This Row],[postnumer]],Sveitarfelog[#All],4,FALSE)</f>
        <v>Hveragerðisbær,Sveitarfélagið Ölfus</v>
      </c>
      <c r="E9876" t="str">
        <f>VLOOKUP(Oliusala[[#This Row],[postnumer]],Sveitarfelog[#All],5,FALSE)</f>
        <v>Suðurland</v>
      </c>
      <c r="F9876" t="s">
        <v>25</v>
      </c>
      <c r="G9876" t="s">
        <v>24</v>
      </c>
      <c r="H9876" t="s">
        <v>60</v>
      </c>
      <c r="I9876" s="1">
        <v>16826</v>
      </c>
      <c r="J9876" s="2">
        <f>VLOOKUP(Oliusala[[#This Row],[tegund]],Tegundir!$B$2:$D$19,3,FALSE)*Oliusala[[#This Row],[magn]]/1000</f>
        <v>14.554489999999999</v>
      </c>
      <c r="K9876">
        <v>2017</v>
      </c>
      <c r="L9876" t="s">
        <v>19</v>
      </c>
      <c r="M9876" s="144" t="s">
        <v>59</v>
      </c>
      <c r="O9876" s="144" t="s">
        <v>1997</v>
      </c>
    </row>
    <row r="9877" spans="1:15" x14ac:dyDescent="0.2">
      <c r="A9877" t="s">
        <v>163</v>
      </c>
      <c r="B9877" s="144" t="s">
        <v>163</v>
      </c>
      <c r="C9877">
        <v>850</v>
      </c>
      <c r="D9877" t="str">
        <f>VLOOKUP(Oliusala[[#This Row],[postnumer]],Sveitarfelog[#All],4,FALSE)</f>
        <v>Ásahreppur,Rangárþing ytra</v>
      </c>
      <c r="E9877" t="str">
        <f>VLOOKUP(Oliusala[[#This Row],[postnumer]],Sveitarfelog[#All],5,FALSE)</f>
        <v>Suðurland</v>
      </c>
      <c r="F9877" t="s">
        <v>24</v>
      </c>
      <c r="G9877" t="s">
        <v>24</v>
      </c>
      <c r="H9877" s="1" t="s">
        <v>58</v>
      </c>
      <c r="I9877" s="1">
        <v>8948</v>
      </c>
      <c r="J9877" s="2">
        <f>VLOOKUP(Oliusala[[#This Row],[tegund]],Tegundir!$B$2:$D$19,3,FALSE)*Oliusala[[#This Row],[magn]]/1000</f>
        <v>7.7400199999999995</v>
      </c>
      <c r="K9877">
        <v>2017</v>
      </c>
      <c r="L9877" t="s">
        <v>18</v>
      </c>
      <c r="M9877" s="144" t="s">
        <v>59</v>
      </c>
    </row>
    <row r="9878" spans="1:15" x14ac:dyDescent="0.2">
      <c r="A9878" t="s">
        <v>57</v>
      </c>
      <c r="B9878" s="144" t="s">
        <v>184</v>
      </c>
      <c r="C9878">
        <v>820</v>
      </c>
      <c r="D9878" t="str">
        <f>VLOOKUP(Oliusala[[#This Row],[postnumer]],Sveitarfelog[#All],4,FALSE)</f>
        <v>Flóahreppur,Sveitarfélagið Árborg</v>
      </c>
      <c r="E9878" t="str">
        <f>VLOOKUP(Oliusala[[#This Row],[postnumer]],Sveitarfelog[#All],5,FALSE)</f>
        <v>Suðurland</v>
      </c>
      <c r="F9878" t="s">
        <v>25</v>
      </c>
      <c r="G9878" t="s">
        <v>24</v>
      </c>
      <c r="H9878" s="1" t="s">
        <v>60</v>
      </c>
      <c r="I9878" s="1">
        <v>8465</v>
      </c>
      <c r="J9878" s="2">
        <f>VLOOKUP(Oliusala[[#This Row],[tegund]],Tegundir!$B$2:$D$19,3,FALSE)*Oliusala[[#This Row],[magn]]/1000</f>
        <v>7.3222250000000004</v>
      </c>
      <c r="K9878">
        <v>2017</v>
      </c>
      <c r="L9878" t="s">
        <v>1955</v>
      </c>
      <c r="M9878" s="144" t="s">
        <v>59</v>
      </c>
    </row>
    <row r="9879" spans="1:15" x14ac:dyDescent="0.2">
      <c r="A9879" t="s">
        <v>57</v>
      </c>
      <c r="B9879" s="144" t="s">
        <v>163</v>
      </c>
      <c r="C9879">
        <v>850</v>
      </c>
      <c r="D9879" t="str">
        <f>VLOOKUP(Oliusala[[#This Row],[postnumer]],Sveitarfelog[#All],4,FALSE)</f>
        <v>Ásahreppur,Rangárþing ytra</v>
      </c>
      <c r="E9879" t="str">
        <f>VLOOKUP(Oliusala[[#This Row],[postnumer]],Sveitarfelog[#All],5,FALSE)</f>
        <v>Suðurland</v>
      </c>
      <c r="F9879" t="s">
        <v>24</v>
      </c>
      <c r="G9879" t="s">
        <v>24</v>
      </c>
      <c r="H9879" s="1" t="s">
        <v>60</v>
      </c>
      <c r="I9879" s="1">
        <v>77191</v>
      </c>
      <c r="J9879" s="2">
        <f>VLOOKUP(Oliusala[[#This Row],[tegund]],Tegundir!$B$2:$D$19,3,FALSE)*Oliusala[[#This Row],[magn]]/1000</f>
        <v>66.770214999999993</v>
      </c>
      <c r="K9879">
        <v>2017</v>
      </c>
      <c r="L9879" t="s">
        <v>18</v>
      </c>
      <c r="M9879" s="144" t="s">
        <v>59</v>
      </c>
    </row>
    <row r="9880" spans="1:15" x14ac:dyDescent="0.2">
      <c r="A9880" t="s">
        <v>63</v>
      </c>
      <c r="B9880" s="144" t="s">
        <v>163</v>
      </c>
      <c r="C9880">
        <v>850</v>
      </c>
      <c r="D9880" t="str">
        <f>VLOOKUP(Oliusala[[#This Row],[postnumer]],Sveitarfelog[#All],4,FALSE)</f>
        <v>Ásahreppur,Rangárþing ytra</v>
      </c>
      <c r="E9880" t="str">
        <f>VLOOKUP(Oliusala[[#This Row],[postnumer]],Sveitarfelog[#All],5,FALSE)</f>
        <v>Suðurland</v>
      </c>
      <c r="F9880" t="s">
        <v>24</v>
      </c>
      <c r="G9880" t="s">
        <v>24</v>
      </c>
      <c r="H9880" t="s">
        <v>58</v>
      </c>
      <c r="I9880" s="1">
        <v>1401221</v>
      </c>
      <c r="J9880" s="2">
        <f>VLOOKUP(Oliusala[[#This Row],[tegund]],Tegundir!$B$2:$D$19,3,FALSE)*Oliusala[[#This Row],[magn]]/1000</f>
        <v>1212.056165</v>
      </c>
      <c r="K9880">
        <v>2017</v>
      </c>
      <c r="L9880" t="s">
        <v>18</v>
      </c>
      <c r="M9880" s="144" t="s">
        <v>59</v>
      </c>
    </row>
    <row r="9881" spans="1:15" x14ac:dyDescent="0.2">
      <c r="A9881" t="s">
        <v>70</v>
      </c>
      <c r="B9881" s="144" t="s">
        <v>184</v>
      </c>
      <c r="C9881">
        <v>820</v>
      </c>
      <c r="D9881" t="str">
        <f>VLOOKUP(Oliusala[[#This Row],[postnumer]],Sveitarfelog[#All],4,FALSE)</f>
        <v>Flóahreppur,Sveitarfélagið Árborg</v>
      </c>
      <c r="E9881" t="str">
        <f>VLOOKUP(Oliusala[[#This Row],[postnumer]],Sveitarfelog[#All],5,FALSE)</f>
        <v>Suðurland</v>
      </c>
      <c r="F9881" t="s">
        <v>25</v>
      </c>
      <c r="G9881" t="s">
        <v>24</v>
      </c>
      <c r="H9881" s="1" t="s">
        <v>60</v>
      </c>
      <c r="I9881" s="1">
        <v>1135</v>
      </c>
      <c r="J9881" s="2">
        <f>VLOOKUP(Oliusala[[#This Row],[tegund]],Tegundir!$B$2:$D$19,3,FALSE)*Oliusala[[#This Row],[magn]]/1000</f>
        <v>0.98177499999999995</v>
      </c>
      <c r="K9881">
        <v>2017</v>
      </c>
      <c r="L9881" t="s">
        <v>1955</v>
      </c>
      <c r="M9881" s="144" t="s">
        <v>59</v>
      </c>
    </row>
    <row r="9882" spans="1:15" x14ac:dyDescent="0.2">
      <c r="A9882" t="s">
        <v>57</v>
      </c>
      <c r="B9882" s="144" t="s">
        <v>185</v>
      </c>
      <c r="C9882">
        <v>825</v>
      </c>
      <c r="D9882" t="str">
        <f>VLOOKUP(Oliusala[[#This Row],[postnumer]],Sveitarfelog[#All],4,FALSE)</f>
        <v>Flóahreppur,Sveitarfélagið Árborg</v>
      </c>
      <c r="E9882" t="str">
        <f>VLOOKUP(Oliusala[[#This Row],[postnumer]],Sveitarfelog[#All],5,FALSE)</f>
        <v>Suðurland</v>
      </c>
      <c r="F9882" t="s">
        <v>25</v>
      </c>
      <c r="G9882" t="s">
        <v>24</v>
      </c>
      <c r="H9882" t="s">
        <v>60</v>
      </c>
      <c r="I9882" s="1">
        <v>600</v>
      </c>
      <c r="J9882" s="2">
        <f>VLOOKUP(Oliusala[[#This Row],[tegund]],Tegundir!$B$2:$D$19,3,FALSE)*Oliusala[[#This Row],[magn]]/1000</f>
        <v>0.51900000000000002</v>
      </c>
      <c r="K9882">
        <v>2017</v>
      </c>
      <c r="L9882" t="s">
        <v>1955</v>
      </c>
      <c r="M9882" s="144" t="s">
        <v>59</v>
      </c>
    </row>
    <row r="9883" spans="1:15" x14ac:dyDescent="0.2">
      <c r="A9883" t="s">
        <v>163</v>
      </c>
      <c r="B9883" s="144" t="s">
        <v>191</v>
      </c>
      <c r="C9883">
        <v>851</v>
      </c>
      <c r="D9883" t="str">
        <f>VLOOKUP(Oliusala[[#This Row],[postnumer]],Sveitarfelog[#All],4,FALSE)</f>
        <v>Ásahreppur,Rangárþing ytra</v>
      </c>
      <c r="E9883" t="str">
        <f>VLOOKUP(Oliusala[[#This Row],[postnumer]],Sveitarfelog[#All],5,FALSE)</f>
        <v>Suðurland</v>
      </c>
      <c r="F9883" t="s">
        <v>24</v>
      </c>
      <c r="G9883" t="s">
        <v>24</v>
      </c>
      <c r="H9883" s="1" t="s">
        <v>60</v>
      </c>
      <c r="I9883" s="1">
        <v>13373</v>
      </c>
      <c r="J9883" s="2">
        <f>VLOOKUP(Oliusala[[#This Row],[tegund]],Tegundir!$B$2:$D$19,3,FALSE)*Oliusala[[#This Row],[magn]]/1000</f>
        <v>11.567645000000001</v>
      </c>
      <c r="K9883">
        <v>2017</v>
      </c>
      <c r="L9883" t="s">
        <v>18</v>
      </c>
      <c r="M9883" s="144" t="s">
        <v>59</v>
      </c>
    </row>
    <row r="9884" spans="1:15" x14ac:dyDescent="0.2">
      <c r="A9884" t="s">
        <v>63</v>
      </c>
      <c r="B9884" s="144" t="s">
        <v>190</v>
      </c>
      <c r="C9884">
        <v>851</v>
      </c>
      <c r="D9884" t="str">
        <f>VLOOKUP(Oliusala[[#This Row],[postnumer]],Sveitarfelog[#All],4,FALSE)</f>
        <v>Ásahreppur,Rangárþing ytra</v>
      </c>
      <c r="E9884" t="str">
        <f>VLOOKUP(Oliusala[[#This Row],[postnumer]],Sveitarfelog[#All],5,FALSE)</f>
        <v>Suðurland</v>
      </c>
      <c r="F9884" t="s">
        <v>24</v>
      </c>
      <c r="G9884" t="s">
        <v>24</v>
      </c>
      <c r="H9884" s="1" t="s">
        <v>58</v>
      </c>
      <c r="I9884" s="1">
        <v>158736</v>
      </c>
      <c r="J9884" s="2">
        <f>VLOOKUP(Oliusala[[#This Row],[tegund]],Tegundir!$B$2:$D$19,3,FALSE)*Oliusala[[#This Row],[magn]]/1000</f>
        <v>137.30663999999999</v>
      </c>
      <c r="K9884">
        <v>2017</v>
      </c>
      <c r="L9884" t="s">
        <v>18</v>
      </c>
      <c r="M9884" s="144" t="s">
        <v>59</v>
      </c>
    </row>
    <row r="9885" spans="1:15" x14ac:dyDescent="0.2">
      <c r="A9885" t="s">
        <v>63</v>
      </c>
      <c r="B9885" s="144" t="s">
        <v>191</v>
      </c>
      <c r="C9885">
        <v>851</v>
      </c>
      <c r="D9885" t="str">
        <f>VLOOKUP(Oliusala[[#This Row],[postnumer]],Sveitarfelog[#All],4,FALSE)</f>
        <v>Ásahreppur,Rangárþing ytra</v>
      </c>
      <c r="E9885" t="str">
        <f>VLOOKUP(Oliusala[[#This Row],[postnumer]],Sveitarfelog[#All],5,FALSE)</f>
        <v>Suðurland</v>
      </c>
      <c r="F9885" t="s">
        <v>24</v>
      </c>
      <c r="G9885" t="s">
        <v>24</v>
      </c>
      <c r="H9885" t="s">
        <v>58</v>
      </c>
      <c r="I9885" s="1">
        <v>674627</v>
      </c>
      <c r="J9885" s="2">
        <f>VLOOKUP(Oliusala[[#This Row],[tegund]],Tegundir!$B$2:$D$19,3,FALSE)*Oliusala[[#This Row],[magn]]/1000</f>
        <v>583.55235500000003</v>
      </c>
      <c r="K9885">
        <v>2017</v>
      </c>
      <c r="L9885" t="s">
        <v>18</v>
      </c>
      <c r="M9885" s="144" t="s">
        <v>59</v>
      </c>
    </row>
    <row r="9886" spans="1:15" x14ac:dyDescent="0.2">
      <c r="A9886" t="s">
        <v>57</v>
      </c>
      <c r="B9886" s="144" t="s">
        <v>186</v>
      </c>
      <c r="C9886">
        <v>840</v>
      </c>
      <c r="D9886" t="str">
        <f>VLOOKUP(Oliusala[[#This Row],[postnumer]],Sveitarfelog[#All],4,FALSE)</f>
        <v>Bláskógabyggð,Grímsnes- og Grafningshreppur,Hrunamannahreppur,Skeiða- og Gnúpverjahreppur</v>
      </c>
      <c r="E9886" t="str">
        <f>VLOOKUP(Oliusala[[#This Row],[postnumer]],Sveitarfelog[#All],5,FALSE)</f>
        <v>Suðurland</v>
      </c>
      <c r="F9886" t="s">
        <v>25</v>
      </c>
      <c r="G9886" t="s">
        <v>24</v>
      </c>
      <c r="H9886" t="s">
        <v>60</v>
      </c>
      <c r="I9886" s="1">
        <v>23560</v>
      </c>
      <c r="J9886" s="2">
        <f>VLOOKUP(Oliusala[[#This Row],[tegund]],Tegundir!$B$2:$D$19,3,FALSE)*Oliusala[[#This Row],[magn]]/1000</f>
        <v>20.3794</v>
      </c>
      <c r="K9886">
        <v>2017</v>
      </c>
      <c r="L9886" t="s">
        <v>1955</v>
      </c>
      <c r="M9886" s="144" t="s">
        <v>59</v>
      </c>
    </row>
    <row r="9887" spans="1:15" x14ac:dyDescent="0.2">
      <c r="A9887" t="s">
        <v>70</v>
      </c>
      <c r="B9887" s="144" t="s">
        <v>186</v>
      </c>
      <c r="C9887">
        <v>840</v>
      </c>
      <c r="D9887" t="str">
        <f>VLOOKUP(Oliusala[[#This Row],[postnumer]],Sveitarfelog[#All],4,FALSE)</f>
        <v>Bláskógabyggð,Grímsnes- og Grafningshreppur,Hrunamannahreppur,Skeiða- og Gnúpverjahreppur</v>
      </c>
      <c r="E9887" t="str">
        <f>VLOOKUP(Oliusala[[#This Row],[postnumer]],Sveitarfelog[#All],5,FALSE)</f>
        <v>Suðurland</v>
      </c>
      <c r="F9887" t="s">
        <v>25</v>
      </c>
      <c r="G9887" t="s">
        <v>24</v>
      </c>
      <c r="H9887" t="s">
        <v>60</v>
      </c>
      <c r="I9887" s="1">
        <v>15367</v>
      </c>
      <c r="J9887" s="2">
        <f>VLOOKUP(Oliusala[[#This Row],[tegund]],Tegundir!$B$2:$D$19,3,FALSE)*Oliusala[[#This Row],[magn]]/1000</f>
        <v>13.292455</v>
      </c>
      <c r="K9887">
        <v>2017</v>
      </c>
      <c r="L9887" t="s">
        <v>1955</v>
      </c>
      <c r="M9887" s="144" t="s">
        <v>59</v>
      </c>
    </row>
    <row r="9888" spans="1:15" x14ac:dyDescent="0.2">
      <c r="A9888" t="s">
        <v>57</v>
      </c>
      <c r="B9888" s="144" t="s">
        <v>188</v>
      </c>
      <c r="C9888">
        <v>845</v>
      </c>
      <c r="D9888" t="str">
        <f>VLOOKUP(Oliusala[[#This Row],[postnumer]],Sveitarfelog[#All],4,FALSE)</f>
        <v>Bláskógabyggð,Grímsnes- og Grafningshreppur,Hrunamannahreppur,Skeiða- og Gnúpverjahreppur</v>
      </c>
      <c r="E9888" t="str">
        <f>VLOOKUP(Oliusala[[#This Row],[postnumer]],Sveitarfelog[#All],5,FALSE)</f>
        <v>Suðurland</v>
      </c>
      <c r="F9888" t="s">
        <v>25</v>
      </c>
      <c r="G9888" t="s">
        <v>24</v>
      </c>
      <c r="H9888" t="s">
        <v>60</v>
      </c>
      <c r="I9888" s="1">
        <v>394140</v>
      </c>
      <c r="J9888" s="2">
        <f>VLOOKUP(Oliusala[[#This Row],[tegund]],Tegundir!$B$2:$D$19,3,FALSE)*Oliusala[[#This Row],[magn]]/1000</f>
        <v>340.93109999999996</v>
      </c>
      <c r="K9888">
        <v>2017</v>
      </c>
      <c r="L9888" t="s">
        <v>1955</v>
      </c>
      <c r="M9888" s="144" t="s">
        <v>59</v>
      </c>
    </row>
    <row r="9889" spans="1:15" x14ac:dyDescent="0.2">
      <c r="A9889" t="s">
        <v>70</v>
      </c>
      <c r="B9889" s="144" t="s">
        <v>188</v>
      </c>
      <c r="C9889">
        <v>845</v>
      </c>
      <c r="D9889" t="str">
        <f>VLOOKUP(Oliusala[[#This Row],[postnumer]],Sveitarfelog[#All],4,FALSE)</f>
        <v>Bláskógabyggð,Grímsnes- og Grafningshreppur,Hrunamannahreppur,Skeiða- og Gnúpverjahreppur</v>
      </c>
      <c r="E9889" t="str">
        <f>VLOOKUP(Oliusala[[#This Row],[postnumer]],Sveitarfelog[#All],5,FALSE)</f>
        <v>Suðurland</v>
      </c>
      <c r="F9889" t="s">
        <v>25</v>
      </c>
      <c r="G9889" t="s">
        <v>24</v>
      </c>
      <c r="H9889" s="1" t="s">
        <v>60</v>
      </c>
      <c r="I9889" s="1">
        <v>309748</v>
      </c>
      <c r="J9889" s="2">
        <f>VLOOKUP(Oliusala[[#This Row],[tegund]],Tegundir!$B$2:$D$19,3,FALSE)*Oliusala[[#This Row],[magn]]/1000</f>
        <v>267.93202000000002</v>
      </c>
      <c r="K9889">
        <v>2017</v>
      </c>
      <c r="L9889" t="s">
        <v>1955</v>
      </c>
      <c r="M9889" s="144" t="s">
        <v>59</v>
      </c>
    </row>
    <row r="9890" spans="1:15" x14ac:dyDescent="0.2">
      <c r="A9890" t="s">
        <v>57</v>
      </c>
      <c r="B9890" s="144" t="s">
        <v>192</v>
      </c>
      <c r="C9890">
        <v>860</v>
      </c>
      <c r="D9890" t="str">
        <f>VLOOKUP(Oliusala[[#This Row],[postnumer]],Sveitarfelog[#All],4,FALSE)</f>
        <v>Rangárþing eystra</v>
      </c>
      <c r="E9890" t="str">
        <f>VLOOKUP(Oliusala[[#This Row],[postnumer]],Sveitarfelog[#All],5,FALSE)</f>
        <v>Suðurland</v>
      </c>
      <c r="F9890" t="s">
        <v>30</v>
      </c>
      <c r="G9890" t="s">
        <v>24</v>
      </c>
      <c r="H9890" s="1" t="s">
        <v>60</v>
      </c>
      <c r="I9890" s="1">
        <v>8738</v>
      </c>
      <c r="J9890" s="2">
        <f>VLOOKUP(Oliusala[[#This Row],[tegund]],Tegundir!$B$2:$D$19,3,FALSE)*Oliusala[[#This Row],[magn]]/1000</f>
        <v>7.55837</v>
      </c>
      <c r="K9890">
        <v>2017</v>
      </c>
      <c r="L9890" t="s">
        <v>19</v>
      </c>
      <c r="M9890" s="144" t="s">
        <v>59</v>
      </c>
      <c r="O9890" s="144" t="s">
        <v>1998</v>
      </c>
    </row>
    <row r="9891" spans="1:15" x14ac:dyDescent="0.2">
      <c r="A9891" t="s">
        <v>63</v>
      </c>
      <c r="B9891" s="144" t="s">
        <v>192</v>
      </c>
      <c r="C9891">
        <v>860</v>
      </c>
      <c r="D9891" t="str">
        <f>VLOOKUP(Oliusala[[#This Row],[postnumer]],Sveitarfelog[#All],4,FALSE)</f>
        <v>Rangárþing eystra</v>
      </c>
      <c r="E9891" t="str">
        <f>VLOOKUP(Oliusala[[#This Row],[postnumer]],Sveitarfelog[#All],5,FALSE)</f>
        <v>Suðurland</v>
      </c>
      <c r="F9891" t="s">
        <v>24</v>
      </c>
      <c r="G9891" t="s">
        <v>24</v>
      </c>
      <c r="H9891" s="1" t="s">
        <v>58</v>
      </c>
      <c r="I9891" s="1">
        <v>2780182</v>
      </c>
      <c r="J9891" s="2">
        <f>VLOOKUP(Oliusala[[#This Row],[tegund]],Tegundir!$B$2:$D$19,3,FALSE)*Oliusala[[#This Row],[magn]]/1000</f>
        <v>2404.85743</v>
      </c>
      <c r="K9891">
        <v>2017</v>
      </c>
      <c r="L9891" t="s">
        <v>18</v>
      </c>
      <c r="M9891" s="144" t="s">
        <v>59</v>
      </c>
    </row>
    <row r="9892" spans="1:15" x14ac:dyDescent="0.2">
      <c r="A9892" t="s">
        <v>69</v>
      </c>
      <c r="B9892" s="144" t="s">
        <v>163</v>
      </c>
      <c r="C9892">
        <v>850</v>
      </c>
      <c r="D9892" t="str">
        <f>VLOOKUP(Oliusala[[#This Row],[postnumer]],Sveitarfelog[#All],4,FALSE)</f>
        <v>Ásahreppur,Rangárþing ytra</v>
      </c>
      <c r="E9892" t="str">
        <f>VLOOKUP(Oliusala[[#This Row],[postnumer]],Sveitarfelog[#All],5,FALSE)</f>
        <v>Suðurland</v>
      </c>
      <c r="F9892" t="s">
        <v>25</v>
      </c>
      <c r="G9892" t="s">
        <v>24</v>
      </c>
      <c r="H9892" t="s">
        <v>60</v>
      </c>
      <c r="I9892" s="1">
        <v>14949</v>
      </c>
      <c r="J9892" s="2">
        <f>VLOOKUP(Oliusala[[#This Row],[tegund]],Tegundir!$B$2:$D$19,3,FALSE)*Oliusala[[#This Row],[magn]]/1000</f>
        <v>12.930885</v>
      </c>
      <c r="K9892">
        <v>2017</v>
      </c>
      <c r="L9892" t="s">
        <v>1955</v>
      </c>
      <c r="M9892" s="144" t="s">
        <v>59</v>
      </c>
    </row>
    <row r="9893" spans="1:15" x14ac:dyDescent="0.2">
      <c r="A9893" t="s">
        <v>163</v>
      </c>
      <c r="B9893" s="144" t="s">
        <v>163</v>
      </c>
      <c r="C9893">
        <v>850</v>
      </c>
      <c r="D9893" t="str">
        <f>VLOOKUP(Oliusala[[#This Row],[postnumer]],Sveitarfelog[#All],4,FALSE)</f>
        <v>Ásahreppur,Rangárþing ytra</v>
      </c>
      <c r="E9893" t="str">
        <f>VLOOKUP(Oliusala[[#This Row],[postnumer]],Sveitarfelog[#All],5,FALSE)</f>
        <v>Suðurland</v>
      </c>
      <c r="F9893" t="s">
        <v>25</v>
      </c>
      <c r="G9893" t="s">
        <v>24</v>
      </c>
      <c r="H9893" s="1" t="s">
        <v>58</v>
      </c>
      <c r="I9893" s="1">
        <v>268128</v>
      </c>
      <c r="J9893" s="2">
        <f>VLOOKUP(Oliusala[[#This Row],[tegund]],Tegundir!$B$2:$D$19,3,FALSE)*Oliusala[[#This Row],[magn]]/1000</f>
        <v>231.93072000000001</v>
      </c>
      <c r="K9893">
        <v>2017</v>
      </c>
      <c r="L9893" t="s">
        <v>1955</v>
      </c>
      <c r="M9893" s="144" t="s">
        <v>59</v>
      </c>
    </row>
    <row r="9894" spans="1:15" x14ac:dyDescent="0.2">
      <c r="A9894" t="s">
        <v>57</v>
      </c>
      <c r="B9894" s="144" t="s">
        <v>163</v>
      </c>
      <c r="C9894">
        <v>850</v>
      </c>
      <c r="D9894" t="str">
        <f>VLOOKUP(Oliusala[[#This Row],[postnumer]],Sveitarfelog[#All],4,FALSE)</f>
        <v>Ásahreppur,Rangárþing ytra</v>
      </c>
      <c r="E9894" t="str">
        <f>VLOOKUP(Oliusala[[#This Row],[postnumer]],Sveitarfelog[#All],5,FALSE)</f>
        <v>Suðurland</v>
      </c>
      <c r="F9894" t="s">
        <v>25</v>
      </c>
      <c r="G9894" t="s">
        <v>24</v>
      </c>
      <c r="H9894" t="s">
        <v>60</v>
      </c>
      <c r="I9894" s="1">
        <v>422949</v>
      </c>
      <c r="J9894" s="2">
        <f>VLOOKUP(Oliusala[[#This Row],[tegund]],Tegundir!$B$2:$D$19,3,FALSE)*Oliusala[[#This Row],[magn]]/1000</f>
        <v>365.85088500000001</v>
      </c>
      <c r="K9894">
        <v>2017</v>
      </c>
      <c r="L9894" t="s">
        <v>1955</v>
      </c>
      <c r="M9894" s="144" t="s">
        <v>59</v>
      </c>
    </row>
    <row r="9895" spans="1:15" x14ac:dyDescent="0.2">
      <c r="A9895" t="s">
        <v>163</v>
      </c>
      <c r="B9895" s="144" t="s">
        <v>192</v>
      </c>
      <c r="C9895">
        <v>860</v>
      </c>
      <c r="D9895" t="str">
        <f>VLOOKUP(Oliusala[[#This Row],[postnumer]],Sveitarfelog[#All],4,FALSE)</f>
        <v>Rangárþing eystra</v>
      </c>
      <c r="E9895" t="str">
        <f>VLOOKUP(Oliusala[[#This Row],[postnumer]],Sveitarfelog[#All],5,FALSE)</f>
        <v>Suðurland</v>
      </c>
      <c r="F9895" t="s">
        <v>24</v>
      </c>
      <c r="G9895" t="s">
        <v>24</v>
      </c>
      <c r="H9895" s="1" t="s">
        <v>60</v>
      </c>
      <c r="I9895" s="1">
        <v>4163</v>
      </c>
      <c r="J9895" s="2">
        <f>VLOOKUP(Oliusala[[#This Row],[tegund]],Tegundir!$B$2:$D$19,3,FALSE)*Oliusala[[#This Row],[magn]]/1000</f>
        <v>3.6009949999999997</v>
      </c>
      <c r="K9895">
        <v>2017</v>
      </c>
      <c r="L9895" t="s">
        <v>1955</v>
      </c>
      <c r="M9895" s="144" t="s">
        <v>59</v>
      </c>
    </row>
    <row r="9896" spans="1:15" x14ac:dyDescent="0.2">
      <c r="A9896" t="s">
        <v>57</v>
      </c>
      <c r="B9896" s="144" t="s">
        <v>193</v>
      </c>
      <c r="C9896">
        <v>861</v>
      </c>
      <c r="D9896" t="str">
        <f>VLOOKUP(Oliusala[[#This Row],[postnumer]],Sveitarfelog[#All],4,FALSE)</f>
        <v>Rangárþing eystra</v>
      </c>
      <c r="E9896" t="str">
        <f>VLOOKUP(Oliusala[[#This Row],[postnumer]],Sveitarfelog[#All],5,FALSE)</f>
        <v>Suðurland</v>
      </c>
      <c r="F9896" t="s">
        <v>24</v>
      </c>
      <c r="G9896" t="s">
        <v>24</v>
      </c>
      <c r="H9896" t="s">
        <v>60</v>
      </c>
      <c r="I9896" s="1">
        <v>11407</v>
      </c>
      <c r="J9896" s="2">
        <f>VLOOKUP(Oliusala[[#This Row],[tegund]],Tegundir!$B$2:$D$19,3,FALSE)*Oliusala[[#This Row],[magn]]/1000</f>
        <v>9.8670550000000006</v>
      </c>
      <c r="K9896">
        <v>2017</v>
      </c>
      <c r="L9896" t="s">
        <v>1955</v>
      </c>
      <c r="M9896" s="144" t="s">
        <v>59</v>
      </c>
    </row>
    <row r="9897" spans="1:15" x14ac:dyDescent="0.2">
      <c r="A9897" t="s">
        <v>163</v>
      </c>
      <c r="B9897" s="144" t="s">
        <v>193</v>
      </c>
      <c r="C9897">
        <v>861</v>
      </c>
      <c r="D9897" t="str">
        <f>VLOOKUP(Oliusala[[#This Row],[postnumer]],Sveitarfelog[#All],4,FALSE)</f>
        <v>Rangárþing eystra</v>
      </c>
      <c r="E9897" t="str">
        <f>VLOOKUP(Oliusala[[#This Row],[postnumer]],Sveitarfelog[#All],5,FALSE)</f>
        <v>Suðurland</v>
      </c>
      <c r="F9897" t="s">
        <v>24</v>
      </c>
      <c r="G9897" t="s">
        <v>24</v>
      </c>
      <c r="H9897" s="1" t="s">
        <v>60</v>
      </c>
      <c r="I9897" s="1">
        <v>22903</v>
      </c>
      <c r="J9897" s="2">
        <f>VLOOKUP(Oliusala[[#This Row],[tegund]],Tegundir!$B$2:$D$19,3,FALSE)*Oliusala[[#This Row],[magn]]/1000</f>
        <v>19.811095000000002</v>
      </c>
      <c r="K9897">
        <v>2017</v>
      </c>
      <c r="L9897" t="s">
        <v>1955</v>
      </c>
      <c r="M9897" s="144" t="s">
        <v>59</v>
      </c>
    </row>
    <row r="9898" spans="1:15" x14ac:dyDescent="0.2">
      <c r="A9898" t="s">
        <v>57</v>
      </c>
      <c r="B9898" s="144" t="s">
        <v>192</v>
      </c>
      <c r="C9898">
        <v>860</v>
      </c>
      <c r="D9898" t="str">
        <f>VLOOKUP(Oliusala[[#This Row],[postnumer]],Sveitarfelog[#All],4,FALSE)</f>
        <v>Rangárþing eystra</v>
      </c>
      <c r="E9898" t="str">
        <f>VLOOKUP(Oliusala[[#This Row],[postnumer]],Sveitarfelog[#All],5,FALSE)</f>
        <v>Suðurland</v>
      </c>
      <c r="F9898" t="s">
        <v>24</v>
      </c>
      <c r="G9898" t="s">
        <v>24</v>
      </c>
      <c r="H9898" t="s">
        <v>60</v>
      </c>
      <c r="I9898" s="1">
        <v>127778</v>
      </c>
      <c r="J9898" s="2">
        <f>VLOOKUP(Oliusala[[#This Row],[tegund]],Tegundir!$B$2:$D$19,3,FALSE)*Oliusala[[#This Row],[magn]]/1000</f>
        <v>110.52797</v>
      </c>
      <c r="K9898">
        <v>2017</v>
      </c>
      <c r="L9898" t="s">
        <v>1955</v>
      </c>
      <c r="M9898" s="144" t="s">
        <v>59</v>
      </c>
    </row>
    <row r="9899" spans="1:15" x14ac:dyDescent="0.2">
      <c r="A9899" t="s">
        <v>163</v>
      </c>
      <c r="B9899" s="144" t="s">
        <v>191</v>
      </c>
      <c r="C9899">
        <v>851</v>
      </c>
      <c r="D9899" t="str">
        <f>VLOOKUP(Oliusala[[#This Row],[postnumer]],Sveitarfelog[#All],4,FALSE)</f>
        <v>Ásahreppur,Rangárþing ytra</v>
      </c>
      <c r="E9899" t="str">
        <f>VLOOKUP(Oliusala[[#This Row],[postnumer]],Sveitarfelog[#All],5,FALSE)</f>
        <v>Suðurland</v>
      </c>
      <c r="F9899" t="s">
        <v>25</v>
      </c>
      <c r="G9899" t="s">
        <v>24</v>
      </c>
      <c r="H9899" s="1" t="s">
        <v>60</v>
      </c>
      <c r="I9899" s="1">
        <v>209600</v>
      </c>
      <c r="J9899" s="2">
        <f>VLOOKUP(Oliusala[[#This Row],[tegund]],Tegundir!$B$2:$D$19,3,FALSE)*Oliusala[[#This Row],[magn]]/1000</f>
        <v>181.304</v>
      </c>
      <c r="K9899">
        <v>2017</v>
      </c>
      <c r="L9899" t="s">
        <v>1955</v>
      </c>
      <c r="M9899" s="144" t="s">
        <v>59</v>
      </c>
    </row>
    <row r="9900" spans="1:15" x14ac:dyDescent="0.2">
      <c r="A9900" t="s">
        <v>57</v>
      </c>
      <c r="B9900" s="144" t="s">
        <v>191</v>
      </c>
      <c r="C9900">
        <v>851</v>
      </c>
      <c r="D9900" t="str">
        <f>VLOOKUP(Oliusala[[#This Row],[postnumer]],Sveitarfelog[#All],4,FALSE)</f>
        <v>Ásahreppur,Rangárþing ytra</v>
      </c>
      <c r="E9900" t="str">
        <f>VLOOKUP(Oliusala[[#This Row],[postnumer]],Sveitarfelog[#All],5,FALSE)</f>
        <v>Suðurland</v>
      </c>
      <c r="F9900" t="s">
        <v>25</v>
      </c>
      <c r="G9900" t="s">
        <v>24</v>
      </c>
      <c r="H9900" t="s">
        <v>60</v>
      </c>
      <c r="I9900" s="1">
        <v>73739</v>
      </c>
      <c r="J9900" s="2">
        <f>VLOOKUP(Oliusala[[#This Row],[tegund]],Tegundir!$B$2:$D$19,3,FALSE)*Oliusala[[#This Row],[magn]]/1000</f>
        <v>63.784235000000002</v>
      </c>
      <c r="K9900">
        <v>2017</v>
      </c>
      <c r="L9900" t="s">
        <v>1955</v>
      </c>
      <c r="M9900" s="144" t="s">
        <v>59</v>
      </c>
    </row>
    <row r="9901" spans="1:15" x14ac:dyDescent="0.2">
      <c r="A9901" t="s">
        <v>163</v>
      </c>
      <c r="B9901" s="144" t="s">
        <v>194</v>
      </c>
      <c r="C9901">
        <v>870</v>
      </c>
      <c r="D9901" t="str">
        <f>VLOOKUP(Oliusala[[#This Row],[postnumer]],Sveitarfelog[#All],4,FALSE)</f>
        <v>Mýrdalshreppur</v>
      </c>
      <c r="E9901" t="str">
        <f>VLOOKUP(Oliusala[[#This Row],[postnumer]],Sveitarfelog[#All],5,FALSE)</f>
        <v>Suðurland</v>
      </c>
      <c r="F9901" t="s">
        <v>24</v>
      </c>
      <c r="G9901" t="s">
        <v>24</v>
      </c>
      <c r="H9901" t="s">
        <v>60</v>
      </c>
      <c r="I9901" s="1">
        <v>9958</v>
      </c>
      <c r="J9901" s="2">
        <f>VLOOKUP(Oliusala[[#This Row],[tegund]],Tegundir!$B$2:$D$19,3,FALSE)*Oliusala[[#This Row],[magn]]/1000</f>
        <v>8.6136700000000008</v>
      </c>
      <c r="K9901">
        <v>2017</v>
      </c>
      <c r="L9901" t="s">
        <v>18</v>
      </c>
      <c r="M9901" s="144" t="s">
        <v>59</v>
      </c>
    </row>
    <row r="9902" spans="1:15" x14ac:dyDescent="0.2">
      <c r="A9902" t="s">
        <v>57</v>
      </c>
      <c r="B9902" s="144" t="s">
        <v>194</v>
      </c>
      <c r="C9902">
        <v>870</v>
      </c>
      <c r="D9902" t="str">
        <f>VLOOKUP(Oliusala[[#This Row],[postnumer]],Sveitarfelog[#All],4,FALSE)</f>
        <v>Mýrdalshreppur</v>
      </c>
      <c r="E9902" t="str">
        <f>VLOOKUP(Oliusala[[#This Row],[postnumer]],Sveitarfelog[#All],5,FALSE)</f>
        <v>Suðurland</v>
      </c>
      <c r="F9902" t="s">
        <v>24</v>
      </c>
      <c r="G9902" t="s">
        <v>24</v>
      </c>
      <c r="H9902" s="1" t="s">
        <v>60</v>
      </c>
      <c r="I9902" s="1">
        <v>51991</v>
      </c>
      <c r="J9902" s="2">
        <f>VLOOKUP(Oliusala[[#This Row],[tegund]],Tegundir!$B$2:$D$19,3,FALSE)*Oliusala[[#This Row],[magn]]/1000</f>
        <v>44.972214999999998</v>
      </c>
      <c r="K9902">
        <v>2017</v>
      </c>
      <c r="L9902" t="s">
        <v>18</v>
      </c>
      <c r="M9902" s="144" t="s">
        <v>59</v>
      </c>
    </row>
    <row r="9903" spans="1:15" x14ac:dyDescent="0.2">
      <c r="A9903" t="s">
        <v>63</v>
      </c>
      <c r="B9903" s="144" t="s">
        <v>194</v>
      </c>
      <c r="C9903">
        <v>870</v>
      </c>
      <c r="D9903" t="str">
        <f>VLOOKUP(Oliusala[[#This Row],[postnumer]],Sveitarfelog[#All],4,FALSE)</f>
        <v>Mýrdalshreppur</v>
      </c>
      <c r="E9903" t="str">
        <f>VLOOKUP(Oliusala[[#This Row],[postnumer]],Sveitarfelog[#All],5,FALSE)</f>
        <v>Suðurland</v>
      </c>
      <c r="F9903" t="s">
        <v>24</v>
      </c>
      <c r="G9903" t="s">
        <v>24</v>
      </c>
      <c r="H9903" t="s">
        <v>58</v>
      </c>
      <c r="I9903" s="1">
        <v>2423783</v>
      </c>
      <c r="J9903" s="2">
        <f>VLOOKUP(Oliusala[[#This Row],[tegund]],Tegundir!$B$2:$D$19,3,FALSE)*Oliusala[[#This Row],[magn]]/1000</f>
        <v>2096.5722949999999</v>
      </c>
      <c r="K9903">
        <v>2017</v>
      </c>
      <c r="L9903" t="s">
        <v>18</v>
      </c>
      <c r="M9903" s="144" t="s">
        <v>59</v>
      </c>
    </row>
    <row r="9904" spans="1:15" x14ac:dyDescent="0.2">
      <c r="A9904" t="s">
        <v>163</v>
      </c>
      <c r="B9904" s="144" t="s">
        <v>192</v>
      </c>
      <c r="C9904">
        <v>860</v>
      </c>
      <c r="D9904" t="str">
        <f>VLOOKUP(Oliusala[[#This Row],[postnumer]],Sveitarfelog[#All],4,FALSE)</f>
        <v>Rangárþing eystra</v>
      </c>
      <c r="E9904" t="str">
        <f>VLOOKUP(Oliusala[[#This Row],[postnumer]],Sveitarfelog[#All],5,FALSE)</f>
        <v>Suðurland</v>
      </c>
      <c r="F9904" t="s">
        <v>25</v>
      </c>
      <c r="G9904" t="s">
        <v>24</v>
      </c>
      <c r="H9904" t="s">
        <v>60</v>
      </c>
      <c r="I9904" s="1">
        <v>72686</v>
      </c>
      <c r="J9904" s="2">
        <f>VLOOKUP(Oliusala[[#This Row],[tegund]],Tegundir!$B$2:$D$19,3,FALSE)*Oliusala[[#This Row],[magn]]/1000</f>
        <v>62.873390000000001</v>
      </c>
      <c r="K9904">
        <v>2017</v>
      </c>
      <c r="L9904" t="s">
        <v>1955</v>
      </c>
      <c r="M9904" s="144" t="s">
        <v>59</v>
      </c>
    </row>
    <row r="9905" spans="1:14" x14ac:dyDescent="0.2">
      <c r="A9905" t="s">
        <v>57</v>
      </c>
      <c r="B9905" s="144" t="s">
        <v>192</v>
      </c>
      <c r="C9905">
        <v>860</v>
      </c>
      <c r="D9905" t="str">
        <f>VLOOKUP(Oliusala[[#This Row],[postnumer]],Sveitarfelog[#All],4,FALSE)</f>
        <v>Rangárþing eystra</v>
      </c>
      <c r="E9905" t="str">
        <f>VLOOKUP(Oliusala[[#This Row],[postnumer]],Sveitarfelog[#All],5,FALSE)</f>
        <v>Suðurland</v>
      </c>
      <c r="F9905" t="s">
        <v>25</v>
      </c>
      <c r="G9905" t="s">
        <v>24</v>
      </c>
      <c r="H9905" t="s">
        <v>60</v>
      </c>
      <c r="I9905" s="1">
        <v>599946</v>
      </c>
      <c r="J9905" s="2">
        <f>VLOOKUP(Oliusala[[#This Row],[tegund]],Tegundir!$B$2:$D$19,3,FALSE)*Oliusala[[#This Row],[magn]]/1000</f>
        <v>518.95328999999992</v>
      </c>
      <c r="K9905">
        <v>2017</v>
      </c>
      <c r="L9905" t="s">
        <v>1955</v>
      </c>
      <c r="M9905" s="144" t="s">
        <v>59</v>
      </c>
    </row>
    <row r="9906" spans="1:14" x14ac:dyDescent="0.2">
      <c r="A9906" t="s">
        <v>163</v>
      </c>
      <c r="B9906" s="144" t="s">
        <v>193</v>
      </c>
      <c r="C9906">
        <v>861</v>
      </c>
      <c r="D9906" t="str">
        <f>VLOOKUP(Oliusala[[#This Row],[postnumer]],Sveitarfelog[#All],4,FALSE)</f>
        <v>Rangárþing eystra</v>
      </c>
      <c r="E9906" t="str">
        <f>VLOOKUP(Oliusala[[#This Row],[postnumer]],Sveitarfelog[#All],5,FALSE)</f>
        <v>Suðurland</v>
      </c>
      <c r="F9906" t="s">
        <v>25</v>
      </c>
      <c r="G9906" t="s">
        <v>24</v>
      </c>
      <c r="H9906" s="1" t="s">
        <v>60</v>
      </c>
      <c r="I9906" s="1">
        <v>60764</v>
      </c>
      <c r="J9906" s="2">
        <f>VLOOKUP(Oliusala[[#This Row],[tegund]],Tegundir!$B$2:$D$19,3,FALSE)*Oliusala[[#This Row],[magn]]/1000</f>
        <v>52.560859999999998</v>
      </c>
      <c r="K9906">
        <v>2017</v>
      </c>
      <c r="L9906" t="s">
        <v>1955</v>
      </c>
      <c r="M9906" s="144" t="s">
        <v>59</v>
      </c>
    </row>
    <row r="9907" spans="1:14" x14ac:dyDescent="0.2">
      <c r="A9907" t="s">
        <v>57</v>
      </c>
      <c r="B9907" s="144" t="s">
        <v>193</v>
      </c>
      <c r="C9907">
        <v>861</v>
      </c>
      <c r="D9907" t="str">
        <f>VLOOKUP(Oliusala[[#This Row],[postnumer]],Sveitarfelog[#All],4,FALSE)</f>
        <v>Rangárþing eystra</v>
      </c>
      <c r="E9907" t="str">
        <f>VLOOKUP(Oliusala[[#This Row],[postnumer]],Sveitarfelog[#All],5,FALSE)</f>
        <v>Suðurland</v>
      </c>
      <c r="F9907" t="s">
        <v>25</v>
      </c>
      <c r="G9907" t="s">
        <v>24</v>
      </c>
      <c r="H9907" t="s">
        <v>60</v>
      </c>
      <c r="I9907" s="1">
        <v>154046</v>
      </c>
      <c r="J9907" s="2">
        <f>VLOOKUP(Oliusala[[#This Row],[tegund]],Tegundir!$B$2:$D$19,3,FALSE)*Oliusala[[#This Row],[magn]]/1000</f>
        <v>133.24979000000002</v>
      </c>
      <c r="K9907">
        <v>2017</v>
      </c>
      <c r="L9907" t="s">
        <v>1955</v>
      </c>
      <c r="M9907" s="144" t="s">
        <v>59</v>
      </c>
    </row>
    <row r="9908" spans="1:14" x14ac:dyDescent="0.2">
      <c r="A9908" t="s">
        <v>163</v>
      </c>
      <c r="B9908" s="144" t="s">
        <v>194</v>
      </c>
      <c r="C9908">
        <v>870</v>
      </c>
      <c r="D9908" t="str">
        <f>VLOOKUP(Oliusala[[#This Row],[postnumer]],Sveitarfelog[#All],4,FALSE)</f>
        <v>Mýrdalshreppur</v>
      </c>
      <c r="E9908" t="str">
        <f>VLOOKUP(Oliusala[[#This Row],[postnumer]],Sveitarfelog[#All],5,FALSE)</f>
        <v>Suðurland</v>
      </c>
      <c r="F9908" t="s">
        <v>25</v>
      </c>
      <c r="G9908" t="s">
        <v>24</v>
      </c>
      <c r="H9908" s="1" t="s">
        <v>60</v>
      </c>
      <c r="I9908" s="1">
        <v>41572</v>
      </c>
      <c r="J9908" s="2">
        <f>VLOOKUP(Oliusala[[#This Row],[tegund]],Tegundir!$B$2:$D$19,3,FALSE)*Oliusala[[#This Row],[magn]]/1000</f>
        <v>35.959780000000002</v>
      </c>
      <c r="K9908">
        <v>2017</v>
      </c>
      <c r="L9908" t="s">
        <v>1955</v>
      </c>
      <c r="M9908" s="144" t="s">
        <v>59</v>
      </c>
    </row>
    <row r="9909" spans="1:14" x14ac:dyDescent="0.2">
      <c r="A9909" t="s">
        <v>57</v>
      </c>
      <c r="B9909" s="144" t="s">
        <v>194</v>
      </c>
      <c r="C9909">
        <v>870</v>
      </c>
      <c r="D9909" t="str">
        <f>VLOOKUP(Oliusala[[#This Row],[postnumer]],Sveitarfelog[#All],4,FALSE)</f>
        <v>Mýrdalshreppur</v>
      </c>
      <c r="E9909" t="str">
        <f>VLOOKUP(Oliusala[[#This Row],[postnumer]],Sveitarfelog[#All],5,FALSE)</f>
        <v>Suðurland</v>
      </c>
      <c r="F9909" t="s">
        <v>25</v>
      </c>
      <c r="G9909" t="s">
        <v>24</v>
      </c>
      <c r="H9909" s="1" t="s">
        <v>60</v>
      </c>
      <c r="I9909" s="1">
        <v>389097</v>
      </c>
      <c r="J9909" s="2">
        <f>VLOOKUP(Oliusala[[#This Row],[tegund]],Tegundir!$B$2:$D$19,3,FALSE)*Oliusala[[#This Row],[magn]]/1000</f>
        <v>336.56890499999997</v>
      </c>
      <c r="K9909">
        <v>2017</v>
      </c>
      <c r="L9909" t="s">
        <v>1955</v>
      </c>
      <c r="M9909" s="144" t="s">
        <v>59</v>
      </c>
    </row>
    <row r="9910" spans="1:14" x14ac:dyDescent="0.2">
      <c r="A9910" t="s">
        <v>63</v>
      </c>
      <c r="B9910" s="144" t="s">
        <v>195</v>
      </c>
      <c r="C9910">
        <v>880</v>
      </c>
      <c r="D9910" t="str">
        <f>VLOOKUP(Oliusala[[#This Row],[postnumer]],Sveitarfelog[#All],4,FALSE)</f>
        <v>Skaftárhreppur</v>
      </c>
      <c r="E9910" t="str">
        <f>VLOOKUP(Oliusala[[#This Row],[postnumer]],Sveitarfelog[#All],5,FALSE)</f>
        <v>Suðurland</v>
      </c>
      <c r="F9910" t="s">
        <v>25</v>
      </c>
      <c r="G9910" t="s">
        <v>24</v>
      </c>
      <c r="H9910" t="s">
        <v>58</v>
      </c>
      <c r="I9910" s="1">
        <v>57810</v>
      </c>
      <c r="J9910" s="2">
        <f>VLOOKUP(Oliusala[[#This Row],[tegund]],Tegundir!$B$2:$D$19,3,FALSE)*Oliusala[[#This Row],[magn]]/1000</f>
        <v>50.005650000000003</v>
      </c>
      <c r="K9910">
        <v>2017</v>
      </c>
      <c r="L9910" t="s">
        <v>1955</v>
      </c>
      <c r="M9910" s="144" t="s">
        <v>59</v>
      </c>
    </row>
    <row r="9911" spans="1:14" x14ac:dyDescent="0.2">
      <c r="A9911" t="s">
        <v>163</v>
      </c>
      <c r="B9911" s="144" t="s">
        <v>195</v>
      </c>
      <c r="C9911">
        <v>880</v>
      </c>
      <c r="D9911" t="str">
        <f>VLOOKUP(Oliusala[[#This Row],[postnumer]],Sveitarfelog[#All],4,FALSE)</f>
        <v>Skaftárhreppur</v>
      </c>
      <c r="E9911" t="str">
        <f>VLOOKUP(Oliusala[[#This Row],[postnumer]],Sveitarfelog[#All],5,FALSE)</f>
        <v>Suðurland</v>
      </c>
      <c r="F9911" t="s">
        <v>24</v>
      </c>
      <c r="G9911" t="s">
        <v>24</v>
      </c>
      <c r="H9911" t="s">
        <v>60</v>
      </c>
      <c r="I9911" s="1">
        <v>1200</v>
      </c>
      <c r="J9911" s="2">
        <f>VLOOKUP(Oliusala[[#This Row],[tegund]],Tegundir!$B$2:$D$19,3,FALSE)*Oliusala[[#This Row],[magn]]/1000</f>
        <v>1.038</v>
      </c>
      <c r="K9911">
        <v>2017</v>
      </c>
      <c r="L9911" t="s">
        <v>18</v>
      </c>
      <c r="M9911" s="144" t="s">
        <v>59</v>
      </c>
    </row>
    <row r="9912" spans="1:14" x14ac:dyDescent="0.2">
      <c r="A9912" t="s">
        <v>57</v>
      </c>
      <c r="B9912" s="144" t="s">
        <v>195</v>
      </c>
      <c r="C9912">
        <v>880</v>
      </c>
      <c r="D9912" t="str">
        <f>VLOOKUP(Oliusala[[#This Row],[postnumer]],Sveitarfelog[#All],4,FALSE)</f>
        <v>Skaftárhreppur</v>
      </c>
      <c r="E9912" t="str">
        <f>VLOOKUP(Oliusala[[#This Row],[postnumer]],Sveitarfelog[#All],5,FALSE)</f>
        <v>Suðurland</v>
      </c>
      <c r="F9912" t="s">
        <v>24</v>
      </c>
      <c r="G9912" t="s">
        <v>24</v>
      </c>
      <c r="H9912" s="1" t="s">
        <v>60</v>
      </c>
      <c r="I9912" s="1">
        <v>17009</v>
      </c>
      <c r="J9912" s="2">
        <f>VLOOKUP(Oliusala[[#This Row],[tegund]],Tegundir!$B$2:$D$19,3,FALSE)*Oliusala[[#This Row],[magn]]/1000</f>
        <v>14.712785</v>
      </c>
      <c r="K9912">
        <v>2017</v>
      </c>
      <c r="L9912" t="s">
        <v>18</v>
      </c>
      <c r="M9912" s="144" t="s">
        <v>59</v>
      </c>
    </row>
    <row r="9913" spans="1:14" x14ac:dyDescent="0.2">
      <c r="A9913" t="s">
        <v>63</v>
      </c>
      <c r="B9913" s="144" t="s">
        <v>195</v>
      </c>
      <c r="C9913">
        <v>880</v>
      </c>
      <c r="D9913" t="str">
        <f>VLOOKUP(Oliusala[[#This Row],[postnumer]],Sveitarfelog[#All],4,FALSE)</f>
        <v>Skaftárhreppur</v>
      </c>
      <c r="E9913" t="str">
        <f>VLOOKUP(Oliusala[[#This Row],[postnumer]],Sveitarfelog[#All],5,FALSE)</f>
        <v>Suðurland</v>
      </c>
      <c r="F9913" t="s">
        <v>24</v>
      </c>
      <c r="G9913" t="s">
        <v>24</v>
      </c>
      <c r="H9913" t="s">
        <v>58</v>
      </c>
      <c r="I9913" s="1">
        <v>289569.5</v>
      </c>
      <c r="J9913" s="2">
        <f>VLOOKUP(Oliusala[[#This Row],[tegund]],Tegundir!$B$2:$D$19,3,FALSE)*Oliusala[[#This Row],[magn]]/1000</f>
        <v>250.47761749999998</v>
      </c>
      <c r="K9913">
        <v>2017</v>
      </c>
      <c r="L9913" t="s">
        <v>1955</v>
      </c>
      <c r="M9913" s="144" t="s">
        <v>59</v>
      </c>
      <c r="N9913" s="144" t="s">
        <v>1939</v>
      </c>
    </row>
    <row r="9914" spans="1:14" x14ac:dyDescent="0.2">
      <c r="A9914" t="s">
        <v>63</v>
      </c>
      <c r="B9914" s="144" t="s">
        <v>195</v>
      </c>
      <c r="C9914">
        <v>880</v>
      </c>
      <c r="D9914" t="str">
        <f>VLOOKUP(Oliusala[[#This Row],[postnumer]],Sveitarfelog[#All],4,FALSE)</f>
        <v>Skaftárhreppur</v>
      </c>
      <c r="E9914" t="str">
        <f>VLOOKUP(Oliusala[[#This Row],[postnumer]],Sveitarfelog[#All],5,FALSE)</f>
        <v>Suðurland</v>
      </c>
      <c r="F9914" t="s">
        <v>24</v>
      </c>
      <c r="G9914" t="s">
        <v>24</v>
      </c>
      <c r="H9914" t="s">
        <v>58</v>
      </c>
      <c r="I9914" s="1">
        <v>1623754.5</v>
      </c>
      <c r="J9914" s="2">
        <f>VLOOKUP(Oliusala[[#This Row],[tegund]],Tegundir!$B$2:$D$19,3,FALSE)*Oliusala[[#This Row],[magn]]/1000</f>
        <v>1404.5476425000002</v>
      </c>
      <c r="K9914">
        <v>2017</v>
      </c>
      <c r="L9914" t="s">
        <v>18</v>
      </c>
      <c r="M9914" s="144" t="s">
        <v>59</v>
      </c>
      <c r="N9914" s="144" t="s">
        <v>1939</v>
      </c>
    </row>
    <row r="9915" spans="1:14" x14ac:dyDescent="0.2">
      <c r="A9915" t="s">
        <v>163</v>
      </c>
      <c r="B9915" s="144" t="s">
        <v>195</v>
      </c>
      <c r="C9915">
        <v>880</v>
      </c>
      <c r="D9915" t="str">
        <f>VLOOKUP(Oliusala[[#This Row],[postnumer]],Sveitarfelog[#All],4,FALSE)</f>
        <v>Skaftárhreppur</v>
      </c>
      <c r="E9915" t="str">
        <f>VLOOKUP(Oliusala[[#This Row],[postnumer]],Sveitarfelog[#All],5,FALSE)</f>
        <v>Suðurland</v>
      </c>
      <c r="F9915" t="s">
        <v>25</v>
      </c>
      <c r="G9915" t="s">
        <v>24</v>
      </c>
      <c r="H9915" t="s">
        <v>60</v>
      </c>
      <c r="I9915" s="1">
        <v>21394</v>
      </c>
      <c r="J9915" s="2">
        <f>VLOOKUP(Oliusala[[#This Row],[tegund]],Tegundir!$B$2:$D$19,3,FALSE)*Oliusala[[#This Row],[magn]]/1000</f>
        <v>18.50581</v>
      </c>
      <c r="K9915">
        <v>2017</v>
      </c>
      <c r="L9915" t="s">
        <v>1955</v>
      </c>
      <c r="M9915" s="144" t="s">
        <v>59</v>
      </c>
    </row>
    <row r="9916" spans="1:14" x14ac:dyDescent="0.2">
      <c r="A9916" t="s">
        <v>57</v>
      </c>
      <c r="B9916" s="144" t="s">
        <v>195</v>
      </c>
      <c r="C9916">
        <v>880</v>
      </c>
      <c r="D9916" t="str">
        <f>VLOOKUP(Oliusala[[#This Row],[postnumer]],Sveitarfelog[#All],4,FALSE)</f>
        <v>Skaftárhreppur</v>
      </c>
      <c r="E9916" t="str">
        <f>VLOOKUP(Oliusala[[#This Row],[postnumer]],Sveitarfelog[#All],5,FALSE)</f>
        <v>Suðurland</v>
      </c>
      <c r="F9916" t="s">
        <v>25</v>
      </c>
      <c r="G9916" t="s">
        <v>24</v>
      </c>
      <c r="H9916" s="1" t="s">
        <v>60</v>
      </c>
      <c r="I9916" s="1">
        <v>196572</v>
      </c>
      <c r="J9916" s="2">
        <f>VLOOKUP(Oliusala[[#This Row],[tegund]],Tegundir!$B$2:$D$19,3,FALSE)*Oliusala[[#This Row],[magn]]/1000</f>
        <v>170.03478000000001</v>
      </c>
      <c r="K9916">
        <v>2017</v>
      </c>
      <c r="L9916" t="s">
        <v>1955</v>
      </c>
      <c r="M9916" s="144" t="s">
        <v>59</v>
      </c>
    </row>
    <row r="9917" spans="1:14" x14ac:dyDescent="0.2">
      <c r="A9917" t="s">
        <v>158</v>
      </c>
      <c r="B9917" s="144" t="s">
        <v>65</v>
      </c>
      <c r="C9917">
        <v>900</v>
      </c>
      <c r="D9917" t="str">
        <f>VLOOKUP(Oliusala[[#This Row],[postnumer]],Sveitarfelog[#All],4,FALSE)</f>
        <v>Vestmannaeyjabær</v>
      </c>
      <c r="E9917" t="str">
        <f>VLOOKUP(Oliusala[[#This Row],[postnumer]],Sveitarfelog[#All],5,FALSE)</f>
        <v>Suðurland</v>
      </c>
      <c r="F9917" t="s">
        <v>24</v>
      </c>
      <c r="G9917" t="s">
        <v>24</v>
      </c>
      <c r="H9917" t="s">
        <v>58</v>
      </c>
      <c r="I9917" s="1">
        <v>10341</v>
      </c>
      <c r="J9917" s="2">
        <f>VLOOKUP(Oliusala[[#This Row],[tegund]],Tegundir!$B$2:$D$19,3,FALSE)*Oliusala[[#This Row],[magn]]/1000</f>
        <v>8.9449649999999998</v>
      </c>
      <c r="K9917">
        <v>2017</v>
      </c>
      <c r="L9917" t="s">
        <v>18</v>
      </c>
      <c r="M9917" s="144" t="s">
        <v>59</v>
      </c>
    </row>
    <row r="9918" spans="1:14" x14ac:dyDescent="0.2">
      <c r="A9918" t="s">
        <v>57</v>
      </c>
      <c r="B9918" s="144" t="s">
        <v>65</v>
      </c>
      <c r="C9918">
        <v>900</v>
      </c>
      <c r="D9918" t="str">
        <f>VLOOKUP(Oliusala[[#This Row],[postnumer]],Sveitarfelog[#All],4,FALSE)</f>
        <v>Vestmannaeyjabær</v>
      </c>
      <c r="E9918" t="str">
        <f>VLOOKUP(Oliusala[[#This Row],[postnumer]],Sveitarfelog[#All],5,FALSE)</f>
        <v>Suðurland</v>
      </c>
      <c r="F9918" t="s">
        <v>24</v>
      </c>
      <c r="G9918" t="s">
        <v>24</v>
      </c>
      <c r="H9918" s="1" t="s">
        <v>60</v>
      </c>
      <c r="I9918" s="1">
        <v>12269</v>
      </c>
      <c r="J9918" s="2">
        <f>VLOOKUP(Oliusala[[#This Row],[tegund]],Tegundir!$B$2:$D$19,3,FALSE)*Oliusala[[#This Row],[magn]]/1000</f>
        <v>10.612684999999999</v>
      </c>
      <c r="K9918">
        <v>2017</v>
      </c>
      <c r="L9918" t="s">
        <v>18</v>
      </c>
      <c r="M9918" s="144" t="s">
        <v>59</v>
      </c>
    </row>
    <row r="9919" spans="1:14" x14ac:dyDescent="0.2">
      <c r="A9919" t="s">
        <v>63</v>
      </c>
      <c r="B9919" s="144" t="s">
        <v>65</v>
      </c>
      <c r="C9919">
        <v>900</v>
      </c>
      <c r="D9919" t="str">
        <f>VLOOKUP(Oliusala[[#This Row],[postnumer]],Sveitarfelog[#All],4,FALSE)</f>
        <v>Vestmannaeyjabær</v>
      </c>
      <c r="E9919" t="str">
        <f>VLOOKUP(Oliusala[[#This Row],[postnumer]],Sveitarfelog[#All],5,FALSE)</f>
        <v>Suðurland</v>
      </c>
      <c r="F9919" t="s">
        <v>24</v>
      </c>
      <c r="G9919" t="s">
        <v>24</v>
      </c>
      <c r="H9919" t="s">
        <v>58</v>
      </c>
      <c r="I9919" s="1">
        <v>235786</v>
      </c>
      <c r="J9919" s="2">
        <f>VLOOKUP(Oliusala[[#This Row],[tegund]],Tegundir!$B$2:$D$19,3,FALSE)*Oliusala[[#This Row],[magn]]/1000</f>
        <v>203.95488999999998</v>
      </c>
      <c r="K9919">
        <v>2017</v>
      </c>
      <c r="L9919" t="s">
        <v>18</v>
      </c>
      <c r="M9919" s="144" t="s">
        <v>59</v>
      </c>
    </row>
    <row r="9920" spans="1:14" x14ac:dyDescent="0.2">
      <c r="A9920" t="s">
        <v>63</v>
      </c>
      <c r="B9920" s="144" t="s">
        <v>65</v>
      </c>
      <c r="C9920">
        <v>900</v>
      </c>
      <c r="D9920" t="str">
        <f>VLOOKUP(Oliusala[[#This Row],[postnumer]],Sveitarfelog[#All],4,FALSE)</f>
        <v>Vestmannaeyjabær</v>
      </c>
      <c r="E9920" t="str">
        <f>VLOOKUP(Oliusala[[#This Row],[postnumer]],Sveitarfelog[#All],5,FALSE)</f>
        <v>Suðurland</v>
      </c>
      <c r="F9920" t="s">
        <v>24</v>
      </c>
      <c r="G9920" t="s">
        <v>24</v>
      </c>
      <c r="H9920" t="s">
        <v>58</v>
      </c>
      <c r="I9920" s="1">
        <v>468933</v>
      </c>
      <c r="J9920" s="2">
        <f>VLOOKUP(Oliusala[[#This Row],[tegund]],Tegundir!$B$2:$D$19,3,FALSE)*Oliusala[[#This Row],[magn]]/1000</f>
        <v>405.62704500000001</v>
      </c>
      <c r="K9920">
        <v>2017</v>
      </c>
      <c r="L9920" t="s">
        <v>18</v>
      </c>
      <c r="M9920" s="144" t="s">
        <v>59</v>
      </c>
    </row>
    <row r="9921" spans="1:15" x14ac:dyDescent="0.2">
      <c r="A9921" t="s">
        <v>65</v>
      </c>
      <c r="B9921" s="144" t="s">
        <v>65</v>
      </c>
      <c r="C9921">
        <v>900</v>
      </c>
      <c r="D9921" t="str">
        <f>VLOOKUP(Oliusala[[#This Row],[postnumer]],Sveitarfelog[#All],4,FALSE)</f>
        <v>Vestmannaeyjabær</v>
      </c>
      <c r="E9921" t="str">
        <f>VLOOKUP(Oliusala[[#This Row],[postnumer]],Sveitarfelog[#All],5,FALSE)</f>
        <v>Suðurland</v>
      </c>
      <c r="F9921" t="s">
        <v>24</v>
      </c>
      <c r="G9921" t="s">
        <v>24</v>
      </c>
      <c r="H9921" t="s">
        <v>58</v>
      </c>
      <c r="I9921" s="1">
        <v>23245</v>
      </c>
      <c r="J9921" s="2">
        <f>VLOOKUP(Oliusala[[#This Row],[tegund]],Tegundir!$B$2:$D$19,3,FALSE)*Oliusala[[#This Row],[magn]]/1000</f>
        <v>20.106925</v>
      </c>
      <c r="K9921">
        <v>2017</v>
      </c>
      <c r="L9921" t="s">
        <v>18</v>
      </c>
      <c r="M9921" s="144" t="s">
        <v>59</v>
      </c>
    </row>
    <row r="9922" spans="1:15" x14ac:dyDescent="0.2">
      <c r="A9922" t="s">
        <v>63</v>
      </c>
      <c r="B9922" s="144" t="s">
        <v>65</v>
      </c>
      <c r="C9922">
        <v>900</v>
      </c>
      <c r="D9922" t="str">
        <f>VLOOKUP(Oliusala[[#This Row],[postnumer]],Sveitarfelog[#All],4,FALSE)</f>
        <v>Vestmannaeyjabær</v>
      </c>
      <c r="E9922" t="str">
        <f>VLOOKUP(Oliusala[[#This Row],[postnumer]],Sveitarfelog[#All],5,FALSE)</f>
        <v>Suðurland</v>
      </c>
      <c r="F9922" t="s">
        <v>25</v>
      </c>
      <c r="G9922" t="s">
        <v>24</v>
      </c>
      <c r="H9922" t="s">
        <v>58</v>
      </c>
      <c r="I9922" s="1">
        <v>21052</v>
      </c>
      <c r="J9922" s="2">
        <f>VLOOKUP(Oliusala[[#This Row],[tegund]],Tegundir!$B$2:$D$19,3,FALSE)*Oliusala[[#This Row],[magn]]/1000</f>
        <v>18.209979999999998</v>
      </c>
      <c r="K9922">
        <v>2017</v>
      </c>
      <c r="L9922" t="s">
        <v>19</v>
      </c>
      <c r="M9922" s="144" t="s">
        <v>59</v>
      </c>
      <c r="O9922" s="144" t="s">
        <v>1997</v>
      </c>
    </row>
    <row r="9923" spans="1:15" x14ac:dyDescent="0.2">
      <c r="A9923" t="s">
        <v>63</v>
      </c>
      <c r="B9923" s="144" t="s">
        <v>65</v>
      </c>
      <c r="C9923">
        <v>900</v>
      </c>
      <c r="D9923" t="str">
        <f>VLOOKUP(Oliusala[[#This Row],[postnumer]],Sveitarfelog[#All],4,FALSE)</f>
        <v>Vestmannaeyjabær</v>
      </c>
      <c r="E9923" t="str">
        <f>VLOOKUP(Oliusala[[#This Row],[postnumer]],Sveitarfelog[#All],5,FALSE)</f>
        <v>Suðurland</v>
      </c>
      <c r="F9923" t="s">
        <v>25</v>
      </c>
      <c r="G9923" t="s">
        <v>24</v>
      </c>
      <c r="H9923" t="s">
        <v>58</v>
      </c>
      <c r="I9923" s="1">
        <v>51853</v>
      </c>
      <c r="J9923" s="2">
        <f>VLOOKUP(Oliusala[[#This Row],[tegund]],Tegundir!$B$2:$D$19,3,FALSE)*Oliusala[[#This Row],[magn]]/1000</f>
        <v>44.852845000000002</v>
      </c>
      <c r="K9923">
        <v>2017</v>
      </c>
      <c r="L9923" t="s">
        <v>19</v>
      </c>
      <c r="M9923" s="144" t="s">
        <v>59</v>
      </c>
      <c r="O9923" s="144" t="s">
        <v>1997</v>
      </c>
    </row>
    <row r="9924" spans="1:15" x14ac:dyDescent="0.2">
      <c r="A9924" t="s">
        <v>57</v>
      </c>
      <c r="B9924" s="144" t="s">
        <v>65</v>
      </c>
      <c r="C9924">
        <v>900</v>
      </c>
      <c r="D9924" t="str">
        <f>VLOOKUP(Oliusala[[#This Row],[postnumer]],Sveitarfelog[#All],4,FALSE)</f>
        <v>Vestmannaeyjabær</v>
      </c>
      <c r="E9924" t="str">
        <f>VLOOKUP(Oliusala[[#This Row],[postnumer]],Sveitarfelog[#All],5,FALSE)</f>
        <v>Suðurland</v>
      </c>
      <c r="F9924" t="s">
        <v>29</v>
      </c>
      <c r="G9924" t="s">
        <v>24</v>
      </c>
      <c r="H9924" s="1" t="s">
        <v>60</v>
      </c>
      <c r="I9924" s="1">
        <v>1797980</v>
      </c>
      <c r="J9924" s="2">
        <f>VLOOKUP(Oliusala[[#This Row],[tegund]],Tegundir!$B$2:$D$19,3,FALSE)*Oliusala[[#This Row],[magn]]/1000</f>
        <v>1555.2527</v>
      </c>
      <c r="K9924">
        <v>2017</v>
      </c>
      <c r="L9924" t="s">
        <v>19</v>
      </c>
      <c r="M9924" s="144" t="s">
        <v>59</v>
      </c>
      <c r="O9924" s="144" t="s">
        <v>1998</v>
      </c>
    </row>
    <row r="9925" spans="1:15" x14ac:dyDescent="0.2">
      <c r="A9925" t="s">
        <v>65</v>
      </c>
      <c r="B9925" s="144" t="s">
        <v>65</v>
      </c>
      <c r="C9925">
        <v>900</v>
      </c>
      <c r="D9925" t="str">
        <f>VLOOKUP(Oliusala[[#This Row],[postnumer]],Sveitarfelog[#All],4,FALSE)</f>
        <v>Vestmannaeyjabær</v>
      </c>
      <c r="E9925" t="str">
        <f>VLOOKUP(Oliusala[[#This Row],[postnumer]],Sveitarfelog[#All],5,FALSE)</f>
        <v>Suðurland</v>
      </c>
      <c r="F9925" t="s">
        <v>27</v>
      </c>
      <c r="G9925" t="s">
        <v>24</v>
      </c>
      <c r="H9925" t="s">
        <v>58</v>
      </c>
      <c r="I9925" s="1">
        <v>488600</v>
      </c>
      <c r="J9925" s="2">
        <f>VLOOKUP(Oliusala[[#This Row],[tegund]],Tegundir!$B$2:$D$19,3,FALSE)*Oliusala[[#This Row],[magn]]/1000</f>
        <v>422.63900000000001</v>
      </c>
      <c r="K9925">
        <v>2017</v>
      </c>
      <c r="L9925" t="s">
        <v>19</v>
      </c>
      <c r="M9925" s="144" t="s">
        <v>59</v>
      </c>
      <c r="O9925" s="144" t="s">
        <v>1998</v>
      </c>
    </row>
    <row r="9926" spans="1:15" x14ac:dyDescent="0.2">
      <c r="A9926" t="s">
        <v>65</v>
      </c>
      <c r="B9926" s="144" t="s">
        <v>65</v>
      </c>
      <c r="C9926">
        <v>900</v>
      </c>
      <c r="D9926" t="str">
        <f>VLOOKUP(Oliusala[[#This Row],[postnumer]],Sveitarfelog[#All],4,FALSE)</f>
        <v>Vestmannaeyjabær</v>
      </c>
      <c r="E9926" t="str">
        <f>VLOOKUP(Oliusala[[#This Row],[postnumer]],Sveitarfelog[#All],5,FALSE)</f>
        <v>Suðurland</v>
      </c>
      <c r="F9926" t="s">
        <v>29</v>
      </c>
      <c r="G9926" t="s">
        <v>24</v>
      </c>
      <c r="H9926" t="s">
        <v>58</v>
      </c>
      <c r="I9926" s="1">
        <v>4563008</v>
      </c>
      <c r="J9926" s="2">
        <f>VLOOKUP(Oliusala[[#This Row],[tegund]],Tegundir!$B$2:$D$19,3,FALSE)*Oliusala[[#This Row],[magn]]/1000</f>
        <v>3947.0019199999997</v>
      </c>
      <c r="K9926">
        <v>2017</v>
      </c>
      <c r="L9926" t="s">
        <v>19</v>
      </c>
      <c r="M9926" s="144" t="s">
        <v>59</v>
      </c>
      <c r="O9926" s="144" t="s">
        <v>1998</v>
      </c>
    </row>
    <row r="9927" spans="1:15" x14ac:dyDescent="0.2">
      <c r="A9927" t="s">
        <v>65</v>
      </c>
      <c r="B9927" s="144" t="s">
        <v>65</v>
      </c>
      <c r="C9927">
        <v>900</v>
      </c>
      <c r="D9927" t="str">
        <f>VLOOKUP(Oliusala[[#This Row],[postnumer]],Sveitarfelog[#All],4,FALSE)</f>
        <v>Vestmannaeyjabær</v>
      </c>
      <c r="E9927" t="str">
        <f>VLOOKUP(Oliusala[[#This Row],[postnumer]],Sveitarfelog[#All],5,FALSE)</f>
        <v>Suðurland</v>
      </c>
      <c r="F9927" t="s">
        <v>30</v>
      </c>
      <c r="G9927" t="s">
        <v>24</v>
      </c>
      <c r="H9927" t="s">
        <v>58</v>
      </c>
      <c r="I9927" s="1">
        <v>111392</v>
      </c>
      <c r="J9927" s="2">
        <f>VLOOKUP(Oliusala[[#This Row],[tegund]],Tegundir!$B$2:$D$19,3,FALSE)*Oliusala[[#This Row],[magn]]/1000</f>
        <v>96.354079999999996</v>
      </c>
      <c r="K9927">
        <v>2017</v>
      </c>
      <c r="L9927" t="s">
        <v>19</v>
      </c>
      <c r="M9927" s="144" t="s">
        <v>59</v>
      </c>
      <c r="O9927" s="144" t="s">
        <v>1998</v>
      </c>
    </row>
    <row r="9928" spans="1:15" x14ac:dyDescent="0.2">
      <c r="A9928" t="s">
        <v>57</v>
      </c>
      <c r="B9928" s="144" t="s">
        <v>65</v>
      </c>
      <c r="C9928">
        <v>900</v>
      </c>
      <c r="D9928" t="str">
        <f>VLOOKUP(Oliusala[[#This Row],[postnumer]],Sveitarfelog[#All],4,FALSE)</f>
        <v>Vestmannaeyjabær</v>
      </c>
      <c r="E9928" t="str">
        <f>VLOOKUP(Oliusala[[#This Row],[postnumer]],Sveitarfelog[#All],5,FALSE)</f>
        <v>Suðurland</v>
      </c>
      <c r="F9928" t="s">
        <v>25</v>
      </c>
      <c r="G9928" t="s">
        <v>24</v>
      </c>
      <c r="H9928" t="s">
        <v>60</v>
      </c>
      <c r="I9928" s="1">
        <v>53458</v>
      </c>
      <c r="J9928" s="2">
        <f>VLOOKUP(Oliusala[[#This Row],[tegund]],Tegundir!$B$2:$D$19,3,FALSE)*Oliusala[[#This Row],[magn]]/1000</f>
        <v>46.241169999999997</v>
      </c>
      <c r="K9928">
        <v>2017</v>
      </c>
      <c r="L9928" t="s">
        <v>19</v>
      </c>
      <c r="M9928" s="144" t="s">
        <v>59</v>
      </c>
      <c r="O9928" s="144" t="s">
        <v>1997</v>
      </c>
    </row>
    <row r="9929" spans="1:15" x14ac:dyDescent="0.2">
      <c r="A9929" t="s">
        <v>65</v>
      </c>
      <c r="B9929" s="144" t="s">
        <v>65</v>
      </c>
      <c r="C9929">
        <v>900</v>
      </c>
      <c r="D9929" t="str">
        <f>VLOOKUP(Oliusala[[#This Row],[postnumer]],Sveitarfelog[#All],4,FALSE)</f>
        <v>Vestmannaeyjabær</v>
      </c>
      <c r="E9929" t="str">
        <f>VLOOKUP(Oliusala[[#This Row],[postnumer]],Sveitarfelog[#All],5,FALSE)</f>
        <v>Suðurland</v>
      </c>
      <c r="F9929" t="s">
        <v>25</v>
      </c>
      <c r="G9929" t="s">
        <v>24</v>
      </c>
      <c r="H9929" t="s">
        <v>58</v>
      </c>
      <c r="I9929" s="1">
        <v>430098</v>
      </c>
      <c r="J9929" s="2">
        <f>VLOOKUP(Oliusala[[#This Row],[tegund]],Tegundir!$B$2:$D$19,3,FALSE)*Oliusala[[#This Row],[magn]]/1000</f>
        <v>372.03477000000004</v>
      </c>
      <c r="K9929">
        <v>2017</v>
      </c>
      <c r="L9929" t="s">
        <v>19</v>
      </c>
      <c r="M9929" s="144" t="s">
        <v>59</v>
      </c>
      <c r="O9929" s="144" t="s">
        <v>1997</v>
      </c>
    </row>
    <row r="9930" spans="1:15" x14ac:dyDescent="0.2">
      <c r="A9930" t="s">
        <v>65</v>
      </c>
      <c r="B9930" s="144" t="s">
        <v>65</v>
      </c>
      <c r="C9930">
        <v>900</v>
      </c>
      <c r="D9930" t="str">
        <f>VLOOKUP(Oliusala[[#This Row],[postnumer]],Sveitarfelog[#All],4,FALSE)</f>
        <v>Vestmannaeyjabær</v>
      </c>
      <c r="E9930" t="str">
        <f>VLOOKUP(Oliusala[[#This Row],[postnumer]],Sveitarfelog[#All],5,FALSE)</f>
        <v>Suðurland</v>
      </c>
      <c r="F9930" t="s">
        <v>27</v>
      </c>
      <c r="G9930" t="s">
        <v>24</v>
      </c>
      <c r="H9930" t="s">
        <v>61</v>
      </c>
      <c r="I9930" s="1">
        <v>50452</v>
      </c>
      <c r="J9930" s="2">
        <f>VLOOKUP(Oliusala[[#This Row],[tegund]],Tegundir!$B$2:$D$19,3,FALSE)*Oliusala[[#This Row],[magn]]/1000</f>
        <v>43.640979999999999</v>
      </c>
      <c r="K9930">
        <v>2017</v>
      </c>
      <c r="L9930" t="s">
        <v>19</v>
      </c>
      <c r="M9930" s="144" t="s">
        <v>62</v>
      </c>
      <c r="O9930" s="144" t="s">
        <v>1998</v>
      </c>
    </row>
    <row r="9931" spans="1:15" x14ac:dyDescent="0.2">
      <c r="A9931" t="s">
        <v>65</v>
      </c>
      <c r="B9931" s="144" t="s">
        <v>65</v>
      </c>
      <c r="C9931">
        <v>900</v>
      </c>
      <c r="D9931" t="str">
        <f>VLOOKUP(Oliusala[[#This Row],[postnumer]],Sveitarfelog[#All],4,FALSE)</f>
        <v>Vestmannaeyjabær</v>
      </c>
      <c r="E9931" t="str">
        <f>VLOOKUP(Oliusala[[#This Row],[postnumer]],Sveitarfelog[#All],5,FALSE)</f>
        <v>Suðurland</v>
      </c>
      <c r="F9931" t="s">
        <v>29</v>
      </c>
      <c r="G9931" t="s">
        <v>24</v>
      </c>
      <c r="H9931" t="s">
        <v>61</v>
      </c>
      <c r="I9931" s="1">
        <v>747069</v>
      </c>
      <c r="J9931" s="2">
        <f>VLOOKUP(Oliusala[[#This Row],[tegund]],Tegundir!$B$2:$D$19,3,FALSE)*Oliusala[[#This Row],[magn]]/1000</f>
        <v>646.21468499999992</v>
      </c>
      <c r="K9931">
        <v>2017</v>
      </c>
      <c r="L9931" t="s">
        <v>19</v>
      </c>
      <c r="M9931" s="144" t="s">
        <v>62</v>
      </c>
      <c r="O9931" s="144" t="s">
        <v>1998</v>
      </c>
    </row>
    <row r="9932" spans="1:15" x14ac:dyDescent="0.2">
      <c r="A9932" t="s">
        <v>57</v>
      </c>
      <c r="B9932" s="144" t="s">
        <v>5</v>
      </c>
      <c r="C9932">
        <v>101</v>
      </c>
      <c r="D9932" t="str">
        <f>VLOOKUP(Oliusala[[#This Row],[postnumer]],Sveitarfelog[#All],4,FALSE)</f>
        <v>Garðabær,Hafnarfjarðarkaupstaður,Kópavogsbær,Reykjavíkurborg,Seltjarnarnesbær</v>
      </c>
      <c r="E9932" t="str">
        <f>VLOOKUP(Oliusala[[#This Row],[postnumer]],Sveitarfelog[#All],5,FALSE)</f>
        <v>Höfuðborgarsvæðið</v>
      </c>
      <c r="F9932" t="s">
        <v>31</v>
      </c>
      <c r="G9932" t="s">
        <v>52</v>
      </c>
      <c r="H9932" t="s">
        <v>58</v>
      </c>
      <c r="I9932" s="1">
        <v>3925115</v>
      </c>
      <c r="J9932" s="2">
        <f>VLOOKUP(Oliusala[[#This Row],[tegund]],Tegundir!$B$2:$D$19,3,FALSE)*Oliusala[[#This Row],[magn]]/1000</f>
        <v>3925.1149999999998</v>
      </c>
      <c r="K9932">
        <v>2017</v>
      </c>
      <c r="L9932" t="s">
        <v>19</v>
      </c>
      <c r="M9932" s="144" t="s">
        <v>59</v>
      </c>
      <c r="O9932" s="144" t="s">
        <v>1998</v>
      </c>
    </row>
    <row r="9933" spans="1:15" x14ac:dyDescent="0.2">
      <c r="A9933" t="s">
        <v>57</v>
      </c>
      <c r="B9933" s="144" t="s">
        <v>5</v>
      </c>
      <c r="C9933">
        <v>101</v>
      </c>
      <c r="D9933" t="str">
        <f>VLOOKUP(Oliusala[[#This Row],[postnumer]],Sveitarfelog[#All],4,FALSE)</f>
        <v>Garðabær,Hafnarfjarðarkaupstaður,Kópavogsbær,Reykjavíkurborg,Seltjarnarnesbær</v>
      </c>
      <c r="E9933" t="str">
        <f>VLOOKUP(Oliusala[[#This Row],[postnumer]],Sveitarfelog[#All],5,FALSE)</f>
        <v>Höfuðborgarsvæðið</v>
      </c>
      <c r="F9933" t="s">
        <v>28</v>
      </c>
      <c r="G9933" t="s">
        <v>52</v>
      </c>
      <c r="H9933" s="1" t="s">
        <v>58</v>
      </c>
      <c r="I9933" s="1">
        <v>4151335</v>
      </c>
      <c r="J9933" s="2">
        <f>VLOOKUP(Oliusala[[#This Row],[tegund]],Tegundir!$B$2:$D$19,3,FALSE)*Oliusala[[#This Row],[magn]]/1000</f>
        <v>3615.8127850000001</v>
      </c>
      <c r="K9933">
        <v>2017</v>
      </c>
      <c r="L9933" t="s">
        <v>1955</v>
      </c>
      <c r="M9933" s="144" t="s">
        <v>59</v>
      </c>
    </row>
    <row r="9934" spans="1:15" x14ac:dyDescent="0.2">
      <c r="A9934" t="s">
        <v>57</v>
      </c>
      <c r="B9934" s="144" t="s">
        <v>5</v>
      </c>
      <c r="C9934">
        <v>101</v>
      </c>
      <c r="D9934" t="str">
        <f>VLOOKUP(Oliusala[[#This Row],[postnumer]],Sveitarfelog[#All],4,FALSE)</f>
        <v>Garðabær,Hafnarfjarðarkaupstaður,Kópavogsbær,Reykjavíkurborg,Seltjarnarnesbær</v>
      </c>
      <c r="E9934" t="str">
        <f>VLOOKUP(Oliusala[[#This Row],[postnumer]],Sveitarfelog[#All],5,FALSE)</f>
        <v>Höfuðborgarsvæðið</v>
      </c>
      <c r="F9934" t="s">
        <v>31</v>
      </c>
      <c r="G9934" t="s">
        <v>52</v>
      </c>
      <c r="H9934" t="s">
        <v>58</v>
      </c>
      <c r="I9934" s="1">
        <v>1227675</v>
      </c>
      <c r="J9934" s="2">
        <f>VLOOKUP(Oliusala[[#This Row],[tegund]],Tegundir!$B$2:$D$19,3,FALSE)*Oliusala[[#This Row],[magn]]/1000</f>
        <v>1227.675</v>
      </c>
      <c r="K9934">
        <v>2017</v>
      </c>
      <c r="L9934" t="s">
        <v>19</v>
      </c>
      <c r="M9934" s="144" t="s">
        <v>59</v>
      </c>
      <c r="O9934" s="144" t="s">
        <v>1998</v>
      </c>
    </row>
    <row r="9935" spans="1:15" x14ac:dyDescent="0.2">
      <c r="A9935" t="s">
        <v>57</v>
      </c>
      <c r="B9935" s="144" t="s">
        <v>5</v>
      </c>
      <c r="C9935">
        <v>101</v>
      </c>
      <c r="D9935" t="str">
        <f>VLOOKUP(Oliusala[[#This Row],[postnumer]],Sveitarfelog[#All],4,FALSE)</f>
        <v>Garðabær,Hafnarfjarðarkaupstaður,Kópavogsbær,Reykjavíkurborg,Seltjarnarnesbær</v>
      </c>
      <c r="E9935" t="str">
        <f>VLOOKUP(Oliusala[[#This Row],[postnumer]],Sveitarfelog[#All],5,FALSE)</f>
        <v>Höfuðborgarsvæðið</v>
      </c>
      <c r="F9935" t="s">
        <v>28</v>
      </c>
      <c r="G9935" t="s">
        <v>52</v>
      </c>
      <c r="H9935" s="1" t="s">
        <v>58</v>
      </c>
      <c r="I9935" s="1">
        <v>2980748</v>
      </c>
      <c r="J9935" s="2">
        <f>VLOOKUP(Oliusala[[#This Row],[tegund]],Tegundir!$B$2:$D$19,3,FALSE)*Oliusala[[#This Row],[magn]]/1000</f>
        <v>2596.2315079999998</v>
      </c>
      <c r="K9935">
        <v>2017</v>
      </c>
      <c r="L9935" t="s">
        <v>19</v>
      </c>
      <c r="M9935" s="144" t="s">
        <v>59</v>
      </c>
      <c r="O9935" s="144" t="s">
        <v>1998</v>
      </c>
    </row>
    <row r="9936" spans="1:15" x14ac:dyDescent="0.2">
      <c r="A9936" t="s">
        <v>57</v>
      </c>
      <c r="B9936" s="144" t="s">
        <v>5</v>
      </c>
      <c r="C9936">
        <v>101</v>
      </c>
      <c r="D9936" t="str">
        <f>VLOOKUP(Oliusala[[#This Row],[postnumer]],Sveitarfelog[#All],4,FALSE)</f>
        <v>Garðabær,Hafnarfjarðarkaupstaður,Kópavogsbær,Reykjavíkurborg,Seltjarnarnesbær</v>
      </c>
      <c r="E9936" t="str">
        <f>VLOOKUP(Oliusala[[#This Row],[postnumer]],Sveitarfelog[#All],5,FALSE)</f>
        <v>Höfuðborgarsvæðið</v>
      </c>
      <c r="F9936" t="s">
        <v>31</v>
      </c>
      <c r="G9936" t="s">
        <v>52</v>
      </c>
      <c r="H9936" t="s">
        <v>58</v>
      </c>
      <c r="I9936" s="1">
        <v>6844900</v>
      </c>
      <c r="J9936" s="2">
        <f>VLOOKUP(Oliusala[[#This Row],[tegund]],Tegundir!$B$2:$D$19,3,FALSE)*Oliusala[[#This Row],[magn]]/1000</f>
        <v>6844.9</v>
      </c>
      <c r="K9936">
        <v>2017</v>
      </c>
      <c r="L9936" t="s">
        <v>19</v>
      </c>
      <c r="M9936" s="144" t="s">
        <v>59</v>
      </c>
      <c r="O9936" s="144" t="s">
        <v>1998</v>
      </c>
    </row>
    <row r="9937" spans="1:15" x14ac:dyDescent="0.2">
      <c r="A9937" t="s">
        <v>57</v>
      </c>
      <c r="B9937" s="144" t="s">
        <v>5</v>
      </c>
      <c r="C9937">
        <v>101</v>
      </c>
      <c r="D9937" t="str">
        <f>VLOOKUP(Oliusala[[#This Row],[postnumer]],Sveitarfelog[#All],4,FALSE)</f>
        <v>Garðabær,Hafnarfjarðarkaupstaður,Kópavogsbær,Reykjavíkurborg,Seltjarnarnesbær</v>
      </c>
      <c r="E9937" t="str">
        <f>VLOOKUP(Oliusala[[#This Row],[postnumer]],Sveitarfelog[#All],5,FALSE)</f>
        <v>Höfuðborgarsvæðið</v>
      </c>
      <c r="F9937" t="s">
        <v>31</v>
      </c>
      <c r="G9937" t="s">
        <v>52</v>
      </c>
      <c r="H9937" t="s">
        <v>61</v>
      </c>
      <c r="I9937" s="1">
        <v>6690577</v>
      </c>
      <c r="J9937" s="2">
        <f>VLOOKUP(Oliusala[[#This Row],[tegund]],Tegundir!$B$2:$D$19,3,FALSE)*Oliusala[[#This Row],[magn]]/1000</f>
        <v>6690.5770000000002</v>
      </c>
      <c r="K9937">
        <v>2017</v>
      </c>
      <c r="L9937" t="s">
        <v>19</v>
      </c>
      <c r="M9937" s="144" t="s">
        <v>62</v>
      </c>
      <c r="O9937" s="144" t="s">
        <v>1998</v>
      </c>
    </row>
    <row r="9938" spans="1:15" x14ac:dyDescent="0.2">
      <c r="A9938" t="s">
        <v>57</v>
      </c>
      <c r="B9938" s="144" t="s">
        <v>5</v>
      </c>
      <c r="C9938">
        <v>101</v>
      </c>
      <c r="D9938" t="str">
        <f>VLOOKUP(Oliusala[[#This Row],[postnumer]],Sveitarfelog[#All],4,FALSE)</f>
        <v>Garðabær,Hafnarfjarðarkaupstaður,Kópavogsbær,Reykjavíkurborg,Seltjarnarnesbær</v>
      </c>
      <c r="E9938" t="str">
        <f>VLOOKUP(Oliusala[[#This Row],[postnumer]],Sveitarfelog[#All],5,FALSE)</f>
        <v>Höfuðborgarsvæðið</v>
      </c>
      <c r="F9938" t="s">
        <v>28</v>
      </c>
      <c r="G9938" t="s">
        <v>52</v>
      </c>
      <c r="H9938" s="1" t="s">
        <v>61</v>
      </c>
      <c r="I9938" s="1">
        <v>709862</v>
      </c>
      <c r="J9938" s="2">
        <f>VLOOKUP(Oliusala[[#This Row],[tegund]],Tegundir!$B$2:$D$19,3,FALSE)*Oliusala[[#This Row],[magn]]/1000</f>
        <v>618.28980200000001</v>
      </c>
      <c r="K9938">
        <v>2017</v>
      </c>
      <c r="L9938" t="s">
        <v>19</v>
      </c>
      <c r="M9938" s="144" t="s">
        <v>62</v>
      </c>
      <c r="O9938" s="144" t="s">
        <v>1998</v>
      </c>
    </row>
    <row r="9939" spans="1:15" x14ac:dyDescent="0.2">
      <c r="A9939" t="s">
        <v>57</v>
      </c>
      <c r="B9939" s="144" t="s">
        <v>5</v>
      </c>
      <c r="C9939">
        <v>101</v>
      </c>
      <c r="D9939" t="str">
        <f>VLOOKUP(Oliusala[[#This Row],[postnumer]],Sveitarfelog[#All],4,FALSE)</f>
        <v>Garðabær,Hafnarfjarðarkaupstaður,Kópavogsbær,Reykjavíkurborg,Seltjarnarnesbær</v>
      </c>
      <c r="E9939" t="str">
        <f>VLOOKUP(Oliusala[[#This Row],[postnumer]],Sveitarfelog[#All],5,FALSE)</f>
        <v>Höfuðborgarsvæðið</v>
      </c>
      <c r="F9939" t="s">
        <v>31</v>
      </c>
      <c r="G9939" t="s">
        <v>52</v>
      </c>
      <c r="H9939" t="s">
        <v>61</v>
      </c>
      <c r="I9939" s="1">
        <v>8179103</v>
      </c>
      <c r="J9939" s="2">
        <f>VLOOKUP(Oliusala[[#This Row],[tegund]],Tegundir!$B$2:$D$19,3,FALSE)*Oliusala[[#This Row],[magn]]/1000</f>
        <v>8179.1030000000001</v>
      </c>
      <c r="K9939">
        <v>2017</v>
      </c>
      <c r="L9939" t="s">
        <v>19</v>
      </c>
      <c r="M9939" s="144" t="s">
        <v>62</v>
      </c>
      <c r="O9939" s="144" t="s">
        <v>1998</v>
      </c>
    </row>
    <row r="9940" spans="1:15" x14ac:dyDescent="0.2">
      <c r="A9940" t="s">
        <v>57</v>
      </c>
      <c r="B9940" s="144" t="s">
        <v>5</v>
      </c>
      <c r="C9940">
        <v>101</v>
      </c>
      <c r="D9940" t="str">
        <f>VLOOKUP(Oliusala[[#This Row],[postnumer]],Sveitarfelog[#All],4,FALSE)</f>
        <v>Garðabær,Hafnarfjarðarkaupstaður,Kópavogsbær,Reykjavíkurborg,Seltjarnarnesbær</v>
      </c>
      <c r="E9940" t="str">
        <f>VLOOKUP(Oliusala[[#This Row],[postnumer]],Sveitarfelog[#All],5,FALSE)</f>
        <v>Höfuðborgarsvæðið</v>
      </c>
      <c r="F9940" t="s">
        <v>28</v>
      </c>
      <c r="G9940" t="s">
        <v>52</v>
      </c>
      <c r="H9940" s="1" t="s">
        <v>61</v>
      </c>
      <c r="I9940" s="1">
        <v>1662425</v>
      </c>
      <c r="J9940" s="2">
        <f>VLOOKUP(Oliusala[[#This Row],[tegund]],Tegundir!$B$2:$D$19,3,FALSE)*Oliusala[[#This Row],[magn]]/1000</f>
        <v>1447.9721750000001</v>
      </c>
      <c r="K9940">
        <v>2017</v>
      </c>
      <c r="L9940" t="s">
        <v>19</v>
      </c>
      <c r="M9940" s="144" t="s">
        <v>62</v>
      </c>
      <c r="O9940" s="144" t="s">
        <v>1998</v>
      </c>
    </row>
    <row r="9941" spans="1:15" x14ac:dyDescent="0.2">
      <c r="A9941" t="s">
        <v>57</v>
      </c>
      <c r="B9941" s="144" t="s">
        <v>5</v>
      </c>
      <c r="C9941">
        <v>101</v>
      </c>
      <c r="D9941" t="str">
        <f>VLOOKUP(Oliusala[[#This Row],[postnumer]],Sveitarfelog[#All],4,FALSE)</f>
        <v>Garðabær,Hafnarfjarðarkaupstaður,Kópavogsbær,Reykjavíkurborg,Seltjarnarnesbær</v>
      </c>
      <c r="E9941" t="str">
        <f>VLOOKUP(Oliusala[[#This Row],[postnumer]],Sveitarfelog[#All],5,FALSE)</f>
        <v>Höfuðborgarsvæðið</v>
      </c>
      <c r="F9941" t="s">
        <v>31</v>
      </c>
      <c r="G9941" t="s">
        <v>52</v>
      </c>
      <c r="H9941" s="1" t="s">
        <v>61</v>
      </c>
      <c r="I9941" s="1">
        <v>7408561</v>
      </c>
      <c r="J9941" s="2">
        <f>VLOOKUP(Oliusala[[#This Row],[tegund]],Tegundir!$B$2:$D$19,3,FALSE)*Oliusala[[#This Row],[magn]]/1000</f>
        <v>7408.5609999999997</v>
      </c>
      <c r="K9941">
        <v>2017</v>
      </c>
      <c r="L9941" t="s">
        <v>19</v>
      </c>
      <c r="M9941" s="144" t="s">
        <v>62</v>
      </c>
      <c r="O9941" s="144" t="s">
        <v>1998</v>
      </c>
    </row>
    <row r="9942" spans="1:15" x14ac:dyDescent="0.2">
      <c r="A9942" t="s">
        <v>57</v>
      </c>
      <c r="B9942" s="144" t="s">
        <v>5</v>
      </c>
      <c r="C9942">
        <v>101</v>
      </c>
      <c r="D9942" t="str">
        <f>VLOOKUP(Oliusala[[#This Row],[postnumer]],Sveitarfelog[#All],4,FALSE)</f>
        <v>Garðabær,Hafnarfjarðarkaupstaður,Kópavogsbær,Reykjavíkurborg,Seltjarnarnesbær</v>
      </c>
      <c r="E9942" t="str">
        <f>VLOOKUP(Oliusala[[#This Row],[postnumer]],Sveitarfelog[#All],5,FALSE)</f>
        <v>Höfuðborgarsvæðið</v>
      </c>
      <c r="F9942" t="s">
        <v>49</v>
      </c>
      <c r="G9942" t="s">
        <v>52</v>
      </c>
      <c r="H9942" s="1" t="s">
        <v>61</v>
      </c>
      <c r="I9942" s="1">
        <v>21982546</v>
      </c>
      <c r="J9942" s="2">
        <f>VLOOKUP(Oliusala[[#This Row],[tegund]],Tegundir!$B$2:$D$19,3,FALSE)*Oliusala[[#This Row],[magn]]/1000</f>
        <v>21982.545999999998</v>
      </c>
      <c r="K9942">
        <v>2017</v>
      </c>
      <c r="L9942" t="s">
        <v>19</v>
      </c>
      <c r="M9942" s="144" t="s">
        <v>62</v>
      </c>
      <c r="O9942" s="144" t="s">
        <v>1998</v>
      </c>
    </row>
    <row r="9943" spans="1:15" x14ac:dyDescent="0.2">
      <c r="A9943" t="s">
        <v>57</v>
      </c>
      <c r="B9943" s="144" t="s">
        <v>75</v>
      </c>
      <c r="C9943">
        <v>230</v>
      </c>
      <c r="D9943" t="str">
        <f>VLOOKUP(Oliusala[[#This Row],[postnumer]],Sveitarfelog[#All],4,FALSE)</f>
        <v>Reykjanesbær</v>
      </c>
      <c r="E9943" t="str">
        <f>VLOOKUP(Oliusala[[#This Row],[postnumer]],Sveitarfelog[#All],5,FALSE)</f>
        <v>Suðurnes</v>
      </c>
      <c r="F9943" t="s">
        <v>28</v>
      </c>
      <c r="G9943" t="s">
        <v>52</v>
      </c>
      <c r="H9943" s="1" t="s">
        <v>60</v>
      </c>
      <c r="I9943" s="1">
        <v>31288</v>
      </c>
      <c r="J9943" s="2">
        <f>VLOOKUP(Oliusala[[#This Row],[tegund]],Tegundir!$B$2:$D$19,3,FALSE)*Oliusala[[#This Row],[magn]]/1000</f>
        <v>27.251847999999999</v>
      </c>
      <c r="K9943">
        <v>2017</v>
      </c>
      <c r="L9943" t="s">
        <v>1955</v>
      </c>
      <c r="M9943" s="144" t="s">
        <v>59</v>
      </c>
    </row>
    <row r="9944" spans="1:15" x14ac:dyDescent="0.2">
      <c r="A9944" t="s">
        <v>57</v>
      </c>
      <c r="B9944" s="144" t="s">
        <v>75</v>
      </c>
      <c r="C9944">
        <v>230</v>
      </c>
      <c r="D9944" t="str">
        <f>VLOOKUP(Oliusala[[#This Row],[postnumer]],Sveitarfelog[#All],4,FALSE)</f>
        <v>Reykjanesbær</v>
      </c>
      <c r="E9944" t="str">
        <f>VLOOKUP(Oliusala[[#This Row],[postnumer]],Sveitarfelog[#All],5,FALSE)</f>
        <v>Suðurnes</v>
      </c>
      <c r="F9944" t="s">
        <v>31</v>
      </c>
      <c r="G9944" t="s">
        <v>52</v>
      </c>
      <c r="H9944" s="1" t="s">
        <v>60</v>
      </c>
      <c r="I9944" s="1">
        <v>561830</v>
      </c>
      <c r="J9944" s="2">
        <f>VLOOKUP(Oliusala[[#This Row],[tegund]],Tegundir!$B$2:$D$19,3,FALSE)*Oliusala[[#This Row],[magn]]/1000</f>
        <v>561.83000000000004</v>
      </c>
      <c r="K9944">
        <v>2017</v>
      </c>
      <c r="L9944" t="s">
        <v>1955</v>
      </c>
      <c r="M9944" s="144" t="s">
        <v>59</v>
      </c>
    </row>
    <row r="9945" spans="1:15" x14ac:dyDescent="0.2">
      <c r="A9945" t="s">
        <v>150</v>
      </c>
      <c r="B9945" s="144" t="s">
        <v>150</v>
      </c>
      <c r="C9945">
        <v>680</v>
      </c>
      <c r="D9945" t="str">
        <f>VLOOKUP(Oliusala[[#This Row],[postnumer]],Sveitarfelog[#All],4,FALSE)</f>
        <v>Langanesbyggð</v>
      </c>
      <c r="E9945" t="str">
        <f>VLOOKUP(Oliusala[[#This Row],[postnumer]],Sveitarfelog[#All],5,FALSE)</f>
        <v>Norðurland eystra</v>
      </c>
      <c r="F9945" t="s">
        <v>31</v>
      </c>
      <c r="G9945" t="s">
        <v>52</v>
      </c>
      <c r="H9945" t="s">
        <v>58</v>
      </c>
      <c r="I9945" s="1">
        <v>630803</v>
      </c>
      <c r="J9945" s="2">
        <f>VLOOKUP(Oliusala[[#This Row],[tegund]],Tegundir!$B$2:$D$19,3,FALSE)*Oliusala[[#This Row],[magn]]/1000</f>
        <v>630.803</v>
      </c>
      <c r="K9945">
        <v>2017</v>
      </c>
      <c r="L9945" t="s">
        <v>19</v>
      </c>
      <c r="M9945" s="144" t="s">
        <v>59</v>
      </c>
      <c r="N9945" s="144" t="s">
        <v>1939</v>
      </c>
      <c r="O9945" s="144" t="s">
        <v>1998</v>
      </c>
    </row>
    <row r="9946" spans="1:15" x14ac:dyDescent="0.2">
      <c r="A9946" t="s">
        <v>150</v>
      </c>
      <c r="B9946" s="144" t="s">
        <v>150</v>
      </c>
      <c r="C9946">
        <v>680</v>
      </c>
      <c r="D9946" t="str">
        <f>VLOOKUP(Oliusala[[#This Row],[postnumer]],Sveitarfelog[#All],4,FALSE)</f>
        <v>Langanesbyggð</v>
      </c>
      <c r="E9946" t="str">
        <f>VLOOKUP(Oliusala[[#This Row],[postnumer]],Sveitarfelog[#All],5,FALSE)</f>
        <v>Norðurland eystra</v>
      </c>
      <c r="F9946" t="s">
        <v>31</v>
      </c>
      <c r="G9946" t="s">
        <v>52</v>
      </c>
      <c r="H9946" t="s">
        <v>58</v>
      </c>
      <c r="I9946" s="1">
        <v>1000000</v>
      </c>
      <c r="J9946" s="2">
        <f>VLOOKUP(Oliusala[[#This Row],[tegund]],Tegundir!$B$2:$D$19,3,FALSE)*Oliusala[[#This Row],[magn]]/1000</f>
        <v>1000</v>
      </c>
      <c r="K9946">
        <v>2017</v>
      </c>
      <c r="L9946" t="s">
        <v>1955</v>
      </c>
      <c r="M9946" s="144" t="s">
        <v>59</v>
      </c>
      <c r="N9946" s="144" t="s">
        <v>1939</v>
      </c>
    </row>
    <row r="9947" spans="1:15" x14ac:dyDescent="0.2">
      <c r="A9947" t="s">
        <v>57</v>
      </c>
      <c r="B9947" s="144" t="s">
        <v>81</v>
      </c>
      <c r="C9947">
        <v>270</v>
      </c>
      <c r="D9947" t="str">
        <f>VLOOKUP(Oliusala[[#This Row],[postnumer]],Sveitarfelog[#All],4,FALSE)</f>
        <v>Mosfellsbær</v>
      </c>
      <c r="E9947" t="str">
        <f>VLOOKUP(Oliusala[[#This Row],[postnumer]],Sveitarfelog[#All],5,FALSE)</f>
        <v>Höfuðborgarsvæðið</v>
      </c>
      <c r="F9947" t="s">
        <v>31</v>
      </c>
      <c r="G9947" t="s">
        <v>52</v>
      </c>
      <c r="H9947" t="s">
        <v>60</v>
      </c>
      <c r="I9947" s="1">
        <v>69667</v>
      </c>
      <c r="J9947" s="2">
        <f>VLOOKUP(Oliusala[[#This Row],[tegund]],Tegundir!$B$2:$D$19,3,FALSE)*Oliusala[[#This Row],[magn]]/1000</f>
        <v>69.667000000000002</v>
      </c>
      <c r="K9947">
        <v>2017</v>
      </c>
      <c r="L9947" t="s">
        <v>19</v>
      </c>
      <c r="M9947" s="144" t="s">
        <v>59</v>
      </c>
      <c r="O9947" s="144" t="s">
        <v>1998</v>
      </c>
    </row>
    <row r="9948" spans="1:15" x14ac:dyDescent="0.2">
      <c r="A9948" t="s">
        <v>84</v>
      </c>
      <c r="B9948" s="144" t="s">
        <v>84</v>
      </c>
      <c r="C9948">
        <v>300</v>
      </c>
      <c r="D9948" t="str">
        <f>VLOOKUP(Oliusala[[#This Row],[postnumer]],Sveitarfelog[#All],4,FALSE)</f>
        <v>Akraneskaupstaður,Hvalfjarðarsveit,Kjósarhreppur</v>
      </c>
      <c r="E9948" t="str">
        <f>VLOOKUP(Oliusala[[#This Row],[postnumer]],Sveitarfelog[#All],5,FALSE)</f>
        <v>Vesturland</v>
      </c>
      <c r="F9948" t="s">
        <v>28</v>
      </c>
      <c r="G9948" t="s">
        <v>52</v>
      </c>
      <c r="H9948" s="1" t="s">
        <v>58</v>
      </c>
      <c r="I9948" s="1">
        <v>71755</v>
      </c>
      <c r="J9948" s="2">
        <f>VLOOKUP(Oliusala[[#This Row],[tegund]],Tegundir!$B$2:$D$19,3,FALSE)*Oliusala[[#This Row],[magn]]/1000</f>
        <v>62.498605000000005</v>
      </c>
      <c r="K9948">
        <v>2017</v>
      </c>
      <c r="L9948" t="s">
        <v>19</v>
      </c>
      <c r="M9948" s="144" t="s">
        <v>59</v>
      </c>
      <c r="O9948" s="144" t="s">
        <v>1998</v>
      </c>
    </row>
    <row r="9949" spans="1:15" x14ac:dyDescent="0.2">
      <c r="A9949" t="s">
        <v>84</v>
      </c>
      <c r="B9949" s="144" t="s">
        <v>84</v>
      </c>
      <c r="C9949">
        <v>300</v>
      </c>
      <c r="D9949" t="str">
        <f>VLOOKUP(Oliusala[[#This Row],[postnumer]],Sveitarfelog[#All],4,FALSE)</f>
        <v>Akraneskaupstaður,Hvalfjarðarsveit,Kjósarhreppur</v>
      </c>
      <c r="E9949" t="str">
        <f>VLOOKUP(Oliusala[[#This Row],[postnumer]],Sveitarfelog[#All],5,FALSE)</f>
        <v>Vesturland</v>
      </c>
      <c r="F9949" t="s">
        <v>31</v>
      </c>
      <c r="G9949" t="s">
        <v>52</v>
      </c>
      <c r="H9949" s="1" t="s">
        <v>58</v>
      </c>
      <c r="I9949" s="1">
        <v>141431</v>
      </c>
      <c r="J9949" s="2">
        <f>VLOOKUP(Oliusala[[#This Row],[tegund]],Tegundir!$B$2:$D$19,3,FALSE)*Oliusala[[#This Row],[magn]]/1000</f>
        <v>141.43100000000001</v>
      </c>
      <c r="K9949">
        <v>2017</v>
      </c>
      <c r="L9949" t="s">
        <v>19</v>
      </c>
      <c r="M9949" s="144" t="s">
        <v>59</v>
      </c>
      <c r="O9949" s="144" t="s">
        <v>1998</v>
      </c>
    </row>
    <row r="9950" spans="1:15" x14ac:dyDescent="0.2">
      <c r="A9950" t="s">
        <v>57</v>
      </c>
      <c r="B9950" s="144" t="s">
        <v>84</v>
      </c>
      <c r="C9950">
        <v>300</v>
      </c>
      <c r="D9950" t="str">
        <f>VLOOKUP(Oliusala[[#This Row],[postnumer]],Sveitarfelog[#All],4,FALSE)</f>
        <v>Akraneskaupstaður,Hvalfjarðarsveit,Kjósarhreppur</v>
      </c>
      <c r="E9950" t="str">
        <f>VLOOKUP(Oliusala[[#This Row],[postnumer]],Sveitarfelog[#All],5,FALSE)</f>
        <v>Vesturland</v>
      </c>
      <c r="F9950" t="s">
        <v>28</v>
      </c>
      <c r="G9950" t="s">
        <v>52</v>
      </c>
      <c r="H9950" s="1" t="s">
        <v>60</v>
      </c>
      <c r="I9950" s="1">
        <v>437009</v>
      </c>
      <c r="J9950" s="2">
        <f>VLOOKUP(Oliusala[[#This Row],[tegund]],Tegundir!$B$2:$D$19,3,FALSE)*Oliusala[[#This Row],[magn]]/1000</f>
        <v>380.634839</v>
      </c>
      <c r="K9950">
        <v>2017</v>
      </c>
      <c r="L9950" t="s">
        <v>19</v>
      </c>
      <c r="M9950" s="144" t="s">
        <v>59</v>
      </c>
      <c r="O9950" s="144" t="s">
        <v>1998</v>
      </c>
    </row>
    <row r="9951" spans="1:15" x14ac:dyDescent="0.2">
      <c r="A9951" t="s">
        <v>84</v>
      </c>
      <c r="B9951" s="144" t="s">
        <v>84</v>
      </c>
      <c r="C9951">
        <v>300</v>
      </c>
      <c r="D9951" t="str">
        <f>VLOOKUP(Oliusala[[#This Row],[postnumer]],Sveitarfelog[#All],4,FALSE)</f>
        <v>Akraneskaupstaður,Hvalfjarðarsveit,Kjósarhreppur</v>
      </c>
      <c r="E9951" t="str">
        <f>VLOOKUP(Oliusala[[#This Row],[postnumer]],Sveitarfelog[#All],5,FALSE)</f>
        <v>Vesturland</v>
      </c>
      <c r="F9951" t="s">
        <v>31</v>
      </c>
      <c r="G9951" t="s">
        <v>52</v>
      </c>
      <c r="H9951" s="1" t="s">
        <v>61</v>
      </c>
      <c r="I9951" s="1">
        <v>515620</v>
      </c>
      <c r="J9951" s="2">
        <f>VLOOKUP(Oliusala[[#This Row],[tegund]],Tegundir!$B$2:$D$19,3,FALSE)*Oliusala[[#This Row],[magn]]/1000</f>
        <v>515.62</v>
      </c>
      <c r="K9951">
        <v>2017</v>
      </c>
      <c r="L9951" t="s">
        <v>1955</v>
      </c>
      <c r="M9951" s="144" t="s">
        <v>62</v>
      </c>
    </row>
    <row r="9952" spans="1:15" x14ac:dyDescent="0.2">
      <c r="A9952" t="s">
        <v>83</v>
      </c>
      <c r="B9952" s="144" t="s">
        <v>83</v>
      </c>
      <c r="C9952">
        <v>400</v>
      </c>
      <c r="D9952" t="str">
        <f>VLOOKUP(Oliusala[[#This Row],[postnumer]],Sveitarfelog[#All],4,FALSE)</f>
        <v>Ísafjarðarbær</v>
      </c>
      <c r="E9952" t="str">
        <f>VLOOKUP(Oliusala[[#This Row],[postnumer]],Sveitarfelog[#All],5,FALSE)</f>
        <v>Vestfirðir</v>
      </c>
      <c r="F9952" t="s">
        <v>28</v>
      </c>
      <c r="G9952" t="s">
        <v>52</v>
      </c>
      <c r="H9952" t="s">
        <v>58</v>
      </c>
      <c r="I9952" s="1">
        <v>2139466</v>
      </c>
      <c r="J9952" s="2">
        <f>VLOOKUP(Oliusala[[#This Row],[tegund]],Tegundir!$B$2:$D$19,3,FALSE)*Oliusala[[#This Row],[magn]]/1000</f>
        <v>1863.474886</v>
      </c>
      <c r="K9952">
        <v>2017</v>
      </c>
      <c r="L9952" t="s">
        <v>19</v>
      </c>
      <c r="M9952" s="144" t="s">
        <v>59</v>
      </c>
      <c r="O9952" s="144" t="s">
        <v>1998</v>
      </c>
    </row>
    <row r="9953" spans="1:15" x14ac:dyDescent="0.2">
      <c r="A9953" t="s">
        <v>122</v>
      </c>
      <c r="B9953" s="144" t="s">
        <v>129</v>
      </c>
      <c r="C9953">
        <v>545</v>
      </c>
      <c r="D9953" t="str">
        <f>VLOOKUP(Oliusala[[#This Row],[postnumer]],Sveitarfelog[#All],4,FALSE)</f>
        <v>Sveitarfélagið Skagaströnd</v>
      </c>
      <c r="E9953" t="str">
        <f>VLOOKUP(Oliusala[[#This Row],[postnumer]],Sveitarfelog[#All],5,FALSE)</f>
        <v>Norðurland vestra</v>
      </c>
      <c r="F9953" t="s">
        <v>28</v>
      </c>
      <c r="G9953" t="s">
        <v>52</v>
      </c>
      <c r="H9953" s="1" t="s">
        <v>60</v>
      </c>
      <c r="I9953" s="1">
        <v>1373388</v>
      </c>
      <c r="J9953" s="2">
        <f>VLOOKUP(Oliusala[[#This Row],[tegund]],Tegundir!$B$2:$D$19,3,FALSE)*Oliusala[[#This Row],[magn]]/1000</f>
        <v>1196.2209480000001</v>
      </c>
      <c r="K9953">
        <v>2017</v>
      </c>
      <c r="L9953" t="s">
        <v>19</v>
      </c>
      <c r="M9953" s="144" t="s">
        <v>59</v>
      </c>
      <c r="O9953" s="144" t="s">
        <v>1998</v>
      </c>
    </row>
    <row r="9954" spans="1:15" x14ac:dyDescent="0.2">
      <c r="A9954" t="s">
        <v>122</v>
      </c>
      <c r="B9954" s="144" t="s">
        <v>122</v>
      </c>
      <c r="C9954">
        <v>550</v>
      </c>
      <c r="D9954" t="str">
        <f>VLOOKUP(Oliusala[[#This Row],[postnumer]],Sveitarfelog[#All],4,FALSE)</f>
        <v>Skagafjörður</v>
      </c>
      <c r="E9954" t="str">
        <f>VLOOKUP(Oliusala[[#This Row],[postnumer]],Sveitarfelog[#All],5,FALSE)</f>
        <v>Norðurland vestra</v>
      </c>
      <c r="F9954" t="s">
        <v>28</v>
      </c>
      <c r="G9954" t="s">
        <v>52</v>
      </c>
      <c r="H9954" s="1" t="s">
        <v>58</v>
      </c>
      <c r="I9954" s="1">
        <v>2304079</v>
      </c>
      <c r="J9954" s="2">
        <f>VLOOKUP(Oliusala[[#This Row],[tegund]],Tegundir!$B$2:$D$19,3,FALSE)*Oliusala[[#This Row],[magn]]/1000</f>
        <v>2006.852809</v>
      </c>
      <c r="K9954">
        <v>2017</v>
      </c>
      <c r="L9954" t="s">
        <v>19</v>
      </c>
      <c r="M9954" s="144" t="s">
        <v>59</v>
      </c>
      <c r="O9954" s="144" t="s">
        <v>1998</v>
      </c>
    </row>
    <row r="9955" spans="1:15" x14ac:dyDescent="0.2">
      <c r="A9955" t="s">
        <v>122</v>
      </c>
      <c r="B9955" s="144" t="s">
        <v>122</v>
      </c>
      <c r="C9955">
        <v>550</v>
      </c>
      <c r="D9955" t="str">
        <f>VLOOKUP(Oliusala[[#This Row],[postnumer]],Sveitarfelog[#All],4,FALSE)</f>
        <v>Skagafjörður</v>
      </c>
      <c r="E9955" t="str">
        <f>VLOOKUP(Oliusala[[#This Row],[postnumer]],Sveitarfelog[#All],5,FALSE)</f>
        <v>Norðurland vestra</v>
      </c>
      <c r="F9955" t="s">
        <v>28</v>
      </c>
      <c r="G9955" t="s">
        <v>52</v>
      </c>
      <c r="H9955" s="1" t="s">
        <v>60</v>
      </c>
      <c r="I9955" s="1">
        <v>278210</v>
      </c>
      <c r="J9955" s="2">
        <f>VLOOKUP(Oliusala[[#This Row],[tegund]],Tegundir!$B$2:$D$19,3,FALSE)*Oliusala[[#This Row],[magn]]/1000</f>
        <v>242.32091</v>
      </c>
      <c r="K9955">
        <v>2017</v>
      </c>
      <c r="L9955" t="s">
        <v>19</v>
      </c>
      <c r="M9955" s="144" t="s">
        <v>59</v>
      </c>
      <c r="O9955" s="144" t="s">
        <v>1998</v>
      </c>
    </row>
    <row r="9956" spans="1:15" x14ac:dyDescent="0.2">
      <c r="A9956" t="s">
        <v>68</v>
      </c>
      <c r="B9956" s="144" t="s">
        <v>68</v>
      </c>
      <c r="C9956">
        <v>600</v>
      </c>
      <c r="D9956" t="str">
        <f>VLOOKUP(Oliusala[[#This Row],[postnumer]],Sveitarfelog[#All],4,FALSE)</f>
        <v>Akureyrarbær,Eyjafjarðarsveit,Hörgársveit,Svalbarðsstrandarhreppur,Grýtubakkahreppur</v>
      </c>
      <c r="E9956" t="str">
        <f>VLOOKUP(Oliusala[[#This Row],[postnumer]],Sveitarfelog[#All],5,FALSE)</f>
        <v>Norðurland eystra</v>
      </c>
      <c r="F9956" t="s">
        <v>28</v>
      </c>
      <c r="G9956" t="s">
        <v>52</v>
      </c>
      <c r="H9956" s="1" t="s">
        <v>58</v>
      </c>
      <c r="I9956" s="1">
        <v>515771</v>
      </c>
      <c r="J9956" s="2">
        <f>VLOOKUP(Oliusala[[#This Row],[tegund]],Tegundir!$B$2:$D$19,3,FALSE)*Oliusala[[#This Row],[magn]]/1000</f>
        <v>449.23654100000005</v>
      </c>
      <c r="K9956">
        <v>2017</v>
      </c>
      <c r="L9956" t="s">
        <v>19</v>
      </c>
      <c r="M9956" s="144" t="s">
        <v>59</v>
      </c>
      <c r="O9956" s="144" t="s">
        <v>1998</v>
      </c>
    </row>
    <row r="9957" spans="1:15" x14ac:dyDescent="0.2">
      <c r="A9957" t="s">
        <v>68</v>
      </c>
      <c r="B9957" s="144" t="s">
        <v>68</v>
      </c>
      <c r="C9957">
        <v>600</v>
      </c>
      <c r="D9957" t="str">
        <f>VLOOKUP(Oliusala[[#This Row],[postnumer]],Sveitarfelog[#All],4,FALSE)</f>
        <v>Akureyrarbær,Eyjafjarðarsveit,Hörgársveit,Svalbarðsstrandarhreppur,Grýtubakkahreppur</v>
      </c>
      <c r="E9957" t="str">
        <f>VLOOKUP(Oliusala[[#This Row],[postnumer]],Sveitarfelog[#All],5,FALSE)</f>
        <v>Norðurland eystra</v>
      </c>
      <c r="F9957" t="s">
        <v>31</v>
      </c>
      <c r="G9957" t="s">
        <v>52</v>
      </c>
      <c r="H9957" s="1" t="s">
        <v>58</v>
      </c>
      <c r="I9957" s="1">
        <v>2762704</v>
      </c>
      <c r="J9957" s="2">
        <f>VLOOKUP(Oliusala[[#This Row],[tegund]],Tegundir!$B$2:$D$19,3,FALSE)*Oliusala[[#This Row],[magn]]/1000</f>
        <v>2762.7040000000002</v>
      </c>
      <c r="K9957">
        <v>2017</v>
      </c>
      <c r="L9957" t="s">
        <v>19</v>
      </c>
      <c r="M9957" s="144" t="s">
        <v>59</v>
      </c>
      <c r="O9957" s="144" t="s">
        <v>1998</v>
      </c>
    </row>
    <row r="9958" spans="1:15" x14ac:dyDescent="0.2">
      <c r="A9958" t="s">
        <v>68</v>
      </c>
      <c r="B9958" s="144" t="s">
        <v>68</v>
      </c>
      <c r="C9958">
        <v>600</v>
      </c>
      <c r="D9958" t="str">
        <f>VLOOKUP(Oliusala[[#This Row],[postnumer]],Sveitarfelog[#All],4,FALSE)</f>
        <v>Akureyrarbær,Eyjafjarðarsveit,Hörgársveit,Svalbarðsstrandarhreppur,Grýtubakkahreppur</v>
      </c>
      <c r="E9958" t="str">
        <f>VLOOKUP(Oliusala[[#This Row],[postnumer]],Sveitarfelog[#All],5,FALSE)</f>
        <v>Norðurland eystra</v>
      </c>
      <c r="F9958" t="s">
        <v>31</v>
      </c>
      <c r="G9958" t="s">
        <v>52</v>
      </c>
      <c r="H9958" t="s">
        <v>61</v>
      </c>
      <c r="I9958" s="1">
        <v>2641286</v>
      </c>
      <c r="J9958" s="2">
        <f>VLOOKUP(Oliusala[[#This Row],[tegund]],Tegundir!$B$2:$D$19,3,FALSE)*Oliusala[[#This Row],[magn]]/1000</f>
        <v>2641.2860000000001</v>
      </c>
      <c r="K9958">
        <v>2017</v>
      </c>
      <c r="L9958" t="s">
        <v>19</v>
      </c>
      <c r="M9958" s="144" t="s">
        <v>62</v>
      </c>
      <c r="O9958" s="144" t="s">
        <v>1998</v>
      </c>
    </row>
    <row r="9959" spans="1:15" x14ac:dyDescent="0.2">
      <c r="A9959" t="s">
        <v>136</v>
      </c>
      <c r="B9959" s="144" t="s">
        <v>136</v>
      </c>
      <c r="C9959">
        <v>620</v>
      </c>
      <c r="D9959" t="str">
        <f>VLOOKUP(Oliusala[[#This Row],[postnumer]],Sveitarfelog[#All],4,FALSE)</f>
        <v>Dalvíkurbyggð</v>
      </c>
      <c r="E9959" t="str">
        <f>VLOOKUP(Oliusala[[#This Row],[postnumer]],Sveitarfelog[#All],5,FALSE)</f>
        <v>Norðurland eystra</v>
      </c>
      <c r="F9959" t="s">
        <v>28</v>
      </c>
      <c r="G9959" t="s">
        <v>52</v>
      </c>
      <c r="H9959" s="1" t="s">
        <v>58</v>
      </c>
      <c r="I9959" s="1">
        <v>1582994</v>
      </c>
      <c r="J9959" s="2">
        <f>VLOOKUP(Oliusala[[#This Row],[tegund]],Tegundir!$B$2:$D$19,3,FALSE)*Oliusala[[#This Row],[magn]]/1000</f>
        <v>1378.7877739999999</v>
      </c>
      <c r="K9959">
        <v>2017</v>
      </c>
      <c r="L9959" t="s">
        <v>19</v>
      </c>
      <c r="M9959" s="144" t="s">
        <v>59</v>
      </c>
      <c r="O9959" s="144" t="s">
        <v>1998</v>
      </c>
    </row>
    <row r="9960" spans="1:15" x14ac:dyDescent="0.2">
      <c r="A9960" t="s">
        <v>68</v>
      </c>
      <c r="B9960" s="144" t="s">
        <v>136</v>
      </c>
      <c r="C9960">
        <v>620</v>
      </c>
      <c r="D9960" t="str">
        <f>VLOOKUP(Oliusala[[#This Row],[postnumer]],Sveitarfelog[#All],4,FALSE)</f>
        <v>Dalvíkurbyggð</v>
      </c>
      <c r="E9960" t="str">
        <f>VLOOKUP(Oliusala[[#This Row],[postnumer]],Sveitarfelog[#All],5,FALSE)</f>
        <v>Norðurland eystra</v>
      </c>
      <c r="F9960" t="s">
        <v>31</v>
      </c>
      <c r="G9960" t="s">
        <v>52</v>
      </c>
      <c r="H9960" s="1" t="s">
        <v>60</v>
      </c>
      <c r="I9960" s="1">
        <v>90239</v>
      </c>
      <c r="J9960" s="2">
        <f>VLOOKUP(Oliusala[[#This Row],[tegund]],Tegundir!$B$2:$D$19,3,FALSE)*Oliusala[[#This Row],[magn]]/1000</f>
        <v>90.239000000000004</v>
      </c>
      <c r="K9960">
        <v>2017</v>
      </c>
      <c r="L9960" t="s">
        <v>19</v>
      </c>
      <c r="M9960" s="144" t="s">
        <v>59</v>
      </c>
      <c r="O9960" s="144" t="s">
        <v>1998</v>
      </c>
    </row>
    <row r="9961" spans="1:15" x14ac:dyDescent="0.2">
      <c r="A9961" t="s">
        <v>135</v>
      </c>
      <c r="B9961" s="144" t="s">
        <v>135</v>
      </c>
      <c r="C9961">
        <v>580</v>
      </c>
      <c r="D9961" t="str">
        <f>VLOOKUP(Oliusala[[#This Row],[postnumer]],Sveitarfelog[#All],4,FALSE)</f>
        <v>Fjallabyggð</v>
      </c>
      <c r="E9961" t="str">
        <f>VLOOKUP(Oliusala[[#This Row],[postnumer]],Sveitarfelog[#All],5,FALSE)</f>
        <v>Norðurland eystra</v>
      </c>
      <c r="F9961" t="s">
        <v>31</v>
      </c>
      <c r="G9961" t="s">
        <v>52</v>
      </c>
      <c r="H9961" s="1" t="s">
        <v>58</v>
      </c>
      <c r="I9961" s="1">
        <v>315811</v>
      </c>
      <c r="J9961" s="2">
        <f>VLOOKUP(Oliusala[[#This Row],[tegund]],Tegundir!$B$2:$D$19,3,FALSE)*Oliusala[[#This Row],[magn]]/1000</f>
        <v>315.81099999999998</v>
      </c>
      <c r="K9961">
        <v>2017</v>
      </c>
      <c r="L9961" t="s">
        <v>19</v>
      </c>
      <c r="M9961" s="144" t="s">
        <v>59</v>
      </c>
      <c r="O9961" s="144" t="s">
        <v>1998</v>
      </c>
    </row>
    <row r="9962" spans="1:15" x14ac:dyDescent="0.2">
      <c r="A9962" t="s">
        <v>97</v>
      </c>
      <c r="B9962" s="144" t="s">
        <v>97</v>
      </c>
      <c r="C9962">
        <v>690</v>
      </c>
      <c r="D9962" t="str">
        <f>VLOOKUP(Oliusala[[#This Row],[postnumer]],Sveitarfelog[#All],4,FALSE)</f>
        <v>Vopnafjarðarhreppur</v>
      </c>
      <c r="E9962" t="str">
        <f>VLOOKUP(Oliusala[[#This Row],[postnumer]],Sveitarfelog[#All],5,FALSE)</f>
        <v>Austurland</v>
      </c>
      <c r="F9962" t="s">
        <v>28</v>
      </c>
      <c r="G9962" t="s">
        <v>52</v>
      </c>
      <c r="H9962" t="s">
        <v>58</v>
      </c>
      <c r="I9962" s="1">
        <v>472199</v>
      </c>
      <c r="J9962" s="2">
        <f>VLOOKUP(Oliusala[[#This Row],[tegund]],Tegundir!$B$2:$D$19,3,FALSE)*Oliusala[[#This Row],[magn]]/1000</f>
        <v>411.28532900000005</v>
      </c>
      <c r="K9962">
        <v>2017</v>
      </c>
      <c r="L9962" t="s">
        <v>1955</v>
      </c>
      <c r="M9962" s="144" t="s">
        <v>59</v>
      </c>
    </row>
    <row r="9963" spans="1:15" x14ac:dyDescent="0.2">
      <c r="A9963" t="s">
        <v>69</v>
      </c>
      <c r="B9963" s="144" t="s">
        <v>160</v>
      </c>
      <c r="C9963">
        <v>710</v>
      </c>
      <c r="D9963" t="str">
        <f>VLOOKUP(Oliusala[[#This Row],[postnumer]],Sveitarfelog[#All],4,FALSE)</f>
        <v>Fljótsdalshreppur,Múlaþing</v>
      </c>
      <c r="E9963" t="str">
        <f>VLOOKUP(Oliusala[[#This Row],[postnumer]],Sveitarfelog[#All],5,FALSE)</f>
        <v>Austurland</v>
      </c>
      <c r="F9963" t="s">
        <v>28</v>
      </c>
      <c r="G9963" t="s">
        <v>52</v>
      </c>
      <c r="H9963" s="1" t="s">
        <v>60</v>
      </c>
      <c r="I9963" s="1">
        <v>22425</v>
      </c>
      <c r="J9963" s="2">
        <f>VLOOKUP(Oliusala[[#This Row],[tegund]],Tegundir!$B$2:$D$19,3,FALSE)*Oliusala[[#This Row],[magn]]/1000</f>
        <v>19.532174999999999</v>
      </c>
      <c r="K9963">
        <v>2017</v>
      </c>
      <c r="L9963" t="s">
        <v>1955</v>
      </c>
      <c r="M9963" s="144" t="s">
        <v>59</v>
      </c>
    </row>
    <row r="9964" spans="1:15" x14ac:dyDescent="0.2">
      <c r="A9964" t="s">
        <v>66</v>
      </c>
      <c r="B9964" s="144" t="s">
        <v>160</v>
      </c>
      <c r="C9964">
        <v>710</v>
      </c>
      <c r="D9964" t="str">
        <f>VLOOKUP(Oliusala[[#This Row],[postnumer]],Sveitarfelog[#All],4,FALSE)</f>
        <v>Fljótsdalshreppur,Múlaþing</v>
      </c>
      <c r="E9964" t="str">
        <f>VLOOKUP(Oliusala[[#This Row],[postnumer]],Sveitarfelog[#All],5,FALSE)</f>
        <v>Austurland</v>
      </c>
      <c r="F9964" t="s">
        <v>28</v>
      </c>
      <c r="G9964" t="s">
        <v>52</v>
      </c>
      <c r="H9964" s="1" t="s">
        <v>60</v>
      </c>
      <c r="I9964" s="1">
        <v>24472</v>
      </c>
      <c r="J9964" s="2">
        <f>VLOOKUP(Oliusala[[#This Row],[tegund]],Tegundir!$B$2:$D$19,3,FALSE)*Oliusala[[#This Row],[magn]]/1000</f>
        <v>21.315112000000003</v>
      </c>
      <c r="K9964">
        <v>2017</v>
      </c>
      <c r="L9964" t="s">
        <v>1955</v>
      </c>
      <c r="M9964" s="144" t="s">
        <v>59</v>
      </c>
    </row>
    <row r="9965" spans="1:15" x14ac:dyDescent="0.2">
      <c r="A9965" t="s">
        <v>66</v>
      </c>
      <c r="B9965" s="144" t="s">
        <v>160</v>
      </c>
      <c r="C9965">
        <v>710</v>
      </c>
      <c r="D9965" t="str">
        <f>VLOOKUP(Oliusala[[#This Row],[postnumer]],Sveitarfelog[#All],4,FALSE)</f>
        <v>Fljótsdalshreppur,Múlaþing</v>
      </c>
      <c r="E9965" t="str">
        <f>VLOOKUP(Oliusala[[#This Row],[postnumer]],Sveitarfelog[#All],5,FALSE)</f>
        <v>Austurland</v>
      </c>
      <c r="F9965" t="s">
        <v>31</v>
      </c>
      <c r="G9965" t="s">
        <v>52</v>
      </c>
      <c r="H9965" s="1" t="s">
        <v>60</v>
      </c>
      <c r="I9965" s="1">
        <v>1135340</v>
      </c>
      <c r="J9965" s="2">
        <f>VLOOKUP(Oliusala[[#This Row],[tegund]],Tegundir!$B$2:$D$19,3,FALSE)*Oliusala[[#This Row],[magn]]/1000</f>
        <v>1135.3399999999999</v>
      </c>
      <c r="K9965">
        <v>2017</v>
      </c>
      <c r="L9965" t="s">
        <v>1955</v>
      </c>
      <c r="M9965" s="144" t="s">
        <v>59</v>
      </c>
    </row>
    <row r="9966" spans="1:15" x14ac:dyDescent="0.2">
      <c r="A9966" t="s">
        <v>66</v>
      </c>
      <c r="B9966" s="144" t="s">
        <v>66</v>
      </c>
      <c r="C9966">
        <v>730</v>
      </c>
      <c r="D9966" t="str">
        <f>VLOOKUP(Oliusala[[#This Row],[postnumer]],Sveitarfelog[#All],4,FALSE)</f>
        <v>Fjarðabyggð</v>
      </c>
      <c r="E9966" t="str">
        <f>VLOOKUP(Oliusala[[#This Row],[postnumer]],Sveitarfelog[#All],5,FALSE)</f>
        <v>Austurland</v>
      </c>
      <c r="F9966" t="s">
        <v>28</v>
      </c>
      <c r="G9966" t="s">
        <v>52</v>
      </c>
      <c r="H9966" s="1" t="s">
        <v>60</v>
      </c>
      <c r="I9966" s="1">
        <v>34960</v>
      </c>
      <c r="J9966" s="2">
        <f>VLOOKUP(Oliusala[[#This Row],[tegund]],Tegundir!$B$2:$D$19,3,FALSE)*Oliusala[[#This Row],[magn]]/1000</f>
        <v>30.45016</v>
      </c>
      <c r="K9966">
        <v>2017</v>
      </c>
      <c r="L9966" t="s">
        <v>1955</v>
      </c>
      <c r="M9966" s="144" t="s">
        <v>59</v>
      </c>
    </row>
    <row r="9967" spans="1:15" x14ac:dyDescent="0.2">
      <c r="A9967" t="s">
        <v>66</v>
      </c>
      <c r="B9967" s="144" t="s">
        <v>66</v>
      </c>
      <c r="C9967">
        <v>730</v>
      </c>
      <c r="D9967" t="str">
        <f>VLOOKUP(Oliusala[[#This Row],[postnumer]],Sveitarfelog[#All],4,FALSE)</f>
        <v>Fjarðabyggð</v>
      </c>
      <c r="E9967" t="str">
        <f>VLOOKUP(Oliusala[[#This Row],[postnumer]],Sveitarfelog[#All],5,FALSE)</f>
        <v>Austurland</v>
      </c>
      <c r="F9967" t="s">
        <v>31</v>
      </c>
      <c r="G9967" t="s">
        <v>52</v>
      </c>
      <c r="H9967" s="1" t="s">
        <v>58</v>
      </c>
      <c r="I9967" s="1">
        <v>87972</v>
      </c>
      <c r="J9967" s="2">
        <f>VLOOKUP(Oliusala[[#This Row],[tegund]],Tegundir!$B$2:$D$19,3,FALSE)*Oliusala[[#This Row],[magn]]/1000</f>
        <v>87.971999999999994</v>
      </c>
      <c r="K9967">
        <v>2017</v>
      </c>
      <c r="L9967" t="s">
        <v>19</v>
      </c>
      <c r="M9967" s="144" t="s">
        <v>59</v>
      </c>
      <c r="O9967" s="144" t="s">
        <v>1998</v>
      </c>
    </row>
    <row r="9968" spans="1:15" x14ac:dyDescent="0.2">
      <c r="A9968" t="s">
        <v>66</v>
      </c>
      <c r="B9968" s="144" t="s">
        <v>66</v>
      </c>
      <c r="C9968">
        <v>730</v>
      </c>
      <c r="D9968" t="str">
        <f>VLOOKUP(Oliusala[[#This Row],[postnumer]],Sveitarfelog[#All],4,FALSE)</f>
        <v>Fjarðabyggð</v>
      </c>
      <c r="E9968" t="str">
        <f>VLOOKUP(Oliusala[[#This Row],[postnumer]],Sveitarfelog[#All],5,FALSE)</f>
        <v>Austurland</v>
      </c>
      <c r="F9968" t="s">
        <v>31</v>
      </c>
      <c r="G9968" t="s">
        <v>52</v>
      </c>
      <c r="H9968" s="1" t="s">
        <v>60</v>
      </c>
      <c r="I9968" s="1">
        <v>137409</v>
      </c>
      <c r="J9968" s="2">
        <f>VLOOKUP(Oliusala[[#This Row],[tegund]],Tegundir!$B$2:$D$19,3,FALSE)*Oliusala[[#This Row],[magn]]/1000</f>
        <v>137.40899999999999</v>
      </c>
      <c r="K9968">
        <v>2017</v>
      </c>
      <c r="L9968" t="s">
        <v>19</v>
      </c>
      <c r="M9968" s="144" t="s">
        <v>59</v>
      </c>
      <c r="O9968" s="144" t="s">
        <v>1998</v>
      </c>
    </row>
    <row r="9969" spans="1:15" x14ac:dyDescent="0.2">
      <c r="A9969" t="s">
        <v>66</v>
      </c>
      <c r="B9969" s="144" t="s">
        <v>66</v>
      </c>
      <c r="C9969">
        <v>730</v>
      </c>
      <c r="D9969" t="str">
        <f>VLOOKUP(Oliusala[[#This Row],[postnumer]],Sveitarfelog[#All],4,FALSE)</f>
        <v>Fjarðabyggð</v>
      </c>
      <c r="E9969" t="str">
        <f>VLOOKUP(Oliusala[[#This Row],[postnumer]],Sveitarfelog[#All],5,FALSE)</f>
        <v>Austurland</v>
      </c>
      <c r="F9969" t="s">
        <v>31</v>
      </c>
      <c r="G9969" t="s">
        <v>52</v>
      </c>
      <c r="H9969" s="1" t="s">
        <v>61</v>
      </c>
      <c r="I9969" s="1">
        <v>143540</v>
      </c>
      <c r="J9969" s="2">
        <f>VLOOKUP(Oliusala[[#This Row],[tegund]],Tegundir!$B$2:$D$19,3,FALSE)*Oliusala[[#This Row],[magn]]/1000</f>
        <v>143.54</v>
      </c>
      <c r="K9969">
        <v>2017</v>
      </c>
      <c r="L9969" t="s">
        <v>19</v>
      </c>
      <c r="M9969" s="144" t="s">
        <v>62</v>
      </c>
      <c r="O9969" s="144" t="s">
        <v>1998</v>
      </c>
    </row>
    <row r="9970" spans="1:15" x14ac:dyDescent="0.2">
      <c r="A9970" t="s">
        <v>69</v>
      </c>
      <c r="B9970" s="144" t="s">
        <v>69</v>
      </c>
      <c r="C9970">
        <v>735</v>
      </c>
      <c r="D9970" t="str">
        <f>VLOOKUP(Oliusala[[#This Row],[postnumer]],Sveitarfelog[#All],4,FALSE)</f>
        <v>Fjarðabyggð</v>
      </c>
      <c r="E9970" t="str">
        <f>VLOOKUP(Oliusala[[#This Row],[postnumer]],Sveitarfelog[#All],5,FALSE)</f>
        <v>Austurland</v>
      </c>
      <c r="F9970" t="s">
        <v>28</v>
      </c>
      <c r="G9970" t="s">
        <v>52</v>
      </c>
      <c r="H9970" s="1" t="s">
        <v>58</v>
      </c>
      <c r="I9970" s="1">
        <v>5414191</v>
      </c>
      <c r="J9970" s="2">
        <f>VLOOKUP(Oliusala[[#This Row],[tegund]],Tegundir!$B$2:$D$19,3,FALSE)*Oliusala[[#This Row],[magn]]/1000</f>
        <v>4715.7603609999996</v>
      </c>
      <c r="K9970">
        <v>2017</v>
      </c>
      <c r="L9970" t="s">
        <v>19</v>
      </c>
      <c r="M9970" s="144" t="s">
        <v>59</v>
      </c>
      <c r="O9970" s="144" t="s">
        <v>1998</v>
      </c>
    </row>
    <row r="9971" spans="1:15" x14ac:dyDescent="0.2">
      <c r="A9971" t="s">
        <v>69</v>
      </c>
      <c r="B9971" s="144" t="s">
        <v>69</v>
      </c>
      <c r="C9971">
        <v>735</v>
      </c>
      <c r="D9971" t="str">
        <f>VLOOKUP(Oliusala[[#This Row],[postnumer]],Sveitarfelog[#All],4,FALSE)</f>
        <v>Fjarðabyggð</v>
      </c>
      <c r="E9971" t="str">
        <f>VLOOKUP(Oliusala[[#This Row],[postnumer]],Sveitarfelog[#All],5,FALSE)</f>
        <v>Austurland</v>
      </c>
      <c r="F9971" t="s">
        <v>31</v>
      </c>
      <c r="G9971" t="s">
        <v>52</v>
      </c>
      <c r="H9971" t="s">
        <v>58</v>
      </c>
      <c r="I9971" s="1">
        <v>295966</v>
      </c>
      <c r="J9971" s="2">
        <f>VLOOKUP(Oliusala[[#This Row],[tegund]],Tegundir!$B$2:$D$19,3,FALSE)*Oliusala[[#This Row],[magn]]/1000</f>
        <v>295.96600000000001</v>
      </c>
      <c r="K9971">
        <v>2017</v>
      </c>
      <c r="L9971" t="s">
        <v>19</v>
      </c>
      <c r="M9971" s="144" t="s">
        <v>59</v>
      </c>
      <c r="O9971" s="144" t="s">
        <v>1998</v>
      </c>
    </row>
    <row r="9972" spans="1:15" x14ac:dyDescent="0.2">
      <c r="A9972" t="s">
        <v>69</v>
      </c>
      <c r="B9972" s="144" t="s">
        <v>69</v>
      </c>
      <c r="C9972">
        <v>735</v>
      </c>
      <c r="D9972" t="str">
        <f>VLOOKUP(Oliusala[[#This Row],[postnumer]],Sveitarfelog[#All],4,FALSE)</f>
        <v>Fjarðabyggð</v>
      </c>
      <c r="E9972" t="str">
        <f>VLOOKUP(Oliusala[[#This Row],[postnumer]],Sveitarfelog[#All],5,FALSE)</f>
        <v>Austurland</v>
      </c>
      <c r="F9972" t="s">
        <v>28</v>
      </c>
      <c r="G9972" t="s">
        <v>52</v>
      </c>
      <c r="H9972" s="1" t="s">
        <v>61</v>
      </c>
      <c r="I9972" s="1">
        <v>164614</v>
      </c>
      <c r="J9972" s="2">
        <f>VLOOKUP(Oliusala[[#This Row],[tegund]],Tegundir!$B$2:$D$19,3,FALSE)*Oliusala[[#This Row],[magn]]/1000</f>
        <v>143.378794</v>
      </c>
      <c r="K9972">
        <v>2017</v>
      </c>
      <c r="L9972" t="s">
        <v>19</v>
      </c>
      <c r="M9972" s="144" t="s">
        <v>62</v>
      </c>
      <c r="O9972" s="144" t="s">
        <v>1998</v>
      </c>
    </row>
    <row r="9973" spans="1:15" x14ac:dyDescent="0.2">
      <c r="A9973" t="s">
        <v>69</v>
      </c>
      <c r="B9973" s="144" t="s">
        <v>164</v>
      </c>
      <c r="C9973">
        <v>740</v>
      </c>
      <c r="D9973" t="str">
        <f>VLOOKUP(Oliusala[[#This Row],[postnumer]],Sveitarfelog[#All],4,FALSE)</f>
        <v>Fjarðabyggð</v>
      </c>
      <c r="E9973" t="str">
        <f>VLOOKUP(Oliusala[[#This Row],[postnumer]],Sveitarfelog[#All],5,FALSE)</f>
        <v>Austurland</v>
      </c>
      <c r="F9973" t="s">
        <v>28</v>
      </c>
      <c r="G9973" t="s">
        <v>52</v>
      </c>
      <c r="H9973" t="s">
        <v>60</v>
      </c>
      <c r="I9973" s="1">
        <v>14908</v>
      </c>
      <c r="J9973" s="2">
        <f>VLOOKUP(Oliusala[[#This Row],[tegund]],Tegundir!$B$2:$D$19,3,FALSE)*Oliusala[[#This Row],[magn]]/1000</f>
        <v>12.984868000000001</v>
      </c>
      <c r="K9973">
        <v>2017</v>
      </c>
      <c r="L9973" t="s">
        <v>19</v>
      </c>
      <c r="M9973" s="144" t="s">
        <v>59</v>
      </c>
      <c r="O9973" s="144" t="s">
        <v>1998</v>
      </c>
    </row>
    <row r="9974" spans="1:15" x14ac:dyDescent="0.2">
      <c r="A9974" t="s">
        <v>64</v>
      </c>
      <c r="B9974" s="144" t="s">
        <v>164</v>
      </c>
      <c r="C9974">
        <v>740</v>
      </c>
      <c r="D9974" t="str">
        <f>VLOOKUP(Oliusala[[#This Row],[postnumer]],Sveitarfelog[#All],4,FALSE)</f>
        <v>Fjarðabyggð</v>
      </c>
      <c r="E9974" t="str">
        <f>VLOOKUP(Oliusala[[#This Row],[postnumer]],Sveitarfelog[#All],5,FALSE)</f>
        <v>Austurland</v>
      </c>
      <c r="F9974" t="s">
        <v>28</v>
      </c>
      <c r="G9974" t="s">
        <v>52</v>
      </c>
      <c r="H9974" t="s">
        <v>58</v>
      </c>
      <c r="I9974" s="1">
        <v>3565899</v>
      </c>
      <c r="J9974" s="2">
        <f>VLOOKUP(Oliusala[[#This Row],[tegund]],Tegundir!$B$2:$D$19,3,FALSE)*Oliusala[[#This Row],[magn]]/1000</f>
        <v>3105.898029</v>
      </c>
      <c r="K9974">
        <v>2017</v>
      </c>
      <c r="L9974" t="s">
        <v>19</v>
      </c>
      <c r="M9974" s="144" t="s">
        <v>59</v>
      </c>
      <c r="O9974" s="144" t="s">
        <v>1998</v>
      </c>
    </row>
    <row r="9975" spans="1:15" x14ac:dyDescent="0.2">
      <c r="A9975" t="s">
        <v>64</v>
      </c>
      <c r="B9975" s="144" t="s">
        <v>164</v>
      </c>
      <c r="C9975">
        <v>740</v>
      </c>
      <c r="D9975" t="str">
        <f>VLOOKUP(Oliusala[[#This Row],[postnumer]],Sveitarfelog[#All],4,FALSE)</f>
        <v>Fjarðabyggð</v>
      </c>
      <c r="E9975" t="str">
        <f>VLOOKUP(Oliusala[[#This Row],[postnumer]],Sveitarfelog[#All],5,FALSE)</f>
        <v>Austurland</v>
      </c>
      <c r="F9975" t="s">
        <v>31</v>
      </c>
      <c r="G9975" t="s">
        <v>52</v>
      </c>
      <c r="H9975" s="1" t="s">
        <v>58</v>
      </c>
      <c r="I9975" s="1">
        <v>136135</v>
      </c>
      <c r="J9975" s="2">
        <f>VLOOKUP(Oliusala[[#This Row],[tegund]],Tegundir!$B$2:$D$19,3,FALSE)*Oliusala[[#This Row],[magn]]/1000</f>
        <v>136.13499999999999</v>
      </c>
      <c r="K9975">
        <v>2017</v>
      </c>
      <c r="L9975" t="s">
        <v>19</v>
      </c>
      <c r="M9975" s="144" t="s">
        <v>59</v>
      </c>
      <c r="O9975" s="144" t="s">
        <v>1998</v>
      </c>
    </row>
    <row r="9976" spans="1:15" x14ac:dyDescent="0.2">
      <c r="A9976" t="s">
        <v>64</v>
      </c>
      <c r="B9976" s="144" t="s">
        <v>164</v>
      </c>
      <c r="C9976">
        <v>740</v>
      </c>
      <c r="D9976" t="str">
        <f>VLOOKUP(Oliusala[[#This Row],[postnumer]],Sveitarfelog[#All],4,FALSE)</f>
        <v>Fjarðabyggð</v>
      </c>
      <c r="E9976" t="str">
        <f>VLOOKUP(Oliusala[[#This Row],[postnumer]],Sveitarfelog[#All],5,FALSE)</f>
        <v>Austurland</v>
      </c>
      <c r="F9976" t="s">
        <v>31</v>
      </c>
      <c r="G9976" t="s">
        <v>52</v>
      </c>
      <c r="H9976" s="1" t="s">
        <v>61</v>
      </c>
      <c r="I9976" s="1">
        <v>280089</v>
      </c>
      <c r="J9976" s="2">
        <f>VLOOKUP(Oliusala[[#This Row],[tegund]],Tegundir!$B$2:$D$19,3,FALSE)*Oliusala[[#This Row],[magn]]/1000</f>
        <v>280.089</v>
      </c>
      <c r="K9976">
        <v>2017</v>
      </c>
      <c r="L9976" t="s">
        <v>19</v>
      </c>
      <c r="M9976" s="144" t="s">
        <v>62</v>
      </c>
      <c r="O9976" s="144" t="s">
        <v>1998</v>
      </c>
    </row>
    <row r="9977" spans="1:15" x14ac:dyDescent="0.2">
      <c r="A9977" t="s">
        <v>68</v>
      </c>
      <c r="B9977" s="144" t="s">
        <v>71</v>
      </c>
      <c r="C9977">
        <v>750</v>
      </c>
      <c r="D9977" t="str">
        <f>VLOOKUP(Oliusala[[#This Row],[postnumer]],Sveitarfelog[#All],4,FALSE)</f>
        <v>Fjarðabyggð</v>
      </c>
      <c r="E9977" t="str">
        <f>VLOOKUP(Oliusala[[#This Row],[postnumer]],Sveitarfelog[#All],5,FALSE)</f>
        <v>Austurland</v>
      </c>
      <c r="F9977" t="s">
        <v>28</v>
      </c>
      <c r="G9977" t="s">
        <v>52</v>
      </c>
      <c r="H9977" s="1" t="s">
        <v>60</v>
      </c>
      <c r="I9977" s="1">
        <v>122170</v>
      </c>
      <c r="J9977" s="2">
        <f>VLOOKUP(Oliusala[[#This Row],[tegund]],Tegundir!$B$2:$D$19,3,FALSE)*Oliusala[[#This Row],[magn]]/1000</f>
        <v>106.41006999999999</v>
      </c>
      <c r="K9977">
        <v>2017</v>
      </c>
      <c r="L9977" t="s">
        <v>19</v>
      </c>
      <c r="M9977" s="144" t="s">
        <v>59</v>
      </c>
      <c r="O9977" s="144" t="s">
        <v>1998</v>
      </c>
    </row>
    <row r="9978" spans="1:15" x14ac:dyDescent="0.2">
      <c r="A9978" t="s">
        <v>69</v>
      </c>
      <c r="B9978" s="144" t="s">
        <v>71</v>
      </c>
      <c r="C9978">
        <v>750</v>
      </c>
      <c r="D9978" t="str">
        <f>VLOOKUP(Oliusala[[#This Row],[postnumer]],Sveitarfelog[#All],4,FALSE)</f>
        <v>Fjarðabyggð</v>
      </c>
      <c r="E9978" t="str">
        <f>VLOOKUP(Oliusala[[#This Row],[postnumer]],Sveitarfelog[#All],5,FALSE)</f>
        <v>Austurland</v>
      </c>
      <c r="F9978" t="s">
        <v>28</v>
      </c>
      <c r="G9978" t="s">
        <v>52</v>
      </c>
      <c r="H9978" t="s">
        <v>60</v>
      </c>
      <c r="I9978" s="1">
        <v>2765154</v>
      </c>
      <c r="J9978" s="2">
        <f>VLOOKUP(Oliusala[[#This Row],[tegund]],Tegundir!$B$2:$D$19,3,FALSE)*Oliusala[[#This Row],[magn]]/1000</f>
        <v>2408.449134</v>
      </c>
      <c r="K9978">
        <v>2017</v>
      </c>
      <c r="L9978" t="s">
        <v>19</v>
      </c>
      <c r="M9978" s="144" t="s">
        <v>59</v>
      </c>
      <c r="O9978" s="144" t="s">
        <v>1998</v>
      </c>
    </row>
    <row r="9979" spans="1:15" x14ac:dyDescent="0.2">
      <c r="A9979" t="s">
        <v>57</v>
      </c>
      <c r="B9979" s="144" t="s">
        <v>71</v>
      </c>
      <c r="C9979">
        <v>750</v>
      </c>
      <c r="D9979" t="str">
        <f>VLOOKUP(Oliusala[[#This Row],[postnumer]],Sveitarfelog[#All],4,FALSE)</f>
        <v>Fjarðabyggð</v>
      </c>
      <c r="E9979" t="str">
        <f>VLOOKUP(Oliusala[[#This Row],[postnumer]],Sveitarfelog[#All],5,FALSE)</f>
        <v>Austurland</v>
      </c>
      <c r="F9979" t="s">
        <v>28</v>
      </c>
      <c r="G9979" t="s">
        <v>52</v>
      </c>
      <c r="H9979" s="1" t="s">
        <v>60</v>
      </c>
      <c r="I9979" s="1">
        <v>164466</v>
      </c>
      <c r="J9979" s="2">
        <f>VLOOKUP(Oliusala[[#This Row],[tegund]],Tegundir!$B$2:$D$19,3,FALSE)*Oliusala[[#This Row],[magn]]/1000</f>
        <v>143.249886</v>
      </c>
      <c r="K9979">
        <v>2017</v>
      </c>
      <c r="L9979" t="s">
        <v>19</v>
      </c>
      <c r="M9979" s="144" t="s">
        <v>59</v>
      </c>
      <c r="O9979" s="144" t="s">
        <v>1998</v>
      </c>
    </row>
    <row r="9980" spans="1:15" x14ac:dyDescent="0.2">
      <c r="A9980" t="s">
        <v>158</v>
      </c>
      <c r="B9980" s="144" t="s">
        <v>168</v>
      </c>
      <c r="C9980">
        <v>780</v>
      </c>
      <c r="D9980" t="str">
        <f>VLOOKUP(Oliusala[[#This Row],[postnumer]],Sveitarfelog[#All],4,FALSE)</f>
        <v>Sveitarfélagið Hornafjörður</v>
      </c>
      <c r="E9980" t="str">
        <f>VLOOKUP(Oliusala[[#This Row],[postnumer]],Sveitarfelog[#All],5,FALSE)</f>
        <v>Suðurland</v>
      </c>
      <c r="F9980" t="s">
        <v>31</v>
      </c>
      <c r="G9980" t="s">
        <v>52</v>
      </c>
      <c r="H9980" t="s">
        <v>58</v>
      </c>
      <c r="I9980" s="1">
        <v>4660</v>
      </c>
      <c r="J9980" s="2">
        <f>VLOOKUP(Oliusala[[#This Row],[tegund]],Tegundir!$B$2:$D$19,3,FALSE)*Oliusala[[#This Row],[magn]]/1000</f>
        <v>4.66</v>
      </c>
      <c r="K9980">
        <v>2017</v>
      </c>
      <c r="L9980" t="s">
        <v>1955</v>
      </c>
      <c r="M9980" s="144" t="s">
        <v>59</v>
      </c>
    </row>
    <row r="9981" spans="1:15" x14ac:dyDescent="0.2">
      <c r="A9981" t="s">
        <v>57</v>
      </c>
      <c r="B9981" s="144" t="s">
        <v>70</v>
      </c>
      <c r="C9981">
        <v>800</v>
      </c>
      <c r="D9981" t="str">
        <f>VLOOKUP(Oliusala[[#This Row],[postnumer]],Sveitarfelog[#All],4,FALSE)</f>
        <v>Flóahreppur,Sveitarfélagið Árborg</v>
      </c>
      <c r="E9981" t="str">
        <f>VLOOKUP(Oliusala[[#This Row],[postnumer]],Sveitarfelog[#All],5,FALSE)</f>
        <v>Suðurland</v>
      </c>
      <c r="F9981" t="s">
        <v>31</v>
      </c>
      <c r="G9981" t="s">
        <v>52</v>
      </c>
      <c r="H9981" s="1" t="s">
        <v>60</v>
      </c>
      <c r="I9981" s="1">
        <v>41459</v>
      </c>
      <c r="J9981" s="2">
        <f>VLOOKUP(Oliusala[[#This Row],[tegund]],Tegundir!$B$2:$D$19,3,FALSE)*Oliusala[[#This Row],[magn]]/1000</f>
        <v>41.459000000000003</v>
      </c>
      <c r="K9981">
        <v>2017</v>
      </c>
      <c r="L9981" t="s">
        <v>19</v>
      </c>
      <c r="M9981" s="144" t="s">
        <v>59</v>
      </c>
      <c r="O9981" s="144" t="s">
        <v>1998</v>
      </c>
    </row>
    <row r="9982" spans="1:15" x14ac:dyDescent="0.2">
      <c r="A9982" t="s">
        <v>57</v>
      </c>
      <c r="B9982" s="144" t="s">
        <v>183</v>
      </c>
      <c r="C9982">
        <v>815</v>
      </c>
      <c r="D9982" t="str">
        <f>VLOOKUP(Oliusala[[#This Row],[postnumer]],Sveitarfelog[#All],4,FALSE)</f>
        <v>Hveragerðisbær,Sveitarfélagið Ölfus</v>
      </c>
      <c r="E9982" t="str">
        <f>VLOOKUP(Oliusala[[#This Row],[postnumer]],Sveitarfelog[#All],5,FALSE)</f>
        <v>Suðurland</v>
      </c>
      <c r="F9982" t="s">
        <v>31</v>
      </c>
      <c r="G9982" t="s">
        <v>52</v>
      </c>
      <c r="H9982" s="1" t="s">
        <v>60</v>
      </c>
      <c r="I9982" s="1">
        <v>196848</v>
      </c>
      <c r="J9982" s="2">
        <f>VLOOKUP(Oliusala[[#This Row],[tegund]],Tegundir!$B$2:$D$19,3,FALSE)*Oliusala[[#This Row],[magn]]/1000</f>
        <v>196.84800000000001</v>
      </c>
      <c r="K9982">
        <v>2017</v>
      </c>
      <c r="L9982" t="s">
        <v>19</v>
      </c>
      <c r="M9982" s="144" t="s">
        <v>59</v>
      </c>
      <c r="O9982" s="144" t="s">
        <v>1998</v>
      </c>
    </row>
    <row r="9983" spans="1:15" x14ac:dyDescent="0.2">
      <c r="A9983" t="s">
        <v>57</v>
      </c>
      <c r="B9983" s="144" t="s">
        <v>65</v>
      </c>
      <c r="C9983">
        <v>900</v>
      </c>
      <c r="D9983" t="str">
        <f>VLOOKUP(Oliusala[[#This Row],[postnumer]],Sveitarfelog[#All],4,FALSE)</f>
        <v>Vestmannaeyjabær</v>
      </c>
      <c r="E9983" t="str">
        <f>VLOOKUP(Oliusala[[#This Row],[postnumer]],Sveitarfelog[#All],5,FALSE)</f>
        <v>Suðurland</v>
      </c>
      <c r="F9983" t="s">
        <v>28</v>
      </c>
      <c r="G9983" t="s">
        <v>52</v>
      </c>
      <c r="H9983" s="1" t="s">
        <v>60</v>
      </c>
      <c r="I9983" s="1">
        <v>1900205</v>
      </c>
      <c r="J9983" s="2">
        <f>VLOOKUP(Oliusala[[#This Row],[tegund]],Tegundir!$B$2:$D$19,3,FALSE)*Oliusala[[#This Row],[magn]]/1000</f>
        <v>1655.0785549999998</v>
      </c>
      <c r="K9983">
        <v>2017</v>
      </c>
      <c r="L9983" t="s">
        <v>19</v>
      </c>
      <c r="M9983" s="144" t="s">
        <v>59</v>
      </c>
      <c r="O9983" s="144" t="s">
        <v>1998</v>
      </c>
    </row>
    <row r="9984" spans="1:15" x14ac:dyDescent="0.2">
      <c r="A9984" t="s">
        <v>65</v>
      </c>
      <c r="B9984" s="144" t="s">
        <v>65</v>
      </c>
      <c r="C9984">
        <v>900</v>
      </c>
      <c r="D9984" t="str">
        <f>VLOOKUP(Oliusala[[#This Row],[postnumer]],Sveitarfelog[#All],4,FALSE)</f>
        <v>Vestmannaeyjabær</v>
      </c>
      <c r="E9984" t="str">
        <f>VLOOKUP(Oliusala[[#This Row],[postnumer]],Sveitarfelog[#All],5,FALSE)</f>
        <v>Suðurland</v>
      </c>
      <c r="F9984" t="s">
        <v>28</v>
      </c>
      <c r="G9984" t="s">
        <v>52</v>
      </c>
      <c r="H9984" t="s">
        <v>58</v>
      </c>
      <c r="I9984" s="1">
        <v>6136846</v>
      </c>
      <c r="J9984" s="2">
        <f>VLOOKUP(Oliusala[[#This Row],[tegund]],Tegundir!$B$2:$D$19,3,FALSE)*Oliusala[[#This Row],[magn]]/1000</f>
        <v>5345.1928660000003</v>
      </c>
      <c r="K9984">
        <v>2017</v>
      </c>
      <c r="L9984" t="s">
        <v>19</v>
      </c>
      <c r="M9984" s="144" t="s">
        <v>59</v>
      </c>
      <c r="O9984" s="144" t="s">
        <v>1998</v>
      </c>
    </row>
    <row r="9985" spans="1:15" x14ac:dyDescent="0.2">
      <c r="A9985" t="s">
        <v>65</v>
      </c>
      <c r="B9985" s="144" t="s">
        <v>65</v>
      </c>
      <c r="C9985">
        <v>900</v>
      </c>
      <c r="D9985" t="str">
        <f>VLOOKUP(Oliusala[[#This Row],[postnumer]],Sveitarfelog[#All],4,FALSE)</f>
        <v>Vestmannaeyjabær</v>
      </c>
      <c r="E9985" t="str">
        <f>VLOOKUP(Oliusala[[#This Row],[postnumer]],Sveitarfelog[#All],5,FALSE)</f>
        <v>Suðurland</v>
      </c>
      <c r="F9985" t="s">
        <v>31</v>
      </c>
      <c r="G9985" t="s">
        <v>52</v>
      </c>
      <c r="H9985" t="s">
        <v>58</v>
      </c>
      <c r="I9985" s="1">
        <v>2500000</v>
      </c>
      <c r="J9985" s="2">
        <f>VLOOKUP(Oliusala[[#This Row],[tegund]],Tegundir!$B$2:$D$19,3,FALSE)*Oliusala[[#This Row],[magn]]/1000</f>
        <v>2500</v>
      </c>
      <c r="K9985">
        <v>2017</v>
      </c>
      <c r="L9985" t="s">
        <v>19</v>
      </c>
      <c r="M9985" s="144" t="s">
        <v>59</v>
      </c>
      <c r="N9985" s="144" t="s">
        <v>1939</v>
      </c>
      <c r="O9985" s="144" t="s">
        <v>1998</v>
      </c>
    </row>
    <row r="9986" spans="1:15" x14ac:dyDescent="0.2">
      <c r="A9986" t="s">
        <v>57</v>
      </c>
      <c r="B9986" s="144" t="s">
        <v>65</v>
      </c>
      <c r="C9986">
        <v>900</v>
      </c>
      <c r="D9986" t="str">
        <f>VLOOKUP(Oliusala[[#This Row],[postnumer]],Sveitarfelog[#All],4,FALSE)</f>
        <v>Vestmannaeyjabær</v>
      </c>
      <c r="E9986" t="str">
        <f>VLOOKUP(Oliusala[[#This Row],[postnumer]],Sveitarfelog[#All],5,FALSE)</f>
        <v>Suðurland</v>
      </c>
      <c r="F9986" t="s">
        <v>49</v>
      </c>
      <c r="G9986" t="s">
        <v>52</v>
      </c>
      <c r="H9986" s="1" t="s">
        <v>60</v>
      </c>
      <c r="I9986" s="1">
        <v>176256</v>
      </c>
      <c r="J9986" s="2">
        <f>VLOOKUP(Oliusala[[#This Row],[tegund]],Tegundir!$B$2:$D$19,3,FALSE)*Oliusala[[#This Row],[magn]]/1000</f>
        <v>176.256</v>
      </c>
      <c r="K9986">
        <v>2017</v>
      </c>
      <c r="L9986" t="s">
        <v>1955</v>
      </c>
      <c r="M9986" s="144" t="s">
        <v>59</v>
      </c>
    </row>
    <row r="9987" spans="1:15" x14ac:dyDescent="0.2">
      <c r="A9987" t="s">
        <v>65</v>
      </c>
      <c r="B9987" s="144" t="s">
        <v>65</v>
      </c>
      <c r="C9987">
        <v>900</v>
      </c>
      <c r="D9987" t="str">
        <f>VLOOKUP(Oliusala[[#This Row],[postnumer]],Sveitarfelog[#All],4,FALSE)</f>
        <v>Vestmannaeyjabær</v>
      </c>
      <c r="E9987" t="str">
        <f>VLOOKUP(Oliusala[[#This Row],[postnumer]],Sveitarfelog[#All],5,FALSE)</f>
        <v>Suðurland</v>
      </c>
      <c r="F9987" t="s">
        <v>31</v>
      </c>
      <c r="G9987" t="s">
        <v>52</v>
      </c>
      <c r="H9987" t="s">
        <v>58</v>
      </c>
      <c r="I9987" s="1">
        <v>2641798</v>
      </c>
      <c r="J9987" s="2">
        <f>VLOOKUP(Oliusala[[#This Row],[tegund]],Tegundir!$B$2:$D$19,3,FALSE)*Oliusala[[#This Row],[magn]]/1000</f>
        <v>2641.7979999999998</v>
      </c>
      <c r="K9987">
        <v>2017</v>
      </c>
      <c r="L9987" t="s">
        <v>1955</v>
      </c>
      <c r="M9987" s="144" t="s">
        <v>59</v>
      </c>
      <c r="N9987" s="144" t="s">
        <v>1939</v>
      </c>
    </row>
    <row r="9988" spans="1:15" x14ac:dyDescent="0.2">
      <c r="A9988" t="s">
        <v>65</v>
      </c>
      <c r="B9988" s="144" t="s">
        <v>65</v>
      </c>
      <c r="C9988">
        <v>900</v>
      </c>
      <c r="D9988" t="str">
        <f>VLOOKUP(Oliusala[[#This Row],[postnumer]],Sveitarfelog[#All],4,FALSE)</f>
        <v>Vestmannaeyjabær</v>
      </c>
      <c r="E9988" t="str">
        <f>VLOOKUP(Oliusala[[#This Row],[postnumer]],Sveitarfelog[#All],5,FALSE)</f>
        <v>Suðurland</v>
      </c>
      <c r="F9988" t="s">
        <v>49</v>
      </c>
      <c r="G9988" t="s">
        <v>52</v>
      </c>
      <c r="H9988" t="s">
        <v>58</v>
      </c>
      <c r="I9988" s="1">
        <v>155681</v>
      </c>
      <c r="J9988" s="2">
        <f>VLOOKUP(Oliusala[[#This Row],[tegund]],Tegundir!$B$2:$D$19,3,FALSE)*Oliusala[[#This Row],[magn]]/1000</f>
        <v>155.68100000000001</v>
      </c>
      <c r="K9988">
        <v>2017</v>
      </c>
      <c r="L9988" t="s">
        <v>1955</v>
      </c>
      <c r="M9988" s="144" t="s">
        <v>59</v>
      </c>
    </row>
    <row r="9989" spans="1:15" x14ac:dyDescent="0.2">
      <c r="A9989" t="s">
        <v>57</v>
      </c>
      <c r="B9989" s="144" t="s">
        <v>5</v>
      </c>
      <c r="C9989">
        <v>101</v>
      </c>
      <c r="D9989" t="str">
        <f>VLOOKUP(Oliusala[[#This Row],[postnumer]],Sveitarfelog[#All],4,FALSE)</f>
        <v>Garðabær,Hafnarfjarðarkaupstaður,Kópavogsbær,Reykjavíkurborg,Seltjarnarnesbær</v>
      </c>
      <c r="E9989" t="str">
        <f>VLOOKUP(Oliusala[[#This Row],[postnumer]],Sveitarfelog[#All],5,FALSE)</f>
        <v>Höfuðborgarsvæðið</v>
      </c>
      <c r="F9989" t="s">
        <v>20</v>
      </c>
      <c r="G9989" t="s">
        <v>50</v>
      </c>
      <c r="H9989" s="1" t="s">
        <v>58</v>
      </c>
      <c r="I9989" s="1">
        <v>971</v>
      </c>
      <c r="J9989" s="2">
        <f>VLOOKUP(Oliusala[[#This Row],[tegund]],Tegundir!$B$2:$D$19,3,FALSE)*Oliusala[[#This Row],[magn]]/1000</f>
        <v>0.72824999999999995</v>
      </c>
      <c r="K9989">
        <v>2018</v>
      </c>
      <c r="L9989" t="s">
        <v>18</v>
      </c>
      <c r="M9989" s="144" t="s">
        <v>59</v>
      </c>
    </row>
    <row r="9990" spans="1:15" x14ac:dyDescent="0.2">
      <c r="A9990" t="s">
        <v>57</v>
      </c>
      <c r="B9990" s="144" t="s">
        <v>5</v>
      </c>
      <c r="C9990">
        <v>101</v>
      </c>
      <c r="D9990" t="str">
        <f>VLOOKUP(Oliusala[[#This Row],[postnumer]],Sveitarfelog[#All],4,FALSE)</f>
        <v>Garðabær,Hafnarfjarðarkaupstaður,Kópavogsbær,Reykjavíkurborg,Seltjarnarnesbær</v>
      </c>
      <c r="E9990" t="str">
        <f>VLOOKUP(Oliusala[[#This Row],[postnumer]],Sveitarfelog[#All],5,FALSE)</f>
        <v>Höfuðborgarsvæðið</v>
      </c>
      <c r="F9990" t="s">
        <v>21</v>
      </c>
      <c r="G9990" t="s">
        <v>50</v>
      </c>
      <c r="H9990" s="1" t="s">
        <v>58</v>
      </c>
      <c r="I9990" s="1">
        <v>23228</v>
      </c>
      <c r="J9990" s="2">
        <f>VLOOKUP(Oliusala[[#This Row],[tegund]],Tegundir!$B$2:$D$19,3,FALSE)*Oliusala[[#This Row],[magn]]/1000</f>
        <v>17.420999999999999</v>
      </c>
      <c r="K9990">
        <v>2018</v>
      </c>
      <c r="L9990" t="s">
        <v>18</v>
      </c>
      <c r="M9990" s="144" t="s">
        <v>59</v>
      </c>
    </row>
    <row r="9991" spans="1:15" x14ac:dyDescent="0.2">
      <c r="A9991" t="s">
        <v>57</v>
      </c>
      <c r="B9991" s="144" t="s">
        <v>5</v>
      </c>
      <c r="C9991">
        <v>101</v>
      </c>
      <c r="D9991" t="str">
        <f>VLOOKUP(Oliusala[[#This Row],[postnumer]],Sveitarfelog[#All],4,FALSE)</f>
        <v>Garðabær,Hafnarfjarðarkaupstaður,Kópavogsbær,Reykjavíkurborg,Seltjarnarnesbær</v>
      </c>
      <c r="E9991" t="str">
        <f>VLOOKUP(Oliusala[[#This Row],[postnumer]],Sveitarfelog[#All],5,FALSE)</f>
        <v>Höfuðborgarsvæðið</v>
      </c>
      <c r="F9991" t="s">
        <v>20</v>
      </c>
      <c r="G9991" t="s">
        <v>50</v>
      </c>
      <c r="H9991" t="s">
        <v>61</v>
      </c>
      <c r="I9991" s="1">
        <v>1627967</v>
      </c>
      <c r="J9991" s="2">
        <f>VLOOKUP(Oliusala[[#This Row],[tegund]],Tegundir!$B$2:$D$19,3,FALSE)*Oliusala[[#This Row],[magn]]/1000</f>
        <v>1220.97525</v>
      </c>
      <c r="K9991">
        <v>2018</v>
      </c>
      <c r="L9991" t="s">
        <v>18</v>
      </c>
      <c r="M9991" s="144" t="s">
        <v>62</v>
      </c>
    </row>
    <row r="9992" spans="1:15" x14ac:dyDescent="0.2">
      <c r="A9992" t="s">
        <v>57</v>
      </c>
      <c r="B9992" s="144" t="s">
        <v>5</v>
      </c>
      <c r="C9992">
        <v>101</v>
      </c>
      <c r="D9992" t="str">
        <f>VLOOKUP(Oliusala[[#This Row],[postnumer]],Sveitarfelog[#All],4,FALSE)</f>
        <v>Garðabær,Hafnarfjarðarkaupstaður,Kópavogsbær,Reykjavíkurborg,Seltjarnarnesbær</v>
      </c>
      <c r="E9992" t="str">
        <f>VLOOKUP(Oliusala[[#This Row],[postnumer]],Sveitarfelog[#All],5,FALSE)</f>
        <v>Höfuðborgarsvæðið</v>
      </c>
      <c r="F9992" t="s">
        <v>20</v>
      </c>
      <c r="G9992" t="s">
        <v>50</v>
      </c>
      <c r="H9992" t="s">
        <v>58</v>
      </c>
      <c r="I9992" s="1">
        <v>21292122</v>
      </c>
      <c r="J9992" s="2">
        <f>VLOOKUP(Oliusala[[#This Row],[tegund]],Tegundir!$B$2:$D$19,3,FALSE)*Oliusala[[#This Row],[magn]]/1000</f>
        <v>15969.0915</v>
      </c>
      <c r="K9992">
        <v>2018</v>
      </c>
      <c r="L9992" t="s">
        <v>18</v>
      </c>
      <c r="M9992" s="144" t="s">
        <v>59</v>
      </c>
    </row>
    <row r="9993" spans="1:15" x14ac:dyDescent="0.2">
      <c r="A9993" t="s">
        <v>63</v>
      </c>
      <c r="B9993" s="144" t="s">
        <v>5</v>
      </c>
      <c r="C9993">
        <v>101</v>
      </c>
      <c r="D9993" t="str">
        <f>VLOOKUP(Oliusala[[#This Row],[postnumer]],Sveitarfelog[#All],4,FALSE)</f>
        <v>Garðabær,Hafnarfjarðarkaupstaður,Kópavogsbær,Reykjavíkurborg,Seltjarnarnesbær</v>
      </c>
      <c r="E9993" t="str">
        <f>VLOOKUP(Oliusala[[#This Row],[postnumer]],Sveitarfelog[#All],5,FALSE)</f>
        <v>Höfuðborgarsvæðið</v>
      </c>
      <c r="F9993" t="s">
        <v>20</v>
      </c>
      <c r="G9993" t="s">
        <v>50</v>
      </c>
      <c r="H9993" t="s">
        <v>58</v>
      </c>
      <c r="I9993" s="1">
        <v>13633530</v>
      </c>
      <c r="J9993" s="2">
        <f>VLOOKUP(Oliusala[[#This Row],[tegund]],Tegundir!$B$2:$D$19,3,FALSE)*Oliusala[[#This Row],[magn]]/1000</f>
        <v>10225.147499999999</v>
      </c>
      <c r="K9993">
        <v>2018</v>
      </c>
      <c r="L9993" t="s">
        <v>18</v>
      </c>
      <c r="M9993" s="144" t="s">
        <v>59</v>
      </c>
    </row>
    <row r="9994" spans="1:15" x14ac:dyDescent="0.2">
      <c r="A9994" t="s">
        <v>63</v>
      </c>
      <c r="B9994" s="144" t="s">
        <v>5</v>
      </c>
      <c r="C9994">
        <v>101</v>
      </c>
      <c r="D9994" t="str">
        <f>VLOOKUP(Oliusala[[#This Row],[postnumer]],Sveitarfelog[#All],4,FALSE)</f>
        <v>Garðabær,Hafnarfjarðarkaupstaður,Kópavogsbær,Reykjavíkurborg,Seltjarnarnesbær</v>
      </c>
      <c r="E9994" t="str">
        <f>VLOOKUP(Oliusala[[#This Row],[postnumer]],Sveitarfelog[#All],5,FALSE)</f>
        <v>Höfuðborgarsvæðið</v>
      </c>
      <c r="F9994" t="s">
        <v>20</v>
      </c>
      <c r="G9994" t="s">
        <v>50</v>
      </c>
      <c r="H9994" s="1" t="s">
        <v>58</v>
      </c>
      <c r="I9994" s="1">
        <v>2224849</v>
      </c>
      <c r="J9994" s="2">
        <f>VLOOKUP(Oliusala[[#This Row],[tegund]],Tegundir!$B$2:$D$19,3,FALSE)*Oliusala[[#This Row],[magn]]/1000</f>
        <v>1668.6367499999999</v>
      </c>
      <c r="K9994">
        <v>2018</v>
      </c>
      <c r="L9994" t="s">
        <v>18</v>
      </c>
      <c r="M9994" s="144" t="s">
        <v>59</v>
      </c>
    </row>
    <row r="9995" spans="1:15" x14ac:dyDescent="0.2">
      <c r="A9995" t="s">
        <v>63</v>
      </c>
      <c r="B9995" s="144" t="s">
        <v>5</v>
      </c>
      <c r="C9995">
        <v>101</v>
      </c>
      <c r="D9995" t="str">
        <f>VLOOKUP(Oliusala[[#This Row],[postnumer]],Sveitarfelog[#All],4,FALSE)</f>
        <v>Garðabær,Hafnarfjarðarkaupstaður,Kópavogsbær,Reykjavíkurborg,Seltjarnarnesbær</v>
      </c>
      <c r="E9995" t="str">
        <f>VLOOKUP(Oliusala[[#This Row],[postnumer]],Sveitarfelog[#All],5,FALSE)</f>
        <v>Höfuðborgarsvæðið</v>
      </c>
      <c r="F9995" t="s">
        <v>46</v>
      </c>
      <c r="G9995" t="s">
        <v>50</v>
      </c>
      <c r="H9995" s="1" t="s">
        <v>58</v>
      </c>
      <c r="I9995" s="1">
        <v>19870</v>
      </c>
      <c r="J9995" s="2">
        <f>VLOOKUP(Oliusala[[#This Row],[tegund]],Tegundir!$B$2:$D$19,3,FALSE)*Oliusala[[#This Row],[magn]]/1000</f>
        <v>14.9025</v>
      </c>
      <c r="K9995">
        <v>2018</v>
      </c>
      <c r="L9995" t="s">
        <v>18</v>
      </c>
      <c r="M9995" s="144" t="s">
        <v>59</v>
      </c>
    </row>
    <row r="9996" spans="1:15" x14ac:dyDescent="0.2">
      <c r="A9996" t="s">
        <v>63</v>
      </c>
      <c r="B9996" s="144" t="s">
        <v>5</v>
      </c>
      <c r="C9996">
        <v>101</v>
      </c>
      <c r="D9996" t="str">
        <f>VLOOKUP(Oliusala[[#This Row],[postnumer]],Sveitarfelog[#All],4,FALSE)</f>
        <v>Garðabær,Hafnarfjarðarkaupstaður,Kópavogsbær,Reykjavíkurborg,Seltjarnarnesbær</v>
      </c>
      <c r="E9996" t="str">
        <f>VLOOKUP(Oliusala[[#This Row],[postnumer]],Sveitarfelog[#All],5,FALSE)</f>
        <v>Höfuðborgarsvæðið</v>
      </c>
      <c r="F9996" t="s">
        <v>20</v>
      </c>
      <c r="G9996" t="s">
        <v>50</v>
      </c>
      <c r="H9996" s="1" t="s">
        <v>58</v>
      </c>
      <c r="I9996" s="1">
        <v>1241990</v>
      </c>
      <c r="J9996" s="2">
        <f>VLOOKUP(Oliusala[[#This Row],[tegund]],Tegundir!$B$2:$D$19,3,FALSE)*Oliusala[[#This Row],[magn]]/1000</f>
        <v>931.49249999999995</v>
      </c>
      <c r="K9996">
        <v>2018</v>
      </c>
      <c r="L9996" t="s">
        <v>18</v>
      </c>
      <c r="M9996" s="144" t="s">
        <v>59</v>
      </c>
    </row>
    <row r="9997" spans="1:15" x14ac:dyDescent="0.2">
      <c r="A9997" t="s">
        <v>63</v>
      </c>
      <c r="B9997" s="144" t="s">
        <v>5</v>
      </c>
      <c r="C9997">
        <v>101</v>
      </c>
      <c r="D9997" t="str">
        <f>VLOOKUP(Oliusala[[#This Row],[postnumer]],Sveitarfelog[#All],4,FALSE)</f>
        <v>Garðabær,Hafnarfjarðarkaupstaður,Kópavogsbær,Reykjavíkurborg,Seltjarnarnesbær</v>
      </c>
      <c r="E9997" t="str">
        <f>VLOOKUP(Oliusala[[#This Row],[postnumer]],Sveitarfelog[#All],5,FALSE)</f>
        <v>Höfuðborgarsvæðið</v>
      </c>
      <c r="F9997" t="s">
        <v>20</v>
      </c>
      <c r="G9997" t="s">
        <v>50</v>
      </c>
      <c r="H9997" t="s">
        <v>58</v>
      </c>
      <c r="I9997" s="1">
        <v>241947</v>
      </c>
      <c r="J9997" s="2">
        <f>VLOOKUP(Oliusala[[#This Row],[tegund]],Tegundir!$B$2:$D$19,3,FALSE)*Oliusala[[#This Row],[magn]]/1000</f>
        <v>181.46025</v>
      </c>
      <c r="K9997">
        <v>2018</v>
      </c>
      <c r="L9997" t="s">
        <v>18</v>
      </c>
      <c r="M9997" s="144" t="s">
        <v>59</v>
      </c>
    </row>
    <row r="9998" spans="1:15" x14ac:dyDescent="0.2">
      <c r="A9998" t="s">
        <v>63</v>
      </c>
      <c r="B9998" s="144" t="s">
        <v>5</v>
      </c>
      <c r="C9998">
        <v>101</v>
      </c>
      <c r="D9998" t="str">
        <f>VLOOKUP(Oliusala[[#This Row],[postnumer]],Sveitarfelog[#All],4,FALSE)</f>
        <v>Garðabær,Hafnarfjarðarkaupstaður,Kópavogsbær,Reykjavíkurborg,Seltjarnarnesbær</v>
      </c>
      <c r="E9998" t="str">
        <f>VLOOKUP(Oliusala[[#This Row],[postnumer]],Sveitarfelog[#All],5,FALSE)</f>
        <v>Höfuðborgarsvæðið</v>
      </c>
      <c r="F9998" t="s">
        <v>46</v>
      </c>
      <c r="G9998" t="s">
        <v>50</v>
      </c>
      <c r="H9998" s="1" t="s">
        <v>58</v>
      </c>
      <c r="I9998" s="1">
        <v>2238</v>
      </c>
      <c r="J9998" s="2">
        <f>VLOOKUP(Oliusala[[#This Row],[tegund]],Tegundir!$B$2:$D$19,3,FALSE)*Oliusala[[#This Row],[magn]]/1000</f>
        <v>1.6785000000000001</v>
      </c>
      <c r="K9998">
        <v>2018</v>
      </c>
      <c r="L9998" t="s">
        <v>18</v>
      </c>
      <c r="M9998" s="144" t="s">
        <v>59</v>
      </c>
    </row>
    <row r="9999" spans="1:15" x14ac:dyDescent="0.2">
      <c r="A9999" t="s">
        <v>63</v>
      </c>
      <c r="B9999" s="144" t="s">
        <v>5</v>
      </c>
      <c r="C9999">
        <v>101</v>
      </c>
      <c r="D9999" t="str">
        <f>VLOOKUP(Oliusala[[#This Row],[postnumer]],Sveitarfelog[#All],4,FALSE)</f>
        <v>Garðabær,Hafnarfjarðarkaupstaður,Kópavogsbær,Reykjavíkurborg,Seltjarnarnesbær</v>
      </c>
      <c r="E9999" t="str">
        <f>VLOOKUP(Oliusala[[#This Row],[postnumer]],Sveitarfelog[#All],5,FALSE)</f>
        <v>Höfuðborgarsvæðið</v>
      </c>
      <c r="F9999" t="s">
        <v>20</v>
      </c>
      <c r="G9999" t="s">
        <v>50</v>
      </c>
      <c r="H9999" s="1" t="s">
        <v>58</v>
      </c>
      <c r="I9999" s="1">
        <v>1875019</v>
      </c>
      <c r="J9999" s="2">
        <f>VLOOKUP(Oliusala[[#This Row],[tegund]],Tegundir!$B$2:$D$19,3,FALSE)*Oliusala[[#This Row],[magn]]/1000</f>
        <v>1406.2642499999999</v>
      </c>
      <c r="K9999">
        <v>2018</v>
      </c>
      <c r="L9999" t="s">
        <v>18</v>
      </c>
      <c r="M9999" s="144" t="s">
        <v>59</v>
      </c>
    </row>
    <row r="10000" spans="1:15" x14ac:dyDescent="0.2">
      <c r="A10000" t="s">
        <v>63</v>
      </c>
      <c r="B10000" s="144" t="s">
        <v>5</v>
      </c>
      <c r="C10000">
        <v>101</v>
      </c>
      <c r="D10000" t="str">
        <f>VLOOKUP(Oliusala[[#This Row],[postnumer]],Sveitarfelog[#All],4,FALSE)</f>
        <v>Garðabær,Hafnarfjarðarkaupstaður,Kópavogsbær,Reykjavíkurborg,Seltjarnarnesbær</v>
      </c>
      <c r="E10000" t="str">
        <f>VLOOKUP(Oliusala[[#This Row],[postnumer]],Sveitarfelog[#All],5,FALSE)</f>
        <v>Höfuðborgarsvæðið</v>
      </c>
      <c r="F10000" t="s">
        <v>20</v>
      </c>
      <c r="G10000" t="s">
        <v>50</v>
      </c>
      <c r="H10000" s="1" t="s">
        <v>58</v>
      </c>
      <c r="I10000" s="1">
        <v>1051460</v>
      </c>
      <c r="J10000" s="2">
        <f>VLOOKUP(Oliusala[[#This Row],[tegund]],Tegundir!$B$2:$D$19,3,FALSE)*Oliusala[[#This Row],[magn]]/1000</f>
        <v>788.59500000000003</v>
      </c>
      <c r="K10000">
        <v>2018</v>
      </c>
      <c r="L10000" t="s">
        <v>18</v>
      </c>
      <c r="M10000" s="144" t="s">
        <v>59</v>
      </c>
    </row>
    <row r="10001" spans="1:13" x14ac:dyDescent="0.2">
      <c r="A10001" t="s">
        <v>63</v>
      </c>
      <c r="B10001" s="144" t="s">
        <v>5</v>
      </c>
      <c r="C10001">
        <v>101</v>
      </c>
      <c r="D10001" t="str">
        <f>VLOOKUP(Oliusala[[#This Row],[postnumer]],Sveitarfelog[#All],4,FALSE)</f>
        <v>Garðabær,Hafnarfjarðarkaupstaður,Kópavogsbær,Reykjavíkurborg,Seltjarnarnesbær</v>
      </c>
      <c r="E10001" t="str">
        <f>VLOOKUP(Oliusala[[#This Row],[postnumer]],Sveitarfelog[#All],5,FALSE)</f>
        <v>Höfuðborgarsvæðið</v>
      </c>
      <c r="F10001" t="s">
        <v>20</v>
      </c>
      <c r="G10001" t="s">
        <v>50</v>
      </c>
      <c r="H10001" s="1" t="s">
        <v>58</v>
      </c>
      <c r="I10001" s="1">
        <v>850382</v>
      </c>
      <c r="J10001" s="2">
        <f>VLOOKUP(Oliusala[[#This Row],[tegund]],Tegundir!$B$2:$D$19,3,FALSE)*Oliusala[[#This Row],[magn]]/1000</f>
        <v>637.78650000000005</v>
      </c>
      <c r="K10001">
        <v>2018</v>
      </c>
      <c r="L10001" t="s">
        <v>18</v>
      </c>
      <c r="M10001" s="144" t="s">
        <v>59</v>
      </c>
    </row>
    <row r="10002" spans="1:13" x14ac:dyDescent="0.2">
      <c r="A10002" t="s">
        <v>63</v>
      </c>
      <c r="B10002" s="144" t="s">
        <v>5</v>
      </c>
      <c r="C10002">
        <v>101</v>
      </c>
      <c r="D10002" t="str">
        <f>VLOOKUP(Oliusala[[#This Row],[postnumer]],Sveitarfelog[#All],4,FALSE)</f>
        <v>Garðabær,Hafnarfjarðarkaupstaður,Kópavogsbær,Reykjavíkurborg,Seltjarnarnesbær</v>
      </c>
      <c r="E10002" t="str">
        <f>VLOOKUP(Oliusala[[#This Row],[postnumer]],Sveitarfelog[#All],5,FALSE)</f>
        <v>Höfuðborgarsvæðið</v>
      </c>
      <c r="F10002" t="s">
        <v>20</v>
      </c>
      <c r="G10002" t="s">
        <v>50</v>
      </c>
      <c r="H10002" s="1" t="s">
        <v>58</v>
      </c>
      <c r="I10002" s="1">
        <v>678069</v>
      </c>
      <c r="J10002" s="2">
        <f>VLOOKUP(Oliusala[[#This Row],[tegund]],Tegundir!$B$2:$D$19,3,FALSE)*Oliusala[[#This Row],[magn]]/1000</f>
        <v>508.55175000000003</v>
      </c>
      <c r="K10002">
        <v>2018</v>
      </c>
      <c r="L10002" t="s">
        <v>18</v>
      </c>
      <c r="M10002" s="144" t="s">
        <v>59</v>
      </c>
    </row>
    <row r="10003" spans="1:13" x14ac:dyDescent="0.2">
      <c r="A10003" t="s">
        <v>63</v>
      </c>
      <c r="B10003" s="144" t="s">
        <v>5</v>
      </c>
      <c r="C10003">
        <v>101</v>
      </c>
      <c r="D10003" t="str">
        <f>VLOOKUP(Oliusala[[#This Row],[postnumer]],Sveitarfelog[#All],4,FALSE)</f>
        <v>Garðabær,Hafnarfjarðarkaupstaður,Kópavogsbær,Reykjavíkurborg,Seltjarnarnesbær</v>
      </c>
      <c r="E10003" t="str">
        <f>VLOOKUP(Oliusala[[#This Row],[postnumer]],Sveitarfelog[#All],5,FALSE)</f>
        <v>Höfuðborgarsvæðið</v>
      </c>
      <c r="F10003" t="s">
        <v>20</v>
      </c>
      <c r="G10003" t="s">
        <v>50</v>
      </c>
      <c r="H10003" t="s">
        <v>58</v>
      </c>
      <c r="I10003" s="1">
        <v>829597</v>
      </c>
      <c r="J10003" s="2">
        <f>VLOOKUP(Oliusala[[#This Row],[tegund]],Tegundir!$B$2:$D$19,3,FALSE)*Oliusala[[#This Row],[magn]]/1000</f>
        <v>622.19775000000004</v>
      </c>
      <c r="K10003">
        <v>2018</v>
      </c>
      <c r="L10003" t="s">
        <v>18</v>
      </c>
      <c r="M10003" s="144" t="s">
        <v>59</v>
      </c>
    </row>
    <row r="10004" spans="1:13" x14ac:dyDescent="0.2">
      <c r="A10004" t="s">
        <v>63</v>
      </c>
      <c r="B10004" s="144" t="s">
        <v>5</v>
      </c>
      <c r="C10004">
        <v>101</v>
      </c>
      <c r="D10004" t="str">
        <f>VLOOKUP(Oliusala[[#This Row],[postnumer]],Sveitarfelog[#All],4,FALSE)</f>
        <v>Garðabær,Hafnarfjarðarkaupstaður,Kópavogsbær,Reykjavíkurborg,Seltjarnarnesbær</v>
      </c>
      <c r="E10004" t="str">
        <f>VLOOKUP(Oliusala[[#This Row],[postnumer]],Sveitarfelog[#All],5,FALSE)</f>
        <v>Höfuðborgarsvæðið</v>
      </c>
      <c r="F10004" t="s">
        <v>20</v>
      </c>
      <c r="G10004" t="s">
        <v>50</v>
      </c>
      <c r="H10004" s="1" t="s">
        <v>58</v>
      </c>
      <c r="I10004" s="1">
        <v>1611521</v>
      </c>
      <c r="J10004" s="2">
        <f>VLOOKUP(Oliusala[[#This Row],[tegund]],Tegundir!$B$2:$D$19,3,FALSE)*Oliusala[[#This Row],[magn]]/1000</f>
        <v>1208.64075</v>
      </c>
      <c r="K10004">
        <v>2018</v>
      </c>
      <c r="L10004" t="s">
        <v>18</v>
      </c>
      <c r="M10004" s="144" t="s">
        <v>59</v>
      </c>
    </row>
    <row r="10005" spans="1:13" x14ac:dyDescent="0.2">
      <c r="A10005" t="s">
        <v>63</v>
      </c>
      <c r="B10005" s="144" t="s">
        <v>5</v>
      </c>
      <c r="C10005">
        <v>101</v>
      </c>
      <c r="D10005" t="str">
        <f>VLOOKUP(Oliusala[[#This Row],[postnumer]],Sveitarfelog[#All],4,FALSE)</f>
        <v>Garðabær,Hafnarfjarðarkaupstaður,Kópavogsbær,Reykjavíkurborg,Seltjarnarnesbær</v>
      </c>
      <c r="E10005" t="str">
        <f>VLOOKUP(Oliusala[[#This Row],[postnumer]],Sveitarfelog[#All],5,FALSE)</f>
        <v>Höfuðborgarsvæðið</v>
      </c>
      <c r="F10005" t="s">
        <v>46</v>
      </c>
      <c r="G10005" t="s">
        <v>50</v>
      </c>
      <c r="H10005" s="1" t="s">
        <v>58</v>
      </c>
      <c r="I10005" s="1">
        <v>6024</v>
      </c>
      <c r="J10005" s="2">
        <f>VLOOKUP(Oliusala[[#This Row],[tegund]],Tegundir!$B$2:$D$19,3,FALSE)*Oliusala[[#This Row],[magn]]/1000</f>
        <v>4.5179999999999998</v>
      </c>
      <c r="K10005">
        <v>2018</v>
      </c>
      <c r="L10005" t="s">
        <v>18</v>
      </c>
      <c r="M10005" s="144" t="s">
        <v>59</v>
      </c>
    </row>
    <row r="10006" spans="1:13" x14ac:dyDescent="0.2">
      <c r="A10006" t="s">
        <v>63</v>
      </c>
      <c r="B10006" s="144" t="s">
        <v>5</v>
      </c>
      <c r="C10006">
        <v>101</v>
      </c>
      <c r="D10006" t="str">
        <f>VLOOKUP(Oliusala[[#This Row],[postnumer]],Sveitarfelog[#All],4,FALSE)</f>
        <v>Garðabær,Hafnarfjarðarkaupstaður,Kópavogsbær,Reykjavíkurborg,Seltjarnarnesbær</v>
      </c>
      <c r="E10006" t="str">
        <f>VLOOKUP(Oliusala[[#This Row],[postnumer]],Sveitarfelog[#All],5,FALSE)</f>
        <v>Höfuðborgarsvæðið</v>
      </c>
      <c r="F10006" t="s">
        <v>20</v>
      </c>
      <c r="G10006" t="s">
        <v>50</v>
      </c>
      <c r="H10006" t="s">
        <v>58</v>
      </c>
      <c r="I10006" s="1">
        <v>1957340</v>
      </c>
      <c r="J10006" s="2">
        <f>VLOOKUP(Oliusala[[#This Row],[tegund]],Tegundir!$B$2:$D$19,3,FALSE)*Oliusala[[#This Row],[magn]]/1000</f>
        <v>1468.0050000000001</v>
      </c>
      <c r="K10006">
        <v>2018</v>
      </c>
      <c r="L10006" t="s">
        <v>18</v>
      </c>
      <c r="M10006" s="144" t="s">
        <v>59</v>
      </c>
    </row>
    <row r="10007" spans="1:13" x14ac:dyDescent="0.2">
      <c r="A10007" t="s">
        <v>63</v>
      </c>
      <c r="B10007" s="144" t="s">
        <v>5</v>
      </c>
      <c r="C10007">
        <v>101</v>
      </c>
      <c r="D10007" t="str">
        <f>VLOOKUP(Oliusala[[#This Row],[postnumer]],Sveitarfelog[#All],4,FALSE)</f>
        <v>Garðabær,Hafnarfjarðarkaupstaður,Kópavogsbær,Reykjavíkurborg,Seltjarnarnesbær</v>
      </c>
      <c r="E10007" t="str">
        <f>VLOOKUP(Oliusala[[#This Row],[postnumer]],Sveitarfelog[#All],5,FALSE)</f>
        <v>Höfuðborgarsvæðið</v>
      </c>
      <c r="F10007" t="s">
        <v>46</v>
      </c>
      <c r="G10007" t="s">
        <v>50</v>
      </c>
      <c r="H10007" t="s">
        <v>58</v>
      </c>
      <c r="I10007" s="1">
        <v>690</v>
      </c>
      <c r="J10007" s="2">
        <f>VLOOKUP(Oliusala[[#This Row],[tegund]],Tegundir!$B$2:$D$19,3,FALSE)*Oliusala[[#This Row],[magn]]/1000</f>
        <v>0.51749999999999996</v>
      </c>
      <c r="K10007">
        <v>2018</v>
      </c>
      <c r="L10007" t="s">
        <v>18</v>
      </c>
      <c r="M10007" s="144" t="s">
        <v>59</v>
      </c>
    </row>
    <row r="10008" spans="1:13" x14ac:dyDescent="0.2">
      <c r="A10008" t="s">
        <v>63</v>
      </c>
      <c r="B10008" s="144" t="s">
        <v>5</v>
      </c>
      <c r="C10008">
        <v>101</v>
      </c>
      <c r="D10008" t="str">
        <f>VLOOKUP(Oliusala[[#This Row],[postnumer]],Sveitarfelog[#All],4,FALSE)</f>
        <v>Garðabær,Hafnarfjarðarkaupstaður,Kópavogsbær,Reykjavíkurborg,Seltjarnarnesbær</v>
      </c>
      <c r="E10008" t="str">
        <f>VLOOKUP(Oliusala[[#This Row],[postnumer]],Sveitarfelog[#All],5,FALSE)</f>
        <v>Höfuðborgarsvæðið</v>
      </c>
      <c r="F10008" t="s">
        <v>20</v>
      </c>
      <c r="G10008" t="s">
        <v>50</v>
      </c>
      <c r="H10008" t="s">
        <v>58</v>
      </c>
      <c r="I10008" s="1">
        <v>251342</v>
      </c>
      <c r="J10008" s="2">
        <f>VLOOKUP(Oliusala[[#This Row],[tegund]],Tegundir!$B$2:$D$19,3,FALSE)*Oliusala[[#This Row],[magn]]/1000</f>
        <v>188.50649999999999</v>
      </c>
      <c r="K10008">
        <v>2018</v>
      </c>
      <c r="L10008" t="s">
        <v>18</v>
      </c>
      <c r="M10008" s="144" t="s">
        <v>59</v>
      </c>
    </row>
    <row r="10009" spans="1:13" x14ac:dyDescent="0.2">
      <c r="A10009" t="s">
        <v>63</v>
      </c>
      <c r="B10009" s="144" t="s">
        <v>5</v>
      </c>
      <c r="C10009">
        <v>101</v>
      </c>
      <c r="D10009" t="str">
        <f>VLOOKUP(Oliusala[[#This Row],[postnumer]],Sveitarfelog[#All],4,FALSE)</f>
        <v>Garðabær,Hafnarfjarðarkaupstaður,Kópavogsbær,Reykjavíkurborg,Seltjarnarnesbær</v>
      </c>
      <c r="E10009" t="str">
        <f>VLOOKUP(Oliusala[[#This Row],[postnumer]],Sveitarfelog[#All],5,FALSE)</f>
        <v>Höfuðborgarsvæðið</v>
      </c>
      <c r="F10009" t="s">
        <v>20</v>
      </c>
      <c r="G10009" t="s">
        <v>50</v>
      </c>
      <c r="H10009" t="s">
        <v>58</v>
      </c>
      <c r="I10009" s="1">
        <v>3418722</v>
      </c>
      <c r="J10009" s="2">
        <f>VLOOKUP(Oliusala[[#This Row],[tegund]],Tegundir!$B$2:$D$19,3,FALSE)*Oliusala[[#This Row],[magn]]/1000</f>
        <v>2564.0414999999998</v>
      </c>
      <c r="K10009">
        <v>2018</v>
      </c>
      <c r="L10009" t="s">
        <v>18</v>
      </c>
      <c r="M10009" s="144" t="s">
        <v>59</v>
      </c>
    </row>
    <row r="10010" spans="1:13" x14ac:dyDescent="0.2">
      <c r="A10010" t="s">
        <v>63</v>
      </c>
      <c r="B10010" s="144" t="s">
        <v>5</v>
      </c>
      <c r="C10010">
        <v>101</v>
      </c>
      <c r="D10010" t="str">
        <f>VLOOKUP(Oliusala[[#This Row],[postnumer]],Sveitarfelog[#All],4,FALSE)</f>
        <v>Garðabær,Hafnarfjarðarkaupstaður,Kópavogsbær,Reykjavíkurborg,Seltjarnarnesbær</v>
      </c>
      <c r="E10010" t="str">
        <f>VLOOKUP(Oliusala[[#This Row],[postnumer]],Sveitarfelog[#All],5,FALSE)</f>
        <v>Höfuðborgarsvæðið</v>
      </c>
      <c r="F10010" t="s">
        <v>46</v>
      </c>
      <c r="G10010" t="s">
        <v>50</v>
      </c>
      <c r="H10010" s="1" t="s">
        <v>58</v>
      </c>
      <c r="I10010" s="1">
        <v>128969</v>
      </c>
      <c r="J10010" s="2">
        <f>VLOOKUP(Oliusala[[#This Row],[tegund]],Tegundir!$B$2:$D$19,3,FALSE)*Oliusala[[#This Row],[magn]]/1000</f>
        <v>96.726749999999996</v>
      </c>
      <c r="K10010">
        <v>2018</v>
      </c>
      <c r="L10010" t="s">
        <v>18</v>
      </c>
      <c r="M10010" s="144" t="s">
        <v>59</v>
      </c>
    </row>
    <row r="10011" spans="1:13" x14ac:dyDescent="0.2">
      <c r="A10011" t="s">
        <v>63</v>
      </c>
      <c r="B10011" s="144" t="s">
        <v>5</v>
      </c>
      <c r="C10011">
        <v>101</v>
      </c>
      <c r="D10011" t="str">
        <f>VLOOKUP(Oliusala[[#This Row],[postnumer]],Sveitarfelog[#All],4,FALSE)</f>
        <v>Garðabær,Hafnarfjarðarkaupstaður,Kópavogsbær,Reykjavíkurborg,Seltjarnarnesbær</v>
      </c>
      <c r="E10011" t="str">
        <f>VLOOKUP(Oliusala[[#This Row],[postnumer]],Sveitarfelog[#All],5,FALSE)</f>
        <v>Höfuðborgarsvæðið</v>
      </c>
      <c r="F10011" t="s">
        <v>21</v>
      </c>
      <c r="G10011" t="s">
        <v>50</v>
      </c>
      <c r="H10011" s="1" t="s">
        <v>58</v>
      </c>
      <c r="I10011" s="1">
        <v>17574541</v>
      </c>
      <c r="J10011" s="2">
        <f>VLOOKUP(Oliusala[[#This Row],[tegund]],Tegundir!$B$2:$D$19,3,FALSE)*Oliusala[[#This Row],[magn]]/1000</f>
        <v>13180.90575</v>
      </c>
      <c r="K10011">
        <v>2018</v>
      </c>
      <c r="L10011" t="s">
        <v>18</v>
      </c>
      <c r="M10011" s="144" t="s">
        <v>59</v>
      </c>
    </row>
    <row r="10012" spans="1:13" x14ac:dyDescent="0.2">
      <c r="A10012" t="s">
        <v>63</v>
      </c>
      <c r="B10012" s="144" t="s">
        <v>5</v>
      </c>
      <c r="C10012">
        <v>101</v>
      </c>
      <c r="D10012" t="str">
        <f>VLOOKUP(Oliusala[[#This Row],[postnumer]],Sveitarfelog[#All],4,FALSE)</f>
        <v>Garðabær,Hafnarfjarðarkaupstaður,Kópavogsbær,Reykjavíkurborg,Seltjarnarnesbær</v>
      </c>
      <c r="E10012" t="str">
        <f>VLOOKUP(Oliusala[[#This Row],[postnumer]],Sveitarfelog[#All],5,FALSE)</f>
        <v>Höfuðborgarsvæðið</v>
      </c>
      <c r="F10012" t="s">
        <v>20</v>
      </c>
      <c r="G10012" t="s">
        <v>50</v>
      </c>
      <c r="H10012" s="1" t="s">
        <v>58</v>
      </c>
      <c r="I10012" s="1">
        <v>155369</v>
      </c>
      <c r="J10012" s="2">
        <f>VLOOKUP(Oliusala[[#This Row],[tegund]],Tegundir!$B$2:$D$19,3,FALSE)*Oliusala[[#This Row],[magn]]/1000</f>
        <v>116.52675000000001</v>
      </c>
      <c r="K10012">
        <v>2018</v>
      </c>
      <c r="L10012" t="s">
        <v>18</v>
      </c>
      <c r="M10012" s="144" t="s">
        <v>59</v>
      </c>
    </row>
    <row r="10013" spans="1:13" x14ac:dyDescent="0.2">
      <c r="A10013" t="s">
        <v>63</v>
      </c>
      <c r="B10013" s="144" t="s">
        <v>5</v>
      </c>
      <c r="C10013">
        <v>101</v>
      </c>
      <c r="D10013" t="str">
        <f>VLOOKUP(Oliusala[[#This Row],[postnumer]],Sveitarfelog[#All],4,FALSE)</f>
        <v>Garðabær,Hafnarfjarðarkaupstaður,Kópavogsbær,Reykjavíkurborg,Seltjarnarnesbær</v>
      </c>
      <c r="E10013" t="str">
        <f>VLOOKUP(Oliusala[[#This Row],[postnumer]],Sveitarfelog[#All],5,FALSE)</f>
        <v>Höfuðborgarsvæðið</v>
      </c>
      <c r="F10013" t="s">
        <v>20</v>
      </c>
      <c r="G10013" t="s">
        <v>50</v>
      </c>
      <c r="H10013" s="1" t="s">
        <v>58</v>
      </c>
      <c r="I10013" s="1">
        <v>1087594</v>
      </c>
      <c r="J10013" s="2">
        <f>VLOOKUP(Oliusala[[#This Row],[tegund]],Tegundir!$B$2:$D$19,3,FALSE)*Oliusala[[#This Row],[magn]]/1000</f>
        <v>815.69550000000004</v>
      </c>
      <c r="K10013">
        <v>2018</v>
      </c>
      <c r="L10013" t="s">
        <v>18</v>
      </c>
      <c r="M10013" s="144" t="s">
        <v>59</v>
      </c>
    </row>
    <row r="10014" spans="1:13" x14ac:dyDescent="0.2">
      <c r="A10014" t="s">
        <v>63</v>
      </c>
      <c r="B10014" s="144" t="s">
        <v>5</v>
      </c>
      <c r="C10014">
        <v>101</v>
      </c>
      <c r="D10014" t="str">
        <f>VLOOKUP(Oliusala[[#This Row],[postnumer]],Sveitarfelog[#All],4,FALSE)</f>
        <v>Garðabær,Hafnarfjarðarkaupstaður,Kópavogsbær,Reykjavíkurborg,Seltjarnarnesbær</v>
      </c>
      <c r="E10014" t="str">
        <f>VLOOKUP(Oliusala[[#This Row],[postnumer]],Sveitarfelog[#All],5,FALSE)</f>
        <v>Höfuðborgarsvæðið</v>
      </c>
      <c r="F10014" t="s">
        <v>20</v>
      </c>
      <c r="G10014" t="s">
        <v>50</v>
      </c>
      <c r="H10014" s="1" t="s">
        <v>58</v>
      </c>
      <c r="I10014" s="1">
        <v>1047214</v>
      </c>
      <c r="J10014" s="2">
        <f>VLOOKUP(Oliusala[[#This Row],[tegund]],Tegundir!$B$2:$D$19,3,FALSE)*Oliusala[[#This Row],[magn]]/1000</f>
        <v>785.41049999999996</v>
      </c>
      <c r="K10014">
        <v>2018</v>
      </c>
      <c r="L10014" t="s">
        <v>18</v>
      </c>
      <c r="M10014" s="144" t="s">
        <v>59</v>
      </c>
    </row>
    <row r="10015" spans="1:13" x14ac:dyDescent="0.2">
      <c r="A10015" t="s">
        <v>63</v>
      </c>
      <c r="B10015" s="144" t="s">
        <v>5</v>
      </c>
      <c r="C10015">
        <v>101</v>
      </c>
      <c r="D10015" t="str">
        <f>VLOOKUP(Oliusala[[#This Row],[postnumer]],Sveitarfelog[#All],4,FALSE)</f>
        <v>Garðabær,Hafnarfjarðarkaupstaður,Kópavogsbær,Reykjavíkurborg,Seltjarnarnesbær</v>
      </c>
      <c r="E10015" t="str">
        <f>VLOOKUP(Oliusala[[#This Row],[postnumer]],Sveitarfelog[#All],5,FALSE)</f>
        <v>Höfuðborgarsvæðið</v>
      </c>
      <c r="F10015" t="s">
        <v>20</v>
      </c>
      <c r="G10015" t="s">
        <v>50</v>
      </c>
      <c r="H10015" t="s">
        <v>58</v>
      </c>
      <c r="I10015" s="1">
        <v>761248</v>
      </c>
      <c r="J10015" s="2">
        <f>VLOOKUP(Oliusala[[#This Row],[tegund]],Tegundir!$B$2:$D$19,3,FALSE)*Oliusala[[#This Row],[magn]]/1000</f>
        <v>570.93600000000004</v>
      </c>
      <c r="K10015">
        <v>2018</v>
      </c>
      <c r="L10015" t="s">
        <v>18</v>
      </c>
      <c r="M10015" s="144" t="s">
        <v>59</v>
      </c>
    </row>
    <row r="10016" spans="1:13" x14ac:dyDescent="0.2">
      <c r="A10016" t="s">
        <v>63</v>
      </c>
      <c r="B10016" s="144" t="s">
        <v>5</v>
      </c>
      <c r="C10016">
        <v>101</v>
      </c>
      <c r="D10016" t="str">
        <f>VLOOKUP(Oliusala[[#This Row],[postnumer]],Sveitarfelog[#All],4,FALSE)</f>
        <v>Garðabær,Hafnarfjarðarkaupstaður,Kópavogsbær,Reykjavíkurborg,Seltjarnarnesbær</v>
      </c>
      <c r="E10016" t="str">
        <f>VLOOKUP(Oliusala[[#This Row],[postnumer]],Sveitarfelog[#All],5,FALSE)</f>
        <v>Höfuðborgarsvæðið</v>
      </c>
      <c r="F10016" t="s">
        <v>20</v>
      </c>
      <c r="G10016" t="s">
        <v>50</v>
      </c>
      <c r="H10016" s="1" t="s">
        <v>58</v>
      </c>
      <c r="I10016" s="1">
        <v>536275</v>
      </c>
      <c r="J10016" s="2">
        <f>VLOOKUP(Oliusala[[#This Row],[tegund]],Tegundir!$B$2:$D$19,3,FALSE)*Oliusala[[#This Row],[magn]]/1000</f>
        <v>402.20625000000001</v>
      </c>
      <c r="K10016">
        <v>2018</v>
      </c>
      <c r="L10016" t="s">
        <v>18</v>
      </c>
      <c r="M10016" s="144" t="s">
        <v>59</v>
      </c>
    </row>
    <row r="10017" spans="1:13" x14ac:dyDescent="0.2">
      <c r="A10017" t="s">
        <v>63</v>
      </c>
      <c r="B10017" s="144" t="s">
        <v>5</v>
      </c>
      <c r="C10017">
        <v>101</v>
      </c>
      <c r="D10017" t="str">
        <f>VLOOKUP(Oliusala[[#This Row],[postnumer]],Sveitarfelog[#All],4,FALSE)</f>
        <v>Garðabær,Hafnarfjarðarkaupstaður,Kópavogsbær,Reykjavíkurborg,Seltjarnarnesbær</v>
      </c>
      <c r="E10017" t="str">
        <f>VLOOKUP(Oliusala[[#This Row],[postnumer]],Sveitarfelog[#All],5,FALSE)</f>
        <v>Höfuðborgarsvæðið</v>
      </c>
      <c r="F10017" t="s">
        <v>20</v>
      </c>
      <c r="G10017" t="s">
        <v>50</v>
      </c>
      <c r="H10017" s="1" t="s">
        <v>58</v>
      </c>
      <c r="I10017" s="1">
        <v>390764</v>
      </c>
      <c r="J10017" s="2">
        <f>VLOOKUP(Oliusala[[#This Row],[tegund]],Tegundir!$B$2:$D$19,3,FALSE)*Oliusala[[#This Row],[magn]]/1000</f>
        <v>293.07299999999998</v>
      </c>
      <c r="K10017">
        <v>2018</v>
      </c>
      <c r="L10017" t="s">
        <v>18</v>
      </c>
      <c r="M10017" s="144" t="s">
        <v>59</v>
      </c>
    </row>
    <row r="10018" spans="1:13" x14ac:dyDescent="0.2">
      <c r="A10018" t="s">
        <v>63</v>
      </c>
      <c r="B10018" s="144" t="s">
        <v>5</v>
      </c>
      <c r="C10018">
        <v>101</v>
      </c>
      <c r="D10018" t="str">
        <f>VLOOKUP(Oliusala[[#This Row],[postnumer]],Sveitarfelog[#All],4,FALSE)</f>
        <v>Garðabær,Hafnarfjarðarkaupstaður,Kópavogsbær,Reykjavíkurborg,Seltjarnarnesbær</v>
      </c>
      <c r="E10018" t="str">
        <f>VLOOKUP(Oliusala[[#This Row],[postnumer]],Sveitarfelog[#All],5,FALSE)</f>
        <v>Höfuðborgarsvæðið</v>
      </c>
      <c r="F10018" t="s">
        <v>20</v>
      </c>
      <c r="G10018" t="s">
        <v>50</v>
      </c>
      <c r="H10018" s="1" t="s">
        <v>58</v>
      </c>
      <c r="I10018" s="1">
        <v>361702</v>
      </c>
      <c r="J10018" s="2">
        <f>VLOOKUP(Oliusala[[#This Row],[tegund]],Tegundir!$B$2:$D$19,3,FALSE)*Oliusala[[#This Row],[magn]]/1000</f>
        <v>271.2765</v>
      </c>
      <c r="K10018">
        <v>2018</v>
      </c>
      <c r="L10018" t="s">
        <v>18</v>
      </c>
      <c r="M10018" s="144" t="s">
        <v>59</v>
      </c>
    </row>
    <row r="10019" spans="1:13" x14ac:dyDescent="0.2">
      <c r="A10019" t="s">
        <v>63</v>
      </c>
      <c r="B10019" s="144" t="s">
        <v>5</v>
      </c>
      <c r="C10019">
        <v>101</v>
      </c>
      <c r="D10019" t="str">
        <f>VLOOKUP(Oliusala[[#This Row],[postnumer]],Sveitarfelog[#All],4,FALSE)</f>
        <v>Garðabær,Hafnarfjarðarkaupstaður,Kópavogsbær,Reykjavíkurborg,Seltjarnarnesbær</v>
      </c>
      <c r="E10019" t="str">
        <f>VLOOKUP(Oliusala[[#This Row],[postnumer]],Sveitarfelog[#All],5,FALSE)</f>
        <v>Höfuðborgarsvæðið</v>
      </c>
      <c r="F10019" t="s">
        <v>20</v>
      </c>
      <c r="G10019" t="s">
        <v>50</v>
      </c>
      <c r="H10019" s="1" t="s">
        <v>58</v>
      </c>
      <c r="I10019" s="1">
        <v>319803</v>
      </c>
      <c r="J10019" s="2">
        <f>VLOOKUP(Oliusala[[#This Row],[tegund]],Tegundir!$B$2:$D$19,3,FALSE)*Oliusala[[#This Row],[magn]]/1000</f>
        <v>239.85225</v>
      </c>
      <c r="K10019">
        <v>2018</v>
      </c>
      <c r="L10019" t="s">
        <v>18</v>
      </c>
      <c r="M10019" s="144" t="s">
        <v>59</v>
      </c>
    </row>
    <row r="10020" spans="1:13" x14ac:dyDescent="0.2">
      <c r="A10020" t="s">
        <v>63</v>
      </c>
      <c r="B10020" s="144" t="s">
        <v>5</v>
      </c>
      <c r="C10020">
        <v>101</v>
      </c>
      <c r="D10020" t="str">
        <f>VLOOKUP(Oliusala[[#This Row],[postnumer]],Sveitarfelog[#All],4,FALSE)</f>
        <v>Garðabær,Hafnarfjarðarkaupstaður,Kópavogsbær,Reykjavíkurborg,Seltjarnarnesbær</v>
      </c>
      <c r="E10020" t="str">
        <f>VLOOKUP(Oliusala[[#This Row],[postnumer]],Sveitarfelog[#All],5,FALSE)</f>
        <v>Höfuðborgarsvæðið</v>
      </c>
      <c r="F10020" t="s">
        <v>20</v>
      </c>
      <c r="G10020" t="s">
        <v>50</v>
      </c>
      <c r="H10020" s="1" t="s">
        <v>58</v>
      </c>
      <c r="I10020" s="1">
        <v>558443</v>
      </c>
      <c r="J10020" s="2">
        <f>VLOOKUP(Oliusala[[#This Row],[tegund]],Tegundir!$B$2:$D$19,3,FALSE)*Oliusala[[#This Row],[magn]]/1000</f>
        <v>418.83224999999999</v>
      </c>
      <c r="K10020">
        <v>2018</v>
      </c>
      <c r="L10020" t="s">
        <v>18</v>
      </c>
      <c r="M10020" s="144" t="s">
        <v>59</v>
      </c>
    </row>
    <row r="10021" spans="1:13" x14ac:dyDescent="0.2">
      <c r="A10021" t="s">
        <v>63</v>
      </c>
      <c r="B10021" s="144" t="s">
        <v>5</v>
      </c>
      <c r="C10021">
        <v>101</v>
      </c>
      <c r="D10021" t="str">
        <f>VLOOKUP(Oliusala[[#This Row],[postnumer]],Sveitarfelog[#All],4,FALSE)</f>
        <v>Garðabær,Hafnarfjarðarkaupstaður,Kópavogsbær,Reykjavíkurborg,Seltjarnarnesbær</v>
      </c>
      <c r="E10021" t="str">
        <f>VLOOKUP(Oliusala[[#This Row],[postnumer]],Sveitarfelog[#All],5,FALSE)</f>
        <v>Höfuðborgarsvæðið</v>
      </c>
      <c r="F10021" t="s">
        <v>20</v>
      </c>
      <c r="G10021" t="s">
        <v>50</v>
      </c>
      <c r="H10021" t="s">
        <v>58</v>
      </c>
      <c r="I10021" s="1">
        <v>21300517</v>
      </c>
      <c r="J10021" s="2">
        <f>VLOOKUP(Oliusala[[#This Row],[tegund]],Tegundir!$B$2:$D$19,3,FALSE)*Oliusala[[#This Row],[magn]]/1000</f>
        <v>15975.38775</v>
      </c>
      <c r="K10021">
        <v>2018</v>
      </c>
      <c r="L10021" t="s">
        <v>18</v>
      </c>
      <c r="M10021" s="144" t="s">
        <v>59</v>
      </c>
    </row>
    <row r="10022" spans="1:13" x14ac:dyDescent="0.2">
      <c r="A10022" t="s">
        <v>63</v>
      </c>
      <c r="B10022" s="144" t="s">
        <v>5</v>
      </c>
      <c r="C10022">
        <v>101</v>
      </c>
      <c r="D10022" t="str">
        <f>VLOOKUP(Oliusala[[#This Row],[postnumer]],Sveitarfelog[#All],4,FALSE)</f>
        <v>Garðabær,Hafnarfjarðarkaupstaður,Kópavogsbær,Reykjavíkurborg,Seltjarnarnesbær</v>
      </c>
      <c r="E10022" t="str">
        <f>VLOOKUP(Oliusala[[#This Row],[postnumer]],Sveitarfelog[#All],5,FALSE)</f>
        <v>Höfuðborgarsvæðið</v>
      </c>
      <c r="F10022" t="s">
        <v>46</v>
      </c>
      <c r="G10022" t="s">
        <v>50</v>
      </c>
      <c r="H10022" t="s">
        <v>58</v>
      </c>
      <c r="I10022" s="1">
        <v>23464</v>
      </c>
      <c r="J10022" s="2">
        <f>VLOOKUP(Oliusala[[#This Row],[tegund]],Tegundir!$B$2:$D$19,3,FALSE)*Oliusala[[#This Row],[magn]]/1000</f>
        <v>17.597999999999999</v>
      </c>
      <c r="K10022">
        <v>2018</v>
      </c>
      <c r="L10022" t="s">
        <v>18</v>
      </c>
      <c r="M10022" s="144" t="s">
        <v>59</v>
      </c>
    </row>
    <row r="10023" spans="1:13" x14ac:dyDescent="0.2">
      <c r="A10023" t="s">
        <v>63</v>
      </c>
      <c r="B10023" s="144" t="s">
        <v>5</v>
      </c>
      <c r="C10023">
        <v>101</v>
      </c>
      <c r="D10023" t="str">
        <f>VLOOKUP(Oliusala[[#This Row],[postnumer]],Sveitarfelog[#All],4,FALSE)</f>
        <v>Garðabær,Hafnarfjarðarkaupstaður,Kópavogsbær,Reykjavíkurborg,Seltjarnarnesbær</v>
      </c>
      <c r="E10023" t="str">
        <f>VLOOKUP(Oliusala[[#This Row],[postnumer]],Sveitarfelog[#All],5,FALSE)</f>
        <v>Höfuðborgarsvæðið</v>
      </c>
      <c r="F10023" t="s">
        <v>22</v>
      </c>
      <c r="G10023" t="s">
        <v>50</v>
      </c>
      <c r="H10023" t="s">
        <v>58</v>
      </c>
      <c r="I10023" s="1">
        <v>2467</v>
      </c>
      <c r="J10023" s="2">
        <f>VLOOKUP(Oliusala[[#This Row],[tegund]],Tegundir!$B$2:$D$19,3,FALSE)*Oliusala[[#This Row],[magn]]/1000</f>
        <v>1.85025</v>
      </c>
      <c r="K10023">
        <v>2018</v>
      </c>
      <c r="L10023" t="s">
        <v>18</v>
      </c>
      <c r="M10023" s="144" t="s">
        <v>59</v>
      </c>
    </row>
    <row r="10024" spans="1:13" x14ac:dyDescent="0.2">
      <c r="A10024" t="s">
        <v>63</v>
      </c>
      <c r="B10024" s="144" t="s">
        <v>5</v>
      </c>
      <c r="C10024">
        <v>101</v>
      </c>
      <c r="D10024" t="str">
        <f>VLOOKUP(Oliusala[[#This Row],[postnumer]],Sveitarfelog[#All],4,FALSE)</f>
        <v>Garðabær,Hafnarfjarðarkaupstaður,Kópavogsbær,Reykjavíkurborg,Seltjarnarnesbær</v>
      </c>
      <c r="E10024" t="str">
        <f>VLOOKUP(Oliusala[[#This Row],[postnumer]],Sveitarfelog[#All],5,FALSE)</f>
        <v>Höfuðborgarsvæðið</v>
      </c>
      <c r="F10024" t="s">
        <v>20</v>
      </c>
      <c r="G10024" t="s">
        <v>50</v>
      </c>
      <c r="H10024" s="1" t="s">
        <v>58</v>
      </c>
      <c r="I10024" s="1">
        <v>742875</v>
      </c>
      <c r="J10024" s="2">
        <f>VLOOKUP(Oliusala[[#This Row],[tegund]],Tegundir!$B$2:$D$19,3,FALSE)*Oliusala[[#This Row],[magn]]/1000</f>
        <v>557.15625</v>
      </c>
      <c r="K10024">
        <v>2018</v>
      </c>
      <c r="L10024" t="s">
        <v>18</v>
      </c>
      <c r="M10024" s="144" t="s">
        <v>59</v>
      </c>
    </row>
    <row r="10025" spans="1:13" x14ac:dyDescent="0.2">
      <c r="A10025" t="s">
        <v>63</v>
      </c>
      <c r="B10025" s="144" t="s">
        <v>5</v>
      </c>
      <c r="C10025">
        <v>101</v>
      </c>
      <c r="D10025" t="str">
        <f>VLOOKUP(Oliusala[[#This Row],[postnumer]],Sveitarfelog[#All],4,FALSE)</f>
        <v>Garðabær,Hafnarfjarðarkaupstaður,Kópavogsbær,Reykjavíkurborg,Seltjarnarnesbær</v>
      </c>
      <c r="E10025" t="str">
        <f>VLOOKUP(Oliusala[[#This Row],[postnumer]],Sveitarfelog[#All],5,FALSE)</f>
        <v>Höfuðborgarsvæðið</v>
      </c>
      <c r="F10025" t="s">
        <v>20</v>
      </c>
      <c r="G10025" t="s">
        <v>50</v>
      </c>
      <c r="H10025" t="s">
        <v>58</v>
      </c>
      <c r="I10025" s="1">
        <v>249207</v>
      </c>
      <c r="J10025" s="2">
        <f>VLOOKUP(Oliusala[[#This Row],[tegund]],Tegundir!$B$2:$D$19,3,FALSE)*Oliusala[[#This Row],[magn]]/1000</f>
        <v>186.90525</v>
      </c>
      <c r="K10025">
        <v>2018</v>
      </c>
      <c r="L10025" t="s">
        <v>18</v>
      </c>
      <c r="M10025" s="144" t="s">
        <v>59</v>
      </c>
    </row>
    <row r="10026" spans="1:13" x14ac:dyDescent="0.2">
      <c r="A10026" t="s">
        <v>63</v>
      </c>
      <c r="B10026" s="144" t="s">
        <v>5</v>
      </c>
      <c r="C10026">
        <v>101</v>
      </c>
      <c r="D10026" t="str">
        <f>VLOOKUP(Oliusala[[#This Row],[postnumer]],Sveitarfelog[#All],4,FALSE)</f>
        <v>Garðabær,Hafnarfjarðarkaupstaður,Kópavogsbær,Reykjavíkurborg,Seltjarnarnesbær</v>
      </c>
      <c r="E10026" t="str">
        <f>VLOOKUP(Oliusala[[#This Row],[postnumer]],Sveitarfelog[#All],5,FALSE)</f>
        <v>Höfuðborgarsvæðið</v>
      </c>
      <c r="F10026" t="s">
        <v>46</v>
      </c>
      <c r="G10026" t="s">
        <v>50</v>
      </c>
      <c r="H10026" t="s">
        <v>58</v>
      </c>
      <c r="I10026" s="1">
        <v>27133</v>
      </c>
      <c r="J10026" s="2">
        <f>VLOOKUP(Oliusala[[#This Row],[tegund]],Tegundir!$B$2:$D$19,3,FALSE)*Oliusala[[#This Row],[magn]]/1000</f>
        <v>20.34975</v>
      </c>
      <c r="K10026">
        <v>2018</v>
      </c>
      <c r="L10026" t="s">
        <v>18</v>
      </c>
      <c r="M10026" s="144" t="s">
        <v>59</v>
      </c>
    </row>
    <row r="10027" spans="1:13" x14ac:dyDescent="0.2">
      <c r="A10027" t="s">
        <v>63</v>
      </c>
      <c r="B10027" s="144" t="s">
        <v>72</v>
      </c>
      <c r="C10027">
        <v>190</v>
      </c>
      <c r="D10027" t="str">
        <f>VLOOKUP(Oliusala[[#This Row],[postnumer]],Sveitarfelog[#All],4,FALSE)</f>
        <v>Sveitarfélagið Vogar</v>
      </c>
      <c r="E10027" t="str">
        <f>VLOOKUP(Oliusala[[#This Row],[postnumer]],Sveitarfelog[#All],5,FALSE)</f>
        <v>Suðurnes</v>
      </c>
      <c r="F10027" t="s">
        <v>20</v>
      </c>
      <c r="G10027" t="s">
        <v>50</v>
      </c>
      <c r="H10027" t="s">
        <v>58</v>
      </c>
      <c r="I10027" s="1">
        <v>42339</v>
      </c>
      <c r="J10027" s="2">
        <f>VLOOKUP(Oliusala[[#This Row],[tegund]],Tegundir!$B$2:$D$19,3,FALSE)*Oliusala[[#This Row],[magn]]/1000</f>
        <v>31.754249999999999</v>
      </c>
      <c r="K10027">
        <v>2018</v>
      </c>
      <c r="L10027" t="s">
        <v>18</v>
      </c>
      <c r="M10027" s="144" t="s">
        <v>59</v>
      </c>
    </row>
    <row r="10028" spans="1:13" x14ac:dyDescent="0.2">
      <c r="A10028" t="s">
        <v>63</v>
      </c>
      <c r="B10028" s="144" t="s">
        <v>72</v>
      </c>
      <c r="C10028">
        <v>190</v>
      </c>
      <c r="D10028" t="str">
        <f>VLOOKUP(Oliusala[[#This Row],[postnumer]],Sveitarfelog[#All],4,FALSE)</f>
        <v>Sveitarfélagið Vogar</v>
      </c>
      <c r="E10028" t="str">
        <f>VLOOKUP(Oliusala[[#This Row],[postnumer]],Sveitarfelog[#All],5,FALSE)</f>
        <v>Suðurnes</v>
      </c>
      <c r="F10028" t="s">
        <v>21</v>
      </c>
      <c r="G10028" t="s">
        <v>50</v>
      </c>
      <c r="H10028" t="s">
        <v>58</v>
      </c>
      <c r="I10028" s="1">
        <v>193978</v>
      </c>
      <c r="J10028" s="2">
        <f>VLOOKUP(Oliusala[[#This Row],[tegund]],Tegundir!$B$2:$D$19,3,FALSE)*Oliusala[[#This Row],[magn]]/1000</f>
        <v>145.48349999999999</v>
      </c>
      <c r="K10028">
        <v>2018</v>
      </c>
      <c r="L10028" t="s">
        <v>18</v>
      </c>
      <c r="M10028" s="144" t="s">
        <v>59</v>
      </c>
    </row>
    <row r="10029" spans="1:13" x14ac:dyDescent="0.2">
      <c r="A10029" t="s">
        <v>63</v>
      </c>
      <c r="B10029" s="144" t="s">
        <v>75</v>
      </c>
      <c r="C10029">
        <v>230</v>
      </c>
      <c r="D10029" t="str">
        <f>VLOOKUP(Oliusala[[#This Row],[postnumer]],Sveitarfelog[#All],4,FALSE)</f>
        <v>Reykjanesbær</v>
      </c>
      <c r="E10029" t="str">
        <f>VLOOKUP(Oliusala[[#This Row],[postnumer]],Sveitarfelog[#All],5,FALSE)</f>
        <v>Suðurnes</v>
      </c>
      <c r="F10029" t="s">
        <v>20</v>
      </c>
      <c r="G10029" t="s">
        <v>50</v>
      </c>
      <c r="H10029" t="s">
        <v>58</v>
      </c>
      <c r="I10029" s="1">
        <v>1808472</v>
      </c>
      <c r="J10029" s="2">
        <f>VLOOKUP(Oliusala[[#This Row],[tegund]],Tegundir!$B$2:$D$19,3,FALSE)*Oliusala[[#This Row],[magn]]/1000</f>
        <v>1356.354</v>
      </c>
      <c r="K10029">
        <v>2018</v>
      </c>
      <c r="L10029" t="s">
        <v>18</v>
      </c>
      <c r="M10029" s="144" t="s">
        <v>59</v>
      </c>
    </row>
    <row r="10030" spans="1:13" x14ac:dyDescent="0.2">
      <c r="A10030" t="s">
        <v>63</v>
      </c>
      <c r="B10030" s="144" t="s">
        <v>75</v>
      </c>
      <c r="C10030">
        <v>230</v>
      </c>
      <c r="D10030" t="str">
        <f>VLOOKUP(Oliusala[[#This Row],[postnumer]],Sveitarfelog[#All],4,FALSE)</f>
        <v>Reykjanesbær</v>
      </c>
      <c r="E10030" t="str">
        <f>VLOOKUP(Oliusala[[#This Row],[postnumer]],Sveitarfelog[#All],5,FALSE)</f>
        <v>Suðurnes</v>
      </c>
      <c r="F10030" t="s">
        <v>46</v>
      </c>
      <c r="G10030" t="s">
        <v>50</v>
      </c>
      <c r="H10030" s="1" t="s">
        <v>58</v>
      </c>
      <c r="I10030" s="1">
        <v>13409</v>
      </c>
      <c r="J10030" s="2">
        <f>VLOOKUP(Oliusala[[#This Row],[tegund]],Tegundir!$B$2:$D$19,3,FALSE)*Oliusala[[#This Row],[magn]]/1000</f>
        <v>10.056749999999999</v>
      </c>
      <c r="K10030">
        <v>2018</v>
      </c>
      <c r="L10030" t="s">
        <v>18</v>
      </c>
      <c r="M10030" s="144" t="s">
        <v>59</v>
      </c>
    </row>
    <row r="10031" spans="1:13" x14ac:dyDescent="0.2">
      <c r="A10031" t="s">
        <v>63</v>
      </c>
      <c r="B10031" s="144" t="s">
        <v>75</v>
      </c>
      <c r="C10031">
        <v>230</v>
      </c>
      <c r="D10031" t="str">
        <f>VLOOKUP(Oliusala[[#This Row],[postnumer]],Sveitarfelog[#All],4,FALSE)</f>
        <v>Reykjanesbær</v>
      </c>
      <c r="E10031" t="str">
        <f>VLOOKUP(Oliusala[[#This Row],[postnumer]],Sveitarfelog[#All],5,FALSE)</f>
        <v>Suðurnes</v>
      </c>
      <c r="F10031" t="s">
        <v>21</v>
      </c>
      <c r="G10031" t="s">
        <v>50</v>
      </c>
      <c r="H10031" t="s">
        <v>58</v>
      </c>
      <c r="I10031" s="1">
        <v>1164778</v>
      </c>
      <c r="J10031" s="2">
        <f>VLOOKUP(Oliusala[[#This Row],[tegund]],Tegundir!$B$2:$D$19,3,FALSE)*Oliusala[[#This Row],[magn]]/1000</f>
        <v>873.58349999999996</v>
      </c>
      <c r="K10031">
        <v>2018</v>
      </c>
      <c r="L10031" t="s">
        <v>18</v>
      </c>
      <c r="M10031" s="144" t="s">
        <v>59</v>
      </c>
    </row>
    <row r="10032" spans="1:13" x14ac:dyDescent="0.2">
      <c r="A10032" t="s">
        <v>63</v>
      </c>
      <c r="B10032" s="144" t="s">
        <v>74</v>
      </c>
      <c r="C10032">
        <v>230</v>
      </c>
      <c r="D10032" t="str">
        <f>VLOOKUP(Oliusala[[#This Row],[postnumer]],Sveitarfelog[#All],4,FALSE)</f>
        <v>Reykjanesbær</v>
      </c>
      <c r="E10032" t="str">
        <f>VLOOKUP(Oliusala[[#This Row],[postnumer]],Sveitarfelog[#All],5,FALSE)</f>
        <v>Suðurnes</v>
      </c>
      <c r="F10032" t="s">
        <v>20</v>
      </c>
      <c r="G10032" t="s">
        <v>50</v>
      </c>
      <c r="H10032" s="1" t="s">
        <v>58</v>
      </c>
      <c r="I10032" s="1">
        <v>1938192</v>
      </c>
      <c r="J10032" s="2">
        <f>VLOOKUP(Oliusala[[#This Row],[tegund]],Tegundir!$B$2:$D$19,3,FALSE)*Oliusala[[#This Row],[magn]]/1000</f>
        <v>1453.644</v>
      </c>
      <c r="K10032">
        <v>2018</v>
      </c>
      <c r="L10032" t="s">
        <v>18</v>
      </c>
      <c r="M10032" s="144" t="s">
        <v>59</v>
      </c>
    </row>
    <row r="10033" spans="1:13" x14ac:dyDescent="0.2">
      <c r="A10033" t="s">
        <v>63</v>
      </c>
      <c r="B10033" s="144" t="s">
        <v>74</v>
      </c>
      <c r="C10033">
        <v>230</v>
      </c>
      <c r="D10033" t="str">
        <f>VLOOKUP(Oliusala[[#This Row],[postnumer]],Sveitarfelog[#All],4,FALSE)</f>
        <v>Reykjanesbær</v>
      </c>
      <c r="E10033" t="str">
        <f>VLOOKUP(Oliusala[[#This Row],[postnumer]],Sveitarfelog[#All],5,FALSE)</f>
        <v>Suðurnes</v>
      </c>
      <c r="F10033" t="s">
        <v>20</v>
      </c>
      <c r="G10033" t="s">
        <v>50</v>
      </c>
      <c r="H10033" s="1" t="s">
        <v>58</v>
      </c>
      <c r="I10033" s="1">
        <v>347566</v>
      </c>
      <c r="J10033" s="2">
        <f>VLOOKUP(Oliusala[[#This Row],[tegund]],Tegundir!$B$2:$D$19,3,FALSE)*Oliusala[[#This Row],[magn]]/1000</f>
        <v>260.67450000000002</v>
      </c>
      <c r="K10033">
        <v>2018</v>
      </c>
      <c r="L10033" t="s">
        <v>18</v>
      </c>
      <c r="M10033" s="144" t="s">
        <v>59</v>
      </c>
    </row>
    <row r="10034" spans="1:13" x14ac:dyDescent="0.2">
      <c r="A10034" t="s">
        <v>63</v>
      </c>
      <c r="B10034" s="144" t="s">
        <v>74</v>
      </c>
      <c r="C10034">
        <v>230</v>
      </c>
      <c r="D10034" t="str">
        <f>VLOOKUP(Oliusala[[#This Row],[postnumer]],Sveitarfelog[#All],4,FALSE)</f>
        <v>Reykjanesbær</v>
      </c>
      <c r="E10034" t="str">
        <f>VLOOKUP(Oliusala[[#This Row],[postnumer]],Sveitarfelog[#All],5,FALSE)</f>
        <v>Suðurnes</v>
      </c>
      <c r="F10034" t="s">
        <v>20</v>
      </c>
      <c r="G10034" t="s">
        <v>50</v>
      </c>
      <c r="H10034" s="1" t="s">
        <v>58</v>
      </c>
      <c r="I10034" s="1">
        <v>82340</v>
      </c>
      <c r="J10034" s="2">
        <f>VLOOKUP(Oliusala[[#This Row],[tegund]],Tegundir!$B$2:$D$19,3,FALSE)*Oliusala[[#This Row],[magn]]/1000</f>
        <v>61.755000000000003</v>
      </c>
      <c r="K10034">
        <v>2018</v>
      </c>
      <c r="L10034" t="s">
        <v>18</v>
      </c>
      <c r="M10034" s="144" t="s">
        <v>59</v>
      </c>
    </row>
    <row r="10035" spans="1:13" x14ac:dyDescent="0.2">
      <c r="A10035" t="s">
        <v>63</v>
      </c>
      <c r="B10035" s="144" t="s">
        <v>74</v>
      </c>
      <c r="C10035">
        <v>230</v>
      </c>
      <c r="D10035" t="str">
        <f>VLOOKUP(Oliusala[[#This Row],[postnumer]],Sveitarfelog[#All],4,FALSE)</f>
        <v>Reykjanesbær</v>
      </c>
      <c r="E10035" t="str">
        <f>VLOOKUP(Oliusala[[#This Row],[postnumer]],Sveitarfelog[#All],5,FALSE)</f>
        <v>Suðurnes</v>
      </c>
      <c r="F10035" t="s">
        <v>46</v>
      </c>
      <c r="G10035" t="s">
        <v>50</v>
      </c>
      <c r="H10035" s="1" t="s">
        <v>58</v>
      </c>
      <c r="I10035" s="1">
        <v>670</v>
      </c>
      <c r="J10035" s="2">
        <f>VLOOKUP(Oliusala[[#This Row],[tegund]],Tegundir!$B$2:$D$19,3,FALSE)*Oliusala[[#This Row],[magn]]/1000</f>
        <v>0.50249999999999995</v>
      </c>
      <c r="K10035">
        <v>2018</v>
      </c>
      <c r="L10035" t="s">
        <v>18</v>
      </c>
      <c r="M10035" s="144" t="s">
        <v>59</v>
      </c>
    </row>
    <row r="10036" spans="1:13" x14ac:dyDescent="0.2">
      <c r="A10036" t="s">
        <v>63</v>
      </c>
      <c r="B10036" s="144" t="s">
        <v>74</v>
      </c>
      <c r="C10036">
        <v>230</v>
      </c>
      <c r="D10036" t="str">
        <f>VLOOKUP(Oliusala[[#This Row],[postnumer]],Sveitarfelog[#All],4,FALSE)</f>
        <v>Reykjanesbær</v>
      </c>
      <c r="E10036" t="str">
        <f>VLOOKUP(Oliusala[[#This Row],[postnumer]],Sveitarfelog[#All],5,FALSE)</f>
        <v>Suðurnes</v>
      </c>
      <c r="F10036" t="s">
        <v>21</v>
      </c>
      <c r="G10036" t="s">
        <v>50</v>
      </c>
      <c r="H10036" s="1" t="s">
        <v>58</v>
      </c>
      <c r="I10036" s="1">
        <v>290024</v>
      </c>
      <c r="J10036" s="2">
        <f>VLOOKUP(Oliusala[[#This Row],[tegund]],Tegundir!$B$2:$D$19,3,FALSE)*Oliusala[[#This Row],[magn]]/1000</f>
        <v>217.518</v>
      </c>
      <c r="K10036">
        <v>2018</v>
      </c>
      <c r="L10036" t="s">
        <v>18</v>
      </c>
      <c r="M10036" s="144" t="s">
        <v>59</v>
      </c>
    </row>
    <row r="10037" spans="1:13" x14ac:dyDescent="0.2">
      <c r="A10037" t="s">
        <v>63</v>
      </c>
      <c r="B10037" s="144" t="s">
        <v>77</v>
      </c>
      <c r="C10037">
        <v>240</v>
      </c>
      <c r="D10037" t="str">
        <f>VLOOKUP(Oliusala[[#This Row],[postnumer]],Sveitarfelog[#All],4,FALSE)</f>
        <v>Grindavíkurbær</v>
      </c>
      <c r="E10037" t="str">
        <f>VLOOKUP(Oliusala[[#This Row],[postnumer]],Sveitarfelog[#All],5,FALSE)</f>
        <v>Suðurnes</v>
      </c>
      <c r="F10037" t="s">
        <v>20</v>
      </c>
      <c r="G10037" t="s">
        <v>50</v>
      </c>
      <c r="H10037" s="1" t="s">
        <v>58</v>
      </c>
      <c r="I10037" s="1">
        <v>731893</v>
      </c>
      <c r="J10037" s="2">
        <f>VLOOKUP(Oliusala[[#This Row],[tegund]],Tegundir!$B$2:$D$19,3,FALSE)*Oliusala[[#This Row],[magn]]/1000</f>
        <v>548.91975000000002</v>
      </c>
      <c r="K10037">
        <v>2018</v>
      </c>
      <c r="L10037" t="s">
        <v>18</v>
      </c>
      <c r="M10037" s="144" t="s">
        <v>59</v>
      </c>
    </row>
    <row r="10038" spans="1:13" x14ac:dyDescent="0.2">
      <c r="A10038" t="s">
        <v>63</v>
      </c>
      <c r="B10038" s="144" t="s">
        <v>77</v>
      </c>
      <c r="C10038">
        <v>240</v>
      </c>
      <c r="D10038" t="str">
        <f>VLOOKUP(Oliusala[[#This Row],[postnumer]],Sveitarfelog[#All],4,FALSE)</f>
        <v>Grindavíkurbær</v>
      </c>
      <c r="E10038" t="str">
        <f>VLOOKUP(Oliusala[[#This Row],[postnumer]],Sveitarfelog[#All],5,FALSE)</f>
        <v>Suðurnes</v>
      </c>
      <c r="F10038" t="s">
        <v>21</v>
      </c>
      <c r="G10038" t="s">
        <v>50</v>
      </c>
      <c r="H10038" s="1" t="s">
        <v>58</v>
      </c>
      <c r="I10038" s="1">
        <v>375348</v>
      </c>
      <c r="J10038" s="2">
        <f>VLOOKUP(Oliusala[[#This Row],[tegund]],Tegundir!$B$2:$D$19,3,FALSE)*Oliusala[[#This Row],[magn]]/1000</f>
        <v>281.51100000000002</v>
      </c>
      <c r="K10038">
        <v>2018</v>
      </c>
      <c r="L10038" t="s">
        <v>18</v>
      </c>
      <c r="M10038" s="144" t="s">
        <v>59</v>
      </c>
    </row>
    <row r="10039" spans="1:13" x14ac:dyDescent="0.2">
      <c r="A10039" t="s">
        <v>63</v>
      </c>
      <c r="B10039" s="144" t="s">
        <v>78</v>
      </c>
      <c r="C10039">
        <v>245</v>
      </c>
      <c r="D10039" t="str">
        <f>VLOOKUP(Oliusala[[#This Row],[postnumer]],Sveitarfelog[#All],4,FALSE)</f>
        <v>Suðurnesjabær</v>
      </c>
      <c r="E10039" t="str">
        <f>VLOOKUP(Oliusala[[#This Row],[postnumer]],Sveitarfelog[#All],5,FALSE)</f>
        <v>Suðurnes</v>
      </c>
      <c r="F10039" t="s">
        <v>20</v>
      </c>
      <c r="G10039" t="s">
        <v>50</v>
      </c>
      <c r="H10039" s="1" t="s">
        <v>58</v>
      </c>
      <c r="I10039" s="1">
        <v>380286</v>
      </c>
      <c r="J10039" s="2">
        <f>VLOOKUP(Oliusala[[#This Row],[tegund]],Tegundir!$B$2:$D$19,3,FALSE)*Oliusala[[#This Row],[magn]]/1000</f>
        <v>285.21449999999999</v>
      </c>
      <c r="K10039">
        <v>2018</v>
      </c>
      <c r="L10039" t="s">
        <v>18</v>
      </c>
      <c r="M10039" s="144" t="s">
        <v>59</v>
      </c>
    </row>
    <row r="10040" spans="1:13" x14ac:dyDescent="0.2">
      <c r="A10040" t="s">
        <v>63</v>
      </c>
      <c r="B10040" s="144" t="s">
        <v>78</v>
      </c>
      <c r="C10040">
        <v>245</v>
      </c>
      <c r="D10040" t="str">
        <f>VLOOKUP(Oliusala[[#This Row],[postnumer]],Sveitarfelog[#All],4,FALSE)</f>
        <v>Suðurnesjabær</v>
      </c>
      <c r="E10040" t="str">
        <f>VLOOKUP(Oliusala[[#This Row],[postnumer]],Sveitarfelog[#All],5,FALSE)</f>
        <v>Suðurnes</v>
      </c>
      <c r="F10040" t="s">
        <v>21</v>
      </c>
      <c r="G10040" t="s">
        <v>50</v>
      </c>
      <c r="H10040" s="1" t="s">
        <v>58</v>
      </c>
      <c r="I10040" s="1">
        <v>47324</v>
      </c>
      <c r="J10040" s="2">
        <f>VLOOKUP(Oliusala[[#This Row],[tegund]],Tegundir!$B$2:$D$19,3,FALSE)*Oliusala[[#This Row],[magn]]/1000</f>
        <v>35.493000000000002</v>
      </c>
      <c r="K10040">
        <v>2018</v>
      </c>
      <c r="L10040" t="s">
        <v>18</v>
      </c>
      <c r="M10040" s="144" t="s">
        <v>59</v>
      </c>
    </row>
    <row r="10041" spans="1:13" x14ac:dyDescent="0.2">
      <c r="A10041" t="s">
        <v>63</v>
      </c>
      <c r="B10041" s="144" t="s">
        <v>79</v>
      </c>
      <c r="C10041">
        <v>250</v>
      </c>
      <c r="D10041" t="str">
        <f>VLOOKUP(Oliusala[[#This Row],[postnumer]],Sveitarfelog[#All],4,FALSE)</f>
        <v>Suðurnesjabær</v>
      </c>
      <c r="E10041" t="str">
        <f>VLOOKUP(Oliusala[[#This Row],[postnumer]],Sveitarfelog[#All],5,FALSE)</f>
        <v>Suðurnes</v>
      </c>
      <c r="F10041" t="s">
        <v>20</v>
      </c>
      <c r="G10041" t="s">
        <v>50</v>
      </c>
      <c r="H10041" s="1" t="s">
        <v>58</v>
      </c>
      <c r="I10041" s="1">
        <v>40720</v>
      </c>
      <c r="J10041" s="2">
        <f>VLOOKUP(Oliusala[[#This Row],[tegund]],Tegundir!$B$2:$D$19,3,FALSE)*Oliusala[[#This Row],[magn]]/1000</f>
        <v>30.54</v>
      </c>
      <c r="K10041">
        <v>2018</v>
      </c>
      <c r="L10041" t="s">
        <v>18</v>
      </c>
      <c r="M10041" s="144" t="s">
        <v>59</v>
      </c>
    </row>
    <row r="10042" spans="1:13" x14ac:dyDescent="0.2">
      <c r="A10042" t="s">
        <v>63</v>
      </c>
      <c r="B10042" s="144" t="s">
        <v>79</v>
      </c>
      <c r="C10042">
        <v>250</v>
      </c>
      <c r="D10042" t="str">
        <f>VLOOKUP(Oliusala[[#This Row],[postnumer]],Sveitarfelog[#All],4,FALSE)</f>
        <v>Suðurnesjabær</v>
      </c>
      <c r="E10042" t="str">
        <f>VLOOKUP(Oliusala[[#This Row],[postnumer]],Sveitarfelog[#All],5,FALSE)</f>
        <v>Suðurnes</v>
      </c>
      <c r="F10042" t="s">
        <v>21</v>
      </c>
      <c r="G10042" t="s">
        <v>50</v>
      </c>
      <c r="H10042" s="1" t="s">
        <v>58</v>
      </c>
      <c r="I10042" s="1">
        <v>207839</v>
      </c>
      <c r="J10042" s="2">
        <f>VLOOKUP(Oliusala[[#This Row],[tegund]],Tegundir!$B$2:$D$19,3,FALSE)*Oliusala[[#This Row],[magn]]/1000</f>
        <v>155.87925000000001</v>
      </c>
      <c r="K10042">
        <v>2018</v>
      </c>
      <c r="L10042" t="s">
        <v>18</v>
      </c>
      <c r="M10042" s="144" t="s">
        <v>59</v>
      </c>
    </row>
    <row r="10043" spans="1:13" x14ac:dyDescent="0.2">
      <c r="A10043" t="s">
        <v>63</v>
      </c>
      <c r="B10043" s="144" t="s">
        <v>80</v>
      </c>
      <c r="C10043">
        <v>260</v>
      </c>
      <c r="D10043" t="str">
        <f>VLOOKUP(Oliusala[[#This Row],[postnumer]],Sveitarfelog[#All],4,FALSE)</f>
        <v>Reykjanesbær</v>
      </c>
      <c r="E10043" t="str">
        <f>VLOOKUP(Oliusala[[#This Row],[postnumer]],Sveitarfelog[#All],5,FALSE)</f>
        <v>Suðurnes</v>
      </c>
      <c r="F10043" t="s">
        <v>20</v>
      </c>
      <c r="G10043" t="s">
        <v>50</v>
      </c>
      <c r="H10043" t="s">
        <v>58</v>
      </c>
      <c r="I10043" s="1">
        <v>775935</v>
      </c>
      <c r="J10043" s="2">
        <f>VLOOKUP(Oliusala[[#This Row],[tegund]],Tegundir!$B$2:$D$19,3,FALSE)*Oliusala[[#This Row],[magn]]/1000</f>
        <v>581.95124999999996</v>
      </c>
      <c r="K10043">
        <v>2018</v>
      </c>
      <c r="L10043" t="s">
        <v>18</v>
      </c>
      <c r="M10043" s="144" t="s">
        <v>59</v>
      </c>
    </row>
    <row r="10044" spans="1:13" x14ac:dyDescent="0.2">
      <c r="A10044" t="s">
        <v>63</v>
      </c>
      <c r="B10044" s="144" t="s">
        <v>80</v>
      </c>
      <c r="C10044">
        <v>260</v>
      </c>
      <c r="D10044" t="str">
        <f>VLOOKUP(Oliusala[[#This Row],[postnumer]],Sveitarfelog[#All],4,FALSE)</f>
        <v>Reykjanesbær</v>
      </c>
      <c r="E10044" t="str">
        <f>VLOOKUP(Oliusala[[#This Row],[postnumer]],Sveitarfelog[#All],5,FALSE)</f>
        <v>Suðurnes</v>
      </c>
      <c r="F10044" t="s">
        <v>20</v>
      </c>
      <c r="G10044" t="s">
        <v>50</v>
      </c>
      <c r="H10044" s="1" t="s">
        <v>58</v>
      </c>
      <c r="I10044" s="1">
        <v>3067590</v>
      </c>
      <c r="J10044" s="2">
        <f>VLOOKUP(Oliusala[[#This Row],[tegund]],Tegundir!$B$2:$D$19,3,FALSE)*Oliusala[[#This Row],[magn]]/1000</f>
        <v>2300.6925000000001</v>
      </c>
      <c r="K10044">
        <v>2018</v>
      </c>
      <c r="L10044" t="s">
        <v>18</v>
      </c>
      <c r="M10044" s="144" t="s">
        <v>59</v>
      </c>
    </row>
    <row r="10045" spans="1:13" x14ac:dyDescent="0.2">
      <c r="A10045" t="s">
        <v>63</v>
      </c>
      <c r="B10045" s="144" t="s">
        <v>80</v>
      </c>
      <c r="C10045">
        <v>260</v>
      </c>
      <c r="D10045" t="str">
        <f>VLOOKUP(Oliusala[[#This Row],[postnumer]],Sveitarfelog[#All],4,FALSE)</f>
        <v>Reykjanesbær</v>
      </c>
      <c r="E10045" t="str">
        <f>VLOOKUP(Oliusala[[#This Row],[postnumer]],Sveitarfelog[#All],5,FALSE)</f>
        <v>Suðurnes</v>
      </c>
      <c r="F10045" t="s">
        <v>20</v>
      </c>
      <c r="G10045" t="s">
        <v>50</v>
      </c>
      <c r="H10045" t="s">
        <v>58</v>
      </c>
      <c r="I10045" s="1">
        <v>1361346</v>
      </c>
      <c r="J10045" s="2">
        <f>VLOOKUP(Oliusala[[#This Row],[tegund]],Tegundir!$B$2:$D$19,3,FALSE)*Oliusala[[#This Row],[magn]]/1000</f>
        <v>1021.0095</v>
      </c>
      <c r="K10045">
        <v>2018</v>
      </c>
      <c r="L10045" t="s">
        <v>18</v>
      </c>
      <c r="M10045" s="144" t="s">
        <v>59</v>
      </c>
    </row>
    <row r="10046" spans="1:13" x14ac:dyDescent="0.2">
      <c r="A10046" t="s">
        <v>57</v>
      </c>
      <c r="B10046" s="144" t="s">
        <v>81</v>
      </c>
      <c r="C10046">
        <v>270</v>
      </c>
      <c r="D10046" t="str">
        <f>VLOOKUP(Oliusala[[#This Row],[postnumer]],Sveitarfelog[#All],4,FALSE)</f>
        <v>Mosfellsbær</v>
      </c>
      <c r="E10046" t="str">
        <f>VLOOKUP(Oliusala[[#This Row],[postnumer]],Sveitarfelog[#All],5,FALSE)</f>
        <v>Höfuðborgarsvæðið</v>
      </c>
      <c r="F10046" t="s">
        <v>21</v>
      </c>
      <c r="G10046" t="s">
        <v>50</v>
      </c>
      <c r="H10046" t="s">
        <v>60</v>
      </c>
      <c r="I10046" s="1">
        <v>1561</v>
      </c>
      <c r="J10046" s="2">
        <f>VLOOKUP(Oliusala[[#This Row],[tegund]],Tegundir!$B$2:$D$19,3,FALSE)*Oliusala[[#This Row],[magn]]/1000</f>
        <v>1.17075</v>
      </c>
      <c r="K10046">
        <v>2018</v>
      </c>
      <c r="L10046" t="s">
        <v>18</v>
      </c>
      <c r="M10046" s="144" t="s">
        <v>59</v>
      </c>
    </row>
    <row r="10047" spans="1:13" x14ac:dyDescent="0.2">
      <c r="A10047" t="s">
        <v>63</v>
      </c>
      <c r="B10047" s="144" t="s">
        <v>81</v>
      </c>
      <c r="C10047">
        <v>270</v>
      </c>
      <c r="D10047" t="str">
        <f>VLOOKUP(Oliusala[[#This Row],[postnumer]],Sveitarfelog[#All],4,FALSE)</f>
        <v>Mosfellsbær</v>
      </c>
      <c r="E10047" t="str">
        <f>VLOOKUP(Oliusala[[#This Row],[postnumer]],Sveitarfelog[#All],5,FALSE)</f>
        <v>Höfuðborgarsvæðið</v>
      </c>
      <c r="F10047" t="s">
        <v>20</v>
      </c>
      <c r="G10047" t="s">
        <v>50</v>
      </c>
      <c r="H10047" s="1" t="s">
        <v>58</v>
      </c>
      <c r="I10047" s="1">
        <v>330038</v>
      </c>
      <c r="J10047" s="2">
        <f>VLOOKUP(Oliusala[[#This Row],[tegund]],Tegundir!$B$2:$D$19,3,FALSE)*Oliusala[[#This Row],[magn]]/1000</f>
        <v>247.52850000000001</v>
      </c>
      <c r="K10047">
        <v>2018</v>
      </c>
      <c r="L10047" t="s">
        <v>18</v>
      </c>
      <c r="M10047" s="144" t="s">
        <v>59</v>
      </c>
    </row>
    <row r="10048" spans="1:13" x14ac:dyDescent="0.2">
      <c r="A10048" t="s">
        <v>63</v>
      </c>
      <c r="B10048" s="144" t="s">
        <v>81</v>
      </c>
      <c r="C10048">
        <v>270</v>
      </c>
      <c r="D10048" t="str">
        <f>VLOOKUP(Oliusala[[#This Row],[postnumer]],Sveitarfelog[#All],4,FALSE)</f>
        <v>Mosfellsbær</v>
      </c>
      <c r="E10048" t="str">
        <f>VLOOKUP(Oliusala[[#This Row],[postnumer]],Sveitarfelog[#All],5,FALSE)</f>
        <v>Höfuðborgarsvæðið</v>
      </c>
      <c r="F10048" t="s">
        <v>46</v>
      </c>
      <c r="G10048" t="s">
        <v>50</v>
      </c>
      <c r="H10048" s="1" t="s">
        <v>58</v>
      </c>
      <c r="I10048" s="1">
        <v>27206</v>
      </c>
      <c r="J10048" s="2">
        <f>VLOOKUP(Oliusala[[#This Row],[tegund]],Tegundir!$B$2:$D$19,3,FALSE)*Oliusala[[#This Row],[magn]]/1000</f>
        <v>20.404499999999999</v>
      </c>
      <c r="K10048">
        <v>2018</v>
      </c>
      <c r="L10048" t="s">
        <v>18</v>
      </c>
      <c r="M10048" s="144" t="s">
        <v>59</v>
      </c>
    </row>
    <row r="10049" spans="1:13" x14ac:dyDescent="0.2">
      <c r="A10049" t="s">
        <v>63</v>
      </c>
      <c r="B10049" s="144" t="s">
        <v>81</v>
      </c>
      <c r="C10049">
        <v>270</v>
      </c>
      <c r="D10049" t="str">
        <f>VLOOKUP(Oliusala[[#This Row],[postnumer]],Sveitarfelog[#All],4,FALSE)</f>
        <v>Mosfellsbær</v>
      </c>
      <c r="E10049" t="str">
        <f>VLOOKUP(Oliusala[[#This Row],[postnumer]],Sveitarfelog[#All],5,FALSE)</f>
        <v>Höfuðborgarsvæðið</v>
      </c>
      <c r="F10049" t="s">
        <v>21</v>
      </c>
      <c r="G10049" t="s">
        <v>50</v>
      </c>
      <c r="H10049" s="1" t="s">
        <v>58</v>
      </c>
      <c r="I10049" s="1">
        <v>1738111</v>
      </c>
      <c r="J10049" s="2">
        <f>VLOOKUP(Oliusala[[#This Row],[tegund]],Tegundir!$B$2:$D$19,3,FALSE)*Oliusala[[#This Row],[magn]]/1000</f>
        <v>1303.5832499999999</v>
      </c>
      <c r="K10049">
        <v>2018</v>
      </c>
      <c r="L10049" t="s">
        <v>18</v>
      </c>
      <c r="M10049" s="144" t="s">
        <v>59</v>
      </c>
    </row>
    <row r="10050" spans="1:13" x14ac:dyDescent="0.2">
      <c r="A10050" t="s">
        <v>63</v>
      </c>
      <c r="B10050" s="144" t="s">
        <v>82</v>
      </c>
      <c r="C10050">
        <v>270</v>
      </c>
      <c r="D10050" t="str">
        <f>VLOOKUP(Oliusala[[#This Row],[postnumer]],Sveitarfelog[#All],4,FALSE)</f>
        <v>Mosfellsbær</v>
      </c>
      <c r="E10050" t="str">
        <f>VLOOKUP(Oliusala[[#This Row],[postnumer]],Sveitarfelog[#All],5,FALSE)</f>
        <v>Höfuðborgarsvæðið</v>
      </c>
      <c r="F10050" t="s">
        <v>20</v>
      </c>
      <c r="G10050" t="s">
        <v>50</v>
      </c>
      <c r="H10050" s="1" t="s">
        <v>58</v>
      </c>
      <c r="I10050" s="1">
        <v>436947</v>
      </c>
      <c r="J10050" s="2">
        <f>VLOOKUP(Oliusala[[#This Row],[tegund]],Tegundir!$B$2:$D$19,3,FALSE)*Oliusala[[#This Row],[magn]]/1000</f>
        <v>327.71024999999997</v>
      </c>
      <c r="K10050">
        <v>2018</v>
      </c>
      <c r="L10050" t="s">
        <v>18</v>
      </c>
      <c r="M10050" s="144" t="s">
        <v>59</v>
      </c>
    </row>
    <row r="10051" spans="1:13" x14ac:dyDescent="0.2">
      <c r="A10051" t="s">
        <v>63</v>
      </c>
      <c r="B10051" s="144" t="s">
        <v>81</v>
      </c>
      <c r="C10051">
        <v>270</v>
      </c>
      <c r="D10051" t="str">
        <f>VLOOKUP(Oliusala[[#This Row],[postnumer]],Sveitarfelog[#All],4,FALSE)</f>
        <v>Mosfellsbær</v>
      </c>
      <c r="E10051" t="str">
        <f>VLOOKUP(Oliusala[[#This Row],[postnumer]],Sveitarfelog[#All],5,FALSE)</f>
        <v>Höfuðborgarsvæðið</v>
      </c>
      <c r="F10051" t="s">
        <v>20</v>
      </c>
      <c r="G10051" t="s">
        <v>50</v>
      </c>
      <c r="H10051" t="s">
        <v>58</v>
      </c>
      <c r="I10051" s="1">
        <v>2757079</v>
      </c>
      <c r="J10051" s="2">
        <f>VLOOKUP(Oliusala[[#This Row],[tegund]],Tegundir!$B$2:$D$19,3,FALSE)*Oliusala[[#This Row],[magn]]/1000</f>
        <v>2067.8092499999998</v>
      </c>
      <c r="K10051">
        <v>2018</v>
      </c>
      <c r="L10051" t="s">
        <v>18</v>
      </c>
      <c r="M10051" s="144" t="s">
        <v>59</v>
      </c>
    </row>
    <row r="10052" spans="1:13" x14ac:dyDescent="0.2">
      <c r="A10052" t="s">
        <v>63</v>
      </c>
      <c r="B10052" s="144" t="s">
        <v>84</v>
      </c>
      <c r="C10052">
        <v>300</v>
      </c>
      <c r="D10052" t="str">
        <f>VLOOKUP(Oliusala[[#This Row],[postnumer]],Sveitarfelog[#All],4,FALSE)</f>
        <v>Akraneskaupstaður,Hvalfjarðarsveit,Kjósarhreppur</v>
      </c>
      <c r="E10052" t="str">
        <f>VLOOKUP(Oliusala[[#This Row],[postnumer]],Sveitarfelog[#All],5,FALSE)</f>
        <v>Vesturland</v>
      </c>
      <c r="F10052" t="s">
        <v>20</v>
      </c>
      <c r="G10052" t="s">
        <v>50</v>
      </c>
      <c r="H10052" t="s">
        <v>58</v>
      </c>
      <c r="I10052" s="1">
        <v>420483</v>
      </c>
      <c r="J10052" s="2">
        <f>VLOOKUP(Oliusala[[#This Row],[tegund]],Tegundir!$B$2:$D$19,3,FALSE)*Oliusala[[#This Row],[magn]]/1000</f>
        <v>315.36225000000002</v>
      </c>
      <c r="K10052">
        <v>2018</v>
      </c>
      <c r="L10052" t="s">
        <v>18</v>
      </c>
      <c r="M10052" s="144" t="s">
        <v>59</v>
      </c>
    </row>
    <row r="10053" spans="1:13" x14ac:dyDescent="0.2">
      <c r="A10053" t="s">
        <v>63</v>
      </c>
      <c r="B10053" s="144" t="s">
        <v>84</v>
      </c>
      <c r="C10053">
        <v>300</v>
      </c>
      <c r="D10053" t="str">
        <f>VLOOKUP(Oliusala[[#This Row],[postnumer]],Sveitarfelog[#All],4,FALSE)</f>
        <v>Akraneskaupstaður,Hvalfjarðarsveit,Kjósarhreppur</v>
      </c>
      <c r="E10053" t="str">
        <f>VLOOKUP(Oliusala[[#This Row],[postnumer]],Sveitarfelog[#All],5,FALSE)</f>
        <v>Vesturland</v>
      </c>
      <c r="F10053" t="s">
        <v>21</v>
      </c>
      <c r="G10053" t="s">
        <v>50</v>
      </c>
      <c r="H10053" t="s">
        <v>58</v>
      </c>
      <c r="I10053" s="1">
        <v>449046</v>
      </c>
      <c r="J10053" s="2">
        <f>VLOOKUP(Oliusala[[#This Row],[tegund]],Tegundir!$B$2:$D$19,3,FALSE)*Oliusala[[#This Row],[magn]]/1000</f>
        <v>336.78449999999998</v>
      </c>
      <c r="K10053">
        <v>2018</v>
      </c>
      <c r="L10053" t="s">
        <v>18</v>
      </c>
      <c r="M10053" s="144" t="s">
        <v>59</v>
      </c>
    </row>
    <row r="10054" spans="1:13" x14ac:dyDescent="0.2">
      <c r="A10054" t="s">
        <v>63</v>
      </c>
      <c r="B10054" s="144" t="s">
        <v>84</v>
      </c>
      <c r="C10054">
        <v>300</v>
      </c>
      <c r="D10054" t="str">
        <f>VLOOKUP(Oliusala[[#This Row],[postnumer]],Sveitarfelog[#All],4,FALSE)</f>
        <v>Akraneskaupstaður,Hvalfjarðarsveit,Kjósarhreppur</v>
      </c>
      <c r="E10054" t="str">
        <f>VLOOKUP(Oliusala[[#This Row],[postnumer]],Sveitarfelog[#All],5,FALSE)</f>
        <v>Vesturland</v>
      </c>
      <c r="F10054" t="s">
        <v>20</v>
      </c>
      <c r="G10054" t="s">
        <v>50</v>
      </c>
      <c r="H10054" s="1" t="s">
        <v>58</v>
      </c>
      <c r="I10054" s="1">
        <v>1113652</v>
      </c>
      <c r="J10054" s="2">
        <f>VLOOKUP(Oliusala[[#This Row],[tegund]],Tegundir!$B$2:$D$19,3,FALSE)*Oliusala[[#This Row],[magn]]/1000</f>
        <v>835.23900000000003</v>
      </c>
      <c r="K10054">
        <v>2018</v>
      </c>
      <c r="L10054" t="s">
        <v>18</v>
      </c>
      <c r="M10054" s="144" t="s">
        <v>59</v>
      </c>
    </row>
    <row r="10055" spans="1:13" x14ac:dyDescent="0.2">
      <c r="A10055" t="s">
        <v>63</v>
      </c>
      <c r="B10055" s="144" t="s">
        <v>84</v>
      </c>
      <c r="C10055">
        <v>300</v>
      </c>
      <c r="D10055" t="str">
        <f>VLOOKUP(Oliusala[[#This Row],[postnumer]],Sveitarfelog[#All],4,FALSE)</f>
        <v>Akraneskaupstaður,Hvalfjarðarsveit,Kjósarhreppur</v>
      </c>
      <c r="E10055" t="str">
        <f>VLOOKUP(Oliusala[[#This Row],[postnumer]],Sveitarfelog[#All],5,FALSE)</f>
        <v>Vesturland</v>
      </c>
      <c r="F10055" t="s">
        <v>20</v>
      </c>
      <c r="G10055" t="s">
        <v>50</v>
      </c>
      <c r="H10055" s="1" t="s">
        <v>58</v>
      </c>
      <c r="I10055" s="1">
        <v>103465</v>
      </c>
      <c r="J10055" s="2">
        <f>VLOOKUP(Oliusala[[#This Row],[tegund]],Tegundir!$B$2:$D$19,3,FALSE)*Oliusala[[#This Row],[magn]]/1000</f>
        <v>77.598749999999995</v>
      </c>
      <c r="K10055">
        <v>2018</v>
      </c>
      <c r="L10055" t="s">
        <v>18</v>
      </c>
      <c r="M10055" s="144" t="s">
        <v>59</v>
      </c>
    </row>
    <row r="10056" spans="1:13" x14ac:dyDescent="0.2">
      <c r="A10056" t="s">
        <v>63</v>
      </c>
      <c r="B10056" s="144" t="s">
        <v>84</v>
      </c>
      <c r="C10056">
        <v>300</v>
      </c>
      <c r="D10056" t="str">
        <f>VLOOKUP(Oliusala[[#This Row],[postnumer]],Sveitarfelog[#All],4,FALSE)</f>
        <v>Akraneskaupstaður,Hvalfjarðarsveit,Kjósarhreppur</v>
      </c>
      <c r="E10056" t="str">
        <f>VLOOKUP(Oliusala[[#This Row],[postnumer]],Sveitarfelog[#All],5,FALSE)</f>
        <v>Vesturland</v>
      </c>
      <c r="F10056" t="s">
        <v>20</v>
      </c>
      <c r="G10056" t="s">
        <v>50</v>
      </c>
      <c r="H10056" s="1" t="s">
        <v>58</v>
      </c>
      <c r="I10056" s="1">
        <v>374905</v>
      </c>
      <c r="J10056" s="2">
        <f>VLOOKUP(Oliusala[[#This Row],[tegund]],Tegundir!$B$2:$D$19,3,FALSE)*Oliusala[[#This Row],[magn]]/1000</f>
        <v>281.17874999999998</v>
      </c>
      <c r="K10056">
        <v>2018</v>
      </c>
      <c r="L10056" t="s">
        <v>18</v>
      </c>
      <c r="M10056" s="144" t="s">
        <v>59</v>
      </c>
    </row>
    <row r="10057" spans="1:13" x14ac:dyDescent="0.2">
      <c r="A10057" t="s">
        <v>63</v>
      </c>
      <c r="B10057" s="144" t="s">
        <v>85</v>
      </c>
      <c r="C10057">
        <v>300</v>
      </c>
      <c r="D10057" t="str">
        <f>VLOOKUP(Oliusala[[#This Row],[postnumer]],Sveitarfelog[#All],4,FALSE)</f>
        <v>Akraneskaupstaður,Hvalfjarðarsveit,Kjósarhreppur</v>
      </c>
      <c r="E10057" t="str">
        <f>VLOOKUP(Oliusala[[#This Row],[postnumer]],Sveitarfelog[#All],5,FALSE)</f>
        <v>Vesturland</v>
      </c>
      <c r="F10057" t="s">
        <v>20</v>
      </c>
      <c r="G10057" t="s">
        <v>50</v>
      </c>
      <c r="H10057" s="1" t="s">
        <v>58</v>
      </c>
      <c r="I10057" s="1">
        <v>41432</v>
      </c>
      <c r="J10057" s="2">
        <f>VLOOKUP(Oliusala[[#This Row],[tegund]],Tegundir!$B$2:$D$19,3,FALSE)*Oliusala[[#This Row],[magn]]/1000</f>
        <v>31.074000000000002</v>
      </c>
      <c r="K10057">
        <v>2018</v>
      </c>
      <c r="L10057" t="s">
        <v>18</v>
      </c>
      <c r="M10057" s="144" t="s">
        <v>59</v>
      </c>
    </row>
    <row r="10058" spans="1:13" x14ac:dyDescent="0.2">
      <c r="A10058" t="s">
        <v>63</v>
      </c>
      <c r="B10058" s="144" t="s">
        <v>86</v>
      </c>
      <c r="C10058">
        <v>301</v>
      </c>
      <c r="D10058" t="str">
        <f>VLOOKUP(Oliusala[[#This Row],[postnumer]],Sveitarfelog[#All],4,FALSE)</f>
        <v>Akraneskaupstaður,Hvalfjarðarsveit,Kjósarhreppur</v>
      </c>
      <c r="E10058" t="str">
        <f>VLOOKUP(Oliusala[[#This Row],[postnumer]],Sveitarfelog[#All],5,FALSE)</f>
        <v>Vesturland</v>
      </c>
      <c r="F10058" t="s">
        <v>20</v>
      </c>
      <c r="G10058" t="s">
        <v>50</v>
      </c>
      <c r="H10058" s="1" t="s">
        <v>58</v>
      </c>
      <c r="I10058" s="1">
        <v>71558</v>
      </c>
      <c r="J10058" s="2">
        <f>VLOOKUP(Oliusala[[#This Row],[tegund]],Tegundir!$B$2:$D$19,3,FALSE)*Oliusala[[#This Row],[magn]]/1000</f>
        <v>53.668500000000002</v>
      </c>
      <c r="K10058">
        <v>2018</v>
      </c>
      <c r="L10058" t="s">
        <v>18</v>
      </c>
      <c r="M10058" s="144" t="s">
        <v>59</v>
      </c>
    </row>
    <row r="10059" spans="1:13" x14ac:dyDescent="0.2">
      <c r="A10059" t="s">
        <v>63</v>
      </c>
      <c r="B10059" s="144" t="s">
        <v>88</v>
      </c>
      <c r="C10059">
        <v>310</v>
      </c>
      <c r="D10059" t="str">
        <f>VLOOKUP(Oliusala[[#This Row],[postnumer]],Sveitarfelog[#All],4,FALSE)</f>
        <v>Borgarbyggð,Skorradalshreppur</v>
      </c>
      <c r="E10059" t="str">
        <f>VLOOKUP(Oliusala[[#This Row],[postnumer]],Sveitarfelog[#All],5,FALSE)</f>
        <v>Vesturland</v>
      </c>
      <c r="F10059" t="s">
        <v>20</v>
      </c>
      <c r="G10059" t="s">
        <v>50</v>
      </c>
      <c r="H10059" s="1" t="s">
        <v>58</v>
      </c>
      <c r="I10059" s="1">
        <v>2779883</v>
      </c>
      <c r="J10059" s="2">
        <f>VLOOKUP(Oliusala[[#This Row],[tegund]],Tegundir!$B$2:$D$19,3,FALSE)*Oliusala[[#This Row],[magn]]/1000</f>
        <v>2084.9122499999999</v>
      </c>
      <c r="K10059">
        <v>2018</v>
      </c>
      <c r="L10059" t="s">
        <v>18</v>
      </c>
      <c r="M10059" s="144" t="s">
        <v>59</v>
      </c>
    </row>
    <row r="10060" spans="1:13" x14ac:dyDescent="0.2">
      <c r="A10060" t="s">
        <v>63</v>
      </c>
      <c r="B10060" s="144" t="s">
        <v>88</v>
      </c>
      <c r="C10060">
        <v>310</v>
      </c>
      <c r="D10060" t="str">
        <f>VLOOKUP(Oliusala[[#This Row],[postnumer]],Sveitarfelog[#All],4,FALSE)</f>
        <v>Borgarbyggð,Skorradalshreppur</v>
      </c>
      <c r="E10060" t="str">
        <f>VLOOKUP(Oliusala[[#This Row],[postnumer]],Sveitarfelog[#All],5,FALSE)</f>
        <v>Vesturland</v>
      </c>
      <c r="F10060" t="s">
        <v>21</v>
      </c>
      <c r="G10060" t="s">
        <v>50</v>
      </c>
      <c r="H10060" s="1" t="s">
        <v>58</v>
      </c>
      <c r="I10060" s="1">
        <v>1062947</v>
      </c>
      <c r="J10060" s="2">
        <f>VLOOKUP(Oliusala[[#This Row],[tegund]],Tegundir!$B$2:$D$19,3,FALSE)*Oliusala[[#This Row],[magn]]/1000</f>
        <v>797.21024999999997</v>
      </c>
      <c r="K10060">
        <v>2018</v>
      </c>
      <c r="L10060" t="s">
        <v>18</v>
      </c>
      <c r="M10060" s="144" t="s">
        <v>59</v>
      </c>
    </row>
    <row r="10061" spans="1:13" x14ac:dyDescent="0.2">
      <c r="A10061" t="s">
        <v>63</v>
      </c>
      <c r="B10061" s="144" t="s">
        <v>89</v>
      </c>
      <c r="C10061">
        <v>311</v>
      </c>
      <c r="D10061" t="str">
        <f>VLOOKUP(Oliusala[[#This Row],[postnumer]],Sveitarfelog[#All],4,FALSE)</f>
        <v>Borgarbyggð,Skorradalshreppur</v>
      </c>
      <c r="E10061" t="str">
        <f>VLOOKUP(Oliusala[[#This Row],[postnumer]],Sveitarfelog[#All],5,FALSE)</f>
        <v>Vesturland</v>
      </c>
      <c r="F10061" t="s">
        <v>20</v>
      </c>
      <c r="G10061" t="s">
        <v>50</v>
      </c>
      <c r="H10061" s="1" t="s">
        <v>58</v>
      </c>
      <c r="I10061" s="1">
        <v>319551</v>
      </c>
      <c r="J10061" s="2">
        <f>VLOOKUP(Oliusala[[#This Row],[tegund]],Tegundir!$B$2:$D$19,3,FALSE)*Oliusala[[#This Row],[magn]]/1000</f>
        <v>239.66325000000001</v>
      </c>
      <c r="K10061">
        <v>2018</v>
      </c>
      <c r="L10061" t="s">
        <v>18</v>
      </c>
      <c r="M10061" s="144" t="s">
        <v>59</v>
      </c>
    </row>
    <row r="10062" spans="1:13" x14ac:dyDescent="0.2">
      <c r="A10062" t="s">
        <v>63</v>
      </c>
      <c r="B10062" s="144" t="s">
        <v>90</v>
      </c>
      <c r="C10062">
        <v>311</v>
      </c>
      <c r="D10062" t="str">
        <f>VLOOKUP(Oliusala[[#This Row],[postnumer]],Sveitarfelog[#All],4,FALSE)</f>
        <v>Borgarbyggð,Skorradalshreppur</v>
      </c>
      <c r="E10062" t="str">
        <f>VLOOKUP(Oliusala[[#This Row],[postnumer]],Sveitarfelog[#All],5,FALSE)</f>
        <v>Vesturland</v>
      </c>
      <c r="F10062" t="s">
        <v>20</v>
      </c>
      <c r="G10062" t="s">
        <v>50</v>
      </c>
      <c r="H10062" s="1" t="s">
        <v>58</v>
      </c>
      <c r="I10062" s="1">
        <v>146044</v>
      </c>
      <c r="J10062" s="2">
        <f>VLOOKUP(Oliusala[[#This Row],[tegund]],Tegundir!$B$2:$D$19,3,FALSE)*Oliusala[[#This Row],[magn]]/1000</f>
        <v>109.533</v>
      </c>
      <c r="K10062">
        <v>2018</v>
      </c>
      <c r="L10062" t="s">
        <v>18</v>
      </c>
      <c r="M10062" s="144" t="s">
        <v>59</v>
      </c>
    </row>
    <row r="10063" spans="1:13" x14ac:dyDescent="0.2">
      <c r="A10063" t="s">
        <v>63</v>
      </c>
      <c r="B10063" s="144" t="s">
        <v>91</v>
      </c>
      <c r="C10063">
        <v>311</v>
      </c>
      <c r="D10063" t="str">
        <f>VLOOKUP(Oliusala[[#This Row],[postnumer]],Sveitarfelog[#All],4,FALSE)</f>
        <v>Borgarbyggð,Skorradalshreppur</v>
      </c>
      <c r="E10063" t="str">
        <f>VLOOKUP(Oliusala[[#This Row],[postnumer]],Sveitarfelog[#All],5,FALSE)</f>
        <v>Vesturland</v>
      </c>
      <c r="F10063" t="s">
        <v>20</v>
      </c>
      <c r="G10063" t="s">
        <v>50</v>
      </c>
      <c r="H10063" s="1" t="s">
        <v>58</v>
      </c>
      <c r="I10063" s="1">
        <v>68481</v>
      </c>
      <c r="J10063" s="2">
        <f>VLOOKUP(Oliusala[[#This Row],[tegund]],Tegundir!$B$2:$D$19,3,FALSE)*Oliusala[[#This Row],[magn]]/1000</f>
        <v>51.360750000000003</v>
      </c>
      <c r="K10063">
        <v>2018</v>
      </c>
      <c r="L10063" t="s">
        <v>18</v>
      </c>
      <c r="M10063" s="144" t="s">
        <v>59</v>
      </c>
    </row>
    <row r="10064" spans="1:13" x14ac:dyDescent="0.2">
      <c r="A10064" t="s">
        <v>63</v>
      </c>
      <c r="B10064" s="144" t="s">
        <v>92</v>
      </c>
      <c r="C10064">
        <v>311</v>
      </c>
      <c r="D10064" t="str">
        <f>VLOOKUP(Oliusala[[#This Row],[postnumer]],Sveitarfelog[#All],4,FALSE)</f>
        <v>Borgarbyggð,Skorradalshreppur</v>
      </c>
      <c r="E10064" t="str">
        <f>VLOOKUP(Oliusala[[#This Row],[postnumer]],Sveitarfelog[#All],5,FALSE)</f>
        <v>Vesturland</v>
      </c>
      <c r="F10064" t="s">
        <v>20</v>
      </c>
      <c r="G10064" t="s">
        <v>50</v>
      </c>
      <c r="H10064" s="1" t="s">
        <v>58</v>
      </c>
      <c r="I10064" s="1">
        <v>39214</v>
      </c>
      <c r="J10064" s="2">
        <f>VLOOKUP(Oliusala[[#This Row],[tegund]],Tegundir!$B$2:$D$19,3,FALSE)*Oliusala[[#This Row],[magn]]/1000</f>
        <v>29.410499999999999</v>
      </c>
      <c r="K10064">
        <v>2018</v>
      </c>
      <c r="L10064" t="s">
        <v>18</v>
      </c>
      <c r="M10064" s="144" t="s">
        <v>59</v>
      </c>
    </row>
    <row r="10065" spans="1:13" x14ac:dyDescent="0.2">
      <c r="A10065" t="s">
        <v>63</v>
      </c>
      <c r="B10065" s="144" t="s">
        <v>92</v>
      </c>
      <c r="C10065">
        <v>311</v>
      </c>
      <c r="D10065" t="str">
        <f>VLOOKUP(Oliusala[[#This Row],[postnumer]],Sveitarfelog[#All],4,FALSE)</f>
        <v>Borgarbyggð,Skorradalshreppur</v>
      </c>
      <c r="E10065" t="str">
        <f>VLOOKUP(Oliusala[[#This Row],[postnumer]],Sveitarfelog[#All],5,FALSE)</f>
        <v>Vesturland</v>
      </c>
      <c r="F10065" t="s">
        <v>21</v>
      </c>
      <c r="G10065" t="s">
        <v>50</v>
      </c>
      <c r="H10065" s="1" t="s">
        <v>58</v>
      </c>
      <c r="I10065" s="1">
        <v>169831</v>
      </c>
      <c r="J10065" s="2">
        <f>VLOOKUP(Oliusala[[#This Row],[tegund]],Tegundir!$B$2:$D$19,3,FALSE)*Oliusala[[#This Row],[magn]]/1000</f>
        <v>127.37325</v>
      </c>
      <c r="K10065">
        <v>2018</v>
      </c>
      <c r="L10065" t="s">
        <v>18</v>
      </c>
      <c r="M10065" s="144" t="s">
        <v>59</v>
      </c>
    </row>
    <row r="10066" spans="1:13" x14ac:dyDescent="0.2">
      <c r="A10066" t="s">
        <v>63</v>
      </c>
      <c r="B10066" s="144" t="s">
        <v>93</v>
      </c>
      <c r="C10066">
        <v>311</v>
      </c>
      <c r="D10066" t="str">
        <f>VLOOKUP(Oliusala[[#This Row],[postnumer]],Sveitarfelog[#All],4,FALSE)</f>
        <v>Borgarbyggð,Skorradalshreppur</v>
      </c>
      <c r="E10066" t="str">
        <f>VLOOKUP(Oliusala[[#This Row],[postnumer]],Sveitarfelog[#All],5,FALSE)</f>
        <v>Vesturland</v>
      </c>
      <c r="F10066" t="s">
        <v>20</v>
      </c>
      <c r="G10066" t="s">
        <v>50</v>
      </c>
      <c r="H10066" t="s">
        <v>58</v>
      </c>
      <c r="I10066" s="1">
        <v>64634</v>
      </c>
      <c r="J10066" s="2">
        <f>VLOOKUP(Oliusala[[#This Row],[tegund]],Tegundir!$B$2:$D$19,3,FALSE)*Oliusala[[#This Row],[magn]]/1000</f>
        <v>48.475499999999997</v>
      </c>
      <c r="K10066">
        <v>2018</v>
      </c>
      <c r="L10066" t="s">
        <v>18</v>
      </c>
      <c r="M10066" s="144" t="s">
        <v>59</v>
      </c>
    </row>
    <row r="10067" spans="1:13" x14ac:dyDescent="0.2">
      <c r="A10067" t="s">
        <v>63</v>
      </c>
      <c r="B10067" s="144" t="s">
        <v>93</v>
      </c>
      <c r="C10067">
        <v>311</v>
      </c>
      <c r="D10067" t="str">
        <f>VLOOKUP(Oliusala[[#This Row],[postnumer]],Sveitarfelog[#All],4,FALSE)</f>
        <v>Borgarbyggð,Skorradalshreppur</v>
      </c>
      <c r="E10067" t="str">
        <f>VLOOKUP(Oliusala[[#This Row],[postnumer]],Sveitarfelog[#All],5,FALSE)</f>
        <v>Vesturland</v>
      </c>
      <c r="F10067" t="s">
        <v>21</v>
      </c>
      <c r="G10067" t="s">
        <v>50</v>
      </c>
      <c r="H10067" t="s">
        <v>58</v>
      </c>
      <c r="I10067" s="1">
        <v>237754</v>
      </c>
      <c r="J10067" s="2">
        <f>VLOOKUP(Oliusala[[#This Row],[tegund]],Tegundir!$B$2:$D$19,3,FALSE)*Oliusala[[#This Row],[magn]]/1000</f>
        <v>178.31549999999999</v>
      </c>
      <c r="K10067">
        <v>2018</v>
      </c>
      <c r="L10067" t="s">
        <v>18</v>
      </c>
      <c r="M10067" s="144" t="s">
        <v>59</v>
      </c>
    </row>
    <row r="10068" spans="1:13" x14ac:dyDescent="0.2">
      <c r="A10068" t="s">
        <v>63</v>
      </c>
      <c r="B10068" s="144" t="s">
        <v>76</v>
      </c>
      <c r="C10068">
        <v>340</v>
      </c>
      <c r="D10068" t="str">
        <f>VLOOKUP(Oliusala[[#This Row],[postnumer]],Sveitarfelog[#All],4,FALSE)</f>
        <v>Eyja- og Miklaholtshreppur,Sveitarfélagið Stykkishólmur</v>
      </c>
      <c r="E10068" t="str">
        <f>VLOOKUP(Oliusala[[#This Row],[postnumer]],Sveitarfelog[#All],5,FALSE)</f>
        <v>Vesturland</v>
      </c>
      <c r="F10068" t="s">
        <v>20</v>
      </c>
      <c r="G10068" t="s">
        <v>50</v>
      </c>
      <c r="H10068" s="1" t="s">
        <v>58</v>
      </c>
      <c r="I10068" s="1">
        <v>810447</v>
      </c>
      <c r="J10068" s="2">
        <f>VLOOKUP(Oliusala[[#This Row],[tegund]],Tegundir!$B$2:$D$19,3,FALSE)*Oliusala[[#This Row],[magn]]/1000</f>
        <v>607.83524999999997</v>
      </c>
      <c r="K10068">
        <v>2018</v>
      </c>
      <c r="L10068" t="s">
        <v>18</v>
      </c>
      <c r="M10068" s="144" t="s">
        <v>59</v>
      </c>
    </row>
    <row r="10069" spans="1:13" x14ac:dyDescent="0.2">
      <c r="A10069" t="s">
        <v>63</v>
      </c>
      <c r="B10069" s="144" t="s">
        <v>87</v>
      </c>
      <c r="C10069">
        <v>350</v>
      </c>
      <c r="D10069" t="str">
        <f>VLOOKUP(Oliusala[[#This Row],[postnumer]],Sveitarfelog[#All],4,FALSE)</f>
        <v>Grundarfjarðarbær</v>
      </c>
      <c r="E10069" t="str">
        <f>VLOOKUP(Oliusala[[#This Row],[postnumer]],Sveitarfelog[#All],5,FALSE)</f>
        <v>Vesturland</v>
      </c>
      <c r="F10069" t="s">
        <v>20</v>
      </c>
      <c r="G10069" t="s">
        <v>50</v>
      </c>
      <c r="H10069" s="1" t="s">
        <v>58</v>
      </c>
      <c r="I10069" s="1">
        <v>67840</v>
      </c>
      <c r="J10069" s="2">
        <f>VLOOKUP(Oliusala[[#This Row],[tegund]],Tegundir!$B$2:$D$19,3,FALSE)*Oliusala[[#This Row],[magn]]/1000</f>
        <v>50.88</v>
      </c>
      <c r="K10069">
        <v>2018</v>
      </c>
      <c r="L10069" t="s">
        <v>18</v>
      </c>
      <c r="M10069" s="144" t="s">
        <v>59</v>
      </c>
    </row>
    <row r="10070" spans="1:13" x14ac:dyDescent="0.2">
      <c r="A10070" t="s">
        <v>63</v>
      </c>
      <c r="B10070" s="144" t="s">
        <v>87</v>
      </c>
      <c r="C10070">
        <v>350</v>
      </c>
      <c r="D10070" t="str">
        <f>VLOOKUP(Oliusala[[#This Row],[postnumer]],Sveitarfelog[#All],4,FALSE)</f>
        <v>Grundarfjarðarbær</v>
      </c>
      <c r="E10070" t="str">
        <f>VLOOKUP(Oliusala[[#This Row],[postnumer]],Sveitarfelog[#All],5,FALSE)</f>
        <v>Vesturland</v>
      </c>
      <c r="F10070" t="s">
        <v>21</v>
      </c>
      <c r="G10070" t="s">
        <v>50</v>
      </c>
      <c r="H10070" t="s">
        <v>58</v>
      </c>
      <c r="I10070" s="1">
        <v>219451</v>
      </c>
      <c r="J10070" s="2">
        <f>VLOOKUP(Oliusala[[#This Row],[tegund]],Tegundir!$B$2:$D$19,3,FALSE)*Oliusala[[#This Row],[magn]]/1000</f>
        <v>164.58824999999999</v>
      </c>
      <c r="K10070">
        <v>2018</v>
      </c>
      <c r="L10070" t="s">
        <v>18</v>
      </c>
      <c r="M10070" s="144" t="s">
        <v>59</v>
      </c>
    </row>
    <row r="10071" spans="1:13" x14ac:dyDescent="0.2">
      <c r="A10071" t="s">
        <v>63</v>
      </c>
      <c r="B10071" s="144" t="s">
        <v>87</v>
      </c>
      <c r="C10071">
        <v>350</v>
      </c>
      <c r="D10071" t="str">
        <f>VLOOKUP(Oliusala[[#This Row],[postnumer]],Sveitarfelog[#All],4,FALSE)</f>
        <v>Grundarfjarðarbær</v>
      </c>
      <c r="E10071" t="str">
        <f>VLOOKUP(Oliusala[[#This Row],[postnumer]],Sveitarfelog[#All],5,FALSE)</f>
        <v>Vesturland</v>
      </c>
      <c r="F10071" t="s">
        <v>20</v>
      </c>
      <c r="G10071" t="s">
        <v>50</v>
      </c>
      <c r="H10071" s="1" t="s">
        <v>58</v>
      </c>
      <c r="I10071" s="1">
        <v>202599</v>
      </c>
      <c r="J10071" s="2">
        <f>VLOOKUP(Oliusala[[#This Row],[tegund]],Tegundir!$B$2:$D$19,3,FALSE)*Oliusala[[#This Row],[magn]]/1000</f>
        <v>151.94925000000001</v>
      </c>
      <c r="K10071">
        <v>2018</v>
      </c>
      <c r="L10071" t="s">
        <v>18</v>
      </c>
      <c r="M10071" s="144" t="s">
        <v>59</v>
      </c>
    </row>
    <row r="10072" spans="1:13" x14ac:dyDescent="0.2">
      <c r="A10072" t="s">
        <v>63</v>
      </c>
      <c r="B10072" s="144" t="s">
        <v>98</v>
      </c>
      <c r="C10072">
        <v>355</v>
      </c>
      <c r="D10072" t="str">
        <f>VLOOKUP(Oliusala[[#This Row],[postnumer]],Sveitarfelog[#All],4,FALSE)</f>
        <v>Snæfellsbær</v>
      </c>
      <c r="E10072" t="str">
        <f>VLOOKUP(Oliusala[[#This Row],[postnumer]],Sveitarfelog[#All],5,FALSE)</f>
        <v>Vesturland</v>
      </c>
      <c r="F10072" t="s">
        <v>20</v>
      </c>
      <c r="G10072" t="s">
        <v>50</v>
      </c>
      <c r="H10072" s="1" t="s">
        <v>58</v>
      </c>
      <c r="I10072" s="1">
        <v>108668</v>
      </c>
      <c r="J10072" s="2">
        <f>VLOOKUP(Oliusala[[#This Row],[tegund]],Tegundir!$B$2:$D$19,3,FALSE)*Oliusala[[#This Row],[magn]]/1000</f>
        <v>81.501000000000005</v>
      </c>
      <c r="K10072">
        <v>2018</v>
      </c>
      <c r="L10072" t="s">
        <v>18</v>
      </c>
      <c r="M10072" s="144" t="s">
        <v>59</v>
      </c>
    </row>
    <row r="10073" spans="1:13" x14ac:dyDescent="0.2">
      <c r="A10073" t="s">
        <v>63</v>
      </c>
      <c r="B10073" s="144" t="s">
        <v>67</v>
      </c>
      <c r="C10073">
        <v>355</v>
      </c>
      <c r="D10073" t="str">
        <f>VLOOKUP(Oliusala[[#This Row],[postnumer]],Sveitarfelog[#All],4,FALSE)</f>
        <v>Snæfellsbær</v>
      </c>
      <c r="E10073" t="str">
        <f>VLOOKUP(Oliusala[[#This Row],[postnumer]],Sveitarfelog[#All],5,FALSE)</f>
        <v>Vesturland</v>
      </c>
      <c r="F10073" t="s">
        <v>20</v>
      </c>
      <c r="G10073" t="s">
        <v>50</v>
      </c>
      <c r="H10073" s="1" t="s">
        <v>58</v>
      </c>
      <c r="I10073" s="1">
        <v>373359</v>
      </c>
      <c r="J10073" s="2">
        <f>VLOOKUP(Oliusala[[#This Row],[tegund]],Tegundir!$B$2:$D$19,3,FALSE)*Oliusala[[#This Row],[magn]]/1000</f>
        <v>280.01925</v>
      </c>
      <c r="K10073">
        <v>2018</v>
      </c>
      <c r="L10073" t="s">
        <v>18</v>
      </c>
      <c r="M10073" s="144" t="s">
        <v>59</v>
      </c>
    </row>
    <row r="10074" spans="1:13" x14ac:dyDescent="0.2">
      <c r="A10074" t="s">
        <v>63</v>
      </c>
      <c r="B10074" s="144" t="s">
        <v>67</v>
      </c>
      <c r="C10074">
        <v>355</v>
      </c>
      <c r="D10074" t="str">
        <f>VLOOKUP(Oliusala[[#This Row],[postnumer]],Sveitarfelog[#All],4,FALSE)</f>
        <v>Snæfellsbær</v>
      </c>
      <c r="E10074" t="str">
        <f>VLOOKUP(Oliusala[[#This Row],[postnumer]],Sveitarfelog[#All],5,FALSE)</f>
        <v>Vesturland</v>
      </c>
      <c r="F10074" t="s">
        <v>21</v>
      </c>
      <c r="G10074" t="s">
        <v>50</v>
      </c>
      <c r="H10074" t="s">
        <v>58</v>
      </c>
      <c r="I10074" s="1">
        <v>199746</v>
      </c>
      <c r="J10074" s="2">
        <f>VLOOKUP(Oliusala[[#This Row],[tegund]],Tegundir!$B$2:$D$19,3,FALSE)*Oliusala[[#This Row],[magn]]/1000</f>
        <v>149.80950000000001</v>
      </c>
      <c r="K10074">
        <v>2018</v>
      </c>
      <c r="L10074" t="s">
        <v>18</v>
      </c>
      <c r="M10074" s="144" t="s">
        <v>59</v>
      </c>
    </row>
    <row r="10075" spans="1:13" x14ac:dyDescent="0.2">
      <c r="A10075" t="s">
        <v>63</v>
      </c>
      <c r="B10075" s="144" t="s">
        <v>99</v>
      </c>
      <c r="C10075">
        <v>360</v>
      </c>
      <c r="D10075" t="str">
        <f>VLOOKUP(Oliusala[[#This Row],[postnumer]],Sveitarfelog[#All],4,FALSE)</f>
        <v>Snæfellsbær</v>
      </c>
      <c r="E10075" t="str">
        <f>VLOOKUP(Oliusala[[#This Row],[postnumer]],Sveitarfelog[#All],5,FALSE)</f>
        <v>Vesturland</v>
      </c>
      <c r="F10075" t="s">
        <v>20</v>
      </c>
      <c r="G10075" t="s">
        <v>50</v>
      </c>
      <c r="H10075" t="s">
        <v>58</v>
      </c>
      <c r="I10075" s="1">
        <v>42775</v>
      </c>
      <c r="J10075" s="2">
        <f>VLOOKUP(Oliusala[[#This Row],[tegund]],Tegundir!$B$2:$D$19,3,FALSE)*Oliusala[[#This Row],[magn]]/1000</f>
        <v>32.081249999999997</v>
      </c>
      <c r="K10075">
        <v>2018</v>
      </c>
      <c r="L10075" t="s">
        <v>18</v>
      </c>
      <c r="M10075" s="144" t="s">
        <v>59</v>
      </c>
    </row>
    <row r="10076" spans="1:13" x14ac:dyDescent="0.2">
      <c r="A10076" t="s">
        <v>63</v>
      </c>
      <c r="B10076" s="144" t="s">
        <v>99</v>
      </c>
      <c r="C10076">
        <v>360</v>
      </c>
      <c r="D10076" t="str">
        <f>VLOOKUP(Oliusala[[#This Row],[postnumer]],Sveitarfelog[#All],4,FALSE)</f>
        <v>Snæfellsbær</v>
      </c>
      <c r="E10076" t="str">
        <f>VLOOKUP(Oliusala[[#This Row],[postnumer]],Sveitarfelog[#All],5,FALSE)</f>
        <v>Vesturland</v>
      </c>
      <c r="F10076" t="s">
        <v>21</v>
      </c>
      <c r="G10076" t="s">
        <v>50</v>
      </c>
      <c r="H10076" s="1" t="s">
        <v>58</v>
      </c>
      <c r="I10076" s="1">
        <v>170962</v>
      </c>
      <c r="J10076" s="2">
        <f>VLOOKUP(Oliusala[[#This Row],[tegund]],Tegundir!$B$2:$D$19,3,FALSE)*Oliusala[[#This Row],[magn]]/1000</f>
        <v>128.22149999999999</v>
      </c>
      <c r="K10076">
        <v>2018</v>
      </c>
      <c r="L10076" t="s">
        <v>18</v>
      </c>
      <c r="M10076" s="144" t="s">
        <v>59</v>
      </c>
    </row>
    <row r="10077" spans="1:13" x14ac:dyDescent="0.2">
      <c r="A10077" t="s">
        <v>63</v>
      </c>
      <c r="B10077" s="144" t="s">
        <v>101</v>
      </c>
      <c r="C10077">
        <v>370</v>
      </c>
      <c r="D10077" t="str">
        <f>VLOOKUP(Oliusala[[#This Row],[postnumer]],Sveitarfelog[#All],4,FALSE)</f>
        <v>Dalabyggð</v>
      </c>
      <c r="E10077" t="str">
        <f>VLOOKUP(Oliusala[[#This Row],[postnumer]],Sveitarfelog[#All],5,FALSE)</f>
        <v>Vesturland</v>
      </c>
      <c r="F10077" t="s">
        <v>20</v>
      </c>
      <c r="G10077" t="s">
        <v>50</v>
      </c>
      <c r="H10077" s="1" t="s">
        <v>58</v>
      </c>
      <c r="I10077" s="1">
        <v>88734</v>
      </c>
      <c r="J10077" s="2">
        <f>VLOOKUP(Oliusala[[#This Row],[tegund]],Tegundir!$B$2:$D$19,3,FALSE)*Oliusala[[#This Row],[magn]]/1000</f>
        <v>66.5505</v>
      </c>
      <c r="K10077">
        <v>2018</v>
      </c>
      <c r="L10077" t="s">
        <v>18</v>
      </c>
      <c r="M10077" s="144" t="s">
        <v>59</v>
      </c>
    </row>
    <row r="10078" spans="1:13" x14ac:dyDescent="0.2">
      <c r="A10078" t="s">
        <v>63</v>
      </c>
      <c r="B10078" s="144" t="s">
        <v>101</v>
      </c>
      <c r="C10078">
        <v>370</v>
      </c>
      <c r="D10078" t="str">
        <f>VLOOKUP(Oliusala[[#This Row],[postnumer]],Sveitarfelog[#All],4,FALSE)</f>
        <v>Dalabyggð</v>
      </c>
      <c r="E10078" t="str">
        <f>VLOOKUP(Oliusala[[#This Row],[postnumer]],Sveitarfelog[#All],5,FALSE)</f>
        <v>Vesturland</v>
      </c>
      <c r="F10078" t="s">
        <v>21</v>
      </c>
      <c r="G10078" t="s">
        <v>50</v>
      </c>
      <c r="H10078" s="1" t="s">
        <v>58</v>
      </c>
      <c r="I10078" s="1">
        <v>411648</v>
      </c>
      <c r="J10078" s="2">
        <f>VLOOKUP(Oliusala[[#This Row],[tegund]],Tegundir!$B$2:$D$19,3,FALSE)*Oliusala[[#This Row],[magn]]/1000</f>
        <v>308.73599999999999</v>
      </c>
      <c r="K10078">
        <v>2018</v>
      </c>
      <c r="L10078" t="s">
        <v>18</v>
      </c>
      <c r="M10078" s="144" t="s">
        <v>59</v>
      </c>
    </row>
    <row r="10079" spans="1:13" x14ac:dyDescent="0.2">
      <c r="A10079" t="s">
        <v>63</v>
      </c>
      <c r="B10079" s="144" t="s">
        <v>104</v>
      </c>
      <c r="C10079">
        <v>380</v>
      </c>
      <c r="D10079" t="str">
        <f>VLOOKUP(Oliusala[[#This Row],[postnumer]],Sveitarfelog[#All],4,FALSE)</f>
        <v>Reykhólahreppur</v>
      </c>
      <c r="E10079" t="str">
        <f>VLOOKUP(Oliusala[[#This Row],[postnumer]],Sveitarfelog[#All],5,FALSE)</f>
        <v>Vestfirðir</v>
      </c>
      <c r="F10079" t="s">
        <v>20</v>
      </c>
      <c r="G10079" t="s">
        <v>50</v>
      </c>
      <c r="H10079" s="1" t="s">
        <v>58</v>
      </c>
      <c r="I10079" s="1">
        <v>16846</v>
      </c>
      <c r="J10079" s="2">
        <f>VLOOKUP(Oliusala[[#This Row],[tegund]],Tegundir!$B$2:$D$19,3,FALSE)*Oliusala[[#This Row],[magn]]/1000</f>
        <v>12.634499999999999</v>
      </c>
      <c r="K10079">
        <v>2018</v>
      </c>
      <c r="L10079" t="s">
        <v>18</v>
      </c>
      <c r="M10079" s="144" t="s">
        <v>59</v>
      </c>
    </row>
    <row r="10080" spans="1:13" x14ac:dyDescent="0.2">
      <c r="A10080" t="s">
        <v>63</v>
      </c>
      <c r="B10080" s="144" t="s">
        <v>104</v>
      </c>
      <c r="C10080">
        <v>380</v>
      </c>
      <c r="D10080" t="str">
        <f>VLOOKUP(Oliusala[[#This Row],[postnumer]],Sveitarfelog[#All],4,FALSE)</f>
        <v>Reykhólahreppur</v>
      </c>
      <c r="E10080" t="str">
        <f>VLOOKUP(Oliusala[[#This Row],[postnumer]],Sveitarfelog[#All],5,FALSE)</f>
        <v>Vestfirðir</v>
      </c>
      <c r="F10080" t="s">
        <v>21</v>
      </c>
      <c r="G10080" t="s">
        <v>50</v>
      </c>
      <c r="H10080" s="1" t="s">
        <v>58</v>
      </c>
      <c r="I10080" s="1">
        <v>73634</v>
      </c>
      <c r="J10080" s="2">
        <f>VLOOKUP(Oliusala[[#This Row],[tegund]],Tegundir!$B$2:$D$19,3,FALSE)*Oliusala[[#This Row],[magn]]/1000</f>
        <v>55.225499999999997</v>
      </c>
      <c r="K10080">
        <v>2018</v>
      </c>
      <c r="L10080" t="s">
        <v>18</v>
      </c>
      <c r="M10080" s="144" t="s">
        <v>59</v>
      </c>
    </row>
    <row r="10081" spans="1:13" x14ac:dyDescent="0.2">
      <c r="A10081" t="s">
        <v>63</v>
      </c>
      <c r="B10081" s="144" t="s">
        <v>105</v>
      </c>
      <c r="C10081">
        <v>380</v>
      </c>
      <c r="D10081" t="str">
        <f>VLOOKUP(Oliusala[[#This Row],[postnumer]],Sveitarfelog[#All],4,FALSE)</f>
        <v>Reykhólahreppur</v>
      </c>
      <c r="E10081" t="str">
        <f>VLOOKUP(Oliusala[[#This Row],[postnumer]],Sveitarfelog[#All],5,FALSE)</f>
        <v>Vestfirðir</v>
      </c>
      <c r="F10081" t="s">
        <v>20</v>
      </c>
      <c r="G10081" t="s">
        <v>50</v>
      </c>
      <c r="H10081" s="1" t="s">
        <v>58</v>
      </c>
      <c r="I10081" s="1">
        <v>14808</v>
      </c>
      <c r="J10081" s="2">
        <f>VLOOKUP(Oliusala[[#This Row],[tegund]],Tegundir!$B$2:$D$19,3,FALSE)*Oliusala[[#This Row],[magn]]/1000</f>
        <v>11.106</v>
      </c>
      <c r="K10081">
        <v>2018</v>
      </c>
      <c r="L10081" t="s">
        <v>18</v>
      </c>
      <c r="M10081" s="144" t="s">
        <v>59</v>
      </c>
    </row>
    <row r="10082" spans="1:13" x14ac:dyDescent="0.2">
      <c r="A10082" t="s">
        <v>63</v>
      </c>
      <c r="B10082" s="144" t="s">
        <v>105</v>
      </c>
      <c r="C10082">
        <v>380</v>
      </c>
      <c r="D10082" t="str">
        <f>VLOOKUP(Oliusala[[#This Row],[postnumer]],Sveitarfelog[#All],4,FALSE)</f>
        <v>Reykhólahreppur</v>
      </c>
      <c r="E10082" t="str">
        <f>VLOOKUP(Oliusala[[#This Row],[postnumer]],Sveitarfelog[#All],5,FALSE)</f>
        <v>Vestfirðir</v>
      </c>
      <c r="F10082" t="s">
        <v>21</v>
      </c>
      <c r="G10082" t="s">
        <v>50</v>
      </c>
      <c r="H10082" s="1" t="s">
        <v>58</v>
      </c>
      <c r="I10082" s="1">
        <v>71711</v>
      </c>
      <c r="J10082" s="2">
        <f>VLOOKUP(Oliusala[[#This Row],[tegund]],Tegundir!$B$2:$D$19,3,FALSE)*Oliusala[[#This Row],[magn]]/1000</f>
        <v>53.783250000000002</v>
      </c>
      <c r="K10082">
        <v>2018</v>
      </c>
      <c r="L10082" t="s">
        <v>18</v>
      </c>
      <c r="M10082" s="144" t="s">
        <v>59</v>
      </c>
    </row>
    <row r="10083" spans="1:13" x14ac:dyDescent="0.2">
      <c r="A10083" t="s">
        <v>63</v>
      </c>
      <c r="B10083" s="144" t="s">
        <v>83</v>
      </c>
      <c r="C10083">
        <v>400</v>
      </c>
      <c r="D10083" t="str">
        <f>VLOOKUP(Oliusala[[#This Row],[postnumer]],Sveitarfelog[#All],4,FALSE)</f>
        <v>Ísafjarðarbær</v>
      </c>
      <c r="E10083" t="str">
        <f>VLOOKUP(Oliusala[[#This Row],[postnumer]],Sveitarfelog[#All],5,FALSE)</f>
        <v>Vestfirðir</v>
      </c>
      <c r="F10083" t="s">
        <v>20</v>
      </c>
      <c r="G10083" t="s">
        <v>50</v>
      </c>
      <c r="H10083" s="1" t="s">
        <v>58</v>
      </c>
      <c r="I10083" s="1">
        <v>364231</v>
      </c>
      <c r="J10083" s="2">
        <f>VLOOKUP(Oliusala[[#This Row],[tegund]],Tegundir!$B$2:$D$19,3,FALSE)*Oliusala[[#This Row],[magn]]/1000</f>
        <v>273.17325</v>
      </c>
      <c r="K10083">
        <v>2018</v>
      </c>
      <c r="L10083" t="s">
        <v>18</v>
      </c>
      <c r="M10083" s="144" t="s">
        <v>59</v>
      </c>
    </row>
    <row r="10084" spans="1:13" x14ac:dyDescent="0.2">
      <c r="A10084" t="s">
        <v>63</v>
      </c>
      <c r="B10084" s="144" t="s">
        <v>83</v>
      </c>
      <c r="C10084">
        <v>400</v>
      </c>
      <c r="D10084" t="str">
        <f>VLOOKUP(Oliusala[[#This Row],[postnumer]],Sveitarfelog[#All],4,FALSE)</f>
        <v>Ísafjarðarbær</v>
      </c>
      <c r="E10084" t="str">
        <f>VLOOKUP(Oliusala[[#This Row],[postnumer]],Sveitarfelog[#All],5,FALSE)</f>
        <v>Vestfirðir</v>
      </c>
      <c r="F10084" t="s">
        <v>21</v>
      </c>
      <c r="G10084" t="s">
        <v>50</v>
      </c>
      <c r="H10084" s="1" t="s">
        <v>58</v>
      </c>
      <c r="I10084" s="1">
        <v>530815</v>
      </c>
      <c r="J10084" s="2">
        <f>VLOOKUP(Oliusala[[#This Row],[tegund]],Tegundir!$B$2:$D$19,3,FALSE)*Oliusala[[#This Row],[magn]]/1000</f>
        <v>398.11124999999998</v>
      </c>
      <c r="K10084">
        <v>2018</v>
      </c>
      <c r="L10084" t="s">
        <v>18</v>
      </c>
      <c r="M10084" s="144" t="s">
        <v>59</v>
      </c>
    </row>
    <row r="10085" spans="1:13" x14ac:dyDescent="0.2">
      <c r="A10085" t="s">
        <v>63</v>
      </c>
      <c r="B10085" s="144" t="s">
        <v>83</v>
      </c>
      <c r="C10085">
        <v>400</v>
      </c>
      <c r="D10085" t="str">
        <f>VLOOKUP(Oliusala[[#This Row],[postnumer]],Sveitarfelog[#All],4,FALSE)</f>
        <v>Ísafjarðarbær</v>
      </c>
      <c r="E10085" t="str">
        <f>VLOOKUP(Oliusala[[#This Row],[postnumer]],Sveitarfelog[#All],5,FALSE)</f>
        <v>Vestfirðir</v>
      </c>
      <c r="F10085" t="s">
        <v>20</v>
      </c>
      <c r="G10085" t="s">
        <v>50</v>
      </c>
      <c r="H10085" t="s">
        <v>58</v>
      </c>
      <c r="I10085" s="1">
        <v>496395</v>
      </c>
      <c r="J10085" s="2">
        <f>VLOOKUP(Oliusala[[#This Row],[tegund]],Tegundir!$B$2:$D$19,3,FALSE)*Oliusala[[#This Row],[magn]]/1000</f>
        <v>372.29624999999999</v>
      </c>
      <c r="K10085">
        <v>2018</v>
      </c>
      <c r="L10085" t="s">
        <v>18</v>
      </c>
      <c r="M10085" s="144" t="s">
        <v>59</v>
      </c>
    </row>
    <row r="10086" spans="1:13" x14ac:dyDescent="0.2">
      <c r="A10086" t="s">
        <v>63</v>
      </c>
      <c r="B10086" s="144" t="s">
        <v>107</v>
      </c>
      <c r="C10086">
        <v>415</v>
      </c>
      <c r="D10086" t="str">
        <f>VLOOKUP(Oliusala[[#This Row],[postnumer]],Sveitarfelog[#All],4,FALSE)</f>
        <v>Bolungarvíkurkaupstaður</v>
      </c>
      <c r="E10086" t="str">
        <f>VLOOKUP(Oliusala[[#This Row],[postnumer]],Sveitarfelog[#All],5,FALSE)</f>
        <v>Vestfirðir</v>
      </c>
      <c r="F10086" t="s">
        <v>20</v>
      </c>
      <c r="G10086" t="s">
        <v>50</v>
      </c>
      <c r="H10086" s="1" t="s">
        <v>58</v>
      </c>
      <c r="I10086" s="1">
        <v>238784</v>
      </c>
      <c r="J10086" s="2">
        <f>VLOOKUP(Oliusala[[#This Row],[tegund]],Tegundir!$B$2:$D$19,3,FALSE)*Oliusala[[#This Row],[magn]]/1000</f>
        <v>179.08799999999999</v>
      </c>
      <c r="K10086">
        <v>2018</v>
      </c>
      <c r="L10086" t="s">
        <v>18</v>
      </c>
      <c r="M10086" s="144" t="s">
        <v>59</v>
      </c>
    </row>
    <row r="10087" spans="1:13" x14ac:dyDescent="0.2">
      <c r="A10087" t="s">
        <v>63</v>
      </c>
      <c r="B10087" s="144" t="s">
        <v>109</v>
      </c>
      <c r="C10087">
        <v>420</v>
      </c>
      <c r="D10087" t="str">
        <f>VLOOKUP(Oliusala[[#This Row],[postnumer]],Sveitarfelog[#All],4,FALSE)</f>
        <v>Súðavíkurhreppur</v>
      </c>
      <c r="E10087" t="str">
        <f>VLOOKUP(Oliusala[[#This Row],[postnumer]],Sveitarfelog[#All],5,FALSE)</f>
        <v>Vestfirðir</v>
      </c>
      <c r="F10087" t="s">
        <v>20</v>
      </c>
      <c r="G10087" t="s">
        <v>50</v>
      </c>
      <c r="H10087" s="1" t="s">
        <v>58</v>
      </c>
      <c r="I10087" s="1">
        <v>6003</v>
      </c>
      <c r="J10087" s="2">
        <f>VLOOKUP(Oliusala[[#This Row],[tegund]],Tegundir!$B$2:$D$19,3,FALSE)*Oliusala[[#This Row],[magn]]/1000</f>
        <v>4.5022500000000001</v>
      </c>
      <c r="K10087">
        <v>2018</v>
      </c>
      <c r="L10087" t="s">
        <v>18</v>
      </c>
      <c r="M10087" s="144" t="s">
        <v>59</v>
      </c>
    </row>
    <row r="10088" spans="1:13" x14ac:dyDescent="0.2">
      <c r="A10088" t="s">
        <v>63</v>
      </c>
      <c r="B10088" s="144" t="s">
        <v>109</v>
      </c>
      <c r="C10088">
        <v>420</v>
      </c>
      <c r="D10088" t="str">
        <f>VLOOKUP(Oliusala[[#This Row],[postnumer]],Sveitarfelog[#All],4,FALSE)</f>
        <v>Súðavíkurhreppur</v>
      </c>
      <c r="E10088" t="str">
        <f>VLOOKUP(Oliusala[[#This Row],[postnumer]],Sveitarfelog[#All],5,FALSE)</f>
        <v>Vestfirðir</v>
      </c>
      <c r="F10088" t="s">
        <v>21</v>
      </c>
      <c r="G10088" t="s">
        <v>50</v>
      </c>
      <c r="H10088" s="1" t="s">
        <v>58</v>
      </c>
      <c r="I10088" s="1">
        <v>35232</v>
      </c>
      <c r="J10088" s="2">
        <f>VLOOKUP(Oliusala[[#This Row],[tegund]],Tegundir!$B$2:$D$19,3,FALSE)*Oliusala[[#This Row],[magn]]/1000</f>
        <v>26.423999999999999</v>
      </c>
      <c r="K10088">
        <v>2018</v>
      </c>
      <c r="L10088" t="s">
        <v>18</v>
      </c>
      <c r="M10088" s="144" t="s">
        <v>59</v>
      </c>
    </row>
    <row r="10089" spans="1:13" x14ac:dyDescent="0.2">
      <c r="A10089" t="s">
        <v>63</v>
      </c>
      <c r="B10089" s="144" t="s">
        <v>110</v>
      </c>
      <c r="C10089">
        <v>420</v>
      </c>
      <c r="D10089" t="str">
        <f>VLOOKUP(Oliusala[[#This Row],[postnumer]],Sveitarfelog[#All],4,FALSE)</f>
        <v>Súðavíkurhreppur</v>
      </c>
      <c r="E10089" t="str">
        <f>VLOOKUP(Oliusala[[#This Row],[postnumer]],Sveitarfelog[#All],5,FALSE)</f>
        <v>Vestfirðir</v>
      </c>
      <c r="F10089" t="s">
        <v>20</v>
      </c>
      <c r="G10089" t="s">
        <v>50</v>
      </c>
      <c r="H10089" t="s">
        <v>58</v>
      </c>
      <c r="I10089" s="1">
        <v>106712</v>
      </c>
      <c r="J10089" s="2">
        <f>VLOOKUP(Oliusala[[#This Row],[tegund]],Tegundir!$B$2:$D$19,3,FALSE)*Oliusala[[#This Row],[magn]]/1000</f>
        <v>80.034000000000006</v>
      </c>
      <c r="K10089">
        <v>2018</v>
      </c>
      <c r="L10089" t="s">
        <v>18</v>
      </c>
      <c r="M10089" s="144" t="s">
        <v>59</v>
      </c>
    </row>
    <row r="10090" spans="1:13" x14ac:dyDescent="0.2">
      <c r="A10090" t="s">
        <v>63</v>
      </c>
      <c r="B10090" s="144" t="s">
        <v>112</v>
      </c>
      <c r="C10090">
        <v>425</v>
      </c>
      <c r="D10090" t="str">
        <f>VLOOKUP(Oliusala[[#This Row],[postnumer]],Sveitarfelog[#All],4,FALSE)</f>
        <v>Ísafjarðarbær</v>
      </c>
      <c r="E10090" t="str">
        <f>VLOOKUP(Oliusala[[#This Row],[postnumer]],Sveitarfelog[#All],5,FALSE)</f>
        <v>Vestfirðir</v>
      </c>
      <c r="F10090" t="s">
        <v>20</v>
      </c>
      <c r="G10090" t="s">
        <v>50</v>
      </c>
      <c r="H10090" t="s">
        <v>58</v>
      </c>
      <c r="I10090" s="1">
        <v>9364</v>
      </c>
      <c r="J10090" s="2">
        <f>VLOOKUP(Oliusala[[#This Row],[tegund]],Tegundir!$B$2:$D$19,3,FALSE)*Oliusala[[#This Row],[magn]]/1000</f>
        <v>7.0229999999999997</v>
      </c>
      <c r="K10090">
        <v>2018</v>
      </c>
      <c r="L10090" t="s">
        <v>18</v>
      </c>
      <c r="M10090" s="144" t="s">
        <v>59</v>
      </c>
    </row>
    <row r="10091" spans="1:13" x14ac:dyDescent="0.2">
      <c r="A10091" t="s">
        <v>63</v>
      </c>
      <c r="B10091" s="144" t="s">
        <v>112</v>
      </c>
      <c r="C10091">
        <v>425</v>
      </c>
      <c r="D10091" t="str">
        <f>VLOOKUP(Oliusala[[#This Row],[postnumer]],Sveitarfelog[#All],4,FALSE)</f>
        <v>Ísafjarðarbær</v>
      </c>
      <c r="E10091" t="str">
        <f>VLOOKUP(Oliusala[[#This Row],[postnumer]],Sveitarfelog[#All],5,FALSE)</f>
        <v>Vestfirðir</v>
      </c>
      <c r="F10091" t="s">
        <v>21</v>
      </c>
      <c r="G10091" t="s">
        <v>50</v>
      </c>
      <c r="H10091" s="1" t="s">
        <v>58</v>
      </c>
      <c r="I10091" s="1">
        <v>49741</v>
      </c>
      <c r="J10091" s="2">
        <f>VLOOKUP(Oliusala[[#This Row],[tegund]],Tegundir!$B$2:$D$19,3,FALSE)*Oliusala[[#This Row],[magn]]/1000</f>
        <v>37.305750000000003</v>
      </c>
      <c r="K10091">
        <v>2018</v>
      </c>
      <c r="L10091" t="s">
        <v>18</v>
      </c>
      <c r="M10091" s="144" t="s">
        <v>59</v>
      </c>
    </row>
    <row r="10092" spans="1:13" x14ac:dyDescent="0.2">
      <c r="A10092" t="s">
        <v>63</v>
      </c>
      <c r="B10092" s="144" t="s">
        <v>113</v>
      </c>
      <c r="C10092">
        <v>430</v>
      </c>
      <c r="D10092" t="str">
        <f>VLOOKUP(Oliusala[[#This Row],[postnumer]],Sveitarfelog[#All],4,FALSE)</f>
        <v>Ísafjarðarbær</v>
      </c>
      <c r="E10092" t="str">
        <f>VLOOKUP(Oliusala[[#This Row],[postnumer]],Sveitarfelog[#All],5,FALSE)</f>
        <v>Vestfirðir</v>
      </c>
      <c r="F10092" t="s">
        <v>20</v>
      </c>
      <c r="G10092" t="s">
        <v>50</v>
      </c>
      <c r="H10092" s="1" t="s">
        <v>58</v>
      </c>
      <c r="I10092" s="1">
        <v>4027</v>
      </c>
      <c r="J10092" s="2">
        <f>VLOOKUP(Oliusala[[#This Row],[tegund]],Tegundir!$B$2:$D$19,3,FALSE)*Oliusala[[#This Row],[magn]]/1000</f>
        <v>3.0202499999999999</v>
      </c>
      <c r="K10092">
        <v>2018</v>
      </c>
      <c r="L10092" t="s">
        <v>18</v>
      </c>
      <c r="M10092" s="144" t="s">
        <v>59</v>
      </c>
    </row>
    <row r="10093" spans="1:13" x14ac:dyDescent="0.2">
      <c r="A10093" t="s">
        <v>63</v>
      </c>
      <c r="B10093" s="144" t="s">
        <v>113</v>
      </c>
      <c r="C10093">
        <v>430</v>
      </c>
      <c r="D10093" t="str">
        <f>VLOOKUP(Oliusala[[#This Row],[postnumer]],Sveitarfelog[#All],4,FALSE)</f>
        <v>Ísafjarðarbær</v>
      </c>
      <c r="E10093" t="str">
        <f>VLOOKUP(Oliusala[[#This Row],[postnumer]],Sveitarfelog[#All],5,FALSE)</f>
        <v>Vestfirðir</v>
      </c>
      <c r="F10093" t="s">
        <v>21</v>
      </c>
      <c r="G10093" t="s">
        <v>50</v>
      </c>
      <c r="H10093" s="1" t="s">
        <v>58</v>
      </c>
      <c r="I10093" s="1">
        <v>18391</v>
      </c>
      <c r="J10093" s="2">
        <f>VLOOKUP(Oliusala[[#This Row],[tegund]],Tegundir!$B$2:$D$19,3,FALSE)*Oliusala[[#This Row],[magn]]/1000</f>
        <v>13.79325</v>
      </c>
      <c r="K10093">
        <v>2018</v>
      </c>
      <c r="L10093" t="s">
        <v>18</v>
      </c>
      <c r="M10093" s="144" t="s">
        <v>59</v>
      </c>
    </row>
    <row r="10094" spans="1:13" x14ac:dyDescent="0.2">
      <c r="A10094" t="s">
        <v>73</v>
      </c>
      <c r="B10094" s="144" t="s">
        <v>73</v>
      </c>
      <c r="C10094">
        <v>450</v>
      </c>
      <c r="D10094" t="str">
        <f>VLOOKUP(Oliusala[[#This Row],[postnumer]],Sveitarfelog[#All],4,FALSE)</f>
        <v>Vesturbyggð</v>
      </c>
      <c r="E10094" t="str">
        <f>VLOOKUP(Oliusala[[#This Row],[postnumer]],Sveitarfelog[#All],5,FALSE)</f>
        <v>Vestfirðir</v>
      </c>
      <c r="F10094" t="s">
        <v>20</v>
      </c>
      <c r="G10094" t="s">
        <v>50</v>
      </c>
      <c r="H10094" t="s">
        <v>58</v>
      </c>
      <c r="I10094" s="1">
        <v>0</v>
      </c>
      <c r="J10094" s="2">
        <f>VLOOKUP(Oliusala[[#This Row],[tegund]],Tegundir!$B$2:$D$19,3,FALSE)*Oliusala[[#This Row],[magn]]/1000</f>
        <v>0</v>
      </c>
      <c r="K10094">
        <v>2018</v>
      </c>
      <c r="L10094" t="s">
        <v>18</v>
      </c>
      <c r="M10094" s="144" t="s">
        <v>59</v>
      </c>
    </row>
    <row r="10095" spans="1:13" x14ac:dyDescent="0.2">
      <c r="A10095" t="s">
        <v>63</v>
      </c>
      <c r="B10095" s="144" t="s">
        <v>73</v>
      </c>
      <c r="C10095">
        <v>450</v>
      </c>
      <c r="D10095" t="str">
        <f>VLOOKUP(Oliusala[[#This Row],[postnumer]],Sveitarfelog[#All],4,FALSE)</f>
        <v>Vesturbyggð</v>
      </c>
      <c r="E10095" t="str">
        <f>VLOOKUP(Oliusala[[#This Row],[postnumer]],Sveitarfelog[#All],5,FALSE)</f>
        <v>Vestfirðir</v>
      </c>
      <c r="F10095" t="s">
        <v>20</v>
      </c>
      <c r="G10095" t="s">
        <v>50</v>
      </c>
      <c r="H10095" t="s">
        <v>58</v>
      </c>
      <c r="I10095" s="1">
        <v>159117</v>
      </c>
      <c r="J10095" s="2">
        <f>VLOOKUP(Oliusala[[#This Row],[tegund]],Tegundir!$B$2:$D$19,3,FALSE)*Oliusala[[#This Row],[magn]]/1000</f>
        <v>119.33775</v>
      </c>
      <c r="K10095">
        <v>2018</v>
      </c>
      <c r="L10095" t="s">
        <v>18</v>
      </c>
      <c r="M10095" s="144" t="s">
        <v>59</v>
      </c>
    </row>
    <row r="10096" spans="1:13" x14ac:dyDescent="0.2">
      <c r="A10096" t="s">
        <v>63</v>
      </c>
      <c r="B10096" s="144" t="s">
        <v>73</v>
      </c>
      <c r="C10096">
        <v>450</v>
      </c>
      <c r="D10096" t="str">
        <f>VLOOKUP(Oliusala[[#This Row],[postnumer]],Sveitarfelog[#All],4,FALSE)</f>
        <v>Vesturbyggð</v>
      </c>
      <c r="E10096" t="str">
        <f>VLOOKUP(Oliusala[[#This Row],[postnumer]],Sveitarfelog[#All],5,FALSE)</f>
        <v>Vestfirðir</v>
      </c>
      <c r="F10096" t="s">
        <v>21</v>
      </c>
      <c r="G10096" t="s">
        <v>50</v>
      </c>
      <c r="H10096" t="s">
        <v>58</v>
      </c>
      <c r="I10096" s="1">
        <v>220666</v>
      </c>
      <c r="J10096" s="2">
        <f>VLOOKUP(Oliusala[[#This Row],[tegund]],Tegundir!$B$2:$D$19,3,FALSE)*Oliusala[[#This Row],[magn]]/1000</f>
        <v>165.49950000000001</v>
      </c>
      <c r="K10096">
        <v>2018</v>
      </c>
      <c r="L10096" t="s">
        <v>18</v>
      </c>
      <c r="M10096" s="144" t="s">
        <v>59</v>
      </c>
    </row>
    <row r="10097" spans="1:13" x14ac:dyDescent="0.2">
      <c r="A10097" t="s">
        <v>63</v>
      </c>
      <c r="B10097" s="144" t="s">
        <v>114</v>
      </c>
      <c r="C10097">
        <v>451</v>
      </c>
      <c r="D10097" t="str">
        <f>VLOOKUP(Oliusala[[#This Row],[postnumer]],Sveitarfelog[#All],4,FALSE)</f>
        <v>Vesturbyggð</v>
      </c>
      <c r="E10097" t="str">
        <f>VLOOKUP(Oliusala[[#This Row],[postnumer]],Sveitarfelog[#All],5,FALSE)</f>
        <v>Vestfirðir</v>
      </c>
      <c r="F10097" t="s">
        <v>20</v>
      </c>
      <c r="G10097" t="s">
        <v>50</v>
      </c>
      <c r="H10097" t="s">
        <v>58</v>
      </c>
      <c r="I10097" s="1">
        <v>46192</v>
      </c>
      <c r="J10097" s="2">
        <f>VLOOKUP(Oliusala[[#This Row],[tegund]],Tegundir!$B$2:$D$19,3,FALSE)*Oliusala[[#This Row],[magn]]/1000</f>
        <v>34.643999999999998</v>
      </c>
      <c r="K10097">
        <v>2018</v>
      </c>
      <c r="L10097" t="s">
        <v>18</v>
      </c>
      <c r="M10097" s="144" t="s">
        <v>59</v>
      </c>
    </row>
    <row r="10098" spans="1:13" x14ac:dyDescent="0.2">
      <c r="A10098" t="s">
        <v>63</v>
      </c>
      <c r="B10098" s="144" t="s">
        <v>114</v>
      </c>
      <c r="C10098">
        <v>451</v>
      </c>
      <c r="D10098" t="str">
        <f>VLOOKUP(Oliusala[[#This Row],[postnumer]],Sveitarfelog[#All],4,FALSE)</f>
        <v>Vesturbyggð</v>
      </c>
      <c r="E10098" t="str">
        <f>VLOOKUP(Oliusala[[#This Row],[postnumer]],Sveitarfelog[#All],5,FALSE)</f>
        <v>Vestfirðir</v>
      </c>
      <c r="F10098" t="s">
        <v>21</v>
      </c>
      <c r="G10098" t="s">
        <v>50</v>
      </c>
      <c r="H10098" t="s">
        <v>58</v>
      </c>
      <c r="I10098" s="1">
        <v>103371</v>
      </c>
      <c r="J10098" s="2">
        <f>VLOOKUP(Oliusala[[#This Row],[tegund]],Tegundir!$B$2:$D$19,3,FALSE)*Oliusala[[#This Row],[magn]]/1000</f>
        <v>77.52825</v>
      </c>
      <c r="K10098">
        <v>2018</v>
      </c>
      <c r="L10098" t="s">
        <v>18</v>
      </c>
      <c r="M10098" s="144" t="s">
        <v>59</v>
      </c>
    </row>
    <row r="10099" spans="1:13" x14ac:dyDescent="0.2">
      <c r="A10099" t="s">
        <v>63</v>
      </c>
      <c r="B10099" s="144" t="s">
        <v>116</v>
      </c>
      <c r="C10099">
        <v>460</v>
      </c>
      <c r="D10099" t="str">
        <f>VLOOKUP(Oliusala[[#This Row],[postnumer]],Sveitarfelog[#All],4,FALSE)</f>
        <v>Vesturbyggð</v>
      </c>
      <c r="E10099" t="str">
        <f>VLOOKUP(Oliusala[[#This Row],[postnumer]],Sveitarfelog[#All],5,FALSE)</f>
        <v>Vestfirðir</v>
      </c>
      <c r="F10099" t="s">
        <v>20</v>
      </c>
      <c r="G10099" t="s">
        <v>50</v>
      </c>
      <c r="H10099" t="s">
        <v>58</v>
      </c>
      <c r="I10099" s="1">
        <v>52212</v>
      </c>
      <c r="J10099" s="2">
        <f>VLOOKUP(Oliusala[[#This Row],[tegund]],Tegundir!$B$2:$D$19,3,FALSE)*Oliusala[[#This Row],[magn]]/1000</f>
        <v>39.158999999999999</v>
      </c>
      <c r="K10099">
        <v>2018</v>
      </c>
      <c r="L10099" t="s">
        <v>18</v>
      </c>
      <c r="M10099" s="144" t="s">
        <v>59</v>
      </c>
    </row>
    <row r="10100" spans="1:13" x14ac:dyDescent="0.2">
      <c r="A10100" t="s">
        <v>63</v>
      </c>
      <c r="B10100" s="144" t="s">
        <v>116</v>
      </c>
      <c r="C10100">
        <v>460</v>
      </c>
      <c r="D10100" t="str">
        <f>VLOOKUP(Oliusala[[#This Row],[postnumer]],Sveitarfelog[#All],4,FALSE)</f>
        <v>Vesturbyggð</v>
      </c>
      <c r="E10100" t="str">
        <f>VLOOKUP(Oliusala[[#This Row],[postnumer]],Sveitarfelog[#All],5,FALSE)</f>
        <v>Vestfirðir</v>
      </c>
      <c r="F10100" t="s">
        <v>21</v>
      </c>
      <c r="G10100" t="s">
        <v>50</v>
      </c>
      <c r="H10100" t="s">
        <v>58</v>
      </c>
      <c r="I10100" s="1">
        <v>39963</v>
      </c>
      <c r="J10100" s="2">
        <f>VLOOKUP(Oliusala[[#This Row],[tegund]],Tegundir!$B$2:$D$19,3,FALSE)*Oliusala[[#This Row],[magn]]/1000</f>
        <v>29.972249999999999</v>
      </c>
      <c r="K10100">
        <v>2018</v>
      </c>
      <c r="L10100" t="s">
        <v>18</v>
      </c>
      <c r="M10100" s="144" t="s">
        <v>59</v>
      </c>
    </row>
    <row r="10101" spans="1:13" x14ac:dyDescent="0.2">
      <c r="A10101" t="s">
        <v>63</v>
      </c>
      <c r="B10101" s="144" t="s">
        <v>117</v>
      </c>
      <c r="C10101">
        <v>465</v>
      </c>
      <c r="D10101" t="str">
        <f>VLOOKUP(Oliusala[[#This Row],[postnumer]],Sveitarfelog[#All],4,FALSE)</f>
        <v>Vesturbyggð</v>
      </c>
      <c r="E10101" t="str">
        <f>VLOOKUP(Oliusala[[#This Row],[postnumer]],Sveitarfelog[#All],5,FALSE)</f>
        <v>Vestfirðir</v>
      </c>
      <c r="F10101" t="s">
        <v>20</v>
      </c>
      <c r="G10101" t="s">
        <v>50</v>
      </c>
      <c r="H10101" t="s">
        <v>58</v>
      </c>
      <c r="I10101" s="1">
        <v>96638</v>
      </c>
      <c r="J10101" s="2">
        <f>VLOOKUP(Oliusala[[#This Row],[tegund]],Tegundir!$B$2:$D$19,3,FALSE)*Oliusala[[#This Row],[magn]]/1000</f>
        <v>72.478499999999997</v>
      </c>
      <c r="K10101">
        <v>2018</v>
      </c>
      <c r="L10101" t="s">
        <v>18</v>
      </c>
      <c r="M10101" s="144" t="s">
        <v>59</v>
      </c>
    </row>
    <row r="10102" spans="1:13" x14ac:dyDescent="0.2">
      <c r="A10102" t="s">
        <v>63</v>
      </c>
      <c r="B10102" s="144" t="s">
        <v>119</v>
      </c>
      <c r="C10102">
        <v>470</v>
      </c>
      <c r="D10102" t="str">
        <f>VLOOKUP(Oliusala[[#This Row],[postnumer]],Sveitarfelog[#All],4,FALSE)</f>
        <v>Ísafjarðarbær</v>
      </c>
      <c r="E10102" t="str">
        <f>VLOOKUP(Oliusala[[#This Row],[postnumer]],Sveitarfelog[#All],5,FALSE)</f>
        <v>Vestfirðir</v>
      </c>
      <c r="F10102" t="s">
        <v>20</v>
      </c>
      <c r="G10102" t="s">
        <v>50</v>
      </c>
      <c r="H10102" t="s">
        <v>58</v>
      </c>
      <c r="I10102" s="1">
        <v>16747</v>
      </c>
      <c r="J10102" s="2">
        <f>VLOOKUP(Oliusala[[#This Row],[tegund]],Tegundir!$B$2:$D$19,3,FALSE)*Oliusala[[#This Row],[magn]]/1000</f>
        <v>12.56025</v>
      </c>
      <c r="K10102">
        <v>2018</v>
      </c>
      <c r="L10102" t="s">
        <v>18</v>
      </c>
      <c r="M10102" s="144" t="s">
        <v>59</v>
      </c>
    </row>
    <row r="10103" spans="1:13" x14ac:dyDescent="0.2">
      <c r="A10103" t="s">
        <v>63</v>
      </c>
      <c r="B10103" s="144" t="s">
        <v>119</v>
      </c>
      <c r="C10103">
        <v>470</v>
      </c>
      <c r="D10103" t="str">
        <f>VLOOKUP(Oliusala[[#This Row],[postnumer]],Sveitarfelog[#All],4,FALSE)</f>
        <v>Ísafjarðarbær</v>
      </c>
      <c r="E10103" t="str">
        <f>VLOOKUP(Oliusala[[#This Row],[postnumer]],Sveitarfelog[#All],5,FALSE)</f>
        <v>Vestfirðir</v>
      </c>
      <c r="F10103" t="s">
        <v>21</v>
      </c>
      <c r="G10103" t="s">
        <v>50</v>
      </c>
      <c r="H10103" t="s">
        <v>58</v>
      </c>
      <c r="I10103" s="1">
        <v>92715</v>
      </c>
      <c r="J10103" s="2">
        <f>VLOOKUP(Oliusala[[#This Row],[tegund]],Tegundir!$B$2:$D$19,3,FALSE)*Oliusala[[#This Row],[magn]]/1000</f>
        <v>69.536249999999995</v>
      </c>
      <c r="K10103">
        <v>2018</v>
      </c>
      <c r="L10103" t="s">
        <v>18</v>
      </c>
      <c r="M10103" s="144" t="s">
        <v>59</v>
      </c>
    </row>
    <row r="10104" spans="1:13" x14ac:dyDescent="0.2">
      <c r="A10104" t="s">
        <v>63</v>
      </c>
      <c r="B10104" s="144" t="s">
        <v>120</v>
      </c>
      <c r="C10104">
        <v>500</v>
      </c>
      <c r="D10104" t="str">
        <f>VLOOKUP(Oliusala[[#This Row],[postnumer]],Sveitarfelog[#All],4,FALSE)</f>
        <v>Húnaþing vestra</v>
      </c>
      <c r="E10104" t="str">
        <f>VLOOKUP(Oliusala[[#This Row],[postnumer]],Sveitarfelog[#All],5,FALSE)</f>
        <v>Norðurland vestra</v>
      </c>
      <c r="F10104" t="s">
        <v>20</v>
      </c>
      <c r="G10104" t="s">
        <v>50</v>
      </c>
      <c r="H10104" s="1" t="s">
        <v>58</v>
      </c>
      <c r="I10104" s="1">
        <v>120885</v>
      </c>
      <c r="J10104" s="2">
        <f>VLOOKUP(Oliusala[[#This Row],[tegund]],Tegundir!$B$2:$D$19,3,FALSE)*Oliusala[[#This Row],[magn]]/1000</f>
        <v>90.663749999999993</v>
      </c>
      <c r="K10104">
        <v>2018</v>
      </c>
      <c r="L10104" t="s">
        <v>18</v>
      </c>
      <c r="M10104" s="144" t="s">
        <v>59</v>
      </c>
    </row>
    <row r="10105" spans="1:13" x14ac:dyDescent="0.2">
      <c r="A10105" t="s">
        <v>63</v>
      </c>
      <c r="B10105" s="144" t="s">
        <v>120</v>
      </c>
      <c r="C10105">
        <v>500</v>
      </c>
      <c r="D10105" t="str">
        <f>VLOOKUP(Oliusala[[#This Row],[postnumer]],Sveitarfelog[#All],4,FALSE)</f>
        <v>Húnaþing vestra</v>
      </c>
      <c r="E10105" t="str">
        <f>VLOOKUP(Oliusala[[#This Row],[postnumer]],Sveitarfelog[#All],5,FALSE)</f>
        <v>Norðurland vestra</v>
      </c>
      <c r="F10105" t="s">
        <v>21</v>
      </c>
      <c r="G10105" t="s">
        <v>50</v>
      </c>
      <c r="H10105" s="1" t="s">
        <v>58</v>
      </c>
      <c r="I10105" s="1">
        <v>550914</v>
      </c>
      <c r="J10105" s="2">
        <f>VLOOKUP(Oliusala[[#This Row],[tegund]],Tegundir!$B$2:$D$19,3,FALSE)*Oliusala[[#This Row],[magn]]/1000</f>
        <v>413.18549999999999</v>
      </c>
      <c r="K10105">
        <v>2018</v>
      </c>
      <c r="L10105" t="s">
        <v>18</v>
      </c>
      <c r="M10105" s="144" t="s">
        <v>59</v>
      </c>
    </row>
    <row r="10106" spans="1:13" x14ac:dyDescent="0.2">
      <c r="A10106" t="s">
        <v>63</v>
      </c>
      <c r="B10106" s="144" t="s">
        <v>123</v>
      </c>
      <c r="C10106">
        <v>510</v>
      </c>
      <c r="D10106" t="str">
        <f>VLOOKUP(Oliusala[[#This Row],[postnumer]],Sveitarfelog[#All],4,FALSE)</f>
        <v>Árneshreppur,Kaldrananeshreppur,Strandabyggð</v>
      </c>
      <c r="E10106" t="str">
        <f>VLOOKUP(Oliusala[[#This Row],[postnumer]],Sveitarfelog[#All],5,FALSE)</f>
        <v>Vestfirðir</v>
      </c>
      <c r="F10106" t="s">
        <v>20</v>
      </c>
      <c r="G10106" t="s">
        <v>50</v>
      </c>
      <c r="H10106" s="1" t="s">
        <v>58</v>
      </c>
      <c r="I10106" s="1">
        <v>272062</v>
      </c>
      <c r="J10106" s="2">
        <f>VLOOKUP(Oliusala[[#This Row],[tegund]],Tegundir!$B$2:$D$19,3,FALSE)*Oliusala[[#This Row],[magn]]/1000</f>
        <v>204.04650000000001</v>
      </c>
      <c r="K10106">
        <v>2018</v>
      </c>
      <c r="L10106" t="s">
        <v>18</v>
      </c>
      <c r="M10106" s="144" t="s">
        <v>59</v>
      </c>
    </row>
    <row r="10107" spans="1:13" x14ac:dyDescent="0.2">
      <c r="A10107" t="s">
        <v>63</v>
      </c>
      <c r="B10107" s="144" t="s">
        <v>123</v>
      </c>
      <c r="C10107">
        <v>510</v>
      </c>
      <c r="D10107" t="str">
        <f>VLOOKUP(Oliusala[[#This Row],[postnumer]],Sveitarfelog[#All],4,FALSE)</f>
        <v>Árneshreppur,Kaldrananeshreppur,Strandabyggð</v>
      </c>
      <c r="E10107" t="str">
        <f>VLOOKUP(Oliusala[[#This Row],[postnumer]],Sveitarfelog[#All],5,FALSE)</f>
        <v>Vestfirðir</v>
      </c>
      <c r="F10107" t="s">
        <v>21</v>
      </c>
      <c r="G10107" t="s">
        <v>50</v>
      </c>
      <c r="H10107" s="1" t="s">
        <v>58</v>
      </c>
      <c r="I10107" s="1">
        <v>230295</v>
      </c>
      <c r="J10107" s="2">
        <f>VLOOKUP(Oliusala[[#This Row],[tegund]],Tegundir!$B$2:$D$19,3,FALSE)*Oliusala[[#This Row],[magn]]/1000</f>
        <v>172.72125</v>
      </c>
      <c r="K10107">
        <v>2018</v>
      </c>
      <c r="L10107" t="s">
        <v>18</v>
      </c>
      <c r="M10107" s="144" t="s">
        <v>59</v>
      </c>
    </row>
    <row r="10108" spans="1:13" x14ac:dyDescent="0.2">
      <c r="A10108" t="s">
        <v>63</v>
      </c>
      <c r="B10108" s="144" t="s">
        <v>124</v>
      </c>
      <c r="C10108">
        <v>510</v>
      </c>
      <c r="D10108" t="str">
        <f>VLOOKUP(Oliusala[[#This Row],[postnumer]],Sveitarfelog[#All],4,FALSE)</f>
        <v>Árneshreppur,Kaldrananeshreppur,Strandabyggð</v>
      </c>
      <c r="E10108" t="str">
        <f>VLOOKUP(Oliusala[[#This Row],[postnumer]],Sveitarfelog[#All],5,FALSE)</f>
        <v>Vestfirðir</v>
      </c>
      <c r="F10108" t="s">
        <v>20</v>
      </c>
      <c r="G10108" t="s">
        <v>50</v>
      </c>
      <c r="H10108" t="s">
        <v>58</v>
      </c>
      <c r="I10108" s="1">
        <v>1583</v>
      </c>
      <c r="J10108" s="2">
        <f>VLOOKUP(Oliusala[[#This Row],[tegund]],Tegundir!$B$2:$D$19,3,FALSE)*Oliusala[[#This Row],[magn]]/1000</f>
        <v>1.1872499999999999</v>
      </c>
      <c r="K10108">
        <v>2018</v>
      </c>
      <c r="L10108" t="s">
        <v>18</v>
      </c>
      <c r="M10108" s="144" t="s">
        <v>59</v>
      </c>
    </row>
    <row r="10109" spans="1:13" x14ac:dyDescent="0.2">
      <c r="A10109" t="s">
        <v>63</v>
      </c>
      <c r="B10109" s="144" t="s">
        <v>124</v>
      </c>
      <c r="C10109">
        <v>510</v>
      </c>
      <c r="D10109" t="str">
        <f>VLOOKUP(Oliusala[[#This Row],[postnumer]],Sveitarfelog[#All],4,FALSE)</f>
        <v>Árneshreppur,Kaldrananeshreppur,Strandabyggð</v>
      </c>
      <c r="E10109" t="str">
        <f>VLOOKUP(Oliusala[[#This Row],[postnumer]],Sveitarfelog[#All],5,FALSE)</f>
        <v>Vestfirðir</v>
      </c>
      <c r="F10109" t="s">
        <v>21</v>
      </c>
      <c r="G10109" t="s">
        <v>50</v>
      </c>
      <c r="H10109" t="s">
        <v>58</v>
      </c>
      <c r="I10109" s="1">
        <v>18223</v>
      </c>
      <c r="J10109" s="2">
        <f>VLOOKUP(Oliusala[[#This Row],[tegund]],Tegundir!$B$2:$D$19,3,FALSE)*Oliusala[[#This Row],[magn]]/1000</f>
        <v>13.667249999999999</v>
      </c>
      <c r="K10109">
        <v>2018</v>
      </c>
      <c r="L10109" t="s">
        <v>18</v>
      </c>
      <c r="M10109" s="144" t="s">
        <v>59</v>
      </c>
    </row>
    <row r="10110" spans="1:13" x14ac:dyDescent="0.2">
      <c r="A10110" t="s">
        <v>63</v>
      </c>
      <c r="B10110" s="144" t="s">
        <v>125</v>
      </c>
      <c r="C10110">
        <v>520</v>
      </c>
      <c r="D10110" t="str">
        <f>VLOOKUP(Oliusala[[#This Row],[postnumer]],Sveitarfelog[#All],4,FALSE)</f>
        <v>Árneshreppur,Kaldrananeshreppur,Strandabyggð</v>
      </c>
      <c r="E10110" t="str">
        <f>VLOOKUP(Oliusala[[#This Row],[postnumer]],Sveitarfelog[#All],5,FALSE)</f>
        <v>Vestfirðir</v>
      </c>
      <c r="F10110" t="s">
        <v>20</v>
      </c>
      <c r="G10110" t="s">
        <v>50</v>
      </c>
      <c r="H10110" s="1" t="s">
        <v>58</v>
      </c>
      <c r="I10110" s="1">
        <v>5629</v>
      </c>
      <c r="J10110" s="2">
        <f>VLOOKUP(Oliusala[[#This Row],[tegund]],Tegundir!$B$2:$D$19,3,FALSE)*Oliusala[[#This Row],[magn]]/1000</f>
        <v>4.2217500000000001</v>
      </c>
      <c r="K10110">
        <v>2018</v>
      </c>
      <c r="L10110" t="s">
        <v>18</v>
      </c>
      <c r="M10110" s="144" t="s">
        <v>59</v>
      </c>
    </row>
    <row r="10111" spans="1:13" x14ac:dyDescent="0.2">
      <c r="A10111" t="s">
        <v>63</v>
      </c>
      <c r="B10111" s="144" t="s">
        <v>125</v>
      </c>
      <c r="C10111">
        <v>520</v>
      </c>
      <c r="D10111" t="str">
        <f>VLOOKUP(Oliusala[[#This Row],[postnumer]],Sveitarfelog[#All],4,FALSE)</f>
        <v>Árneshreppur,Kaldrananeshreppur,Strandabyggð</v>
      </c>
      <c r="E10111" t="str">
        <f>VLOOKUP(Oliusala[[#This Row],[postnumer]],Sveitarfelog[#All],5,FALSE)</f>
        <v>Vestfirðir</v>
      </c>
      <c r="F10111" t="s">
        <v>21</v>
      </c>
      <c r="G10111" t="s">
        <v>50</v>
      </c>
      <c r="H10111" s="1" t="s">
        <v>58</v>
      </c>
      <c r="I10111" s="1">
        <v>26565</v>
      </c>
      <c r="J10111" s="2">
        <f>VLOOKUP(Oliusala[[#This Row],[tegund]],Tegundir!$B$2:$D$19,3,FALSE)*Oliusala[[#This Row],[magn]]/1000</f>
        <v>19.923749999999998</v>
      </c>
      <c r="K10111">
        <v>2018</v>
      </c>
      <c r="L10111" t="s">
        <v>18</v>
      </c>
      <c r="M10111" s="144" t="s">
        <v>59</v>
      </c>
    </row>
    <row r="10112" spans="1:13" x14ac:dyDescent="0.2">
      <c r="A10112" t="s">
        <v>63</v>
      </c>
      <c r="B10112" s="144" t="s">
        <v>102</v>
      </c>
      <c r="C10112">
        <v>530</v>
      </c>
      <c r="D10112" t="str">
        <f>VLOOKUP(Oliusala[[#This Row],[postnumer]],Sveitarfelog[#All],4,FALSE)</f>
        <v>Húnaþing vestra</v>
      </c>
      <c r="E10112" t="str">
        <f>VLOOKUP(Oliusala[[#This Row],[postnumer]],Sveitarfelog[#All],5,FALSE)</f>
        <v>Norðurland vestra</v>
      </c>
      <c r="F10112" t="s">
        <v>20</v>
      </c>
      <c r="G10112" t="s">
        <v>50</v>
      </c>
      <c r="H10112" s="1" t="s">
        <v>58</v>
      </c>
      <c r="I10112" s="1">
        <v>435890</v>
      </c>
      <c r="J10112" s="2">
        <f>VLOOKUP(Oliusala[[#This Row],[tegund]],Tegundir!$B$2:$D$19,3,FALSE)*Oliusala[[#This Row],[magn]]/1000</f>
        <v>326.91750000000002</v>
      </c>
      <c r="K10112">
        <v>2018</v>
      </c>
      <c r="L10112" t="s">
        <v>18</v>
      </c>
      <c r="M10112" s="144" t="s">
        <v>59</v>
      </c>
    </row>
    <row r="10113" spans="1:13" x14ac:dyDescent="0.2">
      <c r="A10113" t="s">
        <v>63</v>
      </c>
      <c r="B10113" s="144" t="s">
        <v>126</v>
      </c>
      <c r="C10113">
        <v>530</v>
      </c>
      <c r="D10113" t="str">
        <f>VLOOKUP(Oliusala[[#This Row],[postnumer]],Sveitarfelog[#All],4,FALSE)</f>
        <v>Húnaþing vestra</v>
      </c>
      <c r="E10113" t="str">
        <f>VLOOKUP(Oliusala[[#This Row],[postnumer]],Sveitarfelog[#All],5,FALSE)</f>
        <v>Norðurland vestra</v>
      </c>
      <c r="F10113" t="s">
        <v>20</v>
      </c>
      <c r="G10113" t="s">
        <v>50</v>
      </c>
      <c r="H10113" t="s">
        <v>58</v>
      </c>
      <c r="I10113" s="1">
        <v>80272</v>
      </c>
      <c r="J10113" s="2">
        <f>VLOOKUP(Oliusala[[#This Row],[tegund]],Tegundir!$B$2:$D$19,3,FALSE)*Oliusala[[#This Row],[magn]]/1000</f>
        <v>60.204000000000001</v>
      </c>
      <c r="K10113">
        <v>2018</v>
      </c>
      <c r="L10113" t="s">
        <v>18</v>
      </c>
      <c r="M10113" s="144" t="s">
        <v>59</v>
      </c>
    </row>
    <row r="10114" spans="1:13" x14ac:dyDescent="0.2">
      <c r="A10114" t="s">
        <v>63</v>
      </c>
      <c r="B10114" s="144" t="s">
        <v>127</v>
      </c>
      <c r="C10114">
        <v>531</v>
      </c>
      <c r="D10114" t="str">
        <f>VLOOKUP(Oliusala[[#This Row],[postnumer]],Sveitarfelog[#All],4,FALSE)</f>
        <v>Húnaþing vestra</v>
      </c>
      <c r="E10114" t="str">
        <f>VLOOKUP(Oliusala[[#This Row],[postnumer]],Sveitarfelog[#All],5,FALSE)</f>
        <v>Norðurland vestra</v>
      </c>
      <c r="F10114" t="s">
        <v>20</v>
      </c>
      <c r="G10114" t="s">
        <v>50</v>
      </c>
      <c r="H10114" t="s">
        <v>58</v>
      </c>
      <c r="I10114" s="1">
        <v>29263</v>
      </c>
      <c r="J10114" s="2">
        <f>VLOOKUP(Oliusala[[#This Row],[tegund]],Tegundir!$B$2:$D$19,3,FALSE)*Oliusala[[#This Row],[magn]]/1000</f>
        <v>21.94725</v>
      </c>
      <c r="K10114">
        <v>2018</v>
      </c>
      <c r="L10114" t="s">
        <v>18</v>
      </c>
      <c r="M10114" s="144" t="s">
        <v>59</v>
      </c>
    </row>
    <row r="10115" spans="1:13" x14ac:dyDescent="0.2">
      <c r="A10115" t="s">
        <v>63</v>
      </c>
      <c r="B10115" s="144" t="s">
        <v>127</v>
      </c>
      <c r="C10115">
        <v>531</v>
      </c>
      <c r="D10115" t="str">
        <f>VLOOKUP(Oliusala[[#This Row],[postnumer]],Sveitarfelog[#All],4,FALSE)</f>
        <v>Húnaþing vestra</v>
      </c>
      <c r="E10115" t="str">
        <f>VLOOKUP(Oliusala[[#This Row],[postnumer]],Sveitarfelog[#All],5,FALSE)</f>
        <v>Norðurland vestra</v>
      </c>
      <c r="F10115" t="s">
        <v>21</v>
      </c>
      <c r="G10115" t="s">
        <v>50</v>
      </c>
      <c r="H10115" t="s">
        <v>58</v>
      </c>
      <c r="I10115" s="1">
        <v>71231</v>
      </c>
      <c r="J10115" s="2">
        <f>VLOOKUP(Oliusala[[#This Row],[tegund]],Tegundir!$B$2:$D$19,3,FALSE)*Oliusala[[#This Row],[magn]]/1000</f>
        <v>53.423250000000003</v>
      </c>
      <c r="K10115">
        <v>2018</v>
      </c>
      <c r="L10115" t="s">
        <v>18</v>
      </c>
      <c r="M10115" s="144" t="s">
        <v>59</v>
      </c>
    </row>
    <row r="10116" spans="1:13" x14ac:dyDescent="0.2">
      <c r="A10116" t="s">
        <v>63</v>
      </c>
      <c r="B10116" s="144" t="s">
        <v>128</v>
      </c>
      <c r="C10116">
        <v>540</v>
      </c>
      <c r="D10116" t="str">
        <f>VLOOKUP(Oliusala[[#This Row],[postnumer]],Sveitarfelog[#All],4,FALSE)</f>
        <v>Húnabyggð</v>
      </c>
      <c r="E10116" t="str">
        <f>VLOOKUP(Oliusala[[#This Row],[postnumer]],Sveitarfelog[#All],5,FALSE)</f>
        <v>Norðurland vestra</v>
      </c>
      <c r="F10116" t="s">
        <v>20</v>
      </c>
      <c r="G10116" t="s">
        <v>50</v>
      </c>
      <c r="H10116" s="1" t="s">
        <v>58</v>
      </c>
      <c r="I10116" s="1">
        <v>747817</v>
      </c>
      <c r="J10116" s="2">
        <f>VLOOKUP(Oliusala[[#This Row],[tegund]],Tegundir!$B$2:$D$19,3,FALSE)*Oliusala[[#This Row],[magn]]/1000</f>
        <v>560.86275000000001</v>
      </c>
      <c r="K10116">
        <v>2018</v>
      </c>
      <c r="L10116" t="s">
        <v>18</v>
      </c>
      <c r="M10116" s="144" t="s">
        <v>59</v>
      </c>
    </row>
    <row r="10117" spans="1:13" x14ac:dyDescent="0.2">
      <c r="A10117" t="s">
        <v>63</v>
      </c>
      <c r="B10117" s="144" t="s">
        <v>128</v>
      </c>
      <c r="C10117">
        <v>540</v>
      </c>
      <c r="D10117" t="str">
        <f>VLOOKUP(Oliusala[[#This Row],[postnumer]],Sveitarfelog[#All],4,FALSE)</f>
        <v>Húnabyggð</v>
      </c>
      <c r="E10117" t="str">
        <f>VLOOKUP(Oliusala[[#This Row],[postnumer]],Sveitarfelog[#All],5,FALSE)</f>
        <v>Norðurland vestra</v>
      </c>
      <c r="F10117" t="s">
        <v>21</v>
      </c>
      <c r="G10117" t="s">
        <v>50</v>
      </c>
      <c r="H10117" s="1" t="s">
        <v>58</v>
      </c>
      <c r="I10117" s="1">
        <v>647340</v>
      </c>
      <c r="J10117" s="2">
        <f>VLOOKUP(Oliusala[[#This Row],[tegund]],Tegundir!$B$2:$D$19,3,FALSE)*Oliusala[[#This Row],[magn]]/1000</f>
        <v>485.505</v>
      </c>
      <c r="K10117">
        <v>2018</v>
      </c>
      <c r="L10117" t="s">
        <v>18</v>
      </c>
      <c r="M10117" s="144" t="s">
        <v>59</v>
      </c>
    </row>
    <row r="10118" spans="1:13" x14ac:dyDescent="0.2">
      <c r="A10118" t="s">
        <v>63</v>
      </c>
      <c r="B10118" s="144" t="s">
        <v>129</v>
      </c>
      <c r="C10118">
        <v>545</v>
      </c>
      <c r="D10118" t="str">
        <f>VLOOKUP(Oliusala[[#This Row],[postnumer]],Sveitarfelog[#All],4,FALSE)</f>
        <v>Sveitarfélagið Skagaströnd</v>
      </c>
      <c r="E10118" t="str">
        <f>VLOOKUP(Oliusala[[#This Row],[postnumer]],Sveitarfelog[#All],5,FALSE)</f>
        <v>Norðurland vestra</v>
      </c>
      <c r="F10118" t="s">
        <v>20</v>
      </c>
      <c r="G10118" t="s">
        <v>50</v>
      </c>
      <c r="H10118" s="1" t="s">
        <v>58</v>
      </c>
      <c r="I10118" s="1">
        <v>173033</v>
      </c>
      <c r="J10118" s="2">
        <f>VLOOKUP(Oliusala[[#This Row],[tegund]],Tegundir!$B$2:$D$19,3,FALSE)*Oliusala[[#This Row],[magn]]/1000</f>
        <v>129.77475000000001</v>
      </c>
      <c r="K10118">
        <v>2018</v>
      </c>
      <c r="L10118" t="s">
        <v>18</v>
      </c>
      <c r="M10118" s="144" t="s">
        <v>59</v>
      </c>
    </row>
    <row r="10119" spans="1:13" x14ac:dyDescent="0.2">
      <c r="A10119" t="s">
        <v>63</v>
      </c>
      <c r="B10119" s="144" t="s">
        <v>122</v>
      </c>
      <c r="C10119">
        <v>550</v>
      </c>
      <c r="D10119" t="str">
        <f>VLOOKUP(Oliusala[[#This Row],[postnumer]],Sveitarfelog[#All],4,FALSE)</f>
        <v>Skagafjörður</v>
      </c>
      <c r="E10119" t="str">
        <f>VLOOKUP(Oliusala[[#This Row],[postnumer]],Sveitarfelog[#All],5,FALSE)</f>
        <v>Norðurland vestra</v>
      </c>
      <c r="F10119" t="s">
        <v>20</v>
      </c>
      <c r="G10119" t="s">
        <v>50</v>
      </c>
      <c r="H10119" s="1" t="s">
        <v>58</v>
      </c>
      <c r="I10119" s="1">
        <v>923659</v>
      </c>
      <c r="J10119" s="2">
        <f>VLOOKUP(Oliusala[[#This Row],[tegund]],Tegundir!$B$2:$D$19,3,FALSE)*Oliusala[[#This Row],[magn]]/1000</f>
        <v>692.74424999999997</v>
      </c>
      <c r="K10119">
        <v>2018</v>
      </c>
      <c r="L10119" t="s">
        <v>18</v>
      </c>
      <c r="M10119" s="144" t="s">
        <v>59</v>
      </c>
    </row>
    <row r="10120" spans="1:13" x14ac:dyDescent="0.2">
      <c r="A10120" t="s">
        <v>63</v>
      </c>
      <c r="B10120" s="144" t="s">
        <v>122</v>
      </c>
      <c r="C10120">
        <v>550</v>
      </c>
      <c r="D10120" t="str">
        <f>VLOOKUP(Oliusala[[#This Row],[postnumer]],Sveitarfelog[#All],4,FALSE)</f>
        <v>Skagafjörður</v>
      </c>
      <c r="E10120" t="str">
        <f>VLOOKUP(Oliusala[[#This Row],[postnumer]],Sveitarfelog[#All],5,FALSE)</f>
        <v>Norðurland vestra</v>
      </c>
      <c r="F10120" t="s">
        <v>21</v>
      </c>
      <c r="G10120" t="s">
        <v>50</v>
      </c>
      <c r="H10120" s="1" t="s">
        <v>58</v>
      </c>
      <c r="I10120" s="1">
        <v>451072</v>
      </c>
      <c r="J10120" s="2">
        <f>VLOOKUP(Oliusala[[#This Row],[tegund]],Tegundir!$B$2:$D$19,3,FALSE)*Oliusala[[#This Row],[magn]]/1000</f>
        <v>338.30399999999997</v>
      </c>
      <c r="K10120">
        <v>2018</v>
      </c>
      <c r="L10120" t="s">
        <v>18</v>
      </c>
      <c r="M10120" s="144" t="s">
        <v>59</v>
      </c>
    </row>
    <row r="10121" spans="1:13" x14ac:dyDescent="0.2">
      <c r="A10121" t="s">
        <v>63</v>
      </c>
      <c r="B10121" s="144" t="s">
        <v>131</v>
      </c>
      <c r="C10121">
        <v>560</v>
      </c>
      <c r="D10121" t="str">
        <f>VLOOKUP(Oliusala[[#This Row],[postnumer]],Sveitarfelog[#All],4,FALSE)</f>
        <v>Skagafjörður</v>
      </c>
      <c r="E10121" t="str">
        <f>VLOOKUP(Oliusala[[#This Row],[postnumer]],Sveitarfelog[#All],5,FALSE)</f>
        <v>Norðurland vestra</v>
      </c>
      <c r="F10121" t="s">
        <v>20</v>
      </c>
      <c r="G10121" t="s">
        <v>50</v>
      </c>
      <c r="H10121" s="1" t="s">
        <v>58</v>
      </c>
      <c r="I10121" s="1">
        <v>606350</v>
      </c>
      <c r="J10121" s="2">
        <f>VLOOKUP(Oliusala[[#This Row],[tegund]],Tegundir!$B$2:$D$19,3,FALSE)*Oliusala[[#This Row],[magn]]/1000</f>
        <v>454.76249999999999</v>
      </c>
      <c r="K10121">
        <v>2018</v>
      </c>
      <c r="L10121" t="s">
        <v>18</v>
      </c>
      <c r="M10121" s="144" t="s">
        <v>59</v>
      </c>
    </row>
    <row r="10122" spans="1:13" x14ac:dyDescent="0.2">
      <c r="A10122" t="s">
        <v>63</v>
      </c>
      <c r="B10122" s="144" t="s">
        <v>132</v>
      </c>
      <c r="C10122">
        <v>565</v>
      </c>
      <c r="D10122" t="str">
        <f>VLOOKUP(Oliusala[[#This Row],[postnumer]],Sveitarfelog[#All],4,FALSE)</f>
        <v>Skagafjörður</v>
      </c>
      <c r="E10122" t="str">
        <f>VLOOKUP(Oliusala[[#This Row],[postnumer]],Sveitarfelog[#All],5,FALSE)</f>
        <v>Norðurland vestra</v>
      </c>
      <c r="F10122" t="s">
        <v>20</v>
      </c>
      <c r="G10122" t="s">
        <v>50</v>
      </c>
      <c r="H10122" t="s">
        <v>58</v>
      </c>
      <c r="I10122" s="1">
        <v>50037</v>
      </c>
      <c r="J10122" s="2">
        <f>VLOOKUP(Oliusala[[#This Row],[tegund]],Tegundir!$B$2:$D$19,3,FALSE)*Oliusala[[#This Row],[magn]]/1000</f>
        <v>37.527749999999997</v>
      </c>
      <c r="K10122">
        <v>2018</v>
      </c>
      <c r="L10122" t="s">
        <v>18</v>
      </c>
      <c r="M10122" s="144" t="s">
        <v>59</v>
      </c>
    </row>
    <row r="10123" spans="1:13" x14ac:dyDescent="0.2">
      <c r="A10123" t="s">
        <v>63</v>
      </c>
      <c r="B10123" s="144" t="s">
        <v>132</v>
      </c>
      <c r="C10123">
        <v>565</v>
      </c>
      <c r="D10123" t="str">
        <f>VLOOKUP(Oliusala[[#This Row],[postnumer]],Sveitarfelog[#All],4,FALSE)</f>
        <v>Skagafjörður</v>
      </c>
      <c r="E10123" t="str">
        <f>VLOOKUP(Oliusala[[#This Row],[postnumer]],Sveitarfelog[#All],5,FALSE)</f>
        <v>Norðurland vestra</v>
      </c>
      <c r="F10123" t="s">
        <v>21</v>
      </c>
      <c r="G10123" t="s">
        <v>50</v>
      </c>
      <c r="H10123" s="1" t="s">
        <v>58</v>
      </c>
      <c r="I10123" s="1">
        <v>102916</v>
      </c>
      <c r="J10123" s="2">
        <f>VLOOKUP(Oliusala[[#This Row],[tegund]],Tegundir!$B$2:$D$19,3,FALSE)*Oliusala[[#This Row],[magn]]/1000</f>
        <v>77.186999999999998</v>
      </c>
      <c r="K10123">
        <v>2018</v>
      </c>
      <c r="L10123" t="s">
        <v>18</v>
      </c>
      <c r="M10123" s="144" t="s">
        <v>59</v>
      </c>
    </row>
    <row r="10124" spans="1:13" x14ac:dyDescent="0.2">
      <c r="A10124" t="s">
        <v>68</v>
      </c>
      <c r="B10124" s="144" t="s">
        <v>68</v>
      </c>
      <c r="C10124">
        <v>600</v>
      </c>
      <c r="D10124" t="str">
        <f>VLOOKUP(Oliusala[[#This Row],[postnumer]],Sveitarfelog[#All],4,FALSE)</f>
        <v>Akureyrarbær,Eyjafjarðarsveit,Hörgársveit,Svalbarðsstrandarhreppur,Grýtubakkahreppur</v>
      </c>
      <c r="E10124" t="str">
        <f>VLOOKUP(Oliusala[[#This Row],[postnumer]],Sveitarfelog[#All],5,FALSE)</f>
        <v>Norðurland eystra</v>
      </c>
      <c r="F10124" t="s">
        <v>20</v>
      </c>
      <c r="G10124" t="s">
        <v>50</v>
      </c>
      <c r="H10124" t="s">
        <v>58</v>
      </c>
      <c r="I10124" s="1">
        <v>2583</v>
      </c>
      <c r="J10124" s="2">
        <f>VLOOKUP(Oliusala[[#This Row],[tegund]],Tegundir!$B$2:$D$19,3,FALSE)*Oliusala[[#This Row],[magn]]/1000</f>
        <v>1.9372499999999999</v>
      </c>
      <c r="K10124">
        <v>2018</v>
      </c>
      <c r="L10124" t="s">
        <v>18</v>
      </c>
      <c r="M10124" s="144" t="s">
        <v>59</v>
      </c>
    </row>
    <row r="10125" spans="1:13" x14ac:dyDescent="0.2">
      <c r="A10125" t="s">
        <v>68</v>
      </c>
      <c r="B10125" s="144" t="s">
        <v>68</v>
      </c>
      <c r="C10125">
        <v>600</v>
      </c>
      <c r="D10125" t="str">
        <f>VLOOKUP(Oliusala[[#This Row],[postnumer]],Sveitarfelog[#All],4,FALSE)</f>
        <v>Akureyrarbær,Eyjafjarðarsveit,Hörgársveit,Svalbarðsstrandarhreppur,Grýtubakkahreppur</v>
      </c>
      <c r="E10125" t="str">
        <f>VLOOKUP(Oliusala[[#This Row],[postnumer]],Sveitarfelog[#All],5,FALSE)</f>
        <v>Norðurland eystra</v>
      </c>
      <c r="F10125" t="s">
        <v>21</v>
      </c>
      <c r="G10125" t="s">
        <v>50</v>
      </c>
      <c r="H10125" t="s">
        <v>58</v>
      </c>
      <c r="I10125" s="1">
        <v>346</v>
      </c>
      <c r="J10125" s="2">
        <f>VLOOKUP(Oliusala[[#This Row],[tegund]],Tegundir!$B$2:$D$19,3,FALSE)*Oliusala[[#This Row],[magn]]/1000</f>
        <v>0.25950000000000001</v>
      </c>
      <c r="K10125">
        <v>2018</v>
      </c>
      <c r="L10125" t="s">
        <v>18</v>
      </c>
      <c r="M10125" s="144" t="s">
        <v>59</v>
      </c>
    </row>
    <row r="10126" spans="1:13" x14ac:dyDescent="0.2">
      <c r="A10126" t="s">
        <v>63</v>
      </c>
      <c r="B10126" s="144" t="s">
        <v>68</v>
      </c>
      <c r="C10126">
        <v>600</v>
      </c>
      <c r="D10126" t="str">
        <f>VLOOKUP(Oliusala[[#This Row],[postnumer]],Sveitarfelog[#All],4,FALSE)</f>
        <v>Akureyrarbær,Eyjafjarðarsveit,Hörgársveit,Svalbarðsstrandarhreppur,Grýtubakkahreppur</v>
      </c>
      <c r="E10126" t="str">
        <f>VLOOKUP(Oliusala[[#This Row],[postnumer]],Sveitarfelog[#All],5,FALSE)</f>
        <v>Norðurland eystra</v>
      </c>
      <c r="F10126" t="s">
        <v>20</v>
      </c>
      <c r="G10126" t="s">
        <v>50</v>
      </c>
      <c r="H10126" s="1" t="s">
        <v>58</v>
      </c>
      <c r="I10126" s="1">
        <v>1173434</v>
      </c>
      <c r="J10126" s="2">
        <f>VLOOKUP(Oliusala[[#This Row],[tegund]],Tegundir!$B$2:$D$19,3,FALSE)*Oliusala[[#This Row],[magn]]/1000</f>
        <v>880.07550000000003</v>
      </c>
      <c r="K10126">
        <v>2018</v>
      </c>
      <c r="L10126" t="s">
        <v>18</v>
      </c>
      <c r="M10126" s="144" t="s">
        <v>59</v>
      </c>
    </row>
    <row r="10127" spans="1:13" x14ac:dyDescent="0.2">
      <c r="A10127" t="s">
        <v>63</v>
      </c>
      <c r="B10127" s="144" t="s">
        <v>68</v>
      </c>
      <c r="C10127">
        <v>600</v>
      </c>
      <c r="D10127" t="str">
        <f>VLOOKUP(Oliusala[[#This Row],[postnumer]],Sveitarfelog[#All],4,FALSE)</f>
        <v>Akureyrarbær,Eyjafjarðarsveit,Hörgársveit,Svalbarðsstrandarhreppur,Grýtubakkahreppur</v>
      </c>
      <c r="E10127" t="str">
        <f>VLOOKUP(Oliusala[[#This Row],[postnumer]],Sveitarfelog[#All],5,FALSE)</f>
        <v>Norðurland eystra</v>
      </c>
      <c r="F10127" t="s">
        <v>20</v>
      </c>
      <c r="G10127" t="s">
        <v>50</v>
      </c>
      <c r="H10127" s="1" t="s">
        <v>58</v>
      </c>
      <c r="I10127" s="1">
        <v>4076161</v>
      </c>
      <c r="J10127" s="2">
        <f>VLOOKUP(Oliusala[[#This Row],[tegund]],Tegundir!$B$2:$D$19,3,FALSE)*Oliusala[[#This Row],[magn]]/1000</f>
        <v>3057.12075</v>
      </c>
      <c r="K10127">
        <v>2018</v>
      </c>
      <c r="L10127" t="s">
        <v>18</v>
      </c>
      <c r="M10127" s="144" t="s">
        <v>59</v>
      </c>
    </row>
    <row r="10128" spans="1:13" x14ac:dyDescent="0.2">
      <c r="A10128" t="s">
        <v>63</v>
      </c>
      <c r="B10128" s="144" t="s">
        <v>68</v>
      </c>
      <c r="C10128">
        <v>600</v>
      </c>
      <c r="D10128" t="str">
        <f>VLOOKUP(Oliusala[[#This Row],[postnumer]],Sveitarfelog[#All],4,FALSE)</f>
        <v>Akureyrarbær,Eyjafjarðarsveit,Hörgársveit,Svalbarðsstrandarhreppur,Grýtubakkahreppur</v>
      </c>
      <c r="E10128" t="str">
        <f>VLOOKUP(Oliusala[[#This Row],[postnumer]],Sveitarfelog[#All],5,FALSE)</f>
        <v>Norðurland eystra</v>
      </c>
      <c r="F10128" t="s">
        <v>46</v>
      </c>
      <c r="G10128" t="s">
        <v>50</v>
      </c>
      <c r="H10128" t="s">
        <v>58</v>
      </c>
      <c r="I10128" s="1">
        <v>4924</v>
      </c>
      <c r="J10128" s="2">
        <f>VLOOKUP(Oliusala[[#This Row],[tegund]],Tegundir!$B$2:$D$19,3,FALSE)*Oliusala[[#This Row],[magn]]/1000</f>
        <v>3.6930000000000001</v>
      </c>
      <c r="K10128">
        <v>2018</v>
      </c>
      <c r="L10128" t="s">
        <v>18</v>
      </c>
      <c r="M10128" s="144" t="s">
        <v>59</v>
      </c>
    </row>
    <row r="10129" spans="1:13" x14ac:dyDescent="0.2">
      <c r="A10129" t="s">
        <v>63</v>
      </c>
      <c r="B10129" s="144" t="s">
        <v>68</v>
      </c>
      <c r="C10129">
        <v>600</v>
      </c>
      <c r="D10129" t="str">
        <f>VLOOKUP(Oliusala[[#This Row],[postnumer]],Sveitarfelog[#All],4,FALSE)</f>
        <v>Akureyrarbær,Eyjafjarðarsveit,Hörgársveit,Svalbarðsstrandarhreppur,Grýtubakkahreppur</v>
      </c>
      <c r="E10129" t="str">
        <f>VLOOKUP(Oliusala[[#This Row],[postnumer]],Sveitarfelog[#All],5,FALSE)</f>
        <v>Norðurland eystra</v>
      </c>
      <c r="F10129" t="s">
        <v>21</v>
      </c>
      <c r="G10129" t="s">
        <v>50</v>
      </c>
      <c r="H10129" t="s">
        <v>58</v>
      </c>
      <c r="I10129" s="1">
        <v>1897486</v>
      </c>
      <c r="J10129" s="2">
        <f>VLOOKUP(Oliusala[[#This Row],[tegund]],Tegundir!$B$2:$D$19,3,FALSE)*Oliusala[[#This Row],[magn]]/1000</f>
        <v>1423.1144999999999</v>
      </c>
      <c r="K10129">
        <v>2018</v>
      </c>
      <c r="L10129" t="s">
        <v>18</v>
      </c>
      <c r="M10129" s="144" t="s">
        <v>59</v>
      </c>
    </row>
    <row r="10130" spans="1:13" x14ac:dyDescent="0.2">
      <c r="A10130" t="s">
        <v>63</v>
      </c>
      <c r="B10130" s="144" t="s">
        <v>68</v>
      </c>
      <c r="C10130">
        <v>600</v>
      </c>
      <c r="D10130" t="str">
        <f>VLOOKUP(Oliusala[[#This Row],[postnumer]],Sveitarfelog[#All],4,FALSE)</f>
        <v>Akureyrarbær,Eyjafjarðarsveit,Hörgársveit,Svalbarðsstrandarhreppur,Grýtubakkahreppur</v>
      </c>
      <c r="E10130" t="str">
        <f>VLOOKUP(Oliusala[[#This Row],[postnumer]],Sveitarfelog[#All],5,FALSE)</f>
        <v>Norðurland eystra</v>
      </c>
      <c r="F10130" t="s">
        <v>20</v>
      </c>
      <c r="G10130" t="s">
        <v>50</v>
      </c>
      <c r="H10130" s="1" t="s">
        <v>58</v>
      </c>
      <c r="I10130" s="1">
        <v>219514</v>
      </c>
      <c r="J10130" s="2">
        <f>VLOOKUP(Oliusala[[#This Row],[tegund]],Tegundir!$B$2:$D$19,3,FALSE)*Oliusala[[#This Row],[magn]]/1000</f>
        <v>164.63550000000001</v>
      </c>
      <c r="K10130">
        <v>2018</v>
      </c>
      <c r="L10130" t="s">
        <v>18</v>
      </c>
      <c r="M10130" s="144" t="s">
        <v>59</v>
      </c>
    </row>
    <row r="10131" spans="1:13" x14ac:dyDescent="0.2">
      <c r="A10131" t="s">
        <v>63</v>
      </c>
      <c r="B10131" s="144" t="s">
        <v>68</v>
      </c>
      <c r="C10131">
        <v>600</v>
      </c>
      <c r="D10131" t="str">
        <f>VLOOKUP(Oliusala[[#This Row],[postnumer]],Sveitarfelog[#All],4,FALSE)</f>
        <v>Akureyrarbær,Eyjafjarðarsveit,Hörgársveit,Svalbarðsstrandarhreppur,Grýtubakkahreppur</v>
      </c>
      <c r="E10131" t="str">
        <f>VLOOKUP(Oliusala[[#This Row],[postnumer]],Sveitarfelog[#All],5,FALSE)</f>
        <v>Norðurland eystra</v>
      </c>
      <c r="F10131" t="s">
        <v>20</v>
      </c>
      <c r="G10131" t="s">
        <v>50</v>
      </c>
      <c r="H10131" t="s">
        <v>58</v>
      </c>
      <c r="I10131" s="1">
        <v>1217342</v>
      </c>
      <c r="J10131" s="2">
        <f>VLOOKUP(Oliusala[[#This Row],[tegund]],Tegundir!$B$2:$D$19,3,FALSE)*Oliusala[[#This Row],[magn]]/1000</f>
        <v>913.00649999999996</v>
      </c>
      <c r="K10131">
        <v>2018</v>
      </c>
      <c r="L10131" t="s">
        <v>18</v>
      </c>
      <c r="M10131" s="144" t="s">
        <v>59</v>
      </c>
    </row>
    <row r="10132" spans="1:13" x14ac:dyDescent="0.2">
      <c r="A10132" t="s">
        <v>63</v>
      </c>
      <c r="B10132" s="144" t="s">
        <v>68</v>
      </c>
      <c r="C10132">
        <v>600</v>
      </c>
      <c r="D10132" t="str">
        <f>VLOOKUP(Oliusala[[#This Row],[postnumer]],Sveitarfelog[#All],4,FALSE)</f>
        <v>Akureyrarbær,Eyjafjarðarsveit,Hörgársveit,Svalbarðsstrandarhreppur,Grýtubakkahreppur</v>
      </c>
      <c r="E10132" t="str">
        <f>VLOOKUP(Oliusala[[#This Row],[postnumer]],Sveitarfelog[#All],5,FALSE)</f>
        <v>Norðurland eystra</v>
      </c>
      <c r="F10132" t="s">
        <v>46</v>
      </c>
      <c r="G10132" t="s">
        <v>50</v>
      </c>
      <c r="H10132" t="s">
        <v>58</v>
      </c>
      <c r="I10132" s="1">
        <v>22309</v>
      </c>
      <c r="J10132" s="2">
        <f>VLOOKUP(Oliusala[[#This Row],[tegund]],Tegundir!$B$2:$D$19,3,FALSE)*Oliusala[[#This Row],[magn]]/1000</f>
        <v>16.731750000000002</v>
      </c>
      <c r="K10132">
        <v>2018</v>
      </c>
      <c r="L10132" t="s">
        <v>18</v>
      </c>
      <c r="M10132" s="144" t="s">
        <v>59</v>
      </c>
    </row>
    <row r="10133" spans="1:13" x14ac:dyDescent="0.2">
      <c r="A10133" t="s">
        <v>63</v>
      </c>
      <c r="B10133" s="144" t="s">
        <v>68</v>
      </c>
      <c r="C10133">
        <v>600</v>
      </c>
      <c r="D10133" t="str">
        <f>VLOOKUP(Oliusala[[#This Row],[postnumer]],Sveitarfelog[#All],4,FALSE)</f>
        <v>Akureyrarbær,Eyjafjarðarsveit,Hörgársveit,Svalbarðsstrandarhreppur,Grýtubakkahreppur</v>
      </c>
      <c r="E10133" t="str">
        <f>VLOOKUP(Oliusala[[#This Row],[postnumer]],Sveitarfelog[#All],5,FALSE)</f>
        <v>Norðurland eystra</v>
      </c>
      <c r="F10133" t="s">
        <v>22</v>
      </c>
      <c r="G10133" t="s">
        <v>50</v>
      </c>
      <c r="H10133" t="s">
        <v>58</v>
      </c>
      <c r="I10133" s="1">
        <v>1360</v>
      </c>
      <c r="J10133" s="2">
        <f>VLOOKUP(Oliusala[[#This Row],[tegund]],Tegundir!$B$2:$D$19,3,FALSE)*Oliusala[[#This Row],[magn]]/1000</f>
        <v>1.02</v>
      </c>
      <c r="K10133">
        <v>2018</v>
      </c>
      <c r="L10133" t="s">
        <v>18</v>
      </c>
      <c r="M10133" s="144" t="s">
        <v>59</v>
      </c>
    </row>
    <row r="10134" spans="1:13" x14ac:dyDescent="0.2">
      <c r="A10134" t="s">
        <v>63</v>
      </c>
      <c r="B10134" s="144" t="s">
        <v>68</v>
      </c>
      <c r="C10134">
        <v>600</v>
      </c>
      <c r="D10134" t="str">
        <f>VLOOKUP(Oliusala[[#This Row],[postnumer]],Sveitarfelog[#All],4,FALSE)</f>
        <v>Akureyrarbær,Eyjafjarðarsveit,Hörgársveit,Svalbarðsstrandarhreppur,Grýtubakkahreppur</v>
      </c>
      <c r="E10134" t="str">
        <f>VLOOKUP(Oliusala[[#This Row],[postnumer]],Sveitarfelog[#All],5,FALSE)</f>
        <v>Norðurland eystra</v>
      </c>
      <c r="F10134" t="s">
        <v>20</v>
      </c>
      <c r="G10134" t="s">
        <v>50</v>
      </c>
      <c r="H10134" s="1" t="s">
        <v>58</v>
      </c>
      <c r="I10134" s="1">
        <v>716156</v>
      </c>
      <c r="J10134" s="2">
        <f>VLOOKUP(Oliusala[[#This Row],[tegund]],Tegundir!$B$2:$D$19,3,FALSE)*Oliusala[[#This Row],[magn]]/1000</f>
        <v>537.11699999999996</v>
      </c>
      <c r="K10134">
        <v>2018</v>
      </c>
      <c r="L10134" t="s">
        <v>18</v>
      </c>
      <c r="M10134" s="144" t="s">
        <v>59</v>
      </c>
    </row>
    <row r="10135" spans="1:13" x14ac:dyDescent="0.2">
      <c r="A10135" t="s">
        <v>63</v>
      </c>
      <c r="B10135" s="144" t="s">
        <v>68</v>
      </c>
      <c r="C10135">
        <v>600</v>
      </c>
      <c r="D10135" t="str">
        <f>VLOOKUP(Oliusala[[#This Row],[postnumer]],Sveitarfelog[#All],4,FALSE)</f>
        <v>Akureyrarbær,Eyjafjarðarsveit,Hörgársveit,Svalbarðsstrandarhreppur,Grýtubakkahreppur</v>
      </c>
      <c r="E10135" t="str">
        <f>VLOOKUP(Oliusala[[#This Row],[postnumer]],Sveitarfelog[#All],5,FALSE)</f>
        <v>Norðurland eystra</v>
      </c>
      <c r="F10135" t="s">
        <v>20</v>
      </c>
      <c r="G10135" t="s">
        <v>50</v>
      </c>
      <c r="H10135" s="1" t="s">
        <v>58</v>
      </c>
      <c r="I10135" s="1">
        <v>767870</v>
      </c>
      <c r="J10135" s="2">
        <f>VLOOKUP(Oliusala[[#This Row],[tegund]],Tegundir!$B$2:$D$19,3,FALSE)*Oliusala[[#This Row],[magn]]/1000</f>
        <v>575.90250000000003</v>
      </c>
      <c r="K10135">
        <v>2018</v>
      </c>
      <c r="L10135" t="s">
        <v>18</v>
      </c>
      <c r="M10135" s="144" t="s">
        <v>59</v>
      </c>
    </row>
    <row r="10136" spans="1:13" x14ac:dyDescent="0.2">
      <c r="A10136" t="s">
        <v>63</v>
      </c>
      <c r="B10136" s="144" t="s">
        <v>68</v>
      </c>
      <c r="C10136">
        <v>600</v>
      </c>
      <c r="D10136" t="str">
        <f>VLOOKUP(Oliusala[[#This Row],[postnumer]],Sveitarfelog[#All],4,FALSE)</f>
        <v>Akureyrarbær,Eyjafjarðarsveit,Hörgársveit,Svalbarðsstrandarhreppur,Grýtubakkahreppur</v>
      </c>
      <c r="E10136" t="str">
        <f>VLOOKUP(Oliusala[[#This Row],[postnumer]],Sveitarfelog[#All],5,FALSE)</f>
        <v>Norðurland eystra</v>
      </c>
      <c r="F10136" t="s">
        <v>20</v>
      </c>
      <c r="G10136" t="s">
        <v>50</v>
      </c>
      <c r="H10136" s="1" t="s">
        <v>58</v>
      </c>
      <c r="I10136" s="1">
        <v>3840</v>
      </c>
      <c r="J10136" s="2">
        <f>VLOOKUP(Oliusala[[#This Row],[tegund]],Tegundir!$B$2:$D$19,3,FALSE)*Oliusala[[#This Row],[magn]]/1000</f>
        <v>2.88</v>
      </c>
      <c r="K10136">
        <v>2018</v>
      </c>
      <c r="L10136" t="s">
        <v>18</v>
      </c>
      <c r="M10136" s="144" t="s">
        <v>59</v>
      </c>
    </row>
    <row r="10137" spans="1:13" x14ac:dyDescent="0.2">
      <c r="A10137" t="s">
        <v>63</v>
      </c>
      <c r="B10137" s="144" t="s">
        <v>68</v>
      </c>
      <c r="C10137">
        <v>600</v>
      </c>
      <c r="D10137" t="str">
        <f>VLOOKUP(Oliusala[[#This Row],[postnumer]],Sveitarfelog[#All],4,FALSE)</f>
        <v>Akureyrarbær,Eyjafjarðarsveit,Hörgársveit,Svalbarðsstrandarhreppur,Grýtubakkahreppur</v>
      </c>
      <c r="E10137" t="str">
        <f>VLOOKUP(Oliusala[[#This Row],[postnumer]],Sveitarfelog[#All],5,FALSE)</f>
        <v>Norðurland eystra</v>
      </c>
      <c r="F10137" t="s">
        <v>20</v>
      </c>
      <c r="G10137" t="s">
        <v>50</v>
      </c>
      <c r="H10137" s="1" t="s">
        <v>58</v>
      </c>
      <c r="I10137" s="1">
        <v>1146916</v>
      </c>
      <c r="J10137" s="2">
        <f>VLOOKUP(Oliusala[[#This Row],[tegund]],Tegundir!$B$2:$D$19,3,FALSE)*Oliusala[[#This Row],[magn]]/1000</f>
        <v>860.18700000000001</v>
      </c>
      <c r="K10137">
        <v>2018</v>
      </c>
      <c r="L10137" t="s">
        <v>18</v>
      </c>
      <c r="M10137" s="144" t="s">
        <v>59</v>
      </c>
    </row>
    <row r="10138" spans="1:13" x14ac:dyDescent="0.2">
      <c r="A10138" t="s">
        <v>63</v>
      </c>
      <c r="B10138" s="144" t="s">
        <v>138</v>
      </c>
      <c r="C10138">
        <v>601</v>
      </c>
      <c r="D10138" t="str">
        <f>VLOOKUP(Oliusala[[#This Row],[postnumer]],Sveitarfelog[#All],4,FALSE)</f>
        <v>Akureyrarbær,Eyjafjarðarsveit,Hörgársveit,Svalbarðsstrandarhreppur,Grýtubakkahreppur</v>
      </c>
      <c r="E10138" t="str">
        <f>VLOOKUP(Oliusala[[#This Row],[postnumer]],Sveitarfelog[#All],5,FALSE)</f>
        <v>Norðurland eystra</v>
      </c>
      <c r="F10138" t="s">
        <v>20</v>
      </c>
      <c r="G10138" t="s">
        <v>50</v>
      </c>
      <c r="H10138" s="1" t="s">
        <v>58</v>
      </c>
      <c r="I10138" s="1">
        <v>4707</v>
      </c>
      <c r="J10138" s="2">
        <f>VLOOKUP(Oliusala[[#This Row],[tegund]],Tegundir!$B$2:$D$19,3,FALSE)*Oliusala[[#This Row],[magn]]/1000</f>
        <v>3.5302500000000001</v>
      </c>
      <c r="K10138">
        <v>2018</v>
      </c>
      <c r="L10138" t="s">
        <v>18</v>
      </c>
      <c r="M10138" s="144" t="s">
        <v>59</v>
      </c>
    </row>
    <row r="10139" spans="1:13" x14ac:dyDescent="0.2">
      <c r="A10139" t="s">
        <v>63</v>
      </c>
      <c r="B10139" s="144" t="s">
        <v>139</v>
      </c>
      <c r="C10139">
        <v>601</v>
      </c>
      <c r="D10139" t="str">
        <f>VLOOKUP(Oliusala[[#This Row],[postnumer]],Sveitarfelog[#All],4,FALSE)</f>
        <v>Akureyrarbær,Eyjafjarðarsveit,Hörgársveit,Svalbarðsstrandarhreppur,Grýtubakkahreppur</v>
      </c>
      <c r="E10139" t="str">
        <f>VLOOKUP(Oliusala[[#This Row],[postnumer]],Sveitarfelog[#All],5,FALSE)</f>
        <v>Norðurland eystra</v>
      </c>
      <c r="F10139" t="s">
        <v>20</v>
      </c>
      <c r="G10139" t="s">
        <v>50</v>
      </c>
      <c r="H10139" t="s">
        <v>58</v>
      </c>
      <c r="I10139" s="1">
        <v>2923</v>
      </c>
      <c r="J10139" s="2">
        <f>VLOOKUP(Oliusala[[#This Row],[tegund]],Tegundir!$B$2:$D$19,3,FALSE)*Oliusala[[#This Row],[magn]]/1000</f>
        <v>2.19225</v>
      </c>
      <c r="K10139">
        <v>2018</v>
      </c>
      <c r="L10139" t="s">
        <v>18</v>
      </c>
      <c r="M10139" s="144" t="s">
        <v>59</v>
      </c>
    </row>
    <row r="10140" spans="1:13" x14ac:dyDescent="0.2">
      <c r="A10140" t="s">
        <v>63</v>
      </c>
      <c r="B10140" s="144" t="s">
        <v>139</v>
      </c>
      <c r="C10140">
        <v>601</v>
      </c>
      <c r="D10140" t="str">
        <f>VLOOKUP(Oliusala[[#This Row],[postnumer]],Sveitarfelog[#All],4,FALSE)</f>
        <v>Akureyrarbær,Eyjafjarðarsveit,Hörgársveit,Svalbarðsstrandarhreppur,Grýtubakkahreppur</v>
      </c>
      <c r="E10140" t="str">
        <f>VLOOKUP(Oliusala[[#This Row],[postnumer]],Sveitarfelog[#All],5,FALSE)</f>
        <v>Norðurland eystra</v>
      </c>
      <c r="F10140" t="s">
        <v>21</v>
      </c>
      <c r="G10140" t="s">
        <v>50</v>
      </c>
      <c r="H10140" s="1" t="s">
        <v>58</v>
      </c>
      <c r="I10140" s="1">
        <v>5832</v>
      </c>
      <c r="J10140" s="2">
        <f>VLOOKUP(Oliusala[[#This Row],[tegund]],Tegundir!$B$2:$D$19,3,FALSE)*Oliusala[[#This Row],[magn]]/1000</f>
        <v>4.3739999999999997</v>
      </c>
      <c r="K10140">
        <v>2018</v>
      </c>
      <c r="L10140" t="s">
        <v>18</v>
      </c>
      <c r="M10140" s="144" t="s">
        <v>59</v>
      </c>
    </row>
    <row r="10141" spans="1:13" x14ac:dyDescent="0.2">
      <c r="A10141" t="s">
        <v>63</v>
      </c>
      <c r="B10141" s="144" t="s">
        <v>138</v>
      </c>
      <c r="C10141">
        <v>601</v>
      </c>
      <c r="D10141" t="str">
        <f>VLOOKUP(Oliusala[[#This Row],[postnumer]],Sveitarfelog[#All],4,FALSE)</f>
        <v>Akureyrarbær,Eyjafjarðarsveit,Hörgársveit,Svalbarðsstrandarhreppur,Grýtubakkahreppur</v>
      </c>
      <c r="E10141" t="str">
        <f>VLOOKUP(Oliusala[[#This Row],[postnumer]],Sveitarfelog[#All],5,FALSE)</f>
        <v>Norðurland eystra</v>
      </c>
      <c r="F10141" t="s">
        <v>21</v>
      </c>
      <c r="G10141" t="s">
        <v>50</v>
      </c>
      <c r="H10141" t="s">
        <v>58</v>
      </c>
      <c r="I10141" s="1">
        <v>7222</v>
      </c>
      <c r="J10141" s="2">
        <f>VLOOKUP(Oliusala[[#This Row],[tegund]],Tegundir!$B$2:$D$19,3,FALSE)*Oliusala[[#This Row],[magn]]/1000</f>
        <v>5.4165000000000001</v>
      </c>
      <c r="K10141">
        <v>2018</v>
      </c>
      <c r="L10141" t="s">
        <v>18</v>
      </c>
      <c r="M10141" s="144" t="s">
        <v>59</v>
      </c>
    </row>
    <row r="10142" spans="1:13" x14ac:dyDescent="0.2">
      <c r="A10142" t="s">
        <v>63</v>
      </c>
      <c r="B10142" s="144" t="s">
        <v>140</v>
      </c>
      <c r="C10142">
        <v>610</v>
      </c>
      <c r="D10142" t="str">
        <f>VLOOKUP(Oliusala[[#This Row],[postnumer]],Sveitarfelog[#All],4,FALSE)</f>
        <v>Akureyrarbær,Eyjafjarðarsveit,Hörgársveit,Svalbarðsstrandarhreppur,Grýtubakkahreppur</v>
      </c>
      <c r="E10142" t="str">
        <f>VLOOKUP(Oliusala[[#This Row],[postnumer]],Sveitarfelog[#All],5,FALSE)</f>
        <v>Norðurland eystra</v>
      </c>
      <c r="F10142" t="s">
        <v>20</v>
      </c>
      <c r="G10142" t="s">
        <v>50</v>
      </c>
      <c r="H10142" s="1" t="s">
        <v>58</v>
      </c>
      <c r="I10142" s="1">
        <v>31747</v>
      </c>
      <c r="J10142" s="2">
        <f>VLOOKUP(Oliusala[[#This Row],[tegund]],Tegundir!$B$2:$D$19,3,FALSE)*Oliusala[[#This Row],[magn]]/1000</f>
        <v>23.81025</v>
      </c>
      <c r="K10142">
        <v>2018</v>
      </c>
      <c r="L10142" t="s">
        <v>18</v>
      </c>
      <c r="M10142" s="144" t="s">
        <v>59</v>
      </c>
    </row>
    <row r="10143" spans="1:13" x14ac:dyDescent="0.2">
      <c r="A10143" t="s">
        <v>63</v>
      </c>
      <c r="B10143" s="144" t="s">
        <v>140</v>
      </c>
      <c r="C10143">
        <v>610</v>
      </c>
      <c r="D10143" t="str">
        <f>VLOOKUP(Oliusala[[#This Row],[postnumer]],Sveitarfelog[#All],4,FALSE)</f>
        <v>Akureyrarbær,Eyjafjarðarsveit,Hörgársveit,Svalbarðsstrandarhreppur,Grýtubakkahreppur</v>
      </c>
      <c r="E10143" t="str">
        <f>VLOOKUP(Oliusala[[#This Row],[postnumer]],Sveitarfelog[#All],5,FALSE)</f>
        <v>Norðurland eystra</v>
      </c>
      <c r="F10143" t="s">
        <v>21</v>
      </c>
      <c r="G10143" t="s">
        <v>50</v>
      </c>
      <c r="H10143" s="1" t="s">
        <v>58</v>
      </c>
      <c r="I10143" s="1">
        <v>69294</v>
      </c>
      <c r="J10143" s="2">
        <f>VLOOKUP(Oliusala[[#This Row],[tegund]],Tegundir!$B$2:$D$19,3,FALSE)*Oliusala[[#This Row],[magn]]/1000</f>
        <v>51.970500000000001</v>
      </c>
      <c r="K10143">
        <v>2018</v>
      </c>
      <c r="L10143" t="s">
        <v>18</v>
      </c>
      <c r="M10143" s="144" t="s">
        <v>59</v>
      </c>
    </row>
    <row r="10144" spans="1:13" x14ac:dyDescent="0.2">
      <c r="A10144" t="s">
        <v>63</v>
      </c>
      <c r="B10144" s="144" t="s">
        <v>141</v>
      </c>
      <c r="C10144">
        <v>620</v>
      </c>
      <c r="D10144" t="str">
        <f>VLOOKUP(Oliusala[[#This Row],[postnumer]],Sveitarfelog[#All],4,FALSE)</f>
        <v>Dalvíkurbyggð</v>
      </c>
      <c r="E10144" t="str">
        <f>VLOOKUP(Oliusala[[#This Row],[postnumer]],Sveitarfelog[#All],5,FALSE)</f>
        <v>Norðurland eystra</v>
      </c>
      <c r="F10144" t="s">
        <v>20</v>
      </c>
      <c r="G10144" t="s">
        <v>50</v>
      </c>
      <c r="H10144" s="1" t="s">
        <v>58</v>
      </c>
      <c r="I10144" s="1">
        <v>4765</v>
      </c>
      <c r="J10144" s="2">
        <f>VLOOKUP(Oliusala[[#This Row],[tegund]],Tegundir!$B$2:$D$19,3,FALSE)*Oliusala[[#This Row],[magn]]/1000</f>
        <v>3.57375</v>
      </c>
      <c r="K10144">
        <v>2018</v>
      </c>
      <c r="L10144" t="s">
        <v>18</v>
      </c>
      <c r="M10144" s="144" t="s">
        <v>59</v>
      </c>
    </row>
    <row r="10145" spans="1:13" x14ac:dyDescent="0.2">
      <c r="A10145" t="s">
        <v>63</v>
      </c>
      <c r="B10145" s="144" t="s">
        <v>141</v>
      </c>
      <c r="C10145">
        <v>620</v>
      </c>
      <c r="D10145" t="str">
        <f>VLOOKUP(Oliusala[[#This Row],[postnumer]],Sveitarfelog[#All],4,FALSE)</f>
        <v>Dalvíkurbyggð</v>
      </c>
      <c r="E10145" t="str">
        <f>VLOOKUP(Oliusala[[#This Row],[postnumer]],Sveitarfelog[#All],5,FALSE)</f>
        <v>Norðurland eystra</v>
      </c>
      <c r="F10145" t="s">
        <v>20</v>
      </c>
      <c r="G10145" t="s">
        <v>50</v>
      </c>
      <c r="H10145" s="1" t="s">
        <v>58</v>
      </c>
      <c r="I10145" s="1">
        <v>74075</v>
      </c>
      <c r="J10145" s="2">
        <f>VLOOKUP(Oliusala[[#This Row],[tegund]],Tegundir!$B$2:$D$19,3,FALSE)*Oliusala[[#This Row],[magn]]/1000</f>
        <v>55.556249999999999</v>
      </c>
      <c r="K10145">
        <v>2018</v>
      </c>
      <c r="L10145" t="s">
        <v>18</v>
      </c>
      <c r="M10145" s="144" t="s">
        <v>59</v>
      </c>
    </row>
    <row r="10146" spans="1:13" x14ac:dyDescent="0.2">
      <c r="A10146" t="s">
        <v>63</v>
      </c>
      <c r="B10146" s="144" t="s">
        <v>136</v>
      </c>
      <c r="C10146">
        <v>620</v>
      </c>
      <c r="D10146" t="str">
        <f>VLOOKUP(Oliusala[[#This Row],[postnumer]],Sveitarfelog[#All],4,FALSE)</f>
        <v>Dalvíkurbyggð</v>
      </c>
      <c r="E10146" t="str">
        <f>VLOOKUP(Oliusala[[#This Row],[postnumer]],Sveitarfelog[#All],5,FALSE)</f>
        <v>Norðurland eystra</v>
      </c>
      <c r="F10146" t="s">
        <v>20</v>
      </c>
      <c r="G10146" t="s">
        <v>50</v>
      </c>
      <c r="H10146" s="1" t="s">
        <v>58</v>
      </c>
      <c r="I10146" s="1">
        <v>598414</v>
      </c>
      <c r="J10146" s="2">
        <f>VLOOKUP(Oliusala[[#This Row],[tegund]],Tegundir!$B$2:$D$19,3,FALSE)*Oliusala[[#This Row],[magn]]/1000</f>
        <v>448.81049999999999</v>
      </c>
      <c r="K10146">
        <v>2018</v>
      </c>
      <c r="L10146" t="s">
        <v>18</v>
      </c>
      <c r="M10146" s="144" t="s">
        <v>59</v>
      </c>
    </row>
    <row r="10147" spans="1:13" x14ac:dyDescent="0.2">
      <c r="A10147" t="s">
        <v>63</v>
      </c>
      <c r="B10147" s="144" t="s">
        <v>136</v>
      </c>
      <c r="C10147">
        <v>620</v>
      </c>
      <c r="D10147" t="str">
        <f>VLOOKUP(Oliusala[[#This Row],[postnumer]],Sveitarfelog[#All],4,FALSE)</f>
        <v>Dalvíkurbyggð</v>
      </c>
      <c r="E10147" t="str">
        <f>VLOOKUP(Oliusala[[#This Row],[postnumer]],Sveitarfelog[#All],5,FALSE)</f>
        <v>Norðurland eystra</v>
      </c>
      <c r="F10147" t="s">
        <v>21</v>
      </c>
      <c r="G10147" t="s">
        <v>50</v>
      </c>
      <c r="H10147" s="1" t="s">
        <v>58</v>
      </c>
      <c r="I10147" s="1">
        <v>88208</v>
      </c>
      <c r="J10147" s="2">
        <f>VLOOKUP(Oliusala[[#This Row],[tegund]],Tegundir!$B$2:$D$19,3,FALSE)*Oliusala[[#This Row],[magn]]/1000</f>
        <v>66.156000000000006</v>
      </c>
      <c r="K10147">
        <v>2018</v>
      </c>
      <c r="L10147" t="s">
        <v>18</v>
      </c>
      <c r="M10147" s="144" t="s">
        <v>59</v>
      </c>
    </row>
    <row r="10148" spans="1:13" x14ac:dyDescent="0.2">
      <c r="A10148" t="s">
        <v>63</v>
      </c>
      <c r="B10148" s="144" t="s">
        <v>135</v>
      </c>
      <c r="C10148">
        <v>580</v>
      </c>
      <c r="D10148" t="str">
        <f>VLOOKUP(Oliusala[[#This Row],[postnumer]],Sveitarfelog[#All],4,FALSE)</f>
        <v>Fjallabyggð</v>
      </c>
      <c r="E10148" t="str">
        <f>VLOOKUP(Oliusala[[#This Row],[postnumer]],Sveitarfelog[#All],5,FALSE)</f>
        <v>Norðurland eystra</v>
      </c>
      <c r="F10148" t="s">
        <v>20</v>
      </c>
      <c r="G10148" t="s">
        <v>50</v>
      </c>
      <c r="H10148" s="1" t="s">
        <v>58</v>
      </c>
      <c r="I10148" s="1">
        <v>461100</v>
      </c>
      <c r="J10148" s="2">
        <f>VLOOKUP(Oliusala[[#This Row],[tegund]],Tegundir!$B$2:$D$19,3,FALSE)*Oliusala[[#This Row],[magn]]/1000</f>
        <v>345.82499999999999</v>
      </c>
      <c r="K10148">
        <v>2018</v>
      </c>
      <c r="L10148" t="s">
        <v>18</v>
      </c>
      <c r="M10148" s="144" t="s">
        <v>59</v>
      </c>
    </row>
    <row r="10149" spans="1:13" x14ac:dyDescent="0.2">
      <c r="A10149" t="s">
        <v>63</v>
      </c>
      <c r="B10149" s="144" t="s">
        <v>142</v>
      </c>
      <c r="C10149">
        <v>625</v>
      </c>
      <c r="D10149" t="str">
        <f>VLOOKUP(Oliusala[[#This Row],[postnumer]],Sveitarfelog[#All],4,FALSE)</f>
        <v>Fjallabyggð</v>
      </c>
      <c r="E10149" t="str">
        <f>VLOOKUP(Oliusala[[#This Row],[postnumer]],Sveitarfelog[#All],5,FALSE)</f>
        <v>Norðurland eystra</v>
      </c>
      <c r="F10149" t="s">
        <v>20</v>
      </c>
      <c r="G10149" t="s">
        <v>50</v>
      </c>
      <c r="H10149" s="1" t="s">
        <v>58</v>
      </c>
      <c r="I10149" s="1">
        <v>289907</v>
      </c>
      <c r="J10149" s="2">
        <f>VLOOKUP(Oliusala[[#This Row],[tegund]],Tegundir!$B$2:$D$19,3,FALSE)*Oliusala[[#This Row],[magn]]/1000</f>
        <v>217.43025</v>
      </c>
      <c r="K10149">
        <v>2018</v>
      </c>
      <c r="L10149" t="s">
        <v>18</v>
      </c>
      <c r="M10149" s="144" t="s">
        <v>59</v>
      </c>
    </row>
    <row r="10150" spans="1:13" x14ac:dyDescent="0.2">
      <c r="A10150" t="s">
        <v>63</v>
      </c>
      <c r="B10150" s="144" t="s">
        <v>96</v>
      </c>
      <c r="C10150">
        <v>640</v>
      </c>
      <c r="D10150" t="str">
        <f>VLOOKUP(Oliusala[[#This Row],[postnumer]],Sveitarfelog[#All],4,FALSE)</f>
        <v>Norðurþing,Tjörneshreppur</v>
      </c>
      <c r="E10150" t="str">
        <f>VLOOKUP(Oliusala[[#This Row],[postnumer]],Sveitarfelog[#All],5,FALSE)</f>
        <v>Norðurland eystra</v>
      </c>
      <c r="F10150" t="s">
        <v>20</v>
      </c>
      <c r="G10150" t="s">
        <v>50</v>
      </c>
      <c r="H10150" s="1" t="s">
        <v>58</v>
      </c>
      <c r="I10150" s="1">
        <v>1172513</v>
      </c>
      <c r="J10150" s="2">
        <f>VLOOKUP(Oliusala[[#This Row],[tegund]],Tegundir!$B$2:$D$19,3,FALSE)*Oliusala[[#This Row],[magn]]/1000</f>
        <v>879.38475000000005</v>
      </c>
      <c r="K10150">
        <v>2018</v>
      </c>
      <c r="L10150" t="s">
        <v>18</v>
      </c>
      <c r="M10150" s="144" t="s">
        <v>59</v>
      </c>
    </row>
    <row r="10151" spans="1:13" x14ac:dyDescent="0.2">
      <c r="A10151" t="s">
        <v>63</v>
      </c>
      <c r="B10151" s="144" t="s">
        <v>96</v>
      </c>
      <c r="C10151">
        <v>640</v>
      </c>
      <c r="D10151" t="str">
        <f>VLOOKUP(Oliusala[[#This Row],[postnumer]],Sveitarfelog[#All],4,FALSE)</f>
        <v>Norðurþing,Tjörneshreppur</v>
      </c>
      <c r="E10151" t="str">
        <f>VLOOKUP(Oliusala[[#This Row],[postnumer]],Sveitarfelog[#All],5,FALSE)</f>
        <v>Norðurland eystra</v>
      </c>
      <c r="F10151" t="s">
        <v>21</v>
      </c>
      <c r="G10151" t="s">
        <v>50</v>
      </c>
      <c r="H10151" s="1" t="s">
        <v>58</v>
      </c>
      <c r="I10151" s="1">
        <v>291236</v>
      </c>
      <c r="J10151" s="2">
        <f>VLOOKUP(Oliusala[[#This Row],[tegund]],Tegundir!$B$2:$D$19,3,FALSE)*Oliusala[[#This Row],[magn]]/1000</f>
        <v>218.42699999999999</v>
      </c>
      <c r="K10151">
        <v>2018</v>
      </c>
      <c r="L10151" t="s">
        <v>18</v>
      </c>
      <c r="M10151" s="144" t="s">
        <v>59</v>
      </c>
    </row>
    <row r="10152" spans="1:13" x14ac:dyDescent="0.2">
      <c r="A10152" t="s">
        <v>63</v>
      </c>
      <c r="B10152" s="144" t="s">
        <v>143</v>
      </c>
      <c r="C10152">
        <v>641</v>
      </c>
      <c r="D10152" t="str">
        <f>VLOOKUP(Oliusala[[#This Row],[postnumer]],Sveitarfelog[#All],4,FALSE)</f>
        <v>Þingeyjarsveit</v>
      </c>
      <c r="E10152" t="str">
        <f>VLOOKUP(Oliusala[[#This Row],[postnumer]],Sveitarfelog[#All],5,FALSE)</f>
        <v>Norðurland eystra</v>
      </c>
      <c r="F10152" t="s">
        <v>20</v>
      </c>
      <c r="G10152" t="s">
        <v>50</v>
      </c>
      <c r="H10152" s="1" t="s">
        <v>58</v>
      </c>
      <c r="I10152" s="1">
        <v>36980</v>
      </c>
      <c r="J10152" s="2">
        <f>VLOOKUP(Oliusala[[#This Row],[tegund]],Tegundir!$B$2:$D$19,3,FALSE)*Oliusala[[#This Row],[magn]]/1000</f>
        <v>27.734999999999999</v>
      </c>
      <c r="K10152">
        <v>2018</v>
      </c>
      <c r="L10152" t="s">
        <v>18</v>
      </c>
      <c r="M10152" s="144" t="s">
        <v>59</v>
      </c>
    </row>
    <row r="10153" spans="1:13" x14ac:dyDescent="0.2">
      <c r="A10153" t="s">
        <v>63</v>
      </c>
      <c r="B10153" s="144" t="s">
        <v>143</v>
      </c>
      <c r="C10153">
        <v>641</v>
      </c>
      <c r="D10153" t="str">
        <f>VLOOKUP(Oliusala[[#This Row],[postnumer]],Sveitarfelog[#All],4,FALSE)</f>
        <v>Þingeyjarsveit</v>
      </c>
      <c r="E10153" t="str">
        <f>VLOOKUP(Oliusala[[#This Row],[postnumer]],Sveitarfelog[#All],5,FALSE)</f>
        <v>Norðurland eystra</v>
      </c>
      <c r="F10153" t="s">
        <v>21</v>
      </c>
      <c r="G10153" t="s">
        <v>50</v>
      </c>
      <c r="H10153" s="1" t="s">
        <v>58</v>
      </c>
      <c r="I10153" s="1">
        <v>86375</v>
      </c>
      <c r="J10153" s="2">
        <f>VLOOKUP(Oliusala[[#This Row],[tegund]],Tegundir!$B$2:$D$19,3,FALSE)*Oliusala[[#This Row],[magn]]/1000</f>
        <v>64.78125</v>
      </c>
      <c r="K10153">
        <v>2018</v>
      </c>
      <c r="L10153" t="s">
        <v>18</v>
      </c>
      <c r="M10153" s="144" t="s">
        <v>59</v>
      </c>
    </row>
    <row r="10154" spans="1:13" x14ac:dyDescent="0.2">
      <c r="A10154" t="s">
        <v>57</v>
      </c>
      <c r="B10154" s="144" t="s">
        <v>144</v>
      </c>
      <c r="C10154">
        <v>650</v>
      </c>
      <c r="D10154" t="str">
        <f>VLOOKUP(Oliusala[[#This Row],[postnumer]],Sveitarfelog[#All],4,FALSE)</f>
        <v>Þingeyjarsveit</v>
      </c>
      <c r="E10154" t="str">
        <f>VLOOKUP(Oliusala[[#This Row],[postnumer]],Sveitarfelog[#All],5,FALSE)</f>
        <v>Norðurland eystra</v>
      </c>
      <c r="F10154" t="s">
        <v>20</v>
      </c>
      <c r="G10154" t="s">
        <v>50</v>
      </c>
      <c r="H10154" s="1" t="s">
        <v>60</v>
      </c>
      <c r="I10154" s="1">
        <v>2105</v>
      </c>
      <c r="J10154" s="2">
        <f>VLOOKUP(Oliusala[[#This Row],[tegund]],Tegundir!$B$2:$D$19,3,FALSE)*Oliusala[[#This Row],[magn]]/1000</f>
        <v>1.5787500000000001</v>
      </c>
      <c r="K10154">
        <v>2018</v>
      </c>
      <c r="L10154" t="s">
        <v>18</v>
      </c>
      <c r="M10154" s="144" t="s">
        <v>59</v>
      </c>
    </row>
    <row r="10155" spans="1:13" x14ac:dyDescent="0.2">
      <c r="A10155" t="s">
        <v>57</v>
      </c>
      <c r="B10155" s="144" t="s">
        <v>144</v>
      </c>
      <c r="C10155">
        <v>650</v>
      </c>
      <c r="D10155" t="str">
        <f>VLOOKUP(Oliusala[[#This Row],[postnumer]],Sveitarfelog[#All],4,FALSE)</f>
        <v>Þingeyjarsveit</v>
      </c>
      <c r="E10155" t="str">
        <f>VLOOKUP(Oliusala[[#This Row],[postnumer]],Sveitarfelog[#All],5,FALSE)</f>
        <v>Norðurland eystra</v>
      </c>
      <c r="F10155" t="s">
        <v>21</v>
      </c>
      <c r="G10155" t="s">
        <v>50</v>
      </c>
      <c r="H10155" t="s">
        <v>60</v>
      </c>
      <c r="I10155" s="1">
        <v>2100</v>
      </c>
      <c r="J10155" s="2">
        <f>VLOOKUP(Oliusala[[#This Row],[tegund]],Tegundir!$B$2:$D$19,3,FALSE)*Oliusala[[#This Row],[magn]]/1000</f>
        <v>1.575</v>
      </c>
      <c r="K10155">
        <v>2018</v>
      </c>
      <c r="L10155" t="s">
        <v>18</v>
      </c>
      <c r="M10155" s="144" t="s">
        <v>59</v>
      </c>
    </row>
    <row r="10156" spans="1:13" x14ac:dyDescent="0.2">
      <c r="A10156" t="s">
        <v>63</v>
      </c>
      <c r="B10156" s="144" t="s">
        <v>144</v>
      </c>
      <c r="C10156">
        <v>650</v>
      </c>
      <c r="D10156" t="str">
        <f>VLOOKUP(Oliusala[[#This Row],[postnumer]],Sveitarfelog[#All],4,FALSE)</f>
        <v>Þingeyjarsveit</v>
      </c>
      <c r="E10156" t="str">
        <f>VLOOKUP(Oliusala[[#This Row],[postnumer]],Sveitarfelog[#All],5,FALSE)</f>
        <v>Norðurland eystra</v>
      </c>
      <c r="F10156" t="s">
        <v>20</v>
      </c>
      <c r="G10156" t="s">
        <v>50</v>
      </c>
      <c r="H10156" t="s">
        <v>58</v>
      </c>
      <c r="I10156" s="1">
        <v>80774</v>
      </c>
      <c r="J10156" s="2">
        <f>VLOOKUP(Oliusala[[#This Row],[tegund]],Tegundir!$B$2:$D$19,3,FALSE)*Oliusala[[#This Row],[magn]]/1000</f>
        <v>60.580500000000001</v>
      </c>
      <c r="K10156">
        <v>2018</v>
      </c>
      <c r="L10156" t="s">
        <v>18</v>
      </c>
      <c r="M10156" s="144" t="s">
        <v>59</v>
      </c>
    </row>
    <row r="10157" spans="1:13" x14ac:dyDescent="0.2">
      <c r="A10157" t="s">
        <v>63</v>
      </c>
      <c r="B10157" s="144" t="s">
        <v>144</v>
      </c>
      <c r="C10157">
        <v>650</v>
      </c>
      <c r="D10157" t="str">
        <f>VLOOKUP(Oliusala[[#This Row],[postnumer]],Sveitarfelog[#All],4,FALSE)</f>
        <v>Þingeyjarsveit</v>
      </c>
      <c r="E10157" t="str">
        <f>VLOOKUP(Oliusala[[#This Row],[postnumer]],Sveitarfelog[#All],5,FALSE)</f>
        <v>Norðurland eystra</v>
      </c>
      <c r="F10157" t="s">
        <v>21</v>
      </c>
      <c r="G10157" t="s">
        <v>50</v>
      </c>
      <c r="H10157" t="s">
        <v>58</v>
      </c>
      <c r="I10157" s="1">
        <v>178647</v>
      </c>
      <c r="J10157" s="2">
        <f>VLOOKUP(Oliusala[[#This Row],[tegund]],Tegundir!$B$2:$D$19,3,FALSE)*Oliusala[[#This Row],[magn]]/1000</f>
        <v>133.98525000000001</v>
      </c>
      <c r="K10157">
        <v>2018</v>
      </c>
      <c r="L10157" t="s">
        <v>18</v>
      </c>
      <c r="M10157" s="144" t="s">
        <v>59</v>
      </c>
    </row>
    <row r="10158" spans="1:13" x14ac:dyDescent="0.2">
      <c r="A10158" t="s">
        <v>68</v>
      </c>
      <c r="B10158" s="144" t="s">
        <v>145</v>
      </c>
      <c r="C10158">
        <v>660</v>
      </c>
      <c r="D10158" t="str">
        <f>VLOOKUP(Oliusala[[#This Row],[postnumer]],Sveitarfelog[#All],4,FALSE)</f>
        <v>Þingeyjarsveit</v>
      </c>
      <c r="E10158" t="str">
        <f>VLOOKUP(Oliusala[[#This Row],[postnumer]],Sveitarfelog[#All],5,FALSE)</f>
        <v>Norðurland eystra</v>
      </c>
      <c r="F10158" t="s">
        <v>20</v>
      </c>
      <c r="G10158" t="s">
        <v>50</v>
      </c>
      <c r="H10158" t="s">
        <v>60</v>
      </c>
      <c r="I10158" s="1">
        <v>5000</v>
      </c>
      <c r="J10158" s="2">
        <f>VLOOKUP(Oliusala[[#This Row],[tegund]],Tegundir!$B$2:$D$19,3,FALSE)*Oliusala[[#This Row],[magn]]/1000</f>
        <v>3.75</v>
      </c>
      <c r="K10158">
        <v>2018</v>
      </c>
      <c r="L10158" t="s">
        <v>18</v>
      </c>
      <c r="M10158" s="144" t="s">
        <v>59</v>
      </c>
    </row>
    <row r="10159" spans="1:13" x14ac:dyDescent="0.2">
      <c r="A10159" t="s">
        <v>63</v>
      </c>
      <c r="B10159" s="144" t="s">
        <v>145</v>
      </c>
      <c r="C10159">
        <v>660</v>
      </c>
      <c r="D10159" t="str">
        <f>VLOOKUP(Oliusala[[#This Row],[postnumer]],Sveitarfelog[#All],4,FALSE)</f>
        <v>Þingeyjarsveit</v>
      </c>
      <c r="E10159" t="str">
        <f>VLOOKUP(Oliusala[[#This Row],[postnumer]],Sveitarfelog[#All],5,FALSE)</f>
        <v>Norðurland eystra</v>
      </c>
      <c r="F10159" t="s">
        <v>20</v>
      </c>
      <c r="G10159" t="s">
        <v>50</v>
      </c>
      <c r="H10159" s="1" t="s">
        <v>58</v>
      </c>
      <c r="I10159" s="1">
        <v>229618</v>
      </c>
      <c r="J10159" s="2">
        <f>VLOOKUP(Oliusala[[#This Row],[tegund]],Tegundir!$B$2:$D$19,3,FALSE)*Oliusala[[#This Row],[magn]]/1000</f>
        <v>172.21350000000001</v>
      </c>
      <c r="K10159">
        <v>2018</v>
      </c>
      <c r="L10159" t="s">
        <v>18</v>
      </c>
      <c r="M10159" s="144" t="s">
        <v>59</v>
      </c>
    </row>
    <row r="10160" spans="1:13" x14ac:dyDescent="0.2">
      <c r="A10160" t="s">
        <v>63</v>
      </c>
      <c r="B10160" s="144" t="s">
        <v>145</v>
      </c>
      <c r="C10160">
        <v>660</v>
      </c>
      <c r="D10160" t="str">
        <f>VLOOKUP(Oliusala[[#This Row],[postnumer]],Sveitarfelog[#All],4,FALSE)</f>
        <v>Þingeyjarsveit</v>
      </c>
      <c r="E10160" t="str">
        <f>VLOOKUP(Oliusala[[#This Row],[postnumer]],Sveitarfelog[#All],5,FALSE)</f>
        <v>Norðurland eystra</v>
      </c>
      <c r="F10160" t="s">
        <v>21</v>
      </c>
      <c r="G10160" t="s">
        <v>50</v>
      </c>
      <c r="H10160" s="1" t="s">
        <v>58</v>
      </c>
      <c r="I10160" s="1">
        <v>572926</v>
      </c>
      <c r="J10160" s="2">
        <f>VLOOKUP(Oliusala[[#This Row],[tegund]],Tegundir!$B$2:$D$19,3,FALSE)*Oliusala[[#This Row],[magn]]/1000</f>
        <v>429.69450000000001</v>
      </c>
      <c r="K10160">
        <v>2018</v>
      </c>
      <c r="L10160" t="s">
        <v>18</v>
      </c>
      <c r="M10160" s="144" t="s">
        <v>59</v>
      </c>
    </row>
    <row r="10161" spans="1:13" x14ac:dyDescent="0.2">
      <c r="A10161" t="s">
        <v>63</v>
      </c>
      <c r="B10161" s="144" t="s">
        <v>146</v>
      </c>
      <c r="C10161">
        <v>660</v>
      </c>
      <c r="D10161" t="str">
        <f>VLOOKUP(Oliusala[[#This Row],[postnumer]],Sveitarfelog[#All],4,FALSE)</f>
        <v>Þingeyjarsveit</v>
      </c>
      <c r="E10161" t="str">
        <f>VLOOKUP(Oliusala[[#This Row],[postnumer]],Sveitarfelog[#All],5,FALSE)</f>
        <v>Norðurland eystra</v>
      </c>
      <c r="F10161" t="s">
        <v>20</v>
      </c>
      <c r="G10161" t="s">
        <v>50</v>
      </c>
      <c r="H10161" t="s">
        <v>58</v>
      </c>
      <c r="I10161" s="1">
        <v>117750</v>
      </c>
      <c r="J10161" s="2">
        <f>VLOOKUP(Oliusala[[#This Row],[tegund]],Tegundir!$B$2:$D$19,3,FALSE)*Oliusala[[#This Row],[magn]]/1000</f>
        <v>88.3125</v>
      </c>
      <c r="K10161">
        <v>2018</v>
      </c>
      <c r="L10161" t="s">
        <v>18</v>
      </c>
      <c r="M10161" s="144" t="s">
        <v>59</v>
      </c>
    </row>
    <row r="10162" spans="1:13" x14ac:dyDescent="0.2">
      <c r="A10162" t="s">
        <v>63</v>
      </c>
      <c r="B10162" s="144" t="s">
        <v>147</v>
      </c>
      <c r="C10162">
        <v>670</v>
      </c>
      <c r="D10162" t="str">
        <f>VLOOKUP(Oliusala[[#This Row],[postnumer]],Sveitarfelog[#All],4,FALSE)</f>
        <v>Norðurþing,Tjörneshreppur</v>
      </c>
      <c r="E10162" t="str">
        <f>VLOOKUP(Oliusala[[#This Row],[postnumer]],Sveitarfelog[#All],5,FALSE)</f>
        <v>Norðurland eystra</v>
      </c>
      <c r="F10162" t="s">
        <v>20</v>
      </c>
      <c r="G10162" t="s">
        <v>50</v>
      </c>
      <c r="H10162" t="s">
        <v>58</v>
      </c>
      <c r="I10162" s="1">
        <v>33443</v>
      </c>
      <c r="J10162" s="2">
        <f>VLOOKUP(Oliusala[[#This Row],[tegund]],Tegundir!$B$2:$D$19,3,FALSE)*Oliusala[[#This Row],[magn]]/1000</f>
        <v>25.082249999999998</v>
      </c>
      <c r="K10162">
        <v>2018</v>
      </c>
      <c r="L10162" t="s">
        <v>18</v>
      </c>
      <c r="M10162" s="144" t="s">
        <v>59</v>
      </c>
    </row>
    <row r="10163" spans="1:13" x14ac:dyDescent="0.2">
      <c r="A10163" t="s">
        <v>63</v>
      </c>
      <c r="B10163" s="144" t="s">
        <v>147</v>
      </c>
      <c r="C10163">
        <v>670</v>
      </c>
      <c r="D10163" t="str">
        <f>VLOOKUP(Oliusala[[#This Row],[postnumer]],Sveitarfelog[#All],4,FALSE)</f>
        <v>Norðurþing,Tjörneshreppur</v>
      </c>
      <c r="E10163" t="str">
        <f>VLOOKUP(Oliusala[[#This Row],[postnumer]],Sveitarfelog[#All],5,FALSE)</f>
        <v>Norðurland eystra</v>
      </c>
      <c r="F10163" t="s">
        <v>21</v>
      </c>
      <c r="G10163" t="s">
        <v>50</v>
      </c>
      <c r="H10163" s="1" t="s">
        <v>58</v>
      </c>
      <c r="I10163" s="1">
        <v>40923</v>
      </c>
      <c r="J10163" s="2">
        <f>VLOOKUP(Oliusala[[#This Row],[tegund]],Tegundir!$B$2:$D$19,3,FALSE)*Oliusala[[#This Row],[magn]]/1000</f>
        <v>30.692250000000001</v>
      </c>
      <c r="K10163">
        <v>2018</v>
      </c>
      <c r="L10163" t="s">
        <v>18</v>
      </c>
      <c r="M10163" s="144" t="s">
        <v>59</v>
      </c>
    </row>
    <row r="10164" spans="1:13" x14ac:dyDescent="0.2">
      <c r="A10164" t="s">
        <v>68</v>
      </c>
      <c r="B10164" s="144" t="s">
        <v>149</v>
      </c>
      <c r="C10164">
        <v>671</v>
      </c>
      <c r="D10164" t="str">
        <f>VLOOKUP(Oliusala[[#This Row],[postnumer]],Sveitarfelog[#All],4,FALSE)</f>
        <v>Norðurþing,Tjörneshreppur</v>
      </c>
      <c r="E10164" t="str">
        <f>VLOOKUP(Oliusala[[#This Row],[postnumer]],Sveitarfelog[#All],5,FALSE)</f>
        <v>Norðurland eystra</v>
      </c>
      <c r="F10164" t="s">
        <v>20</v>
      </c>
      <c r="G10164" t="s">
        <v>50</v>
      </c>
      <c r="H10164" s="1" t="s">
        <v>60</v>
      </c>
      <c r="I10164" s="1">
        <v>4813</v>
      </c>
      <c r="J10164" s="2">
        <f>VLOOKUP(Oliusala[[#This Row],[tegund]],Tegundir!$B$2:$D$19,3,FALSE)*Oliusala[[#This Row],[magn]]/1000</f>
        <v>3.60975</v>
      </c>
      <c r="K10164">
        <v>2018</v>
      </c>
      <c r="L10164" t="s">
        <v>18</v>
      </c>
      <c r="M10164" s="144" t="s">
        <v>59</v>
      </c>
    </row>
    <row r="10165" spans="1:13" x14ac:dyDescent="0.2">
      <c r="A10165" t="s">
        <v>63</v>
      </c>
      <c r="B10165" s="144" t="s">
        <v>149</v>
      </c>
      <c r="C10165">
        <v>671</v>
      </c>
      <c r="D10165" t="str">
        <f>VLOOKUP(Oliusala[[#This Row],[postnumer]],Sveitarfelog[#All],4,FALSE)</f>
        <v>Norðurþing,Tjörneshreppur</v>
      </c>
      <c r="E10165" t="str">
        <f>VLOOKUP(Oliusala[[#This Row],[postnumer]],Sveitarfelog[#All],5,FALSE)</f>
        <v>Norðurland eystra</v>
      </c>
      <c r="F10165" t="s">
        <v>20</v>
      </c>
      <c r="G10165" t="s">
        <v>50</v>
      </c>
      <c r="H10165" s="1" t="s">
        <v>58</v>
      </c>
      <c r="I10165" s="1">
        <v>29379</v>
      </c>
      <c r="J10165" s="2">
        <f>VLOOKUP(Oliusala[[#This Row],[tegund]],Tegundir!$B$2:$D$19,3,FALSE)*Oliusala[[#This Row],[magn]]/1000</f>
        <v>22.03425</v>
      </c>
      <c r="K10165">
        <v>2018</v>
      </c>
      <c r="L10165" t="s">
        <v>18</v>
      </c>
      <c r="M10165" s="144" t="s">
        <v>59</v>
      </c>
    </row>
    <row r="10166" spans="1:13" x14ac:dyDescent="0.2">
      <c r="A10166" t="s">
        <v>63</v>
      </c>
      <c r="B10166" s="144" t="s">
        <v>149</v>
      </c>
      <c r="C10166">
        <v>671</v>
      </c>
      <c r="D10166" t="str">
        <f>VLOOKUP(Oliusala[[#This Row],[postnumer]],Sveitarfelog[#All],4,FALSE)</f>
        <v>Norðurþing,Tjörneshreppur</v>
      </c>
      <c r="E10166" t="str">
        <f>VLOOKUP(Oliusala[[#This Row],[postnumer]],Sveitarfelog[#All],5,FALSE)</f>
        <v>Norðurland eystra</v>
      </c>
      <c r="F10166" t="s">
        <v>21</v>
      </c>
      <c r="G10166" t="s">
        <v>50</v>
      </c>
      <c r="H10166" s="1" t="s">
        <v>58</v>
      </c>
      <c r="I10166" s="1">
        <v>96545</v>
      </c>
      <c r="J10166" s="2">
        <f>VLOOKUP(Oliusala[[#This Row],[tegund]],Tegundir!$B$2:$D$19,3,FALSE)*Oliusala[[#This Row],[magn]]/1000</f>
        <v>72.408749999999998</v>
      </c>
      <c r="K10166">
        <v>2018</v>
      </c>
      <c r="L10166" t="s">
        <v>18</v>
      </c>
      <c r="M10166" s="144" t="s">
        <v>59</v>
      </c>
    </row>
    <row r="10167" spans="1:13" x14ac:dyDescent="0.2">
      <c r="A10167" t="s">
        <v>63</v>
      </c>
      <c r="B10167" s="144" t="s">
        <v>148</v>
      </c>
      <c r="C10167">
        <v>675</v>
      </c>
      <c r="D10167" t="str">
        <f>VLOOKUP(Oliusala[[#This Row],[postnumer]],Sveitarfelog[#All],4,FALSE)</f>
        <v>Norðurþing,Tjörneshreppur</v>
      </c>
      <c r="E10167" t="str">
        <f>VLOOKUP(Oliusala[[#This Row],[postnumer]],Sveitarfelog[#All],5,FALSE)</f>
        <v>Norðurland eystra</v>
      </c>
      <c r="F10167" t="s">
        <v>20</v>
      </c>
      <c r="G10167" t="s">
        <v>50</v>
      </c>
      <c r="H10167" s="1" t="s">
        <v>58</v>
      </c>
      <c r="I10167" s="1">
        <v>27225</v>
      </c>
      <c r="J10167" s="2">
        <f>VLOOKUP(Oliusala[[#This Row],[tegund]],Tegundir!$B$2:$D$19,3,FALSE)*Oliusala[[#This Row],[magn]]/1000</f>
        <v>20.418749999999999</v>
      </c>
      <c r="K10167">
        <v>2018</v>
      </c>
      <c r="L10167" t="s">
        <v>18</v>
      </c>
      <c r="M10167" s="144" t="s">
        <v>59</v>
      </c>
    </row>
    <row r="10168" spans="1:13" x14ac:dyDescent="0.2">
      <c r="A10168" t="s">
        <v>63</v>
      </c>
      <c r="B10168" s="144" t="s">
        <v>148</v>
      </c>
      <c r="C10168">
        <v>675</v>
      </c>
      <c r="D10168" t="str">
        <f>VLOOKUP(Oliusala[[#This Row],[postnumer]],Sveitarfelog[#All],4,FALSE)</f>
        <v>Norðurþing,Tjörneshreppur</v>
      </c>
      <c r="E10168" t="str">
        <f>VLOOKUP(Oliusala[[#This Row],[postnumer]],Sveitarfelog[#All],5,FALSE)</f>
        <v>Norðurland eystra</v>
      </c>
      <c r="F10168" t="s">
        <v>21</v>
      </c>
      <c r="G10168" t="s">
        <v>50</v>
      </c>
      <c r="H10168" t="s">
        <v>58</v>
      </c>
      <c r="I10168" s="1">
        <v>51172</v>
      </c>
      <c r="J10168" s="2">
        <f>VLOOKUP(Oliusala[[#This Row],[tegund]],Tegundir!$B$2:$D$19,3,FALSE)*Oliusala[[#This Row],[magn]]/1000</f>
        <v>38.378999999999998</v>
      </c>
      <c r="K10168">
        <v>2018</v>
      </c>
      <c r="L10168" t="s">
        <v>18</v>
      </c>
      <c r="M10168" s="144" t="s">
        <v>59</v>
      </c>
    </row>
    <row r="10169" spans="1:13" x14ac:dyDescent="0.2">
      <c r="A10169" t="s">
        <v>63</v>
      </c>
      <c r="B10169" s="144" t="s">
        <v>150</v>
      </c>
      <c r="C10169">
        <v>680</v>
      </c>
      <c r="D10169" t="str">
        <f>VLOOKUP(Oliusala[[#This Row],[postnumer]],Sveitarfelog[#All],4,FALSE)</f>
        <v>Langanesbyggð</v>
      </c>
      <c r="E10169" t="str">
        <f>VLOOKUP(Oliusala[[#This Row],[postnumer]],Sveitarfelog[#All],5,FALSE)</f>
        <v>Norðurland eystra</v>
      </c>
      <c r="F10169" t="s">
        <v>20</v>
      </c>
      <c r="G10169" t="s">
        <v>50</v>
      </c>
      <c r="H10169" t="s">
        <v>58</v>
      </c>
      <c r="I10169" s="1">
        <v>74458</v>
      </c>
      <c r="J10169" s="2">
        <f>VLOOKUP(Oliusala[[#This Row],[tegund]],Tegundir!$B$2:$D$19,3,FALSE)*Oliusala[[#This Row],[magn]]/1000</f>
        <v>55.843499999999999</v>
      </c>
      <c r="K10169">
        <v>2018</v>
      </c>
      <c r="L10169" t="s">
        <v>18</v>
      </c>
      <c r="M10169" s="144" t="s">
        <v>59</v>
      </c>
    </row>
    <row r="10170" spans="1:13" x14ac:dyDescent="0.2">
      <c r="A10170" t="s">
        <v>63</v>
      </c>
      <c r="B10170" s="144" t="s">
        <v>150</v>
      </c>
      <c r="C10170">
        <v>680</v>
      </c>
      <c r="D10170" t="str">
        <f>VLOOKUP(Oliusala[[#This Row],[postnumer]],Sveitarfelog[#All],4,FALSE)</f>
        <v>Langanesbyggð</v>
      </c>
      <c r="E10170" t="str">
        <f>VLOOKUP(Oliusala[[#This Row],[postnumer]],Sveitarfelog[#All],5,FALSE)</f>
        <v>Norðurland eystra</v>
      </c>
      <c r="F10170" t="s">
        <v>21</v>
      </c>
      <c r="G10170" t="s">
        <v>50</v>
      </c>
      <c r="H10170" t="s">
        <v>58</v>
      </c>
      <c r="I10170" s="1">
        <v>127820</v>
      </c>
      <c r="J10170" s="2">
        <f>VLOOKUP(Oliusala[[#This Row],[tegund]],Tegundir!$B$2:$D$19,3,FALSE)*Oliusala[[#This Row],[magn]]/1000</f>
        <v>95.864999999999995</v>
      </c>
      <c r="K10170">
        <v>2018</v>
      </c>
      <c r="L10170" t="s">
        <v>18</v>
      </c>
      <c r="M10170" s="144" t="s">
        <v>59</v>
      </c>
    </row>
    <row r="10171" spans="1:13" x14ac:dyDescent="0.2">
      <c r="A10171" t="s">
        <v>63</v>
      </c>
      <c r="B10171" s="144" t="s">
        <v>151</v>
      </c>
      <c r="C10171">
        <v>685</v>
      </c>
      <c r="D10171" t="str">
        <f>VLOOKUP(Oliusala[[#This Row],[postnumer]],Sveitarfelog[#All],4,FALSE)</f>
        <v>Langanesbyggð</v>
      </c>
      <c r="E10171" t="str">
        <f>VLOOKUP(Oliusala[[#This Row],[postnumer]],Sveitarfelog[#All],5,FALSE)</f>
        <v>Norðurland eystra</v>
      </c>
      <c r="F10171" t="s">
        <v>20</v>
      </c>
      <c r="G10171" t="s">
        <v>50</v>
      </c>
      <c r="H10171" s="1" t="s">
        <v>58</v>
      </c>
      <c r="I10171" s="1">
        <v>9520</v>
      </c>
      <c r="J10171" s="2">
        <f>VLOOKUP(Oliusala[[#This Row],[tegund]],Tegundir!$B$2:$D$19,3,FALSE)*Oliusala[[#This Row],[magn]]/1000</f>
        <v>7.14</v>
      </c>
      <c r="K10171">
        <v>2018</v>
      </c>
      <c r="L10171" t="s">
        <v>18</v>
      </c>
      <c r="M10171" s="144" t="s">
        <v>59</v>
      </c>
    </row>
    <row r="10172" spans="1:13" x14ac:dyDescent="0.2">
      <c r="A10172" t="s">
        <v>63</v>
      </c>
      <c r="B10172" s="144" t="s">
        <v>151</v>
      </c>
      <c r="C10172">
        <v>685</v>
      </c>
      <c r="D10172" t="str">
        <f>VLOOKUP(Oliusala[[#This Row],[postnumer]],Sveitarfelog[#All],4,FALSE)</f>
        <v>Langanesbyggð</v>
      </c>
      <c r="E10172" t="str">
        <f>VLOOKUP(Oliusala[[#This Row],[postnumer]],Sveitarfelog[#All],5,FALSE)</f>
        <v>Norðurland eystra</v>
      </c>
      <c r="F10172" t="s">
        <v>21</v>
      </c>
      <c r="G10172" t="s">
        <v>50</v>
      </c>
      <c r="H10172" s="1" t="s">
        <v>58</v>
      </c>
      <c r="I10172" s="1">
        <v>16941</v>
      </c>
      <c r="J10172" s="2">
        <f>VLOOKUP(Oliusala[[#This Row],[tegund]],Tegundir!$B$2:$D$19,3,FALSE)*Oliusala[[#This Row],[magn]]/1000</f>
        <v>12.70575</v>
      </c>
      <c r="K10172">
        <v>2018</v>
      </c>
      <c r="L10172" t="s">
        <v>18</v>
      </c>
      <c r="M10172" s="144" t="s">
        <v>59</v>
      </c>
    </row>
    <row r="10173" spans="1:13" x14ac:dyDescent="0.2">
      <c r="A10173" t="s">
        <v>63</v>
      </c>
      <c r="B10173" s="144" t="s">
        <v>97</v>
      </c>
      <c r="C10173">
        <v>690</v>
      </c>
      <c r="D10173" t="str">
        <f>VLOOKUP(Oliusala[[#This Row],[postnumer]],Sveitarfelog[#All],4,FALSE)</f>
        <v>Vopnafjarðarhreppur</v>
      </c>
      <c r="E10173" t="str">
        <f>VLOOKUP(Oliusala[[#This Row],[postnumer]],Sveitarfelog[#All],5,FALSE)</f>
        <v>Austurland</v>
      </c>
      <c r="F10173" t="s">
        <v>20</v>
      </c>
      <c r="G10173" t="s">
        <v>50</v>
      </c>
      <c r="H10173" t="s">
        <v>58</v>
      </c>
      <c r="I10173" s="1">
        <v>84116</v>
      </c>
      <c r="J10173" s="2">
        <f>VLOOKUP(Oliusala[[#This Row],[tegund]],Tegundir!$B$2:$D$19,3,FALSE)*Oliusala[[#This Row],[magn]]/1000</f>
        <v>63.087000000000003</v>
      </c>
      <c r="K10173">
        <v>2018</v>
      </c>
      <c r="L10173" t="s">
        <v>18</v>
      </c>
      <c r="M10173" s="144" t="s">
        <v>59</v>
      </c>
    </row>
    <row r="10174" spans="1:13" x14ac:dyDescent="0.2">
      <c r="A10174" t="s">
        <v>63</v>
      </c>
      <c r="B10174" s="144" t="s">
        <v>97</v>
      </c>
      <c r="C10174">
        <v>690</v>
      </c>
      <c r="D10174" t="str">
        <f>VLOOKUP(Oliusala[[#This Row],[postnumer]],Sveitarfelog[#All],4,FALSE)</f>
        <v>Vopnafjarðarhreppur</v>
      </c>
      <c r="E10174" t="str">
        <f>VLOOKUP(Oliusala[[#This Row],[postnumer]],Sveitarfelog[#All],5,FALSE)</f>
        <v>Austurland</v>
      </c>
      <c r="F10174" t="s">
        <v>21</v>
      </c>
      <c r="G10174" t="s">
        <v>50</v>
      </c>
      <c r="H10174" t="s">
        <v>58</v>
      </c>
      <c r="I10174" s="1">
        <v>165552</v>
      </c>
      <c r="J10174" s="2">
        <f>VLOOKUP(Oliusala[[#This Row],[tegund]],Tegundir!$B$2:$D$19,3,FALSE)*Oliusala[[#This Row],[magn]]/1000</f>
        <v>124.164</v>
      </c>
      <c r="K10174">
        <v>2018</v>
      </c>
      <c r="L10174" t="s">
        <v>18</v>
      </c>
      <c r="M10174" s="144" t="s">
        <v>59</v>
      </c>
    </row>
    <row r="10175" spans="1:13" x14ac:dyDescent="0.2">
      <c r="A10175" t="s">
        <v>63</v>
      </c>
      <c r="B10175" s="144" t="s">
        <v>152</v>
      </c>
      <c r="C10175">
        <v>700</v>
      </c>
      <c r="D10175" t="str">
        <f>VLOOKUP(Oliusala[[#This Row],[postnumer]],Sveitarfelog[#All],4,FALSE)</f>
        <v>Fljótsdalshreppur,Múlaþing</v>
      </c>
      <c r="E10175" t="str">
        <f>VLOOKUP(Oliusala[[#This Row],[postnumer]],Sveitarfelog[#All],5,FALSE)</f>
        <v>Austurland</v>
      </c>
      <c r="F10175" t="s">
        <v>20</v>
      </c>
      <c r="G10175" t="s">
        <v>50</v>
      </c>
      <c r="H10175" t="s">
        <v>58</v>
      </c>
      <c r="I10175" s="1">
        <v>1042481</v>
      </c>
      <c r="J10175" s="2">
        <f>VLOOKUP(Oliusala[[#This Row],[tegund]],Tegundir!$B$2:$D$19,3,FALSE)*Oliusala[[#This Row],[magn]]/1000</f>
        <v>781.86075000000005</v>
      </c>
      <c r="K10175">
        <v>2018</v>
      </c>
      <c r="L10175" t="s">
        <v>18</v>
      </c>
      <c r="M10175" s="144" t="s">
        <v>59</v>
      </c>
    </row>
    <row r="10176" spans="1:13" x14ac:dyDescent="0.2">
      <c r="A10176" t="s">
        <v>63</v>
      </c>
      <c r="B10176" s="144" t="s">
        <v>152</v>
      </c>
      <c r="C10176">
        <v>700</v>
      </c>
      <c r="D10176" t="str">
        <f>VLOOKUP(Oliusala[[#This Row],[postnumer]],Sveitarfelog[#All],4,FALSE)</f>
        <v>Fljótsdalshreppur,Múlaþing</v>
      </c>
      <c r="E10176" t="str">
        <f>VLOOKUP(Oliusala[[#This Row],[postnumer]],Sveitarfelog[#All],5,FALSE)</f>
        <v>Austurland</v>
      </c>
      <c r="F10176" t="s">
        <v>21</v>
      </c>
      <c r="G10176" t="s">
        <v>50</v>
      </c>
      <c r="H10176" t="s">
        <v>58</v>
      </c>
      <c r="I10176" s="1">
        <v>676220</v>
      </c>
      <c r="J10176" s="2">
        <f>VLOOKUP(Oliusala[[#This Row],[tegund]],Tegundir!$B$2:$D$19,3,FALSE)*Oliusala[[#This Row],[magn]]/1000</f>
        <v>507.16500000000002</v>
      </c>
      <c r="K10176">
        <v>2018</v>
      </c>
      <c r="L10176" t="s">
        <v>18</v>
      </c>
      <c r="M10176" s="144" t="s">
        <v>59</v>
      </c>
    </row>
    <row r="10177" spans="1:13" x14ac:dyDescent="0.2">
      <c r="A10177" t="s">
        <v>63</v>
      </c>
      <c r="B10177" s="144" t="s">
        <v>152</v>
      </c>
      <c r="C10177">
        <v>700</v>
      </c>
      <c r="D10177" t="str">
        <f>VLOOKUP(Oliusala[[#This Row],[postnumer]],Sveitarfelog[#All],4,FALSE)</f>
        <v>Fljótsdalshreppur,Múlaþing</v>
      </c>
      <c r="E10177" t="str">
        <f>VLOOKUP(Oliusala[[#This Row],[postnumer]],Sveitarfelog[#All],5,FALSE)</f>
        <v>Austurland</v>
      </c>
      <c r="F10177" t="s">
        <v>20</v>
      </c>
      <c r="G10177" t="s">
        <v>50</v>
      </c>
      <c r="H10177" s="1" t="s">
        <v>58</v>
      </c>
      <c r="I10177" s="1">
        <v>664371</v>
      </c>
      <c r="J10177" s="2">
        <f>VLOOKUP(Oliusala[[#This Row],[tegund]],Tegundir!$B$2:$D$19,3,FALSE)*Oliusala[[#This Row],[magn]]/1000</f>
        <v>498.27825000000001</v>
      </c>
      <c r="K10177">
        <v>2018</v>
      </c>
      <c r="L10177" t="s">
        <v>18</v>
      </c>
      <c r="M10177" s="144" t="s">
        <v>59</v>
      </c>
    </row>
    <row r="10178" spans="1:13" x14ac:dyDescent="0.2">
      <c r="A10178" t="s">
        <v>63</v>
      </c>
      <c r="B10178" s="144" t="s">
        <v>154</v>
      </c>
      <c r="C10178">
        <v>701</v>
      </c>
      <c r="D10178" t="str">
        <f>VLOOKUP(Oliusala[[#This Row],[postnumer]],Sveitarfelog[#All],4,FALSE)</f>
        <v>Fljótsdalshreppur,Múlaþing</v>
      </c>
      <c r="E10178" t="str">
        <f>VLOOKUP(Oliusala[[#This Row],[postnumer]],Sveitarfelog[#All],5,FALSE)</f>
        <v>Austurland</v>
      </c>
      <c r="F10178" t="s">
        <v>20</v>
      </c>
      <c r="G10178" t="s">
        <v>50</v>
      </c>
      <c r="H10178" s="1" t="s">
        <v>58</v>
      </c>
      <c r="I10178" s="1">
        <v>385138</v>
      </c>
      <c r="J10178" s="2">
        <f>VLOOKUP(Oliusala[[#This Row],[tegund]],Tegundir!$B$2:$D$19,3,FALSE)*Oliusala[[#This Row],[magn]]/1000</f>
        <v>288.8535</v>
      </c>
      <c r="K10178">
        <v>2018</v>
      </c>
      <c r="L10178" t="s">
        <v>18</v>
      </c>
      <c r="M10178" s="144" t="s">
        <v>59</v>
      </c>
    </row>
    <row r="10179" spans="1:13" x14ac:dyDescent="0.2">
      <c r="A10179" t="s">
        <v>63</v>
      </c>
      <c r="B10179" s="144" t="s">
        <v>155</v>
      </c>
      <c r="C10179">
        <v>701</v>
      </c>
      <c r="D10179" t="str">
        <f>VLOOKUP(Oliusala[[#This Row],[postnumer]],Sveitarfelog[#All],4,FALSE)</f>
        <v>Fljótsdalshreppur,Múlaþing</v>
      </c>
      <c r="E10179" t="str">
        <f>VLOOKUP(Oliusala[[#This Row],[postnumer]],Sveitarfelog[#All],5,FALSE)</f>
        <v>Austurland</v>
      </c>
      <c r="F10179" t="s">
        <v>20</v>
      </c>
      <c r="G10179" t="s">
        <v>50</v>
      </c>
      <c r="H10179" t="s">
        <v>58</v>
      </c>
      <c r="I10179" s="1">
        <v>117526</v>
      </c>
      <c r="J10179" s="2">
        <f>VLOOKUP(Oliusala[[#This Row],[tegund]],Tegundir!$B$2:$D$19,3,FALSE)*Oliusala[[#This Row],[magn]]/1000</f>
        <v>88.144499999999994</v>
      </c>
      <c r="K10179">
        <v>2018</v>
      </c>
      <c r="L10179" t="s">
        <v>18</v>
      </c>
      <c r="M10179" s="144" t="s">
        <v>59</v>
      </c>
    </row>
    <row r="10180" spans="1:13" x14ac:dyDescent="0.2">
      <c r="A10180" t="s">
        <v>63</v>
      </c>
      <c r="B10180" s="144" t="s">
        <v>159</v>
      </c>
      <c r="C10180">
        <v>701</v>
      </c>
      <c r="D10180" t="str">
        <f>VLOOKUP(Oliusala[[#This Row],[postnumer]],Sveitarfelog[#All],4,FALSE)</f>
        <v>Fljótsdalshreppur,Múlaþing</v>
      </c>
      <c r="E10180" t="str">
        <f>VLOOKUP(Oliusala[[#This Row],[postnumer]],Sveitarfelog[#All],5,FALSE)</f>
        <v>Austurland</v>
      </c>
      <c r="F10180" t="s">
        <v>20</v>
      </c>
      <c r="G10180" t="s">
        <v>50</v>
      </c>
      <c r="H10180" s="1" t="s">
        <v>58</v>
      </c>
      <c r="I10180" s="1">
        <v>52244</v>
      </c>
      <c r="J10180" s="2">
        <f>VLOOKUP(Oliusala[[#This Row],[tegund]],Tegundir!$B$2:$D$19,3,FALSE)*Oliusala[[#This Row],[magn]]/1000</f>
        <v>39.183</v>
      </c>
      <c r="K10180">
        <v>2018</v>
      </c>
      <c r="L10180" t="s">
        <v>18</v>
      </c>
      <c r="M10180" s="144" t="s">
        <v>59</v>
      </c>
    </row>
    <row r="10181" spans="1:13" x14ac:dyDescent="0.2">
      <c r="A10181" t="s">
        <v>63</v>
      </c>
      <c r="B10181" s="144" t="s">
        <v>160</v>
      </c>
      <c r="C10181">
        <v>710</v>
      </c>
      <c r="D10181" t="str">
        <f>VLOOKUP(Oliusala[[#This Row],[postnumer]],Sveitarfelog[#All],4,FALSE)</f>
        <v>Fljótsdalshreppur,Múlaþing</v>
      </c>
      <c r="E10181" t="str">
        <f>VLOOKUP(Oliusala[[#This Row],[postnumer]],Sveitarfelog[#All],5,FALSE)</f>
        <v>Austurland</v>
      </c>
      <c r="F10181" t="s">
        <v>20</v>
      </c>
      <c r="G10181" t="s">
        <v>50</v>
      </c>
      <c r="H10181" s="1" t="s">
        <v>58</v>
      </c>
      <c r="I10181" s="1">
        <v>204823</v>
      </c>
      <c r="J10181" s="2">
        <f>VLOOKUP(Oliusala[[#This Row],[tegund]],Tegundir!$B$2:$D$19,3,FALSE)*Oliusala[[#This Row],[magn]]/1000</f>
        <v>153.61725000000001</v>
      </c>
      <c r="K10181">
        <v>2018</v>
      </c>
      <c r="L10181" t="s">
        <v>18</v>
      </c>
      <c r="M10181" s="144" t="s">
        <v>59</v>
      </c>
    </row>
    <row r="10182" spans="1:13" x14ac:dyDescent="0.2">
      <c r="A10182" t="s">
        <v>66</v>
      </c>
      <c r="B10182" s="144" t="s">
        <v>161</v>
      </c>
      <c r="C10182">
        <v>715</v>
      </c>
      <c r="D10182" t="str">
        <f>VLOOKUP(Oliusala[[#This Row],[postnumer]],Sveitarfelog[#All],4,FALSE)</f>
        <v>Fjarðabyggð</v>
      </c>
      <c r="E10182" t="str">
        <f>VLOOKUP(Oliusala[[#This Row],[postnumer]],Sveitarfelog[#All],5,FALSE)</f>
        <v>Austurland</v>
      </c>
      <c r="F10182" t="s">
        <v>21</v>
      </c>
      <c r="G10182" t="s">
        <v>50</v>
      </c>
      <c r="H10182" t="s">
        <v>60</v>
      </c>
      <c r="I10182" s="1">
        <v>90</v>
      </c>
      <c r="J10182" s="2">
        <f>VLOOKUP(Oliusala[[#This Row],[tegund]],Tegundir!$B$2:$D$19,3,FALSE)*Oliusala[[#This Row],[magn]]/1000</f>
        <v>6.7500000000000004E-2</v>
      </c>
      <c r="K10182">
        <v>2018</v>
      </c>
      <c r="L10182" t="s">
        <v>18</v>
      </c>
      <c r="M10182" s="144" t="s">
        <v>59</v>
      </c>
    </row>
    <row r="10183" spans="1:13" x14ac:dyDescent="0.2">
      <c r="A10183" t="s">
        <v>57</v>
      </c>
      <c r="B10183" s="144" t="s">
        <v>161</v>
      </c>
      <c r="C10183">
        <v>715</v>
      </c>
      <c r="D10183" t="str">
        <f>VLOOKUP(Oliusala[[#This Row],[postnumer]],Sveitarfelog[#All],4,FALSE)</f>
        <v>Fjarðabyggð</v>
      </c>
      <c r="E10183" t="str">
        <f>VLOOKUP(Oliusala[[#This Row],[postnumer]],Sveitarfelog[#All],5,FALSE)</f>
        <v>Austurland</v>
      </c>
      <c r="F10183" t="s">
        <v>21</v>
      </c>
      <c r="G10183" t="s">
        <v>50</v>
      </c>
      <c r="H10183" t="s">
        <v>60</v>
      </c>
      <c r="I10183" s="1">
        <v>138</v>
      </c>
      <c r="J10183" s="2">
        <f>VLOOKUP(Oliusala[[#This Row],[tegund]],Tegundir!$B$2:$D$19,3,FALSE)*Oliusala[[#This Row],[magn]]/1000</f>
        <v>0.10349999999999999</v>
      </c>
      <c r="K10183">
        <v>2018</v>
      </c>
      <c r="L10183" t="s">
        <v>18</v>
      </c>
      <c r="M10183" s="144" t="s">
        <v>59</v>
      </c>
    </row>
    <row r="10184" spans="1:13" x14ac:dyDescent="0.2">
      <c r="A10184" t="s">
        <v>63</v>
      </c>
      <c r="B10184" s="144" t="s">
        <v>161</v>
      </c>
      <c r="C10184">
        <v>715</v>
      </c>
      <c r="D10184" t="str">
        <f>VLOOKUP(Oliusala[[#This Row],[postnumer]],Sveitarfelog[#All],4,FALSE)</f>
        <v>Fjarðabyggð</v>
      </c>
      <c r="E10184" t="str">
        <f>VLOOKUP(Oliusala[[#This Row],[postnumer]],Sveitarfelog[#All],5,FALSE)</f>
        <v>Austurland</v>
      </c>
      <c r="F10184" t="s">
        <v>20</v>
      </c>
      <c r="G10184" t="s">
        <v>50</v>
      </c>
      <c r="H10184" s="1" t="s">
        <v>58</v>
      </c>
      <c r="I10184" s="1">
        <v>2206</v>
      </c>
      <c r="J10184" s="2">
        <f>VLOOKUP(Oliusala[[#This Row],[tegund]],Tegundir!$B$2:$D$19,3,FALSE)*Oliusala[[#This Row],[magn]]/1000</f>
        <v>1.6545000000000001</v>
      </c>
      <c r="K10184">
        <v>2018</v>
      </c>
      <c r="L10184" t="s">
        <v>18</v>
      </c>
      <c r="M10184" s="144" t="s">
        <v>59</v>
      </c>
    </row>
    <row r="10185" spans="1:13" x14ac:dyDescent="0.2">
      <c r="A10185" t="s">
        <v>63</v>
      </c>
      <c r="B10185" s="144" t="s">
        <v>161</v>
      </c>
      <c r="C10185">
        <v>715</v>
      </c>
      <c r="D10185" t="str">
        <f>VLOOKUP(Oliusala[[#This Row],[postnumer]],Sveitarfelog[#All],4,FALSE)</f>
        <v>Fjarðabyggð</v>
      </c>
      <c r="E10185" t="str">
        <f>VLOOKUP(Oliusala[[#This Row],[postnumer]],Sveitarfelog[#All],5,FALSE)</f>
        <v>Austurland</v>
      </c>
      <c r="F10185" t="s">
        <v>21</v>
      </c>
      <c r="G10185" t="s">
        <v>50</v>
      </c>
      <c r="H10185" s="1" t="s">
        <v>58</v>
      </c>
      <c r="I10185" s="1">
        <v>207</v>
      </c>
      <c r="J10185" s="2">
        <f>VLOOKUP(Oliusala[[#This Row],[tegund]],Tegundir!$B$2:$D$19,3,FALSE)*Oliusala[[#This Row],[magn]]/1000</f>
        <v>0.15525</v>
      </c>
      <c r="K10185">
        <v>2018</v>
      </c>
      <c r="L10185" t="s">
        <v>18</v>
      </c>
      <c r="M10185" s="144" t="s">
        <v>59</v>
      </c>
    </row>
    <row r="10186" spans="1:13" x14ac:dyDescent="0.2">
      <c r="A10186" t="s">
        <v>63</v>
      </c>
      <c r="B10186" s="144" t="s">
        <v>162</v>
      </c>
      <c r="C10186">
        <v>720</v>
      </c>
      <c r="D10186" t="str">
        <f>VLOOKUP(Oliusala[[#This Row],[postnumer]],Sveitarfelog[#All],4,FALSE)</f>
        <v>Fljótsdalshreppur,Múlaþing</v>
      </c>
      <c r="E10186" t="str">
        <f>VLOOKUP(Oliusala[[#This Row],[postnumer]],Sveitarfelog[#All],5,FALSE)</f>
        <v>Austurland</v>
      </c>
      <c r="F10186" t="s">
        <v>20</v>
      </c>
      <c r="G10186" t="s">
        <v>50</v>
      </c>
      <c r="H10186" s="1" t="s">
        <v>58</v>
      </c>
      <c r="I10186" s="1">
        <v>21963</v>
      </c>
      <c r="J10186" s="2">
        <f>VLOOKUP(Oliusala[[#This Row],[tegund]],Tegundir!$B$2:$D$19,3,FALSE)*Oliusala[[#This Row],[magn]]/1000</f>
        <v>16.472249999999999</v>
      </c>
      <c r="K10186">
        <v>2018</v>
      </c>
      <c r="L10186" t="s">
        <v>18</v>
      </c>
      <c r="M10186" s="144" t="s">
        <v>59</v>
      </c>
    </row>
    <row r="10187" spans="1:13" x14ac:dyDescent="0.2">
      <c r="A10187" t="s">
        <v>63</v>
      </c>
      <c r="B10187" s="144" t="s">
        <v>162</v>
      </c>
      <c r="C10187">
        <v>720</v>
      </c>
      <c r="D10187" t="str">
        <f>VLOOKUP(Oliusala[[#This Row],[postnumer]],Sveitarfelog[#All],4,FALSE)</f>
        <v>Fljótsdalshreppur,Múlaþing</v>
      </c>
      <c r="E10187" t="str">
        <f>VLOOKUP(Oliusala[[#This Row],[postnumer]],Sveitarfelog[#All],5,FALSE)</f>
        <v>Austurland</v>
      </c>
      <c r="F10187" t="s">
        <v>21</v>
      </c>
      <c r="G10187" t="s">
        <v>50</v>
      </c>
      <c r="H10187" s="1" t="s">
        <v>58</v>
      </c>
      <c r="I10187" s="1">
        <v>36731</v>
      </c>
      <c r="J10187" s="2">
        <f>VLOOKUP(Oliusala[[#This Row],[tegund]],Tegundir!$B$2:$D$19,3,FALSE)*Oliusala[[#This Row],[magn]]/1000</f>
        <v>27.548249999999999</v>
      </c>
      <c r="K10187">
        <v>2018</v>
      </c>
      <c r="L10187" t="s">
        <v>18</v>
      </c>
      <c r="M10187" s="144" t="s">
        <v>59</v>
      </c>
    </row>
    <row r="10188" spans="1:13" x14ac:dyDescent="0.2">
      <c r="A10188" t="s">
        <v>63</v>
      </c>
      <c r="B10188" s="144" t="s">
        <v>66</v>
      </c>
      <c r="C10188">
        <v>730</v>
      </c>
      <c r="D10188" t="str">
        <f>VLOOKUP(Oliusala[[#This Row],[postnumer]],Sveitarfelog[#All],4,FALSE)</f>
        <v>Fjarðabyggð</v>
      </c>
      <c r="E10188" t="str">
        <f>VLOOKUP(Oliusala[[#This Row],[postnumer]],Sveitarfelog[#All],5,FALSE)</f>
        <v>Austurland</v>
      </c>
      <c r="F10188" t="s">
        <v>20</v>
      </c>
      <c r="G10188" t="s">
        <v>50</v>
      </c>
      <c r="H10188" t="s">
        <v>58</v>
      </c>
      <c r="I10188" s="1">
        <v>637944</v>
      </c>
      <c r="J10188" s="2">
        <f>VLOOKUP(Oliusala[[#This Row],[tegund]],Tegundir!$B$2:$D$19,3,FALSE)*Oliusala[[#This Row],[magn]]/1000</f>
        <v>478.45800000000003</v>
      </c>
      <c r="K10188">
        <v>2018</v>
      </c>
      <c r="L10188" t="s">
        <v>18</v>
      </c>
      <c r="M10188" s="144" t="s">
        <v>59</v>
      </c>
    </row>
    <row r="10189" spans="1:13" x14ac:dyDescent="0.2">
      <c r="A10189" t="s">
        <v>63</v>
      </c>
      <c r="B10189" s="144" t="s">
        <v>66</v>
      </c>
      <c r="C10189">
        <v>730</v>
      </c>
      <c r="D10189" t="str">
        <f>VLOOKUP(Oliusala[[#This Row],[postnumer]],Sveitarfelog[#All],4,FALSE)</f>
        <v>Fjarðabyggð</v>
      </c>
      <c r="E10189" t="str">
        <f>VLOOKUP(Oliusala[[#This Row],[postnumer]],Sveitarfelog[#All],5,FALSE)</f>
        <v>Austurland</v>
      </c>
      <c r="F10189" t="s">
        <v>21</v>
      </c>
      <c r="G10189" t="s">
        <v>50</v>
      </c>
      <c r="H10189" t="s">
        <v>58</v>
      </c>
      <c r="I10189" s="1">
        <v>103152</v>
      </c>
      <c r="J10189" s="2">
        <f>VLOOKUP(Oliusala[[#This Row],[tegund]],Tegundir!$B$2:$D$19,3,FALSE)*Oliusala[[#This Row],[magn]]/1000</f>
        <v>77.364000000000004</v>
      </c>
      <c r="K10189">
        <v>2018</v>
      </c>
      <c r="L10189" t="s">
        <v>18</v>
      </c>
      <c r="M10189" s="144" t="s">
        <v>59</v>
      </c>
    </row>
    <row r="10190" spans="1:13" x14ac:dyDescent="0.2">
      <c r="A10190" t="s">
        <v>63</v>
      </c>
      <c r="B10190" s="144" t="s">
        <v>69</v>
      </c>
      <c r="C10190">
        <v>735</v>
      </c>
      <c r="D10190" t="str">
        <f>VLOOKUP(Oliusala[[#This Row],[postnumer]],Sveitarfelog[#All],4,FALSE)</f>
        <v>Fjarðabyggð</v>
      </c>
      <c r="E10190" t="str">
        <f>VLOOKUP(Oliusala[[#This Row],[postnumer]],Sveitarfelog[#All],5,FALSE)</f>
        <v>Austurland</v>
      </c>
      <c r="F10190" t="s">
        <v>20</v>
      </c>
      <c r="G10190" t="s">
        <v>50</v>
      </c>
      <c r="H10190" s="1" t="s">
        <v>58</v>
      </c>
      <c r="I10190" s="1">
        <v>273273</v>
      </c>
      <c r="J10190" s="2">
        <f>VLOOKUP(Oliusala[[#This Row],[tegund]],Tegundir!$B$2:$D$19,3,FALSE)*Oliusala[[#This Row],[magn]]/1000</f>
        <v>204.95474999999999</v>
      </c>
      <c r="K10190">
        <v>2018</v>
      </c>
      <c r="L10190" t="s">
        <v>18</v>
      </c>
      <c r="M10190" s="144" t="s">
        <v>59</v>
      </c>
    </row>
    <row r="10191" spans="1:13" x14ac:dyDescent="0.2">
      <c r="A10191" t="s">
        <v>63</v>
      </c>
      <c r="B10191" s="144" t="s">
        <v>69</v>
      </c>
      <c r="C10191">
        <v>735</v>
      </c>
      <c r="D10191" t="str">
        <f>VLOOKUP(Oliusala[[#This Row],[postnumer]],Sveitarfelog[#All],4,FALSE)</f>
        <v>Fjarðabyggð</v>
      </c>
      <c r="E10191" t="str">
        <f>VLOOKUP(Oliusala[[#This Row],[postnumer]],Sveitarfelog[#All],5,FALSE)</f>
        <v>Austurland</v>
      </c>
      <c r="F10191" t="s">
        <v>21</v>
      </c>
      <c r="G10191" t="s">
        <v>50</v>
      </c>
      <c r="H10191" s="1" t="s">
        <v>58</v>
      </c>
      <c r="I10191" s="1">
        <v>43557</v>
      </c>
      <c r="J10191" s="2">
        <f>VLOOKUP(Oliusala[[#This Row],[tegund]],Tegundir!$B$2:$D$19,3,FALSE)*Oliusala[[#This Row],[magn]]/1000</f>
        <v>32.667749999999998</v>
      </c>
      <c r="K10191">
        <v>2018</v>
      </c>
      <c r="L10191" t="s">
        <v>18</v>
      </c>
      <c r="M10191" s="144" t="s">
        <v>59</v>
      </c>
    </row>
    <row r="10192" spans="1:13" x14ac:dyDescent="0.2">
      <c r="A10192" t="s">
        <v>63</v>
      </c>
      <c r="B10192" s="144" t="s">
        <v>164</v>
      </c>
      <c r="C10192">
        <v>740</v>
      </c>
      <c r="D10192" t="str">
        <f>VLOOKUP(Oliusala[[#This Row],[postnumer]],Sveitarfelog[#All],4,FALSE)</f>
        <v>Fjarðabyggð</v>
      </c>
      <c r="E10192" t="str">
        <f>VLOOKUP(Oliusala[[#This Row],[postnumer]],Sveitarfelog[#All],5,FALSE)</f>
        <v>Austurland</v>
      </c>
      <c r="F10192" t="s">
        <v>20</v>
      </c>
      <c r="G10192" t="s">
        <v>50</v>
      </c>
      <c r="H10192" s="1" t="s">
        <v>58</v>
      </c>
      <c r="I10192" s="1">
        <v>461107</v>
      </c>
      <c r="J10192" s="2">
        <f>VLOOKUP(Oliusala[[#This Row],[tegund]],Tegundir!$B$2:$D$19,3,FALSE)*Oliusala[[#This Row],[magn]]/1000</f>
        <v>345.83024999999998</v>
      </c>
      <c r="K10192">
        <v>2018</v>
      </c>
      <c r="L10192" t="s">
        <v>18</v>
      </c>
      <c r="M10192" s="144" t="s">
        <v>59</v>
      </c>
    </row>
    <row r="10193" spans="1:13" x14ac:dyDescent="0.2">
      <c r="A10193" t="s">
        <v>63</v>
      </c>
      <c r="B10193" s="144" t="s">
        <v>164</v>
      </c>
      <c r="C10193">
        <v>740</v>
      </c>
      <c r="D10193" t="str">
        <f>VLOOKUP(Oliusala[[#This Row],[postnumer]],Sveitarfelog[#All],4,FALSE)</f>
        <v>Fjarðabyggð</v>
      </c>
      <c r="E10193" t="str">
        <f>VLOOKUP(Oliusala[[#This Row],[postnumer]],Sveitarfelog[#All],5,FALSE)</f>
        <v>Austurland</v>
      </c>
      <c r="F10193" t="s">
        <v>21</v>
      </c>
      <c r="G10193" t="s">
        <v>50</v>
      </c>
      <c r="H10193" s="1" t="s">
        <v>58</v>
      </c>
      <c r="I10193" s="1">
        <v>220</v>
      </c>
      <c r="J10193" s="2">
        <f>VLOOKUP(Oliusala[[#This Row],[tegund]],Tegundir!$B$2:$D$19,3,FALSE)*Oliusala[[#This Row],[magn]]/1000</f>
        <v>0.16500000000000001</v>
      </c>
      <c r="K10193">
        <v>2018</v>
      </c>
      <c r="L10193" t="s">
        <v>18</v>
      </c>
      <c r="M10193" s="144" t="s">
        <v>59</v>
      </c>
    </row>
    <row r="10194" spans="1:13" x14ac:dyDescent="0.2">
      <c r="A10194" t="s">
        <v>63</v>
      </c>
      <c r="B10194" s="144" t="s">
        <v>71</v>
      </c>
      <c r="C10194">
        <v>750</v>
      </c>
      <c r="D10194" t="str">
        <f>VLOOKUP(Oliusala[[#This Row],[postnumer]],Sveitarfelog[#All],4,FALSE)</f>
        <v>Fjarðabyggð</v>
      </c>
      <c r="E10194" t="str">
        <f>VLOOKUP(Oliusala[[#This Row],[postnumer]],Sveitarfelog[#All],5,FALSE)</f>
        <v>Austurland</v>
      </c>
      <c r="F10194" t="s">
        <v>20</v>
      </c>
      <c r="G10194" t="s">
        <v>50</v>
      </c>
      <c r="H10194" s="1" t="s">
        <v>58</v>
      </c>
      <c r="I10194" s="1">
        <v>193982</v>
      </c>
      <c r="J10194" s="2">
        <f>VLOOKUP(Oliusala[[#This Row],[tegund]],Tegundir!$B$2:$D$19,3,FALSE)*Oliusala[[#This Row],[magn]]/1000</f>
        <v>145.48650000000001</v>
      </c>
      <c r="K10194">
        <v>2018</v>
      </c>
      <c r="L10194" t="s">
        <v>18</v>
      </c>
      <c r="M10194" s="144" t="s">
        <v>59</v>
      </c>
    </row>
    <row r="10195" spans="1:13" x14ac:dyDescent="0.2">
      <c r="A10195" t="s">
        <v>63</v>
      </c>
      <c r="B10195" s="144" t="s">
        <v>165</v>
      </c>
      <c r="C10195">
        <v>755</v>
      </c>
      <c r="D10195" t="str">
        <f>VLOOKUP(Oliusala[[#This Row],[postnumer]],Sveitarfelog[#All],4,FALSE)</f>
        <v>Fjarðabyggð</v>
      </c>
      <c r="E10195" t="str">
        <f>VLOOKUP(Oliusala[[#This Row],[postnumer]],Sveitarfelog[#All],5,FALSE)</f>
        <v>Austurland</v>
      </c>
      <c r="F10195" t="s">
        <v>20</v>
      </c>
      <c r="G10195" t="s">
        <v>50</v>
      </c>
      <c r="H10195" s="1" t="s">
        <v>58</v>
      </c>
      <c r="I10195" s="1">
        <v>61675</v>
      </c>
      <c r="J10195" s="2">
        <f>VLOOKUP(Oliusala[[#This Row],[tegund]],Tegundir!$B$2:$D$19,3,FALSE)*Oliusala[[#This Row],[magn]]/1000</f>
        <v>46.256250000000001</v>
      </c>
      <c r="K10195">
        <v>2018</v>
      </c>
      <c r="L10195" t="s">
        <v>18</v>
      </c>
      <c r="M10195" s="144" t="s">
        <v>59</v>
      </c>
    </row>
    <row r="10196" spans="1:13" x14ac:dyDescent="0.2">
      <c r="A10196" t="s">
        <v>63</v>
      </c>
      <c r="B10196" s="144" t="s">
        <v>165</v>
      </c>
      <c r="C10196">
        <v>755</v>
      </c>
      <c r="D10196" t="str">
        <f>VLOOKUP(Oliusala[[#This Row],[postnumer]],Sveitarfelog[#All],4,FALSE)</f>
        <v>Fjarðabyggð</v>
      </c>
      <c r="E10196" t="str">
        <f>VLOOKUP(Oliusala[[#This Row],[postnumer]],Sveitarfelog[#All],5,FALSE)</f>
        <v>Austurland</v>
      </c>
      <c r="F10196" t="s">
        <v>21</v>
      </c>
      <c r="G10196" t="s">
        <v>50</v>
      </c>
      <c r="H10196" s="1" t="s">
        <v>58</v>
      </c>
      <c r="I10196" s="1">
        <v>76439</v>
      </c>
      <c r="J10196" s="2">
        <f>VLOOKUP(Oliusala[[#This Row],[tegund]],Tegundir!$B$2:$D$19,3,FALSE)*Oliusala[[#This Row],[magn]]/1000</f>
        <v>57.329250000000002</v>
      </c>
      <c r="K10196">
        <v>2018</v>
      </c>
      <c r="L10196" t="s">
        <v>18</v>
      </c>
      <c r="M10196" s="144" t="s">
        <v>59</v>
      </c>
    </row>
    <row r="10197" spans="1:13" x14ac:dyDescent="0.2">
      <c r="A10197" t="s">
        <v>63</v>
      </c>
      <c r="B10197" s="144" t="s">
        <v>166</v>
      </c>
      <c r="C10197">
        <v>760</v>
      </c>
      <c r="D10197" t="str">
        <f>VLOOKUP(Oliusala[[#This Row],[postnumer]],Sveitarfelog[#All],4,FALSE)</f>
        <v>Fjarðabyggð</v>
      </c>
      <c r="E10197" t="str">
        <f>VLOOKUP(Oliusala[[#This Row],[postnumer]],Sveitarfelog[#All],5,FALSE)</f>
        <v>Austurland</v>
      </c>
      <c r="F10197" t="s">
        <v>20</v>
      </c>
      <c r="G10197" t="s">
        <v>50</v>
      </c>
      <c r="H10197" s="1" t="s">
        <v>58</v>
      </c>
      <c r="I10197" s="1">
        <v>64384</v>
      </c>
      <c r="J10197" s="2">
        <f>VLOOKUP(Oliusala[[#This Row],[tegund]],Tegundir!$B$2:$D$19,3,FALSE)*Oliusala[[#This Row],[magn]]/1000</f>
        <v>48.287999999999997</v>
      </c>
      <c r="K10197">
        <v>2018</v>
      </c>
      <c r="L10197" t="s">
        <v>18</v>
      </c>
      <c r="M10197" s="144" t="s">
        <v>59</v>
      </c>
    </row>
    <row r="10198" spans="1:13" x14ac:dyDescent="0.2">
      <c r="A10198" t="s">
        <v>63</v>
      </c>
      <c r="B10198" s="144" t="s">
        <v>166</v>
      </c>
      <c r="C10198">
        <v>760</v>
      </c>
      <c r="D10198" t="str">
        <f>VLOOKUP(Oliusala[[#This Row],[postnumer]],Sveitarfelog[#All],4,FALSE)</f>
        <v>Fjarðabyggð</v>
      </c>
      <c r="E10198" t="str">
        <f>VLOOKUP(Oliusala[[#This Row],[postnumer]],Sveitarfelog[#All],5,FALSE)</f>
        <v>Austurland</v>
      </c>
      <c r="F10198" t="s">
        <v>21</v>
      </c>
      <c r="G10198" t="s">
        <v>50</v>
      </c>
      <c r="H10198" s="1" t="s">
        <v>58</v>
      </c>
      <c r="I10198" s="1">
        <v>85333</v>
      </c>
      <c r="J10198" s="2">
        <f>VLOOKUP(Oliusala[[#This Row],[tegund]],Tegundir!$B$2:$D$19,3,FALSE)*Oliusala[[#This Row],[magn]]/1000</f>
        <v>63.999749999999999</v>
      </c>
      <c r="K10198">
        <v>2018</v>
      </c>
      <c r="L10198" t="s">
        <v>18</v>
      </c>
      <c r="M10198" s="144" t="s">
        <v>59</v>
      </c>
    </row>
    <row r="10199" spans="1:13" x14ac:dyDescent="0.2">
      <c r="A10199" t="s">
        <v>63</v>
      </c>
      <c r="B10199" s="144" t="s">
        <v>167</v>
      </c>
      <c r="C10199">
        <v>765</v>
      </c>
      <c r="D10199" t="str">
        <f>VLOOKUP(Oliusala[[#This Row],[postnumer]],Sveitarfelog[#All],4,FALSE)</f>
        <v>Fljótsdalshreppur,Múlaþing</v>
      </c>
      <c r="E10199" t="str">
        <f>VLOOKUP(Oliusala[[#This Row],[postnumer]],Sveitarfelog[#All],5,FALSE)</f>
        <v>Austurland</v>
      </c>
      <c r="F10199" t="s">
        <v>20</v>
      </c>
      <c r="G10199" t="s">
        <v>50</v>
      </c>
      <c r="H10199" s="1" t="s">
        <v>58</v>
      </c>
      <c r="I10199" s="1">
        <v>118479</v>
      </c>
      <c r="J10199" s="2">
        <f>VLOOKUP(Oliusala[[#This Row],[tegund]],Tegundir!$B$2:$D$19,3,FALSE)*Oliusala[[#This Row],[magn]]/1000</f>
        <v>88.859250000000003</v>
      </c>
      <c r="K10199">
        <v>2018</v>
      </c>
      <c r="L10199" t="s">
        <v>18</v>
      </c>
      <c r="M10199" s="144" t="s">
        <v>59</v>
      </c>
    </row>
    <row r="10200" spans="1:13" x14ac:dyDescent="0.2">
      <c r="A10200" t="s">
        <v>63</v>
      </c>
      <c r="B10200" s="144" t="s">
        <v>167</v>
      </c>
      <c r="C10200">
        <v>765</v>
      </c>
      <c r="D10200" t="str">
        <f>VLOOKUP(Oliusala[[#This Row],[postnumer]],Sveitarfelog[#All],4,FALSE)</f>
        <v>Fljótsdalshreppur,Múlaþing</v>
      </c>
      <c r="E10200" t="str">
        <f>VLOOKUP(Oliusala[[#This Row],[postnumer]],Sveitarfelog[#All],5,FALSE)</f>
        <v>Austurland</v>
      </c>
      <c r="F10200" t="s">
        <v>21</v>
      </c>
      <c r="G10200" t="s">
        <v>50</v>
      </c>
      <c r="H10200" s="1" t="s">
        <v>58</v>
      </c>
      <c r="I10200" s="1">
        <v>229234</v>
      </c>
      <c r="J10200" s="2">
        <f>VLOOKUP(Oliusala[[#This Row],[tegund]],Tegundir!$B$2:$D$19,3,FALSE)*Oliusala[[#This Row],[magn]]/1000</f>
        <v>171.9255</v>
      </c>
      <c r="K10200">
        <v>2018</v>
      </c>
      <c r="L10200" t="s">
        <v>18</v>
      </c>
      <c r="M10200" s="144" t="s">
        <v>59</v>
      </c>
    </row>
    <row r="10201" spans="1:13" x14ac:dyDescent="0.2">
      <c r="A10201" t="s">
        <v>63</v>
      </c>
      <c r="B10201" s="144" t="s">
        <v>168</v>
      </c>
      <c r="C10201">
        <v>780</v>
      </c>
      <c r="D10201" t="str">
        <f>VLOOKUP(Oliusala[[#This Row],[postnumer]],Sveitarfelog[#All],4,FALSE)</f>
        <v>Sveitarfélagið Hornafjörður</v>
      </c>
      <c r="E10201" t="str">
        <f>VLOOKUP(Oliusala[[#This Row],[postnumer]],Sveitarfelog[#All],5,FALSE)</f>
        <v>Suðurland</v>
      </c>
      <c r="F10201" t="s">
        <v>20</v>
      </c>
      <c r="G10201" t="s">
        <v>50</v>
      </c>
      <c r="H10201" s="1" t="s">
        <v>58</v>
      </c>
      <c r="I10201" s="1">
        <v>1048355</v>
      </c>
      <c r="J10201" s="2">
        <f>VLOOKUP(Oliusala[[#This Row],[tegund]],Tegundir!$B$2:$D$19,3,FALSE)*Oliusala[[#This Row],[magn]]/1000</f>
        <v>786.26625000000001</v>
      </c>
      <c r="K10201">
        <v>2018</v>
      </c>
      <c r="L10201" t="s">
        <v>18</v>
      </c>
      <c r="M10201" s="144" t="s">
        <v>59</v>
      </c>
    </row>
    <row r="10202" spans="1:13" x14ac:dyDescent="0.2">
      <c r="A10202" t="s">
        <v>63</v>
      </c>
      <c r="B10202" s="144" t="s">
        <v>168</v>
      </c>
      <c r="C10202">
        <v>780</v>
      </c>
      <c r="D10202" t="str">
        <f>VLOOKUP(Oliusala[[#This Row],[postnumer]],Sveitarfelog[#All],4,FALSE)</f>
        <v>Sveitarfélagið Hornafjörður</v>
      </c>
      <c r="E10202" t="str">
        <f>VLOOKUP(Oliusala[[#This Row],[postnumer]],Sveitarfelog[#All],5,FALSE)</f>
        <v>Suðurland</v>
      </c>
      <c r="F10202" t="s">
        <v>21</v>
      </c>
      <c r="G10202" t="s">
        <v>50</v>
      </c>
      <c r="H10202" s="1" t="s">
        <v>58</v>
      </c>
      <c r="I10202" s="1">
        <v>700342</v>
      </c>
      <c r="J10202" s="2">
        <f>VLOOKUP(Oliusala[[#This Row],[tegund]],Tegundir!$B$2:$D$19,3,FALSE)*Oliusala[[#This Row],[magn]]/1000</f>
        <v>525.25649999999996</v>
      </c>
      <c r="K10202">
        <v>2018</v>
      </c>
      <c r="L10202" t="s">
        <v>18</v>
      </c>
      <c r="M10202" s="144" t="s">
        <v>59</v>
      </c>
    </row>
    <row r="10203" spans="1:13" x14ac:dyDescent="0.2">
      <c r="A10203" t="s">
        <v>57</v>
      </c>
      <c r="B10203" s="144" t="s">
        <v>169</v>
      </c>
      <c r="C10203">
        <v>781</v>
      </c>
      <c r="D10203" t="str">
        <f>VLOOKUP(Oliusala[[#This Row],[postnumer]],Sveitarfelog[#All],4,FALSE)</f>
        <v>Sveitarfélagið Hornafjörður</v>
      </c>
      <c r="E10203" t="str">
        <f>VLOOKUP(Oliusala[[#This Row],[postnumer]],Sveitarfelog[#All],5,FALSE)</f>
        <v>Suðurland</v>
      </c>
      <c r="F10203" t="s">
        <v>20</v>
      </c>
      <c r="G10203" t="s">
        <v>50</v>
      </c>
      <c r="H10203" s="1" t="s">
        <v>60</v>
      </c>
      <c r="I10203" s="1">
        <v>2815</v>
      </c>
      <c r="J10203" s="2">
        <f>VLOOKUP(Oliusala[[#This Row],[tegund]],Tegundir!$B$2:$D$19,3,FALSE)*Oliusala[[#This Row],[magn]]/1000</f>
        <v>2.1112500000000001</v>
      </c>
      <c r="K10203">
        <v>2018</v>
      </c>
      <c r="L10203" t="s">
        <v>18</v>
      </c>
      <c r="M10203" s="144" t="s">
        <v>59</v>
      </c>
    </row>
    <row r="10204" spans="1:13" x14ac:dyDescent="0.2">
      <c r="A10204" t="s">
        <v>57</v>
      </c>
      <c r="B10204" s="144" t="s">
        <v>169</v>
      </c>
      <c r="C10204">
        <v>781</v>
      </c>
      <c r="D10204" t="str">
        <f>VLOOKUP(Oliusala[[#This Row],[postnumer]],Sveitarfelog[#All],4,FALSE)</f>
        <v>Sveitarfélagið Hornafjörður</v>
      </c>
      <c r="E10204" t="str">
        <f>VLOOKUP(Oliusala[[#This Row],[postnumer]],Sveitarfelog[#All],5,FALSE)</f>
        <v>Suðurland</v>
      </c>
      <c r="F10204" t="s">
        <v>21</v>
      </c>
      <c r="G10204" t="s">
        <v>50</v>
      </c>
      <c r="H10204" t="s">
        <v>60</v>
      </c>
      <c r="I10204" s="1">
        <v>27856</v>
      </c>
      <c r="J10204" s="2">
        <f>VLOOKUP(Oliusala[[#This Row],[tegund]],Tegundir!$B$2:$D$19,3,FALSE)*Oliusala[[#This Row],[magn]]/1000</f>
        <v>20.891999999999999</v>
      </c>
      <c r="K10204">
        <v>2018</v>
      </c>
      <c r="L10204" t="s">
        <v>18</v>
      </c>
      <c r="M10204" s="144" t="s">
        <v>59</v>
      </c>
    </row>
    <row r="10205" spans="1:13" x14ac:dyDescent="0.2">
      <c r="A10205" t="s">
        <v>57</v>
      </c>
      <c r="B10205" s="144" t="s">
        <v>170</v>
      </c>
      <c r="C10205">
        <v>781</v>
      </c>
      <c r="D10205" t="str">
        <f>VLOOKUP(Oliusala[[#This Row],[postnumer]],Sveitarfelog[#All],4,FALSE)</f>
        <v>Sveitarfélagið Hornafjörður</v>
      </c>
      <c r="E10205" t="str">
        <f>VLOOKUP(Oliusala[[#This Row],[postnumer]],Sveitarfelog[#All],5,FALSE)</f>
        <v>Suðurland</v>
      </c>
      <c r="F10205" t="s">
        <v>21</v>
      </c>
      <c r="G10205" t="s">
        <v>50</v>
      </c>
      <c r="H10205" t="s">
        <v>60</v>
      </c>
      <c r="I10205" s="1">
        <v>1048</v>
      </c>
      <c r="J10205" s="2">
        <f>VLOOKUP(Oliusala[[#This Row],[tegund]],Tegundir!$B$2:$D$19,3,FALSE)*Oliusala[[#This Row],[magn]]/1000</f>
        <v>0.78600000000000003</v>
      </c>
      <c r="K10205">
        <v>2018</v>
      </c>
      <c r="L10205" t="s">
        <v>18</v>
      </c>
      <c r="M10205" s="144" t="s">
        <v>59</v>
      </c>
    </row>
    <row r="10206" spans="1:13" x14ac:dyDescent="0.2">
      <c r="A10206" t="s">
        <v>63</v>
      </c>
      <c r="B10206" s="144" t="s">
        <v>171</v>
      </c>
      <c r="C10206">
        <v>781</v>
      </c>
      <c r="D10206" t="str">
        <f>VLOOKUP(Oliusala[[#This Row],[postnumer]],Sveitarfelog[#All],4,FALSE)</f>
        <v>Sveitarfélagið Hornafjörður</v>
      </c>
      <c r="E10206" t="str">
        <f>VLOOKUP(Oliusala[[#This Row],[postnumer]],Sveitarfelog[#All],5,FALSE)</f>
        <v>Suðurland</v>
      </c>
      <c r="F10206" t="s">
        <v>20</v>
      </c>
      <c r="G10206" t="s">
        <v>50</v>
      </c>
      <c r="H10206" t="s">
        <v>58</v>
      </c>
      <c r="I10206" s="1">
        <v>567408</v>
      </c>
      <c r="J10206" s="2">
        <f>VLOOKUP(Oliusala[[#This Row],[tegund]],Tegundir!$B$2:$D$19,3,FALSE)*Oliusala[[#This Row],[magn]]/1000</f>
        <v>425.55599999999998</v>
      </c>
      <c r="K10206">
        <v>2018</v>
      </c>
      <c r="L10206" t="s">
        <v>18</v>
      </c>
      <c r="M10206" s="144" t="s">
        <v>59</v>
      </c>
    </row>
    <row r="10207" spans="1:13" x14ac:dyDescent="0.2">
      <c r="A10207" t="s">
        <v>63</v>
      </c>
      <c r="B10207" s="144" t="s">
        <v>170</v>
      </c>
      <c r="C10207">
        <v>781</v>
      </c>
      <c r="D10207" t="str">
        <f>VLOOKUP(Oliusala[[#This Row],[postnumer]],Sveitarfelog[#All],4,FALSE)</f>
        <v>Sveitarfélagið Hornafjörður</v>
      </c>
      <c r="E10207" t="str">
        <f>VLOOKUP(Oliusala[[#This Row],[postnumer]],Sveitarfelog[#All],5,FALSE)</f>
        <v>Suðurland</v>
      </c>
      <c r="F10207" t="s">
        <v>20</v>
      </c>
      <c r="G10207" t="s">
        <v>50</v>
      </c>
      <c r="H10207" t="s">
        <v>58</v>
      </c>
      <c r="I10207" s="1">
        <v>72495</v>
      </c>
      <c r="J10207" s="2">
        <f>VLOOKUP(Oliusala[[#This Row],[tegund]],Tegundir!$B$2:$D$19,3,FALSE)*Oliusala[[#This Row],[magn]]/1000</f>
        <v>54.371250000000003</v>
      </c>
      <c r="K10207">
        <v>2018</v>
      </c>
      <c r="L10207" t="s">
        <v>18</v>
      </c>
      <c r="M10207" s="144" t="s">
        <v>59</v>
      </c>
    </row>
    <row r="10208" spans="1:13" x14ac:dyDescent="0.2">
      <c r="A10208" t="s">
        <v>63</v>
      </c>
      <c r="B10208" s="144" t="s">
        <v>170</v>
      </c>
      <c r="C10208">
        <v>781</v>
      </c>
      <c r="D10208" t="str">
        <f>VLOOKUP(Oliusala[[#This Row],[postnumer]],Sveitarfelog[#All],4,FALSE)</f>
        <v>Sveitarfélagið Hornafjörður</v>
      </c>
      <c r="E10208" t="str">
        <f>VLOOKUP(Oliusala[[#This Row],[postnumer]],Sveitarfelog[#All],5,FALSE)</f>
        <v>Suðurland</v>
      </c>
      <c r="F10208" t="s">
        <v>21</v>
      </c>
      <c r="G10208" t="s">
        <v>50</v>
      </c>
      <c r="H10208" t="s">
        <v>58</v>
      </c>
      <c r="I10208" s="1">
        <v>278111</v>
      </c>
      <c r="J10208" s="2">
        <f>VLOOKUP(Oliusala[[#This Row],[tegund]],Tegundir!$B$2:$D$19,3,FALSE)*Oliusala[[#This Row],[magn]]/1000</f>
        <v>208.58324999999999</v>
      </c>
      <c r="K10208">
        <v>2018</v>
      </c>
      <c r="L10208" t="s">
        <v>18</v>
      </c>
      <c r="M10208" s="144" t="s">
        <v>59</v>
      </c>
    </row>
    <row r="10209" spans="1:13" x14ac:dyDescent="0.2">
      <c r="A10209" t="s">
        <v>63</v>
      </c>
      <c r="B10209" s="144" t="s">
        <v>172</v>
      </c>
      <c r="C10209">
        <v>785</v>
      </c>
      <c r="D10209" t="str">
        <f>VLOOKUP(Oliusala[[#This Row],[postnumer]],Sveitarfelog[#All],4,FALSE)</f>
        <v>Sveitarfélagið Hornafjörður</v>
      </c>
      <c r="E10209" t="str">
        <f>VLOOKUP(Oliusala[[#This Row],[postnumer]],Sveitarfelog[#All],5,FALSE)</f>
        <v>Suðurland</v>
      </c>
      <c r="F10209" t="s">
        <v>20</v>
      </c>
      <c r="G10209" t="s">
        <v>50</v>
      </c>
      <c r="H10209" s="1" t="s">
        <v>58</v>
      </c>
      <c r="I10209" s="1">
        <v>140987</v>
      </c>
      <c r="J10209" s="2">
        <f>VLOOKUP(Oliusala[[#This Row],[tegund]],Tegundir!$B$2:$D$19,3,FALSE)*Oliusala[[#This Row],[magn]]/1000</f>
        <v>105.74025</v>
      </c>
      <c r="K10209">
        <v>2018</v>
      </c>
      <c r="L10209" t="s">
        <v>18</v>
      </c>
      <c r="M10209" s="144" t="s">
        <v>59</v>
      </c>
    </row>
    <row r="10210" spans="1:13" x14ac:dyDescent="0.2">
      <c r="A10210" t="s">
        <v>63</v>
      </c>
      <c r="B10210" s="144" t="s">
        <v>172</v>
      </c>
      <c r="C10210">
        <v>785</v>
      </c>
      <c r="D10210" t="str">
        <f>VLOOKUP(Oliusala[[#This Row],[postnumer]],Sveitarfelog[#All],4,FALSE)</f>
        <v>Sveitarfélagið Hornafjörður</v>
      </c>
      <c r="E10210" t="str">
        <f>VLOOKUP(Oliusala[[#This Row],[postnumer]],Sveitarfelog[#All],5,FALSE)</f>
        <v>Suðurland</v>
      </c>
      <c r="F10210" t="s">
        <v>21</v>
      </c>
      <c r="G10210" t="s">
        <v>50</v>
      </c>
      <c r="H10210" s="1" t="s">
        <v>58</v>
      </c>
      <c r="I10210" s="1">
        <v>339076</v>
      </c>
      <c r="J10210" s="2">
        <f>VLOOKUP(Oliusala[[#This Row],[tegund]],Tegundir!$B$2:$D$19,3,FALSE)*Oliusala[[#This Row],[magn]]/1000</f>
        <v>254.30699999999999</v>
      </c>
      <c r="K10210">
        <v>2018</v>
      </c>
      <c r="L10210" t="s">
        <v>18</v>
      </c>
      <c r="M10210" s="144" t="s">
        <v>59</v>
      </c>
    </row>
    <row r="10211" spans="1:13" x14ac:dyDescent="0.2">
      <c r="A10211" t="s">
        <v>63</v>
      </c>
      <c r="B10211" s="144" t="s">
        <v>70</v>
      </c>
      <c r="C10211">
        <v>800</v>
      </c>
      <c r="D10211" t="str">
        <f>VLOOKUP(Oliusala[[#This Row],[postnumer]],Sveitarfelog[#All],4,FALSE)</f>
        <v>Flóahreppur,Sveitarfélagið Árborg</v>
      </c>
      <c r="E10211" t="str">
        <f>VLOOKUP(Oliusala[[#This Row],[postnumer]],Sveitarfelog[#All],5,FALSE)</f>
        <v>Suðurland</v>
      </c>
      <c r="F10211" t="s">
        <v>20</v>
      </c>
      <c r="G10211" t="s">
        <v>50</v>
      </c>
      <c r="H10211" t="s">
        <v>58</v>
      </c>
      <c r="I10211" s="1">
        <v>3265539</v>
      </c>
      <c r="J10211" s="2">
        <f>VLOOKUP(Oliusala[[#This Row],[tegund]],Tegundir!$B$2:$D$19,3,FALSE)*Oliusala[[#This Row],[magn]]/1000</f>
        <v>2449.15425</v>
      </c>
      <c r="K10211">
        <v>2018</v>
      </c>
      <c r="L10211" t="s">
        <v>18</v>
      </c>
      <c r="M10211" s="144" t="s">
        <v>59</v>
      </c>
    </row>
    <row r="10212" spans="1:13" x14ac:dyDescent="0.2">
      <c r="A10212" t="s">
        <v>63</v>
      </c>
      <c r="B10212" s="144" t="s">
        <v>70</v>
      </c>
      <c r="C10212">
        <v>800</v>
      </c>
      <c r="D10212" t="str">
        <f>VLOOKUP(Oliusala[[#This Row],[postnumer]],Sveitarfelog[#All],4,FALSE)</f>
        <v>Flóahreppur,Sveitarfélagið Árborg</v>
      </c>
      <c r="E10212" t="str">
        <f>VLOOKUP(Oliusala[[#This Row],[postnumer]],Sveitarfelog[#All],5,FALSE)</f>
        <v>Suðurland</v>
      </c>
      <c r="F10212" t="s">
        <v>46</v>
      </c>
      <c r="G10212" t="s">
        <v>50</v>
      </c>
      <c r="H10212" t="s">
        <v>58</v>
      </c>
      <c r="I10212" s="1">
        <v>5138</v>
      </c>
      <c r="J10212" s="2">
        <f>VLOOKUP(Oliusala[[#This Row],[tegund]],Tegundir!$B$2:$D$19,3,FALSE)*Oliusala[[#This Row],[magn]]/1000</f>
        <v>3.8534999999999999</v>
      </c>
      <c r="K10212">
        <v>2018</v>
      </c>
      <c r="L10212" t="s">
        <v>18</v>
      </c>
      <c r="M10212" s="144" t="s">
        <v>59</v>
      </c>
    </row>
    <row r="10213" spans="1:13" x14ac:dyDescent="0.2">
      <c r="A10213" t="s">
        <v>63</v>
      </c>
      <c r="B10213" s="144" t="s">
        <v>70</v>
      </c>
      <c r="C10213">
        <v>800</v>
      </c>
      <c r="D10213" t="str">
        <f>VLOOKUP(Oliusala[[#This Row],[postnumer]],Sveitarfelog[#All],4,FALSE)</f>
        <v>Flóahreppur,Sveitarfélagið Árborg</v>
      </c>
      <c r="E10213" t="str">
        <f>VLOOKUP(Oliusala[[#This Row],[postnumer]],Sveitarfelog[#All],5,FALSE)</f>
        <v>Suðurland</v>
      </c>
      <c r="F10213" t="s">
        <v>21</v>
      </c>
      <c r="G10213" t="s">
        <v>50</v>
      </c>
      <c r="H10213" t="s">
        <v>58</v>
      </c>
      <c r="I10213" s="1">
        <v>1575826</v>
      </c>
      <c r="J10213" s="2">
        <f>VLOOKUP(Oliusala[[#This Row],[tegund]],Tegundir!$B$2:$D$19,3,FALSE)*Oliusala[[#This Row],[magn]]/1000</f>
        <v>1181.8695</v>
      </c>
      <c r="K10213">
        <v>2018</v>
      </c>
      <c r="L10213" t="s">
        <v>18</v>
      </c>
      <c r="M10213" s="144" t="s">
        <v>59</v>
      </c>
    </row>
    <row r="10214" spans="1:13" x14ac:dyDescent="0.2">
      <c r="A10214" t="s">
        <v>63</v>
      </c>
      <c r="B10214" s="144" t="s">
        <v>70</v>
      </c>
      <c r="C10214">
        <v>800</v>
      </c>
      <c r="D10214" t="str">
        <f>VLOOKUP(Oliusala[[#This Row],[postnumer]],Sveitarfelog[#All],4,FALSE)</f>
        <v>Flóahreppur,Sveitarfélagið Árborg</v>
      </c>
      <c r="E10214" t="str">
        <f>VLOOKUP(Oliusala[[#This Row],[postnumer]],Sveitarfelog[#All],5,FALSE)</f>
        <v>Suðurland</v>
      </c>
      <c r="F10214" t="s">
        <v>20</v>
      </c>
      <c r="G10214" t="s">
        <v>50</v>
      </c>
      <c r="H10214" s="1" t="s">
        <v>58</v>
      </c>
      <c r="I10214" s="1">
        <v>805024</v>
      </c>
      <c r="J10214" s="2">
        <f>VLOOKUP(Oliusala[[#This Row],[tegund]],Tegundir!$B$2:$D$19,3,FALSE)*Oliusala[[#This Row],[magn]]/1000</f>
        <v>603.76800000000003</v>
      </c>
      <c r="K10214">
        <v>2018</v>
      </c>
      <c r="L10214" t="s">
        <v>18</v>
      </c>
      <c r="M10214" s="144" t="s">
        <v>59</v>
      </c>
    </row>
    <row r="10215" spans="1:13" x14ac:dyDescent="0.2">
      <c r="A10215" t="s">
        <v>57</v>
      </c>
      <c r="B10215" s="144" t="s">
        <v>174</v>
      </c>
      <c r="C10215">
        <v>801</v>
      </c>
      <c r="D10215" t="str">
        <f>VLOOKUP(Oliusala[[#This Row],[postnumer]],Sveitarfelog[#All],4,FALSE)</f>
        <v>Flóahreppur,Sveitarfélagið Árborg</v>
      </c>
      <c r="E10215" t="str">
        <f>VLOOKUP(Oliusala[[#This Row],[postnumer]],Sveitarfelog[#All],5,FALSE)</f>
        <v>Suðurland</v>
      </c>
      <c r="F10215" t="s">
        <v>21</v>
      </c>
      <c r="G10215" t="s">
        <v>50</v>
      </c>
      <c r="H10215" t="s">
        <v>60</v>
      </c>
      <c r="I10215" s="1">
        <v>719</v>
      </c>
      <c r="J10215" s="2">
        <f>VLOOKUP(Oliusala[[#This Row],[tegund]],Tegundir!$B$2:$D$19,3,FALSE)*Oliusala[[#This Row],[magn]]/1000</f>
        <v>0.53925000000000001</v>
      </c>
      <c r="K10215">
        <v>2018</v>
      </c>
      <c r="L10215" t="s">
        <v>18</v>
      </c>
      <c r="M10215" s="144" t="s">
        <v>59</v>
      </c>
    </row>
    <row r="10216" spans="1:13" x14ac:dyDescent="0.2">
      <c r="A10216" t="s">
        <v>63</v>
      </c>
      <c r="B10216" s="144" t="s">
        <v>175</v>
      </c>
      <c r="C10216">
        <v>801</v>
      </c>
      <c r="D10216" t="str">
        <f>VLOOKUP(Oliusala[[#This Row],[postnumer]],Sveitarfelog[#All],4,FALSE)</f>
        <v>Flóahreppur,Sveitarfélagið Árborg</v>
      </c>
      <c r="E10216" t="str">
        <f>VLOOKUP(Oliusala[[#This Row],[postnumer]],Sveitarfelog[#All],5,FALSE)</f>
        <v>Suðurland</v>
      </c>
      <c r="F10216" t="s">
        <v>20</v>
      </c>
      <c r="G10216" t="s">
        <v>50</v>
      </c>
      <c r="H10216" s="1" t="s">
        <v>58</v>
      </c>
      <c r="I10216" s="1">
        <v>32750</v>
      </c>
      <c r="J10216" s="2">
        <f>VLOOKUP(Oliusala[[#This Row],[tegund]],Tegundir!$B$2:$D$19,3,FALSE)*Oliusala[[#This Row],[magn]]/1000</f>
        <v>24.5625</v>
      </c>
      <c r="K10216">
        <v>2018</v>
      </c>
      <c r="L10216" t="s">
        <v>18</v>
      </c>
      <c r="M10216" s="144" t="s">
        <v>59</v>
      </c>
    </row>
    <row r="10217" spans="1:13" x14ac:dyDescent="0.2">
      <c r="A10217" t="s">
        <v>63</v>
      </c>
      <c r="B10217" s="144" t="s">
        <v>175</v>
      </c>
      <c r="C10217">
        <v>801</v>
      </c>
      <c r="D10217" t="str">
        <f>VLOOKUP(Oliusala[[#This Row],[postnumer]],Sveitarfelog[#All],4,FALSE)</f>
        <v>Flóahreppur,Sveitarfélagið Árborg</v>
      </c>
      <c r="E10217" t="str">
        <f>VLOOKUP(Oliusala[[#This Row],[postnumer]],Sveitarfelog[#All],5,FALSE)</f>
        <v>Suðurland</v>
      </c>
      <c r="F10217" t="s">
        <v>21</v>
      </c>
      <c r="G10217" t="s">
        <v>50</v>
      </c>
      <c r="H10217" s="1" t="s">
        <v>58</v>
      </c>
      <c r="I10217" s="1">
        <v>150622</v>
      </c>
      <c r="J10217" s="2">
        <f>VLOOKUP(Oliusala[[#This Row],[tegund]],Tegundir!$B$2:$D$19,3,FALSE)*Oliusala[[#This Row],[magn]]/1000</f>
        <v>112.9665</v>
      </c>
      <c r="K10217">
        <v>2018</v>
      </c>
      <c r="L10217" t="s">
        <v>18</v>
      </c>
      <c r="M10217" s="144" t="s">
        <v>59</v>
      </c>
    </row>
    <row r="10218" spans="1:13" x14ac:dyDescent="0.2">
      <c r="A10218" t="s">
        <v>63</v>
      </c>
      <c r="B10218" s="144" t="s">
        <v>176</v>
      </c>
      <c r="C10218">
        <v>801</v>
      </c>
      <c r="D10218" t="str">
        <f>VLOOKUP(Oliusala[[#This Row],[postnumer]],Sveitarfelog[#All],4,FALSE)</f>
        <v>Flóahreppur,Sveitarfélagið Árborg</v>
      </c>
      <c r="E10218" t="str">
        <f>VLOOKUP(Oliusala[[#This Row],[postnumer]],Sveitarfelog[#All],5,FALSE)</f>
        <v>Suðurland</v>
      </c>
      <c r="F10218" t="s">
        <v>20</v>
      </c>
      <c r="G10218" t="s">
        <v>50</v>
      </c>
      <c r="H10218" t="s">
        <v>58</v>
      </c>
      <c r="I10218" s="1">
        <v>67805</v>
      </c>
      <c r="J10218" s="2">
        <f>VLOOKUP(Oliusala[[#This Row],[tegund]],Tegundir!$B$2:$D$19,3,FALSE)*Oliusala[[#This Row],[magn]]/1000</f>
        <v>50.853749999999998</v>
      </c>
      <c r="K10218">
        <v>2018</v>
      </c>
      <c r="L10218" t="s">
        <v>18</v>
      </c>
      <c r="M10218" s="144" t="s">
        <v>59</v>
      </c>
    </row>
    <row r="10219" spans="1:13" x14ac:dyDescent="0.2">
      <c r="A10219" t="s">
        <v>63</v>
      </c>
      <c r="B10219" s="144" t="s">
        <v>176</v>
      </c>
      <c r="C10219">
        <v>801</v>
      </c>
      <c r="D10219" t="str">
        <f>VLOOKUP(Oliusala[[#This Row],[postnumer]],Sveitarfelog[#All],4,FALSE)</f>
        <v>Flóahreppur,Sveitarfélagið Árborg</v>
      </c>
      <c r="E10219" t="str">
        <f>VLOOKUP(Oliusala[[#This Row],[postnumer]],Sveitarfelog[#All],5,FALSE)</f>
        <v>Suðurland</v>
      </c>
      <c r="F10219" t="s">
        <v>21</v>
      </c>
      <c r="G10219" t="s">
        <v>50</v>
      </c>
      <c r="H10219" s="1" t="s">
        <v>58</v>
      </c>
      <c r="I10219" s="1">
        <v>303898</v>
      </c>
      <c r="J10219" s="2">
        <f>VLOOKUP(Oliusala[[#This Row],[tegund]],Tegundir!$B$2:$D$19,3,FALSE)*Oliusala[[#This Row],[magn]]/1000</f>
        <v>227.92349999999999</v>
      </c>
      <c r="K10219">
        <v>2018</v>
      </c>
      <c r="L10219" t="s">
        <v>18</v>
      </c>
      <c r="M10219" s="144" t="s">
        <v>59</v>
      </c>
    </row>
    <row r="10220" spans="1:13" x14ac:dyDescent="0.2">
      <c r="A10220" t="s">
        <v>63</v>
      </c>
      <c r="B10220" s="144" t="s">
        <v>177</v>
      </c>
      <c r="C10220">
        <v>801</v>
      </c>
      <c r="D10220" t="str">
        <f>VLOOKUP(Oliusala[[#This Row],[postnumer]],Sveitarfelog[#All],4,FALSE)</f>
        <v>Flóahreppur,Sveitarfélagið Árborg</v>
      </c>
      <c r="E10220" t="str">
        <f>VLOOKUP(Oliusala[[#This Row],[postnumer]],Sveitarfelog[#All],5,FALSE)</f>
        <v>Suðurland</v>
      </c>
      <c r="F10220" t="s">
        <v>20</v>
      </c>
      <c r="G10220" t="s">
        <v>50</v>
      </c>
      <c r="H10220" s="1" t="s">
        <v>58</v>
      </c>
      <c r="I10220" s="1">
        <v>33218</v>
      </c>
      <c r="J10220" s="2">
        <f>VLOOKUP(Oliusala[[#This Row],[tegund]],Tegundir!$B$2:$D$19,3,FALSE)*Oliusala[[#This Row],[magn]]/1000</f>
        <v>24.913499999999999</v>
      </c>
      <c r="K10220">
        <v>2018</v>
      </c>
      <c r="L10220" t="s">
        <v>18</v>
      </c>
      <c r="M10220" s="144" t="s">
        <v>59</v>
      </c>
    </row>
    <row r="10221" spans="1:13" x14ac:dyDescent="0.2">
      <c r="A10221" t="s">
        <v>63</v>
      </c>
      <c r="B10221" s="144" t="s">
        <v>177</v>
      </c>
      <c r="C10221">
        <v>801</v>
      </c>
      <c r="D10221" t="str">
        <f>VLOOKUP(Oliusala[[#This Row],[postnumer]],Sveitarfelog[#All],4,FALSE)</f>
        <v>Flóahreppur,Sveitarfélagið Árborg</v>
      </c>
      <c r="E10221" t="str">
        <f>VLOOKUP(Oliusala[[#This Row],[postnumer]],Sveitarfelog[#All],5,FALSE)</f>
        <v>Suðurland</v>
      </c>
      <c r="F10221" t="s">
        <v>21</v>
      </c>
      <c r="G10221" t="s">
        <v>50</v>
      </c>
      <c r="H10221" s="1" t="s">
        <v>58</v>
      </c>
      <c r="I10221" s="1">
        <v>159858</v>
      </c>
      <c r="J10221" s="2">
        <f>VLOOKUP(Oliusala[[#This Row],[tegund]],Tegundir!$B$2:$D$19,3,FALSE)*Oliusala[[#This Row],[magn]]/1000</f>
        <v>119.8935</v>
      </c>
      <c r="K10221">
        <v>2018</v>
      </c>
      <c r="L10221" t="s">
        <v>18</v>
      </c>
      <c r="M10221" s="144" t="s">
        <v>59</v>
      </c>
    </row>
    <row r="10222" spans="1:13" x14ac:dyDescent="0.2">
      <c r="A10222" t="s">
        <v>63</v>
      </c>
      <c r="B10222" s="144" t="s">
        <v>174</v>
      </c>
      <c r="C10222">
        <v>801</v>
      </c>
      <c r="D10222" t="str">
        <f>VLOOKUP(Oliusala[[#This Row],[postnumer]],Sveitarfelog[#All],4,FALSE)</f>
        <v>Flóahreppur,Sveitarfélagið Árborg</v>
      </c>
      <c r="E10222" t="str">
        <f>VLOOKUP(Oliusala[[#This Row],[postnumer]],Sveitarfelog[#All],5,FALSE)</f>
        <v>Suðurland</v>
      </c>
      <c r="F10222" t="s">
        <v>20</v>
      </c>
      <c r="G10222" t="s">
        <v>50</v>
      </c>
      <c r="H10222" t="s">
        <v>58</v>
      </c>
      <c r="I10222" s="1">
        <v>247429</v>
      </c>
      <c r="J10222" s="2">
        <f>VLOOKUP(Oliusala[[#This Row],[tegund]],Tegundir!$B$2:$D$19,3,FALSE)*Oliusala[[#This Row],[magn]]/1000</f>
        <v>185.57175000000001</v>
      </c>
      <c r="K10222">
        <v>2018</v>
      </c>
      <c r="L10222" t="s">
        <v>18</v>
      </c>
      <c r="M10222" s="144" t="s">
        <v>59</v>
      </c>
    </row>
    <row r="10223" spans="1:13" x14ac:dyDescent="0.2">
      <c r="A10223" t="s">
        <v>63</v>
      </c>
      <c r="B10223" s="144" t="s">
        <v>178</v>
      </c>
      <c r="C10223">
        <v>801</v>
      </c>
      <c r="D10223" t="str">
        <f>VLOOKUP(Oliusala[[#This Row],[postnumer]],Sveitarfelog[#All],4,FALSE)</f>
        <v>Flóahreppur,Sveitarfélagið Árborg</v>
      </c>
      <c r="E10223" t="str">
        <f>VLOOKUP(Oliusala[[#This Row],[postnumer]],Sveitarfelog[#All],5,FALSE)</f>
        <v>Suðurland</v>
      </c>
      <c r="F10223" t="s">
        <v>20</v>
      </c>
      <c r="G10223" t="s">
        <v>50</v>
      </c>
      <c r="H10223" s="1" t="s">
        <v>58</v>
      </c>
      <c r="I10223" s="1">
        <v>143809</v>
      </c>
      <c r="J10223" s="2">
        <f>VLOOKUP(Oliusala[[#This Row],[tegund]],Tegundir!$B$2:$D$19,3,FALSE)*Oliusala[[#This Row],[magn]]/1000</f>
        <v>107.85675000000001</v>
      </c>
      <c r="K10223">
        <v>2018</v>
      </c>
      <c r="L10223" t="s">
        <v>18</v>
      </c>
      <c r="M10223" s="144" t="s">
        <v>59</v>
      </c>
    </row>
    <row r="10224" spans="1:13" x14ac:dyDescent="0.2">
      <c r="A10224" t="s">
        <v>57</v>
      </c>
      <c r="B10224" s="144" t="s">
        <v>181</v>
      </c>
      <c r="C10224">
        <v>810</v>
      </c>
      <c r="D10224" t="str">
        <f>VLOOKUP(Oliusala[[#This Row],[postnumer]],Sveitarfelog[#All],4,FALSE)</f>
        <v>Hveragerðisbær,Sveitarfélagið Ölfus</v>
      </c>
      <c r="E10224" t="str">
        <f>VLOOKUP(Oliusala[[#This Row],[postnumer]],Sveitarfelog[#All],5,FALSE)</f>
        <v>Suðurland</v>
      </c>
      <c r="F10224" t="s">
        <v>20</v>
      </c>
      <c r="G10224" t="s">
        <v>50</v>
      </c>
      <c r="H10224" t="s">
        <v>60</v>
      </c>
      <c r="I10224" s="1">
        <v>1003</v>
      </c>
      <c r="J10224" s="2">
        <f>VLOOKUP(Oliusala[[#This Row],[tegund]],Tegundir!$B$2:$D$19,3,FALSE)*Oliusala[[#This Row],[magn]]/1000</f>
        <v>0.75224999999999997</v>
      </c>
      <c r="K10224">
        <v>2018</v>
      </c>
      <c r="L10224" t="s">
        <v>18</v>
      </c>
      <c r="M10224" s="144" t="s">
        <v>59</v>
      </c>
    </row>
    <row r="10225" spans="1:13" x14ac:dyDescent="0.2">
      <c r="A10225" t="s">
        <v>57</v>
      </c>
      <c r="B10225" s="144" t="s">
        <v>181</v>
      </c>
      <c r="C10225">
        <v>810</v>
      </c>
      <c r="D10225" t="str">
        <f>VLOOKUP(Oliusala[[#This Row],[postnumer]],Sveitarfelog[#All],4,FALSE)</f>
        <v>Hveragerðisbær,Sveitarfélagið Ölfus</v>
      </c>
      <c r="E10225" t="str">
        <f>VLOOKUP(Oliusala[[#This Row],[postnumer]],Sveitarfelog[#All],5,FALSE)</f>
        <v>Suðurland</v>
      </c>
      <c r="F10225" t="s">
        <v>21</v>
      </c>
      <c r="G10225" t="s">
        <v>50</v>
      </c>
      <c r="H10225" t="s">
        <v>60</v>
      </c>
      <c r="I10225" s="1">
        <v>1047</v>
      </c>
      <c r="J10225" s="2">
        <f>VLOOKUP(Oliusala[[#This Row],[tegund]],Tegundir!$B$2:$D$19,3,FALSE)*Oliusala[[#This Row],[magn]]/1000</f>
        <v>0.78525</v>
      </c>
      <c r="K10225">
        <v>2018</v>
      </c>
      <c r="L10225" t="s">
        <v>18</v>
      </c>
      <c r="M10225" s="144" t="s">
        <v>59</v>
      </c>
    </row>
    <row r="10226" spans="1:13" x14ac:dyDescent="0.2">
      <c r="A10226" t="s">
        <v>63</v>
      </c>
      <c r="B10226" s="144" t="s">
        <v>182</v>
      </c>
      <c r="C10226">
        <v>810</v>
      </c>
      <c r="D10226" t="str">
        <f>VLOOKUP(Oliusala[[#This Row],[postnumer]],Sveitarfelog[#All],4,FALSE)</f>
        <v>Hveragerðisbær,Sveitarfélagið Ölfus</v>
      </c>
      <c r="E10226" t="str">
        <f>VLOOKUP(Oliusala[[#This Row],[postnumer]],Sveitarfelog[#All],5,FALSE)</f>
        <v>Suðurland</v>
      </c>
      <c r="F10226" t="s">
        <v>20</v>
      </c>
      <c r="G10226" t="s">
        <v>50</v>
      </c>
      <c r="H10226" s="1" t="s">
        <v>58</v>
      </c>
      <c r="I10226" s="1">
        <v>1142621</v>
      </c>
      <c r="J10226" s="2">
        <f>VLOOKUP(Oliusala[[#This Row],[tegund]],Tegundir!$B$2:$D$19,3,FALSE)*Oliusala[[#This Row],[magn]]/1000</f>
        <v>856.96574999999996</v>
      </c>
      <c r="K10226">
        <v>2018</v>
      </c>
      <c r="L10226" t="s">
        <v>18</v>
      </c>
      <c r="M10226" s="144" t="s">
        <v>59</v>
      </c>
    </row>
    <row r="10227" spans="1:13" x14ac:dyDescent="0.2">
      <c r="A10227" t="s">
        <v>63</v>
      </c>
      <c r="B10227" s="144" t="s">
        <v>182</v>
      </c>
      <c r="C10227">
        <v>810</v>
      </c>
      <c r="D10227" t="str">
        <f>VLOOKUP(Oliusala[[#This Row],[postnumer]],Sveitarfelog[#All],4,FALSE)</f>
        <v>Hveragerðisbær,Sveitarfélagið Ölfus</v>
      </c>
      <c r="E10227" t="str">
        <f>VLOOKUP(Oliusala[[#This Row],[postnumer]],Sveitarfelog[#All],5,FALSE)</f>
        <v>Suðurland</v>
      </c>
      <c r="F10227" t="s">
        <v>21</v>
      </c>
      <c r="G10227" t="s">
        <v>50</v>
      </c>
      <c r="H10227" s="1" t="s">
        <v>58</v>
      </c>
      <c r="I10227" s="1">
        <v>510121</v>
      </c>
      <c r="J10227" s="2">
        <f>VLOOKUP(Oliusala[[#This Row],[tegund]],Tegundir!$B$2:$D$19,3,FALSE)*Oliusala[[#This Row],[magn]]/1000</f>
        <v>382.59075000000001</v>
      </c>
      <c r="K10227">
        <v>2018</v>
      </c>
      <c r="L10227" t="s">
        <v>18</v>
      </c>
      <c r="M10227" s="144" t="s">
        <v>59</v>
      </c>
    </row>
    <row r="10228" spans="1:13" x14ac:dyDescent="0.2">
      <c r="A10228" t="s">
        <v>63</v>
      </c>
      <c r="B10228" s="144" t="s">
        <v>182</v>
      </c>
      <c r="C10228">
        <v>810</v>
      </c>
      <c r="D10228" t="str">
        <f>VLOOKUP(Oliusala[[#This Row],[postnumer]],Sveitarfelog[#All],4,FALSE)</f>
        <v>Hveragerðisbær,Sveitarfélagið Ölfus</v>
      </c>
      <c r="E10228" t="str">
        <f>VLOOKUP(Oliusala[[#This Row],[postnumer]],Sveitarfelog[#All],5,FALSE)</f>
        <v>Suðurland</v>
      </c>
      <c r="F10228" t="s">
        <v>20</v>
      </c>
      <c r="G10228" t="s">
        <v>50</v>
      </c>
      <c r="H10228" t="s">
        <v>58</v>
      </c>
      <c r="I10228" s="1">
        <v>714004</v>
      </c>
      <c r="J10228" s="2">
        <f>VLOOKUP(Oliusala[[#This Row],[tegund]],Tegundir!$B$2:$D$19,3,FALSE)*Oliusala[[#This Row],[magn]]/1000</f>
        <v>535.50300000000004</v>
      </c>
      <c r="K10228">
        <v>2018</v>
      </c>
      <c r="L10228" t="s">
        <v>18</v>
      </c>
      <c r="M10228" s="144" t="s">
        <v>59</v>
      </c>
    </row>
    <row r="10229" spans="1:13" x14ac:dyDescent="0.2">
      <c r="A10229" t="s">
        <v>63</v>
      </c>
      <c r="B10229" s="144" t="s">
        <v>181</v>
      </c>
      <c r="C10229">
        <v>810</v>
      </c>
      <c r="D10229" t="str">
        <f>VLOOKUP(Oliusala[[#This Row],[postnumer]],Sveitarfelog[#All],4,FALSE)</f>
        <v>Hveragerðisbær,Sveitarfélagið Ölfus</v>
      </c>
      <c r="E10229" t="str">
        <f>VLOOKUP(Oliusala[[#This Row],[postnumer]],Sveitarfelog[#All],5,FALSE)</f>
        <v>Suðurland</v>
      </c>
      <c r="F10229" t="s">
        <v>20</v>
      </c>
      <c r="G10229" t="s">
        <v>50</v>
      </c>
      <c r="H10229" t="s">
        <v>58</v>
      </c>
      <c r="I10229" s="1">
        <v>137425</v>
      </c>
      <c r="J10229" s="2">
        <f>VLOOKUP(Oliusala[[#This Row],[tegund]],Tegundir!$B$2:$D$19,3,FALSE)*Oliusala[[#This Row],[magn]]/1000</f>
        <v>103.06874999999999</v>
      </c>
      <c r="K10229">
        <v>2018</v>
      </c>
      <c r="L10229" t="s">
        <v>18</v>
      </c>
      <c r="M10229" s="144" t="s">
        <v>59</v>
      </c>
    </row>
    <row r="10230" spans="1:13" x14ac:dyDescent="0.2">
      <c r="A10230" t="s">
        <v>63</v>
      </c>
      <c r="B10230" s="144" t="s">
        <v>183</v>
      </c>
      <c r="C10230">
        <v>815</v>
      </c>
      <c r="D10230" t="str">
        <f>VLOOKUP(Oliusala[[#This Row],[postnumer]],Sveitarfelog[#All],4,FALSE)</f>
        <v>Hveragerðisbær,Sveitarfélagið Ölfus</v>
      </c>
      <c r="E10230" t="str">
        <f>VLOOKUP(Oliusala[[#This Row],[postnumer]],Sveitarfelog[#All],5,FALSE)</f>
        <v>Suðurland</v>
      </c>
      <c r="F10230" t="s">
        <v>20</v>
      </c>
      <c r="G10230" t="s">
        <v>50</v>
      </c>
      <c r="H10230" t="s">
        <v>58</v>
      </c>
      <c r="I10230" s="1">
        <v>582978</v>
      </c>
      <c r="J10230" s="2">
        <f>VLOOKUP(Oliusala[[#This Row],[tegund]],Tegundir!$B$2:$D$19,3,FALSE)*Oliusala[[#This Row],[magn]]/1000</f>
        <v>437.23349999999999</v>
      </c>
      <c r="K10230">
        <v>2018</v>
      </c>
      <c r="L10230" t="s">
        <v>18</v>
      </c>
      <c r="M10230" s="144" t="s">
        <v>59</v>
      </c>
    </row>
    <row r="10231" spans="1:13" x14ac:dyDescent="0.2">
      <c r="A10231" t="s">
        <v>63</v>
      </c>
      <c r="B10231" s="144" t="s">
        <v>184</v>
      </c>
      <c r="C10231">
        <v>820</v>
      </c>
      <c r="D10231" t="str">
        <f>VLOOKUP(Oliusala[[#This Row],[postnumer]],Sveitarfelog[#All],4,FALSE)</f>
        <v>Flóahreppur,Sveitarfélagið Árborg</v>
      </c>
      <c r="E10231" t="str">
        <f>VLOOKUP(Oliusala[[#This Row],[postnumer]],Sveitarfelog[#All],5,FALSE)</f>
        <v>Suðurland</v>
      </c>
      <c r="F10231" t="s">
        <v>20</v>
      </c>
      <c r="G10231" t="s">
        <v>50</v>
      </c>
      <c r="H10231" s="1" t="s">
        <v>58</v>
      </c>
      <c r="I10231" s="1">
        <v>173591</v>
      </c>
      <c r="J10231" s="2">
        <f>VLOOKUP(Oliusala[[#This Row],[tegund]],Tegundir!$B$2:$D$19,3,FALSE)*Oliusala[[#This Row],[magn]]/1000</f>
        <v>130.19325000000001</v>
      </c>
      <c r="K10231">
        <v>2018</v>
      </c>
      <c r="L10231" t="s">
        <v>18</v>
      </c>
      <c r="M10231" s="144" t="s">
        <v>59</v>
      </c>
    </row>
    <row r="10232" spans="1:13" x14ac:dyDescent="0.2">
      <c r="A10232" t="s">
        <v>63</v>
      </c>
      <c r="B10232" s="144" t="s">
        <v>185</v>
      </c>
      <c r="C10232">
        <v>825</v>
      </c>
      <c r="D10232" t="str">
        <f>VLOOKUP(Oliusala[[#This Row],[postnumer]],Sveitarfelog[#All],4,FALSE)</f>
        <v>Flóahreppur,Sveitarfélagið Árborg</v>
      </c>
      <c r="E10232" t="str">
        <f>VLOOKUP(Oliusala[[#This Row],[postnumer]],Sveitarfelog[#All],5,FALSE)</f>
        <v>Suðurland</v>
      </c>
      <c r="F10232" t="s">
        <v>20</v>
      </c>
      <c r="G10232" t="s">
        <v>50</v>
      </c>
      <c r="H10232" s="1" t="s">
        <v>58</v>
      </c>
      <c r="I10232" s="1">
        <v>207293</v>
      </c>
      <c r="J10232" s="2">
        <f>VLOOKUP(Oliusala[[#This Row],[tegund]],Tegundir!$B$2:$D$19,3,FALSE)*Oliusala[[#This Row],[magn]]/1000</f>
        <v>155.46975</v>
      </c>
      <c r="K10232">
        <v>2018</v>
      </c>
      <c r="L10232" t="s">
        <v>18</v>
      </c>
      <c r="M10232" s="144" t="s">
        <v>59</v>
      </c>
    </row>
    <row r="10233" spans="1:13" x14ac:dyDescent="0.2">
      <c r="A10233" t="s">
        <v>63</v>
      </c>
      <c r="B10233" s="144" t="s">
        <v>186</v>
      </c>
      <c r="C10233">
        <v>840</v>
      </c>
      <c r="D10233" t="str">
        <f>VLOOKUP(Oliusala[[#This Row],[postnumer]],Sveitarfelog[#All],4,FALSE)</f>
        <v>Bláskógabyggð,Grímsnes- og Grafningshreppur,Hrunamannahreppur,Skeiða- og Gnúpverjahreppur</v>
      </c>
      <c r="E10233" t="str">
        <f>VLOOKUP(Oliusala[[#This Row],[postnumer]],Sveitarfelog[#All],5,FALSE)</f>
        <v>Suðurland</v>
      </c>
      <c r="F10233" t="s">
        <v>20</v>
      </c>
      <c r="G10233" t="s">
        <v>50</v>
      </c>
      <c r="H10233" t="s">
        <v>58</v>
      </c>
      <c r="I10233" s="1">
        <v>115258</v>
      </c>
      <c r="J10233" s="2">
        <f>VLOOKUP(Oliusala[[#This Row],[tegund]],Tegundir!$B$2:$D$19,3,FALSE)*Oliusala[[#This Row],[magn]]/1000</f>
        <v>86.4435</v>
      </c>
      <c r="K10233">
        <v>2018</v>
      </c>
      <c r="L10233" t="s">
        <v>18</v>
      </c>
      <c r="M10233" s="144" t="s">
        <v>59</v>
      </c>
    </row>
    <row r="10234" spans="1:13" x14ac:dyDescent="0.2">
      <c r="A10234" t="s">
        <v>63</v>
      </c>
      <c r="B10234" s="144" t="s">
        <v>186</v>
      </c>
      <c r="C10234">
        <v>840</v>
      </c>
      <c r="D10234" t="str">
        <f>VLOOKUP(Oliusala[[#This Row],[postnumer]],Sveitarfelog[#All],4,FALSE)</f>
        <v>Bláskógabyggð,Grímsnes- og Grafningshreppur,Hrunamannahreppur,Skeiða- og Gnúpverjahreppur</v>
      </c>
      <c r="E10234" t="str">
        <f>VLOOKUP(Oliusala[[#This Row],[postnumer]],Sveitarfelog[#All],5,FALSE)</f>
        <v>Suðurland</v>
      </c>
      <c r="F10234" t="s">
        <v>21</v>
      </c>
      <c r="G10234" t="s">
        <v>50</v>
      </c>
      <c r="H10234" t="s">
        <v>58</v>
      </c>
      <c r="I10234" s="1">
        <v>491987</v>
      </c>
      <c r="J10234" s="2">
        <f>VLOOKUP(Oliusala[[#This Row],[tegund]],Tegundir!$B$2:$D$19,3,FALSE)*Oliusala[[#This Row],[magn]]/1000</f>
        <v>368.99025</v>
      </c>
      <c r="K10234">
        <v>2018</v>
      </c>
      <c r="L10234" t="s">
        <v>18</v>
      </c>
      <c r="M10234" s="144" t="s">
        <v>59</v>
      </c>
    </row>
    <row r="10235" spans="1:13" x14ac:dyDescent="0.2">
      <c r="A10235" t="s">
        <v>63</v>
      </c>
      <c r="B10235" s="144" t="s">
        <v>188</v>
      </c>
      <c r="C10235">
        <v>845</v>
      </c>
      <c r="D10235" t="str">
        <f>VLOOKUP(Oliusala[[#This Row],[postnumer]],Sveitarfelog[#All],4,FALSE)</f>
        <v>Bláskógabyggð,Grímsnes- og Grafningshreppur,Hrunamannahreppur,Skeiða- og Gnúpverjahreppur</v>
      </c>
      <c r="E10235" t="str">
        <f>VLOOKUP(Oliusala[[#This Row],[postnumer]],Sveitarfelog[#All],5,FALSE)</f>
        <v>Suðurland</v>
      </c>
      <c r="F10235" t="s">
        <v>20</v>
      </c>
      <c r="G10235" t="s">
        <v>50</v>
      </c>
      <c r="H10235" t="s">
        <v>58</v>
      </c>
      <c r="I10235" s="1">
        <v>72939</v>
      </c>
      <c r="J10235" s="2">
        <f>VLOOKUP(Oliusala[[#This Row],[tegund]],Tegundir!$B$2:$D$19,3,FALSE)*Oliusala[[#This Row],[magn]]/1000</f>
        <v>54.704250000000002</v>
      </c>
      <c r="K10235">
        <v>2018</v>
      </c>
      <c r="L10235" t="s">
        <v>18</v>
      </c>
      <c r="M10235" s="144" t="s">
        <v>59</v>
      </c>
    </row>
    <row r="10236" spans="1:13" x14ac:dyDescent="0.2">
      <c r="A10236" t="s">
        <v>63</v>
      </c>
      <c r="B10236" s="144" t="s">
        <v>188</v>
      </c>
      <c r="C10236">
        <v>845</v>
      </c>
      <c r="D10236" t="str">
        <f>VLOOKUP(Oliusala[[#This Row],[postnumer]],Sveitarfelog[#All],4,FALSE)</f>
        <v>Bláskógabyggð,Grímsnes- og Grafningshreppur,Hrunamannahreppur,Skeiða- og Gnúpverjahreppur</v>
      </c>
      <c r="E10236" t="str">
        <f>VLOOKUP(Oliusala[[#This Row],[postnumer]],Sveitarfelog[#All],5,FALSE)</f>
        <v>Suðurland</v>
      </c>
      <c r="F10236" t="s">
        <v>21</v>
      </c>
      <c r="G10236" t="s">
        <v>50</v>
      </c>
      <c r="H10236" t="s">
        <v>58</v>
      </c>
      <c r="I10236" s="1">
        <v>346612</v>
      </c>
      <c r="J10236" s="2">
        <f>VLOOKUP(Oliusala[[#This Row],[tegund]],Tegundir!$B$2:$D$19,3,FALSE)*Oliusala[[#This Row],[magn]]/1000</f>
        <v>259.959</v>
      </c>
      <c r="K10236">
        <v>2018</v>
      </c>
      <c r="L10236" t="s">
        <v>18</v>
      </c>
      <c r="M10236" s="144" t="s">
        <v>59</v>
      </c>
    </row>
    <row r="10237" spans="1:13" x14ac:dyDescent="0.2">
      <c r="A10237" t="s">
        <v>63</v>
      </c>
      <c r="B10237" s="144" t="s">
        <v>163</v>
      </c>
      <c r="C10237">
        <v>850</v>
      </c>
      <c r="D10237" t="str">
        <f>VLOOKUP(Oliusala[[#This Row],[postnumer]],Sveitarfelog[#All],4,FALSE)</f>
        <v>Ásahreppur,Rangárþing ytra</v>
      </c>
      <c r="E10237" t="str">
        <f>VLOOKUP(Oliusala[[#This Row],[postnumer]],Sveitarfelog[#All],5,FALSE)</f>
        <v>Suðurland</v>
      </c>
      <c r="F10237" t="s">
        <v>20</v>
      </c>
      <c r="G10237" t="s">
        <v>50</v>
      </c>
      <c r="H10237" t="s">
        <v>58</v>
      </c>
      <c r="I10237" s="1">
        <v>1058803</v>
      </c>
      <c r="J10237" s="2">
        <f>VLOOKUP(Oliusala[[#This Row],[tegund]],Tegundir!$B$2:$D$19,3,FALSE)*Oliusala[[#This Row],[magn]]/1000</f>
        <v>794.10225000000003</v>
      </c>
      <c r="K10237">
        <v>2018</v>
      </c>
      <c r="L10237" t="s">
        <v>18</v>
      </c>
      <c r="M10237" s="144" t="s">
        <v>59</v>
      </c>
    </row>
    <row r="10238" spans="1:13" x14ac:dyDescent="0.2">
      <c r="A10238" t="s">
        <v>63</v>
      </c>
      <c r="B10238" s="144" t="s">
        <v>190</v>
      </c>
      <c r="C10238">
        <v>851</v>
      </c>
      <c r="D10238" t="str">
        <f>VLOOKUP(Oliusala[[#This Row],[postnumer]],Sveitarfelog[#All],4,FALSE)</f>
        <v>Ásahreppur,Rangárþing ytra</v>
      </c>
      <c r="E10238" t="str">
        <f>VLOOKUP(Oliusala[[#This Row],[postnumer]],Sveitarfelog[#All],5,FALSE)</f>
        <v>Suðurland</v>
      </c>
      <c r="F10238" t="s">
        <v>20</v>
      </c>
      <c r="G10238" t="s">
        <v>50</v>
      </c>
      <c r="H10238" s="1" t="s">
        <v>58</v>
      </c>
      <c r="I10238" s="1">
        <v>79314</v>
      </c>
      <c r="J10238" s="2">
        <f>VLOOKUP(Oliusala[[#This Row],[tegund]],Tegundir!$B$2:$D$19,3,FALSE)*Oliusala[[#This Row],[magn]]/1000</f>
        <v>59.485500000000002</v>
      </c>
      <c r="K10238">
        <v>2018</v>
      </c>
      <c r="L10238" t="s">
        <v>18</v>
      </c>
      <c r="M10238" s="144" t="s">
        <v>59</v>
      </c>
    </row>
    <row r="10239" spans="1:13" x14ac:dyDescent="0.2">
      <c r="A10239" t="s">
        <v>63</v>
      </c>
      <c r="B10239" s="144" t="s">
        <v>191</v>
      </c>
      <c r="C10239">
        <v>851</v>
      </c>
      <c r="D10239" t="str">
        <f>VLOOKUP(Oliusala[[#This Row],[postnumer]],Sveitarfelog[#All],4,FALSE)</f>
        <v>Ásahreppur,Rangárþing ytra</v>
      </c>
      <c r="E10239" t="str">
        <f>VLOOKUP(Oliusala[[#This Row],[postnumer]],Sveitarfelog[#All],5,FALSE)</f>
        <v>Suðurland</v>
      </c>
      <c r="F10239" t="s">
        <v>20</v>
      </c>
      <c r="G10239" t="s">
        <v>50</v>
      </c>
      <c r="H10239" s="1" t="s">
        <v>58</v>
      </c>
      <c r="I10239" s="1">
        <v>496314</v>
      </c>
      <c r="J10239" s="2">
        <f>VLOOKUP(Oliusala[[#This Row],[tegund]],Tegundir!$B$2:$D$19,3,FALSE)*Oliusala[[#This Row],[magn]]/1000</f>
        <v>372.2355</v>
      </c>
      <c r="K10239">
        <v>2018</v>
      </c>
      <c r="L10239" t="s">
        <v>18</v>
      </c>
      <c r="M10239" s="144" t="s">
        <v>59</v>
      </c>
    </row>
    <row r="10240" spans="1:13" x14ac:dyDescent="0.2">
      <c r="A10240" t="s">
        <v>63</v>
      </c>
      <c r="B10240" s="144" t="s">
        <v>192</v>
      </c>
      <c r="C10240">
        <v>860</v>
      </c>
      <c r="D10240" t="str">
        <f>VLOOKUP(Oliusala[[#This Row],[postnumer]],Sveitarfelog[#All],4,FALSE)</f>
        <v>Rangárþing eystra</v>
      </c>
      <c r="E10240" t="str">
        <f>VLOOKUP(Oliusala[[#This Row],[postnumer]],Sveitarfelog[#All],5,FALSE)</f>
        <v>Suðurland</v>
      </c>
      <c r="F10240" t="s">
        <v>20</v>
      </c>
      <c r="G10240" t="s">
        <v>50</v>
      </c>
      <c r="H10240" t="s">
        <v>58</v>
      </c>
      <c r="I10240" s="1">
        <v>860328</v>
      </c>
      <c r="J10240" s="2">
        <f>VLOOKUP(Oliusala[[#This Row],[tegund]],Tegundir!$B$2:$D$19,3,FALSE)*Oliusala[[#This Row],[magn]]/1000</f>
        <v>645.24599999999998</v>
      </c>
      <c r="K10240">
        <v>2018</v>
      </c>
      <c r="L10240" t="s">
        <v>18</v>
      </c>
      <c r="M10240" s="144" t="s">
        <v>59</v>
      </c>
    </row>
    <row r="10241" spans="1:13" x14ac:dyDescent="0.2">
      <c r="A10241" t="s">
        <v>63</v>
      </c>
      <c r="B10241" s="144" t="s">
        <v>192</v>
      </c>
      <c r="C10241">
        <v>860</v>
      </c>
      <c r="D10241" t="str">
        <f>VLOOKUP(Oliusala[[#This Row],[postnumer]],Sveitarfelog[#All],4,FALSE)</f>
        <v>Rangárþing eystra</v>
      </c>
      <c r="E10241" t="str">
        <f>VLOOKUP(Oliusala[[#This Row],[postnumer]],Sveitarfelog[#All],5,FALSE)</f>
        <v>Suðurland</v>
      </c>
      <c r="F10241" t="s">
        <v>21</v>
      </c>
      <c r="G10241" t="s">
        <v>50</v>
      </c>
      <c r="H10241" t="s">
        <v>58</v>
      </c>
      <c r="I10241" s="1">
        <v>1107038</v>
      </c>
      <c r="J10241" s="2">
        <f>VLOOKUP(Oliusala[[#This Row],[tegund]],Tegundir!$B$2:$D$19,3,FALSE)*Oliusala[[#This Row],[magn]]/1000</f>
        <v>830.27850000000001</v>
      </c>
      <c r="K10241">
        <v>2018</v>
      </c>
      <c r="L10241" t="s">
        <v>18</v>
      </c>
      <c r="M10241" s="144" t="s">
        <v>59</v>
      </c>
    </row>
    <row r="10242" spans="1:13" x14ac:dyDescent="0.2">
      <c r="A10242" t="s">
        <v>57</v>
      </c>
      <c r="B10242" s="144" t="s">
        <v>193</v>
      </c>
      <c r="C10242">
        <v>861</v>
      </c>
      <c r="D10242" t="str">
        <f>VLOOKUP(Oliusala[[#This Row],[postnumer]],Sveitarfelog[#All],4,FALSE)</f>
        <v>Rangárþing eystra</v>
      </c>
      <c r="E10242" t="str">
        <f>VLOOKUP(Oliusala[[#This Row],[postnumer]],Sveitarfelog[#All],5,FALSE)</f>
        <v>Suðurland</v>
      </c>
      <c r="F10242" t="s">
        <v>20</v>
      </c>
      <c r="G10242" t="s">
        <v>50</v>
      </c>
      <c r="H10242" s="1" t="s">
        <v>60</v>
      </c>
      <c r="I10242" s="1">
        <v>899</v>
      </c>
      <c r="J10242" s="2">
        <f>VLOOKUP(Oliusala[[#This Row],[tegund]],Tegundir!$B$2:$D$19,3,FALSE)*Oliusala[[#This Row],[magn]]/1000</f>
        <v>0.67425000000000002</v>
      </c>
      <c r="K10242">
        <v>2018</v>
      </c>
      <c r="L10242" t="s">
        <v>18</v>
      </c>
      <c r="M10242" s="144" t="s">
        <v>59</v>
      </c>
    </row>
    <row r="10243" spans="1:13" x14ac:dyDescent="0.2">
      <c r="A10243" t="s">
        <v>57</v>
      </c>
      <c r="B10243" s="144" t="s">
        <v>193</v>
      </c>
      <c r="C10243">
        <v>861</v>
      </c>
      <c r="D10243" t="str">
        <f>VLOOKUP(Oliusala[[#This Row],[postnumer]],Sveitarfelog[#All],4,FALSE)</f>
        <v>Rangárþing eystra</v>
      </c>
      <c r="E10243" t="str">
        <f>VLOOKUP(Oliusala[[#This Row],[postnumer]],Sveitarfelog[#All],5,FALSE)</f>
        <v>Suðurland</v>
      </c>
      <c r="F10243" t="s">
        <v>21</v>
      </c>
      <c r="G10243" t="s">
        <v>50</v>
      </c>
      <c r="H10243" s="1" t="s">
        <v>60</v>
      </c>
      <c r="I10243" s="1">
        <v>6383</v>
      </c>
      <c r="J10243" s="2">
        <f>VLOOKUP(Oliusala[[#This Row],[tegund]],Tegundir!$B$2:$D$19,3,FALSE)*Oliusala[[#This Row],[magn]]/1000</f>
        <v>4.7872500000000002</v>
      </c>
      <c r="K10243">
        <v>2018</v>
      </c>
      <c r="L10243" t="s">
        <v>18</v>
      </c>
      <c r="M10243" s="144" t="s">
        <v>59</v>
      </c>
    </row>
    <row r="10244" spans="1:13" x14ac:dyDescent="0.2">
      <c r="A10244" t="s">
        <v>63</v>
      </c>
      <c r="B10244" s="144" t="s">
        <v>194</v>
      </c>
      <c r="C10244">
        <v>870</v>
      </c>
      <c r="D10244" t="str">
        <f>VLOOKUP(Oliusala[[#This Row],[postnumer]],Sveitarfelog[#All],4,FALSE)</f>
        <v>Mýrdalshreppur</v>
      </c>
      <c r="E10244" t="str">
        <f>VLOOKUP(Oliusala[[#This Row],[postnumer]],Sveitarfelog[#All],5,FALSE)</f>
        <v>Suðurland</v>
      </c>
      <c r="F10244" t="s">
        <v>20</v>
      </c>
      <c r="G10244" t="s">
        <v>50</v>
      </c>
      <c r="H10244" t="s">
        <v>58</v>
      </c>
      <c r="I10244" s="1">
        <v>897665</v>
      </c>
      <c r="J10244" s="2">
        <f>VLOOKUP(Oliusala[[#This Row],[tegund]],Tegundir!$B$2:$D$19,3,FALSE)*Oliusala[[#This Row],[magn]]/1000</f>
        <v>673.24874999999997</v>
      </c>
      <c r="K10244">
        <v>2018</v>
      </c>
      <c r="L10244" t="s">
        <v>18</v>
      </c>
      <c r="M10244" s="144" t="s">
        <v>59</v>
      </c>
    </row>
    <row r="10245" spans="1:13" x14ac:dyDescent="0.2">
      <c r="A10245" t="s">
        <v>63</v>
      </c>
      <c r="B10245" s="144" t="s">
        <v>194</v>
      </c>
      <c r="C10245">
        <v>870</v>
      </c>
      <c r="D10245" t="str">
        <f>VLOOKUP(Oliusala[[#This Row],[postnumer]],Sveitarfelog[#All],4,FALSE)</f>
        <v>Mýrdalshreppur</v>
      </c>
      <c r="E10245" t="str">
        <f>VLOOKUP(Oliusala[[#This Row],[postnumer]],Sveitarfelog[#All],5,FALSE)</f>
        <v>Suðurland</v>
      </c>
      <c r="F10245" t="s">
        <v>21</v>
      </c>
      <c r="G10245" t="s">
        <v>50</v>
      </c>
      <c r="H10245" t="s">
        <v>58</v>
      </c>
      <c r="I10245" s="1">
        <v>1309268</v>
      </c>
      <c r="J10245" s="2">
        <f>VLOOKUP(Oliusala[[#This Row],[tegund]],Tegundir!$B$2:$D$19,3,FALSE)*Oliusala[[#This Row],[magn]]/1000</f>
        <v>981.95100000000002</v>
      </c>
      <c r="K10245">
        <v>2018</v>
      </c>
      <c r="L10245" t="s">
        <v>18</v>
      </c>
      <c r="M10245" s="144" t="s">
        <v>59</v>
      </c>
    </row>
    <row r="10246" spans="1:13" x14ac:dyDescent="0.2">
      <c r="A10246" t="s">
        <v>63</v>
      </c>
      <c r="B10246" s="144" t="s">
        <v>195</v>
      </c>
      <c r="C10246">
        <v>880</v>
      </c>
      <c r="D10246" t="str">
        <f>VLOOKUP(Oliusala[[#This Row],[postnumer]],Sveitarfelog[#All],4,FALSE)</f>
        <v>Skaftárhreppur</v>
      </c>
      <c r="E10246" t="str">
        <f>VLOOKUP(Oliusala[[#This Row],[postnumer]],Sveitarfelog[#All],5,FALSE)</f>
        <v>Suðurland</v>
      </c>
      <c r="F10246" t="s">
        <v>20</v>
      </c>
      <c r="G10246" t="s">
        <v>50</v>
      </c>
      <c r="H10246" t="s">
        <v>58</v>
      </c>
      <c r="I10246" s="1">
        <v>782497</v>
      </c>
      <c r="J10246" s="2">
        <f>VLOOKUP(Oliusala[[#This Row],[tegund]],Tegundir!$B$2:$D$19,3,FALSE)*Oliusala[[#This Row],[magn]]/1000</f>
        <v>586.87275</v>
      </c>
      <c r="K10246">
        <v>2018</v>
      </c>
      <c r="L10246" t="s">
        <v>18</v>
      </c>
      <c r="M10246" s="144" t="s">
        <v>59</v>
      </c>
    </row>
    <row r="10247" spans="1:13" x14ac:dyDescent="0.2">
      <c r="A10247" t="s">
        <v>63</v>
      </c>
      <c r="B10247" s="144" t="s">
        <v>195</v>
      </c>
      <c r="C10247">
        <v>880</v>
      </c>
      <c r="D10247" t="str">
        <f>VLOOKUP(Oliusala[[#This Row],[postnumer]],Sveitarfelog[#All],4,FALSE)</f>
        <v>Skaftárhreppur</v>
      </c>
      <c r="E10247" t="str">
        <f>VLOOKUP(Oliusala[[#This Row],[postnumer]],Sveitarfelog[#All],5,FALSE)</f>
        <v>Suðurland</v>
      </c>
      <c r="F10247" t="s">
        <v>21</v>
      </c>
      <c r="G10247" t="s">
        <v>50</v>
      </c>
      <c r="H10247" t="s">
        <v>58</v>
      </c>
      <c r="I10247" s="1">
        <v>764747</v>
      </c>
      <c r="J10247" s="2">
        <f>VLOOKUP(Oliusala[[#This Row],[tegund]],Tegundir!$B$2:$D$19,3,FALSE)*Oliusala[[#This Row],[magn]]/1000</f>
        <v>573.56025</v>
      </c>
      <c r="K10247">
        <v>2018</v>
      </c>
      <c r="L10247" t="s">
        <v>18</v>
      </c>
      <c r="M10247" s="144" t="s">
        <v>59</v>
      </c>
    </row>
    <row r="10248" spans="1:13" x14ac:dyDescent="0.2">
      <c r="A10248" t="s">
        <v>63</v>
      </c>
      <c r="B10248" s="144" t="s">
        <v>65</v>
      </c>
      <c r="C10248">
        <v>900</v>
      </c>
      <c r="D10248" t="str">
        <f>VLOOKUP(Oliusala[[#This Row],[postnumer]],Sveitarfelog[#All],4,FALSE)</f>
        <v>Vestmannaeyjabær</v>
      </c>
      <c r="E10248" t="str">
        <f>VLOOKUP(Oliusala[[#This Row],[postnumer]],Sveitarfelog[#All],5,FALSE)</f>
        <v>Suðurland</v>
      </c>
      <c r="F10248" t="s">
        <v>20</v>
      </c>
      <c r="G10248" t="s">
        <v>50</v>
      </c>
      <c r="H10248" t="s">
        <v>58</v>
      </c>
      <c r="I10248" s="1">
        <v>84813</v>
      </c>
      <c r="J10248" s="2">
        <f>VLOOKUP(Oliusala[[#This Row],[tegund]],Tegundir!$B$2:$D$19,3,FALSE)*Oliusala[[#This Row],[magn]]/1000</f>
        <v>63.609749999999998</v>
      </c>
      <c r="K10248">
        <v>2018</v>
      </c>
      <c r="L10248" t="s">
        <v>18</v>
      </c>
      <c r="M10248" s="144" t="s">
        <v>59</v>
      </c>
    </row>
    <row r="10249" spans="1:13" x14ac:dyDescent="0.2">
      <c r="A10249" t="s">
        <v>63</v>
      </c>
      <c r="B10249" s="144" t="s">
        <v>65</v>
      </c>
      <c r="C10249">
        <v>900</v>
      </c>
      <c r="D10249" t="str">
        <f>VLOOKUP(Oliusala[[#This Row],[postnumer]],Sveitarfelog[#All],4,FALSE)</f>
        <v>Vestmannaeyjabær</v>
      </c>
      <c r="E10249" t="str">
        <f>VLOOKUP(Oliusala[[#This Row],[postnumer]],Sveitarfelog[#All],5,FALSE)</f>
        <v>Suðurland</v>
      </c>
      <c r="F10249" t="s">
        <v>20</v>
      </c>
      <c r="G10249" t="s">
        <v>50</v>
      </c>
      <c r="H10249" t="s">
        <v>58</v>
      </c>
      <c r="I10249" s="1">
        <v>377097</v>
      </c>
      <c r="J10249" s="2">
        <f>VLOOKUP(Oliusala[[#This Row],[tegund]],Tegundir!$B$2:$D$19,3,FALSE)*Oliusala[[#This Row],[magn]]/1000</f>
        <v>282.82274999999998</v>
      </c>
      <c r="K10249">
        <v>2018</v>
      </c>
      <c r="L10249" t="s">
        <v>18</v>
      </c>
      <c r="M10249" s="144" t="s">
        <v>59</v>
      </c>
    </row>
    <row r="10250" spans="1:13" x14ac:dyDescent="0.2">
      <c r="A10250" t="s">
        <v>63</v>
      </c>
      <c r="B10250" s="144" t="s">
        <v>65</v>
      </c>
      <c r="C10250">
        <v>900</v>
      </c>
      <c r="D10250" t="str">
        <f>VLOOKUP(Oliusala[[#This Row],[postnumer]],Sveitarfelog[#All],4,FALSE)</f>
        <v>Vestmannaeyjabær</v>
      </c>
      <c r="E10250" t="str">
        <f>VLOOKUP(Oliusala[[#This Row],[postnumer]],Sveitarfelog[#All],5,FALSE)</f>
        <v>Suðurland</v>
      </c>
      <c r="F10250" t="s">
        <v>20</v>
      </c>
      <c r="G10250" t="s">
        <v>50</v>
      </c>
      <c r="H10250" t="s">
        <v>58</v>
      </c>
      <c r="I10250" s="1">
        <v>439120</v>
      </c>
      <c r="J10250" s="2">
        <f>VLOOKUP(Oliusala[[#This Row],[tegund]],Tegundir!$B$2:$D$19,3,FALSE)*Oliusala[[#This Row],[magn]]/1000</f>
        <v>329.34</v>
      </c>
      <c r="K10250">
        <v>2018</v>
      </c>
      <c r="L10250" t="s">
        <v>18</v>
      </c>
      <c r="M10250" s="144" t="s">
        <v>59</v>
      </c>
    </row>
    <row r="10251" spans="1:13" x14ac:dyDescent="0.2">
      <c r="A10251" t="s">
        <v>63</v>
      </c>
      <c r="B10251" s="144" t="s">
        <v>65</v>
      </c>
      <c r="C10251">
        <v>900</v>
      </c>
      <c r="D10251" t="str">
        <f>VLOOKUP(Oliusala[[#This Row],[postnumer]],Sveitarfelog[#All],4,FALSE)</f>
        <v>Vestmannaeyjabær</v>
      </c>
      <c r="E10251" t="str">
        <f>VLOOKUP(Oliusala[[#This Row],[postnumer]],Sveitarfelog[#All],5,FALSE)</f>
        <v>Suðurland</v>
      </c>
      <c r="F10251" t="s">
        <v>21</v>
      </c>
      <c r="G10251" t="s">
        <v>50</v>
      </c>
      <c r="H10251" t="s">
        <v>58</v>
      </c>
      <c r="I10251" s="1">
        <v>158488</v>
      </c>
      <c r="J10251" s="2">
        <f>VLOOKUP(Oliusala[[#This Row],[tegund]],Tegundir!$B$2:$D$19,3,FALSE)*Oliusala[[#This Row],[magn]]/1000</f>
        <v>118.866</v>
      </c>
      <c r="K10251">
        <v>2018</v>
      </c>
      <c r="L10251" t="s">
        <v>18</v>
      </c>
      <c r="M10251" s="144" t="s">
        <v>59</v>
      </c>
    </row>
    <row r="10252" spans="1:13" x14ac:dyDescent="0.2">
      <c r="A10252" t="s">
        <v>57</v>
      </c>
      <c r="B10252" s="144" t="s">
        <v>5</v>
      </c>
      <c r="C10252">
        <v>101</v>
      </c>
      <c r="D10252" t="str">
        <f>VLOOKUP(Oliusala[[#This Row],[postnumer]],Sveitarfelog[#All],4,FALSE)</f>
        <v>Garðabær,Hafnarfjarðarkaupstaður,Kópavogsbær,Reykjavíkurborg,Seltjarnarnesbær</v>
      </c>
      <c r="E10252" t="str">
        <f>VLOOKUP(Oliusala[[#This Row],[postnumer]],Sveitarfelog[#All],5,FALSE)</f>
        <v>Höfuðborgarsvæðið</v>
      </c>
      <c r="F10252" t="s">
        <v>47</v>
      </c>
      <c r="G10252" t="s">
        <v>47</v>
      </c>
      <c r="H10252" s="1" t="s">
        <v>58</v>
      </c>
      <c r="I10252" s="1">
        <v>44504</v>
      </c>
      <c r="J10252" s="2">
        <f>VLOOKUP(Oliusala[[#This Row],[tegund]],Tegundir!$B$2:$D$19,3,FALSE)*Oliusala[[#This Row],[magn]]/1000</f>
        <v>32.443415999999999</v>
      </c>
      <c r="K10252">
        <v>2018</v>
      </c>
      <c r="L10252" t="s">
        <v>17</v>
      </c>
      <c r="M10252" s="144" t="s">
        <v>59</v>
      </c>
    </row>
    <row r="10253" spans="1:13" x14ac:dyDescent="0.2">
      <c r="A10253" t="s">
        <v>63</v>
      </c>
      <c r="B10253" s="144" t="s">
        <v>5</v>
      </c>
      <c r="C10253">
        <v>101</v>
      </c>
      <c r="D10253" t="str">
        <f>VLOOKUP(Oliusala[[#This Row],[postnumer]],Sveitarfelog[#All],4,FALSE)</f>
        <v>Garðabær,Hafnarfjarðarkaupstaður,Kópavogsbær,Reykjavíkurborg,Seltjarnarnesbær</v>
      </c>
      <c r="E10253" t="str">
        <f>VLOOKUP(Oliusala[[#This Row],[postnumer]],Sveitarfelog[#All],5,FALSE)</f>
        <v>Höfuðborgarsvæðið</v>
      </c>
      <c r="F10253" t="s">
        <v>47</v>
      </c>
      <c r="G10253" t="s">
        <v>47</v>
      </c>
      <c r="H10253" s="1" t="s">
        <v>58</v>
      </c>
      <c r="I10253" s="1">
        <v>269097</v>
      </c>
      <c r="J10253" s="2">
        <f>VLOOKUP(Oliusala[[#This Row],[tegund]],Tegundir!$B$2:$D$19,3,FALSE)*Oliusala[[#This Row],[magn]]/1000</f>
        <v>196.17171299999998</v>
      </c>
      <c r="K10253">
        <v>2018</v>
      </c>
      <c r="L10253" t="s">
        <v>17</v>
      </c>
      <c r="M10253" s="144" t="s">
        <v>59</v>
      </c>
    </row>
    <row r="10254" spans="1:13" x14ac:dyDescent="0.2">
      <c r="A10254" t="s">
        <v>63</v>
      </c>
      <c r="B10254" s="144" t="s">
        <v>5</v>
      </c>
      <c r="C10254">
        <v>101</v>
      </c>
      <c r="D10254" t="str">
        <f>VLOOKUP(Oliusala[[#This Row],[postnumer]],Sveitarfelog[#All],4,FALSE)</f>
        <v>Garðabær,Hafnarfjarðarkaupstaður,Kópavogsbær,Reykjavíkurborg,Seltjarnarnesbær</v>
      </c>
      <c r="E10254" t="str">
        <f>VLOOKUP(Oliusala[[#This Row],[postnumer]],Sveitarfelog[#All],5,FALSE)</f>
        <v>Höfuðborgarsvæðið</v>
      </c>
      <c r="F10254" t="s">
        <v>47</v>
      </c>
      <c r="G10254" t="s">
        <v>47</v>
      </c>
      <c r="H10254" t="s">
        <v>58</v>
      </c>
      <c r="I10254" s="1">
        <v>1209</v>
      </c>
      <c r="J10254" s="2">
        <f>VLOOKUP(Oliusala[[#This Row],[tegund]],Tegundir!$B$2:$D$19,3,FALSE)*Oliusala[[#This Row],[magn]]/1000</f>
        <v>0.88136099999999995</v>
      </c>
      <c r="K10254">
        <v>2018</v>
      </c>
      <c r="L10254" t="s">
        <v>17</v>
      </c>
      <c r="M10254" s="144" t="s">
        <v>59</v>
      </c>
    </row>
    <row r="10255" spans="1:13" x14ac:dyDescent="0.2">
      <c r="A10255" t="s">
        <v>57</v>
      </c>
      <c r="B10255" s="144" t="s">
        <v>74</v>
      </c>
      <c r="C10255">
        <v>230</v>
      </c>
      <c r="D10255" t="str">
        <f>VLOOKUP(Oliusala[[#This Row],[postnumer]],Sveitarfelog[#All],4,FALSE)</f>
        <v>Reykjanesbær</v>
      </c>
      <c r="E10255" t="str">
        <f>VLOOKUP(Oliusala[[#This Row],[postnumer]],Sveitarfelog[#All],5,FALSE)</f>
        <v>Suðurnes</v>
      </c>
      <c r="F10255" t="s">
        <v>47</v>
      </c>
      <c r="G10255" t="s">
        <v>47</v>
      </c>
      <c r="H10255" s="1" t="s">
        <v>60</v>
      </c>
      <c r="I10255" s="1">
        <v>77247</v>
      </c>
      <c r="J10255" s="2">
        <f>VLOOKUP(Oliusala[[#This Row],[tegund]],Tegundir!$B$2:$D$19,3,FALSE)*Oliusala[[#This Row],[magn]]/1000</f>
        <v>56.313063</v>
      </c>
      <c r="K10255">
        <v>2018</v>
      </c>
      <c r="L10255" t="s">
        <v>17</v>
      </c>
      <c r="M10255" s="144" t="s">
        <v>59</v>
      </c>
    </row>
    <row r="10256" spans="1:13" x14ac:dyDescent="0.2">
      <c r="A10256" t="s">
        <v>63</v>
      </c>
      <c r="B10256" s="144" t="s">
        <v>108</v>
      </c>
      <c r="C10256">
        <v>400</v>
      </c>
      <c r="D10256" t="str">
        <f>VLOOKUP(Oliusala[[#This Row],[postnumer]],Sveitarfelog[#All],4,FALSE)</f>
        <v>Ísafjarðarbær</v>
      </c>
      <c r="E10256" t="str">
        <f>VLOOKUP(Oliusala[[#This Row],[postnumer]],Sveitarfelog[#All],5,FALSE)</f>
        <v>Vestfirðir</v>
      </c>
      <c r="F10256" t="s">
        <v>47</v>
      </c>
      <c r="G10256" t="s">
        <v>47</v>
      </c>
      <c r="H10256" s="1" t="s">
        <v>58</v>
      </c>
      <c r="I10256" s="1">
        <v>5466</v>
      </c>
      <c r="J10256" s="2">
        <f>VLOOKUP(Oliusala[[#This Row],[tegund]],Tegundir!$B$2:$D$19,3,FALSE)*Oliusala[[#This Row],[magn]]/1000</f>
        <v>3.9847139999999999</v>
      </c>
      <c r="K10256">
        <v>2018</v>
      </c>
      <c r="L10256" t="s">
        <v>17</v>
      </c>
      <c r="M10256" s="144" t="s">
        <v>59</v>
      </c>
    </row>
    <row r="10257" spans="1:13" x14ac:dyDescent="0.2">
      <c r="A10257" t="s">
        <v>63</v>
      </c>
      <c r="B10257" s="144" t="s">
        <v>137</v>
      </c>
      <c r="C10257">
        <v>600</v>
      </c>
      <c r="D10257" t="str">
        <f>VLOOKUP(Oliusala[[#This Row],[postnumer]],Sveitarfelog[#All],4,FALSE)</f>
        <v>Akureyrarbær,Eyjafjarðarsveit,Hörgársveit,Svalbarðsstrandarhreppur,Grýtubakkahreppur</v>
      </c>
      <c r="E10257" t="str">
        <f>VLOOKUP(Oliusala[[#This Row],[postnumer]],Sveitarfelog[#All],5,FALSE)</f>
        <v>Norðurland eystra</v>
      </c>
      <c r="F10257" t="s">
        <v>47</v>
      </c>
      <c r="G10257" t="s">
        <v>47</v>
      </c>
      <c r="H10257" s="1" t="s">
        <v>58</v>
      </c>
      <c r="I10257" s="1">
        <v>60819</v>
      </c>
      <c r="J10257" s="2">
        <f>VLOOKUP(Oliusala[[#This Row],[tegund]],Tegundir!$B$2:$D$19,3,FALSE)*Oliusala[[#This Row],[magn]]/1000</f>
        <v>44.337051000000002</v>
      </c>
      <c r="K10257">
        <v>2018</v>
      </c>
      <c r="L10257" t="s">
        <v>17</v>
      </c>
      <c r="M10257" s="144" t="s">
        <v>59</v>
      </c>
    </row>
    <row r="10258" spans="1:13" x14ac:dyDescent="0.2">
      <c r="A10258" t="s">
        <v>63</v>
      </c>
      <c r="B10258" s="144" t="s">
        <v>153</v>
      </c>
      <c r="C10258">
        <v>700</v>
      </c>
      <c r="D10258" t="str">
        <f>VLOOKUP(Oliusala[[#This Row],[postnumer]],Sveitarfelog[#All],4,FALSE)</f>
        <v>Fljótsdalshreppur,Múlaþing</v>
      </c>
      <c r="E10258" t="str">
        <f>VLOOKUP(Oliusala[[#This Row],[postnumer]],Sveitarfelog[#All],5,FALSE)</f>
        <v>Austurland</v>
      </c>
      <c r="F10258" t="s">
        <v>47</v>
      </c>
      <c r="G10258" t="s">
        <v>47</v>
      </c>
      <c r="H10258" s="1" t="s">
        <v>58</v>
      </c>
      <c r="I10258" s="1">
        <v>12931</v>
      </c>
      <c r="J10258" s="2">
        <f>VLOOKUP(Oliusala[[#This Row],[tegund]],Tegundir!$B$2:$D$19,3,FALSE)*Oliusala[[#This Row],[magn]]/1000</f>
        <v>9.426699000000001</v>
      </c>
      <c r="K10258">
        <v>2018</v>
      </c>
      <c r="L10258" t="s">
        <v>17</v>
      </c>
      <c r="M10258" s="144" t="s">
        <v>59</v>
      </c>
    </row>
    <row r="10259" spans="1:13" x14ac:dyDescent="0.2">
      <c r="A10259" t="s">
        <v>63</v>
      </c>
      <c r="B10259" s="144" t="s">
        <v>173</v>
      </c>
      <c r="C10259">
        <v>800</v>
      </c>
      <c r="D10259" t="str">
        <f>VLOOKUP(Oliusala[[#This Row],[postnumer]],Sveitarfelog[#All],4,FALSE)</f>
        <v>Flóahreppur,Sveitarfélagið Árborg</v>
      </c>
      <c r="E10259" t="str">
        <f>VLOOKUP(Oliusala[[#This Row],[postnumer]],Sveitarfelog[#All],5,FALSE)</f>
        <v>Suðurland</v>
      </c>
      <c r="F10259" t="s">
        <v>47</v>
      </c>
      <c r="G10259" t="s">
        <v>47</v>
      </c>
      <c r="H10259" s="1" t="s">
        <v>58</v>
      </c>
      <c r="I10259" s="1">
        <v>1687</v>
      </c>
      <c r="J10259" s="2">
        <f>VLOOKUP(Oliusala[[#This Row],[tegund]],Tegundir!$B$2:$D$19,3,FALSE)*Oliusala[[#This Row],[magn]]/1000</f>
        <v>1.2298229999999999</v>
      </c>
      <c r="K10259">
        <v>2018</v>
      </c>
      <c r="L10259" t="s">
        <v>17</v>
      </c>
      <c r="M10259" s="144" t="s">
        <v>59</v>
      </c>
    </row>
    <row r="10260" spans="1:13" x14ac:dyDescent="0.2">
      <c r="A10260" t="s">
        <v>63</v>
      </c>
      <c r="B10260" s="144" t="s">
        <v>163</v>
      </c>
      <c r="C10260">
        <v>850</v>
      </c>
      <c r="D10260" t="str">
        <f>VLOOKUP(Oliusala[[#This Row],[postnumer]],Sveitarfelog[#All],4,FALSE)</f>
        <v>Ásahreppur,Rangárþing ytra</v>
      </c>
      <c r="E10260" t="str">
        <f>VLOOKUP(Oliusala[[#This Row],[postnumer]],Sveitarfelog[#All],5,FALSE)</f>
        <v>Suðurland</v>
      </c>
      <c r="F10260" t="s">
        <v>47</v>
      </c>
      <c r="G10260" t="s">
        <v>47</v>
      </c>
      <c r="H10260" t="s">
        <v>58</v>
      </c>
      <c r="I10260" s="1">
        <v>22431</v>
      </c>
      <c r="J10260" s="2">
        <f>VLOOKUP(Oliusala[[#This Row],[tegund]],Tegundir!$B$2:$D$19,3,FALSE)*Oliusala[[#This Row],[magn]]/1000</f>
        <v>16.352198999999999</v>
      </c>
      <c r="K10260">
        <v>2018</v>
      </c>
      <c r="L10260" t="s">
        <v>17</v>
      </c>
      <c r="M10260" s="144" t="s">
        <v>59</v>
      </c>
    </row>
    <row r="10261" spans="1:13" x14ac:dyDescent="0.2">
      <c r="A10261" t="s">
        <v>57</v>
      </c>
      <c r="B10261" s="144" t="s">
        <v>5</v>
      </c>
      <c r="C10261">
        <v>101</v>
      </c>
      <c r="D10261" t="str">
        <f>VLOOKUP(Oliusala[[#This Row],[postnumer]],Sveitarfelog[#All],4,FALSE)</f>
        <v>Garðabær,Hafnarfjarðarkaupstaður,Kópavogsbær,Reykjavíkurborg,Seltjarnarnesbær</v>
      </c>
      <c r="E10261" t="str">
        <f>VLOOKUP(Oliusala[[#This Row],[postnumer]],Sveitarfelog[#All],5,FALSE)</f>
        <v>Höfuðborgarsvæðið</v>
      </c>
      <c r="F10261" t="s">
        <v>23</v>
      </c>
      <c r="G10261" t="s">
        <v>23</v>
      </c>
      <c r="H10261" s="1" t="s">
        <v>61</v>
      </c>
      <c r="I10261" s="1">
        <v>536506</v>
      </c>
      <c r="J10261" s="2">
        <f>VLOOKUP(Oliusala[[#This Row],[tegund]],Tegundir!$B$2:$D$19,3,FALSE)*Oliusala[[#This Row],[magn]]/1000</f>
        <v>434.56986000000006</v>
      </c>
      <c r="K10261">
        <v>2018</v>
      </c>
      <c r="L10261" t="s">
        <v>17</v>
      </c>
      <c r="M10261" s="144" t="s">
        <v>62</v>
      </c>
    </row>
    <row r="10262" spans="1:13" x14ac:dyDescent="0.2">
      <c r="A10262" t="s">
        <v>57</v>
      </c>
      <c r="B10262" s="144" t="s">
        <v>5</v>
      </c>
      <c r="C10262">
        <v>101</v>
      </c>
      <c r="D10262" t="str">
        <f>VLOOKUP(Oliusala[[#This Row],[postnumer]],Sveitarfelog[#All],4,FALSE)</f>
        <v>Garðabær,Hafnarfjarðarkaupstaður,Kópavogsbær,Reykjavíkurborg,Seltjarnarnesbær</v>
      </c>
      <c r="E10262" t="str">
        <f>VLOOKUP(Oliusala[[#This Row],[postnumer]],Sveitarfelog[#All],5,FALSE)</f>
        <v>Höfuðborgarsvæðið</v>
      </c>
      <c r="F10262" t="s">
        <v>23</v>
      </c>
      <c r="G10262" t="s">
        <v>23</v>
      </c>
      <c r="H10262" s="1" t="s">
        <v>58</v>
      </c>
      <c r="I10262" s="1">
        <v>164601</v>
      </c>
      <c r="J10262" s="2">
        <f>VLOOKUP(Oliusala[[#This Row],[tegund]],Tegundir!$B$2:$D$19,3,FALSE)*Oliusala[[#This Row],[magn]]/1000</f>
        <v>133.32680999999999</v>
      </c>
      <c r="K10262">
        <v>2018</v>
      </c>
      <c r="L10262" t="s">
        <v>17</v>
      </c>
      <c r="M10262" s="144" t="s">
        <v>59</v>
      </c>
    </row>
    <row r="10263" spans="1:13" x14ac:dyDescent="0.2">
      <c r="A10263" t="s">
        <v>57</v>
      </c>
      <c r="B10263" s="144" t="s">
        <v>5</v>
      </c>
      <c r="C10263">
        <v>101</v>
      </c>
      <c r="D10263" t="str">
        <f>VLOOKUP(Oliusala[[#This Row],[postnumer]],Sveitarfelog[#All],4,FALSE)</f>
        <v>Garðabær,Hafnarfjarðarkaupstaður,Kópavogsbær,Reykjavíkurborg,Seltjarnarnesbær</v>
      </c>
      <c r="E10263" t="str">
        <f>VLOOKUP(Oliusala[[#This Row],[postnumer]],Sveitarfelog[#All],5,FALSE)</f>
        <v>Höfuðborgarsvæðið</v>
      </c>
      <c r="F10263" t="s">
        <v>23</v>
      </c>
      <c r="G10263" t="s">
        <v>23</v>
      </c>
      <c r="H10263" s="1" t="s">
        <v>58</v>
      </c>
      <c r="I10263" s="1">
        <v>288249</v>
      </c>
      <c r="J10263" s="2">
        <f>VLOOKUP(Oliusala[[#This Row],[tegund]],Tegundir!$B$2:$D$19,3,FALSE)*Oliusala[[#This Row],[magn]]/1000</f>
        <v>233.48169000000001</v>
      </c>
      <c r="K10263">
        <v>2018</v>
      </c>
      <c r="L10263" t="s">
        <v>17</v>
      </c>
      <c r="M10263" s="144" t="s">
        <v>59</v>
      </c>
    </row>
    <row r="10264" spans="1:13" x14ac:dyDescent="0.2">
      <c r="A10264" t="s">
        <v>63</v>
      </c>
      <c r="B10264" s="144" t="s">
        <v>5</v>
      </c>
      <c r="C10264">
        <v>101</v>
      </c>
      <c r="D10264" t="str">
        <f>VLOOKUP(Oliusala[[#This Row],[postnumer]],Sveitarfelog[#All],4,FALSE)</f>
        <v>Garðabær,Hafnarfjarðarkaupstaður,Kópavogsbær,Reykjavíkurborg,Seltjarnarnesbær</v>
      </c>
      <c r="E10264" t="str">
        <f>VLOOKUP(Oliusala[[#This Row],[postnumer]],Sveitarfelog[#All],5,FALSE)</f>
        <v>Höfuðborgarsvæðið</v>
      </c>
      <c r="F10264" t="s">
        <v>26</v>
      </c>
      <c r="G10264" t="s">
        <v>23</v>
      </c>
      <c r="H10264" t="s">
        <v>58</v>
      </c>
      <c r="I10264" s="1">
        <v>17</v>
      </c>
      <c r="J10264" s="2">
        <f>VLOOKUP(Oliusala[[#This Row],[tegund]],Tegundir!$B$2:$D$19,3,FALSE)*Oliusala[[#This Row],[magn]]/1000</f>
        <v>1.3770000000000001E-2</v>
      </c>
      <c r="K10264">
        <v>2018</v>
      </c>
      <c r="L10264" t="s">
        <v>17</v>
      </c>
      <c r="M10264" s="144" t="s">
        <v>59</v>
      </c>
    </row>
    <row r="10265" spans="1:13" x14ac:dyDescent="0.2">
      <c r="A10265" t="s">
        <v>63</v>
      </c>
      <c r="B10265" s="144" t="s">
        <v>5</v>
      </c>
      <c r="C10265">
        <v>101</v>
      </c>
      <c r="D10265" t="str">
        <f>VLOOKUP(Oliusala[[#This Row],[postnumer]],Sveitarfelog[#All],4,FALSE)</f>
        <v>Garðabær,Hafnarfjarðarkaupstaður,Kópavogsbær,Reykjavíkurborg,Seltjarnarnesbær</v>
      </c>
      <c r="E10265" t="str">
        <f>VLOOKUP(Oliusala[[#This Row],[postnumer]],Sveitarfelog[#All],5,FALSE)</f>
        <v>Höfuðborgarsvæðið</v>
      </c>
      <c r="F10265" t="s">
        <v>26</v>
      </c>
      <c r="G10265" t="s">
        <v>23</v>
      </c>
      <c r="H10265" t="s">
        <v>58</v>
      </c>
      <c r="I10265" s="1">
        <v>123</v>
      </c>
      <c r="J10265" s="2">
        <f>VLOOKUP(Oliusala[[#This Row],[tegund]],Tegundir!$B$2:$D$19,3,FALSE)*Oliusala[[#This Row],[magn]]/1000</f>
        <v>9.963000000000001E-2</v>
      </c>
      <c r="K10265">
        <v>2018</v>
      </c>
      <c r="L10265" t="s">
        <v>17</v>
      </c>
      <c r="M10265" s="144" t="s">
        <v>59</v>
      </c>
    </row>
    <row r="10266" spans="1:13" x14ac:dyDescent="0.2">
      <c r="A10266" t="s">
        <v>63</v>
      </c>
      <c r="B10266" s="144" t="s">
        <v>5</v>
      </c>
      <c r="C10266">
        <v>101</v>
      </c>
      <c r="D10266" t="str">
        <f>VLOOKUP(Oliusala[[#This Row],[postnumer]],Sveitarfelog[#All],4,FALSE)</f>
        <v>Garðabær,Hafnarfjarðarkaupstaður,Kópavogsbær,Reykjavíkurborg,Seltjarnarnesbær</v>
      </c>
      <c r="E10266" t="str">
        <f>VLOOKUP(Oliusala[[#This Row],[postnumer]],Sveitarfelog[#All],5,FALSE)</f>
        <v>Höfuðborgarsvæðið</v>
      </c>
      <c r="F10266" t="s">
        <v>26</v>
      </c>
      <c r="G10266" t="s">
        <v>23</v>
      </c>
      <c r="H10266" s="1" t="s">
        <v>58</v>
      </c>
      <c r="I10266" s="1">
        <v>1266</v>
      </c>
      <c r="J10266" s="2">
        <f>VLOOKUP(Oliusala[[#This Row],[tegund]],Tegundir!$B$2:$D$19,3,FALSE)*Oliusala[[#This Row],[magn]]/1000</f>
        <v>1.02546</v>
      </c>
      <c r="K10266">
        <v>2018</v>
      </c>
      <c r="L10266" t="s">
        <v>17</v>
      </c>
      <c r="M10266" s="144" t="s">
        <v>59</v>
      </c>
    </row>
    <row r="10267" spans="1:13" x14ac:dyDescent="0.2">
      <c r="A10267" t="s">
        <v>63</v>
      </c>
      <c r="B10267" s="144" t="s">
        <v>5</v>
      </c>
      <c r="C10267">
        <v>101</v>
      </c>
      <c r="D10267" t="str">
        <f>VLOOKUP(Oliusala[[#This Row],[postnumer]],Sveitarfelog[#All],4,FALSE)</f>
        <v>Garðabær,Hafnarfjarðarkaupstaður,Kópavogsbær,Reykjavíkurborg,Seltjarnarnesbær</v>
      </c>
      <c r="E10267" t="str">
        <f>VLOOKUP(Oliusala[[#This Row],[postnumer]],Sveitarfelog[#All],5,FALSE)</f>
        <v>Höfuðborgarsvæðið</v>
      </c>
      <c r="F10267" t="s">
        <v>26</v>
      </c>
      <c r="G10267" t="s">
        <v>23</v>
      </c>
      <c r="H10267" s="1" t="s">
        <v>58</v>
      </c>
      <c r="I10267" s="1">
        <v>4887</v>
      </c>
      <c r="J10267" s="2">
        <f>VLOOKUP(Oliusala[[#This Row],[tegund]],Tegundir!$B$2:$D$19,3,FALSE)*Oliusala[[#This Row],[magn]]/1000</f>
        <v>3.9584700000000002</v>
      </c>
      <c r="K10267">
        <v>2018</v>
      </c>
      <c r="L10267" t="s">
        <v>17</v>
      </c>
      <c r="M10267" s="144" t="s">
        <v>59</v>
      </c>
    </row>
    <row r="10268" spans="1:13" x14ac:dyDescent="0.2">
      <c r="A10268" t="s">
        <v>63</v>
      </c>
      <c r="B10268" s="144" t="s">
        <v>5</v>
      </c>
      <c r="C10268">
        <v>101</v>
      </c>
      <c r="D10268" t="str">
        <f>VLOOKUP(Oliusala[[#This Row],[postnumer]],Sveitarfelog[#All],4,FALSE)</f>
        <v>Garðabær,Hafnarfjarðarkaupstaður,Kópavogsbær,Reykjavíkurborg,Seltjarnarnesbær</v>
      </c>
      <c r="E10268" t="str">
        <f>VLOOKUP(Oliusala[[#This Row],[postnumer]],Sveitarfelog[#All],5,FALSE)</f>
        <v>Höfuðborgarsvæðið</v>
      </c>
      <c r="F10268" t="s">
        <v>23</v>
      </c>
      <c r="G10268" t="s">
        <v>23</v>
      </c>
      <c r="H10268" t="s">
        <v>61</v>
      </c>
      <c r="I10268" s="1">
        <v>3463765</v>
      </c>
      <c r="J10268" s="2">
        <f>VLOOKUP(Oliusala[[#This Row],[tegund]],Tegundir!$B$2:$D$19,3,FALSE)*Oliusala[[#This Row],[magn]]/1000</f>
        <v>2805.6496500000003</v>
      </c>
      <c r="K10268">
        <v>2018</v>
      </c>
      <c r="L10268" t="s">
        <v>17</v>
      </c>
      <c r="M10268" s="144" t="s">
        <v>62</v>
      </c>
    </row>
    <row r="10269" spans="1:13" x14ac:dyDescent="0.2">
      <c r="A10269" t="s">
        <v>63</v>
      </c>
      <c r="B10269" s="144" t="s">
        <v>5</v>
      </c>
      <c r="C10269">
        <v>101</v>
      </c>
      <c r="D10269" t="str">
        <f>VLOOKUP(Oliusala[[#This Row],[postnumer]],Sveitarfelog[#All],4,FALSE)</f>
        <v>Garðabær,Hafnarfjarðarkaupstaður,Kópavogsbær,Reykjavíkurborg,Seltjarnarnesbær</v>
      </c>
      <c r="E10269" t="str">
        <f>VLOOKUP(Oliusala[[#This Row],[postnumer]],Sveitarfelog[#All],5,FALSE)</f>
        <v>Höfuðborgarsvæðið</v>
      </c>
      <c r="F10269" t="s">
        <v>23</v>
      </c>
      <c r="G10269" t="s">
        <v>23</v>
      </c>
      <c r="H10269" s="1" t="s">
        <v>58</v>
      </c>
      <c r="I10269" s="1">
        <v>7828551</v>
      </c>
      <c r="J10269" s="2">
        <f>VLOOKUP(Oliusala[[#This Row],[tegund]],Tegundir!$B$2:$D$19,3,FALSE)*Oliusala[[#This Row],[magn]]/1000</f>
        <v>6341.1263100000006</v>
      </c>
      <c r="K10269">
        <v>2018</v>
      </c>
      <c r="L10269" t="s">
        <v>17</v>
      </c>
      <c r="M10269" s="144" t="s">
        <v>59</v>
      </c>
    </row>
    <row r="10270" spans="1:13" x14ac:dyDescent="0.2">
      <c r="A10270" t="s">
        <v>63</v>
      </c>
      <c r="B10270" s="144" t="s">
        <v>5</v>
      </c>
      <c r="C10270">
        <v>101</v>
      </c>
      <c r="D10270" t="str">
        <f>VLOOKUP(Oliusala[[#This Row],[postnumer]],Sveitarfelog[#All],4,FALSE)</f>
        <v>Garðabær,Hafnarfjarðarkaupstaður,Kópavogsbær,Reykjavíkurborg,Seltjarnarnesbær</v>
      </c>
      <c r="E10270" t="str">
        <f>VLOOKUP(Oliusala[[#This Row],[postnumer]],Sveitarfelog[#All],5,FALSE)</f>
        <v>Höfuðborgarsvæðið</v>
      </c>
      <c r="F10270" t="s">
        <v>23</v>
      </c>
      <c r="G10270" t="s">
        <v>23</v>
      </c>
      <c r="H10270" s="1" t="s">
        <v>60</v>
      </c>
      <c r="I10270" s="1">
        <v>2484</v>
      </c>
      <c r="J10270" s="2">
        <f>VLOOKUP(Oliusala[[#This Row],[tegund]],Tegundir!$B$2:$D$19,3,FALSE)*Oliusala[[#This Row],[magn]]/1000</f>
        <v>2.0120400000000003</v>
      </c>
      <c r="K10270">
        <v>2018</v>
      </c>
      <c r="L10270" t="s">
        <v>17</v>
      </c>
      <c r="M10270" s="144" t="s">
        <v>59</v>
      </c>
    </row>
    <row r="10271" spans="1:13" x14ac:dyDescent="0.2">
      <c r="A10271" t="s">
        <v>63</v>
      </c>
      <c r="B10271" s="144" t="s">
        <v>5</v>
      </c>
      <c r="C10271">
        <v>101</v>
      </c>
      <c r="D10271" t="str">
        <f>VLOOKUP(Oliusala[[#This Row],[postnumer]],Sveitarfelog[#All],4,FALSE)</f>
        <v>Garðabær,Hafnarfjarðarkaupstaður,Kópavogsbær,Reykjavíkurborg,Seltjarnarnesbær</v>
      </c>
      <c r="E10271" t="str">
        <f>VLOOKUP(Oliusala[[#This Row],[postnumer]],Sveitarfelog[#All],5,FALSE)</f>
        <v>Höfuðborgarsvæðið</v>
      </c>
      <c r="F10271" t="s">
        <v>23</v>
      </c>
      <c r="G10271" t="s">
        <v>23</v>
      </c>
      <c r="H10271" t="s">
        <v>58</v>
      </c>
      <c r="I10271" s="1">
        <v>3164</v>
      </c>
      <c r="J10271" s="2">
        <f>VLOOKUP(Oliusala[[#This Row],[tegund]],Tegundir!$B$2:$D$19,3,FALSE)*Oliusala[[#This Row],[magn]]/1000</f>
        <v>2.56284</v>
      </c>
      <c r="K10271">
        <v>2018</v>
      </c>
      <c r="L10271" t="s">
        <v>17</v>
      </c>
      <c r="M10271" s="144" t="s">
        <v>59</v>
      </c>
    </row>
    <row r="10272" spans="1:13" x14ac:dyDescent="0.2">
      <c r="A10272" t="s">
        <v>63</v>
      </c>
      <c r="B10272" s="144" t="s">
        <v>5</v>
      </c>
      <c r="C10272">
        <v>101</v>
      </c>
      <c r="D10272" t="str">
        <f>VLOOKUP(Oliusala[[#This Row],[postnumer]],Sveitarfelog[#All],4,FALSE)</f>
        <v>Garðabær,Hafnarfjarðarkaupstaður,Kópavogsbær,Reykjavíkurborg,Seltjarnarnesbær</v>
      </c>
      <c r="E10272" t="str">
        <f>VLOOKUP(Oliusala[[#This Row],[postnumer]],Sveitarfelog[#All],5,FALSE)</f>
        <v>Höfuðborgarsvæðið</v>
      </c>
      <c r="F10272" t="s">
        <v>23</v>
      </c>
      <c r="G10272" t="s">
        <v>23</v>
      </c>
      <c r="H10272" t="s">
        <v>58</v>
      </c>
      <c r="I10272" s="1">
        <v>51586</v>
      </c>
      <c r="J10272" s="2">
        <f>VLOOKUP(Oliusala[[#This Row],[tegund]],Tegundir!$B$2:$D$19,3,FALSE)*Oliusala[[#This Row],[magn]]/1000</f>
        <v>41.784660000000002</v>
      </c>
      <c r="K10272">
        <v>2018</v>
      </c>
      <c r="L10272" t="s">
        <v>17</v>
      </c>
      <c r="M10272" s="144" t="s">
        <v>59</v>
      </c>
    </row>
    <row r="10273" spans="1:13" x14ac:dyDescent="0.2">
      <c r="A10273" t="s">
        <v>63</v>
      </c>
      <c r="B10273" s="144" t="s">
        <v>5</v>
      </c>
      <c r="C10273">
        <v>101</v>
      </c>
      <c r="D10273" t="str">
        <f>VLOOKUP(Oliusala[[#This Row],[postnumer]],Sveitarfelog[#All],4,FALSE)</f>
        <v>Garðabær,Hafnarfjarðarkaupstaður,Kópavogsbær,Reykjavíkurborg,Seltjarnarnesbær</v>
      </c>
      <c r="E10273" t="str">
        <f>VLOOKUP(Oliusala[[#This Row],[postnumer]],Sveitarfelog[#All],5,FALSE)</f>
        <v>Höfuðborgarsvæðið</v>
      </c>
      <c r="F10273" t="s">
        <v>26</v>
      </c>
      <c r="G10273" t="s">
        <v>23</v>
      </c>
      <c r="H10273" t="s">
        <v>58</v>
      </c>
      <c r="I10273" s="1">
        <v>18968</v>
      </c>
      <c r="J10273" s="2">
        <f>VLOOKUP(Oliusala[[#This Row],[tegund]],Tegundir!$B$2:$D$19,3,FALSE)*Oliusala[[#This Row],[magn]]/1000</f>
        <v>15.364080000000001</v>
      </c>
      <c r="K10273">
        <v>2018</v>
      </c>
      <c r="L10273" t="s">
        <v>17</v>
      </c>
      <c r="M10273" s="144" t="s">
        <v>59</v>
      </c>
    </row>
    <row r="10274" spans="1:13" x14ac:dyDescent="0.2">
      <c r="A10274" t="s">
        <v>63</v>
      </c>
      <c r="B10274" s="144" t="s">
        <v>74</v>
      </c>
      <c r="C10274">
        <v>230</v>
      </c>
      <c r="D10274" t="str">
        <f>VLOOKUP(Oliusala[[#This Row],[postnumer]],Sveitarfelog[#All],4,FALSE)</f>
        <v>Reykjanesbær</v>
      </c>
      <c r="E10274" t="str">
        <f>VLOOKUP(Oliusala[[#This Row],[postnumer]],Sveitarfelog[#All],5,FALSE)</f>
        <v>Suðurnes</v>
      </c>
      <c r="F10274" t="s">
        <v>23</v>
      </c>
      <c r="G10274" t="s">
        <v>23</v>
      </c>
      <c r="H10274" s="1" t="s">
        <v>61</v>
      </c>
      <c r="I10274" s="1">
        <v>389875992</v>
      </c>
      <c r="J10274" s="2">
        <f>VLOOKUP(Oliusala[[#This Row],[tegund]],Tegundir!$B$2:$D$19,3,FALSE)*Oliusala[[#This Row],[magn]]/1000</f>
        <v>315799.55352000002</v>
      </c>
      <c r="K10274">
        <v>2018</v>
      </c>
      <c r="L10274" t="s">
        <v>17</v>
      </c>
      <c r="M10274" s="144" t="s">
        <v>62</v>
      </c>
    </row>
    <row r="10275" spans="1:13" x14ac:dyDescent="0.2">
      <c r="A10275" t="s">
        <v>57</v>
      </c>
      <c r="B10275" s="144" t="s">
        <v>74</v>
      </c>
      <c r="C10275">
        <v>230</v>
      </c>
      <c r="D10275" t="str">
        <f>VLOOKUP(Oliusala[[#This Row],[postnumer]],Sveitarfelog[#All],4,FALSE)</f>
        <v>Reykjanesbær</v>
      </c>
      <c r="E10275" t="str">
        <f>VLOOKUP(Oliusala[[#This Row],[postnumer]],Sveitarfelog[#All],5,FALSE)</f>
        <v>Suðurnes</v>
      </c>
      <c r="F10275" t="s">
        <v>23</v>
      </c>
      <c r="G10275" t="s">
        <v>23</v>
      </c>
      <c r="H10275" t="s">
        <v>61</v>
      </c>
      <c r="I10275" s="1">
        <v>110204139</v>
      </c>
      <c r="J10275" s="2">
        <f>VLOOKUP(Oliusala[[#This Row],[tegund]],Tegundir!$B$2:$D$19,3,FALSE)*Oliusala[[#This Row],[magn]]/1000</f>
        <v>89265.35259000001</v>
      </c>
      <c r="K10275">
        <v>2018</v>
      </c>
      <c r="L10275" t="s">
        <v>17</v>
      </c>
      <c r="M10275" s="144" t="s">
        <v>62</v>
      </c>
    </row>
    <row r="10276" spans="1:13" x14ac:dyDescent="0.2">
      <c r="A10276" t="s">
        <v>63</v>
      </c>
      <c r="B10276" s="144" t="s">
        <v>74</v>
      </c>
      <c r="C10276">
        <v>230</v>
      </c>
      <c r="D10276" t="str">
        <f>VLOOKUP(Oliusala[[#This Row],[postnumer]],Sveitarfelog[#All],4,FALSE)</f>
        <v>Reykjanesbær</v>
      </c>
      <c r="E10276" t="str">
        <f>VLOOKUP(Oliusala[[#This Row],[postnumer]],Sveitarfelog[#All],5,FALSE)</f>
        <v>Suðurnes</v>
      </c>
      <c r="F10276" t="s">
        <v>23</v>
      </c>
      <c r="G10276" t="s">
        <v>23</v>
      </c>
      <c r="H10276" s="1" t="s">
        <v>58</v>
      </c>
      <c r="I10276" s="1">
        <v>1558621</v>
      </c>
      <c r="J10276" s="2">
        <f>VLOOKUP(Oliusala[[#This Row],[tegund]],Tegundir!$B$2:$D$19,3,FALSE)*Oliusala[[#This Row],[magn]]/1000</f>
        <v>1262.4830099999999</v>
      </c>
      <c r="K10276">
        <v>2018</v>
      </c>
      <c r="L10276" t="s">
        <v>17</v>
      </c>
      <c r="M10276" s="144" t="s">
        <v>59</v>
      </c>
    </row>
    <row r="10277" spans="1:13" x14ac:dyDescent="0.2">
      <c r="A10277" t="s">
        <v>63</v>
      </c>
      <c r="B10277" s="144" t="s">
        <v>74</v>
      </c>
      <c r="C10277">
        <v>230</v>
      </c>
      <c r="D10277" t="str">
        <f>VLOOKUP(Oliusala[[#This Row],[postnumer]],Sveitarfelog[#All],4,FALSE)</f>
        <v>Reykjanesbær</v>
      </c>
      <c r="E10277" t="str">
        <f>VLOOKUP(Oliusala[[#This Row],[postnumer]],Sveitarfelog[#All],5,FALSE)</f>
        <v>Suðurnes</v>
      </c>
      <c r="F10277" t="s">
        <v>23</v>
      </c>
      <c r="G10277" t="s">
        <v>23</v>
      </c>
      <c r="H10277" s="1" t="s">
        <v>60</v>
      </c>
      <c r="I10277" s="1">
        <v>808350</v>
      </c>
      <c r="J10277" s="2">
        <f>VLOOKUP(Oliusala[[#This Row],[tegund]],Tegundir!$B$2:$D$19,3,FALSE)*Oliusala[[#This Row],[magn]]/1000</f>
        <v>654.76350000000002</v>
      </c>
      <c r="K10277">
        <v>2018</v>
      </c>
      <c r="L10277" t="s">
        <v>17</v>
      </c>
      <c r="M10277" s="144" t="s">
        <v>59</v>
      </c>
    </row>
    <row r="10278" spans="1:13" x14ac:dyDescent="0.2">
      <c r="A10278" t="s">
        <v>57</v>
      </c>
      <c r="B10278" s="144" t="s">
        <v>74</v>
      </c>
      <c r="C10278">
        <v>230</v>
      </c>
      <c r="D10278" t="str">
        <f>VLOOKUP(Oliusala[[#This Row],[postnumer]],Sveitarfelog[#All],4,FALSE)</f>
        <v>Reykjanesbær</v>
      </c>
      <c r="E10278" t="str">
        <f>VLOOKUP(Oliusala[[#This Row],[postnumer]],Sveitarfelog[#All],5,FALSE)</f>
        <v>Suðurnes</v>
      </c>
      <c r="F10278" t="s">
        <v>23</v>
      </c>
      <c r="G10278" t="s">
        <v>23</v>
      </c>
      <c r="H10278" s="1" t="s">
        <v>60</v>
      </c>
      <c r="I10278" s="1">
        <v>44234</v>
      </c>
      <c r="J10278" s="2">
        <f>VLOOKUP(Oliusala[[#This Row],[tegund]],Tegundir!$B$2:$D$19,3,FALSE)*Oliusala[[#This Row],[magn]]/1000</f>
        <v>35.829540000000001</v>
      </c>
      <c r="K10278">
        <v>2018</v>
      </c>
      <c r="L10278" t="s">
        <v>17</v>
      </c>
      <c r="M10278" s="144" t="s">
        <v>59</v>
      </c>
    </row>
    <row r="10279" spans="1:13" x14ac:dyDescent="0.2">
      <c r="A10279" t="s">
        <v>63</v>
      </c>
      <c r="B10279" s="144" t="s">
        <v>77</v>
      </c>
      <c r="C10279">
        <v>240</v>
      </c>
      <c r="D10279" t="str">
        <f>VLOOKUP(Oliusala[[#This Row],[postnumer]],Sveitarfelog[#All],4,FALSE)</f>
        <v>Grindavíkurbær</v>
      </c>
      <c r="E10279" t="str">
        <f>VLOOKUP(Oliusala[[#This Row],[postnumer]],Sveitarfelog[#All],5,FALSE)</f>
        <v>Suðurnes</v>
      </c>
      <c r="F10279" t="s">
        <v>26</v>
      </c>
      <c r="G10279" t="s">
        <v>23</v>
      </c>
      <c r="H10279" s="1" t="s">
        <v>58</v>
      </c>
      <c r="I10279" s="1">
        <v>162</v>
      </c>
      <c r="J10279" s="2">
        <f>VLOOKUP(Oliusala[[#This Row],[tegund]],Tegundir!$B$2:$D$19,3,FALSE)*Oliusala[[#This Row],[magn]]/1000</f>
        <v>0.13122</v>
      </c>
      <c r="K10279">
        <v>2018</v>
      </c>
      <c r="L10279" t="s">
        <v>17</v>
      </c>
      <c r="M10279" s="144" t="s">
        <v>59</v>
      </c>
    </row>
    <row r="10280" spans="1:13" x14ac:dyDescent="0.2">
      <c r="A10280" t="s">
        <v>63</v>
      </c>
      <c r="B10280" s="144" t="s">
        <v>81</v>
      </c>
      <c r="C10280">
        <v>270</v>
      </c>
      <c r="D10280" t="str">
        <f>VLOOKUP(Oliusala[[#This Row],[postnumer]],Sveitarfelog[#All],4,FALSE)</f>
        <v>Mosfellsbær</v>
      </c>
      <c r="E10280" t="str">
        <f>VLOOKUP(Oliusala[[#This Row],[postnumer]],Sveitarfelog[#All],5,FALSE)</f>
        <v>Höfuðborgarsvæðið</v>
      </c>
      <c r="F10280" t="s">
        <v>26</v>
      </c>
      <c r="G10280" t="s">
        <v>23</v>
      </c>
      <c r="H10280" s="1" t="s">
        <v>58</v>
      </c>
      <c r="I10280" s="1">
        <v>-32</v>
      </c>
      <c r="J10280" s="2">
        <v>0</v>
      </c>
      <c r="K10280">
        <v>2018</v>
      </c>
      <c r="L10280" t="s">
        <v>17</v>
      </c>
      <c r="M10280" s="144" t="s">
        <v>59</v>
      </c>
    </row>
    <row r="10281" spans="1:13" x14ac:dyDescent="0.2">
      <c r="A10281" t="s">
        <v>63</v>
      </c>
      <c r="B10281" s="144" t="s">
        <v>84</v>
      </c>
      <c r="C10281">
        <v>300</v>
      </c>
      <c r="D10281" t="str">
        <f>VLOOKUP(Oliusala[[#This Row],[postnumer]],Sveitarfelog[#All],4,FALSE)</f>
        <v>Akraneskaupstaður,Hvalfjarðarsveit,Kjósarhreppur</v>
      </c>
      <c r="E10281" t="str">
        <f>VLOOKUP(Oliusala[[#This Row],[postnumer]],Sveitarfelog[#All],5,FALSE)</f>
        <v>Vesturland</v>
      </c>
      <c r="F10281" t="s">
        <v>26</v>
      </c>
      <c r="G10281" t="s">
        <v>23</v>
      </c>
      <c r="H10281" s="1" t="s">
        <v>58</v>
      </c>
      <c r="I10281" s="1">
        <v>810</v>
      </c>
      <c r="J10281" s="2">
        <f>VLOOKUP(Oliusala[[#This Row],[tegund]],Tegundir!$B$2:$D$19,3,FALSE)*Oliusala[[#This Row],[magn]]/1000</f>
        <v>0.65610000000000002</v>
      </c>
      <c r="K10281">
        <v>2018</v>
      </c>
      <c r="L10281" t="s">
        <v>17</v>
      </c>
      <c r="M10281" s="144" t="s">
        <v>59</v>
      </c>
    </row>
    <row r="10282" spans="1:13" x14ac:dyDescent="0.2">
      <c r="A10282" t="s">
        <v>63</v>
      </c>
      <c r="B10282" s="144" t="s">
        <v>76</v>
      </c>
      <c r="C10282">
        <v>340</v>
      </c>
      <c r="D10282" t="str">
        <f>VLOOKUP(Oliusala[[#This Row],[postnumer]],Sveitarfelog[#All],4,FALSE)</f>
        <v>Eyja- og Miklaholtshreppur,Sveitarfélagið Stykkishólmur</v>
      </c>
      <c r="E10282" t="str">
        <f>VLOOKUP(Oliusala[[#This Row],[postnumer]],Sveitarfelog[#All],5,FALSE)</f>
        <v>Vesturland</v>
      </c>
      <c r="F10282" t="s">
        <v>26</v>
      </c>
      <c r="G10282" t="s">
        <v>23</v>
      </c>
      <c r="H10282" s="1" t="s">
        <v>58</v>
      </c>
      <c r="I10282" s="1">
        <v>486</v>
      </c>
      <c r="J10282" s="2">
        <f>VLOOKUP(Oliusala[[#This Row],[tegund]],Tegundir!$B$2:$D$19,3,FALSE)*Oliusala[[#This Row],[magn]]/1000</f>
        <v>0.39366000000000001</v>
      </c>
      <c r="K10282">
        <v>2018</v>
      </c>
      <c r="L10282" t="s">
        <v>17</v>
      </c>
      <c r="M10282" s="144" t="s">
        <v>59</v>
      </c>
    </row>
    <row r="10283" spans="1:13" x14ac:dyDescent="0.2">
      <c r="A10283" t="s">
        <v>63</v>
      </c>
      <c r="B10283" s="144" t="s">
        <v>100</v>
      </c>
      <c r="C10283">
        <v>360</v>
      </c>
      <c r="D10283" t="str">
        <f>VLOOKUP(Oliusala[[#This Row],[postnumer]],Sveitarfelog[#All],4,FALSE)</f>
        <v>Snæfellsbær</v>
      </c>
      <c r="E10283" t="str">
        <f>VLOOKUP(Oliusala[[#This Row],[postnumer]],Sveitarfelog[#All],5,FALSE)</f>
        <v>Vesturland</v>
      </c>
      <c r="F10283" t="s">
        <v>23</v>
      </c>
      <c r="G10283" t="s">
        <v>23</v>
      </c>
      <c r="H10283" s="1" t="s">
        <v>58</v>
      </c>
      <c r="I10283" s="1">
        <v>9739</v>
      </c>
      <c r="J10283" s="2">
        <f>VLOOKUP(Oliusala[[#This Row],[tegund]],Tegundir!$B$2:$D$19,3,FALSE)*Oliusala[[#This Row],[magn]]/1000</f>
        <v>7.8885899999999998</v>
      </c>
      <c r="K10283">
        <v>2018</v>
      </c>
      <c r="L10283" t="s">
        <v>17</v>
      </c>
      <c r="M10283" s="144" t="s">
        <v>59</v>
      </c>
    </row>
    <row r="10284" spans="1:13" x14ac:dyDescent="0.2">
      <c r="A10284" t="s">
        <v>63</v>
      </c>
      <c r="B10284" s="144" t="s">
        <v>108</v>
      </c>
      <c r="C10284">
        <v>400</v>
      </c>
      <c r="D10284" t="str">
        <f>VLOOKUP(Oliusala[[#This Row],[postnumer]],Sveitarfelog[#All],4,FALSE)</f>
        <v>Ísafjarðarbær</v>
      </c>
      <c r="E10284" t="str">
        <f>VLOOKUP(Oliusala[[#This Row],[postnumer]],Sveitarfelog[#All],5,FALSE)</f>
        <v>Vestfirðir</v>
      </c>
      <c r="F10284" t="s">
        <v>23</v>
      </c>
      <c r="G10284" t="s">
        <v>23</v>
      </c>
      <c r="H10284" s="1" t="s">
        <v>61</v>
      </c>
      <c r="I10284" s="1">
        <v>223</v>
      </c>
      <c r="J10284" s="2">
        <f>VLOOKUP(Oliusala[[#This Row],[tegund]],Tegundir!$B$2:$D$19,3,FALSE)*Oliusala[[#This Row],[magn]]/1000</f>
        <v>0.18063000000000001</v>
      </c>
      <c r="K10284">
        <v>2018</v>
      </c>
      <c r="L10284" t="s">
        <v>17</v>
      </c>
      <c r="M10284" s="144" t="s">
        <v>62</v>
      </c>
    </row>
    <row r="10285" spans="1:13" x14ac:dyDescent="0.2">
      <c r="A10285" t="s">
        <v>63</v>
      </c>
      <c r="B10285" s="144" t="s">
        <v>108</v>
      </c>
      <c r="C10285">
        <v>400</v>
      </c>
      <c r="D10285" t="str">
        <f>VLOOKUP(Oliusala[[#This Row],[postnumer]],Sveitarfelog[#All],4,FALSE)</f>
        <v>Ísafjarðarbær</v>
      </c>
      <c r="E10285" t="str">
        <f>VLOOKUP(Oliusala[[#This Row],[postnumer]],Sveitarfelog[#All],5,FALSE)</f>
        <v>Vestfirðir</v>
      </c>
      <c r="F10285" t="s">
        <v>23</v>
      </c>
      <c r="G10285" t="s">
        <v>23</v>
      </c>
      <c r="H10285" s="1" t="s">
        <v>58</v>
      </c>
      <c r="I10285" s="1">
        <v>37688</v>
      </c>
      <c r="J10285" s="2">
        <f>VLOOKUP(Oliusala[[#This Row],[tegund]],Tegundir!$B$2:$D$19,3,FALSE)*Oliusala[[#This Row],[magn]]/1000</f>
        <v>30.527280000000001</v>
      </c>
      <c r="K10285">
        <v>2018</v>
      </c>
      <c r="L10285" t="s">
        <v>17</v>
      </c>
      <c r="M10285" s="144" t="s">
        <v>59</v>
      </c>
    </row>
    <row r="10286" spans="1:13" x14ac:dyDescent="0.2">
      <c r="A10286" t="s">
        <v>63</v>
      </c>
      <c r="B10286" s="144" t="s">
        <v>107</v>
      </c>
      <c r="C10286">
        <v>415</v>
      </c>
      <c r="D10286" t="str">
        <f>VLOOKUP(Oliusala[[#This Row],[postnumer]],Sveitarfelog[#All],4,FALSE)</f>
        <v>Bolungarvíkurkaupstaður</v>
      </c>
      <c r="E10286" t="str">
        <f>VLOOKUP(Oliusala[[#This Row],[postnumer]],Sveitarfelog[#All],5,FALSE)</f>
        <v>Vestfirðir</v>
      </c>
      <c r="F10286" t="s">
        <v>26</v>
      </c>
      <c r="G10286" t="s">
        <v>23</v>
      </c>
      <c r="H10286" t="s">
        <v>58</v>
      </c>
      <c r="I10286" s="1">
        <v>162</v>
      </c>
      <c r="J10286" s="2">
        <f>VLOOKUP(Oliusala[[#This Row],[tegund]],Tegundir!$B$2:$D$19,3,FALSE)*Oliusala[[#This Row],[magn]]/1000</f>
        <v>0.13122</v>
      </c>
      <c r="K10286">
        <v>2018</v>
      </c>
      <c r="L10286" t="s">
        <v>17</v>
      </c>
      <c r="M10286" s="144" t="s">
        <v>59</v>
      </c>
    </row>
    <row r="10287" spans="1:13" x14ac:dyDescent="0.2">
      <c r="A10287" t="s">
        <v>63</v>
      </c>
      <c r="B10287" s="144" t="s">
        <v>130</v>
      </c>
      <c r="C10287">
        <v>550</v>
      </c>
      <c r="D10287" t="str">
        <f>VLOOKUP(Oliusala[[#This Row],[postnumer]],Sveitarfelog[#All],4,FALSE)</f>
        <v>Skagafjörður</v>
      </c>
      <c r="E10287" t="str">
        <f>VLOOKUP(Oliusala[[#This Row],[postnumer]],Sveitarfelog[#All],5,FALSE)</f>
        <v>Norðurland vestra</v>
      </c>
      <c r="F10287" t="s">
        <v>23</v>
      </c>
      <c r="G10287" t="s">
        <v>23</v>
      </c>
      <c r="H10287" s="1" t="s">
        <v>58</v>
      </c>
      <c r="I10287" s="1">
        <v>3404</v>
      </c>
      <c r="J10287" s="2">
        <f>VLOOKUP(Oliusala[[#This Row],[tegund]],Tegundir!$B$2:$D$19,3,FALSE)*Oliusala[[#This Row],[magn]]/1000</f>
        <v>2.7572400000000004</v>
      </c>
      <c r="K10287">
        <v>2018</v>
      </c>
      <c r="L10287" t="s">
        <v>17</v>
      </c>
      <c r="M10287" s="144" t="s">
        <v>59</v>
      </c>
    </row>
    <row r="10288" spans="1:13" x14ac:dyDescent="0.2">
      <c r="A10288" t="s">
        <v>63</v>
      </c>
      <c r="B10288" s="144" t="s">
        <v>137</v>
      </c>
      <c r="C10288">
        <v>600</v>
      </c>
      <c r="D10288" t="str">
        <f>VLOOKUP(Oliusala[[#This Row],[postnumer]],Sveitarfelog[#All],4,FALSE)</f>
        <v>Akureyrarbær,Eyjafjarðarsveit,Hörgársveit,Svalbarðsstrandarhreppur,Grýtubakkahreppur</v>
      </c>
      <c r="E10288" t="str">
        <f>VLOOKUP(Oliusala[[#This Row],[postnumer]],Sveitarfelog[#All],5,FALSE)</f>
        <v>Norðurland eystra</v>
      </c>
      <c r="F10288" t="s">
        <v>23</v>
      </c>
      <c r="G10288" t="s">
        <v>23</v>
      </c>
      <c r="H10288" s="1" t="s">
        <v>61</v>
      </c>
      <c r="I10288" s="1">
        <v>778563</v>
      </c>
      <c r="J10288" s="2">
        <f>VLOOKUP(Oliusala[[#This Row],[tegund]],Tegundir!$B$2:$D$19,3,FALSE)*Oliusala[[#This Row],[magn]]/1000</f>
        <v>630.63603000000001</v>
      </c>
      <c r="K10288">
        <v>2018</v>
      </c>
      <c r="L10288" t="s">
        <v>17</v>
      </c>
      <c r="M10288" s="144" t="s">
        <v>62</v>
      </c>
    </row>
    <row r="10289" spans="1:13" x14ac:dyDescent="0.2">
      <c r="A10289" t="s">
        <v>63</v>
      </c>
      <c r="B10289" s="144" t="s">
        <v>137</v>
      </c>
      <c r="C10289">
        <v>600</v>
      </c>
      <c r="D10289" t="str">
        <f>VLOOKUP(Oliusala[[#This Row],[postnumer]],Sveitarfelog[#All],4,FALSE)</f>
        <v>Akureyrarbær,Eyjafjarðarsveit,Hörgársveit,Svalbarðsstrandarhreppur,Grýtubakkahreppur</v>
      </c>
      <c r="E10289" t="str">
        <f>VLOOKUP(Oliusala[[#This Row],[postnumer]],Sveitarfelog[#All],5,FALSE)</f>
        <v>Norðurland eystra</v>
      </c>
      <c r="F10289" t="s">
        <v>23</v>
      </c>
      <c r="G10289" t="s">
        <v>23</v>
      </c>
      <c r="H10289" s="1" t="s">
        <v>58</v>
      </c>
      <c r="I10289" s="1">
        <v>421445</v>
      </c>
      <c r="J10289" s="2">
        <f>VLOOKUP(Oliusala[[#This Row],[tegund]],Tegundir!$B$2:$D$19,3,FALSE)*Oliusala[[#This Row],[magn]]/1000</f>
        <v>341.37045000000001</v>
      </c>
      <c r="K10289">
        <v>2018</v>
      </c>
      <c r="L10289" t="s">
        <v>17</v>
      </c>
      <c r="M10289" s="144" t="s">
        <v>59</v>
      </c>
    </row>
    <row r="10290" spans="1:13" x14ac:dyDescent="0.2">
      <c r="A10290" t="s">
        <v>63</v>
      </c>
      <c r="B10290" s="144" t="s">
        <v>68</v>
      </c>
      <c r="C10290">
        <v>600</v>
      </c>
      <c r="D10290" t="str">
        <f>VLOOKUP(Oliusala[[#This Row],[postnumer]],Sveitarfelog[#All],4,FALSE)</f>
        <v>Akureyrarbær,Eyjafjarðarsveit,Hörgársveit,Svalbarðsstrandarhreppur,Grýtubakkahreppur</v>
      </c>
      <c r="E10290" t="str">
        <f>VLOOKUP(Oliusala[[#This Row],[postnumer]],Sveitarfelog[#All],5,FALSE)</f>
        <v>Norðurland eystra</v>
      </c>
      <c r="F10290" t="s">
        <v>26</v>
      </c>
      <c r="G10290" t="s">
        <v>23</v>
      </c>
      <c r="H10290" s="1" t="s">
        <v>58</v>
      </c>
      <c r="I10290" s="1">
        <v>810</v>
      </c>
      <c r="J10290" s="2">
        <f>VLOOKUP(Oliusala[[#This Row],[tegund]],Tegundir!$B$2:$D$19,3,FALSE)*Oliusala[[#This Row],[magn]]/1000</f>
        <v>0.65610000000000002</v>
      </c>
      <c r="K10290">
        <v>2018</v>
      </c>
      <c r="L10290" t="s">
        <v>17</v>
      </c>
      <c r="M10290" s="144" t="s">
        <v>59</v>
      </c>
    </row>
    <row r="10291" spans="1:13" x14ac:dyDescent="0.2">
      <c r="A10291" t="s">
        <v>63</v>
      </c>
      <c r="B10291" s="144" t="s">
        <v>68</v>
      </c>
      <c r="C10291">
        <v>600</v>
      </c>
      <c r="D10291" t="str">
        <f>VLOOKUP(Oliusala[[#This Row],[postnumer]],Sveitarfelog[#All],4,FALSE)</f>
        <v>Akureyrarbær,Eyjafjarðarsveit,Hörgársveit,Svalbarðsstrandarhreppur,Grýtubakkahreppur</v>
      </c>
      <c r="E10291" t="str">
        <f>VLOOKUP(Oliusala[[#This Row],[postnumer]],Sveitarfelog[#All],5,FALSE)</f>
        <v>Norðurland eystra</v>
      </c>
      <c r="F10291" t="s">
        <v>26</v>
      </c>
      <c r="G10291" t="s">
        <v>23</v>
      </c>
      <c r="H10291" t="s">
        <v>58</v>
      </c>
      <c r="I10291" s="1">
        <v>324</v>
      </c>
      <c r="J10291" s="2">
        <f>VLOOKUP(Oliusala[[#This Row],[tegund]],Tegundir!$B$2:$D$19,3,FALSE)*Oliusala[[#This Row],[magn]]/1000</f>
        <v>0.26244000000000001</v>
      </c>
      <c r="K10291">
        <v>2018</v>
      </c>
      <c r="L10291" t="s">
        <v>17</v>
      </c>
      <c r="M10291" s="144" t="s">
        <v>59</v>
      </c>
    </row>
    <row r="10292" spans="1:13" x14ac:dyDescent="0.2">
      <c r="A10292" t="s">
        <v>63</v>
      </c>
      <c r="B10292" s="144" t="s">
        <v>136</v>
      </c>
      <c r="C10292">
        <v>620</v>
      </c>
      <c r="D10292" t="str">
        <f>VLOOKUP(Oliusala[[#This Row],[postnumer]],Sveitarfelog[#All],4,FALSE)</f>
        <v>Dalvíkurbyggð</v>
      </c>
      <c r="E10292" t="str">
        <f>VLOOKUP(Oliusala[[#This Row],[postnumer]],Sveitarfelog[#All],5,FALSE)</f>
        <v>Norðurland eystra</v>
      </c>
      <c r="F10292" t="s">
        <v>26</v>
      </c>
      <c r="G10292" t="s">
        <v>23</v>
      </c>
      <c r="H10292" s="1" t="s">
        <v>58</v>
      </c>
      <c r="I10292" s="1">
        <v>162</v>
      </c>
      <c r="J10292" s="2">
        <f>VLOOKUP(Oliusala[[#This Row],[tegund]],Tegundir!$B$2:$D$19,3,FALSE)*Oliusala[[#This Row],[magn]]/1000</f>
        <v>0.13122</v>
      </c>
      <c r="K10292">
        <v>2018</v>
      </c>
      <c r="L10292" t="s">
        <v>17</v>
      </c>
      <c r="M10292" s="144" t="s">
        <v>59</v>
      </c>
    </row>
    <row r="10293" spans="1:13" x14ac:dyDescent="0.2">
      <c r="A10293" t="s">
        <v>63</v>
      </c>
      <c r="B10293" s="144" t="s">
        <v>135</v>
      </c>
      <c r="C10293">
        <v>580</v>
      </c>
      <c r="D10293" t="str">
        <f>VLOOKUP(Oliusala[[#This Row],[postnumer]],Sveitarfelog[#All],4,FALSE)</f>
        <v>Fjallabyggð</v>
      </c>
      <c r="E10293" t="str">
        <f>VLOOKUP(Oliusala[[#This Row],[postnumer]],Sveitarfelog[#All],5,FALSE)</f>
        <v>Norðurland eystra</v>
      </c>
      <c r="F10293" t="s">
        <v>23</v>
      </c>
      <c r="G10293" t="s">
        <v>23</v>
      </c>
      <c r="H10293" s="1" t="s">
        <v>58</v>
      </c>
      <c r="I10293" s="1">
        <v>15480</v>
      </c>
      <c r="J10293" s="2">
        <f>VLOOKUP(Oliusala[[#This Row],[tegund]],Tegundir!$B$2:$D$19,3,FALSE)*Oliusala[[#This Row],[magn]]/1000</f>
        <v>12.538800000000002</v>
      </c>
      <c r="K10293">
        <v>2018</v>
      </c>
      <c r="L10293" t="s">
        <v>17</v>
      </c>
      <c r="M10293" s="144" t="s">
        <v>59</v>
      </c>
    </row>
    <row r="10294" spans="1:13" x14ac:dyDescent="0.2">
      <c r="A10294" t="s">
        <v>63</v>
      </c>
      <c r="B10294" s="144" t="s">
        <v>96</v>
      </c>
      <c r="C10294">
        <v>640</v>
      </c>
      <c r="D10294" t="str">
        <f>VLOOKUP(Oliusala[[#This Row],[postnumer]],Sveitarfelog[#All],4,FALSE)</f>
        <v>Norðurþing,Tjörneshreppur</v>
      </c>
      <c r="E10294" t="str">
        <f>VLOOKUP(Oliusala[[#This Row],[postnumer]],Sveitarfelog[#All],5,FALSE)</f>
        <v>Norðurland eystra</v>
      </c>
      <c r="F10294" t="s">
        <v>26</v>
      </c>
      <c r="G10294" t="s">
        <v>23</v>
      </c>
      <c r="H10294" t="s">
        <v>58</v>
      </c>
      <c r="I10294" s="1">
        <v>324</v>
      </c>
      <c r="J10294" s="2">
        <f>VLOOKUP(Oliusala[[#This Row],[tegund]],Tegundir!$B$2:$D$19,3,FALSE)*Oliusala[[#This Row],[magn]]/1000</f>
        <v>0.26244000000000001</v>
      </c>
      <c r="K10294">
        <v>2018</v>
      </c>
      <c r="L10294" t="s">
        <v>17</v>
      </c>
      <c r="M10294" s="144" t="s">
        <v>59</v>
      </c>
    </row>
    <row r="10295" spans="1:13" x14ac:dyDescent="0.2">
      <c r="A10295" t="s">
        <v>63</v>
      </c>
      <c r="B10295" s="144" t="s">
        <v>153</v>
      </c>
      <c r="C10295">
        <v>700</v>
      </c>
      <c r="D10295" t="str">
        <f>VLOOKUP(Oliusala[[#This Row],[postnumer]],Sveitarfelog[#All],4,FALSE)</f>
        <v>Fljótsdalshreppur,Múlaþing</v>
      </c>
      <c r="E10295" t="str">
        <f>VLOOKUP(Oliusala[[#This Row],[postnumer]],Sveitarfelog[#All],5,FALSE)</f>
        <v>Austurland</v>
      </c>
      <c r="F10295" t="s">
        <v>23</v>
      </c>
      <c r="G10295" t="s">
        <v>23</v>
      </c>
      <c r="H10295" s="1" t="s">
        <v>61</v>
      </c>
      <c r="I10295" s="1">
        <v>199018</v>
      </c>
      <c r="J10295" s="2">
        <f>VLOOKUP(Oliusala[[#This Row],[tegund]],Tegundir!$B$2:$D$19,3,FALSE)*Oliusala[[#This Row],[magn]]/1000</f>
        <v>161.20458000000002</v>
      </c>
      <c r="K10295">
        <v>2018</v>
      </c>
      <c r="L10295" t="s">
        <v>17</v>
      </c>
      <c r="M10295" s="144" t="s">
        <v>62</v>
      </c>
    </row>
    <row r="10296" spans="1:13" x14ac:dyDescent="0.2">
      <c r="A10296" t="s">
        <v>63</v>
      </c>
      <c r="B10296" s="144" t="s">
        <v>153</v>
      </c>
      <c r="C10296">
        <v>700</v>
      </c>
      <c r="D10296" t="str">
        <f>VLOOKUP(Oliusala[[#This Row],[postnumer]],Sveitarfelog[#All],4,FALSE)</f>
        <v>Fljótsdalshreppur,Múlaþing</v>
      </c>
      <c r="E10296" t="str">
        <f>VLOOKUP(Oliusala[[#This Row],[postnumer]],Sveitarfelog[#All],5,FALSE)</f>
        <v>Austurland</v>
      </c>
      <c r="F10296" t="s">
        <v>23</v>
      </c>
      <c r="G10296" t="s">
        <v>23</v>
      </c>
      <c r="H10296" s="1" t="s">
        <v>58</v>
      </c>
      <c r="I10296" s="1">
        <v>102383</v>
      </c>
      <c r="J10296" s="2">
        <f>VLOOKUP(Oliusala[[#This Row],[tegund]],Tegundir!$B$2:$D$19,3,FALSE)*Oliusala[[#This Row],[magn]]/1000</f>
        <v>82.930230000000009</v>
      </c>
      <c r="K10296">
        <v>2018</v>
      </c>
      <c r="L10296" t="s">
        <v>17</v>
      </c>
      <c r="M10296" s="144" t="s">
        <v>59</v>
      </c>
    </row>
    <row r="10297" spans="1:13" x14ac:dyDescent="0.2">
      <c r="A10297" t="s">
        <v>63</v>
      </c>
      <c r="B10297" s="144" t="s">
        <v>66</v>
      </c>
      <c r="C10297">
        <v>730</v>
      </c>
      <c r="D10297" t="str">
        <f>VLOOKUP(Oliusala[[#This Row],[postnumer]],Sveitarfelog[#All],4,FALSE)</f>
        <v>Fjarðabyggð</v>
      </c>
      <c r="E10297" t="str">
        <f>VLOOKUP(Oliusala[[#This Row],[postnumer]],Sveitarfelog[#All],5,FALSE)</f>
        <v>Austurland</v>
      </c>
      <c r="F10297" t="s">
        <v>26</v>
      </c>
      <c r="G10297" t="s">
        <v>23</v>
      </c>
      <c r="H10297" s="1" t="s">
        <v>58</v>
      </c>
      <c r="I10297" s="1">
        <v>1458</v>
      </c>
      <c r="J10297" s="2">
        <f>VLOOKUP(Oliusala[[#This Row],[tegund]],Tegundir!$B$2:$D$19,3,FALSE)*Oliusala[[#This Row],[magn]]/1000</f>
        <v>1.1809799999999999</v>
      </c>
      <c r="K10297">
        <v>2018</v>
      </c>
      <c r="L10297" t="s">
        <v>17</v>
      </c>
      <c r="M10297" s="144" t="s">
        <v>59</v>
      </c>
    </row>
    <row r="10298" spans="1:13" x14ac:dyDescent="0.2">
      <c r="A10298" t="s">
        <v>63</v>
      </c>
      <c r="B10298" s="144" t="s">
        <v>164</v>
      </c>
      <c r="C10298">
        <v>740</v>
      </c>
      <c r="D10298" t="str">
        <f>VLOOKUP(Oliusala[[#This Row],[postnumer]],Sveitarfelog[#All],4,FALSE)</f>
        <v>Fjarðabyggð</v>
      </c>
      <c r="E10298" t="str">
        <f>VLOOKUP(Oliusala[[#This Row],[postnumer]],Sveitarfelog[#All],5,FALSE)</f>
        <v>Austurland</v>
      </c>
      <c r="F10298" t="s">
        <v>26</v>
      </c>
      <c r="G10298" t="s">
        <v>23</v>
      </c>
      <c r="H10298" t="s">
        <v>58</v>
      </c>
      <c r="I10298" s="1">
        <v>162</v>
      </c>
      <c r="J10298" s="2">
        <f>VLOOKUP(Oliusala[[#This Row],[tegund]],Tegundir!$B$2:$D$19,3,FALSE)*Oliusala[[#This Row],[magn]]/1000</f>
        <v>0.13122</v>
      </c>
      <c r="K10298">
        <v>2018</v>
      </c>
      <c r="L10298" t="s">
        <v>17</v>
      </c>
      <c r="M10298" s="144" t="s">
        <v>59</v>
      </c>
    </row>
    <row r="10299" spans="1:13" x14ac:dyDescent="0.2">
      <c r="A10299" t="s">
        <v>63</v>
      </c>
      <c r="B10299" s="144" t="s">
        <v>168</v>
      </c>
      <c r="C10299">
        <v>780</v>
      </c>
      <c r="D10299" t="str">
        <f>VLOOKUP(Oliusala[[#This Row],[postnumer]],Sveitarfelog[#All],4,FALSE)</f>
        <v>Sveitarfélagið Hornafjörður</v>
      </c>
      <c r="E10299" t="str">
        <f>VLOOKUP(Oliusala[[#This Row],[postnumer]],Sveitarfelog[#All],5,FALSE)</f>
        <v>Suðurland</v>
      </c>
      <c r="F10299" t="s">
        <v>23</v>
      </c>
      <c r="G10299" t="s">
        <v>23</v>
      </c>
      <c r="H10299" s="1" t="s">
        <v>61</v>
      </c>
      <c r="I10299" s="1">
        <v>5546</v>
      </c>
      <c r="J10299" s="2">
        <f>VLOOKUP(Oliusala[[#This Row],[tegund]],Tegundir!$B$2:$D$19,3,FALSE)*Oliusala[[#This Row],[magn]]/1000</f>
        <v>4.4922599999999999</v>
      </c>
      <c r="K10299">
        <v>2018</v>
      </c>
      <c r="L10299" t="s">
        <v>17</v>
      </c>
      <c r="M10299" s="144" t="s">
        <v>62</v>
      </c>
    </row>
    <row r="10300" spans="1:13" x14ac:dyDescent="0.2">
      <c r="A10300" t="s">
        <v>63</v>
      </c>
      <c r="B10300" s="144" t="s">
        <v>168</v>
      </c>
      <c r="C10300">
        <v>780</v>
      </c>
      <c r="D10300" t="str">
        <f>VLOOKUP(Oliusala[[#This Row],[postnumer]],Sveitarfelog[#All],4,FALSE)</f>
        <v>Sveitarfélagið Hornafjörður</v>
      </c>
      <c r="E10300" t="str">
        <f>VLOOKUP(Oliusala[[#This Row],[postnumer]],Sveitarfelog[#All],5,FALSE)</f>
        <v>Suðurland</v>
      </c>
      <c r="F10300" t="s">
        <v>23</v>
      </c>
      <c r="G10300" t="s">
        <v>23</v>
      </c>
      <c r="H10300" s="1" t="s">
        <v>58</v>
      </c>
      <c r="I10300" s="1">
        <v>31598</v>
      </c>
      <c r="J10300" s="2">
        <f>VLOOKUP(Oliusala[[#This Row],[tegund]],Tegundir!$B$2:$D$19,3,FALSE)*Oliusala[[#This Row],[magn]]/1000</f>
        <v>25.594380000000001</v>
      </c>
      <c r="K10300">
        <v>2018</v>
      </c>
      <c r="L10300" t="s">
        <v>17</v>
      </c>
      <c r="M10300" s="144" t="s">
        <v>59</v>
      </c>
    </row>
    <row r="10301" spans="1:13" x14ac:dyDescent="0.2">
      <c r="A10301" t="s">
        <v>63</v>
      </c>
      <c r="B10301" s="144" t="s">
        <v>168</v>
      </c>
      <c r="C10301">
        <v>780</v>
      </c>
      <c r="D10301" t="str">
        <f>VLOOKUP(Oliusala[[#This Row],[postnumer]],Sveitarfelog[#All],4,FALSE)</f>
        <v>Sveitarfélagið Hornafjörður</v>
      </c>
      <c r="E10301" t="str">
        <f>VLOOKUP(Oliusala[[#This Row],[postnumer]],Sveitarfelog[#All],5,FALSE)</f>
        <v>Suðurland</v>
      </c>
      <c r="F10301" t="s">
        <v>26</v>
      </c>
      <c r="G10301" t="s">
        <v>23</v>
      </c>
      <c r="H10301" s="1" t="s">
        <v>58</v>
      </c>
      <c r="I10301" s="1">
        <v>162</v>
      </c>
      <c r="J10301" s="2">
        <f>VLOOKUP(Oliusala[[#This Row],[tegund]],Tegundir!$B$2:$D$19,3,FALSE)*Oliusala[[#This Row],[magn]]/1000</f>
        <v>0.13122</v>
      </c>
      <c r="K10301">
        <v>2018</v>
      </c>
      <c r="L10301" t="s">
        <v>17</v>
      </c>
      <c r="M10301" s="144" t="s">
        <v>59</v>
      </c>
    </row>
    <row r="10302" spans="1:13" x14ac:dyDescent="0.2">
      <c r="A10302" t="s">
        <v>63</v>
      </c>
      <c r="B10302" s="144" t="s">
        <v>70</v>
      </c>
      <c r="C10302">
        <v>800</v>
      </c>
      <c r="D10302" t="str">
        <f>VLOOKUP(Oliusala[[#This Row],[postnumer]],Sveitarfelog[#All],4,FALSE)</f>
        <v>Flóahreppur,Sveitarfélagið Árborg</v>
      </c>
      <c r="E10302" t="str">
        <f>VLOOKUP(Oliusala[[#This Row],[postnumer]],Sveitarfelog[#All],5,FALSE)</f>
        <v>Suðurland</v>
      </c>
      <c r="F10302" t="s">
        <v>26</v>
      </c>
      <c r="G10302" t="s">
        <v>23</v>
      </c>
      <c r="H10302" t="s">
        <v>58</v>
      </c>
      <c r="I10302" s="1">
        <v>648</v>
      </c>
      <c r="J10302" s="2">
        <f>VLOOKUP(Oliusala[[#This Row],[tegund]],Tegundir!$B$2:$D$19,3,FALSE)*Oliusala[[#This Row],[magn]]/1000</f>
        <v>0.52488000000000001</v>
      </c>
      <c r="K10302">
        <v>2018</v>
      </c>
      <c r="L10302" t="s">
        <v>17</v>
      </c>
      <c r="M10302" s="144" t="s">
        <v>59</v>
      </c>
    </row>
    <row r="10303" spans="1:13" x14ac:dyDescent="0.2">
      <c r="A10303" t="s">
        <v>63</v>
      </c>
      <c r="B10303" s="144" t="s">
        <v>183</v>
      </c>
      <c r="C10303">
        <v>815</v>
      </c>
      <c r="D10303" t="str">
        <f>VLOOKUP(Oliusala[[#This Row],[postnumer]],Sveitarfelog[#All],4,FALSE)</f>
        <v>Hveragerðisbær,Sveitarfélagið Ölfus</v>
      </c>
      <c r="E10303" t="str">
        <f>VLOOKUP(Oliusala[[#This Row],[postnumer]],Sveitarfelog[#All],5,FALSE)</f>
        <v>Suðurland</v>
      </c>
      <c r="F10303" t="s">
        <v>26</v>
      </c>
      <c r="G10303" t="s">
        <v>23</v>
      </c>
      <c r="H10303" t="s">
        <v>58</v>
      </c>
      <c r="I10303" s="1">
        <v>324</v>
      </c>
      <c r="J10303" s="2">
        <f>VLOOKUP(Oliusala[[#This Row],[tegund]],Tegundir!$B$2:$D$19,3,FALSE)*Oliusala[[#This Row],[magn]]/1000</f>
        <v>0.26244000000000001</v>
      </c>
      <c r="K10303">
        <v>2018</v>
      </c>
      <c r="L10303" t="s">
        <v>17</v>
      </c>
      <c r="M10303" s="144" t="s">
        <v>59</v>
      </c>
    </row>
    <row r="10304" spans="1:13" x14ac:dyDescent="0.2">
      <c r="A10304" t="s">
        <v>63</v>
      </c>
      <c r="B10304" s="144" t="s">
        <v>163</v>
      </c>
      <c r="C10304">
        <v>850</v>
      </c>
      <c r="D10304" t="str">
        <f>VLOOKUP(Oliusala[[#This Row],[postnumer]],Sveitarfelog[#All],4,FALSE)</f>
        <v>Ásahreppur,Rangárþing ytra</v>
      </c>
      <c r="E10304" t="str">
        <f>VLOOKUP(Oliusala[[#This Row],[postnumer]],Sveitarfelog[#All],5,FALSE)</f>
        <v>Suðurland</v>
      </c>
      <c r="F10304" t="s">
        <v>26</v>
      </c>
      <c r="G10304" t="s">
        <v>23</v>
      </c>
      <c r="H10304" t="s">
        <v>58</v>
      </c>
      <c r="I10304" s="1">
        <v>920</v>
      </c>
      <c r="J10304" s="2">
        <f>VLOOKUP(Oliusala[[#This Row],[tegund]],Tegundir!$B$2:$D$19,3,FALSE)*Oliusala[[#This Row],[magn]]/1000</f>
        <v>0.74520000000000008</v>
      </c>
      <c r="K10304">
        <v>2018</v>
      </c>
      <c r="L10304" t="s">
        <v>17</v>
      </c>
      <c r="M10304" s="144" t="s">
        <v>59</v>
      </c>
    </row>
    <row r="10305" spans="1:15" x14ac:dyDescent="0.2">
      <c r="A10305" t="s">
        <v>63</v>
      </c>
      <c r="B10305" s="144" t="s">
        <v>191</v>
      </c>
      <c r="C10305">
        <v>851</v>
      </c>
      <c r="D10305" t="str">
        <f>VLOOKUP(Oliusala[[#This Row],[postnumer]],Sveitarfelog[#All],4,FALSE)</f>
        <v>Ásahreppur,Rangárþing ytra</v>
      </c>
      <c r="E10305" t="str">
        <f>VLOOKUP(Oliusala[[#This Row],[postnumer]],Sveitarfelog[#All],5,FALSE)</f>
        <v>Suðurland</v>
      </c>
      <c r="F10305" t="s">
        <v>26</v>
      </c>
      <c r="G10305" t="s">
        <v>23</v>
      </c>
      <c r="H10305" t="s">
        <v>58</v>
      </c>
      <c r="I10305" s="1">
        <v>96</v>
      </c>
      <c r="J10305" s="2">
        <f>VLOOKUP(Oliusala[[#This Row],[tegund]],Tegundir!$B$2:$D$19,3,FALSE)*Oliusala[[#This Row],[magn]]/1000</f>
        <v>7.776000000000001E-2</v>
      </c>
      <c r="K10305">
        <v>2018</v>
      </c>
      <c r="L10305" t="s">
        <v>17</v>
      </c>
      <c r="M10305" s="144" t="s">
        <v>59</v>
      </c>
    </row>
    <row r="10306" spans="1:15" x14ac:dyDescent="0.2">
      <c r="A10306" t="s">
        <v>63</v>
      </c>
      <c r="B10306" s="144" t="s">
        <v>65</v>
      </c>
      <c r="C10306">
        <v>900</v>
      </c>
      <c r="D10306" t="str">
        <f>VLOOKUP(Oliusala[[#This Row],[postnumer]],Sveitarfelog[#All],4,FALSE)</f>
        <v>Vestmannaeyjabær</v>
      </c>
      <c r="E10306" t="str">
        <f>VLOOKUP(Oliusala[[#This Row],[postnumer]],Sveitarfelog[#All],5,FALSE)</f>
        <v>Suðurland</v>
      </c>
      <c r="F10306" t="s">
        <v>26</v>
      </c>
      <c r="G10306" t="s">
        <v>23</v>
      </c>
      <c r="H10306" t="s">
        <v>58</v>
      </c>
      <c r="I10306" s="1">
        <v>97</v>
      </c>
      <c r="J10306" s="2">
        <f>VLOOKUP(Oliusala[[#This Row],[tegund]],Tegundir!$B$2:$D$19,3,FALSE)*Oliusala[[#This Row],[magn]]/1000</f>
        <v>7.8570000000000001E-2</v>
      </c>
      <c r="K10306">
        <v>2018</v>
      </c>
      <c r="L10306" t="s">
        <v>17</v>
      </c>
      <c r="M10306" s="144" t="s">
        <v>59</v>
      </c>
    </row>
    <row r="10307" spans="1:15" x14ac:dyDescent="0.2">
      <c r="A10307" t="s">
        <v>63</v>
      </c>
      <c r="B10307" s="144" t="s">
        <v>196</v>
      </c>
      <c r="C10307">
        <v>900</v>
      </c>
      <c r="D10307" t="str">
        <f>VLOOKUP(Oliusala[[#This Row],[postnumer]],Sveitarfelog[#All],4,FALSE)</f>
        <v>Vestmannaeyjabær</v>
      </c>
      <c r="E10307" t="str">
        <f>VLOOKUP(Oliusala[[#This Row],[postnumer]],Sveitarfelog[#All],5,FALSE)</f>
        <v>Suðurland</v>
      </c>
      <c r="F10307" t="s">
        <v>23</v>
      </c>
      <c r="G10307" t="s">
        <v>23</v>
      </c>
      <c r="H10307" t="s">
        <v>58</v>
      </c>
      <c r="I10307" s="1">
        <v>17574</v>
      </c>
      <c r="J10307" s="2">
        <f>VLOOKUP(Oliusala[[#This Row],[tegund]],Tegundir!$B$2:$D$19,3,FALSE)*Oliusala[[#This Row],[magn]]/1000</f>
        <v>14.23494</v>
      </c>
      <c r="K10307">
        <v>2018</v>
      </c>
      <c r="L10307" t="s">
        <v>17</v>
      </c>
      <c r="M10307" s="144" t="s">
        <v>59</v>
      </c>
    </row>
    <row r="10308" spans="1:15" x14ac:dyDescent="0.2">
      <c r="A10308" t="s">
        <v>67</v>
      </c>
      <c r="B10308" s="144" t="s">
        <v>5</v>
      </c>
      <c r="C10308">
        <v>101</v>
      </c>
      <c r="D10308" t="str">
        <f>VLOOKUP(Oliusala[[#This Row],[postnumer]],Sveitarfelog[#All],4,FALSE)</f>
        <v>Garðabær,Hafnarfjarðarkaupstaður,Kópavogsbær,Reykjavíkurborg,Seltjarnarnesbær</v>
      </c>
      <c r="E10308" t="str">
        <f>VLOOKUP(Oliusala[[#This Row],[postnumer]],Sveitarfelog[#All],5,FALSE)</f>
        <v>Höfuðborgarsvæðið</v>
      </c>
      <c r="F10308" t="s">
        <v>29</v>
      </c>
      <c r="G10308" t="s">
        <v>24</v>
      </c>
      <c r="H10308" t="s">
        <v>58</v>
      </c>
      <c r="I10308" s="1">
        <v>39938</v>
      </c>
      <c r="J10308" s="2">
        <f>VLOOKUP(Oliusala[[#This Row],[tegund]],Tegundir!$B$2:$D$19,3,FALSE)*Oliusala[[#This Row],[magn]]/1000</f>
        <v>34.546370000000003</v>
      </c>
      <c r="K10308">
        <v>2018</v>
      </c>
      <c r="L10308" t="s">
        <v>19</v>
      </c>
      <c r="M10308" s="144" t="s">
        <v>59</v>
      </c>
      <c r="O10308" s="144" t="s">
        <v>1998</v>
      </c>
    </row>
    <row r="10309" spans="1:15" x14ac:dyDescent="0.2">
      <c r="A10309" t="s">
        <v>66</v>
      </c>
      <c r="B10309" s="144" t="s">
        <v>5</v>
      </c>
      <c r="C10309">
        <v>101</v>
      </c>
      <c r="D10309" t="str">
        <f>VLOOKUP(Oliusala[[#This Row],[postnumer]],Sveitarfelog[#All],4,FALSE)</f>
        <v>Garðabær,Hafnarfjarðarkaupstaður,Kópavogsbær,Reykjavíkurborg,Seltjarnarnesbær</v>
      </c>
      <c r="E10309" t="str">
        <f>VLOOKUP(Oliusala[[#This Row],[postnumer]],Sveitarfelog[#All],5,FALSE)</f>
        <v>Höfuðborgarsvæðið</v>
      </c>
      <c r="F10309" t="s">
        <v>24</v>
      </c>
      <c r="G10309" t="s">
        <v>24</v>
      </c>
      <c r="H10309" t="s">
        <v>58</v>
      </c>
      <c r="I10309" s="1">
        <v>218208</v>
      </c>
      <c r="J10309" s="2">
        <f>VLOOKUP(Oliusala[[#This Row],[tegund]],Tegundir!$B$2:$D$19,3,FALSE)*Oliusala[[#This Row],[magn]]/1000</f>
        <v>188.74991999999997</v>
      </c>
      <c r="K10309">
        <v>2018</v>
      </c>
      <c r="L10309" t="s">
        <v>18</v>
      </c>
      <c r="M10309" s="144" t="s">
        <v>59</v>
      </c>
    </row>
    <row r="10310" spans="1:15" x14ac:dyDescent="0.2">
      <c r="A10310" t="s">
        <v>66</v>
      </c>
      <c r="B10310" s="144" t="s">
        <v>5</v>
      </c>
      <c r="C10310">
        <v>101</v>
      </c>
      <c r="D10310" t="str">
        <f>VLOOKUP(Oliusala[[#This Row],[postnumer]],Sveitarfelog[#All],4,FALSE)</f>
        <v>Garðabær,Hafnarfjarðarkaupstaður,Kópavogsbær,Reykjavíkurborg,Seltjarnarnesbær</v>
      </c>
      <c r="E10310" t="str">
        <f>VLOOKUP(Oliusala[[#This Row],[postnumer]],Sveitarfelog[#All],5,FALSE)</f>
        <v>Höfuðborgarsvæðið</v>
      </c>
      <c r="F10310" t="s">
        <v>30</v>
      </c>
      <c r="G10310" t="s">
        <v>24</v>
      </c>
      <c r="H10310" t="s">
        <v>58</v>
      </c>
      <c r="I10310" s="1">
        <v>5159</v>
      </c>
      <c r="J10310" s="2">
        <f>VLOOKUP(Oliusala[[#This Row],[tegund]],Tegundir!$B$2:$D$19,3,FALSE)*Oliusala[[#This Row],[magn]]/1000</f>
        <v>4.4625349999999999</v>
      </c>
      <c r="K10310">
        <v>2018</v>
      </c>
      <c r="L10310" t="s">
        <v>19</v>
      </c>
      <c r="M10310" s="144" t="s">
        <v>59</v>
      </c>
      <c r="O10310" s="144" t="s">
        <v>1998</v>
      </c>
    </row>
    <row r="10311" spans="1:15" x14ac:dyDescent="0.2">
      <c r="A10311" t="s">
        <v>57</v>
      </c>
      <c r="B10311" s="144" t="s">
        <v>5</v>
      </c>
      <c r="C10311">
        <v>101</v>
      </c>
      <c r="D10311" t="str">
        <f>VLOOKUP(Oliusala[[#This Row],[postnumer]],Sveitarfelog[#All],4,FALSE)</f>
        <v>Garðabær,Hafnarfjarðarkaupstaður,Kópavogsbær,Reykjavíkurborg,Seltjarnarnesbær</v>
      </c>
      <c r="E10311" t="str">
        <f>VLOOKUP(Oliusala[[#This Row],[postnumer]],Sveitarfelog[#All],5,FALSE)</f>
        <v>Höfuðborgarsvæðið</v>
      </c>
      <c r="F10311" t="s">
        <v>24</v>
      </c>
      <c r="G10311" t="s">
        <v>24</v>
      </c>
      <c r="H10311" t="s">
        <v>60</v>
      </c>
      <c r="I10311" s="1">
        <v>277835</v>
      </c>
      <c r="J10311" s="2">
        <f>VLOOKUP(Oliusala[[#This Row],[tegund]],Tegundir!$B$2:$D$19,3,FALSE)*Oliusala[[#This Row],[magn]]/1000</f>
        <v>240.32727499999999</v>
      </c>
      <c r="K10311">
        <v>2018</v>
      </c>
      <c r="L10311" t="s">
        <v>18</v>
      </c>
      <c r="M10311" s="144" t="s">
        <v>59</v>
      </c>
    </row>
    <row r="10312" spans="1:15" x14ac:dyDescent="0.2">
      <c r="A10312" t="s">
        <v>57</v>
      </c>
      <c r="B10312" s="144" t="s">
        <v>5</v>
      </c>
      <c r="C10312">
        <v>101</v>
      </c>
      <c r="D10312" t="str">
        <f>VLOOKUP(Oliusala[[#This Row],[postnumer]],Sveitarfelog[#All],4,FALSE)</f>
        <v>Garðabær,Hafnarfjarðarkaupstaður,Kópavogsbær,Reykjavíkurborg,Seltjarnarnesbær</v>
      </c>
      <c r="E10312" t="str">
        <f>VLOOKUP(Oliusala[[#This Row],[postnumer]],Sveitarfelog[#All],5,FALSE)</f>
        <v>Höfuðborgarsvæðið</v>
      </c>
      <c r="F10312" t="s">
        <v>24</v>
      </c>
      <c r="G10312" t="s">
        <v>24</v>
      </c>
      <c r="H10312" s="1" t="s">
        <v>58</v>
      </c>
      <c r="I10312" s="1">
        <v>3771146</v>
      </c>
      <c r="J10312" s="2">
        <f>VLOOKUP(Oliusala[[#This Row],[tegund]],Tegundir!$B$2:$D$19,3,FALSE)*Oliusala[[#This Row],[magn]]/1000</f>
        <v>3262.0412900000001</v>
      </c>
      <c r="K10312">
        <v>2018</v>
      </c>
      <c r="L10312" t="s">
        <v>18</v>
      </c>
      <c r="M10312" s="144" t="s">
        <v>59</v>
      </c>
    </row>
    <row r="10313" spans="1:15" x14ac:dyDescent="0.2">
      <c r="A10313" t="s">
        <v>57</v>
      </c>
      <c r="B10313" s="144" t="s">
        <v>5</v>
      </c>
      <c r="C10313">
        <v>101</v>
      </c>
      <c r="D10313" t="str">
        <f>VLOOKUP(Oliusala[[#This Row],[postnumer]],Sveitarfelog[#All],4,FALSE)</f>
        <v>Garðabær,Hafnarfjarðarkaupstaður,Kópavogsbær,Reykjavíkurborg,Seltjarnarnesbær</v>
      </c>
      <c r="E10313" t="str">
        <f>VLOOKUP(Oliusala[[#This Row],[postnumer]],Sveitarfelog[#All],5,FALSE)</f>
        <v>Höfuðborgarsvæðið</v>
      </c>
      <c r="F10313" t="s">
        <v>27</v>
      </c>
      <c r="G10313" t="s">
        <v>24</v>
      </c>
      <c r="H10313" s="1" t="s">
        <v>58</v>
      </c>
      <c r="I10313" s="1">
        <v>11308901</v>
      </c>
      <c r="J10313" s="2">
        <f>VLOOKUP(Oliusala[[#This Row],[tegund]],Tegundir!$B$2:$D$19,3,FALSE)*Oliusala[[#This Row],[magn]]/1000</f>
        <v>9782.1993650000004</v>
      </c>
      <c r="K10313">
        <v>2018</v>
      </c>
      <c r="L10313" t="s">
        <v>19</v>
      </c>
      <c r="M10313" s="144" t="s">
        <v>59</v>
      </c>
      <c r="O10313" s="144" t="s">
        <v>1998</v>
      </c>
    </row>
    <row r="10314" spans="1:15" x14ac:dyDescent="0.2">
      <c r="A10314" t="s">
        <v>57</v>
      </c>
      <c r="B10314" s="144" t="s">
        <v>5</v>
      </c>
      <c r="C10314">
        <v>101</v>
      </c>
      <c r="D10314" t="str">
        <f>VLOOKUP(Oliusala[[#This Row],[postnumer]],Sveitarfelog[#All],4,FALSE)</f>
        <v>Garðabær,Hafnarfjarðarkaupstaður,Kópavogsbær,Reykjavíkurborg,Seltjarnarnesbær</v>
      </c>
      <c r="E10314" t="str">
        <f>VLOOKUP(Oliusala[[#This Row],[postnumer]],Sveitarfelog[#All],5,FALSE)</f>
        <v>Höfuðborgarsvæðið</v>
      </c>
      <c r="F10314" t="s">
        <v>29</v>
      </c>
      <c r="G10314" t="s">
        <v>24</v>
      </c>
      <c r="H10314" s="1" t="s">
        <v>58</v>
      </c>
      <c r="I10314" s="1">
        <v>2036044</v>
      </c>
      <c r="J10314" s="2">
        <f>VLOOKUP(Oliusala[[#This Row],[tegund]],Tegundir!$B$2:$D$19,3,FALSE)*Oliusala[[#This Row],[magn]]/1000</f>
        <v>1761.17806</v>
      </c>
      <c r="K10314">
        <v>2018</v>
      </c>
      <c r="L10314" t="s">
        <v>19</v>
      </c>
      <c r="M10314" s="144" t="s">
        <v>59</v>
      </c>
      <c r="O10314" s="144" t="s">
        <v>1998</v>
      </c>
    </row>
    <row r="10315" spans="1:15" x14ac:dyDescent="0.2">
      <c r="A10315" t="s">
        <v>57</v>
      </c>
      <c r="B10315" s="144" t="s">
        <v>5</v>
      </c>
      <c r="C10315">
        <v>101</v>
      </c>
      <c r="D10315" t="str">
        <f>VLOOKUP(Oliusala[[#This Row],[postnumer]],Sveitarfelog[#All],4,FALSE)</f>
        <v>Garðabær,Hafnarfjarðarkaupstaður,Kópavogsbær,Reykjavíkurborg,Seltjarnarnesbær</v>
      </c>
      <c r="E10315" t="str">
        <f>VLOOKUP(Oliusala[[#This Row],[postnumer]],Sveitarfelog[#All],5,FALSE)</f>
        <v>Höfuðborgarsvæðið</v>
      </c>
      <c r="F10315" t="s">
        <v>30</v>
      </c>
      <c r="G10315" t="s">
        <v>24</v>
      </c>
      <c r="H10315" s="1" t="s">
        <v>58</v>
      </c>
      <c r="I10315" s="1">
        <v>456391</v>
      </c>
      <c r="J10315" s="2">
        <f>VLOOKUP(Oliusala[[#This Row],[tegund]],Tegundir!$B$2:$D$19,3,FALSE)*Oliusala[[#This Row],[magn]]/1000</f>
        <v>394.77821499999999</v>
      </c>
      <c r="K10315">
        <v>2018</v>
      </c>
      <c r="L10315" t="s">
        <v>19</v>
      </c>
      <c r="M10315" s="144" t="s">
        <v>59</v>
      </c>
      <c r="O10315" s="144" t="s">
        <v>1998</v>
      </c>
    </row>
    <row r="10316" spans="1:15" x14ac:dyDescent="0.2">
      <c r="A10316" t="s">
        <v>57</v>
      </c>
      <c r="B10316" s="144" t="s">
        <v>5</v>
      </c>
      <c r="C10316">
        <v>101</v>
      </c>
      <c r="D10316" t="str">
        <f>VLOOKUP(Oliusala[[#This Row],[postnumer]],Sveitarfelog[#All],4,FALSE)</f>
        <v>Garðabær,Hafnarfjarðarkaupstaður,Kópavogsbær,Reykjavíkurborg,Seltjarnarnesbær</v>
      </c>
      <c r="E10316" t="str">
        <f>VLOOKUP(Oliusala[[#This Row],[postnumer]],Sveitarfelog[#All],5,FALSE)</f>
        <v>Höfuðborgarsvæðið</v>
      </c>
      <c r="F10316" t="s">
        <v>24</v>
      </c>
      <c r="G10316" t="s">
        <v>24</v>
      </c>
      <c r="H10316" t="s">
        <v>58</v>
      </c>
      <c r="I10316" s="1">
        <v>2135705</v>
      </c>
      <c r="J10316" s="2">
        <f>VLOOKUP(Oliusala[[#This Row],[tegund]],Tegundir!$B$2:$D$19,3,FALSE)*Oliusala[[#This Row],[magn]]/1000</f>
        <v>1847.3848249999999</v>
      </c>
      <c r="K10316">
        <v>2018</v>
      </c>
      <c r="L10316" t="s">
        <v>18</v>
      </c>
      <c r="M10316" s="144" t="s">
        <v>59</v>
      </c>
    </row>
    <row r="10317" spans="1:15" x14ac:dyDescent="0.2">
      <c r="A10317" t="s">
        <v>57</v>
      </c>
      <c r="B10317" s="144" t="s">
        <v>5</v>
      </c>
      <c r="C10317">
        <v>101</v>
      </c>
      <c r="D10317" t="str">
        <f>VLOOKUP(Oliusala[[#This Row],[postnumer]],Sveitarfelog[#All],4,FALSE)</f>
        <v>Garðabær,Hafnarfjarðarkaupstaður,Kópavogsbær,Reykjavíkurborg,Seltjarnarnesbær</v>
      </c>
      <c r="E10317" t="str">
        <f>VLOOKUP(Oliusala[[#This Row],[postnumer]],Sveitarfelog[#All],5,FALSE)</f>
        <v>Höfuðborgarsvæðið</v>
      </c>
      <c r="F10317" t="s">
        <v>29</v>
      </c>
      <c r="G10317" t="s">
        <v>24</v>
      </c>
      <c r="H10317" t="s">
        <v>58</v>
      </c>
      <c r="I10317" s="1">
        <v>6709934</v>
      </c>
      <c r="J10317" s="2">
        <f>VLOOKUP(Oliusala[[#This Row],[tegund]],Tegundir!$B$2:$D$19,3,FALSE)*Oliusala[[#This Row],[magn]]/1000</f>
        <v>5804.0929100000003</v>
      </c>
      <c r="K10317">
        <v>2018</v>
      </c>
      <c r="L10317" t="s">
        <v>19</v>
      </c>
      <c r="M10317" s="144" t="s">
        <v>59</v>
      </c>
      <c r="O10317" s="144" t="s">
        <v>1998</v>
      </c>
    </row>
    <row r="10318" spans="1:15" x14ac:dyDescent="0.2">
      <c r="A10318" t="s">
        <v>57</v>
      </c>
      <c r="B10318" s="144" t="s">
        <v>5</v>
      </c>
      <c r="C10318">
        <v>101</v>
      </c>
      <c r="D10318" t="str">
        <f>VLOOKUP(Oliusala[[#This Row],[postnumer]],Sveitarfelog[#All],4,FALSE)</f>
        <v>Garðabær,Hafnarfjarðarkaupstaður,Kópavogsbær,Reykjavíkurborg,Seltjarnarnesbær</v>
      </c>
      <c r="E10318" t="str">
        <f>VLOOKUP(Oliusala[[#This Row],[postnumer]],Sveitarfelog[#All],5,FALSE)</f>
        <v>Höfuðborgarsvæðið</v>
      </c>
      <c r="F10318" t="s">
        <v>30</v>
      </c>
      <c r="G10318" t="s">
        <v>24</v>
      </c>
      <c r="H10318" t="s">
        <v>58</v>
      </c>
      <c r="I10318" s="1">
        <v>43453</v>
      </c>
      <c r="J10318" s="2">
        <f>VLOOKUP(Oliusala[[#This Row],[tegund]],Tegundir!$B$2:$D$19,3,FALSE)*Oliusala[[#This Row],[magn]]/1000</f>
        <v>37.586845000000004</v>
      </c>
      <c r="K10318">
        <v>2018</v>
      </c>
      <c r="L10318" t="s">
        <v>19</v>
      </c>
      <c r="M10318" s="144" t="s">
        <v>59</v>
      </c>
      <c r="O10318" s="144" t="s">
        <v>1998</v>
      </c>
    </row>
    <row r="10319" spans="1:15" x14ac:dyDescent="0.2">
      <c r="A10319" t="s">
        <v>57</v>
      </c>
      <c r="B10319" s="144" t="s">
        <v>5</v>
      </c>
      <c r="C10319">
        <v>101</v>
      </c>
      <c r="D10319" t="str">
        <f>VLOOKUP(Oliusala[[#This Row],[postnumer]],Sveitarfelog[#All],4,FALSE)</f>
        <v>Garðabær,Hafnarfjarðarkaupstaður,Kópavogsbær,Reykjavíkurborg,Seltjarnarnesbær</v>
      </c>
      <c r="E10319" t="str">
        <f>VLOOKUP(Oliusala[[#This Row],[postnumer]],Sveitarfelog[#All],5,FALSE)</f>
        <v>Höfuðborgarsvæðið</v>
      </c>
      <c r="F10319" t="s">
        <v>24</v>
      </c>
      <c r="G10319" t="s">
        <v>24</v>
      </c>
      <c r="H10319" s="1" t="s">
        <v>58</v>
      </c>
      <c r="I10319" s="1">
        <v>16560808</v>
      </c>
      <c r="J10319" s="2">
        <f>VLOOKUP(Oliusala[[#This Row],[tegund]],Tegundir!$B$2:$D$19,3,FALSE)*Oliusala[[#This Row],[magn]]/1000</f>
        <v>14325.09892</v>
      </c>
      <c r="K10319">
        <v>2018</v>
      </c>
      <c r="L10319" t="s">
        <v>18</v>
      </c>
      <c r="M10319" s="144" t="s">
        <v>59</v>
      </c>
    </row>
    <row r="10320" spans="1:15" x14ac:dyDescent="0.2">
      <c r="A10320" t="s">
        <v>57</v>
      </c>
      <c r="B10320" s="144" t="s">
        <v>5</v>
      </c>
      <c r="C10320">
        <v>101</v>
      </c>
      <c r="D10320" t="str">
        <f>VLOOKUP(Oliusala[[#This Row],[postnumer]],Sveitarfelog[#All],4,FALSE)</f>
        <v>Garðabær,Hafnarfjarðarkaupstaður,Kópavogsbær,Reykjavíkurborg,Seltjarnarnesbær</v>
      </c>
      <c r="E10320" t="str">
        <f>VLOOKUP(Oliusala[[#This Row],[postnumer]],Sveitarfelog[#All],5,FALSE)</f>
        <v>Höfuðborgarsvæðið</v>
      </c>
      <c r="F10320" t="s">
        <v>29</v>
      </c>
      <c r="G10320" t="s">
        <v>24</v>
      </c>
      <c r="H10320" t="s">
        <v>58</v>
      </c>
      <c r="I10320" s="1">
        <v>1825066</v>
      </c>
      <c r="J10320" s="2">
        <f>VLOOKUP(Oliusala[[#This Row],[tegund]],Tegundir!$B$2:$D$19,3,FALSE)*Oliusala[[#This Row],[magn]]/1000</f>
        <v>1578.68209</v>
      </c>
      <c r="K10320">
        <v>2018</v>
      </c>
      <c r="L10320" t="s">
        <v>19</v>
      </c>
      <c r="M10320" s="144" t="s">
        <v>59</v>
      </c>
      <c r="O10320" s="144" t="s">
        <v>1998</v>
      </c>
    </row>
    <row r="10321" spans="1:15" x14ac:dyDescent="0.2">
      <c r="A10321" t="s">
        <v>57</v>
      </c>
      <c r="B10321" s="144" t="s">
        <v>5</v>
      </c>
      <c r="C10321">
        <v>101</v>
      </c>
      <c r="D10321" t="str">
        <f>VLOOKUP(Oliusala[[#This Row],[postnumer]],Sveitarfelog[#All],4,FALSE)</f>
        <v>Garðabær,Hafnarfjarðarkaupstaður,Kópavogsbær,Reykjavíkurborg,Seltjarnarnesbær</v>
      </c>
      <c r="E10321" t="str">
        <f>VLOOKUP(Oliusala[[#This Row],[postnumer]],Sveitarfelog[#All],5,FALSE)</f>
        <v>Höfuðborgarsvæðið</v>
      </c>
      <c r="F10321" t="s">
        <v>30</v>
      </c>
      <c r="G10321" t="s">
        <v>24</v>
      </c>
      <c r="H10321" s="1" t="s">
        <v>58</v>
      </c>
      <c r="I10321" s="1">
        <v>1424608</v>
      </c>
      <c r="J10321" s="2">
        <f>VLOOKUP(Oliusala[[#This Row],[tegund]],Tegundir!$B$2:$D$19,3,FALSE)*Oliusala[[#This Row],[magn]]/1000</f>
        <v>1232.28592</v>
      </c>
      <c r="K10321">
        <v>2018</v>
      </c>
      <c r="L10321" t="s">
        <v>19</v>
      </c>
      <c r="M10321" s="144" t="s">
        <v>59</v>
      </c>
      <c r="O10321" s="144" t="s">
        <v>1998</v>
      </c>
    </row>
    <row r="10322" spans="1:15" x14ac:dyDescent="0.2">
      <c r="A10322" t="s">
        <v>63</v>
      </c>
      <c r="B10322" s="144" t="s">
        <v>5</v>
      </c>
      <c r="C10322">
        <v>101</v>
      </c>
      <c r="D10322" t="str">
        <f>VLOOKUP(Oliusala[[#This Row],[postnumer]],Sveitarfelog[#All],4,FALSE)</f>
        <v>Garðabær,Hafnarfjarðarkaupstaður,Kópavogsbær,Reykjavíkurborg,Seltjarnarnesbær</v>
      </c>
      <c r="E10322" t="str">
        <f>VLOOKUP(Oliusala[[#This Row],[postnumer]],Sveitarfelog[#All],5,FALSE)</f>
        <v>Höfuðborgarsvæðið</v>
      </c>
      <c r="F10322" t="s">
        <v>24</v>
      </c>
      <c r="G10322" t="s">
        <v>24</v>
      </c>
      <c r="H10322" t="s">
        <v>58</v>
      </c>
      <c r="I10322" s="1">
        <v>9619140</v>
      </c>
      <c r="J10322" s="2">
        <f>VLOOKUP(Oliusala[[#This Row],[tegund]],Tegundir!$B$2:$D$19,3,FALSE)*Oliusala[[#This Row],[magn]]/1000</f>
        <v>8320.5560999999998</v>
      </c>
      <c r="K10322">
        <v>2018</v>
      </c>
      <c r="L10322" t="s">
        <v>18</v>
      </c>
      <c r="M10322" s="144" t="s">
        <v>59</v>
      </c>
    </row>
    <row r="10323" spans="1:15" x14ac:dyDescent="0.2">
      <c r="A10323" t="s">
        <v>63</v>
      </c>
      <c r="B10323" s="144" t="s">
        <v>5</v>
      </c>
      <c r="C10323">
        <v>101</v>
      </c>
      <c r="D10323" t="str">
        <f>VLOOKUP(Oliusala[[#This Row],[postnumer]],Sveitarfelog[#All],4,FALSE)</f>
        <v>Garðabær,Hafnarfjarðarkaupstaður,Kópavogsbær,Reykjavíkurborg,Seltjarnarnesbær</v>
      </c>
      <c r="E10323" t="str">
        <f>VLOOKUP(Oliusala[[#This Row],[postnumer]],Sveitarfelog[#All],5,FALSE)</f>
        <v>Höfuðborgarsvæðið</v>
      </c>
      <c r="F10323" t="s">
        <v>24</v>
      </c>
      <c r="G10323" t="s">
        <v>24</v>
      </c>
      <c r="H10323" s="1" t="s">
        <v>58</v>
      </c>
      <c r="I10323" s="1">
        <v>1527900</v>
      </c>
      <c r="J10323" s="2">
        <f>VLOOKUP(Oliusala[[#This Row],[tegund]],Tegundir!$B$2:$D$19,3,FALSE)*Oliusala[[#This Row],[magn]]/1000</f>
        <v>1321.6334999999999</v>
      </c>
      <c r="K10323">
        <v>2018</v>
      </c>
      <c r="L10323" t="s">
        <v>18</v>
      </c>
      <c r="M10323" s="144" t="s">
        <v>59</v>
      </c>
    </row>
    <row r="10324" spans="1:15" x14ac:dyDescent="0.2">
      <c r="A10324" t="s">
        <v>63</v>
      </c>
      <c r="B10324" s="144" t="s">
        <v>5</v>
      </c>
      <c r="C10324">
        <v>101</v>
      </c>
      <c r="D10324" t="str">
        <f>VLOOKUP(Oliusala[[#This Row],[postnumer]],Sveitarfelog[#All],4,FALSE)</f>
        <v>Garðabær,Hafnarfjarðarkaupstaður,Kópavogsbær,Reykjavíkurborg,Seltjarnarnesbær</v>
      </c>
      <c r="E10324" t="str">
        <f>VLOOKUP(Oliusala[[#This Row],[postnumer]],Sveitarfelog[#All],5,FALSE)</f>
        <v>Höfuðborgarsvæðið</v>
      </c>
      <c r="F10324" t="s">
        <v>24</v>
      </c>
      <c r="G10324" t="s">
        <v>24</v>
      </c>
      <c r="H10324" s="1" t="s">
        <v>58</v>
      </c>
      <c r="I10324" s="1">
        <v>989314</v>
      </c>
      <c r="J10324" s="2">
        <f>VLOOKUP(Oliusala[[#This Row],[tegund]],Tegundir!$B$2:$D$19,3,FALSE)*Oliusala[[#This Row],[magn]]/1000</f>
        <v>855.75661000000002</v>
      </c>
      <c r="K10324">
        <v>2018</v>
      </c>
      <c r="L10324" t="s">
        <v>18</v>
      </c>
      <c r="M10324" s="144" t="s">
        <v>59</v>
      </c>
    </row>
    <row r="10325" spans="1:15" x14ac:dyDescent="0.2">
      <c r="A10325" t="s">
        <v>63</v>
      </c>
      <c r="B10325" s="144" t="s">
        <v>5</v>
      </c>
      <c r="C10325">
        <v>101</v>
      </c>
      <c r="D10325" t="str">
        <f>VLOOKUP(Oliusala[[#This Row],[postnumer]],Sveitarfelog[#All],4,FALSE)</f>
        <v>Garðabær,Hafnarfjarðarkaupstaður,Kópavogsbær,Reykjavíkurborg,Seltjarnarnesbær</v>
      </c>
      <c r="E10325" t="str">
        <f>VLOOKUP(Oliusala[[#This Row],[postnumer]],Sveitarfelog[#All],5,FALSE)</f>
        <v>Höfuðborgarsvæðið</v>
      </c>
      <c r="F10325" t="s">
        <v>24</v>
      </c>
      <c r="G10325" t="s">
        <v>24</v>
      </c>
      <c r="H10325" s="1" t="s">
        <v>58</v>
      </c>
      <c r="I10325" s="1">
        <v>183635</v>
      </c>
      <c r="J10325" s="2">
        <f>VLOOKUP(Oliusala[[#This Row],[tegund]],Tegundir!$B$2:$D$19,3,FALSE)*Oliusala[[#This Row],[magn]]/1000</f>
        <v>158.84427499999998</v>
      </c>
      <c r="K10325">
        <v>2018</v>
      </c>
      <c r="L10325" t="s">
        <v>18</v>
      </c>
      <c r="M10325" s="144" t="s">
        <v>59</v>
      </c>
    </row>
    <row r="10326" spans="1:15" x14ac:dyDescent="0.2">
      <c r="A10326" t="s">
        <v>63</v>
      </c>
      <c r="B10326" s="144" t="s">
        <v>5</v>
      </c>
      <c r="C10326">
        <v>101</v>
      </c>
      <c r="D10326" t="str">
        <f>VLOOKUP(Oliusala[[#This Row],[postnumer]],Sveitarfelog[#All],4,FALSE)</f>
        <v>Garðabær,Hafnarfjarðarkaupstaður,Kópavogsbær,Reykjavíkurborg,Seltjarnarnesbær</v>
      </c>
      <c r="E10326" t="str">
        <f>VLOOKUP(Oliusala[[#This Row],[postnumer]],Sveitarfelog[#All],5,FALSE)</f>
        <v>Höfuðborgarsvæðið</v>
      </c>
      <c r="F10326" t="s">
        <v>24</v>
      </c>
      <c r="G10326" t="s">
        <v>24</v>
      </c>
      <c r="H10326" s="1" t="s">
        <v>58</v>
      </c>
      <c r="I10326" s="1">
        <v>2032670</v>
      </c>
      <c r="J10326" s="2">
        <f>VLOOKUP(Oliusala[[#This Row],[tegund]],Tegundir!$B$2:$D$19,3,FALSE)*Oliusala[[#This Row],[magn]]/1000</f>
        <v>1758.25955</v>
      </c>
      <c r="K10326">
        <v>2018</v>
      </c>
      <c r="L10326" t="s">
        <v>18</v>
      </c>
      <c r="M10326" s="144" t="s">
        <v>59</v>
      </c>
    </row>
    <row r="10327" spans="1:15" x14ac:dyDescent="0.2">
      <c r="A10327" t="s">
        <v>63</v>
      </c>
      <c r="B10327" s="144" t="s">
        <v>5</v>
      </c>
      <c r="C10327">
        <v>101</v>
      </c>
      <c r="D10327" t="str">
        <f>VLOOKUP(Oliusala[[#This Row],[postnumer]],Sveitarfelog[#All],4,FALSE)</f>
        <v>Garðabær,Hafnarfjarðarkaupstaður,Kópavogsbær,Reykjavíkurborg,Seltjarnarnesbær</v>
      </c>
      <c r="E10327" t="str">
        <f>VLOOKUP(Oliusala[[#This Row],[postnumer]],Sveitarfelog[#All],5,FALSE)</f>
        <v>Höfuðborgarsvæðið</v>
      </c>
      <c r="F10327" t="s">
        <v>24</v>
      </c>
      <c r="G10327" t="s">
        <v>24</v>
      </c>
      <c r="H10327" s="1" t="s">
        <v>58</v>
      </c>
      <c r="I10327" s="1">
        <v>965733</v>
      </c>
      <c r="J10327" s="2">
        <f>VLOOKUP(Oliusala[[#This Row],[tegund]],Tegundir!$B$2:$D$19,3,FALSE)*Oliusala[[#This Row],[magn]]/1000</f>
        <v>835.35904500000004</v>
      </c>
      <c r="K10327">
        <v>2018</v>
      </c>
      <c r="L10327" t="s">
        <v>18</v>
      </c>
      <c r="M10327" s="144" t="s">
        <v>59</v>
      </c>
    </row>
    <row r="10328" spans="1:15" x14ac:dyDescent="0.2">
      <c r="A10328" t="s">
        <v>63</v>
      </c>
      <c r="B10328" s="144" t="s">
        <v>5</v>
      </c>
      <c r="C10328">
        <v>101</v>
      </c>
      <c r="D10328" t="str">
        <f>VLOOKUP(Oliusala[[#This Row],[postnumer]],Sveitarfelog[#All],4,FALSE)</f>
        <v>Garðabær,Hafnarfjarðarkaupstaður,Kópavogsbær,Reykjavíkurborg,Seltjarnarnesbær</v>
      </c>
      <c r="E10328" t="str">
        <f>VLOOKUP(Oliusala[[#This Row],[postnumer]],Sveitarfelog[#All],5,FALSE)</f>
        <v>Höfuðborgarsvæðið</v>
      </c>
      <c r="F10328" t="s">
        <v>24</v>
      </c>
      <c r="G10328" t="s">
        <v>24</v>
      </c>
      <c r="H10328" s="1" t="s">
        <v>58</v>
      </c>
      <c r="I10328" s="1">
        <v>405813</v>
      </c>
      <c r="J10328" s="2">
        <f>VLOOKUP(Oliusala[[#This Row],[tegund]],Tegundir!$B$2:$D$19,3,FALSE)*Oliusala[[#This Row],[magn]]/1000</f>
        <v>351.02824499999997</v>
      </c>
      <c r="K10328">
        <v>2018</v>
      </c>
      <c r="L10328" t="s">
        <v>18</v>
      </c>
      <c r="M10328" s="144" t="s">
        <v>59</v>
      </c>
    </row>
    <row r="10329" spans="1:15" x14ac:dyDescent="0.2">
      <c r="A10329" t="s">
        <v>63</v>
      </c>
      <c r="B10329" s="144" t="s">
        <v>5</v>
      </c>
      <c r="C10329">
        <v>101</v>
      </c>
      <c r="D10329" t="str">
        <f>VLOOKUP(Oliusala[[#This Row],[postnumer]],Sveitarfelog[#All],4,FALSE)</f>
        <v>Garðabær,Hafnarfjarðarkaupstaður,Kópavogsbær,Reykjavíkurborg,Seltjarnarnesbær</v>
      </c>
      <c r="E10329" t="str">
        <f>VLOOKUP(Oliusala[[#This Row],[postnumer]],Sveitarfelog[#All],5,FALSE)</f>
        <v>Höfuðborgarsvæðið</v>
      </c>
      <c r="F10329" t="s">
        <v>24</v>
      </c>
      <c r="G10329" t="s">
        <v>24</v>
      </c>
      <c r="H10329" s="1" t="s">
        <v>58</v>
      </c>
      <c r="I10329" s="1">
        <v>343935</v>
      </c>
      <c r="J10329" s="2">
        <f>VLOOKUP(Oliusala[[#This Row],[tegund]],Tegundir!$B$2:$D$19,3,FALSE)*Oliusala[[#This Row],[magn]]/1000</f>
        <v>297.50377500000002</v>
      </c>
      <c r="K10329">
        <v>2018</v>
      </c>
      <c r="L10329" t="s">
        <v>18</v>
      </c>
      <c r="M10329" s="144" t="s">
        <v>59</v>
      </c>
    </row>
    <row r="10330" spans="1:15" x14ac:dyDescent="0.2">
      <c r="A10330" t="s">
        <v>63</v>
      </c>
      <c r="B10330" s="144" t="s">
        <v>5</v>
      </c>
      <c r="C10330">
        <v>101</v>
      </c>
      <c r="D10330" t="str">
        <f>VLOOKUP(Oliusala[[#This Row],[postnumer]],Sveitarfelog[#All],4,FALSE)</f>
        <v>Garðabær,Hafnarfjarðarkaupstaður,Kópavogsbær,Reykjavíkurborg,Seltjarnarnesbær</v>
      </c>
      <c r="E10330" t="str">
        <f>VLOOKUP(Oliusala[[#This Row],[postnumer]],Sveitarfelog[#All],5,FALSE)</f>
        <v>Höfuðborgarsvæðið</v>
      </c>
      <c r="F10330" t="s">
        <v>24</v>
      </c>
      <c r="G10330" t="s">
        <v>24</v>
      </c>
      <c r="H10330" t="s">
        <v>58</v>
      </c>
      <c r="I10330" s="1">
        <v>564075</v>
      </c>
      <c r="J10330" s="2">
        <f>VLOOKUP(Oliusala[[#This Row],[tegund]],Tegundir!$B$2:$D$19,3,FALSE)*Oliusala[[#This Row],[magn]]/1000</f>
        <v>487.92487499999999</v>
      </c>
      <c r="K10330">
        <v>2018</v>
      </c>
      <c r="L10330" t="s">
        <v>18</v>
      </c>
      <c r="M10330" s="144" t="s">
        <v>59</v>
      </c>
    </row>
    <row r="10331" spans="1:15" x14ac:dyDescent="0.2">
      <c r="A10331" t="s">
        <v>63</v>
      </c>
      <c r="B10331" s="144" t="s">
        <v>5</v>
      </c>
      <c r="C10331">
        <v>101</v>
      </c>
      <c r="D10331" t="str">
        <f>VLOOKUP(Oliusala[[#This Row],[postnumer]],Sveitarfelog[#All],4,FALSE)</f>
        <v>Garðabær,Hafnarfjarðarkaupstaður,Kópavogsbær,Reykjavíkurborg,Seltjarnarnesbær</v>
      </c>
      <c r="E10331" t="str">
        <f>VLOOKUP(Oliusala[[#This Row],[postnumer]],Sveitarfelog[#All],5,FALSE)</f>
        <v>Höfuðborgarsvæðið</v>
      </c>
      <c r="F10331" t="s">
        <v>24</v>
      </c>
      <c r="G10331" t="s">
        <v>24</v>
      </c>
      <c r="H10331" s="1" t="s">
        <v>58</v>
      </c>
      <c r="I10331" s="1">
        <v>1639145</v>
      </c>
      <c r="J10331" s="2">
        <f>VLOOKUP(Oliusala[[#This Row],[tegund]],Tegundir!$B$2:$D$19,3,FALSE)*Oliusala[[#This Row],[magn]]/1000</f>
        <v>1417.8604250000001</v>
      </c>
      <c r="K10331">
        <v>2018</v>
      </c>
      <c r="L10331" t="s">
        <v>18</v>
      </c>
      <c r="M10331" s="144" t="s">
        <v>59</v>
      </c>
    </row>
    <row r="10332" spans="1:15" x14ac:dyDescent="0.2">
      <c r="A10332" t="s">
        <v>63</v>
      </c>
      <c r="B10332" s="144" t="s">
        <v>5</v>
      </c>
      <c r="C10332">
        <v>101</v>
      </c>
      <c r="D10332" t="str">
        <f>VLOOKUP(Oliusala[[#This Row],[postnumer]],Sveitarfelog[#All],4,FALSE)</f>
        <v>Garðabær,Hafnarfjarðarkaupstaður,Kópavogsbær,Reykjavíkurborg,Seltjarnarnesbær</v>
      </c>
      <c r="E10332" t="str">
        <f>VLOOKUP(Oliusala[[#This Row],[postnumer]],Sveitarfelog[#All],5,FALSE)</f>
        <v>Höfuðborgarsvæðið</v>
      </c>
      <c r="F10332" t="s">
        <v>24</v>
      </c>
      <c r="G10332" t="s">
        <v>24</v>
      </c>
      <c r="H10332" t="s">
        <v>58</v>
      </c>
      <c r="I10332" s="1">
        <v>3095077</v>
      </c>
      <c r="J10332" s="2">
        <f>VLOOKUP(Oliusala[[#This Row],[tegund]],Tegundir!$B$2:$D$19,3,FALSE)*Oliusala[[#This Row],[magn]]/1000</f>
        <v>2677.2416050000002</v>
      </c>
      <c r="K10332">
        <v>2018</v>
      </c>
      <c r="L10332" t="s">
        <v>18</v>
      </c>
      <c r="M10332" s="144" t="s">
        <v>59</v>
      </c>
    </row>
    <row r="10333" spans="1:15" x14ac:dyDescent="0.2">
      <c r="A10333" t="s">
        <v>63</v>
      </c>
      <c r="B10333" s="144" t="s">
        <v>5</v>
      </c>
      <c r="C10333">
        <v>101</v>
      </c>
      <c r="D10333" t="str">
        <f>VLOOKUP(Oliusala[[#This Row],[postnumer]],Sveitarfelog[#All],4,FALSE)</f>
        <v>Garðabær,Hafnarfjarðarkaupstaður,Kópavogsbær,Reykjavíkurborg,Seltjarnarnesbær</v>
      </c>
      <c r="E10333" t="str">
        <f>VLOOKUP(Oliusala[[#This Row],[postnumer]],Sveitarfelog[#All],5,FALSE)</f>
        <v>Höfuðborgarsvæðið</v>
      </c>
      <c r="F10333" t="s">
        <v>24</v>
      </c>
      <c r="G10333" t="s">
        <v>24</v>
      </c>
      <c r="H10333" t="s">
        <v>58</v>
      </c>
      <c r="I10333" s="1">
        <v>306813</v>
      </c>
      <c r="J10333" s="2">
        <f>VLOOKUP(Oliusala[[#This Row],[tegund]],Tegundir!$B$2:$D$19,3,FALSE)*Oliusala[[#This Row],[magn]]/1000</f>
        <v>265.39324499999998</v>
      </c>
      <c r="K10333">
        <v>2018</v>
      </c>
      <c r="L10333" t="s">
        <v>18</v>
      </c>
      <c r="M10333" s="144" t="s">
        <v>59</v>
      </c>
    </row>
    <row r="10334" spans="1:15" x14ac:dyDescent="0.2">
      <c r="A10334" t="s">
        <v>63</v>
      </c>
      <c r="B10334" s="144" t="s">
        <v>5</v>
      </c>
      <c r="C10334">
        <v>101</v>
      </c>
      <c r="D10334" t="str">
        <f>VLOOKUP(Oliusala[[#This Row],[postnumer]],Sveitarfelog[#All],4,FALSE)</f>
        <v>Garðabær,Hafnarfjarðarkaupstaður,Kópavogsbær,Reykjavíkurborg,Seltjarnarnesbær</v>
      </c>
      <c r="E10334" t="str">
        <f>VLOOKUP(Oliusala[[#This Row],[postnumer]],Sveitarfelog[#All],5,FALSE)</f>
        <v>Höfuðborgarsvæðið</v>
      </c>
      <c r="F10334" t="s">
        <v>24</v>
      </c>
      <c r="G10334" t="s">
        <v>24</v>
      </c>
      <c r="H10334" s="1" t="s">
        <v>58</v>
      </c>
      <c r="I10334" s="1">
        <v>23957143</v>
      </c>
      <c r="J10334" s="2">
        <f>VLOOKUP(Oliusala[[#This Row],[tegund]],Tegundir!$B$2:$D$19,3,FALSE)*Oliusala[[#This Row],[magn]]/1000</f>
        <v>20722.928694999999</v>
      </c>
      <c r="K10334">
        <v>2018</v>
      </c>
      <c r="L10334" t="s">
        <v>18</v>
      </c>
      <c r="M10334" s="144" t="s">
        <v>59</v>
      </c>
    </row>
    <row r="10335" spans="1:15" x14ac:dyDescent="0.2">
      <c r="A10335" t="s">
        <v>63</v>
      </c>
      <c r="B10335" s="144" t="s">
        <v>5</v>
      </c>
      <c r="C10335">
        <v>101</v>
      </c>
      <c r="D10335" t="str">
        <f>VLOOKUP(Oliusala[[#This Row],[postnumer]],Sveitarfelog[#All],4,FALSE)</f>
        <v>Garðabær,Hafnarfjarðarkaupstaður,Kópavogsbær,Reykjavíkurborg,Seltjarnarnesbær</v>
      </c>
      <c r="E10335" t="str">
        <f>VLOOKUP(Oliusala[[#This Row],[postnumer]],Sveitarfelog[#All],5,FALSE)</f>
        <v>Höfuðborgarsvæðið</v>
      </c>
      <c r="F10335" t="s">
        <v>24</v>
      </c>
      <c r="G10335" t="s">
        <v>24</v>
      </c>
      <c r="H10335" s="1" t="s">
        <v>58</v>
      </c>
      <c r="I10335" s="1">
        <v>75760</v>
      </c>
      <c r="J10335" s="2">
        <f>VLOOKUP(Oliusala[[#This Row],[tegund]],Tegundir!$B$2:$D$19,3,FALSE)*Oliusala[[#This Row],[magn]]/1000</f>
        <v>65.532399999999996</v>
      </c>
      <c r="K10335">
        <v>2018</v>
      </c>
      <c r="L10335" t="s">
        <v>18</v>
      </c>
      <c r="M10335" s="144" t="s">
        <v>59</v>
      </c>
    </row>
    <row r="10336" spans="1:15" x14ac:dyDescent="0.2">
      <c r="A10336" t="s">
        <v>63</v>
      </c>
      <c r="B10336" s="144" t="s">
        <v>5</v>
      </c>
      <c r="C10336">
        <v>101</v>
      </c>
      <c r="D10336" t="str">
        <f>VLOOKUP(Oliusala[[#This Row],[postnumer]],Sveitarfelog[#All],4,FALSE)</f>
        <v>Garðabær,Hafnarfjarðarkaupstaður,Kópavogsbær,Reykjavíkurborg,Seltjarnarnesbær</v>
      </c>
      <c r="E10336" t="str">
        <f>VLOOKUP(Oliusala[[#This Row],[postnumer]],Sveitarfelog[#All],5,FALSE)</f>
        <v>Höfuðborgarsvæðið</v>
      </c>
      <c r="F10336" t="s">
        <v>24</v>
      </c>
      <c r="G10336" t="s">
        <v>24</v>
      </c>
      <c r="H10336" s="1" t="s">
        <v>58</v>
      </c>
      <c r="I10336" s="1">
        <v>811693</v>
      </c>
      <c r="J10336" s="2">
        <f>VLOOKUP(Oliusala[[#This Row],[tegund]],Tegundir!$B$2:$D$19,3,FALSE)*Oliusala[[#This Row],[magn]]/1000</f>
        <v>702.11444499999993</v>
      </c>
      <c r="K10336">
        <v>2018</v>
      </c>
      <c r="L10336" t="s">
        <v>18</v>
      </c>
      <c r="M10336" s="144" t="s">
        <v>59</v>
      </c>
    </row>
    <row r="10337" spans="1:15" x14ac:dyDescent="0.2">
      <c r="A10337" t="s">
        <v>63</v>
      </c>
      <c r="B10337" s="144" t="s">
        <v>5</v>
      </c>
      <c r="C10337">
        <v>101</v>
      </c>
      <c r="D10337" t="str">
        <f>VLOOKUP(Oliusala[[#This Row],[postnumer]],Sveitarfelog[#All],4,FALSE)</f>
        <v>Garðabær,Hafnarfjarðarkaupstaður,Kópavogsbær,Reykjavíkurborg,Seltjarnarnesbær</v>
      </c>
      <c r="E10337" t="str">
        <f>VLOOKUP(Oliusala[[#This Row],[postnumer]],Sveitarfelog[#All],5,FALSE)</f>
        <v>Höfuðborgarsvæðið</v>
      </c>
      <c r="F10337" t="s">
        <v>24</v>
      </c>
      <c r="G10337" t="s">
        <v>24</v>
      </c>
      <c r="H10337" t="s">
        <v>58</v>
      </c>
      <c r="I10337" s="1">
        <v>510798</v>
      </c>
      <c r="J10337" s="2">
        <f>VLOOKUP(Oliusala[[#This Row],[tegund]],Tegundir!$B$2:$D$19,3,FALSE)*Oliusala[[#This Row],[magn]]/1000</f>
        <v>441.84027000000003</v>
      </c>
      <c r="K10337">
        <v>2018</v>
      </c>
      <c r="L10337" t="s">
        <v>18</v>
      </c>
      <c r="M10337" s="144" t="s">
        <v>59</v>
      </c>
    </row>
    <row r="10338" spans="1:15" x14ac:dyDescent="0.2">
      <c r="A10338" t="s">
        <v>63</v>
      </c>
      <c r="B10338" s="144" t="s">
        <v>5</v>
      </c>
      <c r="C10338">
        <v>101</v>
      </c>
      <c r="D10338" t="str">
        <f>VLOOKUP(Oliusala[[#This Row],[postnumer]],Sveitarfelog[#All],4,FALSE)</f>
        <v>Garðabær,Hafnarfjarðarkaupstaður,Kópavogsbær,Reykjavíkurborg,Seltjarnarnesbær</v>
      </c>
      <c r="E10338" t="str">
        <f>VLOOKUP(Oliusala[[#This Row],[postnumer]],Sveitarfelog[#All],5,FALSE)</f>
        <v>Höfuðborgarsvæðið</v>
      </c>
      <c r="F10338" t="s">
        <v>24</v>
      </c>
      <c r="G10338" t="s">
        <v>24</v>
      </c>
      <c r="H10338" t="s">
        <v>58</v>
      </c>
      <c r="I10338" s="1">
        <v>587919</v>
      </c>
      <c r="J10338" s="2">
        <f>VLOOKUP(Oliusala[[#This Row],[tegund]],Tegundir!$B$2:$D$19,3,FALSE)*Oliusala[[#This Row],[magn]]/1000</f>
        <v>508.549935</v>
      </c>
      <c r="K10338">
        <v>2018</v>
      </c>
      <c r="L10338" t="s">
        <v>18</v>
      </c>
      <c r="M10338" s="144" t="s">
        <v>59</v>
      </c>
    </row>
    <row r="10339" spans="1:15" x14ac:dyDescent="0.2">
      <c r="A10339" t="s">
        <v>63</v>
      </c>
      <c r="B10339" s="144" t="s">
        <v>5</v>
      </c>
      <c r="C10339">
        <v>101</v>
      </c>
      <c r="D10339" t="str">
        <f>VLOOKUP(Oliusala[[#This Row],[postnumer]],Sveitarfelog[#All],4,FALSE)</f>
        <v>Garðabær,Hafnarfjarðarkaupstaður,Kópavogsbær,Reykjavíkurborg,Seltjarnarnesbær</v>
      </c>
      <c r="E10339" t="str">
        <f>VLOOKUP(Oliusala[[#This Row],[postnumer]],Sveitarfelog[#All],5,FALSE)</f>
        <v>Höfuðborgarsvæðið</v>
      </c>
      <c r="F10339" t="s">
        <v>24</v>
      </c>
      <c r="G10339" t="s">
        <v>24</v>
      </c>
      <c r="H10339" s="1" t="s">
        <v>58</v>
      </c>
      <c r="I10339" s="1">
        <v>292718</v>
      </c>
      <c r="J10339" s="2">
        <f>VLOOKUP(Oliusala[[#This Row],[tegund]],Tegundir!$B$2:$D$19,3,FALSE)*Oliusala[[#This Row],[magn]]/1000</f>
        <v>253.20107000000002</v>
      </c>
      <c r="K10339">
        <v>2018</v>
      </c>
      <c r="L10339" t="s">
        <v>18</v>
      </c>
      <c r="M10339" s="144" t="s">
        <v>59</v>
      </c>
    </row>
    <row r="10340" spans="1:15" x14ac:dyDescent="0.2">
      <c r="A10340" t="s">
        <v>63</v>
      </c>
      <c r="B10340" s="144" t="s">
        <v>5</v>
      </c>
      <c r="C10340">
        <v>101</v>
      </c>
      <c r="D10340" t="str">
        <f>VLOOKUP(Oliusala[[#This Row],[postnumer]],Sveitarfelog[#All],4,FALSE)</f>
        <v>Garðabær,Hafnarfjarðarkaupstaður,Kópavogsbær,Reykjavíkurborg,Seltjarnarnesbær</v>
      </c>
      <c r="E10340" t="str">
        <f>VLOOKUP(Oliusala[[#This Row],[postnumer]],Sveitarfelog[#All],5,FALSE)</f>
        <v>Höfuðborgarsvæðið</v>
      </c>
      <c r="F10340" t="s">
        <v>24</v>
      </c>
      <c r="G10340" t="s">
        <v>24</v>
      </c>
      <c r="H10340" s="1" t="s">
        <v>58</v>
      </c>
      <c r="I10340" s="1">
        <v>182631</v>
      </c>
      <c r="J10340" s="2">
        <f>VLOOKUP(Oliusala[[#This Row],[tegund]],Tegundir!$B$2:$D$19,3,FALSE)*Oliusala[[#This Row],[magn]]/1000</f>
        <v>157.97581500000001</v>
      </c>
      <c r="K10340">
        <v>2018</v>
      </c>
      <c r="L10340" t="s">
        <v>18</v>
      </c>
      <c r="M10340" s="144" t="s">
        <v>59</v>
      </c>
    </row>
    <row r="10341" spans="1:15" x14ac:dyDescent="0.2">
      <c r="A10341" t="s">
        <v>63</v>
      </c>
      <c r="B10341" s="144" t="s">
        <v>5</v>
      </c>
      <c r="C10341">
        <v>101</v>
      </c>
      <c r="D10341" t="str">
        <f>VLOOKUP(Oliusala[[#This Row],[postnumer]],Sveitarfelog[#All],4,FALSE)</f>
        <v>Garðabær,Hafnarfjarðarkaupstaður,Kópavogsbær,Reykjavíkurborg,Seltjarnarnesbær</v>
      </c>
      <c r="E10341" t="str">
        <f>VLOOKUP(Oliusala[[#This Row],[postnumer]],Sveitarfelog[#All],5,FALSE)</f>
        <v>Höfuðborgarsvæðið</v>
      </c>
      <c r="F10341" t="s">
        <v>24</v>
      </c>
      <c r="G10341" t="s">
        <v>24</v>
      </c>
      <c r="H10341" s="1" t="s">
        <v>58</v>
      </c>
      <c r="I10341" s="1">
        <v>233627</v>
      </c>
      <c r="J10341" s="2">
        <f>VLOOKUP(Oliusala[[#This Row],[tegund]],Tegundir!$B$2:$D$19,3,FALSE)*Oliusala[[#This Row],[magn]]/1000</f>
        <v>202.087355</v>
      </c>
      <c r="K10341">
        <v>2018</v>
      </c>
      <c r="L10341" t="s">
        <v>18</v>
      </c>
      <c r="M10341" s="144" t="s">
        <v>59</v>
      </c>
    </row>
    <row r="10342" spans="1:15" x14ac:dyDescent="0.2">
      <c r="A10342" t="s">
        <v>63</v>
      </c>
      <c r="B10342" s="144" t="s">
        <v>5</v>
      </c>
      <c r="C10342">
        <v>101</v>
      </c>
      <c r="D10342" t="str">
        <f>VLOOKUP(Oliusala[[#This Row],[postnumer]],Sveitarfelog[#All],4,FALSE)</f>
        <v>Garðabær,Hafnarfjarðarkaupstaður,Kópavogsbær,Reykjavíkurborg,Seltjarnarnesbær</v>
      </c>
      <c r="E10342" t="str">
        <f>VLOOKUP(Oliusala[[#This Row],[postnumer]],Sveitarfelog[#All],5,FALSE)</f>
        <v>Höfuðborgarsvæðið</v>
      </c>
      <c r="F10342" t="s">
        <v>24</v>
      </c>
      <c r="G10342" t="s">
        <v>24</v>
      </c>
      <c r="H10342" s="1" t="s">
        <v>58</v>
      </c>
      <c r="I10342" s="1">
        <v>177226</v>
      </c>
      <c r="J10342" s="2">
        <f>VLOOKUP(Oliusala[[#This Row],[tegund]],Tegundir!$B$2:$D$19,3,FALSE)*Oliusala[[#This Row],[magn]]/1000</f>
        <v>153.30049</v>
      </c>
      <c r="K10342">
        <v>2018</v>
      </c>
      <c r="L10342" t="s">
        <v>18</v>
      </c>
      <c r="M10342" s="144" t="s">
        <v>59</v>
      </c>
    </row>
    <row r="10343" spans="1:15" x14ac:dyDescent="0.2">
      <c r="A10343" t="s">
        <v>63</v>
      </c>
      <c r="B10343" s="144" t="s">
        <v>5</v>
      </c>
      <c r="C10343">
        <v>101</v>
      </c>
      <c r="D10343" t="str">
        <f>VLOOKUP(Oliusala[[#This Row],[postnumer]],Sveitarfelog[#All],4,FALSE)</f>
        <v>Garðabær,Hafnarfjarðarkaupstaður,Kópavogsbær,Reykjavíkurborg,Seltjarnarnesbær</v>
      </c>
      <c r="E10343" t="str">
        <f>VLOOKUP(Oliusala[[#This Row],[postnumer]],Sveitarfelog[#All],5,FALSE)</f>
        <v>Höfuðborgarsvæðið</v>
      </c>
      <c r="F10343" t="s">
        <v>24</v>
      </c>
      <c r="G10343" t="s">
        <v>24</v>
      </c>
      <c r="H10343" t="s">
        <v>58</v>
      </c>
      <c r="I10343" s="1">
        <v>727938</v>
      </c>
      <c r="J10343" s="2">
        <f>VLOOKUP(Oliusala[[#This Row],[tegund]],Tegundir!$B$2:$D$19,3,FALSE)*Oliusala[[#This Row],[magn]]/1000</f>
        <v>629.66637000000003</v>
      </c>
      <c r="K10343">
        <v>2018</v>
      </c>
      <c r="L10343" t="s">
        <v>18</v>
      </c>
      <c r="M10343" s="144" t="s">
        <v>59</v>
      </c>
    </row>
    <row r="10344" spans="1:15" x14ac:dyDescent="0.2">
      <c r="A10344" t="s">
        <v>63</v>
      </c>
      <c r="B10344" s="144" t="s">
        <v>5</v>
      </c>
      <c r="C10344">
        <v>101</v>
      </c>
      <c r="D10344" t="str">
        <f>VLOOKUP(Oliusala[[#This Row],[postnumer]],Sveitarfelog[#All],4,FALSE)</f>
        <v>Garðabær,Hafnarfjarðarkaupstaður,Kópavogsbær,Reykjavíkurborg,Seltjarnarnesbær</v>
      </c>
      <c r="E10344" t="str">
        <f>VLOOKUP(Oliusala[[#This Row],[postnumer]],Sveitarfelog[#All],5,FALSE)</f>
        <v>Höfuðborgarsvæðið</v>
      </c>
      <c r="F10344" t="s">
        <v>24</v>
      </c>
      <c r="G10344" t="s">
        <v>24</v>
      </c>
      <c r="H10344" t="s">
        <v>58</v>
      </c>
      <c r="I10344" s="1">
        <v>23857600</v>
      </c>
      <c r="J10344" s="2">
        <f>VLOOKUP(Oliusala[[#This Row],[tegund]],Tegundir!$B$2:$D$19,3,FALSE)*Oliusala[[#This Row],[magn]]/1000</f>
        <v>20636.824000000001</v>
      </c>
      <c r="K10344">
        <v>2018</v>
      </c>
      <c r="L10344" t="s">
        <v>18</v>
      </c>
      <c r="M10344" s="144" t="s">
        <v>59</v>
      </c>
    </row>
    <row r="10345" spans="1:15" x14ac:dyDescent="0.2">
      <c r="A10345" t="s">
        <v>63</v>
      </c>
      <c r="B10345" s="144" t="s">
        <v>5</v>
      </c>
      <c r="C10345">
        <v>101</v>
      </c>
      <c r="D10345" t="str">
        <f>VLOOKUP(Oliusala[[#This Row],[postnumer]],Sveitarfelog[#All],4,FALSE)</f>
        <v>Garðabær,Hafnarfjarðarkaupstaður,Kópavogsbær,Reykjavíkurborg,Seltjarnarnesbær</v>
      </c>
      <c r="E10345" t="str">
        <f>VLOOKUP(Oliusala[[#This Row],[postnumer]],Sveitarfelog[#All],5,FALSE)</f>
        <v>Höfuðborgarsvæðið</v>
      </c>
      <c r="F10345" t="s">
        <v>24</v>
      </c>
      <c r="G10345" t="s">
        <v>24</v>
      </c>
      <c r="H10345" s="1" t="s">
        <v>58</v>
      </c>
      <c r="I10345" s="1">
        <v>1843049</v>
      </c>
      <c r="J10345" s="2">
        <f>VLOOKUP(Oliusala[[#This Row],[tegund]],Tegundir!$B$2:$D$19,3,FALSE)*Oliusala[[#This Row],[magn]]/1000</f>
        <v>1594.2373849999999</v>
      </c>
      <c r="K10345">
        <v>2018</v>
      </c>
      <c r="L10345" t="s">
        <v>18</v>
      </c>
      <c r="M10345" s="144" t="s">
        <v>59</v>
      </c>
    </row>
    <row r="10346" spans="1:15" x14ac:dyDescent="0.2">
      <c r="A10346" t="s">
        <v>63</v>
      </c>
      <c r="B10346" s="144" t="s">
        <v>5</v>
      </c>
      <c r="C10346">
        <v>101</v>
      </c>
      <c r="D10346" t="str">
        <f>VLOOKUP(Oliusala[[#This Row],[postnumer]],Sveitarfelog[#All],4,FALSE)</f>
        <v>Garðabær,Hafnarfjarðarkaupstaður,Kópavogsbær,Reykjavíkurborg,Seltjarnarnesbær</v>
      </c>
      <c r="E10346" t="str">
        <f>VLOOKUP(Oliusala[[#This Row],[postnumer]],Sveitarfelog[#All],5,FALSE)</f>
        <v>Höfuðborgarsvæðið</v>
      </c>
      <c r="F10346" t="s">
        <v>24</v>
      </c>
      <c r="G10346" t="s">
        <v>24</v>
      </c>
      <c r="H10346" t="s">
        <v>58</v>
      </c>
      <c r="I10346" s="1">
        <v>800451</v>
      </c>
      <c r="J10346" s="2">
        <f>VLOOKUP(Oliusala[[#This Row],[tegund]],Tegundir!$B$2:$D$19,3,FALSE)*Oliusala[[#This Row],[magn]]/1000</f>
        <v>692.39011500000004</v>
      </c>
      <c r="K10346">
        <v>2018</v>
      </c>
      <c r="L10346" t="s">
        <v>18</v>
      </c>
      <c r="M10346" s="144" t="s">
        <v>59</v>
      </c>
    </row>
    <row r="10347" spans="1:15" x14ac:dyDescent="0.2">
      <c r="A10347" t="s">
        <v>57</v>
      </c>
      <c r="B10347" s="144" t="s">
        <v>5</v>
      </c>
      <c r="C10347">
        <v>101</v>
      </c>
      <c r="D10347" t="str">
        <f>VLOOKUP(Oliusala[[#This Row],[postnumer]],Sveitarfelog[#All],4,FALSE)</f>
        <v>Garðabær,Hafnarfjarðarkaupstaður,Kópavogsbær,Reykjavíkurborg,Seltjarnarnesbær</v>
      </c>
      <c r="E10347" t="str">
        <f>VLOOKUP(Oliusala[[#This Row],[postnumer]],Sveitarfelog[#All],5,FALSE)</f>
        <v>Höfuðborgarsvæðið</v>
      </c>
      <c r="F10347" t="s">
        <v>25</v>
      </c>
      <c r="G10347" t="s">
        <v>24</v>
      </c>
      <c r="H10347" s="1" t="s">
        <v>60</v>
      </c>
      <c r="I10347" s="1">
        <v>884613</v>
      </c>
      <c r="J10347" s="2">
        <f>VLOOKUP(Oliusala[[#This Row],[tegund]],Tegundir!$B$2:$D$19,3,FALSE)*Oliusala[[#This Row],[magn]]/1000</f>
        <v>765.190245</v>
      </c>
      <c r="K10347">
        <v>2018</v>
      </c>
      <c r="L10347" t="s">
        <v>1955</v>
      </c>
      <c r="M10347" s="144" t="s">
        <v>59</v>
      </c>
    </row>
    <row r="10348" spans="1:15" x14ac:dyDescent="0.2">
      <c r="A10348" t="s">
        <v>57</v>
      </c>
      <c r="B10348" s="144" t="s">
        <v>5</v>
      </c>
      <c r="C10348">
        <v>101</v>
      </c>
      <c r="D10348" t="str">
        <f>VLOOKUP(Oliusala[[#This Row],[postnumer]],Sveitarfelog[#All],4,FALSE)</f>
        <v>Garðabær,Hafnarfjarðarkaupstaður,Kópavogsbær,Reykjavíkurborg,Seltjarnarnesbær</v>
      </c>
      <c r="E10348" t="str">
        <f>VLOOKUP(Oliusala[[#This Row],[postnumer]],Sveitarfelog[#All],5,FALSE)</f>
        <v>Höfuðborgarsvæðið</v>
      </c>
      <c r="F10348" t="s">
        <v>25</v>
      </c>
      <c r="G10348" t="s">
        <v>24</v>
      </c>
      <c r="H10348" s="1" t="s">
        <v>58</v>
      </c>
      <c r="I10348" s="1">
        <v>3399348</v>
      </c>
      <c r="J10348" s="2">
        <f>VLOOKUP(Oliusala[[#This Row],[tegund]],Tegundir!$B$2:$D$19,3,FALSE)*Oliusala[[#This Row],[magn]]/1000</f>
        <v>2940.4360200000001</v>
      </c>
      <c r="K10348">
        <v>2018</v>
      </c>
      <c r="L10348" t="s">
        <v>1955</v>
      </c>
      <c r="M10348" s="144" t="s">
        <v>59</v>
      </c>
    </row>
    <row r="10349" spans="1:15" x14ac:dyDescent="0.2">
      <c r="A10349" t="s">
        <v>57</v>
      </c>
      <c r="B10349" s="144" t="s">
        <v>5</v>
      </c>
      <c r="C10349">
        <v>101</v>
      </c>
      <c r="D10349" t="str">
        <f>VLOOKUP(Oliusala[[#This Row],[postnumer]],Sveitarfelog[#All],4,FALSE)</f>
        <v>Garðabær,Hafnarfjarðarkaupstaður,Kópavogsbær,Reykjavíkurborg,Seltjarnarnesbær</v>
      </c>
      <c r="E10349" t="str">
        <f>VLOOKUP(Oliusala[[#This Row],[postnumer]],Sveitarfelog[#All],5,FALSE)</f>
        <v>Höfuðborgarsvæðið</v>
      </c>
      <c r="F10349" t="s">
        <v>25</v>
      </c>
      <c r="G10349" t="s">
        <v>24</v>
      </c>
      <c r="H10349" s="1" t="s">
        <v>58</v>
      </c>
      <c r="I10349" s="1">
        <v>3598272</v>
      </c>
      <c r="J10349" s="2">
        <f>VLOOKUP(Oliusala[[#This Row],[tegund]],Tegundir!$B$2:$D$19,3,FALSE)*Oliusala[[#This Row],[magn]]/1000</f>
        <v>3112.5052799999999</v>
      </c>
      <c r="K10349">
        <v>2018</v>
      </c>
      <c r="L10349" t="s">
        <v>1955</v>
      </c>
      <c r="M10349" s="144" t="s">
        <v>59</v>
      </c>
    </row>
    <row r="10350" spans="1:15" x14ac:dyDescent="0.2">
      <c r="A10350" t="s">
        <v>57</v>
      </c>
      <c r="B10350" s="144" t="s">
        <v>5</v>
      </c>
      <c r="C10350">
        <v>101</v>
      </c>
      <c r="D10350" t="str">
        <f>VLOOKUP(Oliusala[[#This Row],[postnumer]],Sveitarfelog[#All],4,FALSE)</f>
        <v>Garðabær,Hafnarfjarðarkaupstaður,Kópavogsbær,Reykjavíkurborg,Seltjarnarnesbær</v>
      </c>
      <c r="E10350" t="str">
        <f>VLOOKUP(Oliusala[[#This Row],[postnumer]],Sveitarfelog[#All],5,FALSE)</f>
        <v>Höfuðborgarsvæðið</v>
      </c>
      <c r="F10350" t="s">
        <v>25</v>
      </c>
      <c r="G10350" t="s">
        <v>24</v>
      </c>
      <c r="H10350" s="1" t="s">
        <v>60</v>
      </c>
      <c r="I10350" s="1">
        <v>54606</v>
      </c>
      <c r="J10350" s="2">
        <f>VLOOKUP(Oliusala[[#This Row],[tegund]],Tegundir!$B$2:$D$19,3,FALSE)*Oliusala[[#This Row],[magn]]/1000</f>
        <v>47.234190000000005</v>
      </c>
      <c r="K10350">
        <v>2018</v>
      </c>
      <c r="L10350" t="s">
        <v>1955</v>
      </c>
      <c r="M10350" s="144" t="s">
        <v>59</v>
      </c>
    </row>
    <row r="10351" spans="1:15" x14ac:dyDescent="0.2">
      <c r="A10351" t="s">
        <v>63</v>
      </c>
      <c r="B10351" s="144" t="s">
        <v>5</v>
      </c>
      <c r="C10351">
        <v>101</v>
      </c>
      <c r="D10351" t="str">
        <f>VLOOKUP(Oliusala[[#This Row],[postnumer]],Sveitarfelog[#All],4,FALSE)</f>
        <v>Garðabær,Hafnarfjarðarkaupstaður,Kópavogsbær,Reykjavíkurborg,Seltjarnarnesbær</v>
      </c>
      <c r="E10351" t="str">
        <f>VLOOKUP(Oliusala[[#This Row],[postnumer]],Sveitarfelog[#All],5,FALSE)</f>
        <v>Höfuðborgarsvæðið</v>
      </c>
      <c r="F10351" t="s">
        <v>25</v>
      </c>
      <c r="G10351" t="s">
        <v>24</v>
      </c>
      <c r="H10351" t="s">
        <v>58</v>
      </c>
      <c r="I10351" s="1">
        <v>146953</v>
      </c>
      <c r="J10351" s="2">
        <f>VLOOKUP(Oliusala[[#This Row],[tegund]],Tegundir!$B$2:$D$19,3,FALSE)*Oliusala[[#This Row],[magn]]/1000</f>
        <v>127.114345</v>
      </c>
      <c r="K10351">
        <v>2018</v>
      </c>
      <c r="L10351" t="s">
        <v>19</v>
      </c>
      <c r="M10351" s="144" t="s">
        <v>59</v>
      </c>
      <c r="O10351" s="144" t="s">
        <v>1997</v>
      </c>
    </row>
    <row r="10352" spans="1:15" x14ac:dyDescent="0.2">
      <c r="A10352" t="s">
        <v>63</v>
      </c>
      <c r="B10352" s="144" t="s">
        <v>5</v>
      </c>
      <c r="C10352">
        <v>101</v>
      </c>
      <c r="D10352" t="str">
        <f>VLOOKUP(Oliusala[[#This Row],[postnumer]],Sveitarfelog[#All],4,FALSE)</f>
        <v>Garðabær,Hafnarfjarðarkaupstaður,Kópavogsbær,Reykjavíkurborg,Seltjarnarnesbær</v>
      </c>
      <c r="E10352" t="str">
        <f>VLOOKUP(Oliusala[[#This Row],[postnumer]],Sveitarfelog[#All],5,FALSE)</f>
        <v>Höfuðborgarsvæðið</v>
      </c>
      <c r="F10352" t="s">
        <v>25</v>
      </c>
      <c r="G10352" t="s">
        <v>24</v>
      </c>
      <c r="H10352" s="1" t="s">
        <v>58</v>
      </c>
      <c r="I10352" s="1">
        <v>29953</v>
      </c>
      <c r="J10352" s="2">
        <f>VLOOKUP(Oliusala[[#This Row],[tegund]],Tegundir!$B$2:$D$19,3,FALSE)*Oliusala[[#This Row],[magn]]/1000</f>
        <v>25.909345000000002</v>
      </c>
      <c r="K10352">
        <v>2018</v>
      </c>
      <c r="L10352" t="s">
        <v>19</v>
      </c>
      <c r="M10352" s="144" t="s">
        <v>59</v>
      </c>
      <c r="O10352" s="144" t="s">
        <v>1997</v>
      </c>
    </row>
    <row r="10353" spans="1:15" x14ac:dyDescent="0.2">
      <c r="A10353" t="s">
        <v>63</v>
      </c>
      <c r="B10353" s="144" t="s">
        <v>5</v>
      </c>
      <c r="C10353">
        <v>101</v>
      </c>
      <c r="D10353" t="str">
        <f>VLOOKUP(Oliusala[[#This Row],[postnumer]],Sveitarfelog[#All],4,FALSE)</f>
        <v>Garðabær,Hafnarfjarðarkaupstaður,Kópavogsbær,Reykjavíkurborg,Seltjarnarnesbær</v>
      </c>
      <c r="E10353" t="str">
        <f>VLOOKUP(Oliusala[[#This Row],[postnumer]],Sveitarfelog[#All],5,FALSE)</f>
        <v>Höfuðborgarsvæðið</v>
      </c>
      <c r="F10353" t="s">
        <v>25</v>
      </c>
      <c r="G10353" t="s">
        <v>24</v>
      </c>
      <c r="H10353" s="1" t="s">
        <v>58</v>
      </c>
      <c r="I10353" s="1">
        <v>4517</v>
      </c>
      <c r="J10353" s="2">
        <f>VLOOKUP(Oliusala[[#This Row],[tegund]],Tegundir!$B$2:$D$19,3,FALSE)*Oliusala[[#This Row],[magn]]/1000</f>
        <v>3.9072049999999998</v>
      </c>
      <c r="K10353">
        <v>2018</v>
      </c>
      <c r="L10353" t="s">
        <v>19</v>
      </c>
      <c r="M10353" s="144" t="s">
        <v>59</v>
      </c>
      <c r="O10353" s="144" t="s">
        <v>1997</v>
      </c>
    </row>
    <row r="10354" spans="1:15" x14ac:dyDescent="0.2">
      <c r="A10354" t="s">
        <v>63</v>
      </c>
      <c r="B10354" s="144" t="s">
        <v>5</v>
      </c>
      <c r="C10354">
        <v>101</v>
      </c>
      <c r="D10354" t="str">
        <f>VLOOKUP(Oliusala[[#This Row],[postnumer]],Sveitarfelog[#All],4,FALSE)</f>
        <v>Garðabær,Hafnarfjarðarkaupstaður,Kópavogsbær,Reykjavíkurborg,Seltjarnarnesbær</v>
      </c>
      <c r="E10354" t="str">
        <f>VLOOKUP(Oliusala[[#This Row],[postnumer]],Sveitarfelog[#All],5,FALSE)</f>
        <v>Höfuðborgarsvæðið</v>
      </c>
      <c r="F10354" t="s">
        <v>25</v>
      </c>
      <c r="G10354" t="s">
        <v>24</v>
      </c>
      <c r="H10354" t="s">
        <v>58</v>
      </c>
      <c r="I10354" s="1">
        <v>89661</v>
      </c>
      <c r="J10354" s="2">
        <f>VLOOKUP(Oliusala[[#This Row],[tegund]],Tegundir!$B$2:$D$19,3,FALSE)*Oliusala[[#This Row],[magn]]/1000</f>
        <v>77.556764999999999</v>
      </c>
      <c r="K10354">
        <v>2018</v>
      </c>
      <c r="L10354" t="s">
        <v>19</v>
      </c>
      <c r="M10354" s="144" t="s">
        <v>59</v>
      </c>
      <c r="O10354" s="144" t="s">
        <v>1997</v>
      </c>
    </row>
    <row r="10355" spans="1:15" x14ac:dyDescent="0.2">
      <c r="A10355" t="s">
        <v>63</v>
      </c>
      <c r="B10355" s="144" t="s">
        <v>5</v>
      </c>
      <c r="C10355">
        <v>101</v>
      </c>
      <c r="D10355" t="str">
        <f>VLOOKUP(Oliusala[[#This Row],[postnumer]],Sveitarfelog[#All],4,FALSE)</f>
        <v>Garðabær,Hafnarfjarðarkaupstaður,Kópavogsbær,Reykjavíkurborg,Seltjarnarnesbær</v>
      </c>
      <c r="E10355" t="str">
        <f>VLOOKUP(Oliusala[[#This Row],[postnumer]],Sveitarfelog[#All],5,FALSE)</f>
        <v>Höfuðborgarsvæðið</v>
      </c>
      <c r="F10355" t="s">
        <v>25</v>
      </c>
      <c r="G10355" t="s">
        <v>24</v>
      </c>
      <c r="H10355" s="1" t="s">
        <v>58</v>
      </c>
      <c r="I10355" s="1">
        <v>25626</v>
      </c>
      <c r="J10355" s="2">
        <f>VLOOKUP(Oliusala[[#This Row],[tegund]],Tegundir!$B$2:$D$19,3,FALSE)*Oliusala[[#This Row],[magn]]/1000</f>
        <v>22.16649</v>
      </c>
      <c r="K10355">
        <v>2018</v>
      </c>
      <c r="L10355" t="s">
        <v>19</v>
      </c>
      <c r="M10355" s="144" t="s">
        <v>59</v>
      </c>
      <c r="O10355" s="144" t="s">
        <v>1997</v>
      </c>
    </row>
    <row r="10356" spans="1:15" x14ac:dyDescent="0.2">
      <c r="A10356" t="s">
        <v>63</v>
      </c>
      <c r="B10356" s="144" t="s">
        <v>5</v>
      </c>
      <c r="C10356">
        <v>101</v>
      </c>
      <c r="D10356" t="str">
        <f>VLOOKUP(Oliusala[[#This Row],[postnumer]],Sveitarfelog[#All],4,FALSE)</f>
        <v>Garðabær,Hafnarfjarðarkaupstaður,Kópavogsbær,Reykjavíkurborg,Seltjarnarnesbær</v>
      </c>
      <c r="E10356" t="str">
        <f>VLOOKUP(Oliusala[[#This Row],[postnumer]],Sveitarfelog[#All],5,FALSE)</f>
        <v>Höfuðborgarsvæðið</v>
      </c>
      <c r="F10356" t="s">
        <v>25</v>
      </c>
      <c r="G10356" t="s">
        <v>24</v>
      </c>
      <c r="H10356" t="s">
        <v>58</v>
      </c>
      <c r="I10356" s="1">
        <v>11148</v>
      </c>
      <c r="J10356" s="2">
        <f>VLOOKUP(Oliusala[[#This Row],[tegund]],Tegundir!$B$2:$D$19,3,FALSE)*Oliusala[[#This Row],[magn]]/1000</f>
        <v>9.6430199999999999</v>
      </c>
      <c r="K10356">
        <v>2018</v>
      </c>
      <c r="L10356" t="s">
        <v>19</v>
      </c>
      <c r="M10356" s="144" t="s">
        <v>59</v>
      </c>
      <c r="O10356" s="144" t="s">
        <v>1997</v>
      </c>
    </row>
    <row r="10357" spans="1:15" x14ac:dyDescent="0.2">
      <c r="A10357" t="s">
        <v>63</v>
      </c>
      <c r="B10357" s="144" t="s">
        <v>5</v>
      </c>
      <c r="C10357">
        <v>101</v>
      </c>
      <c r="D10357" t="str">
        <f>VLOOKUP(Oliusala[[#This Row],[postnumer]],Sveitarfelog[#All],4,FALSE)</f>
        <v>Garðabær,Hafnarfjarðarkaupstaður,Kópavogsbær,Reykjavíkurborg,Seltjarnarnesbær</v>
      </c>
      <c r="E10357" t="str">
        <f>VLOOKUP(Oliusala[[#This Row],[postnumer]],Sveitarfelog[#All],5,FALSE)</f>
        <v>Höfuðborgarsvæðið</v>
      </c>
      <c r="F10357" t="s">
        <v>25</v>
      </c>
      <c r="G10357" t="s">
        <v>24</v>
      </c>
      <c r="H10357" t="s">
        <v>58</v>
      </c>
      <c r="I10357" s="1">
        <v>74376</v>
      </c>
      <c r="J10357" s="2">
        <f>VLOOKUP(Oliusala[[#This Row],[tegund]],Tegundir!$B$2:$D$19,3,FALSE)*Oliusala[[#This Row],[magn]]/1000</f>
        <v>64.335239999999999</v>
      </c>
      <c r="K10357">
        <v>2018</v>
      </c>
      <c r="L10357" t="s">
        <v>19</v>
      </c>
      <c r="M10357" s="144" t="s">
        <v>59</v>
      </c>
      <c r="O10357" s="144" t="s">
        <v>1997</v>
      </c>
    </row>
    <row r="10358" spans="1:15" x14ac:dyDescent="0.2">
      <c r="A10358" t="s">
        <v>63</v>
      </c>
      <c r="B10358" s="144" t="s">
        <v>5</v>
      </c>
      <c r="C10358">
        <v>101</v>
      </c>
      <c r="D10358" t="str">
        <f>VLOOKUP(Oliusala[[#This Row],[postnumer]],Sveitarfelog[#All],4,FALSE)</f>
        <v>Garðabær,Hafnarfjarðarkaupstaður,Kópavogsbær,Reykjavíkurborg,Seltjarnarnesbær</v>
      </c>
      <c r="E10358" t="str">
        <f>VLOOKUP(Oliusala[[#This Row],[postnumer]],Sveitarfelog[#All],5,FALSE)</f>
        <v>Höfuðborgarsvæðið</v>
      </c>
      <c r="F10358" t="s">
        <v>25</v>
      </c>
      <c r="G10358" t="s">
        <v>24</v>
      </c>
      <c r="H10358" s="1" t="s">
        <v>58</v>
      </c>
      <c r="I10358" s="1">
        <v>74492</v>
      </c>
      <c r="J10358" s="2">
        <f>VLOOKUP(Oliusala[[#This Row],[tegund]],Tegundir!$B$2:$D$19,3,FALSE)*Oliusala[[#This Row],[magn]]/1000</f>
        <v>64.435580000000002</v>
      </c>
      <c r="K10358">
        <v>2018</v>
      </c>
      <c r="L10358" t="s">
        <v>19</v>
      </c>
      <c r="M10358" s="144" t="s">
        <v>59</v>
      </c>
      <c r="O10358" s="144" t="s">
        <v>1997</v>
      </c>
    </row>
    <row r="10359" spans="1:15" x14ac:dyDescent="0.2">
      <c r="A10359" t="s">
        <v>63</v>
      </c>
      <c r="B10359" s="144" t="s">
        <v>5</v>
      </c>
      <c r="C10359">
        <v>101</v>
      </c>
      <c r="D10359" t="str">
        <f>VLOOKUP(Oliusala[[#This Row],[postnumer]],Sveitarfelog[#All],4,FALSE)</f>
        <v>Garðabær,Hafnarfjarðarkaupstaður,Kópavogsbær,Reykjavíkurborg,Seltjarnarnesbær</v>
      </c>
      <c r="E10359" t="str">
        <f>VLOOKUP(Oliusala[[#This Row],[postnumer]],Sveitarfelog[#All],5,FALSE)</f>
        <v>Höfuðborgarsvæðið</v>
      </c>
      <c r="F10359" t="s">
        <v>25</v>
      </c>
      <c r="G10359" t="s">
        <v>24</v>
      </c>
      <c r="H10359" s="1" t="s">
        <v>58</v>
      </c>
      <c r="I10359" s="1">
        <v>1781494</v>
      </c>
      <c r="J10359" s="2">
        <f>VLOOKUP(Oliusala[[#This Row],[tegund]],Tegundir!$B$2:$D$19,3,FALSE)*Oliusala[[#This Row],[magn]]/1000</f>
        <v>1540.9923100000001</v>
      </c>
      <c r="K10359">
        <v>2018</v>
      </c>
      <c r="L10359" t="s">
        <v>19</v>
      </c>
      <c r="M10359" s="144" t="s">
        <v>59</v>
      </c>
      <c r="O10359" s="144" t="s">
        <v>1997</v>
      </c>
    </row>
    <row r="10360" spans="1:15" x14ac:dyDescent="0.2">
      <c r="A10360" t="s">
        <v>63</v>
      </c>
      <c r="B10360" s="144" t="s">
        <v>5</v>
      </c>
      <c r="C10360">
        <v>101</v>
      </c>
      <c r="D10360" t="str">
        <f>VLOOKUP(Oliusala[[#This Row],[postnumer]],Sveitarfelog[#All],4,FALSE)</f>
        <v>Garðabær,Hafnarfjarðarkaupstaður,Kópavogsbær,Reykjavíkurborg,Seltjarnarnesbær</v>
      </c>
      <c r="E10360" t="str">
        <f>VLOOKUP(Oliusala[[#This Row],[postnumer]],Sveitarfelog[#All],5,FALSE)</f>
        <v>Höfuðborgarsvæðið</v>
      </c>
      <c r="F10360" t="s">
        <v>25</v>
      </c>
      <c r="G10360" t="s">
        <v>24</v>
      </c>
      <c r="H10360" s="1" t="s">
        <v>58</v>
      </c>
      <c r="I10360" s="1">
        <v>62216</v>
      </c>
      <c r="J10360" s="2">
        <f>VLOOKUP(Oliusala[[#This Row],[tegund]],Tegundir!$B$2:$D$19,3,FALSE)*Oliusala[[#This Row],[magn]]/1000</f>
        <v>53.816839999999999</v>
      </c>
      <c r="K10360">
        <v>2018</v>
      </c>
      <c r="L10360" t="s">
        <v>19</v>
      </c>
      <c r="M10360" s="144" t="s">
        <v>59</v>
      </c>
      <c r="O10360" s="144" t="s">
        <v>1997</v>
      </c>
    </row>
    <row r="10361" spans="1:15" x14ac:dyDescent="0.2">
      <c r="A10361" t="s">
        <v>63</v>
      </c>
      <c r="B10361" s="144" t="s">
        <v>5</v>
      </c>
      <c r="C10361">
        <v>101</v>
      </c>
      <c r="D10361" t="str">
        <f>VLOOKUP(Oliusala[[#This Row],[postnumer]],Sveitarfelog[#All],4,FALSE)</f>
        <v>Garðabær,Hafnarfjarðarkaupstaður,Kópavogsbær,Reykjavíkurborg,Seltjarnarnesbær</v>
      </c>
      <c r="E10361" t="str">
        <f>VLOOKUP(Oliusala[[#This Row],[postnumer]],Sveitarfelog[#All],5,FALSE)</f>
        <v>Höfuðborgarsvæðið</v>
      </c>
      <c r="F10361" t="s">
        <v>25</v>
      </c>
      <c r="G10361" t="s">
        <v>24</v>
      </c>
      <c r="H10361" t="s">
        <v>58</v>
      </c>
      <c r="I10361" s="1">
        <v>1434058</v>
      </c>
      <c r="J10361" s="2">
        <f>VLOOKUP(Oliusala[[#This Row],[tegund]],Tegundir!$B$2:$D$19,3,FALSE)*Oliusala[[#This Row],[magn]]/1000</f>
        <v>1240.4601699999998</v>
      </c>
      <c r="K10361">
        <v>2018</v>
      </c>
      <c r="L10361" t="s">
        <v>19</v>
      </c>
      <c r="M10361" s="144" t="s">
        <v>59</v>
      </c>
      <c r="O10361" s="144" t="s">
        <v>1997</v>
      </c>
    </row>
    <row r="10362" spans="1:15" x14ac:dyDescent="0.2">
      <c r="A10362" t="s">
        <v>63</v>
      </c>
      <c r="B10362" s="144" t="s">
        <v>5</v>
      </c>
      <c r="C10362">
        <v>101</v>
      </c>
      <c r="D10362" t="str">
        <f>VLOOKUP(Oliusala[[#This Row],[postnumer]],Sveitarfelog[#All],4,FALSE)</f>
        <v>Garðabær,Hafnarfjarðarkaupstaður,Kópavogsbær,Reykjavíkurborg,Seltjarnarnesbær</v>
      </c>
      <c r="E10362" t="str">
        <f>VLOOKUP(Oliusala[[#This Row],[postnumer]],Sveitarfelog[#All],5,FALSE)</f>
        <v>Höfuðborgarsvæðið</v>
      </c>
      <c r="F10362" t="s">
        <v>25</v>
      </c>
      <c r="G10362" t="s">
        <v>24</v>
      </c>
      <c r="H10362" s="1" t="s">
        <v>58</v>
      </c>
      <c r="I10362" s="1">
        <v>56565</v>
      </c>
      <c r="J10362" s="2">
        <f>VLOOKUP(Oliusala[[#This Row],[tegund]],Tegundir!$B$2:$D$19,3,FALSE)*Oliusala[[#This Row],[magn]]/1000</f>
        <v>48.928725</v>
      </c>
      <c r="K10362">
        <v>2018</v>
      </c>
      <c r="L10362" t="s">
        <v>19</v>
      </c>
      <c r="M10362" s="144" t="s">
        <v>59</v>
      </c>
      <c r="O10362" s="144" t="s">
        <v>1997</v>
      </c>
    </row>
    <row r="10363" spans="1:15" x14ac:dyDescent="0.2">
      <c r="A10363" t="s">
        <v>76</v>
      </c>
      <c r="B10363" s="144" t="s">
        <v>76</v>
      </c>
      <c r="C10363">
        <v>340</v>
      </c>
      <c r="D10363" t="str">
        <f>VLOOKUP(Oliusala[[#This Row],[postnumer]],Sveitarfelog[#All],4,FALSE)</f>
        <v>Eyja- og Miklaholtshreppur,Sveitarfélagið Stykkishólmur</v>
      </c>
      <c r="E10363" t="str">
        <f>VLOOKUP(Oliusala[[#This Row],[postnumer]],Sveitarfelog[#All],5,FALSE)</f>
        <v>Vesturland</v>
      </c>
      <c r="F10363" t="s">
        <v>25</v>
      </c>
      <c r="G10363" t="s">
        <v>24</v>
      </c>
      <c r="H10363" t="s">
        <v>58</v>
      </c>
      <c r="I10363" s="1">
        <v>140000</v>
      </c>
      <c r="J10363" s="2">
        <f>VLOOKUP(Oliusala[[#This Row],[tegund]],Tegundir!$B$2:$D$19,3,FALSE)*Oliusala[[#This Row],[magn]]/1000</f>
        <v>121.1</v>
      </c>
      <c r="K10363">
        <v>2018</v>
      </c>
      <c r="L10363" t="s">
        <v>19</v>
      </c>
      <c r="M10363" s="144" t="s">
        <v>59</v>
      </c>
      <c r="N10363" s="144" t="s">
        <v>1939</v>
      </c>
      <c r="O10363" s="144" t="s">
        <v>1997</v>
      </c>
    </row>
    <row r="10364" spans="1:15" x14ac:dyDescent="0.2">
      <c r="A10364" t="s">
        <v>76</v>
      </c>
      <c r="B10364" s="144" t="s">
        <v>76</v>
      </c>
      <c r="C10364">
        <v>340</v>
      </c>
      <c r="D10364" t="str">
        <f>VLOOKUP(Oliusala[[#This Row],[postnumer]],Sveitarfelog[#All],4,FALSE)</f>
        <v>Eyja- og Miklaholtshreppur,Sveitarfélagið Stykkishólmur</v>
      </c>
      <c r="E10364" t="str">
        <f>VLOOKUP(Oliusala[[#This Row],[postnumer]],Sveitarfelog[#All],5,FALSE)</f>
        <v>Vesturland</v>
      </c>
      <c r="F10364" t="s">
        <v>25</v>
      </c>
      <c r="G10364" t="s">
        <v>24</v>
      </c>
      <c r="H10364" t="s">
        <v>58</v>
      </c>
      <c r="I10364" s="1">
        <v>223073</v>
      </c>
      <c r="J10364" s="2">
        <f>VLOOKUP(Oliusala[[#This Row],[tegund]],Tegundir!$B$2:$D$19,3,FALSE)*Oliusala[[#This Row],[magn]]/1000</f>
        <v>192.958145</v>
      </c>
      <c r="K10364">
        <v>2018</v>
      </c>
      <c r="L10364" t="s">
        <v>1955</v>
      </c>
      <c r="M10364" s="144" t="s">
        <v>59</v>
      </c>
      <c r="N10364" s="144" t="s">
        <v>1939</v>
      </c>
    </row>
    <row r="10365" spans="1:15" x14ac:dyDescent="0.2">
      <c r="A10365" t="s">
        <v>57</v>
      </c>
      <c r="B10365" s="144" t="s">
        <v>5</v>
      </c>
      <c r="C10365">
        <v>101</v>
      </c>
      <c r="D10365" t="str">
        <f>VLOOKUP(Oliusala[[#This Row],[postnumer]],Sveitarfelog[#All],4,FALSE)</f>
        <v>Garðabær,Hafnarfjarðarkaupstaður,Kópavogsbær,Reykjavíkurborg,Seltjarnarnesbær</v>
      </c>
      <c r="E10365" t="str">
        <f>VLOOKUP(Oliusala[[#This Row],[postnumer]],Sveitarfelog[#All],5,FALSE)</f>
        <v>Höfuðborgarsvæðið</v>
      </c>
      <c r="F10365" t="s">
        <v>27</v>
      </c>
      <c r="G10365" t="s">
        <v>24</v>
      </c>
      <c r="H10365" s="1" t="s">
        <v>61</v>
      </c>
      <c r="I10365" s="1">
        <v>877947</v>
      </c>
      <c r="J10365" s="2">
        <f>VLOOKUP(Oliusala[[#This Row],[tegund]],Tegundir!$B$2:$D$19,3,FALSE)*Oliusala[[#This Row],[magn]]/1000</f>
        <v>759.42415500000004</v>
      </c>
      <c r="K10365">
        <v>2018</v>
      </c>
      <c r="L10365" t="s">
        <v>19</v>
      </c>
      <c r="M10365" s="144" t="s">
        <v>62</v>
      </c>
      <c r="O10365" s="144" t="s">
        <v>1998</v>
      </c>
    </row>
    <row r="10366" spans="1:15" x14ac:dyDescent="0.2">
      <c r="A10366" t="s">
        <v>57</v>
      </c>
      <c r="B10366" s="144" t="s">
        <v>5</v>
      </c>
      <c r="C10366">
        <v>101</v>
      </c>
      <c r="D10366" t="str">
        <f>VLOOKUP(Oliusala[[#This Row],[postnumer]],Sveitarfelog[#All],4,FALSE)</f>
        <v>Garðabær,Hafnarfjarðarkaupstaður,Kópavogsbær,Reykjavíkurborg,Seltjarnarnesbær</v>
      </c>
      <c r="E10366" t="str">
        <f>VLOOKUP(Oliusala[[#This Row],[postnumer]],Sveitarfelog[#All],5,FALSE)</f>
        <v>Höfuðborgarsvæðið</v>
      </c>
      <c r="F10366" t="s">
        <v>29</v>
      </c>
      <c r="G10366" t="s">
        <v>24</v>
      </c>
      <c r="H10366" s="1" t="s">
        <v>61</v>
      </c>
      <c r="I10366" s="1">
        <v>8694197</v>
      </c>
      <c r="J10366" s="2">
        <f>VLOOKUP(Oliusala[[#This Row],[tegund]],Tegundir!$B$2:$D$19,3,FALSE)*Oliusala[[#This Row],[magn]]/1000</f>
        <v>7520.4804050000002</v>
      </c>
      <c r="K10366">
        <v>2018</v>
      </c>
      <c r="L10366" t="s">
        <v>19</v>
      </c>
      <c r="M10366" s="144" t="s">
        <v>62</v>
      </c>
      <c r="O10366" s="144" t="s">
        <v>1998</v>
      </c>
    </row>
    <row r="10367" spans="1:15" x14ac:dyDescent="0.2">
      <c r="A10367" t="s">
        <v>57</v>
      </c>
      <c r="B10367" s="144" t="s">
        <v>5</v>
      </c>
      <c r="C10367">
        <v>101</v>
      </c>
      <c r="D10367" t="str">
        <f>VLOOKUP(Oliusala[[#This Row],[postnumer]],Sveitarfelog[#All],4,FALSE)</f>
        <v>Garðabær,Hafnarfjarðarkaupstaður,Kópavogsbær,Reykjavíkurborg,Seltjarnarnesbær</v>
      </c>
      <c r="E10367" t="str">
        <f>VLOOKUP(Oliusala[[#This Row],[postnumer]],Sveitarfelog[#All],5,FALSE)</f>
        <v>Höfuðborgarsvæðið</v>
      </c>
      <c r="F10367" t="s">
        <v>30</v>
      </c>
      <c r="G10367" t="s">
        <v>24</v>
      </c>
      <c r="H10367" s="1" t="s">
        <v>61</v>
      </c>
      <c r="I10367" s="1">
        <v>67462</v>
      </c>
      <c r="J10367" s="2">
        <f>VLOOKUP(Oliusala[[#This Row],[tegund]],Tegundir!$B$2:$D$19,3,FALSE)*Oliusala[[#This Row],[magn]]/1000</f>
        <v>58.35463</v>
      </c>
      <c r="K10367">
        <v>2018</v>
      </c>
      <c r="L10367" t="s">
        <v>19</v>
      </c>
      <c r="M10367" s="144" t="s">
        <v>62</v>
      </c>
      <c r="O10367" s="144" t="s">
        <v>1998</v>
      </c>
    </row>
    <row r="10368" spans="1:15" x14ac:dyDescent="0.2">
      <c r="A10368" t="s">
        <v>57</v>
      </c>
      <c r="B10368" s="144" t="s">
        <v>5</v>
      </c>
      <c r="C10368">
        <v>101</v>
      </c>
      <c r="D10368" t="str">
        <f>VLOOKUP(Oliusala[[#This Row],[postnumer]],Sveitarfelog[#All],4,FALSE)</f>
        <v>Garðabær,Hafnarfjarðarkaupstaður,Kópavogsbær,Reykjavíkurborg,Seltjarnarnesbær</v>
      </c>
      <c r="E10368" t="str">
        <f>VLOOKUP(Oliusala[[#This Row],[postnumer]],Sveitarfelog[#All],5,FALSE)</f>
        <v>Höfuðborgarsvæðið</v>
      </c>
      <c r="F10368" t="s">
        <v>29</v>
      </c>
      <c r="G10368" t="s">
        <v>24</v>
      </c>
      <c r="H10368" s="1" t="s">
        <v>61</v>
      </c>
      <c r="I10368" s="1">
        <v>12748514</v>
      </c>
      <c r="J10368" s="2">
        <f>VLOOKUP(Oliusala[[#This Row],[tegund]],Tegundir!$B$2:$D$19,3,FALSE)*Oliusala[[#This Row],[magn]]/1000</f>
        <v>11027.464609999999</v>
      </c>
      <c r="K10368">
        <v>2018</v>
      </c>
      <c r="L10368" t="s">
        <v>19</v>
      </c>
      <c r="M10368" s="144" t="s">
        <v>62</v>
      </c>
      <c r="O10368" s="144" t="s">
        <v>1998</v>
      </c>
    </row>
    <row r="10369" spans="1:15" x14ac:dyDescent="0.2">
      <c r="A10369" t="s">
        <v>57</v>
      </c>
      <c r="B10369" s="144" t="s">
        <v>5</v>
      </c>
      <c r="C10369">
        <v>101</v>
      </c>
      <c r="D10369" t="str">
        <f>VLOOKUP(Oliusala[[#This Row],[postnumer]],Sveitarfelog[#All],4,FALSE)</f>
        <v>Garðabær,Hafnarfjarðarkaupstaður,Kópavogsbær,Reykjavíkurborg,Seltjarnarnesbær</v>
      </c>
      <c r="E10369" t="str">
        <f>VLOOKUP(Oliusala[[#This Row],[postnumer]],Sveitarfelog[#All],5,FALSE)</f>
        <v>Höfuðborgarsvæðið</v>
      </c>
      <c r="F10369" t="s">
        <v>24</v>
      </c>
      <c r="G10369" t="s">
        <v>24</v>
      </c>
      <c r="H10369" s="1" t="s">
        <v>61</v>
      </c>
      <c r="I10369" s="1">
        <v>1701045</v>
      </c>
      <c r="J10369" s="2">
        <f>VLOOKUP(Oliusala[[#This Row],[tegund]],Tegundir!$B$2:$D$19,3,FALSE)*Oliusala[[#This Row],[magn]]/1000</f>
        <v>1471.4039250000001</v>
      </c>
      <c r="K10369">
        <v>2018</v>
      </c>
      <c r="L10369" t="s">
        <v>18</v>
      </c>
      <c r="M10369" s="144" t="s">
        <v>62</v>
      </c>
    </row>
    <row r="10370" spans="1:15" x14ac:dyDescent="0.2">
      <c r="A10370" t="s">
        <v>57</v>
      </c>
      <c r="B10370" s="144" t="s">
        <v>5</v>
      </c>
      <c r="C10370">
        <v>101</v>
      </c>
      <c r="D10370" t="str">
        <f>VLOOKUP(Oliusala[[#This Row],[postnumer]],Sveitarfelog[#All],4,FALSE)</f>
        <v>Garðabær,Hafnarfjarðarkaupstaður,Kópavogsbær,Reykjavíkurborg,Seltjarnarnesbær</v>
      </c>
      <c r="E10370" t="str">
        <f>VLOOKUP(Oliusala[[#This Row],[postnumer]],Sveitarfelog[#All],5,FALSE)</f>
        <v>Höfuðborgarsvæðið</v>
      </c>
      <c r="F10370" t="s">
        <v>29</v>
      </c>
      <c r="G10370" t="s">
        <v>24</v>
      </c>
      <c r="H10370" s="1" t="s">
        <v>61</v>
      </c>
      <c r="I10370" s="1">
        <v>39484830</v>
      </c>
      <c r="J10370" s="2">
        <f>VLOOKUP(Oliusala[[#This Row],[tegund]],Tegundir!$B$2:$D$19,3,FALSE)*Oliusala[[#This Row],[magn]]/1000</f>
        <v>34154.377950000002</v>
      </c>
      <c r="K10370">
        <v>2018</v>
      </c>
      <c r="L10370" t="s">
        <v>19</v>
      </c>
      <c r="M10370" s="144" t="s">
        <v>62</v>
      </c>
      <c r="O10370" s="144" t="s">
        <v>1998</v>
      </c>
    </row>
    <row r="10371" spans="1:15" x14ac:dyDescent="0.2">
      <c r="A10371" t="s">
        <v>57</v>
      </c>
      <c r="B10371" s="144" t="s">
        <v>5</v>
      </c>
      <c r="C10371">
        <v>101</v>
      </c>
      <c r="D10371" t="str">
        <f>VLOOKUP(Oliusala[[#This Row],[postnumer]],Sveitarfelog[#All],4,FALSE)</f>
        <v>Garðabær,Hafnarfjarðarkaupstaður,Kópavogsbær,Reykjavíkurborg,Seltjarnarnesbær</v>
      </c>
      <c r="E10371" t="str">
        <f>VLOOKUP(Oliusala[[#This Row],[postnumer]],Sveitarfelog[#All],5,FALSE)</f>
        <v>Höfuðborgarsvæðið</v>
      </c>
      <c r="F10371" t="s">
        <v>25</v>
      </c>
      <c r="G10371" t="s">
        <v>24</v>
      </c>
      <c r="H10371" s="1" t="s">
        <v>61</v>
      </c>
      <c r="I10371" s="1">
        <v>86167</v>
      </c>
      <c r="J10371" s="2">
        <f>VLOOKUP(Oliusala[[#This Row],[tegund]],Tegundir!$B$2:$D$19,3,FALSE)*Oliusala[[#This Row],[magn]]/1000</f>
        <v>74.534455000000008</v>
      </c>
      <c r="K10371">
        <v>2018</v>
      </c>
      <c r="L10371" t="s">
        <v>19</v>
      </c>
      <c r="M10371" s="144" t="s">
        <v>62</v>
      </c>
      <c r="O10371" s="144" t="s">
        <v>1997</v>
      </c>
    </row>
    <row r="10372" spans="1:15" x14ac:dyDescent="0.2">
      <c r="A10372" t="s">
        <v>57</v>
      </c>
      <c r="B10372" s="144" t="s">
        <v>5</v>
      </c>
      <c r="C10372">
        <v>101</v>
      </c>
      <c r="D10372" t="str">
        <f>VLOOKUP(Oliusala[[#This Row],[postnumer]],Sveitarfelog[#All],4,FALSE)</f>
        <v>Garðabær,Hafnarfjarðarkaupstaður,Kópavogsbær,Reykjavíkurborg,Seltjarnarnesbær</v>
      </c>
      <c r="E10372" t="str">
        <f>VLOOKUP(Oliusala[[#This Row],[postnumer]],Sveitarfelog[#All],5,FALSE)</f>
        <v>Höfuðborgarsvæðið</v>
      </c>
      <c r="F10372" t="s">
        <v>25</v>
      </c>
      <c r="G10372" t="s">
        <v>24</v>
      </c>
      <c r="H10372" s="1" t="s">
        <v>61</v>
      </c>
      <c r="I10372" s="1">
        <v>132043</v>
      </c>
      <c r="J10372" s="2">
        <f>VLOOKUP(Oliusala[[#This Row],[tegund]],Tegundir!$B$2:$D$19,3,FALSE)*Oliusala[[#This Row],[magn]]/1000</f>
        <v>114.21719499999999</v>
      </c>
      <c r="K10372">
        <v>2018</v>
      </c>
      <c r="L10372" t="s">
        <v>19</v>
      </c>
      <c r="M10372" s="144" t="s">
        <v>62</v>
      </c>
      <c r="O10372" s="144" t="s">
        <v>1997</v>
      </c>
    </row>
    <row r="10373" spans="1:15" x14ac:dyDescent="0.2">
      <c r="A10373" t="s">
        <v>63</v>
      </c>
      <c r="B10373" s="144" t="s">
        <v>72</v>
      </c>
      <c r="C10373">
        <v>190</v>
      </c>
      <c r="D10373" t="str">
        <f>VLOOKUP(Oliusala[[#This Row],[postnumer]],Sveitarfelog[#All],4,FALSE)</f>
        <v>Sveitarfélagið Vogar</v>
      </c>
      <c r="E10373" t="str">
        <f>VLOOKUP(Oliusala[[#This Row],[postnumer]],Sveitarfelog[#All],5,FALSE)</f>
        <v>Suðurnes</v>
      </c>
      <c r="F10373" t="s">
        <v>24</v>
      </c>
      <c r="G10373" t="s">
        <v>24</v>
      </c>
      <c r="H10373" t="s">
        <v>58</v>
      </c>
      <c r="I10373" s="1">
        <v>194378</v>
      </c>
      <c r="J10373" s="2">
        <f>VLOOKUP(Oliusala[[#This Row],[tegund]],Tegundir!$B$2:$D$19,3,FALSE)*Oliusala[[#This Row],[magn]]/1000</f>
        <v>168.13696999999999</v>
      </c>
      <c r="K10373">
        <v>2018</v>
      </c>
      <c r="L10373" t="s">
        <v>18</v>
      </c>
      <c r="M10373" s="144" t="s">
        <v>59</v>
      </c>
    </row>
    <row r="10374" spans="1:15" x14ac:dyDescent="0.2">
      <c r="A10374" t="s">
        <v>83</v>
      </c>
      <c r="B10374" s="144" t="s">
        <v>110</v>
      </c>
      <c r="C10374">
        <v>420</v>
      </c>
      <c r="D10374" t="str">
        <f>VLOOKUP(Oliusala[[#This Row],[postnumer]],Sveitarfelog[#All],4,FALSE)</f>
        <v>Súðavíkurhreppur</v>
      </c>
      <c r="E10374" t="str">
        <f>VLOOKUP(Oliusala[[#This Row],[postnumer]],Sveitarfelog[#All],5,FALSE)</f>
        <v>Vestfirðir</v>
      </c>
      <c r="F10374" t="s">
        <v>25</v>
      </c>
      <c r="G10374" t="s">
        <v>24</v>
      </c>
      <c r="H10374" t="s">
        <v>60</v>
      </c>
      <c r="I10374" s="1">
        <v>67512.5</v>
      </c>
      <c r="J10374" s="2">
        <f>VLOOKUP(Oliusala[[#This Row],[tegund]],Tegundir!$B$2:$D$19,3,FALSE)*Oliusala[[#This Row],[magn]]/1000</f>
        <v>58.398312500000003</v>
      </c>
      <c r="K10374">
        <v>2018</v>
      </c>
      <c r="L10374" t="s">
        <v>19</v>
      </c>
      <c r="M10374" s="144" t="s">
        <v>59</v>
      </c>
      <c r="N10374" s="144" t="s">
        <v>1939</v>
      </c>
      <c r="O10374" s="144" t="s">
        <v>1997</v>
      </c>
    </row>
    <row r="10375" spans="1:15" x14ac:dyDescent="0.2">
      <c r="A10375" t="s">
        <v>83</v>
      </c>
      <c r="B10375" s="144" t="s">
        <v>110</v>
      </c>
      <c r="C10375">
        <v>420</v>
      </c>
      <c r="D10375" t="str">
        <f>VLOOKUP(Oliusala[[#This Row],[postnumer]],Sveitarfelog[#All],4,FALSE)</f>
        <v>Súðavíkurhreppur</v>
      </c>
      <c r="E10375" t="str">
        <f>VLOOKUP(Oliusala[[#This Row],[postnumer]],Sveitarfelog[#All],5,FALSE)</f>
        <v>Vestfirðir</v>
      </c>
      <c r="F10375" t="s">
        <v>25</v>
      </c>
      <c r="G10375" t="s">
        <v>24</v>
      </c>
      <c r="H10375" t="s">
        <v>60</v>
      </c>
      <c r="I10375" s="1">
        <v>67512.5</v>
      </c>
      <c r="J10375" s="2">
        <f>VLOOKUP(Oliusala[[#This Row],[tegund]],Tegundir!$B$2:$D$19,3,FALSE)*Oliusala[[#This Row],[magn]]/1000</f>
        <v>58.398312500000003</v>
      </c>
      <c r="K10375">
        <v>2018</v>
      </c>
      <c r="L10375" t="s">
        <v>1955</v>
      </c>
      <c r="M10375" s="144" t="s">
        <v>59</v>
      </c>
      <c r="N10375" s="144" t="s">
        <v>1939</v>
      </c>
    </row>
    <row r="10376" spans="1:15" x14ac:dyDescent="0.2">
      <c r="A10376" t="s">
        <v>57</v>
      </c>
      <c r="B10376" s="144" t="s">
        <v>75</v>
      </c>
      <c r="C10376">
        <v>230</v>
      </c>
      <c r="D10376" t="str">
        <f>VLOOKUP(Oliusala[[#This Row],[postnumer]],Sveitarfelog[#All],4,FALSE)</f>
        <v>Reykjanesbær</v>
      </c>
      <c r="E10376" t="str">
        <f>VLOOKUP(Oliusala[[#This Row],[postnumer]],Sveitarfelog[#All],5,FALSE)</f>
        <v>Suðurnes</v>
      </c>
      <c r="F10376" t="s">
        <v>24</v>
      </c>
      <c r="G10376" t="s">
        <v>24</v>
      </c>
      <c r="H10376" t="s">
        <v>60</v>
      </c>
      <c r="I10376" s="1">
        <v>527292</v>
      </c>
      <c r="J10376" s="2">
        <f>VLOOKUP(Oliusala[[#This Row],[tegund]],Tegundir!$B$2:$D$19,3,FALSE)*Oliusala[[#This Row],[magn]]/1000</f>
        <v>456.10758000000004</v>
      </c>
      <c r="K10376">
        <v>2018</v>
      </c>
      <c r="L10376" t="s">
        <v>18</v>
      </c>
      <c r="M10376" s="144" t="s">
        <v>59</v>
      </c>
    </row>
    <row r="10377" spans="1:15" x14ac:dyDescent="0.2">
      <c r="A10377" t="s">
        <v>57</v>
      </c>
      <c r="B10377" s="144" t="s">
        <v>75</v>
      </c>
      <c r="C10377">
        <v>230</v>
      </c>
      <c r="D10377" t="str">
        <f>VLOOKUP(Oliusala[[#This Row],[postnumer]],Sveitarfelog[#All],4,FALSE)</f>
        <v>Reykjanesbær</v>
      </c>
      <c r="E10377" t="str">
        <f>VLOOKUP(Oliusala[[#This Row],[postnumer]],Sveitarfelog[#All],5,FALSE)</f>
        <v>Suðurnes</v>
      </c>
      <c r="F10377" t="s">
        <v>29</v>
      </c>
      <c r="G10377" t="s">
        <v>24</v>
      </c>
      <c r="H10377" t="s">
        <v>60</v>
      </c>
      <c r="I10377" s="1">
        <v>311524</v>
      </c>
      <c r="J10377" s="2">
        <f>VLOOKUP(Oliusala[[#This Row],[tegund]],Tegundir!$B$2:$D$19,3,FALSE)*Oliusala[[#This Row],[magn]]/1000</f>
        <v>269.46825999999999</v>
      </c>
      <c r="K10377">
        <v>2018</v>
      </c>
      <c r="L10377" t="s">
        <v>19</v>
      </c>
      <c r="M10377" s="144" t="s">
        <v>59</v>
      </c>
      <c r="O10377" s="144" t="s">
        <v>1998</v>
      </c>
    </row>
    <row r="10378" spans="1:15" x14ac:dyDescent="0.2">
      <c r="A10378" t="s">
        <v>63</v>
      </c>
      <c r="B10378" s="144" t="s">
        <v>75</v>
      </c>
      <c r="C10378">
        <v>230</v>
      </c>
      <c r="D10378" t="str">
        <f>VLOOKUP(Oliusala[[#This Row],[postnumer]],Sveitarfelog[#All],4,FALSE)</f>
        <v>Reykjanesbær</v>
      </c>
      <c r="E10378" t="str">
        <f>VLOOKUP(Oliusala[[#This Row],[postnumer]],Sveitarfelog[#All],5,FALSE)</f>
        <v>Suðurnes</v>
      </c>
      <c r="F10378" t="s">
        <v>24</v>
      </c>
      <c r="G10378" t="s">
        <v>24</v>
      </c>
      <c r="H10378" s="1" t="s">
        <v>58</v>
      </c>
      <c r="I10378" s="1">
        <v>3082860</v>
      </c>
      <c r="J10378" s="2">
        <f>VLOOKUP(Oliusala[[#This Row],[tegund]],Tegundir!$B$2:$D$19,3,FALSE)*Oliusala[[#This Row],[magn]]/1000</f>
        <v>2666.6738999999998</v>
      </c>
      <c r="K10378">
        <v>2018</v>
      </c>
      <c r="L10378" t="s">
        <v>18</v>
      </c>
      <c r="M10378" s="144" t="s">
        <v>59</v>
      </c>
    </row>
    <row r="10379" spans="1:15" x14ac:dyDescent="0.2">
      <c r="A10379" t="s">
        <v>63</v>
      </c>
      <c r="B10379" s="144" t="s">
        <v>74</v>
      </c>
      <c r="C10379">
        <v>230</v>
      </c>
      <c r="D10379" t="str">
        <f>VLOOKUP(Oliusala[[#This Row],[postnumer]],Sveitarfelog[#All],4,FALSE)</f>
        <v>Reykjanesbær</v>
      </c>
      <c r="E10379" t="str">
        <f>VLOOKUP(Oliusala[[#This Row],[postnumer]],Sveitarfelog[#All],5,FALSE)</f>
        <v>Suðurnes</v>
      </c>
      <c r="F10379" t="s">
        <v>24</v>
      </c>
      <c r="G10379" t="s">
        <v>24</v>
      </c>
      <c r="H10379" s="1" t="s">
        <v>58</v>
      </c>
      <c r="I10379" s="1">
        <v>2198193</v>
      </c>
      <c r="J10379" s="2">
        <f>VLOOKUP(Oliusala[[#This Row],[tegund]],Tegundir!$B$2:$D$19,3,FALSE)*Oliusala[[#This Row],[magn]]/1000</f>
        <v>1901.4369450000002</v>
      </c>
      <c r="K10379">
        <v>2018</v>
      </c>
      <c r="L10379" t="s">
        <v>18</v>
      </c>
      <c r="M10379" s="144" t="s">
        <v>59</v>
      </c>
    </row>
    <row r="10380" spans="1:15" x14ac:dyDescent="0.2">
      <c r="A10380" t="s">
        <v>63</v>
      </c>
      <c r="B10380" s="144" t="s">
        <v>74</v>
      </c>
      <c r="C10380">
        <v>230</v>
      </c>
      <c r="D10380" t="str">
        <f>VLOOKUP(Oliusala[[#This Row],[postnumer]],Sveitarfelog[#All],4,FALSE)</f>
        <v>Reykjanesbær</v>
      </c>
      <c r="E10380" t="str">
        <f>VLOOKUP(Oliusala[[#This Row],[postnumer]],Sveitarfelog[#All],5,FALSE)</f>
        <v>Suðurnes</v>
      </c>
      <c r="F10380" t="s">
        <v>24</v>
      </c>
      <c r="G10380" t="s">
        <v>24</v>
      </c>
      <c r="H10380" s="1" t="s">
        <v>58</v>
      </c>
      <c r="I10380" s="1">
        <v>287165</v>
      </c>
      <c r="J10380" s="2">
        <f>VLOOKUP(Oliusala[[#This Row],[tegund]],Tegundir!$B$2:$D$19,3,FALSE)*Oliusala[[#This Row],[magn]]/1000</f>
        <v>248.39772500000001</v>
      </c>
      <c r="K10380">
        <v>2018</v>
      </c>
      <c r="L10380" t="s">
        <v>18</v>
      </c>
      <c r="M10380" s="144" t="s">
        <v>59</v>
      </c>
    </row>
    <row r="10381" spans="1:15" x14ac:dyDescent="0.2">
      <c r="A10381" t="s">
        <v>63</v>
      </c>
      <c r="B10381" s="144" t="s">
        <v>74</v>
      </c>
      <c r="C10381">
        <v>230</v>
      </c>
      <c r="D10381" t="str">
        <f>VLOOKUP(Oliusala[[#This Row],[postnumer]],Sveitarfelog[#All],4,FALSE)</f>
        <v>Reykjanesbær</v>
      </c>
      <c r="E10381" t="str">
        <f>VLOOKUP(Oliusala[[#This Row],[postnumer]],Sveitarfelog[#All],5,FALSE)</f>
        <v>Suðurnes</v>
      </c>
      <c r="F10381" t="s">
        <v>24</v>
      </c>
      <c r="G10381" t="s">
        <v>24</v>
      </c>
      <c r="H10381" s="1" t="s">
        <v>58</v>
      </c>
      <c r="I10381" s="1">
        <v>618676</v>
      </c>
      <c r="J10381" s="2">
        <f>VLOOKUP(Oliusala[[#This Row],[tegund]],Tegundir!$B$2:$D$19,3,FALSE)*Oliusala[[#This Row],[magn]]/1000</f>
        <v>535.15473999999995</v>
      </c>
      <c r="K10381">
        <v>2018</v>
      </c>
      <c r="L10381" t="s">
        <v>18</v>
      </c>
      <c r="M10381" s="144" t="s">
        <v>59</v>
      </c>
    </row>
    <row r="10382" spans="1:15" x14ac:dyDescent="0.2">
      <c r="A10382" t="s">
        <v>63</v>
      </c>
      <c r="B10382" s="144" t="s">
        <v>74</v>
      </c>
      <c r="C10382">
        <v>230</v>
      </c>
      <c r="D10382" t="str">
        <f>VLOOKUP(Oliusala[[#This Row],[postnumer]],Sveitarfelog[#All],4,FALSE)</f>
        <v>Reykjanesbær</v>
      </c>
      <c r="E10382" t="str">
        <f>VLOOKUP(Oliusala[[#This Row],[postnumer]],Sveitarfelog[#All],5,FALSE)</f>
        <v>Suðurnes</v>
      </c>
      <c r="F10382" t="s">
        <v>25</v>
      </c>
      <c r="G10382" t="s">
        <v>24</v>
      </c>
      <c r="H10382" t="s">
        <v>58</v>
      </c>
      <c r="I10382" s="1">
        <v>589755</v>
      </c>
      <c r="J10382" s="2">
        <f>VLOOKUP(Oliusala[[#This Row],[tegund]],Tegundir!$B$2:$D$19,3,FALSE)*Oliusala[[#This Row],[magn]]/1000</f>
        <v>510.13807500000001</v>
      </c>
      <c r="K10382">
        <v>2018</v>
      </c>
      <c r="L10382" t="s">
        <v>1955</v>
      </c>
      <c r="M10382" s="144" t="s">
        <v>59</v>
      </c>
      <c r="N10382" s="144" t="s">
        <v>1958</v>
      </c>
    </row>
    <row r="10383" spans="1:15" x14ac:dyDescent="0.2">
      <c r="A10383" t="s">
        <v>63</v>
      </c>
      <c r="B10383" s="144" t="s">
        <v>74</v>
      </c>
      <c r="C10383">
        <v>230</v>
      </c>
      <c r="D10383" t="str">
        <f>VLOOKUP(Oliusala[[#This Row],[postnumer]],Sveitarfelog[#All],4,FALSE)</f>
        <v>Reykjanesbær</v>
      </c>
      <c r="E10383" t="str">
        <f>VLOOKUP(Oliusala[[#This Row],[postnumer]],Sveitarfelog[#All],5,FALSE)</f>
        <v>Suðurnes</v>
      </c>
      <c r="F10383" t="s">
        <v>25</v>
      </c>
      <c r="G10383" t="s">
        <v>24</v>
      </c>
      <c r="H10383" t="s">
        <v>58</v>
      </c>
      <c r="I10383" s="1">
        <v>280264</v>
      </c>
      <c r="J10383" s="2">
        <f>VLOOKUP(Oliusala[[#This Row],[tegund]],Tegundir!$B$2:$D$19,3,FALSE)*Oliusala[[#This Row],[magn]]/1000</f>
        <v>242.42836</v>
      </c>
      <c r="K10383">
        <v>2018</v>
      </c>
      <c r="L10383" t="s">
        <v>1955</v>
      </c>
      <c r="M10383" s="144" t="s">
        <v>59</v>
      </c>
      <c r="N10383" s="144" t="s">
        <v>1958</v>
      </c>
    </row>
    <row r="10384" spans="1:15" x14ac:dyDescent="0.2">
      <c r="A10384" t="s">
        <v>68</v>
      </c>
      <c r="B10384" s="144" t="s">
        <v>77</v>
      </c>
      <c r="C10384">
        <v>240</v>
      </c>
      <c r="D10384" t="str">
        <f>VLOOKUP(Oliusala[[#This Row],[postnumer]],Sveitarfelog[#All],4,FALSE)</f>
        <v>Grindavíkurbær</v>
      </c>
      <c r="E10384" t="str">
        <f>VLOOKUP(Oliusala[[#This Row],[postnumer]],Sveitarfelog[#All],5,FALSE)</f>
        <v>Suðurnes</v>
      </c>
      <c r="F10384" t="s">
        <v>29</v>
      </c>
      <c r="G10384" t="s">
        <v>24</v>
      </c>
      <c r="H10384" t="s">
        <v>60</v>
      </c>
      <c r="I10384" s="1">
        <v>10241</v>
      </c>
      <c r="J10384" s="2">
        <f>VLOOKUP(Oliusala[[#This Row],[tegund]],Tegundir!$B$2:$D$19,3,FALSE)*Oliusala[[#This Row],[magn]]/1000</f>
        <v>8.8584650000000007</v>
      </c>
      <c r="K10384">
        <v>2018</v>
      </c>
      <c r="L10384" t="s">
        <v>19</v>
      </c>
      <c r="M10384" s="144" t="s">
        <v>59</v>
      </c>
      <c r="O10384" s="144" t="s">
        <v>1998</v>
      </c>
    </row>
    <row r="10385" spans="1:15" x14ac:dyDescent="0.2">
      <c r="A10385" t="s">
        <v>77</v>
      </c>
      <c r="B10385" s="144" t="s">
        <v>77</v>
      </c>
      <c r="C10385">
        <v>240</v>
      </c>
      <c r="D10385" t="str">
        <f>VLOOKUP(Oliusala[[#This Row],[postnumer]],Sveitarfelog[#All],4,FALSE)</f>
        <v>Grindavíkurbær</v>
      </c>
      <c r="E10385" t="str">
        <f>VLOOKUP(Oliusala[[#This Row],[postnumer]],Sveitarfelog[#All],5,FALSE)</f>
        <v>Suðurnes</v>
      </c>
      <c r="F10385" t="s">
        <v>24</v>
      </c>
      <c r="G10385" t="s">
        <v>24</v>
      </c>
      <c r="H10385" s="1" t="s">
        <v>58</v>
      </c>
      <c r="I10385" s="1">
        <v>116014</v>
      </c>
      <c r="J10385" s="2">
        <f>VLOOKUP(Oliusala[[#This Row],[tegund]],Tegundir!$B$2:$D$19,3,FALSE)*Oliusala[[#This Row],[magn]]/1000</f>
        <v>100.35211</v>
      </c>
      <c r="K10385">
        <v>2018</v>
      </c>
      <c r="L10385" t="s">
        <v>18</v>
      </c>
      <c r="M10385" s="144" t="s">
        <v>59</v>
      </c>
    </row>
    <row r="10386" spans="1:15" x14ac:dyDescent="0.2">
      <c r="A10386" t="s">
        <v>77</v>
      </c>
      <c r="B10386" s="144" t="s">
        <v>77</v>
      </c>
      <c r="C10386">
        <v>240</v>
      </c>
      <c r="D10386" t="str">
        <f>VLOOKUP(Oliusala[[#This Row],[postnumer]],Sveitarfelog[#All],4,FALSE)</f>
        <v>Grindavíkurbær</v>
      </c>
      <c r="E10386" t="str">
        <f>VLOOKUP(Oliusala[[#This Row],[postnumer]],Sveitarfelog[#All],5,FALSE)</f>
        <v>Suðurnes</v>
      </c>
      <c r="F10386" t="s">
        <v>27</v>
      </c>
      <c r="G10386" t="s">
        <v>24</v>
      </c>
      <c r="H10386" s="1" t="s">
        <v>58</v>
      </c>
      <c r="I10386" s="1">
        <v>400945</v>
      </c>
      <c r="J10386" s="2">
        <f>VLOOKUP(Oliusala[[#This Row],[tegund]],Tegundir!$B$2:$D$19,3,FALSE)*Oliusala[[#This Row],[magn]]/1000</f>
        <v>346.81742500000001</v>
      </c>
      <c r="K10386">
        <v>2018</v>
      </c>
      <c r="L10386" t="s">
        <v>19</v>
      </c>
      <c r="M10386" s="144" t="s">
        <v>59</v>
      </c>
      <c r="O10386" s="144" t="s">
        <v>1998</v>
      </c>
    </row>
    <row r="10387" spans="1:15" x14ac:dyDescent="0.2">
      <c r="A10387" t="s">
        <v>77</v>
      </c>
      <c r="B10387" s="144" t="s">
        <v>77</v>
      </c>
      <c r="C10387">
        <v>240</v>
      </c>
      <c r="D10387" t="str">
        <f>VLOOKUP(Oliusala[[#This Row],[postnumer]],Sveitarfelog[#All],4,FALSE)</f>
        <v>Grindavíkurbær</v>
      </c>
      <c r="E10387" t="str">
        <f>VLOOKUP(Oliusala[[#This Row],[postnumer]],Sveitarfelog[#All],5,FALSE)</f>
        <v>Suðurnes</v>
      </c>
      <c r="F10387" t="s">
        <v>29</v>
      </c>
      <c r="G10387" t="s">
        <v>24</v>
      </c>
      <c r="H10387" s="1" t="s">
        <v>58</v>
      </c>
      <c r="I10387" s="1">
        <v>510185</v>
      </c>
      <c r="J10387" s="2">
        <f>VLOOKUP(Oliusala[[#This Row],[tegund]],Tegundir!$B$2:$D$19,3,FALSE)*Oliusala[[#This Row],[magn]]/1000</f>
        <v>441.310025</v>
      </c>
      <c r="K10387">
        <v>2018</v>
      </c>
      <c r="L10387" t="s">
        <v>19</v>
      </c>
      <c r="M10387" s="144" t="s">
        <v>59</v>
      </c>
      <c r="O10387" s="144" t="s">
        <v>1998</v>
      </c>
    </row>
    <row r="10388" spans="1:15" x14ac:dyDescent="0.2">
      <c r="A10388" t="s">
        <v>57</v>
      </c>
      <c r="B10388" s="144" t="s">
        <v>77</v>
      </c>
      <c r="C10388">
        <v>240</v>
      </c>
      <c r="D10388" t="str">
        <f>VLOOKUP(Oliusala[[#This Row],[postnumer]],Sveitarfelog[#All],4,FALSE)</f>
        <v>Grindavíkurbær</v>
      </c>
      <c r="E10388" t="str">
        <f>VLOOKUP(Oliusala[[#This Row],[postnumer]],Sveitarfelog[#All],5,FALSE)</f>
        <v>Suðurnes</v>
      </c>
      <c r="F10388" t="s">
        <v>24</v>
      </c>
      <c r="G10388" t="s">
        <v>24</v>
      </c>
      <c r="H10388" s="1" t="s">
        <v>60</v>
      </c>
      <c r="I10388" s="1">
        <v>23651</v>
      </c>
      <c r="J10388" s="2">
        <f>VLOOKUP(Oliusala[[#This Row],[tegund]],Tegundir!$B$2:$D$19,3,FALSE)*Oliusala[[#This Row],[magn]]/1000</f>
        <v>20.458115000000003</v>
      </c>
      <c r="K10388">
        <v>2018</v>
      </c>
      <c r="L10388" t="s">
        <v>18</v>
      </c>
      <c r="M10388" s="144" t="s">
        <v>59</v>
      </c>
    </row>
    <row r="10389" spans="1:15" x14ac:dyDescent="0.2">
      <c r="A10389" t="s">
        <v>57</v>
      </c>
      <c r="B10389" s="144" t="s">
        <v>77</v>
      </c>
      <c r="C10389">
        <v>240</v>
      </c>
      <c r="D10389" t="str">
        <f>VLOOKUP(Oliusala[[#This Row],[postnumer]],Sveitarfelog[#All],4,FALSE)</f>
        <v>Grindavíkurbær</v>
      </c>
      <c r="E10389" t="str">
        <f>VLOOKUP(Oliusala[[#This Row],[postnumer]],Sveitarfelog[#All],5,FALSE)</f>
        <v>Suðurnes</v>
      </c>
      <c r="F10389" t="s">
        <v>29</v>
      </c>
      <c r="G10389" t="s">
        <v>24</v>
      </c>
      <c r="H10389" s="1" t="s">
        <v>60</v>
      </c>
      <c r="I10389" s="1">
        <v>6717439</v>
      </c>
      <c r="J10389" s="2">
        <f>VLOOKUP(Oliusala[[#This Row],[tegund]],Tegundir!$B$2:$D$19,3,FALSE)*Oliusala[[#This Row],[magn]]/1000</f>
        <v>5810.5847350000004</v>
      </c>
      <c r="K10389">
        <v>2018</v>
      </c>
      <c r="L10389" t="s">
        <v>19</v>
      </c>
      <c r="M10389" s="144" t="s">
        <v>59</v>
      </c>
      <c r="O10389" s="144" t="s">
        <v>1998</v>
      </c>
    </row>
    <row r="10390" spans="1:15" x14ac:dyDescent="0.2">
      <c r="A10390" t="s">
        <v>57</v>
      </c>
      <c r="B10390" s="144" t="s">
        <v>77</v>
      </c>
      <c r="C10390">
        <v>240</v>
      </c>
      <c r="D10390" t="str">
        <f>VLOOKUP(Oliusala[[#This Row],[postnumer]],Sveitarfelog[#All],4,FALSE)</f>
        <v>Grindavíkurbær</v>
      </c>
      <c r="E10390" t="str">
        <f>VLOOKUP(Oliusala[[#This Row],[postnumer]],Sveitarfelog[#All],5,FALSE)</f>
        <v>Suðurnes</v>
      </c>
      <c r="F10390" t="s">
        <v>30</v>
      </c>
      <c r="G10390" t="s">
        <v>24</v>
      </c>
      <c r="H10390" s="1" t="s">
        <v>60</v>
      </c>
      <c r="I10390" s="1">
        <v>10392</v>
      </c>
      <c r="J10390" s="2">
        <f>VLOOKUP(Oliusala[[#This Row],[tegund]],Tegundir!$B$2:$D$19,3,FALSE)*Oliusala[[#This Row],[magn]]/1000</f>
        <v>8.9890799999999995</v>
      </c>
      <c r="K10390">
        <v>2018</v>
      </c>
      <c r="L10390" t="s">
        <v>19</v>
      </c>
      <c r="M10390" s="144" t="s">
        <v>59</v>
      </c>
      <c r="O10390" s="144" t="s">
        <v>1998</v>
      </c>
    </row>
    <row r="10391" spans="1:15" x14ac:dyDescent="0.2">
      <c r="A10391" t="s">
        <v>63</v>
      </c>
      <c r="B10391" s="144" t="s">
        <v>77</v>
      </c>
      <c r="C10391">
        <v>240</v>
      </c>
      <c r="D10391" t="str">
        <f>VLOOKUP(Oliusala[[#This Row],[postnumer]],Sveitarfelog[#All],4,FALSE)</f>
        <v>Grindavíkurbær</v>
      </c>
      <c r="E10391" t="str">
        <f>VLOOKUP(Oliusala[[#This Row],[postnumer]],Sveitarfelog[#All],5,FALSE)</f>
        <v>Suðurnes</v>
      </c>
      <c r="F10391" t="s">
        <v>24</v>
      </c>
      <c r="G10391" t="s">
        <v>24</v>
      </c>
      <c r="H10391" s="1" t="s">
        <v>58</v>
      </c>
      <c r="I10391" s="1">
        <v>1865721</v>
      </c>
      <c r="J10391" s="2">
        <f>VLOOKUP(Oliusala[[#This Row],[tegund]],Tegundir!$B$2:$D$19,3,FALSE)*Oliusala[[#This Row],[magn]]/1000</f>
        <v>1613.848665</v>
      </c>
      <c r="K10391">
        <v>2018</v>
      </c>
      <c r="L10391" t="s">
        <v>18</v>
      </c>
      <c r="M10391" s="144" t="s">
        <v>59</v>
      </c>
    </row>
    <row r="10392" spans="1:15" x14ac:dyDescent="0.2">
      <c r="A10392" t="s">
        <v>77</v>
      </c>
      <c r="B10392" s="144" t="s">
        <v>77</v>
      </c>
      <c r="C10392">
        <v>240</v>
      </c>
      <c r="D10392" t="str">
        <f>VLOOKUP(Oliusala[[#This Row],[postnumer]],Sveitarfelog[#All],4,FALSE)</f>
        <v>Grindavíkurbær</v>
      </c>
      <c r="E10392" t="str">
        <f>VLOOKUP(Oliusala[[#This Row],[postnumer]],Sveitarfelog[#All],5,FALSE)</f>
        <v>Suðurnes</v>
      </c>
      <c r="F10392" t="s">
        <v>25</v>
      </c>
      <c r="G10392" t="s">
        <v>24</v>
      </c>
      <c r="H10392" s="1" t="s">
        <v>58</v>
      </c>
      <c r="I10392" s="1">
        <v>351097</v>
      </c>
      <c r="J10392" s="2">
        <f>VLOOKUP(Oliusala[[#This Row],[tegund]],Tegundir!$B$2:$D$19,3,FALSE)*Oliusala[[#This Row],[magn]]/1000</f>
        <v>303.69890499999997</v>
      </c>
      <c r="K10392">
        <v>2018</v>
      </c>
      <c r="L10392" t="s">
        <v>19</v>
      </c>
      <c r="M10392" s="144" t="s">
        <v>59</v>
      </c>
      <c r="O10392" s="144" t="s">
        <v>1997</v>
      </c>
    </row>
    <row r="10393" spans="1:15" x14ac:dyDescent="0.2">
      <c r="A10393" t="s">
        <v>57</v>
      </c>
      <c r="B10393" s="144" t="s">
        <v>77</v>
      </c>
      <c r="C10393">
        <v>240</v>
      </c>
      <c r="D10393" t="str">
        <f>VLOOKUP(Oliusala[[#This Row],[postnumer]],Sveitarfelog[#All],4,FALSE)</f>
        <v>Grindavíkurbær</v>
      </c>
      <c r="E10393" t="str">
        <f>VLOOKUP(Oliusala[[#This Row],[postnumer]],Sveitarfelog[#All],5,FALSE)</f>
        <v>Suðurnes</v>
      </c>
      <c r="F10393" t="s">
        <v>25</v>
      </c>
      <c r="G10393" t="s">
        <v>24</v>
      </c>
      <c r="H10393" s="1" t="s">
        <v>60</v>
      </c>
      <c r="I10393" s="1">
        <v>1006018</v>
      </c>
      <c r="J10393" s="2">
        <f>VLOOKUP(Oliusala[[#This Row],[tegund]],Tegundir!$B$2:$D$19,3,FALSE)*Oliusala[[#This Row],[magn]]/1000</f>
        <v>870.20556999999997</v>
      </c>
      <c r="K10393">
        <v>2018</v>
      </c>
      <c r="L10393" t="s">
        <v>19</v>
      </c>
      <c r="M10393" s="144" t="s">
        <v>59</v>
      </c>
      <c r="O10393" s="144" t="s">
        <v>1997</v>
      </c>
    </row>
    <row r="10394" spans="1:15" x14ac:dyDescent="0.2">
      <c r="A10394" t="s">
        <v>139</v>
      </c>
      <c r="B10394" s="144" t="s">
        <v>139</v>
      </c>
      <c r="C10394">
        <v>601</v>
      </c>
      <c r="D10394" t="str">
        <f>VLOOKUP(Oliusala[[#This Row],[postnumer]],Sveitarfelog[#All],4,FALSE)</f>
        <v>Akureyrarbær,Eyjafjarðarsveit,Hörgársveit,Svalbarðsstrandarhreppur,Grýtubakkahreppur</v>
      </c>
      <c r="E10394" t="str">
        <f>VLOOKUP(Oliusala[[#This Row],[postnumer]],Sveitarfelog[#All],5,FALSE)</f>
        <v>Norðurland eystra</v>
      </c>
      <c r="F10394" t="s">
        <v>25</v>
      </c>
      <c r="G10394" t="s">
        <v>24</v>
      </c>
      <c r="H10394" s="1" t="s">
        <v>58</v>
      </c>
      <c r="I10394" s="1">
        <v>165640.66666666666</v>
      </c>
      <c r="J10394" s="2">
        <f>VLOOKUP(Oliusala[[#This Row],[tegund]],Tegundir!$B$2:$D$19,3,FALSE)*Oliusala[[#This Row],[magn]]/1000</f>
        <v>143.27917666666667</v>
      </c>
      <c r="K10394">
        <v>2018</v>
      </c>
      <c r="L10394" t="s">
        <v>19</v>
      </c>
      <c r="M10394" s="144" t="s">
        <v>59</v>
      </c>
      <c r="N10394" s="144" t="s">
        <v>1939</v>
      </c>
      <c r="O10394" s="144" t="s">
        <v>1997</v>
      </c>
    </row>
    <row r="10395" spans="1:15" x14ac:dyDescent="0.2">
      <c r="A10395" t="s">
        <v>57</v>
      </c>
      <c r="B10395" s="144" t="s">
        <v>78</v>
      </c>
      <c r="C10395">
        <v>245</v>
      </c>
      <c r="D10395" t="str">
        <f>VLOOKUP(Oliusala[[#This Row],[postnumer]],Sveitarfelog[#All],4,FALSE)</f>
        <v>Suðurnesjabær</v>
      </c>
      <c r="E10395" t="str">
        <f>VLOOKUP(Oliusala[[#This Row],[postnumer]],Sveitarfelog[#All],5,FALSE)</f>
        <v>Suðurnes</v>
      </c>
      <c r="F10395" t="s">
        <v>24</v>
      </c>
      <c r="G10395" t="s">
        <v>24</v>
      </c>
      <c r="H10395" t="s">
        <v>60</v>
      </c>
      <c r="I10395" s="1">
        <v>14977</v>
      </c>
      <c r="J10395" s="2">
        <f>VLOOKUP(Oliusala[[#This Row],[tegund]],Tegundir!$B$2:$D$19,3,FALSE)*Oliusala[[#This Row],[magn]]/1000</f>
        <v>12.955105</v>
      </c>
      <c r="K10395">
        <v>2018</v>
      </c>
      <c r="L10395" t="s">
        <v>18</v>
      </c>
      <c r="M10395" s="144" t="s">
        <v>59</v>
      </c>
    </row>
    <row r="10396" spans="1:15" x14ac:dyDescent="0.2">
      <c r="A10396" t="s">
        <v>57</v>
      </c>
      <c r="B10396" s="144" t="s">
        <v>78</v>
      </c>
      <c r="C10396">
        <v>245</v>
      </c>
      <c r="D10396" t="str">
        <f>VLOOKUP(Oliusala[[#This Row],[postnumer]],Sveitarfelog[#All],4,FALSE)</f>
        <v>Suðurnesjabær</v>
      </c>
      <c r="E10396" t="str">
        <f>VLOOKUP(Oliusala[[#This Row],[postnumer]],Sveitarfelog[#All],5,FALSE)</f>
        <v>Suðurnes</v>
      </c>
      <c r="F10396" t="s">
        <v>29</v>
      </c>
      <c r="G10396" t="s">
        <v>24</v>
      </c>
      <c r="H10396" s="1" t="s">
        <v>60</v>
      </c>
      <c r="I10396" s="1">
        <v>598034</v>
      </c>
      <c r="J10396" s="2">
        <f>VLOOKUP(Oliusala[[#This Row],[tegund]],Tegundir!$B$2:$D$19,3,FALSE)*Oliusala[[#This Row],[magn]]/1000</f>
        <v>517.29940999999997</v>
      </c>
      <c r="K10396">
        <v>2018</v>
      </c>
      <c r="L10396" t="s">
        <v>19</v>
      </c>
      <c r="M10396" s="144" t="s">
        <v>59</v>
      </c>
      <c r="O10396" s="144" t="s">
        <v>1998</v>
      </c>
    </row>
    <row r="10397" spans="1:15" x14ac:dyDescent="0.2">
      <c r="A10397" t="s">
        <v>57</v>
      </c>
      <c r="B10397" s="144" t="s">
        <v>78</v>
      </c>
      <c r="C10397">
        <v>245</v>
      </c>
      <c r="D10397" t="str">
        <f>VLOOKUP(Oliusala[[#This Row],[postnumer]],Sveitarfelog[#All],4,FALSE)</f>
        <v>Suðurnesjabær</v>
      </c>
      <c r="E10397" t="str">
        <f>VLOOKUP(Oliusala[[#This Row],[postnumer]],Sveitarfelog[#All],5,FALSE)</f>
        <v>Suðurnes</v>
      </c>
      <c r="F10397" t="s">
        <v>30</v>
      </c>
      <c r="G10397" t="s">
        <v>24</v>
      </c>
      <c r="H10397" s="1" t="s">
        <v>60</v>
      </c>
      <c r="I10397" s="1">
        <v>94096</v>
      </c>
      <c r="J10397" s="2">
        <f>VLOOKUP(Oliusala[[#This Row],[tegund]],Tegundir!$B$2:$D$19,3,FALSE)*Oliusala[[#This Row],[magn]]/1000</f>
        <v>81.393039999999999</v>
      </c>
      <c r="K10397">
        <v>2018</v>
      </c>
      <c r="L10397" t="s">
        <v>19</v>
      </c>
      <c r="M10397" s="144" t="s">
        <v>59</v>
      </c>
      <c r="O10397" s="144" t="s">
        <v>1998</v>
      </c>
    </row>
    <row r="10398" spans="1:15" x14ac:dyDescent="0.2">
      <c r="A10398" t="s">
        <v>63</v>
      </c>
      <c r="B10398" s="144" t="s">
        <v>78</v>
      </c>
      <c r="C10398">
        <v>245</v>
      </c>
      <c r="D10398" t="str">
        <f>VLOOKUP(Oliusala[[#This Row],[postnumer]],Sveitarfelog[#All],4,FALSE)</f>
        <v>Suðurnesjabær</v>
      </c>
      <c r="E10398" t="str">
        <f>VLOOKUP(Oliusala[[#This Row],[postnumer]],Sveitarfelog[#All],5,FALSE)</f>
        <v>Suðurnes</v>
      </c>
      <c r="F10398" t="s">
        <v>24</v>
      </c>
      <c r="G10398" t="s">
        <v>24</v>
      </c>
      <c r="H10398" s="1" t="s">
        <v>58</v>
      </c>
      <c r="I10398" s="1">
        <v>397778</v>
      </c>
      <c r="J10398" s="2">
        <f>VLOOKUP(Oliusala[[#This Row],[tegund]],Tegundir!$B$2:$D$19,3,FALSE)*Oliusala[[#This Row],[magn]]/1000</f>
        <v>344.07796999999999</v>
      </c>
      <c r="K10398">
        <v>2018</v>
      </c>
      <c r="L10398" t="s">
        <v>18</v>
      </c>
      <c r="M10398" s="144" t="s">
        <v>59</v>
      </c>
    </row>
    <row r="10399" spans="1:15" x14ac:dyDescent="0.2">
      <c r="A10399" t="s">
        <v>57</v>
      </c>
      <c r="B10399" s="144" t="s">
        <v>78</v>
      </c>
      <c r="C10399">
        <v>245</v>
      </c>
      <c r="D10399" t="str">
        <f>VLOOKUP(Oliusala[[#This Row],[postnumer]],Sveitarfelog[#All],4,FALSE)</f>
        <v>Suðurnesjabær</v>
      </c>
      <c r="E10399" t="str">
        <f>VLOOKUP(Oliusala[[#This Row],[postnumer]],Sveitarfelog[#All],5,FALSE)</f>
        <v>Suðurnes</v>
      </c>
      <c r="F10399" t="s">
        <v>25</v>
      </c>
      <c r="G10399" t="s">
        <v>24</v>
      </c>
      <c r="H10399" s="1" t="s">
        <v>60</v>
      </c>
      <c r="I10399" s="1">
        <v>525024</v>
      </c>
      <c r="J10399" s="2">
        <f>VLOOKUP(Oliusala[[#This Row],[tegund]],Tegundir!$B$2:$D$19,3,FALSE)*Oliusala[[#This Row],[magn]]/1000</f>
        <v>454.14576</v>
      </c>
      <c r="K10399">
        <v>2018</v>
      </c>
      <c r="L10399" t="s">
        <v>19</v>
      </c>
      <c r="M10399" s="144" t="s">
        <v>59</v>
      </c>
      <c r="O10399" s="144" t="s">
        <v>1997</v>
      </c>
    </row>
    <row r="10400" spans="1:15" x14ac:dyDescent="0.2">
      <c r="A10400" t="s">
        <v>66</v>
      </c>
      <c r="B10400" s="144" t="s">
        <v>79</v>
      </c>
      <c r="C10400">
        <v>250</v>
      </c>
      <c r="D10400" t="str">
        <f>VLOOKUP(Oliusala[[#This Row],[postnumer]],Sveitarfelog[#All],4,FALSE)</f>
        <v>Suðurnesjabær</v>
      </c>
      <c r="E10400" t="str">
        <f>VLOOKUP(Oliusala[[#This Row],[postnumer]],Sveitarfelog[#All],5,FALSE)</f>
        <v>Suðurnes</v>
      </c>
      <c r="F10400" t="s">
        <v>24</v>
      </c>
      <c r="G10400" t="s">
        <v>24</v>
      </c>
      <c r="H10400" s="1" t="s">
        <v>60</v>
      </c>
      <c r="I10400" s="1">
        <v>17527</v>
      </c>
      <c r="J10400" s="2">
        <f>VLOOKUP(Oliusala[[#This Row],[tegund]],Tegundir!$B$2:$D$19,3,FALSE)*Oliusala[[#This Row],[magn]]/1000</f>
        <v>15.160855</v>
      </c>
      <c r="K10400">
        <v>2018</v>
      </c>
      <c r="L10400" t="s">
        <v>18</v>
      </c>
      <c r="M10400" s="144" t="s">
        <v>59</v>
      </c>
    </row>
    <row r="10401" spans="1:15" x14ac:dyDescent="0.2">
      <c r="A10401" t="s">
        <v>57</v>
      </c>
      <c r="B10401" s="144" t="s">
        <v>79</v>
      </c>
      <c r="C10401">
        <v>250</v>
      </c>
      <c r="D10401" t="str">
        <f>VLOOKUP(Oliusala[[#This Row],[postnumer]],Sveitarfelog[#All],4,FALSE)</f>
        <v>Suðurnesjabær</v>
      </c>
      <c r="E10401" t="str">
        <f>VLOOKUP(Oliusala[[#This Row],[postnumer]],Sveitarfelog[#All],5,FALSE)</f>
        <v>Suðurnes</v>
      </c>
      <c r="F10401" t="s">
        <v>24</v>
      </c>
      <c r="G10401" t="s">
        <v>24</v>
      </c>
      <c r="H10401" s="1" t="s">
        <v>60</v>
      </c>
      <c r="I10401" s="1">
        <v>202189</v>
      </c>
      <c r="J10401" s="2">
        <f>VLOOKUP(Oliusala[[#This Row],[tegund]],Tegundir!$B$2:$D$19,3,FALSE)*Oliusala[[#This Row],[magn]]/1000</f>
        <v>174.893485</v>
      </c>
      <c r="K10401">
        <v>2018</v>
      </c>
      <c r="L10401" t="s">
        <v>18</v>
      </c>
      <c r="M10401" s="144" t="s">
        <v>59</v>
      </c>
    </row>
    <row r="10402" spans="1:15" x14ac:dyDescent="0.2">
      <c r="A10402" t="s">
        <v>63</v>
      </c>
      <c r="B10402" s="144" t="s">
        <v>79</v>
      </c>
      <c r="C10402">
        <v>250</v>
      </c>
      <c r="D10402" t="str">
        <f>VLOOKUP(Oliusala[[#This Row],[postnumer]],Sveitarfelog[#All],4,FALSE)</f>
        <v>Suðurnesjabær</v>
      </c>
      <c r="E10402" t="str">
        <f>VLOOKUP(Oliusala[[#This Row],[postnumer]],Sveitarfelog[#All],5,FALSE)</f>
        <v>Suðurnes</v>
      </c>
      <c r="F10402" t="s">
        <v>24</v>
      </c>
      <c r="G10402" t="s">
        <v>24</v>
      </c>
      <c r="H10402" s="1" t="s">
        <v>58</v>
      </c>
      <c r="I10402" s="1">
        <v>154150</v>
      </c>
      <c r="J10402" s="2">
        <f>VLOOKUP(Oliusala[[#This Row],[tegund]],Tegundir!$B$2:$D$19,3,FALSE)*Oliusala[[#This Row],[magn]]/1000</f>
        <v>133.33975000000001</v>
      </c>
      <c r="K10402">
        <v>2018</v>
      </c>
      <c r="L10402" t="s">
        <v>18</v>
      </c>
      <c r="M10402" s="144" t="s">
        <v>59</v>
      </c>
    </row>
    <row r="10403" spans="1:15" x14ac:dyDescent="0.2">
      <c r="A10403" t="s">
        <v>63</v>
      </c>
      <c r="B10403" s="144" t="s">
        <v>78</v>
      </c>
      <c r="C10403">
        <v>245</v>
      </c>
      <c r="D10403" t="str">
        <f>VLOOKUP(Oliusala[[#This Row],[postnumer]],Sveitarfelog[#All],4,FALSE)</f>
        <v>Suðurnesjabær</v>
      </c>
      <c r="E10403" t="str">
        <f>VLOOKUP(Oliusala[[#This Row],[postnumer]],Sveitarfelog[#All],5,FALSE)</f>
        <v>Suðurnes</v>
      </c>
      <c r="F10403" t="s">
        <v>25</v>
      </c>
      <c r="G10403" t="s">
        <v>24</v>
      </c>
      <c r="H10403" s="1" t="s">
        <v>58</v>
      </c>
      <c r="I10403" s="1">
        <v>30307</v>
      </c>
      <c r="J10403" s="2">
        <f>VLOOKUP(Oliusala[[#This Row],[tegund]],Tegundir!$B$2:$D$19,3,FALSE)*Oliusala[[#This Row],[magn]]/1000</f>
        <v>26.215555000000002</v>
      </c>
      <c r="K10403">
        <v>2018</v>
      </c>
      <c r="L10403" t="s">
        <v>1955</v>
      </c>
      <c r="M10403" s="144" t="s">
        <v>59</v>
      </c>
    </row>
    <row r="10404" spans="1:15" x14ac:dyDescent="0.2">
      <c r="A10404" t="s">
        <v>63</v>
      </c>
      <c r="B10404" s="144" t="s">
        <v>79</v>
      </c>
      <c r="C10404">
        <v>250</v>
      </c>
      <c r="D10404" t="str">
        <f>VLOOKUP(Oliusala[[#This Row],[postnumer]],Sveitarfelog[#All],4,FALSE)</f>
        <v>Suðurnesjabær</v>
      </c>
      <c r="E10404" t="str">
        <f>VLOOKUP(Oliusala[[#This Row],[postnumer]],Sveitarfelog[#All],5,FALSE)</f>
        <v>Suðurnes</v>
      </c>
      <c r="F10404" t="s">
        <v>25</v>
      </c>
      <c r="G10404" t="s">
        <v>24</v>
      </c>
      <c r="H10404" s="1" t="s">
        <v>58</v>
      </c>
      <c r="I10404" s="1">
        <v>31192</v>
      </c>
      <c r="J10404" s="2">
        <f>VLOOKUP(Oliusala[[#This Row],[tegund]],Tegundir!$B$2:$D$19,3,FALSE)*Oliusala[[#This Row],[magn]]/1000</f>
        <v>26.981079999999999</v>
      </c>
      <c r="K10404">
        <v>2018</v>
      </c>
      <c r="L10404" t="s">
        <v>19</v>
      </c>
      <c r="M10404" s="144" t="s">
        <v>59</v>
      </c>
      <c r="O10404" s="144" t="s">
        <v>1997</v>
      </c>
    </row>
    <row r="10405" spans="1:15" x14ac:dyDescent="0.2">
      <c r="A10405" t="s">
        <v>57</v>
      </c>
      <c r="B10405" s="144" t="s">
        <v>79</v>
      </c>
      <c r="C10405">
        <v>250</v>
      </c>
      <c r="D10405" t="str">
        <f>VLOOKUP(Oliusala[[#This Row],[postnumer]],Sveitarfelog[#All],4,FALSE)</f>
        <v>Suðurnesjabær</v>
      </c>
      <c r="E10405" t="str">
        <f>VLOOKUP(Oliusala[[#This Row],[postnumer]],Sveitarfelog[#All],5,FALSE)</f>
        <v>Suðurnes</v>
      </c>
      <c r="F10405" t="s">
        <v>25</v>
      </c>
      <c r="G10405" t="s">
        <v>24</v>
      </c>
      <c r="H10405" s="1" t="s">
        <v>60</v>
      </c>
      <c r="I10405" s="1">
        <v>33888</v>
      </c>
      <c r="J10405" s="2">
        <f>VLOOKUP(Oliusala[[#This Row],[tegund]],Tegundir!$B$2:$D$19,3,FALSE)*Oliusala[[#This Row],[magn]]/1000</f>
        <v>29.313119999999998</v>
      </c>
      <c r="K10405">
        <v>2018</v>
      </c>
      <c r="L10405" t="s">
        <v>19</v>
      </c>
      <c r="M10405" s="144" t="s">
        <v>59</v>
      </c>
      <c r="O10405" s="144" t="s">
        <v>1997</v>
      </c>
    </row>
    <row r="10406" spans="1:15" x14ac:dyDescent="0.2">
      <c r="A10406" t="s">
        <v>139</v>
      </c>
      <c r="B10406" s="144" t="s">
        <v>139</v>
      </c>
      <c r="C10406">
        <v>601</v>
      </c>
      <c r="D10406" t="str">
        <f>VLOOKUP(Oliusala[[#This Row],[postnumer]],Sveitarfelog[#All],4,FALSE)</f>
        <v>Akureyrarbær,Eyjafjarðarsveit,Hörgársveit,Svalbarðsstrandarhreppur,Grýtubakkahreppur</v>
      </c>
      <c r="E10406" t="str">
        <f>VLOOKUP(Oliusala[[#This Row],[postnumer]],Sveitarfelog[#All],5,FALSE)</f>
        <v>Norðurland eystra</v>
      </c>
      <c r="F10406" t="s">
        <v>25</v>
      </c>
      <c r="G10406" t="s">
        <v>24</v>
      </c>
      <c r="H10406" s="1" t="s">
        <v>58</v>
      </c>
      <c r="I10406" s="1">
        <v>331281.33333333337</v>
      </c>
      <c r="J10406" s="2">
        <f>VLOOKUP(Oliusala[[#This Row],[tegund]],Tegundir!$B$2:$D$19,3,FALSE)*Oliusala[[#This Row],[magn]]/1000</f>
        <v>286.5583533333334</v>
      </c>
      <c r="K10406">
        <v>2018</v>
      </c>
      <c r="L10406" t="s">
        <v>19</v>
      </c>
      <c r="M10406" s="144" t="s">
        <v>59</v>
      </c>
      <c r="N10406" s="144" t="s">
        <v>1939</v>
      </c>
      <c r="O10406" s="144" t="s">
        <v>1997</v>
      </c>
    </row>
    <row r="10407" spans="1:15" x14ac:dyDescent="0.2">
      <c r="A10407" t="s">
        <v>57</v>
      </c>
      <c r="B10407" s="144" t="s">
        <v>80</v>
      </c>
      <c r="C10407">
        <v>260</v>
      </c>
      <c r="D10407" t="str">
        <f>VLOOKUP(Oliusala[[#This Row],[postnumer]],Sveitarfelog[#All],4,FALSE)</f>
        <v>Reykjanesbær</v>
      </c>
      <c r="E10407" t="str">
        <f>VLOOKUP(Oliusala[[#This Row],[postnumer]],Sveitarfelog[#All],5,FALSE)</f>
        <v>Suðurnes</v>
      </c>
      <c r="F10407" t="s">
        <v>27</v>
      </c>
      <c r="G10407" t="s">
        <v>24</v>
      </c>
      <c r="H10407" t="s">
        <v>60</v>
      </c>
      <c r="I10407" s="1">
        <v>35100</v>
      </c>
      <c r="J10407" s="2">
        <f>VLOOKUP(Oliusala[[#This Row],[tegund]],Tegundir!$B$2:$D$19,3,FALSE)*Oliusala[[#This Row],[magn]]/1000</f>
        <v>30.361499999999999</v>
      </c>
      <c r="K10407">
        <v>2018</v>
      </c>
      <c r="L10407" t="s">
        <v>19</v>
      </c>
      <c r="M10407" s="144" t="s">
        <v>59</v>
      </c>
      <c r="O10407" s="144" t="s">
        <v>1998</v>
      </c>
    </row>
    <row r="10408" spans="1:15" x14ac:dyDescent="0.2">
      <c r="A10408" t="s">
        <v>57</v>
      </c>
      <c r="B10408" s="144" t="s">
        <v>80</v>
      </c>
      <c r="C10408">
        <v>260</v>
      </c>
      <c r="D10408" t="str">
        <f>VLOOKUP(Oliusala[[#This Row],[postnumer]],Sveitarfelog[#All],4,FALSE)</f>
        <v>Reykjanesbær</v>
      </c>
      <c r="E10408" t="str">
        <f>VLOOKUP(Oliusala[[#This Row],[postnumer]],Sveitarfelog[#All],5,FALSE)</f>
        <v>Suðurnes</v>
      </c>
      <c r="F10408" t="s">
        <v>29</v>
      </c>
      <c r="G10408" t="s">
        <v>24</v>
      </c>
      <c r="H10408" t="s">
        <v>60</v>
      </c>
      <c r="I10408" s="1">
        <v>757120</v>
      </c>
      <c r="J10408" s="2">
        <f>VLOOKUP(Oliusala[[#This Row],[tegund]],Tegundir!$B$2:$D$19,3,FALSE)*Oliusala[[#This Row],[magn]]/1000</f>
        <v>654.90880000000004</v>
      </c>
      <c r="K10408">
        <v>2018</v>
      </c>
      <c r="L10408" t="s">
        <v>19</v>
      </c>
      <c r="M10408" s="144" t="s">
        <v>59</v>
      </c>
      <c r="O10408" s="144" t="s">
        <v>1998</v>
      </c>
    </row>
    <row r="10409" spans="1:15" x14ac:dyDescent="0.2">
      <c r="A10409" t="s">
        <v>63</v>
      </c>
      <c r="B10409" s="144" t="s">
        <v>80</v>
      </c>
      <c r="C10409">
        <v>260</v>
      </c>
      <c r="D10409" t="str">
        <f>VLOOKUP(Oliusala[[#This Row],[postnumer]],Sveitarfelog[#All],4,FALSE)</f>
        <v>Reykjanesbær</v>
      </c>
      <c r="E10409" t="str">
        <f>VLOOKUP(Oliusala[[#This Row],[postnumer]],Sveitarfelog[#All],5,FALSE)</f>
        <v>Suðurnes</v>
      </c>
      <c r="F10409" t="s">
        <v>24</v>
      </c>
      <c r="G10409" t="s">
        <v>24</v>
      </c>
      <c r="H10409" t="s">
        <v>58</v>
      </c>
      <c r="I10409" s="1">
        <v>613280</v>
      </c>
      <c r="J10409" s="2">
        <f>VLOOKUP(Oliusala[[#This Row],[tegund]],Tegundir!$B$2:$D$19,3,FALSE)*Oliusala[[#This Row],[magn]]/1000</f>
        <v>530.48719999999992</v>
      </c>
      <c r="K10409">
        <v>2018</v>
      </c>
      <c r="L10409" t="s">
        <v>18</v>
      </c>
      <c r="M10409" s="144" t="s">
        <v>59</v>
      </c>
    </row>
    <row r="10410" spans="1:15" x14ac:dyDescent="0.2">
      <c r="A10410" t="s">
        <v>63</v>
      </c>
      <c r="B10410" s="144" t="s">
        <v>80</v>
      </c>
      <c r="C10410">
        <v>260</v>
      </c>
      <c r="D10410" t="str">
        <f>VLOOKUP(Oliusala[[#This Row],[postnumer]],Sveitarfelog[#All],4,FALSE)</f>
        <v>Reykjanesbær</v>
      </c>
      <c r="E10410" t="str">
        <f>VLOOKUP(Oliusala[[#This Row],[postnumer]],Sveitarfelog[#All],5,FALSE)</f>
        <v>Suðurnes</v>
      </c>
      <c r="F10410" t="s">
        <v>24</v>
      </c>
      <c r="G10410" t="s">
        <v>24</v>
      </c>
      <c r="H10410" s="1" t="s">
        <v>58</v>
      </c>
      <c r="I10410" s="1">
        <v>2578319</v>
      </c>
      <c r="J10410" s="2">
        <f>VLOOKUP(Oliusala[[#This Row],[tegund]],Tegundir!$B$2:$D$19,3,FALSE)*Oliusala[[#This Row],[magn]]/1000</f>
        <v>2230.2459349999999</v>
      </c>
      <c r="K10410">
        <v>2018</v>
      </c>
      <c r="L10410" t="s">
        <v>18</v>
      </c>
      <c r="M10410" s="144" t="s">
        <v>59</v>
      </c>
    </row>
    <row r="10411" spans="1:15" x14ac:dyDescent="0.2">
      <c r="A10411" t="s">
        <v>63</v>
      </c>
      <c r="B10411" s="144" t="s">
        <v>80</v>
      </c>
      <c r="C10411">
        <v>260</v>
      </c>
      <c r="D10411" t="str">
        <f>VLOOKUP(Oliusala[[#This Row],[postnumer]],Sveitarfelog[#All],4,FALSE)</f>
        <v>Reykjanesbær</v>
      </c>
      <c r="E10411" t="str">
        <f>VLOOKUP(Oliusala[[#This Row],[postnumer]],Sveitarfelog[#All],5,FALSE)</f>
        <v>Suðurnes</v>
      </c>
      <c r="F10411" t="s">
        <v>24</v>
      </c>
      <c r="G10411" t="s">
        <v>24</v>
      </c>
      <c r="H10411" t="s">
        <v>58</v>
      </c>
      <c r="I10411" s="1">
        <v>1969014</v>
      </c>
      <c r="J10411" s="2">
        <f>VLOOKUP(Oliusala[[#This Row],[tegund]],Tegundir!$B$2:$D$19,3,FALSE)*Oliusala[[#This Row],[magn]]/1000</f>
        <v>1703.1971099999998</v>
      </c>
      <c r="K10411">
        <v>2018</v>
      </c>
      <c r="L10411" t="s">
        <v>18</v>
      </c>
      <c r="M10411" s="144" t="s">
        <v>59</v>
      </c>
    </row>
    <row r="10412" spans="1:15" x14ac:dyDescent="0.2">
      <c r="A10412" t="s">
        <v>57</v>
      </c>
      <c r="B10412" s="144" t="s">
        <v>75</v>
      </c>
      <c r="C10412">
        <v>230</v>
      </c>
      <c r="D10412" t="str">
        <f>VLOOKUP(Oliusala[[#This Row],[postnumer]],Sveitarfelog[#All],4,FALSE)</f>
        <v>Reykjanesbær</v>
      </c>
      <c r="E10412" t="str">
        <f>VLOOKUP(Oliusala[[#This Row],[postnumer]],Sveitarfelog[#All],5,FALSE)</f>
        <v>Suðurnes</v>
      </c>
      <c r="F10412" t="s">
        <v>25</v>
      </c>
      <c r="G10412" t="s">
        <v>24</v>
      </c>
      <c r="H10412" t="s">
        <v>61</v>
      </c>
      <c r="I10412" s="1">
        <v>506</v>
      </c>
      <c r="J10412" s="2">
        <f>VLOOKUP(Oliusala[[#This Row],[tegund]],Tegundir!$B$2:$D$19,3,FALSE)*Oliusala[[#This Row],[magn]]/1000</f>
        <v>0.43769000000000002</v>
      </c>
      <c r="K10412">
        <v>2018</v>
      </c>
      <c r="L10412" t="s">
        <v>1955</v>
      </c>
      <c r="M10412" s="144" t="s">
        <v>62</v>
      </c>
    </row>
    <row r="10413" spans="1:15" x14ac:dyDescent="0.2">
      <c r="A10413" t="s">
        <v>63</v>
      </c>
      <c r="B10413" s="144" t="s">
        <v>75</v>
      </c>
      <c r="C10413">
        <v>230</v>
      </c>
      <c r="D10413" t="str">
        <f>VLOOKUP(Oliusala[[#This Row],[postnumer]],Sveitarfelog[#All],4,FALSE)</f>
        <v>Reykjanesbær</v>
      </c>
      <c r="E10413" t="str">
        <f>VLOOKUP(Oliusala[[#This Row],[postnumer]],Sveitarfelog[#All],5,FALSE)</f>
        <v>Suðurnes</v>
      </c>
      <c r="F10413" t="s">
        <v>25</v>
      </c>
      <c r="G10413" t="s">
        <v>24</v>
      </c>
      <c r="H10413" s="1" t="s">
        <v>58</v>
      </c>
      <c r="I10413" s="1">
        <v>88232</v>
      </c>
      <c r="J10413" s="2">
        <f>VLOOKUP(Oliusala[[#This Row],[tegund]],Tegundir!$B$2:$D$19,3,FALSE)*Oliusala[[#This Row],[magn]]/1000</f>
        <v>76.320679999999996</v>
      </c>
      <c r="K10413">
        <v>2018</v>
      </c>
      <c r="L10413" t="s">
        <v>19</v>
      </c>
      <c r="M10413" s="144" t="s">
        <v>59</v>
      </c>
      <c r="O10413" s="144" t="s">
        <v>1997</v>
      </c>
    </row>
    <row r="10414" spans="1:15" x14ac:dyDescent="0.2">
      <c r="A10414" t="s">
        <v>63</v>
      </c>
      <c r="B10414" s="144" t="s">
        <v>80</v>
      </c>
      <c r="C10414">
        <v>260</v>
      </c>
      <c r="D10414" t="str">
        <f>VLOOKUP(Oliusala[[#This Row],[postnumer]],Sveitarfelog[#All],4,FALSE)</f>
        <v>Reykjanesbær</v>
      </c>
      <c r="E10414" t="str">
        <f>VLOOKUP(Oliusala[[#This Row],[postnumer]],Sveitarfelog[#All],5,FALSE)</f>
        <v>Suðurnes</v>
      </c>
      <c r="F10414" t="s">
        <v>25</v>
      </c>
      <c r="G10414" t="s">
        <v>24</v>
      </c>
      <c r="H10414" s="1" t="s">
        <v>58</v>
      </c>
      <c r="I10414" s="1">
        <v>59834</v>
      </c>
      <c r="J10414" s="2">
        <f>VLOOKUP(Oliusala[[#This Row],[tegund]],Tegundir!$B$2:$D$19,3,FALSE)*Oliusala[[#This Row],[magn]]/1000</f>
        <v>51.756409999999995</v>
      </c>
      <c r="K10414">
        <v>2018</v>
      </c>
      <c r="L10414" t="s">
        <v>19</v>
      </c>
      <c r="M10414" s="144" t="s">
        <v>59</v>
      </c>
      <c r="O10414" s="144" t="s">
        <v>1997</v>
      </c>
    </row>
    <row r="10415" spans="1:15" x14ac:dyDescent="0.2">
      <c r="A10415" t="s">
        <v>57</v>
      </c>
      <c r="B10415" s="144" t="s">
        <v>80</v>
      </c>
      <c r="C10415">
        <v>260</v>
      </c>
      <c r="D10415" t="str">
        <f>VLOOKUP(Oliusala[[#This Row],[postnumer]],Sveitarfelog[#All],4,FALSE)</f>
        <v>Reykjanesbær</v>
      </c>
      <c r="E10415" t="str">
        <f>VLOOKUP(Oliusala[[#This Row],[postnumer]],Sveitarfelog[#All],5,FALSE)</f>
        <v>Suðurnes</v>
      </c>
      <c r="F10415" t="s">
        <v>25</v>
      </c>
      <c r="G10415" t="s">
        <v>24</v>
      </c>
      <c r="H10415" t="s">
        <v>60</v>
      </c>
      <c r="I10415" s="1">
        <v>432525</v>
      </c>
      <c r="J10415" s="2">
        <f>VLOOKUP(Oliusala[[#This Row],[tegund]],Tegundir!$B$2:$D$19,3,FALSE)*Oliusala[[#This Row],[magn]]/1000</f>
        <v>374.13412499999998</v>
      </c>
      <c r="K10415">
        <v>2018</v>
      </c>
      <c r="L10415" t="s">
        <v>19</v>
      </c>
      <c r="M10415" s="144" t="s">
        <v>59</v>
      </c>
      <c r="O10415" s="144" t="s">
        <v>1997</v>
      </c>
    </row>
    <row r="10416" spans="1:15" x14ac:dyDescent="0.2">
      <c r="A10416" t="s">
        <v>57</v>
      </c>
      <c r="B10416" s="144" t="s">
        <v>80</v>
      </c>
      <c r="C10416">
        <v>260</v>
      </c>
      <c r="D10416" t="str">
        <f>VLOOKUP(Oliusala[[#This Row],[postnumer]],Sveitarfelog[#All],4,FALSE)</f>
        <v>Reykjanesbær</v>
      </c>
      <c r="E10416" t="str">
        <f>VLOOKUP(Oliusala[[#This Row],[postnumer]],Sveitarfelog[#All],5,FALSE)</f>
        <v>Suðurnes</v>
      </c>
      <c r="F10416" t="s">
        <v>25</v>
      </c>
      <c r="G10416" t="s">
        <v>24</v>
      </c>
      <c r="H10416" t="s">
        <v>61</v>
      </c>
      <c r="I10416" s="1">
        <v>1064</v>
      </c>
      <c r="J10416" s="2">
        <f>VLOOKUP(Oliusala[[#This Row],[tegund]],Tegundir!$B$2:$D$19,3,FALSE)*Oliusala[[#This Row],[magn]]/1000</f>
        <v>0.92036000000000007</v>
      </c>
      <c r="K10416">
        <v>2018</v>
      </c>
      <c r="L10416" t="s">
        <v>1955</v>
      </c>
      <c r="M10416" s="144" t="s">
        <v>62</v>
      </c>
    </row>
    <row r="10417" spans="1:15" x14ac:dyDescent="0.2">
      <c r="A10417" t="s">
        <v>57</v>
      </c>
      <c r="B10417" s="144" t="s">
        <v>81</v>
      </c>
      <c r="C10417">
        <v>270</v>
      </c>
      <c r="D10417" t="str">
        <f>VLOOKUP(Oliusala[[#This Row],[postnumer]],Sveitarfelog[#All],4,FALSE)</f>
        <v>Mosfellsbær</v>
      </c>
      <c r="E10417" t="str">
        <f>VLOOKUP(Oliusala[[#This Row],[postnumer]],Sveitarfelog[#All],5,FALSE)</f>
        <v>Höfuðborgarsvæðið</v>
      </c>
      <c r="F10417" t="s">
        <v>25</v>
      </c>
      <c r="G10417" t="s">
        <v>24</v>
      </c>
      <c r="H10417" s="1" t="s">
        <v>60</v>
      </c>
      <c r="I10417" s="1">
        <v>643507</v>
      </c>
      <c r="J10417" s="2">
        <f>VLOOKUP(Oliusala[[#This Row],[tegund]],Tegundir!$B$2:$D$19,3,FALSE)*Oliusala[[#This Row],[magn]]/1000</f>
        <v>556.633555</v>
      </c>
      <c r="K10417">
        <v>2018</v>
      </c>
      <c r="L10417" t="s">
        <v>1955</v>
      </c>
      <c r="M10417" s="144" t="s">
        <v>59</v>
      </c>
    </row>
    <row r="10418" spans="1:15" x14ac:dyDescent="0.2">
      <c r="A10418" t="s">
        <v>57</v>
      </c>
      <c r="B10418" s="144" t="s">
        <v>81</v>
      </c>
      <c r="C10418">
        <v>270</v>
      </c>
      <c r="D10418" t="str">
        <f>VLOOKUP(Oliusala[[#This Row],[postnumer]],Sveitarfelog[#All],4,FALSE)</f>
        <v>Mosfellsbær</v>
      </c>
      <c r="E10418" t="str">
        <f>VLOOKUP(Oliusala[[#This Row],[postnumer]],Sveitarfelog[#All],5,FALSE)</f>
        <v>Höfuðborgarsvæðið</v>
      </c>
      <c r="F10418" t="s">
        <v>24</v>
      </c>
      <c r="G10418" t="s">
        <v>24</v>
      </c>
      <c r="H10418" s="1" t="s">
        <v>60</v>
      </c>
      <c r="I10418" s="1">
        <v>51378</v>
      </c>
      <c r="J10418" s="2">
        <f>VLOOKUP(Oliusala[[#This Row],[tegund]],Tegundir!$B$2:$D$19,3,FALSE)*Oliusala[[#This Row],[magn]]/1000</f>
        <v>44.441969999999998</v>
      </c>
      <c r="K10418">
        <v>2018</v>
      </c>
      <c r="L10418" t="s">
        <v>18</v>
      </c>
      <c r="M10418" s="144" t="s">
        <v>59</v>
      </c>
    </row>
    <row r="10419" spans="1:15" x14ac:dyDescent="0.2">
      <c r="A10419" t="s">
        <v>57</v>
      </c>
      <c r="B10419" s="144" t="s">
        <v>81</v>
      </c>
      <c r="C10419">
        <v>270</v>
      </c>
      <c r="D10419" t="str">
        <f>VLOOKUP(Oliusala[[#This Row],[postnumer]],Sveitarfelog[#All],4,FALSE)</f>
        <v>Mosfellsbær</v>
      </c>
      <c r="E10419" t="str">
        <f>VLOOKUP(Oliusala[[#This Row],[postnumer]],Sveitarfelog[#All],5,FALSE)</f>
        <v>Höfuðborgarsvæðið</v>
      </c>
      <c r="F10419" t="s">
        <v>25</v>
      </c>
      <c r="G10419" t="s">
        <v>24</v>
      </c>
      <c r="H10419" s="1" t="s">
        <v>60</v>
      </c>
      <c r="I10419" s="1">
        <v>334247</v>
      </c>
      <c r="J10419" s="2">
        <f>VLOOKUP(Oliusala[[#This Row],[tegund]],Tegundir!$B$2:$D$19,3,FALSE)*Oliusala[[#This Row],[magn]]/1000</f>
        <v>289.12365499999999</v>
      </c>
      <c r="K10419">
        <v>2018</v>
      </c>
      <c r="L10419" t="s">
        <v>1955</v>
      </c>
      <c r="M10419" s="144" t="s">
        <v>59</v>
      </c>
    </row>
    <row r="10420" spans="1:15" x14ac:dyDescent="0.2">
      <c r="A10420" t="s">
        <v>57</v>
      </c>
      <c r="B10420" s="144" t="s">
        <v>82</v>
      </c>
      <c r="C10420">
        <v>270</v>
      </c>
      <c r="D10420" t="str">
        <f>VLOOKUP(Oliusala[[#This Row],[postnumer]],Sveitarfelog[#All],4,FALSE)</f>
        <v>Mosfellsbær</v>
      </c>
      <c r="E10420" t="str">
        <f>VLOOKUP(Oliusala[[#This Row],[postnumer]],Sveitarfelog[#All],5,FALSE)</f>
        <v>Höfuðborgarsvæðið</v>
      </c>
      <c r="F10420" t="s">
        <v>24</v>
      </c>
      <c r="G10420" t="s">
        <v>24</v>
      </c>
      <c r="H10420" s="1" t="s">
        <v>60</v>
      </c>
      <c r="I10420" s="1">
        <v>7853</v>
      </c>
      <c r="J10420" s="2">
        <f>VLOOKUP(Oliusala[[#This Row],[tegund]],Tegundir!$B$2:$D$19,3,FALSE)*Oliusala[[#This Row],[magn]]/1000</f>
        <v>6.7928450000000007</v>
      </c>
      <c r="K10420">
        <v>2018</v>
      </c>
      <c r="L10420" t="s">
        <v>18</v>
      </c>
      <c r="M10420" s="144" t="s">
        <v>59</v>
      </c>
    </row>
    <row r="10421" spans="1:15" x14ac:dyDescent="0.2">
      <c r="A10421" t="s">
        <v>57</v>
      </c>
      <c r="B10421" s="144" t="s">
        <v>81</v>
      </c>
      <c r="C10421">
        <v>270</v>
      </c>
      <c r="D10421" t="str">
        <f>VLOOKUP(Oliusala[[#This Row],[postnumer]],Sveitarfelog[#All],4,FALSE)</f>
        <v>Mosfellsbær</v>
      </c>
      <c r="E10421" t="str">
        <f>VLOOKUP(Oliusala[[#This Row],[postnumer]],Sveitarfelog[#All],5,FALSE)</f>
        <v>Höfuðborgarsvæðið</v>
      </c>
      <c r="F10421" t="s">
        <v>24</v>
      </c>
      <c r="G10421" t="s">
        <v>24</v>
      </c>
      <c r="H10421" t="s">
        <v>60</v>
      </c>
      <c r="I10421" s="1">
        <v>123582</v>
      </c>
      <c r="J10421" s="2">
        <f>VLOOKUP(Oliusala[[#This Row],[tegund]],Tegundir!$B$2:$D$19,3,FALSE)*Oliusala[[#This Row],[magn]]/1000</f>
        <v>106.89842999999999</v>
      </c>
      <c r="K10421">
        <v>2018</v>
      </c>
      <c r="L10421" t="s">
        <v>18</v>
      </c>
      <c r="M10421" s="144" t="s">
        <v>59</v>
      </c>
    </row>
    <row r="10422" spans="1:15" x14ac:dyDescent="0.2">
      <c r="A10422" t="s">
        <v>63</v>
      </c>
      <c r="B10422" s="144" t="s">
        <v>81</v>
      </c>
      <c r="C10422">
        <v>270</v>
      </c>
      <c r="D10422" t="str">
        <f>VLOOKUP(Oliusala[[#This Row],[postnumer]],Sveitarfelog[#All],4,FALSE)</f>
        <v>Mosfellsbær</v>
      </c>
      <c r="E10422" t="str">
        <f>VLOOKUP(Oliusala[[#This Row],[postnumer]],Sveitarfelog[#All],5,FALSE)</f>
        <v>Höfuðborgarsvæðið</v>
      </c>
      <c r="F10422" t="s">
        <v>24</v>
      </c>
      <c r="G10422" t="s">
        <v>24</v>
      </c>
      <c r="H10422" s="1" t="s">
        <v>58</v>
      </c>
      <c r="I10422" s="1">
        <v>2832614</v>
      </c>
      <c r="J10422" s="2">
        <f>VLOOKUP(Oliusala[[#This Row],[tegund]],Tegundir!$B$2:$D$19,3,FALSE)*Oliusala[[#This Row],[magn]]/1000</f>
        <v>2450.2111099999997</v>
      </c>
      <c r="K10422">
        <v>2018</v>
      </c>
      <c r="L10422" t="s">
        <v>18</v>
      </c>
      <c r="M10422" s="144" t="s">
        <v>59</v>
      </c>
    </row>
    <row r="10423" spans="1:15" x14ac:dyDescent="0.2">
      <c r="A10423" t="s">
        <v>63</v>
      </c>
      <c r="B10423" s="144" t="s">
        <v>82</v>
      </c>
      <c r="C10423">
        <v>270</v>
      </c>
      <c r="D10423" t="str">
        <f>VLOOKUP(Oliusala[[#This Row],[postnumer]],Sveitarfelog[#All],4,FALSE)</f>
        <v>Mosfellsbær</v>
      </c>
      <c r="E10423" t="str">
        <f>VLOOKUP(Oliusala[[#This Row],[postnumer]],Sveitarfelog[#All],5,FALSE)</f>
        <v>Höfuðborgarsvæðið</v>
      </c>
      <c r="F10423" t="s">
        <v>24</v>
      </c>
      <c r="G10423" t="s">
        <v>24</v>
      </c>
      <c r="H10423" s="1" t="s">
        <v>58</v>
      </c>
      <c r="I10423" s="1">
        <v>408223</v>
      </c>
      <c r="J10423" s="2">
        <f>VLOOKUP(Oliusala[[#This Row],[tegund]],Tegundir!$B$2:$D$19,3,FALSE)*Oliusala[[#This Row],[magn]]/1000</f>
        <v>353.11289500000004</v>
      </c>
      <c r="K10423">
        <v>2018</v>
      </c>
      <c r="L10423" t="s">
        <v>18</v>
      </c>
      <c r="M10423" s="144" t="s">
        <v>59</v>
      </c>
    </row>
    <row r="10424" spans="1:15" x14ac:dyDescent="0.2">
      <c r="A10424" t="s">
        <v>63</v>
      </c>
      <c r="B10424" s="144" t="s">
        <v>81</v>
      </c>
      <c r="C10424">
        <v>270</v>
      </c>
      <c r="D10424" t="str">
        <f>VLOOKUP(Oliusala[[#This Row],[postnumer]],Sveitarfelog[#All],4,FALSE)</f>
        <v>Mosfellsbær</v>
      </c>
      <c r="E10424" t="str">
        <f>VLOOKUP(Oliusala[[#This Row],[postnumer]],Sveitarfelog[#All],5,FALSE)</f>
        <v>Höfuðborgarsvæðið</v>
      </c>
      <c r="F10424" t="s">
        <v>24</v>
      </c>
      <c r="G10424" t="s">
        <v>24</v>
      </c>
      <c r="H10424" t="s">
        <v>58</v>
      </c>
      <c r="I10424" s="1">
        <v>3105233</v>
      </c>
      <c r="J10424" s="2">
        <f>VLOOKUP(Oliusala[[#This Row],[tegund]],Tegundir!$B$2:$D$19,3,FALSE)*Oliusala[[#This Row],[magn]]/1000</f>
        <v>2686.0265449999997</v>
      </c>
      <c r="K10424">
        <v>2018</v>
      </c>
      <c r="L10424" t="s">
        <v>18</v>
      </c>
      <c r="M10424" s="144" t="s">
        <v>59</v>
      </c>
    </row>
    <row r="10425" spans="1:15" x14ac:dyDescent="0.2">
      <c r="A10425" t="s">
        <v>63</v>
      </c>
      <c r="B10425" s="144" t="s">
        <v>81</v>
      </c>
      <c r="C10425">
        <v>270</v>
      </c>
      <c r="D10425" t="str">
        <f>VLOOKUP(Oliusala[[#This Row],[postnumer]],Sveitarfelog[#All],4,FALSE)</f>
        <v>Mosfellsbær</v>
      </c>
      <c r="E10425" t="str">
        <f>VLOOKUP(Oliusala[[#This Row],[postnumer]],Sveitarfelog[#All],5,FALSE)</f>
        <v>Höfuðborgarsvæðið</v>
      </c>
      <c r="F10425" t="s">
        <v>25</v>
      </c>
      <c r="G10425" t="s">
        <v>24</v>
      </c>
      <c r="H10425" t="s">
        <v>58</v>
      </c>
      <c r="I10425" s="1">
        <v>162915</v>
      </c>
      <c r="J10425" s="2">
        <f>VLOOKUP(Oliusala[[#This Row],[tegund]],Tegundir!$B$2:$D$19,3,FALSE)*Oliusala[[#This Row],[magn]]/1000</f>
        <v>140.92147500000002</v>
      </c>
      <c r="K10425">
        <v>2018</v>
      </c>
      <c r="L10425" t="s">
        <v>1955</v>
      </c>
      <c r="M10425" s="144" t="s">
        <v>59</v>
      </c>
    </row>
    <row r="10426" spans="1:15" x14ac:dyDescent="0.2">
      <c r="A10426" t="s">
        <v>63</v>
      </c>
      <c r="B10426" s="144" t="s">
        <v>81</v>
      </c>
      <c r="C10426">
        <v>270</v>
      </c>
      <c r="D10426" t="str">
        <f>VLOOKUP(Oliusala[[#This Row],[postnumer]],Sveitarfelog[#All],4,FALSE)</f>
        <v>Mosfellsbær</v>
      </c>
      <c r="E10426" t="str">
        <f>VLOOKUP(Oliusala[[#This Row],[postnumer]],Sveitarfelog[#All],5,FALSE)</f>
        <v>Höfuðborgarsvæðið</v>
      </c>
      <c r="F10426" t="s">
        <v>25</v>
      </c>
      <c r="G10426" t="s">
        <v>24</v>
      </c>
      <c r="H10426" t="s">
        <v>58</v>
      </c>
      <c r="I10426" s="1">
        <v>152175</v>
      </c>
      <c r="J10426" s="2">
        <f>VLOOKUP(Oliusala[[#This Row],[tegund]],Tegundir!$B$2:$D$19,3,FALSE)*Oliusala[[#This Row],[magn]]/1000</f>
        <v>131.63137499999999</v>
      </c>
      <c r="K10426">
        <v>2018</v>
      </c>
      <c r="L10426" t="s">
        <v>1955</v>
      </c>
      <c r="M10426" s="144" t="s">
        <v>59</v>
      </c>
    </row>
    <row r="10427" spans="1:15" x14ac:dyDescent="0.2">
      <c r="A10427" t="s">
        <v>57</v>
      </c>
      <c r="B10427" s="144" t="s">
        <v>82</v>
      </c>
      <c r="C10427">
        <v>270</v>
      </c>
      <c r="D10427" t="str">
        <f>VLOOKUP(Oliusala[[#This Row],[postnumer]],Sveitarfelog[#All],4,FALSE)</f>
        <v>Mosfellsbær</v>
      </c>
      <c r="E10427" t="str">
        <f>VLOOKUP(Oliusala[[#This Row],[postnumer]],Sveitarfelog[#All],5,FALSE)</f>
        <v>Höfuðborgarsvæðið</v>
      </c>
      <c r="F10427" t="s">
        <v>25</v>
      </c>
      <c r="G10427" t="s">
        <v>24</v>
      </c>
      <c r="H10427" s="1" t="s">
        <v>60</v>
      </c>
      <c r="I10427" s="1">
        <v>75867</v>
      </c>
      <c r="J10427" s="2">
        <f>VLOOKUP(Oliusala[[#This Row],[tegund]],Tegundir!$B$2:$D$19,3,FALSE)*Oliusala[[#This Row],[magn]]/1000</f>
        <v>65.624955</v>
      </c>
      <c r="K10427">
        <v>2018</v>
      </c>
      <c r="L10427" t="s">
        <v>1955</v>
      </c>
      <c r="M10427" s="144" t="s">
        <v>59</v>
      </c>
    </row>
    <row r="10428" spans="1:15" x14ac:dyDescent="0.2">
      <c r="A10428" t="s">
        <v>84</v>
      </c>
      <c r="B10428" s="144" t="s">
        <v>84</v>
      </c>
      <c r="C10428">
        <v>300</v>
      </c>
      <c r="D10428" t="str">
        <f>VLOOKUP(Oliusala[[#This Row],[postnumer]],Sveitarfelog[#All],4,FALSE)</f>
        <v>Akraneskaupstaður,Hvalfjarðarsveit,Kjósarhreppur</v>
      </c>
      <c r="E10428" t="str">
        <f>VLOOKUP(Oliusala[[#This Row],[postnumer]],Sveitarfelog[#All],5,FALSE)</f>
        <v>Vesturland</v>
      </c>
      <c r="F10428" t="s">
        <v>24</v>
      </c>
      <c r="G10428" t="s">
        <v>24</v>
      </c>
      <c r="H10428" s="1" t="s">
        <v>58</v>
      </c>
      <c r="I10428" s="1">
        <v>349065</v>
      </c>
      <c r="J10428" s="2">
        <f>VLOOKUP(Oliusala[[#This Row],[tegund]],Tegundir!$B$2:$D$19,3,FALSE)*Oliusala[[#This Row],[magn]]/1000</f>
        <v>301.94122499999997</v>
      </c>
      <c r="K10428">
        <v>2018</v>
      </c>
      <c r="L10428" t="s">
        <v>18</v>
      </c>
      <c r="M10428" s="144" t="s">
        <v>59</v>
      </c>
    </row>
    <row r="10429" spans="1:15" x14ac:dyDescent="0.2">
      <c r="A10429" t="s">
        <v>84</v>
      </c>
      <c r="B10429" s="144" t="s">
        <v>84</v>
      </c>
      <c r="C10429">
        <v>300</v>
      </c>
      <c r="D10429" t="str">
        <f>VLOOKUP(Oliusala[[#This Row],[postnumer]],Sveitarfelog[#All],4,FALSE)</f>
        <v>Akraneskaupstaður,Hvalfjarðarsveit,Kjósarhreppur</v>
      </c>
      <c r="E10429" t="str">
        <f>VLOOKUP(Oliusala[[#This Row],[postnumer]],Sveitarfelog[#All],5,FALSE)</f>
        <v>Vesturland</v>
      </c>
      <c r="F10429" t="s">
        <v>29</v>
      </c>
      <c r="G10429" t="s">
        <v>24</v>
      </c>
      <c r="H10429" t="s">
        <v>58</v>
      </c>
      <c r="I10429" s="1">
        <v>151128</v>
      </c>
      <c r="J10429" s="2">
        <f>VLOOKUP(Oliusala[[#This Row],[tegund]],Tegundir!$B$2:$D$19,3,FALSE)*Oliusala[[#This Row],[magn]]/1000</f>
        <v>130.72572</v>
      </c>
      <c r="K10429">
        <v>2018</v>
      </c>
      <c r="L10429" t="s">
        <v>19</v>
      </c>
      <c r="M10429" s="144" t="s">
        <v>59</v>
      </c>
      <c r="O10429" s="144" t="s">
        <v>1998</v>
      </c>
    </row>
    <row r="10430" spans="1:15" x14ac:dyDescent="0.2">
      <c r="A10430" t="s">
        <v>84</v>
      </c>
      <c r="B10430" s="144" t="s">
        <v>84</v>
      </c>
      <c r="C10430">
        <v>300</v>
      </c>
      <c r="D10430" t="str">
        <f>VLOOKUP(Oliusala[[#This Row],[postnumer]],Sveitarfelog[#All],4,FALSE)</f>
        <v>Akraneskaupstaður,Hvalfjarðarsveit,Kjósarhreppur</v>
      </c>
      <c r="E10430" t="str">
        <f>VLOOKUP(Oliusala[[#This Row],[postnumer]],Sveitarfelog[#All],5,FALSE)</f>
        <v>Vesturland</v>
      </c>
      <c r="F10430" t="s">
        <v>30</v>
      </c>
      <c r="G10430" t="s">
        <v>24</v>
      </c>
      <c r="H10430" s="1" t="s">
        <v>58</v>
      </c>
      <c r="I10430" s="1">
        <v>1005032</v>
      </c>
      <c r="J10430" s="2">
        <f>VLOOKUP(Oliusala[[#This Row],[tegund]],Tegundir!$B$2:$D$19,3,FALSE)*Oliusala[[#This Row],[magn]]/1000</f>
        <v>869.35267999999996</v>
      </c>
      <c r="K10430">
        <v>2018</v>
      </c>
      <c r="L10430" t="s">
        <v>19</v>
      </c>
      <c r="M10430" s="144" t="s">
        <v>59</v>
      </c>
      <c r="O10430" s="144" t="s">
        <v>1998</v>
      </c>
    </row>
    <row r="10431" spans="1:15" x14ac:dyDescent="0.2">
      <c r="A10431" t="s">
        <v>57</v>
      </c>
      <c r="B10431" s="144" t="s">
        <v>84</v>
      </c>
      <c r="C10431">
        <v>300</v>
      </c>
      <c r="D10431" t="str">
        <f>VLOOKUP(Oliusala[[#This Row],[postnumer]],Sveitarfelog[#All],4,FALSE)</f>
        <v>Akraneskaupstaður,Hvalfjarðarsveit,Kjósarhreppur</v>
      </c>
      <c r="E10431" t="str">
        <f>VLOOKUP(Oliusala[[#This Row],[postnumer]],Sveitarfelog[#All],5,FALSE)</f>
        <v>Vesturland</v>
      </c>
      <c r="F10431" t="s">
        <v>24</v>
      </c>
      <c r="G10431" t="s">
        <v>24</v>
      </c>
      <c r="H10431" s="1" t="s">
        <v>60</v>
      </c>
      <c r="I10431" s="1">
        <v>55350</v>
      </c>
      <c r="J10431" s="2">
        <f>VLOOKUP(Oliusala[[#This Row],[tegund]],Tegundir!$B$2:$D$19,3,FALSE)*Oliusala[[#This Row],[magn]]/1000</f>
        <v>47.877749999999999</v>
      </c>
      <c r="K10431">
        <v>2018</v>
      </c>
      <c r="L10431" t="s">
        <v>18</v>
      </c>
      <c r="M10431" s="144" t="s">
        <v>59</v>
      </c>
    </row>
    <row r="10432" spans="1:15" x14ac:dyDescent="0.2">
      <c r="A10432" t="s">
        <v>57</v>
      </c>
      <c r="B10432" s="144" t="s">
        <v>84</v>
      </c>
      <c r="C10432">
        <v>300</v>
      </c>
      <c r="D10432" t="str">
        <f>VLOOKUP(Oliusala[[#This Row],[postnumer]],Sveitarfelog[#All],4,FALSE)</f>
        <v>Akraneskaupstaður,Hvalfjarðarsveit,Kjósarhreppur</v>
      </c>
      <c r="E10432" t="str">
        <f>VLOOKUP(Oliusala[[#This Row],[postnumer]],Sveitarfelog[#All],5,FALSE)</f>
        <v>Vesturland</v>
      </c>
      <c r="F10432" t="s">
        <v>29</v>
      </c>
      <c r="G10432" t="s">
        <v>24</v>
      </c>
      <c r="H10432" s="1" t="s">
        <v>60</v>
      </c>
      <c r="I10432" s="1">
        <v>39421</v>
      </c>
      <c r="J10432" s="2">
        <f>VLOOKUP(Oliusala[[#This Row],[tegund]],Tegundir!$B$2:$D$19,3,FALSE)*Oliusala[[#This Row],[magn]]/1000</f>
        <v>34.099164999999999</v>
      </c>
      <c r="K10432">
        <v>2018</v>
      </c>
      <c r="L10432" t="s">
        <v>19</v>
      </c>
      <c r="M10432" s="144" t="s">
        <v>59</v>
      </c>
      <c r="O10432" s="144" t="s">
        <v>1998</v>
      </c>
    </row>
    <row r="10433" spans="1:15" x14ac:dyDescent="0.2">
      <c r="A10433" t="s">
        <v>63</v>
      </c>
      <c r="B10433" s="144" t="s">
        <v>84</v>
      </c>
      <c r="C10433">
        <v>300</v>
      </c>
      <c r="D10433" t="str">
        <f>VLOOKUP(Oliusala[[#This Row],[postnumer]],Sveitarfelog[#All],4,FALSE)</f>
        <v>Akraneskaupstaður,Hvalfjarðarsveit,Kjósarhreppur</v>
      </c>
      <c r="E10433" t="str">
        <f>VLOOKUP(Oliusala[[#This Row],[postnumer]],Sveitarfelog[#All],5,FALSE)</f>
        <v>Vesturland</v>
      </c>
      <c r="F10433" t="s">
        <v>24</v>
      </c>
      <c r="G10433" t="s">
        <v>24</v>
      </c>
      <c r="H10433" t="s">
        <v>58</v>
      </c>
      <c r="I10433" s="1">
        <v>1062331</v>
      </c>
      <c r="J10433" s="2">
        <f>VLOOKUP(Oliusala[[#This Row],[tegund]],Tegundir!$B$2:$D$19,3,FALSE)*Oliusala[[#This Row],[magn]]/1000</f>
        <v>918.91631499999994</v>
      </c>
      <c r="K10433">
        <v>2018</v>
      </c>
      <c r="L10433" t="s">
        <v>18</v>
      </c>
      <c r="M10433" s="144" t="s">
        <v>59</v>
      </c>
    </row>
    <row r="10434" spans="1:15" x14ac:dyDescent="0.2">
      <c r="A10434" t="s">
        <v>63</v>
      </c>
      <c r="B10434" s="144" t="s">
        <v>84</v>
      </c>
      <c r="C10434">
        <v>300</v>
      </c>
      <c r="D10434" t="str">
        <f>VLOOKUP(Oliusala[[#This Row],[postnumer]],Sveitarfelog[#All],4,FALSE)</f>
        <v>Akraneskaupstaður,Hvalfjarðarsveit,Kjósarhreppur</v>
      </c>
      <c r="E10434" t="str">
        <f>VLOOKUP(Oliusala[[#This Row],[postnumer]],Sveitarfelog[#All],5,FALSE)</f>
        <v>Vesturland</v>
      </c>
      <c r="F10434" t="s">
        <v>24</v>
      </c>
      <c r="G10434" t="s">
        <v>24</v>
      </c>
      <c r="H10434" s="1" t="s">
        <v>58</v>
      </c>
      <c r="I10434" s="1">
        <v>1181301</v>
      </c>
      <c r="J10434" s="2">
        <f>VLOOKUP(Oliusala[[#This Row],[tegund]],Tegundir!$B$2:$D$19,3,FALSE)*Oliusala[[#This Row],[magn]]/1000</f>
        <v>1021.825365</v>
      </c>
      <c r="K10434">
        <v>2018</v>
      </c>
      <c r="L10434" t="s">
        <v>18</v>
      </c>
      <c r="M10434" s="144" t="s">
        <v>59</v>
      </c>
    </row>
    <row r="10435" spans="1:15" x14ac:dyDescent="0.2">
      <c r="A10435" t="s">
        <v>63</v>
      </c>
      <c r="B10435" s="144" t="s">
        <v>84</v>
      </c>
      <c r="C10435">
        <v>300</v>
      </c>
      <c r="D10435" t="str">
        <f>VLOOKUP(Oliusala[[#This Row],[postnumer]],Sveitarfelog[#All],4,FALSE)</f>
        <v>Akraneskaupstaður,Hvalfjarðarsveit,Kjósarhreppur</v>
      </c>
      <c r="E10435" t="str">
        <f>VLOOKUP(Oliusala[[#This Row],[postnumer]],Sveitarfelog[#All],5,FALSE)</f>
        <v>Vesturland</v>
      </c>
      <c r="F10435" t="s">
        <v>24</v>
      </c>
      <c r="G10435" t="s">
        <v>24</v>
      </c>
      <c r="H10435" s="1" t="s">
        <v>58</v>
      </c>
      <c r="I10435" s="1">
        <v>126235</v>
      </c>
      <c r="J10435" s="2">
        <f>VLOOKUP(Oliusala[[#This Row],[tegund]],Tegundir!$B$2:$D$19,3,FALSE)*Oliusala[[#This Row],[magn]]/1000</f>
        <v>109.193275</v>
      </c>
      <c r="K10435">
        <v>2018</v>
      </c>
      <c r="L10435" t="s">
        <v>18</v>
      </c>
      <c r="M10435" s="144" t="s">
        <v>59</v>
      </c>
    </row>
    <row r="10436" spans="1:15" x14ac:dyDescent="0.2">
      <c r="A10436" t="s">
        <v>63</v>
      </c>
      <c r="B10436" s="144" t="s">
        <v>84</v>
      </c>
      <c r="C10436">
        <v>300</v>
      </c>
      <c r="D10436" t="str">
        <f>VLOOKUP(Oliusala[[#This Row],[postnumer]],Sveitarfelog[#All],4,FALSE)</f>
        <v>Akraneskaupstaður,Hvalfjarðarsveit,Kjósarhreppur</v>
      </c>
      <c r="E10436" t="str">
        <f>VLOOKUP(Oliusala[[#This Row],[postnumer]],Sveitarfelog[#All],5,FALSE)</f>
        <v>Vesturland</v>
      </c>
      <c r="F10436" t="s">
        <v>24</v>
      </c>
      <c r="G10436" t="s">
        <v>24</v>
      </c>
      <c r="H10436" s="1" t="s">
        <v>58</v>
      </c>
      <c r="I10436" s="1">
        <v>304877</v>
      </c>
      <c r="J10436" s="2">
        <f>VLOOKUP(Oliusala[[#This Row],[tegund]],Tegundir!$B$2:$D$19,3,FALSE)*Oliusala[[#This Row],[magn]]/1000</f>
        <v>263.71860499999997</v>
      </c>
      <c r="K10436">
        <v>2018</v>
      </c>
      <c r="L10436" t="s">
        <v>18</v>
      </c>
      <c r="M10436" s="144" t="s">
        <v>59</v>
      </c>
    </row>
    <row r="10437" spans="1:15" x14ac:dyDescent="0.2">
      <c r="A10437" t="s">
        <v>63</v>
      </c>
      <c r="B10437" s="144" t="s">
        <v>85</v>
      </c>
      <c r="C10437">
        <v>300</v>
      </c>
      <c r="D10437" t="str">
        <f>VLOOKUP(Oliusala[[#This Row],[postnumer]],Sveitarfelog[#All],4,FALSE)</f>
        <v>Akraneskaupstaður,Hvalfjarðarsveit,Kjósarhreppur</v>
      </c>
      <c r="E10437" t="str">
        <f>VLOOKUP(Oliusala[[#This Row],[postnumer]],Sveitarfelog[#All],5,FALSE)</f>
        <v>Vesturland</v>
      </c>
      <c r="F10437" t="s">
        <v>24</v>
      </c>
      <c r="G10437" t="s">
        <v>24</v>
      </c>
      <c r="H10437" s="1" t="s">
        <v>58</v>
      </c>
      <c r="I10437" s="1">
        <v>93924</v>
      </c>
      <c r="J10437" s="2">
        <f>VLOOKUP(Oliusala[[#This Row],[tegund]],Tegundir!$B$2:$D$19,3,FALSE)*Oliusala[[#This Row],[magn]]/1000</f>
        <v>81.244259999999997</v>
      </c>
      <c r="K10437">
        <v>2018</v>
      </c>
      <c r="L10437" t="s">
        <v>18</v>
      </c>
      <c r="M10437" s="144" t="s">
        <v>59</v>
      </c>
    </row>
    <row r="10438" spans="1:15" x14ac:dyDescent="0.2">
      <c r="A10438" t="s">
        <v>63</v>
      </c>
      <c r="B10438" s="144" t="s">
        <v>84</v>
      </c>
      <c r="C10438">
        <v>300</v>
      </c>
      <c r="D10438" t="str">
        <f>VLOOKUP(Oliusala[[#This Row],[postnumer]],Sveitarfelog[#All],4,FALSE)</f>
        <v>Akraneskaupstaður,Hvalfjarðarsveit,Kjósarhreppur</v>
      </c>
      <c r="E10438" t="str">
        <f>VLOOKUP(Oliusala[[#This Row],[postnumer]],Sveitarfelog[#All],5,FALSE)</f>
        <v>Vesturland</v>
      </c>
      <c r="F10438" t="s">
        <v>25</v>
      </c>
      <c r="G10438" t="s">
        <v>24</v>
      </c>
      <c r="H10438" s="1" t="s">
        <v>58</v>
      </c>
      <c r="I10438" s="1">
        <v>65115</v>
      </c>
      <c r="J10438" s="2">
        <f>VLOOKUP(Oliusala[[#This Row],[tegund]],Tegundir!$B$2:$D$19,3,FALSE)*Oliusala[[#This Row],[magn]]/1000</f>
        <v>56.324475</v>
      </c>
      <c r="K10438">
        <v>2018</v>
      </c>
      <c r="L10438" t="s">
        <v>19</v>
      </c>
      <c r="M10438" s="144" t="s">
        <v>59</v>
      </c>
      <c r="O10438" s="144" t="s">
        <v>1997</v>
      </c>
    </row>
    <row r="10439" spans="1:15" x14ac:dyDescent="0.2">
      <c r="A10439" t="s">
        <v>63</v>
      </c>
      <c r="B10439" s="144" t="s">
        <v>84</v>
      </c>
      <c r="C10439">
        <v>300</v>
      </c>
      <c r="D10439" t="str">
        <f>VLOOKUP(Oliusala[[#This Row],[postnumer]],Sveitarfelog[#All],4,FALSE)</f>
        <v>Akraneskaupstaður,Hvalfjarðarsveit,Kjósarhreppur</v>
      </c>
      <c r="E10439" t="str">
        <f>VLOOKUP(Oliusala[[#This Row],[postnumer]],Sveitarfelog[#All],5,FALSE)</f>
        <v>Vesturland</v>
      </c>
      <c r="F10439" t="s">
        <v>25</v>
      </c>
      <c r="G10439" t="s">
        <v>24</v>
      </c>
      <c r="H10439" s="1" t="s">
        <v>58</v>
      </c>
      <c r="I10439" s="1">
        <v>110207</v>
      </c>
      <c r="J10439" s="2">
        <f>VLOOKUP(Oliusala[[#This Row],[tegund]],Tegundir!$B$2:$D$19,3,FALSE)*Oliusala[[#This Row],[magn]]/1000</f>
        <v>95.329054999999997</v>
      </c>
      <c r="K10439">
        <v>2018</v>
      </c>
      <c r="L10439" t="s">
        <v>19</v>
      </c>
      <c r="M10439" s="144" t="s">
        <v>59</v>
      </c>
      <c r="O10439" s="144" t="s">
        <v>1997</v>
      </c>
    </row>
    <row r="10440" spans="1:15" x14ac:dyDescent="0.2">
      <c r="A10440" t="s">
        <v>63</v>
      </c>
      <c r="B10440" s="144" t="s">
        <v>84</v>
      </c>
      <c r="C10440">
        <v>300</v>
      </c>
      <c r="D10440" t="str">
        <f>VLOOKUP(Oliusala[[#This Row],[postnumer]],Sveitarfelog[#All],4,FALSE)</f>
        <v>Akraneskaupstaður,Hvalfjarðarsveit,Kjósarhreppur</v>
      </c>
      <c r="E10440" t="str">
        <f>VLOOKUP(Oliusala[[#This Row],[postnumer]],Sveitarfelog[#All],5,FALSE)</f>
        <v>Vesturland</v>
      </c>
      <c r="F10440" t="s">
        <v>25</v>
      </c>
      <c r="G10440" t="s">
        <v>24</v>
      </c>
      <c r="H10440" s="1" t="s">
        <v>58</v>
      </c>
      <c r="I10440" s="1">
        <v>40050</v>
      </c>
      <c r="J10440" s="2">
        <f>VLOOKUP(Oliusala[[#This Row],[tegund]],Tegundir!$B$2:$D$19,3,FALSE)*Oliusala[[#This Row],[magn]]/1000</f>
        <v>34.643250000000002</v>
      </c>
      <c r="K10440">
        <v>2018</v>
      </c>
      <c r="L10440" t="s">
        <v>19</v>
      </c>
      <c r="M10440" s="144" t="s">
        <v>59</v>
      </c>
      <c r="O10440" s="144" t="s">
        <v>1997</v>
      </c>
    </row>
    <row r="10441" spans="1:15" x14ac:dyDescent="0.2">
      <c r="A10441" t="s">
        <v>63</v>
      </c>
      <c r="B10441" s="144" t="s">
        <v>85</v>
      </c>
      <c r="C10441">
        <v>300</v>
      </c>
      <c r="D10441" t="str">
        <f>VLOOKUP(Oliusala[[#This Row],[postnumer]],Sveitarfelog[#All],4,FALSE)</f>
        <v>Akraneskaupstaður,Hvalfjarðarsveit,Kjósarhreppur</v>
      </c>
      <c r="E10441" t="str">
        <f>VLOOKUP(Oliusala[[#This Row],[postnumer]],Sveitarfelog[#All],5,FALSE)</f>
        <v>Vesturland</v>
      </c>
      <c r="F10441" t="s">
        <v>25</v>
      </c>
      <c r="G10441" t="s">
        <v>24</v>
      </c>
      <c r="H10441" t="s">
        <v>58</v>
      </c>
      <c r="I10441" s="1">
        <v>349008</v>
      </c>
      <c r="J10441" s="2">
        <f>VLOOKUP(Oliusala[[#This Row],[tegund]],Tegundir!$B$2:$D$19,3,FALSE)*Oliusala[[#This Row],[magn]]/1000</f>
        <v>301.89191999999997</v>
      </c>
      <c r="K10441">
        <v>2018</v>
      </c>
      <c r="L10441" t="s">
        <v>19</v>
      </c>
      <c r="M10441" s="144" t="s">
        <v>59</v>
      </c>
      <c r="O10441" s="144" t="s">
        <v>1997</v>
      </c>
    </row>
    <row r="10442" spans="1:15" x14ac:dyDescent="0.2">
      <c r="A10442" t="s">
        <v>84</v>
      </c>
      <c r="B10442" s="144" t="s">
        <v>84</v>
      </c>
      <c r="C10442">
        <v>300</v>
      </c>
      <c r="D10442" t="str">
        <f>VLOOKUP(Oliusala[[#This Row],[postnumer]],Sveitarfelog[#All],4,FALSE)</f>
        <v>Akraneskaupstaður,Hvalfjarðarsveit,Kjósarhreppur</v>
      </c>
      <c r="E10442" t="str">
        <f>VLOOKUP(Oliusala[[#This Row],[postnumer]],Sveitarfelog[#All],5,FALSE)</f>
        <v>Vesturland</v>
      </c>
      <c r="F10442" t="s">
        <v>25</v>
      </c>
      <c r="G10442" t="s">
        <v>24</v>
      </c>
      <c r="H10442" t="s">
        <v>58</v>
      </c>
      <c r="I10442" s="1">
        <v>856323</v>
      </c>
      <c r="J10442" s="2">
        <f>VLOOKUP(Oliusala[[#This Row],[tegund]],Tegundir!$B$2:$D$19,3,FALSE)*Oliusala[[#This Row],[magn]]/1000</f>
        <v>740.71939499999996</v>
      </c>
      <c r="K10442">
        <v>2018</v>
      </c>
      <c r="L10442" t="s">
        <v>19</v>
      </c>
      <c r="M10442" s="144" t="s">
        <v>59</v>
      </c>
      <c r="O10442" s="144" t="s">
        <v>1997</v>
      </c>
    </row>
    <row r="10443" spans="1:15" x14ac:dyDescent="0.2">
      <c r="A10443" t="s">
        <v>57</v>
      </c>
      <c r="B10443" s="144" t="s">
        <v>84</v>
      </c>
      <c r="C10443">
        <v>300</v>
      </c>
      <c r="D10443" t="str">
        <f>VLOOKUP(Oliusala[[#This Row],[postnumer]],Sveitarfelog[#All],4,FALSE)</f>
        <v>Akraneskaupstaður,Hvalfjarðarsveit,Kjósarhreppur</v>
      </c>
      <c r="E10443" t="str">
        <f>VLOOKUP(Oliusala[[#This Row],[postnumer]],Sveitarfelog[#All],5,FALSE)</f>
        <v>Vesturland</v>
      </c>
      <c r="F10443" t="s">
        <v>25</v>
      </c>
      <c r="G10443" t="s">
        <v>24</v>
      </c>
      <c r="H10443" s="1" t="s">
        <v>60</v>
      </c>
      <c r="I10443" s="1">
        <v>484255</v>
      </c>
      <c r="J10443" s="2">
        <f>VLOOKUP(Oliusala[[#This Row],[tegund]],Tegundir!$B$2:$D$19,3,FALSE)*Oliusala[[#This Row],[magn]]/1000</f>
        <v>418.88057500000002</v>
      </c>
      <c r="K10443">
        <v>2018</v>
      </c>
      <c r="L10443" t="s">
        <v>1955</v>
      </c>
      <c r="M10443" s="144" t="s">
        <v>59</v>
      </c>
    </row>
    <row r="10444" spans="1:15" x14ac:dyDescent="0.2">
      <c r="A10444" t="s">
        <v>84</v>
      </c>
      <c r="B10444" s="144" t="s">
        <v>84</v>
      </c>
      <c r="C10444">
        <v>300</v>
      </c>
      <c r="D10444" t="str">
        <f>VLOOKUP(Oliusala[[#This Row],[postnumer]],Sveitarfelog[#All],4,FALSE)</f>
        <v>Akraneskaupstaður,Hvalfjarðarsveit,Kjósarhreppur</v>
      </c>
      <c r="E10444" t="str">
        <f>VLOOKUP(Oliusala[[#This Row],[postnumer]],Sveitarfelog[#All],5,FALSE)</f>
        <v>Vesturland</v>
      </c>
      <c r="F10444" t="s">
        <v>25</v>
      </c>
      <c r="G10444" t="s">
        <v>24</v>
      </c>
      <c r="H10444" s="1" t="s">
        <v>61</v>
      </c>
      <c r="I10444" s="1">
        <v>121147</v>
      </c>
      <c r="J10444" s="2">
        <f>VLOOKUP(Oliusala[[#This Row],[tegund]],Tegundir!$B$2:$D$19,3,FALSE)*Oliusala[[#This Row],[magn]]/1000</f>
        <v>104.79215499999999</v>
      </c>
      <c r="K10444">
        <v>2018</v>
      </c>
      <c r="L10444" t="s">
        <v>1955</v>
      </c>
      <c r="M10444" s="144" t="s">
        <v>62</v>
      </c>
    </row>
    <row r="10445" spans="1:15" x14ac:dyDescent="0.2">
      <c r="A10445" t="s">
        <v>84</v>
      </c>
      <c r="B10445" s="144" t="s">
        <v>86</v>
      </c>
      <c r="C10445">
        <v>301</v>
      </c>
      <c r="D10445" t="str">
        <f>VLOOKUP(Oliusala[[#This Row],[postnumer]],Sveitarfelog[#All],4,FALSE)</f>
        <v>Akraneskaupstaður,Hvalfjarðarsveit,Kjósarhreppur</v>
      </c>
      <c r="E10445" t="str">
        <f>VLOOKUP(Oliusala[[#This Row],[postnumer]],Sveitarfelog[#All],5,FALSE)</f>
        <v>Vesturland</v>
      </c>
      <c r="F10445" t="s">
        <v>25</v>
      </c>
      <c r="G10445" t="s">
        <v>24</v>
      </c>
      <c r="H10445" t="s">
        <v>60</v>
      </c>
      <c r="I10445" s="1">
        <v>7299</v>
      </c>
      <c r="J10445" s="2">
        <f>VLOOKUP(Oliusala[[#This Row],[tegund]],Tegundir!$B$2:$D$19,3,FALSE)*Oliusala[[#This Row],[magn]]/1000</f>
        <v>6.3136350000000006</v>
      </c>
      <c r="K10445">
        <v>2018</v>
      </c>
      <c r="L10445" t="s">
        <v>1955</v>
      </c>
      <c r="M10445" s="144" t="s">
        <v>59</v>
      </c>
    </row>
    <row r="10446" spans="1:15" x14ac:dyDescent="0.2">
      <c r="A10446" t="s">
        <v>57</v>
      </c>
      <c r="B10446" s="144" t="s">
        <v>86</v>
      </c>
      <c r="C10446">
        <v>301</v>
      </c>
      <c r="D10446" t="str">
        <f>VLOOKUP(Oliusala[[#This Row],[postnumer]],Sveitarfelog[#All],4,FALSE)</f>
        <v>Akraneskaupstaður,Hvalfjarðarsveit,Kjósarhreppur</v>
      </c>
      <c r="E10446" t="str">
        <f>VLOOKUP(Oliusala[[#This Row],[postnumer]],Sveitarfelog[#All],5,FALSE)</f>
        <v>Vesturland</v>
      </c>
      <c r="F10446" t="s">
        <v>25</v>
      </c>
      <c r="G10446" t="s">
        <v>24</v>
      </c>
      <c r="H10446" t="s">
        <v>60</v>
      </c>
      <c r="I10446" s="1">
        <v>365252</v>
      </c>
      <c r="J10446" s="2">
        <f>VLOOKUP(Oliusala[[#This Row],[tegund]],Tegundir!$B$2:$D$19,3,FALSE)*Oliusala[[#This Row],[magn]]/1000</f>
        <v>315.94297999999998</v>
      </c>
      <c r="K10446">
        <v>2018</v>
      </c>
      <c r="L10446" t="s">
        <v>1955</v>
      </c>
      <c r="M10446" s="144" t="s">
        <v>59</v>
      </c>
    </row>
    <row r="10447" spans="1:15" x14ac:dyDescent="0.2">
      <c r="A10447" t="s">
        <v>63</v>
      </c>
      <c r="B10447" s="144" t="s">
        <v>86</v>
      </c>
      <c r="C10447">
        <v>301</v>
      </c>
      <c r="D10447" t="str">
        <f>VLOOKUP(Oliusala[[#This Row],[postnumer]],Sveitarfelog[#All],4,FALSE)</f>
        <v>Akraneskaupstaður,Hvalfjarðarsveit,Kjósarhreppur</v>
      </c>
      <c r="E10447" t="str">
        <f>VLOOKUP(Oliusala[[#This Row],[postnumer]],Sveitarfelog[#All],5,FALSE)</f>
        <v>Vesturland</v>
      </c>
      <c r="F10447" t="s">
        <v>25</v>
      </c>
      <c r="G10447" t="s">
        <v>24</v>
      </c>
      <c r="H10447" t="s">
        <v>58</v>
      </c>
      <c r="I10447" s="1">
        <v>31159</v>
      </c>
      <c r="J10447" s="2">
        <f>VLOOKUP(Oliusala[[#This Row],[tegund]],Tegundir!$B$2:$D$19,3,FALSE)*Oliusala[[#This Row],[magn]]/1000</f>
        <v>26.952535000000001</v>
      </c>
      <c r="K10447">
        <v>2018</v>
      </c>
      <c r="L10447" t="s">
        <v>19</v>
      </c>
      <c r="M10447" s="144" t="s">
        <v>59</v>
      </c>
      <c r="O10447" s="144" t="s">
        <v>1997</v>
      </c>
    </row>
    <row r="10448" spans="1:15" x14ac:dyDescent="0.2">
      <c r="A10448" t="s">
        <v>57</v>
      </c>
      <c r="B10448" s="144" t="s">
        <v>86</v>
      </c>
      <c r="C10448">
        <v>301</v>
      </c>
      <c r="D10448" t="str">
        <f>VLOOKUP(Oliusala[[#This Row],[postnumer]],Sveitarfelog[#All],4,FALSE)</f>
        <v>Akraneskaupstaður,Hvalfjarðarsveit,Kjósarhreppur</v>
      </c>
      <c r="E10448" t="str">
        <f>VLOOKUP(Oliusala[[#This Row],[postnumer]],Sveitarfelog[#All],5,FALSE)</f>
        <v>Vesturland</v>
      </c>
      <c r="F10448" t="s">
        <v>24</v>
      </c>
      <c r="G10448" t="s">
        <v>24</v>
      </c>
      <c r="H10448" s="1" t="s">
        <v>60</v>
      </c>
      <c r="I10448" s="1">
        <v>8207</v>
      </c>
      <c r="J10448" s="2">
        <f>VLOOKUP(Oliusala[[#This Row],[tegund]],Tegundir!$B$2:$D$19,3,FALSE)*Oliusala[[#This Row],[magn]]/1000</f>
        <v>7.0990549999999999</v>
      </c>
      <c r="K10448">
        <v>2018</v>
      </c>
      <c r="L10448" t="s">
        <v>18</v>
      </c>
      <c r="M10448" s="144" t="s">
        <v>59</v>
      </c>
    </row>
    <row r="10449" spans="1:13" x14ac:dyDescent="0.2">
      <c r="A10449" t="s">
        <v>63</v>
      </c>
      <c r="B10449" s="144" t="s">
        <v>86</v>
      </c>
      <c r="C10449">
        <v>301</v>
      </c>
      <c r="D10449" t="str">
        <f>VLOOKUP(Oliusala[[#This Row],[postnumer]],Sveitarfelog[#All],4,FALSE)</f>
        <v>Akraneskaupstaður,Hvalfjarðarsveit,Kjósarhreppur</v>
      </c>
      <c r="E10449" t="str">
        <f>VLOOKUP(Oliusala[[#This Row],[postnumer]],Sveitarfelog[#All],5,FALSE)</f>
        <v>Vesturland</v>
      </c>
      <c r="F10449" t="s">
        <v>24</v>
      </c>
      <c r="G10449" t="s">
        <v>24</v>
      </c>
      <c r="H10449" s="1" t="s">
        <v>58</v>
      </c>
      <c r="I10449" s="1">
        <v>54499</v>
      </c>
      <c r="J10449" s="2">
        <f>VLOOKUP(Oliusala[[#This Row],[tegund]],Tegundir!$B$2:$D$19,3,FALSE)*Oliusala[[#This Row],[magn]]/1000</f>
        <v>47.141635000000001</v>
      </c>
      <c r="K10449">
        <v>2018</v>
      </c>
      <c r="L10449" t="s">
        <v>18</v>
      </c>
      <c r="M10449" s="144" t="s">
        <v>59</v>
      </c>
    </row>
    <row r="10450" spans="1:13" x14ac:dyDescent="0.2">
      <c r="A10450" t="s">
        <v>84</v>
      </c>
      <c r="B10450" s="144" t="s">
        <v>84</v>
      </c>
      <c r="C10450">
        <v>300</v>
      </c>
      <c r="D10450" t="str">
        <f>VLOOKUP(Oliusala[[#This Row],[postnumer]],Sveitarfelog[#All],4,FALSE)</f>
        <v>Akraneskaupstaður,Hvalfjarðarsveit,Kjósarhreppur</v>
      </c>
      <c r="E10450" t="str">
        <f>VLOOKUP(Oliusala[[#This Row],[postnumer]],Sveitarfelog[#All],5,FALSE)</f>
        <v>Vesturland</v>
      </c>
      <c r="F10450" t="s">
        <v>29</v>
      </c>
      <c r="G10450" t="s">
        <v>24</v>
      </c>
      <c r="H10450" s="1" t="s">
        <v>61</v>
      </c>
      <c r="I10450" s="1">
        <v>304659</v>
      </c>
      <c r="J10450" s="2">
        <f>VLOOKUP(Oliusala[[#This Row],[tegund]],Tegundir!$B$2:$D$19,3,FALSE)*Oliusala[[#This Row],[magn]]/1000</f>
        <v>263.530035</v>
      </c>
      <c r="K10450">
        <v>2018</v>
      </c>
      <c r="L10450" t="s">
        <v>1955</v>
      </c>
      <c r="M10450" s="144" t="s">
        <v>62</v>
      </c>
    </row>
    <row r="10451" spans="1:13" x14ac:dyDescent="0.2">
      <c r="A10451" t="s">
        <v>57</v>
      </c>
      <c r="B10451" s="144" t="s">
        <v>88</v>
      </c>
      <c r="C10451">
        <v>310</v>
      </c>
      <c r="D10451" t="str">
        <f>VLOOKUP(Oliusala[[#This Row],[postnumer]],Sveitarfelog[#All],4,FALSE)</f>
        <v>Borgarbyggð,Skorradalshreppur</v>
      </c>
      <c r="E10451" t="str">
        <f>VLOOKUP(Oliusala[[#This Row],[postnumer]],Sveitarfelog[#All],5,FALSE)</f>
        <v>Vesturland</v>
      </c>
      <c r="F10451" t="s">
        <v>24</v>
      </c>
      <c r="G10451" t="s">
        <v>24</v>
      </c>
      <c r="H10451" t="s">
        <v>60</v>
      </c>
      <c r="I10451" s="1">
        <v>21211</v>
      </c>
      <c r="J10451" s="2">
        <f>VLOOKUP(Oliusala[[#This Row],[tegund]],Tegundir!$B$2:$D$19,3,FALSE)*Oliusala[[#This Row],[magn]]/1000</f>
        <v>18.347514999999998</v>
      </c>
      <c r="K10451">
        <v>2018</v>
      </c>
      <c r="L10451" t="s">
        <v>18</v>
      </c>
      <c r="M10451" s="144" t="s">
        <v>59</v>
      </c>
    </row>
    <row r="10452" spans="1:13" x14ac:dyDescent="0.2">
      <c r="A10452" t="s">
        <v>63</v>
      </c>
      <c r="B10452" s="144" t="s">
        <v>88</v>
      </c>
      <c r="C10452">
        <v>310</v>
      </c>
      <c r="D10452" t="str">
        <f>VLOOKUP(Oliusala[[#This Row],[postnumer]],Sveitarfelog[#All],4,FALSE)</f>
        <v>Borgarbyggð,Skorradalshreppur</v>
      </c>
      <c r="E10452" t="str">
        <f>VLOOKUP(Oliusala[[#This Row],[postnumer]],Sveitarfelog[#All],5,FALSE)</f>
        <v>Vesturland</v>
      </c>
      <c r="F10452" t="s">
        <v>24</v>
      </c>
      <c r="G10452" t="s">
        <v>24</v>
      </c>
      <c r="H10452" s="1" t="s">
        <v>58</v>
      </c>
      <c r="I10452" s="1">
        <v>6459003</v>
      </c>
      <c r="J10452" s="2">
        <f>VLOOKUP(Oliusala[[#This Row],[tegund]],Tegundir!$B$2:$D$19,3,FALSE)*Oliusala[[#This Row],[magn]]/1000</f>
        <v>5587.0375949999998</v>
      </c>
      <c r="K10452">
        <v>2018</v>
      </c>
      <c r="L10452" t="s">
        <v>18</v>
      </c>
      <c r="M10452" s="144" t="s">
        <v>59</v>
      </c>
    </row>
    <row r="10453" spans="1:13" x14ac:dyDescent="0.2">
      <c r="A10453" t="s">
        <v>84</v>
      </c>
      <c r="B10453" s="144" t="s">
        <v>88</v>
      </c>
      <c r="C10453">
        <v>310</v>
      </c>
      <c r="D10453" t="str">
        <f>VLOOKUP(Oliusala[[#This Row],[postnumer]],Sveitarfelog[#All],4,FALSE)</f>
        <v>Borgarbyggð,Skorradalshreppur</v>
      </c>
      <c r="E10453" t="str">
        <f>VLOOKUP(Oliusala[[#This Row],[postnumer]],Sveitarfelog[#All],5,FALSE)</f>
        <v>Vesturland</v>
      </c>
      <c r="F10453" t="s">
        <v>25</v>
      </c>
      <c r="G10453" t="s">
        <v>24</v>
      </c>
      <c r="H10453" s="1" t="s">
        <v>60</v>
      </c>
      <c r="I10453" s="1">
        <v>120391</v>
      </c>
      <c r="J10453" s="2">
        <f>VLOOKUP(Oliusala[[#This Row],[tegund]],Tegundir!$B$2:$D$19,3,FALSE)*Oliusala[[#This Row],[magn]]/1000</f>
        <v>104.138215</v>
      </c>
      <c r="K10453">
        <v>2018</v>
      </c>
      <c r="L10453" t="s">
        <v>1955</v>
      </c>
      <c r="M10453" s="144" t="s">
        <v>59</v>
      </c>
    </row>
    <row r="10454" spans="1:13" x14ac:dyDescent="0.2">
      <c r="A10454" t="s">
        <v>57</v>
      </c>
      <c r="B10454" s="144" t="s">
        <v>88</v>
      </c>
      <c r="C10454">
        <v>310</v>
      </c>
      <c r="D10454" t="str">
        <f>VLOOKUP(Oliusala[[#This Row],[postnumer]],Sveitarfelog[#All],4,FALSE)</f>
        <v>Borgarbyggð,Skorradalshreppur</v>
      </c>
      <c r="E10454" t="str">
        <f>VLOOKUP(Oliusala[[#This Row],[postnumer]],Sveitarfelog[#All],5,FALSE)</f>
        <v>Vesturland</v>
      </c>
      <c r="F10454" t="s">
        <v>25</v>
      </c>
      <c r="G10454" t="s">
        <v>24</v>
      </c>
      <c r="H10454" s="1" t="s">
        <v>60</v>
      </c>
      <c r="I10454" s="1">
        <v>531840</v>
      </c>
      <c r="J10454" s="2">
        <f>VLOOKUP(Oliusala[[#This Row],[tegund]],Tegundir!$B$2:$D$19,3,FALSE)*Oliusala[[#This Row],[magn]]/1000</f>
        <v>460.04159999999996</v>
      </c>
      <c r="K10454">
        <v>2018</v>
      </c>
      <c r="L10454" t="s">
        <v>1955</v>
      </c>
      <c r="M10454" s="144" t="s">
        <v>59</v>
      </c>
    </row>
    <row r="10455" spans="1:13" x14ac:dyDescent="0.2">
      <c r="A10455" t="s">
        <v>63</v>
      </c>
      <c r="B10455" s="144" t="s">
        <v>88</v>
      </c>
      <c r="C10455">
        <v>310</v>
      </c>
      <c r="D10455" t="str">
        <f>VLOOKUP(Oliusala[[#This Row],[postnumer]],Sveitarfelog[#All],4,FALSE)</f>
        <v>Borgarbyggð,Skorradalshreppur</v>
      </c>
      <c r="E10455" t="str">
        <f>VLOOKUP(Oliusala[[#This Row],[postnumer]],Sveitarfelog[#All],5,FALSE)</f>
        <v>Vesturland</v>
      </c>
      <c r="F10455" t="s">
        <v>25</v>
      </c>
      <c r="G10455" t="s">
        <v>24</v>
      </c>
      <c r="H10455" t="s">
        <v>58</v>
      </c>
      <c r="I10455" s="1">
        <v>251560</v>
      </c>
      <c r="J10455" s="2">
        <f>VLOOKUP(Oliusala[[#This Row],[tegund]],Tegundir!$B$2:$D$19,3,FALSE)*Oliusala[[#This Row],[magn]]/1000</f>
        <v>217.5994</v>
      </c>
      <c r="K10455">
        <v>2018</v>
      </c>
      <c r="L10455" t="s">
        <v>1955</v>
      </c>
      <c r="M10455" s="144" t="s">
        <v>59</v>
      </c>
    </row>
    <row r="10456" spans="1:13" x14ac:dyDescent="0.2">
      <c r="A10456" t="s">
        <v>84</v>
      </c>
      <c r="B10456" s="144" t="s">
        <v>95</v>
      </c>
      <c r="C10456">
        <v>311</v>
      </c>
      <c r="D10456" t="str">
        <f>VLOOKUP(Oliusala[[#This Row],[postnumer]],Sveitarfelog[#All],4,FALSE)</f>
        <v>Borgarbyggð,Skorradalshreppur</v>
      </c>
      <c r="E10456" t="str">
        <f>VLOOKUP(Oliusala[[#This Row],[postnumer]],Sveitarfelog[#All],5,FALSE)</f>
        <v>Vesturland</v>
      </c>
      <c r="F10456" t="s">
        <v>24</v>
      </c>
      <c r="G10456" t="s">
        <v>24</v>
      </c>
      <c r="H10456" s="1" t="s">
        <v>60</v>
      </c>
      <c r="I10456" s="1">
        <v>7723</v>
      </c>
      <c r="J10456" s="2">
        <f>VLOOKUP(Oliusala[[#This Row],[tegund]],Tegundir!$B$2:$D$19,3,FALSE)*Oliusala[[#This Row],[magn]]/1000</f>
        <v>6.6803949999999999</v>
      </c>
      <c r="K10456">
        <v>2018</v>
      </c>
      <c r="L10456" t="s">
        <v>18</v>
      </c>
      <c r="M10456" s="144" t="s">
        <v>59</v>
      </c>
    </row>
    <row r="10457" spans="1:13" x14ac:dyDescent="0.2">
      <c r="A10457" t="s">
        <v>84</v>
      </c>
      <c r="B10457" s="144" t="s">
        <v>94</v>
      </c>
      <c r="C10457">
        <v>311</v>
      </c>
      <c r="D10457" t="str">
        <f>VLOOKUP(Oliusala[[#This Row],[postnumer]],Sveitarfelog[#All],4,FALSE)</f>
        <v>Borgarbyggð,Skorradalshreppur</v>
      </c>
      <c r="E10457" t="str">
        <f>VLOOKUP(Oliusala[[#This Row],[postnumer]],Sveitarfelog[#All],5,FALSE)</f>
        <v>Vesturland</v>
      </c>
      <c r="F10457" t="s">
        <v>24</v>
      </c>
      <c r="G10457" t="s">
        <v>24</v>
      </c>
      <c r="H10457" s="1" t="s">
        <v>60</v>
      </c>
      <c r="I10457" s="1">
        <v>5812</v>
      </c>
      <c r="J10457" s="2">
        <f>VLOOKUP(Oliusala[[#This Row],[tegund]],Tegundir!$B$2:$D$19,3,FALSE)*Oliusala[[#This Row],[magn]]/1000</f>
        <v>5.02738</v>
      </c>
      <c r="K10457">
        <v>2018</v>
      </c>
      <c r="L10457" t="s">
        <v>18</v>
      </c>
      <c r="M10457" s="144" t="s">
        <v>59</v>
      </c>
    </row>
    <row r="10458" spans="1:13" x14ac:dyDescent="0.2">
      <c r="A10458" t="s">
        <v>69</v>
      </c>
      <c r="B10458" s="144" t="s">
        <v>92</v>
      </c>
      <c r="C10458">
        <v>311</v>
      </c>
      <c r="D10458" t="str">
        <f>VLOOKUP(Oliusala[[#This Row],[postnumer]],Sveitarfelog[#All],4,FALSE)</f>
        <v>Borgarbyggð,Skorradalshreppur</v>
      </c>
      <c r="E10458" t="str">
        <f>VLOOKUP(Oliusala[[#This Row],[postnumer]],Sveitarfelog[#All],5,FALSE)</f>
        <v>Vesturland</v>
      </c>
      <c r="F10458" t="s">
        <v>24</v>
      </c>
      <c r="G10458" t="s">
        <v>24</v>
      </c>
      <c r="H10458" s="1" t="s">
        <v>60</v>
      </c>
      <c r="I10458" s="1">
        <v>3658</v>
      </c>
      <c r="J10458" s="2">
        <f>VLOOKUP(Oliusala[[#This Row],[tegund]],Tegundir!$B$2:$D$19,3,FALSE)*Oliusala[[#This Row],[magn]]/1000</f>
        <v>3.1641699999999999</v>
      </c>
      <c r="K10458">
        <v>2018</v>
      </c>
      <c r="L10458" t="s">
        <v>18</v>
      </c>
      <c r="M10458" s="144" t="s">
        <v>59</v>
      </c>
    </row>
    <row r="10459" spans="1:13" x14ac:dyDescent="0.2">
      <c r="A10459" t="s">
        <v>57</v>
      </c>
      <c r="B10459" s="144" t="s">
        <v>91</v>
      </c>
      <c r="C10459">
        <v>311</v>
      </c>
      <c r="D10459" t="str">
        <f>VLOOKUP(Oliusala[[#This Row],[postnumer]],Sveitarfelog[#All],4,FALSE)</f>
        <v>Borgarbyggð,Skorradalshreppur</v>
      </c>
      <c r="E10459" t="str">
        <f>VLOOKUP(Oliusala[[#This Row],[postnumer]],Sveitarfelog[#All],5,FALSE)</f>
        <v>Vesturland</v>
      </c>
      <c r="F10459" t="s">
        <v>24</v>
      </c>
      <c r="G10459" t="s">
        <v>24</v>
      </c>
      <c r="H10459" s="1" t="s">
        <v>60</v>
      </c>
      <c r="I10459" s="1">
        <v>7894</v>
      </c>
      <c r="J10459" s="2">
        <f>VLOOKUP(Oliusala[[#This Row],[tegund]],Tegundir!$B$2:$D$19,3,FALSE)*Oliusala[[#This Row],[magn]]/1000</f>
        <v>6.8283099999999992</v>
      </c>
      <c r="K10459">
        <v>2018</v>
      </c>
      <c r="L10459" t="s">
        <v>18</v>
      </c>
      <c r="M10459" s="144" t="s">
        <v>59</v>
      </c>
    </row>
    <row r="10460" spans="1:13" x14ac:dyDescent="0.2">
      <c r="A10460" t="s">
        <v>57</v>
      </c>
      <c r="B10460" s="144" t="s">
        <v>92</v>
      </c>
      <c r="C10460">
        <v>311</v>
      </c>
      <c r="D10460" t="str">
        <f>VLOOKUP(Oliusala[[#This Row],[postnumer]],Sveitarfelog[#All],4,FALSE)</f>
        <v>Borgarbyggð,Skorradalshreppur</v>
      </c>
      <c r="E10460" t="str">
        <f>VLOOKUP(Oliusala[[#This Row],[postnumer]],Sveitarfelog[#All],5,FALSE)</f>
        <v>Vesturland</v>
      </c>
      <c r="F10460" t="s">
        <v>24</v>
      </c>
      <c r="G10460" t="s">
        <v>24</v>
      </c>
      <c r="H10460" s="1" t="s">
        <v>60</v>
      </c>
      <c r="I10460" s="1">
        <v>74338</v>
      </c>
      <c r="J10460" s="2">
        <f>VLOOKUP(Oliusala[[#This Row],[tegund]],Tegundir!$B$2:$D$19,3,FALSE)*Oliusala[[#This Row],[magn]]/1000</f>
        <v>64.302369999999996</v>
      </c>
      <c r="K10460">
        <v>2018</v>
      </c>
      <c r="L10460" t="s">
        <v>18</v>
      </c>
      <c r="M10460" s="144" t="s">
        <v>59</v>
      </c>
    </row>
    <row r="10461" spans="1:13" x14ac:dyDescent="0.2">
      <c r="A10461" t="s">
        <v>57</v>
      </c>
      <c r="B10461" s="144" t="s">
        <v>93</v>
      </c>
      <c r="C10461">
        <v>311</v>
      </c>
      <c r="D10461" t="str">
        <f>VLOOKUP(Oliusala[[#This Row],[postnumer]],Sveitarfelog[#All],4,FALSE)</f>
        <v>Borgarbyggð,Skorradalshreppur</v>
      </c>
      <c r="E10461" t="str">
        <f>VLOOKUP(Oliusala[[#This Row],[postnumer]],Sveitarfelog[#All],5,FALSE)</f>
        <v>Vesturland</v>
      </c>
      <c r="F10461" t="s">
        <v>24</v>
      </c>
      <c r="G10461" t="s">
        <v>24</v>
      </c>
      <c r="H10461" s="1" t="s">
        <v>60</v>
      </c>
      <c r="I10461" s="1">
        <v>289684</v>
      </c>
      <c r="J10461" s="2">
        <f>VLOOKUP(Oliusala[[#This Row],[tegund]],Tegundir!$B$2:$D$19,3,FALSE)*Oliusala[[#This Row],[magn]]/1000</f>
        <v>250.57666</v>
      </c>
      <c r="K10461">
        <v>2018</v>
      </c>
      <c r="L10461" t="s">
        <v>18</v>
      </c>
      <c r="M10461" s="144" t="s">
        <v>59</v>
      </c>
    </row>
    <row r="10462" spans="1:13" x14ac:dyDescent="0.2">
      <c r="A10462" t="s">
        <v>63</v>
      </c>
      <c r="B10462" s="144" t="s">
        <v>89</v>
      </c>
      <c r="C10462">
        <v>311</v>
      </c>
      <c r="D10462" t="str">
        <f>VLOOKUP(Oliusala[[#This Row],[postnumer]],Sveitarfelog[#All],4,FALSE)</f>
        <v>Borgarbyggð,Skorradalshreppur</v>
      </c>
      <c r="E10462" t="str">
        <f>VLOOKUP(Oliusala[[#This Row],[postnumer]],Sveitarfelog[#All],5,FALSE)</f>
        <v>Vesturland</v>
      </c>
      <c r="F10462" t="s">
        <v>24</v>
      </c>
      <c r="G10462" t="s">
        <v>24</v>
      </c>
      <c r="H10462" s="1" t="s">
        <v>58</v>
      </c>
      <c r="I10462" s="1">
        <v>750670</v>
      </c>
      <c r="J10462" s="2">
        <f>VLOOKUP(Oliusala[[#This Row],[tegund]],Tegundir!$B$2:$D$19,3,FALSE)*Oliusala[[#This Row],[magn]]/1000</f>
        <v>649.32955000000004</v>
      </c>
      <c r="K10462">
        <v>2018</v>
      </c>
      <c r="L10462" t="s">
        <v>18</v>
      </c>
      <c r="M10462" s="144" t="s">
        <v>59</v>
      </c>
    </row>
    <row r="10463" spans="1:13" x14ac:dyDescent="0.2">
      <c r="A10463" t="s">
        <v>63</v>
      </c>
      <c r="B10463" s="144" t="s">
        <v>90</v>
      </c>
      <c r="C10463">
        <v>311</v>
      </c>
      <c r="D10463" t="str">
        <f>VLOOKUP(Oliusala[[#This Row],[postnumer]],Sveitarfelog[#All],4,FALSE)</f>
        <v>Borgarbyggð,Skorradalshreppur</v>
      </c>
      <c r="E10463" t="str">
        <f>VLOOKUP(Oliusala[[#This Row],[postnumer]],Sveitarfelog[#All],5,FALSE)</f>
        <v>Vesturland</v>
      </c>
      <c r="F10463" t="s">
        <v>24</v>
      </c>
      <c r="G10463" t="s">
        <v>24</v>
      </c>
      <c r="H10463" s="1" t="s">
        <v>58</v>
      </c>
      <c r="I10463" s="1">
        <v>217382</v>
      </c>
      <c r="J10463" s="2">
        <f>VLOOKUP(Oliusala[[#This Row],[tegund]],Tegundir!$B$2:$D$19,3,FALSE)*Oliusala[[#This Row],[magn]]/1000</f>
        <v>188.03542999999999</v>
      </c>
      <c r="K10463">
        <v>2018</v>
      </c>
      <c r="L10463" t="s">
        <v>18</v>
      </c>
      <c r="M10463" s="144" t="s">
        <v>59</v>
      </c>
    </row>
    <row r="10464" spans="1:13" x14ac:dyDescent="0.2">
      <c r="A10464" t="s">
        <v>63</v>
      </c>
      <c r="B10464" s="144" t="s">
        <v>91</v>
      </c>
      <c r="C10464">
        <v>311</v>
      </c>
      <c r="D10464" t="str">
        <f>VLOOKUP(Oliusala[[#This Row],[postnumer]],Sveitarfelog[#All],4,FALSE)</f>
        <v>Borgarbyggð,Skorradalshreppur</v>
      </c>
      <c r="E10464" t="str">
        <f>VLOOKUP(Oliusala[[#This Row],[postnumer]],Sveitarfelog[#All],5,FALSE)</f>
        <v>Vesturland</v>
      </c>
      <c r="F10464" t="s">
        <v>24</v>
      </c>
      <c r="G10464" t="s">
        <v>24</v>
      </c>
      <c r="H10464" s="1" t="s">
        <v>58</v>
      </c>
      <c r="I10464" s="1">
        <v>130037</v>
      </c>
      <c r="J10464" s="2">
        <f>VLOOKUP(Oliusala[[#This Row],[tegund]],Tegundir!$B$2:$D$19,3,FALSE)*Oliusala[[#This Row],[magn]]/1000</f>
        <v>112.482005</v>
      </c>
      <c r="K10464">
        <v>2018</v>
      </c>
      <c r="L10464" t="s">
        <v>18</v>
      </c>
      <c r="M10464" s="144" t="s">
        <v>59</v>
      </c>
    </row>
    <row r="10465" spans="1:13" x14ac:dyDescent="0.2">
      <c r="A10465" t="s">
        <v>63</v>
      </c>
      <c r="B10465" s="144" t="s">
        <v>92</v>
      </c>
      <c r="C10465">
        <v>311</v>
      </c>
      <c r="D10465" t="str">
        <f>VLOOKUP(Oliusala[[#This Row],[postnumer]],Sveitarfelog[#All],4,FALSE)</f>
        <v>Borgarbyggð,Skorradalshreppur</v>
      </c>
      <c r="E10465" t="str">
        <f>VLOOKUP(Oliusala[[#This Row],[postnumer]],Sveitarfelog[#All],5,FALSE)</f>
        <v>Vesturland</v>
      </c>
      <c r="F10465" t="s">
        <v>24</v>
      </c>
      <c r="G10465" t="s">
        <v>24</v>
      </c>
      <c r="H10465" s="1" t="s">
        <v>58</v>
      </c>
      <c r="I10465" s="1">
        <v>266325</v>
      </c>
      <c r="J10465" s="2">
        <f>VLOOKUP(Oliusala[[#This Row],[tegund]],Tegundir!$B$2:$D$19,3,FALSE)*Oliusala[[#This Row],[magn]]/1000</f>
        <v>230.37112500000001</v>
      </c>
      <c r="K10465">
        <v>2018</v>
      </c>
      <c r="L10465" t="s">
        <v>18</v>
      </c>
      <c r="M10465" s="144" t="s">
        <v>59</v>
      </c>
    </row>
    <row r="10466" spans="1:13" x14ac:dyDescent="0.2">
      <c r="A10466" t="s">
        <v>63</v>
      </c>
      <c r="B10466" s="144" t="s">
        <v>93</v>
      </c>
      <c r="C10466">
        <v>311</v>
      </c>
      <c r="D10466" t="str">
        <f>VLOOKUP(Oliusala[[#This Row],[postnumer]],Sveitarfelog[#All],4,FALSE)</f>
        <v>Borgarbyggð,Skorradalshreppur</v>
      </c>
      <c r="E10466" t="str">
        <f>VLOOKUP(Oliusala[[#This Row],[postnumer]],Sveitarfelog[#All],5,FALSE)</f>
        <v>Vesturland</v>
      </c>
      <c r="F10466" t="s">
        <v>24</v>
      </c>
      <c r="G10466" t="s">
        <v>24</v>
      </c>
      <c r="H10466" t="s">
        <v>58</v>
      </c>
      <c r="I10466" s="1">
        <v>121408</v>
      </c>
      <c r="J10466" s="2">
        <f>VLOOKUP(Oliusala[[#This Row],[tegund]],Tegundir!$B$2:$D$19,3,FALSE)*Oliusala[[#This Row],[magn]]/1000</f>
        <v>105.01792</v>
      </c>
      <c r="K10466">
        <v>2018</v>
      </c>
      <c r="L10466" t="s">
        <v>18</v>
      </c>
      <c r="M10466" s="144" t="s">
        <v>59</v>
      </c>
    </row>
    <row r="10467" spans="1:13" x14ac:dyDescent="0.2">
      <c r="A10467" t="s">
        <v>84</v>
      </c>
      <c r="B10467" s="144" t="s">
        <v>89</v>
      </c>
      <c r="C10467">
        <v>311</v>
      </c>
      <c r="D10467" t="str">
        <f>VLOOKUP(Oliusala[[#This Row],[postnumer]],Sveitarfelog[#All],4,FALSE)</f>
        <v>Borgarbyggð,Skorradalshreppur</v>
      </c>
      <c r="E10467" t="str">
        <f>VLOOKUP(Oliusala[[#This Row],[postnumer]],Sveitarfelog[#All],5,FALSE)</f>
        <v>Vesturland</v>
      </c>
      <c r="F10467" t="s">
        <v>25</v>
      </c>
      <c r="G10467" t="s">
        <v>24</v>
      </c>
      <c r="H10467" s="1" t="s">
        <v>60</v>
      </c>
      <c r="I10467" s="1">
        <v>14808</v>
      </c>
      <c r="J10467" s="2">
        <f>VLOOKUP(Oliusala[[#This Row],[tegund]],Tegundir!$B$2:$D$19,3,FALSE)*Oliusala[[#This Row],[magn]]/1000</f>
        <v>12.808920000000001</v>
      </c>
      <c r="K10467">
        <v>2018</v>
      </c>
      <c r="L10467" t="s">
        <v>1955</v>
      </c>
      <c r="M10467" s="144" t="s">
        <v>59</v>
      </c>
    </row>
    <row r="10468" spans="1:13" x14ac:dyDescent="0.2">
      <c r="A10468" t="s">
        <v>84</v>
      </c>
      <c r="B10468" s="144" t="s">
        <v>95</v>
      </c>
      <c r="C10468">
        <v>311</v>
      </c>
      <c r="D10468" t="str">
        <f>VLOOKUP(Oliusala[[#This Row],[postnumer]],Sveitarfelog[#All],4,FALSE)</f>
        <v>Borgarbyggð,Skorradalshreppur</v>
      </c>
      <c r="E10468" t="str">
        <f>VLOOKUP(Oliusala[[#This Row],[postnumer]],Sveitarfelog[#All],5,FALSE)</f>
        <v>Vesturland</v>
      </c>
      <c r="F10468" t="s">
        <v>25</v>
      </c>
      <c r="G10468" t="s">
        <v>24</v>
      </c>
      <c r="H10468" s="1" t="s">
        <v>60</v>
      </c>
      <c r="I10468" s="1">
        <v>44787</v>
      </c>
      <c r="J10468" s="2">
        <f>VLOOKUP(Oliusala[[#This Row],[tegund]],Tegundir!$B$2:$D$19,3,FALSE)*Oliusala[[#This Row],[magn]]/1000</f>
        <v>38.740755</v>
      </c>
      <c r="K10468">
        <v>2018</v>
      </c>
      <c r="L10468" t="s">
        <v>1955</v>
      </c>
      <c r="M10468" s="144" t="s">
        <v>59</v>
      </c>
    </row>
    <row r="10469" spans="1:13" x14ac:dyDescent="0.2">
      <c r="A10469" t="s">
        <v>84</v>
      </c>
      <c r="B10469" s="144" t="s">
        <v>94</v>
      </c>
      <c r="C10469">
        <v>311</v>
      </c>
      <c r="D10469" t="str">
        <f>VLOOKUP(Oliusala[[#This Row],[postnumer]],Sveitarfelog[#All],4,FALSE)</f>
        <v>Borgarbyggð,Skorradalshreppur</v>
      </c>
      <c r="E10469" t="str">
        <f>VLOOKUP(Oliusala[[#This Row],[postnumer]],Sveitarfelog[#All],5,FALSE)</f>
        <v>Vesturland</v>
      </c>
      <c r="F10469" t="s">
        <v>25</v>
      </c>
      <c r="G10469" t="s">
        <v>24</v>
      </c>
      <c r="H10469" s="1" t="s">
        <v>60</v>
      </c>
      <c r="I10469" s="1">
        <v>6091</v>
      </c>
      <c r="J10469" s="2">
        <f>VLOOKUP(Oliusala[[#This Row],[tegund]],Tegundir!$B$2:$D$19,3,FALSE)*Oliusala[[#This Row],[magn]]/1000</f>
        <v>5.2687150000000003</v>
      </c>
      <c r="K10469">
        <v>2018</v>
      </c>
      <c r="L10469" t="s">
        <v>1955</v>
      </c>
      <c r="M10469" s="144" t="s">
        <v>59</v>
      </c>
    </row>
    <row r="10470" spans="1:13" x14ac:dyDescent="0.2">
      <c r="A10470" t="s">
        <v>84</v>
      </c>
      <c r="B10470" s="144" t="s">
        <v>90</v>
      </c>
      <c r="C10470">
        <v>311</v>
      </c>
      <c r="D10470" t="str">
        <f>VLOOKUP(Oliusala[[#This Row],[postnumer]],Sveitarfelog[#All],4,FALSE)</f>
        <v>Borgarbyggð,Skorradalshreppur</v>
      </c>
      <c r="E10470" t="str">
        <f>VLOOKUP(Oliusala[[#This Row],[postnumer]],Sveitarfelog[#All],5,FALSE)</f>
        <v>Vesturland</v>
      </c>
      <c r="F10470" t="s">
        <v>25</v>
      </c>
      <c r="G10470" t="s">
        <v>24</v>
      </c>
      <c r="H10470" s="1" t="s">
        <v>60</v>
      </c>
      <c r="I10470" s="1">
        <v>23873</v>
      </c>
      <c r="J10470" s="2">
        <f>VLOOKUP(Oliusala[[#This Row],[tegund]],Tegundir!$B$2:$D$19,3,FALSE)*Oliusala[[#This Row],[magn]]/1000</f>
        <v>20.650145000000002</v>
      </c>
      <c r="K10470">
        <v>2018</v>
      </c>
      <c r="L10470" t="s">
        <v>1955</v>
      </c>
      <c r="M10470" s="144" t="s">
        <v>59</v>
      </c>
    </row>
    <row r="10471" spans="1:13" x14ac:dyDescent="0.2">
      <c r="A10471" t="s">
        <v>84</v>
      </c>
      <c r="B10471" s="144" t="s">
        <v>92</v>
      </c>
      <c r="C10471">
        <v>311</v>
      </c>
      <c r="D10471" t="str">
        <f>VLOOKUP(Oliusala[[#This Row],[postnumer]],Sveitarfelog[#All],4,FALSE)</f>
        <v>Borgarbyggð,Skorradalshreppur</v>
      </c>
      <c r="E10471" t="str">
        <f>VLOOKUP(Oliusala[[#This Row],[postnumer]],Sveitarfelog[#All],5,FALSE)</f>
        <v>Vesturland</v>
      </c>
      <c r="F10471" t="s">
        <v>25</v>
      </c>
      <c r="G10471" t="s">
        <v>24</v>
      </c>
      <c r="H10471" t="s">
        <v>60</v>
      </c>
      <c r="I10471" s="1">
        <v>30194</v>
      </c>
      <c r="J10471" s="2">
        <f>VLOOKUP(Oliusala[[#This Row],[tegund]],Tegundir!$B$2:$D$19,3,FALSE)*Oliusala[[#This Row],[magn]]/1000</f>
        <v>26.117810000000002</v>
      </c>
      <c r="K10471">
        <v>2018</v>
      </c>
      <c r="L10471" t="s">
        <v>1955</v>
      </c>
      <c r="M10471" s="144" t="s">
        <v>59</v>
      </c>
    </row>
    <row r="10472" spans="1:13" x14ac:dyDescent="0.2">
      <c r="A10472" t="s">
        <v>69</v>
      </c>
      <c r="B10472" s="144" t="s">
        <v>92</v>
      </c>
      <c r="C10472">
        <v>311</v>
      </c>
      <c r="D10472" t="str">
        <f>VLOOKUP(Oliusala[[#This Row],[postnumer]],Sveitarfelog[#All],4,FALSE)</f>
        <v>Borgarbyggð,Skorradalshreppur</v>
      </c>
      <c r="E10472" t="str">
        <f>VLOOKUP(Oliusala[[#This Row],[postnumer]],Sveitarfelog[#All],5,FALSE)</f>
        <v>Vesturland</v>
      </c>
      <c r="F10472" t="s">
        <v>25</v>
      </c>
      <c r="G10472" t="s">
        <v>24</v>
      </c>
      <c r="H10472" t="s">
        <v>60</v>
      </c>
      <c r="I10472" s="1">
        <v>1809</v>
      </c>
      <c r="J10472" s="2">
        <f>VLOOKUP(Oliusala[[#This Row],[tegund]],Tegundir!$B$2:$D$19,3,FALSE)*Oliusala[[#This Row],[magn]]/1000</f>
        <v>1.5647850000000001</v>
      </c>
      <c r="K10472">
        <v>2018</v>
      </c>
      <c r="L10472" t="s">
        <v>1955</v>
      </c>
      <c r="M10472" s="144" t="s">
        <v>59</v>
      </c>
    </row>
    <row r="10473" spans="1:13" x14ac:dyDescent="0.2">
      <c r="A10473" t="s">
        <v>96</v>
      </c>
      <c r="B10473" s="144" t="s">
        <v>91</v>
      </c>
      <c r="C10473">
        <v>311</v>
      </c>
      <c r="D10473" t="str">
        <f>VLOOKUP(Oliusala[[#This Row],[postnumer]],Sveitarfelog[#All],4,FALSE)</f>
        <v>Borgarbyggð,Skorradalshreppur</v>
      </c>
      <c r="E10473" t="str">
        <f>VLOOKUP(Oliusala[[#This Row],[postnumer]],Sveitarfelog[#All],5,FALSE)</f>
        <v>Vesturland</v>
      </c>
      <c r="F10473" t="s">
        <v>25</v>
      </c>
      <c r="G10473" t="s">
        <v>24</v>
      </c>
      <c r="H10473" t="s">
        <v>58</v>
      </c>
      <c r="I10473" s="1">
        <v>8923</v>
      </c>
      <c r="J10473" s="2">
        <f>VLOOKUP(Oliusala[[#This Row],[tegund]],Tegundir!$B$2:$D$19,3,FALSE)*Oliusala[[#This Row],[magn]]/1000</f>
        <v>7.7183949999999992</v>
      </c>
      <c r="K10473">
        <v>2018</v>
      </c>
      <c r="L10473" t="s">
        <v>1955</v>
      </c>
      <c r="M10473" s="144" t="s">
        <v>59</v>
      </c>
    </row>
    <row r="10474" spans="1:13" x14ac:dyDescent="0.2">
      <c r="A10474" t="s">
        <v>67</v>
      </c>
      <c r="B10474" s="144" t="s">
        <v>93</v>
      </c>
      <c r="C10474">
        <v>311</v>
      </c>
      <c r="D10474" t="str">
        <f>VLOOKUP(Oliusala[[#This Row],[postnumer]],Sveitarfelog[#All],4,FALSE)</f>
        <v>Borgarbyggð,Skorradalshreppur</v>
      </c>
      <c r="E10474" t="str">
        <f>VLOOKUP(Oliusala[[#This Row],[postnumer]],Sveitarfelog[#All],5,FALSE)</f>
        <v>Vesturland</v>
      </c>
      <c r="F10474" t="s">
        <v>25</v>
      </c>
      <c r="G10474" t="s">
        <v>24</v>
      </c>
      <c r="H10474" s="1" t="s">
        <v>60</v>
      </c>
      <c r="I10474" s="1">
        <v>4624</v>
      </c>
      <c r="J10474" s="2">
        <f>VLOOKUP(Oliusala[[#This Row],[tegund]],Tegundir!$B$2:$D$19,3,FALSE)*Oliusala[[#This Row],[magn]]/1000</f>
        <v>3.9997599999999998</v>
      </c>
      <c r="K10474">
        <v>2018</v>
      </c>
      <c r="L10474" t="s">
        <v>1955</v>
      </c>
      <c r="M10474" s="144" t="s">
        <v>59</v>
      </c>
    </row>
    <row r="10475" spans="1:13" x14ac:dyDescent="0.2">
      <c r="A10475" t="s">
        <v>57</v>
      </c>
      <c r="B10475" s="144" t="s">
        <v>89</v>
      </c>
      <c r="C10475">
        <v>311</v>
      </c>
      <c r="D10475" t="str">
        <f>VLOOKUP(Oliusala[[#This Row],[postnumer]],Sveitarfelog[#All],4,FALSE)</f>
        <v>Borgarbyggð,Skorradalshreppur</v>
      </c>
      <c r="E10475" t="str">
        <f>VLOOKUP(Oliusala[[#This Row],[postnumer]],Sveitarfelog[#All],5,FALSE)</f>
        <v>Vesturland</v>
      </c>
      <c r="F10475" t="s">
        <v>25</v>
      </c>
      <c r="G10475" t="s">
        <v>24</v>
      </c>
      <c r="H10475" s="1" t="s">
        <v>60</v>
      </c>
      <c r="I10475" s="1">
        <v>88548</v>
      </c>
      <c r="J10475" s="2">
        <f>VLOOKUP(Oliusala[[#This Row],[tegund]],Tegundir!$B$2:$D$19,3,FALSE)*Oliusala[[#This Row],[magn]]/1000</f>
        <v>76.59402</v>
      </c>
      <c r="K10475">
        <v>2018</v>
      </c>
      <c r="L10475" t="s">
        <v>1955</v>
      </c>
      <c r="M10475" s="144" t="s">
        <v>59</v>
      </c>
    </row>
    <row r="10476" spans="1:13" x14ac:dyDescent="0.2">
      <c r="A10476" t="s">
        <v>57</v>
      </c>
      <c r="B10476" s="144" t="s">
        <v>95</v>
      </c>
      <c r="C10476">
        <v>311</v>
      </c>
      <c r="D10476" t="str">
        <f>VLOOKUP(Oliusala[[#This Row],[postnumer]],Sveitarfelog[#All],4,FALSE)</f>
        <v>Borgarbyggð,Skorradalshreppur</v>
      </c>
      <c r="E10476" t="str">
        <f>VLOOKUP(Oliusala[[#This Row],[postnumer]],Sveitarfelog[#All],5,FALSE)</f>
        <v>Vesturland</v>
      </c>
      <c r="F10476" t="s">
        <v>25</v>
      </c>
      <c r="G10476" t="s">
        <v>24</v>
      </c>
      <c r="H10476" t="s">
        <v>60</v>
      </c>
      <c r="I10476" s="1">
        <v>26698</v>
      </c>
      <c r="J10476" s="2">
        <f>VLOOKUP(Oliusala[[#This Row],[tegund]],Tegundir!$B$2:$D$19,3,FALSE)*Oliusala[[#This Row],[magn]]/1000</f>
        <v>23.093769999999999</v>
      </c>
      <c r="K10476">
        <v>2018</v>
      </c>
      <c r="L10476" t="s">
        <v>1955</v>
      </c>
      <c r="M10476" s="144" t="s">
        <v>59</v>
      </c>
    </row>
    <row r="10477" spans="1:13" x14ac:dyDescent="0.2">
      <c r="A10477" t="s">
        <v>57</v>
      </c>
      <c r="B10477" s="144" t="s">
        <v>94</v>
      </c>
      <c r="C10477">
        <v>311</v>
      </c>
      <c r="D10477" t="str">
        <f>VLOOKUP(Oliusala[[#This Row],[postnumer]],Sveitarfelog[#All],4,FALSE)</f>
        <v>Borgarbyggð,Skorradalshreppur</v>
      </c>
      <c r="E10477" t="str">
        <f>VLOOKUP(Oliusala[[#This Row],[postnumer]],Sveitarfelog[#All],5,FALSE)</f>
        <v>Vesturland</v>
      </c>
      <c r="F10477" t="s">
        <v>25</v>
      </c>
      <c r="G10477" t="s">
        <v>24</v>
      </c>
      <c r="H10477" s="1" t="s">
        <v>60</v>
      </c>
      <c r="I10477" s="1">
        <v>1002</v>
      </c>
      <c r="J10477" s="2">
        <f>VLOOKUP(Oliusala[[#This Row],[tegund]],Tegundir!$B$2:$D$19,3,FALSE)*Oliusala[[#This Row],[magn]]/1000</f>
        <v>0.86673</v>
      </c>
      <c r="K10477">
        <v>2018</v>
      </c>
      <c r="L10477" t="s">
        <v>1955</v>
      </c>
      <c r="M10477" s="144" t="s">
        <v>59</v>
      </c>
    </row>
    <row r="10478" spans="1:13" x14ac:dyDescent="0.2">
      <c r="A10478" t="s">
        <v>57</v>
      </c>
      <c r="B10478" s="144" t="s">
        <v>90</v>
      </c>
      <c r="C10478">
        <v>311</v>
      </c>
      <c r="D10478" t="str">
        <f>VLOOKUP(Oliusala[[#This Row],[postnumer]],Sveitarfelog[#All],4,FALSE)</f>
        <v>Borgarbyggð,Skorradalshreppur</v>
      </c>
      <c r="E10478" t="str">
        <f>VLOOKUP(Oliusala[[#This Row],[postnumer]],Sveitarfelog[#All],5,FALSE)</f>
        <v>Vesturland</v>
      </c>
      <c r="F10478" t="s">
        <v>25</v>
      </c>
      <c r="G10478" t="s">
        <v>24</v>
      </c>
      <c r="H10478" t="s">
        <v>60</v>
      </c>
      <c r="I10478" s="1">
        <v>11196</v>
      </c>
      <c r="J10478" s="2">
        <f>VLOOKUP(Oliusala[[#This Row],[tegund]],Tegundir!$B$2:$D$19,3,FALSE)*Oliusala[[#This Row],[magn]]/1000</f>
        <v>9.6845399999999984</v>
      </c>
      <c r="K10478">
        <v>2018</v>
      </c>
      <c r="L10478" t="s">
        <v>1955</v>
      </c>
      <c r="M10478" s="144" t="s">
        <v>59</v>
      </c>
    </row>
    <row r="10479" spans="1:13" x14ac:dyDescent="0.2">
      <c r="A10479" t="s">
        <v>57</v>
      </c>
      <c r="B10479" s="144" t="s">
        <v>91</v>
      </c>
      <c r="C10479">
        <v>311</v>
      </c>
      <c r="D10479" t="str">
        <f>VLOOKUP(Oliusala[[#This Row],[postnumer]],Sveitarfelog[#All],4,FALSE)</f>
        <v>Borgarbyggð,Skorradalshreppur</v>
      </c>
      <c r="E10479" t="str">
        <f>VLOOKUP(Oliusala[[#This Row],[postnumer]],Sveitarfelog[#All],5,FALSE)</f>
        <v>Vesturland</v>
      </c>
      <c r="F10479" t="s">
        <v>25</v>
      </c>
      <c r="G10479" t="s">
        <v>24</v>
      </c>
      <c r="H10479" s="1" t="s">
        <v>60</v>
      </c>
      <c r="I10479" s="1">
        <v>2569</v>
      </c>
      <c r="J10479" s="2">
        <f>VLOOKUP(Oliusala[[#This Row],[tegund]],Tegundir!$B$2:$D$19,3,FALSE)*Oliusala[[#This Row],[magn]]/1000</f>
        <v>2.2221850000000001</v>
      </c>
      <c r="K10479">
        <v>2018</v>
      </c>
      <c r="L10479" t="s">
        <v>1955</v>
      </c>
      <c r="M10479" s="144" t="s">
        <v>59</v>
      </c>
    </row>
    <row r="10480" spans="1:13" x14ac:dyDescent="0.2">
      <c r="A10480" t="s">
        <v>57</v>
      </c>
      <c r="B10480" s="144" t="s">
        <v>92</v>
      </c>
      <c r="C10480">
        <v>311</v>
      </c>
      <c r="D10480" t="str">
        <f>VLOOKUP(Oliusala[[#This Row],[postnumer]],Sveitarfelog[#All],4,FALSE)</f>
        <v>Borgarbyggð,Skorradalshreppur</v>
      </c>
      <c r="E10480" t="str">
        <f>VLOOKUP(Oliusala[[#This Row],[postnumer]],Sveitarfelog[#All],5,FALSE)</f>
        <v>Vesturland</v>
      </c>
      <c r="F10480" t="s">
        <v>25</v>
      </c>
      <c r="G10480" t="s">
        <v>24</v>
      </c>
      <c r="H10480" s="1" t="s">
        <v>60</v>
      </c>
      <c r="I10480" s="1">
        <v>219286</v>
      </c>
      <c r="J10480" s="2">
        <f>VLOOKUP(Oliusala[[#This Row],[tegund]],Tegundir!$B$2:$D$19,3,FALSE)*Oliusala[[#This Row],[magn]]/1000</f>
        <v>189.68239</v>
      </c>
      <c r="K10480">
        <v>2018</v>
      </c>
      <c r="L10480" t="s">
        <v>1955</v>
      </c>
      <c r="M10480" s="144" t="s">
        <v>59</v>
      </c>
    </row>
    <row r="10481" spans="1:15" x14ac:dyDescent="0.2">
      <c r="A10481" t="s">
        <v>57</v>
      </c>
      <c r="B10481" s="144" t="s">
        <v>93</v>
      </c>
      <c r="C10481">
        <v>311</v>
      </c>
      <c r="D10481" t="str">
        <f>VLOOKUP(Oliusala[[#This Row],[postnumer]],Sveitarfelog[#All],4,FALSE)</f>
        <v>Borgarbyggð,Skorradalshreppur</v>
      </c>
      <c r="E10481" t="str">
        <f>VLOOKUP(Oliusala[[#This Row],[postnumer]],Sveitarfelog[#All],5,FALSE)</f>
        <v>Vesturland</v>
      </c>
      <c r="F10481" t="s">
        <v>25</v>
      </c>
      <c r="G10481" t="s">
        <v>24</v>
      </c>
      <c r="H10481" s="1" t="s">
        <v>60</v>
      </c>
      <c r="I10481" s="1">
        <v>223022</v>
      </c>
      <c r="J10481" s="2">
        <f>VLOOKUP(Oliusala[[#This Row],[tegund]],Tegundir!$B$2:$D$19,3,FALSE)*Oliusala[[#This Row],[magn]]/1000</f>
        <v>192.91403</v>
      </c>
      <c r="K10481">
        <v>2018</v>
      </c>
      <c r="L10481" t="s">
        <v>1955</v>
      </c>
      <c r="M10481" s="144" t="s">
        <v>59</v>
      </c>
    </row>
    <row r="10482" spans="1:15" x14ac:dyDescent="0.2">
      <c r="A10482" t="s">
        <v>63</v>
      </c>
      <c r="B10482" s="144" t="s">
        <v>89</v>
      </c>
      <c r="C10482">
        <v>311</v>
      </c>
      <c r="D10482" t="str">
        <f>VLOOKUP(Oliusala[[#This Row],[postnumer]],Sveitarfelog[#All],4,FALSE)</f>
        <v>Borgarbyggð,Skorradalshreppur</v>
      </c>
      <c r="E10482" t="str">
        <f>VLOOKUP(Oliusala[[#This Row],[postnumer]],Sveitarfelog[#All],5,FALSE)</f>
        <v>Vesturland</v>
      </c>
      <c r="F10482" t="s">
        <v>25</v>
      </c>
      <c r="G10482" t="s">
        <v>24</v>
      </c>
      <c r="H10482" s="1" t="s">
        <v>58</v>
      </c>
      <c r="I10482" s="1">
        <v>52154</v>
      </c>
      <c r="J10482" s="2">
        <f>VLOOKUP(Oliusala[[#This Row],[tegund]],Tegundir!$B$2:$D$19,3,FALSE)*Oliusala[[#This Row],[magn]]/1000</f>
        <v>45.113210000000002</v>
      </c>
      <c r="K10482">
        <v>2018</v>
      </c>
      <c r="L10482" t="s">
        <v>1955</v>
      </c>
      <c r="M10482" s="144" t="s">
        <v>59</v>
      </c>
    </row>
    <row r="10483" spans="1:15" x14ac:dyDescent="0.2">
      <c r="A10483" t="s">
        <v>63</v>
      </c>
      <c r="B10483" s="144" t="s">
        <v>90</v>
      </c>
      <c r="C10483">
        <v>311</v>
      </c>
      <c r="D10483" t="str">
        <f>VLOOKUP(Oliusala[[#This Row],[postnumer]],Sveitarfelog[#All],4,FALSE)</f>
        <v>Borgarbyggð,Skorradalshreppur</v>
      </c>
      <c r="E10483" t="str">
        <f>VLOOKUP(Oliusala[[#This Row],[postnumer]],Sveitarfelog[#All],5,FALSE)</f>
        <v>Vesturland</v>
      </c>
      <c r="F10483" t="s">
        <v>25</v>
      </c>
      <c r="G10483" t="s">
        <v>24</v>
      </c>
      <c r="H10483" t="s">
        <v>58</v>
      </c>
      <c r="I10483" s="1">
        <v>18892</v>
      </c>
      <c r="J10483" s="2">
        <f>VLOOKUP(Oliusala[[#This Row],[tegund]],Tegundir!$B$2:$D$19,3,FALSE)*Oliusala[[#This Row],[magn]]/1000</f>
        <v>16.34158</v>
      </c>
      <c r="K10483">
        <v>2018</v>
      </c>
      <c r="L10483" t="s">
        <v>1955</v>
      </c>
      <c r="M10483" s="144" t="s">
        <v>59</v>
      </c>
    </row>
    <row r="10484" spans="1:15" x14ac:dyDescent="0.2">
      <c r="A10484" t="s">
        <v>63</v>
      </c>
      <c r="B10484" s="144" t="s">
        <v>93</v>
      </c>
      <c r="C10484">
        <v>311</v>
      </c>
      <c r="D10484" t="str">
        <f>VLOOKUP(Oliusala[[#This Row],[postnumer]],Sveitarfelog[#All],4,FALSE)</f>
        <v>Borgarbyggð,Skorradalshreppur</v>
      </c>
      <c r="E10484" t="str">
        <f>VLOOKUP(Oliusala[[#This Row],[postnumer]],Sveitarfelog[#All],5,FALSE)</f>
        <v>Vesturland</v>
      </c>
      <c r="F10484" t="s">
        <v>25</v>
      </c>
      <c r="G10484" t="s">
        <v>24</v>
      </c>
      <c r="H10484" t="s">
        <v>58</v>
      </c>
      <c r="I10484" s="1">
        <v>6866</v>
      </c>
      <c r="J10484" s="2">
        <f>VLOOKUP(Oliusala[[#This Row],[tegund]],Tegundir!$B$2:$D$19,3,FALSE)*Oliusala[[#This Row],[magn]]/1000</f>
        <v>5.9390900000000002</v>
      </c>
      <c r="K10484">
        <v>2018</v>
      </c>
      <c r="L10484" t="s">
        <v>1955</v>
      </c>
      <c r="M10484" s="144" t="s">
        <v>59</v>
      </c>
    </row>
    <row r="10485" spans="1:15" x14ac:dyDescent="0.2">
      <c r="A10485" t="s">
        <v>76</v>
      </c>
      <c r="B10485" s="144" t="s">
        <v>76</v>
      </c>
      <c r="C10485">
        <v>340</v>
      </c>
      <c r="D10485" t="str">
        <f>VLOOKUP(Oliusala[[#This Row],[postnumer]],Sveitarfelog[#All],4,FALSE)</f>
        <v>Eyja- og Miklaholtshreppur,Sveitarfélagið Stykkishólmur</v>
      </c>
      <c r="E10485" t="str">
        <f>VLOOKUP(Oliusala[[#This Row],[postnumer]],Sveitarfelog[#All],5,FALSE)</f>
        <v>Vesturland</v>
      </c>
      <c r="F10485" t="s">
        <v>24</v>
      </c>
      <c r="G10485" t="s">
        <v>24</v>
      </c>
      <c r="H10485" t="s">
        <v>58</v>
      </c>
      <c r="I10485" s="1">
        <v>1234</v>
      </c>
      <c r="J10485" s="2">
        <f>VLOOKUP(Oliusala[[#This Row],[tegund]],Tegundir!$B$2:$D$19,3,FALSE)*Oliusala[[#This Row],[magn]]/1000</f>
        <v>1.0674100000000002</v>
      </c>
      <c r="K10485">
        <v>2018</v>
      </c>
      <c r="L10485" t="s">
        <v>18</v>
      </c>
      <c r="M10485" s="144" t="s">
        <v>59</v>
      </c>
    </row>
    <row r="10486" spans="1:15" x14ac:dyDescent="0.2">
      <c r="A10486" t="s">
        <v>76</v>
      </c>
      <c r="B10486" s="144" t="s">
        <v>76</v>
      </c>
      <c r="C10486">
        <v>340</v>
      </c>
      <c r="D10486" t="str">
        <f>VLOOKUP(Oliusala[[#This Row],[postnumer]],Sveitarfelog[#All],4,FALSE)</f>
        <v>Eyja- og Miklaholtshreppur,Sveitarfélagið Stykkishólmur</v>
      </c>
      <c r="E10486" t="str">
        <f>VLOOKUP(Oliusala[[#This Row],[postnumer]],Sveitarfelog[#All],5,FALSE)</f>
        <v>Vesturland</v>
      </c>
      <c r="F10486" t="s">
        <v>29</v>
      </c>
      <c r="G10486" t="s">
        <v>24</v>
      </c>
      <c r="H10486" t="s">
        <v>58</v>
      </c>
      <c r="I10486" s="1">
        <v>1220453</v>
      </c>
      <c r="J10486" s="2">
        <f>VLOOKUP(Oliusala[[#This Row],[tegund]],Tegundir!$B$2:$D$19,3,FALSE)*Oliusala[[#This Row],[magn]]/1000</f>
        <v>1055.6918450000001</v>
      </c>
      <c r="K10486">
        <v>2018</v>
      </c>
      <c r="L10486" t="s">
        <v>19</v>
      </c>
      <c r="M10486" s="144" t="s">
        <v>59</v>
      </c>
      <c r="O10486" s="144" t="s">
        <v>1998</v>
      </c>
    </row>
    <row r="10487" spans="1:15" x14ac:dyDescent="0.2">
      <c r="A10487" t="s">
        <v>76</v>
      </c>
      <c r="B10487" s="144" t="s">
        <v>76</v>
      </c>
      <c r="C10487">
        <v>340</v>
      </c>
      <c r="D10487" t="str">
        <f>VLOOKUP(Oliusala[[#This Row],[postnumer]],Sveitarfelog[#All],4,FALSE)</f>
        <v>Eyja- og Miklaholtshreppur,Sveitarfélagið Stykkishólmur</v>
      </c>
      <c r="E10487" t="str">
        <f>VLOOKUP(Oliusala[[#This Row],[postnumer]],Sveitarfelog[#All],5,FALSE)</f>
        <v>Vesturland</v>
      </c>
      <c r="F10487" t="s">
        <v>30</v>
      </c>
      <c r="G10487" t="s">
        <v>24</v>
      </c>
      <c r="H10487" t="s">
        <v>58</v>
      </c>
      <c r="I10487" s="1">
        <v>33384</v>
      </c>
      <c r="J10487" s="2">
        <f>VLOOKUP(Oliusala[[#This Row],[tegund]],Tegundir!$B$2:$D$19,3,FALSE)*Oliusala[[#This Row],[magn]]/1000</f>
        <v>28.87716</v>
      </c>
      <c r="K10487">
        <v>2018</v>
      </c>
      <c r="L10487" t="s">
        <v>19</v>
      </c>
      <c r="M10487" s="144" t="s">
        <v>59</v>
      </c>
      <c r="O10487" s="144" t="s">
        <v>1998</v>
      </c>
    </row>
    <row r="10488" spans="1:15" x14ac:dyDescent="0.2">
      <c r="A10488" t="s">
        <v>63</v>
      </c>
      <c r="B10488" s="144" t="s">
        <v>76</v>
      </c>
      <c r="C10488">
        <v>340</v>
      </c>
      <c r="D10488" t="str">
        <f>VLOOKUP(Oliusala[[#This Row],[postnumer]],Sveitarfelog[#All],4,FALSE)</f>
        <v>Eyja- og Miklaholtshreppur,Sveitarfélagið Stykkishólmur</v>
      </c>
      <c r="E10488" t="str">
        <f>VLOOKUP(Oliusala[[#This Row],[postnumer]],Sveitarfelog[#All],5,FALSE)</f>
        <v>Vesturland</v>
      </c>
      <c r="F10488" t="s">
        <v>24</v>
      </c>
      <c r="G10488" t="s">
        <v>24</v>
      </c>
      <c r="H10488" s="1" t="s">
        <v>58</v>
      </c>
      <c r="I10488" s="1">
        <v>1118837</v>
      </c>
      <c r="J10488" s="2">
        <f>VLOOKUP(Oliusala[[#This Row],[tegund]],Tegundir!$B$2:$D$19,3,FALSE)*Oliusala[[#This Row],[magn]]/1000</f>
        <v>967.79400499999997</v>
      </c>
      <c r="K10488">
        <v>2018</v>
      </c>
      <c r="L10488" t="s">
        <v>18</v>
      </c>
      <c r="M10488" s="144" t="s">
        <v>59</v>
      </c>
    </row>
    <row r="10489" spans="1:15" x14ac:dyDescent="0.2">
      <c r="A10489" t="s">
        <v>57</v>
      </c>
      <c r="B10489" s="144" t="s">
        <v>76</v>
      </c>
      <c r="C10489">
        <v>340</v>
      </c>
      <c r="D10489" t="str">
        <f>VLOOKUP(Oliusala[[#This Row],[postnumer]],Sveitarfelog[#All],4,FALSE)</f>
        <v>Eyja- og Miklaholtshreppur,Sveitarfélagið Stykkishólmur</v>
      </c>
      <c r="E10489" t="str">
        <f>VLOOKUP(Oliusala[[#This Row],[postnumer]],Sveitarfelog[#All],5,FALSE)</f>
        <v>Vesturland</v>
      </c>
      <c r="F10489" t="s">
        <v>25</v>
      </c>
      <c r="G10489" t="s">
        <v>24</v>
      </c>
      <c r="H10489" s="1" t="s">
        <v>60</v>
      </c>
      <c r="I10489" s="1">
        <v>14224</v>
      </c>
      <c r="J10489" s="2">
        <f>VLOOKUP(Oliusala[[#This Row],[tegund]],Tegundir!$B$2:$D$19,3,FALSE)*Oliusala[[#This Row],[magn]]/1000</f>
        <v>12.30376</v>
      </c>
      <c r="K10489">
        <v>2018</v>
      </c>
      <c r="L10489" t="s">
        <v>19</v>
      </c>
      <c r="M10489" s="144" t="s">
        <v>59</v>
      </c>
      <c r="O10489" s="144" t="s">
        <v>1997</v>
      </c>
    </row>
    <row r="10490" spans="1:15" x14ac:dyDescent="0.2">
      <c r="A10490" t="s">
        <v>63</v>
      </c>
      <c r="B10490" s="144" t="s">
        <v>76</v>
      </c>
      <c r="C10490">
        <v>340</v>
      </c>
      <c r="D10490" t="str">
        <f>VLOOKUP(Oliusala[[#This Row],[postnumer]],Sveitarfelog[#All],4,FALSE)</f>
        <v>Eyja- og Miklaholtshreppur,Sveitarfélagið Stykkishólmur</v>
      </c>
      <c r="E10490" t="str">
        <f>VLOOKUP(Oliusala[[#This Row],[postnumer]],Sveitarfelog[#All],5,FALSE)</f>
        <v>Vesturland</v>
      </c>
      <c r="F10490" t="s">
        <v>25</v>
      </c>
      <c r="G10490" t="s">
        <v>24</v>
      </c>
      <c r="H10490" s="1" t="s">
        <v>58</v>
      </c>
      <c r="I10490" s="1">
        <v>82904</v>
      </c>
      <c r="J10490" s="2">
        <f>VLOOKUP(Oliusala[[#This Row],[tegund]],Tegundir!$B$2:$D$19,3,FALSE)*Oliusala[[#This Row],[magn]]/1000</f>
        <v>71.711960000000005</v>
      </c>
      <c r="K10490">
        <v>2018</v>
      </c>
      <c r="L10490" t="s">
        <v>19</v>
      </c>
      <c r="M10490" s="144" t="s">
        <v>59</v>
      </c>
      <c r="O10490" s="144" t="s">
        <v>1997</v>
      </c>
    </row>
    <row r="10491" spans="1:15" x14ac:dyDescent="0.2">
      <c r="A10491" t="s">
        <v>76</v>
      </c>
      <c r="B10491" s="144" t="s">
        <v>76</v>
      </c>
      <c r="C10491">
        <v>340</v>
      </c>
      <c r="D10491" t="str">
        <f>VLOOKUP(Oliusala[[#This Row],[postnumer]],Sveitarfelog[#All],4,FALSE)</f>
        <v>Eyja- og Miklaholtshreppur,Sveitarfélagið Stykkishólmur</v>
      </c>
      <c r="E10491" t="str">
        <f>VLOOKUP(Oliusala[[#This Row],[postnumer]],Sveitarfelog[#All],5,FALSE)</f>
        <v>Vesturland</v>
      </c>
      <c r="F10491" t="s">
        <v>25</v>
      </c>
      <c r="G10491" t="s">
        <v>24</v>
      </c>
      <c r="H10491" t="s">
        <v>61</v>
      </c>
      <c r="I10491" s="1">
        <v>3513</v>
      </c>
      <c r="J10491" s="2">
        <f>VLOOKUP(Oliusala[[#This Row],[tegund]],Tegundir!$B$2:$D$19,3,FALSE)*Oliusala[[#This Row],[magn]]/1000</f>
        <v>3.038745</v>
      </c>
      <c r="K10491">
        <v>2018</v>
      </c>
      <c r="L10491" t="s">
        <v>19</v>
      </c>
      <c r="M10491" s="144" t="s">
        <v>62</v>
      </c>
      <c r="O10491" s="144" t="s">
        <v>1997</v>
      </c>
    </row>
    <row r="10492" spans="1:15" x14ac:dyDescent="0.2">
      <c r="A10492" t="s">
        <v>87</v>
      </c>
      <c r="B10492" s="144" t="s">
        <v>87</v>
      </c>
      <c r="C10492">
        <v>350</v>
      </c>
      <c r="D10492" t="str">
        <f>VLOOKUP(Oliusala[[#This Row],[postnumer]],Sveitarfelog[#All],4,FALSE)</f>
        <v>Grundarfjarðarbær</v>
      </c>
      <c r="E10492" t="str">
        <f>VLOOKUP(Oliusala[[#This Row],[postnumer]],Sveitarfelog[#All],5,FALSE)</f>
        <v>Vesturland</v>
      </c>
      <c r="F10492" t="s">
        <v>24</v>
      </c>
      <c r="G10492" t="s">
        <v>24</v>
      </c>
      <c r="H10492" s="1" t="s">
        <v>58</v>
      </c>
      <c r="I10492" s="1">
        <v>1098</v>
      </c>
      <c r="J10492" s="2">
        <f>VLOOKUP(Oliusala[[#This Row],[tegund]],Tegundir!$B$2:$D$19,3,FALSE)*Oliusala[[#This Row],[magn]]/1000</f>
        <v>0.94977</v>
      </c>
      <c r="K10492">
        <v>2018</v>
      </c>
      <c r="L10492" t="s">
        <v>18</v>
      </c>
      <c r="M10492" s="144" t="s">
        <v>59</v>
      </c>
    </row>
    <row r="10493" spans="1:15" x14ac:dyDescent="0.2">
      <c r="A10493" t="s">
        <v>87</v>
      </c>
      <c r="B10493" s="144" t="s">
        <v>87</v>
      </c>
      <c r="C10493">
        <v>350</v>
      </c>
      <c r="D10493" t="str">
        <f>VLOOKUP(Oliusala[[#This Row],[postnumer]],Sveitarfelog[#All],4,FALSE)</f>
        <v>Grundarfjarðarbær</v>
      </c>
      <c r="E10493" t="str">
        <f>VLOOKUP(Oliusala[[#This Row],[postnumer]],Sveitarfelog[#All],5,FALSE)</f>
        <v>Vesturland</v>
      </c>
      <c r="F10493" t="s">
        <v>29</v>
      </c>
      <c r="G10493" t="s">
        <v>24</v>
      </c>
      <c r="H10493" s="1" t="s">
        <v>58</v>
      </c>
      <c r="I10493" s="1">
        <v>585192</v>
      </c>
      <c r="J10493" s="2">
        <f>VLOOKUP(Oliusala[[#This Row],[tegund]],Tegundir!$B$2:$D$19,3,FALSE)*Oliusala[[#This Row],[magn]]/1000</f>
        <v>506.19108</v>
      </c>
      <c r="K10493">
        <v>2018</v>
      </c>
      <c r="L10493" t="s">
        <v>19</v>
      </c>
      <c r="M10493" s="144" t="s">
        <v>59</v>
      </c>
      <c r="O10493" s="144" t="s">
        <v>1998</v>
      </c>
    </row>
    <row r="10494" spans="1:15" x14ac:dyDescent="0.2">
      <c r="A10494" t="s">
        <v>67</v>
      </c>
      <c r="B10494" s="144" t="s">
        <v>87</v>
      </c>
      <c r="C10494">
        <v>350</v>
      </c>
      <c r="D10494" t="str">
        <f>VLOOKUP(Oliusala[[#This Row],[postnumer]],Sveitarfelog[#All],4,FALSE)</f>
        <v>Grundarfjarðarbær</v>
      </c>
      <c r="E10494" t="str">
        <f>VLOOKUP(Oliusala[[#This Row],[postnumer]],Sveitarfelog[#All],5,FALSE)</f>
        <v>Vesturland</v>
      </c>
      <c r="F10494" t="s">
        <v>29</v>
      </c>
      <c r="G10494" t="s">
        <v>24</v>
      </c>
      <c r="H10494" t="s">
        <v>60</v>
      </c>
      <c r="I10494" s="1">
        <v>761578</v>
      </c>
      <c r="J10494" s="2">
        <f>VLOOKUP(Oliusala[[#This Row],[tegund]],Tegundir!$B$2:$D$19,3,FALSE)*Oliusala[[#This Row],[magn]]/1000</f>
        <v>658.76496999999995</v>
      </c>
      <c r="K10494">
        <v>2018</v>
      </c>
      <c r="L10494" t="s">
        <v>19</v>
      </c>
      <c r="M10494" s="144" t="s">
        <v>59</v>
      </c>
      <c r="O10494" s="144" t="s">
        <v>1998</v>
      </c>
    </row>
    <row r="10495" spans="1:15" x14ac:dyDescent="0.2">
      <c r="A10495" t="s">
        <v>67</v>
      </c>
      <c r="B10495" s="144" t="s">
        <v>87</v>
      </c>
      <c r="C10495">
        <v>350</v>
      </c>
      <c r="D10495" t="str">
        <f>VLOOKUP(Oliusala[[#This Row],[postnumer]],Sveitarfelog[#All],4,FALSE)</f>
        <v>Grundarfjarðarbær</v>
      </c>
      <c r="E10495" t="str">
        <f>VLOOKUP(Oliusala[[#This Row],[postnumer]],Sveitarfelog[#All],5,FALSE)</f>
        <v>Vesturland</v>
      </c>
      <c r="F10495" t="s">
        <v>30</v>
      </c>
      <c r="G10495" t="s">
        <v>24</v>
      </c>
      <c r="H10495" t="s">
        <v>60</v>
      </c>
      <c r="I10495" s="1">
        <v>30282</v>
      </c>
      <c r="J10495" s="2">
        <f>VLOOKUP(Oliusala[[#This Row],[tegund]],Tegundir!$B$2:$D$19,3,FALSE)*Oliusala[[#This Row],[magn]]/1000</f>
        <v>26.193930000000002</v>
      </c>
      <c r="K10495">
        <v>2018</v>
      </c>
      <c r="L10495" t="s">
        <v>19</v>
      </c>
      <c r="M10495" s="144" t="s">
        <v>59</v>
      </c>
      <c r="O10495" s="144" t="s">
        <v>1998</v>
      </c>
    </row>
    <row r="10496" spans="1:15" x14ac:dyDescent="0.2">
      <c r="A10496" t="s">
        <v>57</v>
      </c>
      <c r="B10496" s="144" t="s">
        <v>87</v>
      </c>
      <c r="C10496">
        <v>350</v>
      </c>
      <c r="D10496" t="str">
        <f>VLOOKUP(Oliusala[[#This Row],[postnumer]],Sveitarfelog[#All],4,FALSE)</f>
        <v>Grundarfjarðarbær</v>
      </c>
      <c r="E10496" t="str">
        <f>VLOOKUP(Oliusala[[#This Row],[postnumer]],Sveitarfelog[#All],5,FALSE)</f>
        <v>Vesturland</v>
      </c>
      <c r="F10496" t="s">
        <v>24</v>
      </c>
      <c r="G10496" t="s">
        <v>24</v>
      </c>
      <c r="H10496" s="1" t="s">
        <v>60</v>
      </c>
      <c r="I10496" s="1">
        <v>28574</v>
      </c>
      <c r="J10496" s="2">
        <f>VLOOKUP(Oliusala[[#This Row],[tegund]],Tegundir!$B$2:$D$19,3,FALSE)*Oliusala[[#This Row],[magn]]/1000</f>
        <v>24.71651</v>
      </c>
      <c r="K10496">
        <v>2018</v>
      </c>
      <c r="L10496" t="s">
        <v>18</v>
      </c>
      <c r="M10496" s="144" t="s">
        <v>59</v>
      </c>
    </row>
    <row r="10497" spans="1:15" x14ac:dyDescent="0.2">
      <c r="A10497" t="s">
        <v>57</v>
      </c>
      <c r="B10497" s="144" t="s">
        <v>87</v>
      </c>
      <c r="C10497">
        <v>350</v>
      </c>
      <c r="D10497" t="str">
        <f>VLOOKUP(Oliusala[[#This Row],[postnumer]],Sveitarfelog[#All],4,FALSE)</f>
        <v>Grundarfjarðarbær</v>
      </c>
      <c r="E10497" t="str">
        <f>VLOOKUP(Oliusala[[#This Row],[postnumer]],Sveitarfelog[#All],5,FALSE)</f>
        <v>Vesturland</v>
      </c>
      <c r="F10497" t="s">
        <v>29</v>
      </c>
      <c r="G10497" t="s">
        <v>24</v>
      </c>
      <c r="H10497" s="1" t="s">
        <v>60</v>
      </c>
      <c r="I10497" s="1">
        <v>1764756</v>
      </c>
      <c r="J10497" s="2">
        <f>VLOOKUP(Oliusala[[#This Row],[tegund]],Tegundir!$B$2:$D$19,3,FALSE)*Oliusala[[#This Row],[magn]]/1000</f>
        <v>1526.51394</v>
      </c>
      <c r="K10497">
        <v>2018</v>
      </c>
      <c r="L10497" t="s">
        <v>19</v>
      </c>
      <c r="M10497" s="144" t="s">
        <v>59</v>
      </c>
      <c r="O10497" s="144" t="s">
        <v>1998</v>
      </c>
    </row>
    <row r="10498" spans="1:15" x14ac:dyDescent="0.2">
      <c r="A10498" t="s">
        <v>63</v>
      </c>
      <c r="B10498" s="144" t="s">
        <v>87</v>
      </c>
      <c r="C10498">
        <v>350</v>
      </c>
      <c r="D10498" t="str">
        <f>VLOOKUP(Oliusala[[#This Row],[postnumer]],Sveitarfelog[#All],4,FALSE)</f>
        <v>Grundarfjarðarbær</v>
      </c>
      <c r="E10498" t="str">
        <f>VLOOKUP(Oliusala[[#This Row],[postnumer]],Sveitarfelog[#All],5,FALSE)</f>
        <v>Vesturland</v>
      </c>
      <c r="F10498" t="s">
        <v>24</v>
      </c>
      <c r="G10498" t="s">
        <v>24</v>
      </c>
      <c r="H10498" t="s">
        <v>58</v>
      </c>
      <c r="I10498" s="1">
        <v>649192</v>
      </c>
      <c r="J10498" s="2">
        <f>VLOOKUP(Oliusala[[#This Row],[tegund]],Tegundir!$B$2:$D$19,3,FALSE)*Oliusala[[#This Row],[magn]]/1000</f>
        <v>561.55107999999996</v>
      </c>
      <c r="K10498">
        <v>2018</v>
      </c>
      <c r="L10498" t="s">
        <v>18</v>
      </c>
      <c r="M10498" s="144" t="s">
        <v>59</v>
      </c>
    </row>
    <row r="10499" spans="1:15" x14ac:dyDescent="0.2">
      <c r="A10499" t="s">
        <v>63</v>
      </c>
      <c r="B10499" s="144" t="s">
        <v>87</v>
      </c>
      <c r="C10499">
        <v>350</v>
      </c>
      <c r="D10499" t="str">
        <f>VLOOKUP(Oliusala[[#This Row],[postnumer]],Sveitarfelog[#All],4,FALSE)</f>
        <v>Grundarfjarðarbær</v>
      </c>
      <c r="E10499" t="str">
        <f>VLOOKUP(Oliusala[[#This Row],[postnumer]],Sveitarfelog[#All],5,FALSE)</f>
        <v>Vesturland</v>
      </c>
      <c r="F10499" t="s">
        <v>24</v>
      </c>
      <c r="G10499" t="s">
        <v>24</v>
      </c>
      <c r="H10499" s="1" t="s">
        <v>58</v>
      </c>
      <c r="I10499" s="1">
        <v>258263</v>
      </c>
      <c r="J10499" s="2">
        <f>VLOOKUP(Oliusala[[#This Row],[tegund]],Tegundir!$B$2:$D$19,3,FALSE)*Oliusala[[#This Row],[magn]]/1000</f>
        <v>223.39749499999999</v>
      </c>
      <c r="K10499">
        <v>2018</v>
      </c>
      <c r="L10499" t="s">
        <v>18</v>
      </c>
      <c r="M10499" s="144" t="s">
        <v>59</v>
      </c>
    </row>
    <row r="10500" spans="1:15" x14ac:dyDescent="0.2">
      <c r="A10500" t="s">
        <v>87</v>
      </c>
      <c r="B10500" s="144" t="s">
        <v>87</v>
      </c>
      <c r="C10500">
        <v>350</v>
      </c>
      <c r="D10500" t="str">
        <f>VLOOKUP(Oliusala[[#This Row],[postnumer]],Sveitarfelog[#All],4,FALSE)</f>
        <v>Grundarfjarðarbær</v>
      </c>
      <c r="E10500" t="str">
        <f>VLOOKUP(Oliusala[[#This Row],[postnumer]],Sveitarfelog[#All],5,FALSE)</f>
        <v>Vesturland</v>
      </c>
      <c r="F10500" t="s">
        <v>25</v>
      </c>
      <c r="G10500" t="s">
        <v>24</v>
      </c>
      <c r="H10500" s="1" t="s">
        <v>58</v>
      </c>
      <c r="I10500" s="1">
        <v>149597</v>
      </c>
      <c r="J10500" s="2">
        <f>VLOOKUP(Oliusala[[#This Row],[tegund]],Tegundir!$B$2:$D$19,3,FALSE)*Oliusala[[#This Row],[magn]]/1000</f>
        <v>129.40140500000001</v>
      </c>
      <c r="K10500">
        <v>2018</v>
      </c>
      <c r="L10500" t="s">
        <v>19</v>
      </c>
      <c r="M10500" s="144" t="s">
        <v>59</v>
      </c>
      <c r="O10500" s="144" t="s">
        <v>1997</v>
      </c>
    </row>
    <row r="10501" spans="1:15" x14ac:dyDescent="0.2">
      <c r="A10501" t="s">
        <v>67</v>
      </c>
      <c r="B10501" s="144" t="s">
        <v>87</v>
      </c>
      <c r="C10501">
        <v>350</v>
      </c>
      <c r="D10501" t="str">
        <f>VLOOKUP(Oliusala[[#This Row],[postnumer]],Sveitarfelog[#All],4,FALSE)</f>
        <v>Grundarfjarðarbær</v>
      </c>
      <c r="E10501" t="str">
        <f>VLOOKUP(Oliusala[[#This Row],[postnumer]],Sveitarfelog[#All],5,FALSE)</f>
        <v>Vesturland</v>
      </c>
      <c r="F10501" t="s">
        <v>25</v>
      </c>
      <c r="G10501" t="s">
        <v>24</v>
      </c>
      <c r="H10501" t="s">
        <v>60</v>
      </c>
      <c r="I10501" s="1">
        <v>107209</v>
      </c>
      <c r="J10501" s="2">
        <f>VLOOKUP(Oliusala[[#This Row],[tegund]],Tegundir!$B$2:$D$19,3,FALSE)*Oliusala[[#This Row],[magn]]/1000</f>
        <v>92.735785000000007</v>
      </c>
      <c r="K10501">
        <v>2018</v>
      </c>
      <c r="L10501" t="s">
        <v>19</v>
      </c>
      <c r="M10501" s="144" t="s">
        <v>59</v>
      </c>
      <c r="O10501" s="144" t="s">
        <v>1997</v>
      </c>
    </row>
    <row r="10502" spans="1:15" x14ac:dyDescent="0.2">
      <c r="A10502" t="s">
        <v>57</v>
      </c>
      <c r="B10502" s="144" t="s">
        <v>87</v>
      </c>
      <c r="C10502">
        <v>350</v>
      </c>
      <c r="D10502" t="str">
        <f>VLOOKUP(Oliusala[[#This Row],[postnumer]],Sveitarfelog[#All],4,FALSE)</f>
        <v>Grundarfjarðarbær</v>
      </c>
      <c r="E10502" t="str">
        <f>VLOOKUP(Oliusala[[#This Row],[postnumer]],Sveitarfelog[#All],5,FALSE)</f>
        <v>Vesturland</v>
      </c>
      <c r="F10502" t="s">
        <v>25</v>
      </c>
      <c r="G10502" t="s">
        <v>24</v>
      </c>
      <c r="H10502" s="1" t="s">
        <v>60</v>
      </c>
      <c r="I10502" s="1">
        <v>182080</v>
      </c>
      <c r="J10502" s="2">
        <f>VLOOKUP(Oliusala[[#This Row],[tegund]],Tegundir!$B$2:$D$19,3,FALSE)*Oliusala[[#This Row],[magn]]/1000</f>
        <v>157.4992</v>
      </c>
      <c r="K10502">
        <v>2018</v>
      </c>
      <c r="L10502" t="s">
        <v>19</v>
      </c>
      <c r="M10502" s="144" t="s">
        <v>59</v>
      </c>
      <c r="O10502" s="144" t="s">
        <v>1997</v>
      </c>
    </row>
    <row r="10503" spans="1:15" x14ac:dyDescent="0.2">
      <c r="A10503" t="s">
        <v>63</v>
      </c>
      <c r="B10503" s="144" t="s">
        <v>87</v>
      </c>
      <c r="C10503">
        <v>350</v>
      </c>
      <c r="D10503" t="str">
        <f>VLOOKUP(Oliusala[[#This Row],[postnumer]],Sveitarfelog[#All],4,FALSE)</f>
        <v>Grundarfjarðarbær</v>
      </c>
      <c r="E10503" t="str">
        <f>VLOOKUP(Oliusala[[#This Row],[postnumer]],Sveitarfelog[#All],5,FALSE)</f>
        <v>Vesturland</v>
      </c>
      <c r="F10503" t="s">
        <v>25</v>
      </c>
      <c r="G10503" t="s">
        <v>24</v>
      </c>
      <c r="H10503" t="s">
        <v>58</v>
      </c>
      <c r="I10503" s="1">
        <v>14986</v>
      </c>
      <c r="J10503" s="2">
        <f>VLOOKUP(Oliusala[[#This Row],[tegund]],Tegundir!$B$2:$D$19,3,FALSE)*Oliusala[[#This Row],[magn]]/1000</f>
        <v>12.96289</v>
      </c>
      <c r="K10503">
        <v>2018</v>
      </c>
      <c r="L10503" t="s">
        <v>19</v>
      </c>
      <c r="M10503" s="144" t="s">
        <v>59</v>
      </c>
      <c r="O10503" s="144" t="s">
        <v>1997</v>
      </c>
    </row>
    <row r="10504" spans="1:15" x14ac:dyDescent="0.2">
      <c r="A10504" t="s">
        <v>63</v>
      </c>
      <c r="B10504" s="144" t="s">
        <v>87</v>
      </c>
      <c r="C10504">
        <v>350</v>
      </c>
      <c r="D10504" t="str">
        <f>VLOOKUP(Oliusala[[#This Row],[postnumer]],Sveitarfelog[#All],4,FALSE)</f>
        <v>Grundarfjarðarbær</v>
      </c>
      <c r="E10504" t="str">
        <f>VLOOKUP(Oliusala[[#This Row],[postnumer]],Sveitarfelog[#All],5,FALSE)</f>
        <v>Vesturland</v>
      </c>
      <c r="F10504" t="s">
        <v>25</v>
      </c>
      <c r="G10504" t="s">
        <v>24</v>
      </c>
      <c r="H10504" s="1" t="s">
        <v>58</v>
      </c>
      <c r="I10504" s="1">
        <v>49262</v>
      </c>
      <c r="J10504" s="2">
        <f>VLOOKUP(Oliusala[[#This Row],[tegund]],Tegundir!$B$2:$D$19,3,FALSE)*Oliusala[[#This Row],[magn]]/1000</f>
        <v>42.611629999999998</v>
      </c>
      <c r="K10504">
        <v>2018</v>
      </c>
      <c r="L10504" t="s">
        <v>1955</v>
      </c>
      <c r="M10504" s="144" t="s">
        <v>59</v>
      </c>
    </row>
    <row r="10505" spans="1:15" x14ac:dyDescent="0.2">
      <c r="A10505" t="s">
        <v>67</v>
      </c>
      <c r="B10505" s="144" t="s">
        <v>67</v>
      </c>
      <c r="C10505">
        <v>355</v>
      </c>
      <c r="D10505" t="str">
        <f>VLOOKUP(Oliusala[[#This Row],[postnumer]],Sveitarfelog[#All],4,FALSE)</f>
        <v>Snæfellsbær</v>
      </c>
      <c r="E10505" t="str">
        <f>VLOOKUP(Oliusala[[#This Row],[postnumer]],Sveitarfelog[#All],5,FALSE)</f>
        <v>Vesturland</v>
      </c>
      <c r="F10505" t="s">
        <v>24</v>
      </c>
      <c r="G10505" t="s">
        <v>24</v>
      </c>
      <c r="H10505" t="s">
        <v>58</v>
      </c>
      <c r="I10505" s="1">
        <v>9118</v>
      </c>
      <c r="J10505" s="2">
        <f>VLOOKUP(Oliusala[[#This Row],[tegund]],Tegundir!$B$2:$D$19,3,FALSE)*Oliusala[[#This Row],[magn]]/1000</f>
        <v>7.8870699999999996</v>
      </c>
      <c r="K10505">
        <v>2018</v>
      </c>
      <c r="L10505" t="s">
        <v>18</v>
      </c>
      <c r="M10505" s="144" t="s">
        <v>59</v>
      </c>
    </row>
    <row r="10506" spans="1:15" x14ac:dyDescent="0.2">
      <c r="A10506" t="s">
        <v>67</v>
      </c>
      <c r="B10506" s="144" t="s">
        <v>67</v>
      </c>
      <c r="C10506">
        <v>355</v>
      </c>
      <c r="D10506" t="str">
        <f>VLOOKUP(Oliusala[[#This Row],[postnumer]],Sveitarfelog[#All],4,FALSE)</f>
        <v>Snæfellsbær</v>
      </c>
      <c r="E10506" t="str">
        <f>VLOOKUP(Oliusala[[#This Row],[postnumer]],Sveitarfelog[#All],5,FALSE)</f>
        <v>Vesturland</v>
      </c>
      <c r="F10506" t="s">
        <v>29</v>
      </c>
      <c r="G10506" t="s">
        <v>24</v>
      </c>
      <c r="H10506" t="s">
        <v>58</v>
      </c>
      <c r="I10506" s="1">
        <v>406986</v>
      </c>
      <c r="J10506" s="2">
        <f>VLOOKUP(Oliusala[[#This Row],[tegund]],Tegundir!$B$2:$D$19,3,FALSE)*Oliusala[[#This Row],[magn]]/1000</f>
        <v>352.04289</v>
      </c>
      <c r="K10506">
        <v>2018</v>
      </c>
      <c r="L10506" t="s">
        <v>19</v>
      </c>
      <c r="M10506" s="144" t="s">
        <v>59</v>
      </c>
      <c r="O10506" s="144" t="s">
        <v>1998</v>
      </c>
    </row>
    <row r="10507" spans="1:15" x14ac:dyDescent="0.2">
      <c r="A10507" t="s">
        <v>67</v>
      </c>
      <c r="B10507" s="144" t="s">
        <v>67</v>
      </c>
      <c r="C10507">
        <v>355</v>
      </c>
      <c r="D10507" t="str">
        <f>VLOOKUP(Oliusala[[#This Row],[postnumer]],Sveitarfelog[#All],4,FALSE)</f>
        <v>Snæfellsbær</v>
      </c>
      <c r="E10507" t="str">
        <f>VLOOKUP(Oliusala[[#This Row],[postnumer]],Sveitarfelog[#All],5,FALSE)</f>
        <v>Vesturland</v>
      </c>
      <c r="F10507" t="s">
        <v>30</v>
      </c>
      <c r="G10507" t="s">
        <v>24</v>
      </c>
      <c r="H10507" s="1" t="s">
        <v>58</v>
      </c>
      <c r="I10507" s="1">
        <v>100697</v>
      </c>
      <c r="J10507" s="2">
        <f>VLOOKUP(Oliusala[[#This Row],[tegund]],Tegundir!$B$2:$D$19,3,FALSE)*Oliusala[[#This Row],[magn]]/1000</f>
        <v>87.102904999999993</v>
      </c>
      <c r="K10507">
        <v>2018</v>
      </c>
      <c r="L10507" t="s">
        <v>19</v>
      </c>
      <c r="M10507" s="144" t="s">
        <v>59</v>
      </c>
      <c r="O10507" s="144" t="s">
        <v>1998</v>
      </c>
    </row>
    <row r="10508" spans="1:15" x14ac:dyDescent="0.2">
      <c r="A10508" t="s">
        <v>57</v>
      </c>
      <c r="B10508" s="144" t="s">
        <v>67</v>
      </c>
      <c r="C10508">
        <v>355</v>
      </c>
      <c r="D10508" t="str">
        <f>VLOOKUP(Oliusala[[#This Row],[postnumer]],Sveitarfelog[#All],4,FALSE)</f>
        <v>Snæfellsbær</v>
      </c>
      <c r="E10508" t="str">
        <f>VLOOKUP(Oliusala[[#This Row],[postnumer]],Sveitarfelog[#All],5,FALSE)</f>
        <v>Vesturland</v>
      </c>
      <c r="F10508" t="s">
        <v>24</v>
      </c>
      <c r="G10508" t="s">
        <v>24</v>
      </c>
      <c r="H10508" t="s">
        <v>60</v>
      </c>
      <c r="I10508" s="1">
        <v>1902</v>
      </c>
      <c r="J10508" s="2">
        <f>VLOOKUP(Oliusala[[#This Row],[tegund]],Tegundir!$B$2:$D$19,3,FALSE)*Oliusala[[#This Row],[magn]]/1000</f>
        <v>1.64523</v>
      </c>
      <c r="K10508">
        <v>2018</v>
      </c>
      <c r="L10508" t="s">
        <v>18</v>
      </c>
      <c r="M10508" s="144" t="s">
        <v>59</v>
      </c>
    </row>
    <row r="10509" spans="1:15" x14ac:dyDescent="0.2">
      <c r="A10509" t="s">
        <v>57</v>
      </c>
      <c r="B10509" s="144" t="s">
        <v>67</v>
      </c>
      <c r="C10509">
        <v>355</v>
      </c>
      <c r="D10509" t="str">
        <f>VLOOKUP(Oliusala[[#This Row],[postnumer]],Sveitarfelog[#All],4,FALSE)</f>
        <v>Snæfellsbær</v>
      </c>
      <c r="E10509" t="str">
        <f>VLOOKUP(Oliusala[[#This Row],[postnumer]],Sveitarfelog[#All],5,FALSE)</f>
        <v>Vesturland</v>
      </c>
      <c r="F10509" t="s">
        <v>29</v>
      </c>
      <c r="G10509" t="s">
        <v>24</v>
      </c>
      <c r="H10509" t="s">
        <v>60</v>
      </c>
      <c r="I10509" s="1">
        <v>64512</v>
      </c>
      <c r="J10509" s="2">
        <f>VLOOKUP(Oliusala[[#This Row],[tegund]],Tegundir!$B$2:$D$19,3,FALSE)*Oliusala[[#This Row],[magn]]/1000</f>
        <v>55.802879999999995</v>
      </c>
      <c r="K10509">
        <v>2018</v>
      </c>
      <c r="L10509" t="s">
        <v>19</v>
      </c>
      <c r="M10509" s="144" t="s">
        <v>59</v>
      </c>
      <c r="O10509" s="144" t="s">
        <v>1998</v>
      </c>
    </row>
    <row r="10510" spans="1:15" x14ac:dyDescent="0.2">
      <c r="A10510" t="s">
        <v>63</v>
      </c>
      <c r="B10510" s="144" t="s">
        <v>98</v>
      </c>
      <c r="C10510">
        <v>355</v>
      </c>
      <c r="D10510" t="str">
        <f>VLOOKUP(Oliusala[[#This Row],[postnumer]],Sveitarfelog[#All],4,FALSE)</f>
        <v>Snæfellsbær</v>
      </c>
      <c r="E10510" t="str">
        <f>VLOOKUP(Oliusala[[#This Row],[postnumer]],Sveitarfelog[#All],5,FALSE)</f>
        <v>Vesturland</v>
      </c>
      <c r="F10510" t="s">
        <v>24</v>
      </c>
      <c r="G10510" t="s">
        <v>24</v>
      </c>
      <c r="H10510" s="1" t="s">
        <v>58</v>
      </c>
      <c r="I10510" s="1">
        <v>93560</v>
      </c>
      <c r="J10510" s="2">
        <f>VLOOKUP(Oliusala[[#This Row],[tegund]],Tegundir!$B$2:$D$19,3,FALSE)*Oliusala[[#This Row],[magn]]/1000</f>
        <v>80.929400000000001</v>
      </c>
      <c r="K10510">
        <v>2018</v>
      </c>
      <c r="L10510" t="s">
        <v>18</v>
      </c>
      <c r="M10510" s="144" t="s">
        <v>59</v>
      </c>
    </row>
    <row r="10511" spans="1:15" x14ac:dyDescent="0.2">
      <c r="A10511" t="s">
        <v>63</v>
      </c>
      <c r="B10511" s="144" t="s">
        <v>67</v>
      </c>
      <c r="C10511">
        <v>355</v>
      </c>
      <c r="D10511" t="str">
        <f>VLOOKUP(Oliusala[[#This Row],[postnumer]],Sveitarfelog[#All],4,FALSE)</f>
        <v>Snæfellsbær</v>
      </c>
      <c r="E10511" t="str">
        <f>VLOOKUP(Oliusala[[#This Row],[postnumer]],Sveitarfelog[#All],5,FALSE)</f>
        <v>Vesturland</v>
      </c>
      <c r="F10511" t="s">
        <v>24</v>
      </c>
      <c r="G10511" t="s">
        <v>24</v>
      </c>
      <c r="H10511" s="1" t="s">
        <v>58</v>
      </c>
      <c r="I10511" s="1">
        <v>941016</v>
      </c>
      <c r="J10511" s="2">
        <f>VLOOKUP(Oliusala[[#This Row],[tegund]],Tegundir!$B$2:$D$19,3,FALSE)*Oliusala[[#This Row],[magn]]/1000</f>
        <v>813.97883999999999</v>
      </c>
      <c r="K10511">
        <v>2018</v>
      </c>
      <c r="L10511" t="s">
        <v>18</v>
      </c>
      <c r="M10511" s="144" t="s">
        <v>59</v>
      </c>
    </row>
    <row r="10512" spans="1:15" x14ac:dyDescent="0.2">
      <c r="A10512" t="s">
        <v>67</v>
      </c>
      <c r="B10512" s="144" t="s">
        <v>98</v>
      </c>
      <c r="C10512">
        <v>355</v>
      </c>
      <c r="D10512" t="str">
        <f>VLOOKUP(Oliusala[[#This Row],[postnumer]],Sveitarfelog[#All],4,FALSE)</f>
        <v>Snæfellsbær</v>
      </c>
      <c r="E10512" t="str">
        <f>VLOOKUP(Oliusala[[#This Row],[postnumer]],Sveitarfelog[#All],5,FALSE)</f>
        <v>Vesturland</v>
      </c>
      <c r="F10512" t="s">
        <v>25</v>
      </c>
      <c r="G10512" t="s">
        <v>24</v>
      </c>
      <c r="H10512" t="s">
        <v>60</v>
      </c>
      <c r="I10512" s="1">
        <v>74495</v>
      </c>
      <c r="J10512" s="2">
        <f>VLOOKUP(Oliusala[[#This Row],[tegund]],Tegundir!$B$2:$D$19,3,FALSE)*Oliusala[[#This Row],[magn]]/1000</f>
        <v>64.438175000000001</v>
      </c>
      <c r="K10512">
        <v>2018</v>
      </c>
      <c r="L10512" t="s">
        <v>1955</v>
      </c>
      <c r="M10512" s="144" t="s">
        <v>59</v>
      </c>
    </row>
    <row r="10513" spans="1:15" x14ac:dyDescent="0.2">
      <c r="A10513" t="s">
        <v>67</v>
      </c>
      <c r="B10513" s="144" t="s">
        <v>99</v>
      </c>
      <c r="C10513">
        <v>360</v>
      </c>
      <c r="D10513" t="str">
        <f>VLOOKUP(Oliusala[[#This Row],[postnumer]],Sveitarfelog[#All],4,FALSE)</f>
        <v>Snæfellsbær</v>
      </c>
      <c r="E10513" t="str">
        <f>VLOOKUP(Oliusala[[#This Row],[postnumer]],Sveitarfelog[#All],5,FALSE)</f>
        <v>Vesturland</v>
      </c>
      <c r="F10513" t="s">
        <v>29</v>
      </c>
      <c r="G10513" t="s">
        <v>24</v>
      </c>
      <c r="H10513" s="1" t="s">
        <v>60</v>
      </c>
      <c r="I10513" s="1">
        <v>296265</v>
      </c>
      <c r="J10513" s="2">
        <f>VLOOKUP(Oliusala[[#This Row],[tegund]],Tegundir!$B$2:$D$19,3,FALSE)*Oliusala[[#This Row],[magn]]/1000</f>
        <v>256.26922500000001</v>
      </c>
      <c r="K10513">
        <v>2018</v>
      </c>
      <c r="L10513" t="s">
        <v>19</v>
      </c>
      <c r="M10513" s="144" t="s">
        <v>59</v>
      </c>
      <c r="O10513" s="144" t="s">
        <v>1998</v>
      </c>
    </row>
    <row r="10514" spans="1:15" x14ac:dyDescent="0.2">
      <c r="A10514" t="s">
        <v>67</v>
      </c>
      <c r="B10514" s="144" t="s">
        <v>67</v>
      </c>
      <c r="C10514">
        <v>355</v>
      </c>
      <c r="D10514" t="str">
        <f>VLOOKUP(Oliusala[[#This Row],[postnumer]],Sveitarfelog[#All],4,FALSE)</f>
        <v>Snæfellsbær</v>
      </c>
      <c r="E10514" t="str">
        <f>VLOOKUP(Oliusala[[#This Row],[postnumer]],Sveitarfelog[#All],5,FALSE)</f>
        <v>Vesturland</v>
      </c>
      <c r="F10514" t="s">
        <v>25</v>
      </c>
      <c r="G10514" t="s">
        <v>24</v>
      </c>
      <c r="H10514" s="1" t="s">
        <v>58</v>
      </c>
      <c r="I10514" s="1">
        <v>560164</v>
      </c>
      <c r="J10514" s="2">
        <f>VLOOKUP(Oliusala[[#This Row],[tegund]],Tegundir!$B$2:$D$19,3,FALSE)*Oliusala[[#This Row],[magn]]/1000</f>
        <v>484.54185999999999</v>
      </c>
      <c r="K10514">
        <v>2018</v>
      </c>
      <c r="L10514" t="s">
        <v>19</v>
      </c>
      <c r="M10514" s="144" t="s">
        <v>59</v>
      </c>
      <c r="O10514" s="144" t="s">
        <v>1997</v>
      </c>
    </row>
    <row r="10515" spans="1:15" x14ac:dyDescent="0.2">
      <c r="A10515" t="s">
        <v>57</v>
      </c>
      <c r="B10515" s="144" t="s">
        <v>99</v>
      </c>
      <c r="C10515">
        <v>360</v>
      </c>
      <c r="D10515" t="str">
        <f>VLOOKUP(Oliusala[[#This Row],[postnumer]],Sveitarfelog[#All],4,FALSE)</f>
        <v>Snæfellsbær</v>
      </c>
      <c r="E10515" t="str">
        <f>VLOOKUP(Oliusala[[#This Row],[postnumer]],Sveitarfelog[#All],5,FALSE)</f>
        <v>Vesturland</v>
      </c>
      <c r="F10515" t="s">
        <v>24</v>
      </c>
      <c r="G10515" t="s">
        <v>24</v>
      </c>
      <c r="H10515" s="1" t="s">
        <v>60</v>
      </c>
      <c r="I10515" s="1">
        <v>1271</v>
      </c>
      <c r="J10515" s="2">
        <f>VLOOKUP(Oliusala[[#This Row],[tegund]],Tegundir!$B$2:$D$19,3,FALSE)*Oliusala[[#This Row],[magn]]/1000</f>
        <v>1.099415</v>
      </c>
      <c r="K10515">
        <v>2018</v>
      </c>
      <c r="L10515" t="s">
        <v>18</v>
      </c>
      <c r="M10515" s="144" t="s">
        <v>59</v>
      </c>
    </row>
    <row r="10516" spans="1:15" x14ac:dyDescent="0.2">
      <c r="A10516" t="s">
        <v>57</v>
      </c>
      <c r="B10516" s="144" t="s">
        <v>99</v>
      </c>
      <c r="C10516">
        <v>360</v>
      </c>
      <c r="D10516" t="str">
        <f>VLOOKUP(Oliusala[[#This Row],[postnumer]],Sveitarfelog[#All],4,FALSE)</f>
        <v>Snæfellsbær</v>
      </c>
      <c r="E10516" t="str">
        <f>VLOOKUP(Oliusala[[#This Row],[postnumer]],Sveitarfelog[#All],5,FALSE)</f>
        <v>Vesturland</v>
      </c>
      <c r="F10516" t="s">
        <v>29</v>
      </c>
      <c r="G10516" t="s">
        <v>24</v>
      </c>
      <c r="H10516" t="s">
        <v>60</v>
      </c>
      <c r="I10516" s="1">
        <v>1113303</v>
      </c>
      <c r="J10516" s="2">
        <f>VLOOKUP(Oliusala[[#This Row],[tegund]],Tegundir!$B$2:$D$19,3,FALSE)*Oliusala[[#This Row],[magn]]/1000</f>
        <v>963.00709499999994</v>
      </c>
      <c r="K10516">
        <v>2018</v>
      </c>
      <c r="L10516" t="s">
        <v>19</v>
      </c>
      <c r="M10516" s="144" t="s">
        <v>59</v>
      </c>
      <c r="O10516" s="144" t="s">
        <v>1998</v>
      </c>
    </row>
    <row r="10517" spans="1:15" x14ac:dyDescent="0.2">
      <c r="A10517" t="s">
        <v>57</v>
      </c>
      <c r="B10517" s="144" t="s">
        <v>98</v>
      </c>
      <c r="C10517">
        <v>355</v>
      </c>
      <c r="D10517" t="str">
        <f>VLOOKUP(Oliusala[[#This Row],[postnumer]],Sveitarfelog[#All],4,FALSE)</f>
        <v>Snæfellsbær</v>
      </c>
      <c r="E10517" t="str">
        <f>VLOOKUP(Oliusala[[#This Row],[postnumer]],Sveitarfelog[#All],5,FALSE)</f>
        <v>Vesturland</v>
      </c>
      <c r="F10517" t="s">
        <v>25</v>
      </c>
      <c r="G10517" t="s">
        <v>24</v>
      </c>
      <c r="H10517" t="s">
        <v>60</v>
      </c>
      <c r="I10517" s="1">
        <v>7766</v>
      </c>
      <c r="J10517" s="2">
        <f>VLOOKUP(Oliusala[[#This Row],[tegund]],Tegundir!$B$2:$D$19,3,FALSE)*Oliusala[[#This Row],[magn]]/1000</f>
        <v>6.7175900000000004</v>
      </c>
      <c r="K10517">
        <v>2018</v>
      </c>
      <c r="L10517" t="s">
        <v>1955</v>
      </c>
      <c r="M10517" s="144" t="s">
        <v>59</v>
      </c>
    </row>
    <row r="10518" spans="1:15" x14ac:dyDescent="0.2">
      <c r="A10518" t="s">
        <v>57</v>
      </c>
      <c r="B10518" s="144" t="s">
        <v>67</v>
      </c>
      <c r="C10518">
        <v>355</v>
      </c>
      <c r="D10518" t="str">
        <f>VLOOKUP(Oliusala[[#This Row],[postnumer]],Sveitarfelog[#All],4,FALSE)</f>
        <v>Snæfellsbær</v>
      </c>
      <c r="E10518" t="str">
        <f>VLOOKUP(Oliusala[[#This Row],[postnumer]],Sveitarfelog[#All],5,FALSE)</f>
        <v>Vesturland</v>
      </c>
      <c r="F10518" t="s">
        <v>25</v>
      </c>
      <c r="G10518" t="s">
        <v>24</v>
      </c>
      <c r="H10518" t="s">
        <v>60</v>
      </c>
      <c r="I10518" s="1">
        <v>126409</v>
      </c>
      <c r="J10518" s="2">
        <f>VLOOKUP(Oliusala[[#This Row],[tegund]],Tegundir!$B$2:$D$19,3,FALSE)*Oliusala[[#This Row],[magn]]/1000</f>
        <v>109.343785</v>
      </c>
      <c r="K10518">
        <v>2018</v>
      </c>
      <c r="L10518" t="s">
        <v>19</v>
      </c>
      <c r="M10518" s="144" t="s">
        <v>59</v>
      </c>
      <c r="O10518" s="144" t="s">
        <v>1997</v>
      </c>
    </row>
    <row r="10519" spans="1:15" x14ac:dyDescent="0.2">
      <c r="A10519" t="s">
        <v>63</v>
      </c>
      <c r="B10519" s="144" t="s">
        <v>99</v>
      </c>
      <c r="C10519">
        <v>360</v>
      </c>
      <c r="D10519" t="str">
        <f>VLOOKUP(Oliusala[[#This Row],[postnumer]],Sveitarfelog[#All],4,FALSE)</f>
        <v>Snæfellsbær</v>
      </c>
      <c r="E10519" t="str">
        <f>VLOOKUP(Oliusala[[#This Row],[postnumer]],Sveitarfelog[#All],5,FALSE)</f>
        <v>Vesturland</v>
      </c>
      <c r="F10519" t="s">
        <v>24</v>
      </c>
      <c r="G10519" t="s">
        <v>24</v>
      </c>
      <c r="H10519" t="s">
        <v>58</v>
      </c>
      <c r="I10519" s="1">
        <v>233246</v>
      </c>
      <c r="J10519" s="2">
        <f>VLOOKUP(Oliusala[[#This Row],[tegund]],Tegundir!$B$2:$D$19,3,FALSE)*Oliusala[[#This Row],[magn]]/1000</f>
        <v>201.75779</v>
      </c>
      <c r="K10519">
        <v>2018</v>
      </c>
      <c r="L10519" t="s">
        <v>18</v>
      </c>
      <c r="M10519" s="144" t="s">
        <v>59</v>
      </c>
    </row>
    <row r="10520" spans="1:15" x14ac:dyDescent="0.2">
      <c r="A10520" t="s">
        <v>63</v>
      </c>
      <c r="B10520" s="144" t="s">
        <v>67</v>
      </c>
      <c r="C10520">
        <v>355</v>
      </c>
      <c r="D10520" t="str">
        <f>VLOOKUP(Oliusala[[#This Row],[postnumer]],Sveitarfelog[#All],4,FALSE)</f>
        <v>Snæfellsbær</v>
      </c>
      <c r="E10520" t="str">
        <f>VLOOKUP(Oliusala[[#This Row],[postnumer]],Sveitarfelog[#All],5,FALSE)</f>
        <v>Vesturland</v>
      </c>
      <c r="F10520" t="s">
        <v>25</v>
      </c>
      <c r="G10520" t="s">
        <v>24</v>
      </c>
      <c r="H10520" t="s">
        <v>58</v>
      </c>
      <c r="I10520" s="1">
        <v>99548</v>
      </c>
      <c r="J10520" s="2">
        <f>VLOOKUP(Oliusala[[#This Row],[tegund]],Tegundir!$B$2:$D$19,3,FALSE)*Oliusala[[#This Row],[magn]]/1000</f>
        <v>86.109020000000001</v>
      </c>
      <c r="K10520">
        <v>2018</v>
      </c>
      <c r="L10520" t="s">
        <v>19</v>
      </c>
      <c r="M10520" s="144" t="s">
        <v>59</v>
      </c>
      <c r="O10520" s="144" t="s">
        <v>1997</v>
      </c>
    </row>
    <row r="10521" spans="1:15" x14ac:dyDescent="0.2">
      <c r="A10521" t="s">
        <v>67</v>
      </c>
      <c r="B10521" s="144" t="s">
        <v>99</v>
      </c>
      <c r="C10521">
        <v>360</v>
      </c>
      <c r="D10521" t="str">
        <f>VLOOKUP(Oliusala[[#This Row],[postnumer]],Sveitarfelog[#All],4,FALSE)</f>
        <v>Snæfellsbær</v>
      </c>
      <c r="E10521" t="str">
        <f>VLOOKUP(Oliusala[[#This Row],[postnumer]],Sveitarfelog[#All],5,FALSE)</f>
        <v>Vesturland</v>
      </c>
      <c r="F10521" t="s">
        <v>25</v>
      </c>
      <c r="G10521" t="s">
        <v>24</v>
      </c>
      <c r="H10521" s="1" t="s">
        <v>60</v>
      </c>
      <c r="I10521" s="1">
        <v>12289</v>
      </c>
      <c r="J10521" s="2">
        <f>VLOOKUP(Oliusala[[#This Row],[tegund]],Tegundir!$B$2:$D$19,3,FALSE)*Oliusala[[#This Row],[magn]]/1000</f>
        <v>10.629985000000001</v>
      </c>
      <c r="K10521">
        <v>2018</v>
      </c>
      <c r="L10521" t="s">
        <v>1955</v>
      </c>
      <c r="M10521" s="144" t="s">
        <v>59</v>
      </c>
    </row>
    <row r="10522" spans="1:15" x14ac:dyDescent="0.2">
      <c r="A10522" t="s">
        <v>57</v>
      </c>
      <c r="B10522" s="144" t="s">
        <v>99</v>
      </c>
      <c r="C10522">
        <v>360</v>
      </c>
      <c r="D10522" t="str">
        <f>VLOOKUP(Oliusala[[#This Row],[postnumer]],Sveitarfelog[#All],4,FALSE)</f>
        <v>Snæfellsbær</v>
      </c>
      <c r="E10522" t="str">
        <f>VLOOKUP(Oliusala[[#This Row],[postnumer]],Sveitarfelog[#All],5,FALSE)</f>
        <v>Vesturland</v>
      </c>
      <c r="F10522" t="s">
        <v>25</v>
      </c>
      <c r="G10522" t="s">
        <v>24</v>
      </c>
      <c r="H10522" s="1" t="s">
        <v>60</v>
      </c>
      <c r="I10522" s="1">
        <v>287069</v>
      </c>
      <c r="J10522" s="2">
        <f>VLOOKUP(Oliusala[[#This Row],[tegund]],Tegundir!$B$2:$D$19,3,FALSE)*Oliusala[[#This Row],[magn]]/1000</f>
        <v>248.314685</v>
      </c>
      <c r="K10522">
        <v>2018</v>
      </c>
      <c r="L10522" t="s">
        <v>19</v>
      </c>
      <c r="M10522" s="144" t="s">
        <v>59</v>
      </c>
      <c r="O10522" s="144" t="s">
        <v>1997</v>
      </c>
    </row>
    <row r="10523" spans="1:15" x14ac:dyDescent="0.2">
      <c r="A10523" t="s">
        <v>63</v>
      </c>
      <c r="B10523" s="144" t="s">
        <v>99</v>
      </c>
      <c r="C10523">
        <v>360</v>
      </c>
      <c r="D10523" t="str">
        <f>VLOOKUP(Oliusala[[#This Row],[postnumer]],Sveitarfelog[#All],4,FALSE)</f>
        <v>Snæfellsbær</v>
      </c>
      <c r="E10523" t="str">
        <f>VLOOKUP(Oliusala[[#This Row],[postnumer]],Sveitarfelog[#All],5,FALSE)</f>
        <v>Vesturland</v>
      </c>
      <c r="F10523" t="s">
        <v>25</v>
      </c>
      <c r="G10523" t="s">
        <v>24</v>
      </c>
      <c r="H10523" s="1" t="s">
        <v>58</v>
      </c>
      <c r="I10523" s="1">
        <v>96490</v>
      </c>
      <c r="J10523" s="2">
        <f>VLOOKUP(Oliusala[[#This Row],[tegund]],Tegundir!$B$2:$D$19,3,FALSE)*Oliusala[[#This Row],[magn]]/1000</f>
        <v>83.463850000000008</v>
      </c>
      <c r="K10523">
        <v>2018</v>
      </c>
      <c r="L10523" t="s">
        <v>19</v>
      </c>
      <c r="M10523" s="144" t="s">
        <v>59</v>
      </c>
      <c r="O10523" s="144" t="s">
        <v>1997</v>
      </c>
    </row>
    <row r="10524" spans="1:15" x14ac:dyDescent="0.2">
      <c r="A10524" t="s">
        <v>84</v>
      </c>
      <c r="B10524" s="144" t="s">
        <v>101</v>
      </c>
      <c r="C10524">
        <v>370</v>
      </c>
      <c r="D10524" t="str">
        <f>VLOOKUP(Oliusala[[#This Row],[postnumer]],Sveitarfelog[#All],4,FALSE)</f>
        <v>Dalabyggð</v>
      </c>
      <c r="E10524" t="str">
        <f>VLOOKUP(Oliusala[[#This Row],[postnumer]],Sveitarfelog[#All],5,FALSE)</f>
        <v>Vesturland</v>
      </c>
      <c r="F10524" t="s">
        <v>25</v>
      </c>
      <c r="G10524" t="s">
        <v>24</v>
      </c>
      <c r="H10524" s="1" t="s">
        <v>60</v>
      </c>
      <c r="I10524" s="1">
        <v>41851</v>
      </c>
      <c r="J10524" s="2">
        <f>VLOOKUP(Oliusala[[#This Row],[tegund]],Tegundir!$B$2:$D$19,3,FALSE)*Oliusala[[#This Row],[magn]]/1000</f>
        <v>36.201115000000001</v>
      </c>
      <c r="K10524">
        <v>2018</v>
      </c>
      <c r="L10524" t="s">
        <v>1955</v>
      </c>
      <c r="M10524" s="144" t="s">
        <v>59</v>
      </c>
    </row>
    <row r="10525" spans="1:15" x14ac:dyDescent="0.2">
      <c r="A10525" t="s">
        <v>57</v>
      </c>
      <c r="B10525" s="144" t="s">
        <v>101</v>
      </c>
      <c r="C10525">
        <v>370</v>
      </c>
      <c r="D10525" t="str">
        <f>VLOOKUP(Oliusala[[#This Row],[postnumer]],Sveitarfelog[#All],4,FALSE)</f>
        <v>Dalabyggð</v>
      </c>
      <c r="E10525" t="str">
        <f>VLOOKUP(Oliusala[[#This Row],[postnumer]],Sveitarfelog[#All],5,FALSE)</f>
        <v>Vesturland</v>
      </c>
      <c r="F10525" t="s">
        <v>25</v>
      </c>
      <c r="G10525" t="s">
        <v>24</v>
      </c>
      <c r="H10525" t="s">
        <v>60</v>
      </c>
      <c r="I10525" s="1">
        <v>286814</v>
      </c>
      <c r="J10525" s="2">
        <f>VLOOKUP(Oliusala[[#This Row],[tegund]],Tegundir!$B$2:$D$19,3,FALSE)*Oliusala[[#This Row],[magn]]/1000</f>
        <v>248.09410999999997</v>
      </c>
      <c r="K10525">
        <v>2018</v>
      </c>
      <c r="L10525" t="s">
        <v>1955</v>
      </c>
      <c r="M10525" s="144" t="s">
        <v>59</v>
      </c>
    </row>
    <row r="10526" spans="1:15" x14ac:dyDescent="0.2">
      <c r="A10526" t="s">
        <v>76</v>
      </c>
      <c r="B10526" s="144" t="s">
        <v>101</v>
      </c>
      <c r="C10526">
        <v>370</v>
      </c>
      <c r="D10526" t="str">
        <f>VLOOKUP(Oliusala[[#This Row],[postnumer]],Sveitarfelog[#All],4,FALSE)</f>
        <v>Dalabyggð</v>
      </c>
      <c r="E10526" t="str">
        <f>VLOOKUP(Oliusala[[#This Row],[postnumer]],Sveitarfelog[#All],5,FALSE)</f>
        <v>Vesturland</v>
      </c>
      <c r="F10526" t="s">
        <v>25</v>
      </c>
      <c r="G10526" t="s">
        <v>24</v>
      </c>
      <c r="H10526" s="1" t="s">
        <v>60</v>
      </c>
      <c r="I10526" s="1">
        <v>2486</v>
      </c>
      <c r="J10526" s="2">
        <f>VLOOKUP(Oliusala[[#This Row],[tegund]],Tegundir!$B$2:$D$19,3,FALSE)*Oliusala[[#This Row],[magn]]/1000</f>
        <v>2.1503899999999998</v>
      </c>
      <c r="K10526">
        <v>2018</v>
      </c>
      <c r="L10526" t="s">
        <v>1955</v>
      </c>
      <c r="M10526" s="144" t="s">
        <v>59</v>
      </c>
    </row>
    <row r="10527" spans="1:15" x14ac:dyDescent="0.2">
      <c r="A10527" t="s">
        <v>63</v>
      </c>
      <c r="B10527" s="144" t="s">
        <v>101</v>
      </c>
      <c r="C10527">
        <v>370</v>
      </c>
      <c r="D10527" t="str">
        <f>VLOOKUP(Oliusala[[#This Row],[postnumer]],Sveitarfelog[#All],4,FALSE)</f>
        <v>Dalabyggð</v>
      </c>
      <c r="E10527" t="str">
        <f>VLOOKUP(Oliusala[[#This Row],[postnumer]],Sveitarfelog[#All],5,FALSE)</f>
        <v>Vesturland</v>
      </c>
      <c r="F10527" t="s">
        <v>25</v>
      </c>
      <c r="G10527" t="s">
        <v>24</v>
      </c>
      <c r="H10527" s="1" t="s">
        <v>58</v>
      </c>
      <c r="I10527" s="1">
        <v>64502</v>
      </c>
      <c r="J10527" s="2">
        <f>VLOOKUP(Oliusala[[#This Row],[tegund]],Tegundir!$B$2:$D$19,3,FALSE)*Oliusala[[#This Row],[magn]]/1000</f>
        <v>55.794229999999999</v>
      </c>
      <c r="K10527">
        <v>2018</v>
      </c>
      <c r="L10527" t="s">
        <v>1955</v>
      </c>
      <c r="M10527" s="144" t="s">
        <v>59</v>
      </c>
    </row>
    <row r="10528" spans="1:15" x14ac:dyDescent="0.2">
      <c r="A10528" t="s">
        <v>57</v>
      </c>
      <c r="B10528" s="144" t="s">
        <v>101</v>
      </c>
      <c r="C10528">
        <v>370</v>
      </c>
      <c r="D10528" t="str">
        <f>VLOOKUP(Oliusala[[#This Row],[postnumer]],Sveitarfelog[#All],4,FALSE)</f>
        <v>Dalabyggð</v>
      </c>
      <c r="E10528" t="str">
        <f>VLOOKUP(Oliusala[[#This Row],[postnumer]],Sveitarfelog[#All],5,FALSE)</f>
        <v>Vesturland</v>
      </c>
      <c r="F10528" t="s">
        <v>24</v>
      </c>
      <c r="G10528" t="s">
        <v>24</v>
      </c>
      <c r="H10528" t="s">
        <v>60</v>
      </c>
      <c r="I10528" s="1">
        <v>14207</v>
      </c>
      <c r="J10528" s="2">
        <f>VLOOKUP(Oliusala[[#This Row],[tegund]],Tegundir!$B$2:$D$19,3,FALSE)*Oliusala[[#This Row],[magn]]/1000</f>
        <v>12.289055000000001</v>
      </c>
      <c r="K10528">
        <v>2018</v>
      </c>
      <c r="L10528" t="s">
        <v>1955</v>
      </c>
      <c r="M10528" s="144" t="s">
        <v>59</v>
      </c>
    </row>
    <row r="10529" spans="1:15" x14ac:dyDescent="0.2">
      <c r="A10529" t="s">
        <v>63</v>
      </c>
      <c r="B10529" s="144" t="s">
        <v>101</v>
      </c>
      <c r="C10529">
        <v>370</v>
      </c>
      <c r="D10529" t="str">
        <f>VLOOKUP(Oliusala[[#This Row],[postnumer]],Sveitarfelog[#All],4,FALSE)</f>
        <v>Dalabyggð</v>
      </c>
      <c r="E10529" t="str">
        <f>VLOOKUP(Oliusala[[#This Row],[postnumer]],Sveitarfelog[#All],5,FALSE)</f>
        <v>Vesturland</v>
      </c>
      <c r="F10529" t="s">
        <v>24</v>
      </c>
      <c r="G10529" t="s">
        <v>24</v>
      </c>
      <c r="H10529" s="1" t="s">
        <v>58</v>
      </c>
      <c r="I10529" s="1">
        <v>901114</v>
      </c>
      <c r="J10529" s="2">
        <f>VLOOKUP(Oliusala[[#This Row],[tegund]],Tegundir!$B$2:$D$19,3,FALSE)*Oliusala[[#This Row],[magn]]/1000</f>
        <v>779.46361000000002</v>
      </c>
      <c r="K10529">
        <v>2018</v>
      </c>
      <c r="L10529" t="s">
        <v>18</v>
      </c>
      <c r="M10529" s="144" t="s">
        <v>59</v>
      </c>
    </row>
    <row r="10530" spans="1:15" x14ac:dyDescent="0.2">
      <c r="A10530" t="s">
        <v>63</v>
      </c>
      <c r="B10530" s="144" t="s">
        <v>101</v>
      </c>
      <c r="C10530">
        <v>370</v>
      </c>
      <c r="D10530" t="str">
        <f>VLOOKUP(Oliusala[[#This Row],[postnumer]],Sveitarfelog[#All],4,FALSE)</f>
        <v>Dalabyggð</v>
      </c>
      <c r="E10530" t="str">
        <f>VLOOKUP(Oliusala[[#This Row],[postnumer]],Sveitarfelog[#All],5,FALSE)</f>
        <v>Vesturland</v>
      </c>
      <c r="F10530" t="s">
        <v>24</v>
      </c>
      <c r="G10530" t="s">
        <v>24</v>
      </c>
      <c r="H10530" s="1" t="s">
        <v>58</v>
      </c>
      <c r="I10530" s="1">
        <v>116043</v>
      </c>
      <c r="J10530" s="2">
        <f>VLOOKUP(Oliusala[[#This Row],[tegund]],Tegundir!$B$2:$D$19,3,FALSE)*Oliusala[[#This Row],[magn]]/1000</f>
        <v>100.37719499999999</v>
      </c>
      <c r="K10530">
        <v>2018</v>
      </c>
      <c r="L10530" t="s">
        <v>18</v>
      </c>
      <c r="M10530" s="144" t="s">
        <v>59</v>
      </c>
    </row>
    <row r="10531" spans="1:15" x14ac:dyDescent="0.2">
      <c r="A10531" t="s">
        <v>84</v>
      </c>
      <c r="B10531" s="144" t="s">
        <v>103</v>
      </c>
      <c r="C10531">
        <v>371</v>
      </c>
      <c r="D10531" t="str">
        <f>VLOOKUP(Oliusala[[#This Row],[postnumer]],Sveitarfelog[#All],4,FALSE)</f>
        <v>Dalabyggð</v>
      </c>
      <c r="E10531" t="str">
        <f>VLOOKUP(Oliusala[[#This Row],[postnumer]],Sveitarfelog[#All],5,FALSE)</f>
        <v>Vesturland</v>
      </c>
      <c r="F10531" t="s">
        <v>25</v>
      </c>
      <c r="G10531" t="s">
        <v>24</v>
      </c>
      <c r="H10531" t="s">
        <v>60</v>
      </c>
      <c r="I10531" s="1">
        <v>84838</v>
      </c>
      <c r="J10531" s="2">
        <f>VLOOKUP(Oliusala[[#This Row],[tegund]],Tegundir!$B$2:$D$19,3,FALSE)*Oliusala[[#This Row],[magn]]/1000</f>
        <v>73.384869999999992</v>
      </c>
      <c r="K10531">
        <v>2018</v>
      </c>
      <c r="L10531" t="s">
        <v>1955</v>
      </c>
      <c r="M10531" s="144" t="s">
        <v>59</v>
      </c>
    </row>
    <row r="10532" spans="1:15" x14ac:dyDescent="0.2">
      <c r="A10532" t="s">
        <v>57</v>
      </c>
      <c r="B10532" s="144" t="s">
        <v>103</v>
      </c>
      <c r="C10532">
        <v>371</v>
      </c>
      <c r="D10532" t="str">
        <f>VLOOKUP(Oliusala[[#This Row],[postnumer]],Sveitarfelog[#All],4,FALSE)</f>
        <v>Dalabyggð</v>
      </c>
      <c r="E10532" t="str">
        <f>VLOOKUP(Oliusala[[#This Row],[postnumer]],Sveitarfelog[#All],5,FALSE)</f>
        <v>Vesturland</v>
      </c>
      <c r="F10532" t="s">
        <v>25</v>
      </c>
      <c r="G10532" t="s">
        <v>24</v>
      </c>
      <c r="H10532" t="s">
        <v>60</v>
      </c>
      <c r="I10532" s="1">
        <v>13525</v>
      </c>
      <c r="J10532" s="2">
        <f>VLOOKUP(Oliusala[[#This Row],[tegund]],Tegundir!$B$2:$D$19,3,FALSE)*Oliusala[[#This Row],[magn]]/1000</f>
        <v>11.699125</v>
      </c>
      <c r="K10532">
        <v>2018</v>
      </c>
      <c r="L10532" t="s">
        <v>1955</v>
      </c>
      <c r="M10532" s="144" t="s">
        <v>59</v>
      </c>
    </row>
    <row r="10533" spans="1:15" x14ac:dyDescent="0.2">
      <c r="A10533" t="s">
        <v>57</v>
      </c>
      <c r="B10533" s="144" t="s">
        <v>106</v>
      </c>
      <c r="C10533">
        <v>380</v>
      </c>
      <c r="D10533" t="str">
        <f>VLOOKUP(Oliusala[[#This Row],[postnumer]],Sveitarfelog[#All],4,FALSE)</f>
        <v>Reykhólahreppur</v>
      </c>
      <c r="E10533" t="str">
        <f>VLOOKUP(Oliusala[[#This Row],[postnumer]],Sveitarfelog[#All],5,FALSE)</f>
        <v>Vestfirðir</v>
      </c>
      <c r="F10533" t="s">
        <v>29</v>
      </c>
      <c r="G10533" t="s">
        <v>24</v>
      </c>
      <c r="H10533" s="1" t="s">
        <v>60</v>
      </c>
      <c r="I10533" s="1">
        <v>4105</v>
      </c>
      <c r="J10533" s="2">
        <f>VLOOKUP(Oliusala[[#This Row],[tegund]],Tegundir!$B$2:$D$19,3,FALSE)*Oliusala[[#This Row],[magn]]/1000</f>
        <v>3.5508249999999997</v>
      </c>
      <c r="K10533">
        <v>2018</v>
      </c>
      <c r="L10533" t="s">
        <v>19</v>
      </c>
      <c r="M10533" s="144" t="s">
        <v>59</v>
      </c>
      <c r="O10533" s="144" t="s">
        <v>1998</v>
      </c>
    </row>
    <row r="10534" spans="1:15" x14ac:dyDescent="0.2">
      <c r="A10534" t="s">
        <v>57</v>
      </c>
      <c r="B10534" s="144" t="s">
        <v>105</v>
      </c>
      <c r="C10534">
        <v>380</v>
      </c>
      <c r="D10534" t="str">
        <f>VLOOKUP(Oliusala[[#This Row],[postnumer]],Sveitarfelog[#All],4,FALSE)</f>
        <v>Reykhólahreppur</v>
      </c>
      <c r="E10534" t="str">
        <f>VLOOKUP(Oliusala[[#This Row],[postnumer]],Sveitarfelog[#All],5,FALSE)</f>
        <v>Vestfirðir</v>
      </c>
      <c r="F10534" t="s">
        <v>24</v>
      </c>
      <c r="G10534" t="s">
        <v>24</v>
      </c>
      <c r="H10534" s="1" t="s">
        <v>60</v>
      </c>
      <c r="I10534" s="1">
        <v>9140</v>
      </c>
      <c r="J10534" s="2">
        <f>VLOOKUP(Oliusala[[#This Row],[tegund]],Tegundir!$B$2:$D$19,3,FALSE)*Oliusala[[#This Row],[magn]]/1000</f>
        <v>7.9061000000000003</v>
      </c>
      <c r="K10534">
        <v>2018</v>
      </c>
      <c r="L10534" t="s">
        <v>18</v>
      </c>
      <c r="M10534" s="144" t="s">
        <v>59</v>
      </c>
    </row>
    <row r="10535" spans="1:15" x14ac:dyDescent="0.2">
      <c r="A10535" t="s">
        <v>57</v>
      </c>
      <c r="B10535" s="144" t="s">
        <v>105</v>
      </c>
      <c r="C10535">
        <v>380</v>
      </c>
      <c r="D10535" t="str">
        <f>VLOOKUP(Oliusala[[#This Row],[postnumer]],Sveitarfelog[#All],4,FALSE)</f>
        <v>Reykhólahreppur</v>
      </c>
      <c r="E10535" t="str">
        <f>VLOOKUP(Oliusala[[#This Row],[postnumer]],Sveitarfelog[#All],5,FALSE)</f>
        <v>Vestfirðir</v>
      </c>
      <c r="F10535" t="s">
        <v>29</v>
      </c>
      <c r="G10535" t="s">
        <v>24</v>
      </c>
      <c r="H10535" s="1" t="s">
        <v>60</v>
      </c>
      <c r="I10535" s="1">
        <v>15682</v>
      </c>
      <c r="J10535" s="2">
        <f>VLOOKUP(Oliusala[[#This Row],[tegund]],Tegundir!$B$2:$D$19,3,FALSE)*Oliusala[[#This Row],[magn]]/1000</f>
        <v>13.56493</v>
      </c>
      <c r="K10535">
        <v>2018</v>
      </c>
      <c r="L10535" t="s">
        <v>19</v>
      </c>
      <c r="M10535" s="144" t="s">
        <v>59</v>
      </c>
      <c r="O10535" s="144" t="s">
        <v>1998</v>
      </c>
    </row>
    <row r="10536" spans="1:15" x14ac:dyDescent="0.2">
      <c r="A10536" t="s">
        <v>63</v>
      </c>
      <c r="B10536" s="144" t="s">
        <v>104</v>
      </c>
      <c r="C10536">
        <v>380</v>
      </c>
      <c r="D10536" t="str">
        <f>VLOOKUP(Oliusala[[#This Row],[postnumer]],Sveitarfelog[#All],4,FALSE)</f>
        <v>Reykhólahreppur</v>
      </c>
      <c r="E10536" t="str">
        <f>VLOOKUP(Oliusala[[#This Row],[postnumer]],Sveitarfelog[#All],5,FALSE)</f>
        <v>Vestfirðir</v>
      </c>
      <c r="F10536" t="s">
        <v>24</v>
      </c>
      <c r="G10536" t="s">
        <v>24</v>
      </c>
      <c r="H10536" s="1" t="s">
        <v>58</v>
      </c>
      <c r="I10536" s="1">
        <v>134723</v>
      </c>
      <c r="J10536" s="2">
        <f>VLOOKUP(Oliusala[[#This Row],[tegund]],Tegundir!$B$2:$D$19,3,FALSE)*Oliusala[[#This Row],[magn]]/1000</f>
        <v>116.53539500000001</v>
      </c>
      <c r="K10536">
        <v>2018</v>
      </c>
      <c r="L10536" t="s">
        <v>18</v>
      </c>
      <c r="M10536" s="144" t="s">
        <v>59</v>
      </c>
    </row>
    <row r="10537" spans="1:15" x14ac:dyDescent="0.2">
      <c r="A10537" t="s">
        <v>63</v>
      </c>
      <c r="B10537" s="144" t="s">
        <v>105</v>
      </c>
      <c r="C10537">
        <v>380</v>
      </c>
      <c r="D10537" t="str">
        <f>VLOOKUP(Oliusala[[#This Row],[postnumer]],Sveitarfelog[#All],4,FALSE)</f>
        <v>Reykhólahreppur</v>
      </c>
      <c r="E10537" t="str">
        <f>VLOOKUP(Oliusala[[#This Row],[postnumer]],Sveitarfelog[#All],5,FALSE)</f>
        <v>Vestfirðir</v>
      </c>
      <c r="F10537" t="s">
        <v>24</v>
      </c>
      <c r="G10537" t="s">
        <v>24</v>
      </c>
      <c r="H10537" s="1" t="s">
        <v>58</v>
      </c>
      <c r="I10537" s="1">
        <v>108341</v>
      </c>
      <c r="J10537" s="2">
        <f>VLOOKUP(Oliusala[[#This Row],[tegund]],Tegundir!$B$2:$D$19,3,FALSE)*Oliusala[[#This Row],[magn]]/1000</f>
        <v>93.714964999999992</v>
      </c>
      <c r="K10537">
        <v>2018</v>
      </c>
      <c r="L10537" t="s">
        <v>18</v>
      </c>
      <c r="M10537" s="144" t="s">
        <v>59</v>
      </c>
    </row>
    <row r="10538" spans="1:15" x14ac:dyDescent="0.2">
      <c r="A10538" t="s">
        <v>84</v>
      </c>
      <c r="B10538" s="144" t="s">
        <v>106</v>
      </c>
      <c r="C10538">
        <v>380</v>
      </c>
      <c r="D10538" t="str">
        <f>VLOOKUP(Oliusala[[#This Row],[postnumer]],Sveitarfelog[#All],4,FALSE)</f>
        <v>Reykhólahreppur</v>
      </c>
      <c r="E10538" t="str">
        <f>VLOOKUP(Oliusala[[#This Row],[postnumer]],Sveitarfelog[#All],5,FALSE)</f>
        <v>Vestfirðir</v>
      </c>
      <c r="F10538" t="s">
        <v>25</v>
      </c>
      <c r="G10538" t="s">
        <v>24</v>
      </c>
      <c r="H10538" s="1" t="s">
        <v>60</v>
      </c>
      <c r="I10538" s="1">
        <v>42753</v>
      </c>
      <c r="J10538" s="2">
        <f>VLOOKUP(Oliusala[[#This Row],[tegund]],Tegundir!$B$2:$D$19,3,FALSE)*Oliusala[[#This Row],[magn]]/1000</f>
        <v>36.981345000000005</v>
      </c>
      <c r="K10538">
        <v>2018</v>
      </c>
      <c r="L10538" t="s">
        <v>1955</v>
      </c>
      <c r="M10538" s="144" t="s">
        <v>59</v>
      </c>
    </row>
    <row r="10539" spans="1:15" x14ac:dyDescent="0.2">
      <c r="A10539" t="s">
        <v>84</v>
      </c>
      <c r="B10539" s="144" t="s">
        <v>105</v>
      </c>
      <c r="C10539">
        <v>380</v>
      </c>
      <c r="D10539" t="str">
        <f>VLOOKUP(Oliusala[[#This Row],[postnumer]],Sveitarfelog[#All],4,FALSE)</f>
        <v>Reykhólahreppur</v>
      </c>
      <c r="E10539" t="str">
        <f>VLOOKUP(Oliusala[[#This Row],[postnumer]],Sveitarfelog[#All],5,FALSE)</f>
        <v>Vestfirðir</v>
      </c>
      <c r="F10539" t="s">
        <v>25</v>
      </c>
      <c r="G10539" t="s">
        <v>24</v>
      </c>
      <c r="H10539" t="s">
        <v>60</v>
      </c>
      <c r="I10539" s="1">
        <v>21870</v>
      </c>
      <c r="J10539" s="2">
        <f>VLOOKUP(Oliusala[[#This Row],[tegund]],Tegundir!$B$2:$D$19,3,FALSE)*Oliusala[[#This Row],[magn]]/1000</f>
        <v>18.917549999999999</v>
      </c>
      <c r="K10539">
        <v>2018</v>
      </c>
      <c r="L10539" t="s">
        <v>1955</v>
      </c>
      <c r="M10539" s="144" t="s">
        <v>59</v>
      </c>
    </row>
    <row r="10540" spans="1:15" x14ac:dyDescent="0.2">
      <c r="A10540" t="s">
        <v>57</v>
      </c>
      <c r="B10540" s="144" t="s">
        <v>106</v>
      </c>
      <c r="C10540">
        <v>380</v>
      </c>
      <c r="D10540" t="str">
        <f>VLOOKUP(Oliusala[[#This Row],[postnumer]],Sveitarfelog[#All],4,FALSE)</f>
        <v>Reykhólahreppur</v>
      </c>
      <c r="E10540" t="str">
        <f>VLOOKUP(Oliusala[[#This Row],[postnumer]],Sveitarfelog[#All],5,FALSE)</f>
        <v>Vestfirðir</v>
      </c>
      <c r="F10540" t="s">
        <v>25</v>
      </c>
      <c r="G10540" t="s">
        <v>24</v>
      </c>
      <c r="H10540" s="1" t="s">
        <v>60</v>
      </c>
      <c r="I10540" s="1">
        <v>81243</v>
      </c>
      <c r="J10540" s="2">
        <f>VLOOKUP(Oliusala[[#This Row],[tegund]],Tegundir!$B$2:$D$19,3,FALSE)*Oliusala[[#This Row],[magn]]/1000</f>
        <v>70.275194999999997</v>
      </c>
      <c r="K10540">
        <v>2018</v>
      </c>
      <c r="L10540" t="s">
        <v>1955</v>
      </c>
      <c r="M10540" s="144" t="s">
        <v>59</v>
      </c>
    </row>
    <row r="10541" spans="1:15" x14ac:dyDescent="0.2">
      <c r="A10541" t="s">
        <v>57</v>
      </c>
      <c r="B10541" s="144" t="s">
        <v>105</v>
      </c>
      <c r="C10541">
        <v>380</v>
      </c>
      <c r="D10541" t="str">
        <f>VLOOKUP(Oliusala[[#This Row],[postnumer]],Sveitarfelog[#All],4,FALSE)</f>
        <v>Reykhólahreppur</v>
      </c>
      <c r="E10541" t="str">
        <f>VLOOKUP(Oliusala[[#This Row],[postnumer]],Sveitarfelog[#All],5,FALSE)</f>
        <v>Vestfirðir</v>
      </c>
      <c r="F10541" t="s">
        <v>25</v>
      </c>
      <c r="G10541" t="s">
        <v>24</v>
      </c>
      <c r="H10541" s="1" t="s">
        <v>60</v>
      </c>
      <c r="I10541" s="1">
        <v>133806</v>
      </c>
      <c r="J10541" s="2">
        <f>VLOOKUP(Oliusala[[#This Row],[tegund]],Tegundir!$B$2:$D$19,3,FALSE)*Oliusala[[#This Row],[magn]]/1000</f>
        <v>115.74219000000001</v>
      </c>
      <c r="K10541">
        <v>2018</v>
      </c>
      <c r="L10541" t="s">
        <v>1955</v>
      </c>
      <c r="M10541" s="144" t="s">
        <v>59</v>
      </c>
    </row>
    <row r="10542" spans="1:15" x14ac:dyDescent="0.2">
      <c r="A10542" t="s">
        <v>63</v>
      </c>
      <c r="B10542" s="144" t="s">
        <v>104</v>
      </c>
      <c r="C10542">
        <v>380</v>
      </c>
      <c r="D10542" t="str">
        <f>VLOOKUP(Oliusala[[#This Row],[postnumer]],Sveitarfelog[#All],4,FALSE)</f>
        <v>Reykhólahreppur</v>
      </c>
      <c r="E10542" t="str">
        <f>VLOOKUP(Oliusala[[#This Row],[postnumer]],Sveitarfelog[#All],5,FALSE)</f>
        <v>Vestfirðir</v>
      </c>
      <c r="F10542" t="s">
        <v>25</v>
      </c>
      <c r="G10542" t="s">
        <v>24</v>
      </c>
      <c r="H10542" s="1" t="s">
        <v>58</v>
      </c>
      <c r="I10542" s="1">
        <v>48791</v>
      </c>
      <c r="J10542" s="2">
        <f>VLOOKUP(Oliusala[[#This Row],[tegund]],Tegundir!$B$2:$D$19,3,FALSE)*Oliusala[[#This Row],[magn]]/1000</f>
        <v>42.204214999999998</v>
      </c>
      <c r="K10542">
        <v>2018</v>
      </c>
      <c r="L10542" t="s">
        <v>18</v>
      </c>
      <c r="M10542" s="144" t="s">
        <v>59</v>
      </c>
    </row>
    <row r="10543" spans="1:15" x14ac:dyDescent="0.2">
      <c r="A10543" t="s">
        <v>68</v>
      </c>
      <c r="B10543" s="144" t="s">
        <v>83</v>
      </c>
      <c r="C10543">
        <v>400</v>
      </c>
      <c r="D10543" t="str">
        <f>VLOOKUP(Oliusala[[#This Row],[postnumer]],Sveitarfelog[#All],4,FALSE)</f>
        <v>Ísafjarðarbær</v>
      </c>
      <c r="E10543" t="str">
        <f>VLOOKUP(Oliusala[[#This Row],[postnumer]],Sveitarfelog[#All],5,FALSE)</f>
        <v>Vestfirðir</v>
      </c>
      <c r="F10543" t="s">
        <v>24</v>
      </c>
      <c r="G10543" t="s">
        <v>24</v>
      </c>
      <c r="H10543" s="1" t="s">
        <v>60</v>
      </c>
      <c r="I10543" s="1">
        <v>2621</v>
      </c>
      <c r="J10543" s="2">
        <f>VLOOKUP(Oliusala[[#This Row],[tegund]],Tegundir!$B$2:$D$19,3,FALSE)*Oliusala[[#This Row],[magn]]/1000</f>
        <v>2.2671649999999999</v>
      </c>
      <c r="K10543">
        <v>2018</v>
      </c>
      <c r="L10543" t="s">
        <v>18</v>
      </c>
      <c r="M10543" s="144" t="s">
        <v>59</v>
      </c>
    </row>
    <row r="10544" spans="1:15" x14ac:dyDescent="0.2">
      <c r="A10544" t="s">
        <v>68</v>
      </c>
      <c r="B10544" s="144" t="s">
        <v>83</v>
      </c>
      <c r="C10544">
        <v>400</v>
      </c>
      <c r="D10544" t="str">
        <f>VLOOKUP(Oliusala[[#This Row],[postnumer]],Sveitarfelog[#All],4,FALSE)</f>
        <v>Ísafjarðarbær</v>
      </c>
      <c r="E10544" t="str">
        <f>VLOOKUP(Oliusala[[#This Row],[postnumer]],Sveitarfelog[#All],5,FALSE)</f>
        <v>Vestfirðir</v>
      </c>
      <c r="F10544" t="s">
        <v>29</v>
      </c>
      <c r="G10544" t="s">
        <v>24</v>
      </c>
      <c r="H10544" s="1" t="s">
        <v>60</v>
      </c>
      <c r="I10544" s="1">
        <v>522298</v>
      </c>
      <c r="J10544" s="2">
        <f>VLOOKUP(Oliusala[[#This Row],[tegund]],Tegundir!$B$2:$D$19,3,FALSE)*Oliusala[[#This Row],[magn]]/1000</f>
        <v>451.78777000000002</v>
      </c>
      <c r="K10544">
        <v>2018</v>
      </c>
      <c r="L10544" t="s">
        <v>19</v>
      </c>
      <c r="M10544" s="144" t="s">
        <v>59</v>
      </c>
      <c r="O10544" s="144" t="s">
        <v>1998</v>
      </c>
    </row>
    <row r="10545" spans="1:15" x14ac:dyDescent="0.2">
      <c r="A10545" t="s">
        <v>68</v>
      </c>
      <c r="B10545" s="144" t="s">
        <v>83</v>
      </c>
      <c r="C10545">
        <v>400</v>
      </c>
      <c r="D10545" t="str">
        <f>VLOOKUP(Oliusala[[#This Row],[postnumer]],Sveitarfelog[#All],4,FALSE)</f>
        <v>Ísafjarðarbær</v>
      </c>
      <c r="E10545" t="str">
        <f>VLOOKUP(Oliusala[[#This Row],[postnumer]],Sveitarfelog[#All],5,FALSE)</f>
        <v>Vestfirðir</v>
      </c>
      <c r="F10545" t="s">
        <v>30</v>
      </c>
      <c r="G10545" t="s">
        <v>24</v>
      </c>
      <c r="H10545" t="s">
        <v>60</v>
      </c>
      <c r="I10545" s="1">
        <v>49333</v>
      </c>
      <c r="J10545" s="2">
        <f>VLOOKUP(Oliusala[[#This Row],[tegund]],Tegundir!$B$2:$D$19,3,FALSE)*Oliusala[[#This Row],[magn]]/1000</f>
        <v>42.673044999999995</v>
      </c>
      <c r="K10545">
        <v>2018</v>
      </c>
      <c r="L10545" t="s">
        <v>19</v>
      </c>
      <c r="M10545" s="144" t="s">
        <v>59</v>
      </c>
      <c r="O10545" s="144" t="s">
        <v>1998</v>
      </c>
    </row>
    <row r="10546" spans="1:15" x14ac:dyDescent="0.2">
      <c r="A10546" t="s">
        <v>83</v>
      </c>
      <c r="B10546" s="144" t="s">
        <v>83</v>
      </c>
      <c r="C10546">
        <v>400</v>
      </c>
      <c r="D10546" t="str">
        <f>VLOOKUP(Oliusala[[#This Row],[postnumer]],Sveitarfelog[#All],4,FALSE)</f>
        <v>Ísafjarðarbær</v>
      </c>
      <c r="E10546" t="str">
        <f>VLOOKUP(Oliusala[[#This Row],[postnumer]],Sveitarfelog[#All],5,FALSE)</f>
        <v>Vestfirðir</v>
      </c>
      <c r="F10546" t="s">
        <v>24</v>
      </c>
      <c r="G10546" t="s">
        <v>24</v>
      </c>
      <c r="H10546" s="1" t="s">
        <v>58</v>
      </c>
      <c r="I10546" s="1">
        <v>614560</v>
      </c>
      <c r="J10546" s="2">
        <f>VLOOKUP(Oliusala[[#This Row],[tegund]],Tegundir!$B$2:$D$19,3,FALSE)*Oliusala[[#This Row],[magn]]/1000</f>
        <v>531.59440000000006</v>
      </c>
      <c r="K10546">
        <v>2018</v>
      </c>
      <c r="L10546" t="s">
        <v>18</v>
      </c>
      <c r="M10546" s="144" t="s">
        <v>59</v>
      </c>
    </row>
    <row r="10547" spans="1:15" x14ac:dyDescent="0.2">
      <c r="A10547" t="s">
        <v>83</v>
      </c>
      <c r="B10547" s="144" t="s">
        <v>83</v>
      </c>
      <c r="C10547">
        <v>400</v>
      </c>
      <c r="D10547" t="str">
        <f>VLOOKUP(Oliusala[[#This Row],[postnumer]],Sveitarfelog[#All],4,FALSE)</f>
        <v>Ísafjarðarbær</v>
      </c>
      <c r="E10547" t="str">
        <f>VLOOKUP(Oliusala[[#This Row],[postnumer]],Sveitarfelog[#All],5,FALSE)</f>
        <v>Vestfirðir</v>
      </c>
      <c r="F10547" t="s">
        <v>27</v>
      </c>
      <c r="G10547" t="s">
        <v>24</v>
      </c>
      <c r="H10547" t="s">
        <v>58</v>
      </c>
      <c r="I10547" s="1">
        <v>208923</v>
      </c>
      <c r="J10547" s="2">
        <f>VLOOKUP(Oliusala[[#This Row],[tegund]],Tegundir!$B$2:$D$19,3,FALSE)*Oliusala[[#This Row],[magn]]/1000</f>
        <v>180.71839499999999</v>
      </c>
      <c r="K10547">
        <v>2018</v>
      </c>
      <c r="L10547" t="s">
        <v>19</v>
      </c>
      <c r="M10547" s="144" t="s">
        <v>59</v>
      </c>
      <c r="O10547" s="144" t="s">
        <v>1998</v>
      </c>
    </row>
    <row r="10548" spans="1:15" x14ac:dyDescent="0.2">
      <c r="A10548" t="s">
        <v>83</v>
      </c>
      <c r="B10548" s="144" t="s">
        <v>83</v>
      </c>
      <c r="C10548">
        <v>400</v>
      </c>
      <c r="D10548" t="str">
        <f>VLOOKUP(Oliusala[[#This Row],[postnumer]],Sveitarfelog[#All],4,FALSE)</f>
        <v>Ísafjarðarbær</v>
      </c>
      <c r="E10548" t="str">
        <f>VLOOKUP(Oliusala[[#This Row],[postnumer]],Sveitarfelog[#All],5,FALSE)</f>
        <v>Vestfirðir</v>
      </c>
      <c r="F10548" t="s">
        <v>29</v>
      </c>
      <c r="G10548" t="s">
        <v>24</v>
      </c>
      <c r="H10548" t="s">
        <v>58</v>
      </c>
      <c r="I10548" s="1">
        <v>1062463</v>
      </c>
      <c r="J10548" s="2">
        <f>VLOOKUP(Oliusala[[#This Row],[tegund]],Tegundir!$B$2:$D$19,3,FALSE)*Oliusala[[#This Row],[magn]]/1000</f>
        <v>919.03049499999997</v>
      </c>
      <c r="K10548">
        <v>2018</v>
      </c>
      <c r="L10548" t="s">
        <v>19</v>
      </c>
      <c r="M10548" s="144" t="s">
        <v>59</v>
      </c>
      <c r="O10548" s="144" t="s">
        <v>1998</v>
      </c>
    </row>
    <row r="10549" spans="1:15" x14ac:dyDescent="0.2">
      <c r="A10549" t="s">
        <v>83</v>
      </c>
      <c r="B10549" s="144" t="s">
        <v>83</v>
      </c>
      <c r="C10549">
        <v>400</v>
      </c>
      <c r="D10549" t="str">
        <f>VLOOKUP(Oliusala[[#This Row],[postnumer]],Sveitarfelog[#All],4,FALSE)</f>
        <v>Ísafjarðarbær</v>
      </c>
      <c r="E10549" t="str">
        <f>VLOOKUP(Oliusala[[#This Row],[postnumer]],Sveitarfelog[#All],5,FALSE)</f>
        <v>Vestfirðir</v>
      </c>
      <c r="F10549" t="s">
        <v>30</v>
      </c>
      <c r="G10549" t="s">
        <v>24</v>
      </c>
      <c r="H10549" t="s">
        <v>58</v>
      </c>
      <c r="I10549" s="1">
        <v>125730</v>
      </c>
      <c r="J10549" s="2">
        <f>VLOOKUP(Oliusala[[#This Row],[tegund]],Tegundir!$B$2:$D$19,3,FALSE)*Oliusala[[#This Row],[magn]]/1000</f>
        <v>108.75645</v>
      </c>
      <c r="K10549">
        <v>2018</v>
      </c>
      <c r="L10549" t="s">
        <v>19</v>
      </c>
      <c r="M10549" s="144" t="s">
        <v>59</v>
      </c>
      <c r="O10549" s="144" t="s">
        <v>1998</v>
      </c>
    </row>
    <row r="10550" spans="1:15" x14ac:dyDescent="0.2">
      <c r="A10550" t="s">
        <v>57</v>
      </c>
      <c r="B10550" s="144" t="s">
        <v>83</v>
      </c>
      <c r="C10550">
        <v>400</v>
      </c>
      <c r="D10550" t="str">
        <f>VLOOKUP(Oliusala[[#This Row],[postnumer]],Sveitarfelog[#All],4,FALSE)</f>
        <v>Ísafjarðarbær</v>
      </c>
      <c r="E10550" t="str">
        <f>VLOOKUP(Oliusala[[#This Row],[postnumer]],Sveitarfelog[#All],5,FALSE)</f>
        <v>Vestfirðir</v>
      </c>
      <c r="F10550" t="s">
        <v>24</v>
      </c>
      <c r="G10550" t="s">
        <v>24</v>
      </c>
      <c r="H10550" s="1" t="s">
        <v>60</v>
      </c>
      <c r="I10550" s="1">
        <v>6450</v>
      </c>
      <c r="J10550" s="2">
        <f>VLOOKUP(Oliusala[[#This Row],[tegund]],Tegundir!$B$2:$D$19,3,FALSE)*Oliusala[[#This Row],[magn]]/1000</f>
        <v>5.57925</v>
      </c>
      <c r="K10550">
        <v>2018</v>
      </c>
      <c r="L10550" t="s">
        <v>18</v>
      </c>
      <c r="M10550" s="144" t="s">
        <v>59</v>
      </c>
    </row>
    <row r="10551" spans="1:15" x14ac:dyDescent="0.2">
      <c r="A10551" t="s">
        <v>57</v>
      </c>
      <c r="B10551" s="144" t="s">
        <v>83</v>
      </c>
      <c r="C10551">
        <v>400</v>
      </c>
      <c r="D10551" t="str">
        <f>VLOOKUP(Oliusala[[#This Row],[postnumer]],Sveitarfelog[#All],4,FALSE)</f>
        <v>Ísafjarðarbær</v>
      </c>
      <c r="E10551" t="str">
        <f>VLOOKUP(Oliusala[[#This Row],[postnumer]],Sveitarfelog[#All],5,FALSE)</f>
        <v>Vestfirðir</v>
      </c>
      <c r="F10551" t="s">
        <v>29</v>
      </c>
      <c r="G10551" t="s">
        <v>24</v>
      </c>
      <c r="H10551" s="1" t="s">
        <v>60</v>
      </c>
      <c r="I10551" s="1">
        <v>1508169</v>
      </c>
      <c r="J10551" s="2">
        <f>VLOOKUP(Oliusala[[#This Row],[tegund]],Tegundir!$B$2:$D$19,3,FALSE)*Oliusala[[#This Row],[magn]]/1000</f>
        <v>1304.5661850000001</v>
      </c>
      <c r="K10551">
        <v>2018</v>
      </c>
      <c r="L10551" t="s">
        <v>19</v>
      </c>
      <c r="M10551" s="144" t="s">
        <v>59</v>
      </c>
      <c r="O10551" s="144" t="s">
        <v>1998</v>
      </c>
    </row>
    <row r="10552" spans="1:15" x14ac:dyDescent="0.2">
      <c r="A10552" t="s">
        <v>57</v>
      </c>
      <c r="B10552" s="144" t="s">
        <v>83</v>
      </c>
      <c r="C10552">
        <v>400</v>
      </c>
      <c r="D10552" t="str">
        <f>VLOOKUP(Oliusala[[#This Row],[postnumer]],Sveitarfelog[#All],4,FALSE)</f>
        <v>Ísafjarðarbær</v>
      </c>
      <c r="E10552" t="str">
        <f>VLOOKUP(Oliusala[[#This Row],[postnumer]],Sveitarfelog[#All],5,FALSE)</f>
        <v>Vestfirðir</v>
      </c>
      <c r="F10552" t="s">
        <v>30</v>
      </c>
      <c r="G10552" t="s">
        <v>24</v>
      </c>
      <c r="H10552" s="1" t="s">
        <v>60</v>
      </c>
      <c r="I10552" s="1">
        <v>77553</v>
      </c>
      <c r="J10552" s="2">
        <f>VLOOKUP(Oliusala[[#This Row],[tegund]],Tegundir!$B$2:$D$19,3,FALSE)*Oliusala[[#This Row],[magn]]/1000</f>
        <v>67.083344999999994</v>
      </c>
      <c r="K10552">
        <v>2018</v>
      </c>
      <c r="L10552" t="s">
        <v>19</v>
      </c>
      <c r="M10552" s="144" t="s">
        <v>59</v>
      </c>
      <c r="O10552" s="144" t="s">
        <v>1998</v>
      </c>
    </row>
    <row r="10553" spans="1:15" x14ac:dyDescent="0.2">
      <c r="A10553" t="s">
        <v>63</v>
      </c>
      <c r="B10553" s="144" t="s">
        <v>83</v>
      </c>
      <c r="C10553">
        <v>400</v>
      </c>
      <c r="D10553" t="str">
        <f>VLOOKUP(Oliusala[[#This Row],[postnumer]],Sveitarfelog[#All],4,FALSE)</f>
        <v>Ísafjarðarbær</v>
      </c>
      <c r="E10553" t="str">
        <f>VLOOKUP(Oliusala[[#This Row],[postnumer]],Sveitarfelog[#All],5,FALSE)</f>
        <v>Vestfirðir</v>
      </c>
      <c r="F10553" t="s">
        <v>24</v>
      </c>
      <c r="G10553" t="s">
        <v>24</v>
      </c>
      <c r="H10553" s="1" t="s">
        <v>58</v>
      </c>
      <c r="I10553" s="1">
        <v>1111814</v>
      </c>
      <c r="J10553" s="2">
        <f>VLOOKUP(Oliusala[[#This Row],[tegund]],Tegundir!$B$2:$D$19,3,FALSE)*Oliusala[[#This Row],[magn]]/1000</f>
        <v>961.71911</v>
      </c>
      <c r="K10553">
        <v>2018</v>
      </c>
      <c r="L10553" t="s">
        <v>18</v>
      </c>
      <c r="M10553" s="144" t="s">
        <v>59</v>
      </c>
    </row>
    <row r="10554" spans="1:15" x14ac:dyDescent="0.2">
      <c r="A10554" t="s">
        <v>63</v>
      </c>
      <c r="B10554" s="144" t="s">
        <v>83</v>
      </c>
      <c r="C10554">
        <v>400</v>
      </c>
      <c r="D10554" t="str">
        <f>VLOOKUP(Oliusala[[#This Row],[postnumer]],Sveitarfelog[#All],4,FALSE)</f>
        <v>Ísafjarðarbær</v>
      </c>
      <c r="E10554" t="str">
        <f>VLOOKUP(Oliusala[[#This Row],[postnumer]],Sveitarfelog[#All],5,FALSE)</f>
        <v>Vestfirðir</v>
      </c>
      <c r="F10554" t="s">
        <v>24</v>
      </c>
      <c r="G10554" t="s">
        <v>24</v>
      </c>
      <c r="H10554" t="s">
        <v>58</v>
      </c>
      <c r="I10554" s="1">
        <v>493698</v>
      </c>
      <c r="J10554" s="2">
        <f>VLOOKUP(Oliusala[[#This Row],[tegund]],Tegundir!$B$2:$D$19,3,FALSE)*Oliusala[[#This Row],[magn]]/1000</f>
        <v>427.04876999999999</v>
      </c>
      <c r="K10554">
        <v>2018</v>
      </c>
      <c r="L10554" t="s">
        <v>18</v>
      </c>
      <c r="M10554" s="144" t="s">
        <v>59</v>
      </c>
    </row>
    <row r="10555" spans="1:15" x14ac:dyDescent="0.2">
      <c r="A10555" t="s">
        <v>83</v>
      </c>
      <c r="B10555" s="144" t="s">
        <v>83</v>
      </c>
      <c r="C10555">
        <v>400</v>
      </c>
      <c r="D10555" t="str">
        <f>VLOOKUP(Oliusala[[#This Row],[postnumer]],Sveitarfelog[#All],4,FALSE)</f>
        <v>Ísafjarðarbær</v>
      </c>
      <c r="E10555" t="str">
        <f>VLOOKUP(Oliusala[[#This Row],[postnumer]],Sveitarfelog[#All],5,FALSE)</f>
        <v>Vestfirðir</v>
      </c>
      <c r="F10555" t="s">
        <v>27</v>
      </c>
      <c r="G10555" t="s">
        <v>24</v>
      </c>
      <c r="H10555" s="1" t="s">
        <v>61</v>
      </c>
      <c r="I10555" s="1">
        <v>101822</v>
      </c>
      <c r="J10555" s="2">
        <f>VLOOKUP(Oliusala[[#This Row],[tegund]],Tegundir!$B$2:$D$19,3,FALSE)*Oliusala[[#This Row],[magn]]/1000</f>
        <v>88.076030000000003</v>
      </c>
      <c r="K10555">
        <v>2018</v>
      </c>
      <c r="L10555" t="s">
        <v>19</v>
      </c>
      <c r="M10555" s="144" t="s">
        <v>62</v>
      </c>
      <c r="O10555" s="144" t="s">
        <v>1998</v>
      </c>
    </row>
    <row r="10556" spans="1:15" x14ac:dyDescent="0.2">
      <c r="A10556" t="s">
        <v>83</v>
      </c>
      <c r="B10556" s="144" t="s">
        <v>83</v>
      </c>
      <c r="C10556">
        <v>400</v>
      </c>
      <c r="D10556" t="str">
        <f>VLOOKUP(Oliusala[[#This Row],[postnumer]],Sveitarfelog[#All],4,FALSE)</f>
        <v>Ísafjarðarbær</v>
      </c>
      <c r="E10556" t="str">
        <f>VLOOKUP(Oliusala[[#This Row],[postnumer]],Sveitarfelog[#All],5,FALSE)</f>
        <v>Vestfirðir</v>
      </c>
      <c r="F10556" t="s">
        <v>29</v>
      </c>
      <c r="G10556" t="s">
        <v>24</v>
      </c>
      <c r="H10556" t="s">
        <v>61</v>
      </c>
      <c r="I10556" s="1">
        <v>468859</v>
      </c>
      <c r="J10556" s="2">
        <f>VLOOKUP(Oliusala[[#This Row],[tegund]],Tegundir!$B$2:$D$19,3,FALSE)*Oliusala[[#This Row],[magn]]/1000</f>
        <v>405.56303499999996</v>
      </c>
      <c r="K10556">
        <v>2018</v>
      </c>
      <c r="L10556" t="s">
        <v>19</v>
      </c>
      <c r="M10556" s="144" t="s">
        <v>62</v>
      </c>
      <c r="O10556" s="144" t="s">
        <v>1998</v>
      </c>
    </row>
    <row r="10557" spans="1:15" x14ac:dyDescent="0.2">
      <c r="A10557" t="s">
        <v>68</v>
      </c>
      <c r="B10557" s="144" t="s">
        <v>107</v>
      </c>
      <c r="C10557">
        <v>415</v>
      </c>
      <c r="D10557" t="str">
        <f>VLOOKUP(Oliusala[[#This Row],[postnumer]],Sveitarfelog[#All],4,FALSE)</f>
        <v>Bolungarvíkurkaupstaður</v>
      </c>
      <c r="E10557" t="str">
        <f>VLOOKUP(Oliusala[[#This Row],[postnumer]],Sveitarfelog[#All],5,FALSE)</f>
        <v>Vestfirðir</v>
      </c>
      <c r="F10557" t="s">
        <v>25</v>
      </c>
      <c r="G10557" t="s">
        <v>24</v>
      </c>
      <c r="H10557" s="1" t="s">
        <v>60</v>
      </c>
      <c r="I10557" s="1">
        <v>48298</v>
      </c>
      <c r="J10557" s="2">
        <f>VLOOKUP(Oliusala[[#This Row],[tegund]],Tegundir!$B$2:$D$19,3,FALSE)*Oliusala[[#This Row],[magn]]/1000</f>
        <v>41.777769999999997</v>
      </c>
      <c r="K10557">
        <v>2018</v>
      </c>
      <c r="L10557" t="s">
        <v>19</v>
      </c>
      <c r="M10557" s="144" t="s">
        <v>59</v>
      </c>
      <c r="O10557" s="144" t="s">
        <v>1997</v>
      </c>
    </row>
    <row r="10558" spans="1:15" x14ac:dyDescent="0.2">
      <c r="A10558" t="s">
        <v>83</v>
      </c>
      <c r="B10558" s="144" t="s">
        <v>107</v>
      </c>
      <c r="C10558">
        <v>415</v>
      </c>
      <c r="D10558" t="str">
        <f>VLOOKUP(Oliusala[[#This Row],[postnumer]],Sveitarfelog[#All],4,FALSE)</f>
        <v>Bolungarvíkurkaupstaður</v>
      </c>
      <c r="E10558" t="str">
        <f>VLOOKUP(Oliusala[[#This Row],[postnumer]],Sveitarfelog[#All],5,FALSE)</f>
        <v>Vestfirðir</v>
      </c>
      <c r="F10558" t="s">
        <v>25</v>
      </c>
      <c r="G10558" t="s">
        <v>24</v>
      </c>
      <c r="H10558" t="s">
        <v>60</v>
      </c>
      <c r="I10558" s="1">
        <v>1189081</v>
      </c>
      <c r="J10558" s="2">
        <f>VLOOKUP(Oliusala[[#This Row],[tegund]],Tegundir!$B$2:$D$19,3,FALSE)*Oliusala[[#This Row],[magn]]/1000</f>
        <v>1028.555065</v>
      </c>
      <c r="K10558">
        <v>2018</v>
      </c>
      <c r="L10558" t="s">
        <v>19</v>
      </c>
      <c r="M10558" s="144" t="s">
        <v>59</v>
      </c>
      <c r="O10558" s="144" t="s">
        <v>1997</v>
      </c>
    </row>
    <row r="10559" spans="1:15" x14ac:dyDescent="0.2">
      <c r="A10559" t="s">
        <v>57</v>
      </c>
      <c r="B10559" s="144" t="s">
        <v>107</v>
      </c>
      <c r="C10559">
        <v>415</v>
      </c>
      <c r="D10559" t="str">
        <f>VLOOKUP(Oliusala[[#This Row],[postnumer]],Sveitarfelog[#All],4,FALSE)</f>
        <v>Bolungarvíkurkaupstaður</v>
      </c>
      <c r="E10559" t="str">
        <f>VLOOKUP(Oliusala[[#This Row],[postnumer]],Sveitarfelog[#All],5,FALSE)</f>
        <v>Vestfirðir</v>
      </c>
      <c r="F10559" t="s">
        <v>25</v>
      </c>
      <c r="G10559" t="s">
        <v>24</v>
      </c>
      <c r="H10559" s="1" t="s">
        <v>60</v>
      </c>
      <c r="I10559" s="1">
        <v>200344</v>
      </c>
      <c r="J10559" s="2">
        <f>VLOOKUP(Oliusala[[#This Row],[tegund]],Tegundir!$B$2:$D$19,3,FALSE)*Oliusala[[#This Row],[magn]]/1000</f>
        <v>173.29756</v>
      </c>
      <c r="K10559">
        <v>2018</v>
      </c>
      <c r="L10559" t="s">
        <v>1955</v>
      </c>
      <c r="M10559" s="144" t="s">
        <v>59</v>
      </c>
    </row>
    <row r="10560" spans="1:15" x14ac:dyDescent="0.2">
      <c r="A10560" t="s">
        <v>63</v>
      </c>
      <c r="B10560" s="144" t="s">
        <v>107</v>
      </c>
      <c r="C10560">
        <v>415</v>
      </c>
      <c r="D10560" t="str">
        <f>VLOOKUP(Oliusala[[#This Row],[postnumer]],Sveitarfelog[#All],4,FALSE)</f>
        <v>Bolungarvíkurkaupstaður</v>
      </c>
      <c r="E10560" t="str">
        <f>VLOOKUP(Oliusala[[#This Row],[postnumer]],Sveitarfelog[#All],5,FALSE)</f>
        <v>Vestfirðir</v>
      </c>
      <c r="F10560" t="s">
        <v>25</v>
      </c>
      <c r="G10560" t="s">
        <v>24</v>
      </c>
      <c r="H10560" t="s">
        <v>58</v>
      </c>
      <c r="I10560" s="1">
        <v>97930</v>
      </c>
      <c r="J10560" s="2">
        <f>VLOOKUP(Oliusala[[#This Row],[tegund]],Tegundir!$B$2:$D$19,3,FALSE)*Oliusala[[#This Row],[magn]]/1000</f>
        <v>84.709450000000004</v>
      </c>
      <c r="K10560">
        <v>2018</v>
      </c>
      <c r="L10560" t="s">
        <v>19</v>
      </c>
      <c r="M10560" s="144" t="s">
        <v>59</v>
      </c>
      <c r="O10560" s="144" t="s">
        <v>1997</v>
      </c>
    </row>
    <row r="10561" spans="1:15" x14ac:dyDescent="0.2">
      <c r="A10561" t="s">
        <v>68</v>
      </c>
      <c r="B10561" s="144" t="s">
        <v>107</v>
      </c>
      <c r="C10561">
        <v>415</v>
      </c>
      <c r="D10561" t="str">
        <f>VLOOKUP(Oliusala[[#This Row],[postnumer]],Sveitarfelog[#All],4,FALSE)</f>
        <v>Bolungarvíkurkaupstaður</v>
      </c>
      <c r="E10561" t="str">
        <f>VLOOKUP(Oliusala[[#This Row],[postnumer]],Sveitarfelog[#All],5,FALSE)</f>
        <v>Vestfirðir</v>
      </c>
      <c r="F10561" t="s">
        <v>29</v>
      </c>
      <c r="G10561" t="s">
        <v>24</v>
      </c>
      <c r="H10561" s="1" t="s">
        <v>60</v>
      </c>
      <c r="I10561" s="1">
        <v>11674</v>
      </c>
      <c r="J10561" s="2">
        <f>VLOOKUP(Oliusala[[#This Row],[tegund]],Tegundir!$B$2:$D$19,3,FALSE)*Oliusala[[#This Row],[magn]]/1000</f>
        <v>10.09801</v>
      </c>
      <c r="K10561">
        <v>2018</v>
      </c>
      <c r="L10561" t="s">
        <v>19</v>
      </c>
      <c r="M10561" s="144" t="s">
        <v>59</v>
      </c>
      <c r="O10561" s="144" t="s">
        <v>1998</v>
      </c>
    </row>
    <row r="10562" spans="1:15" x14ac:dyDescent="0.2">
      <c r="A10562" t="s">
        <v>68</v>
      </c>
      <c r="B10562" s="144" t="s">
        <v>107</v>
      </c>
      <c r="C10562">
        <v>415</v>
      </c>
      <c r="D10562" t="str">
        <f>VLOOKUP(Oliusala[[#This Row],[postnumer]],Sveitarfelog[#All],4,FALSE)</f>
        <v>Bolungarvíkurkaupstaður</v>
      </c>
      <c r="E10562" t="str">
        <f>VLOOKUP(Oliusala[[#This Row],[postnumer]],Sveitarfelog[#All],5,FALSE)</f>
        <v>Vestfirðir</v>
      </c>
      <c r="F10562" t="s">
        <v>30</v>
      </c>
      <c r="G10562" t="s">
        <v>24</v>
      </c>
      <c r="H10562" s="1" t="s">
        <v>60</v>
      </c>
      <c r="I10562" s="1">
        <v>18906</v>
      </c>
      <c r="J10562" s="2">
        <f>VLOOKUP(Oliusala[[#This Row],[tegund]],Tegundir!$B$2:$D$19,3,FALSE)*Oliusala[[#This Row],[magn]]/1000</f>
        <v>16.35369</v>
      </c>
      <c r="K10562">
        <v>2018</v>
      </c>
      <c r="L10562" t="s">
        <v>19</v>
      </c>
      <c r="M10562" s="144" t="s">
        <v>59</v>
      </c>
      <c r="O10562" s="144" t="s">
        <v>1998</v>
      </c>
    </row>
    <row r="10563" spans="1:15" x14ac:dyDescent="0.2">
      <c r="A10563" t="s">
        <v>83</v>
      </c>
      <c r="B10563" s="144" t="s">
        <v>107</v>
      </c>
      <c r="C10563">
        <v>415</v>
      </c>
      <c r="D10563" t="str">
        <f>VLOOKUP(Oliusala[[#This Row],[postnumer]],Sveitarfelog[#All],4,FALSE)</f>
        <v>Bolungarvíkurkaupstaður</v>
      </c>
      <c r="E10563" t="str">
        <f>VLOOKUP(Oliusala[[#This Row],[postnumer]],Sveitarfelog[#All],5,FALSE)</f>
        <v>Vestfirðir</v>
      </c>
      <c r="F10563" t="s">
        <v>29</v>
      </c>
      <c r="G10563" t="s">
        <v>24</v>
      </c>
      <c r="H10563" t="s">
        <v>60</v>
      </c>
      <c r="I10563" s="1">
        <v>1279400</v>
      </c>
      <c r="J10563" s="2">
        <f>VLOOKUP(Oliusala[[#This Row],[tegund]],Tegundir!$B$2:$D$19,3,FALSE)*Oliusala[[#This Row],[magn]]/1000</f>
        <v>1106.681</v>
      </c>
      <c r="K10563">
        <v>2018</v>
      </c>
      <c r="L10563" t="s">
        <v>19</v>
      </c>
      <c r="M10563" s="144" t="s">
        <v>59</v>
      </c>
      <c r="O10563" s="144" t="s">
        <v>1998</v>
      </c>
    </row>
    <row r="10564" spans="1:15" x14ac:dyDescent="0.2">
      <c r="A10564" t="s">
        <v>83</v>
      </c>
      <c r="B10564" s="144" t="s">
        <v>107</v>
      </c>
      <c r="C10564">
        <v>415</v>
      </c>
      <c r="D10564" t="str">
        <f>VLOOKUP(Oliusala[[#This Row],[postnumer]],Sveitarfelog[#All],4,FALSE)</f>
        <v>Bolungarvíkurkaupstaður</v>
      </c>
      <c r="E10564" t="str">
        <f>VLOOKUP(Oliusala[[#This Row],[postnumer]],Sveitarfelog[#All],5,FALSE)</f>
        <v>Vestfirðir</v>
      </c>
      <c r="F10564" t="s">
        <v>30</v>
      </c>
      <c r="G10564" t="s">
        <v>24</v>
      </c>
      <c r="H10564" s="1" t="s">
        <v>60</v>
      </c>
      <c r="I10564" s="1">
        <v>10908</v>
      </c>
      <c r="J10564" s="2">
        <f>VLOOKUP(Oliusala[[#This Row],[tegund]],Tegundir!$B$2:$D$19,3,FALSE)*Oliusala[[#This Row],[magn]]/1000</f>
        <v>9.4354200000000006</v>
      </c>
      <c r="K10564">
        <v>2018</v>
      </c>
      <c r="L10564" t="s">
        <v>19</v>
      </c>
      <c r="M10564" s="144" t="s">
        <v>59</v>
      </c>
      <c r="O10564" s="144" t="s">
        <v>1998</v>
      </c>
    </row>
    <row r="10565" spans="1:15" x14ac:dyDescent="0.2">
      <c r="A10565" t="s">
        <v>57</v>
      </c>
      <c r="B10565" s="144" t="s">
        <v>107</v>
      </c>
      <c r="C10565">
        <v>415</v>
      </c>
      <c r="D10565" t="str">
        <f>VLOOKUP(Oliusala[[#This Row],[postnumer]],Sveitarfelog[#All],4,FALSE)</f>
        <v>Bolungarvíkurkaupstaður</v>
      </c>
      <c r="E10565" t="str">
        <f>VLOOKUP(Oliusala[[#This Row],[postnumer]],Sveitarfelog[#All],5,FALSE)</f>
        <v>Vestfirðir</v>
      </c>
      <c r="F10565" t="s">
        <v>29</v>
      </c>
      <c r="G10565" t="s">
        <v>24</v>
      </c>
      <c r="H10565" t="s">
        <v>60</v>
      </c>
      <c r="I10565" s="1">
        <v>48455</v>
      </c>
      <c r="J10565" s="2">
        <f>VLOOKUP(Oliusala[[#This Row],[tegund]],Tegundir!$B$2:$D$19,3,FALSE)*Oliusala[[#This Row],[magn]]/1000</f>
        <v>41.913574999999994</v>
      </c>
      <c r="K10565">
        <v>2018</v>
      </c>
      <c r="L10565" t="s">
        <v>19</v>
      </c>
      <c r="M10565" s="144" t="s">
        <v>59</v>
      </c>
      <c r="O10565" s="144" t="s">
        <v>1998</v>
      </c>
    </row>
    <row r="10566" spans="1:15" x14ac:dyDescent="0.2">
      <c r="A10566" t="s">
        <v>57</v>
      </c>
      <c r="B10566" s="144" t="s">
        <v>107</v>
      </c>
      <c r="C10566">
        <v>415</v>
      </c>
      <c r="D10566" t="str">
        <f>VLOOKUP(Oliusala[[#This Row],[postnumer]],Sveitarfelog[#All],4,FALSE)</f>
        <v>Bolungarvíkurkaupstaður</v>
      </c>
      <c r="E10566" t="str">
        <f>VLOOKUP(Oliusala[[#This Row],[postnumer]],Sveitarfelog[#All],5,FALSE)</f>
        <v>Vestfirðir</v>
      </c>
      <c r="F10566" t="s">
        <v>30</v>
      </c>
      <c r="G10566" t="s">
        <v>24</v>
      </c>
      <c r="H10566" t="s">
        <v>60</v>
      </c>
      <c r="I10566" s="1">
        <v>68388</v>
      </c>
      <c r="J10566" s="2">
        <f>VLOOKUP(Oliusala[[#This Row],[tegund]],Tegundir!$B$2:$D$19,3,FALSE)*Oliusala[[#This Row],[magn]]/1000</f>
        <v>59.155620000000006</v>
      </c>
      <c r="K10566">
        <v>2018</v>
      </c>
      <c r="L10566" t="s">
        <v>19</v>
      </c>
      <c r="M10566" s="144" t="s">
        <v>59</v>
      </c>
      <c r="O10566" s="144" t="s">
        <v>1998</v>
      </c>
    </row>
    <row r="10567" spans="1:15" x14ac:dyDescent="0.2">
      <c r="A10567" t="s">
        <v>63</v>
      </c>
      <c r="B10567" s="144" t="s">
        <v>107</v>
      </c>
      <c r="C10567">
        <v>415</v>
      </c>
      <c r="D10567" t="str">
        <f>VLOOKUP(Oliusala[[#This Row],[postnumer]],Sveitarfelog[#All],4,FALSE)</f>
        <v>Bolungarvíkurkaupstaður</v>
      </c>
      <c r="E10567" t="str">
        <f>VLOOKUP(Oliusala[[#This Row],[postnumer]],Sveitarfelog[#All],5,FALSE)</f>
        <v>Vestfirðir</v>
      </c>
      <c r="F10567" t="s">
        <v>24</v>
      </c>
      <c r="G10567" t="s">
        <v>24</v>
      </c>
      <c r="H10567" s="1" t="s">
        <v>58</v>
      </c>
      <c r="I10567" s="1">
        <v>283977</v>
      </c>
      <c r="J10567" s="2">
        <f>VLOOKUP(Oliusala[[#This Row],[tegund]],Tegundir!$B$2:$D$19,3,FALSE)*Oliusala[[#This Row],[magn]]/1000</f>
        <v>245.64010500000001</v>
      </c>
      <c r="K10567">
        <v>2018</v>
      </c>
      <c r="L10567" t="s">
        <v>18</v>
      </c>
      <c r="M10567" s="144" t="s">
        <v>59</v>
      </c>
    </row>
    <row r="10568" spans="1:15" x14ac:dyDescent="0.2">
      <c r="A10568" t="s">
        <v>57</v>
      </c>
      <c r="B10568" s="144" t="s">
        <v>5</v>
      </c>
      <c r="C10568">
        <v>101</v>
      </c>
      <c r="D10568" t="str">
        <f>VLOOKUP(Oliusala[[#This Row],[postnumer]],Sveitarfelog[#All],4,FALSE)</f>
        <v>Garðabær,Hafnarfjarðarkaupstaður,Kópavogsbær,Reykjavíkurborg,Seltjarnarnesbær</v>
      </c>
      <c r="E10568" t="str">
        <f>VLOOKUP(Oliusala[[#This Row],[postnumer]],Sveitarfelog[#All],5,FALSE)</f>
        <v>Höfuðborgarsvæðið</v>
      </c>
      <c r="F10568" t="s">
        <v>25</v>
      </c>
      <c r="G10568" t="s">
        <v>24</v>
      </c>
      <c r="H10568" s="1" t="s">
        <v>58</v>
      </c>
      <c r="I10568" s="1">
        <v>1400000</v>
      </c>
      <c r="J10568" s="2">
        <f>VLOOKUP(Oliusala[[#This Row],[tegund]],Tegundir!$B$2:$D$19,3,FALSE)*Oliusala[[#This Row],[magn]]/1000</f>
        <v>1211</v>
      </c>
      <c r="K10568">
        <v>2018</v>
      </c>
      <c r="L10568" t="s">
        <v>19</v>
      </c>
      <c r="M10568" s="144" t="s">
        <v>59</v>
      </c>
      <c r="N10568" s="144" t="s">
        <v>1939</v>
      </c>
      <c r="O10568" s="144" t="s">
        <v>1997</v>
      </c>
    </row>
    <row r="10569" spans="1:15" x14ac:dyDescent="0.2">
      <c r="A10569" t="s">
        <v>57</v>
      </c>
      <c r="B10569" s="144" t="s">
        <v>5</v>
      </c>
      <c r="C10569">
        <v>101</v>
      </c>
      <c r="D10569" t="str">
        <f>VLOOKUP(Oliusala[[#This Row],[postnumer]],Sveitarfelog[#All],4,FALSE)</f>
        <v>Garðabær,Hafnarfjarðarkaupstaður,Kópavogsbær,Reykjavíkurborg,Seltjarnarnesbær</v>
      </c>
      <c r="E10569" t="str">
        <f>VLOOKUP(Oliusala[[#This Row],[postnumer]],Sveitarfelog[#All],5,FALSE)</f>
        <v>Höfuðborgarsvæðið</v>
      </c>
      <c r="F10569" t="s">
        <v>25</v>
      </c>
      <c r="G10569" t="s">
        <v>24</v>
      </c>
      <c r="H10569" s="1" t="s">
        <v>58</v>
      </c>
      <c r="I10569" s="1">
        <v>1965008</v>
      </c>
      <c r="J10569" s="2">
        <f>VLOOKUP(Oliusala[[#This Row],[tegund]],Tegundir!$B$2:$D$19,3,FALSE)*Oliusala[[#This Row],[magn]]/1000</f>
        <v>1699.7319199999999</v>
      </c>
      <c r="K10569">
        <v>2018</v>
      </c>
      <c r="L10569" t="s">
        <v>1955</v>
      </c>
      <c r="M10569" s="144" t="s">
        <v>59</v>
      </c>
      <c r="N10569" s="144" t="s">
        <v>1939</v>
      </c>
    </row>
    <row r="10570" spans="1:15" x14ac:dyDescent="0.2">
      <c r="A10570" t="s">
        <v>68</v>
      </c>
      <c r="B10570" s="144" t="s">
        <v>110</v>
      </c>
      <c r="C10570">
        <v>420</v>
      </c>
      <c r="D10570" t="str">
        <f>VLOOKUP(Oliusala[[#This Row],[postnumer]],Sveitarfelog[#All],4,FALSE)</f>
        <v>Súðavíkurhreppur</v>
      </c>
      <c r="E10570" t="str">
        <f>VLOOKUP(Oliusala[[#This Row],[postnumer]],Sveitarfelog[#All],5,FALSE)</f>
        <v>Vestfirðir</v>
      </c>
      <c r="F10570" t="s">
        <v>29</v>
      </c>
      <c r="G10570" t="s">
        <v>24</v>
      </c>
      <c r="H10570" s="1" t="s">
        <v>60</v>
      </c>
      <c r="I10570" s="1">
        <v>29533</v>
      </c>
      <c r="J10570" s="2">
        <f>VLOOKUP(Oliusala[[#This Row],[tegund]],Tegundir!$B$2:$D$19,3,FALSE)*Oliusala[[#This Row],[magn]]/1000</f>
        <v>25.546044999999999</v>
      </c>
      <c r="K10570">
        <v>2018</v>
      </c>
      <c r="L10570" t="s">
        <v>19</v>
      </c>
      <c r="M10570" s="144" t="s">
        <v>59</v>
      </c>
      <c r="O10570" s="144" t="s">
        <v>1998</v>
      </c>
    </row>
    <row r="10571" spans="1:15" x14ac:dyDescent="0.2">
      <c r="A10571" t="s">
        <v>68</v>
      </c>
      <c r="B10571" s="144" t="s">
        <v>110</v>
      </c>
      <c r="C10571">
        <v>420</v>
      </c>
      <c r="D10571" t="str">
        <f>VLOOKUP(Oliusala[[#This Row],[postnumer]],Sveitarfelog[#All],4,FALSE)</f>
        <v>Súðavíkurhreppur</v>
      </c>
      <c r="E10571" t="str">
        <f>VLOOKUP(Oliusala[[#This Row],[postnumer]],Sveitarfelog[#All],5,FALSE)</f>
        <v>Vestfirðir</v>
      </c>
      <c r="F10571" t="s">
        <v>30</v>
      </c>
      <c r="G10571" t="s">
        <v>24</v>
      </c>
      <c r="H10571" s="1" t="s">
        <v>60</v>
      </c>
      <c r="I10571" s="1">
        <v>55981</v>
      </c>
      <c r="J10571" s="2">
        <f>VLOOKUP(Oliusala[[#This Row],[tegund]],Tegundir!$B$2:$D$19,3,FALSE)*Oliusala[[#This Row],[magn]]/1000</f>
        <v>48.423565000000004</v>
      </c>
      <c r="K10571">
        <v>2018</v>
      </c>
      <c r="L10571" t="s">
        <v>19</v>
      </c>
      <c r="M10571" s="144" t="s">
        <v>59</v>
      </c>
      <c r="O10571" s="144" t="s">
        <v>1998</v>
      </c>
    </row>
    <row r="10572" spans="1:15" x14ac:dyDescent="0.2">
      <c r="A10572" t="s">
        <v>83</v>
      </c>
      <c r="B10572" s="144" t="s">
        <v>110</v>
      </c>
      <c r="C10572">
        <v>420</v>
      </c>
      <c r="D10572" t="str">
        <f>VLOOKUP(Oliusala[[#This Row],[postnumer]],Sveitarfelog[#All],4,FALSE)</f>
        <v>Súðavíkurhreppur</v>
      </c>
      <c r="E10572" t="str">
        <f>VLOOKUP(Oliusala[[#This Row],[postnumer]],Sveitarfelog[#All],5,FALSE)</f>
        <v>Vestfirðir</v>
      </c>
      <c r="F10572" t="s">
        <v>30</v>
      </c>
      <c r="G10572" t="s">
        <v>24</v>
      </c>
      <c r="H10572" t="s">
        <v>60</v>
      </c>
      <c r="I10572" s="1">
        <v>15090</v>
      </c>
      <c r="J10572" s="2">
        <f>VLOOKUP(Oliusala[[#This Row],[tegund]],Tegundir!$B$2:$D$19,3,FALSE)*Oliusala[[#This Row],[magn]]/1000</f>
        <v>13.052850000000001</v>
      </c>
      <c r="K10572">
        <v>2018</v>
      </c>
      <c r="L10572" t="s">
        <v>19</v>
      </c>
      <c r="M10572" s="144" t="s">
        <v>59</v>
      </c>
      <c r="O10572" s="144" t="s">
        <v>1998</v>
      </c>
    </row>
    <row r="10573" spans="1:15" x14ac:dyDescent="0.2">
      <c r="A10573" t="s">
        <v>57</v>
      </c>
      <c r="B10573" s="144" t="s">
        <v>109</v>
      </c>
      <c r="C10573">
        <v>420</v>
      </c>
      <c r="D10573" t="str">
        <f>VLOOKUP(Oliusala[[#This Row],[postnumer]],Sveitarfelog[#All],4,FALSE)</f>
        <v>Súðavíkurhreppur</v>
      </c>
      <c r="E10573" t="str">
        <f>VLOOKUP(Oliusala[[#This Row],[postnumer]],Sveitarfelog[#All],5,FALSE)</f>
        <v>Vestfirðir</v>
      </c>
      <c r="F10573" t="s">
        <v>24</v>
      </c>
      <c r="G10573" t="s">
        <v>24</v>
      </c>
      <c r="H10573" s="1" t="s">
        <v>60</v>
      </c>
      <c r="I10573" s="1">
        <v>1307</v>
      </c>
      <c r="J10573" s="2">
        <f>VLOOKUP(Oliusala[[#This Row],[tegund]],Tegundir!$B$2:$D$19,3,FALSE)*Oliusala[[#This Row],[magn]]/1000</f>
        <v>1.130555</v>
      </c>
      <c r="K10573">
        <v>2018</v>
      </c>
      <c r="L10573" t="s">
        <v>18</v>
      </c>
      <c r="M10573" s="144" t="s">
        <v>59</v>
      </c>
    </row>
    <row r="10574" spans="1:15" x14ac:dyDescent="0.2">
      <c r="A10574" t="s">
        <v>57</v>
      </c>
      <c r="B10574" s="144" t="s">
        <v>110</v>
      </c>
      <c r="C10574">
        <v>420</v>
      </c>
      <c r="D10574" t="str">
        <f>VLOOKUP(Oliusala[[#This Row],[postnumer]],Sveitarfelog[#All],4,FALSE)</f>
        <v>Súðavíkurhreppur</v>
      </c>
      <c r="E10574" t="str">
        <f>VLOOKUP(Oliusala[[#This Row],[postnumer]],Sveitarfelog[#All],5,FALSE)</f>
        <v>Vestfirðir</v>
      </c>
      <c r="F10574" t="s">
        <v>29</v>
      </c>
      <c r="G10574" t="s">
        <v>24</v>
      </c>
      <c r="H10574" s="1" t="s">
        <v>60</v>
      </c>
      <c r="I10574" s="1">
        <v>3020</v>
      </c>
      <c r="J10574" s="2">
        <f>VLOOKUP(Oliusala[[#This Row],[tegund]],Tegundir!$B$2:$D$19,3,FALSE)*Oliusala[[#This Row],[magn]]/1000</f>
        <v>2.6123000000000003</v>
      </c>
      <c r="K10574">
        <v>2018</v>
      </c>
      <c r="L10574" t="s">
        <v>19</v>
      </c>
      <c r="M10574" s="144" t="s">
        <v>59</v>
      </c>
      <c r="O10574" s="144" t="s">
        <v>1998</v>
      </c>
    </row>
    <row r="10575" spans="1:15" x14ac:dyDescent="0.2">
      <c r="A10575" t="s">
        <v>57</v>
      </c>
      <c r="B10575" s="144" t="s">
        <v>110</v>
      </c>
      <c r="C10575">
        <v>420</v>
      </c>
      <c r="D10575" t="str">
        <f>VLOOKUP(Oliusala[[#This Row],[postnumer]],Sveitarfelog[#All],4,FALSE)</f>
        <v>Súðavíkurhreppur</v>
      </c>
      <c r="E10575" t="str">
        <f>VLOOKUP(Oliusala[[#This Row],[postnumer]],Sveitarfelog[#All],5,FALSE)</f>
        <v>Vestfirðir</v>
      </c>
      <c r="F10575" t="s">
        <v>30</v>
      </c>
      <c r="G10575" t="s">
        <v>24</v>
      </c>
      <c r="H10575" s="1" t="s">
        <v>60</v>
      </c>
      <c r="I10575" s="1">
        <v>44560</v>
      </c>
      <c r="J10575" s="2">
        <f>VLOOKUP(Oliusala[[#This Row],[tegund]],Tegundir!$B$2:$D$19,3,FALSE)*Oliusala[[#This Row],[magn]]/1000</f>
        <v>38.544400000000003</v>
      </c>
      <c r="K10575">
        <v>2018</v>
      </c>
      <c r="L10575" t="s">
        <v>19</v>
      </c>
      <c r="M10575" s="144" t="s">
        <v>59</v>
      </c>
      <c r="O10575" s="144" t="s">
        <v>1998</v>
      </c>
    </row>
    <row r="10576" spans="1:15" x14ac:dyDescent="0.2">
      <c r="A10576" t="s">
        <v>63</v>
      </c>
      <c r="B10576" s="144" t="s">
        <v>109</v>
      </c>
      <c r="C10576">
        <v>420</v>
      </c>
      <c r="D10576" t="str">
        <f>VLOOKUP(Oliusala[[#This Row],[postnumer]],Sveitarfelog[#All],4,FALSE)</f>
        <v>Súðavíkurhreppur</v>
      </c>
      <c r="E10576" t="str">
        <f>VLOOKUP(Oliusala[[#This Row],[postnumer]],Sveitarfelog[#All],5,FALSE)</f>
        <v>Vestfirðir</v>
      </c>
      <c r="F10576" t="s">
        <v>24</v>
      </c>
      <c r="G10576" t="s">
        <v>24</v>
      </c>
      <c r="H10576" s="1" t="s">
        <v>58</v>
      </c>
      <c r="I10576" s="1">
        <v>49420</v>
      </c>
      <c r="J10576" s="2">
        <f>VLOOKUP(Oliusala[[#This Row],[tegund]],Tegundir!$B$2:$D$19,3,FALSE)*Oliusala[[#This Row],[magn]]/1000</f>
        <v>42.7483</v>
      </c>
      <c r="K10576">
        <v>2018</v>
      </c>
      <c r="L10576" t="s">
        <v>18</v>
      </c>
      <c r="M10576" s="144" t="s">
        <v>59</v>
      </c>
    </row>
    <row r="10577" spans="1:15" x14ac:dyDescent="0.2">
      <c r="A10577" t="s">
        <v>63</v>
      </c>
      <c r="B10577" s="144" t="s">
        <v>110</v>
      </c>
      <c r="C10577">
        <v>420</v>
      </c>
      <c r="D10577" t="str">
        <f>VLOOKUP(Oliusala[[#This Row],[postnumer]],Sveitarfelog[#All],4,FALSE)</f>
        <v>Súðavíkurhreppur</v>
      </c>
      <c r="E10577" t="str">
        <f>VLOOKUP(Oliusala[[#This Row],[postnumer]],Sveitarfelog[#All],5,FALSE)</f>
        <v>Vestfirðir</v>
      </c>
      <c r="F10577" t="s">
        <v>24</v>
      </c>
      <c r="G10577" t="s">
        <v>24</v>
      </c>
      <c r="H10577" s="1" t="s">
        <v>58</v>
      </c>
      <c r="I10577" s="1">
        <v>163095</v>
      </c>
      <c r="J10577" s="2">
        <f>VLOOKUP(Oliusala[[#This Row],[tegund]],Tegundir!$B$2:$D$19,3,FALSE)*Oliusala[[#This Row],[magn]]/1000</f>
        <v>141.07717499999998</v>
      </c>
      <c r="K10577">
        <v>2018</v>
      </c>
      <c r="L10577" t="s">
        <v>18</v>
      </c>
      <c r="M10577" s="144" t="s">
        <v>59</v>
      </c>
    </row>
    <row r="10578" spans="1:15" x14ac:dyDescent="0.2">
      <c r="A10578" t="s">
        <v>68</v>
      </c>
      <c r="B10578" s="144" t="s">
        <v>110</v>
      </c>
      <c r="C10578">
        <v>420</v>
      </c>
      <c r="D10578" t="str">
        <f>VLOOKUP(Oliusala[[#This Row],[postnumer]],Sveitarfelog[#All],4,FALSE)</f>
        <v>Súðavíkurhreppur</v>
      </c>
      <c r="E10578" t="str">
        <f>VLOOKUP(Oliusala[[#This Row],[postnumer]],Sveitarfelog[#All],5,FALSE)</f>
        <v>Vestfirðir</v>
      </c>
      <c r="F10578" t="s">
        <v>25</v>
      </c>
      <c r="G10578" t="s">
        <v>24</v>
      </c>
      <c r="H10578" s="1" t="s">
        <v>60</v>
      </c>
      <c r="I10578" s="1">
        <v>10494</v>
      </c>
      <c r="J10578" s="2">
        <f>VLOOKUP(Oliusala[[#This Row],[tegund]],Tegundir!$B$2:$D$19,3,FALSE)*Oliusala[[#This Row],[magn]]/1000</f>
        <v>9.0773099999999989</v>
      </c>
      <c r="K10578">
        <v>2018</v>
      </c>
      <c r="L10578" t="s">
        <v>19</v>
      </c>
      <c r="M10578" s="144" t="s">
        <v>59</v>
      </c>
      <c r="O10578" s="144" t="s">
        <v>1997</v>
      </c>
    </row>
    <row r="10579" spans="1:15" x14ac:dyDescent="0.2">
      <c r="A10579" t="s">
        <v>83</v>
      </c>
      <c r="B10579" s="144" t="s">
        <v>109</v>
      </c>
      <c r="C10579">
        <v>420</v>
      </c>
      <c r="D10579" t="str">
        <f>VLOOKUP(Oliusala[[#This Row],[postnumer]],Sveitarfelog[#All],4,FALSE)</f>
        <v>Súðavíkurhreppur</v>
      </c>
      <c r="E10579" t="str">
        <f>VLOOKUP(Oliusala[[#This Row],[postnumer]],Sveitarfelog[#All],5,FALSE)</f>
        <v>Vestfirðir</v>
      </c>
      <c r="F10579" t="s">
        <v>25</v>
      </c>
      <c r="G10579" t="s">
        <v>24</v>
      </c>
      <c r="H10579" s="1" t="s">
        <v>60</v>
      </c>
      <c r="I10579" s="1">
        <v>26065</v>
      </c>
      <c r="J10579" s="2">
        <f>VLOOKUP(Oliusala[[#This Row],[tegund]],Tegundir!$B$2:$D$19,3,FALSE)*Oliusala[[#This Row],[magn]]/1000</f>
        <v>22.546225</v>
      </c>
      <c r="K10579">
        <v>2018</v>
      </c>
      <c r="L10579" t="s">
        <v>1955</v>
      </c>
      <c r="M10579" s="144" t="s">
        <v>59</v>
      </c>
    </row>
    <row r="10580" spans="1:15" x14ac:dyDescent="0.2">
      <c r="A10580" t="s">
        <v>57</v>
      </c>
      <c r="B10580" s="144" t="s">
        <v>109</v>
      </c>
      <c r="C10580">
        <v>420</v>
      </c>
      <c r="D10580" t="str">
        <f>VLOOKUP(Oliusala[[#This Row],[postnumer]],Sveitarfelog[#All],4,FALSE)</f>
        <v>Súðavíkurhreppur</v>
      </c>
      <c r="E10580" t="str">
        <f>VLOOKUP(Oliusala[[#This Row],[postnumer]],Sveitarfelog[#All],5,FALSE)</f>
        <v>Vestfirðir</v>
      </c>
      <c r="F10580" t="s">
        <v>25</v>
      </c>
      <c r="G10580" t="s">
        <v>24</v>
      </c>
      <c r="H10580" s="1" t="s">
        <v>60</v>
      </c>
      <c r="I10580" s="1">
        <v>21191</v>
      </c>
      <c r="J10580" s="2">
        <f>VLOOKUP(Oliusala[[#This Row],[tegund]],Tegundir!$B$2:$D$19,3,FALSE)*Oliusala[[#This Row],[magn]]/1000</f>
        <v>18.330214999999999</v>
      </c>
      <c r="K10580">
        <v>2018</v>
      </c>
      <c r="L10580" t="s">
        <v>19</v>
      </c>
      <c r="M10580" s="144" t="s">
        <v>59</v>
      </c>
      <c r="O10580" s="144" t="s">
        <v>1997</v>
      </c>
    </row>
    <row r="10581" spans="1:15" x14ac:dyDescent="0.2">
      <c r="A10581" t="s">
        <v>57</v>
      </c>
      <c r="B10581" s="144" t="s">
        <v>110</v>
      </c>
      <c r="C10581">
        <v>420</v>
      </c>
      <c r="D10581" t="str">
        <f>VLOOKUP(Oliusala[[#This Row],[postnumer]],Sveitarfelog[#All],4,FALSE)</f>
        <v>Súðavíkurhreppur</v>
      </c>
      <c r="E10581" t="str">
        <f>VLOOKUP(Oliusala[[#This Row],[postnumer]],Sveitarfelog[#All],5,FALSE)</f>
        <v>Vestfirðir</v>
      </c>
      <c r="F10581" t="s">
        <v>25</v>
      </c>
      <c r="G10581" t="s">
        <v>24</v>
      </c>
      <c r="H10581" s="1" t="s">
        <v>60</v>
      </c>
      <c r="I10581" s="1">
        <v>8063</v>
      </c>
      <c r="J10581" s="2">
        <f>VLOOKUP(Oliusala[[#This Row],[tegund]],Tegundir!$B$2:$D$19,3,FALSE)*Oliusala[[#This Row],[magn]]/1000</f>
        <v>6.9744950000000001</v>
      </c>
      <c r="K10581">
        <v>2018</v>
      </c>
      <c r="L10581" t="s">
        <v>19</v>
      </c>
      <c r="M10581" s="144" t="s">
        <v>59</v>
      </c>
      <c r="O10581" s="144" t="s">
        <v>1997</v>
      </c>
    </row>
    <row r="10582" spans="1:15" x14ac:dyDescent="0.2">
      <c r="A10582" t="s">
        <v>68</v>
      </c>
      <c r="B10582" s="144" t="s">
        <v>112</v>
      </c>
      <c r="C10582">
        <v>425</v>
      </c>
      <c r="D10582" t="str">
        <f>VLOOKUP(Oliusala[[#This Row],[postnumer]],Sveitarfelog[#All],4,FALSE)</f>
        <v>Ísafjarðarbær</v>
      </c>
      <c r="E10582" t="str">
        <f>VLOOKUP(Oliusala[[#This Row],[postnumer]],Sveitarfelog[#All],5,FALSE)</f>
        <v>Vestfirðir</v>
      </c>
      <c r="F10582" t="s">
        <v>29</v>
      </c>
      <c r="G10582" t="s">
        <v>24</v>
      </c>
      <c r="H10582" s="1" t="s">
        <v>60</v>
      </c>
      <c r="I10582" s="1">
        <v>8000</v>
      </c>
      <c r="J10582" s="2">
        <f>VLOOKUP(Oliusala[[#This Row],[tegund]],Tegundir!$B$2:$D$19,3,FALSE)*Oliusala[[#This Row],[magn]]/1000</f>
        <v>6.92</v>
      </c>
      <c r="K10582">
        <v>2018</v>
      </c>
      <c r="L10582" t="s">
        <v>19</v>
      </c>
      <c r="M10582" s="144" t="s">
        <v>59</v>
      </c>
      <c r="O10582" s="144" t="s">
        <v>1998</v>
      </c>
    </row>
    <row r="10583" spans="1:15" x14ac:dyDescent="0.2">
      <c r="A10583" t="s">
        <v>83</v>
      </c>
      <c r="B10583" s="144" t="s">
        <v>112</v>
      </c>
      <c r="C10583">
        <v>425</v>
      </c>
      <c r="D10583" t="str">
        <f>VLOOKUP(Oliusala[[#This Row],[postnumer]],Sveitarfelog[#All],4,FALSE)</f>
        <v>Ísafjarðarbær</v>
      </c>
      <c r="E10583" t="str">
        <f>VLOOKUP(Oliusala[[#This Row],[postnumer]],Sveitarfelog[#All],5,FALSE)</f>
        <v>Vestfirðir</v>
      </c>
      <c r="F10583" t="s">
        <v>29</v>
      </c>
      <c r="G10583" t="s">
        <v>24</v>
      </c>
      <c r="H10583" s="1" t="s">
        <v>60</v>
      </c>
      <c r="I10583" s="1">
        <v>29820</v>
      </c>
      <c r="J10583" s="2">
        <f>VLOOKUP(Oliusala[[#This Row],[tegund]],Tegundir!$B$2:$D$19,3,FALSE)*Oliusala[[#This Row],[magn]]/1000</f>
        <v>25.7943</v>
      </c>
      <c r="K10583">
        <v>2018</v>
      </c>
      <c r="L10583" t="s">
        <v>19</v>
      </c>
      <c r="M10583" s="144" t="s">
        <v>59</v>
      </c>
      <c r="O10583" s="144" t="s">
        <v>1998</v>
      </c>
    </row>
    <row r="10584" spans="1:15" x14ac:dyDescent="0.2">
      <c r="A10584" t="s">
        <v>57</v>
      </c>
      <c r="B10584" s="144" t="s">
        <v>112</v>
      </c>
      <c r="C10584">
        <v>425</v>
      </c>
      <c r="D10584" t="str">
        <f>VLOOKUP(Oliusala[[#This Row],[postnumer]],Sveitarfelog[#All],4,FALSE)</f>
        <v>Ísafjarðarbær</v>
      </c>
      <c r="E10584" t="str">
        <f>VLOOKUP(Oliusala[[#This Row],[postnumer]],Sveitarfelog[#All],5,FALSE)</f>
        <v>Vestfirðir</v>
      </c>
      <c r="F10584" t="s">
        <v>24</v>
      </c>
      <c r="G10584" t="s">
        <v>24</v>
      </c>
      <c r="H10584" t="s">
        <v>60</v>
      </c>
      <c r="I10584" s="1">
        <v>7804</v>
      </c>
      <c r="J10584" s="2">
        <f>VLOOKUP(Oliusala[[#This Row],[tegund]],Tegundir!$B$2:$D$19,3,FALSE)*Oliusala[[#This Row],[magn]]/1000</f>
        <v>6.7504600000000003</v>
      </c>
      <c r="K10584">
        <v>2018</v>
      </c>
      <c r="L10584" t="s">
        <v>18</v>
      </c>
      <c r="M10584" s="144" t="s">
        <v>59</v>
      </c>
    </row>
    <row r="10585" spans="1:15" x14ac:dyDescent="0.2">
      <c r="A10585" t="s">
        <v>57</v>
      </c>
      <c r="B10585" s="144" t="s">
        <v>112</v>
      </c>
      <c r="C10585">
        <v>425</v>
      </c>
      <c r="D10585" t="str">
        <f>VLOOKUP(Oliusala[[#This Row],[postnumer]],Sveitarfelog[#All],4,FALSE)</f>
        <v>Ísafjarðarbær</v>
      </c>
      <c r="E10585" t="str">
        <f>VLOOKUP(Oliusala[[#This Row],[postnumer]],Sveitarfelog[#All],5,FALSE)</f>
        <v>Vestfirðir</v>
      </c>
      <c r="F10585" t="s">
        <v>29</v>
      </c>
      <c r="G10585" t="s">
        <v>24</v>
      </c>
      <c r="H10585" s="1" t="s">
        <v>60</v>
      </c>
      <c r="I10585" s="1">
        <v>9877</v>
      </c>
      <c r="J10585" s="2">
        <f>VLOOKUP(Oliusala[[#This Row],[tegund]],Tegundir!$B$2:$D$19,3,FALSE)*Oliusala[[#This Row],[magn]]/1000</f>
        <v>8.5436049999999994</v>
      </c>
      <c r="K10585">
        <v>2018</v>
      </c>
      <c r="L10585" t="s">
        <v>19</v>
      </c>
      <c r="M10585" s="144" t="s">
        <v>59</v>
      </c>
      <c r="O10585" s="144" t="s">
        <v>1998</v>
      </c>
    </row>
    <row r="10586" spans="1:15" x14ac:dyDescent="0.2">
      <c r="A10586" t="s">
        <v>63</v>
      </c>
      <c r="B10586" s="144" t="s">
        <v>112</v>
      </c>
      <c r="C10586">
        <v>425</v>
      </c>
      <c r="D10586" t="str">
        <f>VLOOKUP(Oliusala[[#This Row],[postnumer]],Sveitarfelog[#All],4,FALSE)</f>
        <v>Ísafjarðarbær</v>
      </c>
      <c r="E10586" t="str">
        <f>VLOOKUP(Oliusala[[#This Row],[postnumer]],Sveitarfelog[#All],5,FALSE)</f>
        <v>Vestfirðir</v>
      </c>
      <c r="F10586" t="s">
        <v>24</v>
      </c>
      <c r="G10586" t="s">
        <v>24</v>
      </c>
      <c r="H10586" t="s">
        <v>58</v>
      </c>
      <c r="I10586" s="1">
        <v>55402</v>
      </c>
      <c r="J10586" s="2">
        <f>VLOOKUP(Oliusala[[#This Row],[tegund]],Tegundir!$B$2:$D$19,3,FALSE)*Oliusala[[#This Row],[magn]]/1000</f>
        <v>47.922729999999994</v>
      </c>
      <c r="K10586">
        <v>2018</v>
      </c>
      <c r="L10586" t="s">
        <v>18</v>
      </c>
      <c r="M10586" s="144" t="s">
        <v>59</v>
      </c>
    </row>
    <row r="10587" spans="1:15" x14ac:dyDescent="0.2">
      <c r="A10587" t="s">
        <v>63</v>
      </c>
      <c r="B10587" s="144" t="s">
        <v>113</v>
      </c>
      <c r="C10587">
        <v>430</v>
      </c>
      <c r="D10587" t="str">
        <f>VLOOKUP(Oliusala[[#This Row],[postnumer]],Sveitarfelog[#All],4,FALSE)</f>
        <v>Ísafjarðarbær</v>
      </c>
      <c r="E10587" t="str">
        <f>VLOOKUP(Oliusala[[#This Row],[postnumer]],Sveitarfelog[#All],5,FALSE)</f>
        <v>Vestfirðir</v>
      </c>
      <c r="F10587" t="s">
        <v>24</v>
      </c>
      <c r="G10587" t="s">
        <v>24</v>
      </c>
      <c r="H10587" s="1" t="s">
        <v>58</v>
      </c>
      <c r="I10587" s="1">
        <v>23163</v>
      </c>
      <c r="J10587" s="2">
        <f>VLOOKUP(Oliusala[[#This Row],[tegund]],Tegundir!$B$2:$D$19,3,FALSE)*Oliusala[[#This Row],[magn]]/1000</f>
        <v>20.035995</v>
      </c>
      <c r="K10587">
        <v>2018</v>
      </c>
      <c r="L10587" t="s">
        <v>18</v>
      </c>
      <c r="M10587" s="144" t="s">
        <v>59</v>
      </c>
    </row>
    <row r="10588" spans="1:15" x14ac:dyDescent="0.2">
      <c r="A10588" t="s">
        <v>68</v>
      </c>
      <c r="B10588" s="144" t="s">
        <v>83</v>
      </c>
      <c r="C10588">
        <v>400</v>
      </c>
      <c r="D10588" t="str">
        <f>VLOOKUP(Oliusala[[#This Row],[postnumer]],Sveitarfelog[#All],4,FALSE)</f>
        <v>Ísafjarðarbær</v>
      </c>
      <c r="E10588" t="str">
        <f>VLOOKUP(Oliusala[[#This Row],[postnumer]],Sveitarfelog[#All],5,FALSE)</f>
        <v>Vestfirðir</v>
      </c>
      <c r="F10588" t="s">
        <v>25</v>
      </c>
      <c r="G10588" t="s">
        <v>24</v>
      </c>
      <c r="H10588" s="1" t="s">
        <v>60</v>
      </c>
      <c r="I10588" s="1">
        <v>195272</v>
      </c>
      <c r="J10588" s="2">
        <f>VLOOKUP(Oliusala[[#This Row],[tegund]],Tegundir!$B$2:$D$19,3,FALSE)*Oliusala[[#This Row],[magn]]/1000</f>
        <v>168.91028</v>
      </c>
      <c r="K10588">
        <v>2018</v>
      </c>
      <c r="L10588" t="s">
        <v>1955</v>
      </c>
      <c r="M10588" s="144" t="s">
        <v>59</v>
      </c>
    </row>
    <row r="10589" spans="1:15" x14ac:dyDescent="0.2">
      <c r="A10589" t="s">
        <v>83</v>
      </c>
      <c r="B10589" s="144" t="s">
        <v>83</v>
      </c>
      <c r="C10589">
        <v>400</v>
      </c>
      <c r="D10589" t="str">
        <f>VLOOKUP(Oliusala[[#This Row],[postnumer]],Sveitarfelog[#All],4,FALSE)</f>
        <v>Ísafjarðarbær</v>
      </c>
      <c r="E10589" t="str">
        <f>VLOOKUP(Oliusala[[#This Row],[postnumer]],Sveitarfelog[#All],5,FALSE)</f>
        <v>Vestfirðir</v>
      </c>
      <c r="F10589" t="s">
        <v>25</v>
      </c>
      <c r="G10589" t="s">
        <v>24</v>
      </c>
      <c r="H10589" s="1" t="s">
        <v>58</v>
      </c>
      <c r="I10589" s="1">
        <v>334216</v>
      </c>
      <c r="J10589" s="2">
        <f>VLOOKUP(Oliusala[[#This Row],[tegund]],Tegundir!$B$2:$D$19,3,FALSE)*Oliusala[[#This Row],[magn]]/1000</f>
        <v>289.09684000000004</v>
      </c>
      <c r="K10589">
        <v>2018</v>
      </c>
      <c r="L10589" t="s">
        <v>1955</v>
      </c>
      <c r="M10589" s="144" t="s">
        <v>59</v>
      </c>
    </row>
    <row r="10590" spans="1:15" x14ac:dyDescent="0.2">
      <c r="A10590" t="s">
        <v>57</v>
      </c>
      <c r="B10590" s="144" t="s">
        <v>83</v>
      </c>
      <c r="C10590">
        <v>400</v>
      </c>
      <c r="D10590" t="str">
        <f>VLOOKUP(Oliusala[[#This Row],[postnumer]],Sveitarfelog[#All],4,FALSE)</f>
        <v>Ísafjarðarbær</v>
      </c>
      <c r="E10590" t="str">
        <f>VLOOKUP(Oliusala[[#This Row],[postnumer]],Sveitarfelog[#All],5,FALSE)</f>
        <v>Vestfirðir</v>
      </c>
      <c r="F10590" t="s">
        <v>25</v>
      </c>
      <c r="G10590" t="s">
        <v>24</v>
      </c>
      <c r="H10590" s="1" t="s">
        <v>60</v>
      </c>
      <c r="I10590" s="1">
        <v>48954</v>
      </c>
      <c r="J10590" s="2">
        <f>VLOOKUP(Oliusala[[#This Row],[tegund]],Tegundir!$B$2:$D$19,3,FALSE)*Oliusala[[#This Row],[magn]]/1000</f>
        <v>42.345210000000002</v>
      </c>
      <c r="K10590">
        <v>2018</v>
      </c>
      <c r="L10590" t="s">
        <v>1955</v>
      </c>
      <c r="M10590" s="144" t="s">
        <v>59</v>
      </c>
    </row>
    <row r="10591" spans="1:15" x14ac:dyDescent="0.2">
      <c r="A10591" t="s">
        <v>63</v>
      </c>
      <c r="B10591" s="144" t="s">
        <v>83</v>
      </c>
      <c r="C10591">
        <v>400</v>
      </c>
      <c r="D10591" t="str">
        <f>VLOOKUP(Oliusala[[#This Row],[postnumer]],Sveitarfelog[#All],4,FALSE)</f>
        <v>Ísafjarðarbær</v>
      </c>
      <c r="E10591" t="str">
        <f>VLOOKUP(Oliusala[[#This Row],[postnumer]],Sveitarfelog[#All],5,FALSE)</f>
        <v>Vestfirðir</v>
      </c>
      <c r="F10591" t="s">
        <v>25</v>
      </c>
      <c r="G10591" t="s">
        <v>24</v>
      </c>
      <c r="H10591" t="s">
        <v>58</v>
      </c>
      <c r="I10591" s="1">
        <v>97156</v>
      </c>
      <c r="J10591" s="2">
        <f>VLOOKUP(Oliusala[[#This Row],[tegund]],Tegundir!$B$2:$D$19,3,FALSE)*Oliusala[[#This Row],[magn]]/1000</f>
        <v>84.039940000000001</v>
      </c>
      <c r="K10591">
        <v>2018</v>
      </c>
      <c r="L10591" t="s">
        <v>1955</v>
      </c>
      <c r="M10591" s="144" t="s">
        <v>59</v>
      </c>
    </row>
    <row r="10592" spans="1:15" x14ac:dyDescent="0.2">
      <c r="A10592" t="s">
        <v>63</v>
      </c>
      <c r="B10592" s="144" t="s">
        <v>83</v>
      </c>
      <c r="C10592">
        <v>400</v>
      </c>
      <c r="D10592" t="str">
        <f>VLOOKUP(Oliusala[[#This Row],[postnumer]],Sveitarfelog[#All],4,FALSE)</f>
        <v>Ísafjarðarbær</v>
      </c>
      <c r="E10592" t="str">
        <f>VLOOKUP(Oliusala[[#This Row],[postnumer]],Sveitarfelog[#All],5,FALSE)</f>
        <v>Vestfirðir</v>
      </c>
      <c r="F10592" t="s">
        <v>25</v>
      </c>
      <c r="G10592" t="s">
        <v>24</v>
      </c>
      <c r="H10592" t="s">
        <v>58</v>
      </c>
      <c r="I10592" s="1">
        <v>42038</v>
      </c>
      <c r="J10592" s="2">
        <f>VLOOKUP(Oliusala[[#This Row],[tegund]],Tegundir!$B$2:$D$19,3,FALSE)*Oliusala[[#This Row],[magn]]/1000</f>
        <v>36.362870000000001</v>
      </c>
      <c r="K10592">
        <v>2018</v>
      </c>
      <c r="L10592" t="s">
        <v>1955</v>
      </c>
      <c r="M10592" s="144" t="s">
        <v>59</v>
      </c>
    </row>
    <row r="10593" spans="1:15" x14ac:dyDescent="0.2">
      <c r="A10593" t="s">
        <v>68</v>
      </c>
      <c r="B10593" s="144" t="s">
        <v>112</v>
      </c>
      <c r="C10593">
        <v>425</v>
      </c>
      <c r="D10593" t="str">
        <f>VLOOKUP(Oliusala[[#This Row],[postnumer]],Sveitarfelog[#All],4,FALSE)</f>
        <v>Ísafjarðarbær</v>
      </c>
      <c r="E10593" t="str">
        <f>VLOOKUP(Oliusala[[#This Row],[postnumer]],Sveitarfelog[#All],5,FALSE)</f>
        <v>Vestfirðir</v>
      </c>
      <c r="F10593" t="s">
        <v>25</v>
      </c>
      <c r="G10593" t="s">
        <v>24</v>
      </c>
      <c r="H10593" t="s">
        <v>60</v>
      </c>
      <c r="I10593" s="1">
        <v>29120</v>
      </c>
      <c r="J10593" s="2">
        <f>VLOOKUP(Oliusala[[#This Row],[tegund]],Tegundir!$B$2:$D$19,3,FALSE)*Oliusala[[#This Row],[magn]]/1000</f>
        <v>25.188800000000001</v>
      </c>
      <c r="K10593">
        <v>2018</v>
      </c>
      <c r="L10593" t="s">
        <v>19</v>
      </c>
      <c r="M10593" s="144" t="s">
        <v>59</v>
      </c>
      <c r="O10593" s="144" t="s">
        <v>1997</v>
      </c>
    </row>
    <row r="10594" spans="1:15" x14ac:dyDescent="0.2">
      <c r="A10594" t="s">
        <v>83</v>
      </c>
      <c r="B10594" s="144" t="s">
        <v>112</v>
      </c>
      <c r="C10594">
        <v>425</v>
      </c>
      <c r="D10594" t="str">
        <f>VLOOKUP(Oliusala[[#This Row],[postnumer]],Sveitarfelog[#All],4,FALSE)</f>
        <v>Ísafjarðarbær</v>
      </c>
      <c r="E10594" t="str">
        <f>VLOOKUP(Oliusala[[#This Row],[postnumer]],Sveitarfelog[#All],5,FALSE)</f>
        <v>Vestfirðir</v>
      </c>
      <c r="F10594" t="s">
        <v>25</v>
      </c>
      <c r="G10594" t="s">
        <v>24</v>
      </c>
      <c r="H10594" s="1" t="s">
        <v>60</v>
      </c>
      <c r="I10594" s="1">
        <v>20310</v>
      </c>
      <c r="J10594" s="2">
        <f>VLOOKUP(Oliusala[[#This Row],[tegund]],Tegundir!$B$2:$D$19,3,FALSE)*Oliusala[[#This Row],[magn]]/1000</f>
        <v>17.568150000000003</v>
      </c>
      <c r="K10594">
        <v>2018</v>
      </c>
      <c r="L10594" t="s">
        <v>19</v>
      </c>
      <c r="M10594" s="144" t="s">
        <v>59</v>
      </c>
      <c r="O10594" s="144" t="s">
        <v>1997</v>
      </c>
    </row>
    <row r="10595" spans="1:15" x14ac:dyDescent="0.2">
      <c r="A10595" t="s">
        <v>57</v>
      </c>
      <c r="B10595" s="144" t="s">
        <v>112</v>
      </c>
      <c r="C10595">
        <v>425</v>
      </c>
      <c r="D10595" t="str">
        <f>VLOOKUP(Oliusala[[#This Row],[postnumer]],Sveitarfelog[#All],4,FALSE)</f>
        <v>Ísafjarðarbær</v>
      </c>
      <c r="E10595" t="str">
        <f>VLOOKUP(Oliusala[[#This Row],[postnumer]],Sveitarfelog[#All],5,FALSE)</f>
        <v>Vestfirðir</v>
      </c>
      <c r="F10595" t="s">
        <v>25</v>
      </c>
      <c r="G10595" t="s">
        <v>24</v>
      </c>
      <c r="H10595" s="1" t="s">
        <v>60</v>
      </c>
      <c r="I10595" s="1">
        <v>102629</v>
      </c>
      <c r="J10595" s="2">
        <f>VLOOKUP(Oliusala[[#This Row],[tegund]],Tegundir!$B$2:$D$19,3,FALSE)*Oliusala[[#This Row],[magn]]/1000</f>
        <v>88.774084999999985</v>
      </c>
      <c r="K10595">
        <v>2018</v>
      </c>
      <c r="L10595" t="s">
        <v>19</v>
      </c>
      <c r="M10595" s="144" t="s">
        <v>59</v>
      </c>
      <c r="O10595" s="144" t="s">
        <v>1997</v>
      </c>
    </row>
    <row r="10596" spans="1:15" x14ac:dyDescent="0.2">
      <c r="A10596" t="s">
        <v>63</v>
      </c>
      <c r="B10596" s="144" t="s">
        <v>112</v>
      </c>
      <c r="C10596">
        <v>425</v>
      </c>
      <c r="D10596" t="str">
        <f>VLOOKUP(Oliusala[[#This Row],[postnumer]],Sveitarfelog[#All],4,FALSE)</f>
        <v>Ísafjarðarbær</v>
      </c>
      <c r="E10596" t="str">
        <f>VLOOKUP(Oliusala[[#This Row],[postnumer]],Sveitarfelog[#All],5,FALSE)</f>
        <v>Vestfirðir</v>
      </c>
      <c r="F10596" t="s">
        <v>25</v>
      </c>
      <c r="G10596" t="s">
        <v>24</v>
      </c>
      <c r="H10596" t="s">
        <v>58</v>
      </c>
      <c r="I10596" s="1">
        <v>28927</v>
      </c>
      <c r="J10596" s="2">
        <f>VLOOKUP(Oliusala[[#This Row],[tegund]],Tegundir!$B$2:$D$19,3,FALSE)*Oliusala[[#This Row],[magn]]/1000</f>
        <v>25.021854999999999</v>
      </c>
      <c r="K10596">
        <v>2018</v>
      </c>
      <c r="L10596" t="s">
        <v>19</v>
      </c>
      <c r="M10596" s="144" t="s">
        <v>59</v>
      </c>
      <c r="O10596" s="144" t="s">
        <v>1997</v>
      </c>
    </row>
    <row r="10597" spans="1:15" x14ac:dyDescent="0.2">
      <c r="A10597" t="s">
        <v>68</v>
      </c>
      <c r="B10597" s="144" t="s">
        <v>113</v>
      </c>
      <c r="C10597">
        <v>430</v>
      </c>
      <c r="D10597" t="str">
        <f>VLOOKUP(Oliusala[[#This Row],[postnumer]],Sveitarfelog[#All],4,FALSE)</f>
        <v>Ísafjarðarbær</v>
      </c>
      <c r="E10597" t="str">
        <f>VLOOKUP(Oliusala[[#This Row],[postnumer]],Sveitarfelog[#All],5,FALSE)</f>
        <v>Vestfirðir</v>
      </c>
      <c r="F10597" t="s">
        <v>25</v>
      </c>
      <c r="G10597" t="s">
        <v>24</v>
      </c>
      <c r="H10597" s="1" t="s">
        <v>60</v>
      </c>
      <c r="I10597" s="1">
        <v>12684</v>
      </c>
      <c r="J10597" s="2">
        <f>VLOOKUP(Oliusala[[#This Row],[tegund]],Tegundir!$B$2:$D$19,3,FALSE)*Oliusala[[#This Row],[magn]]/1000</f>
        <v>10.97166</v>
      </c>
      <c r="K10597">
        <v>2018</v>
      </c>
      <c r="L10597" t="s">
        <v>19</v>
      </c>
      <c r="M10597" s="144" t="s">
        <v>59</v>
      </c>
      <c r="O10597" s="144" t="s">
        <v>1997</v>
      </c>
    </row>
    <row r="10598" spans="1:15" x14ac:dyDescent="0.2">
      <c r="A10598" t="s">
        <v>83</v>
      </c>
      <c r="B10598" s="144" t="s">
        <v>113</v>
      </c>
      <c r="C10598">
        <v>430</v>
      </c>
      <c r="D10598" t="str">
        <f>VLOOKUP(Oliusala[[#This Row],[postnumer]],Sveitarfelog[#All],4,FALSE)</f>
        <v>Ísafjarðarbær</v>
      </c>
      <c r="E10598" t="str">
        <f>VLOOKUP(Oliusala[[#This Row],[postnumer]],Sveitarfelog[#All],5,FALSE)</f>
        <v>Vestfirðir</v>
      </c>
      <c r="F10598" t="s">
        <v>25</v>
      </c>
      <c r="G10598" t="s">
        <v>24</v>
      </c>
      <c r="H10598" t="s">
        <v>60</v>
      </c>
      <c r="I10598" s="1">
        <v>74932</v>
      </c>
      <c r="J10598" s="2">
        <f>VLOOKUP(Oliusala[[#This Row],[tegund]],Tegundir!$B$2:$D$19,3,FALSE)*Oliusala[[#This Row],[magn]]/1000</f>
        <v>64.816180000000003</v>
      </c>
      <c r="K10598">
        <v>2018</v>
      </c>
      <c r="L10598" t="s">
        <v>19</v>
      </c>
      <c r="M10598" s="144" t="s">
        <v>59</v>
      </c>
      <c r="O10598" s="144" t="s">
        <v>1997</v>
      </c>
    </row>
    <row r="10599" spans="1:15" x14ac:dyDescent="0.2">
      <c r="A10599" t="s">
        <v>57</v>
      </c>
      <c r="B10599" s="144" t="s">
        <v>113</v>
      </c>
      <c r="C10599">
        <v>430</v>
      </c>
      <c r="D10599" t="str">
        <f>VLOOKUP(Oliusala[[#This Row],[postnumer]],Sveitarfelog[#All],4,FALSE)</f>
        <v>Ísafjarðarbær</v>
      </c>
      <c r="E10599" t="str">
        <f>VLOOKUP(Oliusala[[#This Row],[postnumer]],Sveitarfelog[#All],5,FALSE)</f>
        <v>Vestfirðir</v>
      </c>
      <c r="F10599" t="s">
        <v>25</v>
      </c>
      <c r="G10599" t="s">
        <v>24</v>
      </c>
      <c r="H10599" s="1" t="s">
        <v>60</v>
      </c>
      <c r="I10599" s="1">
        <v>186705</v>
      </c>
      <c r="J10599" s="2">
        <f>VLOOKUP(Oliusala[[#This Row],[tegund]],Tegundir!$B$2:$D$19,3,FALSE)*Oliusala[[#This Row],[magn]]/1000</f>
        <v>161.49982500000002</v>
      </c>
      <c r="K10599">
        <v>2018</v>
      </c>
      <c r="L10599" t="s">
        <v>19</v>
      </c>
      <c r="M10599" s="144" t="s">
        <v>59</v>
      </c>
      <c r="O10599" s="144" t="s">
        <v>1997</v>
      </c>
    </row>
    <row r="10600" spans="1:15" x14ac:dyDescent="0.2">
      <c r="A10600" t="s">
        <v>63</v>
      </c>
      <c r="B10600" s="144" t="s">
        <v>113</v>
      </c>
      <c r="C10600">
        <v>430</v>
      </c>
      <c r="D10600" t="str">
        <f>VLOOKUP(Oliusala[[#This Row],[postnumer]],Sveitarfelog[#All],4,FALSE)</f>
        <v>Ísafjarðarbær</v>
      </c>
      <c r="E10600" t="str">
        <f>VLOOKUP(Oliusala[[#This Row],[postnumer]],Sveitarfelog[#All],5,FALSE)</f>
        <v>Vestfirðir</v>
      </c>
      <c r="F10600" t="s">
        <v>25</v>
      </c>
      <c r="G10600" t="s">
        <v>24</v>
      </c>
      <c r="H10600" s="1" t="s">
        <v>58</v>
      </c>
      <c r="I10600" s="1">
        <v>27801</v>
      </c>
      <c r="J10600" s="2">
        <f>VLOOKUP(Oliusala[[#This Row],[tegund]],Tegundir!$B$2:$D$19,3,FALSE)*Oliusala[[#This Row],[magn]]/1000</f>
        <v>24.047864999999998</v>
      </c>
      <c r="K10600">
        <v>2018</v>
      </c>
      <c r="L10600" t="s">
        <v>19</v>
      </c>
      <c r="M10600" s="144" t="s">
        <v>59</v>
      </c>
      <c r="O10600" s="144" t="s">
        <v>1997</v>
      </c>
    </row>
    <row r="10601" spans="1:15" x14ac:dyDescent="0.2">
      <c r="A10601" t="s">
        <v>68</v>
      </c>
      <c r="B10601" s="144" t="s">
        <v>119</v>
      </c>
      <c r="C10601">
        <v>470</v>
      </c>
      <c r="D10601" t="str">
        <f>VLOOKUP(Oliusala[[#This Row],[postnumer]],Sveitarfelog[#All],4,FALSE)</f>
        <v>Ísafjarðarbær</v>
      </c>
      <c r="E10601" t="str">
        <f>VLOOKUP(Oliusala[[#This Row],[postnumer]],Sveitarfelog[#All],5,FALSE)</f>
        <v>Vestfirðir</v>
      </c>
      <c r="F10601" t="s">
        <v>25</v>
      </c>
      <c r="G10601" t="s">
        <v>24</v>
      </c>
      <c r="H10601" t="s">
        <v>60</v>
      </c>
      <c r="I10601" s="1">
        <v>21822</v>
      </c>
      <c r="J10601" s="2">
        <f>VLOOKUP(Oliusala[[#This Row],[tegund]],Tegundir!$B$2:$D$19,3,FALSE)*Oliusala[[#This Row],[magn]]/1000</f>
        <v>18.87603</v>
      </c>
      <c r="K10601">
        <v>2018</v>
      </c>
      <c r="L10601" t="s">
        <v>19</v>
      </c>
      <c r="M10601" s="144" t="s">
        <v>59</v>
      </c>
      <c r="O10601" s="144" t="s">
        <v>1997</v>
      </c>
    </row>
    <row r="10602" spans="1:15" x14ac:dyDescent="0.2">
      <c r="A10602" t="s">
        <v>83</v>
      </c>
      <c r="B10602" s="144" t="s">
        <v>73</v>
      </c>
      <c r="C10602">
        <v>450</v>
      </c>
      <c r="D10602" t="str">
        <f>VLOOKUP(Oliusala[[#This Row],[postnumer]],Sveitarfelog[#All],4,FALSE)</f>
        <v>Vesturbyggð</v>
      </c>
      <c r="E10602" t="str">
        <f>VLOOKUP(Oliusala[[#This Row],[postnumer]],Sveitarfelog[#All],5,FALSE)</f>
        <v>Vestfirðir</v>
      </c>
      <c r="F10602" t="s">
        <v>24</v>
      </c>
      <c r="G10602" t="s">
        <v>24</v>
      </c>
      <c r="H10602" t="s">
        <v>60</v>
      </c>
      <c r="I10602" s="1">
        <v>35769</v>
      </c>
      <c r="J10602" s="2">
        <f>VLOOKUP(Oliusala[[#This Row],[tegund]],Tegundir!$B$2:$D$19,3,FALSE)*Oliusala[[#This Row],[magn]]/1000</f>
        <v>30.940185</v>
      </c>
      <c r="K10602">
        <v>2018</v>
      </c>
      <c r="L10602" t="s">
        <v>18</v>
      </c>
      <c r="M10602" s="144" t="s">
        <v>59</v>
      </c>
    </row>
    <row r="10603" spans="1:15" x14ac:dyDescent="0.2">
      <c r="A10603" t="s">
        <v>73</v>
      </c>
      <c r="B10603" s="144" t="s">
        <v>73</v>
      </c>
      <c r="C10603">
        <v>450</v>
      </c>
      <c r="D10603" t="str">
        <f>VLOOKUP(Oliusala[[#This Row],[postnumer]],Sveitarfelog[#All],4,FALSE)</f>
        <v>Vesturbyggð</v>
      </c>
      <c r="E10603" t="str">
        <f>VLOOKUP(Oliusala[[#This Row],[postnumer]],Sveitarfelog[#All],5,FALSE)</f>
        <v>Vestfirðir</v>
      </c>
      <c r="F10603" t="s">
        <v>24</v>
      </c>
      <c r="G10603" t="s">
        <v>24</v>
      </c>
      <c r="H10603" s="1" t="s">
        <v>58</v>
      </c>
      <c r="I10603" s="1">
        <v>131355</v>
      </c>
      <c r="J10603" s="2">
        <f>VLOOKUP(Oliusala[[#This Row],[tegund]],Tegundir!$B$2:$D$19,3,FALSE)*Oliusala[[#This Row],[magn]]/1000</f>
        <v>113.622075</v>
      </c>
      <c r="K10603">
        <v>2018</v>
      </c>
      <c r="L10603" t="s">
        <v>18</v>
      </c>
      <c r="M10603" s="144" t="s">
        <v>59</v>
      </c>
    </row>
    <row r="10604" spans="1:15" x14ac:dyDescent="0.2">
      <c r="A10604" t="s">
        <v>73</v>
      </c>
      <c r="B10604" s="144" t="s">
        <v>73</v>
      </c>
      <c r="C10604">
        <v>450</v>
      </c>
      <c r="D10604" t="str">
        <f>VLOOKUP(Oliusala[[#This Row],[postnumer]],Sveitarfelog[#All],4,FALSE)</f>
        <v>Vesturbyggð</v>
      </c>
      <c r="E10604" t="str">
        <f>VLOOKUP(Oliusala[[#This Row],[postnumer]],Sveitarfelog[#All],5,FALSE)</f>
        <v>Vestfirðir</v>
      </c>
      <c r="F10604" t="s">
        <v>30</v>
      </c>
      <c r="G10604" t="s">
        <v>24</v>
      </c>
      <c r="H10604" s="1" t="s">
        <v>58</v>
      </c>
      <c r="I10604" s="1">
        <v>615405</v>
      </c>
      <c r="J10604" s="2">
        <f>VLOOKUP(Oliusala[[#This Row],[tegund]],Tegundir!$B$2:$D$19,3,FALSE)*Oliusala[[#This Row],[magn]]/1000</f>
        <v>532.32532499999991</v>
      </c>
      <c r="K10604">
        <v>2018</v>
      </c>
      <c r="L10604" t="s">
        <v>19</v>
      </c>
      <c r="M10604" s="144" t="s">
        <v>59</v>
      </c>
      <c r="O10604" s="144" t="s">
        <v>1998</v>
      </c>
    </row>
    <row r="10605" spans="1:15" x14ac:dyDescent="0.2">
      <c r="A10605" t="s">
        <v>57</v>
      </c>
      <c r="B10605" s="144" t="s">
        <v>73</v>
      </c>
      <c r="C10605">
        <v>450</v>
      </c>
      <c r="D10605" t="str">
        <f>VLOOKUP(Oliusala[[#This Row],[postnumer]],Sveitarfelog[#All],4,FALSE)</f>
        <v>Vesturbyggð</v>
      </c>
      <c r="E10605" t="str">
        <f>VLOOKUP(Oliusala[[#This Row],[postnumer]],Sveitarfelog[#All],5,FALSE)</f>
        <v>Vestfirðir</v>
      </c>
      <c r="F10605" t="s">
        <v>24</v>
      </c>
      <c r="G10605" t="s">
        <v>24</v>
      </c>
      <c r="H10605" t="s">
        <v>60</v>
      </c>
      <c r="I10605" s="1">
        <v>1073</v>
      </c>
      <c r="J10605" s="2">
        <f>VLOOKUP(Oliusala[[#This Row],[tegund]],Tegundir!$B$2:$D$19,3,FALSE)*Oliusala[[#This Row],[magn]]/1000</f>
        <v>0.928145</v>
      </c>
      <c r="K10605">
        <v>2018</v>
      </c>
      <c r="L10605" t="s">
        <v>18</v>
      </c>
      <c r="M10605" s="144" t="s">
        <v>59</v>
      </c>
    </row>
    <row r="10606" spans="1:15" x14ac:dyDescent="0.2">
      <c r="A10606" t="s">
        <v>63</v>
      </c>
      <c r="B10606" s="144" t="s">
        <v>73</v>
      </c>
      <c r="C10606">
        <v>450</v>
      </c>
      <c r="D10606" t="str">
        <f>VLOOKUP(Oliusala[[#This Row],[postnumer]],Sveitarfelog[#All],4,FALSE)</f>
        <v>Vesturbyggð</v>
      </c>
      <c r="E10606" t="str">
        <f>VLOOKUP(Oliusala[[#This Row],[postnumer]],Sveitarfelog[#All],5,FALSE)</f>
        <v>Vestfirðir</v>
      </c>
      <c r="F10606" t="s">
        <v>24</v>
      </c>
      <c r="G10606" t="s">
        <v>24</v>
      </c>
      <c r="H10606" s="1" t="s">
        <v>58</v>
      </c>
      <c r="I10606" s="1">
        <v>656657</v>
      </c>
      <c r="J10606" s="2">
        <f>VLOOKUP(Oliusala[[#This Row],[tegund]],Tegundir!$B$2:$D$19,3,FALSE)*Oliusala[[#This Row],[magn]]/1000</f>
        <v>568.00830500000006</v>
      </c>
      <c r="K10606">
        <v>2018</v>
      </c>
      <c r="L10606" t="s">
        <v>18</v>
      </c>
      <c r="M10606" s="144" t="s">
        <v>59</v>
      </c>
    </row>
    <row r="10607" spans="1:15" x14ac:dyDescent="0.2">
      <c r="A10607" t="s">
        <v>73</v>
      </c>
      <c r="B10607" s="144" t="s">
        <v>73</v>
      </c>
      <c r="C10607">
        <v>450</v>
      </c>
      <c r="D10607" t="str">
        <f>VLOOKUP(Oliusala[[#This Row],[postnumer]],Sveitarfelog[#All],4,FALSE)</f>
        <v>Vesturbyggð</v>
      </c>
      <c r="E10607" t="str">
        <f>VLOOKUP(Oliusala[[#This Row],[postnumer]],Sveitarfelog[#All],5,FALSE)</f>
        <v>Vestfirðir</v>
      </c>
      <c r="F10607" t="s">
        <v>30</v>
      </c>
      <c r="G10607" t="s">
        <v>24</v>
      </c>
      <c r="H10607" s="1" t="s">
        <v>61</v>
      </c>
      <c r="I10607" s="1">
        <v>145710</v>
      </c>
      <c r="J10607" s="2">
        <f>VLOOKUP(Oliusala[[#This Row],[tegund]],Tegundir!$B$2:$D$19,3,FALSE)*Oliusala[[#This Row],[magn]]/1000</f>
        <v>126.03914999999999</v>
      </c>
      <c r="K10607">
        <v>2018</v>
      </c>
      <c r="L10607" t="s">
        <v>19</v>
      </c>
      <c r="M10607" s="144" t="s">
        <v>62</v>
      </c>
      <c r="O10607" s="144" t="s">
        <v>1998</v>
      </c>
    </row>
    <row r="10608" spans="1:15" x14ac:dyDescent="0.2">
      <c r="A10608" t="s">
        <v>57</v>
      </c>
      <c r="B10608" s="144" t="s">
        <v>73</v>
      </c>
      <c r="C10608">
        <v>450</v>
      </c>
      <c r="D10608" t="str">
        <f>VLOOKUP(Oliusala[[#This Row],[postnumer]],Sveitarfelog[#All],4,FALSE)</f>
        <v>Vesturbyggð</v>
      </c>
      <c r="E10608" t="str">
        <f>VLOOKUP(Oliusala[[#This Row],[postnumer]],Sveitarfelog[#All],5,FALSE)</f>
        <v>Vestfirðir</v>
      </c>
      <c r="F10608" t="s">
        <v>30</v>
      </c>
      <c r="G10608" t="s">
        <v>24</v>
      </c>
      <c r="H10608" t="s">
        <v>61</v>
      </c>
      <c r="I10608" s="1">
        <v>20038</v>
      </c>
      <c r="J10608" s="2">
        <f>VLOOKUP(Oliusala[[#This Row],[tegund]],Tegundir!$B$2:$D$19,3,FALSE)*Oliusala[[#This Row],[magn]]/1000</f>
        <v>17.33287</v>
      </c>
      <c r="K10608">
        <v>2018</v>
      </c>
      <c r="L10608" t="s">
        <v>19</v>
      </c>
      <c r="M10608" s="144" t="s">
        <v>62</v>
      </c>
      <c r="O10608" s="144" t="s">
        <v>1998</v>
      </c>
    </row>
    <row r="10609" spans="1:13" x14ac:dyDescent="0.2">
      <c r="A10609" t="s">
        <v>57</v>
      </c>
      <c r="B10609" s="144" t="s">
        <v>115</v>
      </c>
      <c r="C10609">
        <v>451</v>
      </c>
      <c r="D10609" t="str">
        <f>VLOOKUP(Oliusala[[#This Row],[postnumer]],Sveitarfelog[#All],4,FALSE)</f>
        <v>Vesturbyggð</v>
      </c>
      <c r="E10609" t="str">
        <f>VLOOKUP(Oliusala[[#This Row],[postnumer]],Sveitarfelog[#All],5,FALSE)</f>
        <v>Vestfirðir</v>
      </c>
      <c r="F10609" t="s">
        <v>24</v>
      </c>
      <c r="G10609" t="s">
        <v>24</v>
      </c>
      <c r="H10609" t="s">
        <v>60</v>
      </c>
      <c r="I10609" s="1">
        <v>450</v>
      </c>
      <c r="J10609" s="2">
        <f>VLOOKUP(Oliusala[[#This Row],[tegund]],Tegundir!$B$2:$D$19,3,FALSE)*Oliusala[[#This Row],[magn]]/1000</f>
        <v>0.38924999999999998</v>
      </c>
      <c r="K10609">
        <v>2018</v>
      </c>
      <c r="L10609" t="s">
        <v>18</v>
      </c>
      <c r="M10609" s="144" t="s">
        <v>59</v>
      </c>
    </row>
    <row r="10610" spans="1:13" x14ac:dyDescent="0.2">
      <c r="A10610" t="s">
        <v>63</v>
      </c>
      <c r="B10610" s="144" t="s">
        <v>114</v>
      </c>
      <c r="C10610">
        <v>451</v>
      </c>
      <c r="D10610" t="str">
        <f>VLOOKUP(Oliusala[[#This Row],[postnumer]],Sveitarfelog[#All],4,FALSE)</f>
        <v>Vesturbyggð</v>
      </c>
      <c r="E10610" t="str">
        <f>VLOOKUP(Oliusala[[#This Row],[postnumer]],Sveitarfelog[#All],5,FALSE)</f>
        <v>Vestfirðir</v>
      </c>
      <c r="F10610" t="s">
        <v>24</v>
      </c>
      <c r="G10610" t="s">
        <v>24</v>
      </c>
      <c r="H10610" t="s">
        <v>58</v>
      </c>
      <c r="I10610" s="1">
        <v>204610</v>
      </c>
      <c r="J10610" s="2">
        <f>VLOOKUP(Oliusala[[#This Row],[tegund]],Tegundir!$B$2:$D$19,3,FALSE)*Oliusala[[#This Row],[magn]]/1000</f>
        <v>176.98765</v>
      </c>
      <c r="K10610">
        <v>2018</v>
      </c>
      <c r="L10610" t="s">
        <v>18</v>
      </c>
      <c r="M10610" s="144" t="s">
        <v>59</v>
      </c>
    </row>
    <row r="10611" spans="1:13" x14ac:dyDescent="0.2">
      <c r="A10611" t="s">
        <v>83</v>
      </c>
      <c r="B10611" s="144" t="s">
        <v>116</v>
      </c>
      <c r="C10611">
        <v>460</v>
      </c>
      <c r="D10611" t="str">
        <f>VLOOKUP(Oliusala[[#This Row],[postnumer]],Sveitarfelog[#All],4,FALSE)</f>
        <v>Vesturbyggð</v>
      </c>
      <c r="E10611" t="str">
        <f>VLOOKUP(Oliusala[[#This Row],[postnumer]],Sveitarfelog[#All],5,FALSE)</f>
        <v>Vestfirðir</v>
      </c>
      <c r="F10611" t="s">
        <v>24</v>
      </c>
      <c r="G10611" t="s">
        <v>24</v>
      </c>
      <c r="H10611" t="s">
        <v>60</v>
      </c>
      <c r="I10611" s="1">
        <v>254</v>
      </c>
      <c r="J10611" s="2">
        <f>VLOOKUP(Oliusala[[#This Row],[tegund]],Tegundir!$B$2:$D$19,3,FALSE)*Oliusala[[#This Row],[magn]]/1000</f>
        <v>0.21971000000000002</v>
      </c>
      <c r="K10611">
        <v>2018</v>
      </c>
      <c r="L10611" t="s">
        <v>18</v>
      </c>
      <c r="M10611" s="144" t="s">
        <v>59</v>
      </c>
    </row>
    <row r="10612" spans="1:13" x14ac:dyDescent="0.2">
      <c r="A10612" t="s">
        <v>63</v>
      </c>
      <c r="B10612" s="144" t="s">
        <v>116</v>
      </c>
      <c r="C10612">
        <v>460</v>
      </c>
      <c r="D10612" t="str">
        <f>VLOOKUP(Oliusala[[#This Row],[postnumer]],Sveitarfelog[#All],4,FALSE)</f>
        <v>Vesturbyggð</v>
      </c>
      <c r="E10612" t="str">
        <f>VLOOKUP(Oliusala[[#This Row],[postnumer]],Sveitarfelog[#All],5,FALSE)</f>
        <v>Vestfirðir</v>
      </c>
      <c r="F10612" t="s">
        <v>24</v>
      </c>
      <c r="G10612" t="s">
        <v>24</v>
      </c>
      <c r="H10612" t="s">
        <v>58</v>
      </c>
      <c r="I10612" s="1">
        <v>126231</v>
      </c>
      <c r="J10612" s="2">
        <f>VLOOKUP(Oliusala[[#This Row],[tegund]],Tegundir!$B$2:$D$19,3,FALSE)*Oliusala[[#This Row],[magn]]/1000</f>
        <v>109.189815</v>
      </c>
      <c r="K10612">
        <v>2018</v>
      </c>
      <c r="L10612" t="s">
        <v>18</v>
      </c>
      <c r="M10612" s="144" t="s">
        <v>59</v>
      </c>
    </row>
    <row r="10613" spans="1:13" x14ac:dyDescent="0.2">
      <c r="A10613" t="s">
        <v>63</v>
      </c>
      <c r="B10613" s="144" t="s">
        <v>73</v>
      </c>
      <c r="C10613">
        <v>450</v>
      </c>
      <c r="D10613" t="str">
        <f>VLOOKUP(Oliusala[[#This Row],[postnumer]],Sveitarfelog[#All],4,FALSE)</f>
        <v>Vesturbyggð</v>
      </c>
      <c r="E10613" t="str">
        <f>VLOOKUP(Oliusala[[#This Row],[postnumer]],Sveitarfelog[#All],5,FALSE)</f>
        <v>Vestfirðir</v>
      </c>
      <c r="F10613" t="s">
        <v>25</v>
      </c>
      <c r="G10613" t="s">
        <v>24</v>
      </c>
      <c r="H10613" s="1" t="s">
        <v>58</v>
      </c>
      <c r="I10613" s="1">
        <v>70803</v>
      </c>
      <c r="J10613" s="2">
        <f>VLOOKUP(Oliusala[[#This Row],[tegund]],Tegundir!$B$2:$D$19,3,FALSE)*Oliusala[[#This Row],[magn]]/1000</f>
        <v>61.244595000000004</v>
      </c>
      <c r="K10613">
        <v>2018</v>
      </c>
      <c r="L10613" t="s">
        <v>18</v>
      </c>
      <c r="M10613" s="144" t="s">
        <v>59</v>
      </c>
    </row>
    <row r="10614" spans="1:13" x14ac:dyDescent="0.2">
      <c r="A10614" t="s">
        <v>63</v>
      </c>
      <c r="B10614" s="144" t="s">
        <v>114</v>
      </c>
      <c r="C10614">
        <v>451</v>
      </c>
      <c r="D10614" t="str">
        <f>VLOOKUP(Oliusala[[#This Row],[postnumer]],Sveitarfelog[#All],4,FALSE)</f>
        <v>Vesturbyggð</v>
      </c>
      <c r="E10614" t="str">
        <f>VLOOKUP(Oliusala[[#This Row],[postnumer]],Sveitarfelog[#All],5,FALSE)</f>
        <v>Vestfirðir</v>
      </c>
      <c r="F10614" t="s">
        <v>25</v>
      </c>
      <c r="G10614" t="s">
        <v>24</v>
      </c>
      <c r="H10614" s="1" t="s">
        <v>58</v>
      </c>
      <c r="I10614" s="1">
        <v>1093</v>
      </c>
      <c r="J10614" s="2">
        <f>VLOOKUP(Oliusala[[#This Row],[tegund]],Tegundir!$B$2:$D$19,3,FALSE)*Oliusala[[#This Row],[magn]]/1000</f>
        <v>0.94544499999999998</v>
      </c>
      <c r="K10614">
        <v>2018</v>
      </c>
      <c r="L10614" t="s">
        <v>18</v>
      </c>
      <c r="M10614" s="144" t="s">
        <v>59</v>
      </c>
    </row>
    <row r="10615" spans="1:13" x14ac:dyDescent="0.2">
      <c r="A10615" t="s">
        <v>68</v>
      </c>
      <c r="B10615" s="144" t="s">
        <v>73</v>
      </c>
      <c r="C10615">
        <v>450</v>
      </c>
      <c r="D10615" t="str">
        <f>VLOOKUP(Oliusala[[#This Row],[postnumer]],Sveitarfelog[#All],4,FALSE)</f>
        <v>Vesturbyggð</v>
      </c>
      <c r="E10615" t="str">
        <f>VLOOKUP(Oliusala[[#This Row],[postnumer]],Sveitarfelog[#All],5,FALSE)</f>
        <v>Vestfirðir</v>
      </c>
      <c r="F10615" t="s">
        <v>25</v>
      </c>
      <c r="G10615" t="s">
        <v>24</v>
      </c>
      <c r="H10615" t="s">
        <v>60</v>
      </c>
      <c r="I10615" s="1">
        <v>790</v>
      </c>
      <c r="J10615" s="2">
        <f>VLOOKUP(Oliusala[[#This Row],[tegund]],Tegundir!$B$2:$D$19,3,FALSE)*Oliusala[[#This Row],[magn]]/1000</f>
        <v>0.68335000000000001</v>
      </c>
      <c r="K10615">
        <v>2018</v>
      </c>
      <c r="L10615" t="s">
        <v>1955</v>
      </c>
      <c r="M10615" s="144" t="s">
        <v>59</v>
      </c>
    </row>
    <row r="10616" spans="1:13" x14ac:dyDescent="0.2">
      <c r="A10616" t="s">
        <v>83</v>
      </c>
      <c r="B10616" s="144" t="s">
        <v>73</v>
      </c>
      <c r="C10616">
        <v>450</v>
      </c>
      <c r="D10616" t="str">
        <f>VLOOKUP(Oliusala[[#This Row],[postnumer]],Sveitarfelog[#All],4,FALSE)</f>
        <v>Vesturbyggð</v>
      </c>
      <c r="E10616" t="str">
        <f>VLOOKUP(Oliusala[[#This Row],[postnumer]],Sveitarfelog[#All],5,FALSE)</f>
        <v>Vestfirðir</v>
      </c>
      <c r="F10616" t="s">
        <v>25</v>
      </c>
      <c r="G10616" t="s">
        <v>24</v>
      </c>
      <c r="H10616" t="s">
        <v>60</v>
      </c>
      <c r="I10616" s="1">
        <v>39515</v>
      </c>
      <c r="J10616" s="2">
        <f>VLOOKUP(Oliusala[[#This Row],[tegund]],Tegundir!$B$2:$D$19,3,FALSE)*Oliusala[[#This Row],[magn]]/1000</f>
        <v>34.180475000000001</v>
      </c>
      <c r="K10616">
        <v>2018</v>
      </c>
      <c r="L10616" t="s">
        <v>1955</v>
      </c>
      <c r="M10616" s="144" t="s">
        <v>59</v>
      </c>
    </row>
    <row r="10617" spans="1:13" x14ac:dyDescent="0.2">
      <c r="A10617" t="s">
        <v>73</v>
      </c>
      <c r="B10617" s="144" t="s">
        <v>73</v>
      </c>
      <c r="C10617">
        <v>450</v>
      </c>
      <c r="D10617" t="str">
        <f>VLOOKUP(Oliusala[[#This Row],[postnumer]],Sveitarfelog[#All],4,FALSE)</f>
        <v>Vesturbyggð</v>
      </c>
      <c r="E10617" t="str">
        <f>VLOOKUP(Oliusala[[#This Row],[postnumer]],Sveitarfelog[#All],5,FALSE)</f>
        <v>Vestfirðir</v>
      </c>
      <c r="F10617" t="s">
        <v>25</v>
      </c>
      <c r="G10617" t="s">
        <v>24</v>
      </c>
      <c r="H10617" s="1" t="s">
        <v>58</v>
      </c>
      <c r="I10617" s="1">
        <v>312147</v>
      </c>
      <c r="J10617" s="2">
        <f>VLOOKUP(Oliusala[[#This Row],[tegund]],Tegundir!$B$2:$D$19,3,FALSE)*Oliusala[[#This Row],[magn]]/1000</f>
        <v>270.00715499999995</v>
      </c>
      <c r="K10617">
        <v>2018</v>
      </c>
      <c r="L10617" t="s">
        <v>1955</v>
      </c>
      <c r="M10617" s="144" t="s">
        <v>59</v>
      </c>
    </row>
    <row r="10618" spans="1:13" x14ac:dyDescent="0.2">
      <c r="A10618" t="s">
        <v>63</v>
      </c>
      <c r="B10618" s="144" t="s">
        <v>116</v>
      </c>
      <c r="C10618">
        <v>460</v>
      </c>
      <c r="D10618" t="str">
        <f>VLOOKUP(Oliusala[[#This Row],[postnumer]],Sveitarfelog[#All],4,FALSE)</f>
        <v>Vesturbyggð</v>
      </c>
      <c r="E10618" t="str">
        <f>VLOOKUP(Oliusala[[#This Row],[postnumer]],Sveitarfelog[#All],5,FALSE)</f>
        <v>Vestfirðir</v>
      </c>
      <c r="F10618" t="s">
        <v>25</v>
      </c>
      <c r="G10618" t="s">
        <v>24</v>
      </c>
      <c r="H10618" s="1" t="s">
        <v>58</v>
      </c>
      <c r="I10618" s="1">
        <v>17338</v>
      </c>
      <c r="J10618" s="2">
        <f>VLOOKUP(Oliusala[[#This Row],[tegund]],Tegundir!$B$2:$D$19,3,FALSE)*Oliusala[[#This Row],[magn]]/1000</f>
        <v>14.997369999999998</v>
      </c>
      <c r="K10618">
        <v>2018</v>
      </c>
      <c r="L10618" t="s">
        <v>18</v>
      </c>
      <c r="M10618" s="144" t="s">
        <v>59</v>
      </c>
    </row>
    <row r="10619" spans="1:13" x14ac:dyDescent="0.2">
      <c r="A10619" t="s">
        <v>57</v>
      </c>
      <c r="B10619" s="144" t="s">
        <v>73</v>
      </c>
      <c r="C10619">
        <v>450</v>
      </c>
      <c r="D10619" t="str">
        <f>VLOOKUP(Oliusala[[#This Row],[postnumer]],Sveitarfelog[#All],4,FALSE)</f>
        <v>Vesturbyggð</v>
      </c>
      <c r="E10619" t="str">
        <f>VLOOKUP(Oliusala[[#This Row],[postnumer]],Sveitarfelog[#All],5,FALSE)</f>
        <v>Vestfirðir</v>
      </c>
      <c r="F10619" t="s">
        <v>25</v>
      </c>
      <c r="G10619" t="s">
        <v>24</v>
      </c>
      <c r="H10619" t="s">
        <v>60</v>
      </c>
      <c r="I10619" s="1">
        <v>117303</v>
      </c>
      <c r="J10619" s="2">
        <f>VLOOKUP(Oliusala[[#This Row],[tegund]],Tegundir!$B$2:$D$19,3,FALSE)*Oliusala[[#This Row],[magn]]/1000</f>
        <v>101.467095</v>
      </c>
      <c r="K10619">
        <v>2018</v>
      </c>
      <c r="L10619" t="s">
        <v>1955</v>
      </c>
      <c r="M10619" s="144" t="s">
        <v>59</v>
      </c>
    </row>
    <row r="10620" spans="1:13" x14ac:dyDescent="0.2">
      <c r="A10620" t="s">
        <v>73</v>
      </c>
      <c r="B10620" s="144" t="s">
        <v>115</v>
      </c>
      <c r="C10620">
        <v>451</v>
      </c>
      <c r="D10620" t="str">
        <f>VLOOKUP(Oliusala[[#This Row],[postnumer]],Sveitarfelog[#All],4,FALSE)</f>
        <v>Vesturbyggð</v>
      </c>
      <c r="E10620" t="str">
        <f>VLOOKUP(Oliusala[[#This Row],[postnumer]],Sveitarfelog[#All],5,FALSE)</f>
        <v>Vestfirðir</v>
      </c>
      <c r="F10620" t="s">
        <v>25</v>
      </c>
      <c r="G10620" t="s">
        <v>24</v>
      </c>
      <c r="H10620" t="s">
        <v>60</v>
      </c>
      <c r="I10620" s="1">
        <v>3955</v>
      </c>
      <c r="J10620" s="2">
        <f>VLOOKUP(Oliusala[[#This Row],[tegund]],Tegundir!$B$2:$D$19,3,FALSE)*Oliusala[[#This Row],[magn]]/1000</f>
        <v>3.4210749999999996</v>
      </c>
      <c r="K10620">
        <v>2018</v>
      </c>
      <c r="L10620" t="s">
        <v>1955</v>
      </c>
      <c r="M10620" s="144" t="s">
        <v>59</v>
      </c>
    </row>
    <row r="10621" spans="1:13" x14ac:dyDescent="0.2">
      <c r="A10621" t="s">
        <v>57</v>
      </c>
      <c r="B10621" s="144" t="s">
        <v>114</v>
      </c>
      <c r="C10621">
        <v>451</v>
      </c>
      <c r="D10621" t="str">
        <f>VLOOKUP(Oliusala[[#This Row],[postnumer]],Sveitarfelog[#All],4,FALSE)</f>
        <v>Vesturbyggð</v>
      </c>
      <c r="E10621" t="str">
        <f>VLOOKUP(Oliusala[[#This Row],[postnumer]],Sveitarfelog[#All],5,FALSE)</f>
        <v>Vestfirðir</v>
      </c>
      <c r="F10621" t="s">
        <v>25</v>
      </c>
      <c r="G10621" t="s">
        <v>24</v>
      </c>
      <c r="H10621" s="1" t="s">
        <v>60</v>
      </c>
      <c r="I10621" s="1">
        <v>19078</v>
      </c>
      <c r="J10621" s="2">
        <f>VLOOKUP(Oliusala[[#This Row],[tegund]],Tegundir!$B$2:$D$19,3,FALSE)*Oliusala[[#This Row],[magn]]/1000</f>
        <v>16.502470000000002</v>
      </c>
      <c r="K10621">
        <v>2018</v>
      </c>
      <c r="L10621" t="s">
        <v>1955</v>
      </c>
      <c r="M10621" s="144" t="s">
        <v>59</v>
      </c>
    </row>
    <row r="10622" spans="1:13" x14ac:dyDescent="0.2">
      <c r="A10622" t="s">
        <v>57</v>
      </c>
      <c r="B10622" s="144" t="s">
        <v>115</v>
      </c>
      <c r="C10622">
        <v>451</v>
      </c>
      <c r="D10622" t="str">
        <f>VLOOKUP(Oliusala[[#This Row],[postnumer]],Sveitarfelog[#All],4,FALSE)</f>
        <v>Vesturbyggð</v>
      </c>
      <c r="E10622" t="str">
        <f>VLOOKUP(Oliusala[[#This Row],[postnumer]],Sveitarfelog[#All],5,FALSE)</f>
        <v>Vestfirðir</v>
      </c>
      <c r="F10622" t="s">
        <v>25</v>
      </c>
      <c r="G10622" t="s">
        <v>24</v>
      </c>
      <c r="H10622" s="1" t="s">
        <v>60</v>
      </c>
      <c r="I10622" s="1">
        <v>33525</v>
      </c>
      <c r="J10622" s="2">
        <f>VLOOKUP(Oliusala[[#This Row],[tegund]],Tegundir!$B$2:$D$19,3,FALSE)*Oliusala[[#This Row],[magn]]/1000</f>
        <v>28.999124999999999</v>
      </c>
      <c r="K10622">
        <v>2018</v>
      </c>
      <c r="L10622" t="s">
        <v>1955</v>
      </c>
      <c r="M10622" s="144" t="s">
        <v>59</v>
      </c>
    </row>
    <row r="10623" spans="1:13" x14ac:dyDescent="0.2">
      <c r="A10623" t="s">
        <v>68</v>
      </c>
      <c r="B10623" s="144" t="s">
        <v>116</v>
      </c>
      <c r="C10623">
        <v>460</v>
      </c>
      <c r="D10623" t="str">
        <f>VLOOKUP(Oliusala[[#This Row],[postnumer]],Sveitarfelog[#All],4,FALSE)</f>
        <v>Vesturbyggð</v>
      </c>
      <c r="E10623" t="str">
        <f>VLOOKUP(Oliusala[[#This Row],[postnumer]],Sveitarfelog[#All],5,FALSE)</f>
        <v>Vestfirðir</v>
      </c>
      <c r="F10623" t="s">
        <v>25</v>
      </c>
      <c r="G10623" t="s">
        <v>24</v>
      </c>
      <c r="H10623" s="1" t="s">
        <v>60</v>
      </c>
      <c r="I10623" s="1">
        <v>1000</v>
      </c>
      <c r="J10623" s="2">
        <f>VLOOKUP(Oliusala[[#This Row],[tegund]],Tegundir!$B$2:$D$19,3,FALSE)*Oliusala[[#This Row],[magn]]/1000</f>
        <v>0.86499999999999999</v>
      </c>
      <c r="K10623">
        <v>2018</v>
      </c>
      <c r="L10623" t="s">
        <v>1955</v>
      </c>
      <c r="M10623" s="144" t="s">
        <v>59</v>
      </c>
    </row>
    <row r="10624" spans="1:13" x14ac:dyDescent="0.2">
      <c r="A10624" t="s">
        <v>83</v>
      </c>
      <c r="B10624" s="144" t="s">
        <v>116</v>
      </c>
      <c r="C10624">
        <v>460</v>
      </c>
      <c r="D10624" t="str">
        <f>VLOOKUP(Oliusala[[#This Row],[postnumer]],Sveitarfelog[#All],4,FALSE)</f>
        <v>Vesturbyggð</v>
      </c>
      <c r="E10624" t="str">
        <f>VLOOKUP(Oliusala[[#This Row],[postnumer]],Sveitarfelog[#All],5,FALSE)</f>
        <v>Vestfirðir</v>
      </c>
      <c r="F10624" t="s">
        <v>25</v>
      </c>
      <c r="G10624" t="s">
        <v>24</v>
      </c>
      <c r="H10624" s="1" t="s">
        <v>60</v>
      </c>
      <c r="I10624" s="1">
        <v>88810</v>
      </c>
      <c r="J10624" s="2">
        <f>VLOOKUP(Oliusala[[#This Row],[tegund]],Tegundir!$B$2:$D$19,3,FALSE)*Oliusala[[#This Row],[magn]]/1000</f>
        <v>76.820650000000001</v>
      </c>
      <c r="K10624">
        <v>2018</v>
      </c>
      <c r="L10624" t="s">
        <v>1955</v>
      </c>
      <c r="M10624" s="144" t="s">
        <v>59</v>
      </c>
    </row>
    <row r="10625" spans="1:15" x14ac:dyDescent="0.2">
      <c r="A10625" t="s">
        <v>73</v>
      </c>
      <c r="B10625" s="144" t="s">
        <v>116</v>
      </c>
      <c r="C10625">
        <v>460</v>
      </c>
      <c r="D10625" t="str">
        <f>VLOOKUP(Oliusala[[#This Row],[postnumer]],Sveitarfelog[#All],4,FALSE)</f>
        <v>Vesturbyggð</v>
      </c>
      <c r="E10625" t="str">
        <f>VLOOKUP(Oliusala[[#This Row],[postnumer]],Sveitarfelog[#All],5,FALSE)</f>
        <v>Vestfirðir</v>
      </c>
      <c r="F10625" t="s">
        <v>25</v>
      </c>
      <c r="G10625" t="s">
        <v>24</v>
      </c>
      <c r="H10625" t="s">
        <v>60</v>
      </c>
      <c r="I10625" s="1">
        <v>976</v>
      </c>
      <c r="J10625" s="2">
        <f>VLOOKUP(Oliusala[[#This Row],[tegund]],Tegundir!$B$2:$D$19,3,FALSE)*Oliusala[[#This Row],[magn]]/1000</f>
        <v>0.84423999999999999</v>
      </c>
      <c r="K10625">
        <v>2018</v>
      </c>
      <c r="L10625" t="s">
        <v>1955</v>
      </c>
      <c r="M10625" s="144" t="s">
        <v>59</v>
      </c>
    </row>
    <row r="10626" spans="1:15" x14ac:dyDescent="0.2">
      <c r="A10626" t="s">
        <v>57</v>
      </c>
      <c r="B10626" s="144" t="s">
        <v>116</v>
      </c>
      <c r="C10626">
        <v>460</v>
      </c>
      <c r="D10626" t="str">
        <f>VLOOKUP(Oliusala[[#This Row],[postnumer]],Sveitarfelog[#All],4,FALSE)</f>
        <v>Vesturbyggð</v>
      </c>
      <c r="E10626" t="str">
        <f>VLOOKUP(Oliusala[[#This Row],[postnumer]],Sveitarfelog[#All],5,FALSE)</f>
        <v>Vestfirðir</v>
      </c>
      <c r="F10626" t="s">
        <v>25</v>
      </c>
      <c r="G10626" t="s">
        <v>24</v>
      </c>
      <c r="H10626" s="1" t="s">
        <v>60</v>
      </c>
      <c r="I10626" s="1">
        <v>236972</v>
      </c>
      <c r="J10626" s="2">
        <f>VLOOKUP(Oliusala[[#This Row],[tegund]],Tegundir!$B$2:$D$19,3,FALSE)*Oliusala[[#This Row],[magn]]/1000</f>
        <v>204.98078000000001</v>
      </c>
      <c r="K10626">
        <v>2018</v>
      </c>
      <c r="L10626" t="s">
        <v>19</v>
      </c>
      <c r="M10626" s="144" t="s">
        <v>59</v>
      </c>
      <c r="O10626" s="144" t="s">
        <v>1997</v>
      </c>
    </row>
    <row r="10627" spans="1:15" x14ac:dyDescent="0.2">
      <c r="A10627" t="s">
        <v>68</v>
      </c>
      <c r="B10627" s="144" t="s">
        <v>117</v>
      </c>
      <c r="C10627">
        <v>465</v>
      </c>
      <c r="D10627" t="str">
        <f>VLOOKUP(Oliusala[[#This Row],[postnumer]],Sveitarfelog[#All],4,FALSE)</f>
        <v>Vesturbyggð</v>
      </c>
      <c r="E10627" t="str">
        <f>VLOOKUP(Oliusala[[#This Row],[postnumer]],Sveitarfelog[#All],5,FALSE)</f>
        <v>Vestfirðir</v>
      </c>
      <c r="F10627" t="s">
        <v>25</v>
      </c>
      <c r="G10627" t="s">
        <v>24</v>
      </c>
      <c r="H10627" s="1" t="s">
        <v>60</v>
      </c>
      <c r="I10627" s="1">
        <v>16906</v>
      </c>
      <c r="J10627" s="2">
        <f>VLOOKUP(Oliusala[[#This Row],[tegund]],Tegundir!$B$2:$D$19,3,FALSE)*Oliusala[[#This Row],[magn]]/1000</f>
        <v>14.62369</v>
      </c>
      <c r="K10627">
        <v>2018</v>
      </c>
      <c r="L10627" t="s">
        <v>1955</v>
      </c>
      <c r="M10627" s="144" t="s">
        <v>59</v>
      </c>
    </row>
    <row r="10628" spans="1:15" x14ac:dyDescent="0.2">
      <c r="A10628" t="s">
        <v>83</v>
      </c>
      <c r="B10628" s="144" t="s">
        <v>117</v>
      </c>
      <c r="C10628">
        <v>465</v>
      </c>
      <c r="D10628" t="str">
        <f>VLOOKUP(Oliusala[[#This Row],[postnumer]],Sveitarfelog[#All],4,FALSE)</f>
        <v>Vesturbyggð</v>
      </c>
      <c r="E10628" t="str">
        <f>VLOOKUP(Oliusala[[#This Row],[postnumer]],Sveitarfelog[#All],5,FALSE)</f>
        <v>Vestfirðir</v>
      </c>
      <c r="F10628" t="s">
        <v>25</v>
      </c>
      <c r="G10628" t="s">
        <v>24</v>
      </c>
      <c r="H10628" t="s">
        <v>60</v>
      </c>
      <c r="I10628" s="1">
        <v>166073</v>
      </c>
      <c r="J10628" s="2">
        <f>VLOOKUP(Oliusala[[#This Row],[tegund]],Tegundir!$B$2:$D$19,3,FALSE)*Oliusala[[#This Row],[magn]]/1000</f>
        <v>143.65314499999999</v>
      </c>
      <c r="K10628">
        <v>2018</v>
      </c>
      <c r="L10628" t="s">
        <v>19</v>
      </c>
      <c r="M10628" s="144" t="s">
        <v>59</v>
      </c>
      <c r="O10628" s="144" t="s">
        <v>1997</v>
      </c>
    </row>
    <row r="10629" spans="1:15" x14ac:dyDescent="0.2">
      <c r="A10629" t="s">
        <v>73</v>
      </c>
      <c r="B10629" s="144" t="s">
        <v>117</v>
      </c>
      <c r="C10629">
        <v>465</v>
      </c>
      <c r="D10629" t="str">
        <f>VLOOKUP(Oliusala[[#This Row],[postnumer]],Sveitarfelog[#All],4,FALSE)</f>
        <v>Vesturbyggð</v>
      </c>
      <c r="E10629" t="str">
        <f>VLOOKUP(Oliusala[[#This Row],[postnumer]],Sveitarfelog[#All],5,FALSE)</f>
        <v>Vestfirðir</v>
      </c>
      <c r="F10629" t="s">
        <v>25</v>
      </c>
      <c r="G10629" t="s">
        <v>24</v>
      </c>
      <c r="H10629" t="s">
        <v>60</v>
      </c>
      <c r="I10629" s="1">
        <v>33999</v>
      </c>
      <c r="J10629" s="2">
        <f>VLOOKUP(Oliusala[[#This Row],[tegund]],Tegundir!$B$2:$D$19,3,FALSE)*Oliusala[[#This Row],[magn]]/1000</f>
        <v>29.409134999999999</v>
      </c>
      <c r="K10629">
        <v>2018</v>
      </c>
      <c r="L10629" t="s">
        <v>1955</v>
      </c>
      <c r="M10629" s="144" t="s">
        <v>59</v>
      </c>
    </row>
    <row r="10630" spans="1:15" x14ac:dyDescent="0.2">
      <c r="A10630" t="s">
        <v>57</v>
      </c>
      <c r="B10630" s="144" t="s">
        <v>117</v>
      </c>
      <c r="C10630">
        <v>465</v>
      </c>
      <c r="D10630" t="str">
        <f>VLOOKUP(Oliusala[[#This Row],[postnumer]],Sveitarfelog[#All],4,FALSE)</f>
        <v>Vesturbyggð</v>
      </c>
      <c r="E10630" t="str">
        <f>VLOOKUP(Oliusala[[#This Row],[postnumer]],Sveitarfelog[#All],5,FALSE)</f>
        <v>Vestfirðir</v>
      </c>
      <c r="F10630" t="s">
        <v>25</v>
      </c>
      <c r="G10630" t="s">
        <v>24</v>
      </c>
      <c r="H10630" s="1" t="s">
        <v>60</v>
      </c>
      <c r="I10630" s="1">
        <v>889832</v>
      </c>
      <c r="J10630" s="2">
        <f>VLOOKUP(Oliusala[[#This Row],[tegund]],Tegundir!$B$2:$D$19,3,FALSE)*Oliusala[[#This Row],[magn]]/1000</f>
        <v>769.70467999999994</v>
      </c>
      <c r="K10630">
        <v>2018</v>
      </c>
      <c r="L10630" t="s">
        <v>1955</v>
      </c>
      <c r="M10630" s="144" t="s">
        <v>59</v>
      </c>
    </row>
    <row r="10631" spans="1:15" x14ac:dyDescent="0.2">
      <c r="A10631" t="s">
        <v>63</v>
      </c>
      <c r="B10631" s="144" t="s">
        <v>117</v>
      </c>
      <c r="C10631">
        <v>465</v>
      </c>
      <c r="D10631" t="str">
        <f>VLOOKUP(Oliusala[[#This Row],[postnumer]],Sveitarfelog[#All],4,FALSE)</f>
        <v>Vesturbyggð</v>
      </c>
      <c r="E10631" t="str">
        <f>VLOOKUP(Oliusala[[#This Row],[postnumer]],Sveitarfelog[#All],5,FALSE)</f>
        <v>Vestfirðir</v>
      </c>
      <c r="F10631" t="s">
        <v>25</v>
      </c>
      <c r="G10631" t="s">
        <v>24</v>
      </c>
      <c r="H10631" s="1" t="s">
        <v>58</v>
      </c>
      <c r="I10631" s="1">
        <v>22724</v>
      </c>
      <c r="J10631" s="2">
        <f>VLOOKUP(Oliusala[[#This Row],[tegund]],Tegundir!$B$2:$D$19,3,FALSE)*Oliusala[[#This Row],[magn]]/1000</f>
        <v>19.65626</v>
      </c>
      <c r="K10631">
        <v>2018</v>
      </c>
      <c r="L10631" t="s">
        <v>18</v>
      </c>
      <c r="M10631" s="144" t="s">
        <v>59</v>
      </c>
    </row>
    <row r="10632" spans="1:15" x14ac:dyDescent="0.2">
      <c r="A10632" t="s">
        <v>73</v>
      </c>
      <c r="B10632" s="144" t="s">
        <v>117</v>
      </c>
      <c r="C10632">
        <v>465</v>
      </c>
      <c r="D10632" t="str">
        <f>VLOOKUP(Oliusala[[#This Row],[postnumer]],Sveitarfelog[#All],4,FALSE)</f>
        <v>Vesturbyggð</v>
      </c>
      <c r="E10632" t="str">
        <f>VLOOKUP(Oliusala[[#This Row],[postnumer]],Sveitarfelog[#All],5,FALSE)</f>
        <v>Vestfirðir</v>
      </c>
      <c r="F10632" t="s">
        <v>30</v>
      </c>
      <c r="G10632" t="s">
        <v>24</v>
      </c>
      <c r="H10632" t="s">
        <v>60</v>
      </c>
      <c r="I10632" s="1">
        <v>10046</v>
      </c>
      <c r="J10632" s="2">
        <f>VLOOKUP(Oliusala[[#This Row],[tegund]],Tegundir!$B$2:$D$19,3,FALSE)*Oliusala[[#This Row],[magn]]/1000</f>
        <v>8.6897899999999986</v>
      </c>
      <c r="K10632">
        <v>2018</v>
      </c>
      <c r="L10632" t="s">
        <v>19</v>
      </c>
      <c r="M10632" s="144" t="s">
        <v>59</v>
      </c>
      <c r="O10632" s="144" t="s">
        <v>1998</v>
      </c>
    </row>
    <row r="10633" spans="1:15" x14ac:dyDescent="0.2">
      <c r="A10633" t="s">
        <v>57</v>
      </c>
      <c r="B10633" s="144" t="s">
        <v>117</v>
      </c>
      <c r="C10633">
        <v>465</v>
      </c>
      <c r="D10633" t="str">
        <f>VLOOKUP(Oliusala[[#This Row],[postnumer]],Sveitarfelog[#All],4,FALSE)</f>
        <v>Vesturbyggð</v>
      </c>
      <c r="E10633" t="str">
        <f>VLOOKUP(Oliusala[[#This Row],[postnumer]],Sveitarfelog[#All],5,FALSE)</f>
        <v>Vestfirðir</v>
      </c>
      <c r="F10633" t="s">
        <v>24</v>
      </c>
      <c r="G10633" t="s">
        <v>24</v>
      </c>
      <c r="H10633" s="1" t="s">
        <v>60</v>
      </c>
      <c r="I10633" s="1">
        <v>43600</v>
      </c>
      <c r="J10633" s="2">
        <f>VLOOKUP(Oliusala[[#This Row],[tegund]],Tegundir!$B$2:$D$19,3,FALSE)*Oliusala[[#This Row],[magn]]/1000</f>
        <v>37.713999999999999</v>
      </c>
      <c r="K10633">
        <v>2018</v>
      </c>
      <c r="L10633" t="s">
        <v>18</v>
      </c>
      <c r="M10633" s="144" t="s">
        <v>59</v>
      </c>
    </row>
    <row r="10634" spans="1:15" x14ac:dyDescent="0.2">
      <c r="A10634" t="s">
        <v>57</v>
      </c>
      <c r="B10634" s="144" t="s">
        <v>117</v>
      </c>
      <c r="C10634">
        <v>465</v>
      </c>
      <c r="D10634" t="str">
        <f>VLOOKUP(Oliusala[[#This Row],[postnumer]],Sveitarfelog[#All],4,FALSE)</f>
        <v>Vesturbyggð</v>
      </c>
      <c r="E10634" t="str">
        <f>VLOOKUP(Oliusala[[#This Row],[postnumer]],Sveitarfelog[#All],5,FALSE)</f>
        <v>Vestfirðir</v>
      </c>
      <c r="F10634" t="s">
        <v>29</v>
      </c>
      <c r="G10634" t="s">
        <v>24</v>
      </c>
      <c r="H10634" s="1" t="s">
        <v>60</v>
      </c>
      <c r="I10634" s="1">
        <v>17413</v>
      </c>
      <c r="J10634" s="2">
        <f>VLOOKUP(Oliusala[[#This Row],[tegund]],Tegundir!$B$2:$D$19,3,FALSE)*Oliusala[[#This Row],[magn]]/1000</f>
        <v>15.062244999999999</v>
      </c>
      <c r="K10634">
        <v>2018</v>
      </c>
      <c r="L10634" t="s">
        <v>19</v>
      </c>
      <c r="M10634" s="144" t="s">
        <v>59</v>
      </c>
      <c r="O10634" s="144" t="s">
        <v>1998</v>
      </c>
    </row>
    <row r="10635" spans="1:15" x14ac:dyDescent="0.2">
      <c r="A10635" t="s">
        <v>57</v>
      </c>
      <c r="B10635" s="144" t="s">
        <v>117</v>
      </c>
      <c r="C10635">
        <v>465</v>
      </c>
      <c r="D10635" t="str">
        <f>VLOOKUP(Oliusala[[#This Row],[postnumer]],Sveitarfelog[#All],4,FALSE)</f>
        <v>Vesturbyggð</v>
      </c>
      <c r="E10635" t="str">
        <f>VLOOKUP(Oliusala[[#This Row],[postnumer]],Sveitarfelog[#All],5,FALSE)</f>
        <v>Vestfirðir</v>
      </c>
      <c r="F10635" t="s">
        <v>30</v>
      </c>
      <c r="G10635" t="s">
        <v>24</v>
      </c>
      <c r="H10635" t="s">
        <v>60</v>
      </c>
      <c r="I10635" s="1">
        <v>5492</v>
      </c>
      <c r="J10635" s="2">
        <f>VLOOKUP(Oliusala[[#This Row],[tegund]],Tegundir!$B$2:$D$19,3,FALSE)*Oliusala[[#This Row],[magn]]/1000</f>
        <v>4.7505800000000002</v>
      </c>
      <c r="K10635">
        <v>2018</v>
      </c>
      <c r="L10635" t="s">
        <v>19</v>
      </c>
      <c r="M10635" s="144" t="s">
        <v>59</v>
      </c>
      <c r="O10635" s="144" t="s">
        <v>1998</v>
      </c>
    </row>
    <row r="10636" spans="1:15" x14ac:dyDescent="0.2">
      <c r="A10636" t="s">
        <v>63</v>
      </c>
      <c r="B10636" s="144" t="s">
        <v>117</v>
      </c>
      <c r="C10636">
        <v>465</v>
      </c>
      <c r="D10636" t="str">
        <f>VLOOKUP(Oliusala[[#This Row],[postnumer]],Sveitarfelog[#All],4,FALSE)</f>
        <v>Vesturbyggð</v>
      </c>
      <c r="E10636" t="str">
        <f>VLOOKUP(Oliusala[[#This Row],[postnumer]],Sveitarfelog[#All],5,FALSE)</f>
        <v>Vestfirðir</v>
      </c>
      <c r="F10636" t="s">
        <v>24</v>
      </c>
      <c r="G10636" t="s">
        <v>24</v>
      </c>
      <c r="H10636" t="s">
        <v>58</v>
      </c>
      <c r="I10636" s="1">
        <v>141082</v>
      </c>
      <c r="J10636" s="2">
        <f>VLOOKUP(Oliusala[[#This Row],[tegund]],Tegundir!$B$2:$D$19,3,FALSE)*Oliusala[[#This Row],[magn]]/1000</f>
        <v>122.03592999999999</v>
      </c>
      <c r="K10636">
        <v>2018</v>
      </c>
      <c r="L10636" t="s">
        <v>18</v>
      </c>
      <c r="M10636" s="144" t="s">
        <v>59</v>
      </c>
    </row>
    <row r="10637" spans="1:15" x14ac:dyDescent="0.2">
      <c r="A10637" t="s">
        <v>57</v>
      </c>
      <c r="B10637" s="144" t="s">
        <v>117</v>
      </c>
      <c r="C10637">
        <v>465</v>
      </c>
      <c r="D10637" t="str">
        <f>VLOOKUP(Oliusala[[#This Row],[postnumer]],Sveitarfelog[#All],4,FALSE)</f>
        <v>Vesturbyggð</v>
      </c>
      <c r="E10637" t="str">
        <f>VLOOKUP(Oliusala[[#This Row],[postnumer]],Sveitarfelog[#All],5,FALSE)</f>
        <v>Vestfirðir</v>
      </c>
      <c r="F10637" t="s">
        <v>30</v>
      </c>
      <c r="G10637" t="s">
        <v>24</v>
      </c>
      <c r="H10637" t="s">
        <v>61</v>
      </c>
      <c r="I10637" s="1">
        <v>90175</v>
      </c>
      <c r="J10637" s="2">
        <f>VLOOKUP(Oliusala[[#This Row],[tegund]],Tegundir!$B$2:$D$19,3,FALSE)*Oliusala[[#This Row],[magn]]/1000</f>
        <v>78.001374999999996</v>
      </c>
      <c r="K10637">
        <v>2018</v>
      </c>
      <c r="L10637" t="s">
        <v>19</v>
      </c>
      <c r="M10637" s="144" t="s">
        <v>62</v>
      </c>
      <c r="O10637" s="144" t="s">
        <v>1998</v>
      </c>
    </row>
    <row r="10638" spans="1:15" x14ac:dyDescent="0.2">
      <c r="A10638" t="s">
        <v>83</v>
      </c>
      <c r="B10638" s="144" t="s">
        <v>119</v>
      </c>
      <c r="C10638">
        <v>470</v>
      </c>
      <c r="D10638" t="str">
        <f>VLOOKUP(Oliusala[[#This Row],[postnumer]],Sveitarfelog[#All],4,FALSE)</f>
        <v>Ísafjarðarbær</v>
      </c>
      <c r="E10638" t="str">
        <f>VLOOKUP(Oliusala[[#This Row],[postnumer]],Sveitarfelog[#All],5,FALSE)</f>
        <v>Vestfirðir</v>
      </c>
      <c r="F10638" t="s">
        <v>25</v>
      </c>
      <c r="G10638" t="s">
        <v>24</v>
      </c>
      <c r="H10638" t="s">
        <v>60</v>
      </c>
      <c r="I10638" s="1">
        <v>71216</v>
      </c>
      <c r="J10638" s="2">
        <f>VLOOKUP(Oliusala[[#This Row],[tegund]],Tegundir!$B$2:$D$19,3,FALSE)*Oliusala[[#This Row],[magn]]/1000</f>
        <v>61.601839999999996</v>
      </c>
      <c r="K10638">
        <v>2018</v>
      </c>
      <c r="L10638" t="s">
        <v>19</v>
      </c>
      <c r="M10638" s="144" t="s">
        <v>59</v>
      </c>
      <c r="O10638" s="144" t="s">
        <v>1997</v>
      </c>
    </row>
    <row r="10639" spans="1:15" x14ac:dyDescent="0.2">
      <c r="A10639" t="s">
        <v>57</v>
      </c>
      <c r="B10639" s="144" t="s">
        <v>119</v>
      </c>
      <c r="C10639">
        <v>470</v>
      </c>
      <c r="D10639" t="str">
        <f>VLOOKUP(Oliusala[[#This Row],[postnumer]],Sveitarfelog[#All],4,FALSE)</f>
        <v>Ísafjarðarbær</v>
      </c>
      <c r="E10639" t="str">
        <f>VLOOKUP(Oliusala[[#This Row],[postnumer]],Sveitarfelog[#All],5,FALSE)</f>
        <v>Vestfirðir</v>
      </c>
      <c r="F10639" t="s">
        <v>25</v>
      </c>
      <c r="G10639" t="s">
        <v>24</v>
      </c>
      <c r="H10639" t="s">
        <v>60</v>
      </c>
      <c r="I10639" s="1">
        <v>506185</v>
      </c>
      <c r="J10639" s="2">
        <f>VLOOKUP(Oliusala[[#This Row],[tegund]],Tegundir!$B$2:$D$19,3,FALSE)*Oliusala[[#This Row],[magn]]/1000</f>
        <v>437.85002500000002</v>
      </c>
      <c r="K10639">
        <v>2018</v>
      </c>
      <c r="L10639" t="s">
        <v>19</v>
      </c>
      <c r="M10639" s="144" t="s">
        <v>59</v>
      </c>
      <c r="O10639" s="144" t="s">
        <v>1997</v>
      </c>
    </row>
    <row r="10640" spans="1:15" x14ac:dyDescent="0.2">
      <c r="A10640" t="s">
        <v>63</v>
      </c>
      <c r="B10640" s="144" t="s">
        <v>119</v>
      </c>
      <c r="C10640">
        <v>470</v>
      </c>
      <c r="D10640" t="str">
        <f>VLOOKUP(Oliusala[[#This Row],[postnumer]],Sveitarfelog[#All],4,FALSE)</f>
        <v>Ísafjarðarbær</v>
      </c>
      <c r="E10640" t="str">
        <f>VLOOKUP(Oliusala[[#This Row],[postnumer]],Sveitarfelog[#All],5,FALSE)</f>
        <v>Vestfirðir</v>
      </c>
      <c r="F10640" t="s">
        <v>25</v>
      </c>
      <c r="G10640" t="s">
        <v>24</v>
      </c>
      <c r="H10640" t="s">
        <v>58</v>
      </c>
      <c r="I10640" s="1">
        <v>25716</v>
      </c>
      <c r="J10640" s="2">
        <f>VLOOKUP(Oliusala[[#This Row],[tegund]],Tegundir!$B$2:$D$19,3,FALSE)*Oliusala[[#This Row],[magn]]/1000</f>
        <v>22.244340000000001</v>
      </c>
      <c r="K10640">
        <v>2018</v>
      </c>
      <c r="L10640" t="s">
        <v>19</v>
      </c>
      <c r="M10640" s="144" t="s">
        <v>59</v>
      </c>
      <c r="O10640" s="144" t="s">
        <v>1997</v>
      </c>
    </row>
    <row r="10641" spans="1:15" x14ac:dyDescent="0.2">
      <c r="A10641" t="s">
        <v>83</v>
      </c>
      <c r="B10641" s="144" t="s">
        <v>83</v>
      </c>
      <c r="C10641">
        <v>400</v>
      </c>
      <c r="D10641" t="str">
        <f>VLOOKUP(Oliusala[[#This Row],[postnumer]],Sveitarfelog[#All],4,FALSE)</f>
        <v>Ísafjarðarbær</v>
      </c>
      <c r="E10641" t="str">
        <f>VLOOKUP(Oliusala[[#This Row],[postnumer]],Sveitarfelog[#All],5,FALSE)</f>
        <v>Vestfirðir</v>
      </c>
      <c r="F10641" t="s">
        <v>25</v>
      </c>
      <c r="G10641" t="s">
        <v>24</v>
      </c>
      <c r="H10641" t="s">
        <v>61</v>
      </c>
      <c r="I10641" s="1">
        <v>3020</v>
      </c>
      <c r="J10641" s="2">
        <f>VLOOKUP(Oliusala[[#This Row],[tegund]],Tegundir!$B$2:$D$19,3,FALSE)*Oliusala[[#This Row],[magn]]/1000</f>
        <v>2.6123000000000003</v>
      </c>
      <c r="K10641">
        <v>2018</v>
      </c>
      <c r="L10641" t="s">
        <v>19</v>
      </c>
      <c r="M10641" s="144" t="s">
        <v>62</v>
      </c>
      <c r="O10641" s="144" t="s">
        <v>1997</v>
      </c>
    </row>
    <row r="10642" spans="1:15" x14ac:dyDescent="0.2">
      <c r="A10642" t="s">
        <v>68</v>
      </c>
      <c r="B10642" s="144" t="s">
        <v>119</v>
      </c>
      <c r="C10642">
        <v>470</v>
      </c>
      <c r="D10642" t="str">
        <f>VLOOKUP(Oliusala[[#This Row],[postnumer]],Sveitarfelog[#All],4,FALSE)</f>
        <v>Ísafjarðarbær</v>
      </c>
      <c r="E10642" t="str">
        <f>VLOOKUP(Oliusala[[#This Row],[postnumer]],Sveitarfelog[#All],5,FALSE)</f>
        <v>Vestfirðir</v>
      </c>
      <c r="F10642" t="s">
        <v>24</v>
      </c>
      <c r="G10642" t="s">
        <v>24</v>
      </c>
      <c r="H10642" t="s">
        <v>60</v>
      </c>
      <c r="I10642" s="1">
        <v>2060</v>
      </c>
      <c r="J10642" s="2">
        <f>VLOOKUP(Oliusala[[#This Row],[tegund]],Tegundir!$B$2:$D$19,3,FALSE)*Oliusala[[#This Row],[magn]]/1000</f>
        <v>1.7819</v>
      </c>
      <c r="K10642">
        <v>2018</v>
      </c>
      <c r="L10642" t="s">
        <v>18</v>
      </c>
      <c r="M10642" s="144" t="s">
        <v>59</v>
      </c>
    </row>
    <row r="10643" spans="1:15" x14ac:dyDescent="0.2">
      <c r="A10643" t="s">
        <v>57</v>
      </c>
      <c r="B10643" s="144" t="s">
        <v>119</v>
      </c>
      <c r="C10643">
        <v>470</v>
      </c>
      <c r="D10643" t="str">
        <f>VLOOKUP(Oliusala[[#This Row],[postnumer]],Sveitarfelog[#All],4,FALSE)</f>
        <v>Ísafjarðarbær</v>
      </c>
      <c r="E10643" t="str">
        <f>VLOOKUP(Oliusala[[#This Row],[postnumer]],Sveitarfelog[#All],5,FALSE)</f>
        <v>Vestfirðir</v>
      </c>
      <c r="F10643" t="s">
        <v>24</v>
      </c>
      <c r="G10643" t="s">
        <v>24</v>
      </c>
      <c r="H10643" t="s">
        <v>60</v>
      </c>
      <c r="I10643" s="1">
        <v>8614</v>
      </c>
      <c r="J10643" s="2">
        <f>VLOOKUP(Oliusala[[#This Row],[tegund]],Tegundir!$B$2:$D$19,3,FALSE)*Oliusala[[#This Row],[magn]]/1000</f>
        <v>7.4511099999999999</v>
      </c>
      <c r="K10643">
        <v>2018</v>
      </c>
      <c r="L10643" t="s">
        <v>18</v>
      </c>
      <c r="M10643" s="144" t="s">
        <v>59</v>
      </c>
    </row>
    <row r="10644" spans="1:15" x14ac:dyDescent="0.2">
      <c r="A10644" t="s">
        <v>63</v>
      </c>
      <c r="B10644" s="144" t="s">
        <v>119</v>
      </c>
      <c r="C10644">
        <v>470</v>
      </c>
      <c r="D10644" t="str">
        <f>VLOOKUP(Oliusala[[#This Row],[postnumer]],Sveitarfelog[#All],4,FALSE)</f>
        <v>Ísafjarðarbær</v>
      </c>
      <c r="E10644" t="str">
        <f>VLOOKUP(Oliusala[[#This Row],[postnumer]],Sveitarfelog[#All],5,FALSE)</f>
        <v>Vestfirðir</v>
      </c>
      <c r="F10644" t="s">
        <v>24</v>
      </c>
      <c r="G10644" t="s">
        <v>24</v>
      </c>
      <c r="H10644" t="s">
        <v>58</v>
      </c>
      <c r="I10644" s="1">
        <v>176973</v>
      </c>
      <c r="J10644" s="2">
        <f>VLOOKUP(Oliusala[[#This Row],[tegund]],Tegundir!$B$2:$D$19,3,FALSE)*Oliusala[[#This Row],[magn]]/1000</f>
        <v>153.08164499999998</v>
      </c>
      <c r="K10644">
        <v>2018</v>
      </c>
      <c r="L10644" t="s">
        <v>18</v>
      </c>
      <c r="M10644" s="144" t="s">
        <v>59</v>
      </c>
    </row>
    <row r="10645" spans="1:15" x14ac:dyDescent="0.2">
      <c r="A10645" t="s">
        <v>63</v>
      </c>
      <c r="B10645" s="144" t="s">
        <v>120</v>
      </c>
      <c r="C10645">
        <v>500</v>
      </c>
      <c r="D10645" t="str">
        <f>VLOOKUP(Oliusala[[#This Row],[postnumer]],Sveitarfelog[#All],4,FALSE)</f>
        <v>Húnaþing vestra</v>
      </c>
      <c r="E10645" t="str">
        <f>VLOOKUP(Oliusala[[#This Row],[postnumer]],Sveitarfelog[#All],5,FALSE)</f>
        <v>Norðurland vestra</v>
      </c>
      <c r="F10645" t="s">
        <v>24</v>
      </c>
      <c r="G10645" t="s">
        <v>24</v>
      </c>
      <c r="H10645" s="1" t="s">
        <v>58</v>
      </c>
      <c r="I10645" s="1">
        <v>1177088</v>
      </c>
      <c r="J10645" s="2">
        <f>VLOOKUP(Oliusala[[#This Row],[tegund]],Tegundir!$B$2:$D$19,3,FALSE)*Oliusala[[#This Row],[magn]]/1000</f>
        <v>1018.18112</v>
      </c>
      <c r="K10645">
        <v>2018</v>
      </c>
      <c r="L10645" t="s">
        <v>18</v>
      </c>
      <c r="M10645" s="144" t="s">
        <v>59</v>
      </c>
    </row>
    <row r="10646" spans="1:15" x14ac:dyDescent="0.2">
      <c r="A10646" t="s">
        <v>68</v>
      </c>
      <c r="B10646" s="144" t="s">
        <v>120</v>
      </c>
      <c r="C10646">
        <v>500</v>
      </c>
      <c r="D10646" t="str">
        <f>VLOOKUP(Oliusala[[#This Row],[postnumer]],Sveitarfelog[#All],4,FALSE)</f>
        <v>Húnaþing vestra</v>
      </c>
      <c r="E10646" t="str">
        <f>VLOOKUP(Oliusala[[#This Row],[postnumer]],Sveitarfelog[#All],5,FALSE)</f>
        <v>Norðurland vestra</v>
      </c>
      <c r="F10646" t="s">
        <v>25</v>
      </c>
      <c r="G10646" t="s">
        <v>24</v>
      </c>
      <c r="H10646" s="1" t="s">
        <v>60</v>
      </c>
      <c r="I10646" s="1">
        <v>2003</v>
      </c>
      <c r="J10646" s="2">
        <f>VLOOKUP(Oliusala[[#This Row],[tegund]],Tegundir!$B$2:$D$19,3,FALSE)*Oliusala[[#This Row],[magn]]/1000</f>
        <v>1.7325950000000001</v>
      </c>
      <c r="K10646">
        <v>2018</v>
      </c>
      <c r="L10646" t="s">
        <v>1955</v>
      </c>
      <c r="M10646" s="144" t="s">
        <v>59</v>
      </c>
    </row>
    <row r="10647" spans="1:15" x14ac:dyDescent="0.2">
      <c r="A10647" t="s">
        <v>57</v>
      </c>
      <c r="B10647" s="144" t="s">
        <v>120</v>
      </c>
      <c r="C10647">
        <v>500</v>
      </c>
      <c r="D10647" t="str">
        <f>VLOOKUP(Oliusala[[#This Row],[postnumer]],Sveitarfelog[#All],4,FALSE)</f>
        <v>Húnaþing vestra</v>
      </c>
      <c r="E10647" t="str">
        <f>VLOOKUP(Oliusala[[#This Row],[postnumer]],Sveitarfelog[#All],5,FALSE)</f>
        <v>Norðurland vestra</v>
      </c>
      <c r="F10647" t="s">
        <v>25</v>
      </c>
      <c r="G10647" t="s">
        <v>24</v>
      </c>
      <c r="H10647" t="s">
        <v>60</v>
      </c>
      <c r="I10647" s="1">
        <v>75712</v>
      </c>
      <c r="J10647" s="2">
        <f>VLOOKUP(Oliusala[[#This Row],[tegund]],Tegundir!$B$2:$D$19,3,FALSE)*Oliusala[[#This Row],[magn]]/1000</f>
        <v>65.490880000000004</v>
      </c>
      <c r="K10647">
        <v>2018</v>
      </c>
      <c r="L10647" t="s">
        <v>1955</v>
      </c>
      <c r="M10647" s="144" t="s">
        <v>59</v>
      </c>
    </row>
    <row r="10648" spans="1:15" x14ac:dyDescent="0.2">
      <c r="A10648" t="s">
        <v>122</v>
      </c>
      <c r="B10648" s="144" t="s">
        <v>120</v>
      </c>
      <c r="C10648">
        <v>500</v>
      </c>
      <c r="D10648" t="str">
        <f>VLOOKUP(Oliusala[[#This Row],[postnumer]],Sveitarfelog[#All],4,FALSE)</f>
        <v>Húnaþing vestra</v>
      </c>
      <c r="E10648" t="str">
        <f>VLOOKUP(Oliusala[[#This Row],[postnumer]],Sveitarfelog[#All],5,FALSE)</f>
        <v>Norðurland vestra</v>
      </c>
      <c r="F10648" t="s">
        <v>25</v>
      </c>
      <c r="G10648" t="s">
        <v>24</v>
      </c>
      <c r="H10648" s="1" t="s">
        <v>60</v>
      </c>
      <c r="I10648" s="1">
        <v>106047</v>
      </c>
      <c r="J10648" s="2">
        <f>VLOOKUP(Oliusala[[#This Row],[tegund]],Tegundir!$B$2:$D$19,3,FALSE)*Oliusala[[#This Row],[magn]]/1000</f>
        <v>91.730654999999999</v>
      </c>
      <c r="K10648">
        <v>2018</v>
      </c>
      <c r="L10648" t="s">
        <v>1955</v>
      </c>
      <c r="M10648" s="144" t="s">
        <v>59</v>
      </c>
    </row>
    <row r="10649" spans="1:15" x14ac:dyDescent="0.2">
      <c r="A10649" t="s">
        <v>63</v>
      </c>
      <c r="B10649" s="144" t="s">
        <v>120</v>
      </c>
      <c r="C10649">
        <v>500</v>
      </c>
      <c r="D10649" t="str">
        <f>VLOOKUP(Oliusala[[#This Row],[postnumer]],Sveitarfelog[#All],4,FALSE)</f>
        <v>Húnaþing vestra</v>
      </c>
      <c r="E10649" t="str">
        <f>VLOOKUP(Oliusala[[#This Row],[postnumer]],Sveitarfelog[#All],5,FALSE)</f>
        <v>Norðurland vestra</v>
      </c>
      <c r="F10649" t="s">
        <v>25</v>
      </c>
      <c r="G10649" t="s">
        <v>24</v>
      </c>
      <c r="H10649" s="1" t="s">
        <v>58</v>
      </c>
      <c r="I10649" s="1">
        <v>31394</v>
      </c>
      <c r="J10649" s="2">
        <f>VLOOKUP(Oliusala[[#This Row],[tegund]],Tegundir!$B$2:$D$19,3,FALSE)*Oliusala[[#This Row],[magn]]/1000</f>
        <v>27.155810000000002</v>
      </c>
      <c r="K10649">
        <v>2018</v>
      </c>
      <c r="L10649" t="s">
        <v>1955</v>
      </c>
      <c r="M10649" s="144" t="s">
        <v>59</v>
      </c>
    </row>
    <row r="10650" spans="1:15" x14ac:dyDescent="0.2">
      <c r="A10650" t="s">
        <v>57</v>
      </c>
      <c r="B10650" s="144" t="s">
        <v>123</v>
      </c>
      <c r="C10650">
        <v>510</v>
      </c>
      <c r="D10650" t="str">
        <f>VLOOKUP(Oliusala[[#This Row],[postnumer]],Sveitarfelog[#All],4,FALSE)</f>
        <v>Árneshreppur,Kaldrananeshreppur,Strandabyggð</v>
      </c>
      <c r="E10650" t="str">
        <f>VLOOKUP(Oliusala[[#This Row],[postnumer]],Sveitarfelog[#All],5,FALSE)</f>
        <v>Vestfirðir</v>
      </c>
      <c r="F10650" t="s">
        <v>24</v>
      </c>
      <c r="G10650" t="s">
        <v>24</v>
      </c>
      <c r="H10650" s="1" t="s">
        <v>60</v>
      </c>
      <c r="I10650" s="1">
        <v>1751</v>
      </c>
      <c r="J10650" s="2">
        <f>VLOOKUP(Oliusala[[#This Row],[tegund]],Tegundir!$B$2:$D$19,3,FALSE)*Oliusala[[#This Row],[magn]]/1000</f>
        <v>1.514615</v>
      </c>
      <c r="K10650">
        <v>2018</v>
      </c>
      <c r="L10650" t="s">
        <v>18</v>
      </c>
      <c r="M10650" s="144" t="s">
        <v>59</v>
      </c>
    </row>
    <row r="10651" spans="1:15" x14ac:dyDescent="0.2">
      <c r="A10651" t="s">
        <v>57</v>
      </c>
      <c r="B10651" s="144" t="s">
        <v>123</v>
      </c>
      <c r="C10651">
        <v>510</v>
      </c>
      <c r="D10651" t="str">
        <f>VLOOKUP(Oliusala[[#This Row],[postnumer]],Sveitarfelog[#All],4,FALSE)</f>
        <v>Árneshreppur,Kaldrananeshreppur,Strandabyggð</v>
      </c>
      <c r="E10651" t="str">
        <f>VLOOKUP(Oliusala[[#This Row],[postnumer]],Sveitarfelog[#All],5,FALSE)</f>
        <v>Vestfirðir</v>
      </c>
      <c r="F10651" t="s">
        <v>29</v>
      </c>
      <c r="G10651" t="s">
        <v>24</v>
      </c>
      <c r="H10651" s="1" t="s">
        <v>60</v>
      </c>
      <c r="I10651" s="1">
        <v>193602</v>
      </c>
      <c r="J10651" s="2">
        <f>VLOOKUP(Oliusala[[#This Row],[tegund]],Tegundir!$B$2:$D$19,3,FALSE)*Oliusala[[#This Row],[magn]]/1000</f>
        <v>167.46573000000001</v>
      </c>
      <c r="K10651">
        <v>2018</v>
      </c>
      <c r="L10651" t="s">
        <v>19</v>
      </c>
      <c r="M10651" s="144" t="s">
        <v>59</v>
      </c>
      <c r="O10651" s="144" t="s">
        <v>1998</v>
      </c>
    </row>
    <row r="10652" spans="1:15" x14ac:dyDescent="0.2">
      <c r="A10652" t="s">
        <v>57</v>
      </c>
      <c r="B10652" s="144" t="s">
        <v>124</v>
      </c>
      <c r="C10652">
        <v>510</v>
      </c>
      <c r="D10652" t="str">
        <f>VLOOKUP(Oliusala[[#This Row],[postnumer]],Sveitarfelog[#All],4,FALSE)</f>
        <v>Árneshreppur,Kaldrananeshreppur,Strandabyggð</v>
      </c>
      <c r="E10652" t="str">
        <f>VLOOKUP(Oliusala[[#This Row],[postnumer]],Sveitarfelog[#All],5,FALSE)</f>
        <v>Vestfirðir</v>
      </c>
      <c r="F10652" t="s">
        <v>24</v>
      </c>
      <c r="G10652" t="s">
        <v>24</v>
      </c>
      <c r="H10652" s="1" t="s">
        <v>60</v>
      </c>
      <c r="I10652" s="1">
        <v>4264</v>
      </c>
      <c r="J10652" s="2">
        <f>VLOOKUP(Oliusala[[#This Row],[tegund]],Tegundir!$B$2:$D$19,3,FALSE)*Oliusala[[#This Row],[magn]]/1000</f>
        <v>3.6883600000000003</v>
      </c>
      <c r="K10652">
        <v>2018</v>
      </c>
      <c r="L10652" t="s">
        <v>18</v>
      </c>
      <c r="M10652" s="144" t="s">
        <v>59</v>
      </c>
    </row>
    <row r="10653" spans="1:15" x14ac:dyDescent="0.2">
      <c r="A10653" t="s">
        <v>63</v>
      </c>
      <c r="B10653" s="144" t="s">
        <v>123</v>
      </c>
      <c r="C10653">
        <v>510</v>
      </c>
      <c r="D10653" t="str">
        <f>VLOOKUP(Oliusala[[#This Row],[postnumer]],Sveitarfelog[#All],4,FALSE)</f>
        <v>Árneshreppur,Kaldrananeshreppur,Strandabyggð</v>
      </c>
      <c r="E10653" t="str">
        <f>VLOOKUP(Oliusala[[#This Row],[postnumer]],Sveitarfelog[#All],5,FALSE)</f>
        <v>Vestfirðir</v>
      </c>
      <c r="F10653" t="s">
        <v>24</v>
      </c>
      <c r="G10653" t="s">
        <v>24</v>
      </c>
      <c r="H10653" s="1" t="s">
        <v>58</v>
      </c>
      <c r="I10653" s="1">
        <v>855119</v>
      </c>
      <c r="J10653" s="2">
        <f>VLOOKUP(Oliusala[[#This Row],[tegund]],Tegundir!$B$2:$D$19,3,FALSE)*Oliusala[[#This Row],[magn]]/1000</f>
        <v>739.67793499999993</v>
      </c>
      <c r="K10653">
        <v>2018</v>
      </c>
      <c r="L10653" t="s">
        <v>18</v>
      </c>
      <c r="M10653" s="144" t="s">
        <v>59</v>
      </c>
    </row>
    <row r="10654" spans="1:15" x14ac:dyDescent="0.2">
      <c r="A10654" t="s">
        <v>63</v>
      </c>
      <c r="B10654" s="144" t="s">
        <v>124</v>
      </c>
      <c r="C10654">
        <v>510</v>
      </c>
      <c r="D10654" t="str">
        <f>VLOOKUP(Oliusala[[#This Row],[postnumer]],Sveitarfelog[#All],4,FALSE)</f>
        <v>Árneshreppur,Kaldrananeshreppur,Strandabyggð</v>
      </c>
      <c r="E10654" t="str">
        <f>VLOOKUP(Oliusala[[#This Row],[postnumer]],Sveitarfelog[#All],5,FALSE)</f>
        <v>Vestfirðir</v>
      </c>
      <c r="F10654" t="s">
        <v>24</v>
      </c>
      <c r="G10654" t="s">
        <v>24</v>
      </c>
      <c r="H10654" t="s">
        <v>58</v>
      </c>
      <c r="I10654" s="1">
        <v>26192</v>
      </c>
      <c r="J10654" s="2">
        <f>VLOOKUP(Oliusala[[#This Row],[tegund]],Tegundir!$B$2:$D$19,3,FALSE)*Oliusala[[#This Row],[magn]]/1000</f>
        <v>22.656079999999999</v>
      </c>
      <c r="K10654">
        <v>2018</v>
      </c>
      <c r="L10654" t="s">
        <v>18</v>
      </c>
      <c r="M10654" s="144" t="s">
        <v>59</v>
      </c>
    </row>
    <row r="10655" spans="1:15" x14ac:dyDescent="0.2">
      <c r="A10655" t="s">
        <v>63</v>
      </c>
      <c r="B10655" s="144" t="s">
        <v>123</v>
      </c>
      <c r="C10655">
        <v>510</v>
      </c>
      <c r="D10655" t="str">
        <f>VLOOKUP(Oliusala[[#This Row],[postnumer]],Sveitarfelog[#All],4,FALSE)</f>
        <v>Árneshreppur,Kaldrananeshreppur,Strandabyggð</v>
      </c>
      <c r="E10655" t="str">
        <f>VLOOKUP(Oliusala[[#This Row],[postnumer]],Sveitarfelog[#All],5,FALSE)</f>
        <v>Vestfirðir</v>
      </c>
      <c r="F10655" t="s">
        <v>25</v>
      </c>
      <c r="G10655" t="s">
        <v>24</v>
      </c>
      <c r="H10655" s="1" t="s">
        <v>58</v>
      </c>
      <c r="I10655" s="1">
        <v>106149</v>
      </c>
      <c r="J10655" s="2">
        <f>VLOOKUP(Oliusala[[#This Row],[tegund]],Tegundir!$B$2:$D$19,3,FALSE)*Oliusala[[#This Row],[magn]]/1000</f>
        <v>91.818884999999995</v>
      </c>
      <c r="K10655">
        <v>2018</v>
      </c>
      <c r="L10655" t="s">
        <v>18</v>
      </c>
      <c r="M10655" s="144" t="s">
        <v>59</v>
      </c>
    </row>
    <row r="10656" spans="1:15" x14ac:dyDescent="0.2">
      <c r="A10656" t="s">
        <v>63</v>
      </c>
      <c r="B10656" s="144" t="s">
        <v>124</v>
      </c>
      <c r="C10656">
        <v>510</v>
      </c>
      <c r="D10656" t="str">
        <f>VLOOKUP(Oliusala[[#This Row],[postnumer]],Sveitarfelog[#All],4,FALSE)</f>
        <v>Árneshreppur,Kaldrananeshreppur,Strandabyggð</v>
      </c>
      <c r="E10656" t="str">
        <f>VLOOKUP(Oliusala[[#This Row],[postnumer]],Sveitarfelog[#All],5,FALSE)</f>
        <v>Vestfirðir</v>
      </c>
      <c r="F10656" t="s">
        <v>25</v>
      </c>
      <c r="G10656" t="s">
        <v>24</v>
      </c>
      <c r="H10656" t="s">
        <v>58</v>
      </c>
      <c r="I10656" s="1">
        <v>4081</v>
      </c>
      <c r="J10656" s="2">
        <f>VLOOKUP(Oliusala[[#This Row],[tegund]],Tegundir!$B$2:$D$19,3,FALSE)*Oliusala[[#This Row],[magn]]/1000</f>
        <v>3.530065</v>
      </c>
      <c r="K10656">
        <v>2018</v>
      </c>
      <c r="L10656" t="s">
        <v>18</v>
      </c>
      <c r="M10656" s="144" t="s">
        <v>59</v>
      </c>
    </row>
    <row r="10657" spans="1:15" x14ac:dyDescent="0.2">
      <c r="A10657" t="s">
        <v>57</v>
      </c>
      <c r="B10657" s="144" t="s">
        <v>123</v>
      </c>
      <c r="C10657">
        <v>510</v>
      </c>
      <c r="D10657" t="str">
        <f>VLOOKUP(Oliusala[[#This Row],[postnumer]],Sveitarfelog[#All],4,FALSE)</f>
        <v>Árneshreppur,Kaldrananeshreppur,Strandabyggð</v>
      </c>
      <c r="E10657" t="str">
        <f>VLOOKUP(Oliusala[[#This Row],[postnumer]],Sveitarfelog[#All],5,FALSE)</f>
        <v>Vestfirðir</v>
      </c>
      <c r="F10657" t="s">
        <v>25</v>
      </c>
      <c r="G10657" t="s">
        <v>24</v>
      </c>
      <c r="H10657" t="s">
        <v>60</v>
      </c>
      <c r="I10657" s="1">
        <v>163257</v>
      </c>
      <c r="J10657" s="2">
        <f>VLOOKUP(Oliusala[[#This Row],[tegund]],Tegundir!$B$2:$D$19,3,FALSE)*Oliusala[[#This Row],[magn]]/1000</f>
        <v>141.21730499999998</v>
      </c>
      <c r="K10657">
        <v>2018</v>
      </c>
      <c r="L10657" t="s">
        <v>1955</v>
      </c>
      <c r="M10657" s="144" t="s">
        <v>59</v>
      </c>
    </row>
    <row r="10658" spans="1:15" x14ac:dyDescent="0.2">
      <c r="A10658" t="s">
        <v>57</v>
      </c>
      <c r="B10658" s="144" t="s">
        <v>124</v>
      </c>
      <c r="C10658">
        <v>510</v>
      </c>
      <c r="D10658" t="str">
        <f>VLOOKUP(Oliusala[[#This Row],[postnumer]],Sveitarfelog[#All],4,FALSE)</f>
        <v>Árneshreppur,Kaldrananeshreppur,Strandabyggð</v>
      </c>
      <c r="E10658" t="str">
        <f>VLOOKUP(Oliusala[[#This Row],[postnumer]],Sveitarfelog[#All],5,FALSE)</f>
        <v>Vestfirðir</v>
      </c>
      <c r="F10658" t="s">
        <v>25</v>
      </c>
      <c r="G10658" t="s">
        <v>24</v>
      </c>
      <c r="H10658" s="1" t="s">
        <v>60</v>
      </c>
      <c r="I10658" s="1">
        <v>173748</v>
      </c>
      <c r="J10658" s="2">
        <f>VLOOKUP(Oliusala[[#This Row],[tegund]],Tegundir!$B$2:$D$19,3,FALSE)*Oliusala[[#This Row],[magn]]/1000</f>
        <v>150.29201999999998</v>
      </c>
      <c r="K10658">
        <v>2018</v>
      </c>
      <c r="L10658" t="s">
        <v>1955</v>
      </c>
      <c r="M10658" s="144" t="s">
        <v>59</v>
      </c>
    </row>
    <row r="10659" spans="1:15" x14ac:dyDescent="0.2">
      <c r="A10659" t="s">
        <v>57</v>
      </c>
      <c r="B10659" s="144" t="s">
        <v>125</v>
      </c>
      <c r="C10659">
        <v>520</v>
      </c>
      <c r="D10659" t="str">
        <f>VLOOKUP(Oliusala[[#This Row],[postnumer]],Sveitarfelog[#All],4,FALSE)</f>
        <v>Árneshreppur,Kaldrananeshreppur,Strandabyggð</v>
      </c>
      <c r="E10659" t="str">
        <f>VLOOKUP(Oliusala[[#This Row],[postnumer]],Sveitarfelog[#All],5,FALSE)</f>
        <v>Vestfirðir</v>
      </c>
      <c r="F10659" t="s">
        <v>29</v>
      </c>
      <c r="G10659" t="s">
        <v>24</v>
      </c>
      <c r="H10659" s="1" t="s">
        <v>60</v>
      </c>
      <c r="I10659" s="1">
        <v>32522</v>
      </c>
      <c r="J10659" s="2">
        <f>VLOOKUP(Oliusala[[#This Row],[tegund]],Tegundir!$B$2:$D$19,3,FALSE)*Oliusala[[#This Row],[magn]]/1000</f>
        <v>28.131529999999998</v>
      </c>
      <c r="K10659">
        <v>2018</v>
      </c>
      <c r="L10659" t="s">
        <v>19</v>
      </c>
      <c r="M10659" s="144" t="s">
        <v>59</v>
      </c>
      <c r="O10659" s="144" t="s">
        <v>1998</v>
      </c>
    </row>
    <row r="10660" spans="1:15" x14ac:dyDescent="0.2">
      <c r="A10660" t="s">
        <v>57</v>
      </c>
      <c r="B10660" s="144" t="s">
        <v>125</v>
      </c>
      <c r="C10660">
        <v>520</v>
      </c>
      <c r="D10660" t="str">
        <f>VLOOKUP(Oliusala[[#This Row],[postnumer]],Sveitarfelog[#All],4,FALSE)</f>
        <v>Árneshreppur,Kaldrananeshreppur,Strandabyggð</v>
      </c>
      <c r="E10660" t="str">
        <f>VLOOKUP(Oliusala[[#This Row],[postnumer]],Sveitarfelog[#All],5,FALSE)</f>
        <v>Vestfirðir</v>
      </c>
      <c r="F10660" t="s">
        <v>25</v>
      </c>
      <c r="G10660" t="s">
        <v>24</v>
      </c>
      <c r="H10660" t="s">
        <v>60</v>
      </c>
      <c r="I10660" s="1">
        <v>106261</v>
      </c>
      <c r="J10660" s="2">
        <f>VLOOKUP(Oliusala[[#This Row],[tegund]],Tegundir!$B$2:$D$19,3,FALSE)*Oliusala[[#This Row],[magn]]/1000</f>
        <v>91.915764999999993</v>
      </c>
      <c r="K10660">
        <v>2018</v>
      </c>
      <c r="L10660" t="s">
        <v>19</v>
      </c>
      <c r="M10660" s="144" t="s">
        <v>59</v>
      </c>
      <c r="O10660" s="144" t="s">
        <v>1997</v>
      </c>
    </row>
    <row r="10661" spans="1:15" x14ac:dyDescent="0.2">
      <c r="A10661" t="s">
        <v>63</v>
      </c>
      <c r="B10661" s="144" t="s">
        <v>125</v>
      </c>
      <c r="C10661">
        <v>520</v>
      </c>
      <c r="D10661" t="str">
        <f>VLOOKUP(Oliusala[[#This Row],[postnumer]],Sveitarfelog[#All],4,FALSE)</f>
        <v>Árneshreppur,Kaldrananeshreppur,Strandabyggð</v>
      </c>
      <c r="E10661" t="str">
        <f>VLOOKUP(Oliusala[[#This Row],[postnumer]],Sveitarfelog[#All],5,FALSE)</f>
        <v>Vestfirðir</v>
      </c>
      <c r="F10661" t="s">
        <v>24</v>
      </c>
      <c r="G10661" t="s">
        <v>24</v>
      </c>
      <c r="H10661" s="1" t="s">
        <v>58</v>
      </c>
      <c r="I10661" s="1">
        <v>53114</v>
      </c>
      <c r="J10661" s="2">
        <f>VLOOKUP(Oliusala[[#This Row],[tegund]],Tegundir!$B$2:$D$19,3,FALSE)*Oliusala[[#This Row],[magn]]/1000</f>
        <v>45.94361</v>
      </c>
      <c r="K10661">
        <v>2018</v>
      </c>
      <c r="L10661" t="s">
        <v>18</v>
      </c>
      <c r="M10661" s="144" t="s">
        <v>59</v>
      </c>
    </row>
    <row r="10662" spans="1:15" x14ac:dyDescent="0.2">
      <c r="A10662" t="s">
        <v>63</v>
      </c>
      <c r="B10662" s="144" t="s">
        <v>125</v>
      </c>
      <c r="C10662">
        <v>520</v>
      </c>
      <c r="D10662" t="str">
        <f>VLOOKUP(Oliusala[[#This Row],[postnumer]],Sveitarfelog[#All],4,FALSE)</f>
        <v>Árneshreppur,Kaldrananeshreppur,Strandabyggð</v>
      </c>
      <c r="E10662" t="str">
        <f>VLOOKUP(Oliusala[[#This Row],[postnumer]],Sveitarfelog[#All],5,FALSE)</f>
        <v>Vestfirðir</v>
      </c>
      <c r="F10662" t="s">
        <v>25</v>
      </c>
      <c r="G10662" t="s">
        <v>24</v>
      </c>
      <c r="H10662" s="1" t="s">
        <v>58</v>
      </c>
      <c r="I10662" s="1">
        <v>8758</v>
      </c>
      <c r="J10662" s="2">
        <f>VLOOKUP(Oliusala[[#This Row],[tegund]],Tegundir!$B$2:$D$19,3,FALSE)*Oliusala[[#This Row],[magn]]/1000</f>
        <v>7.5756699999999997</v>
      </c>
      <c r="K10662">
        <v>2018</v>
      </c>
      <c r="L10662" t="s">
        <v>18</v>
      </c>
      <c r="M10662" s="144" t="s">
        <v>59</v>
      </c>
    </row>
    <row r="10663" spans="1:15" x14ac:dyDescent="0.2">
      <c r="A10663" t="s">
        <v>63</v>
      </c>
      <c r="B10663" s="144" t="s">
        <v>102</v>
      </c>
      <c r="C10663">
        <v>530</v>
      </c>
      <c r="D10663" t="str">
        <f>VLOOKUP(Oliusala[[#This Row],[postnumer]],Sveitarfelog[#All],4,FALSE)</f>
        <v>Húnaþing vestra</v>
      </c>
      <c r="E10663" t="str">
        <f>VLOOKUP(Oliusala[[#This Row],[postnumer]],Sveitarfelog[#All],5,FALSE)</f>
        <v>Norðurland vestra</v>
      </c>
      <c r="F10663" t="s">
        <v>24</v>
      </c>
      <c r="G10663" t="s">
        <v>24</v>
      </c>
      <c r="H10663" s="1" t="s">
        <v>58</v>
      </c>
      <c r="I10663" s="1">
        <v>596208</v>
      </c>
      <c r="J10663" s="2">
        <f>VLOOKUP(Oliusala[[#This Row],[tegund]],Tegundir!$B$2:$D$19,3,FALSE)*Oliusala[[#This Row],[magn]]/1000</f>
        <v>515.71992</v>
      </c>
      <c r="K10663">
        <v>2018</v>
      </c>
      <c r="L10663" t="s">
        <v>18</v>
      </c>
      <c r="M10663" s="144" t="s">
        <v>59</v>
      </c>
    </row>
    <row r="10664" spans="1:15" x14ac:dyDescent="0.2">
      <c r="A10664" t="s">
        <v>63</v>
      </c>
      <c r="B10664" s="144" t="s">
        <v>126</v>
      </c>
      <c r="C10664">
        <v>530</v>
      </c>
      <c r="D10664" t="str">
        <f>VLOOKUP(Oliusala[[#This Row],[postnumer]],Sveitarfelog[#All],4,FALSE)</f>
        <v>Húnaþing vestra</v>
      </c>
      <c r="E10664" t="str">
        <f>VLOOKUP(Oliusala[[#This Row],[postnumer]],Sveitarfelog[#All],5,FALSE)</f>
        <v>Norðurland vestra</v>
      </c>
      <c r="F10664" t="s">
        <v>24</v>
      </c>
      <c r="G10664" t="s">
        <v>24</v>
      </c>
      <c r="H10664" t="s">
        <v>58</v>
      </c>
      <c r="I10664" s="1">
        <v>92515</v>
      </c>
      <c r="J10664" s="2">
        <f>VLOOKUP(Oliusala[[#This Row],[tegund]],Tegundir!$B$2:$D$19,3,FALSE)*Oliusala[[#This Row],[magn]]/1000</f>
        <v>80.025475</v>
      </c>
      <c r="K10664">
        <v>2018</v>
      </c>
      <c r="L10664" t="s">
        <v>18</v>
      </c>
      <c r="M10664" s="144" t="s">
        <v>59</v>
      </c>
    </row>
    <row r="10665" spans="1:15" x14ac:dyDescent="0.2">
      <c r="A10665" t="s">
        <v>68</v>
      </c>
      <c r="B10665" s="144" t="s">
        <v>102</v>
      </c>
      <c r="C10665">
        <v>530</v>
      </c>
      <c r="D10665" t="str">
        <f>VLOOKUP(Oliusala[[#This Row],[postnumer]],Sveitarfelog[#All],4,FALSE)</f>
        <v>Húnaþing vestra</v>
      </c>
      <c r="E10665" t="str">
        <f>VLOOKUP(Oliusala[[#This Row],[postnumer]],Sveitarfelog[#All],5,FALSE)</f>
        <v>Norðurland vestra</v>
      </c>
      <c r="F10665" t="s">
        <v>25</v>
      </c>
      <c r="G10665" t="s">
        <v>24</v>
      </c>
      <c r="H10665" t="s">
        <v>60</v>
      </c>
      <c r="I10665" s="1">
        <v>12228</v>
      </c>
      <c r="J10665" s="2">
        <f>VLOOKUP(Oliusala[[#This Row],[tegund]],Tegundir!$B$2:$D$19,3,FALSE)*Oliusala[[#This Row],[magn]]/1000</f>
        <v>10.577219999999999</v>
      </c>
      <c r="K10665">
        <v>2018</v>
      </c>
      <c r="L10665" t="s">
        <v>1955</v>
      </c>
      <c r="M10665" s="144" t="s">
        <v>59</v>
      </c>
    </row>
    <row r="10666" spans="1:15" x14ac:dyDescent="0.2">
      <c r="A10666" t="s">
        <v>102</v>
      </c>
      <c r="B10666" s="144" t="s">
        <v>102</v>
      </c>
      <c r="C10666">
        <v>530</v>
      </c>
      <c r="D10666" t="str">
        <f>VLOOKUP(Oliusala[[#This Row],[postnumer]],Sveitarfelog[#All],4,FALSE)</f>
        <v>Húnaþing vestra</v>
      </c>
      <c r="E10666" t="str">
        <f>VLOOKUP(Oliusala[[#This Row],[postnumer]],Sveitarfelog[#All],5,FALSE)</f>
        <v>Norðurland vestra</v>
      </c>
      <c r="F10666" t="s">
        <v>25</v>
      </c>
      <c r="G10666" t="s">
        <v>24</v>
      </c>
      <c r="H10666" s="1" t="s">
        <v>58</v>
      </c>
      <c r="I10666" s="1">
        <v>15417</v>
      </c>
      <c r="J10666" s="2">
        <f>VLOOKUP(Oliusala[[#This Row],[tegund]],Tegundir!$B$2:$D$19,3,FALSE)*Oliusala[[#This Row],[magn]]/1000</f>
        <v>13.335705000000001</v>
      </c>
      <c r="K10666">
        <v>2018</v>
      </c>
      <c r="L10666" t="s">
        <v>1955</v>
      </c>
      <c r="M10666" s="144" t="s">
        <v>59</v>
      </c>
    </row>
    <row r="10667" spans="1:15" x14ac:dyDescent="0.2">
      <c r="A10667" t="s">
        <v>57</v>
      </c>
      <c r="B10667" s="144" t="s">
        <v>102</v>
      </c>
      <c r="C10667">
        <v>530</v>
      </c>
      <c r="D10667" t="str">
        <f>VLOOKUP(Oliusala[[#This Row],[postnumer]],Sveitarfelog[#All],4,FALSE)</f>
        <v>Húnaþing vestra</v>
      </c>
      <c r="E10667" t="str">
        <f>VLOOKUP(Oliusala[[#This Row],[postnumer]],Sveitarfelog[#All],5,FALSE)</f>
        <v>Norðurland vestra</v>
      </c>
      <c r="F10667" t="s">
        <v>25</v>
      </c>
      <c r="G10667" t="s">
        <v>24</v>
      </c>
      <c r="H10667" s="1" t="s">
        <v>60</v>
      </c>
      <c r="I10667" s="1">
        <v>176949</v>
      </c>
      <c r="J10667" s="2">
        <f>VLOOKUP(Oliusala[[#This Row],[tegund]],Tegundir!$B$2:$D$19,3,FALSE)*Oliusala[[#This Row],[magn]]/1000</f>
        <v>153.06088500000001</v>
      </c>
      <c r="K10667">
        <v>2018</v>
      </c>
      <c r="L10667" t="s">
        <v>1955</v>
      </c>
      <c r="M10667" s="144" t="s">
        <v>59</v>
      </c>
    </row>
    <row r="10668" spans="1:15" x14ac:dyDescent="0.2">
      <c r="A10668" t="s">
        <v>122</v>
      </c>
      <c r="B10668" s="144" t="s">
        <v>102</v>
      </c>
      <c r="C10668">
        <v>530</v>
      </c>
      <c r="D10668" t="str">
        <f>VLOOKUP(Oliusala[[#This Row],[postnumer]],Sveitarfelog[#All],4,FALSE)</f>
        <v>Húnaþing vestra</v>
      </c>
      <c r="E10668" t="str">
        <f>VLOOKUP(Oliusala[[#This Row],[postnumer]],Sveitarfelog[#All],5,FALSE)</f>
        <v>Norðurland vestra</v>
      </c>
      <c r="F10668" t="s">
        <v>25</v>
      </c>
      <c r="G10668" t="s">
        <v>24</v>
      </c>
      <c r="H10668" s="1" t="s">
        <v>60</v>
      </c>
      <c r="I10668" s="1">
        <v>57410</v>
      </c>
      <c r="J10668" s="2">
        <f>VLOOKUP(Oliusala[[#This Row],[tegund]],Tegundir!$B$2:$D$19,3,FALSE)*Oliusala[[#This Row],[magn]]/1000</f>
        <v>49.659649999999999</v>
      </c>
      <c r="K10668">
        <v>2018</v>
      </c>
      <c r="L10668" t="s">
        <v>1955</v>
      </c>
      <c r="M10668" s="144" t="s">
        <v>59</v>
      </c>
    </row>
    <row r="10669" spans="1:15" x14ac:dyDescent="0.2">
      <c r="A10669" t="s">
        <v>63</v>
      </c>
      <c r="B10669" s="144" t="s">
        <v>102</v>
      </c>
      <c r="C10669">
        <v>530</v>
      </c>
      <c r="D10669" t="str">
        <f>VLOOKUP(Oliusala[[#This Row],[postnumer]],Sveitarfelog[#All],4,FALSE)</f>
        <v>Húnaþing vestra</v>
      </c>
      <c r="E10669" t="str">
        <f>VLOOKUP(Oliusala[[#This Row],[postnumer]],Sveitarfelog[#All],5,FALSE)</f>
        <v>Norðurland vestra</v>
      </c>
      <c r="F10669" t="s">
        <v>25</v>
      </c>
      <c r="G10669" t="s">
        <v>24</v>
      </c>
      <c r="H10669" s="1" t="s">
        <v>58</v>
      </c>
      <c r="I10669" s="1">
        <v>118956</v>
      </c>
      <c r="J10669" s="2">
        <f>VLOOKUP(Oliusala[[#This Row],[tegund]],Tegundir!$B$2:$D$19,3,FALSE)*Oliusala[[#This Row],[magn]]/1000</f>
        <v>102.89694</v>
      </c>
      <c r="K10669">
        <v>2018</v>
      </c>
      <c r="L10669" t="s">
        <v>1955</v>
      </c>
      <c r="M10669" s="144" t="s">
        <v>59</v>
      </c>
    </row>
    <row r="10670" spans="1:15" x14ac:dyDescent="0.2">
      <c r="A10670" t="s">
        <v>57</v>
      </c>
      <c r="B10670" s="144" t="s">
        <v>127</v>
      </c>
      <c r="C10670">
        <v>531</v>
      </c>
      <c r="D10670" t="str">
        <f>VLOOKUP(Oliusala[[#This Row],[postnumer]],Sveitarfelog[#All],4,FALSE)</f>
        <v>Húnaþing vestra</v>
      </c>
      <c r="E10670" t="str">
        <f>VLOOKUP(Oliusala[[#This Row],[postnumer]],Sveitarfelog[#All],5,FALSE)</f>
        <v>Norðurland vestra</v>
      </c>
      <c r="F10670" t="s">
        <v>24</v>
      </c>
      <c r="G10670" t="s">
        <v>24</v>
      </c>
      <c r="H10670" s="1" t="s">
        <v>60</v>
      </c>
      <c r="I10670" s="1">
        <v>16968</v>
      </c>
      <c r="J10670" s="2">
        <f>VLOOKUP(Oliusala[[#This Row],[tegund]],Tegundir!$B$2:$D$19,3,FALSE)*Oliusala[[#This Row],[magn]]/1000</f>
        <v>14.67732</v>
      </c>
      <c r="K10670">
        <v>2018</v>
      </c>
      <c r="L10670" t="s">
        <v>18</v>
      </c>
      <c r="M10670" s="144" t="s">
        <v>59</v>
      </c>
    </row>
    <row r="10671" spans="1:15" x14ac:dyDescent="0.2">
      <c r="A10671" t="s">
        <v>122</v>
      </c>
      <c r="B10671" s="144" t="s">
        <v>127</v>
      </c>
      <c r="C10671">
        <v>531</v>
      </c>
      <c r="D10671" t="str">
        <f>VLOOKUP(Oliusala[[#This Row],[postnumer]],Sveitarfelog[#All],4,FALSE)</f>
        <v>Húnaþing vestra</v>
      </c>
      <c r="E10671" t="str">
        <f>VLOOKUP(Oliusala[[#This Row],[postnumer]],Sveitarfelog[#All],5,FALSE)</f>
        <v>Norðurland vestra</v>
      </c>
      <c r="F10671" t="s">
        <v>24</v>
      </c>
      <c r="G10671" t="s">
        <v>24</v>
      </c>
      <c r="H10671" s="1" t="s">
        <v>60</v>
      </c>
      <c r="I10671" s="1">
        <v>1396</v>
      </c>
      <c r="J10671" s="2">
        <f>VLOOKUP(Oliusala[[#This Row],[tegund]],Tegundir!$B$2:$D$19,3,FALSE)*Oliusala[[#This Row],[magn]]/1000</f>
        <v>1.2075400000000001</v>
      </c>
      <c r="K10671">
        <v>2018</v>
      </c>
      <c r="L10671" t="s">
        <v>18</v>
      </c>
      <c r="M10671" s="144" t="s">
        <v>59</v>
      </c>
    </row>
    <row r="10672" spans="1:15" x14ac:dyDescent="0.2">
      <c r="A10672" t="s">
        <v>63</v>
      </c>
      <c r="B10672" s="144" t="s">
        <v>127</v>
      </c>
      <c r="C10672">
        <v>531</v>
      </c>
      <c r="D10672" t="str">
        <f>VLOOKUP(Oliusala[[#This Row],[postnumer]],Sveitarfelog[#All],4,FALSE)</f>
        <v>Húnaþing vestra</v>
      </c>
      <c r="E10672" t="str">
        <f>VLOOKUP(Oliusala[[#This Row],[postnumer]],Sveitarfelog[#All],5,FALSE)</f>
        <v>Norðurland vestra</v>
      </c>
      <c r="F10672" t="s">
        <v>24</v>
      </c>
      <c r="G10672" t="s">
        <v>24</v>
      </c>
      <c r="H10672" t="s">
        <v>58</v>
      </c>
      <c r="I10672" s="1">
        <v>139834</v>
      </c>
      <c r="J10672" s="2">
        <f>VLOOKUP(Oliusala[[#This Row],[tegund]],Tegundir!$B$2:$D$19,3,FALSE)*Oliusala[[#This Row],[magn]]/1000</f>
        <v>120.95641000000001</v>
      </c>
      <c r="K10672">
        <v>2018</v>
      </c>
      <c r="L10672" t="s">
        <v>18</v>
      </c>
      <c r="M10672" s="144" t="s">
        <v>59</v>
      </c>
    </row>
    <row r="10673" spans="1:15" x14ac:dyDescent="0.2">
      <c r="A10673" t="s">
        <v>57</v>
      </c>
      <c r="B10673" s="144" t="s">
        <v>127</v>
      </c>
      <c r="C10673">
        <v>531</v>
      </c>
      <c r="D10673" t="str">
        <f>VLOOKUP(Oliusala[[#This Row],[postnumer]],Sveitarfelog[#All],4,FALSE)</f>
        <v>Húnaþing vestra</v>
      </c>
      <c r="E10673" t="str">
        <f>VLOOKUP(Oliusala[[#This Row],[postnumer]],Sveitarfelog[#All],5,FALSE)</f>
        <v>Norðurland vestra</v>
      </c>
      <c r="F10673" t="s">
        <v>25</v>
      </c>
      <c r="G10673" t="s">
        <v>24</v>
      </c>
      <c r="H10673" s="1" t="s">
        <v>60</v>
      </c>
      <c r="I10673" s="1">
        <v>316473</v>
      </c>
      <c r="J10673" s="2">
        <f>VLOOKUP(Oliusala[[#This Row],[tegund]],Tegundir!$B$2:$D$19,3,FALSE)*Oliusala[[#This Row],[magn]]/1000</f>
        <v>273.749145</v>
      </c>
      <c r="K10673">
        <v>2018</v>
      </c>
      <c r="L10673" t="s">
        <v>1955</v>
      </c>
      <c r="M10673" s="144" t="s">
        <v>59</v>
      </c>
    </row>
    <row r="10674" spans="1:15" x14ac:dyDescent="0.2">
      <c r="A10674" t="s">
        <v>122</v>
      </c>
      <c r="B10674" s="144" t="s">
        <v>127</v>
      </c>
      <c r="C10674">
        <v>531</v>
      </c>
      <c r="D10674" t="str">
        <f>VLOOKUP(Oliusala[[#This Row],[postnumer]],Sveitarfelog[#All],4,FALSE)</f>
        <v>Húnaþing vestra</v>
      </c>
      <c r="E10674" t="str">
        <f>VLOOKUP(Oliusala[[#This Row],[postnumer]],Sveitarfelog[#All],5,FALSE)</f>
        <v>Norðurland vestra</v>
      </c>
      <c r="F10674" t="s">
        <v>25</v>
      </c>
      <c r="G10674" t="s">
        <v>24</v>
      </c>
      <c r="H10674" t="s">
        <v>60</v>
      </c>
      <c r="I10674" s="1">
        <v>22115</v>
      </c>
      <c r="J10674" s="2">
        <f>VLOOKUP(Oliusala[[#This Row],[tegund]],Tegundir!$B$2:$D$19,3,FALSE)*Oliusala[[#This Row],[magn]]/1000</f>
        <v>19.129474999999999</v>
      </c>
      <c r="K10674">
        <v>2018</v>
      </c>
      <c r="L10674" t="s">
        <v>1955</v>
      </c>
      <c r="M10674" s="144" t="s">
        <v>59</v>
      </c>
    </row>
    <row r="10675" spans="1:15" x14ac:dyDescent="0.2">
      <c r="A10675" t="s">
        <v>57</v>
      </c>
      <c r="B10675" s="144" t="s">
        <v>128</v>
      </c>
      <c r="C10675">
        <v>540</v>
      </c>
      <c r="D10675" t="str">
        <f>VLOOKUP(Oliusala[[#This Row],[postnumer]],Sveitarfelog[#All],4,FALSE)</f>
        <v>Húnabyggð</v>
      </c>
      <c r="E10675" t="str">
        <f>VLOOKUP(Oliusala[[#This Row],[postnumer]],Sveitarfelog[#All],5,FALSE)</f>
        <v>Norðurland vestra</v>
      </c>
      <c r="F10675" t="s">
        <v>24</v>
      </c>
      <c r="G10675" t="s">
        <v>24</v>
      </c>
      <c r="H10675" s="1" t="s">
        <v>60</v>
      </c>
      <c r="I10675" s="1">
        <v>6167</v>
      </c>
      <c r="J10675" s="2">
        <f>VLOOKUP(Oliusala[[#This Row],[tegund]],Tegundir!$B$2:$D$19,3,FALSE)*Oliusala[[#This Row],[magn]]/1000</f>
        <v>5.3344550000000002</v>
      </c>
      <c r="K10675">
        <v>2018</v>
      </c>
      <c r="L10675" t="s">
        <v>1955</v>
      </c>
      <c r="M10675" s="144" t="s">
        <v>59</v>
      </c>
    </row>
    <row r="10676" spans="1:15" x14ac:dyDescent="0.2">
      <c r="A10676" t="s">
        <v>122</v>
      </c>
      <c r="B10676" s="144" t="s">
        <v>128</v>
      </c>
      <c r="C10676">
        <v>540</v>
      </c>
      <c r="D10676" t="str">
        <f>VLOOKUP(Oliusala[[#This Row],[postnumer]],Sveitarfelog[#All],4,FALSE)</f>
        <v>Húnabyggð</v>
      </c>
      <c r="E10676" t="str">
        <f>VLOOKUP(Oliusala[[#This Row],[postnumer]],Sveitarfelog[#All],5,FALSE)</f>
        <v>Norðurland vestra</v>
      </c>
      <c r="F10676" t="s">
        <v>29</v>
      </c>
      <c r="G10676" t="s">
        <v>24</v>
      </c>
      <c r="H10676" s="1" t="s">
        <v>60</v>
      </c>
      <c r="I10676" s="1">
        <v>4019</v>
      </c>
      <c r="J10676" s="2">
        <f>VLOOKUP(Oliusala[[#This Row],[tegund]],Tegundir!$B$2:$D$19,3,FALSE)*Oliusala[[#This Row],[magn]]/1000</f>
        <v>3.4764349999999999</v>
      </c>
      <c r="K10676">
        <v>2018</v>
      </c>
      <c r="L10676" t="s">
        <v>19</v>
      </c>
      <c r="M10676" s="144" t="s">
        <v>59</v>
      </c>
      <c r="O10676" s="144" t="s">
        <v>1998</v>
      </c>
    </row>
    <row r="10677" spans="1:15" x14ac:dyDescent="0.2">
      <c r="A10677" t="s">
        <v>122</v>
      </c>
      <c r="B10677" s="144" t="s">
        <v>128</v>
      </c>
      <c r="C10677">
        <v>540</v>
      </c>
      <c r="D10677" t="str">
        <f>VLOOKUP(Oliusala[[#This Row],[postnumer]],Sveitarfelog[#All],4,FALSE)</f>
        <v>Húnabyggð</v>
      </c>
      <c r="E10677" t="str">
        <f>VLOOKUP(Oliusala[[#This Row],[postnumer]],Sveitarfelog[#All],5,FALSE)</f>
        <v>Norðurland vestra</v>
      </c>
      <c r="F10677" t="s">
        <v>30</v>
      </c>
      <c r="G10677" t="s">
        <v>24</v>
      </c>
      <c r="H10677" s="1" t="s">
        <v>60</v>
      </c>
      <c r="I10677" s="1">
        <v>61077</v>
      </c>
      <c r="J10677" s="2">
        <f>VLOOKUP(Oliusala[[#This Row],[tegund]],Tegundir!$B$2:$D$19,3,FALSE)*Oliusala[[#This Row],[magn]]/1000</f>
        <v>52.831604999999996</v>
      </c>
      <c r="K10677">
        <v>2018</v>
      </c>
      <c r="L10677" t="s">
        <v>19</v>
      </c>
      <c r="M10677" s="144" t="s">
        <v>59</v>
      </c>
      <c r="O10677" s="144" t="s">
        <v>1998</v>
      </c>
    </row>
    <row r="10678" spans="1:15" x14ac:dyDescent="0.2">
      <c r="A10678" t="s">
        <v>57</v>
      </c>
      <c r="B10678" s="144" t="s">
        <v>72</v>
      </c>
      <c r="C10678">
        <v>190</v>
      </c>
      <c r="D10678" t="str">
        <f>VLOOKUP(Oliusala[[#This Row],[postnumer]],Sveitarfelog[#All],4,FALSE)</f>
        <v>Sveitarfélagið Vogar</v>
      </c>
      <c r="E10678" t="str">
        <f>VLOOKUP(Oliusala[[#This Row],[postnumer]],Sveitarfelog[#All],5,FALSE)</f>
        <v>Suðurnes</v>
      </c>
      <c r="F10678" t="s">
        <v>25</v>
      </c>
      <c r="G10678" t="s">
        <v>24</v>
      </c>
      <c r="H10678" s="1" t="s">
        <v>60</v>
      </c>
      <c r="I10678" s="1">
        <v>22000</v>
      </c>
      <c r="J10678" s="2">
        <f>VLOOKUP(Oliusala[[#This Row],[tegund]],Tegundir!$B$2:$D$19,3,FALSE)*Oliusala[[#This Row],[magn]]/1000</f>
        <v>19.03</v>
      </c>
      <c r="K10678">
        <v>2018</v>
      </c>
      <c r="L10678" t="s">
        <v>1955</v>
      </c>
      <c r="M10678" s="144" t="s">
        <v>59</v>
      </c>
      <c r="N10678" s="144" t="s">
        <v>1939</v>
      </c>
    </row>
    <row r="10679" spans="1:15" x14ac:dyDescent="0.2">
      <c r="A10679" t="s">
        <v>57</v>
      </c>
      <c r="B10679" s="144" t="s">
        <v>72</v>
      </c>
      <c r="C10679">
        <v>190</v>
      </c>
      <c r="D10679" t="str">
        <f>VLOOKUP(Oliusala[[#This Row],[postnumer]],Sveitarfelog[#All],4,FALSE)</f>
        <v>Sveitarfélagið Vogar</v>
      </c>
      <c r="E10679" t="str">
        <f>VLOOKUP(Oliusala[[#This Row],[postnumer]],Sveitarfelog[#All],5,FALSE)</f>
        <v>Suðurnes</v>
      </c>
      <c r="F10679" t="s">
        <v>25</v>
      </c>
      <c r="G10679" t="s">
        <v>24</v>
      </c>
      <c r="H10679" s="1" t="s">
        <v>60</v>
      </c>
      <c r="I10679" s="1">
        <v>56776</v>
      </c>
      <c r="J10679" s="2">
        <f>VLOOKUP(Oliusala[[#This Row],[tegund]],Tegundir!$B$2:$D$19,3,FALSE)*Oliusala[[#This Row],[magn]]/1000</f>
        <v>49.111239999999995</v>
      </c>
      <c r="K10679">
        <v>2018</v>
      </c>
      <c r="L10679" t="s">
        <v>19</v>
      </c>
      <c r="M10679" s="144" t="s">
        <v>59</v>
      </c>
      <c r="N10679" s="144" t="s">
        <v>1939</v>
      </c>
      <c r="O10679" s="144" t="s">
        <v>1997</v>
      </c>
    </row>
    <row r="10680" spans="1:15" x14ac:dyDescent="0.2">
      <c r="A10680" t="s">
        <v>57</v>
      </c>
      <c r="B10680" s="144" t="s">
        <v>128</v>
      </c>
      <c r="C10680">
        <v>540</v>
      </c>
      <c r="D10680" t="str">
        <f>VLOOKUP(Oliusala[[#This Row],[postnumer]],Sveitarfelog[#All],4,FALSE)</f>
        <v>Húnabyggð</v>
      </c>
      <c r="E10680" t="str">
        <f>VLOOKUP(Oliusala[[#This Row],[postnumer]],Sveitarfelog[#All],5,FALSE)</f>
        <v>Norðurland vestra</v>
      </c>
      <c r="F10680" t="s">
        <v>25</v>
      </c>
      <c r="G10680" t="s">
        <v>24</v>
      </c>
      <c r="H10680" s="1" t="s">
        <v>60</v>
      </c>
      <c r="I10680" s="1">
        <v>332566</v>
      </c>
      <c r="J10680" s="2">
        <f>VLOOKUP(Oliusala[[#This Row],[tegund]],Tegundir!$B$2:$D$19,3,FALSE)*Oliusala[[#This Row],[magn]]/1000</f>
        <v>287.66959000000003</v>
      </c>
      <c r="K10680">
        <v>2018</v>
      </c>
      <c r="L10680" t="s">
        <v>1955</v>
      </c>
      <c r="M10680" s="144" t="s">
        <v>59</v>
      </c>
    </row>
    <row r="10681" spans="1:15" x14ac:dyDescent="0.2">
      <c r="A10681" t="s">
        <v>122</v>
      </c>
      <c r="B10681" s="144" t="s">
        <v>128</v>
      </c>
      <c r="C10681">
        <v>540</v>
      </c>
      <c r="D10681" t="str">
        <f>VLOOKUP(Oliusala[[#This Row],[postnumer]],Sveitarfelog[#All],4,FALSE)</f>
        <v>Húnabyggð</v>
      </c>
      <c r="E10681" t="str">
        <f>VLOOKUP(Oliusala[[#This Row],[postnumer]],Sveitarfelog[#All],5,FALSE)</f>
        <v>Norðurland vestra</v>
      </c>
      <c r="F10681" t="s">
        <v>25</v>
      </c>
      <c r="G10681" t="s">
        <v>24</v>
      </c>
      <c r="H10681" t="s">
        <v>60</v>
      </c>
      <c r="I10681" s="1">
        <v>76326</v>
      </c>
      <c r="J10681" s="2">
        <f>VLOOKUP(Oliusala[[#This Row],[tegund]],Tegundir!$B$2:$D$19,3,FALSE)*Oliusala[[#This Row],[magn]]/1000</f>
        <v>66.021990000000002</v>
      </c>
      <c r="K10681">
        <v>2018</v>
      </c>
      <c r="L10681" t="s">
        <v>1955</v>
      </c>
      <c r="M10681" s="144" t="s">
        <v>59</v>
      </c>
    </row>
    <row r="10682" spans="1:15" x14ac:dyDescent="0.2">
      <c r="A10682" t="s">
        <v>63</v>
      </c>
      <c r="B10682" s="144" t="s">
        <v>128</v>
      </c>
      <c r="C10682">
        <v>540</v>
      </c>
      <c r="D10682" t="str">
        <f>VLOOKUP(Oliusala[[#This Row],[postnumer]],Sveitarfelog[#All],4,FALSE)</f>
        <v>Húnabyggð</v>
      </c>
      <c r="E10682" t="str">
        <f>VLOOKUP(Oliusala[[#This Row],[postnumer]],Sveitarfelog[#All],5,FALSE)</f>
        <v>Norðurland vestra</v>
      </c>
      <c r="F10682" t="s">
        <v>25</v>
      </c>
      <c r="G10682" t="s">
        <v>24</v>
      </c>
      <c r="H10682" s="1" t="s">
        <v>58</v>
      </c>
      <c r="I10682" s="1">
        <v>117172</v>
      </c>
      <c r="J10682" s="2">
        <f>VLOOKUP(Oliusala[[#This Row],[tegund]],Tegundir!$B$2:$D$19,3,FALSE)*Oliusala[[#This Row],[magn]]/1000</f>
        <v>101.35378</v>
      </c>
      <c r="K10682">
        <v>2018</v>
      </c>
      <c r="L10682" t="s">
        <v>1955</v>
      </c>
      <c r="M10682" s="144" t="s">
        <v>59</v>
      </c>
    </row>
    <row r="10683" spans="1:15" x14ac:dyDescent="0.2">
      <c r="A10683" t="s">
        <v>68</v>
      </c>
      <c r="B10683" s="144" t="s">
        <v>129</v>
      </c>
      <c r="C10683">
        <v>545</v>
      </c>
      <c r="D10683" t="str">
        <f>VLOOKUP(Oliusala[[#This Row],[postnumer]],Sveitarfelog[#All],4,FALSE)</f>
        <v>Sveitarfélagið Skagaströnd</v>
      </c>
      <c r="E10683" t="str">
        <f>VLOOKUP(Oliusala[[#This Row],[postnumer]],Sveitarfelog[#All],5,FALSE)</f>
        <v>Norðurland vestra</v>
      </c>
      <c r="F10683" t="s">
        <v>29</v>
      </c>
      <c r="G10683" t="s">
        <v>24</v>
      </c>
      <c r="H10683" t="s">
        <v>60</v>
      </c>
      <c r="I10683" s="1">
        <v>33270</v>
      </c>
      <c r="J10683" s="2">
        <f>VLOOKUP(Oliusala[[#This Row],[tegund]],Tegundir!$B$2:$D$19,3,FALSE)*Oliusala[[#This Row],[magn]]/1000</f>
        <v>28.778549999999999</v>
      </c>
      <c r="K10683">
        <v>2018</v>
      </c>
      <c r="L10683" t="s">
        <v>19</v>
      </c>
      <c r="M10683" s="144" t="s">
        <v>59</v>
      </c>
      <c r="O10683" s="144" t="s">
        <v>1998</v>
      </c>
    </row>
    <row r="10684" spans="1:15" x14ac:dyDescent="0.2">
      <c r="A10684" t="s">
        <v>57</v>
      </c>
      <c r="B10684" s="144" t="s">
        <v>129</v>
      </c>
      <c r="C10684">
        <v>545</v>
      </c>
      <c r="D10684" t="str">
        <f>VLOOKUP(Oliusala[[#This Row],[postnumer]],Sveitarfelog[#All],4,FALSE)</f>
        <v>Sveitarfélagið Skagaströnd</v>
      </c>
      <c r="E10684" t="str">
        <f>VLOOKUP(Oliusala[[#This Row],[postnumer]],Sveitarfelog[#All],5,FALSE)</f>
        <v>Norðurland vestra</v>
      </c>
      <c r="F10684" t="s">
        <v>24</v>
      </c>
      <c r="G10684" t="s">
        <v>24</v>
      </c>
      <c r="H10684" s="1" t="s">
        <v>60</v>
      </c>
      <c r="I10684" s="1">
        <v>16050</v>
      </c>
      <c r="J10684" s="2">
        <f>VLOOKUP(Oliusala[[#This Row],[tegund]],Tegundir!$B$2:$D$19,3,FALSE)*Oliusala[[#This Row],[magn]]/1000</f>
        <v>13.88325</v>
      </c>
      <c r="K10684">
        <v>2018</v>
      </c>
      <c r="L10684" t="s">
        <v>18</v>
      </c>
      <c r="M10684" s="144" t="s">
        <v>59</v>
      </c>
    </row>
    <row r="10685" spans="1:15" x14ac:dyDescent="0.2">
      <c r="A10685" t="s">
        <v>57</v>
      </c>
      <c r="B10685" s="144" t="s">
        <v>129</v>
      </c>
      <c r="C10685">
        <v>545</v>
      </c>
      <c r="D10685" t="str">
        <f>VLOOKUP(Oliusala[[#This Row],[postnumer]],Sveitarfelog[#All],4,FALSE)</f>
        <v>Sveitarfélagið Skagaströnd</v>
      </c>
      <c r="E10685" t="str">
        <f>VLOOKUP(Oliusala[[#This Row],[postnumer]],Sveitarfelog[#All],5,FALSE)</f>
        <v>Norðurland vestra</v>
      </c>
      <c r="F10685" t="s">
        <v>29</v>
      </c>
      <c r="G10685" t="s">
        <v>24</v>
      </c>
      <c r="H10685" s="1" t="s">
        <v>60</v>
      </c>
      <c r="I10685" s="1">
        <v>206086</v>
      </c>
      <c r="J10685" s="2">
        <f>VLOOKUP(Oliusala[[#This Row],[tegund]],Tegundir!$B$2:$D$19,3,FALSE)*Oliusala[[#This Row],[magn]]/1000</f>
        <v>178.26438999999999</v>
      </c>
      <c r="K10685">
        <v>2018</v>
      </c>
      <c r="L10685" t="s">
        <v>19</v>
      </c>
      <c r="M10685" s="144" t="s">
        <v>59</v>
      </c>
      <c r="O10685" s="144" t="s">
        <v>1998</v>
      </c>
    </row>
    <row r="10686" spans="1:15" x14ac:dyDescent="0.2">
      <c r="A10686" t="s">
        <v>57</v>
      </c>
      <c r="B10686" s="144" t="s">
        <v>129</v>
      </c>
      <c r="C10686">
        <v>545</v>
      </c>
      <c r="D10686" t="str">
        <f>VLOOKUP(Oliusala[[#This Row],[postnumer]],Sveitarfelog[#All],4,FALSE)</f>
        <v>Sveitarfélagið Skagaströnd</v>
      </c>
      <c r="E10686" t="str">
        <f>VLOOKUP(Oliusala[[#This Row],[postnumer]],Sveitarfelog[#All],5,FALSE)</f>
        <v>Norðurland vestra</v>
      </c>
      <c r="F10686" t="s">
        <v>30</v>
      </c>
      <c r="G10686" t="s">
        <v>24</v>
      </c>
      <c r="H10686" s="1" t="s">
        <v>60</v>
      </c>
      <c r="I10686" s="1">
        <v>21156</v>
      </c>
      <c r="J10686" s="2">
        <f>VLOOKUP(Oliusala[[#This Row],[tegund]],Tegundir!$B$2:$D$19,3,FALSE)*Oliusala[[#This Row],[magn]]/1000</f>
        <v>18.299939999999999</v>
      </c>
      <c r="K10686">
        <v>2018</v>
      </c>
      <c r="L10686" t="s">
        <v>19</v>
      </c>
      <c r="M10686" s="144" t="s">
        <v>59</v>
      </c>
      <c r="O10686" s="144" t="s">
        <v>1998</v>
      </c>
    </row>
    <row r="10687" spans="1:15" x14ac:dyDescent="0.2">
      <c r="A10687" t="s">
        <v>122</v>
      </c>
      <c r="B10687" s="144" t="s">
        <v>129</v>
      </c>
      <c r="C10687">
        <v>545</v>
      </c>
      <c r="D10687" t="str">
        <f>VLOOKUP(Oliusala[[#This Row],[postnumer]],Sveitarfelog[#All],4,FALSE)</f>
        <v>Sveitarfélagið Skagaströnd</v>
      </c>
      <c r="E10687" t="str">
        <f>VLOOKUP(Oliusala[[#This Row],[postnumer]],Sveitarfelog[#All],5,FALSE)</f>
        <v>Norðurland vestra</v>
      </c>
      <c r="F10687" t="s">
        <v>24</v>
      </c>
      <c r="G10687" t="s">
        <v>24</v>
      </c>
      <c r="H10687" s="1" t="s">
        <v>60</v>
      </c>
      <c r="I10687" s="1">
        <v>2020</v>
      </c>
      <c r="J10687" s="2">
        <f>VLOOKUP(Oliusala[[#This Row],[tegund]],Tegundir!$B$2:$D$19,3,FALSE)*Oliusala[[#This Row],[magn]]/1000</f>
        <v>1.7472999999999999</v>
      </c>
      <c r="K10687">
        <v>2018</v>
      </c>
      <c r="L10687" t="s">
        <v>18</v>
      </c>
      <c r="M10687" s="144" t="s">
        <v>59</v>
      </c>
    </row>
    <row r="10688" spans="1:15" x14ac:dyDescent="0.2">
      <c r="A10688" t="s">
        <v>122</v>
      </c>
      <c r="B10688" s="144" t="s">
        <v>129</v>
      </c>
      <c r="C10688">
        <v>545</v>
      </c>
      <c r="D10688" t="str">
        <f>VLOOKUP(Oliusala[[#This Row],[postnumer]],Sveitarfelog[#All],4,FALSE)</f>
        <v>Sveitarfélagið Skagaströnd</v>
      </c>
      <c r="E10688" t="str">
        <f>VLOOKUP(Oliusala[[#This Row],[postnumer]],Sveitarfelog[#All],5,FALSE)</f>
        <v>Norðurland vestra</v>
      </c>
      <c r="F10688" t="s">
        <v>29</v>
      </c>
      <c r="G10688" t="s">
        <v>24</v>
      </c>
      <c r="H10688" s="1" t="s">
        <v>60</v>
      </c>
      <c r="I10688" s="1">
        <v>47390</v>
      </c>
      <c r="J10688" s="2">
        <f>VLOOKUP(Oliusala[[#This Row],[tegund]],Tegundir!$B$2:$D$19,3,FALSE)*Oliusala[[#This Row],[magn]]/1000</f>
        <v>40.992350000000002</v>
      </c>
      <c r="K10688">
        <v>2018</v>
      </c>
      <c r="L10688" t="s">
        <v>19</v>
      </c>
      <c r="M10688" s="144" t="s">
        <v>59</v>
      </c>
      <c r="O10688" s="144" t="s">
        <v>1998</v>
      </c>
    </row>
    <row r="10689" spans="1:15" x14ac:dyDescent="0.2">
      <c r="A10689" t="s">
        <v>63</v>
      </c>
      <c r="B10689" s="144" t="s">
        <v>129</v>
      </c>
      <c r="C10689">
        <v>545</v>
      </c>
      <c r="D10689" t="str">
        <f>VLOOKUP(Oliusala[[#This Row],[postnumer]],Sveitarfelog[#All],4,FALSE)</f>
        <v>Sveitarfélagið Skagaströnd</v>
      </c>
      <c r="E10689" t="str">
        <f>VLOOKUP(Oliusala[[#This Row],[postnumer]],Sveitarfelog[#All],5,FALSE)</f>
        <v>Norðurland vestra</v>
      </c>
      <c r="F10689" t="s">
        <v>24</v>
      </c>
      <c r="G10689" t="s">
        <v>24</v>
      </c>
      <c r="H10689" s="1" t="s">
        <v>58</v>
      </c>
      <c r="I10689" s="1">
        <v>199883</v>
      </c>
      <c r="J10689" s="2">
        <f>VLOOKUP(Oliusala[[#This Row],[tegund]],Tegundir!$B$2:$D$19,3,FALSE)*Oliusala[[#This Row],[magn]]/1000</f>
        <v>172.89879499999998</v>
      </c>
      <c r="K10689">
        <v>2018</v>
      </c>
      <c r="L10689" t="s">
        <v>18</v>
      </c>
      <c r="M10689" s="144" t="s">
        <v>59</v>
      </c>
    </row>
    <row r="10690" spans="1:15" x14ac:dyDescent="0.2">
      <c r="A10690" t="s">
        <v>63</v>
      </c>
      <c r="B10690" s="144" t="s">
        <v>77</v>
      </c>
      <c r="C10690">
        <v>240</v>
      </c>
      <c r="D10690" t="str">
        <f>VLOOKUP(Oliusala[[#This Row],[postnumer]],Sveitarfelog[#All],4,FALSE)</f>
        <v>Grindavíkurbær</v>
      </c>
      <c r="E10690" t="str">
        <f>VLOOKUP(Oliusala[[#This Row],[postnumer]],Sveitarfelog[#All],5,FALSE)</f>
        <v>Suðurnes</v>
      </c>
      <c r="F10690" t="s">
        <v>25</v>
      </c>
      <c r="G10690" t="s">
        <v>24</v>
      </c>
      <c r="H10690" s="1" t="s">
        <v>58</v>
      </c>
      <c r="I10690" s="1">
        <v>67000</v>
      </c>
      <c r="J10690" s="2">
        <f>VLOOKUP(Oliusala[[#This Row],[tegund]],Tegundir!$B$2:$D$19,3,FALSE)*Oliusala[[#This Row],[magn]]/1000</f>
        <v>57.954999999999998</v>
      </c>
      <c r="K10690">
        <v>2018</v>
      </c>
      <c r="L10690" t="s">
        <v>1955</v>
      </c>
      <c r="M10690" s="144" t="s">
        <v>59</v>
      </c>
      <c r="N10690" s="144" t="s">
        <v>1939</v>
      </c>
    </row>
    <row r="10691" spans="1:15" x14ac:dyDescent="0.2">
      <c r="A10691" t="s">
        <v>63</v>
      </c>
      <c r="B10691" s="144" t="s">
        <v>77</v>
      </c>
      <c r="C10691">
        <v>240</v>
      </c>
      <c r="D10691" t="str">
        <f>VLOOKUP(Oliusala[[#This Row],[postnumer]],Sveitarfelog[#All],4,FALSE)</f>
        <v>Grindavíkurbær</v>
      </c>
      <c r="E10691" t="str">
        <f>VLOOKUP(Oliusala[[#This Row],[postnumer]],Sveitarfelog[#All],5,FALSE)</f>
        <v>Suðurnes</v>
      </c>
      <c r="F10691" t="s">
        <v>25</v>
      </c>
      <c r="G10691" t="s">
        <v>24</v>
      </c>
      <c r="H10691" s="1" t="s">
        <v>58</v>
      </c>
      <c r="I10691" s="1">
        <v>157572</v>
      </c>
      <c r="J10691" s="2">
        <f>VLOOKUP(Oliusala[[#This Row],[tegund]],Tegundir!$B$2:$D$19,3,FALSE)*Oliusala[[#This Row],[magn]]/1000</f>
        <v>136.29978</v>
      </c>
      <c r="K10691">
        <v>2018</v>
      </c>
      <c r="L10691" t="s">
        <v>19</v>
      </c>
      <c r="M10691" s="144" t="s">
        <v>59</v>
      </c>
      <c r="N10691" s="144" t="s">
        <v>1939</v>
      </c>
      <c r="O10691" s="144" t="s">
        <v>1997</v>
      </c>
    </row>
    <row r="10692" spans="1:15" x14ac:dyDescent="0.2">
      <c r="A10692" t="s">
        <v>57</v>
      </c>
      <c r="B10692" s="144" t="s">
        <v>129</v>
      </c>
      <c r="C10692">
        <v>545</v>
      </c>
      <c r="D10692" t="str">
        <f>VLOOKUP(Oliusala[[#This Row],[postnumer]],Sveitarfelog[#All],4,FALSE)</f>
        <v>Sveitarfélagið Skagaströnd</v>
      </c>
      <c r="E10692" t="str">
        <f>VLOOKUP(Oliusala[[#This Row],[postnumer]],Sveitarfelog[#All],5,FALSE)</f>
        <v>Norðurland vestra</v>
      </c>
      <c r="F10692" t="s">
        <v>25</v>
      </c>
      <c r="G10692" t="s">
        <v>24</v>
      </c>
      <c r="H10692" s="1" t="s">
        <v>60</v>
      </c>
      <c r="I10692" s="1">
        <v>223030</v>
      </c>
      <c r="J10692" s="2">
        <f>VLOOKUP(Oliusala[[#This Row],[tegund]],Tegundir!$B$2:$D$19,3,FALSE)*Oliusala[[#This Row],[magn]]/1000</f>
        <v>192.92095</v>
      </c>
      <c r="K10692">
        <v>2018</v>
      </c>
      <c r="L10692" t="s">
        <v>19</v>
      </c>
      <c r="M10692" s="144" t="s">
        <v>59</v>
      </c>
      <c r="O10692" s="144" t="s">
        <v>1997</v>
      </c>
    </row>
    <row r="10693" spans="1:15" x14ac:dyDescent="0.2">
      <c r="A10693" t="s">
        <v>122</v>
      </c>
      <c r="B10693" s="144" t="s">
        <v>129</v>
      </c>
      <c r="C10693">
        <v>545</v>
      </c>
      <c r="D10693" t="str">
        <f>VLOOKUP(Oliusala[[#This Row],[postnumer]],Sveitarfelog[#All],4,FALSE)</f>
        <v>Sveitarfélagið Skagaströnd</v>
      </c>
      <c r="E10693" t="str">
        <f>VLOOKUP(Oliusala[[#This Row],[postnumer]],Sveitarfelog[#All],5,FALSE)</f>
        <v>Norðurland vestra</v>
      </c>
      <c r="F10693" t="s">
        <v>25</v>
      </c>
      <c r="G10693" t="s">
        <v>24</v>
      </c>
      <c r="H10693" s="1" t="s">
        <v>60</v>
      </c>
      <c r="I10693" s="1">
        <v>358682</v>
      </c>
      <c r="J10693" s="2">
        <f>VLOOKUP(Oliusala[[#This Row],[tegund]],Tegundir!$B$2:$D$19,3,FALSE)*Oliusala[[#This Row],[magn]]/1000</f>
        <v>310.25993</v>
      </c>
      <c r="K10693">
        <v>2018</v>
      </c>
      <c r="L10693" t="s">
        <v>19</v>
      </c>
      <c r="M10693" s="144" t="s">
        <v>59</v>
      </c>
      <c r="O10693" s="144" t="s">
        <v>1997</v>
      </c>
    </row>
    <row r="10694" spans="1:15" x14ac:dyDescent="0.2">
      <c r="A10694" t="s">
        <v>129</v>
      </c>
      <c r="B10694" s="144" t="s">
        <v>129</v>
      </c>
      <c r="C10694">
        <v>545</v>
      </c>
      <c r="D10694" t="str">
        <f>VLOOKUP(Oliusala[[#This Row],[postnumer]],Sveitarfelog[#All],4,FALSE)</f>
        <v>Sveitarfélagið Skagaströnd</v>
      </c>
      <c r="E10694" t="str">
        <f>VLOOKUP(Oliusala[[#This Row],[postnumer]],Sveitarfelog[#All],5,FALSE)</f>
        <v>Norðurland vestra</v>
      </c>
      <c r="F10694" t="s">
        <v>25</v>
      </c>
      <c r="G10694" t="s">
        <v>24</v>
      </c>
      <c r="H10694" s="1" t="s">
        <v>58</v>
      </c>
      <c r="I10694" s="1">
        <v>98870</v>
      </c>
      <c r="J10694" s="2">
        <f>VLOOKUP(Oliusala[[#This Row],[tegund]],Tegundir!$B$2:$D$19,3,FALSE)*Oliusala[[#This Row],[magn]]/1000</f>
        <v>85.52255000000001</v>
      </c>
      <c r="K10694">
        <v>2018</v>
      </c>
      <c r="L10694" t="s">
        <v>19</v>
      </c>
      <c r="M10694" s="144" t="s">
        <v>59</v>
      </c>
      <c r="O10694" s="144" t="s">
        <v>1997</v>
      </c>
    </row>
    <row r="10695" spans="1:15" x14ac:dyDescent="0.2">
      <c r="A10695" t="s">
        <v>63</v>
      </c>
      <c r="B10695" s="144" t="s">
        <v>129</v>
      </c>
      <c r="C10695">
        <v>545</v>
      </c>
      <c r="D10695" t="str">
        <f>VLOOKUP(Oliusala[[#This Row],[postnumer]],Sveitarfelog[#All],4,FALSE)</f>
        <v>Sveitarfélagið Skagaströnd</v>
      </c>
      <c r="E10695" t="str">
        <f>VLOOKUP(Oliusala[[#This Row],[postnumer]],Sveitarfelog[#All],5,FALSE)</f>
        <v>Norðurland vestra</v>
      </c>
      <c r="F10695" t="s">
        <v>25</v>
      </c>
      <c r="G10695" t="s">
        <v>24</v>
      </c>
      <c r="H10695" s="1" t="s">
        <v>58</v>
      </c>
      <c r="I10695" s="1">
        <v>54344</v>
      </c>
      <c r="J10695" s="2">
        <f>VLOOKUP(Oliusala[[#This Row],[tegund]],Tegundir!$B$2:$D$19,3,FALSE)*Oliusala[[#This Row],[magn]]/1000</f>
        <v>47.007559999999998</v>
      </c>
      <c r="K10695">
        <v>2018</v>
      </c>
      <c r="L10695" t="s">
        <v>19</v>
      </c>
      <c r="M10695" s="144" t="s">
        <v>59</v>
      </c>
      <c r="O10695" s="144" t="s">
        <v>1997</v>
      </c>
    </row>
    <row r="10696" spans="1:15" x14ac:dyDescent="0.2">
      <c r="A10696" t="s">
        <v>68</v>
      </c>
      <c r="B10696" s="144" t="s">
        <v>122</v>
      </c>
      <c r="C10696">
        <v>550</v>
      </c>
      <c r="D10696" t="str">
        <f>VLOOKUP(Oliusala[[#This Row],[postnumer]],Sveitarfelog[#All],4,FALSE)</f>
        <v>Skagafjörður</v>
      </c>
      <c r="E10696" t="str">
        <f>VLOOKUP(Oliusala[[#This Row],[postnumer]],Sveitarfelog[#All],5,FALSE)</f>
        <v>Norðurland vestra</v>
      </c>
      <c r="F10696" t="s">
        <v>29</v>
      </c>
      <c r="G10696" t="s">
        <v>24</v>
      </c>
      <c r="H10696" s="1" t="s">
        <v>60</v>
      </c>
      <c r="I10696" s="1">
        <v>1119792</v>
      </c>
      <c r="J10696" s="2">
        <f>VLOOKUP(Oliusala[[#This Row],[tegund]],Tegundir!$B$2:$D$19,3,FALSE)*Oliusala[[#This Row],[magn]]/1000</f>
        <v>968.62007999999992</v>
      </c>
      <c r="K10696">
        <v>2018</v>
      </c>
      <c r="L10696" t="s">
        <v>19</v>
      </c>
      <c r="M10696" s="144" t="s">
        <v>59</v>
      </c>
      <c r="O10696" s="144" t="s">
        <v>1998</v>
      </c>
    </row>
    <row r="10697" spans="1:15" x14ac:dyDescent="0.2">
      <c r="A10697" t="s">
        <v>68</v>
      </c>
      <c r="B10697" s="144" t="s">
        <v>122</v>
      </c>
      <c r="C10697">
        <v>550</v>
      </c>
      <c r="D10697" t="str">
        <f>VLOOKUP(Oliusala[[#This Row],[postnumer]],Sveitarfelog[#All],4,FALSE)</f>
        <v>Skagafjörður</v>
      </c>
      <c r="E10697" t="str">
        <f>VLOOKUP(Oliusala[[#This Row],[postnumer]],Sveitarfelog[#All],5,FALSE)</f>
        <v>Norðurland vestra</v>
      </c>
      <c r="F10697" t="s">
        <v>30</v>
      </c>
      <c r="G10697" t="s">
        <v>24</v>
      </c>
      <c r="H10697" s="1" t="s">
        <v>60</v>
      </c>
      <c r="I10697" s="1">
        <v>158787</v>
      </c>
      <c r="J10697" s="2">
        <f>VLOOKUP(Oliusala[[#This Row],[tegund]],Tegundir!$B$2:$D$19,3,FALSE)*Oliusala[[#This Row],[magn]]/1000</f>
        <v>137.35075499999999</v>
      </c>
      <c r="K10697">
        <v>2018</v>
      </c>
      <c r="L10697" t="s">
        <v>19</v>
      </c>
      <c r="M10697" s="144" t="s">
        <v>59</v>
      </c>
      <c r="O10697" s="144" t="s">
        <v>1998</v>
      </c>
    </row>
    <row r="10698" spans="1:15" x14ac:dyDescent="0.2">
      <c r="A10698" t="s">
        <v>122</v>
      </c>
      <c r="B10698" s="144" t="s">
        <v>122</v>
      </c>
      <c r="C10698">
        <v>550</v>
      </c>
      <c r="D10698" t="str">
        <f>VLOOKUP(Oliusala[[#This Row],[postnumer]],Sveitarfelog[#All],4,FALSE)</f>
        <v>Skagafjörður</v>
      </c>
      <c r="E10698" t="str">
        <f>VLOOKUP(Oliusala[[#This Row],[postnumer]],Sveitarfelog[#All],5,FALSE)</f>
        <v>Norðurland vestra</v>
      </c>
      <c r="F10698" t="s">
        <v>29</v>
      </c>
      <c r="G10698" t="s">
        <v>24</v>
      </c>
      <c r="H10698" s="1" t="s">
        <v>58</v>
      </c>
      <c r="I10698" s="1">
        <v>1369249</v>
      </c>
      <c r="J10698" s="2">
        <f>VLOOKUP(Oliusala[[#This Row],[tegund]],Tegundir!$B$2:$D$19,3,FALSE)*Oliusala[[#This Row],[magn]]/1000</f>
        <v>1184.4003849999999</v>
      </c>
      <c r="K10698">
        <v>2018</v>
      </c>
      <c r="L10698" t="s">
        <v>19</v>
      </c>
      <c r="M10698" s="144" t="s">
        <v>59</v>
      </c>
      <c r="O10698" s="144" t="s">
        <v>1998</v>
      </c>
    </row>
    <row r="10699" spans="1:15" x14ac:dyDescent="0.2">
      <c r="A10699" t="s">
        <v>122</v>
      </c>
      <c r="B10699" s="144" t="s">
        <v>122</v>
      </c>
      <c r="C10699">
        <v>550</v>
      </c>
      <c r="D10699" t="str">
        <f>VLOOKUP(Oliusala[[#This Row],[postnumer]],Sveitarfelog[#All],4,FALSE)</f>
        <v>Skagafjörður</v>
      </c>
      <c r="E10699" t="str">
        <f>VLOOKUP(Oliusala[[#This Row],[postnumer]],Sveitarfelog[#All],5,FALSE)</f>
        <v>Norðurland vestra</v>
      </c>
      <c r="F10699" t="s">
        <v>30</v>
      </c>
      <c r="G10699" t="s">
        <v>24</v>
      </c>
      <c r="H10699" s="1" t="s">
        <v>58</v>
      </c>
      <c r="I10699" s="1">
        <v>762543</v>
      </c>
      <c r="J10699" s="2">
        <f>VLOOKUP(Oliusala[[#This Row],[tegund]],Tegundir!$B$2:$D$19,3,FALSE)*Oliusala[[#This Row],[magn]]/1000</f>
        <v>659.599695</v>
      </c>
      <c r="K10699">
        <v>2018</v>
      </c>
      <c r="L10699" t="s">
        <v>19</v>
      </c>
      <c r="M10699" s="144" t="s">
        <v>59</v>
      </c>
      <c r="O10699" s="144" t="s">
        <v>1998</v>
      </c>
    </row>
    <row r="10700" spans="1:15" x14ac:dyDescent="0.2">
      <c r="A10700" t="s">
        <v>63</v>
      </c>
      <c r="B10700" s="144" t="s">
        <v>122</v>
      </c>
      <c r="C10700">
        <v>550</v>
      </c>
      <c r="D10700" t="str">
        <f>VLOOKUP(Oliusala[[#This Row],[postnumer]],Sveitarfelog[#All],4,FALSE)</f>
        <v>Skagafjörður</v>
      </c>
      <c r="E10700" t="str">
        <f>VLOOKUP(Oliusala[[#This Row],[postnumer]],Sveitarfelog[#All],5,FALSE)</f>
        <v>Norðurland vestra</v>
      </c>
      <c r="F10700" t="s">
        <v>24</v>
      </c>
      <c r="G10700" t="s">
        <v>24</v>
      </c>
      <c r="H10700" t="s">
        <v>58</v>
      </c>
      <c r="I10700" s="1">
        <v>1993307</v>
      </c>
      <c r="J10700" s="2">
        <f>VLOOKUP(Oliusala[[#This Row],[tegund]],Tegundir!$B$2:$D$19,3,FALSE)*Oliusala[[#This Row],[magn]]/1000</f>
        <v>1724.2105549999999</v>
      </c>
      <c r="K10700">
        <v>2018</v>
      </c>
      <c r="L10700" t="s">
        <v>18</v>
      </c>
      <c r="M10700" s="144" t="s">
        <v>59</v>
      </c>
    </row>
    <row r="10701" spans="1:15" x14ac:dyDescent="0.2">
      <c r="A10701" t="s">
        <v>57</v>
      </c>
      <c r="B10701" s="144" t="s">
        <v>75</v>
      </c>
      <c r="C10701">
        <v>230</v>
      </c>
      <c r="D10701" t="str">
        <f>VLOOKUP(Oliusala[[#This Row],[postnumer]],Sveitarfelog[#All],4,FALSE)</f>
        <v>Reykjanesbær</v>
      </c>
      <c r="E10701" t="str">
        <f>VLOOKUP(Oliusala[[#This Row],[postnumer]],Sveitarfelog[#All],5,FALSE)</f>
        <v>Suðurnes</v>
      </c>
      <c r="F10701" t="s">
        <v>25</v>
      </c>
      <c r="G10701" t="s">
        <v>24</v>
      </c>
      <c r="H10701" s="1" t="s">
        <v>60</v>
      </c>
      <c r="I10701" s="1">
        <v>450000</v>
      </c>
      <c r="J10701" s="2">
        <f>VLOOKUP(Oliusala[[#This Row],[tegund]],Tegundir!$B$2:$D$19,3,FALSE)*Oliusala[[#This Row],[magn]]/1000</f>
        <v>389.25</v>
      </c>
      <c r="K10701">
        <v>2018</v>
      </c>
      <c r="L10701" t="s">
        <v>19</v>
      </c>
      <c r="M10701" s="144" t="s">
        <v>59</v>
      </c>
      <c r="N10701" s="144" t="s">
        <v>1939</v>
      </c>
      <c r="O10701" s="144" t="s">
        <v>1997</v>
      </c>
    </row>
    <row r="10702" spans="1:15" x14ac:dyDescent="0.2">
      <c r="A10702" t="s">
        <v>57</v>
      </c>
      <c r="B10702" s="144" t="s">
        <v>75</v>
      </c>
      <c r="C10702">
        <v>230</v>
      </c>
      <c r="D10702" t="str">
        <f>VLOOKUP(Oliusala[[#This Row],[postnumer]],Sveitarfelog[#All],4,FALSE)</f>
        <v>Reykjanesbær</v>
      </c>
      <c r="E10702" t="str">
        <f>VLOOKUP(Oliusala[[#This Row],[postnumer]],Sveitarfelog[#All],5,FALSE)</f>
        <v>Suðurnes</v>
      </c>
      <c r="F10702" t="s">
        <v>25</v>
      </c>
      <c r="G10702" t="s">
        <v>24</v>
      </c>
      <c r="H10702" s="1" t="s">
        <v>60</v>
      </c>
      <c r="I10702" s="1">
        <v>815896</v>
      </c>
      <c r="J10702" s="2">
        <f>VLOOKUP(Oliusala[[#This Row],[tegund]],Tegundir!$B$2:$D$19,3,FALSE)*Oliusala[[#This Row],[magn]]/1000</f>
        <v>705.75004000000001</v>
      </c>
      <c r="K10702">
        <v>2018</v>
      </c>
      <c r="L10702" t="s">
        <v>1955</v>
      </c>
      <c r="M10702" s="144" t="s">
        <v>59</v>
      </c>
      <c r="N10702" s="144" t="s">
        <v>1939</v>
      </c>
    </row>
    <row r="10703" spans="1:15" x14ac:dyDescent="0.2">
      <c r="A10703" t="s">
        <v>68</v>
      </c>
      <c r="B10703" s="144" t="s">
        <v>122</v>
      </c>
      <c r="C10703">
        <v>550</v>
      </c>
      <c r="D10703" t="str">
        <f>VLOOKUP(Oliusala[[#This Row],[postnumer]],Sveitarfelog[#All],4,FALSE)</f>
        <v>Skagafjörður</v>
      </c>
      <c r="E10703" t="str">
        <f>VLOOKUP(Oliusala[[#This Row],[postnumer]],Sveitarfelog[#All],5,FALSE)</f>
        <v>Norðurland vestra</v>
      </c>
      <c r="F10703" t="s">
        <v>25</v>
      </c>
      <c r="G10703" t="s">
        <v>24</v>
      </c>
      <c r="H10703" s="1" t="s">
        <v>60</v>
      </c>
      <c r="I10703" s="1">
        <v>212566</v>
      </c>
      <c r="J10703" s="2">
        <f>VLOOKUP(Oliusala[[#This Row],[tegund]],Tegundir!$B$2:$D$19,3,FALSE)*Oliusala[[#This Row],[magn]]/1000</f>
        <v>183.86958999999999</v>
      </c>
      <c r="K10703">
        <v>2018</v>
      </c>
      <c r="L10703" t="s">
        <v>1955</v>
      </c>
      <c r="M10703" s="144" t="s">
        <v>59</v>
      </c>
    </row>
    <row r="10704" spans="1:15" x14ac:dyDescent="0.2">
      <c r="A10704" t="s">
        <v>122</v>
      </c>
      <c r="B10704" s="144" t="s">
        <v>122</v>
      </c>
      <c r="C10704">
        <v>550</v>
      </c>
      <c r="D10704" t="str">
        <f>VLOOKUP(Oliusala[[#This Row],[postnumer]],Sveitarfelog[#All],4,FALSE)</f>
        <v>Skagafjörður</v>
      </c>
      <c r="E10704" t="str">
        <f>VLOOKUP(Oliusala[[#This Row],[postnumer]],Sveitarfelog[#All],5,FALSE)</f>
        <v>Norðurland vestra</v>
      </c>
      <c r="F10704" t="s">
        <v>25</v>
      </c>
      <c r="G10704" t="s">
        <v>24</v>
      </c>
      <c r="H10704" s="1" t="s">
        <v>58</v>
      </c>
      <c r="I10704" s="1">
        <v>445056</v>
      </c>
      <c r="J10704" s="2">
        <f>VLOOKUP(Oliusala[[#This Row],[tegund]],Tegundir!$B$2:$D$19,3,FALSE)*Oliusala[[#This Row],[magn]]/1000</f>
        <v>384.97343999999998</v>
      </c>
      <c r="K10704">
        <v>2018</v>
      </c>
      <c r="L10704" t="s">
        <v>1955</v>
      </c>
      <c r="M10704" s="144" t="s">
        <v>59</v>
      </c>
    </row>
    <row r="10705" spans="1:13" x14ac:dyDescent="0.2">
      <c r="A10705" t="s">
        <v>63</v>
      </c>
      <c r="B10705" s="144" t="s">
        <v>122</v>
      </c>
      <c r="C10705">
        <v>550</v>
      </c>
      <c r="D10705" t="str">
        <f>VLOOKUP(Oliusala[[#This Row],[postnumer]],Sveitarfelog[#All],4,FALSE)</f>
        <v>Skagafjörður</v>
      </c>
      <c r="E10705" t="str">
        <f>VLOOKUP(Oliusala[[#This Row],[postnumer]],Sveitarfelog[#All],5,FALSE)</f>
        <v>Norðurland vestra</v>
      </c>
      <c r="F10705" t="s">
        <v>25</v>
      </c>
      <c r="G10705" t="s">
        <v>24</v>
      </c>
      <c r="H10705" t="s">
        <v>58</v>
      </c>
      <c r="I10705" s="1">
        <v>92568</v>
      </c>
      <c r="J10705" s="2">
        <f>VLOOKUP(Oliusala[[#This Row],[tegund]],Tegundir!$B$2:$D$19,3,FALSE)*Oliusala[[#This Row],[magn]]/1000</f>
        <v>80.071319999999986</v>
      </c>
      <c r="K10705">
        <v>2018</v>
      </c>
      <c r="L10705" t="s">
        <v>1955</v>
      </c>
      <c r="M10705" s="144" t="s">
        <v>59</v>
      </c>
    </row>
    <row r="10706" spans="1:13" x14ac:dyDescent="0.2">
      <c r="A10706" t="s">
        <v>63</v>
      </c>
      <c r="B10706" s="144" t="s">
        <v>131</v>
      </c>
      <c r="C10706">
        <v>560</v>
      </c>
      <c r="D10706" t="str">
        <f>VLOOKUP(Oliusala[[#This Row],[postnumer]],Sveitarfelog[#All],4,FALSE)</f>
        <v>Skagafjörður</v>
      </c>
      <c r="E10706" t="str">
        <f>VLOOKUP(Oliusala[[#This Row],[postnumer]],Sveitarfelog[#All],5,FALSE)</f>
        <v>Norðurland vestra</v>
      </c>
      <c r="F10706" t="s">
        <v>24</v>
      </c>
      <c r="G10706" t="s">
        <v>24</v>
      </c>
      <c r="H10706" s="1" t="s">
        <v>58</v>
      </c>
      <c r="I10706" s="1">
        <v>754695</v>
      </c>
      <c r="J10706" s="2">
        <f>VLOOKUP(Oliusala[[#This Row],[tegund]],Tegundir!$B$2:$D$19,3,FALSE)*Oliusala[[#This Row],[magn]]/1000</f>
        <v>652.81117500000005</v>
      </c>
      <c r="K10706">
        <v>2018</v>
      </c>
      <c r="L10706" t="s">
        <v>18</v>
      </c>
      <c r="M10706" s="144" t="s">
        <v>59</v>
      </c>
    </row>
    <row r="10707" spans="1:13" x14ac:dyDescent="0.2">
      <c r="A10707" t="s">
        <v>68</v>
      </c>
      <c r="B10707" s="144" t="s">
        <v>131</v>
      </c>
      <c r="C10707">
        <v>560</v>
      </c>
      <c r="D10707" t="str">
        <f>VLOOKUP(Oliusala[[#This Row],[postnumer]],Sveitarfelog[#All],4,FALSE)</f>
        <v>Skagafjörður</v>
      </c>
      <c r="E10707" t="str">
        <f>VLOOKUP(Oliusala[[#This Row],[postnumer]],Sveitarfelog[#All],5,FALSE)</f>
        <v>Norðurland vestra</v>
      </c>
      <c r="F10707" t="s">
        <v>25</v>
      </c>
      <c r="G10707" t="s">
        <v>24</v>
      </c>
      <c r="H10707" s="1" t="s">
        <v>60</v>
      </c>
      <c r="I10707" s="1">
        <v>126039</v>
      </c>
      <c r="J10707" s="2">
        <f>VLOOKUP(Oliusala[[#This Row],[tegund]],Tegundir!$B$2:$D$19,3,FALSE)*Oliusala[[#This Row],[magn]]/1000</f>
        <v>109.023735</v>
      </c>
      <c r="K10707">
        <v>2018</v>
      </c>
      <c r="L10707" t="s">
        <v>1955</v>
      </c>
      <c r="M10707" s="144" t="s">
        <v>59</v>
      </c>
    </row>
    <row r="10708" spans="1:13" x14ac:dyDescent="0.2">
      <c r="A10708" t="s">
        <v>57</v>
      </c>
      <c r="B10708" s="144" t="s">
        <v>131</v>
      </c>
      <c r="C10708">
        <v>560</v>
      </c>
      <c r="D10708" t="str">
        <f>VLOOKUP(Oliusala[[#This Row],[postnumer]],Sveitarfelog[#All],4,FALSE)</f>
        <v>Skagafjörður</v>
      </c>
      <c r="E10708" t="str">
        <f>VLOOKUP(Oliusala[[#This Row],[postnumer]],Sveitarfelog[#All],5,FALSE)</f>
        <v>Norðurland vestra</v>
      </c>
      <c r="F10708" t="s">
        <v>25</v>
      </c>
      <c r="G10708" t="s">
        <v>24</v>
      </c>
      <c r="H10708" s="1" t="s">
        <v>60</v>
      </c>
      <c r="I10708" s="1">
        <v>498186</v>
      </c>
      <c r="J10708" s="2">
        <f>VLOOKUP(Oliusala[[#This Row],[tegund]],Tegundir!$B$2:$D$19,3,FALSE)*Oliusala[[#This Row],[magn]]/1000</f>
        <v>430.93089000000003</v>
      </c>
      <c r="K10708">
        <v>2018</v>
      </c>
      <c r="L10708" t="s">
        <v>1955</v>
      </c>
      <c r="M10708" s="144" t="s">
        <v>59</v>
      </c>
    </row>
    <row r="10709" spans="1:13" x14ac:dyDescent="0.2">
      <c r="A10709" t="s">
        <v>122</v>
      </c>
      <c r="B10709" s="144" t="s">
        <v>131</v>
      </c>
      <c r="C10709">
        <v>560</v>
      </c>
      <c r="D10709" t="str">
        <f>VLOOKUP(Oliusala[[#This Row],[postnumer]],Sveitarfelog[#All],4,FALSE)</f>
        <v>Skagafjörður</v>
      </c>
      <c r="E10709" t="str">
        <f>VLOOKUP(Oliusala[[#This Row],[postnumer]],Sveitarfelog[#All],5,FALSE)</f>
        <v>Norðurland vestra</v>
      </c>
      <c r="F10709" t="s">
        <v>25</v>
      </c>
      <c r="G10709" t="s">
        <v>24</v>
      </c>
      <c r="H10709" s="1" t="s">
        <v>60</v>
      </c>
      <c r="I10709" s="1">
        <v>57083</v>
      </c>
      <c r="J10709" s="2">
        <f>VLOOKUP(Oliusala[[#This Row],[tegund]],Tegundir!$B$2:$D$19,3,FALSE)*Oliusala[[#This Row],[magn]]/1000</f>
        <v>49.376795000000001</v>
      </c>
      <c r="K10709">
        <v>2018</v>
      </c>
      <c r="L10709" t="s">
        <v>1955</v>
      </c>
      <c r="M10709" s="144" t="s">
        <v>59</v>
      </c>
    </row>
    <row r="10710" spans="1:13" x14ac:dyDescent="0.2">
      <c r="A10710" t="s">
        <v>63</v>
      </c>
      <c r="B10710" s="144" t="s">
        <v>131</v>
      </c>
      <c r="C10710">
        <v>560</v>
      </c>
      <c r="D10710" t="str">
        <f>VLOOKUP(Oliusala[[#This Row],[postnumer]],Sveitarfelog[#All],4,FALSE)</f>
        <v>Skagafjörður</v>
      </c>
      <c r="E10710" t="str">
        <f>VLOOKUP(Oliusala[[#This Row],[postnumer]],Sveitarfelog[#All],5,FALSE)</f>
        <v>Norðurland vestra</v>
      </c>
      <c r="F10710" t="s">
        <v>25</v>
      </c>
      <c r="G10710" t="s">
        <v>24</v>
      </c>
      <c r="H10710" s="1" t="s">
        <v>58</v>
      </c>
      <c r="I10710" s="1">
        <v>39320</v>
      </c>
      <c r="J10710" s="2">
        <f>VLOOKUP(Oliusala[[#This Row],[tegund]],Tegundir!$B$2:$D$19,3,FALSE)*Oliusala[[#This Row],[magn]]/1000</f>
        <v>34.011800000000001</v>
      </c>
      <c r="K10710">
        <v>2018</v>
      </c>
      <c r="L10710" t="s">
        <v>1955</v>
      </c>
      <c r="M10710" s="144" t="s">
        <v>59</v>
      </c>
    </row>
    <row r="10711" spans="1:13" x14ac:dyDescent="0.2">
      <c r="A10711" t="s">
        <v>63</v>
      </c>
      <c r="B10711" s="144" t="s">
        <v>132</v>
      </c>
      <c r="C10711">
        <v>565</v>
      </c>
      <c r="D10711" t="str">
        <f>VLOOKUP(Oliusala[[#This Row],[postnumer]],Sveitarfelog[#All],4,FALSE)</f>
        <v>Skagafjörður</v>
      </c>
      <c r="E10711" t="str">
        <f>VLOOKUP(Oliusala[[#This Row],[postnumer]],Sveitarfelog[#All],5,FALSE)</f>
        <v>Norðurland vestra</v>
      </c>
      <c r="F10711" t="s">
        <v>24</v>
      </c>
      <c r="G10711" t="s">
        <v>24</v>
      </c>
      <c r="H10711" t="s">
        <v>58</v>
      </c>
      <c r="I10711" s="1">
        <v>164767</v>
      </c>
      <c r="J10711" s="2">
        <f>VLOOKUP(Oliusala[[#This Row],[tegund]],Tegundir!$B$2:$D$19,3,FALSE)*Oliusala[[#This Row],[magn]]/1000</f>
        <v>142.52345499999998</v>
      </c>
      <c r="K10711">
        <v>2018</v>
      </c>
      <c r="L10711" t="s">
        <v>18</v>
      </c>
      <c r="M10711" s="144" t="s">
        <v>59</v>
      </c>
    </row>
    <row r="10712" spans="1:13" x14ac:dyDescent="0.2">
      <c r="A10712" t="s">
        <v>68</v>
      </c>
      <c r="B10712" s="144" t="s">
        <v>132</v>
      </c>
      <c r="C10712">
        <v>565</v>
      </c>
      <c r="D10712" t="str">
        <f>VLOOKUP(Oliusala[[#This Row],[postnumer]],Sveitarfelog[#All],4,FALSE)</f>
        <v>Skagafjörður</v>
      </c>
      <c r="E10712" t="str">
        <f>VLOOKUP(Oliusala[[#This Row],[postnumer]],Sveitarfelog[#All],5,FALSE)</f>
        <v>Norðurland vestra</v>
      </c>
      <c r="F10712" t="s">
        <v>25</v>
      </c>
      <c r="G10712" t="s">
        <v>24</v>
      </c>
      <c r="H10712" t="s">
        <v>60</v>
      </c>
      <c r="I10712" s="1">
        <v>14736</v>
      </c>
      <c r="J10712" s="2">
        <f>VLOOKUP(Oliusala[[#This Row],[tegund]],Tegundir!$B$2:$D$19,3,FALSE)*Oliusala[[#This Row],[magn]]/1000</f>
        <v>12.746639999999999</v>
      </c>
      <c r="K10712">
        <v>2018</v>
      </c>
      <c r="L10712" t="s">
        <v>1955</v>
      </c>
      <c r="M10712" s="144" t="s">
        <v>59</v>
      </c>
    </row>
    <row r="10713" spans="1:13" x14ac:dyDescent="0.2">
      <c r="A10713" t="s">
        <v>57</v>
      </c>
      <c r="B10713" s="144" t="s">
        <v>132</v>
      </c>
      <c r="C10713">
        <v>565</v>
      </c>
      <c r="D10713" t="str">
        <f>VLOOKUP(Oliusala[[#This Row],[postnumer]],Sveitarfelog[#All],4,FALSE)</f>
        <v>Skagafjörður</v>
      </c>
      <c r="E10713" t="str">
        <f>VLOOKUP(Oliusala[[#This Row],[postnumer]],Sveitarfelog[#All],5,FALSE)</f>
        <v>Norðurland vestra</v>
      </c>
      <c r="F10713" t="s">
        <v>25</v>
      </c>
      <c r="G10713" t="s">
        <v>24</v>
      </c>
      <c r="H10713" s="1" t="s">
        <v>60</v>
      </c>
      <c r="I10713" s="1">
        <v>148964</v>
      </c>
      <c r="J10713" s="2">
        <f>VLOOKUP(Oliusala[[#This Row],[tegund]],Tegundir!$B$2:$D$19,3,FALSE)*Oliusala[[#This Row],[magn]]/1000</f>
        <v>128.85386</v>
      </c>
      <c r="K10713">
        <v>2018</v>
      </c>
      <c r="L10713" t="s">
        <v>1955</v>
      </c>
      <c r="M10713" s="144" t="s">
        <v>59</v>
      </c>
    </row>
    <row r="10714" spans="1:13" x14ac:dyDescent="0.2">
      <c r="A10714" t="s">
        <v>122</v>
      </c>
      <c r="B10714" s="144" t="s">
        <v>132</v>
      </c>
      <c r="C10714">
        <v>565</v>
      </c>
      <c r="D10714" t="str">
        <f>VLOOKUP(Oliusala[[#This Row],[postnumer]],Sveitarfelog[#All],4,FALSE)</f>
        <v>Skagafjörður</v>
      </c>
      <c r="E10714" t="str">
        <f>VLOOKUP(Oliusala[[#This Row],[postnumer]],Sveitarfelog[#All],5,FALSE)</f>
        <v>Norðurland vestra</v>
      </c>
      <c r="F10714" t="s">
        <v>25</v>
      </c>
      <c r="G10714" t="s">
        <v>24</v>
      </c>
      <c r="H10714" t="s">
        <v>60</v>
      </c>
      <c r="I10714" s="1">
        <v>18383</v>
      </c>
      <c r="J10714" s="2">
        <f>VLOOKUP(Oliusala[[#This Row],[tegund]],Tegundir!$B$2:$D$19,3,FALSE)*Oliusala[[#This Row],[magn]]/1000</f>
        <v>15.901294999999999</v>
      </c>
      <c r="K10714">
        <v>2018</v>
      </c>
      <c r="L10714" t="s">
        <v>1955</v>
      </c>
      <c r="M10714" s="144" t="s">
        <v>59</v>
      </c>
    </row>
    <row r="10715" spans="1:13" x14ac:dyDescent="0.2">
      <c r="A10715" t="s">
        <v>63</v>
      </c>
      <c r="B10715" s="144" t="s">
        <v>132</v>
      </c>
      <c r="C10715">
        <v>565</v>
      </c>
      <c r="D10715" t="str">
        <f>VLOOKUP(Oliusala[[#This Row],[postnumer]],Sveitarfelog[#All],4,FALSE)</f>
        <v>Skagafjörður</v>
      </c>
      <c r="E10715" t="str">
        <f>VLOOKUP(Oliusala[[#This Row],[postnumer]],Sveitarfelog[#All],5,FALSE)</f>
        <v>Norðurland vestra</v>
      </c>
      <c r="F10715" t="s">
        <v>25</v>
      </c>
      <c r="G10715" t="s">
        <v>24</v>
      </c>
      <c r="H10715" t="s">
        <v>58</v>
      </c>
      <c r="I10715" s="1">
        <v>4020</v>
      </c>
      <c r="J10715" s="2">
        <f>VLOOKUP(Oliusala[[#This Row],[tegund]],Tegundir!$B$2:$D$19,3,FALSE)*Oliusala[[#This Row],[magn]]/1000</f>
        <v>3.4773000000000001</v>
      </c>
      <c r="K10715">
        <v>2018</v>
      </c>
      <c r="L10715" t="s">
        <v>1955</v>
      </c>
      <c r="M10715" s="144" t="s">
        <v>59</v>
      </c>
    </row>
    <row r="10716" spans="1:13" x14ac:dyDescent="0.2">
      <c r="A10716" t="s">
        <v>68</v>
      </c>
      <c r="B10716" s="144" t="s">
        <v>122</v>
      </c>
      <c r="C10716">
        <v>550</v>
      </c>
      <c r="D10716" t="str">
        <f>VLOOKUP(Oliusala[[#This Row],[postnumer]],Sveitarfelog[#All],4,FALSE)</f>
        <v>Skagafjörður</v>
      </c>
      <c r="E10716" t="str">
        <f>VLOOKUP(Oliusala[[#This Row],[postnumer]],Sveitarfelog[#All],5,FALSE)</f>
        <v>Norðurland vestra</v>
      </c>
      <c r="F10716" t="s">
        <v>24</v>
      </c>
      <c r="G10716" t="s">
        <v>24</v>
      </c>
      <c r="H10716" s="1" t="s">
        <v>60</v>
      </c>
      <c r="I10716" s="1">
        <v>27800</v>
      </c>
      <c r="J10716" s="2">
        <f>VLOOKUP(Oliusala[[#This Row],[tegund]],Tegundir!$B$2:$D$19,3,FALSE)*Oliusala[[#This Row],[magn]]/1000</f>
        <v>24.047000000000001</v>
      </c>
      <c r="K10716">
        <v>2018</v>
      </c>
      <c r="L10716" t="s">
        <v>18</v>
      </c>
      <c r="M10716" s="144" t="s">
        <v>59</v>
      </c>
    </row>
    <row r="10717" spans="1:13" x14ac:dyDescent="0.2">
      <c r="A10717" t="s">
        <v>68</v>
      </c>
      <c r="B10717" s="144" t="s">
        <v>131</v>
      </c>
      <c r="C10717">
        <v>560</v>
      </c>
      <c r="D10717" t="str">
        <f>VLOOKUP(Oliusala[[#This Row],[postnumer]],Sveitarfelog[#All],4,FALSE)</f>
        <v>Skagafjörður</v>
      </c>
      <c r="E10717" t="str">
        <f>VLOOKUP(Oliusala[[#This Row],[postnumer]],Sveitarfelog[#All],5,FALSE)</f>
        <v>Norðurland vestra</v>
      </c>
      <c r="F10717" t="s">
        <v>24</v>
      </c>
      <c r="G10717" t="s">
        <v>24</v>
      </c>
      <c r="H10717" t="s">
        <v>60</v>
      </c>
      <c r="I10717" s="1">
        <v>23998</v>
      </c>
      <c r="J10717" s="2">
        <f>VLOOKUP(Oliusala[[#This Row],[tegund]],Tegundir!$B$2:$D$19,3,FALSE)*Oliusala[[#This Row],[magn]]/1000</f>
        <v>20.75827</v>
      </c>
      <c r="K10717">
        <v>2018</v>
      </c>
      <c r="L10717" t="s">
        <v>18</v>
      </c>
      <c r="M10717" s="144" t="s">
        <v>59</v>
      </c>
    </row>
    <row r="10718" spans="1:13" x14ac:dyDescent="0.2">
      <c r="A10718" t="s">
        <v>57</v>
      </c>
      <c r="B10718" s="144" t="s">
        <v>131</v>
      </c>
      <c r="C10718">
        <v>560</v>
      </c>
      <c r="D10718" t="str">
        <f>VLOOKUP(Oliusala[[#This Row],[postnumer]],Sveitarfelog[#All],4,FALSE)</f>
        <v>Skagafjörður</v>
      </c>
      <c r="E10718" t="str">
        <f>VLOOKUP(Oliusala[[#This Row],[postnumer]],Sveitarfelog[#All],5,FALSE)</f>
        <v>Norðurland vestra</v>
      </c>
      <c r="F10718" t="s">
        <v>24</v>
      </c>
      <c r="G10718" t="s">
        <v>24</v>
      </c>
      <c r="H10718" s="1" t="s">
        <v>60</v>
      </c>
      <c r="I10718" s="1">
        <v>60540</v>
      </c>
      <c r="J10718" s="2">
        <f>VLOOKUP(Oliusala[[#This Row],[tegund]],Tegundir!$B$2:$D$19,3,FALSE)*Oliusala[[#This Row],[magn]]/1000</f>
        <v>52.367100000000001</v>
      </c>
      <c r="K10718">
        <v>2018</v>
      </c>
      <c r="L10718" t="s">
        <v>18</v>
      </c>
      <c r="M10718" s="144" t="s">
        <v>59</v>
      </c>
    </row>
    <row r="10719" spans="1:13" x14ac:dyDescent="0.2">
      <c r="A10719" t="s">
        <v>63</v>
      </c>
      <c r="B10719" s="144" t="s">
        <v>133</v>
      </c>
      <c r="C10719">
        <v>566</v>
      </c>
      <c r="D10719" t="str">
        <f>VLOOKUP(Oliusala[[#This Row],[postnumer]],Sveitarfelog[#All],4,FALSE)</f>
        <v>Skagafjörður</v>
      </c>
      <c r="E10719" t="str">
        <f>VLOOKUP(Oliusala[[#This Row],[postnumer]],Sveitarfelog[#All],5,FALSE)</f>
        <v>Norðurland vestra</v>
      </c>
      <c r="F10719" t="s">
        <v>24</v>
      </c>
      <c r="G10719" t="s">
        <v>24</v>
      </c>
      <c r="H10719" s="1" t="s">
        <v>58</v>
      </c>
      <c r="I10719" s="1">
        <v>61756</v>
      </c>
      <c r="J10719" s="2">
        <f>VLOOKUP(Oliusala[[#This Row],[tegund]],Tegundir!$B$2:$D$19,3,FALSE)*Oliusala[[#This Row],[magn]]/1000</f>
        <v>53.418939999999999</v>
      </c>
      <c r="K10719">
        <v>2018</v>
      </c>
      <c r="L10719" t="s">
        <v>18</v>
      </c>
      <c r="M10719" s="144" t="s">
        <v>59</v>
      </c>
    </row>
    <row r="10720" spans="1:13" x14ac:dyDescent="0.2">
      <c r="A10720" t="s">
        <v>68</v>
      </c>
      <c r="B10720" s="144" t="s">
        <v>132</v>
      </c>
      <c r="C10720">
        <v>565</v>
      </c>
      <c r="D10720" t="str">
        <f>VLOOKUP(Oliusala[[#This Row],[postnumer]],Sveitarfelog[#All],4,FALSE)</f>
        <v>Skagafjörður</v>
      </c>
      <c r="E10720" t="str">
        <f>VLOOKUP(Oliusala[[#This Row],[postnumer]],Sveitarfelog[#All],5,FALSE)</f>
        <v>Norðurland vestra</v>
      </c>
      <c r="F10720" t="s">
        <v>24</v>
      </c>
      <c r="G10720" t="s">
        <v>24</v>
      </c>
      <c r="H10720" t="s">
        <v>60</v>
      </c>
      <c r="I10720" s="1">
        <v>1164</v>
      </c>
      <c r="J10720" s="2">
        <f>VLOOKUP(Oliusala[[#This Row],[tegund]],Tegundir!$B$2:$D$19,3,FALSE)*Oliusala[[#This Row],[magn]]/1000</f>
        <v>1.0068600000000001</v>
      </c>
      <c r="K10720">
        <v>2018</v>
      </c>
      <c r="L10720" t="s">
        <v>18</v>
      </c>
      <c r="M10720" s="144" t="s">
        <v>59</v>
      </c>
    </row>
    <row r="10721" spans="1:15" x14ac:dyDescent="0.2">
      <c r="A10721" t="s">
        <v>68</v>
      </c>
      <c r="B10721" s="144" t="s">
        <v>133</v>
      </c>
      <c r="C10721">
        <v>566</v>
      </c>
      <c r="D10721" t="str">
        <f>VLOOKUP(Oliusala[[#This Row],[postnumer]],Sveitarfelog[#All],4,FALSE)</f>
        <v>Skagafjörður</v>
      </c>
      <c r="E10721" t="str">
        <f>VLOOKUP(Oliusala[[#This Row],[postnumer]],Sveitarfelog[#All],5,FALSE)</f>
        <v>Norðurland vestra</v>
      </c>
      <c r="F10721" t="s">
        <v>25</v>
      </c>
      <c r="G10721" t="s">
        <v>24</v>
      </c>
      <c r="H10721" s="1" t="s">
        <v>60</v>
      </c>
      <c r="I10721" s="1">
        <v>3590</v>
      </c>
      <c r="J10721" s="2">
        <f>VLOOKUP(Oliusala[[#This Row],[tegund]],Tegundir!$B$2:$D$19,3,FALSE)*Oliusala[[#This Row],[magn]]/1000</f>
        <v>3.1053500000000001</v>
      </c>
      <c r="K10721">
        <v>2018</v>
      </c>
      <c r="L10721" t="s">
        <v>1955</v>
      </c>
      <c r="M10721" s="144" t="s">
        <v>59</v>
      </c>
    </row>
    <row r="10722" spans="1:15" x14ac:dyDescent="0.2">
      <c r="A10722" t="s">
        <v>135</v>
      </c>
      <c r="B10722" s="144" t="s">
        <v>134</v>
      </c>
      <c r="C10722">
        <v>570</v>
      </c>
      <c r="D10722" t="str">
        <f>VLOOKUP(Oliusala[[#This Row],[postnumer]],Sveitarfelog[#All],4,FALSE)</f>
        <v>Skagafjörður</v>
      </c>
      <c r="E10722" t="str">
        <f>VLOOKUP(Oliusala[[#This Row],[postnumer]],Sveitarfelog[#All],5,FALSE)</f>
        <v>Norðurland vestra</v>
      </c>
      <c r="F10722" t="s">
        <v>29</v>
      </c>
      <c r="G10722" t="s">
        <v>24</v>
      </c>
      <c r="H10722" t="s">
        <v>60</v>
      </c>
      <c r="I10722" s="1">
        <v>29799</v>
      </c>
      <c r="J10722" s="2">
        <f>VLOOKUP(Oliusala[[#This Row],[tegund]],Tegundir!$B$2:$D$19,3,FALSE)*Oliusala[[#This Row],[magn]]/1000</f>
        <v>25.776135</v>
      </c>
      <c r="K10722">
        <v>2018</v>
      </c>
      <c r="L10722" t="s">
        <v>19</v>
      </c>
      <c r="M10722" s="144" t="s">
        <v>59</v>
      </c>
      <c r="O10722" s="144" t="s">
        <v>1998</v>
      </c>
    </row>
    <row r="10723" spans="1:15" x14ac:dyDescent="0.2">
      <c r="A10723" t="s">
        <v>57</v>
      </c>
      <c r="B10723" s="144" t="s">
        <v>134</v>
      </c>
      <c r="C10723">
        <v>570</v>
      </c>
      <c r="D10723" t="str">
        <f>VLOOKUP(Oliusala[[#This Row],[postnumer]],Sveitarfelog[#All],4,FALSE)</f>
        <v>Skagafjörður</v>
      </c>
      <c r="E10723" t="str">
        <f>VLOOKUP(Oliusala[[#This Row],[postnumer]],Sveitarfelog[#All],5,FALSE)</f>
        <v>Norðurland vestra</v>
      </c>
      <c r="F10723" t="s">
        <v>25</v>
      </c>
      <c r="G10723" t="s">
        <v>24</v>
      </c>
      <c r="H10723" s="1" t="s">
        <v>60</v>
      </c>
      <c r="I10723" s="1">
        <v>17866</v>
      </c>
      <c r="J10723" s="2">
        <f>VLOOKUP(Oliusala[[#This Row],[tegund]],Tegundir!$B$2:$D$19,3,FALSE)*Oliusala[[#This Row],[magn]]/1000</f>
        <v>15.454090000000001</v>
      </c>
      <c r="K10723">
        <v>2018</v>
      </c>
      <c r="L10723" t="s">
        <v>1955</v>
      </c>
      <c r="M10723" s="144" t="s">
        <v>59</v>
      </c>
    </row>
    <row r="10724" spans="1:15" x14ac:dyDescent="0.2">
      <c r="A10724" t="s">
        <v>135</v>
      </c>
      <c r="B10724" s="144" t="s">
        <v>134</v>
      </c>
      <c r="C10724">
        <v>570</v>
      </c>
      <c r="D10724" t="str">
        <f>VLOOKUP(Oliusala[[#This Row],[postnumer]],Sveitarfelog[#All],4,FALSE)</f>
        <v>Skagafjörður</v>
      </c>
      <c r="E10724" t="str">
        <f>VLOOKUP(Oliusala[[#This Row],[postnumer]],Sveitarfelog[#All],5,FALSE)</f>
        <v>Norðurland vestra</v>
      </c>
      <c r="F10724" t="s">
        <v>25</v>
      </c>
      <c r="G10724" t="s">
        <v>24</v>
      </c>
      <c r="H10724" t="s">
        <v>60</v>
      </c>
      <c r="I10724" s="1">
        <v>37330</v>
      </c>
      <c r="J10724" s="2">
        <f>VLOOKUP(Oliusala[[#This Row],[tegund]],Tegundir!$B$2:$D$19,3,FALSE)*Oliusala[[#This Row],[magn]]/1000</f>
        <v>32.29045</v>
      </c>
      <c r="K10724">
        <v>2018</v>
      </c>
      <c r="L10724" t="s">
        <v>1955</v>
      </c>
      <c r="M10724" s="144" t="s">
        <v>59</v>
      </c>
    </row>
    <row r="10725" spans="1:15" x14ac:dyDescent="0.2">
      <c r="A10725" t="s">
        <v>68</v>
      </c>
      <c r="B10725" s="144" t="s">
        <v>68</v>
      </c>
      <c r="C10725">
        <v>600</v>
      </c>
      <c r="D10725" t="str">
        <f>VLOOKUP(Oliusala[[#This Row],[postnumer]],Sveitarfelog[#All],4,FALSE)</f>
        <v>Akureyrarbær,Eyjafjarðarsveit,Hörgársveit,Svalbarðsstrandarhreppur,Grýtubakkahreppur</v>
      </c>
      <c r="E10725" t="str">
        <f>VLOOKUP(Oliusala[[#This Row],[postnumer]],Sveitarfelog[#All],5,FALSE)</f>
        <v>Norðurland eystra</v>
      </c>
      <c r="F10725" t="s">
        <v>24</v>
      </c>
      <c r="G10725" t="s">
        <v>24</v>
      </c>
      <c r="H10725" t="s">
        <v>58</v>
      </c>
      <c r="I10725" s="1">
        <v>845829</v>
      </c>
      <c r="J10725" s="2">
        <f>VLOOKUP(Oliusala[[#This Row],[tegund]],Tegundir!$B$2:$D$19,3,FALSE)*Oliusala[[#This Row],[magn]]/1000</f>
        <v>731.64208499999995</v>
      </c>
      <c r="K10725">
        <v>2018</v>
      </c>
      <c r="L10725" t="s">
        <v>18</v>
      </c>
      <c r="M10725" s="144" t="s">
        <v>59</v>
      </c>
    </row>
    <row r="10726" spans="1:15" x14ac:dyDescent="0.2">
      <c r="A10726" t="s">
        <v>68</v>
      </c>
      <c r="B10726" s="144" t="s">
        <v>68</v>
      </c>
      <c r="C10726">
        <v>600</v>
      </c>
      <c r="D10726" t="str">
        <f>VLOOKUP(Oliusala[[#This Row],[postnumer]],Sveitarfelog[#All],4,FALSE)</f>
        <v>Akureyrarbær,Eyjafjarðarsveit,Hörgársveit,Svalbarðsstrandarhreppur,Grýtubakkahreppur</v>
      </c>
      <c r="E10726" t="str">
        <f>VLOOKUP(Oliusala[[#This Row],[postnumer]],Sveitarfelog[#All],5,FALSE)</f>
        <v>Norðurland eystra</v>
      </c>
      <c r="F10726" t="s">
        <v>24</v>
      </c>
      <c r="G10726" t="s">
        <v>24</v>
      </c>
      <c r="H10726" t="s">
        <v>60</v>
      </c>
      <c r="I10726" s="1">
        <v>20598</v>
      </c>
      <c r="J10726" s="2">
        <f>VLOOKUP(Oliusala[[#This Row],[tegund]],Tegundir!$B$2:$D$19,3,FALSE)*Oliusala[[#This Row],[magn]]/1000</f>
        <v>17.817270000000001</v>
      </c>
      <c r="K10726">
        <v>2018</v>
      </c>
      <c r="L10726" t="s">
        <v>18</v>
      </c>
      <c r="M10726" s="144" t="s">
        <v>59</v>
      </c>
    </row>
    <row r="10727" spans="1:15" x14ac:dyDescent="0.2">
      <c r="A10727" t="s">
        <v>68</v>
      </c>
      <c r="B10727" s="144" t="s">
        <v>68</v>
      </c>
      <c r="C10727">
        <v>600</v>
      </c>
      <c r="D10727" t="str">
        <f>VLOOKUP(Oliusala[[#This Row],[postnumer]],Sveitarfelog[#All],4,FALSE)</f>
        <v>Akureyrarbær,Eyjafjarðarsveit,Hörgársveit,Svalbarðsstrandarhreppur,Grýtubakkahreppur</v>
      </c>
      <c r="E10727" t="str">
        <f>VLOOKUP(Oliusala[[#This Row],[postnumer]],Sveitarfelog[#All],5,FALSE)</f>
        <v>Norðurland eystra</v>
      </c>
      <c r="F10727" t="s">
        <v>27</v>
      </c>
      <c r="G10727" t="s">
        <v>24</v>
      </c>
      <c r="H10727" s="1" t="s">
        <v>58</v>
      </c>
      <c r="I10727" s="1">
        <v>538118</v>
      </c>
      <c r="J10727" s="2">
        <f>VLOOKUP(Oliusala[[#This Row],[tegund]],Tegundir!$B$2:$D$19,3,FALSE)*Oliusala[[#This Row],[magn]]/1000</f>
        <v>465.47207000000003</v>
      </c>
      <c r="K10727">
        <v>2018</v>
      </c>
      <c r="L10727" t="s">
        <v>19</v>
      </c>
      <c r="M10727" s="144" t="s">
        <v>59</v>
      </c>
      <c r="O10727" s="144" t="s">
        <v>1998</v>
      </c>
    </row>
    <row r="10728" spans="1:15" x14ac:dyDescent="0.2">
      <c r="A10728" t="s">
        <v>68</v>
      </c>
      <c r="B10728" s="144" t="s">
        <v>68</v>
      </c>
      <c r="C10728">
        <v>600</v>
      </c>
      <c r="D10728" t="str">
        <f>VLOOKUP(Oliusala[[#This Row],[postnumer]],Sveitarfelog[#All],4,FALSE)</f>
        <v>Akureyrarbær,Eyjafjarðarsveit,Hörgársveit,Svalbarðsstrandarhreppur,Grýtubakkahreppur</v>
      </c>
      <c r="E10728" t="str">
        <f>VLOOKUP(Oliusala[[#This Row],[postnumer]],Sveitarfelog[#All],5,FALSE)</f>
        <v>Norðurland eystra</v>
      </c>
      <c r="F10728" t="s">
        <v>29</v>
      </c>
      <c r="G10728" t="s">
        <v>24</v>
      </c>
      <c r="H10728" s="1" t="s">
        <v>58</v>
      </c>
      <c r="I10728" s="1">
        <v>1841885</v>
      </c>
      <c r="J10728" s="2">
        <f>VLOOKUP(Oliusala[[#This Row],[tegund]],Tegundir!$B$2:$D$19,3,FALSE)*Oliusala[[#This Row],[magn]]/1000</f>
        <v>1593.2305249999999</v>
      </c>
      <c r="K10728">
        <v>2018</v>
      </c>
      <c r="L10728" t="s">
        <v>19</v>
      </c>
      <c r="M10728" s="144" t="s">
        <v>59</v>
      </c>
      <c r="O10728" s="144" t="s">
        <v>1998</v>
      </c>
    </row>
    <row r="10729" spans="1:15" x14ac:dyDescent="0.2">
      <c r="A10729" t="s">
        <v>68</v>
      </c>
      <c r="B10729" s="144" t="s">
        <v>68</v>
      </c>
      <c r="C10729">
        <v>600</v>
      </c>
      <c r="D10729" t="str">
        <f>VLOOKUP(Oliusala[[#This Row],[postnumer]],Sveitarfelog[#All],4,FALSE)</f>
        <v>Akureyrarbær,Eyjafjarðarsveit,Hörgársveit,Svalbarðsstrandarhreppur,Grýtubakkahreppur</v>
      </c>
      <c r="E10729" t="str">
        <f>VLOOKUP(Oliusala[[#This Row],[postnumer]],Sveitarfelog[#All],5,FALSE)</f>
        <v>Norðurland eystra</v>
      </c>
      <c r="F10729" t="s">
        <v>30</v>
      </c>
      <c r="G10729" t="s">
        <v>24</v>
      </c>
      <c r="H10729" s="1" t="s">
        <v>58</v>
      </c>
      <c r="I10729" s="1">
        <v>146213</v>
      </c>
      <c r="J10729" s="2">
        <f>VLOOKUP(Oliusala[[#This Row],[tegund]],Tegundir!$B$2:$D$19,3,FALSE)*Oliusala[[#This Row],[magn]]/1000</f>
        <v>126.474245</v>
      </c>
      <c r="K10729">
        <v>2018</v>
      </c>
      <c r="L10729" t="s">
        <v>19</v>
      </c>
      <c r="M10729" s="144" t="s">
        <v>59</v>
      </c>
      <c r="O10729" s="144" t="s">
        <v>1998</v>
      </c>
    </row>
    <row r="10730" spans="1:15" x14ac:dyDescent="0.2">
      <c r="A10730" t="s">
        <v>57</v>
      </c>
      <c r="B10730" s="144" t="s">
        <v>68</v>
      </c>
      <c r="C10730">
        <v>600</v>
      </c>
      <c r="D10730" t="str">
        <f>VLOOKUP(Oliusala[[#This Row],[postnumer]],Sveitarfelog[#All],4,FALSE)</f>
        <v>Akureyrarbær,Eyjafjarðarsveit,Hörgársveit,Svalbarðsstrandarhreppur,Grýtubakkahreppur</v>
      </c>
      <c r="E10730" t="str">
        <f>VLOOKUP(Oliusala[[#This Row],[postnumer]],Sveitarfelog[#All],5,FALSE)</f>
        <v>Norðurland eystra</v>
      </c>
      <c r="F10730" t="s">
        <v>24</v>
      </c>
      <c r="G10730" t="s">
        <v>24</v>
      </c>
      <c r="H10730" s="1" t="s">
        <v>60</v>
      </c>
      <c r="I10730" s="1">
        <v>716</v>
      </c>
      <c r="J10730" s="2">
        <f>VLOOKUP(Oliusala[[#This Row],[tegund]],Tegundir!$B$2:$D$19,3,FALSE)*Oliusala[[#This Row],[magn]]/1000</f>
        <v>0.61934</v>
      </c>
      <c r="K10730">
        <v>2018</v>
      </c>
      <c r="L10730" t="s">
        <v>18</v>
      </c>
      <c r="M10730" s="144" t="s">
        <v>59</v>
      </c>
    </row>
    <row r="10731" spans="1:15" x14ac:dyDescent="0.2">
      <c r="A10731" t="s">
        <v>57</v>
      </c>
      <c r="B10731" s="144" t="s">
        <v>68</v>
      </c>
      <c r="C10731">
        <v>600</v>
      </c>
      <c r="D10731" t="str">
        <f>VLOOKUP(Oliusala[[#This Row],[postnumer]],Sveitarfelog[#All],4,FALSE)</f>
        <v>Akureyrarbær,Eyjafjarðarsveit,Hörgársveit,Svalbarðsstrandarhreppur,Grýtubakkahreppur</v>
      </c>
      <c r="E10731" t="str">
        <f>VLOOKUP(Oliusala[[#This Row],[postnumer]],Sveitarfelog[#All],5,FALSE)</f>
        <v>Norðurland eystra</v>
      </c>
      <c r="F10731" t="s">
        <v>30</v>
      </c>
      <c r="G10731" t="s">
        <v>24</v>
      </c>
      <c r="H10731" t="s">
        <v>60</v>
      </c>
      <c r="I10731" s="1">
        <v>8095</v>
      </c>
      <c r="J10731" s="2">
        <f>VLOOKUP(Oliusala[[#This Row],[tegund]],Tegundir!$B$2:$D$19,3,FALSE)*Oliusala[[#This Row],[magn]]/1000</f>
        <v>7.0021750000000003</v>
      </c>
      <c r="K10731">
        <v>2018</v>
      </c>
      <c r="L10731" t="s">
        <v>19</v>
      </c>
      <c r="M10731" s="144" t="s">
        <v>59</v>
      </c>
      <c r="O10731" s="144" t="s">
        <v>1998</v>
      </c>
    </row>
    <row r="10732" spans="1:15" x14ac:dyDescent="0.2">
      <c r="A10732" t="s">
        <v>63</v>
      </c>
      <c r="B10732" s="144" t="s">
        <v>68</v>
      </c>
      <c r="C10732">
        <v>600</v>
      </c>
      <c r="D10732" t="str">
        <f>VLOOKUP(Oliusala[[#This Row],[postnumer]],Sveitarfelog[#All],4,FALSE)</f>
        <v>Akureyrarbær,Eyjafjarðarsveit,Hörgársveit,Svalbarðsstrandarhreppur,Grýtubakkahreppur</v>
      </c>
      <c r="E10732" t="str">
        <f>VLOOKUP(Oliusala[[#This Row],[postnumer]],Sveitarfelog[#All],5,FALSE)</f>
        <v>Norðurland eystra</v>
      </c>
      <c r="F10732" t="s">
        <v>24</v>
      </c>
      <c r="G10732" t="s">
        <v>24</v>
      </c>
      <c r="H10732" s="1" t="s">
        <v>58</v>
      </c>
      <c r="I10732" s="1">
        <v>662906</v>
      </c>
      <c r="J10732" s="2">
        <f>VLOOKUP(Oliusala[[#This Row],[tegund]],Tegundir!$B$2:$D$19,3,FALSE)*Oliusala[[#This Row],[magn]]/1000</f>
        <v>573.41368999999997</v>
      </c>
      <c r="K10732">
        <v>2018</v>
      </c>
      <c r="L10732" t="s">
        <v>18</v>
      </c>
      <c r="M10732" s="144" t="s">
        <v>59</v>
      </c>
    </row>
    <row r="10733" spans="1:15" x14ac:dyDescent="0.2">
      <c r="A10733" t="s">
        <v>63</v>
      </c>
      <c r="B10733" s="144" t="s">
        <v>68</v>
      </c>
      <c r="C10733">
        <v>600</v>
      </c>
      <c r="D10733" t="str">
        <f>VLOOKUP(Oliusala[[#This Row],[postnumer]],Sveitarfelog[#All],4,FALSE)</f>
        <v>Akureyrarbær,Eyjafjarðarsveit,Hörgársveit,Svalbarðsstrandarhreppur,Grýtubakkahreppur</v>
      </c>
      <c r="E10733" t="str">
        <f>VLOOKUP(Oliusala[[#This Row],[postnumer]],Sveitarfelog[#All],5,FALSE)</f>
        <v>Norðurland eystra</v>
      </c>
      <c r="F10733" t="s">
        <v>24</v>
      </c>
      <c r="G10733" t="s">
        <v>24</v>
      </c>
      <c r="H10733" t="s">
        <v>58</v>
      </c>
      <c r="I10733" s="1">
        <v>7888060</v>
      </c>
      <c r="J10733" s="2">
        <f>VLOOKUP(Oliusala[[#This Row],[tegund]],Tegundir!$B$2:$D$19,3,FALSE)*Oliusala[[#This Row],[magn]]/1000</f>
        <v>6823.1719000000003</v>
      </c>
      <c r="K10733">
        <v>2018</v>
      </c>
      <c r="L10733" t="s">
        <v>18</v>
      </c>
      <c r="M10733" s="144" t="s">
        <v>59</v>
      </c>
    </row>
    <row r="10734" spans="1:15" x14ac:dyDescent="0.2">
      <c r="A10734" t="s">
        <v>63</v>
      </c>
      <c r="B10734" s="144" t="s">
        <v>68</v>
      </c>
      <c r="C10734">
        <v>600</v>
      </c>
      <c r="D10734" t="str">
        <f>VLOOKUP(Oliusala[[#This Row],[postnumer]],Sveitarfelog[#All],4,FALSE)</f>
        <v>Akureyrarbær,Eyjafjarðarsveit,Hörgársveit,Svalbarðsstrandarhreppur,Grýtubakkahreppur</v>
      </c>
      <c r="E10734" t="str">
        <f>VLOOKUP(Oliusala[[#This Row],[postnumer]],Sveitarfelog[#All],5,FALSE)</f>
        <v>Norðurland eystra</v>
      </c>
      <c r="F10734" t="s">
        <v>24</v>
      </c>
      <c r="G10734" t="s">
        <v>24</v>
      </c>
      <c r="H10734" t="s">
        <v>58</v>
      </c>
      <c r="I10734" s="1">
        <v>197335</v>
      </c>
      <c r="J10734" s="2">
        <f>VLOOKUP(Oliusala[[#This Row],[tegund]],Tegundir!$B$2:$D$19,3,FALSE)*Oliusala[[#This Row],[magn]]/1000</f>
        <v>170.69477499999999</v>
      </c>
      <c r="K10734">
        <v>2018</v>
      </c>
      <c r="L10734" t="s">
        <v>18</v>
      </c>
      <c r="M10734" s="144" t="s">
        <v>59</v>
      </c>
    </row>
    <row r="10735" spans="1:15" x14ac:dyDescent="0.2">
      <c r="A10735" t="s">
        <v>63</v>
      </c>
      <c r="B10735" s="144" t="s">
        <v>68</v>
      </c>
      <c r="C10735">
        <v>600</v>
      </c>
      <c r="D10735" t="str">
        <f>VLOOKUP(Oliusala[[#This Row],[postnumer]],Sveitarfelog[#All],4,FALSE)</f>
        <v>Akureyrarbær,Eyjafjarðarsveit,Hörgársveit,Svalbarðsstrandarhreppur,Grýtubakkahreppur</v>
      </c>
      <c r="E10735" t="str">
        <f>VLOOKUP(Oliusala[[#This Row],[postnumer]],Sveitarfelog[#All],5,FALSE)</f>
        <v>Norðurland eystra</v>
      </c>
      <c r="F10735" t="s">
        <v>24</v>
      </c>
      <c r="G10735" t="s">
        <v>24</v>
      </c>
      <c r="H10735" s="1" t="s">
        <v>58</v>
      </c>
      <c r="I10735" s="1">
        <v>2870452</v>
      </c>
      <c r="J10735" s="2">
        <f>VLOOKUP(Oliusala[[#This Row],[tegund]],Tegundir!$B$2:$D$19,3,FALSE)*Oliusala[[#This Row],[magn]]/1000</f>
        <v>2482.9409799999999</v>
      </c>
      <c r="K10735">
        <v>2018</v>
      </c>
      <c r="L10735" t="s">
        <v>18</v>
      </c>
      <c r="M10735" s="144" t="s">
        <v>59</v>
      </c>
    </row>
    <row r="10736" spans="1:15" x14ac:dyDescent="0.2">
      <c r="A10736" t="s">
        <v>63</v>
      </c>
      <c r="B10736" s="144" t="s">
        <v>68</v>
      </c>
      <c r="C10736">
        <v>600</v>
      </c>
      <c r="D10736" t="str">
        <f>VLOOKUP(Oliusala[[#This Row],[postnumer]],Sveitarfelog[#All],4,FALSE)</f>
        <v>Akureyrarbær,Eyjafjarðarsveit,Hörgársveit,Svalbarðsstrandarhreppur,Grýtubakkahreppur</v>
      </c>
      <c r="E10736" t="str">
        <f>VLOOKUP(Oliusala[[#This Row],[postnumer]],Sveitarfelog[#All],5,FALSE)</f>
        <v>Norðurland eystra</v>
      </c>
      <c r="F10736" t="s">
        <v>24</v>
      </c>
      <c r="G10736" t="s">
        <v>24</v>
      </c>
      <c r="H10736" s="1" t="s">
        <v>58</v>
      </c>
      <c r="I10736" s="1">
        <v>443125</v>
      </c>
      <c r="J10736" s="2">
        <f>VLOOKUP(Oliusala[[#This Row],[tegund]],Tegundir!$B$2:$D$19,3,FALSE)*Oliusala[[#This Row],[magn]]/1000</f>
        <v>383.30312500000002</v>
      </c>
      <c r="K10736">
        <v>2018</v>
      </c>
      <c r="L10736" t="s">
        <v>18</v>
      </c>
      <c r="M10736" s="144" t="s">
        <v>59</v>
      </c>
    </row>
    <row r="10737" spans="1:15" x14ac:dyDescent="0.2">
      <c r="A10737" t="s">
        <v>63</v>
      </c>
      <c r="B10737" s="144" t="s">
        <v>68</v>
      </c>
      <c r="C10737">
        <v>600</v>
      </c>
      <c r="D10737" t="str">
        <f>VLOOKUP(Oliusala[[#This Row],[postnumer]],Sveitarfelog[#All],4,FALSE)</f>
        <v>Akureyrarbær,Eyjafjarðarsveit,Hörgársveit,Svalbarðsstrandarhreppur,Grýtubakkahreppur</v>
      </c>
      <c r="E10737" t="str">
        <f>VLOOKUP(Oliusala[[#This Row],[postnumer]],Sveitarfelog[#All],5,FALSE)</f>
        <v>Norðurland eystra</v>
      </c>
      <c r="F10737" t="s">
        <v>24</v>
      </c>
      <c r="G10737" t="s">
        <v>24</v>
      </c>
      <c r="H10737" s="1" t="s">
        <v>58</v>
      </c>
      <c r="I10737" s="1">
        <v>688421</v>
      </c>
      <c r="J10737" s="2">
        <f>VLOOKUP(Oliusala[[#This Row],[tegund]],Tegundir!$B$2:$D$19,3,FALSE)*Oliusala[[#This Row],[magn]]/1000</f>
        <v>595.48416500000008</v>
      </c>
      <c r="K10737">
        <v>2018</v>
      </c>
      <c r="L10737" t="s">
        <v>18</v>
      </c>
      <c r="M10737" s="144" t="s">
        <v>59</v>
      </c>
    </row>
    <row r="10738" spans="1:15" x14ac:dyDescent="0.2">
      <c r="A10738" t="s">
        <v>63</v>
      </c>
      <c r="B10738" s="144" t="s">
        <v>68</v>
      </c>
      <c r="C10738">
        <v>600</v>
      </c>
      <c r="D10738" t="str">
        <f>VLOOKUP(Oliusala[[#This Row],[postnumer]],Sveitarfelog[#All],4,FALSE)</f>
        <v>Akureyrarbær,Eyjafjarðarsveit,Hörgársveit,Svalbarðsstrandarhreppur,Grýtubakkahreppur</v>
      </c>
      <c r="E10738" t="str">
        <f>VLOOKUP(Oliusala[[#This Row],[postnumer]],Sveitarfelog[#All],5,FALSE)</f>
        <v>Norðurland eystra</v>
      </c>
      <c r="F10738" t="s">
        <v>24</v>
      </c>
      <c r="G10738" t="s">
        <v>24</v>
      </c>
      <c r="H10738" t="s">
        <v>58</v>
      </c>
      <c r="I10738" s="1">
        <v>11988</v>
      </c>
      <c r="J10738" s="2">
        <f>VLOOKUP(Oliusala[[#This Row],[tegund]],Tegundir!$B$2:$D$19,3,FALSE)*Oliusala[[#This Row],[magn]]/1000</f>
        <v>10.369620000000001</v>
      </c>
      <c r="K10738">
        <v>2018</v>
      </c>
      <c r="L10738" t="s">
        <v>18</v>
      </c>
      <c r="M10738" s="144" t="s">
        <v>59</v>
      </c>
    </row>
    <row r="10739" spans="1:15" x14ac:dyDescent="0.2">
      <c r="A10739" t="s">
        <v>63</v>
      </c>
      <c r="B10739" s="144" t="s">
        <v>68</v>
      </c>
      <c r="C10739">
        <v>600</v>
      </c>
      <c r="D10739" t="str">
        <f>VLOOKUP(Oliusala[[#This Row],[postnumer]],Sveitarfelog[#All],4,FALSE)</f>
        <v>Akureyrarbær,Eyjafjarðarsveit,Hörgársveit,Svalbarðsstrandarhreppur,Grýtubakkahreppur</v>
      </c>
      <c r="E10739" t="str">
        <f>VLOOKUP(Oliusala[[#This Row],[postnumer]],Sveitarfelog[#All],5,FALSE)</f>
        <v>Norðurland eystra</v>
      </c>
      <c r="F10739" t="s">
        <v>24</v>
      </c>
      <c r="G10739" t="s">
        <v>24</v>
      </c>
      <c r="H10739" s="1" t="s">
        <v>58</v>
      </c>
      <c r="I10739" s="1">
        <v>699854</v>
      </c>
      <c r="J10739" s="2">
        <f>VLOOKUP(Oliusala[[#This Row],[tegund]],Tegundir!$B$2:$D$19,3,FALSE)*Oliusala[[#This Row],[magn]]/1000</f>
        <v>605.37370999999996</v>
      </c>
      <c r="K10739">
        <v>2018</v>
      </c>
      <c r="L10739" t="s">
        <v>18</v>
      </c>
      <c r="M10739" s="144" t="s">
        <v>59</v>
      </c>
    </row>
    <row r="10740" spans="1:15" x14ac:dyDescent="0.2">
      <c r="A10740" t="s">
        <v>68</v>
      </c>
      <c r="B10740" s="144" t="s">
        <v>68</v>
      </c>
      <c r="C10740">
        <v>600</v>
      </c>
      <c r="D10740" t="str">
        <f>VLOOKUP(Oliusala[[#This Row],[postnumer]],Sveitarfelog[#All],4,FALSE)</f>
        <v>Akureyrarbær,Eyjafjarðarsveit,Hörgársveit,Svalbarðsstrandarhreppur,Grýtubakkahreppur</v>
      </c>
      <c r="E10740" t="str">
        <f>VLOOKUP(Oliusala[[#This Row],[postnumer]],Sveitarfelog[#All],5,FALSE)</f>
        <v>Norðurland eystra</v>
      </c>
      <c r="F10740" t="s">
        <v>25</v>
      </c>
      <c r="G10740" t="s">
        <v>24</v>
      </c>
      <c r="H10740" t="s">
        <v>58</v>
      </c>
      <c r="I10740" s="1">
        <v>3637679</v>
      </c>
      <c r="J10740" s="2">
        <f>VLOOKUP(Oliusala[[#This Row],[tegund]],Tegundir!$B$2:$D$19,3,FALSE)*Oliusala[[#This Row],[magn]]/1000</f>
        <v>3146.5923349999998</v>
      </c>
      <c r="K10740">
        <v>2018</v>
      </c>
      <c r="L10740" t="s">
        <v>1955</v>
      </c>
      <c r="M10740" s="144" t="s">
        <v>59</v>
      </c>
    </row>
    <row r="10741" spans="1:15" x14ac:dyDescent="0.2">
      <c r="A10741" t="s">
        <v>57</v>
      </c>
      <c r="B10741" s="144" t="s">
        <v>68</v>
      </c>
      <c r="C10741">
        <v>600</v>
      </c>
      <c r="D10741" t="str">
        <f>VLOOKUP(Oliusala[[#This Row],[postnumer]],Sveitarfelog[#All],4,FALSE)</f>
        <v>Akureyrarbær,Eyjafjarðarsveit,Hörgársveit,Svalbarðsstrandarhreppur,Grýtubakkahreppur</v>
      </c>
      <c r="E10741" t="str">
        <f>VLOOKUP(Oliusala[[#This Row],[postnumer]],Sveitarfelog[#All],5,FALSE)</f>
        <v>Norðurland eystra</v>
      </c>
      <c r="F10741" t="s">
        <v>25</v>
      </c>
      <c r="G10741" t="s">
        <v>24</v>
      </c>
      <c r="H10741" s="1" t="s">
        <v>60</v>
      </c>
      <c r="I10741" s="1">
        <v>5144</v>
      </c>
      <c r="J10741" s="2">
        <f>VLOOKUP(Oliusala[[#This Row],[tegund]],Tegundir!$B$2:$D$19,3,FALSE)*Oliusala[[#This Row],[magn]]/1000</f>
        <v>4.44956</v>
      </c>
      <c r="K10741">
        <v>2018</v>
      </c>
      <c r="L10741" t="s">
        <v>1955</v>
      </c>
      <c r="M10741" s="144" t="s">
        <v>59</v>
      </c>
    </row>
    <row r="10742" spans="1:15" x14ac:dyDescent="0.2">
      <c r="A10742" t="s">
        <v>63</v>
      </c>
      <c r="B10742" s="144" t="s">
        <v>68</v>
      </c>
      <c r="C10742">
        <v>600</v>
      </c>
      <c r="D10742" t="str">
        <f>VLOOKUP(Oliusala[[#This Row],[postnumer]],Sveitarfelog[#All],4,FALSE)</f>
        <v>Akureyrarbær,Eyjafjarðarsveit,Hörgársveit,Svalbarðsstrandarhreppur,Grýtubakkahreppur</v>
      </c>
      <c r="E10742" t="str">
        <f>VLOOKUP(Oliusala[[#This Row],[postnumer]],Sveitarfelog[#All],5,FALSE)</f>
        <v>Norðurland eystra</v>
      </c>
      <c r="F10742" t="s">
        <v>25</v>
      </c>
      <c r="G10742" t="s">
        <v>24</v>
      </c>
      <c r="H10742" s="1" t="s">
        <v>58</v>
      </c>
      <c r="I10742" s="1">
        <v>34605</v>
      </c>
      <c r="J10742" s="2">
        <f>VLOOKUP(Oliusala[[#This Row],[tegund]],Tegundir!$B$2:$D$19,3,FALSE)*Oliusala[[#This Row],[magn]]/1000</f>
        <v>29.933325</v>
      </c>
      <c r="K10742">
        <v>2018</v>
      </c>
      <c r="L10742" t="s">
        <v>18</v>
      </c>
      <c r="M10742" s="144" t="s">
        <v>59</v>
      </c>
    </row>
    <row r="10743" spans="1:15" x14ac:dyDescent="0.2">
      <c r="A10743" t="s">
        <v>63</v>
      </c>
      <c r="B10743" s="144" t="s">
        <v>68</v>
      </c>
      <c r="C10743">
        <v>600</v>
      </c>
      <c r="D10743" t="str">
        <f>VLOOKUP(Oliusala[[#This Row],[postnumer]],Sveitarfelog[#All],4,FALSE)</f>
        <v>Akureyrarbær,Eyjafjarðarsveit,Hörgársveit,Svalbarðsstrandarhreppur,Grýtubakkahreppur</v>
      </c>
      <c r="E10743" t="str">
        <f>VLOOKUP(Oliusala[[#This Row],[postnumer]],Sveitarfelog[#All],5,FALSE)</f>
        <v>Norðurland eystra</v>
      </c>
      <c r="F10743" t="s">
        <v>25</v>
      </c>
      <c r="G10743" t="s">
        <v>24</v>
      </c>
      <c r="H10743" s="1" t="s">
        <v>58</v>
      </c>
      <c r="I10743" s="1">
        <v>346597</v>
      </c>
      <c r="J10743" s="2">
        <f>VLOOKUP(Oliusala[[#This Row],[tegund]],Tegundir!$B$2:$D$19,3,FALSE)*Oliusala[[#This Row],[magn]]/1000</f>
        <v>299.80640499999998</v>
      </c>
      <c r="K10743">
        <v>2018</v>
      </c>
      <c r="L10743" t="s">
        <v>18</v>
      </c>
      <c r="M10743" s="144" t="s">
        <v>59</v>
      </c>
    </row>
    <row r="10744" spans="1:15" x14ac:dyDescent="0.2">
      <c r="A10744" t="s">
        <v>63</v>
      </c>
      <c r="B10744" s="144" t="s">
        <v>68</v>
      </c>
      <c r="C10744">
        <v>600</v>
      </c>
      <c r="D10744" t="str">
        <f>VLOOKUP(Oliusala[[#This Row],[postnumer]],Sveitarfelog[#All],4,FALSE)</f>
        <v>Akureyrarbær,Eyjafjarðarsveit,Hörgársveit,Svalbarðsstrandarhreppur,Grýtubakkahreppur</v>
      </c>
      <c r="E10744" t="str">
        <f>VLOOKUP(Oliusala[[#This Row],[postnumer]],Sveitarfelog[#All],5,FALSE)</f>
        <v>Norðurland eystra</v>
      </c>
      <c r="F10744" t="s">
        <v>25</v>
      </c>
      <c r="G10744" t="s">
        <v>24</v>
      </c>
      <c r="H10744" s="1" t="s">
        <v>58</v>
      </c>
      <c r="I10744" s="1">
        <v>181380</v>
      </c>
      <c r="J10744" s="2">
        <f>VLOOKUP(Oliusala[[#This Row],[tegund]],Tegundir!$B$2:$D$19,3,FALSE)*Oliusala[[#This Row],[magn]]/1000</f>
        <v>156.89370000000002</v>
      </c>
      <c r="K10744">
        <v>2018</v>
      </c>
      <c r="L10744" t="s">
        <v>18</v>
      </c>
      <c r="M10744" s="144" t="s">
        <v>59</v>
      </c>
    </row>
    <row r="10745" spans="1:15" x14ac:dyDescent="0.2">
      <c r="A10745" t="s">
        <v>63</v>
      </c>
      <c r="B10745" s="144" t="s">
        <v>68</v>
      </c>
      <c r="C10745">
        <v>600</v>
      </c>
      <c r="D10745" t="str">
        <f>VLOOKUP(Oliusala[[#This Row],[postnumer]],Sveitarfelog[#All],4,FALSE)</f>
        <v>Akureyrarbær,Eyjafjarðarsveit,Hörgársveit,Svalbarðsstrandarhreppur,Grýtubakkahreppur</v>
      </c>
      <c r="E10745" t="str">
        <f>VLOOKUP(Oliusala[[#This Row],[postnumer]],Sveitarfelog[#All],5,FALSE)</f>
        <v>Norðurland eystra</v>
      </c>
      <c r="F10745" t="s">
        <v>25</v>
      </c>
      <c r="G10745" t="s">
        <v>24</v>
      </c>
      <c r="H10745" s="1" t="s">
        <v>58</v>
      </c>
      <c r="I10745" s="1">
        <v>0</v>
      </c>
      <c r="J10745" s="2">
        <f>VLOOKUP(Oliusala[[#This Row],[tegund]],Tegundir!$B$2:$D$19,3,FALSE)*Oliusala[[#This Row],[magn]]/1000</f>
        <v>0</v>
      </c>
      <c r="K10745">
        <v>2018</v>
      </c>
      <c r="L10745" t="s">
        <v>18</v>
      </c>
      <c r="M10745" s="144" t="s">
        <v>59</v>
      </c>
    </row>
    <row r="10746" spans="1:15" x14ac:dyDescent="0.2">
      <c r="A10746" t="s">
        <v>68</v>
      </c>
      <c r="B10746" s="144" t="s">
        <v>68</v>
      </c>
      <c r="C10746">
        <v>600</v>
      </c>
      <c r="D10746" t="str">
        <f>VLOOKUP(Oliusala[[#This Row],[postnumer]],Sveitarfelog[#All],4,FALSE)</f>
        <v>Akureyrarbær,Eyjafjarðarsveit,Hörgársveit,Svalbarðsstrandarhreppur,Grýtubakkahreppur</v>
      </c>
      <c r="E10746" t="str">
        <f>VLOOKUP(Oliusala[[#This Row],[postnumer]],Sveitarfelog[#All],5,FALSE)</f>
        <v>Norðurland eystra</v>
      </c>
      <c r="F10746" t="s">
        <v>27</v>
      </c>
      <c r="G10746" t="s">
        <v>24</v>
      </c>
      <c r="H10746" t="s">
        <v>61</v>
      </c>
      <c r="I10746" s="1">
        <v>199995</v>
      </c>
      <c r="J10746" s="2">
        <f>VLOOKUP(Oliusala[[#This Row],[tegund]],Tegundir!$B$2:$D$19,3,FALSE)*Oliusala[[#This Row],[magn]]/1000</f>
        <v>172.99567499999998</v>
      </c>
      <c r="K10746">
        <v>2018</v>
      </c>
      <c r="L10746" t="s">
        <v>19</v>
      </c>
      <c r="M10746" s="144" t="s">
        <v>62</v>
      </c>
      <c r="O10746" s="144" t="s">
        <v>1998</v>
      </c>
    </row>
    <row r="10747" spans="1:15" x14ac:dyDescent="0.2">
      <c r="A10747" t="s">
        <v>68</v>
      </c>
      <c r="B10747" s="144" t="s">
        <v>68</v>
      </c>
      <c r="C10747">
        <v>600</v>
      </c>
      <c r="D10747" t="str">
        <f>VLOOKUP(Oliusala[[#This Row],[postnumer]],Sveitarfelog[#All],4,FALSE)</f>
        <v>Akureyrarbær,Eyjafjarðarsveit,Hörgársveit,Svalbarðsstrandarhreppur,Grýtubakkahreppur</v>
      </c>
      <c r="E10747" t="str">
        <f>VLOOKUP(Oliusala[[#This Row],[postnumer]],Sveitarfelog[#All],5,FALSE)</f>
        <v>Norðurland eystra</v>
      </c>
      <c r="F10747" t="s">
        <v>29</v>
      </c>
      <c r="G10747" t="s">
        <v>24</v>
      </c>
      <c r="H10747" s="1" t="s">
        <v>61</v>
      </c>
      <c r="I10747" s="1">
        <v>1494121</v>
      </c>
      <c r="J10747" s="2">
        <f>VLOOKUP(Oliusala[[#This Row],[tegund]],Tegundir!$B$2:$D$19,3,FALSE)*Oliusala[[#This Row],[magn]]/1000</f>
        <v>1292.414665</v>
      </c>
      <c r="K10747">
        <v>2018</v>
      </c>
      <c r="L10747" t="s">
        <v>19</v>
      </c>
      <c r="M10747" s="144" t="s">
        <v>62</v>
      </c>
      <c r="O10747" s="144" t="s">
        <v>1998</v>
      </c>
    </row>
    <row r="10748" spans="1:15" x14ac:dyDescent="0.2">
      <c r="A10748" t="s">
        <v>57</v>
      </c>
      <c r="B10748" s="144" t="s">
        <v>68</v>
      </c>
      <c r="C10748">
        <v>600</v>
      </c>
      <c r="D10748" t="str">
        <f>VLOOKUP(Oliusala[[#This Row],[postnumer]],Sveitarfelog[#All],4,FALSE)</f>
        <v>Akureyrarbær,Eyjafjarðarsveit,Hörgársveit,Svalbarðsstrandarhreppur,Grýtubakkahreppur</v>
      </c>
      <c r="E10748" t="str">
        <f>VLOOKUP(Oliusala[[#This Row],[postnumer]],Sveitarfelog[#All],5,FALSE)</f>
        <v>Norðurland eystra</v>
      </c>
      <c r="F10748" t="s">
        <v>29</v>
      </c>
      <c r="G10748" t="s">
        <v>24</v>
      </c>
      <c r="H10748" t="s">
        <v>61</v>
      </c>
      <c r="I10748" s="1">
        <v>24155</v>
      </c>
      <c r="J10748" s="2">
        <f>VLOOKUP(Oliusala[[#This Row],[tegund]],Tegundir!$B$2:$D$19,3,FALSE)*Oliusala[[#This Row],[magn]]/1000</f>
        <v>20.894075000000001</v>
      </c>
      <c r="K10748">
        <v>2018</v>
      </c>
      <c r="L10748" t="s">
        <v>19</v>
      </c>
      <c r="M10748" s="144" t="s">
        <v>62</v>
      </c>
      <c r="O10748" s="144" t="s">
        <v>1998</v>
      </c>
    </row>
    <row r="10749" spans="1:15" x14ac:dyDescent="0.2">
      <c r="A10749" t="s">
        <v>139</v>
      </c>
      <c r="B10749" s="144" t="s">
        <v>139</v>
      </c>
      <c r="C10749">
        <v>601</v>
      </c>
      <c r="D10749" t="str">
        <f>VLOOKUP(Oliusala[[#This Row],[postnumer]],Sveitarfelog[#All],4,FALSE)</f>
        <v>Akureyrarbær,Eyjafjarðarsveit,Hörgársveit,Svalbarðsstrandarhreppur,Grýtubakkahreppur</v>
      </c>
      <c r="E10749" t="str">
        <f>VLOOKUP(Oliusala[[#This Row],[postnumer]],Sveitarfelog[#All],5,FALSE)</f>
        <v>Norðurland eystra</v>
      </c>
      <c r="F10749" t="s">
        <v>24</v>
      </c>
      <c r="G10749" t="s">
        <v>24</v>
      </c>
      <c r="H10749" s="1" t="s">
        <v>58</v>
      </c>
      <c r="I10749" s="1">
        <v>4958</v>
      </c>
      <c r="J10749" s="2">
        <f>VLOOKUP(Oliusala[[#This Row],[tegund]],Tegundir!$B$2:$D$19,3,FALSE)*Oliusala[[#This Row],[magn]]/1000</f>
        <v>4.2886699999999998</v>
      </c>
      <c r="K10749">
        <v>2018</v>
      </c>
      <c r="L10749" t="s">
        <v>18</v>
      </c>
      <c r="M10749" s="144" t="s">
        <v>59</v>
      </c>
    </row>
    <row r="10750" spans="1:15" x14ac:dyDescent="0.2">
      <c r="A10750" t="s">
        <v>63</v>
      </c>
      <c r="B10750" s="144" t="s">
        <v>138</v>
      </c>
      <c r="C10750">
        <v>601</v>
      </c>
      <c r="D10750" t="str">
        <f>VLOOKUP(Oliusala[[#This Row],[postnumer]],Sveitarfelog[#All],4,FALSE)</f>
        <v>Akureyrarbær,Eyjafjarðarsveit,Hörgársveit,Svalbarðsstrandarhreppur,Grýtubakkahreppur</v>
      </c>
      <c r="E10750" t="str">
        <f>VLOOKUP(Oliusala[[#This Row],[postnumer]],Sveitarfelog[#All],5,FALSE)</f>
        <v>Norðurland eystra</v>
      </c>
      <c r="F10750" t="s">
        <v>24</v>
      </c>
      <c r="G10750" t="s">
        <v>24</v>
      </c>
      <c r="H10750" s="1" t="s">
        <v>58</v>
      </c>
      <c r="I10750" s="1">
        <v>2449</v>
      </c>
      <c r="J10750" s="2">
        <f>VLOOKUP(Oliusala[[#This Row],[tegund]],Tegundir!$B$2:$D$19,3,FALSE)*Oliusala[[#This Row],[magn]]/1000</f>
        <v>2.118385</v>
      </c>
      <c r="K10750">
        <v>2018</v>
      </c>
      <c r="L10750" t="s">
        <v>18</v>
      </c>
      <c r="M10750" s="144" t="s">
        <v>59</v>
      </c>
    </row>
    <row r="10751" spans="1:15" x14ac:dyDescent="0.2">
      <c r="A10751" t="s">
        <v>63</v>
      </c>
      <c r="B10751" s="144" t="s">
        <v>139</v>
      </c>
      <c r="C10751">
        <v>601</v>
      </c>
      <c r="D10751" t="str">
        <f>VLOOKUP(Oliusala[[#This Row],[postnumer]],Sveitarfelog[#All],4,FALSE)</f>
        <v>Akureyrarbær,Eyjafjarðarsveit,Hörgársveit,Svalbarðsstrandarhreppur,Grýtubakkahreppur</v>
      </c>
      <c r="E10751" t="str">
        <f>VLOOKUP(Oliusala[[#This Row],[postnumer]],Sveitarfelog[#All],5,FALSE)</f>
        <v>Norðurland eystra</v>
      </c>
      <c r="F10751" t="s">
        <v>24</v>
      </c>
      <c r="G10751" t="s">
        <v>24</v>
      </c>
      <c r="H10751" s="1" t="s">
        <v>58</v>
      </c>
      <c r="I10751" s="1">
        <v>1196</v>
      </c>
      <c r="J10751" s="2">
        <f>VLOOKUP(Oliusala[[#This Row],[tegund]],Tegundir!$B$2:$D$19,3,FALSE)*Oliusala[[#This Row],[magn]]/1000</f>
        <v>1.03454</v>
      </c>
      <c r="K10751">
        <v>2018</v>
      </c>
      <c r="L10751" t="s">
        <v>18</v>
      </c>
      <c r="M10751" s="144" t="s">
        <v>59</v>
      </c>
    </row>
    <row r="10752" spans="1:15" x14ac:dyDescent="0.2">
      <c r="A10752" t="s">
        <v>63</v>
      </c>
      <c r="B10752" s="144" t="s">
        <v>128</v>
      </c>
      <c r="C10752">
        <v>540</v>
      </c>
      <c r="D10752" t="str">
        <f>VLOOKUP(Oliusala[[#This Row],[postnumer]],Sveitarfelog[#All],4,FALSE)</f>
        <v>Húnabyggð</v>
      </c>
      <c r="E10752" t="str">
        <f>VLOOKUP(Oliusala[[#This Row],[postnumer]],Sveitarfelog[#All],5,FALSE)</f>
        <v>Norðurland vestra</v>
      </c>
      <c r="F10752" t="s">
        <v>24</v>
      </c>
      <c r="G10752" t="s">
        <v>24</v>
      </c>
      <c r="H10752" s="1" t="s">
        <v>58</v>
      </c>
      <c r="I10752" s="1">
        <v>700000</v>
      </c>
      <c r="J10752" s="2">
        <f>VLOOKUP(Oliusala[[#This Row],[tegund]],Tegundir!$B$2:$D$19,3,FALSE)*Oliusala[[#This Row],[magn]]/1000</f>
        <v>605.5</v>
      </c>
      <c r="K10752">
        <v>2018</v>
      </c>
      <c r="L10752" t="s">
        <v>1955</v>
      </c>
      <c r="M10752" s="144" t="s">
        <v>59</v>
      </c>
      <c r="N10752" s="144" t="s">
        <v>1939</v>
      </c>
    </row>
    <row r="10753" spans="1:15" x14ac:dyDescent="0.2">
      <c r="A10753" t="s">
        <v>63</v>
      </c>
      <c r="B10753" s="144" t="s">
        <v>128</v>
      </c>
      <c r="C10753">
        <v>540</v>
      </c>
      <c r="D10753" t="str">
        <f>VLOOKUP(Oliusala[[#This Row],[postnumer]],Sveitarfelog[#All],4,FALSE)</f>
        <v>Húnabyggð</v>
      </c>
      <c r="E10753" t="str">
        <f>VLOOKUP(Oliusala[[#This Row],[postnumer]],Sveitarfelog[#All],5,FALSE)</f>
        <v>Norðurland vestra</v>
      </c>
      <c r="F10753" t="s">
        <v>24</v>
      </c>
      <c r="G10753" t="s">
        <v>24</v>
      </c>
      <c r="H10753" s="1" t="s">
        <v>58</v>
      </c>
      <c r="I10753" s="1">
        <v>2014711</v>
      </c>
      <c r="J10753" s="2">
        <f>VLOOKUP(Oliusala[[#This Row],[tegund]],Tegundir!$B$2:$D$19,3,FALSE)*Oliusala[[#This Row],[magn]]/1000</f>
        <v>1742.725015</v>
      </c>
      <c r="K10753">
        <v>2018</v>
      </c>
      <c r="L10753" t="s">
        <v>18</v>
      </c>
      <c r="M10753" s="144" t="s">
        <v>59</v>
      </c>
      <c r="N10753" s="144" t="s">
        <v>1939</v>
      </c>
    </row>
    <row r="10754" spans="1:15" x14ac:dyDescent="0.2">
      <c r="A10754" t="s">
        <v>68</v>
      </c>
      <c r="B10754" s="144" t="s">
        <v>129</v>
      </c>
      <c r="C10754">
        <v>545</v>
      </c>
      <c r="D10754" t="str">
        <f>VLOOKUP(Oliusala[[#This Row],[postnumer]],Sveitarfelog[#All],4,FALSE)</f>
        <v>Sveitarfélagið Skagaströnd</v>
      </c>
      <c r="E10754" t="str">
        <f>VLOOKUP(Oliusala[[#This Row],[postnumer]],Sveitarfelog[#All],5,FALSE)</f>
        <v>Norðurland vestra</v>
      </c>
      <c r="F10754" t="s">
        <v>25</v>
      </c>
      <c r="G10754" t="s">
        <v>24</v>
      </c>
      <c r="H10754" s="1" t="s">
        <v>60</v>
      </c>
      <c r="I10754" s="1">
        <v>34454</v>
      </c>
      <c r="J10754" s="2">
        <f>VLOOKUP(Oliusala[[#This Row],[tegund]],Tegundir!$B$2:$D$19,3,FALSE)*Oliusala[[#This Row],[magn]]/1000</f>
        <v>29.802709999999998</v>
      </c>
      <c r="K10754">
        <v>2018</v>
      </c>
      <c r="L10754" t="s">
        <v>1955</v>
      </c>
      <c r="M10754" s="144" t="s">
        <v>59</v>
      </c>
      <c r="N10754" s="144" t="s">
        <v>1939</v>
      </c>
    </row>
    <row r="10755" spans="1:15" x14ac:dyDescent="0.2">
      <c r="A10755" t="s">
        <v>63</v>
      </c>
      <c r="B10755" s="144" t="s">
        <v>139</v>
      </c>
      <c r="C10755">
        <v>601</v>
      </c>
      <c r="D10755" t="str">
        <f>VLOOKUP(Oliusala[[#This Row],[postnumer]],Sveitarfelog[#All],4,FALSE)</f>
        <v>Akureyrarbær,Eyjafjarðarsveit,Hörgársveit,Svalbarðsstrandarhreppur,Grýtubakkahreppur</v>
      </c>
      <c r="E10755" t="str">
        <f>VLOOKUP(Oliusala[[#This Row],[postnumer]],Sveitarfelog[#All],5,FALSE)</f>
        <v>Norðurland eystra</v>
      </c>
      <c r="F10755" t="s">
        <v>25</v>
      </c>
      <c r="G10755" t="s">
        <v>24</v>
      </c>
      <c r="H10755" s="1" t="s">
        <v>58</v>
      </c>
      <c r="I10755" s="1">
        <v>8223</v>
      </c>
      <c r="J10755" s="2">
        <f>VLOOKUP(Oliusala[[#This Row],[tegund]],Tegundir!$B$2:$D$19,3,FALSE)*Oliusala[[#This Row],[magn]]/1000</f>
        <v>7.112895</v>
      </c>
      <c r="K10755">
        <v>2018</v>
      </c>
      <c r="L10755" t="s">
        <v>19</v>
      </c>
      <c r="M10755" s="144" t="s">
        <v>59</v>
      </c>
      <c r="O10755" s="144" t="s">
        <v>1997</v>
      </c>
    </row>
    <row r="10756" spans="1:15" x14ac:dyDescent="0.2">
      <c r="A10756" t="s">
        <v>68</v>
      </c>
      <c r="B10756" s="144" t="s">
        <v>129</v>
      </c>
      <c r="C10756">
        <v>545</v>
      </c>
      <c r="D10756" t="str">
        <f>VLOOKUP(Oliusala[[#This Row],[postnumer]],Sveitarfelog[#All],4,FALSE)</f>
        <v>Sveitarfélagið Skagaströnd</v>
      </c>
      <c r="E10756" t="str">
        <f>VLOOKUP(Oliusala[[#This Row],[postnumer]],Sveitarfelog[#All],5,FALSE)</f>
        <v>Norðurland vestra</v>
      </c>
      <c r="F10756" t="s">
        <v>25</v>
      </c>
      <c r="G10756" t="s">
        <v>24</v>
      </c>
      <c r="H10756" s="1" t="s">
        <v>60</v>
      </c>
      <c r="I10756" s="1">
        <v>34454</v>
      </c>
      <c r="J10756" s="2">
        <f>VLOOKUP(Oliusala[[#This Row],[tegund]],Tegundir!$B$2:$D$19,3,FALSE)*Oliusala[[#This Row],[magn]]/1000</f>
        <v>29.802709999999998</v>
      </c>
      <c r="K10756">
        <v>2018</v>
      </c>
      <c r="L10756" t="s">
        <v>19</v>
      </c>
      <c r="M10756" s="144" t="s">
        <v>59</v>
      </c>
      <c r="N10756" s="144" t="s">
        <v>1939</v>
      </c>
      <c r="O10756" s="144" t="s">
        <v>1997</v>
      </c>
    </row>
    <row r="10757" spans="1:15" x14ac:dyDescent="0.2">
      <c r="A10757" t="s">
        <v>57</v>
      </c>
      <c r="B10757" s="144" t="s">
        <v>138</v>
      </c>
      <c r="C10757">
        <v>601</v>
      </c>
      <c r="D10757" t="str">
        <f>VLOOKUP(Oliusala[[#This Row],[postnumer]],Sveitarfelog[#All],4,FALSE)</f>
        <v>Akureyrarbær,Eyjafjarðarsveit,Hörgársveit,Svalbarðsstrandarhreppur,Grýtubakkahreppur</v>
      </c>
      <c r="E10757" t="str">
        <f>VLOOKUP(Oliusala[[#This Row],[postnumer]],Sveitarfelog[#All],5,FALSE)</f>
        <v>Norðurland eystra</v>
      </c>
      <c r="F10757" t="s">
        <v>25</v>
      </c>
      <c r="G10757" t="s">
        <v>24</v>
      </c>
      <c r="H10757" s="1" t="s">
        <v>60</v>
      </c>
      <c r="I10757" s="1">
        <v>9206</v>
      </c>
      <c r="J10757" s="2">
        <f>VLOOKUP(Oliusala[[#This Row],[tegund]],Tegundir!$B$2:$D$19,3,FALSE)*Oliusala[[#This Row],[magn]]/1000</f>
        <v>7.96319</v>
      </c>
      <c r="K10757">
        <v>2018</v>
      </c>
      <c r="L10757" t="s">
        <v>19</v>
      </c>
      <c r="M10757" s="144" t="s">
        <v>59</v>
      </c>
      <c r="O10757" s="144" t="s">
        <v>1997</v>
      </c>
    </row>
    <row r="10758" spans="1:15" x14ac:dyDescent="0.2">
      <c r="A10758" t="s">
        <v>63</v>
      </c>
      <c r="B10758" s="144" t="s">
        <v>138</v>
      </c>
      <c r="C10758">
        <v>601</v>
      </c>
      <c r="D10758" t="str">
        <f>VLOOKUP(Oliusala[[#This Row],[postnumer]],Sveitarfelog[#All],4,FALSE)</f>
        <v>Akureyrarbær,Eyjafjarðarsveit,Hörgársveit,Svalbarðsstrandarhreppur,Grýtubakkahreppur</v>
      </c>
      <c r="E10758" t="str">
        <f>VLOOKUP(Oliusala[[#This Row],[postnumer]],Sveitarfelog[#All],5,FALSE)</f>
        <v>Norðurland eystra</v>
      </c>
      <c r="F10758" t="s">
        <v>25</v>
      </c>
      <c r="G10758" t="s">
        <v>24</v>
      </c>
      <c r="H10758" s="1" t="s">
        <v>58</v>
      </c>
      <c r="I10758" s="1">
        <v>656</v>
      </c>
      <c r="J10758" s="2">
        <f>VLOOKUP(Oliusala[[#This Row],[tegund]],Tegundir!$B$2:$D$19,3,FALSE)*Oliusala[[#This Row],[magn]]/1000</f>
        <v>0.56743999999999994</v>
      </c>
      <c r="K10758">
        <v>2018</v>
      </c>
      <c r="L10758" t="s">
        <v>19</v>
      </c>
      <c r="M10758" s="144" t="s">
        <v>59</v>
      </c>
      <c r="O10758" s="144" t="s">
        <v>1997</v>
      </c>
    </row>
    <row r="10759" spans="1:15" x14ac:dyDescent="0.2">
      <c r="A10759" t="s">
        <v>68</v>
      </c>
      <c r="B10759" s="144" t="s">
        <v>140</v>
      </c>
      <c r="C10759">
        <v>610</v>
      </c>
      <c r="D10759" t="str">
        <f>VLOOKUP(Oliusala[[#This Row],[postnumer]],Sveitarfelog[#All],4,FALSE)</f>
        <v>Akureyrarbær,Eyjafjarðarsveit,Hörgársveit,Svalbarðsstrandarhreppur,Grýtubakkahreppur</v>
      </c>
      <c r="E10759" t="str">
        <f>VLOOKUP(Oliusala[[#This Row],[postnumer]],Sveitarfelog[#All],5,FALSE)</f>
        <v>Norðurland eystra</v>
      </c>
      <c r="F10759" t="s">
        <v>24</v>
      </c>
      <c r="G10759" t="s">
        <v>24</v>
      </c>
      <c r="H10759" t="s">
        <v>60</v>
      </c>
      <c r="I10759" s="1">
        <v>9442</v>
      </c>
      <c r="J10759" s="2">
        <f>VLOOKUP(Oliusala[[#This Row],[tegund]],Tegundir!$B$2:$D$19,3,FALSE)*Oliusala[[#This Row],[magn]]/1000</f>
        <v>8.1673299999999998</v>
      </c>
      <c r="K10759">
        <v>2018</v>
      </c>
      <c r="L10759" t="s">
        <v>18</v>
      </c>
      <c r="M10759" s="144" t="s">
        <v>59</v>
      </c>
    </row>
    <row r="10760" spans="1:15" x14ac:dyDescent="0.2">
      <c r="A10760" t="s">
        <v>57</v>
      </c>
      <c r="B10760" s="144" t="s">
        <v>140</v>
      </c>
      <c r="C10760">
        <v>610</v>
      </c>
      <c r="D10760" t="str">
        <f>VLOOKUP(Oliusala[[#This Row],[postnumer]],Sveitarfelog[#All],4,FALSE)</f>
        <v>Akureyrarbær,Eyjafjarðarsveit,Hörgársveit,Svalbarðsstrandarhreppur,Grýtubakkahreppur</v>
      </c>
      <c r="E10760" t="str">
        <f>VLOOKUP(Oliusala[[#This Row],[postnumer]],Sveitarfelog[#All],5,FALSE)</f>
        <v>Norðurland eystra</v>
      </c>
      <c r="F10760" t="s">
        <v>29</v>
      </c>
      <c r="G10760" t="s">
        <v>24</v>
      </c>
      <c r="H10760" s="1" t="s">
        <v>60</v>
      </c>
      <c r="I10760" s="1">
        <v>20327</v>
      </c>
      <c r="J10760" s="2">
        <f>VLOOKUP(Oliusala[[#This Row],[tegund]],Tegundir!$B$2:$D$19,3,FALSE)*Oliusala[[#This Row],[magn]]/1000</f>
        <v>17.582854999999999</v>
      </c>
      <c r="K10760">
        <v>2018</v>
      </c>
      <c r="L10760" t="s">
        <v>19</v>
      </c>
      <c r="M10760" s="144" t="s">
        <v>59</v>
      </c>
      <c r="O10760" s="144" t="s">
        <v>1998</v>
      </c>
    </row>
    <row r="10761" spans="1:15" x14ac:dyDescent="0.2">
      <c r="A10761" t="s">
        <v>63</v>
      </c>
      <c r="B10761" s="144" t="s">
        <v>140</v>
      </c>
      <c r="C10761">
        <v>610</v>
      </c>
      <c r="D10761" t="str">
        <f>VLOOKUP(Oliusala[[#This Row],[postnumer]],Sveitarfelog[#All],4,FALSE)</f>
        <v>Akureyrarbær,Eyjafjarðarsveit,Hörgársveit,Svalbarðsstrandarhreppur,Grýtubakkahreppur</v>
      </c>
      <c r="E10761" t="str">
        <f>VLOOKUP(Oliusala[[#This Row],[postnumer]],Sveitarfelog[#All],5,FALSE)</f>
        <v>Norðurland eystra</v>
      </c>
      <c r="F10761" t="s">
        <v>24</v>
      </c>
      <c r="G10761" t="s">
        <v>24</v>
      </c>
      <c r="H10761" s="1" t="s">
        <v>58</v>
      </c>
      <c r="I10761" s="1">
        <v>100584</v>
      </c>
      <c r="J10761" s="2">
        <f>VLOOKUP(Oliusala[[#This Row],[tegund]],Tegundir!$B$2:$D$19,3,FALSE)*Oliusala[[#This Row],[magn]]/1000</f>
        <v>87.005160000000004</v>
      </c>
      <c r="K10761">
        <v>2018</v>
      </c>
      <c r="L10761" t="s">
        <v>18</v>
      </c>
      <c r="M10761" s="144" t="s">
        <v>59</v>
      </c>
    </row>
    <row r="10762" spans="1:15" x14ac:dyDescent="0.2">
      <c r="A10762" t="s">
        <v>68</v>
      </c>
      <c r="B10762" s="144" t="s">
        <v>140</v>
      </c>
      <c r="C10762">
        <v>610</v>
      </c>
      <c r="D10762" t="str">
        <f>VLOOKUP(Oliusala[[#This Row],[postnumer]],Sveitarfelog[#All],4,FALSE)</f>
        <v>Akureyrarbær,Eyjafjarðarsveit,Hörgársveit,Svalbarðsstrandarhreppur,Grýtubakkahreppur</v>
      </c>
      <c r="E10762" t="str">
        <f>VLOOKUP(Oliusala[[#This Row],[postnumer]],Sveitarfelog[#All],5,FALSE)</f>
        <v>Norðurland eystra</v>
      </c>
      <c r="F10762" t="s">
        <v>25</v>
      </c>
      <c r="G10762" t="s">
        <v>24</v>
      </c>
      <c r="H10762" s="1" t="s">
        <v>60</v>
      </c>
      <c r="I10762" s="1">
        <v>33702</v>
      </c>
      <c r="J10762" s="2">
        <f>VLOOKUP(Oliusala[[#This Row],[tegund]],Tegundir!$B$2:$D$19,3,FALSE)*Oliusala[[#This Row],[magn]]/1000</f>
        <v>29.152229999999999</v>
      </c>
      <c r="K10762">
        <v>2018</v>
      </c>
      <c r="L10762" t="s">
        <v>1955</v>
      </c>
      <c r="M10762" s="144" t="s">
        <v>59</v>
      </c>
    </row>
    <row r="10763" spans="1:15" x14ac:dyDescent="0.2">
      <c r="A10763" t="s">
        <v>57</v>
      </c>
      <c r="B10763" s="144" t="s">
        <v>140</v>
      </c>
      <c r="C10763">
        <v>610</v>
      </c>
      <c r="D10763" t="str">
        <f>VLOOKUP(Oliusala[[#This Row],[postnumer]],Sveitarfelog[#All],4,FALSE)</f>
        <v>Akureyrarbær,Eyjafjarðarsveit,Hörgársveit,Svalbarðsstrandarhreppur,Grýtubakkahreppur</v>
      </c>
      <c r="E10763" t="str">
        <f>VLOOKUP(Oliusala[[#This Row],[postnumer]],Sveitarfelog[#All],5,FALSE)</f>
        <v>Norðurland eystra</v>
      </c>
      <c r="F10763" t="s">
        <v>25</v>
      </c>
      <c r="G10763" t="s">
        <v>24</v>
      </c>
      <c r="H10763" s="1" t="s">
        <v>60</v>
      </c>
      <c r="I10763" s="1">
        <v>71241</v>
      </c>
      <c r="J10763" s="2">
        <f>VLOOKUP(Oliusala[[#This Row],[tegund]],Tegundir!$B$2:$D$19,3,FALSE)*Oliusala[[#This Row],[magn]]/1000</f>
        <v>61.623464999999996</v>
      </c>
      <c r="K10763">
        <v>2018</v>
      </c>
      <c r="L10763" t="s">
        <v>1955</v>
      </c>
      <c r="M10763" s="144" t="s">
        <v>59</v>
      </c>
    </row>
    <row r="10764" spans="1:15" x14ac:dyDescent="0.2">
      <c r="A10764" t="s">
        <v>63</v>
      </c>
      <c r="B10764" s="144" t="s">
        <v>140</v>
      </c>
      <c r="C10764">
        <v>610</v>
      </c>
      <c r="D10764" t="str">
        <f>VLOOKUP(Oliusala[[#This Row],[postnumer]],Sveitarfelog[#All],4,FALSE)</f>
        <v>Akureyrarbær,Eyjafjarðarsveit,Hörgársveit,Svalbarðsstrandarhreppur,Grýtubakkahreppur</v>
      </c>
      <c r="E10764" t="str">
        <f>VLOOKUP(Oliusala[[#This Row],[postnumer]],Sveitarfelog[#All],5,FALSE)</f>
        <v>Norðurland eystra</v>
      </c>
      <c r="F10764" t="s">
        <v>25</v>
      </c>
      <c r="G10764" t="s">
        <v>24</v>
      </c>
      <c r="H10764" s="1" t="s">
        <v>58</v>
      </c>
      <c r="I10764" s="1">
        <v>1512</v>
      </c>
      <c r="J10764" s="2">
        <f>VLOOKUP(Oliusala[[#This Row],[tegund]],Tegundir!$B$2:$D$19,3,FALSE)*Oliusala[[#This Row],[magn]]/1000</f>
        <v>1.3078799999999999</v>
      </c>
      <c r="K10764">
        <v>2018</v>
      </c>
      <c r="L10764" t="s">
        <v>18</v>
      </c>
      <c r="M10764" s="144" t="s">
        <v>59</v>
      </c>
    </row>
    <row r="10765" spans="1:15" x14ac:dyDescent="0.2">
      <c r="A10765" t="s">
        <v>136</v>
      </c>
      <c r="B10765" s="144" t="s">
        <v>136</v>
      </c>
      <c r="C10765">
        <v>620</v>
      </c>
      <c r="D10765" t="str">
        <f>VLOOKUP(Oliusala[[#This Row],[postnumer]],Sveitarfelog[#All],4,FALSE)</f>
        <v>Dalvíkurbyggð</v>
      </c>
      <c r="E10765" t="str">
        <f>VLOOKUP(Oliusala[[#This Row],[postnumer]],Sveitarfelog[#All],5,FALSE)</f>
        <v>Norðurland eystra</v>
      </c>
      <c r="F10765" t="s">
        <v>24</v>
      </c>
      <c r="G10765" t="s">
        <v>24</v>
      </c>
      <c r="H10765" s="1" t="s">
        <v>58</v>
      </c>
      <c r="I10765" s="1">
        <v>5001</v>
      </c>
      <c r="J10765" s="2">
        <f>VLOOKUP(Oliusala[[#This Row],[tegund]],Tegundir!$B$2:$D$19,3,FALSE)*Oliusala[[#This Row],[magn]]/1000</f>
        <v>4.3258649999999994</v>
      </c>
      <c r="K10765">
        <v>2018</v>
      </c>
      <c r="L10765" t="s">
        <v>18</v>
      </c>
      <c r="M10765" s="144" t="s">
        <v>59</v>
      </c>
    </row>
    <row r="10766" spans="1:15" x14ac:dyDescent="0.2">
      <c r="A10766" t="s">
        <v>136</v>
      </c>
      <c r="B10766" s="144" t="s">
        <v>136</v>
      </c>
      <c r="C10766">
        <v>620</v>
      </c>
      <c r="D10766" t="str">
        <f>VLOOKUP(Oliusala[[#This Row],[postnumer]],Sveitarfelog[#All],4,FALSE)</f>
        <v>Dalvíkurbyggð</v>
      </c>
      <c r="E10766" t="str">
        <f>VLOOKUP(Oliusala[[#This Row],[postnumer]],Sveitarfelog[#All],5,FALSE)</f>
        <v>Norðurland eystra</v>
      </c>
      <c r="F10766" t="s">
        <v>29</v>
      </c>
      <c r="G10766" t="s">
        <v>24</v>
      </c>
      <c r="H10766" s="1" t="s">
        <v>58</v>
      </c>
      <c r="I10766" s="1">
        <v>768073</v>
      </c>
      <c r="J10766" s="2">
        <f>VLOOKUP(Oliusala[[#This Row],[tegund]],Tegundir!$B$2:$D$19,3,FALSE)*Oliusala[[#This Row],[magn]]/1000</f>
        <v>664.38314500000001</v>
      </c>
      <c r="K10766">
        <v>2018</v>
      </c>
      <c r="L10766" t="s">
        <v>19</v>
      </c>
      <c r="M10766" s="144" t="s">
        <v>59</v>
      </c>
      <c r="O10766" s="144" t="s">
        <v>1998</v>
      </c>
    </row>
    <row r="10767" spans="1:15" x14ac:dyDescent="0.2">
      <c r="A10767" t="s">
        <v>57</v>
      </c>
      <c r="B10767" s="144" t="s">
        <v>141</v>
      </c>
      <c r="C10767">
        <v>620</v>
      </c>
      <c r="D10767" t="str">
        <f>VLOOKUP(Oliusala[[#This Row],[postnumer]],Sveitarfelog[#All],4,FALSE)</f>
        <v>Dalvíkurbyggð</v>
      </c>
      <c r="E10767" t="str">
        <f>VLOOKUP(Oliusala[[#This Row],[postnumer]],Sveitarfelog[#All],5,FALSE)</f>
        <v>Norðurland eystra</v>
      </c>
      <c r="F10767" t="s">
        <v>24</v>
      </c>
      <c r="G10767" t="s">
        <v>24</v>
      </c>
      <c r="H10767" t="s">
        <v>60</v>
      </c>
      <c r="I10767" s="1">
        <v>15047</v>
      </c>
      <c r="J10767" s="2">
        <f>VLOOKUP(Oliusala[[#This Row],[tegund]],Tegundir!$B$2:$D$19,3,FALSE)*Oliusala[[#This Row],[magn]]/1000</f>
        <v>13.015655000000001</v>
      </c>
      <c r="K10767">
        <v>2018</v>
      </c>
      <c r="L10767" t="s">
        <v>18</v>
      </c>
      <c r="M10767" s="144" t="s">
        <v>59</v>
      </c>
    </row>
    <row r="10768" spans="1:15" x14ac:dyDescent="0.2">
      <c r="A10768" t="s">
        <v>57</v>
      </c>
      <c r="B10768" s="144" t="s">
        <v>141</v>
      </c>
      <c r="C10768">
        <v>620</v>
      </c>
      <c r="D10768" t="str">
        <f>VLOOKUP(Oliusala[[#This Row],[postnumer]],Sveitarfelog[#All],4,FALSE)</f>
        <v>Dalvíkurbyggð</v>
      </c>
      <c r="E10768" t="str">
        <f>VLOOKUP(Oliusala[[#This Row],[postnumer]],Sveitarfelog[#All],5,FALSE)</f>
        <v>Norðurland eystra</v>
      </c>
      <c r="F10768" t="s">
        <v>29</v>
      </c>
      <c r="G10768" t="s">
        <v>24</v>
      </c>
      <c r="H10768" s="1" t="s">
        <v>60</v>
      </c>
      <c r="I10768" s="1">
        <v>169301</v>
      </c>
      <c r="J10768" s="2">
        <f>VLOOKUP(Oliusala[[#This Row],[tegund]],Tegundir!$B$2:$D$19,3,FALSE)*Oliusala[[#This Row],[magn]]/1000</f>
        <v>146.44536499999998</v>
      </c>
      <c r="K10768">
        <v>2018</v>
      </c>
      <c r="L10768" t="s">
        <v>19</v>
      </c>
      <c r="M10768" s="144" t="s">
        <v>59</v>
      </c>
      <c r="O10768" s="144" t="s">
        <v>1998</v>
      </c>
    </row>
    <row r="10769" spans="1:15" x14ac:dyDescent="0.2">
      <c r="A10769" t="s">
        <v>63</v>
      </c>
      <c r="B10769" s="144" t="s">
        <v>141</v>
      </c>
      <c r="C10769">
        <v>620</v>
      </c>
      <c r="D10769" t="str">
        <f>VLOOKUP(Oliusala[[#This Row],[postnumer]],Sveitarfelog[#All],4,FALSE)</f>
        <v>Dalvíkurbyggð</v>
      </c>
      <c r="E10769" t="str">
        <f>VLOOKUP(Oliusala[[#This Row],[postnumer]],Sveitarfelog[#All],5,FALSE)</f>
        <v>Norðurland eystra</v>
      </c>
      <c r="F10769" t="s">
        <v>24</v>
      </c>
      <c r="G10769" t="s">
        <v>24</v>
      </c>
      <c r="H10769" s="1" t="s">
        <v>58</v>
      </c>
      <c r="I10769" s="1">
        <v>70636</v>
      </c>
      <c r="J10769" s="2">
        <f>VLOOKUP(Oliusala[[#This Row],[tegund]],Tegundir!$B$2:$D$19,3,FALSE)*Oliusala[[#This Row],[magn]]/1000</f>
        <v>61.100139999999996</v>
      </c>
      <c r="K10769">
        <v>2018</v>
      </c>
      <c r="L10769" t="s">
        <v>18</v>
      </c>
      <c r="M10769" s="144" t="s">
        <v>59</v>
      </c>
    </row>
    <row r="10770" spans="1:15" x14ac:dyDescent="0.2">
      <c r="A10770" t="s">
        <v>63</v>
      </c>
      <c r="B10770" s="144" t="s">
        <v>136</v>
      </c>
      <c r="C10770">
        <v>620</v>
      </c>
      <c r="D10770" t="str">
        <f>VLOOKUP(Oliusala[[#This Row],[postnumer]],Sveitarfelog[#All],4,FALSE)</f>
        <v>Dalvíkurbyggð</v>
      </c>
      <c r="E10770" t="str">
        <f>VLOOKUP(Oliusala[[#This Row],[postnumer]],Sveitarfelog[#All],5,FALSE)</f>
        <v>Norðurland eystra</v>
      </c>
      <c r="F10770" t="s">
        <v>24</v>
      </c>
      <c r="G10770" t="s">
        <v>24</v>
      </c>
      <c r="H10770" s="1" t="s">
        <v>58</v>
      </c>
      <c r="I10770" s="1">
        <v>954039</v>
      </c>
      <c r="J10770" s="2">
        <f>VLOOKUP(Oliusala[[#This Row],[tegund]],Tegundir!$B$2:$D$19,3,FALSE)*Oliusala[[#This Row],[magn]]/1000</f>
        <v>825.24373500000002</v>
      </c>
      <c r="K10770">
        <v>2018</v>
      </c>
      <c r="L10770" t="s">
        <v>18</v>
      </c>
      <c r="M10770" s="144" t="s">
        <v>59</v>
      </c>
    </row>
    <row r="10771" spans="1:15" x14ac:dyDescent="0.2">
      <c r="A10771" t="s">
        <v>68</v>
      </c>
      <c r="B10771" s="144" t="s">
        <v>136</v>
      </c>
      <c r="C10771">
        <v>620</v>
      </c>
      <c r="D10771" t="str">
        <f>VLOOKUP(Oliusala[[#This Row],[postnumer]],Sveitarfelog[#All],4,FALSE)</f>
        <v>Dalvíkurbyggð</v>
      </c>
      <c r="E10771" t="str">
        <f>VLOOKUP(Oliusala[[#This Row],[postnumer]],Sveitarfelog[#All],5,FALSE)</f>
        <v>Norðurland eystra</v>
      </c>
      <c r="F10771" t="s">
        <v>24</v>
      </c>
      <c r="G10771" t="s">
        <v>24</v>
      </c>
      <c r="H10771" s="1" t="s">
        <v>60</v>
      </c>
      <c r="I10771" s="1">
        <v>10935</v>
      </c>
      <c r="J10771" s="2">
        <f>VLOOKUP(Oliusala[[#This Row],[tegund]],Tegundir!$B$2:$D$19,3,FALSE)*Oliusala[[#This Row],[magn]]/1000</f>
        <v>9.4587749999999993</v>
      </c>
      <c r="K10771">
        <v>2018</v>
      </c>
      <c r="L10771" t="s">
        <v>18</v>
      </c>
      <c r="M10771" s="144" t="s">
        <v>59</v>
      </c>
    </row>
    <row r="10772" spans="1:15" x14ac:dyDescent="0.2">
      <c r="A10772" t="s">
        <v>68</v>
      </c>
      <c r="B10772" s="144" t="s">
        <v>136</v>
      </c>
      <c r="C10772">
        <v>620</v>
      </c>
      <c r="D10772" t="str">
        <f>VLOOKUP(Oliusala[[#This Row],[postnumer]],Sveitarfelog[#All],4,FALSE)</f>
        <v>Dalvíkurbyggð</v>
      </c>
      <c r="E10772" t="str">
        <f>VLOOKUP(Oliusala[[#This Row],[postnumer]],Sveitarfelog[#All],5,FALSE)</f>
        <v>Norðurland eystra</v>
      </c>
      <c r="F10772" t="s">
        <v>29</v>
      </c>
      <c r="G10772" t="s">
        <v>24</v>
      </c>
      <c r="H10772" s="1" t="s">
        <v>60</v>
      </c>
      <c r="I10772" s="1">
        <v>225811</v>
      </c>
      <c r="J10772" s="2">
        <f>VLOOKUP(Oliusala[[#This Row],[tegund]],Tegundir!$B$2:$D$19,3,FALSE)*Oliusala[[#This Row],[magn]]/1000</f>
        <v>195.32651499999997</v>
      </c>
      <c r="K10772">
        <v>2018</v>
      </c>
      <c r="L10772" t="s">
        <v>19</v>
      </c>
      <c r="M10772" s="144" t="s">
        <v>59</v>
      </c>
      <c r="O10772" s="144" t="s">
        <v>1998</v>
      </c>
    </row>
    <row r="10773" spans="1:15" x14ac:dyDescent="0.2">
      <c r="A10773" t="s">
        <v>68</v>
      </c>
      <c r="B10773" s="144" t="s">
        <v>136</v>
      </c>
      <c r="C10773">
        <v>620</v>
      </c>
      <c r="D10773" t="str">
        <f>VLOOKUP(Oliusala[[#This Row],[postnumer]],Sveitarfelog[#All],4,FALSE)</f>
        <v>Dalvíkurbyggð</v>
      </c>
      <c r="E10773" t="str">
        <f>VLOOKUP(Oliusala[[#This Row],[postnumer]],Sveitarfelog[#All],5,FALSE)</f>
        <v>Norðurland eystra</v>
      </c>
      <c r="F10773" t="s">
        <v>25</v>
      </c>
      <c r="G10773" t="s">
        <v>24</v>
      </c>
      <c r="H10773" s="1" t="s">
        <v>60</v>
      </c>
      <c r="I10773" s="1">
        <v>149045</v>
      </c>
      <c r="J10773" s="2">
        <f>VLOOKUP(Oliusala[[#This Row],[tegund]],Tegundir!$B$2:$D$19,3,FALSE)*Oliusala[[#This Row],[magn]]/1000</f>
        <v>128.923925</v>
      </c>
      <c r="K10773">
        <v>2018</v>
      </c>
      <c r="L10773" t="s">
        <v>1955</v>
      </c>
      <c r="M10773" s="144" t="s">
        <v>59</v>
      </c>
    </row>
    <row r="10774" spans="1:15" x14ac:dyDescent="0.2">
      <c r="A10774" t="s">
        <v>57</v>
      </c>
      <c r="B10774" s="144" t="s">
        <v>136</v>
      </c>
      <c r="C10774">
        <v>620</v>
      </c>
      <c r="D10774" t="str">
        <f>VLOOKUP(Oliusala[[#This Row],[postnumer]],Sveitarfelog[#All],4,FALSE)</f>
        <v>Dalvíkurbyggð</v>
      </c>
      <c r="E10774" t="str">
        <f>VLOOKUP(Oliusala[[#This Row],[postnumer]],Sveitarfelog[#All],5,FALSE)</f>
        <v>Norðurland eystra</v>
      </c>
      <c r="F10774" t="s">
        <v>25</v>
      </c>
      <c r="G10774" t="s">
        <v>24</v>
      </c>
      <c r="H10774" t="s">
        <v>60</v>
      </c>
      <c r="I10774" s="1">
        <v>1194</v>
      </c>
      <c r="J10774" s="2">
        <f>VLOOKUP(Oliusala[[#This Row],[tegund]],Tegundir!$B$2:$D$19,3,FALSE)*Oliusala[[#This Row],[magn]]/1000</f>
        <v>1.03281</v>
      </c>
      <c r="K10774">
        <v>2018</v>
      </c>
      <c r="L10774" t="s">
        <v>1955</v>
      </c>
      <c r="M10774" s="144" t="s">
        <v>59</v>
      </c>
    </row>
    <row r="10775" spans="1:15" x14ac:dyDescent="0.2">
      <c r="A10775" t="s">
        <v>68</v>
      </c>
      <c r="B10775" s="144" t="s">
        <v>141</v>
      </c>
      <c r="C10775">
        <v>620</v>
      </c>
      <c r="D10775" t="str">
        <f>VLOOKUP(Oliusala[[#This Row],[postnumer]],Sveitarfelog[#All],4,FALSE)</f>
        <v>Dalvíkurbyggð</v>
      </c>
      <c r="E10775" t="str">
        <f>VLOOKUP(Oliusala[[#This Row],[postnumer]],Sveitarfelog[#All],5,FALSE)</f>
        <v>Norðurland eystra</v>
      </c>
      <c r="F10775" t="s">
        <v>25</v>
      </c>
      <c r="G10775" t="s">
        <v>24</v>
      </c>
      <c r="H10775" t="s">
        <v>60</v>
      </c>
      <c r="I10775" s="1">
        <v>220100</v>
      </c>
      <c r="J10775" s="2">
        <f>VLOOKUP(Oliusala[[#This Row],[tegund]],Tegundir!$B$2:$D$19,3,FALSE)*Oliusala[[#This Row],[magn]]/1000</f>
        <v>190.38650000000001</v>
      </c>
      <c r="K10775">
        <v>2018</v>
      </c>
      <c r="L10775" t="s">
        <v>19</v>
      </c>
      <c r="M10775" s="144" t="s">
        <v>59</v>
      </c>
      <c r="O10775" s="144" t="s">
        <v>1997</v>
      </c>
    </row>
    <row r="10776" spans="1:15" x14ac:dyDescent="0.2">
      <c r="A10776" t="s">
        <v>136</v>
      </c>
      <c r="B10776" s="144" t="s">
        <v>141</v>
      </c>
      <c r="C10776">
        <v>620</v>
      </c>
      <c r="D10776" t="str">
        <f>VLOOKUP(Oliusala[[#This Row],[postnumer]],Sveitarfelog[#All],4,FALSE)</f>
        <v>Dalvíkurbyggð</v>
      </c>
      <c r="E10776" t="str">
        <f>VLOOKUP(Oliusala[[#This Row],[postnumer]],Sveitarfelog[#All],5,FALSE)</f>
        <v>Norðurland eystra</v>
      </c>
      <c r="F10776" t="s">
        <v>25</v>
      </c>
      <c r="G10776" t="s">
        <v>24</v>
      </c>
      <c r="H10776" t="s">
        <v>60</v>
      </c>
      <c r="I10776" s="1">
        <v>2818</v>
      </c>
      <c r="J10776" s="2">
        <f>VLOOKUP(Oliusala[[#This Row],[tegund]],Tegundir!$B$2:$D$19,3,FALSE)*Oliusala[[#This Row],[magn]]/1000</f>
        <v>2.43757</v>
      </c>
      <c r="K10776">
        <v>2018</v>
      </c>
      <c r="L10776" t="s">
        <v>19</v>
      </c>
      <c r="M10776" s="144" t="s">
        <v>59</v>
      </c>
      <c r="O10776" s="144" t="s">
        <v>1997</v>
      </c>
    </row>
    <row r="10777" spans="1:15" x14ac:dyDescent="0.2">
      <c r="A10777" t="s">
        <v>136</v>
      </c>
      <c r="B10777" s="144" t="s">
        <v>136</v>
      </c>
      <c r="C10777">
        <v>620</v>
      </c>
      <c r="D10777" t="str">
        <f>VLOOKUP(Oliusala[[#This Row],[postnumer]],Sveitarfelog[#All],4,FALSE)</f>
        <v>Dalvíkurbyggð</v>
      </c>
      <c r="E10777" t="str">
        <f>VLOOKUP(Oliusala[[#This Row],[postnumer]],Sveitarfelog[#All],5,FALSE)</f>
        <v>Norðurland eystra</v>
      </c>
      <c r="F10777" t="s">
        <v>25</v>
      </c>
      <c r="G10777" t="s">
        <v>24</v>
      </c>
      <c r="H10777" t="s">
        <v>58</v>
      </c>
      <c r="I10777" s="1">
        <v>580721</v>
      </c>
      <c r="J10777" s="2">
        <f>VLOOKUP(Oliusala[[#This Row],[tegund]],Tegundir!$B$2:$D$19,3,FALSE)*Oliusala[[#This Row],[magn]]/1000</f>
        <v>502.32366500000001</v>
      </c>
      <c r="K10777">
        <v>2018</v>
      </c>
      <c r="L10777" t="s">
        <v>1955</v>
      </c>
      <c r="M10777" s="144" t="s">
        <v>59</v>
      </c>
    </row>
    <row r="10778" spans="1:15" x14ac:dyDescent="0.2">
      <c r="A10778" t="s">
        <v>57</v>
      </c>
      <c r="B10778" s="144" t="s">
        <v>141</v>
      </c>
      <c r="C10778">
        <v>620</v>
      </c>
      <c r="D10778" t="str">
        <f>VLOOKUP(Oliusala[[#This Row],[postnumer]],Sveitarfelog[#All],4,FALSE)</f>
        <v>Dalvíkurbyggð</v>
      </c>
      <c r="E10778" t="str">
        <f>VLOOKUP(Oliusala[[#This Row],[postnumer]],Sveitarfelog[#All],5,FALSE)</f>
        <v>Norðurland eystra</v>
      </c>
      <c r="F10778" t="s">
        <v>25</v>
      </c>
      <c r="G10778" t="s">
        <v>24</v>
      </c>
      <c r="H10778" t="s">
        <v>60</v>
      </c>
      <c r="I10778" s="1">
        <v>22514</v>
      </c>
      <c r="J10778" s="2">
        <f>VLOOKUP(Oliusala[[#This Row],[tegund]],Tegundir!$B$2:$D$19,3,FALSE)*Oliusala[[#This Row],[magn]]/1000</f>
        <v>19.474610000000002</v>
      </c>
      <c r="K10778">
        <v>2018</v>
      </c>
      <c r="L10778" t="s">
        <v>19</v>
      </c>
      <c r="M10778" s="144" t="s">
        <v>59</v>
      </c>
      <c r="O10778" s="144" t="s">
        <v>1997</v>
      </c>
    </row>
    <row r="10779" spans="1:15" x14ac:dyDescent="0.2">
      <c r="A10779" t="s">
        <v>63</v>
      </c>
      <c r="B10779" s="144" t="s">
        <v>136</v>
      </c>
      <c r="C10779">
        <v>620</v>
      </c>
      <c r="D10779" t="str">
        <f>VLOOKUP(Oliusala[[#This Row],[postnumer]],Sveitarfelog[#All],4,FALSE)</f>
        <v>Dalvíkurbyggð</v>
      </c>
      <c r="E10779" t="str">
        <f>VLOOKUP(Oliusala[[#This Row],[postnumer]],Sveitarfelog[#All],5,FALSE)</f>
        <v>Norðurland eystra</v>
      </c>
      <c r="F10779" t="s">
        <v>25</v>
      </c>
      <c r="G10779" t="s">
        <v>24</v>
      </c>
      <c r="H10779" s="1" t="s">
        <v>58</v>
      </c>
      <c r="I10779" s="1">
        <v>130507</v>
      </c>
      <c r="J10779" s="2">
        <f>VLOOKUP(Oliusala[[#This Row],[tegund]],Tegundir!$B$2:$D$19,3,FALSE)*Oliusala[[#This Row],[magn]]/1000</f>
        <v>112.888555</v>
      </c>
      <c r="K10779">
        <v>2018</v>
      </c>
      <c r="L10779" t="s">
        <v>18</v>
      </c>
      <c r="M10779" s="144" t="s">
        <v>59</v>
      </c>
    </row>
    <row r="10780" spans="1:15" x14ac:dyDescent="0.2">
      <c r="A10780" t="s">
        <v>136</v>
      </c>
      <c r="B10780" s="144" t="s">
        <v>141</v>
      </c>
      <c r="C10780">
        <v>620</v>
      </c>
      <c r="D10780" t="str">
        <f>VLOOKUP(Oliusala[[#This Row],[postnumer]],Sveitarfelog[#All],4,FALSE)</f>
        <v>Dalvíkurbyggð</v>
      </c>
      <c r="E10780" t="str">
        <f>VLOOKUP(Oliusala[[#This Row],[postnumer]],Sveitarfelog[#All],5,FALSE)</f>
        <v>Norðurland eystra</v>
      </c>
      <c r="F10780" t="s">
        <v>25</v>
      </c>
      <c r="G10780" t="s">
        <v>24</v>
      </c>
      <c r="H10780" t="s">
        <v>61</v>
      </c>
      <c r="I10780" s="1">
        <v>986</v>
      </c>
      <c r="J10780" s="2">
        <f>VLOOKUP(Oliusala[[#This Row],[tegund]],Tegundir!$B$2:$D$19,3,FALSE)*Oliusala[[#This Row],[magn]]/1000</f>
        <v>0.85289000000000004</v>
      </c>
      <c r="K10780">
        <v>2018</v>
      </c>
      <c r="L10780" t="s">
        <v>19</v>
      </c>
      <c r="M10780" s="144" t="s">
        <v>62</v>
      </c>
      <c r="O10780" s="144" t="s">
        <v>1997</v>
      </c>
    </row>
    <row r="10781" spans="1:15" x14ac:dyDescent="0.2">
      <c r="A10781" t="s">
        <v>136</v>
      </c>
      <c r="B10781" s="144" t="s">
        <v>136</v>
      </c>
      <c r="C10781">
        <v>620</v>
      </c>
      <c r="D10781" t="str">
        <f>VLOOKUP(Oliusala[[#This Row],[postnumer]],Sveitarfelog[#All],4,FALSE)</f>
        <v>Dalvíkurbyggð</v>
      </c>
      <c r="E10781" t="str">
        <f>VLOOKUP(Oliusala[[#This Row],[postnumer]],Sveitarfelog[#All],5,FALSE)</f>
        <v>Norðurland eystra</v>
      </c>
      <c r="F10781" t="s">
        <v>29</v>
      </c>
      <c r="G10781" t="s">
        <v>24</v>
      </c>
      <c r="H10781" s="1" t="s">
        <v>61</v>
      </c>
      <c r="I10781" s="1">
        <v>23023</v>
      </c>
      <c r="J10781" s="2">
        <f>VLOOKUP(Oliusala[[#This Row],[tegund]],Tegundir!$B$2:$D$19,3,FALSE)*Oliusala[[#This Row],[magn]]/1000</f>
        <v>19.914895000000001</v>
      </c>
      <c r="K10781">
        <v>2018</v>
      </c>
      <c r="L10781" t="s">
        <v>19</v>
      </c>
      <c r="M10781" s="144" t="s">
        <v>62</v>
      </c>
      <c r="O10781" s="144" t="s">
        <v>1998</v>
      </c>
    </row>
    <row r="10782" spans="1:15" x14ac:dyDescent="0.2">
      <c r="A10782" t="s">
        <v>68</v>
      </c>
      <c r="B10782" s="144" t="s">
        <v>135</v>
      </c>
      <c r="C10782">
        <v>580</v>
      </c>
      <c r="D10782" t="str">
        <f>VLOOKUP(Oliusala[[#This Row],[postnumer]],Sveitarfelog[#All],4,FALSE)</f>
        <v>Fjallabyggð</v>
      </c>
      <c r="E10782" t="str">
        <f>VLOOKUP(Oliusala[[#This Row],[postnumer]],Sveitarfelog[#All],5,FALSE)</f>
        <v>Norðurland eystra</v>
      </c>
      <c r="F10782" t="s">
        <v>29</v>
      </c>
      <c r="G10782" t="s">
        <v>24</v>
      </c>
      <c r="H10782" s="1" t="s">
        <v>60</v>
      </c>
      <c r="I10782" s="1">
        <v>756284</v>
      </c>
      <c r="J10782" s="2">
        <f>VLOOKUP(Oliusala[[#This Row],[tegund]],Tegundir!$B$2:$D$19,3,FALSE)*Oliusala[[#This Row],[magn]]/1000</f>
        <v>654.18565999999998</v>
      </c>
      <c r="K10782">
        <v>2018</v>
      </c>
      <c r="L10782" t="s">
        <v>19</v>
      </c>
      <c r="M10782" s="144" t="s">
        <v>59</v>
      </c>
      <c r="O10782" s="144" t="s">
        <v>1998</v>
      </c>
    </row>
    <row r="10783" spans="1:15" x14ac:dyDescent="0.2">
      <c r="A10783" t="s">
        <v>57</v>
      </c>
      <c r="B10783" s="144" t="s">
        <v>135</v>
      </c>
      <c r="C10783">
        <v>580</v>
      </c>
      <c r="D10783" t="str">
        <f>VLOOKUP(Oliusala[[#This Row],[postnumer]],Sveitarfelog[#All],4,FALSE)</f>
        <v>Fjallabyggð</v>
      </c>
      <c r="E10783" t="str">
        <f>VLOOKUP(Oliusala[[#This Row],[postnumer]],Sveitarfelog[#All],5,FALSE)</f>
        <v>Norðurland eystra</v>
      </c>
      <c r="F10783" t="s">
        <v>29</v>
      </c>
      <c r="G10783" t="s">
        <v>24</v>
      </c>
      <c r="H10783" s="1" t="s">
        <v>60</v>
      </c>
      <c r="I10783" s="1">
        <v>15226</v>
      </c>
      <c r="J10783" s="2">
        <f>VLOOKUP(Oliusala[[#This Row],[tegund]],Tegundir!$B$2:$D$19,3,FALSE)*Oliusala[[#This Row],[magn]]/1000</f>
        <v>13.170489999999999</v>
      </c>
      <c r="K10783">
        <v>2018</v>
      </c>
      <c r="L10783" t="s">
        <v>19</v>
      </c>
      <c r="M10783" s="144" t="s">
        <v>59</v>
      </c>
      <c r="O10783" s="144" t="s">
        <v>1998</v>
      </c>
    </row>
    <row r="10784" spans="1:15" x14ac:dyDescent="0.2">
      <c r="A10784" t="s">
        <v>135</v>
      </c>
      <c r="B10784" s="144" t="s">
        <v>135</v>
      </c>
      <c r="C10784">
        <v>580</v>
      </c>
      <c r="D10784" t="str">
        <f>VLOOKUP(Oliusala[[#This Row],[postnumer]],Sveitarfelog[#All],4,FALSE)</f>
        <v>Fjallabyggð</v>
      </c>
      <c r="E10784" t="str">
        <f>VLOOKUP(Oliusala[[#This Row],[postnumer]],Sveitarfelog[#All],5,FALSE)</f>
        <v>Norðurland eystra</v>
      </c>
      <c r="F10784" t="s">
        <v>27</v>
      </c>
      <c r="G10784" t="s">
        <v>24</v>
      </c>
      <c r="H10784" t="s">
        <v>58</v>
      </c>
      <c r="I10784" s="1">
        <v>35140</v>
      </c>
      <c r="J10784" s="2">
        <f>VLOOKUP(Oliusala[[#This Row],[tegund]],Tegundir!$B$2:$D$19,3,FALSE)*Oliusala[[#This Row],[magn]]/1000</f>
        <v>30.396099999999997</v>
      </c>
      <c r="K10784">
        <v>2018</v>
      </c>
      <c r="L10784" t="s">
        <v>19</v>
      </c>
      <c r="M10784" s="144" t="s">
        <v>59</v>
      </c>
      <c r="O10784" s="144" t="s">
        <v>1998</v>
      </c>
    </row>
    <row r="10785" spans="1:15" x14ac:dyDescent="0.2">
      <c r="A10785" t="s">
        <v>135</v>
      </c>
      <c r="B10785" s="144" t="s">
        <v>135</v>
      </c>
      <c r="C10785">
        <v>580</v>
      </c>
      <c r="D10785" t="str">
        <f>VLOOKUP(Oliusala[[#This Row],[postnumer]],Sveitarfelog[#All],4,FALSE)</f>
        <v>Fjallabyggð</v>
      </c>
      <c r="E10785" t="str">
        <f>VLOOKUP(Oliusala[[#This Row],[postnumer]],Sveitarfelog[#All],5,FALSE)</f>
        <v>Norðurland eystra</v>
      </c>
      <c r="F10785" t="s">
        <v>29</v>
      </c>
      <c r="G10785" t="s">
        <v>24</v>
      </c>
      <c r="H10785" t="s">
        <v>58</v>
      </c>
      <c r="I10785" s="1">
        <v>3542572</v>
      </c>
      <c r="J10785" s="2">
        <f>VLOOKUP(Oliusala[[#This Row],[tegund]],Tegundir!$B$2:$D$19,3,FALSE)*Oliusala[[#This Row],[magn]]/1000</f>
        <v>3064.3247799999999</v>
      </c>
      <c r="K10785">
        <v>2018</v>
      </c>
      <c r="L10785" t="s">
        <v>19</v>
      </c>
      <c r="M10785" s="144" t="s">
        <v>59</v>
      </c>
      <c r="O10785" s="144" t="s">
        <v>1998</v>
      </c>
    </row>
    <row r="10786" spans="1:15" x14ac:dyDescent="0.2">
      <c r="A10786" t="s">
        <v>135</v>
      </c>
      <c r="B10786" s="144" t="s">
        <v>135</v>
      </c>
      <c r="C10786">
        <v>580</v>
      </c>
      <c r="D10786" t="str">
        <f>VLOOKUP(Oliusala[[#This Row],[postnumer]],Sveitarfelog[#All],4,FALSE)</f>
        <v>Fjallabyggð</v>
      </c>
      <c r="E10786" t="str">
        <f>VLOOKUP(Oliusala[[#This Row],[postnumer]],Sveitarfelog[#All],5,FALSE)</f>
        <v>Norðurland eystra</v>
      </c>
      <c r="F10786" t="s">
        <v>30</v>
      </c>
      <c r="G10786" t="s">
        <v>24</v>
      </c>
      <c r="H10786" t="s">
        <v>58</v>
      </c>
      <c r="I10786" s="1">
        <v>371073</v>
      </c>
      <c r="J10786" s="2">
        <f>VLOOKUP(Oliusala[[#This Row],[tegund]],Tegundir!$B$2:$D$19,3,FALSE)*Oliusala[[#This Row],[magn]]/1000</f>
        <v>320.97814500000004</v>
      </c>
      <c r="K10786">
        <v>2018</v>
      </c>
      <c r="L10786" t="s">
        <v>19</v>
      </c>
      <c r="M10786" s="144" t="s">
        <v>59</v>
      </c>
      <c r="O10786" s="144" t="s">
        <v>1998</v>
      </c>
    </row>
    <row r="10787" spans="1:15" x14ac:dyDescent="0.2">
      <c r="A10787" t="s">
        <v>63</v>
      </c>
      <c r="B10787" s="144" t="s">
        <v>135</v>
      </c>
      <c r="C10787">
        <v>580</v>
      </c>
      <c r="D10787" t="str">
        <f>VLOOKUP(Oliusala[[#This Row],[postnumer]],Sveitarfelog[#All],4,FALSE)</f>
        <v>Fjallabyggð</v>
      </c>
      <c r="E10787" t="str">
        <f>VLOOKUP(Oliusala[[#This Row],[postnumer]],Sveitarfelog[#All],5,FALSE)</f>
        <v>Norðurland eystra</v>
      </c>
      <c r="F10787" t="s">
        <v>24</v>
      </c>
      <c r="G10787" t="s">
        <v>24</v>
      </c>
      <c r="H10787" s="1" t="s">
        <v>58</v>
      </c>
      <c r="I10787" s="1">
        <v>549660</v>
      </c>
      <c r="J10787" s="2">
        <f>VLOOKUP(Oliusala[[#This Row],[tegund]],Tegundir!$B$2:$D$19,3,FALSE)*Oliusala[[#This Row],[magn]]/1000</f>
        <v>475.45590000000004</v>
      </c>
      <c r="K10787">
        <v>2018</v>
      </c>
      <c r="L10787" t="s">
        <v>18</v>
      </c>
      <c r="M10787" s="144" t="s">
        <v>59</v>
      </c>
    </row>
    <row r="10788" spans="1:15" x14ac:dyDescent="0.2">
      <c r="A10788" t="s">
        <v>68</v>
      </c>
      <c r="B10788" s="144" t="s">
        <v>135</v>
      </c>
      <c r="C10788">
        <v>580</v>
      </c>
      <c r="D10788" t="str">
        <f>VLOOKUP(Oliusala[[#This Row],[postnumer]],Sveitarfelog[#All],4,FALSE)</f>
        <v>Fjallabyggð</v>
      </c>
      <c r="E10788" t="str">
        <f>VLOOKUP(Oliusala[[#This Row],[postnumer]],Sveitarfelog[#All],5,FALSE)</f>
        <v>Norðurland eystra</v>
      </c>
      <c r="F10788" t="s">
        <v>25</v>
      </c>
      <c r="G10788" t="s">
        <v>24</v>
      </c>
      <c r="H10788" s="1" t="s">
        <v>60</v>
      </c>
      <c r="I10788" s="1">
        <v>87062</v>
      </c>
      <c r="J10788" s="2">
        <f>VLOOKUP(Oliusala[[#This Row],[tegund]],Tegundir!$B$2:$D$19,3,FALSE)*Oliusala[[#This Row],[magn]]/1000</f>
        <v>75.308630000000008</v>
      </c>
      <c r="K10788">
        <v>2018</v>
      </c>
      <c r="L10788" t="s">
        <v>1955</v>
      </c>
      <c r="M10788" s="144" t="s">
        <v>59</v>
      </c>
    </row>
    <row r="10789" spans="1:15" x14ac:dyDescent="0.2">
      <c r="A10789" t="s">
        <v>135</v>
      </c>
      <c r="B10789" s="144" t="s">
        <v>135</v>
      </c>
      <c r="C10789">
        <v>580</v>
      </c>
      <c r="D10789" t="str">
        <f>VLOOKUP(Oliusala[[#This Row],[postnumer]],Sveitarfelog[#All],4,FALSE)</f>
        <v>Fjallabyggð</v>
      </c>
      <c r="E10789" t="str">
        <f>VLOOKUP(Oliusala[[#This Row],[postnumer]],Sveitarfelog[#All],5,FALSE)</f>
        <v>Norðurland eystra</v>
      </c>
      <c r="F10789" t="s">
        <v>25</v>
      </c>
      <c r="G10789" t="s">
        <v>24</v>
      </c>
      <c r="H10789" t="s">
        <v>58</v>
      </c>
      <c r="I10789" s="1">
        <v>355936</v>
      </c>
      <c r="J10789" s="2">
        <f>VLOOKUP(Oliusala[[#This Row],[tegund]],Tegundir!$B$2:$D$19,3,FALSE)*Oliusala[[#This Row],[magn]]/1000</f>
        <v>307.88463999999999</v>
      </c>
      <c r="K10789">
        <v>2018</v>
      </c>
      <c r="L10789" t="s">
        <v>19</v>
      </c>
      <c r="M10789" s="144" t="s">
        <v>59</v>
      </c>
      <c r="O10789" s="144" t="s">
        <v>1997</v>
      </c>
    </row>
    <row r="10790" spans="1:15" x14ac:dyDescent="0.2">
      <c r="A10790" t="s">
        <v>63</v>
      </c>
      <c r="B10790" s="144" t="s">
        <v>135</v>
      </c>
      <c r="C10790">
        <v>580</v>
      </c>
      <c r="D10790" t="str">
        <f>VLOOKUP(Oliusala[[#This Row],[postnumer]],Sveitarfelog[#All],4,FALSE)</f>
        <v>Fjallabyggð</v>
      </c>
      <c r="E10790" t="str">
        <f>VLOOKUP(Oliusala[[#This Row],[postnumer]],Sveitarfelog[#All],5,FALSE)</f>
        <v>Norðurland eystra</v>
      </c>
      <c r="F10790" t="s">
        <v>25</v>
      </c>
      <c r="G10790" t="s">
        <v>24</v>
      </c>
      <c r="H10790" s="1" t="s">
        <v>58</v>
      </c>
      <c r="I10790" s="1">
        <v>71819</v>
      </c>
      <c r="J10790" s="2">
        <f>VLOOKUP(Oliusala[[#This Row],[tegund]],Tegundir!$B$2:$D$19,3,FALSE)*Oliusala[[#This Row],[magn]]/1000</f>
        <v>62.123435000000001</v>
      </c>
      <c r="K10790">
        <v>2018</v>
      </c>
      <c r="L10790" t="s">
        <v>18</v>
      </c>
      <c r="M10790" s="144" t="s">
        <v>59</v>
      </c>
    </row>
    <row r="10791" spans="1:15" x14ac:dyDescent="0.2">
      <c r="A10791" t="s">
        <v>135</v>
      </c>
      <c r="B10791" s="144" t="s">
        <v>135</v>
      </c>
      <c r="C10791">
        <v>580</v>
      </c>
      <c r="D10791" t="str">
        <f>VLOOKUP(Oliusala[[#This Row],[postnumer]],Sveitarfelog[#All],4,FALSE)</f>
        <v>Fjallabyggð</v>
      </c>
      <c r="E10791" t="str">
        <f>VLOOKUP(Oliusala[[#This Row],[postnumer]],Sveitarfelog[#All],5,FALSE)</f>
        <v>Norðurland eystra</v>
      </c>
      <c r="F10791" t="s">
        <v>29</v>
      </c>
      <c r="G10791" t="s">
        <v>24</v>
      </c>
      <c r="H10791" t="s">
        <v>61</v>
      </c>
      <c r="I10791" s="1">
        <v>421980</v>
      </c>
      <c r="J10791" s="2">
        <f>VLOOKUP(Oliusala[[#This Row],[tegund]],Tegundir!$B$2:$D$19,3,FALSE)*Oliusala[[#This Row],[magn]]/1000</f>
        <v>365.0127</v>
      </c>
      <c r="K10791">
        <v>2018</v>
      </c>
      <c r="L10791" t="s">
        <v>19</v>
      </c>
      <c r="M10791" s="144" t="s">
        <v>62</v>
      </c>
      <c r="O10791" s="144" t="s">
        <v>1998</v>
      </c>
    </row>
    <row r="10792" spans="1:15" x14ac:dyDescent="0.2">
      <c r="A10792" t="s">
        <v>68</v>
      </c>
      <c r="B10792" s="144" t="s">
        <v>142</v>
      </c>
      <c r="C10792">
        <v>625</v>
      </c>
      <c r="D10792" t="str">
        <f>VLOOKUP(Oliusala[[#This Row],[postnumer]],Sveitarfelog[#All],4,FALSE)</f>
        <v>Fjallabyggð</v>
      </c>
      <c r="E10792" t="str">
        <f>VLOOKUP(Oliusala[[#This Row],[postnumer]],Sveitarfelog[#All],5,FALSE)</f>
        <v>Norðurland eystra</v>
      </c>
      <c r="F10792" t="s">
        <v>24</v>
      </c>
      <c r="G10792" t="s">
        <v>24</v>
      </c>
      <c r="H10792" t="s">
        <v>60</v>
      </c>
      <c r="I10792" s="1">
        <v>0</v>
      </c>
      <c r="J10792" s="2">
        <f>VLOOKUP(Oliusala[[#This Row],[tegund]],Tegundir!$B$2:$D$19,3,FALSE)*Oliusala[[#This Row],[magn]]/1000</f>
        <v>0</v>
      </c>
      <c r="K10792">
        <v>2018</v>
      </c>
      <c r="L10792" t="s">
        <v>18</v>
      </c>
      <c r="M10792" s="144" t="s">
        <v>59</v>
      </c>
    </row>
    <row r="10793" spans="1:15" x14ac:dyDescent="0.2">
      <c r="A10793" t="s">
        <v>63</v>
      </c>
      <c r="B10793" s="144" t="s">
        <v>142</v>
      </c>
      <c r="C10793">
        <v>625</v>
      </c>
      <c r="D10793" t="str">
        <f>VLOOKUP(Oliusala[[#This Row],[postnumer]],Sveitarfelog[#All],4,FALSE)</f>
        <v>Fjallabyggð</v>
      </c>
      <c r="E10793" t="str">
        <f>VLOOKUP(Oliusala[[#This Row],[postnumer]],Sveitarfelog[#All],5,FALSE)</f>
        <v>Norðurland eystra</v>
      </c>
      <c r="F10793" t="s">
        <v>24</v>
      </c>
      <c r="G10793" t="s">
        <v>24</v>
      </c>
      <c r="H10793" s="1" t="s">
        <v>58</v>
      </c>
      <c r="I10793" s="1">
        <v>299392</v>
      </c>
      <c r="J10793" s="2">
        <f>VLOOKUP(Oliusala[[#This Row],[tegund]],Tegundir!$B$2:$D$19,3,FALSE)*Oliusala[[#This Row],[magn]]/1000</f>
        <v>258.97408000000001</v>
      </c>
      <c r="K10793">
        <v>2018</v>
      </c>
      <c r="L10793" t="s">
        <v>18</v>
      </c>
      <c r="M10793" s="144" t="s">
        <v>59</v>
      </c>
    </row>
    <row r="10794" spans="1:15" x14ac:dyDescent="0.2">
      <c r="A10794" t="s">
        <v>68</v>
      </c>
      <c r="B10794" s="144" t="s">
        <v>142</v>
      </c>
      <c r="C10794">
        <v>625</v>
      </c>
      <c r="D10794" t="str">
        <f>VLOOKUP(Oliusala[[#This Row],[postnumer]],Sveitarfelog[#All],4,FALSE)</f>
        <v>Fjallabyggð</v>
      </c>
      <c r="E10794" t="str">
        <f>VLOOKUP(Oliusala[[#This Row],[postnumer]],Sveitarfelog[#All],5,FALSE)</f>
        <v>Norðurland eystra</v>
      </c>
      <c r="F10794" t="s">
        <v>25</v>
      </c>
      <c r="G10794" t="s">
        <v>24</v>
      </c>
      <c r="H10794" t="s">
        <v>60</v>
      </c>
      <c r="I10794" s="1">
        <v>62545</v>
      </c>
      <c r="J10794" s="2">
        <f>VLOOKUP(Oliusala[[#This Row],[tegund]],Tegundir!$B$2:$D$19,3,FALSE)*Oliusala[[#This Row],[magn]]/1000</f>
        <v>54.101425000000006</v>
      </c>
      <c r="K10794">
        <v>2018</v>
      </c>
      <c r="L10794" t="s">
        <v>1955</v>
      </c>
      <c r="M10794" s="144" t="s">
        <v>59</v>
      </c>
    </row>
    <row r="10795" spans="1:15" x14ac:dyDescent="0.2">
      <c r="A10795" t="s">
        <v>63</v>
      </c>
      <c r="B10795" s="144" t="s">
        <v>142</v>
      </c>
      <c r="C10795">
        <v>625</v>
      </c>
      <c r="D10795" t="str">
        <f>VLOOKUP(Oliusala[[#This Row],[postnumer]],Sveitarfelog[#All],4,FALSE)</f>
        <v>Fjallabyggð</v>
      </c>
      <c r="E10795" t="str">
        <f>VLOOKUP(Oliusala[[#This Row],[postnumer]],Sveitarfelog[#All],5,FALSE)</f>
        <v>Norðurland eystra</v>
      </c>
      <c r="F10795" t="s">
        <v>25</v>
      </c>
      <c r="G10795" t="s">
        <v>24</v>
      </c>
      <c r="H10795" t="s">
        <v>58</v>
      </c>
      <c r="I10795" s="1">
        <v>33619</v>
      </c>
      <c r="J10795" s="2">
        <f>VLOOKUP(Oliusala[[#This Row],[tegund]],Tegundir!$B$2:$D$19,3,FALSE)*Oliusala[[#This Row],[magn]]/1000</f>
        <v>29.080435000000001</v>
      </c>
      <c r="K10795">
        <v>2018</v>
      </c>
      <c r="L10795" t="s">
        <v>18</v>
      </c>
      <c r="M10795" s="144" t="s">
        <v>59</v>
      </c>
    </row>
    <row r="10796" spans="1:15" x14ac:dyDescent="0.2">
      <c r="A10796" t="s">
        <v>68</v>
      </c>
      <c r="B10796" s="144" t="s">
        <v>96</v>
      </c>
      <c r="C10796">
        <v>640</v>
      </c>
      <c r="D10796" t="str">
        <f>VLOOKUP(Oliusala[[#This Row],[postnumer]],Sveitarfelog[#All],4,FALSE)</f>
        <v>Norðurþing,Tjörneshreppur</v>
      </c>
      <c r="E10796" t="str">
        <f>VLOOKUP(Oliusala[[#This Row],[postnumer]],Sveitarfelog[#All],5,FALSE)</f>
        <v>Norðurland eystra</v>
      </c>
      <c r="F10796" t="s">
        <v>24</v>
      </c>
      <c r="G10796" t="s">
        <v>24</v>
      </c>
      <c r="H10796" t="s">
        <v>60</v>
      </c>
      <c r="I10796" s="1">
        <v>26351</v>
      </c>
      <c r="J10796" s="2">
        <f>VLOOKUP(Oliusala[[#This Row],[tegund]],Tegundir!$B$2:$D$19,3,FALSE)*Oliusala[[#This Row],[magn]]/1000</f>
        <v>22.793614999999999</v>
      </c>
      <c r="K10796">
        <v>2018</v>
      </c>
      <c r="L10796" t="s">
        <v>18</v>
      </c>
      <c r="M10796" s="144" t="s">
        <v>59</v>
      </c>
    </row>
    <row r="10797" spans="1:15" x14ac:dyDescent="0.2">
      <c r="A10797" t="s">
        <v>96</v>
      </c>
      <c r="B10797" s="144" t="s">
        <v>96</v>
      </c>
      <c r="C10797">
        <v>640</v>
      </c>
      <c r="D10797" t="str">
        <f>VLOOKUP(Oliusala[[#This Row],[postnumer]],Sveitarfelog[#All],4,FALSE)</f>
        <v>Norðurþing,Tjörneshreppur</v>
      </c>
      <c r="E10797" t="str">
        <f>VLOOKUP(Oliusala[[#This Row],[postnumer]],Sveitarfelog[#All],5,FALSE)</f>
        <v>Norðurland eystra</v>
      </c>
      <c r="F10797" t="s">
        <v>24</v>
      </c>
      <c r="G10797" t="s">
        <v>24</v>
      </c>
      <c r="H10797" s="1" t="s">
        <v>58</v>
      </c>
      <c r="I10797" s="1">
        <v>10781</v>
      </c>
      <c r="J10797" s="2">
        <f>VLOOKUP(Oliusala[[#This Row],[tegund]],Tegundir!$B$2:$D$19,3,FALSE)*Oliusala[[#This Row],[magn]]/1000</f>
        <v>9.325565000000001</v>
      </c>
      <c r="K10797">
        <v>2018</v>
      </c>
      <c r="L10797" t="s">
        <v>18</v>
      </c>
      <c r="M10797" s="144" t="s">
        <v>59</v>
      </c>
    </row>
    <row r="10798" spans="1:15" x14ac:dyDescent="0.2">
      <c r="A10798" t="s">
        <v>96</v>
      </c>
      <c r="B10798" s="144" t="s">
        <v>96</v>
      </c>
      <c r="C10798">
        <v>640</v>
      </c>
      <c r="D10798" t="str">
        <f>VLOOKUP(Oliusala[[#This Row],[postnumer]],Sveitarfelog[#All],4,FALSE)</f>
        <v>Norðurþing,Tjörneshreppur</v>
      </c>
      <c r="E10798" t="str">
        <f>VLOOKUP(Oliusala[[#This Row],[postnumer]],Sveitarfelog[#All],5,FALSE)</f>
        <v>Norðurland eystra</v>
      </c>
      <c r="F10798" t="s">
        <v>29</v>
      </c>
      <c r="G10798" t="s">
        <v>24</v>
      </c>
      <c r="H10798" s="1" t="s">
        <v>58</v>
      </c>
      <c r="I10798" s="1">
        <v>92293</v>
      </c>
      <c r="J10798" s="2">
        <f>VLOOKUP(Oliusala[[#This Row],[tegund]],Tegundir!$B$2:$D$19,3,FALSE)*Oliusala[[#This Row],[magn]]/1000</f>
        <v>79.833444999999998</v>
      </c>
      <c r="K10798">
        <v>2018</v>
      </c>
      <c r="L10798" t="s">
        <v>19</v>
      </c>
      <c r="M10798" s="144" t="s">
        <v>59</v>
      </c>
      <c r="O10798" s="144" t="s">
        <v>1998</v>
      </c>
    </row>
    <row r="10799" spans="1:15" x14ac:dyDescent="0.2">
      <c r="A10799" t="s">
        <v>63</v>
      </c>
      <c r="B10799" s="144" t="s">
        <v>96</v>
      </c>
      <c r="C10799">
        <v>640</v>
      </c>
      <c r="D10799" t="str">
        <f>VLOOKUP(Oliusala[[#This Row],[postnumer]],Sveitarfelog[#All],4,FALSE)</f>
        <v>Norðurþing,Tjörneshreppur</v>
      </c>
      <c r="E10799" t="str">
        <f>VLOOKUP(Oliusala[[#This Row],[postnumer]],Sveitarfelog[#All],5,FALSE)</f>
        <v>Norðurland eystra</v>
      </c>
      <c r="F10799" t="s">
        <v>24</v>
      </c>
      <c r="G10799" t="s">
        <v>24</v>
      </c>
      <c r="H10799" t="s">
        <v>58</v>
      </c>
      <c r="I10799" s="1">
        <v>2552265</v>
      </c>
      <c r="J10799" s="2">
        <f>VLOOKUP(Oliusala[[#This Row],[tegund]],Tegundir!$B$2:$D$19,3,FALSE)*Oliusala[[#This Row],[magn]]/1000</f>
        <v>2207.7092250000001</v>
      </c>
      <c r="K10799">
        <v>2018</v>
      </c>
      <c r="L10799" t="s">
        <v>18</v>
      </c>
      <c r="M10799" s="144" t="s">
        <v>59</v>
      </c>
    </row>
    <row r="10800" spans="1:15" x14ac:dyDescent="0.2">
      <c r="A10800" t="s">
        <v>63</v>
      </c>
      <c r="B10800" s="144" t="s">
        <v>96</v>
      </c>
      <c r="C10800">
        <v>640</v>
      </c>
      <c r="D10800" t="str">
        <f>VLOOKUP(Oliusala[[#This Row],[postnumer]],Sveitarfelog[#All],4,FALSE)</f>
        <v>Norðurþing,Tjörneshreppur</v>
      </c>
      <c r="E10800" t="str">
        <f>VLOOKUP(Oliusala[[#This Row],[postnumer]],Sveitarfelog[#All],5,FALSE)</f>
        <v>Norðurland eystra</v>
      </c>
      <c r="F10800" t="s">
        <v>25</v>
      </c>
      <c r="G10800" t="s">
        <v>24</v>
      </c>
      <c r="H10800" t="s">
        <v>58</v>
      </c>
      <c r="I10800" s="1">
        <v>266964</v>
      </c>
      <c r="J10800" s="2">
        <f>VLOOKUP(Oliusala[[#This Row],[tegund]],Tegundir!$B$2:$D$19,3,FALSE)*Oliusala[[#This Row],[magn]]/1000</f>
        <v>230.92385999999999</v>
      </c>
      <c r="K10800">
        <v>2018</v>
      </c>
      <c r="L10800" t="s">
        <v>19</v>
      </c>
      <c r="M10800" s="144" t="s">
        <v>59</v>
      </c>
      <c r="O10800" s="144" t="s">
        <v>1997</v>
      </c>
    </row>
    <row r="10801" spans="1:13" x14ac:dyDescent="0.2">
      <c r="A10801" t="s">
        <v>68</v>
      </c>
      <c r="B10801" s="144" t="s">
        <v>143</v>
      </c>
      <c r="C10801">
        <v>641</v>
      </c>
      <c r="D10801" t="str">
        <f>VLOOKUP(Oliusala[[#This Row],[postnumer]],Sveitarfelog[#All],4,FALSE)</f>
        <v>Þingeyjarsveit</v>
      </c>
      <c r="E10801" t="str">
        <f>VLOOKUP(Oliusala[[#This Row],[postnumer]],Sveitarfelog[#All],5,FALSE)</f>
        <v>Norðurland eystra</v>
      </c>
      <c r="F10801" t="s">
        <v>24</v>
      </c>
      <c r="G10801" t="s">
        <v>24</v>
      </c>
      <c r="H10801" t="s">
        <v>60</v>
      </c>
      <c r="I10801" s="1">
        <v>4900</v>
      </c>
      <c r="J10801" s="2">
        <f>VLOOKUP(Oliusala[[#This Row],[tegund]],Tegundir!$B$2:$D$19,3,FALSE)*Oliusala[[#This Row],[magn]]/1000</f>
        <v>4.2385000000000002</v>
      </c>
      <c r="K10801">
        <v>2018</v>
      </c>
      <c r="L10801" t="s">
        <v>18</v>
      </c>
      <c r="M10801" s="144" t="s">
        <v>59</v>
      </c>
    </row>
    <row r="10802" spans="1:13" x14ac:dyDescent="0.2">
      <c r="A10802" t="s">
        <v>57</v>
      </c>
      <c r="B10802" s="144" t="s">
        <v>143</v>
      </c>
      <c r="C10802">
        <v>641</v>
      </c>
      <c r="D10802" t="str">
        <f>VLOOKUP(Oliusala[[#This Row],[postnumer]],Sveitarfelog[#All],4,FALSE)</f>
        <v>Þingeyjarsveit</v>
      </c>
      <c r="E10802" t="str">
        <f>VLOOKUP(Oliusala[[#This Row],[postnumer]],Sveitarfelog[#All],5,FALSE)</f>
        <v>Norðurland eystra</v>
      </c>
      <c r="F10802" t="s">
        <v>24</v>
      </c>
      <c r="G10802" t="s">
        <v>24</v>
      </c>
      <c r="H10802" s="1" t="s">
        <v>60</v>
      </c>
      <c r="I10802" s="1">
        <v>39923</v>
      </c>
      <c r="J10802" s="2">
        <f>VLOOKUP(Oliusala[[#This Row],[tegund]],Tegundir!$B$2:$D$19,3,FALSE)*Oliusala[[#This Row],[magn]]/1000</f>
        <v>34.533394999999999</v>
      </c>
      <c r="K10802">
        <v>2018</v>
      </c>
      <c r="L10802" t="s">
        <v>18</v>
      </c>
      <c r="M10802" s="144" t="s">
        <v>59</v>
      </c>
    </row>
    <row r="10803" spans="1:13" x14ac:dyDescent="0.2">
      <c r="A10803" t="s">
        <v>63</v>
      </c>
      <c r="B10803" s="144" t="s">
        <v>143</v>
      </c>
      <c r="C10803">
        <v>641</v>
      </c>
      <c r="D10803" t="str">
        <f>VLOOKUP(Oliusala[[#This Row],[postnumer]],Sveitarfelog[#All],4,FALSE)</f>
        <v>Þingeyjarsveit</v>
      </c>
      <c r="E10803" t="str">
        <f>VLOOKUP(Oliusala[[#This Row],[postnumer]],Sveitarfelog[#All],5,FALSE)</f>
        <v>Norðurland eystra</v>
      </c>
      <c r="F10803" t="s">
        <v>24</v>
      </c>
      <c r="G10803" t="s">
        <v>24</v>
      </c>
      <c r="H10803" s="1" t="s">
        <v>58</v>
      </c>
      <c r="I10803" s="1">
        <v>167247</v>
      </c>
      <c r="J10803" s="2">
        <f>VLOOKUP(Oliusala[[#This Row],[tegund]],Tegundir!$B$2:$D$19,3,FALSE)*Oliusala[[#This Row],[magn]]/1000</f>
        <v>144.668655</v>
      </c>
      <c r="K10803">
        <v>2018</v>
      </c>
      <c r="L10803" t="s">
        <v>18</v>
      </c>
      <c r="M10803" s="144" t="s">
        <v>59</v>
      </c>
    </row>
    <row r="10804" spans="1:13" x14ac:dyDescent="0.2">
      <c r="A10804" t="s">
        <v>68</v>
      </c>
      <c r="B10804" s="144" t="s">
        <v>143</v>
      </c>
      <c r="C10804">
        <v>641</v>
      </c>
      <c r="D10804" t="str">
        <f>VLOOKUP(Oliusala[[#This Row],[postnumer]],Sveitarfelog[#All],4,FALSE)</f>
        <v>Þingeyjarsveit</v>
      </c>
      <c r="E10804" t="str">
        <f>VLOOKUP(Oliusala[[#This Row],[postnumer]],Sveitarfelog[#All],5,FALSE)</f>
        <v>Norðurland eystra</v>
      </c>
      <c r="F10804" t="s">
        <v>25</v>
      </c>
      <c r="G10804" t="s">
        <v>24</v>
      </c>
      <c r="H10804" t="s">
        <v>60</v>
      </c>
      <c r="I10804" s="1">
        <v>24897</v>
      </c>
      <c r="J10804" s="2">
        <f>VLOOKUP(Oliusala[[#This Row],[tegund]],Tegundir!$B$2:$D$19,3,FALSE)*Oliusala[[#This Row],[magn]]/1000</f>
        <v>21.535905</v>
      </c>
      <c r="K10804">
        <v>2018</v>
      </c>
      <c r="L10804" t="s">
        <v>1955</v>
      </c>
      <c r="M10804" s="144" t="s">
        <v>59</v>
      </c>
    </row>
    <row r="10805" spans="1:13" x14ac:dyDescent="0.2">
      <c r="A10805" t="s">
        <v>96</v>
      </c>
      <c r="B10805" s="144" t="s">
        <v>143</v>
      </c>
      <c r="C10805">
        <v>641</v>
      </c>
      <c r="D10805" t="str">
        <f>VLOOKUP(Oliusala[[#This Row],[postnumer]],Sveitarfelog[#All],4,FALSE)</f>
        <v>Þingeyjarsveit</v>
      </c>
      <c r="E10805" t="str">
        <f>VLOOKUP(Oliusala[[#This Row],[postnumer]],Sveitarfelog[#All],5,FALSE)</f>
        <v>Norðurland eystra</v>
      </c>
      <c r="F10805" t="s">
        <v>25</v>
      </c>
      <c r="G10805" t="s">
        <v>24</v>
      </c>
      <c r="H10805" t="s">
        <v>60</v>
      </c>
      <c r="I10805" s="1">
        <v>6606</v>
      </c>
      <c r="J10805" s="2">
        <f>VLOOKUP(Oliusala[[#This Row],[tegund]],Tegundir!$B$2:$D$19,3,FALSE)*Oliusala[[#This Row],[magn]]/1000</f>
        <v>5.7141899999999994</v>
      </c>
      <c r="K10805">
        <v>2018</v>
      </c>
      <c r="L10805" t="s">
        <v>1955</v>
      </c>
      <c r="M10805" s="144" t="s">
        <v>59</v>
      </c>
    </row>
    <row r="10806" spans="1:13" x14ac:dyDescent="0.2">
      <c r="A10806" t="s">
        <v>57</v>
      </c>
      <c r="B10806" s="144" t="s">
        <v>143</v>
      </c>
      <c r="C10806">
        <v>641</v>
      </c>
      <c r="D10806" t="str">
        <f>VLOOKUP(Oliusala[[#This Row],[postnumer]],Sveitarfelog[#All],4,FALSE)</f>
        <v>Þingeyjarsveit</v>
      </c>
      <c r="E10806" t="str">
        <f>VLOOKUP(Oliusala[[#This Row],[postnumer]],Sveitarfelog[#All],5,FALSE)</f>
        <v>Norðurland eystra</v>
      </c>
      <c r="F10806" t="s">
        <v>25</v>
      </c>
      <c r="G10806" t="s">
        <v>24</v>
      </c>
      <c r="H10806" s="1" t="s">
        <v>60</v>
      </c>
      <c r="I10806" s="1">
        <v>219728</v>
      </c>
      <c r="J10806" s="2">
        <f>VLOOKUP(Oliusala[[#This Row],[tegund]],Tegundir!$B$2:$D$19,3,FALSE)*Oliusala[[#This Row],[magn]]/1000</f>
        <v>190.06471999999999</v>
      </c>
      <c r="K10806">
        <v>2018</v>
      </c>
      <c r="L10806" t="s">
        <v>1955</v>
      </c>
      <c r="M10806" s="144" t="s">
        <v>59</v>
      </c>
    </row>
    <row r="10807" spans="1:13" x14ac:dyDescent="0.2">
      <c r="A10807" t="s">
        <v>96</v>
      </c>
      <c r="B10807" s="144" t="s">
        <v>144</v>
      </c>
      <c r="C10807">
        <v>650</v>
      </c>
      <c r="D10807" t="str">
        <f>VLOOKUP(Oliusala[[#This Row],[postnumer]],Sveitarfelog[#All],4,FALSE)</f>
        <v>Þingeyjarsveit</v>
      </c>
      <c r="E10807" t="str">
        <f>VLOOKUP(Oliusala[[#This Row],[postnumer]],Sveitarfelog[#All],5,FALSE)</f>
        <v>Norðurland eystra</v>
      </c>
      <c r="F10807" t="s">
        <v>24</v>
      </c>
      <c r="G10807" t="s">
        <v>24</v>
      </c>
      <c r="H10807" t="s">
        <v>60</v>
      </c>
      <c r="I10807" s="1">
        <v>37224</v>
      </c>
      <c r="J10807" s="2">
        <f>VLOOKUP(Oliusala[[#This Row],[tegund]],Tegundir!$B$2:$D$19,3,FALSE)*Oliusala[[#This Row],[magn]]/1000</f>
        <v>32.19876</v>
      </c>
      <c r="K10807">
        <v>2018</v>
      </c>
      <c r="L10807" t="s">
        <v>18</v>
      </c>
      <c r="M10807" s="144" t="s">
        <v>59</v>
      </c>
    </row>
    <row r="10808" spans="1:13" x14ac:dyDescent="0.2">
      <c r="A10808" t="s">
        <v>57</v>
      </c>
      <c r="B10808" s="144" t="s">
        <v>144</v>
      </c>
      <c r="C10808">
        <v>650</v>
      </c>
      <c r="D10808" t="str">
        <f>VLOOKUP(Oliusala[[#This Row],[postnumer]],Sveitarfelog[#All],4,FALSE)</f>
        <v>Þingeyjarsveit</v>
      </c>
      <c r="E10808" t="str">
        <f>VLOOKUP(Oliusala[[#This Row],[postnumer]],Sveitarfelog[#All],5,FALSE)</f>
        <v>Norðurland eystra</v>
      </c>
      <c r="F10808" t="s">
        <v>24</v>
      </c>
      <c r="G10808" t="s">
        <v>24</v>
      </c>
      <c r="H10808" t="s">
        <v>60</v>
      </c>
      <c r="I10808" s="1">
        <v>5938</v>
      </c>
      <c r="J10808" s="2">
        <f>VLOOKUP(Oliusala[[#This Row],[tegund]],Tegundir!$B$2:$D$19,3,FALSE)*Oliusala[[#This Row],[magn]]/1000</f>
        <v>5.1363700000000003</v>
      </c>
      <c r="K10808">
        <v>2018</v>
      </c>
      <c r="L10808" t="s">
        <v>18</v>
      </c>
      <c r="M10808" s="144" t="s">
        <v>59</v>
      </c>
    </row>
    <row r="10809" spans="1:13" x14ac:dyDescent="0.2">
      <c r="A10809" t="s">
        <v>63</v>
      </c>
      <c r="B10809" s="144" t="s">
        <v>144</v>
      </c>
      <c r="C10809">
        <v>650</v>
      </c>
      <c r="D10809" t="str">
        <f>VLOOKUP(Oliusala[[#This Row],[postnumer]],Sveitarfelog[#All],4,FALSE)</f>
        <v>Þingeyjarsveit</v>
      </c>
      <c r="E10809" t="str">
        <f>VLOOKUP(Oliusala[[#This Row],[postnumer]],Sveitarfelog[#All],5,FALSE)</f>
        <v>Norðurland eystra</v>
      </c>
      <c r="F10809" t="s">
        <v>24</v>
      </c>
      <c r="G10809" t="s">
        <v>24</v>
      </c>
      <c r="H10809" t="s">
        <v>58</v>
      </c>
      <c r="I10809" s="1">
        <v>349282</v>
      </c>
      <c r="J10809" s="2">
        <f>VLOOKUP(Oliusala[[#This Row],[tegund]],Tegundir!$B$2:$D$19,3,FALSE)*Oliusala[[#This Row],[magn]]/1000</f>
        <v>302.12892999999997</v>
      </c>
      <c r="K10809">
        <v>2018</v>
      </c>
      <c r="L10809" t="s">
        <v>18</v>
      </c>
      <c r="M10809" s="144" t="s">
        <v>59</v>
      </c>
    </row>
    <row r="10810" spans="1:13" x14ac:dyDescent="0.2">
      <c r="A10810" t="s">
        <v>96</v>
      </c>
      <c r="B10810" s="144" t="s">
        <v>144</v>
      </c>
      <c r="C10810">
        <v>650</v>
      </c>
      <c r="D10810" t="str">
        <f>VLOOKUP(Oliusala[[#This Row],[postnumer]],Sveitarfelog[#All],4,FALSE)</f>
        <v>Þingeyjarsveit</v>
      </c>
      <c r="E10810" t="str">
        <f>VLOOKUP(Oliusala[[#This Row],[postnumer]],Sveitarfelog[#All],5,FALSE)</f>
        <v>Norðurland eystra</v>
      </c>
      <c r="F10810" t="s">
        <v>25</v>
      </c>
      <c r="G10810" t="s">
        <v>24</v>
      </c>
      <c r="H10810" t="s">
        <v>60</v>
      </c>
      <c r="I10810" s="1">
        <v>13823</v>
      </c>
      <c r="J10810" s="2">
        <f>VLOOKUP(Oliusala[[#This Row],[tegund]],Tegundir!$B$2:$D$19,3,FALSE)*Oliusala[[#This Row],[magn]]/1000</f>
        <v>11.956895000000001</v>
      </c>
      <c r="K10810">
        <v>2018</v>
      </c>
      <c r="L10810" t="s">
        <v>1955</v>
      </c>
      <c r="M10810" s="144" t="s">
        <v>59</v>
      </c>
    </row>
    <row r="10811" spans="1:13" x14ac:dyDescent="0.2">
      <c r="A10811" t="s">
        <v>57</v>
      </c>
      <c r="B10811" s="144" t="s">
        <v>144</v>
      </c>
      <c r="C10811">
        <v>650</v>
      </c>
      <c r="D10811" t="str">
        <f>VLOOKUP(Oliusala[[#This Row],[postnumer]],Sveitarfelog[#All],4,FALSE)</f>
        <v>Þingeyjarsveit</v>
      </c>
      <c r="E10811" t="str">
        <f>VLOOKUP(Oliusala[[#This Row],[postnumer]],Sveitarfelog[#All],5,FALSE)</f>
        <v>Norðurland eystra</v>
      </c>
      <c r="F10811" t="s">
        <v>25</v>
      </c>
      <c r="G10811" t="s">
        <v>24</v>
      </c>
      <c r="H10811" t="s">
        <v>60</v>
      </c>
      <c r="I10811" s="1">
        <v>124640</v>
      </c>
      <c r="J10811" s="2">
        <f>VLOOKUP(Oliusala[[#This Row],[tegund]],Tegundir!$B$2:$D$19,3,FALSE)*Oliusala[[#This Row],[magn]]/1000</f>
        <v>107.81360000000001</v>
      </c>
      <c r="K10811">
        <v>2018</v>
      </c>
      <c r="L10811" t="s">
        <v>1955</v>
      </c>
      <c r="M10811" s="144" t="s">
        <v>59</v>
      </c>
    </row>
    <row r="10812" spans="1:13" x14ac:dyDescent="0.2">
      <c r="A10812" t="s">
        <v>68</v>
      </c>
      <c r="B10812" s="144" t="s">
        <v>145</v>
      </c>
      <c r="C10812">
        <v>660</v>
      </c>
      <c r="D10812" t="str">
        <f>VLOOKUP(Oliusala[[#This Row],[postnumer]],Sveitarfelog[#All],4,FALSE)</f>
        <v>Þingeyjarsveit</v>
      </c>
      <c r="E10812" t="str">
        <f>VLOOKUP(Oliusala[[#This Row],[postnumer]],Sveitarfelog[#All],5,FALSE)</f>
        <v>Norðurland eystra</v>
      </c>
      <c r="F10812" t="s">
        <v>24</v>
      </c>
      <c r="G10812" t="s">
        <v>24</v>
      </c>
      <c r="H10812" t="s">
        <v>60</v>
      </c>
      <c r="I10812" s="1">
        <v>6002</v>
      </c>
      <c r="J10812" s="2">
        <f>VLOOKUP(Oliusala[[#This Row],[tegund]],Tegundir!$B$2:$D$19,3,FALSE)*Oliusala[[#This Row],[magn]]/1000</f>
        <v>5.1917299999999997</v>
      </c>
      <c r="K10812">
        <v>2018</v>
      </c>
      <c r="L10812" t="s">
        <v>18</v>
      </c>
      <c r="M10812" s="144" t="s">
        <v>59</v>
      </c>
    </row>
    <row r="10813" spans="1:13" x14ac:dyDescent="0.2">
      <c r="A10813" t="s">
        <v>57</v>
      </c>
      <c r="B10813" s="144" t="s">
        <v>145</v>
      </c>
      <c r="C10813">
        <v>660</v>
      </c>
      <c r="D10813" t="str">
        <f>VLOOKUP(Oliusala[[#This Row],[postnumer]],Sveitarfelog[#All],4,FALSE)</f>
        <v>Þingeyjarsveit</v>
      </c>
      <c r="E10813" t="str">
        <f>VLOOKUP(Oliusala[[#This Row],[postnumer]],Sveitarfelog[#All],5,FALSE)</f>
        <v>Norðurland eystra</v>
      </c>
      <c r="F10813" t="s">
        <v>24</v>
      </c>
      <c r="G10813" t="s">
        <v>24</v>
      </c>
      <c r="H10813" s="1" t="s">
        <v>60</v>
      </c>
      <c r="I10813" s="1">
        <v>14854</v>
      </c>
      <c r="J10813" s="2">
        <f>VLOOKUP(Oliusala[[#This Row],[tegund]],Tegundir!$B$2:$D$19,3,FALSE)*Oliusala[[#This Row],[magn]]/1000</f>
        <v>12.848709999999999</v>
      </c>
      <c r="K10813">
        <v>2018</v>
      </c>
      <c r="L10813" t="s">
        <v>18</v>
      </c>
      <c r="M10813" s="144" t="s">
        <v>59</v>
      </c>
    </row>
    <row r="10814" spans="1:13" x14ac:dyDescent="0.2">
      <c r="A10814" t="s">
        <v>63</v>
      </c>
      <c r="B10814" s="144" t="s">
        <v>145</v>
      </c>
      <c r="C10814">
        <v>660</v>
      </c>
      <c r="D10814" t="str">
        <f>VLOOKUP(Oliusala[[#This Row],[postnumer]],Sveitarfelog[#All],4,FALSE)</f>
        <v>Þingeyjarsveit</v>
      </c>
      <c r="E10814" t="str">
        <f>VLOOKUP(Oliusala[[#This Row],[postnumer]],Sveitarfelog[#All],5,FALSE)</f>
        <v>Norðurland eystra</v>
      </c>
      <c r="F10814" t="s">
        <v>24</v>
      </c>
      <c r="G10814" t="s">
        <v>24</v>
      </c>
      <c r="H10814" s="1" t="s">
        <v>58</v>
      </c>
      <c r="I10814" s="1">
        <v>1118696</v>
      </c>
      <c r="J10814" s="2">
        <f>VLOOKUP(Oliusala[[#This Row],[tegund]],Tegundir!$B$2:$D$19,3,FALSE)*Oliusala[[#This Row],[magn]]/1000</f>
        <v>967.67204000000004</v>
      </c>
      <c r="K10814">
        <v>2018</v>
      </c>
      <c r="L10814" t="s">
        <v>18</v>
      </c>
      <c r="M10814" s="144" t="s">
        <v>59</v>
      </c>
    </row>
    <row r="10815" spans="1:13" x14ac:dyDescent="0.2">
      <c r="A10815" t="s">
        <v>63</v>
      </c>
      <c r="B10815" s="144" t="s">
        <v>146</v>
      </c>
      <c r="C10815">
        <v>660</v>
      </c>
      <c r="D10815" t="str">
        <f>VLOOKUP(Oliusala[[#This Row],[postnumer]],Sveitarfelog[#All],4,FALSE)</f>
        <v>Þingeyjarsveit</v>
      </c>
      <c r="E10815" t="str">
        <f>VLOOKUP(Oliusala[[#This Row],[postnumer]],Sveitarfelog[#All],5,FALSE)</f>
        <v>Norðurland eystra</v>
      </c>
      <c r="F10815" t="s">
        <v>24</v>
      </c>
      <c r="G10815" t="s">
        <v>24</v>
      </c>
      <c r="H10815" s="1" t="s">
        <v>58</v>
      </c>
      <c r="I10815" s="1">
        <v>142614</v>
      </c>
      <c r="J10815" s="2">
        <f>VLOOKUP(Oliusala[[#This Row],[tegund]],Tegundir!$B$2:$D$19,3,FALSE)*Oliusala[[#This Row],[magn]]/1000</f>
        <v>123.36111</v>
      </c>
      <c r="K10815">
        <v>2018</v>
      </c>
      <c r="L10815" t="s">
        <v>18</v>
      </c>
      <c r="M10815" s="144" t="s">
        <v>59</v>
      </c>
    </row>
    <row r="10816" spans="1:13" x14ac:dyDescent="0.2">
      <c r="A10816" t="s">
        <v>68</v>
      </c>
      <c r="B10816" s="144" t="s">
        <v>145</v>
      </c>
      <c r="C10816">
        <v>660</v>
      </c>
      <c r="D10816" t="str">
        <f>VLOOKUP(Oliusala[[#This Row],[postnumer]],Sveitarfelog[#All],4,FALSE)</f>
        <v>Þingeyjarsveit</v>
      </c>
      <c r="E10816" t="str">
        <f>VLOOKUP(Oliusala[[#This Row],[postnumer]],Sveitarfelog[#All],5,FALSE)</f>
        <v>Norðurland eystra</v>
      </c>
      <c r="F10816" t="s">
        <v>25</v>
      </c>
      <c r="G10816" t="s">
        <v>24</v>
      </c>
      <c r="H10816" s="1" t="s">
        <v>60</v>
      </c>
      <c r="I10816" s="1">
        <v>22389</v>
      </c>
      <c r="J10816" s="2">
        <f>VLOOKUP(Oliusala[[#This Row],[tegund]],Tegundir!$B$2:$D$19,3,FALSE)*Oliusala[[#This Row],[magn]]/1000</f>
        <v>19.366485000000001</v>
      </c>
      <c r="K10816">
        <v>2018</v>
      </c>
      <c r="L10816" t="s">
        <v>1955</v>
      </c>
      <c r="M10816" s="144" t="s">
        <v>59</v>
      </c>
    </row>
    <row r="10817" spans="1:15" x14ac:dyDescent="0.2">
      <c r="A10817" t="s">
        <v>96</v>
      </c>
      <c r="B10817" s="144" t="s">
        <v>145</v>
      </c>
      <c r="C10817">
        <v>660</v>
      </c>
      <c r="D10817" t="str">
        <f>VLOOKUP(Oliusala[[#This Row],[postnumer]],Sveitarfelog[#All],4,FALSE)</f>
        <v>Þingeyjarsveit</v>
      </c>
      <c r="E10817" t="str">
        <f>VLOOKUP(Oliusala[[#This Row],[postnumer]],Sveitarfelog[#All],5,FALSE)</f>
        <v>Norðurland eystra</v>
      </c>
      <c r="F10817" t="s">
        <v>25</v>
      </c>
      <c r="G10817" t="s">
        <v>24</v>
      </c>
      <c r="H10817" t="s">
        <v>60</v>
      </c>
      <c r="I10817" s="1">
        <v>42900</v>
      </c>
      <c r="J10817" s="2">
        <f>VLOOKUP(Oliusala[[#This Row],[tegund]],Tegundir!$B$2:$D$19,3,FALSE)*Oliusala[[#This Row],[magn]]/1000</f>
        <v>37.108499999999999</v>
      </c>
      <c r="K10817">
        <v>2018</v>
      </c>
      <c r="L10817" t="s">
        <v>1955</v>
      </c>
      <c r="M10817" s="144" t="s">
        <v>59</v>
      </c>
    </row>
    <row r="10818" spans="1:15" x14ac:dyDescent="0.2">
      <c r="A10818" t="s">
        <v>96</v>
      </c>
      <c r="B10818" s="144" t="s">
        <v>146</v>
      </c>
      <c r="C10818">
        <v>660</v>
      </c>
      <c r="D10818" t="str">
        <f>VLOOKUP(Oliusala[[#This Row],[postnumer]],Sveitarfelog[#All],4,FALSE)</f>
        <v>Þingeyjarsveit</v>
      </c>
      <c r="E10818" t="str">
        <f>VLOOKUP(Oliusala[[#This Row],[postnumer]],Sveitarfelog[#All],5,FALSE)</f>
        <v>Norðurland eystra</v>
      </c>
      <c r="F10818" t="s">
        <v>25</v>
      </c>
      <c r="G10818" t="s">
        <v>24</v>
      </c>
      <c r="H10818" t="s">
        <v>60</v>
      </c>
      <c r="I10818" s="1">
        <v>1500</v>
      </c>
      <c r="J10818" s="2">
        <f>VLOOKUP(Oliusala[[#This Row],[tegund]],Tegundir!$B$2:$D$19,3,FALSE)*Oliusala[[#This Row],[magn]]/1000</f>
        <v>1.2975000000000001</v>
      </c>
      <c r="K10818">
        <v>2018</v>
      </c>
      <c r="L10818" t="s">
        <v>1955</v>
      </c>
      <c r="M10818" s="144" t="s">
        <v>59</v>
      </c>
    </row>
    <row r="10819" spans="1:15" x14ac:dyDescent="0.2">
      <c r="A10819" t="s">
        <v>57</v>
      </c>
      <c r="B10819" s="144" t="s">
        <v>145</v>
      </c>
      <c r="C10819">
        <v>660</v>
      </c>
      <c r="D10819" t="str">
        <f>VLOOKUP(Oliusala[[#This Row],[postnumer]],Sveitarfelog[#All],4,FALSE)</f>
        <v>Þingeyjarsveit</v>
      </c>
      <c r="E10819" t="str">
        <f>VLOOKUP(Oliusala[[#This Row],[postnumer]],Sveitarfelog[#All],5,FALSE)</f>
        <v>Norðurland eystra</v>
      </c>
      <c r="F10819" t="s">
        <v>25</v>
      </c>
      <c r="G10819" t="s">
        <v>24</v>
      </c>
      <c r="H10819" s="1" t="s">
        <v>60</v>
      </c>
      <c r="I10819" s="1">
        <v>182260</v>
      </c>
      <c r="J10819" s="2">
        <f>VLOOKUP(Oliusala[[#This Row],[tegund]],Tegundir!$B$2:$D$19,3,FALSE)*Oliusala[[#This Row],[magn]]/1000</f>
        <v>157.6549</v>
      </c>
      <c r="K10819">
        <v>2018</v>
      </c>
      <c r="L10819" t="s">
        <v>1955</v>
      </c>
      <c r="M10819" s="144" t="s">
        <v>59</v>
      </c>
    </row>
    <row r="10820" spans="1:15" x14ac:dyDescent="0.2">
      <c r="A10820" t="s">
        <v>57</v>
      </c>
      <c r="B10820" s="144" t="s">
        <v>146</v>
      </c>
      <c r="C10820">
        <v>660</v>
      </c>
      <c r="D10820" t="str">
        <f>VLOOKUP(Oliusala[[#This Row],[postnumer]],Sveitarfelog[#All],4,FALSE)</f>
        <v>Þingeyjarsveit</v>
      </c>
      <c r="E10820" t="str">
        <f>VLOOKUP(Oliusala[[#This Row],[postnumer]],Sveitarfelog[#All],5,FALSE)</f>
        <v>Norðurland eystra</v>
      </c>
      <c r="F10820" t="s">
        <v>25</v>
      </c>
      <c r="G10820" t="s">
        <v>24</v>
      </c>
      <c r="H10820" t="s">
        <v>60</v>
      </c>
      <c r="I10820" s="1">
        <v>1719</v>
      </c>
      <c r="J10820" s="2">
        <f>VLOOKUP(Oliusala[[#This Row],[tegund]],Tegundir!$B$2:$D$19,3,FALSE)*Oliusala[[#This Row],[magn]]/1000</f>
        <v>1.4869349999999999</v>
      </c>
      <c r="K10820">
        <v>2018</v>
      </c>
      <c r="L10820" t="s">
        <v>1955</v>
      </c>
      <c r="M10820" s="144" t="s">
        <v>59</v>
      </c>
    </row>
    <row r="10821" spans="1:15" x14ac:dyDescent="0.2">
      <c r="A10821" t="s">
        <v>63</v>
      </c>
      <c r="B10821" s="144" t="s">
        <v>145</v>
      </c>
      <c r="C10821">
        <v>660</v>
      </c>
      <c r="D10821" t="str">
        <f>VLOOKUP(Oliusala[[#This Row],[postnumer]],Sveitarfelog[#All],4,FALSE)</f>
        <v>Þingeyjarsveit</v>
      </c>
      <c r="E10821" t="str">
        <f>VLOOKUP(Oliusala[[#This Row],[postnumer]],Sveitarfelog[#All],5,FALSE)</f>
        <v>Norðurland eystra</v>
      </c>
      <c r="F10821" t="s">
        <v>25</v>
      </c>
      <c r="G10821" t="s">
        <v>24</v>
      </c>
      <c r="H10821" s="1" t="s">
        <v>58</v>
      </c>
      <c r="I10821" s="1">
        <v>2708</v>
      </c>
      <c r="J10821" s="2">
        <f>VLOOKUP(Oliusala[[#This Row],[tegund]],Tegundir!$B$2:$D$19,3,FALSE)*Oliusala[[#This Row],[magn]]/1000</f>
        <v>2.3424200000000002</v>
      </c>
      <c r="K10821">
        <v>2018</v>
      </c>
      <c r="L10821" t="s">
        <v>18</v>
      </c>
      <c r="M10821" s="144" t="s">
        <v>59</v>
      </c>
    </row>
    <row r="10822" spans="1:15" x14ac:dyDescent="0.2">
      <c r="A10822" t="s">
        <v>148</v>
      </c>
      <c r="B10822" s="144" t="s">
        <v>147</v>
      </c>
      <c r="C10822">
        <v>670</v>
      </c>
      <c r="D10822" t="str">
        <f>VLOOKUP(Oliusala[[#This Row],[postnumer]],Sveitarfelog[#All],4,FALSE)</f>
        <v>Norðurþing,Tjörneshreppur</v>
      </c>
      <c r="E10822" t="str">
        <f>VLOOKUP(Oliusala[[#This Row],[postnumer]],Sveitarfelog[#All],5,FALSE)</f>
        <v>Norðurland eystra</v>
      </c>
      <c r="F10822" t="s">
        <v>24</v>
      </c>
      <c r="G10822" t="s">
        <v>24</v>
      </c>
      <c r="H10822" t="s">
        <v>60</v>
      </c>
      <c r="I10822" s="1">
        <v>18804</v>
      </c>
      <c r="J10822" s="2">
        <f>VLOOKUP(Oliusala[[#This Row],[tegund]],Tegundir!$B$2:$D$19,3,FALSE)*Oliusala[[#This Row],[magn]]/1000</f>
        <v>16.265459999999997</v>
      </c>
      <c r="K10822">
        <v>2018</v>
      </c>
      <c r="L10822" t="s">
        <v>18</v>
      </c>
      <c r="M10822" s="144" t="s">
        <v>59</v>
      </c>
    </row>
    <row r="10823" spans="1:15" x14ac:dyDescent="0.2">
      <c r="A10823" t="s">
        <v>57</v>
      </c>
      <c r="B10823" s="144" t="s">
        <v>147</v>
      </c>
      <c r="C10823">
        <v>670</v>
      </c>
      <c r="D10823" t="str">
        <f>VLOOKUP(Oliusala[[#This Row],[postnumer]],Sveitarfelog[#All],4,FALSE)</f>
        <v>Norðurþing,Tjörneshreppur</v>
      </c>
      <c r="E10823" t="str">
        <f>VLOOKUP(Oliusala[[#This Row],[postnumer]],Sveitarfelog[#All],5,FALSE)</f>
        <v>Norðurland eystra</v>
      </c>
      <c r="F10823" t="s">
        <v>24</v>
      </c>
      <c r="G10823" t="s">
        <v>24</v>
      </c>
      <c r="H10823" s="1" t="s">
        <v>60</v>
      </c>
      <c r="I10823" s="1">
        <v>54844</v>
      </c>
      <c r="J10823" s="2">
        <f>VLOOKUP(Oliusala[[#This Row],[tegund]],Tegundir!$B$2:$D$19,3,FALSE)*Oliusala[[#This Row],[magn]]/1000</f>
        <v>47.440059999999995</v>
      </c>
      <c r="K10823">
        <v>2018</v>
      </c>
      <c r="L10823" t="s">
        <v>18</v>
      </c>
      <c r="M10823" s="144" t="s">
        <v>59</v>
      </c>
    </row>
    <row r="10824" spans="1:15" x14ac:dyDescent="0.2">
      <c r="A10824" t="s">
        <v>63</v>
      </c>
      <c r="B10824" s="144" t="s">
        <v>147</v>
      </c>
      <c r="C10824">
        <v>670</v>
      </c>
      <c r="D10824" t="str">
        <f>VLOOKUP(Oliusala[[#This Row],[postnumer]],Sveitarfelog[#All],4,FALSE)</f>
        <v>Norðurþing,Tjörneshreppur</v>
      </c>
      <c r="E10824" t="str">
        <f>VLOOKUP(Oliusala[[#This Row],[postnumer]],Sveitarfelog[#All],5,FALSE)</f>
        <v>Norðurland eystra</v>
      </c>
      <c r="F10824" t="s">
        <v>24</v>
      </c>
      <c r="G10824" t="s">
        <v>24</v>
      </c>
      <c r="H10824" s="1" t="s">
        <v>58</v>
      </c>
      <c r="I10824" s="1">
        <v>127767</v>
      </c>
      <c r="J10824" s="2">
        <f>VLOOKUP(Oliusala[[#This Row],[tegund]],Tegundir!$B$2:$D$19,3,FALSE)*Oliusala[[#This Row],[magn]]/1000</f>
        <v>110.518455</v>
      </c>
      <c r="K10824">
        <v>2018</v>
      </c>
      <c r="L10824" t="s">
        <v>18</v>
      </c>
      <c r="M10824" s="144" t="s">
        <v>59</v>
      </c>
    </row>
    <row r="10825" spans="1:15" x14ac:dyDescent="0.2">
      <c r="A10825" t="s">
        <v>63</v>
      </c>
      <c r="B10825" s="144" t="s">
        <v>147</v>
      </c>
      <c r="C10825">
        <v>670</v>
      </c>
      <c r="D10825" t="str">
        <f>VLOOKUP(Oliusala[[#This Row],[postnumer]],Sveitarfelog[#All],4,FALSE)</f>
        <v>Norðurþing,Tjörneshreppur</v>
      </c>
      <c r="E10825" t="str">
        <f>VLOOKUP(Oliusala[[#This Row],[postnumer]],Sveitarfelog[#All],5,FALSE)</f>
        <v>Norðurland eystra</v>
      </c>
      <c r="F10825" t="s">
        <v>25</v>
      </c>
      <c r="G10825" t="s">
        <v>24</v>
      </c>
      <c r="H10825" s="1" t="s">
        <v>58</v>
      </c>
      <c r="I10825" s="1">
        <v>7589</v>
      </c>
      <c r="J10825" s="2">
        <f>VLOOKUP(Oliusala[[#This Row],[tegund]],Tegundir!$B$2:$D$19,3,FALSE)*Oliusala[[#This Row],[magn]]/1000</f>
        <v>6.5644849999999995</v>
      </c>
      <c r="K10825">
        <v>2018</v>
      </c>
      <c r="L10825" t="s">
        <v>19</v>
      </c>
      <c r="M10825" s="144" t="s">
        <v>59</v>
      </c>
      <c r="O10825" s="144" t="s">
        <v>1997</v>
      </c>
    </row>
    <row r="10826" spans="1:15" x14ac:dyDescent="0.2">
      <c r="A10826" t="s">
        <v>148</v>
      </c>
      <c r="B10826" s="144" t="s">
        <v>147</v>
      </c>
      <c r="C10826">
        <v>670</v>
      </c>
      <c r="D10826" t="str">
        <f>VLOOKUP(Oliusala[[#This Row],[postnumer]],Sveitarfelog[#All],4,FALSE)</f>
        <v>Norðurþing,Tjörneshreppur</v>
      </c>
      <c r="E10826" t="str">
        <f>VLOOKUP(Oliusala[[#This Row],[postnumer]],Sveitarfelog[#All],5,FALSE)</f>
        <v>Norðurland eystra</v>
      </c>
      <c r="F10826" t="s">
        <v>24</v>
      </c>
      <c r="G10826" t="s">
        <v>24</v>
      </c>
      <c r="H10826" t="s">
        <v>61</v>
      </c>
      <c r="I10826" s="1">
        <v>0</v>
      </c>
      <c r="J10826" s="2">
        <f>VLOOKUP(Oliusala[[#This Row],[tegund]],Tegundir!$B$2:$D$19,3,FALSE)*Oliusala[[#This Row],[magn]]/1000</f>
        <v>0</v>
      </c>
      <c r="K10826">
        <v>2018</v>
      </c>
      <c r="L10826" t="s">
        <v>18</v>
      </c>
      <c r="M10826" s="144" t="s">
        <v>62</v>
      </c>
    </row>
    <row r="10827" spans="1:15" x14ac:dyDescent="0.2">
      <c r="A10827" t="s">
        <v>68</v>
      </c>
      <c r="B10827" s="144" t="s">
        <v>149</v>
      </c>
      <c r="C10827">
        <v>671</v>
      </c>
      <c r="D10827" t="str">
        <f>VLOOKUP(Oliusala[[#This Row],[postnumer]],Sveitarfelog[#All],4,FALSE)</f>
        <v>Norðurþing,Tjörneshreppur</v>
      </c>
      <c r="E10827" t="str">
        <f>VLOOKUP(Oliusala[[#This Row],[postnumer]],Sveitarfelog[#All],5,FALSE)</f>
        <v>Norðurland eystra</v>
      </c>
      <c r="F10827" t="s">
        <v>24</v>
      </c>
      <c r="G10827" t="s">
        <v>24</v>
      </c>
      <c r="H10827" s="1" t="s">
        <v>60</v>
      </c>
      <c r="I10827" s="1">
        <v>19450</v>
      </c>
      <c r="J10827" s="2">
        <f>VLOOKUP(Oliusala[[#This Row],[tegund]],Tegundir!$B$2:$D$19,3,FALSE)*Oliusala[[#This Row],[magn]]/1000</f>
        <v>16.824249999999999</v>
      </c>
      <c r="K10827">
        <v>2018</v>
      </c>
      <c r="L10827" t="s">
        <v>18</v>
      </c>
      <c r="M10827" s="144" t="s">
        <v>59</v>
      </c>
    </row>
    <row r="10828" spans="1:15" x14ac:dyDescent="0.2">
      <c r="A10828" t="s">
        <v>96</v>
      </c>
      <c r="B10828" s="144" t="s">
        <v>149</v>
      </c>
      <c r="C10828">
        <v>671</v>
      </c>
      <c r="D10828" t="str">
        <f>VLOOKUP(Oliusala[[#This Row],[postnumer]],Sveitarfelog[#All],4,FALSE)</f>
        <v>Norðurþing,Tjörneshreppur</v>
      </c>
      <c r="E10828" t="str">
        <f>VLOOKUP(Oliusala[[#This Row],[postnumer]],Sveitarfelog[#All],5,FALSE)</f>
        <v>Norðurland eystra</v>
      </c>
      <c r="F10828" t="s">
        <v>24</v>
      </c>
      <c r="G10828" t="s">
        <v>24</v>
      </c>
      <c r="H10828" s="1" t="s">
        <v>60</v>
      </c>
      <c r="I10828" s="1">
        <v>9579</v>
      </c>
      <c r="J10828" s="2">
        <f>VLOOKUP(Oliusala[[#This Row],[tegund]],Tegundir!$B$2:$D$19,3,FALSE)*Oliusala[[#This Row],[magn]]/1000</f>
        <v>8.2858349999999987</v>
      </c>
      <c r="K10828">
        <v>2018</v>
      </c>
      <c r="L10828" t="s">
        <v>18</v>
      </c>
      <c r="M10828" s="144" t="s">
        <v>59</v>
      </c>
    </row>
    <row r="10829" spans="1:15" x14ac:dyDescent="0.2">
      <c r="A10829" t="s">
        <v>57</v>
      </c>
      <c r="B10829" s="144" t="s">
        <v>149</v>
      </c>
      <c r="C10829">
        <v>671</v>
      </c>
      <c r="D10829" t="str">
        <f>VLOOKUP(Oliusala[[#This Row],[postnumer]],Sveitarfelog[#All],4,FALSE)</f>
        <v>Norðurþing,Tjörneshreppur</v>
      </c>
      <c r="E10829" t="str">
        <f>VLOOKUP(Oliusala[[#This Row],[postnumer]],Sveitarfelog[#All],5,FALSE)</f>
        <v>Norðurland eystra</v>
      </c>
      <c r="F10829" t="s">
        <v>24</v>
      </c>
      <c r="G10829" t="s">
        <v>24</v>
      </c>
      <c r="H10829" s="1" t="s">
        <v>60</v>
      </c>
      <c r="I10829" s="1">
        <v>500</v>
      </c>
      <c r="J10829" s="2">
        <f>VLOOKUP(Oliusala[[#This Row],[tegund]],Tegundir!$B$2:$D$19,3,FALSE)*Oliusala[[#This Row],[magn]]/1000</f>
        <v>0.4325</v>
      </c>
      <c r="K10829">
        <v>2018</v>
      </c>
      <c r="L10829" t="s">
        <v>18</v>
      </c>
      <c r="M10829" s="144" t="s">
        <v>59</v>
      </c>
    </row>
    <row r="10830" spans="1:15" x14ac:dyDescent="0.2">
      <c r="A10830" t="s">
        <v>63</v>
      </c>
      <c r="B10830" s="144" t="s">
        <v>149</v>
      </c>
      <c r="C10830">
        <v>671</v>
      </c>
      <c r="D10830" t="str">
        <f>VLOOKUP(Oliusala[[#This Row],[postnumer]],Sveitarfelog[#All],4,FALSE)</f>
        <v>Norðurþing,Tjörneshreppur</v>
      </c>
      <c r="E10830" t="str">
        <f>VLOOKUP(Oliusala[[#This Row],[postnumer]],Sveitarfelog[#All],5,FALSE)</f>
        <v>Norðurland eystra</v>
      </c>
      <c r="F10830" t="s">
        <v>24</v>
      </c>
      <c r="G10830" t="s">
        <v>24</v>
      </c>
      <c r="H10830" s="1" t="s">
        <v>58</v>
      </c>
      <c r="I10830" s="1">
        <v>164422</v>
      </c>
      <c r="J10830" s="2">
        <f>VLOOKUP(Oliusala[[#This Row],[tegund]],Tegundir!$B$2:$D$19,3,FALSE)*Oliusala[[#This Row],[magn]]/1000</f>
        <v>142.22503</v>
      </c>
      <c r="K10830">
        <v>2018</v>
      </c>
      <c r="L10830" t="s">
        <v>18</v>
      </c>
      <c r="M10830" s="144" t="s">
        <v>59</v>
      </c>
    </row>
    <row r="10831" spans="1:15" x14ac:dyDescent="0.2">
      <c r="A10831" t="s">
        <v>68</v>
      </c>
      <c r="B10831" s="144" t="s">
        <v>96</v>
      </c>
      <c r="C10831">
        <v>640</v>
      </c>
      <c r="D10831" t="str">
        <f>VLOOKUP(Oliusala[[#This Row],[postnumer]],Sveitarfelog[#All],4,FALSE)</f>
        <v>Norðurþing,Tjörneshreppur</v>
      </c>
      <c r="E10831" t="str">
        <f>VLOOKUP(Oliusala[[#This Row],[postnumer]],Sveitarfelog[#All],5,FALSE)</f>
        <v>Norðurland eystra</v>
      </c>
      <c r="F10831" t="s">
        <v>25</v>
      </c>
      <c r="G10831" t="s">
        <v>24</v>
      </c>
      <c r="H10831" t="s">
        <v>60</v>
      </c>
      <c r="I10831" s="1">
        <v>334505</v>
      </c>
      <c r="J10831" s="2">
        <f>VLOOKUP(Oliusala[[#This Row],[tegund]],Tegundir!$B$2:$D$19,3,FALSE)*Oliusala[[#This Row],[magn]]/1000</f>
        <v>289.34682500000002</v>
      </c>
      <c r="K10831">
        <v>2018</v>
      </c>
      <c r="L10831" t="s">
        <v>19</v>
      </c>
      <c r="M10831" s="144" t="s">
        <v>59</v>
      </c>
      <c r="O10831" s="144" t="s">
        <v>1997</v>
      </c>
    </row>
    <row r="10832" spans="1:15" x14ac:dyDescent="0.2">
      <c r="A10832" t="s">
        <v>96</v>
      </c>
      <c r="B10832" s="144" t="s">
        <v>96</v>
      </c>
      <c r="C10832">
        <v>640</v>
      </c>
      <c r="D10832" t="str">
        <f>VLOOKUP(Oliusala[[#This Row],[postnumer]],Sveitarfelog[#All],4,FALSE)</f>
        <v>Norðurþing,Tjörneshreppur</v>
      </c>
      <c r="E10832" t="str">
        <f>VLOOKUP(Oliusala[[#This Row],[postnumer]],Sveitarfelog[#All],5,FALSE)</f>
        <v>Norðurland eystra</v>
      </c>
      <c r="F10832" t="s">
        <v>25</v>
      </c>
      <c r="G10832" t="s">
        <v>24</v>
      </c>
      <c r="H10832" s="1" t="s">
        <v>58</v>
      </c>
      <c r="I10832" s="1">
        <v>703826</v>
      </c>
      <c r="J10832" s="2">
        <f>VLOOKUP(Oliusala[[#This Row],[tegund]],Tegundir!$B$2:$D$19,3,FALSE)*Oliusala[[#This Row],[magn]]/1000</f>
        <v>608.80948999999998</v>
      </c>
      <c r="K10832">
        <v>2018</v>
      </c>
      <c r="L10832" t="s">
        <v>1955</v>
      </c>
      <c r="M10832" s="144" t="s">
        <v>59</v>
      </c>
    </row>
    <row r="10833" spans="1:15" x14ac:dyDescent="0.2">
      <c r="A10833" t="s">
        <v>57</v>
      </c>
      <c r="B10833" s="144" t="s">
        <v>96</v>
      </c>
      <c r="C10833">
        <v>640</v>
      </c>
      <c r="D10833" t="str">
        <f>VLOOKUP(Oliusala[[#This Row],[postnumer]],Sveitarfelog[#All],4,FALSE)</f>
        <v>Norðurþing,Tjörneshreppur</v>
      </c>
      <c r="E10833" t="str">
        <f>VLOOKUP(Oliusala[[#This Row],[postnumer]],Sveitarfelog[#All],5,FALSE)</f>
        <v>Norðurland eystra</v>
      </c>
      <c r="F10833" t="s">
        <v>25</v>
      </c>
      <c r="G10833" t="s">
        <v>24</v>
      </c>
      <c r="H10833" s="1" t="s">
        <v>60</v>
      </c>
      <c r="I10833" s="1">
        <v>1205</v>
      </c>
      <c r="J10833" s="2">
        <f>VLOOKUP(Oliusala[[#This Row],[tegund]],Tegundir!$B$2:$D$19,3,FALSE)*Oliusala[[#This Row],[magn]]/1000</f>
        <v>1.0423249999999999</v>
      </c>
      <c r="K10833">
        <v>2018</v>
      </c>
      <c r="L10833" t="s">
        <v>1955</v>
      </c>
      <c r="M10833" s="144" t="s">
        <v>59</v>
      </c>
    </row>
    <row r="10834" spans="1:15" x14ac:dyDescent="0.2">
      <c r="A10834" t="s">
        <v>148</v>
      </c>
      <c r="B10834" s="144" t="s">
        <v>147</v>
      </c>
      <c r="C10834">
        <v>670</v>
      </c>
      <c r="D10834" t="str">
        <f>VLOOKUP(Oliusala[[#This Row],[postnumer]],Sveitarfelog[#All],4,FALSE)</f>
        <v>Norðurþing,Tjörneshreppur</v>
      </c>
      <c r="E10834" t="str">
        <f>VLOOKUP(Oliusala[[#This Row],[postnumer]],Sveitarfelog[#All],5,FALSE)</f>
        <v>Norðurland eystra</v>
      </c>
      <c r="F10834" t="s">
        <v>25</v>
      </c>
      <c r="G10834" t="s">
        <v>24</v>
      </c>
      <c r="H10834" t="s">
        <v>60</v>
      </c>
      <c r="I10834" s="1">
        <v>18238</v>
      </c>
      <c r="J10834" s="2">
        <f>VLOOKUP(Oliusala[[#This Row],[tegund]],Tegundir!$B$2:$D$19,3,FALSE)*Oliusala[[#This Row],[magn]]/1000</f>
        <v>15.775869999999999</v>
      </c>
      <c r="K10834">
        <v>2018</v>
      </c>
      <c r="L10834" t="s">
        <v>1955</v>
      </c>
      <c r="M10834" s="144" t="s">
        <v>59</v>
      </c>
    </row>
    <row r="10835" spans="1:15" x14ac:dyDescent="0.2">
      <c r="A10835" t="s">
        <v>57</v>
      </c>
      <c r="B10835" s="144" t="s">
        <v>147</v>
      </c>
      <c r="C10835">
        <v>670</v>
      </c>
      <c r="D10835" t="str">
        <f>VLOOKUP(Oliusala[[#This Row],[postnumer]],Sveitarfelog[#All],4,FALSE)</f>
        <v>Norðurþing,Tjörneshreppur</v>
      </c>
      <c r="E10835" t="str">
        <f>VLOOKUP(Oliusala[[#This Row],[postnumer]],Sveitarfelog[#All],5,FALSE)</f>
        <v>Norðurland eystra</v>
      </c>
      <c r="F10835" t="s">
        <v>25</v>
      </c>
      <c r="G10835" t="s">
        <v>24</v>
      </c>
      <c r="H10835" s="1" t="s">
        <v>60</v>
      </c>
      <c r="I10835" s="1">
        <v>59439</v>
      </c>
      <c r="J10835" s="2">
        <f>VLOOKUP(Oliusala[[#This Row],[tegund]],Tegundir!$B$2:$D$19,3,FALSE)*Oliusala[[#This Row],[magn]]/1000</f>
        <v>51.414735</v>
      </c>
      <c r="K10835">
        <v>2018</v>
      </c>
      <c r="L10835" t="s">
        <v>19</v>
      </c>
      <c r="M10835" s="144" t="s">
        <v>59</v>
      </c>
      <c r="O10835" s="144" t="s">
        <v>1997</v>
      </c>
    </row>
    <row r="10836" spans="1:15" x14ac:dyDescent="0.2">
      <c r="A10836" t="s">
        <v>68</v>
      </c>
      <c r="B10836" s="144" t="s">
        <v>149</v>
      </c>
      <c r="C10836">
        <v>671</v>
      </c>
      <c r="D10836" t="str">
        <f>VLOOKUP(Oliusala[[#This Row],[postnumer]],Sveitarfelog[#All],4,FALSE)</f>
        <v>Norðurþing,Tjörneshreppur</v>
      </c>
      <c r="E10836" t="str">
        <f>VLOOKUP(Oliusala[[#This Row],[postnumer]],Sveitarfelog[#All],5,FALSE)</f>
        <v>Norðurland eystra</v>
      </c>
      <c r="F10836" t="s">
        <v>25</v>
      </c>
      <c r="G10836" t="s">
        <v>24</v>
      </c>
      <c r="H10836" s="1" t="s">
        <v>60</v>
      </c>
      <c r="I10836" s="1">
        <v>212425</v>
      </c>
      <c r="J10836" s="2">
        <f>VLOOKUP(Oliusala[[#This Row],[tegund]],Tegundir!$B$2:$D$19,3,FALSE)*Oliusala[[#This Row],[magn]]/1000</f>
        <v>183.747625</v>
      </c>
      <c r="K10836">
        <v>2018</v>
      </c>
      <c r="L10836" t="s">
        <v>1955</v>
      </c>
      <c r="M10836" s="144" t="s">
        <v>59</v>
      </c>
    </row>
    <row r="10837" spans="1:15" x14ac:dyDescent="0.2">
      <c r="A10837" t="s">
        <v>96</v>
      </c>
      <c r="B10837" s="144" t="s">
        <v>149</v>
      </c>
      <c r="C10837">
        <v>671</v>
      </c>
      <c r="D10837" t="str">
        <f>VLOOKUP(Oliusala[[#This Row],[postnumer]],Sveitarfelog[#All],4,FALSE)</f>
        <v>Norðurþing,Tjörneshreppur</v>
      </c>
      <c r="E10837" t="str">
        <f>VLOOKUP(Oliusala[[#This Row],[postnumer]],Sveitarfelog[#All],5,FALSE)</f>
        <v>Norðurland eystra</v>
      </c>
      <c r="F10837" t="s">
        <v>25</v>
      </c>
      <c r="G10837" t="s">
        <v>24</v>
      </c>
      <c r="H10837" s="1" t="s">
        <v>60</v>
      </c>
      <c r="I10837" s="1">
        <v>18806</v>
      </c>
      <c r="J10837" s="2">
        <f>VLOOKUP(Oliusala[[#This Row],[tegund]],Tegundir!$B$2:$D$19,3,FALSE)*Oliusala[[#This Row],[magn]]/1000</f>
        <v>16.267189999999999</v>
      </c>
      <c r="K10837">
        <v>2018</v>
      </c>
      <c r="L10837" t="s">
        <v>1955</v>
      </c>
      <c r="M10837" s="144" t="s">
        <v>59</v>
      </c>
    </row>
    <row r="10838" spans="1:15" x14ac:dyDescent="0.2">
      <c r="A10838" t="s">
        <v>57</v>
      </c>
      <c r="B10838" s="144" t="s">
        <v>149</v>
      </c>
      <c r="C10838">
        <v>671</v>
      </c>
      <c r="D10838" t="str">
        <f>VLOOKUP(Oliusala[[#This Row],[postnumer]],Sveitarfelog[#All],4,FALSE)</f>
        <v>Norðurþing,Tjörneshreppur</v>
      </c>
      <c r="E10838" t="str">
        <f>VLOOKUP(Oliusala[[#This Row],[postnumer]],Sveitarfelog[#All],5,FALSE)</f>
        <v>Norðurland eystra</v>
      </c>
      <c r="F10838" t="s">
        <v>25</v>
      </c>
      <c r="G10838" t="s">
        <v>24</v>
      </c>
      <c r="H10838" s="1" t="s">
        <v>60</v>
      </c>
      <c r="I10838" s="1">
        <v>54881</v>
      </c>
      <c r="J10838" s="2">
        <f>VLOOKUP(Oliusala[[#This Row],[tegund]],Tegundir!$B$2:$D$19,3,FALSE)*Oliusala[[#This Row],[magn]]/1000</f>
        <v>47.472065000000001</v>
      </c>
      <c r="K10838">
        <v>2018</v>
      </c>
      <c r="L10838" t="s">
        <v>19</v>
      </c>
      <c r="M10838" s="144" t="s">
        <v>59</v>
      </c>
      <c r="O10838" s="144" t="s">
        <v>1997</v>
      </c>
    </row>
    <row r="10839" spans="1:15" x14ac:dyDescent="0.2">
      <c r="A10839" t="s">
        <v>148</v>
      </c>
      <c r="B10839" s="144" t="s">
        <v>148</v>
      </c>
      <c r="C10839">
        <v>675</v>
      </c>
      <c r="D10839" t="str">
        <f>VLOOKUP(Oliusala[[#This Row],[postnumer]],Sveitarfelog[#All],4,FALSE)</f>
        <v>Norðurþing,Tjörneshreppur</v>
      </c>
      <c r="E10839" t="str">
        <f>VLOOKUP(Oliusala[[#This Row],[postnumer]],Sveitarfelog[#All],5,FALSE)</f>
        <v>Norðurland eystra</v>
      </c>
      <c r="F10839" t="s">
        <v>25</v>
      </c>
      <c r="G10839" t="s">
        <v>24</v>
      </c>
      <c r="H10839" t="s">
        <v>58</v>
      </c>
      <c r="I10839" s="1">
        <v>192618</v>
      </c>
      <c r="J10839" s="2">
        <f>VLOOKUP(Oliusala[[#This Row],[tegund]],Tegundir!$B$2:$D$19,3,FALSE)*Oliusala[[#This Row],[magn]]/1000</f>
        <v>166.61457000000001</v>
      </c>
      <c r="K10839">
        <v>2018</v>
      </c>
      <c r="L10839" t="s">
        <v>1955</v>
      </c>
      <c r="M10839" s="144" t="s">
        <v>59</v>
      </c>
    </row>
    <row r="10840" spans="1:15" x14ac:dyDescent="0.2">
      <c r="A10840" t="s">
        <v>148</v>
      </c>
      <c r="B10840" s="144" t="s">
        <v>148</v>
      </c>
      <c r="C10840">
        <v>675</v>
      </c>
      <c r="D10840" t="str">
        <f>VLOOKUP(Oliusala[[#This Row],[postnumer]],Sveitarfelog[#All],4,FALSE)</f>
        <v>Norðurþing,Tjörneshreppur</v>
      </c>
      <c r="E10840" t="str">
        <f>VLOOKUP(Oliusala[[#This Row],[postnumer]],Sveitarfelog[#All],5,FALSE)</f>
        <v>Norðurland eystra</v>
      </c>
      <c r="F10840" t="s">
        <v>29</v>
      </c>
      <c r="G10840" t="s">
        <v>24</v>
      </c>
      <c r="H10840" t="s">
        <v>58</v>
      </c>
      <c r="I10840" s="1">
        <v>233051</v>
      </c>
      <c r="J10840" s="2">
        <f>VLOOKUP(Oliusala[[#This Row],[tegund]],Tegundir!$B$2:$D$19,3,FALSE)*Oliusala[[#This Row],[magn]]/1000</f>
        <v>201.58911499999999</v>
      </c>
      <c r="K10840">
        <v>2018</v>
      </c>
      <c r="L10840" t="s">
        <v>19</v>
      </c>
      <c r="M10840" s="144" t="s">
        <v>59</v>
      </c>
      <c r="O10840" s="144" t="s">
        <v>1998</v>
      </c>
    </row>
    <row r="10841" spans="1:15" x14ac:dyDescent="0.2">
      <c r="A10841" t="s">
        <v>63</v>
      </c>
      <c r="B10841" s="144" t="s">
        <v>148</v>
      </c>
      <c r="C10841">
        <v>675</v>
      </c>
      <c r="D10841" t="str">
        <f>VLOOKUP(Oliusala[[#This Row],[postnumer]],Sveitarfelog[#All],4,FALSE)</f>
        <v>Norðurþing,Tjörneshreppur</v>
      </c>
      <c r="E10841" t="str">
        <f>VLOOKUP(Oliusala[[#This Row],[postnumer]],Sveitarfelog[#All],5,FALSE)</f>
        <v>Norðurland eystra</v>
      </c>
      <c r="F10841" t="s">
        <v>24</v>
      </c>
      <c r="G10841" t="s">
        <v>24</v>
      </c>
      <c r="H10841" t="s">
        <v>58</v>
      </c>
      <c r="I10841" s="1">
        <v>77529</v>
      </c>
      <c r="J10841" s="2">
        <f>VLOOKUP(Oliusala[[#This Row],[tegund]],Tegundir!$B$2:$D$19,3,FALSE)*Oliusala[[#This Row],[magn]]/1000</f>
        <v>67.062585000000013</v>
      </c>
      <c r="K10841">
        <v>2018</v>
      </c>
      <c r="L10841" t="s">
        <v>18</v>
      </c>
      <c r="M10841" s="144" t="s">
        <v>59</v>
      </c>
    </row>
    <row r="10842" spans="1:15" x14ac:dyDescent="0.2">
      <c r="A10842" t="s">
        <v>63</v>
      </c>
      <c r="B10842" s="144" t="s">
        <v>148</v>
      </c>
      <c r="C10842">
        <v>675</v>
      </c>
      <c r="D10842" t="str">
        <f>VLOOKUP(Oliusala[[#This Row],[postnumer]],Sveitarfelog[#All],4,FALSE)</f>
        <v>Norðurþing,Tjörneshreppur</v>
      </c>
      <c r="E10842" t="str">
        <f>VLOOKUP(Oliusala[[#This Row],[postnumer]],Sveitarfelog[#All],5,FALSE)</f>
        <v>Norðurland eystra</v>
      </c>
      <c r="F10842" t="s">
        <v>25</v>
      </c>
      <c r="G10842" t="s">
        <v>24</v>
      </c>
      <c r="H10842" t="s">
        <v>58</v>
      </c>
      <c r="I10842" s="1">
        <v>22414</v>
      </c>
      <c r="J10842" s="2">
        <f>VLOOKUP(Oliusala[[#This Row],[tegund]],Tegundir!$B$2:$D$19,3,FALSE)*Oliusala[[#This Row],[magn]]/1000</f>
        <v>19.388110000000001</v>
      </c>
      <c r="K10842">
        <v>2018</v>
      </c>
      <c r="L10842" t="s">
        <v>19</v>
      </c>
      <c r="M10842" s="144" t="s">
        <v>59</v>
      </c>
      <c r="O10842" s="144" t="s">
        <v>1997</v>
      </c>
    </row>
    <row r="10843" spans="1:15" x14ac:dyDescent="0.2">
      <c r="A10843" t="s">
        <v>63</v>
      </c>
      <c r="B10843" s="144" t="s">
        <v>150</v>
      </c>
      <c r="C10843">
        <v>680</v>
      </c>
      <c r="D10843" t="str">
        <f>VLOOKUP(Oliusala[[#This Row],[postnumer]],Sveitarfelog[#All],4,FALSE)</f>
        <v>Langanesbyggð</v>
      </c>
      <c r="E10843" t="str">
        <f>VLOOKUP(Oliusala[[#This Row],[postnumer]],Sveitarfelog[#All],5,FALSE)</f>
        <v>Norðurland eystra</v>
      </c>
      <c r="F10843" t="s">
        <v>24</v>
      </c>
      <c r="G10843" t="s">
        <v>24</v>
      </c>
      <c r="H10843" t="s">
        <v>58</v>
      </c>
      <c r="I10843" s="1">
        <v>300907</v>
      </c>
      <c r="J10843" s="2">
        <f>VLOOKUP(Oliusala[[#This Row],[tegund]],Tegundir!$B$2:$D$19,3,FALSE)*Oliusala[[#This Row],[magn]]/1000</f>
        <v>260.28455500000001</v>
      </c>
      <c r="K10843">
        <v>2018</v>
      </c>
      <c r="L10843" t="s">
        <v>18</v>
      </c>
      <c r="M10843" s="144" t="s">
        <v>59</v>
      </c>
    </row>
    <row r="10844" spans="1:15" x14ac:dyDescent="0.2">
      <c r="A10844" t="s">
        <v>150</v>
      </c>
      <c r="B10844" s="144" t="s">
        <v>150</v>
      </c>
      <c r="C10844">
        <v>680</v>
      </c>
      <c r="D10844" t="str">
        <f>VLOOKUP(Oliusala[[#This Row],[postnumer]],Sveitarfelog[#All],4,FALSE)</f>
        <v>Langanesbyggð</v>
      </c>
      <c r="E10844" t="str">
        <f>VLOOKUP(Oliusala[[#This Row],[postnumer]],Sveitarfelog[#All],5,FALSE)</f>
        <v>Norðurland eystra</v>
      </c>
      <c r="F10844" t="s">
        <v>24</v>
      </c>
      <c r="G10844" t="s">
        <v>24</v>
      </c>
      <c r="H10844" t="s">
        <v>58</v>
      </c>
      <c r="I10844" s="1">
        <v>18834</v>
      </c>
      <c r="J10844" s="2">
        <f>VLOOKUP(Oliusala[[#This Row],[tegund]],Tegundir!$B$2:$D$19,3,FALSE)*Oliusala[[#This Row],[magn]]/1000</f>
        <v>16.291409999999999</v>
      </c>
      <c r="K10844">
        <v>2018</v>
      </c>
      <c r="L10844" t="s">
        <v>18</v>
      </c>
      <c r="M10844" s="144" t="s">
        <v>59</v>
      </c>
    </row>
    <row r="10845" spans="1:15" x14ac:dyDescent="0.2">
      <c r="A10845" t="s">
        <v>150</v>
      </c>
      <c r="B10845" s="144" t="s">
        <v>150</v>
      </c>
      <c r="C10845">
        <v>680</v>
      </c>
      <c r="D10845" t="str">
        <f>VLOOKUP(Oliusala[[#This Row],[postnumer]],Sveitarfelog[#All],4,FALSE)</f>
        <v>Langanesbyggð</v>
      </c>
      <c r="E10845" t="str">
        <f>VLOOKUP(Oliusala[[#This Row],[postnumer]],Sveitarfelog[#All],5,FALSE)</f>
        <v>Norðurland eystra</v>
      </c>
      <c r="F10845" t="s">
        <v>29</v>
      </c>
      <c r="G10845" t="s">
        <v>24</v>
      </c>
      <c r="H10845" t="s">
        <v>58</v>
      </c>
      <c r="I10845" s="1">
        <v>1438233</v>
      </c>
      <c r="J10845" s="2">
        <f>VLOOKUP(Oliusala[[#This Row],[tegund]],Tegundir!$B$2:$D$19,3,FALSE)*Oliusala[[#This Row],[magn]]/1000</f>
        <v>1244.071545</v>
      </c>
      <c r="K10845">
        <v>2018</v>
      </c>
      <c r="L10845" t="s">
        <v>19</v>
      </c>
      <c r="M10845" s="144" t="s">
        <v>59</v>
      </c>
      <c r="O10845" s="144" t="s">
        <v>1998</v>
      </c>
    </row>
    <row r="10846" spans="1:15" x14ac:dyDescent="0.2">
      <c r="A10846" t="s">
        <v>63</v>
      </c>
      <c r="B10846" s="144" t="s">
        <v>150</v>
      </c>
      <c r="C10846">
        <v>680</v>
      </c>
      <c r="D10846" t="str">
        <f>VLOOKUP(Oliusala[[#This Row],[postnumer]],Sveitarfelog[#All],4,FALSE)</f>
        <v>Langanesbyggð</v>
      </c>
      <c r="E10846" t="str">
        <f>VLOOKUP(Oliusala[[#This Row],[postnumer]],Sveitarfelog[#All],5,FALSE)</f>
        <v>Norðurland eystra</v>
      </c>
      <c r="F10846" t="s">
        <v>25</v>
      </c>
      <c r="G10846" t="s">
        <v>24</v>
      </c>
      <c r="H10846" t="s">
        <v>58</v>
      </c>
      <c r="I10846" s="1">
        <v>32004</v>
      </c>
      <c r="J10846" s="2">
        <f>VLOOKUP(Oliusala[[#This Row],[tegund]],Tegundir!$B$2:$D$19,3,FALSE)*Oliusala[[#This Row],[magn]]/1000</f>
        <v>27.68346</v>
      </c>
      <c r="K10846">
        <v>2018</v>
      </c>
      <c r="L10846" t="s">
        <v>18</v>
      </c>
      <c r="M10846" s="144" t="s">
        <v>59</v>
      </c>
    </row>
    <row r="10847" spans="1:15" x14ac:dyDescent="0.2">
      <c r="A10847" t="s">
        <v>150</v>
      </c>
      <c r="B10847" s="144" t="s">
        <v>150</v>
      </c>
      <c r="C10847">
        <v>680</v>
      </c>
      <c r="D10847" t="str">
        <f>VLOOKUP(Oliusala[[#This Row],[postnumer]],Sveitarfelog[#All],4,FALSE)</f>
        <v>Langanesbyggð</v>
      </c>
      <c r="E10847" t="str">
        <f>VLOOKUP(Oliusala[[#This Row],[postnumer]],Sveitarfelog[#All],5,FALSE)</f>
        <v>Norðurland eystra</v>
      </c>
      <c r="F10847" t="s">
        <v>29</v>
      </c>
      <c r="G10847" t="s">
        <v>24</v>
      </c>
      <c r="H10847" t="s">
        <v>61</v>
      </c>
      <c r="I10847" s="1">
        <v>278273</v>
      </c>
      <c r="J10847" s="2">
        <f>VLOOKUP(Oliusala[[#This Row],[tegund]],Tegundir!$B$2:$D$19,3,FALSE)*Oliusala[[#This Row],[magn]]/1000</f>
        <v>240.70614499999999</v>
      </c>
      <c r="K10847">
        <v>2018</v>
      </c>
      <c r="L10847" t="s">
        <v>19</v>
      </c>
      <c r="M10847" s="144" t="s">
        <v>62</v>
      </c>
      <c r="O10847" s="144" t="s">
        <v>1998</v>
      </c>
    </row>
    <row r="10848" spans="1:15" x14ac:dyDescent="0.2">
      <c r="A10848" t="s">
        <v>57</v>
      </c>
      <c r="B10848" s="144" t="s">
        <v>151</v>
      </c>
      <c r="C10848">
        <v>685</v>
      </c>
      <c r="D10848" t="str">
        <f>VLOOKUP(Oliusala[[#This Row],[postnumer]],Sveitarfelog[#All],4,FALSE)</f>
        <v>Langanesbyggð</v>
      </c>
      <c r="E10848" t="str">
        <f>VLOOKUP(Oliusala[[#This Row],[postnumer]],Sveitarfelog[#All],5,FALSE)</f>
        <v>Norðurland eystra</v>
      </c>
      <c r="F10848" t="s">
        <v>24</v>
      </c>
      <c r="G10848" t="s">
        <v>24</v>
      </c>
      <c r="H10848" s="1" t="s">
        <v>60</v>
      </c>
      <c r="I10848" s="1">
        <v>1200</v>
      </c>
      <c r="J10848" s="2">
        <f>VLOOKUP(Oliusala[[#This Row],[tegund]],Tegundir!$B$2:$D$19,3,FALSE)*Oliusala[[#This Row],[magn]]/1000</f>
        <v>1.038</v>
      </c>
      <c r="K10848">
        <v>2018</v>
      </c>
      <c r="L10848" t="s">
        <v>18</v>
      </c>
      <c r="M10848" s="144" t="s">
        <v>59</v>
      </c>
    </row>
    <row r="10849" spans="1:15" x14ac:dyDescent="0.2">
      <c r="A10849" t="s">
        <v>63</v>
      </c>
      <c r="B10849" s="144" t="s">
        <v>151</v>
      </c>
      <c r="C10849">
        <v>685</v>
      </c>
      <c r="D10849" t="str">
        <f>VLOOKUP(Oliusala[[#This Row],[postnumer]],Sveitarfelog[#All],4,FALSE)</f>
        <v>Langanesbyggð</v>
      </c>
      <c r="E10849" t="str">
        <f>VLOOKUP(Oliusala[[#This Row],[postnumer]],Sveitarfelog[#All],5,FALSE)</f>
        <v>Norðurland eystra</v>
      </c>
      <c r="F10849" t="s">
        <v>24</v>
      </c>
      <c r="G10849" t="s">
        <v>24</v>
      </c>
      <c r="H10849" s="1" t="s">
        <v>58</v>
      </c>
      <c r="I10849" s="1">
        <v>51872</v>
      </c>
      <c r="J10849" s="2">
        <f>VLOOKUP(Oliusala[[#This Row],[tegund]],Tegundir!$B$2:$D$19,3,FALSE)*Oliusala[[#This Row],[magn]]/1000</f>
        <v>44.869279999999996</v>
      </c>
      <c r="K10849">
        <v>2018</v>
      </c>
      <c r="L10849" t="s">
        <v>18</v>
      </c>
      <c r="M10849" s="144" t="s">
        <v>59</v>
      </c>
    </row>
    <row r="10850" spans="1:15" x14ac:dyDescent="0.2">
      <c r="A10850" t="s">
        <v>150</v>
      </c>
      <c r="B10850" s="144" t="s">
        <v>150</v>
      </c>
      <c r="C10850">
        <v>680</v>
      </c>
      <c r="D10850" t="str">
        <f>VLOOKUP(Oliusala[[#This Row],[postnumer]],Sveitarfelog[#All],4,FALSE)</f>
        <v>Langanesbyggð</v>
      </c>
      <c r="E10850" t="str">
        <f>VLOOKUP(Oliusala[[#This Row],[postnumer]],Sveitarfelog[#All],5,FALSE)</f>
        <v>Norðurland eystra</v>
      </c>
      <c r="F10850" t="s">
        <v>25</v>
      </c>
      <c r="G10850" t="s">
        <v>24</v>
      </c>
      <c r="H10850" t="s">
        <v>58</v>
      </c>
      <c r="I10850" s="1">
        <v>211308</v>
      </c>
      <c r="J10850" s="2">
        <f>VLOOKUP(Oliusala[[#This Row],[tegund]],Tegundir!$B$2:$D$19,3,FALSE)*Oliusala[[#This Row],[magn]]/1000</f>
        <v>182.78142</v>
      </c>
      <c r="K10850">
        <v>2018</v>
      </c>
      <c r="L10850" t="s">
        <v>1955</v>
      </c>
      <c r="M10850" s="144" t="s">
        <v>59</v>
      </c>
    </row>
    <row r="10851" spans="1:15" x14ac:dyDescent="0.2">
      <c r="A10851" t="s">
        <v>57</v>
      </c>
      <c r="B10851" s="144" t="s">
        <v>151</v>
      </c>
      <c r="C10851">
        <v>685</v>
      </c>
      <c r="D10851" t="str">
        <f>VLOOKUP(Oliusala[[#This Row],[postnumer]],Sveitarfelog[#All],4,FALSE)</f>
        <v>Langanesbyggð</v>
      </c>
      <c r="E10851" t="str">
        <f>VLOOKUP(Oliusala[[#This Row],[postnumer]],Sveitarfelog[#All],5,FALSE)</f>
        <v>Norðurland eystra</v>
      </c>
      <c r="F10851" t="s">
        <v>25</v>
      </c>
      <c r="G10851" t="s">
        <v>24</v>
      </c>
      <c r="H10851" s="1" t="s">
        <v>60</v>
      </c>
      <c r="I10851" s="1">
        <v>168852</v>
      </c>
      <c r="J10851" s="2">
        <f>VLOOKUP(Oliusala[[#This Row],[tegund]],Tegundir!$B$2:$D$19,3,FALSE)*Oliusala[[#This Row],[magn]]/1000</f>
        <v>146.05698000000001</v>
      </c>
      <c r="K10851">
        <v>2018</v>
      </c>
      <c r="L10851" t="s">
        <v>1955</v>
      </c>
      <c r="M10851" s="144" t="s">
        <v>59</v>
      </c>
    </row>
    <row r="10852" spans="1:15" x14ac:dyDescent="0.2">
      <c r="A10852" t="s">
        <v>63</v>
      </c>
      <c r="B10852" s="144" t="s">
        <v>151</v>
      </c>
      <c r="C10852">
        <v>685</v>
      </c>
      <c r="D10852" t="str">
        <f>VLOOKUP(Oliusala[[#This Row],[postnumer]],Sveitarfelog[#All],4,FALSE)</f>
        <v>Langanesbyggð</v>
      </c>
      <c r="E10852" t="str">
        <f>VLOOKUP(Oliusala[[#This Row],[postnumer]],Sveitarfelog[#All],5,FALSE)</f>
        <v>Norðurland eystra</v>
      </c>
      <c r="F10852" t="s">
        <v>25</v>
      </c>
      <c r="G10852" t="s">
        <v>24</v>
      </c>
      <c r="H10852" s="1" t="s">
        <v>58</v>
      </c>
      <c r="I10852" s="1">
        <v>17920</v>
      </c>
      <c r="J10852" s="2">
        <f>VLOOKUP(Oliusala[[#This Row],[tegund]],Tegundir!$B$2:$D$19,3,FALSE)*Oliusala[[#This Row],[magn]]/1000</f>
        <v>15.5008</v>
      </c>
      <c r="K10852">
        <v>2018</v>
      </c>
      <c r="L10852" t="s">
        <v>18</v>
      </c>
      <c r="M10852" s="144" t="s">
        <v>59</v>
      </c>
    </row>
    <row r="10853" spans="1:15" x14ac:dyDescent="0.2">
      <c r="A10853" t="s">
        <v>63</v>
      </c>
      <c r="B10853" s="144" t="s">
        <v>97</v>
      </c>
      <c r="C10853">
        <v>690</v>
      </c>
      <c r="D10853" t="str">
        <f>VLOOKUP(Oliusala[[#This Row],[postnumer]],Sveitarfelog[#All],4,FALSE)</f>
        <v>Vopnafjarðarhreppur</v>
      </c>
      <c r="E10853" t="str">
        <f>VLOOKUP(Oliusala[[#This Row],[postnumer]],Sveitarfelog[#All],5,FALSE)</f>
        <v>Austurland</v>
      </c>
      <c r="F10853" t="s">
        <v>24</v>
      </c>
      <c r="G10853" t="s">
        <v>24</v>
      </c>
      <c r="H10853" t="s">
        <v>58</v>
      </c>
      <c r="I10853" s="1">
        <v>329120</v>
      </c>
      <c r="J10853" s="2">
        <f>VLOOKUP(Oliusala[[#This Row],[tegund]],Tegundir!$B$2:$D$19,3,FALSE)*Oliusala[[#This Row],[magn]]/1000</f>
        <v>284.68880000000001</v>
      </c>
      <c r="K10853">
        <v>2018</v>
      </c>
      <c r="L10853" t="s">
        <v>18</v>
      </c>
      <c r="M10853" s="144" t="s">
        <v>59</v>
      </c>
    </row>
    <row r="10854" spans="1:15" x14ac:dyDescent="0.2">
      <c r="A10854" t="s">
        <v>122</v>
      </c>
      <c r="B10854" s="144" t="s">
        <v>122</v>
      </c>
      <c r="C10854">
        <v>550</v>
      </c>
      <c r="D10854" t="str">
        <f>VLOOKUP(Oliusala[[#This Row],[postnumer]],Sveitarfelog[#All],4,FALSE)</f>
        <v>Skagafjörður</v>
      </c>
      <c r="E10854" t="str">
        <f>VLOOKUP(Oliusala[[#This Row],[postnumer]],Sveitarfelog[#All],5,FALSE)</f>
        <v>Norðurland vestra</v>
      </c>
      <c r="F10854" t="s">
        <v>24</v>
      </c>
      <c r="G10854" t="s">
        <v>24</v>
      </c>
      <c r="H10854" s="1" t="s">
        <v>58</v>
      </c>
      <c r="I10854" s="1">
        <v>335720</v>
      </c>
      <c r="J10854" s="2">
        <f>VLOOKUP(Oliusala[[#This Row],[tegund]],Tegundir!$B$2:$D$19,3,FALSE)*Oliusala[[#This Row],[magn]]/1000</f>
        <v>290.39779999999996</v>
      </c>
      <c r="K10854">
        <v>2018</v>
      </c>
      <c r="L10854" t="s">
        <v>1955</v>
      </c>
      <c r="M10854" s="144" t="s">
        <v>59</v>
      </c>
      <c r="N10854" s="144" t="s">
        <v>1939</v>
      </c>
    </row>
    <row r="10855" spans="1:15" x14ac:dyDescent="0.2">
      <c r="A10855" t="s">
        <v>122</v>
      </c>
      <c r="B10855" s="144" t="s">
        <v>122</v>
      </c>
      <c r="C10855">
        <v>550</v>
      </c>
      <c r="D10855" t="str">
        <f>VLOOKUP(Oliusala[[#This Row],[postnumer]],Sveitarfelog[#All],4,FALSE)</f>
        <v>Skagafjörður</v>
      </c>
      <c r="E10855" t="str">
        <f>VLOOKUP(Oliusala[[#This Row],[postnumer]],Sveitarfelog[#All],5,FALSE)</f>
        <v>Norðurland vestra</v>
      </c>
      <c r="F10855" t="s">
        <v>24</v>
      </c>
      <c r="G10855" t="s">
        <v>24</v>
      </c>
      <c r="H10855" s="1" t="s">
        <v>58</v>
      </c>
      <c r="I10855" s="1">
        <v>335720</v>
      </c>
      <c r="J10855" s="2">
        <f>VLOOKUP(Oliusala[[#This Row],[tegund]],Tegundir!$B$2:$D$19,3,FALSE)*Oliusala[[#This Row],[magn]]/1000</f>
        <v>290.39779999999996</v>
      </c>
      <c r="K10855">
        <v>2018</v>
      </c>
      <c r="L10855" t="s">
        <v>18</v>
      </c>
      <c r="M10855" s="144" t="s">
        <v>59</v>
      </c>
      <c r="N10855" s="144" t="s">
        <v>1939</v>
      </c>
    </row>
    <row r="10856" spans="1:15" x14ac:dyDescent="0.2">
      <c r="A10856" t="s">
        <v>69</v>
      </c>
      <c r="B10856" s="144" t="s">
        <v>97</v>
      </c>
      <c r="C10856">
        <v>690</v>
      </c>
      <c r="D10856" t="str">
        <f>VLOOKUP(Oliusala[[#This Row],[postnumer]],Sveitarfelog[#All],4,FALSE)</f>
        <v>Vopnafjarðarhreppur</v>
      </c>
      <c r="E10856" t="str">
        <f>VLOOKUP(Oliusala[[#This Row],[postnumer]],Sveitarfelog[#All],5,FALSE)</f>
        <v>Austurland</v>
      </c>
      <c r="F10856" t="s">
        <v>25</v>
      </c>
      <c r="G10856" t="s">
        <v>24</v>
      </c>
      <c r="H10856" t="s">
        <v>60</v>
      </c>
      <c r="I10856" s="1">
        <v>6780</v>
      </c>
      <c r="J10856" s="2">
        <f>VLOOKUP(Oliusala[[#This Row],[tegund]],Tegundir!$B$2:$D$19,3,FALSE)*Oliusala[[#This Row],[magn]]/1000</f>
        <v>5.8647</v>
      </c>
      <c r="K10856">
        <v>2018</v>
      </c>
      <c r="L10856" t="s">
        <v>1955</v>
      </c>
      <c r="M10856" s="144" t="s">
        <v>59</v>
      </c>
    </row>
    <row r="10857" spans="1:15" x14ac:dyDescent="0.2">
      <c r="A10857" t="s">
        <v>97</v>
      </c>
      <c r="B10857" s="144" t="s">
        <v>97</v>
      </c>
      <c r="C10857">
        <v>690</v>
      </c>
      <c r="D10857" t="str">
        <f>VLOOKUP(Oliusala[[#This Row],[postnumer]],Sveitarfelog[#All],4,FALSE)</f>
        <v>Vopnafjarðarhreppur</v>
      </c>
      <c r="E10857" t="str">
        <f>VLOOKUP(Oliusala[[#This Row],[postnumer]],Sveitarfelog[#All],5,FALSE)</f>
        <v>Austurland</v>
      </c>
      <c r="F10857" t="s">
        <v>25</v>
      </c>
      <c r="G10857" t="s">
        <v>24</v>
      </c>
      <c r="H10857" t="s">
        <v>60</v>
      </c>
      <c r="I10857" s="1">
        <v>1129</v>
      </c>
      <c r="J10857" s="2">
        <f>VLOOKUP(Oliusala[[#This Row],[tegund]],Tegundir!$B$2:$D$19,3,FALSE)*Oliusala[[#This Row],[magn]]/1000</f>
        <v>0.97658500000000004</v>
      </c>
      <c r="K10857">
        <v>2018</v>
      </c>
      <c r="L10857" t="s">
        <v>1955</v>
      </c>
      <c r="M10857" s="144" t="s">
        <v>59</v>
      </c>
    </row>
    <row r="10858" spans="1:15" x14ac:dyDescent="0.2">
      <c r="A10858" t="s">
        <v>63</v>
      </c>
      <c r="B10858" s="144" t="s">
        <v>97</v>
      </c>
      <c r="C10858">
        <v>690</v>
      </c>
      <c r="D10858" t="str">
        <f>VLOOKUP(Oliusala[[#This Row],[postnumer]],Sveitarfelog[#All],4,FALSE)</f>
        <v>Vopnafjarðarhreppur</v>
      </c>
      <c r="E10858" t="str">
        <f>VLOOKUP(Oliusala[[#This Row],[postnumer]],Sveitarfelog[#All],5,FALSE)</f>
        <v>Austurland</v>
      </c>
      <c r="F10858" t="s">
        <v>25</v>
      </c>
      <c r="G10858" t="s">
        <v>24</v>
      </c>
      <c r="H10858" t="s">
        <v>58</v>
      </c>
      <c r="I10858" s="1">
        <v>49778</v>
      </c>
      <c r="J10858" s="2">
        <f>VLOOKUP(Oliusala[[#This Row],[tegund]],Tegundir!$B$2:$D$19,3,FALSE)*Oliusala[[#This Row],[magn]]/1000</f>
        <v>43.057970000000005</v>
      </c>
      <c r="K10858">
        <v>2018</v>
      </c>
      <c r="L10858" t="s">
        <v>19</v>
      </c>
      <c r="M10858" s="144" t="s">
        <v>59</v>
      </c>
      <c r="O10858" s="144" t="s">
        <v>1997</v>
      </c>
    </row>
    <row r="10859" spans="1:15" x14ac:dyDescent="0.2">
      <c r="A10859" t="s">
        <v>97</v>
      </c>
      <c r="B10859" s="144" t="s">
        <v>97</v>
      </c>
      <c r="C10859">
        <v>690</v>
      </c>
      <c r="D10859" t="str">
        <f>VLOOKUP(Oliusala[[#This Row],[postnumer]],Sveitarfelog[#All],4,FALSE)</f>
        <v>Vopnafjarðarhreppur</v>
      </c>
      <c r="E10859" t="str">
        <f>VLOOKUP(Oliusala[[#This Row],[postnumer]],Sveitarfelog[#All],5,FALSE)</f>
        <v>Austurland</v>
      </c>
      <c r="F10859" t="s">
        <v>25</v>
      </c>
      <c r="G10859" t="s">
        <v>24</v>
      </c>
      <c r="H10859" t="s">
        <v>58</v>
      </c>
      <c r="I10859" s="1">
        <v>167243</v>
      </c>
      <c r="J10859" s="2">
        <f>VLOOKUP(Oliusala[[#This Row],[tegund]],Tegundir!$B$2:$D$19,3,FALSE)*Oliusala[[#This Row],[magn]]/1000</f>
        <v>144.66519500000001</v>
      </c>
      <c r="K10859">
        <v>2018</v>
      </c>
      <c r="L10859" t="s">
        <v>1955</v>
      </c>
      <c r="M10859" s="144" t="s">
        <v>59</v>
      </c>
    </row>
    <row r="10860" spans="1:15" x14ac:dyDescent="0.2">
      <c r="A10860" t="s">
        <v>97</v>
      </c>
      <c r="B10860" s="144" t="s">
        <v>97</v>
      </c>
      <c r="C10860">
        <v>690</v>
      </c>
      <c r="D10860" t="str">
        <f>VLOOKUP(Oliusala[[#This Row],[postnumer]],Sveitarfelog[#All],4,FALSE)</f>
        <v>Vopnafjarðarhreppur</v>
      </c>
      <c r="E10860" t="str">
        <f>VLOOKUP(Oliusala[[#This Row],[postnumer]],Sveitarfelog[#All],5,FALSE)</f>
        <v>Austurland</v>
      </c>
      <c r="F10860" t="s">
        <v>29</v>
      </c>
      <c r="G10860" t="s">
        <v>24</v>
      </c>
      <c r="H10860" t="s">
        <v>58</v>
      </c>
      <c r="I10860" s="1">
        <v>6030653</v>
      </c>
      <c r="J10860" s="2">
        <f>VLOOKUP(Oliusala[[#This Row],[tegund]],Tegundir!$B$2:$D$19,3,FALSE)*Oliusala[[#This Row],[magn]]/1000</f>
        <v>5216.5148449999997</v>
      </c>
      <c r="K10860">
        <v>2018</v>
      </c>
      <c r="L10860" t="s">
        <v>19</v>
      </c>
      <c r="M10860" s="144" t="s">
        <v>59</v>
      </c>
      <c r="O10860" s="144" t="s">
        <v>1998</v>
      </c>
    </row>
    <row r="10861" spans="1:15" x14ac:dyDescent="0.2">
      <c r="A10861" t="s">
        <v>97</v>
      </c>
      <c r="B10861" s="144" t="s">
        <v>97</v>
      </c>
      <c r="C10861">
        <v>690</v>
      </c>
      <c r="D10861" t="str">
        <f>VLOOKUP(Oliusala[[#This Row],[postnumer]],Sveitarfelog[#All],4,FALSE)</f>
        <v>Vopnafjarðarhreppur</v>
      </c>
      <c r="E10861" t="str">
        <f>VLOOKUP(Oliusala[[#This Row],[postnumer]],Sveitarfelog[#All],5,FALSE)</f>
        <v>Austurland</v>
      </c>
      <c r="F10861" t="s">
        <v>30</v>
      </c>
      <c r="G10861" t="s">
        <v>24</v>
      </c>
      <c r="H10861" t="s">
        <v>58</v>
      </c>
      <c r="I10861" s="1">
        <v>516506</v>
      </c>
      <c r="J10861" s="2">
        <f>VLOOKUP(Oliusala[[#This Row],[tegund]],Tegundir!$B$2:$D$19,3,FALSE)*Oliusala[[#This Row],[magn]]/1000</f>
        <v>446.77769000000001</v>
      </c>
      <c r="K10861">
        <v>2018</v>
      </c>
      <c r="L10861" t="s">
        <v>1955</v>
      </c>
      <c r="M10861" s="144" t="s">
        <v>59</v>
      </c>
    </row>
    <row r="10862" spans="1:15" x14ac:dyDescent="0.2">
      <c r="A10862" t="s">
        <v>97</v>
      </c>
      <c r="B10862" s="144" t="s">
        <v>97</v>
      </c>
      <c r="C10862">
        <v>690</v>
      </c>
      <c r="D10862" t="str">
        <f>VLOOKUP(Oliusala[[#This Row],[postnumer]],Sveitarfelog[#All],4,FALSE)</f>
        <v>Vopnafjarðarhreppur</v>
      </c>
      <c r="E10862" t="str">
        <f>VLOOKUP(Oliusala[[#This Row],[postnumer]],Sveitarfelog[#All],5,FALSE)</f>
        <v>Austurland</v>
      </c>
      <c r="F10862" t="s">
        <v>29</v>
      </c>
      <c r="G10862" t="s">
        <v>24</v>
      </c>
      <c r="H10862" t="s">
        <v>61</v>
      </c>
      <c r="I10862" s="1">
        <v>96270</v>
      </c>
      <c r="J10862" s="2">
        <f>VLOOKUP(Oliusala[[#This Row],[tegund]],Tegundir!$B$2:$D$19,3,FALSE)*Oliusala[[#This Row],[magn]]/1000</f>
        <v>83.27355</v>
      </c>
      <c r="K10862">
        <v>2018</v>
      </c>
      <c r="L10862" t="s">
        <v>19</v>
      </c>
      <c r="M10862" s="144" t="s">
        <v>62</v>
      </c>
      <c r="O10862" s="144" t="s">
        <v>1998</v>
      </c>
    </row>
    <row r="10863" spans="1:15" x14ac:dyDescent="0.2">
      <c r="A10863" t="s">
        <v>69</v>
      </c>
      <c r="B10863" s="144" t="s">
        <v>152</v>
      </c>
      <c r="C10863">
        <v>700</v>
      </c>
      <c r="D10863" t="str">
        <f>VLOOKUP(Oliusala[[#This Row],[postnumer]],Sveitarfelog[#All],4,FALSE)</f>
        <v>Fljótsdalshreppur,Múlaþing</v>
      </c>
      <c r="E10863" t="str">
        <f>VLOOKUP(Oliusala[[#This Row],[postnumer]],Sveitarfelog[#All],5,FALSE)</f>
        <v>Austurland</v>
      </c>
      <c r="F10863" t="s">
        <v>24</v>
      </c>
      <c r="G10863" t="s">
        <v>24</v>
      </c>
      <c r="H10863" s="1" t="s">
        <v>60</v>
      </c>
      <c r="I10863" s="1">
        <v>7180</v>
      </c>
      <c r="J10863" s="2">
        <f>VLOOKUP(Oliusala[[#This Row],[tegund]],Tegundir!$B$2:$D$19,3,FALSE)*Oliusala[[#This Row],[magn]]/1000</f>
        <v>6.2107000000000001</v>
      </c>
      <c r="K10863">
        <v>2018</v>
      </c>
      <c r="L10863" t="s">
        <v>18</v>
      </c>
      <c r="M10863" s="144" t="s">
        <v>59</v>
      </c>
    </row>
    <row r="10864" spans="1:15" x14ac:dyDescent="0.2">
      <c r="A10864" t="s">
        <v>57</v>
      </c>
      <c r="B10864" s="144" t="s">
        <v>152</v>
      </c>
      <c r="C10864">
        <v>700</v>
      </c>
      <c r="D10864" t="str">
        <f>VLOOKUP(Oliusala[[#This Row],[postnumer]],Sveitarfelog[#All],4,FALSE)</f>
        <v>Fljótsdalshreppur,Múlaþing</v>
      </c>
      <c r="E10864" t="str">
        <f>VLOOKUP(Oliusala[[#This Row],[postnumer]],Sveitarfelog[#All],5,FALSE)</f>
        <v>Austurland</v>
      </c>
      <c r="F10864" t="s">
        <v>24</v>
      </c>
      <c r="G10864" t="s">
        <v>24</v>
      </c>
      <c r="H10864" s="1" t="s">
        <v>60</v>
      </c>
      <c r="I10864" s="1">
        <v>58299</v>
      </c>
      <c r="J10864" s="2">
        <f>VLOOKUP(Oliusala[[#This Row],[tegund]],Tegundir!$B$2:$D$19,3,FALSE)*Oliusala[[#This Row],[magn]]/1000</f>
        <v>50.428635</v>
      </c>
      <c r="K10864">
        <v>2018</v>
      </c>
      <c r="L10864" t="s">
        <v>18</v>
      </c>
      <c r="M10864" s="144" t="s">
        <v>59</v>
      </c>
    </row>
    <row r="10865" spans="1:13" x14ac:dyDescent="0.2">
      <c r="A10865" t="s">
        <v>63</v>
      </c>
      <c r="B10865" s="144" t="s">
        <v>152</v>
      </c>
      <c r="C10865">
        <v>700</v>
      </c>
      <c r="D10865" t="str">
        <f>VLOOKUP(Oliusala[[#This Row],[postnumer]],Sveitarfelog[#All],4,FALSE)</f>
        <v>Fljótsdalshreppur,Múlaþing</v>
      </c>
      <c r="E10865" t="str">
        <f>VLOOKUP(Oliusala[[#This Row],[postnumer]],Sveitarfelog[#All],5,FALSE)</f>
        <v>Austurland</v>
      </c>
      <c r="F10865" t="s">
        <v>24</v>
      </c>
      <c r="G10865" t="s">
        <v>24</v>
      </c>
      <c r="H10865" t="s">
        <v>58</v>
      </c>
      <c r="I10865" s="1">
        <v>3212640</v>
      </c>
      <c r="J10865" s="2">
        <f>VLOOKUP(Oliusala[[#This Row],[tegund]],Tegundir!$B$2:$D$19,3,FALSE)*Oliusala[[#This Row],[magn]]/1000</f>
        <v>2778.9336000000003</v>
      </c>
      <c r="K10865">
        <v>2018</v>
      </c>
      <c r="L10865" t="s">
        <v>18</v>
      </c>
      <c r="M10865" s="144" t="s">
        <v>59</v>
      </c>
    </row>
    <row r="10866" spans="1:13" x14ac:dyDescent="0.2">
      <c r="A10866" t="s">
        <v>63</v>
      </c>
      <c r="B10866" s="144" t="s">
        <v>152</v>
      </c>
      <c r="C10866">
        <v>700</v>
      </c>
      <c r="D10866" t="str">
        <f>VLOOKUP(Oliusala[[#This Row],[postnumer]],Sveitarfelog[#All],4,FALSE)</f>
        <v>Fljótsdalshreppur,Múlaþing</v>
      </c>
      <c r="E10866" t="str">
        <f>VLOOKUP(Oliusala[[#This Row],[postnumer]],Sveitarfelog[#All],5,FALSE)</f>
        <v>Austurland</v>
      </c>
      <c r="F10866" t="s">
        <v>24</v>
      </c>
      <c r="G10866" t="s">
        <v>24</v>
      </c>
      <c r="H10866" s="1" t="s">
        <v>58</v>
      </c>
      <c r="I10866" s="1">
        <v>666455</v>
      </c>
      <c r="J10866" s="2">
        <f>VLOOKUP(Oliusala[[#This Row],[tegund]],Tegundir!$B$2:$D$19,3,FALSE)*Oliusala[[#This Row],[magn]]/1000</f>
        <v>576.48357499999997</v>
      </c>
      <c r="K10866">
        <v>2018</v>
      </c>
      <c r="L10866" t="s">
        <v>18</v>
      </c>
      <c r="M10866" s="144" t="s">
        <v>59</v>
      </c>
    </row>
    <row r="10867" spans="1:13" x14ac:dyDescent="0.2">
      <c r="A10867" t="s">
        <v>69</v>
      </c>
      <c r="B10867" s="144" t="s">
        <v>152</v>
      </c>
      <c r="C10867">
        <v>700</v>
      </c>
      <c r="D10867" t="str">
        <f>VLOOKUP(Oliusala[[#This Row],[postnumer]],Sveitarfelog[#All],4,FALSE)</f>
        <v>Fljótsdalshreppur,Múlaþing</v>
      </c>
      <c r="E10867" t="str">
        <f>VLOOKUP(Oliusala[[#This Row],[postnumer]],Sveitarfelog[#All],5,FALSE)</f>
        <v>Austurland</v>
      </c>
      <c r="F10867" t="s">
        <v>25</v>
      </c>
      <c r="G10867" t="s">
        <v>24</v>
      </c>
      <c r="H10867" s="1" t="s">
        <v>60</v>
      </c>
      <c r="I10867" s="1">
        <v>64205</v>
      </c>
      <c r="J10867" s="2">
        <f>VLOOKUP(Oliusala[[#This Row],[tegund]],Tegundir!$B$2:$D$19,3,FALSE)*Oliusala[[#This Row],[magn]]/1000</f>
        <v>55.537324999999996</v>
      </c>
      <c r="K10867">
        <v>2018</v>
      </c>
      <c r="L10867" t="s">
        <v>1955</v>
      </c>
      <c r="M10867" s="144" t="s">
        <v>59</v>
      </c>
    </row>
    <row r="10868" spans="1:13" x14ac:dyDescent="0.2">
      <c r="A10868" t="s">
        <v>66</v>
      </c>
      <c r="B10868" s="144" t="s">
        <v>152</v>
      </c>
      <c r="C10868">
        <v>700</v>
      </c>
      <c r="D10868" t="str">
        <f>VLOOKUP(Oliusala[[#This Row],[postnumer]],Sveitarfelog[#All],4,FALSE)</f>
        <v>Fljótsdalshreppur,Múlaþing</v>
      </c>
      <c r="E10868" t="str">
        <f>VLOOKUP(Oliusala[[#This Row],[postnumer]],Sveitarfelog[#All],5,FALSE)</f>
        <v>Austurland</v>
      </c>
      <c r="F10868" t="s">
        <v>25</v>
      </c>
      <c r="G10868" t="s">
        <v>24</v>
      </c>
      <c r="H10868" t="s">
        <v>60</v>
      </c>
      <c r="I10868" s="1">
        <v>21199</v>
      </c>
      <c r="J10868" s="2">
        <f>VLOOKUP(Oliusala[[#This Row],[tegund]],Tegundir!$B$2:$D$19,3,FALSE)*Oliusala[[#This Row],[magn]]/1000</f>
        <v>18.337135</v>
      </c>
      <c r="K10868">
        <v>2018</v>
      </c>
      <c r="L10868" t="s">
        <v>1955</v>
      </c>
      <c r="M10868" s="144" t="s">
        <v>59</v>
      </c>
    </row>
    <row r="10869" spans="1:13" x14ac:dyDescent="0.2">
      <c r="A10869" t="s">
        <v>57</v>
      </c>
      <c r="B10869" s="144" t="s">
        <v>152</v>
      </c>
      <c r="C10869">
        <v>700</v>
      </c>
      <c r="D10869" t="str">
        <f>VLOOKUP(Oliusala[[#This Row],[postnumer]],Sveitarfelog[#All],4,FALSE)</f>
        <v>Fljótsdalshreppur,Múlaþing</v>
      </c>
      <c r="E10869" t="str">
        <f>VLOOKUP(Oliusala[[#This Row],[postnumer]],Sveitarfelog[#All],5,FALSE)</f>
        <v>Austurland</v>
      </c>
      <c r="F10869" t="s">
        <v>25</v>
      </c>
      <c r="G10869" t="s">
        <v>24</v>
      </c>
      <c r="H10869" s="1" t="s">
        <v>60</v>
      </c>
      <c r="I10869" s="1">
        <v>640590</v>
      </c>
      <c r="J10869" s="2">
        <f>VLOOKUP(Oliusala[[#This Row],[tegund]],Tegundir!$B$2:$D$19,3,FALSE)*Oliusala[[#This Row],[magn]]/1000</f>
        <v>554.11034999999993</v>
      </c>
      <c r="K10869">
        <v>2018</v>
      </c>
      <c r="L10869" t="s">
        <v>1955</v>
      </c>
      <c r="M10869" s="144" t="s">
        <v>59</v>
      </c>
    </row>
    <row r="10870" spans="1:13" x14ac:dyDescent="0.2">
      <c r="A10870" t="s">
        <v>63</v>
      </c>
      <c r="B10870" s="144" t="s">
        <v>152</v>
      </c>
      <c r="C10870">
        <v>700</v>
      </c>
      <c r="D10870" t="str">
        <f>VLOOKUP(Oliusala[[#This Row],[postnumer]],Sveitarfelog[#All],4,FALSE)</f>
        <v>Fljótsdalshreppur,Múlaþing</v>
      </c>
      <c r="E10870" t="str">
        <f>VLOOKUP(Oliusala[[#This Row],[postnumer]],Sveitarfelog[#All],5,FALSE)</f>
        <v>Austurland</v>
      </c>
      <c r="F10870" t="s">
        <v>25</v>
      </c>
      <c r="G10870" t="s">
        <v>24</v>
      </c>
      <c r="H10870" t="s">
        <v>58</v>
      </c>
      <c r="I10870" s="1">
        <v>295158</v>
      </c>
      <c r="J10870" s="2">
        <f>VLOOKUP(Oliusala[[#This Row],[tegund]],Tegundir!$B$2:$D$19,3,FALSE)*Oliusala[[#This Row],[magn]]/1000</f>
        <v>255.31166999999999</v>
      </c>
      <c r="K10870">
        <v>2018</v>
      </c>
      <c r="L10870" t="s">
        <v>1955</v>
      </c>
      <c r="M10870" s="144" t="s">
        <v>59</v>
      </c>
    </row>
    <row r="10871" spans="1:13" x14ac:dyDescent="0.2">
      <c r="A10871" t="s">
        <v>57</v>
      </c>
      <c r="B10871" s="144" t="s">
        <v>157</v>
      </c>
      <c r="C10871">
        <v>701</v>
      </c>
      <c r="D10871" t="str">
        <f>VLOOKUP(Oliusala[[#This Row],[postnumer]],Sveitarfelog[#All],4,FALSE)</f>
        <v>Fljótsdalshreppur,Múlaþing</v>
      </c>
      <c r="E10871" t="str">
        <f>VLOOKUP(Oliusala[[#This Row],[postnumer]],Sveitarfelog[#All],5,FALSE)</f>
        <v>Austurland</v>
      </c>
      <c r="F10871" t="s">
        <v>24</v>
      </c>
      <c r="G10871" t="s">
        <v>24</v>
      </c>
      <c r="H10871" s="1" t="s">
        <v>60</v>
      </c>
      <c r="I10871" s="1">
        <v>1470</v>
      </c>
      <c r="J10871" s="2">
        <f>VLOOKUP(Oliusala[[#This Row],[tegund]],Tegundir!$B$2:$D$19,3,FALSE)*Oliusala[[#This Row],[magn]]/1000</f>
        <v>1.27155</v>
      </c>
      <c r="K10871">
        <v>2018</v>
      </c>
      <c r="L10871" t="s">
        <v>18</v>
      </c>
      <c r="M10871" s="144" t="s">
        <v>59</v>
      </c>
    </row>
    <row r="10872" spans="1:13" x14ac:dyDescent="0.2">
      <c r="A10872" t="s">
        <v>57</v>
      </c>
      <c r="B10872" s="144" t="s">
        <v>156</v>
      </c>
      <c r="C10872">
        <v>701</v>
      </c>
      <c r="D10872" t="str">
        <f>VLOOKUP(Oliusala[[#This Row],[postnumer]],Sveitarfelog[#All],4,FALSE)</f>
        <v>Fljótsdalshreppur,Múlaþing</v>
      </c>
      <c r="E10872" t="str">
        <f>VLOOKUP(Oliusala[[#This Row],[postnumer]],Sveitarfelog[#All],5,FALSE)</f>
        <v>Austurland</v>
      </c>
      <c r="F10872" t="s">
        <v>24</v>
      </c>
      <c r="G10872" t="s">
        <v>24</v>
      </c>
      <c r="H10872" t="s">
        <v>60</v>
      </c>
      <c r="I10872" s="1">
        <v>2992</v>
      </c>
      <c r="J10872" s="2">
        <f>VLOOKUP(Oliusala[[#This Row],[tegund]],Tegundir!$B$2:$D$19,3,FALSE)*Oliusala[[#This Row],[magn]]/1000</f>
        <v>2.5880799999999997</v>
      </c>
      <c r="K10872">
        <v>2018</v>
      </c>
      <c r="L10872" t="s">
        <v>18</v>
      </c>
      <c r="M10872" s="144" t="s">
        <v>59</v>
      </c>
    </row>
    <row r="10873" spans="1:13" x14ac:dyDescent="0.2">
      <c r="A10873" t="s">
        <v>57</v>
      </c>
      <c r="B10873" s="144" t="s">
        <v>155</v>
      </c>
      <c r="C10873">
        <v>701</v>
      </c>
      <c r="D10873" t="str">
        <f>VLOOKUP(Oliusala[[#This Row],[postnumer]],Sveitarfelog[#All],4,FALSE)</f>
        <v>Fljótsdalshreppur,Múlaþing</v>
      </c>
      <c r="E10873" t="str">
        <f>VLOOKUP(Oliusala[[#This Row],[postnumer]],Sveitarfelog[#All],5,FALSE)</f>
        <v>Austurland</v>
      </c>
      <c r="F10873" t="s">
        <v>24</v>
      </c>
      <c r="G10873" t="s">
        <v>24</v>
      </c>
      <c r="H10873" t="s">
        <v>60</v>
      </c>
      <c r="I10873" s="1">
        <v>5895</v>
      </c>
      <c r="J10873" s="2">
        <f>VLOOKUP(Oliusala[[#This Row],[tegund]],Tegundir!$B$2:$D$19,3,FALSE)*Oliusala[[#This Row],[magn]]/1000</f>
        <v>5.0991749999999998</v>
      </c>
      <c r="K10873">
        <v>2018</v>
      </c>
      <c r="L10873" t="s">
        <v>18</v>
      </c>
      <c r="M10873" s="144" t="s">
        <v>59</v>
      </c>
    </row>
    <row r="10874" spans="1:13" x14ac:dyDescent="0.2">
      <c r="A10874" t="s">
        <v>63</v>
      </c>
      <c r="B10874" s="144" t="s">
        <v>154</v>
      </c>
      <c r="C10874">
        <v>701</v>
      </c>
      <c r="D10874" t="str">
        <f>VLOOKUP(Oliusala[[#This Row],[postnumer]],Sveitarfelog[#All],4,FALSE)</f>
        <v>Fljótsdalshreppur,Múlaþing</v>
      </c>
      <c r="E10874" t="str">
        <f>VLOOKUP(Oliusala[[#This Row],[postnumer]],Sveitarfelog[#All],5,FALSE)</f>
        <v>Austurland</v>
      </c>
      <c r="F10874" t="s">
        <v>24</v>
      </c>
      <c r="G10874" t="s">
        <v>24</v>
      </c>
      <c r="H10874" t="s">
        <v>58</v>
      </c>
      <c r="I10874" s="1">
        <v>738724</v>
      </c>
      <c r="J10874" s="2">
        <f>VLOOKUP(Oliusala[[#This Row],[tegund]],Tegundir!$B$2:$D$19,3,FALSE)*Oliusala[[#This Row],[magn]]/1000</f>
        <v>638.99626000000001</v>
      </c>
      <c r="K10874">
        <v>2018</v>
      </c>
      <c r="L10874" t="s">
        <v>18</v>
      </c>
      <c r="M10874" s="144" t="s">
        <v>59</v>
      </c>
    </row>
    <row r="10875" spans="1:13" x14ac:dyDescent="0.2">
      <c r="A10875" t="s">
        <v>63</v>
      </c>
      <c r="B10875" s="144" t="s">
        <v>155</v>
      </c>
      <c r="C10875">
        <v>701</v>
      </c>
      <c r="D10875" t="str">
        <f>VLOOKUP(Oliusala[[#This Row],[postnumer]],Sveitarfelog[#All],4,FALSE)</f>
        <v>Fljótsdalshreppur,Múlaþing</v>
      </c>
      <c r="E10875" t="str">
        <f>VLOOKUP(Oliusala[[#This Row],[postnumer]],Sveitarfelog[#All],5,FALSE)</f>
        <v>Austurland</v>
      </c>
      <c r="F10875" t="s">
        <v>24</v>
      </c>
      <c r="G10875" t="s">
        <v>24</v>
      </c>
      <c r="H10875" t="s">
        <v>58</v>
      </c>
      <c r="I10875" s="1">
        <v>147168</v>
      </c>
      <c r="J10875" s="2">
        <f>VLOOKUP(Oliusala[[#This Row],[tegund]],Tegundir!$B$2:$D$19,3,FALSE)*Oliusala[[#This Row],[magn]]/1000</f>
        <v>127.30032</v>
      </c>
      <c r="K10875">
        <v>2018</v>
      </c>
      <c r="L10875" t="s">
        <v>18</v>
      </c>
      <c r="M10875" s="144" t="s">
        <v>59</v>
      </c>
    </row>
    <row r="10876" spans="1:13" x14ac:dyDescent="0.2">
      <c r="A10876" t="s">
        <v>69</v>
      </c>
      <c r="B10876" s="144" t="s">
        <v>154</v>
      </c>
      <c r="C10876">
        <v>701</v>
      </c>
      <c r="D10876" t="str">
        <f>VLOOKUP(Oliusala[[#This Row],[postnumer]],Sveitarfelog[#All],4,FALSE)</f>
        <v>Fljótsdalshreppur,Múlaþing</v>
      </c>
      <c r="E10876" t="str">
        <f>VLOOKUP(Oliusala[[#This Row],[postnumer]],Sveitarfelog[#All],5,FALSE)</f>
        <v>Austurland</v>
      </c>
      <c r="F10876" t="s">
        <v>25</v>
      </c>
      <c r="G10876" t="s">
        <v>24</v>
      </c>
      <c r="H10876" t="s">
        <v>60</v>
      </c>
      <c r="I10876" s="1">
        <v>3215</v>
      </c>
      <c r="J10876" s="2">
        <f>VLOOKUP(Oliusala[[#This Row],[tegund]],Tegundir!$B$2:$D$19,3,FALSE)*Oliusala[[#This Row],[magn]]/1000</f>
        <v>2.7809749999999998</v>
      </c>
      <c r="K10876">
        <v>2018</v>
      </c>
      <c r="L10876" t="s">
        <v>1955</v>
      </c>
      <c r="M10876" s="144" t="s">
        <v>59</v>
      </c>
    </row>
    <row r="10877" spans="1:13" x14ac:dyDescent="0.2">
      <c r="A10877" t="s">
        <v>66</v>
      </c>
      <c r="B10877" s="144" t="s">
        <v>157</v>
      </c>
      <c r="C10877">
        <v>701</v>
      </c>
      <c r="D10877" t="str">
        <f>VLOOKUP(Oliusala[[#This Row],[postnumer]],Sveitarfelog[#All],4,FALSE)</f>
        <v>Fljótsdalshreppur,Múlaþing</v>
      </c>
      <c r="E10877" t="str">
        <f>VLOOKUP(Oliusala[[#This Row],[postnumer]],Sveitarfelog[#All],5,FALSE)</f>
        <v>Austurland</v>
      </c>
      <c r="F10877" t="s">
        <v>25</v>
      </c>
      <c r="G10877" t="s">
        <v>24</v>
      </c>
      <c r="H10877" t="s">
        <v>60</v>
      </c>
      <c r="I10877" s="1">
        <v>1861</v>
      </c>
      <c r="J10877" s="2">
        <f>VLOOKUP(Oliusala[[#This Row],[tegund]],Tegundir!$B$2:$D$19,3,FALSE)*Oliusala[[#This Row],[magn]]/1000</f>
        <v>1.6097649999999999</v>
      </c>
      <c r="K10877">
        <v>2018</v>
      </c>
      <c r="L10877" t="s">
        <v>1955</v>
      </c>
      <c r="M10877" s="144" t="s">
        <v>59</v>
      </c>
    </row>
    <row r="10878" spans="1:13" x14ac:dyDescent="0.2">
      <c r="A10878" t="s">
        <v>66</v>
      </c>
      <c r="B10878" s="144" t="s">
        <v>156</v>
      </c>
      <c r="C10878">
        <v>701</v>
      </c>
      <c r="D10878" t="str">
        <f>VLOOKUP(Oliusala[[#This Row],[postnumer]],Sveitarfelog[#All],4,FALSE)</f>
        <v>Fljótsdalshreppur,Múlaþing</v>
      </c>
      <c r="E10878" t="str">
        <f>VLOOKUP(Oliusala[[#This Row],[postnumer]],Sveitarfelog[#All],5,FALSE)</f>
        <v>Austurland</v>
      </c>
      <c r="F10878" t="s">
        <v>25</v>
      </c>
      <c r="G10878" t="s">
        <v>24</v>
      </c>
      <c r="H10878" s="1" t="s">
        <v>60</v>
      </c>
      <c r="I10878" s="1">
        <v>23424</v>
      </c>
      <c r="J10878" s="2">
        <f>VLOOKUP(Oliusala[[#This Row],[tegund]],Tegundir!$B$2:$D$19,3,FALSE)*Oliusala[[#This Row],[magn]]/1000</f>
        <v>20.261759999999999</v>
      </c>
      <c r="K10878">
        <v>2018</v>
      </c>
      <c r="L10878" t="s">
        <v>1955</v>
      </c>
      <c r="M10878" s="144" t="s">
        <v>59</v>
      </c>
    </row>
    <row r="10879" spans="1:13" x14ac:dyDescent="0.2">
      <c r="A10879" t="s">
        <v>66</v>
      </c>
      <c r="B10879" s="144" t="s">
        <v>155</v>
      </c>
      <c r="C10879">
        <v>701</v>
      </c>
      <c r="D10879" t="str">
        <f>VLOOKUP(Oliusala[[#This Row],[postnumer]],Sveitarfelog[#All],4,FALSE)</f>
        <v>Fljótsdalshreppur,Múlaþing</v>
      </c>
      <c r="E10879" t="str">
        <f>VLOOKUP(Oliusala[[#This Row],[postnumer]],Sveitarfelog[#All],5,FALSE)</f>
        <v>Austurland</v>
      </c>
      <c r="F10879" t="s">
        <v>25</v>
      </c>
      <c r="G10879" t="s">
        <v>24</v>
      </c>
      <c r="H10879" s="1" t="s">
        <v>60</v>
      </c>
      <c r="I10879" s="1">
        <v>12044</v>
      </c>
      <c r="J10879" s="2">
        <f>VLOOKUP(Oliusala[[#This Row],[tegund]],Tegundir!$B$2:$D$19,3,FALSE)*Oliusala[[#This Row],[magn]]/1000</f>
        <v>10.418059999999999</v>
      </c>
      <c r="K10879">
        <v>2018</v>
      </c>
      <c r="L10879" t="s">
        <v>1955</v>
      </c>
      <c r="M10879" s="144" t="s">
        <v>59</v>
      </c>
    </row>
    <row r="10880" spans="1:13" x14ac:dyDescent="0.2">
      <c r="A10880" t="s">
        <v>57</v>
      </c>
      <c r="B10880" s="144" t="s">
        <v>157</v>
      </c>
      <c r="C10880">
        <v>701</v>
      </c>
      <c r="D10880" t="str">
        <f>VLOOKUP(Oliusala[[#This Row],[postnumer]],Sveitarfelog[#All],4,FALSE)</f>
        <v>Fljótsdalshreppur,Múlaþing</v>
      </c>
      <c r="E10880" t="str">
        <f>VLOOKUP(Oliusala[[#This Row],[postnumer]],Sveitarfelog[#All],5,FALSE)</f>
        <v>Austurland</v>
      </c>
      <c r="F10880" t="s">
        <v>25</v>
      </c>
      <c r="G10880" t="s">
        <v>24</v>
      </c>
      <c r="H10880" s="1" t="s">
        <v>60</v>
      </c>
      <c r="I10880" s="1">
        <v>9790</v>
      </c>
      <c r="J10880" s="2">
        <f>VLOOKUP(Oliusala[[#This Row],[tegund]],Tegundir!$B$2:$D$19,3,FALSE)*Oliusala[[#This Row],[magn]]/1000</f>
        <v>8.4683500000000009</v>
      </c>
      <c r="K10880">
        <v>2018</v>
      </c>
      <c r="L10880" t="s">
        <v>1955</v>
      </c>
      <c r="M10880" s="144" t="s">
        <v>59</v>
      </c>
    </row>
    <row r="10881" spans="1:15" x14ac:dyDescent="0.2">
      <c r="A10881" t="s">
        <v>57</v>
      </c>
      <c r="B10881" s="144" t="s">
        <v>156</v>
      </c>
      <c r="C10881">
        <v>701</v>
      </c>
      <c r="D10881" t="str">
        <f>VLOOKUP(Oliusala[[#This Row],[postnumer]],Sveitarfelog[#All],4,FALSE)</f>
        <v>Fljótsdalshreppur,Múlaþing</v>
      </c>
      <c r="E10881" t="str">
        <f>VLOOKUP(Oliusala[[#This Row],[postnumer]],Sveitarfelog[#All],5,FALSE)</f>
        <v>Austurland</v>
      </c>
      <c r="F10881" t="s">
        <v>25</v>
      </c>
      <c r="G10881" t="s">
        <v>24</v>
      </c>
      <c r="H10881" s="1" t="s">
        <v>60</v>
      </c>
      <c r="I10881" s="1">
        <v>130384</v>
      </c>
      <c r="J10881" s="2">
        <f>VLOOKUP(Oliusala[[#This Row],[tegund]],Tegundir!$B$2:$D$19,3,FALSE)*Oliusala[[#This Row],[magn]]/1000</f>
        <v>112.78216</v>
      </c>
      <c r="K10881">
        <v>2018</v>
      </c>
      <c r="L10881" t="s">
        <v>1955</v>
      </c>
      <c r="M10881" s="144" t="s">
        <v>59</v>
      </c>
    </row>
    <row r="10882" spans="1:15" x14ac:dyDescent="0.2">
      <c r="A10882" t="s">
        <v>57</v>
      </c>
      <c r="B10882" s="144" t="s">
        <v>155</v>
      </c>
      <c r="C10882">
        <v>701</v>
      </c>
      <c r="D10882" t="str">
        <f>VLOOKUP(Oliusala[[#This Row],[postnumer]],Sveitarfelog[#All],4,FALSE)</f>
        <v>Fljótsdalshreppur,Múlaþing</v>
      </c>
      <c r="E10882" t="str">
        <f>VLOOKUP(Oliusala[[#This Row],[postnumer]],Sveitarfelog[#All],5,FALSE)</f>
        <v>Austurland</v>
      </c>
      <c r="F10882" t="s">
        <v>25</v>
      </c>
      <c r="G10882" t="s">
        <v>24</v>
      </c>
      <c r="H10882" t="s">
        <v>60</v>
      </c>
      <c r="I10882" s="1">
        <v>32264</v>
      </c>
      <c r="J10882" s="2">
        <f>VLOOKUP(Oliusala[[#This Row],[tegund]],Tegundir!$B$2:$D$19,3,FALSE)*Oliusala[[#This Row],[magn]]/1000</f>
        <v>27.908360000000002</v>
      </c>
      <c r="K10882">
        <v>2018</v>
      </c>
      <c r="L10882" t="s">
        <v>1955</v>
      </c>
      <c r="M10882" s="144" t="s">
        <v>59</v>
      </c>
    </row>
    <row r="10883" spans="1:15" x14ac:dyDescent="0.2">
      <c r="A10883" t="s">
        <v>63</v>
      </c>
      <c r="B10883" s="144" t="s">
        <v>154</v>
      </c>
      <c r="C10883">
        <v>701</v>
      </c>
      <c r="D10883" t="str">
        <f>VLOOKUP(Oliusala[[#This Row],[postnumer]],Sveitarfelog[#All],4,FALSE)</f>
        <v>Fljótsdalshreppur,Múlaþing</v>
      </c>
      <c r="E10883" t="str">
        <f>VLOOKUP(Oliusala[[#This Row],[postnumer]],Sveitarfelog[#All],5,FALSE)</f>
        <v>Austurland</v>
      </c>
      <c r="F10883" t="s">
        <v>25</v>
      </c>
      <c r="G10883" t="s">
        <v>24</v>
      </c>
      <c r="H10883" s="1" t="s">
        <v>58</v>
      </c>
      <c r="I10883" s="1">
        <v>43255</v>
      </c>
      <c r="J10883" s="2">
        <f>VLOOKUP(Oliusala[[#This Row],[tegund]],Tegundir!$B$2:$D$19,3,FALSE)*Oliusala[[#This Row],[magn]]/1000</f>
        <v>37.415574999999997</v>
      </c>
      <c r="K10883">
        <v>2018</v>
      </c>
      <c r="L10883" t="s">
        <v>1955</v>
      </c>
      <c r="M10883" s="144" t="s">
        <v>59</v>
      </c>
    </row>
    <row r="10884" spans="1:15" x14ac:dyDescent="0.2">
      <c r="A10884" t="s">
        <v>66</v>
      </c>
      <c r="B10884" s="144" t="s">
        <v>159</v>
      </c>
      <c r="C10884">
        <v>701</v>
      </c>
      <c r="D10884" t="str">
        <f>VLOOKUP(Oliusala[[#This Row],[postnumer]],Sveitarfelog[#All],4,FALSE)</f>
        <v>Fljótsdalshreppur,Múlaþing</v>
      </c>
      <c r="E10884" t="str">
        <f>VLOOKUP(Oliusala[[#This Row],[postnumer]],Sveitarfelog[#All],5,FALSE)</f>
        <v>Austurland</v>
      </c>
      <c r="F10884" t="s">
        <v>24</v>
      </c>
      <c r="G10884" t="s">
        <v>24</v>
      </c>
      <c r="H10884" s="1" t="s">
        <v>60</v>
      </c>
      <c r="I10884" s="1">
        <v>18278</v>
      </c>
      <c r="J10884" s="2">
        <f>VLOOKUP(Oliusala[[#This Row],[tegund]],Tegundir!$B$2:$D$19,3,FALSE)*Oliusala[[#This Row],[magn]]/1000</f>
        <v>15.810469999999999</v>
      </c>
      <c r="K10884">
        <v>2018</v>
      </c>
      <c r="L10884" t="s">
        <v>18</v>
      </c>
      <c r="M10884" s="144" t="s">
        <v>59</v>
      </c>
    </row>
    <row r="10885" spans="1:15" x14ac:dyDescent="0.2">
      <c r="A10885" t="s">
        <v>57</v>
      </c>
      <c r="B10885" s="144" t="s">
        <v>159</v>
      </c>
      <c r="C10885">
        <v>701</v>
      </c>
      <c r="D10885" t="str">
        <f>VLOOKUP(Oliusala[[#This Row],[postnumer]],Sveitarfelog[#All],4,FALSE)</f>
        <v>Fljótsdalshreppur,Múlaþing</v>
      </c>
      <c r="E10885" t="str">
        <f>VLOOKUP(Oliusala[[#This Row],[postnumer]],Sveitarfelog[#All],5,FALSE)</f>
        <v>Austurland</v>
      </c>
      <c r="F10885" t="s">
        <v>24</v>
      </c>
      <c r="G10885" t="s">
        <v>24</v>
      </c>
      <c r="H10885" t="s">
        <v>60</v>
      </c>
      <c r="I10885" s="1">
        <v>2158</v>
      </c>
      <c r="J10885" s="2">
        <f>VLOOKUP(Oliusala[[#This Row],[tegund]],Tegundir!$B$2:$D$19,3,FALSE)*Oliusala[[#This Row],[magn]]/1000</f>
        <v>1.8666700000000001</v>
      </c>
      <c r="K10885">
        <v>2018</v>
      </c>
      <c r="L10885" t="s">
        <v>18</v>
      </c>
      <c r="M10885" s="144" t="s">
        <v>59</v>
      </c>
    </row>
    <row r="10886" spans="1:15" x14ac:dyDescent="0.2">
      <c r="A10886" t="s">
        <v>63</v>
      </c>
      <c r="B10886" s="144" t="s">
        <v>159</v>
      </c>
      <c r="C10886">
        <v>701</v>
      </c>
      <c r="D10886" t="str">
        <f>VLOOKUP(Oliusala[[#This Row],[postnumer]],Sveitarfelog[#All],4,FALSE)</f>
        <v>Fljótsdalshreppur,Múlaþing</v>
      </c>
      <c r="E10886" t="str">
        <f>VLOOKUP(Oliusala[[#This Row],[postnumer]],Sveitarfelog[#All],5,FALSE)</f>
        <v>Austurland</v>
      </c>
      <c r="F10886" t="s">
        <v>24</v>
      </c>
      <c r="G10886" t="s">
        <v>24</v>
      </c>
      <c r="H10886" s="1" t="s">
        <v>58</v>
      </c>
      <c r="I10886" s="1">
        <v>4361</v>
      </c>
      <c r="J10886" s="2">
        <f>VLOOKUP(Oliusala[[#This Row],[tegund]],Tegundir!$B$2:$D$19,3,FALSE)*Oliusala[[#This Row],[magn]]/1000</f>
        <v>3.772265</v>
      </c>
      <c r="K10886">
        <v>2018</v>
      </c>
      <c r="L10886" t="s">
        <v>18</v>
      </c>
      <c r="M10886" s="144" t="s">
        <v>59</v>
      </c>
    </row>
    <row r="10887" spans="1:15" x14ac:dyDescent="0.2">
      <c r="A10887" t="s">
        <v>63</v>
      </c>
      <c r="B10887" s="144" t="s">
        <v>159</v>
      </c>
      <c r="C10887">
        <v>701</v>
      </c>
      <c r="D10887" t="str">
        <f>VLOOKUP(Oliusala[[#This Row],[postnumer]],Sveitarfelog[#All],4,FALSE)</f>
        <v>Fljótsdalshreppur,Múlaþing</v>
      </c>
      <c r="E10887" t="str">
        <f>VLOOKUP(Oliusala[[#This Row],[postnumer]],Sveitarfelog[#All],5,FALSE)</f>
        <v>Austurland</v>
      </c>
      <c r="F10887" t="s">
        <v>24</v>
      </c>
      <c r="G10887" t="s">
        <v>24</v>
      </c>
      <c r="H10887" s="1" t="s">
        <v>58</v>
      </c>
      <c r="I10887" s="1">
        <v>62203</v>
      </c>
      <c r="J10887" s="2">
        <f>VLOOKUP(Oliusala[[#This Row],[tegund]],Tegundir!$B$2:$D$19,3,FALSE)*Oliusala[[#This Row],[magn]]/1000</f>
        <v>53.805595000000004</v>
      </c>
      <c r="K10887">
        <v>2018</v>
      </c>
      <c r="L10887" t="s">
        <v>18</v>
      </c>
      <c r="M10887" s="144" t="s">
        <v>59</v>
      </c>
    </row>
    <row r="10888" spans="1:15" x14ac:dyDescent="0.2">
      <c r="A10888" t="s">
        <v>69</v>
      </c>
      <c r="B10888" s="144" t="s">
        <v>159</v>
      </c>
      <c r="C10888">
        <v>701</v>
      </c>
      <c r="D10888" t="str">
        <f>VLOOKUP(Oliusala[[#This Row],[postnumer]],Sveitarfelog[#All],4,FALSE)</f>
        <v>Fljótsdalshreppur,Múlaþing</v>
      </c>
      <c r="E10888" t="str">
        <f>VLOOKUP(Oliusala[[#This Row],[postnumer]],Sveitarfelog[#All],5,FALSE)</f>
        <v>Austurland</v>
      </c>
      <c r="F10888" t="s">
        <v>25</v>
      </c>
      <c r="G10888" t="s">
        <v>24</v>
      </c>
      <c r="H10888" t="s">
        <v>60</v>
      </c>
      <c r="I10888" s="1">
        <v>35767</v>
      </c>
      <c r="J10888" s="2">
        <f>VLOOKUP(Oliusala[[#This Row],[tegund]],Tegundir!$B$2:$D$19,3,FALSE)*Oliusala[[#This Row],[magn]]/1000</f>
        <v>30.938454999999998</v>
      </c>
      <c r="K10888">
        <v>2018</v>
      </c>
      <c r="L10888" t="s">
        <v>1955</v>
      </c>
      <c r="M10888" s="144" t="s">
        <v>59</v>
      </c>
    </row>
    <row r="10889" spans="1:15" x14ac:dyDescent="0.2">
      <c r="A10889" t="s">
        <v>66</v>
      </c>
      <c r="B10889" s="144" t="s">
        <v>159</v>
      </c>
      <c r="C10889">
        <v>701</v>
      </c>
      <c r="D10889" t="str">
        <f>VLOOKUP(Oliusala[[#This Row],[postnumer]],Sveitarfelog[#All],4,FALSE)</f>
        <v>Fljótsdalshreppur,Múlaþing</v>
      </c>
      <c r="E10889" t="str">
        <f>VLOOKUP(Oliusala[[#This Row],[postnumer]],Sveitarfelog[#All],5,FALSE)</f>
        <v>Austurland</v>
      </c>
      <c r="F10889" t="s">
        <v>25</v>
      </c>
      <c r="G10889" t="s">
        <v>24</v>
      </c>
      <c r="H10889" t="s">
        <v>60</v>
      </c>
      <c r="I10889" s="1">
        <v>12466</v>
      </c>
      <c r="J10889" s="2">
        <f>VLOOKUP(Oliusala[[#This Row],[tegund]],Tegundir!$B$2:$D$19,3,FALSE)*Oliusala[[#This Row],[magn]]/1000</f>
        <v>10.78309</v>
      </c>
      <c r="K10889">
        <v>2018</v>
      </c>
      <c r="L10889" t="s">
        <v>1955</v>
      </c>
      <c r="M10889" s="144" t="s">
        <v>59</v>
      </c>
    </row>
    <row r="10890" spans="1:15" x14ac:dyDescent="0.2">
      <c r="A10890" t="s">
        <v>57</v>
      </c>
      <c r="B10890" s="144" t="s">
        <v>159</v>
      </c>
      <c r="C10890">
        <v>701</v>
      </c>
      <c r="D10890" t="str">
        <f>VLOOKUP(Oliusala[[#This Row],[postnumer]],Sveitarfelog[#All],4,FALSE)</f>
        <v>Fljótsdalshreppur,Múlaþing</v>
      </c>
      <c r="E10890" t="str">
        <f>VLOOKUP(Oliusala[[#This Row],[postnumer]],Sveitarfelog[#All],5,FALSE)</f>
        <v>Austurland</v>
      </c>
      <c r="F10890" t="s">
        <v>25</v>
      </c>
      <c r="G10890" t="s">
        <v>24</v>
      </c>
      <c r="H10890" s="1" t="s">
        <v>60</v>
      </c>
      <c r="I10890" s="1">
        <v>58677</v>
      </c>
      <c r="J10890" s="2">
        <f>VLOOKUP(Oliusala[[#This Row],[tegund]],Tegundir!$B$2:$D$19,3,FALSE)*Oliusala[[#This Row],[magn]]/1000</f>
        <v>50.755604999999996</v>
      </c>
      <c r="K10890">
        <v>2018</v>
      </c>
      <c r="L10890" t="s">
        <v>1955</v>
      </c>
      <c r="M10890" s="144" t="s">
        <v>59</v>
      </c>
    </row>
    <row r="10891" spans="1:15" x14ac:dyDescent="0.2">
      <c r="A10891" t="s">
        <v>69</v>
      </c>
      <c r="B10891" s="144" t="s">
        <v>160</v>
      </c>
      <c r="C10891">
        <v>710</v>
      </c>
      <c r="D10891" t="str">
        <f>VLOOKUP(Oliusala[[#This Row],[postnumer]],Sveitarfelog[#All],4,FALSE)</f>
        <v>Fljótsdalshreppur,Múlaþing</v>
      </c>
      <c r="E10891" t="str">
        <f>VLOOKUP(Oliusala[[#This Row],[postnumer]],Sveitarfelog[#All],5,FALSE)</f>
        <v>Austurland</v>
      </c>
      <c r="F10891" t="s">
        <v>24</v>
      </c>
      <c r="G10891" t="s">
        <v>24</v>
      </c>
      <c r="H10891" t="s">
        <v>60</v>
      </c>
      <c r="I10891" s="1">
        <v>2501</v>
      </c>
      <c r="J10891" s="2">
        <f>VLOOKUP(Oliusala[[#This Row],[tegund]],Tegundir!$B$2:$D$19,3,FALSE)*Oliusala[[#This Row],[magn]]/1000</f>
        <v>2.1633649999999998</v>
      </c>
      <c r="K10891">
        <v>2018</v>
      </c>
      <c r="L10891" t="s">
        <v>18</v>
      </c>
      <c r="M10891" s="144" t="s">
        <v>59</v>
      </c>
    </row>
    <row r="10892" spans="1:15" x14ac:dyDescent="0.2">
      <c r="A10892" t="s">
        <v>69</v>
      </c>
      <c r="B10892" s="144" t="s">
        <v>160</v>
      </c>
      <c r="C10892">
        <v>710</v>
      </c>
      <c r="D10892" t="str">
        <f>VLOOKUP(Oliusala[[#This Row],[postnumer]],Sveitarfelog[#All],4,FALSE)</f>
        <v>Fljótsdalshreppur,Múlaþing</v>
      </c>
      <c r="E10892" t="str">
        <f>VLOOKUP(Oliusala[[#This Row],[postnumer]],Sveitarfelog[#All],5,FALSE)</f>
        <v>Austurland</v>
      </c>
      <c r="F10892" t="s">
        <v>29</v>
      </c>
      <c r="G10892" t="s">
        <v>24</v>
      </c>
      <c r="H10892" s="1" t="s">
        <v>60</v>
      </c>
      <c r="I10892" s="1">
        <v>35403</v>
      </c>
      <c r="J10892" s="2">
        <f>VLOOKUP(Oliusala[[#This Row],[tegund]],Tegundir!$B$2:$D$19,3,FALSE)*Oliusala[[#This Row],[magn]]/1000</f>
        <v>30.623595000000002</v>
      </c>
      <c r="K10892">
        <v>2018</v>
      </c>
      <c r="L10892" t="s">
        <v>19</v>
      </c>
      <c r="M10892" s="144" t="s">
        <v>59</v>
      </c>
      <c r="O10892" s="144" t="s">
        <v>1998</v>
      </c>
    </row>
    <row r="10893" spans="1:15" x14ac:dyDescent="0.2">
      <c r="A10893" t="s">
        <v>69</v>
      </c>
      <c r="B10893" s="144" t="s">
        <v>160</v>
      </c>
      <c r="C10893">
        <v>710</v>
      </c>
      <c r="D10893" t="str">
        <f>VLOOKUP(Oliusala[[#This Row],[postnumer]],Sveitarfelog[#All],4,FALSE)</f>
        <v>Fljótsdalshreppur,Múlaþing</v>
      </c>
      <c r="E10893" t="str">
        <f>VLOOKUP(Oliusala[[#This Row],[postnumer]],Sveitarfelog[#All],5,FALSE)</f>
        <v>Austurland</v>
      </c>
      <c r="F10893" t="s">
        <v>30</v>
      </c>
      <c r="G10893" t="s">
        <v>24</v>
      </c>
      <c r="H10893" s="1" t="s">
        <v>60</v>
      </c>
      <c r="I10893" s="1">
        <v>37139</v>
      </c>
      <c r="J10893" s="2">
        <f>VLOOKUP(Oliusala[[#This Row],[tegund]],Tegundir!$B$2:$D$19,3,FALSE)*Oliusala[[#This Row],[magn]]/1000</f>
        <v>32.125235000000004</v>
      </c>
      <c r="K10893">
        <v>2018</v>
      </c>
      <c r="L10893" t="s">
        <v>19</v>
      </c>
      <c r="M10893" s="144" t="s">
        <v>59</v>
      </c>
      <c r="O10893" s="144" t="s">
        <v>1998</v>
      </c>
    </row>
    <row r="10894" spans="1:15" x14ac:dyDescent="0.2">
      <c r="A10894" t="s">
        <v>66</v>
      </c>
      <c r="B10894" s="144" t="s">
        <v>160</v>
      </c>
      <c r="C10894">
        <v>710</v>
      </c>
      <c r="D10894" t="str">
        <f>VLOOKUP(Oliusala[[#This Row],[postnumer]],Sveitarfelog[#All],4,FALSE)</f>
        <v>Fljótsdalshreppur,Múlaþing</v>
      </c>
      <c r="E10894" t="str">
        <f>VLOOKUP(Oliusala[[#This Row],[postnumer]],Sveitarfelog[#All],5,FALSE)</f>
        <v>Austurland</v>
      </c>
      <c r="F10894" t="s">
        <v>29</v>
      </c>
      <c r="G10894" t="s">
        <v>24</v>
      </c>
      <c r="H10894" s="1" t="s">
        <v>60</v>
      </c>
      <c r="I10894" s="1">
        <v>2257749</v>
      </c>
      <c r="J10894" s="2">
        <f>VLOOKUP(Oliusala[[#This Row],[tegund]],Tegundir!$B$2:$D$19,3,FALSE)*Oliusala[[#This Row],[magn]]/1000</f>
        <v>1952.9528849999999</v>
      </c>
      <c r="K10894">
        <v>2018</v>
      </c>
      <c r="L10894" t="s">
        <v>19</v>
      </c>
      <c r="M10894" s="144" t="s">
        <v>59</v>
      </c>
      <c r="O10894" s="144" t="s">
        <v>1998</v>
      </c>
    </row>
    <row r="10895" spans="1:15" x14ac:dyDescent="0.2">
      <c r="A10895" t="s">
        <v>160</v>
      </c>
      <c r="B10895" s="144" t="s">
        <v>160</v>
      </c>
      <c r="C10895">
        <v>710</v>
      </c>
      <c r="D10895" t="str">
        <f>VLOOKUP(Oliusala[[#This Row],[postnumer]],Sveitarfelog[#All],4,FALSE)</f>
        <v>Fljótsdalshreppur,Múlaþing</v>
      </c>
      <c r="E10895" t="str">
        <f>VLOOKUP(Oliusala[[#This Row],[postnumer]],Sveitarfelog[#All],5,FALSE)</f>
        <v>Austurland</v>
      </c>
      <c r="F10895" t="s">
        <v>29</v>
      </c>
      <c r="G10895" t="s">
        <v>24</v>
      </c>
      <c r="H10895" t="s">
        <v>58</v>
      </c>
      <c r="I10895" s="1">
        <v>342651</v>
      </c>
      <c r="J10895" s="2">
        <f>VLOOKUP(Oliusala[[#This Row],[tegund]],Tegundir!$B$2:$D$19,3,FALSE)*Oliusala[[#This Row],[magn]]/1000</f>
        <v>296.39311499999997</v>
      </c>
      <c r="K10895">
        <v>2018</v>
      </c>
      <c r="L10895" t="s">
        <v>19</v>
      </c>
      <c r="M10895" s="144" t="s">
        <v>59</v>
      </c>
      <c r="O10895" s="144" t="s">
        <v>1998</v>
      </c>
    </row>
    <row r="10896" spans="1:15" x14ac:dyDescent="0.2">
      <c r="A10896" t="s">
        <v>63</v>
      </c>
      <c r="B10896" s="144" t="s">
        <v>160</v>
      </c>
      <c r="C10896">
        <v>710</v>
      </c>
      <c r="D10896" t="str">
        <f>VLOOKUP(Oliusala[[#This Row],[postnumer]],Sveitarfelog[#All],4,FALSE)</f>
        <v>Fljótsdalshreppur,Múlaþing</v>
      </c>
      <c r="E10896" t="str">
        <f>VLOOKUP(Oliusala[[#This Row],[postnumer]],Sveitarfelog[#All],5,FALSE)</f>
        <v>Austurland</v>
      </c>
      <c r="F10896" t="s">
        <v>24</v>
      </c>
      <c r="G10896" t="s">
        <v>24</v>
      </c>
      <c r="H10896" s="1" t="s">
        <v>58</v>
      </c>
      <c r="I10896" s="1">
        <v>226563</v>
      </c>
      <c r="J10896" s="2">
        <f>VLOOKUP(Oliusala[[#This Row],[tegund]],Tegundir!$B$2:$D$19,3,FALSE)*Oliusala[[#This Row],[magn]]/1000</f>
        <v>195.97699499999999</v>
      </c>
      <c r="K10896">
        <v>2018</v>
      </c>
      <c r="L10896" t="s">
        <v>18</v>
      </c>
      <c r="M10896" s="144" t="s">
        <v>59</v>
      </c>
    </row>
    <row r="10897" spans="1:15" x14ac:dyDescent="0.2">
      <c r="A10897" t="s">
        <v>69</v>
      </c>
      <c r="B10897" s="144" t="s">
        <v>160</v>
      </c>
      <c r="C10897">
        <v>710</v>
      </c>
      <c r="D10897" t="str">
        <f>VLOOKUP(Oliusala[[#This Row],[postnumer]],Sveitarfelog[#All],4,FALSE)</f>
        <v>Fljótsdalshreppur,Múlaþing</v>
      </c>
      <c r="E10897" t="str">
        <f>VLOOKUP(Oliusala[[#This Row],[postnumer]],Sveitarfelog[#All],5,FALSE)</f>
        <v>Austurland</v>
      </c>
      <c r="F10897" t="s">
        <v>25</v>
      </c>
      <c r="G10897" t="s">
        <v>24</v>
      </c>
      <c r="H10897" t="s">
        <v>60</v>
      </c>
      <c r="I10897" s="1">
        <v>26855</v>
      </c>
      <c r="J10897" s="2">
        <f>VLOOKUP(Oliusala[[#This Row],[tegund]],Tegundir!$B$2:$D$19,3,FALSE)*Oliusala[[#This Row],[magn]]/1000</f>
        <v>23.229575000000001</v>
      </c>
      <c r="K10897">
        <v>2018</v>
      </c>
      <c r="L10897" t="s">
        <v>19</v>
      </c>
      <c r="M10897" s="144" t="s">
        <v>59</v>
      </c>
      <c r="O10897" s="144" t="s">
        <v>1997</v>
      </c>
    </row>
    <row r="10898" spans="1:15" x14ac:dyDescent="0.2">
      <c r="A10898" t="s">
        <v>66</v>
      </c>
      <c r="B10898" s="144" t="s">
        <v>160</v>
      </c>
      <c r="C10898">
        <v>710</v>
      </c>
      <c r="D10898" t="str">
        <f>VLOOKUP(Oliusala[[#This Row],[postnumer]],Sveitarfelog[#All],4,FALSE)</f>
        <v>Fljótsdalshreppur,Múlaþing</v>
      </c>
      <c r="E10898" t="str">
        <f>VLOOKUP(Oliusala[[#This Row],[postnumer]],Sveitarfelog[#All],5,FALSE)</f>
        <v>Austurland</v>
      </c>
      <c r="F10898" t="s">
        <v>25</v>
      </c>
      <c r="G10898" t="s">
        <v>24</v>
      </c>
      <c r="H10898" s="1" t="s">
        <v>60</v>
      </c>
      <c r="I10898" s="1">
        <v>15741</v>
      </c>
      <c r="J10898" s="2">
        <f>VLOOKUP(Oliusala[[#This Row],[tegund]],Tegundir!$B$2:$D$19,3,FALSE)*Oliusala[[#This Row],[magn]]/1000</f>
        <v>13.615965000000001</v>
      </c>
      <c r="K10898">
        <v>2018</v>
      </c>
      <c r="L10898" t="s">
        <v>19</v>
      </c>
      <c r="M10898" s="144" t="s">
        <v>59</v>
      </c>
      <c r="O10898" s="144" t="s">
        <v>1997</v>
      </c>
    </row>
    <row r="10899" spans="1:15" x14ac:dyDescent="0.2">
      <c r="A10899" t="s">
        <v>57</v>
      </c>
      <c r="B10899" s="144" t="s">
        <v>160</v>
      </c>
      <c r="C10899">
        <v>710</v>
      </c>
      <c r="D10899" t="str">
        <f>VLOOKUP(Oliusala[[#This Row],[postnumer]],Sveitarfelog[#All],4,FALSE)</f>
        <v>Fljótsdalshreppur,Múlaþing</v>
      </c>
      <c r="E10899" t="str">
        <f>VLOOKUP(Oliusala[[#This Row],[postnumer]],Sveitarfelog[#All],5,FALSE)</f>
        <v>Austurland</v>
      </c>
      <c r="F10899" t="s">
        <v>25</v>
      </c>
      <c r="G10899" t="s">
        <v>24</v>
      </c>
      <c r="H10899" s="1" t="s">
        <v>60</v>
      </c>
      <c r="I10899" s="1">
        <v>792</v>
      </c>
      <c r="J10899" s="2">
        <f>VLOOKUP(Oliusala[[#This Row],[tegund]],Tegundir!$B$2:$D$19,3,FALSE)*Oliusala[[#This Row],[magn]]/1000</f>
        <v>0.68508000000000002</v>
      </c>
      <c r="K10899">
        <v>2018</v>
      </c>
      <c r="L10899" t="s">
        <v>19</v>
      </c>
      <c r="M10899" s="144" t="s">
        <v>59</v>
      </c>
      <c r="O10899" s="144" t="s">
        <v>1997</v>
      </c>
    </row>
    <row r="10900" spans="1:15" x14ac:dyDescent="0.2">
      <c r="A10900" t="s">
        <v>160</v>
      </c>
      <c r="B10900" s="144" t="s">
        <v>160</v>
      </c>
      <c r="C10900">
        <v>710</v>
      </c>
      <c r="D10900" t="str">
        <f>VLOOKUP(Oliusala[[#This Row],[postnumer]],Sveitarfelog[#All],4,FALSE)</f>
        <v>Fljótsdalshreppur,Múlaþing</v>
      </c>
      <c r="E10900" t="str">
        <f>VLOOKUP(Oliusala[[#This Row],[postnumer]],Sveitarfelog[#All],5,FALSE)</f>
        <v>Austurland</v>
      </c>
      <c r="F10900" t="s">
        <v>25</v>
      </c>
      <c r="G10900" t="s">
        <v>24</v>
      </c>
      <c r="H10900" t="s">
        <v>58</v>
      </c>
      <c r="I10900" s="1">
        <v>56288</v>
      </c>
      <c r="J10900" s="2">
        <f>VLOOKUP(Oliusala[[#This Row],[tegund]],Tegundir!$B$2:$D$19,3,FALSE)*Oliusala[[#This Row],[magn]]/1000</f>
        <v>48.689120000000003</v>
      </c>
      <c r="K10900">
        <v>2018</v>
      </c>
      <c r="L10900" t="s">
        <v>19</v>
      </c>
      <c r="M10900" s="144" t="s">
        <v>59</v>
      </c>
      <c r="O10900" s="144" t="s">
        <v>1997</v>
      </c>
    </row>
    <row r="10901" spans="1:15" x14ac:dyDescent="0.2">
      <c r="A10901" t="s">
        <v>57</v>
      </c>
      <c r="B10901" s="144" t="s">
        <v>161</v>
      </c>
      <c r="C10901">
        <v>715</v>
      </c>
      <c r="D10901" t="str">
        <f>VLOOKUP(Oliusala[[#This Row],[postnumer]],Sveitarfelog[#All],4,FALSE)</f>
        <v>Fjarðabyggð</v>
      </c>
      <c r="E10901" t="str">
        <f>VLOOKUP(Oliusala[[#This Row],[postnumer]],Sveitarfelog[#All],5,FALSE)</f>
        <v>Austurland</v>
      </c>
      <c r="F10901" t="s">
        <v>24</v>
      </c>
      <c r="G10901" t="s">
        <v>24</v>
      </c>
      <c r="H10901" t="s">
        <v>60</v>
      </c>
      <c r="I10901" s="1">
        <v>1323</v>
      </c>
      <c r="J10901" s="2">
        <f>VLOOKUP(Oliusala[[#This Row],[tegund]],Tegundir!$B$2:$D$19,3,FALSE)*Oliusala[[#This Row],[magn]]/1000</f>
        <v>1.1443950000000001</v>
      </c>
      <c r="K10901">
        <v>2018</v>
      </c>
      <c r="L10901" t="s">
        <v>18</v>
      </c>
      <c r="M10901" s="144" t="s">
        <v>59</v>
      </c>
    </row>
    <row r="10902" spans="1:15" x14ac:dyDescent="0.2">
      <c r="A10902" t="s">
        <v>63</v>
      </c>
      <c r="B10902" s="144" t="s">
        <v>161</v>
      </c>
      <c r="C10902">
        <v>715</v>
      </c>
      <c r="D10902" t="str">
        <f>VLOOKUP(Oliusala[[#This Row],[postnumer]],Sveitarfelog[#All],4,FALSE)</f>
        <v>Fjarðabyggð</v>
      </c>
      <c r="E10902" t="str">
        <f>VLOOKUP(Oliusala[[#This Row],[postnumer]],Sveitarfelog[#All],5,FALSE)</f>
        <v>Austurland</v>
      </c>
      <c r="F10902" t="s">
        <v>24</v>
      </c>
      <c r="G10902" t="s">
        <v>24</v>
      </c>
      <c r="H10902" t="s">
        <v>58</v>
      </c>
      <c r="I10902" s="1">
        <v>3136</v>
      </c>
      <c r="J10902" s="2">
        <f>VLOOKUP(Oliusala[[#This Row],[tegund]],Tegundir!$B$2:$D$19,3,FALSE)*Oliusala[[#This Row],[magn]]/1000</f>
        <v>2.7126399999999999</v>
      </c>
      <c r="K10902">
        <v>2018</v>
      </c>
      <c r="L10902" t="s">
        <v>18</v>
      </c>
      <c r="M10902" s="144" t="s">
        <v>59</v>
      </c>
    </row>
    <row r="10903" spans="1:15" x14ac:dyDescent="0.2">
      <c r="A10903" t="s">
        <v>57</v>
      </c>
      <c r="B10903" s="144" t="s">
        <v>161</v>
      </c>
      <c r="C10903">
        <v>715</v>
      </c>
      <c r="D10903" t="str">
        <f>VLOOKUP(Oliusala[[#This Row],[postnumer]],Sveitarfelog[#All],4,FALSE)</f>
        <v>Fjarðabyggð</v>
      </c>
      <c r="E10903" t="str">
        <f>VLOOKUP(Oliusala[[#This Row],[postnumer]],Sveitarfelog[#All],5,FALSE)</f>
        <v>Austurland</v>
      </c>
      <c r="F10903" t="s">
        <v>25</v>
      </c>
      <c r="G10903" t="s">
        <v>24</v>
      </c>
      <c r="H10903" t="s">
        <v>60</v>
      </c>
      <c r="I10903" s="1">
        <v>1360</v>
      </c>
      <c r="J10903" s="2">
        <f>VLOOKUP(Oliusala[[#This Row],[tegund]],Tegundir!$B$2:$D$19,3,FALSE)*Oliusala[[#This Row],[magn]]/1000</f>
        <v>1.1764000000000001</v>
      </c>
      <c r="K10903">
        <v>2018</v>
      </c>
      <c r="L10903" t="s">
        <v>19</v>
      </c>
      <c r="M10903" s="144" t="s">
        <v>59</v>
      </c>
      <c r="O10903" s="144" t="s">
        <v>1997</v>
      </c>
    </row>
    <row r="10904" spans="1:15" x14ac:dyDescent="0.2">
      <c r="A10904" t="s">
        <v>63</v>
      </c>
      <c r="B10904" s="144" t="s">
        <v>162</v>
      </c>
      <c r="C10904">
        <v>720</v>
      </c>
      <c r="D10904" t="str">
        <f>VLOOKUP(Oliusala[[#This Row],[postnumer]],Sveitarfelog[#All],4,FALSE)</f>
        <v>Fljótsdalshreppur,Múlaþing</v>
      </c>
      <c r="E10904" t="str">
        <f>VLOOKUP(Oliusala[[#This Row],[postnumer]],Sveitarfelog[#All],5,FALSE)</f>
        <v>Austurland</v>
      </c>
      <c r="F10904" t="s">
        <v>24</v>
      </c>
      <c r="G10904" t="s">
        <v>24</v>
      </c>
      <c r="H10904" s="1" t="s">
        <v>58</v>
      </c>
      <c r="I10904" s="1">
        <v>97169</v>
      </c>
      <c r="J10904" s="2">
        <f>VLOOKUP(Oliusala[[#This Row],[tegund]],Tegundir!$B$2:$D$19,3,FALSE)*Oliusala[[#This Row],[magn]]/1000</f>
        <v>84.051185000000004</v>
      </c>
      <c r="K10904">
        <v>2018</v>
      </c>
      <c r="L10904" t="s">
        <v>18</v>
      </c>
      <c r="M10904" s="144" t="s">
        <v>59</v>
      </c>
    </row>
    <row r="10905" spans="1:15" x14ac:dyDescent="0.2">
      <c r="A10905" t="s">
        <v>66</v>
      </c>
      <c r="B10905" s="144" t="s">
        <v>162</v>
      </c>
      <c r="C10905">
        <v>720</v>
      </c>
      <c r="D10905" t="str">
        <f>VLOOKUP(Oliusala[[#This Row],[postnumer]],Sveitarfelog[#All],4,FALSE)</f>
        <v>Fljótsdalshreppur,Múlaþing</v>
      </c>
      <c r="E10905" t="str">
        <f>VLOOKUP(Oliusala[[#This Row],[postnumer]],Sveitarfelog[#All],5,FALSE)</f>
        <v>Austurland</v>
      </c>
      <c r="F10905" t="s">
        <v>25</v>
      </c>
      <c r="G10905" t="s">
        <v>24</v>
      </c>
      <c r="H10905" t="s">
        <v>60</v>
      </c>
      <c r="I10905" s="1">
        <v>116</v>
      </c>
      <c r="J10905" s="2">
        <f>VLOOKUP(Oliusala[[#This Row],[tegund]],Tegundir!$B$2:$D$19,3,FALSE)*Oliusala[[#This Row],[magn]]/1000</f>
        <v>0.10034</v>
      </c>
      <c r="K10905">
        <v>2018</v>
      </c>
      <c r="L10905" t="s">
        <v>19</v>
      </c>
      <c r="M10905" s="144" t="s">
        <v>59</v>
      </c>
      <c r="O10905" s="144" t="s">
        <v>1997</v>
      </c>
    </row>
    <row r="10906" spans="1:15" x14ac:dyDescent="0.2">
      <c r="A10906" t="s">
        <v>57</v>
      </c>
      <c r="B10906" s="144" t="s">
        <v>162</v>
      </c>
      <c r="C10906">
        <v>720</v>
      </c>
      <c r="D10906" t="str">
        <f>VLOOKUP(Oliusala[[#This Row],[postnumer]],Sveitarfelog[#All],4,FALSE)</f>
        <v>Fljótsdalshreppur,Múlaþing</v>
      </c>
      <c r="E10906" t="str">
        <f>VLOOKUP(Oliusala[[#This Row],[postnumer]],Sveitarfelog[#All],5,FALSE)</f>
        <v>Austurland</v>
      </c>
      <c r="F10906" t="s">
        <v>25</v>
      </c>
      <c r="G10906" t="s">
        <v>24</v>
      </c>
      <c r="H10906" t="s">
        <v>60</v>
      </c>
      <c r="I10906" s="1">
        <v>121019</v>
      </c>
      <c r="J10906" s="2">
        <f>VLOOKUP(Oliusala[[#This Row],[tegund]],Tegundir!$B$2:$D$19,3,FALSE)*Oliusala[[#This Row],[magn]]/1000</f>
        <v>104.68143499999999</v>
      </c>
      <c r="K10906">
        <v>2018</v>
      </c>
      <c r="L10906" t="s">
        <v>19</v>
      </c>
      <c r="M10906" s="144" t="s">
        <v>59</v>
      </c>
      <c r="O10906" s="144" t="s">
        <v>1997</v>
      </c>
    </row>
    <row r="10907" spans="1:15" x14ac:dyDescent="0.2">
      <c r="A10907" t="s">
        <v>63</v>
      </c>
      <c r="B10907" s="144" t="s">
        <v>162</v>
      </c>
      <c r="C10907">
        <v>720</v>
      </c>
      <c r="D10907" t="str">
        <f>VLOOKUP(Oliusala[[#This Row],[postnumer]],Sveitarfelog[#All],4,FALSE)</f>
        <v>Fljótsdalshreppur,Múlaþing</v>
      </c>
      <c r="E10907" t="str">
        <f>VLOOKUP(Oliusala[[#This Row],[postnumer]],Sveitarfelog[#All],5,FALSE)</f>
        <v>Austurland</v>
      </c>
      <c r="F10907" t="s">
        <v>25</v>
      </c>
      <c r="G10907" t="s">
        <v>24</v>
      </c>
      <c r="H10907" s="1" t="s">
        <v>58</v>
      </c>
      <c r="I10907" s="1">
        <v>16425</v>
      </c>
      <c r="J10907" s="2">
        <f>VLOOKUP(Oliusala[[#This Row],[tegund]],Tegundir!$B$2:$D$19,3,FALSE)*Oliusala[[#This Row],[magn]]/1000</f>
        <v>14.207625</v>
      </c>
      <c r="K10907">
        <v>2018</v>
      </c>
      <c r="L10907" t="s">
        <v>19</v>
      </c>
      <c r="M10907" s="144" t="s">
        <v>59</v>
      </c>
      <c r="O10907" s="144" t="s">
        <v>1997</v>
      </c>
    </row>
    <row r="10908" spans="1:15" x14ac:dyDescent="0.2">
      <c r="A10908" t="s">
        <v>69</v>
      </c>
      <c r="B10908" s="144" t="s">
        <v>66</v>
      </c>
      <c r="C10908">
        <v>730</v>
      </c>
      <c r="D10908" t="str">
        <f>VLOOKUP(Oliusala[[#This Row],[postnumer]],Sveitarfelog[#All],4,FALSE)</f>
        <v>Fjarðabyggð</v>
      </c>
      <c r="E10908" t="str">
        <f>VLOOKUP(Oliusala[[#This Row],[postnumer]],Sveitarfelog[#All],5,FALSE)</f>
        <v>Austurland</v>
      </c>
      <c r="F10908" t="s">
        <v>29</v>
      </c>
      <c r="G10908" t="s">
        <v>24</v>
      </c>
      <c r="H10908" s="1" t="s">
        <v>60</v>
      </c>
      <c r="I10908" s="1">
        <v>92398</v>
      </c>
      <c r="J10908" s="2">
        <f>VLOOKUP(Oliusala[[#This Row],[tegund]],Tegundir!$B$2:$D$19,3,FALSE)*Oliusala[[#This Row],[magn]]/1000</f>
        <v>79.924270000000007</v>
      </c>
      <c r="K10908">
        <v>2018</v>
      </c>
      <c r="L10908" t="s">
        <v>19</v>
      </c>
      <c r="M10908" s="144" t="s">
        <v>59</v>
      </c>
      <c r="O10908" s="144" t="s">
        <v>1998</v>
      </c>
    </row>
    <row r="10909" spans="1:15" x14ac:dyDescent="0.2">
      <c r="A10909" t="s">
        <v>66</v>
      </c>
      <c r="B10909" s="144" t="s">
        <v>66</v>
      </c>
      <c r="C10909">
        <v>730</v>
      </c>
      <c r="D10909" t="str">
        <f>VLOOKUP(Oliusala[[#This Row],[postnumer]],Sveitarfelog[#All],4,FALSE)</f>
        <v>Fjarðabyggð</v>
      </c>
      <c r="E10909" t="str">
        <f>VLOOKUP(Oliusala[[#This Row],[postnumer]],Sveitarfelog[#All],5,FALSE)</f>
        <v>Austurland</v>
      </c>
      <c r="F10909" t="s">
        <v>24</v>
      </c>
      <c r="G10909" t="s">
        <v>24</v>
      </c>
      <c r="H10909" s="1" t="s">
        <v>58</v>
      </c>
      <c r="I10909" s="1">
        <v>6862</v>
      </c>
      <c r="J10909" s="2">
        <f>VLOOKUP(Oliusala[[#This Row],[tegund]],Tegundir!$B$2:$D$19,3,FALSE)*Oliusala[[#This Row],[magn]]/1000</f>
        <v>5.9356299999999997</v>
      </c>
      <c r="K10909">
        <v>2018</v>
      </c>
      <c r="L10909" t="s">
        <v>18</v>
      </c>
      <c r="M10909" s="144" t="s">
        <v>59</v>
      </c>
    </row>
    <row r="10910" spans="1:15" x14ac:dyDescent="0.2">
      <c r="A10910" t="s">
        <v>66</v>
      </c>
      <c r="B10910" s="144" t="s">
        <v>66</v>
      </c>
      <c r="C10910">
        <v>730</v>
      </c>
      <c r="D10910" t="str">
        <f>VLOOKUP(Oliusala[[#This Row],[postnumer]],Sveitarfelog[#All],4,FALSE)</f>
        <v>Fjarðabyggð</v>
      </c>
      <c r="E10910" t="str">
        <f>VLOOKUP(Oliusala[[#This Row],[postnumer]],Sveitarfelog[#All],5,FALSE)</f>
        <v>Austurland</v>
      </c>
      <c r="F10910" t="s">
        <v>29</v>
      </c>
      <c r="G10910" t="s">
        <v>24</v>
      </c>
      <c r="H10910" s="1" t="s">
        <v>58</v>
      </c>
      <c r="I10910" s="1">
        <v>207927</v>
      </c>
      <c r="J10910" s="2">
        <f>VLOOKUP(Oliusala[[#This Row],[tegund]],Tegundir!$B$2:$D$19,3,FALSE)*Oliusala[[#This Row],[magn]]/1000</f>
        <v>179.85685500000002</v>
      </c>
      <c r="K10910">
        <v>2018</v>
      </c>
      <c r="L10910" t="s">
        <v>19</v>
      </c>
      <c r="M10910" s="144" t="s">
        <v>59</v>
      </c>
      <c r="O10910" s="144" t="s">
        <v>1998</v>
      </c>
    </row>
    <row r="10911" spans="1:15" x14ac:dyDescent="0.2">
      <c r="A10911" t="s">
        <v>63</v>
      </c>
      <c r="B10911" s="144" t="s">
        <v>66</v>
      </c>
      <c r="C10911">
        <v>730</v>
      </c>
      <c r="D10911" t="str">
        <f>VLOOKUP(Oliusala[[#This Row],[postnumer]],Sveitarfelog[#All],4,FALSE)</f>
        <v>Fjarðabyggð</v>
      </c>
      <c r="E10911" t="str">
        <f>VLOOKUP(Oliusala[[#This Row],[postnumer]],Sveitarfelog[#All],5,FALSE)</f>
        <v>Austurland</v>
      </c>
      <c r="F10911" t="s">
        <v>24</v>
      </c>
      <c r="G10911" t="s">
        <v>24</v>
      </c>
      <c r="H10911" t="s">
        <v>58</v>
      </c>
      <c r="I10911" s="1">
        <v>1886381</v>
      </c>
      <c r="J10911" s="2">
        <f>VLOOKUP(Oliusala[[#This Row],[tegund]],Tegundir!$B$2:$D$19,3,FALSE)*Oliusala[[#This Row],[magn]]/1000</f>
        <v>1631.7195649999999</v>
      </c>
      <c r="K10911">
        <v>2018</v>
      </c>
      <c r="L10911" t="s">
        <v>18</v>
      </c>
      <c r="M10911" s="144" t="s">
        <v>59</v>
      </c>
    </row>
    <row r="10912" spans="1:15" x14ac:dyDescent="0.2">
      <c r="A10912" t="s">
        <v>69</v>
      </c>
      <c r="B10912" s="144" t="s">
        <v>66</v>
      </c>
      <c r="C10912">
        <v>730</v>
      </c>
      <c r="D10912" t="str">
        <f>VLOOKUP(Oliusala[[#This Row],[postnumer]],Sveitarfelog[#All],4,FALSE)</f>
        <v>Fjarðabyggð</v>
      </c>
      <c r="E10912" t="str">
        <f>VLOOKUP(Oliusala[[#This Row],[postnumer]],Sveitarfelog[#All],5,FALSE)</f>
        <v>Austurland</v>
      </c>
      <c r="F10912" t="s">
        <v>25</v>
      </c>
      <c r="G10912" t="s">
        <v>24</v>
      </c>
      <c r="H10912" s="1" t="s">
        <v>60</v>
      </c>
      <c r="I10912" s="1">
        <v>51730</v>
      </c>
      <c r="J10912" s="2">
        <f>VLOOKUP(Oliusala[[#This Row],[tegund]],Tegundir!$B$2:$D$19,3,FALSE)*Oliusala[[#This Row],[magn]]/1000</f>
        <v>44.746449999999996</v>
      </c>
      <c r="K10912">
        <v>2018</v>
      </c>
      <c r="L10912" t="s">
        <v>19</v>
      </c>
      <c r="M10912" s="144" t="s">
        <v>59</v>
      </c>
      <c r="O10912" s="144" t="s">
        <v>1997</v>
      </c>
    </row>
    <row r="10913" spans="1:15" x14ac:dyDescent="0.2">
      <c r="A10913" t="s">
        <v>66</v>
      </c>
      <c r="B10913" s="144" t="s">
        <v>66</v>
      </c>
      <c r="C10913">
        <v>730</v>
      </c>
      <c r="D10913" t="str">
        <f>VLOOKUP(Oliusala[[#This Row],[postnumer]],Sveitarfelog[#All],4,FALSE)</f>
        <v>Fjarðabyggð</v>
      </c>
      <c r="E10913" t="str">
        <f>VLOOKUP(Oliusala[[#This Row],[postnumer]],Sveitarfelog[#All],5,FALSE)</f>
        <v>Austurland</v>
      </c>
      <c r="F10913" t="s">
        <v>25</v>
      </c>
      <c r="G10913" t="s">
        <v>24</v>
      </c>
      <c r="H10913" t="s">
        <v>58</v>
      </c>
      <c r="I10913" s="1">
        <v>876966</v>
      </c>
      <c r="J10913" s="2">
        <f>VLOOKUP(Oliusala[[#This Row],[tegund]],Tegundir!$B$2:$D$19,3,FALSE)*Oliusala[[#This Row],[magn]]/1000</f>
        <v>758.57558999999992</v>
      </c>
      <c r="K10913">
        <v>2018</v>
      </c>
      <c r="L10913" t="s">
        <v>19</v>
      </c>
      <c r="M10913" s="144" t="s">
        <v>59</v>
      </c>
      <c r="O10913" s="144" t="s">
        <v>1997</v>
      </c>
    </row>
    <row r="10914" spans="1:15" x14ac:dyDescent="0.2">
      <c r="A10914" t="s">
        <v>66</v>
      </c>
      <c r="B10914" s="144" t="s">
        <v>66</v>
      </c>
      <c r="C10914">
        <v>730</v>
      </c>
      <c r="D10914" t="str">
        <f>VLOOKUP(Oliusala[[#This Row],[postnumer]],Sveitarfelog[#All],4,FALSE)</f>
        <v>Fjarðabyggð</v>
      </c>
      <c r="E10914" t="str">
        <f>VLOOKUP(Oliusala[[#This Row],[postnumer]],Sveitarfelog[#All],5,FALSE)</f>
        <v>Austurland</v>
      </c>
      <c r="F10914" t="s">
        <v>29</v>
      </c>
      <c r="G10914" t="s">
        <v>24</v>
      </c>
      <c r="H10914" t="s">
        <v>61</v>
      </c>
      <c r="I10914" s="1">
        <v>205128</v>
      </c>
      <c r="J10914" s="2">
        <f>VLOOKUP(Oliusala[[#This Row],[tegund]],Tegundir!$B$2:$D$19,3,FALSE)*Oliusala[[#This Row],[magn]]/1000</f>
        <v>177.43572</v>
      </c>
      <c r="K10914">
        <v>2018</v>
      </c>
      <c r="L10914" t="s">
        <v>19</v>
      </c>
      <c r="M10914" s="144" t="s">
        <v>62</v>
      </c>
      <c r="O10914" s="144" t="s">
        <v>1998</v>
      </c>
    </row>
    <row r="10915" spans="1:15" x14ac:dyDescent="0.2">
      <c r="A10915" t="s">
        <v>69</v>
      </c>
      <c r="B10915" s="144" t="s">
        <v>69</v>
      </c>
      <c r="C10915">
        <v>735</v>
      </c>
      <c r="D10915" t="str">
        <f>VLOOKUP(Oliusala[[#This Row],[postnumer]],Sveitarfelog[#All],4,FALSE)</f>
        <v>Fjarðabyggð</v>
      </c>
      <c r="E10915" t="str">
        <f>VLOOKUP(Oliusala[[#This Row],[postnumer]],Sveitarfelog[#All],5,FALSE)</f>
        <v>Austurland</v>
      </c>
      <c r="F10915" t="s">
        <v>24</v>
      </c>
      <c r="G10915" t="s">
        <v>24</v>
      </c>
      <c r="H10915" t="s">
        <v>58</v>
      </c>
      <c r="I10915" s="1">
        <v>277</v>
      </c>
      <c r="J10915" s="2">
        <f>VLOOKUP(Oliusala[[#This Row],[tegund]],Tegundir!$B$2:$D$19,3,FALSE)*Oliusala[[#This Row],[magn]]/1000</f>
        <v>0.23960499999999998</v>
      </c>
      <c r="K10915">
        <v>2018</v>
      </c>
      <c r="L10915" t="s">
        <v>18</v>
      </c>
      <c r="M10915" s="144" t="s">
        <v>59</v>
      </c>
    </row>
    <row r="10916" spans="1:15" x14ac:dyDescent="0.2">
      <c r="A10916" t="s">
        <v>69</v>
      </c>
      <c r="B10916" s="144" t="s">
        <v>69</v>
      </c>
      <c r="C10916">
        <v>735</v>
      </c>
      <c r="D10916" t="str">
        <f>VLOOKUP(Oliusala[[#This Row],[postnumer]],Sveitarfelog[#All],4,FALSE)</f>
        <v>Fjarðabyggð</v>
      </c>
      <c r="E10916" t="str">
        <f>VLOOKUP(Oliusala[[#This Row],[postnumer]],Sveitarfelog[#All],5,FALSE)</f>
        <v>Austurland</v>
      </c>
      <c r="F10916" t="s">
        <v>29</v>
      </c>
      <c r="G10916" t="s">
        <v>24</v>
      </c>
      <c r="H10916" t="s">
        <v>58</v>
      </c>
      <c r="I10916" s="1">
        <v>4394706</v>
      </c>
      <c r="J10916" s="2">
        <f>VLOOKUP(Oliusala[[#This Row],[tegund]],Tegundir!$B$2:$D$19,3,FALSE)*Oliusala[[#This Row],[magn]]/1000</f>
        <v>3801.4206899999999</v>
      </c>
      <c r="K10916">
        <v>2018</v>
      </c>
      <c r="L10916" t="s">
        <v>19</v>
      </c>
      <c r="M10916" s="144" t="s">
        <v>59</v>
      </c>
      <c r="O10916" s="144" t="s">
        <v>1998</v>
      </c>
    </row>
    <row r="10917" spans="1:15" x14ac:dyDescent="0.2">
      <c r="A10917" t="s">
        <v>69</v>
      </c>
      <c r="B10917" s="144" t="s">
        <v>69</v>
      </c>
      <c r="C10917">
        <v>735</v>
      </c>
      <c r="D10917" t="str">
        <f>VLOOKUP(Oliusala[[#This Row],[postnumer]],Sveitarfelog[#All],4,FALSE)</f>
        <v>Fjarðabyggð</v>
      </c>
      <c r="E10917" t="str">
        <f>VLOOKUP(Oliusala[[#This Row],[postnumer]],Sveitarfelog[#All],5,FALSE)</f>
        <v>Austurland</v>
      </c>
      <c r="F10917" t="s">
        <v>25</v>
      </c>
      <c r="G10917" t="s">
        <v>24</v>
      </c>
      <c r="H10917" t="s">
        <v>58</v>
      </c>
      <c r="I10917" s="1">
        <v>43566</v>
      </c>
      <c r="J10917" s="2">
        <f>VLOOKUP(Oliusala[[#This Row],[tegund]],Tegundir!$B$2:$D$19,3,FALSE)*Oliusala[[#This Row],[magn]]/1000</f>
        <v>37.68459</v>
      </c>
      <c r="K10917">
        <v>2018</v>
      </c>
      <c r="L10917" t="s">
        <v>19</v>
      </c>
      <c r="M10917" s="144" t="s">
        <v>59</v>
      </c>
      <c r="O10917" s="144" t="s">
        <v>1997</v>
      </c>
    </row>
    <row r="10918" spans="1:15" x14ac:dyDescent="0.2">
      <c r="A10918" t="s">
        <v>66</v>
      </c>
      <c r="B10918" s="144" t="s">
        <v>69</v>
      </c>
      <c r="C10918">
        <v>735</v>
      </c>
      <c r="D10918" t="str">
        <f>VLOOKUP(Oliusala[[#This Row],[postnumer]],Sveitarfelog[#All],4,FALSE)</f>
        <v>Fjarðabyggð</v>
      </c>
      <c r="E10918" t="str">
        <f>VLOOKUP(Oliusala[[#This Row],[postnumer]],Sveitarfelog[#All],5,FALSE)</f>
        <v>Austurland</v>
      </c>
      <c r="F10918" t="s">
        <v>29</v>
      </c>
      <c r="G10918" t="s">
        <v>24</v>
      </c>
      <c r="H10918" s="1" t="s">
        <v>60</v>
      </c>
      <c r="I10918" s="1">
        <v>486284</v>
      </c>
      <c r="J10918" s="2">
        <f>VLOOKUP(Oliusala[[#This Row],[tegund]],Tegundir!$B$2:$D$19,3,FALSE)*Oliusala[[#This Row],[magn]]/1000</f>
        <v>420.63565999999997</v>
      </c>
      <c r="K10918">
        <v>2018</v>
      </c>
      <c r="L10918" t="s">
        <v>19</v>
      </c>
      <c r="M10918" s="144" t="s">
        <v>59</v>
      </c>
      <c r="O10918" s="144" t="s">
        <v>1998</v>
      </c>
    </row>
    <row r="10919" spans="1:15" x14ac:dyDescent="0.2">
      <c r="A10919" t="s">
        <v>66</v>
      </c>
      <c r="B10919" s="144" t="s">
        <v>69</v>
      </c>
      <c r="C10919">
        <v>735</v>
      </c>
      <c r="D10919" t="str">
        <f>VLOOKUP(Oliusala[[#This Row],[postnumer]],Sveitarfelog[#All],4,FALSE)</f>
        <v>Fjarðabyggð</v>
      </c>
      <c r="E10919" t="str">
        <f>VLOOKUP(Oliusala[[#This Row],[postnumer]],Sveitarfelog[#All],5,FALSE)</f>
        <v>Austurland</v>
      </c>
      <c r="F10919" t="s">
        <v>25</v>
      </c>
      <c r="G10919" t="s">
        <v>24</v>
      </c>
      <c r="H10919" s="1" t="s">
        <v>60</v>
      </c>
      <c r="I10919" s="1">
        <v>98369</v>
      </c>
      <c r="J10919" s="2">
        <f>VLOOKUP(Oliusala[[#This Row],[tegund]],Tegundir!$B$2:$D$19,3,FALSE)*Oliusala[[#This Row],[magn]]/1000</f>
        <v>85.089185000000001</v>
      </c>
      <c r="K10919">
        <v>2018</v>
      </c>
      <c r="L10919" t="s">
        <v>19</v>
      </c>
      <c r="M10919" s="144" t="s">
        <v>59</v>
      </c>
      <c r="O10919" s="144" t="s">
        <v>1997</v>
      </c>
    </row>
    <row r="10920" spans="1:15" x14ac:dyDescent="0.2">
      <c r="A10920" t="s">
        <v>57</v>
      </c>
      <c r="B10920" s="144" t="s">
        <v>69</v>
      </c>
      <c r="C10920">
        <v>735</v>
      </c>
      <c r="D10920" t="str">
        <f>VLOOKUP(Oliusala[[#This Row],[postnumer]],Sveitarfelog[#All],4,FALSE)</f>
        <v>Fjarðabyggð</v>
      </c>
      <c r="E10920" t="str">
        <f>VLOOKUP(Oliusala[[#This Row],[postnumer]],Sveitarfelog[#All],5,FALSE)</f>
        <v>Austurland</v>
      </c>
      <c r="F10920" t="s">
        <v>24</v>
      </c>
      <c r="G10920" t="s">
        <v>24</v>
      </c>
      <c r="H10920" s="1" t="s">
        <v>60</v>
      </c>
      <c r="I10920" s="1">
        <v>908</v>
      </c>
      <c r="J10920" s="2">
        <f>VLOOKUP(Oliusala[[#This Row],[tegund]],Tegundir!$B$2:$D$19,3,FALSE)*Oliusala[[#This Row],[magn]]/1000</f>
        <v>0.78542000000000001</v>
      </c>
      <c r="K10920">
        <v>2018</v>
      </c>
      <c r="L10920" t="s">
        <v>18</v>
      </c>
      <c r="M10920" s="144" t="s">
        <v>59</v>
      </c>
    </row>
    <row r="10921" spans="1:15" x14ac:dyDescent="0.2">
      <c r="A10921" t="s">
        <v>57</v>
      </c>
      <c r="B10921" s="144" t="s">
        <v>69</v>
      </c>
      <c r="C10921">
        <v>735</v>
      </c>
      <c r="D10921" t="str">
        <f>VLOOKUP(Oliusala[[#This Row],[postnumer]],Sveitarfelog[#All],4,FALSE)</f>
        <v>Fjarðabyggð</v>
      </c>
      <c r="E10921" t="str">
        <f>VLOOKUP(Oliusala[[#This Row],[postnumer]],Sveitarfelog[#All],5,FALSE)</f>
        <v>Austurland</v>
      </c>
      <c r="F10921" t="s">
        <v>29</v>
      </c>
      <c r="G10921" t="s">
        <v>24</v>
      </c>
      <c r="H10921" s="1" t="s">
        <v>60</v>
      </c>
      <c r="I10921" s="1">
        <v>213647</v>
      </c>
      <c r="J10921" s="2">
        <f>VLOOKUP(Oliusala[[#This Row],[tegund]],Tegundir!$B$2:$D$19,3,FALSE)*Oliusala[[#This Row],[magn]]/1000</f>
        <v>184.804655</v>
      </c>
      <c r="K10921">
        <v>2018</v>
      </c>
      <c r="L10921" t="s">
        <v>19</v>
      </c>
      <c r="M10921" s="144" t="s">
        <v>59</v>
      </c>
      <c r="O10921" s="144" t="s">
        <v>1998</v>
      </c>
    </row>
    <row r="10922" spans="1:15" x14ac:dyDescent="0.2">
      <c r="A10922" t="s">
        <v>57</v>
      </c>
      <c r="B10922" s="144" t="s">
        <v>69</v>
      </c>
      <c r="C10922">
        <v>735</v>
      </c>
      <c r="D10922" t="str">
        <f>VLOOKUP(Oliusala[[#This Row],[postnumer]],Sveitarfelog[#All],4,FALSE)</f>
        <v>Fjarðabyggð</v>
      </c>
      <c r="E10922" t="str">
        <f>VLOOKUP(Oliusala[[#This Row],[postnumer]],Sveitarfelog[#All],5,FALSE)</f>
        <v>Austurland</v>
      </c>
      <c r="F10922" t="s">
        <v>25</v>
      </c>
      <c r="G10922" t="s">
        <v>24</v>
      </c>
      <c r="H10922" s="1" t="s">
        <v>60</v>
      </c>
      <c r="I10922" s="1">
        <v>68374</v>
      </c>
      <c r="J10922" s="2">
        <f>VLOOKUP(Oliusala[[#This Row],[tegund]],Tegundir!$B$2:$D$19,3,FALSE)*Oliusala[[#This Row],[magn]]/1000</f>
        <v>59.143509999999999</v>
      </c>
      <c r="K10922">
        <v>2018</v>
      </c>
      <c r="L10922" t="s">
        <v>19</v>
      </c>
      <c r="M10922" s="144" t="s">
        <v>59</v>
      </c>
      <c r="O10922" s="144" t="s">
        <v>1997</v>
      </c>
    </row>
    <row r="10923" spans="1:15" x14ac:dyDescent="0.2">
      <c r="A10923" t="s">
        <v>63</v>
      </c>
      <c r="B10923" s="144" t="s">
        <v>69</v>
      </c>
      <c r="C10923">
        <v>735</v>
      </c>
      <c r="D10923" t="str">
        <f>VLOOKUP(Oliusala[[#This Row],[postnumer]],Sveitarfelog[#All],4,FALSE)</f>
        <v>Fjarðabyggð</v>
      </c>
      <c r="E10923" t="str">
        <f>VLOOKUP(Oliusala[[#This Row],[postnumer]],Sveitarfelog[#All],5,FALSE)</f>
        <v>Austurland</v>
      </c>
      <c r="F10923" t="s">
        <v>24</v>
      </c>
      <c r="G10923" t="s">
        <v>24</v>
      </c>
      <c r="H10923" s="1" t="s">
        <v>58</v>
      </c>
      <c r="I10923" s="1">
        <v>356804</v>
      </c>
      <c r="J10923" s="2">
        <f>VLOOKUP(Oliusala[[#This Row],[tegund]],Tegundir!$B$2:$D$19,3,FALSE)*Oliusala[[#This Row],[magn]]/1000</f>
        <v>308.63546000000002</v>
      </c>
      <c r="K10923">
        <v>2018</v>
      </c>
      <c r="L10923" t="s">
        <v>18</v>
      </c>
      <c r="M10923" s="144" t="s">
        <v>59</v>
      </c>
    </row>
    <row r="10924" spans="1:15" x14ac:dyDescent="0.2">
      <c r="A10924" t="s">
        <v>69</v>
      </c>
      <c r="B10924" s="144" t="s">
        <v>69</v>
      </c>
      <c r="C10924">
        <v>735</v>
      </c>
      <c r="D10924" t="str">
        <f>VLOOKUP(Oliusala[[#This Row],[postnumer]],Sveitarfelog[#All],4,FALSE)</f>
        <v>Fjarðabyggð</v>
      </c>
      <c r="E10924" t="str">
        <f>VLOOKUP(Oliusala[[#This Row],[postnumer]],Sveitarfelog[#All],5,FALSE)</f>
        <v>Austurland</v>
      </c>
      <c r="F10924" t="s">
        <v>29</v>
      </c>
      <c r="G10924" t="s">
        <v>24</v>
      </c>
      <c r="H10924" t="s">
        <v>61</v>
      </c>
      <c r="I10924" s="1">
        <v>2237622</v>
      </c>
      <c r="J10924" s="2">
        <f>VLOOKUP(Oliusala[[#This Row],[tegund]],Tegundir!$B$2:$D$19,3,FALSE)*Oliusala[[#This Row],[magn]]/1000</f>
        <v>1935.54303</v>
      </c>
      <c r="K10924">
        <v>2018</v>
      </c>
      <c r="L10924" t="s">
        <v>19</v>
      </c>
      <c r="M10924" s="144" t="s">
        <v>62</v>
      </c>
      <c r="O10924" s="144" t="s">
        <v>1998</v>
      </c>
    </row>
    <row r="10925" spans="1:15" x14ac:dyDescent="0.2">
      <c r="A10925" t="s">
        <v>57</v>
      </c>
      <c r="B10925" s="144" t="s">
        <v>69</v>
      </c>
      <c r="C10925">
        <v>735</v>
      </c>
      <c r="D10925" t="str">
        <f>VLOOKUP(Oliusala[[#This Row],[postnumer]],Sveitarfelog[#All],4,FALSE)</f>
        <v>Fjarðabyggð</v>
      </c>
      <c r="E10925" t="str">
        <f>VLOOKUP(Oliusala[[#This Row],[postnumer]],Sveitarfelog[#All],5,FALSE)</f>
        <v>Austurland</v>
      </c>
      <c r="F10925" t="s">
        <v>29</v>
      </c>
      <c r="G10925" t="s">
        <v>24</v>
      </c>
      <c r="H10925" s="1" t="s">
        <v>61</v>
      </c>
      <c r="I10925" s="1">
        <v>306550</v>
      </c>
      <c r="J10925" s="2">
        <f>VLOOKUP(Oliusala[[#This Row],[tegund]],Tegundir!$B$2:$D$19,3,FALSE)*Oliusala[[#This Row],[magn]]/1000</f>
        <v>265.16575</v>
      </c>
      <c r="K10925">
        <v>2018</v>
      </c>
      <c r="L10925" t="s">
        <v>19</v>
      </c>
      <c r="M10925" s="144" t="s">
        <v>62</v>
      </c>
      <c r="O10925" s="144" t="s">
        <v>1998</v>
      </c>
    </row>
    <row r="10926" spans="1:15" x14ac:dyDescent="0.2">
      <c r="A10926" t="s">
        <v>69</v>
      </c>
      <c r="B10926" s="144" t="s">
        <v>164</v>
      </c>
      <c r="C10926">
        <v>740</v>
      </c>
      <c r="D10926" t="str">
        <f>VLOOKUP(Oliusala[[#This Row],[postnumer]],Sveitarfelog[#All],4,FALSE)</f>
        <v>Fjarðabyggð</v>
      </c>
      <c r="E10926" t="str">
        <f>VLOOKUP(Oliusala[[#This Row],[postnumer]],Sveitarfelog[#All],5,FALSE)</f>
        <v>Austurland</v>
      </c>
      <c r="F10926" t="s">
        <v>25</v>
      </c>
      <c r="G10926" t="s">
        <v>24</v>
      </c>
      <c r="H10926" s="1" t="s">
        <v>60</v>
      </c>
      <c r="I10926" s="1">
        <v>69903</v>
      </c>
      <c r="J10926" s="2">
        <f>VLOOKUP(Oliusala[[#This Row],[tegund]],Tegundir!$B$2:$D$19,3,FALSE)*Oliusala[[#This Row],[magn]]/1000</f>
        <v>60.466095000000003</v>
      </c>
      <c r="K10926">
        <v>2018</v>
      </c>
      <c r="L10926" t="s">
        <v>1955</v>
      </c>
      <c r="M10926" s="144" t="s">
        <v>59</v>
      </c>
    </row>
    <row r="10927" spans="1:15" x14ac:dyDescent="0.2">
      <c r="A10927" t="s">
        <v>64</v>
      </c>
      <c r="B10927" s="144" t="s">
        <v>164</v>
      </c>
      <c r="C10927">
        <v>740</v>
      </c>
      <c r="D10927" t="str">
        <f>VLOOKUP(Oliusala[[#This Row],[postnumer]],Sveitarfelog[#All],4,FALSE)</f>
        <v>Fjarðabyggð</v>
      </c>
      <c r="E10927" t="str">
        <f>VLOOKUP(Oliusala[[#This Row],[postnumer]],Sveitarfelog[#All],5,FALSE)</f>
        <v>Austurland</v>
      </c>
      <c r="F10927" t="s">
        <v>25</v>
      </c>
      <c r="G10927" t="s">
        <v>24</v>
      </c>
      <c r="H10927" t="s">
        <v>58</v>
      </c>
      <c r="I10927" s="1">
        <v>406317</v>
      </c>
      <c r="J10927" s="2">
        <f>VLOOKUP(Oliusala[[#This Row],[tegund]],Tegundir!$B$2:$D$19,3,FALSE)*Oliusala[[#This Row],[magn]]/1000</f>
        <v>351.46420499999999</v>
      </c>
      <c r="K10927">
        <v>2018</v>
      </c>
      <c r="L10927" t="s">
        <v>1955</v>
      </c>
      <c r="M10927" s="144" t="s">
        <v>59</v>
      </c>
    </row>
    <row r="10928" spans="1:15" x14ac:dyDescent="0.2">
      <c r="A10928" t="s">
        <v>57</v>
      </c>
      <c r="B10928" s="144" t="s">
        <v>164</v>
      </c>
      <c r="C10928">
        <v>740</v>
      </c>
      <c r="D10928" t="str">
        <f>VLOOKUP(Oliusala[[#This Row],[postnumer]],Sveitarfelog[#All],4,FALSE)</f>
        <v>Fjarðabyggð</v>
      </c>
      <c r="E10928" t="str">
        <f>VLOOKUP(Oliusala[[#This Row],[postnumer]],Sveitarfelog[#All],5,FALSE)</f>
        <v>Austurland</v>
      </c>
      <c r="F10928" t="s">
        <v>25</v>
      </c>
      <c r="G10928" t="s">
        <v>24</v>
      </c>
      <c r="H10928" t="s">
        <v>60</v>
      </c>
      <c r="I10928" s="1">
        <v>154</v>
      </c>
      <c r="J10928" s="2">
        <f>VLOOKUP(Oliusala[[#This Row],[tegund]],Tegundir!$B$2:$D$19,3,FALSE)*Oliusala[[#This Row],[magn]]/1000</f>
        <v>0.13321</v>
      </c>
      <c r="K10928">
        <v>2018</v>
      </c>
      <c r="L10928" t="s">
        <v>1955</v>
      </c>
      <c r="M10928" s="144" t="s">
        <v>59</v>
      </c>
    </row>
    <row r="10929" spans="1:15" x14ac:dyDescent="0.2">
      <c r="A10929" t="s">
        <v>69</v>
      </c>
      <c r="B10929" s="144" t="s">
        <v>164</v>
      </c>
      <c r="C10929">
        <v>740</v>
      </c>
      <c r="D10929" t="str">
        <f>VLOOKUP(Oliusala[[#This Row],[postnumer]],Sveitarfelog[#All],4,FALSE)</f>
        <v>Fjarðabyggð</v>
      </c>
      <c r="E10929" t="str">
        <f>VLOOKUP(Oliusala[[#This Row],[postnumer]],Sveitarfelog[#All],5,FALSE)</f>
        <v>Austurland</v>
      </c>
      <c r="F10929" t="s">
        <v>29</v>
      </c>
      <c r="G10929" t="s">
        <v>24</v>
      </c>
      <c r="H10929" s="1" t="s">
        <v>60</v>
      </c>
      <c r="I10929" s="1">
        <v>7892</v>
      </c>
      <c r="J10929" s="2">
        <f>VLOOKUP(Oliusala[[#This Row],[tegund]],Tegundir!$B$2:$D$19,3,FALSE)*Oliusala[[#This Row],[magn]]/1000</f>
        <v>6.8265799999999999</v>
      </c>
      <c r="K10929">
        <v>2018</v>
      </c>
      <c r="L10929" t="s">
        <v>19</v>
      </c>
      <c r="M10929" s="144" t="s">
        <v>59</v>
      </c>
      <c r="O10929" s="144" t="s">
        <v>1998</v>
      </c>
    </row>
    <row r="10930" spans="1:15" x14ac:dyDescent="0.2">
      <c r="A10930" t="s">
        <v>64</v>
      </c>
      <c r="B10930" s="144" t="s">
        <v>164</v>
      </c>
      <c r="C10930">
        <v>740</v>
      </c>
      <c r="D10930" t="str">
        <f>VLOOKUP(Oliusala[[#This Row],[postnumer]],Sveitarfelog[#All],4,FALSE)</f>
        <v>Fjarðabyggð</v>
      </c>
      <c r="E10930" t="str">
        <f>VLOOKUP(Oliusala[[#This Row],[postnumer]],Sveitarfelog[#All],5,FALSE)</f>
        <v>Austurland</v>
      </c>
      <c r="F10930" t="s">
        <v>24</v>
      </c>
      <c r="G10930" t="s">
        <v>24</v>
      </c>
      <c r="H10930" t="s">
        <v>58</v>
      </c>
      <c r="I10930" s="1">
        <v>65735</v>
      </c>
      <c r="J10930" s="2">
        <f>VLOOKUP(Oliusala[[#This Row],[tegund]],Tegundir!$B$2:$D$19,3,FALSE)*Oliusala[[#This Row],[magn]]/1000</f>
        <v>56.860775000000004</v>
      </c>
      <c r="K10930">
        <v>2018</v>
      </c>
      <c r="L10930" t="s">
        <v>18</v>
      </c>
      <c r="M10930" s="144" t="s">
        <v>59</v>
      </c>
    </row>
    <row r="10931" spans="1:15" x14ac:dyDescent="0.2">
      <c r="A10931" t="s">
        <v>64</v>
      </c>
      <c r="B10931" s="144" t="s">
        <v>164</v>
      </c>
      <c r="C10931">
        <v>740</v>
      </c>
      <c r="D10931" t="str">
        <f>VLOOKUP(Oliusala[[#This Row],[postnumer]],Sveitarfelog[#All],4,FALSE)</f>
        <v>Fjarðabyggð</v>
      </c>
      <c r="E10931" t="str">
        <f>VLOOKUP(Oliusala[[#This Row],[postnumer]],Sveitarfelog[#All],5,FALSE)</f>
        <v>Austurland</v>
      </c>
      <c r="F10931" t="s">
        <v>29</v>
      </c>
      <c r="G10931" t="s">
        <v>24</v>
      </c>
      <c r="H10931" s="1" t="s">
        <v>58</v>
      </c>
      <c r="I10931" s="1">
        <v>3317189</v>
      </c>
      <c r="J10931" s="2">
        <f>VLOOKUP(Oliusala[[#This Row],[tegund]],Tegundir!$B$2:$D$19,3,FALSE)*Oliusala[[#This Row],[magn]]/1000</f>
        <v>2869.368485</v>
      </c>
      <c r="K10931">
        <v>2018</v>
      </c>
      <c r="L10931" t="s">
        <v>19</v>
      </c>
      <c r="M10931" s="144" t="s">
        <v>59</v>
      </c>
      <c r="O10931" s="144" t="s">
        <v>1998</v>
      </c>
    </row>
    <row r="10932" spans="1:15" x14ac:dyDescent="0.2">
      <c r="A10932" t="s">
        <v>64</v>
      </c>
      <c r="B10932" s="144" t="s">
        <v>164</v>
      </c>
      <c r="C10932">
        <v>740</v>
      </c>
      <c r="D10932" t="str">
        <f>VLOOKUP(Oliusala[[#This Row],[postnumer]],Sveitarfelog[#All],4,FALSE)</f>
        <v>Fjarðabyggð</v>
      </c>
      <c r="E10932" t="str">
        <f>VLOOKUP(Oliusala[[#This Row],[postnumer]],Sveitarfelog[#All],5,FALSE)</f>
        <v>Austurland</v>
      </c>
      <c r="F10932" t="s">
        <v>30</v>
      </c>
      <c r="G10932" t="s">
        <v>24</v>
      </c>
      <c r="H10932" s="1" t="s">
        <v>58</v>
      </c>
      <c r="I10932" s="1">
        <v>10120</v>
      </c>
      <c r="J10932" s="2">
        <f>VLOOKUP(Oliusala[[#This Row],[tegund]],Tegundir!$B$2:$D$19,3,FALSE)*Oliusala[[#This Row],[magn]]/1000</f>
        <v>8.7538</v>
      </c>
      <c r="K10932">
        <v>2018</v>
      </c>
      <c r="L10932" t="s">
        <v>19</v>
      </c>
      <c r="M10932" s="144" t="s">
        <v>59</v>
      </c>
      <c r="O10932" s="144" t="s">
        <v>1998</v>
      </c>
    </row>
    <row r="10933" spans="1:15" x14ac:dyDescent="0.2">
      <c r="A10933" t="s">
        <v>66</v>
      </c>
      <c r="B10933" s="144" t="s">
        <v>164</v>
      </c>
      <c r="C10933">
        <v>740</v>
      </c>
      <c r="D10933" t="str">
        <f>VLOOKUP(Oliusala[[#This Row],[postnumer]],Sveitarfelog[#All],4,FALSE)</f>
        <v>Fjarðabyggð</v>
      </c>
      <c r="E10933" t="str">
        <f>VLOOKUP(Oliusala[[#This Row],[postnumer]],Sveitarfelog[#All],5,FALSE)</f>
        <v>Austurland</v>
      </c>
      <c r="F10933" t="s">
        <v>29</v>
      </c>
      <c r="G10933" t="s">
        <v>24</v>
      </c>
      <c r="H10933" t="s">
        <v>60</v>
      </c>
      <c r="I10933" s="1">
        <v>3216726</v>
      </c>
      <c r="J10933" s="2">
        <f>VLOOKUP(Oliusala[[#This Row],[tegund]],Tegundir!$B$2:$D$19,3,FALSE)*Oliusala[[#This Row],[magn]]/1000</f>
        <v>2782.4679899999996</v>
      </c>
      <c r="K10933">
        <v>2018</v>
      </c>
      <c r="L10933" t="s">
        <v>19</v>
      </c>
      <c r="M10933" s="144" t="s">
        <v>59</v>
      </c>
      <c r="O10933" s="144" t="s">
        <v>1998</v>
      </c>
    </row>
    <row r="10934" spans="1:15" x14ac:dyDescent="0.2">
      <c r="A10934" t="s">
        <v>63</v>
      </c>
      <c r="B10934" s="144" t="s">
        <v>164</v>
      </c>
      <c r="C10934">
        <v>740</v>
      </c>
      <c r="D10934" t="str">
        <f>VLOOKUP(Oliusala[[#This Row],[postnumer]],Sveitarfelog[#All],4,FALSE)</f>
        <v>Fjarðabyggð</v>
      </c>
      <c r="E10934" t="str">
        <f>VLOOKUP(Oliusala[[#This Row],[postnumer]],Sveitarfelog[#All],5,FALSE)</f>
        <v>Austurland</v>
      </c>
      <c r="F10934" t="s">
        <v>24</v>
      </c>
      <c r="G10934" t="s">
        <v>24</v>
      </c>
      <c r="H10934" t="s">
        <v>58</v>
      </c>
      <c r="I10934" s="1">
        <v>505699</v>
      </c>
      <c r="J10934" s="2">
        <f>VLOOKUP(Oliusala[[#This Row],[tegund]],Tegundir!$B$2:$D$19,3,FALSE)*Oliusala[[#This Row],[magn]]/1000</f>
        <v>437.42963500000002</v>
      </c>
      <c r="K10934">
        <v>2018</v>
      </c>
      <c r="L10934" t="s">
        <v>18</v>
      </c>
      <c r="M10934" s="144" t="s">
        <v>59</v>
      </c>
    </row>
    <row r="10935" spans="1:15" x14ac:dyDescent="0.2">
      <c r="A10935" t="s">
        <v>57</v>
      </c>
      <c r="B10935" s="144" t="s">
        <v>69</v>
      </c>
      <c r="C10935">
        <v>735</v>
      </c>
      <c r="D10935" t="str">
        <f>VLOOKUP(Oliusala[[#This Row],[postnumer]],Sveitarfelog[#All],4,FALSE)</f>
        <v>Fjarðabyggð</v>
      </c>
      <c r="E10935" t="str">
        <f>VLOOKUP(Oliusala[[#This Row],[postnumer]],Sveitarfelog[#All],5,FALSE)</f>
        <v>Austurland</v>
      </c>
      <c r="F10935" t="s">
        <v>27</v>
      </c>
      <c r="G10935" t="s">
        <v>24</v>
      </c>
      <c r="H10935" s="1" t="s">
        <v>60</v>
      </c>
      <c r="I10935" s="1">
        <v>65126</v>
      </c>
      <c r="J10935" s="2">
        <f>VLOOKUP(Oliusala[[#This Row],[tegund]],Tegundir!$B$2:$D$19,3,FALSE)*Oliusala[[#This Row],[magn]]/1000</f>
        <v>56.33399</v>
      </c>
      <c r="K10935">
        <v>2018</v>
      </c>
      <c r="L10935" t="s">
        <v>19</v>
      </c>
      <c r="M10935" s="144" t="s">
        <v>59</v>
      </c>
      <c r="O10935" s="144" t="s">
        <v>1998</v>
      </c>
    </row>
    <row r="10936" spans="1:15" x14ac:dyDescent="0.2">
      <c r="A10936" t="s">
        <v>69</v>
      </c>
      <c r="B10936" s="144" t="s">
        <v>165</v>
      </c>
      <c r="C10936">
        <v>755</v>
      </c>
      <c r="D10936" t="str">
        <f>VLOOKUP(Oliusala[[#This Row],[postnumer]],Sveitarfelog[#All],4,FALSE)</f>
        <v>Fjarðabyggð</v>
      </c>
      <c r="E10936" t="str">
        <f>VLOOKUP(Oliusala[[#This Row],[postnumer]],Sveitarfelog[#All],5,FALSE)</f>
        <v>Austurland</v>
      </c>
      <c r="F10936" t="s">
        <v>25</v>
      </c>
      <c r="G10936" t="s">
        <v>24</v>
      </c>
      <c r="H10936" s="1" t="s">
        <v>60</v>
      </c>
      <c r="I10936" s="1">
        <v>468670</v>
      </c>
      <c r="J10936" s="2">
        <f>VLOOKUP(Oliusala[[#This Row],[tegund]],Tegundir!$B$2:$D$19,3,FALSE)*Oliusala[[#This Row],[magn]]/1000</f>
        <v>405.39954999999998</v>
      </c>
      <c r="K10936">
        <v>2018</v>
      </c>
      <c r="L10936" t="s">
        <v>19</v>
      </c>
      <c r="M10936" s="144" t="s">
        <v>59</v>
      </c>
      <c r="O10936" s="144" t="s">
        <v>1997</v>
      </c>
    </row>
    <row r="10937" spans="1:15" x14ac:dyDescent="0.2">
      <c r="A10937" t="s">
        <v>57</v>
      </c>
      <c r="B10937" s="144" t="s">
        <v>165</v>
      </c>
      <c r="C10937">
        <v>755</v>
      </c>
      <c r="D10937" t="str">
        <f>VLOOKUP(Oliusala[[#This Row],[postnumer]],Sveitarfelog[#All],4,FALSE)</f>
        <v>Fjarðabyggð</v>
      </c>
      <c r="E10937" t="str">
        <f>VLOOKUP(Oliusala[[#This Row],[postnumer]],Sveitarfelog[#All],5,FALSE)</f>
        <v>Austurland</v>
      </c>
      <c r="F10937" t="s">
        <v>25</v>
      </c>
      <c r="G10937" t="s">
        <v>24</v>
      </c>
      <c r="H10937" s="1" t="s">
        <v>60</v>
      </c>
      <c r="I10937" s="1">
        <v>187232</v>
      </c>
      <c r="J10937" s="2">
        <f>VLOOKUP(Oliusala[[#This Row],[tegund]],Tegundir!$B$2:$D$19,3,FALSE)*Oliusala[[#This Row],[magn]]/1000</f>
        <v>161.95568</v>
      </c>
      <c r="K10937">
        <v>2018</v>
      </c>
      <c r="L10937" t="s">
        <v>19</v>
      </c>
      <c r="M10937" s="144" t="s">
        <v>59</v>
      </c>
      <c r="O10937" s="144" t="s">
        <v>1997</v>
      </c>
    </row>
    <row r="10938" spans="1:15" x14ac:dyDescent="0.2">
      <c r="A10938" t="s">
        <v>165</v>
      </c>
      <c r="B10938" s="144" t="s">
        <v>165</v>
      </c>
      <c r="C10938">
        <v>755</v>
      </c>
      <c r="D10938" t="str">
        <f>VLOOKUP(Oliusala[[#This Row],[postnumer]],Sveitarfelog[#All],4,FALSE)</f>
        <v>Fjarðabyggð</v>
      </c>
      <c r="E10938" t="str">
        <f>VLOOKUP(Oliusala[[#This Row],[postnumer]],Sveitarfelog[#All],5,FALSE)</f>
        <v>Austurland</v>
      </c>
      <c r="F10938" t="s">
        <v>25</v>
      </c>
      <c r="G10938" t="s">
        <v>24</v>
      </c>
      <c r="H10938" t="s">
        <v>58</v>
      </c>
      <c r="I10938" s="1">
        <v>20771</v>
      </c>
      <c r="J10938" s="2">
        <f>VLOOKUP(Oliusala[[#This Row],[tegund]],Tegundir!$B$2:$D$19,3,FALSE)*Oliusala[[#This Row],[magn]]/1000</f>
        <v>17.966915</v>
      </c>
      <c r="K10938">
        <v>2018</v>
      </c>
      <c r="L10938" t="s">
        <v>19</v>
      </c>
      <c r="M10938" s="144" t="s">
        <v>59</v>
      </c>
      <c r="O10938" s="144" t="s">
        <v>1997</v>
      </c>
    </row>
    <row r="10939" spans="1:15" x14ac:dyDescent="0.2">
      <c r="A10939" t="s">
        <v>64</v>
      </c>
      <c r="B10939" s="144" t="s">
        <v>164</v>
      </c>
      <c r="C10939">
        <v>740</v>
      </c>
      <c r="D10939" t="str">
        <f>VLOOKUP(Oliusala[[#This Row],[postnumer]],Sveitarfelog[#All],4,FALSE)</f>
        <v>Fjarðabyggð</v>
      </c>
      <c r="E10939" t="str">
        <f>VLOOKUP(Oliusala[[#This Row],[postnumer]],Sveitarfelog[#All],5,FALSE)</f>
        <v>Austurland</v>
      </c>
      <c r="F10939" t="s">
        <v>27</v>
      </c>
      <c r="G10939" t="s">
        <v>24</v>
      </c>
      <c r="H10939" t="s">
        <v>58</v>
      </c>
      <c r="I10939" s="1">
        <v>1000000</v>
      </c>
      <c r="J10939" s="2">
        <f>VLOOKUP(Oliusala[[#This Row],[tegund]],Tegundir!$B$2:$D$19,3,FALSE)*Oliusala[[#This Row],[magn]]/1000</f>
        <v>865</v>
      </c>
      <c r="K10939">
        <v>2018</v>
      </c>
      <c r="L10939" t="s">
        <v>1955</v>
      </c>
      <c r="M10939" s="144" t="s">
        <v>59</v>
      </c>
      <c r="N10939" s="144" t="s">
        <v>1939</v>
      </c>
    </row>
    <row r="10940" spans="1:15" x14ac:dyDescent="0.2">
      <c r="A10940" t="s">
        <v>64</v>
      </c>
      <c r="B10940" s="144" t="s">
        <v>164</v>
      </c>
      <c r="C10940">
        <v>740</v>
      </c>
      <c r="D10940" t="str">
        <f>VLOOKUP(Oliusala[[#This Row],[postnumer]],Sveitarfelog[#All],4,FALSE)</f>
        <v>Fjarðabyggð</v>
      </c>
      <c r="E10940" t="str">
        <f>VLOOKUP(Oliusala[[#This Row],[postnumer]],Sveitarfelog[#All],5,FALSE)</f>
        <v>Austurland</v>
      </c>
      <c r="F10940" t="s">
        <v>27</v>
      </c>
      <c r="G10940" t="s">
        <v>24</v>
      </c>
      <c r="H10940" t="s">
        <v>58</v>
      </c>
      <c r="I10940" s="1">
        <v>1283719</v>
      </c>
      <c r="J10940" s="2">
        <f>VLOOKUP(Oliusala[[#This Row],[tegund]],Tegundir!$B$2:$D$19,3,FALSE)*Oliusala[[#This Row],[magn]]/1000</f>
        <v>1110.416935</v>
      </c>
      <c r="K10940">
        <v>2018</v>
      </c>
      <c r="L10940" t="s">
        <v>19</v>
      </c>
      <c r="M10940" s="144" t="s">
        <v>59</v>
      </c>
      <c r="N10940" s="144" t="s">
        <v>1939</v>
      </c>
      <c r="O10940" s="144" t="s">
        <v>1998</v>
      </c>
    </row>
    <row r="10941" spans="1:15" x14ac:dyDescent="0.2">
      <c r="A10941" t="s">
        <v>64</v>
      </c>
      <c r="B10941" s="144" t="s">
        <v>164</v>
      </c>
      <c r="C10941">
        <v>740</v>
      </c>
      <c r="D10941" t="str">
        <f>VLOOKUP(Oliusala[[#This Row],[postnumer]],Sveitarfelog[#All],4,FALSE)</f>
        <v>Fjarðabyggð</v>
      </c>
      <c r="E10941" t="str">
        <f>VLOOKUP(Oliusala[[#This Row],[postnumer]],Sveitarfelog[#All],5,FALSE)</f>
        <v>Austurland</v>
      </c>
      <c r="F10941" t="s">
        <v>29</v>
      </c>
      <c r="G10941" t="s">
        <v>24</v>
      </c>
      <c r="H10941" s="1" t="s">
        <v>61</v>
      </c>
      <c r="I10941" s="1">
        <v>1264654</v>
      </c>
      <c r="J10941" s="2">
        <f>VLOOKUP(Oliusala[[#This Row],[tegund]],Tegundir!$B$2:$D$19,3,FALSE)*Oliusala[[#This Row],[magn]]/1000</f>
        <v>1093.92571</v>
      </c>
      <c r="K10941">
        <v>2018</v>
      </c>
      <c r="L10941" t="s">
        <v>19</v>
      </c>
      <c r="M10941" s="144" t="s">
        <v>62</v>
      </c>
      <c r="O10941" s="144" t="s">
        <v>1998</v>
      </c>
    </row>
    <row r="10942" spans="1:15" x14ac:dyDescent="0.2">
      <c r="A10942" t="s">
        <v>57</v>
      </c>
      <c r="B10942" s="144" t="s">
        <v>164</v>
      </c>
      <c r="C10942">
        <v>740</v>
      </c>
      <c r="D10942" t="str">
        <f>VLOOKUP(Oliusala[[#This Row],[postnumer]],Sveitarfelog[#All],4,FALSE)</f>
        <v>Fjarðabyggð</v>
      </c>
      <c r="E10942" t="str">
        <f>VLOOKUP(Oliusala[[#This Row],[postnumer]],Sveitarfelog[#All],5,FALSE)</f>
        <v>Austurland</v>
      </c>
      <c r="F10942" t="s">
        <v>29</v>
      </c>
      <c r="G10942" t="s">
        <v>24</v>
      </c>
      <c r="H10942" s="1" t="s">
        <v>61</v>
      </c>
      <c r="I10942" s="1">
        <v>120748</v>
      </c>
      <c r="J10942" s="2">
        <f>VLOOKUP(Oliusala[[#This Row],[tegund]],Tegundir!$B$2:$D$19,3,FALSE)*Oliusala[[#This Row],[magn]]/1000</f>
        <v>104.44702000000001</v>
      </c>
      <c r="K10942">
        <v>2018</v>
      </c>
      <c r="L10942" t="s">
        <v>19</v>
      </c>
      <c r="M10942" s="144" t="s">
        <v>62</v>
      </c>
      <c r="O10942" s="144" t="s">
        <v>1998</v>
      </c>
    </row>
    <row r="10943" spans="1:15" x14ac:dyDescent="0.2">
      <c r="A10943" t="s">
        <v>71</v>
      </c>
      <c r="B10943" s="144" t="s">
        <v>71</v>
      </c>
      <c r="C10943">
        <v>750</v>
      </c>
      <c r="D10943" t="str">
        <f>VLOOKUP(Oliusala[[#This Row],[postnumer]],Sveitarfelog[#All],4,FALSE)</f>
        <v>Fjarðabyggð</v>
      </c>
      <c r="E10943" t="str">
        <f>VLOOKUP(Oliusala[[#This Row],[postnumer]],Sveitarfelog[#All],5,FALSE)</f>
        <v>Austurland</v>
      </c>
      <c r="F10943" t="s">
        <v>27</v>
      </c>
      <c r="G10943" t="s">
        <v>24</v>
      </c>
      <c r="H10943" t="s">
        <v>58</v>
      </c>
      <c r="I10943" s="1">
        <v>67364</v>
      </c>
      <c r="J10943" s="2">
        <f>VLOOKUP(Oliusala[[#This Row],[tegund]],Tegundir!$B$2:$D$19,3,FALSE)*Oliusala[[#This Row],[magn]]/1000</f>
        <v>58.269860000000001</v>
      </c>
      <c r="K10943">
        <v>2018</v>
      </c>
      <c r="L10943" t="s">
        <v>19</v>
      </c>
      <c r="M10943" s="144" t="s">
        <v>59</v>
      </c>
      <c r="O10943" s="144" t="s">
        <v>1998</v>
      </c>
    </row>
    <row r="10944" spans="1:15" x14ac:dyDescent="0.2">
      <c r="A10944" t="s">
        <v>63</v>
      </c>
      <c r="B10944" s="144" t="s">
        <v>161</v>
      </c>
      <c r="C10944">
        <v>715</v>
      </c>
      <c r="D10944" t="str">
        <f>VLOOKUP(Oliusala[[#This Row],[postnumer]],Sveitarfelog[#All],4,FALSE)</f>
        <v>Fjarðabyggð</v>
      </c>
      <c r="E10944" t="str">
        <f>VLOOKUP(Oliusala[[#This Row],[postnumer]],Sveitarfelog[#All],5,FALSE)</f>
        <v>Austurland</v>
      </c>
      <c r="F10944" t="s">
        <v>25</v>
      </c>
      <c r="G10944" t="s">
        <v>24</v>
      </c>
      <c r="H10944" t="s">
        <v>58</v>
      </c>
      <c r="I10944" s="1">
        <v>1457</v>
      </c>
      <c r="J10944" s="2">
        <f>VLOOKUP(Oliusala[[#This Row],[tegund]],Tegundir!$B$2:$D$19,3,FALSE)*Oliusala[[#This Row],[magn]]/1000</f>
        <v>1.260305</v>
      </c>
      <c r="K10944">
        <v>2018</v>
      </c>
      <c r="L10944" t="s">
        <v>1955</v>
      </c>
      <c r="M10944" s="144" t="s">
        <v>59</v>
      </c>
    </row>
    <row r="10945" spans="1:15" x14ac:dyDescent="0.2">
      <c r="A10945" t="s">
        <v>69</v>
      </c>
      <c r="B10945" s="144" t="s">
        <v>71</v>
      </c>
      <c r="C10945">
        <v>750</v>
      </c>
      <c r="D10945" t="str">
        <f>VLOOKUP(Oliusala[[#This Row],[postnumer]],Sveitarfelog[#All],4,FALSE)</f>
        <v>Fjarðabyggð</v>
      </c>
      <c r="E10945" t="str">
        <f>VLOOKUP(Oliusala[[#This Row],[postnumer]],Sveitarfelog[#All],5,FALSE)</f>
        <v>Austurland</v>
      </c>
      <c r="F10945" t="s">
        <v>29</v>
      </c>
      <c r="G10945" t="s">
        <v>24</v>
      </c>
      <c r="H10945" t="s">
        <v>60</v>
      </c>
      <c r="I10945" s="1">
        <v>805202</v>
      </c>
      <c r="J10945" s="2">
        <f>VLOOKUP(Oliusala[[#This Row],[tegund]],Tegundir!$B$2:$D$19,3,FALSE)*Oliusala[[#This Row],[magn]]/1000</f>
        <v>696.49973</v>
      </c>
      <c r="K10945">
        <v>2018</v>
      </c>
      <c r="L10945" t="s">
        <v>19</v>
      </c>
      <c r="M10945" s="144" t="s">
        <v>59</v>
      </c>
      <c r="O10945" s="144" t="s">
        <v>1998</v>
      </c>
    </row>
    <row r="10946" spans="1:15" x14ac:dyDescent="0.2">
      <c r="A10946" t="s">
        <v>71</v>
      </c>
      <c r="B10946" s="144" t="s">
        <v>71</v>
      </c>
      <c r="C10946">
        <v>750</v>
      </c>
      <c r="D10946" t="str">
        <f>VLOOKUP(Oliusala[[#This Row],[postnumer]],Sveitarfelog[#All],4,FALSE)</f>
        <v>Fjarðabyggð</v>
      </c>
      <c r="E10946" t="str">
        <f>VLOOKUP(Oliusala[[#This Row],[postnumer]],Sveitarfelog[#All],5,FALSE)</f>
        <v>Austurland</v>
      </c>
      <c r="F10946" t="s">
        <v>24</v>
      </c>
      <c r="G10946" t="s">
        <v>24</v>
      </c>
      <c r="H10946" t="s">
        <v>58</v>
      </c>
      <c r="I10946" s="1">
        <v>504</v>
      </c>
      <c r="J10946" s="2">
        <f>VLOOKUP(Oliusala[[#This Row],[tegund]],Tegundir!$B$2:$D$19,3,FALSE)*Oliusala[[#This Row],[magn]]/1000</f>
        <v>0.43595999999999996</v>
      </c>
      <c r="K10946">
        <v>2018</v>
      </c>
      <c r="L10946" t="s">
        <v>18</v>
      </c>
      <c r="M10946" s="144" t="s">
        <v>59</v>
      </c>
    </row>
    <row r="10947" spans="1:15" x14ac:dyDescent="0.2">
      <c r="A10947" t="s">
        <v>63</v>
      </c>
      <c r="B10947" s="144" t="s">
        <v>66</v>
      </c>
      <c r="C10947">
        <v>730</v>
      </c>
      <c r="D10947" t="str">
        <f>VLOOKUP(Oliusala[[#This Row],[postnumer]],Sveitarfelog[#All],4,FALSE)</f>
        <v>Fjarðabyggð</v>
      </c>
      <c r="E10947" t="str">
        <f>VLOOKUP(Oliusala[[#This Row],[postnumer]],Sveitarfelog[#All],5,FALSE)</f>
        <v>Austurland</v>
      </c>
      <c r="F10947" t="s">
        <v>25</v>
      </c>
      <c r="G10947" t="s">
        <v>24</v>
      </c>
      <c r="H10947" t="s">
        <v>58</v>
      </c>
      <c r="I10947" s="1">
        <v>122200</v>
      </c>
      <c r="J10947" s="2">
        <f>VLOOKUP(Oliusala[[#This Row],[tegund]],Tegundir!$B$2:$D$19,3,FALSE)*Oliusala[[#This Row],[magn]]/1000</f>
        <v>105.703</v>
      </c>
      <c r="K10947">
        <v>2018</v>
      </c>
      <c r="L10947" t="s">
        <v>1955</v>
      </c>
      <c r="M10947" s="144" t="s">
        <v>59</v>
      </c>
    </row>
    <row r="10948" spans="1:15" x14ac:dyDescent="0.2">
      <c r="A10948" t="s">
        <v>66</v>
      </c>
      <c r="B10948" s="144" t="s">
        <v>71</v>
      </c>
      <c r="C10948">
        <v>750</v>
      </c>
      <c r="D10948" t="str">
        <f>VLOOKUP(Oliusala[[#This Row],[postnumer]],Sveitarfelog[#All],4,FALSE)</f>
        <v>Fjarðabyggð</v>
      </c>
      <c r="E10948" t="str">
        <f>VLOOKUP(Oliusala[[#This Row],[postnumer]],Sveitarfelog[#All],5,FALSE)</f>
        <v>Austurland</v>
      </c>
      <c r="F10948" t="s">
        <v>29</v>
      </c>
      <c r="G10948" t="s">
        <v>24</v>
      </c>
      <c r="H10948" s="1" t="s">
        <v>60</v>
      </c>
      <c r="I10948" s="1">
        <v>10047</v>
      </c>
      <c r="J10948" s="2">
        <f>VLOOKUP(Oliusala[[#This Row],[tegund]],Tegundir!$B$2:$D$19,3,FALSE)*Oliusala[[#This Row],[magn]]/1000</f>
        <v>8.6906550000000014</v>
      </c>
      <c r="K10948">
        <v>2018</v>
      </c>
      <c r="L10948" t="s">
        <v>19</v>
      </c>
      <c r="M10948" s="144" t="s">
        <v>59</v>
      </c>
      <c r="O10948" s="144" t="s">
        <v>1998</v>
      </c>
    </row>
    <row r="10949" spans="1:15" x14ac:dyDescent="0.2">
      <c r="A10949" t="s">
        <v>57</v>
      </c>
      <c r="B10949" s="144" t="s">
        <v>71</v>
      </c>
      <c r="C10949">
        <v>750</v>
      </c>
      <c r="D10949" t="str">
        <f>VLOOKUP(Oliusala[[#This Row],[postnumer]],Sveitarfelog[#All],4,FALSE)</f>
        <v>Fjarðabyggð</v>
      </c>
      <c r="E10949" t="str">
        <f>VLOOKUP(Oliusala[[#This Row],[postnumer]],Sveitarfelog[#All],5,FALSE)</f>
        <v>Austurland</v>
      </c>
      <c r="F10949" t="s">
        <v>24</v>
      </c>
      <c r="G10949" t="s">
        <v>24</v>
      </c>
      <c r="H10949" s="1" t="s">
        <v>60</v>
      </c>
      <c r="I10949" s="1">
        <v>1195</v>
      </c>
      <c r="J10949" s="2">
        <f>VLOOKUP(Oliusala[[#This Row],[tegund]],Tegundir!$B$2:$D$19,3,FALSE)*Oliusala[[#This Row],[magn]]/1000</f>
        <v>1.0336749999999999</v>
      </c>
      <c r="K10949">
        <v>2018</v>
      </c>
      <c r="L10949" t="s">
        <v>18</v>
      </c>
      <c r="M10949" s="144" t="s">
        <v>59</v>
      </c>
    </row>
    <row r="10950" spans="1:15" x14ac:dyDescent="0.2">
      <c r="A10950" t="s">
        <v>57</v>
      </c>
      <c r="B10950" s="144" t="s">
        <v>71</v>
      </c>
      <c r="C10950">
        <v>750</v>
      </c>
      <c r="D10950" t="str">
        <f>VLOOKUP(Oliusala[[#This Row],[postnumer]],Sveitarfelog[#All],4,FALSE)</f>
        <v>Fjarðabyggð</v>
      </c>
      <c r="E10950" t="str">
        <f>VLOOKUP(Oliusala[[#This Row],[postnumer]],Sveitarfelog[#All],5,FALSE)</f>
        <v>Austurland</v>
      </c>
      <c r="F10950" t="s">
        <v>29</v>
      </c>
      <c r="G10950" t="s">
        <v>24</v>
      </c>
      <c r="H10950" s="1" t="s">
        <v>60</v>
      </c>
      <c r="I10950" s="1">
        <v>114245</v>
      </c>
      <c r="J10950" s="2">
        <f>VLOOKUP(Oliusala[[#This Row],[tegund]],Tegundir!$B$2:$D$19,3,FALSE)*Oliusala[[#This Row],[magn]]/1000</f>
        <v>98.821925000000007</v>
      </c>
      <c r="K10950">
        <v>2018</v>
      </c>
      <c r="L10950" t="s">
        <v>19</v>
      </c>
      <c r="M10950" s="144" t="s">
        <v>59</v>
      </c>
      <c r="O10950" s="144" t="s">
        <v>1998</v>
      </c>
    </row>
    <row r="10951" spans="1:15" x14ac:dyDescent="0.2">
      <c r="A10951" t="s">
        <v>63</v>
      </c>
      <c r="B10951" s="144" t="s">
        <v>71</v>
      </c>
      <c r="C10951">
        <v>750</v>
      </c>
      <c r="D10951" t="str">
        <f>VLOOKUP(Oliusala[[#This Row],[postnumer]],Sveitarfelog[#All],4,FALSE)</f>
        <v>Fjarðabyggð</v>
      </c>
      <c r="E10951" t="str">
        <f>VLOOKUP(Oliusala[[#This Row],[postnumer]],Sveitarfelog[#All],5,FALSE)</f>
        <v>Austurland</v>
      </c>
      <c r="F10951" t="s">
        <v>24</v>
      </c>
      <c r="G10951" t="s">
        <v>24</v>
      </c>
      <c r="H10951" t="s">
        <v>58</v>
      </c>
      <c r="I10951" s="1">
        <v>294536</v>
      </c>
      <c r="J10951" s="2">
        <f>VLOOKUP(Oliusala[[#This Row],[tegund]],Tegundir!$B$2:$D$19,3,FALSE)*Oliusala[[#This Row],[magn]]/1000</f>
        <v>254.77363999999997</v>
      </c>
      <c r="K10951">
        <v>2018</v>
      </c>
      <c r="L10951" t="s">
        <v>18</v>
      </c>
      <c r="M10951" s="144" t="s">
        <v>59</v>
      </c>
    </row>
    <row r="10952" spans="1:15" x14ac:dyDescent="0.2">
      <c r="A10952" t="s">
        <v>63</v>
      </c>
      <c r="B10952" s="144" t="s">
        <v>69</v>
      </c>
      <c r="C10952">
        <v>735</v>
      </c>
      <c r="D10952" t="str">
        <f>VLOOKUP(Oliusala[[#This Row],[postnumer]],Sveitarfelog[#All],4,FALSE)</f>
        <v>Fjarðabyggð</v>
      </c>
      <c r="E10952" t="str">
        <f>VLOOKUP(Oliusala[[#This Row],[postnumer]],Sveitarfelog[#All],5,FALSE)</f>
        <v>Austurland</v>
      </c>
      <c r="F10952" t="s">
        <v>25</v>
      </c>
      <c r="G10952" t="s">
        <v>24</v>
      </c>
      <c r="H10952" s="1" t="s">
        <v>58</v>
      </c>
      <c r="I10952" s="1">
        <v>5410</v>
      </c>
      <c r="J10952" s="2">
        <f>VLOOKUP(Oliusala[[#This Row],[tegund]],Tegundir!$B$2:$D$19,3,FALSE)*Oliusala[[#This Row],[magn]]/1000</f>
        <v>4.6796499999999996</v>
      </c>
      <c r="K10952">
        <v>2018</v>
      </c>
      <c r="L10952" t="s">
        <v>1955</v>
      </c>
      <c r="M10952" s="144" t="s">
        <v>59</v>
      </c>
    </row>
    <row r="10953" spans="1:15" x14ac:dyDescent="0.2">
      <c r="A10953" t="s">
        <v>63</v>
      </c>
      <c r="B10953" s="144" t="s">
        <v>164</v>
      </c>
      <c r="C10953">
        <v>740</v>
      </c>
      <c r="D10953" t="str">
        <f>VLOOKUP(Oliusala[[#This Row],[postnumer]],Sveitarfelog[#All],4,FALSE)</f>
        <v>Fjarðabyggð</v>
      </c>
      <c r="E10953" t="str">
        <f>VLOOKUP(Oliusala[[#This Row],[postnumer]],Sveitarfelog[#All],5,FALSE)</f>
        <v>Austurland</v>
      </c>
      <c r="F10953" t="s">
        <v>25</v>
      </c>
      <c r="G10953" t="s">
        <v>24</v>
      </c>
      <c r="H10953" t="s">
        <v>58</v>
      </c>
      <c r="I10953" s="1">
        <v>101214</v>
      </c>
      <c r="J10953" s="2">
        <f>VLOOKUP(Oliusala[[#This Row],[tegund]],Tegundir!$B$2:$D$19,3,FALSE)*Oliusala[[#This Row],[magn]]/1000</f>
        <v>87.550110000000004</v>
      </c>
      <c r="K10953">
        <v>2018</v>
      </c>
      <c r="L10953" t="s">
        <v>1955</v>
      </c>
      <c r="M10953" s="144" t="s">
        <v>59</v>
      </c>
    </row>
    <row r="10954" spans="1:15" x14ac:dyDescent="0.2">
      <c r="A10954" t="s">
        <v>69</v>
      </c>
      <c r="B10954" s="144" t="s">
        <v>165</v>
      </c>
      <c r="C10954">
        <v>755</v>
      </c>
      <c r="D10954" t="str">
        <f>VLOOKUP(Oliusala[[#This Row],[postnumer]],Sveitarfelog[#All],4,FALSE)</f>
        <v>Fjarðabyggð</v>
      </c>
      <c r="E10954" t="str">
        <f>VLOOKUP(Oliusala[[#This Row],[postnumer]],Sveitarfelog[#All],5,FALSE)</f>
        <v>Austurland</v>
      </c>
      <c r="F10954" t="s">
        <v>29</v>
      </c>
      <c r="G10954" t="s">
        <v>24</v>
      </c>
      <c r="H10954" s="1" t="s">
        <v>60</v>
      </c>
      <c r="I10954" s="1">
        <v>16183</v>
      </c>
      <c r="J10954" s="2">
        <f>VLOOKUP(Oliusala[[#This Row],[tegund]],Tegundir!$B$2:$D$19,3,FALSE)*Oliusala[[#This Row],[magn]]/1000</f>
        <v>13.998295000000001</v>
      </c>
      <c r="K10954">
        <v>2018</v>
      </c>
      <c r="L10954" t="s">
        <v>19</v>
      </c>
      <c r="M10954" s="144" t="s">
        <v>59</v>
      </c>
      <c r="O10954" s="144" t="s">
        <v>1998</v>
      </c>
    </row>
    <row r="10955" spans="1:15" x14ac:dyDescent="0.2">
      <c r="A10955" t="s">
        <v>66</v>
      </c>
      <c r="B10955" s="144" t="s">
        <v>165</v>
      </c>
      <c r="C10955">
        <v>755</v>
      </c>
      <c r="D10955" t="str">
        <f>VLOOKUP(Oliusala[[#This Row],[postnumer]],Sveitarfelog[#All],4,FALSE)</f>
        <v>Fjarðabyggð</v>
      </c>
      <c r="E10955" t="str">
        <f>VLOOKUP(Oliusala[[#This Row],[postnumer]],Sveitarfelog[#All],5,FALSE)</f>
        <v>Austurland</v>
      </c>
      <c r="F10955" t="s">
        <v>29</v>
      </c>
      <c r="G10955" t="s">
        <v>24</v>
      </c>
      <c r="H10955" t="s">
        <v>60</v>
      </c>
      <c r="I10955" s="1">
        <v>6183</v>
      </c>
      <c r="J10955" s="2">
        <f>VLOOKUP(Oliusala[[#This Row],[tegund]],Tegundir!$B$2:$D$19,3,FALSE)*Oliusala[[#This Row],[magn]]/1000</f>
        <v>5.3482950000000002</v>
      </c>
      <c r="K10955">
        <v>2018</v>
      </c>
      <c r="L10955" t="s">
        <v>19</v>
      </c>
      <c r="M10955" s="144" t="s">
        <v>59</v>
      </c>
      <c r="O10955" s="144" t="s">
        <v>1998</v>
      </c>
    </row>
    <row r="10956" spans="1:15" x14ac:dyDescent="0.2">
      <c r="A10956" t="s">
        <v>57</v>
      </c>
      <c r="B10956" s="144" t="s">
        <v>165</v>
      </c>
      <c r="C10956">
        <v>755</v>
      </c>
      <c r="D10956" t="str">
        <f>VLOOKUP(Oliusala[[#This Row],[postnumer]],Sveitarfelog[#All],4,FALSE)</f>
        <v>Fjarðabyggð</v>
      </c>
      <c r="E10956" t="str">
        <f>VLOOKUP(Oliusala[[#This Row],[postnumer]],Sveitarfelog[#All],5,FALSE)</f>
        <v>Austurland</v>
      </c>
      <c r="F10956" t="s">
        <v>29</v>
      </c>
      <c r="G10956" t="s">
        <v>24</v>
      </c>
      <c r="H10956" s="1" t="s">
        <v>60</v>
      </c>
      <c r="I10956" s="1">
        <v>15597</v>
      </c>
      <c r="J10956" s="2">
        <f>VLOOKUP(Oliusala[[#This Row],[tegund]],Tegundir!$B$2:$D$19,3,FALSE)*Oliusala[[#This Row],[magn]]/1000</f>
        <v>13.491405</v>
      </c>
      <c r="K10956">
        <v>2018</v>
      </c>
      <c r="L10956" t="s">
        <v>19</v>
      </c>
      <c r="M10956" s="144" t="s">
        <v>59</v>
      </c>
      <c r="O10956" s="144" t="s">
        <v>1998</v>
      </c>
    </row>
    <row r="10957" spans="1:15" x14ac:dyDescent="0.2">
      <c r="A10957" t="s">
        <v>63</v>
      </c>
      <c r="B10957" s="144" t="s">
        <v>165</v>
      </c>
      <c r="C10957">
        <v>755</v>
      </c>
      <c r="D10957" t="str">
        <f>VLOOKUP(Oliusala[[#This Row],[postnumer]],Sveitarfelog[#All],4,FALSE)</f>
        <v>Fjarðabyggð</v>
      </c>
      <c r="E10957" t="str">
        <f>VLOOKUP(Oliusala[[#This Row],[postnumer]],Sveitarfelog[#All],5,FALSE)</f>
        <v>Austurland</v>
      </c>
      <c r="F10957" t="s">
        <v>24</v>
      </c>
      <c r="G10957" t="s">
        <v>24</v>
      </c>
      <c r="H10957" s="1" t="s">
        <v>58</v>
      </c>
      <c r="I10957" s="1">
        <v>159268</v>
      </c>
      <c r="J10957" s="2">
        <f>VLOOKUP(Oliusala[[#This Row],[tegund]],Tegundir!$B$2:$D$19,3,FALSE)*Oliusala[[#This Row],[magn]]/1000</f>
        <v>137.76682</v>
      </c>
      <c r="K10957">
        <v>2018</v>
      </c>
      <c r="L10957" t="s">
        <v>18</v>
      </c>
      <c r="M10957" s="144" t="s">
        <v>59</v>
      </c>
    </row>
    <row r="10958" spans="1:15" x14ac:dyDescent="0.2">
      <c r="A10958" t="s">
        <v>69</v>
      </c>
      <c r="B10958" s="144" t="s">
        <v>71</v>
      </c>
      <c r="C10958">
        <v>750</v>
      </c>
      <c r="D10958" t="str">
        <f>VLOOKUP(Oliusala[[#This Row],[postnumer]],Sveitarfelog[#All],4,FALSE)</f>
        <v>Fjarðabyggð</v>
      </c>
      <c r="E10958" t="str">
        <f>VLOOKUP(Oliusala[[#This Row],[postnumer]],Sveitarfelog[#All],5,FALSE)</f>
        <v>Austurland</v>
      </c>
      <c r="F10958" t="s">
        <v>25</v>
      </c>
      <c r="G10958" t="s">
        <v>24</v>
      </c>
      <c r="H10958" s="1" t="s">
        <v>60</v>
      </c>
      <c r="I10958" s="1">
        <v>50370</v>
      </c>
      <c r="J10958" s="2">
        <f>VLOOKUP(Oliusala[[#This Row],[tegund]],Tegundir!$B$2:$D$19,3,FALSE)*Oliusala[[#This Row],[magn]]/1000</f>
        <v>43.570050000000002</v>
      </c>
      <c r="K10958">
        <v>2018</v>
      </c>
      <c r="L10958" t="s">
        <v>1955</v>
      </c>
      <c r="M10958" s="144" t="s">
        <v>59</v>
      </c>
    </row>
    <row r="10959" spans="1:15" x14ac:dyDescent="0.2">
      <c r="A10959" t="s">
        <v>71</v>
      </c>
      <c r="B10959" s="144" t="s">
        <v>71</v>
      </c>
      <c r="C10959">
        <v>750</v>
      </c>
      <c r="D10959" t="str">
        <f>VLOOKUP(Oliusala[[#This Row],[postnumer]],Sveitarfelog[#All],4,FALSE)</f>
        <v>Fjarðabyggð</v>
      </c>
      <c r="E10959" t="str">
        <f>VLOOKUP(Oliusala[[#This Row],[postnumer]],Sveitarfelog[#All],5,FALSE)</f>
        <v>Austurland</v>
      </c>
      <c r="F10959" t="s">
        <v>25</v>
      </c>
      <c r="G10959" t="s">
        <v>24</v>
      </c>
      <c r="H10959" t="s">
        <v>58</v>
      </c>
      <c r="I10959" s="1">
        <v>22672</v>
      </c>
      <c r="J10959" s="2">
        <f>VLOOKUP(Oliusala[[#This Row],[tegund]],Tegundir!$B$2:$D$19,3,FALSE)*Oliusala[[#This Row],[magn]]/1000</f>
        <v>19.611279999999997</v>
      </c>
      <c r="K10959">
        <v>2018</v>
      </c>
      <c r="L10959" t="s">
        <v>1955</v>
      </c>
      <c r="M10959" s="144" t="s">
        <v>59</v>
      </c>
    </row>
    <row r="10960" spans="1:15" x14ac:dyDescent="0.2">
      <c r="A10960" t="s">
        <v>66</v>
      </c>
      <c r="B10960" s="144" t="s">
        <v>71</v>
      </c>
      <c r="C10960">
        <v>750</v>
      </c>
      <c r="D10960" t="str">
        <f>VLOOKUP(Oliusala[[#This Row],[postnumer]],Sveitarfelog[#All],4,FALSE)</f>
        <v>Fjarðabyggð</v>
      </c>
      <c r="E10960" t="str">
        <f>VLOOKUP(Oliusala[[#This Row],[postnumer]],Sveitarfelog[#All],5,FALSE)</f>
        <v>Austurland</v>
      </c>
      <c r="F10960" t="s">
        <v>25</v>
      </c>
      <c r="G10960" t="s">
        <v>24</v>
      </c>
      <c r="H10960" s="1" t="s">
        <v>60</v>
      </c>
      <c r="I10960" s="1">
        <v>11529</v>
      </c>
      <c r="J10960" s="2">
        <f>VLOOKUP(Oliusala[[#This Row],[tegund]],Tegundir!$B$2:$D$19,3,FALSE)*Oliusala[[#This Row],[magn]]/1000</f>
        <v>9.9725849999999987</v>
      </c>
      <c r="K10960">
        <v>2018</v>
      </c>
      <c r="L10960" t="s">
        <v>1955</v>
      </c>
      <c r="M10960" s="144" t="s">
        <v>59</v>
      </c>
    </row>
    <row r="10961" spans="1:15" x14ac:dyDescent="0.2">
      <c r="A10961" t="s">
        <v>57</v>
      </c>
      <c r="B10961" s="144" t="s">
        <v>71</v>
      </c>
      <c r="C10961">
        <v>750</v>
      </c>
      <c r="D10961" t="str">
        <f>VLOOKUP(Oliusala[[#This Row],[postnumer]],Sveitarfelog[#All],4,FALSE)</f>
        <v>Fjarðabyggð</v>
      </c>
      <c r="E10961" t="str">
        <f>VLOOKUP(Oliusala[[#This Row],[postnumer]],Sveitarfelog[#All],5,FALSE)</f>
        <v>Austurland</v>
      </c>
      <c r="F10961" t="s">
        <v>25</v>
      </c>
      <c r="G10961" t="s">
        <v>24</v>
      </c>
      <c r="H10961" s="1" t="s">
        <v>60</v>
      </c>
      <c r="I10961" s="1">
        <v>2303</v>
      </c>
      <c r="J10961" s="2">
        <f>VLOOKUP(Oliusala[[#This Row],[tegund]],Tegundir!$B$2:$D$19,3,FALSE)*Oliusala[[#This Row],[magn]]/1000</f>
        <v>1.9920949999999999</v>
      </c>
      <c r="K10961">
        <v>2018</v>
      </c>
      <c r="L10961" t="s">
        <v>1955</v>
      </c>
      <c r="M10961" s="144" t="s">
        <v>59</v>
      </c>
    </row>
    <row r="10962" spans="1:15" x14ac:dyDescent="0.2">
      <c r="A10962" t="s">
        <v>63</v>
      </c>
      <c r="B10962" s="144" t="s">
        <v>71</v>
      </c>
      <c r="C10962">
        <v>750</v>
      </c>
      <c r="D10962" t="str">
        <f>VLOOKUP(Oliusala[[#This Row],[postnumer]],Sveitarfelog[#All],4,FALSE)</f>
        <v>Fjarðabyggð</v>
      </c>
      <c r="E10962" t="str">
        <f>VLOOKUP(Oliusala[[#This Row],[postnumer]],Sveitarfelog[#All],5,FALSE)</f>
        <v>Austurland</v>
      </c>
      <c r="F10962" t="s">
        <v>25</v>
      </c>
      <c r="G10962" t="s">
        <v>24</v>
      </c>
      <c r="H10962" s="1" t="s">
        <v>58</v>
      </c>
      <c r="I10962" s="1">
        <v>29473</v>
      </c>
      <c r="J10962" s="2">
        <f>VLOOKUP(Oliusala[[#This Row],[tegund]],Tegundir!$B$2:$D$19,3,FALSE)*Oliusala[[#This Row],[magn]]/1000</f>
        <v>25.494145</v>
      </c>
      <c r="K10962">
        <v>2018</v>
      </c>
      <c r="L10962" t="s">
        <v>1955</v>
      </c>
      <c r="M10962" s="144" t="s">
        <v>59</v>
      </c>
    </row>
    <row r="10963" spans="1:15" x14ac:dyDescent="0.2">
      <c r="A10963" t="s">
        <v>63</v>
      </c>
      <c r="B10963" s="144" t="s">
        <v>165</v>
      </c>
      <c r="C10963">
        <v>755</v>
      </c>
      <c r="D10963" t="str">
        <f>VLOOKUP(Oliusala[[#This Row],[postnumer]],Sveitarfelog[#All],4,FALSE)</f>
        <v>Fjarðabyggð</v>
      </c>
      <c r="E10963" t="str">
        <f>VLOOKUP(Oliusala[[#This Row],[postnumer]],Sveitarfelog[#All],5,FALSE)</f>
        <v>Austurland</v>
      </c>
      <c r="F10963" t="s">
        <v>25</v>
      </c>
      <c r="G10963" t="s">
        <v>24</v>
      </c>
      <c r="H10963" s="1" t="s">
        <v>58</v>
      </c>
      <c r="I10963" s="1">
        <v>63103</v>
      </c>
      <c r="J10963" s="2">
        <f>VLOOKUP(Oliusala[[#This Row],[tegund]],Tegundir!$B$2:$D$19,3,FALSE)*Oliusala[[#This Row],[magn]]/1000</f>
        <v>54.584094999999998</v>
      </c>
      <c r="K10963">
        <v>2018</v>
      </c>
      <c r="L10963" t="s">
        <v>1955</v>
      </c>
      <c r="M10963" s="144" t="s">
        <v>59</v>
      </c>
    </row>
    <row r="10964" spans="1:15" x14ac:dyDescent="0.2">
      <c r="A10964" t="s">
        <v>69</v>
      </c>
      <c r="B10964" s="144" t="s">
        <v>166</v>
      </c>
      <c r="C10964">
        <v>760</v>
      </c>
      <c r="D10964" t="str">
        <f>VLOOKUP(Oliusala[[#This Row],[postnumer]],Sveitarfelog[#All],4,FALSE)</f>
        <v>Fjarðabyggð</v>
      </c>
      <c r="E10964" t="str">
        <f>VLOOKUP(Oliusala[[#This Row],[postnumer]],Sveitarfelog[#All],5,FALSE)</f>
        <v>Austurland</v>
      </c>
      <c r="F10964" t="s">
        <v>29</v>
      </c>
      <c r="G10964" t="s">
        <v>24</v>
      </c>
      <c r="H10964" t="s">
        <v>60</v>
      </c>
      <c r="I10964" s="1">
        <v>8123</v>
      </c>
      <c r="J10964" s="2">
        <f>VLOOKUP(Oliusala[[#This Row],[tegund]],Tegundir!$B$2:$D$19,3,FALSE)*Oliusala[[#This Row],[magn]]/1000</f>
        <v>7.0263949999999999</v>
      </c>
      <c r="K10964">
        <v>2018</v>
      </c>
      <c r="L10964" t="s">
        <v>19</v>
      </c>
      <c r="M10964" s="144" t="s">
        <v>59</v>
      </c>
      <c r="O10964" s="144" t="s">
        <v>1998</v>
      </c>
    </row>
    <row r="10965" spans="1:15" x14ac:dyDescent="0.2">
      <c r="A10965" t="s">
        <v>57</v>
      </c>
      <c r="B10965" s="144" t="s">
        <v>166</v>
      </c>
      <c r="C10965">
        <v>760</v>
      </c>
      <c r="D10965" t="str">
        <f>VLOOKUP(Oliusala[[#This Row],[postnumer]],Sveitarfelog[#All],4,FALSE)</f>
        <v>Fjarðabyggð</v>
      </c>
      <c r="E10965" t="str">
        <f>VLOOKUP(Oliusala[[#This Row],[postnumer]],Sveitarfelog[#All],5,FALSE)</f>
        <v>Austurland</v>
      </c>
      <c r="F10965" t="s">
        <v>24</v>
      </c>
      <c r="G10965" t="s">
        <v>24</v>
      </c>
      <c r="H10965" s="1" t="s">
        <v>60</v>
      </c>
      <c r="I10965" s="1">
        <v>2947</v>
      </c>
      <c r="J10965" s="2">
        <f>VLOOKUP(Oliusala[[#This Row],[tegund]],Tegundir!$B$2:$D$19,3,FALSE)*Oliusala[[#This Row],[magn]]/1000</f>
        <v>2.5491550000000003</v>
      </c>
      <c r="K10965">
        <v>2018</v>
      </c>
      <c r="L10965" t="s">
        <v>18</v>
      </c>
      <c r="M10965" s="144" t="s">
        <v>59</v>
      </c>
    </row>
    <row r="10966" spans="1:15" x14ac:dyDescent="0.2">
      <c r="A10966" t="s">
        <v>63</v>
      </c>
      <c r="B10966" s="144" t="s">
        <v>166</v>
      </c>
      <c r="C10966">
        <v>760</v>
      </c>
      <c r="D10966" t="str">
        <f>VLOOKUP(Oliusala[[#This Row],[postnumer]],Sveitarfelog[#All],4,FALSE)</f>
        <v>Fjarðabyggð</v>
      </c>
      <c r="E10966" t="str">
        <f>VLOOKUP(Oliusala[[#This Row],[postnumer]],Sveitarfelog[#All],5,FALSE)</f>
        <v>Austurland</v>
      </c>
      <c r="F10966" t="s">
        <v>24</v>
      </c>
      <c r="G10966" t="s">
        <v>24</v>
      </c>
      <c r="H10966" s="1" t="s">
        <v>58</v>
      </c>
      <c r="I10966" s="1">
        <v>196229</v>
      </c>
      <c r="J10966" s="2">
        <f>VLOOKUP(Oliusala[[#This Row],[tegund]],Tegundir!$B$2:$D$19,3,FALSE)*Oliusala[[#This Row],[magn]]/1000</f>
        <v>169.73808499999998</v>
      </c>
      <c r="K10966">
        <v>2018</v>
      </c>
      <c r="L10966" t="s">
        <v>18</v>
      </c>
      <c r="M10966" s="144" t="s">
        <v>59</v>
      </c>
    </row>
    <row r="10967" spans="1:15" x14ac:dyDescent="0.2">
      <c r="A10967" t="s">
        <v>66</v>
      </c>
      <c r="B10967" s="144" t="s">
        <v>166</v>
      </c>
      <c r="C10967">
        <v>760</v>
      </c>
      <c r="D10967" t="str">
        <f>VLOOKUP(Oliusala[[#This Row],[postnumer]],Sveitarfelog[#All],4,FALSE)</f>
        <v>Fjarðabyggð</v>
      </c>
      <c r="E10967" t="str">
        <f>VLOOKUP(Oliusala[[#This Row],[postnumer]],Sveitarfelog[#All],5,FALSE)</f>
        <v>Austurland</v>
      </c>
      <c r="F10967" t="s">
        <v>25</v>
      </c>
      <c r="G10967" t="s">
        <v>24</v>
      </c>
      <c r="H10967" t="s">
        <v>60</v>
      </c>
      <c r="I10967" s="1">
        <v>3795</v>
      </c>
      <c r="J10967" s="2">
        <f>VLOOKUP(Oliusala[[#This Row],[tegund]],Tegundir!$B$2:$D$19,3,FALSE)*Oliusala[[#This Row],[magn]]/1000</f>
        <v>3.2826750000000002</v>
      </c>
      <c r="K10967">
        <v>2018</v>
      </c>
      <c r="L10967" t="s">
        <v>1955</v>
      </c>
      <c r="M10967" s="144" t="s">
        <v>59</v>
      </c>
    </row>
    <row r="10968" spans="1:15" x14ac:dyDescent="0.2">
      <c r="A10968" t="s">
        <v>57</v>
      </c>
      <c r="B10968" s="144" t="s">
        <v>166</v>
      </c>
      <c r="C10968">
        <v>760</v>
      </c>
      <c r="D10968" t="str">
        <f>VLOOKUP(Oliusala[[#This Row],[postnumer]],Sveitarfelog[#All],4,FALSE)</f>
        <v>Fjarðabyggð</v>
      </c>
      <c r="E10968" t="str">
        <f>VLOOKUP(Oliusala[[#This Row],[postnumer]],Sveitarfelog[#All],5,FALSE)</f>
        <v>Austurland</v>
      </c>
      <c r="F10968" t="s">
        <v>25</v>
      </c>
      <c r="G10968" t="s">
        <v>24</v>
      </c>
      <c r="H10968" s="1" t="s">
        <v>60</v>
      </c>
      <c r="I10968" s="1">
        <v>213393</v>
      </c>
      <c r="J10968" s="2">
        <f>VLOOKUP(Oliusala[[#This Row],[tegund]],Tegundir!$B$2:$D$19,3,FALSE)*Oliusala[[#This Row],[magn]]/1000</f>
        <v>184.584945</v>
      </c>
      <c r="K10968">
        <v>2018</v>
      </c>
      <c r="L10968" t="s">
        <v>1955</v>
      </c>
      <c r="M10968" s="144" t="s">
        <v>59</v>
      </c>
    </row>
    <row r="10969" spans="1:15" x14ac:dyDescent="0.2">
      <c r="A10969" t="s">
        <v>165</v>
      </c>
      <c r="B10969" s="144" t="s">
        <v>166</v>
      </c>
      <c r="C10969">
        <v>760</v>
      </c>
      <c r="D10969" t="str">
        <f>VLOOKUP(Oliusala[[#This Row],[postnumer]],Sveitarfelog[#All],4,FALSE)</f>
        <v>Fjarðabyggð</v>
      </c>
      <c r="E10969" t="str">
        <f>VLOOKUP(Oliusala[[#This Row],[postnumer]],Sveitarfelog[#All],5,FALSE)</f>
        <v>Austurland</v>
      </c>
      <c r="F10969" t="s">
        <v>25</v>
      </c>
      <c r="G10969" t="s">
        <v>24</v>
      </c>
      <c r="H10969" t="s">
        <v>60</v>
      </c>
      <c r="I10969" s="1">
        <v>15928</v>
      </c>
      <c r="J10969" s="2">
        <f>VLOOKUP(Oliusala[[#This Row],[tegund]],Tegundir!$B$2:$D$19,3,FALSE)*Oliusala[[#This Row],[magn]]/1000</f>
        <v>13.777719999999999</v>
      </c>
      <c r="K10969">
        <v>2018</v>
      </c>
      <c r="L10969" t="s">
        <v>1955</v>
      </c>
      <c r="M10969" s="144" t="s">
        <v>59</v>
      </c>
    </row>
    <row r="10970" spans="1:15" x14ac:dyDescent="0.2">
      <c r="A10970" t="s">
        <v>63</v>
      </c>
      <c r="B10970" s="144" t="s">
        <v>166</v>
      </c>
      <c r="C10970">
        <v>760</v>
      </c>
      <c r="D10970" t="str">
        <f>VLOOKUP(Oliusala[[#This Row],[postnumer]],Sveitarfelog[#All],4,FALSE)</f>
        <v>Fjarðabyggð</v>
      </c>
      <c r="E10970" t="str">
        <f>VLOOKUP(Oliusala[[#This Row],[postnumer]],Sveitarfelog[#All],5,FALSE)</f>
        <v>Austurland</v>
      </c>
      <c r="F10970" t="s">
        <v>25</v>
      </c>
      <c r="G10970" t="s">
        <v>24</v>
      </c>
      <c r="H10970" s="1" t="s">
        <v>58</v>
      </c>
      <c r="I10970" s="1">
        <v>55026</v>
      </c>
      <c r="J10970" s="2">
        <f>VLOOKUP(Oliusala[[#This Row],[tegund]],Tegundir!$B$2:$D$19,3,FALSE)*Oliusala[[#This Row],[magn]]/1000</f>
        <v>47.597490000000001</v>
      </c>
      <c r="K10970">
        <v>2018</v>
      </c>
      <c r="L10970" t="s">
        <v>1955</v>
      </c>
      <c r="M10970" s="144" t="s">
        <v>59</v>
      </c>
    </row>
    <row r="10971" spans="1:15" x14ac:dyDescent="0.2">
      <c r="A10971" t="s">
        <v>167</v>
      </c>
      <c r="B10971" s="144" t="s">
        <v>167</v>
      </c>
      <c r="C10971">
        <v>765</v>
      </c>
      <c r="D10971" t="str">
        <f>VLOOKUP(Oliusala[[#This Row],[postnumer]],Sveitarfelog[#All],4,FALSE)</f>
        <v>Fljótsdalshreppur,Múlaþing</v>
      </c>
      <c r="E10971" t="str">
        <f>VLOOKUP(Oliusala[[#This Row],[postnumer]],Sveitarfelog[#All],5,FALSE)</f>
        <v>Austurland</v>
      </c>
      <c r="F10971" t="s">
        <v>24</v>
      </c>
      <c r="G10971" t="s">
        <v>24</v>
      </c>
      <c r="H10971" t="s">
        <v>58</v>
      </c>
      <c r="I10971" s="1">
        <v>42871</v>
      </c>
      <c r="J10971" s="2">
        <f>VLOOKUP(Oliusala[[#This Row],[tegund]],Tegundir!$B$2:$D$19,3,FALSE)*Oliusala[[#This Row],[magn]]/1000</f>
        <v>37.083415000000002</v>
      </c>
      <c r="K10971">
        <v>2018</v>
      </c>
      <c r="L10971" t="s">
        <v>18</v>
      </c>
      <c r="M10971" s="144" t="s">
        <v>59</v>
      </c>
    </row>
    <row r="10972" spans="1:15" x14ac:dyDescent="0.2">
      <c r="A10972" t="s">
        <v>69</v>
      </c>
      <c r="B10972" s="144" t="s">
        <v>167</v>
      </c>
      <c r="C10972">
        <v>765</v>
      </c>
      <c r="D10972" t="str">
        <f>VLOOKUP(Oliusala[[#This Row],[postnumer]],Sveitarfelog[#All],4,FALSE)</f>
        <v>Fljótsdalshreppur,Múlaþing</v>
      </c>
      <c r="E10972" t="str">
        <f>VLOOKUP(Oliusala[[#This Row],[postnumer]],Sveitarfelog[#All],5,FALSE)</f>
        <v>Austurland</v>
      </c>
      <c r="F10972" t="s">
        <v>29</v>
      </c>
      <c r="G10972" t="s">
        <v>24</v>
      </c>
      <c r="H10972" t="s">
        <v>60</v>
      </c>
      <c r="I10972" s="1">
        <v>236104</v>
      </c>
      <c r="J10972" s="2">
        <f>VLOOKUP(Oliusala[[#This Row],[tegund]],Tegundir!$B$2:$D$19,3,FALSE)*Oliusala[[#This Row],[magn]]/1000</f>
        <v>204.22996000000001</v>
      </c>
      <c r="K10972">
        <v>2018</v>
      </c>
      <c r="L10972" t="s">
        <v>19</v>
      </c>
      <c r="M10972" s="144" t="s">
        <v>59</v>
      </c>
      <c r="O10972" s="144" t="s">
        <v>1998</v>
      </c>
    </row>
    <row r="10973" spans="1:15" x14ac:dyDescent="0.2">
      <c r="A10973" t="s">
        <v>158</v>
      </c>
      <c r="B10973" s="144" t="s">
        <v>167</v>
      </c>
      <c r="C10973">
        <v>765</v>
      </c>
      <c r="D10973" t="str">
        <f>VLOOKUP(Oliusala[[#This Row],[postnumer]],Sveitarfelog[#All],4,FALSE)</f>
        <v>Fljótsdalshreppur,Múlaþing</v>
      </c>
      <c r="E10973" t="str">
        <f>VLOOKUP(Oliusala[[#This Row],[postnumer]],Sveitarfelog[#All],5,FALSE)</f>
        <v>Austurland</v>
      </c>
      <c r="F10973" t="s">
        <v>29</v>
      </c>
      <c r="G10973" t="s">
        <v>24</v>
      </c>
      <c r="H10973" s="1" t="s">
        <v>60</v>
      </c>
      <c r="I10973" s="1">
        <v>572638</v>
      </c>
      <c r="J10973" s="2">
        <f>VLOOKUP(Oliusala[[#This Row],[tegund]],Tegundir!$B$2:$D$19,3,FALSE)*Oliusala[[#This Row],[magn]]/1000</f>
        <v>495.33186999999998</v>
      </c>
      <c r="K10973">
        <v>2018</v>
      </c>
      <c r="L10973" t="s">
        <v>19</v>
      </c>
      <c r="M10973" s="144" t="s">
        <v>59</v>
      </c>
      <c r="O10973" s="144" t="s">
        <v>1998</v>
      </c>
    </row>
    <row r="10974" spans="1:15" x14ac:dyDescent="0.2">
      <c r="A10974" t="s">
        <v>57</v>
      </c>
      <c r="B10974" s="144" t="s">
        <v>167</v>
      </c>
      <c r="C10974">
        <v>765</v>
      </c>
      <c r="D10974" t="str">
        <f>VLOOKUP(Oliusala[[#This Row],[postnumer]],Sveitarfelog[#All],4,FALSE)</f>
        <v>Fljótsdalshreppur,Múlaþing</v>
      </c>
      <c r="E10974" t="str">
        <f>VLOOKUP(Oliusala[[#This Row],[postnumer]],Sveitarfelog[#All],5,FALSE)</f>
        <v>Austurland</v>
      </c>
      <c r="F10974" t="s">
        <v>24</v>
      </c>
      <c r="G10974" t="s">
        <v>24</v>
      </c>
      <c r="H10974" s="1" t="s">
        <v>60</v>
      </c>
      <c r="I10974" s="1">
        <v>11216</v>
      </c>
      <c r="J10974" s="2">
        <f>VLOOKUP(Oliusala[[#This Row],[tegund]],Tegundir!$B$2:$D$19,3,FALSE)*Oliusala[[#This Row],[magn]]/1000</f>
        <v>9.7018400000000007</v>
      </c>
      <c r="K10974">
        <v>2018</v>
      </c>
      <c r="L10974" t="s">
        <v>18</v>
      </c>
      <c r="M10974" s="144" t="s">
        <v>59</v>
      </c>
    </row>
    <row r="10975" spans="1:15" x14ac:dyDescent="0.2">
      <c r="A10975" t="s">
        <v>63</v>
      </c>
      <c r="B10975" s="144" t="s">
        <v>167</v>
      </c>
      <c r="C10975">
        <v>765</v>
      </c>
      <c r="D10975" t="str">
        <f>VLOOKUP(Oliusala[[#This Row],[postnumer]],Sveitarfelog[#All],4,FALSE)</f>
        <v>Fljótsdalshreppur,Múlaþing</v>
      </c>
      <c r="E10975" t="str">
        <f>VLOOKUP(Oliusala[[#This Row],[postnumer]],Sveitarfelog[#All],5,FALSE)</f>
        <v>Austurland</v>
      </c>
      <c r="F10975" t="s">
        <v>24</v>
      </c>
      <c r="G10975" t="s">
        <v>24</v>
      </c>
      <c r="H10975" s="1" t="s">
        <v>58</v>
      </c>
      <c r="I10975" s="1">
        <v>460572</v>
      </c>
      <c r="J10975" s="2">
        <f>VLOOKUP(Oliusala[[#This Row],[tegund]],Tegundir!$B$2:$D$19,3,FALSE)*Oliusala[[#This Row],[magn]]/1000</f>
        <v>398.39477999999997</v>
      </c>
      <c r="K10975">
        <v>2018</v>
      </c>
      <c r="L10975" t="s">
        <v>18</v>
      </c>
      <c r="M10975" s="144" t="s">
        <v>59</v>
      </c>
    </row>
    <row r="10976" spans="1:15" x14ac:dyDescent="0.2">
      <c r="A10976" t="s">
        <v>167</v>
      </c>
      <c r="B10976" s="144" t="s">
        <v>167</v>
      </c>
      <c r="C10976">
        <v>765</v>
      </c>
      <c r="D10976" t="str">
        <f>VLOOKUP(Oliusala[[#This Row],[postnumer]],Sveitarfelog[#All],4,FALSE)</f>
        <v>Fljótsdalshreppur,Múlaþing</v>
      </c>
      <c r="E10976" t="str">
        <f>VLOOKUP(Oliusala[[#This Row],[postnumer]],Sveitarfelog[#All],5,FALSE)</f>
        <v>Austurland</v>
      </c>
      <c r="F10976" t="s">
        <v>25</v>
      </c>
      <c r="G10976" t="s">
        <v>24</v>
      </c>
      <c r="H10976" t="s">
        <v>58</v>
      </c>
      <c r="I10976" s="1">
        <v>384567</v>
      </c>
      <c r="J10976" s="2">
        <f>VLOOKUP(Oliusala[[#This Row],[tegund]],Tegundir!$B$2:$D$19,3,FALSE)*Oliusala[[#This Row],[magn]]/1000</f>
        <v>332.65045500000002</v>
      </c>
      <c r="K10976">
        <v>2018</v>
      </c>
      <c r="L10976" t="s">
        <v>19</v>
      </c>
      <c r="M10976" s="144" t="s">
        <v>59</v>
      </c>
      <c r="O10976" s="144" t="s">
        <v>1997</v>
      </c>
    </row>
    <row r="10977" spans="1:15" x14ac:dyDescent="0.2">
      <c r="A10977" t="s">
        <v>69</v>
      </c>
      <c r="B10977" s="144" t="s">
        <v>167</v>
      </c>
      <c r="C10977">
        <v>765</v>
      </c>
      <c r="D10977" t="str">
        <f>VLOOKUP(Oliusala[[#This Row],[postnumer]],Sveitarfelog[#All],4,FALSE)</f>
        <v>Fljótsdalshreppur,Múlaþing</v>
      </c>
      <c r="E10977" t="str">
        <f>VLOOKUP(Oliusala[[#This Row],[postnumer]],Sveitarfelog[#All],5,FALSE)</f>
        <v>Austurland</v>
      </c>
      <c r="F10977" t="s">
        <v>25</v>
      </c>
      <c r="G10977" t="s">
        <v>24</v>
      </c>
      <c r="H10977" t="s">
        <v>60</v>
      </c>
      <c r="I10977" s="1">
        <v>18681</v>
      </c>
      <c r="J10977" s="2">
        <f>VLOOKUP(Oliusala[[#This Row],[tegund]],Tegundir!$B$2:$D$19,3,FALSE)*Oliusala[[#This Row],[magn]]/1000</f>
        <v>16.159065000000002</v>
      </c>
      <c r="K10977">
        <v>2018</v>
      </c>
      <c r="L10977" t="s">
        <v>19</v>
      </c>
      <c r="M10977" s="144" t="s">
        <v>59</v>
      </c>
      <c r="O10977" s="144" t="s">
        <v>1997</v>
      </c>
    </row>
    <row r="10978" spans="1:15" x14ac:dyDescent="0.2">
      <c r="A10978" t="s">
        <v>158</v>
      </c>
      <c r="B10978" s="144" t="s">
        <v>167</v>
      </c>
      <c r="C10978">
        <v>765</v>
      </c>
      <c r="D10978" t="str">
        <f>VLOOKUP(Oliusala[[#This Row],[postnumer]],Sveitarfelog[#All],4,FALSE)</f>
        <v>Fljótsdalshreppur,Múlaþing</v>
      </c>
      <c r="E10978" t="str">
        <f>VLOOKUP(Oliusala[[#This Row],[postnumer]],Sveitarfelog[#All],5,FALSE)</f>
        <v>Austurland</v>
      </c>
      <c r="F10978" t="s">
        <v>25</v>
      </c>
      <c r="G10978" t="s">
        <v>24</v>
      </c>
      <c r="H10978" s="1" t="s">
        <v>60</v>
      </c>
      <c r="I10978" s="1">
        <v>234</v>
      </c>
      <c r="J10978" s="2">
        <f>VLOOKUP(Oliusala[[#This Row],[tegund]],Tegundir!$B$2:$D$19,3,FALSE)*Oliusala[[#This Row],[magn]]/1000</f>
        <v>0.20241000000000001</v>
      </c>
      <c r="K10978">
        <v>2018</v>
      </c>
      <c r="L10978" t="s">
        <v>19</v>
      </c>
      <c r="M10978" s="144" t="s">
        <v>59</v>
      </c>
      <c r="O10978" s="144" t="s">
        <v>1997</v>
      </c>
    </row>
    <row r="10979" spans="1:15" x14ac:dyDescent="0.2">
      <c r="A10979" t="s">
        <v>57</v>
      </c>
      <c r="B10979" s="144" t="s">
        <v>167</v>
      </c>
      <c r="C10979">
        <v>765</v>
      </c>
      <c r="D10979" t="str">
        <f>VLOOKUP(Oliusala[[#This Row],[postnumer]],Sveitarfelog[#All],4,FALSE)</f>
        <v>Fljótsdalshreppur,Múlaþing</v>
      </c>
      <c r="E10979" t="str">
        <f>VLOOKUP(Oliusala[[#This Row],[postnumer]],Sveitarfelog[#All],5,FALSE)</f>
        <v>Austurland</v>
      </c>
      <c r="F10979" t="s">
        <v>25</v>
      </c>
      <c r="G10979" t="s">
        <v>24</v>
      </c>
      <c r="H10979" s="1" t="s">
        <v>60</v>
      </c>
      <c r="I10979" s="1">
        <v>5249</v>
      </c>
      <c r="J10979" s="2">
        <f>VLOOKUP(Oliusala[[#This Row],[tegund]],Tegundir!$B$2:$D$19,3,FALSE)*Oliusala[[#This Row],[magn]]/1000</f>
        <v>4.5403850000000006</v>
      </c>
      <c r="K10979">
        <v>2018</v>
      </c>
      <c r="L10979" t="s">
        <v>19</v>
      </c>
      <c r="M10979" s="144" t="s">
        <v>59</v>
      </c>
      <c r="O10979" s="144" t="s">
        <v>1997</v>
      </c>
    </row>
    <row r="10980" spans="1:15" x14ac:dyDescent="0.2">
      <c r="A10980" t="s">
        <v>63</v>
      </c>
      <c r="B10980" s="144" t="s">
        <v>167</v>
      </c>
      <c r="C10980">
        <v>765</v>
      </c>
      <c r="D10980" t="str">
        <f>VLOOKUP(Oliusala[[#This Row],[postnumer]],Sveitarfelog[#All],4,FALSE)</f>
        <v>Fljótsdalshreppur,Múlaþing</v>
      </c>
      <c r="E10980" t="str">
        <f>VLOOKUP(Oliusala[[#This Row],[postnumer]],Sveitarfelog[#All],5,FALSE)</f>
        <v>Austurland</v>
      </c>
      <c r="F10980" t="s">
        <v>25</v>
      </c>
      <c r="G10980" t="s">
        <v>24</v>
      </c>
      <c r="H10980" s="1" t="s">
        <v>58</v>
      </c>
      <c r="I10980" s="1">
        <v>98291</v>
      </c>
      <c r="J10980" s="2">
        <f>VLOOKUP(Oliusala[[#This Row],[tegund]],Tegundir!$B$2:$D$19,3,FALSE)*Oliusala[[#This Row],[magn]]/1000</f>
        <v>85.021715</v>
      </c>
      <c r="K10980">
        <v>2018</v>
      </c>
      <c r="L10980" t="s">
        <v>19</v>
      </c>
      <c r="M10980" s="144" t="s">
        <v>59</v>
      </c>
      <c r="O10980" s="144" t="s">
        <v>1997</v>
      </c>
    </row>
    <row r="10981" spans="1:15" x14ac:dyDescent="0.2">
      <c r="A10981" t="s">
        <v>167</v>
      </c>
      <c r="B10981" s="144" t="s">
        <v>167</v>
      </c>
      <c r="C10981">
        <v>765</v>
      </c>
      <c r="D10981" t="str">
        <f>VLOOKUP(Oliusala[[#This Row],[postnumer]],Sveitarfelog[#All],4,FALSE)</f>
        <v>Fljótsdalshreppur,Múlaþing</v>
      </c>
      <c r="E10981" t="str">
        <f>VLOOKUP(Oliusala[[#This Row],[postnumer]],Sveitarfelog[#All],5,FALSE)</f>
        <v>Austurland</v>
      </c>
      <c r="F10981" t="s">
        <v>29</v>
      </c>
      <c r="G10981" t="s">
        <v>24</v>
      </c>
      <c r="H10981" t="s">
        <v>61</v>
      </c>
      <c r="I10981" s="1">
        <v>12000</v>
      </c>
      <c r="J10981" s="2">
        <f>VLOOKUP(Oliusala[[#This Row],[tegund]],Tegundir!$B$2:$D$19,3,FALSE)*Oliusala[[#This Row],[magn]]/1000</f>
        <v>10.38</v>
      </c>
      <c r="K10981">
        <v>2018</v>
      </c>
      <c r="L10981" t="s">
        <v>19</v>
      </c>
      <c r="M10981" s="144" t="s">
        <v>62</v>
      </c>
      <c r="O10981" s="144" t="s">
        <v>1998</v>
      </c>
    </row>
    <row r="10982" spans="1:15" x14ac:dyDescent="0.2">
      <c r="A10982" t="s">
        <v>69</v>
      </c>
      <c r="B10982" s="144" t="s">
        <v>168</v>
      </c>
      <c r="C10982">
        <v>780</v>
      </c>
      <c r="D10982" t="str">
        <f>VLOOKUP(Oliusala[[#This Row],[postnumer]],Sveitarfelog[#All],4,FALSE)</f>
        <v>Sveitarfélagið Hornafjörður</v>
      </c>
      <c r="E10982" t="str">
        <f>VLOOKUP(Oliusala[[#This Row],[postnumer]],Sveitarfelog[#All],5,FALSE)</f>
        <v>Suðurland</v>
      </c>
      <c r="F10982" t="s">
        <v>29</v>
      </c>
      <c r="G10982" t="s">
        <v>24</v>
      </c>
      <c r="H10982" t="s">
        <v>60</v>
      </c>
      <c r="I10982" s="1">
        <v>4099</v>
      </c>
      <c r="J10982" s="2">
        <f>VLOOKUP(Oliusala[[#This Row],[tegund]],Tegundir!$B$2:$D$19,3,FALSE)*Oliusala[[#This Row],[magn]]/1000</f>
        <v>3.5456349999999999</v>
      </c>
      <c r="K10982">
        <v>2018</v>
      </c>
      <c r="L10982" t="s">
        <v>19</v>
      </c>
      <c r="M10982" s="144" t="s">
        <v>59</v>
      </c>
      <c r="O10982" s="144" t="s">
        <v>1998</v>
      </c>
    </row>
    <row r="10983" spans="1:15" x14ac:dyDescent="0.2">
      <c r="A10983" t="s">
        <v>158</v>
      </c>
      <c r="B10983" s="144" t="s">
        <v>168</v>
      </c>
      <c r="C10983">
        <v>780</v>
      </c>
      <c r="D10983" t="str">
        <f>VLOOKUP(Oliusala[[#This Row],[postnumer]],Sveitarfelog[#All],4,FALSE)</f>
        <v>Sveitarfélagið Hornafjörður</v>
      </c>
      <c r="E10983" t="str">
        <f>VLOOKUP(Oliusala[[#This Row],[postnumer]],Sveitarfelog[#All],5,FALSE)</f>
        <v>Suðurland</v>
      </c>
      <c r="F10983" t="s">
        <v>24</v>
      </c>
      <c r="G10983" t="s">
        <v>24</v>
      </c>
      <c r="H10983" s="1" t="s">
        <v>58</v>
      </c>
      <c r="I10983" s="1">
        <v>188334</v>
      </c>
      <c r="J10983" s="2">
        <f>VLOOKUP(Oliusala[[#This Row],[tegund]],Tegundir!$B$2:$D$19,3,FALSE)*Oliusala[[#This Row],[magn]]/1000</f>
        <v>162.90890999999999</v>
      </c>
      <c r="K10983">
        <v>2018</v>
      </c>
      <c r="L10983" t="s">
        <v>18</v>
      </c>
      <c r="M10983" s="144" t="s">
        <v>59</v>
      </c>
    </row>
    <row r="10984" spans="1:15" x14ac:dyDescent="0.2">
      <c r="A10984" t="s">
        <v>158</v>
      </c>
      <c r="B10984" s="144" t="s">
        <v>168</v>
      </c>
      <c r="C10984">
        <v>780</v>
      </c>
      <c r="D10984" t="str">
        <f>VLOOKUP(Oliusala[[#This Row],[postnumer]],Sveitarfelog[#All],4,FALSE)</f>
        <v>Sveitarfélagið Hornafjörður</v>
      </c>
      <c r="E10984" t="str">
        <f>VLOOKUP(Oliusala[[#This Row],[postnumer]],Sveitarfelog[#All],5,FALSE)</f>
        <v>Suðurland</v>
      </c>
      <c r="F10984" t="s">
        <v>29</v>
      </c>
      <c r="G10984" t="s">
        <v>24</v>
      </c>
      <c r="H10984" t="s">
        <v>58</v>
      </c>
      <c r="I10984" s="1">
        <v>4352159</v>
      </c>
      <c r="J10984" s="2">
        <f>VLOOKUP(Oliusala[[#This Row],[tegund]],Tegundir!$B$2:$D$19,3,FALSE)*Oliusala[[#This Row],[magn]]/1000</f>
        <v>3764.6175350000003</v>
      </c>
      <c r="K10984">
        <v>2018</v>
      </c>
      <c r="L10984" t="s">
        <v>19</v>
      </c>
      <c r="M10984" s="144" t="s">
        <v>59</v>
      </c>
      <c r="O10984" s="144" t="s">
        <v>1998</v>
      </c>
    </row>
    <row r="10985" spans="1:15" x14ac:dyDescent="0.2">
      <c r="A10985" t="s">
        <v>158</v>
      </c>
      <c r="B10985" s="144" t="s">
        <v>168</v>
      </c>
      <c r="C10985">
        <v>780</v>
      </c>
      <c r="D10985" t="str">
        <f>VLOOKUP(Oliusala[[#This Row],[postnumer]],Sveitarfelog[#All],4,FALSE)</f>
        <v>Sveitarfélagið Hornafjörður</v>
      </c>
      <c r="E10985" t="str">
        <f>VLOOKUP(Oliusala[[#This Row],[postnumer]],Sveitarfelog[#All],5,FALSE)</f>
        <v>Suðurland</v>
      </c>
      <c r="F10985" t="s">
        <v>30</v>
      </c>
      <c r="G10985" t="s">
        <v>24</v>
      </c>
      <c r="H10985" t="s">
        <v>58</v>
      </c>
      <c r="I10985" s="1">
        <v>42290</v>
      </c>
      <c r="J10985" s="2">
        <f>VLOOKUP(Oliusala[[#This Row],[tegund]],Tegundir!$B$2:$D$19,3,FALSE)*Oliusala[[#This Row],[magn]]/1000</f>
        <v>36.580849999999998</v>
      </c>
      <c r="K10985">
        <v>2018</v>
      </c>
      <c r="L10985" t="s">
        <v>19</v>
      </c>
      <c r="M10985" s="144" t="s">
        <v>59</v>
      </c>
      <c r="O10985" s="144" t="s">
        <v>1998</v>
      </c>
    </row>
    <row r="10986" spans="1:15" x14ac:dyDescent="0.2">
      <c r="A10986" t="s">
        <v>63</v>
      </c>
      <c r="B10986" s="144" t="s">
        <v>168</v>
      </c>
      <c r="C10986">
        <v>780</v>
      </c>
      <c r="D10986" t="str">
        <f>VLOOKUP(Oliusala[[#This Row],[postnumer]],Sveitarfelog[#All],4,FALSE)</f>
        <v>Sveitarfélagið Hornafjörður</v>
      </c>
      <c r="E10986" t="str">
        <f>VLOOKUP(Oliusala[[#This Row],[postnumer]],Sveitarfelog[#All],5,FALSE)</f>
        <v>Suðurland</v>
      </c>
      <c r="F10986" t="s">
        <v>25</v>
      </c>
      <c r="G10986" t="s">
        <v>24</v>
      </c>
      <c r="H10986" s="1" t="s">
        <v>58</v>
      </c>
      <c r="I10986" s="1">
        <v>83746</v>
      </c>
      <c r="J10986" s="2">
        <f>VLOOKUP(Oliusala[[#This Row],[tegund]],Tegundir!$B$2:$D$19,3,FALSE)*Oliusala[[#This Row],[magn]]/1000</f>
        <v>72.44028999999999</v>
      </c>
      <c r="K10986">
        <v>2018</v>
      </c>
      <c r="L10986" t="s">
        <v>19</v>
      </c>
      <c r="M10986" s="144" t="s">
        <v>59</v>
      </c>
      <c r="O10986" s="144" t="s">
        <v>1997</v>
      </c>
    </row>
    <row r="10987" spans="1:15" x14ac:dyDescent="0.2">
      <c r="A10987" t="s">
        <v>63</v>
      </c>
      <c r="B10987" s="144" t="s">
        <v>168</v>
      </c>
      <c r="C10987">
        <v>780</v>
      </c>
      <c r="D10987" t="str">
        <f>VLOOKUP(Oliusala[[#This Row],[postnumer]],Sveitarfelog[#All],4,FALSE)</f>
        <v>Sveitarfélagið Hornafjörður</v>
      </c>
      <c r="E10987" t="str">
        <f>VLOOKUP(Oliusala[[#This Row],[postnumer]],Sveitarfelog[#All],5,FALSE)</f>
        <v>Suðurland</v>
      </c>
      <c r="F10987" t="s">
        <v>24</v>
      </c>
      <c r="G10987" t="s">
        <v>24</v>
      </c>
      <c r="H10987" s="1" t="s">
        <v>58</v>
      </c>
      <c r="I10987" s="1">
        <v>2511986</v>
      </c>
      <c r="J10987" s="2">
        <f>VLOOKUP(Oliusala[[#This Row],[tegund]],Tegundir!$B$2:$D$19,3,FALSE)*Oliusala[[#This Row],[magn]]/1000</f>
        <v>2172.86789</v>
      </c>
      <c r="K10987">
        <v>2018</v>
      </c>
      <c r="L10987" t="s">
        <v>18</v>
      </c>
      <c r="M10987" s="144" t="s">
        <v>59</v>
      </c>
    </row>
    <row r="10988" spans="1:15" x14ac:dyDescent="0.2">
      <c r="A10988" t="s">
        <v>63</v>
      </c>
      <c r="B10988" s="144" t="s">
        <v>171</v>
      </c>
      <c r="C10988">
        <v>781</v>
      </c>
      <c r="D10988" t="str">
        <f>VLOOKUP(Oliusala[[#This Row],[postnumer]],Sveitarfelog[#All],4,FALSE)</f>
        <v>Sveitarfélagið Hornafjörður</v>
      </c>
      <c r="E10988" t="str">
        <f>VLOOKUP(Oliusala[[#This Row],[postnumer]],Sveitarfelog[#All],5,FALSE)</f>
        <v>Suðurland</v>
      </c>
      <c r="F10988" t="s">
        <v>25</v>
      </c>
      <c r="G10988" t="s">
        <v>24</v>
      </c>
      <c r="H10988" s="1" t="s">
        <v>58</v>
      </c>
      <c r="I10988" s="1">
        <v>25075</v>
      </c>
      <c r="J10988" s="2">
        <f>VLOOKUP(Oliusala[[#This Row],[tegund]],Tegundir!$B$2:$D$19,3,FALSE)*Oliusala[[#This Row],[magn]]/1000</f>
        <v>21.689875000000001</v>
      </c>
      <c r="K10988">
        <v>2018</v>
      </c>
      <c r="L10988" t="s">
        <v>19</v>
      </c>
      <c r="M10988" s="144" t="s">
        <v>59</v>
      </c>
      <c r="O10988" s="144" t="s">
        <v>1997</v>
      </c>
    </row>
    <row r="10989" spans="1:15" x14ac:dyDescent="0.2">
      <c r="A10989" t="s">
        <v>158</v>
      </c>
      <c r="B10989" s="144" t="s">
        <v>168</v>
      </c>
      <c r="C10989">
        <v>780</v>
      </c>
      <c r="D10989" t="str">
        <f>VLOOKUP(Oliusala[[#This Row],[postnumer]],Sveitarfelog[#All],4,FALSE)</f>
        <v>Sveitarfélagið Hornafjörður</v>
      </c>
      <c r="E10989" t="str">
        <f>VLOOKUP(Oliusala[[#This Row],[postnumer]],Sveitarfelog[#All],5,FALSE)</f>
        <v>Suðurland</v>
      </c>
      <c r="F10989" t="s">
        <v>29</v>
      </c>
      <c r="G10989" t="s">
        <v>24</v>
      </c>
      <c r="H10989" t="s">
        <v>61</v>
      </c>
      <c r="I10989" s="1">
        <v>78487</v>
      </c>
      <c r="J10989" s="2">
        <f>VLOOKUP(Oliusala[[#This Row],[tegund]],Tegundir!$B$2:$D$19,3,FALSE)*Oliusala[[#This Row],[magn]]/1000</f>
        <v>67.891255000000001</v>
      </c>
      <c r="K10989">
        <v>2018</v>
      </c>
      <c r="L10989" t="s">
        <v>19</v>
      </c>
      <c r="M10989" s="144" t="s">
        <v>62</v>
      </c>
      <c r="O10989" s="144" t="s">
        <v>1998</v>
      </c>
    </row>
    <row r="10990" spans="1:15" x14ac:dyDescent="0.2">
      <c r="A10990" t="s">
        <v>63</v>
      </c>
      <c r="B10990" s="144" t="s">
        <v>70</v>
      </c>
      <c r="C10990">
        <v>800</v>
      </c>
      <c r="D10990" t="str">
        <f>VLOOKUP(Oliusala[[#This Row],[postnumer]],Sveitarfelog[#All],4,FALSE)</f>
        <v>Flóahreppur,Sveitarfélagið Árborg</v>
      </c>
      <c r="E10990" t="str">
        <f>VLOOKUP(Oliusala[[#This Row],[postnumer]],Sveitarfelog[#All],5,FALSE)</f>
        <v>Suðurland</v>
      </c>
      <c r="F10990" t="s">
        <v>25</v>
      </c>
      <c r="G10990" t="s">
        <v>24</v>
      </c>
      <c r="H10990" t="s">
        <v>58</v>
      </c>
      <c r="I10990" s="1">
        <v>477049</v>
      </c>
      <c r="J10990" s="2">
        <f>VLOOKUP(Oliusala[[#This Row],[tegund]],Tegundir!$B$2:$D$19,3,FALSE)*Oliusala[[#This Row],[magn]]/1000</f>
        <v>412.64738499999999</v>
      </c>
      <c r="K10990">
        <v>2018</v>
      </c>
      <c r="L10990" t="s">
        <v>18</v>
      </c>
      <c r="M10990" s="144" t="s">
        <v>59</v>
      </c>
    </row>
    <row r="10991" spans="1:15" x14ac:dyDescent="0.2">
      <c r="A10991" t="s">
        <v>63</v>
      </c>
      <c r="B10991" s="144" t="s">
        <v>70</v>
      </c>
      <c r="C10991">
        <v>800</v>
      </c>
      <c r="D10991" t="str">
        <f>VLOOKUP(Oliusala[[#This Row],[postnumer]],Sveitarfelog[#All],4,FALSE)</f>
        <v>Flóahreppur,Sveitarfélagið Árborg</v>
      </c>
      <c r="E10991" t="str">
        <f>VLOOKUP(Oliusala[[#This Row],[postnumer]],Sveitarfelog[#All],5,FALSE)</f>
        <v>Suðurland</v>
      </c>
      <c r="F10991" t="s">
        <v>25</v>
      </c>
      <c r="G10991" t="s">
        <v>24</v>
      </c>
      <c r="H10991" s="1" t="s">
        <v>58</v>
      </c>
      <c r="I10991" s="1">
        <v>74275</v>
      </c>
      <c r="J10991" s="2">
        <f>VLOOKUP(Oliusala[[#This Row],[tegund]],Tegundir!$B$2:$D$19,3,FALSE)*Oliusala[[#This Row],[magn]]/1000</f>
        <v>64.247874999999993</v>
      </c>
      <c r="K10991">
        <v>2018</v>
      </c>
      <c r="L10991" t="s">
        <v>18</v>
      </c>
      <c r="M10991" s="144" t="s">
        <v>59</v>
      </c>
    </row>
    <row r="10992" spans="1:15" x14ac:dyDescent="0.2">
      <c r="A10992" t="s">
        <v>158</v>
      </c>
      <c r="B10992" s="144" t="s">
        <v>169</v>
      </c>
      <c r="C10992">
        <v>781</v>
      </c>
      <c r="D10992" t="str">
        <f>VLOOKUP(Oliusala[[#This Row],[postnumer]],Sveitarfelog[#All],4,FALSE)</f>
        <v>Sveitarfélagið Hornafjörður</v>
      </c>
      <c r="E10992" t="str">
        <f>VLOOKUP(Oliusala[[#This Row],[postnumer]],Sveitarfelog[#All],5,FALSE)</f>
        <v>Suðurland</v>
      </c>
      <c r="F10992" t="s">
        <v>24</v>
      </c>
      <c r="G10992" t="s">
        <v>24</v>
      </c>
      <c r="H10992" t="s">
        <v>60</v>
      </c>
      <c r="I10992" s="1">
        <v>28028</v>
      </c>
      <c r="J10992" s="2">
        <f>VLOOKUP(Oliusala[[#This Row],[tegund]],Tegundir!$B$2:$D$19,3,FALSE)*Oliusala[[#This Row],[magn]]/1000</f>
        <v>24.244220000000002</v>
      </c>
      <c r="K10992">
        <v>2018</v>
      </c>
      <c r="L10992" t="s">
        <v>18</v>
      </c>
      <c r="M10992" s="144" t="s">
        <v>59</v>
      </c>
    </row>
    <row r="10993" spans="1:15" x14ac:dyDescent="0.2">
      <c r="A10993" t="s">
        <v>158</v>
      </c>
      <c r="B10993" s="144" t="s">
        <v>170</v>
      </c>
      <c r="C10993">
        <v>781</v>
      </c>
      <c r="D10993" t="str">
        <f>VLOOKUP(Oliusala[[#This Row],[postnumer]],Sveitarfelog[#All],4,FALSE)</f>
        <v>Sveitarfélagið Hornafjörður</v>
      </c>
      <c r="E10993" t="str">
        <f>VLOOKUP(Oliusala[[#This Row],[postnumer]],Sveitarfelog[#All],5,FALSE)</f>
        <v>Suðurland</v>
      </c>
      <c r="F10993" t="s">
        <v>24</v>
      </c>
      <c r="G10993" t="s">
        <v>24</v>
      </c>
      <c r="H10993" t="s">
        <v>60</v>
      </c>
      <c r="I10993" s="1">
        <v>76313</v>
      </c>
      <c r="J10993" s="2">
        <f>VLOOKUP(Oliusala[[#This Row],[tegund]],Tegundir!$B$2:$D$19,3,FALSE)*Oliusala[[#This Row],[magn]]/1000</f>
        <v>66.010745</v>
      </c>
      <c r="K10993">
        <v>2018</v>
      </c>
      <c r="L10993" t="s">
        <v>18</v>
      </c>
      <c r="M10993" s="144" t="s">
        <v>59</v>
      </c>
    </row>
    <row r="10994" spans="1:15" x14ac:dyDescent="0.2">
      <c r="A10994" t="s">
        <v>57</v>
      </c>
      <c r="B10994" s="144" t="s">
        <v>169</v>
      </c>
      <c r="C10994">
        <v>781</v>
      </c>
      <c r="D10994" t="str">
        <f>VLOOKUP(Oliusala[[#This Row],[postnumer]],Sveitarfelog[#All],4,FALSE)</f>
        <v>Sveitarfélagið Hornafjörður</v>
      </c>
      <c r="E10994" t="str">
        <f>VLOOKUP(Oliusala[[#This Row],[postnumer]],Sveitarfelog[#All],5,FALSE)</f>
        <v>Suðurland</v>
      </c>
      <c r="F10994" t="s">
        <v>24</v>
      </c>
      <c r="G10994" t="s">
        <v>24</v>
      </c>
      <c r="H10994" t="s">
        <v>60</v>
      </c>
      <c r="I10994" s="1">
        <v>102575</v>
      </c>
      <c r="J10994" s="2">
        <f>VLOOKUP(Oliusala[[#This Row],[tegund]],Tegundir!$B$2:$D$19,3,FALSE)*Oliusala[[#This Row],[magn]]/1000</f>
        <v>88.727374999999995</v>
      </c>
      <c r="K10994">
        <v>2018</v>
      </c>
      <c r="L10994" t="s">
        <v>18</v>
      </c>
      <c r="M10994" s="144" t="s">
        <v>59</v>
      </c>
    </row>
    <row r="10995" spans="1:15" x14ac:dyDescent="0.2">
      <c r="A10995" t="s">
        <v>57</v>
      </c>
      <c r="B10995" s="144" t="s">
        <v>170</v>
      </c>
      <c r="C10995">
        <v>781</v>
      </c>
      <c r="D10995" t="str">
        <f>VLOOKUP(Oliusala[[#This Row],[postnumer]],Sveitarfelog[#All],4,FALSE)</f>
        <v>Sveitarfélagið Hornafjörður</v>
      </c>
      <c r="E10995" t="str">
        <f>VLOOKUP(Oliusala[[#This Row],[postnumer]],Sveitarfelog[#All],5,FALSE)</f>
        <v>Suðurland</v>
      </c>
      <c r="F10995" t="s">
        <v>24</v>
      </c>
      <c r="G10995" t="s">
        <v>24</v>
      </c>
      <c r="H10995" t="s">
        <v>60</v>
      </c>
      <c r="I10995" s="1">
        <v>2283</v>
      </c>
      <c r="J10995" s="2">
        <f>VLOOKUP(Oliusala[[#This Row],[tegund]],Tegundir!$B$2:$D$19,3,FALSE)*Oliusala[[#This Row],[magn]]/1000</f>
        <v>1.9747950000000001</v>
      </c>
      <c r="K10995">
        <v>2018</v>
      </c>
      <c r="L10995" t="s">
        <v>18</v>
      </c>
      <c r="M10995" s="144" t="s">
        <v>59</v>
      </c>
    </row>
    <row r="10996" spans="1:15" x14ac:dyDescent="0.2">
      <c r="A10996" t="s">
        <v>63</v>
      </c>
      <c r="B10996" s="144" t="s">
        <v>171</v>
      </c>
      <c r="C10996">
        <v>781</v>
      </c>
      <c r="D10996" t="str">
        <f>VLOOKUP(Oliusala[[#This Row],[postnumer]],Sveitarfelog[#All],4,FALSE)</f>
        <v>Sveitarfélagið Hornafjörður</v>
      </c>
      <c r="E10996" t="str">
        <f>VLOOKUP(Oliusala[[#This Row],[postnumer]],Sveitarfelog[#All],5,FALSE)</f>
        <v>Suðurland</v>
      </c>
      <c r="F10996" t="s">
        <v>24</v>
      </c>
      <c r="G10996" t="s">
        <v>24</v>
      </c>
      <c r="H10996" s="1" t="s">
        <v>58</v>
      </c>
      <c r="I10996" s="1">
        <v>1189038</v>
      </c>
      <c r="J10996" s="2">
        <f>VLOOKUP(Oliusala[[#This Row],[tegund]],Tegundir!$B$2:$D$19,3,FALSE)*Oliusala[[#This Row],[magn]]/1000</f>
        <v>1028.5178699999999</v>
      </c>
      <c r="K10996">
        <v>2018</v>
      </c>
      <c r="L10996" t="s">
        <v>18</v>
      </c>
      <c r="M10996" s="144" t="s">
        <v>59</v>
      </c>
    </row>
    <row r="10997" spans="1:15" x14ac:dyDescent="0.2">
      <c r="A10997" t="s">
        <v>63</v>
      </c>
      <c r="B10997" s="144" t="s">
        <v>170</v>
      </c>
      <c r="C10997">
        <v>781</v>
      </c>
      <c r="D10997" t="str">
        <f>VLOOKUP(Oliusala[[#This Row],[postnumer]],Sveitarfelog[#All],4,FALSE)</f>
        <v>Sveitarfélagið Hornafjörður</v>
      </c>
      <c r="E10997" t="str">
        <f>VLOOKUP(Oliusala[[#This Row],[postnumer]],Sveitarfelog[#All],5,FALSE)</f>
        <v>Suðurland</v>
      </c>
      <c r="F10997" t="s">
        <v>24</v>
      </c>
      <c r="G10997" t="s">
        <v>24</v>
      </c>
      <c r="H10997" t="s">
        <v>58</v>
      </c>
      <c r="I10997" s="1">
        <v>430957</v>
      </c>
      <c r="J10997" s="2">
        <f>VLOOKUP(Oliusala[[#This Row],[tegund]],Tegundir!$B$2:$D$19,3,FALSE)*Oliusala[[#This Row],[magn]]/1000</f>
        <v>372.777805</v>
      </c>
      <c r="K10997">
        <v>2018</v>
      </c>
      <c r="L10997" t="s">
        <v>18</v>
      </c>
      <c r="M10997" s="144" t="s">
        <v>59</v>
      </c>
    </row>
    <row r="10998" spans="1:15" x14ac:dyDescent="0.2">
      <c r="A10998" t="s">
        <v>63</v>
      </c>
      <c r="B10998" s="144" t="s">
        <v>175</v>
      </c>
      <c r="C10998">
        <v>801</v>
      </c>
      <c r="D10998" t="str">
        <f>VLOOKUP(Oliusala[[#This Row],[postnumer]],Sveitarfelog[#All],4,FALSE)</f>
        <v>Flóahreppur,Sveitarfélagið Árborg</v>
      </c>
      <c r="E10998" t="str">
        <f>VLOOKUP(Oliusala[[#This Row],[postnumer]],Sveitarfelog[#All],5,FALSE)</f>
        <v>Suðurland</v>
      </c>
      <c r="F10998" t="s">
        <v>25</v>
      </c>
      <c r="G10998" t="s">
        <v>24</v>
      </c>
      <c r="H10998" s="1" t="s">
        <v>58</v>
      </c>
      <c r="I10998" s="1">
        <v>23999</v>
      </c>
      <c r="J10998" s="2">
        <f>VLOOKUP(Oliusala[[#This Row],[tegund]],Tegundir!$B$2:$D$19,3,FALSE)*Oliusala[[#This Row],[magn]]/1000</f>
        <v>20.759134999999997</v>
      </c>
      <c r="K10998">
        <v>2018</v>
      </c>
      <c r="L10998" t="s">
        <v>18</v>
      </c>
      <c r="M10998" s="144" t="s">
        <v>59</v>
      </c>
    </row>
    <row r="10999" spans="1:15" x14ac:dyDescent="0.2">
      <c r="A10999" t="s">
        <v>63</v>
      </c>
      <c r="B10999" s="144" t="s">
        <v>176</v>
      </c>
      <c r="C10999">
        <v>801</v>
      </c>
      <c r="D10999" t="str">
        <f>VLOOKUP(Oliusala[[#This Row],[postnumer]],Sveitarfelog[#All],4,FALSE)</f>
        <v>Flóahreppur,Sveitarfélagið Árborg</v>
      </c>
      <c r="E10999" t="str">
        <f>VLOOKUP(Oliusala[[#This Row],[postnumer]],Sveitarfelog[#All],5,FALSE)</f>
        <v>Suðurland</v>
      </c>
      <c r="F10999" t="s">
        <v>25</v>
      </c>
      <c r="G10999" t="s">
        <v>24</v>
      </c>
      <c r="H10999" s="1" t="s">
        <v>58</v>
      </c>
      <c r="I10999" s="1">
        <v>89153</v>
      </c>
      <c r="J10999" s="2">
        <f>VLOOKUP(Oliusala[[#This Row],[tegund]],Tegundir!$B$2:$D$19,3,FALSE)*Oliusala[[#This Row],[magn]]/1000</f>
        <v>77.117345</v>
      </c>
      <c r="K10999">
        <v>2018</v>
      </c>
      <c r="L10999" t="s">
        <v>18</v>
      </c>
      <c r="M10999" s="144" t="s">
        <v>59</v>
      </c>
    </row>
    <row r="11000" spans="1:15" x14ac:dyDescent="0.2">
      <c r="A11000" t="s">
        <v>63</v>
      </c>
      <c r="B11000" s="144" t="s">
        <v>174</v>
      </c>
      <c r="C11000">
        <v>801</v>
      </c>
      <c r="D11000" t="str">
        <f>VLOOKUP(Oliusala[[#This Row],[postnumer]],Sveitarfelog[#All],4,FALSE)</f>
        <v>Flóahreppur,Sveitarfélagið Árborg</v>
      </c>
      <c r="E11000" t="str">
        <f>VLOOKUP(Oliusala[[#This Row],[postnumer]],Sveitarfelog[#All],5,FALSE)</f>
        <v>Suðurland</v>
      </c>
      <c r="F11000" t="s">
        <v>25</v>
      </c>
      <c r="G11000" t="s">
        <v>24</v>
      </c>
      <c r="H11000" t="s">
        <v>58</v>
      </c>
      <c r="I11000" s="1">
        <v>135041</v>
      </c>
      <c r="J11000" s="2">
        <f>VLOOKUP(Oliusala[[#This Row],[tegund]],Tegundir!$B$2:$D$19,3,FALSE)*Oliusala[[#This Row],[magn]]/1000</f>
        <v>116.81046499999999</v>
      </c>
      <c r="K11000">
        <v>2018</v>
      </c>
      <c r="L11000" t="s">
        <v>18</v>
      </c>
      <c r="M11000" s="144" t="s">
        <v>59</v>
      </c>
    </row>
    <row r="11001" spans="1:15" x14ac:dyDescent="0.2">
      <c r="A11001" t="s">
        <v>63</v>
      </c>
      <c r="B11001" s="144" t="s">
        <v>182</v>
      </c>
      <c r="C11001">
        <v>810</v>
      </c>
      <c r="D11001" t="str">
        <f>VLOOKUP(Oliusala[[#This Row],[postnumer]],Sveitarfelog[#All],4,FALSE)</f>
        <v>Hveragerðisbær,Sveitarfélagið Ölfus</v>
      </c>
      <c r="E11001" t="str">
        <f>VLOOKUP(Oliusala[[#This Row],[postnumer]],Sveitarfelog[#All],5,FALSE)</f>
        <v>Suðurland</v>
      </c>
      <c r="F11001" t="s">
        <v>25</v>
      </c>
      <c r="G11001" t="s">
        <v>24</v>
      </c>
      <c r="H11001" s="1" t="s">
        <v>58</v>
      </c>
      <c r="I11001" s="1">
        <v>153258</v>
      </c>
      <c r="J11001" s="2">
        <f>VLOOKUP(Oliusala[[#This Row],[tegund]],Tegundir!$B$2:$D$19,3,FALSE)*Oliusala[[#This Row],[magn]]/1000</f>
        <v>132.56817000000001</v>
      </c>
      <c r="K11001">
        <v>2018</v>
      </c>
      <c r="L11001" t="s">
        <v>18</v>
      </c>
      <c r="M11001" s="144" t="s">
        <v>59</v>
      </c>
    </row>
    <row r="11002" spans="1:15" x14ac:dyDescent="0.2">
      <c r="A11002" t="s">
        <v>63</v>
      </c>
      <c r="B11002" s="144" t="s">
        <v>183</v>
      </c>
      <c r="C11002">
        <v>815</v>
      </c>
      <c r="D11002" t="str">
        <f>VLOOKUP(Oliusala[[#This Row],[postnumer]],Sveitarfelog[#All],4,FALSE)</f>
        <v>Hveragerðisbær,Sveitarfélagið Ölfus</v>
      </c>
      <c r="E11002" t="str">
        <f>VLOOKUP(Oliusala[[#This Row],[postnumer]],Sveitarfelog[#All],5,FALSE)</f>
        <v>Suðurland</v>
      </c>
      <c r="F11002" t="s">
        <v>25</v>
      </c>
      <c r="G11002" t="s">
        <v>24</v>
      </c>
      <c r="H11002" t="s">
        <v>58</v>
      </c>
      <c r="I11002" s="1">
        <v>113784</v>
      </c>
      <c r="J11002" s="2">
        <f>VLOOKUP(Oliusala[[#This Row],[tegund]],Tegundir!$B$2:$D$19,3,FALSE)*Oliusala[[#This Row],[magn]]/1000</f>
        <v>98.42316000000001</v>
      </c>
      <c r="K11002">
        <v>2018</v>
      </c>
      <c r="L11002" t="s">
        <v>19</v>
      </c>
      <c r="M11002" s="144" t="s">
        <v>59</v>
      </c>
      <c r="O11002" s="144" t="s">
        <v>1997</v>
      </c>
    </row>
    <row r="11003" spans="1:15" x14ac:dyDescent="0.2">
      <c r="A11003" t="s">
        <v>63</v>
      </c>
      <c r="B11003" s="144" t="s">
        <v>184</v>
      </c>
      <c r="C11003">
        <v>820</v>
      </c>
      <c r="D11003" t="str">
        <f>VLOOKUP(Oliusala[[#This Row],[postnumer]],Sveitarfelog[#All],4,FALSE)</f>
        <v>Flóahreppur,Sveitarfélagið Árborg</v>
      </c>
      <c r="E11003" t="str">
        <f>VLOOKUP(Oliusala[[#This Row],[postnumer]],Sveitarfelog[#All],5,FALSE)</f>
        <v>Suðurland</v>
      </c>
      <c r="F11003" t="s">
        <v>25</v>
      </c>
      <c r="G11003" t="s">
        <v>24</v>
      </c>
      <c r="H11003" t="s">
        <v>58</v>
      </c>
      <c r="I11003" s="1">
        <v>48420</v>
      </c>
      <c r="J11003" s="2">
        <f>VLOOKUP(Oliusala[[#This Row],[tegund]],Tegundir!$B$2:$D$19,3,FALSE)*Oliusala[[#This Row],[magn]]/1000</f>
        <v>41.883300000000006</v>
      </c>
      <c r="K11003">
        <v>2018</v>
      </c>
      <c r="L11003" t="s">
        <v>18</v>
      </c>
      <c r="M11003" s="144" t="s">
        <v>59</v>
      </c>
    </row>
    <row r="11004" spans="1:15" x14ac:dyDescent="0.2">
      <c r="A11004" t="s">
        <v>57</v>
      </c>
      <c r="B11004" s="144" t="s">
        <v>172</v>
      </c>
      <c r="C11004">
        <v>785</v>
      </c>
      <c r="D11004" t="str">
        <f>VLOOKUP(Oliusala[[#This Row],[postnumer]],Sveitarfelog[#All],4,FALSE)</f>
        <v>Sveitarfélagið Hornafjörður</v>
      </c>
      <c r="E11004" t="str">
        <f>VLOOKUP(Oliusala[[#This Row],[postnumer]],Sveitarfelog[#All],5,FALSE)</f>
        <v>Suðurland</v>
      </c>
      <c r="F11004" t="s">
        <v>24</v>
      </c>
      <c r="G11004" t="s">
        <v>24</v>
      </c>
      <c r="H11004" s="1" t="s">
        <v>60</v>
      </c>
      <c r="I11004" s="1">
        <v>4165</v>
      </c>
      <c r="J11004" s="2">
        <f>VLOOKUP(Oliusala[[#This Row],[tegund]],Tegundir!$B$2:$D$19,3,FALSE)*Oliusala[[#This Row],[magn]]/1000</f>
        <v>3.602725</v>
      </c>
      <c r="K11004">
        <v>2018</v>
      </c>
      <c r="L11004" t="s">
        <v>18</v>
      </c>
      <c r="M11004" s="144" t="s">
        <v>59</v>
      </c>
    </row>
    <row r="11005" spans="1:15" x14ac:dyDescent="0.2">
      <c r="A11005" t="s">
        <v>63</v>
      </c>
      <c r="B11005" s="144" t="s">
        <v>172</v>
      </c>
      <c r="C11005">
        <v>785</v>
      </c>
      <c r="D11005" t="str">
        <f>VLOOKUP(Oliusala[[#This Row],[postnumer]],Sveitarfelog[#All],4,FALSE)</f>
        <v>Sveitarfélagið Hornafjörður</v>
      </c>
      <c r="E11005" t="str">
        <f>VLOOKUP(Oliusala[[#This Row],[postnumer]],Sveitarfelog[#All],5,FALSE)</f>
        <v>Suðurland</v>
      </c>
      <c r="F11005" t="s">
        <v>24</v>
      </c>
      <c r="G11005" t="s">
        <v>24</v>
      </c>
      <c r="H11005" s="1" t="s">
        <v>58</v>
      </c>
      <c r="I11005" s="1">
        <v>505700</v>
      </c>
      <c r="J11005" s="2">
        <f>VLOOKUP(Oliusala[[#This Row],[tegund]],Tegundir!$B$2:$D$19,3,FALSE)*Oliusala[[#This Row],[magn]]/1000</f>
        <v>437.43049999999999</v>
      </c>
      <c r="K11005">
        <v>2018</v>
      </c>
      <c r="L11005" t="s">
        <v>18</v>
      </c>
      <c r="M11005" s="144" t="s">
        <v>59</v>
      </c>
    </row>
    <row r="11006" spans="1:15" x14ac:dyDescent="0.2">
      <c r="A11006" t="s">
        <v>63</v>
      </c>
      <c r="B11006" s="144" t="s">
        <v>185</v>
      </c>
      <c r="C11006">
        <v>825</v>
      </c>
      <c r="D11006" t="str">
        <f>VLOOKUP(Oliusala[[#This Row],[postnumer]],Sveitarfelog[#All],4,FALSE)</f>
        <v>Flóahreppur,Sveitarfélagið Árborg</v>
      </c>
      <c r="E11006" t="str">
        <f>VLOOKUP(Oliusala[[#This Row],[postnumer]],Sveitarfelog[#All],5,FALSE)</f>
        <v>Suðurland</v>
      </c>
      <c r="F11006" t="s">
        <v>25</v>
      </c>
      <c r="G11006" t="s">
        <v>24</v>
      </c>
      <c r="H11006" s="1" t="s">
        <v>58</v>
      </c>
      <c r="I11006" s="1">
        <v>21518</v>
      </c>
      <c r="J11006" s="2">
        <f>VLOOKUP(Oliusala[[#This Row],[tegund]],Tegundir!$B$2:$D$19,3,FALSE)*Oliusala[[#This Row],[magn]]/1000</f>
        <v>18.61307</v>
      </c>
      <c r="K11006">
        <v>2018</v>
      </c>
      <c r="L11006" t="s">
        <v>18</v>
      </c>
      <c r="M11006" s="144" t="s">
        <v>59</v>
      </c>
    </row>
    <row r="11007" spans="1:15" x14ac:dyDescent="0.2">
      <c r="A11007" t="s">
        <v>63</v>
      </c>
      <c r="B11007" s="144" t="s">
        <v>186</v>
      </c>
      <c r="C11007">
        <v>840</v>
      </c>
      <c r="D11007" t="str">
        <f>VLOOKUP(Oliusala[[#This Row],[postnumer]],Sveitarfelog[#All],4,FALSE)</f>
        <v>Bláskógabyggð,Grímsnes- og Grafningshreppur,Hrunamannahreppur,Skeiða- og Gnúpverjahreppur</v>
      </c>
      <c r="E11007" t="str">
        <f>VLOOKUP(Oliusala[[#This Row],[postnumer]],Sveitarfelog[#All],5,FALSE)</f>
        <v>Suðurland</v>
      </c>
      <c r="F11007" t="s">
        <v>25</v>
      </c>
      <c r="G11007" t="s">
        <v>24</v>
      </c>
      <c r="H11007" t="s">
        <v>58</v>
      </c>
      <c r="I11007" s="1">
        <v>35239</v>
      </c>
      <c r="J11007" s="2">
        <f>VLOOKUP(Oliusala[[#This Row],[tegund]],Tegundir!$B$2:$D$19,3,FALSE)*Oliusala[[#This Row],[magn]]/1000</f>
        <v>30.481735</v>
      </c>
      <c r="K11007">
        <v>2018</v>
      </c>
      <c r="L11007" t="s">
        <v>18</v>
      </c>
      <c r="M11007" s="144" t="s">
        <v>59</v>
      </c>
    </row>
    <row r="11008" spans="1:15" x14ac:dyDescent="0.2">
      <c r="A11008" t="s">
        <v>57</v>
      </c>
      <c r="B11008" s="144" t="s">
        <v>70</v>
      </c>
      <c r="C11008">
        <v>800</v>
      </c>
      <c r="D11008" t="str">
        <f>VLOOKUP(Oliusala[[#This Row],[postnumer]],Sveitarfelog[#All],4,FALSE)</f>
        <v>Flóahreppur,Sveitarfélagið Árborg</v>
      </c>
      <c r="E11008" t="str">
        <f>VLOOKUP(Oliusala[[#This Row],[postnumer]],Sveitarfelog[#All],5,FALSE)</f>
        <v>Suðurland</v>
      </c>
      <c r="F11008" t="s">
        <v>24</v>
      </c>
      <c r="G11008" t="s">
        <v>24</v>
      </c>
      <c r="H11008" s="1" t="s">
        <v>60</v>
      </c>
      <c r="I11008" s="1">
        <v>475632</v>
      </c>
      <c r="J11008" s="2">
        <f>VLOOKUP(Oliusala[[#This Row],[tegund]],Tegundir!$B$2:$D$19,3,FALSE)*Oliusala[[#This Row],[magn]]/1000</f>
        <v>411.42167999999998</v>
      </c>
      <c r="K11008">
        <v>2018</v>
      </c>
      <c r="L11008" t="s">
        <v>18</v>
      </c>
      <c r="M11008" s="144" t="s">
        <v>59</v>
      </c>
    </row>
    <row r="11009" spans="1:15" x14ac:dyDescent="0.2">
      <c r="A11009" t="s">
        <v>57</v>
      </c>
      <c r="B11009" s="144" t="s">
        <v>70</v>
      </c>
      <c r="C11009">
        <v>800</v>
      </c>
      <c r="D11009" t="str">
        <f>VLOOKUP(Oliusala[[#This Row],[postnumer]],Sveitarfelog[#All],4,FALSE)</f>
        <v>Flóahreppur,Sveitarfélagið Árborg</v>
      </c>
      <c r="E11009" t="str">
        <f>VLOOKUP(Oliusala[[#This Row],[postnumer]],Sveitarfelog[#All],5,FALSE)</f>
        <v>Suðurland</v>
      </c>
      <c r="F11009" t="s">
        <v>27</v>
      </c>
      <c r="G11009" t="s">
        <v>24</v>
      </c>
      <c r="H11009" t="s">
        <v>60</v>
      </c>
      <c r="I11009" s="1">
        <v>31011</v>
      </c>
      <c r="J11009" s="2">
        <f>VLOOKUP(Oliusala[[#This Row],[tegund]],Tegundir!$B$2:$D$19,3,FALSE)*Oliusala[[#This Row],[magn]]/1000</f>
        <v>26.824514999999998</v>
      </c>
      <c r="K11009">
        <v>2018</v>
      </c>
      <c r="L11009" t="s">
        <v>19</v>
      </c>
      <c r="M11009" s="144" t="s">
        <v>59</v>
      </c>
      <c r="O11009" s="144" t="s">
        <v>1998</v>
      </c>
    </row>
    <row r="11010" spans="1:15" x14ac:dyDescent="0.2">
      <c r="A11010" t="s">
        <v>70</v>
      </c>
      <c r="B11010" s="144" t="s">
        <v>70</v>
      </c>
      <c r="C11010">
        <v>800</v>
      </c>
      <c r="D11010" t="str">
        <f>VLOOKUP(Oliusala[[#This Row],[postnumer]],Sveitarfelog[#All],4,FALSE)</f>
        <v>Flóahreppur,Sveitarfélagið Árborg</v>
      </c>
      <c r="E11010" t="str">
        <f>VLOOKUP(Oliusala[[#This Row],[postnumer]],Sveitarfelog[#All],5,FALSE)</f>
        <v>Suðurland</v>
      </c>
      <c r="F11010" t="s">
        <v>24</v>
      </c>
      <c r="G11010" t="s">
        <v>24</v>
      </c>
      <c r="H11010" t="s">
        <v>58</v>
      </c>
      <c r="I11010" s="1">
        <v>75880</v>
      </c>
      <c r="J11010" s="2">
        <f>VLOOKUP(Oliusala[[#This Row],[tegund]],Tegundir!$B$2:$D$19,3,FALSE)*Oliusala[[#This Row],[magn]]/1000</f>
        <v>65.636200000000002</v>
      </c>
      <c r="K11010">
        <v>2018</v>
      </c>
      <c r="L11010" t="s">
        <v>18</v>
      </c>
      <c r="M11010" s="144" t="s">
        <v>59</v>
      </c>
    </row>
    <row r="11011" spans="1:15" x14ac:dyDescent="0.2">
      <c r="A11011" t="s">
        <v>63</v>
      </c>
      <c r="B11011" s="144" t="s">
        <v>70</v>
      </c>
      <c r="C11011">
        <v>800</v>
      </c>
      <c r="D11011" t="str">
        <f>VLOOKUP(Oliusala[[#This Row],[postnumer]],Sveitarfelog[#All],4,FALSE)</f>
        <v>Flóahreppur,Sveitarfélagið Árborg</v>
      </c>
      <c r="E11011" t="str">
        <f>VLOOKUP(Oliusala[[#This Row],[postnumer]],Sveitarfelog[#All],5,FALSE)</f>
        <v>Suðurland</v>
      </c>
      <c r="F11011" t="s">
        <v>24</v>
      </c>
      <c r="G11011" t="s">
        <v>24</v>
      </c>
      <c r="H11011" t="s">
        <v>58</v>
      </c>
      <c r="I11011" s="1">
        <v>7365121</v>
      </c>
      <c r="J11011" s="2">
        <f>VLOOKUP(Oliusala[[#This Row],[tegund]],Tegundir!$B$2:$D$19,3,FALSE)*Oliusala[[#This Row],[magn]]/1000</f>
        <v>6370.8296650000002</v>
      </c>
      <c r="K11011">
        <v>2018</v>
      </c>
      <c r="L11011" t="s">
        <v>18</v>
      </c>
      <c r="M11011" s="144" t="s">
        <v>59</v>
      </c>
    </row>
    <row r="11012" spans="1:15" x14ac:dyDescent="0.2">
      <c r="A11012" t="s">
        <v>63</v>
      </c>
      <c r="B11012" s="144" t="s">
        <v>70</v>
      </c>
      <c r="C11012">
        <v>800</v>
      </c>
      <c r="D11012" t="str">
        <f>VLOOKUP(Oliusala[[#This Row],[postnumer]],Sveitarfelog[#All],4,FALSE)</f>
        <v>Flóahreppur,Sveitarfélagið Árborg</v>
      </c>
      <c r="E11012" t="str">
        <f>VLOOKUP(Oliusala[[#This Row],[postnumer]],Sveitarfelog[#All],5,FALSE)</f>
        <v>Suðurland</v>
      </c>
      <c r="F11012" t="s">
        <v>24</v>
      </c>
      <c r="G11012" t="s">
        <v>24</v>
      </c>
      <c r="H11012" s="1" t="s">
        <v>58</v>
      </c>
      <c r="I11012" s="1">
        <v>1169709</v>
      </c>
      <c r="J11012" s="2">
        <f>VLOOKUP(Oliusala[[#This Row],[tegund]],Tegundir!$B$2:$D$19,3,FALSE)*Oliusala[[#This Row],[magn]]/1000</f>
        <v>1011.7982850000001</v>
      </c>
      <c r="K11012">
        <v>2018</v>
      </c>
      <c r="L11012" t="s">
        <v>18</v>
      </c>
      <c r="M11012" s="144" t="s">
        <v>59</v>
      </c>
    </row>
    <row r="11013" spans="1:15" x14ac:dyDescent="0.2">
      <c r="A11013" t="s">
        <v>63</v>
      </c>
      <c r="B11013" s="144" t="s">
        <v>188</v>
      </c>
      <c r="C11013">
        <v>845</v>
      </c>
      <c r="D11013" t="str">
        <f>VLOOKUP(Oliusala[[#This Row],[postnumer]],Sveitarfelog[#All],4,FALSE)</f>
        <v>Bláskógabyggð,Grímsnes- og Grafningshreppur,Hrunamannahreppur,Skeiða- og Gnúpverjahreppur</v>
      </c>
      <c r="E11013" t="str">
        <f>VLOOKUP(Oliusala[[#This Row],[postnumer]],Sveitarfelog[#All],5,FALSE)</f>
        <v>Suðurland</v>
      </c>
      <c r="F11013" t="s">
        <v>25</v>
      </c>
      <c r="G11013" t="s">
        <v>24</v>
      </c>
      <c r="H11013" s="1" t="s">
        <v>58</v>
      </c>
      <c r="I11013" s="1">
        <v>58902</v>
      </c>
      <c r="J11013" s="2">
        <f>VLOOKUP(Oliusala[[#This Row],[tegund]],Tegundir!$B$2:$D$19,3,FALSE)*Oliusala[[#This Row],[magn]]/1000</f>
        <v>50.950229999999998</v>
      </c>
      <c r="K11013">
        <v>2018</v>
      </c>
      <c r="L11013" t="s">
        <v>1955</v>
      </c>
      <c r="M11013" s="144" t="s">
        <v>59</v>
      </c>
    </row>
    <row r="11014" spans="1:15" x14ac:dyDescent="0.2">
      <c r="A11014" t="s">
        <v>63</v>
      </c>
      <c r="B11014" s="144" t="s">
        <v>163</v>
      </c>
      <c r="C11014">
        <v>850</v>
      </c>
      <c r="D11014" t="str">
        <f>VLOOKUP(Oliusala[[#This Row],[postnumer]],Sveitarfelog[#All],4,FALSE)</f>
        <v>Ásahreppur,Rangárþing ytra</v>
      </c>
      <c r="E11014" t="str">
        <f>VLOOKUP(Oliusala[[#This Row],[postnumer]],Sveitarfelog[#All],5,FALSE)</f>
        <v>Suðurland</v>
      </c>
      <c r="F11014" t="s">
        <v>25</v>
      </c>
      <c r="G11014" t="s">
        <v>24</v>
      </c>
      <c r="H11014" t="s">
        <v>58</v>
      </c>
      <c r="I11014" s="1">
        <v>133401</v>
      </c>
      <c r="J11014" s="2">
        <f>VLOOKUP(Oliusala[[#This Row],[tegund]],Tegundir!$B$2:$D$19,3,FALSE)*Oliusala[[#This Row],[magn]]/1000</f>
        <v>115.39186500000001</v>
      </c>
      <c r="K11014">
        <v>2018</v>
      </c>
      <c r="L11014" t="s">
        <v>1955</v>
      </c>
      <c r="M11014" s="144" t="s">
        <v>59</v>
      </c>
    </row>
    <row r="11015" spans="1:15" x14ac:dyDescent="0.2">
      <c r="A11015" t="s">
        <v>63</v>
      </c>
      <c r="B11015" s="144" t="s">
        <v>191</v>
      </c>
      <c r="C11015">
        <v>851</v>
      </c>
      <c r="D11015" t="str">
        <f>VLOOKUP(Oliusala[[#This Row],[postnumer]],Sveitarfelog[#All],4,FALSE)</f>
        <v>Ásahreppur,Rangárþing ytra</v>
      </c>
      <c r="E11015" t="str">
        <f>VLOOKUP(Oliusala[[#This Row],[postnumer]],Sveitarfelog[#All],5,FALSE)</f>
        <v>Suðurland</v>
      </c>
      <c r="F11015" t="s">
        <v>25</v>
      </c>
      <c r="G11015" t="s">
        <v>24</v>
      </c>
      <c r="H11015" t="s">
        <v>58</v>
      </c>
      <c r="I11015" s="1">
        <v>107898</v>
      </c>
      <c r="J11015" s="2">
        <f>VLOOKUP(Oliusala[[#This Row],[tegund]],Tegundir!$B$2:$D$19,3,FALSE)*Oliusala[[#This Row],[magn]]/1000</f>
        <v>93.331770000000006</v>
      </c>
      <c r="K11015">
        <v>2018</v>
      </c>
      <c r="L11015" t="s">
        <v>1955</v>
      </c>
      <c r="M11015" s="144" t="s">
        <v>59</v>
      </c>
    </row>
    <row r="11016" spans="1:15" x14ac:dyDescent="0.2">
      <c r="A11016" t="s">
        <v>63</v>
      </c>
      <c r="B11016" s="144" t="s">
        <v>192</v>
      </c>
      <c r="C11016">
        <v>860</v>
      </c>
      <c r="D11016" t="str">
        <f>VLOOKUP(Oliusala[[#This Row],[postnumer]],Sveitarfelog[#All],4,FALSE)</f>
        <v>Rangárþing eystra</v>
      </c>
      <c r="E11016" t="str">
        <f>VLOOKUP(Oliusala[[#This Row],[postnumer]],Sveitarfelog[#All],5,FALSE)</f>
        <v>Suðurland</v>
      </c>
      <c r="F11016" t="s">
        <v>25</v>
      </c>
      <c r="G11016" t="s">
        <v>24</v>
      </c>
      <c r="H11016" s="1" t="s">
        <v>58</v>
      </c>
      <c r="I11016" s="1">
        <v>260183</v>
      </c>
      <c r="J11016" s="2">
        <f>VLOOKUP(Oliusala[[#This Row],[tegund]],Tegundir!$B$2:$D$19,3,FALSE)*Oliusala[[#This Row],[magn]]/1000</f>
        <v>225.05829499999999</v>
      </c>
      <c r="K11016">
        <v>2018</v>
      </c>
      <c r="L11016" t="s">
        <v>1955</v>
      </c>
      <c r="M11016" s="144" t="s">
        <v>59</v>
      </c>
    </row>
    <row r="11017" spans="1:15" x14ac:dyDescent="0.2">
      <c r="A11017" t="s">
        <v>63</v>
      </c>
      <c r="B11017" s="144" t="s">
        <v>194</v>
      </c>
      <c r="C11017">
        <v>870</v>
      </c>
      <c r="D11017" t="str">
        <f>VLOOKUP(Oliusala[[#This Row],[postnumer]],Sveitarfelog[#All],4,FALSE)</f>
        <v>Mýrdalshreppur</v>
      </c>
      <c r="E11017" t="str">
        <f>VLOOKUP(Oliusala[[#This Row],[postnumer]],Sveitarfelog[#All],5,FALSE)</f>
        <v>Suðurland</v>
      </c>
      <c r="F11017" t="s">
        <v>25</v>
      </c>
      <c r="G11017" t="s">
        <v>24</v>
      </c>
      <c r="H11017" t="s">
        <v>58</v>
      </c>
      <c r="I11017" s="1">
        <v>115170</v>
      </c>
      <c r="J11017" s="2">
        <f>VLOOKUP(Oliusala[[#This Row],[tegund]],Tegundir!$B$2:$D$19,3,FALSE)*Oliusala[[#This Row],[magn]]/1000</f>
        <v>99.622050000000002</v>
      </c>
      <c r="K11017">
        <v>2018</v>
      </c>
      <c r="L11017" t="s">
        <v>18</v>
      </c>
      <c r="M11017" s="144" t="s">
        <v>59</v>
      </c>
    </row>
    <row r="11018" spans="1:15" x14ac:dyDescent="0.2">
      <c r="A11018" t="s">
        <v>57</v>
      </c>
      <c r="B11018" s="144" t="s">
        <v>175</v>
      </c>
      <c r="C11018">
        <v>801</v>
      </c>
      <c r="D11018" t="str">
        <f>VLOOKUP(Oliusala[[#This Row],[postnumer]],Sveitarfelog[#All],4,FALSE)</f>
        <v>Flóahreppur,Sveitarfélagið Árborg</v>
      </c>
      <c r="E11018" t="str">
        <f>VLOOKUP(Oliusala[[#This Row],[postnumer]],Sveitarfelog[#All],5,FALSE)</f>
        <v>Suðurland</v>
      </c>
      <c r="F11018" t="s">
        <v>24</v>
      </c>
      <c r="G11018" t="s">
        <v>24</v>
      </c>
      <c r="H11018" s="1" t="s">
        <v>60</v>
      </c>
      <c r="I11018" s="1">
        <v>256540</v>
      </c>
      <c r="J11018" s="2">
        <f>VLOOKUP(Oliusala[[#This Row],[tegund]],Tegundir!$B$2:$D$19,3,FALSE)*Oliusala[[#This Row],[magn]]/1000</f>
        <v>221.90710000000001</v>
      </c>
      <c r="K11018">
        <v>2018</v>
      </c>
      <c r="L11018" t="s">
        <v>18</v>
      </c>
      <c r="M11018" s="144" t="s">
        <v>59</v>
      </c>
    </row>
    <row r="11019" spans="1:15" x14ac:dyDescent="0.2">
      <c r="A11019" t="s">
        <v>57</v>
      </c>
      <c r="B11019" s="144" t="s">
        <v>174</v>
      </c>
      <c r="C11019">
        <v>801</v>
      </c>
      <c r="D11019" t="str">
        <f>VLOOKUP(Oliusala[[#This Row],[postnumer]],Sveitarfelog[#All],4,FALSE)</f>
        <v>Flóahreppur,Sveitarfélagið Árborg</v>
      </c>
      <c r="E11019" t="str">
        <f>VLOOKUP(Oliusala[[#This Row],[postnumer]],Sveitarfelog[#All],5,FALSE)</f>
        <v>Suðurland</v>
      </c>
      <c r="F11019" t="s">
        <v>24</v>
      </c>
      <c r="G11019" t="s">
        <v>24</v>
      </c>
      <c r="H11019" t="s">
        <v>60</v>
      </c>
      <c r="I11019" s="1">
        <v>6849</v>
      </c>
      <c r="J11019" s="2">
        <f>VLOOKUP(Oliusala[[#This Row],[tegund]],Tegundir!$B$2:$D$19,3,FALSE)*Oliusala[[#This Row],[magn]]/1000</f>
        <v>5.924385</v>
      </c>
      <c r="K11019">
        <v>2018</v>
      </c>
      <c r="L11019" t="s">
        <v>18</v>
      </c>
      <c r="M11019" s="144" t="s">
        <v>59</v>
      </c>
    </row>
    <row r="11020" spans="1:15" x14ac:dyDescent="0.2">
      <c r="A11020" t="s">
        <v>70</v>
      </c>
      <c r="B11020" s="144" t="s">
        <v>175</v>
      </c>
      <c r="C11020">
        <v>801</v>
      </c>
      <c r="D11020" t="str">
        <f>VLOOKUP(Oliusala[[#This Row],[postnumer]],Sveitarfelog[#All],4,FALSE)</f>
        <v>Flóahreppur,Sveitarfélagið Árborg</v>
      </c>
      <c r="E11020" t="str">
        <f>VLOOKUP(Oliusala[[#This Row],[postnumer]],Sveitarfelog[#All],5,FALSE)</f>
        <v>Suðurland</v>
      </c>
      <c r="F11020" t="s">
        <v>24</v>
      </c>
      <c r="G11020" t="s">
        <v>24</v>
      </c>
      <c r="H11020" s="1" t="s">
        <v>60</v>
      </c>
      <c r="I11020" s="1">
        <v>46965</v>
      </c>
      <c r="J11020" s="2">
        <f>VLOOKUP(Oliusala[[#This Row],[tegund]],Tegundir!$B$2:$D$19,3,FALSE)*Oliusala[[#This Row],[magn]]/1000</f>
        <v>40.624724999999998</v>
      </c>
      <c r="K11020">
        <v>2018</v>
      </c>
      <c r="L11020" t="s">
        <v>18</v>
      </c>
      <c r="M11020" s="144" t="s">
        <v>59</v>
      </c>
    </row>
    <row r="11021" spans="1:15" x14ac:dyDescent="0.2">
      <c r="A11021" t="s">
        <v>70</v>
      </c>
      <c r="B11021" s="144" t="s">
        <v>177</v>
      </c>
      <c r="C11021">
        <v>801</v>
      </c>
      <c r="D11021" t="str">
        <f>VLOOKUP(Oliusala[[#This Row],[postnumer]],Sveitarfelog[#All],4,FALSE)</f>
        <v>Flóahreppur,Sveitarfélagið Árborg</v>
      </c>
      <c r="E11021" t="str">
        <f>VLOOKUP(Oliusala[[#This Row],[postnumer]],Sveitarfelog[#All],5,FALSE)</f>
        <v>Suðurland</v>
      </c>
      <c r="F11021" t="s">
        <v>24</v>
      </c>
      <c r="G11021" t="s">
        <v>24</v>
      </c>
      <c r="H11021" t="s">
        <v>60</v>
      </c>
      <c r="I11021" s="1">
        <v>4613</v>
      </c>
      <c r="J11021" s="2">
        <f>VLOOKUP(Oliusala[[#This Row],[tegund]],Tegundir!$B$2:$D$19,3,FALSE)*Oliusala[[#This Row],[magn]]/1000</f>
        <v>3.9902449999999998</v>
      </c>
      <c r="K11021">
        <v>2018</v>
      </c>
      <c r="L11021" t="s">
        <v>18</v>
      </c>
      <c r="M11021" s="144" t="s">
        <v>59</v>
      </c>
    </row>
    <row r="11022" spans="1:15" x14ac:dyDescent="0.2">
      <c r="A11022" t="s">
        <v>70</v>
      </c>
      <c r="B11022" s="144" t="s">
        <v>178</v>
      </c>
      <c r="C11022">
        <v>801</v>
      </c>
      <c r="D11022" t="str">
        <f>VLOOKUP(Oliusala[[#This Row],[postnumer]],Sveitarfelog[#All],4,FALSE)</f>
        <v>Flóahreppur,Sveitarfélagið Árborg</v>
      </c>
      <c r="E11022" t="str">
        <f>VLOOKUP(Oliusala[[#This Row],[postnumer]],Sveitarfelog[#All],5,FALSE)</f>
        <v>Suðurland</v>
      </c>
      <c r="F11022" t="s">
        <v>24</v>
      </c>
      <c r="G11022" t="s">
        <v>24</v>
      </c>
      <c r="H11022" t="s">
        <v>60</v>
      </c>
      <c r="I11022" s="1">
        <v>2076</v>
      </c>
      <c r="J11022" s="2">
        <f>VLOOKUP(Oliusala[[#This Row],[tegund]],Tegundir!$B$2:$D$19,3,FALSE)*Oliusala[[#This Row],[magn]]/1000</f>
        <v>1.7957400000000001</v>
      </c>
      <c r="K11022">
        <v>2018</v>
      </c>
      <c r="L11022" t="s">
        <v>18</v>
      </c>
      <c r="M11022" s="144" t="s">
        <v>59</v>
      </c>
    </row>
    <row r="11023" spans="1:15" x14ac:dyDescent="0.2">
      <c r="A11023" t="s">
        <v>63</v>
      </c>
      <c r="B11023" s="144" t="s">
        <v>175</v>
      </c>
      <c r="C11023">
        <v>801</v>
      </c>
      <c r="D11023" t="str">
        <f>VLOOKUP(Oliusala[[#This Row],[postnumer]],Sveitarfelog[#All],4,FALSE)</f>
        <v>Flóahreppur,Sveitarfélagið Árborg</v>
      </c>
      <c r="E11023" t="str">
        <f>VLOOKUP(Oliusala[[#This Row],[postnumer]],Sveitarfelog[#All],5,FALSE)</f>
        <v>Suðurland</v>
      </c>
      <c r="F11023" t="s">
        <v>24</v>
      </c>
      <c r="G11023" t="s">
        <v>24</v>
      </c>
      <c r="H11023" s="1" t="s">
        <v>58</v>
      </c>
      <c r="I11023" s="1">
        <v>310564</v>
      </c>
      <c r="J11023" s="2">
        <f>VLOOKUP(Oliusala[[#This Row],[tegund]],Tegundir!$B$2:$D$19,3,FALSE)*Oliusala[[#This Row],[magn]]/1000</f>
        <v>268.63785999999999</v>
      </c>
      <c r="K11023">
        <v>2018</v>
      </c>
      <c r="L11023" t="s">
        <v>18</v>
      </c>
      <c r="M11023" s="144" t="s">
        <v>59</v>
      </c>
    </row>
    <row r="11024" spans="1:15" x14ac:dyDescent="0.2">
      <c r="A11024" t="s">
        <v>63</v>
      </c>
      <c r="B11024" s="144" t="s">
        <v>176</v>
      </c>
      <c r="C11024">
        <v>801</v>
      </c>
      <c r="D11024" t="str">
        <f>VLOOKUP(Oliusala[[#This Row],[postnumer]],Sveitarfelog[#All],4,FALSE)</f>
        <v>Flóahreppur,Sveitarfélagið Árborg</v>
      </c>
      <c r="E11024" t="str">
        <f>VLOOKUP(Oliusala[[#This Row],[postnumer]],Sveitarfelog[#All],5,FALSE)</f>
        <v>Suðurland</v>
      </c>
      <c r="F11024" t="s">
        <v>24</v>
      </c>
      <c r="G11024" t="s">
        <v>24</v>
      </c>
      <c r="H11024" s="1" t="s">
        <v>58</v>
      </c>
      <c r="I11024" s="1">
        <v>356591</v>
      </c>
      <c r="J11024" s="2">
        <f>VLOOKUP(Oliusala[[#This Row],[tegund]],Tegundir!$B$2:$D$19,3,FALSE)*Oliusala[[#This Row],[magn]]/1000</f>
        <v>308.45121500000005</v>
      </c>
      <c r="K11024">
        <v>2018</v>
      </c>
      <c r="L11024" t="s">
        <v>18</v>
      </c>
      <c r="M11024" s="144" t="s">
        <v>59</v>
      </c>
    </row>
    <row r="11025" spans="1:15" x14ac:dyDescent="0.2">
      <c r="A11025" t="s">
        <v>63</v>
      </c>
      <c r="B11025" s="144" t="s">
        <v>177</v>
      </c>
      <c r="C11025">
        <v>801</v>
      </c>
      <c r="D11025" t="str">
        <f>VLOOKUP(Oliusala[[#This Row],[postnumer]],Sveitarfelog[#All],4,FALSE)</f>
        <v>Flóahreppur,Sveitarfélagið Árborg</v>
      </c>
      <c r="E11025" t="str">
        <f>VLOOKUP(Oliusala[[#This Row],[postnumer]],Sveitarfelog[#All],5,FALSE)</f>
        <v>Suðurland</v>
      </c>
      <c r="F11025" t="s">
        <v>24</v>
      </c>
      <c r="G11025" t="s">
        <v>24</v>
      </c>
      <c r="H11025" s="1" t="s">
        <v>58</v>
      </c>
      <c r="I11025" s="1">
        <v>278984</v>
      </c>
      <c r="J11025" s="2">
        <f>VLOOKUP(Oliusala[[#This Row],[tegund]],Tegundir!$B$2:$D$19,3,FALSE)*Oliusala[[#This Row],[magn]]/1000</f>
        <v>241.32115999999999</v>
      </c>
      <c r="K11025">
        <v>2018</v>
      </c>
      <c r="L11025" t="s">
        <v>18</v>
      </c>
      <c r="M11025" s="144" t="s">
        <v>59</v>
      </c>
    </row>
    <row r="11026" spans="1:15" x14ac:dyDescent="0.2">
      <c r="A11026" t="s">
        <v>63</v>
      </c>
      <c r="B11026" s="144" t="s">
        <v>174</v>
      </c>
      <c r="C11026">
        <v>801</v>
      </c>
      <c r="D11026" t="str">
        <f>VLOOKUP(Oliusala[[#This Row],[postnumer]],Sveitarfelog[#All],4,FALSE)</f>
        <v>Flóahreppur,Sveitarfélagið Árborg</v>
      </c>
      <c r="E11026" t="str">
        <f>VLOOKUP(Oliusala[[#This Row],[postnumer]],Sveitarfelog[#All],5,FALSE)</f>
        <v>Suðurland</v>
      </c>
      <c r="F11026" t="s">
        <v>24</v>
      </c>
      <c r="G11026" t="s">
        <v>24</v>
      </c>
      <c r="H11026" t="s">
        <v>58</v>
      </c>
      <c r="I11026" s="1">
        <v>323211</v>
      </c>
      <c r="J11026" s="2">
        <f>VLOOKUP(Oliusala[[#This Row],[tegund]],Tegundir!$B$2:$D$19,3,FALSE)*Oliusala[[#This Row],[magn]]/1000</f>
        <v>279.57751500000001</v>
      </c>
      <c r="K11026">
        <v>2018</v>
      </c>
      <c r="L11026" t="s">
        <v>18</v>
      </c>
      <c r="M11026" s="144" t="s">
        <v>59</v>
      </c>
    </row>
    <row r="11027" spans="1:15" x14ac:dyDescent="0.2">
      <c r="A11027" t="s">
        <v>63</v>
      </c>
      <c r="B11027" s="144" t="s">
        <v>178</v>
      </c>
      <c r="C11027">
        <v>801</v>
      </c>
      <c r="D11027" t="str">
        <f>VLOOKUP(Oliusala[[#This Row],[postnumer]],Sveitarfelog[#All],4,FALSE)</f>
        <v>Flóahreppur,Sveitarfélagið Árborg</v>
      </c>
      <c r="E11027" t="str">
        <f>VLOOKUP(Oliusala[[#This Row],[postnumer]],Sveitarfelog[#All],5,FALSE)</f>
        <v>Suðurland</v>
      </c>
      <c r="F11027" t="s">
        <v>24</v>
      </c>
      <c r="G11027" t="s">
        <v>24</v>
      </c>
      <c r="H11027" s="1" t="s">
        <v>58</v>
      </c>
      <c r="I11027" s="1">
        <v>49735</v>
      </c>
      <c r="J11027" s="2">
        <f>VLOOKUP(Oliusala[[#This Row],[tegund]],Tegundir!$B$2:$D$19,3,FALSE)*Oliusala[[#This Row],[magn]]/1000</f>
        <v>43.020775</v>
      </c>
      <c r="K11027">
        <v>2018</v>
      </c>
      <c r="L11027" t="s">
        <v>18</v>
      </c>
      <c r="M11027" s="144" t="s">
        <v>59</v>
      </c>
    </row>
    <row r="11028" spans="1:15" x14ac:dyDescent="0.2">
      <c r="A11028" t="s">
        <v>158</v>
      </c>
      <c r="B11028" s="144" t="s">
        <v>168</v>
      </c>
      <c r="C11028">
        <v>780</v>
      </c>
      <c r="D11028" t="str">
        <f>VLOOKUP(Oliusala[[#This Row],[postnumer]],Sveitarfelog[#All],4,FALSE)</f>
        <v>Sveitarfélagið Hornafjörður</v>
      </c>
      <c r="E11028" t="str">
        <f>VLOOKUP(Oliusala[[#This Row],[postnumer]],Sveitarfelog[#All],5,FALSE)</f>
        <v>Suðurland</v>
      </c>
      <c r="F11028" t="s">
        <v>25</v>
      </c>
      <c r="G11028" t="s">
        <v>24</v>
      </c>
      <c r="H11028" s="1" t="s">
        <v>58</v>
      </c>
      <c r="I11028" s="1">
        <v>613017</v>
      </c>
      <c r="J11028" s="2">
        <f>VLOOKUP(Oliusala[[#This Row],[tegund]],Tegundir!$B$2:$D$19,3,FALSE)*Oliusala[[#This Row],[magn]]/1000</f>
        <v>530.25970499999994</v>
      </c>
      <c r="K11028">
        <v>2018</v>
      </c>
      <c r="L11028" t="s">
        <v>19</v>
      </c>
      <c r="M11028" s="144" t="s">
        <v>59</v>
      </c>
      <c r="O11028" s="144" t="s">
        <v>1997</v>
      </c>
    </row>
    <row r="11029" spans="1:15" x14ac:dyDescent="0.2">
      <c r="A11029" t="s">
        <v>158</v>
      </c>
      <c r="B11029" s="144" t="s">
        <v>169</v>
      </c>
      <c r="C11029">
        <v>781</v>
      </c>
      <c r="D11029" t="str">
        <f>VLOOKUP(Oliusala[[#This Row],[postnumer]],Sveitarfelog[#All],4,FALSE)</f>
        <v>Sveitarfélagið Hornafjörður</v>
      </c>
      <c r="E11029" t="str">
        <f>VLOOKUP(Oliusala[[#This Row],[postnumer]],Sveitarfelog[#All],5,FALSE)</f>
        <v>Suðurland</v>
      </c>
      <c r="F11029" t="s">
        <v>25</v>
      </c>
      <c r="G11029" t="s">
        <v>24</v>
      </c>
      <c r="H11029" t="s">
        <v>60</v>
      </c>
      <c r="I11029" s="1">
        <v>23361</v>
      </c>
      <c r="J11029" s="2">
        <f>VLOOKUP(Oliusala[[#This Row],[tegund]],Tegundir!$B$2:$D$19,3,FALSE)*Oliusala[[#This Row],[magn]]/1000</f>
        <v>20.207265</v>
      </c>
      <c r="K11029">
        <v>2018</v>
      </c>
      <c r="L11029" t="s">
        <v>1955</v>
      </c>
      <c r="M11029" s="144" t="s">
        <v>59</v>
      </c>
    </row>
    <row r="11030" spans="1:15" x14ac:dyDescent="0.2">
      <c r="A11030" t="s">
        <v>158</v>
      </c>
      <c r="B11030" s="144" t="s">
        <v>170</v>
      </c>
      <c r="C11030">
        <v>781</v>
      </c>
      <c r="D11030" t="str">
        <f>VLOOKUP(Oliusala[[#This Row],[postnumer]],Sveitarfelog[#All],4,FALSE)</f>
        <v>Sveitarfélagið Hornafjörður</v>
      </c>
      <c r="E11030" t="str">
        <f>VLOOKUP(Oliusala[[#This Row],[postnumer]],Sveitarfelog[#All],5,FALSE)</f>
        <v>Suðurland</v>
      </c>
      <c r="F11030" t="s">
        <v>25</v>
      </c>
      <c r="G11030" t="s">
        <v>24</v>
      </c>
      <c r="H11030" t="s">
        <v>60</v>
      </c>
      <c r="I11030" s="1">
        <v>96256</v>
      </c>
      <c r="J11030" s="2">
        <f>VLOOKUP(Oliusala[[#This Row],[tegund]],Tegundir!$B$2:$D$19,3,FALSE)*Oliusala[[#This Row],[magn]]/1000</f>
        <v>83.261440000000007</v>
      </c>
      <c r="K11030">
        <v>2018</v>
      </c>
      <c r="L11030" t="s">
        <v>1955</v>
      </c>
      <c r="M11030" s="144" t="s">
        <v>59</v>
      </c>
    </row>
    <row r="11031" spans="1:15" x14ac:dyDescent="0.2">
      <c r="A11031" t="s">
        <v>57</v>
      </c>
      <c r="B11031" s="144" t="s">
        <v>171</v>
      </c>
      <c r="C11031">
        <v>781</v>
      </c>
      <c r="D11031" t="str">
        <f>VLOOKUP(Oliusala[[#This Row],[postnumer]],Sveitarfelog[#All],4,FALSE)</f>
        <v>Sveitarfélagið Hornafjörður</v>
      </c>
      <c r="E11031" t="str">
        <f>VLOOKUP(Oliusala[[#This Row],[postnumer]],Sveitarfelog[#All],5,FALSE)</f>
        <v>Suðurland</v>
      </c>
      <c r="F11031" t="s">
        <v>25</v>
      </c>
      <c r="G11031" t="s">
        <v>24</v>
      </c>
      <c r="H11031" s="1" t="s">
        <v>60</v>
      </c>
      <c r="I11031" s="1">
        <v>14785</v>
      </c>
      <c r="J11031" s="2">
        <f>VLOOKUP(Oliusala[[#This Row],[tegund]],Tegundir!$B$2:$D$19,3,FALSE)*Oliusala[[#This Row],[magn]]/1000</f>
        <v>12.789024999999999</v>
      </c>
      <c r="K11031">
        <v>2018</v>
      </c>
      <c r="L11031" t="s">
        <v>1955</v>
      </c>
      <c r="M11031" s="144" t="s">
        <v>59</v>
      </c>
    </row>
    <row r="11032" spans="1:15" x14ac:dyDescent="0.2">
      <c r="A11032" t="s">
        <v>57</v>
      </c>
      <c r="B11032" s="144" t="s">
        <v>169</v>
      </c>
      <c r="C11032">
        <v>781</v>
      </c>
      <c r="D11032" t="str">
        <f>VLOOKUP(Oliusala[[#This Row],[postnumer]],Sveitarfelog[#All],4,FALSE)</f>
        <v>Sveitarfélagið Hornafjörður</v>
      </c>
      <c r="E11032" t="str">
        <f>VLOOKUP(Oliusala[[#This Row],[postnumer]],Sveitarfelog[#All],5,FALSE)</f>
        <v>Suðurland</v>
      </c>
      <c r="F11032" t="s">
        <v>25</v>
      </c>
      <c r="G11032" t="s">
        <v>24</v>
      </c>
      <c r="H11032" t="s">
        <v>60</v>
      </c>
      <c r="I11032" s="1">
        <v>47604</v>
      </c>
      <c r="J11032" s="2">
        <f>VLOOKUP(Oliusala[[#This Row],[tegund]],Tegundir!$B$2:$D$19,3,FALSE)*Oliusala[[#This Row],[magn]]/1000</f>
        <v>41.177459999999996</v>
      </c>
      <c r="K11032">
        <v>2018</v>
      </c>
      <c r="L11032" t="s">
        <v>1955</v>
      </c>
      <c r="M11032" s="144" t="s">
        <v>59</v>
      </c>
    </row>
    <row r="11033" spans="1:15" x14ac:dyDescent="0.2">
      <c r="A11033" t="s">
        <v>57</v>
      </c>
      <c r="B11033" s="144" t="s">
        <v>170</v>
      </c>
      <c r="C11033">
        <v>781</v>
      </c>
      <c r="D11033" t="str">
        <f>VLOOKUP(Oliusala[[#This Row],[postnumer]],Sveitarfelog[#All],4,FALSE)</f>
        <v>Sveitarfélagið Hornafjörður</v>
      </c>
      <c r="E11033" t="str">
        <f>VLOOKUP(Oliusala[[#This Row],[postnumer]],Sveitarfelog[#All],5,FALSE)</f>
        <v>Suðurland</v>
      </c>
      <c r="F11033" t="s">
        <v>25</v>
      </c>
      <c r="G11033" t="s">
        <v>24</v>
      </c>
      <c r="H11033" t="s">
        <v>60</v>
      </c>
      <c r="I11033" s="1">
        <v>329573</v>
      </c>
      <c r="J11033" s="2">
        <f>VLOOKUP(Oliusala[[#This Row],[tegund]],Tegundir!$B$2:$D$19,3,FALSE)*Oliusala[[#This Row],[magn]]/1000</f>
        <v>285.080645</v>
      </c>
      <c r="K11033">
        <v>2018</v>
      </c>
      <c r="L11033" t="s">
        <v>1955</v>
      </c>
      <c r="M11033" s="144" t="s">
        <v>59</v>
      </c>
    </row>
    <row r="11034" spans="1:15" x14ac:dyDescent="0.2">
      <c r="A11034" t="s">
        <v>158</v>
      </c>
      <c r="B11034" s="144" t="s">
        <v>172</v>
      </c>
      <c r="C11034">
        <v>785</v>
      </c>
      <c r="D11034" t="str">
        <f>VLOOKUP(Oliusala[[#This Row],[postnumer]],Sveitarfelog[#All],4,FALSE)</f>
        <v>Sveitarfélagið Hornafjörður</v>
      </c>
      <c r="E11034" t="str">
        <f>VLOOKUP(Oliusala[[#This Row],[postnumer]],Sveitarfelog[#All],5,FALSE)</f>
        <v>Suðurland</v>
      </c>
      <c r="F11034" t="s">
        <v>25</v>
      </c>
      <c r="G11034" t="s">
        <v>24</v>
      </c>
      <c r="H11034" t="s">
        <v>60</v>
      </c>
      <c r="I11034" s="1">
        <v>16331</v>
      </c>
      <c r="J11034" s="2">
        <f>VLOOKUP(Oliusala[[#This Row],[tegund]],Tegundir!$B$2:$D$19,3,FALSE)*Oliusala[[#This Row],[magn]]/1000</f>
        <v>14.126315</v>
      </c>
      <c r="K11034">
        <v>2018</v>
      </c>
      <c r="L11034" t="s">
        <v>1955</v>
      </c>
      <c r="M11034" s="144" t="s">
        <v>59</v>
      </c>
    </row>
    <row r="11035" spans="1:15" x14ac:dyDescent="0.2">
      <c r="A11035" t="s">
        <v>57</v>
      </c>
      <c r="B11035" s="144" t="s">
        <v>172</v>
      </c>
      <c r="C11035">
        <v>785</v>
      </c>
      <c r="D11035" t="str">
        <f>VLOOKUP(Oliusala[[#This Row],[postnumer]],Sveitarfelog[#All],4,FALSE)</f>
        <v>Sveitarfélagið Hornafjörður</v>
      </c>
      <c r="E11035" t="str">
        <f>VLOOKUP(Oliusala[[#This Row],[postnumer]],Sveitarfelog[#All],5,FALSE)</f>
        <v>Suðurland</v>
      </c>
      <c r="F11035" t="s">
        <v>25</v>
      </c>
      <c r="G11035" t="s">
        <v>24</v>
      </c>
      <c r="H11035" s="1" t="s">
        <v>60</v>
      </c>
      <c r="I11035" s="1">
        <v>25636</v>
      </c>
      <c r="J11035" s="2">
        <f>VLOOKUP(Oliusala[[#This Row],[tegund]],Tegundir!$B$2:$D$19,3,FALSE)*Oliusala[[#This Row],[magn]]/1000</f>
        <v>22.175139999999999</v>
      </c>
      <c r="K11035">
        <v>2018</v>
      </c>
      <c r="L11035" t="s">
        <v>1955</v>
      </c>
      <c r="M11035" s="144" t="s">
        <v>59</v>
      </c>
    </row>
    <row r="11036" spans="1:15" x14ac:dyDescent="0.2">
      <c r="A11036" t="s">
        <v>63</v>
      </c>
      <c r="B11036" s="144" t="s">
        <v>182</v>
      </c>
      <c r="C11036">
        <v>810</v>
      </c>
      <c r="D11036" t="str">
        <f>VLOOKUP(Oliusala[[#This Row],[postnumer]],Sveitarfelog[#All],4,FALSE)</f>
        <v>Hveragerðisbær,Sveitarfélagið Ölfus</v>
      </c>
      <c r="E11036" t="str">
        <f>VLOOKUP(Oliusala[[#This Row],[postnumer]],Sveitarfelog[#All],5,FALSE)</f>
        <v>Suðurland</v>
      </c>
      <c r="F11036" t="s">
        <v>24</v>
      </c>
      <c r="G11036" t="s">
        <v>24</v>
      </c>
      <c r="H11036" s="1" t="s">
        <v>58</v>
      </c>
      <c r="I11036" s="1">
        <v>2744458</v>
      </c>
      <c r="J11036" s="2">
        <f>VLOOKUP(Oliusala[[#This Row],[tegund]],Tegundir!$B$2:$D$19,3,FALSE)*Oliusala[[#This Row],[magn]]/1000</f>
        <v>2373.9561699999999</v>
      </c>
      <c r="K11036">
        <v>2018</v>
      </c>
      <c r="L11036" t="s">
        <v>18</v>
      </c>
      <c r="M11036" s="144" t="s">
        <v>59</v>
      </c>
    </row>
    <row r="11037" spans="1:15" x14ac:dyDescent="0.2">
      <c r="A11037" t="s">
        <v>63</v>
      </c>
      <c r="B11037" s="144" t="s">
        <v>182</v>
      </c>
      <c r="C11037">
        <v>810</v>
      </c>
      <c r="D11037" t="str">
        <f>VLOOKUP(Oliusala[[#This Row],[postnumer]],Sveitarfelog[#All],4,FALSE)</f>
        <v>Hveragerðisbær,Sveitarfélagið Ölfus</v>
      </c>
      <c r="E11037" t="str">
        <f>VLOOKUP(Oliusala[[#This Row],[postnumer]],Sveitarfelog[#All],5,FALSE)</f>
        <v>Suðurland</v>
      </c>
      <c r="F11037" t="s">
        <v>24</v>
      </c>
      <c r="G11037" t="s">
        <v>24</v>
      </c>
      <c r="H11037" t="s">
        <v>58</v>
      </c>
      <c r="I11037" s="1">
        <v>553624</v>
      </c>
      <c r="J11037" s="2">
        <f>VLOOKUP(Oliusala[[#This Row],[tegund]],Tegundir!$B$2:$D$19,3,FALSE)*Oliusala[[#This Row],[magn]]/1000</f>
        <v>478.88476000000003</v>
      </c>
      <c r="K11037">
        <v>2018</v>
      </c>
      <c r="L11037" t="s">
        <v>18</v>
      </c>
      <c r="M11037" s="144" t="s">
        <v>59</v>
      </c>
    </row>
    <row r="11038" spans="1:15" x14ac:dyDescent="0.2">
      <c r="A11038" t="s">
        <v>63</v>
      </c>
      <c r="B11038" s="144" t="s">
        <v>181</v>
      </c>
      <c r="C11038">
        <v>810</v>
      </c>
      <c r="D11038" t="str">
        <f>VLOOKUP(Oliusala[[#This Row],[postnumer]],Sveitarfelog[#All],4,FALSE)</f>
        <v>Hveragerðisbær,Sveitarfélagið Ölfus</v>
      </c>
      <c r="E11038" t="str">
        <f>VLOOKUP(Oliusala[[#This Row],[postnumer]],Sveitarfelog[#All],5,FALSE)</f>
        <v>Suðurland</v>
      </c>
      <c r="F11038" t="s">
        <v>24</v>
      </c>
      <c r="G11038" t="s">
        <v>24</v>
      </c>
      <c r="H11038" t="s">
        <v>58</v>
      </c>
      <c r="I11038" s="1">
        <v>434508</v>
      </c>
      <c r="J11038" s="2">
        <f>VLOOKUP(Oliusala[[#This Row],[tegund]],Tegundir!$B$2:$D$19,3,FALSE)*Oliusala[[#This Row],[magn]]/1000</f>
        <v>375.84942000000001</v>
      </c>
      <c r="K11038">
        <v>2018</v>
      </c>
      <c r="L11038" t="s">
        <v>18</v>
      </c>
      <c r="M11038" s="144" t="s">
        <v>59</v>
      </c>
    </row>
    <row r="11039" spans="1:15" x14ac:dyDescent="0.2">
      <c r="A11039" t="s">
        <v>57</v>
      </c>
      <c r="B11039" s="144" t="s">
        <v>70</v>
      </c>
      <c r="C11039">
        <v>800</v>
      </c>
      <c r="D11039" t="str">
        <f>VLOOKUP(Oliusala[[#This Row],[postnumer]],Sveitarfelog[#All],4,FALSE)</f>
        <v>Flóahreppur,Sveitarfélagið Árborg</v>
      </c>
      <c r="E11039" t="str">
        <f>VLOOKUP(Oliusala[[#This Row],[postnumer]],Sveitarfelog[#All],5,FALSE)</f>
        <v>Suðurland</v>
      </c>
      <c r="F11039" t="s">
        <v>25</v>
      </c>
      <c r="G11039" t="s">
        <v>24</v>
      </c>
      <c r="H11039" s="1" t="s">
        <v>60</v>
      </c>
      <c r="I11039" s="1">
        <v>794935</v>
      </c>
      <c r="J11039" s="2">
        <f>VLOOKUP(Oliusala[[#This Row],[tegund]],Tegundir!$B$2:$D$19,3,FALSE)*Oliusala[[#This Row],[magn]]/1000</f>
        <v>687.61877500000003</v>
      </c>
      <c r="K11039">
        <v>2018</v>
      </c>
      <c r="L11039" t="s">
        <v>1955</v>
      </c>
      <c r="M11039" s="144" t="s">
        <v>59</v>
      </c>
    </row>
    <row r="11040" spans="1:15" x14ac:dyDescent="0.2">
      <c r="A11040" t="s">
        <v>70</v>
      </c>
      <c r="B11040" s="144" t="s">
        <v>70</v>
      </c>
      <c r="C11040">
        <v>800</v>
      </c>
      <c r="D11040" t="str">
        <f>VLOOKUP(Oliusala[[#This Row],[postnumer]],Sveitarfelog[#All],4,FALSE)</f>
        <v>Flóahreppur,Sveitarfélagið Árborg</v>
      </c>
      <c r="E11040" t="str">
        <f>VLOOKUP(Oliusala[[#This Row],[postnumer]],Sveitarfelog[#All],5,FALSE)</f>
        <v>Suðurland</v>
      </c>
      <c r="F11040" t="s">
        <v>25</v>
      </c>
      <c r="G11040" t="s">
        <v>24</v>
      </c>
      <c r="H11040" t="s">
        <v>58</v>
      </c>
      <c r="I11040" s="1">
        <v>233917</v>
      </c>
      <c r="J11040" s="2">
        <f>VLOOKUP(Oliusala[[#This Row],[tegund]],Tegundir!$B$2:$D$19,3,FALSE)*Oliusala[[#This Row],[magn]]/1000</f>
        <v>202.33820499999999</v>
      </c>
      <c r="K11040">
        <v>2018</v>
      </c>
      <c r="L11040" t="s">
        <v>1955</v>
      </c>
      <c r="M11040" s="144" t="s">
        <v>59</v>
      </c>
    </row>
    <row r="11041" spans="1:15" x14ac:dyDescent="0.2">
      <c r="A11041" t="s">
        <v>57</v>
      </c>
      <c r="B11041" s="144" t="s">
        <v>183</v>
      </c>
      <c r="C11041">
        <v>815</v>
      </c>
      <c r="D11041" t="str">
        <f>VLOOKUP(Oliusala[[#This Row],[postnumer]],Sveitarfelog[#All],4,FALSE)</f>
        <v>Hveragerðisbær,Sveitarfélagið Ölfus</v>
      </c>
      <c r="E11041" t="str">
        <f>VLOOKUP(Oliusala[[#This Row],[postnumer]],Sveitarfelog[#All],5,FALSE)</f>
        <v>Suðurland</v>
      </c>
      <c r="F11041" t="s">
        <v>24</v>
      </c>
      <c r="G11041" t="s">
        <v>24</v>
      </c>
      <c r="H11041" s="1" t="s">
        <v>60</v>
      </c>
      <c r="I11041" s="1">
        <v>177003</v>
      </c>
      <c r="J11041" s="2">
        <f>VLOOKUP(Oliusala[[#This Row],[tegund]],Tegundir!$B$2:$D$19,3,FALSE)*Oliusala[[#This Row],[magn]]/1000</f>
        <v>153.107595</v>
      </c>
      <c r="K11041">
        <v>2018</v>
      </c>
      <c r="L11041" t="s">
        <v>18</v>
      </c>
      <c r="M11041" s="144" t="s">
        <v>59</v>
      </c>
    </row>
    <row r="11042" spans="1:15" x14ac:dyDescent="0.2">
      <c r="A11042" t="s">
        <v>57</v>
      </c>
      <c r="B11042" s="144" t="s">
        <v>183</v>
      </c>
      <c r="C11042">
        <v>815</v>
      </c>
      <c r="D11042" t="str">
        <f>VLOOKUP(Oliusala[[#This Row],[postnumer]],Sveitarfelog[#All],4,FALSE)</f>
        <v>Hveragerðisbær,Sveitarfélagið Ölfus</v>
      </c>
      <c r="E11042" t="str">
        <f>VLOOKUP(Oliusala[[#This Row],[postnumer]],Sveitarfelog[#All],5,FALSE)</f>
        <v>Suðurland</v>
      </c>
      <c r="F11042" t="s">
        <v>29</v>
      </c>
      <c r="G11042" t="s">
        <v>24</v>
      </c>
      <c r="H11042" t="s">
        <v>60</v>
      </c>
      <c r="I11042" s="1">
        <v>2627601</v>
      </c>
      <c r="J11042" s="2">
        <f>VLOOKUP(Oliusala[[#This Row],[tegund]],Tegundir!$B$2:$D$19,3,FALSE)*Oliusala[[#This Row],[magn]]/1000</f>
        <v>2272.8748649999998</v>
      </c>
      <c r="K11042">
        <v>2018</v>
      </c>
      <c r="L11042" t="s">
        <v>19</v>
      </c>
      <c r="M11042" s="144" t="s">
        <v>59</v>
      </c>
      <c r="O11042" s="144" t="s">
        <v>1998</v>
      </c>
    </row>
    <row r="11043" spans="1:15" x14ac:dyDescent="0.2">
      <c r="A11043" t="s">
        <v>63</v>
      </c>
      <c r="B11043" s="144" t="s">
        <v>183</v>
      </c>
      <c r="C11043">
        <v>815</v>
      </c>
      <c r="D11043" t="str">
        <f>VLOOKUP(Oliusala[[#This Row],[postnumer]],Sveitarfelog[#All],4,FALSE)</f>
        <v>Hveragerðisbær,Sveitarfélagið Ölfus</v>
      </c>
      <c r="E11043" t="str">
        <f>VLOOKUP(Oliusala[[#This Row],[postnumer]],Sveitarfelog[#All],5,FALSE)</f>
        <v>Suðurland</v>
      </c>
      <c r="F11043" t="s">
        <v>24</v>
      </c>
      <c r="G11043" t="s">
        <v>24</v>
      </c>
      <c r="H11043" t="s">
        <v>58</v>
      </c>
      <c r="I11043" s="1">
        <v>961819</v>
      </c>
      <c r="J11043" s="2">
        <f>VLOOKUP(Oliusala[[#This Row],[tegund]],Tegundir!$B$2:$D$19,3,FALSE)*Oliusala[[#This Row],[magn]]/1000</f>
        <v>831.97343499999999</v>
      </c>
      <c r="K11043">
        <v>2018</v>
      </c>
      <c r="L11043" t="s">
        <v>18</v>
      </c>
      <c r="M11043" s="144" t="s">
        <v>59</v>
      </c>
    </row>
    <row r="11044" spans="1:15" x14ac:dyDescent="0.2">
      <c r="A11044" t="s">
        <v>57</v>
      </c>
      <c r="B11044" s="144" t="s">
        <v>183</v>
      </c>
      <c r="C11044">
        <v>815</v>
      </c>
      <c r="D11044" t="str">
        <f>VLOOKUP(Oliusala[[#This Row],[postnumer]],Sveitarfelog[#All],4,FALSE)</f>
        <v>Hveragerðisbær,Sveitarfélagið Ölfus</v>
      </c>
      <c r="E11044" t="str">
        <f>VLOOKUP(Oliusala[[#This Row],[postnumer]],Sveitarfelog[#All],5,FALSE)</f>
        <v>Suðurland</v>
      </c>
      <c r="F11044" t="s">
        <v>29</v>
      </c>
      <c r="G11044" t="s">
        <v>24</v>
      </c>
      <c r="H11044" t="s">
        <v>61</v>
      </c>
      <c r="I11044" s="1">
        <v>177948</v>
      </c>
      <c r="J11044" s="2">
        <f>VLOOKUP(Oliusala[[#This Row],[tegund]],Tegundir!$B$2:$D$19,3,FALSE)*Oliusala[[#This Row],[magn]]/1000</f>
        <v>153.92501999999999</v>
      </c>
      <c r="K11044">
        <v>2018</v>
      </c>
      <c r="L11044" t="s">
        <v>19</v>
      </c>
      <c r="M11044" s="144" t="s">
        <v>62</v>
      </c>
      <c r="O11044" s="144" t="s">
        <v>1998</v>
      </c>
    </row>
    <row r="11045" spans="1:15" x14ac:dyDescent="0.2">
      <c r="A11045" t="s">
        <v>57</v>
      </c>
      <c r="B11045" s="144" t="s">
        <v>184</v>
      </c>
      <c r="C11045">
        <v>820</v>
      </c>
      <c r="D11045" t="str">
        <f>VLOOKUP(Oliusala[[#This Row],[postnumer]],Sveitarfelog[#All],4,FALSE)</f>
        <v>Flóahreppur,Sveitarfélagið Árborg</v>
      </c>
      <c r="E11045" t="str">
        <f>VLOOKUP(Oliusala[[#This Row],[postnumer]],Sveitarfelog[#All],5,FALSE)</f>
        <v>Suðurland</v>
      </c>
      <c r="F11045" t="s">
        <v>24</v>
      </c>
      <c r="G11045" t="s">
        <v>24</v>
      </c>
      <c r="H11045" s="1" t="s">
        <v>60</v>
      </c>
      <c r="I11045" s="1">
        <v>4679</v>
      </c>
      <c r="J11045" s="2">
        <f>VLOOKUP(Oliusala[[#This Row],[tegund]],Tegundir!$B$2:$D$19,3,FALSE)*Oliusala[[#This Row],[magn]]/1000</f>
        <v>4.0473350000000003</v>
      </c>
      <c r="K11045">
        <v>2018</v>
      </c>
      <c r="L11045" t="s">
        <v>18</v>
      </c>
      <c r="M11045" s="144" t="s">
        <v>59</v>
      </c>
    </row>
    <row r="11046" spans="1:15" x14ac:dyDescent="0.2">
      <c r="A11046" t="s">
        <v>63</v>
      </c>
      <c r="B11046" s="144" t="s">
        <v>184</v>
      </c>
      <c r="C11046">
        <v>820</v>
      </c>
      <c r="D11046" t="str">
        <f>VLOOKUP(Oliusala[[#This Row],[postnumer]],Sveitarfelog[#All],4,FALSE)</f>
        <v>Flóahreppur,Sveitarfélagið Árborg</v>
      </c>
      <c r="E11046" t="str">
        <f>VLOOKUP(Oliusala[[#This Row],[postnumer]],Sveitarfelog[#All],5,FALSE)</f>
        <v>Suðurland</v>
      </c>
      <c r="F11046" t="s">
        <v>24</v>
      </c>
      <c r="G11046" t="s">
        <v>24</v>
      </c>
      <c r="H11046" s="1" t="s">
        <v>58</v>
      </c>
      <c r="I11046" s="1">
        <v>161536</v>
      </c>
      <c r="J11046" s="2">
        <f>VLOOKUP(Oliusala[[#This Row],[tegund]],Tegundir!$B$2:$D$19,3,FALSE)*Oliusala[[#This Row],[magn]]/1000</f>
        <v>139.72863999999998</v>
      </c>
      <c r="K11046">
        <v>2018</v>
      </c>
      <c r="L11046" t="s">
        <v>18</v>
      </c>
      <c r="M11046" s="144" t="s">
        <v>59</v>
      </c>
    </row>
    <row r="11047" spans="1:15" x14ac:dyDescent="0.2">
      <c r="A11047" t="s">
        <v>63</v>
      </c>
      <c r="B11047" s="144" t="s">
        <v>185</v>
      </c>
      <c r="C11047">
        <v>825</v>
      </c>
      <c r="D11047" t="str">
        <f>VLOOKUP(Oliusala[[#This Row],[postnumer]],Sveitarfelog[#All],4,FALSE)</f>
        <v>Flóahreppur,Sveitarfélagið Árborg</v>
      </c>
      <c r="E11047" t="str">
        <f>VLOOKUP(Oliusala[[#This Row],[postnumer]],Sveitarfelog[#All],5,FALSE)</f>
        <v>Suðurland</v>
      </c>
      <c r="F11047" t="s">
        <v>24</v>
      </c>
      <c r="G11047" t="s">
        <v>24</v>
      </c>
      <c r="H11047" s="1" t="s">
        <v>58</v>
      </c>
      <c r="I11047" s="1">
        <v>181812</v>
      </c>
      <c r="J11047" s="2">
        <f>VLOOKUP(Oliusala[[#This Row],[tegund]],Tegundir!$B$2:$D$19,3,FALSE)*Oliusala[[#This Row],[magn]]/1000</f>
        <v>157.26738</v>
      </c>
      <c r="K11047">
        <v>2018</v>
      </c>
      <c r="L11047" t="s">
        <v>18</v>
      </c>
      <c r="M11047" s="144" t="s">
        <v>59</v>
      </c>
    </row>
    <row r="11048" spans="1:15" x14ac:dyDescent="0.2">
      <c r="A11048" t="s">
        <v>57</v>
      </c>
      <c r="B11048" s="144" t="s">
        <v>175</v>
      </c>
      <c r="C11048">
        <v>801</v>
      </c>
      <c r="D11048" t="str">
        <f>VLOOKUP(Oliusala[[#This Row],[postnumer]],Sveitarfelog[#All],4,FALSE)</f>
        <v>Flóahreppur,Sveitarfélagið Árborg</v>
      </c>
      <c r="E11048" t="str">
        <f>VLOOKUP(Oliusala[[#This Row],[postnumer]],Sveitarfelog[#All],5,FALSE)</f>
        <v>Suðurland</v>
      </c>
      <c r="F11048" t="s">
        <v>25</v>
      </c>
      <c r="G11048" t="s">
        <v>24</v>
      </c>
      <c r="H11048" t="s">
        <v>60</v>
      </c>
      <c r="I11048" s="1">
        <v>623330</v>
      </c>
      <c r="J11048" s="2">
        <f>VLOOKUP(Oliusala[[#This Row],[tegund]],Tegundir!$B$2:$D$19,3,FALSE)*Oliusala[[#This Row],[magn]]/1000</f>
        <v>539.18044999999995</v>
      </c>
      <c r="K11048">
        <v>2018</v>
      </c>
      <c r="L11048" t="s">
        <v>1955</v>
      </c>
      <c r="M11048" s="144" t="s">
        <v>59</v>
      </c>
    </row>
    <row r="11049" spans="1:15" x14ac:dyDescent="0.2">
      <c r="A11049" t="s">
        <v>57</v>
      </c>
      <c r="B11049" s="144" t="s">
        <v>176</v>
      </c>
      <c r="C11049">
        <v>801</v>
      </c>
      <c r="D11049" t="str">
        <f>VLOOKUP(Oliusala[[#This Row],[postnumer]],Sveitarfelog[#All],4,FALSE)</f>
        <v>Flóahreppur,Sveitarfélagið Árborg</v>
      </c>
      <c r="E11049" t="str">
        <f>VLOOKUP(Oliusala[[#This Row],[postnumer]],Sveitarfelog[#All],5,FALSE)</f>
        <v>Suðurland</v>
      </c>
      <c r="F11049" t="s">
        <v>25</v>
      </c>
      <c r="G11049" t="s">
        <v>24</v>
      </c>
      <c r="H11049" s="1" t="s">
        <v>60</v>
      </c>
      <c r="I11049" s="1">
        <v>62966</v>
      </c>
      <c r="J11049" s="2">
        <f>VLOOKUP(Oliusala[[#This Row],[tegund]],Tegundir!$B$2:$D$19,3,FALSE)*Oliusala[[#This Row],[magn]]/1000</f>
        <v>54.465589999999999</v>
      </c>
      <c r="K11049">
        <v>2018</v>
      </c>
      <c r="L11049" t="s">
        <v>1955</v>
      </c>
      <c r="M11049" s="144" t="s">
        <v>59</v>
      </c>
    </row>
    <row r="11050" spans="1:15" x14ac:dyDescent="0.2">
      <c r="A11050" t="s">
        <v>57</v>
      </c>
      <c r="B11050" s="144" t="s">
        <v>177</v>
      </c>
      <c r="C11050">
        <v>801</v>
      </c>
      <c r="D11050" t="str">
        <f>VLOOKUP(Oliusala[[#This Row],[postnumer]],Sveitarfelog[#All],4,FALSE)</f>
        <v>Flóahreppur,Sveitarfélagið Árborg</v>
      </c>
      <c r="E11050" t="str">
        <f>VLOOKUP(Oliusala[[#This Row],[postnumer]],Sveitarfelog[#All],5,FALSE)</f>
        <v>Suðurland</v>
      </c>
      <c r="F11050" t="s">
        <v>25</v>
      </c>
      <c r="G11050" t="s">
        <v>24</v>
      </c>
      <c r="H11050" s="1" t="s">
        <v>60</v>
      </c>
      <c r="I11050" s="1">
        <v>31918</v>
      </c>
      <c r="J11050" s="2">
        <f>VLOOKUP(Oliusala[[#This Row],[tegund]],Tegundir!$B$2:$D$19,3,FALSE)*Oliusala[[#This Row],[magn]]/1000</f>
        <v>27.609069999999999</v>
      </c>
      <c r="K11050">
        <v>2018</v>
      </c>
      <c r="L11050" t="s">
        <v>1955</v>
      </c>
      <c r="M11050" s="144" t="s">
        <v>59</v>
      </c>
    </row>
    <row r="11051" spans="1:15" x14ac:dyDescent="0.2">
      <c r="A11051" t="s">
        <v>57</v>
      </c>
      <c r="B11051" s="144" t="s">
        <v>174</v>
      </c>
      <c r="C11051">
        <v>801</v>
      </c>
      <c r="D11051" t="str">
        <f>VLOOKUP(Oliusala[[#This Row],[postnumer]],Sveitarfelog[#All],4,FALSE)</f>
        <v>Flóahreppur,Sveitarfélagið Árborg</v>
      </c>
      <c r="E11051" t="str">
        <f>VLOOKUP(Oliusala[[#This Row],[postnumer]],Sveitarfelog[#All],5,FALSE)</f>
        <v>Suðurland</v>
      </c>
      <c r="F11051" t="s">
        <v>25</v>
      </c>
      <c r="G11051" t="s">
        <v>24</v>
      </c>
      <c r="H11051" t="s">
        <v>60</v>
      </c>
      <c r="I11051" s="1">
        <v>44521</v>
      </c>
      <c r="J11051" s="2">
        <f>VLOOKUP(Oliusala[[#This Row],[tegund]],Tegundir!$B$2:$D$19,3,FALSE)*Oliusala[[#This Row],[magn]]/1000</f>
        <v>38.510665000000003</v>
      </c>
      <c r="K11051">
        <v>2018</v>
      </c>
      <c r="L11051" t="s">
        <v>1955</v>
      </c>
      <c r="M11051" s="144" t="s">
        <v>59</v>
      </c>
    </row>
    <row r="11052" spans="1:15" x14ac:dyDescent="0.2">
      <c r="A11052" t="s">
        <v>57</v>
      </c>
      <c r="B11052" s="144" t="s">
        <v>178</v>
      </c>
      <c r="C11052">
        <v>801</v>
      </c>
      <c r="D11052" t="str">
        <f>VLOOKUP(Oliusala[[#This Row],[postnumer]],Sveitarfelog[#All],4,FALSE)</f>
        <v>Flóahreppur,Sveitarfélagið Árborg</v>
      </c>
      <c r="E11052" t="str">
        <f>VLOOKUP(Oliusala[[#This Row],[postnumer]],Sveitarfelog[#All],5,FALSE)</f>
        <v>Suðurland</v>
      </c>
      <c r="F11052" t="s">
        <v>25</v>
      </c>
      <c r="G11052" t="s">
        <v>24</v>
      </c>
      <c r="H11052" s="1" t="s">
        <v>60</v>
      </c>
      <c r="I11052" s="1">
        <v>11384</v>
      </c>
      <c r="J11052" s="2">
        <f>VLOOKUP(Oliusala[[#This Row],[tegund]],Tegundir!$B$2:$D$19,3,FALSE)*Oliusala[[#This Row],[magn]]/1000</f>
        <v>9.8471600000000006</v>
      </c>
      <c r="K11052">
        <v>2018</v>
      </c>
      <c r="L11052" t="s">
        <v>1955</v>
      </c>
      <c r="M11052" s="144" t="s">
        <v>59</v>
      </c>
    </row>
    <row r="11053" spans="1:15" x14ac:dyDescent="0.2">
      <c r="A11053" t="s">
        <v>70</v>
      </c>
      <c r="B11053" s="144" t="s">
        <v>175</v>
      </c>
      <c r="C11053">
        <v>801</v>
      </c>
      <c r="D11053" t="str">
        <f>VLOOKUP(Oliusala[[#This Row],[postnumer]],Sveitarfelog[#All],4,FALSE)</f>
        <v>Flóahreppur,Sveitarfélagið Árborg</v>
      </c>
      <c r="E11053" t="str">
        <f>VLOOKUP(Oliusala[[#This Row],[postnumer]],Sveitarfelog[#All],5,FALSE)</f>
        <v>Suðurland</v>
      </c>
      <c r="F11053" t="s">
        <v>25</v>
      </c>
      <c r="G11053" t="s">
        <v>24</v>
      </c>
      <c r="H11053" s="1" t="s">
        <v>60</v>
      </c>
      <c r="I11053" s="1">
        <v>98830</v>
      </c>
      <c r="J11053" s="2">
        <f>VLOOKUP(Oliusala[[#This Row],[tegund]],Tegundir!$B$2:$D$19,3,FALSE)*Oliusala[[#This Row],[magn]]/1000</f>
        <v>85.487949999999998</v>
      </c>
      <c r="K11053">
        <v>2018</v>
      </c>
      <c r="L11053" t="s">
        <v>1955</v>
      </c>
      <c r="M11053" s="144" t="s">
        <v>59</v>
      </c>
    </row>
    <row r="11054" spans="1:15" x14ac:dyDescent="0.2">
      <c r="A11054" t="s">
        <v>70</v>
      </c>
      <c r="B11054" s="144" t="s">
        <v>176</v>
      </c>
      <c r="C11054">
        <v>801</v>
      </c>
      <c r="D11054" t="str">
        <f>VLOOKUP(Oliusala[[#This Row],[postnumer]],Sveitarfelog[#All],4,FALSE)</f>
        <v>Flóahreppur,Sveitarfélagið Árborg</v>
      </c>
      <c r="E11054" t="str">
        <f>VLOOKUP(Oliusala[[#This Row],[postnumer]],Sveitarfelog[#All],5,FALSE)</f>
        <v>Suðurland</v>
      </c>
      <c r="F11054" t="s">
        <v>25</v>
      </c>
      <c r="G11054" t="s">
        <v>24</v>
      </c>
      <c r="H11054" t="s">
        <v>60</v>
      </c>
      <c r="I11054" s="1">
        <v>47529</v>
      </c>
      <c r="J11054" s="2">
        <f>VLOOKUP(Oliusala[[#This Row],[tegund]],Tegundir!$B$2:$D$19,3,FALSE)*Oliusala[[#This Row],[magn]]/1000</f>
        <v>41.112584999999996</v>
      </c>
      <c r="K11054">
        <v>2018</v>
      </c>
      <c r="L11054" t="s">
        <v>1955</v>
      </c>
      <c r="M11054" s="144" t="s">
        <v>59</v>
      </c>
    </row>
    <row r="11055" spans="1:15" x14ac:dyDescent="0.2">
      <c r="A11055" t="s">
        <v>70</v>
      </c>
      <c r="B11055" s="144" t="s">
        <v>177</v>
      </c>
      <c r="C11055">
        <v>801</v>
      </c>
      <c r="D11055" t="str">
        <f>VLOOKUP(Oliusala[[#This Row],[postnumer]],Sveitarfelog[#All],4,FALSE)</f>
        <v>Flóahreppur,Sveitarfélagið Árborg</v>
      </c>
      <c r="E11055" t="str">
        <f>VLOOKUP(Oliusala[[#This Row],[postnumer]],Sveitarfelog[#All],5,FALSE)</f>
        <v>Suðurland</v>
      </c>
      <c r="F11055" t="s">
        <v>25</v>
      </c>
      <c r="G11055" t="s">
        <v>24</v>
      </c>
      <c r="H11055" t="s">
        <v>60</v>
      </c>
      <c r="I11055" s="1">
        <v>65693</v>
      </c>
      <c r="J11055" s="2">
        <f>VLOOKUP(Oliusala[[#This Row],[tegund]],Tegundir!$B$2:$D$19,3,FALSE)*Oliusala[[#This Row],[magn]]/1000</f>
        <v>56.824444999999997</v>
      </c>
      <c r="K11055">
        <v>2018</v>
      </c>
      <c r="L11055" t="s">
        <v>1955</v>
      </c>
      <c r="M11055" s="144" t="s">
        <v>59</v>
      </c>
    </row>
    <row r="11056" spans="1:15" x14ac:dyDescent="0.2">
      <c r="A11056" t="s">
        <v>70</v>
      </c>
      <c r="B11056" s="144" t="s">
        <v>174</v>
      </c>
      <c r="C11056">
        <v>801</v>
      </c>
      <c r="D11056" t="str">
        <f>VLOOKUP(Oliusala[[#This Row],[postnumer]],Sveitarfelog[#All],4,FALSE)</f>
        <v>Flóahreppur,Sveitarfélagið Árborg</v>
      </c>
      <c r="E11056" t="str">
        <f>VLOOKUP(Oliusala[[#This Row],[postnumer]],Sveitarfelog[#All],5,FALSE)</f>
        <v>Suðurland</v>
      </c>
      <c r="F11056" t="s">
        <v>25</v>
      </c>
      <c r="G11056" t="s">
        <v>24</v>
      </c>
      <c r="H11056" s="1" t="s">
        <v>60</v>
      </c>
      <c r="I11056" s="1">
        <v>41616</v>
      </c>
      <c r="J11056" s="2">
        <f>VLOOKUP(Oliusala[[#This Row],[tegund]],Tegundir!$B$2:$D$19,3,FALSE)*Oliusala[[#This Row],[magn]]/1000</f>
        <v>35.997839999999997</v>
      </c>
      <c r="K11056">
        <v>2018</v>
      </c>
      <c r="L11056" t="s">
        <v>1955</v>
      </c>
      <c r="M11056" s="144" t="s">
        <v>59</v>
      </c>
    </row>
    <row r="11057" spans="1:15" x14ac:dyDescent="0.2">
      <c r="A11057" t="s">
        <v>70</v>
      </c>
      <c r="B11057" s="144" t="s">
        <v>178</v>
      </c>
      <c r="C11057">
        <v>801</v>
      </c>
      <c r="D11057" t="str">
        <f>VLOOKUP(Oliusala[[#This Row],[postnumer]],Sveitarfelog[#All],4,FALSE)</f>
        <v>Flóahreppur,Sveitarfélagið Árborg</v>
      </c>
      <c r="E11057" t="str">
        <f>VLOOKUP(Oliusala[[#This Row],[postnumer]],Sveitarfelog[#All],5,FALSE)</f>
        <v>Suðurland</v>
      </c>
      <c r="F11057" t="s">
        <v>25</v>
      </c>
      <c r="G11057" t="s">
        <v>24</v>
      </c>
      <c r="H11057" t="s">
        <v>60</v>
      </c>
      <c r="I11057" s="1">
        <v>28593</v>
      </c>
      <c r="J11057" s="2">
        <f>VLOOKUP(Oliusala[[#This Row],[tegund]],Tegundir!$B$2:$D$19,3,FALSE)*Oliusala[[#This Row],[magn]]/1000</f>
        <v>24.732945000000001</v>
      </c>
      <c r="K11057">
        <v>2018</v>
      </c>
      <c r="L11057" t="s">
        <v>1955</v>
      </c>
      <c r="M11057" s="144" t="s">
        <v>59</v>
      </c>
    </row>
    <row r="11058" spans="1:15" x14ac:dyDescent="0.2">
      <c r="A11058" t="s">
        <v>70</v>
      </c>
      <c r="B11058" s="144" t="s">
        <v>186</v>
      </c>
      <c r="C11058">
        <v>840</v>
      </c>
      <c r="D11058" t="str">
        <f>VLOOKUP(Oliusala[[#This Row],[postnumer]],Sveitarfelog[#All],4,FALSE)</f>
        <v>Bláskógabyggð,Grímsnes- og Grafningshreppur,Hrunamannahreppur,Skeiða- og Gnúpverjahreppur</v>
      </c>
      <c r="E11058" t="str">
        <f>VLOOKUP(Oliusala[[#This Row],[postnumer]],Sveitarfelog[#All],5,FALSE)</f>
        <v>Suðurland</v>
      </c>
      <c r="F11058" t="s">
        <v>24</v>
      </c>
      <c r="G11058" t="s">
        <v>24</v>
      </c>
      <c r="H11058" t="s">
        <v>60</v>
      </c>
      <c r="I11058" s="1">
        <v>14981</v>
      </c>
      <c r="J11058" s="2">
        <f>VLOOKUP(Oliusala[[#This Row],[tegund]],Tegundir!$B$2:$D$19,3,FALSE)*Oliusala[[#This Row],[magn]]/1000</f>
        <v>12.958565</v>
      </c>
      <c r="K11058">
        <v>2018</v>
      </c>
      <c r="L11058" t="s">
        <v>1955</v>
      </c>
      <c r="M11058" s="144" t="s">
        <v>59</v>
      </c>
    </row>
    <row r="11059" spans="1:15" x14ac:dyDescent="0.2">
      <c r="A11059" t="s">
        <v>63</v>
      </c>
      <c r="B11059" s="144" t="s">
        <v>186</v>
      </c>
      <c r="C11059">
        <v>840</v>
      </c>
      <c r="D11059" t="str">
        <f>VLOOKUP(Oliusala[[#This Row],[postnumer]],Sveitarfelog[#All],4,FALSE)</f>
        <v>Bláskógabyggð,Grímsnes- og Grafningshreppur,Hrunamannahreppur,Skeiða- og Gnúpverjahreppur</v>
      </c>
      <c r="E11059" t="str">
        <f>VLOOKUP(Oliusala[[#This Row],[postnumer]],Sveitarfelog[#All],5,FALSE)</f>
        <v>Suðurland</v>
      </c>
      <c r="F11059" t="s">
        <v>24</v>
      </c>
      <c r="G11059" t="s">
        <v>24</v>
      </c>
      <c r="H11059" s="1" t="s">
        <v>58</v>
      </c>
      <c r="I11059" s="1">
        <v>549726</v>
      </c>
      <c r="J11059" s="2">
        <f>VLOOKUP(Oliusala[[#This Row],[tegund]],Tegundir!$B$2:$D$19,3,FALSE)*Oliusala[[#This Row],[magn]]/1000</f>
        <v>475.51299</v>
      </c>
      <c r="K11059">
        <v>2018</v>
      </c>
      <c r="L11059" t="s">
        <v>18</v>
      </c>
      <c r="M11059" s="144" t="s">
        <v>59</v>
      </c>
    </row>
    <row r="11060" spans="1:15" x14ac:dyDescent="0.2">
      <c r="A11060" t="s">
        <v>57</v>
      </c>
      <c r="B11060" s="144" t="s">
        <v>182</v>
      </c>
      <c r="C11060">
        <v>810</v>
      </c>
      <c r="D11060" t="str">
        <f>VLOOKUP(Oliusala[[#This Row],[postnumer]],Sveitarfelog[#All],4,FALSE)</f>
        <v>Hveragerðisbær,Sveitarfélagið Ölfus</v>
      </c>
      <c r="E11060" t="str">
        <f>VLOOKUP(Oliusala[[#This Row],[postnumer]],Sveitarfelog[#All],5,FALSE)</f>
        <v>Suðurland</v>
      </c>
      <c r="F11060" t="s">
        <v>25</v>
      </c>
      <c r="G11060" t="s">
        <v>24</v>
      </c>
      <c r="H11060" s="1" t="s">
        <v>60</v>
      </c>
      <c r="I11060" s="1">
        <v>76774</v>
      </c>
      <c r="J11060" s="2">
        <f>VLOOKUP(Oliusala[[#This Row],[tegund]],Tegundir!$B$2:$D$19,3,FALSE)*Oliusala[[#This Row],[magn]]/1000</f>
        <v>66.409509999999997</v>
      </c>
      <c r="K11060">
        <v>2018</v>
      </c>
      <c r="L11060" t="s">
        <v>1955</v>
      </c>
      <c r="M11060" s="144" t="s">
        <v>59</v>
      </c>
    </row>
    <row r="11061" spans="1:15" x14ac:dyDescent="0.2">
      <c r="A11061" t="s">
        <v>57</v>
      </c>
      <c r="B11061" s="144" t="s">
        <v>181</v>
      </c>
      <c r="C11061">
        <v>810</v>
      </c>
      <c r="D11061" t="str">
        <f>VLOOKUP(Oliusala[[#This Row],[postnumer]],Sveitarfelog[#All],4,FALSE)</f>
        <v>Hveragerðisbær,Sveitarfélagið Ölfus</v>
      </c>
      <c r="E11061" t="str">
        <f>VLOOKUP(Oliusala[[#This Row],[postnumer]],Sveitarfelog[#All],5,FALSE)</f>
        <v>Suðurland</v>
      </c>
      <c r="F11061" t="s">
        <v>25</v>
      </c>
      <c r="G11061" t="s">
        <v>24</v>
      </c>
      <c r="H11061" t="s">
        <v>60</v>
      </c>
      <c r="I11061" s="1">
        <v>388307</v>
      </c>
      <c r="J11061" s="2">
        <f>VLOOKUP(Oliusala[[#This Row],[tegund]],Tegundir!$B$2:$D$19,3,FALSE)*Oliusala[[#This Row],[magn]]/1000</f>
        <v>335.88555500000001</v>
      </c>
      <c r="K11061">
        <v>2018</v>
      </c>
      <c r="L11061" t="s">
        <v>1955</v>
      </c>
      <c r="M11061" s="144" t="s">
        <v>59</v>
      </c>
    </row>
    <row r="11062" spans="1:15" x14ac:dyDescent="0.2">
      <c r="A11062" t="s">
        <v>70</v>
      </c>
      <c r="B11062" s="144" t="s">
        <v>182</v>
      </c>
      <c r="C11062">
        <v>810</v>
      </c>
      <c r="D11062" t="str">
        <f>VLOOKUP(Oliusala[[#This Row],[postnumer]],Sveitarfelog[#All],4,FALSE)</f>
        <v>Hveragerðisbær,Sveitarfélagið Ölfus</v>
      </c>
      <c r="E11062" t="str">
        <f>VLOOKUP(Oliusala[[#This Row],[postnumer]],Sveitarfelog[#All],5,FALSE)</f>
        <v>Suðurland</v>
      </c>
      <c r="F11062" t="s">
        <v>25</v>
      </c>
      <c r="G11062" t="s">
        <v>24</v>
      </c>
      <c r="H11062" t="s">
        <v>60</v>
      </c>
      <c r="I11062" s="1">
        <v>328204</v>
      </c>
      <c r="J11062" s="2">
        <f>VLOOKUP(Oliusala[[#This Row],[tegund]],Tegundir!$B$2:$D$19,3,FALSE)*Oliusala[[#This Row],[magn]]/1000</f>
        <v>283.89646000000005</v>
      </c>
      <c r="K11062">
        <v>2018</v>
      </c>
      <c r="L11062" t="s">
        <v>1955</v>
      </c>
      <c r="M11062" s="144" t="s">
        <v>59</v>
      </c>
    </row>
    <row r="11063" spans="1:15" x14ac:dyDescent="0.2">
      <c r="A11063" t="s">
        <v>57</v>
      </c>
      <c r="B11063" s="144" t="s">
        <v>188</v>
      </c>
      <c r="C11063">
        <v>845</v>
      </c>
      <c r="D11063" t="str">
        <f>VLOOKUP(Oliusala[[#This Row],[postnumer]],Sveitarfelog[#All],4,FALSE)</f>
        <v>Bláskógabyggð,Grímsnes- og Grafningshreppur,Hrunamannahreppur,Skeiða- og Gnúpverjahreppur</v>
      </c>
      <c r="E11063" t="str">
        <f>VLOOKUP(Oliusala[[#This Row],[postnumer]],Sveitarfelog[#All],5,FALSE)</f>
        <v>Suðurland</v>
      </c>
      <c r="F11063" t="s">
        <v>24</v>
      </c>
      <c r="G11063" t="s">
        <v>24</v>
      </c>
      <c r="H11063" s="1" t="s">
        <v>60</v>
      </c>
      <c r="I11063" s="1">
        <v>6198</v>
      </c>
      <c r="J11063" s="2">
        <f>VLOOKUP(Oliusala[[#This Row],[tegund]],Tegundir!$B$2:$D$19,3,FALSE)*Oliusala[[#This Row],[magn]]/1000</f>
        <v>5.3612699999999993</v>
      </c>
      <c r="K11063">
        <v>2018</v>
      </c>
      <c r="L11063" t="s">
        <v>1955</v>
      </c>
      <c r="M11063" s="144" t="s">
        <v>59</v>
      </c>
    </row>
    <row r="11064" spans="1:15" x14ac:dyDescent="0.2">
      <c r="A11064" t="s">
        <v>70</v>
      </c>
      <c r="B11064" s="144" t="s">
        <v>188</v>
      </c>
      <c r="C11064">
        <v>845</v>
      </c>
      <c r="D11064" t="str">
        <f>VLOOKUP(Oliusala[[#This Row],[postnumer]],Sveitarfelog[#All],4,FALSE)</f>
        <v>Bláskógabyggð,Grímsnes- og Grafningshreppur,Hrunamannahreppur,Skeiða- og Gnúpverjahreppur</v>
      </c>
      <c r="E11064" t="str">
        <f>VLOOKUP(Oliusala[[#This Row],[postnumer]],Sveitarfelog[#All],5,FALSE)</f>
        <v>Suðurland</v>
      </c>
      <c r="F11064" t="s">
        <v>24</v>
      </c>
      <c r="G11064" t="s">
        <v>24</v>
      </c>
      <c r="H11064" t="s">
        <v>60</v>
      </c>
      <c r="I11064" s="1">
        <v>107575</v>
      </c>
      <c r="J11064" s="2">
        <f>VLOOKUP(Oliusala[[#This Row],[tegund]],Tegundir!$B$2:$D$19,3,FALSE)*Oliusala[[#This Row],[magn]]/1000</f>
        <v>93.052374999999998</v>
      </c>
      <c r="K11064">
        <v>2018</v>
      </c>
      <c r="L11064" t="s">
        <v>1955</v>
      </c>
      <c r="M11064" s="144" t="s">
        <v>59</v>
      </c>
    </row>
    <row r="11065" spans="1:15" x14ac:dyDescent="0.2">
      <c r="A11065" t="s">
        <v>63</v>
      </c>
      <c r="B11065" s="144" t="s">
        <v>188</v>
      </c>
      <c r="C11065">
        <v>845</v>
      </c>
      <c r="D11065" t="str">
        <f>VLOOKUP(Oliusala[[#This Row],[postnumer]],Sveitarfelog[#All],4,FALSE)</f>
        <v>Bláskógabyggð,Grímsnes- og Grafningshreppur,Hrunamannahreppur,Skeiða- og Gnúpverjahreppur</v>
      </c>
      <c r="E11065" t="str">
        <f>VLOOKUP(Oliusala[[#This Row],[postnumer]],Sveitarfelog[#All],5,FALSE)</f>
        <v>Suðurland</v>
      </c>
      <c r="F11065" t="s">
        <v>24</v>
      </c>
      <c r="G11065" t="s">
        <v>24</v>
      </c>
      <c r="H11065" t="s">
        <v>58</v>
      </c>
      <c r="I11065" s="1">
        <v>480298</v>
      </c>
      <c r="J11065" s="2">
        <f>VLOOKUP(Oliusala[[#This Row],[tegund]],Tegundir!$B$2:$D$19,3,FALSE)*Oliusala[[#This Row],[magn]]/1000</f>
        <v>415.45777000000004</v>
      </c>
      <c r="K11065">
        <v>2018</v>
      </c>
      <c r="L11065" t="s">
        <v>18</v>
      </c>
      <c r="M11065" s="144" t="s">
        <v>59</v>
      </c>
    </row>
    <row r="11066" spans="1:15" x14ac:dyDescent="0.2">
      <c r="A11066" t="s">
        <v>57</v>
      </c>
      <c r="B11066" s="144" t="s">
        <v>183</v>
      </c>
      <c r="C11066">
        <v>815</v>
      </c>
      <c r="D11066" t="str">
        <f>VLOOKUP(Oliusala[[#This Row],[postnumer]],Sveitarfelog[#All],4,FALSE)</f>
        <v>Hveragerðisbær,Sveitarfélagið Ölfus</v>
      </c>
      <c r="E11066" t="str">
        <f>VLOOKUP(Oliusala[[#This Row],[postnumer]],Sveitarfelog[#All],5,FALSE)</f>
        <v>Suðurland</v>
      </c>
      <c r="F11066" t="s">
        <v>25</v>
      </c>
      <c r="G11066" t="s">
        <v>24</v>
      </c>
      <c r="H11066" s="1" t="s">
        <v>60</v>
      </c>
      <c r="I11066" s="1">
        <v>685825</v>
      </c>
      <c r="J11066" s="2">
        <f>VLOOKUP(Oliusala[[#This Row],[tegund]],Tegundir!$B$2:$D$19,3,FALSE)*Oliusala[[#This Row],[magn]]/1000</f>
        <v>593.23862499999996</v>
      </c>
      <c r="K11066">
        <v>2018</v>
      </c>
      <c r="L11066" t="s">
        <v>19</v>
      </c>
      <c r="M11066" s="144" t="s">
        <v>59</v>
      </c>
      <c r="O11066" s="144" t="s">
        <v>1997</v>
      </c>
    </row>
    <row r="11067" spans="1:15" x14ac:dyDescent="0.2">
      <c r="A11067" t="s">
        <v>70</v>
      </c>
      <c r="B11067" s="144" t="s">
        <v>183</v>
      </c>
      <c r="C11067">
        <v>815</v>
      </c>
      <c r="D11067" t="str">
        <f>VLOOKUP(Oliusala[[#This Row],[postnumer]],Sveitarfelog[#All],4,FALSE)</f>
        <v>Hveragerðisbær,Sveitarfélagið Ölfus</v>
      </c>
      <c r="E11067" t="str">
        <f>VLOOKUP(Oliusala[[#This Row],[postnumer]],Sveitarfelog[#All],5,FALSE)</f>
        <v>Suðurland</v>
      </c>
      <c r="F11067" t="s">
        <v>25</v>
      </c>
      <c r="G11067" t="s">
        <v>24</v>
      </c>
      <c r="H11067" t="s">
        <v>60</v>
      </c>
      <c r="I11067" s="1">
        <v>5008</v>
      </c>
      <c r="J11067" s="2">
        <f>VLOOKUP(Oliusala[[#This Row],[tegund]],Tegundir!$B$2:$D$19,3,FALSE)*Oliusala[[#This Row],[magn]]/1000</f>
        <v>4.3319200000000002</v>
      </c>
      <c r="K11067">
        <v>2018</v>
      </c>
      <c r="L11067" t="s">
        <v>19</v>
      </c>
      <c r="M11067" s="144" t="s">
        <v>59</v>
      </c>
      <c r="O11067" s="144" t="s">
        <v>1997</v>
      </c>
    </row>
    <row r="11068" spans="1:15" x14ac:dyDescent="0.2">
      <c r="A11068" t="s">
        <v>163</v>
      </c>
      <c r="B11068" s="144" t="s">
        <v>163</v>
      </c>
      <c r="C11068">
        <v>850</v>
      </c>
      <c r="D11068" t="str">
        <f>VLOOKUP(Oliusala[[#This Row],[postnumer]],Sveitarfelog[#All],4,FALSE)</f>
        <v>Ásahreppur,Rangárþing ytra</v>
      </c>
      <c r="E11068" t="str">
        <f>VLOOKUP(Oliusala[[#This Row],[postnumer]],Sveitarfelog[#All],5,FALSE)</f>
        <v>Suðurland</v>
      </c>
      <c r="F11068" t="s">
        <v>24</v>
      </c>
      <c r="G11068" t="s">
        <v>24</v>
      </c>
      <c r="H11068" s="1" t="s">
        <v>58</v>
      </c>
      <c r="I11068" s="1">
        <v>708</v>
      </c>
      <c r="J11068" s="2">
        <f>VLOOKUP(Oliusala[[#This Row],[tegund]],Tegundir!$B$2:$D$19,3,FALSE)*Oliusala[[#This Row],[magn]]/1000</f>
        <v>0.61241999999999996</v>
      </c>
      <c r="K11068">
        <v>2018</v>
      </c>
      <c r="L11068" t="s">
        <v>18</v>
      </c>
      <c r="M11068" s="144" t="s">
        <v>59</v>
      </c>
    </row>
    <row r="11069" spans="1:15" x14ac:dyDescent="0.2">
      <c r="A11069" t="s">
        <v>57</v>
      </c>
      <c r="B11069" s="144" t="s">
        <v>163</v>
      </c>
      <c r="C11069">
        <v>850</v>
      </c>
      <c r="D11069" t="str">
        <f>VLOOKUP(Oliusala[[#This Row],[postnumer]],Sveitarfelog[#All],4,FALSE)</f>
        <v>Ásahreppur,Rangárþing ytra</v>
      </c>
      <c r="E11069" t="str">
        <f>VLOOKUP(Oliusala[[#This Row],[postnumer]],Sveitarfelog[#All],5,FALSE)</f>
        <v>Suðurland</v>
      </c>
      <c r="F11069" t="s">
        <v>24</v>
      </c>
      <c r="G11069" t="s">
        <v>24</v>
      </c>
      <c r="H11069" s="1" t="s">
        <v>60</v>
      </c>
      <c r="I11069" s="1">
        <v>84815</v>
      </c>
      <c r="J11069" s="2">
        <f>VLOOKUP(Oliusala[[#This Row],[tegund]],Tegundir!$B$2:$D$19,3,FALSE)*Oliusala[[#This Row],[magn]]/1000</f>
        <v>73.364975000000001</v>
      </c>
      <c r="K11069">
        <v>2018</v>
      </c>
      <c r="L11069" t="s">
        <v>18</v>
      </c>
      <c r="M11069" s="144" t="s">
        <v>59</v>
      </c>
    </row>
    <row r="11070" spans="1:15" x14ac:dyDescent="0.2">
      <c r="A11070" t="s">
        <v>63</v>
      </c>
      <c r="B11070" s="144" t="s">
        <v>163</v>
      </c>
      <c r="C11070">
        <v>850</v>
      </c>
      <c r="D11070" t="str">
        <f>VLOOKUP(Oliusala[[#This Row],[postnumer]],Sveitarfelog[#All],4,FALSE)</f>
        <v>Ásahreppur,Rangárþing ytra</v>
      </c>
      <c r="E11070" t="str">
        <f>VLOOKUP(Oliusala[[#This Row],[postnumer]],Sveitarfelog[#All],5,FALSE)</f>
        <v>Suðurland</v>
      </c>
      <c r="F11070" t="s">
        <v>24</v>
      </c>
      <c r="G11070" t="s">
        <v>24</v>
      </c>
      <c r="H11070" t="s">
        <v>58</v>
      </c>
      <c r="I11070" s="1">
        <v>1524720</v>
      </c>
      <c r="J11070" s="2">
        <f>VLOOKUP(Oliusala[[#This Row],[tegund]],Tegundir!$B$2:$D$19,3,FALSE)*Oliusala[[#This Row],[magn]]/1000</f>
        <v>1318.8828000000001</v>
      </c>
      <c r="K11070">
        <v>2018</v>
      </c>
      <c r="L11070" t="s">
        <v>18</v>
      </c>
      <c r="M11070" s="144" t="s">
        <v>59</v>
      </c>
    </row>
    <row r="11071" spans="1:15" x14ac:dyDescent="0.2">
      <c r="A11071" t="s">
        <v>57</v>
      </c>
      <c r="B11071" s="144" t="s">
        <v>184</v>
      </c>
      <c r="C11071">
        <v>820</v>
      </c>
      <c r="D11071" t="str">
        <f>VLOOKUP(Oliusala[[#This Row],[postnumer]],Sveitarfelog[#All],4,FALSE)</f>
        <v>Flóahreppur,Sveitarfélagið Árborg</v>
      </c>
      <c r="E11071" t="str">
        <f>VLOOKUP(Oliusala[[#This Row],[postnumer]],Sveitarfelog[#All],5,FALSE)</f>
        <v>Suðurland</v>
      </c>
      <c r="F11071" t="s">
        <v>25</v>
      </c>
      <c r="G11071" t="s">
        <v>24</v>
      </c>
      <c r="H11071" s="1" t="s">
        <v>60</v>
      </c>
      <c r="I11071" s="1">
        <v>4283</v>
      </c>
      <c r="J11071" s="2">
        <f>VLOOKUP(Oliusala[[#This Row],[tegund]],Tegundir!$B$2:$D$19,3,FALSE)*Oliusala[[#This Row],[magn]]/1000</f>
        <v>3.7047950000000003</v>
      </c>
      <c r="K11071">
        <v>2018</v>
      </c>
      <c r="L11071" t="s">
        <v>1955</v>
      </c>
      <c r="M11071" s="144" t="s">
        <v>59</v>
      </c>
    </row>
    <row r="11072" spans="1:15" x14ac:dyDescent="0.2">
      <c r="A11072" t="s">
        <v>70</v>
      </c>
      <c r="B11072" s="144" t="s">
        <v>184</v>
      </c>
      <c r="C11072">
        <v>820</v>
      </c>
      <c r="D11072" t="str">
        <f>VLOOKUP(Oliusala[[#This Row],[postnumer]],Sveitarfelog[#All],4,FALSE)</f>
        <v>Flóahreppur,Sveitarfélagið Árborg</v>
      </c>
      <c r="E11072" t="str">
        <f>VLOOKUP(Oliusala[[#This Row],[postnumer]],Sveitarfelog[#All],5,FALSE)</f>
        <v>Suðurland</v>
      </c>
      <c r="F11072" t="s">
        <v>25</v>
      </c>
      <c r="G11072" t="s">
        <v>24</v>
      </c>
      <c r="H11072" t="s">
        <v>60</v>
      </c>
      <c r="I11072" s="1">
        <v>2000</v>
      </c>
      <c r="J11072" s="2">
        <f>VLOOKUP(Oliusala[[#This Row],[tegund]],Tegundir!$B$2:$D$19,3,FALSE)*Oliusala[[#This Row],[magn]]/1000</f>
        <v>1.73</v>
      </c>
      <c r="K11072">
        <v>2018</v>
      </c>
      <c r="L11072" t="s">
        <v>1955</v>
      </c>
      <c r="M11072" s="144" t="s">
        <v>59</v>
      </c>
    </row>
    <row r="11073" spans="1:15" x14ac:dyDescent="0.2">
      <c r="A11073" t="s">
        <v>57</v>
      </c>
      <c r="B11073" s="144" t="s">
        <v>185</v>
      </c>
      <c r="C11073">
        <v>825</v>
      </c>
      <c r="D11073" t="str">
        <f>VLOOKUP(Oliusala[[#This Row],[postnumer]],Sveitarfelog[#All],4,FALSE)</f>
        <v>Flóahreppur,Sveitarfélagið Árborg</v>
      </c>
      <c r="E11073" t="str">
        <f>VLOOKUP(Oliusala[[#This Row],[postnumer]],Sveitarfelog[#All],5,FALSE)</f>
        <v>Suðurland</v>
      </c>
      <c r="F11073" t="s">
        <v>25</v>
      </c>
      <c r="G11073" t="s">
        <v>24</v>
      </c>
      <c r="H11073" s="1" t="s">
        <v>60</v>
      </c>
      <c r="I11073" s="1">
        <v>762</v>
      </c>
      <c r="J11073" s="2">
        <f>VLOOKUP(Oliusala[[#This Row],[tegund]],Tegundir!$B$2:$D$19,3,FALSE)*Oliusala[[#This Row],[magn]]/1000</f>
        <v>0.65912999999999999</v>
      </c>
      <c r="K11073">
        <v>2018</v>
      </c>
      <c r="L11073" t="s">
        <v>1955</v>
      </c>
      <c r="M11073" s="144" t="s">
        <v>59</v>
      </c>
    </row>
    <row r="11074" spans="1:15" x14ac:dyDescent="0.2">
      <c r="A11074" t="s">
        <v>163</v>
      </c>
      <c r="B11074" s="144" t="s">
        <v>191</v>
      </c>
      <c r="C11074">
        <v>851</v>
      </c>
      <c r="D11074" t="str">
        <f>VLOOKUP(Oliusala[[#This Row],[postnumer]],Sveitarfelog[#All],4,FALSE)</f>
        <v>Ásahreppur,Rangárþing ytra</v>
      </c>
      <c r="E11074" t="str">
        <f>VLOOKUP(Oliusala[[#This Row],[postnumer]],Sveitarfelog[#All],5,FALSE)</f>
        <v>Suðurland</v>
      </c>
      <c r="F11074" t="s">
        <v>24</v>
      </c>
      <c r="G11074" t="s">
        <v>24</v>
      </c>
      <c r="H11074" t="s">
        <v>60</v>
      </c>
      <c r="I11074" s="1">
        <v>1847</v>
      </c>
      <c r="J11074" s="2">
        <f>VLOOKUP(Oliusala[[#This Row],[tegund]],Tegundir!$B$2:$D$19,3,FALSE)*Oliusala[[#This Row],[magn]]/1000</f>
        <v>1.597655</v>
      </c>
      <c r="K11074">
        <v>2018</v>
      </c>
      <c r="L11074" t="s">
        <v>18</v>
      </c>
      <c r="M11074" s="144" t="s">
        <v>59</v>
      </c>
    </row>
    <row r="11075" spans="1:15" x14ac:dyDescent="0.2">
      <c r="A11075" t="s">
        <v>63</v>
      </c>
      <c r="B11075" s="144" t="s">
        <v>190</v>
      </c>
      <c r="C11075">
        <v>851</v>
      </c>
      <c r="D11075" t="str">
        <f>VLOOKUP(Oliusala[[#This Row],[postnumer]],Sveitarfelog[#All],4,FALSE)</f>
        <v>Ásahreppur,Rangárþing ytra</v>
      </c>
      <c r="E11075" t="str">
        <f>VLOOKUP(Oliusala[[#This Row],[postnumer]],Sveitarfelog[#All],5,FALSE)</f>
        <v>Suðurland</v>
      </c>
      <c r="F11075" t="s">
        <v>24</v>
      </c>
      <c r="G11075" t="s">
        <v>24</v>
      </c>
      <c r="H11075" s="1" t="s">
        <v>58</v>
      </c>
      <c r="I11075" s="1">
        <v>128734</v>
      </c>
      <c r="J11075" s="2">
        <f>VLOOKUP(Oliusala[[#This Row],[tegund]],Tegundir!$B$2:$D$19,3,FALSE)*Oliusala[[#This Row],[magn]]/1000</f>
        <v>111.35491</v>
      </c>
      <c r="K11075">
        <v>2018</v>
      </c>
      <c r="L11075" t="s">
        <v>18</v>
      </c>
      <c r="M11075" s="144" t="s">
        <v>59</v>
      </c>
    </row>
    <row r="11076" spans="1:15" x14ac:dyDescent="0.2">
      <c r="A11076" t="s">
        <v>63</v>
      </c>
      <c r="B11076" s="144" t="s">
        <v>191</v>
      </c>
      <c r="C11076">
        <v>851</v>
      </c>
      <c r="D11076" t="str">
        <f>VLOOKUP(Oliusala[[#This Row],[postnumer]],Sveitarfelog[#All],4,FALSE)</f>
        <v>Ásahreppur,Rangárþing ytra</v>
      </c>
      <c r="E11076" t="str">
        <f>VLOOKUP(Oliusala[[#This Row],[postnumer]],Sveitarfelog[#All],5,FALSE)</f>
        <v>Suðurland</v>
      </c>
      <c r="F11076" t="s">
        <v>24</v>
      </c>
      <c r="G11076" t="s">
        <v>24</v>
      </c>
      <c r="H11076" t="s">
        <v>58</v>
      </c>
      <c r="I11076" s="1">
        <v>688016</v>
      </c>
      <c r="J11076" s="2">
        <f>VLOOKUP(Oliusala[[#This Row],[tegund]],Tegundir!$B$2:$D$19,3,FALSE)*Oliusala[[#This Row],[magn]]/1000</f>
        <v>595.13383999999996</v>
      </c>
      <c r="K11076">
        <v>2018</v>
      </c>
      <c r="L11076" t="s">
        <v>18</v>
      </c>
      <c r="M11076" s="144" t="s">
        <v>59</v>
      </c>
    </row>
    <row r="11077" spans="1:15" x14ac:dyDescent="0.2">
      <c r="A11077" t="s">
        <v>57</v>
      </c>
      <c r="B11077" s="144" t="s">
        <v>186</v>
      </c>
      <c r="C11077">
        <v>840</v>
      </c>
      <c r="D11077" t="str">
        <f>VLOOKUP(Oliusala[[#This Row],[postnumer]],Sveitarfelog[#All],4,FALSE)</f>
        <v>Bláskógabyggð,Grímsnes- og Grafningshreppur,Hrunamannahreppur,Skeiða- og Gnúpverjahreppur</v>
      </c>
      <c r="E11077" t="str">
        <f>VLOOKUP(Oliusala[[#This Row],[postnumer]],Sveitarfelog[#All],5,FALSE)</f>
        <v>Suðurland</v>
      </c>
      <c r="F11077" t="s">
        <v>25</v>
      </c>
      <c r="G11077" t="s">
        <v>24</v>
      </c>
      <c r="H11077" t="s">
        <v>60</v>
      </c>
      <c r="I11077" s="1">
        <v>59424</v>
      </c>
      <c r="J11077" s="2">
        <f>VLOOKUP(Oliusala[[#This Row],[tegund]],Tegundir!$B$2:$D$19,3,FALSE)*Oliusala[[#This Row],[magn]]/1000</f>
        <v>51.401760000000003</v>
      </c>
      <c r="K11077">
        <v>2018</v>
      </c>
      <c r="L11077" t="s">
        <v>1955</v>
      </c>
      <c r="M11077" s="144" t="s">
        <v>59</v>
      </c>
    </row>
    <row r="11078" spans="1:15" x14ac:dyDescent="0.2">
      <c r="A11078" t="s">
        <v>70</v>
      </c>
      <c r="B11078" s="144" t="s">
        <v>186</v>
      </c>
      <c r="C11078">
        <v>840</v>
      </c>
      <c r="D11078" t="str">
        <f>VLOOKUP(Oliusala[[#This Row],[postnumer]],Sveitarfelog[#All],4,FALSE)</f>
        <v>Bláskógabyggð,Grímsnes- og Grafningshreppur,Hrunamannahreppur,Skeiða- og Gnúpverjahreppur</v>
      </c>
      <c r="E11078" t="str">
        <f>VLOOKUP(Oliusala[[#This Row],[postnumer]],Sveitarfelog[#All],5,FALSE)</f>
        <v>Suðurland</v>
      </c>
      <c r="F11078" t="s">
        <v>25</v>
      </c>
      <c r="G11078" t="s">
        <v>24</v>
      </c>
      <c r="H11078" t="s">
        <v>60</v>
      </c>
      <c r="I11078" s="1">
        <v>49030</v>
      </c>
      <c r="J11078" s="2">
        <f>VLOOKUP(Oliusala[[#This Row],[tegund]],Tegundir!$B$2:$D$19,3,FALSE)*Oliusala[[#This Row],[magn]]/1000</f>
        <v>42.41095</v>
      </c>
      <c r="K11078">
        <v>2018</v>
      </c>
      <c r="L11078" t="s">
        <v>1955</v>
      </c>
      <c r="M11078" s="144" t="s">
        <v>59</v>
      </c>
    </row>
    <row r="11079" spans="1:15" x14ac:dyDescent="0.2">
      <c r="A11079" t="s">
        <v>57</v>
      </c>
      <c r="B11079" s="144" t="s">
        <v>188</v>
      </c>
      <c r="C11079">
        <v>845</v>
      </c>
      <c r="D11079" t="str">
        <f>VLOOKUP(Oliusala[[#This Row],[postnumer]],Sveitarfelog[#All],4,FALSE)</f>
        <v>Bláskógabyggð,Grímsnes- og Grafningshreppur,Hrunamannahreppur,Skeiða- og Gnúpverjahreppur</v>
      </c>
      <c r="E11079" t="str">
        <f>VLOOKUP(Oliusala[[#This Row],[postnumer]],Sveitarfelog[#All],5,FALSE)</f>
        <v>Suðurland</v>
      </c>
      <c r="F11079" t="s">
        <v>25</v>
      </c>
      <c r="G11079" t="s">
        <v>24</v>
      </c>
      <c r="H11079" t="s">
        <v>60</v>
      </c>
      <c r="I11079" s="1">
        <v>374750</v>
      </c>
      <c r="J11079" s="2">
        <f>VLOOKUP(Oliusala[[#This Row],[tegund]],Tegundir!$B$2:$D$19,3,FALSE)*Oliusala[[#This Row],[magn]]/1000</f>
        <v>324.15875</v>
      </c>
      <c r="K11079">
        <v>2018</v>
      </c>
      <c r="L11079" t="s">
        <v>1955</v>
      </c>
      <c r="M11079" s="144" t="s">
        <v>59</v>
      </c>
    </row>
    <row r="11080" spans="1:15" x14ac:dyDescent="0.2">
      <c r="A11080" t="s">
        <v>70</v>
      </c>
      <c r="B11080" s="144" t="s">
        <v>188</v>
      </c>
      <c r="C11080">
        <v>845</v>
      </c>
      <c r="D11080" t="str">
        <f>VLOOKUP(Oliusala[[#This Row],[postnumer]],Sveitarfelog[#All],4,FALSE)</f>
        <v>Bláskógabyggð,Grímsnes- og Grafningshreppur,Hrunamannahreppur,Skeiða- og Gnúpverjahreppur</v>
      </c>
      <c r="E11080" t="str">
        <f>VLOOKUP(Oliusala[[#This Row],[postnumer]],Sveitarfelog[#All],5,FALSE)</f>
        <v>Suðurland</v>
      </c>
      <c r="F11080" t="s">
        <v>25</v>
      </c>
      <c r="G11080" t="s">
        <v>24</v>
      </c>
      <c r="H11080" t="s">
        <v>60</v>
      </c>
      <c r="I11080" s="1">
        <v>288609</v>
      </c>
      <c r="J11080" s="2">
        <f>VLOOKUP(Oliusala[[#This Row],[tegund]],Tegundir!$B$2:$D$19,3,FALSE)*Oliusala[[#This Row],[magn]]/1000</f>
        <v>249.64678499999999</v>
      </c>
      <c r="K11080">
        <v>2018</v>
      </c>
      <c r="L11080" t="s">
        <v>1955</v>
      </c>
      <c r="M11080" s="144" t="s">
        <v>59</v>
      </c>
    </row>
    <row r="11081" spans="1:15" x14ac:dyDescent="0.2">
      <c r="A11081" t="s">
        <v>57</v>
      </c>
      <c r="B11081" s="144" t="s">
        <v>192</v>
      </c>
      <c r="C11081">
        <v>860</v>
      </c>
      <c r="D11081" t="str">
        <f>VLOOKUP(Oliusala[[#This Row],[postnumer]],Sveitarfelog[#All],4,FALSE)</f>
        <v>Rangárþing eystra</v>
      </c>
      <c r="E11081" t="str">
        <f>VLOOKUP(Oliusala[[#This Row],[postnumer]],Sveitarfelog[#All],5,FALSE)</f>
        <v>Suðurland</v>
      </c>
      <c r="F11081" t="s">
        <v>30</v>
      </c>
      <c r="G11081" t="s">
        <v>24</v>
      </c>
      <c r="H11081" t="s">
        <v>60</v>
      </c>
      <c r="I11081" s="1">
        <v>3098</v>
      </c>
      <c r="J11081" s="2">
        <f>VLOOKUP(Oliusala[[#This Row],[tegund]],Tegundir!$B$2:$D$19,3,FALSE)*Oliusala[[#This Row],[magn]]/1000</f>
        <v>2.67977</v>
      </c>
      <c r="K11081">
        <v>2018</v>
      </c>
      <c r="L11081" t="s">
        <v>19</v>
      </c>
      <c r="M11081" s="144" t="s">
        <v>59</v>
      </c>
      <c r="O11081" s="144" t="s">
        <v>1998</v>
      </c>
    </row>
    <row r="11082" spans="1:15" x14ac:dyDescent="0.2">
      <c r="A11082" t="s">
        <v>63</v>
      </c>
      <c r="B11082" s="144" t="s">
        <v>192</v>
      </c>
      <c r="C11082">
        <v>860</v>
      </c>
      <c r="D11082" t="str">
        <f>VLOOKUP(Oliusala[[#This Row],[postnumer]],Sveitarfelog[#All],4,FALSE)</f>
        <v>Rangárþing eystra</v>
      </c>
      <c r="E11082" t="str">
        <f>VLOOKUP(Oliusala[[#This Row],[postnumer]],Sveitarfelog[#All],5,FALSE)</f>
        <v>Suðurland</v>
      </c>
      <c r="F11082" t="s">
        <v>24</v>
      </c>
      <c r="G11082" t="s">
        <v>24</v>
      </c>
      <c r="H11082" t="s">
        <v>58</v>
      </c>
      <c r="I11082" s="1">
        <v>2971688</v>
      </c>
      <c r="J11082" s="2">
        <f>VLOOKUP(Oliusala[[#This Row],[tegund]],Tegundir!$B$2:$D$19,3,FALSE)*Oliusala[[#This Row],[magn]]/1000</f>
        <v>2570.5101199999999</v>
      </c>
      <c r="K11082">
        <v>2018</v>
      </c>
      <c r="L11082" t="s">
        <v>18</v>
      </c>
      <c r="M11082" s="144" t="s">
        <v>59</v>
      </c>
    </row>
    <row r="11083" spans="1:15" x14ac:dyDescent="0.2">
      <c r="A11083" t="s">
        <v>163</v>
      </c>
      <c r="B11083" s="144" t="s">
        <v>163</v>
      </c>
      <c r="C11083">
        <v>850</v>
      </c>
      <c r="D11083" t="str">
        <f>VLOOKUP(Oliusala[[#This Row],[postnumer]],Sveitarfelog[#All],4,FALSE)</f>
        <v>Ásahreppur,Rangárþing ytra</v>
      </c>
      <c r="E11083" t="str">
        <f>VLOOKUP(Oliusala[[#This Row],[postnumer]],Sveitarfelog[#All],5,FALSE)</f>
        <v>Suðurland</v>
      </c>
      <c r="F11083" t="s">
        <v>25</v>
      </c>
      <c r="G11083" t="s">
        <v>24</v>
      </c>
      <c r="H11083" s="1" t="s">
        <v>58</v>
      </c>
      <c r="I11083" s="1">
        <v>344171</v>
      </c>
      <c r="J11083" s="2">
        <f>VLOOKUP(Oliusala[[#This Row],[tegund]],Tegundir!$B$2:$D$19,3,FALSE)*Oliusala[[#This Row],[magn]]/1000</f>
        <v>297.70791499999996</v>
      </c>
      <c r="K11083">
        <v>2018</v>
      </c>
      <c r="L11083" t="s">
        <v>1955</v>
      </c>
      <c r="M11083" s="144" t="s">
        <v>59</v>
      </c>
    </row>
    <row r="11084" spans="1:15" x14ac:dyDescent="0.2">
      <c r="A11084" t="s">
        <v>57</v>
      </c>
      <c r="B11084" s="144" t="s">
        <v>163</v>
      </c>
      <c r="C11084">
        <v>850</v>
      </c>
      <c r="D11084" t="str">
        <f>VLOOKUP(Oliusala[[#This Row],[postnumer]],Sveitarfelog[#All],4,FALSE)</f>
        <v>Ásahreppur,Rangárþing ytra</v>
      </c>
      <c r="E11084" t="str">
        <f>VLOOKUP(Oliusala[[#This Row],[postnumer]],Sveitarfelog[#All],5,FALSE)</f>
        <v>Suðurland</v>
      </c>
      <c r="F11084" t="s">
        <v>25</v>
      </c>
      <c r="G11084" t="s">
        <v>24</v>
      </c>
      <c r="H11084" s="1" t="s">
        <v>60</v>
      </c>
      <c r="I11084" s="1">
        <v>305233</v>
      </c>
      <c r="J11084" s="2">
        <f>VLOOKUP(Oliusala[[#This Row],[tegund]],Tegundir!$B$2:$D$19,3,FALSE)*Oliusala[[#This Row],[magn]]/1000</f>
        <v>264.026545</v>
      </c>
      <c r="K11084">
        <v>2018</v>
      </c>
      <c r="L11084" t="s">
        <v>1955</v>
      </c>
      <c r="M11084" s="144" t="s">
        <v>59</v>
      </c>
    </row>
    <row r="11085" spans="1:15" x14ac:dyDescent="0.2">
      <c r="A11085" t="s">
        <v>163</v>
      </c>
      <c r="B11085" s="144" t="s">
        <v>193</v>
      </c>
      <c r="C11085">
        <v>861</v>
      </c>
      <c r="D11085" t="str">
        <f>VLOOKUP(Oliusala[[#This Row],[postnumer]],Sveitarfelog[#All],4,FALSE)</f>
        <v>Rangárþing eystra</v>
      </c>
      <c r="E11085" t="str">
        <f>VLOOKUP(Oliusala[[#This Row],[postnumer]],Sveitarfelog[#All],5,FALSE)</f>
        <v>Suðurland</v>
      </c>
      <c r="F11085" t="s">
        <v>24</v>
      </c>
      <c r="G11085" t="s">
        <v>24</v>
      </c>
      <c r="H11085" t="s">
        <v>60</v>
      </c>
      <c r="I11085" s="1">
        <v>12290</v>
      </c>
      <c r="J11085" s="2">
        <f>VLOOKUP(Oliusala[[#This Row],[tegund]],Tegundir!$B$2:$D$19,3,FALSE)*Oliusala[[#This Row],[magn]]/1000</f>
        <v>10.630850000000001</v>
      </c>
      <c r="K11085">
        <v>2018</v>
      </c>
      <c r="L11085" t="s">
        <v>1955</v>
      </c>
      <c r="M11085" s="144" t="s">
        <v>59</v>
      </c>
    </row>
    <row r="11086" spans="1:15" x14ac:dyDescent="0.2">
      <c r="A11086" t="s">
        <v>57</v>
      </c>
      <c r="B11086" s="144" t="s">
        <v>193</v>
      </c>
      <c r="C11086">
        <v>861</v>
      </c>
      <c r="D11086" t="str">
        <f>VLOOKUP(Oliusala[[#This Row],[postnumer]],Sveitarfelog[#All],4,FALSE)</f>
        <v>Rangárþing eystra</v>
      </c>
      <c r="E11086" t="str">
        <f>VLOOKUP(Oliusala[[#This Row],[postnumer]],Sveitarfelog[#All],5,FALSE)</f>
        <v>Suðurland</v>
      </c>
      <c r="F11086" t="s">
        <v>24</v>
      </c>
      <c r="G11086" t="s">
        <v>24</v>
      </c>
      <c r="H11086" t="s">
        <v>60</v>
      </c>
      <c r="I11086" s="1">
        <v>14526</v>
      </c>
      <c r="J11086" s="2">
        <f>VLOOKUP(Oliusala[[#This Row],[tegund]],Tegundir!$B$2:$D$19,3,FALSE)*Oliusala[[#This Row],[magn]]/1000</f>
        <v>12.56499</v>
      </c>
      <c r="K11086">
        <v>2018</v>
      </c>
      <c r="L11086" t="s">
        <v>1955</v>
      </c>
      <c r="M11086" s="144" t="s">
        <v>59</v>
      </c>
    </row>
    <row r="11087" spans="1:15" x14ac:dyDescent="0.2">
      <c r="A11087" t="s">
        <v>163</v>
      </c>
      <c r="B11087" s="144" t="s">
        <v>191</v>
      </c>
      <c r="C11087">
        <v>851</v>
      </c>
      <c r="D11087" t="str">
        <f>VLOOKUP(Oliusala[[#This Row],[postnumer]],Sveitarfelog[#All],4,FALSE)</f>
        <v>Ásahreppur,Rangárþing ytra</v>
      </c>
      <c r="E11087" t="str">
        <f>VLOOKUP(Oliusala[[#This Row],[postnumer]],Sveitarfelog[#All],5,FALSE)</f>
        <v>Suðurland</v>
      </c>
      <c r="F11087" t="s">
        <v>25</v>
      </c>
      <c r="G11087" t="s">
        <v>24</v>
      </c>
      <c r="H11087" t="s">
        <v>60</v>
      </c>
      <c r="I11087" s="1">
        <v>211696</v>
      </c>
      <c r="J11087" s="2">
        <f>VLOOKUP(Oliusala[[#This Row],[tegund]],Tegundir!$B$2:$D$19,3,FALSE)*Oliusala[[#This Row],[magn]]/1000</f>
        <v>183.11704</v>
      </c>
      <c r="K11087">
        <v>2018</v>
      </c>
      <c r="L11087" t="s">
        <v>1955</v>
      </c>
      <c r="M11087" s="144" t="s">
        <v>59</v>
      </c>
    </row>
    <row r="11088" spans="1:15" x14ac:dyDescent="0.2">
      <c r="A11088" t="s">
        <v>57</v>
      </c>
      <c r="B11088" s="144" t="s">
        <v>192</v>
      </c>
      <c r="C11088">
        <v>860</v>
      </c>
      <c r="D11088" t="str">
        <f>VLOOKUP(Oliusala[[#This Row],[postnumer]],Sveitarfelog[#All],4,FALSE)</f>
        <v>Rangárþing eystra</v>
      </c>
      <c r="E11088" t="str">
        <f>VLOOKUP(Oliusala[[#This Row],[postnumer]],Sveitarfelog[#All],5,FALSE)</f>
        <v>Suðurland</v>
      </c>
      <c r="F11088" t="s">
        <v>24</v>
      </c>
      <c r="G11088" t="s">
        <v>24</v>
      </c>
      <c r="H11088" s="1" t="s">
        <v>60</v>
      </c>
      <c r="I11088" s="1">
        <v>176964</v>
      </c>
      <c r="J11088" s="2">
        <f>VLOOKUP(Oliusala[[#This Row],[tegund]],Tegundir!$B$2:$D$19,3,FALSE)*Oliusala[[#This Row],[magn]]/1000</f>
        <v>153.07386</v>
      </c>
      <c r="K11088">
        <v>2018</v>
      </c>
      <c r="L11088" t="s">
        <v>1955</v>
      </c>
      <c r="M11088" s="144" t="s">
        <v>59</v>
      </c>
    </row>
    <row r="11089" spans="1:14" x14ac:dyDescent="0.2">
      <c r="A11089" t="s">
        <v>57</v>
      </c>
      <c r="B11089" s="144" t="s">
        <v>191</v>
      </c>
      <c r="C11089">
        <v>851</v>
      </c>
      <c r="D11089" t="str">
        <f>VLOOKUP(Oliusala[[#This Row],[postnumer]],Sveitarfelog[#All],4,FALSE)</f>
        <v>Ásahreppur,Rangárþing ytra</v>
      </c>
      <c r="E11089" t="str">
        <f>VLOOKUP(Oliusala[[#This Row],[postnumer]],Sveitarfelog[#All],5,FALSE)</f>
        <v>Suðurland</v>
      </c>
      <c r="F11089" t="s">
        <v>25</v>
      </c>
      <c r="G11089" t="s">
        <v>24</v>
      </c>
      <c r="H11089" t="s">
        <v>60</v>
      </c>
      <c r="I11089" s="1">
        <v>74570</v>
      </c>
      <c r="J11089" s="2">
        <f>VLOOKUP(Oliusala[[#This Row],[tegund]],Tegundir!$B$2:$D$19,3,FALSE)*Oliusala[[#This Row],[magn]]/1000</f>
        <v>64.503050000000002</v>
      </c>
      <c r="K11089">
        <v>2018</v>
      </c>
      <c r="L11089" t="s">
        <v>1955</v>
      </c>
      <c r="M11089" s="144" t="s">
        <v>59</v>
      </c>
    </row>
    <row r="11090" spans="1:14" x14ac:dyDescent="0.2">
      <c r="A11090" t="s">
        <v>69</v>
      </c>
      <c r="B11090" s="144" t="s">
        <v>194</v>
      </c>
      <c r="C11090">
        <v>870</v>
      </c>
      <c r="D11090" t="str">
        <f>VLOOKUP(Oliusala[[#This Row],[postnumer]],Sveitarfelog[#All],4,FALSE)</f>
        <v>Mýrdalshreppur</v>
      </c>
      <c r="E11090" t="str">
        <f>VLOOKUP(Oliusala[[#This Row],[postnumer]],Sveitarfelog[#All],5,FALSE)</f>
        <v>Suðurland</v>
      </c>
      <c r="F11090" t="s">
        <v>24</v>
      </c>
      <c r="G11090" t="s">
        <v>24</v>
      </c>
      <c r="H11090" s="1" t="s">
        <v>60</v>
      </c>
      <c r="I11090" s="1">
        <v>2308</v>
      </c>
      <c r="J11090" s="2">
        <f>VLOOKUP(Oliusala[[#This Row],[tegund]],Tegundir!$B$2:$D$19,3,FALSE)*Oliusala[[#This Row],[magn]]/1000</f>
        <v>1.9964200000000001</v>
      </c>
      <c r="K11090">
        <v>2018</v>
      </c>
      <c r="L11090" t="s">
        <v>18</v>
      </c>
      <c r="M11090" s="144" t="s">
        <v>59</v>
      </c>
    </row>
    <row r="11091" spans="1:14" x14ac:dyDescent="0.2">
      <c r="A11091" t="s">
        <v>163</v>
      </c>
      <c r="B11091" s="144" t="s">
        <v>194</v>
      </c>
      <c r="C11091">
        <v>870</v>
      </c>
      <c r="D11091" t="str">
        <f>VLOOKUP(Oliusala[[#This Row],[postnumer]],Sveitarfelog[#All],4,FALSE)</f>
        <v>Mýrdalshreppur</v>
      </c>
      <c r="E11091" t="str">
        <f>VLOOKUP(Oliusala[[#This Row],[postnumer]],Sveitarfelog[#All],5,FALSE)</f>
        <v>Suðurland</v>
      </c>
      <c r="F11091" t="s">
        <v>24</v>
      </c>
      <c r="G11091" t="s">
        <v>24</v>
      </c>
      <c r="H11091" s="1" t="s">
        <v>60</v>
      </c>
      <c r="I11091" s="1">
        <v>12688</v>
      </c>
      <c r="J11091" s="2">
        <f>VLOOKUP(Oliusala[[#This Row],[tegund]],Tegundir!$B$2:$D$19,3,FALSE)*Oliusala[[#This Row],[magn]]/1000</f>
        <v>10.975119999999999</v>
      </c>
      <c r="K11091">
        <v>2018</v>
      </c>
      <c r="L11091" t="s">
        <v>18</v>
      </c>
      <c r="M11091" s="144" t="s">
        <v>59</v>
      </c>
    </row>
    <row r="11092" spans="1:14" x14ac:dyDescent="0.2">
      <c r="A11092" t="s">
        <v>57</v>
      </c>
      <c r="B11092" s="144" t="s">
        <v>194</v>
      </c>
      <c r="C11092">
        <v>870</v>
      </c>
      <c r="D11092" t="str">
        <f>VLOOKUP(Oliusala[[#This Row],[postnumer]],Sveitarfelog[#All],4,FALSE)</f>
        <v>Mýrdalshreppur</v>
      </c>
      <c r="E11092" t="str">
        <f>VLOOKUP(Oliusala[[#This Row],[postnumer]],Sveitarfelog[#All],5,FALSE)</f>
        <v>Suðurland</v>
      </c>
      <c r="F11092" t="s">
        <v>24</v>
      </c>
      <c r="G11092" t="s">
        <v>24</v>
      </c>
      <c r="H11092" s="1" t="s">
        <v>60</v>
      </c>
      <c r="I11092" s="1">
        <v>44084</v>
      </c>
      <c r="J11092" s="2">
        <f>VLOOKUP(Oliusala[[#This Row],[tegund]],Tegundir!$B$2:$D$19,3,FALSE)*Oliusala[[#This Row],[magn]]/1000</f>
        <v>38.132659999999994</v>
      </c>
      <c r="K11092">
        <v>2018</v>
      </c>
      <c r="L11092" t="s">
        <v>18</v>
      </c>
      <c r="M11092" s="144" t="s">
        <v>59</v>
      </c>
    </row>
    <row r="11093" spans="1:14" x14ac:dyDescent="0.2">
      <c r="A11093" t="s">
        <v>63</v>
      </c>
      <c r="B11093" s="144" t="s">
        <v>194</v>
      </c>
      <c r="C11093">
        <v>870</v>
      </c>
      <c r="D11093" t="str">
        <f>VLOOKUP(Oliusala[[#This Row],[postnumer]],Sveitarfelog[#All],4,FALSE)</f>
        <v>Mýrdalshreppur</v>
      </c>
      <c r="E11093" t="str">
        <f>VLOOKUP(Oliusala[[#This Row],[postnumer]],Sveitarfelog[#All],5,FALSE)</f>
        <v>Suðurland</v>
      </c>
      <c r="F11093" t="s">
        <v>24</v>
      </c>
      <c r="G11093" t="s">
        <v>24</v>
      </c>
      <c r="H11093" t="s">
        <v>58</v>
      </c>
      <c r="I11093" s="1">
        <v>2608350</v>
      </c>
      <c r="J11093" s="2">
        <f>VLOOKUP(Oliusala[[#This Row],[tegund]],Tegundir!$B$2:$D$19,3,FALSE)*Oliusala[[#This Row],[magn]]/1000</f>
        <v>2256.2227499999999</v>
      </c>
      <c r="K11093">
        <v>2018</v>
      </c>
      <c r="L11093" t="s">
        <v>18</v>
      </c>
      <c r="M11093" s="144" t="s">
        <v>59</v>
      </c>
    </row>
    <row r="11094" spans="1:14" x14ac:dyDescent="0.2">
      <c r="A11094" t="s">
        <v>163</v>
      </c>
      <c r="B11094" s="144" t="s">
        <v>192</v>
      </c>
      <c r="C11094">
        <v>860</v>
      </c>
      <c r="D11094" t="str">
        <f>VLOOKUP(Oliusala[[#This Row],[postnumer]],Sveitarfelog[#All],4,FALSE)</f>
        <v>Rangárþing eystra</v>
      </c>
      <c r="E11094" t="str">
        <f>VLOOKUP(Oliusala[[#This Row],[postnumer]],Sveitarfelog[#All],5,FALSE)</f>
        <v>Suðurland</v>
      </c>
      <c r="F11094" t="s">
        <v>25</v>
      </c>
      <c r="G11094" t="s">
        <v>24</v>
      </c>
      <c r="H11094" s="1" t="s">
        <v>60</v>
      </c>
      <c r="I11094" s="1">
        <v>73445</v>
      </c>
      <c r="J11094" s="2">
        <f>VLOOKUP(Oliusala[[#This Row],[tegund]],Tegundir!$B$2:$D$19,3,FALSE)*Oliusala[[#This Row],[magn]]/1000</f>
        <v>63.529925000000006</v>
      </c>
      <c r="K11094">
        <v>2018</v>
      </c>
      <c r="L11094" t="s">
        <v>1955</v>
      </c>
      <c r="M11094" s="144" t="s">
        <v>59</v>
      </c>
    </row>
    <row r="11095" spans="1:14" x14ac:dyDescent="0.2">
      <c r="A11095" t="s">
        <v>57</v>
      </c>
      <c r="B11095" s="144" t="s">
        <v>192</v>
      </c>
      <c r="C11095">
        <v>860</v>
      </c>
      <c r="D11095" t="str">
        <f>VLOOKUP(Oliusala[[#This Row],[postnumer]],Sveitarfelog[#All],4,FALSE)</f>
        <v>Rangárþing eystra</v>
      </c>
      <c r="E11095" t="str">
        <f>VLOOKUP(Oliusala[[#This Row],[postnumer]],Sveitarfelog[#All],5,FALSE)</f>
        <v>Suðurland</v>
      </c>
      <c r="F11095" t="s">
        <v>25</v>
      </c>
      <c r="G11095" t="s">
        <v>24</v>
      </c>
      <c r="H11095" s="1" t="s">
        <v>60</v>
      </c>
      <c r="I11095" s="1">
        <v>582927</v>
      </c>
      <c r="J11095" s="2">
        <f>VLOOKUP(Oliusala[[#This Row],[tegund]],Tegundir!$B$2:$D$19,3,FALSE)*Oliusala[[#This Row],[magn]]/1000</f>
        <v>504.231855</v>
      </c>
      <c r="K11095">
        <v>2018</v>
      </c>
      <c r="L11095" t="s">
        <v>1955</v>
      </c>
      <c r="M11095" s="144" t="s">
        <v>59</v>
      </c>
    </row>
    <row r="11096" spans="1:14" x14ac:dyDescent="0.2">
      <c r="A11096" t="s">
        <v>163</v>
      </c>
      <c r="B11096" s="144" t="s">
        <v>193</v>
      </c>
      <c r="C11096">
        <v>861</v>
      </c>
      <c r="D11096" t="str">
        <f>VLOOKUP(Oliusala[[#This Row],[postnumer]],Sveitarfelog[#All],4,FALSE)</f>
        <v>Rangárþing eystra</v>
      </c>
      <c r="E11096" t="str">
        <f>VLOOKUP(Oliusala[[#This Row],[postnumer]],Sveitarfelog[#All],5,FALSE)</f>
        <v>Suðurland</v>
      </c>
      <c r="F11096" t="s">
        <v>25</v>
      </c>
      <c r="G11096" t="s">
        <v>24</v>
      </c>
      <c r="H11096" s="1" t="s">
        <v>60</v>
      </c>
      <c r="I11096" s="1">
        <v>83069</v>
      </c>
      <c r="J11096" s="2">
        <f>VLOOKUP(Oliusala[[#This Row],[tegund]],Tegundir!$B$2:$D$19,3,FALSE)*Oliusala[[#This Row],[magn]]/1000</f>
        <v>71.854685000000003</v>
      </c>
      <c r="K11096">
        <v>2018</v>
      </c>
      <c r="L11096" t="s">
        <v>1955</v>
      </c>
      <c r="M11096" s="144" t="s">
        <v>59</v>
      </c>
    </row>
    <row r="11097" spans="1:14" x14ac:dyDescent="0.2">
      <c r="A11097" t="s">
        <v>57</v>
      </c>
      <c r="B11097" s="144" t="s">
        <v>193</v>
      </c>
      <c r="C11097">
        <v>861</v>
      </c>
      <c r="D11097" t="str">
        <f>VLOOKUP(Oliusala[[#This Row],[postnumer]],Sveitarfelog[#All],4,FALSE)</f>
        <v>Rangárþing eystra</v>
      </c>
      <c r="E11097" t="str">
        <f>VLOOKUP(Oliusala[[#This Row],[postnumer]],Sveitarfelog[#All],5,FALSE)</f>
        <v>Suðurland</v>
      </c>
      <c r="F11097" t="s">
        <v>25</v>
      </c>
      <c r="G11097" t="s">
        <v>24</v>
      </c>
      <c r="H11097" s="1" t="s">
        <v>60</v>
      </c>
      <c r="I11097" s="1">
        <v>141844</v>
      </c>
      <c r="J11097" s="2">
        <f>VLOOKUP(Oliusala[[#This Row],[tegund]],Tegundir!$B$2:$D$19,3,FALSE)*Oliusala[[#This Row],[magn]]/1000</f>
        <v>122.69506</v>
      </c>
      <c r="K11097">
        <v>2018</v>
      </c>
      <c r="L11097" t="s">
        <v>1955</v>
      </c>
      <c r="M11097" s="144" t="s">
        <v>59</v>
      </c>
    </row>
    <row r="11098" spans="1:14" x14ac:dyDescent="0.2">
      <c r="A11098" t="s">
        <v>69</v>
      </c>
      <c r="B11098" s="144" t="s">
        <v>194</v>
      </c>
      <c r="C11098">
        <v>870</v>
      </c>
      <c r="D11098" t="str">
        <f>VLOOKUP(Oliusala[[#This Row],[postnumer]],Sveitarfelog[#All],4,FALSE)</f>
        <v>Mýrdalshreppur</v>
      </c>
      <c r="E11098" t="str">
        <f>VLOOKUP(Oliusala[[#This Row],[postnumer]],Sveitarfelog[#All],5,FALSE)</f>
        <v>Suðurland</v>
      </c>
      <c r="F11098" t="s">
        <v>25</v>
      </c>
      <c r="G11098" t="s">
        <v>24</v>
      </c>
      <c r="H11098" s="1" t="s">
        <v>60</v>
      </c>
      <c r="I11098" s="1">
        <v>1711</v>
      </c>
      <c r="J11098" s="2">
        <f>VLOOKUP(Oliusala[[#This Row],[tegund]],Tegundir!$B$2:$D$19,3,FALSE)*Oliusala[[#This Row],[magn]]/1000</f>
        <v>1.4800149999999999</v>
      </c>
      <c r="K11098">
        <v>2018</v>
      </c>
      <c r="L11098" t="s">
        <v>1955</v>
      </c>
      <c r="M11098" s="144" t="s">
        <v>59</v>
      </c>
    </row>
    <row r="11099" spans="1:14" x14ac:dyDescent="0.2">
      <c r="A11099" t="s">
        <v>163</v>
      </c>
      <c r="B11099" s="144" t="s">
        <v>194</v>
      </c>
      <c r="C11099">
        <v>870</v>
      </c>
      <c r="D11099" t="str">
        <f>VLOOKUP(Oliusala[[#This Row],[postnumer]],Sveitarfelog[#All],4,FALSE)</f>
        <v>Mýrdalshreppur</v>
      </c>
      <c r="E11099" t="str">
        <f>VLOOKUP(Oliusala[[#This Row],[postnumer]],Sveitarfelog[#All],5,FALSE)</f>
        <v>Suðurland</v>
      </c>
      <c r="F11099" t="s">
        <v>25</v>
      </c>
      <c r="G11099" t="s">
        <v>24</v>
      </c>
      <c r="H11099" s="1" t="s">
        <v>60</v>
      </c>
      <c r="I11099" s="1">
        <v>76016</v>
      </c>
      <c r="J11099" s="2">
        <f>VLOOKUP(Oliusala[[#This Row],[tegund]],Tegundir!$B$2:$D$19,3,FALSE)*Oliusala[[#This Row],[magn]]/1000</f>
        <v>65.753839999999997</v>
      </c>
      <c r="K11099">
        <v>2018</v>
      </c>
      <c r="L11099" t="s">
        <v>1955</v>
      </c>
      <c r="M11099" s="144" t="s">
        <v>59</v>
      </c>
    </row>
    <row r="11100" spans="1:14" x14ac:dyDescent="0.2">
      <c r="A11100" t="s">
        <v>57</v>
      </c>
      <c r="B11100" s="144" t="s">
        <v>194</v>
      </c>
      <c r="C11100">
        <v>870</v>
      </c>
      <c r="D11100" t="str">
        <f>VLOOKUP(Oliusala[[#This Row],[postnumer]],Sveitarfelog[#All],4,FALSE)</f>
        <v>Mýrdalshreppur</v>
      </c>
      <c r="E11100" t="str">
        <f>VLOOKUP(Oliusala[[#This Row],[postnumer]],Sveitarfelog[#All],5,FALSE)</f>
        <v>Suðurland</v>
      </c>
      <c r="F11100" t="s">
        <v>25</v>
      </c>
      <c r="G11100" t="s">
        <v>24</v>
      </c>
      <c r="H11100" s="1" t="s">
        <v>60</v>
      </c>
      <c r="I11100" s="1">
        <v>204368</v>
      </c>
      <c r="J11100" s="2">
        <f>VLOOKUP(Oliusala[[#This Row],[tegund]],Tegundir!$B$2:$D$19,3,FALSE)*Oliusala[[#This Row],[magn]]/1000</f>
        <v>176.77832000000001</v>
      </c>
      <c r="K11100">
        <v>2018</v>
      </c>
      <c r="L11100" t="s">
        <v>1955</v>
      </c>
      <c r="M11100" s="144" t="s">
        <v>59</v>
      </c>
    </row>
    <row r="11101" spans="1:14" x14ac:dyDescent="0.2">
      <c r="A11101" t="s">
        <v>63</v>
      </c>
      <c r="B11101" s="144" t="s">
        <v>195</v>
      </c>
      <c r="C11101">
        <v>880</v>
      </c>
      <c r="D11101" t="str">
        <f>VLOOKUP(Oliusala[[#This Row],[postnumer]],Sveitarfelog[#All],4,FALSE)</f>
        <v>Skaftárhreppur</v>
      </c>
      <c r="E11101" t="str">
        <f>VLOOKUP(Oliusala[[#This Row],[postnumer]],Sveitarfelog[#All],5,FALSE)</f>
        <v>Suðurland</v>
      </c>
      <c r="F11101" t="s">
        <v>25</v>
      </c>
      <c r="G11101" t="s">
        <v>24</v>
      </c>
      <c r="H11101" t="s">
        <v>58</v>
      </c>
      <c r="I11101" s="1">
        <v>56942</v>
      </c>
      <c r="J11101" s="2">
        <f>VLOOKUP(Oliusala[[#This Row],[tegund]],Tegundir!$B$2:$D$19,3,FALSE)*Oliusala[[#This Row],[magn]]/1000</f>
        <v>49.254829999999998</v>
      </c>
      <c r="K11101">
        <v>2018</v>
      </c>
      <c r="L11101" t="s">
        <v>1955</v>
      </c>
      <c r="M11101" s="144" t="s">
        <v>59</v>
      </c>
    </row>
    <row r="11102" spans="1:14" x14ac:dyDescent="0.2">
      <c r="A11102" t="s">
        <v>57</v>
      </c>
      <c r="B11102" s="144" t="s">
        <v>195</v>
      </c>
      <c r="C11102">
        <v>880</v>
      </c>
      <c r="D11102" t="str">
        <f>VLOOKUP(Oliusala[[#This Row],[postnumer]],Sveitarfelog[#All],4,FALSE)</f>
        <v>Skaftárhreppur</v>
      </c>
      <c r="E11102" t="str">
        <f>VLOOKUP(Oliusala[[#This Row],[postnumer]],Sveitarfelog[#All],5,FALSE)</f>
        <v>Suðurland</v>
      </c>
      <c r="F11102" t="s">
        <v>24</v>
      </c>
      <c r="G11102" t="s">
        <v>24</v>
      </c>
      <c r="H11102" t="s">
        <v>60</v>
      </c>
      <c r="I11102" s="1">
        <v>6719</v>
      </c>
      <c r="J11102" s="2">
        <f>VLOOKUP(Oliusala[[#This Row],[tegund]],Tegundir!$B$2:$D$19,3,FALSE)*Oliusala[[#This Row],[magn]]/1000</f>
        <v>5.8119349999999992</v>
      </c>
      <c r="K11102">
        <v>2018</v>
      </c>
      <c r="L11102" t="s">
        <v>18</v>
      </c>
      <c r="M11102" s="144" t="s">
        <v>59</v>
      </c>
    </row>
    <row r="11103" spans="1:14" x14ac:dyDescent="0.2">
      <c r="A11103" t="s">
        <v>63</v>
      </c>
      <c r="B11103" s="144" t="s">
        <v>195</v>
      </c>
      <c r="C11103">
        <v>880</v>
      </c>
      <c r="D11103" t="str">
        <f>VLOOKUP(Oliusala[[#This Row],[postnumer]],Sveitarfelog[#All],4,FALSE)</f>
        <v>Skaftárhreppur</v>
      </c>
      <c r="E11103" t="str">
        <f>VLOOKUP(Oliusala[[#This Row],[postnumer]],Sveitarfelog[#All],5,FALSE)</f>
        <v>Suðurland</v>
      </c>
      <c r="F11103" t="s">
        <v>24</v>
      </c>
      <c r="G11103" t="s">
        <v>24</v>
      </c>
      <c r="H11103" t="s">
        <v>58</v>
      </c>
      <c r="I11103" s="1">
        <v>289569.5</v>
      </c>
      <c r="J11103" s="2">
        <f>VLOOKUP(Oliusala[[#This Row],[tegund]],Tegundir!$B$2:$D$19,3,FALSE)*Oliusala[[#This Row],[magn]]/1000</f>
        <v>250.47761749999998</v>
      </c>
      <c r="K11103">
        <v>2018</v>
      </c>
      <c r="L11103" t="s">
        <v>1955</v>
      </c>
      <c r="M11103" s="144" t="s">
        <v>59</v>
      </c>
      <c r="N11103" s="144" t="s">
        <v>1939</v>
      </c>
    </row>
    <row r="11104" spans="1:14" x14ac:dyDescent="0.2">
      <c r="A11104" t="s">
        <v>63</v>
      </c>
      <c r="B11104" s="144" t="s">
        <v>195</v>
      </c>
      <c r="C11104">
        <v>880</v>
      </c>
      <c r="D11104" t="str">
        <f>VLOOKUP(Oliusala[[#This Row],[postnumer]],Sveitarfelog[#All],4,FALSE)</f>
        <v>Skaftárhreppur</v>
      </c>
      <c r="E11104" t="str">
        <f>VLOOKUP(Oliusala[[#This Row],[postnumer]],Sveitarfelog[#All],5,FALSE)</f>
        <v>Suðurland</v>
      </c>
      <c r="F11104" t="s">
        <v>24</v>
      </c>
      <c r="G11104" t="s">
        <v>24</v>
      </c>
      <c r="H11104" t="s">
        <v>58</v>
      </c>
      <c r="I11104" s="1">
        <v>1813501.5</v>
      </c>
      <c r="J11104" s="2">
        <f>VLOOKUP(Oliusala[[#This Row],[tegund]],Tegundir!$B$2:$D$19,3,FALSE)*Oliusala[[#This Row],[magn]]/1000</f>
        <v>1568.6787975</v>
      </c>
      <c r="K11104">
        <v>2018</v>
      </c>
      <c r="L11104" t="s">
        <v>18</v>
      </c>
      <c r="M11104" s="144" t="s">
        <v>59</v>
      </c>
      <c r="N11104" s="144" t="s">
        <v>1939</v>
      </c>
    </row>
    <row r="11105" spans="1:15" x14ac:dyDescent="0.2">
      <c r="A11105" t="s">
        <v>163</v>
      </c>
      <c r="B11105" s="144" t="s">
        <v>195</v>
      </c>
      <c r="C11105">
        <v>880</v>
      </c>
      <c r="D11105" t="str">
        <f>VLOOKUP(Oliusala[[#This Row],[postnumer]],Sveitarfelog[#All],4,FALSE)</f>
        <v>Skaftárhreppur</v>
      </c>
      <c r="E11105" t="str">
        <f>VLOOKUP(Oliusala[[#This Row],[postnumer]],Sveitarfelog[#All],5,FALSE)</f>
        <v>Suðurland</v>
      </c>
      <c r="F11105" t="s">
        <v>25</v>
      </c>
      <c r="G11105" t="s">
        <v>24</v>
      </c>
      <c r="H11105" s="1" t="s">
        <v>60</v>
      </c>
      <c r="I11105" s="1">
        <v>49666</v>
      </c>
      <c r="J11105" s="2">
        <f>VLOOKUP(Oliusala[[#This Row],[tegund]],Tegundir!$B$2:$D$19,3,FALSE)*Oliusala[[#This Row],[magn]]/1000</f>
        <v>42.961089999999999</v>
      </c>
      <c r="K11105">
        <v>2018</v>
      </c>
      <c r="L11105" t="s">
        <v>1955</v>
      </c>
      <c r="M11105" s="144" t="s">
        <v>59</v>
      </c>
    </row>
    <row r="11106" spans="1:15" x14ac:dyDescent="0.2">
      <c r="A11106" t="s">
        <v>57</v>
      </c>
      <c r="B11106" s="144" t="s">
        <v>195</v>
      </c>
      <c r="C11106">
        <v>880</v>
      </c>
      <c r="D11106" t="str">
        <f>VLOOKUP(Oliusala[[#This Row],[postnumer]],Sveitarfelog[#All],4,FALSE)</f>
        <v>Skaftárhreppur</v>
      </c>
      <c r="E11106" t="str">
        <f>VLOOKUP(Oliusala[[#This Row],[postnumer]],Sveitarfelog[#All],5,FALSE)</f>
        <v>Suðurland</v>
      </c>
      <c r="F11106" t="s">
        <v>25</v>
      </c>
      <c r="G11106" t="s">
        <v>24</v>
      </c>
      <c r="H11106" t="s">
        <v>60</v>
      </c>
      <c r="I11106" s="1">
        <v>221458</v>
      </c>
      <c r="J11106" s="2">
        <f>VLOOKUP(Oliusala[[#This Row],[tegund]],Tegundir!$B$2:$D$19,3,FALSE)*Oliusala[[#This Row],[magn]]/1000</f>
        <v>191.56116999999998</v>
      </c>
      <c r="K11106">
        <v>2018</v>
      </c>
      <c r="L11106" t="s">
        <v>1955</v>
      </c>
      <c r="M11106" s="144" t="s">
        <v>59</v>
      </c>
    </row>
    <row r="11107" spans="1:15" x14ac:dyDescent="0.2">
      <c r="A11107" t="s">
        <v>63</v>
      </c>
      <c r="B11107" s="144" t="s">
        <v>65</v>
      </c>
      <c r="C11107">
        <v>900</v>
      </c>
      <c r="D11107" t="str">
        <f>VLOOKUP(Oliusala[[#This Row],[postnumer]],Sveitarfelog[#All],4,FALSE)</f>
        <v>Vestmannaeyjabær</v>
      </c>
      <c r="E11107" t="str">
        <f>VLOOKUP(Oliusala[[#This Row],[postnumer]],Sveitarfelog[#All],5,FALSE)</f>
        <v>Suðurland</v>
      </c>
      <c r="F11107" t="s">
        <v>24</v>
      </c>
      <c r="G11107" t="s">
        <v>24</v>
      </c>
      <c r="H11107" t="s">
        <v>58</v>
      </c>
      <c r="I11107" s="1">
        <v>245145</v>
      </c>
      <c r="J11107" s="2">
        <f>VLOOKUP(Oliusala[[#This Row],[tegund]],Tegundir!$B$2:$D$19,3,FALSE)*Oliusala[[#This Row],[magn]]/1000</f>
        <v>212.05042499999999</v>
      </c>
      <c r="K11107">
        <v>2018</v>
      </c>
      <c r="L11107" t="s">
        <v>18</v>
      </c>
      <c r="M11107" s="144" t="s">
        <v>59</v>
      </c>
    </row>
    <row r="11108" spans="1:15" x14ac:dyDescent="0.2">
      <c r="A11108" t="s">
        <v>63</v>
      </c>
      <c r="B11108" s="144" t="s">
        <v>65</v>
      </c>
      <c r="C11108">
        <v>900</v>
      </c>
      <c r="D11108" t="str">
        <f>VLOOKUP(Oliusala[[#This Row],[postnumer]],Sveitarfelog[#All],4,FALSE)</f>
        <v>Vestmannaeyjabær</v>
      </c>
      <c r="E11108" t="str">
        <f>VLOOKUP(Oliusala[[#This Row],[postnumer]],Sveitarfelog[#All],5,FALSE)</f>
        <v>Suðurland</v>
      </c>
      <c r="F11108" t="s">
        <v>24</v>
      </c>
      <c r="G11108" t="s">
        <v>24</v>
      </c>
      <c r="H11108" t="s">
        <v>58</v>
      </c>
      <c r="I11108" s="1">
        <v>457254</v>
      </c>
      <c r="J11108" s="2">
        <f>VLOOKUP(Oliusala[[#This Row],[tegund]],Tegundir!$B$2:$D$19,3,FALSE)*Oliusala[[#This Row],[magn]]/1000</f>
        <v>395.52471000000003</v>
      </c>
      <c r="K11108">
        <v>2018</v>
      </c>
      <c r="L11108" t="s">
        <v>18</v>
      </c>
      <c r="M11108" s="144" t="s">
        <v>59</v>
      </c>
    </row>
    <row r="11109" spans="1:15" x14ac:dyDescent="0.2">
      <c r="A11109" t="s">
        <v>65</v>
      </c>
      <c r="B11109" s="144" t="s">
        <v>65</v>
      </c>
      <c r="C11109">
        <v>900</v>
      </c>
      <c r="D11109" t="str">
        <f>VLOOKUP(Oliusala[[#This Row],[postnumer]],Sveitarfelog[#All],4,FALSE)</f>
        <v>Vestmannaeyjabær</v>
      </c>
      <c r="E11109" t="str">
        <f>VLOOKUP(Oliusala[[#This Row],[postnumer]],Sveitarfelog[#All],5,FALSE)</f>
        <v>Suðurland</v>
      </c>
      <c r="F11109" t="s">
        <v>24</v>
      </c>
      <c r="G11109" t="s">
        <v>24</v>
      </c>
      <c r="H11109" t="s">
        <v>58</v>
      </c>
      <c r="I11109" s="1">
        <v>14946</v>
      </c>
      <c r="J11109" s="2">
        <f>VLOOKUP(Oliusala[[#This Row],[tegund]],Tegundir!$B$2:$D$19,3,FALSE)*Oliusala[[#This Row],[magn]]/1000</f>
        <v>12.928289999999999</v>
      </c>
      <c r="K11109">
        <v>2018</v>
      </c>
      <c r="L11109" t="s">
        <v>18</v>
      </c>
      <c r="M11109" s="144" t="s">
        <v>59</v>
      </c>
    </row>
    <row r="11110" spans="1:15" x14ac:dyDescent="0.2">
      <c r="A11110" t="s">
        <v>65</v>
      </c>
      <c r="B11110" s="144" t="s">
        <v>65</v>
      </c>
      <c r="C11110">
        <v>900</v>
      </c>
      <c r="D11110" t="str">
        <f>VLOOKUP(Oliusala[[#This Row],[postnumer]],Sveitarfelog[#All],4,FALSE)</f>
        <v>Vestmannaeyjabær</v>
      </c>
      <c r="E11110" t="str">
        <f>VLOOKUP(Oliusala[[#This Row],[postnumer]],Sveitarfelog[#All],5,FALSE)</f>
        <v>Suðurland</v>
      </c>
      <c r="F11110" t="s">
        <v>24</v>
      </c>
      <c r="G11110" t="s">
        <v>24</v>
      </c>
      <c r="H11110" t="s">
        <v>61</v>
      </c>
      <c r="I11110" s="1">
        <v>25010</v>
      </c>
      <c r="J11110" s="2">
        <f>VLOOKUP(Oliusala[[#This Row],[tegund]],Tegundir!$B$2:$D$19,3,FALSE)*Oliusala[[#This Row],[magn]]/1000</f>
        <v>21.633650000000003</v>
      </c>
      <c r="K11110">
        <v>2018</v>
      </c>
      <c r="L11110" t="s">
        <v>18</v>
      </c>
      <c r="M11110" s="144" t="s">
        <v>62</v>
      </c>
    </row>
    <row r="11111" spans="1:15" x14ac:dyDescent="0.2">
      <c r="A11111" t="s">
        <v>63</v>
      </c>
      <c r="B11111" s="144" t="s">
        <v>65</v>
      </c>
      <c r="C11111">
        <v>900</v>
      </c>
      <c r="D11111" t="str">
        <f>VLOOKUP(Oliusala[[#This Row],[postnumer]],Sveitarfelog[#All],4,FALSE)</f>
        <v>Vestmannaeyjabær</v>
      </c>
      <c r="E11111" t="str">
        <f>VLOOKUP(Oliusala[[#This Row],[postnumer]],Sveitarfelog[#All],5,FALSE)</f>
        <v>Suðurland</v>
      </c>
      <c r="F11111" t="s">
        <v>25</v>
      </c>
      <c r="G11111" t="s">
        <v>24</v>
      </c>
      <c r="H11111" t="s">
        <v>58</v>
      </c>
      <c r="I11111" s="1">
        <v>15391</v>
      </c>
      <c r="J11111" s="2">
        <f>VLOOKUP(Oliusala[[#This Row],[tegund]],Tegundir!$B$2:$D$19,3,FALSE)*Oliusala[[#This Row],[magn]]/1000</f>
        <v>13.313215</v>
      </c>
      <c r="K11111">
        <v>2018</v>
      </c>
      <c r="L11111" t="s">
        <v>19</v>
      </c>
      <c r="M11111" s="144" t="s">
        <v>59</v>
      </c>
      <c r="O11111" s="144" t="s">
        <v>1997</v>
      </c>
    </row>
    <row r="11112" spans="1:15" x14ac:dyDescent="0.2">
      <c r="A11112" t="s">
        <v>63</v>
      </c>
      <c r="B11112" s="144" t="s">
        <v>65</v>
      </c>
      <c r="C11112">
        <v>900</v>
      </c>
      <c r="D11112" t="str">
        <f>VLOOKUP(Oliusala[[#This Row],[postnumer]],Sveitarfelog[#All],4,FALSE)</f>
        <v>Vestmannaeyjabær</v>
      </c>
      <c r="E11112" t="str">
        <f>VLOOKUP(Oliusala[[#This Row],[postnumer]],Sveitarfelog[#All],5,FALSE)</f>
        <v>Suðurland</v>
      </c>
      <c r="F11112" t="s">
        <v>25</v>
      </c>
      <c r="G11112" t="s">
        <v>24</v>
      </c>
      <c r="H11112" t="s">
        <v>58</v>
      </c>
      <c r="I11112" s="1">
        <v>47279</v>
      </c>
      <c r="J11112" s="2">
        <f>VLOOKUP(Oliusala[[#This Row],[tegund]],Tegundir!$B$2:$D$19,3,FALSE)*Oliusala[[#This Row],[magn]]/1000</f>
        <v>40.896335000000001</v>
      </c>
      <c r="K11112">
        <v>2018</v>
      </c>
      <c r="L11112" t="s">
        <v>19</v>
      </c>
      <c r="M11112" s="144" t="s">
        <v>59</v>
      </c>
      <c r="O11112" s="144" t="s">
        <v>1997</v>
      </c>
    </row>
    <row r="11113" spans="1:15" x14ac:dyDescent="0.2">
      <c r="A11113" t="s">
        <v>65</v>
      </c>
      <c r="B11113" s="144" t="s">
        <v>65</v>
      </c>
      <c r="C11113">
        <v>900</v>
      </c>
      <c r="D11113" t="str">
        <f>VLOOKUP(Oliusala[[#This Row],[postnumer]],Sveitarfelog[#All],4,FALSE)</f>
        <v>Vestmannaeyjabær</v>
      </c>
      <c r="E11113" t="str">
        <f>VLOOKUP(Oliusala[[#This Row],[postnumer]],Sveitarfelog[#All],5,FALSE)</f>
        <v>Suðurland</v>
      </c>
      <c r="F11113" t="s">
        <v>27</v>
      </c>
      <c r="G11113" t="s">
        <v>24</v>
      </c>
      <c r="H11113" t="s">
        <v>58</v>
      </c>
      <c r="I11113" s="1">
        <v>190606</v>
      </c>
      <c r="J11113" s="2">
        <f>VLOOKUP(Oliusala[[#This Row],[tegund]],Tegundir!$B$2:$D$19,3,FALSE)*Oliusala[[#This Row],[magn]]/1000</f>
        <v>164.87419</v>
      </c>
      <c r="K11113">
        <v>2018</v>
      </c>
      <c r="L11113" t="s">
        <v>19</v>
      </c>
      <c r="M11113" s="144" t="s">
        <v>59</v>
      </c>
      <c r="O11113" s="144" t="s">
        <v>1998</v>
      </c>
    </row>
    <row r="11114" spans="1:15" x14ac:dyDescent="0.2">
      <c r="A11114" t="s">
        <v>65</v>
      </c>
      <c r="B11114" s="144" t="s">
        <v>65</v>
      </c>
      <c r="C11114">
        <v>900</v>
      </c>
      <c r="D11114" t="str">
        <f>VLOOKUP(Oliusala[[#This Row],[postnumer]],Sveitarfelog[#All],4,FALSE)</f>
        <v>Vestmannaeyjabær</v>
      </c>
      <c r="E11114" t="str">
        <f>VLOOKUP(Oliusala[[#This Row],[postnumer]],Sveitarfelog[#All],5,FALSE)</f>
        <v>Suðurland</v>
      </c>
      <c r="F11114" t="s">
        <v>29</v>
      </c>
      <c r="G11114" t="s">
        <v>24</v>
      </c>
      <c r="H11114" t="s">
        <v>58</v>
      </c>
      <c r="I11114" s="1">
        <v>10851437</v>
      </c>
      <c r="J11114" s="2">
        <f>VLOOKUP(Oliusala[[#This Row],[tegund]],Tegundir!$B$2:$D$19,3,FALSE)*Oliusala[[#This Row],[magn]]/1000</f>
        <v>9386.4930050000003</v>
      </c>
      <c r="K11114">
        <v>2018</v>
      </c>
      <c r="L11114" t="s">
        <v>19</v>
      </c>
      <c r="M11114" s="144" t="s">
        <v>59</v>
      </c>
      <c r="O11114" s="144" t="s">
        <v>1998</v>
      </c>
    </row>
    <row r="11115" spans="1:15" x14ac:dyDescent="0.2">
      <c r="A11115" t="s">
        <v>65</v>
      </c>
      <c r="B11115" s="144" t="s">
        <v>65</v>
      </c>
      <c r="C11115">
        <v>900</v>
      </c>
      <c r="D11115" t="str">
        <f>VLOOKUP(Oliusala[[#This Row],[postnumer]],Sveitarfelog[#All],4,FALSE)</f>
        <v>Vestmannaeyjabær</v>
      </c>
      <c r="E11115" t="str">
        <f>VLOOKUP(Oliusala[[#This Row],[postnumer]],Sveitarfelog[#All],5,FALSE)</f>
        <v>Suðurland</v>
      </c>
      <c r="F11115" t="s">
        <v>30</v>
      </c>
      <c r="G11115" t="s">
        <v>24</v>
      </c>
      <c r="H11115" t="s">
        <v>58</v>
      </c>
      <c r="I11115" s="1">
        <v>46553</v>
      </c>
      <c r="J11115" s="2">
        <f>VLOOKUP(Oliusala[[#This Row],[tegund]],Tegundir!$B$2:$D$19,3,FALSE)*Oliusala[[#This Row],[magn]]/1000</f>
        <v>40.268345000000004</v>
      </c>
      <c r="K11115">
        <v>2018</v>
      </c>
      <c r="L11115" t="s">
        <v>19</v>
      </c>
      <c r="M11115" s="144" t="s">
        <v>59</v>
      </c>
      <c r="O11115" s="144" t="s">
        <v>1998</v>
      </c>
    </row>
    <row r="11116" spans="1:15" x14ac:dyDescent="0.2">
      <c r="A11116" t="s">
        <v>65</v>
      </c>
      <c r="B11116" s="144" t="s">
        <v>65</v>
      </c>
      <c r="C11116">
        <v>900</v>
      </c>
      <c r="D11116" t="str">
        <f>VLOOKUP(Oliusala[[#This Row],[postnumer]],Sveitarfelog[#All],4,FALSE)</f>
        <v>Vestmannaeyjabær</v>
      </c>
      <c r="E11116" t="str">
        <f>VLOOKUP(Oliusala[[#This Row],[postnumer]],Sveitarfelog[#All],5,FALSE)</f>
        <v>Suðurland</v>
      </c>
      <c r="F11116" t="s">
        <v>25</v>
      </c>
      <c r="G11116" t="s">
        <v>24</v>
      </c>
      <c r="H11116" t="s">
        <v>58</v>
      </c>
      <c r="I11116" s="1">
        <v>442689</v>
      </c>
      <c r="J11116" s="2">
        <f>VLOOKUP(Oliusala[[#This Row],[tegund]],Tegundir!$B$2:$D$19,3,FALSE)*Oliusala[[#This Row],[magn]]/1000</f>
        <v>382.92598499999997</v>
      </c>
      <c r="K11116">
        <v>2018</v>
      </c>
      <c r="L11116" t="s">
        <v>19</v>
      </c>
      <c r="M11116" s="144" t="s">
        <v>59</v>
      </c>
      <c r="O11116" s="144" t="s">
        <v>1997</v>
      </c>
    </row>
    <row r="11117" spans="1:15" x14ac:dyDescent="0.2">
      <c r="A11117" t="s">
        <v>65</v>
      </c>
      <c r="B11117" s="144" t="s">
        <v>65</v>
      </c>
      <c r="C11117">
        <v>900</v>
      </c>
      <c r="D11117" t="str">
        <f>VLOOKUP(Oliusala[[#This Row],[postnumer]],Sveitarfelog[#All],4,FALSE)</f>
        <v>Vestmannaeyjabær</v>
      </c>
      <c r="E11117" t="str">
        <f>VLOOKUP(Oliusala[[#This Row],[postnumer]],Sveitarfelog[#All],5,FALSE)</f>
        <v>Suðurland</v>
      </c>
      <c r="F11117" t="s">
        <v>29</v>
      </c>
      <c r="G11117" t="s">
        <v>24</v>
      </c>
      <c r="H11117" t="s">
        <v>61</v>
      </c>
      <c r="I11117" s="1">
        <v>1134543</v>
      </c>
      <c r="J11117" s="2">
        <f>VLOOKUP(Oliusala[[#This Row],[tegund]],Tegundir!$B$2:$D$19,3,FALSE)*Oliusala[[#This Row],[magn]]/1000</f>
        <v>981.37969499999997</v>
      </c>
      <c r="K11117">
        <v>2018</v>
      </c>
      <c r="L11117" t="s">
        <v>19</v>
      </c>
      <c r="M11117" s="144" t="s">
        <v>62</v>
      </c>
      <c r="O11117" s="144" t="s">
        <v>1998</v>
      </c>
    </row>
    <row r="11118" spans="1:15" x14ac:dyDescent="0.2">
      <c r="A11118" t="s">
        <v>57</v>
      </c>
      <c r="B11118" s="144" t="s">
        <v>5</v>
      </c>
      <c r="C11118">
        <v>101</v>
      </c>
      <c r="D11118" t="str">
        <f>VLOOKUP(Oliusala[[#This Row],[postnumer]],Sveitarfelog[#All],4,FALSE)</f>
        <v>Garðabær,Hafnarfjarðarkaupstaður,Kópavogsbær,Reykjavíkurborg,Seltjarnarnesbær</v>
      </c>
      <c r="E11118" t="str">
        <f>VLOOKUP(Oliusala[[#This Row],[postnumer]],Sveitarfelog[#All],5,FALSE)</f>
        <v>Höfuðborgarsvæðið</v>
      </c>
      <c r="F11118" t="s">
        <v>31</v>
      </c>
      <c r="G11118" t="s">
        <v>52</v>
      </c>
      <c r="H11118" t="s">
        <v>58</v>
      </c>
      <c r="I11118" s="1">
        <v>5594304</v>
      </c>
      <c r="J11118" s="2">
        <f>VLOOKUP(Oliusala[[#This Row],[tegund]],Tegundir!$B$2:$D$19,3,FALSE)*Oliusala[[#This Row],[magn]]/1000</f>
        <v>5594.3040000000001</v>
      </c>
      <c r="K11118">
        <v>2018</v>
      </c>
      <c r="L11118" t="s">
        <v>19</v>
      </c>
      <c r="M11118" s="144" t="s">
        <v>59</v>
      </c>
      <c r="O11118" s="144" t="s">
        <v>1998</v>
      </c>
    </row>
    <row r="11119" spans="1:15" x14ac:dyDescent="0.2">
      <c r="A11119" t="s">
        <v>57</v>
      </c>
      <c r="B11119" s="144" t="s">
        <v>5</v>
      </c>
      <c r="C11119">
        <v>101</v>
      </c>
      <c r="D11119" t="str">
        <f>VLOOKUP(Oliusala[[#This Row],[postnumer]],Sveitarfelog[#All],4,FALSE)</f>
        <v>Garðabær,Hafnarfjarðarkaupstaður,Kópavogsbær,Reykjavíkurborg,Seltjarnarnesbær</v>
      </c>
      <c r="E11119" t="str">
        <f>VLOOKUP(Oliusala[[#This Row],[postnumer]],Sveitarfelog[#All],5,FALSE)</f>
        <v>Höfuðborgarsvæðið</v>
      </c>
      <c r="F11119" t="s">
        <v>28</v>
      </c>
      <c r="G11119" t="s">
        <v>52</v>
      </c>
      <c r="H11119" s="1" t="s">
        <v>58</v>
      </c>
      <c r="I11119" s="1">
        <v>5448142</v>
      </c>
      <c r="J11119" s="2">
        <f>VLOOKUP(Oliusala[[#This Row],[tegund]],Tegundir!$B$2:$D$19,3,FALSE)*Oliusala[[#This Row],[magn]]/1000</f>
        <v>4745.331682</v>
      </c>
      <c r="K11119">
        <v>2018</v>
      </c>
      <c r="L11119" t="s">
        <v>19</v>
      </c>
      <c r="M11119" s="144" t="s">
        <v>59</v>
      </c>
      <c r="O11119" s="144" t="s">
        <v>1998</v>
      </c>
    </row>
    <row r="11120" spans="1:15" x14ac:dyDescent="0.2">
      <c r="A11120" t="s">
        <v>57</v>
      </c>
      <c r="B11120" s="144" t="s">
        <v>5</v>
      </c>
      <c r="C11120">
        <v>101</v>
      </c>
      <c r="D11120" t="str">
        <f>VLOOKUP(Oliusala[[#This Row],[postnumer]],Sveitarfelog[#All],4,FALSE)</f>
        <v>Garðabær,Hafnarfjarðarkaupstaður,Kópavogsbær,Reykjavíkurborg,Seltjarnarnesbær</v>
      </c>
      <c r="E11120" t="str">
        <f>VLOOKUP(Oliusala[[#This Row],[postnumer]],Sveitarfelog[#All],5,FALSE)</f>
        <v>Höfuðborgarsvæðið</v>
      </c>
      <c r="F11120" t="s">
        <v>31</v>
      </c>
      <c r="G11120" t="s">
        <v>52</v>
      </c>
      <c r="H11120" t="s">
        <v>58</v>
      </c>
      <c r="I11120" s="1">
        <v>5666004</v>
      </c>
      <c r="J11120" s="2">
        <f>VLOOKUP(Oliusala[[#This Row],[tegund]],Tegundir!$B$2:$D$19,3,FALSE)*Oliusala[[#This Row],[magn]]/1000</f>
        <v>5666.0039999999999</v>
      </c>
      <c r="K11120">
        <v>2018</v>
      </c>
      <c r="L11120" t="s">
        <v>19</v>
      </c>
      <c r="M11120" s="144" t="s">
        <v>59</v>
      </c>
      <c r="O11120" s="144" t="s">
        <v>1998</v>
      </c>
    </row>
    <row r="11121" spans="1:15" x14ac:dyDescent="0.2">
      <c r="A11121" t="s">
        <v>57</v>
      </c>
      <c r="B11121" s="144" t="s">
        <v>5</v>
      </c>
      <c r="C11121">
        <v>101</v>
      </c>
      <c r="D11121" t="str">
        <f>VLOOKUP(Oliusala[[#This Row],[postnumer]],Sveitarfelog[#All],4,FALSE)</f>
        <v>Garðabær,Hafnarfjarðarkaupstaður,Kópavogsbær,Reykjavíkurborg,Seltjarnarnesbær</v>
      </c>
      <c r="E11121" t="str">
        <f>VLOOKUP(Oliusala[[#This Row],[postnumer]],Sveitarfelog[#All],5,FALSE)</f>
        <v>Höfuðborgarsvæðið</v>
      </c>
      <c r="F11121" t="s">
        <v>28</v>
      </c>
      <c r="G11121" t="s">
        <v>52</v>
      </c>
      <c r="H11121" s="1" t="s">
        <v>58</v>
      </c>
      <c r="I11121" s="1">
        <v>1768286</v>
      </c>
      <c r="J11121" s="2">
        <f>VLOOKUP(Oliusala[[#This Row],[tegund]],Tegundir!$B$2:$D$19,3,FALSE)*Oliusala[[#This Row],[magn]]/1000</f>
        <v>1540.1771059999999</v>
      </c>
      <c r="K11121">
        <v>2018</v>
      </c>
      <c r="L11121" t="s">
        <v>19</v>
      </c>
      <c r="M11121" s="144" t="s">
        <v>59</v>
      </c>
      <c r="O11121" s="144" t="s">
        <v>1998</v>
      </c>
    </row>
    <row r="11122" spans="1:15" x14ac:dyDescent="0.2">
      <c r="A11122" t="s">
        <v>57</v>
      </c>
      <c r="B11122" s="144" t="s">
        <v>5</v>
      </c>
      <c r="C11122">
        <v>101</v>
      </c>
      <c r="D11122" t="str">
        <f>VLOOKUP(Oliusala[[#This Row],[postnumer]],Sveitarfelog[#All],4,FALSE)</f>
        <v>Garðabær,Hafnarfjarðarkaupstaður,Kópavogsbær,Reykjavíkurborg,Seltjarnarnesbær</v>
      </c>
      <c r="E11122" t="str">
        <f>VLOOKUP(Oliusala[[#This Row],[postnumer]],Sveitarfelog[#All],5,FALSE)</f>
        <v>Höfuðborgarsvæðið</v>
      </c>
      <c r="F11122" t="s">
        <v>31</v>
      </c>
      <c r="G11122" t="s">
        <v>52</v>
      </c>
      <c r="H11122" s="1" t="s">
        <v>60</v>
      </c>
      <c r="I11122" s="1">
        <v>222998</v>
      </c>
      <c r="J11122" s="2">
        <f>VLOOKUP(Oliusala[[#This Row],[tegund]],Tegundir!$B$2:$D$19,3,FALSE)*Oliusala[[#This Row],[magn]]/1000</f>
        <v>222.99799999999999</v>
      </c>
      <c r="K11122">
        <v>2018</v>
      </c>
      <c r="L11122" t="s">
        <v>19</v>
      </c>
      <c r="M11122" s="144" t="s">
        <v>59</v>
      </c>
      <c r="O11122" s="144" t="s">
        <v>1998</v>
      </c>
    </row>
    <row r="11123" spans="1:15" x14ac:dyDescent="0.2">
      <c r="A11123" t="s">
        <v>57</v>
      </c>
      <c r="B11123" s="144" t="s">
        <v>5</v>
      </c>
      <c r="C11123">
        <v>101</v>
      </c>
      <c r="D11123" t="str">
        <f>VLOOKUP(Oliusala[[#This Row],[postnumer]],Sveitarfelog[#All],4,FALSE)</f>
        <v>Garðabær,Hafnarfjarðarkaupstaður,Kópavogsbær,Reykjavíkurborg,Seltjarnarnesbær</v>
      </c>
      <c r="E11123" t="str">
        <f>VLOOKUP(Oliusala[[#This Row],[postnumer]],Sveitarfelog[#All],5,FALSE)</f>
        <v>Höfuðborgarsvæðið</v>
      </c>
      <c r="F11123" t="s">
        <v>49</v>
      </c>
      <c r="G11123" t="s">
        <v>52</v>
      </c>
      <c r="H11123" t="s">
        <v>58</v>
      </c>
      <c r="I11123" s="1">
        <v>75351</v>
      </c>
      <c r="J11123" s="2">
        <f>VLOOKUP(Oliusala[[#This Row],[tegund]],Tegundir!$B$2:$D$19,3,FALSE)*Oliusala[[#This Row],[magn]]/1000</f>
        <v>75.350999999999999</v>
      </c>
      <c r="K11123">
        <v>2018</v>
      </c>
      <c r="L11123" t="s">
        <v>19</v>
      </c>
      <c r="M11123" s="144" t="s">
        <v>59</v>
      </c>
      <c r="O11123" s="144" t="s">
        <v>1998</v>
      </c>
    </row>
    <row r="11124" spans="1:15" x14ac:dyDescent="0.2">
      <c r="A11124" t="s">
        <v>57</v>
      </c>
      <c r="B11124" s="144" t="s">
        <v>5</v>
      </c>
      <c r="C11124">
        <v>101</v>
      </c>
      <c r="D11124" t="str">
        <f>VLOOKUP(Oliusala[[#This Row],[postnumer]],Sveitarfelog[#All],4,FALSE)</f>
        <v>Garðabær,Hafnarfjarðarkaupstaður,Kópavogsbær,Reykjavíkurborg,Seltjarnarnesbær</v>
      </c>
      <c r="E11124" t="str">
        <f>VLOOKUP(Oliusala[[#This Row],[postnumer]],Sveitarfelog[#All],5,FALSE)</f>
        <v>Höfuðborgarsvæðið</v>
      </c>
      <c r="F11124" t="s">
        <v>31</v>
      </c>
      <c r="G11124" t="s">
        <v>52</v>
      </c>
      <c r="H11124" t="s">
        <v>61</v>
      </c>
      <c r="I11124" s="1">
        <v>1675050</v>
      </c>
      <c r="J11124" s="2">
        <f>VLOOKUP(Oliusala[[#This Row],[tegund]],Tegundir!$B$2:$D$19,3,FALSE)*Oliusala[[#This Row],[magn]]/1000</f>
        <v>1675.05</v>
      </c>
      <c r="K11124">
        <v>2018</v>
      </c>
      <c r="L11124" t="s">
        <v>19</v>
      </c>
      <c r="M11124" s="144" t="s">
        <v>62</v>
      </c>
      <c r="O11124" s="144" t="s">
        <v>1998</v>
      </c>
    </row>
    <row r="11125" spans="1:15" x14ac:dyDescent="0.2">
      <c r="A11125" t="s">
        <v>57</v>
      </c>
      <c r="B11125" s="144" t="s">
        <v>5</v>
      </c>
      <c r="C11125">
        <v>101</v>
      </c>
      <c r="D11125" t="str">
        <f>VLOOKUP(Oliusala[[#This Row],[postnumer]],Sveitarfelog[#All],4,FALSE)</f>
        <v>Garðabær,Hafnarfjarðarkaupstaður,Kópavogsbær,Reykjavíkurborg,Seltjarnarnesbær</v>
      </c>
      <c r="E11125" t="str">
        <f>VLOOKUP(Oliusala[[#This Row],[postnumer]],Sveitarfelog[#All],5,FALSE)</f>
        <v>Höfuðborgarsvæðið</v>
      </c>
      <c r="F11125" t="s">
        <v>28</v>
      </c>
      <c r="G11125" t="s">
        <v>52</v>
      </c>
      <c r="H11125" s="1" t="s">
        <v>61</v>
      </c>
      <c r="I11125" s="1">
        <v>1465545</v>
      </c>
      <c r="J11125" s="2">
        <f>VLOOKUP(Oliusala[[#This Row],[tegund]],Tegundir!$B$2:$D$19,3,FALSE)*Oliusala[[#This Row],[magn]]/1000</f>
        <v>1276.489695</v>
      </c>
      <c r="K11125">
        <v>2018</v>
      </c>
      <c r="L11125" t="s">
        <v>19</v>
      </c>
      <c r="M11125" s="144" t="s">
        <v>62</v>
      </c>
      <c r="O11125" s="144" t="s">
        <v>1998</v>
      </c>
    </row>
    <row r="11126" spans="1:15" x14ac:dyDescent="0.2">
      <c r="A11126" t="s">
        <v>57</v>
      </c>
      <c r="B11126" s="144" t="s">
        <v>5</v>
      </c>
      <c r="C11126">
        <v>101</v>
      </c>
      <c r="D11126" t="str">
        <f>VLOOKUP(Oliusala[[#This Row],[postnumer]],Sveitarfelog[#All],4,FALSE)</f>
        <v>Garðabær,Hafnarfjarðarkaupstaður,Kópavogsbær,Reykjavíkurborg,Seltjarnarnesbær</v>
      </c>
      <c r="E11126" t="str">
        <f>VLOOKUP(Oliusala[[#This Row],[postnumer]],Sveitarfelog[#All],5,FALSE)</f>
        <v>Höfuðborgarsvæðið</v>
      </c>
      <c r="F11126" t="s">
        <v>31</v>
      </c>
      <c r="G11126" t="s">
        <v>52</v>
      </c>
      <c r="H11126" t="s">
        <v>61</v>
      </c>
      <c r="I11126" s="1">
        <v>5959058</v>
      </c>
      <c r="J11126" s="2">
        <f>VLOOKUP(Oliusala[[#This Row],[tegund]],Tegundir!$B$2:$D$19,3,FALSE)*Oliusala[[#This Row],[magn]]/1000</f>
        <v>5959.058</v>
      </c>
      <c r="K11126">
        <v>2018</v>
      </c>
      <c r="L11126" t="s">
        <v>19</v>
      </c>
      <c r="M11126" s="144" t="s">
        <v>62</v>
      </c>
      <c r="O11126" s="144" t="s">
        <v>1998</v>
      </c>
    </row>
    <row r="11127" spans="1:15" x14ac:dyDescent="0.2">
      <c r="A11127" t="s">
        <v>57</v>
      </c>
      <c r="B11127" s="144" t="s">
        <v>5</v>
      </c>
      <c r="C11127">
        <v>101</v>
      </c>
      <c r="D11127" t="str">
        <f>VLOOKUP(Oliusala[[#This Row],[postnumer]],Sveitarfelog[#All],4,FALSE)</f>
        <v>Garðabær,Hafnarfjarðarkaupstaður,Kópavogsbær,Reykjavíkurborg,Seltjarnarnesbær</v>
      </c>
      <c r="E11127" t="str">
        <f>VLOOKUP(Oliusala[[#This Row],[postnumer]],Sveitarfelog[#All],5,FALSE)</f>
        <v>Höfuðborgarsvæðið</v>
      </c>
      <c r="F11127" t="s">
        <v>28</v>
      </c>
      <c r="G11127" t="s">
        <v>52</v>
      </c>
      <c r="H11127" s="1" t="s">
        <v>61</v>
      </c>
      <c r="I11127" s="1">
        <v>426686</v>
      </c>
      <c r="J11127" s="2">
        <f>VLOOKUP(Oliusala[[#This Row],[tegund]],Tegundir!$B$2:$D$19,3,FALSE)*Oliusala[[#This Row],[magn]]/1000</f>
        <v>371.643506</v>
      </c>
      <c r="K11127">
        <v>2018</v>
      </c>
      <c r="L11127" t="s">
        <v>19</v>
      </c>
      <c r="M11127" s="144" t="s">
        <v>62</v>
      </c>
      <c r="O11127" s="144" t="s">
        <v>1998</v>
      </c>
    </row>
    <row r="11128" spans="1:15" x14ac:dyDescent="0.2">
      <c r="A11128" t="s">
        <v>57</v>
      </c>
      <c r="B11128" s="144" t="s">
        <v>5</v>
      </c>
      <c r="C11128">
        <v>101</v>
      </c>
      <c r="D11128" t="str">
        <f>VLOOKUP(Oliusala[[#This Row],[postnumer]],Sveitarfelog[#All],4,FALSE)</f>
        <v>Garðabær,Hafnarfjarðarkaupstaður,Kópavogsbær,Reykjavíkurborg,Seltjarnarnesbær</v>
      </c>
      <c r="E11128" t="str">
        <f>VLOOKUP(Oliusala[[#This Row],[postnumer]],Sveitarfelog[#All],5,FALSE)</f>
        <v>Höfuðborgarsvæðið</v>
      </c>
      <c r="F11128" t="s">
        <v>31</v>
      </c>
      <c r="G11128" t="s">
        <v>52</v>
      </c>
      <c r="H11128" s="1" t="s">
        <v>61</v>
      </c>
      <c r="I11128" s="1">
        <v>5305749</v>
      </c>
      <c r="J11128" s="2">
        <f>VLOOKUP(Oliusala[[#This Row],[tegund]],Tegundir!$B$2:$D$19,3,FALSE)*Oliusala[[#This Row],[magn]]/1000</f>
        <v>5305.7489999999998</v>
      </c>
      <c r="K11128">
        <v>2018</v>
      </c>
      <c r="L11128" t="s">
        <v>19</v>
      </c>
      <c r="M11128" s="144" t="s">
        <v>62</v>
      </c>
      <c r="O11128" s="144" t="s">
        <v>1998</v>
      </c>
    </row>
    <row r="11129" spans="1:15" x14ac:dyDescent="0.2">
      <c r="A11129" t="s">
        <v>57</v>
      </c>
      <c r="B11129" s="144" t="s">
        <v>5</v>
      </c>
      <c r="C11129">
        <v>101</v>
      </c>
      <c r="D11129" t="str">
        <f>VLOOKUP(Oliusala[[#This Row],[postnumer]],Sveitarfelog[#All],4,FALSE)</f>
        <v>Garðabær,Hafnarfjarðarkaupstaður,Kópavogsbær,Reykjavíkurborg,Seltjarnarnesbær</v>
      </c>
      <c r="E11129" t="str">
        <f>VLOOKUP(Oliusala[[#This Row],[postnumer]],Sveitarfelog[#All],5,FALSE)</f>
        <v>Höfuðborgarsvæðið</v>
      </c>
      <c r="F11129" t="s">
        <v>49</v>
      </c>
      <c r="G11129" t="s">
        <v>52</v>
      </c>
      <c r="H11129" s="1" t="s">
        <v>61</v>
      </c>
      <c r="I11129" s="1">
        <v>28194403</v>
      </c>
      <c r="J11129" s="2">
        <f>VLOOKUP(Oliusala[[#This Row],[tegund]],Tegundir!$B$2:$D$19,3,FALSE)*Oliusala[[#This Row],[magn]]/1000</f>
        <v>28194.402999999998</v>
      </c>
      <c r="K11129">
        <v>2018</v>
      </c>
      <c r="L11129" t="s">
        <v>19</v>
      </c>
      <c r="M11129" s="144" t="s">
        <v>62</v>
      </c>
      <c r="O11129" s="144" t="s">
        <v>1998</v>
      </c>
    </row>
    <row r="11130" spans="1:15" x14ac:dyDescent="0.2">
      <c r="A11130" t="s">
        <v>57</v>
      </c>
      <c r="B11130" s="144" t="s">
        <v>75</v>
      </c>
      <c r="C11130">
        <v>230</v>
      </c>
      <c r="D11130" t="str">
        <f>VLOOKUP(Oliusala[[#This Row],[postnumer]],Sveitarfelog[#All],4,FALSE)</f>
        <v>Reykjanesbær</v>
      </c>
      <c r="E11130" t="str">
        <f>VLOOKUP(Oliusala[[#This Row],[postnumer]],Sveitarfelog[#All],5,FALSE)</f>
        <v>Suðurnes</v>
      </c>
      <c r="F11130" t="s">
        <v>31</v>
      </c>
      <c r="G11130" t="s">
        <v>52</v>
      </c>
      <c r="H11130" s="1" t="s">
        <v>60</v>
      </c>
      <c r="I11130" s="1">
        <v>337375</v>
      </c>
      <c r="J11130" s="2">
        <f>VLOOKUP(Oliusala[[#This Row],[tegund]],Tegundir!$B$2:$D$19,3,FALSE)*Oliusala[[#This Row],[magn]]/1000</f>
        <v>337.375</v>
      </c>
      <c r="K11130">
        <v>2018</v>
      </c>
      <c r="L11130" t="s">
        <v>1955</v>
      </c>
      <c r="M11130" s="144" t="s">
        <v>59</v>
      </c>
    </row>
    <row r="11131" spans="1:15" x14ac:dyDescent="0.2">
      <c r="A11131" t="s">
        <v>57</v>
      </c>
      <c r="B11131" s="144" t="s">
        <v>81</v>
      </c>
      <c r="C11131">
        <v>270</v>
      </c>
      <c r="D11131" t="str">
        <f>VLOOKUP(Oliusala[[#This Row],[postnumer]],Sveitarfelog[#All],4,FALSE)</f>
        <v>Mosfellsbær</v>
      </c>
      <c r="E11131" t="str">
        <f>VLOOKUP(Oliusala[[#This Row],[postnumer]],Sveitarfelog[#All],5,FALSE)</f>
        <v>Höfuðborgarsvæðið</v>
      </c>
      <c r="F11131" t="s">
        <v>31</v>
      </c>
      <c r="G11131" t="s">
        <v>52</v>
      </c>
      <c r="H11131" s="1" t="s">
        <v>60</v>
      </c>
      <c r="I11131" s="1">
        <v>68484</v>
      </c>
      <c r="J11131" s="2">
        <f>VLOOKUP(Oliusala[[#This Row],[tegund]],Tegundir!$B$2:$D$19,3,FALSE)*Oliusala[[#This Row],[magn]]/1000</f>
        <v>68.483999999999995</v>
      </c>
      <c r="K11131">
        <v>2018</v>
      </c>
      <c r="L11131" t="s">
        <v>19</v>
      </c>
      <c r="M11131" s="144" t="s">
        <v>59</v>
      </c>
      <c r="O11131" s="144" t="s">
        <v>1998</v>
      </c>
    </row>
    <row r="11132" spans="1:15" x14ac:dyDescent="0.2">
      <c r="A11132" t="s">
        <v>84</v>
      </c>
      <c r="B11132" s="144" t="s">
        <v>84</v>
      </c>
      <c r="C11132">
        <v>300</v>
      </c>
      <c r="D11132" t="str">
        <f>VLOOKUP(Oliusala[[#This Row],[postnumer]],Sveitarfelog[#All],4,FALSE)</f>
        <v>Akraneskaupstaður,Hvalfjarðarsveit,Kjósarhreppur</v>
      </c>
      <c r="E11132" t="str">
        <f>VLOOKUP(Oliusala[[#This Row],[postnumer]],Sveitarfelog[#All],5,FALSE)</f>
        <v>Vesturland</v>
      </c>
      <c r="F11132" t="s">
        <v>28</v>
      </c>
      <c r="G11132" t="s">
        <v>52</v>
      </c>
      <c r="H11132" s="1" t="s">
        <v>58</v>
      </c>
      <c r="I11132" s="1">
        <v>152444</v>
      </c>
      <c r="J11132" s="2">
        <f>VLOOKUP(Oliusala[[#This Row],[tegund]],Tegundir!$B$2:$D$19,3,FALSE)*Oliusala[[#This Row],[magn]]/1000</f>
        <v>132.77872399999998</v>
      </c>
      <c r="K11132">
        <v>2018</v>
      </c>
      <c r="L11132" t="s">
        <v>19</v>
      </c>
      <c r="M11132" s="144" t="s">
        <v>59</v>
      </c>
      <c r="O11132" s="144" t="s">
        <v>1998</v>
      </c>
    </row>
    <row r="11133" spans="1:15" x14ac:dyDescent="0.2">
      <c r="A11133" t="s">
        <v>84</v>
      </c>
      <c r="B11133" s="144" t="s">
        <v>84</v>
      </c>
      <c r="C11133">
        <v>300</v>
      </c>
      <c r="D11133" t="str">
        <f>VLOOKUP(Oliusala[[#This Row],[postnumer]],Sveitarfelog[#All],4,FALSE)</f>
        <v>Akraneskaupstaður,Hvalfjarðarsveit,Kjósarhreppur</v>
      </c>
      <c r="E11133" t="str">
        <f>VLOOKUP(Oliusala[[#This Row],[postnumer]],Sveitarfelog[#All],5,FALSE)</f>
        <v>Vesturland</v>
      </c>
      <c r="F11133" t="s">
        <v>31</v>
      </c>
      <c r="G11133" t="s">
        <v>52</v>
      </c>
      <c r="H11133" s="1" t="s">
        <v>58</v>
      </c>
      <c r="I11133" s="1">
        <v>114504</v>
      </c>
      <c r="J11133" s="2">
        <f>VLOOKUP(Oliusala[[#This Row],[tegund]],Tegundir!$B$2:$D$19,3,FALSE)*Oliusala[[#This Row],[magn]]/1000</f>
        <v>114.504</v>
      </c>
      <c r="K11133">
        <v>2018</v>
      </c>
      <c r="L11133" t="s">
        <v>19</v>
      </c>
      <c r="M11133" s="144" t="s">
        <v>59</v>
      </c>
      <c r="O11133" s="144" t="s">
        <v>1998</v>
      </c>
    </row>
    <row r="11134" spans="1:15" x14ac:dyDescent="0.2">
      <c r="A11134" t="s">
        <v>57</v>
      </c>
      <c r="B11134" s="144" t="s">
        <v>84</v>
      </c>
      <c r="C11134">
        <v>300</v>
      </c>
      <c r="D11134" t="str">
        <f>VLOOKUP(Oliusala[[#This Row],[postnumer]],Sveitarfelog[#All],4,FALSE)</f>
        <v>Akraneskaupstaður,Hvalfjarðarsveit,Kjósarhreppur</v>
      </c>
      <c r="E11134" t="str">
        <f>VLOOKUP(Oliusala[[#This Row],[postnumer]],Sveitarfelog[#All],5,FALSE)</f>
        <v>Vesturland</v>
      </c>
      <c r="F11134" t="s">
        <v>28</v>
      </c>
      <c r="G11134" t="s">
        <v>52</v>
      </c>
      <c r="H11134" s="1" t="s">
        <v>60</v>
      </c>
      <c r="I11134" s="1">
        <v>339463</v>
      </c>
      <c r="J11134" s="2">
        <f>VLOOKUP(Oliusala[[#This Row],[tegund]],Tegundir!$B$2:$D$19,3,FALSE)*Oliusala[[#This Row],[magn]]/1000</f>
        <v>295.67227299999996</v>
      </c>
      <c r="K11134">
        <v>2018</v>
      </c>
      <c r="L11134" t="s">
        <v>19</v>
      </c>
      <c r="M11134" s="144" t="s">
        <v>59</v>
      </c>
      <c r="O11134" s="144" t="s">
        <v>1998</v>
      </c>
    </row>
    <row r="11135" spans="1:15" x14ac:dyDescent="0.2">
      <c r="A11135" t="s">
        <v>57</v>
      </c>
      <c r="B11135" s="144" t="s">
        <v>86</v>
      </c>
      <c r="C11135">
        <v>301</v>
      </c>
      <c r="D11135" t="str">
        <f>VLOOKUP(Oliusala[[#This Row],[postnumer]],Sveitarfelog[#All],4,FALSE)</f>
        <v>Akraneskaupstaður,Hvalfjarðarsveit,Kjósarhreppur</v>
      </c>
      <c r="E11135" t="str">
        <f>VLOOKUP(Oliusala[[#This Row],[postnumer]],Sveitarfelog[#All],5,FALSE)</f>
        <v>Vesturland</v>
      </c>
      <c r="F11135" t="s">
        <v>31</v>
      </c>
      <c r="G11135" t="s">
        <v>52</v>
      </c>
      <c r="H11135" t="s">
        <v>60</v>
      </c>
      <c r="I11135" s="1">
        <v>1736654</v>
      </c>
      <c r="J11135" s="2">
        <f>VLOOKUP(Oliusala[[#This Row],[tegund]],Tegundir!$B$2:$D$19,3,FALSE)*Oliusala[[#This Row],[magn]]/1000</f>
        <v>1736.654</v>
      </c>
      <c r="K11135">
        <v>2018</v>
      </c>
      <c r="L11135" t="s">
        <v>19</v>
      </c>
      <c r="M11135" s="144" t="s">
        <v>59</v>
      </c>
      <c r="O11135" s="144" t="s">
        <v>1998</v>
      </c>
    </row>
    <row r="11136" spans="1:15" x14ac:dyDescent="0.2">
      <c r="A11136" t="s">
        <v>84</v>
      </c>
      <c r="B11136" s="144" t="s">
        <v>84</v>
      </c>
      <c r="C11136">
        <v>300</v>
      </c>
      <c r="D11136" t="str">
        <f>VLOOKUP(Oliusala[[#This Row],[postnumer]],Sveitarfelog[#All],4,FALSE)</f>
        <v>Akraneskaupstaður,Hvalfjarðarsveit,Kjósarhreppur</v>
      </c>
      <c r="E11136" t="str">
        <f>VLOOKUP(Oliusala[[#This Row],[postnumer]],Sveitarfelog[#All],5,FALSE)</f>
        <v>Vesturland</v>
      </c>
      <c r="F11136" t="s">
        <v>31</v>
      </c>
      <c r="G11136" t="s">
        <v>52</v>
      </c>
      <c r="H11136" s="1" t="s">
        <v>61</v>
      </c>
      <c r="I11136" s="1">
        <v>1207082</v>
      </c>
      <c r="J11136" s="2">
        <f>VLOOKUP(Oliusala[[#This Row],[tegund]],Tegundir!$B$2:$D$19,3,FALSE)*Oliusala[[#This Row],[magn]]/1000</f>
        <v>1207.0820000000001</v>
      </c>
      <c r="K11136">
        <v>2018</v>
      </c>
      <c r="L11136" t="s">
        <v>1955</v>
      </c>
      <c r="M11136" s="144" t="s">
        <v>62</v>
      </c>
    </row>
    <row r="11137" spans="1:15" x14ac:dyDescent="0.2">
      <c r="A11137" t="s">
        <v>150</v>
      </c>
      <c r="B11137" s="144" t="s">
        <v>150</v>
      </c>
      <c r="C11137">
        <v>680</v>
      </c>
      <c r="D11137" t="str">
        <f>VLOOKUP(Oliusala[[#This Row],[postnumer]],Sveitarfelog[#All],4,FALSE)</f>
        <v>Langanesbyggð</v>
      </c>
      <c r="E11137" t="str">
        <f>VLOOKUP(Oliusala[[#This Row],[postnumer]],Sveitarfelog[#All],5,FALSE)</f>
        <v>Norðurland eystra</v>
      </c>
      <c r="F11137" t="s">
        <v>31</v>
      </c>
      <c r="G11137" t="s">
        <v>52</v>
      </c>
      <c r="H11137" t="s">
        <v>58</v>
      </c>
      <c r="I11137" s="1">
        <v>1418959</v>
      </c>
      <c r="J11137" s="2">
        <f>VLOOKUP(Oliusala[[#This Row],[tegund]],Tegundir!$B$2:$D$19,3,FALSE)*Oliusala[[#This Row],[magn]]/1000</f>
        <v>1418.9590000000001</v>
      </c>
      <c r="K11137">
        <v>2018</v>
      </c>
      <c r="L11137" t="s">
        <v>1955</v>
      </c>
      <c r="M11137" s="144" t="s">
        <v>59</v>
      </c>
      <c r="N11137" s="144" t="s">
        <v>1939</v>
      </c>
    </row>
    <row r="11138" spans="1:15" x14ac:dyDescent="0.2">
      <c r="A11138" t="s">
        <v>150</v>
      </c>
      <c r="B11138" s="144" t="s">
        <v>150</v>
      </c>
      <c r="C11138">
        <v>680</v>
      </c>
      <c r="D11138" t="str">
        <f>VLOOKUP(Oliusala[[#This Row],[postnumer]],Sveitarfelog[#All],4,FALSE)</f>
        <v>Langanesbyggð</v>
      </c>
      <c r="E11138" t="str">
        <f>VLOOKUP(Oliusala[[#This Row],[postnumer]],Sveitarfelog[#All],5,FALSE)</f>
        <v>Norðurland eystra</v>
      </c>
      <c r="F11138" t="s">
        <v>31</v>
      </c>
      <c r="G11138" t="s">
        <v>52</v>
      </c>
      <c r="H11138" t="s">
        <v>58</v>
      </c>
      <c r="I11138" s="1">
        <v>1418959</v>
      </c>
      <c r="J11138" s="2">
        <f>VLOOKUP(Oliusala[[#This Row],[tegund]],Tegundir!$B$2:$D$19,3,FALSE)*Oliusala[[#This Row],[magn]]/1000</f>
        <v>1418.9590000000001</v>
      </c>
      <c r="K11138">
        <v>2018</v>
      </c>
      <c r="L11138" t="s">
        <v>19</v>
      </c>
      <c r="M11138" s="144" t="s">
        <v>59</v>
      </c>
      <c r="N11138" s="144" t="s">
        <v>1939</v>
      </c>
      <c r="O11138" s="144" t="s">
        <v>1998</v>
      </c>
    </row>
    <row r="11139" spans="1:15" x14ac:dyDescent="0.2">
      <c r="A11139" t="s">
        <v>84</v>
      </c>
      <c r="B11139" s="144" t="s">
        <v>87</v>
      </c>
      <c r="C11139">
        <v>350</v>
      </c>
      <c r="D11139" t="str">
        <f>VLOOKUP(Oliusala[[#This Row],[postnumer]],Sveitarfelog[#All],4,FALSE)</f>
        <v>Grundarfjarðarbær</v>
      </c>
      <c r="E11139" t="str">
        <f>VLOOKUP(Oliusala[[#This Row],[postnumer]],Sveitarfelog[#All],5,FALSE)</f>
        <v>Vesturland</v>
      </c>
      <c r="F11139" t="s">
        <v>28</v>
      </c>
      <c r="G11139" t="s">
        <v>52</v>
      </c>
      <c r="H11139" s="1" t="s">
        <v>60</v>
      </c>
      <c r="I11139" s="1">
        <v>30931</v>
      </c>
      <c r="J11139" s="2">
        <f>VLOOKUP(Oliusala[[#This Row],[tegund]],Tegundir!$B$2:$D$19,3,FALSE)*Oliusala[[#This Row],[magn]]/1000</f>
        <v>26.940901</v>
      </c>
      <c r="K11139">
        <v>2018</v>
      </c>
      <c r="L11139" t="s">
        <v>19</v>
      </c>
      <c r="M11139" s="144" t="s">
        <v>59</v>
      </c>
      <c r="O11139" s="144" t="s">
        <v>1998</v>
      </c>
    </row>
    <row r="11140" spans="1:15" x14ac:dyDescent="0.2">
      <c r="A11140" t="s">
        <v>83</v>
      </c>
      <c r="B11140" s="144" t="s">
        <v>83</v>
      </c>
      <c r="C11140">
        <v>400</v>
      </c>
      <c r="D11140" t="str">
        <f>VLOOKUP(Oliusala[[#This Row],[postnumer]],Sveitarfelog[#All],4,FALSE)</f>
        <v>Ísafjarðarbær</v>
      </c>
      <c r="E11140" t="str">
        <f>VLOOKUP(Oliusala[[#This Row],[postnumer]],Sveitarfelog[#All],5,FALSE)</f>
        <v>Vestfirðir</v>
      </c>
      <c r="F11140" t="s">
        <v>28</v>
      </c>
      <c r="G11140" t="s">
        <v>52</v>
      </c>
      <c r="H11140" t="s">
        <v>58</v>
      </c>
      <c r="I11140" s="1">
        <v>1883445</v>
      </c>
      <c r="J11140" s="2">
        <f>VLOOKUP(Oliusala[[#This Row],[tegund]],Tegundir!$B$2:$D$19,3,FALSE)*Oliusala[[#This Row],[magn]]/1000</f>
        <v>1640.480595</v>
      </c>
      <c r="K11140">
        <v>2018</v>
      </c>
      <c r="L11140" t="s">
        <v>19</v>
      </c>
      <c r="M11140" s="144" t="s">
        <v>59</v>
      </c>
      <c r="O11140" s="144" t="s">
        <v>1998</v>
      </c>
    </row>
    <row r="11141" spans="1:15" x14ac:dyDescent="0.2">
      <c r="A11141" t="s">
        <v>57</v>
      </c>
      <c r="B11141" s="144" t="s">
        <v>5</v>
      </c>
      <c r="C11141">
        <v>101</v>
      </c>
      <c r="D11141" t="str">
        <f>VLOOKUP(Oliusala[[#This Row],[postnumer]],Sveitarfelog[#All],4,FALSE)</f>
        <v>Garðabær,Hafnarfjarðarkaupstaður,Kópavogsbær,Reykjavíkurborg,Seltjarnarnesbær</v>
      </c>
      <c r="E11141" t="str">
        <f>VLOOKUP(Oliusala[[#This Row],[postnumer]],Sveitarfelog[#All],5,FALSE)</f>
        <v>Höfuðborgarsvæðið</v>
      </c>
      <c r="F11141" t="s">
        <v>31</v>
      </c>
      <c r="G11141" t="s">
        <v>52</v>
      </c>
      <c r="H11141" s="1" t="s">
        <v>58</v>
      </c>
      <c r="I11141" s="1">
        <v>3200000</v>
      </c>
      <c r="J11141" s="2">
        <f>VLOOKUP(Oliusala[[#This Row],[tegund]],Tegundir!$B$2:$D$19,3,FALSE)*Oliusala[[#This Row],[magn]]/1000</f>
        <v>3200</v>
      </c>
      <c r="K11141">
        <v>2018</v>
      </c>
      <c r="L11141" t="s">
        <v>1955</v>
      </c>
      <c r="M11141" s="144" t="s">
        <v>59</v>
      </c>
      <c r="N11141" s="144" t="s">
        <v>1939</v>
      </c>
    </row>
    <row r="11142" spans="1:15" x14ac:dyDescent="0.2">
      <c r="A11142" t="s">
        <v>57</v>
      </c>
      <c r="B11142" s="144" t="s">
        <v>5</v>
      </c>
      <c r="C11142">
        <v>101</v>
      </c>
      <c r="D11142" t="str">
        <f>VLOOKUP(Oliusala[[#This Row],[postnumer]],Sveitarfelog[#All],4,FALSE)</f>
        <v>Garðabær,Hafnarfjarðarkaupstaður,Kópavogsbær,Reykjavíkurborg,Seltjarnarnesbær</v>
      </c>
      <c r="E11142" t="str">
        <f>VLOOKUP(Oliusala[[#This Row],[postnumer]],Sveitarfelog[#All],5,FALSE)</f>
        <v>Höfuðborgarsvæðið</v>
      </c>
      <c r="F11142" t="s">
        <v>31</v>
      </c>
      <c r="G11142" t="s">
        <v>52</v>
      </c>
      <c r="H11142" s="1" t="s">
        <v>58</v>
      </c>
      <c r="I11142" s="1">
        <v>1642699</v>
      </c>
      <c r="J11142" s="2">
        <f>VLOOKUP(Oliusala[[#This Row],[tegund]],Tegundir!$B$2:$D$19,3,FALSE)*Oliusala[[#This Row],[magn]]/1000</f>
        <v>1642.6990000000001</v>
      </c>
      <c r="K11142">
        <v>2018</v>
      </c>
      <c r="L11142" t="s">
        <v>19</v>
      </c>
      <c r="M11142" s="144" t="s">
        <v>59</v>
      </c>
      <c r="N11142" s="144" t="s">
        <v>1939</v>
      </c>
      <c r="O11142" s="144" t="s">
        <v>1998</v>
      </c>
    </row>
    <row r="11143" spans="1:15" x14ac:dyDescent="0.2">
      <c r="A11143" t="s">
        <v>122</v>
      </c>
      <c r="B11143" s="144" t="s">
        <v>129</v>
      </c>
      <c r="C11143">
        <v>545</v>
      </c>
      <c r="D11143" t="str">
        <f>VLOOKUP(Oliusala[[#This Row],[postnumer]],Sveitarfelog[#All],4,FALSE)</f>
        <v>Sveitarfélagið Skagaströnd</v>
      </c>
      <c r="E11143" t="str">
        <f>VLOOKUP(Oliusala[[#This Row],[postnumer]],Sveitarfelog[#All],5,FALSE)</f>
        <v>Norðurland vestra</v>
      </c>
      <c r="F11143" t="s">
        <v>28</v>
      </c>
      <c r="G11143" t="s">
        <v>52</v>
      </c>
      <c r="H11143" s="1" t="s">
        <v>60</v>
      </c>
      <c r="I11143" s="1">
        <v>1284705</v>
      </c>
      <c r="J11143" s="2">
        <f>VLOOKUP(Oliusala[[#This Row],[tegund]],Tegundir!$B$2:$D$19,3,FALSE)*Oliusala[[#This Row],[magn]]/1000</f>
        <v>1118.978055</v>
      </c>
      <c r="K11143">
        <v>2018</v>
      </c>
      <c r="L11143" t="s">
        <v>19</v>
      </c>
      <c r="M11143" s="144" t="s">
        <v>59</v>
      </c>
      <c r="O11143" s="144" t="s">
        <v>1998</v>
      </c>
    </row>
    <row r="11144" spans="1:15" x14ac:dyDescent="0.2">
      <c r="A11144" t="s">
        <v>122</v>
      </c>
      <c r="B11144" s="144" t="s">
        <v>122</v>
      </c>
      <c r="C11144">
        <v>550</v>
      </c>
      <c r="D11144" t="str">
        <f>VLOOKUP(Oliusala[[#This Row],[postnumer]],Sveitarfelog[#All],4,FALSE)</f>
        <v>Skagafjörður</v>
      </c>
      <c r="E11144" t="str">
        <f>VLOOKUP(Oliusala[[#This Row],[postnumer]],Sveitarfelog[#All],5,FALSE)</f>
        <v>Norðurland vestra</v>
      </c>
      <c r="F11144" t="s">
        <v>28</v>
      </c>
      <c r="G11144" t="s">
        <v>52</v>
      </c>
      <c r="H11144" s="1" t="s">
        <v>58</v>
      </c>
      <c r="I11144" s="1">
        <v>846510</v>
      </c>
      <c r="J11144" s="2">
        <f>VLOOKUP(Oliusala[[#This Row],[tegund]],Tegundir!$B$2:$D$19,3,FALSE)*Oliusala[[#This Row],[magn]]/1000</f>
        <v>737.31020999999998</v>
      </c>
      <c r="K11144">
        <v>2018</v>
      </c>
      <c r="L11144" t="s">
        <v>19</v>
      </c>
      <c r="M11144" s="144" t="s">
        <v>59</v>
      </c>
      <c r="O11144" s="144" t="s">
        <v>1998</v>
      </c>
    </row>
    <row r="11145" spans="1:15" x14ac:dyDescent="0.2">
      <c r="A11145" t="s">
        <v>122</v>
      </c>
      <c r="B11145" s="144" t="s">
        <v>122</v>
      </c>
      <c r="C11145">
        <v>550</v>
      </c>
      <c r="D11145" t="str">
        <f>VLOOKUP(Oliusala[[#This Row],[postnumer]],Sveitarfelog[#All],4,FALSE)</f>
        <v>Skagafjörður</v>
      </c>
      <c r="E11145" t="str">
        <f>VLOOKUP(Oliusala[[#This Row],[postnumer]],Sveitarfelog[#All],5,FALSE)</f>
        <v>Norðurland vestra</v>
      </c>
      <c r="F11145" t="s">
        <v>28</v>
      </c>
      <c r="G11145" t="s">
        <v>52</v>
      </c>
      <c r="H11145" s="1" t="s">
        <v>60</v>
      </c>
      <c r="I11145" s="1">
        <v>166230</v>
      </c>
      <c r="J11145" s="2">
        <f>VLOOKUP(Oliusala[[#This Row],[tegund]],Tegundir!$B$2:$D$19,3,FALSE)*Oliusala[[#This Row],[magn]]/1000</f>
        <v>144.78632999999999</v>
      </c>
      <c r="K11145">
        <v>2018</v>
      </c>
      <c r="L11145" t="s">
        <v>19</v>
      </c>
      <c r="M11145" s="144" t="s">
        <v>59</v>
      </c>
      <c r="O11145" s="144" t="s">
        <v>1998</v>
      </c>
    </row>
    <row r="11146" spans="1:15" x14ac:dyDescent="0.2">
      <c r="A11146" t="s">
        <v>122</v>
      </c>
      <c r="B11146" s="144" t="s">
        <v>122</v>
      </c>
      <c r="C11146">
        <v>550</v>
      </c>
      <c r="D11146" t="str">
        <f>VLOOKUP(Oliusala[[#This Row],[postnumer]],Sveitarfelog[#All],4,FALSE)</f>
        <v>Skagafjörður</v>
      </c>
      <c r="E11146" t="str">
        <f>VLOOKUP(Oliusala[[#This Row],[postnumer]],Sveitarfelog[#All],5,FALSE)</f>
        <v>Norðurland vestra</v>
      </c>
      <c r="F11146" t="s">
        <v>31</v>
      </c>
      <c r="G11146" t="s">
        <v>52</v>
      </c>
      <c r="H11146" s="1" t="s">
        <v>58</v>
      </c>
      <c r="I11146" s="1">
        <v>1166336</v>
      </c>
      <c r="J11146" s="2">
        <f>VLOOKUP(Oliusala[[#This Row],[tegund]],Tegundir!$B$2:$D$19,3,FALSE)*Oliusala[[#This Row],[magn]]/1000</f>
        <v>1166.336</v>
      </c>
      <c r="K11146">
        <v>2018</v>
      </c>
      <c r="L11146" t="s">
        <v>19</v>
      </c>
      <c r="M11146" s="144" t="s">
        <v>59</v>
      </c>
      <c r="O11146" s="144" t="s">
        <v>1998</v>
      </c>
    </row>
    <row r="11147" spans="1:15" x14ac:dyDescent="0.2">
      <c r="A11147" t="s">
        <v>68</v>
      </c>
      <c r="B11147" s="144" t="s">
        <v>68</v>
      </c>
      <c r="C11147">
        <v>600</v>
      </c>
      <c r="D11147" t="str">
        <f>VLOOKUP(Oliusala[[#This Row],[postnumer]],Sveitarfelog[#All],4,FALSE)</f>
        <v>Akureyrarbær,Eyjafjarðarsveit,Hörgársveit,Svalbarðsstrandarhreppur,Grýtubakkahreppur</v>
      </c>
      <c r="E11147" t="str">
        <f>VLOOKUP(Oliusala[[#This Row],[postnumer]],Sveitarfelog[#All],5,FALSE)</f>
        <v>Norðurland eystra</v>
      </c>
      <c r="F11147" t="s">
        <v>28</v>
      </c>
      <c r="G11147" t="s">
        <v>52</v>
      </c>
      <c r="H11147" s="1" t="s">
        <v>58</v>
      </c>
      <c r="I11147" s="1">
        <v>507522</v>
      </c>
      <c r="J11147" s="2">
        <f>VLOOKUP(Oliusala[[#This Row],[tegund]],Tegundir!$B$2:$D$19,3,FALSE)*Oliusala[[#This Row],[magn]]/1000</f>
        <v>442.05166200000002</v>
      </c>
      <c r="K11147">
        <v>2018</v>
      </c>
      <c r="L11147" t="s">
        <v>19</v>
      </c>
      <c r="M11147" s="144" t="s">
        <v>59</v>
      </c>
      <c r="O11147" s="144" t="s">
        <v>1998</v>
      </c>
    </row>
    <row r="11148" spans="1:15" x14ac:dyDescent="0.2">
      <c r="A11148" t="s">
        <v>68</v>
      </c>
      <c r="B11148" s="144" t="s">
        <v>68</v>
      </c>
      <c r="C11148">
        <v>600</v>
      </c>
      <c r="D11148" t="str">
        <f>VLOOKUP(Oliusala[[#This Row],[postnumer]],Sveitarfelog[#All],4,FALSE)</f>
        <v>Akureyrarbær,Eyjafjarðarsveit,Hörgársveit,Svalbarðsstrandarhreppur,Grýtubakkahreppur</v>
      </c>
      <c r="E11148" t="str">
        <f>VLOOKUP(Oliusala[[#This Row],[postnumer]],Sveitarfelog[#All],5,FALSE)</f>
        <v>Norðurland eystra</v>
      </c>
      <c r="F11148" t="s">
        <v>31</v>
      </c>
      <c r="G11148" t="s">
        <v>52</v>
      </c>
      <c r="H11148" t="s">
        <v>58</v>
      </c>
      <c r="I11148" s="1">
        <v>5982813</v>
      </c>
      <c r="J11148" s="2">
        <f>VLOOKUP(Oliusala[[#This Row],[tegund]],Tegundir!$B$2:$D$19,3,FALSE)*Oliusala[[#This Row],[magn]]/1000</f>
        <v>5982.8130000000001</v>
      </c>
      <c r="K11148">
        <v>2018</v>
      </c>
      <c r="L11148" t="s">
        <v>19</v>
      </c>
      <c r="M11148" s="144" t="s">
        <v>59</v>
      </c>
      <c r="O11148" s="144" t="s">
        <v>1998</v>
      </c>
    </row>
    <row r="11149" spans="1:15" x14ac:dyDescent="0.2">
      <c r="A11149" t="s">
        <v>68</v>
      </c>
      <c r="B11149" s="144" t="s">
        <v>68</v>
      </c>
      <c r="C11149">
        <v>600</v>
      </c>
      <c r="D11149" t="str">
        <f>VLOOKUP(Oliusala[[#This Row],[postnumer]],Sveitarfelog[#All],4,FALSE)</f>
        <v>Akureyrarbær,Eyjafjarðarsveit,Hörgársveit,Svalbarðsstrandarhreppur,Grýtubakkahreppur</v>
      </c>
      <c r="E11149" t="str">
        <f>VLOOKUP(Oliusala[[#This Row],[postnumer]],Sveitarfelog[#All],5,FALSE)</f>
        <v>Norðurland eystra</v>
      </c>
      <c r="F11149" t="s">
        <v>31</v>
      </c>
      <c r="G11149" t="s">
        <v>52</v>
      </c>
      <c r="H11149" t="s">
        <v>61</v>
      </c>
      <c r="I11149" s="1">
        <v>1070488</v>
      </c>
      <c r="J11149" s="2">
        <f>VLOOKUP(Oliusala[[#This Row],[tegund]],Tegundir!$B$2:$D$19,3,FALSE)*Oliusala[[#This Row],[magn]]/1000</f>
        <v>1070.4880000000001</v>
      </c>
      <c r="K11149">
        <v>2018</v>
      </c>
      <c r="L11149" t="s">
        <v>19</v>
      </c>
      <c r="M11149" s="144" t="s">
        <v>62</v>
      </c>
      <c r="O11149" s="144" t="s">
        <v>1998</v>
      </c>
    </row>
    <row r="11150" spans="1:15" x14ac:dyDescent="0.2">
      <c r="A11150" t="s">
        <v>136</v>
      </c>
      <c r="B11150" s="144" t="s">
        <v>136</v>
      </c>
      <c r="C11150">
        <v>620</v>
      </c>
      <c r="D11150" t="str">
        <f>VLOOKUP(Oliusala[[#This Row],[postnumer]],Sveitarfelog[#All],4,FALSE)</f>
        <v>Dalvíkurbyggð</v>
      </c>
      <c r="E11150" t="str">
        <f>VLOOKUP(Oliusala[[#This Row],[postnumer]],Sveitarfelog[#All],5,FALSE)</f>
        <v>Norðurland eystra</v>
      </c>
      <c r="F11150" t="s">
        <v>28</v>
      </c>
      <c r="G11150" t="s">
        <v>52</v>
      </c>
      <c r="H11150" t="s">
        <v>58</v>
      </c>
      <c r="I11150" s="1">
        <v>1820402</v>
      </c>
      <c r="J11150" s="2">
        <f>VLOOKUP(Oliusala[[#This Row],[tegund]],Tegundir!$B$2:$D$19,3,FALSE)*Oliusala[[#This Row],[magn]]/1000</f>
        <v>1585.570142</v>
      </c>
      <c r="K11150">
        <v>2018</v>
      </c>
      <c r="L11150" t="s">
        <v>19</v>
      </c>
      <c r="M11150" s="144" t="s">
        <v>59</v>
      </c>
      <c r="O11150" s="144" t="s">
        <v>1998</v>
      </c>
    </row>
    <row r="11151" spans="1:15" x14ac:dyDescent="0.2">
      <c r="A11151" t="s">
        <v>136</v>
      </c>
      <c r="B11151" s="144" t="s">
        <v>136</v>
      </c>
      <c r="C11151">
        <v>620</v>
      </c>
      <c r="D11151" t="str">
        <f>VLOOKUP(Oliusala[[#This Row],[postnumer]],Sveitarfelog[#All],4,FALSE)</f>
        <v>Dalvíkurbyggð</v>
      </c>
      <c r="E11151" t="str">
        <f>VLOOKUP(Oliusala[[#This Row],[postnumer]],Sveitarfelog[#All],5,FALSE)</f>
        <v>Norðurland eystra</v>
      </c>
      <c r="F11151" t="s">
        <v>31</v>
      </c>
      <c r="G11151" t="s">
        <v>52</v>
      </c>
      <c r="H11151" t="s">
        <v>58</v>
      </c>
      <c r="I11151" s="1">
        <v>940117</v>
      </c>
      <c r="J11151" s="2">
        <f>VLOOKUP(Oliusala[[#This Row],[tegund]],Tegundir!$B$2:$D$19,3,FALSE)*Oliusala[[#This Row],[magn]]/1000</f>
        <v>940.11699999999996</v>
      </c>
      <c r="K11151">
        <v>2018</v>
      </c>
      <c r="L11151" t="s">
        <v>19</v>
      </c>
      <c r="M11151" s="144" t="s">
        <v>59</v>
      </c>
      <c r="O11151" s="144" t="s">
        <v>1998</v>
      </c>
    </row>
    <row r="11152" spans="1:15" x14ac:dyDescent="0.2">
      <c r="A11152" t="s">
        <v>68</v>
      </c>
      <c r="B11152" s="144" t="s">
        <v>96</v>
      </c>
      <c r="C11152">
        <v>640</v>
      </c>
      <c r="D11152" t="str">
        <f>VLOOKUP(Oliusala[[#This Row],[postnumer]],Sveitarfelog[#All],4,FALSE)</f>
        <v>Norðurþing,Tjörneshreppur</v>
      </c>
      <c r="E11152" t="str">
        <f>VLOOKUP(Oliusala[[#This Row],[postnumer]],Sveitarfelog[#All],5,FALSE)</f>
        <v>Norðurland eystra</v>
      </c>
      <c r="F11152" t="s">
        <v>31</v>
      </c>
      <c r="G11152" t="s">
        <v>52</v>
      </c>
      <c r="H11152" s="1" t="s">
        <v>61</v>
      </c>
      <c r="I11152" s="1">
        <v>55708</v>
      </c>
      <c r="J11152" s="2">
        <f>VLOOKUP(Oliusala[[#This Row],[tegund]],Tegundir!$B$2:$D$19,3,FALSE)*Oliusala[[#This Row],[magn]]/1000</f>
        <v>55.707999999999998</v>
      </c>
      <c r="K11152">
        <v>2018</v>
      </c>
      <c r="L11152" t="s">
        <v>19</v>
      </c>
      <c r="M11152" s="144" t="s">
        <v>62</v>
      </c>
      <c r="O11152" s="144" t="s">
        <v>1998</v>
      </c>
    </row>
    <row r="11153" spans="1:15" x14ac:dyDescent="0.2">
      <c r="A11153" t="s">
        <v>150</v>
      </c>
      <c r="B11153" s="144" t="s">
        <v>150</v>
      </c>
      <c r="C11153">
        <v>680</v>
      </c>
      <c r="D11153" t="str">
        <f>VLOOKUP(Oliusala[[#This Row],[postnumer]],Sveitarfelog[#All],4,FALSE)</f>
        <v>Langanesbyggð</v>
      </c>
      <c r="E11153" t="str">
        <f>VLOOKUP(Oliusala[[#This Row],[postnumer]],Sveitarfelog[#All],5,FALSE)</f>
        <v>Norðurland eystra</v>
      </c>
      <c r="F11153" t="s">
        <v>31</v>
      </c>
      <c r="G11153" t="s">
        <v>52</v>
      </c>
      <c r="H11153" t="s">
        <v>61</v>
      </c>
      <c r="I11153" s="1">
        <v>135239</v>
      </c>
      <c r="J11153" s="2">
        <f>VLOOKUP(Oliusala[[#This Row],[tegund]],Tegundir!$B$2:$D$19,3,FALSE)*Oliusala[[#This Row],[magn]]/1000</f>
        <v>135.239</v>
      </c>
      <c r="K11153">
        <v>2018</v>
      </c>
      <c r="L11153" t="s">
        <v>19</v>
      </c>
      <c r="M11153" s="144" t="s">
        <v>62</v>
      </c>
      <c r="O11153" s="144" t="s">
        <v>1998</v>
      </c>
    </row>
    <row r="11154" spans="1:15" x14ac:dyDescent="0.2">
      <c r="A11154" t="s">
        <v>66</v>
      </c>
      <c r="B11154" s="144" t="s">
        <v>160</v>
      </c>
      <c r="C11154">
        <v>710</v>
      </c>
      <c r="D11154" t="str">
        <f>VLOOKUP(Oliusala[[#This Row],[postnumer]],Sveitarfelog[#All],4,FALSE)</f>
        <v>Fljótsdalshreppur,Múlaþing</v>
      </c>
      <c r="E11154" t="str">
        <f>VLOOKUP(Oliusala[[#This Row],[postnumer]],Sveitarfelog[#All],5,FALSE)</f>
        <v>Austurland</v>
      </c>
      <c r="F11154" t="s">
        <v>31</v>
      </c>
      <c r="G11154" t="s">
        <v>52</v>
      </c>
      <c r="H11154" s="1" t="s">
        <v>60</v>
      </c>
      <c r="I11154" s="1">
        <v>1588798</v>
      </c>
      <c r="J11154" s="2">
        <f>VLOOKUP(Oliusala[[#This Row],[tegund]],Tegundir!$B$2:$D$19,3,FALSE)*Oliusala[[#This Row],[magn]]/1000</f>
        <v>1588.798</v>
      </c>
      <c r="K11154">
        <v>2018</v>
      </c>
      <c r="L11154" t="s">
        <v>1955</v>
      </c>
      <c r="M11154" s="144" t="s">
        <v>59</v>
      </c>
    </row>
    <row r="11155" spans="1:15" x14ac:dyDescent="0.2">
      <c r="A11155" t="s">
        <v>69</v>
      </c>
      <c r="B11155" s="144" t="s">
        <v>69</v>
      </c>
      <c r="C11155">
        <v>735</v>
      </c>
      <c r="D11155" t="str">
        <f>VLOOKUP(Oliusala[[#This Row],[postnumer]],Sveitarfelog[#All],4,FALSE)</f>
        <v>Fjarðabyggð</v>
      </c>
      <c r="E11155" t="str">
        <f>VLOOKUP(Oliusala[[#This Row],[postnumer]],Sveitarfelog[#All],5,FALSE)</f>
        <v>Austurland</v>
      </c>
      <c r="F11155" t="s">
        <v>28</v>
      </c>
      <c r="G11155" t="s">
        <v>52</v>
      </c>
      <c r="H11155" t="s">
        <v>58</v>
      </c>
      <c r="I11155" s="1">
        <v>2269275</v>
      </c>
      <c r="J11155" s="2">
        <f>VLOOKUP(Oliusala[[#This Row],[tegund]],Tegundir!$B$2:$D$19,3,FALSE)*Oliusala[[#This Row],[magn]]/1000</f>
        <v>1976.5385249999999</v>
      </c>
      <c r="K11155">
        <v>2018</v>
      </c>
      <c r="L11155" t="s">
        <v>19</v>
      </c>
      <c r="M11155" s="144" t="s">
        <v>59</v>
      </c>
      <c r="O11155" s="144" t="s">
        <v>1998</v>
      </c>
    </row>
    <row r="11156" spans="1:15" x14ac:dyDescent="0.2">
      <c r="A11156" t="s">
        <v>64</v>
      </c>
      <c r="B11156" s="144" t="s">
        <v>164</v>
      </c>
      <c r="C11156">
        <v>740</v>
      </c>
      <c r="D11156" t="str">
        <f>VLOOKUP(Oliusala[[#This Row],[postnumer]],Sveitarfelog[#All],4,FALSE)</f>
        <v>Fjarðabyggð</v>
      </c>
      <c r="E11156" t="str">
        <f>VLOOKUP(Oliusala[[#This Row],[postnumer]],Sveitarfelog[#All],5,FALSE)</f>
        <v>Austurland</v>
      </c>
      <c r="F11156" t="s">
        <v>28</v>
      </c>
      <c r="G11156" t="s">
        <v>52</v>
      </c>
      <c r="H11156" t="s">
        <v>58</v>
      </c>
      <c r="I11156" s="1">
        <v>3917169</v>
      </c>
      <c r="J11156" s="2">
        <f>VLOOKUP(Oliusala[[#This Row],[tegund]],Tegundir!$B$2:$D$19,3,FALSE)*Oliusala[[#This Row],[magn]]/1000</f>
        <v>3411.8541989999999</v>
      </c>
      <c r="K11156">
        <v>2018</v>
      </c>
      <c r="L11156" t="s">
        <v>19</v>
      </c>
      <c r="M11156" s="144" t="s">
        <v>59</v>
      </c>
      <c r="O11156" s="144" t="s">
        <v>1998</v>
      </c>
    </row>
    <row r="11157" spans="1:15" x14ac:dyDescent="0.2">
      <c r="A11157" t="s">
        <v>64</v>
      </c>
      <c r="B11157" s="144" t="s">
        <v>164</v>
      </c>
      <c r="C11157">
        <v>740</v>
      </c>
      <c r="D11157" t="str">
        <f>VLOOKUP(Oliusala[[#This Row],[postnumer]],Sveitarfelog[#All],4,FALSE)</f>
        <v>Fjarðabyggð</v>
      </c>
      <c r="E11157" t="str">
        <f>VLOOKUP(Oliusala[[#This Row],[postnumer]],Sveitarfelog[#All],5,FALSE)</f>
        <v>Austurland</v>
      </c>
      <c r="F11157" t="s">
        <v>31</v>
      </c>
      <c r="G11157" t="s">
        <v>52</v>
      </c>
      <c r="H11157" s="1" t="s">
        <v>58</v>
      </c>
      <c r="I11157" s="1">
        <v>420690</v>
      </c>
      <c r="J11157" s="2">
        <f>VLOOKUP(Oliusala[[#This Row],[tegund]],Tegundir!$B$2:$D$19,3,FALSE)*Oliusala[[#This Row],[magn]]/1000</f>
        <v>420.69</v>
      </c>
      <c r="K11157">
        <v>2018</v>
      </c>
      <c r="L11157" t="s">
        <v>19</v>
      </c>
      <c r="M11157" s="144" t="s">
        <v>59</v>
      </c>
      <c r="O11157" s="144" t="s">
        <v>1998</v>
      </c>
    </row>
    <row r="11158" spans="1:15" x14ac:dyDescent="0.2">
      <c r="A11158" t="s">
        <v>64</v>
      </c>
      <c r="B11158" s="144" t="s">
        <v>164</v>
      </c>
      <c r="C11158">
        <v>740</v>
      </c>
      <c r="D11158" t="str">
        <f>VLOOKUP(Oliusala[[#This Row],[postnumer]],Sveitarfelog[#All],4,FALSE)</f>
        <v>Fjarðabyggð</v>
      </c>
      <c r="E11158" t="str">
        <f>VLOOKUP(Oliusala[[#This Row],[postnumer]],Sveitarfelog[#All],5,FALSE)</f>
        <v>Austurland</v>
      </c>
      <c r="F11158" t="s">
        <v>31</v>
      </c>
      <c r="G11158" t="s">
        <v>52</v>
      </c>
      <c r="H11158" t="s">
        <v>60</v>
      </c>
      <c r="I11158" s="1">
        <v>1922</v>
      </c>
      <c r="J11158" s="2">
        <f>VLOOKUP(Oliusala[[#This Row],[tegund]],Tegundir!$B$2:$D$19,3,FALSE)*Oliusala[[#This Row],[magn]]/1000</f>
        <v>1.9219999999999999</v>
      </c>
      <c r="K11158">
        <v>2018</v>
      </c>
      <c r="L11158" t="s">
        <v>19</v>
      </c>
      <c r="M11158" s="144" t="s">
        <v>59</v>
      </c>
      <c r="O11158" s="144" t="s">
        <v>1998</v>
      </c>
    </row>
    <row r="11159" spans="1:15" x14ac:dyDescent="0.2">
      <c r="A11159" t="s">
        <v>69</v>
      </c>
      <c r="B11159" s="144" t="s">
        <v>71</v>
      </c>
      <c r="C11159">
        <v>750</v>
      </c>
      <c r="D11159" t="str">
        <f>VLOOKUP(Oliusala[[#This Row],[postnumer]],Sveitarfelog[#All],4,FALSE)</f>
        <v>Fjarðabyggð</v>
      </c>
      <c r="E11159" t="str">
        <f>VLOOKUP(Oliusala[[#This Row],[postnumer]],Sveitarfelog[#All],5,FALSE)</f>
        <v>Austurland</v>
      </c>
      <c r="F11159" t="s">
        <v>28</v>
      </c>
      <c r="G11159" t="s">
        <v>52</v>
      </c>
      <c r="H11159" s="1" t="s">
        <v>60</v>
      </c>
      <c r="I11159" s="1">
        <v>2432740</v>
      </c>
      <c r="J11159" s="2">
        <f>VLOOKUP(Oliusala[[#This Row],[tegund]],Tegundir!$B$2:$D$19,3,FALSE)*Oliusala[[#This Row],[magn]]/1000</f>
        <v>2118.9165400000002</v>
      </c>
      <c r="K11159">
        <v>2018</v>
      </c>
      <c r="L11159" t="s">
        <v>19</v>
      </c>
      <c r="M11159" s="144" t="s">
        <v>59</v>
      </c>
      <c r="O11159" s="144" t="s">
        <v>1998</v>
      </c>
    </row>
    <row r="11160" spans="1:15" x14ac:dyDescent="0.2">
      <c r="A11160" t="s">
        <v>57</v>
      </c>
      <c r="B11160" s="144" t="s">
        <v>71</v>
      </c>
      <c r="C11160">
        <v>750</v>
      </c>
      <c r="D11160" t="str">
        <f>VLOOKUP(Oliusala[[#This Row],[postnumer]],Sveitarfelog[#All],4,FALSE)</f>
        <v>Fjarðabyggð</v>
      </c>
      <c r="E11160" t="str">
        <f>VLOOKUP(Oliusala[[#This Row],[postnumer]],Sveitarfelog[#All],5,FALSE)</f>
        <v>Austurland</v>
      </c>
      <c r="F11160" t="s">
        <v>28</v>
      </c>
      <c r="G11160" t="s">
        <v>52</v>
      </c>
      <c r="H11160" s="1" t="s">
        <v>60</v>
      </c>
      <c r="I11160" s="1">
        <v>24185</v>
      </c>
      <c r="J11160" s="2">
        <f>VLOOKUP(Oliusala[[#This Row],[tegund]],Tegundir!$B$2:$D$19,3,FALSE)*Oliusala[[#This Row],[magn]]/1000</f>
        <v>21.065134999999998</v>
      </c>
      <c r="K11160">
        <v>2018</v>
      </c>
      <c r="L11160" t="s">
        <v>1955</v>
      </c>
      <c r="M11160" s="144" t="s">
        <v>59</v>
      </c>
    </row>
    <row r="11161" spans="1:15" x14ac:dyDescent="0.2">
      <c r="A11161" t="s">
        <v>57</v>
      </c>
      <c r="B11161" s="144" t="s">
        <v>70</v>
      </c>
      <c r="C11161">
        <v>800</v>
      </c>
      <c r="D11161" t="str">
        <f>VLOOKUP(Oliusala[[#This Row],[postnumer]],Sveitarfelog[#All],4,FALSE)</f>
        <v>Flóahreppur,Sveitarfélagið Árborg</v>
      </c>
      <c r="E11161" t="str">
        <f>VLOOKUP(Oliusala[[#This Row],[postnumer]],Sveitarfelog[#All],5,FALSE)</f>
        <v>Suðurland</v>
      </c>
      <c r="F11161" t="s">
        <v>31</v>
      </c>
      <c r="G11161" t="s">
        <v>52</v>
      </c>
      <c r="H11161" s="1" t="s">
        <v>60</v>
      </c>
      <c r="I11161" s="1">
        <v>65062</v>
      </c>
      <c r="J11161" s="2">
        <f>VLOOKUP(Oliusala[[#This Row],[tegund]],Tegundir!$B$2:$D$19,3,FALSE)*Oliusala[[#This Row],[magn]]/1000</f>
        <v>65.061999999999998</v>
      </c>
      <c r="K11161">
        <v>2018</v>
      </c>
      <c r="L11161" t="s">
        <v>19</v>
      </c>
      <c r="M11161" s="144" t="s">
        <v>59</v>
      </c>
      <c r="O11161" s="144" t="s">
        <v>1998</v>
      </c>
    </row>
    <row r="11162" spans="1:15" x14ac:dyDescent="0.2">
      <c r="A11162" t="s">
        <v>57</v>
      </c>
      <c r="B11162" s="144" t="s">
        <v>183</v>
      </c>
      <c r="C11162">
        <v>815</v>
      </c>
      <c r="D11162" t="str">
        <f>VLOOKUP(Oliusala[[#This Row],[postnumer]],Sveitarfelog[#All],4,FALSE)</f>
        <v>Hveragerðisbær,Sveitarfélagið Ölfus</v>
      </c>
      <c r="E11162" t="str">
        <f>VLOOKUP(Oliusala[[#This Row],[postnumer]],Sveitarfelog[#All],5,FALSE)</f>
        <v>Suðurland</v>
      </c>
      <c r="F11162" t="s">
        <v>31</v>
      </c>
      <c r="G11162" t="s">
        <v>52</v>
      </c>
      <c r="H11162" t="s">
        <v>60</v>
      </c>
      <c r="I11162" s="1">
        <v>141076</v>
      </c>
      <c r="J11162" s="2">
        <f>VLOOKUP(Oliusala[[#This Row],[tegund]],Tegundir!$B$2:$D$19,3,FALSE)*Oliusala[[#This Row],[magn]]/1000</f>
        <v>141.07599999999999</v>
      </c>
      <c r="K11162">
        <v>2018</v>
      </c>
      <c r="L11162" t="s">
        <v>19</v>
      </c>
      <c r="M11162" s="144" t="s">
        <v>59</v>
      </c>
      <c r="O11162" s="144" t="s">
        <v>1998</v>
      </c>
    </row>
    <row r="11163" spans="1:15" x14ac:dyDescent="0.2">
      <c r="A11163" t="s">
        <v>65</v>
      </c>
      <c r="B11163" s="144" t="s">
        <v>65</v>
      </c>
      <c r="C11163">
        <v>900</v>
      </c>
      <c r="D11163" t="str">
        <f>VLOOKUP(Oliusala[[#This Row],[postnumer]],Sveitarfelog[#All],4,FALSE)</f>
        <v>Vestmannaeyjabær</v>
      </c>
      <c r="E11163" t="str">
        <f>VLOOKUP(Oliusala[[#This Row],[postnumer]],Sveitarfelog[#All],5,FALSE)</f>
        <v>Suðurland</v>
      </c>
      <c r="F11163" t="s">
        <v>28</v>
      </c>
      <c r="G11163" t="s">
        <v>52</v>
      </c>
      <c r="H11163" t="s">
        <v>58</v>
      </c>
      <c r="I11163" s="1">
        <v>7254006</v>
      </c>
      <c r="J11163" s="2">
        <f>VLOOKUP(Oliusala[[#This Row],[tegund]],Tegundir!$B$2:$D$19,3,FALSE)*Oliusala[[#This Row],[magn]]/1000</f>
        <v>6318.2392259999997</v>
      </c>
      <c r="K11163">
        <v>2018</v>
      </c>
      <c r="L11163" t="s">
        <v>19</v>
      </c>
      <c r="M11163" s="144" t="s">
        <v>59</v>
      </c>
      <c r="O11163" s="144" t="s">
        <v>1998</v>
      </c>
    </row>
    <row r="11164" spans="1:15" x14ac:dyDescent="0.2">
      <c r="A11164" t="s">
        <v>65</v>
      </c>
      <c r="B11164" s="144" t="s">
        <v>65</v>
      </c>
      <c r="C11164">
        <v>900</v>
      </c>
      <c r="D11164" t="str">
        <f>VLOOKUP(Oliusala[[#This Row],[postnumer]],Sveitarfelog[#All],4,FALSE)</f>
        <v>Vestmannaeyjabær</v>
      </c>
      <c r="E11164" t="str">
        <f>VLOOKUP(Oliusala[[#This Row],[postnumer]],Sveitarfelog[#All],5,FALSE)</f>
        <v>Suðurland</v>
      </c>
      <c r="F11164" t="s">
        <v>31</v>
      </c>
      <c r="G11164" t="s">
        <v>52</v>
      </c>
      <c r="H11164" t="s">
        <v>61</v>
      </c>
      <c r="I11164" s="1">
        <v>21960</v>
      </c>
      <c r="J11164" s="2">
        <f>VLOOKUP(Oliusala[[#This Row],[tegund]],Tegundir!$B$2:$D$19,3,FALSE)*Oliusala[[#This Row],[magn]]/1000</f>
        <v>21.96</v>
      </c>
      <c r="K11164">
        <v>2018</v>
      </c>
      <c r="L11164" t="s">
        <v>19</v>
      </c>
      <c r="M11164" s="144" t="s">
        <v>62</v>
      </c>
      <c r="O11164" s="144" t="s">
        <v>1998</v>
      </c>
    </row>
    <row r="11165" spans="1:15" x14ac:dyDescent="0.2">
      <c r="A11165" t="s">
        <v>57</v>
      </c>
      <c r="B11165" s="144" t="s">
        <v>65</v>
      </c>
      <c r="C11165">
        <v>900</v>
      </c>
      <c r="D11165" t="str">
        <f>VLOOKUP(Oliusala[[#This Row],[postnumer]],Sveitarfelog[#All],4,FALSE)</f>
        <v>Vestmannaeyjabær</v>
      </c>
      <c r="E11165" t="str">
        <f>VLOOKUP(Oliusala[[#This Row],[postnumer]],Sveitarfelog[#All],5,FALSE)</f>
        <v>Suðurland</v>
      </c>
      <c r="F11165" t="s">
        <v>31</v>
      </c>
      <c r="G11165" t="s">
        <v>52</v>
      </c>
      <c r="H11165" s="1" t="s">
        <v>60</v>
      </c>
      <c r="I11165" s="1">
        <v>65313</v>
      </c>
      <c r="J11165" s="2">
        <f>VLOOKUP(Oliusala[[#This Row],[tegund]],Tegundir!$B$2:$D$19,3,FALSE)*Oliusala[[#This Row],[magn]]/1000</f>
        <v>65.313000000000002</v>
      </c>
      <c r="K11165">
        <v>2018</v>
      </c>
      <c r="L11165" t="s">
        <v>1955</v>
      </c>
      <c r="M11165" s="144" t="s">
        <v>59</v>
      </c>
    </row>
    <row r="11166" spans="1:15" x14ac:dyDescent="0.2">
      <c r="A11166" t="s">
        <v>57</v>
      </c>
      <c r="B11166" s="144" t="s">
        <v>65</v>
      </c>
      <c r="C11166">
        <v>900</v>
      </c>
      <c r="D11166" t="str">
        <f>VLOOKUP(Oliusala[[#This Row],[postnumer]],Sveitarfelog[#All],4,FALSE)</f>
        <v>Vestmannaeyjabær</v>
      </c>
      <c r="E11166" t="str">
        <f>VLOOKUP(Oliusala[[#This Row],[postnumer]],Sveitarfelog[#All],5,FALSE)</f>
        <v>Suðurland</v>
      </c>
      <c r="F11166" t="s">
        <v>49</v>
      </c>
      <c r="G11166" t="s">
        <v>52</v>
      </c>
      <c r="H11166" s="1" t="s">
        <v>60</v>
      </c>
      <c r="I11166" s="1">
        <v>710028</v>
      </c>
      <c r="J11166" s="2">
        <f>VLOOKUP(Oliusala[[#This Row],[tegund]],Tegundir!$B$2:$D$19,3,FALSE)*Oliusala[[#This Row],[magn]]/1000</f>
        <v>710.02800000000002</v>
      </c>
      <c r="K11166">
        <v>2018</v>
      </c>
      <c r="L11166" t="s">
        <v>1955</v>
      </c>
      <c r="M11166" s="144" t="s">
        <v>59</v>
      </c>
    </row>
    <row r="11167" spans="1:15" x14ac:dyDescent="0.2">
      <c r="A11167" t="s">
        <v>65</v>
      </c>
      <c r="B11167" s="144" t="s">
        <v>65</v>
      </c>
      <c r="C11167">
        <v>900</v>
      </c>
      <c r="D11167" t="str">
        <f>VLOOKUP(Oliusala[[#This Row],[postnumer]],Sveitarfelog[#All],4,FALSE)</f>
        <v>Vestmannaeyjabær</v>
      </c>
      <c r="E11167" t="str">
        <f>VLOOKUP(Oliusala[[#This Row],[postnumer]],Sveitarfelog[#All],5,FALSE)</f>
        <v>Suðurland</v>
      </c>
      <c r="F11167" t="s">
        <v>31</v>
      </c>
      <c r="G11167" t="s">
        <v>52</v>
      </c>
      <c r="H11167" t="s">
        <v>58</v>
      </c>
      <c r="I11167" s="1">
        <v>2598656</v>
      </c>
      <c r="J11167" s="2">
        <f>VLOOKUP(Oliusala[[#This Row],[tegund]],Tegundir!$B$2:$D$19,3,FALSE)*Oliusala[[#This Row],[magn]]/1000</f>
        <v>2598.6559999999999</v>
      </c>
      <c r="K11167">
        <v>2018</v>
      </c>
      <c r="L11167" t="s">
        <v>1955</v>
      </c>
      <c r="M11167" s="144" t="s">
        <v>59</v>
      </c>
    </row>
    <row r="11168" spans="1:15" x14ac:dyDescent="0.2">
      <c r="A11168" t="s">
        <v>65</v>
      </c>
      <c r="B11168" s="144" t="s">
        <v>65</v>
      </c>
      <c r="C11168">
        <v>900</v>
      </c>
      <c r="D11168" t="str">
        <f>VLOOKUP(Oliusala[[#This Row],[postnumer]],Sveitarfelog[#All],4,FALSE)</f>
        <v>Vestmannaeyjabær</v>
      </c>
      <c r="E11168" t="str">
        <f>VLOOKUP(Oliusala[[#This Row],[postnumer]],Sveitarfelog[#All],5,FALSE)</f>
        <v>Suðurland</v>
      </c>
      <c r="F11168" t="s">
        <v>49</v>
      </c>
      <c r="G11168" t="s">
        <v>52</v>
      </c>
      <c r="H11168" t="s">
        <v>58</v>
      </c>
      <c r="I11168" s="1">
        <v>104138</v>
      </c>
      <c r="J11168" s="2">
        <f>VLOOKUP(Oliusala[[#This Row],[tegund]],Tegundir!$B$2:$D$19,3,FALSE)*Oliusala[[#This Row],[magn]]/1000</f>
        <v>104.13800000000001</v>
      </c>
      <c r="K11168">
        <v>2018</v>
      </c>
      <c r="L11168" t="s">
        <v>1955</v>
      </c>
      <c r="M11168" s="144" t="s">
        <v>59</v>
      </c>
    </row>
    <row r="11169" spans="1:13" x14ac:dyDescent="0.2">
      <c r="A11169" t="s">
        <v>57</v>
      </c>
      <c r="B11169" s="144" t="s">
        <v>5</v>
      </c>
      <c r="C11169">
        <v>101</v>
      </c>
      <c r="D11169" t="str">
        <f>VLOOKUP(Oliusala[[#This Row],[postnumer]],Sveitarfelog[#All],4,FALSE)</f>
        <v>Garðabær,Hafnarfjarðarkaupstaður,Kópavogsbær,Reykjavíkurborg,Seltjarnarnesbær</v>
      </c>
      <c r="E11169" t="str">
        <f>VLOOKUP(Oliusala[[#This Row],[postnumer]],Sveitarfelog[#All],5,FALSE)</f>
        <v>Höfuðborgarsvæðið</v>
      </c>
      <c r="F11169" t="s">
        <v>21</v>
      </c>
      <c r="G11169" t="s">
        <v>50</v>
      </c>
      <c r="H11169" s="1" t="s">
        <v>58</v>
      </c>
      <c r="I11169" s="1">
        <v>1254314</v>
      </c>
      <c r="J11169" s="2">
        <f>VLOOKUP(Oliusala[[#This Row],[tegund]],Tegundir!$B$2:$D$19,3,FALSE)*Oliusala[[#This Row],[magn]]/1000</f>
        <v>940.7355</v>
      </c>
      <c r="K11169">
        <v>2019</v>
      </c>
      <c r="L11169" t="s">
        <v>18</v>
      </c>
      <c r="M11169" s="144" t="s">
        <v>59</v>
      </c>
    </row>
    <row r="11170" spans="1:13" x14ac:dyDescent="0.2">
      <c r="A11170" t="s">
        <v>57</v>
      </c>
      <c r="B11170" s="144" t="s">
        <v>5</v>
      </c>
      <c r="C11170">
        <v>101</v>
      </c>
      <c r="D11170" t="str">
        <f>VLOOKUP(Oliusala[[#This Row],[postnumer]],Sveitarfelog[#All],4,FALSE)</f>
        <v>Garðabær,Hafnarfjarðarkaupstaður,Kópavogsbær,Reykjavíkurborg,Seltjarnarnesbær</v>
      </c>
      <c r="E11170" t="str">
        <f>VLOOKUP(Oliusala[[#This Row],[postnumer]],Sveitarfelog[#All],5,FALSE)</f>
        <v>Höfuðborgarsvæðið</v>
      </c>
      <c r="F11170" t="s">
        <v>21</v>
      </c>
      <c r="G11170" t="s">
        <v>50</v>
      </c>
      <c r="H11170" s="1" t="s">
        <v>60</v>
      </c>
      <c r="I11170" s="1">
        <v>850</v>
      </c>
      <c r="J11170" s="2">
        <f>VLOOKUP(Oliusala[[#This Row],[tegund]],Tegundir!$B$2:$D$19,3,FALSE)*Oliusala[[#This Row],[magn]]/1000</f>
        <v>0.63749999999999996</v>
      </c>
      <c r="K11170">
        <v>2019</v>
      </c>
      <c r="L11170" t="s">
        <v>18</v>
      </c>
      <c r="M11170" s="144" t="s">
        <v>59</v>
      </c>
    </row>
    <row r="11171" spans="1:13" x14ac:dyDescent="0.2">
      <c r="A11171" t="s">
        <v>57</v>
      </c>
      <c r="B11171" s="144" t="s">
        <v>5</v>
      </c>
      <c r="C11171">
        <v>101</v>
      </c>
      <c r="D11171" t="str">
        <f>VLOOKUP(Oliusala[[#This Row],[postnumer]],Sveitarfelog[#All],4,FALSE)</f>
        <v>Garðabær,Hafnarfjarðarkaupstaður,Kópavogsbær,Reykjavíkurborg,Seltjarnarnesbær</v>
      </c>
      <c r="E11171" t="str">
        <f>VLOOKUP(Oliusala[[#This Row],[postnumer]],Sveitarfelog[#All],5,FALSE)</f>
        <v>Höfuðborgarsvæðið</v>
      </c>
      <c r="F11171" t="s">
        <v>20</v>
      </c>
      <c r="G11171" t="s">
        <v>50</v>
      </c>
      <c r="H11171" s="1" t="s">
        <v>61</v>
      </c>
      <c r="I11171" s="1">
        <v>1782241</v>
      </c>
      <c r="J11171" s="2">
        <f>VLOOKUP(Oliusala[[#This Row],[tegund]],Tegundir!$B$2:$D$19,3,FALSE)*Oliusala[[#This Row],[magn]]/1000</f>
        <v>1336.68075</v>
      </c>
      <c r="K11171">
        <v>2019</v>
      </c>
      <c r="L11171" t="s">
        <v>18</v>
      </c>
      <c r="M11171" s="144" t="s">
        <v>62</v>
      </c>
    </row>
    <row r="11172" spans="1:13" x14ac:dyDescent="0.2">
      <c r="A11172" t="s">
        <v>57</v>
      </c>
      <c r="B11172" s="144" t="s">
        <v>5</v>
      </c>
      <c r="C11172">
        <v>101</v>
      </c>
      <c r="D11172" t="str">
        <f>VLOOKUP(Oliusala[[#This Row],[postnumer]],Sveitarfelog[#All],4,FALSE)</f>
        <v>Garðabær,Hafnarfjarðarkaupstaður,Kópavogsbær,Reykjavíkurborg,Seltjarnarnesbær</v>
      </c>
      <c r="E11172" t="str">
        <f>VLOOKUP(Oliusala[[#This Row],[postnumer]],Sveitarfelog[#All],5,FALSE)</f>
        <v>Höfuðborgarsvæðið</v>
      </c>
      <c r="F11172" t="s">
        <v>20</v>
      </c>
      <c r="G11172" t="s">
        <v>50</v>
      </c>
      <c r="H11172" s="1" t="s">
        <v>58</v>
      </c>
      <c r="I11172" s="1">
        <v>19507050</v>
      </c>
      <c r="J11172" s="2">
        <f>VLOOKUP(Oliusala[[#This Row],[tegund]],Tegundir!$B$2:$D$19,3,FALSE)*Oliusala[[#This Row],[magn]]/1000</f>
        <v>14630.2875</v>
      </c>
      <c r="K11172">
        <v>2019</v>
      </c>
      <c r="L11172" t="s">
        <v>18</v>
      </c>
      <c r="M11172" s="144" t="s">
        <v>59</v>
      </c>
    </row>
    <row r="11173" spans="1:13" x14ac:dyDescent="0.2">
      <c r="A11173" t="s">
        <v>63</v>
      </c>
      <c r="B11173" s="144" t="s">
        <v>5</v>
      </c>
      <c r="C11173">
        <v>101</v>
      </c>
      <c r="D11173" t="str">
        <f>VLOOKUP(Oliusala[[#This Row],[postnumer]],Sveitarfelog[#All],4,FALSE)</f>
        <v>Garðabær,Hafnarfjarðarkaupstaður,Kópavogsbær,Reykjavíkurborg,Seltjarnarnesbær</v>
      </c>
      <c r="E11173" t="str">
        <f>VLOOKUP(Oliusala[[#This Row],[postnumer]],Sveitarfelog[#All],5,FALSE)</f>
        <v>Höfuðborgarsvæðið</v>
      </c>
      <c r="F11173" t="s">
        <v>20</v>
      </c>
      <c r="G11173" t="s">
        <v>50</v>
      </c>
      <c r="H11173" t="s">
        <v>58</v>
      </c>
      <c r="I11173" s="1">
        <v>19169792</v>
      </c>
      <c r="J11173" s="2">
        <f>VLOOKUP(Oliusala[[#This Row],[tegund]],Tegundir!$B$2:$D$19,3,FALSE)*Oliusala[[#This Row],[magn]]/1000</f>
        <v>14377.343999999999</v>
      </c>
      <c r="K11173">
        <v>2019</v>
      </c>
      <c r="L11173" t="s">
        <v>18</v>
      </c>
      <c r="M11173" s="144" t="s">
        <v>59</v>
      </c>
    </row>
    <row r="11174" spans="1:13" x14ac:dyDescent="0.2">
      <c r="A11174" t="s">
        <v>63</v>
      </c>
      <c r="B11174" s="144" t="s">
        <v>5</v>
      </c>
      <c r="C11174">
        <v>101</v>
      </c>
      <c r="D11174" t="str">
        <f>VLOOKUP(Oliusala[[#This Row],[postnumer]],Sveitarfelog[#All],4,FALSE)</f>
        <v>Garðabær,Hafnarfjarðarkaupstaður,Kópavogsbær,Reykjavíkurborg,Seltjarnarnesbær</v>
      </c>
      <c r="E11174" t="str">
        <f>VLOOKUP(Oliusala[[#This Row],[postnumer]],Sveitarfelog[#All],5,FALSE)</f>
        <v>Höfuðborgarsvæðið</v>
      </c>
      <c r="F11174" t="s">
        <v>20</v>
      </c>
      <c r="G11174" t="s">
        <v>50</v>
      </c>
      <c r="H11174" s="1" t="s">
        <v>58</v>
      </c>
      <c r="I11174" s="1">
        <v>2115031</v>
      </c>
      <c r="J11174" s="2">
        <f>VLOOKUP(Oliusala[[#This Row],[tegund]],Tegundir!$B$2:$D$19,3,FALSE)*Oliusala[[#This Row],[magn]]/1000</f>
        <v>1586.27325</v>
      </c>
      <c r="K11174">
        <v>2019</v>
      </c>
      <c r="L11174" t="s">
        <v>18</v>
      </c>
      <c r="M11174" s="144" t="s">
        <v>59</v>
      </c>
    </row>
    <row r="11175" spans="1:13" x14ac:dyDescent="0.2">
      <c r="A11175" t="s">
        <v>63</v>
      </c>
      <c r="B11175" s="144" t="s">
        <v>5</v>
      </c>
      <c r="C11175">
        <v>101</v>
      </c>
      <c r="D11175" t="str">
        <f>VLOOKUP(Oliusala[[#This Row],[postnumer]],Sveitarfelog[#All],4,FALSE)</f>
        <v>Garðabær,Hafnarfjarðarkaupstaður,Kópavogsbær,Reykjavíkurborg,Seltjarnarnesbær</v>
      </c>
      <c r="E11175" t="str">
        <f>VLOOKUP(Oliusala[[#This Row],[postnumer]],Sveitarfelog[#All],5,FALSE)</f>
        <v>Höfuðborgarsvæðið</v>
      </c>
      <c r="F11175" t="s">
        <v>46</v>
      </c>
      <c r="G11175" t="s">
        <v>50</v>
      </c>
      <c r="H11175" s="1" t="s">
        <v>58</v>
      </c>
      <c r="I11175" s="1">
        <v>22547</v>
      </c>
      <c r="J11175" s="2">
        <f>VLOOKUP(Oliusala[[#This Row],[tegund]],Tegundir!$B$2:$D$19,3,FALSE)*Oliusala[[#This Row],[magn]]/1000</f>
        <v>16.910250000000001</v>
      </c>
      <c r="K11175">
        <v>2019</v>
      </c>
      <c r="L11175" t="s">
        <v>18</v>
      </c>
      <c r="M11175" s="144" t="s">
        <v>59</v>
      </c>
    </row>
    <row r="11176" spans="1:13" x14ac:dyDescent="0.2">
      <c r="A11176" t="s">
        <v>63</v>
      </c>
      <c r="B11176" s="144" t="s">
        <v>5</v>
      </c>
      <c r="C11176">
        <v>101</v>
      </c>
      <c r="D11176" t="str">
        <f>VLOOKUP(Oliusala[[#This Row],[postnumer]],Sveitarfelog[#All],4,FALSE)</f>
        <v>Garðabær,Hafnarfjarðarkaupstaður,Kópavogsbær,Reykjavíkurborg,Seltjarnarnesbær</v>
      </c>
      <c r="E11176" t="str">
        <f>VLOOKUP(Oliusala[[#This Row],[postnumer]],Sveitarfelog[#All],5,FALSE)</f>
        <v>Höfuðborgarsvæðið</v>
      </c>
      <c r="F11176" t="s">
        <v>20</v>
      </c>
      <c r="G11176" t="s">
        <v>50</v>
      </c>
      <c r="H11176" s="1" t="s">
        <v>58</v>
      </c>
      <c r="I11176" s="1">
        <v>1122295</v>
      </c>
      <c r="J11176" s="2">
        <f>VLOOKUP(Oliusala[[#This Row],[tegund]],Tegundir!$B$2:$D$19,3,FALSE)*Oliusala[[#This Row],[magn]]/1000</f>
        <v>841.72125000000005</v>
      </c>
      <c r="K11176">
        <v>2019</v>
      </c>
      <c r="L11176" t="s">
        <v>18</v>
      </c>
      <c r="M11176" s="144" t="s">
        <v>59</v>
      </c>
    </row>
    <row r="11177" spans="1:13" x14ac:dyDescent="0.2">
      <c r="A11177" t="s">
        <v>63</v>
      </c>
      <c r="B11177" s="144" t="s">
        <v>5</v>
      </c>
      <c r="C11177">
        <v>101</v>
      </c>
      <c r="D11177" t="str">
        <f>VLOOKUP(Oliusala[[#This Row],[postnumer]],Sveitarfelog[#All],4,FALSE)</f>
        <v>Garðabær,Hafnarfjarðarkaupstaður,Kópavogsbær,Reykjavíkurborg,Seltjarnarnesbær</v>
      </c>
      <c r="E11177" t="str">
        <f>VLOOKUP(Oliusala[[#This Row],[postnumer]],Sveitarfelog[#All],5,FALSE)</f>
        <v>Höfuðborgarsvæðið</v>
      </c>
      <c r="F11177" t="s">
        <v>20</v>
      </c>
      <c r="G11177" t="s">
        <v>50</v>
      </c>
      <c r="H11177" s="1" t="s">
        <v>58</v>
      </c>
      <c r="I11177" s="1">
        <v>208343</v>
      </c>
      <c r="J11177" s="2">
        <f>VLOOKUP(Oliusala[[#This Row],[tegund]],Tegundir!$B$2:$D$19,3,FALSE)*Oliusala[[#This Row],[magn]]/1000</f>
        <v>156.25725</v>
      </c>
      <c r="K11177">
        <v>2019</v>
      </c>
      <c r="L11177" t="s">
        <v>18</v>
      </c>
      <c r="M11177" s="144" t="s">
        <v>59</v>
      </c>
    </row>
    <row r="11178" spans="1:13" x14ac:dyDescent="0.2">
      <c r="A11178" t="s">
        <v>63</v>
      </c>
      <c r="B11178" s="144" t="s">
        <v>5</v>
      </c>
      <c r="C11178">
        <v>101</v>
      </c>
      <c r="D11178" t="str">
        <f>VLOOKUP(Oliusala[[#This Row],[postnumer]],Sveitarfelog[#All],4,FALSE)</f>
        <v>Garðabær,Hafnarfjarðarkaupstaður,Kópavogsbær,Reykjavíkurborg,Seltjarnarnesbær</v>
      </c>
      <c r="E11178" t="str">
        <f>VLOOKUP(Oliusala[[#This Row],[postnumer]],Sveitarfelog[#All],5,FALSE)</f>
        <v>Höfuðborgarsvæðið</v>
      </c>
      <c r="F11178" t="s">
        <v>20</v>
      </c>
      <c r="G11178" t="s">
        <v>50</v>
      </c>
      <c r="H11178" s="1" t="s">
        <v>58</v>
      </c>
      <c r="I11178" s="1">
        <v>1568840</v>
      </c>
      <c r="J11178" s="2">
        <f>VLOOKUP(Oliusala[[#This Row],[tegund]],Tegundir!$B$2:$D$19,3,FALSE)*Oliusala[[#This Row],[magn]]/1000</f>
        <v>1176.6300000000001</v>
      </c>
      <c r="K11178">
        <v>2019</v>
      </c>
      <c r="L11178" t="s">
        <v>18</v>
      </c>
      <c r="M11178" s="144" t="s">
        <v>59</v>
      </c>
    </row>
    <row r="11179" spans="1:13" x14ac:dyDescent="0.2">
      <c r="A11179" t="s">
        <v>63</v>
      </c>
      <c r="B11179" s="144" t="s">
        <v>5</v>
      </c>
      <c r="C11179">
        <v>101</v>
      </c>
      <c r="D11179" t="str">
        <f>VLOOKUP(Oliusala[[#This Row],[postnumer]],Sveitarfelog[#All],4,FALSE)</f>
        <v>Garðabær,Hafnarfjarðarkaupstaður,Kópavogsbær,Reykjavíkurborg,Seltjarnarnesbær</v>
      </c>
      <c r="E11179" t="str">
        <f>VLOOKUP(Oliusala[[#This Row],[postnumer]],Sveitarfelog[#All],5,FALSE)</f>
        <v>Höfuðborgarsvæðið</v>
      </c>
      <c r="F11179" t="s">
        <v>20</v>
      </c>
      <c r="G11179" t="s">
        <v>50</v>
      </c>
      <c r="H11179" t="s">
        <v>58</v>
      </c>
      <c r="I11179" s="1">
        <v>953388</v>
      </c>
      <c r="J11179" s="2">
        <f>VLOOKUP(Oliusala[[#This Row],[tegund]],Tegundir!$B$2:$D$19,3,FALSE)*Oliusala[[#This Row],[magn]]/1000</f>
        <v>715.04100000000005</v>
      </c>
      <c r="K11179">
        <v>2019</v>
      </c>
      <c r="L11179" t="s">
        <v>18</v>
      </c>
      <c r="M11179" s="144" t="s">
        <v>59</v>
      </c>
    </row>
    <row r="11180" spans="1:13" x14ac:dyDescent="0.2">
      <c r="A11180" t="s">
        <v>63</v>
      </c>
      <c r="B11180" s="144" t="s">
        <v>5</v>
      </c>
      <c r="C11180">
        <v>101</v>
      </c>
      <c r="D11180" t="str">
        <f>VLOOKUP(Oliusala[[#This Row],[postnumer]],Sveitarfelog[#All],4,FALSE)</f>
        <v>Garðabær,Hafnarfjarðarkaupstaður,Kópavogsbær,Reykjavíkurborg,Seltjarnarnesbær</v>
      </c>
      <c r="E11180" t="str">
        <f>VLOOKUP(Oliusala[[#This Row],[postnumer]],Sveitarfelog[#All],5,FALSE)</f>
        <v>Höfuðborgarsvæðið</v>
      </c>
      <c r="F11180" t="s">
        <v>20</v>
      </c>
      <c r="G11180" t="s">
        <v>50</v>
      </c>
      <c r="H11180" s="1" t="s">
        <v>58</v>
      </c>
      <c r="I11180" s="1">
        <v>714836</v>
      </c>
      <c r="J11180" s="2">
        <f>VLOOKUP(Oliusala[[#This Row],[tegund]],Tegundir!$B$2:$D$19,3,FALSE)*Oliusala[[#This Row],[magn]]/1000</f>
        <v>536.12699999999995</v>
      </c>
      <c r="K11180">
        <v>2019</v>
      </c>
      <c r="L11180" t="s">
        <v>18</v>
      </c>
      <c r="M11180" s="144" t="s">
        <v>59</v>
      </c>
    </row>
    <row r="11181" spans="1:13" x14ac:dyDescent="0.2">
      <c r="A11181" t="s">
        <v>63</v>
      </c>
      <c r="B11181" s="144" t="s">
        <v>5</v>
      </c>
      <c r="C11181">
        <v>101</v>
      </c>
      <c r="D11181" t="str">
        <f>VLOOKUP(Oliusala[[#This Row],[postnumer]],Sveitarfelog[#All],4,FALSE)</f>
        <v>Garðabær,Hafnarfjarðarkaupstaður,Kópavogsbær,Reykjavíkurborg,Seltjarnarnesbær</v>
      </c>
      <c r="E11181" t="str">
        <f>VLOOKUP(Oliusala[[#This Row],[postnumer]],Sveitarfelog[#All],5,FALSE)</f>
        <v>Höfuðborgarsvæðið</v>
      </c>
      <c r="F11181" t="s">
        <v>20</v>
      </c>
      <c r="G11181" t="s">
        <v>50</v>
      </c>
      <c r="H11181" t="s">
        <v>58</v>
      </c>
      <c r="I11181" s="1">
        <v>260725</v>
      </c>
      <c r="J11181" s="2">
        <f>VLOOKUP(Oliusala[[#This Row],[tegund]],Tegundir!$B$2:$D$19,3,FALSE)*Oliusala[[#This Row],[magn]]/1000</f>
        <v>195.54374999999999</v>
      </c>
      <c r="K11181">
        <v>2019</v>
      </c>
      <c r="L11181" t="s">
        <v>18</v>
      </c>
      <c r="M11181" s="144" t="s">
        <v>59</v>
      </c>
    </row>
    <row r="11182" spans="1:13" x14ac:dyDescent="0.2">
      <c r="A11182" t="s">
        <v>63</v>
      </c>
      <c r="B11182" s="144" t="s">
        <v>5</v>
      </c>
      <c r="C11182">
        <v>101</v>
      </c>
      <c r="D11182" t="str">
        <f>VLOOKUP(Oliusala[[#This Row],[postnumer]],Sveitarfelog[#All],4,FALSE)</f>
        <v>Garðabær,Hafnarfjarðarkaupstaður,Kópavogsbær,Reykjavíkurborg,Seltjarnarnesbær</v>
      </c>
      <c r="E11182" t="str">
        <f>VLOOKUP(Oliusala[[#This Row],[postnumer]],Sveitarfelog[#All],5,FALSE)</f>
        <v>Höfuðborgarsvæðið</v>
      </c>
      <c r="F11182" t="s">
        <v>20</v>
      </c>
      <c r="G11182" t="s">
        <v>50</v>
      </c>
      <c r="H11182" t="s">
        <v>58</v>
      </c>
      <c r="I11182" s="1">
        <v>688246</v>
      </c>
      <c r="J11182" s="2">
        <f>VLOOKUP(Oliusala[[#This Row],[tegund]],Tegundir!$B$2:$D$19,3,FALSE)*Oliusala[[#This Row],[magn]]/1000</f>
        <v>516.18449999999996</v>
      </c>
      <c r="K11182">
        <v>2019</v>
      </c>
      <c r="L11182" t="s">
        <v>18</v>
      </c>
      <c r="M11182" s="144" t="s">
        <v>59</v>
      </c>
    </row>
    <row r="11183" spans="1:13" x14ac:dyDescent="0.2">
      <c r="A11183" t="s">
        <v>63</v>
      </c>
      <c r="B11183" s="144" t="s">
        <v>5</v>
      </c>
      <c r="C11183">
        <v>101</v>
      </c>
      <c r="D11183" t="str">
        <f>VLOOKUP(Oliusala[[#This Row],[postnumer]],Sveitarfelog[#All],4,FALSE)</f>
        <v>Garðabær,Hafnarfjarðarkaupstaður,Kópavogsbær,Reykjavíkurborg,Seltjarnarnesbær</v>
      </c>
      <c r="E11183" t="str">
        <f>VLOOKUP(Oliusala[[#This Row],[postnumer]],Sveitarfelog[#All],5,FALSE)</f>
        <v>Höfuðborgarsvæðið</v>
      </c>
      <c r="F11183" t="s">
        <v>20</v>
      </c>
      <c r="G11183" t="s">
        <v>50</v>
      </c>
      <c r="H11183" s="1" t="s">
        <v>58</v>
      </c>
      <c r="I11183" s="1">
        <v>1344160</v>
      </c>
      <c r="J11183" s="2">
        <f>VLOOKUP(Oliusala[[#This Row],[tegund]],Tegundir!$B$2:$D$19,3,FALSE)*Oliusala[[#This Row],[magn]]/1000</f>
        <v>1008.12</v>
      </c>
      <c r="K11183">
        <v>2019</v>
      </c>
      <c r="L11183" t="s">
        <v>18</v>
      </c>
      <c r="M11183" s="144" t="s">
        <v>59</v>
      </c>
    </row>
    <row r="11184" spans="1:13" x14ac:dyDescent="0.2">
      <c r="A11184" t="s">
        <v>63</v>
      </c>
      <c r="B11184" s="144" t="s">
        <v>5</v>
      </c>
      <c r="C11184">
        <v>101</v>
      </c>
      <c r="D11184" t="str">
        <f>VLOOKUP(Oliusala[[#This Row],[postnumer]],Sveitarfelog[#All],4,FALSE)</f>
        <v>Garðabær,Hafnarfjarðarkaupstaður,Kópavogsbær,Reykjavíkurborg,Seltjarnarnesbær</v>
      </c>
      <c r="E11184" t="str">
        <f>VLOOKUP(Oliusala[[#This Row],[postnumer]],Sveitarfelog[#All],5,FALSE)</f>
        <v>Höfuðborgarsvæðið</v>
      </c>
      <c r="F11184" t="s">
        <v>46</v>
      </c>
      <c r="G11184" t="s">
        <v>50</v>
      </c>
      <c r="H11184" t="s">
        <v>58</v>
      </c>
      <c r="I11184" s="1">
        <v>6295</v>
      </c>
      <c r="J11184" s="2">
        <f>VLOOKUP(Oliusala[[#This Row],[tegund]],Tegundir!$B$2:$D$19,3,FALSE)*Oliusala[[#This Row],[magn]]/1000</f>
        <v>4.7212500000000004</v>
      </c>
      <c r="K11184">
        <v>2019</v>
      </c>
      <c r="L11184" t="s">
        <v>18</v>
      </c>
      <c r="M11184" s="144" t="s">
        <v>59</v>
      </c>
    </row>
    <row r="11185" spans="1:13" x14ac:dyDescent="0.2">
      <c r="A11185" t="s">
        <v>63</v>
      </c>
      <c r="B11185" s="144" t="s">
        <v>5</v>
      </c>
      <c r="C11185">
        <v>101</v>
      </c>
      <c r="D11185" t="str">
        <f>VLOOKUP(Oliusala[[#This Row],[postnumer]],Sveitarfelog[#All],4,FALSE)</f>
        <v>Garðabær,Hafnarfjarðarkaupstaður,Kópavogsbær,Reykjavíkurborg,Seltjarnarnesbær</v>
      </c>
      <c r="E11185" t="str">
        <f>VLOOKUP(Oliusala[[#This Row],[postnumer]],Sveitarfelog[#All],5,FALSE)</f>
        <v>Höfuðborgarsvæðið</v>
      </c>
      <c r="F11185" t="s">
        <v>20</v>
      </c>
      <c r="G11185" t="s">
        <v>50</v>
      </c>
      <c r="H11185" s="1" t="s">
        <v>58</v>
      </c>
      <c r="I11185" s="1">
        <v>1776400</v>
      </c>
      <c r="J11185" s="2">
        <f>VLOOKUP(Oliusala[[#This Row],[tegund]],Tegundir!$B$2:$D$19,3,FALSE)*Oliusala[[#This Row],[magn]]/1000</f>
        <v>1332.3</v>
      </c>
      <c r="K11185">
        <v>2019</v>
      </c>
      <c r="L11185" t="s">
        <v>18</v>
      </c>
      <c r="M11185" s="144" t="s">
        <v>59</v>
      </c>
    </row>
    <row r="11186" spans="1:13" x14ac:dyDescent="0.2">
      <c r="A11186" t="s">
        <v>63</v>
      </c>
      <c r="B11186" s="144" t="s">
        <v>5</v>
      </c>
      <c r="C11186">
        <v>101</v>
      </c>
      <c r="D11186" t="str">
        <f>VLOOKUP(Oliusala[[#This Row],[postnumer]],Sveitarfelog[#All],4,FALSE)</f>
        <v>Garðabær,Hafnarfjarðarkaupstaður,Kópavogsbær,Reykjavíkurborg,Seltjarnarnesbær</v>
      </c>
      <c r="E11186" t="str">
        <f>VLOOKUP(Oliusala[[#This Row],[postnumer]],Sveitarfelog[#All],5,FALSE)</f>
        <v>Höfuðborgarsvæðið</v>
      </c>
      <c r="F11186" t="s">
        <v>20</v>
      </c>
      <c r="G11186" t="s">
        <v>50</v>
      </c>
      <c r="H11186" s="1" t="s">
        <v>58</v>
      </c>
      <c r="I11186" s="1">
        <v>48212</v>
      </c>
      <c r="J11186" s="2">
        <f>VLOOKUP(Oliusala[[#This Row],[tegund]],Tegundir!$B$2:$D$19,3,FALSE)*Oliusala[[#This Row],[magn]]/1000</f>
        <v>36.158999999999999</v>
      </c>
      <c r="K11186">
        <v>2019</v>
      </c>
      <c r="L11186" t="s">
        <v>18</v>
      </c>
      <c r="M11186" s="144" t="s">
        <v>59</v>
      </c>
    </row>
    <row r="11187" spans="1:13" x14ac:dyDescent="0.2">
      <c r="A11187" t="s">
        <v>63</v>
      </c>
      <c r="B11187" s="144" t="s">
        <v>5</v>
      </c>
      <c r="C11187">
        <v>101</v>
      </c>
      <c r="D11187" t="str">
        <f>VLOOKUP(Oliusala[[#This Row],[postnumer]],Sveitarfelog[#All],4,FALSE)</f>
        <v>Garðabær,Hafnarfjarðarkaupstaður,Kópavogsbær,Reykjavíkurborg,Seltjarnarnesbær</v>
      </c>
      <c r="E11187" t="str">
        <f>VLOOKUP(Oliusala[[#This Row],[postnumer]],Sveitarfelog[#All],5,FALSE)</f>
        <v>Höfuðborgarsvæðið</v>
      </c>
      <c r="F11187" t="s">
        <v>46</v>
      </c>
      <c r="G11187" t="s">
        <v>50</v>
      </c>
      <c r="H11187" t="s">
        <v>58</v>
      </c>
      <c r="I11187" s="1">
        <v>119021</v>
      </c>
      <c r="J11187" s="2">
        <f>VLOOKUP(Oliusala[[#This Row],[tegund]],Tegundir!$B$2:$D$19,3,FALSE)*Oliusala[[#This Row],[magn]]/1000</f>
        <v>89.265749999999997</v>
      </c>
      <c r="K11187">
        <v>2019</v>
      </c>
      <c r="L11187" t="s">
        <v>18</v>
      </c>
      <c r="M11187" s="144" t="s">
        <v>59</v>
      </c>
    </row>
    <row r="11188" spans="1:13" x14ac:dyDescent="0.2">
      <c r="A11188" t="s">
        <v>63</v>
      </c>
      <c r="B11188" s="144" t="s">
        <v>5</v>
      </c>
      <c r="C11188">
        <v>101</v>
      </c>
      <c r="D11188" t="str">
        <f>VLOOKUP(Oliusala[[#This Row],[postnumer]],Sveitarfelog[#All],4,FALSE)</f>
        <v>Garðabær,Hafnarfjarðarkaupstaður,Kópavogsbær,Reykjavíkurborg,Seltjarnarnesbær</v>
      </c>
      <c r="E11188" t="str">
        <f>VLOOKUP(Oliusala[[#This Row],[postnumer]],Sveitarfelog[#All],5,FALSE)</f>
        <v>Höfuðborgarsvæðið</v>
      </c>
      <c r="F11188" t="s">
        <v>21</v>
      </c>
      <c r="G11188" t="s">
        <v>50</v>
      </c>
      <c r="H11188" t="s">
        <v>58</v>
      </c>
      <c r="I11188" s="1">
        <v>17285829</v>
      </c>
      <c r="J11188" s="2">
        <f>VLOOKUP(Oliusala[[#This Row],[tegund]],Tegundir!$B$2:$D$19,3,FALSE)*Oliusala[[#This Row],[magn]]/1000</f>
        <v>12964.37175</v>
      </c>
      <c r="K11188">
        <v>2019</v>
      </c>
      <c r="L11188" t="s">
        <v>18</v>
      </c>
      <c r="M11188" s="144" t="s">
        <v>59</v>
      </c>
    </row>
    <row r="11189" spans="1:13" x14ac:dyDescent="0.2">
      <c r="A11189" t="s">
        <v>63</v>
      </c>
      <c r="B11189" s="144" t="s">
        <v>5</v>
      </c>
      <c r="C11189">
        <v>101</v>
      </c>
      <c r="D11189" t="str">
        <f>VLOOKUP(Oliusala[[#This Row],[postnumer]],Sveitarfelog[#All],4,FALSE)</f>
        <v>Garðabær,Hafnarfjarðarkaupstaður,Kópavogsbær,Reykjavíkurborg,Seltjarnarnesbær</v>
      </c>
      <c r="E11189" t="str">
        <f>VLOOKUP(Oliusala[[#This Row],[postnumer]],Sveitarfelog[#All],5,FALSE)</f>
        <v>Höfuðborgarsvæðið</v>
      </c>
      <c r="F11189" t="s">
        <v>20</v>
      </c>
      <c r="G11189" t="s">
        <v>50</v>
      </c>
      <c r="H11189" s="1" t="s">
        <v>58</v>
      </c>
      <c r="I11189" s="1">
        <v>179940</v>
      </c>
      <c r="J11189" s="2">
        <f>VLOOKUP(Oliusala[[#This Row],[tegund]],Tegundir!$B$2:$D$19,3,FALSE)*Oliusala[[#This Row],[magn]]/1000</f>
        <v>134.95500000000001</v>
      </c>
      <c r="K11189">
        <v>2019</v>
      </c>
      <c r="L11189" t="s">
        <v>18</v>
      </c>
      <c r="M11189" s="144" t="s">
        <v>59</v>
      </c>
    </row>
    <row r="11190" spans="1:13" x14ac:dyDescent="0.2">
      <c r="A11190" t="s">
        <v>63</v>
      </c>
      <c r="B11190" s="144" t="s">
        <v>5</v>
      </c>
      <c r="C11190">
        <v>101</v>
      </c>
      <c r="D11190" t="str">
        <f>VLOOKUP(Oliusala[[#This Row],[postnumer]],Sveitarfelog[#All],4,FALSE)</f>
        <v>Garðabær,Hafnarfjarðarkaupstaður,Kópavogsbær,Reykjavíkurborg,Seltjarnarnesbær</v>
      </c>
      <c r="E11190" t="str">
        <f>VLOOKUP(Oliusala[[#This Row],[postnumer]],Sveitarfelog[#All],5,FALSE)</f>
        <v>Höfuðborgarsvæðið</v>
      </c>
      <c r="F11190" t="s">
        <v>20</v>
      </c>
      <c r="G11190" t="s">
        <v>50</v>
      </c>
      <c r="H11190" t="s">
        <v>58</v>
      </c>
      <c r="I11190" s="1">
        <v>1627340</v>
      </c>
      <c r="J11190" s="2">
        <f>VLOOKUP(Oliusala[[#This Row],[tegund]],Tegundir!$B$2:$D$19,3,FALSE)*Oliusala[[#This Row],[magn]]/1000</f>
        <v>1220.5050000000001</v>
      </c>
      <c r="K11190">
        <v>2019</v>
      </c>
      <c r="L11190" t="s">
        <v>18</v>
      </c>
      <c r="M11190" s="144" t="s">
        <v>59</v>
      </c>
    </row>
    <row r="11191" spans="1:13" x14ac:dyDescent="0.2">
      <c r="A11191" t="s">
        <v>63</v>
      </c>
      <c r="B11191" s="144" t="s">
        <v>5</v>
      </c>
      <c r="C11191">
        <v>101</v>
      </c>
      <c r="D11191" t="str">
        <f>VLOOKUP(Oliusala[[#This Row],[postnumer]],Sveitarfelog[#All],4,FALSE)</f>
        <v>Garðabær,Hafnarfjarðarkaupstaður,Kópavogsbær,Reykjavíkurborg,Seltjarnarnesbær</v>
      </c>
      <c r="E11191" t="str">
        <f>VLOOKUP(Oliusala[[#This Row],[postnumer]],Sveitarfelog[#All],5,FALSE)</f>
        <v>Höfuðborgarsvæðið</v>
      </c>
      <c r="F11191" t="s">
        <v>20</v>
      </c>
      <c r="G11191" t="s">
        <v>50</v>
      </c>
      <c r="H11191" s="1" t="s">
        <v>58</v>
      </c>
      <c r="I11191" s="1">
        <v>830889</v>
      </c>
      <c r="J11191" s="2">
        <f>VLOOKUP(Oliusala[[#This Row],[tegund]],Tegundir!$B$2:$D$19,3,FALSE)*Oliusala[[#This Row],[magn]]/1000</f>
        <v>623.16674999999998</v>
      </c>
      <c r="K11191">
        <v>2019</v>
      </c>
      <c r="L11191" t="s">
        <v>18</v>
      </c>
      <c r="M11191" s="144" t="s">
        <v>59</v>
      </c>
    </row>
    <row r="11192" spans="1:13" x14ac:dyDescent="0.2">
      <c r="A11192" t="s">
        <v>63</v>
      </c>
      <c r="B11192" s="144" t="s">
        <v>5</v>
      </c>
      <c r="C11192">
        <v>101</v>
      </c>
      <c r="D11192" t="str">
        <f>VLOOKUP(Oliusala[[#This Row],[postnumer]],Sveitarfelog[#All],4,FALSE)</f>
        <v>Garðabær,Hafnarfjarðarkaupstaður,Kópavogsbær,Reykjavíkurborg,Seltjarnarnesbær</v>
      </c>
      <c r="E11192" t="str">
        <f>VLOOKUP(Oliusala[[#This Row],[postnumer]],Sveitarfelog[#All],5,FALSE)</f>
        <v>Höfuðborgarsvæðið</v>
      </c>
      <c r="F11192" t="s">
        <v>20</v>
      </c>
      <c r="G11192" t="s">
        <v>50</v>
      </c>
      <c r="H11192" s="1" t="s">
        <v>58</v>
      </c>
      <c r="I11192" s="1">
        <v>960624</v>
      </c>
      <c r="J11192" s="2">
        <f>VLOOKUP(Oliusala[[#This Row],[tegund]],Tegundir!$B$2:$D$19,3,FALSE)*Oliusala[[#This Row],[magn]]/1000</f>
        <v>720.46799999999996</v>
      </c>
      <c r="K11192">
        <v>2019</v>
      </c>
      <c r="L11192" t="s">
        <v>18</v>
      </c>
      <c r="M11192" s="144" t="s">
        <v>59</v>
      </c>
    </row>
    <row r="11193" spans="1:13" x14ac:dyDescent="0.2">
      <c r="A11193" t="s">
        <v>63</v>
      </c>
      <c r="B11193" s="144" t="s">
        <v>5</v>
      </c>
      <c r="C11193">
        <v>101</v>
      </c>
      <c r="D11193" t="str">
        <f>VLOOKUP(Oliusala[[#This Row],[postnumer]],Sveitarfelog[#All],4,FALSE)</f>
        <v>Garðabær,Hafnarfjarðarkaupstaður,Kópavogsbær,Reykjavíkurborg,Seltjarnarnesbær</v>
      </c>
      <c r="E11193" t="str">
        <f>VLOOKUP(Oliusala[[#This Row],[postnumer]],Sveitarfelog[#All],5,FALSE)</f>
        <v>Höfuðborgarsvæðið</v>
      </c>
      <c r="F11193" t="s">
        <v>20</v>
      </c>
      <c r="G11193" t="s">
        <v>50</v>
      </c>
      <c r="H11193" t="s">
        <v>58</v>
      </c>
      <c r="I11193" s="1">
        <v>123798</v>
      </c>
      <c r="J11193" s="2">
        <f>VLOOKUP(Oliusala[[#This Row],[tegund]],Tegundir!$B$2:$D$19,3,FALSE)*Oliusala[[#This Row],[magn]]/1000</f>
        <v>92.848500000000001</v>
      </c>
      <c r="K11193">
        <v>2019</v>
      </c>
      <c r="L11193" t="s">
        <v>18</v>
      </c>
      <c r="M11193" s="144" t="s">
        <v>59</v>
      </c>
    </row>
    <row r="11194" spans="1:13" x14ac:dyDescent="0.2">
      <c r="A11194" t="s">
        <v>63</v>
      </c>
      <c r="B11194" s="144" t="s">
        <v>5</v>
      </c>
      <c r="C11194">
        <v>101</v>
      </c>
      <c r="D11194" t="str">
        <f>VLOOKUP(Oliusala[[#This Row],[postnumer]],Sveitarfelog[#All],4,FALSE)</f>
        <v>Garðabær,Hafnarfjarðarkaupstaður,Kópavogsbær,Reykjavíkurborg,Seltjarnarnesbær</v>
      </c>
      <c r="E11194" t="str">
        <f>VLOOKUP(Oliusala[[#This Row],[postnumer]],Sveitarfelog[#All],5,FALSE)</f>
        <v>Höfuðborgarsvæðið</v>
      </c>
      <c r="F11194" t="s">
        <v>20</v>
      </c>
      <c r="G11194" t="s">
        <v>50</v>
      </c>
      <c r="H11194" t="s">
        <v>58</v>
      </c>
      <c r="I11194" s="1">
        <v>278325</v>
      </c>
      <c r="J11194" s="2">
        <f>VLOOKUP(Oliusala[[#This Row],[tegund]],Tegundir!$B$2:$D$19,3,FALSE)*Oliusala[[#This Row],[magn]]/1000</f>
        <v>208.74375000000001</v>
      </c>
      <c r="K11194">
        <v>2019</v>
      </c>
      <c r="L11194" t="s">
        <v>18</v>
      </c>
      <c r="M11194" s="144" t="s">
        <v>59</v>
      </c>
    </row>
    <row r="11195" spans="1:13" x14ac:dyDescent="0.2">
      <c r="A11195" t="s">
        <v>63</v>
      </c>
      <c r="B11195" s="144" t="s">
        <v>5</v>
      </c>
      <c r="C11195">
        <v>101</v>
      </c>
      <c r="D11195" t="str">
        <f>VLOOKUP(Oliusala[[#This Row],[postnumer]],Sveitarfelog[#All],4,FALSE)</f>
        <v>Garðabær,Hafnarfjarðarkaupstaður,Kópavogsbær,Reykjavíkurborg,Seltjarnarnesbær</v>
      </c>
      <c r="E11195" t="str">
        <f>VLOOKUP(Oliusala[[#This Row],[postnumer]],Sveitarfelog[#All],5,FALSE)</f>
        <v>Höfuðborgarsvæðið</v>
      </c>
      <c r="F11195" t="s">
        <v>20</v>
      </c>
      <c r="G11195" t="s">
        <v>50</v>
      </c>
      <c r="H11195" s="1" t="s">
        <v>58</v>
      </c>
      <c r="I11195" s="1">
        <v>389363</v>
      </c>
      <c r="J11195" s="2">
        <f>VLOOKUP(Oliusala[[#This Row],[tegund]],Tegundir!$B$2:$D$19,3,FALSE)*Oliusala[[#This Row],[magn]]/1000</f>
        <v>292.02224999999999</v>
      </c>
      <c r="K11195">
        <v>2019</v>
      </c>
      <c r="L11195" t="s">
        <v>18</v>
      </c>
      <c r="M11195" s="144" t="s">
        <v>59</v>
      </c>
    </row>
    <row r="11196" spans="1:13" x14ac:dyDescent="0.2">
      <c r="A11196" t="s">
        <v>63</v>
      </c>
      <c r="B11196" s="144" t="s">
        <v>5</v>
      </c>
      <c r="C11196">
        <v>101</v>
      </c>
      <c r="D11196" t="str">
        <f>VLOOKUP(Oliusala[[#This Row],[postnumer]],Sveitarfelog[#All],4,FALSE)</f>
        <v>Garðabær,Hafnarfjarðarkaupstaður,Kópavogsbær,Reykjavíkurborg,Seltjarnarnesbær</v>
      </c>
      <c r="E11196" t="str">
        <f>VLOOKUP(Oliusala[[#This Row],[postnumer]],Sveitarfelog[#All],5,FALSE)</f>
        <v>Höfuðborgarsvæðið</v>
      </c>
      <c r="F11196" t="s">
        <v>20</v>
      </c>
      <c r="G11196" t="s">
        <v>50</v>
      </c>
      <c r="H11196" t="s">
        <v>58</v>
      </c>
      <c r="I11196" s="1">
        <v>62370</v>
      </c>
      <c r="J11196" s="2">
        <f>VLOOKUP(Oliusala[[#This Row],[tegund]],Tegundir!$B$2:$D$19,3,FALSE)*Oliusala[[#This Row],[magn]]/1000</f>
        <v>46.777500000000003</v>
      </c>
      <c r="K11196">
        <v>2019</v>
      </c>
      <c r="L11196" t="s">
        <v>18</v>
      </c>
      <c r="M11196" s="144" t="s">
        <v>59</v>
      </c>
    </row>
    <row r="11197" spans="1:13" x14ac:dyDescent="0.2">
      <c r="A11197" t="s">
        <v>63</v>
      </c>
      <c r="B11197" s="144" t="s">
        <v>5</v>
      </c>
      <c r="C11197">
        <v>101</v>
      </c>
      <c r="D11197" t="str">
        <f>VLOOKUP(Oliusala[[#This Row],[postnumer]],Sveitarfelog[#All],4,FALSE)</f>
        <v>Garðabær,Hafnarfjarðarkaupstaður,Kópavogsbær,Reykjavíkurborg,Seltjarnarnesbær</v>
      </c>
      <c r="E11197" t="str">
        <f>VLOOKUP(Oliusala[[#This Row],[postnumer]],Sveitarfelog[#All],5,FALSE)</f>
        <v>Höfuðborgarsvæðið</v>
      </c>
      <c r="F11197" t="s">
        <v>20</v>
      </c>
      <c r="G11197" t="s">
        <v>50</v>
      </c>
      <c r="H11197" t="s">
        <v>58</v>
      </c>
      <c r="I11197" s="1">
        <v>479377</v>
      </c>
      <c r="J11197" s="2">
        <f>VLOOKUP(Oliusala[[#This Row],[tegund]],Tegundir!$B$2:$D$19,3,FALSE)*Oliusala[[#This Row],[magn]]/1000</f>
        <v>359.53275000000002</v>
      </c>
      <c r="K11197">
        <v>2019</v>
      </c>
      <c r="L11197" t="s">
        <v>18</v>
      </c>
      <c r="M11197" s="144" t="s">
        <v>59</v>
      </c>
    </row>
    <row r="11198" spans="1:13" x14ac:dyDescent="0.2">
      <c r="A11198" t="s">
        <v>63</v>
      </c>
      <c r="B11198" s="144" t="s">
        <v>5</v>
      </c>
      <c r="C11198">
        <v>101</v>
      </c>
      <c r="D11198" t="str">
        <f>VLOOKUP(Oliusala[[#This Row],[postnumer]],Sveitarfelog[#All],4,FALSE)</f>
        <v>Garðabær,Hafnarfjarðarkaupstaður,Kópavogsbær,Reykjavíkurborg,Seltjarnarnesbær</v>
      </c>
      <c r="E11198" t="str">
        <f>VLOOKUP(Oliusala[[#This Row],[postnumer]],Sveitarfelog[#All],5,FALSE)</f>
        <v>Höfuðborgarsvæðið</v>
      </c>
      <c r="F11198" t="s">
        <v>20</v>
      </c>
      <c r="G11198" t="s">
        <v>50</v>
      </c>
      <c r="H11198" s="1" t="s">
        <v>58</v>
      </c>
      <c r="I11198" s="1">
        <v>19103009</v>
      </c>
      <c r="J11198" s="2">
        <f>VLOOKUP(Oliusala[[#This Row],[tegund]],Tegundir!$B$2:$D$19,3,FALSE)*Oliusala[[#This Row],[magn]]/1000</f>
        <v>14327.25675</v>
      </c>
      <c r="K11198">
        <v>2019</v>
      </c>
      <c r="L11198" t="s">
        <v>18</v>
      </c>
      <c r="M11198" s="144" t="s">
        <v>59</v>
      </c>
    </row>
    <row r="11199" spans="1:13" x14ac:dyDescent="0.2">
      <c r="A11199" t="s">
        <v>63</v>
      </c>
      <c r="B11199" s="144" t="s">
        <v>5</v>
      </c>
      <c r="C11199">
        <v>101</v>
      </c>
      <c r="D11199" t="str">
        <f>VLOOKUP(Oliusala[[#This Row],[postnumer]],Sveitarfelog[#All],4,FALSE)</f>
        <v>Garðabær,Hafnarfjarðarkaupstaður,Kópavogsbær,Reykjavíkurborg,Seltjarnarnesbær</v>
      </c>
      <c r="E11199" t="str">
        <f>VLOOKUP(Oliusala[[#This Row],[postnumer]],Sveitarfelog[#All],5,FALSE)</f>
        <v>Höfuðborgarsvæðið</v>
      </c>
      <c r="F11199" t="s">
        <v>46</v>
      </c>
      <c r="G11199" t="s">
        <v>50</v>
      </c>
      <c r="H11199" s="1" t="s">
        <v>58</v>
      </c>
      <c r="I11199" s="1">
        <v>39436</v>
      </c>
      <c r="J11199" s="2">
        <f>VLOOKUP(Oliusala[[#This Row],[tegund]],Tegundir!$B$2:$D$19,3,FALSE)*Oliusala[[#This Row],[magn]]/1000</f>
        <v>29.577000000000002</v>
      </c>
      <c r="K11199">
        <v>2019</v>
      </c>
      <c r="L11199" t="s">
        <v>18</v>
      </c>
      <c r="M11199" s="144" t="s">
        <v>59</v>
      </c>
    </row>
    <row r="11200" spans="1:13" x14ac:dyDescent="0.2">
      <c r="A11200" t="s">
        <v>63</v>
      </c>
      <c r="B11200" s="144" t="s">
        <v>5</v>
      </c>
      <c r="C11200">
        <v>101</v>
      </c>
      <c r="D11200" t="str">
        <f>VLOOKUP(Oliusala[[#This Row],[postnumer]],Sveitarfelog[#All],4,FALSE)</f>
        <v>Garðabær,Hafnarfjarðarkaupstaður,Kópavogsbær,Reykjavíkurborg,Seltjarnarnesbær</v>
      </c>
      <c r="E11200" t="str">
        <f>VLOOKUP(Oliusala[[#This Row],[postnumer]],Sveitarfelog[#All],5,FALSE)</f>
        <v>Höfuðborgarsvæðið</v>
      </c>
      <c r="F11200" t="s">
        <v>20</v>
      </c>
      <c r="G11200" t="s">
        <v>50</v>
      </c>
      <c r="H11200" s="1" t="s">
        <v>58</v>
      </c>
      <c r="I11200" s="1">
        <v>680578</v>
      </c>
      <c r="J11200" s="2">
        <f>VLOOKUP(Oliusala[[#This Row],[tegund]],Tegundir!$B$2:$D$19,3,FALSE)*Oliusala[[#This Row],[magn]]/1000</f>
        <v>510.43349999999998</v>
      </c>
      <c r="K11200">
        <v>2019</v>
      </c>
      <c r="L11200" t="s">
        <v>18</v>
      </c>
      <c r="M11200" s="144" t="s">
        <v>59</v>
      </c>
    </row>
    <row r="11201" spans="1:13" x14ac:dyDescent="0.2">
      <c r="A11201" t="s">
        <v>63</v>
      </c>
      <c r="B11201" s="144" t="s">
        <v>5</v>
      </c>
      <c r="C11201">
        <v>101</v>
      </c>
      <c r="D11201" t="str">
        <f>VLOOKUP(Oliusala[[#This Row],[postnumer]],Sveitarfelog[#All],4,FALSE)</f>
        <v>Garðabær,Hafnarfjarðarkaupstaður,Kópavogsbær,Reykjavíkurborg,Seltjarnarnesbær</v>
      </c>
      <c r="E11201" t="str">
        <f>VLOOKUP(Oliusala[[#This Row],[postnumer]],Sveitarfelog[#All],5,FALSE)</f>
        <v>Höfuðborgarsvæðið</v>
      </c>
      <c r="F11201" t="s">
        <v>20</v>
      </c>
      <c r="G11201" t="s">
        <v>50</v>
      </c>
      <c r="H11201" s="1" t="s">
        <v>58</v>
      </c>
      <c r="I11201" s="1">
        <v>192765</v>
      </c>
      <c r="J11201" s="2">
        <f>VLOOKUP(Oliusala[[#This Row],[tegund]],Tegundir!$B$2:$D$19,3,FALSE)*Oliusala[[#This Row],[magn]]/1000</f>
        <v>144.57374999999999</v>
      </c>
      <c r="K11201">
        <v>2019</v>
      </c>
      <c r="L11201" t="s">
        <v>18</v>
      </c>
      <c r="M11201" s="144" t="s">
        <v>59</v>
      </c>
    </row>
    <row r="11202" spans="1:13" x14ac:dyDescent="0.2">
      <c r="A11202" t="s">
        <v>63</v>
      </c>
      <c r="B11202" s="144" t="s">
        <v>5</v>
      </c>
      <c r="C11202">
        <v>101</v>
      </c>
      <c r="D11202" t="str">
        <f>VLOOKUP(Oliusala[[#This Row],[postnumer]],Sveitarfelog[#All],4,FALSE)</f>
        <v>Garðabær,Hafnarfjarðarkaupstaður,Kópavogsbær,Reykjavíkurborg,Seltjarnarnesbær</v>
      </c>
      <c r="E11202" t="str">
        <f>VLOOKUP(Oliusala[[#This Row],[postnumer]],Sveitarfelog[#All],5,FALSE)</f>
        <v>Höfuðborgarsvæðið</v>
      </c>
      <c r="F11202" t="s">
        <v>46</v>
      </c>
      <c r="G11202" t="s">
        <v>50</v>
      </c>
      <c r="H11202" t="s">
        <v>58</v>
      </c>
      <c r="I11202" s="1">
        <v>11087</v>
      </c>
      <c r="J11202" s="2">
        <f>VLOOKUP(Oliusala[[#This Row],[tegund]],Tegundir!$B$2:$D$19,3,FALSE)*Oliusala[[#This Row],[magn]]/1000</f>
        <v>8.3152500000000007</v>
      </c>
      <c r="K11202">
        <v>2019</v>
      </c>
      <c r="L11202" t="s">
        <v>18</v>
      </c>
      <c r="M11202" s="144" t="s">
        <v>59</v>
      </c>
    </row>
    <row r="11203" spans="1:13" x14ac:dyDescent="0.2">
      <c r="A11203" t="s">
        <v>63</v>
      </c>
      <c r="B11203" s="144" t="s">
        <v>72</v>
      </c>
      <c r="C11203">
        <v>190</v>
      </c>
      <c r="D11203" t="str">
        <f>VLOOKUP(Oliusala[[#This Row],[postnumer]],Sveitarfelog[#All],4,FALSE)</f>
        <v>Sveitarfélagið Vogar</v>
      </c>
      <c r="E11203" t="str">
        <f>VLOOKUP(Oliusala[[#This Row],[postnumer]],Sveitarfelog[#All],5,FALSE)</f>
        <v>Suðurnes</v>
      </c>
      <c r="F11203" t="s">
        <v>21</v>
      </c>
      <c r="G11203" t="s">
        <v>50</v>
      </c>
      <c r="H11203" t="s">
        <v>58</v>
      </c>
      <c r="I11203" s="1">
        <v>207255</v>
      </c>
      <c r="J11203" s="2">
        <f>VLOOKUP(Oliusala[[#This Row],[tegund]],Tegundir!$B$2:$D$19,3,FALSE)*Oliusala[[#This Row],[magn]]/1000</f>
        <v>155.44125</v>
      </c>
      <c r="K11203">
        <v>2019</v>
      </c>
      <c r="L11203" t="s">
        <v>18</v>
      </c>
      <c r="M11203" s="144" t="s">
        <v>59</v>
      </c>
    </row>
    <row r="11204" spans="1:13" x14ac:dyDescent="0.2">
      <c r="A11204" t="s">
        <v>63</v>
      </c>
      <c r="B11204" s="144" t="s">
        <v>75</v>
      </c>
      <c r="C11204">
        <v>230</v>
      </c>
      <c r="D11204" t="str">
        <f>VLOOKUP(Oliusala[[#This Row],[postnumer]],Sveitarfelog[#All],4,FALSE)</f>
        <v>Reykjanesbær</v>
      </c>
      <c r="E11204" t="str">
        <f>VLOOKUP(Oliusala[[#This Row],[postnumer]],Sveitarfelog[#All],5,FALSE)</f>
        <v>Suðurnes</v>
      </c>
      <c r="F11204" t="s">
        <v>20</v>
      </c>
      <c r="G11204" t="s">
        <v>50</v>
      </c>
      <c r="H11204" t="s">
        <v>58</v>
      </c>
      <c r="I11204" s="1">
        <v>1620713</v>
      </c>
      <c r="J11204" s="2">
        <f>VLOOKUP(Oliusala[[#This Row],[tegund]],Tegundir!$B$2:$D$19,3,FALSE)*Oliusala[[#This Row],[magn]]/1000</f>
        <v>1215.53475</v>
      </c>
      <c r="K11204">
        <v>2019</v>
      </c>
      <c r="L11204" t="s">
        <v>18</v>
      </c>
      <c r="M11204" s="144" t="s">
        <v>59</v>
      </c>
    </row>
    <row r="11205" spans="1:13" x14ac:dyDescent="0.2">
      <c r="A11205" t="s">
        <v>63</v>
      </c>
      <c r="B11205" s="144" t="s">
        <v>75</v>
      </c>
      <c r="C11205">
        <v>230</v>
      </c>
      <c r="D11205" t="str">
        <f>VLOOKUP(Oliusala[[#This Row],[postnumer]],Sveitarfelog[#All],4,FALSE)</f>
        <v>Reykjanesbær</v>
      </c>
      <c r="E11205" t="str">
        <f>VLOOKUP(Oliusala[[#This Row],[postnumer]],Sveitarfelog[#All],5,FALSE)</f>
        <v>Suðurnes</v>
      </c>
      <c r="F11205" t="s">
        <v>46</v>
      </c>
      <c r="G11205" t="s">
        <v>50</v>
      </c>
      <c r="H11205" t="s">
        <v>58</v>
      </c>
      <c r="I11205" s="1">
        <v>11239</v>
      </c>
      <c r="J11205" s="2">
        <f>VLOOKUP(Oliusala[[#This Row],[tegund]],Tegundir!$B$2:$D$19,3,FALSE)*Oliusala[[#This Row],[magn]]/1000</f>
        <v>8.4292499999999997</v>
      </c>
      <c r="K11205">
        <v>2019</v>
      </c>
      <c r="L11205" t="s">
        <v>18</v>
      </c>
      <c r="M11205" s="144" t="s">
        <v>59</v>
      </c>
    </row>
    <row r="11206" spans="1:13" x14ac:dyDescent="0.2">
      <c r="A11206" t="s">
        <v>63</v>
      </c>
      <c r="B11206" s="144" t="s">
        <v>75</v>
      </c>
      <c r="C11206">
        <v>230</v>
      </c>
      <c r="D11206" t="str">
        <f>VLOOKUP(Oliusala[[#This Row],[postnumer]],Sveitarfelog[#All],4,FALSE)</f>
        <v>Reykjanesbær</v>
      </c>
      <c r="E11206" t="str">
        <f>VLOOKUP(Oliusala[[#This Row],[postnumer]],Sveitarfelog[#All],5,FALSE)</f>
        <v>Suðurnes</v>
      </c>
      <c r="F11206" t="s">
        <v>21</v>
      </c>
      <c r="G11206" t="s">
        <v>50</v>
      </c>
      <c r="H11206" t="s">
        <v>58</v>
      </c>
      <c r="I11206" s="1">
        <v>1049576</v>
      </c>
      <c r="J11206" s="2">
        <f>VLOOKUP(Oliusala[[#This Row],[tegund]],Tegundir!$B$2:$D$19,3,FALSE)*Oliusala[[#This Row],[magn]]/1000</f>
        <v>787.18200000000002</v>
      </c>
      <c r="K11206">
        <v>2019</v>
      </c>
      <c r="L11206" t="s">
        <v>18</v>
      </c>
      <c r="M11206" s="144" t="s">
        <v>59</v>
      </c>
    </row>
    <row r="11207" spans="1:13" x14ac:dyDescent="0.2">
      <c r="A11207" t="s">
        <v>63</v>
      </c>
      <c r="B11207" s="144" t="s">
        <v>74</v>
      </c>
      <c r="C11207">
        <v>230</v>
      </c>
      <c r="D11207" t="str">
        <f>VLOOKUP(Oliusala[[#This Row],[postnumer]],Sveitarfelog[#All],4,FALSE)</f>
        <v>Reykjanesbær</v>
      </c>
      <c r="E11207" t="str">
        <f>VLOOKUP(Oliusala[[#This Row],[postnumer]],Sveitarfelog[#All],5,FALSE)</f>
        <v>Suðurnes</v>
      </c>
      <c r="F11207" t="s">
        <v>20</v>
      </c>
      <c r="G11207" t="s">
        <v>50</v>
      </c>
      <c r="H11207" s="1" t="s">
        <v>58</v>
      </c>
      <c r="I11207" s="1">
        <v>1652599</v>
      </c>
      <c r="J11207" s="2">
        <f>VLOOKUP(Oliusala[[#This Row],[tegund]],Tegundir!$B$2:$D$19,3,FALSE)*Oliusala[[#This Row],[magn]]/1000</f>
        <v>1239.4492499999999</v>
      </c>
      <c r="K11207">
        <v>2019</v>
      </c>
      <c r="L11207" t="s">
        <v>18</v>
      </c>
      <c r="M11207" s="144" t="s">
        <v>59</v>
      </c>
    </row>
    <row r="11208" spans="1:13" x14ac:dyDescent="0.2">
      <c r="A11208" t="s">
        <v>63</v>
      </c>
      <c r="B11208" s="144" t="s">
        <v>74</v>
      </c>
      <c r="C11208">
        <v>230</v>
      </c>
      <c r="D11208" t="str">
        <f>VLOOKUP(Oliusala[[#This Row],[postnumer]],Sveitarfelog[#All],4,FALSE)</f>
        <v>Reykjanesbær</v>
      </c>
      <c r="E11208" t="str">
        <f>VLOOKUP(Oliusala[[#This Row],[postnumer]],Sveitarfelog[#All],5,FALSE)</f>
        <v>Suðurnes</v>
      </c>
      <c r="F11208" t="s">
        <v>20</v>
      </c>
      <c r="G11208" t="s">
        <v>50</v>
      </c>
      <c r="H11208" t="s">
        <v>58</v>
      </c>
      <c r="I11208" s="1">
        <v>294579</v>
      </c>
      <c r="J11208" s="2">
        <f>VLOOKUP(Oliusala[[#This Row],[tegund]],Tegundir!$B$2:$D$19,3,FALSE)*Oliusala[[#This Row],[magn]]/1000</f>
        <v>220.93424999999999</v>
      </c>
      <c r="K11208">
        <v>2019</v>
      </c>
      <c r="L11208" t="s">
        <v>18</v>
      </c>
      <c r="M11208" s="144" t="s">
        <v>59</v>
      </c>
    </row>
    <row r="11209" spans="1:13" x14ac:dyDescent="0.2">
      <c r="A11209" t="s">
        <v>63</v>
      </c>
      <c r="B11209" s="144" t="s">
        <v>74</v>
      </c>
      <c r="C11209">
        <v>230</v>
      </c>
      <c r="D11209" t="str">
        <f>VLOOKUP(Oliusala[[#This Row],[postnumer]],Sveitarfelog[#All],4,FALSE)</f>
        <v>Reykjanesbær</v>
      </c>
      <c r="E11209" t="str">
        <f>VLOOKUP(Oliusala[[#This Row],[postnumer]],Sveitarfelog[#All],5,FALSE)</f>
        <v>Suðurnes</v>
      </c>
      <c r="F11209" t="s">
        <v>21</v>
      </c>
      <c r="G11209" t="s">
        <v>50</v>
      </c>
      <c r="H11209" t="s">
        <v>58</v>
      </c>
      <c r="I11209" s="1">
        <v>375895</v>
      </c>
      <c r="J11209" s="2">
        <f>VLOOKUP(Oliusala[[#This Row],[tegund]],Tegundir!$B$2:$D$19,3,FALSE)*Oliusala[[#This Row],[magn]]/1000</f>
        <v>281.92124999999999</v>
      </c>
      <c r="K11209">
        <v>2019</v>
      </c>
      <c r="L11209" t="s">
        <v>18</v>
      </c>
      <c r="M11209" s="144" t="s">
        <v>59</v>
      </c>
    </row>
    <row r="11210" spans="1:13" x14ac:dyDescent="0.2">
      <c r="A11210" t="s">
        <v>63</v>
      </c>
      <c r="B11210" s="144" t="s">
        <v>77</v>
      </c>
      <c r="C11210">
        <v>240</v>
      </c>
      <c r="D11210" t="str">
        <f>VLOOKUP(Oliusala[[#This Row],[postnumer]],Sveitarfelog[#All],4,FALSE)</f>
        <v>Grindavíkurbær</v>
      </c>
      <c r="E11210" t="str">
        <f>VLOOKUP(Oliusala[[#This Row],[postnumer]],Sveitarfelog[#All],5,FALSE)</f>
        <v>Suðurnes</v>
      </c>
      <c r="F11210" t="s">
        <v>20</v>
      </c>
      <c r="G11210" t="s">
        <v>50</v>
      </c>
      <c r="H11210" s="1" t="s">
        <v>58</v>
      </c>
      <c r="I11210" s="1">
        <v>575310</v>
      </c>
      <c r="J11210" s="2">
        <f>VLOOKUP(Oliusala[[#This Row],[tegund]],Tegundir!$B$2:$D$19,3,FALSE)*Oliusala[[#This Row],[magn]]/1000</f>
        <v>431.48250000000002</v>
      </c>
      <c r="K11210">
        <v>2019</v>
      </c>
      <c r="L11210" t="s">
        <v>18</v>
      </c>
      <c r="M11210" s="144" t="s">
        <v>59</v>
      </c>
    </row>
    <row r="11211" spans="1:13" x14ac:dyDescent="0.2">
      <c r="A11211" t="s">
        <v>63</v>
      </c>
      <c r="B11211" s="144" t="s">
        <v>77</v>
      </c>
      <c r="C11211">
        <v>240</v>
      </c>
      <c r="D11211" t="str">
        <f>VLOOKUP(Oliusala[[#This Row],[postnumer]],Sveitarfelog[#All],4,FALSE)</f>
        <v>Grindavíkurbær</v>
      </c>
      <c r="E11211" t="str">
        <f>VLOOKUP(Oliusala[[#This Row],[postnumer]],Sveitarfelog[#All],5,FALSE)</f>
        <v>Suðurnes</v>
      </c>
      <c r="F11211" t="s">
        <v>21</v>
      </c>
      <c r="G11211" t="s">
        <v>50</v>
      </c>
      <c r="H11211" s="1" t="s">
        <v>58</v>
      </c>
      <c r="I11211" s="1">
        <v>402509</v>
      </c>
      <c r="J11211" s="2">
        <f>VLOOKUP(Oliusala[[#This Row],[tegund]],Tegundir!$B$2:$D$19,3,FALSE)*Oliusala[[#This Row],[magn]]/1000</f>
        <v>301.88175000000001</v>
      </c>
      <c r="K11211">
        <v>2019</v>
      </c>
      <c r="L11211" t="s">
        <v>18</v>
      </c>
      <c r="M11211" s="144" t="s">
        <v>59</v>
      </c>
    </row>
    <row r="11212" spans="1:13" x14ac:dyDescent="0.2">
      <c r="A11212" t="s">
        <v>63</v>
      </c>
      <c r="B11212" s="144" t="s">
        <v>78</v>
      </c>
      <c r="C11212">
        <v>245</v>
      </c>
      <c r="D11212" t="str">
        <f>VLOOKUP(Oliusala[[#This Row],[postnumer]],Sveitarfelog[#All],4,FALSE)</f>
        <v>Suðurnesjabær</v>
      </c>
      <c r="E11212" t="str">
        <f>VLOOKUP(Oliusala[[#This Row],[postnumer]],Sveitarfelog[#All],5,FALSE)</f>
        <v>Suðurnes</v>
      </c>
      <c r="F11212" t="s">
        <v>20</v>
      </c>
      <c r="G11212" t="s">
        <v>50</v>
      </c>
      <c r="H11212" s="1" t="s">
        <v>58</v>
      </c>
      <c r="I11212" s="1">
        <v>324925</v>
      </c>
      <c r="J11212" s="2">
        <f>VLOOKUP(Oliusala[[#This Row],[tegund]],Tegundir!$B$2:$D$19,3,FALSE)*Oliusala[[#This Row],[magn]]/1000</f>
        <v>243.69374999999999</v>
      </c>
      <c r="K11212">
        <v>2019</v>
      </c>
      <c r="L11212" t="s">
        <v>18</v>
      </c>
      <c r="M11212" s="144" t="s">
        <v>59</v>
      </c>
    </row>
    <row r="11213" spans="1:13" x14ac:dyDescent="0.2">
      <c r="A11213" t="s">
        <v>63</v>
      </c>
      <c r="B11213" s="144" t="s">
        <v>78</v>
      </c>
      <c r="C11213">
        <v>245</v>
      </c>
      <c r="D11213" t="str">
        <f>VLOOKUP(Oliusala[[#This Row],[postnumer]],Sveitarfelog[#All],4,FALSE)</f>
        <v>Suðurnesjabær</v>
      </c>
      <c r="E11213" t="str">
        <f>VLOOKUP(Oliusala[[#This Row],[postnumer]],Sveitarfelog[#All],5,FALSE)</f>
        <v>Suðurnes</v>
      </c>
      <c r="F11213" t="s">
        <v>21</v>
      </c>
      <c r="G11213" t="s">
        <v>50</v>
      </c>
      <c r="H11213" s="1" t="s">
        <v>58</v>
      </c>
      <c r="I11213" s="1">
        <v>57938</v>
      </c>
      <c r="J11213" s="2">
        <f>VLOOKUP(Oliusala[[#This Row],[tegund]],Tegundir!$B$2:$D$19,3,FALSE)*Oliusala[[#This Row],[magn]]/1000</f>
        <v>43.453499999999998</v>
      </c>
      <c r="K11213">
        <v>2019</v>
      </c>
      <c r="L11213" t="s">
        <v>18</v>
      </c>
      <c r="M11213" s="144" t="s">
        <v>59</v>
      </c>
    </row>
    <row r="11214" spans="1:13" x14ac:dyDescent="0.2">
      <c r="A11214" t="s">
        <v>63</v>
      </c>
      <c r="B11214" s="144" t="s">
        <v>79</v>
      </c>
      <c r="C11214">
        <v>250</v>
      </c>
      <c r="D11214" t="str">
        <f>VLOOKUP(Oliusala[[#This Row],[postnumer]],Sveitarfelog[#All],4,FALSE)</f>
        <v>Suðurnesjabær</v>
      </c>
      <c r="E11214" t="str">
        <f>VLOOKUP(Oliusala[[#This Row],[postnumer]],Sveitarfelog[#All],5,FALSE)</f>
        <v>Suðurnes</v>
      </c>
      <c r="F11214" t="s">
        <v>21</v>
      </c>
      <c r="G11214" t="s">
        <v>50</v>
      </c>
      <c r="H11214" s="1" t="s">
        <v>58</v>
      </c>
      <c r="I11214" s="1">
        <v>220332</v>
      </c>
      <c r="J11214" s="2">
        <f>VLOOKUP(Oliusala[[#This Row],[tegund]],Tegundir!$B$2:$D$19,3,FALSE)*Oliusala[[#This Row],[magn]]/1000</f>
        <v>165.249</v>
      </c>
      <c r="K11214">
        <v>2019</v>
      </c>
      <c r="L11214" t="s">
        <v>18</v>
      </c>
      <c r="M11214" s="144" t="s">
        <v>59</v>
      </c>
    </row>
    <row r="11215" spans="1:13" x14ac:dyDescent="0.2">
      <c r="A11215" t="s">
        <v>63</v>
      </c>
      <c r="B11215" s="144" t="s">
        <v>80</v>
      </c>
      <c r="C11215">
        <v>260</v>
      </c>
      <c r="D11215" t="str">
        <f>VLOOKUP(Oliusala[[#This Row],[postnumer]],Sveitarfelog[#All],4,FALSE)</f>
        <v>Reykjanesbær</v>
      </c>
      <c r="E11215" t="str">
        <f>VLOOKUP(Oliusala[[#This Row],[postnumer]],Sveitarfelog[#All],5,FALSE)</f>
        <v>Suðurnes</v>
      </c>
      <c r="F11215" t="s">
        <v>20</v>
      </c>
      <c r="G11215" t="s">
        <v>50</v>
      </c>
      <c r="H11215" t="s">
        <v>58</v>
      </c>
      <c r="I11215" s="1">
        <v>808083</v>
      </c>
      <c r="J11215" s="2">
        <f>VLOOKUP(Oliusala[[#This Row],[tegund]],Tegundir!$B$2:$D$19,3,FALSE)*Oliusala[[#This Row],[magn]]/1000</f>
        <v>606.06224999999995</v>
      </c>
      <c r="K11215">
        <v>2019</v>
      </c>
      <c r="L11215" t="s">
        <v>18</v>
      </c>
      <c r="M11215" s="144" t="s">
        <v>59</v>
      </c>
    </row>
    <row r="11216" spans="1:13" x14ac:dyDescent="0.2">
      <c r="A11216" t="s">
        <v>63</v>
      </c>
      <c r="B11216" s="144" t="s">
        <v>80</v>
      </c>
      <c r="C11216">
        <v>260</v>
      </c>
      <c r="D11216" t="str">
        <f>VLOOKUP(Oliusala[[#This Row],[postnumer]],Sveitarfelog[#All],4,FALSE)</f>
        <v>Reykjanesbær</v>
      </c>
      <c r="E11216" t="str">
        <f>VLOOKUP(Oliusala[[#This Row],[postnumer]],Sveitarfelog[#All],5,FALSE)</f>
        <v>Suðurnes</v>
      </c>
      <c r="F11216" t="s">
        <v>20</v>
      </c>
      <c r="G11216" t="s">
        <v>50</v>
      </c>
      <c r="H11216" t="s">
        <v>58</v>
      </c>
      <c r="I11216" s="1">
        <v>2520859</v>
      </c>
      <c r="J11216" s="2">
        <f>VLOOKUP(Oliusala[[#This Row],[tegund]],Tegundir!$B$2:$D$19,3,FALSE)*Oliusala[[#This Row],[magn]]/1000</f>
        <v>1890.6442500000001</v>
      </c>
      <c r="K11216">
        <v>2019</v>
      </c>
      <c r="L11216" t="s">
        <v>18</v>
      </c>
      <c r="M11216" s="144" t="s">
        <v>59</v>
      </c>
    </row>
    <row r="11217" spans="1:13" x14ac:dyDescent="0.2">
      <c r="A11217" t="s">
        <v>63</v>
      </c>
      <c r="B11217" s="144" t="s">
        <v>80</v>
      </c>
      <c r="C11217">
        <v>260</v>
      </c>
      <c r="D11217" t="str">
        <f>VLOOKUP(Oliusala[[#This Row],[postnumer]],Sveitarfelog[#All],4,FALSE)</f>
        <v>Reykjanesbær</v>
      </c>
      <c r="E11217" t="str">
        <f>VLOOKUP(Oliusala[[#This Row],[postnumer]],Sveitarfelog[#All],5,FALSE)</f>
        <v>Suðurnes</v>
      </c>
      <c r="F11217" t="s">
        <v>20</v>
      </c>
      <c r="G11217" t="s">
        <v>50</v>
      </c>
      <c r="H11217" t="s">
        <v>58</v>
      </c>
      <c r="I11217" s="1">
        <v>1180333</v>
      </c>
      <c r="J11217" s="2">
        <f>VLOOKUP(Oliusala[[#This Row],[tegund]],Tegundir!$B$2:$D$19,3,FALSE)*Oliusala[[#This Row],[magn]]/1000</f>
        <v>885.24974999999995</v>
      </c>
      <c r="K11217">
        <v>2019</v>
      </c>
      <c r="L11217" t="s">
        <v>18</v>
      </c>
      <c r="M11217" s="144" t="s">
        <v>59</v>
      </c>
    </row>
    <row r="11218" spans="1:13" x14ac:dyDescent="0.2">
      <c r="A11218" t="s">
        <v>57</v>
      </c>
      <c r="B11218" s="144" t="s">
        <v>81</v>
      </c>
      <c r="C11218">
        <v>270</v>
      </c>
      <c r="D11218" t="str">
        <f>VLOOKUP(Oliusala[[#This Row],[postnumer]],Sveitarfelog[#All],4,FALSE)</f>
        <v>Mosfellsbær</v>
      </c>
      <c r="E11218" t="str">
        <f>VLOOKUP(Oliusala[[#This Row],[postnumer]],Sveitarfelog[#All],5,FALSE)</f>
        <v>Höfuðborgarsvæðið</v>
      </c>
      <c r="F11218" t="s">
        <v>21</v>
      </c>
      <c r="G11218" t="s">
        <v>50</v>
      </c>
      <c r="H11218" t="s">
        <v>60</v>
      </c>
      <c r="I11218" s="1">
        <v>2251</v>
      </c>
      <c r="J11218" s="2">
        <f>VLOOKUP(Oliusala[[#This Row],[tegund]],Tegundir!$B$2:$D$19,3,FALSE)*Oliusala[[#This Row],[magn]]/1000</f>
        <v>1.68825</v>
      </c>
      <c r="K11218">
        <v>2019</v>
      </c>
      <c r="L11218" t="s">
        <v>18</v>
      </c>
      <c r="M11218" s="144" t="s">
        <v>59</v>
      </c>
    </row>
    <row r="11219" spans="1:13" x14ac:dyDescent="0.2">
      <c r="A11219" t="s">
        <v>63</v>
      </c>
      <c r="B11219" s="144" t="s">
        <v>81</v>
      </c>
      <c r="C11219">
        <v>270</v>
      </c>
      <c r="D11219" t="str">
        <f>VLOOKUP(Oliusala[[#This Row],[postnumer]],Sveitarfelog[#All],4,FALSE)</f>
        <v>Mosfellsbær</v>
      </c>
      <c r="E11219" t="str">
        <f>VLOOKUP(Oliusala[[#This Row],[postnumer]],Sveitarfelog[#All],5,FALSE)</f>
        <v>Höfuðborgarsvæðið</v>
      </c>
      <c r="F11219" t="s">
        <v>46</v>
      </c>
      <c r="G11219" t="s">
        <v>50</v>
      </c>
      <c r="H11219" s="1" t="s">
        <v>58</v>
      </c>
      <c r="I11219" s="1">
        <v>29342</v>
      </c>
      <c r="J11219" s="2">
        <f>VLOOKUP(Oliusala[[#This Row],[tegund]],Tegundir!$B$2:$D$19,3,FALSE)*Oliusala[[#This Row],[magn]]/1000</f>
        <v>22.006499999999999</v>
      </c>
      <c r="K11219">
        <v>2019</v>
      </c>
      <c r="L11219" t="s">
        <v>18</v>
      </c>
      <c r="M11219" s="144" t="s">
        <v>59</v>
      </c>
    </row>
    <row r="11220" spans="1:13" x14ac:dyDescent="0.2">
      <c r="A11220" t="s">
        <v>63</v>
      </c>
      <c r="B11220" s="144" t="s">
        <v>81</v>
      </c>
      <c r="C11220">
        <v>270</v>
      </c>
      <c r="D11220" t="str">
        <f>VLOOKUP(Oliusala[[#This Row],[postnumer]],Sveitarfelog[#All],4,FALSE)</f>
        <v>Mosfellsbær</v>
      </c>
      <c r="E11220" t="str">
        <f>VLOOKUP(Oliusala[[#This Row],[postnumer]],Sveitarfelog[#All],5,FALSE)</f>
        <v>Höfuðborgarsvæðið</v>
      </c>
      <c r="F11220" t="s">
        <v>21</v>
      </c>
      <c r="G11220" t="s">
        <v>50</v>
      </c>
      <c r="H11220" t="s">
        <v>58</v>
      </c>
      <c r="I11220" s="1">
        <v>1943372</v>
      </c>
      <c r="J11220" s="2">
        <f>VLOOKUP(Oliusala[[#This Row],[tegund]],Tegundir!$B$2:$D$19,3,FALSE)*Oliusala[[#This Row],[magn]]/1000</f>
        <v>1457.529</v>
      </c>
      <c r="K11220">
        <v>2019</v>
      </c>
      <c r="L11220" t="s">
        <v>18</v>
      </c>
      <c r="M11220" s="144" t="s">
        <v>59</v>
      </c>
    </row>
    <row r="11221" spans="1:13" x14ac:dyDescent="0.2">
      <c r="A11221" t="s">
        <v>63</v>
      </c>
      <c r="B11221" s="144" t="s">
        <v>82</v>
      </c>
      <c r="C11221">
        <v>270</v>
      </c>
      <c r="D11221" t="str">
        <f>VLOOKUP(Oliusala[[#This Row],[postnumer]],Sveitarfelog[#All],4,FALSE)</f>
        <v>Mosfellsbær</v>
      </c>
      <c r="E11221" t="str">
        <f>VLOOKUP(Oliusala[[#This Row],[postnumer]],Sveitarfelog[#All],5,FALSE)</f>
        <v>Höfuðborgarsvæðið</v>
      </c>
      <c r="F11221" t="s">
        <v>20</v>
      </c>
      <c r="G11221" t="s">
        <v>50</v>
      </c>
      <c r="H11221" t="s">
        <v>58</v>
      </c>
      <c r="I11221" s="1">
        <v>337186</v>
      </c>
      <c r="J11221" s="2">
        <f>VLOOKUP(Oliusala[[#This Row],[tegund]],Tegundir!$B$2:$D$19,3,FALSE)*Oliusala[[#This Row],[magn]]/1000</f>
        <v>252.8895</v>
      </c>
      <c r="K11221">
        <v>2019</v>
      </c>
      <c r="L11221" t="s">
        <v>18</v>
      </c>
      <c r="M11221" s="144" t="s">
        <v>59</v>
      </c>
    </row>
    <row r="11222" spans="1:13" x14ac:dyDescent="0.2">
      <c r="A11222" t="s">
        <v>63</v>
      </c>
      <c r="B11222" s="144" t="s">
        <v>81</v>
      </c>
      <c r="C11222">
        <v>270</v>
      </c>
      <c r="D11222" t="str">
        <f>VLOOKUP(Oliusala[[#This Row],[postnumer]],Sveitarfelog[#All],4,FALSE)</f>
        <v>Mosfellsbær</v>
      </c>
      <c r="E11222" t="str">
        <f>VLOOKUP(Oliusala[[#This Row],[postnumer]],Sveitarfelog[#All],5,FALSE)</f>
        <v>Höfuðborgarsvæðið</v>
      </c>
      <c r="F11222" t="s">
        <v>20</v>
      </c>
      <c r="G11222" t="s">
        <v>50</v>
      </c>
      <c r="H11222" s="1" t="s">
        <v>58</v>
      </c>
      <c r="I11222" s="1">
        <v>2475773</v>
      </c>
      <c r="J11222" s="2">
        <f>VLOOKUP(Oliusala[[#This Row],[tegund]],Tegundir!$B$2:$D$19,3,FALSE)*Oliusala[[#This Row],[magn]]/1000</f>
        <v>1856.8297500000001</v>
      </c>
      <c r="K11222">
        <v>2019</v>
      </c>
      <c r="L11222" t="s">
        <v>18</v>
      </c>
      <c r="M11222" s="144" t="s">
        <v>59</v>
      </c>
    </row>
    <row r="11223" spans="1:13" x14ac:dyDescent="0.2">
      <c r="A11223" t="s">
        <v>63</v>
      </c>
      <c r="B11223" s="144" t="s">
        <v>84</v>
      </c>
      <c r="C11223">
        <v>300</v>
      </c>
      <c r="D11223" t="str">
        <f>VLOOKUP(Oliusala[[#This Row],[postnumer]],Sveitarfelog[#All],4,FALSE)</f>
        <v>Akraneskaupstaður,Hvalfjarðarsveit,Kjósarhreppur</v>
      </c>
      <c r="E11223" t="str">
        <f>VLOOKUP(Oliusala[[#This Row],[postnumer]],Sveitarfelog[#All],5,FALSE)</f>
        <v>Vesturland</v>
      </c>
      <c r="F11223" t="s">
        <v>20</v>
      </c>
      <c r="G11223" t="s">
        <v>50</v>
      </c>
      <c r="H11223" t="s">
        <v>58</v>
      </c>
      <c r="I11223" s="1">
        <v>351026</v>
      </c>
      <c r="J11223" s="2">
        <f>VLOOKUP(Oliusala[[#This Row],[tegund]],Tegundir!$B$2:$D$19,3,FALSE)*Oliusala[[#This Row],[magn]]/1000</f>
        <v>263.26949999999999</v>
      </c>
      <c r="K11223">
        <v>2019</v>
      </c>
      <c r="L11223" t="s">
        <v>18</v>
      </c>
      <c r="M11223" s="144" t="s">
        <v>59</v>
      </c>
    </row>
    <row r="11224" spans="1:13" x14ac:dyDescent="0.2">
      <c r="A11224" t="s">
        <v>63</v>
      </c>
      <c r="B11224" s="144" t="s">
        <v>84</v>
      </c>
      <c r="C11224">
        <v>300</v>
      </c>
      <c r="D11224" t="str">
        <f>VLOOKUP(Oliusala[[#This Row],[postnumer]],Sveitarfelog[#All],4,FALSE)</f>
        <v>Akraneskaupstaður,Hvalfjarðarsveit,Kjósarhreppur</v>
      </c>
      <c r="E11224" t="str">
        <f>VLOOKUP(Oliusala[[#This Row],[postnumer]],Sveitarfelog[#All],5,FALSE)</f>
        <v>Vesturland</v>
      </c>
      <c r="F11224" t="s">
        <v>21</v>
      </c>
      <c r="G11224" t="s">
        <v>50</v>
      </c>
      <c r="H11224" t="s">
        <v>58</v>
      </c>
      <c r="I11224" s="1">
        <v>557893</v>
      </c>
      <c r="J11224" s="2">
        <f>VLOOKUP(Oliusala[[#This Row],[tegund]],Tegundir!$B$2:$D$19,3,FALSE)*Oliusala[[#This Row],[magn]]/1000</f>
        <v>418.41975000000002</v>
      </c>
      <c r="K11224">
        <v>2019</v>
      </c>
      <c r="L11224" t="s">
        <v>18</v>
      </c>
      <c r="M11224" s="144" t="s">
        <v>59</v>
      </c>
    </row>
    <row r="11225" spans="1:13" x14ac:dyDescent="0.2">
      <c r="A11225" t="s">
        <v>63</v>
      </c>
      <c r="B11225" s="144" t="s">
        <v>84</v>
      </c>
      <c r="C11225">
        <v>300</v>
      </c>
      <c r="D11225" t="str">
        <f>VLOOKUP(Oliusala[[#This Row],[postnumer]],Sveitarfelog[#All],4,FALSE)</f>
        <v>Akraneskaupstaður,Hvalfjarðarsveit,Kjósarhreppur</v>
      </c>
      <c r="E11225" t="str">
        <f>VLOOKUP(Oliusala[[#This Row],[postnumer]],Sveitarfelog[#All],5,FALSE)</f>
        <v>Vesturland</v>
      </c>
      <c r="F11225" t="s">
        <v>20</v>
      </c>
      <c r="G11225" t="s">
        <v>50</v>
      </c>
      <c r="H11225" t="s">
        <v>58</v>
      </c>
      <c r="I11225" s="1">
        <v>1006080</v>
      </c>
      <c r="J11225" s="2">
        <f>VLOOKUP(Oliusala[[#This Row],[tegund]],Tegundir!$B$2:$D$19,3,FALSE)*Oliusala[[#This Row],[magn]]/1000</f>
        <v>754.56</v>
      </c>
      <c r="K11225">
        <v>2019</v>
      </c>
      <c r="L11225" t="s">
        <v>18</v>
      </c>
      <c r="M11225" s="144" t="s">
        <v>59</v>
      </c>
    </row>
    <row r="11226" spans="1:13" x14ac:dyDescent="0.2">
      <c r="A11226" t="s">
        <v>63</v>
      </c>
      <c r="B11226" s="144" t="s">
        <v>84</v>
      </c>
      <c r="C11226">
        <v>300</v>
      </c>
      <c r="D11226" t="str">
        <f>VLOOKUP(Oliusala[[#This Row],[postnumer]],Sveitarfelog[#All],4,FALSE)</f>
        <v>Akraneskaupstaður,Hvalfjarðarsveit,Kjósarhreppur</v>
      </c>
      <c r="E11226" t="str">
        <f>VLOOKUP(Oliusala[[#This Row],[postnumer]],Sveitarfelog[#All],5,FALSE)</f>
        <v>Vesturland</v>
      </c>
      <c r="F11226" t="s">
        <v>20</v>
      </c>
      <c r="G11226" t="s">
        <v>50</v>
      </c>
      <c r="H11226" t="s">
        <v>58</v>
      </c>
      <c r="I11226" s="1">
        <v>90054</v>
      </c>
      <c r="J11226" s="2">
        <f>VLOOKUP(Oliusala[[#This Row],[tegund]],Tegundir!$B$2:$D$19,3,FALSE)*Oliusala[[#This Row],[magn]]/1000</f>
        <v>67.540499999999994</v>
      </c>
      <c r="K11226">
        <v>2019</v>
      </c>
      <c r="L11226" t="s">
        <v>18</v>
      </c>
      <c r="M11226" s="144" t="s">
        <v>59</v>
      </c>
    </row>
    <row r="11227" spans="1:13" x14ac:dyDescent="0.2">
      <c r="A11227" t="s">
        <v>63</v>
      </c>
      <c r="B11227" s="144" t="s">
        <v>84</v>
      </c>
      <c r="C11227">
        <v>300</v>
      </c>
      <c r="D11227" t="str">
        <f>VLOOKUP(Oliusala[[#This Row],[postnumer]],Sveitarfelog[#All],4,FALSE)</f>
        <v>Akraneskaupstaður,Hvalfjarðarsveit,Kjósarhreppur</v>
      </c>
      <c r="E11227" t="str">
        <f>VLOOKUP(Oliusala[[#This Row],[postnumer]],Sveitarfelog[#All],5,FALSE)</f>
        <v>Vesturland</v>
      </c>
      <c r="F11227" t="s">
        <v>20</v>
      </c>
      <c r="G11227" t="s">
        <v>50</v>
      </c>
      <c r="H11227" s="1" t="s">
        <v>58</v>
      </c>
      <c r="I11227" s="1">
        <v>312635</v>
      </c>
      <c r="J11227" s="2">
        <f>VLOOKUP(Oliusala[[#This Row],[tegund]],Tegundir!$B$2:$D$19,3,FALSE)*Oliusala[[#This Row],[magn]]/1000</f>
        <v>234.47624999999999</v>
      </c>
      <c r="K11227">
        <v>2019</v>
      </c>
      <c r="L11227" t="s">
        <v>18</v>
      </c>
      <c r="M11227" s="144" t="s">
        <v>59</v>
      </c>
    </row>
    <row r="11228" spans="1:13" x14ac:dyDescent="0.2">
      <c r="A11228" t="s">
        <v>63</v>
      </c>
      <c r="B11228" s="144" t="s">
        <v>85</v>
      </c>
      <c r="C11228">
        <v>300</v>
      </c>
      <c r="D11228" t="str">
        <f>VLOOKUP(Oliusala[[#This Row],[postnumer]],Sveitarfelog[#All],4,FALSE)</f>
        <v>Akraneskaupstaður,Hvalfjarðarsveit,Kjósarhreppur</v>
      </c>
      <c r="E11228" t="str">
        <f>VLOOKUP(Oliusala[[#This Row],[postnumer]],Sveitarfelog[#All],5,FALSE)</f>
        <v>Vesturland</v>
      </c>
      <c r="F11228" t="s">
        <v>20</v>
      </c>
      <c r="G11228" t="s">
        <v>50</v>
      </c>
      <c r="H11228" s="1" t="s">
        <v>58</v>
      </c>
      <c r="I11228" s="1">
        <v>41766</v>
      </c>
      <c r="J11228" s="2">
        <f>VLOOKUP(Oliusala[[#This Row],[tegund]],Tegundir!$B$2:$D$19,3,FALSE)*Oliusala[[#This Row],[magn]]/1000</f>
        <v>31.3245</v>
      </c>
      <c r="K11228">
        <v>2019</v>
      </c>
      <c r="L11228" t="s">
        <v>18</v>
      </c>
      <c r="M11228" s="144" t="s">
        <v>59</v>
      </c>
    </row>
    <row r="11229" spans="1:13" x14ac:dyDescent="0.2">
      <c r="A11229" t="s">
        <v>63</v>
      </c>
      <c r="B11229" s="144" t="s">
        <v>86</v>
      </c>
      <c r="C11229">
        <v>301</v>
      </c>
      <c r="D11229" t="str">
        <f>VLOOKUP(Oliusala[[#This Row],[postnumer]],Sveitarfelog[#All],4,FALSE)</f>
        <v>Akraneskaupstaður,Hvalfjarðarsveit,Kjósarhreppur</v>
      </c>
      <c r="E11229" t="str">
        <f>VLOOKUP(Oliusala[[#This Row],[postnumer]],Sveitarfelog[#All],5,FALSE)</f>
        <v>Vesturland</v>
      </c>
      <c r="F11229" t="s">
        <v>20</v>
      </c>
      <c r="G11229" t="s">
        <v>50</v>
      </c>
      <c r="H11229" s="1" t="s">
        <v>58</v>
      </c>
      <c r="I11229" s="1">
        <v>55821</v>
      </c>
      <c r="J11229" s="2">
        <f>VLOOKUP(Oliusala[[#This Row],[tegund]],Tegundir!$B$2:$D$19,3,FALSE)*Oliusala[[#This Row],[magn]]/1000</f>
        <v>41.865749999999998</v>
      </c>
      <c r="K11229">
        <v>2019</v>
      </c>
      <c r="L11229" t="s">
        <v>18</v>
      </c>
      <c r="M11229" s="144" t="s">
        <v>59</v>
      </c>
    </row>
    <row r="11230" spans="1:13" x14ac:dyDescent="0.2">
      <c r="A11230" t="s">
        <v>63</v>
      </c>
      <c r="B11230" s="144" t="s">
        <v>88</v>
      </c>
      <c r="C11230">
        <v>310</v>
      </c>
      <c r="D11230" t="str">
        <f>VLOOKUP(Oliusala[[#This Row],[postnumer]],Sveitarfelog[#All],4,FALSE)</f>
        <v>Borgarbyggð,Skorradalshreppur</v>
      </c>
      <c r="E11230" t="str">
        <f>VLOOKUP(Oliusala[[#This Row],[postnumer]],Sveitarfelog[#All],5,FALSE)</f>
        <v>Vesturland</v>
      </c>
      <c r="F11230" t="s">
        <v>20</v>
      </c>
      <c r="G11230" t="s">
        <v>50</v>
      </c>
      <c r="H11230" s="1" t="s">
        <v>58</v>
      </c>
      <c r="I11230" s="1">
        <v>2492978</v>
      </c>
      <c r="J11230" s="2">
        <f>VLOOKUP(Oliusala[[#This Row],[tegund]],Tegundir!$B$2:$D$19,3,FALSE)*Oliusala[[#This Row],[magn]]/1000</f>
        <v>1869.7335</v>
      </c>
      <c r="K11230">
        <v>2019</v>
      </c>
      <c r="L11230" t="s">
        <v>18</v>
      </c>
      <c r="M11230" s="144" t="s">
        <v>59</v>
      </c>
    </row>
    <row r="11231" spans="1:13" x14ac:dyDescent="0.2">
      <c r="A11231" t="s">
        <v>63</v>
      </c>
      <c r="B11231" s="144" t="s">
        <v>88</v>
      </c>
      <c r="C11231">
        <v>310</v>
      </c>
      <c r="D11231" t="str">
        <f>VLOOKUP(Oliusala[[#This Row],[postnumer]],Sveitarfelog[#All],4,FALSE)</f>
        <v>Borgarbyggð,Skorradalshreppur</v>
      </c>
      <c r="E11231" t="str">
        <f>VLOOKUP(Oliusala[[#This Row],[postnumer]],Sveitarfelog[#All],5,FALSE)</f>
        <v>Vesturland</v>
      </c>
      <c r="F11231" t="s">
        <v>21</v>
      </c>
      <c r="G11231" t="s">
        <v>50</v>
      </c>
      <c r="H11231" s="1" t="s">
        <v>58</v>
      </c>
      <c r="I11231" s="1">
        <v>1198042</v>
      </c>
      <c r="J11231" s="2">
        <f>VLOOKUP(Oliusala[[#This Row],[tegund]],Tegundir!$B$2:$D$19,3,FALSE)*Oliusala[[#This Row],[magn]]/1000</f>
        <v>898.53150000000005</v>
      </c>
      <c r="K11231">
        <v>2019</v>
      </c>
      <c r="L11231" t="s">
        <v>18</v>
      </c>
      <c r="M11231" s="144" t="s">
        <v>59</v>
      </c>
    </row>
    <row r="11232" spans="1:13" x14ac:dyDescent="0.2">
      <c r="A11232" t="s">
        <v>63</v>
      </c>
      <c r="B11232" s="144" t="s">
        <v>89</v>
      </c>
      <c r="C11232">
        <v>311</v>
      </c>
      <c r="D11232" t="str">
        <f>VLOOKUP(Oliusala[[#This Row],[postnumer]],Sveitarfelog[#All],4,FALSE)</f>
        <v>Borgarbyggð,Skorradalshreppur</v>
      </c>
      <c r="E11232" t="str">
        <f>VLOOKUP(Oliusala[[#This Row],[postnumer]],Sveitarfelog[#All],5,FALSE)</f>
        <v>Vesturland</v>
      </c>
      <c r="F11232" t="s">
        <v>20</v>
      </c>
      <c r="G11232" t="s">
        <v>50</v>
      </c>
      <c r="H11232" s="1" t="s">
        <v>58</v>
      </c>
      <c r="I11232" s="1">
        <v>308954</v>
      </c>
      <c r="J11232" s="2">
        <f>VLOOKUP(Oliusala[[#This Row],[tegund]],Tegundir!$B$2:$D$19,3,FALSE)*Oliusala[[#This Row],[magn]]/1000</f>
        <v>231.71549999999999</v>
      </c>
      <c r="K11232">
        <v>2019</v>
      </c>
      <c r="L11232" t="s">
        <v>18</v>
      </c>
      <c r="M11232" s="144" t="s">
        <v>59</v>
      </c>
    </row>
    <row r="11233" spans="1:13" x14ac:dyDescent="0.2">
      <c r="A11233" t="s">
        <v>63</v>
      </c>
      <c r="B11233" s="144" t="s">
        <v>90</v>
      </c>
      <c r="C11233">
        <v>311</v>
      </c>
      <c r="D11233" t="str">
        <f>VLOOKUP(Oliusala[[#This Row],[postnumer]],Sveitarfelog[#All],4,FALSE)</f>
        <v>Borgarbyggð,Skorradalshreppur</v>
      </c>
      <c r="E11233" t="str">
        <f>VLOOKUP(Oliusala[[#This Row],[postnumer]],Sveitarfelog[#All],5,FALSE)</f>
        <v>Vesturland</v>
      </c>
      <c r="F11233" t="s">
        <v>20</v>
      </c>
      <c r="G11233" t="s">
        <v>50</v>
      </c>
      <c r="H11233" s="1" t="s">
        <v>58</v>
      </c>
      <c r="I11233" s="1">
        <v>127507</v>
      </c>
      <c r="J11233" s="2">
        <f>VLOOKUP(Oliusala[[#This Row],[tegund]],Tegundir!$B$2:$D$19,3,FALSE)*Oliusala[[#This Row],[magn]]/1000</f>
        <v>95.630250000000004</v>
      </c>
      <c r="K11233">
        <v>2019</v>
      </c>
      <c r="L11233" t="s">
        <v>18</v>
      </c>
      <c r="M11233" s="144" t="s">
        <v>59</v>
      </c>
    </row>
    <row r="11234" spans="1:13" x14ac:dyDescent="0.2">
      <c r="A11234" t="s">
        <v>63</v>
      </c>
      <c r="B11234" s="144" t="s">
        <v>91</v>
      </c>
      <c r="C11234">
        <v>311</v>
      </c>
      <c r="D11234" t="str">
        <f>VLOOKUP(Oliusala[[#This Row],[postnumer]],Sveitarfelog[#All],4,FALSE)</f>
        <v>Borgarbyggð,Skorradalshreppur</v>
      </c>
      <c r="E11234" t="str">
        <f>VLOOKUP(Oliusala[[#This Row],[postnumer]],Sveitarfelog[#All],5,FALSE)</f>
        <v>Vesturland</v>
      </c>
      <c r="F11234" t="s">
        <v>20</v>
      </c>
      <c r="G11234" t="s">
        <v>50</v>
      </c>
      <c r="H11234" t="s">
        <v>58</v>
      </c>
      <c r="I11234" s="1">
        <v>67433</v>
      </c>
      <c r="J11234" s="2">
        <f>VLOOKUP(Oliusala[[#This Row],[tegund]],Tegundir!$B$2:$D$19,3,FALSE)*Oliusala[[#This Row],[magn]]/1000</f>
        <v>50.574750000000002</v>
      </c>
      <c r="K11234">
        <v>2019</v>
      </c>
      <c r="L11234" t="s">
        <v>18</v>
      </c>
      <c r="M11234" s="144" t="s">
        <v>59</v>
      </c>
    </row>
    <row r="11235" spans="1:13" x14ac:dyDescent="0.2">
      <c r="A11235" t="s">
        <v>63</v>
      </c>
      <c r="B11235" s="144" t="s">
        <v>92</v>
      </c>
      <c r="C11235">
        <v>311</v>
      </c>
      <c r="D11235" t="str">
        <f>VLOOKUP(Oliusala[[#This Row],[postnumer]],Sveitarfelog[#All],4,FALSE)</f>
        <v>Borgarbyggð,Skorradalshreppur</v>
      </c>
      <c r="E11235" t="str">
        <f>VLOOKUP(Oliusala[[#This Row],[postnumer]],Sveitarfelog[#All],5,FALSE)</f>
        <v>Vesturland</v>
      </c>
      <c r="F11235" t="s">
        <v>21</v>
      </c>
      <c r="G11235" t="s">
        <v>50</v>
      </c>
      <c r="H11235" s="1" t="s">
        <v>58</v>
      </c>
      <c r="I11235" s="1">
        <v>205910</v>
      </c>
      <c r="J11235" s="2">
        <f>VLOOKUP(Oliusala[[#This Row],[tegund]],Tegundir!$B$2:$D$19,3,FALSE)*Oliusala[[#This Row],[magn]]/1000</f>
        <v>154.4325</v>
      </c>
      <c r="K11235">
        <v>2019</v>
      </c>
      <c r="L11235" t="s">
        <v>18</v>
      </c>
      <c r="M11235" s="144" t="s">
        <v>59</v>
      </c>
    </row>
    <row r="11236" spans="1:13" x14ac:dyDescent="0.2">
      <c r="A11236" t="s">
        <v>63</v>
      </c>
      <c r="B11236" s="144" t="s">
        <v>93</v>
      </c>
      <c r="C11236">
        <v>311</v>
      </c>
      <c r="D11236" t="str">
        <f>VLOOKUP(Oliusala[[#This Row],[postnumer]],Sveitarfelog[#All],4,FALSE)</f>
        <v>Borgarbyggð,Skorradalshreppur</v>
      </c>
      <c r="E11236" t="str">
        <f>VLOOKUP(Oliusala[[#This Row],[postnumer]],Sveitarfelog[#All],5,FALSE)</f>
        <v>Vesturland</v>
      </c>
      <c r="F11236" t="s">
        <v>21</v>
      </c>
      <c r="G11236" t="s">
        <v>50</v>
      </c>
      <c r="H11236" t="s">
        <v>58</v>
      </c>
      <c r="I11236" s="1">
        <v>296348</v>
      </c>
      <c r="J11236" s="2">
        <f>VLOOKUP(Oliusala[[#This Row],[tegund]],Tegundir!$B$2:$D$19,3,FALSE)*Oliusala[[#This Row],[magn]]/1000</f>
        <v>222.261</v>
      </c>
      <c r="K11236">
        <v>2019</v>
      </c>
      <c r="L11236" t="s">
        <v>18</v>
      </c>
      <c r="M11236" s="144" t="s">
        <v>59</v>
      </c>
    </row>
    <row r="11237" spans="1:13" x14ac:dyDescent="0.2">
      <c r="A11237" t="s">
        <v>63</v>
      </c>
      <c r="B11237" s="144" t="s">
        <v>76</v>
      </c>
      <c r="C11237">
        <v>340</v>
      </c>
      <c r="D11237" t="str">
        <f>VLOOKUP(Oliusala[[#This Row],[postnumer]],Sveitarfelog[#All],4,FALSE)</f>
        <v>Eyja- og Miklaholtshreppur,Sveitarfélagið Stykkishólmur</v>
      </c>
      <c r="E11237" t="str">
        <f>VLOOKUP(Oliusala[[#This Row],[postnumer]],Sveitarfelog[#All],5,FALSE)</f>
        <v>Vesturland</v>
      </c>
      <c r="F11237" t="s">
        <v>20</v>
      </c>
      <c r="G11237" t="s">
        <v>50</v>
      </c>
      <c r="H11237" t="s">
        <v>58</v>
      </c>
      <c r="I11237" s="1">
        <v>756421</v>
      </c>
      <c r="J11237" s="2">
        <f>VLOOKUP(Oliusala[[#This Row],[tegund]],Tegundir!$B$2:$D$19,3,FALSE)*Oliusala[[#This Row],[magn]]/1000</f>
        <v>567.31574999999998</v>
      </c>
      <c r="K11237">
        <v>2019</v>
      </c>
      <c r="L11237" t="s">
        <v>18</v>
      </c>
      <c r="M11237" s="144" t="s">
        <v>59</v>
      </c>
    </row>
    <row r="11238" spans="1:13" x14ac:dyDescent="0.2">
      <c r="A11238" t="s">
        <v>63</v>
      </c>
      <c r="B11238" s="144" t="s">
        <v>87</v>
      </c>
      <c r="C11238">
        <v>350</v>
      </c>
      <c r="D11238" t="str">
        <f>VLOOKUP(Oliusala[[#This Row],[postnumer]],Sveitarfelog[#All],4,FALSE)</f>
        <v>Grundarfjarðarbær</v>
      </c>
      <c r="E11238" t="str">
        <f>VLOOKUP(Oliusala[[#This Row],[postnumer]],Sveitarfelog[#All],5,FALSE)</f>
        <v>Vesturland</v>
      </c>
      <c r="F11238" t="s">
        <v>21</v>
      </c>
      <c r="G11238" t="s">
        <v>50</v>
      </c>
      <c r="H11238" t="s">
        <v>58</v>
      </c>
      <c r="I11238" s="1">
        <v>272957</v>
      </c>
      <c r="J11238" s="2">
        <f>VLOOKUP(Oliusala[[#This Row],[tegund]],Tegundir!$B$2:$D$19,3,FALSE)*Oliusala[[#This Row],[magn]]/1000</f>
        <v>204.71775</v>
      </c>
      <c r="K11238">
        <v>2019</v>
      </c>
      <c r="L11238" t="s">
        <v>18</v>
      </c>
      <c r="M11238" s="144" t="s">
        <v>59</v>
      </c>
    </row>
    <row r="11239" spans="1:13" x14ac:dyDescent="0.2">
      <c r="A11239" t="s">
        <v>63</v>
      </c>
      <c r="B11239" s="144" t="s">
        <v>87</v>
      </c>
      <c r="C11239">
        <v>350</v>
      </c>
      <c r="D11239" t="str">
        <f>VLOOKUP(Oliusala[[#This Row],[postnumer]],Sveitarfelog[#All],4,FALSE)</f>
        <v>Grundarfjarðarbær</v>
      </c>
      <c r="E11239" t="str">
        <f>VLOOKUP(Oliusala[[#This Row],[postnumer]],Sveitarfelog[#All],5,FALSE)</f>
        <v>Vesturland</v>
      </c>
      <c r="F11239" t="s">
        <v>20</v>
      </c>
      <c r="G11239" t="s">
        <v>50</v>
      </c>
      <c r="H11239" t="s">
        <v>58</v>
      </c>
      <c r="I11239" s="1">
        <v>216730</v>
      </c>
      <c r="J11239" s="2">
        <f>VLOOKUP(Oliusala[[#This Row],[tegund]],Tegundir!$B$2:$D$19,3,FALSE)*Oliusala[[#This Row],[magn]]/1000</f>
        <v>162.54750000000001</v>
      </c>
      <c r="K11239">
        <v>2019</v>
      </c>
      <c r="L11239" t="s">
        <v>18</v>
      </c>
      <c r="M11239" s="144" t="s">
        <v>59</v>
      </c>
    </row>
    <row r="11240" spans="1:13" x14ac:dyDescent="0.2">
      <c r="A11240" t="s">
        <v>63</v>
      </c>
      <c r="B11240" s="144" t="s">
        <v>98</v>
      </c>
      <c r="C11240">
        <v>355</v>
      </c>
      <c r="D11240" t="str">
        <f>VLOOKUP(Oliusala[[#This Row],[postnumer]],Sveitarfelog[#All],4,FALSE)</f>
        <v>Snæfellsbær</v>
      </c>
      <c r="E11240" t="str">
        <f>VLOOKUP(Oliusala[[#This Row],[postnumer]],Sveitarfelog[#All],5,FALSE)</f>
        <v>Vesturland</v>
      </c>
      <c r="F11240" t="s">
        <v>20</v>
      </c>
      <c r="G11240" t="s">
        <v>50</v>
      </c>
      <c r="H11240" s="1" t="s">
        <v>58</v>
      </c>
      <c r="I11240" s="1">
        <v>121625</v>
      </c>
      <c r="J11240" s="2">
        <f>VLOOKUP(Oliusala[[#This Row],[tegund]],Tegundir!$B$2:$D$19,3,FALSE)*Oliusala[[#This Row],[magn]]/1000</f>
        <v>91.21875</v>
      </c>
      <c r="K11240">
        <v>2019</v>
      </c>
      <c r="L11240" t="s">
        <v>18</v>
      </c>
      <c r="M11240" s="144" t="s">
        <v>59</v>
      </c>
    </row>
    <row r="11241" spans="1:13" x14ac:dyDescent="0.2">
      <c r="A11241" t="s">
        <v>63</v>
      </c>
      <c r="B11241" s="144" t="s">
        <v>67</v>
      </c>
      <c r="C11241">
        <v>355</v>
      </c>
      <c r="D11241" t="str">
        <f>VLOOKUP(Oliusala[[#This Row],[postnumer]],Sveitarfelog[#All],4,FALSE)</f>
        <v>Snæfellsbær</v>
      </c>
      <c r="E11241" t="str">
        <f>VLOOKUP(Oliusala[[#This Row],[postnumer]],Sveitarfelog[#All],5,FALSE)</f>
        <v>Vesturland</v>
      </c>
      <c r="F11241" t="s">
        <v>20</v>
      </c>
      <c r="G11241" t="s">
        <v>50</v>
      </c>
      <c r="H11241" s="1" t="s">
        <v>58</v>
      </c>
      <c r="I11241" s="1">
        <v>282085</v>
      </c>
      <c r="J11241" s="2">
        <f>VLOOKUP(Oliusala[[#This Row],[tegund]],Tegundir!$B$2:$D$19,3,FALSE)*Oliusala[[#This Row],[magn]]/1000</f>
        <v>211.56375</v>
      </c>
      <c r="K11241">
        <v>2019</v>
      </c>
      <c r="L11241" t="s">
        <v>18</v>
      </c>
      <c r="M11241" s="144" t="s">
        <v>59</v>
      </c>
    </row>
    <row r="11242" spans="1:13" x14ac:dyDescent="0.2">
      <c r="A11242" t="s">
        <v>63</v>
      </c>
      <c r="B11242" s="144" t="s">
        <v>67</v>
      </c>
      <c r="C11242">
        <v>355</v>
      </c>
      <c r="D11242" t="str">
        <f>VLOOKUP(Oliusala[[#This Row],[postnumer]],Sveitarfelog[#All],4,FALSE)</f>
        <v>Snæfellsbær</v>
      </c>
      <c r="E11242" t="str">
        <f>VLOOKUP(Oliusala[[#This Row],[postnumer]],Sveitarfelog[#All],5,FALSE)</f>
        <v>Vesturland</v>
      </c>
      <c r="F11242" t="s">
        <v>21</v>
      </c>
      <c r="G11242" t="s">
        <v>50</v>
      </c>
      <c r="H11242" s="1" t="s">
        <v>58</v>
      </c>
      <c r="I11242" s="1">
        <v>263262</v>
      </c>
      <c r="J11242" s="2">
        <f>VLOOKUP(Oliusala[[#This Row],[tegund]],Tegundir!$B$2:$D$19,3,FALSE)*Oliusala[[#This Row],[magn]]/1000</f>
        <v>197.44649999999999</v>
      </c>
      <c r="K11242">
        <v>2019</v>
      </c>
      <c r="L11242" t="s">
        <v>18</v>
      </c>
      <c r="M11242" s="144" t="s">
        <v>59</v>
      </c>
    </row>
    <row r="11243" spans="1:13" x14ac:dyDescent="0.2">
      <c r="A11243" t="s">
        <v>57</v>
      </c>
      <c r="B11243" s="144" t="s">
        <v>99</v>
      </c>
      <c r="C11243">
        <v>360</v>
      </c>
      <c r="D11243" t="str">
        <f>VLOOKUP(Oliusala[[#This Row],[postnumer]],Sveitarfelog[#All],4,FALSE)</f>
        <v>Snæfellsbær</v>
      </c>
      <c r="E11243" t="str">
        <f>VLOOKUP(Oliusala[[#This Row],[postnumer]],Sveitarfelog[#All],5,FALSE)</f>
        <v>Vesturland</v>
      </c>
      <c r="F11243" t="s">
        <v>20</v>
      </c>
      <c r="G11243" t="s">
        <v>50</v>
      </c>
      <c r="H11243" t="s">
        <v>60</v>
      </c>
      <c r="I11243" s="1">
        <v>6102</v>
      </c>
      <c r="J11243" s="2">
        <f>VLOOKUP(Oliusala[[#This Row],[tegund]],Tegundir!$B$2:$D$19,3,FALSE)*Oliusala[[#This Row],[magn]]/1000</f>
        <v>4.5765000000000002</v>
      </c>
      <c r="K11243">
        <v>2019</v>
      </c>
      <c r="L11243" t="s">
        <v>18</v>
      </c>
      <c r="M11243" s="144" t="s">
        <v>59</v>
      </c>
    </row>
    <row r="11244" spans="1:13" x14ac:dyDescent="0.2">
      <c r="A11244" t="s">
        <v>63</v>
      </c>
      <c r="B11244" s="144" t="s">
        <v>99</v>
      </c>
      <c r="C11244">
        <v>360</v>
      </c>
      <c r="D11244" t="str">
        <f>VLOOKUP(Oliusala[[#This Row],[postnumer]],Sveitarfelog[#All],4,FALSE)</f>
        <v>Snæfellsbær</v>
      </c>
      <c r="E11244" t="str">
        <f>VLOOKUP(Oliusala[[#This Row],[postnumer]],Sveitarfelog[#All],5,FALSE)</f>
        <v>Vesturland</v>
      </c>
      <c r="F11244" t="s">
        <v>21</v>
      </c>
      <c r="G11244" t="s">
        <v>50</v>
      </c>
      <c r="H11244" s="1" t="s">
        <v>58</v>
      </c>
      <c r="I11244" s="1">
        <v>207257</v>
      </c>
      <c r="J11244" s="2">
        <f>VLOOKUP(Oliusala[[#This Row],[tegund]],Tegundir!$B$2:$D$19,3,FALSE)*Oliusala[[#This Row],[magn]]/1000</f>
        <v>155.44274999999999</v>
      </c>
      <c r="K11244">
        <v>2019</v>
      </c>
      <c r="L11244" t="s">
        <v>18</v>
      </c>
      <c r="M11244" s="144" t="s">
        <v>59</v>
      </c>
    </row>
    <row r="11245" spans="1:13" x14ac:dyDescent="0.2">
      <c r="A11245" t="s">
        <v>63</v>
      </c>
      <c r="B11245" s="144" t="s">
        <v>101</v>
      </c>
      <c r="C11245">
        <v>370</v>
      </c>
      <c r="D11245" t="str">
        <f>VLOOKUP(Oliusala[[#This Row],[postnumer]],Sveitarfelog[#All],4,FALSE)</f>
        <v>Dalabyggð</v>
      </c>
      <c r="E11245" t="str">
        <f>VLOOKUP(Oliusala[[#This Row],[postnumer]],Sveitarfelog[#All],5,FALSE)</f>
        <v>Vesturland</v>
      </c>
      <c r="F11245" t="s">
        <v>21</v>
      </c>
      <c r="G11245" t="s">
        <v>50</v>
      </c>
      <c r="H11245" s="1" t="s">
        <v>58</v>
      </c>
      <c r="I11245" s="1">
        <v>480122</v>
      </c>
      <c r="J11245" s="2">
        <f>VLOOKUP(Oliusala[[#This Row],[tegund]],Tegundir!$B$2:$D$19,3,FALSE)*Oliusala[[#This Row],[magn]]/1000</f>
        <v>360.0915</v>
      </c>
      <c r="K11245">
        <v>2019</v>
      </c>
      <c r="L11245" t="s">
        <v>18</v>
      </c>
      <c r="M11245" s="144" t="s">
        <v>59</v>
      </c>
    </row>
    <row r="11246" spans="1:13" x14ac:dyDescent="0.2">
      <c r="A11246" t="s">
        <v>63</v>
      </c>
      <c r="B11246" s="144" t="s">
        <v>104</v>
      </c>
      <c r="C11246">
        <v>380</v>
      </c>
      <c r="D11246" t="str">
        <f>VLOOKUP(Oliusala[[#This Row],[postnumer]],Sveitarfelog[#All],4,FALSE)</f>
        <v>Reykhólahreppur</v>
      </c>
      <c r="E11246" t="str">
        <f>VLOOKUP(Oliusala[[#This Row],[postnumer]],Sveitarfelog[#All],5,FALSE)</f>
        <v>Vestfirðir</v>
      </c>
      <c r="F11246" t="s">
        <v>21</v>
      </c>
      <c r="G11246" t="s">
        <v>50</v>
      </c>
      <c r="H11246" s="1" t="s">
        <v>58</v>
      </c>
      <c r="I11246" s="1">
        <v>98695</v>
      </c>
      <c r="J11246" s="2">
        <f>VLOOKUP(Oliusala[[#This Row],[tegund]],Tegundir!$B$2:$D$19,3,FALSE)*Oliusala[[#This Row],[magn]]/1000</f>
        <v>74.021249999999995</v>
      </c>
      <c r="K11246">
        <v>2019</v>
      </c>
      <c r="L11246" t="s">
        <v>18</v>
      </c>
      <c r="M11246" s="144" t="s">
        <v>59</v>
      </c>
    </row>
    <row r="11247" spans="1:13" x14ac:dyDescent="0.2">
      <c r="A11247" t="s">
        <v>63</v>
      </c>
      <c r="B11247" s="144" t="s">
        <v>105</v>
      </c>
      <c r="C11247">
        <v>380</v>
      </c>
      <c r="D11247" t="str">
        <f>VLOOKUP(Oliusala[[#This Row],[postnumer]],Sveitarfelog[#All],4,FALSE)</f>
        <v>Reykhólahreppur</v>
      </c>
      <c r="E11247" t="str">
        <f>VLOOKUP(Oliusala[[#This Row],[postnumer]],Sveitarfelog[#All],5,FALSE)</f>
        <v>Vestfirðir</v>
      </c>
      <c r="F11247" t="s">
        <v>21</v>
      </c>
      <c r="G11247" t="s">
        <v>50</v>
      </c>
      <c r="H11247" t="s">
        <v>58</v>
      </c>
      <c r="I11247" s="1">
        <v>84972</v>
      </c>
      <c r="J11247" s="2">
        <f>VLOOKUP(Oliusala[[#This Row],[tegund]],Tegundir!$B$2:$D$19,3,FALSE)*Oliusala[[#This Row],[magn]]/1000</f>
        <v>63.728999999999999</v>
      </c>
      <c r="K11247">
        <v>2019</v>
      </c>
      <c r="L11247" t="s">
        <v>18</v>
      </c>
      <c r="M11247" s="144" t="s">
        <v>59</v>
      </c>
    </row>
    <row r="11248" spans="1:13" x14ac:dyDescent="0.2">
      <c r="A11248" t="s">
        <v>63</v>
      </c>
      <c r="B11248" s="144" t="s">
        <v>83</v>
      </c>
      <c r="C11248">
        <v>400</v>
      </c>
      <c r="D11248" t="str">
        <f>VLOOKUP(Oliusala[[#This Row],[postnumer]],Sveitarfelog[#All],4,FALSE)</f>
        <v>Ísafjarðarbær</v>
      </c>
      <c r="E11248" t="str">
        <f>VLOOKUP(Oliusala[[#This Row],[postnumer]],Sveitarfelog[#All],5,FALSE)</f>
        <v>Vestfirðir</v>
      </c>
      <c r="F11248" t="s">
        <v>20</v>
      </c>
      <c r="G11248" t="s">
        <v>50</v>
      </c>
      <c r="H11248" t="s">
        <v>58</v>
      </c>
      <c r="I11248" s="1">
        <v>249166</v>
      </c>
      <c r="J11248" s="2">
        <f>VLOOKUP(Oliusala[[#This Row],[tegund]],Tegundir!$B$2:$D$19,3,FALSE)*Oliusala[[#This Row],[magn]]/1000</f>
        <v>186.87450000000001</v>
      </c>
      <c r="K11248">
        <v>2019</v>
      </c>
      <c r="L11248" t="s">
        <v>18</v>
      </c>
      <c r="M11248" s="144" t="s">
        <v>59</v>
      </c>
    </row>
    <row r="11249" spans="1:13" x14ac:dyDescent="0.2">
      <c r="A11249" t="s">
        <v>63</v>
      </c>
      <c r="B11249" s="144" t="s">
        <v>83</v>
      </c>
      <c r="C11249">
        <v>400</v>
      </c>
      <c r="D11249" t="str">
        <f>VLOOKUP(Oliusala[[#This Row],[postnumer]],Sveitarfelog[#All],4,FALSE)</f>
        <v>Ísafjarðarbær</v>
      </c>
      <c r="E11249" t="str">
        <f>VLOOKUP(Oliusala[[#This Row],[postnumer]],Sveitarfelog[#All],5,FALSE)</f>
        <v>Vestfirðir</v>
      </c>
      <c r="F11249" t="s">
        <v>21</v>
      </c>
      <c r="G11249" t="s">
        <v>50</v>
      </c>
      <c r="H11249" t="s">
        <v>58</v>
      </c>
      <c r="I11249" s="1">
        <v>629489</v>
      </c>
      <c r="J11249" s="2">
        <f>VLOOKUP(Oliusala[[#This Row],[tegund]],Tegundir!$B$2:$D$19,3,FALSE)*Oliusala[[#This Row],[magn]]/1000</f>
        <v>472.11675000000002</v>
      </c>
      <c r="K11249">
        <v>2019</v>
      </c>
      <c r="L11249" t="s">
        <v>18</v>
      </c>
      <c r="M11249" s="144" t="s">
        <v>59</v>
      </c>
    </row>
    <row r="11250" spans="1:13" x14ac:dyDescent="0.2">
      <c r="A11250" t="s">
        <v>63</v>
      </c>
      <c r="B11250" s="144" t="s">
        <v>83</v>
      </c>
      <c r="C11250">
        <v>400</v>
      </c>
      <c r="D11250" t="str">
        <f>VLOOKUP(Oliusala[[#This Row],[postnumer]],Sveitarfelog[#All],4,FALSE)</f>
        <v>Ísafjarðarbær</v>
      </c>
      <c r="E11250" t="str">
        <f>VLOOKUP(Oliusala[[#This Row],[postnumer]],Sveitarfelog[#All],5,FALSE)</f>
        <v>Vestfirðir</v>
      </c>
      <c r="F11250" t="s">
        <v>20</v>
      </c>
      <c r="G11250" t="s">
        <v>50</v>
      </c>
      <c r="H11250" s="1" t="s">
        <v>58</v>
      </c>
      <c r="I11250" s="1">
        <v>506739</v>
      </c>
      <c r="J11250" s="2">
        <f>VLOOKUP(Oliusala[[#This Row],[tegund]],Tegundir!$B$2:$D$19,3,FALSE)*Oliusala[[#This Row],[magn]]/1000</f>
        <v>380.05425000000002</v>
      </c>
      <c r="K11250">
        <v>2019</v>
      </c>
      <c r="L11250" t="s">
        <v>18</v>
      </c>
      <c r="M11250" s="144" t="s">
        <v>59</v>
      </c>
    </row>
    <row r="11251" spans="1:13" x14ac:dyDescent="0.2">
      <c r="A11251" t="s">
        <v>63</v>
      </c>
      <c r="B11251" s="144" t="s">
        <v>107</v>
      </c>
      <c r="C11251">
        <v>415</v>
      </c>
      <c r="D11251" t="str">
        <f>VLOOKUP(Oliusala[[#This Row],[postnumer]],Sveitarfelog[#All],4,FALSE)</f>
        <v>Bolungarvíkurkaupstaður</v>
      </c>
      <c r="E11251" t="str">
        <f>VLOOKUP(Oliusala[[#This Row],[postnumer]],Sveitarfelog[#All],5,FALSE)</f>
        <v>Vestfirðir</v>
      </c>
      <c r="F11251" t="s">
        <v>20</v>
      </c>
      <c r="G11251" t="s">
        <v>50</v>
      </c>
      <c r="H11251" s="1" t="s">
        <v>58</v>
      </c>
      <c r="I11251" s="1">
        <v>216449</v>
      </c>
      <c r="J11251" s="2">
        <f>VLOOKUP(Oliusala[[#This Row],[tegund]],Tegundir!$B$2:$D$19,3,FALSE)*Oliusala[[#This Row],[magn]]/1000</f>
        <v>162.33674999999999</v>
      </c>
      <c r="K11251">
        <v>2019</v>
      </c>
      <c r="L11251" t="s">
        <v>18</v>
      </c>
      <c r="M11251" s="144" t="s">
        <v>59</v>
      </c>
    </row>
    <row r="11252" spans="1:13" x14ac:dyDescent="0.2">
      <c r="A11252" t="s">
        <v>63</v>
      </c>
      <c r="B11252" s="144" t="s">
        <v>109</v>
      </c>
      <c r="C11252">
        <v>420</v>
      </c>
      <c r="D11252" t="str">
        <f>VLOOKUP(Oliusala[[#This Row],[postnumer]],Sveitarfelog[#All],4,FALSE)</f>
        <v>Súðavíkurhreppur</v>
      </c>
      <c r="E11252" t="str">
        <f>VLOOKUP(Oliusala[[#This Row],[postnumer]],Sveitarfelog[#All],5,FALSE)</f>
        <v>Vestfirðir</v>
      </c>
      <c r="F11252" t="s">
        <v>21</v>
      </c>
      <c r="G11252" t="s">
        <v>50</v>
      </c>
      <c r="H11252" t="s">
        <v>58</v>
      </c>
      <c r="I11252" s="1">
        <v>45611</v>
      </c>
      <c r="J11252" s="2">
        <f>VLOOKUP(Oliusala[[#This Row],[tegund]],Tegundir!$B$2:$D$19,3,FALSE)*Oliusala[[#This Row],[magn]]/1000</f>
        <v>34.20825</v>
      </c>
      <c r="K11252">
        <v>2019</v>
      </c>
      <c r="L11252" t="s">
        <v>18</v>
      </c>
      <c r="M11252" s="144" t="s">
        <v>59</v>
      </c>
    </row>
    <row r="11253" spans="1:13" x14ac:dyDescent="0.2">
      <c r="A11253" t="s">
        <v>63</v>
      </c>
      <c r="B11253" s="144" t="s">
        <v>110</v>
      </c>
      <c r="C11253">
        <v>420</v>
      </c>
      <c r="D11253" t="str">
        <f>VLOOKUP(Oliusala[[#This Row],[postnumer]],Sveitarfelog[#All],4,FALSE)</f>
        <v>Súðavíkurhreppur</v>
      </c>
      <c r="E11253" t="str">
        <f>VLOOKUP(Oliusala[[#This Row],[postnumer]],Sveitarfelog[#All],5,FALSE)</f>
        <v>Vestfirðir</v>
      </c>
      <c r="F11253" t="s">
        <v>20</v>
      </c>
      <c r="G11253" t="s">
        <v>50</v>
      </c>
      <c r="H11253" t="s">
        <v>58</v>
      </c>
      <c r="I11253" s="1">
        <v>96312</v>
      </c>
      <c r="J11253" s="2">
        <f>VLOOKUP(Oliusala[[#This Row],[tegund]],Tegundir!$B$2:$D$19,3,FALSE)*Oliusala[[#This Row],[magn]]/1000</f>
        <v>72.233999999999995</v>
      </c>
      <c r="K11253">
        <v>2019</v>
      </c>
      <c r="L11253" t="s">
        <v>18</v>
      </c>
      <c r="M11253" s="144" t="s">
        <v>59</v>
      </c>
    </row>
    <row r="11254" spans="1:13" x14ac:dyDescent="0.2">
      <c r="A11254" t="s">
        <v>63</v>
      </c>
      <c r="B11254" s="144" t="s">
        <v>112</v>
      </c>
      <c r="C11254">
        <v>425</v>
      </c>
      <c r="D11254" t="str">
        <f>VLOOKUP(Oliusala[[#This Row],[postnumer]],Sveitarfelog[#All],4,FALSE)</f>
        <v>Ísafjarðarbær</v>
      </c>
      <c r="E11254" t="str">
        <f>VLOOKUP(Oliusala[[#This Row],[postnumer]],Sveitarfelog[#All],5,FALSE)</f>
        <v>Vestfirðir</v>
      </c>
      <c r="F11254" t="s">
        <v>21</v>
      </c>
      <c r="G11254" t="s">
        <v>50</v>
      </c>
      <c r="H11254" s="1" t="s">
        <v>58</v>
      </c>
      <c r="I11254" s="1">
        <v>52251</v>
      </c>
      <c r="J11254" s="2">
        <f>VLOOKUP(Oliusala[[#This Row],[tegund]],Tegundir!$B$2:$D$19,3,FALSE)*Oliusala[[#This Row],[magn]]/1000</f>
        <v>39.188249999999996</v>
      </c>
      <c r="K11254">
        <v>2019</v>
      </c>
      <c r="L11254" t="s">
        <v>18</v>
      </c>
      <c r="M11254" s="144" t="s">
        <v>59</v>
      </c>
    </row>
    <row r="11255" spans="1:13" x14ac:dyDescent="0.2">
      <c r="A11255" t="s">
        <v>63</v>
      </c>
      <c r="B11255" s="144" t="s">
        <v>113</v>
      </c>
      <c r="C11255">
        <v>430</v>
      </c>
      <c r="D11255" t="str">
        <f>VLOOKUP(Oliusala[[#This Row],[postnumer]],Sveitarfelog[#All],4,FALSE)</f>
        <v>Ísafjarðarbær</v>
      </c>
      <c r="E11255" t="str">
        <f>VLOOKUP(Oliusala[[#This Row],[postnumer]],Sveitarfelog[#All],5,FALSE)</f>
        <v>Vestfirðir</v>
      </c>
      <c r="F11255" t="s">
        <v>21</v>
      </c>
      <c r="G11255" t="s">
        <v>50</v>
      </c>
      <c r="H11255" s="1" t="s">
        <v>58</v>
      </c>
      <c r="I11255" s="1">
        <v>2262</v>
      </c>
      <c r="J11255" s="2">
        <f>VLOOKUP(Oliusala[[#This Row],[tegund]],Tegundir!$B$2:$D$19,3,FALSE)*Oliusala[[#This Row],[magn]]/1000</f>
        <v>1.6964999999999999</v>
      </c>
      <c r="K11255">
        <v>2019</v>
      </c>
      <c r="L11255" t="s">
        <v>18</v>
      </c>
      <c r="M11255" s="144" t="s">
        <v>59</v>
      </c>
    </row>
    <row r="11256" spans="1:13" x14ac:dyDescent="0.2">
      <c r="A11256" t="s">
        <v>63</v>
      </c>
      <c r="B11256" s="144" t="s">
        <v>73</v>
      </c>
      <c r="C11256">
        <v>450</v>
      </c>
      <c r="D11256" t="str">
        <f>VLOOKUP(Oliusala[[#This Row],[postnumer]],Sveitarfelog[#All],4,FALSE)</f>
        <v>Vesturbyggð</v>
      </c>
      <c r="E11256" t="str">
        <f>VLOOKUP(Oliusala[[#This Row],[postnumer]],Sveitarfelog[#All],5,FALSE)</f>
        <v>Vestfirðir</v>
      </c>
      <c r="F11256" t="s">
        <v>21</v>
      </c>
      <c r="G11256" t="s">
        <v>50</v>
      </c>
      <c r="H11256" s="1" t="s">
        <v>58</v>
      </c>
      <c r="I11256" s="1">
        <v>537006</v>
      </c>
      <c r="J11256" s="2">
        <f>VLOOKUP(Oliusala[[#This Row],[tegund]],Tegundir!$B$2:$D$19,3,FALSE)*Oliusala[[#This Row],[magn]]/1000</f>
        <v>402.75450000000001</v>
      </c>
      <c r="K11256">
        <v>2019</v>
      </c>
      <c r="L11256" t="s">
        <v>18</v>
      </c>
      <c r="M11256" s="144" t="s">
        <v>59</v>
      </c>
    </row>
    <row r="11257" spans="1:13" x14ac:dyDescent="0.2">
      <c r="A11257" t="s">
        <v>63</v>
      </c>
      <c r="B11257" s="144" t="s">
        <v>116</v>
      </c>
      <c r="C11257">
        <v>460</v>
      </c>
      <c r="D11257" t="str">
        <f>VLOOKUP(Oliusala[[#This Row],[postnumer]],Sveitarfelog[#All],4,FALSE)</f>
        <v>Vesturbyggð</v>
      </c>
      <c r="E11257" t="str">
        <f>VLOOKUP(Oliusala[[#This Row],[postnumer]],Sveitarfelog[#All],5,FALSE)</f>
        <v>Vestfirðir</v>
      </c>
      <c r="F11257" t="s">
        <v>21</v>
      </c>
      <c r="G11257" t="s">
        <v>50</v>
      </c>
      <c r="H11257" t="s">
        <v>58</v>
      </c>
      <c r="I11257" s="1">
        <v>102972</v>
      </c>
      <c r="J11257" s="2">
        <f>VLOOKUP(Oliusala[[#This Row],[tegund]],Tegundir!$B$2:$D$19,3,FALSE)*Oliusala[[#This Row],[magn]]/1000</f>
        <v>77.228999999999999</v>
      </c>
      <c r="K11257">
        <v>2019</v>
      </c>
      <c r="L11257" t="s">
        <v>18</v>
      </c>
      <c r="M11257" s="144" t="s">
        <v>59</v>
      </c>
    </row>
    <row r="11258" spans="1:13" x14ac:dyDescent="0.2">
      <c r="A11258" t="s">
        <v>63</v>
      </c>
      <c r="B11258" s="144" t="s">
        <v>117</v>
      </c>
      <c r="C11258">
        <v>465</v>
      </c>
      <c r="D11258" t="str">
        <f>VLOOKUP(Oliusala[[#This Row],[postnumer]],Sveitarfelog[#All],4,FALSE)</f>
        <v>Vesturbyggð</v>
      </c>
      <c r="E11258" t="str">
        <f>VLOOKUP(Oliusala[[#This Row],[postnumer]],Sveitarfelog[#All],5,FALSE)</f>
        <v>Vestfirðir</v>
      </c>
      <c r="F11258" t="s">
        <v>20</v>
      </c>
      <c r="G11258" t="s">
        <v>50</v>
      </c>
      <c r="H11258" t="s">
        <v>58</v>
      </c>
      <c r="I11258" s="1">
        <v>98032</v>
      </c>
      <c r="J11258" s="2">
        <f>VLOOKUP(Oliusala[[#This Row],[tegund]],Tegundir!$B$2:$D$19,3,FALSE)*Oliusala[[#This Row],[magn]]/1000</f>
        <v>73.524000000000001</v>
      </c>
      <c r="K11258">
        <v>2019</v>
      </c>
      <c r="L11258" t="s">
        <v>18</v>
      </c>
      <c r="M11258" s="144" t="s">
        <v>59</v>
      </c>
    </row>
    <row r="11259" spans="1:13" x14ac:dyDescent="0.2">
      <c r="A11259" t="s">
        <v>63</v>
      </c>
      <c r="B11259" s="144" t="s">
        <v>119</v>
      </c>
      <c r="C11259">
        <v>470</v>
      </c>
      <c r="D11259" t="str">
        <f>VLOOKUP(Oliusala[[#This Row],[postnumer]],Sveitarfelog[#All],4,FALSE)</f>
        <v>Ísafjarðarbær</v>
      </c>
      <c r="E11259" t="str">
        <f>VLOOKUP(Oliusala[[#This Row],[postnumer]],Sveitarfelog[#All],5,FALSE)</f>
        <v>Vestfirðir</v>
      </c>
      <c r="F11259" t="s">
        <v>21</v>
      </c>
      <c r="G11259" t="s">
        <v>50</v>
      </c>
      <c r="H11259" t="s">
        <v>58</v>
      </c>
      <c r="I11259" s="1">
        <v>120768</v>
      </c>
      <c r="J11259" s="2">
        <f>VLOOKUP(Oliusala[[#This Row],[tegund]],Tegundir!$B$2:$D$19,3,FALSE)*Oliusala[[#This Row],[magn]]/1000</f>
        <v>90.575999999999993</v>
      </c>
      <c r="K11259">
        <v>2019</v>
      </c>
      <c r="L11259" t="s">
        <v>18</v>
      </c>
      <c r="M11259" s="144" t="s">
        <v>59</v>
      </c>
    </row>
    <row r="11260" spans="1:13" x14ac:dyDescent="0.2">
      <c r="A11260" t="s">
        <v>63</v>
      </c>
      <c r="B11260" s="144" t="s">
        <v>120</v>
      </c>
      <c r="C11260">
        <v>500</v>
      </c>
      <c r="D11260" t="str">
        <f>VLOOKUP(Oliusala[[#This Row],[postnumer]],Sveitarfelog[#All],4,FALSE)</f>
        <v>Húnaþing vestra</v>
      </c>
      <c r="E11260" t="str">
        <f>VLOOKUP(Oliusala[[#This Row],[postnumer]],Sveitarfelog[#All],5,FALSE)</f>
        <v>Norðurland vestra</v>
      </c>
      <c r="F11260" t="s">
        <v>21</v>
      </c>
      <c r="G11260" t="s">
        <v>50</v>
      </c>
      <c r="H11260" t="s">
        <v>58</v>
      </c>
      <c r="I11260" s="1">
        <v>629265</v>
      </c>
      <c r="J11260" s="2">
        <f>VLOOKUP(Oliusala[[#This Row],[tegund]],Tegundir!$B$2:$D$19,3,FALSE)*Oliusala[[#This Row],[magn]]/1000</f>
        <v>471.94875000000002</v>
      </c>
      <c r="K11260">
        <v>2019</v>
      </c>
      <c r="L11260" t="s">
        <v>18</v>
      </c>
      <c r="M11260" s="144" t="s">
        <v>59</v>
      </c>
    </row>
    <row r="11261" spans="1:13" x14ac:dyDescent="0.2">
      <c r="A11261" t="s">
        <v>63</v>
      </c>
      <c r="B11261" s="144" t="s">
        <v>123</v>
      </c>
      <c r="C11261">
        <v>510</v>
      </c>
      <c r="D11261" t="str">
        <f>VLOOKUP(Oliusala[[#This Row],[postnumer]],Sveitarfelog[#All],4,FALSE)</f>
        <v>Árneshreppur,Kaldrananeshreppur,Strandabyggð</v>
      </c>
      <c r="E11261" t="str">
        <f>VLOOKUP(Oliusala[[#This Row],[postnumer]],Sveitarfelog[#All],5,FALSE)</f>
        <v>Vestfirðir</v>
      </c>
      <c r="F11261" t="s">
        <v>20</v>
      </c>
      <c r="G11261" t="s">
        <v>50</v>
      </c>
      <c r="H11261" s="1" t="s">
        <v>58</v>
      </c>
      <c r="I11261" s="1">
        <v>236986</v>
      </c>
      <c r="J11261" s="2">
        <f>VLOOKUP(Oliusala[[#This Row],[tegund]],Tegundir!$B$2:$D$19,3,FALSE)*Oliusala[[#This Row],[magn]]/1000</f>
        <v>177.73949999999999</v>
      </c>
      <c r="K11261">
        <v>2019</v>
      </c>
      <c r="L11261" t="s">
        <v>18</v>
      </c>
      <c r="M11261" s="144" t="s">
        <v>59</v>
      </c>
    </row>
    <row r="11262" spans="1:13" x14ac:dyDescent="0.2">
      <c r="A11262" t="s">
        <v>63</v>
      </c>
      <c r="B11262" s="144" t="s">
        <v>123</v>
      </c>
      <c r="C11262">
        <v>510</v>
      </c>
      <c r="D11262" t="str">
        <f>VLOOKUP(Oliusala[[#This Row],[postnumer]],Sveitarfelog[#All],4,FALSE)</f>
        <v>Árneshreppur,Kaldrananeshreppur,Strandabyggð</v>
      </c>
      <c r="E11262" t="str">
        <f>VLOOKUP(Oliusala[[#This Row],[postnumer]],Sveitarfelog[#All],5,FALSE)</f>
        <v>Vestfirðir</v>
      </c>
      <c r="F11262" t="s">
        <v>21</v>
      </c>
      <c r="G11262" t="s">
        <v>50</v>
      </c>
      <c r="H11262" s="1" t="s">
        <v>58</v>
      </c>
      <c r="I11262" s="1">
        <v>266459</v>
      </c>
      <c r="J11262" s="2">
        <f>VLOOKUP(Oliusala[[#This Row],[tegund]],Tegundir!$B$2:$D$19,3,FALSE)*Oliusala[[#This Row],[magn]]/1000</f>
        <v>199.84424999999999</v>
      </c>
      <c r="K11262">
        <v>2019</v>
      </c>
      <c r="L11262" t="s">
        <v>18</v>
      </c>
      <c r="M11262" s="144" t="s">
        <v>59</v>
      </c>
    </row>
    <row r="11263" spans="1:13" x14ac:dyDescent="0.2">
      <c r="A11263" t="s">
        <v>63</v>
      </c>
      <c r="B11263" s="144" t="s">
        <v>124</v>
      </c>
      <c r="C11263">
        <v>510</v>
      </c>
      <c r="D11263" t="str">
        <f>VLOOKUP(Oliusala[[#This Row],[postnumer]],Sveitarfelog[#All],4,FALSE)</f>
        <v>Árneshreppur,Kaldrananeshreppur,Strandabyggð</v>
      </c>
      <c r="E11263" t="str">
        <f>VLOOKUP(Oliusala[[#This Row],[postnumer]],Sveitarfelog[#All],5,FALSE)</f>
        <v>Vestfirðir</v>
      </c>
      <c r="F11263" t="s">
        <v>21</v>
      </c>
      <c r="G11263" t="s">
        <v>50</v>
      </c>
      <c r="H11263" s="1" t="s">
        <v>58</v>
      </c>
      <c r="I11263" s="1">
        <v>17734</v>
      </c>
      <c r="J11263" s="2">
        <f>VLOOKUP(Oliusala[[#This Row],[tegund]],Tegundir!$B$2:$D$19,3,FALSE)*Oliusala[[#This Row],[magn]]/1000</f>
        <v>13.3005</v>
      </c>
      <c r="K11263">
        <v>2019</v>
      </c>
      <c r="L11263" t="s">
        <v>18</v>
      </c>
      <c r="M11263" s="144" t="s">
        <v>59</v>
      </c>
    </row>
    <row r="11264" spans="1:13" x14ac:dyDescent="0.2">
      <c r="A11264" t="s">
        <v>63</v>
      </c>
      <c r="B11264" s="144" t="s">
        <v>125</v>
      </c>
      <c r="C11264">
        <v>520</v>
      </c>
      <c r="D11264" t="str">
        <f>VLOOKUP(Oliusala[[#This Row],[postnumer]],Sveitarfelog[#All],4,FALSE)</f>
        <v>Árneshreppur,Kaldrananeshreppur,Strandabyggð</v>
      </c>
      <c r="E11264" t="str">
        <f>VLOOKUP(Oliusala[[#This Row],[postnumer]],Sveitarfelog[#All],5,FALSE)</f>
        <v>Vestfirðir</v>
      </c>
      <c r="F11264" t="s">
        <v>21</v>
      </c>
      <c r="G11264" t="s">
        <v>50</v>
      </c>
      <c r="H11264" s="1" t="s">
        <v>58</v>
      </c>
      <c r="I11264" s="1">
        <v>30934</v>
      </c>
      <c r="J11264" s="2">
        <f>VLOOKUP(Oliusala[[#This Row],[tegund]],Tegundir!$B$2:$D$19,3,FALSE)*Oliusala[[#This Row],[magn]]/1000</f>
        <v>23.200500000000002</v>
      </c>
      <c r="K11264">
        <v>2019</v>
      </c>
      <c r="L11264" t="s">
        <v>18</v>
      </c>
      <c r="M11264" s="144" t="s">
        <v>59</v>
      </c>
    </row>
    <row r="11265" spans="1:13" x14ac:dyDescent="0.2">
      <c r="A11265" t="s">
        <v>63</v>
      </c>
      <c r="B11265" s="144" t="s">
        <v>102</v>
      </c>
      <c r="C11265">
        <v>530</v>
      </c>
      <c r="D11265" t="str">
        <f>VLOOKUP(Oliusala[[#This Row],[postnumer]],Sveitarfelog[#All],4,FALSE)</f>
        <v>Húnaþing vestra</v>
      </c>
      <c r="E11265" t="str">
        <f>VLOOKUP(Oliusala[[#This Row],[postnumer]],Sveitarfelog[#All],5,FALSE)</f>
        <v>Norðurland vestra</v>
      </c>
      <c r="F11265" t="s">
        <v>20</v>
      </c>
      <c r="G11265" t="s">
        <v>50</v>
      </c>
      <c r="H11265" s="1" t="s">
        <v>58</v>
      </c>
      <c r="I11265" s="1">
        <v>414689</v>
      </c>
      <c r="J11265" s="2">
        <f>VLOOKUP(Oliusala[[#This Row],[tegund]],Tegundir!$B$2:$D$19,3,FALSE)*Oliusala[[#This Row],[magn]]/1000</f>
        <v>311.01675</v>
      </c>
      <c r="K11265">
        <v>2019</v>
      </c>
      <c r="L11265" t="s">
        <v>18</v>
      </c>
      <c r="M11265" s="144" t="s">
        <v>59</v>
      </c>
    </row>
    <row r="11266" spans="1:13" x14ac:dyDescent="0.2">
      <c r="A11266" t="s">
        <v>63</v>
      </c>
      <c r="B11266" s="144" t="s">
        <v>126</v>
      </c>
      <c r="C11266">
        <v>530</v>
      </c>
      <c r="D11266" t="str">
        <f>VLOOKUP(Oliusala[[#This Row],[postnumer]],Sveitarfelog[#All],4,FALSE)</f>
        <v>Húnaþing vestra</v>
      </c>
      <c r="E11266" t="str">
        <f>VLOOKUP(Oliusala[[#This Row],[postnumer]],Sveitarfelog[#All],5,FALSE)</f>
        <v>Norðurland vestra</v>
      </c>
      <c r="F11266" t="s">
        <v>20</v>
      </c>
      <c r="G11266" t="s">
        <v>50</v>
      </c>
      <c r="H11266" t="s">
        <v>58</v>
      </c>
      <c r="I11266" s="1">
        <v>83593</v>
      </c>
      <c r="J11266" s="2">
        <f>VLOOKUP(Oliusala[[#This Row],[tegund]],Tegundir!$B$2:$D$19,3,FALSE)*Oliusala[[#This Row],[magn]]/1000</f>
        <v>62.694749999999999</v>
      </c>
      <c r="K11266">
        <v>2019</v>
      </c>
      <c r="L11266" t="s">
        <v>18</v>
      </c>
      <c r="M11266" s="144" t="s">
        <v>59</v>
      </c>
    </row>
    <row r="11267" spans="1:13" x14ac:dyDescent="0.2">
      <c r="A11267" t="s">
        <v>63</v>
      </c>
      <c r="B11267" s="144" t="s">
        <v>127</v>
      </c>
      <c r="C11267">
        <v>531</v>
      </c>
      <c r="D11267" t="str">
        <f>VLOOKUP(Oliusala[[#This Row],[postnumer]],Sveitarfelog[#All],4,FALSE)</f>
        <v>Húnaþing vestra</v>
      </c>
      <c r="E11267" t="str">
        <f>VLOOKUP(Oliusala[[#This Row],[postnumer]],Sveitarfelog[#All],5,FALSE)</f>
        <v>Norðurland vestra</v>
      </c>
      <c r="F11267" t="s">
        <v>21</v>
      </c>
      <c r="G11267" t="s">
        <v>50</v>
      </c>
      <c r="H11267" t="s">
        <v>58</v>
      </c>
      <c r="I11267" s="1">
        <v>115592</v>
      </c>
      <c r="J11267" s="2">
        <f>VLOOKUP(Oliusala[[#This Row],[tegund]],Tegundir!$B$2:$D$19,3,FALSE)*Oliusala[[#This Row],[magn]]/1000</f>
        <v>86.694000000000003</v>
      </c>
      <c r="K11267">
        <v>2019</v>
      </c>
      <c r="L11267" t="s">
        <v>18</v>
      </c>
      <c r="M11267" s="144" t="s">
        <v>59</v>
      </c>
    </row>
    <row r="11268" spans="1:13" x14ac:dyDescent="0.2">
      <c r="A11268" t="s">
        <v>63</v>
      </c>
      <c r="B11268" s="144" t="s">
        <v>128</v>
      </c>
      <c r="C11268">
        <v>540</v>
      </c>
      <c r="D11268" t="str">
        <f>VLOOKUP(Oliusala[[#This Row],[postnumer]],Sveitarfelog[#All],4,FALSE)</f>
        <v>Húnabyggð</v>
      </c>
      <c r="E11268" t="str">
        <f>VLOOKUP(Oliusala[[#This Row],[postnumer]],Sveitarfelog[#All],5,FALSE)</f>
        <v>Norðurland vestra</v>
      </c>
      <c r="F11268" t="s">
        <v>20</v>
      </c>
      <c r="G11268" t="s">
        <v>50</v>
      </c>
      <c r="H11268" s="1" t="s">
        <v>58</v>
      </c>
      <c r="I11268" s="1">
        <v>464103</v>
      </c>
      <c r="J11268" s="2">
        <f>VLOOKUP(Oliusala[[#This Row],[tegund]],Tegundir!$B$2:$D$19,3,FALSE)*Oliusala[[#This Row],[magn]]/1000</f>
        <v>348.07724999999999</v>
      </c>
      <c r="K11268">
        <v>2019</v>
      </c>
      <c r="L11268" t="s">
        <v>18</v>
      </c>
      <c r="M11268" s="144" t="s">
        <v>59</v>
      </c>
    </row>
    <row r="11269" spans="1:13" x14ac:dyDescent="0.2">
      <c r="A11269" t="s">
        <v>63</v>
      </c>
      <c r="B11269" s="144" t="s">
        <v>128</v>
      </c>
      <c r="C11269">
        <v>540</v>
      </c>
      <c r="D11269" t="str">
        <f>VLOOKUP(Oliusala[[#This Row],[postnumer]],Sveitarfelog[#All],4,FALSE)</f>
        <v>Húnabyggð</v>
      </c>
      <c r="E11269" t="str">
        <f>VLOOKUP(Oliusala[[#This Row],[postnumer]],Sveitarfelog[#All],5,FALSE)</f>
        <v>Norðurland vestra</v>
      </c>
      <c r="F11269" t="s">
        <v>21</v>
      </c>
      <c r="G11269" t="s">
        <v>50</v>
      </c>
      <c r="H11269" s="1" t="s">
        <v>58</v>
      </c>
      <c r="I11269" s="1">
        <v>889091</v>
      </c>
      <c r="J11269" s="2">
        <f>VLOOKUP(Oliusala[[#This Row],[tegund]],Tegundir!$B$2:$D$19,3,FALSE)*Oliusala[[#This Row],[magn]]/1000</f>
        <v>666.81825000000003</v>
      </c>
      <c r="K11269">
        <v>2019</v>
      </c>
      <c r="L11269" t="s">
        <v>18</v>
      </c>
      <c r="M11269" s="144" t="s">
        <v>59</v>
      </c>
    </row>
    <row r="11270" spans="1:13" x14ac:dyDescent="0.2">
      <c r="A11270" t="s">
        <v>63</v>
      </c>
      <c r="B11270" s="144" t="s">
        <v>129</v>
      </c>
      <c r="C11270">
        <v>545</v>
      </c>
      <c r="D11270" t="str">
        <f>VLOOKUP(Oliusala[[#This Row],[postnumer]],Sveitarfelog[#All],4,FALSE)</f>
        <v>Sveitarfélagið Skagaströnd</v>
      </c>
      <c r="E11270" t="str">
        <f>VLOOKUP(Oliusala[[#This Row],[postnumer]],Sveitarfelog[#All],5,FALSE)</f>
        <v>Norðurland vestra</v>
      </c>
      <c r="F11270" t="s">
        <v>20</v>
      </c>
      <c r="G11270" t="s">
        <v>50</v>
      </c>
      <c r="H11270" s="1" t="s">
        <v>58</v>
      </c>
      <c r="I11270" s="1">
        <v>164319</v>
      </c>
      <c r="J11270" s="2">
        <f>VLOOKUP(Oliusala[[#This Row],[tegund]],Tegundir!$B$2:$D$19,3,FALSE)*Oliusala[[#This Row],[magn]]/1000</f>
        <v>123.23925</v>
      </c>
      <c r="K11270">
        <v>2019</v>
      </c>
      <c r="L11270" t="s">
        <v>18</v>
      </c>
      <c r="M11270" s="144" t="s">
        <v>59</v>
      </c>
    </row>
    <row r="11271" spans="1:13" x14ac:dyDescent="0.2">
      <c r="A11271" t="s">
        <v>63</v>
      </c>
      <c r="B11271" s="144" t="s">
        <v>122</v>
      </c>
      <c r="C11271">
        <v>550</v>
      </c>
      <c r="D11271" t="str">
        <f>VLOOKUP(Oliusala[[#This Row],[postnumer]],Sveitarfelog[#All],4,FALSE)</f>
        <v>Skagafjörður</v>
      </c>
      <c r="E11271" t="str">
        <f>VLOOKUP(Oliusala[[#This Row],[postnumer]],Sveitarfelog[#All],5,FALSE)</f>
        <v>Norðurland vestra</v>
      </c>
      <c r="F11271" t="s">
        <v>20</v>
      </c>
      <c r="G11271" t="s">
        <v>50</v>
      </c>
      <c r="H11271" s="1" t="s">
        <v>58</v>
      </c>
      <c r="I11271" s="1">
        <v>672932</v>
      </c>
      <c r="J11271" s="2">
        <f>VLOOKUP(Oliusala[[#This Row],[tegund]],Tegundir!$B$2:$D$19,3,FALSE)*Oliusala[[#This Row],[magn]]/1000</f>
        <v>504.69900000000001</v>
      </c>
      <c r="K11271">
        <v>2019</v>
      </c>
      <c r="L11271" t="s">
        <v>18</v>
      </c>
      <c r="M11271" s="144" t="s">
        <v>59</v>
      </c>
    </row>
    <row r="11272" spans="1:13" x14ac:dyDescent="0.2">
      <c r="A11272" t="s">
        <v>63</v>
      </c>
      <c r="B11272" s="144" t="s">
        <v>122</v>
      </c>
      <c r="C11272">
        <v>550</v>
      </c>
      <c r="D11272" t="str">
        <f>VLOOKUP(Oliusala[[#This Row],[postnumer]],Sveitarfelog[#All],4,FALSE)</f>
        <v>Skagafjörður</v>
      </c>
      <c r="E11272" t="str">
        <f>VLOOKUP(Oliusala[[#This Row],[postnumer]],Sveitarfelog[#All],5,FALSE)</f>
        <v>Norðurland vestra</v>
      </c>
      <c r="F11272" t="s">
        <v>21</v>
      </c>
      <c r="G11272" t="s">
        <v>50</v>
      </c>
      <c r="H11272" s="1" t="s">
        <v>58</v>
      </c>
      <c r="I11272" s="1">
        <v>644603</v>
      </c>
      <c r="J11272" s="2">
        <f>VLOOKUP(Oliusala[[#This Row],[tegund]],Tegundir!$B$2:$D$19,3,FALSE)*Oliusala[[#This Row],[magn]]/1000</f>
        <v>483.45224999999999</v>
      </c>
      <c r="K11272">
        <v>2019</v>
      </c>
      <c r="L11272" t="s">
        <v>18</v>
      </c>
      <c r="M11272" s="144" t="s">
        <v>59</v>
      </c>
    </row>
    <row r="11273" spans="1:13" x14ac:dyDescent="0.2">
      <c r="A11273" t="s">
        <v>63</v>
      </c>
      <c r="B11273" s="144" t="s">
        <v>131</v>
      </c>
      <c r="C11273">
        <v>560</v>
      </c>
      <c r="D11273" t="str">
        <f>VLOOKUP(Oliusala[[#This Row],[postnumer]],Sveitarfelog[#All],4,FALSE)</f>
        <v>Skagafjörður</v>
      </c>
      <c r="E11273" t="str">
        <f>VLOOKUP(Oliusala[[#This Row],[postnumer]],Sveitarfelog[#All],5,FALSE)</f>
        <v>Norðurland vestra</v>
      </c>
      <c r="F11273" t="s">
        <v>20</v>
      </c>
      <c r="G11273" t="s">
        <v>50</v>
      </c>
      <c r="H11273" t="s">
        <v>58</v>
      </c>
      <c r="I11273" s="1">
        <v>590730</v>
      </c>
      <c r="J11273" s="2">
        <f>VLOOKUP(Oliusala[[#This Row],[tegund]],Tegundir!$B$2:$D$19,3,FALSE)*Oliusala[[#This Row],[magn]]/1000</f>
        <v>443.04750000000001</v>
      </c>
      <c r="K11273">
        <v>2019</v>
      </c>
      <c r="L11273" t="s">
        <v>18</v>
      </c>
      <c r="M11273" s="144" t="s">
        <v>59</v>
      </c>
    </row>
    <row r="11274" spans="1:13" x14ac:dyDescent="0.2">
      <c r="A11274" t="s">
        <v>63</v>
      </c>
      <c r="B11274" s="144" t="s">
        <v>132</v>
      </c>
      <c r="C11274">
        <v>565</v>
      </c>
      <c r="D11274" t="str">
        <f>VLOOKUP(Oliusala[[#This Row],[postnumer]],Sveitarfelog[#All],4,FALSE)</f>
        <v>Skagafjörður</v>
      </c>
      <c r="E11274" t="str">
        <f>VLOOKUP(Oliusala[[#This Row],[postnumer]],Sveitarfelog[#All],5,FALSE)</f>
        <v>Norðurland vestra</v>
      </c>
      <c r="F11274" t="s">
        <v>21</v>
      </c>
      <c r="G11274" t="s">
        <v>50</v>
      </c>
      <c r="H11274" s="1" t="s">
        <v>58</v>
      </c>
      <c r="I11274" s="1">
        <v>153125</v>
      </c>
      <c r="J11274" s="2">
        <f>VLOOKUP(Oliusala[[#This Row],[tegund]],Tegundir!$B$2:$D$19,3,FALSE)*Oliusala[[#This Row],[magn]]/1000</f>
        <v>114.84375</v>
      </c>
      <c r="K11274">
        <v>2019</v>
      </c>
      <c r="L11274" t="s">
        <v>18</v>
      </c>
      <c r="M11274" s="144" t="s">
        <v>59</v>
      </c>
    </row>
    <row r="11275" spans="1:13" x14ac:dyDescent="0.2">
      <c r="A11275" t="s">
        <v>68</v>
      </c>
      <c r="B11275" s="144" t="s">
        <v>68</v>
      </c>
      <c r="C11275">
        <v>600</v>
      </c>
      <c r="D11275" t="str">
        <f>VLOOKUP(Oliusala[[#This Row],[postnumer]],Sveitarfelog[#All],4,FALSE)</f>
        <v>Akureyrarbær,Eyjafjarðarsveit,Hörgársveit,Svalbarðsstrandarhreppur,Grýtubakkahreppur</v>
      </c>
      <c r="E11275" t="str">
        <f>VLOOKUP(Oliusala[[#This Row],[postnumer]],Sveitarfelog[#All],5,FALSE)</f>
        <v>Norðurland eystra</v>
      </c>
      <c r="F11275" t="s">
        <v>21</v>
      </c>
      <c r="G11275" t="s">
        <v>50</v>
      </c>
      <c r="H11275" t="s">
        <v>58</v>
      </c>
      <c r="I11275" s="1">
        <v>596</v>
      </c>
      <c r="J11275" s="2">
        <f>VLOOKUP(Oliusala[[#This Row],[tegund]],Tegundir!$B$2:$D$19,3,FALSE)*Oliusala[[#This Row],[magn]]/1000</f>
        <v>0.44700000000000001</v>
      </c>
      <c r="K11275">
        <v>2019</v>
      </c>
      <c r="L11275" t="s">
        <v>18</v>
      </c>
      <c r="M11275" s="144" t="s">
        <v>59</v>
      </c>
    </row>
    <row r="11276" spans="1:13" x14ac:dyDescent="0.2">
      <c r="A11276" t="s">
        <v>63</v>
      </c>
      <c r="B11276" s="144" t="s">
        <v>68</v>
      </c>
      <c r="C11276">
        <v>600</v>
      </c>
      <c r="D11276" t="str">
        <f>VLOOKUP(Oliusala[[#This Row],[postnumer]],Sveitarfelog[#All],4,FALSE)</f>
        <v>Akureyrarbær,Eyjafjarðarsveit,Hörgársveit,Svalbarðsstrandarhreppur,Grýtubakkahreppur</v>
      </c>
      <c r="E11276" t="str">
        <f>VLOOKUP(Oliusala[[#This Row],[postnumer]],Sveitarfelog[#All],5,FALSE)</f>
        <v>Norðurland eystra</v>
      </c>
      <c r="F11276" t="s">
        <v>20</v>
      </c>
      <c r="G11276" t="s">
        <v>50</v>
      </c>
      <c r="H11276" s="1" t="s">
        <v>58</v>
      </c>
      <c r="I11276" s="1">
        <v>988999</v>
      </c>
      <c r="J11276" s="2">
        <f>VLOOKUP(Oliusala[[#This Row],[tegund]],Tegundir!$B$2:$D$19,3,FALSE)*Oliusala[[#This Row],[magn]]/1000</f>
        <v>741.74924999999996</v>
      </c>
      <c r="K11276">
        <v>2019</v>
      </c>
      <c r="L11276" t="s">
        <v>18</v>
      </c>
      <c r="M11276" s="144" t="s">
        <v>59</v>
      </c>
    </row>
    <row r="11277" spans="1:13" x14ac:dyDescent="0.2">
      <c r="A11277" t="s">
        <v>63</v>
      </c>
      <c r="B11277" s="144" t="s">
        <v>68</v>
      </c>
      <c r="C11277">
        <v>600</v>
      </c>
      <c r="D11277" t="str">
        <f>VLOOKUP(Oliusala[[#This Row],[postnumer]],Sveitarfelog[#All],4,FALSE)</f>
        <v>Akureyrarbær,Eyjafjarðarsveit,Hörgársveit,Svalbarðsstrandarhreppur,Grýtubakkahreppur</v>
      </c>
      <c r="E11277" t="str">
        <f>VLOOKUP(Oliusala[[#This Row],[postnumer]],Sveitarfelog[#All],5,FALSE)</f>
        <v>Norðurland eystra</v>
      </c>
      <c r="F11277" t="s">
        <v>20</v>
      </c>
      <c r="G11277" t="s">
        <v>50</v>
      </c>
      <c r="H11277" s="1" t="s">
        <v>58</v>
      </c>
      <c r="I11277" s="1">
        <v>3117905</v>
      </c>
      <c r="J11277" s="2">
        <f>VLOOKUP(Oliusala[[#This Row],[tegund]],Tegundir!$B$2:$D$19,3,FALSE)*Oliusala[[#This Row],[magn]]/1000</f>
        <v>2338.42875</v>
      </c>
      <c r="K11277">
        <v>2019</v>
      </c>
      <c r="L11277" t="s">
        <v>18</v>
      </c>
      <c r="M11277" s="144" t="s">
        <v>59</v>
      </c>
    </row>
    <row r="11278" spans="1:13" x14ac:dyDescent="0.2">
      <c r="A11278" t="s">
        <v>63</v>
      </c>
      <c r="B11278" s="144" t="s">
        <v>68</v>
      </c>
      <c r="C11278">
        <v>600</v>
      </c>
      <c r="D11278" t="str">
        <f>VLOOKUP(Oliusala[[#This Row],[postnumer]],Sveitarfelog[#All],4,FALSE)</f>
        <v>Akureyrarbær,Eyjafjarðarsveit,Hörgársveit,Svalbarðsstrandarhreppur,Grýtubakkahreppur</v>
      </c>
      <c r="E11278" t="str">
        <f>VLOOKUP(Oliusala[[#This Row],[postnumer]],Sveitarfelog[#All],5,FALSE)</f>
        <v>Norðurland eystra</v>
      </c>
      <c r="F11278" t="s">
        <v>46</v>
      </c>
      <c r="G11278" t="s">
        <v>50</v>
      </c>
      <c r="H11278" s="1" t="s">
        <v>58</v>
      </c>
      <c r="I11278" s="1">
        <v>3853</v>
      </c>
      <c r="J11278" s="2">
        <f>VLOOKUP(Oliusala[[#This Row],[tegund]],Tegundir!$B$2:$D$19,3,FALSE)*Oliusala[[#This Row],[magn]]/1000</f>
        <v>2.8897499999999998</v>
      </c>
      <c r="K11278">
        <v>2019</v>
      </c>
      <c r="L11278" t="s">
        <v>18</v>
      </c>
      <c r="M11278" s="144" t="s">
        <v>59</v>
      </c>
    </row>
    <row r="11279" spans="1:13" x14ac:dyDescent="0.2">
      <c r="A11279" t="s">
        <v>63</v>
      </c>
      <c r="B11279" s="144" t="s">
        <v>68</v>
      </c>
      <c r="C11279">
        <v>600</v>
      </c>
      <c r="D11279" t="str">
        <f>VLOOKUP(Oliusala[[#This Row],[postnumer]],Sveitarfelog[#All],4,FALSE)</f>
        <v>Akureyrarbær,Eyjafjarðarsveit,Hörgársveit,Svalbarðsstrandarhreppur,Grýtubakkahreppur</v>
      </c>
      <c r="E11279" t="str">
        <f>VLOOKUP(Oliusala[[#This Row],[postnumer]],Sveitarfelog[#All],5,FALSE)</f>
        <v>Norðurland eystra</v>
      </c>
      <c r="F11279" t="s">
        <v>21</v>
      </c>
      <c r="G11279" t="s">
        <v>50</v>
      </c>
      <c r="H11279" s="1" t="s">
        <v>58</v>
      </c>
      <c r="I11279" s="1">
        <v>2634998</v>
      </c>
      <c r="J11279" s="2">
        <f>VLOOKUP(Oliusala[[#This Row],[tegund]],Tegundir!$B$2:$D$19,3,FALSE)*Oliusala[[#This Row],[magn]]/1000</f>
        <v>1976.2484999999999</v>
      </c>
      <c r="K11279">
        <v>2019</v>
      </c>
      <c r="L11279" t="s">
        <v>18</v>
      </c>
      <c r="M11279" s="144" t="s">
        <v>59</v>
      </c>
    </row>
    <row r="11280" spans="1:13" x14ac:dyDescent="0.2">
      <c r="A11280" t="s">
        <v>63</v>
      </c>
      <c r="B11280" s="144" t="s">
        <v>68</v>
      </c>
      <c r="C11280">
        <v>600</v>
      </c>
      <c r="D11280" t="str">
        <f>VLOOKUP(Oliusala[[#This Row],[postnumer]],Sveitarfelog[#All],4,FALSE)</f>
        <v>Akureyrarbær,Eyjafjarðarsveit,Hörgársveit,Svalbarðsstrandarhreppur,Grýtubakkahreppur</v>
      </c>
      <c r="E11280" t="str">
        <f>VLOOKUP(Oliusala[[#This Row],[postnumer]],Sveitarfelog[#All],5,FALSE)</f>
        <v>Norðurland eystra</v>
      </c>
      <c r="F11280" t="s">
        <v>20</v>
      </c>
      <c r="G11280" t="s">
        <v>50</v>
      </c>
      <c r="H11280" s="1" t="s">
        <v>58</v>
      </c>
      <c r="I11280" s="1">
        <v>225387</v>
      </c>
      <c r="J11280" s="2">
        <f>VLOOKUP(Oliusala[[#This Row],[tegund]],Tegundir!$B$2:$D$19,3,FALSE)*Oliusala[[#This Row],[magn]]/1000</f>
        <v>169.04024999999999</v>
      </c>
      <c r="K11280">
        <v>2019</v>
      </c>
      <c r="L11280" t="s">
        <v>18</v>
      </c>
      <c r="M11280" s="144" t="s">
        <v>59</v>
      </c>
    </row>
    <row r="11281" spans="1:13" x14ac:dyDescent="0.2">
      <c r="A11281" t="s">
        <v>63</v>
      </c>
      <c r="B11281" s="144" t="s">
        <v>68</v>
      </c>
      <c r="C11281">
        <v>600</v>
      </c>
      <c r="D11281" t="str">
        <f>VLOOKUP(Oliusala[[#This Row],[postnumer]],Sveitarfelog[#All],4,FALSE)</f>
        <v>Akureyrarbær,Eyjafjarðarsveit,Hörgársveit,Svalbarðsstrandarhreppur,Grýtubakkahreppur</v>
      </c>
      <c r="E11281" t="str">
        <f>VLOOKUP(Oliusala[[#This Row],[postnumer]],Sveitarfelog[#All],5,FALSE)</f>
        <v>Norðurland eystra</v>
      </c>
      <c r="F11281" t="s">
        <v>20</v>
      </c>
      <c r="G11281" t="s">
        <v>50</v>
      </c>
      <c r="H11281" s="1" t="s">
        <v>58</v>
      </c>
      <c r="I11281" s="1">
        <v>1272037</v>
      </c>
      <c r="J11281" s="2">
        <f>VLOOKUP(Oliusala[[#This Row],[tegund]],Tegundir!$B$2:$D$19,3,FALSE)*Oliusala[[#This Row],[magn]]/1000</f>
        <v>954.02774999999997</v>
      </c>
      <c r="K11281">
        <v>2019</v>
      </c>
      <c r="L11281" t="s">
        <v>18</v>
      </c>
      <c r="M11281" s="144" t="s">
        <v>59</v>
      </c>
    </row>
    <row r="11282" spans="1:13" x14ac:dyDescent="0.2">
      <c r="A11282" t="s">
        <v>63</v>
      </c>
      <c r="B11282" s="144" t="s">
        <v>68</v>
      </c>
      <c r="C11282">
        <v>600</v>
      </c>
      <c r="D11282" t="str">
        <f>VLOOKUP(Oliusala[[#This Row],[postnumer]],Sveitarfelog[#All],4,FALSE)</f>
        <v>Akureyrarbær,Eyjafjarðarsveit,Hörgársveit,Svalbarðsstrandarhreppur,Grýtubakkahreppur</v>
      </c>
      <c r="E11282" t="str">
        <f>VLOOKUP(Oliusala[[#This Row],[postnumer]],Sveitarfelog[#All],5,FALSE)</f>
        <v>Norðurland eystra</v>
      </c>
      <c r="F11282" t="s">
        <v>46</v>
      </c>
      <c r="G11282" t="s">
        <v>50</v>
      </c>
      <c r="H11282" s="1" t="s">
        <v>58</v>
      </c>
      <c r="I11282" s="1">
        <v>24379</v>
      </c>
      <c r="J11282" s="2">
        <f>VLOOKUP(Oliusala[[#This Row],[tegund]],Tegundir!$B$2:$D$19,3,FALSE)*Oliusala[[#This Row],[magn]]/1000</f>
        <v>18.28425</v>
      </c>
      <c r="K11282">
        <v>2019</v>
      </c>
      <c r="L11282" t="s">
        <v>18</v>
      </c>
      <c r="M11282" s="144" t="s">
        <v>59</v>
      </c>
    </row>
    <row r="11283" spans="1:13" x14ac:dyDescent="0.2">
      <c r="A11283" t="s">
        <v>63</v>
      </c>
      <c r="B11283" s="144" t="s">
        <v>68</v>
      </c>
      <c r="C11283">
        <v>600</v>
      </c>
      <c r="D11283" t="str">
        <f>VLOOKUP(Oliusala[[#This Row],[postnumer]],Sveitarfelog[#All],4,FALSE)</f>
        <v>Akureyrarbær,Eyjafjarðarsveit,Hörgársveit,Svalbarðsstrandarhreppur,Grýtubakkahreppur</v>
      </c>
      <c r="E11283" t="str">
        <f>VLOOKUP(Oliusala[[#This Row],[postnumer]],Sveitarfelog[#All],5,FALSE)</f>
        <v>Norðurland eystra</v>
      </c>
      <c r="F11283" t="s">
        <v>20</v>
      </c>
      <c r="G11283" t="s">
        <v>50</v>
      </c>
      <c r="H11283" s="1" t="s">
        <v>58</v>
      </c>
      <c r="I11283" s="1">
        <v>710119</v>
      </c>
      <c r="J11283" s="2">
        <f>VLOOKUP(Oliusala[[#This Row],[tegund]],Tegundir!$B$2:$D$19,3,FALSE)*Oliusala[[#This Row],[magn]]/1000</f>
        <v>532.58924999999999</v>
      </c>
      <c r="K11283">
        <v>2019</v>
      </c>
      <c r="L11283" t="s">
        <v>18</v>
      </c>
      <c r="M11283" s="144" t="s">
        <v>59</v>
      </c>
    </row>
    <row r="11284" spans="1:13" x14ac:dyDescent="0.2">
      <c r="A11284" t="s">
        <v>63</v>
      </c>
      <c r="B11284" s="144" t="s">
        <v>68</v>
      </c>
      <c r="C11284">
        <v>600</v>
      </c>
      <c r="D11284" t="str">
        <f>VLOOKUP(Oliusala[[#This Row],[postnumer]],Sveitarfelog[#All],4,FALSE)</f>
        <v>Akureyrarbær,Eyjafjarðarsveit,Hörgársveit,Svalbarðsstrandarhreppur,Grýtubakkahreppur</v>
      </c>
      <c r="E11284" t="str">
        <f>VLOOKUP(Oliusala[[#This Row],[postnumer]],Sveitarfelog[#All],5,FALSE)</f>
        <v>Norðurland eystra</v>
      </c>
      <c r="F11284" t="s">
        <v>20</v>
      </c>
      <c r="G11284" t="s">
        <v>50</v>
      </c>
      <c r="H11284" s="1" t="s">
        <v>58</v>
      </c>
      <c r="I11284" s="1">
        <v>712682</v>
      </c>
      <c r="J11284" s="2">
        <f>VLOOKUP(Oliusala[[#This Row],[tegund]],Tegundir!$B$2:$D$19,3,FALSE)*Oliusala[[#This Row],[magn]]/1000</f>
        <v>534.51149999999996</v>
      </c>
      <c r="K11284">
        <v>2019</v>
      </c>
      <c r="L11284" t="s">
        <v>18</v>
      </c>
      <c r="M11284" s="144" t="s">
        <v>59</v>
      </c>
    </row>
    <row r="11285" spans="1:13" x14ac:dyDescent="0.2">
      <c r="A11285" t="s">
        <v>63</v>
      </c>
      <c r="B11285" s="144" t="s">
        <v>68</v>
      </c>
      <c r="C11285">
        <v>600</v>
      </c>
      <c r="D11285" t="str">
        <f>VLOOKUP(Oliusala[[#This Row],[postnumer]],Sveitarfelog[#All],4,FALSE)</f>
        <v>Akureyrarbær,Eyjafjarðarsveit,Hörgársveit,Svalbarðsstrandarhreppur,Grýtubakkahreppur</v>
      </c>
      <c r="E11285" t="str">
        <f>VLOOKUP(Oliusala[[#This Row],[postnumer]],Sveitarfelog[#All],5,FALSE)</f>
        <v>Norðurland eystra</v>
      </c>
      <c r="F11285" t="s">
        <v>20</v>
      </c>
      <c r="G11285" t="s">
        <v>50</v>
      </c>
      <c r="H11285" t="s">
        <v>58</v>
      </c>
      <c r="I11285" s="1">
        <v>2832</v>
      </c>
      <c r="J11285" s="2">
        <f>VLOOKUP(Oliusala[[#This Row],[tegund]],Tegundir!$B$2:$D$19,3,FALSE)*Oliusala[[#This Row],[magn]]/1000</f>
        <v>2.1240000000000001</v>
      </c>
      <c r="K11285">
        <v>2019</v>
      </c>
      <c r="L11285" t="s">
        <v>18</v>
      </c>
      <c r="M11285" s="144" t="s">
        <v>59</v>
      </c>
    </row>
    <row r="11286" spans="1:13" x14ac:dyDescent="0.2">
      <c r="A11286" t="s">
        <v>63</v>
      </c>
      <c r="B11286" s="144" t="s">
        <v>68</v>
      </c>
      <c r="C11286">
        <v>600</v>
      </c>
      <c r="D11286" t="str">
        <f>VLOOKUP(Oliusala[[#This Row],[postnumer]],Sveitarfelog[#All],4,FALSE)</f>
        <v>Akureyrarbær,Eyjafjarðarsveit,Hörgársveit,Svalbarðsstrandarhreppur,Grýtubakkahreppur</v>
      </c>
      <c r="E11286" t="str">
        <f>VLOOKUP(Oliusala[[#This Row],[postnumer]],Sveitarfelog[#All],5,FALSE)</f>
        <v>Norðurland eystra</v>
      </c>
      <c r="F11286" t="s">
        <v>20</v>
      </c>
      <c r="G11286" t="s">
        <v>50</v>
      </c>
      <c r="H11286" s="1" t="s">
        <v>58</v>
      </c>
      <c r="I11286" s="1">
        <v>1112905</v>
      </c>
      <c r="J11286" s="2">
        <f>VLOOKUP(Oliusala[[#This Row],[tegund]],Tegundir!$B$2:$D$19,3,FALSE)*Oliusala[[#This Row],[magn]]/1000</f>
        <v>834.67875000000004</v>
      </c>
      <c r="K11286">
        <v>2019</v>
      </c>
      <c r="L11286" t="s">
        <v>18</v>
      </c>
      <c r="M11286" s="144" t="s">
        <v>59</v>
      </c>
    </row>
    <row r="11287" spans="1:13" x14ac:dyDescent="0.2">
      <c r="A11287" t="s">
        <v>63</v>
      </c>
      <c r="B11287" s="144" t="s">
        <v>138</v>
      </c>
      <c r="C11287">
        <v>601</v>
      </c>
      <c r="D11287" t="str">
        <f>VLOOKUP(Oliusala[[#This Row],[postnumer]],Sveitarfelog[#All],4,FALSE)</f>
        <v>Akureyrarbær,Eyjafjarðarsveit,Hörgársveit,Svalbarðsstrandarhreppur,Grýtubakkahreppur</v>
      </c>
      <c r="E11287" t="str">
        <f>VLOOKUP(Oliusala[[#This Row],[postnumer]],Sveitarfelog[#All],5,FALSE)</f>
        <v>Norðurland eystra</v>
      </c>
      <c r="F11287" t="s">
        <v>21</v>
      </c>
      <c r="G11287" t="s">
        <v>50</v>
      </c>
      <c r="H11287" s="1" t="s">
        <v>58</v>
      </c>
      <c r="I11287" s="1">
        <v>13118</v>
      </c>
      <c r="J11287" s="2">
        <f>VLOOKUP(Oliusala[[#This Row],[tegund]],Tegundir!$B$2:$D$19,3,FALSE)*Oliusala[[#This Row],[magn]]/1000</f>
        <v>9.8384999999999998</v>
      </c>
      <c r="K11287">
        <v>2019</v>
      </c>
      <c r="L11287" t="s">
        <v>18</v>
      </c>
      <c r="M11287" s="144" t="s">
        <v>59</v>
      </c>
    </row>
    <row r="11288" spans="1:13" x14ac:dyDescent="0.2">
      <c r="A11288" t="s">
        <v>63</v>
      </c>
      <c r="B11288" s="144" t="s">
        <v>140</v>
      </c>
      <c r="C11288">
        <v>610</v>
      </c>
      <c r="D11288" t="str">
        <f>VLOOKUP(Oliusala[[#This Row],[postnumer]],Sveitarfelog[#All],4,FALSE)</f>
        <v>Akureyrarbær,Eyjafjarðarsveit,Hörgársveit,Svalbarðsstrandarhreppur,Grýtubakkahreppur</v>
      </c>
      <c r="E11288" t="str">
        <f>VLOOKUP(Oliusala[[#This Row],[postnumer]],Sveitarfelog[#All],5,FALSE)</f>
        <v>Norðurland eystra</v>
      </c>
      <c r="F11288" t="s">
        <v>21</v>
      </c>
      <c r="G11288" t="s">
        <v>50</v>
      </c>
      <c r="H11288" s="1" t="s">
        <v>58</v>
      </c>
      <c r="I11288" s="1">
        <v>102188</v>
      </c>
      <c r="J11288" s="2">
        <f>VLOOKUP(Oliusala[[#This Row],[tegund]],Tegundir!$B$2:$D$19,3,FALSE)*Oliusala[[#This Row],[magn]]/1000</f>
        <v>76.641000000000005</v>
      </c>
      <c r="K11288">
        <v>2019</v>
      </c>
      <c r="L11288" t="s">
        <v>18</v>
      </c>
      <c r="M11288" s="144" t="s">
        <v>59</v>
      </c>
    </row>
    <row r="11289" spans="1:13" x14ac:dyDescent="0.2">
      <c r="A11289" t="s">
        <v>63</v>
      </c>
      <c r="B11289" s="144" t="s">
        <v>141</v>
      </c>
      <c r="C11289">
        <v>620</v>
      </c>
      <c r="D11289" t="str">
        <f>VLOOKUP(Oliusala[[#This Row],[postnumer]],Sveitarfelog[#All],4,FALSE)</f>
        <v>Dalvíkurbyggð</v>
      </c>
      <c r="E11289" t="str">
        <f>VLOOKUP(Oliusala[[#This Row],[postnumer]],Sveitarfelog[#All],5,FALSE)</f>
        <v>Norðurland eystra</v>
      </c>
      <c r="F11289" t="s">
        <v>20</v>
      </c>
      <c r="G11289" t="s">
        <v>50</v>
      </c>
      <c r="H11289" s="1" t="s">
        <v>58</v>
      </c>
      <c r="I11289" s="1">
        <v>78985</v>
      </c>
      <c r="J11289" s="2">
        <f>VLOOKUP(Oliusala[[#This Row],[tegund]],Tegundir!$B$2:$D$19,3,FALSE)*Oliusala[[#This Row],[magn]]/1000</f>
        <v>59.238750000000003</v>
      </c>
      <c r="K11289">
        <v>2019</v>
      </c>
      <c r="L11289" t="s">
        <v>18</v>
      </c>
      <c r="M11289" s="144" t="s">
        <v>59</v>
      </c>
    </row>
    <row r="11290" spans="1:13" x14ac:dyDescent="0.2">
      <c r="A11290" t="s">
        <v>63</v>
      </c>
      <c r="B11290" s="144" t="s">
        <v>136</v>
      </c>
      <c r="C11290">
        <v>620</v>
      </c>
      <c r="D11290" t="str">
        <f>VLOOKUP(Oliusala[[#This Row],[postnumer]],Sveitarfelog[#All],4,FALSE)</f>
        <v>Dalvíkurbyggð</v>
      </c>
      <c r="E11290" t="str">
        <f>VLOOKUP(Oliusala[[#This Row],[postnumer]],Sveitarfelog[#All],5,FALSE)</f>
        <v>Norðurland eystra</v>
      </c>
      <c r="F11290" t="s">
        <v>20</v>
      </c>
      <c r="G11290" t="s">
        <v>50</v>
      </c>
      <c r="H11290" s="1" t="s">
        <v>58</v>
      </c>
      <c r="I11290" s="1">
        <v>516704</v>
      </c>
      <c r="J11290" s="2">
        <f>VLOOKUP(Oliusala[[#This Row],[tegund]],Tegundir!$B$2:$D$19,3,FALSE)*Oliusala[[#This Row],[magn]]/1000</f>
        <v>387.52800000000002</v>
      </c>
      <c r="K11290">
        <v>2019</v>
      </c>
      <c r="L11290" t="s">
        <v>18</v>
      </c>
      <c r="M11290" s="144" t="s">
        <v>59</v>
      </c>
    </row>
    <row r="11291" spans="1:13" x14ac:dyDescent="0.2">
      <c r="A11291" t="s">
        <v>63</v>
      </c>
      <c r="B11291" s="144" t="s">
        <v>136</v>
      </c>
      <c r="C11291">
        <v>620</v>
      </c>
      <c r="D11291" t="str">
        <f>VLOOKUP(Oliusala[[#This Row],[postnumer]],Sveitarfelog[#All],4,FALSE)</f>
        <v>Dalvíkurbyggð</v>
      </c>
      <c r="E11291" t="str">
        <f>VLOOKUP(Oliusala[[#This Row],[postnumer]],Sveitarfelog[#All],5,FALSE)</f>
        <v>Norðurland eystra</v>
      </c>
      <c r="F11291" t="s">
        <v>21</v>
      </c>
      <c r="G11291" t="s">
        <v>50</v>
      </c>
      <c r="H11291" s="1" t="s">
        <v>58</v>
      </c>
      <c r="I11291" s="1">
        <v>147177</v>
      </c>
      <c r="J11291" s="2">
        <f>VLOOKUP(Oliusala[[#This Row],[tegund]],Tegundir!$B$2:$D$19,3,FALSE)*Oliusala[[#This Row],[magn]]/1000</f>
        <v>110.38275</v>
      </c>
      <c r="K11291">
        <v>2019</v>
      </c>
      <c r="L11291" t="s">
        <v>18</v>
      </c>
      <c r="M11291" s="144" t="s">
        <v>59</v>
      </c>
    </row>
    <row r="11292" spans="1:13" x14ac:dyDescent="0.2">
      <c r="A11292" t="s">
        <v>63</v>
      </c>
      <c r="B11292" s="144" t="s">
        <v>135</v>
      </c>
      <c r="C11292">
        <v>580</v>
      </c>
      <c r="D11292" t="str">
        <f>VLOOKUP(Oliusala[[#This Row],[postnumer]],Sveitarfelog[#All],4,FALSE)</f>
        <v>Fjallabyggð</v>
      </c>
      <c r="E11292" t="str">
        <f>VLOOKUP(Oliusala[[#This Row],[postnumer]],Sveitarfelog[#All],5,FALSE)</f>
        <v>Norðurland eystra</v>
      </c>
      <c r="F11292" t="s">
        <v>20</v>
      </c>
      <c r="G11292" t="s">
        <v>50</v>
      </c>
      <c r="H11292" s="1" t="s">
        <v>58</v>
      </c>
      <c r="I11292" s="1">
        <v>458598</v>
      </c>
      <c r="J11292" s="2">
        <f>VLOOKUP(Oliusala[[#This Row],[tegund]],Tegundir!$B$2:$D$19,3,FALSE)*Oliusala[[#This Row],[magn]]/1000</f>
        <v>343.94850000000002</v>
      </c>
      <c r="K11292">
        <v>2019</v>
      </c>
      <c r="L11292" t="s">
        <v>18</v>
      </c>
      <c r="M11292" s="144" t="s">
        <v>59</v>
      </c>
    </row>
    <row r="11293" spans="1:13" x14ac:dyDescent="0.2">
      <c r="A11293" t="s">
        <v>63</v>
      </c>
      <c r="B11293" s="144" t="s">
        <v>142</v>
      </c>
      <c r="C11293">
        <v>625</v>
      </c>
      <c r="D11293" t="str">
        <f>VLOOKUP(Oliusala[[#This Row],[postnumer]],Sveitarfelog[#All],4,FALSE)</f>
        <v>Fjallabyggð</v>
      </c>
      <c r="E11293" t="str">
        <f>VLOOKUP(Oliusala[[#This Row],[postnumer]],Sveitarfelog[#All],5,FALSE)</f>
        <v>Norðurland eystra</v>
      </c>
      <c r="F11293" t="s">
        <v>20</v>
      </c>
      <c r="G11293" t="s">
        <v>50</v>
      </c>
      <c r="H11293" s="1" t="s">
        <v>58</v>
      </c>
      <c r="I11293" s="1">
        <v>280289</v>
      </c>
      <c r="J11293" s="2">
        <f>VLOOKUP(Oliusala[[#This Row],[tegund]],Tegundir!$B$2:$D$19,3,FALSE)*Oliusala[[#This Row],[magn]]/1000</f>
        <v>210.21674999999999</v>
      </c>
      <c r="K11293">
        <v>2019</v>
      </c>
      <c r="L11293" t="s">
        <v>18</v>
      </c>
      <c r="M11293" s="144" t="s">
        <v>59</v>
      </c>
    </row>
    <row r="11294" spans="1:13" x14ac:dyDescent="0.2">
      <c r="A11294" t="s">
        <v>63</v>
      </c>
      <c r="B11294" s="144" t="s">
        <v>96</v>
      </c>
      <c r="C11294">
        <v>640</v>
      </c>
      <c r="D11294" t="str">
        <f>VLOOKUP(Oliusala[[#This Row],[postnumer]],Sveitarfelog[#All],4,FALSE)</f>
        <v>Norðurþing,Tjörneshreppur</v>
      </c>
      <c r="E11294" t="str">
        <f>VLOOKUP(Oliusala[[#This Row],[postnumer]],Sveitarfelog[#All],5,FALSE)</f>
        <v>Norðurland eystra</v>
      </c>
      <c r="F11294" t="s">
        <v>20</v>
      </c>
      <c r="G11294" t="s">
        <v>50</v>
      </c>
      <c r="H11294" t="s">
        <v>58</v>
      </c>
      <c r="I11294" s="1">
        <v>1029473</v>
      </c>
      <c r="J11294" s="2">
        <f>VLOOKUP(Oliusala[[#This Row],[tegund]],Tegundir!$B$2:$D$19,3,FALSE)*Oliusala[[#This Row],[magn]]/1000</f>
        <v>772.10474999999997</v>
      </c>
      <c r="K11294">
        <v>2019</v>
      </c>
      <c r="L11294" t="s">
        <v>18</v>
      </c>
      <c r="M11294" s="144" t="s">
        <v>59</v>
      </c>
    </row>
    <row r="11295" spans="1:13" x14ac:dyDescent="0.2">
      <c r="A11295" t="s">
        <v>63</v>
      </c>
      <c r="B11295" s="144" t="s">
        <v>96</v>
      </c>
      <c r="C11295">
        <v>640</v>
      </c>
      <c r="D11295" t="str">
        <f>VLOOKUP(Oliusala[[#This Row],[postnumer]],Sveitarfelog[#All],4,FALSE)</f>
        <v>Norðurþing,Tjörneshreppur</v>
      </c>
      <c r="E11295" t="str">
        <f>VLOOKUP(Oliusala[[#This Row],[postnumer]],Sveitarfelog[#All],5,FALSE)</f>
        <v>Norðurland eystra</v>
      </c>
      <c r="F11295" t="s">
        <v>21</v>
      </c>
      <c r="G11295" t="s">
        <v>50</v>
      </c>
      <c r="H11295" s="1" t="s">
        <v>58</v>
      </c>
      <c r="I11295" s="1">
        <v>443098</v>
      </c>
      <c r="J11295" s="2">
        <f>VLOOKUP(Oliusala[[#This Row],[tegund]],Tegundir!$B$2:$D$19,3,FALSE)*Oliusala[[#This Row],[magn]]/1000</f>
        <v>332.32350000000002</v>
      </c>
      <c r="K11295">
        <v>2019</v>
      </c>
      <c r="L11295" t="s">
        <v>18</v>
      </c>
      <c r="M11295" s="144" t="s">
        <v>59</v>
      </c>
    </row>
    <row r="11296" spans="1:13" x14ac:dyDescent="0.2">
      <c r="A11296" t="s">
        <v>63</v>
      </c>
      <c r="B11296" s="144" t="s">
        <v>144</v>
      </c>
      <c r="C11296">
        <v>650</v>
      </c>
      <c r="D11296" t="str">
        <f>VLOOKUP(Oliusala[[#This Row],[postnumer]],Sveitarfelog[#All],4,FALSE)</f>
        <v>Þingeyjarsveit</v>
      </c>
      <c r="E11296" t="str">
        <f>VLOOKUP(Oliusala[[#This Row],[postnumer]],Sveitarfelog[#All],5,FALSE)</f>
        <v>Norðurland eystra</v>
      </c>
      <c r="F11296" t="s">
        <v>21</v>
      </c>
      <c r="G11296" t="s">
        <v>50</v>
      </c>
      <c r="H11296" t="s">
        <v>58</v>
      </c>
      <c r="I11296" s="1">
        <v>218802</v>
      </c>
      <c r="J11296" s="2">
        <f>VLOOKUP(Oliusala[[#This Row],[tegund]],Tegundir!$B$2:$D$19,3,FALSE)*Oliusala[[#This Row],[magn]]/1000</f>
        <v>164.10149999999999</v>
      </c>
      <c r="K11296">
        <v>2019</v>
      </c>
      <c r="L11296" t="s">
        <v>18</v>
      </c>
      <c r="M11296" s="144" t="s">
        <v>59</v>
      </c>
    </row>
    <row r="11297" spans="1:13" x14ac:dyDescent="0.2">
      <c r="A11297" t="s">
        <v>63</v>
      </c>
      <c r="B11297" s="144" t="s">
        <v>145</v>
      </c>
      <c r="C11297">
        <v>660</v>
      </c>
      <c r="D11297" t="str">
        <f>VLOOKUP(Oliusala[[#This Row],[postnumer]],Sveitarfelog[#All],4,FALSE)</f>
        <v>Þingeyjarsveit</v>
      </c>
      <c r="E11297" t="str">
        <f>VLOOKUP(Oliusala[[#This Row],[postnumer]],Sveitarfelog[#All],5,FALSE)</f>
        <v>Norðurland eystra</v>
      </c>
      <c r="F11297" t="s">
        <v>21</v>
      </c>
      <c r="G11297" t="s">
        <v>50</v>
      </c>
      <c r="H11297" t="s">
        <v>58</v>
      </c>
      <c r="I11297" s="1">
        <v>718876</v>
      </c>
      <c r="J11297" s="2">
        <f>VLOOKUP(Oliusala[[#This Row],[tegund]],Tegundir!$B$2:$D$19,3,FALSE)*Oliusala[[#This Row],[magn]]/1000</f>
        <v>539.15700000000004</v>
      </c>
      <c r="K11297">
        <v>2019</v>
      </c>
      <c r="L11297" t="s">
        <v>18</v>
      </c>
      <c r="M11297" s="144" t="s">
        <v>59</v>
      </c>
    </row>
    <row r="11298" spans="1:13" x14ac:dyDescent="0.2">
      <c r="A11298" t="s">
        <v>63</v>
      </c>
      <c r="B11298" s="144" t="s">
        <v>146</v>
      </c>
      <c r="C11298">
        <v>660</v>
      </c>
      <c r="D11298" t="str">
        <f>VLOOKUP(Oliusala[[#This Row],[postnumer]],Sveitarfelog[#All],4,FALSE)</f>
        <v>Þingeyjarsveit</v>
      </c>
      <c r="E11298" t="str">
        <f>VLOOKUP(Oliusala[[#This Row],[postnumer]],Sveitarfelog[#All],5,FALSE)</f>
        <v>Norðurland eystra</v>
      </c>
      <c r="F11298" t="s">
        <v>20</v>
      </c>
      <c r="G11298" t="s">
        <v>50</v>
      </c>
      <c r="H11298" s="1" t="s">
        <v>58</v>
      </c>
      <c r="I11298" s="1">
        <v>118493</v>
      </c>
      <c r="J11298" s="2">
        <f>VLOOKUP(Oliusala[[#This Row],[tegund]],Tegundir!$B$2:$D$19,3,FALSE)*Oliusala[[#This Row],[magn]]/1000</f>
        <v>88.869749999999996</v>
      </c>
      <c r="K11298">
        <v>2019</v>
      </c>
      <c r="L11298" t="s">
        <v>18</v>
      </c>
      <c r="M11298" s="144" t="s">
        <v>59</v>
      </c>
    </row>
    <row r="11299" spans="1:13" x14ac:dyDescent="0.2">
      <c r="A11299" t="s">
        <v>63</v>
      </c>
      <c r="B11299" s="144" t="s">
        <v>147</v>
      </c>
      <c r="C11299">
        <v>670</v>
      </c>
      <c r="D11299" t="str">
        <f>VLOOKUP(Oliusala[[#This Row],[postnumer]],Sveitarfelog[#All],4,FALSE)</f>
        <v>Norðurþing,Tjörneshreppur</v>
      </c>
      <c r="E11299" t="str">
        <f>VLOOKUP(Oliusala[[#This Row],[postnumer]],Sveitarfelog[#All],5,FALSE)</f>
        <v>Norðurland eystra</v>
      </c>
      <c r="F11299" t="s">
        <v>21</v>
      </c>
      <c r="G11299" t="s">
        <v>50</v>
      </c>
      <c r="H11299" s="1" t="s">
        <v>58</v>
      </c>
      <c r="I11299" s="1">
        <v>198068</v>
      </c>
      <c r="J11299" s="2">
        <f>VLOOKUP(Oliusala[[#This Row],[tegund]],Tegundir!$B$2:$D$19,3,FALSE)*Oliusala[[#This Row],[magn]]/1000</f>
        <v>148.55099999999999</v>
      </c>
      <c r="K11299">
        <v>2019</v>
      </c>
      <c r="L11299" t="s">
        <v>18</v>
      </c>
      <c r="M11299" s="144" t="s">
        <v>59</v>
      </c>
    </row>
    <row r="11300" spans="1:13" x14ac:dyDescent="0.2">
      <c r="A11300" t="s">
        <v>63</v>
      </c>
      <c r="B11300" s="144" t="s">
        <v>148</v>
      </c>
      <c r="C11300">
        <v>675</v>
      </c>
      <c r="D11300" t="str">
        <f>VLOOKUP(Oliusala[[#This Row],[postnumer]],Sveitarfelog[#All],4,FALSE)</f>
        <v>Norðurþing,Tjörneshreppur</v>
      </c>
      <c r="E11300" t="str">
        <f>VLOOKUP(Oliusala[[#This Row],[postnumer]],Sveitarfelog[#All],5,FALSE)</f>
        <v>Norðurland eystra</v>
      </c>
      <c r="F11300" t="s">
        <v>21</v>
      </c>
      <c r="G11300" t="s">
        <v>50</v>
      </c>
      <c r="H11300" s="1" t="s">
        <v>58</v>
      </c>
      <c r="I11300" s="1">
        <v>80716</v>
      </c>
      <c r="J11300" s="2">
        <f>VLOOKUP(Oliusala[[#This Row],[tegund]],Tegundir!$B$2:$D$19,3,FALSE)*Oliusala[[#This Row],[magn]]/1000</f>
        <v>60.536999999999999</v>
      </c>
      <c r="K11300">
        <v>2019</v>
      </c>
      <c r="L11300" t="s">
        <v>18</v>
      </c>
      <c r="M11300" s="144" t="s">
        <v>59</v>
      </c>
    </row>
    <row r="11301" spans="1:13" x14ac:dyDescent="0.2">
      <c r="A11301" t="s">
        <v>63</v>
      </c>
      <c r="B11301" s="144" t="s">
        <v>150</v>
      </c>
      <c r="C11301">
        <v>680</v>
      </c>
      <c r="D11301" t="str">
        <f>VLOOKUP(Oliusala[[#This Row],[postnumer]],Sveitarfelog[#All],4,FALSE)</f>
        <v>Langanesbyggð</v>
      </c>
      <c r="E11301" t="str">
        <f>VLOOKUP(Oliusala[[#This Row],[postnumer]],Sveitarfelog[#All],5,FALSE)</f>
        <v>Norðurland eystra</v>
      </c>
      <c r="F11301" t="s">
        <v>21</v>
      </c>
      <c r="G11301" t="s">
        <v>50</v>
      </c>
      <c r="H11301" t="s">
        <v>58</v>
      </c>
      <c r="I11301" s="1">
        <v>202487</v>
      </c>
      <c r="J11301" s="2">
        <f>VLOOKUP(Oliusala[[#This Row],[tegund]],Tegundir!$B$2:$D$19,3,FALSE)*Oliusala[[#This Row],[magn]]/1000</f>
        <v>151.86525</v>
      </c>
      <c r="K11301">
        <v>2019</v>
      </c>
      <c r="L11301" t="s">
        <v>18</v>
      </c>
      <c r="M11301" s="144" t="s">
        <v>59</v>
      </c>
    </row>
    <row r="11302" spans="1:13" x14ac:dyDescent="0.2">
      <c r="A11302" t="s">
        <v>63</v>
      </c>
      <c r="B11302" s="144" t="s">
        <v>151</v>
      </c>
      <c r="C11302">
        <v>685</v>
      </c>
      <c r="D11302" t="str">
        <f>VLOOKUP(Oliusala[[#This Row],[postnumer]],Sveitarfelog[#All],4,FALSE)</f>
        <v>Langanesbyggð</v>
      </c>
      <c r="E11302" t="str">
        <f>VLOOKUP(Oliusala[[#This Row],[postnumer]],Sveitarfelog[#All],5,FALSE)</f>
        <v>Norðurland eystra</v>
      </c>
      <c r="F11302" t="s">
        <v>21</v>
      </c>
      <c r="G11302" t="s">
        <v>50</v>
      </c>
      <c r="H11302" s="1" t="s">
        <v>58</v>
      </c>
      <c r="I11302" s="1">
        <v>29215</v>
      </c>
      <c r="J11302" s="2">
        <f>VLOOKUP(Oliusala[[#This Row],[tegund]],Tegundir!$B$2:$D$19,3,FALSE)*Oliusala[[#This Row],[magn]]/1000</f>
        <v>21.911249999999999</v>
      </c>
      <c r="K11302">
        <v>2019</v>
      </c>
      <c r="L11302" t="s">
        <v>18</v>
      </c>
      <c r="M11302" s="144" t="s">
        <v>59</v>
      </c>
    </row>
    <row r="11303" spans="1:13" x14ac:dyDescent="0.2">
      <c r="A11303" t="s">
        <v>63</v>
      </c>
      <c r="B11303" s="144" t="s">
        <v>97</v>
      </c>
      <c r="C11303">
        <v>690</v>
      </c>
      <c r="D11303" t="str">
        <f>VLOOKUP(Oliusala[[#This Row],[postnumer]],Sveitarfelog[#All],4,FALSE)</f>
        <v>Vopnafjarðarhreppur</v>
      </c>
      <c r="E11303" t="str">
        <f>VLOOKUP(Oliusala[[#This Row],[postnumer]],Sveitarfelog[#All],5,FALSE)</f>
        <v>Austurland</v>
      </c>
      <c r="F11303" t="s">
        <v>21</v>
      </c>
      <c r="G11303" t="s">
        <v>50</v>
      </c>
      <c r="H11303" t="s">
        <v>58</v>
      </c>
      <c r="I11303" s="1">
        <v>227133</v>
      </c>
      <c r="J11303" s="2">
        <f>VLOOKUP(Oliusala[[#This Row],[tegund]],Tegundir!$B$2:$D$19,3,FALSE)*Oliusala[[#This Row],[magn]]/1000</f>
        <v>170.34975</v>
      </c>
      <c r="K11303">
        <v>2019</v>
      </c>
      <c r="L11303" t="s">
        <v>18</v>
      </c>
      <c r="M11303" s="144" t="s">
        <v>59</v>
      </c>
    </row>
    <row r="11304" spans="1:13" x14ac:dyDescent="0.2">
      <c r="A11304" t="s">
        <v>63</v>
      </c>
      <c r="B11304" s="144" t="s">
        <v>152</v>
      </c>
      <c r="C11304">
        <v>700</v>
      </c>
      <c r="D11304" t="str">
        <f>VLOOKUP(Oliusala[[#This Row],[postnumer]],Sveitarfelog[#All],4,FALSE)</f>
        <v>Fljótsdalshreppur,Múlaþing</v>
      </c>
      <c r="E11304" t="str">
        <f>VLOOKUP(Oliusala[[#This Row],[postnumer]],Sveitarfelog[#All],5,FALSE)</f>
        <v>Austurland</v>
      </c>
      <c r="F11304" t="s">
        <v>20</v>
      </c>
      <c r="G11304" t="s">
        <v>50</v>
      </c>
      <c r="H11304" t="s">
        <v>58</v>
      </c>
      <c r="I11304" s="1">
        <v>796378</v>
      </c>
      <c r="J11304" s="2">
        <f>VLOOKUP(Oliusala[[#This Row],[tegund]],Tegundir!$B$2:$D$19,3,FALSE)*Oliusala[[#This Row],[magn]]/1000</f>
        <v>597.2835</v>
      </c>
      <c r="K11304">
        <v>2019</v>
      </c>
      <c r="L11304" t="s">
        <v>18</v>
      </c>
      <c r="M11304" s="144" t="s">
        <v>59</v>
      </c>
    </row>
    <row r="11305" spans="1:13" x14ac:dyDescent="0.2">
      <c r="A11305" t="s">
        <v>63</v>
      </c>
      <c r="B11305" s="144" t="s">
        <v>152</v>
      </c>
      <c r="C11305">
        <v>700</v>
      </c>
      <c r="D11305" t="str">
        <f>VLOOKUP(Oliusala[[#This Row],[postnumer]],Sveitarfelog[#All],4,FALSE)</f>
        <v>Fljótsdalshreppur,Múlaþing</v>
      </c>
      <c r="E11305" t="str">
        <f>VLOOKUP(Oliusala[[#This Row],[postnumer]],Sveitarfelog[#All],5,FALSE)</f>
        <v>Austurland</v>
      </c>
      <c r="F11305" t="s">
        <v>21</v>
      </c>
      <c r="G11305" t="s">
        <v>50</v>
      </c>
      <c r="H11305" t="s">
        <v>58</v>
      </c>
      <c r="I11305" s="1">
        <v>913012</v>
      </c>
      <c r="J11305" s="2">
        <f>VLOOKUP(Oliusala[[#This Row],[tegund]],Tegundir!$B$2:$D$19,3,FALSE)*Oliusala[[#This Row],[magn]]/1000</f>
        <v>684.75900000000001</v>
      </c>
      <c r="K11305">
        <v>2019</v>
      </c>
      <c r="L11305" t="s">
        <v>18</v>
      </c>
      <c r="M11305" s="144" t="s">
        <v>59</v>
      </c>
    </row>
    <row r="11306" spans="1:13" x14ac:dyDescent="0.2">
      <c r="A11306" t="s">
        <v>63</v>
      </c>
      <c r="B11306" s="144" t="s">
        <v>152</v>
      </c>
      <c r="C11306">
        <v>700</v>
      </c>
      <c r="D11306" t="str">
        <f>VLOOKUP(Oliusala[[#This Row],[postnumer]],Sveitarfelog[#All],4,FALSE)</f>
        <v>Fljótsdalshreppur,Múlaþing</v>
      </c>
      <c r="E11306" t="str">
        <f>VLOOKUP(Oliusala[[#This Row],[postnumer]],Sveitarfelog[#All],5,FALSE)</f>
        <v>Austurland</v>
      </c>
      <c r="F11306" t="s">
        <v>20</v>
      </c>
      <c r="G11306" t="s">
        <v>50</v>
      </c>
      <c r="H11306" s="1" t="s">
        <v>58</v>
      </c>
      <c r="I11306" s="1">
        <v>518941</v>
      </c>
      <c r="J11306" s="2">
        <f>VLOOKUP(Oliusala[[#This Row],[tegund]],Tegundir!$B$2:$D$19,3,FALSE)*Oliusala[[#This Row],[magn]]/1000</f>
        <v>389.20575000000002</v>
      </c>
      <c r="K11306">
        <v>2019</v>
      </c>
      <c r="L11306" t="s">
        <v>18</v>
      </c>
      <c r="M11306" s="144" t="s">
        <v>59</v>
      </c>
    </row>
    <row r="11307" spans="1:13" x14ac:dyDescent="0.2">
      <c r="A11307" t="s">
        <v>63</v>
      </c>
      <c r="B11307" s="144" t="s">
        <v>154</v>
      </c>
      <c r="C11307">
        <v>701</v>
      </c>
      <c r="D11307" t="str">
        <f>VLOOKUP(Oliusala[[#This Row],[postnumer]],Sveitarfelog[#All],4,FALSE)</f>
        <v>Fljótsdalshreppur,Múlaþing</v>
      </c>
      <c r="E11307" t="str">
        <f>VLOOKUP(Oliusala[[#This Row],[postnumer]],Sveitarfelog[#All],5,FALSE)</f>
        <v>Austurland</v>
      </c>
      <c r="F11307" t="s">
        <v>20</v>
      </c>
      <c r="G11307" t="s">
        <v>50</v>
      </c>
      <c r="H11307" s="1" t="s">
        <v>58</v>
      </c>
      <c r="I11307" s="1">
        <v>378537</v>
      </c>
      <c r="J11307" s="2">
        <f>VLOOKUP(Oliusala[[#This Row],[tegund]],Tegundir!$B$2:$D$19,3,FALSE)*Oliusala[[#This Row],[magn]]/1000</f>
        <v>283.90275000000003</v>
      </c>
      <c r="K11307">
        <v>2019</v>
      </c>
      <c r="L11307" t="s">
        <v>18</v>
      </c>
      <c r="M11307" s="144" t="s">
        <v>59</v>
      </c>
    </row>
    <row r="11308" spans="1:13" x14ac:dyDescent="0.2">
      <c r="A11308" t="s">
        <v>63</v>
      </c>
      <c r="B11308" s="144" t="s">
        <v>155</v>
      </c>
      <c r="C11308">
        <v>701</v>
      </c>
      <c r="D11308" t="str">
        <f>VLOOKUP(Oliusala[[#This Row],[postnumer]],Sveitarfelog[#All],4,FALSE)</f>
        <v>Fljótsdalshreppur,Múlaþing</v>
      </c>
      <c r="E11308" t="str">
        <f>VLOOKUP(Oliusala[[#This Row],[postnumer]],Sveitarfelog[#All],5,FALSE)</f>
        <v>Austurland</v>
      </c>
      <c r="F11308" t="s">
        <v>20</v>
      </c>
      <c r="G11308" t="s">
        <v>50</v>
      </c>
      <c r="H11308" s="1" t="s">
        <v>58</v>
      </c>
      <c r="I11308" s="1">
        <v>122039</v>
      </c>
      <c r="J11308" s="2">
        <f>VLOOKUP(Oliusala[[#This Row],[tegund]],Tegundir!$B$2:$D$19,3,FALSE)*Oliusala[[#This Row],[magn]]/1000</f>
        <v>91.529250000000005</v>
      </c>
      <c r="K11308">
        <v>2019</v>
      </c>
      <c r="L11308" t="s">
        <v>18</v>
      </c>
      <c r="M11308" s="144" t="s">
        <v>59</v>
      </c>
    </row>
    <row r="11309" spans="1:13" x14ac:dyDescent="0.2">
      <c r="A11309" t="s">
        <v>63</v>
      </c>
      <c r="B11309" s="144" t="s">
        <v>159</v>
      </c>
      <c r="C11309">
        <v>701</v>
      </c>
      <c r="D11309" t="str">
        <f>VLOOKUP(Oliusala[[#This Row],[postnumer]],Sveitarfelog[#All],4,FALSE)</f>
        <v>Fljótsdalshreppur,Múlaþing</v>
      </c>
      <c r="E11309" t="str">
        <f>VLOOKUP(Oliusala[[#This Row],[postnumer]],Sveitarfelog[#All],5,FALSE)</f>
        <v>Austurland</v>
      </c>
      <c r="F11309" t="s">
        <v>20</v>
      </c>
      <c r="G11309" t="s">
        <v>50</v>
      </c>
      <c r="H11309" t="s">
        <v>58</v>
      </c>
      <c r="I11309" s="1">
        <v>47471</v>
      </c>
      <c r="J11309" s="2">
        <f>VLOOKUP(Oliusala[[#This Row],[tegund]],Tegundir!$B$2:$D$19,3,FALSE)*Oliusala[[#This Row],[magn]]/1000</f>
        <v>35.603250000000003</v>
      </c>
      <c r="K11309">
        <v>2019</v>
      </c>
      <c r="L11309" t="s">
        <v>18</v>
      </c>
      <c r="M11309" s="144" t="s">
        <v>59</v>
      </c>
    </row>
    <row r="11310" spans="1:13" x14ac:dyDescent="0.2">
      <c r="A11310" t="s">
        <v>63</v>
      </c>
      <c r="B11310" s="144" t="s">
        <v>160</v>
      </c>
      <c r="C11310">
        <v>710</v>
      </c>
      <c r="D11310" t="str">
        <f>VLOOKUP(Oliusala[[#This Row],[postnumer]],Sveitarfelog[#All],4,FALSE)</f>
        <v>Fljótsdalshreppur,Múlaþing</v>
      </c>
      <c r="E11310" t="str">
        <f>VLOOKUP(Oliusala[[#This Row],[postnumer]],Sveitarfelog[#All],5,FALSE)</f>
        <v>Austurland</v>
      </c>
      <c r="F11310" t="s">
        <v>20</v>
      </c>
      <c r="G11310" t="s">
        <v>50</v>
      </c>
      <c r="H11310" s="1" t="s">
        <v>58</v>
      </c>
      <c r="I11310" s="1">
        <v>186751</v>
      </c>
      <c r="J11310" s="2">
        <f>VLOOKUP(Oliusala[[#This Row],[tegund]],Tegundir!$B$2:$D$19,3,FALSE)*Oliusala[[#This Row],[magn]]/1000</f>
        <v>140.06325000000001</v>
      </c>
      <c r="K11310">
        <v>2019</v>
      </c>
      <c r="L11310" t="s">
        <v>18</v>
      </c>
      <c r="M11310" s="144" t="s">
        <v>59</v>
      </c>
    </row>
    <row r="11311" spans="1:13" x14ac:dyDescent="0.2">
      <c r="A11311" t="s">
        <v>57</v>
      </c>
      <c r="B11311" s="144" t="s">
        <v>161</v>
      </c>
      <c r="C11311">
        <v>715</v>
      </c>
      <c r="D11311" t="str">
        <f>VLOOKUP(Oliusala[[#This Row],[postnumer]],Sveitarfelog[#All],4,FALSE)</f>
        <v>Fjarðabyggð</v>
      </c>
      <c r="E11311" t="str">
        <f>VLOOKUP(Oliusala[[#This Row],[postnumer]],Sveitarfelog[#All],5,FALSE)</f>
        <v>Austurland</v>
      </c>
      <c r="F11311" t="s">
        <v>21</v>
      </c>
      <c r="G11311" t="s">
        <v>50</v>
      </c>
      <c r="H11311" t="s">
        <v>60</v>
      </c>
      <c r="I11311" s="1">
        <v>2013</v>
      </c>
      <c r="J11311" s="2">
        <f>VLOOKUP(Oliusala[[#This Row],[tegund]],Tegundir!$B$2:$D$19,3,FALSE)*Oliusala[[#This Row],[magn]]/1000</f>
        <v>1.5097499999999999</v>
      </c>
      <c r="K11311">
        <v>2019</v>
      </c>
      <c r="L11311" t="s">
        <v>18</v>
      </c>
      <c r="M11311" s="144" t="s">
        <v>59</v>
      </c>
    </row>
    <row r="11312" spans="1:13" x14ac:dyDescent="0.2">
      <c r="A11312" t="s">
        <v>63</v>
      </c>
      <c r="B11312" s="144" t="s">
        <v>162</v>
      </c>
      <c r="C11312">
        <v>720</v>
      </c>
      <c r="D11312" t="str">
        <f>VLOOKUP(Oliusala[[#This Row],[postnumer]],Sveitarfelog[#All],4,FALSE)</f>
        <v>Fljótsdalshreppur,Múlaþing</v>
      </c>
      <c r="E11312" t="str">
        <f>VLOOKUP(Oliusala[[#This Row],[postnumer]],Sveitarfelog[#All],5,FALSE)</f>
        <v>Austurland</v>
      </c>
      <c r="F11312" t="s">
        <v>21</v>
      </c>
      <c r="G11312" t="s">
        <v>50</v>
      </c>
      <c r="H11312" s="1" t="s">
        <v>58</v>
      </c>
      <c r="I11312" s="1">
        <v>63707</v>
      </c>
      <c r="J11312" s="2">
        <f>VLOOKUP(Oliusala[[#This Row],[tegund]],Tegundir!$B$2:$D$19,3,FALSE)*Oliusala[[#This Row],[magn]]/1000</f>
        <v>47.780250000000002</v>
      </c>
      <c r="K11312">
        <v>2019</v>
      </c>
      <c r="L11312" t="s">
        <v>18</v>
      </c>
      <c r="M11312" s="144" t="s">
        <v>59</v>
      </c>
    </row>
    <row r="11313" spans="1:13" x14ac:dyDescent="0.2">
      <c r="A11313" t="s">
        <v>63</v>
      </c>
      <c r="B11313" s="144" t="s">
        <v>66</v>
      </c>
      <c r="C11313">
        <v>730</v>
      </c>
      <c r="D11313" t="str">
        <f>VLOOKUP(Oliusala[[#This Row],[postnumer]],Sveitarfelog[#All],4,FALSE)</f>
        <v>Fjarðabyggð</v>
      </c>
      <c r="E11313" t="str">
        <f>VLOOKUP(Oliusala[[#This Row],[postnumer]],Sveitarfelog[#All],5,FALSE)</f>
        <v>Austurland</v>
      </c>
      <c r="F11313" t="s">
        <v>20</v>
      </c>
      <c r="G11313" t="s">
        <v>50</v>
      </c>
      <c r="H11313" s="1" t="s">
        <v>58</v>
      </c>
      <c r="I11313" s="1">
        <v>558464</v>
      </c>
      <c r="J11313" s="2">
        <f>VLOOKUP(Oliusala[[#This Row],[tegund]],Tegundir!$B$2:$D$19,3,FALSE)*Oliusala[[#This Row],[magn]]/1000</f>
        <v>418.84800000000001</v>
      </c>
      <c r="K11313">
        <v>2019</v>
      </c>
      <c r="L11313" t="s">
        <v>18</v>
      </c>
      <c r="M11313" s="144" t="s">
        <v>59</v>
      </c>
    </row>
    <row r="11314" spans="1:13" x14ac:dyDescent="0.2">
      <c r="A11314" t="s">
        <v>63</v>
      </c>
      <c r="B11314" s="144" t="s">
        <v>66</v>
      </c>
      <c r="C11314">
        <v>730</v>
      </c>
      <c r="D11314" t="str">
        <f>VLOOKUP(Oliusala[[#This Row],[postnumer]],Sveitarfelog[#All],4,FALSE)</f>
        <v>Fjarðabyggð</v>
      </c>
      <c r="E11314" t="str">
        <f>VLOOKUP(Oliusala[[#This Row],[postnumer]],Sveitarfelog[#All],5,FALSE)</f>
        <v>Austurland</v>
      </c>
      <c r="F11314" t="s">
        <v>21</v>
      </c>
      <c r="G11314" t="s">
        <v>50</v>
      </c>
      <c r="H11314" s="1" t="s">
        <v>58</v>
      </c>
      <c r="I11314" s="1">
        <v>167784</v>
      </c>
      <c r="J11314" s="2">
        <f>VLOOKUP(Oliusala[[#This Row],[tegund]],Tegundir!$B$2:$D$19,3,FALSE)*Oliusala[[#This Row],[magn]]/1000</f>
        <v>125.83799999999999</v>
      </c>
      <c r="K11314">
        <v>2019</v>
      </c>
      <c r="L11314" t="s">
        <v>18</v>
      </c>
      <c r="M11314" s="144" t="s">
        <v>59</v>
      </c>
    </row>
    <row r="11315" spans="1:13" x14ac:dyDescent="0.2">
      <c r="A11315" t="s">
        <v>63</v>
      </c>
      <c r="B11315" s="144" t="s">
        <v>69</v>
      </c>
      <c r="C11315">
        <v>735</v>
      </c>
      <c r="D11315" t="str">
        <f>VLOOKUP(Oliusala[[#This Row],[postnumer]],Sveitarfelog[#All],4,FALSE)</f>
        <v>Fjarðabyggð</v>
      </c>
      <c r="E11315" t="str">
        <f>VLOOKUP(Oliusala[[#This Row],[postnumer]],Sveitarfelog[#All],5,FALSE)</f>
        <v>Austurland</v>
      </c>
      <c r="F11315" t="s">
        <v>20</v>
      </c>
      <c r="G11315" t="s">
        <v>50</v>
      </c>
      <c r="H11315" t="s">
        <v>58</v>
      </c>
      <c r="I11315" s="1">
        <v>208079</v>
      </c>
      <c r="J11315" s="2">
        <f>VLOOKUP(Oliusala[[#This Row],[tegund]],Tegundir!$B$2:$D$19,3,FALSE)*Oliusala[[#This Row],[magn]]/1000</f>
        <v>156.05924999999999</v>
      </c>
      <c r="K11315">
        <v>2019</v>
      </c>
      <c r="L11315" t="s">
        <v>18</v>
      </c>
      <c r="M11315" s="144" t="s">
        <v>59</v>
      </c>
    </row>
    <row r="11316" spans="1:13" x14ac:dyDescent="0.2">
      <c r="A11316" t="s">
        <v>63</v>
      </c>
      <c r="B11316" s="144" t="s">
        <v>69</v>
      </c>
      <c r="C11316">
        <v>735</v>
      </c>
      <c r="D11316" t="str">
        <f>VLOOKUP(Oliusala[[#This Row],[postnumer]],Sveitarfelog[#All],4,FALSE)</f>
        <v>Fjarðabyggð</v>
      </c>
      <c r="E11316" t="str">
        <f>VLOOKUP(Oliusala[[#This Row],[postnumer]],Sveitarfelog[#All],5,FALSE)</f>
        <v>Austurland</v>
      </c>
      <c r="F11316" t="s">
        <v>21</v>
      </c>
      <c r="G11316" t="s">
        <v>50</v>
      </c>
      <c r="H11316" s="1" t="s">
        <v>58</v>
      </c>
      <c r="I11316" s="1">
        <v>90443</v>
      </c>
      <c r="J11316" s="2">
        <f>VLOOKUP(Oliusala[[#This Row],[tegund]],Tegundir!$B$2:$D$19,3,FALSE)*Oliusala[[#This Row],[magn]]/1000</f>
        <v>67.832250000000002</v>
      </c>
      <c r="K11316">
        <v>2019</v>
      </c>
      <c r="L11316" t="s">
        <v>18</v>
      </c>
      <c r="M11316" s="144" t="s">
        <v>59</v>
      </c>
    </row>
    <row r="11317" spans="1:13" x14ac:dyDescent="0.2">
      <c r="A11317" t="s">
        <v>63</v>
      </c>
      <c r="B11317" s="144" t="s">
        <v>164</v>
      </c>
      <c r="C11317">
        <v>740</v>
      </c>
      <c r="D11317" t="str">
        <f>VLOOKUP(Oliusala[[#This Row],[postnumer]],Sveitarfelog[#All],4,FALSE)</f>
        <v>Fjarðabyggð</v>
      </c>
      <c r="E11317" t="str">
        <f>VLOOKUP(Oliusala[[#This Row],[postnumer]],Sveitarfelog[#All],5,FALSE)</f>
        <v>Austurland</v>
      </c>
      <c r="F11317" t="s">
        <v>20</v>
      </c>
      <c r="G11317" t="s">
        <v>50</v>
      </c>
      <c r="H11317" t="s">
        <v>58</v>
      </c>
      <c r="I11317" s="1">
        <v>444351</v>
      </c>
      <c r="J11317" s="2">
        <f>VLOOKUP(Oliusala[[#This Row],[tegund]],Tegundir!$B$2:$D$19,3,FALSE)*Oliusala[[#This Row],[magn]]/1000</f>
        <v>333.26325000000003</v>
      </c>
      <c r="K11317">
        <v>2019</v>
      </c>
      <c r="L11317" t="s">
        <v>18</v>
      </c>
      <c r="M11317" s="144" t="s">
        <v>59</v>
      </c>
    </row>
    <row r="11318" spans="1:13" x14ac:dyDescent="0.2">
      <c r="A11318" t="s">
        <v>63</v>
      </c>
      <c r="B11318" s="144" t="s">
        <v>164</v>
      </c>
      <c r="C11318">
        <v>740</v>
      </c>
      <c r="D11318" t="str">
        <f>VLOOKUP(Oliusala[[#This Row],[postnumer]],Sveitarfelog[#All],4,FALSE)</f>
        <v>Fjarðabyggð</v>
      </c>
      <c r="E11318" t="str">
        <f>VLOOKUP(Oliusala[[#This Row],[postnumer]],Sveitarfelog[#All],5,FALSE)</f>
        <v>Austurland</v>
      </c>
      <c r="F11318" t="s">
        <v>21</v>
      </c>
      <c r="G11318" t="s">
        <v>50</v>
      </c>
      <c r="H11318" t="s">
        <v>58</v>
      </c>
      <c r="I11318" s="1">
        <v>2994</v>
      </c>
      <c r="J11318" s="2">
        <f>VLOOKUP(Oliusala[[#This Row],[tegund]],Tegundir!$B$2:$D$19,3,FALSE)*Oliusala[[#This Row],[magn]]/1000</f>
        <v>2.2454999999999998</v>
      </c>
      <c r="K11318">
        <v>2019</v>
      </c>
      <c r="L11318" t="s">
        <v>18</v>
      </c>
      <c r="M11318" s="144" t="s">
        <v>59</v>
      </c>
    </row>
    <row r="11319" spans="1:13" x14ac:dyDescent="0.2">
      <c r="A11319" t="s">
        <v>63</v>
      </c>
      <c r="B11319" s="144" t="s">
        <v>71</v>
      </c>
      <c r="C11319">
        <v>750</v>
      </c>
      <c r="D11319" t="str">
        <f>VLOOKUP(Oliusala[[#This Row],[postnumer]],Sveitarfelog[#All],4,FALSE)</f>
        <v>Fjarðabyggð</v>
      </c>
      <c r="E11319" t="str">
        <f>VLOOKUP(Oliusala[[#This Row],[postnumer]],Sveitarfelog[#All],5,FALSE)</f>
        <v>Austurland</v>
      </c>
      <c r="F11319" t="s">
        <v>20</v>
      </c>
      <c r="G11319" t="s">
        <v>50</v>
      </c>
      <c r="H11319" s="1" t="s">
        <v>58</v>
      </c>
      <c r="I11319" s="1">
        <v>163951</v>
      </c>
      <c r="J11319" s="2">
        <f>VLOOKUP(Oliusala[[#This Row],[tegund]],Tegundir!$B$2:$D$19,3,FALSE)*Oliusala[[#This Row],[magn]]/1000</f>
        <v>122.96325</v>
      </c>
      <c r="K11319">
        <v>2019</v>
      </c>
      <c r="L11319" t="s">
        <v>18</v>
      </c>
      <c r="M11319" s="144" t="s">
        <v>59</v>
      </c>
    </row>
    <row r="11320" spans="1:13" x14ac:dyDescent="0.2">
      <c r="A11320" t="s">
        <v>63</v>
      </c>
      <c r="B11320" s="144" t="s">
        <v>165</v>
      </c>
      <c r="C11320">
        <v>755</v>
      </c>
      <c r="D11320" t="str">
        <f>VLOOKUP(Oliusala[[#This Row],[postnumer]],Sveitarfelog[#All],4,FALSE)</f>
        <v>Fjarðabyggð</v>
      </c>
      <c r="E11320" t="str">
        <f>VLOOKUP(Oliusala[[#This Row],[postnumer]],Sveitarfelog[#All],5,FALSE)</f>
        <v>Austurland</v>
      </c>
      <c r="F11320" t="s">
        <v>21</v>
      </c>
      <c r="G11320" t="s">
        <v>50</v>
      </c>
      <c r="H11320" s="1" t="s">
        <v>58</v>
      </c>
      <c r="I11320" s="1">
        <v>118651</v>
      </c>
      <c r="J11320" s="2">
        <f>VLOOKUP(Oliusala[[#This Row],[tegund]],Tegundir!$B$2:$D$19,3,FALSE)*Oliusala[[#This Row],[magn]]/1000</f>
        <v>88.988249999999994</v>
      </c>
      <c r="K11320">
        <v>2019</v>
      </c>
      <c r="L11320" t="s">
        <v>18</v>
      </c>
      <c r="M11320" s="144" t="s">
        <v>59</v>
      </c>
    </row>
    <row r="11321" spans="1:13" x14ac:dyDescent="0.2">
      <c r="A11321" t="s">
        <v>63</v>
      </c>
      <c r="B11321" s="144" t="s">
        <v>166</v>
      </c>
      <c r="C11321">
        <v>760</v>
      </c>
      <c r="D11321" t="str">
        <f>VLOOKUP(Oliusala[[#This Row],[postnumer]],Sveitarfelog[#All],4,FALSE)</f>
        <v>Fjarðabyggð</v>
      </c>
      <c r="E11321" t="str">
        <f>VLOOKUP(Oliusala[[#This Row],[postnumer]],Sveitarfelog[#All],5,FALSE)</f>
        <v>Austurland</v>
      </c>
      <c r="F11321" t="s">
        <v>21</v>
      </c>
      <c r="G11321" t="s">
        <v>50</v>
      </c>
      <c r="H11321" t="s">
        <v>58</v>
      </c>
      <c r="I11321" s="1">
        <v>141974</v>
      </c>
      <c r="J11321" s="2">
        <f>VLOOKUP(Oliusala[[#This Row],[tegund]],Tegundir!$B$2:$D$19,3,FALSE)*Oliusala[[#This Row],[magn]]/1000</f>
        <v>106.48050000000001</v>
      </c>
      <c r="K11321">
        <v>2019</v>
      </c>
      <c r="L11321" t="s">
        <v>18</v>
      </c>
      <c r="M11321" s="144" t="s">
        <v>59</v>
      </c>
    </row>
    <row r="11322" spans="1:13" x14ac:dyDescent="0.2">
      <c r="A11322" t="s">
        <v>63</v>
      </c>
      <c r="B11322" s="144" t="s">
        <v>167</v>
      </c>
      <c r="C11322">
        <v>765</v>
      </c>
      <c r="D11322" t="str">
        <f>VLOOKUP(Oliusala[[#This Row],[postnumer]],Sveitarfelog[#All],4,FALSE)</f>
        <v>Fljótsdalshreppur,Múlaþing</v>
      </c>
      <c r="E11322" t="str">
        <f>VLOOKUP(Oliusala[[#This Row],[postnumer]],Sveitarfelog[#All],5,FALSE)</f>
        <v>Austurland</v>
      </c>
      <c r="F11322" t="s">
        <v>21</v>
      </c>
      <c r="G11322" t="s">
        <v>50</v>
      </c>
      <c r="H11322" s="1" t="s">
        <v>58</v>
      </c>
      <c r="I11322" s="1">
        <v>330833</v>
      </c>
      <c r="J11322" s="2">
        <f>VLOOKUP(Oliusala[[#This Row],[tegund]],Tegundir!$B$2:$D$19,3,FALSE)*Oliusala[[#This Row],[magn]]/1000</f>
        <v>248.12475000000001</v>
      </c>
      <c r="K11322">
        <v>2019</v>
      </c>
      <c r="L11322" t="s">
        <v>18</v>
      </c>
      <c r="M11322" s="144" t="s">
        <v>59</v>
      </c>
    </row>
    <row r="11323" spans="1:13" x14ac:dyDescent="0.2">
      <c r="A11323" t="s">
        <v>63</v>
      </c>
      <c r="B11323" s="144" t="s">
        <v>168</v>
      </c>
      <c r="C11323">
        <v>780</v>
      </c>
      <c r="D11323" t="str">
        <f>VLOOKUP(Oliusala[[#This Row],[postnumer]],Sveitarfelog[#All],4,FALSE)</f>
        <v>Sveitarfélagið Hornafjörður</v>
      </c>
      <c r="E11323" t="str">
        <f>VLOOKUP(Oliusala[[#This Row],[postnumer]],Sveitarfelog[#All],5,FALSE)</f>
        <v>Suðurland</v>
      </c>
      <c r="F11323" t="s">
        <v>20</v>
      </c>
      <c r="G11323" t="s">
        <v>50</v>
      </c>
      <c r="H11323" s="1" t="s">
        <v>58</v>
      </c>
      <c r="I11323" s="1">
        <v>772164</v>
      </c>
      <c r="J11323" s="2">
        <f>VLOOKUP(Oliusala[[#This Row],[tegund]],Tegundir!$B$2:$D$19,3,FALSE)*Oliusala[[#This Row],[magn]]/1000</f>
        <v>579.12300000000005</v>
      </c>
      <c r="K11323">
        <v>2019</v>
      </c>
      <c r="L11323" t="s">
        <v>18</v>
      </c>
      <c r="M11323" s="144" t="s">
        <v>59</v>
      </c>
    </row>
    <row r="11324" spans="1:13" x14ac:dyDescent="0.2">
      <c r="A11324" t="s">
        <v>63</v>
      </c>
      <c r="B11324" s="144" t="s">
        <v>168</v>
      </c>
      <c r="C11324">
        <v>780</v>
      </c>
      <c r="D11324" t="str">
        <f>VLOOKUP(Oliusala[[#This Row],[postnumer]],Sveitarfelog[#All],4,FALSE)</f>
        <v>Sveitarfélagið Hornafjörður</v>
      </c>
      <c r="E11324" t="str">
        <f>VLOOKUP(Oliusala[[#This Row],[postnumer]],Sveitarfelog[#All],5,FALSE)</f>
        <v>Suðurland</v>
      </c>
      <c r="F11324" t="s">
        <v>21</v>
      </c>
      <c r="G11324" t="s">
        <v>50</v>
      </c>
      <c r="H11324" s="1" t="s">
        <v>58</v>
      </c>
      <c r="I11324" s="1">
        <v>1218358</v>
      </c>
      <c r="J11324" s="2">
        <f>VLOOKUP(Oliusala[[#This Row],[tegund]],Tegundir!$B$2:$D$19,3,FALSE)*Oliusala[[#This Row],[magn]]/1000</f>
        <v>913.76850000000002</v>
      </c>
      <c r="K11324">
        <v>2019</v>
      </c>
      <c r="L11324" t="s">
        <v>18</v>
      </c>
      <c r="M11324" s="144" t="s">
        <v>59</v>
      </c>
    </row>
    <row r="11325" spans="1:13" x14ac:dyDescent="0.2">
      <c r="A11325" t="s">
        <v>57</v>
      </c>
      <c r="B11325" s="144" t="s">
        <v>169</v>
      </c>
      <c r="C11325">
        <v>781</v>
      </c>
      <c r="D11325" t="str">
        <f>VLOOKUP(Oliusala[[#This Row],[postnumer]],Sveitarfelog[#All],4,FALSE)</f>
        <v>Sveitarfélagið Hornafjörður</v>
      </c>
      <c r="E11325" t="str">
        <f>VLOOKUP(Oliusala[[#This Row],[postnumer]],Sveitarfelog[#All],5,FALSE)</f>
        <v>Suðurland</v>
      </c>
      <c r="F11325" t="s">
        <v>21</v>
      </c>
      <c r="G11325" t="s">
        <v>50</v>
      </c>
      <c r="H11325" t="s">
        <v>60</v>
      </c>
      <c r="I11325" s="1">
        <v>36596</v>
      </c>
      <c r="J11325" s="2">
        <f>VLOOKUP(Oliusala[[#This Row],[tegund]],Tegundir!$B$2:$D$19,3,FALSE)*Oliusala[[#This Row],[magn]]/1000</f>
        <v>27.446999999999999</v>
      </c>
      <c r="K11325">
        <v>2019</v>
      </c>
      <c r="L11325" t="s">
        <v>18</v>
      </c>
      <c r="M11325" s="144" t="s">
        <v>59</v>
      </c>
    </row>
    <row r="11326" spans="1:13" x14ac:dyDescent="0.2">
      <c r="A11326" t="s">
        <v>57</v>
      </c>
      <c r="B11326" s="144" t="s">
        <v>170</v>
      </c>
      <c r="C11326">
        <v>781</v>
      </c>
      <c r="D11326" t="str">
        <f>VLOOKUP(Oliusala[[#This Row],[postnumer]],Sveitarfelog[#All],4,FALSE)</f>
        <v>Sveitarfélagið Hornafjörður</v>
      </c>
      <c r="E11326" t="str">
        <f>VLOOKUP(Oliusala[[#This Row],[postnumer]],Sveitarfelog[#All],5,FALSE)</f>
        <v>Suðurland</v>
      </c>
      <c r="F11326" t="s">
        <v>21</v>
      </c>
      <c r="G11326" t="s">
        <v>50</v>
      </c>
      <c r="H11326" s="1" t="s">
        <v>60</v>
      </c>
      <c r="I11326" s="1">
        <v>2140</v>
      </c>
      <c r="J11326" s="2">
        <f>VLOOKUP(Oliusala[[#This Row],[tegund]],Tegundir!$B$2:$D$19,3,FALSE)*Oliusala[[#This Row],[magn]]/1000</f>
        <v>1.605</v>
      </c>
      <c r="K11326">
        <v>2019</v>
      </c>
      <c r="L11326" t="s">
        <v>18</v>
      </c>
      <c r="M11326" s="144" t="s">
        <v>59</v>
      </c>
    </row>
    <row r="11327" spans="1:13" x14ac:dyDescent="0.2">
      <c r="A11327" t="s">
        <v>63</v>
      </c>
      <c r="B11327" s="144" t="s">
        <v>171</v>
      </c>
      <c r="C11327">
        <v>781</v>
      </c>
      <c r="D11327" t="str">
        <f>VLOOKUP(Oliusala[[#This Row],[postnumer]],Sveitarfelog[#All],4,FALSE)</f>
        <v>Sveitarfélagið Hornafjörður</v>
      </c>
      <c r="E11327" t="str">
        <f>VLOOKUP(Oliusala[[#This Row],[postnumer]],Sveitarfelog[#All],5,FALSE)</f>
        <v>Suðurland</v>
      </c>
      <c r="F11327" t="s">
        <v>20</v>
      </c>
      <c r="G11327" t="s">
        <v>50</v>
      </c>
      <c r="H11327" t="s">
        <v>58</v>
      </c>
      <c r="I11327" s="1">
        <v>510692</v>
      </c>
      <c r="J11327" s="2">
        <f>VLOOKUP(Oliusala[[#This Row],[tegund]],Tegundir!$B$2:$D$19,3,FALSE)*Oliusala[[#This Row],[magn]]/1000</f>
        <v>383.01900000000001</v>
      </c>
      <c r="K11327">
        <v>2019</v>
      </c>
      <c r="L11327" t="s">
        <v>18</v>
      </c>
      <c r="M11327" s="144" t="s">
        <v>59</v>
      </c>
    </row>
    <row r="11328" spans="1:13" x14ac:dyDescent="0.2">
      <c r="A11328" t="s">
        <v>63</v>
      </c>
      <c r="B11328" s="144" t="s">
        <v>172</v>
      </c>
      <c r="C11328">
        <v>785</v>
      </c>
      <c r="D11328" t="str">
        <f>VLOOKUP(Oliusala[[#This Row],[postnumer]],Sveitarfelog[#All],4,FALSE)</f>
        <v>Sveitarfélagið Hornafjörður</v>
      </c>
      <c r="E11328" t="str">
        <f>VLOOKUP(Oliusala[[#This Row],[postnumer]],Sveitarfelog[#All],5,FALSE)</f>
        <v>Suðurland</v>
      </c>
      <c r="F11328" t="s">
        <v>21</v>
      </c>
      <c r="G11328" t="s">
        <v>50</v>
      </c>
      <c r="H11328" s="1" t="s">
        <v>58</v>
      </c>
      <c r="I11328" s="1">
        <v>448060</v>
      </c>
      <c r="J11328" s="2">
        <f>VLOOKUP(Oliusala[[#This Row],[tegund]],Tegundir!$B$2:$D$19,3,FALSE)*Oliusala[[#This Row],[magn]]/1000</f>
        <v>336.04500000000002</v>
      </c>
      <c r="K11328">
        <v>2019</v>
      </c>
      <c r="L11328" t="s">
        <v>18</v>
      </c>
      <c r="M11328" s="144" t="s">
        <v>59</v>
      </c>
    </row>
    <row r="11329" spans="1:13" x14ac:dyDescent="0.2">
      <c r="A11329" t="s">
        <v>63</v>
      </c>
      <c r="B11329" s="144" t="s">
        <v>70</v>
      </c>
      <c r="C11329">
        <v>800</v>
      </c>
      <c r="D11329" t="str">
        <f>VLOOKUP(Oliusala[[#This Row],[postnumer]],Sveitarfelog[#All],4,FALSE)</f>
        <v>Flóahreppur,Sveitarfélagið Árborg</v>
      </c>
      <c r="E11329" t="str">
        <f>VLOOKUP(Oliusala[[#This Row],[postnumer]],Sveitarfelog[#All],5,FALSE)</f>
        <v>Suðurland</v>
      </c>
      <c r="F11329" t="s">
        <v>20</v>
      </c>
      <c r="G11329" t="s">
        <v>50</v>
      </c>
      <c r="H11329" t="s">
        <v>58</v>
      </c>
      <c r="I11329" s="1">
        <v>2675865</v>
      </c>
      <c r="J11329" s="2">
        <f>VLOOKUP(Oliusala[[#This Row],[tegund]],Tegundir!$B$2:$D$19,3,FALSE)*Oliusala[[#This Row],[magn]]/1000</f>
        <v>2006.8987500000001</v>
      </c>
      <c r="K11329">
        <v>2019</v>
      </c>
      <c r="L11329" t="s">
        <v>18</v>
      </c>
      <c r="M11329" s="144" t="s">
        <v>59</v>
      </c>
    </row>
    <row r="11330" spans="1:13" x14ac:dyDescent="0.2">
      <c r="A11330" t="s">
        <v>63</v>
      </c>
      <c r="B11330" s="144" t="s">
        <v>70</v>
      </c>
      <c r="C11330">
        <v>800</v>
      </c>
      <c r="D11330" t="str">
        <f>VLOOKUP(Oliusala[[#This Row],[postnumer]],Sveitarfelog[#All],4,FALSE)</f>
        <v>Flóahreppur,Sveitarfélagið Árborg</v>
      </c>
      <c r="E11330" t="str">
        <f>VLOOKUP(Oliusala[[#This Row],[postnumer]],Sveitarfelog[#All],5,FALSE)</f>
        <v>Suðurland</v>
      </c>
      <c r="F11330" t="s">
        <v>46</v>
      </c>
      <c r="G11330" t="s">
        <v>50</v>
      </c>
      <c r="H11330" t="s">
        <v>58</v>
      </c>
      <c r="I11330" s="1">
        <v>3703</v>
      </c>
      <c r="J11330" s="2">
        <f>VLOOKUP(Oliusala[[#This Row],[tegund]],Tegundir!$B$2:$D$19,3,FALSE)*Oliusala[[#This Row],[magn]]/1000</f>
        <v>2.77725</v>
      </c>
      <c r="K11330">
        <v>2019</v>
      </c>
      <c r="L11330" t="s">
        <v>18</v>
      </c>
      <c r="M11330" s="144" t="s">
        <v>59</v>
      </c>
    </row>
    <row r="11331" spans="1:13" x14ac:dyDescent="0.2">
      <c r="A11331" t="s">
        <v>63</v>
      </c>
      <c r="B11331" s="144" t="s">
        <v>70</v>
      </c>
      <c r="C11331">
        <v>800</v>
      </c>
      <c r="D11331" t="str">
        <f>VLOOKUP(Oliusala[[#This Row],[postnumer]],Sveitarfelog[#All],4,FALSE)</f>
        <v>Flóahreppur,Sveitarfélagið Árborg</v>
      </c>
      <c r="E11331" t="str">
        <f>VLOOKUP(Oliusala[[#This Row],[postnumer]],Sveitarfelog[#All],5,FALSE)</f>
        <v>Suðurland</v>
      </c>
      <c r="F11331" t="s">
        <v>21</v>
      </c>
      <c r="G11331" t="s">
        <v>50</v>
      </c>
      <c r="H11331" t="s">
        <v>58</v>
      </c>
      <c r="I11331" s="1">
        <v>1745137</v>
      </c>
      <c r="J11331" s="2">
        <f>VLOOKUP(Oliusala[[#This Row],[tegund]],Tegundir!$B$2:$D$19,3,FALSE)*Oliusala[[#This Row],[magn]]/1000</f>
        <v>1308.85275</v>
      </c>
      <c r="K11331">
        <v>2019</v>
      </c>
      <c r="L11331" t="s">
        <v>18</v>
      </c>
      <c r="M11331" s="144" t="s">
        <v>59</v>
      </c>
    </row>
    <row r="11332" spans="1:13" x14ac:dyDescent="0.2">
      <c r="A11332" t="s">
        <v>63</v>
      </c>
      <c r="B11332" s="144" t="s">
        <v>70</v>
      </c>
      <c r="C11332">
        <v>800</v>
      </c>
      <c r="D11332" t="str">
        <f>VLOOKUP(Oliusala[[#This Row],[postnumer]],Sveitarfelog[#All],4,FALSE)</f>
        <v>Flóahreppur,Sveitarfélagið Árborg</v>
      </c>
      <c r="E11332" t="str">
        <f>VLOOKUP(Oliusala[[#This Row],[postnumer]],Sveitarfelog[#All],5,FALSE)</f>
        <v>Suðurland</v>
      </c>
      <c r="F11332" t="s">
        <v>20</v>
      </c>
      <c r="G11332" t="s">
        <v>50</v>
      </c>
      <c r="H11332" t="s">
        <v>58</v>
      </c>
      <c r="I11332" s="1">
        <v>719080</v>
      </c>
      <c r="J11332" s="2">
        <f>VLOOKUP(Oliusala[[#This Row],[tegund]],Tegundir!$B$2:$D$19,3,FALSE)*Oliusala[[#This Row],[magn]]/1000</f>
        <v>539.30999999999995</v>
      </c>
      <c r="K11332">
        <v>2019</v>
      </c>
      <c r="L11332" t="s">
        <v>18</v>
      </c>
      <c r="M11332" s="144" t="s">
        <v>59</v>
      </c>
    </row>
    <row r="11333" spans="1:13" x14ac:dyDescent="0.2">
      <c r="A11333" t="s">
        <v>57</v>
      </c>
      <c r="B11333" s="144" t="s">
        <v>174</v>
      </c>
      <c r="C11333">
        <v>801</v>
      </c>
      <c r="D11333" t="str">
        <f>VLOOKUP(Oliusala[[#This Row],[postnumer]],Sveitarfelog[#All],4,FALSE)</f>
        <v>Flóahreppur,Sveitarfélagið Árborg</v>
      </c>
      <c r="E11333" t="str">
        <f>VLOOKUP(Oliusala[[#This Row],[postnumer]],Sveitarfelog[#All],5,FALSE)</f>
        <v>Suðurland</v>
      </c>
      <c r="F11333" t="s">
        <v>21</v>
      </c>
      <c r="G11333" t="s">
        <v>50</v>
      </c>
      <c r="H11333" t="s">
        <v>60</v>
      </c>
      <c r="I11333" s="1">
        <v>501</v>
      </c>
      <c r="J11333" s="2">
        <f>VLOOKUP(Oliusala[[#This Row],[tegund]],Tegundir!$B$2:$D$19,3,FALSE)*Oliusala[[#This Row],[magn]]/1000</f>
        <v>0.37574999999999997</v>
      </c>
      <c r="K11333">
        <v>2019</v>
      </c>
      <c r="L11333" t="s">
        <v>18</v>
      </c>
      <c r="M11333" s="144" t="s">
        <v>59</v>
      </c>
    </row>
    <row r="11334" spans="1:13" x14ac:dyDescent="0.2">
      <c r="A11334" t="s">
        <v>63</v>
      </c>
      <c r="B11334" s="144" t="s">
        <v>175</v>
      </c>
      <c r="C11334">
        <v>801</v>
      </c>
      <c r="D11334" t="str">
        <f>VLOOKUP(Oliusala[[#This Row],[postnumer]],Sveitarfelog[#All],4,FALSE)</f>
        <v>Flóahreppur,Sveitarfélagið Árborg</v>
      </c>
      <c r="E11334" t="str">
        <f>VLOOKUP(Oliusala[[#This Row],[postnumer]],Sveitarfelog[#All],5,FALSE)</f>
        <v>Suðurland</v>
      </c>
      <c r="F11334" t="s">
        <v>21</v>
      </c>
      <c r="G11334" t="s">
        <v>50</v>
      </c>
      <c r="H11334" s="1" t="s">
        <v>58</v>
      </c>
      <c r="I11334" s="1">
        <v>170706</v>
      </c>
      <c r="J11334" s="2">
        <f>VLOOKUP(Oliusala[[#This Row],[tegund]],Tegundir!$B$2:$D$19,3,FALSE)*Oliusala[[#This Row],[magn]]/1000</f>
        <v>128.02950000000001</v>
      </c>
      <c r="K11334">
        <v>2019</v>
      </c>
      <c r="L11334" t="s">
        <v>18</v>
      </c>
      <c r="M11334" s="144" t="s">
        <v>59</v>
      </c>
    </row>
    <row r="11335" spans="1:13" x14ac:dyDescent="0.2">
      <c r="A11335" t="s">
        <v>63</v>
      </c>
      <c r="B11335" s="144" t="s">
        <v>176</v>
      </c>
      <c r="C11335">
        <v>801</v>
      </c>
      <c r="D11335" t="str">
        <f>VLOOKUP(Oliusala[[#This Row],[postnumer]],Sveitarfelog[#All],4,FALSE)</f>
        <v>Flóahreppur,Sveitarfélagið Árborg</v>
      </c>
      <c r="E11335" t="str">
        <f>VLOOKUP(Oliusala[[#This Row],[postnumer]],Sveitarfelog[#All],5,FALSE)</f>
        <v>Suðurland</v>
      </c>
      <c r="F11335" t="s">
        <v>21</v>
      </c>
      <c r="G11335" t="s">
        <v>50</v>
      </c>
      <c r="H11335" s="1" t="s">
        <v>58</v>
      </c>
      <c r="I11335" s="1">
        <v>355905</v>
      </c>
      <c r="J11335" s="2">
        <f>VLOOKUP(Oliusala[[#This Row],[tegund]],Tegundir!$B$2:$D$19,3,FALSE)*Oliusala[[#This Row],[magn]]/1000</f>
        <v>266.92874999999998</v>
      </c>
      <c r="K11335">
        <v>2019</v>
      </c>
      <c r="L11335" t="s">
        <v>18</v>
      </c>
      <c r="M11335" s="144" t="s">
        <v>59</v>
      </c>
    </row>
    <row r="11336" spans="1:13" x14ac:dyDescent="0.2">
      <c r="A11336" t="s">
        <v>63</v>
      </c>
      <c r="B11336" s="144" t="s">
        <v>177</v>
      </c>
      <c r="C11336">
        <v>801</v>
      </c>
      <c r="D11336" t="str">
        <f>VLOOKUP(Oliusala[[#This Row],[postnumer]],Sveitarfelog[#All],4,FALSE)</f>
        <v>Flóahreppur,Sveitarfélagið Árborg</v>
      </c>
      <c r="E11336" t="str">
        <f>VLOOKUP(Oliusala[[#This Row],[postnumer]],Sveitarfelog[#All],5,FALSE)</f>
        <v>Suðurland</v>
      </c>
      <c r="F11336" t="s">
        <v>21</v>
      </c>
      <c r="G11336" t="s">
        <v>50</v>
      </c>
      <c r="H11336" s="1" t="s">
        <v>58</v>
      </c>
      <c r="I11336" s="1">
        <v>212839</v>
      </c>
      <c r="J11336" s="2">
        <f>VLOOKUP(Oliusala[[#This Row],[tegund]],Tegundir!$B$2:$D$19,3,FALSE)*Oliusala[[#This Row],[magn]]/1000</f>
        <v>159.62925000000001</v>
      </c>
      <c r="K11336">
        <v>2019</v>
      </c>
      <c r="L11336" t="s">
        <v>18</v>
      </c>
      <c r="M11336" s="144" t="s">
        <v>59</v>
      </c>
    </row>
    <row r="11337" spans="1:13" x14ac:dyDescent="0.2">
      <c r="A11337" t="s">
        <v>63</v>
      </c>
      <c r="B11337" s="144" t="s">
        <v>174</v>
      </c>
      <c r="C11337">
        <v>801</v>
      </c>
      <c r="D11337" t="str">
        <f>VLOOKUP(Oliusala[[#This Row],[postnumer]],Sveitarfelog[#All],4,FALSE)</f>
        <v>Flóahreppur,Sveitarfélagið Árborg</v>
      </c>
      <c r="E11337" t="str">
        <f>VLOOKUP(Oliusala[[#This Row],[postnumer]],Sveitarfelog[#All],5,FALSE)</f>
        <v>Suðurland</v>
      </c>
      <c r="F11337" t="s">
        <v>20</v>
      </c>
      <c r="G11337" t="s">
        <v>50</v>
      </c>
      <c r="H11337" s="1" t="s">
        <v>58</v>
      </c>
      <c r="I11337" s="1">
        <v>211000</v>
      </c>
      <c r="J11337" s="2">
        <f>VLOOKUP(Oliusala[[#This Row],[tegund]],Tegundir!$B$2:$D$19,3,FALSE)*Oliusala[[#This Row],[magn]]/1000</f>
        <v>158.25</v>
      </c>
      <c r="K11337">
        <v>2019</v>
      </c>
      <c r="L11337" t="s">
        <v>18</v>
      </c>
      <c r="M11337" s="144" t="s">
        <v>59</v>
      </c>
    </row>
    <row r="11338" spans="1:13" x14ac:dyDescent="0.2">
      <c r="A11338" t="s">
        <v>63</v>
      </c>
      <c r="B11338" s="144" t="s">
        <v>178</v>
      </c>
      <c r="C11338">
        <v>801</v>
      </c>
      <c r="D11338" t="str">
        <f>VLOOKUP(Oliusala[[#This Row],[postnumer]],Sveitarfelog[#All],4,FALSE)</f>
        <v>Flóahreppur,Sveitarfélagið Árborg</v>
      </c>
      <c r="E11338" t="str">
        <f>VLOOKUP(Oliusala[[#This Row],[postnumer]],Sveitarfelog[#All],5,FALSE)</f>
        <v>Suðurland</v>
      </c>
      <c r="F11338" t="s">
        <v>20</v>
      </c>
      <c r="G11338" t="s">
        <v>50</v>
      </c>
      <c r="H11338" t="s">
        <v>58</v>
      </c>
      <c r="I11338" s="1">
        <v>108751</v>
      </c>
      <c r="J11338" s="2">
        <f>VLOOKUP(Oliusala[[#This Row],[tegund]],Tegundir!$B$2:$D$19,3,FALSE)*Oliusala[[#This Row],[magn]]/1000</f>
        <v>81.563249999999996</v>
      </c>
      <c r="K11338">
        <v>2019</v>
      </c>
      <c r="L11338" t="s">
        <v>18</v>
      </c>
      <c r="M11338" s="144" t="s">
        <v>59</v>
      </c>
    </row>
    <row r="11339" spans="1:13" x14ac:dyDescent="0.2">
      <c r="A11339" t="s">
        <v>57</v>
      </c>
      <c r="B11339" s="144" t="s">
        <v>181</v>
      </c>
      <c r="C11339">
        <v>810</v>
      </c>
      <c r="D11339" t="str">
        <f>VLOOKUP(Oliusala[[#This Row],[postnumer]],Sveitarfelog[#All],4,FALSE)</f>
        <v>Hveragerðisbær,Sveitarfélagið Ölfus</v>
      </c>
      <c r="E11339" t="str">
        <f>VLOOKUP(Oliusala[[#This Row],[postnumer]],Sveitarfelog[#All],5,FALSE)</f>
        <v>Suðurland</v>
      </c>
      <c r="F11339" t="s">
        <v>21</v>
      </c>
      <c r="G11339" t="s">
        <v>50</v>
      </c>
      <c r="H11339" t="s">
        <v>60</v>
      </c>
      <c r="I11339" s="1">
        <v>1965</v>
      </c>
      <c r="J11339" s="2">
        <f>VLOOKUP(Oliusala[[#This Row],[tegund]],Tegundir!$B$2:$D$19,3,FALSE)*Oliusala[[#This Row],[magn]]/1000</f>
        <v>1.4737499999999999</v>
      </c>
      <c r="K11339">
        <v>2019</v>
      </c>
      <c r="L11339" t="s">
        <v>18</v>
      </c>
      <c r="M11339" s="144" t="s">
        <v>59</v>
      </c>
    </row>
    <row r="11340" spans="1:13" x14ac:dyDescent="0.2">
      <c r="A11340" t="s">
        <v>63</v>
      </c>
      <c r="B11340" s="144" t="s">
        <v>182</v>
      </c>
      <c r="C11340">
        <v>810</v>
      </c>
      <c r="D11340" t="str">
        <f>VLOOKUP(Oliusala[[#This Row],[postnumer]],Sveitarfelog[#All],4,FALSE)</f>
        <v>Hveragerðisbær,Sveitarfélagið Ölfus</v>
      </c>
      <c r="E11340" t="str">
        <f>VLOOKUP(Oliusala[[#This Row],[postnumer]],Sveitarfelog[#All],5,FALSE)</f>
        <v>Suðurland</v>
      </c>
      <c r="F11340" t="s">
        <v>20</v>
      </c>
      <c r="G11340" t="s">
        <v>50</v>
      </c>
      <c r="H11340" s="1" t="s">
        <v>58</v>
      </c>
      <c r="I11340" s="1">
        <v>1006616</v>
      </c>
      <c r="J11340" s="2">
        <f>VLOOKUP(Oliusala[[#This Row],[tegund]],Tegundir!$B$2:$D$19,3,FALSE)*Oliusala[[#This Row],[magn]]/1000</f>
        <v>754.96199999999999</v>
      </c>
      <c r="K11340">
        <v>2019</v>
      </c>
      <c r="L11340" t="s">
        <v>18</v>
      </c>
      <c r="M11340" s="144" t="s">
        <v>59</v>
      </c>
    </row>
    <row r="11341" spans="1:13" x14ac:dyDescent="0.2">
      <c r="A11341" t="s">
        <v>63</v>
      </c>
      <c r="B11341" s="144" t="s">
        <v>182</v>
      </c>
      <c r="C11341">
        <v>810</v>
      </c>
      <c r="D11341" t="str">
        <f>VLOOKUP(Oliusala[[#This Row],[postnumer]],Sveitarfelog[#All],4,FALSE)</f>
        <v>Hveragerðisbær,Sveitarfélagið Ölfus</v>
      </c>
      <c r="E11341" t="str">
        <f>VLOOKUP(Oliusala[[#This Row],[postnumer]],Sveitarfelog[#All],5,FALSE)</f>
        <v>Suðurland</v>
      </c>
      <c r="F11341" t="s">
        <v>21</v>
      </c>
      <c r="G11341" t="s">
        <v>50</v>
      </c>
      <c r="H11341" s="1" t="s">
        <v>58</v>
      </c>
      <c r="I11341" s="1">
        <v>595891</v>
      </c>
      <c r="J11341" s="2">
        <f>VLOOKUP(Oliusala[[#This Row],[tegund]],Tegundir!$B$2:$D$19,3,FALSE)*Oliusala[[#This Row],[magn]]/1000</f>
        <v>446.91825</v>
      </c>
      <c r="K11341">
        <v>2019</v>
      </c>
      <c r="L11341" t="s">
        <v>18</v>
      </c>
      <c r="M11341" s="144" t="s">
        <v>59</v>
      </c>
    </row>
    <row r="11342" spans="1:13" x14ac:dyDescent="0.2">
      <c r="A11342" t="s">
        <v>63</v>
      </c>
      <c r="B11342" s="144" t="s">
        <v>182</v>
      </c>
      <c r="C11342">
        <v>810</v>
      </c>
      <c r="D11342" t="str">
        <f>VLOOKUP(Oliusala[[#This Row],[postnumer]],Sveitarfelog[#All],4,FALSE)</f>
        <v>Hveragerðisbær,Sveitarfélagið Ölfus</v>
      </c>
      <c r="E11342" t="str">
        <f>VLOOKUP(Oliusala[[#This Row],[postnumer]],Sveitarfelog[#All],5,FALSE)</f>
        <v>Suðurland</v>
      </c>
      <c r="F11342" t="s">
        <v>20</v>
      </c>
      <c r="G11342" t="s">
        <v>50</v>
      </c>
      <c r="H11342" s="1" t="s">
        <v>58</v>
      </c>
      <c r="I11342" s="1">
        <v>519834</v>
      </c>
      <c r="J11342" s="2">
        <f>VLOOKUP(Oliusala[[#This Row],[tegund]],Tegundir!$B$2:$D$19,3,FALSE)*Oliusala[[#This Row],[magn]]/1000</f>
        <v>389.87549999999999</v>
      </c>
      <c r="K11342">
        <v>2019</v>
      </c>
      <c r="L11342" t="s">
        <v>18</v>
      </c>
      <c r="M11342" s="144" t="s">
        <v>59</v>
      </c>
    </row>
    <row r="11343" spans="1:13" x14ac:dyDescent="0.2">
      <c r="A11343" t="s">
        <v>63</v>
      </c>
      <c r="B11343" s="144" t="s">
        <v>181</v>
      </c>
      <c r="C11343">
        <v>810</v>
      </c>
      <c r="D11343" t="str">
        <f>VLOOKUP(Oliusala[[#This Row],[postnumer]],Sveitarfelog[#All],4,FALSE)</f>
        <v>Hveragerðisbær,Sveitarfélagið Ölfus</v>
      </c>
      <c r="E11343" t="str">
        <f>VLOOKUP(Oliusala[[#This Row],[postnumer]],Sveitarfelog[#All],5,FALSE)</f>
        <v>Suðurland</v>
      </c>
      <c r="F11343" t="s">
        <v>20</v>
      </c>
      <c r="G11343" t="s">
        <v>50</v>
      </c>
      <c r="H11343" t="s">
        <v>58</v>
      </c>
      <c r="I11343" s="1">
        <v>126490</v>
      </c>
      <c r="J11343" s="2">
        <f>VLOOKUP(Oliusala[[#This Row],[tegund]],Tegundir!$B$2:$D$19,3,FALSE)*Oliusala[[#This Row],[magn]]/1000</f>
        <v>94.867500000000007</v>
      </c>
      <c r="K11343">
        <v>2019</v>
      </c>
      <c r="L11343" t="s">
        <v>18</v>
      </c>
      <c r="M11343" s="144" t="s">
        <v>59</v>
      </c>
    </row>
    <row r="11344" spans="1:13" x14ac:dyDescent="0.2">
      <c r="A11344" t="s">
        <v>63</v>
      </c>
      <c r="B11344" s="144" t="s">
        <v>183</v>
      </c>
      <c r="C11344">
        <v>815</v>
      </c>
      <c r="D11344" t="str">
        <f>VLOOKUP(Oliusala[[#This Row],[postnumer]],Sveitarfelog[#All],4,FALSE)</f>
        <v>Hveragerðisbær,Sveitarfélagið Ölfus</v>
      </c>
      <c r="E11344" t="str">
        <f>VLOOKUP(Oliusala[[#This Row],[postnumer]],Sveitarfelog[#All],5,FALSE)</f>
        <v>Suðurland</v>
      </c>
      <c r="F11344" t="s">
        <v>20</v>
      </c>
      <c r="G11344" t="s">
        <v>50</v>
      </c>
      <c r="H11344" t="s">
        <v>58</v>
      </c>
      <c r="I11344" s="1">
        <v>532288</v>
      </c>
      <c r="J11344" s="2">
        <f>VLOOKUP(Oliusala[[#This Row],[tegund]],Tegundir!$B$2:$D$19,3,FALSE)*Oliusala[[#This Row],[magn]]/1000</f>
        <v>399.21600000000001</v>
      </c>
      <c r="K11344">
        <v>2019</v>
      </c>
      <c r="L11344" t="s">
        <v>18</v>
      </c>
      <c r="M11344" s="144" t="s">
        <v>59</v>
      </c>
    </row>
    <row r="11345" spans="1:13" x14ac:dyDescent="0.2">
      <c r="A11345" t="s">
        <v>63</v>
      </c>
      <c r="B11345" s="144" t="s">
        <v>184</v>
      </c>
      <c r="C11345">
        <v>820</v>
      </c>
      <c r="D11345" t="str">
        <f>VLOOKUP(Oliusala[[#This Row],[postnumer]],Sveitarfelog[#All],4,FALSE)</f>
        <v>Flóahreppur,Sveitarfélagið Árborg</v>
      </c>
      <c r="E11345" t="str">
        <f>VLOOKUP(Oliusala[[#This Row],[postnumer]],Sveitarfelog[#All],5,FALSE)</f>
        <v>Suðurland</v>
      </c>
      <c r="F11345" t="s">
        <v>20</v>
      </c>
      <c r="G11345" t="s">
        <v>50</v>
      </c>
      <c r="H11345" s="1" t="s">
        <v>58</v>
      </c>
      <c r="I11345" s="1">
        <v>165700</v>
      </c>
      <c r="J11345" s="2">
        <f>VLOOKUP(Oliusala[[#This Row],[tegund]],Tegundir!$B$2:$D$19,3,FALSE)*Oliusala[[#This Row],[magn]]/1000</f>
        <v>124.27500000000001</v>
      </c>
      <c r="K11345">
        <v>2019</v>
      </c>
      <c r="L11345" t="s">
        <v>18</v>
      </c>
      <c r="M11345" s="144" t="s">
        <v>59</v>
      </c>
    </row>
    <row r="11346" spans="1:13" x14ac:dyDescent="0.2">
      <c r="A11346" t="s">
        <v>63</v>
      </c>
      <c r="B11346" s="144" t="s">
        <v>185</v>
      </c>
      <c r="C11346">
        <v>825</v>
      </c>
      <c r="D11346" t="str">
        <f>VLOOKUP(Oliusala[[#This Row],[postnumer]],Sveitarfelog[#All],4,FALSE)</f>
        <v>Flóahreppur,Sveitarfélagið Árborg</v>
      </c>
      <c r="E11346" t="str">
        <f>VLOOKUP(Oliusala[[#This Row],[postnumer]],Sveitarfelog[#All],5,FALSE)</f>
        <v>Suðurland</v>
      </c>
      <c r="F11346" t="s">
        <v>20</v>
      </c>
      <c r="G11346" t="s">
        <v>50</v>
      </c>
      <c r="H11346" t="s">
        <v>58</v>
      </c>
      <c r="I11346" s="1">
        <v>193516</v>
      </c>
      <c r="J11346" s="2">
        <f>VLOOKUP(Oliusala[[#This Row],[tegund]],Tegundir!$B$2:$D$19,3,FALSE)*Oliusala[[#This Row],[magn]]/1000</f>
        <v>145.137</v>
      </c>
      <c r="K11346">
        <v>2019</v>
      </c>
      <c r="L11346" t="s">
        <v>18</v>
      </c>
      <c r="M11346" s="144" t="s">
        <v>59</v>
      </c>
    </row>
    <row r="11347" spans="1:13" x14ac:dyDescent="0.2">
      <c r="A11347" t="s">
        <v>63</v>
      </c>
      <c r="B11347" s="144" t="s">
        <v>186</v>
      </c>
      <c r="C11347">
        <v>840</v>
      </c>
      <c r="D11347" t="str">
        <f>VLOOKUP(Oliusala[[#This Row],[postnumer]],Sveitarfelog[#All],4,FALSE)</f>
        <v>Bláskógabyggð,Grímsnes- og Grafningshreppur,Hrunamannahreppur,Skeiða- og Gnúpverjahreppur</v>
      </c>
      <c r="E11347" t="str">
        <f>VLOOKUP(Oliusala[[#This Row],[postnumer]],Sveitarfelog[#All],5,FALSE)</f>
        <v>Suðurland</v>
      </c>
      <c r="F11347" t="s">
        <v>21</v>
      </c>
      <c r="G11347" t="s">
        <v>50</v>
      </c>
      <c r="H11347" t="s">
        <v>58</v>
      </c>
      <c r="I11347" s="1">
        <v>502205</v>
      </c>
      <c r="J11347" s="2">
        <f>VLOOKUP(Oliusala[[#This Row],[tegund]],Tegundir!$B$2:$D$19,3,FALSE)*Oliusala[[#This Row],[magn]]/1000</f>
        <v>376.65375</v>
      </c>
      <c r="K11347">
        <v>2019</v>
      </c>
      <c r="L11347" t="s">
        <v>18</v>
      </c>
      <c r="M11347" s="144" t="s">
        <v>59</v>
      </c>
    </row>
    <row r="11348" spans="1:13" x14ac:dyDescent="0.2">
      <c r="A11348" t="s">
        <v>63</v>
      </c>
      <c r="B11348" s="144" t="s">
        <v>188</v>
      </c>
      <c r="C11348">
        <v>845</v>
      </c>
      <c r="D11348" t="str">
        <f>VLOOKUP(Oliusala[[#This Row],[postnumer]],Sveitarfelog[#All],4,FALSE)</f>
        <v>Bláskógabyggð,Grímsnes- og Grafningshreppur,Hrunamannahreppur,Skeiða- og Gnúpverjahreppur</v>
      </c>
      <c r="E11348" t="str">
        <f>VLOOKUP(Oliusala[[#This Row],[postnumer]],Sveitarfelog[#All],5,FALSE)</f>
        <v>Suðurland</v>
      </c>
      <c r="F11348" t="s">
        <v>21</v>
      </c>
      <c r="G11348" t="s">
        <v>50</v>
      </c>
      <c r="H11348" s="1" t="s">
        <v>58</v>
      </c>
      <c r="I11348" s="1">
        <v>396964</v>
      </c>
      <c r="J11348" s="2">
        <f>VLOOKUP(Oliusala[[#This Row],[tegund]],Tegundir!$B$2:$D$19,3,FALSE)*Oliusala[[#This Row],[magn]]/1000</f>
        <v>297.72300000000001</v>
      </c>
      <c r="K11348">
        <v>2019</v>
      </c>
      <c r="L11348" t="s">
        <v>18</v>
      </c>
      <c r="M11348" s="144" t="s">
        <v>59</v>
      </c>
    </row>
    <row r="11349" spans="1:13" x14ac:dyDescent="0.2">
      <c r="A11349" t="s">
        <v>63</v>
      </c>
      <c r="B11349" s="144" t="s">
        <v>163</v>
      </c>
      <c r="C11349">
        <v>850</v>
      </c>
      <c r="D11349" t="str">
        <f>VLOOKUP(Oliusala[[#This Row],[postnumer]],Sveitarfelog[#All],4,FALSE)</f>
        <v>Ásahreppur,Rangárþing ytra</v>
      </c>
      <c r="E11349" t="str">
        <f>VLOOKUP(Oliusala[[#This Row],[postnumer]],Sveitarfelog[#All],5,FALSE)</f>
        <v>Suðurland</v>
      </c>
      <c r="F11349" t="s">
        <v>20</v>
      </c>
      <c r="G11349" t="s">
        <v>50</v>
      </c>
      <c r="H11349" s="1" t="s">
        <v>58</v>
      </c>
      <c r="I11349" s="1">
        <v>981104</v>
      </c>
      <c r="J11349" s="2">
        <f>VLOOKUP(Oliusala[[#This Row],[tegund]],Tegundir!$B$2:$D$19,3,FALSE)*Oliusala[[#This Row],[magn]]/1000</f>
        <v>735.82799999999997</v>
      </c>
      <c r="K11349">
        <v>2019</v>
      </c>
      <c r="L11349" t="s">
        <v>18</v>
      </c>
      <c r="M11349" s="144" t="s">
        <v>59</v>
      </c>
    </row>
    <row r="11350" spans="1:13" x14ac:dyDescent="0.2">
      <c r="A11350" t="s">
        <v>63</v>
      </c>
      <c r="B11350" s="144" t="s">
        <v>190</v>
      </c>
      <c r="C11350">
        <v>851</v>
      </c>
      <c r="D11350" t="str">
        <f>VLOOKUP(Oliusala[[#This Row],[postnumer]],Sveitarfelog[#All],4,FALSE)</f>
        <v>Ásahreppur,Rangárþing ytra</v>
      </c>
      <c r="E11350" t="str">
        <f>VLOOKUP(Oliusala[[#This Row],[postnumer]],Sveitarfelog[#All],5,FALSE)</f>
        <v>Suðurland</v>
      </c>
      <c r="F11350" t="s">
        <v>20</v>
      </c>
      <c r="G11350" t="s">
        <v>50</v>
      </c>
      <c r="H11350" t="s">
        <v>58</v>
      </c>
      <c r="I11350" s="1">
        <v>85063</v>
      </c>
      <c r="J11350" s="2">
        <f>VLOOKUP(Oliusala[[#This Row],[tegund]],Tegundir!$B$2:$D$19,3,FALSE)*Oliusala[[#This Row],[magn]]/1000</f>
        <v>63.797249999999998</v>
      </c>
      <c r="K11350">
        <v>2019</v>
      </c>
      <c r="L11350" t="s">
        <v>18</v>
      </c>
      <c r="M11350" s="144" t="s">
        <v>59</v>
      </c>
    </row>
    <row r="11351" spans="1:13" x14ac:dyDescent="0.2">
      <c r="A11351" t="s">
        <v>63</v>
      </c>
      <c r="B11351" s="144" t="s">
        <v>191</v>
      </c>
      <c r="C11351">
        <v>851</v>
      </c>
      <c r="D11351" t="str">
        <f>VLOOKUP(Oliusala[[#This Row],[postnumer]],Sveitarfelog[#All],4,FALSE)</f>
        <v>Ásahreppur,Rangárþing ytra</v>
      </c>
      <c r="E11351" t="str">
        <f>VLOOKUP(Oliusala[[#This Row],[postnumer]],Sveitarfelog[#All],5,FALSE)</f>
        <v>Suðurland</v>
      </c>
      <c r="F11351" t="s">
        <v>20</v>
      </c>
      <c r="G11351" t="s">
        <v>50</v>
      </c>
      <c r="H11351" s="1" t="s">
        <v>58</v>
      </c>
      <c r="I11351" s="1">
        <v>464173</v>
      </c>
      <c r="J11351" s="2">
        <f>VLOOKUP(Oliusala[[#This Row],[tegund]],Tegundir!$B$2:$D$19,3,FALSE)*Oliusala[[#This Row],[magn]]/1000</f>
        <v>348.12975</v>
      </c>
      <c r="K11351">
        <v>2019</v>
      </c>
      <c r="L11351" t="s">
        <v>18</v>
      </c>
      <c r="M11351" s="144" t="s">
        <v>59</v>
      </c>
    </row>
    <row r="11352" spans="1:13" x14ac:dyDescent="0.2">
      <c r="A11352" t="s">
        <v>63</v>
      </c>
      <c r="B11352" s="144" t="s">
        <v>192</v>
      </c>
      <c r="C11352">
        <v>860</v>
      </c>
      <c r="D11352" t="str">
        <f>VLOOKUP(Oliusala[[#This Row],[postnumer]],Sveitarfelog[#All],4,FALSE)</f>
        <v>Rangárþing eystra</v>
      </c>
      <c r="E11352" t="str">
        <f>VLOOKUP(Oliusala[[#This Row],[postnumer]],Sveitarfelog[#All],5,FALSE)</f>
        <v>Suðurland</v>
      </c>
      <c r="F11352" t="s">
        <v>20</v>
      </c>
      <c r="G11352" t="s">
        <v>50</v>
      </c>
      <c r="H11352" t="s">
        <v>58</v>
      </c>
      <c r="I11352" s="1">
        <v>527701</v>
      </c>
      <c r="J11352" s="2">
        <f>VLOOKUP(Oliusala[[#This Row],[tegund]],Tegundir!$B$2:$D$19,3,FALSE)*Oliusala[[#This Row],[magn]]/1000</f>
        <v>395.77575000000002</v>
      </c>
      <c r="K11352">
        <v>2019</v>
      </c>
      <c r="L11352" t="s">
        <v>18</v>
      </c>
      <c r="M11352" s="144" t="s">
        <v>59</v>
      </c>
    </row>
    <row r="11353" spans="1:13" x14ac:dyDescent="0.2">
      <c r="A11353" t="s">
        <v>63</v>
      </c>
      <c r="B11353" s="144" t="s">
        <v>192</v>
      </c>
      <c r="C11353">
        <v>860</v>
      </c>
      <c r="D11353" t="str">
        <f>VLOOKUP(Oliusala[[#This Row],[postnumer]],Sveitarfelog[#All],4,FALSE)</f>
        <v>Rangárþing eystra</v>
      </c>
      <c r="E11353" t="str">
        <f>VLOOKUP(Oliusala[[#This Row],[postnumer]],Sveitarfelog[#All],5,FALSE)</f>
        <v>Suðurland</v>
      </c>
      <c r="F11353" t="s">
        <v>21</v>
      </c>
      <c r="G11353" t="s">
        <v>50</v>
      </c>
      <c r="H11353" t="s">
        <v>58</v>
      </c>
      <c r="I11353" s="1">
        <v>1204294</v>
      </c>
      <c r="J11353" s="2">
        <f>VLOOKUP(Oliusala[[#This Row],[tegund]],Tegundir!$B$2:$D$19,3,FALSE)*Oliusala[[#This Row],[magn]]/1000</f>
        <v>903.22050000000002</v>
      </c>
      <c r="K11353">
        <v>2019</v>
      </c>
      <c r="L11353" t="s">
        <v>18</v>
      </c>
      <c r="M11353" s="144" t="s">
        <v>59</v>
      </c>
    </row>
    <row r="11354" spans="1:13" x14ac:dyDescent="0.2">
      <c r="A11354" t="s">
        <v>57</v>
      </c>
      <c r="B11354" s="144" t="s">
        <v>193</v>
      </c>
      <c r="C11354">
        <v>861</v>
      </c>
      <c r="D11354" t="str">
        <f>VLOOKUP(Oliusala[[#This Row],[postnumer]],Sveitarfelog[#All],4,FALSE)</f>
        <v>Rangárþing eystra</v>
      </c>
      <c r="E11354" t="str">
        <f>VLOOKUP(Oliusala[[#This Row],[postnumer]],Sveitarfelog[#All],5,FALSE)</f>
        <v>Suðurland</v>
      </c>
      <c r="F11354" t="s">
        <v>21</v>
      </c>
      <c r="G11354" t="s">
        <v>50</v>
      </c>
      <c r="H11354" s="1" t="s">
        <v>60</v>
      </c>
      <c r="I11354" s="1">
        <v>5321</v>
      </c>
      <c r="J11354" s="2">
        <f>VLOOKUP(Oliusala[[#This Row],[tegund]],Tegundir!$B$2:$D$19,3,FALSE)*Oliusala[[#This Row],[magn]]/1000</f>
        <v>3.9907499999999998</v>
      </c>
      <c r="K11354">
        <v>2019</v>
      </c>
      <c r="L11354" t="s">
        <v>18</v>
      </c>
      <c r="M11354" s="144" t="s">
        <v>59</v>
      </c>
    </row>
    <row r="11355" spans="1:13" x14ac:dyDescent="0.2">
      <c r="A11355" t="s">
        <v>63</v>
      </c>
      <c r="B11355" s="144" t="s">
        <v>194</v>
      </c>
      <c r="C11355">
        <v>870</v>
      </c>
      <c r="D11355" t="str">
        <f>VLOOKUP(Oliusala[[#This Row],[postnumer]],Sveitarfelog[#All],4,FALSE)</f>
        <v>Mýrdalshreppur</v>
      </c>
      <c r="E11355" t="str">
        <f>VLOOKUP(Oliusala[[#This Row],[postnumer]],Sveitarfelog[#All],5,FALSE)</f>
        <v>Suðurland</v>
      </c>
      <c r="F11355" t="s">
        <v>20</v>
      </c>
      <c r="G11355" t="s">
        <v>50</v>
      </c>
      <c r="H11355" t="s">
        <v>58</v>
      </c>
      <c r="I11355" s="1">
        <v>120443</v>
      </c>
      <c r="J11355" s="2">
        <f>VLOOKUP(Oliusala[[#This Row],[tegund]],Tegundir!$B$2:$D$19,3,FALSE)*Oliusala[[#This Row],[magn]]/1000</f>
        <v>90.332250000000002</v>
      </c>
      <c r="K11355">
        <v>2019</v>
      </c>
      <c r="L11355" t="s">
        <v>18</v>
      </c>
      <c r="M11355" s="144" t="s">
        <v>59</v>
      </c>
    </row>
    <row r="11356" spans="1:13" x14ac:dyDescent="0.2">
      <c r="A11356" t="s">
        <v>63</v>
      </c>
      <c r="B11356" s="144" t="s">
        <v>194</v>
      </c>
      <c r="C11356">
        <v>870</v>
      </c>
      <c r="D11356" t="str">
        <f>VLOOKUP(Oliusala[[#This Row],[postnumer]],Sveitarfelog[#All],4,FALSE)</f>
        <v>Mýrdalshreppur</v>
      </c>
      <c r="E11356" t="str">
        <f>VLOOKUP(Oliusala[[#This Row],[postnumer]],Sveitarfelog[#All],5,FALSE)</f>
        <v>Suðurland</v>
      </c>
      <c r="F11356" t="s">
        <v>20</v>
      </c>
      <c r="G11356" t="s">
        <v>50</v>
      </c>
      <c r="H11356" t="s">
        <v>58</v>
      </c>
      <c r="I11356" s="1">
        <v>613965</v>
      </c>
      <c r="J11356" s="2">
        <f>VLOOKUP(Oliusala[[#This Row],[tegund]],Tegundir!$B$2:$D$19,3,FALSE)*Oliusala[[#This Row],[magn]]/1000</f>
        <v>460.47375</v>
      </c>
      <c r="K11356">
        <v>2019</v>
      </c>
      <c r="L11356" t="s">
        <v>18</v>
      </c>
      <c r="M11356" s="144" t="s">
        <v>59</v>
      </c>
    </row>
    <row r="11357" spans="1:13" x14ac:dyDescent="0.2">
      <c r="A11357" t="s">
        <v>63</v>
      </c>
      <c r="B11357" s="144" t="s">
        <v>194</v>
      </c>
      <c r="C11357">
        <v>870</v>
      </c>
      <c r="D11357" t="str">
        <f>VLOOKUP(Oliusala[[#This Row],[postnumer]],Sveitarfelog[#All],4,FALSE)</f>
        <v>Mýrdalshreppur</v>
      </c>
      <c r="E11357" t="str">
        <f>VLOOKUP(Oliusala[[#This Row],[postnumer]],Sveitarfelog[#All],5,FALSE)</f>
        <v>Suðurland</v>
      </c>
      <c r="F11357" t="s">
        <v>21</v>
      </c>
      <c r="G11357" t="s">
        <v>50</v>
      </c>
      <c r="H11357" t="s">
        <v>58</v>
      </c>
      <c r="I11357" s="1">
        <v>1378599</v>
      </c>
      <c r="J11357" s="2">
        <f>VLOOKUP(Oliusala[[#This Row],[tegund]],Tegundir!$B$2:$D$19,3,FALSE)*Oliusala[[#This Row],[magn]]/1000</f>
        <v>1033.9492499999999</v>
      </c>
      <c r="K11357">
        <v>2019</v>
      </c>
      <c r="L11357" t="s">
        <v>18</v>
      </c>
      <c r="M11357" s="144" t="s">
        <v>59</v>
      </c>
    </row>
    <row r="11358" spans="1:13" x14ac:dyDescent="0.2">
      <c r="A11358" t="s">
        <v>63</v>
      </c>
      <c r="B11358" s="144" t="s">
        <v>195</v>
      </c>
      <c r="C11358">
        <v>880</v>
      </c>
      <c r="D11358" t="str">
        <f>VLOOKUP(Oliusala[[#This Row],[postnumer]],Sveitarfelog[#All],4,FALSE)</f>
        <v>Skaftárhreppur</v>
      </c>
      <c r="E11358" t="str">
        <f>VLOOKUP(Oliusala[[#This Row],[postnumer]],Sveitarfelog[#All],5,FALSE)</f>
        <v>Suðurland</v>
      </c>
      <c r="F11358" t="s">
        <v>20</v>
      </c>
      <c r="G11358" t="s">
        <v>50</v>
      </c>
      <c r="H11358" t="s">
        <v>58</v>
      </c>
      <c r="I11358" s="1">
        <v>547657</v>
      </c>
      <c r="J11358" s="2">
        <f>VLOOKUP(Oliusala[[#This Row],[tegund]],Tegundir!$B$2:$D$19,3,FALSE)*Oliusala[[#This Row],[magn]]/1000</f>
        <v>410.74275</v>
      </c>
      <c r="K11358">
        <v>2019</v>
      </c>
      <c r="L11358" t="s">
        <v>18</v>
      </c>
      <c r="M11358" s="144" t="s">
        <v>59</v>
      </c>
    </row>
    <row r="11359" spans="1:13" x14ac:dyDescent="0.2">
      <c r="A11359" t="s">
        <v>63</v>
      </c>
      <c r="B11359" s="144" t="s">
        <v>195</v>
      </c>
      <c r="C11359">
        <v>880</v>
      </c>
      <c r="D11359" t="str">
        <f>VLOOKUP(Oliusala[[#This Row],[postnumer]],Sveitarfelog[#All],4,FALSE)</f>
        <v>Skaftárhreppur</v>
      </c>
      <c r="E11359" t="str">
        <f>VLOOKUP(Oliusala[[#This Row],[postnumer]],Sveitarfelog[#All],5,FALSE)</f>
        <v>Suðurland</v>
      </c>
      <c r="F11359" t="s">
        <v>21</v>
      </c>
      <c r="G11359" t="s">
        <v>50</v>
      </c>
      <c r="H11359" t="s">
        <v>58</v>
      </c>
      <c r="I11359" s="1">
        <v>820816</v>
      </c>
      <c r="J11359" s="2">
        <f>VLOOKUP(Oliusala[[#This Row],[tegund]],Tegundir!$B$2:$D$19,3,FALSE)*Oliusala[[#This Row],[magn]]/1000</f>
        <v>615.61199999999997</v>
      </c>
      <c r="K11359">
        <v>2019</v>
      </c>
      <c r="L11359" t="s">
        <v>18</v>
      </c>
      <c r="M11359" s="144" t="s">
        <v>59</v>
      </c>
    </row>
    <row r="11360" spans="1:13" x14ac:dyDescent="0.2">
      <c r="A11360" t="s">
        <v>63</v>
      </c>
      <c r="B11360" s="144" t="s">
        <v>65</v>
      </c>
      <c r="C11360">
        <v>900</v>
      </c>
      <c r="D11360" t="str">
        <f>VLOOKUP(Oliusala[[#This Row],[postnumer]],Sveitarfelog[#All],4,FALSE)</f>
        <v>Vestmannaeyjabær</v>
      </c>
      <c r="E11360" t="str">
        <f>VLOOKUP(Oliusala[[#This Row],[postnumer]],Sveitarfelog[#All],5,FALSE)</f>
        <v>Suðurland</v>
      </c>
      <c r="F11360" t="s">
        <v>20</v>
      </c>
      <c r="G11360" t="s">
        <v>50</v>
      </c>
      <c r="H11360" t="s">
        <v>58</v>
      </c>
      <c r="I11360" s="1">
        <v>58489</v>
      </c>
      <c r="J11360" s="2">
        <f>VLOOKUP(Oliusala[[#This Row],[tegund]],Tegundir!$B$2:$D$19,3,FALSE)*Oliusala[[#This Row],[magn]]/1000</f>
        <v>43.866750000000003</v>
      </c>
      <c r="K11360">
        <v>2019</v>
      </c>
      <c r="L11360" t="s">
        <v>18</v>
      </c>
      <c r="M11360" s="144" t="s">
        <v>59</v>
      </c>
    </row>
    <row r="11361" spans="1:13" x14ac:dyDescent="0.2">
      <c r="A11361" t="s">
        <v>63</v>
      </c>
      <c r="B11361" s="144" t="s">
        <v>65</v>
      </c>
      <c r="C11361">
        <v>900</v>
      </c>
      <c r="D11361" t="str">
        <f>VLOOKUP(Oliusala[[#This Row],[postnumer]],Sveitarfelog[#All],4,FALSE)</f>
        <v>Vestmannaeyjabær</v>
      </c>
      <c r="E11361" t="str">
        <f>VLOOKUP(Oliusala[[#This Row],[postnumer]],Sveitarfelog[#All],5,FALSE)</f>
        <v>Suðurland</v>
      </c>
      <c r="F11361" t="s">
        <v>20</v>
      </c>
      <c r="G11361" t="s">
        <v>50</v>
      </c>
      <c r="H11361" t="s">
        <v>58</v>
      </c>
      <c r="I11361" s="1">
        <v>384263</v>
      </c>
      <c r="J11361" s="2">
        <f>VLOOKUP(Oliusala[[#This Row],[tegund]],Tegundir!$B$2:$D$19,3,FALSE)*Oliusala[[#This Row],[magn]]/1000</f>
        <v>288.19725</v>
      </c>
      <c r="K11361">
        <v>2019</v>
      </c>
      <c r="L11361" t="s">
        <v>18</v>
      </c>
      <c r="M11361" s="144" t="s">
        <v>59</v>
      </c>
    </row>
    <row r="11362" spans="1:13" x14ac:dyDescent="0.2">
      <c r="A11362" t="s">
        <v>63</v>
      </c>
      <c r="B11362" s="144" t="s">
        <v>65</v>
      </c>
      <c r="C11362">
        <v>900</v>
      </c>
      <c r="D11362" t="str">
        <f>VLOOKUP(Oliusala[[#This Row],[postnumer]],Sveitarfelog[#All],4,FALSE)</f>
        <v>Vestmannaeyjabær</v>
      </c>
      <c r="E11362" t="str">
        <f>VLOOKUP(Oliusala[[#This Row],[postnumer]],Sveitarfelog[#All],5,FALSE)</f>
        <v>Suðurland</v>
      </c>
      <c r="F11362" t="s">
        <v>20</v>
      </c>
      <c r="G11362" t="s">
        <v>50</v>
      </c>
      <c r="H11362" t="s">
        <v>58</v>
      </c>
      <c r="I11362" s="1">
        <v>338138</v>
      </c>
      <c r="J11362" s="2">
        <f>VLOOKUP(Oliusala[[#This Row],[tegund]],Tegundir!$B$2:$D$19,3,FALSE)*Oliusala[[#This Row],[magn]]/1000</f>
        <v>253.6035</v>
      </c>
      <c r="K11362">
        <v>2019</v>
      </c>
      <c r="L11362" t="s">
        <v>18</v>
      </c>
      <c r="M11362" s="144" t="s">
        <v>59</v>
      </c>
    </row>
    <row r="11363" spans="1:13" x14ac:dyDescent="0.2">
      <c r="A11363" t="s">
        <v>63</v>
      </c>
      <c r="B11363" s="144" t="s">
        <v>65</v>
      </c>
      <c r="C11363">
        <v>900</v>
      </c>
      <c r="D11363" t="str">
        <f>VLOOKUP(Oliusala[[#This Row],[postnumer]],Sveitarfelog[#All],4,FALSE)</f>
        <v>Vestmannaeyjabær</v>
      </c>
      <c r="E11363" t="str">
        <f>VLOOKUP(Oliusala[[#This Row],[postnumer]],Sveitarfelog[#All],5,FALSE)</f>
        <v>Suðurland</v>
      </c>
      <c r="F11363" t="s">
        <v>21</v>
      </c>
      <c r="G11363" t="s">
        <v>50</v>
      </c>
      <c r="H11363" t="s">
        <v>58</v>
      </c>
      <c r="I11363" s="1">
        <v>240841</v>
      </c>
      <c r="J11363" s="2">
        <f>VLOOKUP(Oliusala[[#This Row],[tegund]],Tegundir!$B$2:$D$19,3,FALSE)*Oliusala[[#This Row],[magn]]/1000</f>
        <v>180.63075000000001</v>
      </c>
      <c r="K11363">
        <v>2019</v>
      </c>
      <c r="L11363" t="s">
        <v>18</v>
      </c>
      <c r="M11363" s="144" t="s">
        <v>59</v>
      </c>
    </row>
    <row r="11364" spans="1:13" x14ac:dyDescent="0.2">
      <c r="A11364" t="s">
        <v>65</v>
      </c>
      <c r="B11364" s="144" t="s">
        <v>65</v>
      </c>
      <c r="C11364">
        <v>900</v>
      </c>
      <c r="D11364" t="str">
        <f>VLOOKUP(Oliusala[[#This Row],[postnumer]],Sveitarfelog[#All],4,FALSE)</f>
        <v>Vestmannaeyjabær</v>
      </c>
      <c r="E11364" t="str">
        <f>VLOOKUP(Oliusala[[#This Row],[postnumer]],Sveitarfelog[#All],5,FALSE)</f>
        <v>Suðurland</v>
      </c>
      <c r="F11364" t="s">
        <v>20</v>
      </c>
      <c r="G11364" t="s">
        <v>50</v>
      </c>
      <c r="H11364" t="s">
        <v>58</v>
      </c>
      <c r="I11364" s="1">
        <v>189</v>
      </c>
      <c r="J11364" s="2">
        <f>VLOOKUP(Oliusala[[#This Row],[tegund]],Tegundir!$B$2:$D$19,3,FALSE)*Oliusala[[#This Row],[magn]]/1000</f>
        <v>0.14174999999999999</v>
      </c>
      <c r="K11364">
        <v>2019</v>
      </c>
      <c r="L11364" t="s">
        <v>18</v>
      </c>
      <c r="M11364" s="144" t="s">
        <v>59</v>
      </c>
    </row>
    <row r="11365" spans="1:13" x14ac:dyDescent="0.2">
      <c r="A11365" t="s">
        <v>57</v>
      </c>
      <c r="B11365" s="144" t="s">
        <v>5</v>
      </c>
      <c r="C11365">
        <v>101</v>
      </c>
      <c r="D11365" t="str">
        <f>VLOOKUP(Oliusala[[#This Row],[postnumer]],Sveitarfelog[#All],4,FALSE)</f>
        <v>Garðabær,Hafnarfjarðarkaupstaður,Kópavogsbær,Reykjavíkurborg,Seltjarnarnesbær</v>
      </c>
      <c r="E11365" t="str">
        <f>VLOOKUP(Oliusala[[#This Row],[postnumer]],Sveitarfelog[#All],5,FALSE)</f>
        <v>Höfuðborgarsvæðið</v>
      </c>
      <c r="F11365" t="s">
        <v>47</v>
      </c>
      <c r="G11365" t="s">
        <v>47</v>
      </c>
      <c r="H11365" s="1" t="s">
        <v>61</v>
      </c>
      <c r="I11365" s="1">
        <v>77667</v>
      </c>
      <c r="J11365" s="2">
        <f>VLOOKUP(Oliusala[[#This Row],[tegund]],Tegundir!$B$2:$D$19,3,FALSE)*Oliusala[[#This Row],[magn]]/1000</f>
        <v>56.619242999999997</v>
      </c>
      <c r="K11365">
        <v>2019</v>
      </c>
      <c r="L11365" t="s">
        <v>17</v>
      </c>
      <c r="M11365" s="144" t="s">
        <v>62</v>
      </c>
    </row>
    <row r="11366" spans="1:13" x14ac:dyDescent="0.2">
      <c r="A11366" t="s">
        <v>57</v>
      </c>
      <c r="B11366" s="144" t="s">
        <v>5</v>
      </c>
      <c r="C11366">
        <v>101</v>
      </c>
      <c r="D11366" t="str">
        <f>VLOOKUP(Oliusala[[#This Row],[postnumer]],Sveitarfelog[#All],4,FALSE)</f>
        <v>Garðabær,Hafnarfjarðarkaupstaður,Kópavogsbær,Reykjavíkurborg,Seltjarnarnesbær</v>
      </c>
      <c r="E11366" t="str">
        <f>VLOOKUP(Oliusala[[#This Row],[postnumer]],Sveitarfelog[#All],5,FALSE)</f>
        <v>Höfuðborgarsvæðið</v>
      </c>
      <c r="F11366" t="s">
        <v>47</v>
      </c>
      <c r="G11366" t="s">
        <v>47</v>
      </c>
      <c r="H11366" s="1" t="s">
        <v>58</v>
      </c>
      <c r="I11366" s="1">
        <v>72721</v>
      </c>
      <c r="J11366" s="2">
        <f>VLOOKUP(Oliusala[[#This Row],[tegund]],Tegundir!$B$2:$D$19,3,FALSE)*Oliusala[[#This Row],[magn]]/1000</f>
        <v>53.013608999999995</v>
      </c>
      <c r="K11366">
        <v>2019</v>
      </c>
      <c r="L11366" t="s">
        <v>17</v>
      </c>
      <c r="M11366" s="144" t="s">
        <v>59</v>
      </c>
    </row>
    <row r="11367" spans="1:13" x14ac:dyDescent="0.2">
      <c r="A11367" t="s">
        <v>63</v>
      </c>
      <c r="B11367" s="144" t="s">
        <v>5</v>
      </c>
      <c r="C11367">
        <v>101</v>
      </c>
      <c r="D11367" t="str">
        <f>VLOOKUP(Oliusala[[#This Row],[postnumer]],Sveitarfelog[#All],4,FALSE)</f>
        <v>Garðabær,Hafnarfjarðarkaupstaður,Kópavogsbær,Reykjavíkurborg,Seltjarnarnesbær</v>
      </c>
      <c r="E11367" t="str">
        <f>VLOOKUP(Oliusala[[#This Row],[postnumer]],Sveitarfelog[#All],5,FALSE)</f>
        <v>Höfuðborgarsvæðið</v>
      </c>
      <c r="F11367" t="s">
        <v>47</v>
      </c>
      <c r="G11367" t="s">
        <v>47</v>
      </c>
      <c r="H11367" t="s">
        <v>61</v>
      </c>
      <c r="I11367" s="1">
        <v>17391</v>
      </c>
      <c r="J11367" s="2">
        <f>VLOOKUP(Oliusala[[#This Row],[tegund]],Tegundir!$B$2:$D$19,3,FALSE)*Oliusala[[#This Row],[magn]]/1000</f>
        <v>12.678038999999998</v>
      </c>
      <c r="K11367">
        <v>2019</v>
      </c>
      <c r="L11367" t="s">
        <v>17</v>
      </c>
      <c r="M11367" s="144" t="s">
        <v>62</v>
      </c>
    </row>
    <row r="11368" spans="1:13" x14ac:dyDescent="0.2">
      <c r="A11368" t="s">
        <v>63</v>
      </c>
      <c r="B11368" s="144" t="s">
        <v>5</v>
      </c>
      <c r="C11368">
        <v>101</v>
      </c>
      <c r="D11368" t="str">
        <f>VLOOKUP(Oliusala[[#This Row],[postnumer]],Sveitarfelog[#All],4,FALSE)</f>
        <v>Garðabær,Hafnarfjarðarkaupstaður,Kópavogsbær,Reykjavíkurborg,Seltjarnarnesbær</v>
      </c>
      <c r="E11368" t="str">
        <f>VLOOKUP(Oliusala[[#This Row],[postnumer]],Sveitarfelog[#All],5,FALSE)</f>
        <v>Höfuðborgarsvæðið</v>
      </c>
      <c r="F11368" t="s">
        <v>47</v>
      </c>
      <c r="G11368" t="s">
        <v>47</v>
      </c>
      <c r="H11368" t="s">
        <v>58</v>
      </c>
      <c r="I11368" s="1">
        <v>307542</v>
      </c>
      <c r="J11368" s="2">
        <f>VLOOKUP(Oliusala[[#This Row],[tegund]],Tegundir!$B$2:$D$19,3,FALSE)*Oliusala[[#This Row],[magn]]/1000</f>
        <v>224.19811799999999</v>
      </c>
      <c r="K11368">
        <v>2019</v>
      </c>
      <c r="L11368" t="s">
        <v>17</v>
      </c>
      <c r="M11368" s="144" t="s">
        <v>59</v>
      </c>
    </row>
    <row r="11369" spans="1:13" x14ac:dyDescent="0.2">
      <c r="A11369" t="s">
        <v>63</v>
      </c>
      <c r="B11369" s="144" t="s">
        <v>5</v>
      </c>
      <c r="C11369">
        <v>101</v>
      </c>
      <c r="D11369" t="str">
        <f>VLOOKUP(Oliusala[[#This Row],[postnumer]],Sveitarfelog[#All],4,FALSE)</f>
        <v>Garðabær,Hafnarfjarðarkaupstaður,Kópavogsbær,Reykjavíkurborg,Seltjarnarnesbær</v>
      </c>
      <c r="E11369" t="str">
        <f>VLOOKUP(Oliusala[[#This Row],[postnumer]],Sveitarfelog[#All],5,FALSE)</f>
        <v>Höfuðborgarsvæðið</v>
      </c>
      <c r="F11369" t="s">
        <v>47</v>
      </c>
      <c r="G11369" t="s">
        <v>47</v>
      </c>
      <c r="H11369" s="1" t="s">
        <v>58</v>
      </c>
      <c r="I11369" s="1">
        <v>4869</v>
      </c>
      <c r="J11369" s="2">
        <f>VLOOKUP(Oliusala[[#This Row],[tegund]],Tegundir!$B$2:$D$19,3,FALSE)*Oliusala[[#This Row],[magn]]/1000</f>
        <v>3.5495009999999998</v>
      </c>
      <c r="K11369">
        <v>2019</v>
      </c>
      <c r="L11369" t="s">
        <v>17</v>
      </c>
      <c r="M11369" s="144" t="s">
        <v>59</v>
      </c>
    </row>
    <row r="11370" spans="1:13" x14ac:dyDescent="0.2">
      <c r="A11370" t="s">
        <v>57</v>
      </c>
      <c r="B11370" s="144" t="s">
        <v>74</v>
      </c>
      <c r="C11370">
        <v>230</v>
      </c>
      <c r="D11370" t="str">
        <f>VLOOKUP(Oliusala[[#This Row],[postnumer]],Sveitarfelog[#All],4,FALSE)</f>
        <v>Reykjanesbær</v>
      </c>
      <c r="E11370" t="str">
        <f>VLOOKUP(Oliusala[[#This Row],[postnumer]],Sveitarfelog[#All],5,FALSE)</f>
        <v>Suðurnes</v>
      </c>
      <c r="F11370" t="s">
        <v>47</v>
      </c>
      <c r="G11370" t="s">
        <v>47</v>
      </c>
      <c r="H11370" s="1" t="s">
        <v>61</v>
      </c>
      <c r="I11370" s="1">
        <v>1605268</v>
      </c>
      <c r="J11370" s="2">
        <f>VLOOKUP(Oliusala[[#This Row],[tegund]],Tegundir!$B$2:$D$19,3,FALSE)*Oliusala[[#This Row],[magn]]/1000</f>
        <v>1170.240372</v>
      </c>
      <c r="K11370">
        <v>2019</v>
      </c>
      <c r="L11370" t="s">
        <v>17</v>
      </c>
      <c r="M11370" s="144" t="s">
        <v>62</v>
      </c>
    </row>
    <row r="11371" spans="1:13" x14ac:dyDescent="0.2">
      <c r="A11371" t="s">
        <v>63</v>
      </c>
      <c r="B11371" s="144" t="s">
        <v>108</v>
      </c>
      <c r="C11371">
        <v>400</v>
      </c>
      <c r="D11371" t="str">
        <f>VLOOKUP(Oliusala[[#This Row],[postnumer]],Sveitarfelog[#All],4,FALSE)</f>
        <v>Ísafjarðarbær</v>
      </c>
      <c r="E11371" t="str">
        <f>VLOOKUP(Oliusala[[#This Row],[postnumer]],Sveitarfelog[#All],5,FALSE)</f>
        <v>Vestfirðir</v>
      </c>
      <c r="F11371" t="s">
        <v>47</v>
      </c>
      <c r="G11371" t="s">
        <v>47</v>
      </c>
      <c r="H11371" s="1" t="s">
        <v>58</v>
      </c>
      <c r="I11371" s="1">
        <v>6230</v>
      </c>
      <c r="J11371" s="2">
        <f>VLOOKUP(Oliusala[[#This Row],[tegund]],Tegundir!$B$2:$D$19,3,FALSE)*Oliusala[[#This Row],[magn]]/1000</f>
        <v>4.5416699999999999</v>
      </c>
      <c r="K11371">
        <v>2019</v>
      </c>
      <c r="L11371" t="s">
        <v>17</v>
      </c>
      <c r="M11371" s="144" t="s">
        <v>59</v>
      </c>
    </row>
    <row r="11372" spans="1:13" x14ac:dyDescent="0.2">
      <c r="A11372" t="s">
        <v>63</v>
      </c>
      <c r="B11372" s="144" t="s">
        <v>137</v>
      </c>
      <c r="C11372">
        <v>600</v>
      </c>
      <c r="D11372" t="str">
        <f>VLOOKUP(Oliusala[[#This Row],[postnumer]],Sveitarfelog[#All],4,FALSE)</f>
        <v>Akureyrarbær,Eyjafjarðarsveit,Hörgársveit,Svalbarðsstrandarhreppur,Grýtubakkahreppur</v>
      </c>
      <c r="E11372" t="str">
        <f>VLOOKUP(Oliusala[[#This Row],[postnumer]],Sveitarfelog[#All],5,FALSE)</f>
        <v>Norðurland eystra</v>
      </c>
      <c r="F11372" t="s">
        <v>47</v>
      </c>
      <c r="G11372" t="s">
        <v>47</v>
      </c>
      <c r="H11372" t="s">
        <v>58</v>
      </c>
      <c r="I11372" s="1">
        <v>53305</v>
      </c>
      <c r="J11372" s="2">
        <f>VLOOKUP(Oliusala[[#This Row],[tegund]],Tegundir!$B$2:$D$19,3,FALSE)*Oliusala[[#This Row],[magn]]/1000</f>
        <v>38.859345000000005</v>
      </c>
      <c r="K11372">
        <v>2019</v>
      </c>
      <c r="L11372" t="s">
        <v>17</v>
      </c>
      <c r="M11372" s="144" t="s">
        <v>59</v>
      </c>
    </row>
    <row r="11373" spans="1:13" x14ac:dyDescent="0.2">
      <c r="A11373" t="s">
        <v>63</v>
      </c>
      <c r="B11373" s="144" t="s">
        <v>153</v>
      </c>
      <c r="C11373">
        <v>700</v>
      </c>
      <c r="D11373" t="str">
        <f>VLOOKUP(Oliusala[[#This Row],[postnumer]],Sveitarfelog[#All],4,FALSE)</f>
        <v>Fljótsdalshreppur,Múlaþing</v>
      </c>
      <c r="E11373" t="str">
        <f>VLOOKUP(Oliusala[[#This Row],[postnumer]],Sveitarfelog[#All],5,FALSE)</f>
        <v>Austurland</v>
      </c>
      <c r="F11373" t="s">
        <v>47</v>
      </c>
      <c r="G11373" t="s">
        <v>47</v>
      </c>
      <c r="H11373" s="1" t="s">
        <v>58</v>
      </c>
      <c r="I11373" s="1">
        <v>23648</v>
      </c>
      <c r="J11373" s="2">
        <f>VLOOKUP(Oliusala[[#This Row],[tegund]],Tegundir!$B$2:$D$19,3,FALSE)*Oliusala[[#This Row],[magn]]/1000</f>
        <v>17.239391999999999</v>
      </c>
      <c r="K11373">
        <v>2019</v>
      </c>
      <c r="L11373" t="s">
        <v>17</v>
      </c>
      <c r="M11373" s="144" t="s">
        <v>59</v>
      </c>
    </row>
    <row r="11374" spans="1:13" x14ac:dyDescent="0.2">
      <c r="A11374" t="s">
        <v>63</v>
      </c>
      <c r="B11374" s="144" t="s">
        <v>163</v>
      </c>
      <c r="C11374">
        <v>850</v>
      </c>
      <c r="D11374" t="str">
        <f>VLOOKUP(Oliusala[[#This Row],[postnumer]],Sveitarfelog[#All],4,FALSE)</f>
        <v>Ásahreppur,Rangárþing ytra</v>
      </c>
      <c r="E11374" t="str">
        <f>VLOOKUP(Oliusala[[#This Row],[postnumer]],Sveitarfelog[#All],5,FALSE)</f>
        <v>Suðurland</v>
      </c>
      <c r="F11374" t="s">
        <v>47</v>
      </c>
      <c r="G11374" t="s">
        <v>47</v>
      </c>
      <c r="H11374" s="1" t="s">
        <v>58</v>
      </c>
      <c r="I11374" s="1">
        <v>14152</v>
      </c>
      <c r="J11374" s="2">
        <f>VLOOKUP(Oliusala[[#This Row],[tegund]],Tegundir!$B$2:$D$19,3,FALSE)*Oliusala[[#This Row],[magn]]/1000</f>
        <v>10.316807999999998</v>
      </c>
      <c r="K11374">
        <v>2019</v>
      </c>
      <c r="L11374" t="s">
        <v>17</v>
      </c>
      <c r="M11374" s="144" t="s">
        <v>59</v>
      </c>
    </row>
    <row r="11375" spans="1:13" x14ac:dyDescent="0.2">
      <c r="A11375" t="s">
        <v>57</v>
      </c>
      <c r="B11375" s="144" t="s">
        <v>5</v>
      </c>
      <c r="C11375">
        <v>101</v>
      </c>
      <c r="D11375" t="str">
        <f>VLOOKUP(Oliusala[[#This Row],[postnumer]],Sveitarfelog[#All],4,FALSE)</f>
        <v>Garðabær,Hafnarfjarðarkaupstaður,Kópavogsbær,Reykjavíkurborg,Seltjarnarnesbær</v>
      </c>
      <c r="E11375" t="str">
        <f>VLOOKUP(Oliusala[[#This Row],[postnumer]],Sveitarfelog[#All],5,FALSE)</f>
        <v>Höfuðborgarsvæðið</v>
      </c>
      <c r="F11375" t="s">
        <v>23</v>
      </c>
      <c r="G11375" t="s">
        <v>23</v>
      </c>
      <c r="H11375" t="s">
        <v>61</v>
      </c>
      <c r="I11375" s="1">
        <v>388386</v>
      </c>
      <c r="J11375" s="2">
        <f>VLOOKUP(Oliusala[[#This Row],[tegund]],Tegundir!$B$2:$D$19,3,FALSE)*Oliusala[[#This Row],[magn]]/1000</f>
        <v>314.59266000000002</v>
      </c>
      <c r="K11375">
        <v>2019</v>
      </c>
      <c r="L11375" t="s">
        <v>17</v>
      </c>
      <c r="M11375" s="144" t="s">
        <v>62</v>
      </c>
    </row>
    <row r="11376" spans="1:13" x14ac:dyDescent="0.2">
      <c r="A11376" t="s">
        <v>57</v>
      </c>
      <c r="B11376" s="144" t="s">
        <v>5</v>
      </c>
      <c r="C11376">
        <v>101</v>
      </c>
      <c r="D11376" t="str">
        <f>VLOOKUP(Oliusala[[#This Row],[postnumer]],Sveitarfelog[#All],4,FALSE)</f>
        <v>Garðabær,Hafnarfjarðarkaupstaður,Kópavogsbær,Reykjavíkurborg,Seltjarnarnesbær</v>
      </c>
      <c r="E11376" t="str">
        <f>VLOOKUP(Oliusala[[#This Row],[postnumer]],Sveitarfelog[#All],5,FALSE)</f>
        <v>Höfuðborgarsvæðið</v>
      </c>
      <c r="F11376" t="s">
        <v>23</v>
      </c>
      <c r="G11376" t="s">
        <v>23</v>
      </c>
      <c r="H11376" t="s">
        <v>58</v>
      </c>
      <c r="I11376" s="1">
        <v>446989</v>
      </c>
      <c r="J11376" s="2">
        <f>VLOOKUP(Oliusala[[#This Row],[tegund]],Tegundir!$B$2:$D$19,3,FALSE)*Oliusala[[#This Row],[magn]]/1000</f>
        <v>362.06109000000004</v>
      </c>
      <c r="K11376">
        <v>2019</v>
      </c>
      <c r="L11376" t="s">
        <v>17</v>
      </c>
      <c r="M11376" s="144" t="s">
        <v>59</v>
      </c>
    </row>
    <row r="11377" spans="1:13" x14ac:dyDescent="0.2">
      <c r="A11377" t="s">
        <v>63</v>
      </c>
      <c r="B11377" s="144" t="s">
        <v>5</v>
      </c>
      <c r="C11377">
        <v>101</v>
      </c>
      <c r="D11377" t="str">
        <f>VLOOKUP(Oliusala[[#This Row],[postnumer]],Sveitarfelog[#All],4,FALSE)</f>
        <v>Garðabær,Hafnarfjarðarkaupstaður,Kópavogsbær,Reykjavíkurborg,Seltjarnarnesbær</v>
      </c>
      <c r="E11377" t="str">
        <f>VLOOKUP(Oliusala[[#This Row],[postnumer]],Sveitarfelog[#All],5,FALSE)</f>
        <v>Höfuðborgarsvæðið</v>
      </c>
      <c r="F11377" t="s">
        <v>26</v>
      </c>
      <c r="G11377" t="s">
        <v>23</v>
      </c>
      <c r="H11377" s="1" t="s">
        <v>58</v>
      </c>
      <c r="I11377" s="1">
        <v>3155</v>
      </c>
      <c r="J11377" s="2">
        <f>VLOOKUP(Oliusala[[#This Row],[tegund]],Tegundir!$B$2:$D$19,3,FALSE)*Oliusala[[#This Row],[magn]]/1000</f>
        <v>2.5555500000000002</v>
      </c>
      <c r="K11377">
        <v>2019</v>
      </c>
      <c r="L11377" t="s">
        <v>17</v>
      </c>
      <c r="M11377" s="144" t="s">
        <v>59</v>
      </c>
    </row>
    <row r="11378" spans="1:13" x14ac:dyDescent="0.2">
      <c r="A11378" t="s">
        <v>63</v>
      </c>
      <c r="B11378" s="144" t="s">
        <v>5</v>
      </c>
      <c r="C11378">
        <v>101</v>
      </c>
      <c r="D11378" t="str">
        <f>VLOOKUP(Oliusala[[#This Row],[postnumer]],Sveitarfelog[#All],4,FALSE)</f>
        <v>Garðabær,Hafnarfjarðarkaupstaður,Kópavogsbær,Reykjavíkurborg,Seltjarnarnesbær</v>
      </c>
      <c r="E11378" t="str">
        <f>VLOOKUP(Oliusala[[#This Row],[postnumer]],Sveitarfelog[#All],5,FALSE)</f>
        <v>Höfuðborgarsvæðið</v>
      </c>
      <c r="F11378" t="s">
        <v>23</v>
      </c>
      <c r="G11378" t="s">
        <v>23</v>
      </c>
      <c r="H11378" s="1" t="s">
        <v>61</v>
      </c>
      <c r="I11378" s="1">
        <v>1541032</v>
      </c>
      <c r="J11378" s="2">
        <f>VLOOKUP(Oliusala[[#This Row],[tegund]],Tegundir!$B$2:$D$19,3,FALSE)*Oliusala[[#This Row],[magn]]/1000</f>
        <v>1248.2359200000001</v>
      </c>
      <c r="K11378">
        <v>2019</v>
      </c>
      <c r="L11378" t="s">
        <v>17</v>
      </c>
      <c r="M11378" s="144" t="s">
        <v>62</v>
      </c>
    </row>
    <row r="11379" spans="1:13" x14ac:dyDescent="0.2">
      <c r="A11379" t="s">
        <v>63</v>
      </c>
      <c r="B11379" s="144" t="s">
        <v>5</v>
      </c>
      <c r="C11379">
        <v>101</v>
      </c>
      <c r="D11379" t="str">
        <f>VLOOKUP(Oliusala[[#This Row],[postnumer]],Sveitarfelog[#All],4,FALSE)</f>
        <v>Garðabær,Hafnarfjarðarkaupstaður,Kópavogsbær,Reykjavíkurborg,Seltjarnarnesbær</v>
      </c>
      <c r="E11379" t="str">
        <f>VLOOKUP(Oliusala[[#This Row],[postnumer]],Sveitarfelog[#All],5,FALSE)</f>
        <v>Höfuðborgarsvæðið</v>
      </c>
      <c r="F11379" t="s">
        <v>23</v>
      </c>
      <c r="G11379" t="s">
        <v>23</v>
      </c>
      <c r="H11379" s="1" t="s">
        <v>58</v>
      </c>
      <c r="I11379" s="1">
        <v>8520606</v>
      </c>
      <c r="J11379" s="2">
        <f>VLOOKUP(Oliusala[[#This Row],[tegund]],Tegundir!$B$2:$D$19,3,FALSE)*Oliusala[[#This Row],[magn]]/1000</f>
        <v>6901.6908600000006</v>
      </c>
      <c r="K11379">
        <v>2019</v>
      </c>
      <c r="L11379" t="s">
        <v>17</v>
      </c>
      <c r="M11379" s="144" t="s">
        <v>59</v>
      </c>
    </row>
    <row r="11380" spans="1:13" x14ac:dyDescent="0.2">
      <c r="A11380" t="s">
        <v>63</v>
      </c>
      <c r="B11380" s="144" t="s">
        <v>5</v>
      </c>
      <c r="C11380">
        <v>101</v>
      </c>
      <c r="D11380" t="str">
        <f>VLOOKUP(Oliusala[[#This Row],[postnumer]],Sveitarfelog[#All],4,FALSE)</f>
        <v>Garðabær,Hafnarfjarðarkaupstaður,Kópavogsbær,Reykjavíkurborg,Seltjarnarnesbær</v>
      </c>
      <c r="E11380" t="str">
        <f>VLOOKUP(Oliusala[[#This Row],[postnumer]],Sveitarfelog[#All],5,FALSE)</f>
        <v>Höfuðborgarsvæðið</v>
      </c>
      <c r="F11380" t="s">
        <v>23</v>
      </c>
      <c r="G11380" t="s">
        <v>23</v>
      </c>
      <c r="H11380" s="1" t="s">
        <v>58</v>
      </c>
      <c r="I11380" s="1">
        <v>3158</v>
      </c>
      <c r="J11380" s="2">
        <f>VLOOKUP(Oliusala[[#This Row],[tegund]],Tegundir!$B$2:$D$19,3,FALSE)*Oliusala[[#This Row],[magn]]/1000</f>
        <v>2.5579800000000001</v>
      </c>
      <c r="K11380">
        <v>2019</v>
      </c>
      <c r="L11380" t="s">
        <v>17</v>
      </c>
      <c r="M11380" s="144" t="s">
        <v>59</v>
      </c>
    </row>
    <row r="11381" spans="1:13" x14ac:dyDescent="0.2">
      <c r="A11381" t="s">
        <v>63</v>
      </c>
      <c r="B11381" s="144" t="s">
        <v>5</v>
      </c>
      <c r="C11381">
        <v>101</v>
      </c>
      <c r="D11381" t="str">
        <f>VLOOKUP(Oliusala[[#This Row],[postnumer]],Sveitarfelog[#All],4,FALSE)</f>
        <v>Garðabær,Hafnarfjarðarkaupstaður,Kópavogsbær,Reykjavíkurborg,Seltjarnarnesbær</v>
      </c>
      <c r="E11381" t="str">
        <f>VLOOKUP(Oliusala[[#This Row],[postnumer]],Sveitarfelog[#All],5,FALSE)</f>
        <v>Höfuðborgarsvæðið</v>
      </c>
      <c r="F11381" t="s">
        <v>26</v>
      </c>
      <c r="G11381" t="s">
        <v>23</v>
      </c>
      <c r="H11381" t="s">
        <v>58</v>
      </c>
      <c r="I11381" s="1">
        <v>19280</v>
      </c>
      <c r="J11381" s="2">
        <f>VLOOKUP(Oliusala[[#This Row],[tegund]],Tegundir!$B$2:$D$19,3,FALSE)*Oliusala[[#This Row],[magn]]/1000</f>
        <v>15.616800000000001</v>
      </c>
      <c r="K11381">
        <v>2019</v>
      </c>
      <c r="L11381" t="s">
        <v>17</v>
      </c>
      <c r="M11381" s="144" t="s">
        <v>59</v>
      </c>
    </row>
    <row r="11382" spans="1:13" x14ac:dyDescent="0.2">
      <c r="A11382" t="s">
        <v>63</v>
      </c>
      <c r="B11382" s="144" t="s">
        <v>74</v>
      </c>
      <c r="C11382">
        <v>230</v>
      </c>
      <c r="D11382" t="str">
        <f>VLOOKUP(Oliusala[[#This Row],[postnumer]],Sveitarfelog[#All],4,FALSE)</f>
        <v>Reykjanesbær</v>
      </c>
      <c r="E11382" t="str">
        <f>VLOOKUP(Oliusala[[#This Row],[postnumer]],Sveitarfelog[#All],5,FALSE)</f>
        <v>Suðurnes</v>
      </c>
      <c r="F11382" t="s">
        <v>23</v>
      </c>
      <c r="G11382" t="s">
        <v>23</v>
      </c>
      <c r="H11382" t="s">
        <v>61</v>
      </c>
      <c r="I11382" s="1">
        <v>340540175</v>
      </c>
      <c r="J11382" s="2">
        <f>VLOOKUP(Oliusala[[#This Row],[tegund]],Tegundir!$B$2:$D$19,3,FALSE)*Oliusala[[#This Row],[magn]]/1000</f>
        <v>275837.54174999997</v>
      </c>
      <c r="K11382">
        <v>2019</v>
      </c>
      <c r="L11382" t="s">
        <v>17</v>
      </c>
      <c r="M11382" s="144" t="s">
        <v>62</v>
      </c>
    </row>
    <row r="11383" spans="1:13" x14ac:dyDescent="0.2">
      <c r="A11383" t="s">
        <v>57</v>
      </c>
      <c r="B11383" s="144" t="s">
        <v>74</v>
      </c>
      <c r="C11383">
        <v>230</v>
      </c>
      <c r="D11383" t="str">
        <f>VLOOKUP(Oliusala[[#This Row],[postnumer]],Sveitarfelog[#All],4,FALSE)</f>
        <v>Reykjanesbær</v>
      </c>
      <c r="E11383" t="str">
        <f>VLOOKUP(Oliusala[[#This Row],[postnumer]],Sveitarfelog[#All],5,FALSE)</f>
        <v>Suðurnes</v>
      </c>
      <c r="F11383" t="s">
        <v>23</v>
      </c>
      <c r="G11383" t="s">
        <v>23</v>
      </c>
      <c r="H11383" s="1" t="s">
        <v>61</v>
      </c>
      <c r="I11383" s="1">
        <v>26867697</v>
      </c>
      <c r="J11383" s="2">
        <f>VLOOKUP(Oliusala[[#This Row],[tegund]],Tegundir!$B$2:$D$19,3,FALSE)*Oliusala[[#This Row],[magn]]/1000</f>
        <v>21762.834569999999</v>
      </c>
      <c r="K11383">
        <v>2019</v>
      </c>
      <c r="L11383" t="s">
        <v>17</v>
      </c>
      <c r="M11383" s="144" t="s">
        <v>62</v>
      </c>
    </row>
    <row r="11384" spans="1:13" x14ac:dyDescent="0.2">
      <c r="A11384" t="s">
        <v>63</v>
      </c>
      <c r="B11384" s="144" t="s">
        <v>74</v>
      </c>
      <c r="C11384">
        <v>230</v>
      </c>
      <c r="D11384" t="str">
        <f>VLOOKUP(Oliusala[[#This Row],[postnumer]],Sveitarfelog[#All],4,FALSE)</f>
        <v>Reykjanesbær</v>
      </c>
      <c r="E11384" t="str">
        <f>VLOOKUP(Oliusala[[#This Row],[postnumer]],Sveitarfelog[#All],5,FALSE)</f>
        <v>Suðurnes</v>
      </c>
      <c r="F11384" t="s">
        <v>23</v>
      </c>
      <c r="G11384" t="s">
        <v>23</v>
      </c>
      <c r="H11384" t="s">
        <v>58</v>
      </c>
      <c r="I11384" s="1">
        <v>3304099</v>
      </c>
      <c r="J11384" s="2">
        <f>VLOOKUP(Oliusala[[#This Row],[tegund]],Tegundir!$B$2:$D$19,3,FALSE)*Oliusala[[#This Row],[magn]]/1000</f>
        <v>2676.3201899999999</v>
      </c>
      <c r="K11384">
        <v>2019</v>
      </c>
      <c r="L11384" t="s">
        <v>17</v>
      </c>
      <c r="M11384" s="144" t="s">
        <v>59</v>
      </c>
    </row>
    <row r="11385" spans="1:13" x14ac:dyDescent="0.2">
      <c r="A11385" t="s">
        <v>57</v>
      </c>
      <c r="B11385" s="144" t="s">
        <v>75</v>
      </c>
      <c r="C11385">
        <v>230</v>
      </c>
      <c r="D11385" t="str">
        <f>VLOOKUP(Oliusala[[#This Row],[postnumer]],Sveitarfelog[#All],4,FALSE)</f>
        <v>Reykjanesbær</v>
      </c>
      <c r="E11385" t="str">
        <f>VLOOKUP(Oliusala[[#This Row],[postnumer]],Sveitarfelog[#All],5,FALSE)</f>
        <v>Suðurnes</v>
      </c>
      <c r="F11385" t="s">
        <v>23</v>
      </c>
      <c r="G11385" t="s">
        <v>23</v>
      </c>
      <c r="H11385" s="1" t="s">
        <v>61</v>
      </c>
      <c r="I11385" s="1">
        <v>2212623</v>
      </c>
      <c r="J11385" s="2">
        <f>VLOOKUP(Oliusala[[#This Row],[tegund]],Tegundir!$B$2:$D$19,3,FALSE)*Oliusala[[#This Row],[magn]]/1000</f>
        <v>1792.2246300000002</v>
      </c>
      <c r="K11385">
        <v>2019</v>
      </c>
      <c r="L11385" t="s">
        <v>17</v>
      </c>
      <c r="M11385" s="144" t="s">
        <v>62</v>
      </c>
    </row>
    <row r="11386" spans="1:13" x14ac:dyDescent="0.2">
      <c r="A11386" t="s">
        <v>63</v>
      </c>
      <c r="B11386" s="144" t="s">
        <v>80</v>
      </c>
      <c r="C11386">
        <v>260</v>
      </c>
      <c r="D11386" t="str">
        <f>VLOOKUP(Oliusala[[#This Row],[postnumer]],Sveitarfelog[#All],4,FALSE)</f>
        <v>Reykjanesbær</v>
      </c>
      <c r="E11386" t="str">
        <f>VLOOKUP(Oliusala[[#This Row],[postnumer]],Sveitarfelog[#All],5,FALSE)</f>
        <v>Suðurnes</v>
      </c>
      <c r="F11386" t="s">
        <v>26</v>
      </c>
      <c r="G11386" t="s">
        <v>23</v>
      </c>
      <c r="H11386" s="1" t="s">
        <v>58</v>
      </c>
      <c r="I11386" s="1">
        <v>324</v>
      </c>
      <c r="J11386" s="2">
        <f>VLOOKUP(Oliusala[[#This Row],[tegund]],Tegundir!$B$2:$D$19,3,FALSE)*Oliusala[[#This Row],[magn]]/1000</f>
        <v>0.26244000000000001</v>
      </c>
      <c r="K11386">
        <v>2019</v>
      </c>
      <c r="L11386" t="s">
        <v>17</v>
      </c>
      <c r="M11386" s="144" t="s">
        <v>59</v>
      </c>
    </row>
    <row r="11387" spans="1:13" x14ac:dyDescent="0.2">
      <c r="A11387" t="s">
        <v>63</v>
      </c>
      <c r="B11387" s="144" t="s">
        <v>80</v>
      </c>
      <c r="C11387">
        <v>260</v>
      </c>
      <c r="D11387" t="str">
        <f>VLOOKUP(Oliusala[[#This Row],[postnumer]],Sveitarfelog[#All],4,FALSE)</f>
        <v>Reykjanesbær</v>
      </c>
      <c r="E11387" t="str">
        <f>VLOOKUP(Oliusala[[#This Row],[postnumer]],Sveitarfelog[#All],5,FALSE)</f>
        <v>Suðurnes</v>
      </c>
      <c r="F11387" t="s">
        <v>26</v>
      </c>
      <c r="G11387" t="s">
        <v>23</v>
      </c>
      <c r="H11387" t="s">
        <v>58</v>
      </c>
      <c r="I11387" s="1">
        <v>324</v>
      </c>
      <c r="J11387" s="2">
        <f>VLOOKUP(Oliusala[[#This Row],[tegund]],Tegundir!$B$2:$D$19,3,FALSE)*Oliusala[[#This Row],[magn]]/1000</f>
        <v>0.26244000000000001</v>
      </c>
      <c r="K11387">
        <v>2019</v>
      </c>
      <c r="L11387" t="s">
        <v>17</v>
      </c>
      <c r="M11387" s="144" t="s">
        <v>59</v>
      </c>
    </row>
    <row r="11388" spans="1:13" x14ac:dyDescent="0.2">
      <c r="A11388" t="s">
        <v>63</v>
      </c>
      <c r="B11388" s="144" t="s">
        <v>84</v>
      </c>
      <c r="C11388">
        <v>300</v>
      </c>
      <c r="D11388" t="str">
        <f>VLOOKUP(Oliusala[[#This Row],[postnumer]],Sveitarfelog[#All],4,FALSE)</f>
        <v>Akraneskaupstaður,Hvalfjarðarsveit,Kjósarhreppur</v>
      </c>
      <c r="E11388" t="str">
        <f>VLOOKUP(Oliusala[[#This Row],[postnumer]],Sveitarfelog[#All],5,FALSE)</f>
        <v>Vesturland</v>
      </c>
      <c r="F11388" t="s">
        <v>26</v>
      </c>
      <c r="G11388" t="s">
        <v>23</v>
      </c>
      <c r="H11388" s="1" t="s">
        <v>58</v>
      </c>
      <c r="I11388" s="1">
        <v>648</v>
      </c>
      <c r="J11388" s="2">
        <f>VLOOKUP(Oliusala[[#This Row],[tegund]],Tegundir!$B$2:$D$19,3,FALSE)*Oliusala[[#This Row],[magn]]/1000</f>
        <v>0.52488000000000001</v>
      </c>
      <c r="K11388">
        <v>2019</v>
      </c>
      <c r="L11388" t="s">
        <v>17</v>
      </c>
      <c r="M11388" s="144" t="s">
        <v>59</v>
      </c>
    </row>
    <row r="11389" spans="1:13" x14ac:dyDescent="0.2">
      <c r="A11389" t="s">
        <v>63</v>
      </c>
      <c r="B11389" s="144" t="s">
        <v>100</v>
      </c>
      <c r="C11389">
        <v>360</v>
      </c>
      <c r="D11389" t="str">
        <f>VLOOKUP(Oliusala[[#This Row],[postnumer]],Sveitarfelog[#All],4,FALSE)</f>
        <v>Snæfellsbær</v>
      </c>
      <c r="E11389" t="str">
        <f>VLOOKUP(Oliusala[[#This Row],[postnumer]],Sveitarfelog[#All],5,FALSE)</f>
        <v>Vesturland</v>
      </c>
      <c r="F11389" t="s">
        <v>23</v>
      </c>
      <c r="G11389" t="s">
        <v>23</v>
      </c>
      <c r="H11389" s="1" t="s">
        <v>58</v>
      </c>
      <c r="I11389" s="1">
        <v>7145</v>
      </c>
      <c r="J11389" s="2">
        <f>VLOOKUP(Oliusala[[#This Row],[tegund]],Tegundir!$B$2:$D$19,3,FALSE)*Oliusala[[#This Row],[magn]]/1000</f>
        <v>5.7874500000000006</v>
      </c>
      <c r="K11389">
        <v>2019</v>
      </c>
      <c r="L11389" t="s">
        <v>17</v>
      </c>
      <c r="M11389" s="144" t="s">
        <v>59</v>
      </c>
    </row>
    <row r="11390" spans="1:13" x14ac:dyDescent="0.2">
      <c r="A11390" t="s">
        <v>63</v>
      </c>
      <c r="B11390" s="144" t="s">
        <v>108</v>
      </c>
      <c r="C11390">
        <v>400</v>
      </c>
      <c r="D11390" t="str">
        <f>VLOOKUP(Oliusala[[#This Row],[postnumer]],Sveitarfelog[#All],4,FALSE)</f>
        <v>Ísafjarðarbær</v>
      </c>
      <c r="E11390" t="str">
        <f>VLOOKUP(Oliusala[[#This Row],[postnumer]],Sveitarfelog[#All],5,FALSE)</f>
        <v>Vestfirðir</v>
      </c>
      <c r="F11390" t="s">
        <v>23</v>
      </c>
      <c r="G11390" t="s">
        <v>23</v>
      </c>
      <c r="H11390" t="s">
        <v>61</v>
      </c>
      <c r="I11390" s="1">
        <v>1450</v>
      </c>
      <c r="J11390" s="2">
        <f>VLOOKUP(Oliusala[[#This Row],[tegund]],Tegundir!$B$2:$D$19,3,FALSE)*Oliusala[[#This Row],[magn]]/1000</f>
        <v>1.1745000000000001</v>
      </c>
      <c r="K11390">
        <v>2019</v>
      </c>
      <c r="L11390" t="s">
        <v>17</v>
      </c>
      <c r="M11390" s="144" t="s">
        <v>62</v>
      </c>
    </row>
    <row r="11391" spans="1:13" x14ac:dyDescent="0.2">
      <c r="A11391" t="s">
        <v>63</v>
      </c>
      <c r="B11391" s="144" t="s">
        <v>108</v>
      </c>
      <c r="C11391">
        <v>400</v>
      </c>
      <c r="D11391" t="str">
        <f>VLOOKUP(Oliusala[[#This Row],[postnumer]],Sveitarfelog[#All],4,FALSE)</f>
        <v>Ísafjarðarbær</v>
      </c>
      <c r="E11391" t="str">
        <f>VLOOKUP(Oliusala[[#This Row],[postnumer]],Sveitarfelog[#All],5,FALSE)</f>
        <v>Vestfirðir</v>
      </c>
      <c r="F11391" t="s">
        <v>23</v>
      </c>
      <c r="G11391" t="s">
        <v>23</v>
      </c>
      <c r="H11391" t="s">
        <v>58</v>
      </c>
      <c r="I11391" s="1">
        <v>28563</v>
      </c>
      <c r="J11391" s="2">
        <f>VLOOKUP(Oliusala[[#This Row],[tegund]],Tegundir!$B$2:$D$19,3,FALSE)*Oliusala[[#This Row],[magn]]/1000</f>
        <v>23.136030000000002</v>
      </c>
      <c r="K11391">
        <v>2019</v>
      </c>
      <c r="L11391" t="s">
        <v>17</v>
      </c>
      <c r="M11391" s="144" t="s">
        <v>59</v>
      </c>
    </row>
    <row r="11392" spans="1:13" x14ac:dyDescent="0.2">
      <c r="A11392" t="s">
        <v>63</v>
      </c>
      <c r="B11392" s="144" t="s">
        <v>130</v>
      </c>
      <c r="C11392">
        <v>550</v>
      </c>
      <c r="D11392" t="str">
        <f>VLOOKUP(Oliusala[[#This Row],[postnumer]],Sveitarfelog[#All],4,FALSE)</f>
        <v>Skagafjörður</v>
      </c>
      <c r="E11392" t="str">
        <f>VLOOKUP(Oliusala[[#This Row],[postnumer]],Sveitarfelog[#All],5,FALSE)</f>
        <v>Norðurland vestra</v>
      </c>
      <c r="F11392" t="s">
        <v>23</v>
      </c>
      <c r="G11392" t="s">
        <v>23</v>
      </c>
      <c r="H11392" s="1" t="s">
        <v>58</v>
      </c>
      <c r="I11392" s="1">
        <v>11081</v>
      </c>
      <c r="J11392" s="2">
        <f>VLOOKUP(Oliusala[[#This Row],[tegund]],Tegundir!$B$2:$D$19,3,FALSE)*Oliusala[[#This Row],[magn]]/1000</f>
        <v>8.9756100000000014</v>
      </c>
      <c r="K11392">
        <v>2019</v>
      </c>
      <c r="L11392" t="s">
        <v>17</v>
      </c>
      <c r="M11392" s="144" t="s">
        <v>59</v>
      </c>
    </row>
    <row r="11393" spans="1:13" x14ac:dyDescent="0.2">
      <c r="A11393" t="s">
        <v>63</v>
      </c>
      <c r="B11393" s="144" t="s">
        <v>137</v>
      </c>
      <c r="C11393">
        <v>600</v>
      </c>
      <c r="D11393" t="str">
        <f>VLOOKUP(Oliusala[[#This Row],[postnumer]],Sveitarfelog[#All],4,FALSE)</f>
        <v>Akureyrarbær,Eyjafjarðarsveit,Hörgársveit,Svalbarðsstrandarhreppur,Grýtubakkahreppur</v>
      </c>
      <c r="E11393" t="str">
        <f>VLOOKUP(Oliusala[[#This Row],[postnumer]],Sveitarfelog[#All],5,FALSE)</f>
        <v>Norðurland eystra</v>
      </c>
      <c r="F11393" t="s">
        <v>23</v>
      </c>
      <c r="G11393" t="s">
        <v>23</v>
      </c>
      <c r="H11393" t="s">
        <v>61</v>
      </c>
      <c r="I11393" s="1">
        <v>651296</v>
      </c>
      <c r="J11393" s="2">
        <f>VLOOKUP(Oliusala[[#This Row],[tegund]],Tegundir!$B$2:$D$19,3,FALSE)*Oliusala[[#This Row],[magn]]/1000</f>
        <v>527.54975999999999</v>
      </c>
      <c r="K11393">
        <v>2019</v>
      </c>
      <c r="L11393" t="s">
        <v>17</v>
      </c>
      <c r="M11393" s="144" t="s">
        <v>62</v>
      </c>
    </row>
    <row r="11394" spans="1:13" x14ac:dyDescent="0.2">
      <c r="A11394" t="s">
        <v>63</v>
      </c>
      <c r="B11394" s="144" t="s">
        <v>137</v>
      </c>
      <c r="C11394">
        <v>600</v>
      </c>
      <c r="D11394" t="str">
        <f>VLOOKUP(Oliusala[[#This Row],[postnumer]],Sveitarfelog[#All],4,FALSE)</f>
        <v>Akureyrarbær,Eyjafjarðarsveit,Hörgársveit,Svalbarðsstrandarhreppur,Grýtubakkahreppur</v>
      </c>
      <c r="E11394" t="str">
        <f>VLOOKUP(Oliusala[[#This Row],[postnumer]],Sveitarfelog[#All],5,FALSE)</f>
        <v>Norðurland eystra</v>
      </c>
      <c r="F11394" t="s">
        <v>23</v>
      </c>
      <c r="G11394" t="s">
        <v>23</v>
      </c>
      <c r="H11394" s="1" t="s">
        <v>58</v>
      </c>
      <c r="I11394" s="1">
        <v>641391</v>
      </c>
      <c r="J11394" s="2">
        <f>VLOOKUP(Oliusala[[#This Row],[tegund]],Tegundir!$B$2:$D$19,3,FALSE)*Oliusala[[#This Row],[magn]]/1000</f>
        <v>519.52670999999998</v>
      </c>
      <c r="K11394">
        <v>2019</v>
      </c>
      <c r="L11394" t="s">
        <v>17</v>
      </c>
      <c r="M11394" s="144" t="s">
        <v>59</v>
      </c>
    </row>
    <row r="11395" spans="1:13" x14ac:dyDescent="0.2">
      <c r="A11395" t="s">
        <v>63</v>
      </c>
      <c r="B11395" s="144" t="s">
        <v>68</v>
      </c>
      <c r="C11395">
        <v>600</v>
      </c>
      <c r="D11395" t="str">
        <f>VLOOKUP(Oliusala[[#This Row],[postnumer]],Sveitarfelog[#All],4,FALSE)</f>
        <v>Akureyrarbær,Eyjafjarðarsveit,Hörgársveit,Svalbarðsstrandarhreppur,Grýtubakkahreppur</v>
      </c>
      <c r="E11395" t="str">
        <f>VLOOKUP(Oliusala[[#This Row],[postnumer]],Sveitarfelog[#All],5,FALSE)</f>
        <v>Norðurland eystra</v>
      </c>
      <c r="F11395" t="s">
        <v>26</v>
      </c>
      <c r="G11395" t="s">
        <v>23</v>
      </c>
      <c r="H11395" s="1" t="s">
        <v>58</v>
      </c>
      <c r="I11395" s="1">
        <v>972</v>
      </c>
      <c r="J11395" s="2">
        <f>VLOOKUP(Oliusala[[#This Row],[tegund]],Tegundir!$B$2:$D$19,3,FALSE)*Oliusala[[#This Row],[magn]]/1000</f>
        <v>0.78732000000000002</v>
      </c>
      <c r="K11395">
        <v>2019</v>
      </c>
      <c r="L11395" t="s">
        <v>17</v>
      </c>
      <c r="M11395" s="144" t="s">
        <v>59</v>
      </c>
    </row>
    <row r="11396" spans="1:13" x14ac:dyDescent="0.2">
      <c r="A11396" t="s">
        <v>63</v>
      </c>
      <c r="B11396" s="144" t="s">
        <v>135</v>
      </c>
      <c r="C11396">
        <v>580</v>
      </c>
      <c r="D11396" t="str">
        <f>VLOOKUP(Oliusala[[#This Row],[postnumer]],Sveitarfelog[#All],4,FALSE)</f>
        <v>Fjallabyggð</v>
      </c>
      <c r="E11396" t="str">
        <f>VLOOKUP(Oliusala[[#This Row],[postnumer]],Sveitarfelog[#All],5,FALSE)</f>
        <v>Norðurland eystra</v>
      </c>
      <c r="F11396" t="s">
        <v>23</v>
      </c>
      <c r="G11396" t="s">
        <v>23</v>
      </c>
      <c r="H11396" s="1" t="s">
        <v>58</v>
      </c>
      <c r="I11396" s="1">
        <v>60369</v>
      </c>
      <c r="J11396" s="2">
        <f>VLOOKUP(Oliusala[[#This Row],[tegund]],Tegundir!$B$2:$D$19,3,FALSE)*Oliusala[[#This Row],[magn]]/1000</f>
        <v>48.898890000000009</v>
      </c>
      <c r="K11396">
        <v>2019</v>
      </c>
      <c r="L11396" t="s">
        <v>17</v>
      </c>
      <c r="M11396" s="144" t="s">
        <v>59</v>
      </c>
    </row>
    <row r="11397" spans="1:13" x14ac:dyDescent="0.2">
      <c r="A11397" t="s">
        <v>63</v>
      </c>
      <c r="B11397" s="144" t="s">
        <v>96</v>
      </c>
      <c r="C11397">
        <v>640</v>
      </c>
      <c r="D11397" t="str">
        <f>VLOOKUP(Oliusala[[#This Row],[postnumer]],Sveitarfelog[#All],4,FALSE)</f>
        <v>Norðurþing,Tjörneshreppur</v>
      </c>
      <c r="E11397" t="str">
        <f>VLOOKUP(Oliusala[[#This Row],[postnumer]],Sveitarfelog[#All],5,FALSE)</f>
        <v>Norðurland eystra</v>
      </c>
      <c r="F11397" t="s">
        <v>26</v>
      </c>
      <c r="G11397" t="s">
        <v>23</v>
      </c>
      <c r="H11397" s="1" t="s">
        <v>58</v>
      </c>
      <c r="I11397" s="1">
        <v>648</v>
      </c>
      <c r="J11397" s="2">
        <f>VLOOKUP(Oliusala[[#This Row],[tegund]],Tegundir!$B$2:$D$19,3,FALSE)*Oliusala[[#This Row],[magn]]/1000</f>
        <v>0.52488000000000001</v>
      </c>
      <c r="K11397">
        <v>2019</v>
      </c>
      <c r="L11397" t="s">
        <v>17</v>
      </c>
      <c r="M11397" s="144" t="s">
        <v>59</v>
      </c>
    </row>
    <row r="11398" spans="1:13" x14ac:dyDescent="0.2">
      <c r="A11398" t="s">
        <v>63</v>
      </c>
      <c r="B11398" s="144" t="s">
        <v>153</v>
      </c>
      <c r="C11398">
        <v>700</v>
      </c>
      <c r="D11398" t="str">
        <f>VLOOKUP(Oliusala[[#This Row],[postnumer]],Sveitarfelog[#All],4,FALSE)</f>
        <v>Fljótsdalshreppur,Múlaþing</v>
      </c>
      <c r="E11398" t="str">
        <f>VLOOKUP(Oliusala[[#This Row],[postnumer]],Sveitarfelog[#All],5,FALSE)</f>
        <v>Austurland</v>
      </c>
      <c r="F11398" t="s">
        <v>23</v>
      </c>
      <c r="G11398" t="s">
        <v>23</v>
      </c>
      <c r="H11398" t="s">
        <v>61</v>
      </c>
      <c r="I11398" s="1">
        <v>236554</v>
      </c>
      <c r="J11398" s="2">
        <f>VLOOKUP(Oliusala[[#This Row],[tegund]],Tegundir!$B$2:$D$19,3,FALSE)*Oliusala[[#This Row],[magn]]/1000</f>
        <v>191.60874000000001</v>
      </c>
      <c r="K11398">
        <v>2019</v>
      </c>
      <c r="L11398" t="s">
        <v>17</v>
      </c>
      <c r="M11398" s="144" t="s">
        <v>62</v>
      </c>
    </row>
    <row r="11399" spans="1:13" x14ac:dyDescent="0.2">
      <c r="A11399" t="s">
        <v>63</v>
      </c>
      <c r="B11399" s="144" t="s">
        <v>153</v>
      </c>
      <c r="C11399">
        <v>700</v>
      </c>
      <c r="D11399" t="str">
        <f>VLOOKUP(Oliusala[[#This Row],[postnumer]],Sveitarfelog[#All],4,FALSE)</f>
        <v>Fljótsdalshreppur,Múlaþing</v>
      </c>
      <c r="E11399" t="str">
        <f>VLOOKUP(Oliusala[[#This Row],[postnumer]],Sveitarfelog[#All],5,FALSE)</f>
        <v>Austurland</v>
      </c>
      <c r="F11399" t="s">
        <v>23</v>
      </c>
      <c r="G11399" t="s">
        <v>23</v>
      </c>
      <c r="H11399" t="s">
        <v>58</v>
      </c>
      <c r="I11399" s="1">
        <v>76041</v>
      </c>
      <c r="J11399" s="2">
        <f>VLOOKUP(Oliusala[[#This Row],[tegund]],Tegundir!$B$2:$D$19,3,FALSE)*Oliusala[[#This Row],[magn]]/1000</f>
        <v>61.593210000000006</v>
      </c>
      <c r="K11399">
        <v>2019</v>
      </c>
      <c r="L11399" t="s">
        <v>17</v>
      </c>
      <c r="M11399" s="144" t="s">
        <v>59</v>
      </c>
    </row>
    <row r="11400" spans="1:13" x14ac:dyDescent="0.2">
      <c r="A11400" t="s">
        <v>63</v>
      </c>
      <c r="B11400" s="144" t="s">
        <v>66</v>
      </c>
      <c r="C11400">
        <v>730</v>
      </c>
      <c r="D11400" t="str">
        <f>VLOOKUP(Oliusala[[#This Row],[postnumer]],Sveitarfelog[#All],4,FALSE)</f>
        <v>Fjarðabyggð</v>
      </c>
      <c r="E11400" t="str">
        <f>VLOOKUP(Oliusala[[#This Row],[postnumer]],Sveitarfelog[#All],5,FALSE)</f>
        <v>Austurland</v>
      </c>
      <c r="F11400" t="s">
        <v>26</v>
      </c>
      <c r="G11400" t="s">
        <v>23</v>
      </c>
      <c r="H11400" t="s">
        <v>58</v>
      </c>
      <c r="I11400" s="1">
        <v>2268</v>
      </c>
      <c r="J11400" s="2">
        <f>VLOOKUP(Oliusala[[#This Row],[tegund]],Tegundir!$B$2:$D$19,3,FALSE)*Oliusala[[#This Row],[magn]]/1000</f>
        <v>1.83708</v>
      </c>
      <c r="K11400">
        <v>2019</v>
      </c>
      <c r="L11400" t="s">
        <v>17</v>
      </c>
      <c r="M11400" s="144" t="s">
        <v>59</v>
      </c>
    </row>
    <row r="11401" spans="1:13" x14ac:dyDescent="0.2">
      <c r="A11401" t="s">
        <v>63</v>
      </c>
      <c r="B11401" s="144" t="s">
        <v>168</v>
      </c>
      <c r="C11401">
        <v>780</v>
      </c>
      <c r="D11401" t="str">
        <f>VLOOKUP(Oliusala[[#This Row],[postnumer]],Sveitarfelog[#All],4,FALSE)</f>
        <v>Sveitarfélagið Hornafjörður</v>
      </c>
      <c r="E11401" t="str">
        <f>VLOOKUP(Oliusala[[#This Row],[postnumer]],Sveitarfelog[#All],5,FALSE)</f>
        <v>Suðurland</v>
      </c>
      <c r="F11401" t="s">
        <v>23</v>
      </c>
      <c r="G11401" t="s">
        <v>23</v>
      </c>
      <c r="H11401" t="s">
        <v>61</v>
      </c>
      <c r="I11401" s="1">
        <v>3135</v>
      </c>
      <c r="J11401" s="2">
        <f>VLOOKUP(Oliusala[[#This Row],[tegund]],Tegundir!$B$2:$D$19,3,FALSE)*Oliusala[[#This Row],[magn]]/1000</f>
        <v>2.5393500000000002</v>
      </c>
      <c r="K11401">
        <v>2019</v>
      </c>
      <c r="L11401" t="s">
        <v>17</v>
      </c>
      <c r="M11401" s="144" t="s">
        <v>62</v>
      </c>
    </row>
    <row r="11402" spans="1:13" x14ac:dyDescent="0.2">
      <c r="A11402" t="s">
        <v>63</v>
      </c>
      <c r="B11402" s="144" t="s">
        <v>168</v>
      </c>
      <c r="C11402">
        <v>780</v>
      </c>
      <c r="D11402" t="str">
        <f>VLOOKUP(Oliusala[[#This Row],[postnumer]],Sveitarfelog[#All],4,FALSE)</f>
        <v>Sveitarfélagið Hornafjörður</v>
      </c>
      <c r="E11402" t="str">
        <f>VLOOKUP(Oliusala[[#This Row],[postnumer]],Sveitarfelog[#All],5,FALSE)</f>
        <v>Suðurland</v>
      </c>
      <c r="F11402" t="s">
        <v>23</v>
      </c>
      <c r="G11402" t="s">
        <v>23</v>
      </c>
      <c r="H11402" s="1" t="s">
        <v>58</v>
      </c>
      <c r="I11402" s="1">
        <v>72575</v>
      </c>
      <c r="J11402" s="2">
        <f>VLOOKUP(Oliusala[[#This Row],[tegund]],Tegundir!$B$2:$D$19,3,FALSE)*Oliusala[[#This Row],[magn]]/1000</f>
        <v>58.785750000000007</v>
      </c>
      <c r="K11402">
        <v>2019</v>
      </c>
      <c r="L11402" t="s">
        <v>17</v>
      </c>
      <c r="M11402" s="144" t="s">
        <v>59</v>
      </c>
    </row>
    <row r="11403" spans="1:13" x14ac:dyDescent="0.2">
      <c r="A11403" t="s">
        <v>63</v>
      </c>
      <c r="B11403" s="144" t="s">
        <v>168</v>
      </c>
      <c r="C11403">
        <v>780</v>
      </c>
      <c r="D11403" t="str">
        <f>VLOOKUP(Oliusala[[#This Row],[postnumer]],Sveitarfelog[#All],4,FALSE)</f>
        <v>Sveitarfélagið Hornafjörður</v>
      </c>
      <c r="E11403" t="str">
        <f>VLOOKUP(Oliusala[[#This Row],[postnumer]],Sveitarfelog[#All],5,FALSE)</f>
        <v>Suðurland</v>
      </c>
      <c r="F11403" t="s">
        <v>26</v>
      </c>
      <c r="G11403" t="s">
        <v>23</v>
      </c>
      <c r="H11403" s="1" t="s">
        <v>58</v>
      </c>
      <c r="I11403" s="1">
        <v>486</v>
      </c>
      <c r="J11403" s="2">
        <f>VLOOKUP(Oliusala[[#This Row],[tegund]],Tegundir!$B$2:$D$19,3,FALSE)*Oliusala[[#This Row],[magn]]/1000</f>
        <v>0.39366000000000001</v>
      </c>
      <c r="K11403">
        <v>2019</v>
      </c>
      <c r="L11403" t="s">
        <v>17</v>
      </c>
      <c r="M11403" s="144" t="s">
        <v>59</v>
      </c>
    </row>
    <row r="11404" spans="1:13" x14ac:dyDescent="0.2">
      <c r="A11404" t="s">
        <v>63</v>
      </c>
      <c r="B11404" s="144" t="s">
        <v>70</v>
      </c>
      <c r="C11404">
        <v>800</v>
      </c>
      <c r="D11404" t="str">
        <f>VLOOKUP(Oliusala[[#This Row],[postnumer]],Sveitarfelog[#All],4,FALSE)</f>
        <v>Flóahreppur,Sveitarfélagið Árborg</v>
      </c>
      <c r="E11404" t="str">
        <f>VLOOKUP(Oliusala[[#This Row],[postnumer]],Sveitarfelog[#All],5,FALSE)</f>
        <v>Suðurland</v>
      </c>
      <c r="F11404" t="s">
        <v>26</v>
      </c>
      <c r="G11404" t="s">
        <v>23</v>
      </c>
      <c r="H11404" t="s">
        <v>58</v>
      </c>
      <c r="I11404" s="1">
        <v>1134</v>
      </c>
      <c r="J11404" s="2">
        <f>VLOOKUP(Oliusala[[#This Row],[tegund]],Tegundir!$B$2:$D$19,3,FALSE)*Oliusala[[#This Row],[magn]]/1000</f>
        <v>0.91854000000000002</v>
      </c>
      <c r="K11404">
        <v>2019</v>
      </c>
      <c r="L11404" t="s">
        <v>17</v>
      </c>
      <c r="M11404" s="144" t="s">
        <v>59</v>
      </c>
    </row>
    <row r="11405" spans="1:13" x14ac:dyDescent="0.2">
      <c r="A11405" t="s">
        <v>63</v>
      </c>
      <c r="B11405" s="144" t="s">
        <v>65</v>
      </c>
      <c r="C11405">
        <v>900</v>
      </c>
      <c r="D11405" t="str">
        <f>VLOOKUP(Oliusala[[#This Row],[postnumer]],Sveitarfelog[#All],4,FALSE)</f>
        <v>Vestmannaeyjabær</v>
      </c>
      <c r="E11405" t="str">
        <f>VLOOKUP(Oliusala[[#This Row],[postnumer]],Sveitarfelog[#All],5,FALSE)</f>
        <v>Suðurland</v>
      </c>
      <c r="F11405" t="s">
        <v>26</v>
      </c>
      <c r="G11405" t="s">
        <v>23</v>
      </c>
      <c r="H11405" t="s">
        <v>58</v>
      </c>
      <c r="I11405" s="1">
        <v>147</v>
      </c>
      <c r="J11405" s="2">
        <f>VLOOKUP(Oliusala[[#This Row],[tegund]],Tegundir!$B$2:$D$19,3,FALSE)*Oliusala[[#This Row],[magn]]/1000</f>
        <v>0.11907000000000001</v>
      </c>
      <c r="K11405">
        <v>2019</v>
      </c>
      <c r="L11405" t="s">
        <v>17</v>
      </c>
      <c r="M11405" s="144" t="s">
        <v>59</v>
      </c>
    </row>
    <row r="11406" spans="1:13" x14ac:dyDescent="0.2">
      <c r="A11406" t="s">
        <v>63</v>
      </c>
      <c r="B11406" s="144" t="s">
        <v>196</v>
      </c>
      <c r="C11406">
        <v>900</v>
      </c>
      <c r="D11406" t="str">
        <f>VLOOKUP(Oliusala[[#This Row],[postnumer]],Sveitarfelog[#All],4,FALSE)</f>
        <v>Vestmannaeyjabær</v>
      </c>
      <c r="E11406" t="str">
        <f>VLOOKUP(Oliusala[[#This Row],[postnumer]],Sveitarfelog[#All],5,FALSE)</f>
        <v>Suðurland</v>
      </c>
      <c r="F11406" t="s">
        <v>23</v>
      </c>
      <c r="G11406" t="s">
        <v>23</v>
      </c>
      <c r="H11406" t="s">
        <v>58</v>
      </c>
      <c r="I11406" s="1">
        <v>20961</v>
      </c>
      <c r="J11406" s="2">
        <f>VLOOKUP(Oliusala[[#This Row],[tegund]],Tegundir!$B$2:$D$19,3,FALSE)*Oliusala[[#This Row],[magn]]/1000</f>
        <v>16.97841</v>
      </c>
      <c r="K11406">
        <v>2019</v>
      </c>
      <c r="L11406" t="s">
        <v>17</v>
      </c>
      <c r="M11406" s="144" t="s">
        <v>59</v>
      </c>
    </row>
    <row r="11407" spans="1:13" x14ac:dyDescent="0.2">
      <c r="A11407" t="s">
        <v>57</v>
      </c>
      <c r="B11407" s="144" t="s">
        <v>5</v>
      </c>
      <c r="C11407">
        <v>101</v>
      </c>
      <c r="D11407" t="str">
        <f>VLOOKUP(Oliusala[[#This Row],[postnumer]],Sveitarfelog[#All],4,FALSE)</f>
        <v>Garðabær,Hafnarfjarðarkaupstaður,Kópavogsbær,Reykjavíkurborg,Seltjarnarnesbær</v>
      </c>
      <c r="E11407" t="str">
        <f>VLOOKUP(Oliusala[[#This Row],[postnumer]],Sveitarfelog[#All],5,FALSE)</f>
        <v>Höfuðborgarsvæðið</v>
      </c>
      <c r="F11407" t="s">
        <v>24</v>
      </c>
      <c r="G11407" t="s">
        <v>24</v>
      </c>
      <c r="H11407" s="1" t="s">
        <v>60</v>
      </c>
      <c r="I11407" s="1">
        <v>331599</v>
      </c>
      <c r="J11407" s="2">
        <f>VLOOKUP(Oliusala[[#This Row],[tegund]],Tegundir!$B$2:$D$19,3,FALSE)*Oliusala[[#This Row],[magn]]/1000</f>
        <v>286.83313500000003</v>
      </c>
      <c r="K11407">
        <v>2019</v>
      </c>
      <c r="L11407" t="s">
        <v>18</v>
      </c>
      <c r="M11407" s="144" t="s">
        <v>59</v>
      </c>
    </row>
    <row r="11408" spans="1:13" x14ac:dyDescent="0.2">
      <c r="A11408" t="s">
        <v>57</v>
      </c>
      <c r="B11408" s="144" t="s">
        <v>5</v>
      </c>
      <c r="C11408">
        <v>101</v>
      </c>
      <c r="D11408" t="str">
        <f>VLOOKUP(Oliusala[[#This Row],[postnumer]],Sveitarfelog[#All],4,FALSE)</f>
        <v>Garðabær,Hafnarfjarðarkaupstaður,Kópavogsbær,Reykjavíkurborg,Seltjarnarnesbær</v>
      </c>
      <c r="E11408" t="str">
        <f>VLOOKUP(Oliusala[[#This Row],[postnumer]],Sveitarfelog[#All],5,FALSE)</f>
        <v>Höfuðborgarsvæðið</v>
      </c>
      <c r="F11408" t="s">
        <v>24</v>
      </c>
      <c r="G11408" t="s">
        <v>24</v>
      </c>
      <c r="H11408" t="s">
        <v>58</v>
      </c>
      <c r="I11408" s="1">
        <v>5490010</v>
      </c>
      <c r="J11408" s="2">
        <f>VLOOKUP(Oliusala[[#This Row],[tegund]],Tegundir!$B$2:$D$19,3,FALSE)*Oliusala[[#This Row],[magn]]/1000</f>
        <v>4748.8586500000001</v>
      </c>
      <c r="K11408">
        <v>2019</v>
      </c>
      <c r="L11408" t="s">
        <v>18</v>
      </c>
      <c r="M11408" s="144" t="s">
        <v>59</v>
      </c>
    </row>
    <row r="11409" spans="1:15" x14ac:dyDescent="0.2">
      <c r="A11409" t="s">
        <v>57</v>
      </c>
      <c r="B11409" s="144" t="s">
        <v>5</v>
      </c>
      <c r="C11409">
        <v>101</v>
      </c>
      <c r="D11409" t="str">
        <f>VLOOKUP(Oliusala[[#This Row],[postnumer]],Sveitarfelog[#All],4,FALSE)</f>
        <v>Garðabær,Hafnarfjarðarkaupstaður,Kópavogsbær,Reykjavíkurborg,Seltjarnarnesbær</v>
      </c>
      <c r="E11409" t="str">
        <f>VLOOKUP(Oliusala[[#This Row],[postnumer]],Sveitarfelog[#All],5,FALSE)</f>
        <v>Höfuðborgarsvæðið</v>
      </c>
      <c r="F11409" t="s">
        <v>27</v>
      </c>
      <c r="G11409" t="s">
        <v>24</v>
      </c>
      <c r="H11409" s="1" t="s">
        <v>58</v>
      </c>
      <c r="I11409" s="1">
        <v>11539002</v>
      </c>
      <c r="J11409" s="2">
        <f>VLOOKUP(Oliusala[[#This Row],[tegund]],Tegundir!$B$2:$D$19,3,FALSE)*Oliusala[[#This Row],[magn]]/1000</f>
        <v>9981.2367300000005</v>
      </c>
      <c r="K11409">
        <v>2019</v>
      </c>
      <c r="L11409" t="s">
        <v>19</v>
      </c>
      <c r="M11409" s="144" t="s">
        <v>59</v>
      </c>
      <c r="O11409" s="144" t="s">
        <v>1998</v>
      </c>
    </row>
    <row r="11410" spans="1:15" x14ac:dyDescent="0.2">
      <c r="A11410" t="s">
        <v>57</v>
      </c>
      <c r="B11410" s="144" t="s">
        <v>5</v>
      </c>
      <c r="C11410">
        <v>101</v>
      </c>
      <c r="D11410" t="str">
        <f>VLOOKUP(Oliusala[[#This Row],[postnumer]],Sveitarfelog[#All],4,FALSE)</f>
        <v>Garðabær,Hafnarfjarðarkaupstaður,Kópavogsbær,Reykjavíkurborg,Seltjarnarnesbær</v>
      </c>
      <c r="E11410" t="str">
        <f>VLOOKUP(Oliusala[[#This Row],[postnumer]],Sveitarfelog[#All],5,FALSE)</f>
        <v>Höfuðborgarsvæðið</v>
      </c>
      <c r="F11410" t="s">
        <v>27</v>
      </c>
      <c r="G11410" t="s">
        <v>24</v>
      </c>
      <c r="H11410" s="1" t="s">
        <v>60</v>
      </c>
      <c r="I11410" s="1">
        <v>465282</v>
      </c>
      <c r="J11410" s="2">
        <f>VLOOKUP(Oliusala[[#This Row],[tegund]],Tegundir!$B$2:$D$19,3,FALSE)*Oliusala[[#This Row],[magn]]/1000</f>
        <v>402.46893</v>
      </c>
      <c r="K11410">
        <v>2019</v>
      </c>
      <c r="L11410" t="s">
        <v>19</v>
      </c>
      <c r="M11410" s="144" t="s">
        <v>59</v>
      </c>
      <c r="O11410" s="144" t="s">
        <v>1998</v>
      </c>
    </row>
    <row r="11411" spans="1:15" x14ac:dyDescent="0.2">
      <c r="A11411" t="s">
        <v>57</v>
      </c>
      <c r="B11411" s="144" t="s">
        <v>5</v>
      </c>
      <c r="C11411">
        <v>101</v>
      </c>
      <c r="D11411" t="str">
        <f>VLOOKUP(Oliusala[[#This Row],[postnumer]],Sveitarfelog[#All],4,FALSE)</f>
        <v>Garðabær,Hafnarfjarðarkaupstaður,Kópavogsbær,Reykjavíkurborg,Seltjarnarnesbær</v>
      </c>
      <c r="E11411" t="str">
        <f>VLOOKUP(Oliusala[[#This Row],[postnumer]],Sveitarfelog[#All],5,FALSE)</f>
        <v>Höfuðborgarsvæðið</v>
      </c>
      <c r="F11411" t="s">
        <v>29</v>
      </c>
      <c r="G11411" t="s">
        <v>24</v>
      </c>
      <c r="H11411" t="s">
        <v>58</v>
      </c>
      <c r="I11411" s="1">
        <v>2252744</v>
      </c>
      <c r="J11411" s="2">
        <f>VLOOKUP(Oliusala[[#This Row],[tegund]],Tegundir!$B$2:$D$19,3,FALSE)*Oliusala[[#This Row],[magn]]/1000</f>
        <v>1948.62356</v>
      </c>
      <c r="K11411">
        <v>2019</v>
      </c>
      <c r="L11411" t="s">
        <v>19</v>
      </c>
      <c r="M11411" s="144" t="s">
        <v>59</v>
      </c>
      <c r="O11411" s="144" t="s">
        <v>1998</v>
      </c>
    </row>
    <row r="11412" spans="1:15" x14ac:dyDescent="0.2">
      <c r="A11412" t="s">
        <v>57</v>
      </c>
      <c r="B11412" s="144" t="s">
        <v>5</v>
      </c>
      <c r="C11412">
        <v>101</v>
      </c>
      <c r="D11412" t="str">
        <f>VLOOKUP(Oliusala[[#This Row],[postnumer]],Sveitarfelog[#All],4,FALSE)</f>
        <v>Garðabær,Hafnarfjarðarkaupstaður,Kópavogsbær,Reykjavíkurborg,Seltjarnarnesbær</v>
      </c>
      <c r="E11412" t="str">
        <f>VLOOKUP(Oliusala[[#This Row],[postnumer]],Sveitarfelog[#All],5,FALSE)</f>
        <v>Höfuðborgarsvæðið</v>
      </c>
      <c r="F11412" t="s">
        <v>29</v>
      </c>
      <c r="G11412" t="s">
        <v>24</v>
      </c>
      <c r="H11412" t="s">
        <v>60</v>
      </c>
      <c r="I11412" s="1">
        <v>295778</v>
      </c>
      <c r="J11412" s="2">
        <f>VLOOKUP(Oliusala[[#This Row],[tegund]],Tegundir!$B$2:$D$19,3,FALSE)*Oliusala[[#This Row],[magn]]/1000</f>
        <v>255.84797</v>
      </c>
      <c r="K11412">
        <v>2019</v>
      </c>
      <c r="L11412" t="s">
        <v>19</v>
      </c>
      <c r="M11412" s="144" t="s">
        <v>59</v>
      </c>
      <c r="O11412" s="144" t="s">
        <v>1998</v>
      </c>
    </row>
    <row r="11413" spans="1:15" x14ac:dyDescent="0.2">
      <c r="A11413" t="s">
        <v>57</v>
      </c>
      <c r="B11413" s="144" t="s">
        <v>5</v>
      </c>
      <c r="C11413">
        <v>101</v>
      </c>
      <c r="D11413" t="str">
        <f>VLOOKUP(Oliusala[[#This Row],[postnumer]],Sveitarfelog[#All],4,FALSE)</f>
        <v>Garðabær,Hafnarfjarðarkaupstaður,Kópavogsbær,Reykjavíkurborg,Seltjarnarnesbær</v>
      </c>
      <c r="E11413" t="str">
        <f>VLOOKUP(Oliusala[[#This Row],[postnumer]],Sveitarfelog[#All],5,FALSE)</f>
        <v>Höfuðborgarsvæðið</v>
      </c>
      <c r="F11413" t="s">
        <v>30</v>
      </c>
      <c r="G11413" t="s">
        <v>24</v>
      </c>
      <c r="H11413" t="s">
        <v>58</v>
      </c>
      <c r="I11413" s="1">
        <v>1174283</v>
      </c>
      <c r="J11413" s="2">
        <f>VLOOKUP(Oliusala[[#This Row],[tegund]],Tegundir!$B$2:$D$19,3,FALSE)*Oliusala[[#This Row],[magn]]/1000</f>
        <v>1015.7547950000001</v>
      </c>
      <c r="K11413">
        <v>2019</v>
      </c>
      <c r="L11413" t="s">
        <v>19</v>
      </c>
      <c r="M11413" s="144" t="s">
        <v>59</v>
      </c>
      <c r="O11413" s="144" t="s">
        <v>1998</v>
      </c>
    </row>
    <row r="11414" spans="1:15" x14ac:dyDescent="0.2">
      <c r="A11414" t="s">
        <v>57</v>
      </c>
      <c r="B11414" s="144" t="s">
        <v>5</v>
      </c>
      <c r="C11414">
        <v>101</v>
      </c>
      <c r="D11414" t="str">
        <f>VLOOKUP(Oliusala[[#This Row],[postnumer]],Sveitarfelog[#All],4,FALSE)</f>
        <v>Garðabær,Hafnarfjarðarkaupstaður,Kópavogsbær,Reykjavíkurborg,Seltjarnarnesbær</v>
      </c>
      <c r="E11414" t="str">
        <f>VLOOKUP(Oliusala[[#This Row],[postnumer]],Sveitarfelog[#All],5,FALSE)</f>
        <v>Höfuðborgarsvæðið</v>
      </c>
      <c r="F11414" t="s">
        <v>24</v>
      </c>
      <c r="G11414" t="s">
        <v>24</v>
      </c>
      <c r="H11414" t="s">
        <v>58</v>
      </c>
      <c r="I11414" s="1">
        <v>2499949</v>
      </c>
      <c r="J11414" s="2">
        <f>VLOOKUP(Oliusala[[#This Row],[tegund]],Tegundir!$B$2:$D$19,3,FALSE)*Oliusala[[#This Row],[magn]]/1000</f>
        <v>2162.4558849999999</v>
      </c>
      <c r="K11414">
        <v>2019</v>
      </c>
      <c r="L11414" t="s">
        <v>18</v>
      </c>
      <c r="M11414" s="144" t="s">
        <v>59</v>
      </c>
    </row>
    <row r="11415" spans="1:15" x14ac:dyDescent="0.2">
      <c r="A11415" t="s">
        <v>57</v>
      </c>
      <c r="B11415" s="144" t="s">
        <v>5</v>
      </c>
      <c r="C11415">
        <v>101</v>
      </c>
      <c r="D11415" t="str">
        <f>VLOOKUP(Oliusala[[#This Row],[postnumer]],Sveitarfelog[#All],4,FALSE)</f>
        <v>Garðabær,Hafnarfjarðarkaupstaður,Kópavogsbær,Reykjavíkurborg,Seltjarnarnesbær</v>
      </c>
      <c r="E11415" t="str">
        <f>VLOOKUP(Oliusala[[#This Row],[postnumer]],Sveitarfelog[#All],5,FALSE)</f>
        <v>Höfuðborgarsvæðið</v>
      </c>
      <c r="F11415" t="s">
        <v>27</v>
      </c>
      <c r="G11415" t="s">
        <v>24</v>
      </c>
      <c r="H11415" s="1" t="s">
        <v>58</v>
      </c>
      <c r="I11415" s="1">
        <v>5471833</v>
      </c>
      <c r="J11415" s="2">
        <f>VLOOKUP(Oliusala[[#This Row],[tegund]],Tegundir!$B$2:$D$19,3,FALSE)*Oliusala[[#This Row],[magn]]/1000</f>
        <v>4733.1355450000001</v>
      </c>
      <c r="K11415">
        <v>2019</v>
      </c>
      <c r="L11415" t="s">
        <v>19</v>
      </c>
      <c r="M11415" s="144" t="s">
        <v>59</v>
      </c>
      <c r="O11415" s="144" t="s">
        <v>1998</v>
      </c>
    </row>
    <row r="11416" spans="1:15" x14ac:dyDescent="0.2">
      <c r="A11416" t="s">
        <v>57</v>
      </c>
      <c r="B11416" s="144" t="s">
        <v>5</v>
      </c>
      <c r="C11416">
        <v>101</v>
      </c>
      <c r="D11416" t="str">
        <f>VLOOKUP(Oliusala[[#This Row],[postnumer]],Sveitarfelog[#All],4,FALSE)</f>
        <v>Garðabær,Hafnarfjarðarkaupstaður,Kópavogsbær,Reykjavíkurborg,Seltjarnarnesbær</v>
      </c>
      <c r="E11416" t="str">
        <f>VLOOKUP(Oliusala[[#This Row],[postnumer]],Sveitarfelog[#All],5,FALSE)</f>
        <v>Höfuðborgarsvæðið</v>
      </c>
      <c r="F11416" t="s">
        <v>29</v>
      </c>
      <c r="G11416" t="s">
        <v>24</v>
      </c>
      <c r="H11416" s="1" t="s">
        <v>58</v>
      </c>
      <c r="I11416" s="1">
        <v>2721317</v>
      </c>
      <c r="J11416" s="2">
        <f>VLOOKUP(Oliusala[[#This Row],[tegund]],Tegundir!$B$2:$D$19,3,FALSE)*Oliusala[[#This Row],[magn]]/1000</f>
        <v>2353.9392050000001</v>
      </c>
      <c r="K11416">
        <v>2019</v>
      </c>
      <c r="L11416" t="s">
        <v>19</v>
      </c>
      <c r="M11416" s="144" t="s">
        <v>59</v>
      </c>
      <c r="O11416" s="144" t="s">
        <v>1998</v>
      </c>
    </row>
    <row r="11417" spans="1:15" x14ac:dyDescent="0.2">
      <c r="A11417" t="s">
        <v>57</v>
      </c>
      <c r="B11417" s="144" t="s">
        <v>5</v>
      </c>
      <c r="C11417">
        <v>101</v>
      </c>
      <c r="D11417" t="str">
        <f>VLOOKUP(Oliusala[[#This Row],[postnumer]],Sveitarfelog[#All],4,FALSE)</f>
        <v>Garðabær,Hafnarfjarðarkaupstaður,Kópavogsbær,Reykjavíkurborg,Seltjarnarnesbær</v>
      </c>
      <c r="E11417" t="str">
        <f>VLOOKUP(Oliusala[[#This Row],[postnumer]],Sveitarfelog[#All],5,FALSE)</f>
        <v>Höfuðborgarsvæðið</v>
      </c>
      <c r="F11417" t="s">
        <v>30</v>
      </c>
      <c r="G11417" t="s">
        <v>24</v>
      </c>
      <c r="H11417" s="1" t="s">
        <v>58</v>
      </c>
      <c r="I11417" s="1">
        <v>12878</v>
      </c>
      <c r="J11417" s="2">
        <f>VLOOKUP(Oliusala[[#This Row],[tegund]],Tegundir!$B$2:$D$19,3,FALSE)*Oliusala[[#This Row],[magn]]/1000</f>
        <v>11.139469999999999</v>
      </c>
      <c r="K11417">
        <v>2019</v>
      </c>
      <c r="L11417" t="s">
        <v>19</v>
      </c>
      <c r="M11417" s="144" t="s">
        <v>59</v>
      </c>
      <c r="O11417" s="144" t="s">
        <v>1998</v>
      </c>
    </row>
    <row r="11418" spans="1:15" x14ac:dyDescent="0.2">
      <c r="A11418" t="s">
        <v>57</v>
      </c>
      <c r="B11418" s="144" t="s">
        <v>5</v>
      </c>
      <c r="C11418">
        <v>101</v>
      </c>
      <c r="D11418" t="str">
        <f>VLOOKUP(Oliusala[[#This Row],[postnumer]],Sveitarfelog[#All],4,FALSE)</f>
        <v>Garðabær,Hafnarfjarðarkaupstaður,Kópavogsbær,Reykjavíkurborg,Seltjarnarnesbær</v>
      </c>
      <c r="E11418" t="str">
        <f>VLOOKUP(Oliusala[[#This Row],[postnumer]],Sveitarfelog[#All],5,FALSE)</f>
        <v>Höfuðborgarsvæðið</v>
      </c>
      <c r="F11418" t="s">
        <v>24</v>
      </c>
      <c r="G11418" t="s">
        <v>24</v>
      </c>
      <c r="H11418" t="s">
        <v>58</v>
      </c>
      <c r="I11418" s="1">
        <v>17009124</v>
      </c>
      <c r="J11418" s="2">
        <f>VLOOKUP(Oliusala[[#This Row],[tegund]],Tegundir!$B$2:$D$19,3,FALSE)*Oliusala[[#This Row],[magn]]/1000</f>
        <v>14712.892260000001</v>
      </c>
      <c r="K11418">
        <v>2019</v>
      </c>
      <c r="L11418" t="s">
        <v>18</v>
      </c>
      <c r="M11418" s="144" t="s">
        <v>59</v>
      </c>
    </row>
    <row r="11419" spans="1:15" x14ac:dyDescent="0.2">
      <c r="A11419" t="s">
        <v>57</v>
      </c>
      <c r="B11419" s="144" t="s">
        <v>5</v>
      </c>
      <c r="C11419">
        <v>101</v>
      </c>
      <c r="D11419" t="str">
        <f>VLOOKUP(Oliusala[[#This Row],[postnumer]],Sveitarfelog[#All],4,FALSE)</f>
        <v>Garðabær,Hafnarfjarðarkaupstaður,Kópavogsbær,Reykjavíkurborg,Seltjarnarnesbær</v>
      </c>
      <c r="E11419" t="str">
        <f>VLOOKUP(Oliusala[[#This Row],[postnumer]],Sveitarfelog[#All],5,FALSE)</f>
        <v>Höfuðborgarsvæðið</v>
      </c>
      <c r="F11419" t="s">
        <v>27</v>
      </c>
      <c r="G11419" t="s">
        <v>24</v>
      </c>
      <c r="H11419" t="s">
        <v>58</v>
      </c>
      <c r="I11419" s="1">
        <v>3371878</v>
      </c>
      <c r="J11419" s="2">
        <f>VLOOKUP(Oliusala[[#This Row],[tegund]],Tegundir!$B$2:$D$19,3,FALSE)*Oliusala[[#This Row],[magn]]/1000</f>
        <v>2916.6744699999999</v>
      </c>
      <c r="K11419">
        <v>2019</v>
      </c>
      <c r="L11419" t="s">
        <v>19</v>
      </c>
      <c r="M11419" s="144" t="s">
        <v>59</v>
      </c>
      <c r="O11419" s="144" t="s">
        <v>1998</v>
      </c>
    </row>
    <row r="11420" spans="1:15" x14ac:dyDescent="0.2">
      <c r="A11420" t="s">
        <v>57</v>
      </c>
      <c r="B11420" s="144" t="s">
        <v>5</v>
      </c>
      <c r="C11420">
        <v>101</v>
      </c>
      <c r="D11420" t="str">
        <f>VLOOKUP(Oliusala[[#This Row],[postnumer]],Sveitarfelog[#All],4,FALSE)</f>
        <v>Garðabær,Hafnarfjarðarkaupstaður,Kópavogsbær,Reykjavíkurborg,Seltjarnarnesbær</v>
      </c>
      <c r="E11420" t="str">
        <f>VLOOKUP(Oliusala[[#This Row],[postnumer]],Sveitarfelog[#All],5,FALSE)</f>
        <v>Höfuðborgarsvæðið</v>
      </c>
      <c r="F11420" t="s">
        <v>29</v>
      </c>
      <c r="G11420" t="s">
        <v>24</v>
      </c>
      <c r="H11420" t="s">
        <v>58</v>
      </c>
      <c r="I11420" s="1">
        <v>2687171</v>
      </c>
      <c r="J11420" s="2">
        <f>VLOOKUP(Oliusala[[#This Row],[tegund]],Tegundir!$B$2:$D$19,3,FALSE)*Oliusala[[#This Row],[magn]]/1000</f>
        <v>2324.4029150000001</v>
      </c>
      <c r="K11420">
        <v>2019</v>
      </c>
      <c r="L11420" t="s">
        <v>19</v>
      </c>
      <c r="M11420" s="144" t="s">
        <v>59</v>
      </c>
      <c r="O11420" s="144" t="s">
        <v>1998</v>
      </c>
    </row>
    <row r="11421" spans="1:15" x14ac:dyDescent="0.2">
      <c r="A11421" t="s">
        <v>57</v>
      </c>
      <c r="B11421" s="144" t="s">
        <v>5</v>
      </c>
      <c r="C11421">
        <v>101</v>
      </c>
      <c r="D11421" t="str">
        <f>VLOOKUP(Oliusala[[#This Row],[postnumer]],Sveitarfelog[#All],4,FALSE)</f>
        <v>Garðabær,Hafnarfjarðarkaupstaður,Kópavogsbær,Reykjavíkurborg,Seltjarnarnesbær</v>
      </c>
      <c r="E11421" t="str">
        <f>VLOOKUP(Oliusala[[#This Row],[postnumer]],Sveitarfelog[#All],5,FALSE)</f>
        <v>Höfuðborgarsvæðið</v>
      </c>
      <c r="F11421" t="s">
        <v>30</v>
      </c>
      <c r="G11421" t="s">
        <v>24</v>
      </c>
      <c r="H11421" t="s">
        <v>58</v>
      </c>
      <c r="I11421" s="1">
        <v>1360550</v>
      </c>
      <c r="J11421" s="2">
        <f>VLOOKUP(Oliusala[[#This Row],[tegund]],Tegundir!$B$2:$D$19,3,FALSE)*Oliusala[[#This Row],[magn]]/1000</f>
        <v>1176.8757499999999</v>
      </c>
      <c r="K11421">
        <v>2019</v>
      </c>
      <c r="L11421" t="s">
        <v>19</v>
      </c>
      <c r="M11421" s="144" t="s">
        <v>59</v>
      </c>
      <c r="O11421" s="144" t="s">
        <v>1998</v>
      </c>
    </row>
    <row r="11422" spans="1:15" x14ac:dyDescent="0.2">
      <c r="A11422" t="s">
        <v>63</v>
      </c>
      <c r="B11422" s="144" t="s">
        <v>5</v>
      </c>
      <c r="C11422">
        <v>101</v>
      </c>
      <c r="D11422" t="str">
        <f>VLOOKUP(Oliusala[[#This Row],[postnumer]],Sveitarfelog[#All],4,FALSE)</f>
        <v>Garðabær,Hafnarfjarðarkaupstaður,Kópavogsbær,Reykjavíkurborg,Seltjarnarnesbær</v>
      </c>
      <c r="E11422" t="str">
        <f>VLOOKUP(Oliusala[[#This Row],[postnumer]],Sveitarfelog[#All],5,FALSE)</f>
        <v>Höfuðborgarsvæðið</v>
      </c>
      <c r="F11422" t="s">
        <v>24</v>
      </c>
      <c r="G11422" t="s">
        <v>24</v>
      </c>
      <c r="H11422" t="s">
        <v>58</v>
      </c>
      <c r="I11422" s="1">
        <v>13618846</v>
      </c>
      <c r="J11422" s="2">
        <f>VLOOKUP(Oliusala[[#This Row],[tegund]],Tegundir!$B$2:$D$19,3,FALSE)*Oliusala[[#This Row],[magn]]/1000</f>
        <v>11780.30179</v>
      </c>
      <c r="K11422">
        <v>2019</v>
      </c>
      <c r="L11422" t="s">
        <v>18</v>
      </c>
      <c r="M11422" s="144" t="s">
        <v>59</v>
      </c>
    </row>
    <row r="11423" spans="1:15" x14ac:dyDescent="0.2">
      <c r="A11423" t="s">
        <v>63</v>
      </c>
      <c r="B11423" s="144" t="s">
        <v>5</v>
      </c>
      <c r="C11423">
        <v>101</v>
      </c>
      <c r="D11423" t="str">
        <f>VLOOKUP(Oliusala[[#This Row],[postnumer]],Sveitarfelog[#All],4,FALSE)</f>
        <v>Garðabær,Hafnarfjarðarkaupstaður,Kópavogsbær,Reykjavíkurborg,Seltjarnarnesbær</v>
      </c>
      <c r="E11423" t="str">
        <f>VLOOKUP(Oliusala[[#This Row],[postnumer]],Sveitarfelog[#All],5,FALSE)</f>
        <v>Höfuðborgarsvæðið</v>
      </c>
      <c r="F11423" t="s">
        <v>24</v>
      </c>
      <c r="G11423" t="s">
        <v>24</v>
      </c>
      <c r="H11423" t="s">
        <v>58</v>
      </c>
      <c r="I11423" s="1">
        <v>1474352</v>
      </c>
      <c r="J11423" s="2">
        <f>VLOOKUP(Oliusala[[#This Row],[tegund]],Tegundir!$B$2:$D$19,3,FALSE)*Oliusala[[#This Row],[magn]]/1000</f>
        <v>1275.31448</v>
      </c>
      <c r="K11423">
        <v>2019</v>
      </c>
      <c r="L11423" t="s">
        <v>18</v>
      </c>
      <c r="M11423" s="144" t="s">
        <v>59</v>
      </c>
    </row>
    <row r="11424" spans="1:15" x14ac:dyDescent="0.2">
      <c r="A11424" t="s">
        <v>63</v>
      </c>
      <c r="B11424" s="144" t="s">
        <v>5</v>
      </c>
      <c r="C11424">
        <v>101</v>
      </c>
      <c r="D11424" t="str">
        <f>VLOOKUP(Oliusala[[#This Row],[postnumer]],Sveitarfelog[#All],4,FALSE)</f>
        <v>Garðabær,Hafnarfjarðarkaupstaður,Kópavogsbær,Reykjavíkurborg,Seltjarnarnesbær</v>
      </c>
      <c r="E11424" t="str">
        <f>VLOOKUP(Oliusala[[#This Row],[postnumer]],Sveitarfelog[#All],5,FALSE)</f>
        <v>Höfuðborgarsvæðið</v>
      </c>
      <c r="F11424" t="s">
        <v>24</v>
      </c>
      <c r="G11424" t="s">
        <v>24</v>
      </c>
      <c r="H11424" s="1" t="s">
        <v>58</v>
      </c>
      <c r="I11424" s="1">
        <v>821362</v>
      </c>
      <c r="J11424" s="2">
        <f>VLOOKUP(Oliusala[[#This Row],[tegund]],Tegundir!$B$2:$D$19,3,FALSE)*Oliusala[[#This Row],[magn]]/1000</f>
        <v>710.47812999999996</v>
      </c>
      <c r="K11424">
        <v>2019</v>
      </c>
      <c r="L11424" t="s">
        <v>18</v>
      </c>
      <c r="M11424" s="144" t="s">
        <v>59</v>
      </c>
    </row>
    <row r="11425" spans="1:13" x14ac:dyDescent="0.2">
      <c r="A11425" t="s">
        <v>63</v>
      </c>
      <c r="B11425" s="144" t="s">
        <v>5</v>
      </c>
      <c r="C11425">
        <v>101</v>
      </c>
      <c r="D11425" t="str">
        <f>VLOOKUP(Oliusala[[#This Row],[postnumer]],Sveitarfelog[#All],4,FALSE)</f>
        <v>Garðabær,Hafnarfjarðarkaupstaður,Kópavogsbær,Reykjavíkurborg,Seltjarnarnesbær</v>
      </c>
      <c r="E11425" t="str">
        <f>VLOOKUP(Oliusala[[#This Row],[postnumer]],Sveitarfelog[#All],5,FALSE)</f>
        <v>Höfuðborgarsvæðið</v>
      </c>
      <c r="F11425" t="s">
        <v>24</v>
      </c>
      <c r="G11425" t="s">
        <v>24</v>
      </c>
      <c r="H11425" s="1" t="s">
        <v>58</v>
      </c>
      <c r="I11425" s="1">
        <v>216654</v>
      </c>
      <c r="J11425" s="2">
        <f>VLOOKUP(Oliusala[[#This Row],[tegund]],Tegundir!$B$2:$D$19,3,FALSE)*Oliusala[[#This Row],[magn]]/1000</f>
        <v>187.40571</v>
      </c>
      <c r="K11425">
        <v>2019</v>
      </c>
      <c r="L11425" t="s">
        <v>18</v>
      </c>
      <c r="M11425" s="144" t="s">
        <v>59</v>
      </c>
    </row>
    <row r="11426" spans="1:13" x14ac:dyDescent="0.2">
      <c r="A11426" t="s">
        <v>63</v>
      </c>
      <c r="B11426" s="144" t="s">
        <v>5</v>
      </c>
      <c r="C11426">
        <v>101</v>
      </c>
      <c r="D11426" t="str">
        <f>VLOOKUP(Oliusala[[#This Row],[postnumer]],Sveitarfelog[#All],4,FALSE)</f>
        <v>Garðabær,Hafnarfjarðarkaupstaður,Kópavogsbær,Reykjavíkurborg,Seltjarnarnesbær</v>
      </c>
      <c r="E11426" t="str">
        <f>VLOOKUP(Oliusala[[#This Row],[postnumer]],Sveitarfelog[#All],5,FALSE)</f>
        <v>Höfuðborgarsvæðið</v>
      </c>
      <c r="F11426" t="s">
        <v>24</v>
      </c>
      <c r="G11426" t="s">
        <v>24</v>
      </c>
      <c r="H11426" s="1" t="s">
        <v>58</v>
      </c>
      <c r="I11426" s="1">
        <v>1794752</v>
      </c>
      <c r="J11426" s="2">
        <f>VLOOKUP(Oliusala[[#This Row],[tegund]],Tegundir!$B$2:$D$19,3,FALSE)*Oliusala[[#This Row],[magn]]/1000</f>
        <v>1552.46048</v>
      </c>
      <c r="K11426">
        <v>2019</v>
      </c>
      <c r="L11426" t="s">
        <v>18</v>
      </c>
      <c r="M11426" s="144" t="s">
        <v>59</v>
      </c>
    </row>
    <row r="11427" spans="1:13" x14ac:dyDescent="0.2">
      <c r="A11427" t="s">
        <v>63</v>
      </c>
      <c r="B11427" s="144" t="s">
        <v>5</v>
      </c>
      <c r="C11427">
        <v>101</v>
      </c>
      <c r="D11427" t="str">
        <f>VLOOKUP(Oliusala[[#This Row],[postnumer]],Sveitarfelog[#All],4,FALSE)</f>
        <v>Garðabær,Hafnarfjarðarkaupstaður,Kópavogsbær,Reykjavíkurborg,Seltjarnarnesbær</v>
      </c>
      <c r="E11427" t="str">
        <f>VLOOKUP(Oliusala[[#This Row],[postnumer]],Sveitarfelog[#All],5,FALSE)</f>
        <v>Höfuðborgarsvæðið</v>
      </c>
      <c r="F11427" t="s">
        <v>24</v>
      </c>
      <c r="G11427" t="s">
        <v>24</v>
      </c>
      <c r="H11427" s="1" t="s">
        <v>58</v>
      </c>
      <c r="I11427" s="1">
        <v>901746</v>
      </c>
      <c r="J11427" s="2">
        <f>VLOOKUP(Oliusala[[#This Row],[tegund]],Tegundir!$B$2:$D$19,3,FALSE)*Oliusala[[#This Row],[magn]]/1000</f>
        <v>780.01029000000005</v>
      </c>
      <c r="K11427">
        <v>2019</v>
      </c>
      <c r="L11427" t="s">
        <v>18</v>
      </c>
      <c r="M11427" s="144" t="s">
        <v>59</v>
      </c>
    </row>
    <row r="11428" spans="1:13" x14ac:dyDescent="0.2">
      <c r="A11428" t="s">
        <v>63</v>
      </c>
      <c r="B11428" s="144" t="s">
        <v>5</v>
      </c>
      <c r="C11428">
        <v>101</v>
      </c>
      <c r="D11428" t="str">
        <f>VLOOKUP(Oliusala[[#This Row],[postnumer]],Sveitarfelog[#All],4,FALSE)</f>
        <v>Garðabær,Hafnarfjarðarkaupstaður,Kópavogsbær,Reykjavíkurborg,Seltjarnarnesbær</v>
      </c>
      <c r="E11428" t="str">
        <f>VLOOKUP(Oliusala[[#This Row],[postnumer]],Sveitarfelog[#All],5,FALSE)</f>
        <v>Höfuðborgarsvæðið</v>
      </c>
      <c r="F11428" t="s">
        <v>24</v>
      </c>
      <c r="G11428" t="s">
        <v>24</v>
      </c>
      <c r="H11428" t="s">
        <v>58</v>
      </c>
      <c r="I11428" s="1">
        <v>378992</v>
      </c>
      <c r="J11428" s="2">
        <f>VLOOKUP(Oliusala[[#This Row],[tegund]],Tegundir!$B$2:$D$19,3,FALSE)*Oliusala[[#This Row],[magn]]/1000</f>
        <v>327.82808</v>
      </c>
      <c r="K11428">
        <v>2019</v>
      </c>
      <c r="L11428" t="s">
        <v>18</v>
      </c>
      <c r="M11428" s="144" t="s">
        <v>59</v>
      </c>
    </row>
    <row r="11429" spans="1:13" x14ac:dyDescent="0.2">
      <c r="A11429" t="s">
        <v>63</v>
      </c>
      <c r="B11429" s="144" t="s">
        <v>5</v>
      </c>
      <c r="C11429">
        <v>101</v>
      </c>
      <c r="D11429" t="str">
        <f>VLOOKUP(Oliusala[[#This Row],[postnumer]],Sveitarfelog[#All],4,FALSE)</f>
        <v>Garðabær,Hafnarfjarðarkaupstaður,Kópavogsbær,Reykjavíkurborg,Seltjarnarnesbær</v>
      </c>
      <c r="E11429" t="str">
        <f>VLOOKUP(Oliusala[[#This Row],[postnumer]],Sveitarfelog[#All],5,FALSE)</f>
        <v>Höfuðborgarsvæðið</v>
      </c>
      <c r="F11429" t="s">
        <v>24</v>
      </c>
      <c r="G11429" t="s">
        <v>24</v>
      </c>
      <c r="H11429" s="1" t="s">
        <v>58</v>
      </c>
      <c r="I11429" s="1">
        <v>127575</v>
      </c>
      <c r="J11429" s="2">
        <f>VLOOKUP(Oliusala[[#This Row],[tegund]],Tegundir!$B$2:$D$19,3,FALSE)*Oliusala[[#This Row],[magn]]/1000</f>
        <v>110.35237499999999</v>
      </c>
      <c r="K11429">
        <v>2019</v>
      </c>
      <c r="L11429" t="s">
        <v>18</v>
      </c>
      <c r="M11429" s="144" t="s">
        <v>59</v>
      </c>
    </row>
    <row r="11430" spans="1:13" x14ac:dyDescent="0.2">
      <c r="A11430" t="s">
        <v>63</v>
      </c>
      <c r="B11430" s="144" t="s">
        <v>5</v>
      </c>
      <c r="C11430">
        <v>101</v>
      </c>
      <c r="D11430" t="str">
        <f>VLOOKUP(Oliusala[[#This Row],[postnumer]],Sveitarfelog[#All],4,FALSE)</f>
        <v>Garðabær,Hafnarfjarðarkaupstaður,Kópavogsbær,Reykjavíkurborg,Seltjarnarnesbær</v>
      </c>
      <c r="E11430" t="str">
        <f>VLOOKUP(Oliusala[[#This Row],[postnumer]],Sveitarfelog[#All],5,FALSE)</f>
        <v>Höfuðborgarsvæðið</v>
      </c>
      <c r="F11430" t="s">
        <v>24</v>
      </c>
      <c r="G11430" t="s">
        <v>24</v>
      </c>
      <c r="H11430" t="s">
        <v>58</v>
      </c>
      <c r="I11430" s="1">
        <v>464487</v>
      </c>
      <c r="J11430" s="2">
        <f>VLOOKUP(Oliusala[[#This Row],[tegund]],Tegundir!$B$2:$D$19,3,FALSE)*Oliusala[[#This Row],[magn]]/1000</f>
        <v>401.78125499999999</v>
      </c>
      <c r="K11430">
        <v>2019</v>
      </c>
      <c r="L11430" t="s">
        <v>18</v>
      </c>
      <c r="M11430" s="144" t="s">
        <v>59</v>
      </c>
    </row>
    <row r="11431" spans="1:13" x14ac:dyDescent="0.2">
      <c r="A11431" t="s">
        <v>63</v>
      </c>
      <c r="B11431" s="144" t="s">
        <v>5</v>
      </c>
      <c r="C11431">
        <v>101</v>
      </c>
      <c r="D11431" t="str">
        <f>VLOOKUP(Oliusala[[#This Row],[postnumer]],Sveitarfelog[#All],4,FALSE)</f>
        <v>Garðabær,Hafnarfjarðarkaupstaður,Kópavogsbær,Reykjavíkurborg,Seltjarnarnesbær</v>
      </c>
      <c r="E11431" t="str">
        <f>VLOOKUP(Oliusala[[#This Row],[postnumer]],Sveitarfelog[#All],5,FALSE)</f>
        <v>Höfuðborgarsvæðið</v>
      </c>
      <c r="F11431" t="s">
        <v>24</v>
      </c>
      <c r="G11431" t="s">
        <v>24</v>
      </c>
      <c r="H11431" t="s">
        <v>58</v>
      </c>
      <c r="I11431" s="1">
        <v>1436073</v>
      </c>
      <c r="J11431" s="2">
        <f>VLOOKUP(Oliusala[[#This Row],[tegund]],Tegundir!$B$2:$D$19,3,FALSE)*Oliusala[[#This Row],[magn]]/1000</f>
        <v>1242.2031449999999</v>
      </c>
      <c r="K11431">
        <v>2019</v>
      </c>
      <c r="L11431" t="s">
        <v>18</v>
      </c>
      <c r="M11431" s="144" t="s">
        <v>59</v>
      </c>
    </row>
    <row r="11432" spans="1:13" x14ac:dyDescent="0.2">
      <c r="A11432" t="s">
        <v>63</v>
      </c>
      <c r="B11432" s="144" t="s">
        <v>5</v>
      </c>
      <c r="C11432">
        <v>101</v>
      </c>
      <c r="D11432" t="str">
        <f>VLOOKUP(Oliusala[[#This Row],[postnumer]],Sveitarfelog[#All],4,FALSE)</f>
        <v>Garðabær,Hafnarfjarðarkaupstaður,Kópavogsbær,Reykjavíkurborg,Seltjarnarnesbær</v>
      </c>
      <c r="E11432" t="str">
        <f>VLOOKUP(Oliusala[[#This Row],[postnumer]],Sveitarfelog[#All],5,FALSE)</f>
        <v>Höfuðborgarsvæðið</v>
      </c>
      <c r="F11432" t="s">
        <v>24</v>
      </c>
      <c r="G11432" t="s">
        <v>24</v>
      </c>
      <c r="H11432" s="1" t="s">
        <v>58</v>
      </c>
      <c r="I11432" s="1">
        <v>2733778</v>
      </c>
      <c r="J11432" s="2">
        <f>VLOOKUP(Oliusala[[#This Row],[tegund]],Tegundir!$B$2:$D$19,3,FALSE)*Oliusala[[#This Row],[magn]]/1000</f>
        <v>2364.7179700000002</v>
      </c>
      <c r="K11432">
        <v>2019</v>
      </c>
      <c r="L11432" t="s">
        <v>18</v>
      </c>
      <c r="M11432" s="144" t="s">
        <v>59</v>
      </c>
    </row>
    <row r="11433" spans="1:13" x14ac:dyDescent="0.2">
      <c r="A11433" t="s">
        <v>63</v>
      </c>
      <c r="B11433" s="144" t="s">
        <v>5</v>
      </c>
      <c r="C11433">
        <v>101</v>
      </c>
      <c r="D11433" t="str">
        <f>VLOOKUP(Oliusala[[#This Row],[postnumer]],Sveitarfelog[#All],4,FALSE)</f>
        <v>Garðabær,Hafnarfjarðarkaupstaður,Kópavogsbær,Reykjavíkurborg,Seltjarnarnesbær</v>
      </c>
      <c r="E11433" t="str">
        <f>VLOOKUP(Oliusala[[#This Row],[postnumer]],Sveitarfelog[#All],5,FALSE)</f>
        <v>Höfuðborgarsvæðið</v>
      </c>
      <c r="F11433" t="s">
        <v>24</v>
      </c>
      <c r="G11433" t="s">
        <v>24</v>
      </c>
      <c r="H11433" t="s">
        <v>58</v>
      </c>
      <c r="I11433" s="1">
        <v>64273</v>
      </c>
      <c r="J11433" s="2">
        <f>VLOOKUP(Oliusala[[#This Row],[tegund]],Tegundir!$B$2:$D$19,3,FALSE)*Oliusala[[#This Row],[magn]]/1000</f>
        <v>55.596145</v>
      </c>
      <c r="K11433">
        <v>2019</v>
      </c>
      <c r="L11433" t="s">
        <v>18</v>
      </c>
      <c r="M11433" s="144" t="s">
        <v>59</v>
      </c>
    </row>
    <row r="11434" spans="1:13" x14ac:dyDescent="0.2">
      <c r="A11434" t="s">
        <v>63</v>
      </c>
      <c r="B11434" s="144" t="s">
        <v>5</v>
      </c>
      <c r="C11434">
        <v>101</v>
      </c>
      <c r="D11434" t="str">
        <f>VLOOKUP(Oliusala[[#This Row],[postnumer]],Sveitarfelog[#All],4,FALSE)</f>
        <v>Garðabær,Hafnarfjarðarkaupstaður,Kópavogsbær,Reykjavíkurborg,Seltjarnarnesbær</v>
      </c>
      <c r="E11434" t="str">
        <f>VLOOKUP(Oliusala[[#This Row],[postnumer]],Sveitarfelog[#All],5,FALSE)</f>
        <v>Höfuðborgarsvæðið</v>
      </c>
      <c r="F11434" t="s">
        <v>24</v>
      </c>
      <c r="G11434" t="s">
        <v>24</v>
      </c>
      <c r="H11434" s="1" t="s">
        <v>58</v>
      </c>
      <c r="I11434" s="1">
        <v>21322038</v>
      </c>
      <c r="J11434" s="2">
        <f>VLOOKUP(Oliusala[[#This Row],[tegund]],Tegundir!$B$2:$D$19,3,FALSE)*Oliusala[[#This Row],[magn]]/1000</f>
        <v>18443.562870000002</v>
      </c>
      <c r="K11434">
        <v>2019</v>
      </c>
      <c r="L11434" t="s">
        <v>18</v>
      </c>
      <c r="M11434" s="144" t="s">
        <v>59</v>
      </c>
    </row>
    <row r="11435" spans="1:13" x14ac:dyDescent="0.2">
      <c r="A11435" t="s">
        <v>63</v>
      </c>
      <c r="B11435" s="144" t="s">
        <v>5</v>
      </c>
      <c r="C11435">
        <v>101</v>
      </c>
      <c r="D11435" t="str">
        <f>VLOOKUP(Oliusala[[#This Row],[postnumer]],Sveitarfelog[#All],4,FALSE)</f>
        <v>Garðabær,Hafnarfjarðarkaupstaður,Kópavogsbær,Reykjavíkurborg,Seltjarnarnesbær</v>
      </c>
      <c r="E11435" t="str">
        <f>VLOOKUP(Oliusala[[#This Row],[postnumer]],Sveitarfelog[#All],5,FALSE)</f>
        <v>Höfuðborgarsvæðið</v>
      </c>
      <c r="F11435" t="s">
        <v>24</v>
      </c>
      <c r="G11435" t="s">
        <v>24</v>
      </c>
      <c r="H11435" s="1" t="s">
        <v>58</v>
      </c>
      <c r="I11435" s="1">
        <v>97392</v>
      </c>
      <c r="J11435" s="2">
        <f>VLOOKUP(Oliusala[[#This Row],[tegund]],Tegundir!$B$2:$D$19,3,FALSE)*Oliusala[[#This Row],[magn]]/1000</f>
        <v>84.244079999999997</v>
      </c>
      <c r="K11435">
        <v>2019</v>
      </c>
      <c r="L11435" t="s">
        <v>18</v>
      </c>
      <c r="M11435" s="144" t="s">
        <v>59</v>
      </c>
    </row>
    <row r="11436" spans="1:13" x14ac:dyDescent="0.2">
      <c r="A11436" t="s">
        <v>63</v>
      </c>
      <c r="B11436" s="144" t="s">
        <v>5</v>
      </c>
      <c r="C11436">
        <v>101</v>
      </c>
      <c r="D11436" t="str">
        <f>VLOOKUP(Oliusala[[#This Row],[postnumer]],Sveitarfelog[#All],4,FALSE)</f>
        <v>Garðabær,Hafnarfjarðarkaupstaður,Kópavogsbær,Reykjavíkurborg,Seltjarnarnesbær</v>
      </c>
      <c r="E11436" t="str">
        <f>VLOOKUP(Oliusala[[#This Row],[postnumer]],Sveitarfelog[#All],5,FALSE)</f>
        <v>Höfuðborgarsvæðið</v>
      </c>
      <c r="F11436" t="s">
        <v>24</v>
      </c>
      <c r="G11436" t="s">
        <v>24</v>
      </c>
      <c r="H11436" s="1" t="s">
        <v>58</v>
      </c>
      <c r="I11436" s="1">
        <v>1363768</v>
      </c>
      <c r="J11436" s="2">
        <f>VLOOKUP(Oliusala[[#This Row],[tegund]],Tegundir!$B$2:$D$19,3,FALSE)*Oliusala[[#This Row],[magn]]/1000</f>
        <v>1179.65932</v>
      </c>
      <c r="K11436">
        <v>2019</v>
      </c>
      <c r="L11436" t="s">
        <v>18</v>
      </c>
      <c r="M11436" s="144" t="s">
        <v>59</v>
      </c>
    </row>
    <row r="11437" spans="1:13" x14ac:dyDescent="0.2">
      <c r="A11437" t="s">
        <v>63</v>
      </c>
      <c r="B11437" s="144" t="s">
        <v>5</v>
      </c>
      <c r="C11437">
        <v>101</v>
      </c>
      <c r="D11437" t="str">
        <f>VLOOKUP(Oliusala[[#This Row],[postnumer]],Sveitarfelog[#All],4,FALSE)</f>
        <v>Garðabær,Hafnarfjarðarkaupstaður,Kópavogsbær,Reykjavíkurborg,Seltjarnarnesbær</v>
      </c>
      <c r="E11437" t="str">
        <f>VLOOKUP(Oliusala[[#This Row],[postnumer]],Sveitarfelog[#All],5,FALSE)</f>
        <v>Höfuðborgarsvæðið</v>
      </c>
      <c r="F11437" t="s">
        <v>24</v>
      </c>
      <c r="G11437" t="s">
        <v>24</v>
      </c>
      <c r="H11437" s="1" t="s">
        <v>58</v>
      </c>
      <c r="I11437" s="1">
        <v>449164</v>
      </c>
      <c r="J11437" s="2">
        <f>VLOOKUP(Oliusala[[#This Row],[tegund]],Tegundir!$B$2:$D$19,3,FALSE)*Oliusala[[#This Row],[magn]]/1000</f>
        <v>388.52686</v>
      </c>
      <c r="K11437">
        <v>2019</v>
      </c>
      <c r="L11437" t="s">
        <v>18</v>
      </c>
      <c r="M11437" s="144" t="s">
        <v>59</v>
      </c>
    </row>
    <row r="11438" spans="1:13" x14ac:dyDescent="0.2">
      <c r="A11438" t="s">
        <v>63</v>
      </c>
      <c r="B11438" s="144" t="s">
        <v>5</v>
      </c>
      <c r="C11438">
        <v>101</v>
      </c>
      <c r="D11438" t="str">
        <f>VLOOKUP(Oliusala[[#This Row],[postnumer]],Sveitarfelog[#All],4,FALSE)</f>
        <v>Garðabær,Hafnarfjarðarkaupstaður,Kópavogsbær,Reykjavíkurborg,Seltjarnarnesbær</v>
      </c>
      <c r="E11438" t="str">
        <f>VLOOKUP(Oliusala[[#This Row],[postnumer]],Sveitarfelog[#All],5,FALSE)</f>
        <v>Höfuðborgarsvæðið</v>
      </c>
      <c r="F11438" t="s">
        <v>24</v>
      </c>
      <c r="G11438" t="s">
        <v>24</v>
      </c>
      <c r="H11438" s="1" t="s">
        <v>58</v>
      </c>
      <c r="I11438" s="1">
        <v>845186</v>
      </c>
      <c r="J11438" s="2">
        <f>VLOOKUP(Oliusala[[#This Row],[tegund]],Tegundir!$B$2:$D$19,3,FALSE)*Oliusala[[#This Row],[magn]]/1000</f>
        <v>731.08589000000006</v>
      </c>
      <c r="K11438">
        <v>2019</v>
      </c>
      <c r="L11438" t="s">
        <v>18</v>
      </c>
      <c r="M11438" s="144" t="s">
        <v>59</v>
      </c>
    </row>
    <row r="11439" spans="1:13" x14ac:dyDescent="0.2">
      <c r="A11439" t="s">
        <v>63</v>
      </c>
      <c r="B11439" s="144" t="s">
        <v>5</v>
      </c>
      <c r="C11439">
        <v>101</v>
      </c>
      <c r="D11439" t="str">
        <f>VLOOKUP(Oliusala[[#This Row],[postnumer]],Sveitarfelog[#All],4,FALSE)</f>
        <v>Garðabær,Hafnarfjarðarkaupstaður,Kópavogsbær,Reykjavíkurborg,Seltjarnarnesbær</v>
      </c>
      <c r="E11439" t="str">
        <f>VLOOKUP(Oliusala[[#This Row],[postnumer]],Sveitarfelog[#All],5,FALSE)</f>
        <v>Höfuðborgarsvæðið</v>
      </c>
      <c r="F11439" t="s">
        <v>24</v>
      </c>
      <c r="G11439" t="s">
        <v>24</v>
      </c>
      <c r="H11439" s="1" t="s">
        <v>58</v>
      </c>
      <c r="I11439" s="1">
        <v>65821</v>
      </c>
      <c r="J11439" s="2">
        <f>VLOOKUP(Oliusala[[#This Row],[tegund]],Tegundir!$B$2:$D$19,3,FALSE)*Oliusala[[#This Row],[magn]]/1000</f>
        <v>56.935164999999998</v>
      </c>
      <c r="K11439">
        <v>2019</v>
      </c>
      <c r="L11439" t="s">
        <v>18</v>
      </c>
      <c r="M11439" s="144" t="s">
        <v>59</v>
      </c>
    </row>
    <row r="11440" spans="1:13" x14ac:dyDescent="0.2">
      <c r="A11440" t="s">
        <v>63</v>
      </c>
      <c r="B11440" s="144" t="s">
        <v>5</v>
      </c>
      <c r="C11440">
        <v>101</v>
      </c>
      <c r="D11440" t="str">
        <f>VLOOKUP(Oliusala[[#This Row],[postnumer]],Sveitarfelog[#All],4,FALSE)</f>
        <v>Garðabær,Hafnarfjarðarkaupstaður,Kópavogsbær,Reykjavíkurborg,Seltjarnarnesbær</v>
      </c>
      <c r="E11440" t="str">
        <f>VLOOKUP(Oliusala[[#This Row],[postnumer]],Sveitarfelog[#All],5,FALSE)</f>
        <v>Höfuðborgarsvæðið</v>
      </c>
      <c r="F11440" t="s">
        <v>24</v>
      </c>
      <c r="G11440" t="s">
        <v>24</v>
      </c>
      <c r="H11440" s="1" t="s">
        <v>58</v>
      </c>
      <c r="I11440" s="1">
        <v>167483</v>
      </c>
      <c r="J11440" s="2">
        <f>VLOOKUP(Oliusala[[#This Row],[tegund]],Tegundir!$B$2:$D$19,3,FALSE)*Oliusala[[#This Row],[magn]]/1000</f>
        <v>144.87279500000002</v>
      </c>
      <c r="K11440">
        <v>2019</v>
      </c>
      <c r="L11440" t="s">
        <v>18</v>
      </c>
      <c r="M11440" s="144" t="s">
        <v>59</v>
      </c>
    </row>
    <row r="11441" spans="1:15" x14ac:dyDescent="0.2">
      <c r="A11441" t="s">
        <v>63</v>
      </c>
      <c r="B11441" s="144" t="s">
        <v>5</v>
      </c>
      <c r="C11441">
        <v>101</v>
      </c>
      <c r="D11441" t="str">
        <f>VLOOKUP(Oliusala[[#This Row],[postnumer]],Sveitarfelog[#All],4,FALSE)</f>
        <v>Garðabær,Hafnarfjarðarkaupstaður,Kópavogsbær,Reykjavíkurborg,Seltjarnarnesbær</v>
      </c>
      <c r="E11441" t="str">
        <f>VLOOKUP(Oliusala[[#This Row],[postnumer]],Sveitarfelog[#All],5,FALSE)</f>
        <v>Höfuðborgarsvæðið</v>
      </c>
      <c r="F11441" t="s">
        <v>24</v>
      </c>
      <c r="G11441" t="s">
        <v>24</v>
      </c>
      <c r="H11441" s="1" t="s">
        <v>58</v>
      </c>
      <c r="I11441" s="1">
        <v>296992</v>
      </c>
      <c r="J11441" s="2">
        <f>VLOOKUP(Oliusala[[#This Row],[tegund]],Tegundir!$B$2:$D$19,3,FALSE)*Oliusala[[#This Row],[magn]]/1000</f>
        <v>256.89807999999999</v>
      </c>
      <c r="K11441">
        <v>2019</v>
      </c>
      <c r="L11441" t="s">
        <v>18</v>
      </c>
      <c r="M11441" s="144" t="s">
        <v>59</v>
      </c>
    </row>
    <row r="11442" spans="1:15" x14ac:dyDescent="0.2">
      <c r="A11442" t="s">
        <v>63</v>
      </c>
      <c r="B11442" s="144" t="s">
        <v>5</v>
      </c>
      <c r="C11442">
        <v>101</v>
      </c>
      <c r="D11442" t="str">
        <f>VLOOKUP(Oliusala[[#This Row],[postnumer]],Sveitarfelog[#All],4,FALSE)</f>
        <v>Garðabær,Hafnarfjarðarkaupstaður,Kópavogsbær,Reykjavíkurborg,Seltjarnarnesbær</v>
      </c>
      <c r="E11442" t="str">
        <f>VLOOKUP(Oliusala[[#This Row],[postnumer]],Sveitarfelog[#All],5,FALSE)</f>
        <v>Höfuðborgarsvæðið</v>
      </c>
      <c r="F11442" t="s">
        <v>24</v>
      </c>
      <c r="G11442" t="s">
        <v>24</v>
      </c>
      <c r="H11442" t="s">
        <v>58</v>
      </c>
      <c r="I11442" s="1">
        <v>33582</v>
      </c>
      <c r="J11442" s="2">
        <f>VLOOKUP(Oliusala[[#This Row],[tegund]],Tegundir!$B$2:$D$19,3,FALSE)*Oliusala[[#This Row],[magn]]/1000</f>
        <v>29.04843</v>
      </c>
      <c r="K11442">
        <v>2019</v>
      </c>
      <c r="L11442" t="s">
        <v>18</v>
      </c>
      <c r="M11442" s="144" t="s">
        <v>59</v>
      </c>
    </row>
    <row r="11443" spans="1:15" x14ac:dyDescent="0.2">
      <c r="A11443" t="s">
        <v>63</v>
      </c>
      <c r="B11443" s="144" t="s">
        <v>5</v>
      </c>
      <c r="C11443">
        <v>101</v>
      </c>
      <c r="D11443" t="str">
        <f>VLOOKUP(Oliusala[[#This Row],[postnumer]],Sveitarfelog[#All],4,FALSE)</f>
        <v>Garðabær,Hafnarfjarðarkaupstaður,Kópavogsbær,Reykjavíkurborg,Seltjarnarnesbær</v>
      </c>
      <c r="E11443" t="str">
        <f>VLOOKUP(Oliusala[[#This Row],[postnumer]],Sveitarfelog[#All],5,FALSE)</f>
        <v>Höfuðborgarsvæðið</v>
      </c>
      <c r="F11443" t="s">
        <v>24</v>
      </c>
      <c r="G11443" t="s">
        <v>24</v>
      </c>
      <c r="H11443" t="s">
        <v>58</v>
      </c>
      <c r="I11443" s="1">
        <v>649565</v>
      </c>
      <c r="J11443" s="2">
        <f>VLOOKUP(Oliusala[[#This Row],[tegund]],Tegundir!$B$2:$D$19,3,FALSE)*Oliusala[[#This Row],[magn]]/1000</f>
        <v>561.87372499999992</v>
      </c>
      <c r="K11443">
        <v>2019</v>
      </c>
      <c r="L11443" t="s">
        <v>18</v>
      </c>
      <c r="M11443" s="144" t="s">
        <v>59</v>
      </c>
    </row>
    <row r="11444" spans="1:15" x14ac:dyDescent="0.2">
      <c r="A11444" t="s">
        <v>63</v>
      </c>
      <c r="B11444" s="144" t="s">
        <v>5</v>
      </c>
      <c r="C11444">
        <v>101</v>
      </c>
      <c r="D11444" t="str">
        <f>VLOOKUP(Oliusala[[#This Row],[postnumer]],Sveitarfelog[#All],4,FALSE)</f>
        <v>Garðabær,Hafnarfjarðarkaupstaður,Kópavogsbær,Reykjavíkurborg,Seltjarnarnesbær</v>
      </c>
      <c r="E11444" t="str">
        <f>VLOOKUP(Oliusala[[#This Row],[postnumer]],Sveitarfelog[#All],5,FALSE)</f>
        <v>Höfuðborgarsvæðið</v>
      </c>
      <c r="F11444" t="s">
        <v>24</v>
      </c>
      <c r="G11444" t="s">
        <v>24</v>
      </c>
      <c r="H11444" s="1" t="s">
        <v>58</v>
      </c>
      <c r="I11444" s="1">
        <v>22840526</v>
      </c>
      <c r="J11444" s="2">
        <f>VLOOKUP(Oliusala[[#This Row],[tegund]],Tegundir!$B$2:$D$19,3,FALSE)*Oliusala[[#This Row],[magn]]/1000</f>
        <v>19757.054989999997</v>
      </c>
      <c r="K11444">
        <v>2019</v>
      </c>
      <c r="L11444" t="s">
        <v>18</v>
      </c>
      <c r="M11444" s="144" t="s">
        <v>59</v>
      </c>
    </row>
    <row r="11445" spans="1:15" x14ac:dyDescent="0.2">
      <c r="A11445" t="s">
        <v>63</v>
      </c>
      <c r="B11445" s="144" t="s">
        <v>5</v>
      </c>
      <c r="C11445">
        <v>101</v>
      </c>
      <c r="D11445" t="str">
        <f>VLOOKUP(Oliusala[[#This Row],[postnumer]],Sveitarfelog[#All],4,FALSE)</f>
        <v>Garðabær,Hafnarfjarðarkaupstaður,Kópavogsbær,Reykjavíkurborg,Seltjarnarnesbær</v>
      </c>
      <c r="E11445" t="str">
        <f>VLOOKUP(Oliusala[[#This Row],[postnumer]],Sveitarfelog[#All],5,FALSE)</f>
        <v>Höfuðborgarsvæðið</v>
      </c>
      <c r="F11445" t="s">
        <v>24</v>
      </c>
      <c r="G11445" t="s">
        <v>24</v>
      </c>
      <c r="H11445" s="1" t="s">
        <v>58</v>
      </c>
      <c r="I11445" s="1">
        <v>2026658</v>
      </c>
      <c r="J11445" s="2">
        <f>VLOOKUP(Oliusala[[#This Row],[tegund]],Tegundir!$B$2:$D$19,3,FALSE)*Oliusala[[#This Row],[magn]]/1000</f>
        <v>1753.05917</v>
      </c>
      <c r="K11445">
        <v>2019</v>
      </c>
      <c r="L11445" t="s">
        <v>18</v>
      </c>
      <c r="M11445" s="144" t="s">
        <v>59</v>
      </c>
    </row>
    <row r="11446" spans="1:15" x14ac:dyDescent="0.2">
      <c r="A11446" t="s">
        <v>63</v>
      </c>
      <c r="B11446" s="144" t="s">
        <v>5</v>
      </c>
      <c r="C11446">
        <v>101</v>
      </c>
      <c r="D11446" t="str">
        <f>VLOOKUP(Oliusala[[#This Row],[postnumer]],Sveitarfelog[#All],4,FALSE)</f>
        <v>Garðabær,Hafnarfjarðarkaupstaður,Kópavogsbær,Reykjavíkurborg,Seltjarnarnesbær</v>
      </c>
      <c r="E11446" t="str">
        <f>VLOOKUP(Oliusala[[#This Row],[postnumer]],Sveitarfelog[#All],5,FALSE)</f>
        <v>Höfuðborgarsvæðið</v>
      </c>
      <c r="F11446" t="s">
        <v>24</v>
      </c>
      <c r="G11446" t="s">
        <v>24</v>
      </c>
      <c r="H11446" t="s">
        <v>58</v>
      </c>
      <c r="I11446" s="1">
        <v>841297</v>
      </c>
      <c r="J11446" s="2">
        <f>VLOOKUP(Oliusala[[#This Row],[tegund]],Tegundir!$B$2:$D$19,3,FALSE)*Oliusala[[#This Row],[magn]]/1000</f>
        <v>727.72190499999999</v>
      </c>
      <c r="K11446">
        <v>2019</v>
      </c>
      <c r="L11446" t="s">
        <v>18</v>
      </c>
      <c r="M11446" s="144" t="s">
        <v>59</v>
      </c>
    </row>
    <row r="11447" spans="1:15" x14ac:dyDescent="0.2">
      <c r="A11447" t="s">
        <v>57</v>
      </c>
      <c r="B11447" s="144" t="s">
        <v>5</v>
      </c>
      <c r="C11447">
        <v>101</v>
      </c>
      <c r="D11447" t="str">
        <f>VLOOKUP(Oliusala[[#This Row],[postnumer]],Sveitarfelog[#All],4,FALSE)</f>
        <v>Garðabær,Hafnarfjarðarkaupstaður,Kópavogsbær,Reykjavíkurborg,Seltjarnarnesbær</v>
      </c>
      <c r="E11447" t="str">
        <f>VLOOKUP(Oliusala[[#This Row],[postnumer]],Sveitarfelog[#All],5,FALSE)</f>
        <v>Höfuðborgarsvæðið</v>
      </c>
      <c r="F11447" t="s">
        <v>25</v>
      </c>
      <c r="G11447" t="s">
        <v>24</v>
      </c>
      <c r="H11447" s="1" t="s">
        <v>60</v>
      </c>
      <c r="I11447" s="1">
        <v>871606</v>
      </c>
      <c r="J11447" s="2">
        <f>VLOOKUP(Oliusala[[#This Row],[tegund]],Tegundir!$B$2:$D$19,3,FALSE)*Oliusala[[#This Row],[magn]]/1000</f>
        <v>753.93918999999994</v>
      </c>
      <c r="K11447">
        <v>2019</v>
      </c>
      <c r="L11447" t="s">
        <v>1955</v>
      </c>
      <c r="M11447" s="144" t="s">
        <v>59</v>
      </c>
    </row>
    <row r="11448" spans="1:15" x14ac:dyDescent="0.2">
      <c r="A11448" t="s">
        <v>57</v>
      </c>
      <c r="B11448" s="144" t="s">
        <v>5</v>
      </c>
      <c r="C11448">
        <v>101</v>
      </c>
      <c r="D11448" t="str">
        <f>VLOOKUP(Oliusala[[#This Row],[postnumer]],Sveitarfelog[#All],4,FALSE)</f>
        <v>Garðabær,Hafnarfjarðarkaupstaður,Kópavogsbær,Reykjavíkurborg,Seltjarnarnesbær</v>
      </c>
      <c r="E11448" t="str">
        <f>VLOOKUP(Oliusala[[#This Row],[postnumer]],Sveitarfelog[#All],5,FALSE)</f>
        <v>Höfuðborgarsvæðið</v>
      </c>
      <c r="F11448" t="s">
        <v>25</v>
      </c>
      <c r="G11448" t="s">
        <v>24</v>
      </c>
      <c r="H11448" s="1" t="s">
        <v>58</v>
      </c>
      <c r="I11448" s="1">
        <v>4443063</v>
      </c>
      <c r="J11448" s="2">
        <f>VLOOKUP(Oliusala[[#This Row],[tegund]],Tegundir!$B$2:$D$19,3,FALSE)*Oliusala[[#This Row],[magn]]/1000</f>
        <v>3843.249495</v>
      </c>
      <c r="K11448">
        <v>2019</v>
      </c>
      <c r="L11448" t="s">
        <v>1955</v>
      </c>
      <c r="M11448" s="144" t="s">
        <v>59</v>
      </c>
    </row>
    <row r="11449" spans="1:15" x14ac:dyDescent="0.2">
      <c r="A11449" t="s">
        <v>57</v>
      </c>
      <c r="B11449" s="144" t="s">
        <v>5</v>
      </c>
      <c r="C11449">
        <v>101</v>
      </c>
      <c r="D11449" t="str">
        <f>VLOOKUP(Oliusala[[#This Row],[postnumer]],Sveitarfelog[#All],4,FALSE)</f>
        <v>Garðabær,Hafnarfjarðarkaupstaður,Kópavogsbær,Reykjavíkurborg,Seltjarnarnesbær</v>
      </c>
      <c r="E11449" t="str">
        <f>VLOOKUP(Oliusala[[#This Row],[postnumer]],Sveitarfelog[#All],5,FALSE)</f>
        <v>Höfuðborgarsvæðið</v>
      </c>
      <c r="F11449" t="s">
        <v>25</v>
      </c>
      <c r="G11449" t="s">
        <v>24</v>
      </c>
      <c r="H11449" t="s">
        <v>60</v>
      </c>
      <c r="I11449" s="1">
        <v>26871</v>
      </c>
      <c r="J11449" s="2">
        <f>VLOOKUP(Oliusala[[#This Row],[tegund]],Tegundir!$B$2:$D$19,3,FALSE)*Oliusala[[#This Row],[magn]]/1000</f>
        <v>23.243415000000002</v>
      </c>
      <c r="K11449">
        <v>2019</v>
      </c>
      <c r="L11449" t="s">
        <v>1955</v>
      </c>
      <c r="M11449" s="144" t="s">
        <v>59</v>
      </c>
    </row>
    <row r="11450" spans="1:15" x14ac:dyDescent="0.2">
      <c r="A11450" t="s">
        <v>57</v>
      </c>
      <c r="B11450" s="144" t="s">
        <v>5</v>
      </c>
      <c r="C11450">
        <v>101</v>
      </c>
      <c r="D11450" t="str">
        <f>VLOOKUP(Oliusala[[#This Row],[postnumer]],Sveitarfelog[#All],4,FALSE)</f>
        <v>Garðabær,Hafnarfjarðarkaupstaður,Kópavogsbær,Reykjavíkurborg,Seltjarnarnesbær</v>
      </c>
      <c r="E11450" t="str">
        <f>VLOOKUP(Oliusala[[#This Row],[postnumer]],Sveitarfelog[#All],5,FALSE)</f>
        <v>Höfuðborgarsvæðið</v>
      </c>
      <c r="F11450" t="s">
        <v>25</v>
      </c>
      <c r="G11450" t="s">
        <v>24</v>
      </c>
      <c r="H11450" s="1" t="s">
        <v>58</v>
      </c>
      <c r="I11450" s="1">
        <v>3974826</v>
      </c>
      <c r="J11450" s="2">
        <f>VLOOKUP(Oliusala[[#This Row],[tegund]],Tegundir!$B$2:$D$19,3,FALSE)*Oliusala[[#This Row],[magn]]/1000</f>
        <v>3438.2244899999996</v>
      </c>
      <c r="K11450">
        <v>2019</v>
      </c>
      <c r="L11450" t="s">
        <v>1955</v>
      </c>
      <c r="M11450" s="144" t="s">
        <v>59</v>
      </c>
    </row>
    <row r="11451" spans="1:15" x14ac:dyDescent="0.2">
      <c r="A11451" t="s">
        <v>57</v>
      </c>
      <c r="B11451" s="144" t="s">
        <v>5</v>
      </c>
      <c r="C11451">
        <v>101</v>
      </c>
      <c r="D11451" t="str">
        <f>VLOOKUP(Oliusala[[#This Row],[postnumer]],Sveitarfelog[#All],4,FALSE)</f>
        <v>Garðabær,Hafnarfjarðarkaupstaður,Kópavogsbær,Reykjavíkurborg,Seltjarnarnesbær</v>
      </c>
      <c r="E11451" t="str">
        <f>VLOOKUP(Oliusala[[#This Row],[postnumer]],Sveitarfelog[#All],5,FALSE)</f>
        <v>Höfuðborgarsvæðið</v>
      </c>
      <c r="F11451" t="s">
        <v>25</v>
      </c>
      <c r="G11451" t="s">
        <v>24</v>
      </c>
      <c r="H11451" s="1" t="s">
        <v>60</v>
      </c>
      <c r="I11451" s="1">
        <v>26417</v>
      </c>
      <c r="J11451" s="2">
        <f>VLOOKUP(Oliusala[[#This Row],[tegund]],Tegundir!$B$2:$D$19,3,FALSE)*Oliusala[[#This Row],[magn]]/1000</f>
        <v>22.850704999999998</v>
      </c>
      <c r="K11451">
        <v>2019</v>
      </c>
      <c r="L11451" t="s">
        <v>1955</v>
      </c>
      <c r="M11451" s="144" t="s">
        <v>59</v>
      </c>
    </row>
    <row r="11452" spans="1:15" x14ac:dyDescent="0.2">
      <c r="A11452" t="s">
        <v>63</v>
      </c>
      <c r="B11452" s="144" t="s">
        <v>5</v>
      </c>
      <c r="C11452">
        <v>101</v>
      </c>
      <c r="D11452" t="str">
        <f>VLOOKUP(Oliusala[[#This Row],[postnumer]],Sveitarfelog[#All],4,FALSE)</f>
        <v>Garðabær,Hafnarfjarðarkaupstaður,Kópavogsbær,Reykjavíkurborg,Seltjarnarnesbær</v>
      </c>
      <c r="E11452" t="str">
        <f>VLOOKUP(Oliusala[[#This Row],[postnumer]],Sveitarfelog[#All],5,FALSE)</f>
        <v>Höfuðborgarsvæðið</v>
      </c>
      <c r="F11452" t="s">
        <v>25</v>
      </c>
      <c r="G11452" t="s">
        <v>24</v>
      </c>
      <c r="H11452" s="1" t="s">
        <v>58</v>
      </c>
      <c r="I11452" s="1">
        <v>171889</v>
      </c>
      <c r="J11452" s="2">
        <f>VLOOKUP(Oliusala[[#This Row],[tegund]],Tegundir!$B$2:$D$19,3,FALSE)*Oliusala[[#This Row],[magn]]/1000</f>
        <v>148.68398499999998</v>
      </c>
      <c r="K11452">
        <v>2019</v>
      </c>
      <c r="L11452" t="s">
        <v>19</v>
      </c>
      <c r="M11452" s="144" t="s">
        <v>59</v>
      </c>
      <c r="O11452" s="144" t="s">
        <v>1997</v>
      </c>
    </row>
    <row r="11453" spans="1:15" x14ac:dyDescent="0.2">
      <c r="A11453" t="s">
        <v>63</v>
      </c>
      <c r="B11453" s="144" t="s">
        <v>5</v>
      </c>
      <c r="C11453">
        <v>101</v>
      </c>
      <c r="D11453" t="str">
        <f>VLOOKUP(Oliusala[[#This Row],[postnumer]],Sveitarfelog[#All],4,FALSE)</f>
        <v>Garðabær,Hafnarfjarðarkaupstaður,Kópavogsbær,Reykjavíkurborg,Seltjarnarnesbær</v>
      </c>
      <c r="E11453" t="str">
        <f>VLOOKUP(Oliusala[[#This Row],[postnumer]],Sveitarfelog[#All],5,FALSE)</f>
        <v>Höfuðborgarsvæðið</v>
      </c>
      <c r="F11453" t="s">
        <v>25</v>
      </c>
      <c r="G11453" t="s">
        <v>24</v>
      </c>
      <c r="H11453" s="1" t="s">
        <v>58</v>
      </c>
      <c r="I11453" s="1">
        <v>26923</v>
      </c>
      <c r="J11453" s="2">
        <f>VLOOKUP(Oliusala[[#This Row],[tegund]],Tegundir!$B$2:$D$19,3,FALSE)*Oliusala[[#This Row],[magn]]/1000</f>
        <v>23.288395000000001</v>
      </c>
      <c r="K11453">
        <v>2019</v>
      </c>
      <c r="L11453" t="s">
        <v>19</v>
      </c>
      <c r="M11453" s="144" t="s">
        <v>59</v>
      </c>
      <c r="O11453" s="144" t="s">
        <v>1997</v>
      </c>
    </row>
    <row r="11454" spans="1:15" x14ac:dyDescent="0.2">
      <c r="A11454" t="s">
        <v>63</v>
      </c>
      <c r="B11454" s="144" t="s">
        <v>5</v>
      </c>
      <c r="C11454">
        <v>101</v>
      </c>
      <c r="D11454" t="str">
        <f>VLOOKUP(Oliusala[[#This Row],[postnumer]],Sveitarfelog[#All],4,FALSE)</f>
        <v>Garðabær,Hafnarfjarðarkaupstaður,Kópavogsbær,Reykjavíkurborg,Seltjarnarnesbær</v>
      </c>
      <c r="E11454" t="str">
        <f>VLOOKUP(Oliusala[[#This Row],[postnumer]],Sveitarfelog[#All],5,FALSE)</f>
        <v>Höfuðborgarsvæðið</v>
      </c>
      <c r="F11454" t="s">
        <v>25</v>
      </c>
      <c r="G11454" t="s">
        <v>24</v>
      </c>
      <c r="H11454" s="1" t="s">
        <v>58</v>
      </c>
      <c r="I11454" s="1">
        <v>80989</v>
      </c>
      <c r="J11454" s="2">
        <f>VLOOKUP(Oliusala[[#This Row],[tegund]],Tegundir!$B$2:$D$19,3,FALSE)*Oliusala[[#This Row],[magn]]/1000</f>
        <v>70.055485000000004</v>
      </c>
      <c r="K11454">
        <v>2019</v>
      </c>
      <c r="L11454" t="s">
        <v>19</v>
      </c>
      <c r="M11454" s="144" t="s">
        <v>59</v>
      </c>
      <c r="O11454" s="144" t="s">
        <v>1997</v>
      </c>
    </row>
    <row r="11455" spans="1:15" x14ac:dyDescent="0.2">
      <c r="A11455" t="s">
        <v>63</v>
      </c>
      <c r="B11455" s="144" t="s">
        <v>5</v>
      </c>
      <c r="C11455">
        <v>101</v>
      </c>
      <c r="D11455" t="str">
        <f>VLOOKUP(Oliusala[[#This Row],[postnumer]],Sveitarfelog[#All],4,FALSE)</f>
        <v>Garðabær,Hafnarfjarðarkaupstaður,Kópavogsbær,Reykjavíkurborg,Seltjarnarnesbær</v>
      </c>
      <c r="E11455" t="str">
        <f>VLOOKUP(Oliusala[[#This Row],[postnumer]],Sveitarfelog[#All],5,FALSE)</f>
        <v>Höfuðborgarsvæðið</v>
      </c>
      <c r="F11455" t="s">
        <v>25</v>
      </c>
      <c r="G11455" t="s">
        <v>24</v>
      </c>
      <c r="H11455" s="1" t="s">
        <v>58</v>
      </c>
      <c r="I11455" s="1">
        <v>21261</v>
      </c>
      <c r="J11455" s="2">
        <f>VLOOKUP(Oliusala[[#This Row],[tegund]],Tegundir!$B$2:$D$19,3,FALSE)*Oliusala[[#This Row],[magn]]/1000</f>
        <v>18.390764999999998</v>
      </c>
      <c r="K11455">
        <v>2019</v>
      </c>
      <c r="L11455" t="s">
        <v>19</v>
      </c>
      <c r="M11455" s="144" t="s">
        <v>59</v>
      </c>
      <c r="O11455" s="144" t="s">
        <v>1997</v>
      </c>
    </row>
    <row r="11456" spans="1:15" x14ac:dyDescent="0.2">
      <c r="A11456" t="s">
        <v>63</v>
      </c>
      <c r="B11456" s="144" t="s">
        <v>5</v>
      </c>
      <c r="C11456">
        <v>101</v>
      </c>
      <c r="D11456" t="str">
        <f>VLOOKUP(Oliusala[[#This Row],[postnumer]],Sveitarfelog[#All],4,FALSE)</f>
        <v>Garðabær,Hafnarfjarðarkaupstaður,Kópavogsbær,Reykjavíkurborg,Seltjarnarnesbær</v>
      </c>
      <c r="E11456" t="str">
        <f>VLOOKUP(Oliusala[[#This Row],[postnumer]],Sveitarfelog[#All],5,FALSE)</f>
        <v>Höfuðborgarsvæðið</v>
      </c>
      <c r="F11456" t="s">
        <v>25</v>
      </c>
      <c r="G11456" t="s">
        <v>24</v>
      </c>
      <c r="H11456" t="s">
        <v>58</v>
      </c>
      <c r="I11456" s="1">
        <v>9888</v>
      </c>
      <c r="J11456" s="2">
        <f>VLOOKUP(Oliusala[[#This Row],[tegund]],Tegundir!$B$2:$D$19,3,FALSE)*Oliusala[[#This Row],[magn]]/1000</f>
        <v>8.5531200000000016</v>
      </c>
      <c r="K11456">
        <v>2019</v>
      </c>
      <c r="L11456" t="s">
        <v>19</v>
      </c>
      <c r="M11456" s="144" t="s">
        <v>59</v>
      </c>
      <c r="O11456" s="144" t="s">
        <v>1997</v>
      </c>
    </row>
    <row r="11457" spans="1:15" x14ac:dyDescent="0.2">
      <c r="A11457" t="s">
        <v>63</v>
      </c>
      <c r="B11457" s="144" t="s">
        <v>5</v>
      </c>
      <c r="C11457">
        <v>101</v>
      </c>
      <c r="D11457" t="str">
        <f>VLOOKUP(Oliusala[[#This Row],[postnumer]],Sveitarfelog[#All],4,FALSE)</f>
        <v>Garðabær,Hafnarfjarðarkaupstaður,Kópavogsbær,Reykjavíkurborg,Seltjarnarnesbær</v>
      </c>
      <c r="E11457" t="str">
        <f>VLOOKUP(Oliusala[[#This Row],[postnumer]],Sveitarfelog[#All],5,FALSE)</f>
        <v>Höfuðborgarsvæðið</v>
      </c>
      <c r="F11457" t="s">
        <v>25</v>
      </c>
      <c r="G11457" t="s">
        <v>24</v>
      </c>
      <c r="H11457" t="s">
        <v>58</v>
      </c>
      <c r="I11457" s="1">
        <v>75834</v>
      </c>
      <c r="J11457" s="2">
        <f>VLOOKUP(Oliusala[[#This Row],[tegund]],Tegundir!$B$2:$D$19,3,FALSE)*Oliusala[[#This Row],[magn]]/1000</f>
        <v>65.596410000000006</v>
      </c>
      <c r="K11457">
        <v>2019</v>
      </c>
      <c r="L11457" t="s">
        <v>19</v>
      </c>
      <c r="M11457" s="144" t="s">
        <v>59</v>
      </c>
      <c r="O11457" s="144" t="s">
        <v>1997</v>
      </c>
    </row>
    <row r="11458" spans="1:15" x14ac:dyDescent="0.2">
      <c r="A11458" t="s">
        <v>63</v>
      </c>
      <c r="B11458" s="144" t="s">
        <v>5</v>
      </c>
      <c r="C11458">
        <v>101</v>
      </c>
      <c r="D11458" t="str">
        <f>VLOOKUP(Oliusala[[#This Row],[postnumer]],Sveitarfelog[#All],4,FALSE)</f>
        <v>Garðabær,Hafnarfjarðarkaupstaður,Kópavogsbær,Reykjavíkurborg,Seltjarnarnesbær</v>
      </c>
      <c r="E11458" t="str">
        <f>VLOOKUP(Oliusala[[#This Row],[postnumer]],Sveitarfelog[#All],5,FALSE)</f>
        <v>Höfuðborgarsvæðið</v>
      </c>
      <c r="F11458" t="s">
        <v>25</v>
      </c>
      <c r="G11458" t="s">
        <v>24</v>
      </c>
      <c r="H11458" s="1" t="s">
        <v>58</v>
      </c>
      <c r="I11458" s="1">
        <v>66786</v>
      </c>
      <c r="J11458" s="2">
        <f>VLOOKUP(Oliusala[[#This Row],[tegund]],Tegundir!$B$2:$D$19,3,FALSE)*Oliusala[[#This Row],[magn]]/1000</f>
        <v>57.769889999999997</v>
      </c>
      <c r="K11458">
        <v>2019</v>
      </c>
      <c r="L11458" t="s">
        <v>19</v>
      </c>
      <c r="M11458" s="144" t="s">
        <v>59</v>
      </c>
      <c r="O11458" s="144" t="s">
        <v>1997</v>
      </c>
    </row>
    <row r="11459" spans="1:15" x14ac:dyDescent="0.2">
      <c r="A11459" t="s">
        <v>63</v>
      </c>
      <c r="B11459" s="144" t="s">
        <v>5</v>
      </c>
      <c r="C11459">
        <v>101</v>
      </c>
      <c r="D11459" t="str">
        <f>VLOOKUP(Oliusala[[#This Row],[postnumer]],Sveitarfelog[#All],4,FALSE)</f>
        <v>Garðabær,Hafnarfjarðarkaupstaður,Kópavogsbær,Reykjavíkurborg,Seltjarnarnesbær</v>
      </c>
      <c r="E11459" t="str">
        <f>VLOOKUP(Oliusala[[#This Row],[postnumer]],Sveitarfelog[#All],5,FALSE)</f>
        <v>Höfuðborgarsvæðið</v>
      </c>
      <c r="F11459" t="s">
        <v>25</v>
      </c>
      <c r="G11459" t="s">
        <v>24</v>
      </c>
      <c r="H11459" s="1" t="s">
        <v>58</v>
      </c>
      <c r="I11459" s="1">
        <v>935485</v>
      </c>
      <c r="J11459" s="2">
        <f>VLOOKUP(Oliusala[[#This Row],[tegund]],Tegundir!$B$2:$D$19,3,FALSE)*Oliusala[[#This Row],[magn]]/1000</f>
        <v>809.194525</v>
      </c>
      <c r="K11459">
        <v>2019</v>
      </c>
      <c r="L11459" t="s">
        <v>19</v>
      </c>
      <c r="M11459" s="144" t="s">
        <v>59</v>
      </c>
      <c r="O11459" s="144" t="s">
        <v>1997</v>
      </c>
    </row>
    <row r="11460" spans="1:15" x14ac:dyDescent="0.2">
      <c r="A11460" t="s">
        <v>63</v>
      </c>
      <c r="B11460" s="144" t="s">
        <v>5</v>
      </c>
      <c r="C11460">
        <v>101</v>
      </c>
      <c r="D11460" t="str">
        <f>VLOOKUP(Oliusala[[#This Row],[postnumer]],Sveitarfelog[#All],4,FALSE)</f>
        <v>Garðabær,Hafnarfjarðarkaupstaður,Kópavogsbær,Reykjavíkurborg,Seltjarnarnesbær</v>
      </c>
      <c r="E11460" t="str">
        <f>VLOOKUP(Oliusala[[#This Row],[postnumer]],Sveitarfelog[#All],5,FALSE)</f>
        <v>Höfuðborgarsvæðið</v>
      </c>
      <c r="F11460" t="s">
        <v>25</v>
      </c>
      <c r="G11460" t="s">
        <v>24</v>
      </c>
      <c r="H11460" t="s">
        <v>58</v>
      </c>
      <c r="I11460" s="1">
        <v>81579</v>
      </c>
      <c r="J11460" s="2">
        <f>VLOOKUP(Oliusala[[#This Row],[tegund]],Tegundir!$B$2:$D$19,3,FALSE)*Oliusala[[#This Row],[magn]]/1000</f>
        <v>70.565835000000007</v>
      </c>
      <c r="K11460">
        <v>2019</v>
      </c>
      <c r="L11460" t="s">
        <v>19</v>
      </c>
      <c r="M11460" s="144" t="s">
        <v>59</v>
      </c>
      <c r="O11460" s="144" t="s">
        <v>1997</v>
      </c>
    </row>
    <row r="11461" spans="1:15" x14ac:dyDescent="0.2">
      <c r="A11461" t="s">
        <v>63</v>
      </c>
      <c r="B11461" s="144" t="s">
        <v>5</v>
      </c>
      <c r="C11461">
        <v>101</v>
      </c>
      <c r="D11461" t="str">
        <f>VLOOKUP(Oliusala[[#This Row],[postnumer]],Sveitarfelog[#All],4,FALSE)</f>
        <v>Garðabær,Hafnarfjarðarkaupstaður,Kópavogsbær,Reykjavíkurborg,Seltjarnarnesbær</v>
      </c>
      <c r="E11461" t="str">
        <f>VLOOKUP(Oliusala[[#This Row],[postnumer]],Sveitarfelog[#All],5,FALSE)</f>
        <v>Höfuðborgarsvæðið</v>
      </c>
      <c r="F11461" t="s">
        <v>25</v>
      </c>
      <c r="G11461" t="s">
        <v>24</v>
      </c>
      <c r="H11461" s="1" t="s">
        <v>58</v>
      </c>
      <c r="I11461" s="1">
        <v>1397683</v>
      </c>
      <c r="J11461" s="2">
        <f>VLOOKUP(Oliusala[[#This Row],[tegund]],Tegundir!$B$2:$D$19,3,FALSE)*Oliusala[[#This Row],[magn]]/1000</f>
        <v>1208.9957949999998</v>
      </c>
      <c r="K11461">
        <v>2019</v>
      </c>
      <c r="L11461" t="s">
        <v>19</v>
      </c>
      <c r="M11461" s="144" t="s">
        <v>59</v>
      </c>
      <c r="O11461" s="144" t="s">
        <v>1997</v>
      </c>
    </row>
    <row r="11462" spans="1:15" x14ac:dyDescent="0.2">
      <c r="A11462" t="s">
        <v>63</v>
      </c>
      <c r="B11462" s="144" t="s">
        <v>5</v>
      </c>
      <c r="C11462">
        <v>101</v>
      </c>
      <c r="D11462" t="str">
        <f>VLOOKUP(Oliusala[[#This Row],[postnumer]],Sveitarfelog[#All],4,FALSE)</f>
        <v>Garðabær,Hafnarfjarðarkaupstaður,Kópavogsbær,Reykjavíkurborg,Seltjarnarnesbær</v>
      </c>
      <c r="E11462" t="str">
        <f>VLOOKUP(Oliusala[[#This Row],[postnumer]],Sveitarfelog[#All],5,FALSE)</f>
        <v>Höfuðborgarsvæðið</v>
      </c>
      <c r="F11462" t="s">
        <v>25</v>
      </c>
      <c r="G11462" t="s">
        <v>24</v>
      </c>
      <c r="H11462" s="1" t="s">
        <v>58</v>
      </c>
      <c r="I11462" s="1">
        <v>48432</v>
      </c>
      <c r="J11462" s="2">
        <f>VLOOKUP(Oliusala[[#This Row],[tegund]],Tegundir!$B$2:$D$19,3,FALSE)*Oliusala[[#This Row],[magn]]/1000</f>
        <v>41.893680000000003</v>
      </c>
      <c r="K11462">
        <v>2019</v>
      </c>
      <c r="L11462" t="s">
        <v>19</v>
      </c>
      <c r="M11462" s="144" t="s">
        <v>59</v>
      </c>
      <c r="O11462" s="144" t="s">
        <v>1997</v>
      </c>
    </row>
    <row r="11463" spans="1:15" x14ac:dyDescent="0.2">
      <c r="A11463" t="s">
        <v>63</v>
      </c>
      <c r="B11463" s="144" t="s">
        <v>5</v>
      </c>
      <c r="C11463">
        <v>101</v>
      </c>
      <c r="D11463" t="str">
        <f>VLOOKUP(Oliusala[[#This Row],[postnumer]],Sveitarfelog[#All],4,FALSE)</f>
        <v>Garðabær,Hafnarfjarðarkaupstaður,Kópavogsbær,Reykjavíkurborg,Seltjarnarnesbær</v>
      </c>
      <c r="E11463" t="str">
        <f>VLOOKUP(Oliusala[[#This Row],[postnumer]],Sveitarfelog[#All],5,FALSE)</f>
        <v>Höfuðborgarsvæðið</v>
      </c>
      <c r="F11463" t="s">
        <v>25</v>
      </c>
      <c r="G11463" t="s">
        <v>24</v>
      </c>
      <c r="H11463" t="s">
        <v>58</v>
      </c>
      <c r="I11463" s="1">
        <v>9444</v>
      </c>
      <c r="J11463" s="2">
        <f>VLOOKUP(Oliusala[[#This Row],[tegund]],Tegundir!$B$2:$D$19,3,FALSE)*Oliusala[[#This Row],[magn]]/1000</f>
        <v>8.16906</v>
      </c>
      <c r="K11463">
        <v>2019</v>
      </c>
      <c r="L11463" t="s">
        <v>19</v>
      </c>
      <c r="M11463" s="144" t="s">
        <v>59</v>
      </c>
      <c r="O11463" s="144" t="s">
        <v>1997</v>
      </c>
    </row>
    <row r="11464" spans="1:15" x14ac:dyDescent="0.2">
      <c r="A11464" t="s">
        <v>76</v>
      </c>
      <c r="B11464" s="144" t="s">
        <v>76</v>
      </c>
      <c r="C11464">
        <v>340</v>
      </c>
      <c r="D11464" t="str">
        <f>VLOOKUP(Oliusala[[#This Row],[postnumer]],Sveitarfelog[#All],4,FALSE)</f>
        <v>Eyja- og Miklaholtshreppur,Sveitarfélagið Stykkishólmur</v>
      </c>
      <c r="E11464" t="str">
        <f>VLOOKUP(Oliusala[[#This Row],[postnumer]],Sveitarfelog[#All],5,FALSE)</f>
        <v>Vesturland</v>
      </c>
      <c r="F11464" t="s">
        <v>25</v>
      </c>
      <c r="G11464" t="s">
        <v>24</v>
      </c>
      <c r="H11464" s="1" t="s">
        <v>58</v>
      </c>
      <c r="I11464" s="1">
        <v>145000</v>
      </c>
      <c r="J11464" s="2">
        <f>VLOOKUP(Oliusala[[#This Row],[tegund]],Tegundir!$B$2:$D$19,3,FALSE)*Oliusala[[#This Row],[magn]]/1000</f>
        <v>125.425</v>
      </c>
      <c r="K11464">
        <v>2019</v>
      </c>
      <c r="L11464" t="s">
        <v>19</v>
      </c>
      <c r="M11464" s="144" t="s">
        <v>59</v>
      </c>
      <c r="N11464" s="144" t="s">
        <v>1939</v>
      </c>
      <c r="O11464" s="144" t="s">
        <v>1997</v>
      </c>
    </row>
    <row r="11465" spans="1:15" x14ac:dyDescent="0.2">
      <c r="A11465" t="s">
        <v>76</v>
      </c>
      <c r="B11465" s="144" t="s">
        <v>76</v>
      </c>
      <c r="C11465">
        <v>340</v>
      </c>
      <c r="D11465" t="str">
        <f>VLOOKUP(Oliusala[[#This Row],[postnumer]],Sveitarfelog[#All],4,FALSE)</f>
        <v>Eyja- og Miklaholtshreppur,Sveitarfélagið Stykkishólmur</v>
      </c>
      <c r="E11465" t="str">
        <f>VLOOKUP(Oliusala[[#This Row],[postnumer]],Sveitarfelog[#All],5,FALSE)</f>
        <v>Vesturland</v>
      </c>
      <c r="F11465" t="s">
        <v>25</v>
      </c>
      <c r="G11465" t="s">
        <v>24</v>
      </c>
      <c r="H11465" s="1" t="s">
        <v>58</v>
      </c>
      <c r="I11465" s="1">
        <v>228258</v>
      </c>
      <c r="J11465" s="2">
        <f>VLOOKUP(Oliusala[[#This Row],[tegund]],Tegundir!$B$2:$D$19,3,FALSE)*Oliusala[[#This Row],[magn]]/1000</f>
        <v>197.44316999999998</v>
      </c>
      <c r="K11465">
        <v>2019</v>
      </c>
      <c r="L11465" t="s">
        <v>1955</v>
      </c>
      <c r="M11465" s="144" t="s">
        <v>59</v>
      </c>
      <c r="N11465" s="144" t="s">
        <v>1939</v>
      </c>
    </row>
    <row r="11466" spans="1:15" x14ac:dyDescent="0.2">
      <c r="A11466" t="s">
        <v>66</v>
      </c>
      <c r="B11466" s="144" t="s">
        <v>5</v>
      </c>
      <c r="C11466">
        <v>101</v>
      </c>
      <c r="D11466" t="str">
        <f>VLOOKUP(Oliusala[[#This Row],[postnumer]],Sveitarfelog[#All],4,FALSE)</f>
        <v>Garðabær,Hafnarfjarðarkaupstaður,Kópavogsbær,Reykjavíkurborg,Seltjarnarnesbær</v>
      </c>
      <c r="E11466" t="str">
        <f>VLOOKUP(Oliusala[[#This Row],[postnumer]],Sveitarfelog[#All],5,FALSE)</f>
        <v>Höfuðborgarsvæðið</v>
      </c>
      <c r="F11466" t="s">
        <v>27</v>
      </c>
      <c r="G11466" t="s">
        <v>24</v>
      </c>
      <c r="H11466" t="s">
        <v>61</v>
      </c>
      <c r="I11466" s="1">
        <v>47715</v>
      </c>
      <c r="J11466" s="2">
        <f>VLOOKUP(Oliusala[[#This Row],[tegund]],Tegundir!$B$2:$D$19,3,FALSE)*Oliusala[[#This Row],[magn]]/1000</f>
        <v>41.273474999999998</v>
      </c>
      <c r="K11466">
        <v>2019</v>
      </c>
      <c r="L11466" t="s">
        <v>19</v>
      </c>
      <c r="M11466" s="144" t="s">
        <v>62</v>
      </c>
      <c r="O11466" s="144" t="s">
        <v>1998</v>
      </c>
    </row>
    <row r="11467" spans="1:15" x14ac:dyDescent="0.2">
      <c r="A11467" t="s">
        <v>57</v>
      </c>
      <c r="B11467" s="144" t="s">
        <v>5</v>
      </c>
      <c r="C11467">
        <v>101</v>
      </c>
      <c r="D11467" t="str">
        <f>VLOOKUP(Oliusala[[#This Row],[postnumer]],Sveitarfelog[#All],4,FALSE)</f>
        <v>Garðabær,Hafnarfjarðarkaupstaður,Kópavogsbær,Reykjavíkurborg,Seltjarnarnesbær</v>
      </c>
      <c r="E11467" t="str">
        <f>VLOOKUP(Oliusala[[#This Row],[postnumer]],Sveitarfelog[#All],5,FALSE)</f>
        <v>Höfuðborgarsvæðið</v>
      </c>
      <c r="F11467" t="s">
        <v>27</v>
      </c>
      <c r="G11467" t="s">
        <v>24</v>
      </c>
      <c r="H11467" s="1" t="s">
        <v>61</v>
      </c>
      <c r="I11467" s="1">
        <v>1924818</v>
      </c>
      <c r="J11467" s="2">
        <f>VLOOKUP(Oliusala[[#This Row],[tegund]],Tegundir!$B$2:$D$19,3,FALSE)*Oliusala[[#This Row],[magn]]/1000</f>
        <v>1664.96757</v>
      </c>
      <c r="K11467">
        <v>2019</v>
      </c>
      <c r="L11467" t="s">
        <v>19</v>
      </c>
      <c r="M11467" s="144" t="s">
        <v>62</v>
      </c>
      <c r="O11467" s="144" t="s">
        <v>1998</v>
      </c>
    </row>
    <row r="11468" spans="1:15" x14ac:dyDescent="0.2">
      <c r="A11468" t="s">
        <v>57</v>
      </c>
      <c r="B11468" s="144" t="s">
        <v>5</v>
      </c>
      <c r="C11468">
        <v>101</v>
      </c>
      <c r="D11468" t="str">
        <f>VLOOKUP(Oliusala[[#This Row],[postnumer]],Sveitarfelog[#All],4,FALSE)</f>
        <v>Garðabær,Hafnarfjarðarkaupstaður,Kópavogsbær,Reykjavíkurborg,Seltjarnarnesbær</v>
      </c>
      <c r="E11468" t="str">
        <f>VLOOKUP(Oliusala[[#This Row],[postnumer]],Sveitarfelog[#All],5,FALSE)</f>
        <v>Höfuðborgarsvæðið</v>
      </c>
      <c r="F11468" t="s">
        <v>29</v>
      </c>
      <c r="G11468" t="s">
        <v>24</v>
      </c>
      <c r="H11468" t="s">
        <v>61</v>
      </c>
      <c r="I11468" s="1">
        <v>4009784</v>
      </c>
      <c r="J11468" s="2">
        <f>VLOOKUP(Oliusala[[#This Row],[tegund]],Tegundir!$B$2:$D$19,3,FALSE)*Oliusala[[#This Row],[magn]]/1000</f>
        <v>3468.4631600000002</v>
      </c>
      <c r="K11468">
        <v>2019</v>
      </c>
      <c r="L11468" t="s">
        <v>19</v>
      </c>
      <c r="M11468" s="144" t="s">
        <v>62</v>
      </c>
      <c r="O11468" s="144" t="s">
        <v>1998</v>
      </c>
    </row>
    <row r="11469" spans="1:15" x14ac:dyDescent="0.2">
      <c r="A11469" t="s">
        <v>57</v>
      </c>
      <c r="B11469" s="144" t="s">
        <v>5</v>
      </c>
      <c r="C11469">
        <v>101</v>
      </c>
      <c r="D11469" t="str">
        <f>VLOOKUP(Oliusala[[#This Row],[postnumer]],Sveitarfelog[#All],4,FALSE)</f>
        <v>Garðabær,Hafnarfjarðarkaupstaður,Kópavogsbær,Reykjavíkurborg,Seltjarnarnesbær</v>
      </c>
      <c r="E11469" t="str">
        <f>VLOOKUP(Oliusala[[#This Row],[postnumer]],Sveitarfelog[#All],5,FALSE)</f>
        <v>Höfuðborgarsvæðið</v>
      </c>
      <c r="F11469" t="s">
        <v>27</v>
      </c>
      <c r="G11469" t="s">
        <v>24</v>
      </c>
      <c r="H11469" t="s">
        <v>61</v>
      </c>
      <c r="I11469" s="1">
        <v>7569322</v>
      </c>
      <c r="J11469" s="2">
        <f>VLOOKUP(Oliusala[[#This Row],[tegund]],Tegundir!$B$2:$D$19,3,FALSE)*Oliusala[[#This Row],[magn]]/1000</f>
        <v>6547.46353</v>
      </c>
      <c r="K11469">
        <v>2019</v>
      </c>
      <c r="L11469" t="s">
        <v>19</v>
      </c>
      <c r="M11469" s="144" t="s">
        <v>62</v>
      </c>
      <c r="O11469" s="144" t="s">
        <v>1998</v>
      </c>
    </row>
    <row r="11470" spans="1:15" x14ac:dyDescent="0.2">
      <c r="A11470" t="s">
        <v>57</v>
      </c>
      <c r="B11470" s="144" t="s">
        <v>5</v>
      </c>
      <c r="C11470">
        <v>101</v>
      </c>
      <c r="D11470" t="str">
        <f>VLOOKUP(Oliusala[[#This Row],[postnumer]],Sveitarfelog[#All],4,FALSE)</f>
        <v>Garðabær,Hafnarfjarðarkaupstaður,Kópavogsbær,Reykjavíkurborg,Seltjarnarnesbær</v>
      </c>
      <c r="E11470" t="str">
        <f>VLOOKUP(Oliusala[[#This Row],[postnumer]],Sveitarfelog[#All],5,FALSE)</f>
        <v>Höfuðborgarsvæðið</v>
      </c>
      <c r="F11470" t="s">
        <v>29</v>
      </c>
      <c r="G11470" t="s">
        <v>24</v>
      </c>
      <c r="H11470" s="1" t="s">
        <v>61</v>
      </c>
      <c r="I11470" s="1">
        <v>9765349</v>
      </c>
      <c r="J11470" s="2">
        <f>VLOOKUP(Oliusala[[#This Row],[tegund]],Tegundir!$B$2:$D$19,3,FALSE)*Oliusala[[#This Row],[magn]]/1000</f>
        <v>8447.0268849999993</v>
      </c>
      <c r="K11470">
        <v>2019</v>
      </c>
      <c r="L11470" t="s">
        <v>19</v>
      </c>
      <c r="M11470" s="144" t="s">
        <v>62</v>
      </c>
      <c r="O11470" s="144" t="s">
        <v>1998</v>
      </c>
    </row>
    <row r="11471" spans="1:15" x14ac:dyDescent="0.2">
      <c r="A11471" t="s">
        <v>57</v>
      </c>
      <c r="B11471" s="144" t="s">
        <v>5</v>
      </c>
      <c r="C11471">
        <v>101</v>
      </c>
      <c r="D11471" t="str">
        <f>VLOOKUP(Oliusala[[#This Row],[postnumer]],Sveitarfelog[#All],4,FALSE)</f>
        <v>Garðabær,Hafnarfjarðarkaupstaður,Kópavogsbær,Reykjavíkurborg,Seltjarnarnesbær</v>
      </c>
      <c r="E11471" t="str">
        <f>VLOOKUP(Oliusala[[#This Row],[postnumer]],Sveitarfelog[#All],5,FALSE)</f>
        <v>Höfuðborgarsvæðið</v>
      </c>
      <c r="F11471" t="s">
        <v>24</v>
      </c>
      <c r="G11471" t="s">
        <v>24</v>
      </c>
      <c r="H11471" s="1" t="s">
        <v>61</v>
      </c>
      <c r="I11471" s="1">
        <v>6797324</v>
      </c>
      <c r="J11471" s="2">
        <f>VLOOKUP(Oliusala[[#This Row],[tegund]],Tegundir!$B$2:$D$19,3,FALSE)*Oliusala[[#This Row],[magn]]/1000</f>
        <v>5879.6852600000002</v>
      </c>
      <c r="K11471">
        <v>2019</v>
      </c>
      <c r="L11471" t="s">
        <v>18</v>
      </c>
      <c r="M11471" s="144" t="s">
        <v>62</v>
      </c>
    </row>
    <row r="11472" spans="1:15" x14ac:dyDescent="0.2">
      <c r="A11472" t="s">
        <v>57</v>
      </c>
      <c r="B11472" s="144" t="s">
        <v>5</v>
      </c>
      <c r="C11472">
        <v>101</v>
      </c>
      <c r="D11472" t="str">
        <f>VLOOKUP(Oliusala[[#This Row],[postnumer]],Sveitarfelog[#All],4,FALSE)</f>
        <v>Garðabær,Hafnarfjarðarkaupstaður,Kópavogsbær,Reykjavíkurborg,Seltjarnarnesbær</v>
      </c>
      <c r="E11472" t="str">
        <f>VLOOKUP(Oliusala[[#This Row],[postnumer]],Sveitarfelog[#All],5,FALSE)</f>
        <v>Höfuðborgarsvæðið</v>
      </c>
      <c r="F11472" t="s">
        <v>27</v>
      </c>
      <c r="G11472" t="s">
        <v>24</v>
      </c>
      <c r="H11472" s="1" t="s">
        <v>61</v>
      </c>
      <c r="I11472" s="1">
        <v>21872802</v>
      </c>
      <c r="J11472" s="2">
        <f>VLOOKUP(Oliusala[[#This Row],[tegund]],Tegundir!$B$2:$D$19,3,FALSE)*Oliusala[[#This Row],[magn]]/1000</f>
        <v>18919.973730000002</v>
      </c>
      <c r="K11472">
        <v>2019</v>
      </c>
      <c r="L11472" t="s">
        <v>19</v>
      </c>
      <c r="M11472" s="144" t="s">
        <v>62</v>
      </c>
      <c r="O11472" s="144" t="s">
        <v>1998</v>
      </c>
    </row>
    <row r="11473" spans="1:15" x14ac:dyDescent="0.2">
      <c r="A11473" t="s">
        <v>57</v>
      </c>
      <c r="B11473" s="144" t="s">
        <v>5</v>
      </c>
      <c r="C11473">
        <v>101</v>
      </c>
      <c r="D11473" t="str">
        <f>VLOOKUP(Oliusala[[#This Row],[postnumer]],Sveitarfelog[#All],4,FALSE)</f>
        <v>Garðabær,Hafnarfjarðarkaupstaður,Kópavogsbær,Reykjavíkurborg,Seltjarnarnesbær</v>
      </c>
      <c r="E11473" t="str">
        <f>VLOOKUP(Oliusala[[#This Row],[postnumer]],Sveitarfelog[#All],5,FALSE)</f>
        <v>Höfuðborgarsvæðið</v>
      </c>
      <c r="F11473" t="s">
        <v>29</v>
      </c>
      <c r="G11473" t="s">
        <v>24</v>
      </c>
      <c r="H11473" t="s">
        <v>61</v>
      </c>
      <c r="I11473" s="1">
        <v>23480351</v>
      </c>
      <c r="J11473" s="2">
        <f>VLOOKUP(Oliusala[[#This Row],[tegund]],Tegundir!$B$2:$D$19,3,FALSE)*Oliusala[[#This Row],[magn]]/1000</f>
        <v>20310.503614999998</v>
      </c>
      <c r="K11473">
        <v>2019</v>
      </c>
      <c r="L11473" t="s">
        <v>19</v>
      </c>
      <c r="M11473" s="144" t="s">
        <v>62</v>
      </c>
      <c r="O11473" s="144" t="s">
        <v>1998</v>
      </c>
    </row>
    <row r="11474" spans="1:15" x14ac:dyDescent="0.2">
      <c r="A11474" t="s">
        <v>57</v>
      </c>
      <c r="B11474" s="144" t="s">
        <v>5</v>
      </c>
      <c r="C11474">
        <v>101</v>
      </c>
      <c r="D11474" t="str">
        <f>VLOOKUP(Oliusala[[#This Row],[postnumer]],Sveitarfelog[#All],4,FALSE)</f>
        <v>Garðabær,Hafnarfjarðarkaupstaður,Kópavogsbær,Reykjavíkurborg,Seltjarnarnesbær</v>
      </c>
      <c r="E11474" t="str">
        <f>VLOOKUP(Oliusala[[#This Row],[postnumer]],Sveitarfelog[#All],5,FALSE)</f>
        <v>Höfuðborgarsvæðið</v>
      </c>
      <c r="F11474" t="s">
        <v>30</v>
      </c>
      <c r="G11474" t="s">
        <v>24</v>
      </c>
      <c r="H11474" t="s">
        <v>61</v>
      </c>
      <c r="I11474" s="1">
        <v>10004</v>
      </c>
      <c r="J11474" s="2">
        <f>VLOOKUP(Oliusala[[#This Row],[tegund]],Tegundir!$B$2:$D$19,3,FALSE)*Oliusala[[#This Row],[magn]]/1000</f>
        <v>8.653459999999999</v>
      </c>
      <c r="K11474">
        <v>2019</v>
      </c>
      <c r="L11474" t="s">
        <v>19</v>
      </c>
      <c r="M11474" s="144" t="s">
        <v>62</v>
      </c>
      <c r="O11474" s="144" t="s">
        <v>1998</v>
      </c>
    </row>
    <row r="11475" spans="1:15" x14ac:dyDescent="0.2">
      <c r="A11475" t="s">
        <v>57</v>
      </c>
      <c r="B11475" s="144" t="s">
        <v>5</v>
      </c>
      <c r="C11475">
        <v>101</v>
      </c>
      <c r="D11475" t="str">
        <f>VLOOKUP(Oliusala[[#This Row],[postnumer]],Sveitarfelog[#All],4,FALSE)</f>
        <v>Garðabær,Hafnarfjarðarkaupstaður,Kópavogsbær,Reykjavíkurborg,Seltjarnarnesbær</v>
      </c>
      <c r="E11475" t="str">
        <f>VLOOKUP(Oliusala[[#This Row],[postnumer]],Sveitarfelog[#All],5,FALSE)</f>
        <v>Höfuðborgarsvæðið</v>
      </c>
      <c r="F11475" t="s">
        <v>25</v>
      </c>
      <c r="G11475" t="s">
        <v>24</v>
      </c>
      <c r="H11475" s="1" t="s">
        <v>61</v>
      </c>
      <c r="I11475" s="1">
        <v>70741</v>
      </c>
      <c r="J11475" s="2">
        <f>VLOOKUP(Oliusala[[#This Row],[tegund]],Tegundir!$B$2:$D$19,3,FALSE)*Oliusala[[#This Row],[magn]]/1000</f>
        <v>61.190964999999998</v>
      </c>
      <c r="K11475">
        <v>2019</v>
      </c>
      <c r="L11475" t="s">
        <v>19</v>
      </c>
      <c r="M11475" s="144" t="s">
        <v>62</v>
      </c>
      <c r="O11475" s="144" t="s">
        <v>1997</v>
      </c>
    </row>
    <row r="11476" spans="1:15" x14ac:dyDescent="0.2">
      <c r="A11476" t="s">
        <v>57</v>
      </c>
      <c r="B11476" s="144" t="s">
        <v>5</v>
      </c>
      <c r="C11476">
        <v>101</v>
      </c>
      <c r="D11476" t="str">
        <f>VLOOKUP(Oliusala[[#This Row],[postnumer]],Sveitarfelog[#All],4,FALSE)</f>
        <v>Garðabær,Hafnarfjarðarkaupstaður,Kópavogsbær,Reykjavíkurborg,Seltjarnarnesbær</v>
      </c>
      <c r="E11476" t="str">
        <f>VLOOKUP(Oliusala[[#This Row],[postnumer]],Sveitarfelog[#All],5,FALSE)</f>
        <v>Höfuðborgarsvæðið</v>
      </c>
      <c r="F11476" t="s">
        <v>25</v>
      </c>
      <c r="G11476" t="s">
        <v>24</v>
      </c>
      <c r="H11476" t="s">
        <v>61</v>
      </c>
      <c r="I11476" s="1">
        <v>1130</v>
      </c>
      <c r="J11476" s="2">
        <f>VLOOKUP(Oliusala[[#This Row],[tegund]],Tegundir!$B$2:$D$19,3,FALSE)*Oliusala[[#This Row],[magn]]/1000</f>
        <v>0.97745000000000004</v>
      </c>
      <c r="K11476">
        <v>2019</v>
      </c>
      <c r="L11476" t="s">
        <v>19</v>
      </c>
      <c r="M11476" s="144" t="s">
        <v>62</v>
      </c>
      <c r="O11476" s="144" t="s">
        <v>1997</v>
      </c>
    </row>
    <row r="11477" spans="1:15" x14ac:dyDescent="0.2">
      <c r="A11477" t="s">
        <v>57</v>
      </c>
      <c r="B11477" s="144" t="s">
        <v>5</v>
      </c>
      <c r="C11477">
        <v>101</v>
      </c>
      <c r="D11477" t="str">
        <f>VLOOKUP(Oliusala[[#This Row],[postnumer]],Sveitarfelog[#All],4,FALSE)</f>
        <v>Garðabær,Hafnarfjarðarkaupstaður,Kópavogsbær,Reykjavíkurborg,Seltjarnarnesbær</v>
      </c>
      <c r="E11477" t="str">
        <f>VLOOKUP(Oliusala[[#This Row],[postnumer]],Sveitarfelog[#All],5,FALSE)</f>
        <v>Höfuðborgarsvæðið</v>
      </c>
      <c r="F11477" t="s">
        <v>25</v>
      </c>
      <c r="G11477" t="s">
        <v>24</v>
      </c>
      <c r="H11477" s="1" t="s">
        <v>61</v>
      </c>
      <c r="I11477" s="1">
        <v>20492</v>
      </c>
      <c r="J11477" s="2">
        <f>VLOOKUP(Oliusala[[#This Row],[tegund]],Tegundir!$B$2:$D$19,3,FALSE)*Oliusala[[#This Row],[magn]]/1000</f>
        <v>17.725579999999997</v>
      </c>
      <c r="K11477">
        <v>2019</v>
      </c>
      <c r="L11477" t="s">
        <v>19</v>
      </c>
      <c r="M11477" s="144" t="s">
        <v>62</v>
      </c>
      <c r="O11477" s="144" t="s">
        <v>1997</v>
      </c>
    </row>
    <row r="11478" spans="1:15" x14ac:dyDescent="0.2">
      <c r="A11478" t="s">
        <v>63</v>
      </c>
      <c r="B11478" s="144" t="s">
        <v>72</v>
      </c>
      <c r="C11478">
        <v>190</v>
      </c>
      <c r="D11478" t="str">
        <f>VLOOKUP(Oliusala[[#This Row],[postnumer]],Sveitarfelog[#All],4,FALSE)</f>
        <v>Sveitarfélagið Vogar</v>
      </c>
      <c r="E11478" t="str">
        <f>VLOOKUP(Oliusala[[#This Row],[postnumer]],Sveitarfelog[#All],5,FALSE)</f>
        <v>Suðurnes</v>
      </c>
      <c r="F11478" t="s">
        <v>24</v>
      </c>
      <c r="G11478" t="s">
        <v>24</v>
      </c>
      <c r="H11478" t="s">
        <v>58</v>
      </c>
      <c r="I11478" s="1">
        <v>180115</v>
      </c>
      <c r="J11478" s="2">
        <f>VLOOKUP(Oliusala[[#This Row],[tegund]],Tegundir!$B$2:$D$19,3,FALSE)*Oliusala[[#This Row],[magn]]/1000</f>
        <v>155.799475</v>
      </c>
      <c r="K11478">
        <v>2019</v>
      </c>
      <c r="L11478" t="s">
        <v>18</v>
      </c>
      <c r="M11478" s="144" t="s">
        <v>59</v>
      </c>
    </row>
    <row r="11479" spans="1:15" x14ac:dyDescent="0.2">
      <c r="A11479" t="s">
        <v>83</v>
      </c>
      <c r="B11479" s="144" t="s">
        <v>110</v>
      </c>
      <c r="C11479">
        <v>420</v>
      </c>
      <c r="D11479" t="str">
        <f>VLOOKUP(Oliusala[[#This Row],[postnumer]],Sveitarfelog[#All],4,FALSE)</f>
        <v>Súðavíkurhreppur</v>
      </c>
      <c r="E11479" t="str">
        <f>VLOOKUP(Oliusala[[#This Row],[postnumer]],Sveitarfelog[#All],5,FALSE)</f>
        <v>Vestfirðir</v>
      </c>
      <c r="F11479" t="s">
        <v>25</v>
      </c>
      <c r="G11479" t="s">
        <v>24</v>
      </c>
      <c r="H11479" t="s">
        <v>60</v>
      </c>
      <c r="I11479" s="1">
        <v>89960</v>
      </c>
      <c r="J11479" s="2">
        <f>VLOOKUP(Oliusala[[#This Row],[tegund]],Tegundir!$B$2:$D$19,3,FALSE)*Oliusala[[#This Row],[magn]]/1000</f>
        <v>77.815399999999997</v>
      </c>
      <c r="K11479">
        <v>2019</v>
      </c>
      <c r="L11479" t="s">
        <v>1955</v>
      </c>
      <c r="M11479" s="144" t="s">
        <v>59</v>
      </c>
      <c r="N11479" s="144" t="s">
        <v>1939</v>
      </c>
    </row>
    <row r="11480" spans="1:15" x14ac:dyDescent="0.2">
      <c r="A11480" t="s">
        <v>83</v>
      </c>
      <c r="B11480" s="144" t="s">
        <v>110</v>
      </c>
      <c r="C11480">
        <v>420</v>
      </c>
      <c r="D11480" t="str">
        <f>VLOOKUP(Oliusala[[#This Row],[postnumer]],Sveitarfelog[#All],4,FALSE)</f>
        <v>Súðavíkurhreppur</v>
      </c>
      <c r="E11480" t="str">
        <f>VLOOKUP(Oliusala[[#This Row],[postnumer]],Sveitarfelog[#All],5,FALSE)</f>
        <v>Vestfirðir</v>
      </c>
      <c r="F11480" t="s">
        <v>25</v>
      </c>
      <c r="G11480" t="s">
        <v>24</v>
      </c>
      <c r="H11480" t="s">
        <v>60</v>
      </c>
      <c r="I11480" s="1">
        <v>89960</v>
      </c>
      <c r="J11480" s="2">
        <f>VLOOKUP(Oliusala[[#This Row],[tegund]],Tegundir!$B$2:$D$19,3,FALSE)*Oliusala[[#This Row],[magn]]/1000</f>
        <v>77.815399999999997</v>
      </c>
      <c r="K11480">
        <v>2019</v>
      </c>
      <c r="L11480" t="s">
        <v>19</v>
      </c>
      <c r="M11480" s="144" t="s">
        <v>59</v>
      </c>
      <c r="N11480" s="144" t="s">
        <v>1939</v>
      </c>
      <c r="O11480" s="144" t="s">
        <v>1997</v>
      </c>
    </row>
    <row r="11481" spans="1:15" x14ac:dyDescent="0.2">
      <c r="A11481" t="s">
        <v>66</v>
      </c>
      <c r="B11481" s="144" t="s">
        <v>75</v>
      </c>
      <c r="C11481">
        <v>230</v>
      </c>
      <c r="D11481" t="str">
        <f>VLOOKUP(Oliusala[[#This Row],[postnumer]],Sveitarfelog[#All],4,FALSE)</f>
        <v>Reykjanesbær</v>
      </c>
      <c r="E11481" t="str">
        <f>VLOOKUP(Oliusala[[#This Row],[postnumer]],Sveitarfelog[#All],5,FALSE)</f>
        <v>Suðurnes</v>
      </c>
      <c r="F11481" t="s">
        <v>29</v>
      </c>
      <c r="G11481" t="s">
        <v>24</v>
      </c>
      <c r="H11481" s="1" t="s">
        <v>60</v>
      </c>
      <c r="I11481" s="1">
        <v>951</v>
      </c>
      <c r="J11481" s="2">
        <f>VLOOKUP(Oliusala[[#This Row],[tegund]],Tegundir!$B$2:$D$19,3,FALSE)*Oliusala[[#This Row],[magn]]/1000</f>
        <v>0.82261499999999999</v>
      </c>
      <c r="K11481">
        <v>2019</v>
      </c>
      <c r="L11481" t="s">
        <v>19</v>
      </c>
      <c r="M11481" s="144" t="s">
        <v>59</v>
      </c>
      <c r="O11481" s="144" t="s">
        <v>1998</v>
      </c>
    </row>
    <row r="11482" spans="1:15" x14ac:dyDescent="0.2">
      <c r="A11482" t="s">
        <v>57</v>
      </c>
      <c r="B11482" s="144" t="s">
        <v>75</v>
      </c>
      <c r="C11482">
        <v>230</v>
      </c>
      <c r="D11482" t="str">
        <f>VLOOKUP(Oliusala[[#This Row],[postnumer]],Sveitarfelog[#All],4,FALSE)</f>
        <v>Reykjanesbær</v>
      </c>
      <c r="E11482" t="str">
        <f>VLOOKUP(Oliusala[[#This Row],[postnumer]],Sveitarfelog[#All],5,FALSE)</f>
        <v>Suðurnes</v>
      </c>
      <c r="F11482" t="s">
        <v>24</v>
      </c>
      <c r="G11482" t="s">
        <v>24</v>
      </c>
      <c r="H11482" t="s">
        <v>60</v>
      </c>
      <c r="I11482" s="1">
        <v>288732</v>
      </c>
      <c r="J11482" s="2">
        <f>VLOOKUP(Oliusala[[#This Row],[tegund]],Tegundir!$B$2:$D$19,3,FALSE)*Oliusala[[#This Row],[magn]]/1000</f>
        <v>249.75317999999999</v>
      </c>
      <c r="K11482">
        <v>2019</v>
      </c>
      <c r="L11482" t="s">
        <v>18</v>
      </c>
      <c r="M11482" s="144" t="s">
        <v>59</v>
      </c>
    </row>
    <row r="11483" spans="1:15" x14ac:dyDescent="0.2">
      <c r="A11483" t="s">
        <v>57</v>
      </c>
      <c r="B11483" s="144" t="s">
        <v>75</v>
      </c>
      <c r="C11483">
        <v>230</v>
      </c>
      <c r="D11483" t="str">
        <f>VLOOKUP(Oliusala[[#This Row],[postnumer]],Sveitarfelog[#All],4,FALSE)</f>
        <v>Reykjanesbær</v>
      </c>
      <c r="E11483" t="str">
        <f>VLOOKUP(Oliusala[[#This Row],[postnumer]],Sveitarfelog[#All],5,FALSE)</f>
        <v>Suðurnes</v>
      </c>
      <c r="F11483" t="s">
        <v>29</v>
      </c>
      <c r="G11483" t="s">
        <v>24</v>
      </c>
      <c r="H11483" s="1" t="s">
        <v>60</v>
      </c>
      <c r="I11483" s="1">
        <v>67919</v>
      </c>
      <c r="J11483" s="2">
        <f>VLOOKUP(Oliusala[[#This Row],[tegund]],Tegundir!$B$2:$D$19,3,FALSE)*Oliusala[[#This Row],[magn]]/1000</f>
        <v>58.749935000000001</v>
      </c>
      <c r="K11483">
        <v>2019</v>
      </c>
      <c r="L11483" t="s">
        <v>19</v>
      </c>
      <c r="M11483" s="144" t="s">
        <v>59</v>
      </c>
      <c r="O11483" s="144" t="s">
        <v>1998</v>
      </c>
    </row>
    <row r="11484" spans="1:15" x14ac:dyDescent="0.2">
      <c r="A11484" t="s">
        <v>57</v>
      </c>
      <c r="B11484" s="144" t="s">
        <v>75</v>
      </c>
      <c r="C11484">
        <v>230</v>
      </c>
      <c r="D11484" t="str">
        <f>VLOOKUP(Oliusala[[#This Row],[postnumer]],Sveitarfelog[#All],4,FALSE)</f>
        <v>Reykjanesbær</v>
      </c>
      <c r="E11484" t="str">
        <f>VLOOKUP(Oliusala[[#This Row],[postnumer]],Sveitarfelog[#All],5,FALSE)</f>
        <v>Suðurnes</v>
      </c>
      <c r="F11484" t="s">
        <v>30</v>
      </c>
      <c r="G11484" t="s">
        <v>24</v>
      </c>
      <c r="H11484" t="s">
        <v>60</v>
      </c>
      <c r="I11484" s="1">
        <v>34914</v>
      </c>
      <c r="J11484" s="2">
        <f>VLOOKUP(Oliusala[[#This Row],[tegund]],Tegundir!$B$2:$D$19,3,FALSE)*Oliusala[[#This Row],[magn]]/1000</f>
        <v>30.200610000000001</v>
      </c>
      <c r="K11484">
        <v>2019</v>
      </c>
      <c r="L11484" t="s">
        <v>19</v>
      </c>
      <c r="M11484" s="144" t="s">
        <v>59</v>
      </c>
      <c r="O11484" s="144" t="s">
        <v>1998</v>
      </c>
    </row>
    <row r="11485" spans="1:15" x14ac:dyDescent="0.2">
      <c r="A11485" t="s">
        <v>63</v>
      </c>
      <c r="B11485" s="144" t="s">
        <v>75</v>
      </c>
      <c r="C11485">
        <v>230</v>
      </c>
      <c r="D11485" t="str">
        <f>VLOOKUP(Oliusala[[#This Row],[postnumer]],Sveitarfelog[#All],4,FALSE)</f>
        <v>Reykjanesbær</v>
      </c>
      <c r="E11485" t="str">
        <f>VLOOKUP(Oliusala[[#This Row],[postnumer]],Sveitarfelog[#All],5,FALSE)</f>
        <v>Suðurnes</v>
      </c>
      <c r="F11485" t="s">
        <v>24</v>
      </c>
      <c r="G11485" t="s">
        <v>24</v>
      </c>
      <c r="H11485" t="s">
        <v>58</v>
      </c>
      <c r="I11485" s="1">
        <v>2782338</v>
      </c>
      <c r="J11485" s="2">
        <f>VLOOKUP(Oliusala[[#This Row],[tegund]],Tegundir!$B$2:$D$19,3,FALSE)*Oliusala[[#This Row],[magn]]/1000</f>
        <v>2406.72237</v>
      </c>
      <c r="K11485">
        <v>2019</v>
      </c>
      <c r="L11485" t="s">
        <v>18</v>
      </c>
      <c r="M11485" s="144" t="s">
        <v>59</v>
      </c>
    </row>
    <row r="11486" spans="1:15" x14ac:dyDescent="0.2">
      <c r="A11486" t="s">
        <v>63</v>
      </c>
      <c r="B11486" s="144" t="s">
        <v>74</v>
      </c>
      <c r="C11486">
        <v>230</v>
      </c>
      <c r="D11486" t="str">
        <f>VLOOKUP(Oliusala[[#This Row],[postnumer]],Sveitarfelog[#All],4,FALSE)</f>
        <v>Reykjanesbær</v>
      </c>
      <c r="E11486" t="str">
        <f>VLOOKUP(Oliusala[[#This Row],[postnumer]],Sveitarfelog[#All],5,FALSE)</f>
        <v>Suðurnes</v>
      </c>
      <c r="F11486" t="s">
        <v>24</v>
      </c>
      <c r="G11486" t="s">
        <v>24</v>
      </c>
      <c r="H11486" t="s">
        <v>58</v>
      </c>
      <c r="I11486" s="1">
        <v>27672</v>
      </c>
      <c r="J11486" s="2">
        <f>VLOOKUP(Oliusala[[#This Row],[tegund]],Tegundir!$B$2:$D$19,3,FALSE)*Oliusala[[#This Row],[magn]]/1000</f>
        <v>23.93628</v>
      </c>
      <c r="K11486">
        <v>2019</v>
      </c>
      <c r="L11486" t="s">
        <v>18</v>
      </c>
      <c r="M11486" s="144" t="s">
        <v>59</v>
      </c>
    </row>
    <row r="11487" spans="1:15" x14ac:dyDescent="0.2">
      <c r="A11487" t="s">
        <v>63</v>
      </c>
      <c r="B11487" s="144" t="s">
        <v>74</v>
      </c>
      <c r="C11487">
        <v>230</v>
      </c>
      <c r="D11487" t="str">
        <f>VLOOKUP(Oliusala[[#This Row],[postnumer]],Sveitarfelog[#All],4,FALSE)</f>
        <v>Reykjanesbær</v>
      </c>
      <c r="E11487" t="str">
        <f>VLOOKUP(Oliusala[[#This Row],[postnumer]],Sveitarfelog[#All],5,FALSE)</f>
        <v>Suðurnes</v>
      </c>
      <c r="F11487" t="s">
        <v>24</v>
      </c>
      <c r="G11487" t="s">
        <v>24</v>
      </c>
      <c r="H11487" s="1" t="s">
        <v>58</v>
      </c>
      <c r="I11487" s="1">
        <v>2084126</v>
      </c>
      <c r="J11487" s="2">
        <f>VLOOKUP(Oliusala[[#This Row],[tegund]],Tegundir!$B$2:$D$19,3,FALSE)*Oliusala[[#This Row],[magn]]/1000</f>
        <v>1802.76899</v>
      </c>
      <c r="K11487">
        <v>2019</v>
      </c>
      <c r="L11487" t="s">
        <v>18</v>
      </c>
      <c r="M11487" s="144" t="s">
        <v>59</v>
      </c>
    </row>
    <row r="11488" spans="1:15" x14ac:dyDescent="0.2">
      <c r="A11488" t="s">
        <v>63</v>
      </c>
      <c r="B11488" s="144" t="s">
        <v>74</v>
      </c>
      <c r="C11488">
        <v>230</v>
      </c>
      <c r="D11488" t="str">
        <f>VLOOKUP(Oliusala[[#This Row],[postnumer]],Sveitarfelog[#All],4,FALSE)</f>
        <v>Reykjanesbær</v>
      </c>
      <c r="E11488" t="str">
        <f>VLOOKUP(Oliusala[[#This Row],[postnumer]],Sveitarfelog[#All],5,FALSE)</f>
        <v>Suðurnes</v>
      </c>
      <c r="F11488" t="s">
        <v>24</v>
      </c>
      <c r="G11488" t="s">
        <v>24</v>
      </c>
      <c r="H11488" t="s">
        <v>58</v>
      </c>
      <c r="I11488" s="1">
        <v>261080</v>
      </c>
      <c r="J11488" s="2">
        <f>VLOOKUP(Oliusala[[#This Row],[tegund]],Tegundir!$B$2:$D$19,3,FALSE)*Oliusala[[#This Row],[magn]]/1000</f>
        <v>225.83420000000001</v>
      </c>
      <c r="K11488">
        <v>2019</v>
      </c>
      <c r="L11488" t="s">
        <v>18</v>
      </c>
      <c r="M11488" s="144" t="s">
        <v>59</v>
      </c>
    </row>
    <row r="11489" spans="1:15" x14ac:dyDescent="0.2">
      <c r="A11489" t="s">
        <v>63</v>
      </c>
      <c r="B11489" s="144" t="s">
        <v>74</v>
      </c>
      <c r="C11489">
        <v>230</v>
      </c>
      <c r="D11489" t="str">
        <f>VLOOKUP(Oliusala[[#This Row],[postnumer]],Sveitarfelog[#All],4,FALSE)</f>
        <v>Reykjanesbær</v>
      </c>
      <c r="E11489" t="str">
        <f>VLOOKUP(Oliusala[[#This Row],[postnumer]],Sveitarfelog[#All],5,FALSE)</f>
        <v>Suðurnes</v>
      </c>
      <c r="F11489" t="s">
        <v>24</v>
      </c>
      <c r="G11489" t="s">
        <v>24</v>
      </c>
      <c r="H11489" t="s">
        <v>58</v>
      </c>
      <c r="I11489" s="1">
        <v>515693</v>
      </c>
      <c r="J11489" s="2">
        <f>VLOOKUP(Oliusala[[#This Row],[tegund]],Tegundir!$B$2:$D$19,3,FALSE)*Oliusala[[#This Row],[magn]]/1000</f>
        <v>446.07444500000003</v>
      </c>
      <c r="K11489">
        <v>2019</v>
      </c>
      <c r="L11489" t="s">
        <v>18</v>
      </c>
      <c r="M11489" s="144" t="s">
        <v>59</v>
      </c>
    </row>
    <row r="11490" spans="1:15" x14ac:dyDescent="0.2">
      <c r="A11490" t="s">
        <v>63</v>
      </c>
      <c r="B11490" s="144" t="s">
        <v>74</v>
      </c>
      <c r="C11490">
        <v>230</v>
      </c>
      <c r="D11490" t="str">
        <f>VLOOKUP(Oliusala[[#This Row],[postnumer]],Sveitarfelog[#All],4,FALSE)</f>
        <v>Reykjanesbær</v>
      </c>
      <c r="E11490" t="str">
        <f>VLOOKUP(Oliusala[[#This Row],[postnumer]],Sveitarfelog[#All],5,FALSE)</f>
        <v>Suðurnes</v>
      </c>
      <c r="F11490" t="s">
        <v>25</v>
      </c>
      <c r="G11490" t="s">
        <v>24</v>
      </c>
      <c r="H11490" t="s">
        <v>58</v>
      </c>
      <c r="I11490" s="1">
        <v>119376</v>
      </c>
      <c r="J11490" s="2">
        <f>VLOOKUP(Oliusala[[#This Row],[tegund]],Tegundir!$B$2:$D$19,3,FALSE)*Oliusala[[#This Row],[magn]]/1000</f>
        <v>103.26024000000001</v>
      </c>
      <c r="K11490">
        <v>2019</v>
      </c>
      <c r="L11490" t="s">
        <v>1955</v>
      </c>
      <c r="M11490" s="144" t="s">
        <v>59</v>
      </c>
      <c r="N11490" s="144" t="s">
        <v>1958</v>
      </c>
    </row>
    <row r="11491" spans="1:15" x14ac:dyDescent="0.2">
      <c r="A11491" t="s">
        <v>63</v>
      </c>
      <c r="B11491" s="144" t="s">
        <v>74</v>
      </c>
      <c r="C11491">
        <v>230</v>
      </c>
      <c r="D11491" t="str">
        <f>VLOOKUP(Oliusala[[#This Row],[postnumer]],Sveitarfelog[#All],4,FALSE)</f>
        <v>Reykjanesbær</v>
      </c>
      <c r="E11491" t="str">
        <f>VLOOKUP(Oliusala[[#This Row],[postnumer]],Sveitarfelog[#All],5,FALSE)</f>
        <v>Suðurnes</v>
      </c>
      <c r="F11491" t="s">
        <v>25</v>
      </c>
      <c r="G11491" t="s">
        <v>24</v>
      </c>
      <c r="H11491" s="1" t="s">
        <v>58</v>
      </c>
      <c r="I11491" s="1">
        <v>403683</v>
      </c>
      <c r="J11491" s="2">
        <f>VLOOKUP(Oliusala[[#This Row],[tegund]],Tegundir!$B$2:$D$19,3,FALSE)*Oliusala[[#This Row],[magn]]/1000</f>
        <v>349.18579499999998</v>
      </c>
      <c r="K11491">
        <v>2019</v>
      </c>
      <c r="L11491" t="s">
        <v>1955</v>
      </c>
      <c r="M11491" s="144" t="s">
        <v>59</v>
      </c>
      <c r="N11491" s="144" t="s">
        <v>1958</v>
      </c>
    </row>
    <row r="11492" spans="1:15" x14ac:dyDescent="0.2">
      <c r="A11492" t="s">
        <v>63</v>
      </c>
      <c r="B11492" s="144" t="s">
        <v>74</v>
      </c>
      <c r="C11492">
        <v>230</v>
      </c>
      <c r="D11492" t="str">
        <f>VLOOKUP(Oliusala[[#This Row],[postnumer]],Sveitarfelog[#All],4,FALSE)</f>
        <v>Reykjanesbær</v>
      </c>
      <c r="E11492" t="str">
        <f>VLOOKUP(Oliusala[[#This Row],[postnumer]],Sveitarfelog[#All],5,FALSE)</f>
        <v>Suðurnes</v>
      </c>
      <c r="F11492" t="s">
        <v>25</v>
      </c>
      <c r="G11492" t="s">
        <v>24</v>
      </c>
      <c r="H11492" s="1" t="s">
        <v>58</v>
      </c>
      <c r="I11492" s="1">
        <v>230261</v>
      </c>
      <c r="J11492" s="2">
        <f>VLOOKUP(Oliusala[[#This Row],[tegund]],Tegundir!$B$2:$D$19,3,FALSE)*Oliusala[[#This Row],[magn]]/1000</f>
        <v>199.17576499999998</v>
      </c>
      <c r="K11492">
        <v>2019</v>
      </c>
      <c r="L11492" t="s">
        <v>1955</v>
      </c>
      <c r="M11492" s="144" t="s">
        <v>59</v>
      </c>
      <c r="N11492" s="144" t="s">
        <v>1958</v>
      </c>
    </row>
    <row r="11493" spans="1:15" x14ac:dyDescent="0.2">
      <c r="A11493" t="s">
        <v>77</v>
      </c>
      <c r="B11493" s="144" t="s">
        <v>77</v>
      </c>
      <c r="C11493">
        <v>240</v>
      </c>
      <c r="D11493" t="str">
        <f>VLOOKUP(Oliusala[[#This Row],[postnumer]],Sveitarfelog[#All],4,FALSE)</f>
        <v>Grindavíkurbær</v>
      </c>
      <c r="E11493" t="str">
        <f>VLOOKUP(Oliusala[[#This Row],[postnumer]],Sveitarfelog[#All],5,FALSE)</f>
        <v>Suðurnes</v>
      </c>
      <c r="F11493" t="s">
        <v>24</v>
      </c>
      <c r="G11493" t="s">
        <v>24</v>
      </c>
      <c r="H11493" s="1" t="s">
        <v>58</v>
      </c>
      <c r="I11493" s="1">
        <v>55463</v>
      </c>
      <c r="J11493" s="2">
        <f>VLOOKUP(Oliusala[[#This Row],[tegund]],Tegundir!$B$2:$D$19,3,FALSE)*Oliusala[[#This Row],[magn]]/1000</f>
        <v>47.975495000000002</v>
      </c>
      <c r="K11493">
        <v>2019</v>
      </c>
      <c r="L11493" t="s">
        <v>18</v>
      </c>
      <c r="M11493" s="144" t="s">
        <v>59</v>
      </c>
    </row>
    <row r="11494" spans="1:15" x14ac:dyDescent="0.2">
      <c r="A11494" t="s">
        <v>77</v>
      </c>
      <c r="B11494" s="144" t="s">
        <v>77</v>
      </c>
      <c r="C11494">
        <v>240</v>
      </c>
      <c r="D11494" t="str">
        <f>VLOOKUP(Oliusala[[#This Row],[postnumer]],Sveitarfelog[#All],4,FALSE)</f>
        <v>Grindavíkurbær</v>
      </c>
      <c r="E11494" t="str">
        <f>VLOOKUP(Oliusala[[#This Row],[postnumer]],Sveitarfelog[#All],5,FALSE)</f>
        <v>Suðurnes</v>
      </c>
      <c r="F11494" t="s">
        <v>27</v>
      </c>
      <c r="G11494" t="s">
        <v>24</v>
      </c>
      <c r="H11494" s="1" t="s">
        <v>58</v>
      </c>
      <c r="I11494" s="1">
        <v>256462</v>
      </c>
      <c r="J11494" s="2">
        <f>VLOOKUP(Oliusala[[#This Row],[tegund]],Tegundir!$B$2:$D$19,3,FALSE)*Oliusala[[#This Row],[magn]]/1000</f>
        <v>221.83963</v>
      </c>
      <c r="K11494">
        <v>2019</v>
      </c>
      <c r="L11494" t="s">
        <v>19</v>
      </c>
      <c r="M11494" s="144" t="s">
        <v>59</v>
      </c>
      <c r="O11494" s="144" t="s">
        <v>1998</v>
      </c>
    </row>
    <row r="11495" spans="1:15" x14ac:dyDescent="0.2">
      <c r="A11495" t="s">
        <v>77</v>
      </c>
      <c r="B11495" s="144" t="s">
        <v>77</v>
      </c>
      <c r="C11495">
        <v>240</v>
      </c>
      <c r="D11495" t="str">
        <f>VLOOKUP(Oliusala[[#This Row],[postnumer]],Sveitarfelog[#All],4,FALSE)</f>
        <v>Grindavíkurbær</v>
      </c>
      <c r="E11495" t="str">
        <f>VLOOKUP(Oliusala[[#This Row],[postnumer]],Sveitarfelog[#All],5,FALSE)</f>
        <v>Suðurnes</v>
      </c>
      <c r="F11495" t="s">
        <v>29</v>
      </c>
      <c r="G11495" t="s">
        <v>24</v>
      </c>
      <c r="H11495" s="1" t="s">
        <v>58</v>
      </c>
      <c r="I11495" s="1">
        <v>331251</v>
      </c>
      <c r="J11495" s="2">
        <f>VLOOKUP(Oliusala[[#This Row],[tegund]],Tegundir!$B$2:$D$19,3,FALSE)*Oliusala[[#This Row],[magn]]/1000</f>
        <v>286.53211499999998</v>
      </c>
      <c r="K11495">
        <v>2019</v>
      </c>
      <c r="L11495" t="s">
        <v>19</v>
      </c>
      <c r="M11495" s="144" t="s">
        <v>59</v>
      </c>
      <c r="O11495" s="144" t="s">
        <v>1998</v>
      </c>
    </row>
    <row r="11496" spans="1:15" x14ac:dyDescent="0.2">
      <c r="A11496" t="s">
        <v>77</v>
      </c>
      <c r="B11496" s="144" t="s">
        <v>77</v>
      </c>
      <c r="C11496">
        <v>240</v>
      </c>
      <c r="D11496" t="str">
        <f>VLOOKUP(Oliusala[[#This Row],[postnumer]],Sveitarfelog[#All],4,FALSE)</f>
        <v>Grindavíkurbær</v>
      </c>
      <c r="E11496" t="str">
        <f>VLOOKUP(Oliusala[[#This Row],[postnumer]],Sveitarfelog[#All],5,FALSE)</f>
        <v>Suðurnes</v>
      </c>
      <c r="F11496" t="s">
        <v>30</v>
      </c>
      <c r="G11496" t="s">
        <v>24</v>
      </c>
      <c r="H11496" s="1" t="s">
        <v>58</v>
      </c>
      <c r="I11496" s="1">
        <v>10062</v>
      </c>
      <c r="J11496" s="2">
        <f>VLOOKUP(Oliusala[[#This Row],[tegund]],Tegundir!$B$2:$D$19,3,FALSE)*Oliusala[[#This Row],[magn]]/1000</f>
        <v>8.7036299999999986</v>
      </c>
      <c r="K11496">
        <v>2019</v>
      </c>
      <c r="L11496" t="s">
        <v>19</v>
      </c>
      <c r="M11496" s="144" t="s">
        <v>59</v>
      </c>
      <c r="O11496" s="144" t="s">
        <v>1998</v>
      </c>
    </row>
    <row r="11497" spans="1:15" x14ac:dyDescent="0.2">
      <c r="A11497" t="s">
        <v>57</v>
      </c>
      <c r="B11497" s="144" t="s">
        <v>77</v>
      </c>
      <c r="C11497">
        <v>240</v>
      </c>
      <c r="D11497" t="str">
        <f>VLOOKUP(Oliusala[[#This Row],[postnumer]],Sveitarfelog[#All],4,FALSE)</f>
        <v>Grindavíkurbær</v>
      </c>
      <c r="E11497" t="str">
        <f>VLOOKUP(Oliusala[[#This Row],[postnumer]],Sveitarfelog[#All],5,FALSE)</f>
        <v>Suðurnes</v>
      </c>
      <c r="F11497" t="s">
        <v>24</v>
      </c>
      <c r="G11497" t="s">
        <v>24</v>
      </c>
      <c r="H11497" s="1" t="s">
        <v>60</v>
      </c>
      <c r="I11497" s="1">
        <v>28525</v>
      </c>
      <c r="J11497" s="2">
        <f>VLOOKUP(Oliusala[[#This Row],[tegund]],Tegundir!$B$2:$D$19,3,FALSE)*Oliusala[[#This Row],[magn]]/1000</f>
        <v>24.674125</v>
      </c>
      <c r="K11497">
        <v>2019</v>
      </c>
      <c r="L11497" t="s">
        <v>18</v>
      </c>
      <c r="M11497" s="144" t="s">
        <v>59</v>
      </c>
    </row>
    <row r="11498" spans="1:15" x14ac:dyDescent="0.2">
      <c r="A11498" t="s">
        <v>57</v>
      </c>
      <c r="B11498" s="144" t="s">
        <v>77</v>
      </c>
      <c r="C11498">
        <v>240</v>
      </c>
      <c r="D11498" t="str">
        <f>VLOOKUP(Oliusala[[#This Row],[postnumer]],Sveitarfelog[#All],4,FALSE)</f>
        <v>Grindavíkurbær</v>
      </c>
      <c r="E11498" t="str">
        <f>VLOOKUP(Oliusala[[#This Row],[postnumer]],Sveitarfelog[#All],5,FALSE)</f>
        <v>Suðurnes</v>
      </c>
      <c r="F11498" t="s">
        <v>29</v>
      </c>
      <c r="G11498" t="s">
        <v>24</v>
      </c>
      <c r="H11498" s="1" t="s">
        <v>60</v>
      </c>
      <c r="I11498" s="1">
        <v>7398311</v>
      </c>
      <c r="J11498" s="2">
        <f>VLOOKUP(Oliusala[[#This Row],[tegund]],Tegundir!$B$2:$D$19,3,FALSE)*Oliusala[[#This Row],[magn]]/1000</f>
        <v>6399.5390149999994</v>
      </c>
      <c r="K11498">
        <v>2019</v>
      </c>
      <c r="L11498" t="s">
        <v>19</v>
      </c>
      <c r="M11498" s="144" t="s">
        <v>59</v>
      </c>
      <c r="O11498" s="144" t="s">
        <v>1998</v>
      </c>
    </row>
    <row r="11499" spans="1:15" x14ac:dyDescent="0.2">
      <c r="A11499" t="s">
        <v>63</v>
      </c>
      <c r="B11499" s="144" t="s">
        <v>77</v>
      </c>
      <c r="C11499">
        <v>240</v>
      </c>
      <c r="D11499" t="str">
        <f>VLOOKUP(Oliusala[[#This Row],[postnumer]],Sveitarfelog[#All],4,FALSE)</f>
        <v>Grindavíkurbær</v>
      </c>
      <c r="E11499" t="str">
        <f>VLOOKUP(Oliusala[[#This Row],[postnumer]],Sveitarfelog[#All],5,FALSE)</f>
        <v>Suðurnes</v>
      </c>
      <c r="F11499" t="s">
        <v>24</v>
      </c>
      <c r="G11499" t="s">
        <v>24</v>
      </c>
      <c r="H11499" t="s">
        <v>58</v>
      </c>
      <c r="I11499" s="1">
        <v>1647560</v>
      </c>
      <c r="J11499" s="2">
        <f>VLOOKUP(Oliusala[[#This Row],[tegund]],Tegundir!$B$2:$D$19,3,FALSE)*Oliusala[[#This Row],[magn]]/1000</f>
        <v>1425.1393999999998</v>
      </c>
      <c r="K11499">
        <v>2019</v>
      </c>
      <c r="L11499" t="s">
        <v>18</v>
      </c>
      <c r="M11499" s="144" t="s">
        <v>59</v>
      </c>
    </row>
    <row r="11500" spans="1:15" x14ac:dyDescent="0.2">
      <c r="A11500" t="s">
        <v>77</v>
      </c>
      <c r="B11500" s="144" t="s">
        <v>77</v>
      </c>
      <c r="C11500">
        <v>240</v>
      </c>
      <c r="D11500" t="str">
        <f>VLOOKUP(Oliusala[[#This Row],[postnumer]],Sveitarfelog[#All],4,FALSE)</f>
        <v>Grindavíkurbær</v>
      </c>
      <c r="E11500" t="str">
        <f>VLOOKUP(Oliusala[[#This Row],[postnumer]],Sveitarfelog[#All],5,FALSE)</f>
        <v>Suðurnes</v>
      </c>
      <c r="F11500" t="s">
        <v>25</v>
      </c>
      <c r="G11500" t="s">
        <v>24</v>
      </c>
      <c r="H11500" s="1" t="s">
        <v>58</v>
      </c>
      <c r="I11500" s="1">
        <v>236369</v>
      </c>
      <c r="J11500" s="2">
        <f>VLOOKUP(Oliusala[[#This Row],[tegund]],Tegundir!$B$2:$D$19,3,FALSE)*Oliusala[[#This Row],[magn]]/1000</f>
        <v>204.45918499999999</v>
      </c>
      <c r="K11500">
        <v>2019</v>
      </c>
      <c r="L11500" t="s">
        <v>19</v>
      </c>
      <c r="M11500" s="144" t="s">
        <v>59</v>
      </c>
      <c r="O11500" s="144" t="s">
        <v>1997</v>
      </c>
    </row>
    <row r="11501" spans="1:15" x14ac:dyDescent="0.2">
      <c r="A11501" t="s">
        <v>57</v>
      </c>
      <c r="B11501" s="144" t="s">
        <v>77</v>
      </c>
      <c r="C11501">
        <v>240</v>
      </c>
      <c r="D11501" t="str">
        <f>VLOOKUP(Oliusala[[#This Row],[postnumer]],Sveitarfelog[#All],4,FALSE)</f>
        <v>Grindavíkurbær</v>
      </c>
      <c r="E11501" t="str">
        <f>VLOOKUP(Oliusala[[#This Row],[postnumer]],Sveitarfelog[#All],5,FALSE)</f>
        <v>Suðurnes</v>
      </c>
      <c r="F11501" t="s">
        <v>25</v>
      </c>
      <c r="G11501" t="s">
        <v>24</v>
      </c>
      <c r="H11501" s="1" t="s">
        <v>60</v>
      </c>
      <c r="I11501" s="1">
        <v>400663</v>
      </c>
      <c r="J11501" s="2">
        <f>VLOOKUP(Oliusala[[#This Row],[tegund]],Tegundir!$B$2:$D$19,3,FALSE)*Oliusala[[#This Row],[magn]]/1000</f>
        <v>346.57349499999998</v>
      </c>
      <c r="K11501">
        <v>2019</v>
      </c>
      <c r="L11501" t="s">
        <v>19</v>
      </c>
      <c r="M11501" s="144" t="s">
        <v>59</v>
      </c>
      <c r="O11501" s="144" t="s">
        <v>1997</v>
      </c>
    </row>
    <row r="11502" spans="1:15" x14ac:dyDescent="0.2">
      <c r="A11502" t="s">
        <v>66</v>
      </c>
      <c r="B11502" s="144" t="s">
        <v>78</v>
      </c>
      <c r="C11502">
        <v>245</v>
      </c>
      <c r="D11502" t="str">
        <f>VLOOKUP(Oliusala[[#This Row],[postnumer]],Sveitarfelog[#All],4,FALSE)</f>
        <v>Suðurnesjabær</v>
      </c>
      <c r="E11502" t="str">
        <f>VLOOKUP(Oliusala[[#This Row],[postnumer]],Sveitarfelog[#All],5,FALSE)</f>
        <v>Suðurnes</v>
      </c>
      <c r="F11502" t="s">
        <v>29</v>
      </c>
      <c r="G11502" t="s">
        <v>24</v>
      </c>
      <c r="H11502" s="1" t="s">
        <v>60</v>
      </c>
      <c r="I11502" s="1">
        <v>7411</v>
      </c>
      <c r="J11502" s="2">
        <f>VLOOKUP(Oliusala[[#This Row],[tegund]],Tegundir!$B$2:$D$19,3,FALSE)*Oliusala[[#This Row],[magn]]/1000</f>
        <v>6.4105150000000002</v>
      </c>
      <c r="K11502">
        <v>2019</v>
      </c>
      <c r="L11502" t="s">
        <v>19</v>
      </c>
      <c r="M11502" s="144" t="s">
        <v>59</v>
      </c>
      <c r="O11502" s="144" t="s">
        <v>1998</v>
      </c>
    </row>
    <row r="11503" spans="1:15" x14ac:dyDescent="0.2">
      <c r="A11503" t="s">
        <v>57</v>
      </c>
      <c r="B11503" s="144" t="s">
        <v>78</v>
      </c>
      <c r="C11503">
        <v>245</v>
      </c>
      <c r="D11503" t="str">
        <f>VLOOKUP(Oliusala[[#This Row],[postnumer]],Sveitarfelog[#All],4,FALSE)</f>
        <v>Suðurnesjabær</v>
      </c>
      <c r="E11503" t="str">
        <f>VLOOKUP(Oliusala[[#This Row],[postnumer]],Sveitarfelog[#All],5,FALSE)</f>
        <v>Suðurnes</v>
      </c>
      <c r="F11503" t="s">
        <v>24</v>
      </c>
      <c r="G11503" t="s">
        <v>24</v>
      </c>
      <c r="H11503" s="1" t="s">
        <v>60</v>
      </c>
      <c r="I11503" s="1">
        <v>37844</v>
      </c>
      <c r="J11503" s="2">
        <f>VLOOKUP(Oliusala[[#This Row],[tegund]],Tegundir!$B$2:$D$19,3,FALSE)*Oliusala[[#This Row],[magn]]/1000</f>
        <v>32.735060000000004</v>
      </c>
      <c r="K11503">
        <v>2019</v>
      </c>
      <c r="L11503" t="s">
        <v>18</v>
      </c>
      <c r="M11503" s="144" t="s">
        <v>59</v>
      </c>
    </row>
    <row r="11504" spans="1:15" x14ac:dyDescent="0.2">
      <c r="A11504" t="s">
        <v>57</v>
      </c>
      <c r="B11504" s="144" t="s">
        <v>78</v>
      </c>
      <c r="C11504">
        <v>245</v>
      </c>
      <c r="D11504" t="str">
        <f>VLOOKUP(Oliusala[[#This Row],[postnumer]],Sveitarfelog[#All],4,FALSE)</f>
        <v>Suðurnesjabær</v>
      </c>
      <c r="E11504" t="str">
        <f>VLOOKUP(Oliusala[[#This Row],[postnumer]],Sveitarfelog[#All],5,FALSE)</f>
        <v>Suðurnes</v>
      </c>
      <c r="F11504" t="s">
        <v>29</v>
      </c>
      <c r="G11504" t="s">
        <v>24</v>
      </c>
      <c r="H11504" t="s">
        <v>60</v>
      </c>
      <c r="I11504" s="1">
        <v>524526</v>
      </c>
      <c r="J11504" s="2">
        <f>VLOOKUP(Oliusala[[#This Row],[tegund]],Tegundir!$B$2:$D$19,3,FALSE)*Oliusala[[#This Row],[magn]]/1000</f>
        <v>453.71499</v>
      </c>
      <c r="K11504">
        <v>2019</v>
      </c>
      <c r="L11504" t="s">
        <v>19</v>
      </c>
      <c r="M11504" s="144" t="s">
        <v>59</v>
      </c>
      <c r="O11504" s="144" t="s">
        <v>1998</v>
      </c>
    </row>
    <row r="11505" spans="1:15" x14ac:dyDescent="0.2">
      <c r="A11505" t="s">
        <v>57</v>
      </c>
      <c r="B11505" s="144" t="s">
        <v>78</v>
      </c>
      <c r="C11505">
        <v>245</v>
      </c>
      <c r="D11505" t="str">
        <f>VLOOKUP(Oliusala[[#This Row],[postnumer]],Sveitarfelog[#All],4,FALSE)</f>
        <v>Suðurnesjabær</v>
      </c>
      <c r="E11505" t="str">
        <f>VLOOKUP(Oliusala[[#This Row],[postnumer]],Sveitarfelog[#All],5,FALSE)</f>
        <v>Suðurnes</v>
      </c>
      <c r="F11505" t="s">
        <v>30</v>
      </c>
      <c r="G11505" t="s">
        <v>24</v>
      </c>
      <c r="H11505" t="s">
        <v>60</v>
      </c>
      <c r="I11505" s="1">
        <v>46494</v>
      </c>
      <c r="J11505" s="2">
        <f>VLOOKUP(Oliusala[[#This Row],[tegund]],Tegundir!$B$2:$D$19,3,FALSE)*Oliusala[[#This Row],[magn]]/1000</f>
        <v>40.217309999999998</v>
      </c>
      <c r="K11505">
        <v>2019</v>
      </c>
      <c r="L11505" t="s">
        <v>19</v>
      </c>
      <c r="M11505" s="144" t="s">
        <v>59</v>
      </c>
      <c r="O11505" s="144" t="s">
        <v>1998</v>
      </c>
    </row>
    <row r="11506" spans="1:15" x14ac:dyDescent="0.2">
      <c r="A11506" t="s">
        <v>63</v>
      </c>
      <c r="B11506" s="144" t="s">
        <v>78</v>
      </c>
      <c r="C11506">
        <v>245</v>
      </c>
      <c r="D11506" t="str">
        <f>VLOOKUP(Oliusala[[#This Row],[postnumer]],Sveitarfelog[#All],4,FALSE)</f>
        <v>Suðurnesjabær</v>
      </c>
      <c r="E11506" t="str">
        <f>VLOOKUP(Oliusala[[#This Row],[postnumer]],Sveitarfelog[#All],5,FALSE)</f>
        <v>Suðurnes</v>
      </c>
      <c r="F11506" t="s">
        <v>24</v>
      </c>
      <c r="G11506" t="s">
        <v>24</v>
      </c>
      <c r="H11506" s="1" t="s">
        <v>58</v>
      </c>
      <c r="I11506" s="1">
        <v>466327</v>
      </c>
      <c r="J11506" s="2">
        <f>VLOOKUP(Oliusala[[#This Row],[tegund]],Tegundir!$B$2:$D$19,3,FALSE)*Oliusala[[#This Row],[magn]]/1000</f>
        <v>403.37285499999996</v>
      </c>
      <c r="K11506">
        <v>2019</v>
      </c>
      <c r="L11506" t="s">
        <v>18</v>
      </c>
      <c r="M11506" s="144" t="s">
        <v>59</v>
      </c>
    </row>
    <row r="11507" spans="1:15" x14ac:dyDescent="0.2">
      <c r="A11507" t="s">
        <v>57</v>
      </c>
      <c r="B11507" s="144" t="s">
        <v>78</v>
      </c>
      <c r="C11507">
        <v>245</v>
      </c>
      <c r="D11507" t="str">
        <f>VLOOKUP(Oliusala[[#This Row],[postnumer]],Sveitarfelog[#All],4,FALSE)</f>
        <v>Suðurnesjabær</v>
      </c>
      <c r="E11507" t="str">
        <f>VLOOKUP(Oliusala[[#This Row],[postnumer]],Sveitarfelog[#All],5,FALSE)</f>
        <v>Suðurnes</v>
      </c>
      <c r="F11507" t="s">
        <v>25</v>
      </c>
      <c r="G11507" t="s">
        <v>24</v>
      </c>
      <c r="H11507" s="1" t="s">
        <v>60</v>
      </c>
      <c r="I11507" s="1">
        <v>445464</v>
      </c>
      <c r="J11507" s="2">
        <f>VLOOKUP(Oliusala[[#This Row],[tegund]],Tegundir!$B$2:$D$19,3,FALSE)*Oliusala[[#This Row],[magn]]/1000</f>
        <v>385.32635999999997</v>
      </c>
      <c r="K11507">
        <v>2019</v>
      </c>
      <c r="L11507" t="s">
        <v>19</v>
      </c>
      <c r="M11507" s="144" t="s">
        <v>59</v>
      </c>
      <c r="O11507" s="144" t="s">
        <v>1997</v>
      </c>
    </row>
    <row r="11508" spans="1:15" x14ac:dyDescent="0.2">
      <c r="A11508" t="s">
        <v>57</v>
      </c>
      <c r="B11508" s="144" t="s">
        <v>79</v>
      </c>
      <c r="C11508">
        <v>250</v>
      </c>
      <c r="D11508" t="str">
        <f>VLOOKUP(Oliusala[[#This Row],[postnumer]],Sveitarfelog[#All],4,FALSE)</f>
        <v>Suðurnesjabær</v>
      </c>
      <c r="E11508" t="str">
        <f>VLOOKUP(Oliusala[[#This Row],[postnumer]],Sveitarfelog[#All],5,FALSE)</f>
        <v>Suðurnes</v>
      </c>
      <c r="F11508" t="s">
        <v>24</v>
      </c>
      <c r="G11508" t="s">
        <v>24</v>
      </c>
      <c r="H11508" s="1" t="s">
        <v>60</v>
      </c>
      <c r="I11508" s="1">
        <v>249863</v>
      </c>
      <c r="J11508" s="2">
        <f>VLOOKUP(Oliusala[[#This Row],[tegund]],Tegundir!$B$2:$D$19,3,FALSE)*Oliusala[[#This Row],[magn]]/1000</f>
        <v>216.131495</v>
      </c>
      <c r="K11508">
        <v>2019</v>
      </c>
      <c r="L11508" t="s">
        <v>18</v>
      </c>
      <c r="M11508" s="144" t="s">
        <v>59</v>
      </c>
    </row>
    <row r="11509" spans="1:15" x14ac:dyDescent="0.2">
      <c r="A11509" t="s">
        <v>63</v>
      </c>
      <c r="B11509" s="144" t="s">
        <v>79</v>
      </c>
      <c r="C11509">
        <v>250</v>
      </c>
      <c r="D11509" t="str">
        <f>VLOOKUP(Oliusala[[#This Row],[postnumer]],Sveitarfelog[#All],4,FALSE)</f>
        <v>Suðurnesjabær</v>
      </c>
      <c r="E11509" t="str">
        <f>VLOOKUP(Oliusala[[#This Row],[postnumer]],Sveitarfelog[#All],5,FALSE)</f>
        <v>Suðurnes</v>
      </c>
      <c r="F11509" t="s">
        <v>24</v>
      </c>
      <c r="G11509" t="s">
        <v>24</v>
      </c>
      <c r="H11509" s="1" t="s">
        <v>58</v>
      </c>
      <c r="I11509" s="1">
        <v>137662</v>
      </c>
      <c r="J11509" s="2">
        <f>VLOOKUP(Oliusala[[#This Row],[tegund]],Tegundir!$B$2:$D$19,3,FALSE)*Oliusala[[#This Row],[magn]]/1000</f>
        <v>119.07763</v>
      </c>
      <c r="K11509">
        <v>2019</v>
      </c>
      <c r="L11509" t="s">
        <v>18</v>
      </c>
      <c r="M11509" s="144" t="s">
        <v>59</v>
      </c>
    </row>
    <row r="11510" spans="1:15" x14ac:dyDescent="0.2">
      <c r="A11510" t="s">
        <v>63</v>
      </c>
      <c r="B11510" s="144" t="s">
        <v>78</v>
      </c>
      <c r="C11510">
        <v>245</v>
      </c>
      <c r="D11510" t="str">
        <f>VLOOKUP(Oliusala[[#This Row],[postnumer]],Sveitarfelog[#All],4,FALSE)</f>
        <v>Suðurnesjabær</v>
      </c>
      <c r="E11510" t="str">
        <f>VLOOKUP(Oliusala[[#This Row],[postnumer]],Sveitarfelog[#All],5,FALSE)</f>
        <v>Suðurnes</v>
      </c>
      <c r="F11510" t="s">
        <v>25</v>
      </c>
      <c r="G11510" t="s">
        <v>24</v>
      </c>
      <c r="H11510" s="1" t="s">
        <v>58</v>
      </c>
      <c r="I11510" s="1">
        <v>35888</v>
      </c>
      <c r="J11510" s="2">
        <f>VLOOKUP(Oliusala[[#This Row],[tegund]],Tegundir!$B$2:$D$19,3,FALSE)*Oliusala[[#This Row],[magn]]/1000</f>
        <v>31.043119999999998</v>
      </c>
      <c r="K11510">
        <v>2019</v>
      </c>
      <c r="L11510" t="s">
        <v>19</v>
      </c>
      <c r="M11510" s="144" t="s">
        <v>59</v>
      </c>
      <c r="O11510" s="144" t="s">
        <v>1997</v>
      </c>
    </row>
    <row r="11511" spans="1:15" x14ac:dyDescent="0.2">
      <c r="A11511" t="s">
        <v>63</v>
      </c>
      <c r="B11511" s="144" t="s">
        <v>79</v>
      </c>
      <c r="C11511">
        <v>250</v>
      </c>
      <c r="D11511" t="str">
        <f>VLOOKUP(Oliusala[[#This Row],[postnumer]],Sveitarfelog[#All],4,FALSE)</f>
        <v>Suðurnesjabær</v>
      </c>
      <c r="E11511" t="str">
        <f>VLOOKUP(Oliusala[[#This Row],[postnumer]],Sveitarfelog[#All],5,FALSE)</f>
        <v>Suðurnes</v>
      </c>
      <c r="F11511" t="s">
        <v>25</v>
      </c>
      <c r="G11511" t="s">
        <v>24</v>
      </c>
      <c r="H11511" s="1" t="s">
        <v>58</v>
      </c>
      <c r="I11511" s="1">
        <v>31627</v>
      </c>
      <c r="J11511" s="2">
        <f>VLOOKUP(Oliusala[[#This Row],[tegund]],Tegundir!$B$2:$D$19,3,FALSE)*Oliusala[[#This Row],[magn]]/1000</f>
        <v>27.357354999999998</v>
      </c>
      <c r="K11511">
        <v>2019</v>
      </c>
      <c r="L11511" t="s">
        <v>1955</v>
      </c>
      <c r="M11511" s="144" t="s">
        <v>59</v>
      </c>
    </row>
    <row r="11512" spans="1:15" x14ac:dyDescent="0.2">
      <c r="A11512" t="s">
        <v>57</v>
      </c>
      <c r="B11512" s="144" t="s">
        <v>79</v>
      </c>
      <c r="C11512">
        <v>250</v>
      </c>
      <c r="D11512" t="str">
        <f>VLOOKUP(Oliusala[[#This Row],[postnumer]],Sveitarfelog[#All],4,FALSE)</f>
        <v>Suðurnesjabær</v>
      </c>
      <c r="E11512" t="str">
        <f>VLOOKUP(Oliusala[[#This Row],[postnumer]],Sveitarfelog[#All],5,FALSE)</f>
        <v>Suðurnes</v>
      </c>
      <c r="F11512" t="s">
        <v>25</v>
      </c>
      <c r="G11512" t="s">
        <v>24</v>
      </c>
      <c r="H11512" s="1" t="s">
        <v>60</v>
      </c>
      <c r="I11512" s="1">
        <v>78315</v>
      </c>
      <c r="J11512" s="2">
        <f>VLOOKUP(Oliusala[[#This Row],[tegund]],Tegundir!$B$2:$D$19,3,FALSE)*Oliusala[[#This Row],[magn]]/1000</f>
        <v>67.742474999999999</v>
      </c>
      <c r="K11512">
        <v>2019</v>
      </c>
      <c r="L11512" t="s">
        <v>19</v>
      </c>
      <c r="M11512" s="144" t="s">
        <v>59</v>
      </c>
      <c r="O11512" s="144" t="s">
        <v>1997</v>
      </c>
    </row>
    <row r="11513" spans="1:15" x14ac:dyDescent="0.2">
      <c r="A11513" t="s">
        <v>139</v>
      </c>
      <c r="B11513" s="144" t="s">
        <v>139</v>
      </c>
      <c r="C11513">
        <v>601</v>
      </c>
      <c r="D11513" t="str">
        <f>VLOOKUP(Oliusala[[#This Row],[postnumer]],Sveitarfelog[#All],4,FALSE)</f>
        <v>Akureyrarbær,Eyjafjarðarsveit,Hörgársveit,Svalbarðsstrandarhreppur,Grýtubakkahreppur</v>
      </c>
      <c r="E11513" t="str">
        <f>VLOOKUP(Oliusala[[#This Row],[postnumer]],Sveitarfelog[#All],5,FALSE)</f>
        <v>Norðurland eystra</v>
      </c>
      <c r="F11513" t="s">
        <v>25</v>
      </c>
      <c r="G11513" t="s">
        <v>24</v>
      </c>
      <c r="H11513" s="1" t="s">
        <v>58</v>
      </c>
      <c r="I11513" s="1">
        <v>170166</v>
      </c>
      <c r="J11513" s="2">
        <f>VLOOKUP(Oliusala[[#This Row],[tegund]],Tegundir!$B$2:$D$19,3,FALSE)*Oliusala[[#This Row],[magn]]/1000</f>
        <v>147.19359</v>
      </c>
      <c r="K11513">
        <v>2019</v>
      </c>
      <c r="L11513" t="s">
        <v>19</v>
      </c>
      <c r="M11513" s="144" t="s">
        <v>59</v>
      </c>
      <c r="N11513" s="144" t="s">
        <v>1939</v>
      </c>
      <c r="O11513" s="144" t="s">
        <v>1997</v>
      </c>
    </row>
    <row r="11514" spans="1:15" x14ac:dyDescent="0.2">
      <c r="A11514" t="s">
        <v>66</v>
      </c>
      <c r="B11514" s="144" t="s">
        <v>80</v>
      </c>
      <c r="C11514">
        <v>260</v>
      </c>
      <c r="D11514" t="str">
        <f>VLOOKUP(Oliusala[[#This Row],[postnumer]],Sveitarfelog[#All],4,FALSE)</f>
        <v>Reykjanesbær</v>
      </c>
      <c r="E11514" t="str">
        <f>VLOOKUP(Oliusala[[#This Row],[postnumer]],Sveitarfelog[#All],5,FALSE)</f>
        <v>Suðurnes</v>
      </c>
      <c r="F11514" t="s">
        <v>29</v>
      </c>
      <c r="G11514" t="s">
        <v>24</v>
      </c>
      <c r="H11514" s="1" t="s">
        <v>60</v>
      </c>
      <c r="I11514" s="1">
        <v>10947</v>
      </c>
      <c r="J11514" s="2">
        <f>VLOOKUP(Oliusala[[#This Row],[tegund]],Tegundir!$B$2:$D$19,3,FALSE)*Oliusala[[#This Row],[magn]]/1000</f>
        <v>9.4691550000000007</v>
      </c>
      <c r="K11514">
        <v>2019</v>
      </c>
      <c r="L11514" t="s">
        <v>19</v>
      </c>
      <c r="M11514" s="144" t="s">
        <v>59</v>
      </c>
      <c r="O11514" s="144" t="s">
        <v>1998</v>
      </c>
    </row>
    <row r="11515" spans="1:15" x14ac:dyDescent="0.2">
      <c r="A11515" t="s">
        <v>57</v>
      </c>
      <c r="B11515" s="144" t="s">
        <v>80</v>
      </c>
      <c r="C11515">
        <v>260</v>
      </c>
      <c r="D11515" t="str">
        <f>VLOOKUP(Oliusala[[#This Row],[postnumer]],Sveitarfelog[#All],4,FALSE)</f>
        <v>Reykjanesbær</v>
      </c>
      <c r="E11515" t="str">
        <f>VLOOKUP(Oliusala[[#This Row],[postnumer]],Sveitarfelog[#All],5,FALSE)</f>
        <v>Suðurnes</v>
      </c>
      <c r="F11515" t="s">
        <v>24</v>
      </c>
      <c r="G11515" t="s">
        <v>24</v>
      </c>
      <c r="H11515" s="1" t="s">
        <v>60</v>
      </c>
      <c r="I11515" s="1">
        <v>811</v>
      </c>
      <c r="J11515" s="2">
        <f>VLOOKUP(Oliusala[[#This Row],[tegund]],Tegundir!$B$2:$D$19,3,FALSE)*Oliusala[[#This Row],[magn]]/1000</f>
        <v>0.701515</v>
      </c>
      <c r="K11515">
        <v>2019</v>
      </c>
      <c r="L11515" t="s">
        <v>18</v>
      </c>
      <c r="M11515" s="144" t="s">
        <v>59</v>
      </c>
    </row>
    <row r="11516" spans="1:15" x14ac:dyDescent="0.2">
      <c r="A11516" t="s">
        <v>57</v>
      </c>
      <c r="B11516" s="144" t="s">
        <v>80</v>
      </c>
      <c r="C11516">
        <v>260</v>
      </c>
      <c r="D11516" t="str">
        <f>VLOOKUP(Oliusala[[#This Row],[postnumer]],Sveitarfelog[#All],4,FALSE)</f>
        <v>Reykjanesbær</v>
      </c>
      <c r="E11516" t="str">
        <f>VLOOKUP(Oliusala[[#This Row],[postnumer]],Sveitarfelog[#All],5,FALSE)</f>
        <v>Suðurnes</v>
      </c>
      <c r="F11516" t="s">
        <v>27</v>
      </c>
      <c r="G11516" t="s">
        <v>24</v>
      </c>
      <c r="H11516" s="1" t="s">
        <v>60</v>
      </c>
      <c r="I11516" s="1">
        <v>34426</v>
      </c>
      <c r="J11516" s="2">
        <f>VLOOKUP(Oliusala[[#This Row],[tegund]],Tegundir!$B$2:$D$19,3,FALSE)*Oliusala[[#This Row],[magn]]/1000</f>
        <v>29.778489999999998</v>
      </c>
      <c r="K11516">
        <v>2019</v>
      </c>
      <c r="L11516" t="s">
        <v>19</v>
      </c>
      <c r="M11516" s="144" t="s">
        <v>59</v>
      </c>
      <c r="O11516" s="144" t="s">
        <v>1998</v>
      </c>
    </row>
    <row r="11517" spans="1:15" x14ac:dyDescent="0.2">
      <c r="A11517" t="s">
        <v>57</v>
      </c>
      <c r="B11517" s="144" t="s">
        <v>80</v>
      </c>
      <c r="C11517">
        <v>260</v>
      </c>
      <c r="D11517" t="str">
        <f>VLOOKUP(Oliusala[[#This Row],[postnumer]],Sveitarfelog[#All],4,FALSE)</f>
        <v>Reykjanesbær</v>
      </c>
      <c r="E11517" t="str">
        <f>VLOOKUP(Oliusala[[#This Row],[postnumer]],Sveitarfelog[#All],5,FALSE)</f>
        <v>Suðurnes</v>
      </c>
      <c r="F11517" t="s">
        <v>29</v>
      </c>
      <c r="G11517" t="s">
        <v>24</v>
      </c>
      <c r="H11517" s="1" t="s">
        <v>60</v>
      </c>
      <c r="I11517" s="1">
        <v>636147</v>
      </c>
      <c r="J11517" s="2">
        <f>VLOOKUP(Oliusala[[#This Row],[tegund]],Tegundir!$B$2:$D$19,3,FALSE)*Oliusala[[#This Row],[magn]]/1000</f>
        <v>550.267155</v>
      </c>
      <c r="K11517">
        <v>2019</v>
      </c>
      <c r="L11517" t="s">
        <v>19</v>
      </c>
      <c r="M11517" s="144" t="s">
        <v>59</v>
      </c>
      <c r="O11517" s="144" t="s">
        <v>1998</v>
      </c>
    </row>
    <row r="11518" spans="1:15" x14ac:dyDescent="0.2">
      <c r="A11518" t="s">
        <v>63</v>
      </c>
      <c r="B11518" s="144" t="s">
        <v>80</v>
      </c>
      <c r="C11518">
        <v>260</v>
      </c>
      <c r="D11518" t="str">
        <f>VLOOKUP(Oliusala[[#This Row],[postnumer]],Sveitarfelog[#All],4,FALSE)</f>
        <v>Reykjanesbær</v>
      </c>
      <c r="E11518" t="str">
        <f>VLOOKUP(Oliusala[[#This Row],[postnumer]],Sveitarfelog[#All],5,FALSE)</f>
        <v>Suðurnes</v>
      </c>
      <c r="F11518" t="s">
        <v>24</v>
      </c>
      <c r="G11518" t="s">
        <v>24</v>
      </c>
      <c r="H11518" t="s">
        <v>58</v>
      </c>
      <c r="I11518" s="1">
        <v>680185</v>
      </c>
      <c r="J11518" s="2">
        <f>VLOOKUP(Oliusala[[#This Row],[tegund]],Tegundir!$B$2:$D$19,3,FALSE)*Oliusala[[#This Row],[magn]]/1000</f>
        <v>588.36002500000006</v>
      </c>
      <c r="K11518">
        <v>2019</v>
      </c>
      <c r="L11518" t="s">
        <v>18</v>
      </c>
      <c r="M11518" s="144" t="s">
        <v>59</v>
      </c>
    </row>
    <row r="11519" spans="1:15" x14ac:dyDescent="0.2">
      <c r="A11519" t="s">
        <v>63</v>
      </c>
      <c r="B11519" s="144" t="s">
        <v>80</v>
      </c>
      <c r="C11519">
        <v>260</v>
      </c>
      <c r="D11519" t="str">
        <f>VLOOKUP(Oliusala[[#This Row],[postnumer]],Sveitarfelog[#All],4,FALSE)</f>
        <v>Reykjanesbær</v>
      </c>
      <c r="E11519" t="str">
        <f>VLOOKUP(Oliusala[[#This Row],[postnumer]],Sveitarfelog[#All],5,FALSE)</f>
        <v>Suðurnes</v>
      </c>
      <c r="F11519" t="s">
        <v>24</v>
      </c>
      <c r="G11519" t="s">
        <v>24</v>
      </c>
      <c r="H11519" t="s">
        <v>58</v>
      </c>
      <c r="I11519" s="1">
        <v>2261352</v>
      </c>
      <c r="J11519" s="2">
        <f>VLOOKUP(Oliusala[[#This Row],[tegund]],Tegundir!$B$2:$D$19,3,FALSE)*Oliusala[[#This Row],[magn]]/1000</f>
        <v>1956.0694799999999</v>
      </c>
      <c r="K11519">
        <v>2019</v>
      </c>
      <c r="L11519" t="s">
        <v>18</v>
      </c>
      <c r="M11519" s="144" t="s">
        <v>59</v>
      </c>
    </row>
    <row r="11520" spans="1:15" x14ac:dyDescent="0.2">
      <c r="A11520" t="s">
        <v>63</v>
      </c>
      <c r="B11520" s="144" t="s">
        <v>80</v>
      </c>
      <c r="C11520">
        <v>260</v>
      </c>
      <c r="D11520" t="str">
        <f>VLOOKUP(Oliusala[[#This Row],[postnumer]],Sveitarfelog[#All],4,FALSE)</f>
        <v>Reykjanesbær</v>
      </c>
      <c r="E11520" t="str">
        <f>VLOOKUP(Oliusala[[#This Row],[postnumer]],Sveitarfelog[#All],5,FALSE)</f>
        <v>Suðurnes</v>
      </c>
      <c r="F11520" t="s">
        <v>24</v>
      </c>
      <c r="G11520" t="s">
        <v>24</v>
      </c>
      <c r="H11520" t="s">
        <v>58</v>
      </c>
      <c r="I11520" s="1">
        <v>1828000</v>
      </c>
      <c r="J11520" s="2">
        <f>VLOOKUP(Oliusala[[#This Row],[tegund]],Tegundir!$B$2:$D$19,3,FALSE)*Oliusala[[#This Row],[magn]]/1000</f>
        <v>1581.22</v>
      </c>
      <c r="K11520">
        <v>2019</v>
      </c>
      <c r="L11520" t="s">
        <v>18</v>
      </c>
      <c r="M11520" s="144" t="s">
        <v>59</v>
      </c>
    </row>
    <row r="11521" spans="1:15" x14ac:dyDescent="0.2">
      <c r="A11521" t="s">
        <v>139</v>
      </c>
      <c r="B11521" s="144" t="s">
        <v>139</v>
      </c>
      <c r="C11521">
        <v>601</v>
      </c>
      <c r="D11521" t="str">
        <f>VLOOKUP(Oliusala[[#This Row],[postnumer]],Sveitarfelog[#All],4,FALSE)</f>
        <v>Akureyrarbær,Eyjafjarðarsveit,Hörgársveit,Svalbarðsstrandarhreppur,Grýtubakkahreppur</v>
      </c>
      <c r="E11521" t="str">
        <f>VLOOKUP(Oliusala[[#This Row],[postnumer]],Sveitarfelog[#All],5,FALSE)</f>
        <v>Norðurland eystra</v>
      </c>
      <c r="F11521" t="s">
        <v>25</v>
      </c>
      <c r="G11521" t="s">
        <v>24</v>
      </c>
      <c r="H11521" s="1" t="s">
        <v>58</v>
      </c>
      <c r="I11521" s="1">
        <v>340332</v>
      </c>
      <c r="J11521" s="2">
        <f>VLOOKUP(Oliusala[[#This Row],[tegund]],Tegundir!$B$2:$D$19,3,FALSE)*Oliusala[[#This Row],[magn]]/1000</f>
        <v>294.38718</v>
      </c>
      <c r="K11521">
        <v>2019</v>
      </c>
      <c r="L11521" t="s">
        <v>19</v>
      </c>
      <c r="M11521" s="144" t="s">
        <v>59</v>
      </c>
      <c r="N11521" s="144" t="s">
        <v>1939</v>
      </c>
      <c r="O11521" s="144" t="s">
        <v>1997</v>
      </c>
    </row>
    <row r="11522" spans="1:15" x14ac:dyDescent="0.2">
      <c r="A11522" t="s">
        <v>57</v>
      </c>
      <c r="B11522" s="144" t="s">
        <v>75</v>
      </c>
      <c r="C11522">
        <v>230</v>
      </c>
      <c r="D11522" t="str">
        <f>VLOOKUP(Oliusala[[#This Row],[postnumer]],Sveitarfelog[#All],4,FALSE)</f>
        <v>Reykjanesbær</v>
      </c>
      <c r="E11522" t="str">
        <f>VLOOKUP(Oliusala[[#This Row],[postnumer]],Sveitarfelog[#All],5,FALSE)</f>
        <v>Suðurnes</v>
      </c>
      <c r="F11522" t="s">
        <v>25</v>
      </c>
      <c r="G11522" t="s">
        <v>24</v>
      </c>
      <c r="H11522" t="s">
        <v>60</v>
      </c>
      <c r="I11522" s="1">
        <v>584820</v>
      </c>
      <c r="J11522" s="2">
        <f>VLOOKUP(Oliusala[[#This Row],[tegund]],Tegundir!$B$2:$D$19,3,FALSE)*Oliusala[[#This Row],[magn]]/1000</f>
        <v>505.86930000000001</v>
      </c>
      <c r="K11522">
        <v>2019</v>
      </c>
      <c r="L11522" t="s">
        <v>1955</v>
      </c>
      <c r="M11522" s="144" t="s">
        <v>59</v>
      </c>
    </row>
    <row r="11523" spans="1:15" x14ac:dyDescent="0.2">
      <c r="A11523" t="s">
        <v>63</v>
      </c>
      <c r="B11523" s="144" t="s">
        <v>75</v>
      </c>
      <c r="C11523">
        <v>230</v>
      </c>
      <c r="D11523" t="str">
        <f>VLOOKUP(Oliusala[[#This Row],[postnumer]],Sveitarfelog[#All],4,FALSE)</f>
        <v>Reykjanesbær</v>
      </c>
      <c r="E11523" t="str">
        <f>VLOOKUP(Oliusala[[#This Row],[postnumer]],Sveitarfelog[#All],5,FALSE)</f>
        <v>Suðurnes</v>
      </c>
      <c r="F11523" t="s">
        <v>25</v>
      </c>
      <c r="G11523" t="s">
        <v>24</v>
      </c>
      <c r="H11523" t="s">
        <v>58</v>
      </c>
      <c r="I11523" s="1">
        <v>75834</v>
      </c>
      <c r="J11523" s="2">
        <f>VLOOKUP(Oliusala[[#This Row],[tegund]],Tegundir!$B$2:$D$19,3,FALSE)*Oliusala[[#This Row],[magn]]/1000</f>
        <v>65.596410000000006</v>
      </c>
      <c r="K11523">
        <v>2019</v>
      </c>
      <c r="L11523" t="s">
        <v>19</v>
      </c>
      <c r="M11523" s="144" t="s">
        <v>59</v>
      </c>
      <c r="O11523" s="144" t="s">
        <v>1997</v>
      </c>
    </row>
    <row r="11524" spans="1:15" x14ac:dyDescent="0.2">
      <c r="A11524" t="s">
        <v>63</v>
      </c>
      <c r="B11524" s="144" t="s">
        <v>80</v>
      </c>
      <c r="C11524">
        <v>260</v>
      </c>
      <c r="D11524" t="str">
        <f>VLOOKUP(Oliusala[[#This Row],[postnumer]],Sveitarfelog[#All],4,FALSE)</f>
        <v>Reykjanesbær</v>
      </c>
      <c r="E11524" t="str">
        <f>VLOOKUP(Oliusala[[#This Row],[postnumer]],Sveitarfelog[#All],5,FALSE)</f>
        <v>Suðurnes</v>
      </c>
      <c r="F11524" t="s">
        <v>25</v>
      </c>
      <c r="G11524" t="s">
        <v>24</v>
      </c>
      <c r="H11524" t="s">
        <v>58</v>
      </c>
      <c r="I11524" s="1">
        <v>65509</v>
      </c>
      <c r="J11524" s="2">
        <f>VLOOKUP(Oliusala[[#This Row],[tegund]],Tegundir!$B$2:$D$19,3,FALSE)*Oliusala[[#This Row],[magn]]/1000</f>
        <v>56.665284999999997</v>
      </c>
      <c r="K11524">
        <v>2019</v>
      </c>
      <c r="L11524" t="s">
        <v>19</v>
      </c>
      <c r="M11524" s="144" t="s">
        <v>59</v>
      </c>
      <c r="O11524" s="144" t="s">
        <v>1997</v>
      </c>
    </row>
    <row r="11525" spans="1:15" x14ac:dyDescent="0.2">
      <c r="A11525" t="s">
        <v>57</v>
      </c>
      <c r="B11525" s="144" t="s">
        <v>80</v>
      </c>
      <c r="C11525">
        <v>260</v>
      </c>
      <c r="D11525" t="str">
        <f>VLOOKUP(Oliusala[[#This Row],[postnumer]],Sveitarfelog[#All],4,FALSE)</f>
        <v>Reykjanesbær</v>
      </c>
      <c r="E11525" t="str">
        <f>VLOOKUP(Oliusala[[#This Row],[postnumer]],Sveitarfelog[#All],5,FALSE)</f>
        <v>Suðurnes</v>
      </c>
      <c r="F11525" t="s">
        <v>25</v>
      </c>
      <c r="G11525" t="s">
        <v>24</v>
      </c>
      <c r="H11525" s="1" t="s">
        <v>60</v>
      </c>
      <c r="I11525" s="1">
        <v>417340</v>
      </c>
      <c r="J11525" s="2">
        <f>VLOOKUP(Oliusala[[#This Row],[tegund]],Tegundir!$B$2:$D$19,3,FALSE)*Oliusala[[#This Row],[magn]]/1000</f>
        <v>360.9991</v>
      </c>
      <c r="K11525">
        <v>2019</v>
      </c>
      <c r="L11525" t="s">
        <v>19</v>
      </c>
      <c r="M11525" s="144" t="s">
        <v>59</v>
      </c>
      <c r="O11525" s="144" t="s">
        <v>1997</v>
      </c>
    </row>
    <row r="11526" spans="1:15" x14ac:dyDescent="0.2">
      <c r="A11526" t="s">
        <v>57</v>
      </c>
      <c r="B11526" s="144" t="s">
        <v>81</v>
      </c>
      <c r="C11526">
        <v>270</v>
      </c>
      <c r="D11526" t="str">
        <f>VLOOKUP(Oliusala[[#This Row],[postnumer]],Sveitarfelog[#All],4,FALSE)</f>
        <v>Mosfellsbær</v>
      </c>
      <c r="E11526" t="str">
        <f>VLOOKUP(Oliusala[[#This Row],[postnumer]],Sveitarfelog[#All],5,FALSE)</f>
        <v>Höfuðborgarsvæðið</v>
      </c>
      <c r="F11526" t="s">
        <v>25</v>
      </c>
      <c r="G11526" t="s">
        <v>24</v>
      </c>
      <c r="H11526" t="s">
        <v>60</v>
      </c>
      <c r="I11526" s="1">
        <v>522509</v>
      </c>
      <c r="J11526" s="2">
        <f>VLOOKUP(Oliusala[[#This Row],[tegund]],Tegundir!$B$2:$D$19,3,FALSE)*Oliusala[[#This Row],[magn]]/1000</f>
        <v>451.97028499999999</v>
      </c>
      <c r="K11526">
        <v>2019</v>
      </c>
      <c r="L11526" t="s">
        <v>1955</v>
      </c>
      <c r="M11526" s="144" t="s">
        <v>59</v>
      </c>
    </row>
    <row r="11527" spans="1:15" x14ac:dyDescent="0.2">
      <c r="A11527" t="s">
        <v>57</v>
      </c>
      <c r="B11527" s="144" t="s">
        <v>81</v>
      </c>
      <c r="C11527">
        <v>270</v>
      </c>
      <c r="D11527" t="str">
        <f>VLOOKUP(Oliusala[[#This Row],[postnumer]],Sveitarfelog[#All],4,FALSE)</f>
        <v>Mosfellsbær</v>
      </c>
      <c r="E11527" t="str">
        <f>VLOOKUP(Oliusala[[#This Row],[postnumer]],Sveitarfelog[#All],5,FALSE)</f>
        <v>Höfuðborgarsvæðið</v>
      </c>
      <c r="F11527" t="s">
        <v>24</v>
      </c>
      <c r="G11527" t="s">
        <v>24</v>
      </c>
      <c r="H11527" s="1" t="s">
        <v>60</v>
      </c>
      <c r="I11527" s="1">
        <v>65833</v>
      </c>
      <c r="J11527" s="2">
        <f>VLOOKUP(Oliusala[[#This Row],[tegund]],Tegundir!$B$2:$D$19,3,FALSE)*Oliusala[[#This Row],[magn]]/1000</f>
        <v>56.945544999999996</v>
      </c>
      <c r="K11527">
        <v>2019</v>
      </c>
      <c r="L11527" t="s">
        <v>18</v>
      </c>
      <c r="M11527" s="144" t="s">
        <v>59</v>
      </c>
    </row>
    <row r="11528" spans="1:15" x14ac:dyDescent="0.2">
      <c r="A11528" t="s">
        <v>57</v>
      </c>
      <c r="B11528" s="144" t="s">
        <v>82</v>
      </c>
      <c r="C11528">
        <v>270</v>
      </c>
      <c r="D11528" t="str">
        <f>VLOOKUP(Oliusala[[#This Row],[postnumer]],Sveitarfelog[#All],4,FALSE)</f>
        <v>Mosfellsbær</v>
      </c>
      <c r="E11528" t="str">
        <f>VLOOKUP(Oliusala[[#This Row],[postnumer]],Sveitarfelog[#All],5,FALSE)</f>
        <v>Höfuðborgarsvæðið</v>
      </c>
      <c r="F11528" t="s">
        <v>24</v>
      </c>
      <c r="G11528" t="s">
        <v>24</v>
      </c>
      <c r="H11528" s="1" t="s">
        <v>60</v>
      </c>
      <c r="I11528" s="1">
        <v>7197</v>
      </c>
      <c r="J11528" s="2">
        <f>VLOOKUP(Oliusala[[#This Row],[tegund]],Tegundir!$B$2:$D$19,3,FALSE)*Oliusala[[#This Row],[magn]]/1000</f>
        <v>6.2254049999999994</v>
      </c>
      <c r="K11528">
        <v>2019</v>
      </c>
      <c r="L11528" t="s">
        <v>18</v>
      </c>
      <c r="M11528" s="144" t="s">
        <v>59</v>
      </c>
    </row>
    <row r="11529" spans="1:15" x14ac:dyDescent="0.2">
      <c r="A11529" t="s">
        <v>57</v>
      </c>
      <c r="B11529" s="144" t="s">
        <v>82</v>
      </c>
      <c r="C11529">
        <v>270</v>
      </c>
      <c r="D11529" t="str">
        <f>VLOOKUP(Oliusala[[#This Row],[postnumer]],Sveitarfelog[#All],4,FALSE)</f>
        <v>Mosfellsbær</v>
      </c>
      <c r="E11529" t="str">
        <f>VLOOKUP(Oliusala[[#This Row],[postnumer]],Sveitarfelog[#All],5,FALSE)</f>
        <v>Höfuðborgarsvæðið</v>
      </c>
      <c r="F11529" t="s">
        <v>29</v>
      </c>
      <c r="G11529" t="s">
        <v>24</v>
      </c>
      <c r="H11529" s="1" t="s">
        <v>60</v>
      </c>
      <c r="I11529" s="1">
        <v>13027</v>
      </c>
      <c r="J11529" s="2">
        <f>VLOOKUP(Oliusala[[#This Row],[tegund]],Tegundir!$B$2:$D$19,3,FALSE)*Oliusala[[#This Row],[magn]]/1000</f>
        <v>11.268355</v>
      </c>
      <c r="K11529">
        <v>2019</v>
      </c>
      <c r="L11529" t="s">
        <v>19</v>
      </c>
      <c r="M11529" s="144" t="s">
        <v>59</v>
      </c>
      <c r="O11529" s="144" t="s">
        <v>1998</v>
      </c>
    </row>
    <row r="11530" spans="1:15" x14ac:dyDescent="0.2">
      <c r="A11530" t="s">
        <v>57</v>
      </c>
      <c r="B11530" s="144" t="s">
        <v>81</v>
      </c>
      <c r="C11530">
        <v>270</v>
      </c>
      <c r="D11530" t="str">
        <f>VLOOKUP(Oliusala[[#This Row],[postnumer]],Sveitarfelog[#All],4,FALSE)</f>
        <v>Mosfellsbær</v>
      </c>
      <c r="E11530" t="str">
        <f>VLOOKUP(Oliusala[[#This Row],[postnumer]],Sveitarfelog[#All],5,FALSE)</f>
        <v>Höfuðborgarsvæðið</v>
      </c>
      <c r="F11530" t="s">
        <v>24</v>
      </c>
      <c r="G11530" t="s">
        <v>24</v>
      </c>
      <c r="H11530" t="s">
        <v>60</v>
      </c>
      <c r="I11530" s="1">
        <v>61918</v>
      </c>
      <c r="J11530" s="2">
        <f>VLOOKUP(Oliusala[[#This Row],[tegund]],Tegundir!$B$2:$D$19,3,FALSE)*Oliusala[[#This Row],[magn]]/1000</f>
        <v>53.559069999999998</v>
      </c>
      <c r="K11530">
        <v>2019</v>
      </c>
      <c r="L11530" t="s">
        <v>18</v>
      </c>
      <c r="M11530" s="144" t="s">
        <v>59</v>
      </c>
    </row>
    <row r="11531" spans="1:15" x14ac:dyDescent="0.2">
      <c r="A11531" t="s">
        <v>63</v>
      </c>
      <c r="B11531" s="144" t="s">
        <v>81</v>
      </c>
      <c r="C11531">
        <v>270</v>
      </c>
      <c r="D11531" t="str">
        <f>VLOOKUP(Oliusala[[#This Row],[postnumer]],Sveitarfelog[#All],4,FALSE)</f>
        <v>Mosfellsbær</v>
      </c>
      <c r="E11531" t="str">
        <f>VLOOKUP(Oliusala[[#This Row],[postnumer]],Sveitarfelog[#All],5,FALSE)</f>
        <v>Höfuðborgarsvæðið</v>
      </c>
      <c r="F11531" t="s">
        <v>24</v>
      </c>
      <c r="G11531" t="s">
        <v>24</v>
      </c>
      <c r="H11531" t="s">
        <v>58</v>
      </c>
      <c r="I11531" s="1">
        <v>2765110</v>
      </c>
      <c r="J11531" s="2">
        <f>VLOOKUP(Oliusala[[#This Row],[tegund]],Tegundir!$B$2:$D$19,3,FALSE)*Oliusala[[#This Row],[magn]]/1000</f>
        <v>2391.82015</v>
      </c>
      <c r="K11531">
        <v>2019</v>
      </c>
      <c r="L11531" t="s">
        <v>18</v>
      </c>
      <c r="M11531" s="144" t="s">
        <v>59</v>
      </c>
    </row>
    <row r="11532" spans="1:15" x14ac:dyDescent="0.2">
      <c r="A11532" t="s">
        <v>63</v>
      </c>
      <c r="B11532" s="144" t="s">
        <v>82</v>
      </c>
      <c r="C11532">
        <v>270</v>
      </c>
      <c r="D11532" t="str">
        <f>VLOOKUP(Oliusala[[#This Row],[postnumer]],Sveitarfelog[#All],4,FALSE)</f>
        <v>Mosfellsbær</v>
      </c>
      <c r="E11532" t="str">
        <f>VLOOKUP(Oliusala[[#This Row],[postnumer]],Sveitarfelog[#All],5,FALSE)</f>
        <v>Höfuðborgarsvæðið</v>
      </c>
      <c r="F11532" t="s">
        <v>24</v>
      </c>
      <c r="G11532" t="s">
        <v>24</v>
      </c>
      <c r="H11532" t="s">
        <v>58</v>
      </c>
      <c r="I11532" s="1">
        <v>335846</v>
      </c>
      <c r="J11532" s="2">
        <f>VLOOKUP(Oliusala[[#This Row],[tegund]],Tegundir!$B$2:$D$19,3,FALSE)*Oliusala[[#This Row],[magn]]/1000</f>
        <v>290.50678999999997</v>
      </c>
      <c r="K11532">
        <v>2019</v>
      </c>
      <c r="L11532" t="s">
        <v>18</v>
      </c>
      <c r="M11532" s="144" t="s">
        <v>59</v>
      </c>
    </row>
    <row r="11533" spans="1:15" x14ac:dyDescent="0.2">
      <c r="A11533" t="s">
        <v>63</v>
      </c>
      <c r="B11533" s="144" t="s">
        <v>81</v>
      </c>
      <c r="C11533">
        <v>270</v>
      </c>
      <c r="D11533" t="str">
        <f>VLOOKUP(Oliusala[[#This Row],[postnumer]],Sveitarfelog[#All],4,FALSE)</f>
        <v>Mosfellsbær</v>
      </c>
      <c r="E11533" t="str">
        <f>VLOOKUP(Oliusala[[#This Row],[postnumer]],Sveitarfelog[#All],5,FALSE)</f>
        <v>Höfuðborgarsvæðið</v>
      </c>
      <c r="F11533" t="s">
        <v>24</v>
      </c>
      <c r="G11533" t="s">
        <v>24</v>
      </c>
      <c r="H11533" s="1" t="s">
        <v>58</v>
      </c>
      <c r="I11533" s="1">
        <v>2918751</v>
      </c>
      <c r="J11533" s="2">
        <f>VLOOKUP(Oliusala[[#This Row],[tegund]],Tegundir!$B$2:$D$19,3,FALSE)*Oliusala[[#This Row],[magn]]/1000</f>
        <v>2524.719615</v>
      </c>
      <c r="K11533">
        <v>2019</v>
      </c>
      <c r="L11533" t="s">
        <v>18</v>
      </c>
      <c r="M11533" s="144" t="s">
        <v>59</v>
      </c>
    </row>
    <row r="11534" spans="1:15" x14ac:dyDescent="0.2">
      <c r="A11534" t="s">
        <v>57</v>
      </c>
      <c r="B11534" s="144" t="s">
        <v>81</v>
      </c>
      <c r="C11534">
        <v>270</v>
      </c>
      <c r="D11534" t="str">
        <f>VLOOKUP(Oliusala[[#This Row],[postnumer]],Sveitarfelog[#All],4,FALSE)</f>
        <v>Mosfellsbær</v>
      </c>
      <c r="E11534" t="str">
        <f>VLOOKUP(Oliusala[[#This Row],[postnumer]],Sveitarfelog[#All],5,FALSE)</f>
        <v>Höfuðborgarsvæðið</v>
      </c>
      <c r="F11534" t="s">
        <v>25</v>
      </c>
      <c r="G11534" t="s">
        <v>24</v>
      </c>
      <c r="H11534" s="1" t="s">
        <v>60</v>
      </c>
      <c r="I11534" s="1">
        <v>293480</v>
      </c>
      <c r="J11534" s="2">
        <f>VLOOKUP(Oliusala[[#This Row],[tegund]],Tegundir!$B$2:$D$19,3,FALSE)*Oliusala[[#This Row],[magn]]/1000</f>
        <v>253.86020000000002</v>
      </c>
      <c r="K11534">
        <v>2019</v>
      </c>
      <c r="L11534" t="s">
        <v>1955</v>
      </c>
      <c r="M11534" s="144" t="s">
        <v>59</v>
      </c>
    </row>
    <row r="11535" spans="1:15" x14ac:dyDescent="0.2">
      <c r="A11535" t="s">
        <v>63</v>
      </c>
      <c r="B11535" s="144" t="s">
        <v>81</v>
      </c>
      <c r="C11535">
        <v>270</v>
      </c>
      <c r="D11535" t="str">
        <f>VLOOKUP(Oliusala[[#This Row],[postnumer]],Sveitarfelog[#All],4,FALSE)</f>
        <v>Mosfellsbær</v>
      </c>
      <c r="E11535" t="str">
        <f>VLOOKUP(Oliusala[[#This Row],[postnumer]],Sveitarfelog[#All],5,FALSE)</f>
        <v>Höfuðborgarsvæðið</v>
      </c>
      <c r="F11535" t="s">
        <v>25</v>
      </c>
      <c r="G11535" t="s">
        <v>24</v>
      </c>
      <c r="H11535" t="s">
        <v>58</v>
      </c>
      <c r="I11535" s="1">
        <v>147619</v>
      </c>
      <c r="J11535" s="2">
        <f>VLOOKUP(Oliusala[[#This Row],[tegund]],Tegundir!$B$2:$D$19,3,FALSE)*Oliusala[[#This Row],[magn]]/1000</f>
        <v>127.69043499999999</v>
      </c>
      <c r="K11535">
        <v>2019</v>
      </c>
      <c r="L11535" t="s">
        <v>1955</v>
      </c>
      <c r="M11535" s="144" t="s">
        <v>59</v>
      </c>
    </row>
    <row r="11536" spans="1:15" x14ac:dyDescent="0.2">
      <c r="A11536" t="s">
        <v>63</v>
      </c>
      <c r="B11536" s="144" t="s">
        <v>81</v>
      </c>
      <c r="C11536">
        <v>270</v>
      </c>
      <c r="D11536" t="str">
        <f>VLOOKUP(Oliusala[[#This Row],[postnumer]],Sveitarfelog[#All],4,FALSE)</f>
        <v>Mosfellsbær</v>
      </c>
      <c r="E11536" t="str">
        <f>VLOOKUP(Oliusala[[#This Row],[postnumer]],Sveitarfelog[#All],5,FALSE)</f>
        <v>Höfuðborgarsvæðið</v>
      </c>
      <c r="F11536" t="s">
        <v>25</v>
      </c>
      <c r="G11536" t="s">
        <v>24</v>
      </c>
      <c r="H11536" s="1" t="s">
        <v>58</v>
      </c>
      <c r="I11536" s="1">
        <v>123673</v>
      </c>
      <c r="J11536" s="2">
        <f>VLOOKUP(Oliusala[[#This Row],[tegund]],Tegundir!$B$2:$D$19,3,FALSE)*Oliusala[[#This Row],[magn]]/1000</f>
        <v>106.97714500000001</v>
      </c>
      <c r="K11536">
        <v>2019</v>
      </c>
      <c r="L11536" t="s">
        <v>1955</v>
      </c>
      <c r="M11536" s="144" t="s">
        <v>59</v>
      </c>
    </row>
    <row r="11537" spans="1:15" x14ac:dyDescent="0.2">
      <c r="A11537" t="s">
        <v>57</v>
      </c>
      <c r="B11537" s="144" t="s">
        <v>82</v>
      </c>
      <c r="C11537">
        <v>270</v>
      </c>
      <c r="D11537" t="str">
        <f>VLOOKUP(Oliusala[[#This Row],[postnumer]],Sveitarfelog[#All],4,FALSE)</f>
        <v>Mosfellsbær</v>
      </c>
      <c r="E11537" t="str">
        <f>VLOOKUP(Oliusala[[#This Row],[postnumer]],Sveitarfelog[#All],5,FALSE)</f>
        <v>Höfuðborgarsvæðið</v>
      </c>
      <c r="F11537" t="s">
        <v>25</v>
      </c>
      <c r="G11537" t="s">
        <v>24</v>
      </c>
      <c r="H11537" s="1" t="s">
        <v>60</v>
      </c>
      <c r="I11537" s="1">
        <v>45835</v>
      </c>
      <c r="J11537" s="2">
        <f>VLOOKUP(Oliusala[[#This Row],[tegund]],Tegundir!$B$2:$D$19,3,FALSE)*Oliusala[[#This Row],[magn]]/1000</f>
        <v>39.647275</v>
      </c>
      <c r="K11537">
        <v>2019</v>
      </c>
      <c r="L11537" t="s">
        <v>1955</v>
      </c>
      <c r="M11537" s="144" t="s">
        <v>59</v>
      </c>
    </row>
    <row r="11538" spans="1:15" x14ac:dyDescent="0.2">
      <c r="A11538" t="s">
        <v>69</v>
      </c>
      <c r="B11538" s="144" t="s">
        <v>81</v>
      </c>
      <c r="C11538">
        <v>270</v>
      </c>
      <c r="D11538" t="str">
        <f>VLOOKUP(Oliusala[[#This Row],[postnumer]],Sveitarfelog[#All],4,FALSE)</f>
        <v>Mosfellsbær</v>
      </c>
      <c r="E11538" t="str">
        <f>VLOOKUP(Oliusala[[#This Row],[postnumer]],Sveitarfelog[#All],5,FALSE)</f>
        <v>Höfuðborgarsvæðið</v>
      </c>
      <c r="F11538" t="s">
        <v>25</v>
      </c>
      <c r="G11538" t="s">
        <v>24</v>
      </c>
      <c r="H11538" t="s">
        <v>60</v>
      </c>
      <c r="I11538" s="1">
        <v>1429</v>
      </c>
      <c r="J11538" s="2">
        <f>VLOOKUP(Oliusala[[#This Row],[tegund]],Tegundir!$B$2:$D$19,3,FALSE)*Oliusala[[#This Row],[magn]]/1000</f>
        <v>1.2360850000000001</v>
      </c>
      <c r="K11538">
        <v>2019</v>
      </c>
      <c r="L11538" t="s">
        <v>1955</v>
      </c>
      <c r="M11538" s="144" t="s">
        <v>59</v>
      </c>
    </row>
    <row r="11539" spans="1:15" x14ac:dyDescent="0.2">
      <c r="A11539" t="s">
        <v>84</v>
      </c>
      <c r="B11539" s="144" t="s">
        <v>84</v>
      </c>
      <c r="C11539">
        <v>300</v>
      </c>
      <c r="D11539" t="str">
        <f>VLOOKUP(Oliusala[[#This Row],[postnumer]],Sveitarfelog[#All],4,FALSE)</f>
        <v>Akraneskaupstaður,Hvalfjarðarsveit,Kjósarhreppur</v>
      </c>
      <c r="E11539" t="str">
        <f>VLOOKUP(Oliusala[[#This Row],[postnumer]],Sveitarfelog[#All],5,FALSE)</f>
        <v>Vesturland</v>
      </c>
      <c r="F11539" t="s">
        <v>24</v>
      </c>
      <c r="G11539" t="s">
        <v>24</v>
      </c>
      <c r="H11539" s="1" t="s">
        <v>58</v>
      </c>
      <c r="I11539" s="1">
        <v>322407</v>
      </c>
      <c r="J11539" s="2">
        <f>VLOOKUP(Oliusala[[#This Row],[tegund]],Tegundir!$B$2:$D$19,3,FALSE)*Oliusala[[#This Row],[magn]]/1000</f>
        <v>278.88205499999998</v>
      </c>
      <c r="K11539">
        <v>2019</v>
      </c>
      <c r="L11539" t="s">
        <v>18</v>
      </c>
      <c r="M11539" s="144" t="s">
        <v>59</v>
      </c>
    </row>
    <row r="11540" spans="1:15" x14ac:dyDescent="0.2">
      <c r="A11540" t="s">
        <v>84</v>
      </c>
      <c r="B11540" s="144" t="s">
        <v>84</v>
      </c>
      <c r="C11540">
        <v>300</v>
      </c>
      <c r="D11540" t="str">
        <f>VLOOKUP(Oliusala[[#This Row],[postnumer]],Sveitarfelog[#All],4,FALSE)</f>
        <v>Akraneskaupstaður,Hvalfjarðarsveit,Kjósarhreppur</v>
      </c>
      <c r="E11540" t="str">
        <f>VLOOKUP(Oliusala[[#This Row],[postnumer]],Sveitarfelog[#All],5,FALSE)</f>
        <v>Vesturland</v>
      </c>
      <c r="F11540" t="s">
        <v>27</v>
      </c>
      <c r="G11540" t="s">
        <v>24</v>
      </c>
      <c r="H11540" s="1" t="s">
        <v>58</v>
      </c>
      <c r="I11540" s="1">
        <v>134897</v>
      </c>
      <c r="J11540" s="2">
        <f>VLOOKUP(Oliusala[[#This Row],[tegund]],Tegundir!$B$2:$D$19,3,FALSE)*Oliusala[[#This Row],[magn]]/1000</f>
        <v>116.68590500000001</v>
      </c>
      <c r="K11540">
        <v>2019</v>
      </c>
      <c r="L11540" t="s">
        <v>19</v>
      </c>
      <c r="M11540" s="144" t="s">
        <v>59</v>
      </c>
      <c r="O11540" s="144" t="s">
        <v>1998</v>
      </c>
    </row>
    <row r="11541" spans="1:15" x14ac:dyDescent="0.2">
      <c r="A11541" t="s">
        <v>84</v>
      </c>
      <c r="B11541" s="144" t="s">
        <v>84</v>
      </c>
      <c r="C11541">
        <v>300</v>
      </c>
      <c r="D11541" t="str">
        <f>VLOOKUP(Oliusala[[#This Row],[postnumer]],Sveitarfelog[#All],4,FALSE)</f>
        <v>Akraneskaupstaður,Hvalfjarðarsveit,Kjósarhreppur</v>
      </c>
      <c r="E11541" t="str">
        <f>VLOOKUP(Oliusala[[#This Row],[postnumer]],Sveitarfelog[#All],5,FALSE)</f>
        <v>Vesturland</v>
      </c>
      <c r="F11541" t="s">
        <v>29</v>
      </c>
      <c r="G11541" t="s">
        <v>24</v>
      </c>
      <c r="H11541" s="1" t="s">
        <v>58</v>
      </c>
      <c r="I11541" s="1">
        <v>260940</v>
      </c>
      <c r="J11541" s="2">
        <f>VLOOKUP(Oliusala[[#This Row],[tegund]],Tegundir!$B$2:$D$19,3,FALSE)*Oliusala[[#This Row],[magn]]/1000</f>
        <v>225.7131</v>
      </c>
      <c r="K11541">
        <v>2019</v>
      </c>
      <c r="L11541" t="s">
        <v>19</v>
      </c>
      <c r="M11541" s="144" t="s">
        <v>59</v>
      </c>
      <c r="O11541" s="144" t="s">
        <v>1998</v>
      </c>
    </row>
    <row r="11542" spans="1:15" x14ac:dyDescent="0.2">
      <c r="A11542" t="s">
        <v>84</v>
      </c>
      <c r="B11542" s="144" t="s">
        <v>84</v>
      </c>
      <c r="C11542">
        <v>300</v>
      </c>
      <c r="D11542" t="str">
        <f>VLOOKUP(Oliusala[[#This Row],[postnumer]],Sveitarfelog[#All],4,FALSE)</f>
        <v>Akraneskaupstaður,Hvalfjarðarsveit,Kjósarhreppur</v>
      </c>
      <c r="E11542" t="str">
        <f>VLOOKUP(Oliusala[[#This Row],[postnumer]],Sveitarfelog[#All],5,FALSE)</f>
        <v>Vesturland</v>
      </c>
      <c r="F11542" t="s">
        <v>30</v>
      </c>
      <c r="G11542" t="s">
        <v>24</v>
      </c>
      <c r="H11542" t="s">
        <v>58</v>
      </c>
      <c r="I11542" s="1">
        <v>748197</v>
      </c>
      <c r="J11542" s="2">
        <f>VLOOKUP(Oliusala[[#This Row],[tegund]],Tegundir!$B$2:$D$19,3,FALSE)*Oliusala[[#This Row],[magn]]/1000</f>
        <v>647.19040500000006</v>
      </c>
      <c r="K11542">
        <v>2019</v>
      </c>
      <c r="L11542" t="s">
        <v>19</v>
      </c>
      <c r="M11542" s="144" t="s">
        <v>59</v>
      </c>
      <c r="O11542" s="144" t="s">
        <v>1998</v>
      </c>
    </row>
    <row r="11543" spans="1:15" x14ac:dyDescent="0.2">
      <c r="A11543" t="s">
        <v>68</v>
      </c>
      <c r="B11543" s="144" t="s">
        <v>84</v>
      </c>
      <c r="C11543">
        <v>300</v>
      </c>
      <c r="D11543" t="str">
        <f>VLOOKUP(Oliusala[[#This Row],[postnumer]],Sveitarfelog[#All],4,FALSE)</f>
        <v>Akraneskaupstaður,Hvalfjarðarsveit,Kjósarhreppur</v>
      </c>
      <c r="E11543" t="str">
        <f>VLOOKUP(Oliusala[[#This Row],[postnumer]],Sveitarfelog[#All],5,FALSE)</f>
        <v>Vesturland</v>
      </c>
      <c r="F11543" t="s">
        <v>27</v>
      </c>
      <c r="G11543" t="s">
        <v>24</v>
      </c>
      <c r="H11543" t="s">
        <v>58</v>
      </c>
      <c r="I11543" s="1">
        <v>49512</v>
      </c>
      <c r="J11543" s="2">
        <f>VLOOKUP(Oliusala[[#This Row],[tegund]],Tegundir!$B$2:$D$19,3,FALSE)*Oliusala[[#This Row],[magn]]/1000</f>
        <v>42.82788</v>
      </c>
      <c r="K11543">
        <v>2019</v>
      </c>
      <c r="L11543" t="s">
        <v>19</v>
      </c>
      <c r="M11543" s="144" t="s">
        <v>59</v>
      </c>
      <c r="O11543" s="144" t="s">
        <v>1998</v>
      </c>
    </row>
    <row r="11544" spans="1:15" x14ac:dyDescent="0.2">
      <c r="A11544" t="s">
        <v>57</v>
      </c>
      <c r="B11544" s="144" t="s">
        <v>84</v>
      </c>
      <c r="C11544">
        <v>300</v>
      </c>
      <c r="D11544" t="str">
        <f>VLOOKUP(Oliusala[[#This Row],[postnumer]],Sveitarfelog[#All],4,FALSE)</f>
        <v>Akraneskaupstaður,Hvalfjarðarsveit,Kjósarhreppur</v>
      </c>
      <c r="E11544" t="str">
        <f>VLOOKUP(Oliusala[[#This Row],[postnumer]],Sveitarfelog[#All],5,FALSE)</f>
        <v>Vesturland</v>
      </c>
      <c r="F11544" t="s">
        <v>24</v>
      </c>
      <c r="G11544" t="s">
        <v>24</v>
      </c>
      <c r="H11544" s="1" t="s">
        <v>60</v>
      </c>
      <c r="I11544" s="1">
        <v>67267</v>
      </c>
      <c r="J11544" s="2">
        <f>VLOOKUP(Oliusala[[#This Row],[tegund]],Tegundir!$B$2:$D$19,3,FALSE)*Oliusala[[#This Row],[magn]]/1000</f>
        <v>58.185955</v>
      </c>
      <c r="K11544">
        <v>2019</v>
      </c>
      <c r="L11544" t="s">
        <v>18</v>
      </c>
      <c r="M11544" s="144" t="s">
        <v>59</v>
      </c>
    </row>
    <row r="11545" spans="1:15" x14ac:dyDescent="0.2">
      <c r="A11545" t="s">
        <v>57</v>
      </c>
      <c r="B11545" s="144" t="s">
        <v>84</v>
      </c>
      <c r="C11545">
        <v>300</v>
      </c>
      <c r="D11545" t="str">
        <f>VLOOKUP(Oliusala[[#This Row],[postnumer]],Sveitarfelog[#All],4,FALSE)</f>
        <v>Akraneskaupstaður,Hvalfjarðarsveit,Kjósarhreppur</v>
      </c>
      <c r="E11545" t="str">
        <f>VLOOKUP(Oliusala[[#This Row],[postnumer]],Sveitarfelog[#All],5,FALSE)</f>
        <v>Vesturland</v>
      </c>
      <c r="F11545" t="s">
        <v>30</v>
      </c>
      <c r="G11545" t="s">
        <v>24</v>
      </c>
      <c r="H11545" t="s">
        <v>58</v>
      </c>
      <c r="I11545" s="1">
        <v>54230</v>
      </c>
      <c r="J11545" s="2">
        <f>VLOOKUP(Oliusala[[#This Row],[tegund]],Tegundir!$B$2:$D$19,3,FALSE)*Oliusala[[#This Row],[magn]]/1000</f>
        <v>46.908949999999997</v>
      </c>
      <c r="K11545">
        <v>2019</v>
      </c>
      <c r="L11545" t="s">
        <v>19</v>
      </c>
      <c r="M11545" s="144" t="s">
        <v>59</v>
      </c>
      <c r="O11545" s="144" t="s">
        <v>1998</v>
      </c>
    </row>
    <row r="11546" spans="1:15" x14ac:dyDescent="0.2">
      <c r="A11546" t="s">
        <v>63</v>
      </c>
      <c r="B11546" s="144" t="s">
        <v>84</v>
      </c>
      <c r="C11546">
        <v>300</v>
      </c>
      <c r="D11546" t="str">
        <f>VLOOKUP(Oliusala[[#This Row],[postnumer]],Sveitarfelog[#All],4,FALSE)</f>
        <v>Akraneskaupstaður,Hvalfjarðarsveit,Kjósarhreppur</v>
      </c>
      <c r="E11546" t="str">
        <f>VLOOKUP(Oliusala[[#This Row],[postnumer]],Sveitarfelog[#All],5,FALSE)</f>
        <v>Vesturland</v>
      </c>
      <c r="F11546" t="s">
        <v>24</v>
      </c>
      <c r="G11546" t="s">
        <v>24</v>
      </c>
      <c r="H11546" s="1" t="s">
        <v>58</v>
      </c>
      <c r="I11546" s="1">
        <v>1085604</v>
      </c>
      <c r="J11546" s="2">
        <f>VLOOKUP(Oliusala[[#This Row],[tegund]],Tegundir!$B$2:$D$19,3,FALSE)*Oliusala[[#This Row],[magn]]/1000</f>
        <v>939.04746</v>
      </c>
      <c r="K11546">
        <v>2019</v>
      </c>
      <c r="L11546" t="s">
        <v>18</v>
      </c>
      <c r="M11546" s="144" t="s">
        <v>59</v>
      </c>
    </row>
    <row r="11547" spans="1:15" x14ac:dyDescent="0.2">
      <c r="A11547" t="s">
        <v>63</v>
      </c>
      <c r="B11547" s="144" t="s">
        <v>84</v>
      </c>
      <c r="C11547">
        <v>300</v>
      </c>
      <c r="D11547" t="str">
        <f>VLOOKUP(Oliusala[[#This Row],[postnumer]],Sveitarfelog[#All],4,FALSE)</f>
        <v>Akraneskaupstaður,Hvalfjarðarsveit,Kjósarhreppur</v>
      </c>
      <c r="E11547" t="str">
        <f>VLOOKUP(Oliusala[[#This Row],[postnumer]],Sveitarfelog[#All],5,FALSE)</f>
        <v>Vesturland</v>
      </c>
      <c r="F11547" t="s">
        <v>24</v>
      </c>
      <c r="G11547" t="s">
        <v>24</v>
      </c>
      <c r="H11547" t="s">
        <v>58</v>
      </c>
      <c r="I11547" s="1">
        <v>1148693</v>
      </c>
      <c r="J11547" s="2">
        <f>VLOOKUP(Oliusala[[#This Row],[tegund]],Tegundir!$B$2:$D$19,3,FALSE)*Oliusala[[#This Row],[magn]]/1000</f>
        <v>993.61944499999993</v>
      </c>
      <c r="K11547">
        <v>2019</v>
      </c>
      <c r="L11547" t="s">
        <v>18</v>
      </c>
      <c r="M11547" s="144" t="s">
        <v>59</v>
      </c>
    </row>
    <row r="11548" spans="1:15" x14ac:dyDescent="0.2">
      <c r="A11548" t="s">
        <v>63</v>
      </c>
      <c r="B11548" s="144" t="s">
        <v>84</v>
      </c>
      <c r="C11548">
        <v>300</v>
      </c>
      <c r="D11548" t="str">
        <f>VLOOKUP(Oliusala[[#This Row],[postnumer]],Sveitarfelog[#All],4,FALSE)</f>
        <v>Akraneskaupstaður,Hvalfjarðarsveit,Kjósarhreppur</v>
      </c>
      <c r="E11548" t="str">
        <f>VLOOKUP(Oliusala[[#This Row],[postnumer]],Sveitarfelog[#All],5,FALSE)</f>
        <v>Vesturland</v>
      </c>
      <c r="F11548" t="s">
        <v>24</v>
      </c>
      <c r="G11548" t="s">
        <v>24</v>
      </c>
      <c r="H11548" s="1" t="s">
        <v>58</v>
      </c>
      <c r="I11548" s="1">
        <v>112409</v>
      </c>
      <c r="J11548" s="2">
        <f>VLOOKUP(Oliusala[[#This Row],[tegund]],Tegundir!$B$2:$D$19,3,FALSE)*Oliusala[[#This Row],[magn]]/1000</f>
        <v>97.233784999999997</v>
      </c>
      <c r="K11548">
        <v>2019</v>
      </c>
      <c r="L11548" t="s">
        <v>18</v>
      </c>
      <c r="M11548" s="144" t="s">
        <v>59</v>
      </c>
    </row>
    <row r="11549" spans="1:15" x14ac:dyDescent="0.2">
      <c r="A11549" t="s">
        <v>63</v>
      </c>
      <c r="B11549" s="144" t="s">
        <v>84</v>
      </c>
      <c r="C11549">
        <v>300</v>
      </c>
      <c r="D11549" t="str">
        <f>VLOOKUP(Oliusala[[#This Row],[postnumer]],Sveitarfelog[#All],4,FALSE)</f>
        <v>Akraneskaupstaður,Hvalfjarðarsveit,Kjósarhreppur</v>
      </c>
      <c r="E11549" t="str">
        <f>VLOOKUP(Oliusala[[#This Row],[postnumer]],Sveitarfelog[#All],5,FALSE)</f>
        <v>Vesturland</v>
      </c>
      <c r="F11549" t="s">
        <v>24</v>
      </c>
      <c r="G11549" t="s">
        <v>24</v>
      </c>
      <c r="H11549" s="1" t="s">
        <v>58</v>
      </c>
      <c r="I11549" s="1">
        <v>319616</v>
      </c>
      <c r="J11549" s="2">
        <f>VLOOKUP(Oliusala[[#This Row],[tegund]],Tegundir!$B$2:$D$19,3,FALSE)*Oliusala[[#This Row],[magn]]/1000</f>
        <v>276.46784000000002</v>
      </c>
      <c r="K11549">
        <v>2019</v>
      </c>
      <c r="L11549" t="s">
        <v>18</v>
      </c>
      <c r="M11549" s="144" t="s">
        <v>59</v>
      </c>
    </row>
    <row r="11550" spans="1:15" x14ac:dyDescent="0.2">
      <c r="A11550" t="s">
        <v>63</v>
      </c>
      <c r="B11550" s="144" t="s">
        <v>85</v>
      </c>
      <c r="C11550">
        <v>300</v>
      </c>
      <c r="D11550" t="str">
        <f>VLOOKUP(Oliusala[[#This Row],[postnumer]],Sveitarfelog[#All],4,FALSE)</f>
        <v>Akraneskaupstaður,Hvalfjarðarsveit,Kjósarhreppur</v>
      </c>
      <c r="E11550" t="str">
        <f>VLOOKUP(Oliusala[[#This Row],[postnumer]],Sveitarfelog[#All],5,FALSE)</f>
        <v>Vesturland</v>
      </c>
      <c r="F11550" t="s">
        <v>24</v>
      </c>
      <c r="G11550" t="s">
        <v>24</v>
      </c>
      <c r="H11550" s="1" t="s">
        <v>58</v>
      </c>
      <c r="I11550" s="1">
        <v>120460</v>
      </c>
      <c r="J11550" s="2">
        <f>VLOOKUP(Oliusala[[#This Row],[tegund]],Tegundir!$B$2:$D$19,3,FALSE)*Oliusala[[#This Row],[magn]]/1000</f>
        <v>104.19789999999999</v>
      </c>
      <c r="K11550">
        <v>2019</v>
      </c>
      <c r="L11550" t="s">
        <v>18</v>
      </c>
      <c r="M11550" s="144" t="s">
        <v>59</v>
      </c>
    </row>
    <row r="11551" spans="1:15" x14ac:dyDescent="0.2">
      <c r="A11551" t="s">
        <v>63</v>
      </c>
      <c r="B11551" s="144" t="s">
        <v>84</v>
      </c>
      <c r="C11551">
        <v>300</v>
      </c>
      <c r="D11551" t="str">
        <f>VLOOKUP(Oliusala[[#This Row],[postnumer]],Sveitarfelog[#All],4,FALSE)</f>
        <v>Akraneskaupstaður,Hvalfjarðarsveit,Kjósarhreppur</v>
      </c>
      <c r="E11551" t="str">
        <f>VLOOKUP(Oliusala[[#This Row],[postnumer]],Sveitarfelog[#All],5,FALSE)</f>
        <v>Vesturland</v>
      </c>
      <c r="F11551" t="s">
        <v>25</v>
      </c>
      <c r="G11551" t="s">
        <v>24</v>
      </c>
      <c r="H11551" s="1" t="s">
        <v>58</v>
      </c>
      <c r="I11551" s="1">
        <v>75503</v>
      </c>
      <c r="J11551" s="2">
        <f>VLOOKUP(Oliusala[[#This Row],[tegund]],Tegundir!$B$2:$D$19,3,FALSE)*Oliusala[[#This Row],[magn]]/1000</f>
        <v>65.310095000000004</v>
      </c>
      <c r="K11551">
        <v>2019</v>
      </c>
      <c r="L11551" t="s">
        <v>19</v>
      </c>
      <c r="M11551" s="144" t="s">
        <v>59</v>
      </c>
      <c r="O11551" s="144" t="s">
        <v>1997</v>
      </c>
    </row>
    <row r="11552" spans="1:15" x14ac:dyDescent="0.2">
      <c r="A11552" t="s">
        <v>57</v>
      </c>
      <c r="B11552" s="144" t="s">
        <v>86</v>
      </c>
      <c r="C11552">
        <v>301</v>
      </c>
      <c r="D11552" t="str">
        <f>VLOOKUP(Oliusala[[#This Row],[postnumer]],Sveitarfelog[#All],4,FALSE)</f>
        <v>Akraneskaupstaður,Hvalfjarðarsveit,Kjósarhreppur</v>
      </c>
      <c r="E11552" t="str">
        <f>VLOOKUP(Oliusala[[#This Row],[postnumer]],Sveitarfelog[#All],5,FALSE)</f>
        <v>Vesturland</v>
      </c>
      <c r="F11552" t="s">
        <v>24</v>
      </c>
      <c r="G11552" t="s">
        <v>24</v>
      </c>
      <c r="H11552" s="1" t="s">
        <v>60</v>
      </c>
      <c r="I11552" s="1">
        <v>11037</v>
      </c>
      <c r="J11552" s="2">
        <f>VLOOKUP(Oliusala[[#This Row],[tegund]],Tegundir!$B$2:$D$19,3,FALSE)*Oliusala[[#This Row],[magn]]/1000</f>
        <v>9.5470049999999986</v>
      </c>
      <c r="K11552">
        <v>2019</v>
      </c>
      <c r="L11552" t="s">
        <v>18</v>
      </c>
      <c r="M11552" s="144" t="s">
        <v>59</v>
      </c>
    </row>
    <row r="11553" spans="1:15" x14ac:dyDescent="0.2">
      <c r="A11553" t="s">
        <v>63</v>
      </c>
      <c r="B11553" s="144" t="s">
        <v>86</v>
      </c>
      <c r="C11553">
        <v>301</v>
      </c>
      <c r="D11553" t="str">
        <f>VLOOKUP(Oliusala[[#This Row],[postnumer]],Sveitarfelog[#All],4,FALSE)</f>
        <v>Akraneskaupstaður,Hvalfjarðarsveit,Kjósarhreppur</v>
      </c>
      <c r="E11553" t="str">
        <f>VLOOKUP(Oliusala[[#This Row],[postnumer]],Sveitarfelog[#All],5,FALSE)</f>
        <v>Vesturland</v>
      </c>
      <c r="F11553" t="s">
        <v>24</v>
      </c>
      <c r="G11553" t="s">
        <v>24</v>
      </c>
      <c r="H11553" s="1" t="s">
        <v>58</v>
      </c>
      <c r="I11553" s="1">
        <v>42137</v>
      </c>
      <c r="J11553" s="2">
        <f>VLOOKUP(Oliusala[[#This Row],[tegund]],Tegundir!$B$2:$D$19,3,FALSE)*Oliusala[[#This Row],[magn]]/1000</f>
        <v>36.448504999999997</v>
      </c>
      <c r="K11553">
        <v>2019</v>
      </c>
      <c r="L11553" t="s">
        <v>18</v>
      </c>
      <c r="M11553" s="144" t="s">
        <v>59</v>
      </c>
    </row>
    <row r="11554" spans="1:15" x14ac:dyDescent="0.2">
      <c r="A11554" t="s">
        <v>63</v>
      </c>
      <c r="B11554" s="144" t="s">
        <v>84</v>
      </c>
      <c r="C11554">
        <v>300</v>
      </c>
      <c r="D11554" t="str">
        <f>VLOOKUP(Oliusala[[#This Row],[postnumer]],Sveitarfelog[#All],4,FALSE)</f>
        <v>Akraneskaupstaður,Hvalfjarðarsveit,Kjósarhreppur</v>
      </c>
      <c r="E11554" t="str">
        <f>VLOOKUP(Oliusala[[#This Row],[postnumer]],Sveitarfelog[#All],5,FALSE)</f>
        <v>Vesturland</v>
      </c>
      <c r="F11554" t="s">
        <v>25</v>
      </c>
      <c r="G11554" t="s">
        <v>24</v>
      </c>
      <c r="H11554" t="s">
        <v>58</v>
      </c>
      <c r="I11554" s="1">
        <v>154626</v>
      </c>
      <c r="J11554" s="2">
        <f>VLOOKUP(Oliusala[[#This Row],[tegund]],Tegundir!$B$2:$D$19,3,FALSE)*Oliusala[[#This Row],[magn]]/1000</f>
        <v>133.75148999999999</v>
      </c>
      <c r="K11554">
        <v>2019</v>
      </c>
      <c r="L11554" t="s">
        <v>19</v>
      </c>
      <c r="M11554" s="144" t="s">
        <v>59</v>
      </c>
      <c r="O11554" s="144" t="s">
        <v>1997</v>
      </c>
    </row>
    <row r="11555" spans="1:15" x14ac:dyDescent="0.2">
      <c r="A11555" t="s">
        <v>63</v>
      </c>
      <c r="B11555" s="144" t="s">
        <v>84</v>
      </c>
      <c r="C11555">
        <v>300</v>
      </c>
      <c r="D11555" t="str">
        <f>VLOOKUP(Oliusala[[#This Row],[postnumer]],Sveitarfelog[#All],4,FALSE)</f>
        <v>Akraneskaupstaður,Hvalfjarðarsveit,Kjósarhreppur</v>
      </c>
      <c r="E11555" t="str">
        <f>VLOOKUP(Oliusala[[#This Row],[postnumer]],Sveitarfelog[#All],5,FALSE)</f>
        <v>Vesturland</v>
      </c>
      <c r="F11555" t="s">
        <v>25</v>
      </c>
      <c r="G11555" t="s">
        <v>24</v>
      </c>
      <c r="H11555" s="1" t="s">
        <v>58</v>
      </c>
      <c r="I11555" s="1">
        <v>47236</v>
      </c>
      <c r="J11555" s="2">
        <f>VLOOKUP(Oliusala[[#This Row],[tegund]],Tegundir!$B$2:$D$19,3,FALSE)*Oliusala[[#This Row],[magn]]/1000</f>
        <v>40.859139999999996</v>
      </c>
      <c r="K11555">
        <v>2019</v>
      </c>
      <c r="L11555" t="s">
        <v>19</v>
      </c>
      <c r="M11555" s="144" t="s">
        <v>59</v>
      </c>
      <c r="O11555" s="144" t="s">
        <v>1997</v>
      </c>
    </row>
    <row r="11556" spans="1:15" x14ac:dyDescent="0.2">
      <c r="A11556" t="s">
        <v>63</v>
      </c>
      <c r="B11556" s="144" t="s">
        <v>85</v>
      </c>
      <c r="C11556">
        <v>300</v>
      </c>
      <c r="D11556" t="str">
        <f>VLOOKUP(Oliusala[[#This Row],[postnumer]],Sveitarfelog[#All],4,FALSE)</f>
        <v>Akraneskaupstaður,Hvalfjarðarsveit,Kjósarhreppur</v>
      </c>
      <c r="E11556" t="str">
        <f>VLOOKUP(Oliusala[[#This Row],[postnumer]],Sveitarfelog[#All],5,FALSE)</f>
        <v>Vesturland</v>
      </c>
      <c r="F11556" t="s">
        <v>25</v>
      </c>
      <c r="G11556" t="s">
        <v>24</v>
      </c>
      <c r="H11556" s="1" t="s">
        <v>58</v>
      </c>
      <c r="I11556" s="1">
        <v>279873</v>
      </c>
      <c r="J11556" s="2">
        <f>VLOOKUP(Oliusala[[#This Row],[tegund]],Tegundir!$B$2:$D$19,3,FALSE)*Oliusala[[#This Row],[magn]]/1000</f>
        <v>242.09014499999998</v>
      </c>
      <c r="K11556">
        <v>2019</v>
      </c>
      <c r="L11556" t="s">
        <v>19</v>
      </c>
      <c r="M11556" s="144" t="s">
        <v>59</v>
      </c>
      <c r="O11556" s="144" t="s">
        <v>1997</v>
      </c>
    </row>
    <row r="11557" spans="1:15" x14ac:dyDescent="0.2">
      <c r="A11557" t="s">
        <v>84</v>
      </c>
      <c r="B11557" s="144" t="s">
        <v>84</v>
      </c>
      <c r="C11557">
        <v>300</v>
      </c>
      <c r="D11557" t="str">
        <f>VLOOKUP(Oliusala[[#This Row],[postnumer]],Sveitarfelog[#All],4,FALSE)</f>
        <v>Akraneskaupstaður,Hvalfjarðarsveit,Kjósarhreppur</v>
      </c>
      <c r="E11557" t="str">
        <f>VLOOKUP(Oliusala[[#This Row],[postnumer]],Sveitarfelog[#All],5,FALSE)</f>
        <v>Vesturland</v>
      </c>
      <c r="F11557" t="s">
        <v>25</v>
      </c>
      <c r="G11557" t="s">
        <v>24</v>
      </c>
      <c r="H11557" s="1" t="s">
        <v>58</v>
      </c>
      <c r="I11557" s="1">
        <v>769666</v>
      </c>
      <c r="J11557" s="2">
        <f>VLOOKUP(Oliusala[[#This Row],[tegund]],Tegundir!$B$2:$D$19,3,FALSE)*Oliusala[[#This Row],[magn]]/1000</f>
        <v>665.76108999999997</v>
      </c>
      <c r="K11557">
        <v>2019</v>
      </c>
      <c r="L11557" t="s">
        <v>19</v>
      </c>
      <c r="M11557" s="144" t="s">
        <v>59</v>
      </c>
      <c r="O11557" s="144" t="s">
        <v>1997</v>
      </c>
    </row>
    <row r="11558" spans="1:15" x14ac:dyDescent="0.2">
      <c r="A11558" t="s">
        <v>57</v>
      </c>
      <c r="B11558" s="144" t="s">
        <v>84</v>
      </c>
      <c r="C11558">
        <v>300</v>
      </c>
      <c r="D11558" t="str">
        <f>VLOOKUP(Oliusala[[#This Row],[postnumer]],Sveitarfelog[#All],4,FALSE)</f>
        <v>Akraneskaupstaður,Hvalfjarðarsveit,Kjósarhreppur</v>
      </c>
      <c r="E11558" t="str">
        <f>VLOOKUP(Oliusala[[#This Row],[postnumer]],Sveitarfelog[#All],5,FALSE)</f>
        <v>Vesturland</v>
      </c>
      <c r="F11558" t="s">
        <v>25</v>
      </c>
      <c r="G11558" t="s">
        <v>24</v>
      </c>
      <c r="H11558" s="1" t="s">
        <v>60</v>
      </c>
      <c r="I11558" s="1">
        <v>422940</v>
      </c>
      <c r="J11558" s="2">
        <f>VLOOKUP(Oliusala[[#This Row],[tegund]],Tegundir!$B$2:$D$19,3,FALSE)*Oliusala[[#This Row],[magn]]/1000</f>
        <v>365.84309999999999</v>
      </c>
      <c r="K11558">
        <v>2019</v>
      </c>
      <c r="L11558" t="s">
        <v>1955</v>
      </c>
      <c r="M11558" s="144" t="s">
        <v>59</v>
      </c>
    </row>
    <row r="11559" spans="1:15" x14ac:dyDescent="0.2">
      <c r="A11559" t="s">
        <v>84</v>
      </c>
      <c r="B11559" s="144" t="s">
        <v>86</v>
      </c>
      <c r="C11559">
        <v>301</v>
      </c>
      <c r="D11559" t="str">
        <f>VLOOKUP(Oliusala[[#This Row],[postnumer]],Sveitarfelog[#All],4,FALSE)</f>
        <v>Akraneskaupstaður,Hvalfjarðarsveit,Kjósarhreppur</v>
      </c>
      <c r="E11559" t="str">
        <f>VLOOKUP(Oliusala[[#This Row],[postnumer]],Sveitarfelog[#All],5,FALSE)</f>
        <v>Vesturland</v>
      </c>
      <c r="F11559" t="s">
        <v>25</v>
      </c>
      <c r="G11559" t="s">
        <v>24</v>
      </c>
      <c r="H11559" s="1" t="s">
        <v>60</v>
      </c>
      <c r="I11559" s="1">
        <v>5638</v>
      </c>
      <c r="J11559" s="2">
        <f>VLOOKUP(Oliusala[[#This Row],[tegund]],Tegundir!$B$2:$D$19,3,FALSE)*Oliusala[[#This Row],[magn]]/1000</f>
        <v>4.8768700000000003</v>
      </c>
      <c r="K11559">
        <v>2019</v>
      </c>
      <c r="L11559" t="s">
        <v>1955</v>
      </c>
      <c r="M11559" s="144" t="s">
        <v>59</v>
      </c>
    </row>
    <row r="11560" spans="1:15" x14ac:dyDescent="0.2">
      <c r="A11560" t="s">
        <v>57</v>
      </c>
      <c r="B11560" s="144" t="s">
        <v>86</v>
      </c>
      <c r="C11560">
        <v>301</v>
      </c>
      <c r="D11560" t="str">
        <f>VLOOKUP(Oliusala[[#This Row],[postnumer]],Sveitarfelog[#All],4,FALSE)</f>
        <v>Akraneskaupstaður,Hvalfjarðarsveit,Kjósarhreppur</v>
      </c>
      <c r="E11560" t="str">
        <f>VLOOKUP(Oliusala[[#This Row],[postnumer]],Sveitarfelog[#All],5,FALSE)</f>
        <v>Vesturland</v>
      </c>
      <c r="F11560" t="s">
        <v>25</v>
      </c>
      <c r="G11560" t="s">
        <v>24</v>
      </c>
      <c r="H11560" s="1" t="s">
        <v>60</v>
      </c>
      <c r="I11560" s="1">
        <v>527080</v>
      </c>
      <c r="J11560" s="2">
        <f>VLOOKUP(Oliusala[[#This Row],[tegund]],Tegundir!$B$2:$D$19,3,FALSE)*Oliusala[[#This Row],[magn]]/1000</f>
        <v>455.92419999999998</v>
      </c>
      <c r="K11560">
        <v>2019</v>
      </c>
      <c r="L11560" t="s">
        <v>1955</v>
      </c>
      <c r="M11560" s="144" t="s">
        <v>59</v>
      </c>
    </row>
    <row r="11561" spans="1:15" x14ac:dyDescent="0.2">
      <c r="A11561" t="s">
        <v>84</v>
      </c>
      <c r="B11561" s="144" t="s">
        <v>84</v>
      </c>
      <c r="C11561">
        <v>300</v>
      </c>
      <c r="D11561" t="str">
        <f>VLOOKUP(Oliusala[[#This Row],[postnumer]],Sveitarfelog[#All],4,FALSE)</f>
        <v>Akraneskaupstaður,Hvalfjarðarsveit,Kjósarhreppur</v>
      </c>
      <c r="E11561" t="str">
        <f>VLOOKUP(Oliusala[[#This Row],[postnumer]],Sveitarfelog[#All],5,FALSE)</f>
        <v>Vesturland</v>
      </c>
      <c r="F11561" t="s">
        <v>29</v>
      </c>
      <c r="G11561" t="s">
        <v>24</v>
      </c>
      <c r="H11561" s="1" t="s">
        <v>61</v>
      </c>
      <c r="I11561" s="1">
        <v>178609</v>
      </c>
      <c r="J11561" s="2">
        <f>VLOOKUP(Oliusala[[#This Row],[tegund]],Tegundir!$B$2:$D$19,3,FALSE)*Oliusala[[#This Row],[magn]]/1000</f>
        <v>154.49678500000002</v>
      </c>
      <c r="K11561">
        <v>2019</v>
      </c>
      <c r="L11561" t="s">
        <v>1955</v>
      </c>
      <c r="M11561" s="144" t="s">
        <v>62</v>
      </c>
    </row>
    <row r="11562" spans="1:15" x14ac:dyDescent="0.2">
      <c r="A11562" t="s">
        <v>84</v>
      </c>
      <c r="B11562" s="144" t="s">
        <v>88</v>
      </c>
      <c r="C11562">
        <v>310</v>
      </c>
      <c r="D11562" t="str">
        <f>VLOOKUP(Oliusala[[#This Row],[postnumer]],Sveitarfelog[#All],4,FALSE)</f>
        <v>Borgarbyggð,Skorradalshreppur</v>
      </c>
      <c r="E11562" t="str">
        <f>VLOOKUP(Oliusala[[#This Row],[postnumer]],Sveitarfelog[#All],5,FALSE)</f>
        <v>Vesturland</v>
      </c>
      <c r="F11562" t="s">
        <v>24</v>
      </c>
      <c r="G11562" t="s">
        <v>24</v>
      </c>
      <c r="H11562" s="1" t="s">
        <v>60</v>
      </c>
      <c r="I11562" s="1">
        <v>1096</v>
      </c>
      <c r="J11562" s="2">
        <f>VLOOKUP(Oliusala[[#This Row],[tegund]],Tegundir!$B$2:$D$19,3,FALSE)*Oliusala[[#This Row],[magn]]/1000</f>
        <v>0.94803999999999999</v>
      </c>
      <c r="K11562">
        <v>2019</v>
      </c>
      <c r="L11562" t="s">
        <v>18</v>
      </c>
      <c r="M11562" s="144" t="s">
        <v>59</v>
      </c>
    </row>
    <row r="11563" spans="1:15" x14ac:dyDescent="0.2">
      <c r="A11563" t="s">
        <v>57</v>
      </c>
      <c r="B11563" s="144" t="s">
        <v>88</v>
      </c>
      <c r="C11563">
        <v>310</v>
      </c>
      <c r="D11563" t="str">
        <f>VLOOKUP(Oliusala[[#This Row],[postnumer]],Sveitarfelog[#All],4,FALSE)</f>
        <v>Borgarbyggð,Skorradalshreppur</v>
      </c>
      <c r="E11563" t="str">
        <f>VLOOKUP(Oliusala[[#This Row],[postnumer]],Sveitarfelog[#All],5,FALSE)</f>
        <v>Vesturland</v>
      </c>
      <c r="F11563" t="s">
        <v>24</v>
      </c>
      <c r="G11563" t="s">
        <v>24</v>
      </c>
      <c r="H11563" t="s">
        <v>60</v>
      </c>
      <c r="I11563" s="1">
        <v>16209</v>
      </c>
      <c r="J11563" s="2">
        <f>VLOOKUP(Oliusala[[#This Row],[tegund]],Tegundir!$B$2:$D$19,3,FALSE)*Oliusala[[#This Row],[magn]]/1000</f>
        <v>14.020785</v>
      </c>
      <c r="K11563">
        <v>2019</v>
      </c>
      <c r="L11563" t="s">
        <v>18</v>
      </c>
      <c r="M11563" s="144" t="s">
        <v>59</v>
      </c>
    </row>
    <row r="11564" spans="1:15" x14ac:dyDescent="0.2">
      <c r="A11564" t="s">
        <v>63</v>
      </c>
      <c r="B11564" s="144" t="s">
        <v>88</v>
      </c>
      <c r="C11564">
        <v>310</v>
      </c>
      <c r="D11564" t="str">
        <f>VLOOKUP(Oliusala[[#This Row],[postnumer]],Sveitarfelog[#All],4,FALSE)</f>
        <v>Borgarbyggð,Skorradalshreppur</v>
      </c>
      <c r="E11564" t="str">
        <f>VLOOKUP(Oliusala[[#This Row],[postnumer]],Sveitarfelog[#All],5,FALSE)</f>
        <v>Vesturland</v>
      </c>
      <c r="F11564" t="s">
        <v>24</v>
      </c>
      <c r="G11564" t="s">
        <v>24</v>
      </c>
      <c r="H11564" s="1" t="s">
        <v>58</v>
      </c>
      <c r="I11564" s="1">
        <v>6638824</v>
      </c>
      <c r="J11564" s="2">
        <f>VLOOKUP(Oliusala[[#This Row],[tegund]],Tegundir!$B$2:$D$19,3,FALSE)*Oliusala[[#This Row],[magn]]/1000</f>
        <v>5742.5827599999993</v>
      </c>
      <c r="K11564">
        <v>2019</v>
      </c>
      <c r="L11564" t="s">
        <v>18</v>
      </c>
      <c r="M11564" s="144" t="s">
        <v>59</v>
      </c>
    </row>
    <row r="11565" spans="1:15" x14ac:dyDescent="0.2">
      <c r="A11565" t="s">
        <v>84</v>
      </c>
      <c r="B11565" s="144" t="s">
        <v>88</v>
      </c>
      <c r="C11565">
        <v>310</v>
      </c>
      <c r="D11565" t="str">
        <f>VLOOKUP(Oliusala[[#This Row],[postnumer]],Sveitarfelog[#All],4,FALSE)</f>
        <v>Borgarbyggð,Skorradalshreppur</v>
      </c>
      <c r="E11565" t="str">
        <f>VLOOKUP(Oliusala[[#This Row],[postnumer]],Sveitarfelog[#All],5,FALSE)</f>
        <v>Vesturland</v>
      </c>
      <c r="F11565" t="s">
        <v>25</v>
      </c>
      <c r="G11565" t="s">
        <v>24</v>
      </c>
      <c r="H11565" t="s">
        <v>60</v>
      </c>
      <c r="I11565" s="1">
        <v>104337</v>
      </c>
      <c r="J11565" s="2">
        <f>VLOOKUP(Oliusala[[#This Row],[tegund]],Tegundir!$B$2:$D$19,3,FALSE)*Oliusala[[#This Row],[magn]]/1000</f>
        <v>90.251505000000009</v>
      </c>
      <c r="K11565">
        <v>2019</v>
      </c>
      <c r="L11565" t="s">
        <v>1955</v>
      </c>
      <c r="M11565" s="144" t="s">
        <v>59</v>
      </c>
    </row>
    <row r="11566" spans="1:15" x14ac:dyDescent="0.2">
      <c r="A11566" t="s">
        <v>68</v>
      </c>
      <c r="B11566" s="144" t="s">
        <v>88</v>
      </c>
      <c r="C11566">
        <v>310</v>
      </c>
      <c r="D11566" t="str">
        <f>VLOOKUP(Oliusala[[#This Row],[postnumer]],Sveitarfelog[#All],4,FALSE)</f>
        <v>Borgarbyggð,Skorradalshreppur</v>
      </c>
      <c r="E11566" t="str">
        <f>VLOOKUP(Oliusala[[#This Row],[postnumer]],Sveitarfelog[#All],5,FALSE)</f>
        <v>Vesturland</v>
      </c>
      <c r="F11566" t="s">
        <v>25</v>
      </c>
      <c r="G11566" t="s">
        <v>24</v>
      </c>
      <c r="H11566" s="1" t="s">
        <v>60</v>
      </c>
      <c r="I11566" s="1">
        <v>6178</v>
      </c>
      <c r="J11566" s="2">
        <f>VLOOKUP(Oliusala[[#This Row],[tegund]],Tegundir!$B$2:$D$19,3,FALSE)*Oliusala[[#This Row],[magn]]/1000</f>
        <v>5.3439700000000006</v>
      </c>
      <c r="K11566">
        <v>2019</v>
      </c>
      <c r="L11566" t="s">
        <v>1955</v>
      </c>
      <c r="M11566" s="144" t="s">
        <v>59</v>
      </c>
    </row>
    <row r="11567" spans="1:15" x14ac:dyDescent="0.2">
      <c r="A11567" t="s">
        <v>57</v>
      </c>
      <c r="B11567" s="144" t="s">
        <v>88</v>
      </c>
      <c r="C11567">
        <v>310</v>
      </c>
      <c r="D11567" t="str">
        <f>VLOOKUP(Oliusala[[#This Row],[postnumer]],Sveitarfelog[#All],4,FALSE)</f>
        <v>Borgarbyggð,Skorradalshreppur</v>
      </c>
      <c r="E11567" t="str">
        <f>VLOOKUP(Oliusala[[#This Row],[postnumer]],Sveitarfelog[#All],5,FALSE)</f>
        <v>Vesturland</v>
      </c>
      <c r="F11567" t="s">
        <v>25</v>
      </c>
      <c r="G11567" t="s">
        <v>24</v>
      </c>
      <c r="H11567" t="s">
        <v>60</v>
      </c>
      <c r="I11567" s="1">
        <v>560653</v>
      </c>
      <c r="J11567" s="2">
        <f>VLOOKUP(Oliusala[[#This Row],[tegund]],Tegundir!$B$2:$D$19,3,FALSE)*Oliusala[[#This Row],[magn]]/1000</f>
        <v>484.96484499999997</v>
      </c>
      <c r="K11567">
        <v>2019</v>
      </c>
      <c r="L11567" t="s">
        <v>1955</v>
      </c>
      <c r="M11567" s="144" t="s">
        <v>59</v>
      </c>
    </row>
    <row r="11568" spans="1:15" x14ac:dyDescent="0.2">
      <c r="A11568" t="s">
        <v>63</v>
      </c>
      <c r="B11568" s="144" t="s">
        <v>88</v>
      </c>
      <c r="C11568">
        <v>310</v>
      </c>
      <c r="D11568" t="str">
        <f>VLOOKUP(Oliusala[[#This Row],[postnumer]],Sveitarfelog[#All],4,FALSE)</f>
        <v>Borgarbyggð,Skorradalshreppur</v>
      </c>
      <c r="E11568" t="str">
        <f>VLOOKUP(Oliusala[[#This Row],[postnumer]],Sveitarfelog[#All],5,FALSE)</f>
        <v>Vesturland</v>
      </c>
      <c r="F11568" t="s">
        <v>25</v>
      </c>
      <c r="G11568" t="s">
        <v>24</v>
      </c>
      <c r="H11568" s="1" t="s">
        <v>58</v>
      </c>
      <c r="I11568" s="1">
        <v>298851</v>
      </c>
      <c r="J11568" s="2">
        <f>VLOOKUP(Oliusala[[#This Row],[tegund]],Tegundir!$B$2:$D$19,3,FALSE)*Oliusala[[#This Row],[magn]]/1000</f>
        <v>258.50611499999997</v>
      </c>
      <c r="K11568">
        <v>2019</v>
      </c>
      <c r="L11568" t="s">
        <v>1955</v>
      </c>
      <c r="M11568" s="144" t="s">
        <v>59</v>
      </c>
    </row>
    <row r="11569" spans="1:13" x14ac:dyDescent="0.2">
      <c r="A11569" t="s">
        <v>84</v>
      </c>
      <c r="B11569" s="144" t="s">
        <v>89</v>
      </c>
      <c r="C11569">
        <v>311</v>
      </c>
      <c r="D11569" t="str">
        <f>VLOOKUP(Oliusala[[#This Row],[postnumer]],Sveitarfelog[#All],4,FALSE)</f>
        <v>Borgarbyggð,Skorradalshreppur</v>
      </c>
      <c r="E11569" t="str">
        <f>VLOOKUP(Oliusala[[#This Row],[postnumer]],Sveitarfelog[#All],5,FALSE)</f>
        <v>Vesturland</v>
      </c>
      <c r="F11569" t="s">
        <v>24</v>
      </c>
      <c r="G11569" t="s">
        <v>24</v>
      </c>
      <c r="H11569" s="1" t="s">
        <v>60</v>
      </c>
      <c r="I11569" s="1">
        <v>1000</v>
      </c>
      <c r="J11569" s="2">
        <f>VLOOKUP(Oliusala[[#This Row],[tegund]],Tegundir!$B$2:$D$19,3,FALSE)*Oliusala[[#This Row],[magn]]/1000</f>
        <v>0.86499999999999999</v>
      </c>
      <c r="K11569">
        <v>2019</v>
      </c>
      <c r="L11569" t="s">
        <v>18</v>
      </c>
      <c r="M11569" s="144" t="s">
        <v>59</v>
      </c>
    </row>
    <row r="11570" spans="1:13" x14ac:dyDescent="0.2">
      <c r="A11570" t="s">
        <v>84</v>
      </c>
      <c r="B11570" s="144" t="s">
        <v>94</v>
      </c>
      <c r="C11570">
        <v>311</v>
      </c>
      <c r="D11570" t="str">
        <f>VLOOKUP(Oliusala[[#This Row],[postnumer]],Sveitarfelog[#All],4,FALSE)</f>
        <v>Borgarbyggð,Skorradalshreppur</v>
      </c>
      <c r="E11570" t="str">
        <f>VLOOKUP(Oliusala[[#This Row],[postnumer]],Sveitarfelog[#All],5,FALSE)</f>
        <v>Vesturland</v>
      </c>
      <c r="F11570" t="s">
        <v>24</v>
      </c>
      <c r="G11570" t="s">
        <v>24</v>
      </c>
      <c r="H11570" s="1" t="s">
        <v>60</v>
      </c>
      <c r="I11570" s="1">
        <v>10980</v>
      </c>
      <c r="J11570" s="2">
        <f>VLOOKUP(Oliusala[[#This Row],[tegund]],Tegundir!$B$2:$D$19,3,FALSE)*Oliusala[[#This Row],[magn]]/1000</f>
        <v>9.4977</v>
      </c>
      <c r="K11570">
        <v>2019</v>
      </c>
      <c r="L11570" t="s">
        <v>18</v>
      </c>
      <c r="M11570" s="144" t="s">
        <v>59</v>
      </c>
    </row>
    <row r="11571" spans="1:13" x14ac:dyDescent="0.2">
      <c r="A11571" t="s">
        <v>69</v>
      </c>
      <c r="B11571" s="144" t="s">
        <v>92</v>
      </c>
      <c r="C11571">
        <v>311</v>
      </c>
      <c r="D11571" t="str">
        <f>VLOOKUP(Oliusala[[#This Row],[postnumer]],Sveitarfelog[#All],4,FALSE)</f>
        <v>Borgarbyggð,Skorradalshreppur</v>
      </c>
      <c r="E11571" t="str">
        <f>VLOOKUP(Oliusala[[#This Row],[postnumer]],Sveitarfelog[#All],5,FALSE)</f>
        <v>Vesturland</v>
      </c>
      <c r="F11571" t="s">
        <v>24</v>
      </c>
      <c r="G11571" t="s">
        <v>24</v>
      </c>
      <c r="H11571" s="1" t="s">
        <v>60</v>
      </c>
      <c r="I11571" s="1">
        <v>2471</v>
      </c>
      <c r="J11571" s="2">
        <f>VLOOKUP(Oliusala[[#This Row],[tegund]],Tegundir!$B$2:$D$19,3,FALSE)*Oliusala[[#This Row],[magn]]/1000</f>
        <v>2.1374149999999998</v>
      </c>
      <c r="K11571">
        <v>2019</v>
      </c>
      <c r="L11571" t="s">
        <v>18</v>
      </c>
      <c r="M11571" s="144" t="s">
        <v>59</v>
      </c>
    </row>
    <row r="11572" spans="1:13" x14ac:dyDescent="0.2">
      <c r="A11572" t="s">
        <v>57</v>
      </c>
      <c r="B11572" s="144" t="s">
        <v>91</v>
      </c>
      <c r="C11572">
        <v>311</v>
      </c>
      <c r="D11572" t="str">
        <f>VLOOKUP(Oliusala[[#This Row],[postnumer]],Sveitarfelog[#All],4,FALSE)</f>
        <v>Borgarbyggð,Skorradalshreppur</v>
      </c>
      <c r="E11572" t="str">
        <f>VLOOKUP(Oliusala[[#This Row],[postnumer]],Sveitarfelog[#All],5,FALSE)</f>
        <v>Vesturland</v>
      </c>
      <c r="F11572" t="s">
        <v>24</v>
      </c>
      <c r="G11572" t="s">
        <v>24</v>
      </c>
      <c r="H11572" t="s">
        <v>60</v>
      </c>
      <c r="I11572" s="1">
        <v>5594</v>
      </c>
      <c r="J11572" s="2">
        <f>VLOOKUP(Oliusala[[#This Row],[tegund]],Tegundir!$B$2:$D$19,3,FALSE)*Oliusala[[#This Row],[magn]]/1000</f>
        <v>4.8388100000000005</v>
      </c>
      <c r="K11572">
        <v>2019</v>
      </c>
      <c r="L11572" t="s">
        <v>18</v>
      </c>
      <c r="M11572" s="144" t="s">
        <v>59</v>
      </c>
    </row>
    <row r="11573" spans="1:13" x14ac:dyDescent="0.2">
      <c r="A11573" t="s">
        <v>57</v>
      </c>
      <c r="B11573" s="144" t="s">
        <v>92</v>
      </c>
      <c r="C11573">
        <v>311</v>
      </c>
      <c r="D11573" t="str">
        <f>VLOOKUP(Oliusala[[#This Row],[postnumer]],Sveitarfelog[#All],4,FALSE)</f>
        <v>Borgarbyggð,Skorradalshreppur</v>
      </c>
      <c r="E11573" t="str">
        <f>VLOOKUP(Oliusala[[#This Row],[postnumer]],Sveitarfelog[#All],5,FALSE)</f>
        <v>Vesturland</v>
      </c>
      <c r="F11573" t="s">
        <v>24</v>
      </c>
      <c r="G11573" t="s">
        <v>24</v>
      </c>
      <c r="H11573" s="1" t="s">
        <v>60</v>
      </c>
      <c r="I11573" s="1">
        <v>67652</v>
      </c>
      <c r="J11573" s="2">
        <f>VLOOKUP(Oliusala[[#This Row],[tegund]],Tegundir!$B$2:$D$19,3,FALSE)*Oliusala[[#This Row],[magn]]/1000</f>
        <v>58.518979999999999</v>
      </c>
      <c r="K11573">
        <v>2019</v>
      </c>
      <c r="L11573" t="s">
        <v>18</v>
      </c>
      <c r="M11573" s="144" t="s">
        <v>59</v>
      </c>
    </row>
    <row r="11574" spans="1:13" x14ac:dyDescent="0.2">
      <c r="A11574" t="s">
        <v>57</v>
      </c>
      <c r="B11574" s="144" t="s">
        <v>93</v>
      </c>
      <c r="C11574">
        <v>311</v>
      </c>
      <c r="D11574" t="str">
        <f>VLOOKUP(Oliusala[[#This Row],[postnumer]],Sveitarfelog[#All],4,FALSE)</f>
        <v>Borgarbyggð,Skorradalshreppur</v>
      </c>
      <c r="E11574" t="str">
        <f>VLOOKUP(Oliusala[[#This Row],[postnumer]],Sveitarfelog[#All],5,FALSE)</f>
        <v>Vesturland</v>
      </c>
      <c r="F11574" t="s">
        <v>24</v>
      </c>
      <c r="G11574" t="s">
        <v>24</v>
      </c>
      <c r="H11574" t="s">
        <v>60</v>
      </c>
      <c r="I11574" s="1">
        <v>30143</v>
      </c>
      <c r="J11574" s="2">
        <f>VLOOKUP(Oliusala[[#This Row],[tegund]],Tegundir!$B$2:$D$19,3,FALSE)*Oliusala[[#This Row],[magn]]/1000</f>
        <v>26.073695000000001</v>
      </c>
      <c r="K11574">
        <v>2019</v>
      </c>
      <c r="L11574" t="s">
        <v>18</v>
      </c>
      <c r="M11574" s="144" t="s">
        <v>59</v>
      </c>
    </row>
    <row r="11575" spans="1:13" x14ac:dyDescent="0.2">
      <c r="A11575" t="s">
        <v>63</v>
      </c>
      <c r="B11575" s="144" t="s">
        <v>89</v>
      </c>
      <c r="C11575">
        <v>311</v>
      </c>
      <c r="D11575" t="str">
        <f>VLOOKUP(Oliusala[[#This Row],[postnumer]],Sveitarfelog[#All],4,FALSE)</f>
        <v>Borgarbyggð,Skorradalshreppur</v>
      </c>
      <c r="E11575" t="str">
        <f>VLOOKUP(Oliusala[[#This Row],[postnumer]],Sveitarfelog[#All],5,FALSE)</f>
        <v>Vesturland</v>
      </c>
      <c r="F11575" t="s">
        <v>24</v>
      </c>
      <c r="G11575" t="s">
        <v>24</v>
      </c>
      <c r="H11575" s="1" t="s">
        <v>58</v>
      </c>
      <c r="I11575" s="1">
        <v>639921</v>
      </c>
      <c r="J11575" s="2">
        <f>VLOOKUP(Oliusala[[#This Row],[tegund]],Tegundir!$B$2:$D$19,3,FALSE)*Oliusala[[#This Row],[magn]]/1000</f>
        <v>553.53166500000009</v>
      </c>
      <c r="K11575">
        <v>2019</v>
      </c>
      <c r="L11575" t="s">
        <v>18</v>
      </c>
      <c r="M11575" s="144" t="s">
        <v>59</v>
      </c>
    </row>
    <row r="11576" spans="1:13" x14ac:dyDescent="0.2">
      <c r="A11576" t="s">
        <v>63</v>
      </c>
      <c r="B11576" s="144" t="s">
        <v>90</v>
      </c>
      <c r="C11576">
        <v>311</v>
      </c>
      <c r="D11576" t="str">
        <f>VLOOKUP(Oliusala[[#This Row],[postnumer]],Sveitarfelog[#All],4,FALSE)</f>
        <v>Borgarbyggð,Skorradalshreppur</v>
      </c>
      <c r="E11576" t="str">
        <f>VLOOKUP(Oliusala[[#This Row],[postnumer]],Sveitarfelog[#All],5,FALSE)</f>
        <v>Vesturland</v>
      </c>
      <c r="F11576" t="s">
        <v>24</v>
      </c>
      <c r="G11576" t="s">
        <v>24</v>
      </c>
      <c r="H11576" s="1" t="s">
        <v>58</v>
      </c>
      <c r="I11576" s="1">
        <v>189518</v>
      </c>
      <c r="J11576" s="2">
        <f>VLOOKUP(Oliusala[[#This Row],[tegund]],Tegundir!$B$2:$D$19,3,FALSE)*Oliusala[[#This Row],[magn]]/1000</f>
        <v>163.93307000000001</v>
      </c>
      <c r="K11576">
        <v>2019</v>
      </c>
      <c r="L11576" t="s">
        <v>18</v>
      </c>
      <c r="M11576" s="144" t="s">
        <v>59</v>
      </c>
    </row>
    <row r="11577" spans="1:13" x14ac:dyDescent="0.2">
      <c r="A11577" t="s">
        <v>63</v>
      </c>
      <c r="B11577" s="144" t="s">
        <v>91</v>
      </c>
      <c r="C11577">
        <v>311</v>
      </c>
      <c r="D11577" t="str">
        <f>VLOOKUP(Oliusala[[#This Row],[postnumer]],Sveitarfelog[#All],4,FALSE)</f>
        <v>Borgarbyggð,Skorradalshreppur</v>
      </c>
      <c r="E11577" t="str">
        <f>VLOOKUP(Oliusala[[#This Row],[postnumer]],Sveitarfelog[#All],5,FALSE)</f>
        <v>Vesturland</v>
      </c>
      <c r="F11577" t="s">
        <v>24</v>
      </c>
      <c r="G11577" t="s">
        <v>24</v>
      </c>
      <c r="H11577" t="s">
        <v>58</v>
      </c>
      <c r="I11577" s="1">
        <v>106443</v>
      </c>
      <c r="J11577" s="2">
        <f>VLOOKUP(Oliusala[[#This Row],[tegund]],Tegundir!$B$2:$D$19,3,FALSE)*Oliusala[[#This Row],[magn]]/1000</f>
        <v>92.073194999999998</v>
      </c>
      <c r="K11577">
        <v>2019</v>
      </c>
      <c r="L11577" t="s">
        <v>18</v>
      </c>
      <c r="M11577" s="144" t="s">
        <v>59</v>
      </c>
    </row>
    <row r="11578" spans="1:13" x14ac:dyDescent="0.2">
      <c r="A11578" t="s">
        <v>63</v>
      </c>
      <c r="B11578" s="144" t="s">
        <v>92</v>
      </c>
      <c r="C11578">
        <v>311</v>
      </c>
      <c r="D11578" t="str">
        <f>VLOOKUP(Oliusala[[#This Row],[postnumer]],Sveitarfelog[#All],4,FALSE)</f>
        <v>Borgarbyggð,Skorradalshreppur</v>
      </c>
      <c r="E11578" t="str">
        <f>VLOOKUP(Oliusala[[#This Row],[postnumer]],Sveitarfelog[#All],5,FALSE)</f>
        <v>Vesturland</v>
      </c>
      <c r="F11578" t="s">
        <v>24</v>
      </c>
      <c r="G11578" t="s">
        <v>24</v>
      </c>
      <c r="H11578" s="1" t="s">
        <v>58</v>
      </c>
      <c r="I11578" s="1">
        <v>282764</v>
      </c>
      <c r="J11578" s="2">
        <f>VLOOKUP(Oliusala[[#This Row],[tegund]],Tegundir!$B$2:$D$19,3,FALSE)*Oliusala[[#This Row],[magn]]/1000</f>
        <v>244.59085999999999</v>
      </c>
      <c r="K11578">
        <v>2019</v>
      </c>
      <c r="L11578" t="s">
        <v>18</v>
      </c>
      <c r="M11578" s="144" t="s">
        <v>59</v>
      </c>
    </row>
    <row r="11579" spans="1:13" x14ac:dyDescent="0.2">
      <c r="A11579" t="s">
        <v>63</v>
      </c>
      <c r="B11579" s="144" t="s">
        <v>93</v>
      </c>
      <c r="C11579">
        <v>311</v>
      </c>
      <c r="D11579" t="str">
        <f>VLOOKUP(Oliusala[[#This Row],[postnumer]],Sveitarfelog[#All],4,FALSE)</f>
        <v>Borgarbyggð,Skorradalshreppur</v>
      </c>
      <c r="E11579" t="str">
        <f>VLOOKUP(Oliusala[[#This Row],[postnumer]],Sveitarfelog[#All],5,FALSE)</f>
        <v>Vesturland</v>
      </c>
      <c r="F11579" t="s">
        <v>24</v>
      </c>
      <c r="G11579" t="s">
        <v>24</v>
      </c>
      <c r="H11579" t="s">
        <v>58</v>
      </c>
      <c r="I11579" s="1">
        <v>404368</v>
      </c>
      <c r="J11579" s="2">
        <f>VLOOKUP(Oliusala[[#This Row],[tegund]],Tegundir!$B$2:$D$19,3,FALSE)*Oliusala[[#This Row],[magn]]/1000</f>
        <v>349.77832000000001</v>
      </c>
      <c r="K11579">
        <v>2019</v>
      </c>
      <c r="L11579" t="s">
        <v>18</v>
      </c>
      <c r="M11579" s="144" t="s">
        <v>59</v>
      </c>
    </row>
    <row r="11580" spans="1:13" x14ac:dyDescent="0.2">
      <c r="A11580" t="s">
        <v>84</v>
      </c>
      <c r="B11580" s="144" t="s">
        <v>89</v>
      </c>
      <c r="C11580">
        <v>311</v>
      </c>
      <c r="D11580" t="str">
        <f>VLOOKUP(Oliusala[[#This Row],[postnumer]],Sveitarfelog[#All],4,FALSE)</f>
        <v>Borgarbyggð,Skorradalshreppur</v>
      </c>
      <c r="E11580" t="str">
        <f>VLOOKUP(Oliusala[[#This Row],[postnumer]],Sveitarfelog[#All],5,FALSE)</f>
        <v>Vesturland</v>
      </c>
      <c r="F11580" t="s">
        <v>25</v>
      </c>
      <c r="G11580" t="s">
        <v>24</v>
      </c>
      <c r="H11580" s="1" t="s">
        <v>60</v>
      </c>
      <c r="I11580" s="1">
        <v>16149</v>
      </c>
      <c r="J11580" s="2">
        <f>VLOOKUP(Oliusala[[#This Row],[tegund]],Tegundir!$B$2:$D$19,3,FALSE)*Oliusala[[#This Row],[magn]]/1000</f>
        <v>13.968885</v>
      </c>
      <c r="K11580">
        <v>2019</v>
      </c>
      <c r="L11580" t="s">
        <v>1955</v>
      </c>
      <c r="M11580" s="144" t="s">
        <v>59</v>
      </c>
    </row>
    <row r="11581" spans="1:13" x14ac:dyDescent="0.2">
      <c r="A11581" t="s">
        <v>84</v>
      </c>
      <c r="B11581" s="144" t="s">
        <v>95</v>
      </c>
      <c r="C11581">
        <v>311</v>
      </c>
      <c r="D11581" t="str">
        <f>VLOOKUP(Oliusala[[#This Row],[postnumer]],Sveitarfelog[#All],4,FALSE)</f>
        <v>Borgarbyggð,Skorradalshreppur</v>
      </c>
      <c r="E11581" t="str">
        <f>VLOOKUP(Oliusala[[#This Row],[postnumer]],Sveitarfelog[#All],5,FALSE)</f>
        <v>Vesturland</v>
      </c>
      <c r="F11581" t="s">
        <v>25</v>
      </c>
      <c r="G11581" t="s">
        <v>24</v>
      </c>
      <c r="H11581" s="1" t="s">
        <v>60</v>
      </c>
      <c r="I11581" s="1">
        <v>502</v>
      </c>
      <c r="J11581" s="2">
        <f>VLOOKUP(Oliusala[[#This Row],[tegund]],Tegundir!$B$2:$D$19,3,FALSE)*Oliusala[[#This Row],[magn]]/1000</f>
        <v>0.43423</v>
      </c>
      <c r="K11581">
        <v>2019</v>
      </c>
      <c r="L11581" t="s">
        <v>1955</v>
      </c>
      <c r="M11581" s="144" t="s">
        <v>59</v>
      </c>
    </row>
    <row r="11582" spans="1:13" x14ac:dyDescent="0.2">
      <c r="A11582" t="s">
        <v>84</v>
      </c>
      <c r="B11582" s="144" t="s">
        <v>94</v>
      </c>
      <c r="C11582">
        <v>311</v>
      </c>
      <c r="D11582" t="str">
        <f>VLOOKUP(Oliusala[[#This Row],[postnumer]],Sveitarfelog[#All],4,FALSE)</f>
        <v>Borgarbyggð,Skorradalshreppur</v>
      </c>
      <c r="E11582" t="str">
        <f>VLOOKUP(Oliusala[[#This Row],[postnumer]],Sveitarfelog[#All],5,FALSE)</f>
        <v>Vesturland</v>
      </c>
      <c r="F11582" t="s">
        <v>25</v>
      </c>
      <c r="G11582" t="s">
        <v>24</v>
      </c>
      <c r="H11582" s="1" t="s">
        <v>60</v>
      </c>
      <c r="I11582" s="1">
        <v>23670</v>
      </c>
      <c r="J11582" s="2">
        <f>VLOOKUP(Oliusala[[#This Row],[tegund]],Tegundir!$B$2:$D$19,3,FALSE)*Oliusala[[#This Row],[magn]]/1000</f>
        <v>20.474550000000001</v>
      </c>
      <c r="K11582">
        <v>2019</v>
      </c>
      <c r="L11582" t="s">
        <v>1955</v>
      </c>
      <c r="M11582" s="144" t="s">
        <v>59</v>
      </c>
    </row>
    <row r="11583" spans="1:13" x14ac:dyDescent="0.2">
      <c r="A11583" t="s">
        <v>84</v>
      </c>
      <c r="B11583" s="144" t="s">
        <v>90</v>
      </c>
      <c r="C11583">
        <v>311</v>
      </c>
      <c r="D11583" t="str">
        <f>VLOOKUP(Oliusala[[#This Row],[postnumer]],Sveitarfelog[#All],4,FALSE)</f>
        <v>Borgarbyggð,Skorradalshreppur</v>
      </c>
      <c r="E11583" t="str">
        <f>VLOOKUP(Oliusala[[#This Row],[postnumer]],Sveitarfelog[#All],5,FALSE)</f>
        <v>Vesturland</v>
      </c>
      <c r="F11583" t="s">
        <v>25</v>
      </c>
      <c r="G11583" t="s">
        <v>24</v>
      </c>
      <c r="H11583" s="1" t="s">
        <v>60</v>
      </c>
      <c r="I11583" s="1">
        <v>4010</v>
      </c>
      <c r="J11583" s="2">
        <f>VLOOKUP(Oliusala[[#This Row],[tegund]],Tegundir!$B$2:$D$19,3,FALSE)*Oliusala[[#This Row],[magn]]/1000</f>
        <v>3.4686500000000002</v>
      </c>
      <c r="K11583">
        <v>2019</v>
      </c>
      <c r="L11583" t="s">
        <v>1955</v>
      </c>
      <c r="M11583" s="144" t="s">
        <v>59</v>
      </c>
    </row>
    <row r="11584" spans="1:13" x14ac:dyDescent="0.2">
      <c r="A11584" t="s">
        <v>84</v>
      </c>
      <c r="B11584" s="144" t="s">
        <v>92</v>
      </c>
      <c r="C11584">
        <v>311</v>
      </c>
      <c r="D11584" t="str">
        <f>VLOOKUP(Oliusala[[#This Row],[postnumer]],Sveitarfelog[#All],4,FALSE)</f>
        <v>Borgarbyggð,Skorradalshreppur</v>
      </c>
      <c r="E11584" t="str">
        <f>VLOOKUP(Oliusala[[#This Row],[postnumer]],Sveitarfelog[#All],5,FALSE)</f>
        <v>Vesturland</v>
      </c>
      <c r="F11584" t="s">
        <v>25</v>
      </c>
      <c r="G11584" t="s">
        <v>24</v>
      </c>
      <c r="H11584" s="1" t="s">
        <v>60</v>
      </c>
      <c r="I11584" s="1">
        <v>15272</v>
      </c>
      <c r="J11584" s="2">
        <f>VLOOKUP(Oliusala[[#This Row],[tegund]],Tegundir!$B$2:$D$19,3,FALSE)*Oliusala[[#This Row],[magn]]/1000</f>
        <v>13.210280000000001</v>
      </c>
      <c r="K11584">
        <v>2019</v>
      </c>
      <c r="L11584" t="s">
        <v>1955</v>
      </c>
      <c r="M11584" s="144" t="s">
        <v>59</v>
      </c>
    </row>
    <row r="11585" spans="1:15" x14ac:dyDescent="0.2">
      <c r="A11585" t="s">
        <v>67</v>
      </c>
      <c r="B11585" s="144" t="s">
        <v>93</v>
      </c>
      <c r="C11585">
        <v>311</v>
      </c>
      <c r="D11585" t="str">
        <f>VLOOKUP(Oliusala[[#This Row],[postnumer]],Sveitarfelog[#All],4,FALSE)</f>
        <v>Borgarbyggð,Skorradalshreppur</v>
      </c>
      <c r="E11585" t="str">
        <f>VLOOKUP(Oliusala[[#This Row],[postnumer]],Sveitarfelog[#All],5,FALSE)</f>
        <v>Vesturland</v>
      </c>
      <c r="F11585" t="s">
        <v>25</v>
      </c>
      <c r="G11585" t="s">
        <v>24</v>
      </c>
      <c r="H11585" s="1" t="s">
        <v>60</v>
      </c>
      <c r="I11585" s="1">
        <v>3058</v>
      </c>
      <c r="J11585" s="2">
        <f>VLOOKUP(Oliusala[[#This Row],[tegund]],Tegundir!$B$2:$D$19,3,FALSE)*Oliusala[[#This Row],[magn]]/1000</f>
        <v>2.6451700000000002</v>
      </c>
      <c r="K11585">
        <v>2019</v>
      </c>
      <c r="L11585" t="s">
        <v>1955</v>
      </c>
      <c r="M11585" s="144" t="s">
        <v>59</v>
      </c>
    </row>
    <row r="11586" spans="1:15" x14ac:dyDescent="0.2">
      <c r="A11586" t="s">
        <v>57</v>
      </c>
      <c r="B11586" s="144" t="s">
        <v>89</v>
      </c>
      <c r="C11586">
        <v>311</v>
      </c>
      <c r="D11586" t="str">
        <f>VLOOKUP(Oliusala[[#This Row],[postnumer]],Sveitarfelog[#All],4,FALSE)</f>
        <v>Borgarbyggð,Skorradalshreppur</v>
      </c>
      <c r="E11586" t="str">
        <f>VLOOKUP(Oliusala[[#This Row],[postnumer]],Sveitarfelog[#All],5,FALSE)</f>
        <v>Vesturland</v>
      </c>
      <c r="F11586" t="s">
        <v>25</v>
      </c>
      <c r="G11586" t="s">
        <v>24</v>
      </c>
      <c r="H11586" t="s">
        <v>60</v>
      </c>
      <c r="I11586" s="1">
        <v>91868</v>
      </c>
      <c r="J11586" s="2">
        <f>VLOOKUP(Oliusala[[#This Row],[tegund]],Tegundir!$B$2:$D$19,3,FALSE)*Oliusala[[#This Row],[magn]]/1000</f>
        <v>79.465819999999994</v>
      </c>
      <c r="K11586">
        <v>2019</v>
      </c>
      <c r="L11586" t="s">
        <v>1955</v>
      </c>
      <c r="M11586" s="144" t="s">
        <v>59</v>
      </c>
    </row>
    <row r="11587" spans="1:15" x14ac:dyDescent="0.2">
      <c r="A11587" t="s">
        <v>57</v>
      </c>
      <c r="B11587" s="144" t="s">
        <v>95</v>
      </c>
      <c r="C11587">
        <v>311</v>
      </c>
      <c r="D11587" t="str">
        <f>VLOOKUP(Oliusala[[#This Row],[postnumer]],Sveitarfelog[#All],4,FALSE)</f>
        <v>Borgarbyggð,Skorradalshreppur</v>
      </c>
      <c r="E11587" t="str">
        <f>VLOOKUP(Oliusala[[#This Row],[postnumer]],Sveitarfelog[#All],5,FALSE)</f>
        <v>Vesturland</v>
      </c>
      <c r="F11587" t="s">
        <v>25</v>
      </c>
      <c r="G11587" t="s">
        <v>24</v>
      </c>
      <c r="H11587" s="1" t="s">
        <v>60</v>
      </c>
      <c r="I11587" s="1">
        <v>27178</v>
      </c>
      <c r="J11587" s="2">
        <f>VLOOKUP(Oliusala[[#This Row],[tegund]],Tegundir!$B$2:$D$19,3,FALSE)*Oliusala[[#This Row],[magn]]/1000</f>
        <v>23.508970000000001</v>
      </c>
      <c r="K11587">
        <v>2019</v>
      </c>
      <c r="L11587" t="s">
        <v>1955</v>
      </c>
      <c r="M11587" s="144" t="s">
        <v>59</v>
      </c>
    </row>
    <row r="11588" spans="1:15" x14ac:dyDescent="0.2">
      <c r="A11588" t="s">
        <v>57</v>
      </c>
      <c r="B11588" s="144" t="s">
        <v>90</v>
      </c>
      <c r="C11588">
        <v>311</v>
      </c>
      <c r="D11588" t="str">
        <f>VLOOKUP(Oliusala[[#This Row],[postnumer]],Sveitarfelog[#All],4,FALSE)</f>
        <v>Borgarbyggð,Skorradalshreppur</v>
      </c>
      <c r="E11588" t="str">
        <f>VLOOKUP(Oliusala[[#This Row],[postnumer]],Sveitarfelog[#All],5,FALSE)</f>
        <v>Vesturland</v>
      </c>
      <c r="F11588" t="s">
        <v>25</v>
      </c>
      <c r="G11588" t="s">
        <v>24</v>
      </c>
      <c r="H11588" s="1" t="s">
        <v>60</v>
      </c>
      <c r="I11588" s="1">
        <v>4687</v>
      </c>
      <c r="J11588" s="2">
        <f>VLOOKUP(Oliusala[[#This Row],[tegund]],Tegundir!$B$2:$D$19,3,FALSE)*Oliusala[[#This Row],[magn]]/1000</f>
        <v>4.0542550000000004</v>
      </c>
      <c r="K11588">
        <v>2019</v>
      </c>
      <c r="L11588" t="s">
        <v>1955</v>
      </c>
      <c r="M11588" s="144" t="s">
        <v>59</v>
      </c>
    </row>
    <row r="11589" spans="1:15" x14ac:dyDescent="0.2">
      <c r="A11589" t="s">
        <v>57</v>
      </c>
      <c r="B11589" s="144" t="s">
        <v>91</v>
      </c>
      <c r="C11589">
        <v>311</v>
      </c>
      <c r="D11589" t="str">
        <f>VLOOKUP(Oliusala[[#This Row],[postnumer]],Sveitarfelog[#All],4,FALSE)</f>
        <v>Borgarbyggð,Skorradalshreppur</v>
      </c>
      <c r="E11589" t="str">
        <f>VLOOKUP(Oliusala[[#This Row],[postnumer]],Sveitarfelog[#All],5,FALSE)</f>
        <v>Vesturland</v>
      </c>
      <c r="F11589" t="s">
        <v>25</v>
      </c>
      <c r="G11589" t="s">
        <v>24</v>
      </c>
      <c r="H11589" s="1" t="s">
        <v>60</v>
      </c>
      <c r="I11589" s="1">
        <v>1592</v>
      </c>
      <c r="J11589" s="2">
        <f>VLOOKUP(Oliusala[[#This Row],[tegund]],Tegundir!$B$2:$D$19,3,FALSE)*Oliusala[[#This Row],[magn]]/1000</f>
        <v>1.3770799999999999</v>
      </c>
      <c r="K11589">
        <v>2019</v>
      </c>
      <c r="L11589" t="s">
        <v>1955</v>
      </c>
      <c r="M11589" s="144" t="s">
        <v>59</v>
      </c>
    </row>
    <row r="11590" spans="1:15" x14ac:dyDescent="0.2">
      <c r="A11590" t="s">
        <v>57</v>
      </c>
      <c r="B11590" s="144" t="s">
        <v>92</v>
      </c>
      <c r="C11590">
        <v>311</v>
      </c>
      <c r="D11590" t="str">
        <f>VLOOKUP(Oliusala[[#This Row],[postnumer]],Sveitarfelog[#All],4,FALSE)</f>
        <v>Borgarbyggð,Skorradalshreppur</v>
      </c>
      <c r="E11590" t="str">
        <f>VLOOKUP(Oliusala[[#This Row],[postnumer]],Sveitarfelog[#All],5,FALSE)</f>
        <v>Vesturland</v>
      </c>
      <c r="F11590" t="s">
        <v>25</v>
      </c>
      <c r="G11590" t="s">
        <v>24</v>
      </c>
      <c r="H11590" t="s">
        <v>60</v>
      </c>
      <c r="I11590" s="1">
        <v>180722</v>
      </c>
      <c r="J11590" s="2">
        <f>VLOOKUP(Oliusala[[#This Row],[tegund]],Tegundir!$B$2:$D$19,3,FALSE)*Oliusala[[#This Row],[magn]]/1000</f>
        <v>156.32453000000001</v>
      </c>
      <c r="K11590">
        <v>2019</v>
      </c>
      <c r="L11590" t="s">
        <v>1955</v>
      </c>
      <c r="M11590" s="144" t="s">
        <v>59</v>
      </c>
    </row>
    <row r="11591" spans="1:15" x14ac:dyDescent="0.2">
      <c r="A11591" t="s">
        <v>57</v>
      </c>
      <c r="B11591" s="144" t="s">
        <v>93</v>
      </c>
      <c r="C11591">
        <v>311</v>
      </c>
      <c r="D11591" t="str">
        <f>VLOOKUP(Oliusala[[#This Row],[postnumer]],Sveitarfelog[#All],4,FALSE)</f>
        <v>Borgarbyggð,Skorradalshreppur</v>
      </c>
      <c r="E11591" t="str">
        <f>VLOOKUP(Oliusala[[#This Row],[postnumer]],Sveitarfelog[#All],5,FALSE)</f>
        <v>Vesturland</v>
      </c>
      <c r="F11591" t="s">
        <v>25</v>
      </c>
      <c r="G11591" t="s">
        <v>24</v>
      </c>
      <c r="H11591" s="1" t="s">
        <v>60</v>
      </c>
      <c r="I11591" s="1">
        <v>198682</v>
      </c>
      <c r="J11591" s="2">
        <f>VLOOKUP(Oliusala[[#This Row],[tegund]],Tegundir!$B$2:$D$19,3,FALSE)*Oliusala[[#This Row],[magn]]/1000</f>
        <v>171.85992999999999</v>
      </c>
      <c r="K11591">
        <v>2019</v>
      </c>
      <c r="L11591" t="s">
        <v>1955</v>
      </c>
      <c r="M11591" s="144" t="s">
        <v>59</v>
      </c>
    </row>
    <row r="11592" spans="1:15" x14ac:dyDescent="0.2">
      <c r="A11592" t="s">
        <v>97</v>
      </c>
      <c r="B11592" s="144" t="s">
        <v>93</v>
      </c>
      <c r="C11592">
        <v>311</v>
      </c>
      <c r="D11592" t="str">
        <f>VLOOKUP(Oliusala[[#This Row],[postnumer]],Sveitarfelog[#All],4,FALSE)</f>
        <v>Borgarbyggð,Skorradalshreppur</v>
      </c>
      <c r="E11592" t="str">
        <f>VLOOKUP(Oliusala[[#This Row],[postnumer]],Sveitarfelog[#All],5,FALSE)</f>
        <v>Vesturland</v>
      </c>
      <c r="F11592" t="s">
        <v>25</v>
      </c>
      <c r="G11592" t="s">
        <v>24</v>
      </c>
      <c r="H11592" t="s">
        <v>58</v>
      </c>
      <c r="I11592" s="1">
        <v>321</v>
      </c>
      <c r="J11592" s="2">
        <f>VLOOKUP(Oliusala[[#This Row],[tegund]],Tegundir!$B$2:$D$19,3,FALSE)*Oliusala[[#This Row],[magn]]/1000</f>
        <v>0.277665</v>
      </c>
      <c r="K11592">
        <v>2019</v>
      </c>
      <c r="L11592" t="s">
        <v>1955</v>
      </c>
      <c r="M11592" s="144" t="s">
        <v>59</v>
      </c>
    </row>
    <row r="11593" spans="1:15" x14ac:dyDescent="0.2">
      <c r="A11593" t="s">
        <v>63</v>
      </c>
      <c r="B11593" s="144" t="s">
        <v>89</v>
      </c>
      <c r="C11593">
        <v>311</v>
      </c>
      <c r="D11593" t="str">
        <f>VLOOKUP(Oliusala[[#This Row],[postnumer]],Sveitarfelog[#All],4,FALSE)</f>
        <v>Borgarbyggð,Skorradalshreppur</v>
      </c>
      <c r="E11593" t="str">
        <f>VLOOKUP(Oliusala[[#This Row],[postnumer]],Sveitarfelog[#All],5,FALSE)</f>
        <v>Vesturland</v>
      </c>
      <c r="F11593" t="s">
        <v>25</v>
      </c>
      <c r="G11593" t="s">
        <v>24</v>
      </c>
      <c r="H11593" s="1" t="s">
        <v>58</v>
      </c>
      <c r="I11593" s="1">
        <v>82624</v>
      </c>
      <c r="J11593" s="2">
        <f>VLOOKUP(Oliusala[[#This Row],[tegund]],Tegundir!$B$2:$D$19,3,FALSE)*Oliusala[[#This Row],[magn]]/1000</f>
        <v>71.469759999999994</v>
      </c>
      <c r="K11593">
        <v>2019</v>
      </c>
      <c r="L11593" t="s">
        <v>1955</v>
      </c>
      <c r="M11593" s="144" t="s">
        <v>59</v>
      </c>
    </row>
    <row r="11594" spans="1:15" x14ac:dyDescent="0.2">
      <c r="A11594" t="s">
        <v>63</v>
      </c>
      <c r="B11594" s="144" t="s">
        <v>90</v>
      </c>
      <c r="C11594">
        <v>311</v>
      </c>
      <c r="D11594" t="str">
        <f>VLOOKUP(Oliusala[[#This Row],[postnumer]],Sveitarfelog[#All],4,FALSE)</f>
        <v>Borgarbyggð,Skorradalshreppur</v>
      </c>
      <c r="E11594" t="str">
        <f>VLOOKUP(Oliusala[[#This Row],[postnumer]],Sveitarfelog[#All],5,FALSE)</f>
        <v>Vesturland</v>
      </c>
      <c r="F11594" t="s">
        <v>25</v>
      </c>
      <c r="G11594" t="s">
        <v>24</v>
      </c>
      <c r="H11594" s="1" t="s">
        <v>58</v>
      </c>
      <c r="I11594" s="1">
        <v>21514</v>
      </c>
      <c r="J11594" s="2">
        <f>VLOOKUP(Oliusala[[#This Row],[tegund]],Tegundir!$B$2:$D$19,3,FALSE)*Oliusala[[#This Row],[magn]]/1000</f>
        <v>18.60961</v>
      </c>
      <c r="K11594">
        <v>2019</v>
      </c>
      <c r="L11594" t="s">
        <v>1955</v>
      </c>
      <c r="M11594" s="144" t="s">
        <v>59</v>
      </c>
    </row>
    <row r="11595" spans="1:15" x14ac:dyDescent="0.2">
      <c r="A11595" t="s">
        <v>63</v>
      </c>
      <c r="B11595" s="144" t="s">
        <v>93</v>
      </c>
      <c r="C11595">
        <v>311</v>
      </c>
      <c r="D11595" t="str">
        <f>VLOOKUP(Oliusala[[#This Row],[postnumer]],Sveitarfelog[#All],4,FALSE)</f>
        <v>Borgarbyggð,Skorradalshreppur</v>
      </c>
      <c r="E11595" t="str">
        <f>VLOOKUP(Oliusala[[#This Row],[postnumer]],Sveitarfelog[#All],5,FALSE)</f>
        <v>Vesturland</v>
      </c>
      <c r="F11595" t="s">
        <v>25</v>
      </c>
      <c r="G11595" t="s">
        <v>24</v>
      </c>
      <c r="H11595" t="s">
        <v>58</v>
      </c>
      <c r="I11595" s="1">
        <v>25043</v>
      </c>
      <c r="J11595" s="2">
        <f>VLOOKUP(Oliusala[[#This Row],[tegund]],Tegundir!$B$2:$D$19,3,FALSE)*Oliusala[[#This Row],[magn]]/1000</f>
        <v>21.662195000000001</v>
      </c>
      <c r="K11595">
        <v>2019</v>
      </c>
      <c r="L11595" t="s">
        <v>1955</v>
      </c>
      <c r="M11595" s="144" t="s">
        <v>59</v>
      </c>
    </row>
    <row r="11596" spans="1:15" x14ac:dyDescent="0.2">
      <c r="A11596" t="s">
        <v>76</v>
      </c>
      <c r="B11596" s="144" t="s">
        <v>76</v>
      </c>
      <c r="C11596">
        <v>340</v>
      </c>
      <c r="D11596" t="str">
        <f>VLOOKUP(Oliusala[[#This Row],[postnumer]],Sveitarfelog[#All],4,FALSE)</f>
        <v>Eyja- og Miklaholtshreppur,Sveitarfélagið Stykkishólmur</v>
      </c>
      <c r="E11596" t="str">
        <f>VLOOKUP(Oliusala[[#This Row],[postnumer]],Sveitarfelog[#All],5,FALSE)</f>
        <v>Vesturland</v>
      </c>
      <c r="F11596" t="s">
        <v>29</v>
      </c>
      <c r="G11596" t="s">
        <v>24</v>
      </c>
      <c r="H11596" s="1" t="s">
        <v>58</v>
      </c>
      <c r="I11596" s="1">
        <v>1156525</v>
      </c>
      <c r="J11596" s="2">
        <f>VLOOKUP(Oliusala[[#This Row],[tegund]],Tegundir!$B$2:$D$19,3,FALSE)*Oliusala[[#This Row],[magn]]/1000</f>
        <v>1000.394125</v>
      </c>
      <c r="K11596">
        <v>2019</v>
      </c>
      <c r="L11596" t="s">
        <v>19</v>
      </c>
      <c r="M11596" s="144" t="s">
        <v>59</v>
      </c>
      <c r="O11596" s="144" t="s">
        <v>1998</v>
      </c>
    </row>
    <row r="11597" spans="1:15" x14ac:dyDescent="0.2">
      <c r="A11597" t="s">
        <v>76</v>
      </c>
      <c r="B11597" s="144" t="s">
        <v>76</v>
      </c>
      <c r="C11597">
        <v>340</v>
      </c>
      <c r="D11597" t="str">
        <f>VLOOKUP(Oliusala[[#This Row],[postnumer]],Sveitarfelog[#All],4,FALSE)</f>
        <v>Eyja- og Miklaholtshreppur,Sveitarfélagið Stykkishólmur</v>
      </c>
      <c r="E11597" t="str">
        <f>VLOOKUP(Oliusala[[#This Row],[postnumer]],Sveitarfelog[#All],5,FALSE)</f>
        <v>Vesturland</v>
      </c>
      <c r="F11597" t="s">
        <v>30</v>
      </c>
      <c r="G11597" t="s">
        <v>24</v>
      </c>
      <c r="H11597" s="1" t="s">
        <v>58</v>
      </c>
      <c r="I11597" s="1">
        <v>52237</v>
      </c>
      <c r="J11597" s="2">
        <f>VLOOKUP(Oliusala[[#This Row],[tegund]],Tegundir!$B$2:$D$19,3,FALSE)*Oliusala[[#This Row],[magn]]/1000</f>
        <v>45.185004999999997</v>
      </c>
      <c r="K11597">
        <v>2019</v>
      </c>
      <c r="L11597" t="s">
        <v>19</v>
      </c>
      <c r="M11597" s="144" t="s">
        <v>59</v>
      </c>
      <c r="O11597" s="144" t="s">
        <v>1998</v>
      </c>
    </row>
    <row r="11598" spans="1:15" x14ac:dyDescent="0.2">
      <c r="A11598" t="s">
        <v>63</v>
      </c>
      <c r="B11598" s="144" t="s">
        <v>76</v>
      </c>
      <c r="C11598">
        <v>340</v>
      </c>
      <c r="D11598" t="str">
        <f>VLOOKUP(Oliusala[[#This Row],[postnumer]],Sveitarfelog[#All],4,FALSE)</f>
        <v>Eyja- og Miklaholtshreppur,Sveitarfélagið Stykkishólmur</v>
      </c>
      <c r="E11598" t="str">
        <f>VLOOKUP(Oliusala[[#This Row],[postnumer]],Sveitarfelog[#All],5,FALSE)</f>
        <v>Vesturland</v>
      </c>
      <c r="F11598" t="s">
        <v>24</v>
      </c>
      <c r="G11598" t="s">
        <v>24</v>
      </c>
      <c r="H11598" t="s">
        <v>58</v>
      </c>
      <c r="I11598" s="1">
        <v>1043791</v>
      </c>
      <c r="J11598" s="2">
        <f>VLOOKUP(Oliusala[[#This Row],[tegund]],Tegundir!$B$2:$D$19,3,FALSE)*Oliusala[[#This Row],[magn]]/1000</f>
        <v>902.87921499999993</v>
      </c>
      <c r="K11598">
        <v>2019</v>
      </c>
      <c r="L11598" t="s">
        <v>18</v>
      </c>
      <c r="M11598" s="144" t="s">
        <v>59</v>
      </c>
    </row>
    <row r="11599" spans="1:15" x14ac:dyDescent="0.2">
      <c r="A11599" t="s">
        <v>57</v>
      </c>
      <c r="B11599" s="144" t="s">
        <v>76</v>
      </c>
      <c r="C11599">
        <v>340</v>
      </c>
      <c r="D11599" t="str">
        <f>VLOOKUP(Oliusala[[#This Row],[postnumer]],Sveitarfelog[#All],4,FALSE)</f>
        <v>Eyja- og Miklaholtshreppur,Sveitarfélagið Stykkishólmur</v>
      </c>
      <c r="E11599" t="str">
        <f>VLOOKUP(Oliusala[[#This Row],[postnumer]],Sveitarfelog[#All],5,FALSE)</f>
        <v>Vesturland</v>
      </c>
      <c r="F11599" t="s">
        <v>25</v>
      </c>
      <c r="G11599" t="s">
        <v>24</v>
      </c>
      <c r="H11599" s="1" t="s">
        <v>60</v>
      </c>
      <c r="I11599" s="1">
        <v>9221</v>
      </c>
      <c r="J11599" s="2">
        <f>VLOOKUP(Oliusala[[#This Row],[tegund]],Tegundir!$B$2:$D$19,3,FALSE)*Oliusala[[#This Row],[magn]]/1000</f>
        <v>7.9761649999999999</v>
      </c>
      <c r="K11599">
        <v>2019</v>
      </c>
      <c r="L11599" t="s">
        <v>19</v>
      </c>
      <c r="M11599" s="144" t="s">
        <v>59</v>
      </c>
      <c r="O11599" s="144" t="s">
        <v>1997</v>
      </c>
    </row>
    <row r="11600" spans="1:15" x14ac:dyDescent="0.2">
      <c r="A11600" t="s">
        <v>63</v>
      </c>
      <c r="B11600" s="144" t="s">
        <v>76</v>
      </c>
      <c r="C11600">
        <v>340</v>
      </c>
      <c r="D11600" t="str">
        <f>VLOOKUP(Oliusala[[#This Row],[postnumer]],Sveitarfelog[#All],4,FALSE)</f>
        <v>Eyja- og Miklaholtshreppur,Sveitarfélagið Stykkishólmur</v>
      </c>
      <c r="E11600" t="str">
        <f>VLOOKUP(Oliusala[[#This Row],[postnumer]],Sveitarfelog[#All],5,FALSE)</f>
        <v>Vesturland</v>
      </c>
      <c r="F11600" t="s">
        <v>25</v>
      </c>
      <c r="G11600" t="s">
        <v>24</v>
      </c>
      <c r="H11600" t="s">
        <v>58</v>
      </c>
      <c r="I11600" s="1">
        <v>76070</v>
      </c>
      <c r="J11600" s="2">
        <f>VLOOKUP(Oliusala[[#This Row],[tegund]],Tegundir!$B$2:$D$19,3,FALSE)*Oliusala[[#This Row],[magn]]/1000</f>
        <v>65.800550000000001</v>
      </c>
      <c r="K11600">
        <v>2019</v>
      </c>
      <c r="L11600" t="s">
        <v>19</v>
      </c>
      <c r="M11600" s="144" t="s">
        <v>59</v>
      </c>
      <c r="O11600" s="144" t="s">
        <v>1997</v>
      </c>
    </row>
    <row r="11601" spans="1:15" x14ac:dyDescent="0.2">
      <c r="A11601" t="s">
        <v>76</v>
      </c>
      <c r="B11601" s="144" t="s">
        <v>76</v>
      </c>
      <c r="C11601">
        <v>340</v>
      </c>
      <c r="D11601" t="str">
        <f>VLOOKUP(Oliusala[[#This Row],[postnumer]],Sveitarfelog[#All],4,FALSE)</f>
        <v>Eyja- og Miklaholtshreppur,Sveitarfélagið Stykkishólmur</v>
      </c>
      <c r="E11601" t="str">
        <f>VLOOKUP(Oliusala[[#This Row],[postnumer]],Sveitarfelog[#All],5,FALSE)</f>
        <v>Vesturland</v>
      </c>
      <c r="F11601" t="s">
        <v>29</v>
      </c>
      <c r="G11601" t="s">
        <v>24</v>
      </c>
      <c r="H11601" s="1" t="s">
        <v>61</v>
      </c>
      <c r="I11601" s="1">
        <v>85152</v>
      </c>
      <c r="J11601" s="2">
        <f>VLOOKUP(Oliusala[[#This Row],[tegund]],Tegundir!$B$2:$D$19,3,FALSE)*Oliusala[[#This Row],[magn]]/1000</f>
        <v>73.656480000000002</v>
      </c>
      <c r="K11601">
        <v>2019</v>
      </c>
      <c r="L11601" t="s">
        <v>19</v>
      </c>
      <c r="M11601" s="144" t="s">
        <v>62</v>
      </c>
      <c r="O11601" s="144" t="s">
        <v>1998</v>
      </c>
    </row>
    <row r="11602" spans="1:15" x14ac:dyDescent="0.2">
      <c r="A11602" t="s">
        <v>87</v>
      </c>
      <c r="B11602" s="144" t="s">
        <v>87</v>
      </c>
      <c r="C11602">
        <v>350</v>
      </c>
      <c r="D11602" t="str">
        <f>VLOOKUP(Oliusala[[#This Row],[postnumer]],Sveitarfelog[#All],4,FALSE)</f>
        <v>Grundarfjarðarbær</v>
      </c>
      <c r="E11602" t="str">
        <f>VLOOKUP(Oliusala[[#This Row],[postnumer]],Sveitarfelog[#All],5,FALSE)</f>
        <v>Vesturland</v>
      </c>
      <c r="F11602" t="s">
        <v>27</v>
      </c>
      <c r="G11602" t="s">
        <v>24</v>
      </c>
      <c r="H11602" t="s">
        <v>58</v>
      </c>
      <c r="I11602" s="1">
        <v>34836</v>
      </c>
      <c r="J11602" s="2">
        <f>VLOOKUP(Oliusala[[#This Row],[tegund]],Tegundir!$B$2:$D$19,3,FALSE)*Oliusala[[#This Row],[magn]]/1000</f>
        <v>30.133140000000001</v>
      </c>
      <c r="K11602">
        <v>2019</v>
      </c>
      <c r="L11602" t="s">
        <v>19</v>
      </c>
      <c r="M11602" s="144" t="s">
        <v>59</v>
      </c>
      <c r="O11602" s="144" t="s">
        <v>1998</v>
      </c>
    </row>
    <row r="11603" spans="1:15" x14ac:dyDescent="0.2">
      <c r="A11603" t="s">
        <v>87</v>
      </c>
      <c r="B11603" s="144" t="s">
        <v>87</v>
      </c>
      <c r="C11603">
        <v>350</v>
      </c>
      <c r="D11603" t="str">
        <f>VLOOKUP(Oliusala[[#This Row],[postnumer]],Sveitarfelog[#All],4,FALSE)</f>
        <v>Grundarfjarðarbær</v>
      </c>
      <c r="E11603" t="str">
        <f>VLOOKUP(Oliusala[[#This Row],[postnumer]],Sveitarfelog[#All],5,FALSE)</f>
        <v>Vesturland</v>
      </c>
      <c r="F11603" t="s">
        <v>29</v>
      </c>
      <c r="G11603" t="s">
        <v>24</v>
      </c>
      <c r="H11603" t="s">
        <v>58</v>
      </c>
      <c r="I11603" s="1">
        <v>220129</v>
      </c>
      <c r="J11603" s="2">
        <f>VLOOKUP(Oliusala[[#This Row],[tegund]],Tegundir!$B$2:$D$19,3,FALSE)*Oliusala[[#This Row],[magn]]/1000</f>
        <v>190.411585</v>
      </c>
      <c r="K11603">
        <v>2019</v>
      </c>
      <c r="L11603" t="s">
        <v>19</v>
      </c>
      <c r="M11603" s="144" t="s">
        <v>59</v>
      </c>
      <c r="O11603" s="144" t="s">
        <v>1998</v>
      </c>
    </row>
    <row r="11604" spans="1:15" x14ac:dyDescent="0.2">
      <c r="A11604" t="s">
        <v>67</v>
      </c>
      <c r="B11604" s="144" t="s">
        <v>87</v>
      </c>
      <c r="C11604">
        <v>350</v>
      </c>
      <c r="D11604" t="str">
        <f>VLOOKUP(Oliusala[[#This Row],[postnumer]],Sveitarfelog[#All],4,FALSE)</f>
        <v>Grundarfjarðarbær</v>
      </c>
      <c r="E11604" t="str">
        <f>VLOOKUP(Oliusala[[#This Row],[postnumer]],Sveitarfelog[#All],5,FALSE)</f>
        <v>Vesturland</v>
      </c>
      <c r="F11604" t="s">
        <v>24</v>
      </c>
      <c r="G11604" t="s">
        <v>24</v>
      </c>
      <c r="H11604" t="s">
        <v>60</v>
      </c>
      <c r="I11604" s="1">
        <v>320</v>
      </c>
      <c r="J11604" s="2">
        <f>VLOOKUP(Oliusala[[#This Row],[tegund]],Tegundir!$B$2:$D$19,3,FALSE)*Oliusala[[#This Row],[magn]]/1000</f>
        <v>0.27679999999999999</v>
      </c>
      <c r="K11604">
        <v>2019</v>
      </c>
      <c r="L11604" t="s">
        <v>18</v>
      </c>
      <c r="M11604" s="144" t="s">
        <v>59</v>
      </c>
    </row>
    <row r="11605" spans="1:15" x14ac:dyDescent="0.2">
      <c r="A11605" t="s">
        <v>67</v>
      </c>
      <c r="B11605" s="144" t="s">
        <v>87</v>
      </c>
      <c r="C11605">
        <v>350</v>
      </c>
      <c r="D11605" t="str">
        <f>VLOOKUP(Oliusala[[#This Row],[postnumer]],Sveitarfelog[#All],4,FALSE)</f>
        <v>Grundarfjarðarbær</v>
      </c>
      <c r="E11605" t="str">
        <f>VLOOKUP(Oliusala[[#This Row],[postnumer]],Sveitarfelog[#All],5,FALSE)</f>
        <v>Vesturland</v>
      </c>
      <c r="F11605" t="s">
        <v>29</v>
      </c>
      <c r="G11605" t="s">
        <v>24</v>
      </c>
      <c r="H11605" s="1" t="s">
        <v>60</v>
      </c>
      <c r="I11605" s="1">
        <v>1380800</v>
      </c>
      <c r="J11605" s="2">
        <f>VLOOKUP(Oliusala[[#This Row],[tegund]],Tegundir!$B$2:$D$19,3,FALSE)*Oliusala[[#This Row],[magn]]/1000</f>
        <v>1194.3920000000001</v>
      </c>
      <c r="K11605">
        <v>2019</v>
      </c>
      <c r="L11605" t="s">
        <v>19</v>
      </c>
      <c r="M11605" s="144" t="s">
        <v>59</v>
      </c>
      <c r="O11605" s="144" t="s">
        <v>1998</v>
      </c>
    </row>
    <row r="11606" spans="1:15" x14ac:dyDescent="0.2">
      <c r="A11606" t="s">
        <v>67</v>
      </c>
      <c r="B11606" s="144" t="s">
        <v>87</v>
      </c>
      <c r="C11606">
        <v>350</v>
      </c>
      <c r="D11606" t="str">
        <f>VLOOKUP(Oliusala[[#This Row],[postnumer]],Sveitarfelog[#All],4,FALSE)</f>
        <v>Grundarfjarðarbær</v>
      </c>
      <c r="E11606" t="str">
        <f>VLOOKUP(Oliusala[[#This Row],[postnumer]],Sveitarfelog[#All],5,FALSE)</f>
        <v>Vesturland</v>
      </c>
      <c r="F11606" t="s">
        <v>30</v>
      </c>
      <c r="G11606" t="s">
        <v>24</v>
      </c>
      <c r="H11606" s="1" t="s">
        <v>60</v>
      </c>
      <c r="I11606" s="1">
        <v>82826</v>
      </c>
      <c r="J11606" s="2">
        <f>VLOOKUP(Oliusala[[#This Row],[tegund]],Tegundir!$B$2:$D$19,3,FALSE)*Oliusala[[#This Row],[magn]]/1000</f>
        <v>71.644490000000005</v>
      </c>
      <c r="K11606">
        <v>2019</v>
      </c>
      <c r="L11606" t="s">
        <v>19</v>
      </c>
      <c r="M11606" s="144" t="s">
        <v>59</v>
      </c>
      <c r="O11606" s="144" t="s">
        <v>1998</v>
      </c>
    </row>
    <row r="11607" spans="1:15" x14ac:dyDescent="0.2">
      <c r="A11607" t="s">
        <v>57</v>
      </c>
      <c r="B11607" s="144" t="s">
        <v>87</v>
      </c>
      <c r="C11607">
        <v>350</v>
      </c>
      <c r="D11607" t="str">
        <f>VLOOKUP(Oliusala[[#This Row],[postnumer]],Sveitarfelog[#All],4,FALSE)</f>
        <v>Grundarfjarðarbær</v>
      </c>
      <c r="E11607" t="str">
        <f>VLOOKUP(Oliusala[[#This Row],[postnumer]],Sveitarfelog[#All],5,FALSE)</f>
        <v>Vesturland</v>
      </c>
      <c r="F11607" t="s">
        <v>24</v>
      </c>
      <c r="G11607" t="s">
        <v>24</v>
      </c>
      <c r="H11607" s="1" t="s">
        <v>60</v>
      </c>
      <c r="I11607" s="1">
        <v>23966</v>
      </c>
      <c r="J11607" s="2">
        <f>VLOOKUP(Oliusala[[#This Row],[tegund]],Tegundir!$B$2:$D$19,3,FALSE)*Oliusala[[#This Row],[magn]]/1000</f>
        <v>20.730589999999999</v>
      </c>
      <c r="K11607">
        <v>2019</v>
      </c>
      <c r="L11607" t="s">
        <v>18</v>
      </c>
      <c r="M11607" s="144" t="s">
        <v>59</v>
      </c>
    </row>
    <row r="11608" spans="1:15" x14ac:dyDescent="0.2">
      <c r="A11608" t="s">
        <v>57</v>
      </c>
      <c r="B11608" s="144" t="s">
        <v>87</v>
      </c>
      <c r="C11608">
        <v>350</v>
      </c>
      <c r="D11608" t="str">
        <f>VLOOKUP(Oliusala[[#This Row],[postnumer]],Sveitarfelog[#All],4,FALSE)</f>
        <v>Grundarfjarðarbær</v>
      </c>
      <c r="E11608" t="str">
        <f>VLOOKUP(Oliusala[[#This Row],[postnumer]],Sveitarfelog[#All],5,FALSE)</f>
        <v>Vesturland</v>
      </c>
      <c r="F11608" t="s">
        <v>29</v>
      </c>
      <c r="G11608" t="s">
        <v>24</v>
      </c>
      <c r="H11608" t="s">
        <v>60</v>
      </c>
      <c r="I11608" s="1">
        <v>2142682</v>
      </c>
      <c r="J11608" s="2">
        <f>VLOOKUP(Oliusala[[#This Row],[tegund]],Tegundir!$B$2:$D$19,3,FALSE)*Oliusala[[#This Row],[magn]]/1000</f>
        <v>1853.41993</v>
      </c>
      <c r="K11608">
        <v>2019</v>
      </c>
      <c r="L11608" t="s">
        <v>19</v>
      </c>
      <c r="M11608" s="144" t="s">
        <v>59</v>
      </c>
      <c r="O11608" s="144" t="s">
        <v>1998</v>
      </c>
    </row>
    <row r="11609" spans="1:15" x14ac:dyDescent="0.2">
      <c r="A11609" t="s">
        <v>57</v>
      </c>
      <c r="B11609" s="144" t="s">
        <v>87</v>
      </c>
      <c r="C11609">
        <v>350</v>
      </c>
      <c r="D11609" t="str">
        <f>VLOOKUP(Oliusala[[#This Row],[postnumer]],Sveitarfelog[#All],4,FALSE)</f>
        <v>Grundarfjarðarbær</v>
      </c>
      <c r="E11609" t="str">
        <f>VLOOKUP(Oliusala[[#This Row],[postnumer]],Sveitarfelog[#All],5,FALSE)</f>
        <v>Vesturland</v>
      </c>
      <c r="F11609" t="s">
        <v>30</v>
      </c>
      <c r="G11609" t="s">
        <v>24</v>
      </c>
      <c r="H11609" s="1" t="s">
        <v>60</v>
      </c>
      <c r="I11609" s="1">
        <v>8773</v>
      </c>
      <c r="J11609" s="2">
        <f>VLOOKUP(Oliusala[[#This Row],[tegund]],Tegundir!$B$2:$D$19,3,FALSE)*Oliusala[[#This Row],[magn]]/1000</f>
        <v>7.5886449999999996</v>
      </c>
      <c r="K11609">
        <v>2019</v>
      </c>
      <c r="L11609" t="s">
        <v>19</v>
      </c>
      <c r="M11609" s="144" t="s">
        <v>59</v>
      </c>
      <c r="O11609" s="144" t="s">
        <v>1998</v>
      </c>
    </row>
    <row r="11610" spans="1:15" x14ac:dyDescent="0.2">
      <c r="A11610" t="s">
        <v>63</v>
      </c>
      <c r="B11610" s="144" t="s">
        <v>87</v>
      </c>
      <c r="C11610">
        <v>350</v>
      </c>
      <c r="D11610" t="str">
        <f>VLOOKUP(Oliusala[[#This Row],[postnumer]],Sveitarfelog[#All],4,FALSE)</f>
        <v>Grundarfjarðarbær</v>
      </c>
      <c r="E11610" t="str">
        <f>VLOOKUP(Oliusala[[#This Row],[postnumer]],Sveitarfelog[#All],5,FALSE)</f>
        <v>Vesturland</v>
      </c>
      <c r="F11610" t="s">
        <v>24</v>
      </c>
      <c r="G11610" t="s">
        <v>24</v>
      </c>
      <c r="H11610" t="s">
        <v>58</v>
      </c>
      <c r="I11610" s="1">
        <v>609447</v>
      </c>
      <c r="J11610" s="2">
        <f>VLOOKUP(Oliusala[[#This Row],[tegund]],Tegundir!$B$2:$D$19,3,FALSE)*Oliusala[[#This Row],[magn]]/1000</f>
        <v>527.17165499999999</v>
      </c>
      <c r="K11610">
        <v>2019</v>
      </c>
      <c r="L11610" t="s">
        <v>18</v>
      </c>
      <c r="M11610" s="144" t="s">
        <v>59</v>
      </c>
    </row>
    <row r="11611" spans="1:15" x14ac:dyDescent="0.2">
      <c r="A11611" t="s">
        <v>63</v>
      </c>
      <c r="B11611" s="144" t="s">
        <v>87</v>
      </c>
      <c r="C11611">
        <v>350</v>
      </c>
      <c r="D11611" t="str">
        <f>VLOOKUP(Oliusala[[#This Row],[postnumer]],Sveitarfelog[#All],4,FALSE)</f>
        <v>Grundarfjarðarbær</v>
      </c>
      <c r="E11611" t="str">
        <f>VLOOKUP(Oliusala[[#This Row],[postnumer]],Sveitarfelog[#All],5,FALSE)</f>
        <v>Vesturland</v>
      </c>
      <c r="F11611" t="s">
        <v>24</v>
      </c>
      <c r="G11611" t="s">
        <v>24</v>
      </c>
      <c r="H11611" t="s">
        <v>58</v>
      </c>
      <c r="I11611" s="1">
        <v>266484</v>
      </c>
      <c r="J11611" s="2">
        <f>VLOOKUP(Oliusala[[#This Row],[tegund]],Tegundir!$B$2:$D$19,3,FALSE)*Oliusala[[#This Row],[magn]]/1000</f>
        <v>230.50865999999999</v>
      </c>
      <c r="K11611">
        <v>2019</v>
      </c>
      <c r="L11611" t="s">
        <v>18</v>
      </c>
      <c r="M11611" s="144" t="s">
        <v>59</v>
      </c>
    </row>
    <row r="11612" spans="1:15" x14ac:dyDescent="0.2">
      <c r="A11612" t="s">
        <v>87</v>
      </c>
      <c r="B11612" s="144" t="s">
        <v>87</v>
      </c>
      <c r="C11612">
        <v>350</v>
      </c>
      <c r="D11612" t="str">
        <f>VLOOKUP(Oliusala[[#This Row],[postnumer]],Sveitarfelog[#All],4,FALSE)</f>
        <v>Grundarfjarðarbær</v>
      </c>
      <c r="E11612" t="str">
        <f>VLOOKUP(Oliusala[[#This Row],[postnumer]],Sveitarfelog[#All],5,FALSE)</f>
        <v>Vesturland</v>
      </c>
      <c r="F11612" t="s">
        <v>25</v>
      </c>
      <c r="G11612" t="s">
        <v>24</v>
      </c>
      <c r="H11612" t="s">
        <v>58</v>
      </c>
      <c r="I11612" s="1">
        <v>147959</v>
      </c>
      <c r="J11612" s="2">
        <f>VLOOKUP(Oliusala[[#This Row],[tegund]],Tegundir!$B$2:$D$19,3,FALSE)*Oliusala[[#This Row],[magn]]/1000</f>
        <v>127.98453500000001</v>
      </c>
      <c r="K11612">
        <v>2019</v>
      </c>
      <c r="L11612" t="s">
        <v>19</v>
      </c>
      <c r="M11612" s="144" t="s">
        <v>59</v>
      </c>
      <c r="O11612" s="144" t="s">
        <v>1997</v>
      </c>
    </row>
    <row r="11613" spans="1:15" x14ac:dyDescent="0.2">
      <c r="A11613" t="s">
        <v>67</v>
      </c>
      <c r="B11613" s="144" t="s">
        <v>87</v>
      </c>
      <c r="C11613">
        <v>350</v>
      </c>
      <c r="D11613" t="str">
        <f>VLOOKUP(Oliusala[[#This Row],[postnumer]],Sveitarfelog[#All],4,FALSE)</f>
        <v>Grundarfjarðarbær</v>
      </c>
      <c r="E11613" t="str">
        <f>VLOOKUP(Oliusala[[#This Row],[postnumer]],Sveitarfelog[#All],5,FALSE)</f>
        <v>Vesturland</v>
      </c>
      <c r="F11613" t="s">
        <v>25</v>
      </c>
      <c r="G11613" t="s">
        <v>24</v>
      </c>
      <c r="H11613" s="1" t="s">
        <v>60</v>
      </c>
      <c r="I11613" s="1">
        <v>17205</v>
      </c>
      <c r="J11613" s="2">
        <f>VLOOKUP(Oliusala[[#This Row],[tegund]],Tegundir!$B$2:$D$19,3,FALSE)*Oliusala[[#This Row],[magn]]/1000</f>
        <v>14.882325000000002</v>
      </c>
      <c r="K11613">
        <v>2019</v>
      </c>
      <c r="L11613" t="s">
        <v>19</v>
      </c>
      <c r="M11613" s="144" t="s">
        <v>59</v>
      </c>
      <c r="O11613" s="144" t="s">
        <v>1997</v>
      </c>
    </row>
    <row r="11614" spans="1:15" x14ac:dyDescent="0.2">
      <c r="A11614" t="s">
        <v>57</v>
      </c>
      <c r="B11614" s="144" t="s">
        <v>87</v>
      </c>
      <c r="C11614">
        <v>350</v>
      </c>
      <c r="D11614" t="str">
        <f>VLOOKUP(Oliusala[[#This Row],[postnumer]],Sveitarfelog[#All],4,FALSE)</f>
        <v>Grundarfjarðarbær</v>
      </c>
      <c r="E11614" t="str">
        <f>VLOOKUP(Oliusala[[#This Row],[postnumer]],Sveitarfelog[#All],5,FALSE)</f>
        <v>Vesturland</v>
      </c>
      <c r="F11614" t="s">
        <v>25</v>
      </c>
      <c r="G11614" t="s">
        <v>24</v>
      </c>
      <c r="H11614" s="1" t="s">
        <v>60</v>
      </c>
      <c r="I11614" s="1">
        <v>149231</v>
      </c>
      <c r="J11614" s="2">
        <f>VLOOKUP(Oliusala[[#This Row],[tegund]],Tegundir!$B$2:$D$19,3,FALSE)*Oliusala[[#This Row],[magn]]/1000</f>
        <v>129.08481499999999</v>
      </c>
      <c r="K11614">
        <v>2019</v>
      </c>
      <c r="L11614" t="s">
        <v>19</v>
      </c>
      <c r="M11614" s="144" t="s">
        <v>59</v>
      </c>
      <c r="O11614" s="144" t="s">
        <v>1997</v>
      </c>
    </row>
    <row r="11615" spans="1:15" x14ac:dyDescent="0.2">
      <c r="A11615" t="s">
        <v>63</v>
      </c>
      <c r="B11615" s="144" t="s">
        <v>87</v>
      </c>
      <c r="C11615">
        <v>350</v>
      </c>
      <c r="D11615" t="str">
        <f>VLOOKUP(Oliusala[[#This Row],[postnumer]],Sveitarfelog[#All],4,FALSE)</f>
        <v>Grundarfjarðarbær</v>
      </c>
      <c r="E11615" t="str">
        <f>VLOOKUP(Oliusala[[#This Row],[postnumer]],Sveitarfelog[#All],5,FALSE)</f>
        <v>Vesturland</v>
      </c>
      <c r="F11615" t="s">
        <v>25</v>
      </c>
      <c r="G11615" t="s">
        <v>24</v>
      </c>
      <c r="H11615" s="1" t="s">
        <v>58</v>
      </c>
      <c r="I11615" s="1">
        <v>48412</v>
      </c>
      <c r="J11615" s="2">
        <f>VLOOKUP(Oliusala[[#This Row],[tegund]],Tegundir!$B$2:$D$19,3,FALSE)*Oliusala[[#This Row],[magn]]/1000</f>
        <v>41.876379999999997</v>
      </c>
      <c r="K11615">
        <v>2019</v>
      </c>
      <c r="L11615" t="s">
        <v>1955</v>
      </c>
      <c r="M11615" s="144" t="s">
        <v>59</v>
      </c>
    </row>
    <row r="11616" spans="1:15" x14ac:dyDescent="0.2">
      <c r="A11616" t="s">
        <v>67</v>
      </c>
      <c r="B11616" s="144" t="s">
        <v>67</v>
      </c>
      <c r="C11616">
        <v>355</v>
      </c>
      <c r="D11616" t="str">
        <f>VLOOKUP(Oliusala[[#This Row],[postnumer]],Sveitarfelog[#All],4,FALSE)</f>
        <v>Snæfellsbær</v>
      </c>
      <c r="E11616" t="str">
        <f>VLOOKUP(Oliusala[[#This Row],[postnumer]],Sveitarfelog[#All],5,FALSE)</f>
        <v>Vesturland</v>
      </c>
      <c r="F11616" t="s">
        <v>24</v>
      </c>
      <c r="G11616" t="s">
        <v>24</v>
      </c>
      <c r="H11616" s="1" t="s">
        <v>58</v>
      </c>
      <c r="I11616" s="1">
        <v>18565</v>
      </c>
      <c r="J11616" s="2">
        <f>VLOOKUP(Oliusala[[#This Row],[tegund]],Tegundir!$B$2:$D$19,3,FALSE)*Oliusala[[#This Row],[magn]]/1000</f>
        <v>16.058724999999999</v>
      </c>
      <c r="K11616">
        <v>2019</v>
      </c>
      <c r="L11616" t="s">
        <v>18</v>
      </c>
      <c r="M11616" s="144" t="s">
        <v>59</v>
      </c>
    </row>
    <row r="11617" spans="1:15" x14ac:dyDescent="0.2">
      <c r="A11617" t="s">
        <v>67</v>
      </c>
      <c r="B11617" s="144" t="s">
        <v>67</v>
      </c>
      <c r="C11617">
        <v>355</v>
      </c>
      <c r="D11617" t="str">
        <f>VLOOKUP(Oliusala[[#This Row],[postnumer]],Sveitarfelog[#All],4,FALSE)</f>
        <v>Snæfellsbær</v>
      </c>
      <c r="E11617" t="str">
        <f>VLOOKUP(Oliusala[[#This Row],[postnumer]],Sveitarfelog[#All],5,FALSE)</f>
        <v>Vesturland</v>
      </c>
      <c r="F11617" t="s">
        <v>29</v>
      </c>
      <c r="G11617" t="s">
        <v>24</v>
      </c>
      <c r="H11617" s="1" t="s">
        <v>58</v>
      </c>
      <c r="I11617" s="1">
        <v>348665</v>
      </c>
      <c r="J11617" s="2">
        <f>VLOOKUP(Oliusala[[#This Row],[tegund]],Tegundir!$B$2:$D$19,3,FALSE)*Oliusala[[#This Row],[magn]]/1000</f>
        <v>301.59522499999997</v>
      </c>
      <c r="K11617">
        <v>2019</v>
      </c>
      <c r="L11617" t="s">
        <v>19</v>
      </c>
      <c r="M11617" s="144" t="s">
        <v>59</v>
      </c>
      <c r="O11617" s="144" t="s">
        <v>1998</v>
      </c>
    </row>
    <row r="11618" spans="1:15" x14ac:dyDescent="0.2">
      <c r="A11618" t="s">
        <v>67</v>
      </c>
      <c r="B11618" s="144" t="s">
        <v>67</v>
      </c>
      <c r="C11618">
        <v>355</v>
      </c>
      <c r="D11618" t="str">
        <f>VLOOKUP(Oliusala[[#This Row],[postnumer]],Sveitarfelog[#All],4,FALSE)</f>
        <v>Snæfellsbær</v>
      </c>
      <c r="E11618" t="str">
        <f>VLOOKUP(Oliusala[[#This Row],[postnumer]],Sveitarfelog[#All],5,FALSE)</f>
        <v>Vesturland</v>
      </c>
      <c r="F11618" t="s">
        <v>30</v>
      </c>
      <c r="G11618" t="s">
        <v>24</v>
      </c>
      <c r="H11618" s="1" t="s">
        <v>58</v>
      </c>
      <c r="I11618" s="1">
        <v>96250</v>
      </c>
      <c r="J11618" s="2">
        <f>VLOOKUP(Oliusala[[#This Row],[tegund]],Tegundir!$B$2:$D$19,3,FALSE)*Oliusala[[#This Row],[magn]]/1000</f>
        <v>83.256249999999994</v>
      </c>
      <c r="K11618">
        <v>2019</v>
      </c>
      <c r="L11618" t="s">
        <v>19</v>
      </c>
      <c r="M11618" s="144" t="s">
        <v>59</v>
      </c>
      <c r="O11618" s="144" t="s">
        <v>1998</v>
      </c>
    </row>
    <row r="11619" spans="1:15" x14ac:dyDescent="0.2">
      <c r="A11619" t="s">
        <v>57</v>
      </c>
      <c r="B11619" s="144" t="s">
        <v>67</v>
      </c>
      <c r="C11619">
        <v>355</v>
      </c>
      <c r="D11619" t="str">
        <f>VLOOKUP(Oliusala[[#This Row],[postnumer]],Sveitarfelog[#All],4,FALSE)</f>
        <v>Snæfellsbær</v>
      </c>
      <c r="E11619" t="str">
        <f>VLOOKUP(Oliusala[[#This Row],[postnumer]],Sveitarfelog[#All],5,FALSE)</f>
        <v>Vesturland</v>
      </c>
      <c r="F11619" t="s">
        <v>29</v>
      </c>
      <c r="G11619" t="s">
        <v>24</v>
      </c>
      <c r="H11619" s="1" t="s">
        <v>60</v>
      </c>
      <c r="I11619" s="1">
        <v>118439</v>
      </c>
      <c r="J11619" s="2">
        <f>VLOOKUP(Oliusala[[#This Row],[tegund]],Tegundir!$B$2:$D$19,3,FALSE)*Oliusala[[#This Row],[magn]]/1000</f>
        <v>102.449735</v>
      </c>
      <c r="K11619">
        <v>2019</v>
      </c>
      <c r="L11619" t="s">
        <v>19</v>
      </c>
      <c r="M11619" s="144" t="s">
        <v>59</v>
      </c>
      <c r="O11619" s="144" t="s">
        <v>1998</v>
      </c>
    </row>
    <row r="11620" spans="1:15" x14ac:dyDescent="0.2">
      <c r="A11620" t="s">
        <v>63</v>
      </c>
      <c r="B11620" s="144" t="s">
        <v>98</v>
      </c>
      <c r="C11620">
        <v>355</v>
      </c>
      <c r="D11620" t="str">
        <f>VLOOKUP(Oliusala[[#This Row],[postnumer]],Sveitarfelog[#All],4,FALSE)</f>
        <v>Snæfellsbær</v>
      </c>
      <c r="E11620" t="str">
        <f>VLOOKUP(Oliusala[[#This Row],[postnumer]],Sveitarfelog[#All],5,FALSE)</f>
        <v>Vesturland</v>
      </c>
      <c r="F11620" t="s">
        <v>24</v>
      </c>
      <c r="G11620" t="s">
        <v>24</v>
      </c>
      <c r="H11620" s="1" t="s">
        <v>58</v>
      </c>
      <c r="I11620" s="1">
        <v>93159</v>
      </c>
      <c r="J11620" s="2">
        <f>VLOOKUP(Oliusala[[#This Row],[tegund]],Tegundir!$B$2:$D$19,3,FALSE)*Oliusala[[#This Row],[magn]]/1000</f>
        <v>80.582535000000007</v>
      </c>
      <c r="K11620">
        <v>2019</v>
      </c>
      <c r="L11620" t="s">
        <v>18</v>
      </c>
      <c r="M11620" s="144" t="s">
        <v>59</v>
      </c>
    </row>
    <row r="11621" spans="1:15" x14ac:dyDescent="0.2">
      <c r="A11621" t="s">
        <v>63</v>
      </c>
      <c r="B11621" s="144" t="s">
        <v>67</v>
      </c>
      <c r="C11621">
        <v>355</v>
      </c>
      <c r="D11621" t="str">
        <f>VLOOKUP(Oliusala[[#This Row],[postnumer]],Sveitarfelog[#All],4,FALSE)</f>
        <v>Snæfellsbær</v>
      </c>
      <c r="E11621" t="str">
        <f>VLOOKUP(Oliusala[[#This Row],[postnumer]],Sveitarfelog[#All],5,FALSE)</f>
        <v>Vesturland</v>
      </c>
      <c r="F11621" t="s">
        <v>24</v>
      </c>
      <c r="G11621" t="s">
        <v>24</v>
      </c>
      <c r="H11621" s="1" t="s">
        <v>58</v>
      </c>
      <c r="I11621" s="1">
        <v>942457</v>
      </c>
      <c r="J11621" s="2">
        <f>VLOOKUP(Oliusala[[#This Row],[tegund]],Tegundir!$B$2:$D$19,3,FALSE)*Oliusala[[#This Row],[magn]]/1000</f>
        <v>815.22530499999993</v>
      </c>
      <c r="K11621">
        <v>2019</v>
      </c>
      <c r="L11621" t="s">
        <v>18</v>
      </c>
      <c r="M11621" s="144" t="s">
        <v>59</v>
      </c>
    </row>
    <row r="11622" spans="1:15" x14ac:dyDescent="0.2">
      <c r="A11622" t="s">
        <v>67</v>
      </c>
      <c r="B11622" s="144" t="s">
        <v>99</v>
      </c>
      <c r="C11622">
        <v>360</v>
      </c>
      <c r="D11622" t="str">
        <f>VLOOKUP(Oliusala[[#This Row],[postnumer]],Sveitarfelog[#All],4,FALSE)</f>
        <v>Snæfellsbær</v>
      </c>
      <c r="E11622" t="str">
        <f>VLOOKUP(Oliusala[[#This Row],[postnumer]],Sveitarfelog[#All],5,FALSE)</f>
        <v>Vesturland</v>
      </c>
      <c r="F11622" t="s">
        <v>29</v>
      </c>
      <c r="G11622" t="s">
        <v>24</v>
      </c>
      <c r="H11622" s="1" t="s">
        <v>60</v>
      </c>
      <c r="I11622" s="1">
        <v>227370</v>
      </c>
      <c r="J11622" s="2">
        <f>VLOOKUP(Oliusala[[#This Row],[tegund]],Tegundir!$B$2:$D$19,3,FALSE)*Oliusala[[#This Row],[magn]]/1000</f>
        <v>196.67505</v>
      </c>
      <c r="K11622">
        <v>2019</v>
      </c>
      <c r="L11622" t="s">
        <v>19</v>
      </c>
      <c r="M11622" s="144" t="s">
        <v>59</v>
      </c>
      <c r="O11622" s="144" t="s">
        <v>1998</v>
      </c>
    </row>
    <row r="11623" spans="1:15" x14ac:dyDescent="0.2">
      <c r="A11623" t="s">
        <v>67</v>
      </c>
      <c r="B11623" s="144" t="s">
        <v>99</v>
      </c>
      <c r="C11623">
        <v>360</v>
      </c>
      <c r="D11623" t="str">
        <f>VLOOKUP(Oliusala[[#This Row],[postnumer]],Sveitarfelog[#All],4,FALSE)</f>
        <v>Snæfellsbær</v>
      </c>
      <c r="E11623" t="str">
        <f>VLOOKUP(Oliusala[[#This Row],[postnumer]],Sveitarfelog[#All],5,FALSE)</f>
        <v>Vesturland</v>
      </c>
      <c r="F11623" t="s">
        <v>30</v>
      </c>
      <c r="G11623" t="s">
        <v>24</v>
      </c>
      <c r="H11623" s="1" t="s">
        <v>60</v>
      </c>
      <c r="I11623" s="1">
        <v>80327</v>
      </c>
      <c r="J11623" s="2">
        <f>VLOOKUP(Oliusala[[#This Row],[tegund]],Tegundir!$B$2:$D$19,3,FALSE)*Oliusala[[#This Row],[magn]]/1000</f>
        <v>69.482855000000001</v>
      </c>
      <c r="K11623">
        <v>2019</v>
      </c>
      <c r="L11623" t="s">
        <v>19</v>
      </c>
      <c r="M11623" s="144" t="s">
        <v>59</v>
      </c>
      <c r="O11623" s="144" t="s">
        <v>1998</v>
      </c>
    </row>
    <row r="11624" spans="1:15" x14ac:dyDescent="0.2">
      <c r="A11624" t="s">
        <v>57</v>
      </c>
      <c r="B11624" s="144" t="s">
        <v>99</v>
      </c>
      <c r="C11624">
        <v>360</v>
      </c>
      <c r="D11624" t="str">
        <f>VLOOKUP(Oliusala[[#This Row],[postnumer]],Sveitarfelog[#All],4,FALSE)</f>
        <v>Snæfellsbær</v>
      </c>
      <c r="E11624" t="str">
        <f>VLOOKUP(Oliusala[[#This Row],[postnumer]],Sveitarfelog[#All],5,FALSE)</f>
        <v>Vesturland</v>
      </c>
      <c r="F11624" t="s">
        <v>24</v>
      </c>
      <c r="G11624" t="s">
        <v>24</v>
      </c>
      <c r="H11624" t="s">
        <v>60</v>
      </c>
      <c r="I11624" s="1">
        <v>1826</v>
      </c>
      <c r="J11624" s="2">
        <f>VLOOKUP(Oliusala[[#This Row],[tegund]],Tegundir!$B$2:$D$19,3,FALSE)*Oliusala[[#This Row],[magn]]/1000</f>
        <v>1.5794900000000001</v>
      </c>
      <c r="K11624">
        <v>2019</v>
      </c>
      <c r="L11624" t="s">
        <v>18</v>
      </c>
      <c r="M11624" s="144" t="s">
        <v>59</v>
      </c>
    </row>
    <row r="11625" spans="1:15" x14ac:dyDescent="0.2">
      <c r="A11625" t="s">
        <v>57</v>
      </c>
      <c r="B11625" s="144" t="s">
        <v>99</v>
      </c>
      <c r="C11625">
        <v>360</v>
      </c>
      <c r="D11625" t="str">
        <f>VLOOKUP(Oliusala[[#This Row],[postnumer]],Sveitarfelog[#All],4,FALSE)</f>
        <v>Snæfellsbær</v>
      </c>
      <c r="E11625" t="str">
        <f>VLOOKUP(Oliusala[[#This Row],[postnumer]],Sveitarfelog[#All],5,FALSE)</f>
        <v>Vesturland</v>
      </c>
      <c r="F11625" t="s">
        <v>27</v>
      </c>
      <c r="G11625" t="s">
        <v>24</v>
      </c>
      <c r="H11625" s="1" t="s">
        <v>60</v>
      </c>
      <c r="I11625" s="1">
        <v>100689</v>
      </c>
      <c r="J11625" s="2">
        <f>VLOOKUP(Oliusala[[#This Row],[tegund]],Tegundir!$B$2:$D$19,3,FALSE)*Oliusala[[#This Row],[magn]]/1000</f>
        <v>87.095984999999999</v>
      </c>
      <c r="K11625">
        <v>2019</v>
      </c>
      <c r="L11625" t="s">
        <v>19</v>
      </c>
      <c r="M11625" s="144" t="s">
        <v>59</v>
      </c>
      <c r="O11625" s="144" t="s">
        <v>1998</v>
      </c>
    </row>
    <row r="11626" spans="1:15" x14ac:dyDescent="0.2">
      <c r="A11626" t="s">
        <v>57</v>
      </c>
      <c r="B11626" s="144" t="s">
        <v>99</v>
      </c>
      <c r="C11626">
        <v>360</v>
      </c>
      <c r="D11626" t="str">
        <f>VLOOKUP(Oliusala[[#This Row],[postnumer]],Sveitarfelog[#All],4,FALSE)</f>
        <v>Snæfellsbær</v>
      </c>
      <c r="E11626" t="str">
        <f>VLOOKUP(Oliusala[[#This Row],[postnumer]],Sveitarfelog[#All],5,FALSE)</f>
        <v>Vesturland</v>
      </c>
      <c r="F11626" t="s">
        <v>29</v>
      </c>
      <c r="G11626" t="s">
        <v>24</v>
      </c>
      <c r="H11626" s="1" t="s">
        <v>60</v>
      </c>
      <c r="I11626" s="1">
        <v>1028516</v>
      </c>
      <c r="J11626" s="2">
        <f>VLOOKUP(Oliusala[[#This Row],[tegund]],Tegundir!$B$2:$D$19,3,FALSE)*Oliusala[[#This Row],[magn]]/1000</f>
        <v>889.66633999999999</v>
      </c>
      <c r="K11626">
        <v>2019</v>
      </c>
      <c r="L11626" t="s">
        <v>19</v>
      </c>
      <c r="M11626" s="144" t="s">
        <v>59</v>
      </c>
      <c r="O11626" s="144" t="s">
        <v>1998</v>
      </c>
    </row>
    <row r="11627" spans="1:15" x14ac:dyDescent="0.2">
      <c r="A11627" t="s">
        <v>57</v>
      </c>
      <c r="B11627" s="144" t="s">
        <v>99</v>
      </c>
      <c r="C11627">
        <v>360</v>
      </c>
      <c r="D11627" t="str">
        <f>VLOOKUP(Oliusala[[#This Row],[postnumer]],Sveitarfelog[#All],4,FALSE)</f>
        <v>Snæfellsbær</v>
      </c>
      <c r="E11627" t="str">
        <f>VLOOKUP(Oliusala[[#This Row],[postnumer]],Sveitarfelog[#All],5,FALSE)</f>
        <v>Vesturland</v>
      </c>
      <c r="F11627" t="s">
        <v>30</v>
      </c>
      <c r="G11627" t="s">
        <v>24</v>
      </c>
      <c r="H11627" t="s">
        <v>60</v>
      </c>
      <c r="I11627" s="1">
        <v>7636</v>
      </c>
      <c r="J11627" s="2">
        <f>VLOOKUP(Oliusala[[#This Row],[tegund]],Tegundir!$B$2:$D$19,3,FALSE)*Oliusala[[#This Row],[magn]]/1000</f>
        <v>6.6051400000000005</v>
      </c>
      <c r="K11627">
        <v>2019</v>
      </c>
      <c r="L11627" t="s">
        <v>19</v>
      </c>
      <c r="M11627" s="144" t="s">
        <v>59</v>
      </c>
      <c r="O11627" s="144" t="s">
        <v>1998</v>
      </c>
    </row>
    <row r="11628" spans="1:15" x14ac:dyDescent="0.2">
      <c r="A11628" t="s">
        <v>63</v>
      </c>
      <c r="B11628" s="144" t="s">
        <v>99</v>
      </c>
      <c r="C11628">
        <v>360</v>
      </c>
      <c r="D11628" t="str">
        <f>VLOOKUP(Oliusala[[#This Row],[postnumer]],Sveitarfelog[#All],4,FALSE)</f>
        <v>Snæfellsbær</v>
      </c>
      <c r="E11628" t="str">
        <f>VLOOKUP(Oliusala[[#This Row],[postnumer]],Sveitarfelog[#All],5,FALSE)</f>
        <v>Vesturland</v>
      </c>
      <c r="F11628" t="s">
        <v>24</v>
      </c>
      <c r="G11628" t="s">
        <v>24</v>
      </c>
      <c r="H11628" s="1" t="s">
        <v>58</v>
      </c>
      <c r="I11628" s="1">
        <v>222693</v>
      </c>
      <c r="J11628" s="2">
        <f>VLOOKUP(Oliusala[[#This Row],[tegund]],Tegundir!$B$2:$D$19,3,FALSE)*Oliusala[[#This Row],[magn]]/1000</f>
        <v>192.629445</v>
      </c>
      <c r="K11628">
        <v>2019</v>
      </c>
      <c r="L11628" t="s">
        <v>18</v>
      </c>
      <c r="M11628" s="144" t="s">
        <v>59</v>
      </c>
    </row>
    <row r="11629" spans="1:15" x14ac:dyDescent="0.2">
      <c r="A11629" t="s">
        <v>67</v>
      </c>
      <c r="B11629" s="144" t="s">
        <v>98</v>
      </c>
      <c r="C11629">
        <v>355</v>
      </c>
      <c r="D11629" t="str">
        <f>VLOOKUP(Oliusala[[#This Row],[postnumer]],Sveitarfelog[#All],4,FALSE)</f>
        <v>Snæfellsbær</v>
      </c>
      <c r="E11629" t="str">
        <f>VLOOKUP(Oliusala[[#This Row],[postnumer]],Sveitarfelog[#All],5,FALSE)</f>
        <v>Vesturland</v>
      </c>
      <c r="F11629" t="s">
        <v>25</v>
      </c>
      <c r="G11629" t="s">
        <v>24</v>
      </c>
      <c r="H11629" t="s">
        <v>60</v>
      </c>
      <c r="I11629" s="1">
        <v>72692</v>
      </c>
      <c r="J11629" s="2">
        <f>VLOOKUP(Oliusala[[#This Row],[tegund]],Tegundir!$B$2:$D$19,3,FALSE)*Oliusala[[#This Row],[magn]]/1000</f>
        <v>62.878579999999999</v>
      </c>
      <c r="K11629">
        <v>2019</v>
      </c>
      <c r="L11629" t="s">
        <v>1955</v>
      </c>
      <c r="M11629" s="144" t="s">
        <v>59</v>
      </c>
    </row>
    <row r="11630" spans="1:15" x14ac:dyDescent="0.2">
      <c r="A11630" t="s">
        <v>67</v>
      </c>
      <c r="B11630" s="144" t="s">
        <v>67</v>
      </c>
      <c r="C11630">
        <v>355</v>
      </c>
      <c r="D11630" t="str">
        <f>VLOOKUP(Oliusala[[#This Row],[postnumer]],Sveitarfelog[#All],4,FALSE)</f>
        <v>Snæfellsbær</v>
      </c>
      <c r="E11630" t="str">
        <f>VLOOKUP(Oliusala[[#This Row],[postnumer]],Sveitarfelog[#All],5,FALSE)</f>
        <v>Vesturland</v>
      </c>
      <c r="F11630" t="s">
        <v>25</v>
      </c>
      <c r="G11630" t="s">
        <v>24</v>
      </c>
      <c r="H11630" s="1" t="s">
        <v>58</v>
      </c>
      <c r="I11630" s="1">
        <v>748345</v>
      </c>
      <c r="J11630" s="2">
        <f>VLOOKUP(Oliusala[[#This Row],[tegund]],Tegundir!$B$2:$D$19,3,FALSE)*Oliusala[[#This Row],[magn]]/1000</f>
        <v>647.31842500000005</v>
      </c>
      <c r="K11630">
        <v>2019</v>
      </c>
      <c r="L11630" t="s">
        <v>19</v>
      </c>
      <c r="M11630" s="144" t="s">
        <v>59</v>
      </c>
      <c r="O11630" s="144" t="s">
        <v>1997</v>
      </c>
    </row>
    <row r="11631" spans="1:15" x14ac:dyDescent="0.2">
      <c r="A11631" t="s">
        <v>66</v>
      </c>
      <c r="B11631" s="144" t="s">
        <v>98</v>
      </c>
      <c r="C11631">
        <v>355</v>
      </c>
      <c r="D11631" t="str">
        <f>VLOOKUP(Oliusala[[#This Row],[postnumer]],Sveitarfelog[#All],4,FALSE)</f>
        <v>Snæfellsbær</v>
      </c>
      <c r="E11631" t="str">
        <f>VLOOKUP(Oliusala[[#This Row],[postnumer]],Sveitarfelog[#All],5,FALSE)</f>
        <v>Vesturland</v>
      </c>
      <c r="F11631" t="s">
        <v>25</v>
      </c>
      <c r="G11631" t="s">
        <v>24</v>
      </c>
      <c r="H11631" t="s">
        <v>60</v>
      </c>
      <c r="I11631" s="1">
        <v>2328</v>
      </c>
      <c r="J11631" s="2">
        <f>VLOOKUP(Oliusala[[#This Row],[tegund]],Tegundir!$B$2:$D$19,3,FALSE)*Oliusala[[#This Row],[magn]]/1000</f>
        <v>2.0137200000000002</v>
      </c>
      <c r="K11631">
        <v>2019</v>
      </c>
      <c r="L11631" t="s">
        <v>1955</v>
      </c>
      <c r="M11631" s="144" t="s">
        <v>59</v>
      </c>
    </row>
    <row r="11632" spans="1:15" x14ac:dyDescent="0.2">
      <c r="A11632" t="s">
        <v>57</v>
      </c>
      <c r="B11632" s="144" t="s">
        <v>98</v>
      </c>
      <c r="C11632">
        <v>355</v>
      </c>
      <c r="D11632" t="str">
        <f>VLOOKUP(Oliusala[[#This Row],[postnumer]],Sveitarfelog[#All],4,FALSE)</f>
        <v>Snæfellsbær</v>
      </c>
      <c r="E11632" t="str">
        <f>VLOOKUP(Oliusala[[#This Row],[postnumer]],Sveitarfelog[#All],5,FALSE)</f>
        <v>Vesturland</v>
      </c>
      <c r="F11632" t="s">
        <v>25</v>
      </c>
      <c r="G11632" t="s">
        <v>24</v>
      </c>
      <c r="H11632" s="1" t="s">
        <v>60</v>
      </c>
      <c r="I11632" s="1">
        <v>16118</v>
      </c>
      <c r="J11632" s="2">
        <f>VLOOKUP(Oliusala[[#This Row],[tegund]],Tegundir!$B$2:$D$19,3,FALSE)*Oliusala[[#This Row],[magn]]/1000</f>
        <v>13.942069999999999</v>
      </c>
      <c r="K11632">
        <v>2019</v>
      </c>
      <c r="L11632" t="s">
        <v>1955</v>
      </c>
      <c r="M11632" s="144" t="s">
        <v>59</v>
      </c>
    </row>
    <row r="11633" spans="1:15" x14ac:dyDescent="0.2">
      <c r="A11633" t="s">
        <v>57</v>
      </c>
      <c r="B11633" s="144" t="s">
        <v>67</v>
      </c>
      <c r="C11633">
        <v>355</v>
      </c>
      <c r="D11633" t="str">
        <f>VLOOKUP(Oliusala[[#This Row],[postnumer]],Sveitarfelog[#All],4,FALSE)</f>
        <v>Snæfellsbær</v>
      </c>
      <c r="E11633" t="str">
        <f>VLOOKUP(Oliusala[[#This Row],[postnumer]],Sveitarfelog[#All],5,FALSE)</f>
        <v>Vesturland</v>
      </c>
      <c r="F11633" t="s">
        <v>25</v>
      </c>
      <c r="G11633" t="s">
        <v>24</v>
      </c>
      <c r="H11633" s="1" t="s">
        <v>60</v>
      </c>
      <c r="I11633" s="1">
        <v>66015</v>
      </c>
      <c r="J11633" s="2">
        <f>VLOOKUP(Oliusala[[#This Row],[tegund]],Tegundir!$B$2:$D$19,3,FALSE)*Oliusala[[#This Row],[magn]]/1000</f>
        <v>57.102975000000001</v>
      </c>
      <c r="K11633">
        <v>2019</v>
      </c>
      <c r="L11633" t="s">
        <v>19</v>
      </c>
      <c r="M11633" s="144" t="s">
        <v>59</v>
      </c>
      <c r="O11633" s="144" t="s">
        <v>1997</v>
      </c>
    </row>
    <row r="11634" spans="1:15" x14ac:dyDescent="0.2">
      <c r="A11634" t="s">
        <v>63</v>
      </c>
      <c r="B11634" s="144" t="s">
        <v>67</v>
      </c>
      <c r="C11634">
        <v>355</v>
      </c>
      <c r="D11634" t="str">
        <f>VLOOKUP(Oliusala[[#This Row],[postnumer]],Sveitarfelog[#All],4,FALSE)</f>
        <v>Snæfellsbær</v>
      </c>
      <c r="E11634" t="str">
        <f>VLOOKUP(Oliusala[[#This Row],[postnumer]],Sveitarfelog[#All],5,FALSE)</f>
        <v>Vesturland</v>
      </c>
      <c r="F11634" t="s">
        <v>25</v>
      </c>
      <c r="G11634" t="s">
        <v>24</v>
      </c>
      <c r="H11634" s="1" t="s">
        <v>58</v>
      </c>
      <c r="I11634" s="1">
        <v>106858</v>
      </c>
      <c r="J11634" s="2">
        <f>VLOOKUP(Oliusala[[#This Row],[tegund]],Tegundir!$B$2:$D$19,3,FALSE)*Oliusala[[#This Row],[magn]]/1000</f>
        <v>92.432169999999999</v>
      </c>
      <c r="K11634">
        <v>2019</v>
      </c>
      <c r="L11634" t="s">
        <v>19</v>
      </c>
      <c r="M11634" s="144" t="s">
        <v>59</v>
      </c>
      <c r="O11634" s="144" t="s">
        <v>1997</v>
      </c>
    </row>
    <row r="11635" spans="1:15" x14ac:dyDescent="0.2">
      <c r="A11635" t="s">
        <v>67</v>
      </c>
      <c r="B11635" s="144" t="s">
        <v>99</v>
      </c>
      <c r="C11635">
        <v>360</v>
      </c>
      <c r="D11635" t="str">
        <f>VLOOKUP(Oliusala[[#This Row],[postnumer]],Sveitarfelog[#All],4,FALSE)</f>
        <v>Snæfellsbær</v>
      </c>
      <c r="E11635" t="str">
        <f>VLOOKUP(Oliusala[[#This Row],[postnumer]],Sveitarfelog[#All],5,FALSE)</f>
        <v>Vesturland</v>
      </c>
      <c r="F11635" t="s">
        <v>25</v>
      </c>
      <c r="G11635" t="s">
        <v>24</v>
      </c>
      <c r="H11635" t="s">
        <v>60</v>
      </c>
      <c r="I11635" s="1">
        <v>90106</v>
      </c>
      <c r="J11635" s="2">
        <f>VLOOKUP(Oliusala[[#This Row],[tegund]],Tegundir!$B$2:$D$19,3,FALSE)*Oliusala[[#This Row],[magn]]/1000</f>
        <v>77.941690000000008</v>
      </c>
      <c r="K11635">
        <v>2019</v>
      </c>
      <c r="L11635" t="s">
        <v>19</v>
      </c>
      <c r="M11635" s="144" t="s">
        <v>59</v>
      </c>
      <c r="O11635" s="144" t="s">
        <v>1997</v>
      </c>
    </row>
    <row r="11636" spans="1:15" x14ac:dyDescent="0.2">
      <c r="A11636" t="s">
        <v>57</v>
      </c>
      <c r="B11636" s="144" t="s">
        <v>99</v>
      </c>
      <c r="C11636">
        <v>360</v>
      </c>
      <c r="D11636" t="str">
        <f>VLOOKUP(Oliusala[[#This Row],[postnumer]],Sveitarfelog[#All],4,FALSE)</f>
        <v>Snæfellsbær</v>
      </c>
      <c r="E11636" t="str">
        <f>VLOOKUP(Oliusala[[#This Row],[postnumer]],Sveitarfelog[#All],5,FALSE)</f>
        <v>Vesturland</v>
      </c>
      <c r="F11636" t="s">
        <v>25</v>
      </c>
      <c r="G11636" t="s">
        <v>24</v>
      </c>
      <c r="H11636" s="1" t="s">
        <v>60</v>
      </c>
      <c r="I11636" s="1">
        <v>301430</v>
      </c>
      <c r="J11636" s="2">
        <f>VLOOKUP(Oliusala[[#This Row],[tegund]],Tegundir!$B$2:$D$19,3,FALSE)*Oliusala[[#This Row],[magn]]/1000</f>
        <v>260.73695000000004</v>
      </c>
      <c r="K11636">
        <v>2019</v>
      </c>
      <c r="L11636" t="s">
        <v>19</v>
      </c>
      <c r="M11636" s="144" t="s">
        <v>59</v>
      </c>
      <c r="O11636" s="144" t="s">
        <v>1997</v>
      </c>
    </row>
    <row r="11637" spans="1:15" x14ac:dyDescent="0.2">
      <c r="A11637" t="s">
        <v>63</v>
      </c>
      <c r="B11637" s="144" t="s">
        <v>99</v>
      </c>
      <c r="C11637">
        <v>360</v>
      </c>
      <c r="D11637" t="str">
        <f>VLOOKUP(Oliusala[[#This Row],[postnumer]],Sveitarfelog[#All],4,FALSE)</f>
        <v>Snæfellsbær</v>
      </c>
      <c r="E11637" t="str">
        <f>VLOOKUP(Oliusala[[#This Row],[postnumer]],Sveitarfelog[#All],5,FALSE)</f>
        <v>Vesturland</v>
      </c>
      <c r="F11637" t="s">
        <v>25</v>
      </c>
      <c r="G11637" t="s">
        <v>24</v>
      </c>
      <c r="H11637" s="1" t="s">
        <v>58</v>
      </c>
      <c r="I11637" s="1">
        <v>45488</v>
      </c>
      <c r="J11637" s="2">
        <f>VLOOKUP(Oliusala[[#This Row],[tegund]],Tegundir!$B$2:$D$19,3,FALSE)*Oliusala[[#This Row],[magn]]/1000</f>
        <v>39.347120000000004</v>
      </c>
      <c r="K11637">
        <v>2019</v>
      </c>
      <c r="L11637" t="s">
        <v>1955</v>
      </c>
      <c r="M11637" s="144" t="s">
        <v>59</v>
      </c>
    </row>
    <row r="11638" spans="1:15" x14ac:dyDescent="0.2">
      <c r="A11638" t="s">
        <v>84</v>
      </c>
      <c r="B11638" s="144" t="s">
        <v>101</v>
      </c>
      <c r="C11638">
        <v>370</v>
      </c>
      <c r="D11638" t="str">
        <f>VLOOKUP(Oliusala[[#This Row],[postnumer]],Sveitarfelog[#All],4,FALSE)</f>
        <v>Dalabyggð</v>
      </c>
      <c r="E11638" t="str">
        <f>VLOOKUP(Oliusala[[#This Row],[postnumer]],Sveitarfelog[#All],5,FALSE)</f>
        <v>Vesturland</v>
      </c>
      <c r="F11638" t="s">
        <v>25</v>
      </c>
      <c r="G11638" t="s">
        <v>24</v>
      </c>
      <c r="H11638" s="1" t="s">
        <v>60</v>
      </c>
      <c r="I11638" s="1">
        <v>65206</v>
      </c>
      <c r="J11638" s="2">
        <f>VLOOKUP(Oliusala[[#This Row],[tegund]],Tegundir!$B$2:$D$19,3,FALSE)*Oliusala[[#This Row],[magn]]/1000</f>
        <v>56.403190000000002</v>
      </c>
      <c r="K11638">
        <v>2019</v>
      </c>
      <c r="L11638" t="s">
        <v>1955</v>
      </c>
      <c r="M11638" s="144" t="s">
        <v>59</v>
      </c>
    </row>
    <row r="11639" spans="1:15" x14ac:dyDescent="0.2">
      <c r="A11639" t="s">
        <v>57</v>
      </c>
      <c r="B11639" s="144" t="s">
        <v>101</v>
      </c>
      <c r="C11639">
        <v>370</v>
      </c>
      <c r="D11639" t="str">
        <f>VLOOKUP(Oliusala[[#This Row],[postnumer]],Sveitarfelog[#All],4,FALSE)</f>
        <v>Dalabyggð</v>
      </c>
      <c r="E11639" t="str">
        <f>VLOOKUP(Oliusala[[#This Row],[postnumer]],Sveitarfelog[#All],5,FALSE)</f>
        <v>Vesturland</v>
      </c>
      <c r="F11639" t="s">
        <v>25</v>
      </c>
      <c r="G11639" t="s">
        <v>24</v>
      </c>
      <c r="H11639" s="1" t="s">
        <v>60</v>
      </c>
      <c r="I11639" s="1">
        <v>276193</v>
      </c>
      <c r="J11639" s="2">
        <f>VLOOKUP(Oliusala[[#This Row],[tegund]],Tegundir!$B$2:$D$19,3,FALSE)*Oliusala[[#This Row],[magn]]/1000</f>
        <v>238.90694500000001</v>
      </c>
      <c r="K11639">
        <v>2019</v>
      </c>
      <c r="L11639" t="s">
        <v>1955</v>
      </c>
      <c r="M11639" s="144" t="s">
        <v>59</v>
      </c>
    </row>
    <row r="11640" spans="1:15" x14ac:dyDescent="0.2">
      <c r="A11640" t="s">
        <v>76</v>
      </c>
      <c r="B11640" s="144" t="s">
        <v>101</v>
      </c>
      <c r="C11640">
        <v>370</v>
      </c>
      <c r="D11640" t="str">
        <f>VLOOKUP(Oliusala[[#This Row],[postnumer]],Sveitarfelog[#All],4,FALSE)</f>
        <v>Dalabyggð</v>
      </c>
      <c r="E11640" t="str">
        <f>VLOOKUP(Oliusala[[#This Row],[postnumer]],Sveitarfelog[#All],5,FALSE)</f>
        <v>Vesturland</v>
      </c>
      <c r="F11640" t="s">
        <v>25</v>
      </c>
      <c r="G11640" t="s">
        <v>24</v>
      </c>
      <c r="H11640" s="1" t="s">
        <v>60</v>
      </c>
      <c r="I11640" s="1">
        <v>7051</v>
      </c>
      <c r="J11640" s="2">
        <f>VLOOKUP(Oliusala[[#This Row],[tegund]],Tegundir!$B$2:$D$19,3,FALSE)*Oliusala[[#This Row],[magn]]/1000</f>
        <v>6.0991149999999994</v>
      </c>
      <c r="K11640">
        <v>2019</v>
      </c>
      <c r="L11640" t="s">
        <v>1955</v>
      </c>
      <c r="M11640" s="144" t="s">
        <v>59</v>
      </c>
    </row>
    <row r="11641" spans="1:15" x14ac:dyDescent="0.2">
      <c r="A11641" t="s">
        <v>63</v>
      </c>
      <c r="B11641" s="144" t="s">
        <v>101</v>
      </c>
      <c r="C11641">
        <v>370</v>
      </c>
      <c r="D11641" t="str">
        <f>VLOOKUP(Oliusala[[#This Row],[postnumer]],Sveitarfelog[#All],4,FALSE)</f>
        <v>Dalabyggð</v>
      </c>
      <c r="E11641" t="str">
        <f>VLOOKUP(Oliusala[[#This Row],[postnumer]],Sveitarfelog[#All],5,FALSE)</f>
        <v>Vesturland</v>
      </c>
      <c r="F11641" t="s">
        <v>25</v>
      </c>
      <c r="G11641" t="s">
        <v>24</v>
      </c>
      <c r="H11641" s="1" t="s">
        <v>58</v>
      </c>
      <c r="I11641" s="1">
        <v>104045</v>
      </c>
      <c r="J11641" s="2">
        <f>VLOOKUP(Oliusala[[#This Row],[tegund]],Tegundir!$B$2:$D$19,3,FALSE)*Oliusala[[#This Row],[magn]]/1000</f>
        <v>89.998925</v>
      </c>
      <c r="K11641">
        <v>2019</v>
      </c>
      <c r="L11641" t="s">
        <v>1955</v>
      </c>
      <c r="M11641" s="144" t="s">
        <v>59</v>
      </c>
    </row>
    <row r="11642" spans="1:15" x14ac:dyDescent="0.2">
      <c r="A11642" t="s">
        <v>63</v>
      </c>
      <c r="B11642" s="144" t="s">
        <v>101</v>
      </c>
      <c r="C11642">
        <v>370</v>
      </c>
      <c r="D11642" t="str">
        <f>VLOOKUP(Oliusala[[#This Row],[postnumer]],Sveitarfelog[#All],4,FALSE)</f>
        <v>Dalabyggð</v>
      </c>
      <c r="E11642" t="str">
        <f>VLOOKUP(Oliusala[[#This Row],[postnumer]],Sveitarfelog[#All],5,FALSE)</f>
        <v>Vesturland</v>
      </c>
      <c r="F11642" t="s">
        <v>25</v>
      </c>
      <c r="G11642" t="s">
        <v>24</v>
      </c>
      <c r="H11642" s="1" t="s">
        <v>58</v>
      </c>
      <c r="I11642" s="1">
        <v>207</v>
      </c>
      <c r="J11642" s="2">
        <f>VLOOKUP(Oliusala[[#This Row],[tegund]],Tegundir!$B$2:$D$19,3,FALSE)*Oliusala[[#This Row],[magn]]/1000</f>
        <v>0.17905500000000002</v>
      </c>
      <c r="K11642">
        <v>2019</v>
      </c>
      <c r="L11642" t="s">
        <v>1955</v>
      </c>
      <c r="M11642" s="144" t="s">
        <v>59</v>
      </c>
    </row>
    <row r="11643" spans="1:15" x14ac:dyDescent="0.2">
      <c r="A11643" t="s">
        <v>57</v>
      </c>
      <c r="B11643" s="144" t="s">
        <v>101</v>
      </c>
      <c r="C11643">
        <v>370</v>
      </c>
      <c r="D11643" t="str">
        <f>VLOOKUP(Oliusala[[#This Row],[postnumer]],Sveitarfelog[#All],4,FALSE)</f>
        <v>Dalabyggð</v>
      </c>
      <c r="E11643" t="str">
        <f>VLOOKUP(Oliusala[[#This Row],[postnumer]],Sveitarfelog[#All],5,FALSE)</f>
        <v>Vesturland</v>
      </c>
      <c r="F11643" t="s">
        <v>24</v>
      </c>
      <c r="G11643" t="s">
        <v>24</v>
      </c>
      <c r="H11643" s="1" t="s">
        <v>60</v>
      </c>
      <c r="I11643" s="1">
        <v>2731</v>
      </c>
      <c r="J11643" s="2">
        <f>VLOOKUP(Oliusala[[#This Row],[tegund]],Tegundir!$B$2:$D$19,3,FALSE)*Oliusala[[#This Row],[magn]]/1000</f>
        <v>2.3623150000000002</v>
      </c>
      <c r="K11643">
        <v>2019</v>
      </c>
      <c r="L11643" t="s">
        <v>1955</v>
      </c>
      <c r="M11643" s="144" t="s">
        <v>59</v>
      </c>
    </row>
    <row r="11644" spans="1:15" x14ac:dyDescent="0.2">
      <c r="A11644" t="s">
        <v>63</v>
      </c>
      <c r="B11644" s="144" t="s">
        <v>101</v>
      </c>
      <c r="C11644">
        <v>370</v>
      </c>
      <c r="D11644" t="str">
        <f>VLOOKUP(Oliusala[[#This Row],[postnumer]],Sveitarfelog[#All],4,FALSE)</f>
        <v>Dalabyggð</v>
      </c>
      <c r="E11644" t="str">
        <f>VLOOKUP(Oliusala[[#This Row],[postnumer]],Sveitarfelog[#All],5,FALSE)</f>
        <v>Vesturland</v>
      </c>
      <c r="F11644" t="s">
        <v>24</v>
      </c>
      <c r="G11644" t="s">
        <v>24</v>
      </c>
      <c r="H11644" s="1" t="s">
        <v>58</v>
      </c>
      <c r="I11644" s="1">
        <v>815409</v>
      </c>
      <c r="J11644" s="2">
        <f>VLOOKUP(Oliusala[[#This Row],[tegund]],Tegundir!$B$2:$D$19,3,FALSE)*Oliusala[[#This Row],[magn]]/1000</f>
        <v>705.32878500000004</v>
      </c>
      <c r="K11644">
        <v>2019</v>
      </c>
      <c r="L11644" t="s">
        <v>18</v>
      </c>
      <c r="M11644" s="144" t="s">
        <v>59</v>
      </c>
    </row>
    <row r="11645" spans="1:15" x14ac:dyDescent="0.2">
      <c r="A11645" t="s">
        <v>63</v>
      </c>
      <c r="B11645" s="144" t="s">
        <v>101</v>
      </c>
      <c r="C11645">
        <v>370</v>
      </c>
      <c r="D11645" t="str">
        <f>VLOOKUP(Oliusala[[#This Row],[postnumer]],Sveitarfelog[#All],4,FALSE)</f>
        <v>Dalabyggð</v>
      </c>
      <c r="E11645" t="str">
        <f>VLOOKUP(Oliusala[[#This Row],[postnumer]],Sveitarfelog[#All],5,FALSE)</f>
        <v>Vesturland</v>
      </c>
      <c r="F11645" t="s">
        <v>24</v>
      </c>
      <c r="G11645" t="s">
        <v>24</v>
      </c>
      <c r="H11645" t="s">
        <v>58</v>
      </c>
      <c r="I11645" s="1">
        <v>115778</v>
      </c>
      <c r="J11645" s="2">
        <f>VLOOKUP(Oliusala[[#This Row],[tegund]],Tegundir!$B$2:$D$19,3,FALSE)*Oliusala[[#This Row],[magn]]/1000</f>
        <v>100.14797</v>
      </c>
      <c r="K11645">
        <v>2019</v>
      </c>
      <c r="L11645" t="s">
        <v>18</v>
      </c>
      <c r="M11645" s="144" t="s">
        <v>59</v>
      </c>
    </row>
    <row r="11646" spans="1:15" x14ac:dyDescent="0.2">
      <c r="A11646" t="s">
        <v>84</v>
      </c>
      <c r="B11646" s="144" t="s">
        <v>103</v>
      </c>
      <c r="C11646">
        <v>371</v>
      </c>
      <c r="D11646" t="str">
        <f>VLOOKUP(Oliusala[[#This Row],[postnumer]],Sveitarfelog[#All],4,FALSE)</f>
        <v>Dalabyggð</v>
      </c>
      <c r="E11646" t="str">
        <f>VLOOKUP(Oliusala[[#This Row],[postnumer]],Sveitarfelog[#All],5,FALSE)</f>
        <v>Vesturland</v>
      </c>
      <c r="F11646" t="s">
        <v>25</v>
      </c>
      <c r="G11646" t="s">
        <v>24</v>
      </c>
      <c r="H11646" t="s">
        <v>60</v>
      </c>
      <c r="I11646" s="1">
        <v>7837</v>
      </c>
      <c r="J11646" s="2">
        <f>VLOOKUP(Oliusala[[#This Row],[tegund]],Tegundir!$B$2:$D$19,3,FALSE)*Oliusala[[#This Row],[magn]]/1000</f>
        <v>6.7790049999999997</v>
      </c>
      <c r="K11646">
        <v>2019</v>
      </c>
      <c r="L11646" t="s">
        <v>1955</v>
      </c>
      <c r="M11646" s="144" t="s">
        <v>59</v>
      </c>
    </row>
    <row r="11647" spans="1:15" x14ac:dyDescent="0.2">
      <c r="A11647" t="s">
        <v>57</v>
      </c>
      <c r="B11647" s="144" t="s">
        <v>103</v>
      </c>
      <c r="C11647">
        <v>371</v>
      </c>
      <c r="D11647" t="str">
        <f>VLOOKUP(Oliusala[[#This Row],[postnumer]],Sveitarfelog[#All],4,FALSE)</f>
        <v>Dalabyggð</v>
      </c>
      <c r="E11647" t="str">
        <f>VLOOKUP(Oliusala[[#This Row],[postnumer]],Sveitarfelog[#All],5,FALSE)</f>
        <v>Vesturland</v>
      </c>
      <c r="F11647" t="s">
        <v>25</v>
      </c>
      <c r="G11647" t="s">
        <v>24</v>
      </c>
      <c r="H11647" s="1" t="s">
        <v>60</v>
      </c>
      <c r="I11647" s="1">
        <v>11873</v>
      </c>
      <c r="J11647" s="2">
        <f>VLOOKUP(Oliusala[[#This Row],[tegund]],Tegundir!$B$2:$D$19,3,FALSE)*Oliusala[[#This Row],[magn]]/1000</f>
        <v>10.270145000000001</v>
      </c>
      <c r="K11647">
        <v>2019</v>
      </c>
      <c r="L11647" t="s">
        <v>1955</v>
      </c>
      <c r="M11647" s="144" t="s">
        <v>59</v>
      </c>
    </row>
    <row r="11648" spans="1:15" x14ac:dyDescent="0.2">
      <c r="A11648" t="s">
        <v>66</v>
      </c>
      <c r="B11648" s="144" t="s">
        <v>105</v>
      </c>
      <c r="C11648">
        <v>380</v>
      </c>
      <c r="D11648" t="str">
        <f>VLOOKUP(Oliusala[[#This Row],[postnumer]],Sveitarfelog[#All],4,FALSE)</f>
        <v>Reykhólahreppur</v>
      </c>
      <c r="E11648" t="str">
        <f>VLOOKUP(Oliusala[[#This Row],[postnumer]],Sveitarfelog[#All],5,FALSE)</f>
        <v>Vestfirðir</v>
      </c>
      <c r="F11648" t="s">
        <v>29</v>
      </c>
      <c r="G11648" t="s">
        <v>24</v>
      </c>
      <c r="H11648" s="1" t="s">
        <v>60</v>
      </c>
      <c r="I11648" s="1">
        <v>3107</v>
      </c>
      <c r="J11648" s="2">
        <f>VLOOKUP(Oliusala[[#This Row],[tegund]],Tegundir!$B$2:$D$19,3,FALSE)*Oliusala[[#This Row],[magn]]/1000</f>
        <v>2.6875549999999997</v>
      </c>
      <c r="K11648">
        <v>2019</v>
      </c>
      <c r="L11648" t="s">
        <v>19</v>
      </c>
      <c r="M11648" s="144" t="s">
        <v>59</v>
      </c>
      <c r="O11648" s="144" t="s">
        <v>1998</v>
      </c>
    </row>
    <row r="11649" spans="1:15" x14ac:dyDescent="0.2">
      <c r="A11649" t="s">
        <v>57</v>
      </c>
      <c r="B11649" s="144" t="s">
        <v>105</v>
      </c>
      <c r="C11649">
        <v>380</v>
      </c>
      <c r="D11649" t="str">
        <f>VLOOKUP(Oliusala[[#This Row],[postnumer]],Sveitarfelog[#All],4,FALSE)</f>
        <v>Reykhólahreppur</v>
      </c>
      <c r="E11649" t="str">
        <f>VLOOKUP(Oliusala[[#This Row],[postnumer]],Sveitarfelog[#All],5,FALSE)</f>
        <v>Vestfirðir</v>
      </c>
      <c r="F11649" t="s">
        <v>24</v>
      </c>
      <c r="G11649" t="s">
        <v>24</v>
      </c>
      <c r="H11649" s="1" t="s">
        <v>60</v>
      </c>
      <c r="I11649" s="1">
        <v>13853</v>
      </c>
      <c r="J11649" s="2">
        <f>VLOOKUP(Oliusala[[#This Row],[tegund]],Tegundir!$B$2:$D$19,3,FALSE)*Oliusala[[#This Row],[magn]]/1000</f>
        <v>11.982844999999999</v>
      </c>
      <c r="K11649">
        <v>2019</v>
      </c>
      <c r="L11649" t="s">
        <v>18</v>
      </c>
      <c r="M11649" s="144" t="s">
        <v>59</v>
      </c>
    </row>
    <row r="11650" spans="1:15" x14ac:dyDescent="0.2">
      <c r="A11650" t="s">
        <v>57</v>
      </c>
      <c r="B11650" s="144" t="s">
        <v>105</v>
      </c>
      <c r="C11650">
        <v>380</v>
      </c>
      <c r="D11650" t="str">
        <f>VLOOKUP(Oliusala[[#This Row],[postnumer]],Sveitarfelog[#All],4,FALSE)</f>
        <v>Reykhólahreppur</v>
      </c>
      <c r="E11650" t="str">
        <f>VLOOKUP(Oliusala[[#This Row],[postnumer]],Sveitarfelog[#All],5,FALSE)</f>
        <v>Vestfirðir</v>
      </c>
      <c r="F11650" t="s">
        <v>29</v>
      </c>
      <c r="G11650" t="s">
        <v>24</v>
      </c>
      <c r="H11650" s="1" t="s">
        <v>60</v>
      </c>
      <c r="I11650" s="1">
        <v>13434</v>
      </c>
      <c r="J11650" s="2">
        <f>VLOOKUP(Oliusala[[#This Row],[tegund]],Tegundir!$B$2:$D$19,3,FALSE)*Oliusala[[#This Row],[magn]]/1000</f>
        <v>11.62041</v>
      </c>
      <c r="K11650">
        <v>2019</v>
      </c>
      <c r="L11650" t="s">
        <v>19</v>
      </c>
      <c r="M11650" s="144" t="s">
        <v>59</v>
      </c>
      <c r="O11650" s="144" t="s">
        <v>1998</v>
      </c>
    </row>
    <row r="11651" spans="1:15" x14ac:dyDescent="0.2">
      <c r="A11651" t="s">
        <v>63</v>
      </c>
      <c r="B11651" s="144" t="s">
        <v>104</v>
      </c>
      <c r="C11651">
        <v>380</v>
      </c>
      <c r="D11651" t="str">
        <f>VLOOKUP(Oliusala[[#This Row],[postnumer]],Sveitarfelog[#All],4,FALSE)</f>
        <v>Reykhólahreppur</v>
      </c>
      <c r="E11651" t="str">
        <f>VLOOKUP(Oliusala[[#This Row],[postnumer]],Sveitarfelog[#All],5,FALSE)</f>
        <v>Vestfirðir</v>
      </c>
      <c r="F11651" t="s">
        <v>24</v>
      </c>
      <c r="G11651" t="s">
        <v>24</v>
      </c>
      <c r="H11651" s="1" t="s">
        <v>58</v>
      </c>
      <c r="I11651" s="1">
        <v>172067</v>
      </c>
      <c r="J11651" s="2">
        <f>VLOOKUP(Oliusala[[#This Row],[tegund]],Tegundir!$B$2:$D$19,3,FALSE)*Oliusala[[#This Row],[magn]]/1000</f>
        <v>148.83795499999999</v>
      </c>
      <c r="K11651">
        <v>2019</v>
      </c>
      <c r="L11651" t="s">
        <v>18</v>
      </c>
      <c r="M11651" s="144" t="s">
        <v>59</v>
      </c>
    </row>
    <row r="11652" spans="1:15" x14ac:dyDescent="0.2">
      <c r="A11652" t="s">
        <v>63</v>
      </c>
      <c r="B11652" s="144" t="s">
        <v>105</v>
      </c>
      <c r="C11652">
        <v>380</v>
      </c>
      <c r="D11652" t="str">
        <f>VLOOKUP(Oliusala[[#This Row],[postnumer]],Sveitarfelog[#All],4,FALSE)</f>
        <v>Reykhólahreppur</v>
      </c>
      <c r="E11652" t="str">
        <f>VLOOKUP(Oliusala[[#This Row],[postnumer]],Sveitarfelog[#All],5,FALSE)</f>
        <v>Vestfirðir</v>
      </c>
      <c r="F11652" t="s">
        <v>24</v>
      </c>
      <c r="G11652" t="s">
        <v>24</v>
      </c>
      <c r="H11652" t="s">
        <v>58</v>
      </c>
      <c r="I11652" s="1">
        <v>103052</v>
      </c>
      <c r="J11652" s="2">
        <f>VLOOKUP(Oliusala[[#This Row],[tegund]],Tegundir!$B$2:$D$19,3,FALSE)*Oliusala[[#This Row],[magn]]/1000</f>
        <v>89.139979999999994</v>
      </c>
      <c r="K11652">
        <v>2019</v>
      </c>
      <c r="L11652" t="s">
        <v>18</v>
      </c>
      <c r="M11652" s="144" t="s">
        <v>59</v>
      </c>
    </row>
    <row r="11653" spans="1:15" x14ac:dyDescent="0.2">
      <c r="A11653" t="s">
        <v>84</v>
      </c>
      <c r="B11653" s="144" t="s">
        <v>106</v>
      </c>
      <c r="C11653">
        <v>380</v>
      </c>
      <c r="D11653" t="str">
        <f>VLOOKUP(Oliusala[[#This Row],[postnumer]],Sveitarfelog[#All],4,FALSE)</f>
        <v>Reykhólahreppur</v>
      </c>
      <c r="E11653" t="str">
        <f>VLOOKUP(Oliusala[[#This Row],[postnumer]],Sveitarfelog[#All],5,FALSE)</f>
        <v>Vestfirðir</v>
      </c>
      <c r="F11653" t="s">
        <v>25</v>
      </c>
      <c r="G11653" t="s">
        <v>24</v>
      </c>
      <c r="H11653" s="1" t="s">
        <v>60</v>
      </c>
      <c r="I11653" s="1">
        <v>5114</v>
      </c>
      <c r="J11653" s="2">
        <f>VLOOKUP(Oliusala[[#This Row],[tegund]],Tegundir!$B$2:$D$19,3,FALSE)*Oliusala[[#This Row],[magn]]/1000</f>
        <v>4.42361</v>
      </c>
      <c r="K11653">
        <v>2019</v>
      </c>
      <c r="L11653" t="s">
        <v>1955</v>
      </c>
      <c r="M11653" s="144" t="s">
        <v>59</v>
      </c>
    </row>
    <row r="11654" spans="1:15" x14ac:dyDescent="0.2">
      <c r="A11654" t="s">
        <v>84</v>
      </c>
      <c r="B11654" s="144" t="s">
        <v>105</v>
      </c>
      <c r="C11654">
        <v>380</v>
      </c>
      <c r="D11654" t="str">
        <f>VLOOKUP(Oliusala[[#This Row],[postnumer]],Sveitarfelog[#All],4,FALSE)</f>
        <v>Reykhólahreppur</v>
      </c>
      <c r="E11654" t="str">
        <f>VLOOKUP(Oliusala[[#This Row],[postnumer]],Sveitarfelog[#All],5,FALSE)</f>
        <v>Vestfirðir</v>
      </c>
      <c r="F11654" t="s">
        <v>25</v>
      </c>
      <c r="G11654" t="s">
        <v>24</v>
      </c>
      <c r="H11654" s="1" t="s">
        <v>60</v>
      </c>
      <c r="I11654" s="1">
        <v>21845</v>
      </c>
      <c r="J11654" s="2">
        <f>VLOOKUP(Oliusala[[#This Row],[tegund]],Tegundir!$B$2:$D$19,3,FALSE)*Oliusala[[#This Row],[magn]]/1000</f>
        <v>18.895924999999998</v>
      </c>
      <c r="K11654">
        <v>2019</v>
      </c>
      <c r="L11654" t="s">
        <v>1955</v>
      </c>
      <c r="M11654" s="144" t="s">
        <v>59</v>
      </c>
    </row>
    <row r="11655" spans="1:15" x14ac:dyDescent="0.2">
      <c r="A11655" t="s">
        <v>57</v>
      </c>
      <c r="B11655" s="144" t="s">
        <v>106</v>
      </c>
      <c r="C11655">
        <v>380</v>
      </c>
      <c r="D11655" t="str">
        <f>VLOOKUP(Oliusala[[#This Row],[postnumer]],Sveitarfelog[#All],4,FALSE)</f>
        <v>Reykhólahreppur</v>
      </c>
      <c r="E11655" t="str">
        <f>VLOOKUP(Oliusala[[#This Row],[postnumer]],Sveitarfelog[#All],5,FALSE)</f>
        <v>Vestfirðir</v>
      </c>
      <c r="F11655" t="s">
        <v>25</v>
      </c>
      <c r="G11655" t="s">
        <v>24</v>
      </c>
      <c r="H11655" t="s">
        <v>60</v>
      </c>
      <c r="I11655" s="1">
        <v>63231</v>
      </c>
      <c r="J11655" s="2">
        <f>VLOOKUP(Oliusala[[#This Row],[tegund]],Tegundir!$B$2:$D$19,3,FALSE)*Oliusala[[#This Row],[magn]]/1000</f>
        <v>54.694815000000006</v>
      </c>
      <c r="K11655">
        <v>2019</v>
      </c>
      <c r="L11655" t="s">
        <v>1955</v>
      </c>
      <c r="M11655" s="144" t="s">
        <v>59</v>
      </c>
    </row>
    <row r="11656" spans="1:15" x14ac:dyDescent="0.2">
      <c r="A11656" t="s">
        <v>57</v>
      </c>
      <c r="B11656" s="144" t="s">
        <v>105</v>
      </c>
      <c r="C11656">
        <v>380</v>
      </c>
      <c r="D11656" t="str">
        <f>VLOOKUP(Oliusala[[#This Row],[postnumer]],Sveitarfelog[#All],4,FALSE)</f>
        <v>Reykhólahreppur</v>
      </c>
      <c r="E11656" t="str">
        <f>VLOOKUP(Oliusala[[#This Row],[postnumer]],Sveitarfelog[#All],5,FALSE)</f>
        <v>Vestfirðir</v>
      </c>
      <c r="F11656" t="s">
        <v>25</v>
      </c>
      <c r="G11656" t="s">
        <v>24</v>
      </c>
      <c r="H11656" s="1" t="s">
        <v>60</v>
      </c>
      <c r="I11656" s="1">
        <v>144161</v>
      </c>
      <c r="J11656" s="2">
        <f>VLOOKUP(Oliusala[[#This Row],[tegund]],Tegundir!$B$2:$D$19,3,FALSE)*Oliusala[[#This Row],[magn]]/1000</f>
        <v>124.699265</v>
      </c>
      <c r="K11656">
        <v>2019</v>
      </c>
      <c r="L11656" t="s">
        <v>1955</v>
      </c>
      <c r="M11656" s="144" t="s">
        <v>59</v>
      </c>
    </row>
    <row r="11657" spans="1:15" x14ac:dyDescent="0.2">
      <c r="A11657" t="s">
        <v>63</v>
      </c>
      <c r="B11657" s="144" t="s">
        <v>104</v>
      </c>
      <c r="C11657">
        <v>380</v>
      </c>
      <c r="D11657" t="str">
        <f>VLOOKUP(Oliusala[[#This Row],[postnumer]],Sveitarfelog[#All],4,FALSE)</f>
        <v>Reykhólahreppur</v>
      </c>
      <c r="E11657" t="str">
        <f>VLOOKUP(Oliusala[[#This Row],[postnumer]],Sveitarfelog[#All],5,FALSE)</f>
        <v>Vestfirðir</v>
      </c>
      <c r="F11657" t="s">
        <v>25</v>
      </c>
      <c r="G11657" t="s">
        <v>24</v>
      </c>
      <c r="H11657" s="1" t="s">
        <v>58</v>
      </c>
      <c r="I11657" s="1">
        <v>40940</v>
      </c>
      <c r="J11657" s="2">
        <f>VLOOKUP(Oliusala[[#This Row],[tegund]],Tegundir!$B$2:$D$19,3,FALSE)*Oliusala[[#This Row],[magn]]/1000</f>
        <v>35.4131</v>
      </c>
      <c r="K11657">
        <v>2019</v>
      </c>
      <c r="L11657" t="s">
        <v>18</v>
      </c>
      <c r="M11657" s="144" t="s">
        <v>59</v>
      </c>
    </row>
    <row r="11658" spans="1:15" x14ac:dyDescent="0.2">
      <c r="A11658" t="s">
        <v>83</v>
      </c>
      <c r="B11658" s="144" t="s">
        <v>83</v>
      </c>
      <c r="C11658">
        <v>400</v>
      </c>
      <c r="D11658" t="str">
        <f>VLOOKUP(Oliusala[[#This Row],[postnumer]],Sveitarfelog[#All],4,FALSE)</f>
        <v>Ísafjarðarbær</v>
      </c>
      <c r="E11658" t="str">
        <f>VLOOKUP(Oliusala[[#This Row],[postnumer]],Sveitarfelog[#All],5,FALSE)</f>
        <v>Vestfirðir</v>
      </c>
      <c r="F11658" t="s">
        <v>24</v>
      </c>
      <c r="G11658" t="s">
        <v>24</v>
      </c>
      <c r="H11658" s="1" t="s">
        <v>58</v>
      </c>
      <c r="I11658" s="1">
        <v>618041</v>
      </c>
      <c r="J11658" s="2">
        <f>VLOOKUP(Oliusala[[#This Row],[tegund]],Tegundir!$B$2:$D$19,3,FALSE)*Oliusala[[#This Row],[magn]]/1000</f>
        <v>534.60546499999998</v>
      </c>
      <c r="K11658">
        <v>2019</v>
      </c>
      <c r="L11658" t="s">
        <v>18</v>
      </c>
      <c r="M11658" s="144" t="s">
        <v>59</v>
      </c>
    </row>
    <row r="11659" spans="1:15" x14ac:dyDescent="0.2">
      <c r="A11659" t="s">
        <v>83</v>
      </c>
      <c r="B11659" s="144" t="s">
        <v>83</v>
      </c>
      <c r="C11659">
        <v>400</v>
      </c>
      <c r="D11659" t="str">
        <f>VLOOKUP(Oliusala[[#This Row],[postnumer]],Sveitarfelog[#All],4,FALSE)</f>
        <v>Ísafjarðarbær</v>
      </c>
      <c r="E11659" t="str">
        <f>VLOOKUP(Oliusala[[#This Row],[postnumer]],Sveitarfelog[#All],5,FALSE)</f>
        <v>Vestfirðir</v>
      </c>
      <c r="F11659" t="s">
        <v>27</v>
      </c>
      <c r="G11659" t="s">
        <v>24</v>
      </c>
      <c r="H11659" t="s">
        <v>58</v>
      </c>
      <c r="I11659" s="1">
        <v>186001</v>
      </c>
      <c r="J11659" s="2">
        <f>VLOOKUP(Oliusala[[#This Row],[tegund]],Tegundir!$B$2:$D$19,3,FALSE)*Oliusala[[#This Row],[magn]]/1000</f>
        <v>160.89086499999999</v>
      </c>
      <c r="K11659">
        <v>2019</v>
      </c>
      <c r="L11659" t="s">
        <v>19</v>
      </c>
      <c r="M11659" s="144" t="s">
        <v>59</v>
      </c>
      <c r="O11659" s="144" t="s">
        <v>1998</v>
      </c>
    </row>
    <row r="11660" spans="1:15" x14ac:dyDescent="0.2">
      <c r="A11660" t="s">
        <v>83</v>
      </c>
      <c r="B11660" s="144" t="s">
        <v>83</v>
      </c>
      <c r="C11660">
        <v>400</v>
      </c>
      <c r="D11660" t="str">
        <f>VLOOKUP(Oliusala[[#This Row],[postnumer]],Sveitarfelog[#All],4,FALSE)</f>
        <v>Ísafjarðarbær</v>
      </c>
      <c r="E11660" t="str">
        <f>VLOOKUP(Oliusala[[#This Row],[postnumer]],Sveitarfelog[#All],5,FALSE)</f>
        <v>Vestfirðir</v>
      </c>
      <c r="F11660" t="s">
        <v>29</v>
      </c>
      <c r="G11660" t="s">
        <v>24</v>
      </c>
      <c r="H11660" t="s">
        <v>58</v>
      </c>
      <c r="I11660" s="1">
        <v>5213268</v>
      </c>
      <c r="J11660" s="2">
        <f>VLOOKUP(Oliusala[[#This Row],[tegund]],Tegundir!$B$2:$D$19,3,FALSE)*Oliusala[[#This Row],[magn]]/1000</f>
        <v>4509.4768199999999</v>
      </c>
      <c r="K11660">
        <v>2019</v>
      </c>
      <c r="L11660" t="s">
        <v>19</v>
      </c>
      <c r="M11660" s="144" t="s">
        <v>59</v>
      </c>
      <c r="O11660" s="144" t="s">
        <v>1998</v>
      </c>
    </row>
    <row r="11661" spans="1:15" x14ac:dyDescent="0.2">
      <c r="A11661" t="s">
        <v>83</v>
      </c>
      <c r="B11661" s="144" t="s">
        <v>83</v>
      </c>
      <c r="C11661">
        <v>400</v>
      </c>
      <c r="D11661" t="str">
        <f>VLOOKUP(Oliusala[[#This Row],[postnumer]],Sveitarfelog[#All],4,FALSE)</f>
        <v>Ísafjarðarbær</v>
      </c>
      <c r="E11661" t="str">
        <f>VLOOKUP(Oliusala[[#This Row],[postnumer]],Sveitarfelog[#All],5,FALSE)</f>
        <v>Vestfirðir</v>
      </c>
      <c r="F11661" t="s">
        <v>30</v>
      </c>
      <c r="G11661" t="s">
        <v>24</v>
      </c>
      <c r="H11661" t="s">
        <v>58</v>
      </c>
      <c r="I11661" s="1">
        <v>203983</v>
      </c>
      <c r="J11661" s="2">
        <f>VLOOKUP(Oliusala[[#This Row],[tegund]],Tegundir!$B$2:$D$19,3,FALSE)*Oliusala[[#This Row],[magn]]/1000</f>
        <v>176.44529499999999</v>
      </c>
      <c r="K11661">
        <v>2019</v>
      </c>
      <c r="L11661" t="s">
        <v>19</v>
      </c>
      <c r="M11661" s="144" t="s">
        <v>59</v>
      </c>
      <c r="O11661" s="144" t="s">
        <v>1998</v>
      </c>
    </row>
    <row r="11662" spans="1:15" x14ac:dyDescent="0.2">
      <c r="A11662" t="s">
        <v>57</v>
      </c>
      <c r="B11662" s="144" t="s">
        <v>83</v>
      </c>
      <c r="C11662">
        <v>400</v>
      </c>
      <c r="D11662" t="str">
        <f>VLOOKUP(Oliusala[[#This Row],[postnumer]],Sveitarfelog[#All],4,FALSE)</f>
        <v>Ísafjarðarbær</v>
      </c>
      <c r="E11662" t="str">
        <f>VLOOKUP(Oliusala[[#This Row],[postnumer]],Sveitarfelog[#All],5,FALSE)</f>
        <v>Vestfirðir</v>
      </c>
      <c r="F11662" t="s">
        <v>24</v>
      </c>
      <c r="G11662" t="s">
        <v>24</v>
      </c>
      <c r="H11662" s="1" t="s">
        <v>60</v>
      </c>
      <c r="I11662" s="1">
        <v>3945</v>
      </c>
      <c r="J11662" s="2">
        <f>VLOOKUP(Oliusala[[#This Row],[tegund]],Tegundir!$B$2:$D$19,3,FALSE)*Oliusala[[#This Row],[magn]]/1000</f>
        <v>3.4124250000000003</v>
      </c>
      <c r="K11662">
        <v>2019</v>
      </c>
      <c r="L11662" t="s">
        <v>18</v>
      </c>
      <c r="M11662" s="144" t="s">
        <v>59</v>
      </c>
    </row>
    <row r="11663" spans="1:15" x14ac:dyDescent="0.2">
      <c r="A11663" t="s">
        <v>57</v>
      </c>
      <c r="B11663" s="144" t="s">
        <v>83</v>
      </c>
      <c r="C11663">
        <v>400</v>
      </c>
      <c r="D11663" t="str">
        <f>VLOOKUP(Oliusala[[#This Row],[postnumer]],Sveitarfelog[#All],4,FALSE)</f>
        <v>Ísafjarðarbær</v>
      </c>
      <c r="E11663" t="str">
        <f>VLOOKUP(Oliusala[[#This Row],[postnumer]],Sveitarfelog[#All],5,FALSE)</f>
        <v>Vestfirðir</v>
      </c>
      <c r="F11663" t="s">
        <v>29</v>
      </c>
      <c r="G11663" t="s">
        <v>24</v>
      </c>
      <c r="H11663" s="1" t="s">
        <v>60</v>
      </c>
      <c r="I11663" s="1">
        <v>565629</v>
      </c>
      <c r="J11663" s="2">
        <f>VLOOKUP(Oliusala[[#This Row],[tegund]],Tegundir!$B$2:$D$19,3,FALSE)*Oliusala[[#This Row],[magn]]/1000</f>
        <v>489.26908500000002</v>
      </c>
      <c r="K11663">
        <v>2019</v>
      </c>
      <c r="L11663" t="s">
        <v>19</v>
      </c>
      <c r="M11663" s="144" t="s">
        <v>59</v>
      </c>
      <c r="O11663" s="144" t="s">
        <v>1998</v>
      </c>
    </row>
    <row r="11664" spans="1:15" x14ac:dyDescent="0.2">
      <c r="A11664" t="s">
        <v>63</v>
      </c>
      <c r="B11664" s="144" t="s">
        <v>83</v>
      </c>
      <c r="C11664">
        <v>400</v>
      </c>
      <c r="D11664" t="str">
        <f>VLOOKUP(Oliusala[[#This Row],[postnumer]],Sveitarfelog[#All],4,FALSE)</f>
        <v>Ísafjarðarbær</v>
      </c>
      <c r="E11664" t="str">
        <f>VLOOKUP(Oliusala[[#This Row],[postnumer]],Sveitarfelog[#All],5,FALSE)</f>
        <v>Vestfirðir</v>
      </c>
      <c r="F11664" t="s">
        <v>24</v>
      </c>
      <c r="G11664" t="s">
        <v>24</v>
      </c>
      <c r="H11664" t="s">
        <v>58</v>
      </c>
      <c r="I11664" s="1">
        <v>1222954</v>
      </c>
      <c r="J11664" s="2">
        <f>VLOOKUP(Oliusala[[#This Row],[tegund]],Tegundir!$B$2:$D$19,3,FALSE)*Oliusala[[#This Row],[magn]]/1000</f>
        <v>1057.8552099999999</v>
      </c>
      <c r="K11664">
        <v>2019</v>
      </c>
      <c r="L11664" t="s">
        <v>18</v>
      </c>
      <c r="M11664" s="144" t="s">
        <v>59</v>
      </c>
    </row>
    <row r="11665" spans="1:15" x14ac:dyDescent="0.2">
      <c r="A11665" t="s">
        <v>63</v>
      </c>
      <c r="B11665" s="144" t="s">
        <v>83</v>
      </c>
      <c r="C11665">
        <v>400</v>
      </c>
      <c r="D11665" t="str">
        <f>VLOOKUP(Oliusala[[#This Row],[postnumer]],Sveitarfelog[#All],4,FALSE)</f>
        <v>Ísafjarðarbær</v>
      </c>
      <c r="E11665" t="str">
        <f>VLOOKUP(Oliusala[[#This Row],[postnumer]],Sveitarfelog[#All],5,FALSE)</f>
        <v>Vestfirðir</v>
      </c>
      <c r="F11665" t="s">
        <v>24</v>
      </c>
      <c r="G11665" t="s">
        <v>24</v>
      </c>
      <c r="H11665" s="1" t="s">
        <v>58</v>
      </c>
      <c r="I11665" s="1">
        <v>520033</v>
      </c>
      <c r="J11665" s="2">
        <f>VLOOKUP(Oliusala[[#This Row],[tegund]],Tegundir!$B$2:$D$19,3,FALSE)*Oliusala[[#This Row],[magn]]/1000</f>
        <v>449.82854499999996</v>
      </c>
      <c r="K11665">
        <v>2019</v>
      </c>
      <c r="L11665" t="s">
        <v>18</v>
      </c>
      <c r="M11665" s="144" t="s">
        <v>59</v>
      </c>
    </row>
    <row r="11666" spans="1:15" x14ac:dyDescent="0.2">
      <c r="A11666" t="s">
        <v>83</v>
      </c>
      <c r="B11666" s="144" t="s">
        <v>83</v>
      </c>
      <c r="C11666">
        <v>400</v>
      </c>
      <c r="D11666" t="str">
        <f>VLOOKUP(Oliusala[[#This Row],[postnumer]],Sveitarfelog[#All],4,FALSE)</f>
        <v>Ísafjarðarbær</v>
      </c>
      <c r="E11666" t="str">
        <f>VLOOKUP(Oliusala[[#This Row],[postnumer]],Sveitarfelog[#All],5,FALSE)</f>
        <v>Vestfirðir</v>
      </c>
      <c r="F11666" t="s">
        <v>29</v>
      </c>
      <c r="G11666" t="s">
        <v>24</v>
      </c>
      <c r="H11666" t="s">
        <v>61</v>
      </c>
      <c r="I11666" s="1">
        <v>312415</v>
      </c>
      <c r="J11666" s="2">
        <f>VLOOKUP(Oliusala[[#This Row],[tegund]],Tegundir!$B$2:$D$19,3,FALSE)*Oliusala[[#This Row],[magn]]/1000</f>
        <v>270.23897499999998</v>
      </c>
      <c r="K11666">
        <v>2019</v>
      </c>
      <c r="L11666" t="s">
        <v>19</v>
      </c>
      <c r="M11666" s="144" t="s">
        <v>62</v>
      </c>
      <c r="O11666" s="144" t="s">
        <v>1998</v>
      </c>
    </row>
    <row r="11667" spans="1:15" x14ac:dyDescent="0.2">
      <c r="A11667" t="s">
        <v>83</v>
      </c>
      <c r="B11667" s="144" t="s">
        <v>107</v>
      </c>
      <c r="C11667">
        <v>415</v>
      </c>
      <c r="D11667" t="str">
        <f>VLOOKUP(Oliusala[[#This Row],[postnumer]],Sveitarfelog[#All],4,FALSE)</f>
        <v>Bolungarvíkurkaupstaður</v>
      </c>
      <c r="E11667" t="str">
        <f>VLOOKUP(Oliusala[[#This Row],[postnumer]],Sveitarfelog[#All],5,FALSE)</f>
        <v>Vestfirðir</v>
      </c>
      <c r="F11667" t="s">
        <v>25</v>
      </c>
      <c r="G11667" t="s">
        <v>24</v>
      </c>
      <c r="H11667" t="s">
        <v>60</v>
      </c>
      <c r="I11667" s="1">
        <v>220000</v>
      </c>
      <c r="J11667" s="2">
        <f>VLOOKUP(Oliusala[[#This Row],[tegund]],Tegundir!$B$2:$D$19,3,FALSE)*Oliusala[[#This Row],[magn]]/1000</f>
        <v>190.3</v>
      </c>
      <c r="K11667">
        <v>2019</v>
      </c>
      <c r="L11667" t="s">
        <v>1955</v>
      </c>
      <c r="M11667" s="144" t="s">
        <v>59</v>
      </c>
      <c r="N11667" s="144" t="s">
        <v>1939</v>
      </c>
    </row>
    <row r="11668" spans="1:15" x14ac:dyDescent="0.2">
      <c r="A11668" t="s">
        <v>83</v>
      </c>
      <c r="B11668" s="144" t="s">
        <v>107</v>
      </c>
      <c r="C11668">
        <v>415</v>
      </c>
      <c r="D11668" t="str">
        <f>VLOOKUP(Oliusala[[#This Row],[postnumer]],Sveitarfelog[#All],4,FALSE)</f>
        <v>Bolungarvíkurkaupstaður</v>
      </c>
      <c r="E11668" t="str">
        <f>VLOOKUP(Oliusala[[#This Row],[postnumer]],Sveitarfelog[#All],5,FALSE)</f>
        <v>Vestfirðir</v>
      </c>
      <c r="F11668" t="s">
        <v>25</v>
      </c>
      <c r="G11668" t="s">
        <v>24</v>
      </c>
      <c r="H11668" t="s">
        <v>60</v>
      </c>
      <c r="I11668" s="1">
        <v>1207850</v>
      </c>
      <c r="J11668" s="2">
        <f>VLOOKUP(Oliusala[[#This Row],[tegund]],Tegundir!$B$2:$D$19,3,FALSE)*Oliusala[[#This Row],[magn]]/1000</f>
        <v>1044.79025</v>
      </c>
      <c r="K11668">
        <v>2019</v>
      </c>
      <c r="L11668" t="s">
        <v>19</v>
      </c>
      <c r="M11668" s="144" t="s">
        <v>59</v>
      </c>
      <c r="N11668" s="144" t="s">
        <v>1939</v>
      </c>
      <c r="O11668" s="144" t="s">
        <v>1997</v>
      </c>
    </row>
    <row r="11669" spans="1:15" x14ac:dyDescent="0.2">
      <c r="A11669" t="s">
        <v>57</v>
      </c>
      <c r="B11669" s="144" t="s">
        <v>107</v>
      </c>
      <c r="C11669">
        <v>415</v>
      </c>
      <c r="D11669" t="str">
        <f>VLOOKUP(Oliusala[[#This Row],[postnumer]],Sveitarfelog[#All],4,FALSE)</f>
        <v>Bolungarvíkurkaupstaður</v>
      </c>
      <c r="E11669" t="str">
        <f>VLOOKUP(Oliusala[[#This Row],[postnumer]],Sveitarfelog[#All],5,FALSE)</f>
        <v>Vestfirðir</v>
      </c>
      <c r="F11669" t="s">
        <v>25</v>
      </c>
      <c r="G11669" t="s">
        <v>24</v>
      </c>
      <c r="H11669" s="1" t="s">
        <v>60</v>
      </c>
      <c r="I11669" s="1">
        <v>51577</v>
      </c>
      <c r="J11669" s="2">
        <f>VLOOKUP(Oliusala[[#This Row],[tegund]],Tegundir!$B$2:$D$19,3,FALSE)*Oliusala[[#This Row],[magn]]/1000</f>
        <v>44.614104999999995</v>
      </c>
      <c r="K11669">
        <v>2019</v>
      </c>
      <c r="L11669" t="s">
        <v>1955</v>
      </c>
      <c r="M11669" s="144" t="s">
        <v>59</v>
      </c>
    </row>
    <row r="11670" spans="1:15" x14ac:dyDescent="0.2">
      <c r="A11670" t="s">
        <v>63</v>
      </c>
      <c r="B11670" s="144" t="s">
        <v>107</v>
      </c>
      <c r="C11670">
        <v>415</v>
      </c>
      <c r="D11670" t="str">
        <f>VLOOKUP(Oliusala[[#This Row],[postnumer]],Sveitarfelog[#All],4,FALSE)</f>
        <v>Bolungarvíkurkaupstaður</v>
      </c>
      <c r="E11670" t="str">
        <f>VLOOKUP(Oliusala[[#This Row],[postnumer]],Sveitarfelog[#All],5,FALSE)</f>
        <v>Vestfirðir</v>
      </c>
      <c r="F11670" t="s">
        <v>25</v>
      </c>
      <c r="G11670" t="s">
        <v>24</v>
      </c>
      <c r="H11670" s="1" t="s">
        <v>58</v>
      </c>
      <c r="I11670" s="1">
        <v>81901</v>
      </c>
      <c r="J11670" s="2">
        <f>VLOOKUP(Oliusala[[#This Row],[tegund]],Tegundir!$B$2:$D$19,3,FALSE)*Oliusala[[#This Row],[magn]]/1000</f>
        <v>70.84436500000001</v>
      </c>
      <c r="K11670">
        <v>2019</v>
      </c>
      <c r="L11670" t="s">
        <v>19</v>
      </c>
      <c r="M11670" s="144" t="s">
        <v>59</v>
      </c>
      <c r="O11670" s="144" t="s">
        <v>1997</v>
      </c>
    </row>
    <row r="11671" spans="1:15" x14ac:dyDescent="0.2">
      <c r="A11671" t="s">
        <v>83</v>
      </c>
      <c r="B11671" s="144" t="s">
        <v>107</v>
      </c>
      <c r="C11671">
        <v>415</v>
      </c>
      <c r="D11671" t="str">
        <f>VLOOKUP(Oliusala[[#This Row],[postnumer]],Sveitarfelog[#All],4,FALSE)</f>
        <v>Bolungarvíkurkaupstaður</v>
      </c>
      <c r="E11671" t="str">
        <f>VLOOKUP(Oliusala[[#This Row],[postnumer]],Sveitarfelog[#All],5,FALSE)</f>
        <v>Vestfirðir</v>
      </c>
      <c r="F11671" t="s">
        <v>29</v>
      </c>
      <c r="G11671" t="s">
        <v>24</v>
      </c>
      <c r="H11671" s="1" t="s">
        <v>60</v>
      </c>
      <c r="I11671" s="1">
        <v>1407470</v>
      </c>
      <c r="J11671" s="2">
        <f>VLOOKUP(Oliusala[[#This Row],[tegund]],Tegundir!$B$2:$D$19,3,FALSE)*Oliusala[[#This Row],[magn]]/1000</f>
        <v>1217.46155</v>
      </c>
      <c r="K11671">
        <v>2019</v>
      </c>
      <c r="L11671" t="s">
        <v>19</v>
      </c>
      <c r="M11671" s="144" t="s">
        <v>59</v>
      </c>
      <c r="O11671" s="144" t="s">
        <v>1998</v>
      </c>
    </row>
    <row r="11672" spans="1:15" x14ac:dyDescent="0.2">
      <c r="A11672" t="s">
        <v>83</v>
      </c>
      <c r="B11672" s="144" t="s">
        <v>107</v>
      </c>
      <c r="C11672">
        <v>415</v>
      </c>
      <c r="D11672" t="str">
        <f>VLOOKUP(Oliusala[[#This Row],[postnumer]],Sveitarfelog[#All],4,FALSE)</f>
        <v>Bolungarvíkurkaupstaður</v>
      </c>
      <c r="E11672" t="str">
        <f>VLOOKUP(Oliusala[[#This Row],[postnumer]],Sveitarfelog[#All],5,FALSE)</f>
        <v>Vestfirðir</v>
      </c>
      <c r="F11672" t="s">
        <v>30</v>
      </c>
      <c r="G11672" t="s">
        <v>24</v>
      </c>
      <c r="H11672" s="1" t="s">
        <v>60</v>
      </c>
      <c r="I11672" s="1">
        <v>35529</v>
      </c>
      <c r="J11672" s="2">
        <f>VLOOKUP(Oliusala[[#This Row],[tegund]],Tegundir!$B$2:$D$19,3,FALSE)*Oliusala[[#This Row],[magn]]/1000</f>
        <v>30.732585</v>
      </c>
      <c r="K11672">
        <v>2019</v>
      </c>
      <c r="L11672" t="s">
        <v>19</v>
      </c>
      <c r="M11672" s="144" t="s">
        <v>59</v>
      </c>
      <c r="O11672" s="144" t="s">
        <v>1998</v>
      </c>
    </row>
    <row r="11673" spans="1:15" x14ac:dyDescent="0.2">
      <c r="A11673" t="s">
        <v>57</v>
      </c>
      <c r="B11673" s="144" t="s">
        <v>107</v>
      </c>
      <c r="C11673">
        <v>415</v>
      </c>
      <c r="D11673" t="str">
        <f>VLOOKUP(Oliusala[[#This Row],[postnumer]],Sveitarfelog[#All],4,FALSE)</f>
        <v>Bolungarvíkurkaupstaður</v>
      </c>
      <c r="E11673" t="str">
        <f>VLOOKUP(Oliusala[[#This Row],[postnumer]],Sveitarfelog[#All],5,FALSE)</f>
        <v>Vestfirðir</v>
      </c>
      <c r="F11673" t="s">
        <v>29</v>
      </c>
      <c r="G11673" t="s">
        <v>24</v>
      </c>
      <c r="H11673" s="1" t="s">
        <v>60</v>
      </c>
      <c r="I11673" s="1">
        <v>19172</v>
      </c>
      <c r="J11673" s="2">
        <f>VLOOKUP(Oliusala[[#This Row],[tegund]],Tegundir!$B$2:$D$19,3,FALSE)*Oliusala[[#This Row],[magn]]/1000</f>
        <v>16.583779999999997</v>
      </c>
      <c r="K11673">
        <v>2019</v>
      </c>
      <c r="L11673" t="s">
        <v>19</v>
      </c>
      <c r="M11673" s="144" t="s">
        <v>59</v>
      </c>
      <c r="O11673" s="144" t="s">
        <v>1998</v>
      </c>
    </row>
    <row r="11674" spans="1:15" x14ac:dyDescent="0.2">
      <c r="A11674" t="s">
        <v>63</v>
      </c>
      <c r="B11674" s="144" t="s">
        <v>107</v>
      </c>
      <c r="C11674">
        <v>415</v>
      </c>
      <c r="D11674" t="str">
        <f>VLOOKUP(Oliusala[[#This Row],[postnumer]],Sveitarfelog[#All],4,FALSE)</f>
        <v>Bolungarvíkurkaupstaður</v>
      </c>
      <c r="E11674" t="str">
        <f>VLOOKUP(Oliusala[[#This Row],[postnumer]],Sveitarfelog[#All],5,FALSE)</f>
        <v>Vestfirðir</v>
      </c>
      <c r="F11674" t="s">
        <v>24</v>
      </c>
      <c r="G11674" t="s">
        <v>24</v>
      </c>
      <c r="H11674" s="1" t="s">
        <v>58</v>
      </c>
      <c r="I11674" s="1">
        <v>265778</v>
      </c>
      <c r="J11674" s="2">
        <f>VLOOKUP(Oliusala[[#This Row],[tegund]],Tegundir!$B$2:$D$19,3,FALSE)*Oliusala[[#This Row],[magn]]/1000</f>
        <v>229.89797000000002</v>
      </c>
      <c r="K11674">
        <v>2019</v>
      </c>
      <c r="L11674" t="s">
        <v>18</v>
      </c>
      <c r="M11674" s="144" t="s">
        <v>59</v>
      </c>
    </row>
    <row r="11675" spans="1:15" x14ac:dyDescent="0.2">
      <c r="A11675" t="s">
        <v>57</v>
      </c>
      <c r="B11675" s="144" t="s">
        <v>5</v>
      </c>
      <c r="C11675">
        <v>101</v>
      </c>
      <c r="D11675" t="str">
        <f>VLOOKUP(Oliusala[[#This Row],[postnumer]],Sveitarfelog[#All],4,FALSE)</f>
        <v>Garðabær,Hafnarfjarðarkaupstaður,Kópavogsbær,Reykjavíkurborg,Seltjarnarnesbær</v>
      </c>
      <c r="E11675" t="str">
        <f>VLOOKUP(Oliusala[[#This Row],[postnumer]],Sveitarfelog[#All],5,FALSE)</f>
        <v>Höfuðborgarsvæðið</v>
      </c>
      <c r="F11675" t="s">
        <v>25</v>
      </c>
      <c r="G11675" t="s">
        <v>24</v>
      </c>
      <c r="H11675" t="s">
        <v>58</v>
      </c>
      <c r="I11675" s="1">
        <v>1514743.5</v>
      </c>
      <c r="J11675" s="2">
        <f>VLOOKUP(Oliusala[[#This Row],[tegund]],Tegundir!$B$2:$D$19,3,FALSE)*Oliusala[[#This Row],[magn]]/1000</f>
        <v>1310.2531274999999</v>
      </c>
      <c r="K11675">
        <v>2019</v>
      </c>
      <c r="L11675" t="s">
        <v>19</v>
      </c>
      <c r="M11675" s="144" t="s">
        <v>59</v>
      </c>
      <c r="N11675" s="144" t="s">
        <v>1939</v>
      </c>
      <c r="O11675" s="144" t="s">
        <v>1997</v>
      </c>
    </row>
    <row r="11676" spans="1:15" x14ac:dyDescent="0.2">
      <c r="A11676" t="s">
        <v>57</v>
      </c>
      <c r="B11676" s="144" t="s">
        <v>5</v>
      </c>
      <c r="C11676">
        <v>101</v>
      </c>
      <c r="D11676" t="str">
        <f>VLOOKUP(Oliusala[[#This Row],[postnumer]],Sveitarfelog[#All],4,FALSE)</f>
        <v>Garðabær,Hafnarfjarðarkaupstaður,Kópavogsbær,Reykjavíkurborg,Seltjarnarnesbær</v>
      </c>
      <c r="E11676" t="str">
        <f>VLOOKUP(Oliusala[[#This Row],[postnumer]],Sveitarfelog[#All],5,FALSE)</f>
        <v>Höfuðborgarsvæðið</v>
      </c>
      <c r="F11676" t="s">
        <v>25</v>
      </c>
      <c r="G11676" t="s">
        <v>24</v>
      </c>
      <c r="H11676" t="s">
        <v>58</v>
      </c>
      <c r="I11676" s="1">
        <v>1114743.5</v>
      </c>
      <c r="J11676" s="2">
        <f>VLOOKUP(Oliusala[[#This Row],[tegund]],Tegundir!$B$2:$D$19,3,FALSE)*Oliusala[[#This Row],[magn]]/1000</f>
        <v>964.25312749999989</v>
      </c>
      <c r="K11676">
        <v>2019</v>
      </c>
      <c r="L11676" t="s">
        <v>1955</v>
      </c>
      <c r="M11676" s="144" t="s">
        <v>59</v>
      </c>
      <c r="N11676" s="144" t="s">
        <v>1939</v>
      </c>
    </row>
    <row r="11677" spans="1:15" x14ac:dyDescent="0.2">
      <c r="A11677" t="s">
        <v>83</v>
      </c>
      <c r="B11677" s="144" t="s">
        <v>110</v>
      </c>
      <c r="C11677">
        <v>420</v>
      </c>
      <c r="D11677" t="str">
        <f>VLOOKUP(Oliusala[[#This Row],[postnumer]],Sveitarfelog[#All],4,FALSE)</f>
        <v>Súðavíkurhreppur</v>
      </c>
      <c r="E11677" t="str">
        <f>VLOOKUP(Oliusala[[#This Row],[postnumer]],Sveitarfelog[#All],5,FALSE)</f>
        <v>Vestfirðir</v>
      </c>
      <c r="F11677" t="s">
        <v>29</v>
      </c>
      <c r="G11677" t="s">
        <v>24</v>
      </c>
      <c r="H11677" t="s">
        <v>60</v>
      </c>
      <c r="I11677" s="1">
        <v>1690</v>
      </c>
      <c r="J11677" s="2">
        <f>VLOOKUP(Oliusala[[#This Row],[tegund]],Tegundir!$B$2:$D$19,3,FALSE)*Oliusala[[#This Row],[magn]]/1000</f>
        <v>1.4618499999999999</v>
      </c>
      <c r="K11677">
        <v>2019</v>
      </c>
      <c r="L11677" t="s">
        <v>19</v>
      </c>
      <c r="M11677" s="144" t="s">
        <v>59</v>
      </c>
      <c r="O11677" s="144" t="s">
        <v>1998</v>
      </c>
    </row>
    <row r="11678" spans="1:15" x14ac:dyDescent="0.2">
      <c r="A11678" t="s">
        <v>83</v>
      </c>
      <c r="B11678" s="144" t="s">
        <v>110</v>
      </c>
      <c r="C11678">
        <v>420</v>
      </c>
      <c r="D11678" t="str">
        <f>VLOOKUP(Oliusala[[#This Row],[postnumer]],Sveitarfelog[#All],4,FALSE)</f>
        <v>Súðavíkurhreppur</v>
      </c>
      <c r="E11678" t="str">
        <f>VLOOKUP(Oliusala[[#This Row],[postnumer]],Sveitarfelog[#All],5,FALSE)</f>
        <v>Vestfirðir</v>
      </c>
      <c r="F11678" t="s">
        <v>30</v>
      </c>
      <c r="G11678" t="s">
        <v>24</v>
      </c>
      <c r="H11678" t="s">
        <v>60</v>
      </c>
      <c r="I11678" s="1">
        <v>87847</v>
      </c>
      <c r="J11678" s="2">
        <f>VLOOKUP(Oliusala[[#This Row],[tegund]],Tegundir!$B$2:$D$19,3,FALSE)*Oliusala[[#This Row],[magn]]/1000</f>
        <v>75.987655000000004</v>
      </c>
      <c r="K11678">
        <v>2019</v>
      </c>
      <c r="L11678" t="s">
        <v>19</v>
      </c>
      <c r="M11678" s="144" t="s">
        <v>59</v>
      </c>
      <c r="O11678" s="144" t="s">
        <v>1998</v>
      </c>
    </row>
    <row r="11679" spans="1:15" x14ac:dyDescent="0.2">
      <c r="A11679" t="s">
        <v>57</v>
      </c>
      <c r="B11679" s="144" t="s">
        <v>109</v>
      </c>
      <c r="C11679">
        <v>420</v>
      </c>
      <c r="D11679" t="str">
        <f>VLOOKUP(Oliusala[[#This Row],[postnumer]],Sveitarfelog[#All],4,FALSE)</f>
        <v>Súðavíkurhreppur</v>
      </c>
      <c r="E11679" t="str">
        <f>VLOOKUP(Oliusala[[#This Row],[postnumer]],Sveitarfelog[#All],5,FALSE)</f>
        <v>Vestfirðir</v>
      </c>
      <c r="F11679" t="s">
        <v>24</v>
      </c>
      <c r="G11679" t="s">
        <v>24</v>
      </c>
      <c r="H11679" s="1" t="s">
        <v>60</v>
      </c>
      <c r="I11679" s="1">
        <v>1996</v>
      </c>
      <c r="J11679" s="2">
        <f>VLOOKUP(Oliusala[[#This Row],[tegund]],Tegundir!$B$2:$D$19,3,FALSE)*Oliusala[[#This Row],[magn]]/1000</f>
        <v>1.72654</v>
      </c>
      <c r="K11679">
        <v>2019</v>
      </c>
      <c r="L11679" t="s">
        <v>18</v>
      </c>
      <c r="M11679" s="144" t="s">
        <v>59</v>
      </c>
    </row>
    <row r="11680" spans="1:15" x14ac:dyDescent="0.2">
      <c r="A11680" t="s">
        <v>57</v>
      </c>
      <c r="B11680" s="144" t="s">
        <v>110</v>
      </c>
      <c r="C11680">
        <v>420</v>
      </c>
      <c r="D11680" t="str">
        <f>VLOOKUP(Oliusala[[#This Row],[postnumer]],Sveitarfelog[#All],4,FALSE)</f>
        <v>Súðavíkurhreppur</v>
      </c>
      <c r="E11680" t="str">
        <f>VLOOKUP(Oliusala[[#This Row],[postnumer]],Sveitarfelog[#All],5,FALSE)</f>
        <v>Vestfirðir</v>
      </c>
      <c r="F11680" t="s">
        <v>30</v>
      </c>
      <c r="G11680" t="s">
        <v>24</v>
      </c>
      <c r="H11680" s="1" t="s">
        <v>60</v>
      </c>
      <c r="I11680" s="1">
        <v>5562</v>
      </c>
      <c r="J11680" s="2">
        <f>VLOOKUP(Oliusala[[#This Row],[tegund]],Tegundir!$B$2:$D$19,3,FALSE)*Oliusala[[#This Row],[magn]]/1000</f>
        <v>4.8111300000000004</v>
      </c>
      <c r="K11680">
        <v>2019</v>
      </c>
      <c r="L11680" t="s">
        <v>19</v>
      </c>
      <c r="M11680" s="144" t="s">
        <v>59</v>
      </c>
      <c r="O11680" s="144" t="s">
        <v>1998</v>
      </c>
    </row>
    <row r="11681" spans="1:15" x14ac:dyDescent="0.2">
      <c r="A11681" t="s">
        <v>63</v>
      </c>
      <c r="B11681" s="144" t="s">
        <v>109</v>
      </c>
      <c r="C11681">
        <v>420</v>
      </c>
      <c r="D11681" t="str">
        <f>VLOOKUP(Oliusala[[#This Row],[postnumer]],Sveitarfelog[#All],4,FALSE)</f>
        <v>Súðavíkurhreppur</v>
      </c>
      <c r="E11681" t="str">
        <f>VLOOKUP(Oliusala[[#This Row],[postnumer]],Sveitarfelog[#All],5,FALSE)</f>
        <v>Vestfirðir</v>
      </c>
      <c r="F11681" t="s">
        <v>24</v>
      </c>
      <c r="G11681" t="s">
        <v>24</v>
      </c>
      <c r="H11681" t="s">
        <v>58</v>
      </c>
      <c r="I11681" s="1">
        <v>55154</v>
      </c>
      <c r="J11681" s="2">
        <f>VLOOKUP(Oliusala[[#This Row],[tegund]],Tegundir!$B$2:$D$19,3,FALSE)*Oliusala[[#This Row],[magn]]/1000</f>
        <v>47.708210000000001</v>
      </c>
      <c r="K11681">
        <v>2019</v>
      </c>
      <c r="L11681" t="s">
        <v>18</v>
      </c>
      <c r="M11681" s="144" t="s">
        <v>59</v>
      </c>
    </row>
    <row r="11682" spans="1:15" x14ac:dyDescent="0.2">
      <c r="A11682" t="s">
        <v>63</v>
      </c>
      <c r="B11682" s="144" t="s">
        <v>110</v>
      </c>
      <c r="C11682">
        <v>420</v>
      </c>
      <c r="D11682" t="str">
        <f>VLOOKUP(Oliusala[[#This Row],[postnumer]],Sveitarfelog[#All],4,FALSE)</f>
        <v>Súðavíkurhreppur</v>
      </c>
      <c r="E11682" t="str">
        <f>VLOOKUP(Oliusala[[#This Row],[postnumer]],Sveitarfelog[#All],5,FALSE)</f>
        <v>Vestfirðir</v>
      </c>
      <c r="F11682" t="s">
        <v>24</v>
      </c>
      <c r="G11682" t="s">
        <v>24</v>
      </c>
      <c r="H11682" s="1" t="s">
        <v>58</v>
      </c>
      <c r="I11682" s="1">
        <v>171001</v>
      </c>
      <c r="J11682" s="2">
        <f>VLOOKUP(Oliusala[[#This Row],[tegund]],Tegundir!$B$2:$D$19,3,FALSE)*Oliusala[[#This Row],[magn]]/1000</f>
        <v>147.915865</v>
      </c>
      <c r="K11682">
        <v>2019</v>
      </c>
      <c r="L11682" t="s">
        <v>18</v>
      </c>
      <c r="M11682" s="144" t="s">
        <v>59</v>
      </c>
    </row>
    <row r="11683" spans="1:15" x14ac:dyDescent="0.2">
      <c r="A11683" t="s">
        <v>68</v>
      </c>
      <c r="B11683" s="144" t="s">
        <v>110</v>
      </c>
      <c r="C11683">
        <v>420</v>
      </c>
      <c r="D11683" t="str">
        <f>VLOOKUP(Oliusala[[#This Row],[postnumer]],Sveitarfelog[#All],4,FALSE)</f>
        <v>Súðavíkurhreppur</v>
      </c>
      <c r="E11683" t="str">
        <f>VLOOKUP(Oliusala[[#This Row],[postnumer]],Sveitarfelog[#All],5,FALSE)</f>
        <v>Vestfirðir</v>
      </c>
      <c r="F11683" t="s">
        <v>25</v>
      </c>
      <c r="G11683" t="s">
        <v>24</v>
      </c>
      <c r="H11683" s="1" t="s">
        <v>60</v>
      </c>
      <c r="I11683" s="1">
        <v>3236</v>
      </c>
      <c r="J11683" s="2">
        <f>VLOOKUP(Oliusala[[#This Row],[tegund]],Tegundir!$B$2:$D$19,3,FALSE)*Oliusala[[#This Row],[magn]]/1000</f>
        <v>2.79914</v>
      </c>
      <c r="K11683">
        <v>2019</v>
      </c>
      <c r="L11683" t="s">
        <v>1955</v>
      </c>
      <c r="M11683" s="144" t="s">
        <v>59</v>
      </c>
    </row>
    <row r="11684" spans="1:15" x14ac:dyDescent="0.2">
      <c r="A11684" t="s">
        <v>57</v>
      </c>
      <c r="B11684" s="144" t="s">
        <v>109</v>
      </c>
      <c r="C11684">
        <v>420</v>
      </c>
      <c r="D11684" t="str">
        <f>VLOOKUP(Oliusala[[#This Row],[postnumer]],Sveitarfelog[#All],4,FALSE)</f>
        <v>Súðavíkurhreppur</v>
      </c>
      <c r="E11684" t="str">
        <f>VLOOKUP(Oliusala[[#This Row],[postnumer]],Sveitarfelog[#All],5,FALSE)</f>
        <v>Vestfirðir</v>
      </c>
      <c r="F11684" t="s">
        <v>25</v>
      </c>
      <c r="G11684" t="s">
        <v>24</v>
      </c>
      <c r="H11684" s="1" t="s">
        <v>60</v>
      </c>
      <c r="I11684" s="1">
        <v>13418</v>
      </c>
      <c r="J11684" s="2">
        <f>VLOOKUP(Oliusala[[#This Row],[tegund]],Tegundir!$B$2:$D$19,3,FALSE)*Oliusala[[#This Row],[magn]]/1000</f>
        <v>11.60657</v>
      </c>
      <c r="K11684">
        <v>2019</v>
      </c>
      <c r="L11684" t="s">
        <v>19</v>
      </c>
      <c r="M11684" s="144" t="s">
        <v>59</v>
      </c>
      <c r="O11684" s="144" t="s">
        <v>1997</v>
      </c>
    </row>
    <row r="11685" spans="1:15" x14ac:dyDescent="0.2">
      <c r="A11685" t="s">
        <v>57</v>
      </c>
      <c r="B11685" s="144" t="s">
        <v>110</v>
      </c>
      <c r="C11685">
        <v>420</v>
      </c>
      <c r="D11685" t="str">
        <f>VLOOKUP(Oliusala[[#This Row],[postnumer]],Sveitarfelog[#All],4,FALSE)</f>
        <v>Súðavíkurhreppur</v>
      </c>
      <c r="E11685" t="str">
        <f>VLOOKUP(Oliusala[[#This Row],[postnumer]],Sveitarfelog[#All],5,FALSE)</f>
        <v>Vestfirðir</v>
      </c>
      <c r="F11685" t="s">
        <v>25</v>
      </c>
      <c r="G11685" t="s">
        <v>24</v>
      </c>
      <c r="H11685" s="1" t="s">
        <v>60</v>
      </c>
      <c r="I11685" s="1">
        <v>6798</v>
      </c>
      <c r="J11685" s="2">
        <f>VLOOKUP(Oliusala[[#This Row],[tegund]],Tegundir!$B$2:$D$19,3,FALSE)*Oliusala[[#This Row],[magn]]/1000</f>
        <v>5.8802699999999994</v>
      </c>
      <c r="K11685">
        <v>2019</v>
      </c>
      <c r="L11685" t="s">
        <v>19</v>
      </c>
      <c r="M11685" s="144" t="s">
        <v>59</v>
      </c>
      <c r="O11685" s="144" t="s">
        <v>1997</v>
      </c>
    </row>
    <row r="11686" spans="1:15" x14ac:dyDescent="0.2">
      <c r="A11686" t="s">
        <v>83</v>
      </c>
      <c r="B11686" s="144" t="s">
        <v>112</v>
      </c>
      <c r="C11686">
        <v>425</v>
      </c>
      <c r="D11686" t="str">
        <f>VLOOKUP(Oliusala[[#This Row],[postnumer]],Sveitarfelog[#All],4,FALSE)</f>
        <v>Ísafjarðarbær</v>
      </c>
      <c r="E11686" t="str">
        <f>VLOOKUP(Oliusala[[#This Row],[postnumer]],Sveitarfelog[#All],5,FALSE)</f>
        <v>Vestfirðir</v>
      </c>
      <c r="F11686" t="s">
        <v>29</v>
      </c>
      <c r="G11686" t="s">
        <v>24</v>
      </c>
      <c r="H11686" t="s">
        <v>60</v>
      </c>
      <c r="I11686" s="1">
        <v>51194</v>
      </c>
      <c r="J11686" s="2">
        <f>VLOOKUP(Oliusala[[#This Row],[tegund]],Tegundir!$B$2:$D$19,3,FALSE)*Oliusala[[#This Row],[magn]]/1000</f>
        <v>44.282809999999998</v>
      </c>
      <c r="K11686">
        <v>2019</v>
      </c>
      <c r="L11686" t="s">
        <v>19</v>
      </c>
      <c r="M11686" s="144" t="s">
        <v>59</v>
      </c>
      <c r="O11686" s="144" t="s">
        <v>1998</v>
      </c>
    </row>
    <row r="11687" spans="1:15" x14ac:dyDescent="0.2">
      <c r="A11687" t="s">
        <v>83</v>
      </c>
      <c r="B11687" s="144" t="s">
        <v>112</v>
      </c>
      <c r="C11687">
        <v>425</v>
      </c>
      <c r="D11687" t="str">
        <f>VLOOKUP(Oliusala[[#This Row],[postnumer]],Sveitarfelog[#All],4,FALSE)</f>
        <v>Ísafjarðarbær</v>
      </c>
      <c r="E11687" t="str">
        <f>VLOOKUP(Oliusala[[#This Row],[postnumer]],Sveitarfelog[#All],5,FALSE)</f>
        <v>Vestfirðir</v>
      </c>
      <c r="F11687" t="s">
        <v>30</v>
      </c>
      <c r="G11687" t="s">
        <v>24</v>
      </c>
      <c r="H11687" s="1" t="s">
        <v>60</v>
      </c>
      <c r="I11687" s="1">
        <v>25747</v>
      </c>
      <c r="J11687" s="2">
        <f>VLOOKUP(Oliusala[[#This Row],[tegund]],Tegundir!$B$2:$D$19,3,FALSE)*Oliusala[[#This Row],[magn]]/1000</f>
        <v>22.271155</v>
      </c>
      <c r="K11687">
        <v>2019</v>
      </c>
      <c r="L11687" t="s">
        <v>19</v>
      </c>
      <c r="M11687" s="144" t="s">
        <v>59</v>
      </c>
      <c r="O11687" s="144" t="s">
        <v>1998</v>
      </c>
    </row>
    <row r="11688" spans="1:15" x14ac:dyDescent="0.2">
      <c r="A11688" t="s">
        <v>57</v>
      </c>
      <c r="B11688" s="144" t="s">
        <v>112</v>
      </c>
      <c r="C11688">
        <v>425</v>
      </c>
      <c r="D11688" t="str">
        <f>VLOOKUP(Oliusala[[#This Row],[postnumer]],Sveitarfelog[#All],4,FALSE)</f>
        <v>Ísafjarðarbær</v>
      </c>
      <c r="E11688" t="str">
        <f>VLOOKUP(Oliusala[[#This Row],[postnumer]],Sveitarfelog[#All],5,FALSE)</f>
        <v>Vestfirðir</v>
      </c>
      <c r="F11688" t="s">
        <v>24</v>
      </c>
      <c r="G11688" t="s">
        <v>24</v>
      </c>
      <c r="H11688" t="s">
        <v>60</v>
      </c>
      <c r="I11688" s="1">
        <v>7953</v>
      </c>
      <c r="J11688" s="2">
        <f>VLOOKUP(Oliusala[[#This Row],[tegund]],Tegundir!$B$2:$D$19,3,FALSE)*Oliusala[[#This Row],[magn]]/1000</f>
        <v>6.8793449999999998</v>
      </c>
      <c r="K11688">
        <v>2019</v>
      </c>
      <c r="L11688" t="s">
        <v>18</v>
      </c>
      <c r="M11688" s="144" t="s">
        <v>59</v>
      </c>
    </row>
    <row r="11689" spans="1:15" x14ac:dyDescent="0.2">
      <c r="A11689" t="s">
        <v>57</v>
      </c>
      <c r="B11689" s="144" t="s">
        <v>112</v>
      </c>
      <c r="C11689">
        <v>425</v>
      </c>
      <c r="D11689" t="str">
        <f>VLOOKUP(Oliusala[[#This Row],[postnumer]],Sveitarfelog[#All],4,FALSE)</f>
        <v>Ísafjarðarbær</v>
      </c>
      <c r="E11689" t="str">
        <f>VLOOKUP(Oliusala[[#This Row],[postnumer]],Sveitarfelog[#All],5,FALSE)</f>
        <v>Vestfirðir</v>
      </c>
      <c r="F11689" t="s">
        <v>29</v>
      </c>
      <c r="G11689" t="s">
        <v>24</v>
      </c>
      <c r="H11689" s="1" t="s">
        <v>60</v>
      </c>
      <c r="I11689" s="1">
        <v>19718</v>
      </c>
      <c r="J11689" s="2">
        <f>VLOOKUP(Oliusala[[#This Row],[tegund]],Tegundir!$B$2:$D$19,3,FALSE)*Oliusala[[#This Row],[magn]]/1000</f>
        <v>17.056069999999998</v>
      </c>
      <c r="K11689">
        <v>2019</v>
      </c>
      <c r="L11689" t="s">
        <v>19</v>
      </c>
      <c r="M11689" s="144" t="s">
        <v>59</v>
      </c>
      <c r="O11689" s="144" t="s">
        <v>1998</v>
      </c>
    </row>
    <row r="11690" spans="1:15" x14ac:dyDescent="0.2">
      <c r="A11690" t="s">
        <v>63</v>
      </c>
      <c r="B11690" s="144" t="s">
        <v>112</v>
      </c>
      <c r="C11690">
        <v>425</v>
      </c>
      <c r="D11690" t="str">
        <f>VLOOKUP(Oliusala[[#This Row],[postnumer]],Sveitarfelog[#All],4,FALSE)</f>
        <v>Ísafjarðarbær</v>
      </c>
      <c r="E11690" t="str">
        <f>VLOOKUP(Oliusala[[#This Row],[postnumer]],Sveitarfelog[#All],5,FALSE)</f>
        <v>Vestfirðir</v>
      </c>
      <c r="F11690" t="s">
        <v>24</v>
      </c>
      <c r="G11690" t="s">
        <v>24</v>
      </c>
      <c r="H11690" s="1" t="s">
        <v>58</v>
      </c>
      <c r="I11690" s="1">
        <v>55121</v>
      </c>
      <c r="J11690" s="2">
        <f>VLOOKUP(Oliusala[[#This Row],[tegund]],Tegundir!$B$2:$D$19,3,FALSE)*Oliusala[[#This Row],[magn]]/1000</f>
        <v>47.679665</v>
      </c>
      <c r="K11690">
        <v>2019</v>
      </c>
      <c r="L11690" t="s">
        <v>18</v>
      </c>
      <c r="M11690" s="144" t="s">
        <v>59</v>
      </c>
    </row>
    <row r="11691" spans="1:15" x14ac:dyDescent="0.2">
      <c r="A11691" t="s">
        <v>83</v>
      </c>
      <c r="B11691" s="144" t="s">
        <v>113</v>
      </c>
      <c r="C11691">
        <v>430</v>
      </c>
      <c r="D11691" t="str">
        <f>VLOOKUP(Oliusala[[#This Row],[postnumer]],Sveitarfelog[#All],4,FALSE)</f>
        <v>Ísafjarðarbær</v>
      </c>
      <c r="E11691" t="str">
        <f>VLOOKUP(Oliusala[[#This Row],[postnumer]],Sveitarfelog[#All],5,FALSE)</f>
        <v>Vestfirðir</v>
      </c>
      <c r="F11691" t="s">
        <v>30</v>
      </c>
      <c r="G11691" t="s">
        <v>24</v>
      </c>
      <c r="H11691" t="s">
        <v>60</v>
      </c>
      <c r="I11691" s="1">
        <v>45677</v>
      </c>
      <c r="J11691" s="2">
        <f>VLOOKUP(Oliusala[[#This Row],[tegund]],Tegundir!$B$2:$D$19,3,FALSE)*Oliusala[[#This Row],[magn]]/1000</f>
        <v>39.510605000000005</v>
      </c>
      <c r="K11691">
        <v>2019</v>
      </c>
      <c r="L11691" t="s">
        <v>19</v>
      </c>
      <c r="M11691" s="144" t="s">
        <v>59</v>
      </c>
      <c r="O11691" s="144" t="s">
        <v>1998</v>
      </c>
    </row>
    <row r="11692" spans="1:15" x14ac:dyDescent="0.2">
      <c r="A11692" t="s">
        <v>57</v>
      </c>
      <c r="B11692" s="144" t="s">
        <v>113</v>
      </c>
      <c r="C11692">
        <v>430</v>
      </c>
      <c r="D11692" t="str">
        <f>VLOOKUP(Oliusala[[#This Row],[postnumer]],Sveitarfelog[#All],4,FALSE)</f>
        <v>Ísafjarðarbær</v>
      </c>
      <c r="E11692" t="str">
        <f>VLOOKUP(Oliusala[[#This Row],[postnumer]],Sveitarfelog[#All],5,FALSE)</f>
        <v>Vestfirðir</v>
      </c>
      <c r="F11692" t="s">
        <v>30</v>
      </c>
      <c r="G11692" t="s">
        <v>24</v>
      </c>
      <c r="H11692" s="1" t="s">
        <v>60</v>
      </c>
      <c r="I11692" s="1">
        <v>736</v>
      </c>
      <c r="J11692" s="2">
        <f>VLOOKUP(Oliusala[[#This Row],[tegund]],Tegundir!$B$2:$D$19,3,FALSE)*Oliusala[[#This Row],[magn]]/1000</f>
        <v>0.63663999999999998</v>
      </c>
      <c r="K11692">
        <v>2019</v>
      </c>
      <c r="L11692" t="s">
        <v>19</v>
      </c>
      <c r="M11692" s="144" t="s">
        <v>59</v>
      </c>
      <c r="O11692" s="144" t="s">
        <v>1998</v>
      </c>
    </row>
    <row r="11693" spans="1:15" x14ac:dyDescent="0.2">
      <c r="A11693" t="s">
        <v>63</v>
      </c>
      <c r="B11693" s="144" t="s">
        <v>113</v>
      </c>
      <c r="C11693">
        <v>430</v>
      </c>
      <c r="D11693" t="str">
        <f>VLOOKUP(Oliusala[[#This Row],[postnumer]],Sveitarfelog[#All],4,FALSE)</f>
        <v>Ísafjarðarbær</v>
      </c>
      <c r="E11693" t="str">
        <f>VLOOKUP(Oliusala[[#This Row],[postnumer]],Sveitarfelog[#All],5,FALSE)</f>
        <v>Vestfirðir</v>
      </c>
      <c r="F11693" t="s">
        <v>24</v>
      </c>
      <c r="G11693" t="s">
        <v>24</v>
      </c>
      <c r="H11693" s="1" t="s">
        <v>58</v>
      </c>
      <c r="I11693" s="1">
        <v>2162</v>
      </c>
      <c r="J11693" s="2">
        <f>VLOOKUP(Oliusala[[#This Row],[tegund]],Tegundir!$B$2:$D$19,3,FALSE)*Oliusala[[#This Row],[magn]]/1000</f>
        <v>1.8701299999999998</v>
      </c>
      <c r="K11693">
        <v>2019</v>
      </c>
      <c r="L11693" t="s">
        <v>18</v>
      </c>
      <c r="M11693" s="144" t="s">
        <v>59</v>
      </c>
    </row>
    <row r="11694" spans="1:15" x14ac:dyDescent="0.2">
      <c r="A11694" t="s">
        <v>83</v>
      </c>
      <c r="B11694" s="144" t="s">
        <v>73</v>
      </c>
      <c r="C11694">
        <v>450</v>
      </c>
      <c r="D11694" t="str">
        <f>VLOOKUP(Oliusala[[#This Row],[postnumer]],Sveitarfelog[#All],4,FALSE)</f>
        <v>Vesturbyggð</v>
      </c>
      <c r="E11694" t="str">
        <f>VLOOKUP(Oliusala[[#This Row],[postnumer]],Sveitarfelog[#All],5,FALSE)</f>
        <v>Vestfirðir</v>
      </c>
      <c r="F11694" t="s">
        <v>24</v>
      </c>
      <c r="G11694" t="s">
        <v>24</v>
      </c>
      <c r="H11694" t="s">
        <v>60</v>
      </c>
      <c r="I11694" s="1">
        <v>30246</v>
      </c>
      <c r="J11694" s="2">
        <f>VLOOKUP(Oliusala[[#This Row],[tegund]],Tegundir!$B$2:$D$19,3,FALSE)*Oliusala[[#This Row],[magn]]/1000</f>
        <v>26.162790000000001</v>
      </c>
      <c r="K11694">
        <v>2019</v>
      </c>
      <c r="L11694" t="s">
        <v>18</v>
      </c>
      <c r="M11694" s="144" t="s">
        <v>59</v>
      </c>
    </row>
    <row r="11695" spans="1:15" x14ac:dyDescent="0.2">
      <c r="A11695" t="s">
        <v>73</v>
      </c>
      <c r="B11695" s="144" t="s">
        <v>73</v>
      </c>
      <c r="C11695">
        <v>450</v>
      </c>
      <c r="D11695" t="str">
        <f>VLOOKUP(Oliusala[[#This Row],[postnumer]],Sveitarfelog[#All],4,FALSE)</f>
        <v>Vesturbyggð</v>
      </c>
      <c r="E11695" t="str">
        <f>VLOOKUP(Oliusala[[#This Row],[postnumer]],Sveitarfelog[#All],5,FALSE)</f>
        <v>Vestfirðir</v>
      </c>
      <c r="F11695" t="s">
        <v>24</v>
      </c>
      <c r="G11695" t="s">
        <v>24</v>
      </c>
      <c r="H11695" t="s">
        <v>58</v>
      </c>
      <c r="I11695" s="1">
        <v>122025</v>
      </c>
      <c r="J11695" s="2">
        <f>VLOOKUP(Oliusala[[#This Row],[tegund]],Tegundir!$B$2:$D$19,3,FALSE)*Oliusala[[#This Row],[magn]]/1000</f>
        <v>105.551625</v>
      </c>
      <c r="K11695">
        <v>2019</v>
      </c>
      <c r="L11695" t="s">
        <v>18</v>
      </c>
      <c r="M11695" s="144" t="s">
        <v>59</v>
      </c>
    </row>
    <row r="11696" spans="1:15" x14ac:dyDescent="0.2">
      <c r="A11696" t="s">
        <v>73</v>
      </c>
      <c r="B11696" s="144" t="s">
        <v>73</v>
      </c>
      <c r="C11696">
        <v>450</v>
      </c>
      <c r="D11696" t="str">
        <f>VLOOKUP(Oliusala[[#This Row],[postnumer]],Sveitarfelog[#All],4,FALSE)</f>
        <v>Vesturbyggð</v>
      </c>
      <c r="E11696" t="str">
        <f>VLOOKUP(Oliusala[[#This Row],[postnumer]],Sveitarfelog[#All],5,FALSE)</f>
        <v>Vestfirðir</v>
      </c>
      <c r="F11696" t="s">
        <v>29</v>
      </c>
      <c r="G11696" t="s">
        <v>24</v>
      </c>
      <c r="H11696" s="1" t="s">
        <v>58</v>
      </c>
      <c r="I11696" s="1">
        <v>540425</v>
      </c>
      <c r="J11696" s="2">
        <f>VLOOKUP(Oliusala[[#This Row],[tegund]],Tegundir!$B$2:$D$19,3,FALSE)*Oliusala[[#This Row],[magn]]/1000</f>
        <v>467.467625</v>
      </c>
      <c r="K11696">
        <v>2019</v>
      </c>
      <c r="L11696" t="s">
        <v>19</v>
      </c>
      <c r="M11696" s="144" t="s">
        <v>59</v>
      </c>
      <c r="O11696" s="144" t="s">
        <v>1998</v>
      </c>
    </row>
    <row r="11697" spans="1:15" x14ac:dyDescent="0.2">
      <c r="A11697" t="s">
        <v>73</v>
      </c>
      <c r="B11697" s="144" t="s">
        <v>73</v>
      </c>
      <c r="C11697">
        <v>450</v>
      </c>
      <c r="D11697" t="str">
        <f>VLOOKUP(Oliusala[[#This Row],[postnumer]],Sveitarfelog[#All],4,FALSE)</f>
        <v>Vesturbyggð</v>
      </c>
      <c r="E11697" t="str">
        <f>VLOOKUP(Oliusala[[#This Row],[postnumer]],Sveitarfelog[#All],5,FALSE)</f>
        <v>Vestfirðir</v>
      </c>
      <c r="F11697" t="s">
        <v>29</v>
      </c>
      <c r="G11697" t="s">
        <v>24</v>
      </c>
      <c r="H11697" s="1" t="s">
        <v>60</v>
      </c>
      <c r="I11697" s="1">
        <v>75153</v>
      </c>
      <c r="J11697" s="2">
        <f>VLOOKUP(Oliusala[[#This Row],[tegund]],Tegundir!$B$2:$D$19,3,FALSE)*Oliusala[[#This Row],[magn]]/1000</f>
        <v>65.007345000000001</v>
      </c>
      <c r="K11697">
        <v>2019</v>
      </c>
      <c r="L11697" t="s">
        <v>19</v>
      </c>
      <c r="M11697" s="144" t="s">
        <v>59</v>
      </c>
      <c r="O11697" s="144" t="s">
        <v>1998</v>
      </c>
    </row>
    <row r="11698" spans="1:15" x14ac:dyDescent="0.2">
      <c r="A11698" t="s">
        <v>73</v>
      </c>
      <c r="B11698" s="144" t="s">
        <v>73</v>
      </c>
      <c r="C11698">
        <v>450</v>
      </c>
      <c r="D11698" t="str">
        <f>VLOOKUP(Oliusala[[#This Row],[postnumer]],Sveitarfelog[#All],4,FALSE)</f>
        <v>Vesturbyggð</v>
      </c>
      <c r="E11698" t="str">
        <f>VLOOKUP(Oliusala[[#This Row],[postnumer]],Sveitarfelog[#All],5,FALSE)</f>
        <v>Vestfirðir</v>
      </c>
      <c r="F11698" t="s">
        <v>30</v>
      </c>
      <c r="G11698" t="s">
        <v>24</v>
      </c>
      <c r="H11698" s="1" t="s">
        <v>58</v>
      </c>
      <c r="I11698" s="1">
        <v>180344</v>
      </c>
      <c r="J11698" s="2">
        <f>VLOOKUP(Oliusala[[#This Row],[tegund]],Tegundir!$B$2:$D$19,3,FALSE)*Oliusala[[#This Row],[magn]]/1000</f>
        <v>155.99755999999999</v>
      </c>
      <c r="K11698">
        <v>2019</v>
      </c>
      <c r="L11698" t="s">
        <v>19</v>
      </c>
      <c r="M11698" s="144" t="s">
        <v>59</v>
      </c>
      <c r="O11698" s="144" t="s">
        <v>1998</v>
      </c>
    </row>
    <row r="11699" spans="1:15" x14ac:dyDescent="0.2">
      <c r="A11699" t="s">
        <v>63</v>
      </c>
      <c r="B11699" s="144" t="s">
        <v>73</v>
      </c>
      <c r="C11699">
        <v>450</v>
      </c>
      <c r="D11699" t="str">
        <f>VLOOKUP(Oliusala[[#This Row],[postnumer]],Sveitarfelog[#All],4,FALSE)</f>
        <v>Vesturbyggð</v>
      </c>
      <c r="E11699" t="str">
        <f>VLOOKUP(Oliusala[[#This Row],[postnumer]],Sveitarfelog[#All],5,FALSE)</f>
        <v>Vestfirðir</v>
      </c>
      <c r="F11699" t="s">
        <v>24</v>
      </c>
      <c r="G11699" t="s">
        <v>24</v>
      </c>
      <c r="H11699" s="1" t="s">
        <v>58</v>
      </c>
      <c r="I11699" s="1">
        <v>850482</v>
      </c>
      <c r="J11699" s="2">
        <f>VLOOKUP(Oliusala[[#This Row],[tegund]],Tegundir!$B$2:$D$19,3,FALSE)*Oliusala[[#This Row],[magn]]/1000</f>
        <v>735.66692999999998</v>
      </c>
      <c r="K11699">
        <v>2019</v>
      </c>
      <c r="L11699" t="s">
        <v>18</v>
      </c>
      <c r="M11699" s="144" t="s">
        <v>59</v>
      </c>
    </row>
    <row r="11700" spans="1:15" x14ac:dyDescent="0.2">
      <c r="A11700" t="s">
        <v>73</v>
      </c>
      <c r="B11700" s="144" t="s">
        <v>73</v>
      </c>
      <c r="C11700">
        <v>450</v>
      </c>
      <c r="D11700" t="str">
        <f>VLOOKUP(Oliusala[[#This Row],[postnumer]],Sveitarfelog[#All],4,FALSE)</f>
        <v>Vesturbyggð</v>
      </c>
      <c r="E11700" t="str">
        <f>VLOOKUP(Oliusala[[#This Row],[postnumer]],Sveitarfelog[#All],5,FALSE)</f>
        <v>Vestfirðir</v>
      </c>
      <c r="F11700" t="s">
        <v>29</v>
      </c>
      <c r="G11700" t="s">
        <v>24</v>
      </c>
      <c r="H11700" s="1" t="s">
        <v>61</v>
      </c>
      <c r="I11700" s="1">
        <v>130192</v>
      </c>
      <c r="J11700" s="2">
        <f>VLOOKUP(Oliusala[[#This Row],[tegund]],Tegundir!$B$2:$D$19,3,FALSE)*Oliusala[[#This Row],[magn]]/1000</f>
        <v>112.61608</v>
      </c>
      <c r="K11700">
        <v>2019</v>
      </c>
      <c r="L11700" t="s">
        <v>19</v>
      </c>
      <c r="M11700" s="144" t="s">
        <v>62</v>
      </c>
      <c r="O11700" s="144" t="s">
        <v>1998</v>
      </c>
    </row>
    <row r="11701" spans="1:15" x14ac:dyDescent="0.2">
      <c r="A11701" t="s">
        <v>73</v>
      </c>
      <c r="B11701" s="144" t="s">
        <v>73</v>
      </c>
      <c r="C11701">
        <v>450</v>
      </c>
      <c r="D11701" t="str">
        <f>VLOOKUP(Oliusala[[#This Row],[postnumer]],Sveitarfelog[#All],4,FALSE)</f>
        <v>Vesturbyggð</v>
      </c>
      <c r="E11701" t="str">
        <f>VLOOKUP(Oliusala[[#This Row],[postnumer]],Sveitarfelog[#All],5,FALSE)</f>
        <v>Vestfirðir</v>
      </c>
      <c r="F11701" t="s">
        <v>30</v>
      </c>
      <c r="G11701" t="s">
        <v>24</v>
      </c>
      <c r="H11701" t="s">
        <v>61</v>
      </c>
      <c r="I11701" s="1">
        <v>54994</v>
      </c>
      <c r="J11701" s="2">
        <f>VLOOKUP(Oliusala[[#This Row],[tegund]],Tegundir!$B$2:$D$19,3,FALSE)*Oliusala[[#This Row],[magn]]/1000</f>
        <v>47.569809999999997</v>
      </c>
      <c r="K11701">
        <v>2019</v>
      </c>
      <c r="L11701" t="s">
        <v>19</v>
      </c>
      <c r="M11701" s="144" t="s">
        <v>62</v>
      </c>
      <c r="O11701" s="144" t="s">
        <v>1998</v>
      </c>
    </row>
    <row r="11702" spans="1:15" x14ac:dyDescent="0.2">
      <c r="A11702" t="s">
        <v>63</v>
      </c>
      <c r="B11702" s="144" t="s">
        <v>114</v>
      </c>
      <c r="C11702">
        <v>451</v>
      </c>
      <c r="D11702" t="str">
        <f>VLOOKUP(Oliusala[[#This Row],[postnumer]],Sveitarfelog[#All],4,FALSE)</f>
        <v>Vesturbyggð</v>
      </c>
      <c r="E11702" t="str">
        <f>VLOOKUP(Oliusala[[#This Row],[postnumer]],Sveitarfelog[#All],5,FALSE)</f>
        <v>Vestfirðir</v>
      </c>
      <c r="F11702" t="s">
        <v>24</v>
      </c>
      <c r="G11702" t="s">
        <v>24</v>
      </c>
      <c r="H11702" s="1" t="s">
        <v>58</v>
      </c>
      <c r="I11702" s="1">
        <v>35852</v>
      </c>
      <c r="J11702" s="2">
        <f>VLOOKUP(Oliusala[[#This Row],[tegund]],Tegundir!$B$2:$D$19,3,FALSE)*Oliusala[[#This Row],[magn]]/1000</f>
        <v>31.011980000000001</v>
      </c>
      <c r="K11702">
        <v>2019</v>
      </c>
      <c r="L11702" t="s">
        <v>18</v>
      </c>
      <c r="M11702" s="144" t="s">
        <v>59</v>
      </c>
    </row>
    <row r="11703" spans="1:15" x14ac:dyDescent="0.2">
      <c r="A11703" t="s">
        <v>63</v>
      </c>
      <c r="B11703" s="144" t="s">
        <v>116</v>
      </c>
      <c r="C11703">
        <v>460</v>
      </c>
      <c r="D11703" t="str">
        <f>VLOOKUP(Oliusala[[#This Row],[postnumer]],Sveitarfelog[#All],4,FALSE)</f>
        <v>Vesturbyggð</v>
      </c>
      <c r="E11703" t="str">
        <f>VLOOKUP(Oliusala[[#This Row],[postnumer]],Sveitarfelog[#All],5,FALSE)</f>
        <v>Vestfirðir</v>
      </c>
      <c r="F11703" t="s">
        <v>24</v>
      </c>
      <c r="G11703" t="s">
        <v>24</v>
      </c>
      <c r="H11703" t="s">
        <v>58</v>
      </c>
      <c r="I11703" s="1">
        <v>135717</v>
      </c>
      <c r="J11703" s="2">
        <f>VLOOKUP(Oliusala[[#This Row],[tegund]],Tegundir!$B$2:$D$19,3,FALSE)*Oliusala[[#This Row],[magn]]/1000</f>
        <v>117.395205</v>
      </c>
      <c r="K11703">
        <v>2019</v>
      </c>
      <c r="L11703" t="s">
        <v>18</v>
      </c>
      <c r="M11703" s="144" t="s">
        <v>59</v>
      </c>
    </row>
    <row r="11704" spans="1:15" x14ac:dyDescent="0.2">
      <c r="A11704" t="s">
        <v>57</v>
      </c>
      <c r="B11704" s="144" t="s">
        <v>116</v>
      </c>
      <c r="C11704">
        <v>460</v>
      </c>
      <c r="D11704" t="str">
        <f>VLOOKUP(Oliusala[[#This Row],[postnumer]],Sveitarfelog[#All],4,FALSE)</f>
        <v>Vesturbyggð</v>
      </c>
      <c r="E11704" t="str">
        <f>VLOOKUP(Oliusala[[#This Row],[postnumer]],Sveitarfelog[#All],5,FALSE)</f>
        <v>Vestfirðir</v>
      </c>
      <c r="F11704" t="s">
        <v>29</v>
      </c>
      <c r="G11704" t="s">
        <v>24</v>
      </c>
      <c r="H11704" s="1" t="s">
        <v>61</v>
      </c>
      <c r="I11704" s="1">
        <v>20034</v>
      </c>
      <c r="J11704" s="2">
        <f>VLOOKUP(Oliusala[[#This Row],[tegund]],Tegundir!$B$2:$D$19,3,FALSE)*Oliusala[[#This Row],[magn]]/1000</f>
        <v>17.329409999999999</v>
      </c>
      <c r="K11704">
        <v>2019</v>
      </c>
      <c r="L11704" t="s">
        <v>19</v>
      </c>
      <c r="M11704" s="144" t="s">
        <v>62</v>
      </c>
      <c r="O11704" s="144" t="s">
        <v>1998</v>
      </c>
    </row>
    <row r="11705" spans="1:15" x14ac:dyDescent="0.2">
      <c r="A11705" t="s">
        <v>68</v>
      </c>
      <c r="B11705" s="144" t="s">
        <v>117</v>
      </c>
      <c r="C11705">
        <v>465</v>
      </c>
      <c r="D11705" t="str">
        <f>VLOOKUP(Oliusala[[#This Row],[postnumer]],Sveitarfelog[#All],4,FALSE)</f>
        <v>Vesturbyggð</v>
      </c>
      <c r="E11705" t="str">
        <f>VLOOKUP(Oliusala[[#This Row],[postnumer]],Sveitarfelog[#All],5,FALSE)</f>
        <v>Vestfirðir</v>
      </c>
      <c r="F11705" t="s">
        <v>29</v>
      </c>
      <c r="G11705" t="s">
        <v>24</v>
      </c>
      <c r="H11705" s="1" t="s">
        <v>60</v>
      </c>
      <c r="I11705" s="1">
        <v>28316</v>
      </c>
      <c r="J11705" s="2">
        <f>VLOOKUP(Oliusala[[#This Row],[tegund]],Tegundir!$B$2:$D$19,3,FALSE)*Oliusala[[#This Row],[magn]]/1000</f>
        <v>24.49334</v>
      </c>
      <c r="K11705">
        <v>2019</v>
      </c>
      <c r="L11705" t="s">
        <v>19</v>
      </c>
      <c r="M11705" s="144" t="s">
        <v>59</v>
      </c>
      <c r="O11705" s="144" t="s">
        <v>1998</v>
      </c>
    </row>
    <row r="11706" spans="1:15" x14ac:dyDescent="0.2">
      <c r="A11706" t="s">
        <v>63</v>
      </c>
      <c r="B11706" s="144" t="s">
        <v>73</v>
      </c>
      <c r="C11706">
        <v>450</v>
      </c>
      <c r="D11706" t="str">
        <f>VLOOKUP(Oliusala[[#This Row],[postnumer]],Sveitarfelog[#All],4,FALSE)</f>
        <v>Vesturbyggð</v>
      </c>
      <c r="E11706" t="str">
        <f>VLOOKUP(Oliusala[[#This Row],[postnumer]],Sveitarfelog[#All],5,FALSE)</f>
        <v>Vestfirðir</v>
      </c>
      <c r="F11706" t="s">
        <v>25</v>
      </c>
      <c r="G11706" t="s">
        <v>24</v>
      </c>
      <c r="H11706" s="1" t="s">
        <v>58</v>
      </c>
      <c r="I11706" s="1">
        <v>31312</v>
      </c>
      <c r="J11706" s="2">
        <f>VLOOKUP(Oliusala[[#This Row],[tegund]],Tegundir!$B$2:$D$19,3,FALSE)*Oliusala[[#This Row],[magn]]/1000</f>
        <v>27.084880000000002</v>
      </c>
      <c r="K11706">
        <v>2019</v>
      </c>
      <c r="L11706" t="s">
        <v>18</v>
      </c>
      <c r="M11706" s="144" t="s">
        <v>59</v>
      </c>
    </row>
    <row r="11707" spans="1:15" x14ac:dyDescent="0.2">
      <c r="A11707" t="s">
        <v>68</v>
      </c>
      <c r="B11707" s="144" t="s">
        <v>73</v>
      </c>
      <c r="C11707">
        <v>450</v>
      </c>
      <c r="D11707" t="str">
        <f>VLOOKUP(Oliusala[[#This Row],[postnumer]],Sveitarfelog[#All],4,FALSE)</f>
        <v>Vesturbyggð</v>
      </c>
      <c r="E11707" t="str">
        <f>VLOOKUP(Oliusala[[#This Row],[postnumer]],Sveitarfelog[#All],5,FALSE)</f>
        <v>Vestfirðir</v>
      </c>
      <c r="F11707" t="s">
        <v>25</v>
      </c>
      <c r="G11707" t="s">
        <v>24</v>
      </c>
      <c r="H11707" s="1" t="s">
        <v>60</v>
      </c>
      <c r="I11707" s="1">
        <v>92559</v>
      </c>
      <c r="J11707" s="2">
        <f>VLOOKUP(Oliusala[[#This Row],[tegund]],Tegundir!$B$2:$D$19,3,FALSE)*Oliusala[[#This Row],[magn]]/1000</f>
        <v>80.063535000000002</v>
      </c>
      <c r="K11707">
        <v>2019</v>
      </c>
      <c r="L11707" t="s">
        <v>1955</v>
      </c>
      <c r="M11707" s="144" t="s">
        <v>59</v>
      </c>
    </row>
    <row r="11708" spans="1:15" x14ac:dyDescent="0.2">
      <c r="A11708" t="s">
        <v>57</v>
      </c>
      <c r="B11708" s="144" t="s">
        <v>117</v>
      </c>
      <c r="C11708">
        <v>465</v>
      </c>
      <c r="D11708" t="str">
        <f>VLOOKUP(Oliusala[[#This Row],[postnumer]],Sveitarfelog[#All],4,FALSE)</f>
        <v>Vesturbyggð</v>
      </c>
      <c r="E11708" t="str">
        <f>VLOOKUP(Oliusala[[#This Row],[postnumer]],Sveitarfelog[#All],5,FALSE)</f>
        <v>Vestfirðir</v>
      </c>
      <c r="F11708" t="s">
        <v>24</v>
      </c>
      <c r="G11708" t="s">
        <v>24</v>
      </c>
      <c r="H11708" s="1" t="s">
        <v>60</v>
      </c>
      <c r="I11708" s="1">
        <v>27368</v>
      </c>
      <c r="J11708" s="2">
        <f>VLOOKUP(Oliusala[[#This Row],[tegund]],Tegundir!$B$2:$D$19,3,FALSE)*Oliusala[[#This Row],[magn]]/1000</f>
        <v>23.67332</v>
      </c>
      <c r="K11708">
        <v>2019</v>
      </c>
      <c r="L11708" t="s">
        <v>18</v>
      </c>
      <c r="M11708" s="144" t="s">
        <v>59</v>
      </c>
    </row>
    <row r="11709" spans="1:15" x14ac:dyDescent="0.2">
      <c r="A11709" t="s">
        <v>57</v>
      </c>
      <c r="B11709" s="144" t="s">
        <v>117</v>
      </c>
      <c r="C11709">
        <v>465</v>
      </c>
      <c r="D11709" t="str">
        <f>VLOOKUP(Oliusala[[#This Row],[postnumer]],Sveitarfelog[#All],4,FALSE)</f>
        <v>Vesturbyggð</v>
      </c>
      <c r="E11709" t="str">
        <f>VLOOKUP(Oliusala[[#This Row],[postnumer]],Sveitarfelog[#All],5,FALSE)</f>
        <v>Vestfirðir</v>
      </c>
      <c r="F11709" t="s">
        <v>29</v>
      </c>
      <c r="G11709" t="s">
        <v>24</v>
      </c>
      <c r="H11709" s="1" t="s">
        <v>60</v>
      </c>
      <c r="I11709" s="1">
        <v>1751</v>
      </c>
      <c r="J11709" s="2">
        <f>VLOOKUP(Oliusala[[#This Row],[tegund]],Tegundir!$B$2:$D$19,3,FALSE)*Oliusala[[#This Row],[magn]]/1000</f>
        <v>1.514615</v>
      </c>
      <c r="K11709">
        <v>2019</v>
      </c>
      <c r="L11709" t="s">
        <v>19</v>
      </c>
      <c r="M11709" s="144" t="s">
        <v>59</v>
      </c>
      <c r="O11709" s="144" t="s">
        <v>1998</v>
      </c>
    </row>
    <row r="11710" spans="1:15" x14ac:dyDescent="0.2">
      <c r="A11710" t="s">
        <v>63</v>
      </c>
      <c r="B11710" s="144" t="s">
        <v>117</v>
      </c>
      <c r="C11710">
        <v>465</v>
      </c>
      <c r="D11710" t="str">
        <f>VLOOKUP(Oliusala[[#This Row],[postnumer]],Sveitarfelog[#All],4,FALSE)</f>
        <v>Vesturbyggð</v>
      </c>
      <c r="E11710" t="str">
        <f>VLOOKUP(Oliusala[[#This Row],[postnumer]],Sveitarfelog[#All],5,FALSE)</f>
        <v>Vestfirðir</v>
      </c>
      <c r="F11710" t="s">
        <v>24</v>
      </c>
      <c r="G11710" t="s">
        <v>24</v>
      </c>
      <c r="H11710" t="s">
        <v>58</v>
      </c>
      <c r="I11710" s="1">
        <v>152453</v>
      </c>
      <c r="J11710" s="2">
        <f>VLOOKUP(Oliusala[[#This Row],[tegund]],Tegundir!$B$2:$D$19,3,FALSE)*Oliusala[[#This Row],[magn]]/1000</f>
        <v>131.87184500000001</v>
      </c>
      <c r="K11710">
        <v>2019</v>
      </c>
      <c r="L11710" t="s">
        <v>18</v>
      </c>
      <c r="M11710" s="144" t="s">
        <v>59</v>
      </c>
    </row>
    <row r="11711" spans="1:15" x14ac:dyDescent="0.2">
      <c r="A11711" t="s">
        <v>83</v>
      </c>
      <c r="B11711" s="144" t="s">
        <v>73</v>
      </c>
      <c r="C11711">
        <v>450</v>
      </c>
      <c r="D11711" t="str">
        <f>VLOOKUP(Oliusala[[#This Row],[postnumer]],Sveitarfelog[#All],4,FALSE)</f>
        <v>Vesturbyggð</v>
      </c>
      <c r="E11711" t="str">
        <f>VLOOKUP(Oliusala[[#This Row],[postnumer]],Sveitarfelog[#All],5,FALSE)</f>
        <v>Vestfirðir</v>
      </c>
      <c r="F11711" t="s">
        <v>25</v>
      </c>
      <c r="G11711" t="s">
        <v>24</v>
      </c>
      <c r="H11711" s="1" t="s">
        <v>60</v>
      </c>
      <c r="I11711" s="1">
        <v>81089</v>
      </c>
      <c r="J11711" s="2">
        <f>VLOOKUP(Oliusala[[#This Row],[tegund]],Tegundir!$B$2:$D$19,3,FALSE)*Oliusala[[#This Row],[magn]]/1000</f>
        <v>70.141985000000005</v>
      </c>
      <c r="K11711">
        <v>2019</v>
      </c>
      <c r="L11711" t="s">
        <v>1955</v>
      </c>
      <c r="M11711" s="144" t="s">
        <v>59</v>
      </c>
    </row>
    <row r="11712" spans="1:15" x14ac:dyDescent="0.2">
      <c r="A11712" t="s">
        <v>73</v>
      </c>
      <c r="B11712" s="144" t="s">
        <v>73</v>
      </c>
      <c r="C11712">
        <v>450</v>
      </c>
      <c r="D11712" t="str">
        <f>VLOOKUP(Oliusala[[#This Row],[postnumer]],Sveitarfelog[#All],4,FALSE)</f>
        <v>Vesturbyggð</v>
      </c>
      <c r="E11712" t="str">
        <f>VLOOKUP(Oliusala[[#This Row],[postnumer]],Sveitarfelog[#All],5,FALSE)</f>
        <v>Vestfirðir</v>
      </c>
      <c r="F11712" t="s">
        <v>25</v>
      </c>
      <c r="G11712" t="s">
        <v>24</v>
      </c>
      <c r="H11712" t="s">
        <v>58</v>
      </c>
      <c r="I11712" s="1">
        <v>286132</v>
      </c>
      <c r="J11712" s="2">
        <f>VLOOKUP(Oliusala[[#This Row],[tegund]],Tegundir!$B$2:$D$19,3,FALSE)*Oliusala[[#This Row],[magn]]/1000</f>
        <v>247.50417999999999</v>
      </c>
      <c r="K11712">
        <v>2019</v>
      </c>
      <c r="L11712" t="s">
        <v>1955</v>
      </c>
      <c r="M11712" s="144" t="s">
        <v>59</v>
      </c>
    </row>
    <row r="11713" spans="1:15" x14ac:dyDescent="0.2">
      <c r="A11713" t="s">
        <v>57</v>
      </c>
      <c r="B11713" s="144" t="s">
        <v>73</v>
      </c>
      <c r="C11713">
        <v>450</v>
      </c>
      <c r="D11713" t="str">
        <f>VLOOKUP(Oliusala[[#This Row],[postnumer]],Sveitarfelog[#All],4,FALSE)</f>
        <v>Vesturbyggð</v>
      </c>
      <c r="E11713" t="str">
        <f>VLOOKUP(Oliusala[[#This Row],[postnumer]],Sveitarfelog[#All],5,FALSE)</f>
        <v>Vestfirðir</v>
      </c>
      <c r="F11713" t="s">
        <v>25</v>
      </c>
      <c r="G11713" t="s">
        <v>24</v>
      </c>
      <c r="H11713" s="1" t="s">
        <v>60</v>
      </c>
      <c r="I11713" s="1">
        <v>9466</v>
      </c>
      <c r="J11713" s="2">
        <f>VLOOKUP(Oliusala[[#This Row],[tegund]],Tegundir!$B$2:$D$19,3,FALSE)*Oliusala[[#This Row],[magn]]/1000</f>
        <v>8.1880900000000008</v>
      </c>
      <c r="K11713">
        <v>2019</v>
      </c>
      <c r="L11713" t="s">
        <v>1955</v>
      </c>
      <c r="M11713" s="144" t="s">
        <v>59</v>
      </c>
    </row>
    <row r="11714" spans="1:15" x14ac:dyDescent="0.2">
      <c r="A11714" t="s">
        <v>73</v>
      </c>
      <c r="B11714" s="144" t="s">
        <v>73</v>
      </c>
      <c r="C11714">
        <v>450</v>
      </c>
      <c r="D11714" t="str">
        <f>VLOOKUP(Oliusala[[#This Row],[postnumer]],Sveitarfelog[#All],4,FALSE)</f>
        <v>Vesturbyggð</v>
      </c>
      <c r="E11714" t="str">
        <f>VLOOKUP(Oliusala[[#This Row],[postnumer]],Sveitarfelog[#All],5,FALSE)</f>
        <v>Vestfirðir</v>
      </c>
      <c r="F11714" t="s">
        <v>25</v>
      </c>
      <c r="G11714" t="s">
        <v>24</v>
      </c>
      <c r="H11714" t="s">
        <v>61</v>
      </c>
      <c r="I11714" s="1">
        <v>10013</v>
      </c>
      <c r="J11714" s="2">
        <f>VLOOKUP(Oliusala[[#This Row],[tegund]],Tegundir!$B$2:$D$19,3,FALSE)*Oliusala[[#This Row],[magn]]/1000</f>
        <v>8.661245000000001</v>
      </c>
      <c r="K11714">
        <v>2019</v>
      </c>
      <c r="L11714" t="s">
        <v>1955</v>
      </c>
      <c r="M11714" s="144" t="s">
        <v>62</v>
      </c>
    </row>
    <row r="11715" spans="1:15" x14ac:dyDescent="0.2">
      <c r="A11715" t="s">
        <v>73</v>
      </c>
      <c r="B11715" s="144" t="s">
        <v>115</v>
      </c>
      <c r="C11715">
        <v>451</v>
      </c>
      <c r="D11715" t="str">
        <f>VLOOKUP(Oliusala[[#This Row],[postnumer]],Sveitarfelog[#All],4,FALSE)</f>
        <v>Vesturbyggð</v>
      </c>
      <c r="E11715" t="str">
        <f>VLOOKUP(Oliusala[[#This Row],[postnumer]],Sveitarfelog[#All],5,FALSE)</f>
        <v>Vestfirðir</v>
      </c>
      <c r="F11715" t="s">
        <v>25</v>
      </c>
      <c r="G11715" t="s">
        <v>24</v>
      </c>
      <c r="H11715" t="s">
        <v>60</v>
      </c>
      <c r="I11715" s="1">
        <v>21705</v>
      </c>
      <c r="J11715" s="2">
        <f>VLOOKUP(Oliusala[[#This Row],[tegund]],Tegundir!$B$2:$D$19,3,FALSE)*Oliusala[[#This Row],[magn]]/1000</f>
        <v>18.774825</v>
      </c>
      <c r="K11715">
        <v>2019</v>
      </c>
      <c r="L11715" t="s">
        <v>1955</v>
      </c>
      <c r="M11715" s="144" t="s">
        <v>59</v>
      </c>
    </row>
    <row r="11716" spans="1:15" x14ac:dyDescent="0.2">
      <c r="A11716" t="s">
        <v>57</v>
      </c>
      <c r="B11716" s="144" t="s">
        <v>114</v>
      </c>
      <c r="C11716">
        <v>451</v>
      </c>
      <c r="D11716" t="str">
        <f>VLOOKUP(Oliusala[[#This Row],[postnumer]],Sveitarfelog[#All],4,FALSE)</f>
        <v>Vesturbyggð</v>
      </c>
      <c r="E11716" t="str">
        <f>VLOOKUP(Oliusala[[#This Row],[postnumer]],Sveitarfelog[#All],5,FALSE)</f>
        <v>Vestfirðir</v>
      </c>
      <c r="F11716" t="s">
        <v>25</v>
      </c>
      <c r="G11716" t="s">
        <v>24</v>
      </c>
      <c r="H11716" t="s">
        <v>60</v>
      </c>
      <c r="I11716" s="1">
        <v>32926</v>
      </c>
      <c r="J11716" s="2">
        <f>VLOOKUP(Oliusala[[#This Row],[tegund]],Tegundir!$B$2:$D$19,3,FALSE)*Oliusala[[#This Row],[magn]]/1000</f>
        <v>28.480989999999998</v>
      </c>
      <c r="K11716">
        <v>2019</v>
      </c>
      <c r="L11716" t="s">
        <v>1955</v>
      </c>
      <c r="M11716" s="144" t="s">
        <v>59</v>
      </c>
    </row>
    <row r="11717" spans="1:15" x14ac:dyDescent="0.2">
      <c r="A11717" t="s">
        <v>57</v>
      </c>
      <c r="B11717" s="144" t="s">
        <v>115</v>
      </c>
      <c r="C11717">
        <v>451</v>
      </c>
      <c r="D11717" t="str">
        <f>VLOOKUP(Oliusala[[#This Row],[postnumer]],Sveitarfelog[#All],4,FALSE)</f>
        <v>Vesturbyggð</v>
      </c>
      <c r="E11717" t="str">
        <f>VLOOKUP(Oliusala[[#This Row],[postnumer]],Sveitarfelog[#All],5,FALSE)</f>
        <v>Vestfirðir</v>
      </c>
      <c r="F11717" t="s">
        <v>25</v>
      </c>
      <c r="G11717" t="s">
        <v>24</v>
      </c>
      <c r="H11717" t="s">
        <v>60</v>
      </c>
      <c r="I11717" s="1">
        <v>29539</v>
      </c>
      <c r="J11717" s="2">
        <f>VLOOKUP(Oliusala[[#This Row],[tegund]],Tegundir!$B$2:$D$19,3,FALSE)*Oliusala[[#This Row],[magn]]/1000</f>
        <v>25.551235000000002</v>
      </c>
      <c r="K11717">
        <v>2019</v>
      </c>
      <c r="L11717" t="s">
        <v>1955</v>
      </c>
      <c r="M11717" s="144" t="s">
        <v>59</v>
      </c>
    </row>
    <row r="11718" spans="1:15" x14ac:dyDescent="0.2">
      <c r="A11718" t="s">
        <v>68</v>
      </c>
      <c r="B11718" s="144" t="s">
        <v>116</v>
      </c>
      <c r="C11718">
        <v>460</v>
      </c>
      <c r="D11718" t="str">
        <f>VLOOKUP(Oliusala[[#This Row],[postnumer]],Sveitarfelog[#All],4,FALSE)</f>
        <v>Vesturbyggð</v>
      </c>
      <c r="E11718" t="str">
        <f>VLOOKUP(Oliusala[[#This Row],[postnumer]],Sveitarfelog[#All],5,FALSE)</f>
        <v>Vestfirðir</v>
      </c>
      <c r="F11718" t="s">
        <v>25</v>
      </c>
      <c r="G11718" t="s">
        <v>24</v>
      </c>
      <c r="H11718" t="s">
        <v>60</v>
      </c>
      <c r="I11718" s="1">
        <v>4339</v>
      </c>
      <c r="J11718" s="2">
        <f>VLOOKUP(Oliusala[[#This Row],[tegund]],Tegundir!$B$2:$D$19,3,FALSE)*Oliusala[[#This Row],[magn]]/1000</f>
        <v>3.7532350000000001</v>
      </c>
      <c r="K11718">
        <v>2019</v>
      </c>
      <c r="L11718" t="s">
        <v>1955</v>
      </c>
      <c r="M11718" s="144" t="s">
        <v>59</v>
      </c>
    </row>
    <row r="11719" spans="1:15" x14ac:dyDescent="0.2">
      <c r="A11719" t="s">
        <v>83</v>
      </c>
      <c r="B11719" s="144" t="s">
        <v>116</v>
      </c>
      <c r="C11719">
        <v>460</v>
      </c>
      <c r="D11719" t="str">
        <f>VLOOKUP(Oliusala[[#This Row],[postnumer]],Sveitarfelog[#All],4,FALSE)</f>
        <v>Vesturbyggð</v>
      </c>
      <c r="E11719" t="str">
        <f>VLOOKUP(Oliusala[[#This Row],[postnumer]],Sveitarfelog[#All],5,FALSE)</f>
        <v>Vestfirðir</v>
      </c>
      <c r="F11719" t="s">
        <v>25</v>
      </c>
      <c r="G11719" t="s">
        <v>24</v>
      </c>
      <c r="H11719" s="1" t="s">
        <v>60</v>
      </c>
      <c r="I11719" s="1">
        <v>54768</v>
      </c>
      <c r="J11719" s="2">
        <f>VLOOKUP(Oliusala[[#This Row],[tegund]],Tegundir!$B$2:$D$19,3,FALSE)*Oliusala[[#This Row],[magn]]/1000</f>
        <v>47.374319999999997</v>
      </c>
      <c r="K11719">
        <v>2019</v>
      </c>
      <c r="L11719" t="s">
        <v>1955</v>
      </c>
      <c r="M11719" s="144" t="s">
        <v>59</v>
      </c>
    </row>
    <row r="11720" spans="1:15" x14ac:dyDescent="0.2">
      <c r="A11720" t="s">
        <v>73</v>
      </c>
      <c r="B11720" s="144" t="s">
        <v>116</v>
      </c>
      <c r="C11720">
        <v>460</v>
      </c>
      <c r="D11720" t="str">
        <f>VLOOKUP(Oliusala[[#This Row],[postnumer]],Sveitarfelog[#All],4,FALSE)</f>
        <v>Vesturbyggð</v>
      </c>
      <c r="E11720" t="str">
        <f>VLOOKUP(Oliusala[[#This Row],[postnumer]],Sveitarfelog[#All],5,FALSE)</f>
        <v>Vestfirðir</v>
      </c>
      <c r="F11720" t="s">
        <v>25</v>
      </c>
      <c r="G11720" t="s">
        <v>24</v>
      </c>
      <c r="H11720" t="s">
        <v>60</v>
      </c>
      <c r="I11720" s="1">
        <v>28269</v>
      </c>
      <c r="J11720" s="2">
        <f>VLOOKUP(Oliusala[[#This Row],[tegund]],Tegundir!$B$2:$D$19,3,FALSE)*Oliusala[[#This Row],[magn]]/1000</f>
        <v>24.452685000000002</v>
      </c>
      <c r="K11720">
        <v>2019</v>
      </c>
      <c r="L11720" t="s">
        <v>1955</v>
      </c>
      <c r="M11720" s="144" t="s">
        <v>59</v>
      </c>
    </row>
    <row r="11721" spans="1:15" x14ac:dyDescent="0.2">
      <c r="A11721" t="s">
        <v>57</v>
      </c>
      <c r="B11721" s="144" t="s">
        <v>116</v>
      </c>
      <c r="C11721">
        <v>460</v>
      </c>
      <c r="D11721" t="str">
        <f>VLOOKUP(Oliusala[[#This Row],[postnumer]],Sveitarfelog[#All],4,FALSE)</f>
        <v>Vesturbyggð</v>
      </c>
      <c r="E11721" t="str">
        <f>VLOOKUP(Oliusala[[#This Row],[postnumer]],Sveitarfelog[#All],5,FALSE)</f>
        <v>Vestfirðir</v>
      </c>
      <c r="F11721" t="s">
        <v>25</v>
      </c>
      <c r="G11721" t="s">
        <v>24</v>
      </c>
      <c r="H11721" s="1" t="s">
        <v>60</v>
      </c>
      <c r="I11721" s="1">
        <v>223968</v>
      </c>
      <c r="J11721" s="2">
        <f>VLOOKUP(Oliusala[[#This Row],[tegund]],Tegundir!$B$2:$D$19,3,FALSE)*Oliusala[[#This Row],[magn]]/1000</f>
        <v>193.73232000000002</v>
      </c>
      <c r="K11721">
        <v>2019</v>
      </c>
      <c r="L11721" t="s">
        <v>1955</v>
      </c>
      <c r="M11721" s="144" t="s">
        <v>59</v>
      </c>
    </row>
    <row r="11722" spans="1:15" x14ac:dyDescent="0.2">
      <c r="A11722" t="s">
        <v>68</v>
      </c>
      <c r="B11722" s="144" t="s">
        <v>117</v>
      </c>
      <c r="C11722">
        <v>465</v>
      </c>
      <c r="D11722" t="str">
        <f>VLOOKUP(Oliusala[[#This Row],[postnumer]],Sveitarfelog[#All],4,FALSE)</f>
        <v>Vesturbyggð</v>
      </c>
      <c r="E11722" t="str">
        <f>VLOOKUP(Oliusala[[#This Row],[postnumer]],Sveitarfelog[#All],5,FALSE)</f>
        <v>Vestfirðir</v>
      </c>
      <c r="F11722" t="s">
        <v>25</v>
      </c>
      <c r="G11722" t="s">
        <v>24</v>
      </c>
      <c r="H11722" s="1" t="s">
        <v>60</v>
      </c>
      <c r="I11722" s="1">
        <v>33335</v>
      </c>
      <c r="J11722" s="2">
        <f>VLOOKUP(Oliusala[[#This Row],[tegund]],Tegundir!$B$2:$D$19,3,FALSE)*Oliusala[[#This Row],[magn]]/1000</f>
        <v>28.834775</v>
      </c>
      <c r="K11722">
        <v>2019</v>
      </c>
      <c r="L11722" t="s">
        <v>1955</v>
      </c>
      <c r="M11722" s="144" t="s">
        <v>59</v>
      </c>
    </row>
    <row r="11723" spans="1:15" x14ac:dyDescent="0.2">
      <c r="A11723" t="s">
        <v>83</v>
      </c>
      <c r="B11723" s="144" t="s">
        <v>117</v>
      </c>
      <c r="C11723">
        <v>465</v>
      </c>
      <c r="D11723" t="str">
        <f>VLOOKUP(Oliusala[[#This Row],[postnumer]],Sveitarfelog[#All],4,FALSE)</f>
        <v>Vesturbyggð</v>
      </c>
      <c r="E11723" t="str">
        <f>VLOOKUP(Oliusala[[#This Row],[postnumer]],Sveitarfelog[#All],5,FALSE)</f>
        <v>Vestfirðir</v>
      </c>
      <c r="F11723" t="s">
        <v>25</v>
      </c>
      <c r="G11723" t="s">
        <v>24</v>
      </c>
      <c r="H11723" t="s">
        <v>60</v>
      </c>
      <c r="I11723" s="1">
        <v>64903</v>
      </c>
      <c r="J11723" s="2">
        <f>VLOOKUP(Oliusala[[#This Row],[tegund]],Tegundir!$B$2:$D$19,3,FALSE)*Oliusala[[#This Row],[magn]]/1000</f>
        <v>56.141095</v>
      </c>
      <c r="K11723">
        <v>2019</v>
      </c>
      <c r="L11723" t="s">
        <v>1955</v>
      </c>
      <c r="M11723" s="144" t="s">
        <v>59</v>
      </c>
    </row>
    <row r="11724" spans="1:15" x14ac:dyDescent="0.2">
      <c r="A11724" t="s">
        <v>73</v>
      </c>
      <c r="B11724" s="144" t="s">
        <v>117</v>
      </c>
      <c r="C11724">
        <v>465</v>
      </c>
      <c r="D11724" t="str">
        <f>VLOOKUP(Oliusala[[#This Row],[postnumer]],Sveitarfelog[#All],4,FALSE)</f>
        <v>Vesturbyggð</v>
      </c>
      <c r="E11724" t="str">
        <f>VLOOKUP(Oliusala[[#This Row],[postnumer]],Sveitarfelog[#All],5,FALSE)</f>
        <v>Vestfirðir</v>
      </c>
      <c r="F11724" t="s">
        <v>25</v>
      </c>
      <c r="G11724" t="s">
        <v>24</v>
      </c>
      <c r="H11724" s="1" t="s">
        <v>60</v>
      </c>
      <c r="I11724" s="1">
        <v>29290</v>
      </c>
      <c r="J11724" s="2">
        <f>VLOOKUP(Oliusala[[#This Row],[tegund]],Tegundir!$B$2:$D$19,3,FALSE)*Oliusala[[#This Row],[magn]]/1000</f>
        <v>25.335849999999997</v>
      </c>
      <c r="K11724">
        <v>2019</v>
      </c>
      <c r="L11724" t="s">
        <v>1955</v>
      </c>
      <c r="M11724" s="144" t="s">
        <v>59</v>
      </c>
    </row>
    <row r="11725" spans="1:15" x14ac:dyDescent="0.2">
      <c r="A11725" t="s">
        <v>57</v>
      </c>
      <c r="B11725" s="144" t="s">
        <v>117</v>
      </c>
      <c r="C11725">
        <v>465</v>
      </c>
      <c r="D11725" t="str">
        <f>VLOOKUP(Oliusala[[#This Row],[postnumer]],Sveitarfelog[#All],4,FALSE)</f>
        <v>Vesturbyggð</v>
      </c>
      <c r="E11725" t="str">
        <f>VLOOKUP(Oliusala[[#This Row],[postnumer]],Sveitarfelog[#All],5,FALSE)</f>
        <v>Vestfirðir</v>
      </c>
      <c r="F11725" t="s">
        <v>25</v>
      </c>
      <c r="G11725" t="s">
        <v>24</v>
      </c>
      <c r="H11725" s="1" t="s">
        <v>60</v>
      </c>
      <c r="I11725" s="1">
        <v>465816</v>
      </c>
      <c r="J11725" s="2">
        <f>VLOOKUP(Oliusala[[#This Row],[tegund]],Tegundir!$B$2:$D$19,3,FALSE)*Oliusala[[#This Row],[magn]]/1000</f>
        <v>402.93083999999999</v>
      </c>
      <c r="K11725">
        <v>2019</v>
      </c>
      <c r="L11725" t="s">
        <v>1955</v>
      </c>
      <c r="M11725" s="144" t="s">
        <v>59</v>
      </c>
    </row>
    <row r="11726" spans="1:15" x14ac:dyDescent="0.2">
      <c r="A11726" t="s">
        <v>57</v>
      </c>
      <c r="B11726" s="144" t="s">
        <v>117</v>
      </c>
      <c r="C11726">
        <v>465</v>
      </c>
      <c r="D11726" t="str">
        <f>VLOOKUP(Oliusala[[#This Row],[postnumer]],Sveitarfelog[#All],4,FALSE)</f>
        <v>Vesturbyggð</v>
      </c>
      <c r="E11726" t="str">
        <f>VLOOKUP(Oliusala[[#This Row],[postnumer]],Sveitarfelog[#All],5,FALSE)</f>
        <v>Vestfirðir</v>
      </c>
      <c r="F11726" t="s">
        <v>29</v>
      </c>
      <c r="G11726" t="s">
        <v>24</v>
      </c>
      <c r="H11726" s="1" t="s">
        <v>61</v>
      </c>
      <c r="I11726" s="1">
        <v>40065</v>
      </c>
      <c r="J11726" s="2">
        <f>VLOOKUP(Oliusala[[#This Row],[tegund]],Tegundir!$B$2:$D$19,3,FALSE)*Oliusala[[#This Row],[magn]]/1000</f>
        <v>34.656224999999999</v>
      </c>
      <c r="K11726">
        <v>2019</v>
      </c>
      <c r="L11726" t="s">
        <v>19</v>
      </c>
      <c r="M11726" s="144" t="s">
        <v>62</v>
      </c>
      <c r="O11726" s="144" t="s">
        <v>1998</v>
      </c>
    </row>
    <row r="11727" spans="1:15" x14ac:dyDescent="0.2">
      <c r="A11727" t="s">
        <v>83</v>
      </c>
      <c r="B11727" s="144" t="s">
        <v>83</v>
      </c>
      <c r="C11727">
        <v>400</v>
      </c>
      <c r="D11727" t="str">
        <f>VLOOKUP(Oliusala[[#This Row],[postnumer]],Sveitarfelog[#All],4,FALSE)</f>
        <v>Ísafjarðarbær</v>
      </c>
      <c r="E11727" t="str">
        <f>VLOOKUP(Oliusala[[#This Row],[postnumer]],Sveitarfelog[#All],5,FALSE)</f>
        <v>Vestfirðir</v>
      </c>
      <c r="F11727" t="s">
        <v>25</v>
      </c>
      <c r="G11727" t="s">
        <v>24</v>
      </c>
      <c r="H11727" t="s">
        <v>58</v>
      </c>
      <c r="I11727" s="1">
        <v>514190</v>
      </c>
      <c r="J11727" s="2">
        <f>VLOOKUP(Oliusala[[#This Row],[tegund]],Tegundir!$B$2:$D$19,3,FALSE)*Oliusala[[#This Row],[magn]]/1000</f>
        <v>444.77434999999997</v>
      </c>
      <c r="K11727">
        <v>2019</v>
      </c>
      <c r="L11727" t="s">
        <v>1955</v>
      </c>
      <c r="M11727" s="144" t="s">
        <v>59</v>
      </c>
    </row>
    <row r="11728" spans="1:15" x14ac:dyDescent="0.2">
      <c r="A11728" t="s">
        <v>57</v>
      </c>
      <c r="B11728" s="144" t="s">
        <v>119</v>
      </c>
      <c r="C11728">
        <v>470</v>
      </c>
      <c r="D11728" t="str">
        <f>VLOOKUP(Oliusala[[#This Row],[postnumer]],Sveitarfelog[#All],4,FALSE)</f>
        <v>Ísafjarðarbær</v>
      </c>
      <c r="E11728" t="str">
        <f>VLOOKUP(Oliusala[[#This Row],[postnumer]],Sveitarfelog[#All],5,FALSE)</f>
        <v>Vestfirðir</v>
      </c>
      <c r="F11728" t="s">
        <v>24</v>
      </c>
      <c r="G11728" t="s">
        <v>24</v>
      </c>
      <c r="H11728" s="1" t="s">
        <v>60</v>
      </c>
      <c r="I11728" s="1">
        <v>17748</v>
      </c>
      <c r="J11728" s="2">
        <f>VLOOKUP(Oliusala[[#This Row],[tegund]],Tegundir!$B$2:$D$19,3,FALSE)*Oliusala[[#This Row],[magn]]/1000</f>
        <v>15.35202</v>
      </c>
      <c r="K11728">
        <v>2019</v>
      </c>
      <c r="L11728" t="s">
        <v>18</v>
      </c>
      <c r="M11728" s="144" t="s">
        <v>59</v>
      </c>
    </row>
    <row r="11729" spans="1:15" x14ac:dyDescent="0.2">
      <c r="A11729" t="s">
        <v>63</v>
      </c>
      <c r="B11729" s="144" t="s">
        <v>119</v>
      </c>
      <c r="C11729">
        <v>470</v>
      </c>
      <c r="D11729" t="str">
        <f>VLOOKUP(Oliusala[[#This Row],[postnumer]],Sveitarfelog[#All],4,FALSE)</f>
        <v>Ísafjarðarbær</v>
      </c>
      <c r="E11729" t="str">
        <f>VLOOKUP(Oliusala[[#This Row],[postnumer]],Sveitarfelog[#All],5,FALSE)</f>
        <v>Vestfirðir</v>
      </c>
      <c r="F11729" t="s">
        <v>24</v>
      </c>
      <c r="G11729" t="s">
        <v>24</v>
      </c>
      <c r="H11729" t="s">
        <v>58</v>
      </c>
      <c r="I11729" s="1">
        <v>212927</v>
      </c>
      <c r="J11729" s="2">
        <f>VLOOKUP(Oliusala[[#This Row],[tegund]],Tegundir!$B$2:$D$19,3,FALSE)*Oliusala[[#This Row],[magn]]/1000</f>
        <v>184.18185500000001</v>
      </c>
      <c r="K11729">
        <v>2019</v>
      </c>
      <c r="L11729" t="s">
        <v>18</v>
      </c>
      <c r="M11729" s="144" t="s">
        <v>59</v>
      </c>
    </row>
    <row r="11730" spans="1:15" x14ac:dyDescent="0.2">
      <c r="A11730" t="s">
        <v>83</v>
      </c>
      <c r="B11730" s="144" t="s">
        <v>83</v>
      </c>
      <c r="C11730">
        <v>400</v>
      </c>
      <c r="D11730" t="str">
        <f>VLOOKUP(Oliusala[[#This Row],[postnumer]],Sveitarfelog[#All],4,FALSE)</f>
        <v>Ísafjarðarbær</v>
      </c>
      <c r="E11730" t="str">
        <f>VLOOKUP(Oliusala[[#This Row],[postnumer]],Sveitarfelog[#All],5,FALSE)</f>
        <v>Vestfirðir</v>
      </c>
      <c r="F11730" t="s">
        <v>25</v>
      </c>
      <c r="G11730" t="s">
        <v>24</v>
      </c>
      <c r="H11730" t="s">
        <v>60</v>
      </c>
      <c r="I11730" s="1">
        <v>2543</v>
      </c>
      <c r="J11730" s="2">
        <f>VLOOKUP(Oliusala[[#This Row],[tegund]],Tegundir!$B$2:$D$19,3,FALSE)*Oliusala[[#This Row],[magn]]/1000</f>
        <v>2.1996950000000002</v>
      </c>
      <c r="K11730">
        <v>2019</v>
      </c>
      <c r="L11730" t="s">
        <v>1955</v>
      </c>
      <c r="M11730" s="144" t="s">
        <v>59</v>
      </c>
    </row>
    <row r="11731" spans="1:15" x14ac:dyDescent="0.2">
      <c r="A11731" t="s">
        <v>57</v>
      </c>
      <c r="B11731" s="144" t="s">
        <v>83</v>
      </c>
      <c r="C11731">
        <v>400</v>
      </c>
      <c r="D11731" t="str">
        <f>VLOOKUP(Oliusala[[#This Row],[postnumer]],Sveitarfelog[#All],4,FALSE)</f>
        <v>Ísafjarðarbær</v>
      </c>
      <c r="E11731" t="str">
        <f>VLOOKUP(Oliusala[[#This Row],[postnumer]],Sveitarfelog[#All],5,FALSE)</f>
        <v>Vestfirðir</v>
      </c>
      <c r="F11731" t="s">
        <v>25</v>
      </c>
      <c r="G11731" t="s">
        <v>24</v>
      </c>
      <c r="H11731" s="1" t="s">
        <v>60</v>
      </c>
      <c r="I11731" s="1">
        <v>44458</v>
      </c>
      <c r="J11731" s="2">
        <f>VLOOKUP(Oliusala[[#This Row],[tegund]],Tegundir!$B$2:$D$19,3,FALSE)*Oliusala[[#This Row],[magn]]/1000</f>
        <v>38.45617</v>
      </c>
      <c r="K11731">
        <v>2019</v>
      </c>
      <c r="L11731" t="s">
        <v>1955</v>
      </c>
      <c r="M11731" s="144" t="s">
        <v>59</v>
      </c>
    </row>
    <row r="11732" spans="1:15" x14ac:dyDescent="0.2">
      <c r="A11732" t="s">
        <v>63</v>
      </c>
      <c r="B11732" s="144" t="s">
        <v>83</v>
      </c>
      <c r="C11732">
        <v>400</v>
      </c>
      <c r="D11732" t="str">
        <f>VLOOKUP(Oliusala[[#This Row],[postnumer]],Sveitarfelog[#All],4,FALSE)</f>
        <v>Ísafjarðarbær</v>
      </c>
      <c r="E11732" t="str">
        <f>VLOOKUP(Oliusala[[#This Row],[postnumer]],Sveitarfelog[#All],5,FALSE)</f>
        <v>Vestfirðir</v>
      </c>
      <c r="F11732" t="s">
        <v>25</v>
      </c>
      <c r="G11732" t="s">
        <v>24</v>
      </c>
      <c r="H11732" t="s">
        <v>58</v>
      </c>
      <c r="I11732" s="1">
        <v>94579</v>
      </c>
      <c r="J11732" s="2">
        <f>VLOOKUP(Oliusala[[#This Row],[tegund]],Tegundir!$B$2:$D$19,3,FALSE)*Oliusala[[#This Row],[magn]]/1000</f>
        <v>81.810835000000012</v>
      </c>
      <c r="K11732">
        <v>2019</v>
      </c>
      <c r="L11732" t="s">
        <v>1955</v>
      </c>
      <c r="M11732" s="144" t="s">
        <v>59</v>
      </c>
    </row>
    <row r="11733" spans="1:15" x14ac:dyDescent="0.2">
      <c r="A11733" t="s">
        <v>63</v>
      </c>
      <c r="B11733" s="144" t="s">
        <v>83</v>
      </c>
      <c r="C11733">
        <v>400</v>
      </c>
      <c r="D11733" t="str">
        <f>VLOOKUP(Oliusala[[#This Row],[postnumer]],Sveitarfelog[#All],4,FALSE)</f>
        <v>Ísafjarðarbær</v>
      </c>
      <c r="E11733" t="str">
        <f>VLOOKUP(Oliusala[[#This Row],[postnumer]],Sveitarfelog[#All],5,FALSE)</f>
        <v>Vestfirðir</v>
      </c>
      <c r="F11733" t="s">
        <v>25</v>
      </c>
      <c r="G11733" t="s">
        <v>24</v>
      </c>
      <c r="H11733" t="s">
        <v>58</v>
      </c>
      <c r="I11733" s="1">
        <v>30656</v>
      </c>
      <c r="J11733" s="2">
        <f>VLOOKUP(Oliusala[[#This Row],[tegund]],Tegundir!$B$2:$D$19,3,FALSE)*Oliusala[[#This Row],[magn]]/1000</f>
        <v>26.517439999999997</v>
      </c>
      <c r="K11733">
        <v>2019</v>
      </c>
      <c r="L11733" t="s">
        <v>1955</v>
      </c>
      <c r="M11733" s="144" t="s">
        <v>59</v>
      </c>
    </row>
    <row r="11734" spans="1:15" x14ac:dyDescent="0.2">
      <c r="A11734" t="s">
        <v>83</v>
      </c>
      <c r="B11734" s="144" t="s">
        <v>112</v>
      </c>
      <c r="C11734">
        <v>425</v>
      </c>
      <c r="D11734" t="str">
        <f>VLOOKUP(Oliusala[[#This Row],[postnumer]],Sveitarfelog[#All],4,FALSE)</f>
        <v>Ísafjarðarbær</v>
      </c>
      <c r="E11734" t="str">
        <f>VLOOKUP(Oliusala[[#This Row],[postnumer]],Sveitarfelog[#All],5,FALSE)</f>
        <v>Vestfirðir</v>
      </c>
      <c r="F11734" t="s">
        <v>25</v>
      </c>
      <c r="G11734" t="s">
        <v>24</v>
      </c>
      <c r="H11734" s="1" t="s">
        <v>60</v>
      </c>
      <c r="I11734" s="1">
        <v>48251</v>
      </c>
      <c r="J11734" s="2">
        <f>VLOOKUP(Oliusala[[#This Row],[tegund]],Tegundir!$B$2:$D$19,3,FALSE)*Oliusala[[#This Row],[magn]]/1000</f>
        <v>41.737114999999996</v>
      </c>
      <c r="K11734">
        <v>2019</v>
      </c>
      <c r="L11734" t="s">
        <v>19</v>
      </c>
      <c r="M11734" s="144" t="s">
        <v>59</v>
      </c>
      <c r="O11734" s="144" t="s">
        <v>1997</v>
      </c>
    </row>
    <row r="11735" spans="1:15" x14ac:dyDescent="0.2">
      <c r="A11735" t="s">
        <v>57</v>
      </c>
      <c r="B11735" s="144" t="s">
        <v>112</v>
      </c>
      <c r="C11735">
        <v>425</v>
      </c>
      <c r="D11735" t="str">
        <f>VLOOKUP(Oliusala[[#This Row],[postnumer]],Sveitarfelog[#All],4,FALSE)</f>
        <v>Ísafjarðarbær</v>
      </c>
      <c r="E11735" t="str">
        <f>VLOOKUP(Oliusala[[#This Row],[postnumer]],Sveitarfelog[#All],5,FALSE)</f>
        <v>Vestfirðir</v>
      </c>
      <c r="F11735" t="s">
        <v>25</v>
      </c>
      <c r="G11735" t="s">
        <v>24</v>
      </c>
      <c r="H11735" s="1" t="s">
        <v>60</v>
      </c>
      <c r="I11735" s="1">
        <v>97240</v>
      </c>
      <c r="J11735" s="2">
        <f>VLOOKUP(Oliusala[[#This Row],[tegund]],Tegundir!$B$2:$D$19,3,FALSE)*Oliusala[[#This Row],[magn]]/1000</f>
        <v>84.1126</v>
      </c>
      <c r="K11735">
        <v>2019</v>
      </c>
      <c r="L11735" t="s">
        <v>19</v>
      </c>
      <c r="M11735" s="144" t="s">
        <v>59</v>
      </c>
      <c r="O11735" s="144" t="s">
        <v>1997</v>
      </c>
    </row>
    <row r="11736" spans="1:15" x14ac:dyDescent="0.2">
      <c r="A11736" t="s">
        <v>63</v>
      </c>
      <c r="B11736" s="144" t="s">
        <v>112</v>
      </c>
      <c r="C11736">
        <v>425</v>
      </c>
      <c r="D11736" t="str">
        <f>VLOOKUP(Oliusala[[#This Row],[postnumer]],Sveitarfelog[#All],4,FALSE)</f>
        <v>Ísafjarðarbær</v>
      </c>
      <c r="E11736" t="str">
        <f>VLOOKUP(Oliusala[[#This Row],[postnumer]],Sveitarfelog[#All],5,FALSE)</f>
        <v>Vestfirðir</v>
      </c>
      <c r="F11736" t="s">
        <v>25</v>
      </c>
      <c r="G11736" t="s">
        <v>24</v>
      </c>
      <c r="H11736" s="1" t="s">
        <v>58</v>
      </c>
      <c r="I11736" s="1">
        <v>6918</v>
      </c>
      <c r="J11736" s="2">
        <f>VLOOKUP(Oliusala[[#This Row],[tegund]],Tegundir!$B$2:$D$19,3,FALSE)*Oliusala[[#This Row],[magn]]/1000</f>
        <v>5.98407</v>
      </c>
      <c r="K11736">
        <v>2019</v>
      </c>
      <c r="L11736" t="s">
        <v>19</v>
      </c>
      <c r="M11736" s="144" t="s">
        <v>59</v>
      </c>
      <c r="O11736" s="144" t="s">
        <v>1997</v>
      </c>
    </row>
    <row r="11737" spans="1:15" x14ac:dyDescent="0.2">
      <c r="A11737" t="s">
        <v>83</v>
      </c>
      <c r="B11737" s="144" t="s">
        <v>113</v>
      </c>
      <c r="C11737">
        <v>430</v>
      </c>
      <c r="D11737" t="str">
        <f>VLOOKUP(Oliusala[[#This Row],[postnumer]],Sveitarfelog[#All],4,FALSE)</f>
        <v>Ísafjarðarbær</v>
      </c>
      <c r="E11737" t="str">
        <f>VLOOKUP(Oliusala[[#This Row],[postnumer]],Sveitarfelog[#All],5,FALSE)</f>
        <v>Vestfirðir</v>
      </c>
      <c r="F11737" t="s">
        <v>25</v>
      </c>
      <c r="G11737" t="s">
        <v>24</v>
      </c>
      <c r="H11737" t="s">
        <v>60</v>
      </c>
      <c r="I11737" s="1">
        <v>140467</v>
      </c>
      <c r="J11737" s="2">
        <f>VLOOKUP(Oliusala[[#This Row],[tegund]],Tegundir!$B$2:$D$19,3,FALSE)*Oliusala[[#This Row],[magn]]/1000</f>
        <v>121.503955</v>
      </c>
      <c r="K11737">
        <v>2019</v>
      </c>
      <c r="L11737" t="s">
        <v>19</v>
      </c>
      <c r="M11737" s="144" t="s">
        <v>59</v>
      </c>
      <c r="O11737" s="144" t="s">
        <v>1997</v>
      </c>
    </row>
    <row r="11738" spans="1:15" x14ac:dyDescent="0.2">
      <c r="A11738" t="s">
        <v>57</v>
      </c>
      <c r="B11738" s="144" t="s">
        <v>113</v>
      </c>
      <c r="C11738">
        <v>430</v>
      </c>
      <c r="D11738" t="str">
        <f>VLOOKUP(Oliusala[[#This Row],[postnumer]],Sveitarfelog[#All],4,FALSE)</f>
        <v>Ísafjarðarbær</v>
      </c>
      <c r="E11738" t="str">
        <f>VLOOKUP(Oliusala[[#This Row],[postnumer]],Sveitarfelog[#All],5,FALSE)</f>
        <v>Vestfirðir</v>
      </c>
      <c r="F11738" t="s">
        <v>25</v>
      </c>
      <c r="G11738" t="s">
        <v>24</v>
      </c>
      <c r="H11738" s="1" t="s">
        <v>60</v>
      </c>
      <c r="I11738" s="1">
        <v>201267</v>
      </c>
      <c r="J11738" s="2">
        <f>VLOOKUP(Oliusala[[#This Row],[tegund]],Tegundir!$B$2:$D$19,3,FALSE)*Oliusala[[#This Row],[magn]]/1000</f>
        <v>174.09595499999998</v>
      </c>
      <c r="K11738">
        <v>2019</v>
      </c>
      <c r="L11738" t="s">
        <v>19</v>
      </c>
      <c r="M11738" s="144" t="s">
        <v>59</v>
      </c>
      <c r="O11738" s="144" t="s">
        <v>1997</v>
      </c>
    </row>
    <row r="11739" spans="1:15" x14ac:dyDescent="0.2">
      <c r="A11739" t="s">
        <v>83</v>
      </c>
      <c r="B11739" s="144" t="s">
        <v>119</v>
      </c>
      <c r="C11739">
        <v>470</v>
      </c>
      <c r="D11739" t="str">
        <f>VLOOKUP(Oliusala[[#This Row],[postnumer]],Sveitarfelog[#All],4,FALSE)</f>
        <v>Ísafjarðarbær</v>
      </c>
      <c r="E11739" t="str">
        <f>VLOOKUP(Oliusala[[#This Row],[postnumer]],Sveitarfelog[#All],5,FALSE)</f>
        <v>Vestfirðir</v>
      </c>
      <c r="F11739" t="s">
        <v>25</v>
      </c>
      <c r="G11739" t="s">
        <v>24</v>
      </c>
      <c r="H11739" s="1" t="s">
        <v>60</v>
      </c>
      <c r="I11739" s="1">
        <v>112926</v>
      </c>
      <c r="J11739" s="2">
        <f>VLOOKUP(Oliusala[[#This Row],[tegund]],Tegundir!$B$2:$D$19,3,FALSE)*Oliusala[[#This Row],[magn]]/1000</f>
        <v>97.680990000000008</v>
      </c>
      <c r="K11739">
        <v>2019</v>
      </c>
      <c r="L11739" t="s">
        <v>19</v>
      </c>
      <c r="M11739" s="144" t="s">
        <v>59</v>
      </c>
      <c r="O11739" s="144" t="s">
        <v>1997</v>
      </c>
    </row>
    <row r="11740" spans="1:15" x14ac:dyDescent="0.2">
      <c r="A11740" t="s">
        <v>57</v>
      </c>
      <c r="B11740" s="144" t="s">
        <v>119</v>
      </c>
      <c r="C11740">
        <v>470</v>
      </c>
      <c r="D11740" t="str">
        <f>VLOOKUP(Oliusala[[#This Row],[postnumer]],Sveitarfelog[#All],4,FALSE)</f>
        <v>Ísafjarðarbær</v>
      </c>
      <c r="E11740" t="str">
        <f>VLOOKUP(Oliusala[[#This Row],[postnumer]],Sveitarfelog[#All],5,FALSE)</f>
        <v>Vestfirðir</v>
      </c>
      <c r="F11740" t="s">
        <v>25</v>
      </c>
      <c r="G11740" t="s">
        <v>24</v>
      </c>
      <c r="H11740" s="1" t="s">
        <v>60</v>
      </c>
      <c r="I11740" s="1">
        <v>921599</v>
      </c>
      <c r="J11740" s="2">
        <f>VLOOKUP(Oliusala[[#This Row],[tegund]],Tegundir!$B$2:$D$19,3,FALSE)*Oliusala[[#This Row],[magn]]/1000</f>
        <v>797.18313499999999</v>
      </c>
      <c r="K11740">
        <v>2019</v>
      </c>
      <c r="L11740" t="s">
        <v>19</v>
      </c>
      <c r="M11740" s="144" t="s">
        <v>59</v>
      </c>
      <c r="O11740" s="144" t="s">
        <v>1997</v>
      </c>
    </row>
    <row r="11741" spans="1:15" x14ac:dyDescent="0.2">
      <c r="A11741" t="s">
        <v>63</v>
      </c>
      <c r="B11741" s="144" t="s">
        <v>120</v>
      </c>
      <c r="C11741">
        <v>500</v>
      </c>
      <c r="D11741" t="str">
        <f>VLOOKUP(Oliusala[[#This Row],[postnumer]],Sveitarfelog[#All],4,FALSE)</f>
        <v>Húnaþing vestra</v>
      </c>
      <c r="E11741" t="str">
        <f>VLOOKUP(Oliusala[[#This Row],[postnumer]],Sveitarfelog[#All],5,FALSE)</f>
        <v>Norðurland vestra</v>
      </c>
      <c r="F11741" t="s">
        <v>24</v>
      </c>
      <c r="G11741" t="s">
        <v>24</v>
      </c>
      <c r="H11741" t="s">
        <v>58</v>
      </c>
      <c r="I11741" s="1">
        <v>1197754</v>
      </c>
      <c r="J11741" s="2">
        <f>VLOOKUP(Oliusala[[#This Row],[tegund]],Tegundir!$B$2:$D$19,3,FALSE)*Oliusala[[#This Row],[magn]]/1000</f>
        <v>1036.0572099999999</v>
      </c>
      <c r="K11741">
        <v>2019</v>
      </c>
      <c r="L11741" t="s">
        <v>18</v>
      </c>
      <c r="M11741" s="144" t="s">
        <v>59</v>
      </c>
    </row>
    <row r="11742" spans="1:15" x14ac:dyDescent="0.2">
      <c r="A11742" t="s">
        <v>57</v>
      </c>
      <c r="B11742" s="144" t="s">
        <v>120</v>
      </c>
      <c r="C11742">
        <v>500</v>
      </c>
      <c r="D11742" t="str">
        <f>VLOOKUP(Oliusala[[#This Row],[postnumer]],Sveitarfelog[#All],4,FALSE)</f>
        <v>Húnaþing vestra</v>
      </c>
      <c r="E11742" t="str">
        <f>VLOOKUP(Oliusala[[#This Row],[postnumer]],Sveitarfelog[#All],5,FALSE)</f>
        <v>Norðurland vestra</v>
      </c>
      <c r="F11742" t="s">
        <v>25</v>
      </c>
      <c r="G11742" t="s">
        <v>24</v>
      </c>
      <c r="H11742" s="1" t="s">
        <v>60</v>
      </c>
      <c r="I11742" s="1">
        <v>77981</v>
      </c>
      <c r="J11742" s="2">
        <f>VLOOKUP(Oliusala[[#This Row],[tegund]],Tegundir!$B$2:$D$19,3,FALSE)*Oliusala[[#This Row],[magn]]/1000</f>
        <v>67.453564999999998</v>
      </c>
      <c r="K11742">
        <v>2019</v>
      </c>
      <c r="L11742" t="s">
        <v>1955</v>
      </c>
      <c r="M11742" s="144" t="s">
        <v>59</v>
      </c>
    </row>
    <row r="11743" spans="1:15" x14ac:dyDescent="0.2">
      <c r="A11743" t="s">
        <v>122</v>
      </c>
      <c r="B11743" s="144" t="s">
        <v>120</v>
      </c>
      <c r="C11743">
        <v>500</v>
      </c>
      <c r="D11743" t="str">
        <f>VLOOKUP(Oliusala[[#This Row],[postnumer]],Sveitarfelog[#All],4,FALSE)</f>
        <v>Húnaþing vestra</v>
      </c>
      <c r="E11743" t="str">
        <f>VLOOKUP(Oliusala[[#This Row],[postnumer]],Sveitarfelog[#All],5,FALSE)</f>
        <v>Norðurland vestra</v>
      </c>
      <c r="F11743" t="s">
        <v>25</v>
      </c>
      <c r="G11743" t="s">
        <v>24</v>
      </c>
      <c r="H11743" t="s">
        <v>60</v>
      </c>
      <c r="I11743" s="1">
        <v>120944</v>
      </c>
      <c r="J11743" s="2">
        <f>VLOOKUP(Oliusala[[#This Row],[tegund]],Tegundir!$B$2:$D$19,3,FALSE)*Oliusala[[#This Row],[magn]]/1000</f>
        <v>104.61655999999999</v>
      </c>
      <c r="K11743">
        <v>2019</v>
      </c>
      <c r="L11743" t="s">
        <v>1955</v>
      </c>
      <c r="M11743" s="144" t="s">
        <v>59</v>
      </c>
    </row>
    <row r="11744" spans="1:15" x14ac:dyDescent="0.2">
      <c r="A11744" t="s">
        <v>63</v>
      </c>
      <c r="B11744" s="144" t="s">
        <v>120</v>
      </c>
      <c r="C11744">
        <v>500</v>
      </c>
      <c r="D11744" t="str">
        <f>VLOOKUP(Oliusala[[#This Row],[postnumer]],Sveitarfelog[#All],4,FALSE)</f>
        <v>Húnaþing vestra</v>
      </c>
      <c r="E11744" t="str">
        <f>VLOOKUP(Oliusala[[#This Row],[postnumer]],Sveitarfelog[#All],5,FALSE)</f>
        <v>Norðurland vestra</v>
      </c>
      <c r="F11744" t="s">
        <v>25</v>
      </c>
      <c r="G11744" t="s">
        <v>24</v>
      </c>
      <c r="H11744" t="s">
        <v>58</v>
      </c>
      <c r="I11744" s="1">
        <v>26303</v>
      </c>
      <c r="J11744" s="2">
        <f>VLOOKUP(Oliusala[[#This Row],[tegund]],Tegundir!$B$2:$D$19,3,FALSE)*Oliusala[[#This Row],[magn]]/1000</f>
        <v>22.752095000000001</v>
      </c>
      <c r="K11744">
        <v>2019</v>
      </c>
      <c r="L11744" t="s">
        <v>1955</v>
      </c>
      <c r="M11744" s="144" t="s">
        <v>59</v>
      </c>
    </row>
    <row r="11745" spans="1:15" x14ac:dyDescent="0.2">
      <c r="A11745" t="s">
        <v>57</v>
      </c>
      <c r="B11745" s="144" t="s">
        <v>123</v>
      </c>
      <c r="C11745">
        <v>510</v>
      </c>
      <c r="D11745" t="str">
        <f>VLOOKUP(Oliusala[[#This Row],[postnumer]],Sveitarfelog[#All],4,FALSE)</f>
        <v>Árneshreppur,Kaldrananeshreppur,Strandabyggð</v>
      </c>
      <c r="E11745" t="str">
        <f>VLOOKUP(Oliusala[[#This Row],[postnumer]],Sveitarfelog[#All],5,FALSE)</f>
        <v>Vestfirðir</v>
      </c>
      <c r="F11745" t="s">
        <v>24</v>
      </c>
      <c r="G11745" t="s">
        <v>24</v>
      </c>
      <c r="H11745" s="1" t="s">
        <v>60</v>
      </c>
      <c r="I11745" s="1">
        <v>1079</v>
      </c>
      <c r="J11745" s="2">
        <f>VLOOKUP(Oliusala[[#This Row],[tegund]],Tegundir!$B$2:$D$19,3,FALSE)*Oliusala[[#This Row],[magn]]/1000</f>
        <v>0.93333500000000003</v>
      </c>
      <c r="K11745">
        <v>2019</v>
      </c>
      <c r="L11745" t="s">
        <v>18</v>
      </c>
      <c r="M11745" s="144" t="s">
        <v>59</v>
      </c>
    </row>
    <row r="11746" spans="1:15" x14ac:dyDescent="0.2">
      <c r="A11746" t="s">
        <v>57</v>
      </c>
      <c r="B11746" s="144" t="s">
        <v>124</v>
      </c>
      <c r="C11746">
        <v>510</v>
      </c>
      <c r="D11746" t="str">
        <f>VLOOKUP(Oliusala[[#This Row],[postnumer]],Sveitarfelog[#All],4,FALSE)</f>
        <v>Árneshreppur,Kaldrananeshreppur,Strandabyggð</v>
      </c>
      <c r="E11746" t="str">
        <f>VLOOKUP(Oliusala[[#This Row],[postnumer]],Sveitarfelog[#All],5,FALSE)</f>
        <v>Vestfirðir</v>
      </c>
      <c r="F11746" t="s">
        <v>24</v>
      </c>
      <c r="G11746" t="s">
        <v>24</v>
      </c>
      <c r="H11746" s="1" t="s">
        <v>60</v>
      </c>
      <c r="I11746" s="1">
        <v>2564</v>
      </c>
      <c r="J11746" s="2">
        <f>VLOOKUP(Oliusala[[#This Row],[tegund]],Tegundir!$B$2:$D$19,3,FALSE)*Oliusala[[#This Row],[magn]]/1000</f>
        <v>2.2178599999999999</v>
      </c>
      <c r="K11746">
        <v>2019</v>
      </c>
      <c r="L11746" t="s">
        <v>18</v>
      </c>
      <c r="M11746" s="144" t="s">
        <v>59</v>
      </c>
    </row>
    <row r="11747" spans="1:15" x14ac:dyDescent="0.2">
      <c r="A11747" t="s">
        <v>63</v>
      </c>
      <c r="B11747" s="144" t="s">
        <v>123</v>
      </c>
      <c r="C11747">
        <v>510</v>
      </c>
      <c r="D11747" t="str">
        <f>VLOOKUP(Oliusala[[#This Row],[postnumer]],Sveitarfelog[#All],4,FALSE)</f>
        <v>Árneshreppur,Kaldrananeshreppur,Strandabyggð</v>
      </c>
      <c r="E11747" t="str">
        <f>VLOOKUP(Oliusala[[#This Row],[postnumer]],Sveitarfelog[#All],5,FALSE)</f>
        <v>Vestfirðir</v>
      </c>
      <c r="F11747" t="s">
        <v>24</v>
      </c>
      <c r="G11747" t="s">
        <v>24</v>
      </c>
      <c r="H11747" s="1" t="s">
        <v>58</v>
      </c>
      <c r="I11747" s="1">
        <v>824876</v>
      </c>
      <c r="J11747" s="2">
        <f>VLOOKUP(Oliusala[[#This Row],[tegund]],Tegundir!$B$2:$D$19,3,FALSE)*Oliusala[[#This Row],[magn]]/1000</f>
        <v>713.51774</v>
      </c>
      <c r="K11747">
        <v>2019</v>
      </c>
      <c r="L11747" t="s">
        <v>18</v>
      </c>
      <c r="M11747" s="144" t="s">
        <v>59</v>
      </c>
    </row>
    <row r="11748" spans="1:15" x14ac:dyDescent="0.2">
      <c r="A11748" t="s">
        <v>63</v>
      </c>
      <c r="B11748" s="144" t="s">
        <v>124</v>
      </c>
      <c r="C11748">
        <v>510</v>
      </c>
      <c r="D11748" t="str">
        <f>VLOOKUP(Oliusala[[#This Row],[postnumer]],Sveitarfelog[#All],4,FALSE)</f>
        <v>Árneshreppur,Kaldrananeshreppur,Strandabyggð</v>
      </c>
      <c r="E11748" t="str">
        <f>VLOOKUP(Oliusala[[#This Row],[postnumer]],Sveitarfelog[#All],5,FALSE)</f>
        <v>Vestfirðir</v>
      </c>
      <c r="F11748" t="s">
        <v>24</v>
      </c>
      <c r="G11748" t="s">
        <v>24</v>
      </c>
      <c r="H11748" s="1" t="s">
        <v>58</v>
      </c>
      <c r="I11748" s="1">
        <v>30442</v>
      </c>
      <c r="J11748" s="2">
        <f>VLOOKUP(Oliusala[[#This Row],[tegund]],Tegundir!$B$2:$D$19,3,FALSE)*Oliusala[[#This Row],[magn]]/1000</f>
        <v>26.332329999999999</v>
      </c>
      <c r="K11748">
        <v>2019</v>
      </c>
      <c r="L11748" t="s">
        <v>18</v>
      </c>
      <c r="M11748" s="144" t="s">
        <v>59</v>
      </c>
    </row>
    <row r="11749" spans="1:15" x14ac:dyDescent="0.2">
      <c r="A11749" t="s">
        <v>63</v>
      </c>
      <c r="B11749" s="144" t="s">
        <v>123</v>
      </c>
      <c r="C11749">
        <v>510</v>
      </c>
      <c r="D11749" t="str">
        <f>VLOOKUP(Oliusala[[#This Row],[postnumer]],Sveitarfelog[#All],4,FALSE)</f>
        <v>Árneshreppur,Kaldrananeshreppur,Strandabyggð</v>
      </c>
      <c r="E11749" t="str">
        <f>VLOOKUP(Oliusala[[#This Row],[postnumer]],Sveitarfelog[#All],5,FALSE)</f>
        <v>Vestfirðir</v>
      </c>
      <c r="F11749" t="s">
        <v>25</v>
      </c>
      <c r="G11749" t="s">
        <v>24</v>
      </c>
      <c r="H11749" t="s">
        <v>58</v>
      </c>
      <c r="I11749" s="1">
        <v>93127</v>
      </c>
      <c r="J11749" s="2">
        <f>VLOOKUP(Oliusala[[#This Row],[tegund]],Tegundir!$B$2:$D$19,3,FALSE)*Oliusala[[#This Row],[magn]]/1000</f>
        <v>80.554854999999989</v>
      </c>
      <c r="K11749">
        <v>2019</v>
      </c>
      <c r="L11749" t="s">
        <v>18</v>
      </c>
      <c r="M11749" s="144" t="s">
        <v>59</v>
      </c>
    </row>
    <row r="11750" spans="1:15" x14ac:dyDescent="0.2">
      <c r="A11750" t="s">
        <v>66</v>
      </c>
      <c r="B11750" s="144" t="s">
        <v>125</v>
      </c>
      <c r="C11750">
        <v>520</v>
      </c>
      <c r="D11750" t="str">
        <f>VLOOKUP(Oliusala[[#This Row],[postnumer]],Sveitarfelog[#All],4,FALSE)</f>
        <v>Árneshreppur,Kaldrananeshreppur,Strandabyggð</v>
      </c>
      <c r="E11750" t="str">
        <f>VLOOKUP(Oliusala[[#This Row],[postnumer]],Sveitarfelog[#All],5,FALSE)</f>
        <v>Vestfirðir</v>
      </c>
      <c r="F11750" t="s">
        <v>29</v>
      </c>
      <c r="G11750" t="s">
        <v>24</v>
      </c>
      <c r="H11750" t="s">
        <v>60</v>
      </c>
      <c r="I11750" s="1">
        <v>5566</v>
      </c>
      <c r="J11750" s="2">
        <f>VLOOKUP(Oliusala[[#This Row],[tegund]],Tegundir!$B$2:$D$19,3,FALSE)*Oliusala[[#This Row],[magn]]/1000</f>
        <v>4.8145899999999999</v>
      </c>
      <c r="K11750">
        <v>2019</v>
      </c>
      <c r="L11750" t="s">
        <v>19</v>
      </c>
      <c r="M11750" s="144" t="s">
        <v>59</v>
      </c>
      <c r="O11750" s="144" t="s">
        <v>1998</v>
      </c>
    </row>
    <row r="11751" spans="1:15" x14ac:dyDescent="0.2">
      <c r="A11751" t="s">
        <v>57</v>
      </c>
      <c r="B11751" s="144" t="s">
        <v>125</v>
      </c>
      <c r="C11751">
        <v>520</v>
      </c>
      <c r="D11751" t="str">
        <f>VLOOKUP(Oliusala[[#This Row],[postnumer]],Sveitarfelog[#All],4,FALSE)</f>
        <v>Árneshreppur,Kaldrananeshreppur,Strandabyggð</v>
      </c>
      <c r="E11751" t="str">
        <f>VLOOKUP(Oliusala[[#This Row],[postnumer]],Sveitarfelog[#All],5,FALSE)</f>
        <v>Vestfirðir</v>
      </c>
      <c r="F11751" t="s">
        <v>29</v>
      </c>
      <c r="G11751" t="s">
        <v>24</v>
      </c>
      <c r="H11751" s="1" t="s">
        <v>60</v>
      </c>
      <c r="I11751" s="1">
        <v>17368</v>
      </c>
      <c r="J11751" s="2">
        <f>VLOOKUP(Oliusala[[#This Row],[tegund]],Tegundir!$B$2:$D$19,3,FALSE)*Oliusala[[#This Row],[magn]]/1000</f>
        <v>15.02332</v>
      </c>
      <c r="K11751">
        <v>2019</v>
      </c>
      <c r="L11751" t="s">
        <v>19</v>
      </c>
      <c r="M11751" s="144" t="s">
        <v>59</v>
      </c>
      <c r="O11751" s="144" t="s">
        <v>1998</v>
      </c>
    </row>
    <row r="11752" spans="1:15" x14ac:dyDescent="0.2">
      <c r="A11752" t="s">
        <v>63</v>
      </c>
      <c r="B11752" s="144" t="s">
        <v>125</v>
      </c>
      <c r="C11752">
        <v>520</v>
      </c>
      <c r="D11752" t="str">
        <f>VLOOKUP(Oliusala[[#This Row],[postnumer]],Sveitarfelog[#All],4,FALSE)</f>
        <v>Árneshreppur,Kaldrananeshreppur,Strandabyggð</v>
      </c>
      <c r="E11752" t="str">
        <f>VLOOKUP(Oliusala[[#This Row],[postnumer]],Sveitarfelog[#All],5,FALSE)</f>
        <v>Vestfirðir</v>
      </c>
      <c r="F11752" t="s">
        <v>24</v>
      </c>
      <c r="G11752" t="s">
        <v>24</v>
      </c>
      <c r="H11752" t="s">
        <v>58</v>
      </c>
      <c r="I11752" s="1">
        <v>56067</v>
      </c>
      <c r="J11752" s="2">
        <f>VLOOKUP(Oliusala[[#This Row],[tegund]],Tegundir!$B$2:$D$19,3,FALSE)*Oliusala[[#This Row],[magn]]/1000</f>
        <v>48.497955000000005</v>
      </c>
      <c r="K11752">
        <v>2019</v>
      </c>
      <c r="L11752" t="s">
        <v>18</v>
      </c>
      <c r="M11752" s="144" t="s">
        <v>59</v>
      </c>
    </row>
    <row r="11753" spans="1:15" x14ac:dyDescent="0.2">
      <c r="A11753" t="s">
        <v>83</v>
      </c>
      <c r="B11753" s="144" t="s">
        <v>123</v>
      </c>
      <c r="C11753">
        <v>510</v>
      </c>
      <c r="D11753" t="str">
        <f>VLOOKUP(Oliusala[[#This Row],[postnumer]],Sveitarfelog[#All],4,FALSE)</f>
        <v>Árneshreppur,Kaldrananeshreppur,Strandabyggð</v>
      </c>
      <c r="E11753" t="str">
        <f>VLOOKUP(Oliusala[[#This Row],[postnumer]],Sveitarfelog[#All],5,FALSE)</f>
        <v>Vestfirðir</v>
      </c>
      <c r="F11753" t="s">
        <v>25</v>
      </c>
      <c r="G11753" t="s">
        <v>24</v>
      </c>
      <c r="H11753" s="1" t="s">
        <v>60</v>
      </c>
      <c r="I11753" s="1">
        <v>14459</v>
      </c>
      <c r="J11753" s="2">
        <f>VLOOKUP(Oliusala[[#This Row],[tegund]],Tegundir!$B$2:$D$19,3,FALSE)*Oliusala[[#This Row],[magn]]/1000</f>
        <v>12.507035</v>
      </c>
      <c r="K11753">
        <v>2019</v>
      </c>
      <c r="L11753" t="s">
        <v>1955</v>
      </c>
      <c r="M11753" s="144" t="s">
        <v>59</v>
      </c>
    </row>
    <row r="11754" spans="1:15" x14ac:dyDescent="0.2">
      <c r="A11754" t="s">
        <v>57</v>
      </c>
      <c r="B11754" s="144" t="s">
        <v>123</v>
      </c>
      <c r="C11754">
        <v>510</v>
      </c>
      <c r="D11754" t="str">
        <f>VLOOKUP(Oliusala[[#This Row],[postnumer]],Sveitarfelog[#All],4,FALSE)</f>
        <v>Árneshreppur,Kaldrananeshreppur,Strandabyggð</v>
      </c>
      <c r="E11754" t="str">
        <f>VLOOKUP(Oliusala[[#This Row],[postnumer]],Sveitarfelog[#All],5,FALSE)</f>
        <v>Vestfirðir</v>
      </c>
      <c r="F11754" t="s">
        <v>25</v>
      </c>
      <c r="G11754" t="s">
        <v>24</v>
      </c>
      <c r="H11754" s="1" t="s">
        <v>60</v>
      </c>
      <c r="I11754" s="1">
        <v>250536</v>
      </c>
      <c r="J11754" s="2">
        <f>VLOOKUP(Oliusala[[#This Row],[tegund]],Tegundir!$B$2:$D$19,3,FALSE)*Oliusala[[#This Row],[magn]]/1000</f>
        <v>216.71364</v>
      </c>
      <c r="K11754">
        <v>2019</v>
      </c>
      <c r="L11754" t="s">
        <v>1955</v>
      </c>
      <c r="M11754" s="144" t="s">
        <v>59</v>
      </c>
    </row>
    <row r="11755" spans="1:15" x14ac:dyDescent="0.2">
      <c r="A11755" t="s">
        <v>57</v>
      </c>
      <c r="B11755" s="144" t="s">
        <v>124</v>
      </c>
      <c r="C11755">
        <v>510</v>
      </c>
      <c r="D11755" t="str">
        <f>VLOOKUP(Oliusala[[#This Row],[postnumer]],Sveitarfelog[#All],4,FALSE)</f>
        <v>Árneshreppur,Kaldrananeshreppur,Strandabyggð</v>
      </c>
      <c r="E11755" t="str">
        <f>VLOOKUP(Oliusala[[#This Row],[postnumer]],Sveitarfelog[#All],5,FALSE)</f>
        <v>Vestfirðir</v>
      </c>
      <c r="F11755" t="s">
        <v>25</v>
      </c>
      <c r="G11755" t="s">
        <v>24</v>
      </c>
      <c r="H11755" s="1" t="s">
        <v>60</v>
      </c>
      <c r="I11755" s="1">
        <v>113128</v>
      </c>
      <c r="J11755" s="2">
        <f>VLOOKUP(Oliusala[[#This Row],[tegund]],Tegundir!$B$2:$D$19,3,FALSE)*Oliusala[[#This Row],[magn]]/1000</f>
        <v>97.855720000000005</v>
      </c>
      <c r="K11755">
        <v>2019</v>
      </c>
      <c r="L11755" t="s">
        <v>19</v>
      </c>
      <c r="M11755" s="144" t="s">
        <v>59</v>
      </c>
      <c r="O11755" s="144" t="s">
        <v>1997</v>
      </c>
    </row>
    <row r="11756" spans="1:15" x14ac:dyDescent="0.2">
      <c r="A11756" t="s">
        <v>57</v>
      </c>
      <c r="B11756" s="144" t="s">
        <v>125</v>
      </c>
      <c r="C11756">
        <v>520</v>
      </c>
      <c r="D11756" t="str">
        <f>VLOOKUP(Oliusala[[#This Row],[postnumer]],Sveitarfelog[#All],4,FALSE)</f>
        <v>Árneshreppur,Kaldrananeshreppur,Strandabyggð</v>
      </c>
      <c r="E11756" t="str">
        <f>VLOOKUP(Oliusala[[#This Row],[postnumer]],Sveitarfelog[#All],5,FALSE)</f>
        <v>Vestfirðir</v>
      </c>
      <c r="F11756" t="s">
        <v>25</v>
      </c>
      <c r="G11756" t="s">
        <v>24</v>
      </c>
      <c r="H11756" s="1" t="s">
        <v>60</v>
      </c>
      <c r="I11756" s="1">
        <v>117798</v>
      </c>
      <c r="J11756" s="2">
        <f>VLOOKUP(Oliusala[[#This Row],[tegund]],Tegundir!$B$2:$D$19,3,FALSE)*Oliusala[[#This Row],[magn]]/1000</f>
        <v>101.89527000000001</v>
      </c>
      <c r="K11756">
        <v>2019</v>
      </c>
      <c r="L11756" t="s">
        <v>1955</v>
      </c>
      <c r="M11756" s="144" t="s">
        <v>59</v>
      </c>
    </row>
    <row r="11757" spans="1:15" x14ac:dyDescent="0.2">
      <c r="A11757" t="s">
        <v>57</v>
      </c>
      <c r="B11757" s="144" t="s">
        <v>102</v>
      </c>
      <c r="C11757">
        <v>530</v>
      </c>
      <c r="D11757" t="str">
        <f>VLOOKUP(Oliusala[[#This Row],[postnumer]],Sveitarfelog[#All],4,FALSE)</f>
        <v>Húnaþing vestra</v>
      </c>
      <c r="E11757" t="str">
        <f>VLOOKUP(Oliusala[[#This Row],[postnumer]],Sveitarfelog[#All],5,FALSE)</f>
        <v>Norðurland vestra</v>
      </c>
      <c r="F11757" t="s">
        <v>24</v>
      </c>
      <c r="G11757" t="s">
        <v>24</v>
      </c>
      <c r="H11757" s="1" t="s">
        <v>60</v>
      </c>
      <c r="I11757" s="1">
        <v>1017</v>
      </c>
      <c r="J11757" s="2">
        <f>VLOOKUP(Oliusala[[#This Row],[tegund]],Tegundir!$B$2:$D$19,3,FALSE)*Oliusala[[#This Row],[magn]]/1000</f>
        <v>0.87970500000000007</v>
      </c>
      <c r="K11757">
        <v>2019</v>
      </c>
      <c r="L11757" t="s">
        <v>18</v>
      </c>
      <c r="M11757" s="144" t="s">
        <v>59</v>
      </c>
    </row>
    <row r="11758" spans="1:15" x14ac:dyDescent="0.2">
      <c r="A11758" t="s">
        <v>63</v>
      </c>
      <c r="B11758" s="144" t="s">
        <v>102</v>
      </c>
      <c r="C11758">
        <v>530</v>
      </c>
      <c r="D11758" t="str">
        <f>VLOOKUP(Oliusala[[#This Row],[postnumer]],Sveitarfelog[#All],4,FALSE)</f>
        <v>Húnaþing vestra</v>
      </c>
      <c r="E11758" t="str">
        <f>VLOOKUP(Oliusala[[#This Row],[postnumer]],Sveitarfelog[#All],5,FALSE)</f>
        <v>Norðurland vestra</v>
      </c>
      <c r="F11758" t="s">
        <v>24</v>
      </c>
      <c r="G11758" t="s">
        <v>24</v>
      </c>
      <c r="H11758" s="1" t="s">
        <v>58</v>
      </c>
      <c r="I11758" s="1">
        <v>573284</v>
      </c>
      <c r="J11758" s="2">
        <f>VLOOKUP(Oliusala[[#This Row],[tegund]],Tegundir!$B$2:$D$19,3,FALSE)*Oliusala[[#This Row],[magn]]/1000</f>
        <v>495.89065999999997</v>
      </c>
      <c r="K11758">
        <v>2019</v>
      </c>
      <c r="L11758" t="s">
        <v>18</v>
      </c>
      <c r="M11758" s="144" t="s">
        <v>59</v>
      </c>
    </row>
    <row r="11759" spans="1:15" x14ac:dyDescent="0.2">
      <c r="A11759" t="s">
        <v>63</v>
      </c>
      <c r="B11759" s="144" t="s">
        <v>126</v>
      </c>
      <c r="C11759">
        <v>530</v>
      </c>
      <c r="D11759" t="str">
        <f>VLOOKUP(Oliusala[[#This Row],[postnumer]],Sveitarfelog[#All],4,FALSE)</f>
        <v>Húnaþing vestra</v>
      </c>
      <c r="E11759" t="str">
        <f>VLOOKUP(Oliusala[[#This Row],[postnumer]],Sveitarfelog[#All],5,FALSE)</f>
        <v>Norðurland vestra</v>
      </c>
      <c r="F11759" t="s">
        <v>24</v>
      </c>
      <c r="G11759" t="s">
        <v>24</v>
      </c>
      <c r="H11759" t="s">
        <v>58</v>
      </c>
      <c r="I11759" s="1">
        <v>91509</v>
      </c>
      <c r="J11759" s="2">
        <f>VLOOKUP(Oliusala[[#This Row],[tegund]],Tegundir!$B$2:$D$19,3,FALSE)*Oliusala[[#This Row],[magn]]/1000</f>
        <v>79.155285000000006</v>
      </c>
      <c r="K11759">
        <v>2019</v>
      </c>
      <c r="L11759" t="s">
        <v>18</v>
      </c>
      <c r="M11759" s="144" t="s">
        <v>59</v>
      </c>
    </row>
    <row r="11760" spans="1:15" x14ac:dyDescent="0.2">
      <c r="A11760" t="s">
        <v>68</v>
      </c>
      <c r="B11760" s="144" t="s">
        <v>102</v>
      </c>
      <c r="C11760">
        <v>530</v>
      </c>
      <c r="D11760" t="str">
        <f>VLOOKUP(Oliusala[[#This Row],[postnumer]],Sveitarfelog[#All],4,FALSE)</f>
        <v>Húnaþing vestra</v>
      </c>
      <c r="E11760" t="str">
        <f>VLOOKUP(Oliusala[[#This Row],[postnumer]],Sveitarfelog[#All],5,FALSE)</f>
        <v>Norðurland vestra</v>
      </c>
      <c r="F11760" t="s">
        <v>25</v>
      </c>
      <c r="G11760" t="s">
        <v>24</v>
      </c>
      <c r="H11760" t="s">
        <v>60</v>
      </c>
      <c r="I11760" s="1">
        <v>6603</v>
      </c>
      <c r="J11760" s="2">
        <f>VLOOKUP(Oliusala[[#This Row],[tegund]],Tegundir!$B$2:$D$19,3,FALSE)*Oliusala[[#This Row],[magn]]/1000</f>
        <v>5.711595</v>
      </c>
      <c r="K11760">
        <v>2019</v>
      </c>
      <c r="L11760" t="s">
        <v>1955</v>
      </c>
      <c r="M11760" s="144" t="s">
        <v>59</v>
      </c>
    </row>
    <row r="11761" spans="1:15" x14ac:dyDescent="0.2">
      <c r="A11761" t="s">
        <v>57</v>
      </c>
      <c r="B11761" s="144" t="s">
        <v>102</v>
      </c>
      <c r="C11761">
        <v>530</v>
      </c>
      <c r="D11761" t="str">
        <f>VLOOKUP(Oliusala[[#This Row],[postnumer]],Sveitarfelog[#All],4,FALSE)</f>
        <v>Húnaþing vestra</v>
      </c>
      <c r="E11761" t="str">
        <f>VLOOKUP(Oliusala[[#This Row],[postnumer]],Sveitarfelog[#All],5,FALSE)</f>
        <v>Norðurland vestra</v>
      </c>
      <c r="F11761" t="s">
        <v>25</v>
      </c>
      <c r="G11761" t="s">
        <v>24</v>
      </c>
      <c r="H11761" t="s">
        <v>60</v>
      </c>
      <c r="I11761" s="1">
        <v>151016</v>
      </c>
      <c r="J11761" s="2">
        <f>VLOOKUP(Oliusala[[#This Row],[tegund]],Tegundir!$B$2:$D$19,3,FALSE)*Oliusala[[#This Row],[magn]]/1000</f>
        <v>130.62884</v>
      </c>
      <c r="K11761">
        <v>2019</v>
      </c>
      <c r="L11761" t="s">
        <v>1955</v>
      </c>
      <c r="M11761" s="144" t="s">
        <v>59</v>
      </c>
    </row>
    <row r="11762" spans="1:15" x14ac:dyDescent="0.2">
      <c r="A11762" t="s">
        <v>122</v>
      </c>
      <c r="B11762" s="144" t="s">
        <v>102</v>
      </c>
      <c r="C11762">
        <v>530</v>
      </c>
      <c r="D11762" t="str">
        <f>VLOOKUP(Oliusala[[#This Row],[postnumer]],Sveitarfelog[#All],4,FALSE)</f>
        <v>Húnaþing vestra</v>
      </c>
      <c r="E11762" t="str">
        <f>VLOOKUP(Oliusala[[#This Row],[postnumer]],Sveitarfelog[#All],5,FALSE)</f>
        <v>Norðurland vestra</v>
      </c>
      <c r="F11762" t="s">
        <v>25</v>
      </c>
      <c r="G11762" t="s">
        <v>24</v>
      </c>
      <c r="H11762" s="1" t="s">
        <v>60</v>
      </c>
      <c r="I11762" s="1">
        <v>48223</v>
      </c>
      <c r="J11762" s="2">
        <f>VLOOKUP(Oliusala[[#This Row],[tegund]],Tegundir!$B$2:$D$19,3,FALSE)*Oliusala[[#This Row],[magn]]/1000</f>
        <v>41.712894999999996</v>
      </c>
      <c r="K11762">
        <v>2019</v>
      </c>
      <c r="L11762" t="s">
        <v>1955</v>
      </c>
      <c r="M11762" s="144" t="s">
        <v>59</v>
      </c>
    </row>
    <row r="11763" spans="1:15" x14ac:dyDescent="0.2">
      <c r="A11763" t="s">
        <v>63</v>
      </c>
      <c r="B11763" s="144" t="s">
        <v>102</v>
      </c>
      <c r="C11763">
        <v>530</v>
      </c>
      <c r="D11763" t="str">
        <f>VLOOKUP(Oliusala[[#This Row],[postnumer]],Sveitarfelog[#All],4,FALSE)</f>
        <v>Húnaþing vestra</v>
      </c>
      <c r="E11763" t="str">
        <f>VLOOKUP(Oliusala[[#This Row],[postnumer]],Sveitarfelog[#All],5,FALSE)</f>
        <v>Norðurland vestra</v>
      </c>
      <c r="F11763" t="s">
        <v>25</v>
      </c>
      <c r="G11763" t="s">
        <v>24</v>
      </c>
      <c r="H11763" s="1" t="s">
        <v>58</v>
      </c>
      <c r="I11763" s="1">
        <v>109859</v>
      </c>
      <c r="J11763" s="2">
        <f>VLOOKUP(Oliusala[[#This Row],[tegund]],Tegundir!$B$2:$D$19,3,FALSE)*Oliusala[[#This Row],[magn]]/1000</f>
        <v>95.028035000000003</v>
      </c>
      <c r="K11763">
        <v>2019</v>
      </c>
      <c r="L11763" t="s">
        <v>1955</v>
      </c>
      <c r="M11763" s="144" t="s">
        <v>59</v>
      </c>
    </row>
    <row r="11764" spans="1:15" x14ac:dyDescent="0.2">
      <c r="A11764" t="s">
        <v>63</v>
      </c>
      <c r="B11764" s="144" t="s">
        <v>126</v>
      </c>
      <c r="C11764">
        <v>530</v>
      </c>
      <c r="D11764" t="str">
        <f>VLOOKUP(Oliusala[[#This Row],[postnumer]],Sveitarfelog[#All],4,FALSE)</f>
        <v>Húnaþing vestra</v>
      </c>
      <c r="E11764" t="str">
        <f>VLOOKUP(Oliusala[[#This Row],[postnumer]],Sveitarfelog[#All],5,FALSE)</f>
        <v>Norðurland vestra</v>
      </c>
      <c r="F11764" t="s">
        <v>25</v>
      </c>
      <c r="G11764" t="s">
        <v>24</v>
      </c>
      <c r="H11764" t="s">
        <v>58</v>
      </c>
      <c r="I11764" s="1">
        <v>2661</v>
      </c>
      <c r="J11764" s="2">
        <f>VLOOKUP(Oliusala[[#This Row],[tegund]],Tegundir!$B$2:$D$19,3,FALSE)*Oliusala[[#This Row],[magn]]/1000</f>
        <v>2.3017650000000001</v>
      </c>
      <c r="K11764">
        <v>2019</v>
      </c>
      <c r="L11764" t="s">
        <v>1955</v>
      </c>
      <c r="M11764" s="144" t="s">
        <v>59</v>
      </c>
    </row>
    <row r="11765" spans="1:15" x14ac:dyDescent="0.2">
      <c r="A11765" t="s">
        <v>57</v>
      </c>
      <c r="B11765" s="144" t="s">
        <v>127</v>
      </c>
      <c r="C11765">
        <v>531</v>
      </c>
      <c r="D11765" t="str">
        <f>VLOOKUP(Oliusala[[#This Row],[postnumer]],Sveitarfelog[#All],4,FALSE)</f>
        <v>Húnaþing vestra</v>
      </c>
      <c r="E11765" t="str">
        <f>VLOOKUP(Oliusala[[#This Row],[postnumer]],Sveitarfelog[#All],5,FALSE)</f>
        <v>Norðurland vestra</v>
      </c>
      <c r="F11765" t="s">
        <v>24</v>
      </c>
      <c r="G11765" t="s">
        <v>24</v>
      </c>
      <c r="H11765" t="s">
        <v>60</v>
      </c>
      <c r="I11765" s="1">
        <v>17657</v>
      </c>
      <c r="J11765" s="2">
        <f>VLOOKUP(Oliusala[[#This Row],[tegund]],Tegundir!$B$2:$D$19,3,FALSE)*Oliusala[[#This Row],[magn]]/1000</f>
        <v>15.273305000000001</v>
      </c>
      <c r="K11765">
        <v>2019</v>
      </c>
      <c r="L11765" t="s">
        <v>18</v>
      </c>
      <c r="M11765" s="144" t="s">
        <v>59</v>
      </c>
    </row>
    <row r="11766" spans="1:15" x14ac:dyDescent="0.2">
      <c r="A11766" t="s">
        <v>122</v>
      </c>
      <c r="B11766" s="144" t="s">
        <v>127</v>
      </c>
      <c r="C11766">
        <v>531</v>
      </c>
      <c r="D11766" t="str">
        <f>VLOOKUP(Oliusala[[#This Row],[postnumer]],Sveitarfelog[#All],4,FALSE)</f>
        <v>Húnaþing vestra</v>
      </c>
      <c r="E11766" t="str">
        <f>VLOOKUP(Oliusala[[#This Row],[postnumer]],Sveitarfelog[#All],5,FALSE)</f>
        <v>Norðurland vestra</v>
      </c>
      <c r="F11766" t="s">
        <v>24</v>
      </c>
      <c r="G11766" t="s">
        <v>24</v>
      </c>
      <c r="H11766" t="s">
        <v>60</v>
      </c>
      <c r="I11766" s="1">
        <v>1201</v>
      </c>
      <c r="J11766" s="2">
        <f>VLOOKUP(Oliusala[[#This Row],[tegund]],Tegundir!$B$2:$D$19,3,FALSE)*Oliusala[[#This Row],[magn]]/1000</f>
        <v>1.0388649999999999</v>
      </c>
      <c r="K11766">
        <v>2019</v>
      </c>
      <c r="L11766" t="s">
        <v>18</v>
      </c>
      <c r="M11766" s="144" t="s">
        <v>59</v>
      </c>
    </row>
    <row r="11767" spans="1:15" x14ac:dyDescent="0.2">
      <c r="A11767" t="s">
        <v>63</v>
      </c>
      <c r="B11767" s="144" t="s">
        <v>127</v>
      </c>
      <c r="C11767">
        <v>531</v>
      </c>
      <c r="D11767" t="str">
        <f>VLOOKUP(Oliusala[[#This Row],[postnumer]],Sveitarfelog[#All],4,FALSE)</f>
        <v>Húnaþing vestra</v>
      </c>
      <c r="E11767" t="str">
        <f>VLOOKUP(Oliusala[[#This Row],[postnumer]],Sveitarfelog[#All],5,FALSE)</f>
        <v>Norðurland vestra</v>
      </c>
      <c r="F11767" t="s">
        <v>24</v>
      </c>
      <c r="G11767" t="s">
        <v>24</v>
      </c>
      <c r="H11767" t="s">
        <v>58</v>
      </c>
      <c r="I11767" s="1">
        <v>207462</v>
      </c>
      <c r="J11767" s="2">
        <f>VLOOKUP(Oliusala[[#This Row],[tegund]],Tegundir!$B$2:$D$19,3,FALSE)*Oliusala[[#This Row],[magn]]/1000</f>
        <v>179.45463000000001</v>
      </c>
      <c r="K11767">
        <v>2019</v>
      </c>
      <c r="L11767" t="s">
        <v>18</v>
      </c>
      <c r="M11767" s="144" t="s">
        <v>59</v>
      </c>
    </row>
    <row r="11768" spans="1:15" x14ac:dyDescent="0.2">
      <c r="A11768" t="s">
        <v>57</v>
      </c>
      <c r="B11768" s="144" t="s">
        <v>127</v>
      </c>
      <c r="C11768">
        <v>531</v>
      </c>
      <c r="D11768" t="str">
        <f>VLOOKUP(Oliusala[[#This Row],[postnumer]],Sveitarfelog[#All],4,FALSE)</f>
        <v>Húnaþing vestra</v>
      </c>
      <c r="E11768" t="str">
        <f>VLOOKUP(Oliusala[[#This Row],[postnumer]],Sveitarfelog[#All],5,FALSE)</f>
        <v>Norðurland vestra</v>
      </c>
      <c r="F11768" t="s">
        <v>25</v>
      </c>
      <c r="G11768" t="s">
        <v>24</v>
      </c>
      <c r="H11768" t="s">
        <v>60</v>
      </c>
      <c r="I11768" s="1">
        <v>345832</v>
      </c>
      <c r="J11768" s="2">
        <f>VLOOKUP(Oliusala[[#This Row],[tegund]],Tegundir!$B$2:$D$19,3,FALSE)*Oliusala[[#This Row],[magn]]/1000</f>
        <v>299.14467999999999</v>
      </c>
      <c r="K11768">
        <v>2019</v>
      </c>
      <c r="L11768" t="s">
        <v>1955</v>
      </c>
      <c r="M11768" s="144" t="s">
        <v>59</v>
      </c>
    </row>
    <row r="11769" spans="1:15" x14ac:dyDescent="0.2">
      <c r="A11769" t="s">
        <v>122</v>
      </c>
      <c r="B11769" s="144" t="s">
        <v>127</v>
      </c>
      <c r="C11769">
        <v>531</v>
      </c>
      <c r="D11769" t="str">
        <f>VLOOKUP(Oliusala[[#This Row],[postnumer]],Sveitarfelog[#All],4,FALSE)</f>
        <v>Húnaþing vestra</v>
      </c>
      <c r="E11769" t="str">
        <f>VLOOKUP(Oliusala[[#This Row],[postnumer]],Sveitarfelog[#All],5,FALSE)</f>
        <v>Norðurland vestra</v>
      </c>
      <c r="F11769" t="s">
        <v>25</v>
      </c>
      <c r="G11769" t="s">
        <v>24</v>
      </c>
      <c r="H11769" t="s">
        <v>60</v>
      </c>
      <c r="I11769" s="1">
        <v>24145</v>
      </c>
      <c r="J11769" s="2">
        <f>VLOOKUP(Oliusala[[#This Row],[tegund]],Tegundir!$B$2:$D$19,3,FALSE)*Oliusala[[#This Row],[magn]]/1000</f>
        <v>20.885424999999998</v>
      </c>
      <c r="K11769">
        <v>2019</v>
      </c>
      <c r="L11769" t="s">
        <v>1955</v>
      </c>
      <c r="M11769" s="144" t="s">
        <v>59</v>
      </c>
    </row>
    <row r="11770" spans="1:15" x14ac:dyDescent="0.2">
      <c r="A11770" t="s">
        <v>63</v>
      </c>
      <c r="B11770" s="144" t="s">
        <v>127</v>
      </c>
      <c r="C11770">
        <v>531</v>
      </c>
      <c r="D11770" t="str">
        <f>VLOOKUP(Oliusala[[#This Row],[postnumer]],Sveitarfelog[#All],4,FALSE)</f>
        <v>Húnaþing vestra</v>
      </c>
      <c r="E11770" t="str">
        <f>VLOOKUP(Oliusala[[#This Row],[postnumer]],Sveitarfelog[#All],5,FALSE)</f>
        <v>Norðurland vestra</v>
      </c>
      <c r="F11770" t="s">
        <v>25</v>
      </c>
      <c r="G11770" t="s">
        <v>24</v>
      </c>
      <c r="H11770" t="s">
        <v>58</v>
      </c>
      <c r="I11770" s="1">
        <v>14508</v>
      </c>
      <c r="J11770" s="2">
        <f>VLOOKUP(Oliusala[[#This Row],[tegund]],Tegundir!$B$2:$D$19,3,FALSE)*Oliusala[[#This Row],[magn]]/1000</f>
        <v>12.54942</v>
      </c>
      <c r="K11770">
        <v>2019</v>
      </c>
      <c r="L11770" t="s">
        <v>1955</v>
      </c>
      <c r="M11770" s="144" t="s">
        <v>59</v>
      </c>
    </row>
    <row r="11771" spans="1:15" x14ac:dyDescent="0.2">
      <c r="A11771" t="s">
        <v>57</v>
      </c>
      <c r="B11771" s="144" t="s">
        <v>128</v>
      </c>
      <c r="C11771">
        <v>540</v>
      </c>
      <c r="D11771" t="str">
        <f>VLOOKUP(Oliusala[[#This Row],[postnumer]],Sveitarfelog[#All],4,FALSE)</f>
        <v>Húnabyggð</v>
      </c>
      <c r="E11771" t="str">
        <f>VLOOKUP(Oliusala[[#This Row],[postnumer]],Sveitarfelog[#All],5,FALSE)</f>
        <v>Norðurland vestra</v>
      </c>
      <c r="F11771" t="s">
        <v>24</v>
      </c>
      <c r="G11771" t="s">
        <v>24</v>
      </c>
      <c r="H11771" t="s">
        <v>60</v>
      </c>
      <c r="I11771" s="1">
        <v>1505</v>
      </c>
      <c r="J11771" s="2">
        <f>VLOOKUP(Oliusala[[#This Row],[tegund]],Tegundir!$B$2:$D$19,3,FALSE)*Oliusala[[#This Row],[magn]]/1000</f>
        <v>1.301825</v>
      </c>
      <c r="K11771">
        <v>2019</v>
      </c>
      <c r="L11771" t="s">
        <v>1955</v>
      </c>
      <c r="M11771" s="144" t="s">
        <v>59</v>
      </c>
    </row>
    <row r="11772" spans="1:15" x14ac:dyDescent="0.2">
      <c r="A11772" t="s">
        <v>122</v>
      </c>
      <c r="B11772" s="144" t="s">
        <v>128</v>
      </c>
      <c r="C11772">
        <v>540</v>
      </c>
      <c r="D11772" t="str">
        <f>VLOOKUP(Oliusala[[#This Row],[postnumer]],Sveitarfelog[#All],4,FALSE)</f>
        <v>Húnabyggð</v>
      </c>
      <c r="E11772" t="str">
        <f>VLOOKUP(Oliusala[[#This Row],[postnumer]],Sveitarfelog[#All],5,FALSE)</f>
        <v>Norðurland vestra</v>
      </c>
      <c r="F11772" t="s">
        <v>30</v>
      </c>
      <c r="G11772" t="s">
        <v>24</v>
      </c>
      <c r="H11772" s="1" t="s">
        <v>60</v>
      </c>
      <c r="I11772" s="1">
        <v>37608</v>
      </c>
      <c r="J11772" s="2">
        <f>VLOOKUP(Oliusala[[#This Row],[tegund]],Tegundir!$B$2:$D$19,3,FALSE)*Oliusala[[#This Row],[magn]]/1000</f>
        <v>32.530919999999995</v>
      </c>
      <c r="K11772">
        <v>2019</v>
      </c>
      <c r="L11772" t="s">
        <v>19</v>
      </c>
      <c r="M11772" s="144" t="s">
        <v>59</v>
      </c>
      <c r="O11772" s="144" t="s">
        <v>1998</v>
      </c>
    </row>
    <row r="11773" spans="1:15" x14ac:dyDescent="0.2">
      <c r="A11773" t="s">
        <v>57</v>
      </c>
      <c r="B11773" s="144" t="s">
        <v>72</v>
      </c>
      <c r="C11773">
        <v>190</v>
      </c>
      <c r="D11773" t="str">
        <f>VLOOKUP(Oliusala[[#This Row],[postnumer]],Sveitarfelog[#All],4,FALSE)</f>
        <v>Sveitarfélagið Vogar</v>
      </c>
      <c r="E11773" t="str">
        <f>VLOOKUP(Oliusala[[#This Row],[postnumer]],Sveitarfelog[#All],5,FALSE)</f>
        <v>Suðurnes</v>
      </c>
      <c r="F11773" t="s">
        <v>25</v>
      </c>
      <c r="G11773" t="s">
        <v>24</v>
      </c>
      <c r="H11773" s="1" t="s">
        <v>60</v>
      </c>
      <c r="I11773" s="1">
        <v>18000</v>
      </c>
      <c r="J11773" s="2">
        <f>VLOOKUP(Oliusala[[#This Row],[tegund]],Tegundir!$B$2:$D$19,3,FALSE)*Oliusala[[#This Row],[magn]]/1000</f>
        <v>15.57</v>
      </c>
      <c r="K11773">
        <v>2019</v>
      </c>
      <c r="L11773" t="s">
        <v>1955</v>
      </c>
      <c r="M11773" s="144" t="s">
        <v>59</v>
      </c>
      <c r="N11773" s="144" t="s">
        <v>1939</v>
      </c>
    </row>
    <row r="11774" spans="1:15" x14ac:dyDescent="0.2">
      <c r="A11774" t="s">
        <v>57</v>
      </c>
      <c r="B11774" s="144" t="s">
        <v>72</v>
      </c>
      <c r="C11774">
        <v>190</v>
      </c>
      <c r="D11774" t="str">
        <f>VLOOKUP(Oliusala[[#This Row],[postnumer]],Sveitarfelog[#All],4,FALSE)</f>
        <v>Sveitarfélagið Vogar</v>
      </c>
      <c r="E11774" t="str">
        <f>VLOOKUP(Oliusala[[#This Row],[postnumer]],Sveitarfelog[#All],5,FALSE)</f>
        <v>Suðurnes</v>
      </c>
      <c r="F11774" t="s">
        <v>25</v>
      </c>
      <c r="G11774" t="s">
        <v>24</v>
      </c>
      <c r="H11774" s="1" t="s">
        <v>60</v>
      </c>
      <c r="I11774" s="1">
        <v>68191</v>
      </c>
      <c r="J11774" s="2">
        <f>VLOOKUP(Oliusala[[#This Row],[tegund]],Tegundir!$B$2:$D$19,3,FALSE)*Oliusala[[#This Row],[magn]]/1000</f>
        <v>58.985214999999997</v>
      </c>
      <c r="K11774">
        <v>2019</v>
      </c>
      <c r="L11774" t="s">
        <v>19</v>
      </c>
      <c r="M11774" s="144" t="s">
        <v>59</v>
      </c>
      <c r="N11774" s="144" t="s">
        <v>1939</v>
      </c>
      <c r="O11774" s="144" t="s">
        <v>1997</v>
      </c>
    </row>
    <row r="11775" spans="1:15" x14ac:dyDescent="0.2">
      <c r="A11775" t="s">
        <v>57</v>
      </c>
      <c r="B11775" s="144" t="s">
        <v>128</v>
      </c>
      <c r="C11775">
        <v>540</v>
      </c>
      <c r="D11775" t="str">
        <f>VLOOKUP(Oliusala[[#This Row],[postnumer]],Sveitarfelog[#All],4,FALSE)</f>
        <v>Húnabyggð</v>
      </c>
      <c r="E11775" t="str">
        <f>VLOOKUP(Oliusala[[#This Row],[postnumer]],Sveitarfelog[#All],5,FALSE)</f>
        <v>Norðurland vestra</v>
      </c>
      <c r="F11775" t="s">
        <v>25</v>
      </c>
      <c r="G11775" t="s">
        <v>24</v>
      </c>
      <c r="H11775" t="s">
        <v>60</v>
      </c>
      <c r="I11775" s="1">
        <v>262270</v>
      </c>
      <c r="J11775" s="2">
        <f>VLOOKUP(Oliusala[[#This Row],[tegund]],Tegundir!$B$2:$D$19,3,FALSE)*Oliusala[[#This Row],[magn]]/1000</f>
        <v>226.86354999999998</v>
      </c>
      <c r="K11775">
        <v>2019</v>
      </c>
      <c r="L11775" t="s">
        <v>1955</v>
      </c>
      <c r="M11775" s="144" t="s">
        <v>59</v>
      </c>
    </row>
    <row r="11776" spans="1:15" x14ac:dyDescent="0.2">
      <c r="A11776" t="s">
        <v>122</v>
      </c>
      <c r="B11776" s="144" t="s">
        <v>128</v>
      </c>
      <c r="C11776">
        <v>540</v>
      </c>
      <c r="D11776" t="str">
        <f>VLOOKUP(Oliusala[[#This Row],[postnumer]],Sveitarfelog[#All],4,FALSE)</f>
        <v>Húnabyggð</v>
      </c>
      <c r="E11776" t="str">
        <f>VLOOKUP(Oliusala[[#This Row],[postnumer]],Sveitarfelog[#All],5,FALSE)</f>
        <v>Norðurland vestra</v>
      </c>
      <c r="F11776" t="s">
        <v>25</v>
      </c>
      <c r="G11776" t="s">
        <v>24</v>
      </c>
      <c r="H11776" s="1" t="s">
        <v>60</v>
      </c>
      <c r="I11776" s="1">
        <v>116835</v>
      </c>
      <c r="J11776" s="2">
        <f>VLOOKUP(Oliusala[[#This Row],[tegund]],Tegundir!$B$2:$D$19,3,FALSE)*Oliusala[[#This Row],[magn]]/1000</f>
        <v>101.062275</v>
      </c>
      <c r="K11776">
        <v>2019</v>
      </c>
      <c r="L11776" t="s">
        <v>1955</v>
      </c>
      <c r="M11776" s="144" t="s">
        <v>59</v>
      </c>
    </row>
    <row r="11777" spans="1:15" x14ac:dyDescent="0.2">
      <c r="A11777" t="s">
        <v>63</v>
      </c>
      <c r="B11777" s="144" t="s">
        <v>128</v>
      </c>
      <c r="C11777">
        <v>540</v>
      </c>
      <c r="D11777" t="str">
        <f>VLOOKUP(Oliusala[[#This Row],[postnumer]],Sveitarfelog[#All],4,FALSE)</f>
        <v>Húnabyggð</v>
      </c>
      <c r="E11777" t="str">
        <f>VLOOKUP(Oliusala[[#This Row],[postnumer]],Sveitarfelog[#All],5,FALSE)</f>
        <v>Norðurland vestra</v>
      </c>
      <c r="F11777" t="s">
        <v>25</v>
      </c>
      <c r="G11777" t="s">
        <v>24</v>
      </c>
      <c r="H11777" s="1" t="s">
        <v>58</v>
      </c>
      <c r="I11777" s="1">
        <v>125263</v>
      </c>
      <c r="J11777" s="2">
        <f>VLOOKUP(Oliusala[[#This Row],[tegund]],Tegundir!$B$2:$D$19,3,FALSE)*Oliusala[[#This Row],[magn]]/1000</f>
        <v>108.35249499999999</v>
      </c>
      <c r="K11777">
        <v>2019</v>
      </c>
      <c r="L11777" t="s">
        <v>1955</v>
      </c>
      <c r="M11777" s="144" t="s">
        <v>59</v>
      </c>
    </row>
    <row r="11778" spans="1:15" x14ac:dyDescent="0.2">
      <c r="A11778" t="s">
        <v>68</v>
      </c>
      <c r="B11778" s="144" t="s">
        <v>129</v>
      </c>
      <c r="C11778">
        <v>545</v>
      </c>
      <c r="D11778" t="str">
        <f>VLOOKUP(Oliusala[[#This Row],[postnumer]],Sveitarfelog[#All],4,FALSE)</f>
        <v>Sveitarfélagið Skagaströnd</v>
      </c>
      <c r="E11778" t="str">
        <f>VLOOKUP(Oliusala[[#This Row],[postnumer]],Sveitarfelog[#All],5,FALSE)</f>
        <v>Norðurland vestra</v>
      </c>
      <c r="F11778" t="s">
        <v>29</v>
      </c>
      <c r="G11778" t="s">
        <v>24</v>
      </c>
      <c r="H11778" s="1" t="s">
        <v>60</v>
      </c>
      <c r="I11778" s="1">
        <v>14613</v>
      </c>
      <c r="J11778" s="2">
        <f>VLOOKUP(Oliusala[[#This Row],[tegund]],Tegundir!$B$2:$D$19,3,FALSE)*Oliusala[[#This Row],[magn]]/1000</f>
        <v>12.640244999999998</v>
      </c>
      <c r="K11778">
        <v>2019</v>
      </c>
      <c r="L11778" t="s">
        <v>19</v>
      </c>
      <c r="M11778" s="144" t="s">
        <v>59</v>
      </c>
      <c r="O11778" s="144" t="s">
        <v>1998</v>
      </c>
    </row>
    <row r="11779" spans="1:15" x14ac:dyDescent="0.2">
      <c r="A11779" t="s">
        <v>57</v>
      </c>
      <c r="B11779" s="144" t="s">
        <v>129</v>
      </c>
      <c r="C11779">
        <v>545</v>
      </c>
      <c r="D11779" t="str">
        <f>VLOOKUP(Oliusala[[#This Row],[postnumer]],Sveitarfelog[#All],4,FALSE)</f>
        <v>Sveitarfélagið Skagaströnd</v>
      </c>
      <c r="E11779" t="str">
        <f>VLOOKUP(Oliusala[[#This Row],[postnumer]],Sveitarfelog[#All],5,FALSE)</f>
        <v>Norðurland vestra</v>
      </c>
      <c r="F11779" t="s">
        <v>24</v>
      </c>
      <c r="G11779" t="s">
        <v>24</v>
      </c>
      <c r="H11779" s="1" t="s">
        <v>60</v>
      </c>
      <c r="I11779" s="1">
        <v>4285</v>
      </c>
      <c r="J11779" s="2">
        <f>VLOOKUP(Oliusala[[#This Row],[tegund]],Tegundir!$B$2:$D$19,3,FALSE)*Oliusala[[#This Row],[magn]]/1000</f>
        <v>3.7065250000000001</v>
      </c>
      <c r="K11779">
        <v>2019</v>
      </c>
      <c r="L11779" t="s">
        <v>18</v>
      </c>
      <c r="M11779" s="144" t="s">
        <v>59</v>
      </c>
    </row>
    <row r="11780" spans="1:15" x14ac:dyDescent="0.2">
      <c r="A11780" t="s">
        <v>57</v>
      </c>
      <c r="B11780" s="144" t="s">
        <v>129</v>
      </c>
      <c r="C11780">
        <v>545</v>
      </c>
      <c r="D11780" t="str">
        <f>VLOOKUP(Oliusala[[#This Row],[postnumer]],Sveitarfelog[#All],4,FALSE)</f>
        <v>Sveitarfélagið Skagaströnd</v>
      </c>
      <c r="E11780" t="str">
        <f>VLOOKUP(Oliusala[[#This Row],[postnumer]],Sveitarfelog[#All],5,FALSE)</f>
        <v>Norðurland vestra</v>
      </c>
      <c r="F11780" t="s">
        <v>29</v>
      </c>
      <c r="G11780" t="s">
        <v>24</v>
      </c>
      <c r="H11780" s="1" t="s">
        <v>60</v>
      </c>
      <c r="I11780" s="1">
        <v>120309</v>
      </c>
      <c r="J11780" s="2">
        <f>VLOOKUP(Oliusala[[#This Row],[tegund]],Tegundir!$B$2:$D$19,3,FALSE)*Oliusala[[#This Row],[magn]]/1000</f>
        <v>104.067285</v>
      </c>
      <c r="K11780">
        <v>2019</v>
      </c>
      <c r="L11780" t="s">
        <v>19</v>
      </c>
      <c r="M11780" s="144" t="s">
        <v>59</v>
      </c>
      <c r="O11780" s="144" t="s">
        <v>1998</v>
      </c>
    </row>
    <row r="11781" spans="1:15" x14ac:dyDescent="0.2">
      <c r="A11781" t="s">
        <v>122</v>
      </c>
      <c r="B11781" s="144" t="s">
        <v>129</v>
      </c>
      <c r="C11781">
        <v>545</v>
      </c>
      <c r="D11781" t="str">
        <f>VLOOKUP(Oliusala[[#This Row],[postnumer]],Sveitarfelog[#All],4,FALSE)</f>
        <v>Sveitarfélagið Skagaströnd</v>
      </c>
      <c r="E11781" t="str">
        <f>VLOOKUP(Oliusala[[#This Row],[postnumer]],Sveitarfelog[#All],5,FALSE)</f>
        <v>Norðurland vestra</v>
      </c>
      <c r="F11781" t="s">
        <v>24</v>
      </c>
      <c r="G11781" t="s">
        <v>24</v>
      </c>
      <c r="H11781" t="s">
        <v>60</v>
      </c>
      <c r="I11781" s="1">
        <v>2023</v>
      </c>
      <c r="J11781" s="2">
        <f>VLOOKUP(Oliusala[[#This Row],[tegund]],Tegundir!$B$2:$D$19,3,FALSE)*Oliusala[[#This Row],[magn]]/1000</f>
        <v>1.749895</v>
      </c>
      <c r="K11781">
        <v>2019</v>
      </c>
      <c r="L11781" t="s">
        <v>18</v>
      </c>
      <c r="M11781" s="144" t="s">
        <v>59</v>
      </c>
    </row>
    <row r="11782" spans="1:15" x14ac:dyDescent="0.2">
      <c r="A11782" t="s">
        <v>63</v>
      </c>
      <c r="B11782" s="144" t="s">
        <v>129</v>
      </c>
      <c r="C11782">
        <v>545</v>
      </c>
      <c r="D11782" t="str">
        <f>VLOOKUP(Oliusala[[#This Row],[postnumer]],Sveitarfelog[#All],4,FALSE)</f>
        <v>Sveitarfélagið Skagaströnd</v>
      </c>
      <c r="E11782" t="str">
        <f>VLOOKUP(Oliusala[[#This Row],[postnumer]],Sveitarfelog[#All],5,FALSE)</f>
        <v>Norðurland vestra</v>
      </c>
      <c r="F11782" t="s">
        <v>24</v>
      </c>
      <c r="G11782" t="s">
        <v>24</v>
      </c>
      <c r="H11782" s="1" t="s">
        <v>58</v>
      </c>
      <c r="I11782" s="1">
        <v>209459</v>
      </c>
      <c r="J11782" s="2">
        <f>VLOOKUP(Oliusala[[#This Row],[tegund]],Tegundir!$B$2:$D$19,3,FALSE)*Oliusala[[#This Row],[magn]]/1000</f>
        <v>181.18203500000001</v>
      </c>
      <c r="K11782">
        <v>2019</v>
      </c>
      <c r="L11782" t="s">
        <v>18</v>
      </c>
      <c r="M11782" s="144" t="s">
        <v>59</v>
      </c>
    </row>
    <row r="11783" spans="1:15" x14ac:dyDescent="0.2">
      <c r="A11783" t="s">
        <v>63</v>
      </c>
      <c r="B11783" s="144" t="s">
        <v>77</v>
      </c>
      <c r="C11783">
        <v>240</v>
      </c>
      <c r="D11783" t="str">
        <f>VLOOKUP(Oliusala[[#This Row],[postnumer]],Sveitarfelog[#All],4,FALSE)</f>
        <v>Grindavíkurbær</v>
      </c>
      <c r="E11783" t="str">
        <f>VLOOKUP(Oliusala[[#This Row],[postnumer]],Sveitarfelog[#All],5,FALSE)</f>
        <v>Suðurnes</v>
      </c>
      <c r="F11783" t="s">
        <v>25</v>
      </c>
      <c r="G11783" t="s">
        <v>24</v>
      </c>
      <c r="H11783" t="s">
        <v>58</v>
      </c>
      <c r="I11783" s="1">
        <v>57000</v>
      </c>
      <c r="J11783" s="2">
        <f>VLOOKUP(Oliusala[[#This Row],[tegund]],Tegundir!$B$2:$D$19,3,FALSE)*Oliusala[[#This Row],[magn]]/1000</f>
        <v>49.305</v>
      </c>
      <c r="K11783">
        <v>2019</v>
      </c>
      <c r="L11783" t="s">
        <v>1955</v>
      </c>
      <c r="M11783" s="144" t="s">
        <v>59</v>
      </c>
      <c r="N11783" s="144" t="s">
        <v>1939</v>
      </c>
    </row>
    <row r="11784" spans="1:15" x14ac:dyDescent="0.2">
      <c r="A11784" t="s">
        <v>63</v>
      </c>
      <c r="B11784" s="144" t="s">
        <v>77</v>
      </c>
      <c r="C11784">
        <v>240</v>
      </c>
      <c r="D11784" t="str">
        <f>VLOOKUP(Oliusala[[#This Row],[postnumer]],Sveitarfelog[#All],4,FALSE)</f>
        <v>Grindavíkurbær</v>
      </c>
      <c r="E11784" t="str">
        <f>VLOOKUP(Oliusala[[#This Row],[postnumer]],Sveitarfelog[#All],5,FALSE)</f>
        <v>Suðurnes</v>
      </c>
      <c r="F11784" t="s">
        <v>25</v>
      </c>
      <c r="G11784" t="s">
        <v>24</v>
      </c>
      <c r="H11784" t="s">
        <v>58</v>
      </c>
      <c r="I11784" s="1">
        <v>186386</v>
      </c>
      <c r="J11784" s="2">
        <f>VLOOKUP(Oliusala[[#This Row],[tegund]],Tegundir!$B$2:$D$19,3,FALSE)*Oliusala[[#This Row],[magn]]/1000</f>
        <v>161.22388999999998</v>
      </c>
      <c r="K11784">
        <v>2019</v>
      </c>
      <c r="L11784" t="s">
        <v>19</v>
      </c>
      <c r="M11784" s="144" t="s">
        <v>59</v>
      </c>
      <c r="N11784" s="144" t="s">
        <v>1939</v>
      </c>
      <c r="O11784" s="144" t="s">
        <v>1997</v>
      </c>
    </row>
    <row r="11785" spans="1:15" x14ac:dyDescent="0.2">
      <c r="A11785" t="s">
        <v>68</v>
      </c>
      <c r="B11785" s="144" t="s">
        <v>129</v>
      </c>
      <c r="C11785">
        <v>545</v>
      </c>
      <c r="D11785" t="str">
        <f>VLOOKUP(Oliusala[[#This Row],[postnumer]],Sveitarfelog[#All],4,FALSE)</f>
        <v>Sveitarfélagið Skagaströnd</v>
      </c>
      <c r="E11785" t="str">
        <f>VLOOKUP(Oliusala[[#This Row],[postnumer]],Sveitarfelog[#All],5,FALSE)</f>
        <v>Norðurland vestra</v>
      </c>
      <c r="F11785" t="s">
        <v>25</v>
      </c>
      <c r="G11785" t="s">
        <v>24</v>
      </c>
      <c r="H11785" s="1" t="s">
        <v>60</v>
      </c>
      <c r="I11785" s="1">
        <v>7329</v>
      </c>
      <c r="J11785" s="2">
        <f>VLOOKUP(Oliusala[[#This Row],[tegund]],Tegundir!$B$2:$D$19,3,FALSE)*Oliusala[[#This Row],[magn]]/1000</f>
        <v>6.3395850000000005</v>
      </c>
      <c r="K11785">
        <v>2019</v>
      </c>
      <c r="L11785" t="s">
        <v>19</v>
      </c>
      <c r="M11785" s="144" t="s">
        <v>59</v>
      </c>
      <c r="O11785" s="144" t="s">
        <v>1997</v>
      </c>
    </row>
    <row r="11786" spans="1:15" x14ac:dyDescent="0.2">
      <c r="A11786" t="s">
        <v>57</v>
      </c>
      <c r="B11786" s="144" t="s">
        <v>129</v>
      </c>
      <c r="C11786">
        <v>545</v>
      </c>
      <c r="D11786" t="str">
        <f>VLOOKUP(Oliusala[[#This Row],[postnumer]],Sveitarfelog[#All],4,FALSE)</f>
        <v>Sveitarfélagið Skagaströnd</v>
      </c>
      <c r="E11786" t="str">
        <f>VLOOKUP(Oliusala[[#This Row],[postnumer]],Sveitarfelog[#All],5,FALSE)</f>
        <v>Norðurland vestra</v>
      </c>
      <c r="F11786" t="s">
        <v>25</v>
      </c>
      <c r="G11786" t="s">
        <v>24</v>
      </c>
      <c r="H11786" s="1" t="s">
        <v>60</v>
      </c>
      <c r="I11786" s="1">
        <v>163140</v>
      </c>
      <c r="J11786" s="2">
        <f>VLOOKUP(Oliusala[[#This Row],[tegund]],Tegundir!$B$2:$D$19,3,FALSE)*Oliusala[[#This Row],[magn]]/1000</f>
        <v>141.11610000000002</v>
      </c>
      <c r="K11786">
        <v>2019</v>
      </c>
      <c r="L11786" t="s">
        <v>19</v>
      </c>
      <c r="M11786" s="144" t="s">
        <v>59</v>
      </c>
      <c r="O11786" s="144" t="s">
        <v>1997</v>
      </c>
    </row>
    <row r="11787" spans="1:15" x14ac:dyDescent="0.2">
      <c r="A11787" t="s">
        <v>122</v>
      </c>
      <c r="B11787" s="144" t="s">
        <v>129</v>
      </c>
      <c r="C11787">
        <v>545</v>
      </c>
      <c r="D11787" t="str">
        <f>VLOOKUP(Oliusala[[#This Row],[postnumer]],Sveitarfelog[#All],4,FALSE)</f>
        <v>Sveitarfélagið Skagaströnd</v>
      </c>
      <c r="E11787" t="str">
        <f>VLOOKUP(Oliusala[[#This Row],[postnumer]],Sveitarfelog[#All],5,FALSE)</f>
        <v>Norðurland vestra</v>
      </c>
      <c r="F11787" t="s">
        <v>25</v>
      </c>
      <c r="G11787" t="s">
        <v>24</v>
      </c>
      <c r="H11787" t="s">
        <v>60</v>
      </c>
      <c r="I11787" s="1">
        <v>324403</v>
      </c>
      <c r="J11787" s="2">
        <f>VLOOKUP(Oliusala[[#This Row],[tegund]],Tegundir!$B$2:$D$19,3,FALSE)*Oliusala[[#This Row],[magn]]/1000</f>
        <v>280.60859499999998</v>
      </c>
      <c r="K11787">
        <v>2019</v>
      </c>
      <c r="L11787" t="s">
        <v>19</v>
      </c>
      <c r="M11787" s="144" t="s">
        <v>59</v>
      </c>
      <c r="O11787" s="144" t="s">
        <v>1997</v>
      </c>
    </row>
    <row r="11788" spans="1:15" x14ac:dyDescent="0.2">
      <c r="A11788" t="s">
        <v>68</v>
      </c>
      <c r="B11788" s="144" t="s">
        <v>122</v>
      </c>
      <c r="C11788">
        <v>550</v>
      </c>
      <c r="D11788" t="str">
        <f>VLOOKUP(Oliusala[[#This Row],[postnumer]],Sveitarfelog[#All],4,FALSE)</f>
        <v>Skagafjörður</v>
      </c>
      <c r="E11788" t="str">
        <f>VLOOKUP(Oliusala[[#This Row],[postnumer]],Sveitarfelog[#All],5,FALSE)</f>
        <v>Norðurland vestra</v>
      </c>
      <c r="F11788" t="s">
        <v>29</v>
      </c>
      <c r="G11788" t="s">
        <v>24</v>
      </c>
      <c r="H11788" s="1" t="s">
        <v>60</v>
      </c>
      <c r="I11788" s="1">
        <v>411262</v>
      </c>
      <c r="J11788" s="2">
        <f>VLOOKUP(Oliusala[[#This Row],[tegund]],Tegundir!$B$2:$D$19,3,FALSE)*Oliusala[[#This Row],[magn]]/1000</f>
        <v>355.74162999999999</v>
      </c>
      <c r="K11788">
        <v>2019</v>
      </c>
      <c r="L11788" t="s">
        <v>19</v>
      </c>
      <c r="M11788" s="144" t="s">
        <v>59</v>
      </c>
      <c r="O11788" s="144" t="s">
        <v>1998</v>
      </c>
    </row>
    <row r="11789" spans="1:15" x14ac:dyDescent="0.2">
      <c r="A11789" t="s">
        <v>68</v>
      </c>
      <c r="B11789" s="144" t="s">
        <v>122</v>
      </c>
      <c r="C11789">
        <v>550</v>
      </c>
      <c r="D11789" t="str">
        <f>VLOOKUP(Oliusala[[#This Row],[postnumer]],Sveitarfelog[#All],4,FALSE)</f>
        <v>Skagafjörður</v>
      </c>
      <c r="E11789" t="str">
        <f>VLOOKUP(Oliusala[[#This Row],[postnumer]],Sveitarfelog[#All],5,FALSE)</f>
        <v>Norðurland vestra</v>
      </c>
      <c r="F11789" t="s">
        <v>30</v>
      </c>
      <c r="G11789" t="s">
        <v>24</v>
      </c>
      <c r="H11789" s="1" t="s">
        <v>60</v>
      </c>
      <c r="I11789" s="1">
        <v>100206</v>
      </c>
      <c r="J11789" s="2">
        <f>VLOOKUP(Oliusala[[#This Row],[tegund]],Tegundir!$B$2:$D$19,3,FALSE)*Oliusala[[#This Row],[magn]]/1000</f>
        <v>86.678190000000001</v>
      </c>
      <c r="K11789">
        <v>2019</v>
      </c>
      <c r="L11789" t="s">
        <v>19</v>
      </c>
      <c r="M11789" s="144" t="s">
        <v>59</v>
      </c>
      <c r="O11789" s="144" t="s">
        <v>1998</v>
      </c>
    </row>
    <row r="11790" spans="1:15" x14ac:dyDescent="0.2">
      <c r="A11790" t="s">
        <v>69</v>
      </c>
      <c r="B11790" s="144" t="s">
        <v>122</v>
      </c>
      <c r="C11790">
        <v>550</v>
      </c>
      <c r="D11790" t="str">
        <f>VLOOKUP(Oliusala[[#This Row],[postnumer]],Sveitarfelog[#All],4,FALSE)</f>
        <v>Skagafjörður</v>
      </c>
      <c r="E11790" t="str">
        <f>VLOOKUP(Oliusala[[#This Row],[postnumer]],Sveitarfelog[#All],5,FALSE)</f>
        <v>Norðurland vestra</v>
      </c>
      <c r="F11790" t="s">
        <v>29</v>
      </c>
      <c r="G11790" t="s">
        <v>24</v>
      </c>
      <c r="H11790" s="1" t="s">
        <v>60</v>
      </c>
      <c r="I11790" s="1">
        <v>24681</v>
      </c>
      <c r="J11790" s="2">
        <f>VLOOKUP(Oliusala[[#This Row],[tegund]],Tegundir!$B$2:$D$19,3,FALSE)*Oliusala[[#This Row],[magn]]/1000</f>
        <v>21.349065</v>
      </c>
      <c r="K11790">
        <v>2019</v>
      </c>
      <c r="L11790" t="s">
        <v>19</v>
      </c>
      <c r="M11790" s="144" t="s">
        <v>59</v>
      </c>
      <c r="O11790" s="144" t="s">
        <v>1998</v>
      </c>
    </row>
    <row r="11791" spans="1:15" x14ac:dyDescent="0.2">
      <c r="A11791" t="s">
        <v>69</v>
      </c>
      <c r="B11791" s="144" t="s">
        <v>122</v>
      </c>
      <c r="C11791">
        <v>550</v>
      </c>
      <c r="D11791" t="str">
        <f>VLOOKUP(Oliusala[[#This Row],[postnumer]],Sveitarfelog[#All],4,FALSE)</f>
        <v>Skagafjörður</v>
      </c>
      <c r="E11791" t="str">
        <f>VLOOKUP(Oliusala[[#This Row],[postnumer]],Sveitarfelog[#All],5,FALSE)</f>
        <v>Norðurland vestra</v>
      </c>
      <c r="F11791" t="s">
        <v>30</v>
      </c>
      <c r="G11791" t="s">
        <v>24</v>
      </c>
      <c r="H11791" t="s">
        <v>60</v>
      </c>
      <c r="I11791" s="1">
        <v>4041</v>
      </c>
      <c r="J11791" s="2">
        <f>VLOOKUP(Oliusala[[#This Row],[tegund]],Tegundir!$B$2:$D$19,3,FALSE)*Oliusala[[#This Row],[magn]]/1000</f>
        <v>3.4954650000000003</v>
      </c>
      <c r="K11791">
        <v>2019</v>
      </c>
      <c r="L11791" t="s">
        <v>19</v>
      </c>
      <c r="M11791" s="144" t="s">
        <v>59</v>
      </c>
      <c r="O11791" s="144" t="s">
        <v>1998</v>
      </c>
    </row>
    <row r="11792" spans="1:15" x14ac:dyDescent="0.2">
      <c r="A11792" t="s">
        <v>122</v>
      </c>
      <c r="B11792" s="144" t="s">
        <v>122</v>
      </c>
      <c r="C11792">
        <v>550</v>
      </c>
      <c r="D11792" t="str">
        <f>VLOOKUP(Oliusala[[#This Row],[postnumer]],Sveitarfelog[#All],4,FALSE)</f>
        <v>Skagafjörður</v>
      </c>
      <c r="E11792" t="str">
        <f>VLOOKUP(Oliusala[[#This Row],[postnumer]],Sveitarfelog[#All],5,FALSE)</f>
        <v>Norðurland vestra</v>
      </c>
      <c r="F11792" t="s">
        <v>27</v>
      </c>
      <c r="G11792" t="s">
        <v>24</v>
      </c>
      <c r="H11792" s="1" t="s">
        <v>58</v>
      </c>
      <c r="I11792" s="1">
        <v>3235601</v>
      </c>
      <c r="J11792" s="2">
        <f>VLOOKUP(Oliusala[[#This Row],[tegund]],Tegundir!$B$2:$D$19,3,FALSE)*Oliusala[[#This Row],[magn]]/1000</f>
        <v>2798.7948649999998</v>
      </c>
      <c r="K11792">
        <v>2019</v>
      </c>
      <c r="L11792" t="s">
        <v>19</v>
      </c>
      <c r="M11792" s="144" t="s">
        <v>59</v>
      </c>
      <c r="O11792" s="144" t="s">
        <v>1998</v>
      </c>
    </row>
    <row r="11793" spans="1:15" x14ac:dyDescent="0.2">
      <c r="A11793" t="s">
        <v>122</v>
      </c>
      <c r="B11793" s="144" t="s">
        <v>122</v>
      </c>
      <c r="C11793">
        <v>550</v>
      </c>
      <c r="D11793" t="str">
        <f>VLOOKUP(Oliusala[[#This Row],[postnumer]],Sveitarfelog[#All],4,FALSE)</f>
        <v>Skagafjörður</v>
      </c>
      <c r="E11793" t="str">
        <f>VLOOKUP(Oliusala[[#This Row],[postnumer]],Sveitarfelog[#All],5,FALSE)</f>
        <v>Norðurland vestra</v>
      </c>
      <c r="F11793" t="s">
        <v>29</v>
      </c>
      <c r="G11793" t="s">
        <v>24</v>
      </c>
      <c r="H11793" t="s">
        <v>58</v>
      </c>
      <c r="I11793" s="1">
        <v>3586112</v>
      </c>
      <c r="J11793" s="2">
        <f>VLOOKUP(Oliusala[[#This Row],[tegund]],Tegundir!$B$2:$D$19,3,FALSE)*Oliusala[[#This Row],[magn]]/1000</f>
        <v>3101.9868799999999</v>
      </c>
      <c r="K11793">
        <v>2019</v>
      </c>
      <c r="L11793" t="s">
        <v>19</v>
      </c>
      <c r="M11793" s="144" t="s">
        <v>59</v>
      </c>
      <c r="O11793" s="144" t="s">
        <v>1998</v>
      </c>
    </row>
    <row r="11794" spans="1:15" x14ac:dyDescent="0.2">
      <c r="A11794" t="s">
        <v>122</v>
      </c>
      <c r="B11794" s="144" t="s">
        <v>122</v>
      </c>
      <c r="C11794">
        <v>550</v>
      </c>
      <c r="D11794" t="str">
        <f>VLOOKUP(Oliusala[[#This Row],[postnumer]],Sveitarfelog[#All],4,FALSE)</f>
        <v>Skagafjörður</v>
      </c>
      <c r="E11794" t="str">
        <f>VLOOKUP(Oliusala[[#This Row],[postnumer]],Sveitarfelog[#All],5,FALSE)</f>
        <v>Norðurland vestra</v>
      </c>
      <c r="F11794" t="s">
        <v>30</v>
      </c>
      <c r="G11794" t="s">
        <v>24</v>
      </c>
      <c r="H11794" t="s">
        <v>58</v>
      </c>
      <c r="I11794" s="1">
        <v>794760</v>
      </c>
      <c r="J11794" s="2">
        <f>VLOOKUP(Oliusala[[#This Row],[tegund]],Tegundir!$B$2:$D$19,3,FALSE)*Oliusala[[#This Row],[magn]]/1000</f>
        <v>687.4674</v>
      </c>
      <c r="K11794">
        <v>2019</v>
      </c>
      <c r="L11794" t="s">
        <v>19</v>
      </c>
      <c r="M11794" s="144" t="s">
        <v>59</v>
      </c>
      <c r="O11794" s="144" t="s">
        <v>1998</v>
      </c>
    </row>
    <row r="11795" spans="1:15" x14ac:dyDescent="0.2">
      <c r="A11795" t="s">
        <v>63</v>
      </c>
      <c r="B11795" s="144" t="s">
        <v>122</v>
      </c>
      <c r="C11795">
        <v>550</v>
      </c>
      <c r="D11795" t="str">
        <f>VLOOKUP(Oliusala[[#This Row],[postnumer]],Sveitarfelog[#All],4,FALSE)</f>
        <v>Skagafjörður</v>
      </c>
      <c r="E11795" t="str">
        <f>VLOOKUP(Oliusala[[#This Row],[postnumer]],Sveitarfelog[#All],5,FALSE)</f>
        <v>Norðurland vestra</v>
      </c>
      <c r="F11795" t="s">
        <v>24</v>
      </c>
      <c r="G11795" t="s">
        <v>24</v>
      </c>
      <c r="H11795" t="s">
        <v>58</v>
      </c>
      <c r="I11795" s="1">
        <v>2014223</v>
      </c>
      <c r="J11795" s="2">
        <f>VLOOKUP(Oliusala[[#This Row],[tegund]],Tegundir!$B$2:$D$19,3,FALSE)*Oliusala[[#This Row],[magn]]/1000</f>
        <v>1742.302895</v>
      </c>
      <c r="K11795">
        <v>2019</v>
      </c>
      <c r="L11795" t="s">
        <v>18</v>
      </c>
      <c r="M11795" s="144" t="s">
        <v>59</v>
      </c>
    </row>
    <row r="11796" spans="1:15" x14ac:dyDescent="0.2">
      <c r="A11796" t="s">
        <v>68</v>
      </c>
      <c r="B11796" s="144" t="s">
        <v>122</v>
      </c>
      <c r="C11796">
        <v>550</v>
      </c>
      <c r="D11796" t="str">
        <f>VLOOKUP(Oliusala[[#This Row],[postnumer]],Sveitarfelog[#All],4,FALSE)</f>
        <v>Skagafjörður</v>
      </c>
      <c r="E11796" t="str">
        <f>VLOOKUP(Oliusala[[#This Row],[postnumer]],Sveitarfelog[#All],5,FALSE)</f>
        <v>Norðurland vestra</v>
      </c>
      <c r="F11796" t="s">
        <v>25</v>
      </c>
      <c r="G11796" t="s">
        <v>24</v>
      </c>
      <c r="H11796" t="s">
        <v>60</v>
      </c>
      <c r="I11796" s="1">
        <v>175655</v>
      </c>
      <c r="J11796" s="2">
        <f>VLOOKUP(Oliusala[[#This Row],[tegund]],Tegundir!$B$2:$D$19,3,FALSE)*Oliusala[[#This Row],[magn]]/1000</f>
        <v>151.941575</v>
      </c>
      <c r="K11796">
        <v>2019</v>
      </c>
      <c r="L11796" t="s">
        <v>1955</v>
      </c>
      <c r="M11796" s="144" t="s">
        <v>59</v>
      </c>
    </row>
    <row r="11797" spans="1:15" x14ac:dyDescent="0.2">
      <c r="A11797" t="s">
        <v>69</v>
      </c>
      <c r="B11797" s="144" t="s">
        <v>122</v>
      </c>
      <c r="C11797">
        <v>550</v>
      </c>
      <c r="D11797" t="str">
        <f>VLOOKUP(Oliusala[[#This Row],[postnumer]],Sveitarfelog[#All],4,FALSE)</f>
        <v>Skagafjörður</v>
      </c>
      <c r="E11797" t="str">
        <f>VLOOKUP(Oliusala[[#This Row],[postnumer]],Sveitarfelog[#All],5,FALSE)</f>
        <v>Norðurland vestra</v>
      </c>
      <c r="F11797" t="s">
        <v>25</v>
      </c>
      <c r="G11797" t="s">
        <v>24</v>
      </c>
      <c r="H11797" s="1" t="s">
        <v>60</v>
      </c>
      <c r="I11797" s="1">
        <v>3959</v>
      </c>
      <c r="J11797" s="2">
        <f>VLOOKUP(Oliusala[[#This Row],[tegund]],Tegundir!$B$2:$D$19,3,FALSE)*Oliusala[[#This Row],[magn]]/1000</f>
        <v>3.4245349999999997</v>
      </c>
      <c r="K11797">
        <v>2019</v>
      </c>
      <c r="L11797" t="s">
        <v>1955</v>
      </c>
      <c r="M11797" s="144" t="s">
        <v>59</v>
      </c>
    </row>
    <row r="11798" spans="1:15" x14ac:dyDescent="0.2">
      <c r="A11798" t="s">
        <v>57</v>
      </c>
      <c r="B11798" s="144" t="s">
        <v>122</v>
      </c>
      <c r="C11798">
        <v>550</v>
      </c>
      <c r="D11798" t="str">
        <f>VLOOKUP(Oliusala[[#This Row],[postnumer]],Sveitarfelog[#All],4,FALSE)</f>
        <v>Skagafjörður</v>
      </c>
      <c r="E11798" t="str">
        <f>VLOOKUP(Oliusala[[#This Row],[postnumer]],Sveitarfelog[#All],5,FALSE)</f>
        <v>Norðurland vestra</v>
      </c>
      <c r="F11798" t="s">
        <v>25</v>
      </c>
      <c r="G11798" t="s">
        <v>24</v>
      </c>
      <c r="H11798" t="s">
        <v>60</v>
      </c>
      <c r="I11798" s="1">
        <v>6842</v>
      </c>
      <c r="J11798" s="2">
        <f>VLOOKUP(Oliusala[[#This Row],[tegund]],Tegundir!$B$2:$D$19,3,FALSE)*Oliusala[[#This Row],[magn]]/1000</f>
        <v>5.9183300000000001</v>
      </c>
      <c r="K11798">
        <v>2019</v>
      </c>
      <c r="L11798" t="s">
        <v>1955</v>
      </c>
      <c r="M11798" s="144" t="s">
        <v>59</v>
      </c>
    </row>
    <row r="11799" spans="1:15" x14ac:dyDescent="0.2">
      <c r="A11799" t="s">
        <v>122</v>
      </c>
      <c r="B11799" s="144" t="s">
        <v>122</v>
      </c>
      <c r="C11799">
        <v>550</v>
      </c>
      <c r="D11799" t="str">
        <f>VLOOKUP(Oliusala[[#This Row],[postnumer]],Sveitarfelog[#All],4,FALSE)</f>
        <v>Skagafjörður</v>
      </c>
      <c r="E11799" t="str">
        <f>VLOOKUP(Oliusala[[#This Row],[postnumer]],Sveitarfelog[#All],5,FALSE)</f>
        <v>Norðurland vestra</v>
      </c>
      <c r="F11799" t="s">
        <v>25</v>
      </c>
      <c r="G11799" t="s">
        <v>24</v>
      </c>
      <c r="H11799" t="s">
        <v>58</v>
      </c>
      <c r="I11799" s="1">
        <v>429266</v>
      </c>
      <c r="J11799" s="2">
        <f>VLOOKUP(Oliusala[[#This Row],[tegund]],Tegundir!$B$2:$D$19,3,FALSE)*Oliusala[[#This Row],[magn]]/1000</f>
        <v>371.31508999999994</v>
      </c>
      <c r="K11799">
        <v>2019</v>
      </c>
      <c r="L11799" t="s">
        <v>1955</v>
      </c>
      <c r="M11799" s="144" t="s">
        <v>59</v>
      </c>
    </row>
    <row r="11800" spans="1:15" x14ac:dyDescent="0.2">
      <c r="A11800" t="s">
        <v>63</v>
      </c>
      <c r="B11800" s="144" t="s">
        <v>122</v>
      </c>
      <c r="C11800">
        <v>550</v>
      </c>
      <c r="D11800" t="str">
        <f>VLOOKUP(Oliusala[[#This Row],[postnumer]],Sveitarfelog[#All],4,FALSE)</f>
        <v>Skagafjörður</v>
      </c>
      <c r="E11800" t="str">
        <f>VLOOKUP(Oliusala[[#This Row],[postnumer]],Sveitarfelog[#All],5,FALSE)</f>
        <v>Norðurland vestra</v>
      </c>
      <c r="F11800" t="s">
        <v>25</v>
      </c>
      <c r="G11800" t="s">
        <v>24</v>
      </c>
      <c r="H11800" t="s">
        <v>58</v>
      </c>
      <c r="I11800" s="1">
        <v>101401</v>
      </c>
      <c r="J11800" s="2">
        <f>VLOOKUP(Oliusala[[#This Row],[tegund]],Tegundir!$B$2:$D$19,3,FALSE)*Oliusala[[#This Row],[magn]]/1000</f>
        <v>87.711865000000003</v>
      </c>
      <c r="K11800">
        <v>2019</v>
      </c>
      <c r="L11800" t="s">
        <v>1955</v>
      </c>
      <c r="M11800" s="144" t="s">
        <v>59</v>
      </c>
    </row>
    <row r="11801" spans="1:15" x14ac:dyDescent="0.2">
      <c r="A11801" t="s">
        <v>57</v>
      </c>
      <c r="B11801" s="144" t="s">
        <v>75</v>
      </c>
      <c r="C11801">
        <v>230</v>
      </c>
      <c r="D11801" t="str">
        <f>VLOOKUP(Oliusala[[#This Row],[postnumer]],Sveitarfelog[#All],4,FALSE)</f>
        <v>Reykjanesbær</v>
      </c>
      <c r="E11801" t="str">
        <f>VLOOKUP(Oliusala[[#This Row],[postnumer]],Sveitarfelog[#All],5,FALSE)</f>
        <v>Suðurnes</v>
      </c>
      <c r="F11801" t="s">
        <v>25</v>
      </c>
      <c r="G11801" t="s">
        <v>24</v>
      </c>
      <c r="H11801" t="s">
        <v>60</v>
      </c>
      <c r="I11801" s="1">
        <v>350000</v>
      </c>
      <c r="J11801" s="2">
        <f>VLOOKUP(Oliusala[[#This Row],[tegund]],Tegundir!$B$2:$D$19,3,FALSE)*Oliusala[[#This Row],[magn]]/1000</f>
        <v>302.75</v>
      </c>
      <c r="K11801">
        <v>2019</v>
      </c>
      <c r="L11801" t="s">
        <v>19</v>
      </c>
      <c r="M11801" s="144" t="s">
        <v>59</v>
      </c>
      <c r="N11801" s="144" t="s">
        <v>1939</v>
      </c>
      <c r="O11801" s="144" t="s">
        <v>1997</v>
      </c>
    </row>
    <row r="11802" spans="1:15" x14ac:dyDescent="0.2">
      <c r="A11802" t="s">
        <v>63</v>
      </c>
      <c r="B11802" s="144" t="s">
        <v>131</v>
      </c>
      <c r="C11802">
        <v>560</v>
      </c>
      <c r="D11802" t="str">
        <f>VLOOKUP(Oliusala[[#This Row],[postnumer]],Sveitarfelog[#All],4,FALSE)</f>
        <v>Skagafjörður</v>
      </c>
      <c r="E11802" t="str">
        <f>VLOOKUP(Oliusala[[#This Row],[postnumer]],Sveitarfelog[#All],5,FALSE)</f>
        <v>Norðurland vestra</v>
      </c>
      <c r="F11802" t="s">
        <v>24</v>
      </c>
      <c r="G11802" t="s">
        <v>24</v>
      </c>
      <c r="H11802" t="s">
        <v>58</v>
      </c>
      <c r="I11802" s="1">
        <v>780704</v>
      </c>
      <c r="J11802" s="2">
        <f>VLOOKUP(Oliusala[[#This Row],[tegund]],Tegundir!$B$2:$D$19,3,FALSE)*Oliusala[[#This Row],[magn]]/1000</f>
        <v>675.30895999999996</v>
      </c>
      <c r="K11802">
        <v>2019</v>
      </c>
      <c r="L11802" t="s">
        <v>18</v>
      </c>
      <c r="M11802" s="144" t="s">
        <v>59</v>
      </c>
    </row>
    <row r="11803" spans="1:15" x14ac:dyDescent="0.2">
      <c r="A11803" t="s">
        <v>68</v>
      </c>
      <c r="B11803" s="144" t="s">
        <v>131</v>
      </c>
      <c r="C11803">
        <v>560</v>
      </c>
      <c r="D11803" t="str">
        <f>VLOOKUP(Oliusala[[#This Row],[postnumer]],Sveitarfelog[#All],4,FALSE)</f>
        <v>Skagafjörður</v>
      </c>
      <c r="E11803" t="str">
        <f>VLOOKUP(Oliusala[[#This Row],[postnumer]],Sveitarfelog[#All],5,FALSE)</f>
        <v>Norðurland vestra</v>
      </c>
      <c r="F11803" t="s">
        <v>25</v>
      </c>
      <c r="G11803" t="s">
        <v>24</v>
      </c>
      <c r="H11803" t="s">
        <v>60</v>
      </c>
      <c r="I11803" s="1">
        <v>113969</v>
      </c>
      <c r="J11803" s="2">
        <f>VLOOKUP(Oliusala[[#This Row],[tegund]],Tegundir!$B$2:$D$19,3,FALSE)*Oliusala[[#This Row],[magn]]/1000</f>
        <v>98.583185</v>
      </c>
      <c r="K11803">
        <v>2019</v>
      </c>
      <c r="L11803" t="s">
        <v>1955</v>
      </c>
      <c r="M11803" s="144" t="s">
        <v>59</v>
      </c>
    </row>
    <row r="11804" spans="1:15" x14ac:dyDescent="0.2">
      <c r="A11804" t="s">
        <v>69</v>
      </c>
      <c r="B11804" s="144" t="s">
        <v>131</v>
      </c>
      <c r="C11804">
        <v>560</v>
      </c>
      <c r="D11804" t="str">
        <f>VLOOKUP(Oliusala[[#This Row],[postnumer]],Sveitarfelog[#All],4,FALSE)</f>
        <v>Skagafjörður</v>
      </c>
      <c r="E11804" t="str">
        <f>VLOOKUP(Oliusala[[#This Row],[postnumer]],Sveitarfelog[#All],5,FALSE)</f>
        <v>Norðurland vestra</v>
      </c>
      <c r="F11804" t="s">
        <v>25</v>
      </c>
      <c r="G11804" t="s">
        <v>24</v>
      </c>
      <c r="H11804" t="s">
        <v>60</v>
      </c>
      <c r="I11804" s="1">
        <v>7878</v>
      </c>
      <c r="J11804" s="2">
        <f>VLOOKUP(Oliusala[[#This Row],[tegund]],Tegundir!$B$2:$D$19,3,FALSE)*Oliusala[[#This Row],[magn]]/1000</f>
        <v>6.81447</v>
      </c>
      <c r="K11804">
        <v>2019</v>
      </c>
      <c r="L11804" t="s">
        <v>1955</v>
      </c>
      <c r="M11804" s="144" t="s">
        <v>59</v>
      </c>
    </row>
    <row r="11805" spans="1:15" x14ac:dyDescent="0.2">
      <c r="A11805" t="s">
        <v>57</v>
      </c>
      <c r="B11805" s="144" t="s">
        <v>131</v>
      </c>
      <c r="C11805">
        <v>560</v>
      </c>
      <c r="D11805" t="str">
        <f>VLOOKUP(Oliusala[[#This Row],[postnumer]],Sveitarfelog[#All],4,FALSE)</f>
        <v>Skagafjörður</v>
      </c>
      <c r="E11805" t="str">
        <f>VLOOKUP(Oliusala[[#This Row],[postnumer]],Sveitarfelog[#All],5,FALSE)</f>
        <v>Norðurland vestra</v>
      </c>
      <c r="F11805" t="s">
        <v>25</v>
      </c>
      <c r="G11805" t="s">
        <v>24</v>
      </c>
      <c r="H11805" t="s">
        <v>60</v>
      </c>
      <c r="I11805" s="1">
        <v>446336</v>
      </c>
      <c r="J11805" s="2">
        <f>VLOOKUP(Oliusala[[#This Row],[tegund]],Tegundir!$B$2:$D$19,3,FALSE)*Oliusala[[#This Row],[magn]]/1000</f>
        <v>386.08064000000002</v>
      </c>
      <c r="K11805">
        <v>2019</v>
      </c>
      <c r="L11805" t="s">
        <v>1955</v>
      </c>
      <c r="M11805" s="144" t="s">
        <v>59</v>
      </c>
    </row>
    <row r="11806" spans="1:15" x14ac:dyDescent="0.2">
      <c r="A11806" t="s">
        <v>122</v>
      </c>
      <c r="B11806" s="144" t="s">
        <v>131</v>
      </c>
      <c r="C11806">
        <v>560</v>
      </c>
      <c r="D11806" t="str">
        <f>VLOOKUP(Oliusala[[#This Row],[postnumer]],Sveitarfelog[#All],4,FALSE)</f>
        <v>Skagafjörður</v>
      </c>
      <c r="E11806" t="str">
        <f>VLOOKUP(Oliusala[[#This Row],[postnumer]],Sveitarfelog[#All],5,FALSE)</f>
        <v>Norðurland vestra</v>
      </c>
      <c r="F11806" t="s">
        <v>25</v>
      </c>
      <c r="G11806" t="s">
        <v>24</v>
      </c>
      <c r="H11806" t="s">
        <v>60</v>
      </c>
      <c r="I11806" s="1">
        <v>55776</v>
      </c>
      <c r="J11806" s="2">
        <f>VLOOKUP(Oliusala[[#This Row],[tegund]],Tegundir!$B$2:$D$19,3,FALSE)*Oliusala[[#This Row],[magn]]/1000</f>
        <v>48.24624</v>
      </c>
      <c r="K11806">
        <v>2019</v>
      </c>
      <c r="L11806" t="s">
        <v>1955</v>
      </c>
      <c r="M11806" s="144" t="s">
        <v>59</v>
      </c>
    </row>
    <row r="11807" spans="1:15" x14ac:dyDescent="0.2">
      <c r="A11807" t="s">
        <v>63</v>
      </c>
      <c r="B11807" s="144" t="s">
        <v>131</v>
      </c>
      <c r="C11807">
        <v>560</v>
      </c>
      <c r="D11807" t="str">
        <f>VLOOKUP(Oliusala[[#This Row],[postnumer]],Sveitarfelog[#All],4,FALSE)</f>
        <v>Skagafjörður</v>
      </c>
      <c r="E11807" t="str">
        <f>VLOOKUP(Oliusala[[#This Row],[postnumer]],Sveitarfelog[#All],5,FALSE)</f>
        <v>Norðurland vestra</v>
      </c>
      <c r="F11807" t="s">
        <v>25</v>
      </c>
      <c r="G11807" t="s">
        <v>24</v>
      </c>
      <c r="H11807" t="s">
        <v>58</v>
      </c>
      <c r="I11807" s="1">
        <v>66070</v>
      </c>
      <c r="J11807" s="2">
        <f>VLOOKUP(Oliusala[[#This Row],[tegund]],Tegundir!$B$2:$D$19,3,FALSE)*Oliusala[[#This Row],[magn]]/1000</f>
        <v>57.150550000000003</v>
      </c>
      <c r="K11807">
        <v>2019</v>
      </c>
      <c r="L11807" t="s">
        <v>1955</v>
      </c>
      <c r="M11807" s="144" t="s">
        <v>59</v>
      </c>
    </row>
    <row r="11808" spans="1:15" x14ac:dyDescent="0.2">
      <c r="A11808" t="s">
        <v>63</v>
      </c>
      <c r="B11808" s="144" t="s">
        <v>132</v>
      </c>
      <c r="C11808">
        <v>565</v>
      </c>
      <c r="D11808" t="str">
        <f>VLOOKUP(Oliusala[[#This Row],[postnumer]],Sveitarfelog[#All],4,FALSE)</f>
        <v>Skagafjörður</v>
      </c>
      <c r="E11808" t="str">
        <f>VLOOKUP(Oliusala[[#This Row],[postnumer]],Sveitarfelog[#All],5,FALSE)</f>
        <v>Norðurland vestra</v>
      </c>
      <c r="F11808" t="s">
        <v>24</v>
      </c>
      <c r="G11808" t="s">
        <v>24</v>
      </c>
      <c r="H11808" s="1" t="s">
        <v>58</v>
      </c>
      <c r="I11808" s="1">
        <v>165769</v>
      </c>
      <c r="J11808" s="2">
        <f>VLOOKUP(Oliusala[[#This Row],[tegund]],Tegundir!$B$2:$D$19,3,FALSE)*Oliusala[[#This Row],[magn]]/1000</f>
        <v>143.390185</v>
      </c>
      <c r="K11808">
        <v>2019</v>
      </c>
      <c r="L11808" t="s">
        <v>18</v>
      </c>
      <c r="M11808" s="144" t="s">
        <v>59</v>
      </c>
    </row>
    <row r="11809" spans="1:15" x14ac:dyDescent="0.2">
      <c r="A11809" t="s">
        <v>68</v>
      </c>
      <c r="B11809" s="144" t="s">
        <v>132</v>
      </c>
      <c r="C11809">
        <v>565</v>
      </c>
      <c r="D11809" t="str">
        <f>VLOOKUP(Oliusala[[#This Row],[postnumer]],Sveitarfelog[#All],4,FALSE)</f>
        <v>Skagafjörður</v>
      </c>
      <c r="E11809" t="str">
        <f>VLOOKUP(Oliusala[[#This Row],[postnumer]],Sveitarfelog[#All],5,FALSE)</f>
        <v>Norðurland vestra</v>
      </c>
      <c r="F11809" t="s">
        <v>25</v>
      </c>
      <c r="G11809" t="s">
        <v>24</v>
      </c>
      <c r="H11809" t="s">
        <v>60</v>
      </c>
      <c r="I11809" s="1">
        <v>19039</v>
      </c>
      <c r="J11809" s="2">
        <f>VLOOKUP(Oliusala[[#This Row],[tegund]],Tegundir!$B$2:$D$19,3,FALSE)*Oliusala[[#This Row],[magn]]/1000</f>
        <v>16.468735000000002</v>
      </c>
      <c r="K11809">
        <v>2019</v>
      </c>
      <c r="L11809" t="s">
        <v>1955</v>
      </c>
      <c r="M11809" s="144" t="s">
        <v>59</v>
      </c>
    </row>
    <row r="11810" spans="1:15" x14ac:dyDescent="0.2">
      <c r="A11810" t="s">
        <v>69</v>
      </c>
      <c r="B11810" s="144" t="s">
        <v>132</v>
      </c>
      <c r="C11810">
        <v>565</v>
      </c>
      <c r="D11810" t="str">
        <f>VLOOKUP(Oliusala[[#This Row],[postnumer]],Sveitarfelog[#All],4,FALSE)</f>
        <v>Skagafjörður</v>
      </c>
      <c r="E11810" t="str">
        <f>VLOOKUP(Oliusala[[#This Row],[postnumer]],Sveitarfelog[#All],5,FALSE)</f>
        <v>Norðurland vestra</v>
      </c>
      <c r="F11810" t="s">
        <v>25</v>
      </c>
      <c r="G11810" t="s">
        <v>24</v>
      </c>
      <c r="H11810" t="s">
        <v>60</v>
      </c>
      <c r="I11810" s="1">
        <v>1060</v>
      </c>
      <c r="J11810" s="2">
        <f>VLOOKUP(Oliusala[[#This Row],[tegund]],Tegundir!$B$2:$D$19,3,FALSE)*Oliusala[[#This Row],[magn]]/1000</f>
        <v>0.91689999999999994</v>
      </c>
      <c r="K11810">
        <v>2019</v>
      </c>
      <c r="L11810" t="s">
        <v>1955</v>
      </c>
      <c r="M11810" s="144" t="s">
        <v>59</v>
      </c>
    </row>
    <row r="11811" spans="1:15" x14ac:dyDescent="0.2">
      <c r="A11811" t="s">
        <v>57</v>
      </c>
      <c r="B11811" s="144" t="s">
        <v>132</v>
      </c>
      <c r="C11811">
        <v>565</v>
      </c>
      <c r="D11811" t="str">
        <f>VLOOKUP(Oliusala[[#This Row],[postnumer]],Sveitarfelog[#All],4,FALSE)</f>
        <v>Skagafjörður</v>
      </c>
      <c r="E11811" t="str">
        <f>VLOOKUP(Oliusala[[#This Row],[postnumer]],Sveitarfelog[#All],5,FALSE)</f>
        <v>Norðurland vestra</v>
      </c>
      <c r="F11811" t="s">
        <v>25</v>
      </c>
      <c r="G11811" t="s">
        <v>24</v>
      </c>
      <c r="H11811" s="1" t="s">
        <v>60</v>
      </c>
      <c r="I11811" s="1">
        <v>186520</v>
      </c>
      <c r="J11811" s="2">
        <f>VLOOKUP(Oliusala[[#This Row],[tegund]],Tegundir!$B$2:$D$19,3,FALSE)*Oliusala[[#This Row],[magn]]/1000</f>
        <v>161.3398</v>
      </c>
      <c r="K11811">
        <v>2019</v>
      </c>
      <c r="L11811" t="s">
        <v>1955</v>
      </c>
      <c r="M11811" s="144" t="s">
        <v>59</v>
      </c>
    </row>
    <row r="11812" spans="1:15" x14ac:dyDescent="0.2">
      <c r="A11812" t="s">
        <v>122</v>
      </c>
      <c r="B11812" s="144" t="s">
        <v>132</v>
      </c>
      <c r="C11812">
        <v>565</v>
      </c>
      <c r="D11812" t="str">
        <f>VLOOKUP(Oliusala[[#This Row],[postnumer]],Sveitarfelog[#All],4,FALSE)</f>
        <v>Skagafjörður</v>
      </c>
      <c r="E11812" t="str">
        <f>VLOOKUP(Oliusala[[#This Row],[postnumer]],Sveitarfelog[#All],5,FALSE)</f>
        <v>Norðurland vestra</v>
      </c>
      <c r="F11812" t="s">
        <v>25</v>
      </c>
      <c r="G11812" t="s">
        <v>24</v>
      </c>
      <c r="H11812" s="1" t="s">
        <v>60</v>
      </c>
      <c r="I11812" s="1">
        <v>18330</v>
      </c>
      <c r="J11812" s="2">
        <f>VLOOKUP(Oliusala[[#This Row],[tegund]],Tegundir!$B$2:$D$19,3,FALSE)*Oliusala[[#This Row],[magn]]/1000</f>
        <v>15.855450000000001</v>
      </c>
      <c r="K11812">
        <v>2019</v>
      </c>
      <c r="L11812" t="s">
        <v>1955</v>
      </c>
      <c r="M11812" s="144" t="s">
        <v>59</v>
      </c>
    </row>
    <row r="11813" spans="1:15" x14ac:dyDescent="0.2">
      <c r="A11813" t="s">
        <v>63</v>
      </c>
      <c r="B11813" s="144" t="s">
        <v>133</v>
      </c>
      <c r="C11813">
        <v>566</v>
      </c>
      <c r="D11813" t="str">
        <f>VLOOKUP(Oliusala[[#This Row],[postnumer]],Sveitarfelog[#All],4,FALSE)</f>
        <v>Skagafjörður</v>
      </c>
      <c r="E11813" t="str">
        <f>VLOOKUP(Oliusala[[#This Row],[postnumer]],Sveitarfelog[#All],5,FALSE)</f>
        <v>Norðurland vestra</v>
      </c>
      <c r="F11813" t="s">
        <v>24</v>
      </c>
      <c r="G11813" t="s">
        <v>24</v>
      </c>
      <c r="H11813" s="1" t="s">
        <v>58</v>
      </c>
      <c r="I11813" s="1">
        <v>86518</v>
      </c>
      <c r="J11813" s="2">
        <f>VLOOKUP(Oliusala[[#This Row],[tegund]],Tegundir!$B$2:$D$19,3,FALSE)*Oliusala[[#This Row],[magn]]/1000</f>
        <v>74.838069999999988</v>
      </c>
      <c r="K11813">
        <v>2019</v>
      </c>
      <c r="L11813" t="s">
        <v>18</v>
      </c>
      <c r="M11813" s="144" t="s">
        <v>59</v>
      </c>
    </row>
    <row r="11814" spans="1:15" x14ac:dyDescent="0.2">
      <c r="A11814" t="s">
        <v>68</v>
      </c>
      <c r="B11814" s="144" t="s">
        <v>133</v>
      </c>
      <c r="C11814">
        <v>566</v>
      </c>
      <c r="D11814" t="str">
        <f>VLOOKUP(Oliusala[[#This Row],[postnumer]],Sveitarfelog[#All],4,FALSE)</f>
        <v>Skagafjörður</v>
      </c>
      <c r="E11814" t="str">
        <f>VLOOKUP(Oliusala[[#This Row],[postnumer]],Sveitarfelog[#All],5,FALSE)</f>
        <v>Norðurland vestra</v>
      </c>
      <c r="F11814" t="s">
        <v>25</v>
      </c>
      <c r="G11814" t="s">
        <v>24</v>
      </c>
      <c r="H11814" t="s">
        <v>60</v>
      </c>
      <c r="I11814" s="1">
        <v>5257</v>
      </c>
      <c r="J11814" s="2">
        <f>VLOOKUP(Oliusala[[#This Row],[tegund]],Tegundir!$B$2:$D$19,3,FALSE)*Oliusala[[#This Row],[magn]]/1000</f>
        <v>4.5473050000000006</v>
      </c>
      <c r="K11814">
        <v>2019</v>
      </c>
      <c r="L11814" t="s">
        <v>1955</v>
      </c>
      <c r="M11814" s="144" t="s">
        <v>59</v>
      </c>
    </row>
    <row r="11815" spans="1:15" x14ac:dyDescent="0.2">
      <c r="A11815" t="s">
        <v>68</v>
      </c>
      <c r="B11815" s="144" t="s">
        <v>122</v>
      </c>
      <c r="C11815">
        <v>550</v>
      </c>
      <c r="D11815" t="str">
        <f>VLOOKUP(Oliusala[[#This Row],[postnumer]],Sveitarfelog[#All],4,FALSE)</f>
        <v>Skagafjörður</v>
      </c>
      <c r="E11815" t="str">
        <f>VLOOKUP(Oliusala[[#This Row],[postnumer]],Sveitarfelog[#All],5,FALSE)</f>
        <v>Norðurland vestra</v>
      </c>
      <c r="F11815" t="s">
        <v>24</v>
      </c>
      <c r="G11815" t="s">
        <v>24</v>
      </c>
      <c r="H11815" t="s">
        <v>60</v>
      </c>
      <c r="I11815" s="1">
        <v>28613</v>
      </c>
      <c r="J11815" s="2">
        <f>VLOOKUP(Oliusala[[#This Row],[tegund]],Tegundir!$B$2:$D$19,3,FALSE)*Oliusala[[#This Row],[magn]]/1000</f>
        <v>24.750245</v>
      </c>
      <c r="K11815">
        <v>2019</v>
      </c>
      <c r="L11815" t="s">
        <v>18</v>
      </c>
      <c r="M11815" s="144" t="s">
        <v>59</v>
      </c>
    </row>
    <row r="11816" spans="1:15" x14ac:dyDescent="0.2">
      <c r="A11816" t="s">
        <v>57</v>
      </c>
      <c r="B11816" s="144" t="s">
        <v>122</v>
      </c>
      <c r="C11816">
        <v>550</v>
      </c>
      <c r="D11816" t="str">
        <f>VLOOKUP(Oliusala[[#This Row],[postnumer]],Sveitarfelog[#All],4,FALSE)</f>
        <v>Skagafjörður</v>
      </c>
      <c r="E11816" t="str">
        <f>VLOOKUP(Oliusala[[#This Row],[postnumer]],Sveitarfelog[#All],5,FALSE)</f>
        <v>Norðurland vestra</v>
      </c>
      <c r="F11816" t="s">
        <v>24</v>
      </c>
      <c r="G11816" t="s">
        <v>24</v>
      </c>
      <c r="H11816" t="s">
        <v>60</v>
      </c>
      <c r="I11816" s="1">
        <v>5126</v>
      </c>
      <c r="J11816" s="2">
        <f>VLOOKUP(Oliusala[[#This Row],[tegund]],Tegundir!$B$2:$D$19,3,FALSE)*Oliusala[[#This Row],[magn]]/1000</f>
        <v>4.4339899999999997</v>
      </c>
      <c r="K11816">
        <v>2019</v>
      </c>
      <c r="L11816" t="s">
        <v>18</v>
      </c>
      <c r="M11816" s="144" t="s">
        <v>59</v>
      </c>
    </row>
    <row r="11817" spans="1:15" x14ac:dyDescent="0.2">
      <c r="A11817" t="s">
        <v>135</v>
      </c>
      <c r="B11817" s="144" t="s">
        <v>134</v>
      </c>
      <c r="C11817">
        <v>570</v>
      </c>
      <c r="D11817" t="str">
        <f>VLOOKUP(Oliusala[[#This Row],[postnumer]],Sveitarfelog[#All],4,FALSE)</f>
        <v>Skagafjörður</v>
      </c>
      <c r="E11817" t="str">
        <f>VLOOKUP(Oliusala[[#This Row],[postnumer]],Sveitarfelog[#All],5,FALSE)</f>
        <v>Norðurland vestra</v>
      </c>
      <c r="F11817" t="s">
        <v>30</v>
      </c>
      <c r="G11817" t="s">
        <v>24</v>
      </c>
      <c r="H11817" t="s">
        <v>58</v>
      </c>
      <c r="I11817" s="1">
        <v>6005</v>
      </c>
      <c r="J11817" s="2">
        <f>VLOOKUP(Oliusala[[#This Row],[tegund]],Tegundir!$B$2:$D$19,3,FALSE)*Oliusala[[#This Row],[magn]]/1000</f>
        <v>5.1943250000000001</v>
      </c>
      <c r="K11817">
        <v>2019</v>
      </c>
      <c r="L11817" t="s">
        <v>19</v>
      </c>
      <c r="M11817" s="144" t="s">
        <v>59</v>
      </c>
      <c r="O11817" s="144" t="s">
        <v>1998</v>
      </c>
    </row>
    <row r="11818" spans="1:15" x14ac:dyDescent="0.2">
      <c r="A11818" t="s">
        <v>68</v>
      </c>
      <c r="B11818" s="144" t="s">
        <v>131</v>
      </c>
      <c r="C11818">
        <v>560</v>
      </c>
      <c r="D11818" t="str">
        <f>VLOOKUP(Oliusala[[#This Row],[postnumer]],Sveitarfelog[#All],4,FALSE)</f>
        <v>Skagafjörður</v>
      </c>
      <c r="E11818" t="str">
        <f>VLOOKUP(Oliusala[[#This Row],[postnumer]],Sveitarfelog[#All],5,FALSE)</f>
        <v>Norðurland vestra</v>
      </c>
      <c r="F11818" t="s">
        <v>24</v>
      </c>
      <c r="G11818" t="s">
        <v>24</v>
      </c>
      <c r="H11818" t="s">
        <v>60</v>
      </c>
      <c r="I11818" s="1">
        <v>39716</v>
      </c>
      <c r="J11818" s="2">
        <f>VLOOKUP(Oliusala[[#This Row],[tegund]],Tegundir!$B$2:$D$19,3,FALSE)*Oliusala[[#This Row],[magn]]/1000</f>
        <v>34.354339999999993</v>
      </c>
      <c r="K11818">
        <v>2019</v>
      </c>
      <c r="L11818" t="s">
        <v>18</v>
      </c>
      <c r="M11818" s="144" t="s">
        <v>59</v>
      </c>
    </row>
    <row r="11819" spans="1:15" x14ac:dyDescent="0.2">
      <c r="A11819" t="s">
        <v>57</v>
      </c>
      <c r="B11819" s="144" t="s">
        <v>134</v>
      </c>
      <c r="C11819">
        <v>570</v>
      </c>
      <c r="D11819" t="str">
        <f>VLOOKUP(Oliusala[[#This Row],[postnumer]],Sveitarfelog[#All],4,FALSE)</f>
        <v>Skagafjörður</v>
      </c>
      <c r="E11819" t="str">
        <f>VLOOKUP(Oliusala[[#This Row],[postnumer]],Sveitarfelog[#All],5,FALSE)</f>
        <v>Norðurland vestra</v>
      </c>
      <c r="F11819" t="s">
        <v>25</v>
      </c>
      <c r="G11819" t="s">
        <v>24</v>
      </c>
      <c r="H11819" s="1" t="s">
        <v>60</v>
      </c>
      <c r="I11819" s="1">
        <v>13944</v>
      </c>
      <c r="J11819" s="2">
        <f>VLOOKUP(Oliusala[[#This Row],[tegund]],Tegundir!$B$2:$D$19,3,FALSE)*Oliusala[[#This Row],[magn]]/1000</f>
        <v>12.06156</v>
      </c>
      <c r="K11819">
        <v>2019</v>
      </c>
      <c r="L11819" t="s">
        <v>1955</v>
      </c>
      <c r="M11819" s="144" t="s">
        <v>59</v>
      </c>
    </row>
    <row r="11820" spans="1:15" x14ac:dyDescent="0.2">
      <c r="A11820" t="s">
        <v>135</v>
      </c>
      <c r="B11820" s="144" t="s">
        <v>134</v>
      </c>
      <c r="C11820">
        <v>570</v>
      </c>
      <c r="D11820" t="str">
        <f>VLOOKUP(Oliusala[[#This Row],[postnumer]],Sveitarfelog[#All],4,FALSE)</f>
        <v>Skagafjörður</v>
      </c>
      <c r="E11820" t="str">
        <f>VLOOKUP(Oliusala[[#This Row],[postnumer]],Sveitarfelog[#All],5,FALSE)</f>
        <v>Norðurland vestra</v>
      </c>
      <c r="F11820" t="s">
        <v>25</v>
      </c>
      <c r="G11820" t="s">
        <v>24</v>
      </c>
      <c r="H11820" t="s">
        <v>60</v>
      </c>
      <c r="I11820" s="1">
        <v>41163</v>
      </c>
      <c r="J11820" s="2">
        <f>VLOOKUP(Oliusala[[#This Row],[tegund]],Tegundir!$B$2:$D$19,3,FALSE)*Oliusala[[#This Row],[magn]]/1000</f>
        <v>35.605995</v>
      </c>
      <c r="K11820">
        <v>2019</v>
      </c>
      <c r="L11820" t="s">
        <v>1955</v>
      </c>
      <c r="M11820" s="144" t="s">
        <v>59</v>
      </c>
    </row>
    <row r="11821" spans="1:15" x14ac:dyDescent="0.2">
      <c r="A11821" t="s">
        <v>57</v>
      </c>
      <c r="B11821" s="144" t="s">
        <v>131</v>
      </c>
      <c r="C11821">
        <v>560</v>
      </c>
      <c r="D11821" t="str">
        <f>VLOOKUP(Oliusala[[#This Row],[postnumer]],Sveitarfelog[#All],4,FALSE)</f>
        <v>Skagafjörður</v>
      </c>
      <c r="E11821" t="str">
        <f>VLOOKUP(Oliusala[[#This Row],[postnumer]],Sveitarfelog[#All],5,FALSE)</f>
        <v>Norðurland vestra</v>
      </c>
      <c r="F11821" t="s">
        <v>24</v>
      </c>
      <c r="G11821" t="s">
        <v>24</v>
      </c>
      <c r="H11821" t="s">
        <v>60</v>
      </c>
      <c r="I11821" s="1">
        <v>39318</v>
      </c>
      <c r="J11821" s="2">
        <f>VLOOKUP(Oliusala[[#This Row],[tegund]],Tegundir!$B$2:$D$19,3,FALSE)*Oliusala[[#This Row],[magn]]/1000</f>
        <v>34.010069999999999</v>
      </c>
      <c r="K11821">
        <v>2019</v>
      </c>
      <c r="L11821" t="s">
        <v>18</v>
      </c>
      <c r="M11821" s="144" t="s">
        <v>59</v>
      </c>
    </row>
    <row r="11822" spans="1:15" x14ac:dyDescent="0.2">
      <c r="A11822" t="s">
        <v>135</v>
      </c>
      <c r="B11822" s="144" t="s">
        <v>134</v>
      </c>
      <c r="C11822">
        <v>570</v>
      </c>
      <c r="D11822" t="str">
        <f>VLOOKUP(Oliusala[[#This Row],[postnumer]],Sveitarfelog[#All],4,FALSE)</f>
        <v>Skagafjörður</v>
      </c>
      <c r="E11822" t="str">
        <f>VLOOKUP(Oliusala[[#This Row],[postnumer]],Sveitarfelog[#All],5,FALSE)</f>
        <v>Norðurland vestra</v>
      </c>
      <c r="F11822" t="s">
        <v>24</v>
      </c>
      <c r="G11822" t="s">
        <v>24</v>
      </c>
      <c r="H11822" t="s">
        <v>60</v>
      </c>
      <c r="I11822" s="1">
        <v>43408</v>
      </c>
      <c r="J11822" s="2">
        <f>VLOOKUP(Oliusala[[#This Row],[tegund]],Tegundir!$B$2:$D$19,3,FALSE)*Oliusala[[#This Row],[magn]]/1000</f>
        <v>37.547919999999998</v>
      </c>
      <c r="K11822">
        <v>2019</v>
      </c>
      <c r="L11822" t="s">
        <v>18</v>
      </c>
      <c r="M11822" s="144" t="s">
        <v>59</v>
      </c>
    </row>
    <row r="11823" spans="1:15" x14ac:dyDescent="0.2">
      <c r="A11823" t="s">
        <v>68</v>
      </c>
      <c r="B11823" s="144" t="s">
        <v>68</v>
      </c>
      <c r="C11823">
        <v>600</v>
      </c>
      <c r="D11823" t="str">
        <f>VLOOKUP(Oliusala[[#This Row],[postnumer]],Sveitarfelog[#All],4,FALSE)</f>
        <v>Akureyrarbær,Eyjafjarðarsveit,Hörgársveit,Svalbarðsstrandarhreppur,Grýtubakkahreppur</v>
      </c>
      <c r="E11823" t="str">
        <f>VLOOKUP(Oliusala[[#This Row],[postnumer]],Sveitarfelog[#All],5,FALSE)</f>
        <v>Norðurland eystra</v>
      </c>
      <c r="F11823" t="s">
        <v>24</v>
      </c>
      <c r="G11823" t="s">
        <v>24</v>
      </c>
      <c r="H11823" t="s">
        <v>58</v>
      </c>
      <c r="I11823" s="1">
        <v>532436</v>
      </c>
      <c r="J11823" s="2">
        <f>VLOOKUP(Oliusala[[#This Row],[tegund]],Tegundir!$B$2:$D$19,3,FALSE)*Oliusala[[#This Row],[magn]]/1000</f>
        <v>460.55714</v>
      </c>
      <c r="K11823">
        <v>2019</v>
      </c>
      <c r="L11823" t="s">
        <v>18</v>
      </c>
      <c r="M11823" s="144" t="s">
        <v>59</v>
      </c>
    </row>
    <row r="11824" spans="1:15" x14ac:dyDescent="0.2">
      <c r="A11824" t="s">
        <v>68</v>
      </c>
      <c r="B11824" s="144" t="s">
        <v>68</v>
      </c>
      <c r="C11824">
        <v>600</v>
      </c>
      <c r="D11824" t="str">
        <f>VLOOKUP(Oliusala[[#This Row],[postnumer]],Sveitarfelog[#All],4,FALSE)</f>
        <v>Akureyrarbær,Eyjafjarðarsveit,Hörgársveit,Svalbarðsstrandarhreppur,Grýtubakkahreppur</v>
      </c>
      <c r="E11824" t="str">
        <f>VLOOKUP(Oliusala[[#This Row],[postnumer]],Sveitarfelog[#All],5,FALSE)</f>
        <v>Norðurland eystra</v>
      </c>
      <c r="F11824" t="s">
        <v>24</v>
      </c>
      <c r="G11824" t="s">
        <v>24</v>
      </c>
      <c r="H11824" t="s">
        <v>60</v>
      </c>
      <c r="I11824" s="1">
        <v>5200</v>
      </c>
      <c r="J11824" s="2">
        <f>VLOOKUP(Oliusala[[#This Row],[tegund]],Tegundir!$B$2:$D$19,3,FALSE)*Oliusala[[#This Row],[magn]]/1000</f>
        <v>4.4980000000000002</v>
      </c>
      <c r="K11824">
        <v>2019</v>
      </c>
      <c r="L11824" t="s">
        <v>18</v>
      </c>
      <c r="M11824" s="144" t="s">
        <v>59</v>
      </c>
    </row>
    <row r="11825" spans="1:15" x14ac:dyDescent="0.2">
      <c r="A11825" t="s">
        <v>68</v>
      </c>
      <c r="B11825" s="144" t="s">
        <v>68</v>
      </c>
      <c r="C11825">
        <v>600</v>
      </c>
      <c r="D11825" t="str">
        <f>VLOOKUP(Oliusala[[#This Row],[postnumer]],Sveitarfelog[#All],4,FALSE)</f>
        <v>Akureyrarbær,Eyjafjarðarsveit,Hörgársveit,Svalbarðsstrandarhreppur,Grýtubakkahreppur</v>
      </c>
      <c r="E11825" t="str">
        <f>VLOOKUP(Oliusala[[#This Row],[postnumer]],Sveitarfelog[#All],5,FALSE)</f>
        <v>Norðurland eystra</v>
      </c>
      <c r="F11825" t="s">
        <v>27</v>
      </c>
      <c r="G11825" t="s">
        <v>24</v>
      </c>
      <c r="H11825" s="1" t="s">
        <v>58</v>
      </c>
      <c r="I11825" s="1">
        <v>2249983</v>
      </c>
      <c r="J11825" s="2">
        <f>VLOOKUP(Oliusala[[#This Row],[tegund]],Tegundir!$B$2:$D$19,3,FALSE)*Oliusala[[#This Row],[magn]]/1000</f>
        <v>1946.235295</v>
      </c>
      <c r="K11825">
        <v>2019</v>
      </c>
      <c r="L11825" t="s">
        <v>19</v>
      </c>
      <c r="M11825" s="144" t="s">
        <v>59</v>
      </c>
      <c r="O11825" s="144" t="s">
        <v>1998</v>
      </c>
    </row>
    <row r="11826" spans="1:15" x14ac:dyDescent="0.2">
      <c r="A11826" t="s">
        <v>68</v>
      </c>
      <c r="B11826" s="144" t="s">
        <v>68</v>
      </c>
      <c r="C11826">
        <v>600</v>
      </c>
      <c r="D11826" t="str">
        <f>VLOOKUP(Oliusala[[#This Row],[postnumer]],Sveitarfelog[#All],4,FALSE)</f>
        <v>Akureyrarbær,Eyjafjarðarsveit,Hörgársveit,Svalbarðsstrandarhreppur,Grýtubakkahreppur</v>
      </c>
      <c r="E11826" t="str">
        <f>VLOOKUP(Oliusala[[#This Row],[postnumer]],Sveitarfelog[#All],5,FALSE)</f>
        <v>Norðurland eystra</v>
      </c>
      <c r="F11826" t="s">
        <v>29</v>
      </c>
      <c r="G11826" t="s">
        <v>24</v>
      </c>
      <c r="H11826" s="1" t="s">
        <v>58</v>
      </c>
      <c r="I11826" s="1">
        <v>2191366</v>
      </c>
      <c r="J11826" s="2">
        <f>VLOOKUP(Oliusala[[#This Row],[tegund]],Tegundir!$B$2:$D$19,3,FALSE)*Oliusala[[#This Row],[magn]]/1000</f>
        <v>1895.5315900000001</v>
      </c>
      <c r="K11826">
        <v>2019</v>
      </c>
      <c r="L11826" t="s">
        <v>19</v>
      </c>
      <c r="M11826" s="144" t="s">
        <v>59</v>
      </c>
      <c r="O11826" s="144" t="s">
        <v>1998</v>
      </c>
    </row>
    <row r="11827" spans="1:15" x14ac:dyDescent="0.2">
      <c r="A11827" t="s">
        <v>68</v>
      </c>
      <c r="B11827" s="144" t="s">
        <v>68</v>
      </c>
      <c r="C11827">
        <v>600</v>
      </c>
      <c r="D11827" t="str">
        <f>VLOOKUP(Oliusala[[#This Row],[postnumer]],Sveitarfelog[#All],4,FALSE)</f>
        <v>Akureyrarbær,Eyjafjarðarsveit,Hörgársveit,Svalbarðsstrandarhreppur,Grýtubakkahreppur</v>
      </c>
      <c r="E11827" t="str">
        <f>VLOOKUP(Oliusala[[#This Row],[postnumer]],Sveitarfelog[#All],5,FALSE)</f>
        <v>Norðurland eystra</v>
      </c>
      <c r="F11827" t="s">
        <v>30</v>
      </c>
      <c r="G11827" t="s">
        <v>24</v>
      </c>
      <c r="H11827" s="1" t="s">
        <v>58</v>
      </c>
      <c r="I11827" s="1">
        <v>308435</v>
      </c>
      <c r="J11827" s="2">
        <f>VLOOKUP(Oliusala[[#This Row],[tegund]],Tegundir!$B$2:$D$19,3,FALSE)*Oliusala[[#This Row],[magn]]/1000</f>
        <v>266.79627500000004</v>
      </c>
      <c r="K11827">
        <v>2019</v>
      </c>
      <c r="L11827" t="s">
        <v>19</v>
      </c>
      <c r="M11827" s="144" t="s">
        <v>59</v>
      </c>
      <c r="O11827" s="144" t="s">
        <v>1998</v>
      </c>
    </row>
    <row r="11828" spans="1:15" x14ac:dyDescent="0.2">
      <c r="A11828" t="s">
        <v>69</v>
      </c>
      <c r="B11828" s="144" t="s">
        <v>68</v>
      </c>
      <c r="C11828">
        <v>600</v>
      </c>
      <c r="D11828" t="str">
        <f>VLOOKUP(Oliusala[[#This Row],[postnumer]],Sveitarfelog[#All],4,FALSE)</f>
        <v>Akureyrarbær,Eyjafjarðarsveit,Hörgársveit,Svalbarðsstrandarhreppur,Grýtubakkahreppur</v>
      </c>
      <c r="E11828" t="str">
        <f>VLOOKUP(Oliusala[[#This Row],[postnumer]],Sveitarfelog[#All],5,FALSE)</f>
        <v>Norðurland eystra</v>
      </c>
      <c r="F11828" t="s">
        <v>24</v>
      </c>
      <c r="G11828" t="s">
        <v>24</v>
      </c>
      <c r="H11828" t="s">
        <v>60</v>
      </c>
      <c r="I11828" s="1">
        <v>8249</v>
      </c>
      <c r="J11828" s="2">
        <f>VLOOKUP(Oliusala[[#This Row],[tegund]],Tegundir!$B$2:$D$19,3,FALSE)*Oliusala[[#This Row],[magn]]/1000</f>
        <v>7.1353850000000003</v>
      </c>
      <c r="K11828">
        <v>2019</v>
      </c>
      <c r="L11828" t="s">
        <v>18</v>
      </c>
      <c r="M11828" s="144" t="s">
        <v>59</v>
      </c>
    </row>
    <row r="11829" spans="1:15" x14ac:dyDescent="0.2">
      <c r="A11829" t="s">
        <v>69</v>
      </c>
      <c r="B11829" s="144" t="s">
        <v>68</v>
      </c>
      <c r="C11829">
        <v>600</v>
      </c>
      <c r="D11829" t="str">
        <f>VLOOKUP(Oliusala[[#This Row],[postnumer]],Sveitarfelog[#All],4,FALSE)</f>
        <v>Akureyrarbær,Eyjafjarðarsveit,Hörgársveit,Svalbarðsstrandarhreppur,Grýtubakkahreppur</v>
      </c>
      <c r="E11829" t="str">
        <f>VLOOKUP(Oliusala[[#This Row],[postnumer]],Sveitarfelog[#All],5,FALSE)</f>
        <v>Norðurland eystra</v>
      </c>
      <c r="F11829" t="s">
        <v>29</v>
      </c>
      <c r="G11829" t="s">
        <v>24</v>
      </c>
      <c r="H11829" t="s">
        <v>60</v>
      </c>
      <c r="I11829" s="1">
        <v>9468</v>
      </c>
      <c r="J11829" s="2">
        <f>VLOOKUP(Oliusala[[#This Row],[tegund]],Tegundir!$B$2:$D$19,3,FALSE)*Oliusala[[#This Row],[magn]]/1000</f>
        <v>8.1898199999999992</v>
      </c>
      <c r="K11829">
        <v>2019</v>
      </c>
      <c r="L11829" t="s">
        <v>19</v>
      </c>
      <c r="M11829" s="144" t="s">
        <v>59</v>
      </c>
      <c r="O11829" s="144" t="s">
        <v>1998</v>
      </c>
    </row>
    <row r="11830" spans="1:15" x14ac:dyDescent="0.2">
      <c r="A11830" t="s">
        <v>135</v>
      </c>
      <c r="B11830" s="144" t="s">
        <v>68</v>
      </c>
      <c r="C11830">
        <v>600</v>
      </c>
      <c r="D11830" t="str">
        <f>VLOOKUP(Oliusala[[#This Row],[postnumer]],Sveitarfelog[#All],4,FALSE)</f>
        <v>Akureyrarbær,Eyjafjarðarsveit,Hörgársveit,Svalbarðsstrandarhreppur,Grýtubakkahreppur</v>
      </c>
      <c r="E11830" t="str">
        <f>VLOOKUP(Oliusala[[#This Row],[postnumer]],Sveitarfelog[#All],5,FALSE)</f>
        <v>Norðurland eystra</v>
      </c>
      <c r="F11830" t="s">
        <v>30</v>
      </c>
      <c r="G11830" t="s">
        <v>24</v>
      </c>
      <c r="H11830" t="s">
        <v>58</v>
      </c>
      <c r="I11830" s="1">
        <v>16012</v>
      </c>
      <c r="J11830" s="2">
        <f>VLOOKUP(Oliusala[[#This Row],[tegund]],Tegundir!$B$2:$D$19,3,FALSE)*Oliusala[[#This Row],[magn]]/1000</f>
        <v>13.850379999999999</v>
      </c>
      <c r="K11830">
        <v>2019</v>
      </c>
      <c r="L11830" t="s">
        <v>19</v>
      </c>
      <c r="M11830" s="144" t="s">
        <v>59</v>
      </c>
      <c r="O11830" s="144" t="s">
        <v>1998</v>
      </c>
    </row>
    <row r="11831" spans="1:15" x14ac:dyDescent="0.2">
      <c r="A11831" t="s">
        <v>63</v>
      </c>
      <c r="B11831" s="144" t="s">
        <v>68</v>
      </c>
      <c r="C11831">
        <v>600</v>
      </c>
      <c r="D11831" t="str">
        <f>VLOOKUP(Oliusala[[#This Row],[postnumer]],Sveitarfelog[#All],4,FALSE)</f>
        <v>Akureyrarbær,Eyjafjarðarsveit,Hörgársveit,Svalbarðsstrandarhreppur,Grýtubakkahreppur</v>
      </c>
      <c r="E11831" t="str">
        <f>VLOOKUP(Oliusala[[#This Row],[postnumer]],Sveitarfelog[#All],5,FALSE)</f>
        <v>Norðurland eystra</v>
      </c>
      <c r="F11831" t="s">
        <v>24</v>
      </c>
      <c r="G11831" t="s">
        <v>24</v>
      </c>
      <c r="H11831" s="1" t="s">
        <v>58</v>
      </c>
      <c r="I11831" s="1">
        <v>613214</v>
      </c>
      <c r="J11831" s="2">
        <f>VLOOKUP(Oliusala[[#This Row],[tegund]],Tegundir!$B$2:$D$19,3,FALSE)*Oliusala[[#This Row],[magn]]/1000</f>
        <v>530.43011000000001</v>
      </c>
      <c r="K11831">
        <v>2019</v>
      </c>
      <c r="L11831" t="s">
        <v>18</v>
      </c>
      <c r="M11831" s="144" t="s">
        <v>59</v>
      </c>
    </row>
    <row r="11832" spans="1:15" x14ac:dyDescent="0.2">
      <c r="A11832" t="s">
        <v>63</v>
      </c>
      <c r="B11832" s="144" t="s">
        <v>68</v>
      </c>
      <c r="C11832">
        <v>600</v>
      </c>
      <c r="D11832" t="str">
        <f>VLOOKUP(Oliusala[[#This Row],[postnumer]],Sveitarfelog[#All],4,FALSE)</f>
        <v>Akureyrarbær,Eyjafjarðarsveit,Hörgársveit,Svalbarðsstrandarhreppur,Grýtubakkahreppur</v>
      </c>
      <c r="E11832" t="str">
        <f>VLOOKUP(Oliusala[[#This Row],[postnumer]],Sveitarfelog[#All],5,FALSE)</f>
        <v>Norðurland eystra</v>
      </c>
      <c r="F11832" t="s">
        <v>24</v>
      </c>
      <c r="G11832" t="s">
        <v>24</v>
      </c>
      <c r="H11832" s="1" t="s">
        <v>58</v>
      </c>
      <c r="I11832" s="1">
        <v>7880588</v>
      </c>
      <c r="J11832" s="2">
        <f>VLOOKUP(Oliusala[[#This Row],[tegund]],Tegundir!$B$2:$D$19,3,FALSE)*Oliusala[[#This Row],[magn]]/1000</f>
        <v>6816.7086200000003</v>
      </c>
      <c r="K11832">
        <v>2019</v>
      </c>
      <c r="L11832" t="s">
        <v>18</v>
      </c>
      <c r="M11832" s="144" t="s">
        <v>59</v>
      </c>
    </row>
    <row r="11833" spans="1:15" x14ac:dyDescent="0.2">
      <c r="A11833" t="s">
        <v>63</v>
      </c>
      <c r="B11833" s="144" t="s">
        <v>68</v>
      </c>
      <c r="C11833">
        <v>600</v>
      </c>
      <c r="D11833" t="str">
        <f>VLOOKUP(Oliusala[[#This Row],[postnumer]],Sveitarfelog[#All],4,FALSE)</f>
        <v>Akureyrarbær,Eyjafjarðarsveit,Hörgársveit,Svalbarðsstrandarhreppur,Grýtubakkahreppur</v>
      </c>
      <c r="E11833" t="str">
        <f>VLOOKUP(Oliusala[[#This Row],[postnumer]],Sveitarfelog[#All],5,FALSE)</f>
        <v>Norðurland eystra</v>
      </c>
      <c r="F11833" t="s">
        <v>24</v>
      </c>
      <c r="G11833" t="s">
        <v>24</v>
      </c>
      <c r="H11833" s="1" t="s">
        <v>58</v>
      </c>
      <c r="I11833" s="1">
        <v>204145</v>
      </c>
      <c r="J11833" s="2">
        <f>VLOOKUP(Oliusala[[#This Row],[tegund]],Tegundir!$B$2:$D$19,3,FALSE)*Oliusala[[#This Row],[magn]]/1000</f>
        <v>176.58542499999999</v>
      </c>
      <c r="K11833">
        <v>2019</v>
      </c>
      <c r="L11833" t="s">
        <v>18</v>
      </c>
      <c r="M11833" s="144" t="s">
        <v>59</v>
      </c>
    </row>
    <row r="11834" spans="1:15" x14ac:dyDescent="0.2">
      <c r="A11834" t="s">
        <v>63</v>
      </c>
      <c r="B11834" s="144" t="s">
        <v>68</v>
      </c>
      <c r="C11834">
        <v>600</v>
      </c>
      <c r="D11834" t="str">
        <f>VLOOKUP(Oliusala[[#This Row],[postnumer]],Sveitarfelog[#All],4,FALSE)</f>
        <v>Akureyrarbær,Eyjafjarðarsveit,Hörgársveit,Svalbarðsstrandarhreppur,Grýtubakkahreppur</v>
      </c>
      <c r="E11834" t="str">
        <f>VLOOKUP(Oliusala[[#This Row],[postnumer]],Sveitarfelog[#All],5,FALSE)</f>
        <v>Norðurland eystra</v>
      </c>
      <c r="F11834" t="s">
        <v>24</v>
      </c>
      <c r="G11834" t="s">
        <v>24</v>
      </c>
      <c r="H11834" s="1" t="s">
        <v>58</v>
      </c>
      <c r="I11834" s="1">
        <v>2693804</v>
      </c>
      <c r="J11834" s="2">
        <f>VLOOKUP(Oliusala[[#This Row],[tegund]],Tegundir!$B$2:$D$19,3,FALSE)*Oliusala[[#This Row],[magn]]/1000</f>
        <v>2330.1404600000001</v>
      </c>
      <c r="K11834">
        <v>2019</v>
      </c>
      <c r="L11834" t="s">
        <v>18</v>
      </c>
      <c r="M11834" s="144" t="s">
        <v>59</v>
      </c>
    </row>
    <row r="11835" spans="1:15" x14ac:dyDescent="0.2">
      <c r="A11835" t="s">
        <v>63</v>
      </c>
      <c r="B11835" s="144" t="s">
        <v>68</v>
      </c>
      <c r="C11835">
        <v>600</v>
      </c>
      <c r="D11835" t="str">
        <f>VLOOKUP(Oliusala[[#This Row],[postnumer]],Sveitarfelog[#All],4,FALSE)</f>
        <v>Akureyrarbær,Eyjafjarðarsveit,Hörgársveit,Svalbarðsstrandarhreppur,Grýtubakkahreppur</v>
      </c>
      <c r="E11835" t="str">
        <f>VLOOKUP(Oliusala[[#This Row],[postnumer]],Sveitarfelog[#All],5,FALSE)</f>
        <v>Norðurland eystra</v>
      </c>
      <c r="F11835" t="s">
        <v>24</v>
      </c>
      <c r="G11835" t="s">
        <v>24</v>
      </c>
      <c r="H11835" s="1" t="s">
        <v>58</v>
      </c>
      <c r="I11835" s="1">
        <v>446878</v>
      </c>
      <c r="J11835" s="2">
        <f>VLOOKUP(Oliusala[[#This Row],[tegund]],Tegundir!$B$2:$D$19,3,FALSE)*Oliusala[[#This Row],[magn]]/1000</f>
        <v>386.54946999999999</v>
      </c>
      <c r="K11835">
        <v>2019</v>
      </c>
      <c r="L11835" t="s">
        <v>18</v>
      </c>
      <c r="M11835" s="144" t="s">
        <v>59</v>
      </c>
    </row>
    <row r="11836" spans="1:15" x14ac:dyDescent="0.2">
      <c r="A11836" t="s">
        <v>63</v>
      </c>
      <c r="B11836" s="144" t="s">
        <v>68</v>
      </c>
      <c r="C11836">
        <v>600</v>
      </c>
      <c r="D11836" t="str">
        <f>VLOOKUP(Oliusala[[#This Row],[postnumer]],Sveitarfelog[#All],4,FALSE)</f>
        <v>Akureyrarbær,Eyjafjarðarsveit,Hörgársveit,Svalbarðsstrandarhreppur,Grýtubakkahreppur</v>
      </c>
      <c r="E11836" t="str">
        <f>VLOOKUP(Oliusala[[#This Row],[postnumer]],Sveitarfelog[#All],5,FALSE)</f>
        <v>Norðurland eystra</v>
      </c>
      <c r="F11836" t="s">
        <v>24</v>
      </c>
      <c r="G11836" t="s">
        <v>24</v>
      </c>
      <c r="H11836" s="1" t="s">
        <v>58</v>
      </c>
      <c r="I11836" s="1">
        <v>593030</v>
      </c>
      <c r="J11836" s="2">
        <f>VLOOKUP(Oliusala[[#This Row],[tegund]],Tegundir!$B$2:$D$19,3,FALSE)*Oliusala[[#This Row],[magn]]/1000</f>
        <v>512.97095000000002</v>
      </c>
      <c r="K11836">
        <v>2019</v>
      </c>
      <c r="L11836" t="s">
        <v>18</v>
      </c>
      <c r="M11836" s="144" t="s">
        <v>59</v>
      </c>
    </row>
    <row r="11837" spans="1:15" x14ac:dyDescent="0.2">
      <c r="A11837" t="s">
        <v>63</v>
      </c>
      <c r="B11837" s="144" t="s">
        <v>68</v>
      </c>
      <c r="C11837">
        <v>600</v>
      </c>
      <c r="D11837" t="str">
        <f>VLOOKUP(Oliusala[[#This Row],[postnumer]],Sveitarfelog[#All],4,FALSE)</f>
        <v>Akureyrarbær,Eyjafjarðarsveit,Hörgársveit,Svalbarðsstrandarhreppur,Grýtubakkahreppur</v>
      </c>
      <c r="E11837" t="str">
        <f>VLOOKUP(Oliusala[[#This Row],[postnumer]],Sveitarfelog[#All],5,FALSE)</f>
        <v>Norðurland eystra</v>
      </c>
      <c r="F11837" t="s">
        <v>24</v>
      </c>
      <c r="G11837" t="s">
        <v>24</v>
      </c>
      <c r="H11837" s="1" t="s">
        <v>58</v>
      </c>
      <c r="I11837" s="1">
        <v>10375</v>
      </c>
      <c r="J11837" s="2">
        <f>VLOOKUP(Oliusala[[#This Row],[tegund]],Tegundir!$B$2:$D$19,3,FALSE)*Oliusala[[#This Row],[magn]]/1000</f>
        <v>8.9743750000000002</v>
      </c>
      <c r="K11837">
        <v>2019</v>
      </c>
      <c r="L11837" t="s">
        <v>18</v>
      </c>
      <c r="M11837" s="144" t="s">
        <v>59</v>
      </c>
    </row>
    <row r="11838" spans="1:15" x14ac:dyDescent="0.2">
      <c r="A11838" t="s">
        <v>63</v>
      </c>
      <c r="B11838" s="144" t="s">
        <v>68</v>
      </c>
      <c r="C11838">
        <v>600</v>
      </c>
      <c r="D11838" t="str">
        <f>VLOOKUP(Oliusala[[#This Row],[postnumer]],Sveitarfelog[#All],4,FALSE)</f>
        <v>Akureyrarbær,Eyjafjarðarsveit,Hörgársveit,Svalbarðsstrandarhreppur,Grýtubakkahreppur</v>
      </c>
      <c r="E11838" t="str">
        <f>VLOOKUP(Oliusala[[#This Row],[postnumer]],Sveitarfelog[#All],5,FALSE)</f>
        <v>Norðurland eystra</v>
      </c>
      <c r="F11838" t="s">
        <v>24</v>
      </c>
      <c r="G11838" t="s">
        <v>24</v>
      </c>
      <c r="H11838" t="s">
        <v>58</v>
      </c>
      <c r="I11838" s="1">
        <v>789818</v>
      </c>
      <c r="J11838" s="2">
        <f>VLOOKUP(Oliusala[[#This Row],[tegund]],Tegundir!$B$2:$D$19,3,FALSE)*Oliusala[[#This Row],[magn]]/1000</f>
        <v>683.19256999999993</v>
      </c>
      <c r="K11838">
        <v>2019</v>
      </c>
      <c r="L11838" t="s">
        <v>18</v>
      </c>
      <c r="M11838" s="144" t="s">
        <v>59</v>
      </c>
    </row>
    <row r="11839" spans="1:15" x14ac:dyDescent="0.2">
      <c r="A11839" t="s">
        <v>68</v>
      </c>
      <c r="B11839" s="144" t="s">
        <v>68</v>
      </c>
      <c r="C11839">
        <v>600</v>
      </c>
      <c r="D11839" t="str">
        <f>VLOOKUP(Oliusala[[#This Row],[postnumer]],Sveitarfelog[#All],4,FALSE)</f>
        <v>Akureyrarbær,Eyjafjarðarsveit,Hörgársveit,Svalbarðsstrandarhreppur,Grýtubakkahreppur</v>
      </c>
      <c r="E11839" t="str">
        <f>VLOOKUP(Oliusala[[#This Row],[postnumer]],Sveitarfelog[#All],5,FALSE)</f>
        <v>Norðurland eystra</v>
      </c>
      <c r="F11839" t="s">
        <v>25</v>
      </c>
      <c r="G11839" t="s">
        <v>24</v>
      </c>
      <c r="H11839" t="s">
        <v>58</v>
      </c>
      <c r="I11839" s="1">
        <v>2888547</v>
      </c>
      <c r="J11839" s="2">
        <f>VLOOKUP(Oliusala[[#This Row],[tegund]],Tegundir!$B$2:$D$19,3,FALSE)*Oliusala[[#This Row],[magn]]/1000</f>
        <v>2498.5931549999996</v>
      </c>
      <c r="K11839">
        <v>2019</v>
      </c>
      <c r="L11839" t="s">
        <v>1955</v>
      </c>
      <c r="M11839" s="144" t="s">
        <v>59</v>
      </c>
    </row>
    <row r="11840" spans="1:15" x14ac:dyDescent="0.2">
      <c r="A11840" t="s">
        <v>69</v>
      </c>
      <c r="B11840" s="144" t="s">
        <v>68</v>
      </c>
      <c r="C11840">
        <v>600</v>
      </c>
      <c r="D11840" t="str">
        <f>VLOOKUP(Oliusala[[#This Row],[postnumer]],Sveitarfelog[#All],4,FALSE)</f>
        <v>Akureyrarbær,Eyjafjarðarsveit,Hörgársveit,Svalbarðsstrandarhreppur,Grýtubakkahreppur</v>
      </c>
      <c r="E11840" t="str">
        <f>VLOOKUP(Oliusala[[#This Row],[postnumer]],Sveitarfelog[#All],5,FALSE)</f>
        <v>Norðurland eystra</v>
      </c>
      <c r="F11840" t="s">
        <v>25</v>
      </c>
      <c r="G11840" t="s">
        <v>24</v>
      </c>
      <c r="H11840" t="s">
        <v>60</v>
      </c>
      <c r="I11840" s="1">
        <v>136042</v>
      </c>
      <c r="J11840" s="2">
        <f>VLOOKUP(Oliusala[[#This Row],[tegund]],Tegundir!$B$2:$D$19,3,FALSE)*Oliusala[[#This Row],[magn]]/1000</f>
        <v>117.67633000000001</v>
      </c>
      <c r="K11840">
        <v>2019</v>
      </c>
      <c r="L11840" t="s">
        <v>1955</v>
      </c>
      <c r="M11840" s="144" t="s">
        <v>59</v>
      </c>
    </row>
    <row r="11841" spans="1:15" x14ac:dyDescent="0.2">
      <c r="A11841" t="s">
        <v>57</v>
      </c>
      <c r="B11841" s="144" t="s">
        <v>68</v>
      </c>
      <c r="C11841">
        <v>600</v>
      </c>
      <c r="D11841" t="str">
        <f>VLOOKUP(Oliusala[[#This Row],[postnumer]],Sveitarfelog[#All],4,FALSE)</f>
        <v>Akureyrarbær,Eyjafjarðarsveit,Hörgársveit,Svalbarðsstrandarhreppur,Grýtubakkahreppur</v>
      </c>
      <c r="E11841" t="str">
        <f>VLOOKUP(Oliusala[[#This Row],[postnumer]],Sveitarfelog[#All],5,FALSE)</f>
        <v>Norðurland eystra</v>
      </c>
      <c r="F11841" t="s">
        <v>25</v>
      </c>
      <c r="G11841" t="s">
        <v>24</v>
      </c>
      <c r="H11841" t="s">
        <v>60</v>
      </c>
      <c r="I11841" s="1">
        <v>36067</v>
      </c>
      <c r="J11841" s="2">
        <f>VLOOKUP(Oliusala[[#This Row],[tegund]],Tegundir!$B$2:$D$19,3,FALSE)*Oliusala[[#This Row],[magn]]/1000</f>
        <v>31.197954999999997</v>
      </c>
      <c r="K11841">
        <v>2019</v>
      </c>
      <c r="L11841" t="s">
        <v>1955</v>
      </c>
      <c r="M11841" s="144" t="s">
        <v>59</v>
      </c>
    </row>
    <row r="11842" spans="1:15" x14ac:dyDescent="0.2">
      <c r="A11842" t="s">
        <v>63</v>
      </c>
      <c r="B11842" s="144" t="s">
        <v>68</v>
      </c>
      <c r="C11842">
        <v>600</v>
      </c>
      <c r="D11842" t="str">
        <f>VLOOKUP(Oliusala[[#This Row],[postnumer]],Sveitarfelog[#All],4,FALSE)</f>
        <v>Akureyrarbær,Eyjafjarðarsveit,Hörgársveit,Svalbarðsstrandarhreppur,Grýtubakkahreppur</v>
      </c>
      <c r="E11842" t="str">
        <f>VLOOKUP(Oliusala[[#This Row],[postnumer]],Sveitarfelog[#All],5,FALSE)</f>
        <v>Norðurland eystra</v>
      </c>
      <c r="F11842" t="s">
        <v>25</v>
      </c>
      <c r="G11842" t="s">
        <v>24</v>
      </c>
      <c r="H11842" s="1" t="s">
        <v>58</v>
      </c>
      <c r="I11842" s="1">
        <v>26220</v>
      </c>
      <c r="J11842" s="2">
        <f>VLOOKUP(Oliusala[[#This Row],[tegund]],Tegundir!$B$2:$D$19,3,FALSE)*Oliusala[[#This Row],[magn]]/1000</f>
        <v>22.680299999999999</v>
      </c>
      <c r="K11842">
        <v>2019</v>
      </c>
      <c r="L11842" t="s">
        <v>18</v>
      </c>
      <c r="M11842" s="144" t="s">
        <v>59</v>
      </c>
    </row>
    <row r="11843" spans="1:15" x14ac:dyDescent="0.2">
      <c r="A11843" t="s">
        <v>63</v>
      </c>
      <c r="B11843" s="144" t="s">
        <v>68</v>
      </c>
      <c r="C11843">
        <v>600</v>
      </c>
      <c r="D11843" t="str">
        <f>VLOOKUP(Oliusala[[#This Row],[postnumer]],Sveitarfelog[#All],4,FALSE)</f>
        <v>Akureyrarbær,Eyjafjarðarsveit,Hörgársveit,Svalbarðsstrandarhreppur,Grýtubakkahreppur</v>
      </c>
      <c r="E11843" t="str">
        <f>VLOOKUP(Oliusala[[#This Row],[postnumer]],Sveitarfelog[#All],5,FALSE)</f>
        <v>Norðurland eystra</v>
      </c>
      <c r="F11843" t="s">
        <v>25</v>
      </c>
      <c r="G11843" t="s">
        <v>24</v>
      </c>
      <c r="H11843" s="1" t="s">
        <v>58</v>
      </c>
      <c r="I11843" s="1">
        <v>487662</v>
      </c>
      <c r="J11843" s="2">
        <f>VLOOKUP(Oliusala[[#This Row],[tegund]],Tegundir!$B$2:$D$19,3,FALSE)*Oliusala[[#This Row],[magn]]/1000</f>
        <v>421.82763</v>
      </c>
      <c r="K11843">
        <v>2019</v>
      </c>
      <c r="L11843" t="s">
        <v>18</v>
      </c>
      <c r="M11843" s="144" t="s">
        <v>59</v>
      </c>
    </row>
    <row r="11844" spans="1:15" x14ac:dyDescent="0.2">
      <c r="A11844" t="s">
        <v>63</v>
      </c>
      <c r="B11844" s="144" t="s">
        <v>68</v>
      </c>
      <c r="C11844">
        <v>600</v>
      </c>
      <c r="D11844" t="str">
        <f>VLOOKUP(Oliusala[[#This Row],[postnumer]],Sveitarfelog[#All],4,FALSE)</f>
        <v>Akureyrarbær,Eyjafjarðarsveit,Hörgársveit,Svalbarðsstrandarhreppur,Grýtubakkahreppur</v>
      </c>
      <c r="E11844" t="str">
        <f>VLOOKUP(Oliusala[[#This Row],[postnumer]],Sveitarfelog[#All],5,FALSE)</f>
        <v>Norðurland eystra</v>
      </c>
      <c r="F11844" t="s">
        <v>25</v>
      </c>
      <c r="G11844" t="s">
        <v>24</v>
      </c>
      <c r="H11844" s="1" t="s">
        <v>58</v>
      </c>
      <c r="I11844" s="1">
        <v>167138</v>
      </c>
      <c r="J11844" s="2">
        <f>VLOOKUP(Oliusala[[#This Row],[tegund]],Tegundir!$B$2:$D$19,3,FALSE)*Oliusala[[#This Row],[magn]]/1000</f>
        <v>144.57436999999999</v>
      </c>
      <c r="K11844">
        <v>2019</v>
      </c>
      <c r="L11844" t="s">
        <v>18</v>
      </c>
      <c r="M11844" s="144" t="s">
        <v>59</v>
      </c>
    </row>
    <row r="11845" spans="1:15" x14ac:dyDescent="0.2">
      <c r="A11845" t="s">
        <v>68</v>
      </c>
      <c r="B11845" s="144" t="s">
        <v>68</v>
      </c>
      <c r="C11845">
        <v>600</v>
      </c>
      <c r="D11845" t="str">
        <f>VLOOKUP(Oliusala[[#This Row],[postnumer]],Sveitarfelog[#All],4,FALSE)</f>
        <v>Akureyrarbær,Eyjafjarðarsveit,Hörgársveit,Svalbarðsstrandarhreppur,Grýtubakkahreppur</v>
      </c>
      <c r="E11845" t="str">
        <f>VLOOKUP(Oliusala[[#This Row],[postnumer]],Sveitarfelog[#All],5,FALSE)</f>
        <v>Norðurland eystra</v>
      </c>
      <c r="F11845" t="s">
        <v>27</v>
      </c>
      <c r="G11845" t="s">
        <v>24</v>
      </c>
      <c r="H11845" t="s">
        <v>61</v>
      </c>
      <c r="I11845" s="1">
        <v>588623</v>
      </c>
      <c r="J11845" s="2">
        <f>VLOOKUP(Oliusala[[#This Row],[tegund]],Tegundir!$B$2:$D$19,3,FALSE)*Oliusala[[#This Row],[magn]]/1000</f>
        <v>509.15889500000003</v>
      </c>
      <c r="K11845">
        <v>2019</v>
      </c>
      <c r="L11845" t="s">
        <v>19</v>
      </c>
      <c r="M11845" s="144" t="s">
        <v>62</v>
      </c>
      <c r="O11845" s="144" t="s">
        <v>1998</v>
      </c>
    </row>
    <row r="11846" spans="1:15" x14ac:dyDescent="0.2">
      <c r="A11846" t="s">
        <v>68</v>
      </c>
      <c r="B11846" s="144" t="s">
        <v>68</v>
      </c>
      <c r="C11846">
        <v>600</v>
      </c>
      <c r="D11846" t="str">
        <f>VLOOKUP(Oliusala[[#This Row],[postnumer]],Sveitarfelog[#All],4,FALSE)</f>
        <v>Akureyrarbær,Eyjafjarðarsveit,Hörgársveit,Svalbarðsstrandarhreppur,Grýtubakkahreppur</v>
      </c>
      <c r="E11846" t="str">
        <f>VLOOKUP(Oliusala[[#This Row],[postnumer]],Sveitarfelog[#All],5,FALSE)</f>
        <v>Norðurland eystra</v>
      </c>
      <c r="F11846" t="s">
        <v>29</v>
      </c>
      <c r="G11846" t="s">
        <v>24</v>
      </c>
      <c r="H11846" s="1" t="s">
        <v>61</v>
      </c>
      <c r="I11846" s="1">
        <v>1926957</v>
      </c>
      <c r="J11846" s="2">
        <f>VLOOKUP(Oliusala[[#This Row],[tegund]],Tegundir!$B$2:$D$19,3,FALSE)*Oliusala[[#This Row],[magn]]/1000</f>
        <v>1666.8178049999999</v>
      </c>
      <c r="K11846">
        <v>2019</v>
      </c>
      <c r="L11846" t="s">
        <v>19</v>
      </c>
      <c r="M11846" s="144" t="s">
        <v>62</v>
      </c>
      <c r="O11846" s="144" t="s">
        <v>1998</v>
      </c>
    </row>
    <row r="11847" spans="1:15" x14ac:dyDescent="0.2">
      <c r="A11847" t="s">
        <v>68</v>
      </c>
      <c r="B11847" s="144" t="s">
        <v>68</v>
      </c>
      <c r="C11847">
        <v>600</v>
      </c>
      <c r="D11847" t="str">
        <f>VLOOKUP(Oliusala[[#This Row],[postnumer]],Sveitarfelog[#All],4,FALSE)</f>
        <v>Akureyrarbær,Eyjafjarðarsveit,Hörgársveit,Svalbarðsstrandarhreppur,Grýtubakkahreppur</v>
      </c>
      <c r="E11847" t="str">
        <f>VLOOKUP(Oliusala[[#This Row],[postnumer]],Sveitarfelog[#All],5,FALSE)</f>
        <v>Norðurland eystra</v>
      </c>
      <c r="F11847" t="s">
        <v>25</v>
      </c>
      <c r="G11847" t="s">
        <v>24</v>
      </c>
      <c r="H11847" t="s">
        <v>61</v>
      </c>
      <c r="I11847" s="1">
        <v>2500</v>
      </c>
      <c r="J11847" s="2">
        <f>VLOOKUP(Oliusala[[#This Row],[tegund]],Tegundir!$B$2:$D$19,3,FALSE)*Oliusala[[#This Row],[magn]]/1000</f>
        <v>2.1625000000000001</v>
      </c>
      <c r="K11847">
        <v>2019</v>
      </c>
      <c r="L11847" t="s">
        <v>1955</v>
      </c>
      <c r="M11847" s="144" t="s">
        <v>62</v>
      </c>
    </row>
    <row r="11848" spans="1:15" x14ac:dyDescent="0.2">
      <c r="A11848" t="s">
        <v>139</v>
      </c>
      <c r="B11848" s="144" t="s">
        <v>139</v>
      </c>
      <c r="C11848">
        <v>601</v>
      </c>
      <c r="D11848" t="str">
        <f>VLOOKUP(Oliusala[[#This Row],[postnumer]],Sveitarfelog[#All],4,FALSE)</f>
        <v>Akureyrarbær,Eyjafjarðarsveit,Hörgársveit,Svalbarðsstrandarhreppur,Grýtubakkahreppur</v>
      </c>
      <c r="E11848" t="str">
        <f>VLOOKUP(Oliusala[[#This Row],[postnumer]],Sveitarfelog[#All],5,FALSE)</f>
        <v>Norðurland eystra</v>
      </c>
      <c r="F11848" t="s">
        <v>24</v>
      </c>
      <c r="G11848" t="s">
        <v>24</v>
      </c>
      <c r="H11848" s="1" t="s">
        <v>58</v>
      </c>
      <c r="I11848" s="1">
        <v>5116</v>
      </c>
      <c r="J11848" s="2">
        <f>VLOOKUP(Oliusala[[#This Row],[tegund]],Tegundir!$B$2:$D$19,3,FALSE)*Oliusala[[#This Row],[magn]]/1000</f>
        <v>4.4253400000000003</v>
      </c>
      <c r="K11848">
        <v>2019</v>
      </c>
      <c r="L11848" t="s">
        <v>18</v>
      </c>
      <c r="M11848" s="144" t="s">
        <v>59</v>
      </c>
    </row>
    <row r="11849" spans="1:15" x14ac:dyDescent="0.2">
      <c r="A11849" t="s">
        <v>63</v>
      </c>
      <c r="B11849" s="144" t="s">
        <v>138</v>
      </c>
      <c r="C11849">
        <v>601</v>
      </c>
      <c r="D11849" t="str">
        <f>VLOOKUP(Oliusala[[#This Row],[postnumer]],Sveitarfelog[#All],4,FALSE)</f>
        <v>Akureyrarbær,Eyjafjarðarsveit,Hörgársveit,Svalbarðsstrandarhreppur,Grýtubakkahreppur</v>
      </c>
      <c r="E11849" t="str">
        <f>VLOOKUP(Oliusala[[#This Row],[postnumer]],Sveitarfelog[#All],5,FALSE)</f>
        <v>Norðurland eystra</v>
      </c>
      <c r="F11849" t="s">
        <v>24</v>
      </c>
      <c r="G11849" t="s">
        <v>24</v>
      </c>
      <c r="H11849" s="1" t="s">
        <v>58</v>
      </c>
      <c r="I11849" s="1">
        <v>3363</v>
      </c>
      <c r="J11849" s="2">
        <f>VLOOKUP(Oliusala[[#This Row],[tegund]],Tegundir!$B$2:$D$19,3,FALSE)*Oliusala[[#This Row],[magn]]/1000</f>
        <v>2.908995</v>
      </c>
      <c r="K11849">
        <v>2019</v>
      </c>
      <c r="L11849" t="s">
        <v>18</v>
      </c>
      <c r="M11849" s="144" t="s">
        <v>59</v>
      </c>
    </row>
    <row r="11850" spans="1:15" x14ac:dyDescent="0.2">
      <c r="A11850" t="s">
        <v>63</v>
      </c>
      <c r="B11850" s="144" t="s">
        <v>128</v>
      </c>
      <c r="C11850">
        <v>540</v>
      </c>
      <c r="D11850" t="str">
        <f>VLOOKUP(Oliusala[[#This Row],[postnumer]],Sveitarfelog[#All],4,FALSE)</f>
        <v>Húnabyggð</v>
      </c>
      <c r="E11850" t="str">
        <f>VLOOKUP(Oliusala[[#This Row],[postnumer]],Sveitarfelog[#All],5,FALSE)</f>
        <v>Norðurland vestra</v>
      </c>
      <c r="F11850" t="s">
        <v>24</v>
      </c>
      <c r="G11850" t="s">
        <v>24</v>
      </c>
      <c r="H11850" s="1" t="s">
        <v>58</v>
      </c>
      <c r="I11850" s="1">
        <v>700000</v>
      </c>
      <c r="J11850" s="2">
        <f>VLOOKUP(Oliusala[[#This Row],[tegund]],Tegundir!$B$2:$D$19,3,FALSE)*Oliusala[[#This Row],[magn]]/1000</f>
        <v>605.5</v>
      </c>
      <c r="K11850">
        <v>2019</v>
      </c>
      <c r="L11850" t="s">
        <v>1955</v>
      </c>
      <c r="M11850" s="144" t="s">
        <v>59</v>
      </c>
      <c r="N11850" s="144" t="s">
        <v>1939</v>
      </c>
    </row>
    <row r="11851" spans="1:15" x14ac:dyDescent="0.2">
      <c r="A11851" t="s">
        <v>63</v>
      </c>
      <c r="B11851" s="144" t="s">
        <v>128</v>
      </c>
      <c r="C11851">
        <v>540</v>
      </c>
      <c r="D11851" t="str">
        <f>VLOOKUP(Oliusala[[#This Row],[postnumer]],Sveitarfelog[#All],4,FALSE)</f>
        <v>Húnabyggð</v>
      </c>
      <c r="E11851" t="str">
        <f>VLOOKUP(Oliusala[[#This Row],[postnumer]],Sveitarfelog[#All],5,FALSE)</f>
        <v>Norðurland vestra</v>
      </c>
      <c r="F11851" t="s">
        <v>24</v>
      </c>
      <c r="G11851" t="s">
        <v>24</v>
      </c>
      <c r="H11851" s="1" t="s">
        <v>58</v>
      </c>
      <c r="I11851" s="1">
        <v>2141368</v>
      </c>
      <c r="J11851" s="2">
        <f>VLOOKUP(Oliusala[[#This Row],[tegund]],Tegundir!$B$2:$D$19,3,FALSE)*Oliusala[[#This Row],[magn]]/1000</f>
        <v>1852.28332</v>
      </c>
      <c r="K11851">
        <v>2019</v>
      </c>
      <c r="L11851" t="s">
        <v>18</v>
      </c>
      <c r="M11851" s="144" t="s">
        <v>59</v>
      </c>
      <c r="N11851" s="144" t="s">
        <v>1939</v>
      </c>
    </row>
    <row r="11852" spans="1:15" x14ac:dyDescent="0.2">
      <c r="A11852" t="s">
        <v>129</v>
      </c>
      <c r="B11852" s="144" t="s">
        <v>129</v>
      </c>
      <c r="C11852">
        <v>545</v>
      </c>
      <c r="D11852" t="str">
        <f>VLOOKUP(Oliusala[[#This Row],[postnumer]],Sveitarfelog[#All],4,FALSE)</f>
        <v>Sveitarfélagið Skagaströnd</v>
      </c>
      <c r="E11852" t="str">
        <f>VLOOKUP(Oliusala[[#This Row],[postnumer]],Sveitarfelog[#All],5,FALSE)</f>
        <v>Norðurland vestra</v>
      </c>
      <c r="F11852" t="s">
        <v>25</v>
      </c>
      <c r="G11852" t="s">
        <v>24</v>
      </c>
      <c r="H11852" s="1" t="s">
        <v>58</v>
      </c>
      <c r="I11852" s="1">
        <v>36287.333333333328</v>
      </c>
      <c r="J11852" s="2">
        <f>VLOOKUP(Oliusala[[#This Row],[tegund]],Tegundir!$B$2:$D$19,3,FALSE)*Oliusala[[#This Row],[magn]]/1000</f>
        <v>31.388543333333327</v>
      </c>
      <c r="K11852">
        <v>2019</v>
      </c>
      <c r="L11852" t="s">
        <v>1955</v>
      </c>
      <c r="M11852" s="144" t="s">
        <v>59</v>
      </c>
      <c r="N11852" s="144" t="s">
        <v>1939</v>
      </c>
    </row>
    <row r="11853" spans="1:15" x14ac:dyDescent="0.2">
      <c r="A11853" t="s">
        <v>129</v>
      </c>
      <c r="B11853" s="144" t="s">
        <v>129</v>
      </c>
      <c r="C11853">
        <v>545</v>
      </c>
      <c r="D11853" t="str">
        <f>VLOOKUP(Oliusala[[#This Row],[postnumer]],Sveitarfelog[#All],4,FALSE)</f>
        <v>Sveitarfélagið Skagaströnd</v>
      </c>
      <c r="E11853" t="str">
        <f>VLOOKUP(Oliusala[[#This Row],[postnumer]],Sveitarfelog[#All],5,FALSE)</f>
        <v>Norðurland vestra</v>
      </c>
      <c r="F11853" t="s">
        <v>25</v>
      </c>
      <c r="G11853" t="s">
        <v>24</v>
      </c>
      <c r="H11853" s="1" t="s">
        <v>58</v>
      </c>
      <c r="I11853" s="1">
        <v>72574.666666666672</v>
      </c>
      <c r="J11853" s="2">
        <f>VLOOKUP(Oliusala[[#This Row],[tegund]],Tegundir!$B$2:$D$19,3,FALSE)*Oliusala[[#This Row],[magn]]/1000</f>
        <v>62.777086666666669</v>
      </c>
      <c r="K11853">
        <v>2019</v>
      </c>
      <c r="L11853" t="s">
        <v>19</v>
      </c>
      <c r="M11853" s="144" t="s">
        <v>59</v>
      </c>
      <c r="N11853" s="144" t="s">
        <v>1939</v>
      </c>
      <c r="O11853" s="144" t="s">
        <v>1997</v>
      </c>
    </row>
    <row r="11854" spans="1:15" x14ac:dyDescent="0.2">
      <c r="A11854" t="s">
        <v>57</v>
      </c>
      <c r="B11854" s="144" t="s">
        <v>138</v>
      </c>
      <c r="C11854">
        <v>601</v>
      </c>
      <c r="D11854" t="str">
        <f>VLOOKUP(Oliusala[[#This Row],[postnumer]],Sveitarfelog[#All],4,FALSE)</f>
        <v>Akureyrarbær,Eyjafjarðarsveit,Hörgársveit,Svalbarðsstrandarhreppur,Grýtubakkahreppur</v>
      </c>
      <c r="E11854" t="str">
        <f>VLOOKUP(Oliusala[[#This Row],[postnumer]],Sveitarfelog[#All],5,FALSE)</f>
        <v>Norðurland eystra</v>
      </c>
      <c r="F11854" t="s">
        <v>25</v>
      </c>
      <c r="G11854" t="s">
        <v>24</v>
      </c>
      <c r="H11854" t="s">
        <v>60</v>
      </c>
      <c r="I11854" s="1">
        <v>45208</v>
      </c>
      <c r="J11854" s="2">
        <f>VLOOKUP(Oliusala[[#This Row],[tegund]],Tegundir!$B$2:$D$19,3,FALSE)*Oliusala[[#This Row],[magn]]/1000</f>
        <v>39.10492</v>
      </c>
      <c r="K11854">
        <v>2019</v>
      </c>
      <c r="L11854" t="s">
        <v>19</v>
      </c>
      <c r="M11854" s="144" t="s">
        <v>59</v>
      </c>
      <c r="O11854" s="144" t="s">
        <v>1997</v>
      </c>
    </row>
    <row r="11855" spans="1:15" x14ac:dyDescent="0.2">
      <c r="A11855" t="s">
        <v>68</v>
      </c>
      <c r="B11855" s="144" t="s">
        <v>140</v>
      </c>
      <c r="C11855">
        <v>610</v>
      </c>
      <c r="D11855" t="str">
        <f>VLOOKUP(Oliusala[[#This Row],[postnumer]],Sveitarfelog[#All],4,FALSE)</f>
        <v>Akureyrarbær,Eyjafjarðarsveit,Hörgársveit,Svalbarðsstrandarhreppur,Grýtubakkahreppur</v>
      </c>
      <c r="E11855" t="str">
        <f>VLOOKUP(Oliusala[[#This Row],[postnumer]],Sveitarfelog[#All],5,FALSE)</f>
        <v>Norðurland eystra</v>
      </c>
      <c r="F11855" t="s">
        <v>24</v>
      </c>
      <c r="G11855" t="s">
        <v>24</v>
      </c>
      <c r="H11855" s="1" t="s">
        <v>60</v>
      </c>
      <c r="I11855" s="1">
        <v>2496</v>
      </c>
      <c r="J11855" s="2">
        <f>VLOOKUP(Oliusala[[#This Row],[tegund]],Tegundir!$B$2:$D$19,3,FALSE)*Oliusala[[#This Row],[magn]]/1000</f>
        <v>2.1590400000000001</v>
      </c>
      <c r="K11855">
        <v>2019</v>
      </c>
      <c r="L11855" t="s">
        <v>18</v>
      </c>
      <c r="M11855" s="144" t="s">
        <v>59</v>
      </c>
    </row>
    <row r="11856" spans="1:15" x14ac:dyDescent="0.2">
      <c r="A11856" t="s">
        <v>63</v>
      </c>
      <c r="B11856" s="144" t="s">
        <v>140</v>
      </c>
      <c r="C11856">
        <v>610</v>
      </c>
      <c r="D11856" t="str">
        <f>VLOOKUP(Oliusala[[#This Row],[postnumer]],Sveitarfelog[#All],4,FALSE)</f>
        <v>Akureyrarbær,Eyjafjarðarsveit,Hörgársveit,Svalbarðsstrandarhreppur,Grýtubakkahreppur</v>
      </c>
      <c r="E11856" t="str">
        <f>VLOOKUP(Oliusala[[#This Row],[postnumer]],Sveitarfelog[#All],5,FALSE)</f>
        <v>Norðurland eystra</v>
      </c>
      <c r="F11856" t="s">
        <v>24</v>
      </c>
      <c r="G11856" t="s">
        <v>24</v>
      </c>
      <c r="H11856" s="1" t="s">
        <v>58</v>
      </c>
      <c r="I11856" s="1">
        <v>107522</v>
      </c>
      <c r="J11856" s="2">
        <f>VLOOKUP(Oliusala[[#This Row],[tegund]],Tegundir!$B$2:$D$19,3,FALSE)*Oliusala[[#This Row],[magn]]/1000</f>
        <v>93.006529999999998</v>
      </c>
      <c r="K11856">
        <v>2019</v>
      </c>
      <c r="L11856" t="s">
        <v>18</v>
      </c>
      <c r="M11856" s="144" t="s">
        <v>59</v>
      </c>
    </row>
    <row r="11857" spans="1:15" x14ac:dyDescent="0.2">
      <c r="A11857" t="s">
        <v>68</v>
      </c>
      <c r="B11857" s="144" t="s">
        <v>140</v>
      </c>
      <c r="C11857">
        <v>610</v>
      </c>
      <c r="D11857" t="str">
        <f>VLOOKUP(Oliusala[[#This Row],[postnumer]],Sveitarfelog[#All],4,FALSE)</f>
        <v>Akureyrarbær,Eyjafjarðarsveit,Hörgársveit,Svalbarðsstrandarhreppur,Grýtubakkahreppur</v>
      </c>
      <c r="E11857" t="str">
        <f>VLOOKUP(Oliusala[[#This Row],[postnumer]],Sveitarfelog[#All],5,FALSE)</f>
        <v>Norðurland eystra</v>
      </c>
      <c r="F11857" t="s">
        <v>25</v>
      </c>
      <c r="G11857" t="s">
        <v>24</v>
      </c>
      <c r="H11857" s="1" t="s">
        <v>60</v>
      </c>
      <c r="I11857" s="1">
        <v>15483</v>
      </c>
      <c r="J11857" s="2">
        <f>VLOOKUP(Oliusala[[#This Row],[tegund]],Tegundir!$B$2:$D$19,3,FALSE)*Oliusala[[#This Row],[magn]]/1000</f>
        <v>13.392795</v>
      </c>
      <c r="K11857">
        <v>2019</v>
      </c>
      <c r="L11857" t="s">
        <v>1955</v>
      </c>
      <c r="M11857" s="144" t="s">
        <v>59</v>
      </c>
    </row>
    <row r="11858" spans="1:15" x14ac:dyDescent="0.2">
      <c r="A11858" t="s">
        <v>77</v>
      </c>
      <c r="B11858" s="144" t="s">
        <v>140</v>
      </c>
      <c r="C11858">
        <v>610</v>
      </c>
      <c r="D11858" t="str">
        <f>VLOOKUP(Oliusala[[#This Row],[postnumer]],Sveitarfelog[#All],4,FALSE)</f>
        <v>Akureyrarbær,Eyjafjarðarsveit,Hörgársveit,Svalbarðsstrandarhreppur,Grýtubakkahreppur</v>
      </c>
      <c r="E11858" t="str">
        <f>VLOOKUP(Oliusala[[#This Row],[postnumer]],Sveitarfelog[#All],5,FALSE)</f>
        <v>Norðurland eystra</v>
      </c>
      <c r="F11858" t="s">
        <v>25</v>
      </c>
      <c r="G11858" t="s">
        <v>24</v>
      </c>
      <c r="H11858" s="1" t="s">
        <v>58</v>
      </c>
      <c r="I11858" s="1">
        <v>4002</v>
      </c>
      <c r="J11858" s="2">
        <f>VLOOKUP(Oliusala[[#This Row],[tegund]],Tegundir!$B$2:$D$19,3,FALSE)*Oliusala[[#This Row],[magn]]/1000</f>
        <v>3.4617300000000002</v>
      </c>
      <c r="K11858">
        <v>2019</v>
      </c>
      <c r="L11858" t="s">
        <v>1955</v>
      </c>
      <c r="M11858" s="144" t="s">
        <v>59</v>
      </c>
    </row>
    <row r="11859" spans="1:15" x14ac:dyDescent="0.2">
      <c r="A11859" t="s">
        <v>57</v>
      </c>
      <c r="B11859" s="144" t="s">
        <v>140</v>
      </c>
      <c r="C11859">
        <v>610</v>
      </c>
      <c r="D11859" t="str">
        <f>VLOOKUP(Oliusala[[#This Row],[postnumer]],Sveitarfelog[#All],4,FALSE)</f>
        <v>Akureyrarbær,Eyjafjarðarsveit,Hörgársveit,Svalbarðsstrandarhreppur,Grýtubakkahreppur</v>
      </c>
      <c r="E11859" t="str">
        <f>VLOOKUP(Oliusala[[#This Row],[postnumer]],Sveitarfelog[#All],5,FALSE)</f>
        <v>Norðurland eystra</v>
      </c>
      <c r="F11859" t="s">
        <v>25</v>
      </c>
      <c r="G11859" t="s">
        <v>24</v>
      </c>
      <c r="H11859" s="1" t="s">
        <v>60</v>
      </c>
      <c r="I11859" s="1">
        <v>68841</v>
      </c>
      <c r="J11859" s="2">
        <f>VLOOKUP(Oliusala[[#This Row],[tegund]],Tegundir!$B$2:$D$19,3,FALSE)*Oliusala[[#This Row],[magn]]/1000</f>
        <v>59.547464999999995</v>
      </c>
      <c r="K11859">
        <v>2019</v>
      </c>
      <c r="L11859" t="s">
        <v>1955</v>
      </c>
      <c r="M11859" s="144" t="s">
        <v>59</v>
      </c>
    </row>
    <row r="11860" spans="1:15" x14ac:dyDescent="0.2">
      <c r="A11860" t="s">
        <v>68</v>
      </c>
      <c r="B11860" s="144" t="s">
        <v>136</v>
      </c>
      <c r="C11860">
        <v>620</v>
      </c>
      <c r="D11860" t="str">
        <f>VLOOKUP(Oliusala[[#This Row],[postnumer]],Sveitarfelog[#All],4,FALSE)</f>
        <v>Dalvíkurbyggð</v>
      </c>
      <c r="E11860" t="str">
        <f>VLOOKUP(Oliusala[[#This Row],[postnumer]],Sveitarfelog[#All],5,FALSE)</f>
        <v>Norðurland eystra</v>
      </c>
      <c r="F11860" t="s">
        <v>24</v>
      </c>
      <c r="G11860" t="s">
        <v>24</v>
      </c>
      <c r="H11860" t="s">
        <v>60</v>
      </c>
      <c r="I11860" s="1">
        <v>5655</v>
      </c>
      <c r="J11860" s="2">
        <f>VLOOKUP(Oliusala[[#This Row],[tegund]],Tegundir!$B$2:$D$19,3,FALSE)*Oliusala[[#This Row],[magn]]/1000</f>
        <v>4.8915749999999996</v>
      </c>
      <c r="K11860">
        <v>2019</v>
      </c>
      <c r="L11860" t="s">
        <v>18</v>
      </c>
      <c r="M11860" s="144" t="s">
        <v>59</v>
      </c>
    </row>
    <row r="11861" spans="1:15" x14ac:dyDescent="0.2">
      <c r="A11861" t="s">
        <v>68</v>
      </c>
      <c r="B11861" s="144" t="s">
        <v>136</v>
      </c>
      <c r="C11861">
        <v>620</v>
      </c>
      <c r="D11861" t="str">
        <f>VLOOKUP(Oliusala[[#This Row],[postnumer]],Sveitarfelog[#All],4,FALSE)</f>
        <v>Dalvíkurbyggð</v>
      </c>
      <c r="E11861" t="str">
        <f>VLOOKUP(Oliusala[[#This Row],[postnumer]],Sveitarfelog[#All],5,FALSE)</f>
        <v>Norðurland eystra</v>
      </c>
      <c r="F11861" t="s">
        <v>29</v>
      </c>
      <c r="G11861" t="s">
        <v>24</v>
      </c>
      <c r="H11861" s="1" t="s">
        <v>60</v>
      </c>
      <c r="I11861" s="1">
        <v>65425</v>
      </c>
      <c r="J11861" s="2">
        <f>VLOOKUP(Oliusala[[#This Row],[tegund]],Tegundir!$B$2:$D$19,3,FALSE)*Oliusala[[#This Row],[magn]]/1000</f>
        <v>56.592624999999998</v>
      </c>
      <c r="K11861">
        <v>2019</v>
      </c>
      <c r="L11861" t="s">
        <v>19</v>
      </c>
      <c r="M11861" s="144" t="s">
        <v>59</v>
      </c>
      <c r="O11861" s="144" t="s">
        <v>1998</v>
      </c>
    </row>
    <row r="11862" spans="1:15" x14ac:dyDescent="0.2">
      <c r="A11862" t="s">
        <v>136</v>
      </c>
      <c r="B11862" s="144" t="s">
        <v>136</v>
      </c>
      <c r="C11862">
        <v>620</v>
      </c>
      <c r="D11862" t="str">
        <f>VLOOKUP(Oliusala[[#This Row],[postnumer]],Sveitarfelog[#All],4,FALSE)</f>
        <v>Dalvíkurbyggð</v>
      </c>
      <c r="E11862" t="str">
        <f>VLOOKUP(Oliusala[[#This Row],[postnumer]],Sveitarfelog[#All],5,FALSE)</f>
        <v>Norðurland eystra</v>
      </c>
      <c r="F11862" t="s">
        <v>24</v>
      </c>
      <c r="G11862" t="s">
        <v>24</v>
      </c>
      <c r="H11862" t="s">
        <v>58</v>
      </c>
      <c r="I11862" s="1">
        <v>5039</v>
      </c>
      <c r="J11862" s="2">
        <f>VLOOKUP(Oliusala[[#This Row],[tegund]],Tegundir!$B$2:$D$19,3,FALSE)*Oliusala[[#This Row],[magn]]/1000</f>
        <v>4.3587349999999994</v>
      </c>
      <c r="K11862">
        <v>2019</v>
      </c>
      <c r="L11862" t="s">
        <v>18</v>
      </c>
      <c r="M11862" s="144" t="s">
        <v>59</v>
      </c>
    </row>
    <row r="11863" spans="1:15" x14ac:dyDescent="0.2">
      <c r="A11863" t="s">
        <v>136</v>
      </c>
      <c r="B11863" s="144" t="s">
        <v>136</v>
      </c>
      <c r="C11863">
        <v>620</v>
      </c>
      <c r="D11863" t="str">
        <f>VLOOKUP(Oliusala[[#This Row],[postnumer]],Sveitarfelog[#All],4,FALSE)</f>
        <v>Dalvíkurbyggð</v>
      </c>
      <c r="E11863" t="str">
        <f>VLOOKUP(Oliusala[[#This Row],[postnumer]],Sveitarfelog[#All],5,FALSE)</f>
        <v>Norðurland eystra</v>
      </c>
      <c r="F11863" t="s">
        <v>27</v>
      </c>
      <c r="G11863" t="s">
        <v>24</v>
      </c>
      <c r="H11863" t="s">
        <v>58</v>
      </c>
      <c r="I11863" s="1">
        <v>1251302</v>
      </c>
      <c r="J11863" s="2">
        <f>VLOOKUP(Oliusala[[#This Row],[tegund]],Tegundir!$B$2:$D$19,3,FALSE)*Oliusala[[#This Row],[magn]]/1000</f>
        <v>1082.3762300000001</v>
      </c>
      <c r="K11863">
        <v>2019</v>
      </c>
      <c r="L11863" t="s">
        <v>19</v>
      </c>
      <c r="M11863" s="144" t="s">
        <v>59</v>
      </c>
      <c r="O11863" s="144" t="s">
        <v>1998</v>
      </c>
    </row>
    <row r="11864" spans="1:15" x14ac:dyDescent="0.2">
      <c r="A11864" t="s">
        <v>136</v>
      </c>
      <c r="B11864" s="144" t="s">
        <v>136</v>
      </c>
      <c r="C11864">
        <v>620</v>
      </c>
      <c r="D11864" t="str">
        <f>VLOOKUP(Oliusala[[#This Row],[postnumer]],Sveitarfelog[#All],4,FALSE)</f>
        <v>Dalvíkurbyggð</v>
      </c>
      <c r="E11864" t="str">
        <f>VLOOKUP(Oliusala[[#This Row],[postnumer]],Sveitarfelog[#All],5,FALSE)</f>
        <v>Norðurland eystra</v>
      </c>
      <c r="F11864" t="s">
        <v>29</v>
      </c>
      <c r="G11864" t="s">
        <v>24</v>
      </c>
      <c r="H11864" s="1" t="s">
        <v>58</v>
      </c>
      <c r="I11864" s="1">
        <v>575531</v>
      </c>
      <c r="J11864" s="2">
        <f>VLOOKUP(Oliusala[[#This Row],[tegund]],Tegundir!$B$2:$D$19,3,FALSE)*Oliusala[[#This Row],[magn]]/1000</f>
        <v>497.834315</v>
      </c>
      <c r="K11864">
        <v>2019</v>
      </c>
      <c r="L11864" t="s">
        <v>19</v>
      </c>
      <c r="M11864" s="144" t="s">
        <v>59</v>
      </c>
      <c r="O11864" s="144" t="s">
        <v>1998</v>
      </c>
    </row>
    <row r="11865" spans="1:15" x14ac:dyDescent="0.2">
      <c r="A11865" t="s">
        <v>69</v>
      </c>
      <c r="B11865" s="144" t="s">
        <v>136</v>
      </c>
      <c r="C11865">
        <v>620</v>
      </c>
      <c r="D11865" t="str">
        <f>VLOOKUP(Oliusala[[#This Row],[postnumer]],Sveitarfelog[#All],4,FALSE)</f>
        <v>Dalvíkurbyggð</v>
      </c>
      <c r="E11865" t="str">
        <f>VLOOKUP(Oliusala[[#This Row],[postnumer]],Sveitarfelog[#All],5,FALSE)</f>
        <v>Norðurland eystra</v>
      </c>
      <c r="F11865" t="s">
        <v>24</v>
      </c>
      <c r="G11865" t="s">
        <v>24</v>
      </c>
      <c r="H11865" t="s">
        <v>60</v>
      </c>
      <c r="I11865" s="1">
        <v>4287</v>
      </c>
      <c r="J11865" s="2">
        <f>VLOOKUP(Oliusala[[#This Row],[tegund]],Tegundir!$B$2:$D$19,3,FALSE)*Oliusala[[#This Row],[magn]]/1000</f>
        <v>3.7082550000000003</v>
      </c>
      <c r="K11865">
        <v>2019</v>
      </c>
      <c r="L11865" t="s">
        <v>18</v>
      </c>
      <c r="M11865" s="144" t="s">
        <v>59</v>
      </c>
    </row>
    <row r="11866" spans="1:15" x14ac:dyDescent="0.2">
      <c r="A11866" t="s">
        <v>66</v>
      </c>
      <c r="B11866" s="144" t="s">
        <v>141</v>
      </c>
      <c r="C11866">
        <v>620</v>
      </c>
      <c r="D11866" t="str">
        <f>VLOOKUP(Oliusala[[#This Row],[postnumer]],Sveitarfelog[#All],4,FALSE)</f>
        <v>Dalvíkurbyggð</v>
      </c>
      <c r="E11866" t="str">
        <f>VLOOKUP(Oliusala[[#This Row],[postnumer]],Sveitarfelog[#All],5,FALSE)</f>
        <v>Norðurland eystra</v>
      </c>
      <c r="F11866" t="s">
        <v>29</v>
      </c>
      <c r="G11866" t="s">
        <v>24</v>
      </c>
      <c r="H11866" s="1" t="s">
        <v>60</v>
      </c>
      <c r="I11866" s="1">
        <v>16575</v>
      </c>
      <c r="J11866" s="2">
        <f>VLOOKUP(Oliusala[[#This Row],[tegund]],Tegundir!$B$2:$D$19,3,FALSE)*Oliusala[[#This Row],[magn]]/1000</f>
        <v>14.337375</v>
      </c>
      <c r="K11866">
        <v>2019</v>
      </c>
      <c r="L11866" t="s">
        <v>19</v>
      </c>
      <c r="M11866" s="144" t="s">
        <v>59</v>
      </c>
      <c r="O11866" s="144" t="s">
        <v>1998</v>
      </c>
    </row>
    <row r="11867" spans="1:15" x14ac:dyDescent="0.2">
      <c r="A11867" t="s">
        <v>57</v>
      </c>
      <c r="B11867" s="144" t="s">
        <v>141</v>
      </c>
      <c r="C11867">
        <v>620</v>
      </c>
      <c r="D11867" t="str">
        <f>VLOOKUP(Oliusala[[#This Row],[postnumer]],Sveitarfelog[#All],4,FALSE)</f>
        <v>Dalvíkurbyggð</v>
      </c>
      <c r="E11867" t="str">
        <f>VLOOKUP(Oliusala[[#This Row],[postnumer]],Sveitarfelog[#All],5,FALSE)</f>
        <v>Norðurland eystra</v>
      </c>
      <c r="F11867" t="s">
        <v>24</v>
      </c>
      <c r="G11867" t="s">
        <v>24</v>
      </c>
      <c r="H11867" s="1" t="s">
        <v>60</v>
      </c>
      <c r="I11867" s="1">
        <v>10032</v>
      </c>
      <c r="J11867" s="2">
        <f>VLOOKUP(Oliusala[[#This Row],[tegund]],Tegundir!$B$2:$D$19,3,FALSE)*Oliusala[[#This Row],[magn]]/1000</f>
        <v>8.6776800000000005</v>
      </c>
      <c r="K11867">
        <v>2019</v>
      </c>
      <c r="L11867" t="s">
        <v>18</v>
      </c>
      <c r="M11867" s="144" t="s">
        <v>59</v>
      </c>
    </row>
    <row r="11868" spans="1:15" x14ac:dyDescent="0.2">
      <c r="A11868" t="s">
        <v>57</v>
      </c>
      <c r="B11868" s="144" t="s">
        <v>141</v>
      </c>
      <c r="C11868">
        <v>620</v>
      </c>
      <c r="D11868" t="str">
        <f>VLOOKUP(Oliusala[[#This Row],[postnumer]],Sveitarfelog[#All],4,FALSE)</f>
        <v>Dalvíkurbyggð</v>
      </c>
      <c r="E11868" t="str">
        <f>VLOOKUP(Oliusala[[#This Row],[postnumer]],Sveitarfelog[#All],5,FALSE)</f>
        <v>Norðurland eystra</v>
      </c>
      <c r="F11868" t="s">
        <v>29</v>
      </c>
      <c r="G11868" t="s">
        <v>24</v>
      </c>
      <c r="H11868" s="1" t="s">
        <v>60</v>
      </c>
      <c r="I11868" s="1">
        <v>162696</v>
      </c>
      <c r="J11868" s="2">
        <f>VLOOKUP(Oliusala[[#This Row],[tegund]],Tegundir!$B$2:$D$19,3,FALSE)*Oliusala[[#This Row],[magn]]/1000</f>
        <v>140.73204000000001</v>
      </c>
      <c r="K11868">
        <v>2019</v>
      </c>
      <c r="L11868" t="s">
        <v>19</v>
      </c>
      <c r="M11868" s="144" t="s">
        <v>59</v>
      </c>
      <c r="O11868" s="144" t="s">
        <v>1998</v>
      </c>
    </row>
    <row r="11869" spans="1:15" x14ac:dyDescent="0.2">
      <c r="A11869" t="s">
        <v>63</v>
      </c>
      <c r="B11869" s="144" t="s">
        <v>141</v>
      </c>
      <c r="C11869">
        <v>620</v>
      </c>
      <c r="D11869" t="str">
        <f>VLOOKUP(Oliusala[[#This Row],[postnumer]],Sveitarfelog[#All],4,FALSE)</f>
        <v>Dalvíkurbyggð</v>
      </c>
      <c r="E11869" t="str">
        <f>VLOOKUP(Oliusala[[#This Row],[postnumer]],Sveitarfelog[#All],5,FALSE)</f>
        <v>Norðurland eystra</v>
      </c>
      <c r="F11869" t="s">
        <v>24</v>
      </c>
      <c r="G11869" t="s">
        <v>24</v>
      </c>
      <c r="H11869" s="1" t="s">
        <v>58</v>
      </c>
      <c r="I11869" s="1">
        <v>7288</v>
      </c>
      <c r="J11869" s="2">
        <f>VLOOKUP(Oliusala[[#This Row],[tegund]],Tegundir!$B$2:$D$19,3,FALSE)*Oliusala[[#This Row],[magn]]/1000</f>
        <v>6.3041200000000002</v>
      </c>
      <c r="K11869">
        <v>2019</v>
      </c>
      <c r="L11869" t="s">
        <v>18</v>
      </c>
      <c r="M11869" s="144" t="s">
        <v>59</v>
      </c>
    </row>
    <row r="11870" spans="1:15" x14ac:dyDescent="0.2">
      <c r="A11870" t="s">
        <v>63</v>
      </c>
      <c r="B11870" s="144" t="s">
        <v>141</v>
      </c>
      <c r="C11870">
        <v>620</v>
      </c>
      <c r="D11870" t="str">
        <f>VLOOKUP(Oliusala[[#This Row],[postnumer]],Sveitarfelog[#All],4,FALSE)</f>
        <v>Dalvíkurbyggð</v>
      </c>
      <c r="E11870" t="str">
        <f>VLOOKUP(Oliusala[[#This Row],[postnumer]],Sveitarfelog[#All],5,FALSE)</f>
        <v>Norðurland eystra</v>
      </c>
      <c r="F11870" t="s">
        <v>24</v>
      </c>
      <c r="G11870" t="s">
        <v>24</v>
      </c>
      <c r="H11870" s="1" t="s">
        <v>58</v>
      </c>
      <c r="I11870" s="1">
        <v>57031</v>
      </c>
      <c r="J11870" s="2">
        <f>VLOOKUP(Oliusala[[#This Row],[tegund]],Tegundir!$B$2:$D$19,3,FALSE)*Oliusala[[#This Row],[magn]]/1000</f>
        <v>49.331814999999999</v>
      </c>
      <c r="K11870">
        <v>2019</v>
      </c>
      <c r="L11870" t="s">
        <v>18</v>
      </c>
      <c r="M11870" s="144" t="s">
        <v>59</v>
      </c>
    </row>
    <row r="11871" spans="1:15" x14ac:dyDescent="0.2">
      <c r="A11871" t="s">
        <v>63</v>
      </c>
      <c r="B11871" s="144" t="s">
        <v>136</v>
      </c>
      <c r="C11871">
        <v>620</v>
      </c>
      <c r="D11871" t="str">
        <f>VLOOKUP(Oliusala[[#This Row],[postnumer]],Sveitarfelog[#All],4,FALSE)</f>
        <v>Dalvíkurbyggð</v>
      </c>
      <c r="E11871" t="str">
        <f>VLOOKUP(Oliusala[[#This Row],[postnumer]],Sveitarfelog[#All],5,FALSE)</f>
        <v>Norðurland eystra</v>
      </c>
      <c r="F11871" t="s">
        <v>24</v>
      </c>
      <c r="G11871" t="s">
        <v>24</v>
      </c>
      <c r="H11871" s="1" t="s">
        <v>58</v>
      </c>
      <c r="I11871" s="1">
        <v>902383</v>
      </c>
      <c r="J11871" s="2">
        <f>VLOOKUP(Oliusala[[#This Row],[tegund]],Tegundir!$B$2:$D$19,3,FALSE)*Oliusala[[#This Row],[magn]]/1000</f>
        <v>780.56129500000009</v>
      </c>
      <c r="K11871">
        <v>2019</v>
      </c>
      <c r="L11871" t="s">
        <v>18</v>
      </c>
      <c r="M11871" s="144" t="s">
        <v>59</v>
      </c>
    </row>
    <row r="11872" spans="1:15" x14ac:dyDescent="0.2">
      <c r="A11872" t="s">
        <v>68</v>
      </c>
      <c r="B11872" s="144" t="s">
        <v>136</v>
      </c>
      <c r="C11872">
        <v>620</v>
      </c>
      <c r="D11872" t="str">
        <f>VLOOKUP(Oliusala[[#This Row],[postnumer]],Sveitarfelog[#All],4,FALSE)</f>
        <v>Dalvíkurbyggð</v>
      </c>
      <c r="E11872" t="str">
        <f>VLOOKUP(Oliusala[[#This Row],[postnumer]],Sveitarfelog[#All],5,FALSE)</f>
        <v>Norðurland eystra</v>
      </c>
      <c r="F11872" t="s">
        <v>25</v>
      </c>
      <c r="G11872" t="s">
        <v>24</v>
      </c>
      <c r="H11872" t="s">
        <v>60</v>
      </c>
      <c r="I11872" s="1">
        <v>119424</v>
      </c>
      <c r="J11872" s="2">
        <f>VLOOKUP(Oliusala[[#This Row],[tegund]],Tegundir!$B$2:$D$19,3,FALSE)*Oliusala[[#This Row],[magn]]/1000</f>
        <v>103.30176</v>
      </c>
      <c r="K11872">
        <v>2019</v>
      </c>
      <c r="L11872" t="s">
        <v>1955</v>
      </c>
      <c r="M11872" s="144" t="s">
        <v>59</v>
      </c>
    </row>
    <row r="11873" spans="1:15" x14ac:dyDescent="0.2">
      <c r="A11873" t="s">
        <v>69</v>
      </c>
      <c r="B11873" s="144" t="s">
        <v>136</v>
      </c>
      <c r="C11873">
        <v>620</v>
      </c>
      <c r="D11873" t="str">
        <f>VLOOKUP(Oliusala[[#This Row],[postnumer]],Sveitarfelog[#All],4,FALSE)</f>
        <v>Dalvíkurbyggð</v>
      </c>
      <c r="E11873" t="str">
        <f>VLOOKUP(Oliusala[[#This Row],[postnumer]],Sveitarfelog[#All],5,FALSE)</f>
        <v>Norðurland eystra</v>
      </c>
      <c r="F11873" t="s">
        <v>25</v>
      </c>
      <c r="G11873" t="s">
        <v>24</v>
      </c>
      <c r="H11873" t="s">
        <v>60</v>
      </c>
      <c r="I11873" s="1">
        <v>5500</v>
      </c>
      <c r="J11873" s="2">
        <f>VLOOKUP(Oliusala[[#This Row],[tegund]],Tegundir!$B$2:$D$19,3,FALSE)*Oliusala[[#This Row],[magn]]/1000</f>
        <v>4.7575000000000003</v>
      </c>
      <c r="K11873">
        <v>2019</v>
      </c>
      <c r="L11873" t="s">
        <v>1955</v>
      </c>
      <c r="M11873" s="144" t="s">
        <v>59</v>
      </c>
    </row>
    <row r="11874" spans="1:15" x14ac:dyDescent="0.2">
      <c r="A11874" t="s">
        <v>57</v>
      </c>
      <c r="B11874" s="144" t="s">
        <v>136</v>
      </c>
      <c r="C11874">
        <v>620</v>
      </c>
      <c r="D11874" t="str">
        <f>VLOOKUP(Oliusala[[#This Row],[postnumer]],Sveitarfelog[#All],4,FALSE)</f>
        <v>Dalvíkurbyggð</v>
      </c>
      <c r="E11874" t="str">
        <f>VLOOKUP(Oliusala[[#This Row],[postnumer]],Sveitarfelog[#All],5,FALSE)</f>
        <v>Norðurland eystra</v>
      </c>
      <c r="F11874" t="s">
        <v>25</v>
      </c>
      <c r="G11874" t="s">
        <v>24</v>
      </c>
      <c r="H11874" s="1" t="s">
        <v>60</v>
      </c>
      <c r="I11874" s="1">
        <v>3663</v>
      </c>
      <c r="J11874" s="2">
        <f>VLOOKUP(Oliusala[[#This Row],[tegund]],Tegundir!$B$2:$D$19,3,FALSE)*Oliusala[[#This Row],[magn]]/1000</f>
        <v>3.1684950000000001</v>
      </c>
      <c r="K11874">
        <v>2019</v>
      </c>
      <c r="L11874" t="s">
        <v>1955</v>
      </c>
      <c r="M11874" s="144" t="s">
        <v>59</v>
      </c>
    </row>
    <row r="11875" spans="1:15" x14ac:dyDescent="0.2">
      <c r="A11875" t="s">
        <v>68</v>
      </c>
      <c r="B11875" s="144" t="s">
        <v>141</v>
      </c>
      <c r="C11875">
        <v>620</v>
      </c>
      <c r="D11875" t="str">
        <f>VLOOKUP(Oliusala[[#This Row],[postnumer]],Sveitarfelog[#All],4,FALSE)</f>
        <v>Dalvíkurbyggð</v>
      </c>
      <c r="E11875" t="str">
        <f>VLOOKUP(Oliusala[[#This Row],[postnumer]],Sveitarfelog[#All],5,FALSE)</f>
        <v>Norðurland eystra</v>
      </c>
      <c r="F11875" t="s">
        <v>25</v>
      </c>
      <c r="G11875" t="s">
        <v>24</v>
      </c>
      <c r="H11875" s="1" t="s">
        <v>60</v>
      </c>
      <c r="I11875" s="1">
        <v>56271</v>
      </c>
      <c r="J11875" s="2">
        <f>VLOOKUP(Oliusala[[#This Row],[tegund]],Tegundir!$B$2:$D$19,3,FALSE)*Oliusala[[#This Row],[magn]]/1000</f>
        <v>48.674415000000003</v>
      </c>
      <c r="K11875">
        <v>2019</v>
      </c>
      <c r="L11875" t="s">
        <v>19</v>
      </c>
      <c r="M11875" s="144" t="s">
        <v>59</v>
      </c>
      <c r="O11875" s="144" t="s">
        <v>1997</v>
      </c>
    </row>
    <row r="11876" spans="1:15" x14ac:dyDescent="0.2">
      <c r="A11876" t="s">
        <v>136</v>
      </c>
      <c r="B11876" s="144" t="s">
        <v>141</v>
      </c>
      <c r="C11876">
        <v>620</v>
      </c>
      <c r="D11876" t="str">
        <f>VLOOKUP(Oliusala[[#This Row],[postnumer]],Sveitarfelog[#All],4,FALSE)</f>
        <v>Dalvíkurbyggð</v>
      </c>
      <c r="E11876" t="str">
        <f>VLOOKUP(Oliusala[[#This Row],[postnumer]],Sveitarfelog[#All],5,FALSE)</f>
        <v>Norðurland eystra</v>
      </c>
      <c r="F11876" t="s">
        <v>25</v>
      </c>
      <c r="G11876" t="s">
        <v>24</v>
      </c>
      <c r="H11876" t="s">
        <v>60</v>
      </c>
      <c r="I11876" s="1">
        <v>2131</v>
      </c>
      <c r="J11876" s="2">
        <f>VLOOKUP(Oliusala[[#This Row],[tegund]],Tegundir!$B$2:$D$19,3,FALSE)*Oliusala[[#This Row],[magn]]/1000</f>
        <v>1.843315</v>
      </c>
      <c r="K11876">
        <v>2019</v>
      </c>
      <c r="L11876" t="s">
        <v>19</v>
      </c>
      <c r="M11876" s="144" t="s">
        <v>59</v>
      </c>
      <c r="O11876" s="144" t="s">
        <v>1997</v>
      </c>
    </row>
    <row r="11877" spans="1:15" x14ac:dyDescent="0.2">
      <c r="A11877" t="s">
        <v>136</v>
      </c>
      <c r="B11877" s="144" t="s">
        <v>136</v>
      </c>
      <c r="C11877">
        <v>620</v>
      </c>
      <c r="D11877" t="str">
        <f>VLOOKUP(Oliusala[[#This Row],[postnumer]],Sveitarfelog[#All],4,FALSE)</f>
        <v>Dalvíkurbyggð</v>
      </c>
      <c r="E11877" t="str">
        <f>VLOOKUP(Oliusala[[#This Row],[postnumer]],Sveitarfelog[#All],5,FALSE)</f>
        <v>Norðurland eystra</v>
      </c>
      <c r="F11877" t="s">
        <v>25</v>
      </c>
      <c r="G11877" t="s">
        <v>24</v>
      </c>
      <c r="H11877" t="s">
        <v>58</v>
      </c>
      <c r="I11877" s="1">
        <v>774282</v>
      </c>
      <c r="J11877" s="2">
        <f>VLOOKUP(Oliusala[[#This Row],[tegund]],Tegundir!$B$2:$D$19,3,FALSE)*Oliusala[[#This Row],[magn]]/1000</f>
        <v>669.75393000000008</v>
      </c>
      <c r="K11877">
        <v>2019</v>
      </c>
      <c r="L11877" t="s">
        <v>1955</v>
      </c>
      <c r="M11877" s="144" t="s">
        <v>59</v>
      </c>
    </row>
    <row r="11878" spans="1:15" x14ac:dyDescent="0.2">
      <c r="A11878" t="s">
        <v>57</v>
      </c>
      <c r="B11878" s="144" t="s">
        <v>141</v>
      </c>
      <c r="C11878">
        <v>620</v>
      </c>
      <c r="D11878" t="str">
        <f>VLOOKUP(Oliusala[[#This Row],[postnumer]],Sveitarfelog[#All],4,FALSE)</f>
        <v>Dalvíkurbyggð</v>
      </c>
      <c r="E11878" t="str">
        <f>VLOOKUP(Oliusala[[#This Row],[postnumer]],Sveitarfelog[#All],5,FALSE)</f>
        <v>Norðurland eystra</v>
      </c>
      <c r="F11878" t="s">
        <v>25</v>
      </c>
      <c r="G11878" t="s">
        <v>24</v>
      </c>
      <c r="H11878" s="1" t="s">
        <v>60</v>
      </c>
      <c r="I11878" s="1">
        <v>25191</v>
      </c>
      <c r="J11878" s="2">
        <f>VLOOKUP(Oliusala[[#This Row],[tegund]],Tegundir!$B$2:$D$19,3,FALSE)*Oliusala[[#This Row],[magn]]/1000</f>
        <v>21.790215</v>
      </c>
      <c r="K11878">
        <v>2019</v>
      </c>
      <c r="L11878" t="s">
        <v>19</v>
      </c>
      <c r="M11878" s="144" t="s">
        <v>59</v>
      </c>
      <c r="O11878" s="144" t="s">
        <v>1997</v>
      </c>
    </row>
    <row r="11879" spans="1:15" x14ac:dyDescent="0.2">
      <c r="A11879" t="s">
        <v>63</v>
      </c>
      <c r="B11879" s="144" t="s">
        <v>136</v>
      </c>
      <c r="C11879">
        <v>620</v>
      </c>
      <c r="D11879" t="str">
        <f>VLOOKUP(Oliusala[[#This Row],[postnumer]],Sveitarfelog[#All],4,FALSE)</f>
        <v>Dalvíkurbyggð</v>
      </c>
      <c r="E11879" t="str">
        <f>VLOOKUP(Oliusala[[#This Row],[postnumer]],Sveitarfelog[#All],5,FALSE)</f>
        <v>Norðurland eystra</v>
      </c>
      <c r="F11879" t="s">
        <v>25</v>
      </c>
      <c r="G11879" t="s">
        <v>24</v>
      </c>
      <c r="H11879" s="1" t="s">
        <v>58</v>
      </c>
      <c r="I11879" s="1">
        <v>135351</v>
      </c>
      <c r="J11879" s="2">
        <f>VLOOKUP(Oliusala[[#This Row],[tegund]],Tegundir!$B$2:$D$19,3,FALSE)*Oliusala[[#This Row],[magn]]/1000</f>
        <v>117.078615</v>
      </c>
      <c r="K11879">
        <v>2019</v>
      </c>
      <c r="L11879" t="s">
        <v>18</v>
      </c>
      <c r="M11879" s="144" t="s">
        <v>59</v>
      </c>
    </row>
    <row r="11880" spans="1:15" x14ac:dyDescent="0.2">
      <c r="A11880" t="s">
        <v>68</v>
      </c>
      <c r="B11880" s="144" t="s">
        <v>135</v>
      </c>
      <c r="C11880">
        <v>580</v>
      </c>
      <c r="D11880" t="str">
        <f>VLOOKUP(Oliusala[[#This Row],[postnumer]],Sveitarfelog[#All],4,FALSE)</f>
        <v>Fjallabyggð</v>
      </c>
      <c r="E11880" t="str">
        <f>VLOOKUP(Oliusala[[#This Row],[postnumer]],Sveitarfelog[#All],5,FALSE)</f>
        <v>Norðurland eystra</v>
      </c>
      <c r="F11880" t="s">
        <v>29</v>
      </c>
      <c r="G11880" t="s">
        <v>24</v>
      </c>
      <c r="H11880" s="1" t="s">
        <v>60</v>
      </c>
      <c r="I11880" s="1">
        <v>750618</v>
      </c>
      <c r="J11880" s="2">
        <f>VLOOKUP(Oliusala[[#This Row],[tegund]],Tegundir!$B$2:$D$19,3,FALSE)*Oliusala[[#This Row],[magn]]/1000</f>
        <v>649.28456999999992</v>
      </c>
      <c r="K11880">
        <v>2019</v>
      </c>
      <c r="L11880" t="s">
        <v>19</v>
      </c>
      <c r="M11880" s="144" t="s">
        <v>59</v>
      </c>
      <c r="O11880" s="144" t="s">
        <v>1998</v>
      </c>
    </row>
    <row r="11881" spans="1:15" x14ac:dyDescent="0.2">
      <c r="A11881" t="s">
        <v>69</v>
      </c>
      <c r="B11881" s="144" t="s">
        <v>135</v>
      </c>
      <c r="C11881">
        <v>580</v>
      </c>
      <c r="D11881" t="str">
        <f>VLOOKUP(Oliusala[[#This Row],[postnumer]],Sveitarfelog[#All],4,FALSE)</f>
        <v>Fjallabyggð</v>
      </c>
      <c r="E11881" t="str">
        <f>VLOOKUP(Oliusala[[#This Row],[postnumer]],Sveitarfelog[#All],5,FALSE)</f>
        <v>Norðurland eystra</v>
      </c>
      <c r="F11881" t="s">
        <v>29</v>
      </c>
      <c r="G11881" t="s">
        <v>24</v>
      </c>
      <c r="H11881" s="1" t="s">
        <v>60</v>
      </c>
      <c r="I11881" s="1">
        <v>55225</v>
      </c>
      <c r="J11881" s="2">
        <f>VLOOKUP(Oliusala[[#This Row],[tegund]],Tegundir!$B$2:$D$19,3,FALSE)*Oliusala[[#This Row],[magn]]/1000</f>
        <v>47.769624999999998</v>
      </c>
      <c r="K11881">
        <v>2019</v>
      </c>
      <c r="L11881" t="s">
        <v>19</v>
      </c>
      <c r="M11881" s="144" t="s">
        <v>59</v>
      </c>
      <c r="O11881" s="144" t="s">
        <v>1998</v>
      </c>
    </row>
    <row r="11882" spans="1:15" x14ac:dyDescent="0.2">
      <c r="A11882" t="s">
        <v>135</v>
      </c>
      <c r="B11882" s="144" t="s">
        <v>135</v>
      </c>
      <c r="C11882">
        <v>580</v>
      </c>
      <c r="D11882" t="str">
        <f>VLOOKUP(Oliusala[[#This Row],[postnumer]],Sveitarfelog[#All],4,FALSE)</f>
        <v>Fjallabyggð</v>
      </c>
      <c r="E11882" t="str">
        <f>VLOOKUP(Oliusala[[#This Row],[postnumer]],Sveitarfelog[#All],5,FALSE)</f>
        <v>Norðurland eystra</v>
      </c>
      <c r="F11882" t="s">
        <v>24</v>
      </c>
      <c r="G11882" t="s">
        <v>24</v>
      </c>
      <c r="H11882" t="s">
        <v>58</v>
      </c>
      <c r="I11882" s="1">
        <v>27993</v>
      </c>
      <c r="J11882" s="2">
        <f>VLOOKUP(Oliusala[[#This Row],[tegund]],Tegundir!$B$2:$D$19,3,FALSE)*Oliusala[[#This Row],[magn]]/1000</f>
        <v>24.213944999999999</v>
      </c>
      <c r="K11882">
        <v>2019</v>
      </c>
      <c r="L11882" t="s">
        <v>18</v>
      </c>
      <c r="M11882" s="144" t="s">
        <v>59</v>
      </c>
    </row>
    <row r="11883" spans="1:15" x14ac:dyDescent="0.2">
      <c r="A11883" t="s">
        <v>135</v>
      </c>
      <c r="B11883" s="144" t="s">
        <v>135</v>
      </c>
      <c r="C11883">
        <v>580</v>
      </c>
      <c r="D11883" t="str">
        <f>VLOOKUP(Oliusala[[#This Row],[postnumer]],Sveitarfelog[#All],4,FALSE)</f>
        <v>Fjallabyggð</v>
      </c>
      <c r="E11883" t="str">
        <f>VLOOKUP(Oliusala[[#This Row],[postnumer]],Sveitarfelog[#All],5,FALSE)</f>
        <v>Norðurland eystra</v>
      </c>
      <c r="F11883" t="s">
        <v>29</v>
      </c>
      <c r="G11883" t="s">
        <v>24</v>
      </c>
      <c r="H11883" s="1" t="s">
        <v>58</v>
      </c>
      <c r="I11883" s="1">
        <v>4230931</v>
      </c>
      <c r="J11883" s="2">
        <f>VLOOKUP(Oliusala[[#This Row],[tegund]],Tegundir!$B$2:$D$19,3,FALSE)*Oliusala[[#This Row],[magn]]/1000</f>
        <v>3659.7553149999999</v>
      </c>
      <c r="K11883">
        <v>2019</v>
      </c>
      <c r="L11883" t="s">
        <v>19</v>
      </c>
      <c r="M11883" s="144" t="s">
        <v>59</v>
      </c>
      <c r="O11883" s="144" t="s">
        <v>1998</v>
      </c>
    </row>
    <row r="11884" spans="1:15" x14ac:dyDescent="0.2">
      <c r="A11884" t="s">
        <v>63</v>
      </c>
      <c r="B11884" s="144" t="s">
        <v>135</v>
      </c>
      <c r="C11884">
        <v>580</v>
      </c>
      <c r="D11884" t="str">
        <f>VLOOKUP(Oliusala[[#This Row],[postnumer]],Sveitarfelog[#All],4,FALSE)</f>
        <v>Fjallabyggð</v>
      </c>
      <c r="E11884" t="str">
        <f>VLOOKUP(Oliusala[[#This Row],[postnumer]],Sveitarfelog[#All],5,FALSE)</f>
        <v>Norðurland eystra</v>
      </c>
      <c r="F11884" t="s">
        <v>24</v>
      </c>
      <c r="G11884" t="s">
        <v>24</v>
      </c>
      <c r="H11884" s="1" t="s">
        <v>58</v>
      </c>
      <c r="I11884" s="1">
        <v>457863</v>
      </c>
      <c r="J11884" s="2">
        <f>VLOOKUP(Oliusala[[#This Row],[tegund]],Tegundir!$B$2:$D$19,3,FALSE)*Oliusala[[#This Row],[magn]]/1000</f>
        <v>396.05149499999999</v>
      </c>
      <c r="K11884">
        <v>2019</v>
      </c>
      <c r="L11884" t="s">
        <v>18</v>
      </c>
      <c r="M11884" s="144" t="s">
        <v>59</v>
      </c>
    </row>
    <row r="11885" spans="1:15" x14ac:dyDescent="0.2">
      <c r="A11885" t="s">
        <v>68</v>
      </c>
      <c r="B11885" s="144" t="s">
        <v>135</v>
      </c>
      <c r="C11885">
        <v>580</v>
      </c>
      <c r="D11885" t="str">
        <f>VLOOKUP(Oliusala[[#This Row],[postnumer]],Sveitarfelog[#All],4,FALSE)</f>
        <v>Fjallabyggð</v>
      </c>
      <c r="E11885" t="str">
        <f>VLOOKUP(Oliusala[[#This Row],[postnumer]],Sveitarfelog[#All],5,FALSE)</f>
        <v>Norðurland eystra</v>
      </c>
      <c r="F11885" t="s">
        <v>25</v>
      </c>
      <c r="G11885" t="s">
        <v>24</v>
      </c>
      <c r="H11885" s="1" t="s">
        <v>60</v>
      </c>
      <c r="I11885" s="1">
        <v>87821</v>
      </c>
      <c r="J11885" s="2">
        <f>VLOOKUP(Oliusala[[#This Row],[tegund]],Tegundir!$B$2:$D$19,3,FALSE)*Oliusala[[#This Row],[magn]]/1000</f>
        <v>75.965164999999999</v>
      </c>
      <c r="K11885">
        <v>2019</v>
      </c>
      <c r="L11885" t="s">
        <v>1955</v>
      </c>
      <c r="M11885" s="144" t="s">
        <v>59</v>
      </c>
    </row>
    <row r="11886" spans="1:15" x14ac:dyDescent="0.2">
      <c r="A11886" t="s">
        <v>69</v>
      </c>
      <c r="B11886" s="144" t="s">
        <v>135</v>
      </c>
      <c r="C11886">
        <v>580</v>
      </c>
      <c r="D11886" t="str">
        <f>VLOOKUP(Oliusala[[#This Row],[postnumer]],Sveitarfelog[#All],4,FALSE)</f>
        <v>Fjallabyggð</v>
      </c>
      <c r="E11886" t="str">
        <f>VLOOKUP(Oliusala[[#This Row],[postnumer]],Sveitarfelog[#All],5,FALSE)</f>
        <v>Norðurland eystra</v>
      </c>
      <c r="F11886" t="s">
        <v>25</v>
      </c>
      <c r="G11886" t="s">
        <v>24</v>
      </c>
      <c r="H11886" s="1" t="s">
        <v>60</v>
      </c>
      <c r="I11886" s="1">
        <v>7475</v>
      </c>
      <c r="J11886" s="2">
        <f>VLOOKUP(Oliusala[[#This Row],[tegund]],Tegundir!$B$2:$D$19,3,FALSE)*Oliusala[[#This Row],[magn]]/1000</f>
        <v>6.4658749999999996</v>
      </c>
      <c r="K11886">
        <v>2019</v>
      </c>
      <c r="L11886" t="s">
        <v>19</v>
      </c>
      <c r="M11886" s="144" t="s">
        <v>59</v>
      </c>
      <c r="O11886" s="144" t="s">
        <v>1997</v>
      </c>
    </row>
    <row r="11887" spans="1:15" x14ac:dyDescent="0.2">
      <c r="A11887" t="s">
        <v>122</v>
      </c>
      <c r="B11887" s="144" t="s">
        <v>135</v>
      </c>
      <c r="C11887">
        <v>580</v>
      </c>
      <c r="D11887" t="str">
        <f>VLOOKUP(Oliusala[[#This Row],[postnumer]],Sveitarfelog[#All],4,FALSE)</f>
        <v>Fjallabyggð</v>
      </c>
      <c r="E11887" t="str">
        <f>VLOOKUP(Oliusala[[#This Row],[postnumer]],Sveitarfelog[#All],5,FALSE)</f>
        <v>Norðurland eystra</v>
      </c>
      <c r="F11887" t="s">
        <v>25</v>
      </c>
      <c r="G11887" t="s">
        <v>24</v>
      </c>
      <c r="H11887" t="s">
        <v>58</v>
      </c>
      <c r="I11887" s="1">
        <v>8473</v>
      </c>
      <c r="J11887" s="2">
        <f>VLOOKUP(Oliusala[[#This Row],[tegund]],Tegundir!$B$2:$D$19,3,FALSE)*Oliusala[[#This Row],[magn]]/1000</f>
        <v>7.3291449999999996</v>
      </c>
      <c r="K11887">
        <v>2019</v>
      </c>
      <c r="L11887" t="s">
        <v>19</v>
      </c>
      <c r="M11887" s="144" t="s">
        <v>59</v>
      </c>
      <c r="O11887" s="144" t="s">
        <v>1997</v>
      </c>
    </row>
    <row r="11888" spans="1:15" x14ac:dyDescent="0.2">
      <c r="A11888" t="s">
        <v>135</v>
      </c>
      <c r="B11888" s="144" t="s">
        <v>135</v>
      </c>
      <c r="C11888">
        <v>580</v>
      </c>
      <c r="D11888" t="str">
        <f>VLOOKUP(Oliusala[[#This Row],[postnumer]],Sveitarfelog[#All],4,FALSE)</f>
        <v>Fjallabyggð</v>
      </c>
      <c r="E11888" t="str">
        <f>VLOOKUP(Oliusala[[#This Row],[postnumer]],Sveitarfelog[#All],5,FALSE)</f>
        <v>Norðurland eystra</v>
      </c>
      <c r="F11888" t="s">
        <v>25</v>
      </c>
      <c r="G11888" t="s">
        <v>24</v>
      </c>
      <c r="H11888" s="1" t="s">
        <v>58</v>
      </c>
      <c r="I11888" s="1">
        <v>364141</v>
      </c>
      <c r="J11888" s="2">
        <f>VLOOKUP(Oliusala[[#This Row],[tegund]],Tegundir!$B$2:$D$19,3,FALSE)*Oliusala[[#This Row],[magn]]/1000</f>
        <v>314.981965</v>
      </c>
      <c r="K11888">
        <v>2019</v>
      </c>
      <c r="L11888" t="s">
        <v>19</v>
      </c>
      <c r="M11888" s="144" t="s">
        <v>59</v>
      </c>
      <c r="O11888" s="144" t="s">
        <v>1997</v>
      </c>
    </row>
    <row r="11889" spans="1:15" x14ac:dyDescent="0.2">
      <c r="A11889" t="s">
        <v>63</v>
      </c>
      <c r="B11889" s="144" t="s">
        <v>135</v>
      </c>
      <c r="C11889">
        <v>580</v>
      </c>
      <c r="D11889" t="str">
        <f>VLOOKUP(Oliusala[[#This Row],[postnumer]],Sveitarfelog[#All],4,FALSE)</f>
        <v>Fjallabyggð</v>
      </c>
      <c r="E11889" t="str">
        <f>VLOOKUP(Oliusala[[#This Row],[postnumer]],Sveitarfelog[#All],5,FALSE)</f>
        <v>Norðurland eystra</v>
      </c>
      <c r="F11889" t="s">
        <v>25</v>
      </c>
      <c r="G11889" t="s">
        <v>24</v>
      </c>
      <c r="H11889" s="1" t="s">
        <v>58</v>
      </c>
      <c r="I11889" s="1">
        <v>51551</v>
      </c>
      <c r="J11889" s="2">
        <f>VLOOKUP(Oliusala[[#This Row],[tegund]],Tegundir!$B$2:$D$19,3,FALSE)*Oliusala[[#This Row],[magn]]/1000</f>
        <v>44.591614999999997</v>
      </c>
      <c r="K11889">
        <v>2019</v>
      </c>
      <c r="L11889" t="s">
        <v>18</v>
      </c>
      <c r="M11889" s="144" t="s">
        <v>59</v>
      </c>
    </row>
    <row r="11890" spans="1:15" x14ac:dyDescent="0.2">
      <c r="A11890" t="s">
        <v>68</v>
      </c>
      <c r="B11890" s="144" t="s">
        <v>142</v>
      </c>
      <c r="C11890">
        <v>625</v>
      </c>
      <c r="D11890" t="str">
        <f>VLOOKUP(Oliusala[[#This Row],[postnumer]],Sveitarfelog[#All],4,FALSE)</f>
        <v>Fjallabyggð</v>
      </c>
      <c r="E11890" t="str">
        <f>VLOOKUP(Oliusala[[#This Row],[postnumer]],Sveitarfelog[#All],5,FALSE)</f>
        <v>Norðurland eystra</v>
      </c>
      <c r="F11890" t="s">
        <v>24</v>
      </c>
      <c r="G11890" t="s">
        <v>24</v>
      </c>
      <c r="H11890" t="s">
        <v>60</v>
      </c>
      <c r="I11890" s="1">
        <v>29650</v>
      </c>
      <c r="J11890" s="2">
        <f>VLOOKUP(Oliusala[[#This Row],[tegund]],Tegundir!$B$2:$D$19,3,FALSE)*Oliusala[[#This Row],[magn]]/1000</f>
        <v>25.64725</v>
      </c>
      <c r="K11890">
        <v>2019</v>
      </c>
      <c r="L11890" t="s">
        <v>18</v>
      </c>
      <c r="M11890" s="144" t="s">
        <v>59</v>
      </c>
    </row>
    <row r="11891" spans="1:15" x14ac:dyDescent="0.2">
      <c r="A11891" t="s">
        <v>63</v>
      </c>
      <c r="B11891" s="144" t="s">
        <v>142</v>
      </c>
      <c r="C11891">
        <v>625</v>
      </c>
      <c r="D11891" t="str">
        <f>VLOOKUP(Oliusala[[#This Row],[postnumer]],Sveitarfelog[#All],4,FALSE)</f>
        <v>Fjallabyggð</v>
      </c>
      <c r="E11891" t="str">
        <f>VLOOKUP(Oliusala[[#This Row],[postnumer]],Sveitarfelog[#All],5,FALSE)</f>
        <v>Norðurland eystra</v>
      </c>
      <c r="F11891" t="s">
        <v>24</v>
      </c>
      <c r="G11891" t="s">
        <v>24</v>
      </c>
      <c r="H11891" s="1" t="s">
        <v>58</v>
      </c>
      <c r="I11891" s="1">
        <v>314100</v>
      </c>
      <c r="J11891" s="2">
        <f>VLOOKUP(Oliusala[[#This Row],[tegund]],Tegundir!$B$2:$D$19,3,FALSE)*Oliusala[[#This Row],[magn]]/1000</f>
        <v>271.69650000000001</v>
      </c>
      <c r="K11891">
        <v>2019</v>
      </c>
      <c r="L11891" t="s">
        <v>18</v>
      </c>
      <c r="M11891" s="144" t="s">
        <v>59</v>
      </c>
    </row>
    <row r="11892" spans="1:15" x14ac:dyDescent="0.2">
      <c r="A11892" t="s">
        <v>68</v>
      </c>
      <c r="B11892" s="144" t="s">
        <v>142</v>
      </c>
      <c r="C11892">
        <v>625</v>
      </c>
      <c r="D11892" t="str">
        <f>VLOOKUP(Oliusala[[#This Row],[postnumer]],Sveitarfelog[#All],4,FALSE)</f>
        <v>Fjallabyggð</v>
      </c>
      <c r="E11892" t="str">
        <f>VLOOKUP(Oliusala[[#This Row],[postnumer]],Sveitarfelog[#All],5,FALSE)</f>
        <v>Norðurland eystra</v>
      </c>
      <c r="F11892" t="s">
        <v>25</v>
      </c>
      <c r="G11892" t="s">
        <v>24</v>
      </c>
      <c r="H11892" t="s">
        <v>60</v>
      </c>
      <c r="I11892" s="1">
        <v>114951</v>
      </c>
      <c r="J11892" s="2">
        <f>VLOOKUP(Oliusala[[#This Row],[tegund]],Tegundir!$B$2:$D$19,3,FALSE)*Oliusala[[#This Row],[magn]]/1000</f>
        <v>99.432614999999998</v>
      </c>
      <c r="K11892">
        <v>2019</v>
      </c>
      <c r="L11892" t="s">
        <v>1955</v>
      </c>
      <c r="M11892" s="144" t="s">
        <v>59</v>
      </c>
    </row>
    <row r="11893" spans="1:15" x14ac:dyDescent="0.2">
      <c r="A11893" t="s">
        <v>69</v>
      </c>
      <c r="B11893" s="144" t="s">
        <v>142</v>
      </c>
      <c r="C11893">
        <v>625</v>
      </c>
      <c r="D11893" t="str">
        <f>VLOOKUP(Oliusala[[#This Row],[postnumer]],Sveitarfelog[#All],4,FALSE)</f>
        <v>Fjallabyggð</v>
      </c>
      <c r="E11893" t="str">
        <f>VLOOKUP(Oliusala[[#This Row],[postnumer]],Sveitarfelog[#All],5,FALSE)</f>
        <v>Norðurland eystra</v>
      </c>
      <c r="F11893" t="s">
        <v>25</v>
      </c>
      <c r="G11893" t="s">
        <v>24</v>
      </c>
      <c r="H11893" s="1" t="s">
        <v>60</v>
      </c>
      <c r="I11893" s="1">
        <v>2297</v>
      </c>
      <c r="J11893" s="2">
        <f>VLOOKUP(Oliusala[[#This Row],[tegund]],Tegundir!$B$2:$D$19,3,FALSE)*Oliusala[[#This Row],[magn]]/1000</f>
        <v>1.9869049999999999</v>
      </c>
      <c r="K11893">
        <v>2019</v>
      </c>
      <c r="L11893" t="s">
        <v>19</v>
      </c>
      <c r="M11893" s="144" t="s">
        <v>59</v>
      </c>
      <c r="O11893" s="144" t="s">
        <v>1997</v>
      </c>
    </row>
    <row r="11894" spans="1:15" x14ac:dyDescent="0.2">
      <c r="A11894" t="s">
        <v>68</v>
      </c>
      <c r="B11894" s="144" t="s">
        <v>96</v>
      </c>
      <c r="C11894">
        <v>640</v>
      </c>
      <c r="D11894" t="str">
        <f>VLOOKUP(Oliusala[[#This Row],[postnumer]],Sveitarfelog[#All],4,FALSE)</f>
        <v>Norðurþing,Tjörneshreppur</v>
      </c>
      <c r="E11894" t="str">
        <f>VLOOKUP(Oliusala[[#This Row],[postnumer]],Sveitarfelog[#All],5,FALSE)</f>
        <v>Norðurland eystra</v>
      </c>
      <c r="F11894" t="s">
        <v>24</v>
      </c>
      <c r="G11894" t="s">
        <v>24</v>
      </c>
      <c r="H11894" t="s">
        <v>60</v>
      </c>
      <c r="I11894" s="1">
        <v>10752</v>
      </c>
      <c r="J11894" s="2">
        <f>VLOOKUP(Oliusala[[#This Row],[tegund]],Tegundir!$B$2:$D$19,3,FALSE)*Oliusala[[#This Row],[magn]]/1000</f>
        <v>9.3004800000000003</v>
      </c>
      <c r="K11894">
        <v>2019</v>
      </c>
      <c r="L11894" t="s">
        <v>18</v>
      </c>
      <c r="M11894" s="144" t="s">
        <v>59</v>
      </c>
    </row>
    <row r="11895" spans="1:15" x14ac:dyDescent="0.2">
      <c r="A11895" t="s">
        <v>69</v>
      </c>
      <c r="B11895" s="144" t="s">
        <v>96</v>
      </c>
      <c r="C11895">
        <v>640</v>
      </c>
      <c r="D11895" t="str">
        <f>VLOOKUP(Oliusala[[#This Row],[postnumer]],Sveitarfelog[#All],4,FALSE)</f>
        <v>Norðurþing,Tjörneshreppur</v>
      </c>
      <c r="E11895" t="str">
        <f>VLOOKUP(Oliusala[[#This Row],[postnumer]],Sveitarfelog[#All],5,FALSE)</f>
        <v>Norðurland eystra</v>
      </c>
      <c r="F11895" t="s">
        <v>24</v>
      </c>
      <c r="G11895" t="s">
        <v>24</v>
      </c>
      <c r="H11895" t="s">
        <v>60</v>
      </c>
      <c r="I11895" s="1">
        <v>3199</v>
      </c>
      <c r="J11895" s="2">
        <f>VLOOKUP(Oliusala[[#This Row],[tegund]],Tegundir!$B$2:$D$19,3,FALSE)*Oliusala[[#This Row],[magn]]/1000</f>
        <v>2.7671349999999997</v>
      </c>
      <c r="K11895">
        <v>2019</v>
      </c>
      <c r="L11895" t="s">
        <v>18</v>
      </c>
      <c r="M11895" s="144" t="s">
        <v>59</v>
      </c>
    </row>
    <row r="11896" spans="1:15" x14ac:dyDescent="0.2">
      <c r="A11896" t="s">
        <v>96</v>
      </c>
      <c r="B11896" s="144" t="s">
        <v>96</v>
      </c>
      <c r="C11896">
        <v>640</v>
      </c>
      <c r="D11896" t="str">
        <f>VLOOKUP(Oliusala[[#This Row],[postnumer]],Sveitarfelog[#All],4,FALSE)</f>
        <v>Norðurþing,Tjörneshreppur</v>
      </c>
      <c r="E11896" t="str">
        <f>VLOOKUP(Oliusala[[#This Row],[postnumer]],Sveitarfelog[#All],5,FALSE)</f>
        <v>Norðurland eystra</v>
      </c>
      <c r="F11896" t="s">
        <v>24</v>
      </c>
      <c r="G11896" t="s">
        <v>24</v>
      </c>
      <c r="H11896" s="1" t="s">
        <v>58</v>
      </c>
      <c r="I11896" s="1">
        <v>3751</v>
      </c>
      <c r="J11896" s="2">
        <f>VLOOKUP(Oliusala[[#This Row],[tegund]],Tegundir!$B$2:$D$19,3,FALSE)*Oliusala[[#This Row],[magn]]/1000</f>
        <v>3.2446149999999996</v>
      </c>
      <c r="K11896">
        <v>2019</v>
      </c>
      <c r="L11896" t="s">
        <v>18</v>
      </c>
      <c r="M11896" s="144" t="s">
        <v>59</v>
      </c>
    </row>
    <row r="11897" spans="1:15" x14ac:dyDescent="0.2">
      <c r="A11897" t="s">
        <v>96</v>
      </c>
      <c r="B11897" s="144" t="s">
        <v>96</v>
      </c>
      <c r="C11897">
        <v>640</v>
      </c>
      <c r="D11897" t="str">
        <f>VLOOKUP(Oliusala[[#This Row],[postnumer]],Sveitarfelog[#All],4,FALSE)</f>
        <v>Norðurþing,Tjörneshreppur</v>
      </c>
      <c r="E11897" t="str">
        <f>VLOOKUP(Oliusala[[#This Row],[postnumer]],Sveitarfelog[#All],5,FALSE)</f>
        <v>Norðurland eystra</v>
      </c>
      <c r="F11897" t="s">
        <v>29</v>
      </c>
      <c r="G11897" t="s">
        <v>24</v>
      </c>
      <c r="H11897" t="s">
        <v>58</v>
      </c>
      <c r="I11897" s="1">
        <v>167643</v>
      </c>
      <c r="J11897" s="2">
        <f>VLOOKUP(Oliusala[[#This Row],[tegund]],Tegundir!$B$2:$D$19,3,FALSE)*Oliusala[[#This Row],[magn]]/1000</f>
        <v>145.01119500000001</v>
      </c>
      <c r="K11897">
        <v>2019</v>
      </c>
      <c r="L11897" t="s">
        <v>19</v>
      </c>
      <c r="M11897" s="144" t="s">
        <v>59</v>
      </c>
      <c r="O11897" s="144" t="s">
        <v>1998</v>
      </c>
    </row>
    <row r="11898" spans="1:15" x14ac:dyDescent="0.2">
      <c r="A11898" t="s">
        <v>63</v>
      </c>
      <c r="B11898" s="144" t="s">
        <v>96</v>
      </c>
      <c r="C11898">
        <v>640</v>
      </c>
      <c r="D11898" t="str">
        <f>VLOOKUP(Oliusala[[#This Row],[postnumer]],Sveitarfelog[#All],4,FALSE)</f>
        <v>Norðurþing,Tjörneshreppur</v>
      </c>
      <c r="E11898" t="str">
        <f>VLOOKUP(Oliusala[[#This Row],[postnumer]],Sveitarfelog[#All],5,FALSE)</f>
        <v>Norðurland eystra</v>
      </c>
      <c r="F11898" t="s">
        <v>24</v>
      </c>
      <c r="G11898" t="s">
        <v>24</v>
      </c>
      <c r="H11898" s="1" t="s">
        <v>58</v>
      </c>
      <c r="I11898" s="1">
        <v>2560104</v>
      </c>
      <c r="J11898" s="2">
        <f>VLOOKUP(Oliusala[[#This Row],[tegund]],Tegundir!$B$2:$D$19,3,FALSE)*Oliusala[[#This Row],[magn]]/1000</f>
        <v>2214.4899599999999</v>
      </c>
      <c r="K11898">
        <v>2019</v>
      </c>
      <c r="L11898" t="s">
        <v>18</v>
      </c>
      <c r="M11898" s="144" t="s">
        <v>59</v>
      </c>
    </row>
    <row r="11899" spans="1:15" x14ac:dyDescent="0.2">
      <c r="A11899" t="s">
        <v>63</v>
      </c>
      <c r="B11899" s="144" t="s">
        <v>96</v>
      </c>
      <c r="C11899">
        <v>640</v>
      </c>
      <c r="D11899" t="str">
        <f>VLOOKUP(Oliusala[[#This Row],[postnumer]],Sveitarfelog[#All],4,FALSE)</f>
        <v>Norðurþing,Tjörneshreppur</v>
      </c>
      <c r="E11899" t="str">
        <f>VLOOKUP(Oliusala[[#This Row],[postnumer]],Sveitarfelog[#All],5,FALSE)</f>
        <v>Norðurland eystra</v>
      </c>
      <c r="F11899" t="s">
        <v>25</v>
      </c>
      <c r="G11899" t="s">
        <v>24</v>
      </c>
      <c r="H11899" s="1" t="s">
        <v>58</v>
      </c>
      <c r="I11899" s="1">
        <v>202899</v>
      </c>
      <c r="J11899" s="2">
        <f>VLOOKUP(Oliusala[[#This Row],[tegund]],Tegundir!$B$2:$D$19,3,FALSE)*Oliusala[[#This Row],[magn]]/1000</f>
        <v>175.50763500000002</v>
      </c>
      <c r="K11899">
        <v>2019</v>
      </c>
      <c r="L11899" t="s">
        <v>19</v>
      </c>
      <c r="M11899" s="144" t="s">
        <v>59</v>
      </c>
      <c r="O11899" s="144" t="s">
        <v>1997</v>
      </c>
    </row>
    <row r="11900" spans="1:15" x14ac:dyDescent="0.2">
      <c r="A11900" t="s">
        <v>68</v>
      </c>
      <c r="B11900" s="144" t="s">
        <v>143</v>
      </c>
      <c r="C11900">
        <v>641</v>
      </c>
      <c r="D11900" t="str">
        <f>VLOOKUP(Oliusala[[#This Row],[postnumer]],Sveitarfelog[#All],4,FALSE)</f>
        <v>Þingeyjarsveit</v>
      </c>
      <c r="E11900" t="str">
        <f>VLOOKUP(Oliusala[[#This Row],[postnumer]],Sveitarfelog[#All],5,FALSE)</f>
        <v>Norðurland eystra</v>
      </c>
      <c r="F11900" t="s">
        <v>24</v>
      </c>
      <c r="G11900" t="s">
        <v>24</v>
      </c>
      <c r="H11900" s="1" t="s">
        <v>58</v>
      </c>
      <c r="I11900" s="1">
        <v>16772</v>
      </c>
      <c r="J11900" s="2">
        <f>VLOOKUP(Oliusala[[#This Row],[tegund]],Tegundir!$B$2:$D$19,3,FALSE)*Oliusala[[#This Row],[magn]]/1000</f>
        <v>14.50778</v>
      </c>
      <c r="K11900">
        <v>2019</v>
      </c>
      <c r="L11900" t="s">
        <v>18</v>
      </c>
      <c r="M11900" s="144" t="s">
        <v>59</v>
      </c>
    </row>
    <row r="11901" spans="1:15" x14ac:dyDescent="0.2">
      <c r="A11901" t="s">
        <v>68</v>
      </c>
      <c r="B11901" s="144" t="s">
        <v>143</v>
      </c>
      <c r="C11901">
        <v>641</v>
      </c>
      <c r="D11901" t="str">
        <f>VLOOKUP(Oliusala[[#This Row],[postnumer]],Sveitarfelog[#All],4,FALSE)</f>
        <v>Þingeyjarsveit</v>
      </c>
      <c r="E11901" t="str">
        <f>VLOOKUP(Oliusala[[#This Row],[postnumer]],Sveitarfelog[#All],5,FALSE)</f>
        <v>Norðurland eystra</v>
      </c>
      <c r="F11901" t="s">
        <v>24</v>
      </c>
      <c r="G11901" t="s">
        <v>24</v>
      </c>
      <c r="H11901" s="1" t="s">
        <v>60</v>
      </c>
      <c r="I11901" s="1">
        <v>4849</v>
      </c>
      <c r="J11901" s="2">
        <f>VLOOKUP(Oliusala[[#This Row],[tegund]],Tegundir!$B$2:$D$19,3,FALSE)*Oliusala[[#This Row],[magn]]/1000</f>
        <v>4.1943850000000005</v>
      </c>
      <c r="K11901">
        <v>2019</v>
      </c>
      <c r="L11901" t="s">
        <v>18</v>
      </c>
      <c r="M11901" s="144" t="s">
        <v>59</v>
      </c>
    </row>
    <row r="11902" spans="1:15" x14ac:dyDescent="0.2">
      <c r="A11902" t="s">
        <v>57</v>
      </c>
      <c r="B11902" s="144" t="s">
        <v>143</v>
      </c>
      <c r="C11902">
        <v>641</v>
      </c>
      <c r="D11902" t="str">
        <f>VLOOKUP(Oliusala[[#This Row],[postnumer]],Sveitarfelog[#All],4,FALSE)</f>
        <v>Þingeyjarsveit</v>
      </c>
      <c r="E11902" t="str">
        <f>VLOOKUP(Oliusala[[#This Row],[postnumer]],Sveitarfelog[#All],5,FALSE)</f>
        <v>Norðurland eystra</v>
      </c>
      <c r="F11902" t="s">
        <v>24</v>
      </c>
      <c r="G11902" t="s">
        <v>24</v>
      </c>
      <c r="H11902" s="1" t="s">
        <v>60</v>
      </c>
      <c r="I11902" s="1">
        <v>29517</v>
      </c>
      <c r="J11902" s="2">
        <f>VLOOKUP(Oliusala[[#This Row],[tegund]],Tegundir!$B$2:$D$19,3,FALSE)*Oliusala[[#This Row],[magn]]/1000</f>
        <v>25.532204999999998</v>
      </c>
      <c r="K11902">
        <v>2019</v>
      </c>
      <c r="L11902" t="s">
        <v>18</v>
      </c>
      <c r="M11902" s="144" t="s">
        <v>59</v>
      </c>
    </row>
    <row r="11903" spans="1:15" x14ac:dyDescent="0.2">
      <c r="A11903" t="s">
        <v>68</v>
      </c>
      <c r="B11903" s="144" t="s">
        <v>143</v>
      </c>
      <c r="C11903">
        <v>641</v>
      </c>
      <c r="D11903" t="str">
        <f>VLOOKUP(Oliusala[[#This Row],[postnumer]],Sveitarfelog[#All],4,FALSE)</f>
        <v>Þingeyjarsveit</v>
      </c>
      <c r="E11903" t="str">
        <f>VLOOKUP(Oliusala[[#This Row],[postnumer]],Sveitarfelog[#All],5,FALSE)</f>
        <v>Norðurland eystra</v>
      </c>
      <c r="F11903" t="s">
        <v>25</v>
      </c>
      <c r="G11903" t="s">
        <v>24</v>
      </c>
      <c r="H11903" t="s">
        <v>60</v>
      </c>
      <c r="I11903" s="1">
        <v>47159</v>
      </c>
      <c r="J11903" s="2">
        <f>VLOOKUP(Oliusala[[#This Row],[tegund]],Tegundir!$B$2:$D$19,3,FALSE)*Oliusala[[#This Row],[magn]]/1000</f>
        <v>40.792534999999994</v>
      </c>
      <c r="K11903">
        <v>2019</v>
      </c>
      <c r="L11903" t="s">
        <v>1955</v>
      </c>
      <c r="M11903" s="144" t="s">
        <v>59</v>
      </c>
    </row>
    <row r="11904" spans="1:15" x14ac:dyDescent="0.2">
      <c r="A11904" t="s">
        <v>96</v>
      </c>
      <c r="B11904" s="144" t="s">
        <v>143</v>
      </c>
      <c r="C11904">
        <v>641</v>
      </c>
      <c r="D11904" t="str">
        <f>VLOOKUP(Oliusala[[#This Row],[postnumer]],Sveitarfelog[#All],4,FALSE)</f>
        <v>Þingeyjarsveit</v>
      </c>
      <c r="E11904" t="str">
        <f>VLOOKUP(Oliusala[[#This Row],[postnumer]],Sveitarfelog[#All],5,FALSE)</f>
        <v>Norðurland eystra</v>
      </c>
      <c r="F11904" t="s">
        <v>25</v>
      </c>
      <c r="G11904" t="s">
        <v>24</v>
      </c>
      <c r="H11904" s="1" t="s">
        <v>60</v>
      </c>
      <c r="I11904" s="1">
        <v>9888</v>
      </c>
      <c r="J11904" s="2">
        <f>VLOOKUP(Oliusala[[#This Row],[tegund]],Tegundir!$B$2:$D$19,3,FALSE)*Oliusala[[#This Row],[magn]]/1000</f>
        <v>8.5531200000000016</v>
      </c>
      <c r="K11904">
        <v>2019</v>
      </c>
      <c r="L11904" t="s">
        <v>1955</v>
      </c>
      <c r="M11904" s="144" t="s">
        <v>59</v>
      </c>
    </row>
    <row r="11905" spans="1:13" x14ac:dyDescent="0.2">
      <c r="A11905" t="s">
        <v>57</v>
      </c>
      <c r="B11905" s="144" t="s">
        <v>143</v>
      </c>
      <c r="C11905">
        <v>641</v>
      </c>
      <c r="D11905" t="str">
        <f>VLOOKUP(Oliusala[[#This Row],[postnumer]],Sveitarfelog[#All],4,FALSE)</f>
        <v>Þingeyjarsveit</v>
      </c>
      <c r="E11905" t="str">
        <f>VLOOKUP(Oliusala[[#This Row],[postnumer]],Sveitarfelog[#All],5,FALSE)</f>
        <v>Norðurland eystra</v>
      </c>
      <c r="F11905" t="s">
        <v>25</v>
      </c>
      <c r="G11905" t="s">
        <v>24</v>
      </c>
      <c r="H11905" s="1" t="s">
        <v>60</v>
      </c>
      <c r="I11905" s="1">
        <v>392813</v>
      </c>
      <c r="J11905" s="2">
        <f>VLOOKUP(Oliusala[[#This Row],[tegund]],Tegundir!$B$2:$D$19,3,FALSE)*Oliusala[[#This Row],[magn]]/1000</f>
        <v>339.78324500000002</v>
      </c>
      <c r="K11905">
        <v>2019</v>
      </c>
      <c r="L11905" t="s">
        <v>1955</v>
      </c>
      <c r="M11905" s="144" t="s">
        <v>59</v>
      </c>
    </row>
    <row r="11906" spans="1:13" x14ac:dyDescent="0.2">
      <c r="A11906" t="s">
        <v>96</v>
      </c>
      <c r="B11906" s="144" t="s">
        <v>144</v>
      </c>
      <c r="C11906">
        <v>650</v>
      </c>
      <c r="D11906" t="str">
        <f>VLOOKUP(Oliusala[[#This Row],[postnumer]],Sveitarfelog[#All],4,FALSE)</f>
        <v>Þingeyjarsveit</v>
      </c>
      <c r="E11906" t="str">
        <f>VLOOKUP(Oliusala[[#This Row],[postnumer]],Sveitarfelog[#All],5,FALSE)</f>
        <v>Norðurland eystra</v>
      </c>
      <c r="F11906" t="s">
        <v>24</v>
      </c>
      <c r="G11906" t="s">
        <v>24</v>
      </c>
      <c r="H11906" t="s">
        <v>60</v>
      </c>
      <c r="I11906" s="1">
        <v>50244</v>
      </c>
      <c r="J11906" s="2">
        <f>VLOOKUP(Oliusala[[#This Row],[tegund]],Tegundir!$B$2:$D$19,3,FALSE)*Oliusala[[#This Row],[magn]]/1000</f>
        <v>43.461059999999996</v>
      </c>
      <c r="K11906">
        <v>2019</v>
      </c>
      <c r="L11906" t="s">
        <v>18</v>
      </c>
      <c r="M11906" s="144" t="s">
        <v>59</v>
      </c>
    </row>
    <row r="11907" spans="1:13" x14ac:dyDescent="0.2">
      <c r="A11907" t="s">
        <v>57</v>
      </c>
      <c r="B11907" s="144" t="s">
        <v>144</v>
      </c>
      <c r="C11907">
        <v>650</v>
      </c>
      <c r="D11907" t="str">
        <f>VLOOKUP(Oliusala[[#This Row],[postnumer]],Sveitarfelog[#All],4,FALSE)</f>
        <v>Þingeyjarsveit</v>
      </c>
      <c r="E11907" t="str">
        <f>VLOOKUP(Oliusala[[#This Row],[postnumer]],Sveitarfelog[#All],5,FALSE)</f>
        <v>Norðurland eystra</v>
      </c>
      <c r="F11907" t="s">
        <v>24</v>
      </c>
      <c r="G11907" t="s">
        <v>24</v>
      </c>
      <c r="H11907" t="s">
        <v>60</v>
      </c>
      <c r="I11907" s="1">
        <v>15435</v>
      </c>
      <c r="J11907" s="2">
        <f>VLOOKUP(Oliusala[[#This Row],[tegund]],Tegundir!$B$2:$D$19,3,FALSE)*Oliusala[[#This Row],[magn]]/1000</f>
        <v>13.351274999999999</v>
      </c>
      <c r="K11907">
        <v>2019</v>
      </c>
      <c r="L11907" t="s">
        <v>18</v>
      </c>
      <c r="M11907" s="144" t="s">
        <v>59</v>
      </c>
    </row>
    <row r="11908" spans="1:13" x14ac:dyDescent="0.2">
      <c r="A11908" t="s">
        <v>63</v>
      </c>
      <c r="B11908" s="144" t="s">
        <v>144</v>
      </c>
      <c r="C11908">
        <v>650</v>
      </c>
      <c r="D11908" t="str">
        <f>VLOOKUP(Oliusala[[#This Row],[postnumer]],Sveitarfelog[#All],4,FALSE)</f>
        <v>Þingeyjarsveit</v>
      </c>
      <c r="E11908" t="str">
        <f>VLOOKUP(Oliusala[[#This Row],[postnumer]],Sveitarfelog[#All],5,FALSE)</f>
        <v>Norðurland eystra</v>
      </c>
      <c r="F11908" t="s">
        <v>24</v>
      </c>
      <c r="G11908" t="s">
        <v>24</v>
      </c>
      <c r="H11908" t="s">
        <v>58</v>
      </c>
      <c r="I11908" s="1">
        <v>296359</v>
      </c>
      <c r="J11908" s="2">
        <f>VLOOKUP(Oliusala[[#This Row],[tegund]],Tegundir!$B$2:$D$19,3,FALSE)*Oliusala[[#This Row],[magn]]/1000</f>
        <v>256.35053499999998</v>
      </c>
      <c r="K11908">
        <v>2019</v>
      </c>
      <c r="L11908" t="s">
        <v>18</v>
      </c>
      <c r="M11908" s="144" t="s">
        <v>59</v>
      </c>
    </row>
    <row r="11909" spans="1:13" x14ac:dyDescent="0.2">
      <c r="A11909" t="s">
        <v>96</v>
      </c>
      <c r="B11909" s="144" t="s">
        <v>144</v>
      </c>
      <c r="C11909">
        <v>650</v>
      </c>
      <c r="D11909" t="str">
        <f>VLOOKUP(Oliusala[[#This Row],[postnumer]],Sveitarfelog[#All],4,FALSE)</f>
        <v>Þingeyjarsveit</v>
      </c>
      <c r="E11909" t="str">
        <f>VLOOKUP(Oliusala[[#This Row],[postnumer]],Sveitarfelog[#All],5,FALSE)</f>
        <v>Norðurland eystra</v>
      </c>
      <c r="F11909" t="s">
        <v>25</v>
      </c>
      <c r="G11909" t="s">
        <v>24</v>
      </c>
      <c r="H11909" t="s">
        <v>60</v>
      </c>
      <c r="I11909" s="1">
        <v>26807</v>
      </c>
      <c r="J11909" s="2">
        <f>VLOOKUP(Oliusala[[#This Row],[tegund]],Tegundir!$B$2:$D$19,3,FALSE)*Oliusala[[#This Row],[magn]]/1000</f>
        <v>23.188054999999999</v>
      </c>
      <c r="K11909">
        <v>2019</v>
      </c>
      <c r="L11909" t="s">
        <v>1955</v>
      </c>
      <c r="M11909" s="144" t="s">
        <v>59</v>
      </c>
    </row>
    <row r="11910" spans="1:13" x14ac:dyDescent="0.2">
      <c r="A11910" t="s">
        <v>57</v>
      </c>
      <c r="B11910" s="144" t="s">
        <v>144</v>
      </c>
      <c r="C11910">
        <v>650</v>
      </c>
      <c r="D11910" t="str">
        <f>VLOOKUP(Oliusala[[#This Row],[postnumer]],Sveitarfelog[#All],4,FALSE)</f>
        <v>Þingeyjarsveit</v>
      </c>
      <c r="E11910" t="str">
        <f>VLOOKUP(Oliusala[[#This Row],[postnumer]],Sveitarfelog[#All],5,FALSE)</f>
        <v>Norðurland eystra</v>
      </c>
      <c r="F11910" t="s">
        <v>25</v>
      </c>
      <c r="G11910" t="s">
        <v>24</v>
      </c>
      <c r="H11910" t="s">
        <v>60</v>
      </c>
      <c r="I11910" s="1">
        <v>182717</v>
      </c>
      <c r="J11910" s="2">
        <f>VLOOKUP(Oliusala[[#This Row],[tegund]],Tegundir!$B$2:$D$19,3,FALSE)*Oliusala[[#This Row],[magn]]/1000</f>
        <v>158.05020499999998</v>
      </c>
      <c r="K11910">
        <v>2019</v>
      </c>
      <c r="L11910" t="s">
        <v>1955</v>
      </c>
      <c r="M11910" s="144" t="s">
        <v>59</v>
      </c>
    </row>
    <row r="11911" spans="1:13" x14ac:dyDescent="0.2">
      <c r="A11911" t="s">
        <v>68</v>
      </c>
      <c r="B11911" s="144" t="s">
        <v>145</v>
      </c>
      <c r="C11911">
        <v>660</v>
      </c>
      <c r="D11911" t="str">
        <f>VLOOKUP(Oliusala[[#This Row],[postnumer]],Sveitarfelog[#All],4,FALSE)</f>
        <v>Þingeyjarsveit</v>
      </c>
      <c r="E11911" t="str">
        <f>VLOOKUP(Oliusala[[#This Row],[postnumer]],Sveitarfelog[#All],5,FALSE)</f>
        <v>Norðurland eystra</v>
      </c>
      <c r="F11911" t="s">
        <v>24</v>
      </c>
      <c r="G11911" t="s">
        <v>24</v>
      </c>
      <c r="H11911" s="1" t="s">
        <v>60</v>
      </c>
      <c r="I11911" s="1">
        <v>1518</v>
      </c>
      <c r="J11911" s="2">
        <f>VLOOKUP(Oliusala[[#This Row],[tegund]],Tegundir!$B$2:$D$19,3,FALSE)*Oliusala[[#This Row],[magn]]/1000</f>
        <v>1.31307</v>
      </c>
      <c r="K11911">
        <v>2019</v>
      </c>
      <c r="L11911" t="s">
        <v>18</v>
      </c>
      <c r="M11911" s="144" t="s">
        <v>59</v>
      </c>
    </row>
    <row r="11912" spans="1:13" x14ac:dyDescent="0.2">
      <c r="A11912" t="s">
        <v>96</v>
      </c>
      <c r="B11912" s="144" t="s">
        <v>145</v>
      </c>
      <c r="C11912">
        <v>660</v>
      </c>
      <c r="D11912" t="str">
        <f>VLOOKUP(Oliusala[[#This Row],[postnumer]],Sveitarfelog[#All],4,FALSE)</f>
        <v>Þingeyjarsveit</v>
      </c>
      <c r="E11912" t="str">
        <f>VLOOKUP(Oliusala[[#This Row],[postnumer]],Sveitarfelog[#All],5,FALSE)</f>
        <v>Norðurland eystra</v>
      </c>
      <c r="F11912" t="s">
        <v>24</v>
      </c>
      <c r="G11912" t="s">
        <v>24</v>
      </c>
      <c r="H11912" s="1" t="s">
        <v>60</v>
      </c>
      <c r="I11912" s="1">
        <v>1000</v>
      </c>
      <c r="J11912" s="2">
        <f>VLOOKUP(Oliusala[[#This Row],[tegund]],Tegundir!$B$2:$D$19,3,FALSE)*Oliusala[[#This Row],[magn]]/1000</f>
        <v>0.86499999999999999</v>
      </c>
      <c r="K11912">
        <v>2019</v>
      </c>
      <c r="L11912" t="s">
        <v>18</v>
      </c>
      <c r="M11912" s="144" t="s">
        <v>59</v>
      </c>
    </row>
    <row r="11913" spans="1:13" x14ac:dyDescent="0.2">
      <c r="A11913" t="s">
        <v>57</v>
      </c>
      <c r="B11913" s="144" t="s">
        <v>145</v>
      </c>
      <c r="C11913">
        <v>660</v>
      </c>
      <c r="D11913" t="str">
        <f>VLOOKUP(Oliusala[[#This Row],[postnumer]],Sveitarfelog[#All],4,FALSE)</f>
        <v>Þingeyjarsveit</v>
      </c>
      <c r="E11913" t="str">
        <f>VLOOKUP(Oliusala[[#This Row],[postnumer]],Sveitarfelog[#All],5,FALSE)</f>
        <v>Norðurland eystra</v>
      </c>
      <c r="F11913" t="s">
        <v>24</v>
      </c>
      <c r="G11913" t="s">
        <v>24</v>
      </c>
      <c r="H11913" t="s">
        <v>60</v>
      </c>
      <c r="I11913" s="1">
        <v>22803</v>
      </c>
      <c r="J11913" s="2">
        <f>VLOOKUP(Oliusala[[#This Row],[tegund]],Tegundir!$B$2:$D$19,3,FALSE)*Oliusala[[#This Row],[magn]]/1000</f>
        <v>19.724595000000001</v>
      </c>
      <c r="K11913">
        <v>2019</v>
      </c>
      <c r="L11913" t="s">
        <v>18</v>
      </c>
      <c r="M11913" s="144" t="s">
        <v>59</v>
      </c>
    </row>
    <row r="11914" spans="1:13" x14ac:dyDescent="0.2">
      <c r="A11914" t="s">
        <v>63</v>
      </c>
      <c r="B11914" s="144" t="s">
        <v>145</v>
      </c>
      <c r="C11914">
        <v>660</v>
      </c>
      <c r="D11914" t="str">
        <f>VLOOKUP(Oliusala[[#This Row],[postnumer]],Sveitarfelog[#All],4,FALSE)</f>
        <v>Þingeyjarsveit</v>
      </c>
      <c r="E11914" t="str">
        <f>VLOOKUP(Oliusala[[#This Row],[postnumer]],Sveitarfelog[#All],5,FALSE)</f>
        <v>Norðurland eystra</v>
      </c>
      <c r="F11914" t="s">
        <v>24</v>
      </c>
      <c r="G11914" t="s">
        <v>24</v>
      </c>
      <c r="H11914" t="s">
        <v>58</v>
      </c>
      <c r="I11914" s="1">
        <v>1064630</v>
      </c>
      <c r="J11914" s="2">
        <f>VLOOKUP(Oliusala[[#This Row],[tegund]],Tegundir!$B$2:$D$19,3,FALSE)*Oliusala[[#This Row],[magn]]/1000</f>
        <v>920.90494999999999</v>
      </c>
      <c r="K11914">
        <v>2019</v>
      </c>
      <c r="L11914" t="s">
        <v>18</v>
      </c>
      <c r="M11914" s="144" t="s">
        <v>59</v>
      </c>
    </row>
    <row r="11915" spans="1:13" x14ac:dyDescent="0.2">
      <c r="A11915" t="s">
        <v>63</v>
      </c>
      <c r="B11915" s="144" t="s">
        <v>146</v>
      </c>
      <c r="C11915">
        <v>660</v>
      </c>
      <c r="D11915" t="str">
        <f>VLOOKUP(Oliusala[[#This Row],[postnumer]],Sveitarfelog[#All],4,FALSE)</f>
        <v>Þingeyjarsveit</v>
      </c>
      <c r="E11915" t="str">
        <f>VLOOKUP(Oliusala[[#This Row],[postnumer]],Sveitarfelog[#All],5,FALSE)</f>
        <v>Norðurland eystra</v>
      </c>
      <c r="F11915" t="s">
        <v>24</v>
      </c>
      <c r="G11915" t="s">
        <v>24</v>
      </c>
      <c r="H11915" s="1" t="s">
        <v>58</v>
      </c>
      <c r="I11915" s="1">
        <v>133358</v>
      </c>
      <c r="J11915" s="2">
        <f>VLOOKUP(Oliusala[[#This Row],[tegund]],Tegundir!$B$2:$D$19,3,FALSE)*Oliusala[[#This Row],[magn]]/1000</f>
        <v>115.35467</v>
      </c>
      <c r="K11915">
        <v>2019</v>
      </c>
      <c r="L11915" t="s">
        <v>18</v>
      </c>
      <c r="M11915" s="144" t="s">
        <v>59</v>
      </c>
    </row>
    <row r="11916" spans="1:13" x14ac:dyDescent="0.2">
      <c r="A11916" t="s">
        <v>68</v>
      </c>
      <c r="B11916" s="144" t="s">
        <v>145</v>
      </c>
      <c r="C11916">
        <v>660</v>
      </c>
      <c r="D11916" t="str">
        <f>VLOOKUP(Oliusala[[#This Row],[postnumer]],Sveitarfelog[#All],4,FALSE)</f>
        <v>Þingeyjarsveit</v>
      </c>
      <c r="E11916" t="str">
        <f>VLOOKUP(Oliusala[[#This Row],[postnumer]],Sveitarfelog[#All],5,FALSE)</f>
        <v>Norðurland eystra</v>
      </c>
      <c r="F11916" t="s">
        <v>25</v>
      </c>
      <c r="G11916" t="s">
        <v>24</v>
      </c>
      <c r="H11916" s="1" t="s">
        <v>60</v>
      </c>
      <c r="I11916" s="1">
        <v>129259</v>
      </c>
      <c r="J11916" s="2">
        <f>VLOOKUP(Oliusala[[#This Row],[tegund]],Tegundir!$B$2:$D$19,3,FALSE)*Oliusala[[#This Row],[magn]]/1000</f>
        <v>111.80903500000001</v>
      </c>
      <c r="K11916">
        <v>2019</v>
      </c>
      <c r="L11916" t="s">
        <v>1955</v>
      </c>
      <c r="M11916" s="144" t="s">
        <v>59</v>
      </c>
    </row>
    <row r="11917" spans="1:13" x14ac:dyDescent="0.2">
      <c r="A11917" t="s">
        <v>69</v>
      </c>
      <c r="B11917" s="144" t="s">
        <v>145</v>
      </c>
      <c r="C11917">
        <v>660</v>
      </c>
      <c r="D11917" t="str">
        <f>VLOOKUP(Oliusala[[#This Row],[postnumer]],Sveitarfelog[#All],4,FALSE)</f>
        <v>Þingeyjarsveit</v>
      </c>
      <c r="E11917" t="str">
        <f>VLOOKUP(Oliusala[[#This Row],[postnumer]],Sveitarfelog[#All],5,FALSE)</f>
        <v>Norðurland eystra</v>
      </c>
      <c r="F11917" t="s">
        <v>25</v>
      </c>
      <c r="G11917" t="s">
        <v>24</v>
      </c>
      <c r="H11917" s="1" t="s">
        <v>60</v>
      </c>
      <c r="I11917" s="1">
        <v>8878</v>
      </c>
      <c r="J11917" s="2">
        <f>VLOOKUP(Oliusala[[#This Row],[tegund]],Tegundir!$B$2:$D$19,3,FALSE)*Oliusala[[#This Row],[magn]]/1000</f>
        <v>7.6794700000000002</v>
      </c>
      <c r="K11917">
        <v>2019</v>
      </c>
      <c r="L11917" t="s">
        <v>1955</v>
      </c>
      <c r="M11917" s="144" t="s">
        <v>59</v>
      </c>
    </row>
    <row r="11918" spans="1:13" x14ac:dyDescent="0.2">
      <c r="A11918" t="s">
        <v>96</v>
      </c>
      <c r="B11918" s="144" t="s">
        <v>145</v>
      </c>
      <c r="C11918">
        <v>660</v>
      </c>
      <c r="D11918" t="str">
        <f>VLOOKUP(Oliusala[[#This Row],[postnumer]],Sveitarfelog[#All],4,FALSE)</f>
        <v>Þingeyjarsveit</v>
      </c>
      <c r="E11918" t="str">
        <f>VLOOKUP(Oliusala[[#This Row],[postnumer]],Sveitarfelog[#All],5,FALSE)</f>
        <v>Norðurland eystra</v>
      </c>
      <c r="F11918" t="s">
        <v>25</v>
      </c>
      <c r="G11918" t="s">
        <v>24</v>
      </c>
      <c r="H11918" s="1" t="s">
        <v>60</v>
      </c>
      <c r="I11918" s="1">
        <v>53558</v>
      </c>
      <c r="J11918" s="2">
        <f>VLOOKUP(Oliusala[[#This Row],[tegund]],Tegundir!$B$2:$D$19,3,FALSE)*Oliusala[[#This Row],[magn]]/1000</f>
        <v>46.327669999999998</v>
      </c>
      <c r="K11918">
        <v>2019</v>
      </c>
      <c r="L11918" t="s">
        <v>1955</v>
      </c>
      <c r="M11918" s="144" t="s">
        <v>59</v>
      </c>
    </row>
    <row r="11919" spans="1:13" x14ac:dyDescent="0.2">
      <c r="A11919" t="s">
        <v>57</v>
      </c>
      <c r="B11919" s="144" t="s">
        <v>145</v>
      </c>
      <c r="C11919">
        <v>660</v>
      </c>
      <c r="D11919" t="str">
        <f>VLOOKUP(Oliusala[[#This Row],[postnumer]],Sveitarfelog[#All],4,FALSE)</f>
        <v>Þingeyjarsveit</v>
      </c>
      <c r="E11919" t="str">
        <f>VLOOKUP(Oliusala[[#This Row],[postnumer]],Sveitarfelog[#All],5,FALSE)</f>
        <v>Norðurland eystra</v>
      </c>
      <c r="F11919" t="s">
        <v>25</v>
      </c>
      <c r="G11919" t="s">
        <v>24</v>
      </c>
      <c r="H11919" s="1" t="s">
        <v>60</v>
      </c>
      <c r="I11919" s="1">
        <v>335804</v>
      </c>
      <c r="J11919" s="2">
        <f>VLOOKUP(Oliusala[[#This Row],[tegund]],Tegundir!$B$2:$D$19,3,FALSE)*Oliusala[[#This Row],[magn]]/1000</f>
        <v>290.47046</v>
      </c>
      <c r="K11919">
        <v>2019</v>
      </c>
      <c r="L11919" t="s">
        <v>1955</v>
      </c>
      <c r="M11919" s="144" t="s">
        <v>59</v>
      </c>
    </row>
    <row r="11920" spans="1:13" x14ac:dyDescent="0.2">
      <c r="A11920" t="s">
        <v>148</v>
      </c>
      <c r="B11920" s="144" t="s">
        <v>147</v>
      </c>
      <c r="C11920">
        <v>670</v>
      </c>
      <c r="D11920" t="str">
        <f>VLOOKUP(Oliusala[[#This Row],[postnumer]],Sveitarfelog[#All],4,FALSE)</f>
        <v>Norðurþing,Tjörneshreppur</v>
      </c>
      <c r="E11920" t="str">
        <f>VLOOKUP(Oliusala[[#This Row],[postnumer]],Sveitarfelog[#All],5,FALSE)</f>
        <v>Norðurland eystra</v>
      </c>
      <c r="F11920" t="s">
        <v>24</v>
      </c>
      <c r="G11920" t="s">
        <v>24</v>
      </c>
      <c r="H11920" t="s">
        <v>60</v>
      </c>
      <c r="I11920" s="1">
        <v>23920</v>
      </c>
      <c r="J11920" s="2">
        <f>VLOOKUP(Oliusala[[#This Row],[tegund]],Tegundir!$B$2:$D$19,3,FALSE)*Oliusala[[#This Row],[magn]]/1000</f>
        <v>20.690799999999999</v>
      </c>
      <c r="K11920">
        <v>2019</v>
      </c>
      <c r="L11920" t="s">
        <v>18</v>
      </c>
      <c r="M11920" s="144" t="s">
        <v>59</v>
      </c>
    </row>
    <row r="11921" spans="1:15" x14ac:dyDescent="0.2">
      <c r="A11921" t="s">
        <v>57</v>
      </c>
      <c r="B11921" s="144" t="s">
        <v>147</v>
      </c>
      <c r="C11921">
        <v>670</v>
      </c>
      <c r="D11921" t="str">
        <f>VLOOKUP(Oliusala[[#This Row],[postnumer]],Sveitarfelog[#All],4,FALSE)</f>
        <v>Norðurþing,Tjörneshreppur</v>
      </c>
      <c r="E11921" t="str">
        <f>VLOOKUP(Oliusala[[#This Row],[postnumer]],Sveitarfelog[#All],5,FALSE)</f>
        <v>Norðurland eystra</v>
      </c>
      <c r="F11921" t="s">
        <v>24</v>
      </c>
      <c r="G11921" t="s">
        <v>24</v>
      </c>
      <c r="H11921" t="s">
        <v>60</v>
      </c>
      <c r="I11921" s="1">
        <v>61243</v>
      </c>
      <c r="J11921" s="2">
        <f>VLOOKUP(Oliusala[[#This Row],[tegund]],Tegundir!$B$2:$D$19,3,FALSE)*Oliusala[[#This Row],[magn]]/1000</f>
        <v>52.975194999999999</v>
      </c>
      <c r="K11921">
        <v>2019</v>
      </c>
      <c r="L11921" t="s">
        <v>18</v>
      </c>
      <c r="M11921" s="144" t="s">
        <v>59</v>
      </c>
    </row>
    <row r="11922" spans="1:15" x14ac:dyDescent="0.2">
      <c r="A11922" t="s">
        <v>63</v>
      </c>
      <c r="B11922" s="144" t="s">
        <v>147</v>
      </c>
      <c r="C11922">
        <v>670</v>
      </c>
      <c r="D11922" t="str">
        <f>VLOOKUP(Oliusala[[#This Row],[postnumer]],Sveitarfelog[#All],4,FALSE)</f>
        <v>Norðurþing,Tjörneshreppur</v>
      </c>
      <c r="E11922" t="str">
        <f>VLOOKUP(Oliusala[[#This Row],[postnumer]],Sveitarfelog[#All],5,FALSE)</f>
        <v>Norðurland eystra</v>
      </c>
      <c r="F11922" t="s">
        <v>24</v>
      </c>
      <c r="G11922" t="s">
        <v>24</v>
      </c>
      <c r="H11922" s="1" t="s">
        <v>58</v>
      </c>
      <c r="I11922" s="1">
        <v>316428</v>
      </c>
      <c r="J11922" s="2">
        <f>VLOOKUP(Oliusala[[#This Row],[tegund]],Tegundir!$B$2:$D$19,3,FALSE)*Oliusala[[#This Row],[magn]]/1000</f>
        <v>273.71021999999999</v>
      </c>
      <c r="K11922">
        <v>2019</v>
      </c>
      <c r="L11922" t="s">
        <v>18</v>
      </c>
      <c r="M11922" s="144" t="s">
        <v>59</v>
      </c>
    </row>
    <row r="11923" spans="1:15" x14ac:dyDescent="0.2">
      <c r="A11923" t="s">
        <v>68</v>
      </c>
      <c r="B11923" s="144" t="s">
        <v>149</v>
      </c>
      <c r="C11923">
        <v>671</v>
      </c>
      <c r="D11923" t="str">
        <f>VLOOKUP(Oliusala[[#This Row],[postnumer]],Sveitarfelog[#All],4,FALSE)</f>
        <v>Norðurþing,Tjörneshreppur</v>
      </c>
      <c r="E11923" t="str">
        <f>VLOOKUP(Oliusala[[#This Row],[postnumer]],Sveitarfelog[#All],5,FALSE)</f>
        <v>Norðurland eystra</v>
      </c>
      <c r="F11923" t="s">
        <v>24</v>
      </c>
      <c r="G11923" t="s">
        <v>24</v>
      </c>
      <c r="H11923" s="1" t="s">
        <v>60</v>
      </c>
      <c r="I11923" s="1">
        <v>7873</v>
      </c>
      <c r="J11923" s="2">
        <f>VLOOKUP(Oliusala[[#This Row],[tegund]],Tegundir!$B$2:$D$19,3,FALSE)*Oliusala[[#This Row],[magn]]/1000</f>
        <v>6.8101449999999994</v>
      </c>
      <c r="K11923">
        <v>2019</v>
      </c>
      <c r="L11923" t="s">
        <v>18</v>
      </c>
      <c r="M11923" s="144" t="s">
        <v>59</v>
      </c>
    </row>
    <row r="11924" spans="1:15" x14ac:dyDescent="0.2">
      <c r="A11924" t="s">
        <v>96</v>
      </c>
      <c r="B11924" s="144" t="s">
        <v>149</v>
      </c>
      <c r="C11924">
        <v>671</v>
      </c>
      <c r="D11924" t="str">
        <f>VLOOKUP(Oliusala[[#This Row],[postnumer]],Sveitarfelog[#All],4,FALSE)</f>
        <v>Norðurþing,Tjörneshreppur</v>
      </c>
      <c r="E11924" t="str">
        <f>VLOOKUP(Oliusala[[#This Row],[postnumer]],Sveitarfelog[#All],5,FALSE)</f>
        <v>Norðurland eystra</v>
      </c>
      <c r="F11924" t="s">
        <v>24</v>
      </c>
      <c r="G11924" t="s">
        <v>24</v>
      </c>
      <c r="H11924" s="1" t="s">
        <v>60</v>
      </c>
      <c r="I11924" s="1">
        <v>9375</v>
      </c>
      <c r="J11924" s="2">
        <f>VLOOKUP(Oliusala[[#This Row],[tegund]],Tegundir!$B$2:$D$19,3,FALSE)*Oliusala[[#This Row],[magn]]/1000</f>
        <v>8.109375</v>
      </c>
      <c r="K11924">
        <v>2019</v>
      </c>
      <c r="L11924" t="s">
        <v>18</v>
      </c>
      <c r="M11924" s="144" t="s">
        <v>59</v>
      </c>
    </row>
    <row r="11925" spans="1:15" x14ac:dyDescent="0.2">
      <c r="A11925" t="s">
        <v>57</v>
      </c>
      <c r="B11925" s="144" t="s">
        <v>149</v>
      </c>
      <c r="C11925">
        <v>671</v>
      </c>
      <c r="D11925" t="str">
        <f>VLOOKUP(Oliusala[[#This Row],[postnumer]],Sveitarfelog[#All],4,FALSE)</f>
        <v>Norðurþing,Tjörneshreppur</v>
      </c>
      <c r="E11925" t="str">
        <f>VLOOKUP(Oliusala[[#This Row],[postnumer]],Sveitarfelog[#All],5,FALSE)</f>
        <v>Norðurland eystra</v>
      </c>
      <c r="F11925" t="s">
        <v>24</v>
      </c>
      <c r="G11925" t="s">
        <v>24</v>
      </c>
      <c r="H11925" s="1" t="s">
        <v>60</v>
      </c>
      <c r="I11925" s="1">
        <v>23435</v>
      </c>
      <c r="J11925" s="2">
        <f>VLOOKUP(Oliusala[[#This Row],[tegund]],Tegundir!$B$2:$D$19,3,FALSE)*Oliusala[[#This Row],[magn]]/1000</f>
        <v>20.271275000000003</v>
      </c>
      <c r="K11925">
        <v>2019</v>
      </c>
      <c r="L11925" t="s">
        <v>18</v>
      </c>
      <c r="M11925" s="144" t="s">
        <v>59</v>
      </c>
    </row>
    <row r="11926" spans="1:15" x14ac:dyDescent="0.2">
      <c r="A11926" t="s">
        <v>148</v>
      </c>
      <c r="B11926" s="144" t="s">
        <v>148</v>
      </c>
      <c r="C11926">
        <v>675</v>
      </c>
      <c r="D11926" t="str">
        <f>VLOOKUP(Oliusala[[#This Row],[postnumer]],Sveitarfelog[#All],4,FALSE)</f>
        <v>Norðurþing,Tjörneshreppur</v>
      </c>
      <c r="E11926" t="str">
        <f>VLOOKUP(Oliusala[[#This Row],[postnumer]],Sveitarfelog[#All],5,FALSE)</f>
        <v>Norðurland eystra</v>
      </c>
      <c r="F11926" t="s">
        <v>29</v>
      </c>
      <c r="G11926" t="s">
        <v>24</v>
      </c>
      <c r="H11926" t="s">
        <v>58</v>
      </c>
      <c r="I11926" s="1">
        <v>254156</v>
      </c>
      <c r="J11926" s="2">
        <f>VLOOKUP(Oliusala[[#This Row],[tegund]],Tegundir!$B$2:$D$19,3,FALSE)*Oliusala[[#This Row],[magn]]/1000</f>
        <v>219.84494000000001</v>
      </c>
      <c r="K11926">
        <v>2019</v>
      </c>
      <c r="L11926" t="s">
        <v>19</v>
      </c>
      <c r="M11926" s="144" t="s">
        <v>59</v>
      </c>
      <c r="O11926" s="144" t="s">
        <v>1998</v>
      </c>
    </row>
    <row r="11927" spans="1:15" x14ac:dyDescent="0.2">
      <c r="A11927" t="s">
        <v>68</v>
      </c>
      <c r="B11927" s="144" t="s">
        <v>96</v>
      </c>
      <c r="C11927">
        <v>640</v>
      </c>
      <c r="D11927" t="str">
        <f>VLOOKUP(Oliusala[[#This Row],[postnumer]],Sveitarfelog[#All],4,FALSE)</f>
        <v>Norðurþing,Tjörneshreppur</v>
      </c>
      <c r="E11927" t="str">
        <f>VLOOKUP(Oliusala[[#This Row],[postnumer]],Sveitarfelog[#All],5,FALSE)</f>
        <v>Norðurland eystra</v>
      </c>
      <c r="F11927" t="s">
        <v>25</v>
      </c>
      <c r="G11927" t="s">
        <v>24</v>
      </c>
      <c r="H11927" t="s">
        <v>60</v>
      </c>
      <c r="I11927" s="1">
        <v>355875</v>
      </c>
      <c r="J11927" s="2">
        <f>VLOOKUP(Oliusala[[#This Row],[tegund]],Tegundir!$B$2:$D$19,3,FALSE)*Oliusala[[#This Row],[magn]]/1000</f>
        <v>307.83187500000003</v>
      </c>
      <c r="K11927">
        <v>2019</v>
      </c>
      <c r="L11927" t="s">
        <v>19</v>
      </c>
      <c r="M11927" s="144" t="s">
        <v>59</v>
      </c>
      <c r="O11927" s="144" t="s">
        <v>1997</v>
      </c>
    </row>
    <row r="11928" spans="1:15" x14ac:dyDescent="0.2">
      <c r="A11928" t="s">
        <v>63</v>
      </c>
      <c r="B11928" s="144" t="s">
        <v>148</v>
      </c>
      <c r="C11928">
        <v>675</v>
      </c>
      <c r="D11928" t="str">
        <f>VLOOKUP(Oliusala[[#This Row],[postnumer]],Sveitarfelog[#All],4,FALSE)</f>
        <v>Norðurþing,Tjörneshreppur</v>
      </c>
      <c r="E11928" t="str">
        <f>VLOOKUP(Oliusala[[#This Row],[postnumer]],Sveitarfelog[#All],5,FALSE)</f>
        <v>Norðurland eystra</v>
      </c>
      <c r="F11928" t="s">
        <v>24</v>
      </c>
      <c r="G11928" t="s">
        <v>24</v>
      </c>
      <c r="H11928" s="1" t="s">
        <v>58</v>
      </c>
      <c r="I11928" s="1">
        <v>71255</v>
      </c>
      <c r="J11928" s="2">
        <f>VLOOKUP(Oliusala[[#This Row],[tegund]],Tegundir!$B$2:$D$19,3,FALSE)*Oliusala[[#This Row],[magn]]/1000</f>
        <v>61.635574999999996</v>
      </c>
      <c r="K11928">
        <v>2019</v>
      </c>
      <c r="L11928" t="s">
        <v>18</v>
      </c>
      <c r="M11928" s="144" t="s">
        <v>59</v>
      </c>
    </row>
    <row r="11929" spans="1:15" x14ac:dyDescent="0.2">
      <c r="A11929" t="s">
        <v>69</v>
      </c>
      <c r="B11929" s="144" t="s">
        <v>96</v>
      </c>
      <c r="C11929">
        <v>640</v>
      </c>
      <c r="D11929" t="str">
        <f>VLOOKUP(Oliusala[[#This Row],[postnumer]],Sveitarfelog[#All],4,FALSE)</f>
        <v>Norðurþing,Tjörneshreppur</v>
      </c>
      <c r="E11929" t="str">
        <f>VLOOKUP(Oliusala[[#This Row],[postnumer]],Sveitarfelog[#All],5,FALSE)</f>
        <v>Norðurland eystra</v>
      </c>
      <c r="F11929" t="s">
        <v>25</v>
      </c>
      <c r="G11929" t="s">
        <v>24</v>
      </c>
      <c r="H11929" t="s">
        <v>60</v>
      </c>
      <c r="I11929" s="1">
        <v>7701</v>
      </c>
      <c r="J11929" s="2">
        <f>VLOOKUP(Oliusala[[#This Row],[tegund]],Tegundir!$B$2:$D$19,3,FALSE)*Oliusala[[#This Row],[magn]]/1000</f>
        <v>6.661365</v>
      </c>
      <c r="K11929">
        <v>2019</v>
      </c>
      <c r="L11929" t="s">
        <v>1955</v>
      </c>
      <c r="M11929" s="144" t="s">
        <v>59</v>
      </c>
    </row>
    <row r="11930" spans="1:15" x14ac:dyDescent="0.2">
      <c r="A11930" t="s">
        <v>96</v>
      </c>
      <c r="B11930" s="144" t="s">
        <v>96</v>
      </c>
      <c r="C11930">
        <v>640</v>
      </c>
      <c r="D11930" t="str">
        <f>VLOOKUP(Oliusala[[#This Row],[postnumer]],Sveitarfelog[#All],4,FALSE)</f>
        <v>Norðurþing,Tjörneshreppur</v>
      </c>
      <c r="E11930" t="str">
        <f>VLOOKUP(Oliusala[[#This Row],[postnumer]],Sveitarfelog[#All],5,FALSE)</f>
        <v>Norðurland eystra</v>
      </c>
      <c r="F11930" t="s">
        <v>25</v>
      </c>
      <c r="G11930" t="s">
        <v>24</v>
      </c>
      <c r="H11930" t="s">
        <v>58</v>
      </c>
      <c r="I11930" s="1">
        <v>688798</v>
      </c>
      <c r="J11930" s="2">
        <f>VLOOKUP(Oliusala[[#This Row],[tegund]],Tegundir!$B$2:$D$19,3,FALSE)*Oliusala[[#This Row],[magn]]/1000</f>
        <v>595.81027000000006</v>
      </c>
      <c r="K11930">
        <v>2019</v>
      </c>
      <c r="L11930" t="s">
        <v>1955</v>
      </c>
      <c r="M11930" s="144" t="s">
        <v>59</v>
      </c>
    </row>
    <row r="11931" spans="1:15" x14ac:dyDescent="0.2">
      <c r="A11931" t="s">
        <v>148</v>
      </c>
      <c r="B11931" s="144" t="s">
        <v>147</v>
      </c>
      <c r="C11931">
        <v>670</v>
      </c>
      <c r="D11931" t="str">
        <f>VLOOKUP(Oliusala[[#This Row],[postnumer]],Sveitarfelog[#All],4,FALSE)</f>
        <v>Norðurþing,Tjörneshreppur</v>
      </c>
      <c r="E11931" t="str">
        <f>VLOOKUP(Oliusala[[#This Row],[postnumer]],Sveitarfelog[#All],5,FALSE)</f>
        <v>Norðurland eystra</v>
      </c>
      <c r="F11931" t="s">
        <v>25</v>
      </c>
      <c r="G11931" t="s">
        <v>24</v>
      </c>
      <c r="H11931" t="s">
        <v>60</v>
      </c>
      <c r="I11931" s="1">
        <v>18843</v>
      </c>
      <c r="J11931" s="2">
        <f>VLOOKUP(Oliusala[[#This Row],[tegund]],Tegundir!$B$2:$D$19,3,FALSE)*Oliusala[[#This Row],[magn]]/1000</f>
        <v>16.299195000000001</v>
      </c>
      <c r="K11931">
        <v>2019</v>
      </c>
      <c r="L11931" t="s">
        <v>1955</v>
      </c>
      <c r="M11931" s="144" t="s">
        <v>59</v>
      </c>
    </row>
    <row r="11932" spans="1:15" x14ac:dyDescent="0.2">
      <c r="A11932" t="s">
        <v>57</v>
      </c>
      <c r="B11932" s="144" t="s">
        <v>147</v>
      </c>
      <c r="C11932">
        <v>670</v>
      </c>
      <c r="D11932" t="str">
        <f>VLOOKUP(Oliusala[[#This Row],[postnumer]],Sveitarfelog[#All],4,FALSE)</f>
        <v>Norðurþing,Tjörneshreppur</v>
      </c>
      <c r="E11932" t="str">
        <f>VLOOKUP(Oliusala[[#This Row],[postnumer]],Sveitarfelog[#All],5,FALSE)</f>
        <v>Norðurland eystra</v>
      </c>
      <c r="F11932" t="s">
        <v>25</v>
      </c>
      <c r="G11932" t="s">
        <v>24</v>
      </c>
      <c r="H11932" t="s">
        <v>60</v>
      </c>
      <c r="I11932" s="1">
        <v>64781</v>
      </c>
      <c r="J11932" s="2">
        <f>VLOOKUP(Oliusala[[#This Row],[tegund]],Tegundir!$B$2:$D$19,3,FALSE)*Oliusala[[#This Row],[magn]]/1000</f>
        <v>56.035565000000005</v>
      </c>
      <c r="K11932">
        <v>2019</v>
      </c>
      <c r="L11932" t="s">
        <v>19</v>
      </c>
      <c r="M11932" s="144" t="s">
        <v>59</v>
      </c>
      <c r="O11932" s="144" t="s">
        <v>1997</v>
      </c>
    </row>
    <row r="11933" spans="1:15" x14ac:dyDescent="0.2">
      <c r="A11933" t="s">
        <v>68</v>
      </c>
      <c r="B11933" s="144" t="s">
        <v>149</v>
      </c>
      <c r="C11933">
        <v>671</v>
      </c>
      <c r="D11933" t="str">
        <f>VLOOKUP(Oliusala[[#This Row],[postnumer]],Sveitarfelog[#All],4,FALSE)</f>
        <v>Norðurþing,Tjörneshreppur</v>
      </c>
      <c r="E11933" t="str">
        <f>VLOOKUP(Oliusala[[#This Row],[postnumer]],Sveitarfelog[#All],5,FALSE)</f>
        <v>Norðurland eystra</v>
      </c>
      <c r="F11933" t="s">
        <v>25</v>
      </c>
      <c r="G11933" t="s">
        <v>24</v>
      </c>
      <c r="H11933" s="1" t="s">
        <v>60</v>
      </c>
      <c r="I11933" s="1">
        <v>37643</v>
      </c>
      <c r="J11933" s="2">
        <f>VLOOKUP(Oliusala[[#This Row],[tegund]],Tegundir!$B$2:$D$19,3,FALSE)*Oliusala[[#This Row],[magn]]/1000</f>
        <v>32.561194999999998</v>
      </c>
      <c r="K11933">
        <v>2019</v>
      </c>
      <c r="L11933" t="s">
        <v>1955</v>
      </c>
      <c r="M11933" s="144" t="s">
        <v>59</v>
      </c>
    </row>
    <row r="11934" spans="1:15" x14ac:dyDescent="0.2">
      <c r="A11934" t="s">
        <v>69</v>
      </c>
      <c r="B11934" s="144" t="s">
        <v>149</v>
      </c>
      <c r="C11934">
        <v>671</v>
      </c>
      <c r="D11934" t="str">
        <f>VLOOKUP(Oliusala[[#This Row],[postnumer]],Sveitarfelog[#All],4,FALSE)</f>
        <v>Norðurþing,Tjörneshreppur</v>
      </c>
      <c r="E11934" t="str">
        <f>VLOOKUP(Oliusala[[#This Row],[postnumer]],Sveitarfelog[#All],5,FALSE)</f>
        <v>Norðurland eystra</v>
      </c>
      <c r="F11934" t="s">
        <v>25</v>
      </c>
      <c r="G11934" t="s">
        <v>24</v>
      </c>
      <c r="H11934" t="s">
        <v>60</v>
      </c>
      <c r="I11934" s="1">
        <v>12094</v>
      </c>
      <c r="J11934" s="2">
        <f>VLOOKUP(Oliusala[[#This Row],[tegund]],Tegundir!$B$2:$D$19,3,FALSE)*Oliusala[[#This Row],[magn]]/1000</f>
        <v>10.461309999999999</v>
      </c>
      <c r="K11934">
        <v>2019</v>
      </c>
      <c r="L11934" t="s">
        <v>1955</v>
      </c>
      <c r="M11934" s="144" t="s">
        <v>59</v>
      </c>
    </row>
    <row r="11935" spans="1:15" x14ac:dyDescent="0.2">
      <c r="A11935" t="s">
        <v>96</v>
      </c>
      <c r="B11935" s="144" t="s">
        <v>149</v>
      </c>
      <c r="C11935">
        <v>671</v>
      </c>
      <c r="D11935" t="str">
        <f>VLOOKUP(Oliusala[[#This Row],[postnumer]],Sveitarfelog[#All],4,FALSE)</f>
        <v>Norðurþing,Tjörneshreppur</v>
      </c>
      <c r="E11935" t="str">
        <f>VLOOKUP(Oliusala[[#This Row],[postnumer]],Sveitarfelog[#All],5,FALSE)</f>
        <v>Norðurland eystra</v>
      </c>
      <c r="F11935" t="s">
        <v>25</v>
      </c>
      <c r="G11935" t="s">
        <v>24</v>
      </c>
      <c r="H11935" s="1" t="s">
        <v>60</v>
      </c>
      <c r="I11935" s="1">
        <v>32151</v>
      </c>
      <c r="J11935" s="2">
        <f>VLOOKUP(Oliusala[[#This Row],[tegund]],Tegundir!$B$2:$D$19,3,FALSE)*Oliusala[[#This Row],[magn]]/1000</f>
        <v>27.810614999999999</v>
      </c>
      <c r="K11935">
        <v>2019</v>
      </c>
      <c r="L11935" t="s">
        <v>1955</v>
      </c>
      <c r="M11935" s="144" t="s">
        <v>59</v>
      </c>
    </row>
    <row r="11936" spans="1:15" x14ac:dyDescent="0.2">
      <c r="A11936" t="s">
        <v>57</v>
      </c>
      <c r="B11936" s="144" t="s">
        <v>149</v>
      </c>
      <c r="C11936">
        <v>671</v>
      </c>
      <c r="D11936" t="str">
        <f>VLOOKUP(Oliusala[[#This Row],[postnumer]],Sveitarfelog[#All],4,FALSE)</f>
        <v>Norðurþing,Tjörneshreppur</v>
      </c>
      <c r="E11936" t="str">
        <f>VLOOKUP(Oliusala[[#This Row],[postnumer]],Sveitarfelog[#All],5,FALSE)</f>
        <v>Norðurland eystra</v>
      </c>
      <c r="F11936" t="s">
        <v>25</v>
      </c>
      <c r="G11936" t="s">
        <v>24</v>
      </c>
      <c r="H11936" s="1" t="s">
        <v>60</v>
      </c>
      <c r="I11936" s="1">
        <v>76234</v>
      </c>
      <c r="J11936" s="2">
        <f>VLOOKUP(Oliusala[[#This Row],[tegund]],Tegundir!$B$2:$D$19,3,FALSE)*Oliusala[[#This Row],[magn]]/1000</f>
        <v>65.94241000000001</v>
      </c>
      <c r="K11936">
        <v>2019</v>
      </c>
      <c r="L11936" t="s">
        <v>19</v>
      </c>
      <c r="M11936" s="144" t="s">
        <v>59</v>
      </c>
      <c r="O11936" s="144" t="s">
        <v>1997</v>
      </c>
    </row>
    <row r="11937" spans="1:15" x14ac:dyDescent="0.2">
      <c r="A11937" t="s">
        <v>148</v>
      </c>
      <c r="B11937" s="144" t="s">
        <v>148</v>
      </c>
      <c r="C11937">
        <v>675</v>
      </c>
      <c r="D11937" t="str">
        <f>VLOOKUP(Oliusala[[#This Row],[postnumer]],Sveitarfelog[#All],4,FALSE)</f>
        <v>Norðurþing,Tjörneshreppur</v>
      </c>
      <c r="E11937" t="str">
        <f>VLOOKUP(Oliusala[[#This Row],[postnumer]],Sveitarfelog[#All],5,FALSE)</f>
        <v>Norðurland eystra</v>
      </c>
      <c r="F11937" t="s">
        <v>25</v>
      </c>
      <c r="G11937" t="s">
        <v>24</v>
      </c>
      <c r="H11937" t="s">
        <v>58</v>
      </c>
      <c r="I11937" s="1">
        <v>241469</v>
      </c>
      <c r="J11937" s="2">
        <f>VLOOKUP(Oliusala[[#This Row],[tegund]],Tegundir!$B$2:$D$19,3,FALSE)*Oliusala[[#This Row],[magn]]/1000</f>
        <v>208.87068500000001</v>
      </c>
      <c r="K11937">
        <v>2019</v>
      </c>
      <c r="L11937" t="s">
        <v>1955</v>
      </c>
      <c r="M11937" s="144" t="s">
        <v>59</v>
      </c>
    </row>
    <row r="11938" spans="1:15" x14ac:dyDescent="0.2">
      <c r="A11938" t="s">
        <v>63</v>
      </c>
      <c r="B11938" s="144" t="s">
        <v>150</v>
      </c>
      <c r="C11938">
        <v>680</v>
      </c>
      <c r="D11938" t="str">
        <f>VLOOKUP(Oliusala[[#This Row],[postnumer]],Sveitarfelog[#All],4,FALSE)</f>
        <v>Langanesbyggð</v>
      </c>
      <c r="E11938" t="str">
        <f>VLOOKUP(Oliusala[[#This Row],[postnumer]],Sveitarfelog[#All],5,FALSE)</f>
        <v>Norðurland eystra</v>
      </c>
      <c r="F11938" t="s">
        <v>24</v>
      </c>
      <c r="G11938" t="s">
        <v>24</v>
      </c>
      <c r="H11938" t="s">
        <v>58</v>
      </c>
      <c r="I11938" s="1">
        <v>333623</v>
      </c>
      <c r="J11938" s="2">
        <f>VLOOKUP(Oliusala[[#This Row],[tegund]],Tegundir!$B$2:$D$19,3,FALSE)*Oliusala[[#This Row],[magn]]/1000</f>
        <v>288.58389500000004</v>
      </c>
      <c r="K11938">
        <v>2019</v>
      </c>
      <c r="L11938" t="s">
        <v>18</v>
      </c>
      <c r="M11938" s="144" t="s">
        <v>59</v>
      </c>
    </row>
    <row r="11939" spans="1:15" x14ac:dyDescent="0.2">
      <c r="A11939" t="s">
        <v>150</v>
      </c>
      <c r="B11939" s="144" t="s">
        <v>150</v>
      </c>
      <c r="C11939">
        <v>680</v>
      </c>
      <c r="D11939" t="str">
        <f>VLOOKUP(Oliusala[[#This Row],[postnumer]],Sveitarfelog[#All],4,FALSE)</f>
        <v>Langanesbyggð</v>
      </c>
      <c r="E11939" t="str">
        <f>VLOOKUP(Oliusala[[#This Row],[postnumer]],Sveitarfelog[#All],5,FALSE)</f>
        <v>Norðurland eystra</v>
      </c>
      <c r="F11939" t="s">
        <v>24</v>
      </c>
      <c r="G11939" t="s">
        <v>24</v>
      </c>
      <c r="H11939" t="s">
        <v>58</v>
      </c>
      <c r="I11939" s="1">
        <v>8160</v>
      </c>
      <c r="J11939" s="2">
        <f>VLOOKUP(Oliusala[[#This Row],[tegund]],Tegundir!$B$2:$D$19,3,FALSE)*Oliusala[[#This Row],[magn]]/1000</f>
        <v>7.0583999999999998</v>
      </c>
      <c r="K11939">
        <v>2019</v>
      </c>
      <c r="L11939" t="s">
        <v>18</v>
      </c>
      <c r="M11939" s="144" t="s">
        <v>59</v>
      </c>
    </row>
    <row r="11940" spans="1:15" x14ac:dyDescent="0.2">
      <c r="A11940" t="s">
        <v>150</v>
      </c>
      <c r="B11940" s="144" t="s">
        <v>150</v>
      </c>
      <c r="C11940">
        <v>680</v>
      </c>
      <c r="D11940" t="str">
        <f>VLOOKUP(Oliusala[[#This Row],[postnumer]],Sveitarfelog[#All],4,FALSE)</f>
        <v>Langanesbyggð</v>
      </c>
      <c r="E11940" t="str">
        <f>VLOOKUP(Oliusala[[#This Row],[postnumer]],Sveitarfelog[#All],5,FALSE)</f>
        <v>Norðurland eystra</v>
      </c>
      <c r="F11940" t="s">
        <v>29</v>
      </c>
      <c r="G11940" t="s">
        <v>24</v>
      </c>
      <c r="H11940" t="s">
        <v>58</v>
      </c>
      <c r="I11940" s="1">
        <v>1180963</v>
      </c>
      <c r="J11940" s="2">
        <f>VLOOKUP(Oliusala[[#This Row],[tegund]],Tegundir!$B$2:$D$19,3,FALSE)*Oliusala[[#This Row],[magn]]/1000</f>
        <v>1021.532995</v>
      </c>
      <c r="K11940">
        <v>2019</v>
      </c>
      <c r="L11940" t="s">
        <v>19</v>
      </c>
      <c r="M11940" s="144" t="s">
        <v>59</v>
      </c>
      <c r="O11940" s="144" t="s">
        <v>1998</v>
      </c>
    </row>
    <row r="11941" spans="1:15" x14ac:dyDescent="0.2">
      <c r="A11941" t="s">
        <v>63</v>
      </c>
      <c r="B11941" s="144" t="s">
        <v>150</v>
      </c>
      <c r="C11941">
        <v>680</v>
      </c>
      <c r="D11941" t="str">
        <f>VLOOKUP(Oliusala[[#This Row],[postnumer]],Sveitarfelog[#All],4,FALSE)</f>
        <v>Langanesbyggð</v>
      </c>
      <c r="E11941" t="str">
        <f>VLOOKUP(Oliusala[[#This Row],[postnumer]],Sveitarfelog[#All],5,FALSE)</f>
        <v>Norðurland eystra</v>
      </c>
      <c r="F11941" t="s">
        <v>25</v>
      </c>
      <c r="G11941" t="s">
        <v>24</v>
      </c>
      <c r="H11941" t="s">
        <v>58</v>
      </c>
      <c r="I11941" s="1">
        <v>53087</v>
      </c>
      <c r="J11941" s="2">
        <f>VLOOKUP(Oliusala[[#This Row],[tegund]],Tegundir!$B$2:$D$19,3,FALSE)*Oliusala[[#This Row],[magn]]/1000</f>
        <v>45.920254999999997</v>
      </c>
      <c r="K11941">
        <v>2019</v>
      </c>
      <c r="L11941" t="s">
        <v>18</v>
      </c>
      <c r="M11941" s="144" t="s">
        <v>59</v>
      </c>
    </row>
    <row r="11942" spans="1:15" x14ac:dyDescent="0.2">
      <c r="A11942" t="s">
        <v>57</v>
      </c>
      <c r="B11942" s="144" t="s">
        <v>151</v>
      </c>
      <c r="C11942">
        <v>685</v>
      </c>
      <c r="D11942" t="str">
        <f>VLOOKUP(Oliusala[[#This Row],[postnumer]],Sveitarfelog[#All],4,FALSE)</f>
        <v>Langanesbyggð</v>
      </c>
      <c r="E11942" t="str">
        <f>VLOOKUP(Oliusala[[#This Row],[postnumer]],Sveitarfelog[#All],5,FALSE)</f>
        <v>Norðurland eystra</v>
      </c>
      <c r="F11942" t="s">
        <v>24</v>
      </c>
      <c r="G11942" t="s">
        <v>24</v>
      </c>
      <c r="H11942" s="1" t="s">
        <v>60</v>
      </c>
      <c r="I11942" s="1">
        <v>818</v>
      </c>
      <c r="J11942" s="2">
        <f>VLOOKUP(Oliusala[[#This Row],[tegund]],Tegundir!$B$2:$D$19,3,FALSE)*Oliusala[[#This Row],[magn]]/1000</f>
        <v>0.70756999999999992</v>
      </c>
      <c r="K11942">
        <v>2019</v>
      </c>
      <c r="L11942" t="s">
        <v>18</v>
      </c>
      <c r="M11942" s="144" t="s">
        <v>59</v>
      </c>
    </row>
    <row r="11943" spans="1:15" x14ac:dyDescent="0.2">
      <c r="A11943" t="s">
        <v>63</v>
      </c>
      <c r="B11943" s="144" t="s">
        <v>151</v>
      </c>
      <c r="C11943">
        <v>685</v>
      </c>
      <c r="D11943" t="str">
        <f>VLOOKUP(Oliusala[[#This Row],[postnumer]],Sveitarfelog[#All],4,FALSE)</f>
        <v>Langanesbyggð</v>
      </c>
      <c r="E11943" t="str">
        <f>VLOOKUP(Oliusala[[#This Row],[postnumer]],Sveitarfelog[#All],5,FALSE)</f>
        <v>Norðurland eystra</v>
      </c>
      <c r="F11943" t="s">
        <v>24</v>
      </c>
      <c r="G11943" t="s">
        <v>24</v>
      </c>
      <c r="H11943" t="s">
        <v>58</v>
      </c>
      <c r="I11943" s="1">
        <v>50632</v>
      </c>
      <c r="J11943" s="2">
        <f>VLOOKUP(Oliusala[[#This Row],[tegund]],Tegundir!$B$2:$D$19,3,FALSE)*Oliusala[[#This Row],[magn]]/1000</f>
        <v>43.796680000000002</v>
      </c>
      <c r="K11943">
        <v>2019</v>
      </c>
      <c r="L11943" t="s">
        <v>18</v>
      </c>
      <c r="M11943" s="144" t="s">
        <v>59</v>
      </c>
    </row>
    <row r="11944" spans="1:15" x14ac:dyDescent="0.2">
      <c r="A11944" t="s">
        <v>150</v>
      </c>
      <c r="B11944" s="144" t="s">
        <v>150</v>
      </c>
      <c r="C11944">
        <v>680</v>
      </c>
      <c r="D11944" t="str">
        <f>VLOOKUP(Oliusala[[#This Row],[postnumer]],Sveitarfelog[#All],4,FALSE)</f>
        <v>Langanesbyggð</v>
      </c>
      <c r="E11944" t="str">
        <f>VLOOKUP(Oliusala[[#This Row],[postnumer]],Sveitarfelog[#All],5,FALSE)</f>
        <v>Norðurland eystra</v>
      </c>
      <c r="F11944" t="s">
        <v>25</v>
      </c>
      <c r="G11944" t="s">
        <v>24</v>
      </c>
      <c r="H11944" t="s">
        <v>58</v>
      </c>
      <c r="I11944" s="1">
        <v>330804</v>
      </c>
      <c r="J11944" s="2">
        <f>VLOOKUP(Oliusala[[#This Row],[tegund]],Tegundir!$B$2:$D$19,3,FALSE)*Oliusala[[#This Row],[magn]]/1000</f>
        <v>286.14546000000001</v>
      </c>
      <c r="K11944">
        <v>2019</v>
      </c>
      <c r="L11944" t="s">
        <v>1955</v>
      </c>
      <c r="M11944" s="144" t="s">
        <v>59</v>
      </c>
    </row>
    <row r="11945" spans="1:15" x14ac:dyDescent="0.2">
      <c r="A11945" t="s">
        <v>57</v>
      </c>
      <c r="B11945" s="144" t="s">
        <v>151</v>
      </c>
      <c r="C11945">
        <v>685</v>
      </c>
      <c r="D11945" t="str">
        <f>VLOOKUP(Oliusala[[#This Row],[postnumer]],Sveitarfelog[#All],4,FALSE)</f>
        <v>Langanesbyggð</v>
      </c>
      <c r="E11945" t="str">
        <f>VLOOKUP(Oliusala[[#This Row],[postnumer]],Sveitarfelog[#All],5,FALSE)</f>
        <v>Norðurland eystra</v>
      </c>
      <c r="F11945" t="s">
        <v>25</v>
      </c>
      <c r="G11945" t="s">
        <v>24</v>
      </c>
      <c r="H11945" s="1" t="s">
        <v>60</v>
      </c>
      <c r="I11945" s="1">
        <v>226385</v>
      </c>
      <c r="J11945" s="2">
        <f>VLOOKUP(Oliusala[[#This Row],[tegund]],Tegundir!$B$2:$D$19,3,FALSE)*Oliusala[[#This Row],[magn]]/1000</f>
        <v>195.823025</v>
      </c>
      <c r="K11945">
        <v>2019</v>
      </c>
      <c r="L11945" t="s">
        <v>1955</v>
      </c>
      <c r="M11945" s="144" t="s">
        <v>59</v>
      </c>
    </row>
    <row r="11946" spans="1:15" x14ac:dyDescent="0.2">
      <c r="A11946" t="s">
        <v>69</v>
      </c>
      <c r="B11946" s="144" t="s">
        <v>97</v>
      </c>
      <c r="C11946">
        <v>690</v>
      </c>
      <c r="D11946" t="str">
        <f>VLOOKUP(Oliusala[[#This Row],[postnumer]],Sveitarfelog[#All],4,FALSE)</f>
        <v>Vopnafjarðarhreppur</v>
      </c>
      <c r="E11946" t="str">
        <f>VLOOKUP(Oliusala[[#This Row],[postnumer]],Sveitarfelog[#All],5,FALSE)</f>
        <v>Austurland</v>
      </c>
      <c r="F11946" t="s">
        <v>29</v>
      </c>
      <c r="G11946" t="s">
        <v>24</v>
      </c>
      <c r="H11946" s="1" t="s">
        <v>60</v>
      </c>
      <c r="I11946" s="1">
        <v>9979</v>
      </c>
      <c r="J11946" s="2">
        <f>VLOOKUP(Oliusala[[#This Row],[tegund]],Tegundir!$B$2:$D$19,3,FALSE)*Oliusala[[#This Row],[magn]]/1000</f>
        <v>8.6318349999999988</v>
      </c>
      <c r="K11946">
        <v>2019</v>
      </c>
      <c r="L11946" t="s">
        <v>1955</v>
      </c>
      <c r="M11946" s="144" t="s">
        <v>59</v>
      </c>
    </row>
    <row r="11947" spans="1:15" x14ac:dyDescent="0.2">
      <c r="A11947" t="s">
        <v>63</v>
      </c>
      <c r="B11947" s="144" t="s">
        <v>97</v>
      </c>
      <c r="C11947">
        <v>690</v>
      </c>
      <c r="D11947" t="str">
        <f>VLOOKUP(Oliusala[[#This Row],[postnumer]],Sveitarfelog[#All],4,FALSE)</f>
        <v>Vopnafjarðarhreppur</v>
      </c>
      <c r="E11947" t="str">
        <f>VLOOKUP(Oliusala[[#This Row],[postnumer]],Sveitarfelog[#All],5,FALSE)</f>
        <v>Austurland</v>
      </c>
      <c r="F11947" t="s">
        <v>24</v>
      </c>
      <c r="G11947" t="s">
        <v>24</v>
      </c>
      <c r="H11947" t="s">
        <v>58</v>
      </c>
      <c r="I11947" s="1">
        <v>349838</v>
      </c>
      <c r="J11947" s="2">
        <f>VLOOKUP(Oliusala[[#This Row],[tegund]],Tegundir!$B$2:$D$19,3,FALSE)*Oliusala[[#This Row],[magn]]/1000</f>
        <v>302.60987</v>
      </c>
      <c r="K11947">
        <v>2019</v>
      </c>
      <c r="L11947" t="s">
        <v>18</v>
      </c>
      <c r="M11947" s="144" t="s">
        <v>59</v>
      </c>
    </row>
    <row r="11948" spans="1:15" x14ac:dyDescent="0.2">
      <c r="A11948" t="s">
        <v>66</v>
      </c>
      <c r="B11948" s="144" t="s">
        <v>97</v>
      </c>
      <c r="C11948">
        <v>690</v>
      </c>
      <c r="D11948" t="str">
        <f>VLOOKUP(Oliusala[[#This Row],[postnumer]],Sveitarfelog[#All],4,FALSE)</f>
        <v>Vopnafjarðarhreppur</v>
      </c>
      <c r="E11948" t="str">
        <f>VLOOKUP(Oliusala[[#This Row],[postnumer]],Sveitarfelog[#All],5,FALSE)</f>
        <v>Austurland</v>
      </c>
      <c r="F11948" t="s">
        <v>27</v>
      </c>
      <c r="G11948" t="s">
        <v>24</v>
      </c>
      <c r="H11948" t="s">
        <v>60</v>
      </c>
      <c r="I11948" s="1">
        <v>7383</v>
      </c>
      <c r="J11948" s="2">
        <f>VLOOKUP(Oliusala[[#This Row],[tegund]],Tegundir!$B$2:$D$19,3,FALSE)*Oliusala[[#This Row],[magn]]/1000</f>
        <v>6.3862950000000005</v>
      </c>
      <c r="K11948">
        <v>2019</v>
      </c>
      <c r="L11948" t="s">
        <v>19</v>
      </c>
      <c r="M11948" s="144" t="s">
        <v>59</v>
      </c>
      <c r="O11948" s="144" t="s">
        <v>1998</v>
      </c>
    </row>
    <row r="11949" spans="1:15" x14ac:dyDescent="0.2">
      <c r="A11949" t="s">
        <v>63</v>
      </c>
      <c r="B11949" s="144" t="s">
        <v>97</v>
      </c>
      <c r="C11949">
        <v>690</v>
      </c>
      <c r="D11949" t="str">
        <f>VLOOKUP(Oliusala[[#This Row],[postnumer]],Sveitarfelog[#All],4,FALSE)</f>
        <v>Vopnafjarðarhreppur</v>
      </c>
      <c r="E11949" t="str">
        <f>VLOOKUP(Oliusala[[#This Row],[postnumer]],Sveitarfelog[#All],5,FALSE)</f>
        <v>Austurland</v>
      </c>
      <c r="F11949" t="s">
        <v>25</v>
      </c>
      <c r="G11949" t="s">
        <v>24</v>
      </c>
      <c r="H11949" t="s">
        <v>58</v>
      </c>
      <c r="I11949" s="1">
        <v>44404</v>
      </c>
      <c r="J11949" s="2">
        <f>VLOOKUP(Oliusala[[#This Row],[tegund]],Tegundir!$B$2:$D$19,3,FALSE)*Oliusala[[#This Row],[magn]]/1000</f>
        <v>38.409459999999996</v>
      </c>
      <c r="K11949">
        <v>2019</v>
      </c>
      <c r="L11949" t="s">
        <v>19</v>
      </c>
      <c r="M11949" s="144" t="s">
        <v>59</v>
      </c>
      <c r="O11949" s="144" t="s">
        <v>1997</v>
      </c>
    </row>
    <row r="11950" spans="1:15" x14ac:dyDescent="0.2">
      <c r="A11950" t="s">
        <v>69</v>
      </c>
      <c r="B11950" s="144" t="s">
        <v>97</v>
      </c>
      <c r="C11950">
        <v>690</v>
      </c>
      <c r="D11950" t="str">
        <f>VLOOKUP(Oliusala[[#This Row],[postnumer]],Sveitarfelog[#All],4,FALSE)</f>
        <v>Vopnafjarðarhreppur</v>
      </c>
      <c r="E11950" t="str">
        <f>VLOOKUP(Oliusala[[#This Row],[postnumer]],Sveitarfelog[#All],5,FALSE)</f>
        <v>Austurland</v>
      </c>
      <c r="F11950" t="s">
        <v>25</v>
      </c>
      <c r="G11950" t="s">
        <v>24</v>
      </c>
      <c r="H11950" s="1" t="s">
        <v>60</v>
      </c>
      <c r="I11950" s="1">
        <v>39435</v>
      </c>
      <c r="J11950" s="2">
        <f>VLOOKUP(Oliusala[[#This Row],[tegund]],Tegundir!$B$2:$D$19,3,FALSE)*Oliusala[[#This Row],[magn]]/1000</f>
        <v>34.111274999999999</v>
      </c>
      <c r="K11950">
        <v>2019</v>
      </c>
      <c r="L11950" t="s">
        <v>1955</v>
      </c>
      <c r="M11950" s="144" t="s">
        <v>59</v>
      </c>
    </row>
    <row r="11951" spans="1:15" x14ac:dyDescent="0.2">
      <c r="A11951" t="s">
        <v>97</v>
      </c>
      <c r="B11951" s="144" t="s">
        <v>97</v>
      </c>
      <c r="C11951">
        <v>690</v>
      </c>
      <c r="D11951" t="str">
        <f>VLOOKUP(Oliusala[[#This Row],[postnumer]],Sveitarfelog[#All],4,FALSE)</f>
        <v>Vopnafjarðarhreppur</v>
      </c>
      <c r="E11951" t="str">
        <f>VLOOKUP(Oliusala[[#This Row],[postnumer]],Sveitarfelog[#All],5,FALSE)</f>
        <v>Austurland</v>
      </c>
      <c r="F11951" t="s">
        <v>25</v>
      </c>
      <c r="G11951" t="s">
        <v>24</v>
      </c>
      <c r="H11951" t="s">
        <v>58</v>
      </c>
      <c r="I11951" s="1">
        <v>173550</v>
      </c>
      <c r="J11951" s="2">
        <f>VLOOKUP(Oliusala[[#This Row],[tegund]],Tegundir!$B$2:$D$19,3,FALSE)*Oliusala[[#This Row],[magn]]/1000</f>
        <v>150.12074999999999</v>
      </c>
      <c r="K11951">
        <v>2019</v>
      </c>
      <c r="L11951" t="s">
        <v>1955</v>
      </c>
      <c r="M11951" s="144" t="s">
        <v>59</v>
      </c>
    </row>
    <row r="11952" spans="1:15" x14ac:dyDescent="0.2">
      <c r="A11952" t="s">
        <v>97</v>
      </c>
      <c r="B11952" s="144" t="s">
        <v>97</v>
      </c>
      <c r="C11952">
        <v>690</v>
      </c>
      <c r="D11952" t="str">
        <f>VLOOKUP(Oliusala[[#This Row],[postnumer]],Sveitarfelog[#All],4,FALSE)</f>
        <v>Vopnafjarðarhreppur</v>
      </c>
      <c r="E11952" t="str">
        <f>VLOOKUP(Oliusala[[#This Row],[postnumer]],Sveitarfelog[#All],5,FALSE)</f>
        <v>Austurland</v>
      </c>
      <c r="F11952" t="s">
        <v>29</v>
      </c>
      <c r="G11952" t="s">
        <v>24</v>
      </c>
      <c r="H11952" t="s">
        <v>58</v>
      </c>
      <c r="I11952" s="1">
        <v>396624</v>
      </c>
      <c r="J11952" s="2">
        <f>VLOOKUP(Oliusala[[#This Row],[tegund]],Tegundir!$B$2:$D$19,3,FALSE)*Oliusala[[#This Row],[magn]]/1000</f>
        <v>343.07976000000002</v>
      </c>
      <c r="K11952">
        <v>2019</v>
      </c>
      <c r="L11952" t="s">
        <v>1955</v>
      </c>
      <c r="M11952" s="144" t="s">
        <v>59</v>
      </c>
    </row>
    <row r="11953" spans="1:15" x14ac:dyDescent="0.2">
      <c r="A11953" t="s">
        <v>97</v>
      </c>
      <c r="B11953" s="144" t="s">
        <v>97</v>
      </c>
      <c r="C11953">
        <v>690</v>
      </c>
      <c r="D11953" t="str">
        <f>VLOOKUP(Oliusala[[#This Row],[postnumer]],Sveitarfelog[#All],4,FALSE)</f>
        <v>Vopnafjarðarhreppur</v>
      </c>
      <c r="E11953" t="str">
        <f>VLOOKUP(Oliusala[[#This Row],[postnumer]],Sveitarfelog[#All],5,FALSE)</f>
        <v>Austurland</v>
      </c>
      <c r="F11953" t="s">
        <v>30</v>
      </c>
      <c r="G11953" t="s">
        <v>24</v>
      </c>
      <c r="H11953" t="s">
        <v>58</v>
      </c>
      <c r="I11953" s="1">
        <v>122838</v>
      </c>
      <c r="J11953" s="2">
        <f>VLOOKUP(Oliusala[[#This Row],[tegund]],Tegundir!$B$2:$D$19,3,FALSE)*Oliusala[[#This Row],[magn]]/1000</f>
        <v>106.25487</v>
      </c>
      <c r="K11953">
        <v>2019</v>
      </c>
      <c r="L11953" t="s">
        <v>1955</v>
      </c>
      <c r="M11953" s="144" t="s">
        <v>59</v>
      </c>
    </row>
    <row r="11954" spans="1:15" x14ac:dyDescent="0.2">
      <c r="A11954" t="s">
        <v>97</v>
      </c>
      <c r="B11954" s="144" t="s">
        <v>97</v>
      </c>
      <c r="C11954">
        <v>690</v>
      </c>
      <c r="D11954" t="str">
        <f>VLOOKUP(Oliusala[[#This Row],[postnumer]],Sveitarfelog[#All],4,FALSE)</f>
        <v>Vopnafjarðarhreppur</v>
      </c>
      <c r="E11954" t="str">
        <f>VLOOKUP(Oliusala[[#This Row],[postnumer]],Sveitarfelog[#All],5,FALSE)</f>
        <v>Austurland</v>
      </c>
      <c r="F11954" t="s">
        <v>27</v>
      </c>
      <c r="G11954" t="s">
        <v>24</v>
      </c>
      <c r="H11954" t="s">
        <v>58</v>
      </c>
      <c r="I11954" s="1">
        <v>4595046</v>
      </c>
      <c r="J11954" s="2">
        <f>VLOOKUP(Oliusala[[#This Row],[tegund]],Tegundir!$B$2:$D$19,3,FALSE)*Oliusala[[#This Row],[magn]]/1000</f>
        <v>3974.71479</v>
      </c>
      <c r="K11954">
        <v>2019</v>
      </c>
      <c r="L11954" t="s">
        <v>19</v>
      </c>
      <c r="M11954" s="144" t="s">
        <v>59</v>
      </c>
      <c r="O11954" s="144" t="s">
        <v>1998</v>
      </c>
    </row>
    <row r="11955" spans="1:15" x14ac:dyDescent="0.2">
      <c r="A11955" t="s">
        <v>122</v>
      </c>
      <c r="B11955" s="144" t="s">
        <v>122</v>
      </c>
      <c r="C11955">
        <v>550</v>
      </c>
      <c r="D11955" t="str">
        <f>VLOOKUP(Oliusala[[#This Row],[postnumer]],Sveitarfelog[#All],4,FALSE)</f>
        <v>Skagafjörður</v>
      </c>
      <c r="E11955" t="str">
        <f>VLOOKUP(Oliusala[[#This Row],[postnumer]],Sveitarfelog[#All],5,FALSE)</f>
        <v>Norðurland vestra</v>
      </c>
      <c r="F11955" t="s">
        <v>24</v>
      </c>
      <c r="G11955" t="s">
        <v>24</v>
      </c>
      <c r="H11955" s="1" t="s">
        <v>58</v>
      </c>
      <c r="I11955" s="1">
        <v>340177</v>
      </c>
      <c r="J11955" s="2">
        <f>VLOOKUP(Oliusala[[#This Row],[tegund]],Tegundir!$B$2:$D$19,3,FALSE)*Oliusala[[#This Row],[magn]]/1000</f>
        <v>294.25310500000001</v>
      </c>
      <c r="K11955">
        <v>2019</v>
      </c>
      <c r="L11955" t="s">
        <v>1955</v>
      </c>
      <c r="M11955" s="144" t="s">
        <v>59</v>
      </c>
      <c r="N11955" s="144" t="s">
        <v>1939</v>
      </c>
    </row>
    <row r="11956" spans="1:15" x14ac:dyDescent="0.2">
      <c r="A11956" t="s">
        <v>122</v>
      </c>
      <c r="B11956" s="144" t="s">
        <v>122</v>
      </c>
      <c r="C11956">
        <v>550</v>
      </c>
      <c r="D11956" t="str">
        <f>VLOOKUP(Oliusala[[#This Row],[postnumer]],Sveitarfelog[#All],4,FALSE)</f>
        <v>Skagafjörður</v>
      </c>
      <c r="E11956" t="str">
        <f>VLOOKUP(Oliusala[[#This Row],[postnumer]],Sveitarfelog[#All],5,FALSE)</f>
        <v>Norðurland vestra</v>
      </c>
      <c r="F11956" t="s">
        <v>24</v>
      </c>
      <c r="G11956" t="s">
        <v>24</v>
      </c>
      <c r="H11956" s="1" t="s">
        <v>58</v>
      </c>
      <c r="I11956" s="1">
        <v>340177</v>
      </c>
      <c r="J11956" s="2">
        <f>VLOOKUP(Oliusala[[#This Row],[tegund]],Tegundir!$B$2:$D$19,3,FALSE)*Oliusala[[#This Row],[magn]]/1000</f>
        <v>294.25310500000001</v>
      </c>
      <c r="K11956">
        <v>2019</v>
      </c>
      <c r="L11956" t="s">
        <v>18</v>
      </c>
      <c r="M11956" s="144" t="s">
        <v>59</v>
      </c>
      <c r="N11956" s="144" t="s">
        <v>1939</v>
      </c>
    </row>
    <row r="11957" spans="1:15" x14ac:dyDescent="0.2">
      <c r="A11957" t="s">
        <v>97</v>
      </c>
      <c r="B11957" s="144" t="s">
        <v>97</v>
      </c>
      <c r="C11957">
        <v>690</v>
      </c>
      <c r="D11957" t="str">
        <f>VLOOKUP(Oliusala[[#This Row],[postnumer]],Sveitarfelog[#All],4,FALSE)</f>
        <v>Vopnafjarðarhreppur</v>
      </c>
      <c r="E11957" t="str">
        <f>VLOOKUP(Oliusala[[#This Row],[postnumer]],Sveitarfelog[#All],5,FALSE)</f>
        <v>Austurland</v>
      </c>
      <c r="F11957" t="s">
        <v>27</v>
      </c>
      <c r="G11957" t="s">
        <v>24</v>
      </c>
      <c r="H11957" t="s">
        <v>61</v>
      </c>
      <c r="I11957" s="1">
        <v>56493</v>
      </c>
      <c r="J11957" s="2">
        <f>VLOOKUP(Oliusala[[#This Row],[tegund]],Tegundir!$B$2:$D$19,3,FALSE)*Oliusala[[#This Row],[magn]]/1000</f>
        <v>48.866444999999999</v>
      </c>
      <c r="K11957">
        <v>2019</v>
      </c>
      <c r="L11957" t="s">
        <v>19</v>
      </c>
      <c r="M11957" s="144" t="s">
        <v>62</v>
      </c>
      <c r="O11957" s="144" t="s">
        <v>1998</v>
      </c>
    </row>
    <row r="11958" spans="1:15" x14ac:dyDescent="0.2">
      <c r="A11958" t="s">
        <v>69</v>
      </c>
      <c r="B11958" s="144" t="s">
        <v>152</v>
      </c>
      <c r="C11958">
        <v>700</v>
      </c>
      <c r="D11958" t="str">
        <f>VLOOKUP(Oliusala[[#This Row],[postnumer]],Sveitarfelog[#All],4,FALSE)</f>
        <v>Fljótsdalshreppur,Múlaþing</v>
      </c>
      <c r="E11958" t="str">
        <f>VLOOKUP(Oliusala[[#This Row],[postnumer]],Sveitarfelog[#All],5,FALSE)</f>
        <v>Austurland</v>
      </c>
      <c r="F11958" t="s">
        <v>24</v>
      </c>
      <c r="G11958" t="s">
        <v>24</v>
      </c>
      <c r="H11958" t="s">
        <v>60</v>
      </c>
      <c r="I11958" s="1">
        <v>44138</v>
      </c>
      <c r="J11958" s="2">
        <f>VLOOKUP(Oliusala[[#This Row],[tegund]],Tegundir!$B$2:$D$19,3,FALSE)*Oliusala[[#This Row],[magn]]/1000</f>
        <v>38.179370000000006</v>
      </c>
      <c r="K11958">
        <v>2019</v>
      </c>
      <c r="L11958" t="s">
        <v>18</v>
      </c>
      <c r="M11958" s="144" t="s">
        <v>59</v>
      </c>
    </row>
    <row r="11959" spans="1:15" x14ac:dyDescent="0.2">
      <c r="A11959" t="s">
        <v>57</v>
      </c>
      <c r="B11959" s="144" t="s">
        <v>152</v>
      </c>
      <c r="C11959">
        <v>700</v>
      </c>
      <c r="D11959" t="str">
        <f>VLOOKUP(Oliusala[[#This Row],[postnumer]],Sveitarfelog[#All],4,FALSE)</f>
        <v>Fljótsdalshreppur,Múlaþing</v>
      </c>
      <c r="E11959" t="str">
        <f>VLOOKUP(Oliusala[[#This Row],[postnumer]],Sveitarfelog[#All],5,FALSE)</f>
        <v>Austurland</v>
      </c>
      <c r="F11959" t="s">
        <v>24</v>
      </c>
      <c r="G11959" t="s">
        <v>24</v>
      </c>
      <c r="H11959" s="1" t="s">
        <v>60</v>
      </c>
      <c r="I11959" s="1">
        <v>48026</v>
      </c>
      <c r="J11959" s="2">
        <f>VLOOKUP(Oliusala[[#This Row],[tegund]],Tegundir!$B$2:$D$19,3,FALSE)*Oliusala[[#This Row],[magn]]/1000</f>
        <v>41.542490000000001</v>
      </c>
      <c r="K11959">
        <v>2019</v>
      </c>
      <c r="L11959" t="s">
        <v>18</v>
      </c>
      <c r="M11959" s="144" t="s">
        <v>59</v>
      </c>
    </row>
    <row r="11960" spans="1:15" x14ac:dyDescent="0.2">
      <c r="A11960" t="s">
        <v>63</v>
      </c>
      <c r="B11960" s="144" t="s">
        <v>152</v>
      </c>
      <c r="C11960">
        <v>700</v>
      </c>
      <c r="D11960" t="str">
        <f>VLOOKUP(Oliusala[[#This Row],[postnumer]],Sveitarfelog[#All],4,FALSE)</f>
        <v>Fljótsdalshreppur,Múlaþing</v>
      </c>
      <c r="E11960" t="str">
        <f>VLOOKUP(Oliusala[[#This Row],[postnumer]],Sveitarfelog[#All],5,FALSE)</f>
        <v>Austurland</v>
      </c>
      <c r="F11960" t="s">
        <v>24</v>
      </c>
      <c r="G11960" t="s">
        <v>24</v>
      </c>
      <c r="H11960" t="s">
        <v>58</v>
      </c>
      <c r="I11960" s="1">
        <v>3114600</v>
      </c>
      <c r="J11960" s="2">
        <f>VLOOKUP(Oliusala[[#This Row],[tegund]],Tegundir!$B$2:$D$19,3,FALSE)*Oliusala[[#This Row],[magn]]/1000</f>
        <v>2694.1289999999999</v>
      </c>
      <c r="K11960">
        <v>2019</v>
      </c>
      <c r="L11960" t="s">
        <v>18</v>
      </c>
      <c r="M11960" s="144" t="s">
        <v>59</v>
      </c>
    </row>
    <row r="11961" spans="1:15" x14ac:dyDescent="0.2">
      <c r="A11961" t="s">
        <v>63</v>
      </c>
      <c r="B11961" s="144" t="s">
        <v>152</v>
      </c>
      <c r="C11961">
        <v>700</v>
      </c>
      <c r="D11961" t="str">
        <f>VLOOKUP(Oliusala[[#This Row],[postnumer]],Sveitarfelog[#All],4,FALSE)</f>
        <v>Fljótsdalshreppur,Múlaþing</v>
      </c>
      <c r="E11961" t="str">
        <f>VLOOKUP(Oliusala[[#This Row],[postnumer]],Sveitarfelog[#All],5,FALSE)</f>
        <v>Austurland</v>
      </c>
      <c r="F11961" t="s">
        <v>24</v>
      </c>
      <c r="G11961" t="s">
        <v>24</v>
      </c>
      <c r="H11961" t="s">
        <v>58</v>
      </c>
      <c r="I11961" s="1">
        <v>560760</v>
      </c>
      <c r="J11961" s="2">
        <f>VLOOKUP(Oliusala[[#This Row],[tegund]],Tegundir!$B$2:$D$19,3,FALSE)*Oliusala[[#This Row],[magn]]/1000</f>
        <v>485.05740000000003</v>
      </c>
      <c r="K11961">
        <v>2019</v>
      </c>
      <c r="L11961" t="s">
        <v>18</v>
      </c>
      <c r="M11961" s="144" t="s">
        <v>59</v>
      </c>
    </row>
    <row r="11962" spans="1:15" x14ac:dyDescent="0.2">
      <c r="A11962" t="s">
        <v>69</v>
      </c>
      <c r="B11962" s="144" t="s">
        <v>152</v>
      </c>
      <c r="C11962">
        <v>700</v>
      </c>
      <c r="D11962" t="str">
        <f>VLOOKUP(Oliusala[[#This Row],[postnumer]],Sveitarfelog[#All],4,FALSE)</f>
        <v>Fljótsdalshreppur,Múlaþing</v>
      </c>
      <c r="E11962" t="str">
        <f>VLOOKUP(Oliusala[[#This Row],[postnumer]],Sveitarfelog[#All],5,FALSE)</f>
        <v>Austurland</v>
      </c>
      <c r="F11962" t="s">
        <v>25</v>
      </c>
      <c r="G11962" t="s">
        <v>24</v>
      </c>
      <c r="H11962" s="1" t="s">
        <v>60</v>
      </c>
      <c r="I11962" s="1">
        <v>197946</v>
      </c>
      <c r="J11962" s="2">
        <f>VLOOKUP(Oliusala[[#This Row],[tegund]],Tegundir!$B$2:$D$19,3,FALSE)*Oliusala[[#This Row],[magn]]/1000</f>
        <v>171.22329000000002</v>
      </c>
      <c r="K11962">
        <v>2019</v>
      </c>
      <c r="L11962" t="s">
        <v>1955</v>
      </c>
      <c r="M11962" s="144" t="s">
        <v>59</v>
      </c>
    </row>
    <row r="11963" spans="1:15" x14ac:dyDescent="0.2">
      <c r="A11963" t="s">
        <v>66</v>
      </c>
      <c r="B11963" s="144" t="s">
        <v>152</v>
      </c>
      <c r="C11963">
        <v>700</v>
      </c>
      <c r="D11963" t="str">
        <f>VLOOKUP(Oliusala[[#This Row],[postnumer]],Sveitarfelog[#All],4,FALSE)</f>
        <v>Fljótsdalshreppur,Múlaþing</v>
      </c>
      <c r="E11963" t="str">
        <f>VLOOKUP(Oliusala[[#This Row],[postnumer]],Sveitarfelog[#All],5,FALSE)</f>
        <v>Austurland</v>
      </c>
      <c r="F11963" t="s">
        <v>25</v>
      </c>
      <c r="G11963" t="s">
        <v>24</v>
      </c>
      <c r="H11963" s="1" t="s">
        <v>60</v>
      </c>
      <c r="I11963" s="1">
        <v>26939</v>
      </c>
      <c r="J11963" s="2">
        <f>VLOOKUP(Oliusala[[#This Row],[tegund]],Tegundir!$B$2:$D$19,3,FALSE)*Oliusala[[#This Row],[magn]]/1000</f>
        <v>23.302235</v>
      </c>
      <c r="K11963">
        <v>2019</v>
      </c>
      <c r="L11963" t="s">
        <v>1955</v>
      </c>
      <c r="M11963" s="144" t="s">
        <v>59</v>
      </c>
    </row>
    <row r="11964" spans="1:15" x14ac:dyDescent="0.2">
      <c r="A11964" t="s">
        <v>57</v>
      </c>
      <c r="B11964" s="144" t="s">
        <v>152</v>
      </c>
      <c r="C11964">
        <v>700</v>
      </c>
      <c r="D11964" t="str">
        <f>VLOOKUP(Oliusala[[#This Row],[postnumer]],Sveitarfelog[#All],4,FALSE)</f>
        <v>Fljótsdalshreppur,Múlaþing</v>
      </c>
      <c r="E11964" t="str">
        <f>VLOOKUP(Oliusala[[#This Row],[postnumer]],Sveitarfelog[#All],5,FALSE)</f>
        <v>Austurland</v>
      </c>
      <c r="F11964" t="s">
        <v>25</v>
      </c>
      <c r="G11964" t="s">
        <v>24</v>
      </c>
      <c r="H11964" s="1" t="s">
        <v>60</v>
      </c>
      <c r="I11964" s="1">
        <v>432105</v>
      </c>
      <c r="J11964" s="2">
        <f>VLOOKUP(Oliusala[[#This Row],[tegund]],Tegundir!$B$2:$D$19,3,FALSE)*Oliusala[[#This Row],[magn]]/1000</f>
        <v>373.770825</v>
      </c>
      <c r="K11964">
        <v>2019</v>
      </c>
      <c r="L11964" t="s">
        <v>1955</v>
      </c>
      <c r="M11964" s="144" t="s">
        <v>59</v>
      </c>
    </row>
    <row r="11965" spans="1:15" x14ac:dyDescent="0.2">
      <c r="A11965" t="s">
        <v>63</v>
      </c>
      <c r="B11965" s="144" t="s">
        <v>152</v>
      </c>
      <c r="C11965">
        <v>700</v>
      </c>
      <c r="D11965" t="str">
        <f>VLOOKUP(Oliusala[[#This Row],[postnumer]],Sveitarfelog[#All],4,FALSE)</f>
        <v>Fljótsdalshreppur,Múlaþing</v>
      </c>
      <c r="E11965" t="str">
        <f>VLOOKUP(Oliusala[[#This Row],[postnumer]],Sveitarfelog[#All],5,FALSE)</f>
        <v>Austurland</v>
      </c>
      <c r="F11965" t="s">
        <v>25</v>
      </c>
      <c r="G11965" t="s">
        <v>24</v>
      </c>
      <c r="H11965" s="1" t="s">
        <v>58</v>
      </c>
      <c r="I11965" s="1">
        <v>374458</v>
      </c>
      <c r="J11965" s="2">
        <f>VLOOKUP(Oliusala[[#This Row],[tegund]],Tegundir!$B$2:$D$19,3,FALSE)*Oliusala[[#This Row],[magn]]/1000</f>
        <v>323.90616999999997</v>
      </c>
      <c r="K11965">
        <v>2019</v>
      </c>
      <c r="L11965" t="s">
        <v>1955</v>
      </c>
      <c r="M11965" s="144" t="s">
        <v>59</v>
      </c>
    </row>
    <row r="11966" spans="1:15" x14ac:dyDescent="0.2">
      <c r="A11966" t="s">
        <v>69</v>
      </c>
      <c r="B11966" s="144" t="s">
        <v>155</v>
      </c>
      <c r="C11966">
        <v>701</v>
      </c>
      <c r="D11966" t="str">
        <f>VLOOKUP(Oliusala[[#This Row],[postnumer]],Sveitarfelog[#All],4,FALSE)</f>
        <v>Fljótsdalshreppur,Múlaþing</v>
      </c>
      <c r="E11966" t="str">
        <f>VLOOKUP(Oliusala[[#This Row],[postnumer]],Sveitarfelog[#All],5,FALSE)</f>
        <v>Austurland</v>
      </c>
      <c r="F11966" t="s">
        <v>24</v>
      </c>
      <c r="G11966" t="s">
        <v>24</v>
      </c>
      <c r="H11966" s="1" t="s">
        <v>60</v>
      </c>
      <c r="I11966" s="1">
        <v>2294</v>
      </c>
      <c r="J11966" s="2">
        <f>VLOOKUP(Oliusala[[#This Row],[tegund]],Tegundir!$B$2:$D$19,3,FALSE)*Oliusala[[#This Row],[magn]]/1000</f>
        <v>1.98431</v>
      </c>
      <c r="K11966">
        <v>2019</v>
      </c>
      <c r="L11966" t="s">
        <v>18</v>
      </c>
      <c r="M11966" s="144" t="s">
        <v>59</v>
      </c>
    </row>
    <row r="11967" spans="1:15" x14ac:dyDescent="0.2">
      <c r="A11967" t="s">
        <v>66</v>
      </c>
      <c r="B11967" s="144" t="s">
        <v>155</v>
      </c>
      <c r="C11967">
        <v>701</v>
      </c>
      <c r="D11967" t="str">
        <f>VLOOKUP(Oliusala[[#This Row],[postnumer]],Sveitarfelog[#All],4,FALSE)</f>
        <v>Fljótsdalshreppur,Múlaþing</v>
      </c>
      <c r="E11967" t="str">
        <f>VLOOKUP(Oliusala[[#This Row],[postnumer]],Sveitarfelog[#All],5,FALSE)</f>
        <v>Austurland</v>
      </c>
      <c r="F11967" t="s">
        <v>24</v>
      </c>
      <c r="G11967" t="s">
        <v>24</v>
      </c>
      <c r="H11967" s="1" t="s">
        <v>60</v>
      </c>
      <c r="I11967" s="1">
        <v>1270</v>
      </c>
      <c r="J11967" s="2">
        <f>VLOOKUP(Oliusala[[#This Row],[tegund]],Tegundir!$B$2:$D$19,3,FALSE)*Oliusala[[#This Row],[magn]]/1000</f>
        <v>1.0985499999999999</v>
      </c>
      <c r="K11967">
        <v>2019</v>
      </c>
      <c r="L11967" t="s">
        <v>18</v>
      </c>
      <c r="M11967" s="144" t="s">
        <v>59</v>
      </c>
    </row>
    <row r="11968" spans="1:15" x14ac:dyDescent="0.2">
      <c r="A11968" t="s">
        <v>57</v>
      </c>
      <c r="B11968" s="144" t="s">
        <v>157</v>
      </c>
      <c r="C11968">
        <v>701</v>
      </c>
      <c r="D11968" t="str">
        <f>VLOOKUP(Oliusala[[#This Row],[postnumer]],Sveitarfelog[#All],4,FALSE)</f>
        <v>Fljótsdalshreppur,Múlaþing</v>
      </c>
      <c r="E11968" t="str">
        <f>VLOOKUP(Oliusala[[#This Row],[postnumer]],Sveitarfelog[#All],5,FALSE)</f>
        <v>Austurland</v>
      </c>
      <c r="F11968" t="s">
        <v>24</v>
      </c>
      <c r="G11968" t="s">
        <v>24</v>
      </c>
      <c r="H11968" t="s">
        <v>60</v>
      </c>
      <c r="I11968" s="1">
        <v>1919</v>
      </c>
      <c r="J11968" s="2">
        <f>VLOOKUP(Oliusala[[#This Row],[tegund]],Tegundir!$B$2:$D$19,3,FALSE)*Oliusala[[#This Row],[magn]]/1000</f>
        <v>1.6599349999999999</v>
      </c>
      <c r="K11968">
        <v>2019</v>
      </c>
      <c r="L11968" t="s">
        <v>18</v>
      </c>
      <c r="M11968" s="144" t="s">
        <v>59</v>
      </c>
    </row>
    <row r="11969" spans="1:13" x14ac:dyDescent="0.2">
      <c r="A11969" t="s">
        <v>57</v>
      </c>
      <c r="B11969" s="144" t="s">
        <v>156</v>
      </c>
      <c r="C11969">
        <v>701</v>
      </c>
      <c r="D11969" t="str">
        <f>VLOOKUP(Oliusala[[#This Row],[postnumer]],Sveitarfelog[#All],4,FALSE)</f>
        <v>Fljótsdalshreppur,Múlaþing</v>
      </c>
      <c r="E11969" t="str">
        <f>VLOOKUP(Oliusala[[#This Row],[postnumer]],Sveitarfelog[#All],5,FALSE)</f>
        <v>Austurland</v>
      </c>
      <c r="F11969" t="s">
        <v>24</v>
      </c>
      <c r="G11969" t="s">
        <v>24</v>
      </c>
      <c r="H11969" s="1" t="s">
        <v>60</v>
      </c>
      <c r="I11969" s="1">
        <v>2381</v>
      </c>
      <c r="J11969" s="2">
        <f>VLOOKUP(Oliusala[[#This Row],[tegund]],Tegundir!$B$2:$D$19,3,FALSE)*Oliusala[[#This Row],[magn]]/1000</f>
        <v>2.0595650000000001</v>
      </c>
      <c r="K11969">
        <v>2019</v>
      </c>
      <c r="L11969" t="s">
        <v>18</v>
      </c>
      <c r="M11969" s="144" t="s">
        <v>59</v>
      </c>
    </row>
    <row r="11970" spans="1:13" x14ac:dyDescent="0.2">
      <c r="A11970" t="s">
        <v>57</v>
      </c>
      <c r="B11970" s="144" t="s">
        <v>155</v>
      </c>
      <c r="C11970">
        <v>701</v>
      </c>
      <c r="D11970" t="str">
        <f>VLOOKUP(Oliusala[[#This Row],[postnumer]],Sveitarfelog[#All],4,FALSE)</f>
        <v>Fljótsdalshreppur,Múlaþing</v>
      </c>
      <c r="E11970" t="str">
        <f>VLOOKUP(Oliusala[[#This Row],[postnumer]],Sveitarfelog[#All],5,FALSE)</f>
        <v>Austurland</v>
      </c>
      <c r="F11970" t="s">
        <v>24</v>
      </c>
      <c r="G11970" t="s">
        <v>24</v>
      </c>
      <c r="H11970" s="1" t="s">
        <v>60</v>
      </c>
      <c r="I11970" s="1">
        <v>8130</v>
      </c>
      <c r="J11970" s="2">
        <f>VLOOKUP(Oliusala[[#This Row],[tegund]],Tegundir!$B$2:$D$19,3,FALSE)*Oliusala[[#This Row],[magn]]/1000</f>
        <v>7.0324499999999999</v>
      </c>
      <c r="K11970">
        <v>2019</v>
      </c>
      <c r="L11970" t="s">
        <v>18</v>
      </c>
      <c r="M11970" s="144" t="s">
        <v>59</v>
      </c>
    </row>
    <row r="11971" spans="1:13" x14ac:dyDescent="0.2">
      <c r="A11971" t="s">
        <v>63</v>
      </c>
      <c r="B11971" s="144" t="s">
        <v>154</v>
      </c>
      <c r="C11971">
        <v>701</v>
      </c>
      <c r="D11971" t="str">
        <f>VLOOKUP(Oliusala[[#This Row],[postnumer]],Sveitarfelog[#All],4,FALSE)</f>
        <v>Fljótsdalshreppur,Múlaþing</v>
      </c>
      <c r="E11971" t="str">
        <f>VLOOKUP(Oliusala[[#This Row],[postnumer]],Sveitarfelog[#All],5,FALSE)</f>
        <v>Austurland</v>
      </c>
      <c r="F11971" t="s">
        <v>24</v>
      </c>
      <c r="G11971" t="s">
        <v>24</v>
      </c>
      <c r="H11971" s="1" t="s">
        <v>58</v>
      </c>
      <c r="I11971" s="1">
        <v>663438</v>
      </c>
      <c r="J11971" s="2">
        <f>VLOOKUP(Oliusala[[#This Row],[tegund]],Tegundir!$B$2:$D$19,3,FALSE)*Oliusala[[#This Row],[magn]]/1000</f>
        <v>573.87387000000001</v>
      </c>
      <c r="K11971">
        <v>2019</v>
      </c>
      <c r="L11971" t="s">
        <v>18</v>
      </c>
      <c r="M11971" s="144" t="s">
        <v>59</v>
      </c>
    </row>
    <row r="11972" spans="1:13" x14ac:dyDescent="0.2">
      <c r="A11972" t="s">
        <v>63</v>
      </c>
      <c r="B11972" s="144" t="s">
        <v>155</v>
      </c>
      <c r="C11972">
        <v>701</v>
      </c>
      <c r="D11972" t="str">
        <f>VLOOKUP(Oliusala[[#This Row],[postnumer]],Sveitarfelog[#All],4,FALSE)</f>
        <v>Fljótsdalshreppur,Múlaþing</v>
      </c>
      <c r="E11972" t="str">
        <f>VLOOKUP(Oliusala[[#This Row],[postnumer]],Sveitarfelog[#All],5,FALSE)</f>
        <v>Austurland</v>
      </c>
      <c r="F11972" t="s">
        <v>24</v>
      </c>
      <c r="G11972" t="s">
        <v>24</v>
      </c>
      <c r="H11972" s="1" t="s">
        <v>58</v>
      </c>
      <c r="I11972" s="1">
        <v>147010</v>
      </c>
      <c r="J11972" s="2">
        <f>VLOOKUP(Oliusala[[#This Row],[tegund]],Tegundir!$B$2:$D$19,3,FALSE)*Oliusala[[#This Row],[magn]]/1000</f>
        <v>127.16364999999999</v>
      </c>
      <c r="K11972">
        <v>2019</v>
      </c>
      <c r="L11972" t="s">
        <v>18</v>
      </c>
      <c r="M11972" s="144" t="s">
        <v>59</v>
      </c>
    </row>
    <row r="11973" spans="1:13" x14ac:dyDescent="0.2">
      <c r="A11973" t="s">
        <v>69</v>
      </c>
      <c r="B11973" s="144" t="s">
        <v>155</v>
      </c>
      <c r="C11973">
        <v>701</v>
      </c>
      <c r="D11973" t="str">
        <f>VLOOKUP(Oliusala[[#This Row],[postnumer]],Sveitarfelog[#All],4,FALSE)</f>
        <v>Fljótsdalshreppur,Múlaþing</v>
      </c>
      <c r="E11973" t="str">
        <f>VLOOKUP(Oliusala[[#This Row],[postnumer]],Sveitarfelog[#All],5,FALSE)</f>
        <v>Austurland</v>
      </c>
      <c r="F11973" t="s">
        <v>25</v>
      </c>
      <c r="G11973" t="s">
        <v>24</v>
      </c>
      <c r="H11973" s="1" t="s">
        <v>60</v>
      </c>
      <c r="I11973" s="1">
        <v>3383</v>
      </c>
      <c r="J11973" s="2">
        <f>VLOOKUP(Oliusala[[#This Row],[tegund]],Tegundir!$B$2:$D$19,3,FALSE)*Oliusala[[#This Row],[magn]]/1000</f>
        <v>2.9262950000000001</v>
      </c>
      <c r="K11973">
        <v>2019</v>
      </c>
      <c r="L11973" t="s">
        <v>1955</v>
      </c>
      <c r="M11973" s="144" t="s">
        <v>59</v>
      </c>
    </row>
    <row r="11974" spans="1:13" x14ac:dyDescent="0.2">
      <c r="A11974" t="s">
        <v>158</v>
      </c>
      <c r="B11974" s="144" t="s">
        <v>156</v>
      </c>
      <c r="C11974">
        <v>701</v>
      </c>
      <c r="D11974" t="str">
        <f>VLOOKUP(Oliusala[[#This Row],[postnumer]],Sveitarfelog[#All],4,FALSE)</f>
        <v>Fljótsdalshreppur,Múlaþing</v>
      </c>
      <c r="E11974" t="str">
        <f>VLOOKUP(Oliusala[[#This Row],[postnumer]],Sveitarfelog[#All],5,FALSE)</f>
        <v>Austurland</v>
      </c>
      <c r="F11974" t="s">
        <v>25</v>
      </c>
      <c r="G11974" t="s">
        <v>24</v>
      </c>
      <c r="H11974" s="1" t="s">
        <v>60</v>
      </c>
      <c r="I11974" s="1">
        <v>5676</v>
      </c>
      <c r="J11974" s="2">
        <f>VLOOKUP(Oliusala[[#This Row],[tegund]],Tegundir!$B$2:$D$19,3,FALSE)*Oliusala[[#This Row],[magn]]/1000</f>
        <v>4.9097400000000002</v>
      </c>
      <c r="K11974">
        <v>2019</v>
      </c>
      <c r="L11974" t="s">
        <v>1955</v>
      </c>
      <c r="M11974" s="144" t="s">
        <v>59</v>
      </c>
    </row>
    <row r="11975" spans="1:13" x14ac:dyDescent="0.2">
      <c r="A11975" t="s">
        <v>66</v>
      </c>
      <c r="B11975" s="144" t="s">
        <v>157</v>
      </c>
      <c r="C11975">
        <v>701</v>
      </c>
      <c r="D11975" t="str">
        <f>VLOOKUP(Oliusala[[#This Row],[postnumer]],Sveitarfelog[#All],4,FALSE)</f>
        <v>Fljótsdalshreppur,Múlaþing</v>
      </c>
      <c r="E11975" t="str">
        <f>VLOOKUP(Oliusala[[#This Row],[postnumer]],Sveitarfelog[#All],5,FALSE)</f>
        <v>Austurland</v>
      </c>
      <c r="F11975" t="s">
        <v>25</v>
      </c>
      <c r="G11975" t="s">
        <v>24</v>
      </c>
      <c r="H11975" t="s">
        <v>60</v>
      </c>
      <c r="I11975" s="1">
        <v>2559</v>
      </c>
      <c r="J11975" s="2">
        <f>VLOOKUP(Oliusala[[#This Row],[tegund]],Tegundir!$B$2:$D$19,3,FALSE)*Oliusala[[#This Row],[magn]]/1000</f>
        <v>2.2135349999999998</v>
      </c>
      <c r="K11975">
        <v>2019</v>
      </c>
      <c r="L11975" t="s">
        <v>1955</v>
      </c>
      <c r="M11975" s="144" t="s">
        <v>59</v>
      </c>
    </row>
    <row r="11976" spans="1:13" x14ac:dyDescent="0.2">
      <c r="A11976" t="s">
        <v>66</v>
      </c>
      <c r="B11976" s="144" t="s">
        <v>156</v>
      </c>
      <c r="C11976">
        <v>701</v>
      </c>
      <c r="D11976" t="str">
        <f>VLOOKUP(Oliusala[[#This Row],[postnumer]],Sveitarfelog[#All],4,FALSE)</f>
        <v>Fljótsdalshreppur,Múlaþing</v>
      </c>
      <c r="E11976" t="str">
        <f>VLOOKUP(Oliusala[[#This Row],[postnumer]],Sveitarfelog[#All],5,FALSE)</f>
        <v>Austurland</v>
      </c>
      <c r="F11976" t="s">
        <v>25</v>
      </c>
      <c r="G11976" t="s">
        <v>24</v>
      </c>
      <c r="H11976" s="1" t="s">
        <v>60</v>
      </c>
      <c r="I11976" s="1">
        <v>23192</v>
      </c>
      <c r="J11976" s="2">
        <f>VLOOKUP(Oliusala[[#This Row],[tegund]],Tegundir!$B$2:$D$19,3,FALSE)*Oliusala[[#This Row],[magn]]/1000</f>
        <v>20.061079999999997</v>
      </c>
      <c r="K11976">
        <v>2019</v>
      </c>
      <c r="L11976" t="s">
        <v>1955</v>
      </c>
      <c r="M11976" s="144" t="s">
        <v>59</v>
      </c>
    </row>
    <row r="11977" spans="1:13" x14ac:dyDescent="0.2">
      <c r="A11977" t="s">
        <v>66</v>
      </c>
      <c r="B11977" s="144" t="s">
        <v>155</v>
      </c>
      <c r="C11977">
        <v>701</v>
      </c>
      <c r="D11977" t="str">
        <f>VLOOKUP(Oliusala[[#This Row],[postnumer]],Sveitarfelog[#All],4,FALSE)</f>
        <v>Fljótsdalshreppur,Múlaþing</v>
      </c>
      <c r="E11977" t="str">
        <f>VLOOKUP(Oliusala[[#This Row],[postnumer]],Sveitarfelog[#All],5,FALSE)</f>
        <v>Austurland</v>
      </c>
      <c r="F11977" t="s">
        <v>25</v>
      </c>
      <c r="G11977" t="s">
        <v>24</v>
      </c>
      <c r="H11977" s="1" t="s">
        <v>60</v>
      </c>
      <c r="I11977" s="1">
        <v>7261</v>
      </c>
      <c r="J11977" s="2">
        <f>VLOOKUP(Oliusala[[#This Row],[tegund]],Tegundir!$B$2:$D$19,3,FALSE)*Oliusala[[#This Row],[magn]]/1000</f>
        <v>6.2807650000000006</v>
      </c>
      <c r="K11977">
        <v>2019</v>
      </c>
      <c r="L11977" t="s">
        <v>1955</v>
      </c>
      <c r="M11977" s="144" t="s">
        <v>59</v>
      </c>
    </row>
    <row r="11978" spans="1:13" x14ac:dyDescent="0.2">
      <c r="A11978" t="s">
        <v>57</v>
      </c>
      <c r="B11978" s="144" t="s">
        <v>157</v>
      </c>
      <c r="C11978">
        <v>701</v>
      </c>
      <c r="D11978" t="str">
        <f>VLOOKUP(Oliusala[[#This Row],[postnumer]],Sveitarfelog[#All],4,FALSE)</f>
        <v>Fljótsdalshreppur,Múlaþing</v>
      </c>
      <c r="E11978" t="str">
        <f>VLOOKUP(Oliusala[[#This Row],[postnumer]],Sveitarfelog[#All],5,FALSE)</f>
        <v>Austurland</v>
      </c>
      <c r="F11978" t="s">
        <v>25</v>
      </c>
      <c r="G11978" t="s">
        <v>24</v>
      </c>
      <c r="H11978" t="s">
        <v>60</v>
      </c>
      <c r="I11978" s="1">
        <v>49693</v>
      </c>
      <c r="J11978" s="2">
        <f>VLOOKUP(Oliusala[[#This Row],[tegund]],Tegundir!$B$2:$D$19,3,FALSE)*Oliusala[[#This Row],[magn]]/1000</f>
        <v>42.984445000000001</v>
      </c>
      <c r="K11978">
        <v>2019</v>
      </c>
      <c r="L11978" t="s">
        <v>1955</v>
      </c>
      <c r="M11978" s="144" t="s">
        <v>59</v>
      </c>
    </row>
    <row r="11979" spans="1:13" x14ac:dyDescent="0.2">
      <c r="A11979" t="s">
        <v>57</v>
      </c>
      <c r="B11979" s="144" t="s">
        <v>156</v>
      </c>
      <c r="C11979">
        <v>701</v>
      </c>
      <c r="D11979" t="str">
        <f>VLOOKUP(Oliusala[[#This Row],[postnumer]],Sveitarfelog[#All],4,FALSE)</f>
        <v>Fljótsdalshreppur,Múlaþing</v>
      </c>
      <c r="E11979" t="str">
        <f>VLOOKUP(Oliusala[[#This Row],[postnumer]],Sveitarfelog[#All],5,FALSE)</f>
        <v>Austurland</v>
      </c>
      <c r="F11979" t="s">
        <v>25</v>
      </c>
      <c r="G11979" t="s">
        <v>24</v>
      </c>
      <c r="H11979" s="1" t="s">
        <v>60</v>
      </c>
      <c r="I11979" s="1">
        <v>127694</v>
      </c>
      <c r="J11979" s="2">
        <f>VLOOKUP(Oliusala[[#This Row],[tegund]],Tegundir!$B$2:$D$19,3,FALSE)*Oliusala[[#This Row],[magn]]/1000</f>
        <v>110.45531</v>
      </c>
      <c r="K11979">
        <v>2019</v>
      </c>
      <c r="L11979" t="s">
        <v>1955</v>
      </c>
      <c r="M11979" s="144" t="s">
        <v>59</v>
      </c>
    </row>
    <row r="11980" spans="1:13" x14ac:dyDescent="0.2">
      <c r="A11980" t="s">
        <v>57</v>
      </c>
      <c r="B11980" s="144" t="s">
        <v>155</v>
      </c>
      <c r="C11980">
        <v>701</v>
      </c>
      <c r="D11980" t="str">
        <f>VLOOKUP(Oliusala[[#This Row],[postnumer]],Sveitarfelog[#All],4,FALSE)</f>
        <v>Fljótsdalshreppur,Múlaþing</v>
      </c>
      <c r="E11980" t="str">
        <f>VLOOKUP(Oliusala[[#This Row],[postnumer]],Sveitarfelog[#All],5,FALSE)</f>
        <v>Austurland</v>
      </c>
      <c r="F11980" t="s">
        <v>25</v>
      </c>
      <c r="G11980" t="s">
        <v>24</v>
      </c>
      <c r="H11980" s="1" t="s">
        <v>60</v>
      </c>
      <c r="I11980" s="1">
        <v>26911</v>
      </c>
      <c r="J11980" s="2">
        <f>VLOOKUP(Oliusala[[#This Row],[tegund]],Tegundir!$B$2:$D$19,3,FALSE)*Oliusala[[#This Row],[magn]]/1000</f>
        <v>23.278015</v>
      </c>
      <c r="K11980">
        <v>2019</v>
      </c>
      <c r="L11980" t="s">
        <v>1955</v>
      </c>
      <c r="M11980" s="144" t="s">
        <v>59</v>
      </c>
    </row>
    <row r="11981" spans="1:13" x14ac:dyDescent="0.2">
      <c r="A11981" t="s">
        <v>63</v>
      </c>
      <c r="B11981" s="144" t="s">
        <v>154</v>
      </c>
      <c r="C11981">
        <v>701</v>
      </c>
      <c r="D11981" t="str">
        <f>VLOOKUP(Oliusala[[#This Row],[postnumer]],Sveitarfelog[#All],4,FALSE)</f>
        <v>Fljótsdalshreppur,Múlaþing</v>
      </c>
      <c r="E11981" t="str">
        <f>VLOOKUP(Oliusala[[#This Row],[postnumer]],Sveitarfelog[#All],5,FALSE)</f>
        <v>Austurland</v>
      </c>
      <c r="F11981" t="s">
        <v>25</v>
      </c>
      <c r="G11981" t="s">
        <v>24</v>
      </c>
      <c r="H11981" s="1" t="s">
        <v>58</v>
      </c>
      <c r="I11981" s="1">
        <v>39182</v>
      </c>
      <c r="J11981" s="2">
        <f>VLOOKUP(Oliusala[[#This Row],[tegund]],Tegundir!$B$2:$D$19,3,FALSE)*Oliusala[[#This Row],[magn]]/1000</f>
        <v>33.892429999999997</v>
      </c>
      <c r="K11981">
        <v>2019</v>
      </c>
      <c r="L11981" t="s">
        <v>1955</v>
      </c>
      <c r="M11981" s="144" t="s">
        <v>59</v>
      </c>
    </row>
    <row r="11982" spans="1:13" x14ac:dyDescent="0.2">
      <c r="A11982" t="s">
        <v>66</v>
      </c>
      <c r="B11982" s="144" t="s">
        <v>159</v>
      </c>
      <c r="C11982">
        <v>701</v>
      </c>
      <c r="D11982" t="str">
        <f>VLOOKUP(Oliusala[[#This Row],[postnumer]],Sveitarfelog[#All],4,FALSE)</f>
        <v>Fljótsdalshreppur,Múlaþing</v>
      </c>
      <c r="E11982" t="str">
        <f>VLOOKUP(Oliusala[[#This Row],[postnumer]],Sveitarfelog[#All],5,FALSE)</f>
        <v>Austurland</v>
      </c>
      <c r="F11982" t="s">
        <v>24</v>
      </c>
      <c r="G11982" t="s">
        <v>24</v>
      </c>
      <c r="H11982" s="1" t="s">
        <v>60</v>
      </c>
      <c r="I11982" s="1">
        <v>15304</v>
      </c>
      <c r="J11982" s="2">
        <f>VLOOKUP(Oliusala[[#This Row],[tegund]],Tegundir!$B$2:$D$19,3,FALSE)*Oliusala[[#This Row],[magn]]/1000</f>
        <v>13.237959999999999</v>
      </c>
      <c r="K11982">
        <v>2019</v>
      </c>
      <c r="L11982" t="s">
        <v>18</v>
      </c>
      <c r="M11982" s="144" t="s">
        <v>59</v>
      </c>
    </row>
    <row r="11983" spans="1:13" x14ac:dyDescent="0.2">
      <c r="A11983" t="s">
        <v>57</v>
      </c>
      <c r="B11983" s="144" t="s">
        <v>159</v>
      </c>
      <c r="C11983">
        <v>701</v>
      </c>
      <c r="D11983" t="str">
        <f>VLOOKUP(Oliusala[[#This Row],[postnumer]],Sveitarfelog[#All],4,FALSE)</f>
        <v>Fljótsdalshreppur,Múlaþing</v>
      </c>
      <c r="E11983" t="str">
        <f>VLOOKUP(Oliusala[[#This Row],[postnumer]],Sveitarfelog[#All],5,FALSE)</f>
        <v>Austurland</v>
      </c>
      <c r="F11983" t="s">
        <v>24</v>
      </c>
      <c r="G11983" t="s">
        <v>24</v>
      </c>
      <c r="H11983" s="1" t="s">
        <v>58</v>
      </c>
      <c r="I11983" s="1">
        <v>1853</v>
      </c>
      <c r="J11983" s="2">
        <f>VLOOKUP(Oliusala[[#This Row],[tegund]],Tegundir!$B$2:$D$19,3,FALSE)*Oliusala[[#This Row],[magn]]/1000</f>
        <v>1.6028450000000001</v>
      </c>
      <c r="K11983">
        <v>2019</v>
      </c>
      <c r="L11983" t="s">
        <v>18</v>
      </c>
      <c r="M11983" s="144" t="s">
        <v>59</v>
      </c>
    </row>
    <row r="11984" spans="1:13" x14ac:dyDescent="0.2">
      <c r="A11984" t="s">
        <v>57</v>
      </c>
      <c r="B11984" s="144" t="s">
        <v>159</v>
      </c>
      <c r="C11984">
        <v>701</v>
      </c>
      <c r="D11984" t="str">
        <f>VLOOKUP(Oliusala[[#This Row],[postnumer]],Sveitarfelog[#All],4,FALSE)</f>
        <v>Fljótsdalshreppur,Múlaþing</v>
      </c>
      <c r="E11984" t="str">
        <f>VLOOKUP(Oliusala[[#This Row],[postnumer]],Sveitarfelog[#All],5,FALSE)</f>
        <v>Austurland</v>
      </c>
      <c r="F11984" t="s">
        <v>24</v>
      </c>
      <c r="G11984" t="s">
        <v>24</v>
      </c>
      <c r="H11984" s="1" t="s">
        <v>60</v>
      </c>
      <c r="I11984" s="1">
        <v>15989</v>
      </c>
      <c r="J11984" s="2">
        <f>VLOOKUP(Oliusala[[#This Row],[tegund]],Tegundir!$B$2:$D$19,3,FALSE)*Oliusala[[#This Row],[magn]]/1000</f>
        <v>13.830485000000001</v>
      </c>
      <c r="K11984">
        <v>2019</v>
      </c>
      <c r="L11984" t="s">
        <v>18</v>
      </c>
      <c r="M11984" s="144" t="s">
        <v>59</v>
      </c>
    </row>
    <row r="11985" spans="1:15" x14ac:dyDescent="0.2">
      <c r="A11985" t="s">
        <v>63</v>
      </c>
      <c r="B11985" s="144" t="s">
        <v>159</v>
      </c>
      <c r="C11985">
        <v>701</v>
      </c>
      <c r="D11985" t="str">
        <f>VLOOKUP(Oliusala[[#This Row],[postnumer]],Sveitarfelog[#All],4,FALSE)</f>
        <v>Fljótsdalshreppur,Múlaþing</v>
      </c>
      <c r="E11985" t="str">
        <f>VLOOKUP(Oliusala[[#This Row],[postnumer]],Sveitarfelog[#All],5,FALSE)</f>
        <v>Austurland</v>
      </c>
      <c r="F11985" t="s">
        <v>24</v>
      </c>
      <c r="G11985" t="s">
        <v>24</v>
      </c>
      <c r="H11985" t="s">
        <v>58</v>
      </c>
      <c r="I11985" s="1">
        <v>61167</v>
      </c>
      <c r="J11985" s="2">
        <f>VLOOKUP(Oliusala[[#This Row],[tegund]],Tegundir!$B$2:$D$19,3,FALSE)*Oliusala[[#This Row],[magn]]/1000</f>
        <v>52.909455000000001</v>
      </c>
      <c r="K11985">
        <v>2019</v>
      </c>
      <c r="L11985" t="s">
        <v>18</v>
      </c>
      <c r="M11985" s="144" t="s">
        <v>59</v>
      </c>
    </row>
    <row r="11986" spans="1:15" x14ac:dyDescent="0.2">
      <c r="A11986" t="s">
        <v>69</v>
      </c>
      <c r="B11986" s="144" t="s">
        <v>159</v>
      </c>
      <c r="C11986">
        <v>701</v>
      </c>
      <c r="D11986" t="str">
        <f>VLOOKUP(Oliusala[[#This Row],[postnumer]],Sveitarfelog[#All],4,FALSE)</f>
        <v>Fljótsdalshreppur,Múlaþing</v>
      </c>
      <c r="E11986" t="str">
        <f>VLOOKUP(Oliusala[[#This Row],[postnumer]],Sveitarfelog[#All],5,FALSE)</f>
        <v>Austurland</v>
      </c>
      <c r="F11986" t="s">
        <v>25</v>
      </c>
      <c r="G11986" t="s">
        <v>24</v>
      </c>
      <c r="H11986" s="1" t="s">
        <v>60</v>
      </c>
      <c r="I11986" s="1">
        <v>33205</v>
      </c>
      <c r="J11986" s="2">
        <f>VLOOKUP(Oliusala[[#This Row],[tegund]],Tegundir!$B$2:$D$19,3,FALSE)*Oliusala[[#This Row],[magn]]/1000</f>
        <v>28.722325000000001</v>
      </c>
      <c r="K11986">
        <v>2019</v>
      </c>
      <c r="L11986" t="s">
        <v>1955</v>
      </c>
      <c r="M11986" s="144" t="s">
        <v>59</v>
      </c>
    </row>
    <row r="11987" spans="1:15" x14ac:dyDescent="0.2">
      <c r="A11987" t="s">
        <v>66</v>
      </c>
      <c r="B11987" s="144" t="s">
        <v>159</v>
      </c>
      <c r="C11987">
        <v>701</v>
      </c>
      <c r="D11987" t="str">
        <f>VLOOKUP(Oliusala[[#This Row],[postnumer]],Sveitarfelog[#All],4,FALSE)</f>
        <v>Fljótsdalshreppur,Múlaþing</v>
      </c>
      <c r="E11987" t="str">
        <f>VLOOKUP(Oliusala[[#This Row],[postnumer]],Sveitarfelog[#All],5,FALSE)</f>
        <v>Austurland</v>
      </c>
      <c r="F11987" t="s">
        <v>25</v>
      </c>
      <c r="G11987" t="s">
        <v>24</v>
      </c>
      <c r="H11987" s="1" t="s">
        <v>60</v>
      </c>
      <c r="I11987" s="1">
        <v>25059</v>
      </c>
      <c r="J11987" s="2">
        <f>VLOOKUP(Oliusala[[#This Row],[tegund]],Tegundir!$B$2:$D$19,3,FALSE)*Oliusala[[#This Row],[magn]]/1000</f>
        <v>21.676034999999999</v>
      </c>
      <c r="K11987">
        <v>2019</v>
      </c>
      <c r="L11987" t="s">
        <v>1955</v>
      </c>
      <c r="M11987" s="144" t="s">
        <v>59</v>
      </c>
    </row>
    <row r="11988" spans="1:15" x14ac:dyDescent="0.2">
      <c r="A11988" t="s">
        <v>57</v>
      </c>
      <c r="B11988" s="144" t="s">
        <v>159</v>
      </c>
      <c r="C11988">
        <v>701</v>
      </c>
      <c r="D11988" t="str">
        <f>VLOOKUP(Oliusala[[#This Row],[postnumer]],Sveitarfelog[#All],4,FALSE)</f>
        <v>Fljótsdalshreppur,Múlaþing</v>
      </c>
      <c r="E11988" t="str">
        <f>VLOOKUP(Oliusala[[#This Row],[postnumer]],Sveitarfelog[#All],5,FALSE)</f>
        <v>Austurland</v>
      </c>
      <c r="F11988" t="s">
        <v>25</v>
      </c>
      <c r="G11988" t="s">
        <v>24</v>
      </c>
      <c r="H11988" s="1" t="s">
        <v>60</v>
      </c>
      <c r="I11988" s="1">
        <v>60465</v>
      </c>
      <c r="J11988" s="2">
        <f>VLOOKUP(Oliusala[[#This Row],[tegund]],Tegundir!$B$2:$D$19,3,FALSE)*Oliusala[[#This Row],[magn]]/1000</f>
        <v>52.302225</v>
      </c>
      <c r="K11988">
        <v>2019</v>
      </c>
      <c r="L11988" t="s">
        <v>1955</v>
      </c>
      <c r="M11988" s="144" t="s">
        <v>59</v>
      </c>
    </row>
    <row r="11989" spans="1:15" x14ac:dyDescent="0.2">
      <c r="A11989" t="s">
        <v>69</v>
      </c>
      <c r="B11989" s="144" t="s">
        <v>160</v>
      </c>
      <c r="C11989">
        <v>710</v>
      </c>
      <c r="D11989" t="str">
        <f>VLOOKUP(Oliusala[[#This Row],[postnumer]],Sveitarfelog[#All],4,FALSE)</f>
        <v>Fljótsdalshreppur,Múlaþing</v>
      </c>
      <c r="E11989" t="str">
        <f>VLOOKUP(Oliusala[[#This Row],[postnumer]],Sveitarfelog[#All],5,FALSE)</f>
        <v>Austurland</v>
      </c>
      <c r="F11989" t="s">
        <v>24</v>
      </c>
      <c r="G11989" t="s">
        <v>24</v>
      </c>
      <c r="H11989" s="1" t="s">
        <v>60</v>
      </c>
      <c r="I11989" s="1">
        <v>7194</v>
      </c>
      <c r="J11989" s="2">
        <f>VLOOKUP(Oliusala[[#This Row],[tegund]],Tegundir!$B$2:$D$19,3,FALSE)*Oliusala[[#This Row],[magn]]/1000</f>
        <v>6.2228099999999991</v>
      </c>
      <c r="K11989">
        <v>2019</v>
      </c>
      <c r="L11989" t="s">
        <v>18</v>
      </c>
      <c r="M11989" s="144" t="s">
        <v>59</v>
      </c>
    </row>
    <row r="11990" spans="1:15" x14ac:dyDescent="0.2">
      <c r="A11990" t="s">
        <v>69</v>
      </c>
      <c r="B11990" s="144" t="s">
        <v>160</v>
      </c>
      <c r="C11990">
        <v>710</v>
      </c>
      <c r="D11990" t="str">
        <f>VLOOKUP(Oliusala[[#This Row],[postnumer]],Sveitarfelog[#All],4,FALSE)</f>
        <v>Fljótsdalshreppur,Múlaþing</v>
      </c>
      <c r="E11990" t="str">
        <f>VLOOKUP(Oliusala[[#This Row],[postnumer]],Sveitarfelog[#All],5,FALSE)</f>
        <v>Austurland</v>
      </c>
      <c r="F11990" t="s">
        <v>30</v>
      </c>
      <c r="G11990" t="s">
        <v>24</v>
      </c>
      <c r="H11990" s="1" t="s">
        <v>60</v>
      </c>
      <c r="I11990" s="1">
        <v>15381</v>
      </c>
      <c r="J11990" s="2">
        <f>VLOOKUP(Oliusala[[#This Row],[tegund]],Tegundir!$B$2:$D$19,3,FALSE)*Oliusala[[#This Row],[magn]]/1000</f>
        <v>13.304565</v>
      </c>
      <c r="K11990">
        <v>2019</v>
      </c>
      <c r="L11990" t="s">
        <v>19</v>
      </c>
      <c r="M11990" s="144" t="s">
        <v>59</v>
      </c>
      <c r="O11990" s="144" t="s">
        <v>1998</v>
      </c>
    </row>
    <row r="11991" spans="1:15" x14ac:dyDescent="0.2">
      <c r="A11991" t="s">
        <v>66</v>
      </c>
      <c r="B11991" s="144" t="s">
        <v>160</v>
      </c>
      <c r="C11991">
        <v>710</v>
      </c>
      <c r="D11991" t="str">
        <f>VLOOKUP(Oliusala[[#This Row],[postnumer]],Sveitarfelog[#All],4,FALSE)</f>
        <v>Fljótsdalshreppur,Múlaþing</v>
      </c>
      <c r="E11991" t="str">
        <f>VLOOKUP(Oliusala[[#This Row],[postnumer]],Sveitarfelog[#All],5,FALSE)</f>
        <v>Austurland</v>
      </c>
      <c r="F11991" t="s">
        <v>29</v>
      </c>
      <c r="G11991" t="s">
        <v>24</v>
      </c>
      <c r="H11991" s="1" t="s">
        <v>60</v>
      </c>
      <c r="I11991" s="1">
        <v>1976965</v>
      </c>
      <c r="J11991" s="2">
        <f>VLOOKUP(Oliusala[[#This Row],[tegund]],Tegundir!$B$2:$D$19,3,FALSE)*Oliusala[[#This Row],[magn]]/1000</f>
        <v>1710.0747250000002</v>
      </c>
      <c r="K11991">
        <v>2019</v>
      </c>
      <c r="L11991" t="s">
        <v>19</v>
      </c>
      <c r="M11991" s="144" t="s">
        <v>59</v>
      </c>
      <c r="O11991" s="144" t="s">
        <v>1998</v>
      </c>
    </row>
    <row r="11992" spans="1:15" x14ac:dyDescent="0.2">
      <c r="A11992" t="s">
        <v>160</v>
      </c>
      <c r="B11992" s="144" t="s">
        <v>160</v>
      </c>
      <c r="C11992">
        <v>710</v>
      </c>
      <c r="D11992" t="str">
        <f>VLOOKUP(Oliusala[[#This Row],[postnumer]],Sveitarfelog[#All],4,FALSE)</f>
        <v>Fljótsdalshreppur,Múlaþing</v>
      </c>
      <c r="E11992" t="str">
        <f>VLOOKUP(Oliusala[[#This Row],[postnumer]],Sveitarfelog[#All],5,FALSE)</f>
        <v>Austurland</v>
      </c>
      <c r="F11992" t="s">
        <v>29</v>
      </c>
      <c r="G11992" t="s">
        <v>24</v>
      </c>
      <c r="H11992" t="s">
        <v>58</v>
      </c>
      <c r="I11992" s="1">
        <v>193499</v>
      </c>
      <c r="J11992" s="2">
        <f>VLOOKUP(Oliusala[[#This Row],[tegund]],Tegundir!$B$2:$D$19,3,FALSE)*Oliusala[[#This Row],[magn]]/1000</f>
        <v>167.37663500000002</v>
      </c>
      <c r="K11992">
        <v>2019</v>
      </c>
      <c r="L11992" t="s">
        <v>19</v>
      </c>
      <c r="M11992" s="144" t="s">
        <v>59</v>
      </c>
      <c r="O11992" s="144" t="s">
        <v>1998</v>
      </c>
    </row>
    <row r="11993" spans="1:15" x14ac:dyDescent="0.2">
      <c r="A11993" t="s">
        <v>63</v>
      </c>
      <c r="B11993" s="144" t="s">
        <v>160</v>
      </c>
      <c r="C11993">
        <v>710</v>
      </c>
      <c r="D11993" t="str">
        <f>VLOOKUP(Oliusala[[#This Row],[postnumer]],Sveitarfelog[#All],4,FALSE)</f>
        <v>Fljótsdalshreppur,Múlaþing</v>
      </c>
      <c r="E11993" t="str">
        <f>VLOOKUP(Oliusala[[#This Row],[postnumer]],Sveitarfelog[#All],5,FALSE)</f>
        <v>Austurland</v>
      </c>
      <c r="F11993" t="s">
        <v>24</v>
      </c>
      <c r="G11993" t="s">
        <v>24</v>
      </c>
      <c r="H11993" s="1" t="s">
        <v>58</v>
      </c>
      <c r="I11993" s="1">
        <v>209875</v>
      </c>
      <c r="J11993" s="2">
        <f>VLOOKUP(Oliusala[[#This Row],[tegund]],Tegundir!$B$2:$D$19,3,FALSE)*Oliusala[[#This Row],[magn]]/1000</f>
        <v>181.541875</v>
      </c>
      <c r="K11993">
        <v>2019</v>
      </c>
      <c r="L11993" t="s">
        <v>18</v>
      </c>
      <c r="M11993" s="144" t="s">
        <v>59</v>
      </c>
    </row>
    <row r="11994" spans="1:15" x14ac:dyDescent="0.2">
      <c r="A11994" t="s">
        <v>69</v>
      </c>
      <c r="B11994" s="144" t="s">
        <v>160</v>
      </c>
      <c r="C11994">
        <v>710</v>
      </c>
      <c r="D11994" t="str">
        <f>VLOOKUP(Oliusala[[#This Row],[postnumer]],Sveitarfelog[#All],4,FALSE)</f>
        <v>Fljótsdalshreppur,Múlaþing</v>
      </c>
      <c r="E11994" t="str">
        <f>VLOOKUP(Oliusala[[#This Row],[postnumer]],Sveitarfelog[#All],5,FALSE)</f>
        <v>Austurland</v>
      </c>
      <c r="F11994" t="s">
        <v>25</v>
      </c>
      <c r="G11994" t="s">
        <v>24</v>
      </c>
      <c r="H11994" s="1" t="s">
        <v>60</v>
      </c>
      <c r="I11994" s="1">
        <v>19812</v>
      </c>
      <c r="J11994" s="2">
        <f>VLOOKUP(Oliusala[[#This Row],[tegund]],Tegundir!$B$2:$D$19,3,FALSE)*Oliusala[[#This Row],[magn]]/1000</f>
        <v>17.13738</v>
      </c>
      <c r="K11994">
        <v>2019</v>
      </c>
      <c r="L11994" t="s">
        <v>19</v>
      </c>
      <c r="M11994" s="144" t="s">
        <v>59</v>
      </c>
      <c r="O11994" s="144" t="s">
        <v>1997</v>
      </c>
    </row>
    <row r="11995" spans="1:15" x14ac:dyDescent="0.2">
      <c r="A11995" t="s">
        <v>66</v>
      </c>
      <c r="B11995" s="144" t="s">
        <v>160</v>
      </c>
      <c r="C11995">
        <v>710</v>
      </c>
      <c r="D11995" t="str">
        <f>VLOOKUP(Oliusala[[#This Row],[postnumer]],Sveitarfelog[#All],4,FALSE)</f>
        <v>Fljótsdalshreppur,Múlaþing</v>
      </c>
      <c r="E11995" t="str">
        <f>VLOOKUP(Oliusala[[#This Row],[postnumer]],Sveitarfelog[#All],5,FALSE)</f>
        <v>Austurland</v>
      </c>
      <c r="F11995" t="s">
        <v>25</v>
      </c>
      <c r="G11995" t="s">
        <v>24</v>
      </c>
      <c r="H11995" s="1" t="s">
        <v>60</v>
      </c>
      <c r="I11995" s="1">
        <v>12655</v>
      </c>
      <c r="J11995" s="2">
        <f>VLOOKUP(Oliusala[[#This Row],[tegund]],Tegundir!$B$2:$D$19,3,FALSE)*Oliusala[[#This Row],[magn]]/1000</f>
        <v>10.946575000000001</v>
      </c>
      <c r="K11995">
        <v>2019</v>
      </c>
      <c r="L11995" t="s">
        <v>19</v>
      </c>
      <c r="M11995" s="144" t="s">
        <v>59</v>
      </c>
      <c r="O11995" s="144" t="s">
        <v>1997</v>
      </c>
    </row>
    <row r="11996" spans="1:15" x14ac:dyDescent="0.2">
      <c r="A11996" t="s">
        <v>160</v>
      </c>
      <c r="B11996" s="144" t="s">
        <v>160</v>
      </c>
      <c r="C11996">
        <v>710</v>
      </c>
      <c r="D11996" t="str">
        <f>VLOOKUP(Oliusala[[#This Row],[postnumer]],Sveitarfelog[#All],4,FALSE)</f>
        <v>Fljótsdalshreppur,Múlaþing</v>
      </c>
      <c r="E11996" t="str">
        <f>VLOOKUP(Oliusala[[#This Row],[postnumer]],Sveitarfelog[#All],5,FALSE)</f>
        <v>Austurland</v>
      </c>
      <c r="F11996" t="s">
        <v>25</v>
      </c>
      <c r="G11996" t="s">
        <v>24</v>
      </c>
      <c r="H11996" t="s">
        <v>58</v>
      </c>
      <c r="I11996" s="1">
        <v>85147</v>
      </c>
      <c r="J11996" s="2">
        <f>VLOOKUP(Oliusala[[#This Row],[tegund]],Tegundir!$B$2:$D$19,3,FALSE)*Oliusala[[#This Row],[magn]]/1000</f>
        <v>73.652154999999993</v>
      </c>
      <c r="K11996">
        <v>2019</v>
      </c>
      <c r="L11996" t="s">
        <v>19</v>
      </c>
      <c r="M11996" s="144" t="s">
        <v>59</v>
      </c>
      <c r="O11996" s="144" t="s">
        <v>1997</v>
      </c>
    </row>
    <row r="11997" spans="1:15" x14ac:dyDescent="0.2">
      <c r="A11997" t="s">
        <v>57</v>
      </c>
      <c r="B11997" s="144" t="s">
        <v>161</v>
      </c>
      <c r="C11997">
        <v>715</v>
      </c>
      <c r="D11997" t="str">
        <f>VLOOKUP(Oliusala[[#This Row],[postnumer]],Sveitarfelog[#All],4,FALSE)</f>
        <v>Fjarðabyggð</v>
      </c>
      <c r="E11997" t="str">
        <f>VLOOKUP(Oliusala[[#This Row],[postnumer]],Sveitarfelog[#All],5,FALSE)</f>
        <v>Austurland</v>
      </c>
      <c r="F11997" t="s">
        <v>24</v>
      </c>
      <c r="G11997" t="s">
        <v>24</v>
      </c>
      <c r="H11997" t="s">
        <v>58</v>
      </c>
      <c r="I11997" s="1">
        <v>1203</v>
      </c>
      <c r="J11997" s="2">
        <f>VLOOKUP(Oliusala[[#This Row],[tegund]],Tegundir!$B$2:$D$19,3,FALSE)*Oliusala[[#This Row],[magn]]/1000</f>
        <v>1.0405949999999999</v>
      </c>
      <c r="K11997">
        <v>2019</v>
      </c>
      <c r="L11997" t="s">
        <v>18</v>
      </c>
      <c r="M11997" s="144" t="s">
        <v>59</v>
      </c>
    </row>
    <row r="11998" spans="1:15" x14ac:dyDescent="0.2">
      <c r="A11998" t="s">
        <v>57</v>
      </c>
      <c r="B11998" s="144" t="s">
        <v>161</v>
      </c>
      <c r="C11998">
        <v>715</v>
      </c>
      <c r="D11998" t="str">
        <f>VLOOKUP(Oliusala[[#This Row],[postnumer]],Sveitarfelog[#All],4,FALSE)</f>
        <v>Fjarðabyggð</v>
      </c>
      <c r="E11998" t="str">
        <f>VLOOKUP(Oliusala[[#This Row],[postnumer]],Sveitarfelog[#All],5,FALSE)</f>
        <v>Austurland</v>
      </c>
      <c r="F11998" t="s">
        <v>24</v>
      </c>
      <c r="G11998" t="s">
        <v>24</v>
      </c>
      <c r="H11998" t="s">
        <v>60</v>
      </c>
      <c r="I11998" s="1">
        <v>10461</v>
      </c>
      <c r="J11998" s="2">
        <f>VLOOKUP(Oliusala[[#This Row],[tegund]],Tegundir!$B$2:$D$19,3,FALSE)*Oliusala[[#This Row],[magn]]/1000</f>
        <v>9.0487649999999995</v>
      </c>
      <c r="K11998">
        <v>2019</v>
      </c>
      <c r="L11998" t="s">
        <v>18</v>
      </c>
      <c r="M11998" s="144" t="s">
        <v>59</v>
      </c>
    </row>
    <row r="11999" spans="1:15" x14ac:dyDescent="0.2">
      <c r="A11999" t="s">
        <v>57</v>
      </c>
      <c r="B11999" s="144" t="s">
        <v>161</v>
      </c>
      <c r="C11999">
        <v>715</v>
      </c>
      <c r="D11999" t="str">
        <f>VLOOKUP(Oliusala[[#This Row],[postnumer]],Sveitarfelog[#All],4,FALSE)</f>
        <v>Fjarðabyggð</v>
      </c>
      <c r="E11999" t="str">
        <f>VLOOKUP(Oliusala[[#This Row],[postnumer]],Sveitarfelog[#All],5,FALSE)</f>
        <v>Austurland</v>
      </c>
      <c r="F11999" t="s">
        <v>25</v>
      </c>
      <c r="G11999" t="s">
        <v>24</v>
      </c>
      <c r="H11999" s="1" t="s">
        <v>60</v>
      </c>
      <c r="I11999" s="1">
        <v>14910</v>
      </c>
      <c r="J11999" s="2">
        <f>VLOOKUP(Oliusala[[#This Row],[tegund]],Tegundir!$B$2:$D$19,3,FALSE)*Oliusala[[#This Row],[magn]]/1000</f>
        <v>12.89715</v>
      </c>
      <c r="K11999">
        <v>2019</v>
      </c>
      <c r="L11999" t="s">
        <v>19</v>
      </c>
      <c r="M11999" s="144" t="s">
        <v>59</v>
      </c>
      <c r="O11999" s="144" t="s">
        <v>1997</v>
      </c>
    </row>
    <row r="12000" spans="1:15" x14ac:dyDescent="0.2">
      <c r="A12000" t="s">
        <v>63</v>
      </c>
      <c r="B12000" s="144" t="s">
        <v>162</v>
      </c>
      <c r="C12000">
        <v>720</v>
      </c>
      <c r="D12000" t="str">
        <f>VLOOKUP(Oliusala[[#This Row],[postnumer]],Sveitarfelog[#All],4,FALSE)</f>
        <v>Fljótsdalshreppur,Múlaþing</v>
      </c>
      <c r="E12000" t="str">
        <f>VLOOKUP(Oliusala[[#This Row],[postnumer]],Sveitarfelog[#All],5,FALSE)</f>
        <v>Austurland</v>
      </c>
      <c r="F12000" t="s">
        <v>24</v>
      </c>
      <c r="G12000" t="s">
        <v>24</v>
      </c>
      <c r="H12000" s="1" t="s">
        <v>58</v>
      </c>
      <c r="I12000" s="1">
        <v>112157</v>
      </c>
      <c r="J12000" s="2">
        <f>VLOOKUP(Oliusala[[#This Row],[tegund]],Tegundir!$B$2:$D$19,3,FALSE)*Oliusala[[#This Row],[magn]]/1000</f>
        <v>97.015804999999986</v>
      </c>
      <c r="K12000">
        <v>2019</v>
      </c>
      <c r="L12000" t="s">
        <v>18</v>
      </c>
      <c r="M12000" s="144" t="s">
        <v>59</v>
      </c>
    </row>
    <row r="12001" spans="1:15" x14ac:dyDescent="0.2">
      <c r="A12001" t="s">
        <v>66</v>
      </c>
      <c r="B12001" s="144" t="s">
        <v>162</v>
      </c>
      <c r="C12001">
        <v>720</v>
      </c>
      <c r="D12001" t="str">
        <f>VLOOKUP(Oliusala[[#This Row],[postnumer]],Sveitarfelog[#All],4,FALSE)</f>
        <v>Fljótsdalshreppur,Múlaþing</v>
      </c>
      <c r="E12001" t="str">
        <f>VLOOKUP(Oliusala[[#This Row],[postnumer]],Sveitarfelog[#All],5,FALSE)</f>
        <v>Austurland</v>
      </c>
      <c r="F12001" t="s">
        <v>25</v>
      </c>
      <c r="G12001" t="s">
        <v>24</v>
      </c>
      <c r="H12001" s="1" t="s">
        <v>60</v>
      </c>
      <c r="I12001" s="1">
        <v>9699</v>
      </c>
      <c r="J12001" s="2">
        <f>VLOOKUP(Oliusala[[#This Row],[tegund]],Tegundir!$B$2:$D$19,3,FALSE)*Oliusala[[#This Row],[magn]]/1000</f>
        <v>8.3896350000000002</v>
      </c>
      <c r="K12001">
        <v>2019</v>
      </c>
      <c r="L12001" t="s">
        <v>19</v>
      </c>
      <c r="M12001" s="144" t="s">
        <v>59</v>
      </c>
      <c r="O12001" s="144" t="s">
        <v>1997</v>
      </c>
    </row>
    <row r="12002" spans="1:15" x14ac:dyDescent="0.2">
      <c r="A12002" t="s">
        <v>57</v>
      </c>
      <c r="B12002" s="144" t="s">
        <v>162</v>
      </c>
      <c r="C12002">
        <v>720</v>
      </c>
      <c r="D12002" t="str">
        <f>VLOOKUP(Oliusala[[#This Row],[postnumer]],Sveitarfelog[#All],4,FALSE)</f>
        <v>Fljótsdalshreppur,Múlaþing</v>
      </c>
      <c r="E12002" t="str">
        <f>VLOOKUP(Oliusala[[#This Row],[postnumer]],Sveitarfelog[#All],5,FALSE)</f>
        <v>Austurland</v>
      </c>
      <c r="F12002" t="s">
        <v>25</v>
      </c>
      <c r="G12002" t="s">
        <v>24</v>
      </c>
      <c r="H12002" s="1" t="s">
        <v>60</v>
      </c>
      <c r="I12002" s="1">
        <v>118709</v>
      </c>
      <c r="J12002" s="2">
        <f>VLOOKUP(Oliusala[[#This Row],[tegund]],Tegundir!$B$2:$D$19,3,FALSE)*Oliusala[[#This Row],[magn]]/1000</f>
        <v>102.683285</v>
      </c>
      <c r="K12002">
        <v>2019</v>
      </c>
      <c r="L12002" t="s">
        <v>19</v>
      </c>
      <c r="M12002" s="144" t="s">
        <v>59</v>
      </c>
      <c r="O12002" s="144" t="s">
        <v>1997</v>
      </c>
    </row>
    <row r="12003" spans="1:15" x14ac:dyDescent="0.2">
      <c r="A12003" t="s">
        <v>69</v>
      </c>
      <c r="B12003" s="144" t="s">
        <v>66</v>
      </c>
      <c r="C12003">
        <v>730</v>
      </c>
      <c r="D12003" t="str">
        <f>VLOOKUP(Oliusala[[#This Row],[postnumer]],Sveitarfelog[#All],4,FALSE)</f>
        <v>Fjarðabyggð</v>
      </c>
      <c r="E12003" t="str">
        <f>VLOOKUP(Oliusala[[#This Row],[postnumer]],Sveitarfelog[#All],5,FALSE)</f>
        <v>Austurland</v>
      </c>
      <c r="F12003" t="s">
        <v>29</v>
      </c>
      <c r="G12003" t="s">
        <v>24</v>
      </c>
      <c r="H12003" s="1" t="s">
        <v>60</v>
      </c>
      <c r="I12003" s="1">
        <v>24657</v>
      </c>
      <c r="J12003" s="2">
        <f>VLOOKUP(Oliusala[[#This Row],[tegund]],Tegundir!$B$2:$D$19,3,FALSE)*Oliusala[[#This Row],[magn]]/1000</f>
        <v>21.328305</v>
      </c>
      <c r="K12003">
        <v>2019</v>
      </c>
      <c r="L12003" t="s">
        <v>19</v>
      </c>
      <c r="M12003" s="144" t="s">
        <v>59</v>
      </c>
      <c r="O12003" s="144" t="s">
        <v>1998</v>
      </c>
    </row>
    <row r="12004" spans="1:15" x14ac:dyDescent="0.2">
      <c r="A12004" t="s">
        <v>64</v>
      </c>
      <c r="B12004" s="144" t="s">
        <v>66</v>
      </c>
      <c r="C12004">
        <v>730</v>
      </c>
      <c r="D12004" t="str">
        <f>VLOOKUP(Oliusala[[#This Row],[postnumer]],Sveitarfelog[#All],4,FALSE)</f>
        <v>Fjarðabyggð</v>
      </c>
      <c r="E12004" t="str">
        <f>VLOOKUP(Oliusala[[#This Row],[postnumer]],Sveitarfelog[#All],5,FALSE)</f>
        <v>Austurland</v>
      </c>
      <c r="F12004" t="s">
        <v>24</v>
      </c>
      <c r="G12004" t="s">
        <v>24</v>
      </c>
      <c r="H12004" t="s">
        <v>60</v>
      </c>
      <c r="I12004" s="1">
        <v>742</v>
      </c>
      <c r="J12004" s="2">
        <f>VLOOKUP(Oliusala[[#This Row],[tegund]],Tegundir!$B$2:$D$19,3,FALSE)*Oliusala[[#This Row],[magn]]/1000</f>
        <v>0.64183000000000001</v>
      </c>
      <c r="K12004">
        <v>2019</v>
      </c>
      <c r="L12004" t="s">
        <v>18</v>
      </c>
      <c r="M12004" s="144" t="s">
        <v>59</v>
      </c>
    </row>
    <row r="12005" spans="1:15" x14ac:dyDescent="0.2">
      <c r="A12005" t="s">
        <v>66</v>
      </c>
      <c r="B12005" s="144" t="s">
        <v>66</v>
      </c>
      <c r="C12005">
        <v>730</v>
      </c>
      <c r="D12005" t="str">
        <f>VLOOKUP(Oliusala[[#This Row],[postnumer]],Sveitarfelog[#All],4,FALSE)</f>
        <v>Fjarðabyggð</v>
      </c>
      <c r="E12005" t="str">
        <f>VLOOKUP(Oliusala[[#This Row],[postnumer]],Sveitarfelog[#All],5,FALSE)</f>
        <v>Austurland</v>
      </c>
      <c r="F12005" t="s">
        <v>24</v>
      </c>
      <c r="G12005" t="s">
        <v>24</v>
      </c>
      <c r="H12005" t="s">
        <v>58</v>
      </c>
      <c r="I12005" s="1">
        <v>1662</v>
      </c>
      <c r="J12005" s="2">
        <f>VLOOKUP(Oliusala[[#This Row],[tegund]],Tegundir!$B$2:$D$19,3,FALSE)*Oliusala[[#This Row],[magn]]/1000</f>
        <v>1.43763</v>
      </c>
      <c r="K12005">
        <v>2019</v>
      </c>
      <c r="L12005" t="s">
        <v>18</v>
      </c>
      <c r="M12005" s="144" t="s">
        <v>59</v>
      </c>
    </row>
    <row r="12006" spans="1:15" x14ac:dyDescent="0.2">
      <c r="A12006" t="s">
        <v>66</v>
      </c>
      <c r="B12006" s="144" t="s">
        <v>66</v>
      </c>
      <c r="C12006">
        <v>730</v>
      </c>
      <c r="D12006" t="str">
        <f>VLOOKUP(Oliusala[[#This Row],[postnumer]],Sveitarfelog[#All],4,FALSE)</f>
        <v>Fjarðabyggð</v>
      </c>
      <c r="E12006" t="str">
        <f>VLOOKUP(Oliusala[[#This Row],[postnumer]],Sveitarfelog[#All],5,FALSE)</f>
        <v>Austurland</v>
      </c>
      <c r="F12006" t="s">
        <v>29</v>
      </c>
      <c r="G12006" t="s">
        <v>24</v>
      </c>
      <c r="H12006" s="1" t="s">
        <v>58</v>
      </c>
      <c r="I12006" s="1">
        <v>12948</v>
      </c>
      <c r="J12006" s="2">
        <f>VLOOKUP(Oliusala[[#This Row],[tegund]],Tegundir!$B$2:$D$19,3,FALSE)*Oliusala[[#This Row],[magn]]/1000</f>
        <v>11.20002</v>
      </c>
      <c r="K12006">
        <v>2019</v>
      </c>
      <c r="L12006" t="s">
        <v>19</v>
      </c>
      <c r="M12006" s="144" t="s">
        <v>59</v>
      </c>
      <c r="O12006" s="144" t="s">
        <v>1998</v>
      </c>
    </row>
    <row r="12007" spans="1:15" x14ac:dyDescent="0.2">
      <c r="A12007" t="s">
        <v>63</v>
      </c>
      <c r="B12007" s="144" t="s">
        <v>66</v>
      </c>
      <c r="C12007">
        <v>730</v>
      </c>
      <c r="D12007" t="str">
        <f>VLOOKUP(Oliusala[[#This Row],[postnumer]],Sveitarfelog[#All],4,FALSE)</f>
        <v>Fjarðabyggð</v>
      </c>
      <c r="E12007" t="str">
        <f>VLOOKUP(Oliusala[[#This Row],[postnumer]],Sveitarfelog[#All],5,FALSE)</f>
        <v>Austurland</v>
      </c>
      <c r="F12007" t="s">
        <v>24</v>
      </c>
      <c r="G12007" t="s">
        <v>24</v>
      </c>
      <c r="H12007" s="1" t="s">
        <v>58</v>
      </c>
      <c r="I12007" s="1">
        <v>1974992</v>
      </c>
      <c r="J12007" s="2">
        <f>VLOOKUP(Oliusala[[#This Row],[tegund]],Tegundir!$B$2:$D$19,3,FALSE)*Oliusala[[#This Row],[magn]]/1000</f>
        <v>1708.36808</v>
      </c>
      <c r="K12007">
        <v>2019</v>
      </c>
      <c r="L12007" t="s">
        <v>18</v>
      </c>
      <c r="M12007" s="144" t="s">
        <v>59</v>
      </c>
    </row>
    <row r="12008" spans="1:15" x14ac:dyDescent="0.2">
      <c r="A12008" t="s">
        <v>69</v>
      </c>
      <c r="B12008" s="144" t="s">
        <v>66</v>
      </c>
      <c r="C12008">
        <v>730</v>
      </c>
      <c r="D12008" t="str">
        <f>VLOOKUP(Oliusala[[#This Row],[postnumer]],Sveitarfelog[#All],4,FALSE)</f>
        <v>Fjarðabyggð</v>
      </c>
      <c r="E12008" t="str">
        <f>VLOOKUP(Oliusala[[#This Row],[postnumer]],Sveitarfelog[#All],5,FALSE)</f>
        <v>Austurland</v>
      </c>
      <c r="F12008" t="s">
        <v>25</v>
      </c>
      <c r="G12008" t="s">
        <v>24</v>
      </c>
      <c r="H12008" s="1" t="s">
        <v>60</v>
      </c>
      <c r="I12008" s="1">
        <v>48771</v>
      </c>
      <c r="J12008" s="2">
        <f>VLOOKUP(Oliusala[[#This Row],[tegund]],Tegundir!$B$2:$D$19,3,FALSE)*Oliusala[[#This Row],[magn]]/1000</f>
        <v>42.186914999999999</v>
      </c>
      <c r="K12008">
        <v>2019</v>
      </c>
      <c r="L12008" t="s">
        <v>19</v>
      </c>
      <c r="M12008" s="144" t="s">
        <v>59</v>
      </c>
      <c r="O12008" s="144" t="s">
        <v>1997</v>
      </c>
    </row>
    <row r="12009" spans="1:15" x14ac:dyDescent="0.2">
      <c r="A12009" t="s">
        <v>66</v>
      </c>
      <c r="B12009" s="144" t="s">
        <v>66</v>
      </c>
      <c r="C12009">
        <v>730</v>
      </c>
      <c r="D12009" t="str">
        <f>VLOOKUP(Oliusala[[#This Row],[postnumer]],Sveitarfelog[#All],4,FALSE)</f>
        <v>Fjarðabyggð</v>
      </c>
      <c r="E12009" t="str">
        <f>VLOOKUP(Oliusala[[#This Row],[postnumer]],Sveitarfelog[#All],5,FALSE)</f>
        <v>Austurland</v>
      </c>
      <c r="F12009" t="s">
        <v>25</v>
      </c>
      <c r="G12009" t="s">
        <v>24</v>
      </c>
      <c r="H12009" s="1" t="s">
        <v>58</v>
      </c>
      <c r="I12009" s="1">
        <v>900251</v>
      </c>
      <c r="J12009" s="2">
        <f>VLOOKUP(Oliusala[[#This Row],[tegund]],Tegundir!$B$2:$D$19,3,FALSE)*Oliusala[[#This Row],[magn]]/1000</f>
        <v>778.71711500000004</v>
      </c>
      <c r="K12009">
        <v>2019</v>
      </c>
      <c r="L12009" t="s">
        <v>19</v>
      </c>
      <c r="M12009" s="144" t="s">
        <v>59</v>
      </c>
      <c r="O12009" s="144" t="s">
        <v>1997</v>
      </c>
    </row>
    <row r="12010" spans="1:15" x14ac:dyDescent="0.2">
      <c r="A12010" t="s">
        <v>66</v>
      </c>
      <c r="B12010" s="144" t="s">
        <v>66</v>
      </c>
      <c r="C12010">
        <v>730</v>
      </c>
      <c r="D12010" t="str">
        <f>VLOOKUP(Oliusala[[#This Row],[postnumer]],Sveitarfelog[#All],4,FALSE)</f>
        <v>Fjarðabyggð</v>
      </c>
      <c r="E12010" t="str">
        <f>VLOOKUP(Oliusala[[#This Row],[postnumer]],Sveitarfelog[#All],5,FALSE)</f>
        <v>Austurland</v>
      </c>
      <c r="F12010" t="s">
        <v>29</v>
      </c>
      <c r="G12010" t="s">
        <v>24</v>
      </c>
      <c r="H12010" s="1" t="s">
        <v>61</v>
      </c>
      <c r="I12010" s="1">
        <v>162104</v>
      </c>
      <c r="J12010" s="2">
        <f>VLOOKUP(Oliusala[[#This Row],[tegund]],Tegundir!$B$2:$D$19,3,FALSE)*Oliusala[[#This Row],[magn]]/1000</f>
        <v>140.21995999999999</v>
      </c>
      <c r="K12010">
        <v>2019</v>
      </c>
      <c r="L12010" t="s">
        <v>19</v>
      </c>
      <c r="M12010" s="144" t="s">
        <v>62</v>
      </c>
      <c r="O12010" s="144" t="s">
        <v>1998</v>
      </c>
    </row>
    <row r="12011" spans="1:15" x14ac:dyDescent="0.2">
      <c r="A12011" t="s">
        <v>69</v>
      </c>
      <c r="B12011" s="144" t="s">
        <v>69</v>
      </c>
      <c r="C12011">
        <v>735</v>
      </c>
      <c r="D12011" t="str">
        <f>VLOOKUP(Oliusala[[#This Row],[postnumer]],Sveitarfelog[#All],4,FALSE)</f>
        <v>Fjarðabyggð</v>
      </c>
      <c r="E12011" t="str">
        <f>VLOOKUP(Oliusala[[#This Row],[postnumer]],Sveitarfelog[#All],5,FALSE)</f>
        <v>Austurland</v>
      </c>
      <c r="F12011" t="s">
        <v>24</v>
      </c>
      <c r="G12011" t="s">
        <v>24</v>
      </c>
      <c r="H12011" t="s">
        <v>58</v>
      </c>
      <c r="I12011" s="1">
        <v>429</v>
      </c>
      <c r="J12011" s="2">
        <f>VLOOKUP(Oliusala[[#This Row],[tegund]],Tegundir!$B$2:$D$19,3,FALSE)*Oliusala[[#This Row],[magn]]/1000</f>
        <v>0.371085</v>
      </c>
      <c r="K12011">
        <v>2019</v>
      </c>
      <c r="L12011" t="s">
        <v>18</v>
      </c>
      <c r="M12011" s="144" t="s">
        <v>59</v>
      </c>
    </row>
    <row r="12012" spans="1:15" x14ac:dyDescent="0.2">
      <c r="A12012" t="s">
        <v>69</v>
      </c>
      <c r="B12012" s="144" t="s">
        <v>69</v>
      </c>
      <c r="C12012">
        <v>735</v>
      </c>
      <c r="D12012" t="str">
        <f>VLOOKUP(Oliusala[[#This Row],[postnumer]],Sveitarfelog[#All],4,FALSE)</f>
        <v>Fjarðabyggð</v>
      </c>
      <c r="E12012" t="str">
        <f>VLOOKUP(Oliusala[[#This Row],[postnumer]],Sveitarfelog[#All],5,FALSE)</f>
        <v>Austurland</v>
      </c>
      <c r="F12012" t="s">
        <v>29</v>
      </c>
      <c r="G12012" t="s">
        <v>24</v>
      </c>
      <c r="H12012" t="s">
        <v>58</v>
      </c>
      <c r="I12012" s="1">
        <v>3482290</v>
      </c>
      <c r="J12012" s="2">
        <f>VLOOKUP(Oliusala[[#This Row],[tegund]],Tegundir!$B$2:$D$19,3,FALSE)*Oliusala[[#This Row],[magn]]/1000</f>
        <v>3012.1808500000002</v>
      </c>
      <c r="K12012">
        <v>2019</v>
      </c>
      <c r="L12012" t="s">
        <v>19</v>
      </c>
      <c r="M12012" s="144" t="s">
        <v>59</v>
      </c>
      <c r="O12012" s="144" t="s">
        <v>1998</v>
      </c>
    </row>
    <row r="12013" spans="1:15" x14ac:dyDescent="0.2">
      <c r="A12013" t="s">
        <v>69</v>
      </c>
      <c r="B12013" s="144" t="s">
        <v>69</v>
      </c>
      <c r="C12013">
        <v>735</v>
      </c>
      <c r="D12013" t="str">
        <f>VLOOKUP(Oliusala[[#This Row],[postnumer]],Sveitarfelog[#All],4,FALSE)</f>
        <v>Fjarðabyggð</v>
      </c>
      <c r="E12013" t="str">
        <f>VLOOKUP(Oliusala[[#This Row],[postnumer]],Sveitarfelog[#All],5,FALSE)</f>
        <v>Austurland</v>
      </c>
      <c r="F12013" t="s">
        <v>30</v>
      </c>
      <c r="G12013" t="s">
        <v>24</v>
      </c>
      <c r="H12013" t="s">
        <v>58</v>
      </c>
      <c r="I12013" s="1">
        <v>-7492</v>
      </c>
      <c r="J12013" s="2">
        <v>0</v>
      </c>
      <c r="K12013">
        <v>2019</v>
      </c>
      <c r="L12013" t="s">
        <v>19</v>
      </c>
      <c r="M12013" s="144" t="s">
        <v>59</v>
      </c>
      <c r="O12013" s="144" t="s">
        <v>1998</v>
      </c>
    </row>
    <row r="12014" spans="1:15" x14ac:dyDescent="0.2">
      <c r="A12014" t="s">
        <v>66</v>
      </c>
      <c r="B12014" s="144" t="s">
        <v>69</v>
      </c>
      <c r="C12014">
        <v>735</v>
      </c>
      <c r="D12014" t="str">
        <f>VLOOKUP(Oliusala[[#This Row],[postnumer]],Sveitarfelog[#All],4,FALSE)</f>
        <v>Fjarðabyggð</v>
      </c>
      <c r="E12014" t="str">
        <f>VLOOKUP(Oliusala[[#This Row],[postnumer]],Sveitarfelog[#All],5,FALSE)</f>
        <v>Austurland</v>
      </c>
      <c r="F12014" t="s">
        <v>29</v>
      </c>
      <c r="G12014" t="s">
        <v>24</v>
      </c>
      <c r="H12014" s="1" t="s">
        <v>60</v>
      </c>
      <c r="I12014" s="1">
        <v>707541</v>
      </c>
      <c r="J12014" s="2">
        <f>VLOOKUP(Oliusala[[#This Row],[tegund]],Tegundir!$B$2:$D$19,3,FALSE)*Oliusala[[#This Row],[magn]]/1000</f>
        <v>612.022965</v>
      </c>
      <c r="K12014">
        <v>2019</v>
      </c>
      <c r="L12014" t="s">
        <v>19</v>
      </c>
      <c r="M12014" s="144" t="s">
        <v>59</v>
      </c>
      <c r="O12014" s="144" t="s">
        <v>1998</v>
      </c>
    </row>
    <row r="12015" spans="1:15" x14ac:dyDescent="0.2">
      <c r="A12015" t="s">
        <v>57</v>
      </c>
      <c r="B12015" s="144" t="s">
        <v>69</v>
      </c>
      <c r="C12015">
        <v>735</v>
      </c>
      <c r="D12015" t="str">
        <f>VLOOKUP(Oliusala[[#This Row],[postnumer]],Sveitarfelog[#All],4,FALSE)</f>
        <v>Fjarðabyggð</v>
      </c>
      <c r="E12015" t="str">
        <f>VLOOKUP(Oliusala[[#This Row],[postnumer]],Sveitarfelog[#All],5,FALSE)</f>
        <v>Austurland</v>
      </c>
      <c r="F12015" t="s">
        <v>29</v>
      </c>
      <c r="G12015" t="s">
        <v>24</v>
      </c>
      <c r="H12015" t="s">
        <v>60</v>
      </c>
      <c r="I12015" s="1">
        <v>367499</v>
      </c>
      <c r="J12015" s="2">
        <f>VLOOKUP(Oliusala[[#This Row],[tegund]],Tegundir!$B$2:$D$19,3,FALSE)*Oliusala[[#This Row],[magn]]/1000</f>
        <v>317.88663500000001</v>
      </c>
      <c r="K12015">
        <v>2019</v>
      </c>
      <c r="L12015" t="s">
        <v>19</v>
      </c>
      <c r="M12015" s="144" t="s">
        <v>59</v>
      </c>
      <c r="O12015" s="144" t="s">
        <v>1998</v>
      </c>
    </row>
    <row r="12016" spans="1:15" x14ac:dyDescent="0.2">
      <c r="A12016" t="s">
        <v>63</v>
      </c>
      <c r="B12016" s="144" t="s">
        <v>69</v>
      </c>
      <c r="C12016">
        <v>735</v>
      </c>
      <c r="D12016" t="str">
        <f>VLOOKUP(Oliusala[[#This Row],[postnumer]],Sveitarfelog[#All],4,FALSE)</f>
        <v>Fjarðabyggð</v>
      </c>
      <c r="E12016" t="str">
        <f>VLOOKUP(Oliusala[[#This Row],[postnumer]],Sveitarfelog[#All],5,FALSE)</f>
        <v>Austurland</v>
      </c>
      <c r="F12016" t="s">
        <v>24</v>
      </c>
      <c r="G12016" t="s">
        <v>24</v>
      </c>
      <c r="H12016" s="1" t="s">
        <v>58</v>
      </c>
      <c r="I12016" s="1">
        <v>373103</v>
      </c>
      <c r="J12016" s="2">
        <f>VLOOKUP(Oliusala[[#This Row],[tegund]],Tegundir!$B$2:$D$19,3,FALSE)*Oliusala[[#This Row],[magn]]/1000</f>
        <v>322.73409499999997</v>
      </c>
      <c r="K12016">
        <v>2019</v>
      </c>
      <c r="L12016" t="s">
        <v>18</v>
      </c>
      <c r="M12016" s="144" t="s">
        <v>59</v>
      </c>
    </row>
    <row r="12017" spans="1:15" x14ac:dyDescent="0.2">
      <c r="A12017" t="s">
        <v>69</v>
      </c>
      <c r="B12017" s="144" t="s">
        <v>69</v>
      </c>
      <c r="C12017">
        <v>735</v>
      </c>
      <c r="D12017" t="str">
        <f>VLOOKUP(Oliusala[[#This Row],[postnumer]],Sveitarfelog[#All],4,FALSE)</f>
        <v>Fjarðabyggð</v>
      </c>
      <c r="E12017" t="str">
        <f>VLOOKUP(Oliusala[[#This Row],[postnumer]],Sveitarfelog[#All],5,FALSE)</f>
        <v>Austurland</v>
      </c>
      <c r="F12017" t="s">
        <v>25</v>
      </c>
      <c r="G12017" t="s">
        <v>24</v>
      </c>
      <c r="H12017" t="s">
        <v>58</v>
      </c>
      <c r="I12017" s="1">
        <v>61784</v>
      </c>
      <c r="J12017" s="2">
        <f>VLOOKUP(Oliusala[[#This Row],[tegund]],Tegundir!$B$2:$D$19,3,FALSE)*Oliusala[[#This Row],[magn]]/1000</f>
        <v>53.443159999999999</v>
      </c>
      <c r="K12017">
        <v>2019</v>
      </c>
      <c r="L12017" t="s">
        <v>19</v>
      </c>
      <c r="M12017" s="144" t="s">
        <v>59</v>
      </c>
      <c r="O12017" s="144" t="s">
        <v>1997</v>
      </c>
    </row>
    <row r="12018" spans="1:15" x14ac:dyDescent="0.2">
      <c r="A12018" t="s">
        <v>66</v>
      </c>
      <c r="B12018" s="144" t="s">
        <v>69</v>
      </c>
      <c r="C12018">
        <v>735</v>
      </c>
      <c r="D12018" t="str">
        <f>VLOOKUP(Oliusala[[#This Row],[postnumer]],Sveitarfelog[#All],4,FALSE)</f>
        <v>Fjarðabyggð</v>
      </c>
      <c r="E12018" t="str">
        <f>VLOOKUP(Oliusala[[#This Row],[postnumer]],Sveitarfelog[#All],5,FALSE)</f>
        <v>Austurland</v>
      </c>
      <c r="F12018" t="s">
        <v>25</v>
      </c>
      <c r="G12018" t="s">
        <v>24</v>
      </c>
      <c r="H12018" s="1" t="s">
        <v>60</v>
      </c>
      <c r="I12018" s="1">
        <v>76422</v>
      </c>
      <c r="J12018" s="2">
        <f>VLOOKUP(Oliusala[[#This Row],[tegund]],Tegundir!$B$2:$D$19,3,FALSE)*Oliusala[[#This Row],[magn]]/1000</f>
        <v>66.105029999999999</v>
      </c>
      <c r="K12018">
        <v>2019</v>
      </c>
      <c r="L12018" t="s">
        <v>19</v>
      </c>
      <c r="M12018" s="144" t="s">
        <v>59</v>
      </c>
      <c r="O12018" s="144" t="s">
        <v>1997</v>
      </c>
    </row>
    <row r="12019" spans="1:15" x14ac:dyDescent="0.2">
      <c r="A12019" t="s">
        <v>57</v>
      </c>
      <c r="B12019" s="144" t="s">
        <v>69</v>
      </c>
      <c r="C12019">
        <v>735</v>
      </c>
      <c r="D12019" t="str">
        <f>VLOOKUP(Oliusala[[#This Row],[postnumer]],Sveitarfelog[#All],4,FALSE)</f>
        <v>Fjarðabyggð</v>
      </c>
      <c r="E12019" t="str">
        <f>VLOOKUP(Oliusala[[#This Row],[postnumer]],Sveitarfelog[#All],5,FALSE)</f>
        <v>Austurland</v>
      </c>
      <c r="F12019" t="s">
        <v>25</v>
      </c>
      <c r="G12019" t="s">
        <v>24</v>
      </c>
      <c r="H12019" s="1" t="s">
        <v>60</v>
      </c>
      <c r="I12019" s="1">
        <v>30623</v>
      </c>
      <c r="J12019" s="2">
        <f>VLOOKUP(Oliusala[[#This Row],[tegund]],Tegundir!$B$2:$D$19,3,FALSE)*Oliusala[[#This Row],[magn]]/1000</f>
        <v>26.488894999999999</v>
      </c>
      <c r="K12019">
        <v>2019</v>
      </c>
      <c r="L12019" t="s">
        <v>19</v>
      </c>
      <c r="M12019" s="144" t="s">
        <v>59</v>
      </c>
      <c r="O12019" s="144" t="s">
        <v>1997</v>
      </c>
    </row>
    <row r="12020" spans="1:15" x14ac:dyDescent="0.2">
      <c r="A12020" t="s">
        <v>69</v>
      </c>
      <c r="B12020" s="144" t="s">
        <v>69</v>
      </c>
      <c r="C12020">
        <v>735</v>
      </c>
      <c r="D12020" t="str">
        <f>VLOOKUP(Oliusala[[#This Row],[postnumer]],Sveitarfelog[#All],4,FALSE)</f>
        <v>Fjarðabyggð</v>
      </c>
      <c r="E12020" t="str">
        <f>VLOOKUP(Oliusala[[#This Row],[postnumer]],Sveitarfelog[#All],5,FALSE)</f>
        <v>Austurland</v>
      </c>
      <c r="F12020" t="s">
        <v>27</v>
      </c>
      <c r="G12020" t="s">
        <v>24</v>
      </c>
      <c r="H12020" t="s">
        <v>61</v>
      </c>
      <c r="I12020" s="1">
        <v>193544</v>
      </c>
      <c r="J12020" s="2">
        <f>VLOOKUP(Oliusala[[#This Row],[tegund]],Tegundir!$B$2:$D$19,3,FALSE)*Oliusala[[#This Row],[magn]]/1000</f>
        <v>167.41556</v>
      </c>
      <c r="K12020">
        <v>2019</v>
      </c>
      <c r="L12020" t="s">
        <v>19</v>
      </c>
      <c r="M12020" s="144" t="s">
        <v>62</v>
      </c>
      <c r="O12020" s="144" t="s">
        <v>1998</v>
      </c>
    </row>
    <row r="12021" spans="1:15" x14ac:dyDescent="0.2">
      <c r="A12021" t="s">
        <v>69</v>
      </c>
      <c r="B12021" s="144" t="s">
        <v>69</v>
      </c>
      <c r="C12021">
        <v>735</v>
      </c>
      <c r="D12021" t="str">
        <f>VLOOKUP(Oliusala[[#This Row],[postnumer]],Sveitarfelog[#All],4,FALSE)</f>
        <v>Fjarðabyggð</v>
      </c>
      <c r="E12021" t="str">
        <f>VLOOKUP(Oliusala[[#This Row],[postnumer]],Sveitarfelog[#All],5,FALSE)</f>
        <v>Austurland</v>
      </c>
      <c r="F12021" t="s">
        <v>29</v>
      </c>
      <c r="G12021" t="s">
        <v>24</v>
      </c>
      <c r="H12021" t="s">
        <v>61</v>
      </c>
      <c r="I12021" s="1">
        <v>1346657</v>
      </c>
      <c r="J12021" s="2">
        <f>VLOOKUP(Oliusala[[#This Row],[tegund]],Tegundir!$B$2:$D$19,3,FALSE)*Oliusala[[#This Row],[magn]]/1000</f>
        <v>1164.858305</v>
      </c>
      <c r="K12021">
        <v>2019</v>
      </c>
      <c r="L12021" t="s">
        <v>19</v>
      </c>
      <c r="M12021" s="144" t="s">
        <v>62</v>
      </c>
      <c r="O12021" s="144" t="s">
        <v>1998</v>
      </c>
    </row>
    <row r="12022" spans="1:15" x14ac:dyDescent="0.2">
      <c r="A12022" t="s">
        <v>57</v>
      </c>
      <c r="B12022" s="144" t="s">
        <v>69</v>
      </c>
      <c r="C12022">
        <v>735</v>
      </c>
      <c r="D12022" t="str">
        <f>VLOOKUP(Oliusala[[#This Row],[postnumer]],Sveitarfelog[#All],4,FALSE)</f>
        <v>Fjarðabyggð</v>
      </c>
      <c r="E12022" t="str">
        <f>VLOOKUP(Oliusala[[#This Row],[postnumer]],Sveitarfelog[#All],5,FALSE)</f>
        <v>Austurland</v>
      </c>
      <c r="F12022" t="s">
        <v>29</v>
      </c>
      <c r="G12022" t="s">
        <v>24</v>
      </c>
      <c r="H12022" t="s">
        <v>61</v>
      </c>
      <c r="I12022" s="1">
        <v>81134</v>
      </c>
      <c r="J12022" s="2">
        <f>VLOOKUP(Oliusala[[#This Row],[tegund]],Tegundir!$B$2:$D$19,3,FALSE)*Oliusala[[#This Row],[magn]]/1000</f>
        <v>70.180909999999997</v>
      </c>
      <c r="K12022">
        <v>2019</v>
      </c>
      <c r="L12022" t="s">
        <v>19</v>
      </c>
      <c r="M12022" s="144" t="s">
        <v>62</v>
      </c>
      <c r="O12022" s="144" t="s">
        <v>1998</v>
      </c>
    </row>
    <row r="12023" spans="1:15" x14ac:dyDescent="0.2">
      <c r="A12023" t="s">
        <v>69</v>
      </c>
      <c r="B12023" s="144" t="s">
        <v>164</v>
      </c>
      <c r="C12023">
        <v>740</v>
      </c>
      <c r="D12023" t="str">
        <f>VLOOKUP(Oliusala[[#This Row],[postnumer]],Sveitarfelog[#All],4,FALSE)</f>
        <v>Fjarðabyggð</v>
      </c>
      <c r="E12023" t="str">
        <f>VLOOKUP(Oliusala[[#This Row],[postnumer]],Sveitarfelog[#All],5,FALSE)</f>
        <v>Austurland</v>
      </c>
      <c r="F12023" t="s">
        <v>25</v>
      </c>
      <c r="G12023" t="s">
        <v>24</v>
      </c>
      <c r="H12023" t="s">
        <v>60</v>
      </c>
      <c r="I12023" s="1">
        <v>190128</v>
      </c>
      <c r="J12023" s="2">
        <f>VLOOKUP(Oliusala[[#This Row],[tegund]],Tegundir!$B$2:$D$19,3,FALSE)*Oliusala[[#This Row],[magn]]/1000</f>
        <v>164.46072000000001</v>
      </c>
      <c r="K12023">
        <v>2019</v>
      </c>
      <c r="L12023" t="s">
        <v>1955</v>
      </c>
      <c r="M12023" s="144" t="s">
        <v>59</v>
      </c>
    </row>
    <row r="12024" spans="1:15" x14ac:dyDescent="0.2">
      <c r="A12024" t="s">
        <v>69</v>
      </c>
      <c r="B12024" s="144" t="s">
        <v>164</v>
      </c>
      <c r="C12024">
        <v>740</v>
      </c>
      <c r="D12024" t="str">
        <f>VLOOKUP(Oliusala[[#This Row],[postnumer]],Sveitarfelog[#All],4,FALSE)</f>
        <v>Fjarðabyggð</v>
      </c>
      <c r="E12024" t="str">
        <f>VLOOKUP(Oliusala[[#This Row],[postnumer]],Sveitarfelog[#All],5,FALSE)</f>
        <v>Austurland</v>
      </c>
      <c r="F12024" t="s">
        <v>29</v>
      </c>
      <c r="G12024" t="s">
        <v>24</v>
      </c>
      <c r="H12024" t="s">
        <v>60</v>
      </c>
      <c r="I12024" s="1">
        <v>62633</v>
      </c>
      <c r="J12024" s="2">
        <f>VLOOKUP(Oliusala[[#This Row],[tegund]],Tegundir!$B$2:$D$19,3,FALSE)*Oliusala[[#This Row],[magn]]/1000</f>
        <v>54.177544999999995</v>
      </c>
      <c r="K12024">
        <v>2019</v>
      </c>
      <c r="L12024" t="s">
        <v>19</v>
      </c>
      <c r="M12024" s="144" t="s">
        <v>59</v>
      </c>
      <c r="O12024" s="144" t="s">
        <v>1998</v>
      </c>
    </row>
    <row r="12025" spans="1:15" x14ac:dyDescent="0.2">
      <c r="A12025" t="s">
        <v>64</v>
      </c>
      <c r="B12025" s="144" t="s">
        <v>164</v>
      </c>
      <c r="C12025">
        <v>740</v>
      </c>
      <c r="D12025" t="str">
        <f>VLOOKUP(Oliusala[[#This Row],[postnumer]],Sveitarfelog[#All],4,FALSE)</f>
        <v>Fjarðabyggð</v>
      </c>
      <c r="E12025" t="str">
        <f>VLOOKUP(Oliusala[[#This Row],[postnumer]],Sveitarfelog[#All],5,FALSE)</f>
        <v>Austurland</v>
      </c>
      <c r="F12025" t="s">
        <v>25</v>
      </c>
      <c r="G12025" t="s">
        <v>24</v>
      </c>
      <c r="H12025" t="s">
        <v>58</v>
      </c>
      <c r="I12025" s="1">
        <v>720829</v>
      </c>
      <c r="J12025" s="2">
        <f>VLOOKUP(Oliusala[[#This Row],[tegund]],Tegundir!$B$2:$D$19,3,FALSE)*Oliusala[[#This Row],[magn]]/1000</f>
        <v>623.51708499999995</v>
      </c>
      <c r="K12025">
        <v>2019</v>
      </c>
      <c r="L12025" t="s">
        <v>1955</v>
      </c>
      <c r="M12025" s="144" t="s">
        <v>59</v>
      </c>
    </row>
    <row r="12026" spans="1:15" x14ac:dyDescent="0.2">
      <c r="A12026" t="s">
        <v>64</v>
      </c>
      <c r="B12026" s="144" t="s">
        <v>164</v>
      </c>
      <c r="C12026">
        <v>740</v>
      </c>
      <c r="D12026" t="str">
        <f>VLOOKUP(Oliusala[[#This Row],[postnumer]],Sveitarfelog[#All],4,FALSE)</f>
        <v>Fjarðabyggð</v>
      </c>
      <c r="E12026" t="str">
        <f>VLOOKUP(Oliusala[[#This Row],[postnumer]],Sveitarfelog[#All],5,FALSE)</f>
        <v>Austurland</v>
      </c>
      <c r="F12026" t="s">
        <v>24</v>
      </c>
      <c r="G12026" t="s">
        <v>24</v>
      </c>
      <c r="H12026" s="1" t="s">
        <v>58</v>
      </c>
      <c r="I12026" s="1">
        <v>53311</v>
      </c>
      <c r="J12026" s="2">
        <f>VLOOKUP(Oliusala[[#This Row],[tegund]],Tegundir!$B$2:$D$19,3,FALSE)*Oliusala[[#This Row],[magn]]/1000</f>
        <v>46.114015000000002</v>
      </c>
      <c r="K12026">
        <v>2019</v>
      </c>
      <c r="L12026" t="s">
        <v>18</v>
      </c>
      <c r="M12026" s="144" t="s">
        <v>59</v>
      </c>
    </row>
    <row r="12027" spans="1:15" x14ac:dyDescent="0.2">
      <c r="A12027" t="s">
        <v>64</v>
      </c>
      <c r="B12027" s="144" t="s">
        <v>164</v>
      </c>
      <c r="C12027">
        <v>740</v>
      </c>
      <c r="D12027" t="str">
        <f>VLOOKUP(Oliusala[[#This Row],[postnumer]],Sveitarfelog[#All],4,FALSE)</f>
        <v>Fjarðabyggð</v>
      </c>
      <c r="E12027" t="str">
        <f>VLOOKUP(Oliusala[[#This Row],[postnumer]],Sveitarfelog[#All],5,FALSE)</f>
        <v>Austurland</v>
      </c>
      <c r="F12027" t="s">
        <v>24</v>
      </c>
      <c r="G12027" t="s">
        <v>24</v>
      </c>
      <c r="H12027" t="s">
        <v>60</v>
      </c>
      <c r="I12027" s="1">
        <v>1718</v>
      </c>
      <c r="J12027" s="2">
        <f>VLOOKUP(Oliusala[[#This Row],[tegund]],Tegundir!$B$2:$D$19,3,FALSE)*Oliusala[[#This Row],[magn]]/1000</f>
        <v>1.48607</v>
      </c>
      <c r="K12027">
        <v>2019</v>
      </c>
      <c r="L12027" t="s">
        <v>18</v>
      </c>
      <c r="M12027" s="144" t="s">
        <v>59</v>
      </c>
    </row>
    <row r="12028" spans="1:15" x14ac:dyDescent="0.2">
      <c r="A12028" t="s">
        <v>64</v>
      </c>
      <c r="B12028" s="144" t="s">
        <v>164</v>
      </c>
      <c r="C12028">
        <v>740</v>
      </c>
      <c r="D12028" t="str">
        <f>VLOOKUP(Oliusala[[#This Row],[postnumer]],Sveitarfelog[#All],4,FALSE)</f>
        <v>Fjarðabyggð</v>
      </c>
      <c r="E12028" t="str">
        <f>VLOOKUP(Oliusala[[#This Row],[postnumer]],Sveitarfelog[#All],5,FALSE)</f>
        <v>Austurland</v>
      </c>
      <c r="F12028" t="s">
        <v>29</v>
      </c>
      <c r="G12028" t="s">
        <v>24</v>
      </c>
      <c r="H12028" s="1" t="s">
        <v>58</v>
      </c>
      <c r="I12028" s="1">
        <v>6626829</v>
      </c>
      <c r="J12028" s="2">
        <f>VLOOKUP(Oliusala[[#This Row],[tegund]],Tegundir!$B$2:$D$19,3,FALSE)*Oliusala[[#This Row],[magn]]/1000</f>
        <v>5732.207085</v>
      </c>
      <c r="K12028">
        <v>2019</v>
      </c>
      <c r="L12028" t="s">
        <v>19</v>
      </c>
      <c r="M12028" s="144" t="s">
        <v>59</v>
      </c>
      <c r="O12028" s="144" t="s">
        <v>1998</v>
      </c>
    </row>
    <row r="12029" spans="1:15" x14ac:dyDescent="0.2">
      <c r="A12029" t="s">
        <v>64</v>
      </c>
      <c r="B12029" s="144" t="s">
        <v>164</v>
      </c>
      <c r="C12029">
        <v>740</v>
      </c>
      <c r="D12029" t="str">
        <f>VLOOKUP(Oliusala[[#This Row],[postnumer]],Sveitarfelog[#All],4,FALSE)</f>
        <v>Fjarðabyggð</v>
      </c>
      <c r="E12029" t="str">
        <f>VLOOKUP(Oliusala[[#This Row],[postnumer]],Sveitarfelog[#All],5,FALSE)</f>
        <v>Austurland</v>
      </c>
      <c r="F12029" t="s">
        <v>30</v>
      </c>
      <c r="G12029" t="s">
        <v>24</v>
      </c>
      <c r="H12029" s="1" t="s">
        <v>58</v>
      </c>
      <c r="I12029" s="1">
        <v>215926</v>
      </c>
      <c r="J12029" s="2">
        <f>VLOOKUP(Oliusala[[#This Row],[tegund]],Tegundir!$B$2:$D$19,3,FALSE)*Oliusala[[#This Row],[magn]]/1000</f>
        <v>186.77598999999998</v>
      </c>
      <c r="K12029">
        <v>2019</v>
      </c>
      <c r="L12029" t="s">
        <v>19</v>
      </c>
      <c r="M12029" s="144" t="s">
        <v>59</v>
      </c>
      <c r="O12029" s="144" t="s">
        <v>1998</v>
      </c>
    </row>
    <row r="12030" spans="1:15" x14ac:dyDescent="0.2">
      <c r="A12030" t="s">
        <v>66</v>
      </c>
      <c r="B12030" s="144" t="s">
        <v>164</v>
      </c>
      <c r="C12030">
        <v>740</v>
      </c>
      <c r="D12030" t="str">
        <f>VLOOKUP(Oliusala[[#This Row],[postnumer]],Sveitarfelog[#All],4,FALSE)</f>
        <v>Fjarðabyggð</v>
      </c>
      <c r="E12030" t="str">
        <f>VLOOKUP(Oliusala[[#This Row],[postnumer]],Sveitarfelog[#All],5,FALSE)</f>
        <v>Austurland</v>
      </c>
      <c r="F12030" t="s">
        <v>29</v>
      </c>
      <c r="G12030" t="s">
        <v>24</v>
      </c>
      <c r="H12030" s="1" t="s">
        <v>60</v>
      </c>
      <c r="I12030" s="1">
        <v>768908</v>
      </c>
      <c r="J12030" s="2">
        <f>VLOOKUP(Oliusala[[#This Row],[tegund]],Tegundir!$B$2:$D$19,3,FALSE)*Oliusala[[#This Row],[magn]]/1000</f>
        <v>665.10542000000009</v>
      </c>
      <c r="K12030">
        <v>2019</v>
      </c>
      <c r="L12030" t="s">
        <v>19</v>
      </c>
      <c r="M12030" s="144" t="s">
        <v>59</v>
      </c>
      <c r="O12030" s="144" t="s">
        <v>1998</v>
      </c>
    </row>
    <row r="12031" spans="1:15" x14ac:dyDescent="0.2">
      <c r="A12031" t="s">
        <v>63</v>
      </c>
      <c r="B12031" s="144" t="s">
        <v>164</v>
      </c>
      <c r="C12031">
        <v>740</v>
      </c>
      <c r="D12031" t="str">
        <f>VLOOKUP(Oliusala[[#This Row],[postnumer]],Sveitarfelog[#All],4,FALSE)</f>
        <v>Fjarðabyggð</v>
      </c>
      <c r="E12031" t="str">
        <f>VLOOKUP(Oliusala[[#This Row],[postnumer]],Sveitarfelog[#All],5,FALSE)</f>
        <v>Austurland</v>
      </c>
      <c r="F12031" t="s">
        <v>24</v>
      </c>
      <c r="G12031" t="s">
        <v>24</v>
      </c>
      <c r="H12031" t="s">
        <v>58</v>
      </c>
      <c r="I12031" s="1">
        <v>490047</v>
      </c>
      <c r="J12031" s="2">
        <f>VLOOKUP(Oliusala[[#This Row],[tegund]],Tegundir!$B$2:$D$19,3,FALSE)*Oliusala[[#This Row],[magn]]/1000</f>
        <v>423.89065499999998</v>
      </c>
      <c r="K12031">
        <v>2019</v>
      </c>
      <c r="L12031" t="s">
        <v>18</v>
      </c>
      <c r="M12031" s="144" t="s">
        <v>59</v>
      </c>
    </row>
    <row r="12032" spans="1:15" x14ac:dyDescent="0.2">
      <c r="A12032" t="s">
        <v>69</v>
      </c>
      <c r="B12032" s="144" t="s">
        <v>165</v>
      </c>
      <c r="C12032">
        <v>755</v>
      </c>
      <c r="D12032" t="str">
        <f>VLOOKUP(Oliusala[[#This Row],[postnumer]],Sveitarfelog[#All],4,FALSE)</f>
        <v>Fjarðabyggð</v>
      </c>
      <c r="E12032" t="str">
        <f>VLOOKUP(Oliusala[[#This Row],[postnumer]],Sveitarfelog[#All],5,FALSE)</f>
        <v>Austurland</v>
      </c>
      <c r="F12032" t="s">
        <v>25</v>
      </c>
      <c r="G12032" t="s">
        <v>24</v>
      </c>
      <c r="H12032" t="s">
        <v>60</v>
      </c>
      <c r="I12032" s="1">
        <v>368278</v>
      </c>
      <c r="J12032" s="2">
        <f>VLOOKUP(Oliusala[[#This Row],[tegund]],Tegundir!$B$2:$D$19,3,FALSE)*Oliusala[[#This Row],[magn]]/1000</f>
        <v>318.56046999999995</v>
      </c>
      <c r="K12032">
        <v>2019</v>
      </c>
      <c r="L12032" t="s">
        <v>19</v>
      </c>
      <c r="M12032" s="144" t="s">
        <v>59</v>
      </c>
      <c r="O12032" s="144" t="s">
        <v>1997</v>
      </c>
    </row>
    <row r="12033" spans="1:15" x14ac:dyDescent="0.2">
      <c r="A12033" t="s">
        <v>57</v>
      </c>
      <c r="B12033" s="144" t="s">
        <v>165</v>
      </c>
      <c r="C12033">
        <v>755</v>
      </c>
      <c r="D12033" t="str">
        <f>VLOOKUP(Oliusala[[#This Row],[postnumer]],Sveitarfelog[#All],4,FALSE)</f>
        <v>Fjarðabyggð</v>
      </c>
      <c r="E12033" t="str">
        <f>VLOOKUP(Oliusala[[#This Row],[postnumer]],Sveitarfelog[#All],5,FALSE)</f>
        <v>Austurland</v>
      </c>
      <c r="F12033" t="s">
        <v>25</v>
      </c>
      <c r="G12033" t="s">
        <v>24</v>
      </c>
      <c r="H12033" s="1" t="s">
        <v>60</v>
      </c>
      <c r="I12033" s="1">
        <v>166320</v>
      </c>
      <c r="J12033" s="2">
        <f>VLOOKUP(Oliusala[[#This Row],[tegund]],Tegundir!$B$2:$D$19,3,FALSE)*Oliusala[[#This Row],[magn]]/1000</f>
        <v>143.86679999999998</v>
      </c>
      <c r="K12033">
        <v>2019</v>
      </c>
      <c r="L12033" t="s">
        <v>19</v>
      </c>
      <c r="M12033" s="144" t="s">
        <v>59</v>
      </c>
      <c r="O12033" s="144" t="s">
        <v>1997</v>
      </c>
    </row>
    <row r="12034" spans="1:15" x14ac:dyDescent="0.2">
      <c r="A12034" t="s">
        <v>165</v>
      </c>
      <c r="B12034" s="144" t="s">
        <v>165</v>
      </c>
      <c r="C12034">
        <v>755</v>
      </c>
      <c r="D12034" t="str">
        <f>VLOOKUP(Oliusala[[#This Row],[postnumer]],Sveitarfelog[#All],4,FALSE)</f>
        <v>Fjarðabyggð</v>
      </c>
      <c r="E12034" t="str">
        <f>VLOOKUP(Oliusala[[#This Row],[postnumer]],Sveitarfelog[#All],5,FALSE)</f>
        <v>Austurland</v>
      </c>
      <c r="F12034" t="s">
        <v>25</v>
      </c>
      <c r="G12034" t="s">
        <v>24</v>
      </c>
      <c r="H12034" s="1" t="s">
        <v>58</v>
      </c>
      <c r="I12034" s="1">
        <v>14407</v>
      </c>
      <c r="J12034" s="2">
        <f>VLOOKUP(Oliusala[[#This Row],[tegund]],Tegundir!$B$2:$D$19,3,FALSE)*Oliusala[[#This Row],[magn]]/1000</f>
        <v>12.462054999999999</v>
      </c>
      <c r="K12034">
        <v>2019</v>
      </c>
      <c r="L12034" t="s">
        <v>19</v>
      </c>
      <c r="M12034" s="144" t="s">
        <v>59</v>
      </c>
      <c r="O12034" s="144" t="s">
        <v>1997</v>
      </c>
    </row>
    <row r="12035" spans="1:15" x14ac:dyDescent="0.2">
      <c r="A12035" t="s">
        <v>64</v>
      </c>
      <c r="B12035" s="144" t="s">
        <v>164</v>
      </c>
      <c r="C12035">
        <v>740</v>
      </c>
      <c r="D12035" t="str">
        <f>VLOOKUP(Oliusala[[#This Row],[postnumer]],Sveitarfelog[#All],4,FALSE)</f>
        <v>Fjarðabyggð</v>
      </c>
      <c r="E12035" t="str">
        <f>VLOOKUP(Oliusala[[#This Row],[postnumer]],Sveitarfelog[#All],5,FALSE)</f>
        <v>Austurland</v>
      </c>
      <c r="F12035" t="s">
        <v>29</v>
      </c>
      <c r="G12035" t="s">
        <v>24</v>
      </c>
      <c r="H12035" s="1" t="s">
        <v>61</v>
      </c>
      <c r="I12035" s="1">
        <v>619528</v>
      </c>
      <c r="J12035" s="2">
        <f>VLOOKUP(Oliusala[[#This Row],[tegund]],Tegundir!$B$2:$D$19,3,FALSE)*Oliusala[[#This Row],[magn]]/1000</f>
        <v>535.89171999999996</v>
      </c>
      <c r="K12035">
        <v>2019</v>
      </c>
      <c r="L12035" t="s">
        <v>19</v>
      </c>
      <c r="M12035" s="144" t="s">
        <v>62</v>
      </c>
      <c r="O12035" s="144" t="s">
        <v>1998</v>
      </c>
    </row>
    <row r="12036" spans="1:15" x14ac:dyDescent="0.2">
      <c r="A12036" t="s">
        <v>66</v>
      </c>
      <c r="B12036" s="144" t="s">
        <v>66</v>
      </c>
      <c r="C12036">
        <v>730</v>
      </c>
      <c r="D12036" t="str">
        <f>VLOOKUP(Oliusala[[#This Row],[postnumer]],Sveitarfelog[#All],4,FALSE)</f>
        <v>Fjarðabyggð</v>
      </c>
      <c r="E12036" t="str">
        <f>VLOOKUP(Oliusala[[#This Row],[postnumer]],Sveitarfelog[#All],5,FALSE)</f>
        <v>Austurland</v>
      </c>
      <c r="F12036" t="s">
        <v>27</v>
      </c>
      <c r="G12036" t="s">
        <v>24</v>
      </c>
      <c r="H12036" s="1" t="s">
        <v>58</v>
      </c>
      <c r="I12036" s="1">
        <v>848599</v>
      </c>
      <c r="J12036" s="2">
        <f>VLOOKUP(Oliusala[[#This Row],[tegund]],Tegundir!$B$2:$D$19,3,FALSE)*Oliusala[[#This Row],[magn]]/1000</f>
        <v>734.03813500000001</v>
      </c>
      <c r="K12036">
        <v>2019</v>
      </c>
      <c r="L12036" t="s">
        <v>1955</v>
      </c>
      <c r="M12036" s="144" t="s">
        <v>59</v>
      </c>
    </row>
    <row r="12037" spans="1:15" x14ac:dyDescent="0.2">
      <c r="A12037" t="s">
        <v>69</v>
      </c>
      <c r="B12037" s="144" t="s">
        <v>69</v>
      </c>
      <c r="C12037">
        <v>735</v>
      </c>
      <c r="D12037" t="str">
        <f>VLOOKUP(Oliusala[[#This Row],[postnumer]],Sveitarfelog[#All],4,FALSE)</f>
        <v>Fjarðabyggð</v>
      </c>
      <c r="E12037" t="str">
        <f>VLOOKUP(Oliusala[[#This Row],[postnumer]],Sveitarfelog[#All],5,FALSE)</f>
        <v>Austurland</v>
      </c>
      <c r="F12037" t="s">
        <v>27</v>
      </c>
      <c r="G12037" t="s">
        <v>24</v>
      </c>
      <c r="H12037" t="s">
        <v>58</v>
      </c>
      <c r="I12037" s="1">
        <v>413666</v>
      </c>
      <c r="J12037" s="2">
        <f>VLOOKUP(Oliusala[[#This Row],[tegund]],Tegundir!$B$2:$D$19,3,FALSE)*Oliusala[[#This Row],[magn]]/1000</f>
        <v>357.82108999999997</v>
      </c>
      <c r="K12037">
        <v>2019</v>
      </c>
      <c r="L12037" t="s">
        <v>19</v>
      </c>
      <c r="M12037" s="144" t="s">
        <v>59</v>
      </c>
      <c r="O12037" s="144" t="s">
        <v>1998</v>
      </c>
    </row>
    <row r="12038" spans="1:15" x14ac:dyDescent="0.2">
      <c r="A12038" t="s">
        <v>57</v>
      </c>
      <c r="B12038" s="144" t="s">
        <v>69</v>
      </c>
      <c r="C12038">
        <v>735</v>
      </c>
      <c r="D12038" t="str">
        <f>VLOOKUP(Oliusala[[#This Row],[postnumer]],Sveitarfelog[#All],4,FALSE)</f>
        <v>Fjarðabyggð</v>
      </c>
      <c r="E12038" t="str">
        <f>VLOOKUP(Oliusala[[#This Row],[postnumer]],Sveitarfelog[#All],5,FALSE)</f>
        <v>Austurland</v>
      </c>
      <c r="F12038" t="s">
        <v>27</v>
      </c>
      <c r="G12038" t="s">
        <v>24</v>
      </c>
      <c r="H12038" s="1" t="s">
        <v>60</v>
      </c>
      <c r="I12038" s="1">
        <v>273039</v>
      </c>
      <c r="J12038" s="2">
        <f>VLOOKUP(Oliusala[[#This Row],[tegund]],Tegundir!$B$2:$D$19,3,FALSE)*Oliusala[[#This Row],[magn]]/1000</f>
        <v>236.17873499999999</v>
      </c>
      <c r="K12038">
        <v>2019</v>
      </c>
      <c r="L12038" t="s">
        <v>1955</v>
      </c>
      <c r="M12038" s="144" t="s">
        <v>59</v>
      </c>
    </row>
    <row r="12039" spans="1:15" x14ac:dyDescent="0.2">
      <c r="A12039" t="s">
        <v>69</v>
      </c>
      <c r="B12039" s="144" t="s">
        <v>71</v>
      </c>
      <c r="C12039">
        <v>750</v>
      </c>
      <c r="D12039" t="str">
        <f>VLOOKUP(Oliusala[[#This Row],[postnumer]],Sveitarfelog[#All],4,FALSE)</f>
        <v>Fjarðabyggð</v>
      </c>
      <c r="E12039" t="str">
        <f>VLOOKUP(Oliusala[[#This Row],[postnumer]],Sveitarfelog[#All],5,FALSE)</f>
        <v>Austurland</v>
      </c>
      <c r="F12039" t="s">
        <v>29</v>
      </c>
      <c r="G12039" t="s">
        <v>24</v>
      </c>
      <c r="H12039" s="1" t="s">
        <v>60</v>
      </c>
      <c r="I12039" s="1">
        <v>201692</v>
      </c>
      <c r="J12039" s="2">
        <f>VLOOKUP(Oliusala[[#This Row],[tegund]],Tegundir!$B$2:$D$19,3,FALSE)*Oliusala[[#This Row],[magn]]/1000</f>
        <v>174.46357999999998</v>
      </c>
      <c r="K12039">
        <v>2019</v>
      </c>
      <c r="L12039" t="s">
        <v>19</v>
      </c>
      <c r="M12039" s="144" t="s">
        <v>59</v>
      </c>
      <c r="O12039" s="144" t="s">
        <v>1998</v>
      </c>
    </row>
    <row r="12040" spans="1:15" x14ac:dyDescent="0.2">
      <c r="A12040" t="s">
        <v>66</v>
      </c>
      <c r="B12040" s="144" t="s">
        <v>71</v>
      </c>
      <c r="C12040">
        <v>750</v>
      </c>
      <c r="D12040" t="str">
        <f>VLOOKUP(Oliusala[[#This Row],[postnumer]],Sveitarfelog[#All],4,FALSE)</f>
        <v>Fjarðabyggð</v>
      </c>
      <c r="E12040" t="str">
        <f>VLOOKUP(Oliusala[[#This Row],[postnumer]],Sveitarfelog[#All],5,FALSE)</f>
        <v>Austurland</v>
      </c>
      <c r="F12040" t="s">
        <v>29</v>
      </c>
      <c r="G12040" t="s">
        <v>24</v>
      </c>
      <c r="H12040" t="s">
        <v>60</v>
      </c>
      <c r="I12040" s="1">
        <v>53625</v>
      </c>
      <c r="J12040" s="2">
        <f>VLOOKUP(Oliusala[[#This Row],[tegund]],Tegundir!$B$2:$D$19,3,FALSE)*Oliusala[[#This Row],[magn]]/1000</f>
        <v>46.385624999999997</v>
      </c>
      <c r="K12040">
        <v>2019</v>
      </c>
      <c r="L12040" t="s">
        <v>19</v>
      </c>
      <c r="M12040" s="144" t="s">
        <v>59</v>
      </c>
      <c r="O12040" s="144" t="s">
        <v>1998</v>
      </c>
    </row>
    <row r="12041" spans="1:15" x14ac:dyDescent="0.2">
      <c r="A12041" t="s">
        <v>57</v>
      </c>
      <c r="B12041" s="144" t="s">
        <v>71</v>
      </c>
      <c r="C12041">
        <v>750</v>
      </c>
      <c r="D12041" t="str">
        <f>VLOOKUP(Oliusala[[#This Row],[postnumer]],Sveitarfelog[#All],4,FALSE)</f>
        <v>Fjarðabyggð</v>
      </c>
      <c r="E12041" t="str">
        <f>VLOOKUP(Oliusala[[#This Row],[postnumer]],Sveitarfelog[#All],5,FALSE)</f>
        <v>Austurland</v>
      </c>
      <c r="F12041" t="s">
        <v>29</v>
      </c>
      <c r="G12041" t="s">
        <v>24</v>
      </c>
      <c r="H12041" s="1" t="s">
        <v>60</v>
      </c>
      <c r="I12041" s="1">
        <v>9997</v>
      </c>
      <c r="J12041" s="2">
        <f>VLOOKUP(Oliusala[[#This Row],[tegund]],Tegundir!$B$2:$D$19,3,FALSE)*Oliusala[[#This Row],[magn]]/1000</f>
        <v>8.6474050000000009</v>
      </c>
      <c r="K12041">
        <v>2019</v>
      </c>
      <c r="L12041" t="s">
        <v>19</v>
      </c>
      <c r="M12041" s="144" t="s">
        <v>59</v>
      </c>
      <c r="O12041" s="144" t="s">
        <v>1998</v>
      </c>
    </row>
    <row r="12042" spans="1:15" x14ac:dyDescent="0.2">
      <c r="A12042" t="s">
        <v>63</v>
      </c>
      <c r="B12042" s="144" t="s">
        <v>71</v>
      </c>
      <c r="C12042">
        <v>750</v>
      </c>
      <c r="D12042" t="str">
        <f>VLOOKUP(Oliusala[[#This Row],[postnumer]],Sveitarfelog[#All],4,FALSE)</f>
        <v>Fjarðabyggð</v>
      </c>
      <c r="E12042" t="str">
        <f>VLOOKUP(Oliusala[[#This Row],[postnumer]],Sveitarfelog[#All],5,FALSE)</f>
        <v>Austurland</v>
      </c>
      <c r="F12042" t="s">
        <v>24</v>
      </c>
      <c r="G12042" t="s">
        <v>24</v>
      </c>
      <c r="H12042" s="1" t="s">
        <v>58</v>
      </c>
      <c r="I12042" s="1">
        <v>250088</v>
      </c>
      <c r="J12042" s="2">
        <f>VLOOKUP(Oliusala[[#This Row],[tegund]],Tegundir!$B$2:$D$19,3,FALSE)*Oliusala[[#This Row],[magn]]/1000</f>
        <v>216.32612</v>
      </c>
      <c r="K12042">
        <v>2019</v>
      </c>
      <c r="L12042" t="s">
        <v>18</v>
      </c>
      <c r="M12042" s="144" t="s">
        <v>59</v>
      </c>
    </row>
    <row r="12043" spans="1:15" x14ac:dyDescent="0.2">
      <c r="A12043" t="s">
        <v>64</v>
      </c>
      <c r="B12043" s="144" t="s">
        <v>164</v>
      </c>
      <c r="C12043">
        <v>740</v>
      </c>
      <c r="D12043" t="str">
        <f>VLOOKUP(Oliusala[[#This Row],[postnumer]],Sveitarfelog[#All],4,FALSE)</f>
        <v>Fjarðabyggð</v>
      </c>
      <c r="E12043" t="str">
        <f>VLOOKUP(Oliusala[[#This Row],[postnumer]],Sveitarfelog[#All],5,FALSE)</f>
        <v>Austurland</v>
      </c>
      <c r="F12043" t="s">
        <v>27</v>
      </c>
      <c r="G12043" t="s">
        <v>24</v>
      </c>
      <c r="H12043" t="s">
        <v>58</v>
      </c>
      <c r="I12043" s="1">
        <v>4031106</v>
      </c>
      <c r="J12043" s="2">
        <f>VLOOKUP(Oliusala[[#This Row],[tegund]],Tegundir!$B$2:$D$19,3,FALSE)*Oliusala[[#This Row],[magn]]/1000</f>
        <v>3486.9066899999998</v>
      </c>
      <c r="K12043">
        <v>2019</v>
      </c>
      <c r="L12043" t="s">
        <v>19</v>
      </c>
      <c r="M12043" s="144" t="s">
        <v>59</v>
      </c>
      <c r="O12043" s="144" t="s">
        <v>1998</v>
      </c>
    </row>
    <row r="12044" spans="1:15" x14ac:dyDescent="0.2">
      <c r="A12044" t="s">
        <v>63</v>
      </c>
      <c r="B12044" s="144" t="s">
        <v>66</v>
      </c>
      <c r="C12044">
        <v>730</v>
      </c>
      <c r="D12044" t="str">
        <f>VLOOKUP(Oliusala[[#This Row],[postnumer]],Sveitarfelog[#All],4,FALSE)</f>
        <v>Fjarðabyggð</v>
      </c>
      <c r="E12044" t="str">
        <f>VLOOKUP(Oliusala[[#This Row],[postnumer]],Sveitarfelog[#All],5,FALSE)</f>
        <v>Austurland</v>
      </c>
      <c r="F12044" t="s">
        <v>25</v>
      </c>
      <c r="G12044" t="s">
        <v>24</v>
      </c>
      <c r="H12044" s="1" t="s">
        <v>58</v>
      </c>
      <c r="I12044" s="1">
        <v>151226</v>
      </c>
      <c r="J12044" s="2">
        <f>VLOOKUP(Oliusala[[#This Row],[tegund]],Tegundir!$B$2:$D$19,3,FALSE)*Oliusala[[#This Row],[magn]]/1000</f>
        <v>130.81049000000002</v>
      </c>
      <c r="K12044">
        <v>2019</v>
      </c>
      <c r="L12044" t="s">
        <v>1955</v>
      </c>
      <c r="M12044" s="144" t="s">
        <v>59</v>
      </c>
    </row>
    <row r="12045" spans="1:15" x14ac:dyDescent="0.2">
      <c r="A12045" t="s">
        <v>69</v>
      </c>
      <c r="B12045" s="144" t="s">
        <v>71</v>
      </c>
      <c r="C12045">
        <v>750</v>
      </c>
      <c r="D12045" t="str">
        <f>VLOOKUP(Oliusala[[#This Row],[postnumer]],Sveitarfelog[#All],4,FALSE)</f>
        <v>Fjarðabyggð</v>
      </c>
      <c r="E12045" t="str">
        <f>VLOOKUP(Oliusala[[#This Row],[postnumer]],Sveitarfelog[#All],5,FALSE)</f>
        <v>Austurland</v>
      </c>
      <c r="F12045" t="s">
        <v>27</v>
      </c>
      <c r="G12045" t="s">
        <v>24</v>
      </c>
      <c r="H12045" t="s">
        <v>60</v>
      </c>
      <c r="I12045" s="1">
        <v>1575355</v>
      </c>
      <c r="J12045" s="2">
        <f>VLOOKUP(Oliusala[[#This Row],[tegund]],Tegundir!$B$2:$D$19,3,FALSE)*Oliusala[[#This Row],[magn]]/1000</f>
        <v>1362.6820749999999</v>
      </c>
      <c r="K12045">
        <v>2019</v>
      </c>
      <c r="L12045" t="s">
        <v>19</v>
      </c>
      <c r="M12045" s="144" t="s">
        <v>59</v>
      </c>
      <c r="O12045" s="144" t="s">
        <v>1998</v>
      </c>
    </row>
    <row r="12046" spans="1:15" x14ac:dyDescent="0.2">
      <c r="A12046" t="s">
        <v>63</v>
      </c>
      <c r="B12046" s="144" t="s">
        <v>164</v>
      </c>
      <c r="C12046">
        <v>740</v>
      </c>
      <c r="D12046" t="str">
        <f>VLOOKUP(Oliusala[[#This Row],[postnumer]],Sveitarfelog[#All],4,FALSE)</f>
        <v>Fjarðabyggð</v>
      </c>
      <c r="E12046" t="str">
        <f>VLOOKUP(Oliusala[[#This Row],[postnumer]],Sveitarfelog[#All],5,FALSE)</f>
        <v>Austurland</v>
      </c>
      <c r="F12046" t="s">
        <v>25</v>
      </c>
      <c r="G12046" t="s">
        <v>24</v>
      </c>
      <c r="H12046" s="1" t="s">
        <v>58</v>
      </c>
      <c r="I12046" s="1">
        <v>64493</v>
      </c>
      <c r="J12046" s="2">
        <f>VLOOKUP(Oliusala[[#This Row],[tegund]],Tegundir!$B$2:$D$19,3,FALSE)*Oliusala[[#This Row],[magn]]/1000</f>
        <v>55.786445000000001</v>
      </c>
      <c r="K12046">
        <v>2019</v>
      </c>
      <c r="L12046" t="s">
        <v>1955</v>
      </c>
      <c r="M12046" s="144" t="s">
        <v>59</v>
      </c>
    </row>
    <row r="12047" spans="1:15" x14ac:dyDescent="0.2">
      <c r="A12047" t="s">
        <v>66</v>
      </c>
      <c r="B12047" s="144" t="s">
        <v>165</v>
      </c>
      <c r="C12047">
        <v>755</v>
      </c>
      <c r="D12047" t="str">
        <f>VLOOKUP(Oliusala[[#This Row],[postnumer]],Sveitarfelog[#All],4,FALSE)</f>
        <v>Fjarðabyggð</v>
      </c>
      <c r="E12047" t="str">
        <f>VLOOKUP(Oliusala[[#This Row],[postnumer]],Sveitarfelog[#All],5,FALSE)</f>
        <v>Austurland</v>
      </c>
      <c r="F12047" t="s">
        <v>29</v>
      </c>
      <c r="G12047" t="s">
        <v>24</v>
      </c>
      <c r="H12047" s="1" t="s">
        <v>60</v>
      </c>
      <c r="I12047" s="1">
        <v>12007</v>
      </c>
      <c r="J12047" s="2">
        <f>VLOOKUP(Oliusala[[#This Row],[tegund]],Tegundir!$B$2:$D$19,3,FALSE)*Oliusala[[#This Row],[magn]]/1000</f>
        <v>10.386055000000001</v>
      </c>
      <c r="K12047">
        <v>2019</v>
      </c>
      <c r="L12047" t="s">
        <v>19</v>
      </c>
      <c r="M12047" s="144" t="s">
        <v>59</v>
      </c>
      <c r="O12047" s="144" t="s">
        <v>1998</v>
      </c>
    </row>
    <row r="12048" spans="1:15" x14ac:dyDescent="0.2">
      <c r="A12048" t="s">
        <v>57</v>
      </c>
      <c r="B12048" s="144" t="s">
        <v>165</v>
      </c>
      <c r="C12048">
        <v>755</v>
      </c>
      <c r="D12048" t="str">
        <f>VLOOKUP(Oliusala[[#This Row],[postnumer]],Sveitarfelog[#All],4,FALSE)</f>
        <v>Fjarðabyggð</v>
      </c>
      <c r="E12048" t="str">
        <f>VLOOKUP(Oliusala[[#This Row],[postnumer]],Sveitarfelog[#All],5,FALSE)</f>
        <v>Austurland</v>
      </c>
      <c r="F12048" t="s">
        <v>29</v>
      </c>
      <c r="G12048" t="s">
        <v>24</v>
      </c>
      <c r="H12048" s="1" t="s">
        <v>60</v>
      </c>
      <c r="I12048" s="1">
        <v>12525</v>
      </c>
      <c r="J12048" s="2">
        <f>VLOOKUP(Oliusala[[#This Row],[tegund]],Tegundir!$B$2:$D$19,3,FALSE)*Oliusala[[#This Row],[magn]]/1000</f>
        <v>10.834125</v>
      </c>
      <c r="K12048">
        <v>2019</v>
      </c>
      <c r="L12048" t="s">
        <v>19</v>
      </c>
      <c r="M12048" s="144" t="s">
        <v>59</v>
      </c>
      <c r="O12048" s="144" t="s">
        <v>1998</v>
      </c>
    </row>
    <row r="12049" spans="1:15" x14ac:dyDescent="0.2">
      <c r="A12049" t="s">
        <v>63</v>
      </c>
      <c r="B12049" s="144" t="s">
        <v>165</v>
      </c>
      <c r="C12049">
        <v>755</v>
      </c>
      <c r="D12049" t="str">
        <f>VLOOKUP(Oliusala[[#This Row],[postnumer]],Sveitarfelog[#All],4,FALSE)</f>
        <v>Fjarðabyggð</v>
      </c>
      <c r="E12049" t="str">
        <f>VLOOKUP(Oliusala[[#This Row],[postnumer]],Sveitarfelog[#All],5,FALSE)</f>
        <v>Austurland</v>
      </c>
      <c r="F12049" t="s">
        <v>24</v>
      </c>
      <c r="G12049" t="s">
        <v>24</v>
      </c>
      <c r="H12049" t="s">
        <v>58</v>
      </c>
      <c r="I12049" s="1">
        <v>149339</v>
      </c>
      <c r="J12049" s="2">
        <f>VLOOKUP(Oliusala[[#This Row],[tegund]],Tegundir!$B$2:$D$19,3,FALSE)*Oliusala[[#This Row],[magn]]/1000</f>
        <v>129.178235</v>
      </c>
      <c r="K12049">
        <v>2019</v>
      </c>
      <c r="L12049" t="s">
        <v>18</v>
      </c>
      <c r="M12049" s="144" t="s">
        <v>59</v>
      </c>
    </row>
    <row r="12050" spans="1:15" x14ac:dyDescent="0.2">
      <c r="A12050" t="s">
        <v>69</v>
      </c>
      <c r="B12050" s="144" t="s">
        <v>71</v>
      </c>
      <c r="C12050">
        <v>750</v>
      </c>
      <c r="D12050" t="str">
        <f>VLOOKUP(Oliusala[[#This Row],[postnumer]],Sveitarfelog[#All],4,FALSE)</f>
        <v>Fjarðabyggð</v>
      </c>
      <c r="E12050" t="str">
        <f>VLOOKUP(Oliusala[[#This Row],[postnumer]],Sveitarfelog[#All],5,FALSE)</f>
        <v>Austurland</v>
      </c>
      <c r="F12050" t="s">
        <v>25</v>
      </c>
      <c r="G12050" t="s">
        <v>24</v>
      </c>
      <c r="H12050" s="1" t="s">
        <v>60</v>
      </c>
      <c r="I12050" s="1">
        <v>49158</v>
      </c>
      <c r="J12050" s="2">
        <f>VLOOKUP(Oliusala[[#This Row],[tegund]],Tegundir!$B$2:$D$19,3,FALSE)*Oliusala[[#This Row],[magn]]/1000</f>
        <v>42.52167</v>
      </c>
      <c r="K12050">
        <v>2019</v>
      </c>
      <c r="L12050" t="s">
        <v>1955</v>
      </c>
      <c r="M12050" s="144" t="s">
        <v>59</v>
      </c>
    </row>
    <row r="12051" spans="1:15" x14ac:dyDescent="0.2">
      <c r="A12051" t="s">
        <v>71</v>
      </c>
      <c r="B12051" s="144" t="s">
        <v>71</v>
      </c>
      <c r="C12051">
        <v>750</v>
      </c>
      <c r="D12051" t="str">
        <f>VLOOKUP(Oliusala[[#This Row],[postnumer]],Sveitarfelog[#All],4,FALSE)</f>
        <v>Fjarðabyggð</v>
      </c>
      <c r="E12051" t="str">
        <f>VLOOKUP(Oliusala[[#This Row],[postnumer]],Sveitarfelog[#All],5,FALSE)</f>
        <v>Austurland</v>
      </c>
      <c r="F12051" t="s">
        <v>25</v>
      </c>
      <c r="G12051" t="s">
        <v>24</v>
      </c>
      <c r="H12051" s="1" t="s">
        <v>58</v>
      </c>
      <c r="I12051" s="1">
        <v>33320</v>
      </c>
      <c r="J12051" s="2">
        <f>VLOOKUP(Oliusala[[#This Row],[tegund]],Tegundir!$B$2:$D$19,3,FALSE)*Oliusala[[#This Row],[magn]]/1000</f>
        <v>28.8218</v>
      </c>
      <c r="K12051">
        <v>2019</v>
      </c>
      <c r="L12051" t="s">
        <v>1955</v>
      </c>
      <c r="M12051" s="144" t="s">
        <v>59</v>
      </c>
    </row>
    <row r="12052" spans="1:15" x14ac:dyDescent="0.2">
      <c r="A12052" t="s">
        <v>66</v>
      </c>
      <c r="B12052" s="144" t="s">
        <v>71</v>
      </c>
      <c r="C12052">
        <v>750</v>
      </c>
      <c r="D12052" t="str">
        <f>VLOOKUP(Oliusala[[#This Row],[postnumer]],Sveitarfelog[#All],4,FALSE)</f>
        <v>Fjarðabyggð</v>
      </c>
      <c r="E12052" t="str">
        <f>VLOOKUP(Oliusala[[#This Row],[postnumer]],Sveitarfelog[#All],5,FALSE)</f>
        <v>Austurland</v>
      </c>
      <c r="F12052" t="s">
        <v>25</v>
      </c>
      <c r="G12052" t="s">
        <v>24</v>
      </c>
      <c r="H12052" s="1" t="s">
        <v>60</v>
      </c>
      <c r="I12052" s="1">
        <v>8847</v>
      </c>
      <c r="J12052" s="2">
        <f>VLOOKUP(Oliusala[[#This Row],[tegund]],Tegundir!$B$2:$D$19,3,FALSE)*Oliusala[[#This Row],[magn]]/1000</f>
        <v>7.6526549999999993</v>
      </c>
      <c r="K12052">
        <v>2019</v>
      </c>
      <c r="L12052" t="s">
        <v>1955</v>
      </c>
      <c r="M12052" s="144" t="s">
        <v>59</v>
      </c>
    </row>
    <row r="12053" spans="1:15" x14ac:dyDescent="0.2">
      <c r="A12053" t="s">
        <v>57</v>
      </c>
      <c r="B12053" s="144" t="s">
        <v>71</v>
      </c>
      <c r="C12053">
        <v>750</v>
      </c>
      <c r="D12053" t="str">
        <f>VLOOKUP(Oliusala[[#This Row],[postnumer]],Sveitarfelog[#All],4,FALSE)</f>
        <v>Fjarðabyggð</v>
      </c>
      <c r="E12053" t="str">
        <f>VLOOKUP(Oliusala[[#This Row],[postnumer]],Sveitarfelog[#All],5,FALSE)</f>
        <v>Austurland</v>
      </c>
      <c r="F12053" t="s">
        <v>25</v>
      </c>
      <c r="G12053" t="s">
        <v>24</v>
      </c>
      <c r="H12053" s="1" t="s">
        <v>60</v>
      </c>
      <c r="I12053" s="1">
        <v>16701</v>
      </c>
      <c r="J12053" s="2">
        <f>VLOOKUP(Oliusala[[#This Row],[tegund]],Tegundir!$B$2:$D$19,3,FALSE)*Oliusala[[#This Row],[magn]]/1000</f>
        <v>14.446365</v>
      </c>
      <c r="K12053">
        <v>2019</v>
      </c>
      <c r="L12053" t="s">
        <v>1955</v>
      </c>
      <c r="M12053" s="144" t="s">
        <v>59</v>
      </c>
    </row>
    <row r="12054" spans="1:15" x14ac:dyDescent="0.2">
      <c r="A12054" t="s">
        <v>63</v>
      </c>
      <c r="B12054" s="144" t="s">
        <v>71</v>
      </c>
      <c r="C12054">
        <v>750</v>
      </c>
      <c r="D12054" t="str">
        <f>VLOOKUP(Oliusala[[#This Row],[postnumer]],Sveitarfelog[#All],4,FALSE)</f>
        <v>Fjarðabyggð</v>
      </c>
      <c r="E12054" t="str">
        <f>VLOOKUP(Oliusala[[#This Row],[postnumer]],Sveitarfelog[#All],5,FALSE)</f>
        <v>Austurland</v>
      </c>
      <c r="F12054" t="s">
        <v>25</v>
      </c>
      <c r="G12054" t="s">
        <v>24</v>
      </c>
      <c r="H12054" s="1" t="s">
        <v>58</v>
      </c>
      <c r="I12054" s="1">
        <v>31547</v>
      </c>
      <c r="J12054" s="2">
        <f>VLOOKUP(Oliusala[[#This Row],[tegund]],Tegundir!$B$2:$D$19,3,FALSE)*Oliusala[[#This Row],[magn]]/1000</f>
        <v>27.288155</v>
      </c>
      <c r="K12054">
        <v>2019</v>
      </c>
      <c r="L12054" t="s">
        <v>1955</v>
      </c>
      <c r="M12054" s="144" t="s">
        <v>59</v>
      </c>
    </row>
    <row r="12055" spans="1:15" x14ac:dyDescent="0.2">
      <c r="A12055" t="s">
        <v>66</v>
      </c>
      <c r="B12055" s="144" t="s">
        <v>166</v>
      </c>
      <c r="C12055">
        <v>760</v>
      </c>
      <c r="D12055" t="str">
        <f>VLOOKUP(Oliusala[[#This Row],[postnumer]],Sveitarfelog[#All],4,FALSE)</f>
        <v>Fjarðabyggð</v>
      </c>
      <c r="E12055" t="str">
        <f>VLOOKUP(Oliusala[[#This Row],[postnumer]],Sveitarfelog[#All],5,FALSE)</f>
        <v>Austurland</v>
      </c>
      <c r="F12055" t="s">
        <v>29</v>
      </c>
      <c r="G12055" t="s">
        <v>24</v>
      </c>
      <c r="H12055" t="s">
        <v>60</v>
      </c>
      <c r="I12055" s="1">
        <v>6019</v>
      </c>
      <c r="J12055" s="2">
        <f>VLOOKUP(Oliusala[[#This Row],[tegund]],Tegundir!$B$2:$D$19,3,FALSE)*Oliusala[[#This Row],[magn]]/1000</f>
        <v>5.2064350000000008</v>
      </c>
      <c r="K12055">
        <v>2019</v>
      </c>
      <c r="L12055" t="s">
        <v>19</v>
      </c>
      <c r="M12055" s="144" t="s">
        <v>59</v>
      </c>
      <c r="O12055" s="144" t="s">
        <v>1998</v>
      </c>
    </row>
    <row r="12056" spans="1:15" x14ac:dyDescent="0.2">
      <c r="A12056" t="s">
        <v>57</v>
      </c>
      <c r="B12056" s="144" t="s">
        <v>166</v>
      </c>
      <c r="C12056">
        <v>760</v>
      </c>
      <c r="D12056" t="str">
        <f>VLOOKUP(Oliusala[[#This Row],[postnumer]],Sveitarfelog[#All],4,FALSE)</f>
        <v>Fjarðabyggð</v>
      </c>
      <c r="E12056" t="str">
        <f>VLOOKUP(Oliusala[[#This Row],[postnumer]],Sveitarfelog[#All],5,FALSE)</f>
        <v>Austurland</v>
      </c>
      <c r="F12056" t="s">
        <v>24</v>
      </c>
      <c r="G12056" t="s">
        <v>24</v>
      </c>
      <c r="H12056" s="1" t="s">
        <v>60</v>
      </c>
      <c r="I12056" s="1">
        <v>4098</v>
      </c>
      <c r="J12056" s="2">
        <f>VLOOKUP(Oliusala[[#This Row],[tegund]],Tegundir!$B$2:$D$19,3,FALSE)*Oliusala[[#This Row],[magn]]/1000</f>
        <v>3.5447700000000002</v>
      </c>
      <c r="K12056">
        <v>2019</v>
      </c>
      <c r="L12056" t="s">
        <v>18</v>
      </c>
      <c r="M12056" s="144" t="s">
        <v>59</v>
      </c>
    </row>
    <row r="12057" spans="1:15" x14ac:dyDescent="0.2">
      <c r="A12057" t="s">
        <v>57</v>
      </c>
      <c r="B12057" s="144" t="s">
        <v>166</v>
      </c>
      <c r="C12057">
        <v>760</v>
      </c>
      <c r="D12057" t="str">
        <f>VLOOKUP(Oliusala[[#This Row],[postnumer]],Sveitarfelog[#All],4,FALSE)</f>
        <v>Fjarðabyggð</v>
      </c>
      <c r="E12057" t="str">
        <f>VLOOKUP(Oliusala[[#This Row],[postnumer]],Sveitarfelog[#All],5,FALSE)</f>
        <v>Austurland</v>
      </c>
      <c r="F12057" t="s">
        <v>29</v>
      </c>
      <c r="G12057" t="s">
        <v>24</v>
      </c>
      <c r="H12057" s="1" t="s">
        <v>60</v>
      </c>
      <c r="I12057" s="1">
        <v>12241</v>
      </c>
      <c r="J12057" s="2">
        <f>VLOOKUP(Oliusala[[#This Row],[tegund]],Tegundir!$B$2:$D$19,3,FALSE)*Oliusala[[#This Row],[magn]]/1000</f>
        <v>10.588464999999999</v>
      </c>
      <c r="K12057">
        <v>2019</v>
      </c>
      <c r="L12057" t="s">
        <v>19</v>
      </c>
      <c r="M12057" s="144" t="s">
        <v>59</v>
      </c>
      <c r="O12057" s="144" t="s">
        <v>1998</v>
      </c>
    </row>
    <row r="12058" spans="1:15" x14ac:dyDescent="0.2">
      <c r="A12058" t="s">
        <v>63</v>
      </c>
      <c r="B12058" s="144" t="s">
        <v>166</v>
      </c>
      <c r="C12058">
        <v>760</v>
      </c>
      <c r="D12058" t="str">
        <f>VLOOKUP(Oliusala[[#This Row],[postnumer]],Sveitarfelog[#All],4,FALSE)</f>
        <v>Fjarðabyggð</v>
      </c>
      <c r="E12058" t="str">
        <f>VLOOKUP(Oliusala[[#This Row],[postnumer]],Sveitarfelog[#All],5,FALSE)</f>
        <v>Austurland</v>
      </c>
      <c r="F12058" t="s">
        <v>24</v>
      </c>
      <c r="G12058" t="s">
        <v>24</v>
      </c>
      <c r="H12058" s="1" t="s">
        <v>58</v>
      </c>
      <c r="I12058" s="1">
        <v>197281</v>
      </c>
      <c r="J12058" s="2">
        <f>VLOOKUP(Oliusala[[#This Row],[tegund]],Tegundir!$B$2:$D$19,3,FALSE)*Oliusala[[#This Row],[magn]]/1000</f>
        <v>170.648065</v>
      </c>
      <c r="K12058">
        <v>2019</v>
      </c>
      <c r="L12058" t="s">
        <v>18</v>
      </c>
      <c r="M12058" s="144" t="s">
        <v>59</v>
      </c>
    </row>
    <row r="12059" spans="1:15" x14ac:dyDescent="0.2">
      <c r="A12059" t="s">
        <v>69</v>
      </c>
      <c r="B12059" s="144" t="s">
        <v>166</v>
      </c>
      <c r="C12059">
        <v>760</v>
      </c>
      <c r="D12059" t="str">
        <f>VLOOKUP(Oliusala[[#This Row],[postnumer]],Sveitarfelog[#All],4,FALSE)</f>
        <v>Fjarðabyggð</v>
      </c>
      <c r="E12059" t="str">
        <f>VLOOKUP(Oliusala[[#This Row],[postnumer]],Sveitarfelog[#All],5,FALSE)</f>
        <v>Austurland</v>
      </c>
      <c r="F12059" t="s">
        <v>25</v>
      </c>
      <c r="G12059" t="s">
        <v>24</v>
      </c>
      <c r="H12059" t="s">
        <v>60</v>
      </c>
      <c r="I12059" s="1">
        <v>8402</v>
      </c>
      <c r="J12059" s="2">
        <f>VLOOKUP(Oliusala[[#This Row],[tegund]],Tegundir!$B$2:$D$19,3,FALSE)*Oliusala[[#This Row],[magn]]/1000</f>
        <v>7.2677299999999994</v>
      </c>
      <c r="K12059">
        <v>2019</v>
      </c>
      <c r="L12059" t="s">
        <v>1955</v>
      </c>
      <c r="M12059" s="144" t="s">
        <v>59</v>
      </c>
    </row>
    <row r="12060" spans="1:15" x14ac:dyDescent="0.2">
      <c r="A12060" t="s">
        <v>66</v>
      </c>
      <c r="B12060" s="144" t="s">
        <v>166</v>
      </c>
      <c r="C12060">
        <v>760</v>
      </c>
      <c r="D12060" t="str">
        <f>VLOOKUP(Oliusala[[#This Row],[postnumer]],Sveitarfelog[#All],4,FALSE)</f>
        <v>Fjarðabyggð</v>
      </c>
      <c r="E12060" t="str">
        <f>VLOOKUP(Oliusala[[#This Row],[postnumer]],Sveitarfelog[#All],5,FALSE)</f>
        <v>Austurland</v>
      </c>
      <c r="F12060" t="s">
        <v>25</v>
      </c>
      <c r="G12060" t="s">
        <v>24</v>
      </c>
      <c r="H12060" t="s">
        <v>60</v>
      </c>
      <c r="I12060" s="1">
        <v>22544</v>
      </c>
      <c r="J12060" s="2">
        <f>VLOOKUP(Oliusala[[#This Row],[tegund]],Tegundir!$B$2:$D$19,3,FALSE)*Oliusala[[#This Row],[magn]]/1000</f>
        <v>19.50056</v>
      </c>
      <c r="K12060">
        <v>2019</v>
      </c>
      <c r="L12060" t="s">
        <v>1955</v>
      </c>
      <c r="M12060" s="144" t="s">
        <v>59</v>
      </c>
    </row>
    <row r="12061" spans="1:15" x14ac:dyDescent="0.2">
      <c r="A12061" t="s">
        <v>57</v>
      </c>
      <c r="B12061" s="144" t="s">
        <v>166</v>
      </c>
      <c r="C12061">
        <v>760</v>
      </c>
      <c r="D12061" t="str">
        <f>VLOOKUP(Oliusala[[#This Row],[postnumer]],Sveitarfelog[#All],4,FALSE)</f>
        <v>Fjarðabyggð</v>
      </c>
      <c r="E12061" t="str">
        <f>VLOOKUP(Oliusala[[#This Row],[postnumer]],Sveitarfelog[#All],5,FALSE)</f>
        <v>Austurland</v>
      </c>
      <c r="F12061" t="s">
        <v>25</v>
      </c>
      <c r="G12061" t="s">
        <v>24</v>
      </c>
      <c r="H12061" s="1" t="s">
        <v>60</v>
      </c>
      <c r="I12061" s="1">
        <v>251991</v>
      </c>
      <c r="J12061" s="2">
        <f>VLOOKUP(Oliusala[[#This Row],[tegund]],Tegundir!$B$2:$D$19,3,FALSE)*Oliusala[[#This Row],[magn]]/1000</f>
        <v>217.97221500000001</v>
      </c>
      <c r="K12061">
        <v>2019</v>
      </c>
      <c r="L12061" t="s">
        <v>1955</v>
      </c>
      <c r="M12061" s="144" t="s">
        <v>59</v>
      </c>
    </row>
    <row r="12062" spans="1:15" x14ac:dyDescent="0.2">
      <c r="A12062" t="s">
        <v>165</v>
      </c>
      <c r="B12062" s="144" t="s">
        <v>166</v>
      </c>
      <c r="C12062">
        <v>760</v>
      </c>
      <c r="D12062" t="str">
        <f>VLOOKUP(Oliusala[[#This Row],[postnumer]],Sveitarfelog[#All],4,FALSE)</f>
        <v>Fjarðabyggð</v>
      </c>
      <c r="E12062" t="str">
        <f>VLOOKUP(Oliusala[[#This Row],[postnumer]],Sveitarfelog[#All],5,FALSE)</f>
        <v>Austurland</v>
      </c>
      <c r="F12062" t="s">
        <v>25</v>
      </c>
      <c r="G12062" t="s">
        <v>24</v>
      </c>
      <c r="H12062" s="1" t="s">
        <v>60</v>
      </c>
      <c r="I12062" s="1">
        <v>52529</v>
      </c>
      <c r="J12062" s="2">
        <f>VLOOKUP(Oliusala[[#This Row],[tegund]],Tegundir!$B$2:$D$19,3,FALSE)*Oliusala[[#This Row],[magn]]/1000</f>
        <v>45.437584999999999</v>
      </c>
      <c r="K12062">
        <v>2019</v>
      </c>
      <c r="L12062" t="s">
        <v>1955</v>
      </c>
      <c r="M12062" s="144" t="s">
        <v>59</v>
      </c>
    </row>
    <row r="12063" spans="1:15" x14ac:dyDescent="0.2">
      <c r="A12063" t="s">
        <v>97</v>
      </c>
      <c r="B12063" s="144" t="s">
        <v>166</v>
      </c>
      <c r="C12063">
        <v>760</v>
      </c>
      <c r="D12063" t="str">
        <f>VLOOKUP(Oliusala[[#This Row],[postnumer]],Sveitarfelog[#All],4,FALSE)</f>
        <v>Fjarðabyggð</v>
      </c>
      <c r="E12063" t="str">
        <f>VLOOKUP(Oliusala[[#This Row],[postnumer]],Sveitarfelog[#All],5,FALSE)</f>
        <v>Austurland</v>
      </c>
      <c r="F12063" t="s">
        <v>25</v>
      </c>
      <c r="G12063" t="s">
        <v>24</v>
      </c>
      <c r="H12063" t="s">
        <v>60</v>
      </c>
      <c r="I12063" s="1">
        <v>4703</v>
      </c>
      <c r="J12063" s="2">
        <f>VLOOKUP(Oliusala[[#This Row],[tegund]],Tegundir!$B$2:$D$19,3,FALSE)*Oliusala[[#This Row],[magn]]/1000</f>
        <v>4.0680949999999996</v>
      </c>
      <c r="K12063">
        <v>2019</v>
      </c>
      <c r="L12063" t="s">
        <v>1955</v>
      </c>
      <c r="M12063" s="144" t="s">
        <v>59</v>
      </c>
    </row>
    <row r="12064" spans="1:15" x14ac:dyDescent="0.2">
      <c r="A12064" t="s">
        <v>167</v>
      </c>
      <c r="B12064" s="144" t="s">
        <v>167</v>
      </c>
      <c r="C12064">
        <v>765</v>
      </c>
      <c r="D12064" t="str">
        <f>VLOOKUP(Oliusala[[#This Row],[postnumer]],Sveitarfelog[#All],4,FALSE)</f>
        <v>Fljótsdalshreppur,Múlaþing</v>
      </c>
      <c r="E12064" t="str">
        <f>VLOOKUP(Oliusala[[#This Row],[postnumer]],Sveitarfelog[#All],5,FALSE)</f>
        <v>Austurland</v>
      </c>
      <c r="F12064" t="s">
        <v>24</v>
      </c>
      <c r="G12064" t="s">
        <v>24</v>
      </c>
      <c r="H12064" s="1" t="s">
        <v>58</v>
      </c>
      <c r="I12064" s="1">
        <v>22822</v>
      </c>
      <c r="J12064" s="2">
        <f>VLOOKUP(Oliusala[[#This Row],[tegund]],Tegundir!$B$2:$D$19,3,FALSE)*Oliusala[[#This Row],[magn]]/1000</f>
        <v>19.741029999999999</v>
      </c>
      <c r="K12064">
        <v>2019</v>
      </c>
      <c r="L12064" t="s">
        <v>18</v>
      </c>
      <c r="M12064" s="144" t="s">
        <v>59</v>
      </c>
    </row>
    <row r="12065" spans="1:15" x14ac:dyDescent="0.2">
      <c r="A12065" t="s">
        <v>167</v>
      </c>
      <c r="B12065" s="144" t="s">
        <v>167</v>
      </c>
      <c r="C12065">
        <v>765</v>
      </c>
      <c r="D12065" t="str">
        <f>VLOOKUP(Oliusala[[#This Row],[postnumer]],Sveitarfelog[#All],4,FALSE)</f>
        <v>Fljótsdalshreppur,Múlaþing</v>
      </c>
      <c r="E12065" t="str">
        <f>VLOOKUP(Oliusala[[#This Row],[postnumer]],Sveitarfelog[#All],5,FALSE)</f>
        <v>Austurland</v>
      </c>
      <c r="F12065" t="s">
        <v>29</v>
      </c>
      <c r="G12065" t="s">
        <v>24</v>
      </c>
      <c r="H12065" s="1" t="s">
        <v>58</v>
      </c>
      <c r="I12065" s="1">
        <v>44765</v>
      </c>
      <c r="J12065" s="2">
        <f>VLOOKUP(Oliusala[[#This Row],[tegund]],Tegundir!$B$2:$D$19,3,FALSE)*Oliusala[[#This Row],[magn]]/1000</f>
        <v>38.721724999999999</v>
      </c>
      <c r="K12065">
        <v>2019</v>
      </c>
      <c r="L12065" t="s">
        <v>19</v>
      </c>
      <c r="M12065" s="144" t="s">
        <v>59</v>
      </c>
      <c r="O12065" s="144" t="s">
        <v>1998</v>
      </c>
    </row>
    <row r="12066" spans="1:15" x14ac:dyDescent="0.2">
      <c r="A12066" t="s">
        <v>167</v>
      </c>
      <c r="B12066" s="144" t="s">
        <v>167</v>
      </c>
      <c r="C12066">
        <v>765</v>
      </c>
      <c r="D12066" t="str">
        <f>VLOOKUP(Oliusala[[#This Row],[postnumer]],Sveitarfelog[#All],4,FALSE)</f>
        <v>Fljótsdalshreppur,Múlaþing</v>
      </c>
      <c r="E12066" t="str">
        <f>VLOOKUP(Oliusala[[#This Row],[postnumer]],Sveitarfelog[#All],5,FALSE)</f>
        <v>Austurland</v>
      </c>
      <c r="F12066" t="s">
        <v>29</v>
      </c>
      <c r="G12066" t="s">
        <v>24</v>
      </c>
      <c r="H12066" s="1" t="s">
        <v>60</v>
      </c>
      <c r="I12066" s="1">
        <v>46161</v>
      </c>
      <c r="J12066" s="2">
        <f>VLOOKUP(Oliusala[[#This Row],[tegund]],Tegundir!$B$2:$D$19,3,FALSE)*Oliusala[[#This Row],[magn]]/1000</f>
        <v>39.929265000000001</v>
      </c>
      <c r="K12066">
        <v>2019</v>
      </c>
      <c r="L12066" t="s">
        <v>19</v>
      </c>
      <c r="M12066" s="144" t="s">
        <v>59</v>
      </c>
      <c r="O12066" s="144" t="s">
        <v>1998</v>
      </c>
    </row>
    <row r="12067" spans="1:15" x14ac:dyDescent="0.2">
      <c r="A12067" t="s">
        <v>69</v>
      </c>
      <c r="B12067" s="144" t="s">
        <v>167</v>
      </c>
      <c r="C12067">
        <v>765</v>
      </c>
      <c r="D12067" t="str">
        <f>VLOOKUP(Oliusala[[#This Row],[postnumer]],Sveitarfelog[#All],4,FALSE)</f>
        <v>Fljótsdalshreppur,Múlaþing</v>
      </c>
      <c r="E12067" t="str">
        <f>VLOOKUP(Oliusala[[#This Row],[postnumer]],Sveitarfelog[#All],5,FALSE)</f>
        <v>Austurland</v>
      </c>
      <c r="F12067" t="s">
        <v>29</v>
      </c>
      <c r="G12067" t="s">
        <v>24</v>
      </c>
      <c r="H12067" t="s">
        <v>60</v>
      </c>
      <c r="I12067" s="1">
        <v>184996</v>
      </c>
      <c r="J12067" s="2">
        <f>VLOOKUP(Oliusala[[#This Row],[tegund]],Tegundir!$B$2:$D$19,3,FALSE)*Oliusala[[#This Row],[magn]]/1000</f>
        <v>160.02154000000002</v>
      </c>
      <c r="K12067">
        <v>2019</v>
      </c>
      <c r="L12067" t="s">
        <v>19</v>
      </c>
      <c r="M12067" s="144" t="s">
        <v>59</v>
      </c>
      <c r="O12067" s="144" t="s">
        <v>1998</v>
      </c>
    </row>
    <row r="12068" spans="1:15" x14ac:dyDescent="0.2">
      <c r="A12068" t="s">
        <v>158</v>
      </c>
      <c r="B12068" s="144" t="s">
        <v>167</v>
      </c>
      <c r="C12068">
        <v>765</v>
      </c>
      <c r="D12068" t="str">
        <f>VLOOKUP(Oliusala[[#This Row],[postnumer]],Sveitarfelog[#All],4,FALSE)</f>
        <v>Fljótsdalshreppur,Múlaþing</v>
      </c>
      <c r="E12068" t="str">
        <f>VLOOKUP(Oliusala[[#This Row],[postnumer]],Sveitarfelog[#All],5,FALSE)</f>
        <v>Austurland</v>
      </c>
      <c r="F12068" t="s">
        <v>29</v>
      </c>
      <c r="G12068" t="s">
        <v>24</v>
      </c>
      <c r="H12068" t="s">
        <v>60</v>
      </c>
      <c r="I12068" s="1">
        <v>849889</v>
      </c>
      <c r="J12068" s="2">
        <f>VLOOKUP(Oliusala[[#This Row],[tegund]],Tegundir!$B$2:$D$19,3,FALSE)*Oliusala[[#This Row],[magn]]/1000</f>
        <v>735.15398500000003</v>
      </c>
      <c r="K12068">
        <v>2019</v>
      </c>
      <c r="L12068" t="s">
        <v>19</v>
      </c>
      <c r="M12068" s="144" t="s">
        <v>59</v>
      </c>
      <c r="O12068" s="144" t="s">
        <v>1998</v>
      </c>
    </row>
    <row r="12069" spans="1:15" x14ac:dyDescent="0.2">
      <c r="A12069" t="s">
        <v>57</v>
      </c>
      <c r="B12069" s="144" t="s">
        <v>167</v>
      </c>
      <c r="C12069">
        <v>765</v>
      </c>
      <c r="D12069" t="str">
        <f>VLOOKUP(Oliusala[[#This Row],[postnumer]],Sveitarfelog[#All],4,FALSE)</f>
        <v>Fljótsdalshreppur,Múlaþing</v>
      </c>
      <c r="E12069" t="str">
        <f>VLOOKUP(Oliusala[[#This Row],[postnumer]],Sveitarfelog[#All],5,FALSE)</f>
        <v>Austurland</v>
      </c>
      <c r="F12069" t="s">
        <v>24</v>
      </c>
      <c r="G12069" t="s">
        <v>24</v>
      </c>
      <c r="H12069" s="1" t="s">
        <v>58</v>
      </c>
      <c r="I12069" s="1">
        <v>4892</v>
      </c>
      <c r="J12069" s="2">
        <f>VLOOKUP(Oliusala[[#This Row],[tegund]],Tegundir!$B$2:$D$19,3,FALSE)*Oliusala[[#This Row],[magn]]/1000</f>
        <v>4.2315800000000001</v>
      </c>
      <c r="K12069">
        <v>2019</v>
      </c>
      <c r="L12069" t="s">
        <v>18</v>
      </c>
      <c r="M12069" s="144" t="s">
        <v>59</v>
      </c>
    </row>
    <row r="12070" spans="1:15" x14ac:dyDescent="0.2">
      <c r="A12070" t="s">
        <v>57</v>
      </c>
      <c r="B12070" s="144" t="s">
        <v>167</v>
      </c>
      <c r="C12070">
        <v>765</v>
      </c>
      <c r="D12070" t="str">
        <f>VLOOKUP(Oliusala[[#This Row],[postnumer]],Sveitarfelog[#All],4,FALSE)</f>
        <v>Fljótsdalshreppur,Múlaþing</v>
      </c>
      <c r="E12070" t="str">
        <f>VLOOKUP(Oliusala[[#This Row],[postnumer]],Sveitarfelog[#All],5,FALSE)</f>
        <v>Austurland</v>
      </c>
      <c r="F12070" t="s">
        <v>24</v>
      </c>
      <c r="G12070" t="s">
        <v>24</v>
      </c>
      <c r="H12070" s="1" t="s">
        <v>60</v>
      </c>
      <c r="I12070" s="1">
        <v>50507</v>
      </c>
      <c r="J12070" s="2">
        <f>VLOOKUP(Oliusala[[#This Row],[tegund]],Tegundir!$B$2:$D$19,3,FALSE)*Oliusala[[#This Row],[magn]]/1000</f>
        <v>43.688555000000001</v>
      </c>
      <c r="K12070">
        <v>2019</v>
      </c>
      <c r="L12070" t="s">
        <v>18</v>
      </c>
      <c r="M12070" s="144" t="s">
        <v>59</v>
      </c>
    </row>
    <row r="12071" spans="1:15" x14ac:dyDescent="0.2">
      <c r="A12071" t="s">
        <v>63</v>
      </c>
      <c r="B12071" s="144" t="s">
        <v>167</v>
      </c>
      <c r="C12071">
        <v>765</v>
      </c>
      <c r="D12071" t="str">
        <f>VLOOKUP(Oliusala[[#This Row],[postnumer]],Sveitarfelog[#All],4,FALSE)</f>
        <v>Fljótsdalshreppur,Múlaþing</v>
      </c>
      <c r="E12071" t="str">
        <f>VLOOKUP(Oliusala[[#This Row],[postnumer]],Sveitarfelog[#All],5,FALSE)</f>
        <v>Austurland</v>
      </c>
      <c r="F12071" t="s">
        <v>24</v>
      </c>
      <c r="G12071" t="s">
        <v>24</v>
      </c>
      <c r="H12071" s="1" t="s">
        <v>58</v>
      </c>
      <c r="I12071" s="1">
        <v>452207</v>
      </c>
      <c r="J12071" s="2">
        <f>VLOOKUP(Oliusala[[#This Row],[tegund]],Tegundir!$B$2:$D$19,3,FALSE)*Oliusala[[#This Row],[magn]]/1000</f>
        <v>391.15905499999997</v>
      </c>
      <c r="K12071">
        <v>2019</v>
      </c>
      <c r="L12071" t="s">
        <v>18</v>
      </c>
      <c r="M12071" s="144" t="s">
        <v>59</v>
      </c>
    </row>
    <row r="12072" spans="1:15" x14ac:dyDescent="0.2">
      <c r="A12072" t="s">
        <v>167</v>
      </c>
      <c r="B12072" s="144" t="s">
        <v>167</v>
      </c>
      <c r="C12072">
        <v>765</v>
      </c>
      <c r="D12072" t="str">
        <f>VLOOKUP(Oliusala[[#This Row],[postnumer]],Sveitarfelog[#All],4,FALSE)</f>
        <v>Fljótsdalshreppur,Múlaþing</v>
      </c>
      <c r="E12072" t="str">
        <f>VLOOKUP(Oliusala[[#This Row],[postnumer]],Sveitarfelog[#All],5,FALSE)</f>
        <v>Austurland</v>
      </c>
      <c r="F12072" t="s">
        <v>25</v>
      </c>
      <c r="G12072" t="s">
        <v>24</v>
      </c>
      <c r="H12072" t="s">
        <v>58</v>
      </c>
      <c r="I12072" s="1">
        <v>381992</v>
      </c>
      <c r="J12072" s="2">
        <f>VLOOKUP(Oliusala[[#This Row],[tegund]],Tegundir!$B$2:$D$19,3,FALSE)*Oliusala[[#This Row],[magn]]/1000</f>
        <v>330.42308000000003</v>
      </c>
      <c r="K12072">
        <v>2019</v>
      </c>
      <c r="L12072" t="s">
        <v>19</v>
      </c>
      <c r="M12072" s="144" t="s">
        <v>59</v>
      </c>
      <c r="O12072" s="144" t="s">
        <v>1997</v>
      </c>
    </row>
    <row r="12073" spans="1:15" x14ac:dyDescent="0.2">
      <c r="A12073" t="s">
        <v>69</v>
      </c>
      <c r="B12073" s="144" t="s">
        <v>167</v>
      </c>
      <c r="C12073">
        <v>765</v>
      </c>
      <c r="D12073" t="str">
        <f>VLOOKUP(Oliusala[[#This Row],[postnumer]],Sveitarfelog[#All],4,FALSE)</f>
        <v>Fljótsdalshreppur,Múlaþing</v>
      </c>
      <c r="E12073" t="str">
        <f>VLOOKUP(Oliusala[[#This Row],[postnumer]],Sveitarfelog[#All],5,FALSE)</f>
        <v>Austurland</v>
      </c>
      <c r="F12073" t="s">
        <v>25</v>
      </c>
      <c r="G12073" t="s">
        <v>24</v>
      </c>
      <c r="H12073" t="s">
        <v>60</v>
      </c>
      <c r="I12073" s="1">
        <v>18350</v>
      </c>
      <c r="J12073" s="2">
        <f>VLOOKUP(Oliusala[[#This Row],[tegund]],Tegundir!$B$2:$D$19,3,FALSE)*Oliusala[[#This Row],[magn]]/1000</f>
        <v>15.87275</v>
      </c>
      <c r="K12073">
        <v>2019</v>
      </c>
      <c r="L12073" t="s">
        <v>19</v>
      </c>
      <c r="M12073" s="144" t="s">
        <v>59</v>
      </c>
      <c r="O12073" s="144" t="s">
        <v>1997</v>
      </c>
    </row>
    <row r="12074" spans="1:15" x14ac:dyDescent="0.2">
      <c r="A12074" t="s">
        <v>158</v>
      </c>
      <c r="B12074" s="144" t="s">
        <v>167</v>
      </c>
      <c r="C12074">
        <v>765</v>
      </c>
      <c r="D12074" t="str">
        <f>VLOOKUP(Oliusala[[#This Row],[postnumer]],Sveitarfelog[#All],4,FALSE)</f>
        <v>Fljótsdalshreppur,Múlaþing</v>
      </c>
      <c r="E12074" t="str">
        <f>VLOOKUP(Oliusala[[#This Row],[postnumer]],Sveitarfelog[#All],5,FALSE)</f>
        <v>Austurland</v>
      </c>
      <c r="F12074" t="s">
        <v>25</v>
      </c>
      <c r="G12074" t="s">
        <v>24</v>
      </c>
      <c r="H12074" t="s">
        <v>60</v>
      </c>
      <c r="I12074" s="1">
        <v>449</v>
      </c>
      <c r="J12074" s="2">
        <f>VLOOKUP(Oliusala[[#This Row],[tegund]],Tegundir!$B$2:$D$19,3,FALSE)*Oliusala[[#This Row],[magn]]/1000</f>
        <v>0.38838499999999998</v>
      </c>
      <c r="K12074">
        <v>2019</v>
      </c>
      <c r="L12074" t="s">
        <v>19</v>
      </c>
      <c r="M12074" s="144" t="s">
        <v>59</v>
      </c>
      <c r="O12074" s="144" t="s">
        <v>1997</v>
      </c>
    </row>
    <row r="12075" spans="1:15" x14ac:dyDescent="0.2">
      <c r="A12075" t="s">
        <v>63</v>
      </c>
      <c r="B12075" s="144" t="s">
        <v>167</v>
      </c>
      <c r="C12075">
        <v>765</v>
      </c>
      <c r="D12075" t="str">
        <f>VLOOKUP(Oliusala[[#This Row],[postnumer]],Sveitarfelog[#All],4,FALSE)</f>
        <v>Fljótsdalshreppur,Múlaþing</v>
      </c>
      <c r="E12075" t="str">
        <f>VLOOKUP(Oliusala[[#This Row],[postnumer]],Sveitarfelog[#All],5,FALSE)</f>
        <v>Austurland</v>
      </c>
      <c r="F12075" t="s">
        <v>25</v>
      </c>
      <c r="G12075" t="s">
        <v>24</v>
      </c>
      <c r="H12075" s="1" t="s">
        <v>58</v>
      </c>
      <c r="I12075" s="1">
        <v>65121</v>
      </c>
      <c r="J12075" s="2">
        <f>VLOOKUP(Oliusala[[#This Row],[tegund]],Tegundir!$B$2:$D$19,3,FALSE)*Oliusala[[#This Row],[magn]]/1000</f>
        <v>56.329664999999999</v>
      </c>
      <c r="K12075">
        <v>2019</v>
      </c>
      <c r="L12075" t="s">
        <v>19</v>
      </c>
      <c r="M12075" s="144" t="s">
        <v>59</v>
      </c>
      <c r="O12075" s="144" t="s">
        <v>1997</v>
      </c>
    </row>
    <row r="12076" spans="1:15" x14ac:dyDescent="0.2">
      <c r="A12076" t="s">
        <v>167</v>
      </c>
      <c r="B12076" s="144" t="s">
        <v>167</v>
      </c>
      <c r="C12076">
        <v>765</v>
      </c>
      <c r="D12076" t="str">
        <f>VLOOKUP(Oliusala[[#This Row],[postnumer]],Sveitarfelog[#All],4,FALSE)</f>
        <v>Fljótsdalshreppur,Múlaþing</v>
      </c>
      <c r="E12076" t="str">
        <f>VLOOKUP(Oliusala[[#This Row],[postnumer]],Sveitarfelog[#All],5,FALSE)</f>
        <v>Austurland</v>
      </c>
      <c r="F12076" t="s">
        <v>29</v>
      </c>
      <c r="G12076" t="s">
        <v>24</v>
      </c>
      <c r="H12076" t="s">
        <v>61</v>
      </c>
      <c r="I12076" s="1">
        <v>208507</v>
      </c>
      <c r="J12076" s="2">
        <f>VLOOKUP(Oliusala[[#This Row],[tegund]],Tegundir!$B$2:$D$19,3,FALSE)*Oliusala[[#This Row],[magn]]/1000</f>
        <v>180.358555</v>
      </c>
      <c r="K12076">
        <v>2019</v>
      </c>
      <c r="L12076" t="s">
        <v>19</v>
      </c>
      <c r="M12076" s="144" t="s">
        <v>62</v>
      </c>
      <c r="O12076" s="144" t="s">
        <v>1998</v>
      </c>
    </row>
    <row r="12077" spans="1:15" x14ac:dyDescent="0.2">
      <c r="A12077" t="s">
        <v>158</v>
      </c>
      <c r="B12077" s="144" t="s">
        <v>168</v>
      </c>
      <c r="C12077">
        <v>780</v>
      </c>
      <c r="D12077" t="str">
        <f>VLOOKUP(Oliusala[[#This Row],[postnumer]],Sveitarfelog[#All],4,FALSE)</f>
        <v>Sveitarfélagið Hornafjörður</v>
      </c>
      <c r="E12077" t="str">
        <f>VLOOKUP(Oliusala[[#This Row],[postnumer]],Sveitarfelog[#All],5,FALSE)</f>
        <v>Suðurland</v>
      </c>
      <c r="F12077" t="s">
        <v>24</v>
      </c>
      <c r="G12077" t="s">
        <v>24</v>
      </c>
      <c r="H12077" t="s">
        <v>58</v>
      </c>
      <c r="I12077" s="1">
        <v>167595</v>
      </c>
      <c r="J12077" s="2">
        <f>VLOOKUP(Oliusala[[#This Row],[tegund]],Tegundir!$B$2:$D$19,3,FALSE)*Oliusala[[#This Row],[magn]]/1000</f>
        <v>144.969675</v>
      </c>
      <c r="K12077">
        <v>2019</v>
      </c>
      <c r="L12077" t="s">
        <v>18</v>
      </c>
      <c r="M12077" s="144" t="s">
        <v>59</v>
      </c>
    </row>
    <row r="12078" spans="1:15" x14ac:dyDescent="0.2">
      <c r="A12078" t="s">
        <v>158</v>
      </c>
      <c r="B12078" s="144" t="s">
        <v>168</v>
      </c>
      <c r="C12078">
        <v>780</v>
      </c>
      <c r="D12078" t="str">
        <f>VLOOKUP(Oliusala[[#This Row],[postnumer]],Sveitarfelog[#All],4,FALSE)</f>
        <v>Sveitarfélagið Hornafjörður</v>
      </c>
      <c r="E12078" t="str">
        <f>VLOOKUP(Oliusala[[#This Row],[postnumer]],Sveitarfelog[#All],5,FALSE)</f>
        <v>Suðurland</v>
      </c>
      <c r="F12078" t="s">
        <v>29</v>
      </c>
      <c r="G12078" t="s">
        <v>24</v>
      </c>
      <c r="H12078" t="s">
        <v>58</v>
      </c>
      <c r="I12078" s="1">
        <v>3516616</v>
      </c>
      <c r="J12078" s="2">
        <f>VLOOKUP(Oliusala[[#This Row],[tegund]],Tegundir!$B$2:$D$19,3,FALSE)*Oliusala[[#This Row],[magn]]/1000</f>
        <v>3041.87284</v>
      </c>
      <c r="K12078">
        <v>2019</v>
      </c>
      <c r="L12078" t="s">
        <v>19</v>
      </c>
      <c r="M12078" s="144" t="s">
        <v>59</v>
      </c>
      <c r="O12078" s="144" t="s">
        <v>1998</v>
      </c>
    </row>
    <row r="12079" spans="1:15" x14ac:dyDescent="0.2">
      <c r="A12079" t="s">
        <v>158</v>
      </c>
      <c r="B12079" s="144" t="s">
        <v>168</v>
      </c>
      <c r="C12079">
        <v>780</v>
      </c>
      <c r="D12079" t="str">
        <f>VLOOKUP(Oliusala[[#This Row],[postnumer]],Sveitarfelog[#All],4,FALSE)</f>
        <v>Sveitarfélagið Hornafjörður</v>
      </c>
      <c r="E12079" t="str">
        <f>VLOOKUP(Oliusala[[#This Row],[postnumer]],Sveitarfelog[#All],5,FALSE)</f>
        <v>Suðurland</v>
      </c>
      <c r="F12079" t="s">
        <v>30</v>
      </c>
      <c r="G12079" t="s">
        <v>24</v>
      </c>
      <c r="H12079" t="s">
        <v>58</v>
      </c>
      <c r="I12079" s="1">
        <v>75486</v>
      </c>
      <c r="J12079" s="2">
        <f>VLOOKUP(Oliusala[[#This Row],[tegund]],Tegundir!$B$2:$D$19,3,FALSE)*Oliusala[[#This Row],[magn]]/1000</f>
        <v>65.295389999999998</v>
      </c>
      <c r="K12079">
        <v>2019</v>
      </c>
      <c r="L12079" t="s">
        <v>19</v>
      </c>
      <c r="M12079" s="144" t="s">
        <v>59</v>
      </c>
      <c r="O12079" s="144" t="s">
        <v>1998</v>
      </c>
    </row>
    <row r="12080" spans="1:15" x14ac:dyDescent="0.2">
      <c r="A12080" t="s">
        <v>63</v>
      </c>
      <c r="B12080" s="144" t="s">
        <v>168</v>
      </c>
      <c r="C12080">
        <v>780</v>
      </c>
      <c r="D12080" t="str">
        <f>VLOOKUP(Oliusala[[#This Row],[postnumer]],Sveitarfelog[#All],4,FALSE)</f>
        <v>Sveitarfélagið Hornafjörður</v>
      </c>
      <c r="E12080" t="str">
        <f>VLOOKUP(Oliusala[[#This Row],[postnumer]],Sveitarfelog[#All],5,FALSE)</f>
        <v>Suðurland</v>
      </c>
      <c r="F12080" t="s">
        <v>24</v>
      </c>
      <c r="G12080" t="s">
        <v>24</v>
      </c>
      <c r="H12080" s="1" t="s">
        <v>58</v>
      </c>
      <c r="I12080" s="1">
        <v>2903868</v>
      </c>
      <c r="J12080" s="2">
        <f>VLOOKUP(Oliusala[[#This Row],[tegund]],Tegundir!$B$2:$D$19,3,FALSE)*Oliusala[[#This Row],[magn]]/1000</f>
        <v>2511.84582</v>
      </c>
      <c r="K12080">
        <v>2019</v>
      </c>
      <c r="L12080" t="s">
        <v>18</v>
      </c>
      <c r="M12080" s="144" t="s">
        <v>59</v>
      </c>
    </row>
    <row r="12081" spans="1:15" x14ac:dyDescent="0.2">
      <c r="A12081" t="s">
        <v>63</v>
      </c>
      <c r="B12081" s="144" t="s">
        <v>168</v>
      </c>
      <c r="C12081">
        <v>780</v>
      </c>
      <c r="D12081" t="str">
        <f>VLOOKUP(Oliusala[[#This Row],[postnumer]],Sveitarfelog[#All],4,FALSE)</f>
        <v>Sveitarfélagið Hornafjörður</v>
      </c>
      <c r="E12081" t="str">
        <f>VLOOKUP(Oliusala[[#This Row],[postnumer]],Sveitarfelog[#All],5,FALSE)</f>
        <v>Suðurland</v>
      </c>
      <c r="F12081" t="s">
        <v>25</v>
      </c>
      <c r="G12081" t="s">
        <v>24</v>
      </c>
      <c r="H12081" s="1" t="s">
        <v>58</v>
      </c>
      <c r="I12081" s="1">
        <v>52360</v>
      </c>
      <c r="J12081" s="2">
        <f>VLOOKUP(Oliusala[[#This Row],[tegund]],Tegundir!$B$2:$D$19,3,FALSE)*Oliusala[[#This Row],[magn]]/1000</f>
        <v>45.291400000000003</v>
      </c>
      <c r="K12081">
        <v>2019</v>
      </c>
      <c r="L12081" t="s">
        <v>19</v>
      </c>
      <c r="M12081" s="144" t="s">
        <v>59</v>
      </c>
      <c r="O12081" s="144" t="s">
        <v>1997</v>
      </c>
    </row>
    <row r="12082" spans="1:15" x14ac:dyDescent="0.2">
      <c r="A12082" t="s">
        <v>63</v>
      </c>
      <c r="B12082" s="144" t="s">
        <v>171</v>
      </c>
      <c r="C12082">
        <v>781</v>
      </c>
      <c r="D12082" t="str">
        <f>VLOOKUP(Oliusala[[#This Row],[postnumer]],Sveitarfelog[#All],4,FALSE)</f>
        <v>Sveitarfélagið Hornafjörður</v>
      </c>
      <c r="E12082" t="str">
        <f>VLOOKUP(Oliusala[[#This Row],[postnumer]],Sveitarfelog[#All],5,FALSE)</f>
        <v>Suðurland</v>
      </c>
      <c r="F12082" t="s">
        <v>25</v>
      </c>
      <c r="G12082" t="s">
        <v>24</v>
      </c>
      <c r="H12082" s="1" t="s">
        <v>58</v>
      </c>
      <c r="I12082" s="1">
        <v>22614</v>
      </c>
      <c r="J12082" s="2">
        <f>VLOOKUP(Oliusala[[#This Row],[tegund]],Tegundir!$B$2:$D$19,3,FALSE)*Oliusala[[#This Row],[magn]]/1000</f>
        <v>19.561109999999999</v>
      </c>
      <c r="K12082">
        <v>2019</v>
      </c>
      <c r="L12082" t="s">
        <v>19</v>
      </c>
      <c r="M12082" s="144" t="s">
        <v>59</v>
      </c>
      <c r="O12082" s="144" t="s">
        <v>1997</v>
      </c>
    </row>
    <row r="12083" spans="1:15" x14ac:dyDescent="0.2">
      <c r="A12083" t="s">
        <v>158</v>
      </c>
      <c r="B12083" s="144" t="s">
        <v>169</v>
      </c>
      <c r="C12083">
        <v>781</v>
      </c>
      <c r="D12083" t="str">
        <f>VLOOKUP(Oliusala[[#This Row],[postnumer]],Sveitarfelog[#All],4,FALSE)</f>
        <v>Sveitarfélagið Hornafjörður</v>
      </c>
      <c r="E12083" t="str">
        <f>VLOOKUP(Oliusala[[#This Row],[postnumer]],Sveitarfelog[#All],5,FALSE)</f>
        <v>Suðurland</v>
      </c>
      <c r="F12083" t="s">
        <v>24</v>
      </c>
      <c r="G12083" t="s">
        <v>24</v>
      </c>
      <c r="H12083" s="1" t="s">
        <v>60</v>
      </c>
      <c r="I12083" s="1">
        <v>12571</v>
      </c>
      <c r="J12083" s="2">
        <f>VLOOKUP(Oliusala[[#This Row],[tegund]],Tegundir!$B$2:$D$19,3,FALSE)*Oliusala[[#This Row],[magn]]/1000</f>
        <v>10.873914999999998</v>
      </c>
      <c r="K12083">
        <v>2019</v>
      </c>
      <c r="L12083" t="s">
        <v>18</v>
      </c>
      <c r="M12083" s="144" t="s">
        <v>59</v>
      </c>
    </row>
    <row r="12084" spans="1:15" x14ac:dyDescent="0.2">
      <c r="A12084" t="s">
        <v>63</v>
      </c>
      <c r="B12084" s="144" t="s">
        <v>70</v>
      </c>
      <c r="C12084">
        <v>800</v>
      </c>
      <c r="D12084" t="str">
        <f>VLOOKUP(Oliusala[[#This Row],[postnumer]],Sveitarfelog[#All],4,FALSE)</f>
        <v>Flóahreppur,Sveitarfélagið Árborg</v>
      </c>
      <c r="E12084" t="str">
        <f>VLOOKUP(Oliusala[[#This Row],[postnumer]],Sveitarfelog[#All],5,FALSE)</f>
        <v>Suðurland</v>
      </c>
      <c r="F12084" t="s">
        <v>25</v>
      </c>
      <c r="G12084" t="s">
        <v>24</v>
      </c>
      <c r="H12084" t="s">
        <v>58</v>
      </c>
      <c r="I12084" s="1">
        <v>559462</v>
      </c>
      <c r="J12084" s="2">
        <f>VLOOKUP(Oliusala[[#This Row],[tegund]],Tegundir!$B$2:$D$19,3,FALSE)*Oliusala[[#This Row],[magn]]/1000</f>
        <v>483.93463000000003</v>
      </c>
      <c r="K12084">
        <v>2019</v>
      </c>
      <c r="L12084" t="s">
        <v>18</v>
      </c>
      <c r="M12084" s="144" t="s">
        <v>59</v>
      </c>
    </row>
    <row r="12085" spans="1:15" x14ac:dyDescent="0.2">
      <c r="A12085" t="s">
        <v>158</v>
      </c>
      <c r="B12085" s="144" t="s">
        <v>170</v>
      </c>
      <c r="C12085">
        <v>781</v>
      </c>
      <c r="D12085" t="str">
        <f>VLOOKUP(Oliusala[[#This Row],[postnumer]],Sveitarfelog[#All],4,FALSE)</f>
        <v>Sveitarfélagið Hornafjörður</v>
      </c>
      <c r="E12085" t="str">
        <f>VLOOKUP(Oliusala[[#This Row],[postnumer]],Sveitarfelog[#All],5,FALSE)</f>
        <v>Suðurland</v>
      </c>
      <c r="F12085" t="s">
        <v>24</v>
      </c>
      <c r="G12085" t="s">
        <v>24</v>
      </c>
      <c r="H12085" t="s">
        <v>60</v>
      </c>
      <c r="I12085" s="1">
        <v>88624</v>
      </c>
      <c r="J12085" s="2">
        <f>VLOOKUP(Oliusala[[#This Row],[tegund]],Tegundir!$B$2:$D$19,3,FALSE)*Oliusala[[#This Row],[magn]]/1000</f>
        <v>76.659759999999991</v>
      </c>
      <c r="K12085">
        <v>2019</v>
      </c>
      <c r="L12085" t="s">
        <v>18</v>
      </c>
      <c r="M12085" s="144" t="s">
        <v>59</v>
      </c>
    </row>
    <row r="12086" spans="1:15" x14ac:dyDescent="0.2">
      <c r="A12086" t="s">
        <v>63</v>
      </c>
      <c r="B12086" s="144" t="s">
        <v>70</v>
      </c>
      <c r="C12086">
        <v>800</v>
      </c>
      <c r="D12086" t="str">
        <f>VLOOKUP(Oliusala[[#This Row],[postnumer]],Sveitarfelog[#All],4,FALSE)</f>
        <v>Flóahreppur,Sveitarfélagið Árborg</v>
      </c>
      <c r="E12086" t="str">
        <f>VLOOKUP(Oliusala[[#This Row],[postnumer]],Sveitarfelog[#All],5,FALSE)</f>
        <v>Suðurland</v>
      </c>
      <c r="F12086" t="s">
        <v>25</v>
      </c>
      <c r="G12086" t="s">
        <v>24</v>
      </c>
      <c r="H12086" s="1" t="s">
        <v>58</v>
      </c>
      <c r="I12086" s="1">
        <v>78728</v>
      </c>
      <c r="J12086" s="2">
        <f>VLOOKUP(Oliusala[[#This Row],[tegund]],Tegundir!$B$2:$D$19,3,FALSE)*Oliusala[[#This Row],[magn]]/1000</f>
        <v>68.099720000000005</v>
      </c>
      <c r="K12086">
        <v>2019</v>
      </c>
      <c r="L12086" t="s">
        <v>18</v>
      </c>
      <c r="M12086" s="144" t="s">
        <v>59</v>
      </c>
    </row>
    <row r="12087" spans="1:15" x14ac:dyDescent="0.2">
      <c r="A12087" t="s">
        <v>57</v>
      </c>
      <c r="B12087" s="144" t="s">
        <v>171</v>
      </c>
      <c r="C12087">
        <v>781</v>
      </c>
      <c r="D12087" t="str">
        <f>VLOOKUP(Oliusala[[#This Row],[postnumer]],Sveitarfelog[#All],4,FALSE)</f>
        <v>Sveitarfélagið Hornafjörður</v>
      </c>
      <c r="E12087" t="str">
        <f>VLOOKUP(Oliusala[[#This Row],[postnumer]],Sveitarfelog[#All],5,FALSE)</f>
        <v>Suðurland</v>
      </c>
      <c r="F12087" t="s">
        <v>24</v>
      </c>
      <c r="G12087" t="s">
        <v>24</v>
      </c>
      <c r="H12087" s="1" t="s">
        <v>60</v>
      </c>
      <c r="I12087" s="1">
        <v>3958</v>
      </c>
      <c r="J12087" s="2">
        <f>VLOOKUP(Oliusala[[#This Row],[tegund]],Tegundir!$B$2:$D$19,3,FALSE)*Oliusala[[#This Row],[magn]]/1000</f>
        <v>3.42367</v>
      </c>
      <c r="K12087">
        <v>2019</v>
      </c>
      <c r="L12087" t="s">
        <v>18</v>
      </c>
      <c r="M12087" s="144" t="s">
        <v>59</v>
      </c>
    </row>
    <row r="12088" spans="1:15" x14ac:dyDescent="0.2">
      <c r="A12088" t="s">
        <v>57</v>
      </c>
      <c r="B12088" s="144" t="s">
        <v>169</v>
      </c>
      <c r="C12088">
        <v>781</v>
      </c>
      <c r="D12088" t="str">
        <f>VLOOKUP(Oliusala[[#This Row],[postnumer]],Sveitarfelog[#All],4,FALSE)</f>
        <v>Sveitarfélagið Hornafjörður</v>
      </c>
      <c r="E12088" t="str">
        <f>VLOOKUP(Oliusala[[#This Row],[postnumer]],Sveitarfelog[#All],5,FALSE)</f>
        <v>Suðurland</v>
      </c>
      <c r="F12088" t="s">
        <v>24</v>
      </c>
      <c r="G12088" t="s">
        <v>24</v>
      </c>
      <c r="H12088" t="s">
        <v>60</v>
      </c>
      <c r="I12088" s="1">
        <v>114648</v>
      </c>
      <c r="J12088" s="2">
        <f>VLOOKUP(Oliusala[[#This Row],[tegund]],Tegundir!$B$2:$D$19,3,FALSE)*Oliusala[[#This Row],[magn]]/1000</f>
        <v>99.17052000000001</v>
      </c>
      <c r="K12088">
        <v>2019</v>
      </c>
      <c r="L12088" t="s">
        <v>18</v>
      </c>
      <c r="M12088" s="144" t="s">
        <v>59</v>
      </c>
    </row>
    <row r="12089" spans="1:15" x14ac:dyDescent="0.2">
      <c r="A12089" t="s">
        <v>57</v>
      </c>
      <c r="B12089" s="144" t="s">
        <v>170</v>
      </c>
      <c r="C12089">
        <v>781</v>
      </c>
      <c r="D12089" t="str">
        <f>VLOOKUP(Oliusala[[#This Row],[postnumer]],Sveitarfelog[#All],4,FALSE)</f>
        <v>Sveitarfélagið Hornafjörður</v>
      </c>
      <c r="E12089" t="str">
        <f>VLOOKUP(Oliusala[[#This Row],[postnumer]],Sveitarfelog[#All],5,FALSE)</f>
        <v>Suðurland</v>
      </c>
      <c r="F12089" t="s">
        <v>24</v>
      </c>
      <c r="G12089" t="s">
        <v>24</v>
      </c>
      <c r="H12089" s="1" t="s">
        <v>60</v>
      </c>
      <c r="I12089" s="1">
        <v>6903</v>
      </c>
      <c r="J12089" s="2">
        <f>VLOOKUP(Oliusala[[#This Row],[tegund]],Tegundir!$B$2:$D$19,3,FALSE)*Oliusala[[#This Row],[magn]]/1000</f>
        <v>5.971095</v>
      </c>
      <c r="K12089">
        <v>2019</v>
      </c>
      <c r="L12089" t="s">
        <v>18</v>
      </c>
      <c r="M12089" s="144" t="s">
        <v>59</v>
      </c>
    </row>
    <row r="12090" spans="1:15" x14ac:dyDescent="0.2">
      <c r="A12090" t="s">
        <v>63</v>
      </c>
      <c r="B12090" s="144" t="s">
        <v>171</v>
      </c>
      <c r="C12090">
        <v>781</v>
      </c>
      <c r="D12090" t="str">
        <f>VLOOKUP(Oliusala[[#This Row],[postnumer]],Sveitarfelog[#All],4,FALSE)</f>
        <v>Sveitarfélagið Hornafjörður</v>
      </c>
      <c r="E12090" t="str">
        <f>VLOOKUP(Oliusala[[#This Row],[postnumer]],Sveitarfelog[#All],5,FALSE)</f>
        <v>Suðurland</v>
      </c>
      <c r="F12090" t="s">
        <v>24</v>
      </c>
      <c r="G12090" t="s">
        <v>24</v>
      </c>
      <c r="H12090" t="s">
        <v>58</v>
      </c>
      <c r="I12090" s="1">
        <v>972355</v>
      </c>
      <c r="J12090" s="2">
        <f>VLOOKUP(Oliusala[[#This Row],[tegund]],Tegundir!$B$2:$D$19,3,FALSE)*Oliusala[[#This Row],[magn]]/1000</f>
        <v>841.08707499999991</v>
      </c>
      <c r="K12090">
        <v>2019</v>
      </c>
      <c r="L12090" t="s">
        <v>18</v>
      </c>
      <c r="M12090" s="144" t="s">
        <v>59</v>
      </c>
    </row>
    <row r="12091" spans="1:15" x14ac:dyDescent="0.2">
      <c r="A12091" t="s">
        <v>63</v>
      </c>
      <c r="B12091" s="144" t="s">
        <v>175</v>
      </c>
      <c r="C12091">
        <v>801</v>
      </c>
      <c r="D12091" t="str">
        <f>VLOOKUP(Oliusala[[#This Row],[postnumer]],Sveitarfelog[#All],4,FALSE)</f>
        <v>Flóahreppur,Sveitarfélagið Árborg</v>
      </c>
      <c r="E12091" t="str">
        <f>VLOOKUP(Oliusala[[#This Row],[postnumer]],Sveitarfelog[#All],5,FALSE)</f>
        <v>Suðurland</v>
      </c>
      <c r="F12091" t="s">
        <v>25</v>
      </c>
      <c r="G12091" t="s">
        <v>24</v>
      </c>
      <c r="H12091" s="1" t="s">
        <v>58</v>
      </c>
      <c r="I12091" s="1">
        <v>30978</v>
      </c>
      <c r="J12091" s="2">
        <f>VLOOKUP(Oliusala[[#This Row],[tegund]],Tegundir!$B$2:$D$19,3,FALSE)*Oliusala[[#This Row],[magn]]/1000</f>
        <v>26.795970000000001</v>
      </c>
      <c r="K12091">
        <v>2019</v>
      </c>
      <c r="L12091" t="s">
        <v>18</v>
      </c>
      <c r="M12091" s="144" t="s">
        <v>59</v>
      </c>
    </row>
    <row r="12092" spans="1:15" x14ac:dyDescent="0.2">
      <c r="A12092" t="s">
        <v>63</v>
      </c>
      <c r="B12092" s="144" t="s">
        <v>176</v>
      </c>
      <c r="C12092">
        <v>801</v>
      </c>
      <c r="D12092" t="str">
        <f>VLOOKUP(Oliusala[[#This Row],[postnumer]],Sveitarfelog[#All],4,FALSE)</f>
        <v>Flóahreppur,Sveitarfélagið Árborg</v>
      </c>
      <c r="E12092" t="str">
        <f>VLOOKUP(Oliusala[[#This Row],[postnumer]],Sveitarfelog[#All],5,FALSE)</f>
        <v>Suðurland</v>
      </c>
      <c r="F12092" t="s">
        <v>25</v>
      </c>
      <c r="G12092" t="s">
        <v>24</v>
      </c>
      <c r="H12092" t="s">
        <v>58</v>
      </c>
      <c r="I12092" s="1">
        <v>102225</v>
      </c>
      <c r="J12092" s="2">
        <f>VLOOKUP(Oliusala[[#This Row],[tegund]],Tegundir!$B$2:$D$19,3,FALSE)*Oliusala[[#This Row],[magn]]/1000</f>
        <v>88.424625000000006</v>
      </c>
      <c r="K12092">
        <v>2019</v>
      </c>
      <c r="L12092" t="s">
        <v>18</v>
      </c>
      <c r="M12092" s="144" t="s">
        <v>59</v>
      </c>
    </row>
    <row r="12093" spans="1:15" x14ac:dyDescent="0.2">
      <c r="A12093" t="s">
        <v>63</v>
      </c>
      <c r="B12093" s="144" t="s">
        <v>174</v>
      </c>
      <c r="C12093">
        <v>801</v>
      </c>
      <c r="D12093" t="str">
        <f>VLOOKUP(Oliusala[[#This Row],[postnumer]],Sveitarfelog[#All],4,FALSE)</f>
        <v>Flóahreppur,Sveitarfélagið Árborg</v>
      </c>
      <c r="E12093" t="str">
        <f>VLOOKUP(Oliusala[[#This Row],[postnumer]],Sveitarfelog[#All],5,FALSE)</f>
        <v>Suðurland</v>
      </c>
      <c r="F12093" t="s">
        <v>25</v>
      </c>
      <c r="G12093" t="s">
        <v>24</v>
      </c>
      <c r="H12093" s="1" t="s">
        <v>58</v>
      </c>
      <c r="I12093" s="1">
        <v>157024</v>
      </c>
      <c r="J12093" s="2">
        <f>VLOOKUP(Oliusala[[#This Row],[tegund]],Tegundir!$B$2:$D$19,3,FALSE)*Oliusala[[#This Row],[magn]]/1000</f>
        <v>135.82576</v>
      </c>
      <c r="K12093">
        <v>2019</v>
      </c>
      <c r="L12093" t="s">
        <v>18</v>
      </c>
      <c r="M12093" s="144" t="s">
        <v>59</v>
      </c>
    </row>
    <row r="12094" spans="1:15" x14ac:dyDescent="0.2">
      <c r="A12094" t="s">
        <v>63</v>
      </c>
      <c r="B12094" s="144" t="s">
        <v>182</v>
      </c>
      <c r="C12094">
        <v>810</v>
      </c>
      <c r="D12094" t="str">
        <f>VLOOKUP(Oliusala[[#This Row],[postnumer]],Sveitarfelog[#All],4,FALSE)</f>
        <v>Hveragerðisbær,Sveitarfélagið Ölfus</v>
      </c>
      <c r="E12094" t="str">
        <f>VLOOKUP(Oliusala[[#This Row],[postnumer]],Sveitarfelog[#All],5,FALSE)</f>
        <v>Suðurland</v>
      </c>
      <c r="F12094" t="s">
        <v>25</v>
      </c>
      <c r="G12094" t="s">
        <v>24</v>
      </c>
      <c r="H12094" s="1" t="s">
        <v>58</v>
      </c>
      <c r="I12094" s="1">
        <v>152775</v>
      </c>
      <c r="J12094" s="2">
        <f>VLOOKUP(Oliusala[[#This Row],[tegund]],Tegundir!$B$2:$D$19,3,FALSE)*Oliusala[[#This Row],[magn]]/1000</f>
        <v>132.150375</v>
      </c>
      <c r="K12094">
        <v>2019</v>
      </c>
      <c r="L12094" t="s">
        <v>18</v>
      </c>
      <c r="M12094" s="144" t="s">
        <v>59</v>
      </c>
    </row>
    <row r="12095" spans="1:15" x14ac:dyDescent="0.2">
      <c r="A12095" t="s">
        <v>63</v>
      </c>
      <c r="B12095" s="144" t="s">
        <v>183</v>
      </c>
      <c r="C12095">
        <v>815</v>
      </c>
      <c r="D12095" t="str">
        <f>VLOOKUP(Oliusala[[#This Row],[postnumer]],Sveitarfelog[#All],4,FALSE)</f>
        <v>Hveragerðisbær,Sveitarfélagið Ölfus</v>
      </c>
      <c r="E12095" t="str">
        <f>VLOOKUP(Oliusala[[#This Row],[postnumer]],Sveitarfelog[#All],5,FALSE)</f>
        <v>Suðurland</v>
      </c>
      <c r="F12095" t="s">
        <v>25</v>
      </c>
      <c r="G12095" t="s">
        <v>24</v>
      </c>
      <c r="H12095" t="s">
        <v>58</v>
      </c>
      <c r="I12095" s="1">
        <v>99062</v>
      </c>
      <c r="J12095" s="2">
        <f>VLOOKUP(Oliusala[[#This Row],[tegund]],Tegundir!$B$2:$D$19,3,FALSE)*Oliusala[[#This Row],[magn]]/1000</f>
        <v>85.688630000000003</v>
      </c>
      <c r="K12095">
        <v>2019</v>
      </c>
      <c r="L12095" t="s">
        <v>19</v>
      </c>
      <c r="M12095" s="144" t="s">
        <v>59</v>
      </c>
      <c r="O12095" s="144" t="s">
        <v>1997</v>
      </c>
    </row>
    <row r="12096" spans="1:15" x14ac:dyDescent="0.2">
      <c r="A12096" t="s">
        <v>57</v>
      </c>
      <c r="B12096" s="144" t="s">
        <v>172</v>
      </c>
      <c r="C12096">
        <v>785</v>
      </c>
      <c r="D12096" t="str">
        <f>VLOOKUP(Oliusala[[#This Row],[postnumer]],Sveitarfelog[#All],4,FALSE)</f>
        <v>Sveitarfélagið Hornafjörður</v>
      </c>
      <c r="E12096" t="str">
        <f>VLOOKUP(Oliusala[[#This Row],[postnumer]],Sveitarfelog[#All],5,FALSE)</f>
        <v>Suðurland</v>
      </c>
      <c r="F12096" t="s">
        <v>24</v>
      </c>
      <c r="G12096" t="s">
        <v>24</v>
      </c>
      <c r="H12096" t="s">
        <v>60</v>
      </c>
      <c r="I12096" s="1">
        <v>4627</v>
      </c>
      <c r="J12096" s="2">
        <f>VLOOKUP(Oliusala[[#This Row],[tegund]],Tegundir!$B$2:$D$19,3,FALSE)*Oliusala[[#This Row],[magn]]/1000</f>
        <v>4.0023549999999997</v>
      </c>
      <c r="K12096">
        <v>2019</v>
      </c>
      <c r="L12096" t="s">
        <v>18</v>
      </c>
      <c r="M12096" s="144" t="s">
        <v>59</v>
      </c>
    </row>
    <row r="12097" spans="1:15" x14ac:dyDescent="0.2">
      <c r="A12097" t="s">
        <v>63</v>
      </c>
      <c r="B12097" s="144" t="s">
        <v>172</v>
      </c>
      <c r="C12097">
        <v>785</v>
      </c>
      <c r="D12097" t="str">
        <f>VLOOKUP(Oliusala[[#This Row],[postnumer]],Sveitarfelog[#All],4,FALSE)</f>
        <v>Sveitarfélagið Hornafjörður</v>
      </c>
      <c r="E12097" t="str">
        <f>VLOOKUP(Oliusala[[#This Row],[postnumer]],Sveitarfelog[#All],5,FALSE)</f>
        <v>Suðurland</v>
      </c>
      <c r="F12097" t="s">
        <v>24</v>
      </c>
      <c r="G12097" t="s">
        <v>24</v>
      </c>
      <c r="H12097" s="1" t="s">
        <v>58</v>
      </c>
      <c r="I12097" s="1">
        <v>499713</v>
      </c>
      <c r="J12097" s="2">
        <f>VLOOKUP(Oliusala[[#This Row],[tegund]],Tegundir!$B$2:$D$19,3,FALSE)*Oliusala[[#This Row],[magn]]/1000</f>
        <v>432.25174499999997</v>
      </c>
      <c r="K12097">
        <v>2019</v>
      </c>
      <c r="L12097" t="s">
        <v>18</v>
      </c>
      <c r="M12097" s="144" t="s">
        <v>59</v>
      </c>
    </row>
    <row r="12098" spans="1:15" x14ac:dyDescent="0.2">
      <c r="A12098" t="s">
        <v>63</v>
      </c>
      <c r="B12098" s="144" t="s">
        <v>184</v>
      </c>
      <c r="C12098">
        <v>820</v>
      </c>
      <c r="D12098" t="str">
        <f>VLOOKUP(Oliusala[[#This Row],[postnumer]],Sveitarfelog[#All],4,FALSE)</f>
        <v>Flóahreppur,Sveitarfélagið Árborg</v>
      </c>
      <c r="E12098" t="str">
        <f>VLOOKUP(Oliusala[[#This Row],[postnumer]],Sveitarfelog[#All],5,FALSE)</f>
        <v>Suðurland</v>
      </c>
      <c r="F12098" t="s">
        <v>25</v>
      </c>
      <c r="G12098" t="s">
        <v>24</v>
      </c>
      <c r="H12098" s="1" t="s">
        <v>58</v>
      </c>
      <c r="I12098" s="1">
        <v>53127</v>
      </c>
      <c r="J12098" s="2">
        <f>VLOOKUP(Oliusala[[#This Row],[tegund]],Tegundir!$B$2:$D$19,3,FALSE)*Oliusala[[#This Row],[magn]]/1000</f>
        <v>45.954854999999995</v>
      </c>
      <c r="K12098">
        <v>2019</v>
      </c>
      <c r="L12098" t="s">
        <v>18</v>
      </c>
      <c r="M12098" s="144" t="s">
        <v>59</v>
      </c>
    </row>
    <row r="12099" spans="1:15" x14ac:dyDescent="0.2">
      <c r="A12099" t="s">
        <v>63</v>
      </c>
      <c r="B12099" s="144" t="s">
        <v>185</v>
      </c>
      <c r="C12099">
        <v>825</v>
      </c>
      <c r="D12099" t="str">
        <f>VLOOKUP(Oliusala[[#This Row],[postnumer]],Sveitarfelog[#All],4,FALSE)</f>
        <v>Flóahreppur,Sveitarfélagið Árborg</v>
      </c>
      <c r="E12099" t="str">
        <f>VLOOKUP(Oliusala[[#This Row],[postnumer]],Sveitarfelog[#All],5,FALSE)</f>
        <v>Suðurland</v>
      </c>
      <c r="F12099" t="s">
        <v>25</v>
      </c>
      <c r="G12099" t="s">
        <v>24</v>
      </c>
      <c r="H12099" t="s">
        <v>58</v>
      </c>
      <c r="I12099" s="1">
        <v>16790</v>
      </c>
      <c r="J12099" s="2">
        <f>VLOOKUP(Oliusala[[#This Row],[tegund]],Tegundir!$B$2:$D$19,3,FALSE)*Oliusala[[#This Row],[magn]]/1000</f>
        <v>14.523350000000001</v>
      </c>
      <c r="K12099">
        <v>2019</v>
      </c>
      <c r="L12099" t="s">
        <v>18</v>
      </c>
      <c r="M12099" s="144" t="s">
        <v>59</v>
      </c>
    </row>
    <row r="12100" spans="1:15" x14ac:dyDescent="0.2">
      <c r="A12100" t="s">
        <v>57</v>
      </c>
      <c r="B12100" s="144" t="s">
        <v>70</v>
      </c>
      <c r="C12100">
        <v>800</v>
      </c>
      <c r="D12100" t="str">
        <f>VLOOKUP(Oliusala[[#This Row],[postnumer]],Sveitarfelog[#All],4,FALSE)</f>
        <v>Flóahreppur,Sveitarfélagið Árborg</v>
      </c>
      <c r="E12100" t="str">
        <f>VLOOKUP(Oliusala[[#This Row],[postnumer]],Sveitarfelog[#All],5,FALSE)</f>
        <v>Suðurland</v>
      </c>
      <c r="F12100" t="s">
        <v>24</v>
      </c>
      <c r="G12100" t="s">
        <v>24</v>
      </c>
      <c r="H12100" s="1" t="s">
        <v>58</v>
      </c>
      <c r="I12100" s="1">
        <v>35736</v>
      </c>
      <c r="J12100" s="2">
        <f>VLOOKUP(Oliusala[[#This Row],[tegund]],Tegundir!$B$2:$D$19,3,FALSE)*Oliusala[[#This Row],[magn]]/1000</f>
        <v>30.911639999999998</v>
      </c>
      <c r="K12100">
        <v>2019</v>
      </c>
      <c r="L12100" t="s">
        <v>18</v>
      </c>
      <c r="M12100" s="144" t="s">
        <v>59</v>
      </c>
    </row>
    <row r="12101" spans="1:15" x14ac:dyDescent="0.2">
      <c r="A12101" t="s">
        <v>57</v>
      </c>
      <c r="B12101" s="144" t="s">
        <v>70</v>
      </c>
      <c r="C12101">
        <v>800</v>
      </c>
      <c r="D12101" t="str">
        <f>VLOOKUP(Oliusala[[#This Row],[postnumer]],Sveitarfelog[#All],4,FALSE)</f>
        <v>Flóahreppur,Sveitarfélagið Árborg</v>
      </c>
      <c r="E12101" t="str">
        <f>VLOOKUP(Oliusala[[#This Row],[postnumer]],Sveitarfelog[#All],5,FALSE)</f>
        <v>Suðurland</v>
      </c>
      <c r="F12101" t="s">
        <v>24</v>
      </c>
      <c r="G12101" t="s">
        <v>24</v>
      </c>
      <c r="H12101" s="1" t="s">
        <v>60</v>
      </c>
      <c r="I12101" s="1">
        <v>472243</v>
      </c>
      <c r="J12101" s="2">
        <f>VLOOKUP(Oliusala[[#This Row],[tegund]],Tegundir!$B$2:$D$19,3,FALSE)*Oliusala[[#This Row],[magn]]/1000</f>
        <v>408.49019500000003</v>
      </c>
      <c r="K12101">
        <v>2019</v>
      </c>
      <c r="L12101" t="s">
        <v>18</v>
      </c>
      <c r="M12101" s="144" t="s">
        <v>59</v>
      </c>
    </row>
    <row r="12102" spans="1:15" x14ac:dyDescent="0.2">
      <c r="A12102" t="s">
        <v>70</v>
      </c>
      <c r="B12102" s="144" t="s">
        <v>70</v>
      </c>
      <c r="C12102">
        <v>800</v>
      </c>
      <c r="D12102" t="str">
        <f>VLOOKUP(Oliusala[[#This Row],[postnumer]],Sveitarfelog[#All],4,FALSE)</f>
        <v>Flóahreppur,Sveitarfélagið Árborg</v>
      </c>
      <c r="E12102" t="str">
        <f>VLOOKUP(Oliusala[[#This Row],[postnumer]],Sveitarfelog[#All],5,FALSE)</f>
        <v>Suðurland</v>
      </c>
      <c r="F12102" t="s">
        <v>24</v>
      </c>
      <c r="G12102" t="s">
        <v>24</v>
      </c>
      <c r="H12102" t="s">
        <v>58</v>
      </c>
      <c r="I12102" s="1">
        <v>94832</v>
      </c>
      <c r="J12102" s="2">
        <f>VLOOKUP(Oliusala[[#This Row],[tegund]],Tegundir!$B$2:$D$19,3,FALSE)*Oliusala[[#This Row],[magn]]/1000</f>
        <v>82.029679999999999</v>
      </c>
      <c r="K12102">
        <v>2019</v>
      </c>
      <c r="L12102" t="s">
        <v>18</v>
      </c>
      <c r="M12102" s="144" t="s">
        <v>59</v>
      </c>
    </row>
    <row r="12103" spans="1:15" x14ac:dyDescent="0.2">
      <c r="A12103" t="s">
        <v>63</v>
      </c>
      <c r="B12103" s="144" t="s">
        <v>70</v>
      </c>
      <c r="C12103">
        <v>800</v>
      </c>
      <c r="D12103" t="str">
        <f>VLOOKUP(Oliusala[[#This Row],[postnumer]],Sveitarfelog[#All],4,FALSE)</f>
        <v>Flóahreppur,Sveitarfélagið Árborg</v>
      </c>
      <c r="E12103" t="str">
        <f>VLOOKUP(Oliusala[[#This Row],[postnumer]],Sveitarfelog[#All],5,FALSE)</f>
        <v>Suðurland</v>
      </c>
      <c r="F12103" t="s">
        <v>24</v>
      </c>
      <c r="G12103" t="s">
        <v>24</v>
      </c>
      <c r="H12103" t="s">
        <v>58</v>
      </c>
      <c r="I12103" s="1">
        <v>7517169</v>
      </c>
      <c r="J12103" s="2">
        <f>VLOOKUP(Oliusala[[#This Row],[tegund]],Tegundir!$B$2:$D$19,3,FALSE)*Oliusala[[#This Row],[magn]]/1000</f>
        <v>6502.3511849999995</v>
      </c>
      <c r="K12103">
        <v>2019</v>
      </c>
      <c r="L12103" t="s">
        <v>18</v>
      </c>
      <c r="M12103" s="144" t="s">
        <v>59</v>
      </c>
    </row>
    <row r="12104" spans="1:15" x14ac:dyDescent="0.2">
      <c r="A12104" t="s">
        <v>63</v>
      </c>
      <c r="B12104" s="144" t="s">
        <v>70</v>
      </c>
      <c r="C12104">
        <v>800</v>
      </c>
      <c r="D12104" t="str">
        <f>VLOOKUP(Oliusala[[#This Row],[postnumer]],Sveitarfelog[#All],4,FALSE)</f>
        <v>Flóahreppur,Sveitarfélagið Árborg</v>
      </c>
      <c r="E12104" t="str">
        <f>VLOOKUP(Oliusala[[#This Row],[postnumer]],Sveitarfelog[#All],5,FALSE)</f>
        <v>Suðurland</v>
      </c>
      <c r="F12104" t="s">
        <v>24</v>
      </c>
      <c r="G12104" t="s">
        <v>24</v>
      </c>
      <c r="H12104" t="s">
        <v>58</v>
      </c>
      <c r="I12104" s="1">
        <v>1115283</v>
      </c>
      <c r="J12104" s="2">
        <f>VLOOKUP(Oliusala[[#This Row],[tegund]],Tegundir!$B$2:$D$19,3,FALSE)*Oliusala[[#This Row],[magn]]/1000</f>
        <v>964.71979500000009</v>
      </c>
      <c r="K12104">
        <v>2019</v>
      </c>
      <c r="L12104" t="s">
        <v>18</v>
      </c>
      <c r="M12104" s="144" t="s">
        <v>59</v>
      </c>
    </row>
    <row r="12105" spans="1:15" x14ac:dyDescent="0.2">
      <c r="A12105" t="s">
        <v>63</v>
      </c>
      <c r="B12105" s="144" t="s">
        <v>186</v>
      </c>
      <c r="C12105">
        <v>840</v>
      </c>
      <c r="D12105" t="str">
        <f>VLOOKUP(Oliusala[[#This Row],[postnumer]],Sveitarfelog[#All],4,FALSE)</f>
        <v>Bláskógabyggð,Grímsnes- og Grafningshreppur,Hrunamannahreppur,Skeiða- og Gnúpverjahreppur</v>
      </c>
      <c r="E12105" t="str">
        <f>VLOOKUP(Oliusala[[#This Row],[postnumer]],Sveitarfelog[#All],5,FALSE)</f>
        <v>Suðurland</v>
      </c>
      <c r="F12105" t="s">
        <v>25</v>
      </c>
      <c r="G12105" t="s">
        <v>24</v>
      </c>
      <c r="H12105" t="s">
        <v>58</v>
      </c>
      <c r="I12105" s="1">
        <v>37395</v>
      </c>
      <c r="J12105" s="2">
        <f>VLOOKUP(Oliusala[[#This Row],[tegund]],Tegundir!$B$2:$D$19,3,FALSE)*Oliusala[[#This Row],[magn]]/1000</f>
        <v>32.346674999999998</v>
      </c>
      <c r="K12105">
        <v>2019</v>
      </c>
      <c r="L12105" t="s">
        <v>18</v>
      </c>
      <c r="M12105" s="144" t="s">
        <v>59</v>
      </c>
    </row>
    <row r="12106" spans="1:15" x14ac:dyDescent="0.2">
      <c r="A12106" t="s">
        <v>63</v>
      </c>
      <c r="B12106" s="144" t="s">
        <v>188</v>
      </c>
      <c r="C12106">
        <v>845</v>
      </c>
      <c r="D12106" t="str">
        <f>VLOOKUP(Oliusala[[#This Row],[postnumer]],Sveitarfelog[#All],4,FALSE)</f>
        <v>Bláskógabyggð,Grímsnes- og Grafningshreppur,Hrunamannahreppur,Skeiða- og Gnúpverjahreppur</v>
      </c>
      <c r="E12106" t="str">
        <f>VLOOKUP(Oliusala[[#This Row],[postnumer]],Sveitarfelog[#All],5,FALSE)</f>
        <v>Suðurland</v>
      </c>
      <c r="F12106" t="s">
        <v>25</v>
      </c>
      <c r="G12106" t="s">
        <v>24</v>
      </c>
      <c r="H12106" t="s">
        <v>58</v>
      </c>
      <c r="I12106" s="1">
        <v>69266</v>
      </c>
      <c r="J12106" s="2">
        <f>VLOOKUP(Oliusala[[#This Row],[tegund]],Tegundir!$B$2:$D$19,3,FALSE)*Oliusala[[#This Row],[magn]]/1000</f>
        <v>59.915089999999999</v>
      </c>
      <c r="K12106">
        <v>2019</v>
      </c>
      <c r="L12106" t="s">
        <v>1955</v>
      </c>
      <c r="M12106" s="144" t="s">
        <v>59</v>
      </c>
    </row>
    <row r="12107" spans="1:15" x14ac:dyDescent="0.2">
      <c r="A12107" t="s">
        <v>63</v>
      </c>
      <c r="B12107" s="144" t="s">
        <v>163</v>
      </c>
      <c r="C12107">
        <v>850</v>
      </c>
      <c r="D12107" t="str">
        <f>VLOOKUP(Oliusala[[#This Row],[postnumer]],Sveitarfelog[#All],4,FALSE)</f>
        <v>Ásahreppur,Rangárþing ytra</v>
      </c>
      <c r="E12107" t="str">
        <f>VLOOKUP(Oliusala[[#This Row],[postnumer]],Sveitarfelog[#All],5,FALSE)</f>
        <v>Suðurland</v>
      </c>
      <c r="F12107" t="s">
        <v>25</v>
      </c>
      <c r="G12107" t="s">
        <v>24</v>
      </c>
      <c r="H12107" s="1" t="s">
        <v>58</v>
      </c>
      <c r="I12107" s="1">
        <v>191485</v>
      </c>
      <c r="J12107" s="2">
        <f>VLOOKUP(Oliusala[[#This Row],[tegund]],Tegundir!$B$2:$D$19,3,FALSE)*Oliusala[[#This Row],[magn]]/1000</f>
        <v>165.634525</v>
      </c>
      <c r="K12107">
        <v>2019</v>
      </c>
      <c r="L12107" t="s">
        <v>1955</v>
      </c>
      <c r="M12107" s="144" t="s">
        <v>59</v>
      </c>
    </row>
    <row r="12108" spans="1:15" x14ac:dyDescent="0.2">
      <c r="A12108" t="s">
        <v>63</v>
      </c>
      <c r="B12108" s="144" t="s">
        <v>191</v>
      </c>
      <c r="C12108">
        <v>851</v>
      </c>
      <c r="D12108" t="str">
        <f>VLOOKUP(Oliusala[[#This Row],[postnumer]],Sveitarfelog[#All],4,FALSE)</f>
        <v>Ásahreppur,Rangárþing ytra</v>
      </c>
      <c r="E12108" t="str">
        <f>VLOOKUP(Oliusala[[#This Row],[postnumer]],Sveitarfelog[#All],5,FALSE)</f>
        <v>Suðurland</v>
      </c>
      <c r="F12108" t="s">
        <v>25</v>
      </c>
      <c r="G12108" t="s">
        <v>24</v>
      </c>
      <c r="H12108" t="s">
        <v>58</v>
      </c>
      <c r="I12108" s="1">
        <v>143991</v>
      </c>
      <c r="J12108" s="2">
        <f>VLOOKUP(Oliusala[[#This Row],[tegund]],Tegundir!$B$2:$D$19,3,FALSE)*Oliusala[[#This Row],[magn]]/1000</f>
        <v>124.55221499999999</v>
      </c>
      <c r="K12108">
        <v>2019</v>
      </c>
      <c r="L12108" t="s">
        <v>1955</v>
      </c>
      <c r="M12108" s="144" t="s">
        <v>59</v>
      </c>
    </row>
    <row r="12109" spans="1:15" x14ac:dyDescent="0.2">
      <c r="A12109" t="s">
        <v>63</v>
      </c>
      <c r="B12109" s="144" t="s">
        <v>192</v>
      </c>
      <c r="C12109">
        <v>860</v>
      </c>
      <c r="D12109" t="str">
        <f>VLOOKUP(Oliusala[[#This Row],[postnumer]],Sveitarfelog[#All],4,FALSE)</f>
        <v>Rangárþing eystra</v>
      </c>
      <c r="E12109" t="str">
        <f>VLOOKUP(Oliusala[[#This Row],[postnumer]],Sveitarfelog[#All],5,FALSE)</f>
        <v>Suðurland</v>
      </c>
      <c r="F12109" t="s">
        <v>25</v>
      </c>
      <c r="G12109" t="s">
        <v>24</v>
      </c>
      <c r="H12109" t="s">
        <v>58</v>
      </c>
      <c r="I12109" s="1">
        <v>251659</v>
      </c>
      <c r="J12109" s="2">
        <f>VLOOKUP(Oliusala[[#This Row],[tegund]],Tegundir!$B$2:$D$19,3,FALSE)*Oliusala[[#This Row],[magn]]/1000</f>
        <v>217.685035</v>
      </c>
      <c r="K12109">
        <v>2019</v>
      </c>
      <c r="L12109" t="s">
        <v>1955</v>
      </c>
      <c r="M12109" s="144" t="s">
        <v>59</v>
      </c>
    </row>
    <row r="12110" spans="1:15" x14ac:dyDescent="0.2">
      <c r="A12110" t="s">
        <v>158</v>
      </c>
      <c r="B12110" s="144" t="s">
        <v>175</v>
      </c>
      <c r="C12110">
        <v>801</v>
      </c>
      <c r="D12110" t="str">
        <f>VLOOKUP(Oliusala[[#This Row],[postnumer]],Sveitarfelog[#All],4,FALSE)</f>
        <v>Flóahreppur,Sveitarfélagið Árborg</v>
      </c>
      <c r="E12110" t="str">
        <f>VLOOKUP(Oliusala[[#This Row],[postnumer]],Sveitarfelog[#All],5,FALSE)</f>
        <v>Suðurland</v>
      </c>
      <c r="F12110" t="s">
        <v>29</v>
      </c>
      <c r="G12110" t="s">
        <v>24</v>
      </c>
      <c r="H12110" s="1" t="s">
        <v>60</v>
      </c>
      <c r="I12110" s="1">
        <v>11884</v>
      </c>
      <c r="J12110" s="2">
        <f>VLOOKUP(Oliusala[[#This Row],[tegund]],Tegundir!$B$2:$D$19,3,FALSE)*Oliusala[[#This Row],[magn]]/1000</f>
        <v>10.27966</v>
      </c>
      <c r="K12110">
        <v>2019</v>
      </c>
      <c r="L12110" t="s">
        <v>19</v>
      </c>
      <c r="M12110" s="144" t="s">
        <v>59</v>
      </c>
      <c r="O12110" s="144" t="s">
        <v>1998</v>
      </c>
    </row>
    <row r="12111" spans="1:15" x14ac:dyDescent="0.2">
      <c r="A12111" t="s">
        <v>57</v>
      </c>
      <c r="B12111" s="144" t="s">
        <v>175</v>
      </c>
      <c r="C12111">
        <v>801</v>
      </c>
      <c r="D12111" t="str">
        <f>VLOOKUP(Oliusala[[#This Row],[postnumer]],Sveitarfelog[#All],4,FALSE)</f>
        <v>Flóahreppur,Sveitarfélagið Árborg</v>
      </c>
      <c r="E12111" t="str">
        <f>VLOOKUP(Oliusala[[#This Row],[postnumer]],Sveitarfelog[#All],5,FALSE)</f>
        <v>Suðurland</v>
      </c>
      <c r="F12111" t="s">
        <v>24</v>
      </c>
      <c r="G12111" t="s">
        <v>24</v>
      </c>
      <c r="H12111" s="1" t="s">
        <v>60</v>
      </c>
      <c r="I12111" s="1">
        <v>176946</v>
      </c>
      <c r="J12111" s="2">
        <f>VLOOKUP(Oliusala[[#This Row],[tegund]],Tegundir!$B$2:$D$19,3,FALSE)*Oliusala[[#This Row],[magn]]/1000</f>
        <v>153.05829</v>
      </c>
      <c r="K12111">
        <v>2019</v>
      </c>
      <c r="L12111" t="s">
        <v>18</v>
      </c>
      <c r="M12111" s="144" t="s">
        <v>59</v>
      </c>
    </row>
    <row r="12112" spans="1:15" x14ac:dyDescent="0.2">
      <c r="A12112" t="s">
        <v>57</v>
      </c>
      <c r="B12112" s="144" t="s">
        <v>176</v>
      </c>
      <c r="C12112">
        <v>801</v>
      </c>
      <c r="D12112" t="str">
        <f>VLOOKUP(Oliusala[[#This Row],[postnumer]],Sveitarfelog[#All],4,FALSE)</f>
        <v>Flóahreppur,Sveitarfélagið Árborg</v>
      </c>
      <c r="E12112" t="str">
        <f>VLOOKUP(Oliusala[[#This Row],[postnumer]],Sveitarfelog[#All],5,FALSE)</f>
        <v>Suðurland</v>
      </c>
      <c r="F12112" t="s">
        <v>24</v>
      </c>
      <c r="G12112" t="s">
        <v>24</v>
      </c>
      <c r="H12112" s="1" t="s">
        <v>60</v>
      </c>
      <c r="I12112" s="1">
        <v>1994</v>
      </c>
      <c r="J12112" s="2">
        <f>VLOOKUP(Oliusala[[#This Row],[tegund]],Tegundir!$B$2:$D$19,3,FALSE)*Oliusala[[#This Row],[magn]]/1000</f>
        <v>1.72481</v>
      </c>
      <c r="K12112">
        <v>2019</v>
      </c>
      <c r="L12112" t="s">
        <v>18</v>
      </c>
      <c r="M12112" s="144" t="s">
        <v>59</v>
      </c>
    </row>
    <row r="12113" spans="1:15" x14ac:dyDescent="0.2">
      <c r="A12113" t="s">
        <v>57</v>
      </c>
      <c r="B12113" s="144" t="s">
        <v>177</v>
      </c>
      <c r="C12113">
        <v>801</v>
      </c>
      <c r="D12113" t="str">
        <f>VLOOKUP(Oliusala[[#This Row],[postnumer]],Sveitarfelog[#All],4,FALSE)</f>
        <v>Flóahreppur,Sveitarfélagið Árborg</v>
      </c>
      <c r="E12113" t="str">
        <f>VLOOKUP(Oliusala[[#This Row],[postnumer]],Sveitarfelog[#All],5,FALSE)</f>
        <v>Suðurland</v>
      </c>
      <c r="F12113" t="s">
        <v>24</v>
      </c>
      <c r="G12113" t="s">
        <v>24</v>
      </c>
      <c r="H12113" s="1" t="s">
        <v>60</v>
      </c>
      <c r="I12113" s="1">
        <v>15457</v>
      </c>
      <c r="J12113" s="2">
        <f>VLOOKUP(Oliusala[[#This Row],[tegund]],Tegundir!$B$2:$D$19,3,FALSE)*Oliusala[[#This Row],[magn]]/1000</f>
        <v>13.370305</v>
      </c>
      <c r="K12113">
        <v>2019</v>
      </c>
      <c r="L12113" t="s">
        <v>18</v>
      </c>
      <c r="M12113" s="144" t="s">
        <v>59</v>
      </c>
    </row>
    <row r="12114" spans="1:15" x14ac:dyDescent="0.2">
      <c r="A12114" t="s">
        <v>57</v>
      </c>
      <c r="B12114" s="144" t="s">
        <v>174</v>
      </c>
      <c r="C12114">
        <v>801</v>
      </c>
      <c r="D12114" t="str">
        <f>VLOOKUP(Oliusala[[#This Row],[postnumer]],Sveitarfelog[#All],4,FALSE)</f>
        <v>Flóahreppur,Sveitarfélagið Árborg</v>
      </c>
      <c r="E12114" t="str">
        <f>VLOOKUP(Oliusala[[#This Row],[postnumer]],Sveitarfelog[#All],5,FALSE)</f>
        <v>Suðurland</v>
      </c>
      <c r="F12114" t="s">
        <v>24</v>
      </c>
      <c r="G12114" t="s">
        <v>24</v>
      </c>
      <c r="H12114" t="s">
        <v>60</v>
      </c>
      <c r="I12114" s="1">
        <v>704</v>
      </c>
      <c r="J12114" s="2">
        <f>VLOOKUP(Oliusala[[#This Row],[tegund]],Tegundir!$B$2:$D$19,3,FALSE)*Oliusala[[#This Row],[magn]]/1000</f>
        <v>0.60896000000000006</v>
      </c>
      <c r="K12114">
        <v>2019</v>
      </c>
      <c r="L12114" t="s">
        <v>18</v>
      </c>
      <c r="M12114" s="144" t="s">
        <v>59</v>
      </c>
    </row>
    <row r="12115" spans="1:15" x14ac:dyDescent="0.2">
      <c r="A12115" t="s">
        <v>63</v>
      </c>
      <c r="B12115" s="144" t="s">
        <v>194</v>
      </c>
      <c r="C12115">
        <v>870</v>
      </c>
      <c r="D12115" t="str">
        <f>VLOOKUP(Oliusala[[#This Row],[postnumer]],Sveitarfelog[#All],4,FALSE)</f>
        <v>Mýrdalshreppur</v>
      </c>
      <c r="E12115" t="str">
        <f>VLOOKUP(Oliusala[[#This Row],[postnumer]],Sveitarfelog[#All],5,FALSE)</f>
        <v>Suðurland</v>
      </c>
      <c r="F12115" t="s">
        <v>25</v>
      </c>
      <c r="G12115" t="s">
        <v>24</v>
      </c>
      <c r="H12115" s="1" t="s">
        <v>58</v>
      </c>
      <c r="I12115" s="1">
        <v>6830</v>
      </c>
      <c r="J12115" s="2">
        <f>VLOOKUP(Oliusala[[#This Row],[tegund]],Tegundir!$B$2:$D$19,3,FALSE)*Oliusala[[#This Row],[magn]]/1000</f>
        <v>5.9079499999999996</v>
      </c>
      <c r="K12115">
        <v>2019</v>
      </c>
      <c r="L12115" t="s">
        <v>18</v>
      </c>
      <c r="M12115" s="144" t="s">
        <v>59</v>
      </c>
    </row>
    <row r="12116" spans="1:15" x14ac:dyDescent="0.2">
      <c r="A12116" t="s">
        <v>63</v>
      </c>
      <c r="B12116" s="144" t="s">
        <v>194</v>
      </c>
      <c r="C12116">
        <v>870</v>
      </c>
      <c r="D12116" t="str">
        <f>VLOOKUP(Oliusala[[#This Row],[postnumer]],Sveitarfelog[#All],4,FALSE)</f>
        <v>Mýrdalshreppur</v>
      </c>
      <c r="E12116" t="str">
        <f>VLOOKUP(Oliusala[[#This Row],[postnumer]],Sveitarfelog[#All],5,FALSE)</f>
        <v>Suðurland</v>
      </c>
      <c r="F12116" t="s">
        <v>25</v>
      </c>
      <c r="G12116" t="s">
        <v>24</v>
      </c>
      <c r="H12116" t="s">
        <v>58</v>
      </c>
      <c r="I12116" s="1">
        <v>92952</v>
      </c>
      <c r="J12116" s="2">
        <f>VLOOKUP(Oliusala[[#This Row],[tegund]],Tegundir!$B$2:$D$19,3,FALSE)*Oliusala[[#This Row],[magn]]/1000</f>
        <v>80.403480000000002</v>
      </c>
      <c r="K12116">
        <v>2019</v>
      </c>
      <c r="L12116" t="s">
        <v>18</v>
      </c>
      <c r="M12116" s="144" t="s">
        <v>59</v>
      </c>
    </row>
    <row r="12117" spans="1:15" x14ac:dyDescent="0.2">
      <c r="A12117" t="s">
        <v>70</v>
      </c>
      <c r="B12117" s="144" t="s">
        <v>175</v>
      </c>
      <c r="C12117">
        <v>801</v>
      </c>
      <c r="D12117" t="str">
        <f>VLOOKUP(Oliusala[[#This Row],[postnumer]],Sveitarfelog[#All],4,FALSE)</f>
        <v>Flóahreppur,Sveitarfélagið Árborg</v>
      </c>
      <c r="E12117" t="str">
        <f>VLOOKUP(Oliusala[[#This Row],[postnumer]],Sveitarfelog[#All],5,FALSE)</f>
        <v>Suðurland</v>
      </c>
      <c r="F12117" t="s">
        <v>24</v>
      </c>
      <c r="G12117" t="s">
        <v>24</v>
      </c>
      <c r="H12117" t="s">
        <v>60</v>
      </c>
      <c r="I12117" s="1">
        <v>44052</v>
      </c>
      <c r="J12117" s="2">
        <f>VLOOKUP(Oliusala[[#This Row],[tegund]],Tegundir!$B$2:$D$19,3,FALSE)*Oliusala[[#This Row],[magn]]/1000</f>
        <v>38.104980000000005</v>
      </c>
      <c r="K12117">
        <v>2019</v>
      </c>
      <c r="L12117" t="s">
        <v>18</v>
      </c>
      <c r="M12117" s="144" t="s">
        <v>59</v>
      </c>
    </row>
    <row r="12118" spans="1:15" x14ac:dyDescent="0.2">
      <c r="A12118" t="s">
        <v>70</v>
      </c>
      <c r="B12118" s="144" t="s">
        <v>178</v>
      </c>
      <c r="C12118">
        <v>801</v>
      </c>
      <c r="D12118" t="str">
        <f>VLOOKUP(Oliusala[[#This Row],[postnumer]],Sveitarfelog[#All],4,FALSE)</f>
        <v>Flóahreppur,Sveitarfélagið Árborg</v>
      </c>
      <c r="E12118" t="str">
        <f>VLOOKUP(Oliusala[[#This Row],[postnumer]],Sveitarfelog[#All],5,FALSE)</f>
        <v>Suðurland</v>
      </c>
      <c r="F12118" t="s">
        <v>24</v>
      </c>
      <c r="G12118" t="s">
        <v>24</v>
      </c>
      <c r="H12118" s="1" t="s">
        <v>60</v>
      </c>
      <c r="I12118" s="1">
        <v>7305</v>
      </c>
      <c r="J12118" s="2">
        <f>VLOOKUP(Oliusala[[#This Row],[tegund]],Tegundir!$B$2:$D$19,3,FALSE)*Oliusala[[#This Row],[magn]]/1000</f>
        <v>6.3188249999999995</v>
      </c>
      <c r="K12118">
        <v>2019</v>
      </c>
      <c r="L12118" t="s">
        <v>18</v>
      </c>
      <c r="M12118" s="144" t="s">
        <v>59</v>
      </c>
    </row>
    <row r="12119" spans="1:15" x14ac:dyDescent="0.2">
      <c r="A12119" t="s">
        <v>63</v>
      </c>
      <c r="B12119" s="144" t="s">
        <v>175</v>
      </c>
      <c r="C12119">
        <v>801</v>
      </c>
      <c r="D12119" t="str">
        <f>VLOOKUP(Oliusala[[#This Row],[postnumer]],Sveitarfelog[#All],4,FALSE)</f>
        <v>Flóahreppur,Sveitarfélagið Árborg</v>
      </c>
      <c r="E12119" t="str">
        <f>VLOOKUP(Oliusala[[#This Row],[postnumer]],Sveitarfelog[#All],5,FALSE)</f>
        <v>Suðurland</v>
      </c>
      <c r="F12119" t="s">
        <v>24</v>
      </c>
      <c r="G12119" t="s">
        <v>24</v>
      </c>
      <c r="H12119" s="1" t="s">
        <v>58</v>
      </c>
      <c r="I12119" s="1">
        <v>328544</v>
      </c>
      <c r="J12119" s="2">
        <f>VLOOKUP(Oliusala[[#This Row],[tegund]],Tegundir!$B$2:$D$19,3,FALSE)*Oliusala[[#This Row],[magn]]/1000</f>
        <v>284.19056</v>
      </c>
      <c r="K12119">
        <v>2019</v>
      </c>
      <c r="L12119" t="s">
        <v>18</v>
      </c>
      <c r="M12119" s="144" t="s">
        <v>59</v>
      </c>
    </row>
    <row r="12120" spans="1:15" x14ac:dyDescent="0.2">
      <c r="A12120" t="s">
        <v>63</v>
      </c>
      <c r="B12120" s="144" t="s">
        <v>176</v>
      </c>
      <c r="C12120">
        <v>801</v>
      </c>
      <c r="D12120" t="str">
        <f>VLOOKUP(Oliusala[[#This Row],[postnumer]],Sveitarfelog[#All],4,FALSE)</f>
        <v>Flóahreppur,Sveitarfélagið Árborg</v>
      </c>
      <c r="E12120" t="str">
        <f>VLOOKUP(Oliusala[[#This Row],[postnumer]],Sveitarfelog[#All],5,FALSE)</f>
        <v>Suðurland</v>
      </c>
      <c r="F12120" t="s">
        <v>24</v>
      </c>
      <c r="G12120" t="s">
        <v>24</v>
      </c>
      <c r="H12120" t="s">
        <v>58</v>
      </c>
      <c r="I12120" s="1">
        <v>357418</v>
      </c>
      <c r="J12120" s="2">
        <f>VLOOKUP(Oliusala[[#This Row],[tegund]],Tegundir!$B$2:$D$19,3,FALSE)*Oliusala[[#This Row],[magn]]/1000</f>
        <v>309.16656999999998</v>
      </c>
      <c r="K12120">
        <v>2019</v>
      </c>
      <c r="L12120" t="s">
        <v>18</v>
      </c>
      <c r="M12120" s="144" t="s">
        <v>59</v>
      </c>
    </row>
    <row r="12121" spans="1:15" x14ac:dyDescent="0.2">
      <c r="A12121" t="s">
        <v>63</v>
      </c>
      <c r="B12121" s="144" t="s">
        <v>177</v>
      </c>
      <c r="C12121">
        <v>801</v>
      </c>
      <c r="D12121" t="str">
        <f>VLOOKUP(Oliusala[[#This Row],[postnumer]],Sveitarfelog[#All],4,FALSE)</f>
        <v>Flóahreppur,Sveitarfélagið Árborg</v>
      </c>
      <c r="E12121" t="str">
        <f>VLOOKUP(Oliusala[[#This Row],[postnumer]],Sveitarfelog[#All],5,FALSE)</f>
        <v>Suðurland</v>
      </c>
      <c r="F12121" t="s">
        <v>24</v>
      </c>
      <c r="G12121" t="s">
        <v>24</v>
      </c>
      <c r="H12121" s="1" t="s">
        <v>58</v>
      </c>
      <c r="I12121" s="1">
        <v>325673</v>
      </c>
      <c r="J12121" s="2">
        <f>VLOOKUP(Oliusala[[#This Row],[tegund]],Tegundir!$B$2:$D$19,3,FALSE)*Oliusala[[#This Row],[magn]]/1000</f>
        <v>281.70714500000003</v>
      </c>
      <c r="K12121">
        <v>2019</v>
      </c>
      <c r="L12121" t="s">
        <v>18</v>
      </c>
      <c r="M12121" s="144" t="s">
        <v>59</v>
      </c>
    </row>
    <row r="12122" spans="1:15" x14ac:dyDescent="0.2">
      <c r="A12122" t="s">
        <v>63</v>
      </c>
      <c r="B12122" s="144" t="s">
        <v>174</v>
      </c>
      <c r="C12122">
        <v>801</v>
      </c>
      <c r="D12122" t="str">
        <f>VLOOKUP(Oliusala[[#This Row],[postnumer]],Sveitarfelog[#All],4,FALSE)</f>
        <v>Flóahreppur,Sveitarfélagið Árborg</v>
      </c>
      <c r="E12122" t="str">
        <f>VLOOKUP(Oliusala[[#This Row],[postnumer]],Sveitarfelog[#All],5,FALSE)</f>
        <v>Suðurland</v>
      </c>
      <c r="F12122" t="s">
        <v>24</v>
      </c>
      <c r="G12122" t="s">
        <v>24</v>
      </c>
      <c r="H12122" s="1" t="s">
        <v>58</v>
      </c>
      <c r="I12122" s="1">
        <v>286399</v>
      </c>
      <c r="J12122" s="2">
        <f>VLOOKUP(Oliusala[[#This Row],[tegund]],Tegundir!$B$2:$D$19,3,FALSE)*Oliusala[[#This Row],[magn]]/1000</f>
        <v>247.73513500000001</v>
      </c>
      <c r="K12122">
        <v>2019</v>
      </c>
      <c r="L12122" t="s">
        <v>18</v>
      </c>
      <c r="M12122" s="144" t="s">
        <v>59</v>
      </c>
    </row>
    <row r="12123" spans="1:15" x14ac:dyDescent="0.2">
      <c r="A12123" t="s">
        <v>63</v>
      </c>
      <c r="B12123" s="144" t="s">
        <v>178</v>
      </c>
      <c r="C12123">
        <v>801</v>
      </c>
      <c r="D12123" t="str">
        <f>VLOOKUP(Oliusala[[#This Row],[postnumer]],Sveitarfelog[#All],4,FALSE)</f>
        <v>Flóahreppur,Sveitarfélagið Árborg</v>
      </c>
      <c r="E12123" t="str">
        <f>VLOOKUP(Oliusala[[#This Row],[postnumer]],Sveitarfelog[#All],5,FALSE)</f>
        <v>Suðurland</v>
      </c>
      <c r="F12123" t="s">
        <v>24</v>
      </c>
      <c r="G12123" t="s">
        <v>24</v>
      </c>
      <c r="H12123" t="s">
        <v>58</v>
      </c>
      <c r="I12123" s="1">
        <v>49368</v>
      </c>
      <c r="J12123" s="2">
        <f>VLOOKUP(Oliusala[[#This Row],[tegund]],Tegundir!$B$2:$D$19,3,FALSE)*Oliusala[[#This Row],[magn]]/1000</f>
        <v>42.703319999999998</v>
      </c>
      <c r="K12123">
        <v>2019</v>
      </c>
      <c r="L12123" t="s">
        <v>18</v>
      </c>
      <c r="M12123" s="144" t="s">
        <v>59</v>
      </c>
    </row>
    <row r="12124" spans="1:15" x14ac:dyDescent="0.2">
      <c r="A12124" t="s">
        <v>69</v>
      </c>
      <c r="B12124" s="144" t="s">
        <v>168</v>
      </c>
      <c r="C12124">
        <v>780</v>
      </c>
      <c r="D12124" t="str">
        <f>VLOOKUP(Oliusala[[#This Row],[postnumer]],Sveitarfelog[#All],4,FALSE)</f>
        <v>Sveitarfélagið Hornafjörður</v>
      </c>
      <c r="E12124" t="str">
        <f>VLOOKUP(Oliusala[[#This Row],[postnumer]],Sveitarfelog[#All],5,FALSE)</f>
        <v>Suðurland</v>
      </c>
      <c r="F12124" t="s">
        <v>25</v>
      </c>
      <c r="G12124" t="s">
        <v>24</v>
      </c>
      <c r="H12124" t="s">
        <v>60</v>
      </c>
      <c r="I12124" s="1">
        <v>19512</v>
      </c>
      <c r="J12124" s="2">
        <f>VLOOKUP(Oliusala[[#This Row],[tegund]],Tegundir!$B$2:$D$19,3,FALSE)*Oliusala[[#This Row],[magn]]/1000</f>
        <v>16.877880000000001</v>
      </c>
      <c r="K12124">
        <v>2019</v>
      </c>
      <c r="L12124" t="s">
        <v>19</v>
      </c>
      <c r="M12124" s="144" t="s">
        <v>59</v>
      </c>
      <c r="O12124" s="144" t="s">
        <v>1997</v>
      </c>
    </row>
    <row r="12125" spans="1:15" x14ac:dyDescent="0.2">
      <c r="A12125" t="s">
        <v>158</v>
      </c>
      <c r="B12125" s="144" t="s">
        <v>168</v>
      </c>
      <c r="C12125">
        <v>780</v>
      </c>
      <c r="D12125" t="str">
        <f>VLOOKUP(Oliusala[[#This Row],[postnumer]],Sveitarfelog[#All],4,FALSE)</f>
        <v>Sveitarfélagið Hornafjörður</v>
      </c>
      <c r="E12125" t="str">
        <f>VLOOKUP(Oliusala[[#This Row],[postnumer]],Sveitarfelog[#All],5,FALSE)</f>
        <v>Suðurland</v>
      </c>
      <c r="F12125" t="s">
        <v>25</v>
      </c>
      <c r="G12125" t="s">
        <v>24</v>
      </c>
      <c r="H12125" t="s">
        <v>58</v>
      </c>
      <c r="I12125" s="1">
        <v>554745</v>
      </c>
      <c r="J12125" s="2">
        <f>VLOOKUP(Oliusala[[#This Row],[tegund]],Tegundir!$B$2:$D$19,3,FALSE)*Oliusala[[#This Row],[magn]]/1000</f>
        <v>479.85442499999999</v>
      </c>
      <c r="K12125">
        <v>2019</v>
      </c>
      <c r="L12125" t="s">
        <v>19</v>
      </c>
      <c r="M12125" s="144" t="s">
        <v>59</v>
      </c>
      <c r="O12125" s="144" t="s">
        <v>1997</v>
      </c>
    </row>
    <row r="12126" spans="1:15" x14ac:dyDescent="0.2">
      <c r="A12126" t="s">
        <v>158</v>
      </c>
      <c r="B12126" s="144" t="s">
        <v>171</v>
      </c>
      <c r="C12126">
        <v>781</v>
      </c>
      <c r="D12126" t="str">
        <f>VLOOKUP(Oliusala[[#This Row],[postnumer]],Sveitarfelog[#All],4,FALSE)</f>
        <v>Sveitarfélagið Hornafjörður</v>
      </c>
      <c r="E12126" t="str">
        <f>VLOOKUP(Oliusala[[#This Row],[postnumer]],Sveitarfelog[#All],5,FALSE)</f>
        <v>Suðurland</v>
      </c>
      <c r="F12126" t="s">
        <v>25</v>
      </c>
      <c r="G12126" t="s">
        <v>24</v>
      </c>
      <c r="H12126" s="1" t="s">
        <v>60</v>
      </c>
      <c r="I12126" s="1">
        <v>1360</v>
      </c>
      <c r="J12126" s="2">
        <f>VLOOKUP(Oliusala[[#This Row],[tegund]],Tegundir!$B$2:$D$19,3,FALSE)*Oliusala[[#This Row],[magn]]/1000</f>
        <v>1.1764000000000001</v>
      </c>
      <c r="K12126">
        <v>2019</v>
      </c>
      <c r="L12126" t="s">
        <v>1955</v>
      </c>
      <c r="M12126" s="144" t="s">
        <v>59</v>
      </c>
    </row>
    <row r="12127" spans="1:15" x14ac:dyDescent="0.2">
      <c r="A12127" t="s">
        <v>158</v>
      </c>
      <c r="B12127" s="144" t="s">
        <v>169</v>
      </c>
      <c r="C12127">
        <v>781</v>
      </c>
      <c r="D12127" t="str">
        <f>VLOOKUP(Oliusala[[#This Row],[postnumer]],Sveitarfelog[#All],4,FALSE)</f>
        <v>Sveitarfélagið Hornafjörður</v>
      </c>
      <c r="E12127" t="str">
        <f>VLOOKUP(Oliusala[[#This Row],[postnumer]],Sveitarfelog[#All],5,FALSE)</f>
        <v>Suðurland</v>
      </c>
      <c r="F12127" t="s">
        <v>25</v>
      </c>
      <c r="G12127" t="s">
        <v>24</v>
      </c>
      <c r="H12127" s="1" t="s">
        <v>60</v>
      </c>
      <c r="I12127" s="1">
        <v>59147</v>
      </c>
      <c r="J12127" s="2">
        <f>VLOOKUP(Oliusala[[#This Row],[tegund]],Tegundir!$B$2:$D$19,3,FALSE)*Oliusala[[#This Row],[magn]]/1000</f>
        <v>51.162154999999998</v>
      </c>
      <c r="K12127">
        <v>2019</v>
      </c>
      <c r="L12127" t="s">
        <v>1955</v>
      </c>
      <c r="M12127" s="144" t="s">
        <v>59</v>
      </c>
    </row>
    <row r="12128" spans="1:15" x14ac:dyDescent="0.2">
      <c r="A12128" t="s">
        <v>158</v>
      </c>
      <c r="B12128" s="144" t="s">
        <v>170</v>
      </c>
      <c r="C12128">
        <v>781</v>
      </c>
      <c r="D12128" t="str">
        <f>VLOOKUP(Oliusala[[#This Row],[postnumer]],Sveitarfelog[#All],4,FALSE)</f>
        <v>Sveitarfélagið Hornafjörður</v>
      </c>
      <c r="E12128" t="str">
        <f>VLOOKUP(Oliusala[[#This Row],[postnumer]],Sveitarfelog[#All],5,FALSE)</f>
        <v>Suðurland</v>
      </c>
      <c r="F12128" t="s">
        <v>25</v>
      </c>
      <c r="G12128" t="s">
        <v>24</v>
      </c>
      <c r="H12128" t="s">
        <v>60</v>
      </c>
      <c r="I12128" s="1">
        <v>129367</v>
      </c>
      <c r="J12128" s="2">
        <f>VLOOKUP(Oliusala[[#This Row],[tegund]],Tegundir!$B$2:$D$19,3,FALSE)*Oliusala[[#This Row],[magn]]/1000</f>
        <v>111.902455</v>
      </c>
      <c r="K12128">
        <v>2019</v>
      </c>
      <c r="L12128" t="s">
        <v>1955</v>
      </c>
      <c r="M12128" s="144" t="s">
        <v>59</v>
      </c>
    </row>
    <row r="12129" spans="1:15" x14ac:dyDescent="0.2">
      <c r="A12129" t="s">
        <v>57</v>
      </c>
      <c r="B12129" s="144" t="s">
        <v>171</v>
      </c>
      <c r="C12129">
        <v>781</v>
      </c>
      <c r="D12129" t="str">
        <f>VLOOKUP(Oliusala[[#This Row],[postnumer]],Sveitarfelog[#All],4,FALSE)</f>
        <v>Sveitarfélagið Hornafjörður</v>
      </c>
      <c r="E12129" t="str">
        <f>VLOOKUP(Oliusala[[#This Row],[postnumer]],Sveitarfelog[#All],5,FALSE)</f>
        <v>Suðurland</v>
      </c>
      <c r="F12129" t="s">
        <v>25</v>
      </c>
      <c r="G12129" t="s">
        <v>24</v>
      </c>
      <c r="H12129" s="1" t="s">
        <v>60</v>
      </c>
      <c r="I12129" s="1">
        <v>22466</v>
      </c>
      <c r="J12129" s="2">
        <f>VLOOKUP(Oliusala[[#This Row],[tegund]],Tegundir!$B$2:$D$19,3,FALSE)*Oliusala[[#This Row],[magn]]/1000</f>
        <v>19.43309</v>
      </c>
      <c r="K12129">
        <v>2019</v>
      </c>
      <c r="L12129" t="s">
        <v>1955</v>
      </c>
      <c r="M12129" s="144" t="s">
        <v>59</v>
      </c>
    </row>
    <row r="12130" spans="1:15" x14ac:dyDescent="0.2">
      <c r="A12130" t="s">
        <v>57</v>
      </c>
      <c r="B12130" s="144" t="s">
        <v>169</v>
      </c>
      <c r="C12130">
        <v>781</v>
      </c>
      <c r="D12130" t="str">
        <f>VLOOKUP(Oliusala[[#This Row],[postnumer]],Sveitarfelog[#All],4,FALSE)</f>
        <v>Sveitarfélagið Hornafjörður</v>
      </c>
      <c r="E12130" t="str">
        <f>VLOOKUP(Oliusala[[#This Row],[postnumer]],Sveitarfelog[#All],5,FALSE)</f>
        <v>Suðurland</v>
      </c>
      <c r="F12130" t="s">
        <v>25</v>
      </c>
      <c r="G12130" t="s">
        <v>24</v>
      </c>
      <c r="H12130" s="1" t="s">
        <v>60</v>
      </c>
      <c r="I12130" s="1">
        <v>38762</v>
      </c>
      <c r="J12130" s="2">
        <f>VLOOKUP(Oliusala[[#This Row],[tegund]],Tegundir!$B$2:$D$19,3,FALSE)*Oliusala[[#This Row],[magn]]/1000</f>
        <v>33.529129999999995</v>
      </c>
      <c r="K12130">
        <v>2019</v>
      </c>
      <c r="L12130" t="s">
        <v>1955</v>
      </c>
      <c r="M12130" s="144" t="s">
        <v>59</v>
      </c>
    </row>
    <row r="12131" spans="1:15" x14ac:dyDescent="0.2">
      <c r="A12131" t="s">
        <v>57</v>
      </c>
      <c r="B12131" s="144" t="s">
        <v>170</v>
      </c>
      <c r="C12131">
        <v>781</v>
      </c>
      <c r="D12131" t="str">
        <f>VLOOKUP(Oliusala[[#This Row],[postnumer]],Sveitarfelog[#All],4,FALSE)</f>
        <v>Sveitarfélagið Hornafjörður</v>
      </c>
      <c r="E12131" t="str">
        <f>VLOOKUP(Oliusala[[#This Row],[postnumer]],Sveitarfelog[#All],5,FALSE)</f>
        <v>Suðurland</v>
      </c>
      <c r="F12131" t="s">
        <v>25</v>
      </c>
      <c r="G12131" t="s">
        <v>24</v>
      </c>
      <c r="H12131" s="1" t="s">
        <v>60</v>
      </c>
      <c r="I12131" s="1">
        <v>209882</v>
      </c>
      <c r="J12131" s="2">
        <f>VLOOKUP(Oliusala[[#This Row],[tegund]],Tegundir!$B$2:$D$19,3,FALSE)*Oliusala[[#This Row],[magn]]/1000</f>
        <v>181.54792999999998</v>
      </c>
      <c r="K12131">
        <v>2019</v>
      </c>
      <c r="L12131" t="s">
        <v>1955</v>
      </c>
      <c r="M12131" s="144" t="s">
        <v>59</v>
      </c>
    </row>
    <row r="12132" spans="1:15" x14ac:dyDescent="0.2">
      <c r="A12132" t="s">
        <v>57</v>
      </c>
      <c r="B12132" s="144" t="s">
        <v>182</v>
      </c>
      <c r="C12132">
        <v>810</v>
      </c>
      <c r="D12132" t="str">
        <f>VLOOKUP(Oliusala[[#This Row],[postnumer]],Sveitarfelog[#All],4,FALSE)</f>
        <v>Hveragerðisbær,Sveitarfélagið Ölfus</v>
      </c>
      <c r="E12132" t="str">
        <f>VLOOKUP(Oliusala[[#This Row],[postnumer]],Sveitarfelog[#All],5,FALSE)</f>
        <v>Suðurland</v>
      </c>
      <c r="F12132" t="s">
        <v>24</v>
      </c>
      <c r="G12132" t="s">
        <v>24</v>
      </c>
      <c r="H12132" s="1" t="s">
        <v>60</v>
      </c>
      <c r="I12132" s="1">
        <v>257</v>
      </c>
      <c r="J12132" s="2">
        <f>VLOOKUP(Oliusala[[#This Row],[tegund]],Tegundir!$B$2:$D$19,3,FALSE)*Oliusala[[#This Row],[magn]]/1000</f>
        <v>0.222305</v>
      </c>
      <c r="K12132">
        <v>2019</v>
      </c>
      <c r="L12132" t="s">
        <v>18</v>
      </c>
      <c r="M12132" s="144" t="s">
        <v>59</v>
      </c>
    </row>
    <row r="12133" spans="1:15" x14ac:dyDescent="0.2">
      <c r="A12133" t="s">
        <v>63</v>
      </c>
      <c r="B12133" s="144" t="s">
        <v>182</v>
      </c>
      <c r="C12133">
        <v>810</v>
      </c>
      <c r="D12133" t="str">
        <f>VLOOKUP(Oliusala[[#This Row],[postnumer]],Sveitarfelog[#All],4,FALSE)</f>
        <v>Hveragerðisbær,Sveitarfélagið Ölfus</v>
      </c>
      <c r="E12133" t="str">
        <f>VLOOKUP(Oliusala[[#This Row],[postnumer]],Sveitarfelog[#All],5,FALSE)</f>
        <v>Suðurland</v>
      </c>
      <c r="F12133" t="s">
        <v>24</v>
      </c>
      <c r="G12133" t="s">
        <v>24</v>
      </c>
      <c r="H12133" s="1" t="s">
        <v>58</v>
      </c>
      <c r="I12133" s="1">
        <v>2977721</v>
      </c>
      <c r="J12133" s="2">
        <f>VLOOKUP(Oliusala[[#This Row],[tegund]],Tegundir!$B$2:$D$19,3,FALSE)*Oliusala[[#This Row],[magn]]/1000</f>
        <v>2575.7286650000001</v>
      </c>
      <c r="K12133">
        <v>2019</v>
      </c>
      <c r="L12133" t="s">
        <v>18</v>
      </c>
      <c r="M12133" s="144" t="s">
        <v>59</v>
      </c>
    </row>
    <row r="12134" spans="1:15" x14ac:dyDescent="0.2">
      <c r="A12134" t="s">
        <v>63</v>
      </c>
      <c r="B12134" s="144" t="s">
        <v>182</v>
      </c>
      <c r="C12134">
        <v>810</v>
      </c>
      <c r="D12134" t="str">
        <f>VLOOKUP(Oliusala[[#This Row],[postnumer]],Sveitarfelog[#All],4,FALSE)</f>
        <v>Hveragerðisbær,Sveitarfélagið Ölfus</v>
      </c>
      <c r="E12134" t="str">
        <f>VLOOKUP(Oliusala[[#This Row],[postnumer]],Sveitarfelog[#All],5,FALSE)</f>
        <v>Suðurland</v>
      </c>
      <c r="F12134" t="s">
        <v>24</v>
      </c>
      <c r="G12134" t="s">
        <v>24</v>
      </c>
      <c r="H12134" s="1" t="s">
        <v>58</v>
      </c>
      <c r="I12134" s="1">
        <v>445133</v>
      </c>
      <c r="J12134" s="2">
        <f>VLOOKUP(Oliusala[[#This Row],[tegund]],Tegundir!$B$2:$D$19,3,FALSE)*Oliusala[[#This Row],[magn]]/1000</f>
        <v>385.04004499999996</v>
      </c>
      <c r="K12134">
        <v>2019</v>
      </c>
      <c r="L12134" t="s">
        <v>18</v>
      </c>
      <c r="M12134" s="144" t="s">
        <v>59</v>
      </c>
    </row>
    <row r="12135" spans="1:15" x14ac:dyDescent="0.2">
      <c r="A12135" t="s">
        <v>158</v>
      </c>
      <c r="B12135" s="144" t="s">
        <v>172</v>
      </c>
      <c r="C12135">
        <v>785</v>
      </c>
      <c r="D12135" t="str">
        <f>VLOOKUP(Oliusala[[#This Row],[postnumer]],Sveitarfelog[#All],4,FALSE)</f>
        <v>Sveitarfélagið Hornafjörður</v>
      </c>
      <c r="E12135" t="str">
        <f>VLOOKUP(Oliusala[[#This Row],[postnumer]],Sveitarfelog[#All],5,FALSE)</f>
        <v>Suðurland</v>
      </c>
      <c r="F12135" t="s">
        <v>25</v>
      </c>
      <c r="G12135" t="s">
        <v>24</v>
      </c>
      <c r="H12135" t="s">
        <v>60</v>
      </c>
      <c r="I12135" s="1">
        <v>3349</v>
      </c>
      <c r="J12135" s="2">
        <f>VLOOKUP(Oliusala[[#This Row],[tegund]],Tegundir!$B$2:$D$19,3,FALSE)*Oliusala[[#This Row],[magn]]/1000</f>
        <v>2.8968849999999997</v>
      </c>
      <c r="K12135">
        <v>2019</v>
      </c>
      <c r="L12135" t="s">
        <v>1955</v>
      </c>
      <c r="M12135" s="144" t="s">
        <v>59</v>
      </c>
    </row>
    <row r="12136" spans="1:15" x14ac:dyDescent="0.2">
      <c r="A12136" t="s">
        <v>63</v>
      </c>
      <c r="B12136" s="144" t="s">
        <v>181</v>
      </c>
      <c r="C12136">
        <v>810</v>
      </c>
      <c r="D12136" t="str">
        <f>VLOOKUP(Oliusala[[#This Row],[postnumer]],Sveitarfelog[#All],4,FALSE)</f>
        <v>Hveragerðisbær,Sveitarfélagið Ölfus</v>
      </c>
      <c r="E12136" t="str">
        <f>VLOOKUP(Oliusala[[#This Row],[postnumer]],Sveitarfelog[#All],5,FALSE)</f>
        <v>Suðurland</v>
      </c>
      <c r="F12136" t="s">
        <v>24</v>
      </c>
      <c r="G12136" t="s">
        <v>24</v>
      </c>
      <c r="H12136" t="s">
        <v>58</v>
      </c>
      <c r="I12136" s="1">
        <v>455493</v>
      </c>
      <c r="J12136" s="2">
        <f>VLOOKUP(Oliusala[[#This Row],[tegund]],Tegundir!$B$2:$D$19,3,FALSE)*Oliusala[[#This Row],[magn]]/1000</f>
        <v>394.00144499999999</v>
      </c>
      <c r="K12136">
        <v>2019</v>
      </c>
      <c r="L12136" t="s">
        <v>18</v>
      </c>
      <c r="M12136" s="144" t="s">
        <v>59</v>
      </c>
    </row>
    <row r="12137" spans="1:15" x14ac:dyDescent="0.2">
      <c r="A12137" t="s">
        <v>57</v>
      </c>
      <c r="B12137" s="144" t="s">
        <v>172</v>
      </c>
      <c r="C12137">
        <v>785</v>
      </c>
      <c r="D12137" t="str">
        <f>VLOOKUP(Oliusala[[#This Row],[postnumer]],Sveitarfelog[#All],4,FALSE)</f>
        <v>Sveitarfélagið Hornafjörður</v>
      </c>
      <c r="E12137" t="str">
        <f>VLOOKUP(Oliusala[[#This Row],[postnumer]],Sveitarfelog[#All],5,FALSE)</f>
        <v>Suðurland</v>
      </c>
      <c r="F12137" t="s">
        <v>25</v>
      </c>
      <c r="G12137" t="s">
        <v>24</v>
      </c>
      <c r="H12137" s="1" t="s">
        <v>60</v>
      </c>
      <c r="I12137" s="1">
        <v>22681</v>
      </c>
      <c r="J12137" s="2">
        <f>VLOOKUP(Oliusala[[#This Row],[tegund]],Tegundir!$B$2:$D$19,3,FALSE)*Oliusala[[#This Row],[magn]]/1000</f>
        <v>19.619064999999999</v>
      </c>
      <c r="K12137">
        <v>2019</v>
      </c>
      <c r="L12137" t="s">
        <v>1955</v>
      </c>
      <c r="M12137" s="144" t="s">
        <v>59</v>
      </c>
    </row>
    <row r="12138" spans="1:15" x14ac:dyDescent="0.2">
      <c r="A12138" t="s">
        <v>57</v>
      </c>
      <c r="B12138" s="144" t="s">
        <v>70</v>
      </c>
      <c r="C12138">
        <v>800</v>
      </c>
      <c r="D12138" t="str">
        <f>VLOOKUP(Oliusala[[#This Row],[postnumer]],Sveitarfelog[#All],4,FALSE)</f>
        <v>Flóahreppur,Sveitarfélagið Árborg</v>
      </c>
      <c r="E12138" t="str">
        <f>VLOOKUP(Oliusala[[#This Row],[postnumer]],Sveitarfelog[#All],5,FALSE)</f>
        <v>Suðurland</v>
      </c>
      <c r="F12138" t="s">
        <v>25</v>
      </c>
      <c r="G12138" t="s">
        <v>24</v>
      </c>
      <c r="H12138" s="1" t="s">
        <v>60</v>
      </c>
      <c r="I12138" s="1">
        <v>718865</v>
      </c>
      <c r="J12138" s="2">
        <f>VLOOKUP(Oliusala[[#This Row],[tegund]],Tegundir!$B$2:$D$19,3,FALSE)*Oliusala[[#This Row],[magn]]/1000</f>
        <v>621.81822499999998</v>
      </c>
      <c r="K12138">
        <v>2019</v>
      </c>
      <c r="L12138" t="s">
        <v>1955</v>
      </c>
      <c r="M12138" s="144" t="s">
        <v>59</v>
      </c>
    </row>
    <row r="12139" spans="1:15" x14ac:dyDescent="0.2">
      <c r="A12139" t="s">
        <v>70</v>
      </c>
      <c r="B12139" s="144" t="s">
        <v>70</v>
      </c>
      <c r="C12139">
        <v>800</v>
      </c>
      <c r="D12139" t="str">
        <f>VLOOKUP(Oliusala[[#This Row],[postnumer]],Sveitarfelog[#All],4,FALSE)</f>
        <v>Flóahreppur,Sveitarfélagið Árborg</v>
      </c>
      <c r="E12139" t="str">
        <f>VLOOKUP(Oliusala[[#This Row],[postnumer]],Sveitarfelog[#All],5,FALSE)</f>
        <v>Suðurland</v>
      </c>
      <c r="F12139" t="s">
        <v>25</v>
      </c>
      <c r="G12139" t="s">
        <v>24</v>
      </c>
      <c r="H12139" s="1" t="s">
        <v>58</v>
      </c>
      <c r="I12139" s="1">
        <v>253369</v>
      </c>
      <c r="J12139" s="2">
        <f>VLOOKUP(Oliusala[[#This Row],[tegund]],Tegundir!$B$2:$D$19,3,FALSE)*Oliusala[[#This Row],[magn]]/1000</f>
        <v>219.164185</v>
      </c>
      <c r="K12139">
        <v>2019</v>
      </c>
      <c r="L12139" t="s">
        <v>1955</v>
      </c>
      <c r="M12139" s="144" t="s">
        <v>59</v>
      </c>
    </row>
    <row r="12140" spans="1:15" x14ac:dyDescent="0.2">
      <c r="A12140" t="s">
        <v>66</v>
      </c>
      <c r="B12140" s="144" t="s">
        <v>183</v>
      </c>
      <c r="C12140">
        <v>815</v>
      </c>
      <c r="D12140" t="str">
        <f>VLOOKUP(Oliusala[[#This Row],[postnumer]],Sveitarfelog[#All],4,FALSE)</f>
        <v>Hveragerðisbær,Sveitarfélagið Ölfus</v>
      </c>
      <c r="E12140" t="str">
        <f>VLOOKUP(Oliusala[[#This Row],[postnumer]],Sveitarfelog[#All],5,FALSE)</f>
        <v>Suðurland</v>
      </c>
      <c r="F12140" t="s">
        <v>29</v>
      </c>
      <c r="G12140" t="s">
        <v>24</v>
      </c>
      <c r="H12140" t="s">
        <v>60</v>
      </c>
      <c r="I12140" s="1">
        <v>13328</v>
      </c>
      <c r="J12140" s="2">
        <f>VLOOKUP(Oliusala[[#This Row],[tegund]],Tegundir!$B$2:$D$19,3,FALSE)*Oliusala[[#This Row],[magn]]/1000</f>
        <v>11.52872</v>
      </c>
      <c r="K12140">
        <v>2019</v>
      </c>
      <c r="L12140" t="s">
        <v>19</v>
      </c>
      <c r="M12140" s="144" t="s">
        <v>59</v>
      </c>
      <c r="O12140" s="144" t="s">
        <v>1998</v>
      </c>
    </row>
    <row r="12141" spans="1:15" x14ac:dyDescent="0.2">
      <c r="A12141" t="s">
        <v>57</v>
      </c>
      <c r="B12141" s="144" t="s">
        <v>183</v>
      </c>
      <c r="C12141">
        <v>815</v>
      </c>
      <c r="D12141" t="str">
        <f>VLOOKUP(Oliusala[[#This Row],[postnumer]],Sveitarfelog[#All],4,FALSE)</f>
        <v>Hveragerðisbær,Sveitarfélagið Ölfus</v>
      </c>
      <c r="E12141" t="str">
        <f>VLOOKUP(Oliusala[[#This Row],[postnumer]],Sveitarfelog[#All],5,FALSE)</f>
        <v>Suðurland</v>
      </c>
      <c r="F12141" t="s">
        <v>24</v>
      </c>
      <c r="G12141" t="s">
        <v>24</v>
      </c>
      <c r="H12141" s="1" t="s">
        <v>58</v>
      </c>
      <c r="I12141" s="1">
        <v>28715</v>
      </c>
      <c r="J12141" s="2">
        <f>VLOOKUP(Oliusala[[#This Row],[tegund]],Tegundir!$B$2:$D$19,3,FALSE)*Oliusala[[#This Row],[magn]]/1000</f>
        <v>24.838474999999999</v>
      </c>
      <c r="K12141">
        <v>2019</v>
      </c>
      <c r="L12141" t="s">
        <v>18</v>
      </c>
      <c r="M12141" s="144" t="s">
        <v>59</v>
      </c>
    </row>
    <row r="12142" spans="1:15" x14ac:dyDescent="0.2">
      <c r="A12142" t="s">
        <v>57</v>
      </c>
      <c r="B12142" s="144" t="s">
        <v>183</v>
      </c>
      <c r="C12142">
        <v>815</v>
      </c>
      <c r="D12142" t="str">
        <f>VLOOKUP(Oliusala[[#This Row],[postnumer]],Sveitarfelog[#All],4,FALSE)</f>
        <v>Hveragerðisbær,Sveitarfélagið Ölfus</v>
      </c>
      <c r="E12142" t="str">
        <f>VLOOKUP(Oliusala[[#This Row],[postnumer]],Sveitarfelog[#All],5,FALSE)</f>
        <v>Suðurland</v>
      </c>
      <c r="F12142" t="s">
        <v>24</v>
      </c>
      <c r="G12142" t="s">
        <v>24</v>
      </c>
      <c r="H12142" s="1" t="s">
        <v>60</v>
      </c>
      <c r="I12142" s="1">
        <v>281543</v>
      </c>
      <c r="J12142" s="2">
        <f>VLOOKUP(Oliusala[[#This Row],[tegund]],Tegundir!$B$2:$D$19,3,FALSE)*Oliusala[[#This Row],[magn]]/1000</f>
        <v>243.534695</v>
      </c>
      <c r="K12142">
        <v>2019</v>
      </c>
      <c r="L12142" t="s">
        <v>18</v>
      </c>
      <c r="M12142" s="144" t="s">
        <v>59</v>
      </c>
    </row>
    <row r="12143" spans="1:15" x14ac:dyDescent="0.2">
      <c r="A12143" t="s">
        <v>57</v>
      </c>
      <c r="B12143" s="144" t="s">
        <v>183</v>
      </c>
      <c r="C12143">
        <v>815</v>
      </c>
      <c r="D12143" t="str">
        <f>VLOOKUP(Oliusala[[#This Row],[postnumer]],Sveitarfelog[#All],4,FALSE)</f>
        <v>Hveragerðisbær,Sveitarfélagið Ölfus</v>
      </c>
      <c r="E12143" t="str">
        <f>VLOOKUP(Oliusala[[#This Row],[postnumer]],Sveitarfelog[#All],5,FALSE)</f>
        <v>Suðurland</v>
      </c>
      <c r="F12143" t="s">
        <v>27</v>
      </c>
      <c r="G12143" t="s">
        <v>24</v>
      </c>
      <c r="H12143" s="1" t="s">
        <v>60</v>
      </c>
      <c r="I12143" s="1">
        <v>348123</v>
      </c>
      <c r="J12143" s="2">
        <f>VLOOKUP(Oliusala[[#This Row],[tegund]],Tegundir!$B$2:$D$19,3,FALSE)*Oliusala[[#This Row],[magn]]/1000</f>
        <v>301.126395</v>
      </c>
      <c r="K12143">
        <v>2019</v>
      </c>
      <c r="L12143" t="s">
        <v>19</v>
      </c>
      <c r="M12143" s="144" t="s">
        <v>59</v>
      </c>
      <c r="O12143" s="144" t="s">
        <v>1998</v>
      </c>
    </row>
    <row r="12144" spans="1:15" x14ac:dyDescent="0.2">
      <c r="A12144" t="s">
        <v>57</v>
      </c>
      <c r="B12144" s="144" t="s">
        <v>183</v>
      </c>
      <c r="C12144">
        <v>815</v>
      </c>
      <c r="D12144" t="str">
        <f>VLOOKUP(Oliusala[[#This Row],[postnumer]],Sveitarfelog[#All],4,FALSE)</f>
        <v>Hveragerðisbær,Sveitarfélagið Ölfus</v>
      </c>
      <c r="E12144" t="str">
        <f>VLOOKUP(Oliusala[[#This Row],[postnumer]],Sveitarfelog[#All],5,FALSE)</f>
        <v>Suðurland</v>
      </c>
      <c r="F12144" t="s">
        <v>29</v>
      </c>
      <c r="G12144" t="s">
        <v>24</v>
      </c>
      <c r="H12144" s="1" t="s">
        <v>60</v>
      </c>
      <c r="I12144" s="1">
        <v>2432501</v>
      </c>
      <c r="J12144" s="2">
        <f>VLOOKUP(Oliusala[[#This Row],[tegund]],Tegundir!$B$2:$D$19,3,FALSE)*Oliusala[[#This Row],[magn]]/1000</f>
        <v>2104.1133649999997</v>
      </c>
      <c r="K12144">
        <v>2019</v>
      </c>
      <c r="L12144" t="s">
        <v>19</v>
      </c>
      <c r="M12144" s="144" t="s">
        <v>59</v>
      </c>
      <c r="O12144" s="144" t="s">
        <v>1998</v>
      </c>
    </row>
    <row r="12145" spans="1:15" x14ac:dyDescent="0.2">
      <c r="A12145" t="s">
        <v>63</v>
      </c>
      <c r="B12145" s="144" t="s">
        <v>183</v>
      </c>
      <c r="C12145">
        <v>815</v>
      </c>
      <c r="D12145" t="str">
        <f>VLOOKUP(Oliusala[[#This Row],[postnumer]],Sveitarfelog[#All],4,FALSE)</f>
        <v>Hveragerðisbær,Sveitarfélagið Ölfus</v>
      </c>
      <c r="E12145" t="str">
        <f>VLOOKUP(Oliusala[[#This Row],[postnumer]],Sveitarfelog[#All],5,FALSE)</f>
        <v>Suðurland</v>
      </c>
      <c r="F12145" t="s">
        <v>24</v>
      </c>
      <c r="G12145" t="s">
        <v>24</v>
      </c>
      <c r="H12145" t="s">
        <v>58</v>
      </c>
      <c r="I12145" s="1">
        <v>871834</v>
      </c>
      <c r="J12145" s="2">
        <f>VLOOKUP(Oliusala[[#This Row],[tegund]],Tegundir!$B$2:$D$19,3,FALSE)*Oliusala[[#This Row],[magn]]/1000</f>
        <v>754.13641000000007</v>
      </c>
      <c r="K12145">
        <v>2019</v>
      </c>
      <c r="L12145" t="s">
        <v>18</v>
      </c>
      <c r="M12145" s="144" t="s">
        <v>59</v>
      </c>
    </row>
    <row r="12146" spans="1:15" x14ac:dyDescent="0.2">
      <c r="A12146" t="s">
        <v>57</v>
      </c>
      <c r="B12146" s="144" t="s">
        <v>183</v>
      </c>
      <c r="C12146">
        <v>815</v>
      </c>
      <c r="D12146" t="str">
        <f>VLOOKUP(Oliusala[[#This Row],[postnumer]],Sveitarfelog[#All],4,FALSE)</f>
        <v>Hveragerðisbær,Sveitarfélagið Ölfus</v>
      </c>
      <c r="E12146" t="str">
        <f>VLOOKUP(Oliusala[[#This Row],[postnumer]],Sveitarfelog[#All],5,FALSE)</f>
        <v>Suðurland</v>
      </c>
      <c r="F12146" t="s">
        <v>29</v>
      </c>
      <c r="G12146" t="s">
        <v>24</v>
      </c>
      <c r="H12146" s="1" t="s">
        <v>61</v>
      </c>
      <c r="I12146" s="1">
        <v>145265</v>
      </c>
      <c r="J12146" s="2">
        <f>VLOOKUP(Oliusala[[#This Row],[tegund]],Tegundir!$B$2:$D$19,3,FALSE)*Oliusala[[#This Row],[magn]]/1000</f>
        <v>125.65422500000001</v>
      </c>
      <c r="K12146">
        <v>2019</v>
      </c>
      <c r="L12146" t="s">
        <v>19</v>
      </c>
      <c r="M12146" s="144" t="s">
        <v>62</v>
      </c>
      <c r="O12146" s="144" t="s">
        <v>1998</v>
      </c>
    </row>
    <row r="12147" spans="1:15" x14ac:dyDescent="0.2">
      <c r="A12147" t="s">
        <v>63</v>
      </c>
      <c r="B12147" s="144" t="s">
        <v>184</v>
      </c>
      <c r="C12147">
        <v>820</v>
      </c>
      <c r="D12147" t="str">
        <f>VLOOKUP(Oliusala[[#This Row],[postnumer]],Sveitarfelog[#All],4,FALSE)</f>
        <v>Flóahreppur,Sveitarfélagið Árborg</v>
      </c>
      <c r="E12147" t="str">
        <f>VLOOKUP(Oliusala[[#This Row],[postnumer]],Sveitarfelog[#All],5,FALSE)</f>
        <v>Suðurland</v>
      </c>
      <c r="F12147" t="s">
        <v>24</v>
      </c>
      <c r="G12147" t="s">
        <v>24</v>
      </c>
      <c r="H12147" s="1" t="s">
        <v>58</v>
      </c>
      <c r="I12147" s="1">
        <v>168382</v>
      </c>
      <c r="J12147" s="2">
        <f>VLOOKUP(Oliusala[[#This Row],[tegund]],Tegundir!$B$2:$D$19,3,FALSE)*Oliusala[[#This Row],[magn]]/1000</f>
        <v>145.65043</v>
      </c>
      <c r="K12147">
        <v>2019</v>
      </c>
      <c r="L12147" t="s">
        <v>18</v>
      </c>
      <c r="M12147" s="144" t="s">
        <v>59</v>
      </c>
    </row>
    <row r="12148" spans="1:15" x14ac:dyDescent="0.2">
      <c r="A12148" t="s">
        <v>63</v>
      </c>
      <c r="B12148" s="144" t="s">
        <v>185</v>
      </c>
      <c r="C12148">
        <v>825</v>
      </c>
      <c r="D12148" t="str">
        <f>VLOOKUP(Oliusala[[#This Row],[postnumer]],Sveitarfelog[#All],4,FALSE)</f>
        <v>Flóahreppur,Sveitarfélagið Árborg</v>
      </c>
      <c r="E12148" t="str">
        <f>VLOOKUP(Oliusala[[#This Row],[postnumer]],Sveitarfelog[#All],5,FALSE)</f>
        <v>Suðurland</v>
      </c>
      <c r="F12148" t="s">
        <v>24</v>
      </c>
      <c r="G12148" t="s">
        <v>24</v>
      </c>
      <c r="H12148" t="s">
        <v>58</v>
      </c>
      <c r="I12148" s="1">
        <v>175280</v>
      </c>
      <c r="J12148" s="2">
        <f>VLOOKUP(Oliusala[[#This Row],[tegund]],Tegundir!$B$2:$D$19,3,FALSE)*Oliusala[[#This Row],[magn]]/1000</f>
        <v>151.61720000000003</v>
      </c>
      <c r="K12148">
        <v>2019</v>
      </c>
      <c r="L12148" t="s">
        <v>18</v>
      </c>
      <c r="M12148" s="144" t="s">
        <v>59</v>
      </c>
    </row>
    <row r="12149" spans="1:15" x14ac:dyDescent="0.2">
      <c r="A12149" t="s">
        <v>57</v>
      </c>
      <c r="B12149" s="144" t="s">
        <v>175</v>
      </c>
      <c r="C12149">
        <v>801</v>
      </c>
      <c r="D12149" t="str">
        <f>VLOOKUP(Oliusala[[#This Row],[postnumer]],Sveitarfelog[#All],4,FALSE)</f>
        <v>Flóahreppur,Sveitarfélagið Árborg</v>
      </c>
      <c r="E12149" t="str">
        <f>VLOOKUP(Oliusala[[#This Row],[postnumer]],Sveitarfelog[#All],5,FALSE)</f>
        <v>Suðurland</v>
      </c>
      <c r="F12149" t="s">
        <v>25</v>
      </c>
      <c r="G12149" t="s">
        <v>24</v>
      </c>
      <c r="H12149" s="1" t="s">
        <v>60</v>
      </c>
      <c r="I12149" s="1">
        <v>880560</v>
      </c>
      <c r="J12149" s="2">
        <f>VLOOKUP(Oliusala[[#This Row],[tegund]],Tegundir!$B$2:$D$19,3,FALSE)*Oliusala[[#This Row],[magn]]/1000</f>
        <v>761.68439999999998</v>
      </c>
      <c r="K12149">
        <v>2019</v>
      </c>
      <c r="L12149" t="s">
        <v>1955</v>
      </c>
      <c r="M12149" s="144" t="s">
        <v>59</v>
      </c>
    </row>
    <row r="12150" spans="1:15" x14ac:dyDescent="0.2">
      <c r="A12150" t="s">
        <v>57</v>
      </c>
      <c r="B12150" s="144" t="s">
        <v>176</v>
      </c>
      <c r="C12150">
        <v>801</v>
      </c>
      <c r="D12150" t="str">
        <f>VLOOKUP(Oliusala[[#This Row],[postnumer]],Sveitarfelog[#All],4,FALSE)</f>
        <v>Flóahreppur,Sveitarfélagið Árborg</v>
      </c>
      <c r="E12150" t="str">
        <f>VLOOKUP(Oliusala[[#This Row],[postnumer]],Sveitarfelog[#All],5,FALSE)</f>
        <v>Suðurland</v>
      </c>
      <c r="F12150" t="s">
        <v>25</v>
      </c>
      <c r="G12150" t="s">
        <v>24</v>
      </c>
      <c r="H12150" s="1" t="s">
        <v>60</v>
      </c>
      <c r="I12150" s="1">
        <v>46970</v>
      </c>
      <c r="J12150" s="2">
        <f>VLOOKUP(Oliusala[[#This Row],[tegund]],Tegundir!$B$2:$D$19,3,FALSE)*Oliusala[[#This Row],[magn]]/1000</f>
        <v>40.629049999999999</v>
      </c>
      <c r="K12150">
        <v>2019</v>
      </c>
      <c r="L12150" t="s">
        <v>1955</v>
      </c>
      <c r="M12150" s="144" t="s">
        <v>59</v>
      </c>
    </row>
    <row r="12151" spans="1:15" x14ac:dyDescent="0.2">
      <c r="A12151" t="s">
        <v>57</v>
      </c>
      <c r="B12151" s="144" t="s">
        <v>177</v>
      </c>
      <c r="C12151">
        <v>801</v>
      </c>
      <c r="D12151" t="str">
        <f>VLOOKUP(Oliusala[[#This Row],[postnumer]],Sveitarfelog[#All],4,FALSE)</f>
        <v>Flóahreppur,Sveitarfélagið Árborg</v>
      </c>
      <c r="E12151" t="str">
        <f>VLOOKUP(Oliusala[[#This Row],[postnumer]],Sveitarfelog[#All],5,FALSE)</f>
        <v>Suðurland</v>
      </c>
      <c r="F12151" t="s">
        <v>25</v>
      </c>
      <c r="G12151" t="s">
        <v>24</v>
      </c>
      <c r="H12151" s="1" t="s">
        <v>60</v>
      </c>
      <c r="I12151" s="1">
        <v>40029</v>
      </c>
      <c r="J12151" s="2">
        <f>VLOOKUP(Oliusala[[#This Row],[tegund]],Tegundir!$B$2:$D$19,3,FALSE)*Oliusala[[#This Row],[magn]]/1000</f>
        <v>34.625084999999999</v>
      </c>
      <c r="K12151">
        <v>2019</v>
      </c>
      <c r="L12151" t="s">
        <v>1955</v>
      </c>
      <c r="M12151" s="144" t="s">
        <v>59</v>
      </c>
    </row>
    <row r="12152" spans="1:15" x14ac:dyDescent="0.2">
      <c r="A12152" t="s">
        <v>57</v>
      </c>
      <c r="B12152" s="144" t="s">
        <v>174</v>
      </c>
      <c r="C12152">
        <v>801</v>
      </c>
      <c r="D12152" t="str">
        <f>VLOOKUP(Oliusala[[#This Row],[postnumer]],Sveitarfelog[#All],4,FALSE)</f>
        <v>Flóahreppur,Sveitarfélagið Árborg</v>
      </c>
      <c r="E12152" t="str">
        <f>VLOOKUP(Oliusala[[#This Row],[postnumer]],Sveitarfelog[#All],5,FALSE)</f>
        <v>Suðurland</v>
      </c>
      <c r="F12152" t="s">
        <v>25</v>
      </c>
      <c r="G12152" t="s">
        <v>24</v>
      </c>
      <c r="H12152" t="s">
        <v>60</v>
      </c>
      <c r="I12152" s="1">
        <v>55697</v>
      </c>
      <c r="J12152" s="2">
        <f>VLOOKUP(Oliusala[[#This Row],[tegund]],Tegundir!$B$2:$D$19,3,FALSE)*Oliusala[[#This Row],[magn]]/1000</f>
        <v>48.177904999999996</v>
      </c>
      <c r="K12152">
        <v>2019</v>
      </c>
      <c r="L12152" t="s">
        <v>1955</v>
      </c>
      <c r="M12152" s="144" t="s">
        <v>59</v>
      </c>
    </row>
    <row r="12153" spans="1:15" x14ac:dyDescent="0.2">
      <c r="A12153" t="s">
        <v>57</v>
      </c>
      <c r="B12153" s="144" t="s">
        <v>178</v>
      </c>
      <c r="C12153">
        <v>801</v>
      </c>
      <c r="D12153" t="str">
        <f>VLOOKUP(Oliusala[[#This Row],[postnumer]],Sveitarfelog[#All],4,FALSE)</f>
        <v>Flóahreppur,Sveitarfélagið Árborg</v>
      </c>
      <c r="E12153" t="str">
        <f>VLOOKUP(Oliusala[[#This Row],[postnumer]],Sveitarfelog[#All],5,FALSE)</f>
        <v>Suðurland</v>
      </c>
      <c r="F12153" t="s">
        <v>25</v>
      </c>
      <c r="G12153" t="s">
        <v>24</v>
      </c>
      <c r="H12153" s="1" t="s">
        <v>60</v>
      </c>
      <c r="I12153" s="1">
        <v>6354</v>
      </c>
      <c r="J12153" s="2">
        <f>VLOOKUP(Oliusala[[#This Row],[tegund]],Tegundir!$B$2:$D$19,3,FALSE)*Oliusala[[#This Row],[magn]]/1000</f>
        <v>5.4962099999999996</v>
      </c>
      <c r="K12153">
        <v>2019</v>
      </c>
      <c r="L12153" t="s">
        <v>1955</v>
      </c>
      <c r="M12153" s="144" t="s">
        <v>59</v>
      </c>
    </row>
    <row r="12154" spans="1:15" x14ac:dyDescent="0.2">
      <c r="A12154" t="s">
        <v>70</v>
      </c>
      <c r="B12154" s="144" t="s">
        <v>175</v>
      </c>
      <c r="C12154">
        <v>801</v>
      </c>
      <c r="D12154" t="str">
        <f>VLOOKUP(Oliusala[[#This Row],[postnumer]],Sveitarfelog[#All],4,FALSE)</f>
        <v>Flóahreppur,Sveitarfélagið Árborg</v>
      </c>
      <c r="E12154" t="str">
        <f>VLOOKUP(Oliusala[[#This Row],[postnumer]],Sveitarfelog[#All],5,FALSE)</f>
        <v>Suðurland</v>
      </c>
      <c r="F12154" t="s">
        <v>25</v>
      </c>
      <c r="G12154" t="s">
        <v>24</v>
      </c>
      <c r="H12154" t="s">
        <v>60</v>
      </c>
      <c r="I12154" s="1">
        <v>67850</v>
      </c>
      <c r="J12154" s="2">
        <f>VLOOKUP(Oliusala[[#This Row],[tegund]],Tegundir!$B$2:$D$19,3,FALSE)*Oliusala[[#This Row],[magn]]/1000</f>
        <v>58.690249999999999</v>
      </c>
      <c r="K12154">
        <v>2019</v>
      </c>
      <c r="L12154" t="s">
        <v>1955</v>
      </c>
      <c r="M12154" s="144" t="s">
        <v>59</v>
      </c>
    </row>
    <row r="12155" spans="1:15" x14ac:dyDescent="0.2">
      <c r="A12155" t="s">
        <v>70</v>
      </c>
      <c r="B12155" s="144" t="s">
        <v>176</v>
      </c>
      <c r="C12155">
        <v>801</v>
      </c>
      <c r="D12155" t="str">
        <f>VLOOKUP(Oliusala[[#This Row],[postnumer]],Sveitarfelog[#All],4,FALSE)</f>
        <v>Flóahreppur,Sveitarfélagið Árborg</v>
      </c>
      <c r="E12155" t="str">
        <f>VLOOKUP(Oliusala[[#This Row],[postnumer]],Sveitarfelog[#All],5,FALSE)</f>
        <v>Suðurland</v>
      </c>
      <c r="F12155" t="s">
        <v>25</v>
      </c>
      <c r="G12155" t="s">
        <v>24</v>
      </c>
      <c r="H12155" t="s">
        <v>60</v>
      </c>
      <c r="I12155" s="1">
        <v>56958</v>
      </c>
      <c r="J12155" s="2">
        <f>VLOOKUP(Oliusala[[#This Row],[tegund]],Tegundir!$B$2:$D$19,3,FALSE)*Oliusala[[#This Row],[magn]]/1000</f>
        <v>49.26867</v>
      </c>
      <c r="K12155">
        <v>2019</v>
      </c>
      <c r="L12155" t="s">
        <v>1955</v>
      </c>
      <c r="M12155" s="144" t="s">
        <v>59</v>
      </c>
    </row>
    <row r="12156" spans="1:15" x14ac:dyDescent="0.2">
      <c r="A12156" t="s">
        <v>70</v>
      </c>
      <c r="B12156" s="144" t="s">
        <v>177</v>
      </c>
      <c r="C12156">
        <v>801</v>
      </c>
      <c r="D12156" t="str">
        <f>VLOOKUP(Oliusala[[#This Row],[postnumer]],Sveitarfelog[#All],4,FALSE)</f>
        <v>Flóahreppur,Sveitarfélagið Árborg</v>
      </c>
      <c r="E12156" t="str">
        <f>VLOOKUP(Oliusala[[#This Row],[postnumer]],Sveitarfelog[#All],5,FALSE)</f>
        <v>Suðurland</v>
      </c>
      <c r="F12156" t="s">
        <v>25</v>
      </c>
      <c r="G12156" t="s">
        <v>24</v>
      </c>
      <c r="H12156" t="s">
        <v>60</v>
      </c>
      <c r="I12156" s="1">
        <v>65490</v>
      </c>
      <c r="J12156" s="2">
        <f>VLOOKUP(Oliusala[[#This Row],[tegund]],Tegundir!$B$2:$D$19,3,FALSE)*Oliusala[[#This Row],[magn]]/1000</f>
        <v>56.648849999999996</v>
      </c>
      <c r="K12156">
        <v>2019</v>
      </c>
      <c r="L12156" t="s">
        <v>1955</v>
      </c>
      <c r="M12156" s="144" t="s">
        <v>59</v>
      </c>
    </row>
    <row r="12157" spans="1:15" x14ac:dyDescent="0.2">
      <c r="A12157" t="s">
        <v>70</v>
      </c>
      <c r="B12157" s="144" t="s">
        <v>174</v>
      </c>
      <c r="C12157">
        <v>801</v>
      </c>
      <c r="D12157" t="str">
        <f>VLOOKUP(Oliusala[[#This Row],[postnumer]],Sveitarfelog[#All],4,FALSE)</f>
        <v>Flóahreppur,Sveitarfélagið Árborg</v>
      </c>
      <c r="E12157" t="str">
        <f>VLOOKUP(Oliusala[[#This Row],[postnumer]],Sveitarfelog[#All],5,FALSE)</f>
        <v>Suðurland</v>
      </c>
      <c r="F12157" t="s">
        <v>25</v>
      </c>
      <c r="G12157" t="s">
        <v>24</v>
      </c>
      <c r="H12157" t="s">
        <v>60</v>
      </c>
      <c r="I12157" s="1">
        <v>30609</v>
      </c>
      <c r="J12157" s="2">
        <f>VLOOKUP(Oliusala[[#This Row],[tegund]],Tegundir!$B$2:$D$19,3,FALSE)*Oliusala[[#This Row],[magn]]/1000</f>
        <v>26.476785</v>
      </c>
      <c r="K12157">
        <v>2019</v>
      </c>
      <c r="L12157" t="s">
        <v>1955</v>
      </c>
      <c r="M12157" s="144" t="s">
        <v>59</v>
      </c>
    </row>
    <row r="12158" spans="1:15" x14ac:dyDescent="0.2">
      <c r="A12158" t="s">
        <v>70</v>
      </c>
      <c r="B12158" s="144" t="s">
        <v>178</v>
      </c>
      <c r="C12158">
        <v>801</v>
      </c>
      <c r="D12158" t="str">
        <f>VLOOKUP(Oliusala[[#This Row],[postnumer]],Sveitarfelog[#All],4,FALSE)</f>
        <v>Flóahreppur,Sveitarfélagið Árborg</v>
      </c>
      <c r="E12158" t="str">
        <f>VLOOKUP(Oliusala[[#This Row],[postnumer]],Sveitarfelog[#All],5,FALSE)</f>
        <v>Suðurland</v>
      </c>
      <c r="F12158" t="s">
        <v>25</v>
      </c>
      <c r="G12158" t="s">
        <v>24</v>
      </c>
      <c r="H12158" t="s">
        <v>60</v>
      </c>
      <c r="I12158" s="1">
        <v>46814</v>
      </c>
      <c r="J12158" s="2">
        <f>VLOOKUP(Oliusala[[#This Row],[tegund]],Tegundir!$B$2:$D$19,3,FALSE)*Oliusala[[#This Row],[magn]]/1000</f>
        <v>40.494109999999999</v>
      </c>
      <c r="K12158">
        <v>2019</v>
      </c>
      <c r="L12158" t="s">
        <v>1955</v>
      </c>
      <c r="M12158" s="144" t="s">
        <v>59</v>
      </c>
    </row>
    <row r="12159" spans="1:15" x14ac:dyDescent="0.2">
      <c r="A12159" t="s">
        <v>57</v>
      </c>
      <c r="B12159" s="144" t="s">
        <v>186</v>
      </c>
      <c r="C12159">
        <v>840</v>
      </c>
      <c r="D12159" t="str">
        <f>VLOOKUP(Oliusala[[#This Row],[postnumer]],Sveitarfelog[#All],4,FALSE)</f>
        <v>Bláskógabyggð,Grímsnes- og Grafningshreppur,Hrunamannahreppur,Skeiða- og Gnúpverjahreppur</v>
      </c>
      <c r="E12159" t="str">
        <f>VLOOKUP(Oliusala[[#This Row],[postnumer]],Sveitarfelog[#All],5,FALSE)</f>
        <v>Suðurland</v>
      </c>
      <c r="F12159" t="s">
        <v>24</v>
      </c>
      <c r="G12159" t="s">
        <v>24</v>
      </c>
      <c r="H12159" t="s">
        <v>60</v>
      </c>
      <c r="I12159" s="1">
        <v>422</v>
      </c>
      <c r="J12159" s="2">
        <f>VLOOKUP(Oliusala[[#This Row],[tegund]],Tegundir!$B$2:$D$19,3,FALSE)*Oliusala[[#This Row],[magn]]/1000</f>
        <v>0.36502999999999997</v>
      </c>
      <c r="K12159">
        <v>2019</v>
      </c>
      <c r="L12159" t="s">
        <v>1955</v>
      </c>
      <c r="M12159" s="144" t="s">
        <v>59</v>
      </c>
    </row>
    <row r="12160" spans="1:15" x14ac:dyDescent="0.2">
      <c r="A12160" t="s">
        <v>70</v>
      </c>
      <c r="B12160" s="144" t="s">
        <v>186</v>
      </c>
      <c r="C12160">
        <v>840</v>
      </c>
      <c r="D12160" t="str">
        <f>VLOOKUP(Oliusala[[#This Row],[postnumer]],Sveitarfelog[#All],4,FALSE)</f>
        <v>Bláskógabyggð,Grímsnes- og Grafningshreppur,Hrunamannahreppur,Skeiða- og Gnúpverjahreppur</v>
      </c>
      <c r="E12160" t="str">
        <f>VLOOKUP(Oliusala[[#This Row],[postnumer]],Sveitarfelog[#All],5,FALSE)</f>
        <v>Suðurland</v>
      </c>
      <c r="F12160" t="s">
        <v>24</v>
      </c>
      <c r="G12160" t="s">
        <v>24</v>
      </c>
      <c r="H12160" t="s">
        <v>60</v>
      </c>
      <c r="I12160" s="1">
        <v>10549</v>
      </c>
      <c r="J12160" s="2">
        <f>VLOOKUP(Oliusala[[#This Row],[tegund]],Tegundir!$B$2:$D$19,3,FALSE)*Oliusala[[#This Row],[magn]]/1000</f>
        <v>9.1248850000000008</v>
      </c>
      <c r="K12160">
        <v>2019</v>
      </c>
      <c r="L12160" t="s">
        <v>1955</v>
      </c>
      <c r="M12160" s="144" t="s">
        <v>59</v>
      </c>
    </row>
    <row r="12161" spans="1:15" x14ac:dyDescent="0.2">
      <c r="A12161" t="s">
        <v>63</v>
      </c>
      <c r="B12161" s="144" t="s">
        <v>186</v>
      </c>
      <c r="C12161">
        <v>840</v>
      </c>
      <c r="D12161" t="str">
        <f>VLOOKUP(Oliusala[[#This Row],[postnumer]],Sveitarfelog[#All],4,FALSE)</f>
        <v>Bláskógabyggð,Grímsnes- og Grafningshreppur,Hrunamannahreppur,Skeiða- og Gnúpverjahreppur</v>
      </c>
      <c r="E12161" t="str">
        <f>VLOOKUP(Oliusala[[#This Row],[postnumer]],Sveitarfelog[#All],5,FALSE)</f>
        <v>Suðurland</v>
      </c>
      <c r="F12161" t="s">
        <v>24</v>
      </c>
      <c r="G12161" t="s">
        <v>24</v>
      </c>
      <c r="H12161" t="s">
        <v>58</v>
      </c>
      <c r="I12161" s="1">
        <v>511093</v>
      </c>
      <c r="J12161" s="2">
        <f>VLOOKUP(Oliusala[[#This Row],[tegund]],Tegundir!$B$2:$D$19,3,FALSE)*Oliusala[[#This Row],[magn]]/1000</f>
        <v>442.09544499999998</v>
      </c>
      <c r="K12161">
        <v>2019</v>
      </c>
      <c r="L12161" t="s">
        <v>18</v>
      </c>
      <c r="M12161" s="144" t="s">
        <v>59</v>
      </c>
    </row>
    <row r="12162" spans="1:15" x14ac:dyDescent="0.2">
      <c r="A12162" t="s">
        <v>57</v>
      </c>
      <c r="B12162" s="144" t="s">
        <v>182</v>
      </c>
      <c r="C12162">
        <v>810</v>
      </c>
      <c r="D12162" t="str">
        <f>VLOOKUP(Oliusala[[#This Row],[postnumer]],Sveitarfelog[#All],4,FALSE)</f>
        <v>Hveragerðisbær,Sveitarfélagið Ölfus</v>
      </c>
      <c r="E12162" t="str">
        <f>VLOOKUP(Oliusala[[#This Row],[postnumer]],Sveitarfelog[#All],5,FALSE)</f>
        <v>Suðurland</v>
      </c>
      <c r="F12162" t="s">
        <v>25</v>
      </c>
      <c r="G12162" t="s">
        <v>24</v>
      </c>
      <c r="H12162" t="s">
        <v>60</v>
      </c>
      <c r="I12162" s="1">
        <v>86080</v>
      </c>
      <c r="J12162" s="2">
        <f>VLOOKUP(Oliusala[[#This Row],[tegund]],Tegundir!$B$2:$D$19,3,FALSE)*Oliusala[[#This Row],[magn]]/1000</f>
        <v>74.459199999999996</v>
      </c>
      <c r="K12162">
        <v>2019</v>
      </c>
      <c r="L12162" t="s">
        <v>1955</v>
      </c>
      <c r="M12162" s="144" t="s">
        <v>59</v>
      </c>
    </row>
    <row r="12163" spans="1:15" x14ac:dyDescent="0.2">
      <c r="A12163" t="s">
        <v>57</v>
      </c>
      <c r="B12163" s="144" t="s">
        <v>188</v>
      </c>
      <c r="C12163">
        <v>845</v>
      </c>
      <c r="D12163" t="str">
        <f>VLOOKUP(Oliusala[[#This Row],[postnumer]],Sveitarfelog[#All],4,FALSE)</f>
        <v>Bláskógabyggð,Grímsnes- og Grafningshreppur,Hrunamannahreppur,Skeiða- og Gnúpverjahreppur</v>
      </c>
      <c r="E12163" t="str">
        <f>VLOOKUP(Oliusala[[#This Row],[postnumer]],Sveitarfelog[#All],5,FALSE)</f>
        <v>Suðurland</v>
      </c>
      <c r="F12163" t="s">
        <v>24</v>
      </c>
      <c r="G12163" t="s">
        <v>24</v>
      </c>
      <c r="H12163" s="1" t="s">
        <v>60</v>
      </c>
      <c r="I12163" s="1">
        <v>6291</v>
      </c>
      <c r="J12163" s="2">
        <f>VLOOKUP(Oliusala[[#This Row],[tegund]],Tegundir!$B$2:$D$19,3,FALSE)*Oliusala[[#This Row],[magn]]/1000</f>
        <v>5.4417150000000003</v>
      </c>
      <c r="K12163">
        <v>2019</v>
      </c>
      <c r="L12163" t="s">
        <v>1955</v>
      </c>
      <c r="M12163" s="144" t="s">
        <v>59</v>
      </c>
    </row>
    <row r="12164" spans="1:15" x14ac:dyDescent="0.2">
      <c r="A12164" t="s">
        <v>57</v>
      </c>
      <c r="B12164" s="144" t="s">
        <v>181</v>
      </c>
      <c r="C12164">
        <v>810</v>
      </c>
      <c r="D12164" t="str">
        <f>VLOOKUP(Oliusala[[#This Row],[postnumer]],Sveitarfelog[#All],4,FALSE)</f>
        <v>Hveragerðisbær,Sveitarfélagið Ölfus</v>
      </c>
      <c r="E12164" t="str">
        <f>VLOOKUP(Oliusala[[#This Row],[postnumer]],Sveitarfelog[#All],5,FALSE)</f>
        <v>Suðurland</v>
      </c>
      <c r="F12164" t="s">
        <v>25</v>
      </c>
      <c r="G12164" t="s">
        <v>24</v>
      </c>
      <c r="H12164" t="s">
        <v>60</v>
      </c>
      <c r="I12164" s="1">
        <v>522925</v>
      </c>
      <c r="J12164" s="2">
        <f>VLOOKUP(Oliusala[[#This Row],[tegund]],Tegundir!$B$2:$D$19,3,FALSE)*Oliusala[[#This Row],[magn]]/1000</f>
        <v>452.33012500000001</v>
      </c>
      <c r="K12164">
        <v>2019</v>
      </c>
      <c r="L12164" t="s">
        <v>1955</v>
      </c>
      <c r="M12164" s="144" t="s">
        <v>59</v>
      </c>
    </row>
    <row r="12165" spans="1:15" x14ac:dyDescent="0.2">
      <c r="A12165" t="s">
        <v>70</v>
      </c>
      <c r="B12165" s="144" t="s">
        <v>188</v>
      </c>
      <c r="C12165">
        <v>845</v>
      </c>
      <c r="D12165" t="str">
        <f>VLOOKUP(Oliusala[[#This Row],[postnumer]],Sveitarfelog[#All],4,FALSE)</f>
        <v>Bláskógabyggð,Grímsnes- og Grafningshreppur,Hrunamannahreppur,Skeiða- og Gnúpverjahreppur</v>
      </c>
      <c r="E12165" t="str">
        <f>VLOOKUP(Oliusala[[#This Row],[postnumer]],Sveitarfelog[#All],5,FALSE)</f>
        <v>Suðurland</v>
      </c>
      <c r="F12165" t="s">
        <v>24</v>
      </c>
      <c r="G12165" t="s">
        <v>24</v>
      </c>
      <c r="H12165" t="s">
        <v>60</v>
      </c>
      <c r="I12165" s="1">
        <v>102569</v>
      </c>
      <c r="J12165" s="2">
        <f>VLOOKUP(Oliusala[[#This Row],[tegund]],Tegundir!$B$2:$D$19,3,FALSE)*Oliusala[[#This Row],[magn]]/1000</f>
        <v>88.722184999999996</v>
      </c>
      <c r="K12165">
        <v>2019</v>
      </c>
      <c r="L12165" t="s">
        <v>1955</v>
      </c>
      <c r="M12165" s="144" t="s">
        <v>59</v>
      </c>
    </row>
    <row r="12166" spans="1:15" x14ac:dyDescent="0.2">
      <c r="A12166" t="s">
        <v>70</v>
      </c>
      <c r="B12166" s="144" t="s">
        <v>182</v>
      </c>
      <c r="C12166">
        <v>810</v>
      </c>
      <c r="D12166" t="str">
        <f>VLOOKUP(Oliusala[[#This Row],[postnumer]],Sveitarfelog[#All],4,FALSE)</f>
        <v>Hveragerðisbær,Sveitarfélagið Ölfus</v>
      </c>
      <c r="E12166" t="str">
        <f>VLOOKUP(Oliusala[[#This Row],[postnumer]],Sveitarfelog[#All],5,FALSE)</f>
        <v>Suðurland</v>
      </c>
      <c r="F12166" t="s">
        <v>25</v>
      </c>
      <c r="G12166" t="s">
        <v>24</v>
      </c>
      <c r="H12166" t="s">
        <v>60</v>
      </c>
      <c r="I12166" s="1">
        <v>287951</v>
      </c>
      <c r="J12166" s="2">
        <f>VLOOKUP(Oliusala[[#This Row],[tegund]],Tegundir!$B$2:$D$19,3,FALSE)*Oliusala[[#This Row],[magn]]/1000</f>
        <v>249.07761499999998</v>
      </c>
      <c r="K12166">
        <v>2019</v>
      </c>
      <c r="L12166" t="s">
        <v>1955</v>
      </c>
      <c r="M12166" s="144" t="s">
        <v>59</v>
      </c>
    </row>
    <row r="12167" spans="1:15" x14ac:dyDescent="0.2">
      <c r="A12167" t="s">
        <v>63</v>
      </c>
      <c r="B12167" s="144" t="s">
        <v>188</v>
      </c>
      <c r="C12167">
        <v>845</v>
      </c>
      <c r="D12167" t="str">
        <f>VLOOKUP(Oliusala[[#This Row],[postnumer]],Sveitarfelog[#All],4,FALSE)</f>
        <v>Bláskógabyggð,Grímsnes- og Grafningshreppur,Hrunamannahreppur,Skeiða- og Gnúpverjahreppur</v>
      </c>
      <c r="E12167" t="str">
        <f>VLOOKUP(Oliusala[[#This Row],[postnumer]],Sveitarfelog[#All],5,FALSE)</f>
        <v>Suðurland</v>
      </c>
      <c r="F12167" t="s">
        <v>24</v>
      </c>
      <c r="G12167" t="s">
        <v>24</v>
      </c>
      <c r="H12167" s="1" t="s">
        <v>58</v>
      </c>
      <c r="I12167" s="1">
        <v>473952</v>
      </c>
      <c r="J12167" s="2">
        <f>VLOOKUP(Oliusala[[#This Row],[tegund]],Tegundir!$B$2:$D$19,3,FALSE)*Oliusala[[#This Row],[magn]]/1000</f>
        <v>409.96848</v>
      </c>
      <c r="K12167">
        <v>2019</v>
      </c>
      <c r="L12167" t="s">
        <v>18</v>
      </c>
      <c r="M12167" s="144" t="s">
        <v>59</v>
      </c>
    </row>
    <row r="12168" spans="1:15" x14ac:dyDescent="0.2">
      <c r="A12168" t="s">
        <v>57</v>
      </c>
      <c r="B12168" s="144" t="s">
        <v>183</v>
      </c>
      <c r="C12168">
        <v>815</v>
      </c>
      <c r="D12168" t="str">
        <f>VLOOKUP(Oliusala[[#This Row],[postnumer]],Sveitarfelog[#All],4,FALSE)</f>
        <v>Hveragerðisbær,Sveitarfélagið Ölfus</v>
      </c>
      <c r="E12168" t="str">
        <f>VLOOKUP(Oliusala[[#This Row],[postnumer]],Sveitarfelog[#All],5,FALSE)</f>
        <v>Suðurland</v>
      </c>
      <c r="F12168" t="s">
        <v>25</v>
      </c>
      <c r="G12168" t="s">
        <v>24</v>
      </c>
      <c r="H12168" s="1" t="s">
        <v>60</v>
      </c>
      <c r="I12168" s="1">
        <v>749196</v>
      </c>
      <c r="J12168" s="2">
        <f>VLOOKUP(Oliusala[[#This Row],[tegund]],Tegundir!$B$2:$D$19,3,FALSE)*Oliusala[[#This Row],[magn]]/1000</f>
        <v>648.05454000000009</v>
      </c>
      <c r="K12168">
        <v>2019</v>
      </c>
      <c r="L12168" t="s">
        <v>19</v>
      </c>
      <c r="M12168" s="144" t="s">
        <v>59</v>
      </c>
      <c r="O12168" s="144" t="s">
        <v>1997</v>
      </c>
    </row>
    <row r="12169" spans="1:15" x14ac:dyDescent="0.2">
      <c r="A12169" t="s">
        <v>57</v>
      </c>
      <c r="B12169" s="144" t="s">
        <v>163</v>
      </c>
      <c r="C12169">
        <v>850</v>
      </c>
      <c r="D12169" t="str">
        <f>VLOOKUP(Oliusala[[#This Row],[postnumer]],Sveitarfelog[#All],4,FALSE)</f>
        <v>Ásahreppur,Rangárþing ytra</v>
      </c>
      <c r="E12169" t="str">
        <f>VLOOKUP(Oliusala[[#This Row],[postnumer]],Sveitarfelog[#All],5,FALSE)</f>
        <v>Suðurland</v>
      </c>
      <c r="F12169" t="s">
        <v>24</v>
      </c>
      <c r="G12169" t="s">
        <v>24</v>
      </c>
      <c r="H12169" t="s">
        <v>60</v>
      </c>
      <c r="I12169" s="1">
        <v>60771</v>
      </c>
      <c r="J12169" s="2">
        <f>VLOOKUP(Oliusala[[#This Row],[tegund]],Tegundir!$B$2:$D$19,3,FALSE)*Oliusala[[#This Row],[magn]]/1000</f>
        <v>52.566915000000002</v>
      </c>
      <c r="K12169">
        <v>2019</v>
      </c>
      <c r="L12169" t="s">
        <v>18</v>
      </c>
      <c r="M12169" s="144" t="s">
        <v>59</v>
      </c>
    </row>
    <row r="12170" spans="1:15" x14ac:dyDescent="0.2">
      <c r="A12170" t="s">
        <v>63</v>
      </c>
      <c r="B12170" s="144" t="s">
        <v>163</v>
      </c>
      <c r="C12170">
        <v>850</v>
      </c>
      <c r="D12170" t="str">
        <f>VLOOKUP(Oliusala[[#This Row],[postnumer]],Sveitarfelog[#All],4,FALSE)</f>
        <v>Ásahreppur,Rangárþing ytra</v>
      </c>
      <c r="E12170" t="str">
        <f>VLOOKUP(Oliusala[[#This Row],[postnumer]],Sveitarfelog[#All],5,FALSE)</f>
        <v>Suðurland</v>
      </c>
      <c r="F12170" t="s">
        <v>24</v>
      </c>
      <c r="G12170" t="s">
        <v>24</v>
      </c>
      <c r="H12170" s="1" t="s">
        <v>58</v>
      </c>
      <c r="I12170" s="1">
        <v>1439820</v>
      </c>
      <c r="J12170" s="2">
        <f>VLOOKUP(Oliusala[[#This Row],[tegund]],Tegundir!$B$2:$D$19,3,FALSE)*Oliusala[[#This Row],[magn]]/1000</f>
        <v>1245.4443000000001</v>
      </c>
      <c r="K12170">
        <v>2019</v>
      </c>
      <c r="L12170" t="s">
        <v>18</v>
      </c>
      <c r="M12170" s="144" t="s">
        <v>59</v>
      </c>
    </row>
    <row r="12171" spans="1:15" x14ac:dyDescent="0.2">
      <c r="A12171" t="s">
        <v>57</v>
      </c>
      <c r="B12171" s="144" t="s">
        <v>184</v>
      </c>
      <c r="C12171">
        <v>820</v>
      </c>
      <c r="D12171" t="str">
        <f>VLOOKUP(Oliusala[[#This Row],[postnumer]],Sveitarfelog[#All],4,FALSE)</f>
        <v>Flóahreppur,Sveitarfélagið Árborg</v>
      </c>
      <c r="E12171" t="str">
        <f>VLOOKUP(Oliusala[[#This Row],[postnumer]],Sveitarfelog[#All],5,FALSE)</f>
        <v>Suðurland</v>
      </c>
      <c r="F12171" t="s">
        <v>25</v>
      </c>
      <c r="G12171" t="s">
        <v>24</v>
      </c>
      <c r="H12171" t="s">
        <v>60</v>
      </c>
      <c r="I12171" s="1">
        <v>1450</v>
      </c>
      <c r="J12171" s="2">
        <f>VLOOKUP(Oliusala[[#This Row],[tegund]],Tegundir!$B$2:$D$19,3,FALSE)*Oliusala[[#This Row],[magn]]/1000</f>
        <v>1.2542500000000001</v>
      </c>
      <c r="K12171">
        <v>2019</v>
      </c>
      <c r="L12171" t="s">
        <v>1955</v>
      </c>
      <c r="M12171" s="144" t="s">
        <v>59</v>
      </c>
    </row>
    <row r="12172" spans="1:15" x14ac:dyDescent="0.2">
      <c r="A12172" t="s">
        <v>70</v>
      </c>
      <c r="B12172" s="144" t="s">
        <v>184</v>
      </c>
      <c r="C12172">
        <v>820</v>
      </c>
      <c r="D12172" t="str">
        <f>VLOOKUP(Oliusala[[#This Row],[postnumer]],Sveitarfelog[#All],4,FALSE)</f>
        <v>Flóahreppur,Sveitarfélagið Árborg</v>
      </c>
      <c r="E12172" t="str">
        <f>VLOOKUP(Oliusala[[#This Row],[postnumer]],Sveitarfelog[#All],5,FALSE)</f>
        <v>Suðurland</v>
      </c>
      <c r="F12172" t="s">
        <v>25</v>
      </c>
      <c r="G12172" t="s">
        <v>24</v>
      </c>
      <c r="H12172" t="s">
        <v>60</v>
      </c>
      <c r="I12172" s="1">
        <v>31678</v>
      </c>
      <c r="J12172" s="2">
        <f>VLOOKUP(Oliusala[[#This Row],[tegund]],Tegundir!$B$2:$D$19,3,FALSE)*Oliusala[[#This Row],[magn]]/1000</f>
        <v>27.40147</v>
      </c>
      <c r="K12172">
        <v>2019</v>
      </c>
      <c r="L12172" t="s">
        <v>1955</v>
      </c>
      <c r="M12172" s="144" t="s">
        <v>59</v>
      </c>
    </row>
    <row r="12173" spans="1:15" x14ac:dyDescent="0.2">
      <c r="A12173" t="s">
        <v>57</v>
      </c>
      <c r="B12173" s="144" t="s">
        <v>185</v>
      </c>
      <c r="C12173">
        <v>825</v>
      </c>
      <c r="D12173" t="str">
        <f>VLOOKUP(Oliusala[[#This Row],[postnumer]],Sveitarfelog[#All],4,FALSE)</f>
        <v>Flóahreppur,Sveitarfélagið Árborg</v>
      </c>
      <c r="E12173" t="str">
        <f>VLOOKUP(Oliusala[[#This Row],[postnumer]],Sveitarfelog[#All],5,FALSE)</f>
        <v>Suðurland</v>
      </c>
      <c r="F12173" t="s">
        <v>25</v>
      </c>
      <c r="G12173" t="s">
        <v>24</v>
      </c>
      <c r="H12173" s="1" t="s">
        <v>60</v>
      </c>
      <c r="I12173" s="1">
        <v>412</v>
      </c>
      <c r="J12173" s="2">
        <f>VLOOKUP(Oliusala[[#This Row],[tegund]],Tegundir!$B$2:$D$19,3,FALSE)*Oliusala[[#This Row],[magn]]/1000</f>
        <v>0.35637999999999997</v>
      </c>
      <c r="K12173">
        <v>2019</v>
      </c>
      <c r="L12173" t="s">
        <v>1955</v>
      </c>
      <c r="M12173" s="144" t="s">
        <v>59</v>
      </c>
    </row>
    <row r="12174" spans="1:15" x14ac:dyDescent="0.2">
      <c r="A12174" t="s">
        <v>163</v>
      </c>
      <c r="B12174" s="144" t="s">
        <v>191</v>
      </c>
      <c r="C12174">
        <v>851</v>
      </c>
      <c r="D12174" t="str">
        <f>VLOOKUP(Oliusala[[#This Row],[postnumer]],Sveitarfelog[#All],4,FALSE)</f>
        <v>Ásahreppur,Rangárþing ytra</v>
      </c>
      <c r="E12174" t="str">
        <f>VLOOKUP(Oliusala[[#This Row],[postnumer]],Sveitarfelog[#All],5,FALSE)</f>
        <v>Suðurland</v>
      </c>
      <c r="F12174" t="s">
        <v>24</v>
      </c>
      <c r="G12174" t="s">
        <v>24</v>
      </c>
      <c r="H12174" s="1" t="s">
        <v>60</v>
      </c>
      <c r="I12174" s="1">
        <v>2275</v>
      </c>
      <c r="J12174" s="2">
        <f>VLOOKUP(Oliusala[[#This Row],[tegund]],Tegundir!$B$2:$D$19,3,FALSE)*Oliusala[[#This Row],[magn]]/1000</f>
        <v>1.967875</v>
      </c>
      <c r="K12174">
        <v>2019</v>
      </c>
      <c r="L12174" t="s">
        <v>18</v>
      </c>
      <c r="M12174" s="144" t="s">
        <v>59</v>
      </c>
    </row>
    <row r="12175" spans="1:15" x14ac:dyDescent="0.2">
      <c r="A12175" t="s">
        <v>63</v>
      </c>
      <c r="B12175" s="144" t="s">
        <v>190</v>
      </c>
      <c r="C12175">
        <v>851</v>
      </c>
      <c r="D12175" t="str">
        <f>VLOOKUP(Oliusala[[#This Row],[postnumer]],Sveitarfelog[#All],4,FALSE)</f>
        <v>Ásahreppur,Rangárþing ytra</v>
      </c>
      <c r="E12175" t="str">
        <f>VLOOKUP(Oliusala[[#This Row],[postnumer]],Sveitarfelog[#All],5,FALSE)</f>
        <v>Suðurland</v>
      </c>
      <c r="F12175" t="s">
        <v>24</v>
      </c>
      <c r="G12175" t="s">
        <v>24</v>
      </c>
      <c r="H12175" t="s">
        <v>58</v>
      </c>
      <c r="I12175" s="1">
        <v>137919</v>
      </c>
      <c r="J12175" s="2">
        <f>VLOOKUP(Oliusala[[#This Row],[tegund]],Tegundir!$B$2:$D$19,3,FALSE)*Oliusala[[#This Row],[magn]]/1000</f>
        <v>119.29993499999999</v>
      </c>
      <c r="K12175">
        <v>2019</v>
      </c>
      <c r="L12175" t="s">
        <v>18</v>
      </c>
      <c r="M12175" s="144" t="s">
        <v>59</v>
      </c>
    </row>
    <row r="12176" spans="1:15" x14ac:dyDescent="0.2">
      <c r="A12176" t="s">
        <v>63</v>
      </c>
      <c r="B12176" s="144" t="s">
        <v>191</v>
      </c>
      <c r="C12176">
        <v>851</v>
      </c>
      <c r="D12176" t="str">
        <f>VLOOKUP(Oliusala[[#This Row],[postnumer]],Sveitarfelog[#All],4,FALSE)</f>
        <v>Ásahreppur,Rangárþing ytra</v>
      </c>
      <c r="E12176" t="str">
        <f>VLOOKUP(Oliusala[[#This Row],[postnumer]],Sveitarfelog[#All],5,FALSE)</f>
        <v>Suðurland</v>
      </c>
      <c r="F12176" t="s">
        <v>24</v>
      </c>
      <c r="G12176" t="s">
        <v>24</v>
      </c>
      <c r="H12176" t="s">
        <v>58</v>
      </c>
      <c r="I12176" s="1">
        <v>697398</v>
      </c>
      <c r="J12176" s="2">
        <f>VLOOKUP(Oliusala[[#This Row],[tegund]],Tegundir!$B$2:$D$19,3,FALSE)*Oliusala[[#This Row],[magn]]/1000</f>
        <v>603.24927000000002</v>
      </c>
      <c r="K12176">
        <v>2019</v>
      </c>
      <c r="L12176" t="s">
        <v>18</v>
      </c>
      <c r="M12176" s="144" t="s">
        <v>59</v>
      </c>
    </row>
    <row r="12177" spans="1:13" x14ac:dyDescent="0.2">
      <c r="A12177" t="s">
        <v>57</v>
      </c>
      <c r="B12177" s="144" t="s">
        <v>186</v>
      </c>
      <c r="C12177">
        <v>840</v>
      </c>
      <c r="D12177" t="str">
        <f>VLOOKUP(Oliusala[[#This Row],[postnumer]],Sveitarfelog[#All],4,FALSE)</f>
        <v>Bláskógabyggð,Grímsnes- og Grafningshreppur,Hrunamannahreppur,Skeiða- og Gnúpverjahreppur</v>
      </c>
      <c r="E12177" t="str">
        <f>VLOOKUP(Oliusala[[#This Row],[postnumer]],Sveitarfelog[#All],5,FALSE)</f>
        <v>Suðurland</v>
      </c>
      <c r="F12177" t="s">
        <v>25</v>
      </c>
      <c r="G12177" t="s">
        <v>24</v>
      </c>
      <c r="H12177" t="s">
        <v>60</v>
      </c>
      <c r="I12177" s="1">
        <v>49990</v>
      </c>
      <c r="J12177" s="2">
        <f>VLOOKUP(Oliusala[[#This Row],[tegund]],Tegundir!$B$2:$D$19,3,FALSE)*Oliusala[[#This Row],[magn]]/1000</f>
        <v>43.241349999999997</v>
      </c>
      <c r="K12177">
        <v>2019</v>
      </c>
      <c r="L12177" t="s">
        <v>1955</v>
      </c>
      <c r="M12177" s="144" t="s">
        <v>59</v>
      </c>
    </row>
    <row r="12178" spans="1:13" x14ac:dyDescent="0.2">
      <c r="A12178" t="s">
        <v>70</v>
      </c>
      <c r="B12178" s="144" t="s">
        <v>186</v>
      </c>
      <c r="C12178">
        <v>840</v>
      </c>
      <c r="D12178" t="str">
        <f>VLOOKUP(Oliusala[[#This Row],[postnumer]],Sveitarfelog[#All],4,FALSE)</f>
        <v>Bláskógabyggð,Grímsnes- og Grafningshreppur,Hrunamannahreppur,Skeiða- og Gnúpverjahreppur</v>
      </c>
      <c r="E12178" t="str">
        <f>VLOOKUP(Oliusala[[#This Row],[postnumer]],Sveitarfelog[#All],5,FALSE)</f>
        <v>Suðurland</v>
      </c>
      <c r="F12178" t="s">
        <v>25</v>
      </c>
      <c r="G12178" t="s">
        <v>24</v>
      </c>
      <c r="H12178" t="s">
        <v>60</v>
      </c>
      <c r="I12178" s="1">
        <v>13825</v>
      </c>
      <c r="J12178" s="2">
        <f>VLOOKUP(Oliusala[[#This Row],[tegund]],Tegundir!$B$2:$D$19,3,FALSE)*Oliusala[[#This Row],[magn]]/1000</f>
        <v>11.958625</v>
      </c>
      <c r="K12178">
        <v>2019</v>
      </c>
      <c r="L12178" t="s">
        <v>1955</v>
      </c>
      <c r="M12178" s="144" t="s">
        <v>59</v>
      </c>
    </row>
    <row r="12179" spans="1:13" x14ac:dyDescent="0.2">
      <c r="A12179" t="s">
        <v>63</v>
      </c>
      <c r="B12179" s="144" t="s">
        <v>192</v>
      </c>
      <c r="C12179">
        <v>860</v>
      </c>
      <c r="D12179" t="str">
        <f>VLOOKUP(Oliusala[[#This Row],[postnumer]],Sveitarfelog[#All],4,FALSE)</f>
        <v>Rangárþing eystra</v>
      </c>
      <c r="E12179" t="str">
        <f>VLOOKUP(Oliusala[[#This Row],[postnumer]],Sveitarfelog[#All],5,FALSE)</f>
        <v>Suðurland</v>
      </c>
      <c r="F12179" t="s">
        <v>24</v>
      </c>
      <c r="G12179" t="s">
        <v>24</v>
      </c>
      <c r="H12179" t="s">
        <v>58</v>
      </c>
      <c r="I12179" s="1">
        <v>2964238</v>
      </c>
      <c r="J12179" s="2">
        <f>VLOOKUP(Oliusala[[#This Row],[tegund]],Tegundir!$B$2:$D$19,3,FALSE)*Oliusala[[#This Row],[magn]]/1000</f>
        <v>2564.0658699999999</v>
      </c>
      <c r="K12179">
        <v>2019</v>
      </c>
      <c r="L12179" t="s">
        <v>18</v>
      </c>
      <c r="M12179" s="144" t="s">
        <v>59</v>
      </c>
    </row>
    <row r="12180" spans="1:13" x14ac:dyDescent="0.2">
      <c r="A12180" t="s">
        <v>57</v>
      </c>
      <c r="B12180" s="144" t="s">
        <v>188</v>
      </c>
      <c r="C12180">
        <v>845</v>
      </c>
      <c r="D12180" t="str">
        <f>VLOOKUP(Oliusala[[#This Row],[postnumer]],Sveitarfelog[#All],4,FALSE)</f>
        <v>Bláskógabyggð,Grímsnes- og Grafningshreppur,Hrunamannahreppur,Skeiða- og Gnúpverjahreppur</v>
      </c>
      <c r="E12180" t="str">
        <f>VLOOKUP(Oliusala[[#This Row],[postnumer]],Sveitarfelog[#All],5,FALSE)</f>
        <v>Suðurland</v>
      </c>
      <c r="F12180" t="s">
        <v>25</v>
      </c>
      <c r="G12180" t="s">
        <v>24</v>
      </c>
      <c r="H12180" t="s">
        <v>60</v>
      </c>
      <c r="I12180" s="1">
        <v>399661</v>
      </c>
      <c r="J12180" s="2">
        <f>VLOOKUP(Oliusala[[#This Row],[tegund]],Tegundir!$B$2:$D$19,3,FALSE)*Oliusala[[#This Row],[magn]]/1000</f>
        <v>345.70676500000002</v>
      </c>
      <c r="K12180">
        <v>2019</v>
      </c>
      <c r="L12180" t="s">
        <v>1955</v>
      </c>
      <c r="M12180" s="144" t="s">
        <v>59</v>
      </c>
    </row>
    <row r="12181" spans="1:13" x14ac:dyDescent="0.2">
      <c r="A12181" t="s">
        <v>70</v>
      </c>
      <c r="B12181" s="144" t="s">
        <v>188</v>
      </c>
      <c r="C12181">
        <v>845</v>
      </c>
      <c r="D12181" t="str">
        <f>VLOOKUP(Oliusala[[#This Row],[postnumer]],Sveitarfelog[#All],4,FALSE)</f>
        <v>Bláskógabyggð,Grímsnes- og Grafningshreppur,Hrunamannahreppur,Skeiða- og Gnúpverjahreppur</v>
      </c>
      <c r="E12181" t="str">
        <f>VLOOKUP(Oliusala[[#This Row],[postnumer]],Sveitarfelog[#All],5,FALSE)</f>
        <v>Suðurland</v>
      </c>
      <c r="F12181" t="s">
        <v>25</v>
      </c>
      <c r="G12181" t="s">
        <v>24</v>
      </c>
      <c r="H12181" t="s">
        <v>60</v>
      </c>
      <c r="I12181" s="1">
        <v>275505</v>
      </c>
      <c r="J12181" s="2">
        <f>VLOOKUP(Oliusala[[#This Row],[tegund]],Tegundir!$B$2:$D$19,3,FALSE)*Oliusala[[#This Row],[magn]]/1000</f>
        <v>238.311825</v>
      </c>
      <c r="K12181">
        <v>2019</v>
      </c>
      <c r="L12181" t="s">
        <v>1955</v>
      </c>
      <c r="M12181" s="144" t="s">
        <v>59</v>
      </c>
    </row>
    <row r="12182" spans="1:13" x14ac:dyDescent="0.2">
      <c r="A12182" t="s">
        <v>163</v>
      </c>
      <c r="B12182" s="144" t="s">
        <v>163</v>
      </c>
      <c r="C12182">
        <v>850</v>
      </c>
      <c r="D12182" t="str">
        <f>VLOOKUP(Oliusala[[#This Row],[postnumer]],Sveitarfelog[#All],4,FALSE)</f>
        <v>Ásahreppur,Rangárþing ytra</v>
      </c>
      <c r="E12182" t="str">
        <f>VLOOKUP(Oliusala[[#This Row],[postnumer]],Sveitarfelog[#All],5,FALSE)</f>
        <v>Suðurland</v>
      </c>
      <c r="F12182" t="s">
        <v>25</v>
      </c>
      <c r="G12182" t="s">
        <v>24</v>
      </c>
      <c r="H12182" s="1" t="s">
        <v>58</v>
      </c>
      <c r="I12182" s="1">
        <v>336540</v>
      </c>
      <c r="J12182" s="2">
        <f>VLOOKUP(Oliusala[[#This Row],[tegund]],Tegundir!$B$2:$D$19,3,FALSE)*Oliusala[[#This Row],[magn]]/1000</f>
        <v>291.1071</v>
      </c>
      <c r="K12182">
        <v>2019</v>
      </c>
      <c r="L12182" t="s">
        <v>1955</v>
      </c>
      <c r="M12182" s="144" t="s">
        <v>59</v>
      </c>
    </row>
    <row r="12183" spans="1:13" x14ac:dyDescent="0.2">
      <c r="A12183" t="s">
        <v>57</v>
      </c>
      <c r="B12183" s="144" t="s">
        <v>163</v>
      </c>
      <c r="C12183">
        <v>850</v>
      </c>
      <c r="D12183" t="str">
        <f>VLOOKUP(Oliusala[[#This Row],[postnumer]],Sveitarfelog[#All],4,FALSE)</f>
        <v>Ásahreppur,Rangárþing ytra</v>
      </c>
      <c r="E12183" t="str">
        <f>VLOOKUP(Oliusala[[#This Row],[postnumer]],Sveitarfelog[#All],5,FALSE)</f>
        <v>Suðurland</v>
      </c>
      <c r="F12183" t="s">
        <v>25</v>
      </c>
      <c r="G12183" t="s">
        <v>24</v>
      </c>
      <c r="H12183" t="s">
        <v>60</v>
      </c>
      <c r="I12183" s="1">
        <v>217253</v>
      </c>
      <c r="J12183" s="2">
        <f>VLOOKUP(Oliusala[[#This Row],[tegund]],Tegundir!$B$2:$D$19,3,FALSE)*Oliusala[[#This Row],[magn]]/1000</f>
        <v>187.923845</v>
      </c>
      <c r="K12183">
        <v>2019</v>
      </c>
      <c r="L12183" t="s">
        <v>1955</v>
      </c>
      <c r="M12183" s="144" t="s">
        <v>59</v>
      </c>
    </row>
    <row r="12184" spans="1:13" x14ac:dyDescent="0.2">
      <c r="A12184" t="s">
        <v>57</v>
      </c>
      <c r="B12184" s="144" t="s">
        <v>193</v>
      </c>
      <c r="C12184">
        <v>861</v>
      </c>
      <c r="D12184" t="str">
        <f>VLOOKUP(Oliusala[[#This Row],[postnumer]],Sveitarfelog[#All],4,FALSE)</f>
        <v>Rangárþing eystra</v>
      </c>
      <c r="E12184" t="str">
        <f>VLOOKUP(Oliusala[[#This Row],[postnumer]],Sveitarfelog[#All],5,FALSE)</f>
        <v>Suðurland</v>
      </c>
      <c r="F12184" t="s">
        <v>24</v>
      </c>
      <c r="G12184" t="s">
        <v>24</v>
      </c>
      <c r="H12184" s="1" t="s">
        <v>60</v>
      </c>
      <c r="I12184" s="1">
        <v>39935</v>
      </c>
      <c r="J12184" s="2">
        <f>VLOOKUP(Oliusala[[#This Row],[tegund]],Tegundir!$B$2:$D$19,3,FALSE)*Oliusala[[#This Row],[magn]]/1000</f>
        <v>34.543775000000004</v>
      </c>
      <c r="K12184">
        <v>2019</v>
      </c>
      <c r="L12184" t="s">
        <v>1955</v>
      </c>
      <c r="M12184" s="144" t="s">
        <v>59</v>
      </c>
    </row>
    <row r="12185" spans="1:13" x14ac:dyDescent="0.2">
      <c r="A12185" t="s">
        <v>57</v>
      </c>
      <c r="B12185" s="144" t="s">
        <v>192</v>
      </c>
      <c r="C12185">
        <v>860</v>
      </c>
      <c r="D12185" t="str">
        <f>VLOOKUP(Oliusala[[#This Row],[postnumer]],Sveitarfelog[#All],4,FALSE)</f>
        <v>Rangárþing eystra</v>
      </c>
      <c r="E12185" t="str">
        <f>VLOOKUP(Oliusala[[#This Row],[postnumer]],Sveitarfelog[#All],5,FALSE)</f>
        <v>Suðurland</v>
      </c>
      <c r="F12185" t="s">
        <v>24</v>
      </c>
      <c r="G12185" t="s">
        <v>24</v>
      </c>
      <c r="H12185" s="1" t="s">
        <v>60</v>
      </c>
      <c r="I12185" s="1">
        <v>132832</v>
      </c>
      <c r="J12185" s="2">
        <f>VLOOKUP(Oliusala[[#This Row],[tegund]],Tegundir!$B$2:$D$19,3,FALSE)*Oliusala[[#This Row],[magn]]/1000</f>
        <v>114.89967999999999</v>
      </c>
      <c r="K12185">
        <v>2019</v>
      </c>
      <c r="L12185" t="s">
        <v>1955</v>
      </c>
      <c r="M12185" s="144" t="s">
        <v>59</v>
      </c>
    </row>
    <row r="12186" spans="1:13" x14ac:dyDescent="0.2">
      <c r="A12186" t="s">
        <v>163</v>
      </c>
      <c r="B12186" s="144" t="s">
        <v>191</v>
      </c>
      <c r="C12186">
        <v>851</v>
      </c>
      <c r="D12186" t="str">
        <f>VLOOKUP(Oliusala[[#This Row],[postnumer]],Sveitarfelog[#All],4,FALSE)</f>
        <v>Ásahreppur,Rangárþing ytra</v>
      </c>
      <c r="E12186" t="str">
        <f>VLOOKUP(Oliusala[[#This Row],[postnumer]],Sveitarfelog[#All],5,FALSE)</f>
        <v>Suðurland</v>
      </c>
      <c r="F12186" t="s">
        <v>25</v>
      </c>
      <c r="G12186" t="s">
        <v>24</v>
      </c>
      <c r="H12186" s="1" t="s">
        <v>60</v>
      </c>
      <c r="I12186" s="1">
        <v>178883</v>
      </c>
      <c r="J12186" s="2">
        <f>VLOOKUP(Oliusala[[#This Row],[tegund]],Tegundir!$B$2:$D$19,3,FALSE)*Oliusala[[#This Row],[magn]]/1000</f>
        <v>154.73379500000001</v>
      </c>
      <c r="K12186">
        <v>2019</v>
      </c>
      <c r="L12186" t="s">
        <v>1955</v>
      </c>
      <c r="M12186" s="144" t="s">
        <v>59</v>
      </c>
    </row>
    <row r="12187" spans="1:13" x14ac:dyDescent="0.2">
      <c r="A12187" t="s">
        <v>57</v>
      </c>
      <c r="B12187" s="144" t="s">
        <v>191</v>
      </c>
      <c r="C12187">
        <v>851</v>
      </c>
      <c r="D12187" t="str">
        <f>VLOOKUP(Oliusala[[#This Row],[postnumer]],Sveitarfelog[#All],4,FALSE)</f>
        <v>Ásahreppur,Rangárþing ytra</v>
      </c>
      <c r="E12187" t="str">
        <f>VLOOKUP(Oliusala[[#This Row],[postnumer]],Sveitarfelog[#All],5,FALSE)</f>
        <v>Suðurland</v>
      </c>
      <c r="F12187" t="s">
        <v>25</v>
      </c>
      <c r="G12187" t="s">
        <v>24</v>
      </c>
      <c r="H12187" t="s">
        <v>60</v>
      </c>
      <c r="I12187" s="1">
        <v>89374</v>
      </c>
      <c r="J12187" s="2">
        <f>VLOOKUP(Oliusala[[#This Row],[tegund]],Tegundir!$B$2:$D$19,3,FALSE)*Oliusala[[#This Row],[magn]]/1000</f>
        <v>77.308509999999998</v>
      </c>
      <c r="K12187">
        <v>2019</v>
      </c>
      <c r="L12187" t="s">
        <v>1955</v>
      </c>
      <c r="M12187" s="144" t="s">
        <v>59</v>
      </c>
    </row>
    <row r="12188" spans="1:13" x14ac:dyDescent="0.2">
      <c r="A12188" t="s">
        <v>163</v>
      </c>
      <c r="B12188" s="144" t="s">
        <v>194</v>
      </c>
      <c r="C12188">
        <v>870</v>
      </c>
      <c r="D12188" t="str">
        <f>VLOOKUP(Oliusala[[#This Row],[postnumer]],Sveitarfelog[#All],4,FALSE)</f>
        <v>Mýrdalshreppur</v>
      </c>
      <c r="E12188" t="str">
        <f>VLOOKUP(Oliusala[[#This Row],[postnumer]],Sveitarfelog[#All],5,FALSE)</f>
        <v>Suðurland</v>
      </c>
      <c r="F12188" t="s">
        <v>24</v>
      </c>
      <c r="G12188" t="s">
        <v>24</v>
      </c>
      <c r="H12188" t="s">
        <v>60</v>
      </c>
      <c r="I12188" s="1">
        <v>44953</v>
      </c>
      <c r="J12188" s="2">
        <f>VLOOKUP(Oliusala[[#This Row],[tegund]],Tegundir!$B$2:$D$19,3,FALSE)*Oliusala[[#This Row],[magn]]/1000</f>
        <v>38.884345000000003</v>
      </c>
      <c r="K12188">
        <v>2019</v>
      </c>
      <c r="L12188" t="s">
        <v>18</v>
      </c>
      <c r="M12188" s="144" t="s">
        <v>59</v>
      </c>
    </row>
    <row r="12189" spans="1:13" x14ac:dyDescent="0.2">
      <c r="A12189" t="s">
        <v>57</v>
      </c>
      <c r="B12189" s="144" t="s">
        <v>194</v>
      </c>
      <c r="C12189">
        <v>870</v>
      </c>
      <c r="D12189" t="str">
        <f>VLOOKUP(Oliusala[[#This Row],[postnumer]],Sveitarfelog[#All],4,FALSE)</f>
        <v>Mýrdalshreppur</v>
      </c>
      <c r="E12189" t="str">
        <f>VLOOKUP(Oliusala[[#This Row],[postnumer]],Sveitarfelog[#All],5,FALSE)</f>
        <v>Suðurland</v>
      </c>
      <c r="F12189" t="s">
        <v>24</v>
      </c>
      <c r="G12189" t="s">
        <v>24</v>
      </c>
      <c r="H12189" t="s">
        <v>60</v>
      </c>
      <c r="I12189" s="1">
        <v>46914</v>
      </c>
      <c r="J12189" s="2">
        <f>VLOOKUP(Oliusala[[#This Row],[tegund]],Tegundir!$B$2:$D$19,3,FALSE)*Oliusala[[#This Row],[magn]]/1000</f>
        <v>40.58061</v>
      </c>
      <c r="K12189">
        <v>2019</v>
      </c>
      <c r="L12189" t="s">
        <v>18</v>
      </c>
      <c r="M12189" s="144" t="s">
        <v>59</v>
      </c>
    </row>
    <row r="12190" spans="1:13" x14ac:dyDescent="0.2">
      <c r="A12190" t="s">
        <v>63</v>
      </c>
      <c r="B12190" s="144" t="s">
        <v>194</v>
      </c>
      <c r="C12190">
        <v>870</v>
      </c>
      <c r="D12190" t="str">
        <f>VLOOKUP(Oliusala[[#This Row],[postnumer]],Sveitarfelog[#All],4,FALSE)</f>
        <v>Mýrdalshreppur</v>
      </c>
      <c r="E12190" t="str">
        <f>VLOOKUP(Oliusala[[#This Row],[postnumer]],Sveitarfelog[#All],5,FALSE)</f>
        <v>Suðurland</v>
      </c>
      <c r="F12190" t="s">
        <v>24</v>
      </c>
      <c r="G12190" t="s">
        <v>24</v>
      </c>
      <c r="H12190" s="1" t="s">
        <v>58</v>
      </c>
      <c r="I12190" s="1">
        <v>143105</v>
      </c>
      <c r="J12190" s="2">
        <f>VLOOKUP(Oliusala[[#This Row],[tegund]],Tegundir!$B$2:$D$19,3,FALSE)*Oliusala[[#This Row],[magn]]/1000</f>
        <v>123.785825</v>
      </c>
      <c r="K12190">
        <v>2019</v>
      </c>
      <c r="L12190" t="s">
        <v>18</v>
      </c>
      <c r="M12190" s="144" t="s">
        <v>59</v>
      </c>
    </row>
    <row r="12191" spans="1:13" x14ac:dyDescent="0.2">
      <c r="A12191" t="s">
        <v>63</v>
      </c>
      <c r="B12191" s="144" t="s">
        <v>194</v>
      </c>
      <c r="C12191">
        <v>870</v>
      </c>
      <c r="D12191" t="str">
        <f>VLOOKUP(Oliusala[[#This Row],[postnumer]],Sveitarfelog[#All],4,FALSE)</f>
        <v>Mýrdalshreppur</v>
      </c>
      <c r="E12191" t="str">
        <f>VLOOKUP(Oliusala[[#This Row],[postnumer]],Sveitarfelog[#All],5,FALSE)</f>
        <v>Suðurland</v>
      </c>
      <c r="F12191" t="s">
        <v>24</v>
      </c>
      <c r="G12191" t="s">
        <v>24</v>
      </c>
      <c r="H12191" t="s">
        <v>58</v>
      </c>
      <c r="I12191" s="1">
        <v>2394695</v>
      </c>
      <c r="J12191" s="2">
        <f>VLOOKUP(Oliusala[[#This Row],[tegund]],Tegundir!$B$2:$D$19,3,FALSE)*Oliusala[[#This Row],[magn]]/1000</f>
        <v>2071.4111750000002</v>
      </c>
      <c r="K12191">
        <v>2019</v>
      </c>
      <c r="L12191" t="s">
        <v>18</v>
      </c>
      <c r="M12191" s="144" t="s">
        <v>59</v>
      </c>
    </row>
    <row r="12192" spans="1:13" x14ac:dyDescent="0.2">
      <c r="A12192" t="s">
        <v>163</v>
      </c>
      <c r="B12192" s="144" t="s">
        <v>192</v>
      </c>
      <c r="C12192">
        <v>860</v>
      </c>
      <c r="D12192" t="str">
        <f>VLOOKUP(Oliusala[[#This Row],[postnumer]],Sveitarfelog[#All],4,FALSE)</f>
        <v>Rangárþing eystra</v>
      </c>
      <c r="E12192" t="str">
        <f>VLOOKUP(Oliusala[[#This Row],[postnumer]],Sveitarfelog[#All],5,FALSE)</f>
        <v>Suðurland</v>
      </c>
      <c r="F12192" t="s">
        <v>25</v>
      </c>
      <c r="G12192" t="s">
        <v>24</v>
      </c>
      <c r="H12192" s="1" t="s">
        <v>60</v>
      </c>
      <c r="I12192" s="1">
        <v>82418</v>
      </c>
      <c r="J12192" s="2">
        <f>VLOOKUP(Oliusala[[#This Row],[tegund]],Tegundir!$B$2:$D$19,3,FALSE)*Oliusala[[#This Row],[magn]]/1000</f>
        <v>71.291569999999993</v>
      </c>
      <c r="K12192">
        <v>2019</v>
      </c>
      <c r="L12192" t="s">
        <v>1955</v>
      </c>
      <c r="M12192" s="144" t="s">
        <v>59</v>
      </c>
    </row>
    <row r="12193" spans="1:14" x14ac:dyDescent="0.2">
      <c r="A12193" t="s">
        <v>57</v>
      </c>
      <c r="B12193" s="144" t="s">
        <v>192</v>
      </c>
      <c r="C12193">
        <v>860</v>
      </c>
      <c r="D12193" t="str">
        <f>VLOOKUP(Oliusala[[#This Row],[postnumer]],Sveitarfelog[#All],4,FALSE)</f>
        <v>Rangárþing eystra</v>
      </c>
      <c r="E12193" t="str">
        <f>VLOOKUP(Oliusala[[#This Row],[postnumer]],Sveitarfelog[#All],5,FALSE)</f>
        <v>Suðurland</v>
      </c>
      <c r="F12193" t="s">
        <v>25</v>
      </c>
      <c r="G12193" t="s">
        <v>24</v>
      </c>
      <c r="H12193" t="s">
        <v>60</v>
      </c>
      <c r="I12193" s="1">
        <v>665437</v>
      </c>
      <c r="J12193" s="2">
        <f>VLOOKUP(Oliusala[[#This Row],[tegund]],Tegundir!$B$2:$D$19,3,FALSE)*Oliusala[[#This Row],[magn]]/1000</f>
        <v>575.60300500000005</v>
      </c>
      <c r="K12193">
        <v>2019</v>
      </c>
      <c r="L12193" t="s">
        <v>1955</v>
      </c>
      <c r="M12193" s="144" t="s">
        <v>59</v>
      </c>
    </row>
    <row r="12194" spans="1:14" x14ac:dyDescent="0.2">
      <c r="A12194" t="s">
        <v>163</v>
      </c>
      <c r="B12194" s="144" t="s">
        <v>193</v>
      </c>
      <c r="C12194">
        <v>861</v>
      </c>
      <c r="D12194" t="str">
        <f>VLOOKUP(Oliusala[[#This Row],[postnumer]],Sveitarfelog[#All],4,FALSE)</f>
        <v>Rangárþing eystra</v>
      </c>
      <c r="E12194" t="str">
        <f>VLOOKUP(Oliusala[[#This Row],[postnumer]],Sveitarfelog[#All],5,FALSE)</f>
        <v>Suðurland</v>
      </c>
      <c r="F12194" t="s">
        <v>25</v>
      </c>
      <c r="G12194" t="s">
        <v>24</v>
      </c>
      <c r="H12194" t="s">
        <v>60</v>
      </c>
      <c r="I12194" s="1">
        <v>54450</v>
      </c>
      <c r="J12194" s="2">
        <f>VLOOKUP(Oliusala[[#This Row],[tegund]],Tegundir!$B$2:$D$19,3,FALSE)*Oliusala[[#This Row],[magn]]/1000</f>
        <v>47.099249999999998</v>
      </c>
      <c r="K12194">
        <v>2019</v>
      </c>
      <c r="L12194" t="s">
        <v>1955</v>
      </c>
      <c r="M12194" s="144" t="s">
        <v>59</v>
      </c>
    </row>
    <row r="12195" spans="1:14" x14ac:dyDescent="0.2">
      <c r="A12195" t="s">
        <v>57</v>
      </c>
      <c r="B12195" s="144" t="s">
        <v>193</v>
      </c>
      <c r="C12195">
        <v>861</v>
      </c>
      <c r="D12195" t="str">
        <f>VLOOKUP(Oliusala[[#This Row],[postnumer]],Sveitarfelog[#All],4,FALSE)</f>
        <v>Rangárþing eystra</v>
      </c>
      <c r="E12195" t="str">
        <f>VLOOKUP(Oliusala[[#This Row],[postnumer]],Sveitarfelog[#All],5,FALSE)</f>
        <v>Suðurland</v>
      </c>
      <c r="F12195" t="s">
        <v>25</v>
      </c>
      <c r="G12195" t="s">
        <v>24</v>
      </c>
      <c r="H12195" s="1" t="s">
        <v>60</v>
      </c>
      <c r="I12195" s="1">
        <v>142265</v>
      </c>
      <c r="J12195" s="2">
        <f>VLOOKUP(Oliusala[[#This Row],[tegund]],Tegundir!$B$2:$D$19,3,FALSE)*Oliusala[[#This Row],[magn]]/1000</f>
        <v>123.05922500000001</v>
      </c>
      <c r="K12195">
        <v>2019</v>
      </c>
      <c r="L12195" t="s">
        <v>1955</v>
      </c>
      <c r="M12195" s="144" t="s">
        <v>59</v>
      </c>
    </row>
    <row r="12196" spans="1:14" x14ac:dyDescent="0.2">
      <c r="A12196" t="s">
        <v>69</v>
      </c>
      <c r="B12196" s="144" t="s">
        <v>194</v>
      </c>
      <c r="C12196">
        <v>870</v>
      </c>
      <c r="D12196" t="str">
        <f>VLOOKUP(Oliusala[[#This Row],[postnumer]],Sveitarfelog[#All],4,FALSE)</f>
        <v>Mýrdalshreppur</v>
      </c>
      <c r="E12196" t="str">
        <f>VLOOKUP(Oliusala[[#This Row],[postnumer]],Sveitarfelog[#All],5,FALSE)</f>
        <v>Suðurland</v>
      </c>
      <c r="F12196" t="s">
        <v>25</v>
      </c>
      <c r="G12196" t="s">
        <v>24</v>
      </c>
      <c r="H12196" t="s">
        <v>60</v>
      </c>
      <c r="I12196" s="1">
        <v>2279</v>
      </c>
      <c r="J12196" s="2">
        <f>VLOOKUP(Oliusala[[#This Row],[tegund]],Tegundir!$B$2:$D$19,3,FALSE)*Oliusala[[#This Row],[magn]]/1000</f>
        <v>1.9713350000000001</v>
      </c>
      <c r="K12196">
        <v>2019</v>
      </c>
      <c r="L12196" t="s">
        <v>1955</v>
      </c>
      <c r="M12196" s="144" t="s">
        <v>59</v>
      </c>
    </row>
    <row r="12197" spans="1:14" x14ac:dyDescent="0.2">
      <c r="A12197" t="s">
        <v>163</v>
      </c>
      <c r="B12197" s="144" t="s">
        <v>194</v>
      </c>
      <c r="C12197">
        <v>870</v>
      </c>
      <c r="D12197" t="str">
        <f>VLOOKUP(Oliusala[[#This Row],[postnumer]],Sveitarfelog[#All],4,FALSE)</f>
        <v>Mýrdalshreppur</v>
      </c>
      <c r="E12197" t="str">
        <f>VLOOKUP(Oliusala[[#This Row],[postnumer]],Sveitarfelog[#All],5,FALSE)</f>
        <v>Suðurland</v>
      </c>
      <c r="F12197" t="s">
        <v>25</v>
      </c>
      <c r="G12197" t="s">
        <v>24</v>
      </c>
      <c r="H12197" s="1" t="s">
        <v>60</v>
      </c>
      <c r="I12197" s="1">
        <v>44915</v>
      </c>
      <c r="J12197" s="2">
        <f>VLOOKUP(Oliusala[[#This Row],[tegund]],Tegundir!$B$2:$D$19,3,FALSE)*Oliusala[[#This Row],[magn]]/1000</f>
        <v>38.851475000000001</v>
      </c>
      <c r="K12197">
        <v>2019</v>
      </c>
      <c r="L12197" t="s">
        <v>1955</v>
      </c>
      <c r="M12197" s="144" t="s">
        <v>59</v>
      </c>
    </row>
    <row r="12198" spans="1:14" x14ac:dyDescent="0.2">
      <c r="A12198" t="s">
        <v>57</v>
      </c>
      <c r="B12198" s="144" t="s">
        <v>194</v>
      </c>
      <c r="C12198">
        <v>870</v>
      </c>
      <c r="D12198" t="str">
        <f>VLOOKUP(Oliusala[[#This Row],[postnumer]],Sveitarfelog[#All],4,FALSE)</f>
        <v>Mýrdalshreppur</v>
      </c>
      <c r="E12198" t="str">
        <f>VLOOKUP(Oliusala[[#This Row],[postnumer]],Sveitarfelog[#All],5,FALSE)</f>
        <v>Suðurland</v>
      </c>
      <c r="F12198" t="s">
        <v>25</v>
      </c>
      <c r="G12198" t="s">
        <v>24</v>
      </c>
      <c r="H12198" s="1" t="s">
        <v>60</v>
      </c>
      <c r="I12198" s="1">
        <v>200605</v>
      </c>
      <c r="J12198" s="2">
        <f>VLOOKUP(Oliusala[[#This Row],[tegund]],Tegundir!$B$2:$D$19,3,FALSE)*Oliusala[[#This Row],[magn]]/1000</f>
        <v>173.523325</v>
      </c>
      <c r="K12198">
        <v>2019</v>
      </c>
      <c r="L12198" t="s">
        <v>1955</v>
      </c>
      <c r="M12198" s="144" t="s">
        <v>59</v>
      </c>
    </row>
    <row r="12199" spans="1:14" x14ac:dyDescent="0.2">
      <c r="A12199" t="s">
        <v>63</v>
      </c>
      <c r="B12199" s="144" t="s">
        <v>195</v>
      </c>
      <c r="C12199">
        <v>880</v>
      </c>
      <c r="D12199" t="str">
        <f>VLOOKUP(Oliusala[[#This Row],[postnumer]],Sveitarfelog[#All],4,FALSE)</f>
        <v>Skaftárhreppur</v>
      </c>
      <c r="E12199" t="str">
        <f>VLOOKUP(Oliusala[[#This Row],[postnumer]],Sveitarfelog[#All],5,FALSE)</f>
        <v>Suðurland</v>
      </c>
      <c r="F12199" t="s">
        <v>25</v>
      </c>
      <c r="G12199" t="s">
        <v>24</v>
      </c>
      <c r="H12199" t="s">
        <v>58</v>
      </c>
      <c r="I12199" s="1">
        <v>44607</v>
      </c>
      <c r="J12199" s="2">
        <f>VLOOKUP(Oliusala[[#This Row],[tegund]],Tegundir!$B$2:$D$19,3,FALSE)*Oliusala[[#This Row],[magn]]/1000</f>
        <v>38.585054999999997</v>
      </c>
      <c r="K12199">
        <v>2019</v>
      </c>
      <c r="L12199" t="s">
        <v>1955</v>
      </c>
      <c r="M12199" s="144" t="s">
        <v>59</v>
      </c>
    </row>
    <row r="12200" spans="1:14" x14ac:dyDescent="0.2">
      <c r="A12200" t="s">
        <v>69</v>
      </c>
      <c r="B12200" s="144" t="s">
        <v>195</v>
      </c>
      <c r="C12200">
        <v>880</v>
      </c>
      <c r="D12200" t="str">
        <f>VLOOKUP(Oliusala[[#This Row],[postnumer]],Sveitarfelog[#All],4,FALSE)</f>
        <v>Skaftárhreppur</v>
      </c>
      <c r="E12200" t="str">
        <f>VLOOKUP(Oliusala[[#This Row],[postnumer]],Sveitarfelog[#All],5,FALSE)</f>
        <v>Suðurland</v>
      </c>
      <c r="F12200" t="s">
        <v>24</v>
      </c>
      <c r="G12200" t="s">
        <v>24</v>
      </c>
      <c r="H12200" t="s">
        <v>60</v>
      </c>
      <c r="I12200" s="1">
        <v>248</v>
      </c>
      <c r="J12200" s="2">
        <f>VLOOKUP(Oliusala[[#This Row],[tegund]],Tegundir!$B$2:$D$19,3,FALSE)*Oliusala[[#This Row],[magn]]/1000</f>
        <v>0.21452000000000002</v>
      </c>
      <c r="K12200">
        <v>2019</v>
      </c>
      <c r="L12200" t="s">
        <v>18</v>
      </c>
      <c r="M12200" s="144" t="s">
        <v>59</v>
      </c>
    </row>
    <row r="12201" spans="1:14" x14ac:dyDescent="0.2">
      <c r="A12201" t="s">
        <v>57</v>
      </c>
      <c r="B12201" s="144" t="s">
        <v>195</v>
      </c>
      <c r="C12201">
        <v>880</v>
      </c>
      <c r="D12201" t="str">
        <f>VLOOKUP(Oliusala[[#This Row],[postnumer]],Sveitarfelog[#All],4,FALSE)</f>
        <v>Skaftárhreppur</v>
      </c>
      <c r="E12201" t="str">
        <f>VLOOKUP(Oliusala[[#This Row],[postnumer]],Sveitarfelog[#All],5,FALSE)</f>
        <v>Suðurland</v>
      </c>
      <c r="F12201" t="s">
        <v>24</v>
      </c>
      <c r="G12201" t="s">
        <v>24</v>
      </c>
      <c r="H12201" s="1" t="s">
        <v>60</v>
      </c>
      <c r="I12201" s="1">
        <v>11740</v>
      </c>
      <c r="J12201" s="2">
        <f>VLOOKUP(Oliusala[[#This Row],[tegund]],Tegundir!$B$2:$D$19,3,FALSE)*Oliusala[[#This Row],[magn]]/1000</f>
        <v>10.155100000000001</v>
      </c>
      <c r="K12201">
        <v>2019</v>
      </c>
      <c r="L12201" t="s">
        <v>18</v>
      </c>
      <c r="M12201" s="144" t="s">
        <v>59</v>
      </c>
    </row>
    <row r="12202" spans="1:14" x14ac:dyDescent="0.2">
      <c r="A12202" t="s">
        <v>63</v>
      </c>
      <c r="B12202" s="144" t="s">
        <v>195</v>
      </c>
      <c r="C12202">
        <v>880</v>
      </c>
      <c r="D12202" t="str">
        <f>VLOOKUP(Oliusala[[#This Row],[postnumer]],Sveitarfelog[#All],4,FALSE)</f>
        <v>Skaftárhreppur</v>
      </c>
      <c r="E12202" t="str">
        <f>VLOOKUP(Oliusala[[#This Row],[postnumer]],Sveitarfelog[#All],5,FALSE)</f>
        <v>Suðurland</v>
      </c>
      <c r="F12202" t="s">
        <v>24</v>
      </c>
      <c r="G12202" t="s">
        <v>24</v>
      </c>
      <c r="H12202" t="s">
        <v>58</v>
      </c>
      <c r="I12202" s="1">
        <v>289569.5</v>
      </c>
      <c r="J12202" s="2">
        <f>VLOOKUP(Oliusala[[#This Row],[tegund]],Tegundir!$B$2:$D$19,3,FALSE)*Oliusala[[#This Row],[magn]]/1000</f>
        <v>250.47761749999998</v>
      </c>
      <c r="K12202">
        <v>2019</v>
      </c>
      <c r="L12202" t="s">
        <v>1955</v>
      </c>
      <c r="M12202" s="144" t="s">
        <v>59</v>
      </c>
      <c r="N12202" s="144" t="s">
        <v>1939</v>
      </c>
    </row>
    <row r="12203" spans="1:14" x14ac:dyDescent="0.2">
      <c r="A12203" t="s">
        <v>63</v>
      </c>
      <c r="B12203" s="144" t="s">
        <v>195</v>
      </c>
      <c r="C12203">
        <v>880</v>
      </c>
      <c r="D12203" t="str">
        <f>VLOOKUP(Oliusala[[#This Row],[postnumer]],Sveitarfelog[#All],4,FALSE)</f>
        <v>Skaftárhreppur</v>
      </c>
      <c r="E12203" t="str">
        <f>VLOOKUP(Oliusala[[#This Row],[postnumer]],Sveitarfelog[#All],5,FALSE)</f>
        <v>Suðurland</v>
      </c>
      <c r="F12203" t="s">
        <v>24</v>
      </c>
      <c r="G12203" t="s">
        <v>24</v>
      </c>
      <c r="H12203" t="s">
        <v>58</v>
      </c>
      <c r="I12203" s="1">
        <v>1762858.5</v>
      </c>
      <c r="J12203" s="2">
        <f>VLOOKUP(Oliusala[[#This Row],[tegund]],Tegundir!$B$2:$D$19,3,FALSE)*Oliusala[[#This Row],[magn]]/1000</f>
        <v>1524.8726025000001</v>
      </c>
      <c r="K12203">
        <v>2019</v>
      </c>
      <c r="L12203" t="s">
        <v>18</v>
      </c>
      <c r="M12203" s="144" t="s">
        <v>59</v>
      </c>
      <c r="N12203" s="144" t="s">
        <v>1939</v>
      </c>
    </row>
    <row r="12204" spans="1:14" x14ac:dyDescent="0.2">
      <c r="A12204" t="s">
        <v>69</v>
      </c>
      <c r="B12204" s="144" t="s">
        <v>195</v>
      </c>
      <c r="C12204">
        <v>880</v>
      </c>
      <c r="D12204" t="str">
        <f>VLOOKUP(Oliusala[[#This Row],[postnumer]],Sveitarfelog[#All],4,FALSE)</f>
        <v>Skaftárhreppur</v>
      </c>
      <c r="E12204" t="str">
        <f>VLOOKUP(Oliusala[[#This Row],[postnumer]],Sveitarfelog[#All],5,FALSE)</f>
        <v>Suðurland</v>
      </c>
      <c r="F12204" t="s">
        <v>25</v>
      </c>
      <c r="G12204" t="s">
        <v>24</v>
      </c>
      <c r="H12204" t="s">
        <v>60</v>
      </c>
      <c r="I12204" s="1">
        <v>5724</v>
      </c>
      <c r="J12204" s="2">
        <f>VLOOKUP(Oliusala[[#This Row],[tegund]],Tegundir!$B$2:$D$19,3,FALSE)*Oliusala[[#This Row],[magn]]/1000</f>
        <v>4.9512600000000004</v>
      </c>
      <c r="K12204">
        <v>2019</v>
      </c>
      <c r="L12204" t="s">
        <v>1955</v>
      </c>
      <c r="M12204" s="144" t="s">
        <v>59</v>
      </c>
    </row>
    <row r="12205" spans="1:14" x14ac:dyDescent="0.2">
      <c r="A12205" t="s">
        <v>163</v>
      </c>
      <c r="B12205" s="144" t="s">
        <v>195</v>
      </c>
      <c r="C12205">
        <v>880</v>
      </c>
      <c r="D12205" t="str">
        <f>VLOOKUP(Oliusala[[#This Row],[postnumer]],Sveitarfelog[#All],4,FALSE)</f>
        <v>Skaftárhreppur</v>
      </c>
      <c r="E12205" t="str">
        <f>VLOOKUP(Oliusala[[#This Row],[postnumer]],Sveitarfelog[#All],5,FALSE)</f>
        <v>Suðurland</v>
      </c>
      <c r="F12205" t="s">
        <v>25</v>
      </c>
      <c r="G12205" t="s">
        <v>24</v>
      </c>
      <c r="H12205" s="1" t="s">
        <v>60</v>
      </c>
      <c r="I12205" s="1">
        <v>14910</v>
      </c>
      <c r="J12205" s="2">
        <f>VLOOKUP(Oliusala[[#This Row],[tegund]],Tegundir!$B$2:$D$19,3,FALSE)*Oliusala[[#This Row],[magn]]/1000</f>
        <v>12.89715</v>
      </c>
      <c r="K12205">
        <v>2019</v>
      </c>
      <c r="L12205" t="s">
        <v>1955</v>
      </c>
      <c r="M12205" s="144" t="s">
        <v>59</v>
      </c>
    </row>
    <row r="12206" spans="1:14" x14ac:dyDescent="0.2">
      <c r="A12206" t="s">
        <v>57</v>
      </c>
      <c r="B12206" s="144" t="s">
        <v>195</v>
      </c>
      <c r="C12206">
        <v>880</v>
      </c>
      <c r="D12206" t="str">
        <f>VLOOKUP(Oliusala[[#This Row],[postnumer]],Sveitarfelog[#All],4,FALSE)</f>
        <v>Skaftárhreppur</v>
      </c>
      <c r="E12206" t="str">
        <f>VLOOKUP(Oliusala[[#This Row],[postnumer]],Sveitarfelog[#All],5,FALSE)</f>
        <v>Suðurland</v>
      </c>
      <c r="F12206" t="s">
        <v>25</v>
      </c>
      <c r="G12206" t="s">
        <v>24</v>
      </c>
      <c r="H12206" t="s">
        <v>60</v>
      </c>
      <c r="I12206" s="1">
        <v>222793</v>
      </c>
      <c r="J12206" s="2">
        <f>VLOOKUP(Oliusala[[#This Row],[tegund]],Tegundir!$B$2:$D$19,3,FALSE)*Oliusala[[#This Row],[magn]]/1000</f>
        <v>192.715945</v>
      </c>
      <c r="K12206">
        <v>2019</v>
      </c>
      <c r="L12206" t="s">
        <v>1955</v>
      </c>
      <c r="M12206" s="144" t="s">
        <v>59</v>
      </c>
    </row>
    <row r="12207" spans="1:14" x14ac:dyDescent="0.2">
      <c r="A12207" t="s">
        <v>63</v>
      </c>
      <c r="B12207" s="144" t="s">
        <v>65</v>
      </c>
      <c r="C12207">
        <v>900</v>
      </c>
      <c r="D12207" t="str">
        <f>VLOOKUP(Oliusala[[#This Row],[postnumer]],Sveitarfelog[#All],4,FALSE)</f>
        <v>Vestmannaeyjabær</v>
      </c>
      <c r="E12207" t="str">
        <f>VLOOKUP(Oliusala[[#This Row],[postnumer]],Sveitarfelog[#All],5,FALSE)</f>
        <v>Suðurland</v>
      </c>
      <c r="F12207" t="s">
        <v>24</v>
      </c>
      <c r="G12207" t="s">
        <v>24</v>
      </c>
      <c r="H12207" t="s">
        <v>58</v>
      </c>
      <c r="I12207" s="1">
        <v>243929</v>
      </c>
      <c r="J12207" s="2">
        <f>VLOOKUP(Oliusala[[#This Row],[tegund]],Tegundir!$B$2:$D$19,3,FALSE)*Oliusala[[#This Row],[magn]]/1000</f>
        <v>210.99858499999999</v>
      </c>
      <c r="K12207">
        <v>2019</v>
      </c>
      <c r="L12207" t="s">
        <v>18</v>
      </c>
      <c r="M12207" s="144" t="s">
        <v>59</v>
      </c>
    </row>
    <row r="12208" spans="1:14" x14ac:dyDescent="0.2">
      <c r="A12208" t="s">
        <v>63</v>
      </c>
      <c r="B12208" s="144" t="s">
        <v>65</v>
      </c>
      <c r="C12208">
        <v>900</v>
      </c>
      <c r="D12208" t="str">
        <f>VLOOKUP(Oliusala[[#This Row],[postnumer]],Sveitarfelog[#All],4,FALSE)</f>
        <v>Vestmannaeyjabær</v>
      </c>
      <c r="E12208" t="str">
        <f>VLOOKUP(Oliusala[[#This Row],[postnumer]],Sveitarfelog[#All],5,FALSE)</f>
        <v>Suðurland</v>
      </c>
      <c r="F12208" t="s">
        <v>24</v>
      </c>
      <c r="G12208" t="s">
        <v>24</v>
      </c>
      <c r="H12208" t="s">
        <v>58</v>
      </c>
      <c r="I12208" s="1">
        <v>456168</v>
      </c>
      <c r="J12208" s="2">
        <f>VLOOKUP(Oliusala[[#This Row],[tegund]],Tegundir!$B$2:$D$19,3,FALSE)*Oliusala[[#This Row],[magn]]/1000</f>
        <v>394.58532000000002</v>
      </c>
      <c r="K12208">
        <v>2019</v>
      </c>
      <c r="L12208" t="s">
        <v>18</v>
      </c>
      <c r="M12208" s="144" t="s">
        <v>59</v>
      </c>
    </row>
    <row r="12209" spans="1:15" x14ac:dyDescent="0.2">
      <c r="A12209" t="s">
        <v>65</v>
      </c>
      <c r="B12209" s="144" t="s">
        <v>65</v>
      </c>
      <c r="C12209">
        <v>900</v>
      </c>
      <c r="D12209" t="str">
        <f>VLOOKUP(Oliusala[[#This Row],[postnumer]],Sveitarfelog[#All],4,FALSE)</f>
        <v>Vestmannaeyjabær</v>
      </c>
      <c r="E12209" t="str">
        <f>VLOOKUP(Oliusala[[#This Row],[postnumer]],Sveitarfelog[#All],5,FALSE)</f>
        <v>Suðurland</v>
      </c>
      <c r="F12209" t="s">
        <v>24</v>
      </c>
      <c r="G12209" t="s">
        <v>24</v>
      </c>
      <c r="H12209" t="s">
        <v>58</v>
      </c>
      <c r="I12209" s="1">
        <v>298805</v>
      </c>
      <c r="J12209" s="2">
        <f>VLOOKUP(Oliusala[[#This Row],[tegund]],Tegundir!$B$2:$D$19,3,FALSE)*Oliusala[[#This Row],[magn]]/1000</f>
        <v>258.46632499999998</v>
      </c>
      <c r="K12209">
        <v>2019</v>
      </c>
      <c r="L12209" t="s">
        <v>18</v>
      </c>
      <c r="M12209" s="144" t="s">
        <v>59</v>
      </c>
    </row>
    <row r="12210" spans="1:15" x14ac:dyDescent="0.2">
      <c r="A12210" t="s">
        <v>63</v>
      </c>
      <c r="B12210" s="144" t="s">
        <v>65</v>
      </c>
      <c r="C12210">
        <v>900</v>
      </c>
      <c r="D12210" t="str">
        <f>VLOOKUP(Oliusala[[#This Row],[postnumer]],Sveitarfelog[#All],4,FALSE)</f>
        <v>Vestmannaeyjabær</v>
      </c>
      <c r="E12210" t="str">
        <f>VLOOKUP(Oliusala[[#This Row],[postnumer]],Sveitarfelog[#All],5,FALSE)</f>
        <v>Suðurland</v>
      </c>
      <c r="F12210" t="s">
        <v>25</v>
      </c>
      <c r="G12210" t="s">
        <v>24</v>
      </c>
      <c r="H12210" t="s">
        <v>58</v>
      </c>
      <c r="I12210" s="1">
        <v>12207</v>
      </c>
      <c r="J12210" s="2">
        <f>VLOOKUP(Oliusala[[#This Row],[tegund]],Tegundir!$B$2:$D$19,3,FALSE)*Oliusala[[#This Row],[magn]]/1000</f>
        <v>10.559055000000001</v>
      </c>
      <c r="K12210">
        <v>2019</v>
      </c>
      <c r="L12210" t="s">
        <v>19</v>
      </c>
      <c r="M12210" s="144" t="s">
        <v>59</v>
      </c>
      <c r="O12210" s="144" t="s">
        <v>1997</v>
      </c>
    </row>
    <row r="12211" spans="1:15" x14ac:dyDescent="0.2">
      <c r="A12211" t="s">
        <v>63</v>
      </c>
      <c r="B12211" s="144" t="s">
        <v>65</v>
      </c>
      <c r="C12211">
        <v>900</v>
      </c>
      <c r="D12211" t="str">
        <f>VLOOKUP(Oliusala[[#This Row],[postnumer]],Sveitarfelog[#All],4,FALSE)</f>
        <v>Vestmannaeyjabær</v>
      </c>
      <c r="E12211" t="str">
        <f>VLOOKUP(Oliusala[[#This Row],[postnumer]],Sveitarfelog[#All],5,FALSE)</f>
        <v>Suðurland</v>
      </c>
      <c r="F12211" t="s">
        <v>25</v>
      </c>
      <c r="G12211" t="s">
        <v>24</v>
      </c>
      <c r="H12211" t="s">
        <v>58</v>
      </c>
      <c r="I12211" s="1">
        <v>40964</v>
      </c>
      <c r="J12211" s="2">
        <f>VLOOKUP(Oliusala[[#This Row],[tegund]],Tegundir!$B$2:$D$19,3,FALSE)*Oliusala[[#This Row],[magn]]/1000</f>
        <v>35.433860000000003</v>
      </c>
      <c r="K12211">
        <v>2019</v>
      </c>
      <c r="L12211" t="s">
        <v>19</v>
      </c>
      <c r="M12211" s="144" t="s">
        <v>59</v>
      </c>
      <c r="O12211" s="144" t="s">
        <v>1997</v>
      </c>
    </row>
    <row r="12212" spans="1:15" x14ac:dyDescent="0.2">
      <c r="A12212" t="s">
        <v>57</v>
      </c>
      <c r="B12212" s="144" t="s">
        <v>65</v>
      </c>
      <c r="C12212">
        <v>900</v>
      </c>
      <c r="D12212" t="str">
        <f>VLOOKUP(Oliusala[[#This Row],[postnumer]],Sveitarfelog[#All],4,FALSE)</f>
        <v>Vestmannaeyjabær</v>
      </c>
      <c r="E12212" t="str">
        <f>VLOOKUP(Oliusala[[#This Row],[postnumer]],Sveitarfelog[#All],5,FALSE)</f>
        <v>Suðurland</v>
      </c>
      <c r="F12212" t="s">
        <v>27</v>
      </c>
      <c r="G12212" t="s">
        <v>24</v>
      </c>
      <c r="H12212" s="1" t="s">
        <v>60</v>
      </c>
      <c r="I12212" s="1">
        <v>755464</v>
      </c>
      <c r="J12212" s="2">
        <f>VLOOKUP(Oliusala[[#This Row],[tegund]],Tegundir!$B$2:$D$19,3,FALSE)*Oliusala[[#This Row],[magn]]/1000</f>
        <v>653.47636</v>
      </c>
      <c r="K12212">
        <v>2019</v>
      </c>
      <c r="L12212" t="s">
        <v>19</v>
      </c>
      <c r="M12212" s="144" t="s">
        <v>59</v>
      </c>
      <c r="O12212" s="144" t="s">
        <v>1998</v>
      </c>
    </row>
    <row r="12213" spans="1:15" x14ac:dyDescent="0.2">
      <c r="A12213" t="s">
        <v>57</v>
      </c>
      <c r="B12213" s="144" t="s">
        <v>65</v>
      </c>
      <c r="C12213">
        <v>900</v>
      </c>
      <c r="D12213" t="str">
        <f>VLOOKUP(Oliusala[[#This Row],[postnumer]],Sveitarfelog[#All],4,FALSE)</f>
        <v>Vestmannaeyjabær</v>
      </c>
      <c r="E12213" t="str">
        <f>VLOOKUP(Oliusala[[#This Row],[postnumer]],Sveitarfelog[#All],5,FALSE)</f>
        <v>Suðurland</v>
      </c>
      <c r="F12213" t="s">
        <v>29</v>
      </c>
      <c r="G12213" t="s">
        <v>24</v>
      </c>
      <c r="H12213" t="s">
        <v>60</v>
      </c>
      <c r="I12213" s="1">
        <v>1573581</v>
      </c>
      <c r="J12213" s="2">
        <f>VLOOKUP(Oliusala[[#This Row],[tegund]],Tegundir!$B$2:$D$19,3,FALSE)*Oliusala[[#This Row],[magn]]/1000</f>
        <v>1361.147565</v>
      </c>
      <c r="K12213">
        <v>2019</v>
      </c>
      <c r="L12213" t="s">
        <v>19</v>
      </c>
      <c r="M12213" s="144" t="s">
        <v>59</v>
      </c>
      <c r="O12213" s="144" t="s">
        <v>1998</v>
      </c>
    </row>
    <row r="12214" spans="1:15" x14ac:dyDescent="0.2">
      <c r="A12214" t="s">
        <v>65</v>
      </c>
      <c r="B12214" s="144" t="s">
        <v>65</v>
      </c>
      <c r="C12214">
        <v>900</v>
      </c>
      <c r="D12214" t="str">
        <f>VLOOKUP(Oliusala[[#This Row],[postnumer]],Sveitarfelog[#All],4,FALSE)</f>
        <v>Vestmannaeyjabær</v>
      </c>
      <c r="E12214" t="str">
        <f>VLOOKUP(Oliusala[[#This Row],[postnumer]],Sveitarfelog[#All],5,FALSE)</f>
        <v>Suðurland</v>
      </c>
      <c r="F12214" t="s">
        <v>27</v>
      </c>
      <c r="G12214" t="s">
        <v>24</v>
      </c>
      <c r="H12214" t="s">
        <v>58</v>
      </c>
      <c r="I12214" s="1">
        <v>2365111</v>
      </c>
      <c r="J12214" s="2">
        <f>VLOOKUP(Oliusala[[#This Row],[tegund]],Tegundir!$B$2:$D$19,3,FALSE)*Oliusala[[#This Row],[magn]]/1000</f>
        <v>2045.821015</v>
      </c>
      <c r="K12214">
        <v>2019</v>
      </c>
      <c r="L12214" t="s">
        <v>19</v>
      </c>
      <c r="M12214" s="144" t="s">
        <v>59</v>
      </c>
      <c r="O12214" s="144" t="s">
        <v>1998</v>
      </c>
    </row>
    <row r="12215" spans="1:15" x14ac:dyDescent="0.2">
      <c r="A12215" t="s">
        <v>65</v>
      </c>
      <c r="B12215" s="144" t="s">
        <v>65</v>
      </c>
      <c r="C12215">
        <v>900</v>
      </c>
      <c r="D12215" t="str">
        <f>VLOOKUP(Oliusala[[#This Row],[postnumer]],Sveitarfelog[#All],4,FALSE)</f>
        <v>Vestmannaeyjabær</v>
      </c>
      <c r="E12215" t="str">
        <f>VLOOKUP(Oliusala[[#This Row],[postnumer]],Sveitarfelog[#All],5,FALSE)</f>
        <v>Suðurland</v>
      </c>
      <c r="F12215" t="s">
        <v>29</v>
      </c>
      <c r="G12215" t="s">
        <v>24</v>
      </c>
      <c r="H12215" t="s">
        <v>58</v>
      </c>
      <c r="I12215" s="1">
        <v>11362882</v>
      </c>
      <c r="J12215" s="2">
        <f>VLOOKUP(Oliusala[[#This Row],[tegund]],Tegundir!$B$2:$D$19,3,FALSE)*Oliusala[[#This Row],[magn]]/1000</f>
        <v>9828.89293</v>
      </c>
      <c r="K12215">
        <v>2019</v>
      </c>
      <c r="L12215" t="s">
        <v>19</v>
      </c>
      <c r="M12215" s="144" t="s">
        <v>59</v>
      </c>
      <c r="O12215" s="144" t="s">
        <v>1998</v>
      </c>
    </row>
    <row r="12216" spans="1:15" x14ac:dyDescent="0.2">
      <c r="A12216" t="s">
        <v>65</v>
      </c>
      <c r="B12216" s="144" t="s">
        <v>65</v>
      </c>
      <c r="C12216">
        <v>900</v>
      </c>
      <c r="D12216" t="str">
        <f>VLOOKUP(Oliusala[[#This Row],[postnumer]],Sveitarfelog[#All],4,FALSE)</f>
        <v>Vestmannaeyjabær</v>
      </c>
      <c r="E12216" t="str">
        <f>VLOOKUP(Oliusala[[#This Row],[postnumer]],Sveitarfelog[#All],5,FALSE)</f>
        <v>Suðurland</v>
      </c>
      <c r="F12216" t="s">
        <v>30</v>
      </c>
      <c r="G12216" t="s">
        <v>24</v>
      </c>
      <c r="H12216" t="s">
        <v>58</v>
      </c>
      <c r="I12216" s="1">
        <v>15235</v>
      </c>
      <c r="J12216" s="2">
        <f>VLOOKUP(Oliusala[[#This Row],[tegund]],Tegundir!$B$2:$D$19,3,FALSE)*Oliusala[[#This Row],[magn]]/1000</f>
        <v>13.178274999999999</v>
      </c>
      <c r="K12216">
        <v>2019</v>
      </c>
      <c r="L12216" t="s">
        <v>19</v>
      </c>
      <c r="M12216" s="144" t="s">
        <v>59</v>
      </c>
      <c r="O12216" s="144" t="s">
        <v>1998</v>
      </c>
    </row>
    <row r="12217" spans="1:15" x14ac:dyDescent="0.2">
      <c r="A12217" t="s">
        <v>57</v>
      </c>
      <c r="B12217" s="144" t="s">
        <v>65</v>
      </c>
      <c r="C12217">
        <v>900</v>
      </c>
      <c r="D12217" t="str">
        <f>VLOOKUP(Oliusala[[#This Row],[postnumer]],Sveitarfelog[#All],4,FALSE)</f>
        <v>Vestmannaeyjabær</v>
      </c>
      <c r="E12217" t="str">
        <f>VLOOKUP(Oliusala[[#This Row],[postnumer]],Sveitarfelog[#All],5,FALSE)</f>
        <v>Suðurland</v>
      </c>
      <c r="F12217" t="s">
        <v>25</v>
      </c>
      <c r="G12217" t="s">
        <v>24</v>
      </c>
      <c r="H12217" s="1" t="s">
        <v>60</v>
      </c>
      <c r="I12217" s="1">
        <v>118501</v>
      </c>
      <c r="J12217" s="2">
        <f>VLOOKUP(Oliusala[[#This Row],[tegund]],Tegundir!$B$2:$D$19,3,FALSE)*Oliusala[[#This Row],[magn]]/1000</f>
        <v>102.503365</v>
      </c>
      <c r="K12217">
        <v>2019</v>
      </c>
      <c r="L12217" t="s">
        <v>19</v>
      </c>
      <c r="M12217" s="144" t="s">
        <v>59</v>
      </c>
      <c r="O12217" s="144" t="s">
        <v>1997</v>
      </c>
    </row>
    <row r="12218" spans="1:15" x14ac:dyDescent="0.2">
      <c r="A12218" t="s">
        <v>65</v>
      </c>
      <c r="B12218" s="144" t="s">
        <v>65</v>
      </c>
      <c r="C12218">
        <v>900</v>
      </c>
      <c r="D12218" t="str">
        <f>VLOOKUP(Oliusala[[#This Row],[postnumer]],Sveitarfelog[#All],4,FALSE)</f>
        <v>Vestmannaeyjabær</v>
      </c>
      <c r="E12218" t="str">
        <f>VLOOKUP(Oliusala[[#This Row],[postnumer]],Sveitarfelog[#All],5,FALSE)</f>
        <v>Suðurland</v>
      </c>
      <c r="F12218" t="s">
        <v>25</v>
      </c>
      <c r="G12218" t="s">
        <v>24</v>
      </c>
      <c r="H12218" t="s">
        <v>58</v>
      </c>
      <c r="I12218" s="1">
        <v>816512</v>
      </c>
      <c r="J12218" s="2">
        <f>VLOOKUP(Oliusala[[#This Row],[tegund]],Tegundir!$B$2:$D$19,3,FALSE)*Oliusala[[#This Row],[magn]]/1000</f>
        <v>706.28287999999998</v>
      </c>
      <c r="K12218">
        <v>2019</v>
      </c>
      <c r="L12218" t="s">
        <v>19</v>
      </c>
      <c r="M12218" s="144" t="s">
        <v>59</v>
      </c>
      <c r="O12218" s="144" t="s">
        <v>1997</v>
      </c>
    </row>
    <row r="12219" spans="1:15" x14ac:dyDescent="0.2">
      <c r="A12219" t="s">
        <v>65</v>
      </c>
      <c r="B12219" s="144" t="s">
        <v>65</v>
      </c>
      <c r="C12219">
        <v>900</v>
      </c>
      <c r="D12219" t="str">
        <f>VLOOKUP(Oliusala[[#This Row],[postnumer]],Sveitarfelog[#All],4,FALSE)</f>
        <v>Vestmannaeyjabær</v>
      </c>
      <c r="E12219" t="str">
        <f>VLOOKUP(Oliusala[[#This Row],[postnumer]],Sveitarfelog[#All],5,FALSE)</f>
        <v>Suðurland</v>
      </c>
      <c r="F12219" t="s">
        <v>29</v>
      </c>
      <c r="G12219" t="s">
        <v>24</v>
      </c>
      <c r="H12219" t="s">
        <v>61</v>
      </c>
      <c r="I12219" s="1">
        <v>423071</v>
      </c>
      <c r="J12219" s="2">
        <f>VLOOKUP(Oliusala[[#This Row],[tegund]],Tegundir!$B$2:$D$19,3,FALSE)*Oliusala[[#This Row],[magn]]/1000</f>
        <v>365.95641499999999</v>
      </c>
      <c r="K12219">
        <v>2019</v>
      </c>
      <c r="L12219" t="s">
        <v>19</v>
      </c>
      <c r="M12219" s="144" t="s">
        <v>62</v>
      </c>
      <c r="O12219" s="144" t="s">
        <v>1998</v>
      </c>
    </row>
    <row r="12220" spans="1:15" x14ac:dyDescent="0.2">
      <c r="A12220" t="s">
        <v>66</v>
      </c>
      <c r="B12220" s="144" t="s">
        <v>5</v>
      </c>
      <c r="C12220">
        <v>101</v>
      </c>
      <c r="D12220" t="str">
        <f>VLOOKUP(Oliusala[[#This Row],[postnumer]],Sveitarfelog[#All],4,FALSE)</f>
        <v>Garðabær,Hafnarfjarðarkaupstaður,Kópavogsbær,Reykjavíkurborg,Seltjarnarnesbær</v>
      </c>
      <c r="E12220" t="str">
        <f>VLOOKUP(Oliusala[[#This Row],[postnumer]],Sveitarfelog[#All],5,FALSE)</f>
        <v>Höfuðborgarsvæðið</v>
      </c>
      <c r="F12220" t="s">
        <v>28</v>
      </c>
      <c r="G12220" t="s">
        <v>52</v>
      </c>
      <c r="H12220" t="s">
        <v>58</v>
      </c>
      <c r="I12220" s="1">
        <v>-1</v>
      </c>
      <c r="J12220" s="2">
        <v>0</v>
      </c>
      <c r="K12220">
        <v>2019</v>
      </c>
      <c r="L12220" t="s">
        <v>19</v>
      </c>
      <c r="M12220" s="144" t="s">
        <v>59</v>
      </c>
      <c r="O12220" s="144" t="s">
        <v>1998</v>
      </c>
    </row>
    <row r="12221" spans="1:15" x14ac:dyDescent="0.2">
      <c r="A12221" t="s">
        <v>57</v>
      </c>
      <c r="B12221" s="144" t="s">
        <v>5</v>
      </c>
      <c r="C12221">
        <v>101</v>
      </c>
      <c r="D12221" t="str">
        <f>VLOOKUP(Oliusala[[#This Row],[postnumer]],Sveitarfelog[#All],4,FALSE)</f>
        <v>Garðabær,Hafnarfjarðarkaupstaður,Kópavogsbær,Reykjavíkurborg,Seltjarnarnesbær</v>
      </c>
      <c r="E12221" t="str">
        <f>VLOOKUP(Oliusala[[#This Row],[postnumer]],Sveitarfelog[#All],5,FALSE)</f>
        <v>Höfuðborgarsvæðið</v>
      </c>
      <c r="F12221" t="s">
        <v>31</v>
      </c>
      <c r="G12221" t="s">
        <v>52</v>
      </c>
      <c r="H12221" t="s">
        <v>58</v>
      </c>
      <c r="I12221" s="1">
        <v>3219003</v>
      </c>
      <c r="J12221" s="2">
        <f>VLOOKUP(Oliusala[[#This Row],[tegund]],Tegundir!$B$2:$D$19,3,FALSE)*Oliusala[[#This Row],[magn]]/1000</f>
        <v>3219.0030000000002</v>
      </c>
      <c r="K12221">
        <v>2019</v>
      </c>
      <c r="L12221" t="s">
        <v>19</v>
      </c>
      <c r="M12221" s="144" t="s">
        <v>59</v>
      </c>
      <c r="O12221" s="144" t="s">
        <v>1998</v>
      </c>
    </row>
    <row r="12222" spans="1:15" x14ac:dyDescent="0.2">
      <c r="A12222" t="s">
        <v>57</v>
      </c>
      <c r="B12222" s="144" t="s">
        <v>5</v>
      </c>
      <c r="C12222">
        <v>101</v>
      </c>
      <c r="D12222" t="str">
        <f>VLOOKUP(Oliusala[[#This Row],[postnumer]],Sveitarfelog[#All],4,FALSE)</f>
        <v>Garðabær,Hafnarfjarðarkaupstaður,Kópavogsbær,Reykjavíkurborg,Seltjarnarnesbær</v>
      </c>
      <c r="E12222" t="str">
        <f>VLOOKUP(Oliusala[[#This Row],[postnumer]],Sveitarfelog[#All],5,FALSE)</f>
        <v>Höfuðborgarsvæðið</v>
      </c>
      <c r="F12222" t="s">
        <v>31</v>
      </c>
      <c r="G12222" t="s">
        <v>52</v>
      </c>
      <c r="H12222" t="s">
        <v>60</v>
      </c>
      <c r="I12222" s="1">
        <v>248180</v>
      </c>
      <c r="J12222" s="2">
        <f>VLOOKUP(Oliusala[[#This Row],[tegund]],Tegundir!$B$2:$D$19,3,FALSE)*Oliusala[[#This Row],[magn]]/1000</f>
        <v>248.18</v>
      </c>
      <c r="K12222">
        <v>2019</v>
      </c>
      <c r="L12222" t="s">
        <v>19</v>
      </c>
      <c r="M12222" s="144" t="s">
        <v>59</v>
      </c>
      <c r="O12222" s="144" t="s">
        <v>1998</v>
      </c>
    </row>
    <row r="12223" spans="1:15" x14ac:dyDescent="0.2">
      <c r="A12223" t="s">
        <v>57</v>
      </c>
      <c r="B12223" s="144" t="s">
        <v>5</v>
      </c>
      <c r="C12223">
        <v>101</v>
      </c>
      <c r="D12223" t="str">
        <f>VLOOKUP(Oliusala[[#This Row],[postnumer]],Sveitarfelog[#All],4,FALSE)</f>
        <v>Garðabær,Hafnarfjarðarkaupstaður,Kópavogsbær,Reykjavíkurborg,Seltjarnarnesbær</v>
      </c>
      <c r="E12223" t="str">
        <f>VLOOKUP(Oliusala[[#This Row],[postnumer]],Sveitarfelog[#All],5,FALSE)</f>
        <v>Höfuðborgarsvæðið</v>
      </c>
      <c r="F12223" t="s">
        <v>28</v>
      </c>
      <c r="G12223" t="s">
        <v>52</v>
      </c>
      <c r="H12223" s="1" t="s">
        <v>58</v>
      </c>
      <c r="I12223" s="1">
        <v>611010</v>
      </c>
      <c r="J12223" s="2">
        <f>VLOOKUP(Oliusala[[#This Row],[tegund]],Tegundir!$B$2:$D$19,3,FALSE)*Oliusala[[#This Row],[magn]]/1000</f>
        <v>532.18970999999999</v>
      </c>
      <c r="K12223">
        <v>2019</v>
      </c>
      <c r="L12223" t="s">
        <v>19</v>
      </c>
      <c r="M12223" s="144" t="s">
        <v>59</v>
      </c>
      <c r="O12223" s="144" t="s">
        <v>1998</v>
      </c>
    </row>
    <row r="12224" spans="1:15" x14ac:dyDescent="0.2">
      <c r="A12224" t="s">
        <v>57</v>
      </c>
      <c r="B12224" s="144" t="s">
        <v>5</v>
      </c>
      <c r="C12224">
        <v>101</v>
      </c>
      <c r="D12224" t="str">
        <f>VLOOKUP(Oliusala[[#This Row],[postnumer]],Sveitarfelog[#All],4,FALSE)</f>
        <v>Garðabær,Hafnarfjarðarkaupstaður,Kópavogsbær,Reykjavíkurborg,Seltjarnarnesbær</v>
      </c>
      <c r="E12224" t="str">
        <f>VLOOKUP(Oliusala[[#This Row],[postnumer]],Sveitarfelog[#All],5,FALSE)</f>
        <v>Höfuðborgarsvæðið</v>
      </c>
      <c r="F12224" t="s">
        <v>31</v>
      </c>
      <c r="G12224" t="s">
        <v>52</v>
      </c>
      <c r="H12224" t="s">
        <v>58</v>
      </c>
      <c r="I12224" s="1">
        <v>1798246</v>
      </c>
      <c r="J12224" s="2">
        <f>VLOOKUP(Oliusala[[#This Row],[tegund]],Tegundir!$B$2:$D$19,3,FALSE)*Oliusala[[#This Row],[magn]]/1000</f>
        <v>1798.2460000000001</v>
      </c>
      <c r="K12224">
        <v>2019</v>
      </c>
      <c r="L12224" t="s">
        <v>1955</v>
      </c>
      <c r="M12224" s="144" t="s">
        <v>59</v>
      </c>
    </row>
    <row r="12225" spans="1:15" x14ac:dyDescent="0.2">
      <c r="A12225" t="s">
        <v>57</v>
      </c>
      <c r="B12225" s="144" t="s">
        <v>5</v>
      </c>
      <c r="C12225">
        <v>101</v>
      </c>
      <c r="D12225" t="str">
        <f>VLOOKUP(Oliusala[[#This Row],[postnumer]],Sveitarfelog[#All],4,FALSE)</f>
        <v>Garðabær,Hafnarfjarðarkaupstaður,Kópavogsbær,Reykjavíkurborg,Seltjarnarnesbær</v>
      </c>
      <c r="E12225" t="str">
        <f>VLOOKUP(Oliusala[[#This Row],[postnumer]],Sveitarfelog[#All],5,FALSE)</f>
        <v>Höfuðborgarsvæðið</v>
      </c>
      <c r="F12225" t="s">
        <v>28</v>
      </c>
      <c r="G12225" t="s">
        <v>52</v>
      </c>
      <c r="H12225" t="s">
        <v>58</v>
      </c>
      <c r="I12225" s="1">
        <v>486722</v>
      </c>
      <c r="J12225" s="2">
        <f>VLOOKUP(Oliusala[[#This Row],[tegund]],Tegundir!$B$2:$D$19,3,FALSE)*Oliusala[[#This Row],[magn]]/1000</f>
        <v>423.93486200000001</v>
      </c>
      <c r="K12225">
        <v>2019</v>
      </c>
      <c r="L12225" t="s">
        <v>19</v>
      </c>
      <c r="M12225" s="144" t="s">
        <v>59</v>
      </c>
      <c r="O12225" s="144" t="s">
        <v>1998</v>
      </c>
    </row>
    <row r="12226" spans="1:15" x14ac:dyDescent="0.2">
      <c r="A12226" t="s">
        <v>57</v>
      </c>
      <c r="B12226" s="144" t="s">
        <v>5</v>
      </c>
      <c r="C12226">
        <v>101</v>
      </c>
      <c r="D12226" t="str">
        <f>VLOOKUP(Oliusala[[#This Row],[postnumer]],Sveitarfelog[#All],4,FALSE)</f>
        <v>Garðabær,Hafnarfjarðarkaupstaður,Kópavogsbær,Reykjavíkurborg,Seltjarnarnesbær</v>
      </c>
      <c r="E12226" t="str">
        <f>VLOOKUP(Oliusala[[#This Row],[postnumer]],Sveitarfelog[#All],5,FALSE)</f>
        <v>Höfuðborgarsvæðið</v>
      </c>
      <c r="F12226" t="s">
        <v>31</v>
      </c>
      <c r="G12226" t="s">
        <v>52</v>
      </c>
      <c r="H12226" s="1" t="s">
        <v>58</v>
      </c>
      <c r="I12226" s="1">
        <v>995239</v>
      </c>
      <c r="J12226" s="2">
        <f>VLOOKUP(Oliusala[[#This Row],[tegund]],Tegundir!$B$2:$D$19,3,FALSE)*Oliusala[[#This Row],[magn]]/1000</f>
        <v>995.23900000000003</v>
      </c>
      <c r="K12226">
        <v>2019</v>
      </c>
      <c r="L12226" t="s">
        <v>1955</v>
      </c>
      <c r="M12226" s="144" t="s">
        <v>59</v>
      </c>
    </row>
    <row r="12227" spans="1:15" x14ac:dyDescent="0.2">
      <c r="A12227" t="s">
        <v>69</v>
      </c>
      <c r="B12227" s="144" t="s">
        <v>5</v>
      </c>
      <c r="C12227">
        <v>101</v>
      </c>
      <c r="D12227" t="str">
        <f>VLOOKUP(Oliusala[[#This Row],[postnumer]],Sveitarfelog[#All],4,FALSE)</f>
        <v>Garðabær,Hafnarfjarðarkaupstaður,Kópavogsbær,Reykjavíkurborg,Seltjarnarnesbær</v>
      </c>
      <c r="E12227" t="str">
        <f>VLOOKUP(Oliusala[[#This Row],[postnumer]],Sveitarfelog[#All],5,FALSE)</f>
        <v>Höfuðborgarsvæðið</v>
      </c>
      <c r="F12227" t="s">
        <v>49</v>
      </c>
      <c r="G12227" t="s">
        <v>52</v>
      </c>
      <c r="H12227" s="1" t="s">
        <v>61</v>
      </c>
      <c r="I12227" s="1">
        <v>1250583</v>
      </c>
      <c r="J12227" s="2">
        <f>VLOOKUP(Oliusala[[#This Row],[tegund]],Tegundir!$B$2:$D$19,3,FALSE)*Oliusala[[#This Row],[magn]]/1000</f>
        <v>1250.5830000000001</v>
      </c>
      <c r="K12227">
        <v>2019</v>
      </c>
      <c r="L12227" t="s">
        <v>19</v>
      </c>
      <c r="M12227" s="144" t="s">
        <v>62</v>
      </c>
      <c r="O12227" s="144" t="s">
        <v>1998</v>
      </c>
    </row>
    <row r="12228" spans="1:15" x14ac:dyDescent="0.2">
      <c r="A12228" t="s">
        <v>66</v>
      </c>
      <c r="B12228" s="144" t="s">
        <v>5</v>
      </c>
      <c r="C12228">
        <v>101</v>
      </c>
      <c r="D12228" t="str">
        <f>VLOOKUP(Oliusala[[#This Row],[postnumer]],Sveitarfelog[#All],4,FALSE)</f>
        <v>Garðabær,Hafnarfjarðarkaupstaður,Kópavogsbær,Reykjavíkurborg,Seltjarnarnesbær</v>
      </c>
      <c r="E12228" t="str">
        <f>VLOOKUP(Oliusala[[#This Row],[postnumer]],Sveitarfelog[#All],5,FALSE)</f>
        <v>Höfuðborgarsvæðið</v>
      </c>
      <c r="F12228" t="s">
        <v>28</v>
      </c>
      <c r="G12228" t="s">
        <v>52</v>
      </c>
      <c r="H12228" s="1" t="s">
        <v>61</v>
      </c>
      <c r="I12228" s="1">
        <v>304096</v>
      </c>
      <c r="J12228" s="2">
        <f>VLOOKUP(Oliusala[[#This Row],[tegund]],Tegundir!$B$2:$D$19,3,FALSE)*Oliusala[[#This Row],[magn]]/1000</f>
        <v>264.867616</v>
      </c>
      <c r="K12228">
        <v>2019</v>
      </c>
      <c r="L12228" t="s">
        <v>19</v>
      </c>
      <c r="M12228" s="144" t="s">
        <v>62</v>
      </c>
      <c r="O12228" s="144" t="s">
        <v>1998</v>
      </c>
    </row>
    <row r="12229" spans="1:15" x14ac:dyDescent="0.2">
      <c r="A12229" t="s">
        <v>57</v>
      </c>
      <c r="B12229" s="144" t="s">
        <v>5</v>
      </c>
      <c r="C12229">
        <v>101</v>
      </c>
      <c r="D12229" t="str">
        <f>VLOOKUP(Oliusala[[#This Row],[postnumer]],Sveitarfelog[#All],4,FALSE)</f>
        <v>Garðabær,Hafnarfjarðarkaupstaður,Kópavogsbær,Reykjavíkurborg,Seltjarnarnesbær</v>
      </c>
      <c r="E12229" t="str">
        <f>VLOOKUP(Oliusala[[#This Row],[postnumer]],Sveitarfelog[#All],5,FALSE)</f>
        <v>Höfuðborgarsvæðið</v>
      </c>
      <c r="F12229" t="s">
        <v>31</v>
      </c>
      <c r="G12229" t="s">
        <v>52</v>
      </c>
      <c r="H12229" t="s">
        <v>61</v>
      </c>
      <c r="I12229" s="1">
        <v>1399428</v>
      </c>
      <c r="J12229" s="2">
        <f>VLOOKUP(Oliusala[[#This Row],[tegund]],Tegundir!$B$2:$D$19,3,FALSE)*Oliusala[[#This Row],[magn]]/1000</f>
        <v>1399.4280000000001</v>
      </c>
      <c r="K12229">
        <v>2019</v>
      </c>
      <c r="L12229" t="s">
        <v>19</v>
      </c>
      <c r="M12229" s="144" t="s">
        <v>62</v>
      </c>
      <c r="O12229" s="144" t="s">
        <v>1998</v>
      </c>
    </row>
    <row r="12230" spans="1:15" x14ac:dyDescent="0.2">
      <c r="A12230" t="s">
        <v>57</v>
      </c>
      <c r="B12230" s="144" t="s">
        <v>5</v>
      </c>
      <c r="C12230">
        <v>101</v>
      </c>
      <c r="D12230" t="str">
        <f>VLOOKUP(Oliusala[[#This Row],[postnumer]],Sveitarfelog[#All],4,FALSE)</f>
        <v>Garðabær,Hafnarfjarðarkaupstaður,Kópavogsbær,Reykjavíkurborg,Seltjarnarnesbær</v>
      </c>
      <c r="E12230" t="str">
        <f>VLOOKUP(Oliusala[[#This Row],[postnumer]],Sveitarfelog[#All],5,FALSE)</f>
        <v>Höfuðborgarsvæðið</v>
      </c>
      <c r="F12230" t="s">
        <v>28</v>
      </c>
      <c r="G12230" t="s">
        <v>52</v>
      </c>
      <c r="H12230" s="1" t="s">
        <v>61</v>
      </c>
      <c r="I12230" s="1">
        <v>0</v>
      </c>
      <c r="J12230" s="2">
        <f>VLOOKUP(Oliusala[[#This Row],[tegund]],Tegundir!$B$2:$D$19,3,FALSE)*Oliusala[[#This Row],[magn]]/1000</f>
        <v>0</v>
      </c>
      <c r="K12230">
        <v>2019</v>
      </c>
      <c r="L12230" t="s">
        <v>19</v>
      </c>
      <c r="M12230" s="144" t="s">
        <v>62</v>
      </c>
      <c r="O12230" s="144" t="s">
        <v>1998</v>
      </c>
    </row>
    <row r="12231" spans="1:15" x14ac:dyDescent="0.2">
      <c r="A12231" t="s">
        <v>57</v>
      </c>
      <c r="B12231" s="144" t="s">
        <v>5</v>
      </c>
      <c r="C12231">
        <v>101</v>
      </c>
      <c r="D12231" t="str">
        <f>VLOOKUP(Oliusala[[#This Row],[postnumer]],Sveitarfelog[#All],4,FALSE)</f>
        <v>Garðabær,Hafnarfjarðarkaupstaður,Kópavogsbær,Reykjavíkurborg,Seltjarnarnesbær</v>
      </c>
      <c r="E12231" t="str">
        <f>VLOOKUP(Oliusala[[#This Row],[postnumer]],Sveitarfelog[#All],5,FALSE)</f>
        <v>Höfuðborgarsvæðið</v>
      </c>
      <c r="F12231" t="s">
        <v>31</v>
      </c>
      <c r="G12231" t="s">
        <v>52</v>
      </c>
      <c r="H12231" s="1" t="s">
        <v>61</v>
      </c>
      <c r="I12231" s="1">
        <v>8126779</v>
      </c>
      <c r="J12231" s="2">
        <f>VLOOKUP(Oliusala[[#This Row],[tegund]],Tegundir!$B$2:$D$19,3,FALSE)*Oliusala[[#This Row],[magn]]/1000</f>
        <v>8126.7790000000005</v>
      </c>
      <c r="K12231">
        <v>2019</v>
      </c>
      <c r="L12231" t="s">
        <v>19</v>
      </c>
      <c r="M12231" s="144" t="s">
        <v>62</v>
      </c>
      <c r="O12231" s="144" t="s">
        <v>1998</v>
      </c>
    </row>
    <row r="12232" spans="1:15" x14ac:dyDescent="0.2">
      <c r="A12232" t="s">
        <v>57</v>
      </c>
      <c r="B12232" s="144" t="s">
        <v>5</v>
      </c>
      <c r="C12232">
        <v>101</v>
      </c>
      <c r="D12232" t="str">
        <f>VLOOKUP(Oliusala[[#This Row],[postnumer]],Sveitarfelog[#All],4,FALSE)</f>
        <v>Garðabær,Hafnarfjarðarkaupstaður,Kópavogsbær,Reykjavíkurborg,Seltjarnarnesbær</v>
      </c>
      <c r="E12232" t="str">
        <f>VLOOKUP(Oliusala[[#This Row],[postnumer]],Sveitarfelog[#All],5,FALSE)</f>
        <v>Höfuðborgarsvæðið</v>
      </c>
      <c r="F12232" t="s">
        <v>28</v>
      </c>
      <c r="G12232" t="s">
        <v>52</v>
      </c>
      <c r="H12232" t="s">
        <v>61</v>
      </c>
      <c r="I12232" s="1">
        <v>316805</v>
      </c>
      <c r="J12232" s="2">
        <f>VLOOKUP(Oliusala[[#This Row],[tegund]],Tegundir!$B$2:$D$19,3,FALSE)*Oliusala[[#This Row],[magn]]/1000</f>
        <v>275.93715500000002</v>
      </c>
      <c r="K12232">
        <v>2019</v>
      </c>
      <c r="L12232" t="s">
        <v>19</v>
      </c>
      <c r="M12232" s="144" t="s">
        <v>62</v>
      </c>
      <c r="O12232" s="144" t="s">
        <v>1998</v>
      </c>
    </row>
    <row r="12233" spans="1:15" x14ac:dyDescent="0.2">
      <c r="A12233" t="s">
        <v>57</v>
      </c>
      <c r="B12233" s="144" t="s">
        <v>5</v>
      </c>
      <c r="C12233">
        <v>101</v>
      </c>
      <c r="D12233" t="str">
        <f>VLOOKUP(Oliusala[[#This Row],[postnumer]],Sveitarfelog[#All],4,FALSE)</f>
        <v>Garðabær,Hafnarfjarðarkaupstaður,Kópavogsbær,Reykjavíkurborg,Seltjarnarnesbær</v>
      </c>
      <c r="E12233" t="str">
        <f>VLOOKUP(Oliusala[[#This Row],[postnumer]],Sveitarfelog[#All],5,FALSE)</f>
        <v>Höfuðborgarsvæðið</v>
      </c>
      <c r="F12233" t="s">
        <v>31</v>
      </c>
      <c r="G12233" t="s">
        <v>52</v>
      </c>
      <c r="H12233" s="1" t="s">
        <v>61</v>
      </c>
      <c r="I12233" s="1">
        <v>5977912</v>
      </c>
      <c r="J12233" s="2">
        <f>VLOOKUP(Oliusala[[#This Row],[tegund]],Tegundir!$B$2:$D$19,3,FALSE)*Oliusala[[#This Row],[magn]]/1000</f>
        <v>5977.9120000000003</v>
      </c>
      <c r="K12233">
        <v>2019</v>
      </c>
      <c r="L12233" t="s">
        <v>19</v>
      </c>
      <c r="M12233" s="144" t="s">
        <v>62</v>
      </c>
      <c r="O12233" s="144" t="s">
        <v>1998</v>
      </c>
    </row>
    <row r="12234" spans="1:15" x14ac:dyDescent="0.2">
      <c r="A12234" t="s">
        <v>57</v>
      </c>
      <c r="B12234" s="144" t="s">
        <v>5</v>
      </c>
      <c r="C12234">
        <v>101</v>
      </c>
      <c r="D12234" t="str">
        <f>VLOOKUP(Oliusala[[#This Row],[postnumer]],Sveitarfelog[#All],4,FALSE)</f>
        <v>Garðabær,Hafnarfjarðarkaupstaður,Kópavogsbær,Reykjavíkurborg,Seltjarnarnesbær</v>
      </c>
      <c r="E12234" t="str">
        <f>VLOOKUP(Oliusala[[#This Row],[postnumer]],Sveitarfelog[#All],5,FALSE)</f>
        <v>Höfuðborgarsvæðið</v>
      </c>
      <c r="F12234" t="s">
        <v>49</v>
      </c>
      <c r="G12234" t="s">
        <v>52</v>
      </c>
      <c r="H12234" s="1" t="s">
        <v>61</v>
      </c>
      <c r="I12234" s="1">
        <v>15965350</v>
      </c>
      <c r="J12234" s="2">
        <f>VLOOKUP(Oliusala[[#This Row],[tegund]],Tegundir!$B$2:$D$19,3,FALSE)*Oliusala[[#This Row],[magn]]/1000</f>
        <v>15965.35</v>
      </c>
      <c r="K12234">
        <v>2019</v>
      </c>
      <c r="L12234" t="s">
        <v>19</v>
      </c>
      <c r="M12234" s="144" t="s">
        <v>62</v>
      </c>
      <c r="O12234" s="144" t="s">
        <v>1998</v>
      </c>
    </row>
    <row r="12235" spans="1:15" x14ac:dyDescent="0.2">
      <c r="A12235" t="s">
        <v>57</v>
      </c>
      <c r="B12235" s="144" t="s">
        <v>75</v>
      </c>
      <c r="C12235">
        <v>230</v>
      </c>
      <c r="D12235" t="str">
        <f>VLOOKUP(Oliusala[[#This Row],[postnumer]],Sveitarfelog[#All],4,FALSE)</f>
        <v>Reykjanesbær</v>
      </c>
      <c r="E12235" t="str">
        <f>VLOOKUP(Oliusala[[#This Row],[postnumer]],Sveitarfelog[#All],5,FALSE)</f>
        <v>Suðurnes</v>
      </c>
      <c r="F12235" t="s">
        <v>31</v>
      </c>
      <c r="G12235" t="s">
        <v>52</v>
      </c>
      <c r="H12235" s="1" t="s">
        <v>60</v>
      </c>
      <c r="I12235" s="1">
        <v>243412</v>
      </c>
      <c r="J12235" s="2">
        <f>VLOOKUP(Oliusala[[#This Row],[tegund]],Tegundir!$B$2:$D$19,3,FALSE)*Oliusala[[#This Row],[magn]]/1000</f>
        <v>243.41200000000001</v>
      </c>
      <c r="K12235">
        <v>2019</v>
      </c>
      <c r="L12235" t="s">
        <v>1955</v>
      </c>
      <c r="M12235" s="144" t="s">
        <v>59</v>
      </c>
    </row>
    <row r="12236" spans="1:15" x14ac:dyDescent="0.2">
      <c r="A12236" t="s">
        <v>57</v>
      </c>
      <c r="B12236" s="144" t="s">
        <v>81</v>
      </c>
      <c r="C12236">
        <v>270</v>
      </c>
      <c r="D12236" t="str">
        <f>VLOOKUP(Oliusala[[#This Row],[postnumer]],Sveitarfelog[#All],4,FALSE)</f>
        <v>Mosfellsbær</v>
      </c>
      <c r="E12236" t="str">
        <f>VLOOKUP(Oliusala[[#This Row],[postnumer]],Sveitarfelog[#All],5,FALSE)</f>
        <v>Höfuðborgarsvæðið</v>
      </c>
      <c r="F12236" t="s">
        <v>31</v>
      </c>
      <c r="G12236" t="s">
        <v>52</v>
      </c>
      <c r="H12236" t="s">
        <v>60</v>
      </c>
      <c r="I12236" s="1">
        <v>73620</v>
      </c>
      <c r="J12236" s="2">
        <f>VLOOKUP(Oliusala[[#This Row],[tegund]],Tegundir!$B$2:$D$19,3,FALSE)*Oliusala[[#This Row],[magn]]/1000</f>
        <v>73.62</v>
      </c>
      <c r="K12236">
        <v>2019</v>
      </c>
      <c r="L12236" t="s">
        <v>19</v>
      </c>
      <c r="M12236" s="144" t="s">
        <v>59</v>
      </c>
      <c r="O12236" s="144" t="s">
        <v>1998</v>
      </c>
    </row>
    <row r="12237" spans="1:15" x14ac:dyDescent="0.2">
      <c r="A12237" t="s">
        <v>84</v>
      </c>
      <c r="B12237" s="144" t="s">
        <v>84</v>
      </c>
      <c r="C12237">
        <v>300</v>
      </c>
      <c r="D12237" t="str">
        <f>VLOOKUP(Oliusala[[#This Row],[postnumer]],Sveitarfelog[#All],4,FALSE)</f>
        <v>Akraneskaupstaður,Hvalfjarðarsveit,Kjósarhreppur</v>
      </c>
      <c r="E12237" t="str">
        <f>VLOOKUP(Oliusala[[#This Row],[postnumer]],Sveitarfelog[#All],5,FALSE)</f>
        <v>Vesturland</v>
      </c>
      <c r="F12237" t="s">
        <v>28</v>
      </c>
      <c r="G12237" t="s">
        <v>52</v>
      </c>
      <c r="H12237" t="s">
        <v>58</v>
      </c>
      <c r="I12237" s="1">
        <v>0</v>
      </c>
      <c r="J12237" s="2">
        <f>VLOOKUP(Oliusala[[#This Row],[tegund]],Tegundir!$B$2:$D$19,3,FALSE)*Oliusala[[#This Row],[magn]]/1000</f>
        <v>0</v>
      </c>
      <c r="K12237">
        <v>2019</v>
      </c>
      <c r="L12237" t="s">
        <v>19</v>
      </c>
      <c r="M12237" s="144" t="s">
        <v>59</v>
      </c>
      <c r="O12237" s="144" t="s">
        <v>1998</v>
      </c>
    </row>
    <row r="12238" spans="1:15" x14ac:dyDescent="0.2">
      <c r="A12238" t="s">
        <v>84</v>
      </c>
      <c r="B12238" s="144" t="s">
        <v>84</v>
      </c>
      <c r="C12238">
        <v>300</v>
      </c>
      <c r="D12238" t="str">
        <f>VLOOKUP(Oliusala[[#This Row],[postnumer]],Sveitarfelog[#All],4,FALSE)</f>
        <v>Akraneskaupstaður,Hvalfjarðarsveit,Kjósarhreppur</v>
      </c>
      <c r="E12238" t="str">
        <f>VLOOKUP(Oliusala[[#This Row],[postnumer]],Sveitarfelog[#All],5,FALSE)</f>
        <v>Vesturland</v>
      </c>
      <c r="F12238" t="s">
        <v>31</v>
      </c>
      <c r="G12238" t="s">
        <v>52</v>
      </c>
      <c r="H12238" s="1" t="s">
        <v>58</v>
      </c>
      <c r="I12238" s="1">
        <v>106488</v>
      </c>
      <c r="J12238" s="2">
        <f>VLOOKUP(Oliusala[[#This Row],[tegund]],Tegundir!$B$2:$D$19,3,FALSE)*Oliusala[[#This Row],[magn]]/1000</f>
        <v>106.488</v>
      </c>
      <c r="K12238">
        <v>2019</v>
      </c>
      <c r="L12238" t="s">
        <v>19</v>
      </c>
      <c r="M12238" s="144" t="s">
        <v>59</v>
      </c>
      <c r="O12238" s="144" t="s">
        <v>1998</v>
      </c>
    </row>
    <row r="12239" spans="1:15" x14ac:dyDescent="0.2">
      <c r="A12239" t="s">
        <v>84</v>
      </c>
      <c r="B12239" s="144" t="s">
        <v>84</v>
      </c>
      <c r="C12239">
        <v>300</v>
      </c>
      <c r="D12239" t="str">
        <f>VLOOKUP(Oliusala[[#This Row],[postnumer]],Sveitarfelog[#All],4,FALSE)</f>
        <v>Akraneskaupstaður,Hvalfjarðarsveit,Kjósarhreppur</v>
      </c>
      <c r="E12239" t="str">
        <f>VLOOKUP(Oliusala[[#This Row],[postnumer]],Sveitarfelog[#All],5,FALSE)</f>
        <v>Vesturland</v>
      </c>
      <c r="F12239" t="s">
        <v>31</v>
      </c>
      <c r="G12239" t="s">
        <v>52</v>
      </c>
      <c r="H12239" s="1" t="s">
        <v>61</v>
      </c>
      <c r="I12239" s="1">
        <v>779411</v>
      </c>
      <c r="J12239" s="2">
        <f>VLOOKUP(Oliusala[[#This Row],[tegund]],Tegundir!$B$2:$D$19,3,FALSE)*Oliusala[[#This Row],[magn]]/1000</f>
        <v>779.41099999999994</v>
      </c>
      <c r="K12239">
        <v>2019</v>
      </c>
      <c r="L12239" t="s">
        <v>1955</v>
      </c>
      <c r="M12239" s="144" t="s">
        <v>62</v>
      </c>
    </row>
    <row r="12240" spans="1:15" x14ac:dyDescent="0.2">
      <c r="A12240" t="s">
        <v>67</v>
      </c>
      <c r="B12240" s="144" t="s">
        <v>87</v>
      </c>
      <c r="C12240">
        <v>350</v>
      </c>
      <c r="D12240" t="str">
        <f>VLOOKUP(Oliusala[[#This Row],[postnumer]],Sveitarfelog[#All],4,FALSE)</f>
        <v>Grundarfjarðarbær</v>
      </c>
      <c r="E12240" t="str">
        <f>VLOOKUP(Oliusala[[#This Row],[postnumer]],Sveitarfelog[#All],5,FALSE)</f>
        <v>Vesturland</v>
      </c>
      <c r="F12240" t="s">
        <v>31</v>
      </c>
      <c r="G12240" t="s">
        <v>52</v>
      </c>
      <c r="H12240" t="s">
        <v>60</v>
      </c>
      <c r="I12240" s="1">
        <v>27555</v>
      </c>
      <c r="J12240" s="2">
        <f>VLOOKUP(Oliusala[[#This Row],[tegund]],Tegundir!$B$2:$D$19,3,FALSE)*Oliusala[[#This Row],[magn]]/1000</f>
        <v>27.555</v>
      </c>
      <c r="K12240">
        <v>2019</v>
      </c>
      <c r="L12240" t="s">
        <v>19</v>
      </c>
      <c r="M12240" s="144" t="s">
        <v>59</v>
      </c>
      <c r="O12240" s="144" t="s">
        <v>1998</v>
      </c>
    </row>
    <row r="12241" spans="1:15" x14ac:dyDescent="0.2">
      <c r="A12241" t="s">
        <v>57</v>
      </c>
      <c r="B12241" s="144" t="s">
        <v>99</v>
      </c>
      <c r="C12241">
        <v>360</v>
      </c>
      <c r="D12241" t="str">
        <f>VLOOKUP(Oliusala[[#This Row],[postnumer]],Sveitarfelog[#All],4,FALSE)</f>
        <v>Snæfellsbær</v>
      </c>
      <c r="E12241" t="str">
        <f>VLOOKUP(Oliusala[[#This Row],[postnumer]],Sveitarfelog[#All],5,FALSE)</f>
        <v>Vesturland</v>
      </c>
      <c r="F12241" t="s">
        <v>28</v>
      </c>
      <c r="G12241" t="s">
        <v>52</v>
      </c>
      <c r="H12241" s="1" t="s">
        <v>60</v>
      </c>
      <c r="I12241" s="1">
        <v>0</v>
      </c>
      <c r="J12241" s="2">
        <f>VLOOKUP(Oliusala[[#This Row],[tegund]],Tegundir!$B$2:$D$19,3,FALSE)*Oliusala[[#This Row],[magn]]/1000</f>
        <v>0</v>
      </c>
      <c r="K12241">
        <v>2019</v>
      </c>
      <c r="L12241" t="s">
        <v>19</v>
      </c>
      <c r="M12241" s="144" t="s">
        <v>59</v>
      </c>
      <c r="O12241" s="144" t="s">
        <v>1998</v>
      </c>
    </row>
    <row r="12242" spans="1:15" x14ac:dyDescent="0.2">
      <c r="A12242" t="s">
        <v>83</v>
      </c>
      <c r="B12242" s="144" t="s">
        <v>83</v>
      </c>
      <c r="C12242">
        <v>400</v>
      </c>
      <c r="D12242" t="str">
        <f>VLOOKUP(Oliusala[[#This Row],[postnumer]],Sveitarfelog[#All],4,FALSE)</f>
        <v>Ísafjarðarbær</v>
      </c>
      <c r="E12242" t="str">
        <f>VLOOKUP(Oliusala[[#This Row],[postnumer]],Sveitarfelog[#All],5,FALSE)</f>
        <v>Vestfirðir</v>
      </c>
      <c r="F12242" t="s">
        <v>28</v>
      </c>
      <c r="G12242" t="s">
        <v>52</v>
      </c>
      <c r="H12242" t="s">
        <v>58</v>
      </c>
      <c r="I12242" s="1">
        <v>176114</v>
      </c>
      <c r="J12242" s="2">
        <f>VLOOKUP(Oliusala[[#This Row],[tegund]],Tegundir!$B$2:$D$19,3,FALSE)*Oliusala[[#This Row],[magn]]/1000</f>
        <v>153.39529400000001</v>
      </c>
      <c r="K12242">
        <v>2019</v>
      </c>
      <c r="L12242" t="s">
        <v>19</v>
      </c>
      <c r="M12242" s="144" t="s">
        <v>59</v>
      </c>
      <c r="O12242" s="144" t="s">
        <v>1998</v>
      </c>
    </row>
    <row r="12243" spans="1:15" x14ac:dyDescent="0.2">
      <c r="A12243" t="s">
        <v>122</v>
      </c>
      <c r="B12243" s="144" t="s">
        <v>122</v>
      </c>
      <c r="C12243">
        <v>550</v>
      </c>
      <c r="D12243" t="str">
        <f>VLOOKUP(Oliusala[[#This Row],[postnumer]],Sveitarfelog[#All],4,FALSE)</f>
        <v>Skagafjörður</v>
      </c>
      <c r="E12243" t="str">
        <f>VLOOKUP(Oliusala[[#This Row],[postnumer]],Sveitarfelog[#All],5,FALSE)</f>
        <v>Norðurland vestra</v>
      </c>
      <c r="F12243" t="s">
        <v>28</v>
      </c>
      <c r="G12243" t="s">
        <v>52</v>
      </c>
      <c r="H12243" s="1" t="s">
        <v>58</v>
      </c>
      <c r="I12243" s="1">
        <v>0</v>
      </c>
      <c r="J12243" s="2">
        <f>VLOOKUP(Oliusala[[#This Row],[tegund]],Tegundir!$B$2:$D$19,3,FALSE)*Oliusala[[#This Row],[magn]]/1000</f>
        <v>0</v>
      </c>
      <c r="K12243">
        <v>2019</v>
      </c>
      <c r="L12243" t="s">
        <v>19</v>
      </c>
      <c r="M12243" s="144" t="s">
        <v>59</v>
      </c>
      <c r="O12243" s="144" t="s">
        <v>1998</v>
      </c>
    </row>
    <row r="12244" spans="1:15" x14ac:dyDescent="0.2">
      <c r="A12244" t="s">
        <v>68</v>
      </c>
      <c r="B12244" s="144" t="s">
        <v>68</v>
      </c>
      <c r="C12244">
        <v>600</v>
      </c>
      <c r="D12244" t="str">
        <f>VLOOKUP(Oliusala[[#This Row],[postnumer]],Sveitarfelog[#All],4,FALSE)</f>
        <v>Akureyrarbær,Eyjafjarðarsveit,Hörgársveit,Svalbarðsstrandarhreppur,Grýtubakkahreppur</v>
      </c>
      <c r="E12244" t="str">
        <f>VLOOKUP(Oliusala[[#This Row],[postnumer]],Sveitarfelog[#All],5,FALSE)</f>
        <v>Norðurland eystra</v>
      </c>
      <c r="F12244" t="s">
        <v>28</v>
      </c>
      <c r="G12244" t="s">
        <v>52</v>
      </c>
      <c r="H12244" s="1" t="s">
        <v>58</v>
      </c>
      <c r="I12244" s="1">
        <v>39016</v>
      </c>
      <c r="J12244" s="2">
        <f>VLOOKUP(Oliusala[[#This Row],[tegund]],Tegundir!$B$2:$D$19,3,FALSE)*Oliusala[[#This Row],[magn]]/1000</f>
        <v>33.982936000000002</v>
      </c>
      <c r="K12244">
        <v>2019</v>
      </c>
      <c r="L12244" t="s">
        <v>19</v>
      </c>
      <c r="M12244" s="144" t="s">
        <v>59</v>
      </c>
      <c r="O12244" s="144" t="s">
        <v>1998</v>
      </c>
    </row>
    <row r="12245" spans="1:15" x14ac:dyDescent="0.2">
      <c r="A12245" t="s">
        <v>68</v>
      </c>
      <c r="B12245" s="144" t="s">
        <v>68</v>
      </c>
      <c r="C12245">
        <v>600</v>
      </c>
      <c r="D12245" t="str">
        <f>VLOOKUP(Oliusala[[#This Row],[postnumer]],Sveitarfelog[#All],4,FALSE)</f>
        <v>Akureyrarbær,Eyjafjarðarsveit,Hörgársveit,Svalbarðsstrandarhreppur,Grýtubakkahreppur</v>
      </c>
      <c r="E12245" t="str">
        <f>VLOOKUP(Oliusala[[#This Row],[postnumer]],Sveitarfelog[#All],5,FALSE)</f>
        <v>Norðurland eystra</v>
      </c>
      <c r="F12245" t="s">
        <v>31</v>
      </c>
      <c r="G12245" t="s">
        <v>52</v>
      </c>
      <c r="H12245" s="1" t="s">
        <v>58</v>
      </c>
      <c r="I12245" s="1">
        <v>2942242</v>
      </c>
      <c r="J12245" s="2">
        <f>VLOOKUP(Oliusala[[#This Row],[tegund]],Tegundir!$B$2:$D$19,3,FALSE)*Oliusala[[#This Row],[magn]]/1000</f>
        <v>2942.2420000000002</v>
      </c>
      <c r="K12245">
        <v>2019</v>
      </c>
      <c r="L12245" t="s">
        <v>19</v>
      </c>
      <c r="M12245" s="144" t="s">
        <v>59</v>
      </c>
      <c r="O12245" s="144" t="s">
        <v>1998</v>
      </c>
    </row>
    <row r="12246" spans="1:15" x14ac:dyDescent="0.2">
      <c r="A12246" t="s">
        <v>68</v>
      </c>
      <c r="B12246" s="144" t="s">
        <v>68</v>
      </c>
      <c r="C12246">
        <v>600</v>
      </c>
      <c r="D12246" t="str">
        <f>VLOOKUP(Oliusala[[#This Row],[postnumer]],Sveitarfelog[#All],4,FALSE)</f>
        <v>Akureyrarbær,Eyjafjarðarsveit,Hörgársveit,Svalbarðsstrandarhreppur,Grýtubakkahreppur</v>
      </c>
      <c r="E12246" t="str">
        <f>VLOOKUP(Oliusala[[#This Row],[postnumer]],Sveitarfelog[#All],5,FALSE)</f>
        <v>Norðurland eystra</v>
      </c>
      <c r="F12246" t="s">
        <v>28</v>
      </c>
      <c r="G12246" t="s">
        <v>52</v>
      </c>
      <c r="H12246" s="1" t="s">
        <v>61</v>
      </c>
      <c r="I12246" s="1">
        <v>1</v>
      </c>
      <c r="J12246" s="2">
        <f>VLOOKUP(Oliusala[[#This Row],[tegund]],Tegundir!$B$2:$D$19,3,FALSE)*Oliusala[[#This Row],[magn]]/1000</f>
        <v>8.7100000000000003E-4</v>
      </c>
      <c r="K12246">
        <v>2019</v>
      </c>
      <c r="L12246" t="s">
        <v>19</v>
      </c>
      <c r="M12246" s="144" t="s">
        <v>62</v>
      </c>
      <c r="O12246" s="144" t="s">
        <v>1998</v>
      </c>
    </row>
    <row r="12247" spans="1:15" x14ac:dyDescent="0.2">
      <c r="A12247" t="s">
        <v>68</v>
      </c>
      <c r="B12247" s="144" t="s">
        <v>68</v>
      </c>
      <c r="C12247">
        <v>600</v>
      </c>
      <c r="D12247" t="str">
        <f>VLOOKUP(Oliusala[[#This Row],[postnumer]],Sveitarfelog[#All],4,FALSE)</f>
        <v>Akureyrarbær,Eyjafjarðarsveit,Hörgársveit,Svalbarðsstrandarhreppur,Grýtubakkahreppur</v>
      </c>
      <c r="E12247" t="str">
        <f>VLOOKUP(Oliusala[[#This Row],[postnumer]],Sveitarfelog[#All],5,FALSE)</f>
        <v>Norðurland eystra</v>
      </c>
      <c r="F12247" t="s">
        <v>31</v>
      </c>
      <c r="G12247" t="s">
        <v>52</v>
      </c>
      <c r="H12247" s="1" t="s">
        <v>61</v>
      </c>
      <c r="I12247" s="1">
        <v>1290749</v>
      </c>
      <c r="J12247" s="2">
        <f>VLOOKUP(Oliusala[[#This Row],[tegund]],Tegundir!$B$2:$D$19,3,FALSE)*Oliusala[[#This Row],[magn]]/1000</f>
        <v>1290.749</v>
      </c>
      <c r="K12247">
        <v>2019</v>
      </c>
      <c r="L12247" t="s">
        <v>19</v>
      </c>
      <c r="M12247" s="144" t="s">
        <v>62</v>
      </c>
      <c r="O12247" s="144" t="s">
        <v>1998</v>
      </c>
    </row>
    <row r="12248" spans="1:15" x14ac:dyDescent="0.2">
      <c r="A12248" t="s">
        <v>136</v>
      </c>
      <c r="B12248" s="144" t="s">
        <v>136</v>
      </c>
      <c r="C12248">
        <v>620</v>
      </c>
      <c r="D12248" t="str">
        <f>VLOOKUP(Oliusala[[#This Row],[postnumer]],Sveitarfelog[#All],4,FALSE)</f>
        <v>Dalvíkurbyggð</v>
      </c>
      <c r="E12248" t="str">
        <f>VLOOKUP(Oliusala[[#This Row],[postnumer]],Sveitarfelog[#All],5,FALSE)</f>
        <v>Norðurland eystra</v>
      </c>
      <c r="F12248" t="s">
        <v>28</v>
      </c>
      <c r="G12248" t="s">
        <v>52</v>
      </c>
      <c r="H12248" s="1" t="s">
        <v>58</v>
      </c>
      <c r="I12248" s="1">
        <v>422349</v>
      </c>
      <c r="J12248" s="2">
        <f>VLOOKUP(Oliusala[[#This Row],[tegund]],Tegundir!$B$2:$D$19,3,FALSE)*Oliusala[[#This Row],[magn]]/1000</f>
        <v>367.86597899999998</v>
      </c>
      <c r="K12248">
        <v>2019</v>
      </c>
      <c r="L12248" t="s">
        <v>19</v>
      </c>
      <c r="M12248" s="144" t="s">
        <v>59</v>
      </c>
      <c r="O12248" s="144" t="s">
        <v>1998</v>
      </c>
    </row>
    <row r="12249" spans="1:15" x14ac:dyDescent="0.2">
      <c r="A12249" t="s">
        <v>136</v>
      </c>
      <c r="B12249" s="144" t="s">
        <v>136</v>
      </c>
      <c r="C12249">
        <v>620</v>
      </c>
      <c r="D12249" t="str">
        <f>VLOOKUP(Oliusala[[#This Row],[postnumer]],Sveitarfelog[#All],4,FALSE)</f>
        <v>Dalvíkurbyggð</v>
      </c>
      <c r="E12249" t="str">
        <f>VLOOKUP(Oliusala[[#This Row],[postnumer]],Sveitarfelog[#All],5,FALSE)</f>
        <v>Norðurland eystra</v>
      </c>
      <c r="F12249" t="s">
        <v>31</v>
      </c>
      <c r="G12249" t="s">
        <v>52</v>
      </c>
      <c r="H12249" s="1" t="s">
        <v>58</v>
      </c>
      <c r="I12249" s="1">
        <v>335168</v>
      </c>
      <c r="J12249" s="2">
        <f>VLOOKUP(Oliusala[[#This Row],[tegund]],Tegundir!$B$2:$D$19,3,FALSE)*Oliusala[[#This Row],[magn]]/1000</f>
        <v>335.16800000000001</v>
      </c>
      <c r="K12249">
        <v>2019</v>
      </c>
      <c r="L12249" t="s">
        <v>19</v>
      </c>
      <c r="M12249" s="144" t="s">
        <v>59</v>
      </c>
      <c r="O12249" s="144" t="s">
        <v>1998</v>
      </c>
    </row>
    <row r="12250" spans="1:15" x14ac:dyDescent="0.2">
      <c r="A12250" t="s">
        <v>135</v>
      </c>
      <c r="B12250" s="144" t="s">
        <v>135</v>
      </c>
      <c r="C12250">
        <v>580</v>
      </c>
      <c r="D12250" t="str">
        <f>VLOOKUP(Oliusala[[#This Row],[postnumer]],Sveitarfelog[#All],4,FALSE)</f>
        <v>Fjallabyggð</v>
      </c>
      <c r="E12250" t="str">
        <f>VLOOKUP(Oliusala[[#This Row],[postnumer]],Sveitarfelog[#All],5,FALSE)</f>
        <v>Norðurland eystra</v>
      </c>
      <c r="F12250" t="s">
        <v>31</v>
      </c>
      <c r="G12250" t="s">
        <v>52</v>
      </c>
      <c r="H12250" s="1" t="s">
        <v>58</v>
      </c>
      <c r="I12250" s="1">
        <v>978892</v>
      </c>
      <c r="J12250" s="2">
        <f>VLOOKUP(Oliusala[[#This Row],[tegund]],Tegundir!$B$2:$D$19,3,FALSE)*Oliusala[[#This Row],[magn]]/1000</f>
        <v>978.89200000000005</v>
      </c>
      <c r="K12250">
        <v>2019</v>
      </c>
      <c r="L12250" t="s">
        <v>19</v>
      </c>
      <c r="M12250" s="144" t="s">
        <v>59</v>
      </c>
      <c r="O12250" s="144" t="s">
        <v>1998</v>
      </c>
    </row>
    <row r="12251" spans="1:15" x14ac:dyDescent="0.2">
      <c r="A12251" t="s">
        <v>150</v>
      </c>
      <c r="B12251" s="144" t="s">
        <v>150</v>
      </c>
      <c r="C12251">
        <v>680</v>
      </c>
      <c r="D12251" t="str">
        <f>VLOOKUP(Oliusala[[#This Row],[postnumer]],Sveitarfelog[#All],4,FALSE)</f>
        <v>Langanesbyggð</v>
      </c>
      <c r="E12251" t="str">
        <f>VLOOKUP(Oliusala[[#This Row],[postnumer]],Sveitarfelog[#All],5,FALSE)</f>
        <v>Norðurland eystra</v>
      </c>
      <c r="F12251" t="s">
        <v>31</v>
      </c>
      <c r="G12251" t="s">
        <v>52</v>
      </c>
      <c r="H12251" t="s">
        <v>61</v>
      </c>
      <c r="I12251" s="1">
        <v>270848</v>
      </c>
      <c r="J12251" s="2">
        <f>VLOOKUP(Oliusala[[#This Row],[tegund]],Tegundir!$B$2:$D$19,3,FALSE)*Oliusala[[#This Row],[magn]]/1000</f>
        <v>270.84800000000001</v>
      </c>
      <c r="K12251">
        <v>2019</v>
      </c>
      <c r="L12251" t="s">
        <v>19</v>
      </c>
      <c r="M12251" s="144" t="s">
        <v>62</v>
      </c>
      <c r="O12251" s="144" t="s">
        <v>1998</v>
      </c>
    </row>
    <row r="12252" spans="1:15" x14ac:dyDescent="0.2">
      <c r="A12252" t="s">
        <v>150</v>
      </c>
      <c r="B12252" s="144" t="s">
        <v>150</v>
      </c>
      <c r="C12252">
        <v>680</v>
      </c>
      <c r="D12252" t="str">
        <f>VLOOKUP(Oliusala[[#This Row],[postnumer]],Sveitarfelog[#All],4,FALSE)</f>
        <v>Langanesbyggð</v>
      </c>
      <c r="E12252" t="str">
        <f>VLOOKUP(Oliusala[[#This Row],[postnumer]],Sveitarfelog[#All],5,FALSE)</f>
        <v>Norðurland eystra</v>
      </c>
      <c r="F12252" t="s">
        <v>31</v>
      </c>
      <c r="G12252" t="s">
        <v>52</v>
      </c>
      <c r="H12252" t="s">
        <v>58</v>
      </c>
      <c r="I12252" s="1">
        <v>348142</v>
      </c>
      <c r="J12252" s="2">
        <f>VLOOKUP(Oliusala[[#This Row],[tegund]],Tegundir!$B$2:$D$19,3,FALSE)*Oliusala[[#This Row],[magn]]/1000</f>
        <v>348.142</v>
      </c>
      <c r="K12252">
        <v>2019</v>
      </c>
      <c r="L12252" t="s">
        <v>19</v>
      </c>
      <c r="M12252" s="144" t="s">
        <v>59</v>
      </c>
      <c r="O12252" s="144" t="s">
        <v>1998</v>
      </c>
    </row>
    <row r="12253" spans="1:15" x14ac:dyDescent="0.2">
      <c r="A12253" t="s">
        <v>150</v>
      </c>
      <c r="B12253" s="144" t="s">
        <v>150</v>
      </c>
      <c r="C12253">
        <v>680</v>
      </c>
      <c r="D12253" t="str">
        <f>VLOOKUP(Oliusala[[#This Row],[postnumer]],Sveitarfelog[#All],4,FALSE)</f>
        <v>Langanesbyggð</v>
      </c>
      <c r="E12253" t="str">
        <f>VLOOKUP(Oliusala[[#This Row],[postnumer]],Sveitarfelog[#All],5,FALSE)</f>
        <v>Norðurland eystra</v>
      </c>
      <c r="F12253" t="s">
        <v>31</v>
      </c>
      <c r="G12253" t="s">
        <v>52</v>
      </c>
      <c r="H12253" t="s">
        <v>58</v>
      </c>
      <c r="I12253" s="1">
        <f>1050000</f>
        <v>1050000</v>
      </c>
      <c r="J12253" s="2">
        <f>VLOOKUP(Oliusala[[#This Row],[tegund]],Tegundir!$B$2:$D$19,3,FALSE)*Oliusala[[#This Row],[magn]]/1000</f>
        <v>1050</v>
      </c>
      <c r="K12253">
        <v>2019</v>
      </c>
      <c r="L12253" t="s">
        <v>1955</v>
      </c>
      <c r="M12253" s="144" t="s">
        <v>59</v>
      </c>
    </row>
    <row r="12254" spans="1:15" x14ac:dyDescent="0.2">
      <c r="A12254" t="s">
        <v>66</v>
      </c>
      <c r="B12254" s="144" t="s">
        <v>97</v>
      </c>
      <c r="C12254">
        <v>690</v>
      </c>
      <c r="D12254" t="str">
        <f>VLOOKUP(Oliusala[[#This Row],[postnumer]],Sveitarfelog[#All],4,FALSE)</f>
        <v>Vopnafjarðarhreppur</v>
      </c>
      <c r="E12254" t="str">
        <f>VLOOKUP(Oliusala[[#This Row],[postnumer]],Sveitarfelog[#All],5,FALSE)</f>
        <v>Austurland</v>
      </c>
      <c r="F12254" t="s">
        <v>28</v>
      </c>
      <c r="G12254" t="s">
        <v>52</v>
      </c>
      <c r="H12254" t="s">
        <v>60</v>
      </c>
      <c r="I12254" s="1">
        <v>1</v>
      </c>
      <c r="J12254" s="2">
        <f>VLOOKUP(Oliusala[[#This Row],[tegund]],Tegundir!$B$2:$D$19,3,FALSE)*Oliusala[[#This Row],[magn]]/1000</f>
        <v>8.7100000000000003E-4</v>
      </c>
      <c r="K12254">
        <v>2019</v>
      </c>
      <c r="L12254" t="s">
        <v>1955</v>
      </c>
      <c r="M12254" s="144" t="s">
        <v>59</v>
      </c>
    </row>
    <row r="12255" spans="1:15" x14ac:dyDescent="0.2">
      <c r="A12255" t="s">
        <v>97</v>
      </c>
      <c r="B12255" s="144" t="s">
        <v>97</v>
      </c>
      <c r="C12255">
        <v>690</v>
      </c>
      <c r="D12255" t="str">
        <f>VLOOKUP(Oliusala[[#This Row],[postnumer]],Sveitarfelog[#All],4,FALSE)</f>
        <v>Vopnafjarðarhreppur</v>
      </c>
      <c r="E12255" t="str">
        <f>VLOOKUP(Oliusala[[#This Row],[postnumer]],Sveitarfelog[#All],5,FALSE)</f>
        <v>Austurland</v>
      </c>
      <c r="F12255" t="s">
        <v>28</v>
      </c>
      <c r="G12255" t="s">
        <v>52</v>
      </c>
      <c r="H12255" t="s">
        <v>58</v>
      </c>
      <c r="I12255" s="1">
        <v>-1</v>
      </c>
      <c r="J12255" s="2">
        <v>0</v>
      </c>
      <c r="K12255">
        <v>2019</v>
      </c>
      <c r="L12255" t="s">
        <v>1955</v>
      </c>
      <c r="M12255" s="144" t="s">
        <v>59</v>
      </c>
    </row>
    <row r="12256" spans="1:15" x14ac:dyDescent="0.2">
      <c r="A12256" t="s">
        <v>97</v>
      </c>
      <c r="B12256" s="144" t="s">
        <v>97</v>
      </c>
      <c r="C12256">
        <v>690</v>
      </c>
      <c r="D12256" t="str">
        <f>VLOOKUP(Oliusala[[#This Row],[postnumer]],Sveitarfelog[#All],4,FALSE)</f>
        <v>Vopnafjarðarhreppur</v>
      </c>
      <c r="E12256" t="str">
        <f>VLOOKUP(Oliusala[[#This Row],[postnumer]],Sveitarfelog[#All],5,FALSE)</f>
        <v>Austurland</v>
      </c>
      <c r="F12256" t="s">
        <v>28</v>
      </c>
      <c r="G12256" t="s">
        <v>52</v>
      </c>
      <c r="H12256" t="s">
        <v>61</v>
      </c>
      <c r="I12256" s="1">
        <v>0</v>
      </c>
      <c r="J12256" s="2">
        <f>VLOOKUP(Oliusala[[#This Row],[tegund]],Tegundir!$B$2:$D$19,3,FALSE)*Oliusala[[#This Row],[magn]]/1000</f>
        <v>0</v>
      </c>
      <c r="K12256">
        <v>2019</v>
      </c>
      <c r="L12256" t="s">
        <v>1955</v>
      </c>
      <c r="M12256" s="144" t="s">
        <v>62</v>
      </c>
    </row>
    <row r="12257" spans="1:15" x14ac:dyDescent="0.2">
      <c r="A12257" t="s">
        <v>66</v>
      </c>
      <c r="B12257" s="144" t="s">
        <v>160</v>
      </c>
      <c r="C12257">
        <v>710</v>
      </c>
      <c r="D12257" t="str">
        <f>VLOOKUP(Oliusala[[#This Row],[postnumer]],Sveitarfelog[#All],4,FALSE)</f>
        <v>Fljótsdalshreppur,Múlaþing</v>
      </c>
      <c r="E12257" t="str">
        <f>VLOOKUP(Oliusala[[#This Row],[postnumer]],Sveitarfelog[#All],5,FALSE)</f>
        <v>Austurland</v>
      </c>
      <c r="F12257" t="s">
        <v>31</v>
      </c>
      <c r="G12257" t="s">
        <v>52</v>
      </c>
      <c r="H12257" s="1" t="s">
        <v>60</v>
      </c>
      <c r="I12257" s="1">
        <v>708975</v>
      </c>
      <c r="J12257" s="2">
        <f>VLOOKUP(Oliusala[[#This Row],[tegund]],Tegundir!$B$2:$D$19,3,FALSE)*Oliusala[[#This Row],[magn]]/1000</f>
        <v>708.97500000000002</v>
      </c>
      <c r="K12257">
        <v>2019</v>
      </c>
      <c r="L12257" t="s">
        <v>1955</v>
      </c>
      <c r="M12257" s="144" t="s">
        <v>59</v>
      </c>
    </row>
    <row r="12258" spans="1:15" x14ac:dyDescent="0.2">
      <c r="A12258" t="s">
        <v>135</v>
      </c>
      <c r="B12258" s="144" t="s">
        <v>160</v>
      </c>
      <c r="C12258">
        <v>710</v>
      </c>
      <c r="D12258" t="str">
        <f>VLOOKUP(Oliusala[[#This Row],[postnumer]],Sveitarfelog[#All],4,FALSE)</f>
        <v>Fljótsdalshreppur,Múlaþing</v>
      </c>
      <c r="E12258" t="str">
        <f>VLOOKUP(Oliusala[[#This Row],[postnumer]],Sveitarfelog[#All],5,FALSE)</f>
        <v>Austurland</v>
      </c>
      <c r="F12258" t="s">
        <v>31</v>
      </c>
      <c r="G12258" t="s">
        <v>52</v>
      </c>
      <c r="H12258" t="s">
        <v>60</v>
      </c>
      <c r="I12258" s="1">
        <v>83279</v>
      </c>
      <c r="J12258" s="2">
        <f>VLOOKUP(Oliusala[[#This Row],[tegund]],Tegundir!$B$2:$D$19,3,FALSE)*Oliusala[[#This Row],[magn]]/1000</f>
        <v>83.278999999999996</v>
      </c>
      <c r="K12258">
        <v>2019</v>
      </c>
      <c r="L12258" t="s">
        <v>1955</v>
      </c>
      <c r="M12258" s="144" t="s">
        <v>59</v>
      </c>
    </row>
    <row r="12259" spans="1:15" x14ac:dyDescent="0.2">
      <c r="A12259" t="s">
        <v>69</v>
      </c>
      <c r="B12259" s="144" t="s">
        <v>69</v>
      </c>
      <c r="C12259">
        <v>735</v>
      </c>
      <c r="D12259" t="str">
        <f>VLOOKUP(Oliusala[[#This Row],[postnumer]],Sveitarfelog[#All],4,FALSE)</f>
        <v>Fjarðabyggð</v>
      </c>
      <c r="E12259" t="str">
        <f>VLOOKUP(Oliusala[[#This Row],[postnumer]],Sveitarfelog[#All],5,FALSE)</f>
        <v>Austurland</v>
      </c>
      <c r="F12259" t="s">
        <v>28</v>
      </c>
      <c r="G12259" t="s">
        <v>52</v>
      </c>
      <c r="H12259" s="1" t="s">
        <v>58</v>
      </c>
      <c r="I12259" s="1">
        <v>1162394</v>
      </c>
      <c r="J12259" s="2">
        <f>VLOOKUP(Oliusala[[#This Row],[tegund]],Tegundir!$B$2:$D$19,3,FALSE)*Oliusala[[#This Row],[magn]]/1000</f>
        <v>1012.445174</v>
      </c>
      <c r="K12259">
        <v>2019</v>
      </c>
      <c r="L12259" t="s">
        <v>19</v>
      </c>
      <c r="M12259" s="144" t="s">
        <v>59</v>
      </c>
      <c r="O12259" s="144" t="s">
        <v>1998</v>
      </c>
    </row>
    <row r="12260" spans="1:15" x14ac:dyDescent="0.2">
      <c r="A12260" t="s">
        <v>69</v>
      </c>
      <c r="B12260" s="144" t="s">
        <v>69</v>
      </c>
      <c r="C12260">
        <v>735</v>
      </c>
      <c r="D12260" t="str">
        <f>VLOOKUP(Oliusala[[#This Row],[postnumer]],Sveitarfelog[#All],4,FALSE)</f>
        <v>Fjarðabyggð</v>
      </c>
      <c r="E12260" t="str">
        <f>VLOOKUP(Oliusala[[#This Row],[postnumer]],Sveitarfelog[#All],5,FALSE)</f>
        <v>Austurland</v>
      </c>
      <c r="F12260" t="s">
        <v>28</v>
      </c>
      <c r="G12260" t="s">
        <v>52</v>
      </c>
      <c r="H12260" s="1" t="s">
        <v>61</v>
      </c>
      <c r="I12260" s="1">
        <v>0</v>
      </c>
      <c r="J12260" s="2">
        <f>VLOOKUP(Oliusala[[#This Row],[tegund]],Tegundir!$B$2:$D$19,3,FALSE)*Oliusala[[#This Row],[magn]]/1000</f>
        <v>0</v>
      </c>
      <c r="K12260">
        <v>2019</v>
      </c>
      <c r="L12260" t="s">
        <v>19</v>
      </c>
      <c r="M12260" s="144" t="s">
        <v>62</v>
      </c>
      <c r="O12260" s="144" t="s">
        <v>1998</v>
      </c>
    </row>
    <row r="12261" spans="1:15" x14ac:dyDescent="0.2">
      <c r="A12261" t="s">
        <v>64</v>
      </c>
      <c r="B12261" s="144" t="s">
        <v>164</v>
      </c>
      <c r="C12261">
        <v>740</v>
      </c>
      <c r="D12261" t="str">
        <f>VLOOKUP(Oliusala[[#This Row],[postnumer]],Sveitarfelog[#All],4,FALSE)</f>
        <v>Fjarðabyggð</v>
      </c>
      <c r="E12261" t="str">
        <f>VLOOKUP(Oliusala[[#This Row],[postnumer]],Sveitarfelog[#All],5,FALSE)</f>
        <v>Austurland</v>
      </c>
      <c r="F12261" t="s">
        <v>28</v>
      </c>
      <c r="G12261" t="s">
        <v>52</v>
      </c>
      <c r="H12261" t="s">
        <v>58</v>
      </c>
      <c r="I12261" s="1">
        <v>149420</v>
      </c>
      <c r="J12261" s="2">
        <f>VLOOKUP(Oliusala[[#This Row],[tegund]],Tegundir!$B$2:$D$19,3,FALSE)*Oliusala[[#This Row],[magn]]/1000</f>
        <v>130.14481999999998</v>
      </c>
      <c r="K12261">
        <v>2019</v>
      </c>
      <c r="L12261" t="s">
        <v>19</v>
      </c>
      <c r="M12261" s="144" t="s">
        <v>59</v>
      </c>
      <c r="O12261" s="144" t="s">
        <v>1998</v>
      </c>
    </row>
    <row r="12262" spans="1:15" x14ac:dyDescent="0.2">
      <c r="A12262" t="s">
        <v>64</v>
      </c>
      <c r="B12262" s="144" t="s">
        <v>164</v>
      </c>
      <c r="C12262">
        <v>740</v>
      </c>
      <c r="D12262" t="str">
        <f>VLOOKUP(Oliusala[[#This Row],[postnumer]],Sveitarfelog[#All],4,FALSE)</f>
        <v>Fjarðabyggð</v>
      </c>
      <c r="E12262" t="str">
        <f>VLOOKUP(Oliusala[[#This Row],[postnumer]],Sveitarfelog[#All],5,FALSE)</f>
        <v>Austurland</v>
      </c>
      <c r="F12262" t="s">
        <v>31</v>
      </c>
      <c r="G12262" t="s">
        <v>52</v>
      </c>
      <c r="H12262" t="s">
        <v>58</v>
      </c>
      <c r="I12262" s="1">
        <v>196821</v>
      </c>
      <c r="J12262" s="2">
        <f>VLOOKUP(Oliusala[[#This Row],[tegund]],Tegundir!$B$2:$D$19,3,FALSE)*Oliusala[[#This Row],[magn]]/1000</f>
        <v>196.821</v>
      </c>
      <c r="K12262">
        <v>2019</v>
      </c>
      <c r="L12262" t="s">
        <v>19</v>
      </c>
      <c r="M12262" s="144" t="s">
        <v>59</v>
      </c>
      <c r="O12262" s="144" t="s">
        <v>1998</v>
      </c>
    </row>
    <row r="12263" spans="1:15" x14ac:dyDescent="0.2">
      <c r="A12263" t="s">
        <v>69</v>
      </c>
      <c r="B12263" s="144" t="s">
        <v>71</v>
      </c>
      <c r="C12263">
        <v>750</v>
      </c>
      <c r="D12263" t="str">
        <f>VLOOKUP(Oliusala[[#This Row],[postnumer]],Sveitarfelog[#All],4,FALSE)</f>
        <v>Fjarðabyggð</v>
      </c>
      <c r="E12263" t="str">
        <f>VLOOKUP(Oliusala[[#This Row],[postnumer]],Sveitarfelog[#All],5,FALSE)</f>
        <v>Austurland</v>
      </c>
      <c r="F12263" t="s">
        <v>28</v>
      </c>
      <c r="G12263" t="s">
        <v>52</v>
      </c>
      <c r="H12263" t="s">
        <v>60</v>
      </c>
      <c r="I12263" s="1">
        <v>350795</v>
      </c>
      <c r="J12263" s="2">
        <f>VLOOKUP(Oliusala[[#This Row],[tegund]],Tegundir!$B$2:$D$19,3,FALSE)*Oliusala[[#This Row],[magn]]/1000</f>
        <v>305.54244499999999</v>
      </c>
      <c r="K12263">
        <v>2019</v>
      </c>
      <c r="L12263" t="s">
        <v>19</v>
      </c>
      <c r="M12263" s="144" t="s">
        <v>59</v>
      </c>
      <c r="O12263" s="144" t="s">
        <v>1998</v>
      </c>
    </row>
    <row r="12264" spans="1:15" x14ac:dyDescent="0.2">
      <c r="A12264" t="s">
        <v>57</v>
      </c>
      <c r="B12264" s="144" t="s">
        <v>70</v>
      </c>
      <c r="C12264">
        <v>800</v>
      </c>
      <c r="D12264" t="str">
        <f>VLOOKUP(Oliusala[[#This Row],[postnumer]],Sveitarfelog[#All],4,FALSE)</f>
        <v>Flóahreppur,Sveitarfélagið Árborg</v>
      </c>
      <c r="E12264" t="str">
        <f>VLOOKUP(Oliusala[[#This Row],[postnumer]],Sveitarfelog[#All],5,FALSE)</f>
        <v>Suðurland</v>
      </c>
      <c r="F12264" t="s">
        <v>31</v>
      </c>
      <c r="G12264" t="s">
        <v>52</v>
      </c>
      <c r="H12264" s="1" t="s">
        <v>60</v>
      </c>
      <c r="I12264" s="1">
        <v>45886</v>
      </c>
      <c r="J12264" s="2">
        <f>VLOOKUP(Oliusala[[#This Row],[tegund]],Tegundir!$B$2:$D$19,3,FALSE)*Oliusala[[#This Row],[magn]]/1000</f>
        <v>45.886000000000003</v>
      </c>
      <c r="K12264">
        <v>2019</v>
      </c>
      <c r="L12264" t="s">
        <v>19</v>
      </c>
      <c r="M12264" s="144" t="s">
        <v>59</v>
      </c>
      <c r="O12264" s="144" t="s">
        <v>1998</v>
      </c>
    </row>
    <row r="12265" spans="1:15" x14ac:dyDescent="0.2">
      <c r="A12265" t="s">
        <v>57</v>
      </c>
      <c r="B12265" s="144" t="s">
        <v>183</v>
      </c>
      <c r="C12265">
        <v>815</v>
      </c>
      <c r="D12265" t="str">
        <f>VLOOKUP(Oliusala[[#This Row],[postnumer]],Sveitarfelog[#All],4,FALSE)</f>
        <v>Hveragerðisbær,Sveitarfélagið Ölfus</v>
      </c>
      <c r="E12265" t="str">
        <f>VLOOKUP(Oliusala[[#This Row],[postnumer]],Sveitarfelog[#All],5,FALSE)</f>
        <v>Suðurland</v>
      </c>
      <c r="F12265" t="s">
        <v>28</v>
      </c>
      <c r="G12265" t="s">
        <v>52</v>
      </c>
      <c r="H12265" s="1" t="s">
        <v>60</v>
      </c>
      <c r="I12265" s="1">
        <v>285658</v>
      </c>
      <c r="J12265" s="2">
        <f>VLOOKUP(Oliusala[[#This Row],[tegund]],Tegundir!$B$2:$D$19,3,FALSE)*Oliusala[[#This Row],[magn]]/1000</f>
        <v>248.80811799999998</v>
      </c>
      <c r="K12265">
        <v>2019</v>
      </c>
      <c r="L12265" t="s">
        <v>19</v>
      </c>
      <c r="M12265" s="144" t="s">
        <v>59</v>
      </c>
      <c r="O12265" s="144" t="s">
        <v>1998</v>
      </c>
    </row>
    <row r="12266" spans="1:15" x14ac:dyDescent="0.2">
      <c r="A12266" t="s">
        <v>57</v>
      </c>
      <c r="B12266" s="144" t="s">
        <v>183</v>
      </c>
      <c r="C12266">
        <v>815</v>
      </c>
      <c r="D12266" t="str">
        <f>VLOOKUP(Oliusala[[#This Row],[postnumer]],Sveitarfelog[#All],4,FALSE)</f>
        <v>Hveragerðisbær,Sveitarfélagið Ölfus</v>
      </c>
      <c r="E12266" t="str">
        <f>VLOOKUP(Oliusala[[#This Row],[postnumer]],Sveitarfelog[#All],5,FALSE)</f>
        <v>Suðurland</v>
      </c>
      <c r="F12266" t="s">
        <v>31</v>
      </c>
      <c r="G12266" t="s">
        <v>52</v>
      </c>
      <c r="H12266" s="1" t="s">
        <v>60</v>
      </c>
      <c r="I12266" s="1">
        <v>40432</v>
      </c>
      <c r="J12266" s="2">
        <f>VLOOKUP(Oliusala[[#This Row],[tegund]],Tegundir!$B$2:$D$19,3,FALSE)*Oliusala[[#This Row],[magn]]/1000</f>
        <v>40.432000000000002</v>
      </c>
      <c r="K12266">
        <v>2019</v>
      </c>
      <c r="L12266" t="s">
        <v>19</v>
      </c>
      <c r="M12266" s="144" t="s">
        <v>59</v>
      </c>
      <c r="O12266" s="144" t="s">
        <v>1998</v>
      </c>
    </row>
    <row r="12267" spans="1:15" x14ac:dyDescent="0.2">
      <c r="A12267" t="s">
        <v>57</v>
      </c>
      <c r="B12267" s="144" t="s">
        <v>65</v>
      </c>
      <c r="C12267">
        <v>900</v>
      </c>
      <c r="D12267" t="str">
        <f>VLOOKUP(Oliusala[[#This Row],[postnumer]],Sveitarfelog[#All],4,FALSE)</f>
        <v>Vestmannaeyjabær</v>
      </c>
      <c r="E12267" t="str">
        <f>VLOOKUP(Oliusala[[#This Row],[postnumer]],Sveitarfelog[#All],5,FALSE)</f>
        <v>Suðurland</v>
      </c>
      <c r="F12267" t="s">
        <v>28</v>
      </c>
      <c r="G12267" t="s">
        <v>52</v>
      </c>
      <c r="H12267" t="s">
        <v>60</v>
      </c>
      <c r="I12267" s="1">
        <v>39529</v>
      </c>
      <c r="J12267" s="2">
        <f>VLOOKUP(Oliusala[[#This Row],[tegund]],Tegundir!$B$2:$D$19,3,FALSE)*Oliusala[[#This Row],[magn]]/1000</f>
        <v>34.429758999999997</v>
      </c>
      <c r="K12267">
        <v>2019</v>
      </c>
      <c r="L12267" t="s">
        <v>19</v>
      </c>
      <c r="M12267" s="144" t="s">
        <v>59</v>
      </c>
      <c r="O12267" s="144" t="s">
        <v>1998</v>
      </c>
    </row>
    <row r="12268" spans="1:15" x14ac:dyDescent="0.2">
      <c r="A12268" t="s">
        <v>65</v>
      </c>
      <c r="B12268" s="144" t="s">
        <v>65</v>
      </c>
      <c r="C12268">
        <v>900</v>
      </c>
      <c r="D12268" t="str">
        <f>VLOOKUP(Oliusala[[#This Row],[postnumer]],Sveitarfelog[#All],4,FALSE)</f>
        <v>Vestmannaeyjabær</v>
      </c>
      <c r="E12268" t="str">
        <f>VLOOKUP(Oliusala[[#This Row],[postnumer]],Sveitarfelog[#All],5,FALSE)</f>
        <v>Suðurland</v>
      </c>
      <c r="F12268" t="s">
        <v>28</v>
      </c>
      <c r="G12268" t="s">
        <v>52</v>
      </c>
      <c r="H12268" t="s">
        <v>58</v>
      </c>
      <c r="I12268" s="1">
        <v>797046</v>
      </c>
      <c r="J12268" s="2">
        <f>VLOOKUP(Oliusala[[#This Row],[tegund]],Tegundir!$B$2:$D$19,3,FALSE)*Oliusala[[#This Row],[magn]]/1000</f>
        <v>694.22706600000004</v>
      </c>
      <c r="K12268">
        <v>2019</v>
      </c>
      <c r="L12268" t="s">
        <v>19</v>
      </c>
      <c r="M12268" s="144" t="s">
        <v>59</v>
      </c>
      <c r="O12268" s="144" t="s">
        <v>1998</v>
      </c>
    </row>
    <row r="12269" spans="1:15" x14ac:dyDescent="0.2">
      <c r="A12269" t="s">
        <v>65</v>
      </c>
      <c r="B12269" s="144" t="s">
        <v>65</v>
      </c>
      <c r="C12269">
        <v>900</v>
      </c>
      <c r="D12269" t="str">
        <f>VLOOKUP(Oliusala[[#This Row],[postnumer]],Sveitarfelog[#All],4,FALSE)</f>
        <v>Vestmannaeyjabær</v>
      </c>
      <c r="E12269" t="str">
        <f>VLOOKUP(Oliusala[[#This Row],[postnumer]],Sveitarfelog[#All],5,FALSE)</f>
        <v>Suðurland</v>
      </c>
      <c r="F12269" t="s">
        <v>31</v>
      </c>
      <c r="G12269" t="s">
        <v>52</v>
      </c>
      <c r="H12269" t="s">
        <v>61</v>
      </c>
      <c r="I12269" s="1">
        <v>167457</v>
      </c>
      <c r="J12269" s="2">
        <f>VLOOKUP(Oliusala[[#This Row],[tegund]],Tegundir!$B$2:$D$19,3,FALSE)*Oliusala[[#This Row],[magn]]/1000</f>
        <v>167.45699999999999</v>
      </c>
      <c r="K12269">
        <v>2019</v>
      </c>
      <c r="L12269" t="s">
        <v>19</v>
      </c>
      <c r="M12269" s="144" t="s">
        <v>62</v>
      </c>
      <c r="O12269" s="144" t="s">
        <v>1998</v>
      </c>
    </row>
    <row r="12270" spans="1:15" x14ac:dyDescent="0.2">
      <c r="A12270" t="s">
        <v>65</v>
      </c>
      <c r="B12270" s="144" t="s">
        <v>65</v>
      </c>
      <c r="C12270">
        <v>900</v>
      </c>
      <c r="D12270" t="str">
        <f>VLOOKUP(Oliusala[[#This Row],[postnumer]],Sveitarfelog[#All],4,FALSE)</f>
        <v>Vestmannaeyjabær</v>
      </c>
      <c r="E12270" t="str">
        <f>VLOOKUP(Oliusala[[#This Row],[postnumer]],Sveitarfelog[#All],5,FALSE)</f>
        <v>Suðurland</v>
      </c>
      <c r="F12270" t="s">
        <v>31</v>
      </c>
      <c r="G12270" t="s">
        <v>52</v>
      </c>
      <c r="H12270" t="s">
        <v>58</v>
      </c>
      <c r="I12270" s="1">
        <v>2012430</v>
      </c>
      <c r="J12270" s="2">
        <f>VLOOKUP(Oliusala[[#This Row],[tegund]],Tegundir!$B$2:$D$19,3,FALSE)*Oliusala[[#This Row],[magn]]/1000</f>
        <v>2012.43</v>
      </c>
      <c r="K12270">
        <v>2019</v>
      </c>
      <c r="L12270" t="s">
        <v>1955</v>
      </c>
      <c r="M12270" s="144" t="s">
        <v>59</v>
      </c>
    </row>
    <row r="12271" spans="1:15" x14ac:dyDescent="0.2">
      <c r="A12271" t="s">
        <v>65</v>
      </c>
      <c r="B12271" s="144" t="s">
        <v>65</v>
      </c>
      <c r="C12271">
        <v>900</v>
      </c>
      <c r="D12271" t="str">
        <f>VLOOKUP(Oliusala[[#This Row],[postnumer]],Sveitarfelog[#All],4,FALSE)</f>
        <v>Vestmannaeyjabær</v>
      </c>
      <c r="E12271" t="str">
        <f>VLOOKUP(Oliusala[[#This Row],[postnumer]],Sveitarfelog[#All],5,FALSE)</f>
        <v>Suðurland</v>
      </c>
      <c r="F12271" t="s">
        <v>49</v>
      </c>
      <c r="G12271" t="s">
        <v>52</v>
      </c>
      <c r="H12271" t="s">
        <v>58</v>
      </c>
      <c r="I12271" s="1">
        <v>9860</v>
      </c>
      <c r="J12271" s="2">
        <f>VLOOKUP(Oliusala[[#This Row],[tegund]],Tegundir!$B$2:$D$19,3,FALSE)*Oliusala[[#This Row],[magn]]/1000</f>
        <v>9.86</v>
      </c>
      <c r="K12271">
        <v>2019</v>
      </c>
      <c r="L12271" t="s">
        <v>1955</v>
      </c>
      <c r="M12271" s="144" t="s">
        <v>59</v>
      </c>
    </row>
    <row r="12272" spans="1:15" x14ac:dyDescent="0.2">
      <c r="A12272" t="s">
        <v>57</v>
      </c>
      <c r="B12272" s="144" t="s">
        <v>5</v>
      </c>
      <c r="C12272">
        <v>101</v>
      </c>
      <c r="D12272" t="str">
        <f>VLOOKUP(Oliusala[[#This Row],[postnumer]],Sveitarfelog[#All],4,FALSE)</f>
        <v>Garðabær,Hafnarfjarðarkaupstaður,Kópavogsbær,Reykjavíkurborg,Seltjarnarnesbær</v>
      </c>
      <c r="E12272" t="str">
        <f>VLOOKUP(Oliusala[[#This Row],[postnumer]],Sveitarfelog[#All],5,FALSE)</f>
        <v>Höfuðborgarsvæðið</v>
      </c>
      <c r="F12272" t="s">
        <v>21</v>
      </c>
      <c r="G12272" t="s">
        <v>50</v>
      </c>
      <c r="H12272" s="1" t="s">
        <v>58</v>
      </c>
      <c r="I12272" s="1">
        <v>1175972</v>
      </c>
      <c r="J12272" s="2">
        <f>VLOOKUP(Oliusala[[#This Row],[tegund]],Tegundir!$B$2:$D$19,3,FALSE)*Oliusala[[#This Row],[magn]]/1000</f>
        <v>881.97900000000004</v>
      </c>
      <c r="K12272">
        <v>2020</v>
      </c>
      <c r="L12272" t="s">
        <v>18</v>
      </c>
      <c r="M12272" s="144" t="s">
        <v>59</v>
      </c>
    </row>
    <row r="12273" spans="1:13" x14ac:dyDescent="0.2">
      <c r="A12273" t="s">
        <v>57</v>
      </c>
      <c r="B12273" s="144" t="s">
        <v>5</v>
      </c>
      <c r="C12273">
        <v>101</v>
      </c>
      <c r="D12273" t="str">
        <f>VLOOKUP(Oliusala[[#This Row],[postnumer]],Sveitarfelog[#All],4,FALSE)</f>
        <v>Garðabær,Hafnarfjarðarkaupstaður,Kópavogsbær,Reykjavíkurborg,Seltjarnarnesbær</v>
      </c>
      <c r="E12273" t="str">
        <f>VLOOKUP(Oliusala[[#This Row],[postnumer]],Sveitarfelog[#All],5,FALSE)</f>
        <v>Höfuðborgarsvæðið</v>
      </c>
      <c r="F12273" t="s">
        <v>21</v>
      </c>
      <c r="G12273" t="s">
        <v>50</v>
      </c>
      <c r="H12273" s="1" t="s">
        <v>60</v>
      </c>
      <c r="I12273" s="1">
        <v>1289</v>
      </c>
      <c r="J12273" s="2">
        <f>VLOOKUP(Oliusala[[#This Row],[tegund]],Tegundir!$B$2:$D$19,3,FALSE)*Oliusala[[#This Row],[magn]]/1000</f>
        <v>0.96675</v>
      </c>
      <c r="K12273">
        <v>2020</v>
      </c>
      <c r="L12273" t="s">
        <v>18</v>
      </c>
      <c r="M12273" s="144" t="s">
        <v>59</v>
      </c>
    </row>
    <row r="12274" spans="1:13" x14ac:dyDescent="0.2">
      <c r="A12274" t="s">
        <v>57</v>
      </c>
      <c r="B12274" s="144" t="s">
        <v>5</v>
      </c>
      <c r="C12274">
        <v>101</v>
      </c>
      <c r="D12274" t="str">
        <f>VLOOKUP(Oliusala[[#This Row],[postnumer]],Sveitarfelog[#All],4,FALSE)</f>
        <v>Garðabær,Hafnarfjarðarkaupstaður,Kópavogsbær,Reykjavíkurborg,Seltjarnarnesbær</v>
      </c>
      <c r="E12274" t="str">
        <f>VLOOKUP(Oliusala[[#This Row],[postnumer]],Sveitarfelog[#All],5,FALSE)</f>
        <v>Höfuðborgarsvæðið</v>
      </c>
      <c r="F12274" t="s">
        <v>20</v>
      </c>
      <c r="G12274" t="s">
        <v>50</v>
      </c>
      <c r="H12274" t="s">
        <v>61</v>
      </c>
      <c r="I12274" s="1">
        <v>454208</v>
      </c>
      <c r="J12274" s="2">
        <f>VLOOKUP(Oliusala[[#This Row],[tegund]],Tegundir!$B$2:$D$19,3,FALSE)*Oliusala[[#This Row],[magn]]/1000</f>
        <v>340.65600000000001</v>
      </c>
      <c r="K12274">
        <v>2020</v>
      </c>
      <c r="L12274" t="s">
        <v>18</v>
      </c>
      <c r="M12274" s="144" t="s">
        <v>62</v>
      </c>
    </row>
    <row r="12275" spans="1:13" x14ac:dyDescent="0.2">
      <c r="A12275" t="s">
        <v>57</v>
      </c>
      <c r="B12275" s="144" t="s">
        <v>5</v>
      </c>
      <c r="C12275">
        <v>101</v>
      </c>
      <c r="D12275" t="str">
        <f>VLOOKUP(Oliusala[[#This Row],[postnumer]],Sveitarfelog[#All],4,FALSE)</f>
        <v>Garðabær,Hafnarfjarðarkaupstaður,Kópavogsbær,Reykjavíkurborg,Seltjarnarnesbær</v>
      </c>
      <c r="E12275" t="str">
        <f>VLOOKUP(Oliusala[[#This Row],[postnumer]],Sveitarfelog[#All],5,FALSE)</f>
        <v>Höfuðborgarsvæðið</v>
      </c>
      <c r="F12275" t="s">
        <v>20</v>
      </c>
      <c r="G12275" t="s">
        <v>50</v>
      </c>
      <c r="H12275" t="s">
        <v>58</v>
      </c>
      <c r="I12275" s="1">
        <v>16530805</v>
      </c>
      <c r="J12275" s="2">
        <f>VLOOKUP(Oliusala[[#This Row],[tegund]],Tegundir!$B$2:$D$19,3,FALSE)*Oliusala[[#This Row],[magn]]/1000</f>
        <v>12398.10375</v>
      </c>
      <c r="K12275">
        <v>2020</v>
      </c>
      <c r="L12275" t="s">
        <v>18</v>
      </c>
      <c r="M12275" s="144" t="s">
        <v>59</v>
      </c>
    </row>
    <row r="12276" spans="1:13" x14ac:dyDescent="0.2">
      <c r="A12276" t="s">
        <v>63</v>
      </c>
      <c r="B12276" s="144" t="s">
        <v>5</v>
      </c>
      <c r="C12276">
        <v>101</v>
      </c>
      <c r="D12276" t="str">
        <f>VLOOKUP(Oliusala[[#This Row],[postnumer]],Sveitarfelog[#All],4,FALSE)</f>
        <v>Garðabær,Hafnarfjarðarkaupstaður,Kópavogsbær,Reykjavíkurborg,Seltjarnarnesbær</v>
      </c>
      <c r="E12276" t="str">
        <f>VLOOKUP(Oliusala[[#This Row],[postnumer]],Sveitarfelog[#All],5,FALSE)</f>
        <v>Höfuðborgarsvæðið</v>
      </c>
      <c r="F12276" t="s">
        <v>20</v>
      </c>
      <c r="G12276" t="s">
        <v>50</v>
      </c>
      <c r="H12276" s="1" t="s">
        <v>58</v>
      </c>
      <c r="I12276" s="1">
        <v>19319270</v>
      </c>
      <c r="J12276" s="2">
        <f>VLOOKUP(Oliusala[[#This Row],[tegund]],Tegundir!$B$2:$D$19,3,FALSE)*Oliusala[[#This Row],[magn]]/1000</f>
        <v>14489.452499999999</v>
      </c>
      <c r="K12276">
        <v>2020</v>
      </c>
      <c r="L12276" t="s">
        <v>18</v>
      </c>
      <c r="M12276" s="144" t="s">
        <v>59</v>
      </c>
    </row>
    <row r="12277" spans="1:13" x14ac:dyDescent="0.2">
      <c r="A12277" t="s">
        <v>63</v>
      </c>
      <c r="B12277" s="144" t="s">
        <v>5</v>
      </c>
      <c r="C12277">
        <v>101</v>
      </c>
      <c r="D12277" t="str">
        <f>VLOOKUP(Oliusala[[#This Row],[postnumer]],Sveitarfelog[#All],4,FALSE)</f>
        <v>Garðabær,Hafnarfjarðarkaupstaður,Kópavogsbær,Reykjavíkurborg,Seltjarnarnesbær</v>
      </c>
      <c r="E12277" t="str">
        <f>VLOOKUP(Oliusala[[#This Row],[postnumer]],Sveitarfelog[#All],5,FALSE)</f>
        <v>Höfuðborgarsvæðið</v>
      </c>
      <c r="F12277" t="s">
        <v>20</v>
      </c>
      <c r="G12277" t="s">
        <v>50</v>
      </c>
      <c r="H12277" s="1" t="s">
        <v>58</v>
      </c>
      <c r="I12277" s="1">
        <v>1585121</v>
      </c>
      <c r="J12277" s="2">
        <f>VLOOKUP(Oliusala[[#This Row],[tegund]],Tegundir!$B$2:$D$19,3,FALSE)*Oliusala[[#This Row],[magn]]/1000</f>
        <v>1188.8407500000001</v>
      </c>
      <c r="K12277">
        <v>2020</v>
      </c>
      <c r="L12277" t="s">
        <v>18</v>
      </c>
      <c r="M12277" s="144" t="s">
        <v>59</v>
      </c>
    </row>
    <row r="12278" spans="1:13" x14ac:dyDescent="0.2">
      <c r="A12278" t="s">
        <v>63</v>
      </c>
      <c r="B12278" s="144" t="s">
        <v>5</v>
      </c>
      <c r="C12278">
        <v>101</v>
      </c>
      <c r="D12278" t="str">
        <f>VLOOKUP(Oliusala[[#This Row],[postnumer]],Sveitarfelog[#All],4,FALSE)</f>
        <v>Garðabær,Hafnarfjarðarkaupstaður,Kópavogsbær,Reykjavíkurborg,Seltjarnarnesbær</v>
      </c>
      <c r="E12278" t="str">
        <f>VLOOKUP(Oliusala[[#This Row],[postnumer]],Sveitarfelog[#All],5,FALSE)</f>
        <v>Höfuðborgarsvæðið</v>
      </c>
      <c r="F12278" t="s">
        <v>46</v>
      </c>
      <c r="G12278" t="s">
        <v>50</v>
      </c>
      <c r="H12278" s="1" t="s">
        <v>58</v>
      </c>
      <c r="I12278" s="1">
        <v>15986</v>
      </c>
      <c r="J12278" s="2">
        <f>VLOOKUP(Oliusala[[#This Row],[tegund]],Tegundir!$B$2:$D$19,3,FALSE)*Oliusala[[#This Row],[magn]]/1000</f>
        <v>11.9895</v>
      </c>
      <c r="K12278">
        <v>2020</v>
      </c>
      <c r="L12278" t="s">
        <v>18</v>
      </c>
      <c r="M12278" s="144" t="s">
        <v>59</v>
      </c>
    </row>
    <row r="12279" spans="1:13" x14ac:dyDescent="0.2">
      <c r="A12279" t="s">
        <v>63</v>
      </c>
      <c r="B12279" s="144" t="s">
        <v>5</v>
      </c>
      <c r="C12279">
        <v>101</v>
      </c>
      <c r="D12279" t="str">
        <f>VLOOKUP(Oliusala[[#This Row],[postnumer]],Sveitarfelog[#All],4,FALSE)</f>
        <v>Garðabær,Hafnarfjarðarkaupstaður,Kópavogsbær,Reykjavíkurborg,Seltjarnarnesbær</v>
      </c>
      <c r="E12279" t="str">
        <f>VLOOKUP(Oliusala[[#This Row],[postnumer]],Sveitarfelog[#All],5,FALSE)</f>
        <v>Höfuðborgarsvæðið</v>
      </c>
      <c r="F12279" t="s">
        <v>20</v>
      </c>
      <c r="G12279" t="s">
        <v>50</v>
      </c>
      <c r="H12279" s="1" t="s">
        <v>58</v>
      </c>
      <c r="I12279" s="1">
        <v>791467</v>
      </c>
      <c r="J12279" s="2">
        <f>VLOOKUP(Oliusala[[#This Row],[tegund]],Tegundir!$B$2:$D$19,3,FALSE)*Oliusala[[#This Row],[magn]]/1000</f>
        <v>593.60024999999996</v>
      </c>
      <c r="K12279">
        <v>2020</v>
      </c>
      <c r="L12279" t="s">
        <v>18</v>
      </c>
      <c r="M12279" s="144" t="s">
        <v>59</v>
      </c>
    </row>
    <row r="12280" spans="1:13" x14ac:dyDescent="0.2">
      <c r="A12280" t="s">
        <v>63</v>
      </c>
      <c r="B12280" s="144" t="s">
        <v>5</v>
      </c>
      <c r="C12280">
        <v>101</v>
      </c>
      <c r="D12280" t="str">
        <f>VLOOKUP(Oliusala[[#This Row],[postnumer]],Sveitarfelog[#All],4,FALSE)</f>
        <v>Garðabær,Hafnarfjarðarkaupstaður,Kópavogsbær,Reykjavíkurborg,Seltjarnarnesbær</v>
      </c>
      <c r="E12280" t="str">
        <f>VLOOKUP(Oliusala[[#This Row],[postnumer]],Sveitarfelog[#All],5,FALSE)</f>
        <v>Höfuðborgarsvæðið</v>
      </c>
      <c r="F12280" t="s">
        <v>20</v>
      </c>
      <c r="G12280" t="s">
        <v>50</v>
      </c>
      <c r="H12280" s="1" t="s">
        <v>58</v>
      </c>
      <c r="I12280" s="1">
        <v>138680</v>
      </c>
      <c r="J12280" s="2">
        <f>VLOOKUP(Oliusala[[#This Row],[tegund]],Tegundir!$B$2:$D$19,3,FALSE)*Oliusala[[#This Row],[magn]]/1000</f>
        <v>104.01</v>
      </c>
      <c r="K12280">
        <v>2020</v>
      </c>
      <c r="L12280" t="s">
        <v>18</v>
      </c>
      <c r="M12280" s="144" t="s">
        <v>59</v>
      </c>
    </row>
    <row r="12281" spans="1:13" x14ac:dyDescent="0.2">
      <c r="A12281" t="s">
        <v>63</v>
      </c>
      <c r="B12281" s="144" t="s">
        <v>5</v>
      </c>
      <c r="C12281">
        <v>101</v>
      </c>
      <c r="D12281" t="str">
        <f>VLOOKUP(Oliusala[[#This Row],[postnumer]],Sveitarfelog[#All],4,FALSE)</f>
        <v>Garðabær,Hafnarfjarðarkaupstaður,Kópavogsbær,Reykjavíkurborg,Seltjarnarnesbær</v>
      </c>
      <c r="E12281" t="str">
        <f>VLOOKUP(Oliusala[[#This Row],[postnumer]],Sveitarfelog[#All],5,FALSE)</f>
        <v>Höfuðborgarsvæðið</v>
      </c>
      <c r="F12281" t="s">
        <v>20</v>
      </c>
      <c r="G12281" t="s">
        <v>50</v>
      </c>
      <c r="H12281" s="1" t="s">
        <v>58</v>
      </c>
      <c r="I12281" s="1">
        <v>1081895</v>
      </c>
      <c r="J12281" s="2">
        <f>VLOOKUP(Oliusala[[#This Row],[tegund]],Tegundir!$B$2:$D$19,3,FALSE)*Oliusala[[#This Row],[magn]]/1000</f>
        <v>811.42124999999999</v>
      </c>
      <c r="K12281">
        <v>2020</v>
      </c>
      <c r="L12281" t="s">
        <v>18</v>
      </c>
      <c r="M12281" s="144" t="s">
        <v>59</v>
      </c>
    </row>
    <row r="12282" spans="1:13" x14ac:dyDescent="0.2">
      <c r="A12282" t="s">
        <v>63</v>
      </c>
      <c r="B12282" s="144" t="s">
        <v>5</v>
      </c>
      <c r="C12282">
        <v>101</v>
      </c>
      <c r="D12282" t="str">
        <f>VLOOKUP(Oliusala[[#This Row],[postnumer]],Sveitarfelog[#All],4,FALSE)</f>
        <v>Garðabær,Hafnarfjarðarkaupstaður,Kópavogsbær,Reykjavíkurborg,Seltjarnarnesbær</v>
      </c>
      <c r="E12282" t="str">
        <f>VLOOKUP(Oliusala[[#This Row],[postnumer]],Sveitarfelog[#All],5,FALSE)</f>
        <v>Höfuðborgarsvæðið</v>
      </c>
      <c r="F12282" t="s">
        <v>20</v>
      </c>
      <c r="G12282" t="s">
        <v>50</v>
      </c>
      <c r="H12282" s="1" t="s">
        <v>58</v>
      </c>
      <c r="I12282" s="1">
        <v>713678</v>
      </c>
      <c r="J12282" s="2">
        <f>VLOOKUP(Oliusala[[#This Row],[tegund]],Tegundir!$B$2:$D$19,3,FALSE)*Oliusala[[#This Row],[magn]]/1000</f>
        <v>535.25850000000003</v>
      </c>
      <c r="K12282">
        <v>2020</v>
      </c>
      <c r="L12282" t="s">
        <v>18</v>
      </c>
      <c r="M12282" s="144" t="s">
        <v>59</v>
      </c>
    </row>
    <row r="12283" spans="1:13" x14ac:dyDescent="0.2">
      <c r="A12283" t="s">
        <v>63</v>
      </c>
      <c r="B12283" s="144" t="s">
        <v>5</v>
      </c>
      <c r="C12283">
        <v>101</v>
      </c>
      <c r="D12283" t="str">
        <f>VLOOKUP(Oliusala[[#This Row],[postnumer]],Sveitarfelog[#All],4,FALSE)</f>
        <v>Garðabær,Hafnarfjarðarkaupstaður,Kópavogsbær,Reykjavíkurborg,Seltjarnarnesbær</v>
      </c>
      <c r="E12283" t="str">
        <f>VLOOKUP(Oliusala[[#This Row],[postnumer]],Sveitarfelog[#All],5,FALSE)</f>
        <v>Höfuðborgarsvæðið</v>
      </c>
      <c r="F12283" t="s">
        <v>20</v>
      </c>
      <c r="G12283" t="s">
        <v>50</v>
      </c>
      <c r="H12283" s="1" t="s">
        <v>58</v>
      </c>
      <c r="I12283" s="1">
        <v>522713</v>
      </c>
      <c r="J12283" s="2">
        <f>VLOOKUP(Oliusala[[#This Row],[tegund]],Tegundir!$B$2:$D$19,3,FALSE)*Oliusala[[#This Row],[magn]]/1000</f>
        <v>392.03474999999997</v>
      </c>
      <c r="K12283">
        <v>2020</v>
      </c>
      <c r="L12283" t="s">
        <v>18</v>
      </c>
      <c r="M12283" s="144" t="s">
        <v>59</v>
      </c>
    </row>
    <row r="12284" spans="1:13" x14ac:dyDescent="0.2">
      <c r="A12284" t="s">
        <v>63</v>
      </c>
      <c r="B12284" s="144" t="s">
        <v>5</v>
      </c>
      <c r="C12284">
        <v>101</v>
      </c>
      <c r="D12284" t="str">
        <f>VLOOKUP(Oliusala[[#This Row],[postnumer]],Sveitarfelog[#All],4,FALSE)</f>
        <v>Garðabær,Hafnarfjarðarkaupstaður,Kópavogsbær,Reykjavíkurborg,Seltjarnarnesbær</v>
      </c>
      <c r="E12284" t="str">
        <f>VLOOKUP(Oliusala[[#This Row],[postnumer]],Sveitarfelog[#All],5,FALSE)</f>
        <v>Höfuðborgarsvæðið</v>
      </c>
      <c r="F12284" t="s">
        <v>20</v>
      </c>
      <c r="G12284" t="s">
        <v>50</v>
      </c>
      <c r="H12284" t="s">
        <v>58</v>
      </c>
      <c r="I12284" s="1">
        <v>416536</v>
      </c>
      <c r="J12284" s="2">
        <f>VLOOKUP(Oliusala[[#This Row],[tegund]],Tegundir!$B$2:$D$19,3,FALSE)*Oliusala[[#This Row],[magn]]/1000</f>
        <v>312.40199999999999</v>
      </c>
      <c r="K12284">
        <v>2020</v>
      </c>
      <c r="L12284" t="s">
        <v>18</v>
      </c>
      <c r="M12284" s="144" t="s">
        <v>59</v>
      </c>
    </row>
    <row r="12285" spans="1:13" x14ac:dyDescent="0.2">
      <c r="A12285" t="s">
        <v>63</v>
      </c>
      <c r="B12285" s="144" t="s">
        <v>5</v>
      </c>
      <c r="C12285">
        <v>101</v>
      </c>
      <c r="D12285" t="str">
        <f>VLOOKUP(Oliusala[[#This Row],[postnumer]],Sveitarfelog[#All],4,FALSE)</f>
        <v>Garðabær,Hafnarfjarðarkaupstaður,Kópavogsbær,Reykjavíkurborg,Seltjarnarnesbær</v>
      </c>
      <c r="E12285" t="str">
        <f>VLOOKUP(Oliusala[[#This Row],[postnumer]],Sveitarfelog[#All],5,FALSE)</f>
        <v>Höfuðborgarsvæðið</v>
      </c>
      <c r="F12285" t="s">
        <v>20</v>
      </c>
      <c r="G12285" t="s">
        <v>50</v>
      </c>
      <c r="H12285" t="s">
        <v>58</v>
      </c>
      <c r="I12285" s="1">
        <v>893375</v>
      </c>
      <c r="J12285" s="2">
        <f>VLOOKUP(Oliusala[[#This Row],[tegund]],Tegundir!$B$2:$D$19,3,FALSE)*Oliusala[[#This Row],[magn]]/1000</f>
        <v>670.03125</v>
      </c>
      <c r="K12285">
        <v>2020</v>
      </c>
      <c r="L12285" t="s">
        <v>18</v>
      </c>
      <c r="M12285" s="144" t="s">
        <v>59</v>
      </c>
    </row>
    <row r="12286" spans="1:13" x14ac:dyDescent="0.2">
      <c r="A12286" t="s">
        <v>63</v>
      </c>
      <c r="B12286" s="144" t="s">
        <v>5</v>
      </c>
      <c r="C12286">
        <v>101</v>
      </c>
      <c r="D12286" t="str">
        <f>VLOOKUP(Oliusala[[#This Row],[postnumer]],Sveitarfelog[#All],4,FALSE)</f>
        <v>Garðabær,Hafnarfjarðarkaupstaður,Kópavogsbær,Reykjavíkurborg,Seltjarnarnesbær</v>
      </c>
      <c r="E12286" t="str">
        <f>VLOOKUP(Oliusala[[#This Row],[postnumer]],Sveitarfelog[#All],5,FALSE)</f>
        <v>Höfuðborgarsvæðið</v>
      </c>
      <c r="F12286" t="s">
        <v>46</v>
      </c>
      <c r="G12286" t="s">
        <v>50</v>
      </c>
      <c r="H12286" t="s">
        <v>58</v>
      </c>
      <c r="I12286" s="1">
        <v>5919</v>
      </c>
      <c r="J12286" s="2">
        <f>VLOOKUP(Oliusala[[#This Row],[tegund]],Tegundir!$B$2:$D$19,3,FALSE)*Oliusala[[#This Row],[magn]]/1000</f>
        <v>4.4392500000000004</v>
      </c>
      <c r="K12286">
        <v>2020</v>
      </c>
      <c r="L12286" t="s">
        <v>18</v>
      </c>
      <c r="M12286" s="144" t="s">
        <v>59</v>
      </c>
    </row>
    <row r="12287" spans="1:13" x14ac:dyDescent="0.2">
      <c r="A12287" t="s">
        <v>63</v>
      </c>
      <c r="B12287" s="144" t="s">
        <v>5</v>
      </c>
      <c r="C12287">
        <v>101</v>
      </c>
      <c r="D12287" t="str">
        <f>VLOOKUP(Oliusala[[#This Row],[postnumer]],Sveitarfelog[#All],4,FALSE)</f>
        <v>Garðabær,Hafnarfjarðarkaupstaður,Kópavogsbær,Reykjavíkurborg,Seltjarnarnesbær</v>
      </c>
      <c r="E12287" t="str">
        <f>VLOOKUP(Oliusala[[#This Row],[postnumer]],Sveitarfelog[#All],5,FALSE)</f>
        <v>Höfuðborgarsvæðið</v>
      </c>
      <c r="F12287" t="s">
        <v>20</v>
      </c>
      <c r="G12287" t="s">
        <v>50</v>
      </c>
      <c r="H12287" t="s">
        <v>58</v>
      </c>
      <c r="I12287" s="1">
        <v>1382627</v>
      </c>
      <c r="J12287" s="2">
        <f>VLOOKUP(Oliusala[[#This Row],[tegund]],Tegundir!$B$2:$D$19,3,FALSE)*Oliusala[[#This Row],[magn]]/1000</f>
        <v>1036.9702500000001</v>
      </c>
      <c r="K12287">
        <v>2020</v>
      </c>
      <c r="L12287" t="s">
        <v>18</v>
      </c>
      <c r="M12287" s="144" t="s">
        <v>59</v>
      </c>
    </row>
    <row r="12288" spans="1:13" x14ac:dyDescent="0.2">
      <c r="A12288" t="s">
        <v>63</v>
      </c>
      <c r="B12288" s="144" t="s">
        <v>5</v>
      </c>
      <c r="C12288">
        <v>101</v>
      </c>
      <c r="D12288" t="str">
        <f>VLOOKUP(Oliusala[[#This Row],[postnumer]],Sveitarfelog[#All],4,FALSE)</f>
        <v>Garðabær,Hafnarfjarðarkaupstaður,Kópavogsbær,Reykjavíkurborg,Seltjarnarnesbær</v>
      </c>
      <c r="E12288" t="str">
        <f>VLOOKUP(Oliusala[[#This Row],[postnumer]],Sveitarfelog[#All],5,FALSE)</f>
        <v>Höfuðborgarsvæðið</v>
      </c>
      <c r="F12288" t="s">
        <v>46</v>
      </c>
      <c r="G12288" t="s">
        <v>50</v>
      </c>
      <c r="H12288" t="s">
        <v>58</v>
      </c>
      <c r="I12288" s="1">
        <v>144384</v>
      </c>
      <c r="J12288" s="2">
        <f>VLOOKUP(Oliusala[[#This Row],[tegund]],Tegundir!$B$2:$D$19,3,FALSE)*Oliusala[[#This Row],[magn]]/1000</f>
        <v>108.288</v>
      </c>
      <c r="K12288">
        <v>2020</v>
      </c>
      <c r="L12288" t="s">
        <v>18</v>
      </c>
      <c r="M12288" s="144" t="s">
        <v>59</v>
      </c>
    </row>
    <row r="12289" spans="1:13" x14ac:dyDescent="0.2">
      <c r="A12289" t="s">
        <v>63</v>
      </c>
      <c r="B12289" s="144" t="s">
        <v>5</v>
      </c>
      <c r="C12289">
        <v>101</v>
      </c>
      <c r="D12289" t="str">
        <f>VLOOKUP(Oliusala[[#This Row],[postnumer]],Sveitarfelog[#All],4,FALSE)</f>
        <v>Garðabær,Hafnarfjarðarkaupstaður,Kópavogsbær,Reykjavíkurborg,Seltjarnarnesbær</v>
      </c>
      <c r="E12289" t="str">
        <f>VLOOKUP(Oliusala[[#This Row],[postnumer]],Sveitarfelog[#All],5,FALSE)</f>
        <v>Höfuðborgarsvæðið</v>
      </c>
      <c r="F12289" t="s">
        <v>21</v>
      </c>
      <c r="G12289" t="s">
        <v>50</v>
      </c>
      <c r="H12289" t="s">
        <v>58</v>
      </c>
      <c r="I12289" s="1">
        <v>13300240</v>
      </c>
      <c r="J12289" s="2">
        <f>VLOOKUP(Oliusala[[#This Row],[tegund]],Tegundir!$B$2:$D$19,3,FALSE)*Oliusala[[#This Row],[magn]]/1000</f>
        <v>9975.18</v>
      </c>
      <c r="K12289">
        <v>2020</v>
      </c>
      <c r="L12289" t="s">
        <v>18</v>
      </c>
      <c r="M12289" s="144" t="s">
        <v>59</v>
      </c>
    </row>
    <row r="12290" spans="1:13" x14ac:dyDescent="0.2">
      <c r="A12290" t="s">
        <v>63</v>
      </c>
      <c r="B12290" s="144" t="s">
        <v>5</v>
      </c>
      <c r="C12290">
        <v>101</v>
      </c>
      <c r="D12290" t="str">
        <f>VLOOKUP(Oliusala[[#This Row],[postnumer]],Sveitarfelog[#All],4,FALSE)</f>
        <v>Garðabær,Hafnarfjarðarkaupstaður,Kópavogsbær,Reykjavíkurborg,Seltjarnarnesbær</v>
      </c>
      <c r="E12290" t="str">
        <f>VLOOKUP(Oliusala[[#This Row],[postnumer]],Sveitarfelog[#All],5,FALSE)</f>
        <v>Höfuðborgarsvæðið</v>
      </c>
      <c r="F12290" t="s">
        <v>20</v>
      </c>
      <c r="G12290" t="s">
        <v>50</v>
      </c>
      <c r="H12290" t="s">
        <v>58</v>
      </c>
      <c r="I12290" s="1">
        <v>211706</v>
      </c>
      <c r="J12290" s="2">
        <f>VLOOKUP(Oliusala[[#This Row],[tegund]],Tegundir!$B$2:$D$19,3,FALSE)*Oliusala[[#This Row],[magn]]/1000</f>
        <v>158.77950000000001</v>
      </c>
      <c r="K12290">
        <v>2020</v>
      </c>
      <c r="L12290" t="s">
        <v>18</v>
      </c>
      <c r="M12290" s="144" t="s">
        <v>59</v>
      </c>
    </row>
    <row r="12291" spans="1:13" x14ac:dyDescent="0.2">
      <c r="A12291" t="s">
        <v>63</v>
      </c>
      <c r="B12291" s="144" t="s">
        <v>5</v>
      </c>
      <c r="C12291">
        <v>101</v>
      </c>
      <c r="D12291" t="str">
        <f>VLOOKUP(Oliusala[[#This Row],[postnumer]],Sveitarfelog[#All],4,FALSE)</f>
        <v>Garðabær,Hafnarfjarðarkaupstaður,Kópavogsbær,Reykjavíkurborg,Seltjarnarnesbær</v>
      </c>
      <c r="E12291" t="str">
        <f>VLOOKUP(Oliusala[[#This Row],[postnumer]],Sveitarfelog[#All],5,FALSE)</f>
        <v>Höfuðborgarsvæðið</v>
      </c>
      <c r="F12291" t="s">
        <v>20</v>
      </c>
      <c r="G12291" t="s">
        <v>50</v>
      </c>
      <c r="H12291" s="1" t="s">
        <v>58</v>
      </c>
      <c r="I12291" s="1">
        <v>2337188</v>
      </c>
      <c r="J12291" s="2">
        <f>VLOOKUP(Oliusala[[#This Row],[tegund]],Tegundir!$B$2:$D$19,3,FALSE)*Oliusala[[#This Row],[magn]]/1000</f>
        <v>1752.8910000000001</v>
      </c>
      <c r="K12291">
        <v>2020</v>
      </c>
      <c r="L12291" t="s">
        <v>18</v>
      </c>
      <c r="M12291" s="144" t="s">
        <v>59</v>
      </c>
    </row>
    <row r="12292" spans="1:13" x14ac:dyDescent="0.2">
      <c r="A12292" t="s">
        <v>63</v>
      </c>
      <c r="B12292" s="144" t="s">
        <v>5</v>
      </c>
      <c r="C12292">
        <v>101</v>
      </c>
      <c r="D12292" t="str">
        <f>VLOOKUP(Oliusala[[#This Row],[postnumer]],Sveitarfelog[#All],4,FALSE)</f>
        <v>Garðabær,Hafnarfjarðarkaupstaður,Kópavogsbær,Reykjavíkurborg,Seltjarnarnesbær</v>
      </c>
      <c r="E12292" t="str">
        <f>VLOOKUP(Oliusala[[#This Row],[postnumer]],Sveitarfelog[#All],5,FALSE)</f>
        <v>Höfuðborgarsvæðið</v>
      </c>
      <c r="F12292" t="s">
        <v>20</v>
      </c>
      <c r="G12292" t="s">
        <v>50</v>
      </c>
      <c r="H12292" s="1" t="s">
        <v>58</v>
      </c>
      <c r="I12292" s="1">
        <v>495385</v>
      </c>
      <c r="J12292" s="2">
        <f>VLOOKUP(Oliusala[[#This Row],[tegund]],Tegundir!$B$2:$D$19,3,FALSE)*Oliusala[[#This Row],[magn]]/1000</f>
        <v>371.53874999999999</v>
      </c>
      <c r="K12292">
        <v>2020</v>
      </c>
      <c r="L12292" t="s">
        <v>18</v>
      </c>
      <c r="M12292" s="144" t="s">
        <v>59</v>
      </c>
    </row>
    <row r="12293" spans="1:13" x14ac:dyDescent="0.2">
      <c r="A12293" t="s">
        <v>63</v>
      </c>
      <c r="B12293" s="144" t="s">
        <v>5</v>
      </c>
      <c r="C12293">
        <v>101</v>
      </c>
      <c r="D12293" t="str">
        <f>VLOOKUP(Oliusala[[#This Row],[postnumer]],Sveitarfelog[#All],4,FALSE)</f>
        <v>Garðabær,Hafnarfjarðarkaupstaður,Kópavogsbær,Reykjavíkurborg,Seltjarnarnesbær</v>
      </c>
      <c r="E12293" t="str">
        <f>VLOOKUP(Oliusala[[#This Row],[postnumer]],Sveitarfelog[#All],5,FALSE)</f>
        <v>Höfuðborgarsvæðið</v>
      </c>
      <c r="F12293" t="s">
        <v>20</v>
      </c>
      <c r="G12293" t="s">
        <v>50</v>
      </c>
      <c r="H12293" t="s">
        <v>58</v>
      </c>
      <c r="I12293" s="1">
        <v>1296996</v>
      </c>
      <c r="J12293" s="2">
        <f>VLOOKUP(Oliusala[[#This Row],[tegund]],Tegundir!$B$2:$D$19,3,FALSE)*Oliusala[[#This Row],[magn]]/1000</f>
        <v>972.74699999999996</v>
      </c>
      <c r="K12293">
        <v>2020</v>
      </c>
      <c r="L12293" t="s">
        <v>18</v>
      </c>
      <c r="M12293" s="144" t="s">
        <v>59</v>
      </c>
    </row>
    <row r="12294" spans="1:13" x14ac:dyDescent="0.2">
      <c r="A12294" t="s">
        <v>63</v>
      </c>
      <c r="B12294" s="144" t="s">
        <v>5</v>
      </c>
      <c r="C12294">
        <v>101</v>
      </c>
      <c r="D12294" t="str">
        <f>VLOOKUP(Oliusala[[#This Row],[postnumer]],Sveitarfelog[#All],4,FALSE)</f>
        <v>Garðabær,Hafnarfjarðarkaupstaður,Kópavogsbær,Reykjavíkurborg,Seltjarnarnesbær</v>
      </c>
      <c r="E12294" t="str">
        <f>VLOOKUP(Oliusala[[#This Row],[postnumer]],Sveitarfelog[#All],5,FALSE)</f>
        <v>Höfuðborgarsvæðið</v>
      </c>
      <c r="F12294" t="s">
        <v>20</v>
      </c>
      <c r="G12294" t="s">
        <v>50</v>
      </c>
      <c r="H12294" s="1" t="s">
        <v>58</v>
      </c>
      <c r="I12294" s="1">
        <v>171032</v>
      </c>
      <c r="J12294" s="2">
        <f>VLOOKUP(Oliusala[[#This Row],[tegund]],Tegundir!$B$2:$D$19,3,FALSE)*Oliusala[[#This Row],[magn]]/1000</f>
        <v>128.274</v>
      </c>
      <c r="K12294">
        <v>2020</v>
      </c>
      <c r="L12294" t="s">
        <v>18</v>
      </c>
      <c r="M12294" s="144" t="s">
        <v>59</v>
      </c>
    </row>
    <row r="12295" spans="1:13" x14ac:dyDescent="0.2">
      <c r="A12295" t="s">
        <v>63</v>
      </c>
      <c r="B12295" s="144" t="s">
        <v>5</v>
      </c>
      <c r="C12295">
        <v>101</v>
      </c>
      <c r="D12295" t="str">
        <f>VLOOKUP(Oliusala[[#This Row],[postnumer]],Sveitarfelog[#All],4,FALSE)</f>
        <v>Garðabær,Hafnarfjarðarkaupstaður,Kópavogsbær,Reykjavíkurborg,Seltjarnarnesbær</v>
      </c>
      <c r="E12295" t="str">
        <f>VLOOKUP(Oliusala[[#This Row],[postnumer]],Sveitarfelog[#All],5,FALSE)</f>
        <v>Höfuðborgarsvæðið</v>
      </c>
      <c r="F12295" t="s">
        <v>20</v>
      </c>
      <c r="G12295" t="s">
        <v>50</v>
      </c>
      <c r="H12295" s="1" t="s">
        <v>58</v>
      </c>
      <c r="I12295" s="1">
        <v>286908</v>
      </c>
      <c r="J12295" s="2">
        <f>VLOOKUP(Oliusala[[#This Row],[tegund]],Tegundir!$B$2:$D$19,3,FALSE)*Oliusala[[#This Row],[magn]]/1000</f>
        <v>215.18100000000001</v>
      </c>
      <c r="K12295">
        <v>2020</v>
      </c>
      <c r="L12295" t="s">
        <v>18</v>
      </c>
      <c r="M12295" s="144" t="s">
        <v>59</v>
      </c>
    </row>
    <row r="12296" spans="1:13" x14ac:dyDescent="0.2">
      <c r="A12296" t="s">
        <v>63</v>
      </c>
      <c r="B12296" s="144" t="s">
        <v>5</v>
      </c>
      <c r="C12296">
        <v>101</v>
      </c>
      <c r="D12296" t="str">
        <f>VLOOKUP(Oliusala[[#This Row],[postnumer]],Sveitarfelog[#All],4,FALSE)</f>
        <v>Garðabær,Hafnarfjarðarkaupstaður,Kópavogsbær,Reykjavíkurborg,Seltjarnarnesbær</v>
      </c>
      <c r="E12296" t="str">
        <f>VLOOKUP(Oliusala[[#This Row],[postnumer]],Sveitarfelog[#All],5,FALSE)</f>
        <v>Höfuðborgarsvæðið</v>
      </c>
      <c r="F12296" t="s">
        <v>20</v>
      </c>
      <c r="G12296" t="s">
        <v>50</v>
      </c>
      <c r="H12296" s="1" t="s">
        <v>58</v>
      </c>
      <c r="I12296" s="1">
        <v>343804</v>
      </c>
      <c r="J12296" s="2">
        <f>VLOOKUP(Oliusala[[#This Row],[tegund]],Tegundir!$B$2:$D$19,3,FALSE)*Oliusala[[#This Row],[magn]]/1000</f>
        <v>257.85300000000001</v>
      </c>
      <c r="K12296">
        <v>2020</v>
      </c>
      <c r="L12296" t="s">
        <v>18</v>
      </c>
      <c r="M12296" s="144" t="s">
        <v>59</v>
      </c>
    </row>
    <row r="12297" spans="1:13" x14ac:dyDescent="0.2">
      <c r="A12297" t="s">
        <v>63</v>
      </c>
      <c r="B12297" s="144" t="s">
        <v>5</v>
      </c>
      <c r="C12297">
        <v>101</v>
      </c>
      <c r="D12297" t="str">
        <f>VLOOKUP(Oliusala[[#This Row],[postnumer]],Sveitarfelog[#All],4,FALSE)</f>
        <v>Garðabær,Hafnarfjarðarkaupstaður,Kópavogsbær,Reykjavíkurborg,Seltjarnarnesbær</v>
      </c>
      <c r="E12297" t="str">
        <f>VLOOKUP(Oliusala[[#This Row],[postnumer]],Sveitarfelog[#All],5,FALSE)</f>
        <v>Höfuðborgarsvæðið</v>
      </c>
      <c r="F12297" t="s">
        <v>20</v>
      </c>
      <c r="G12297" t="s">
        <v>50</v>
      </c>
      <c r="H12297" t="s">
        <v>58</v>
      </c>
      <c r="I12297" s="1">
        <v>17353730</v>
      </c>
      <c r="J12297" s="2">
        <f>VLOOKUP(Oliusala[[#This Row],[tegund]],Tegundir!$B$2:$D$19,3,FALSE)*Oliusala[[#This Row],[magn]]/1000</f>
        <v>13015.297500000001</v>
      </c>
      <c r="K12297">
        <v>2020</v>
      </c>
      <c r="L12297" t="s">
        <v>18</v>
      </c>
      <c r="M12297" s="144" t="s">
        <v>59</v>
      </c>
    </row>
    <row r="12298" spans="1:13" x14ac:dyDescent="0.2">
      <c r="A12298" t="s">
        <v>63</v>
      </c>
      <c r="B12298" s="144" t="s">
        <v>5</v>
      </c>
      <c r="C12298">
        <v>101</v>
      </c>
      <c r="D12298" t="str">
        <f>VLOOKUP(Oliusala[[#This Row],[postnumer]],Sveitarfelog[#All],4,FALSE)</f>
        <v>Garðabær,Hafnarfjarðarkaupstaður,Kópavogsbær,Reykjavíkurborg,Seltjarnarnesbær</v>
      </c>
      <c r="E12298" t="str">
        <f>VLOOKUP(Oliusala[[#This Row],[postnumer]],Sveitarfelog[#All],5,FALSE)</f>
        <v>Höfuðborgarsvæðið</v>
      </c>
      <c r="F12298" t="s">
        <v>46</v>
      </c>
      <c r="G12298" t="s">
        <v>50</v>
      </c>
      <c r="H12298" t="s">
        <v>58</v>
      </c>
      <c r="I12298" s="1">
        <v>28580</v>
      </c>
      <c r="J12298" s="2">
        <f>VLOOKUP(Oliusala[[#This Row],[tegund]],Tegundir!$B$2:$D$19,3,FALSE)*Oliusala[[#This Row],[magn]]/1000</f>
        <v>21.434999999999999</v>
      </c>
      <c r="K12298">
        <v>2020</v>
      </c>
      <c r="L12298" t="s">
        <v>18</v>
      </c>
      <c r="M12298" s="144" t="s">
        <v>59</v>
      </c>
    </row>
    <row r="12299" spans="1:13" x14ac:dyDescent="0.2">
      <c r="A12299" t="s">
        <v>63</v>
      </c>
      <c r="B12299" s="144" t="s">
        <v>5</v>
      </c>
      <c r="C12299">
        <v>101</v>
      </c>
      <c r="D12299" t="str">
        <f>VLOOKUP(Oliusala[[#This Row],[postnumer]],Sveitarfelog[#All],4,FALSE)</f>
        <v>Garðabær,Hafnarfjarðarkaupstaður,Kópavogsbær,Reykjavíkurborg,Seltjarnarnesbær</v>
      </c>
      <c r="E12299" t="str">
        <f>VLOOKUP(Oliusala[[#This Row],[postnumer]],Sveitarfelog[#All],5,FALSE)</f>
        <v>Höfuðborgarsvæðið</v>
      </c>
      <c r="F12299" t="s">
        <v>20</v>
      </c>
      <c r="G12299" t="s">
        <v>50</v>
      </c>
      <c r="H12299" t="s">
        <v>58</v>
      </c>
      <c r="I12299" s="1">
        <v>451245</v>
      </c>
      <c r="J12299" s="2">
        <f>VLOOKUP(Oliusala[[#This Row],[tegund]],Tegundir!$B$2:$D$19,3,FALSE)*Oliusala[[#This Row],[magn]]/1000</f>
        <v>338.43374999999997</v>
      </c>
      <c r="K12299">
        <v>2020</v>
      </c>
      <c r="L12299" t="s">
        <v>18</v>
      </c>
      <c r="M12299" s="144" t="s">
        <v>59</v>
      </c>
    </row>
    <row r="12300" spans="1:13" x14ac:dyDescent="0.2">
      <c r="A12300" t="s">
        <v>63</v>
      </c>
      <c r="B12300" s="144" t="s">
        <v>5</v>
      </c>
      <c r="C12300">
        <v>101</v>
      </c>
      <c r="D12300" t="str">
        <f>VLOOKUP(Oliusala[[#This Row],[postnumer]],Sveitarfelog[#All],4,FALSE)</f>
        <v>Garðabær,Hafnarfjarðarkaupstaður,Kópavogsbær,Reykjavíkurborg,Seltjarnarnesbær</v>
      </c>
      <c r="E12300" t="str">
        <f>VLOOKUP(Oliusala[[#This Row],[postnumer]],Sveitarfelog[#All],5,FALSE)</f>
        <v>Höfuðborgarsvæðið</v>
      </c>
      <c r="F12300" t="s">
        <v>20</v>
      </c>
      <c r="G12300" t="s">
        <v>50</v>
      </c>
      <c r="H12300" t="s">
        <v>58</v>
      </c>
      <c r="I12300" s="1">
        <v>147289</v>
      </c>
      <c r="J12300" s="2">
        <f>VLOOKUP(Oliusala[[#This Row],[tegund]],Tegundir!$B$2:$D$19,3,FALSE)*Oliusala[[#This Row],[magn]]/1000</f>
        <v>110.46675</v>
      </c>
      <c r="K12300">
        <v>2020</v>
      </c>
      <c r="L12300" t="s">
        <v>18</v>
      </c>
      <c r="M12300" s="144" t="s">
        <v>59</v>
      </c>
    </row>
    <row r="12301" spans="1:13" x14ac:dyDescent="0.2">
      <c r="A12301" t="s">
        <v>63</v>
      </c>
      <c r="B12301" s="144" t="s">
        <v>5</v>
      </c>
      <c r="C12301">
        <v>101</v>
      </c>
      <c r="D12301" t="str">
        <f>VLOOKUP(Oliusala[[#This Row],[postnumer]],Sveitarfelog[#All],4,FALSE)</f>
        <v>Garðabær,Hafnarfjarðarkaupstaður,Kópavogsbær,Reykjavíkurborg,Seltjarnarnesbær</v>
      </c>
      <c r="E12301" t="str">
        <f>VLOOKUP(Oliusala[[#This Row],[postnumer]],Sveitarfelog[#All],5,FALSE)</f>
        <v>Höfuðborgarsvæðið</v>
      </c>
      <c r="F12301" t="s">
        <v>46</v>
      </c>
      <c r="G12301" t="s">
        <v>50</v>
      </c>
      <c r="H12301" t="s">
        <v>58</v>
      </c>
      <c r="I12301" s="1">
        <v>24630</v>
      </c>
      <c r="J12301" s="2">
        <f>VLOOKUP(Oliusala[[#This Row],[tegund]],Tegundir!$B$2:$D$19,3,FALSE)*Oliusala[[#This Row],[magn]]/1000</f>
        <v>18.4725</v>
      </c>
      <c r="K12301">
        <v>2020</v>
      </c>
      <c r="L12301" t="s">
        <v>18</v>
      </c>
      <c r="M12301" s="144" t="s">
        <v>59</v>
      </c>
    </row>
    <row r="12302" spans="1:13" x14ac:dyDescent="0.2">
      <c r="A12302" t="s">
        <v>63</v>
      </c>
      <c r="B12302" s="144" t="s">
        <v>72</v>
      </c>
      <c r="C12302">
        <v>190</v>
      </c>
      <c r="D12302" t="str">
        <f>VLOOKUP(Oliusala[[#This Row],[postnumer]],Sveitarfelog[#All],4,FALSE)</f>
        <v>Sveitarfélagið Vogar</v>
      </c>
      <c r="E12302" t="str">
        <f>VLOOKUP(Oliusala[[#This Row],[postnumer]],Sveitarfelog[#All],5,FALSE)</f>
        <v>Suðurnes</v>
      </c>
      <c r="F12302" t="s">
        <v>21</v>
      </c>
      <c r="G12302" t="s">
        <v>50</v>
      </c>
      <c r="H12302" t="s">
        <v>58</v>
      </c>
      <c r="I12302" s="1">
        <v>136990</v>
      </c>
      <c r="J12302" s="2">
        <f>VLOOKUP(Oliusala[[#This Row],[tegund]],Tegundir!$B$2:$D$19,3,FALSE)*Oliusala[[#This Row],[magn]]/1000</f>
        <v>102.74250000000001</v>
      </c>
      <c r="K12302">
        <v>2020</v>
      </c>
      <c r="L12302" t="s">
        <v>18</v>
      </c>
      <c r="M12302" s="144" t="s">
        <v>59</v>
      </c>
    </row>
    <row r="12303" spans="1:13" x14ac:dyDescent="0.2">
      <c r="A12303" t="s">
        <v>63</v>
      </c>
      <c r="B12303" s="144" t="s">
        <v>75</v>
      </c>
      <c r="C12303">
        <v>230</v>
      </c>
      <c r="D12303" t="str">
        <f>VLOOKUP(Oliusala[[#This Row],[postnumer]],Sveitarfelog[#All],4,FALSE)</f>
        <v>Reykjanesbær</v>
      </c>
      <c r="E12303" t="str">
        <f>VLOOKUP(Oliusala[[#This Row],[postnumer]],Sveitarfelog[#All],5,FALSE)</f>
        <v>Suðurnes</v>
      </c>
      <c r="F12303" t="s">
        <v>20</v>
      </c>
      <c r="G12303" t="s">
        <v>50</v>
      </c>
      <c r="H12303" t="s">
        <v>58</v>
      </c>
      <c r="I12303" s="1">
        <v>1023368</v>
      </c>
      <c r="J12303" s="2">
        <f>VLOOKUP(Oliusala[[#This Row],[tegund]],Tegundir!$B$2:$D$19,3,FALSE)*Oliusala[[#This Row],[magn]]/1000</f>
        <v>767.52599999999995</v>
      </c>
      <c r="K12303">
        <v>2020</v>
      </c>
      <c r="L12303" t="s">
        <v>18</v>
      </c>
      <c r="M12303" s="144" t="s">
        <v>59</v>
      </c>
    </row>
    <row r="12304" spans="1:13" x14ac:dyDescent="0.2">
      <c r="A12304" t="s">
        <v>63</v>
      </c>
      <c r="B12304" s="144" t="s">
        <v>75</v>
      </c>
      <c r="C12304">
        <v>230</v>
      </c>
      <c r="D12304" t="str">
        <f>VLOOKUP(Oliusala[[#This Row],[postnumer]],Sveitarfelog[#All],4,FALSE)</f>
        <v>Reykjanesbær</v>
      </c>
      <c r="E12304" t="str">
        <f>VLOOKUP(Oliusala[[#This Row],[postnumer]],Sveitarfelog[#All],5,FALSE)</f>
        <v>Suðurnes</v>
      </c>
      <c r="F12304" t="s">
        <v>46</v>
      </c>
      <c r="G12304" t="s">
        <v>50</v>
      </c>
      <c r="H12304" t="s">
        <v>58</v>
      </c>
      <c r="I12304" s="1">
        <v>9381</v>
      </c>
      <c r="J12304" s="2">
        <f>VLOOKUP(Oliusala[[#This Row],[tegund]],Tegundir!$B$2:$D$19,3,FALSE)*Oliusala[[#This Row],[magn]]/1000</f>
        <v>7.0357500000000002</v>
      </c>
      <c r="K12304">
        <v>2020</v>
      </c>
      <c r="L12304" t="s">
        <v>18</v>
      </c>
      <c r="M12304" s="144" t="s">
        <v>59</v>
      </c>
    </row>
    <row r="12305" spans="1:13" x14ac:dyDescent="0.2">
      <c r="A12305" t="s">
        <v>63</v>
      </c>
      <c r="B12305" s="144" t="s">
        <v>75</v>
      </c>
      <c r="C12305">
        <v>230</v>
      </c>
      <c r="D12305" t="str">
        <f>VLOOKUP(Oliusala[[#This Row],[postnumer]],Sveitarfelog[#All],4,FALSE)</f>
        <v>Reykjanesbær</v>
      </c>
      <c r="E12305" t="str">
        <f>VLOOKUP(Oliusala[[#This Row],[postnumer]],Sveitarfelog[#All],5,FALSE)</f>
        <v>Suðurnes</v>
      </c>
      <c r="F12305" t="s">
        <v>21</v>
      </c>
      <c r="G12305" t="s">
        <v>50</v>
      </c>
      <c r="H12305" s="1" t="s">
        <v>58</v>
      </c>
      <c r="I12305" s="1">
        <v>662389</v>
      </c>
      <c r="J12305" s="2">
        <f>VLOOKUP(Oliusala[[#This Row],[tegund]],Tegundir!$B$2:$D$19,3,FALSE)*Oliusala[[#This Row],[magn]]/1000</f>
        <v>496.79174999999998</v>
      </c>
      <c r="K12305">
        <v>2020</v>
      </c>
      <c r="L12305" t="s">
        <v>18</v>
      </c>
      <c r="M12305" s="144" t="s">
        <v>59</v>
      </c>
    </row>
    <row r="12306" spans="1:13" x14ac:dyDescent="0.2">
      <c r="A12306" t="s">
        <v>63</v>
      </c>
      <c r="B12306" s="144" t="s">
        <v>74</v>
      </c>
      <c r="C12306">
        <v>230</v>
      </c>
      <c r="D12306" t="str">
        <f>VLOOKUP(Oliusala[[#This Row],[postnumer]],Sveitarfelog[#All],4,FALSE)</f>
        <v>Reykjanesbær</v>
      </c>
      <c r="E12306" t="str">
        <f>VLOOKUP(Oliusala[[#This Row],[postnumer]],Sveitarfelog[#All],5,FALSE)</f>
        <v>Suðurnes</v>
      </c>
      <c r="F12306" t="s">
        <v>20</v>
      </c>
      <c r="G12306" t="s">
        <v>50</v>
      </c>
      <c r="H12306" s="1" t="s">
        <v>58</v>
      </c>
      <c r="I12306" s="1">
        <v>720427</v>
      </c>
      <c r="J12306" s="2">
        <f>VLOOKUP(Oliusala[[#This Row],[tegund]],Tegundir!$B$2:$D$19,3,FALSE)*Oliusala[[#This Row],[magn]]/1000</f>
        <v>540.32024999999999</v>
      </c>
      <c r="K12306">
        <v>2020</v>
      </c>
      <c r="L12306" t="s">
        <v>18</v>
      </c>
      <c r="M12306" s="144" t="s">
        <v>59</v>
      </c>
    </row>
    <row r="12307" spans="1:13" x14ac:dyDescent="0.2">
      <c r="A12307" t="s">
        <v>63</v>
      </c>
      <c r="B12307" s="144" t="s">
        <v>74</v>
      </c>
      <c r="C12307">
        <v>230</v>
      </c>
      <c r="D12307" t="str">
        <f>VLOOKUP(Oliusala[[#This Row],[postnumer]],Sveitarfelog[#All],4,FALSE)</f>
        <v>Reykjanesbær</v>
      </c>
      <c r="E12307" t="str">
        <f>VLOOKUP(Oliusala[[#This Row],[postnumer]],Sveitarfelog[#All],5,FALSE)</f>
        <v>Suðurnes</v>
      </c>
      <c r="F12307" t="s">
        <v>20</v>
      </c>
      <c r="G12307" t="s">
        <v>50</v>
      </c>
      <c r="H12307" s="1" t="s">
        <v>58</v>
      </c>
      <c r="I12307" s="1">
        <v>72851</v>
      </c>
      <c r="J12307" s="2">
        <f>VLOOKUP(Oliusala[[#This Row],[tegund]],Tegundir!$B$2:$D$19,3,FALSE)*Oliusala[[#This Row],[magn]]/1000</f>
        <v>54.638249999999999</v>
      </c>
      <c r="K12307">
        <v>2020</v>
      </c>
      <c r="L12307" t="s">
        <v>18</v>
      </c>
      <c r="M12307" s="144" t="s">
        <v>59</v>
      </c>
    </row>
    <row r="12308" spans="1:13" x14ac:dyDescent="0.2">
      <c r="A12308" t="s">
        <v>63</v>
      </c>
      <c r="B12308" s="144" t="s">
        <v>74</v>
      </c>
      <c r="C12308">
        <v>230</v>
      </c>
      <c r="D12308" t="str">
        <f>VLOOKUP(Oliusala[[#This Row],[postnumer]],Sveitarfelog[#All],4,FALSE)</f>
        <v>Reykjanesbær</v>
      </c>
      <c r="E12308" t="str">
        <f>VLOOKUP(Oliusala[[#This Row],[postnumer]],Sveitarfelog[#All],5,FALSE)</f>
        <v>Suðurnes</v>
      </c>
      <c r="F12308" t="s">
        <v>46</v>
      </c>
      <c r="G12308" t="s">
        <v>50</v>
      </c>
      <c r="H12308" s="1" t="s">
        <v>58</v>
      </c>
      <c r="I12308" s="1">
        <v>909</v>
      </c>
      <c r="J12308" s="2">
        <f>VLOOKUP(Oliusala[[#This Row],[tegund]],Tegundir!$B$2:$D$19,3,FALSE)*Oliusala[[#This Row],[magn]]/1000</f>
        <v>0.68174999999999997</v>
      </c>
      <c r="K12308">
        <v>2020</v>
      </c>
      <c r="L12308" t="s">
        <v>18</v>
      </c>
      <c r="M12308" s="144" t="s">
        <v>59</v>
      </c>
    </row>
    <row r="12309" spans="1:13" x14ac:dyDescent="0.2">
      <c r="A12309" t="s">
        <v>63</v>
      </c>
      <c r="B12309" s="144" t="s">
        <v>74</v>
      </c>
      <c r="C12309">
        <v>230</v>
      </c>
      <c r="D12309" t="str">
        <f>VLOOKUP(Oliusala[[#This Row],[postnumer]],Sveitarfelog[#All],4,FALSE)</f>
        <v>Reykjanesbær</v>
      </c>
      <c r="E12309" t="str">
        <f>VLOOKUP(Oliusala[[#This Row],[postnumer]],Sveitarfelog[#All],5,FALSE)</f>
        <v>Suðurnes</v>
      </c>
      <c r="F12309" t="s">
        <v>21</v>
      </c>
      <c r="G12309" t="s">
        <v>50</v>
      </c>
      <c r="H12309" t="s">
        <v>58</v>
      </c>
      <c r="I12309" s="1">
        <v>203377</v>
      </c>
      <c r="J12309" s="2">
        <f>VLOOKUP(Oliusala[[#This Row],[tegund]],Tegundir!$B$2:$D$19,3,FALSE)*Oliusala[[#This Row],[magn]]/1000</f>
        <v>152.53274999999999</v>
      </c>
      <c r="K12309">
        <v>2020</v>
      </c>
      <c r="L12309" t="s">
        <v>18</v>
      </c>
      <c r="M12309" s="144" t="s">
        <v>59</v>
      </c>
    </row>
    <row r="12310" spans="1:13" x14ac:dyDescent="0.2">
      <c r="A12310" t="s">
        <v>63</v>
      </c>
      <c r="B12310" s="144" t="s">
        <v>77</v>
      </c>
      <c r="C12310">
        <v>240</v>
      </c>
      <c r="D12310" t="str">
        <f>VLOOKUP(Oliusala[[#This Row],[postnumer]],Sveitarfelog[#All],4,FALSE)</f>
        <v>Grindavíkurbær</v>
      </c>
      <c r="E12310" t="str">
        <f>VLOOKUP(Oliusala[[#This Row],[postnumer]],Sveitarfelog[#All],5,FALSE)</f>
        <v>Suðurnes</v>
      </c>
      <c r="F12310" t="s">
        <v>20</v>
      </c>
      <c r="G12310" t="s">
        <v>50</v>
      </c>
      <c r="H12310" s="1" t="s">
        <v>58</v>
      </c>
      <c r="I12310" s="1">
        <v>454808</v>
      </c>
      <c r="J12310" s="2">
        <f>VLOOKUP(Oliusala[[#This Row],[tegund]],Tegundir!$B$2:$D$19,3,FALSE)*Oliusala[[#This Row],[magn]]/1000</f>
        <v>341.10599999999999</v>
      </c>
      <c r="K12310">
        <v>2020</v>
      </c>
      <c r="L12310" t="s">
        <v>18</v>
      </c>
      <c r="M12310" s="144" t="s">
        <v>59</v>
      </c>
    </row>
    <row r="12311" spans="1:13" x14ac:dyDescent="0.2">
      <c r="A12311" t="s">
        <v>63</v>
      </c>
      <c r="B12311" s="144" t="s">
        <v>77</v>
      </c>
      <c r="C12311">
        <v>240</v>
      </c>
      <c r="D12311" t="str">
        <f>VLOOKUP(Oliusala[[#This Row],[postnumer]],Sveitarfelog[#All],4,FALSE)</f>
        <v>Grindavíkurbær</v>
      </c>
      <c r="E12311" t="str">
        <f>VLOOKUP(Oliusala[[#This Row],[postnumer]],Sveitarfelog[#All],5,FALSE)</f>
        <v>Suðurnes</v>
      </c>
      <c r="F12311" t="s">
        <v>21</v>
      </c>
      <c r="G12311" t="s">
        <v>50</v>
      </c>
      <c r="H12311" s="1" t="s">
        <v>58</v>
      </c>
      <c r="I12311" s="1">
        <v>262897</v>
      </c>
      <c r="J12311" s="2">
        <f>VLOOKUP(Oliusala[[#This Row],[tegund]],Tegundir!$B$2:$D$19,3,FALSE)*Oliusala[[#This Row],[magn]]/1000</f>
        <v>197.17275000000001</v>
      </c>
      <c r="K12311">
        <v>2020</v>
      </c>
      <c r="L12311" t="s">
        <v>18</v>
      </c>
      <c r="M12311" s="144" t="s">
        <v>59</v>
      </c>
    </row>
    <row r="12312" spans="1:13" x14ac:dyDescent="0.2">
      <c r="A12312" t="s">
        <v>63</v>
      </c>
      <c r="B12312" s="144" t="s">
        <v>78</v>
      </c>
      <c r="C12312">
        <v>245</v>
      </c>
      <c r="D12312" t="str">
        <f>VLOOKUP(Oliusala[[#This Row],[postnumer]],Sveitarfelog[#All],4,FALSE)</f>
        <v>Suðurnesjabær</v>
      </c>
      <c r="E12312" t="str">
        <f>VLOOKUP(Oliusala[[#This Row],[postnumer]],Sveitarfelog[#All],5,FALSE)</f>
        <v>Suðurnes</v>
      </c>
      <c r="F12312" t="s">
        <v>20</v>
      </c>
      <c r="G12312" t="s">
        <v>50</v>
      </c>
      <c r="H12312" s="1" t="s">
        <v>58</v>
      </c>
      <c r="I12312" s="1">
        <v>255982</v>
      </c>
      <c r="J12312" s="2">
        <f>VLOOKUP(Oliusala[[#This Row],[tegund]],Tegundir!$B$2:$D$19,3,FALSE)*Oliusala[[#This Row],[magn]]/1000</f>
        <v>191.98650000000001</v>
      </c>
      <c r="K12312">
        <v>2020</v>
      </c>
      <c r="L12312" t="s">
        <v>18</v>
      </c>
      <c r="M12312" s="144" t="s">
        <v>59</v>
      </c>
    </row>
    <row r="12313" spans="1:13" x14ac:dyDescent="0.2">
      <c r="A12313" t="s">
        <v>63</v>
      </c>
      <c r="B12313" s="144" t="s">
        <v>78</v>
      </c>
      <c r="C12313">
        <v>245</v>
      </c>
      <c r="D12313" t="str">
        <f>VLOOKUP(Oliusala[[#This Row],[postnumer]],Sveitarfelog[#All],4,FALSE)</f>
        <v>Suðurnesjabær</v>
      </c>
      <c r="E12313" t="str">
        <f>VLOOKUP(Oliusala[[#This Row],[postnumer]],Sveitarfelog[#All],5,FALSE)</f>
        <v>Suðurnes</v>
      </c>
      <c r="F12313" t="s">
        <v>21</v>
      </c>
      <c r="G12313" t="s">
        <v>50</v>
      </c>
      <c r="H12313" s="1" t="s">
        <v>58</v>
      </c>
      <c r="I12313" s="1">
        <v>44965</v>
      </c>
      <c r="J12313" s="2">
        <f>VLOOKUP(Oliusala[[#This Row],[tegund]],Tegundir!$B$2:$D$19,3,FALSE)*Oliusala[[#This Row],[magn]]/1000</f>
        <v>33.723750000000003</v>
      </c>
      <c r="K12313">
        <v>2020</v>
      </c>
      <c r="L12313" t="s">
        <v>18</v>
      </c>
      <c r="M12313" s="144" t="s">
        <v>59</v>
      </c>
    </row>
    <row r="12314" spans="1:13" x14ac:dyDescent="0.2">
      <c r="A12314" t="s">
        <v>63</v>
      </c>
      <c r="B12314" s="144" t="s">
        <v>79</v>
      </c>
      <c r="C12314">
        <v>250</v>
      </c>
      <c r="D12314" t="str">
        <f>VLOOKUP(Oliusala[[#This Row],[postnumer]],Sveitarfelog[#All],4,FALSE)</f>
        <v>Suðurnesjabær</v>
      </c>
      <c r="E12314" t="str">
        <f>VLOOKUP(Oliusala[[#This Row],[postnumer]],Sveitarfelog[#All],5,FALSE)</f>
        <v>Suðurnes</v>
      </c>
      <c r="F12314" t="s">
        <v>21</v>
      </c>
      <c r="G12314" t="s">
        <v>50</v>
      </c>
      <c r="H12314" s="1" t="s">
        <v>58</v>
      </c>
      <c r="I12314" s="1">
        <v>154708</v>
      </c>
      <c r="J12314" s="2">
        <f>VLOOKUP(Oliusala[[#This Row],[tegund]],Tegundir!$B$2:$D$19,3,FALSE)*Oliusala[[#This Row],[magn]]/1000</f>
        <v>116.03100000000001</v>
      </c>
      <c r="K12314">
        <v>2020</v>
      </c>
      <c r="L12314" t="s">
        <v>18</v>
      </c>
      <c r="M12314" s="144" t="s">
        <v>59</v>
      </c>
    </row>
    <row r="12315" spans="1:13" x14ac:dyDescent="0.2">
      <c r="A12315" t="s">
        <v>63</v>
      </c>
      <c r="B12315" s="144" t="s">
        <v>80</v>
      </c>
      <c r="C12315">
        <v>260</v>
      </c>
      <c r="D12315" t="str">
        <f>VLOOKUP(Oliusala[[#This Row],[postnumer]],Sveitarfelog[#All],4,FALSE)</f>
        <v>Reykjanesbær</v>
      </c>
      <c r="E12315" t="str">
        <f>VLOOKUP(Oliusala[[#This Row],[postnumer]],Sveitarfelog[#All],5,FALSE)</f>
        <v>Suðurnes</v>
      </c>
      <c r="F12315" t="s">
        <v>20</v>
      </c>
      <c r="G12315" t="s">
        <v>50</v>
      </c>
      <c r="H12315" t="s">
        <v>58</v>
      </c>
      <c r="I12315" s="1">
        <v>628386</v>
      </c>
      <c r="J12315" s="2">
        <f>VLOOKUP(Oliusala[[#This Row],[tegund]],Tegundir!$B$2:$D$19,3,FALSE)*Oliusala[[#This Row],[magn]]/1000</f>
        <v>471.28949999999998</v>
      </c>
      <c r="K12315">
        <v>2020</v>
      </c>
      <c r="L12315" t="s">
        <v>18</v>
      </c>
      <c r="M12315" s="144" t="s">
        <v>59</v>
      </c>
    </row>
    <row r="12316" spans="1:13" x14ac:dyDescent="0.2">
      <c r="A12316" t="s">
        <v>63</v>
      </c>
      <c r="B12316" s="144" t="s">
        <v>80</v>
      </c>
      <c r="C12316">
        <v>260</v>
      </c>
      <c r="D12316" t="str">
        <f>VLOOKUP(Oliusala[[#This Row],[postnumer]],Sveitarfelog[#All],4,FALSE)</f>
        <v>Reykjanesbær</v>
      </c>
      <c r="E12316" t="str">
        <f>VLOOKUP(Oliusala[[#This Row],[postnumer]],Sveitarfelog[#All],5,FALSE)</f>
        <v>Suðurnes</v>
      </c>
      <c r="F12316" t="s">
        <v>20</v>
      </c>
      <c r="G12316" t="s">
        <v>50</v>
      </c>
      <c r="H12316" t="s">
        <v>58</v>
      </c>
      <c r="I12316" s="1">
        <v>1294269</v>
      </c>
      <c r="J12316" s="2">
        <f>VLOOKUP(Oliusala[[#This Row],[tegund]],Tegundir!$B$2:$D$19,3,FALSE)*Oliusala[[#This Row],[magn]]/1000</f>
        <v>970.70174999999995</v>
      </c>
      <c r="K12316">
        <v>2020</v>
      </c>
      <c r="L12316" t="s">
        <v>18</v>
      </c>
      <c r="M12316" s="144" t="s">
        <v>59</v>
      </c>
    </row>
    <row r="12317" spans="1:13" x14ac:dyDescent="0.2">
      <c r="A12317" t="s">
        <v>63</v>
      </c>
      <c r="B12317" s="144" t="s">
        <v>80</v>
      </c>
      <c r="C12317">
        <v>260</v>
      </c>
      <c r="D12317" t="str">
        <f>VLOOKUP(Oliusala[[#This Row],[postnumer]],Sveitarfelog[#All],4,FALSE)</f>
        <v>Reykjanesbær</v>
      </c>
      <c r="E12317" t="str">
        <f>VLOOKUP(Oliusala[[#This Row],[postnumer]],Sveitarfelog[#All],5,FALSE)</f>
        <v>Suðurnes</v>
      </c>
      <c r="F12317" t="s">
        <v>20</v>
      </c>
      <c r="G12317" t="s">
        <v>50</v>
      </c>
      <c r="H12317" t="s">
        <v>58</v>
      </c>
      <c r="I12317" s="1">
        <v>836548</v>
      </c>
      <c r="J12317" s="2">
        <f>VLOOKUP(Oliusala[[#This Row],[tegund]],Tegundir!$B$2:$D$19,3,FALSE)*Oliusala[[#This Row],[magn]]/1000</f>
        <v>627.41099999999994</v>
      </c>
      <c r="K12317">
        <v>2020</v>
      </c>
      <c r="L12317" t="s">
        <v>18</v>
      </c>
      <c r="M12317" s="144" t="s">
        <v>59</v>
      </c>
    </row>
    <row r="12318" spans="1:13" x14ac:dyDescent="0.2">
      <c r="A12318" t="s">
        <v>57</v>
      </c>
      <c r="B12318" s="144" t="s">
        <v>81</v>
      </c>
      <c r="C12318">
        <v>270</v>
      </c>
      <c r="D12318" t="str">
        <f>VLOOKUP(Oliusala[[#This Row],[postnumer]],Sveitarfelog[#All],4,FALSE)</f>
        <v>Mosfellsbær</v>
      </c>
      <c r="E12318" t="str">
        <f>VLOOKUP(Oliusala[[#This Row],[postnumer]],Sveitarfelog[#All],5,FALSE)</f>
        <v>Höfuðborgarsvæðið</v>
      </c>
      <c r="F12318" t="s">
        <v>21</v>
      </c>
      <c r="G12318" t="s">
        <v>50</v>
      </c>
      <c r="H12318" s="1" t="s">
        <v>60</v>
      </c>
      <c r="I12318" s="1">
        <v>2400</v>
      </c>
      <c r="J12318" s="2">
        <f>VLOOKUP(Oliusala[[#This Row],[tegund]],Tegundir!$B$2:$D$19,3,FALSE)*Oliusala[[#This Row],[magn]]/1000</f>
        <v>1.8</v>
      </c>
      <c r="K12318">
        <v>2020</v>
      </c>
      <c r="L12318" t="s">
        <v>18</v>
      </c>
      <c r="M12318" s="144" t="s">
        <v>59</v>
      </c>
    </row>
    <row r="12319" spans="1:13" x14ac:dyDescent="0.2">
      <c r="A12319" t="s">
        <v>63</v>
      </c>
      <c r="B12319" s="144" t="s">
        <v>81</v>
      </c>
      <c r="C12319">
        <v>270</v>
      </c>
      <c r="D12319" t="str">
        <f>VLOOKUP(Oliusala[[#This Row],[postnumer]],Sveitarfelog[#All],4,FALSE)</f>
        <v>Mosfellsbær</v>
      </c>
      <c r="E12319" t="str">
        <f>VLOOKUP(Oliusala[[#This Row],[postnumer]],Sveitarfelog[#All],5,FALSE)</f>
        <v>Höfuðborgarsvæðið</v>
      </c>
      <c r="F12319" t="s">
        <v>46</v>
      </c>
      <c r="G12319" t="s">
        <v>50</v>
      </c>
      <c r="H12319" s="1" t="s">
        <v>58</v>
      </c>
      <c r="I12319" s="1">
        <v>27998</v>
      </c>
      <c r="J12319" s="2">
        <f>VLOOKUP(Oliusala[[#This Row],[tegund]],Tegundir!$B$2:$D$19,3,FALSE)*Oliusala[[#This Row],[magn]]/1000</f>
        <v>20.9985</v>
      </c>
      <c r="K12319">
        <v>2020</v>
      </c>
      <c r="L12319" t="s">
        <v>18</v>
      </c>
      <c r="M12319" s="144" t="s">
        <v>59</v>
      </c>
    </row>
    <row r="12320" spans="1:13" x14ac:dyDescent="0.2">
      <c r="A12320" t="s">
        <v>63</v>
      </c>
      <c r="B12320" s="144" t="s">
        <v>81</v>
      </c>
      <c r="C12320">
        <v>270</v>
      </c>
      <c r="D12320" t="str">
        <f>VLOOKUP(Oliusala[[#This Row],[postnumer]],Sveitarfelog[#All],4,FALSE)</f>
        <v>Mosfellsbær</v>
      </c>
      <c r="E12320" t="str">
        <f>VLOOKUP(Oliusala[[#This Row],[postnumer]],Sveitarfelog[#All],5,FALSE)</f>
        <v>Höfuðborgarsvæðið</v>
      </c>
      <c r="F12320" t="s">
        <v>21</v>
      </c>
      <c r="G12320" t="s">
        <v>50</v>
      </c>
      <c r="H12320" s="1" t="s">
        <v>58</v>
      </c>
      <c r="I12320" s="1">
        <v>1579570</v>
      </c>
      <c r="J12320" s="2">
        <f>VLOOKUP(Oliusala[[#This Row],[tegund]],Tegundir!$B$2:$D$19,3,FALSE)*Oliusala[[#This Row],[magn]]/1000</f>
        <v>1184.6775</v>
      </c>
      <c r="K12320">
        <v>2020</v>
      </c>
      <c r="L12320" t="s">
        <v>18</v>
      </c>
      <c r="M12320" s="144" t="s">
        <v>59</v>
      </c>
    </row>
    <row r="12321" spans="1:13" x14ac:dyDescent="0.2">
      <c r="A12321" t="s">
        <v>63</v>
      </c>
      <c r="B12321" s="144" t="s">
        <v>82</v>
      </c>
      <c r="C12321">
        <v>270</v>
      </c>
      <c r="D12321" t="str">
        <f>VLOOKUP(Oliusala[[#This Row],[postnumer]],Sveitarfelog[#All],4,FALSE)</f>
        <v>Mosfellsbær</v>
      </c>
      <c r="E12321" t="str">
        <f>VLOOKUP(Oliusala[[#This Row],[postnumer]],Sveitarfelog[#All],5,FALSE)</f>
        <v>Höfuðborgarsvæðið</v>
      </c>
      <c r="F12321" t="s">
        <v>20</v>
      </c>
      <c r="G12321" t="s">
        <v>50</v>
      </c>
      <c r="H12321" s="1" t="s">
        <v>58</v>
      </c>
      <c r="I12321" s="1">
        <v>270920</v>
      </c>
      <c r="J12321" s="2">
        <f>VLOOKUP(Oliusala[[#This Row],[tegund]],Tegundir!$B$2:$D$19,3,FALSE)*Oliusala[[#This Row],[magn]]/1000</f>
        <v>203.19</v>
      </c>
      <c r="K12321">
        <v>2020</v>
      </c>
      <c r="L12321" t="s">
        <v>18</v>
      </c>
      <c r="M12321" s="144" t="s">
        <v>59</v>
      </c>
    </row>
    <row r="12322" spans="1:13" x14ac:dyDescent="0.2">
      <c r="A12322" t="s">
        <v>63</v>
      </c>
      <c r="B12322" s="144" t="s">
        <v>81</v>
      </c>
      <c r="C12322">
        <v>270</v>
      </c>
      <c r="D12322" t="str">
        <f>VLOOKUP(Oliusala[[#This Row],[postnumer]],Sveitarfelog[#All],4,FALSE)</f>
        <v>Mosfellsbær</v>
      </c>
      <c r="E12322" t="str">
        <f>VLOOKUP(Oliusala[[#This Row],[postnumer]],Sveitarfelog[#All],5,FALSE)</f>
        <v>Höfuðborgarsvæðið</v>
      </c>
      <c r="F12322" t="s">
        <v>20</v>
      </c>
      <c r="G12322" t="s">
        <v>50</v>
      </c>
      <c r="H12322" t="s">
        <v>58</v>
      </c>
      <c r="I12322" s="1">
        <v>1932134</v>
      </c>
      <c r="J12322" s="2">
        <f>VLOOKUP(Oliusala[[#This Row],[tegund]],Tegundir!$B$2:$D$19,3,FALSE)*Oliusala[[#This Row],[magn]]/1000</f>
        <v>1449.1005</v>
      </c>
      <c r="K12322">
        <v>2020</v>
      </c>
      <c r="L12322" t="s">
        <v>18</v>
      </c>
      <c r="M12322" s="144" t="s">
        <v>59</v>
      </c>
    </row>
    <row r="12323" spans="1:13" x14ac:dyDescent="0.2">
      <c r="A12323" t="s">
        <v>63</v>
      </c>
      <c r="B12323" s="144" t="s">
        <v>84</v>
      </c>
      <c r="C12323">
        <v>300</v>
      </c>
      <c r="D12323" t="str">
        <f>VLOOKUP(Oliusala[[#This Row],[postnumer]],Sveitarfelog[#All],4,FALSE)</f>
        <v>Akraneskaupstaður,Hvalfjarðarsveit,Kjósarhreppur</v>
      </c>
      <c r="E12323" t="str">
        <f>VLOOKUP(Oliusala[[#This Row],[postnumer]],Sveitarfelog[#All],5,FALSE)</f>
        <v>Vesturland</v>
      </c>
      <c r="F12323" t="s">
        <v>20</v>
      </c>
      <c r="G12323" t="s">
        <v>50</v>
      </c>
      <c r="H12323" t="s">
        <v>58</v>
      </c>
      <c r="I12323" s="1">
        <v>324177</v>
      </c>
      <c r="J12323" s="2">
        <f>VLOOKUP(Oliusala[[#This Row],[tegund]],Tegundir!$B$2:$D$19,3,FALSE)*Oliusala[[#This Row],[magn]]/1000</f>
        <v>243.13274999999999</v>
      </c>
      <c r="K12323">
        <v>2020</v>
      </c>
      <c r="L12323" t="s">
        <v>18</v>
      </c>
      <c r="M12323" s="144" t="s">
        <v>59</v>
      </c>
    </row>
    <row r="12324" spans="1:13" x14ac:dyDescent="0.2">
      <c r="A12324" t="s">
        <v>63</v>
      </c>
      <c r="B12324" s="144" t="s">
        <v>84</v>
      </c>
      <c r="C12324">
        <v>300</v>
      </c>
      <c r="D12324" t="str">
        <f>VLOOKUP(Oliusala[[#This Row],[postnumer]],Sveitarfelog[#All],4,FALSE)</f>
        <v>Akraneskaupstaður,Hvalfjarðarsveit,Kjósarhreppur</v>
      </c>
      <c r="E12324" t="str">
        <f>VLOOKUP(Oliusala[[#This Row],[postnumer]],Sveitarfelog[#All],5,FALSE)</f>
        <v>Vesturland</v>
      </c>
      <c r="F12324" t="s">
        <v>20</v>
      </c>
      <c r="G12324" t="s">
        <v>50</v>
      </c>
      <c r="H12324" t="s">
        <v>58</v>
      </c>
      <c r="I12324" s="1">
        <v>856562</v>
      </c>
      <c r="J12324" s="2">
        <f>VLOOKUP(Oliusala[[#This Row],[tegund]],Tegundir!$B$2:$D$19,3,FALSE)*Oliusala[[#This Row],[magn]]/1000</f>
        <v>642.42150000000004</v>
      </c>
      <c r="K12324">
        <v>2020</v>
      </c>
      <c r="L12324" t="s">
        <v>18</v>
      </c>
      <c r="M12324" s="144" t="s">
        <v>59</v>
      </c>
    </row>
    <row r="12325" spans="1:13" x14ac:dyDescent="0.2">
      <c r="A12325" t="s">
        <v>63</v>
      </c>
      <c r="B12325" s="144" t="s">
        <v>84</v>
      </c>
      <c r="C12325">
        <v>300</v>
      </c>
      <c r="D12325" t="str">
        <f>VLOOKUP(Oliusala[[#This Row],[postnumer]],Sveitarfelog[#All],4,FALSE)</f>
        <v>Akraneskaupstaður,Hvalfjarðarsveit,Kjósarhreppur</v>
      </c>
      <c r="E12325" t="str">
        <f>VLOOKUP(Oliusala[[#This Row],[postnumer]],Sveitarfelog[#All],5,FALSE)</f>
        <v>Vesturland</v>
      </c>
      <c r="F12325" t="s">
        <v>20</v>
      </c>
      <c r="G12325" t="s">
        <v>50</v>
      </c>
      <c r="H12325" s="1" t="s">
        <v>58</v>
      </c>
      <c r="I12325" s="1">
        <v>73923</v>
      </c>
      <c r="J12325" s="2">
        <f>VLOOKUP(Oliusala[[#This Row],[tegund]],Tegundir!$B$2:$D$19,3,FALSE)*Oliusala[[#This Row],[magn]]/1000</f>
        <v>55.442250000000001</v>
      </c>
      <c r="K12325">
        <v>2020</v>
      </c>
      <c r="L12325" t="s">
        <v>18</v>
      </c>
      <c r="M12325" s="144" t="s">
        <v>59</v>
      </c>
    </row>
    <row r="12326" spans="1:13" x14ac:dyDescent="0.2">
      <c r="A12326" t="s">
        <v>63</v>
      </c>
      <c r="B12326" s="144" t="s">
        <v>84</v>
      </c>
      <c r="C12326">
        <v>300</v>
      </c>
      <c r="D12326" t="str">
        <f>VLOOKUP(Oliusala[[#This Row],[postnumer]],Sveitarfelog[#All],4,FALSE)</f>
        <v>Akraneskaupstaður,Hvalfjarðarsveit,Kjósarhreppur</v>
      </c>
      <c r="E12326" t="str">
        <f>VLOOKUP(Oliusala[[#This Row],[postnumer]],Sveitarfelog[#All],5,FALSE)</f>
        <v>Vesturland</v>
      </c>
      <c r="F12326" t="s">
        <v>20</v>
      </c>
      <c r="G12326" t="s">
        <v>50</v>
      </c>
      <c r="H12326" s="1" t="s">
        <v>58</v>
      </c>
      <c r="I12326" s="1">
        <v>202442</v>
      </c>
      <c r="J12326" s="2">
        <f>VLOOKUP(Oliusala[[#This Row],[tegund]],Tegundir!$B$2:$D$19,3,FALSE)*Oliusala[[#This Row],[magn]]/1000</f>
        <v>151.83150000000001</v>
      </c>
      <c r="K12326">
        <v>2020</v>
      </c>
      <c r="L12326" t="s">
        <v>18</v>
      </c>
      <c r="M12326" s="144" t="s">
        <v>59</v>
      </c>
    </row>
    <row r="12327" spans="1:13" x14ac:dyDescent="0.2">
      <c r="A12327" t="s">
        <v>63</v>
      </c>
      <c r="B12327" s="144" t="s">
        <v>85</v>
      </c>
      <c r="C12327">
        <v>300</v>
      </c>
      <c r="D12327" t="str">
        <f>VLOOKUP(Oliusala[[#This Row],[postnumer]],Sveitarfelog[#All],4,FALSE)</f>
        <v>Akraneskaupstaður,Hvalfjarðarsveit,Kjósarhreppur</v>
      </c>
      <c r="E12327" t="str">
        <f>VLOOKUP(Oliusala[[#This Row],[postnumer]],Sveitarfelog[#All],5,FALSE)</f>
        <v>Vesturland</v>
      </c>
      <c r="F12327" t="s">
        <v>20</v>
      </c>
      <c r="G12327" t="s">
        <v>50</v>
      </c>
      <c r="H12327" t="s">
        <v>58</v>
      </c>
      <c r="I12327" s="1">
        <v>30351</v>
      </c>
      <c r="J12327" s="2">
        <f>VLOOKUP(Oliusala[[#This Row],[tegund]],Tegundir!$B$2:$D$19,3,FALSE)*Oliusala[[#This Row],[magn]]/1000</f>
        <v>22.763249999999999</v>
      </c>
      <c r="K12327">
        <v>2020</v>
      </c>
      <c r="L12327" t="s">
        <v>18</v>
      </c>
      <c r="M12327" s="144" t="s">
        <v>59</v>
      </c>
    </row>
    <row r="12328" spans="1:13" x14ac:dyDescent="0.2">
      <c r="A12328" t="s">
        <v>63</v>
      </c>
      <c r="B12328" s="144" t="s">
        <v>86</v>
      </c>
      <c r="C12328">
        <v>301</v>
      </c>
      <c r="D12328" t="str">
        <f>VLOOKUP(Oliusala[[#This Row],[postnumer]],Sveitarfelog[#All],4,FALSE)</f>
        <v>Akraneskaupstaður,Hvalfjarðarsveit,Kjósarhreppur</v>
      </c>
      <c r="E12328" t="str">
        <f>VLOOKUP(Oliusala[[#This Row],[postnumer]],Sveitarfelog[#All],5,FALSE)</f>
        <v>Vesturland</v>
      </c>
      <c r="F12328" t="s">
        <v>20</v>
      </c>
      <c r="G12328" t="s">
        <v>50</v>
      </c>
      <c r="H12328" s="1" t="s">
        <v>58</v>
      </c>
      <c r="I12328" s="1">
        <v>43241</v>
      </c>
      <c r="J12328" s="2">
        <f>VLOOKUP(Oliusala[[#This Row],[tegund]],Tegundir!$B$2:$D$19,3,FALSE)*Oliusala[[#This Row],[magn]]/1000</f>
        <v>32.430750000000003</v>
      </c>
      <c r="K12328">
        <v>2020</v>
      </c>
      <c r="L12328" t="s">
        <v>18</v>
      </c>
      <c r="M12328" s="144" t="s">
        <v>59</v>
      </c>
    </row>
    <row r="12329" spans="1:13" x14ac:dyDescent="0.2">
      <c r="A12329" t="s">
        <v>63</v>
      </c>
      <c r="B12329" s="144" t="s">
        <v>84</v>
      </c>
      <c r="C12329">
        <v>300</v>
      </c>
      <c r="D12329" t="str">
        <f>VLOOKUP(Oliusala[[#This Row],[postnumer]],Sveitarfelog[#All],4,FALSE)</f>
        <v>Akraneskaupstaður,Hvalfjarðarsveit,Kjósarhreppur</v>
      </c>
      <c r="E12329" t="str">
        <f>VLOOKUP(Oliusala[[#This Row],[postnumer]],Sveitarfelog[#All],5,FALSE)</f>
        <v>Vesturland</v>
      </c>
      <c r="F12329" t="s">
        <v>21</v>
      </c>
      <c r="G12329" t="s">
        <v>50</v>
      </c>
      <c r="H12329" t="s">
        <v>58</v>
      </c>
      <c r="I12329" s="1">
        <v>482412</v>
      </c>
      <c r="J12329" s="2">
        <f>VLOOKUP(Oliusala[[#This Row],[tegund]],Tegundir!$B$2:$D$19,3,FALSE)*Oliusala[[#This Row],[magn]]/1000</f>
        <v>361.80900000000003</v>
      </c>
      <c r="K12329">
        <v>2020</v>
      </c>
      <c r="L12329" t="s">
        <v>18</v>
      </c>
      <c r="M12329" s="144" t="s">
        <v>59</v>
      </c>
    </row>
    <row r="12330" spans="1:13" x14ac:dyDescent="0.2">
      <c r="A12330" t="s">
        <v>63</v>
      </c>
      <c r="B12330" s="144" t="s">
        <v>88</v>
      </c>
      <c r="C12330">
        <v>310</v>
      </c>
      <c r="D12330" t="str">
        <f>VLOOKUP(Oliusala[[#This Row],[postnumer]],Sveitarfelog[#All],4,FALSE)</f>
        <v>Borgarbyggð,Skorradalshreppur</v>
      </c>
      <c r="E12330" t="str">
        <f>VLOOKUP(Oliusala[[#This Row],[postnumer]],Sveitarfelog[#All],5,FALSE)</f>
        <v>Vesturland</v>
      </c>
      <c r="F12330" t="s">
        <v>20</v>
      </c>
      <c r="G12330" t="s">
        <v>50</v>
      </c>
      <c r="H12330" s="1" t="s">
        <v>58</v>
      </c>
      <c r="I12330" s="1">
        <v>1913205</v>
      </c>
      <c r="J12330" s="2">
        <f>VLOOKUP(Oliusala[[#This Row],[tegund]],Tegundir!$B$2:$D$19,3,FALSE)*Oliusala[[#This Row],[magn]]/1000</f>
        <v>1434.9037499999999</v>
      </c>
      <c r="K12330">
        <v>2020</v>
      </c>
      <c r="L12330" t="s">
        <v>18</v>
      </c>
      <c r="M12330" s="144" t="s">
        <v>59</v>
      </c>
    </row>
    <row r="12331" spans="1:13" x14ac:dyDescent="0.2">
      <c r="A12331" t="s">
        <v>63</v>
      </c>
      <c r="B12331" s="144" t="s">
        <v>88</v>
      </c>
      <c r="C12331">
        <v>310</v>
      </c>
      <c r="D12331" t="str">
        <f>VLOOKUP(Oliusala[[#This Row],[postnumer]],Sveitarfelog[#All],4,FALSE)</f>
        <v>Borgarbyggð,Skorradalshreppur</v>
      </c>
      <c r="E12331" t="str">
        <f>VLOOKUP(Oliusala[[#This Row],[postnumer]],Sveitarfelog[#All],5,FALSE)</f>
        <v>Vesturland</v>
      </c>
      <c r="F12331" t="s">
        <v>21</v>
      </c>
      <c r="G12331" t="s">
        <v>50</v>
      </c>
      <c r="H12331" t="s">
        <v>58</v>
      </c>
      <c r="I12331" s="1">
        <v>777809</v>
      </c>
      <c r="J12331" s="2">
        <f>VLOOKUP(Oliusala[[#This Row],[tegund]],Tegundir!$B$2:$D$19,3,FALSE)*Oliusala[[#This Row],[magn]]/1000</f>
        <v>583.35675000000003</v>
      </c>
      <c r="K12331">
        <v>2020</v>
      </c>
      <c r="L12331" t="s">
        <v>18</v>
      </c>
      <c r="M12331" s="144" t="s">
        <v>59</v>
      </c>
    </row>
    <row r="12332" spans="1:13" x14ac:dyDescent="0.2">
      <c r="A12332" t="s">
        <v>63</v>
      </c>
      <c r="B12332" s="144" t="s">
        <v>89</v>
      </c>
      <c r="C12332">
        <v>311</v>
      </c>
      <c r="D12332" t="str">
        <f>VLOOKUP(Oliusala[[#This Row],[postnumer]],Sveitarfelog[#All],4,FALSE)</f>
        <v>Borgarbyggð,Skorradalshreppur</v>
      </c>
      <c r="E12332" t="str">
        <f>VLOOKUP(Oliusala[[#This Row],[postnumer]],Sveitarfelog[#All],5,FALSE)</f>
        <v>Vesturland</v>
      </c>
      <c r="F12332" t="s">
        <v>20</v>
      </c>
      <c r="G12332" t="s">
        <v>50</v>
      </c>
      <c r="H12332" t="s">
        <v>58</v>
      </c>
      <c r="I12332" s="1">
        <v>178067</v>
      </c>
      <c r="J12332" s="2">
        <f>VLOOKUP(Oliusala[[#This Row],[tegund]],Tegundir!$B$2:$D$19,3,FALSE)*Oliusala[[#This Row],[magn]]/1000</f>
        <v>133.55025000000001</v>
      </c>
      <c r="K12332">
        <v>2020</v>
      </c>
      <c r="L12332" t="s">
        <v>18</v>
      </c>
      <c r="M12332" s="144" t="s">
        <v>59</v>
      </c>
    </row>
    <row r="12333" spans="1:13" x14ac:dyDescent="0.2">
      <c r="A12333" t="s">
        <v>63</v>
      </c>
      <c r="B12333" s="144" t="s">
        <v>90</v>
      </c>
      <c r="C12333">
        <v>311</v>
      </c>
      <c r="D12333" t="str">
        <f>VLOOKUP(Oliusala[[#This Row],[postnumer]],Sveitarfelog[#All],4,FALSE)</f>
        <v>Borgarbyggð,Skorradalshreppur</v>
      </c>
      <c r="E12333" t="str">
        <f>VLOOKUP(Oliusala[[#This Row],[postnumer]],Sveitarfelog[#All],5,FALSE)</f>
        <v>Vesturland</v>
      </c>
      <c r="F12333" t="s">
        <v>20</v>
      </c>
      <c r="G12333" t="s">
        <v>50</v>
      </c>
      <c r="H12333" s="1" t="s">
        <v>58</v>
      </c>
      <c r="I12333" s="1">
        <v>100388</v>
      </c>
      <c r="J12333" s="2">
        <f>VLOOKUP(Oliusala[[#This Row],[tegund]],Tegundir!$B$2:$D$19,3,FALSE)*Oliusala[[#This Row],[magn]]/1000</f>
        <v>75.290999999999997</v>
      </c>
      <c r="K12333">
        <v>2020</v>
      </c>
      <c r="L12333" t="s">
        <v>18</v>
      </c>
      <c r="M12333" s="144" t="s">
        <v>59</v>
      </c>
    </row>
    <row r="12334" spans="1:13" x14ac:dyDescent="0.2">
      <c r="A12334" t="s">
        <v>63</v>
      </c>
      <c r="B12334" s="144" t="s">
        <v>91</v>
      </c>
      <c r="C12334">
        <v>311</v>
      </c>
      <c r="D12334" t="str">
        <f>VLOOKUP(Oliusala[[#This Row],[postnumer]],Sveitarfelog[#All],4,FALSE)</f>
        <v>Borgarbyggð,Skorradalshreppur</v>
      </c>
      <c r="E12334" t="str">
        <f>VLOOKUP(Oliusala[[#This Row],[postnumer]],Sveitarfelog[#All],5,FALSE)</f>
        <v>Vesturland</v>
      </c>
      <c r="F12334" t="s">
        <v>20</v>
      </c>
      <c r="G12334" t="s">
        <v>50</v>
      </c>
      <c r="H12334" s="1" t="s">
        <v>58</v>
      </c>
      <c r="I12334" s="1">
        <v>41490</v>
      </c>
      <c r="J12334" s="2">
        <f>VLOOKUP(Oliusala[[#This Row],[tegund]],Tegundir!$B$2:$D$19,3,FALSE)*Oliusala[[#This Row],[magn]]/1000</f>
        <v>31.1175</v>
      </c>
      <c r="K12334">
        <v>2020</v>
      </c>
      <c r="L12334" t="s">
        <v>18</v>
      </c>
      <c r="M12334" s="144" t="s">
        <v>59</v>
      </c>
    </row>
    <row r="12335" spans="1:13" x14ac:dyDescent="0.2">
      <c r="A12335" t="s">
        <v>63</v>
      </c>
      <c r="B12335" s="144" t="s">
        <v>92</v>
      </c>
      <c r="C12335">
        <v>311</v>
      </c>
      <c r="D12335" t="str">
        <f>VLOOKUP(Oliusala[[#This Row],[postnumer]],Sveitarfelog[#All],4,FALSE)</f>
        <v>Borgarbyggð,Skorradalshreppur</v>
      </c>
      <c r="E12335" t="str">
        <f>VLOOKUP(Oliusala[[#This Row],[postnumer]],Sveitarfelog[#All],5,FALSE)</f>
        <v>Vesturland</v>
      </c>
      <c r="F12335" t="s">
        <v>21</v>
      </c>
      <c r="G12335" t="s">
        <v>50</v>
      </c>
      <c r="H12335" s="1" t="s">
        <v>58</v>
      </c>
      <c r="I12335" s="1">
        <v>136638</v>
      </c>
      <c r="J12335" s="2">
        <f>VLOOKUP(Oliusala[[#This Row],[tegund]],Tegundir!$B$2:$D$19,3,FALSE)*Oliusala[[#This Row],[magn]]/1000</f>
        <v>102.4785</v>
      </c>
      <c r="K12335">
        <v>2020</v>
      </c>
      <c r="L12335" t="s">
        <v>18</v>
      </c>
      <c r="M12335" s="144" t="s">
        <v>59</v>
      </c>
    </row>
    <row r="12336" spans="1:13" x14ac:dyDescent="0.2">
      <c r="A12336" t="s">
        <v>63</v>
      </c>
      <c r="B12336" s="144" t="s">
        <v>93</v>
      </c>
      <c r="C12336">
        <v>311</v>
      </c>
      <c r="D12336" t="str">
        <f>VLOOKUP(Oliusala[[#This Row],[postnumer]],Sveitarfelog[#All],4,FALSE)</f>
        <v>Borgarbyggð,Skorradalshreppur</v>
      </c>
      <c r="E12336" t="str">
        <f>VLOOKUP(Oliusala[[#This Row],[postnumer]],Sveitarfelog[#All],5,FALSE)</f>
        <v>Vesturland</v>
      </c>
      <c r="F12336" t="s">
        <v>21</v>
      </c>
      <c r="G12336" t="s">
        <v>50</v>
      </c>
      <c r="H12336" s="1" t="s">
        <v>58</v>
      </c>
      <c r="I12336" s="1">
        <v>132904</v>
      </c>
      <c r="J12336" s="2">
        <f>VLOOKUP(Oliusala[[#This Row],[tegund]],Tegundir!$B$2:$D$19,3,FALSE)*Oliusala[[#This Row],[magn]]/1000</f>
        <v>99.677999999999997</v>
      </c>
      <c r="K12336">
        <v>2020</v>
      </c>
      <c r="L12336" t="s">
        <v>18</v>
      </c>
      <c r="M12336" s="144" t="s">
        <v>59</v>
      </c>
    </row>
    <row r="12337" spans="1:13" x14ac:dyDescent="0.2">
      <c r="A12337" t="s">
        <v>63</v>
      </c>
      <c r="B12337" s="144" t="s">
        <v>76</v>
      </c>
      <c r="C12337">
        <v>340</v>
      </c>
      <c r="D12337" t="str">
        <f>VLOOKUP(Oliusala[[#This Row],[postnumer]],Sveitarfelog[#All],4,FALSE)</f>
        <v>Eyja- og Miklaholtshreppur,Sveitarfélagið Stykkishólmur</v>
      </c>
      <c r="E12337" t="str">
        <f>VLOOKUP(Oliusala[[#This Row],[postnumer]],Sveitarfelog[#All],5,FALSE)</f>
        <v>Vesturland</v>
      </c>
      <c r="F12337" t="s">
        <v>20</v>
      </c>
      <c r="G12337" t="s">
        <v>50</v>
      </c>
      <c r="H12337" s="1" t="s">
        <v>58</v>
      </c>
      <c r="I12337" s="1">
        <v>503832</v>
      </c>
      <c r="J12337" s="2">
        <f>VLOOKUP(Oliusala[[#This Row],[tegund]],Tegundir!$B$2:$D$19,3,FALSE)*Oliusala[[#This Row],[magn]]/1000</f>
        <v>377.87400000000002</v>
      </c>
      <c r="K12337">
        <v>2020</v>
      </c>
      <c r="L12337" t="s">
        <v>18</v>
      </c>
      <c r="M12337" s="144" t="s">
        <v>59</v>
      </c>
    </row>
    <row r="12338" spans="1:13" x14ac:dyDescent="0.2">
      <c r="A12338" t="s">
        <v>63</v>
      </c>
      <c r="B12338" s="144" t="s">
        <v>87</v>
      </c>
      <c r="C12338">
        <v>350</v>
      </c>
      <c r="D12338" t="str">
        <f>VLOOKUP(Oliusala[[#This Row],[postnumer]],Sveitarfelog[#All],4,FALSE)</f>
        <v>Grundarfjarðarbær</v>
      </c>
      <c r="E12338" t="str">
        <f>VLOOKUP(Oliusala[[#This Row],[postnumer]],Sveitarfelog[#All],5,FALSE)</f>
        <v>Vesturland</v>
      </c>
      <c r="F12338" t="s">
        <v>21</v>
      </c>
      <c r="G12338" t="s">
        <v>50</v>
      </c>
      <c r="H12338" t="s">
        <v>58</v>
      </c>
      <c r="I12338" s="1">
        <v>143249</v>
      </c>
      <c r="J12338" s="2">
        <f>VLOOKUP(Oliusala[[#This Row],[tegund]],Tegundir!$B$2:$D$19,3,FALSE)*Oliusala[[#This Row],[magn]]/1000</f>
        <v>107.43675</v>
      </c>
      <c r="K12338">
        <v>2020</v>
      </c>
      <c r="L12338" t="s">
        <v>18</v>
      </c>
      <c r="M12338" s="144" t="s">
        <v>59</v>
      </c>
    </row>
    <row r="12339" spans="1:13" x14ac:dyDescent="0.2">
      <c r="A12339" t="s">
        <v>63</v>
      </c>
      <c r="B12339" s="144" t="s">
        <v>87</v>
      </c>
      <c r="C12339">
        <v>350</v>
      </c>
      <c r="D12339" t="str">
        <f>VLOOKUP(Oliusala[[#This Row],[postnumer]],Sveitarfelog[#All],4,FALSE)</f>
        <v>Grundarfjarðarbær</v>
      </c>
      <c r="E12339" t="str">
        <f>VLOOKUP(Oliusala[[#This Row],[postnumer]],Sveitarfelog[#All],5,FALSE)</f>
        <v>Vesturland</v>
      </c>
      <c r="F12339" t="s">
        <v>20</v>
      </c>
      <c r="G12339" t="s">
        <v>50</v>
      </c>
      <c r="H12339" s="1" t="s">
        <v>58</v>
      </c>
      <c r="I12339" s="1">
        <v>142241</v>
      </c>
      <c r="J12339" s="2">
        <f>VLOOKUP(Oliusala[[#This Row],[tegund]],Tegundir!$B$2:$D$19,3,FALSE)*Oliusala[[#This Row],[magn]]/1000</f>
        <v>106.68075</v>
      </c>
      <c r="K12339">
        <v>2020</v>
      </c>
      <c r="L12339" t="s">
        <v>18</v>
      </c>
      <c r="M12339" s="144" t="s">
        <v>59</v>
      </c>
    </row>
    <row r="12340" spans="1:13" x14ac:dyDescent="0.2">
      <c r="A12340" t="s">
        <v>63</v>
      </c>
      <c r="B12340" s="144" t="s">
        <v>98</v>
      </c>
      <c r="C12340">
        <v>355</v>
      </c>
      <c r="D12340" t="str">
        <f>VLOOKUP(Oliusala[[#This Row],[postnumer]],Sveitarfelog[#All],4,FALSE)</f>
        <v>Snæfellsbær</v>
      </c>
      <c r="E12340" t="str">
        <f>VLOOKUP(Oliusala[[#This Row],[postnumer]],Sveitarfelog[#All],5,FALSE)</f>
        <v>Vesturland</v>
      </c>
      <c r="F12340" t="s">
        <v>20</v>
      </c>
      <c r="G12340" t="s">
        <v>50</v>
      </c>
      <c r="H12340" s="1" t="s">
        <v>58</v>
      </c>
      <c r="I12340" s="1">
        <v>43543</v>
      </c>
      <c r="J12340" s="2">
        <f>VLOOKUP(Oliusala[[#This Row],[tegund]],Tegundir!$B$2:$D$19,3,FALSE)*Oliusala[[#This Row],[magn]]/1000</f>
        <v>32.657249999999998</v>
      </c>
      <c r="K12340">
        <v>2020</v>
      </c>
      <c r="L12340" t="s">
        <v>18</v>
      </c>
      <c r="M12340" s="144" t="s">
        <v>59</v>
      </c>
    </row>
    <row r="12341" spans="1:13" x14ac:dyDescent="0.2">
      <c r="A12341" t="s">
        <v>63</v>
      </c>
      <c r="B12341" s="144" t="s">
        <v>67</v>
      </c>
      <c r="C12341">
        <v>355</v>
      </c>
      <c r="D12341" t="str">
        <f>VLOOKUP(Oliusala[[#This Row],[postnumer]],Sveitarfelog[#All],4,FALSE)</f>
        <v>Snæfellsbær</v>
      </c>
      <c r="E12341" t="str">
        <f>VLOOKUP(Oliusala[[#This Row],[postnumer]],Sveitarfelog[#All],5,FALSE)</f>
        <v>Vesturland</v>
      </c>
      <c r="F12341" t="s">
        <v>20</v>
      </c>
      <c r="G12341" t="s">
        <v>50</v>
      </c>
      <c r="H12341" t="s">
        <v>58</v>
      </c>
      <c r="I12341" s="1">
        <v>213506</v>
      </c>
      <c r="J12341" s="2">
        <f>VLOOKUP(Oliusala[[#This Row],[tegund]],Tegundir!$B$2:$D$19,3,FALSE)*Oliusala[[#This Row],[magn]]/1000</f>
        <v>160.12950000000001</v>
      </c>
      <c r="K12341">
        <v>2020</v>
      </c>
      <c r="L12341" t="s">
        <v>18</v>
      </c>
      <c r="M12341" s="144" t="s">
        <v>59</v>
      </c>
    </row>
    <row r="12342" spans="1:13" x14ac:dyDescent="0.2">
      <c r="A12342" t="s">
        <v>63</v>
      </c>
      <c r="B12342" s="144" t="s">
        <v>67</v>
      </c>
      <c r="C12342">
        <v>355</v>
      </c>
      <c r="D12342" t="str">
        <f>VLOOKUP(Oliusala[[#This Row],[postnumer]],Sveitarfelog[#All],4,FALSE)</f>
        <v>Snæfellsbær</v>
      </c>
      <c r="E12342" t="str">
        <f>VLOOKUP(Oliusala[[#This Row],[postnumer]],Sveitarfelog[#All],5,FALSE)</f>
        <v>Vesturland</v>
      </c>
      <c r="F12342" t="s">
        <v>21</v>
      </c>
      <c r="G12342" t="s">
        <v>50</v>
      </c>
      <c r="H12342" t="s">
        <v>58</v>
      </c>
      <c r="I12342" s="1">
        <v>165334</v>
      </c>
      <c r="J12342" s="2">
        <f>VLOOKUP(Oliusala[[#This Row],[tegund]],Tegundir!$B$2:$D$19,3,FALSE)*Oliusala[[#This Row],[magn]]/1000</f>
        <v>124.0005</v>
      </c>
      <c r="K12342">
        <v>2020</v>
      </c>
      <c r="L12342" t="s">
        <v>18</v>
      </c>
      <c r="M12342" s="144" t="s">
        <v>59</v>
      </c>
    </row>
    <row r="12343" spans="1:13" x14ac:dyDescent="0.2">
      <c r="A12343" t="s">
        <v>57</v>
      </c>
      <c r="B12343" s="144" t="s">
        <v>99</v>
      </c>
      <c r="C12343">
        <v>360</v>
      </c>
      <c r="D12343" t="str">
        <f>VLOOKUP(Oliusala[[#This Row],[postnumer]],Sveitarfelog[#All],4,FALSE)</f>
        <v>Snæfellsbær</v>
      </c>
      <c r="E12343" t="str">
        <f>VLOOKUP(Oliusala[[#This Row],[postnumer]],Sveitarfelog[#All],5,FALSE)</f>
        <v>Vesturland</v>
      </c>
      <c r="F12343" t="s">
        <v>20</v>
      </c>
      <c r="G12343" t="s">
        <v>50</v>
      </c>
      <c r="H12343" s="1" t="s">
        <v>60</v>
      </c>
      <c r="I12343" s="1">
        <v>5009</v>
      </c>
      <c r="J12343" s="2">
        <f>VLOOKUP(Oliusala[[#This Row],[tegund]],Tegundir!$B$2:$D$19,3,FALSE)*Oliusala[[#This Row],[magn]]/1000</f>
        <v>3.7567499999999998</v>
      </c>
      <c r="K12343">
        <v>2020</v>
      </c>
      <c r="L12343" t="s">
        <v>18</v>
      </c>
      <c r="M12343" s="144" t="s">
        <v>59</v>
      </c>
    </row>
    <row r="12344" spans="1:13" x14ac:dyDescent="0.2">
      <c r="A12344" t="s">
        <v>63</v>
      </c>
      <c r="B12344" s="144" t="s">
        <v>99</v>
      </c>
      <c r="C12344">
        <v>360</v>
      </c>
      <c r="D12344" t="str">
        <f>VLOOKUP(Oliusala[[#This Row],[postnumer]],Sveitarfelog[#All],4,FALSE)</f>
        <v>Snæfellsbær</v>
      </c>
      <c r="E12344" t="str">
        <f>VLOOKUP(Oliusala[[#This Row],[postnumer]],Sveitarfelog[#All],5,FALSE)</f>
        <v>Vesturland</v>
      </c>
      <c r="F12344" t="s">
        <v>21</v>
      </c>
      <c r="G12344" t="s">
        <v>50</v>
      </c>
      <c r="H12344" t="s">
        <v>58</v>
      </c>
      <c r="I12344" s="1">
        <v>110293</v>
      </c>
      <c r="J12344" s="2">
        <f>VLOOKUP(Oliusala[[#This Row],[tegund]],Tegundir!$B$2:$D$19,3,FALSE)*Oliusala[[#This Row],[magn]]/1000</f>
        <v>82.719750000000005</v>
      </c>
      <c r="K12344">
        <v>2020</v>
      </c>
      <c r="L12344" t="s">
        <v>18</v>
      </c>
      <c r="M12344" s="144" t="s">
        <v>59</v>
      </c>
    </row>
    <row r="12345" spans="1:13" x14ac:dyDescent="0.2">
      <c r="A12345" t="s">
        <v>63</v>
      </c>
      <c r="B12345" s="144" t="s">
        <v>101</v>
      </c>
      <c r="C12345">
        <v>370</v>
      </c>
      <c r="D12345" t="str">
        <f>VLOOKUP(Oliusala[[#This Row],[postnumer]],Sveitarfelog[#All],4,FALSE)</f>
        <v>Dalabyggð</v>
      </c>
      <c r="E12345" t="str">
        <f>VLOOKUP(Oliusala[[#This Row],[postnumer]],Sveitarfelog[#All],5,FALSE)</f>
        <v>Vesturland</v>
      </c>
      <c r="F12345" t="s">
        <v>21</v>
      </c>
      <c r="G12345" t="s">
        <v>50</v>
      </c>
      <c r="H12345" s="1" t="s">
        <v>58</v>
      </c>
      <c r="I12345" s="1">
        <v>349985</v>
      </c>
      <c r="J12345" s="2">
        <f>VLOOKUP(Oliusala[[#This Row],[tegund]],Tegundir!$B$2:$D$19,3,FALSE)*Oliusala[[#This Row],[magn]]/1000</f>
        <v>262.48874999999998</v>
      </c>
      <c r="K12345">
        <v>2020</v>
      </c>
      <c r="L12345" t="s">
        <v>18</v>
      </c>
      <c r="M12345" s="144" t="s">
        <v>59</v>
      </c>
    </row>
    <row r="12346" spans="1:13" x14ac:dyDescent="0.2">
      <c r="A12346" t="s">
        <v>63</v>
      </c>
      <c r="B12346" s="144" t="s">
        <v>104</v>
      </c>
      <c r="C12346">
        <v>380</v>
      </c>
      <c r="D12346" t="str">
        <f>VLOOKUP(Oliusala[[#This Row],[postnumer]],Sveitarfelog[#All],4,FALSE)</f>
        <v>Reykhólahreppur</v>
      </c>
      <c r="E12346" t="str">
        <f>VLOOKUP(Oliusala[[#This Row],[postnumer]],Sveitarfelog[#All],5,FALSE)</f>
        <v>Vestfirðir</v>
      </c>
      <c r="F12346" t="s">
        <v>21</v>
      </c>
      <c r="G12346" t="s">
        <v>50</v>
      </c>
      <c r="H12346" s="1" t="s">
        <v>58</v>
      </c>
      <c r="I12346" s="1">
        <v>77855</v>
      </c>
      <c r="J12346" s="2">
        <f>VLOOKUP(Oliusala[[#This Row],[tegund]],Tegundir!$B$2:$D$19,3,FALSE)*Oliusala[[#This Row],[magn]]/1000</f>
        <v>58.391249999999999</v>
      </c>
      <c r="K12346">
        <v>2020</v>
      </c>
      <c r="L12346" t="s">
        <v>18</v>
      </c>
      <c r="M12346" s="144" t="s">
        <v>59</v>
      </c>
    </row>
    <row r="12347" spans="1:13" x14ac:dyDescent="0.2">
      <c r="A12347" t="s">
        <v>63</v>
      </c>
      <c r="B12347" s="144" t="s">
        <v>105</v>
      </c>
      <c r="C12347">
        <v>380</v>
      </c>
      <c r="D12347" t="str">
        <f>VLOOKUP(Oliusala[[#This Row],[postnumer]],Sveitarfelog[#All],4,FALSE)</f>
        <v>Reykhólahreppur</v>
      </c>
      <c r="E12347" t="str">
        <f>VLOOKUP(Oliusala[[#This Row],[postnumer]],Sveitarfelog[#All],5,FALSE)</f>
        <v>Vestfirðir</v>
      </c>
      <c r="F12347" t="s">
        <v>21</v>
      </c>
      <c r="G12347" t="s">
        <v>50</v>
      </c>
      <c r="H12347" s="1" t="s">
        <v>58</v>
      </c>
      <c r="I12347" s="1">
        <v>65345</v>
      </c>
      <c r="J12347" s="2">
        <f>VLOOKUP(Oliusala[[#This Row],[tegund]],Tegundir!$B$2:$D$19,3,FALSE)*Oliusala[[#This Row],[magn]]/1000</f>
        <v>49.008749999999999</v>
      </c>
      <c r="K12347">
        <v>2020</v>
      </c>
      <c r="L12347" t="s">
        <v>18</v>
      </c>
      <c r="M12347" s="144" t="s">
        <v>59</v>
      </c>
    </row>
    <row r="12348" spans="1:13" x14ac:dyDescent="0.2">
      <c r="A12348" t="s">
        <v>63</v>
      </c>
      <c r="B12348" s="144" t="s">
        <v>83</v>
      </c>
      <c r="C12348">
        <v>400</v>
      </c>
      <c r="D12348" t="str">
        <f>VLOOKUP(Oliusala[[#This Row],[postnumer]],Sveitarfelog[#All],4,FALSE)</f>
        <v>Ísafjarðarbær</v>
      </c>
      <c r="E12348" t="str">
        <f>VLOOKUP(Oliusala[[#This Row],[postnumer]],Sveitarfelog[#All],5,FALSE)</f>
        <v>Vestfirðir</v>
      </c>
      <c r="F12348" t="s">
        <v>20</v>
      </c>
      <c r="G12348" t="s">
        <v>50</v>
      </c>
      <c r="H12348" s="1" t="s">
        <v>58</v>
      </c>
      <c r="I12348" s="1">
        <v>239699</v>
      </c>
      <c r="J12348" s="2">
        <f>VLOOKUP(Oliusala[[#This Row],[tegund]],Tegundir!$B$2:$D$19,3,FALSE)*Oliusala[[#This Row],[magn]]/1000</f>
        <v>179.77424999999999</v>
      </c>
      <c r="K12348">
        <v>2020</v>
      </c>
      <c r="L12348" t="s">
        <v>18</v>
      </c>
      <c r="M12348" s="144" t="s">
        <v>59</v>
      </c>
    </row>
    <row r="12349" spans="1:13" x14ac:dyDescent="0.2">
      <c r="A12349" t="s">
        <v>63</v>
      </c>
      <c r="B12349" s="144" t="s">
        <v>83</v>
      </c>
      <c r="C12349">
        <v>400</v>
      </c>
      <c r="D12349" t="str">
        <f>VLOOKUP(Oliusala[[#This Row],[postnumer]],Sveitarfelog[#All],4,FALSE)</f>
        <v>Ísafjarðarbær</v>
      </c>
      <c r="E12349" t="str">
        <f>VLOOKUP(Oliusala[[#This Row],[postnumer]],Sveitarfelog[#All],5,FALSE)</f>
        <v>Vestfirðir</v>
      </c>
      <c r="F12349" t="s">
        <v>21</v>
      </c>
      <c r="G12349" t="s">
        <v>50</v>
      </c>
      <c r="H12349" s="1" t="s">
        <v>58</v>
      </c>
      <c r="I12349" s="1">
        <v>537602</v>
      </c>
      <c r="J12349" s="2">
        <f>VLOOKUP(Oliusala[[#This Row],[tegund]],Tegundir!$B$2:$D$19,3,FALSE)*Oliusala[[#This Row],[magn]]/1000</f>
        <v>403.20150000000001</v>
      </c>
      <c r="K12349">
        <v>2020</v>
      </c>
      <c r="L12349" t="s">
        <v>18</v>
      </c>
      <c r="M12349" s="144" t="s">
        <v>59</v>
      </c>
    </row>
    <row r="12350" spans="1:13" x14ac:dyDescent="0.2">
      <c r="A12350" t="s">
        <v>63</v>
      </c>
      <c r="B12350" s="144" t="s">
        <v>83</v>
      </c>
      <c r="C12350">
        <v>400</v>
      </c>
      <c r="D12350" t="str">
        <f>VLOOKUP(Oliusala[[#This Row],[postnumer]],Sveitarfelog[#All],4,FALSE)</f>
        <v>Ísafjarðarbær</v>
      </c>
      <c r="E12350" t="str">
        <f>VLOOKUP(Oliusala[[#This Row],[postnumer]],Sveitarfelog[#All],5,FALSE)</f>
        <v>Vestfirðir</v>
      </c>
      <c r="F12350" t="s">
        <v>20</v>
      </c>
      <c r="G12350" t="s">
        <v>50</v>
      </c>
      <c r="H12350" t="s">
        <v>58</v>
      </c>
      <c r="I12350" s="1">
        <v>468539</v>
      </c>
      <c r="J12350" s="2">
        <f>VLOOKUP(Oliusala[[#This Row],[tegund]],Tegundir!$B$2:$D$19,3,FALSE)*Oliusala[[#This Row],[magn]]/1000</f>
        <v>351.40424999999999</v>
      </c>
      <c r="K12350">
        <v>2020</v>
      </c>
      <c r="L12350" t="s">
        <v>18</v>
      </c>
      <c r="M12350" s="144" t="s">
        <v>59</v>
      </c>
    </row>
    <row r="12351" spans="1:13" x14ac:dyDescent="0.2">
      <c r="A12351" t="s">
        <v>63</v>
      </c>
      <c r="B12351" s="144" t="s">
        <v>107</v>
      </c>
      <c r="C12351">
        <v>415</v>
      </c>
      <c r="D12351" t="str">
        <f>VLOOKUP(Oliusala[[#This Row],[postnumer]],Sveitarfelog[#All],4,FALSE)</f>
        <v>Bolungarvíkurkaupstaður</v>
      </c>
      <c r="E12351" t="str">
        <f>VLOOKUP(Oliusala[[#This Row],[postnumer]],Sveitarfelog[#All],5,FALSE)</f>
        <v>Vestfirðir</v>
      </c>
      <c r="F12351" t="s">
        <v>20</v>
      </c>
      <c r="G12351" t="s">
        <v>50</v>
      </c>
      <c r="H12351" s="1" t="s">
        <v>58</v>
      </c>
      <c r="I12351" s="1">
        <v>186185</v>
      </c>
      <c r="J12351" s="2">
        <f>VLOOKUP(Oliusala[[#This Row],[tegund]],Tegundir!$B$2:$D$19,3,FALSE)*Oliusala[[#This Row],[magn]]/1000</f>
        <v>139.63874999999999</v>
      </c>
      <c r="K12351">
        <v>2020</v>
      </c>
      <c r="L12351" t="s">
        <v>18</v>
      </c>
      <c r="M12351" s="144" t="s">
        <v>59</v>
      </c>
    </row>
    <row r="12352" spans="1:13" x14ac:dyDescent="0.2">
      <c r="A12352" t="s">
        <v>57</v>
      </c>
      <c r="B12352" s="144" t="s">
        <v>109</v>
      </c>
      <c r="C12352">
        <v>420</v>
      </c>
      <c r="D12352" t="str">
        <f>VLOOKUP(Oliusala[[#This Row],[postnumer]],Sveitarfelog[#All],4,FALSE)</f>
        <v>Súðavíkurhreppur</v>
      </c>
      <c r="E12352" t="str">
        <f>VLOOKUP(Oliusala[[#This Row],[postnumer]],Sveitarfelog[#All],5,FALSE)</f>
        <v>Vestfirðir</v>
      </c>
      <c r="F12352" t="s">
        <v>21</v>
      </c>
      <c r="G12352" t="s">
        <v>50</v>
      </c>
      <c r="H12352" s="1" t="s">
        <v>60</v>
      </c>
      <c r="I12352" s="1">
        <v>500</v>
      </c>
      <c r="J12352" s="2">
        <f>VLOOKUP(Oliusala[[#This Row],[tegund]],Tegundir!$B$2:$D$19,3,FALSE)*Oliusala[[#This Row],[magn]]/1000</f>
        <v>0.375</v>
      </c>
      <c r="K12352">
        <v>2020</v>
      </c>
      <c r="L12352" t="s">
        <v>18</v>
      </c>
      <c r="M12352" s="144" t="s">
        <v>59</v>
      </c>
    </row>
    <row r="12353" spans="1:13" x14ac:dyDescent="0.2">
      <c r="A12353" t="s">
        <v>63</v>
      </c>
      <c r="B12353" s="144" t="s">
        <v>109</v>
      </c>
      <c r="C12353">
        <v>420</v>
      </c>
      <c r="D12353" t="str">
        <f>VLOOKUP(Oliusala[[#This Row],[postnumer]],Sveitarfelog[#All],4,FALSE)</f>
        <v>Súðavíkurhreppur</v>
      </c>
      <c r="E12353" t="str">
        <f>VLOOKUP(Oliusala[[#This Row],[postnumer]],Sveitarfelog[#All],5,FALSE)</f>
        <v>Vestfirðir</v>
      </c>
      <c r="F12353" t="s">
        <v>21</v>
      </c>
      <c r="G12353" t="s">
        <v>50</v>
      </c>
      <c r="H12353" s="1" t="s">
        <v>58</v>
      </c>
      <c r="I12353" s="1">
        <v>31810</v>
      </c>
      <c r="J12353" s="2">
        <f>VLOOKUP(Oliusala[[#This Row],[tegund]],Tegundir!$B$2:$D$19,3,FALSE)*Oliusala[[#This Row],[magn]]/1000</f>
        <v>23.857500000000002</v>
      </c>
      <c r="K12353">
        <v>2020</v>
      </c>
      <c r="L12353" t="s">
        <v>18</v>
      </c>
      <c r="M12353" s="144" t="s">
        <v>59</v>
      </c>
    </row>
    <row r="12354" spans="1:13" x14ac:dyDescent="0.2">
      <c r="A12354" t="s">
        <v>63</v>
      </c>
      <c r="B12354" s="144" t="s">
        <v>110</v>
      </c>
      <c r="C12354">
        <v>420</v>
      </c>
      <c r="D12354" t="str">
        <f>VLOOKUP(Oliusala[[#This Row],[postnumer]],Sveitarfelog[#All],4,FALSE)</f>
        <v>Súðavíkurhreppur</v>
      </c>
      <c r="E12354" t="str">
        <f>VLOOKUP(Oliusala[[#This Row],[postnumer]],Sveitarfelog[#All],5,FALSE)</f>
        <v>Vestfirðir</v>
      </c>
      <c r="F12354" t="s">
        <v>20</v>
      </c>
      <c r="G12354" t="s">
        <v>50</v>
      </c>
      <c r="H12354" s="1" t="s">
        <v>58</v>
      </c>
      <c r="I12354" s="1">
        <v>81729</v>
      </c>
      <c r="J12354" s="2">
        <f>VLOOKUP(Oliusala[[#This Row],[tegund]],Tegundir!$B$2:$D$19,3,FALSE)*Oliusala[[#This Row],[magn]]/1000</f>
        <v>61.296750000000003</v>
      </c>
      <c r="K12354">
        <v>2020</v>
      </c>
      <c r="L12354" t="s">
        <v>18</v>
      </c>
      <c r="M12354" s="144" t="s">
        <v>59</v>
      </c>
    </row>
    <row r="12355" spans="1:13" x14ac:dyDescent="0.2">
      <c r="A12355" t="s">
        <v>63</v>
      </c>
      <c r="B12355" s="144" t="s">
        <v>112</v>
      </c>
      <c r="C12355">
        <v>425</v>
      </c>
      <c r="D12355" t="str">
        <f>VLOOKUP(Oliusala[[#This Row],[postnumer]],Sveitarfelog[#All],4,FALSE)</f>
        <v>Ísafjarðarbær</v>
      </c>
      <c r="E12355" t="str">
        <f>VLOOKUP(Oliusala[[#This Row],[postnumer]],Sveitarfelog[#All],5,FALSE)</f>
        <v>Vestfirðir</v>
      </c>
      <c r="F12355" t="s">
        <v>21</v>
      </c>
      <c r="G12355" t="s">
        <v>50</v>
      </c>
      <c r="H12355" t="s">
        <v>58</v>
      </c>
      <c r="I12355" s="1">
        <v>42992</v>
      </c>
      <c r="J12355" s="2">
        <f>VLOOKUP(Oliusala[[#This Row],[tegund]],Tegundir!$B$2:$D$19,3,FALSE)*Oliusala[[#This Row],[magn]]/1000</f>
        <v>32.244</v>
      </c>
      <c r="K12355">
        <v>2020</v>
      </c>
      <c r="L12355" t="s">
        <v>18</v>
      </c>
      <c r="M12355" s="144" t="s">
        <v>59</v>
      </c>
    </row>
    <row r="12356" spans="1:13" x14ac:dyDescent="0.2">
      <c r="A12356" t="s">
        <v>63</v>
      </c>
      <c r="B12356" s="144" t="s">
        <v>73</v>
      </c>
      <c r="C12356">
        <v>450</v>
      </c>
      <c r="D12356" t="str">
        <f>VLOOKUP(Oliusala[[#This Row],[postnumer]],Sveitarfelog[#All],4,FALSE)</f>
        <v>Vesturbyggð</v>
      </c>
      <c r="E12356" t="str">
        <f>VLOOKUP(Oliusala[[#This Row],[postnumer]],Sveitarfelog[#All],5,FALSE)</f>
        <v>Vestfirðir</v>
      </c>
      <c r="F12356" t="s">
        <v>21</v>
      </c>
      <c r="G12356" t="s">
        <v>50</v>
      </c>
      <c r="H12356" s="1" t="s">
        <v>58</v>
      </c>
      <c r="I12356" s="1">
        <v>416136</v>
      </c>
      <c r="J12356" s="2">
        <f>VLOOKUP(Oliusala[[#This Row],[tegund]],Tegundir!$B$2:$D$19,3,FALSE)*Oliusala[[#This Row],[magn]]/1000</f>
        <v>312.10199999999998</v>
      </c>
      <c r="K12356">
        <v>2020</v>
      </c>
      <c r="L12356" t="s">
        <v>18</v>
      </c>
      <c r="M12356" s="144" t="s">
        <v>59</v>
      </c>
    </row>
    <row r="12357" spans="1:13" x14ac:dyDescent="0.2">
      <c r="A12357" t="s">
        <v>63</v>
      </c>
      <c r="B12357" s="144" t="s">
        <v>116</v>
      </c>
      <c r="C12357">
        <v>460</v>
      </c>
      <c r="D12357" t="str">
        <f>VLOOKUP(Oliusala[[#This Row],[postnumer]],Sveitarfelog[#All],4,FALSE)</f>
        <v>Vesturbyggð</v>
      </c>
      <c r="E12357" t="str">
        <f>VLOOKUP(Oliusala[[#This Row],[postnumer]],Sveitarfelog[#All],5,FALSE)</f>
        <v>Vestfirðir</v>
      </c>
      <c r="F12357" t="s">
        <v>21</v>
      </c>
      <c r="G12357" t="s">
        <v>50</v>
      </c>
      <c r="H12357" s="1" t="s">
        <v>58</v>
      </c>
      <c r="I12357" s="1">
        <v>101799</v>
      </c>
      <c r="J12357" s="2">
        <f>VLOOKUP(Oliusala[[#This Row],[tegund]],Tegundir!$B$2:$D$19,3,FALSE)*Oliusala[[#This Row],[magn]]/1000</f>
        <v>76.349249999999998</v>
      </c>
      <c r="K12357">
        <v>2020</v>
      </c>
      <c r="L12357" t="s">
        <v>18</v>
      </c>
      <c r="M12357" s="144" t="s">
        <v>59</v>
      </c>
    </row>
    <row r="12358" spans="1:13" x14ac:dyDescent="0.2">
      <c r="A12358" t="s">
        <v>63</v>
      </c>
      <c r="B12358" s="144" t="s">
        <v>117</v>
      </c>
      <c r="C12358">
        <v>465</v>
      </c>
      <c r="D12358" t="str">
        <f>VLOOKUP(Oliusala[[#This Row],[postnumer]],Sveitarfelog[#All],4,FALSE)</f>
        <v>Vesturbyggð</v>
      </c>
      <c r="E12358" t="str">
        <f>VLOOKUP(Oliusala[[#This Row],[postnumer]],Sveitarfelog[#All],5,FALSE)</f>
        <v>Vestfirðir</v>
      </c>
      <c r="F12358" t="s">
        <v>20</v>
      </c>
      <c r="G12358" t="s">
        <v>50</v>
      </c>
      <c r="H12358" s="1" t="s">
        <v>58</v>
      </c>
      <c r="I12358" s="1">
        <v>92386</v>
      </c>
      <c r="J12358" s="2">
        <f>VLOOKUP(Oliusala[[#This Row],[tegund]],Tegundir!$B$2:$D$19,3,FALSE)*Oliusala[[#This Row],[magn]]/1000</f>
        <v>69.289500000000004</v>
      </c>
      <c r="K12358">
        <v>2020</v>
      </c>
      <c r="L12358" t="s">
        <v>18</v>
      </c>
      <c r="M12358" s="144" t="s">
        <v>59</v>
      </c>
    </row>
    <row r="12359" spans="1:13" x14ac:dyDescent="0.2">
      <c r="A12359" t="s">
        <v>63</v>
      </c>
      <c r="B12359" s="144" t="s">
        <v>119</v>
      </c>
      <c r="C12359">
        <v>470</v>
      </c>
      <c r="D12359" t="str">
        <f>VLOOKUP(Oliusala[[#This Row],[postnumer]],Sveitarfelog[#All],4,FALSE)</f>
        <v>Ísafjarðarbær</v>
      </c>
      <c r="E12359" t="str">
        <f>VLOOKUP(Oliusala[[#This Row],[postnumer]],Sveitarfelog[#All],5,FALSE)</f>
        <v>Vestfirðir</v>
      </c>
      <c r="F12359" t="s">
        <v>21</v>
      </c>
      <c r="G12359" t="s">
        <v>50</v>
      </c>
      <c r="H12359" t="s">
        <v>58</v>
      </c>
      <c r="I12359" s="1">
        <v>107619</v>
      </c>
      <c r="J12359" s="2">
        <f>VLOOKUP(Oliusala[[#This Row],[tegund]],Tegundir!$B$2:$D$19,3,FALSE)*Oliusala[[#This Row],[magn]]/1000</f>
        <v>80.714250000000007</v>
      </c>
      <c r="K12359">
        <v>2020</v>
      </c>
      <c r="L12359" t="s">
        <v>18</v>
      </c>
      <c r="M12359" s="144" t="s">
        <v>59</v>
      </c>
    </row>
    <row r="12360" spans="1:13" x14ac:dyDescent="0.2">
      <c r="A12360" t="s">
        <v>63</v>
      </c>
      <c r="B12360" s="144" t="s">
        <v>120</v>
      </c>
      <c r="C12360">
        <v>500</v>
      </c>
      <c r="D12360" t="str">
        <f>VLOOKUP(Oliusala[[#This Row],[postnumer]],Sveitarfelog[#All],4,FALSE)</f>
        <v>Húnaþing vestra</v>
      </c>
      <c r="E12360" t="str">
        <f>VLOOKUP(Oliusala[[#This Row],[postnumer]],Sveitarfelog[#All],5,FALSE)</f>
        <v>Norðurland vestra</v>
      </c>
      <c r="F12360" t="s">
        <v>21</v>
      </c>
      <c r="G12360" t="s">
        <v>50</v>
      </c>
      <c r="H12360" s="1" t="s">
        <v>58</v>
      </c>
      <c r="I12360" s="1">
        <v>390790</v>
      </c>
      <c r="J12360" s="2">
        <f>VLOOKUP(Oliusala[[#This Row],[tegund]],Tegundir!$B$2:$D$19,3,FALSE)*Oliusala[[#This Row],[magn]]/1000</f>
        <v>293.09249999999997</v>
      </c>
      <c r="K12360">
        <v>2020</v>
      </c>
      <c r="L12360" t="s">
        <v>18</v>
      </c>
      <c r="M12360" s="144" t="s">
        <v>59</v>
      </c>
    </row>
    <row r="12361" spans="1:13" x14ac:dyDescent="0.2">
      <c r="A12361" t="s">
        <v>63</v>
      </c>
      <c r="B12361" s="144" t="s">
        <v>123</v>
      </c>
      <c r="C12361">
        <v>510</v>
      </c>
      <c r="D12361" t="str">
        <f>VLOOKUP(Oliusala[[#This Row],[postnumer]],Sveitarfelog[#All],4,FALSE)</f>
        <v>Árneshreppur,Kaldrananeshreppur,Strandabyggð</v>
      </c>
      <c r="E12361" t="str">
        <f>VLOOKUP(Oliusala[[#This Row],[postnumer]],Sveitarfelog[#All],5,FALSE)</f>
        <v>Vestfirðir</v>
      </c>
      <c r="F12361" t="s">
        <v>20</v>
      </c>
      <c r="G12361" t="s">
        <v>50</v>
      </c>
      <c r="H12361" t="s">
        <v>58</v>
      </c>
      <c r="I12361" s="1">
        <v>186330</v>
      </c>
      <c r="J12361" s="2">
        <f>VLOOKUP(Oliusala[[#This Row],[tegund]],Tegundir!$B$2:$D$19,3,FALSE)*Oliusala[[#This Row],[magn]]/1000</f>
        <v>139.7475</v>
      </c>
      <c r="K12361">
        <v>2020</v>
      </c>
      <c r="L12361" t="s">
        <v>18</v>
      </c>
      <c r="M12361" s="144" t="s">
        <v>59</v>
      </c>
    </row>
    <row r="12362" spans="1:13" x14ac:dyDescent="0.2">
      <c r="A12362" t="s">
        <v>63</v>
      </c>
      <c r="B12362" s="144" t="s">
        <v>123</v>
      </c>
      <c r="C12362">
        <v>510</v>
      </c>
      <c r="D12362" t="str">
        <f>VLOOKUP(Oliusala[[#This Row],[postnumer]],Sveitarfelog[#All],4,FALSE)</f>
        <v>Árneshreppur,Kaldrananeshreppur,Strandabyggð</v>
      </c>
      <c r="E12362" t="str">
        <f>VLOOKUP(Oliusala[[#This Row],[postnumer]],Sveitarfelog[#All],5,FALSE)</f>
        <v>Vestfirðir</v>
      </c>
      <c r="F12362" t="s">
        <v>21</v>
      </c>
      <c r="G12362" t="s">
        <v>50</v>
      </c>
      <c r="H12362" s="1" t="s">
        <v>58</v>
      </c>
      <c r="I12362" s="1">
        <v>197604</v>
      </c>
      <c r="J12362" s="2">
        <f>VLOOKUP(Oliusala[[#This Row],[tegund]],Tegundir!$B$2:$D$19,3,FALSE)*Oliusala[[#This Row],[magn]]/1000</f>
        <v>148.203</v>
      </c>
      <c r="K12362">
        <v>2020</v>
      </c>
      <c r="L12362" t="s">
        <v>18</v>
      </c>
      <c r="M12362" s="144" t="s">
        <v>59</v>
      </c>
    </row>
    <row r="12363" spans="1:13" x14ac:dyDescent="0.2">
      <c r="A12363" t="s">
        <v>63</v>
      </c>
      <c r="B12363" s="144" t="s">
        <v>124</v>
      </c>
      <c r="C12363">
        <v>510</v>
      </c>
      <c r="D12363" t="str">
        <f>VLOOKUP(Oliusala[[#This Row],[postnumer]],Sveitarfelog[#All],4,FALSE)</f>
        <v>Árneshreppur,Kaldrananeshreppur,Strandabyggð</v>
      </c>
      <c r="E12363" t="str">
        <f>VLOOKUP(Oliusala[[#This Row],[postnumer]],Sveitarfelog[#All],5,FALSE)</f>
        <v>Vestfirðir</v>
      </c>
      <c r="F12363" t="s">
        <v>21</v>
      </c>
      <c r="G12363" t="s">
        <v>50</v>
      </c>
      <c r="H12363" s="1" t="s">
        <v>58</v>
      </c>
      <c r="I12363" s="1">
        <v>22272</v>
      </c>
      <c r="J12363" s="2">
        <f>VLOOKUP(Oliusala[[#This Row],[tegund]],Tegundir!$B$2:$D$19,3,FALSE)*Oliusala[[#This Row],[magn]]/1000</f>
        <v>16.704000000000001</v>
      </c>
      <c r="K12363">
        <v>2020</v>
      </c>
      <c r="L12363" t="s">
        <v>18</v>
      </c>
      <c r="M12363" s="144" t="s">
        <v>59</v>
      </c>
    </row>
    <row r="12364" spans="1:13" x14ac:dyDescent="0.2">
      <c r="A12364" t="s">
        <v>63</v>
      </c>
      <c r="B12364" s="144" t="s">
        <v>125</v>
      </c>
      <c r="C12364">
        <v>520</v>
      </c>
      <c r="D12364" t="str">
        <f>VLOOKUP(Oliusala[[#This Row],[postnumer]],Sveitarfelog[#All],4,FALSE)</f>
        <v>Árneshreppur,Kaldrananeshreppur,Strandabyggð</v>
      </c>
      <c r="E12364" t="str">
        <f>VLOOKUP(Oliusala[[#This Row],[postnumer]],Sveitarfelog[#All],5,FALSE)</f>
        <v>Vestfirðir</v>
      </c>
      <c r="F12364" t="s">
        <v>21</v>
      </c>
      <c r="G12364" t="s">
        <v>50</v>
      </c>
      <c r="H12364" s="1" t="s">
        <v>58</v>
      </c>
      <c r="I12364" s="1">
        <v>29517</v>
      </c>
      <c r="J12364" s="2">
        <f>VLOOKUP(Oliusala[[#This Row],[tegund]],Tegundir!$B$2:$D$19,3,FALSE)*Oliusala[[#This Row],[magn]]/1000</f>
        <v>22.13775</v>
      </c>
      <c r="K12364">
        <v>2020</v>
      </c>
      <c r="L12364" t="s">
        <v>18</v>
      </c>
      <c r="M12364" s="144" t="s">
        <v>59</v>
      </c>
    </row>
    <row r="12365" spans="1:13" x14ac:dyDescent="0.2">
      <c r="A12365" t="s">
        <v>63</v>
      </c>
      <c r="B12365" s="144" t="s">
        <v>102</v>
      </c>
      <c r="C12365">
        <v>530</v>
      </c>
      <c r="D12365" t="str">
        <f>VLOOKUP(Oliusala[[#This Row],[postnumer]],Sveitarfelog[#All],4,FALSE)</f>
        <v>Húnaþing vestra</v>
      </c>
      <c r="E12365" t="str">
        <f>VLOOKUP(Oliusala[[#This Row],[postnumer]],Sveitarfelog[#All],5,FALSE)</f>
        <v>Norðurland vestra</v>
      </c>
      <c r="F12365" t="s">
        <v>20</v>
      </c>
      <c r="G12365" t="s">
        <v>50</v>
      </c>
      <c r="H12365" s="1" t="s">
        <v>58</v>
      </c>
      <c r="I12365" s="1">
        <v>290115</v>
      </c>
      <c r="J12365" s="2">
        <f>VLOOKUP(Oliusala[[#This Row],[tegund]],Tegundir!$B$2:$D$19,3,FALSE)*Oliusala[[#This Row],[magn]]/1000</f>
        <v>217.58625000000001</v>
      </c>
      <c r="K12365">
        <v>2020</v>
      </c>
      <c r="L12365" t="s">
        <v>18</v>
      </c>
      <c r="M12365" s="144" t="s">
        <v>59</v>
      </c>
    </row>
    <row r="12366" spans="1:13" x14ac:dyDescent="0.2">
      <c r="A12366" t="s">
        <v>63</v>
      </c>
      <c r="B12366" s="144" t="s">
        <v>126</v>
      </c>
      <c r="C12366">
        <v>530</v>
      </c>
      <c r="D12366" t="str">
        <f>VLOOKUP(Oliusala[[#This Row],[postnumer]],Sveitarfelog[#All],4,FALSE)</f>
        <v>Húnaþing vestra</v>
      </c>
      <c r="E12366" t="str">
        <f>VLOOKUP(Oliusala[[#This Row],[postnumer]],Sveitarfelog[#All],5,FALSE)</f>
        <v>Norðurland vestra</v>
      </c>
      <c r="F12366" t="s">
        <v>20</v>
      </c>
      <c r="G12366" t="s">
        <v>50</v>
      </c>
      <c r="H12366" t="s">
        <v>58</v>
      </c>
      <c r="I12366" s="1">
        <v>41562</v>
      </c>
      <c r="J12366" s="2">
        <f>VLOOKUP(Oliusala[[#This Row],[tegund]],Tegundir!$B$2:$D$19,3,FALSE)*Oliusala[[#This Row],[magn]]/1000</f>
        <v>31.171500000000002</v>
      </c>
      <c r="K12366">
        <v>2020</v>
      </c>
      <c r="L12366" t="s">
        <v>18</v>
      </c>
      <c r="M12366" s="144" t="s">
        <v>59</v>
      </c>
    </row>
    <row r="12367" spans="1:13" x14ac:dyDescent="0.2">
      <c r="A12367" t="s">
        <v>63</v>
      </c>
      <c r="B12367" s="144" t="s">
        <v>127</v>
      </c>
      <c r="C12367">
        <v>531</v>
      </c>
      <c r="D12367" t="str">
        <f>VLOOKUP(Oliusala[[#This Row],[postnumer]],Sveitarfelog[#All],4,FALSE)</f>
        <v>Húnaþing vestra</v>
      </c>
      <c r="E12367" t="str">
        <f>VLOOKUP(Oliusala[[#This Row],[postnumer]],Sveitarfelog[#All],5,FALSE)</f>
        <v>Norðurland vestra</v>
      </c>
      <c r="F12367" t="s">
        <v>21</v>
      </c>
      <c r="G12367" t="s">
        <v>50</v>
      </c>
      <c r="H12367" t="s">
        <v>58</v>
      </c>
      <c r="I12367" s="1">
        <v>85617</v>
      </c>
      <c r="J12367" s="2">
        <f>VLOOKUP(Oliusala[[#This Row],[tegund]],Tegundir!$B$2:$D$19,3,FALSE)*Oliusala[[#This Row],[magn]]/1000</f>
        <v>64.21275</v>
      </c>
      <c r="K12367">
        <v>2020</v>
      </c>
      <c r="L12367" t="s">
        <v>18</v>
      </c>
      <c r="M12367" s="144" t="s">
        <v>59</v>
      </c>
    </row>
    <row r="12368" spans="1:13" x14ac:dyDescent="0.2">
      <c r="A12368" t="s">
        <v>63</v>
      </c>
      <c r="B12368" s="144" t="s">
        <v>128</v>
      </c>
      <c r="C12368">
        <v>540</v>
      </c>
      <c r="D12368" t="str">
        <f>VLOOKUP(Oliusala[[#This Row],[postnumer]],Sveitarfelog[#All],4,FALSE)</f>
        <v>Húnabyggð</v>
      </c>
      <c r="E12368" t="str">
        <f>VLOOKUP(Oliusala[[#This Row],[postnumer]],Sveitarfelog[#All],5,FALSE)</f>
        <v>Norðurland vestra</v>
      </c>
      <c r="F12368" t="s">
        <v>20</v>
      </c>
      <c r="G12368" t="s">
        <v>50</v>
      </c>
      <c r="H12368" s="1" t="s">
        <v>58</v>
      </c>
      <c r="I12368" s="1">
        <v>317514</v>
      </c>
      <c r="J12368" s="2">
        <f>VLOOKUP(Oliusala[[#This Row],[tegund]],Tegundir!$B$2:$D$19,3,FALSE)*Oliusala[[#This Row],[magn]]/1000</f>
        <v>238.13550000000001</v>
      </c>
      <c r="K12368">
        <v>2020</v>
      </c>
      <c r="L12368" t="s">
        <v>18</v>
      </c>
      <c r="M12368" s="144" t="s">
        <v>59</v>
      </c>
    </row>
    <row r="12369" spans="1:13" x14ac:dyDescent="0.2">
      <c r="A12369" t="s">
        <v>63</v>
      </c>
      <c r="B12369" s="144" t="s">
        <v>128</v>
      </c>
      <c r="C12369">
        <v>540</v>
      </c>
      <c r="D12369" t="str">
        <f>VLOOKUP(Oliusala[[#This Row],[postnumer]],Sveitarfelog[#All],4,FALSE)</f>
        <v>Húnabyggð</v>
      </c>
      <c r="E12369" t="str">
        <f>VLOOKUP(Oliusala[[#This Row],[postnumer]],Sveitarfelog[#All],5,FALSE)</f>
        <v>Norðurland vestra</v>
      </c>
      <c r="F12369" t="s">
        <v>21</v>
      </c>
      <c r="G12369" t="s">
        <v>50</v>
      </c>
      <c r="H12369" t="s">
        <v>58</v>
      </c>
      <c r="I12369" s="1">
        <v>591873</v>
      </c>
      <c r="J12369" s="2">
        <f>VLOOKUP(Oliusala[[#This Row],[tegund]],Tegundir!$B$2:$D$19,3,FALSE)*Oliusala[[#This Row],[magn]]/1000</f>
        <v>443.90474999999998</v>
      </c>
      <c r="K12369">
        <v>2020</v>
      </c>
      <c r="L12369" t="s">
        <v>18</v>
      </c>
      <c r="M12369" s="144" t="s">
        <v>59</v>
      </c>
    </row>
    <row r="12370" spans="1:13" x14ac:dyDescent="0.2">
      <c r="A12370" t="s">
        <v>63</v>
      </c>
      <c r="B12370" s="144" t="s">
        <v>129</v>
      </c>
      <c r="C12370">
        <v>545</v>
      </c>
      <c r="D12370" t="str">
        <f>VLOOKUP(Oliusala[[#This Row],[postnumer]],Sveitarfelog[#All],4,FALSE)</f>
        <v>Sveitarfélagið Skagaströnd</v>
      </c>
      <c r="E12370" t="str">
        <f>VLOOKUP(Oliusala[[#This Row],[postnumer]],Sveitarfelog[#All],5,FALSE)</f>
        <v>Norðurland vestra</v>
      </c>
      <c r="F12370" t="s">
        <v>20</v>
      </c>
      <c r="G12370" t="s">
        <v>50</v>
      </c>
      <c r="H12370" t="s">
        <v>58</v>
      </c>
      <c r="I12370" s="1">
        <v>133423</v>
      </c>
      <c r="J12370" s="2">
        <f>VLOOKUP(Oliusala[[#This Row],[tegund]],Tegundir!$B$2:$D$19,3,FALSE)*Oliusala[[#This Row],[magn]]/1000</f>
        <v>100.06725</v>
      </c>
      <c r="K12370">
        <v>2020</v>
      </c>
      <c r="L12370" t="s">
        <v>18</v>
      </c>
      <c r="M12370" s="144" t="s">
        <v>59</v>
      </c>
    </row>
    <row r="12371" spans="1:13" x14ac:dyDescent="0.2">
      <c r="A12371" t="s">
        <v>63</v>
      </c>
      <c r="B12371" s="144" t="s">
        <v>122</v>
      </c>
      <c r="C12371">
        <v>550</v>
      </c>
      <c r="D12371" t="str">
        <f>VLOOKUP(Oliusala[[#This Row],[postnumer]],Sveitarfelog[#All],4,FALSE)</f>
        <v>Skagafjörður</v>
      </c>
      <c r="E12371" t="str">
        <f>VLOOKUP(Oliusala[[#This Row],[postnumer]],Sveitarfelog[#All],5,FALSE)</f>
        <v>Norðurland vestra</v>
      </c>
      <c r="F12371" t="s">
        <v>20</v>
      </c>
      <c r="G12371" t="s">
        <v>50</v>
      </c>
      <c r="H12371" t="s">
        <v>58</v>
      </c>
      <c r="I12371" s="1">
        <v>668133</v>
      </c>
      <c r="J12371" s="2">
        <f>VLOOKUP(Oliusala[[#This Row],[tegund]],Tegundir!$B$2:$D$19,3,FALSE)*Oliusala[[#This Row],[magn]]/1000</f>
        <v>501.09974999999997</v>
      </c>
      <c r="K12371">
        <v>2020</v>
      </c>
      <c r="L12371" t="s">
        <v>18</v>
      </c>
      <c r="M12371" s="144" t="s">
        <v>59</v>
      </c>
    </row>
    <row r="12372" spans="1:13" x14ac:dyDescent="0.2">
      <c r="A12372" t="s">
        <v>63</v>
      </c>
      <c r="B12372" s="144" t="s">
        <v>122</v>
      </c>
      <c r="C12372">
        <v>550</v>
      </c>
      <c r="D12372" t="str">
        <f>VLOOKUP(Oliusala[[#This Row],[postnumer]],Sveitarfelog[#All],4,FALSE)</f>
        <v>Skagafjörður</v>
      </c>
      <c r="E12372" t="str">
        <f>VLOOKUP(Oliusala[[#This Row],[postnumer]],Sveitarfelog[#All],5,FALSE)</f>
        <v>Norðurland vestra</v>
      </c>
      <c r="F12372" t="s">
        <v>21</v>
      </c>
      <c r="G12372" t="s">
        <v>50</v>
      </c>
      <c r="H12372" t="s">
        <v>58</v>
      </c>
      <c r="I12372" s="1">
        <v>499845</v>
      </c>
      <c r="J12372" s="2">
        <f>VLOOKUP(Oliusala[[#This Row],[tegund]],Tegundir!$B$2:$D$19,3,FALSE)*Oliusala[[#This Row],[magn]]/1000</f>
        <v>374.88375000000002</v>
      </c>
      <c r="K12372">
        <v>2020</v>
      </c>
      <c r="L12372" t="s">
        <v>18</v>
      </c>
      <c r="M12372" s="144" t="s">
        <v>59</v>
      </c>
    </row>
    <row r="12373" spans="1:13" x14ac:dyDescent="0.2">
      <c r="A12373" t="s">
        <v>63</v>
      </c>
      <c r="B12373" s="144" t="s">
        <v>131</v>
      </c>
      <c r="C12373">
        <v>560</v>
      </c>
      <c r="D12373" t="str">
        <f>VLOOKUP(Oliusala[[#This Row],[postnumer]],Sveitarfelog[#All],4,FALSE)</f>
        <v>Skagafjörður</v>
      </c>
      <c r="E12373" t="str">
        <f>VLOOKUP(Oliusala[[#This Row],[postnumer]],Sveitarfelog[#All],5,FALSE)</f>
        <v>Norðurland vestra</v>
      </c>
      <c r="F12373" t="s">
        <v>20</v>
      </c>
      <c r="G12373" t="s">
        <v>50</v>
      </c>
      <c r="H12373" s="1" t="s">
        <v>58</v>
      </c>
      <c r="I12373" s="1">
        <v>462478</v>
      </c>
      <c r="J12373" s="2">
        <f>VLOOKUP(Oliusala[[#This Row],[tegund]],Tegundir!$B$2:$D$19,3,FALSE)*Oliusala[[#This Row],[magn]]/1000</f>
        <v>346.85849999999999</v>
      </c>
      <c r="K12373">
        <v>2020</v>
      </c>
      <c r="L12373" t="s">
        <v>18</v>
      </c>
      <c r="M12373" s="144" t="s">
        <v>59</v>
      </c>
    </row>
    <row r="12374" spans="1:13" x14ac:dyDescent="0.2">
      <c r="A12374" t="s">
        <v>63</v>
      </c>
      <c r="B12374" s="144" t="s">
        <v>132</v>
      </c>
      <c r="C12374">
        <v>565</v>
      </c>
      <c r="D12374" t="str">
        <f>VLOOKUP(Oliusala[[#This Row],[postnumer]],Sveitarfelog[#All],4,FALSE)</f>
        <v>Skagafjörður</v>
      </c>
      <c r="E12374" t="str">
        <f>VLOOKUP(Oliusala[[#This Row],[postnumer]],Sveitarfelog[#All],5,FALSE)</f>
        <v>Norðurland vestra</v>
      </c>
      <c r="F12374" t="s">
        <v>21</v>
      </c>
      <c r="G12374" t="s">
        <v>50</v>
      </c>
      <c r="H12374" s="1" t="s">
        <v>58</v>
      </c>
      <c r="I12374" s="1">
        <v>104026</v>
      </c>
      <c r="J12374" s="2">
        <f>VLOOKUP(Oliusala[[#This Row],[tegund]],Tegundir!$B$2:$D$19,3,FALSE)*Oliusala[[#This Row],[magn]]/1000</f>
        <v>78.019499999999994</v>
      </c>
      <c r="K12374">
        <v>2020</v>
      </c>
      <c r="L12374" t="s">
        <v>18</v>
      </c>
      <c r="M12374" s="144" t="s">
        <v>59</v>
      </c>
    </row>
    <row r="12375" spans="1:13" x14ac:dyDescent="0.2">
      <c r="A12375" t="s">
        <v>68</v>
      </c>
      <c r="B12375" s="144" t="s">
        <v>68</v>
      </c>
      <c r="C12375">
        <v>600</v>
      </c>
      <c r="D12375" t="str">
        <f>VLOOKUP(Oliusala[[#This Row],[postnumer]],Sveitarfelog[#All],4,FALSE)</f>
        <v>Akureyrarbær,Eyjafjarðarsveit,Hörgársveit,Svalbarðsstrandarhreppur,Grýtubakkahreppur</v>
      </c>
      <c r="E12375" t="str">
        <f>VLOOKUP(Oliusala[[#This Row],[postnumer]],Sveitarfelog[#All],5,FALSE)</f>
        <v>Norðurland eystra</v>
      </c>
      <c r="F12375" t="s">
        <v>21</v>
      </c>
      <c r="G12375" t="s">
        <v>50</v>
      </c>
      <c r="H12375" t="s">
        <v>58</v>
      </c>
      <c r="I12375" s="1">
        <v>3914</v>
      </c>
      <c r="J12375" s="2">
        <f>VLOOKUP(Oliusala[[#This Row],[tegund]],Tegundir!$B$2:$D$19,3,FALSE)*Oliusala[[#This Row],[magn]]/1000</f>
        <v>2.9355000000000002</v>
      </c>
      <c r="K12375">
        <v>2020</v>
      </c>
      <c r="L12375" t="s">
        <v>18</v>
      </c>
      <c r="M12375" s="144" t="s">
        <v>59</v>
      </c>
    </row>
    <row r="12376" spans="1:13" x14ac:dyDescent="0.2">
      <c r="A12376" t="s">
        <v>63</v>
      </c>
      <c r="B12376" s="144" t="s">
        <v>68</v>
      </c>
      <c r="C12376">
        <v>600</v>
      </c>
      <c r="D12376" t="str">
        <f>VLOOKUP(Oliusala[[#This Row],[postnumer]],Sveitarfelog[#All],4,FALSE)</f>
        <v>Akureyrarbær,Eyjafjarðarsveit,Hörgársveit,Svalbarðsstrandarhreppur,Grýtubakkahreppur</v>
      </c>
      <c r="E12376" t="str">
        <f>VLOOKUP(Oliusala[[#This Row],[postnumer]],Sveitarfelog[#All],5,FALSE)</f>
        <v>Norðurland eystra</v>
      </c>
      <c r="F12376" t="s">
        <v>20</v>
      </c>
      <c r="G12376" t="s">
        <v>50</v>
      </c>
      <c r="H12376" s="1" t="s">
        <v>58</v>
      </c>
      <c r="I12376" s="1">
        <v>603248</v>
      </c>
      <c r="J12376" s="2">
        <f>VLOOKUP(Oliusala[[#This Row],[tegund]],Tegundir!$B$2:$D$19,3,FALSE)*Oliusala[[#This Row],[magn]]/1000</f>
        <v>452.43599999999998</v>
      </c>
      <c r="K12376">
        <v>2020</v>
      </c>
      <c r="L12376" t="s">
        <v>18</v>
      </c>
      <c r="M12376" s="144" t="s">
        <v>59</v>
      </c>
    </row>
    <row r="12377" spans="1:13" x14ac:dyDescent="0.2">
      <c r="A12377" t="s">
        <v>63</v>
      </c>
      <c r="B12377" s="144" t="s">
        <v>68</v>
      </c>
      <c r="C12377">
        <v>600</v>
      </c>
      <c r="D12377" t="str">
        <f>VLOOKUP(Oliusala[[#This Row],[postnumer]],Sveitarfelog[#All],4,FALSE)</f>
        <v>Akureyrarbær,Eyjafjarðarsveit,Hörgársveit,Svalbarðsstrandarhreppur,Grýtubakkahreppur</v>
      </c>
      <c r="E12377" t="str">
        <f>VLOOKUP(Oliusala[[#This Row],[postnumer]],Sveitarfelog[#All],5,FALSE)</f>
        <v>Norðurland eystra</v>
      </c>
      <c r="F12377" t="s">
        <v>20</v>
      </c>
      <c r="G12377" t="s">
        <v>50</v>
      </c>
      <c r="H12377" s="1" t="s">
        <v>58</v>
      </c>
      <c r="I12377" s="1">
        <v>2632769</v>
      </c>
      <c r="J12377" s="2">
        <f>VLOOKUP(Oliusala[[#This Row],[tegund]],Tegundir!$B$2:$D$19,3,FALSE)*Oliusala[[#This Row],[magn]]/1000</f>
        <v>1974.5767499999999</v>
      </c>
      <c r="K12377">
        <v>2020</v>
      </c>
      <c r="L12377" t="s">
        <v>18</v>
      </c>
      <c r="M12377" s="144" t="s">
        <v>59</v>
      </c>
    </row>
    <row r="12378" spans="1:13" x14ac:dyDescent="0.2">
      <c r="A12378" t="s">
        <v>63</v>
      </c>
      <c r="B12378" s="144" t="s">
        <v>68</v>
      </c>
      <c r="C12378">
        <v>600</v>
      </c>
      <c r="D12378" t="str">
        <f>VLOOKUP(Oliusala[[#This Row],[postnumer]],Sveitarfelog[#All],4,FALSE)</f>
        <v>Akureyrarbær,Eyjafjarðarsveit,Hörgársveit,Svalbarðsstrandarhreppur,Grýtubakkahreppur</v>
      </c>
      <c r="E12378" t="str">
        <f>VLOOKUP(Oliusala[[#This Row],[postnumer]],Sveitarfelog[#All],5,FALSE)</f>
        <v>Norðurland eystra</v>
      </c>
      <c r="F12378" t="s">
        <v>46</v>
      </c>
      <c r="G12378" t="s">
        <v>50</v>
      </c>
      <c r="H12378" s="1" t="s">
        <v>58</v>
      </c>
      <c r="I12378" s="1">
        <v>4943</v>
      </c>
      <c r="J12378" s="2">
        <f>VLOOKUP(Oliusala[[#This Row],[tegund]],Tegundir!$B$2:$D$19,3,FALSE)*Oliusala[[#This Row],[magn]]/1000</f>
        <v>3.7072500000000002</v>
      </c>
      <c r="K12378">
        <v>2020</v>
      </c>
      <c r="L12378" t="s">
        <v>18</v>
      </c>
      <c r="M12378" s="144" t="s">
        <v>59</v>
      </c>
    </row>
    <row r="12379" spans="1:13" x14ac:dyDescent="0.2">
      <c r="A12379" t="s">
        <v>63</v>
      </c>
      <c r="B12379" s="144" t="s">
        <v>68</v>
      </c>
      <c r="C12379">
        <v>600</v>
      </c>
      <c r="D12379" t="str">
        <f>VLOOKUP(Oliusala[[#This Row],[postnumer]],Sveitarfelog[#All],4,FALSE)</f>
        <v>Akureyrarbær,Eyjafjarðarsveit,Hörgársveit,Svalbarðsstrandarhreppur,Grýtubakkahreppur</v>
      </c>
      <c r="E12379" t="str">
        <f>VLOOKUP(Oliusala[[#This Row],[postnumer]],Sveitarfelog[#All],5,FALSE)</f>
        <v>Norðurland eystra</v>
      </c>
      <c r="F12379" t="s">
        <v>21</v>
      </c>
      <c r="G12379" t="s">
        <v>50</v>
      </c>
      <c r="H12379" t="s">
        <v>58</v>
      </c>
      <c r="I12379" s="1">
        <v>2016326</v>
      </c>
      <c r="J12379" s="2">
        <f>VLOOKUP(Oliusala[[#This Row],[tegund]],Tegundir!$B$2:$D$19,3,FALSE)*Oliusala[[#This Row],[magn]]/1000</f>
        <v>1512.2445</v>
      </c>
      <c r="K12379">
        <v>2020</v>
      </c>
      <c r="L12379" t="s">
        <v>18</v>
      </c>
      <c r="M12379" s="144" t="s">
        <v>59</v>
      </c>
    </row>
    <row r="12380" spans="1:13" x14ac:dyDescent="0.2">
      <c r="A12380" t="s">
        <v>63</v>
      </c>
      <c r="B12380" s="144" t="s">
        <v>68</v>
      </c>
      <c r="C12380">
        <v>600</v>
      </c>
      <c r="D12380" t="str">
        <f>VLOOKUP(Oliusala[[#This Row],[postnumer]],Sveitarfelog[#All],4,FALSE)</f>
        <v>Akureyrarbær,Eyjafjarðarsveit,Hörgársveit,Svalbarðsstrandarhreppur,Grýtubakkahreppur</v>
      </c>
      <c r="E12380" t="str">
        <f>VLOOKUP(Oliusala[[#This Row],[postnumer]],Sveitarfelog[#All],5,FALSE)</f>
        <v>Norðurland eystra</v>
      </c>
      <c r="F12380" t="s">
        <v>20</v>
      </c>
      <c r="G12380" t="s">
        <v>50</v>
      </c>
      <c r="H12380" s="1" t="s">
        <v>58</v>
      </c>
      <c r="I12380" s="1">
        <v>136944</v>
      </c>
      <c r="J12380" s="2">
        <f>VLOOKUP(Oliusala[[#This Row],[tegund]],Tegundir!$B$2:$D$19,3,FALSE)*Oliusala[[#This Row],[magn]]/1000</f>
        <v>102.708</v>
      </c>
      <c r="K12380">
        <v>2020</v>
      </c>
      <c r="L12380" t="s">
        <v>18</v>
      </c>
      <c r="M12380" s="144" t="s">
        <v>59</v>
      </c>
    </row>
    <row r="12381" spans="1:13" x14ac:dyDescent="0.2">
      <c r="A12381" t="s">
        <v>63</v>
      </c>
      <c r="B12381" s="144" t="s">
        <v>68</v>
      </c>
      <c r="C12381">
        <v>600</v>
      </c>
      <c r="D12381" t="str">
        <f>VLOOKUP(Oliusala[[#This Row],[postnumer]],Sveitarfelog[#All],4,FALSE)</f>
        <v>Akureyrarbær,Eyjafjarðarsveit,Hörgársveit,Svalbarðsstrandarhreppur,Grýtubakkahreppur</v>
      </c>
      <c r="E12381" t="str">
        <f>VLOOKUP(Oliusala[[#This Row],[postnumer]],Sveitarfelog[#All],5,FALSE)</f>
        <v>Norðurland eystra</v>
      </c>
      <c r="F12381" t="s">
        <v>20</v>
      </c>
      <c r="G12381" t="s">
        <v>50</v>
      </c>
      <c r="H12381" s="1" t="s">
        <v>58</v>
      </c>
      <c r="I12381" s="1">
        <v>865981</v>
      </c>
      <c r="J12381" s="2">
        <f>VLOOKUP(Oliusala[[#This Row],[tegund]],Tegundir!$B$2:$D$19,3,FALSE)*Oliusala[[#This Row],[magn]]/1000</f>
        <v>649.48575000000005</v>
      </c>
      <c r="K12381">
        <v>2020</v>
      </c>
      <c r="L12381" t="s">
        <v>18</v>
      </c>
      <c r="M12381" s="144" t="s">
        <v>59</v>
      </c>
    </row>
    <row r="12382" spans="1:13" x14ac:dyDescent="0.2">
      <c r="A12382" t="s">
        <v>63</v>
      </c>
      <c r="B12382" s="144" t="s">
        <v>68</v>
      </c>
      <c r="C12382">
        <v>600</v>
      </c>
      <c r="D12382" t="str">
        <f>VLOOKUP(Oliusala[[#This Row],[postnumer]],Sveitarfelog[#All],4,FALSE)</f>
        <v>Akureyrarbær,Eyjafjarðarsveit,Hörgársveit,Svalbarðsstrandarhreppur,Grýtubakkahreppur</v>
      </c>
      <c r="E12382" t="str">
        <f>VLOOKUP(Oliusala[[#This Row],[postnumer]],Sveitarfelog[#All],5,FALSE)</f>
        <v>Norðurland eystra</v>
      </c>
      <c r="F12382" t="s">
        <v>46</v>
      </c>
      <c r="G12382" t="s">
        <v>50</v>
      </c>
      <c r="H12382" s="1" t="s">
        <v>58</v>
      </c>
      <c r="I12382" s="1">
        <v>21952</v>
      </c>
      <c r="J12382" s="2">
        <f>VLOOKUP(Oliusala[[#This Row],[tegund]],Tegundir!$B$2:$D$19,3,FALSE)*Oliusala[[#This Row],[magn]]/1000</f>
        <v>16.463999999999999</v>
      </c>
      <c r="K12382">
        <v>2020</v>
      </c>
      <c r="L12382" t="s">
        <v>18</v>
      </c>
      <c r="M12382" s="144" t="s">
        <v>59</v>
      </c>
    </row>
    <row r="12383" spans="1:13" x14ac:dyDescent="0.2">
      <c r="A12383" t="s">
        <v>63</v>
      </c>
      <c r="B12383" s="144" t="s">
        <v>68</v>
      </c>
      <c r="C12383">
        <v>600</v>
      </c>
      <c r="D12383" t="str">
        <f>VLOOKUP(Oliusala[[#This Row],[postnumer]],Sveitarfelog[#All],4,FALSE)</f>
        <v>Akureyrarbær,Eyjafjarðarsveit,Hörgársveit,Svalbarðsstrandarhreppur,Grýtubakkahreppur</v>
      </c>
      <c r="E12383" t="str">
        <f>VLOOKUP(Oliusala[[#This Row],[postnumer]],Sveitarfelog[#All],5,FALSE)</f>
        <v>Norðurland eystra</v>
      </c>
      <c r="F12383" t="s">
        <v>20</v>
      </c>
      <c r="G12383" t="s">
        <v>50</v>
      </c>
      <c r="H12383" s="1" t="s">
        <v>58</v>
      </c>
      <c r="I12383" s="1">
        <v>887160</v>
      </c>
      <c r="J12383" s="2">
        <f>VLOOKUP(Oliusala[[#This Row],[tegund]],Tegundir!$B$2:$D$19,3,FALSE)*Oliusala[[#This Row],[magn]]/1000</f>
        <v>665.37</v>
      </c>
      <c r="K12383">
        <v>2020</v>
      </c>
      <c r="L12383" t="s">
        <v>18</v>
      </c>
      <c r="M12383" s="144" t="s">
        <v>59</v>
      </c>
    </row>
    <row r="12384" spans="1:13" x14ac:dyDescent="0.2">
      <c r="A12384" t="s">
        <v>63</v>
      </c>
      <c r="B12384" s="144" t="s">
        <v>68</v>
      </c>
      <c r="C12384">
        <v>600</v>
      </c>
      <c r="D12384" t="str">
        <f>VLOOKUP(Oliusala[[#This Row],[postnumer]],Sveitarfelog[#All],4,FALSE)</f>
        <v>Akureyrarbær,Eyjafjarðarsveit,Hörgársveit,Svalbarðsstrandarhreppur,Grýtubakkahreppur</v>
      </c>
      <c r="E12384" t="str">
        <f>VLOOKUP(Oliusala[[#This Row],[postnumer]],Sveitarfelog[#All],5,FALSE)</f>
        <v>Norðurland eystra</v>
      </c>
      <c r="F12384" t="s">
        <v>20</v>
      </c>
      <c r="G12384" t="s">
        <v>50</v>
      </c>
      <c r="H12384" t="s">
        <v>58</v>
      </c>
      <c r="I12384" s="1">
        <v>504414</v>
      </c>
      <c r="J12384" s="2">
        <f>VLOOKUP(Oliusala[[#This Row],[tegund]],Tegundir!$B$2:$D$19,3,FALSE)*Oliusala[[#This Row],[magn]]/1000</f>
        <v>378.31049999999999</v>
      </c>
      <c r="K12384">
        <v>2020</v>
      </c>
      <c r="L12384" t="s">
        <v>18</v>
      </c>
      <c r="M12384" s="144" t="s">
        <v>59</v>
      </c>
    </row>
    <row r="12385" spans="1:13" x14ac:dyDescent="0.2">
      <c r="A12385" t="s">
        <v>63</v>
      </c>
      <c r="B12385" s="144" t="s">
        <v>68</v>
      </c>
      <c r="C12385">
        <v>600</v>
      </c>
      <c r="D12385" t="str">
        <f>VLOOKUP(Oliusala[[#This Row],[postnumer]],Sveitarfelog[#All],4,FALSE)</f>
        <v>Akureyrarbær,Eyjafjarðarsveit,Hörgársveit,Svalbarðsstrandarhreppur,Grýtubakkahreppur</v>
      </c>
      <c r="E12385" t="str">
        <f>VLOOKUP(Oliusala[[#This Row],[postnumer]],Sveitarfelog[#All],5,FALSE)</f>
        <v>Norðurland eystra</v>
      </c>
      <c r="F12385" t="s">
        <v>20</v>
      </c>
      <c r="G12385" t="s">
        <v>50</v>
      </c>
      <c r="H12385" s="1" t="s">
        <v>58</v>
      </c>
      <c r="I12385" s="1">
        <v>3183</v>
      </c>
      <c r="J12385" s="2">
        <f>VLOOKUP(Oliusala[[#This Row],[tegund]],Tegundir!$B$2:$D$19,3,FALSE)*Oliusala[[#This Row],[magn]]/1000</f>
        <v>2.3872499999999999</v>
      </c>
      <c r="K12385">
        <v>2020</v>
      </c>
      <c r="L12385" t="s">
        <v>18</v>
      </c>
      <c r="M12385" s="144" t="s">
        <v>59</v>
      </c>
    </row>
    <row r="12386" spans="1:13" x14ac:dyDescent="0.2">
      <c r="A12386" t="s">
        <v>63</v>
      </c>
      <c r="B12386" s="144" t="s">
        <v>68</v>
      </c>
      <c r="C12386">
        <v>600</v>
      </c>
      <c r="D12386" t="str">
        <f>VLOOKUP(Oliusala[[#This Row],[postnumer]],Sveitarfelog[#All],4,FALSE)</f>
        <v>Akureyrarbær,Eyjafjarðarsveit,Hörgársveit,Svalbarðsstrandarhreppur,Grýtubakkahreppur</v>
      </c>
      <c r="E12386" t="str">
        <f>VLOOKUP(Oliusala[[#This Row],[postnumer]],Sveitarfelog[#All],5,FALSE)</f>
        <v>Norðurland eystra</v>
      </c>
      <c r="F12386" t="s">
        <v>20</v>
      </c>
      <c r="G12386" t="s">
        <v>50</v>
      </c>
      <c r="H12386" s="1" t="s">
        <v>58</v>
      </c>
      <c r="I12386" s="1">
        <v>945712</v>
      </c>
      <c r="J12386" s="2">
        <f>VLOOKUP(Oliusala[[#This Row],[tegund]],Tegundir!$B$2:$D$19,3,FALSE)*Oliusala[[#This Row],[magn]]/1000</f>
        <v>709.28399999999999</v>
      </c>
      <c r="K12386">
        <v>2020</v>
      </c>
      <c r="L12386" t="s">
        <v>18</v>
      </c>
      <c r="M12386" s="144" t="s">
        <v>59</v>
      </c>
    </row>
    <row r="12387" spans="1:13" x14ac:dyDescent="0.2">
      <c r="A12387" t="s">
        <v>63</v>
      </c>
      <c r="B12387" s="144" t="s">
        <v>68</v>
      </c>
      <c r="C12387">
        <v>600</v>
      </c>
      <c r="D12387" t="str">
        <f>VLOOKUP(Oliusala[[#This Row],[postnumer]],Sveitarfelog[#All],4,FALSE)</f>
        <v>Akureyrarbær,Eyjafjarðarsveit,Hörgársveit,Svalbarðsstrandarhreppur,Grýtubakkahreppur</v>
      </c>
      <c r="E12387" t="str">
        <f>VLOOKUP(Oliusala[[#This Row],[postnumer]],Sveitarfelog[#All],5,FALSE)</f>
        <v>Norðurland eystra</v>
      </c>
      <c r="F12387" t="s">
        <v>20</v>
      </c>
      <c r="G12387" t="s">
        <v>50</v>
      </c>
      <c r="H12387" s="1" t="s">
        <v>58</v>
      </c>
      <c r="I12387" s="1">
        <v>452293</v>
      </c>
      <c r="J12387" s="2">
        <f>VLOOKUP(Oliusala[[#This Row],[tegund]],Tegundir!$B$2:$D$19,3,FALSE)*Oliusala[[#This Row],[magn]]/1000</f>
        <v>339.21974999999998</v>
      </c>
      <c r="K12387">
        <v>2020</v>
      </c>
      <c r="L12387" t="s">
        <v>18</v>
      </c>
      <c r="M12387" s="144" t="s">
        <v>59</v>
      </c>
    </row>
    <row r="12388" spans="1:13" x14ac:dyDescent="0.2">
      <c r="A12388" t="s">
        <v>63</v>
      </c>
      <c r="B12388" s="144" t="s">
        <v>138</v>
      </c>
      <c r="C12388">
        <v>601</v>
      </c>
      <c r="D12388" t="str">
        <f>VLOOKUP(Oliusala[[#This Row],[postnumer]],Sveitarfelog[#All],4,FALSE)</f>
        <v>Akureyrarbær,Eyjafjarðarsveit,Hörgársveit,Svalbarðsstrandarhreppur,Grýtubakkahreppur</v>
      </c>
      <c r="E12388" t="str">
        <f>VLOOKUP(Oliusala[[#This Row],[postnumer]],Sveitarfelog[#All],5,FALSE)</f>
        <v>Norðurland eystra</v>
      </c>
      <c r="F12388" t="s">
        <v>21</v>
      </c>
      <c r="G12388" t="s">
        <v>50</v>
      </c>
      <c r="H12388" t="s">
        <v>58</v>
      </c>
      <c r="I12388" s="1">
        <v>13921</v>
      </c>
      <c r="J12388" s="2">
        <f>VLOOKUP(Oliusala[[#This Row],[tegund]],Tegundir!$B$2:$D$19,3,FALSE)*Oliusala[[#This Row],[magn]]/1000</f>
        <v>10.44075</v>
      </c>
      <c r="K12388">
        <v>2020</v>
      </c>
      <c r="L12388" t="s">
        <v>18</v>
      </c>
      <c r="M12388" s="144" t="s">
        <v>59</v>
      </c>
    </row>
    <row r="12389" spans="1:13" x14ac:dyDescent="0.2">
      <c r="A12389" t="s">
        <v>63</v>
      </c>
      <c r="B12389" s="144" t="s">
        <v>140</v>
      </c>
      <c r="C12389">
        <v>610</v>
      </c>
      <c r="D12389" t="str">
        <f>VLOOKUP(Oliusala[[#This Row],[postnumer]],Sveitarfelog[#All],4,FALSE)</f>
        <v>Akureyrarbær,Eyjafjarðarsveit,Hörgársveit,Svalbarðsstrandarhreppur,Grýtubakkahreppur</v>
      </c>
      <c r="E12389" t="str">
        <f>VLOOKUP(Oliusala[[#This Row],[postnumer]],Sveitarfelog[#All],5,FALSE)</f>
        <v>Norðurland eystra</v>
      </c>
      <c r="F12389" t="s">
        <v>21</v>
      </c>
      <c r="G12389" t="s">
        <v>50</v>
      </c>
      <c r="H12389" s="1" t="s">
        <v>58</v>
      </c>
      <c r="I12389" s="1">
        <v>96285</v>
      </c>
      <c r="J12389" s="2">
        <f>VLOOKUP(Oliusala[[#This Row],[tegund]],Tegundir!$B$2:$D$19,3,FALSE)*Oliusala[[#This Row],[magn]]/1000</f>
        <v>72.213750000000005</v>
      </c>
      <c r="K12389">
        <v>2020</v>
      </c>
      <c r="L12389" t="s">
        <v>18</v>
      </c>
      <c r="M12389" s="144" t="s">
        <v>59</v>
      </c>
    </row>
    <row r="12390" spans="1:13" x14ac:dyDescent="0.2">
      <c r="A12390" t="s">
        <v>63</v>
      </c>
      <c r="B12390" s="144" t="s">
        <v>141</v>
      </c>
      <c r="C12390">
        <v>620</v>
      </c>
      <c r="D12390" t="str">
        <f>VLOOKUP(Oliusala[[#This Row],[postnumer]],Sveitarfelog[#All],4,FALSE)</f>
        <v>Dalvíkurbyggð</v>
      </c>
      <c r="E12390" t="str">
        <f>VLOOKUP(Oliusala[[#This Row],[postnumer]],Sveitarfelog[#All],5,FALSE)</f>
        <v>Norðurland eystra</v>
      </c>
      <c r="F12390" t="s">
        <v>20</v>
      </c>
      <c r="G12390" t="s">
        <v>50</v>
      </c>
      <c r="H12390" s="1" t="s">
        <v>58</v>
      </c>
      <c r="I12390" s="1">
        <v>57215</v>
      </c>
      <c r="J12390" s="2">
        <f>VLOOKUP(Oliusala[[#This Row],[tegund]],Tegundir!$B$2:$D$19,3,FALSE)*Oliusala[[#This Row],[magn]]/1000</f>
        <v>42.911250000000003</v>
      </c>
      <c r="K12390">
        <v>2020</v>
      </c>
      <c r="L12390" t="s">
        <v>18</v>
      </c>
      <c r="M12390" s="144" t="s">
        <v>59</v>
      </c>
    </row>
    <row r="12391" spans="1:13" x14ac:dyDescent="0.2">
      <c r="A12391" t="s">
        <v>63</v>
      </c>
      <c r="B12391" s="144" t="s">
        <v>136</v>
      </c>
      <c r="C12391">
        <v>620</v>
      </c>
      <c r="D12391" t="str">
        <f>VLOOKUP(Oliusala[[#This Row],[postnumer]],Sveitarfelog[#All],4,FALSE)</f>
        <v>Dalvíkurbyggð</v>
      </c>
      <c r="E12391" t="str">
        <f>VLOOKUP(Oliusala[[#This Row],[postnumer]],Sveitarfelog[#All],5,FALSE)</f>
        <v>Norðurland eystra</v>
      </c>
      <c r="F12391" t="s">
        <v>20</v>
      </c>
      <c r="G12391" t="s">
        <v>50</v>
      </c>
      <c r="H12391" s="1" t="s">
        <v>58</v>
      </c>
      <c r="I12391" s="1">
        <v>371679</v>
      </c>
      <c r="J12391" s="2">
        <f>VLOOKUP(Oliusala[[#This Row],[tegund]],Tegundir!$B$2:$D$19,3,FALSE)*Oliusala[[#This Row],[magn]]/1000</f>
        <v>278.75925000000001</v>
      </c>
      <c r="K12391">
        <v>2020</v>
      </c>
      <c r="L12391" t="s">
        <v>18</v>
      </c>
      <c r="M12391" s="144" t="s">
        <v>59</v>
      </c>
    </row>
    <row r="12392" spans="1:13" x14ac:dyDescent="0.2">
      <c r="A12392" t="s">
        <v>63</v>
      </c>
      <c r="B12392" s="144" t="s">
        <v>136</v>
      </c>
      <c r="C12392">
        <v>620</v>
      </c>
      <c r="D12392" t="str">
        <f>VLOOKUP(Oliusala[[#This Row],[postnumer]],Sveitarfelog[#All],4,FALSE)</f>
        <v>Dalvíkurbyggð</v>
      </c>
      <c r="E12392" t="str">
        <f>VLOOKUP(Oliusala[[#This Row],[postnumer]],Sveitarfelog[#All],5,FALSE)</f>
        <v>Norðurland eystra</v>
      </c>
      <c r="F12392" t="s">
        <v>21</v>
      </c>
      <c r="G12392" t="s">
        <v>50</v>
      </c>
      <c r="H12392" s="1" t="s">
        <v>58</v>
      </c>
      <c r="I12392" s="1">
        <v>117291</v>
      </c>
      <c r="J12392" s="2">
        <f>VLOOKUP(Oliusala[[#This Row],[tegund]],Tegundir!$B$2:$D$19,3,FALSE)*Oliusala[[#This Row],[magn]]/1000</f>
        <v>87.968249999999998</v>
      </c>
      <c r="K12392">
        <v>2020</v>
      </c>
      <c r="L12392" t="s">
        <v>18</v>
      </c>
      <c r="M12392" s="144" t="s">
        <v>59</v>
      </c>
    </row>
    <row r="12393" spans="1:13" x14ac:dyDescent="0.2">
      <c r="A12393" t="s">
        <v>63</v>
      </c>
      <c r="B12393" s="144" t="s">
        <v>135</v>
      </c>
      <c r="C12393">
        <v>580</v>
      </c>
      <c r="D12393" t="str">
        <f>VLOOKUP(Oliusala[[#This Row],[postnumer]],Sveitarfelog[#All],4,FALSE)</f>
        <v>Fjallabyggð</v>
      </c>
      <c r="E12393" t="str">
        <f>VLOOKUP(Oliusala[[#This Row],[postnumer]],Sveitarfelog[#All],5,FALSE)</f>
        <v>Norðurland eystra</v>
      </c>
      <c r="F12393" t="s">
        <v>20</v>
      </c>
      <c r="G12393" t="s">
        <v>50</v>
      </c>
      <c r="H12393" s="1" t="s">
        <v>58</v>
      </c>
      <c r="I12393" s="1">
        <v>376151</v>
      </c>
      <c r="J12393" s="2">
        <f>VLOOKUP(Oliusala[[#This Row],[tegund]],Tegundir!$B$2:$D$19,3,FALSE)*Oliusala[[#This Row],[magn]]/1000</f>
        <v>282.11324999999999</v>
      </c>
      <c r="K12393">
        <v>2020</v>
      </c>
      <c r="L12393" t="s">
        <v>18</v>
      </c>
      <c r="M12393" s="144" t="s">
        <v>59</v>
      </c>
    </row>
    <row r="12394" spans="1:13" x14ac:dyDescent="0.2">
      <c r="A12394" t="s">
        <v>63</v>
      </c>
      <c r="B12394" s="144" t="s">
        <v>142</v>
      </c>
      <c r="C12394">
        <v>625</v>
      </c>
      <c r="D12394" t="str">
        <f>VLOOKUP(Oliusala[[#This Row],[postnumer]],Sveitarfelog[#All],4,FALSE)</f>
        <v>Fjallabyggð</v>
      </c>
      <c r="E12394" t="str">
        <f>VLOOKUP(Oliusala[[#This Row],[postnumer]],Sveitarfelog[#All],5,FALSE)</f>
        <v>Norðurland eystra</v>
      </c>
      <c r="F12394" t="s">
        <v>20</v>
      </c>
      <c r="G12394" t="s">
        <v>50</v>
      </c>
      <c r="H12394" t="s">
        <v>58</v>
      </c>
      <c r="I12394" s="1">
        <v>221496</v>
      </c>
      <c r="J12394" s="2">
        <f>VLOOKUP(Oliusala[[#This Row],[tegund]],Tegundir!$B$2:$D$19,3,FALSE)*Oliusala[[#This Row],[magn]]/1000</f>
        <v>166.12200000000001</v>
      </c>
      <c r="K12394">
        <v>2020</v>
      </c>
      <c r="L12394" t="s">
        <v>18</v>
      </c>
      <c r="M12394" s="144" t="s">
        <v>59</v>
      </c>
    </row>
    <row r="12395" spans="1:13" x14ac:dyDescent="0.2">
      <c r="A12395" t="s">
        <v>63</v>
      </c>
      <c r="B12395" s="144" t="s">
        <v>96</v>
      </c>
      <c r="C12395">
        <v>640</v>
      </c>
      <c r="D12395" t="str">
        <f>VLOOKUP(Oliusala[[#This Row],[postnumer]],Sveitarfelog[#All],4,FALSE)</f>
        <v>Norðurþing,Tjörneshreppur</v>
      </c>
      <c r="E12395" t="str">
        <f>VLOOKUP(Oliusala[[#This Row],[postnumer]],Sveitarfelog[#All],5,FALSE)</f>
        <v>Norðurland eystra</v>
      </c>
      <c r="F12395" t="s">
        <v>20</v>
      </c>
      <c r="G12395" t="s">
        <v>50</v>
      </c>
      <c r="H12395" s="1" t="s">
        <v>58</v>
      </c>
      <c r="I12395" s="1">
        <v>781585</v>
      </c>
      <c r="J12395" s="2">
        <f>VLOOKUP(Oliusala[[#This Row],[tegund]],Tegundir!$B$2:$D$19,3,FALSE)*Oliusala[[#This Row],[magn]]/1000</f>
        <v>586.18875000000003</v>
      </c>
      <c r="K12395">
        <v>2020</v>
      </c>
      <c r="L12395" t="s">
        <v>18</v>
      </c>
      <c r="M12395" s="144" t="s">
        <v>59</v>
      </c>
    </row>
    <row r="12396" spans="1:13" x14ac:dyDescent="0.2">
      <c r="A12396" t="s">
        <v>63</v>
      </c>
      <c r="B12396" s="144" t="s">
        <v>96</v>
      </c>
      <c r="C12396">
        <v>640</v>
      </c>
      <c r="D12396" t="str">
        <f>VLOOKUP(Oliusala[[#This Row],[postnumer]],Sveitarfelog[#All],4,FALSE)</f>
        <v>Norðurþing,Tjörneshreppur</v>
      </c>
      <c r="E12396" t="str">
        <f>VLOOKUP(Oliusala[[#This Row],[postnumer]],Sveitarfelog[#All],5,FALSE)</f>
        <v>Norðurland eystra</v>
      </c>
      <c r="F12396" t="s">
        <v>21</v>
      </c>
      <c r="G12396" t="s">
        <v>50</v>
      </c>
      <c r="H12396" s="1" t="s">
        <v>58</v>
      </c>
      <c r="I12396" s="1">
        <v>309198</v>
      </c>
      <c r="J12396" s="2">
        <f>VLOOKUP(Oliusala[[#This Row],[tegund]],Tegundir!$B$2:$D$19,3,FALSE)*Oliusala[[#This Row],[magn]]/1000</f>
        <v>231.89850000000001</v>
      </c>
      <c r="K12396">
        <v>2020</v>
      </c>
      <c r="L12396" t="s">
        <v>18</v>
      </c>
      <c r="M12396" s="144" t="s">
        <v>59</v>
      </c>
    </row>
    <row r="12397" spans="1:13" x14ac:dyDescent="0.2">
      <c r="A12397" t="s">
        <v>57</v>
      </c>
      <c r="B12397" s="144" t="s">
        <v>143</v>
      </c>
      <c r="C12397">
        <v>641</v>
      </c>
      <c r="D12397" t="str">
        <f>VLOOKUP(Oliusala[[#This Row],[postnumer]],Sveitarfelog[#All],4,FALSE)</f>
        <v>Þingeyjarsveit</v>
      </c>
      <c r="E12397" t="str">
        <f>VLOOKUP(Oliusala[[#This Row],[postnumer]],Sveitarfelog[#All],5,FALSE)</f>
        <v>Norðurland eystra</v>
      </c>
      <c r="F12397" t="s">
        <v>21</v>
      </c>
      <c r="G12397" t="s">
        <v>50</v>
      </c>
      <c r="H12397" s="1" t="s">
        <v>60</v>
      </c>
      <c r="I12397" s="1">
        <v>615</v>
      </c>
      <c r="J12397" s="2">
        <f>VLOOKUP(Oliusala[[#This Row],[tegund]],Tegundir!$B$2:$D$19,3,FALSE)*Oliusala[[#This Row],[magn]]/1000</f>
        <v>0.46124999999999999</v>
      </c>
      <c r="K12397">
        <v>2020</v>
      </c>
      <c r="L12397" t="s">
        <v>18</v>
      </c>
      <c r="M12397" s="144" t="s">
        <v>59</v>
      </c>
    </row>
    <row r="12398" spans="1:13" x14ac:dyDescent="0.2">
      <c r="A12398" t="s">
        <v>63</v>
      </c>
      <c r="B12398" s="144" t="s">
        <v>144</v>
      </c>
      <c r="C12398">
        <v>650</v>
      </c>
      <c r="D12398" t="str">
        <f>VLOOKUP(Oliusala[[#This Row],[postnumer]],Sveitarfelog[#All],4,FALSE)</f>
        <v>Þingeyjarsveit</v>
      </c>
      <c r="E12398" t="str">
        <f>VLOOKUP(Oliusala[[#This Row],[postnumer]],Sveitarfelog[#All],5,FALSE)</f>
        <v>Norðurland eystra</v>
      </c>
      <c r="F12398" t="s">
        <v>21</v>
      </c>
      <c r="G12398" t="s">
        <v>50</v>
      </c>
      <c r="H12398" t="s">
        <v>58</v>
      </c>
      <c r="I12398" s="1">
        <v>129264</v>
      </c>
      <c r="J12398" s="2">
        <f>VLOOKUP(Oliusala[[#This Row],[tegund]],Tegundir!$B$2:$D$19,3,FALSE)*Oliusala[[#This Row],[magn]]/1000</f>
        <v>96.947999999999993</v>
      </c>
      <c r="K12398">
        <v>2020</v>
      </c>
      <c r="L12398" t="s">
        <v>18</v>
      </c>
      <c r="M12398" s="144" t="s">
        <v>59</v>
      </c>
    </row>
    <row r="12399" spans="1:13" x14ac:dyDescent="0.2">
      <c r="A12399" t="s">
        <v>63</v>
      </c>
      <c r="B12399" s="144" t="s">
        <v>145</v>
      </c>
      <c r="C12399">
        <v>660</v>
      </c>
      <c r="D12399" t="str">
        <f>VLOOKUP(Oliusala[[#This Row],[postnumer]],Sveitarfelog[#All],4,FALSE)</f>
        <v>Þingeyjarsveit</v>
      </c>
      <c r="E12399" t="str">
        <f>VLOOKUP(Oliusala[[#This Row],[postnumer]],Sveitarfelog[#All],5,FALSE)</f>
        <v>Norðurland eystra</v>
      </c>
      <c r="F12399" t="s">
        <v>21</v>
      </c>
      <c r="G12399" t="s">
        <v>50</v>
      </c>
      <c r="H12399" s="1" t="s">
        <v>58</v>
      </c>
      <c r="I12399" s="1">
        <v>344473</v>
      </c>
      <c r="J12399" s="2">
        <f>VLOOKUP(Oliusala[[#This Row],[tegund]],Tegundir!$B$2:$D$19,3,FALSE)*Oliusala[[#This Row],[magn]]/1000</f>
        <v>258.35475000000002</v>
      </c>
      <c r="K12399">
        <v>2020</v>
      </c>
      <c r="L12399" t="s">
        <v>18</v>
      </c>
      <c r="M12399" s="144" t="s">
        <v>59</v>
      </c>
    </row>
    <row r="12400" spans="1:13" x14ac:dyDescent="0.2">
      <c r="A12400" t="s">
        <v>63</v>
      </c>
      <c r="B12400" s="144" t="s">
        <v>146</v>
      </c>
      <c r="C12400">
        <v>660</v>
      </c>
      <c r="D12400" t="str">
        <f>VLOOKUP(Oliusala[[#This Row],[postnumer]],Sveitarfelog[#All],4,FALSE)</f>
        <v>Þingeyjarsveit</v>
      </c>
      <c r="E12400" t="str">
        <f>VLOOKUP(Oliusala[[#This Row],[postnumer]],Sveitarfelog[#All],5,FALSE)</f>
        <v>Norðurland eystra</v>
      </c>
      <c r="F12400" t="s">
        <v>20</v>
      </c>
      <c r="G12400" t="s">
        <v>50</v>
      </c>
      <c r="H12400" s="1" t="s">
        <v>58</v>
      </c>
      <c r="I12400" s="1">
        <v>73150</v>
      </c>
      <c r="J12400" s="2">
        <f>VLOOKUP(Oliusala[[#This Row],[tegund]],Tegundir!$B$2:$D$19,3,FALSE)*Oliusala[[#This Row],[magn]]/1000</f>
        <v>54.862499999999997</v>
      </c>
      <c r="K12400">
        <v>2020</v>
      </c>
      <c r="L12400" t="s">
        <v>18</v>
      </c>
      <c r="M12400" s="144" t="s">
        <v>59</v>
      </c>
    </row>
    <row r="12401" spans="1:13" x14ac:dyDescent="0.2">
      <c r="A12401" t="s">
        <v>63</v>
      </c>
      <c r="B12401" s="144" t="s">
        <v>147</v>
      </c>
      <c r="C12401">
        <v>670</v>
      </c>
      <c r="D12401" t="str">
        <f>VLOOKUP(Oliusala[[#This Row],[postnumer]],Sveitarfelog[#All],4,FALSE)</f>
        <v>Norðurþing,Tjörneshreppur</v>
      </c>
      <c r="E12401" t="str">
        <f>VLOOKUP(Oliusala[[#This Row],[postnumer]],Sveitarfelog[#All],5,FALSE)</f>
        <v>Norðurland eystra</v>
      </c>
      <c r="F12401" t="s">
        <v>21</v>
      </c>
      <c r="G12401" t="s">
        <v>50</v>
      </c>
      <c r="H12401" t="s">
        <v>58</v>
      </c>
      <c r="I12401" s="1">
        <v>144889</v>
      </c>
      <c r="J12401" s="2">
        <f>VLOOKUP(Oliusala[[#This Row],[tegund]],Tegundir!$B$2:$D$19,3,FALSE)*Oliusala[[#This Row],[magn]]/1000</f>
        <v>108.66674999999999</v>
      </c>
      <c r="K12401">
        <v>2020</v>
      </c>
      <c r="L12401" t="s">
        <v>18</v>
      </c>
      <c r="M12401" s="144" t="s">
        <v>59</v>
      </c>
    </row>
    <row r="12402" spans="1:13" x14ac:dyDescent="0.2">
      <c r="A12402" t="s">
        <v>63</v>
      </c>
      <c r="B12402" s="144" t="s">
        <v>148</v>
      </c>
      <c r="C12402">
        <v>675</v>
      </c>
      <c r="D12402" t="str">
        <f>VLOOKUP(Oliusala[[#This Row],[postnumer]],Sveitarfelog[#All],4,FALSE)</f>
        <v>Norðurþing,Tjörneshreppur</v>
      </c>
      <c r="E12402" t="str">
        <f>VLOOKUP(Oliusala[[#This Row],[postnumer]],Sveitarfelog[#All],5,FALSE)</f>
        <v>Norðurland eystra</v>
      </c>
      <c r="F12402" t="s">
        <v>21</v>
      </c>
      <c r="G12402" t="s">
        <v>50</v>
      </c>
      <c r="H12402" t="s">
        <v>58</v>
      </c>
      <c r="I12402" s="1">
        <v>75540</v>
      </c>
      <c r="J12402" s="2">
        <f>VLOOKUP(Oliusala[[#This Row],[tegund]],Tegundir!$B$2:$D$19,3,FALSE)*Oliusala[[#This Row],[magn]]/1000</f>
        <v>56.655000000000001</v>
      </c>
      <c r="K12402">
        <v>2020</v>
      </c>
      <c r="L12402" t="s">
        <v>18</v>
      </c>
      <c r="M12402" s="144" t="s">
        <v>59</v>
      </c>
    </row>
    <row r="12403" spans="1:13" x14ac:dyDescent="0.2">
      <c r="A12403" t="s">
        <v>63</v>
      </c>
      <c r="B12403" s="144" t="s">
        <v>150</v>
      </c>
      <c r="C12403">
        <v>680</v>
      </c>
      <c r="D12403" t="str">
        <f>VLOOKUP(Oliusala[[#This Row],[postnumer]],Sveitarfelog[#All],4,FALSE)</f>
        <v>Langanesbyggð</v>
      </c>
      <c r="E12403" t="str">
        <f>VLOOKUP(Oliusala[[#This Row],[postnumer]],Sveitarfelog[#All],5,FALSE)</f>
        <v>Norðurland eystra</v>
      </c>
      <c r="F12403" t="s">
        <v>21</v>
      </c>
      <c r="G12403" t="s">
        <v>50</v>
      </c>
      <c r="H12403" t="s">
        <v>58</v>
      </c>
      <c r="I12403" s="1">
        <v>190450</v>
      </c>
      <c r="J12403" s="2">
        <f>VLOOKUP(Oliusala[[#This Row],[tegund]],Tegundir!$B$2:$D$19,3,FALSE)*Oliusala[[#This Row],[magn]]/1000</f>
        <v>142.83750000000001</v>
      </c>
      <c r="K12403">
        <v>2020</v>
      </c>
      <c r="L12403" t="s">
        <v>18</v>
      </c>
      <c r="M12403" s="144" t="s">
        <v>59</v>
      </c>
    </row>
    <row r="12404" spans="1:13" x14ac:dyDescent="0.2">
      <c r="A12404" t="s">
        <v>63</v>
      </c>
      <c r="B12404" s="144" t="s">
        <v>151</v>
      </c>
      <c r="C12404">
        <v>685</v>
      </c>
      <c r="D12404" t="str">
        <f>VLOOKUP(Oliusala[[#This Row],[postnumer]],Sveitarfelog[#All],4,FALSE)</f>
        <v>Langanesbyggð</v>
      </c>
      <c r="E12404" t="str">
        <f>VLOOKUP(Oliusala[[#This Row],[postnumer]],Sveitarfelog[#All],5,FALSE)</f>
        <v>Norðurland eystra</v>
      </c>
      <c r="F12404" t="s">
        <v>21</v>
      </c>
      <c r="G12404" t="s">
        <v>50</v>
      </c>
      <c r="H12404" s="1" t="s">
        <v>58</v>
      </c>
      <c r="I12404" s="1">
        <v>23235</v>
      </c>
      <c r="J12404" s="2">
        <f>VLOOKUP(Oliusala[[#This Row],[tegund]],Tegundir!$B$2:$D$19,3,FALSE)*Oliusala[[#This Row],[magn]]/1000</f>
        <v>17.42625</v>
      </c>
      <c r="K12404">
        <v>2020</v>
      </c>
      <c r="L12404" t="s">
        <v>18</v>
      </c>
      <c r="M12404" s="144" t="s">
        <v>59</v>
      </c>
    </row>
    <row r="12405" spans="1:13" x14ac:dyDescent="0.2">
      <c r="A12405" t="s">
        <v>63</v>
      </c>
      <c r="B12405" s="144" t="s">
        <v>97</v>
      </c>
      <c r="C12405">
        <v>690</v>
      </c>
      <c r="D12405" t="str">
        <f>VLOOKUP(Oliusala[[#This Row],[postnumer]],Sveitarfelog[#All],4,FALSE)</f>
        <v>Vopnafjarðarhreppur</v>
      </c>
      <c r="E12405" t="str">
        <f>VLOOKUP(Oliusala[[#This Row],[postnumer]],Sveitarfelog[#All],5,FALSE)</f>
        <v>Austurland</v>
      </c>
      <c r="F12405" t="s">
        <v>21</v>
      </c>
      <c r="G12405" t="s">
        <v>50</v>
      </c>
      <c r="H12405" t="s">
        <v>58</v>
      </c>
      <c r="I12405" s="1">
        <v>220832</v>
      </c>
      <c r="J12405" s="2">
        <f>VLOOKUP(Oliusala[[#This Row],[tegund]],Tegundir!$B$2:$D$19,3,FALSE)*Oliusala[[#This Row],[magn]]/1000</f>
        <v>165.624</v>
      </c>
      <c r="K12405">
        <v>2020</v>
      </c>
      <c r="L12405" t="s">
        <v>18</v>
      </c>
      <c r="M12405" s="144" t="s">
        <v>59</v>
      </c>
    </row>
    <row r="12406" spans="1:13" x14ac:dyDescent="0.2">
      <c r="A12406" t="s">
        <v>63</v>
      </c>
      <c r="B12406" s="144" t="s">
        <v>152</v>
      </c>
      <c r="C12406">
        <v>700</v>
      </c>
      <c r="D12406" t="str">
        <f>VLOOKUP(Oliusala[[#This Row],[postnumer]],Sveitarfelog[#All],4,FALSE)</f>
        <v>Fljótsdalshreppur,Múlaþing</v>
      </c>
      <c r="E12406" t="str">
        <f>VLOOKUP(Oliusala[[#This Row],[postnumer]],Sveitarfelog[#All],5,FALSE)</f>
        <v>Austurland</v>
      </c>
      <c r="F12406" t="s">
        <v>20</v>
      </c>
      <c r="G12406" t="s">
        <v>50</v>
      </c>
      <c r="H12406" s="1" t="s">
        <v>58</v>
      </c>
      <c r="I12406" s="1">
        <v>778721</v>
      </c>
      <c r="J12406" s="2">
        <f>VLOOKUP(Oliusala[[#This Row],[tegund]],Tegundir!$B$2:$D$19,3,FALSE)*Oliusala[[#This Row],[magn]]/1000</f>
        <v>584.04075</v>
      </c>
      <c r="K12406">
        <v>2020</v>
      </c>
      <c r="L12406" t="s">
        <v>18</v>
      </c>
      <c r="M12406" s="144" t="s">
        <v>59</v>
      </c>
    </row>
    <row r="12407" spans="1:13" x14ac:dyDescent="0.2">
      <c r="A12407" t="s">
        <v>63</v>
      </c>
      <c r="B12407" s="144" t="s">
        <v>152</v>
      </c>
      <c r="C12407">
        <v>700</v>
      </c>
      <c r="D12407" t="str">
        <f>VLOOKUP(Oliusala[[#This Row],[postnumer]],Sveitarfelog[#All],4,FALSE)</f>
        <v>Fljótsdalshreppur,Múlaþing</v>
      </c>
      <c r="E12407" t="str">
        <f>VLOOKUP(Oliusala[[#This Row],[postnumer]],Sveitarfelog[#All],5,FALSE)</f>
        <v>Austurland</v>
      </c>
      <c r="F12407" t="s">
        <v>21</v>
      </c>
      <c r="G12407" t="s">
        <v>50</v>
      </c>
      <c r="H12407" s="1" t="s">
        <v>58</v>
      </c>
      <c r="I12407" s="1">
        <v>633974</v>
      </c>
      <c r="J12407" s="2">
        <f>VLOOKUP(Oliusala[[#This Row],[tegund]],Tegundir!$B$2:$D$19,3,FALSE)*Oliusala[[#This Row],[magn]]/1000</f>
        <v>475.48050000000001</v>
      </c>
      <c r="K12407">
        <v>2020</v>
      </c>
      <c r="L12407" t="s">
        <v>18</v>
      </c>
      <c r="M12407" s="144" t="s">
        <v>59</v>
      </c>
    </row>
    <row r="12408" spans="1:13" x14ac:dyDescent="0.2">
      <c r="A12408" t="s">
        <v>63</v>
      </c>
      <c r="B12408" s="144" t="s">
        <v>152</v>
      </c>
      <c r="C12408">
        <v>700</v>
      </c>
      <c r="D12408" t="str">
        <f>VLOOKUP(Oliusala[[#This Row],[postnumer]],Sveitarfelog[#All],4,FALSE)</f>
        <v>Fljótsdalshreppur,Múlaþing</v>
      </c>
      <c r="E12408" t="str">
        <f>VLOOKUP(Oliusala[[#This Row],[postnumer]],Sveitarfelog[#All],5,FALSE)</f>
        <v>Austurland</v>
      </c>
      <c r="F12408" t="s">
        <v>20</v>
      </c>
      <c r="G12408" t="s">
        <v>50</v>
      </c>
      <c r="H12408" s="1" t="s">
        <v>58</v>
      </c>
      <c r="I12408" s="1">
        <v>310748</v>
      </c>
      <c r="J12408" s="2">
        <f>VLOOKUP(Oliusala[[#This Row],[tegund]],Tegundir!$B$2:$D$19,3,FALSE)*Oliusala[[#This Row],[magn]]/1000</f>
        <v>233.06100000000001</v>
      </c>
      <c r="K12408">
        <v>2020</v>
      </c>
      <c r="L12408" t="s">
        <v>18</v>
      </c>
      <c r="M12408" s="144" t="s">
        <v>59</v>
      </c>
    </row>
    <row r="12409" spans="1:13" x14ac:dyDescent="0.2">
      <c r="A12409" t="s">
        <v>63</v>
      </c>
      <c r="B12409" s="144" t="s">
        <v>154</v>
      </c>
      <c r="C12409">
        <v>701</v>
      </c>
      <c r="D12409" t="str">
        <f>VLOOKUP(Oliusala[[#This Row],[postnumer]],Sveitarfelog[#All],4,FALSE)</f>
        <v>Fljótsdalshreppur,Múlaþing</v>
      </c>
      <c r="E12409" t="str">
        <f>VLOOKUP(Oliusala[[#This Row],[postnumer]],Sveitarfelog[#All],5,FALSE)</f>
        <v>Austurland</v>
      </c>
      <c r="F12409" t="s">
        <v>20</v>
      </c>
      <c r="G12409" t="s">
        <v>50</v>
      </c>
      <c r="H12409" s="1" t="s">
        <v>58</v>
      </c>
      <c r="I12409" s="1">
        <v>274626</v>
      </c>
      <c r="J12409" s="2">
        <f>VLOOKUP(Oliusala[[#This Row],[tegund]],Tegundir!$B$2:$D$19,3,FALSE)*Oliusala[[#This Row],[magn]]/1000</f>
        <v>205.96950000000001</v>
      </c>
      <c r="K12409">
        <v>2020</v>
      </c>
      <c r="L12409" t="s">
        <v>18</v>
      </c>
      <c r="M12409" s="144" t="s">
        <v>59</v>
      </c>
    </row>
    <row r="12410" spans="1:13" x14ac:dyDescent="0.2">
      <c r="A12410" t="s">
        <v>63</v>
      </c>
      <c r="B12410" s="144" t="s">
        <v>155</v>
      </c>
      <c r="C12410">
        <v>701</v>
      </c>
      <c r="D12410" t="str">
        <f>VLOOKUP(Oliusala[[#This Row],[postnumer]],Sveitarfelog[#All],4,FALSE)</f>
        <v>Fljótsdalshreppur,Múlaþing</v>
      </c>
      <c r="E12410" t="str">
        <f>VLOOKUP(Oliusala[[#This Row],[postnumer]],Sveitarfelog[#All],5,FALSE)</f>
        <v>Austurland</v>
      </c>
      <c r="F12410" t="s">
        <v>20</v>
      </c>
      <c r="G12410" t="s">
        <v>50</v>
      </c>
      <c r="H12410" s="1" t="s">
        <v>58</v>
      </c>
      <c r="I12410" s="1">
        <v>75270</v>
      </c>
      <c r="J12410" s="2">
        <f>VLOOKUP(Oliusala[[#This Row],[tegund]],Tegundir!$B$2:$D$19,3,FALSE)*Oliusala[[#This Row],[magn]]/1000</f>
        <v>56.452500000000001</v>
      </c>
      <c r="K12410">
        <v>2020</v>
      </c>
      <c r="L12410" t="s">
        <v>18</v>
      </c>
      <c r="M12410" s="144" t="s">
        <v>59</v>
      </c>
    </row>
    <row r="12411" spans="1:13" x14ac:dyDescent="0.2">
      <c r="A12411" t="s">
        <v>63</v>
      </c>
      <c r="B12411" s="144" t="s">
        <v>159</v>
      </c>
      <c r="C12411">
        <v>701</v>
      </c>
      <c r="D12411" t="str">
        <f>VLOOKUP(Oliusala[[#This Row],[postnumer]],Sveitarfelog[#All],4,FALSE)</f>
        <v>Fljótsdalshreppur,Múlaþing</v>
      </c>
      <c r="E12411" t="str">
        <f>VLOOKUP(Oliusala[[#This Row],[postnumer]],Sveitarfelog[#All],5,FALSE)</f>
        <v>Austurland</v>
      </c>
      <c r="F12411" t="s">
        <v>20</v>
      </c>
      <c r="G12411" t="s">
        <v>50</v>
      </c>
      <c r="H12411" s="1" t="s">
        <v>58</v>
      </c>
      <c r="I12411" s="1">
        <v>41348</v>
      </c>
      <c r="J12411" s="2">
        <f>VLOOKUP(Oliusala[[#This Row],[tegund]],Tegundir!$B$2:$D$19,3,FALSE)*Oliusala[[#This Row],[magn]]/1000</f>
        <v>31.010999999999999</v>
      </c>
      <c r="K12411">
        <v>2020</v>
      </c>
      <c r="L12411" t="s">
        <v>18</v>
      </c>
      <c r="M12411" s="144" t="s">
        <v>59</v>
      </c>
    </row>
    <row r="12412" spans="1:13" x14ac:dyDescent="0.2">
      <c r="A12412" t="s">
        <v>63</v>
      </c>
      <c r="B12412" s="144" t="s">
        <v>160</v>
      </c>
      <c r="C12412">
        <v>710</v>
      </c>
      <c r="D12412" t="str">
        <f>VLOOKUP(Oliusala[[#This Row],[postnumer]],Sveitarfelog[#All],4,FALSE)</f>
        <v>Fljótsdalshreppur,Múlaþing</v>
      </c>
      <c r="E12412" t="str">
        <f>VLOOKUP(Oliusala[[#This Row],[postnumer]],Sveitarfelog[#All],5,FALSE)</f>
        <v>Austurland</v>
      </c>
      <c r="F12412" t="s">
        <v>20</v>
      </c>
      <c r="G12412" t="s">
        <v>50</v>
      </c>
      <c r="H12412" s="1" t="s">
        <v>58</v>
      </c>
      <c r="I12412" s="1">
        <v>140588</v>
      </c>
      <c r="J12412" s="2">
        <f>VLOOKUP(Oliusala[[#This Row],[tegund]],Tegundir!$B$2:$D$19,3,FALSE)*Oliusala[[#This Row],[magn]]/1000</f>
        <v>105.441</v>
      </c>
      <c r="K12412">
        <v>2020</v>
      </c>
      <c r="L12412" t="s">
        <v>18</v>
      </c>
      <c r="M12412" s="144" t="s">
        <v>59</v>
      </c>
    </row>
    <row r="12413" spans="1:13" x14ac:dyDescent="0.2">
      <c r="A12413" t="s">
        <v>57</v>
      </c>
      <c r="B12413" s="144" t="s">
        <v>161</v>
      </c>
      <c r="C12413">
        <v>715</v>
      </c>
      <c r="D12413" t="str">
        <f>VLOOKUP(Oliusala[[#This Row],[postnumer]],Sveitarfelog[#All],4,FALSE)</f>
        <v>Fjarðabyggð</v>
      </c>
      <c r="E12413" t="str">
        <f>VLOOKUP(Oliusala[[#This Row],[postnumer]],Sveitarfelog[#All],5,FALSE)</f>
        <v>Austurland</v>
      </c>
      <c r="F12413" t="s">
        <v>21</v>
      </c>
      <c r="G12413" t="s">
        <v>50</v>
      </c>
      <c r="H12413" t="s">
        <v>60</v>
      </c>
      <c r="I12413" s="1">
        <v>2531</v>
      </c>
      <c r="J12413" s="2">
        <f>VLOOKUP(Oliusala[[#This Row],[tegund]],Tegundir!$B$2:$D$19,3,FALSE)*Oliusala[[#This Row],[magn]]/1000</f>
        <v>1.89825</v>
      </c>
      <c r="K12413">
        <v>2020</v>
      </c>
      <c r="L12413" t="s">
        <v>18</v>
      </c>
      <c r="M12413" s="144" t="s">
        <v>59</v>
      </c>
    </row>
    <row r="12414" spans="1:13" x14ac:dyDescent="0.2">
      <c r="A12414" t="s">
        <v>63</v>
      </c>
      <c r="B12414" s="144" t="s">
        <v>162</v>
      </c>
      <c r="C12414">
        <v>720</v>
      </c>
      <c r="D12414" t="str">
        <f>VLOOKUP(Oliusala[[#This Row],[postnumer]],Sveitarfelog[#All],4,FALSE)</f>
        <v>Fljótsdalshreppur,Múlaþing</v>
      </c>
      <c r="E12414" t="str">
        <f>VLOOKUP(Oliusala[[#This Row],[postnumer]],Sveitarfelog[#All],5,FALSE)</f>
        <v>Austurland</v>
      </c>
      <c r="F12414" t="s">
        <v>21</v>
      </c>
      <c r="G12414" t="s">
        <v>50</v>
      </c>
      <c r="H12414" t="s">
        <v>58</v>
      </c>
      <c r="I12414" s="1">
        <v>45344</v>
      </c>
      <c r="J12414" s="2">
        <f>VLOOKUP(Oliusala[[#This Row],[tegund]],Tegundir!$B$2:$D$19,3,FALSE)*Oliusala[[#This Row],[magn]]/1000</f>
        <v>34.008000000000003</v>
      </c>
      <c r="K12414">
        <v>2020</v>
      </c>
      <c r="L12414" t="s">
        <v>18</v>
      </c>
      <c r="M12414" s="144" t="s">
        <v>59</v>
      </c>
    </row>
    <row r="12415" spans="1:13" x14ac:dyDescent="0.2">
      <c r="A12415" t="s">
        <v>63</v>
      </c>
      <c r="B12415" s="144" t="s">
        <v>66</v>
      </c>
      <c r="C12415">
        <v>730</v>
      </c>
      <c r="D12415" t="str">
        <f>VLOOKUP(Oliusala[[#This Row],[postnumer]],Sveitarfelog[#All],4,FALSE)</f>
        <v>Fjarðabyggð</v>
      </c>
      <c r="E12415" t="str">
        <f>VLOOKUP(Oliusala[[#This Row],[postnumer]],Sveitarfelog[#All],5,FALSE)</f>
        <v>Austurland</v>
      </c>
      <c r="F12415" t="s">
        <v>20</v>
      </c>
      <c r="G12415" t="s">
        <v>50</v>
      </c>
      <c r="H12415" t="s">
        <v>58</v>
      </c>
      <c r="I12415" s="1">
        <v>496072</v>
      </c>
      <c r="J12415" s="2">
        <f>VLOOKUP(Oliusala[[#This Row],[tegund]],Tegundir!$B$2:$D$19,3,FALSE)*Oliusala[[#This Row],[magn]]/1000</f>
        <v>372.05399999999997</v>
      </c>
      <c r="K12415">
        <v>2020</v>
      </c>
      <c r="L12415" t="s">
        <v>18</v>
      </c>
      <c r="M12415" s="144" t="s">
        <v>59</v>
      </c>
    </row>
    <row r="12416" spans="1:13" x14ac:dyDescent="0.2">
      <c r="A12416" t="s">
        <v>63</v>
      </c>
      <c r="B12416" s="144" t="s">
        <v>66</v>
      </c>
      <c r="C12416">
        <v>730</v>
      </c>
      <c r="D12416" t="str">
        <f>VLOOKUP(Oliusala[[#This Row],[postnumer]],Sveitarfelog[#All],4,FALSE)</f>
        <v>Fjarðabyggð</v>
      </c>
      <c r="E12416" t="str">
        <f>VLOOKUP(Oliusala[[#This Row],[postnumer]],Sveitarfelog[#All],5,FALSE)</f>
        <v>Austurland</v>
      </c>
      <c r="F12416" t="s">
        <v>21</v>
      </c>
      <c r="G12416" t="s">
        <v>50</v>
      </c>
      <c r="H12416" t="s">
        <v>58</v>
      </c>
      <c r="I12416" s="1">
        <v>147411</v>
      </c>
      <c r="J12416" s="2">
        <f>VLOOKUP(Oliusala[[#This Row],[tegund]],Tegundir!$B$2:$D$19,3,FALSE)*Oliusala[[#This Row],[magn]]/1000</f>
        <v>110.55825</v>
      </c>
      <c r="K12416">
        <v>2020</v>
      </c>
      <c r="L12416" t="s">
        <v>18</v>
      </c>
      <c r="M12416" s="144" t="s">
        <v>59</v>
      </c>
    </row>
    <row r="12417" spans="1:13" x14ac:dyDescent="0.2">
      <c r="A12417" t="s">
        <v>63</v>
      </c>
      <c r="B12417" s="144" t="s">
        <v>69</v>
      </c>
      <c r="C12417">
        <v>735</v>
      </c>
      <c r="D12417" t="str">
        <f>VLOOKUP(Oliusala[[#This Row],[postnumer]],Sveitarfelog[#All],4,FALSE)</f>
        <v>Fjarðabyggð</v>
      </c>
      <c r="E12417" t="str">
        <f>VLOOKUP(Oliusala[[#This Row],[postnumer]],Sveitarfelog[#All],5,FALSE)</f>
        <v>Austurland</v>
      </c>
      <c r="F12417" t="s">
        <v>20</v>
      </c>
      <c r="G12417" t="s">
        <v>50</v>
      </c>
      <c r="H12417" s="1" t="s">
        <v>58</v>
      </c>
      <c r="I12417" s="1">
        <v>199728</v>
      </c>
      <c r="J12417" s="2">
        <f>VLOOKUP(Oliusala[[#This Row],[tegund]],Tegundir!$B$2:$D$19,3,FALSE)*Oliusala[[#This Row],[magn]]/1000</f>
        <v>149.79599999999999</v>
      </c>
      <c r="K12417">
        <v>2020</v>
      </c>
      <c r="L12417" t="s">
        <v>18</v>
      </c>
      <c r="M12417" s="144" t="s">
        <v>59</v>
      </c>
    </row>
    <row r="12418" spans="1:13" x14ac:dyDescent="0.2">
      <c r="A12418" t="s">
        <v>63</v>
      </c>
      <c r="B12418" s="144" t="s">
        <v>69</v>
      </c>
      <c r="C12418">
        <v>735</v>
      </c>
      <c r="D12418" t="str">
        <f>VLOOKUP(Oliusala[[#This Row],[postnumer]],Sveitarfelog[#All],4,FALSE)</f>
        <v>Fjarðabyggð</v>
      </c>
      <c r="E12418" t="str">
        <f>VLOOKUP(Oliusala[[#This Row],[postnumer]],Sveitarfelog[#All],5,FALSE)</f>
        <v>Austurland</v>
      </c>
      <c r="F12418" t="s">
        <v>21</v>
      </c>
      <c r="G12418" t="s">
        <v>50</v>
      </c>
      <c r="H12418" s="1" t="s">
        <v>58</v>
      </c>
      <c r="I12418" s="1">
        <v>93956</v>
      </c>
      <c r="J12418" s="2">
        <f>VLOOKUP(Oliusala[[#This Row],[tegund]],Tegundir!$B$2:$D$19,3,FALSE)*Oliusala[[#This Row],[magn]]/1000</f>
        <v>70.466999999999999</v>
      </c>
      <c r="K12418">
        <v>2020</v>
      </c>
      <c r="L12418" t="s">
        <v>18</v>
      </c>
      <c r="M12418" s="144" t="s">
        <v>59</v>
      </c>
    </row>
    <row r="12419" spans="1:13" x14ac:dyDescent="0.2">
      <c r="A12419" t="s">
        <v>63</v>
      </c>
      <c r="B12419" s="144" t="s">
        <v>164</v>
      </c>
      <c r="C12419">
        <v>740</v>
      </c>
      <c r="D12419" t="str">
        <f>VLOOKUP(Oliusala[[#This Row],[postnumer]],Sveitarfelog[#All],4,FALSE)</f>
        <v>Fjarðabyggð</v>
      </c>
      <c r="E12419" t="str">
        <f>VLOOKUP(Oliusala[[#This Row],[postnumer]],Sveitarfelog[#All],5,FALSE)</f>
        <v>Austurland</v>
      </c>
      <c r="F12419" t="s">
        <v>20</v>
      </c>
      <c r="G12419" t="s">
        <v>50</v>
      </c>
      <c r="H12419" s="1" t="s">
        <v>58</v>
      </c>
      <c r="I12419" s="1">
        <v>411763</v>
      </c>
      <c r="J12419" s="2">
        <f>VLOOKUP(Oliusala[[#This Row],[tegund]],Tegundir!$B$2:$D$19,3,FALSE)*Oliusala[[#This Row],[magn]]/1000</f>
        <v>308.82225</v>
      </c>
      <c r="K12419">
        <v>2020</v>
      </c>
      <c r="L12419" t="s">
        <v>18</v>
      </c>
      <c r="M12419" s="144" t="s">
        <v>59</v>
      </c>
    </row>
    <row r="12420" spans="1:13" x14ac:dyDescent="0.2">
      <c r="A12420" t="s">
        <v>63</v>
      </c>
      <c r="B12420" s="144" t="s">
        <v>71</v>
      </c>
      <c r="C12420">
        <v>750</v>
      </c>
      <c r="D12420" t="str">
        <f>VLOOKUP(Oliusala[[#This Row],[postnumer]],Sveitarfelog[#All],4,FALSE)</f>
        <v>Fjarðabyggð</v>
      </c>
      <c r="E12420" t="str">
        <f>VLOOKUP(Oliusala[[#This Row],[postnumer]],Sveitarfelog[#All],5,FALSE)</f>
        <v>Austurland</v>
      </c>
      <c r="F12420" t="s">
        <v>20</v>
      </c>
      <c r="G12420" t="s">
        <v>50</v>
      </c>
      <c r="H12420" t="s">
        <v>58</v>
      </c>
      <c r="I12420" s="1">
        <v>149956</v>
      </c>
      <c r="J12420" s="2">
        <f>VLOOKUP(Oliusala[[#This Row],[tegund]],Tegundir!$B$2:$D$19,3,FALSE)*Oliusala[[#This Row],[magn]]/1000</f>
        <v>112.467</v>
      </c>
      <c r="K12420">
        <v>2020</v>
      </c>
      <c r="L12420" t="s">
        <v>18</v>
      </c>
      <c r="M12420" s="144" t="s">
        <v>59</v>
      </c>
    </row>
    <row r="12421" spans="1:13" x14ac:dyDescent="0.2">
      <c r="A12421" t="s">
        <v>63</v>
      </c>
      <c r="B12421" s="144" t="s">
        <v>165</v>
      </c>
      <c r="C12421">
        <v>755</v>
      </c>
      <c r="D12421" t="str">
        <f>VLOOKUP(Oliusala[[#This Row],[postnumer]],Sveitarfelog[#All],4,FALSE)</f>
        <v>Fjarðabyggð</v>
      </c>
      <c r="E12421" t="str">
        <f>VLOOKUP(Oliusala[[#This Row],[postnumer]],Sveitarfelog[#All],5,FALSE)</f>
        <v>Austurland</v>
      </c>
      <c r="F12421" t="s">
        <v>21</v>
      </c>
      <c r="G12421" t="s">
        <v>50</v>
      </c>
      <c r="H12421" s="1" t="s">
        <v>58</v>
      </c>
      <c r="I12421" s="1">
        <v>79867</v>
      </c>
      <c r="J12421" s="2">
        <f>VLOOKUP(Oliusala[[#This Row],[tegund]],Tegundir!$B$2:$D$19,3,FALSE)*Oliusala[[#This Row],[magn]]/1000</f>
        <v>59.90025</v>
      </c>
      <c r="K12421">
        <v>2020</v>
      </c>
      <c r="L12421" t="s">
        <v>18</v>
      </c>
      <c r="M12421" s="144" t="s">
        <v>59</v>
      </c>
    </row>
    <row r="12422" spans="1:13" x14ac:dyDescent="0.2">
      <c r="A12422" t="s">
        <v>63</v>
      </c>
      <c r="B12422" s="144" t="s">
        <v>166</v>
      </c>
      <c r="C12422">
        <v>760</v>
      </c>
      <c r="D12422" t="str">
        <f>VLOOKUP(Oliusala[[#This Row],[postnumer]],Sveitarfelog[#All],4,FALSE)</f>
        <v>Fjarðabyggð</v>
      </c>
      <c r="E12422" t="str">
        <f>VLOOKUP(Oliusala[[#This Row],[postnumer]],Sveitarfelog[#All],5,FALSE)</f>
        <v>Austurland</v>
      </c>
      <c r="F12422" t="s">
        <v>21</v>
      </c>
      <c r="G12422" t="s">
        <v>50</v>
      </c>
      <c r="H12422" s="1" t="s">
        <v>58</v>
      </c>
      <c r="I12422" s="1">
        <v>99578</v>
      </c>
      <c r="J12422" s="2">
        <f>VLOOKUP(Oliusala[[#This Row],[tegund]],Tegundir!$B$2:$D$19,3,FALSE)*Oliusala[[#This Row],[magn]]/1000</f>
        <v>74.683499999999995</v>
      </c>
      <c r="K12422">
        <v>2020</v>
      </c>
      <c r="L12422" t="s">
        <v>18</v>
      </c>
      <c r="M12422" s="144" t="s">
        <v>59</v>
      </c>
    </row>
    <row r="12423" spans="1:13" x14ac:dyDescent="0.2">
      <c r="A12423" t="s">
        <v>63</v>
      </c>
      <c r="B12423" s="144" t="s">
        <v>167</v>
      </c>
      <c r="C12423">
        <v>765</v>
      </c>
      <c r="D12423" t="str">
        <f>VLOOKUP(Oliusala[[#This Row],[postnumer]],Sveitarfelog[#All],4,FALSE)</f>
        <v>Fljótsdalshreppur,Múlaþing</v>
      </c>
      <c r="E12423" t="str">
        <f>VLOOKUP(Oliusala[[#This Row],[postnumer]],Sveitarfelog[#All],5,FALSE)</f>
        <v>Austurland</v>
      </c>
      <c r="F12423" t="s">
        <v>21</v>
      </c>
      <c r="G12423" t="s">
        <v>50</v>
      </c>
      <c r="H12423" s="1" t="s">
        <v>58</v>
      </c>
      <c r="I12423" s="1">
        <v>221535</v>
      </c>
      <c r="J12423" s="2">
        <f>VLOOKUP(Oliusala[[#This Row],[tegund]],Tegundir!$B$2:$D$19,3,FALSE)*Oliusala[[#This Row],[magn]]/1000</f>
        <v>166.15125</v>
      </c>
      <c r="K12423">
        <v>2020</v>
      </c>
      <c r="L12423" t="s">
        <v>18</v>
      </c>
      <c r="M12423" s="144" t="s">
        <v>59</v>
      </c>
    </row>
    <row r="12424" spans="1:13" x14ac:dyDescent="0.2">
      <c r="A12424" t="s">
        <v>63</v>
      </c>
      <c r="B12424" s="144" t="s">
        <v>168</v>
      </c>
      <c r="C12424">
        <v>780</v>
      </c>
      <c r="D12424" t="str">
        <f>VLOOKUP(Oliusala[[#This Row],[postnumer]],Sveitarfelog[#All],4,FALSE)</f>
        <v>Sveitarfélagið Hornafjörður</v>
      </c>
      <c r="E12424" t="str">
        <f>VLOOKUP(Oliusala[[#This Row],[postnumer]],Sveitarfelog[#All],5,FALSE)</f>
        <v>Suðurland</v>
      </c>
      <c r="F12424" t="s">
        <v>20</v>
      </c>
      <c r="G12424" t="s">
        <v>50</v>
      </c>
      <c r="H12424" t="s">
        <v>58</v>
      </c>
      <c r="I12424" s="1">
        <v>446797</v>
      </c>
      <c r="J12424" s="2">
        <f>VLOOKUP(Oliusala[[#This Row],[tegund]],Tegundir!$B$2:$D$19,3,FALSE)*Oliusala[[#This Row],[magn]]/1000</f>
        <v>335.09775000000002</v>
      </c>
      <c r="K12424">
        <v>2020</v>
      </c>
      <c r="L12424" t="s">
        <v>18</v>
      </c>
      <c r="M12424" s="144" t="s">
        <v>59</v>
      </c>
    </row>
    <row r="12425" spans="1:13" x14ac:dyDescent="0.2">
      <c r="A12425" t="s">
        <v>63</v>
      </c>
      <c r="B12425" s="144" t="s">
        <v>168</v>
      </c>
      <c r="C12425">
        <v>780</v>
      </c>
      <c r="D12425" t="str">
        <f>VLOOKUP(Oliusala[[#This Row],[postnumer]],Sveitarfelog[#All],4,FALSE)</f>
        <v>Sveitarfélagið Hornafjörður</v>
      </c>
      <c r="E12425" t="str">
        <f>VLOOKUP(Oliusala[[#This Row],[postnumer]],Sveitarfelog[#All],5,FALSE)</f>
        <v>Suðurland</v>
      </c>
      <c r="F12425" t="s">
        <v>21</v>
      </c>
      <c r="G12425" t="s">
        <v>50</v>
      </c>
      <c r="H12425" t="s">
        <v>58</v>
      </c>
      <c r="I12425" s="1">
        <v>693365</v>
      </c>
      <c r="J12425" s="2">
        <f>VLOOKUP(Oliusala[[#This Row],[tegund]],Tegundir!$B$2:$D$19,3,FALSE)*Oliusala[[#This Row],[magn]]/1000</f>
        <v>520.02374999999995</v>
      </c>
      <c r="K12425">
        <v>2020</v>
      </c>
      <c r="L12425" t="s">
        <v>18</v>
      </c>
      <c r="M12425" s="144" t="s">
        <v>59</v>
      </c>
    </row>
    <row r="12426" spans="1:13" x14ac:dyDescent="0.2">
      <c r="A12426" t="s">
        <v>57</v>
      </c>
      <c r="B12426" s="144" t="s">
        <v>169</v>
      </c>
      <c r="C12426">
        <v>781</v>
      </c>
      <c r="D12426" t="str">
        <f>VLOOKUP(Oliusala[[#This Row],[postnumer]],Sveitarfelog[#All],4,FALSE)</f>
        <v>Sveitarfélagið Hornafjörður</v>
      </c>
      <c r="E12426" t="str">
        <f>VLOOKUP(Oliusala[[#This Row],[postnumer]],Sveitarfelog[#All],5,FALSE)</f>
        <v>Suðurland</v>
      </c>
      <c r="F12426" t="s">
        <v>21</v>
      </c>
      <c r="G12426" t="s">
        <v>50</v>
      </c>
      <c r="H12426" s="1" t="s">
        <v>60</v>
      </c>
      <c r="I12426" s="1">
        <v>4307</v>
      </c>
      <c r="J12426" s="2">
        <f>VLOOKUP(Oliusala[[#This Row],[tegund]],Tegundir!$B$2:$D$19,3,FALSE)*Oliusala[[#This Row],[magn]]/1000</f>
        <v>3.2302499999999998</v>
      </c>
      <c r="K12426">
        <v>2020</v>
      </c>
      <c r="L12426" t="s">
        <v>18</v>
      </c>
      <c r="M12426" s="144" t="s">
        <v>59</v>
      </c>
    </row>
    <row r="12427" spans="1:13" x14ac:dyDescent="0.2">
      <c r="A12427" t="s">
        <v>57</v>
      </c>
      <c r="B12427" s="144" t="s">
        <v>170</v>
      </c>
      <c r="C12427">
        <v>781</v>
      </c>
      <c r="D12427" t="str">
        <f>VLOOKUP(Oliusala[[#This Row],[postnumer]],Sveitarfelog[#All],4,FALSE)</f>
        <v>Sveitarfélagið Hornafjörður</v>
      </c>
      <c r="E12427" t="str">
        <f>VLOOKUP(Oliusala[[#This Row],[postnumer]],Sveitarfelog[#All],5,FALSE)</f>
        <v>Suðurland</v>
      </c>
      <c r="F12427" t="s">
        <v>21</v>
      </c>
      <c r="G12427" t="s">
        <v>50</v>
      </c>
      <c r="H12427" t="s">
        <v>60</v>
      </c>
      <c r="I12427" s="1">
        <v>3642</v>
      </c>
      <c r="J12427" s="2">
        <f>VLOOKUP(Oliusala[[#This Row],[tegund]],Tegundir!$B$2:$D$19,3,FALSE)*Oliusala[[#This Row],[magn]]/1000</f>
        <v>2.7315</v>
      </c>
      <c r="K12427">
        <v>2020</v>
      </c>
      <c r="L12427" t="s">
        <v>18</v>
      </c>
      <c r="M12427" s="144" t="s">
        <v>59</v>
      </c>
    </row>
    <row r="12428" spans="1:13" x14ac:dyDescent="0.2">
      <c r="A12428" t="s">
        <v>63</v>
      </c>
      <c r="B12428" s="144" t="s">
        <v>171</v>
      </c>
      <c r="C12428">
        <v>781</v>
      </c>
      <c r="D12428" t="str">
        <f>VLOOKUP(Oliusala[[#This Row],[postnumer]],Sveitarfelog[#All],4,FALSE)</f>
        <v>Sveitarfélagið Hornafjörður</v>
      </c>
      <c r="E12428" t="str">
        <f>VLOOKUP(Oliusala[[#This Row],[postnumer]],Sveitarfelog[#All],5,FALSE)</f>
        <v>Suðurland</v>
      </c>
      <c r="F12428" t="s">
        <v>20</v>
      </c>
      <c r="G12428" t="s">
        <v>50</v>
      </c>
      <c r="H12428" s="1" t="s">
        <v>58</v>
      </c>
      <c r="I12428" s="1">
        <v>232962</v>
      </c>
      <c r="J12428" s="2">
        <f>VLOOKUP(Oliusala[[#This Row],[tegund]],Tegundir!$B$2:$D$19,3,FALSE)*Oliusala[[#This Row],[magn]]/1000</f>
        <v>174.72149999999999</v>
      </c>
      <c r="K12428">
        <v>2020</v>
      </c>
      <c r="L12428" t="s">
        <v>18</v>
      </c>
      <c r="M12428" s="144" t="s">
        <v>59</v>
      </c>
    </row>
    <row r="12429" spans="1:13" x14ac:dyDescent="0.2">
      <c r="A12429" t="s">
        <v>63</v>
      </c>
      <c r="B12429" s="144" t="s">
        <v>172</v>
      </c>
      <c r="C12429">
        <v>785</v>
      </c>
      <c r="D12429" t="str">
        <f>VLOOKUP(Oliusala[[#This Row],[postnumer]],Sveitarfelog[#All],4,FALSE)</f>
        <v>Sveitarfélagið Hornafjörður</v>
      </c>
      <c r="E12429" t="str">
        <f>VLOOKUP(Oliusala[[#This Row],[postnumer]],Sveitarfelog[#All],5,FALSE)</f>
        <v>Suðurland</v>
      </c>
      <c r="F12429" t="s">
        <v>21</v>
      </c>
      <c r="G12429" t="s">
        <v>50</v>
      </c>
      <c r="H12429" s="1" t="s">
        <v>58</v>
      </c>
      <c r="I12429" s="1">
        <v>174453</v>
      </c>
      <c r="J12429" s="2">
        <f>VLOOKUP(Oliusala[[#This Row],[tegund]],Tegundir!$B$2:$D$19,3,FALSE)*Oliusala[[#This Row],[magn]]/1000</f>
        <v>130.83975000000001</v>
      </c>
      <c r="K12429">
        <v>2020</v>
      </c>
      <c r="L12429" t="s">
        <v>18</v>
      </c>
      <c r="M12429" s="144" t="s">
        <v>59</v>
      </c>
    </row>
    <row r="12430" spans="1:13" x14ac:dyDescent="0.2">
      <c r="A12430" t="s">
        <v>63</v>
      </c>
      <c r="B12430" s="144" t="s">
        <v>70</v>
      </c>
      <c r="C12430">
        <v>800</v>
      </c>
      <c r="D12430" t="str">
        <f>VLOOKUP(Oliusala[[#This Row],[postnumer]],Sveitarfelog[#All],4,FALSE)</f>
        <v>Flóahreppur,Sveitarfélagið Árborg</v>
      </c>
      <c r="E12430" t="str">
        <f>VLOOKUP(Oliusala[[#This Row],[postnumer]],Sveitarfelog[#All],5,FALSE)</f>
        <v>Suðurland</v>
      </c>
      <c r="F12430" t="s">
        <v>20</v>
      </c>
      <c r="G12430" t="s">
        <v>50</v>
      </c>
      <c r="H12430" t="s">
        <v>58</v>
      </c>
      <c r="I12430" s="1">
        <v>2118692</v>
      </c>
      <c r="J12430" s="2">
        <f>VLOOKUP(Oliusala[[#This Row],[tegund]],Tegundir!$B$2:$D$19,3,FALSE)*Oliusala[[#This Row],[magn]]/1000</f>
        <v>1589.019</v>
      </c>
      <c r="K12430">
        <v>2020</v>
      </c>
      <c r="L12430" t="s">
        <v>18</v>
      </c>
      <c r="M12430" s="144" t="s">
        <v>59</v>
      </c>
    </row>
    <row r="12431" spans="1:13" x14ac:dyDescent="0.2">
      <c r="A12431" t="s">
        <v>63</v>
      </c>
      <c r="B12431" s="144" t="s">
        <v>70</v>
      </c>
      <c r="C12431">
        <v>800</v>
      </c>
      <c r="D12431" t="str">
        <f>VLOOKUP(Oliusala[[#This Row],[postnumer]],Sveitarfelog[#All],4,FALSE)</f>
        <v>Flóahreppur,Sveitarfélagið Árborg</v>
      </c>
      <c r="E12431" t="str">
        <f>VLOOKUP(Oliusala[[#This Row],[postnumer]],Sveitarfelog[#All],5,FALSE)</f>
        <v>Suðurland</v>
      </c>
      <c r="F12431" t="s">
        <v>21</v>
      </c>
      <c r="G12431" t="s">
        <v>50</v>
      </c>
      <c r="H12431" t="s">
        <v>58</v>
      </c>
      <c r="I12431" s="1">
        <v>1371831</v>
      </c>
      <c r="J12431" s="2">
        <f>VLOOKUP(Oliusala[[#This Row],[tegund]],Tegundir!$B$2:$D$19,3,FALSE)*Oliusala[[#This Row],[magn]]/1000</f>
        <v>1028.8732500000001</v>
      </c>
      <c r="K12431">
        <v>2020</v>
      </c>
      <c r="L12431" t="s">
        <v>18</v>
      </c>
      <c r="M12431" s="144" t="s">
        <v>59</v>
      </c>
    </row>
    <row r="12432" spans="1:13" x14ac:dyDescent="0.2">
      <c r="A12432" t="s">
        <v>63</v>
      </c>
      <c r="B12432" s="144" t="s">
        <v>70</v>
      </c>
      <c r="C12432">
        <v>800</v>
      </c>
      <c r="D12432" t="str">
        <f>VLOOKUP(Oliusala[[#This Row],[postnumer]],Sveitarfelog[#All],4,FALSE)</f>
        <v>Flóahreppur,Sveitarfélagið Árborg</v>
      </c>
      <c r="E12432" t="str">
        <f>VLOOKUP(Oliusala[[#This Row],[postnumer]],Sveitarfelog[#All],5,FALSE)</f>
        <v>Suðurland</v>
      </c>
      <c r="F12432" t="s">
        <v>20</v>
      </c>
      <c r="G12432" t="s">
        <v>50</v>
      </c>
      <c r="H12432" s="1" t="s">
        <v>58</v>
      </c>
      <c r="I12432" s="1">
        <v>599581</v>
      </c>
      <c r="J12432" s="2">
        <f>VLOOKUP(Oliusala[[#This Row],[tegund]],Tegundir!$B$2:$D$19,3,FALSE)*Oliusala[[#This Row],[magn]]/1000</f>
        <v>449.68574999999998</v>
      </c>
      <c r="K12432">
        <v>2020</v>
      </c>
      <c r="L12432" t="s">
        <v>18</v>
      </c>
      <c r="M12432" s="144" t="s">
        <v>59</v>
      </c>
    </row>
    <row r="12433" spans="1:13" x14ac:dyDescent="0.2">
      <c r="A12433" t="s">
        <v>57</v>
      </c>
      <c r="B12433" s="144" t="s">
        <v>174</v>
      </c>
      <c r="C12433">
        <v>801</v>
      </c>
      <c r="D12433" t="str">
        <f>VLOOKUP(Oliusala[[#This Row],[postnumer]],Sveitarfelog[#All],4,FALSE)</f>
        <v>Flóahreppur,Sveitarfélagið Árborg</v>
      </c>
      <c r="E12433" t="str">
        <f>VLOOKUP(Oliusala[[#This Row],[postnumer]],Sveitarfelog[#All],5,FALSE)</f>
        <v>Suðurland</v>
      </c>
      <c r="F12433" t="s">
        <v>21</v>
      </c>
      <c r="G12433" t="s">
        <v>50</v>
      </c>
      <c r="H12433" t="s">
        <v>60</v>
      </c>
      <c r="I12433" s="1">
        <v>908</v>
      </c>
      <c r="J12433" s="2">
        <f>VLOOKUP(Oliusala[[#This Row],[tegund]],Tegundir!$B$2:$D$19,3,FALSE)*Oliusala[[#This Row],[magn]]/1000</f>
        <v>0.68100000000000005</v>
      </c>
      <c r="K12433">
        <v>2020</v>
      </c>
      <c r="L12433" t="s">
        <v>18</v>
      </c>
      <c r="M12433" s="144" t="s">
        <v>59</v>
      </c>
    </row>
    <row r="12434" spans="1:13" x14ac:dyDescent="0.2">
      <c r="A12434" t="s">
        <v>63</v>
      </c>
      <c r="B12434" s="144" t="s">
        <v>175</v>
      </c>
      <c r="C12434">
        <v>801</v>
      </c>
      <c r="D12434" t="str">
        <f>VLOOKUP(Oliusala[[#This Row],[postnumer]],Sveitarfelog[#All],4,FALSE)</f>
        <v>Flóahreppur,Sveitarfélagið Árborg</v>
      </c>
      <c r="E12434" t="str">
        <f>VLOOKUP(Oliusala[[#This Row],[postnumer]],Sveitarfelog[#All],5,FALSE)</f>
        <v>Suðurland</v>
      </c>
      <c r="F12434" t="s">
        <v>21</v>
      </c>
      <c r="G12434" t="s">
        <v>50</v>
      </c>
      <c r="H12434" s="1" t="s">
        <v>58</v>
      </c>
      <c r="I12434" s="1">
        <v>125138</v>
      </c>
      <c r="J12434" s="2">
        <f>VLOOKUP(Oliusala[[#This Row],[tegund]],Tegundir!$B$2:$D$19,3,FALSE)*Oliusala[[#This Row],[magn]]/1000</f>
        <v>93.853499999999997</v>
      </c>
      <c r="K12434">
        <v>2020</v>
      </c>
      <c r="L12434" t="s">
        <v>18</v>
      </c>
      <c r="M12434" s="144" t="s">
        <v>59</v>
      </c>
    </row>
    <row r="12435" spans="1:13" x14ac:dyDescent="0.2">
      <c r="A12435" t="s">
        <v>63</v>
      </c>
      <c r="B12435" s="144" t="s">
        <v>176</v>
      </c>
      <c r="C12435">
        <v>801</v>
      </c>
      <c r="D12435" t="str">
        <f>VLOOKUP(Oliusala[[#This Row],[postnumer]],Sveitarfelog[#All],4,FALSE)</f>
        <v>Flóahreppur,Sveitarfélagið Árborg</v>
      </c>
      <c r="E12435" t="str">
        <f>VLOOKUP(Oliusala[[#This Row],[postnumer]],Sveitarfelog[#All],5,FALSE)</f>
        <v>Suðurland</v>
      </c>
      <c r="F12435" t="s">
        <v>21</v>
      </c>
      <c r="G12435" t="s">
        <v>50</v>
      </c>
      <c r="H12435" s="1" t="s">
        <v>58</v>
      </c>
      <c r="I12435" s="1">
        <v>253057</v>
      </c>
      <c r="J12435" s="2">
        <f>VLOOKUP(Oliusala[[#This Row],[tegund]],Tegundir!$B$2:$D$19,3,FALSE)*Oliusala[[#This Row],[magn]]/1000</f>
        <v>189.79275000000001</v>
      </c>
      <c r="K12435">
        <v>2020</v>
      </c>
      <c r="L12435" t="s">
        <v>18</v>
      </c>
      <c r="M12435" s="144" t="s">
        <v>59</v>
      </c>
    </row>
    <row r="12436" spans="1:13" x14ac:dyDescent="0.2">
      <c r="A12436" t="s">
        <v>63</v>
      </c>
      <c r="B12436" s="144" t="s">
        <v>177</v>
      </c>
      <c r="C12436">
        <v>801</v>
      </c>
      <c r="D12436" t="str">
        <f>VLOOKUP(Oliusala[[#This Row],[postnumer]],Sveitarfelog[#All],4,FALSE)</f>
        <v>Flóahreppur,Sveitarfélagið Árborg</v>
      </c>
      <c r="E12436" t="str">
        <f>VLOOKUP(Oliusala[[#This Row],[postnumer]],Sveitarfelog[#All],5,FALSE)</f>
        <v>Suðurland</v>
      </c>
      <c r="F12436" t="s">
        <v>21</v>
      </c>
      <c r="G12436" t="s">
        <v>50</v>
      </c>
      <c r="H12436" s="1" t="s">
        <v>58</v>
      </c>
      <c r="I12436" s="1">
        <v>101650</v>
      </c>
      <c r="J12436" s="2">
        <f>VLOOKUP(Oliusala[[#This Row],[tegund]],Tegundir!$B$2:$D$19,3,FALSE)*Oliusala[[#This Row],[magn]]/1000</f>
        <v>76.237499999999997</v>
      </c>
      <c r="K12436">
        <v>2020</v>
      </c>
      <c r="L12436" t="s">
        <v>18</v>
      </c>
      <c r="M12436" s="144" t="s">
        <v>59</v>
      </c>
    </row>
    <row r="12437" spans="1:13" x14ac:dyDescent="0.2">
      <c r="A12437" t="s">
        <v>63</v>
      </c>
      <c r="B12437" s="144" t="s">
        <v>174</v>
      </c>
      <c r="C12437">
        <v>801</v>
      </c>
      <c r="D12437" t="str">
        <f>VLOOKUP(Oliusala[[#This Row],[postnumer]],Sveitarfelog[#All],4,FALSE)</f>
        <v>Flóahreppur,Sveitarfélagið Árborg</v>
      </c>
      <c r="E12437" t="str">
        <f>VLOOKUP(Oliusala[[#This Row],[postnumer]],Sveitarfelog[#All],5,FALSE)</f>
        <v>Suðurland</v>
      </c>
      <c r="F12437" t="s">
        <v>20</v>
      </c>
      <c r="G12437" t="s">
        <v>50</v>
      </c>
      <c r="H12437" s="1" t="s">
        <v>58</v>
      </c>
      <c r="I12437" s="1">
        <v>169045</v>
      </c>
      <c r="J12437" s="2">
        <f>VLOOKUP(Oliusala[[#This Row],[tegund]],Tegundir!$B$2:$D$19,3,FALSE)*Oliusala[[#This Row],[magn]]/1000</f>
        <v>126.78375</v>
      </c>
      <c r="K12437">
        <v>2020</v>
      </c>
      <c r="L12437" t="s">
        <v>18</v>
      </c>
      <c r="M12437" s="144" t="s">
        <v>59</v>
      </c>
    </row>
    <row r="12438" spans="1:13" x14ac:dyDescent="0.2">
      <c r="A12438" t="s">
        <v>63</v>
      </c>
      <c r="B12438" s="144" t="s">
        <v>178</v>
      </c>
      <c r="C12438">
        <v>801</v>
      </c>
      <c r="D12438" t="str">
        <f>VLOOKUP(Oliusala[[#This Row],[postnumer]],Sveitarfelog[#All],4,FALSE)</f>
        <v>Flóahreppur,Sveitarfélagið Árborg</v>
      </c>
      <c r="E12438" t="str">
        <f>VLOOKUP(Oliusala[[#This Row],[postnumer]],Sveitarfelog[#All],5,FALSE)</f>
        <v>Suðurland</v>
      </c>
      <c r="F12438" t="s">
        <v>20</v>
      </c>
      <c r="G12438" t="s">
        <v>50</v>
      </c>
      <c r="H12438" s="1" t="s">
        <v>58</v>
      </c>
      <c r="I12438" s="1">
        <v>21721</v>
      </c>
      <c r="J12438" s="2">
        <f>VLOOKUP(Oliusala[[#This Row],[tegund]],Tegundir!$B$2:$D$19,3,FALSE)*Oliusala[[#This Row],[magn]]/1000</f>
        <v>16.290749999999999</v>
      </c>
      <c r="K12438">
        <v>2020</v>
      </c>
      <c r="L12438" t="s">
        <v>18</v>
      </c>
      <c r="M12438" s="144" t="s">
        <v>59</v>
      </c>
    </row>
    <row r="12439" spans="1:13" x14ac:dyDescent="0.2">
      <c r="A12439" t="s">
        <v>57</v>
      </c>
      <c r="B12439" s="144" t="s">
        <v>181</v>
      </c>
      <c r="C12439">
        <v>810</v>
      </c>
      <c r="D12439" t="str">
        <f>VLOOKUP(Oliusala[[#This Row],[postnumer]],Sveitarfelog[#All],4,FALSE)</f>
        <v>Hveragerðisbær,Sveitarfélagið Ölfus</v>
      </c>
      <c r="E12439" t="str">
        <f>VLOOKUP(Oliusala[[#This Row],[postnumer]],Sveitarfelog[#All],5,FALSE)</f>
        <v>Suðurland</v>
      </c>
      <c r="F12439" t="s">
        <v>21</v>
      </c>
      <c r="G12439" t="s">
        <v>50</v>
      </c>
      <c r="H12439" t="s">
        <v>60</v>
      </c>
      <c r="I12439" s="1">
        <v>1994</v>
      </c>
      <c r="J12439" s="2">
        <f>VLOOKUP(Oliusala[[#This Row],[tegund]],Tegundir!$B$2:$D$19,3,FALSE)*Oliusala[[#This Row],[magn]]/1000</f>
        <v>1.4955000000000001</v>
      </c>
      <c r="K12439">
        <v>2020</v>
      </c>
      <c r="L12439" t="s">
        <v>18</v>
      </c>
      <c r="M12439" s="144" t="s">
        <v>59</v>
      </c>
    </row>
    <row r="12440" spans="1:13" x14ac:dyDescent="0.2">
      <c r="A12440" t="s">
        <v>63</v>
      </c>
      <c r="B12440" s="144" t="s">
        <v>182</v>
      </c>
      <c r="C12440">
        <v>810</v>
      </c>
      <c r="D12440" t="str">
        <f>VLOOKUP(Oliusala[[#This Row],[postnumer]],Sveitarfelog[#All],4,FALSE)</f>
        <v>Hveragerðisbær,Sveitarfélagið Ölfus</v>
      </c>
      <c r="E12440" t="str">
        <f>VLOOKUP(Oliusala[[#This Row],[postnumer]],Sveitarfelog[#All],5,FALSE)</f>
        <v>Suðurland</v>
      </c>
      <c r="F12440" t="s">
        <v>20</v>
      </c>
      <c r="G12440" t="s">
        <v>50</v>
      </c>
      <c r="H12440" s="1" t="s">
        <v>58</v>
      </c>
      <c r="I12440" s="1">
        <v>869370</v>
      </c>
      <c r="J12440" s="2">
        <f>VLOOKUP(Oliusala[[#This Row],[tegund]],Tegundir!$B$2:$D$19,3,FALSE)*Oliusala[[#This Row],[magn]]/1000</f>
        <v>652.02750000000003</v>
      </c>
      <c r="K12440">
        <v>2020</v>
      </c>
      <c r="L12440" t="s">
        <v>18</v>
      </c>
      <c r="M12440" s="144" t="s">
        <v>59</v>
      </c>
    </row>
    <row r="12441" spans="1:13" x14ac:dyDescent="0.2">
      <c r="A12441" t="s">
        <v>63</v>
      </c>
      <c r="B12441" s="144" t="s">
        <v>182</v>
      </c>
      <c r="C12441">
        <v>810</v>
      </c>
      <c r="D12441" t="str">
        <f>VLOOKUP(Oliusala[[#This Row],[postnumer]],Sveitarfelog[#All],4,FALSE)</f>
        <v>Hveragerðisbær,Sveitarfélagið Ölfus</v>
      </c>
      <c r="E12441" t="str">
        <f>VLOOKUP(Oliusala[[#This Row],[postnumer]],Sveitarfelog[#All],5,FALSE)</f>
        <v>Suðurland</v>
      </c>
      <c r="F12441" t="s">
        <v>21</v>
      </c>
      <c r="G12441" t="s">
        <v>50</v>
      </c>
      <c r="H12441" t="s">
        <v>58</v>
      </c>
      <c r="I12441" s="1">
        <v>448626</v>
      </c>
      <c r="J12441" s="2">
        <f>VLOOKUP(Oliusala[[#This Row],[tegund]],Tegundir!$B$2:$D$19,3,FALSE)*Oliusala[[#This Row],[magn]]/1000</f>
        <v>336.46949999999998</v>
      </c>
      <c r="K12441">
        <v>2020</v>
      </c>
      <c r="L12441" t="s">
        <v>18</v>
      </c>
      <c r="M12441" s="144" t="s">
        <v>59</v>
      </c>
    </row>
    <row r="12442" spans="1:13" x14ac:dyDescent="0.2">
      <c r="A12442" t="s">
        <v>63</v>
      </c>
      <c r="B12442" s="144" t="s">
        <v>182</v>
      </c>
      <c r="C12442">
        <v>810</v>
      </c>
      <c r="D12442" t="str">
        <f>VLOOKUP(Oliusala[[#This Row],[postnumer]],Sveitarfelog[#All],4,FALSE)</f>
        <v>Hveragerðisbær,Sveitarfélagið Ölfus</v>
      </c>
      <c r="E12442" t="str">
        <f>VLOOKUP(Oliusala[[#This Row],[postnumer]],Sveitarfelog[#All],5,FALSE)</f>
        <v>Suðurland</v>
      </c>
      <c r="F12442" t="s">
        <v>20</v>
      </c>
      <c r="G12442" t="s">
        <v>50</v>
      </c>
      <c r="H12442" s="1" t="s">
        <v>58</v>
      </c>
      <c r="I12442" s="1">
        <v>301838</v>
      </c>
      <c r="J12442" s="2">
        <f>VLOOKUP(Oliusala[[#This Row],[tegund]],Tegundir!$B$2:$D$19,3,FALSE)*Oliusala[[#This Row],[magn]]/1000</f>
        <v>226.3785</v>
      </c>
      <c r="K12442">
        <v>2020</v>
      </c>
      <c r="L12442" t="s">
        <v>18</v>
      </c>
      <c r="M12442" s="144" t="s">
        <v>59</v>
      </c>
    </row>
    <row r="12443" spans="1:13" x14ac:dyDescent="0.2">
      <c r="A12443" t="s">
        <v>63</v>
      </c>
      <c r="B12443" s="144" t="s">
        <v>181</v>
      </c>
      <c r="C12443">
        <v>810</v>
      </c>
      <c r="D12443" t="str">
        <f>VLOOKUP(Oliusala[[#This Row],[postnumer]],Sveitarfelog[#All],4,FALSE)</f>
        <v>Hveragerðisbær,Sveitarfélagið Ölfus</v>
      </c>
      <c r="E12443" t="str">
        <f>VLOOKUP(Oliusala[[#This Row],[postnumer]],Sveitarfelog[#All],5,FALSE)</f>
        <v>Suðurland</v>
      </c>
      <c r="F12443" t="s">
        <v>20</v>
      </c>
      <c r="G12443" t="s">
        <v>50</v>
      </c>
      <c r="H12443" t="s">
        <v>58</v>
      </c>
      <c r="I12443" s="1">
        <v>88549</v>
      </c>
      <c r="J12443" s="2">
        <f>VLOOKUP(Oliusala[[#This Row],[tegund]],Tegundir!$B$2:$D$19,3,FALSE)*Oliusala[[#This Row],[magn]]/1000</f>
        <v>66.411749999999998</v>
      </c>
      <c r="K12443">
        <v>2020</v>
      </c>
      <c r="L12443" t="s">
        <v>18</v>
      </c>
      <c r="M12443" s="144" t="s">
        <v>59</v>
      </c>
    </row>
    <row r="12444" spans="1:13" x14ac:dyDescent="0.2">
      <c r="A12444" t="s">
        <v>63</v>
      </c>
      <c r="B12444" s="144" t="s">
        <v>183</v>
      </c>
      <c r="C12444">
        <v>815</v>
      </c>
      <c r="D12444" t="str">
        <f>VLOOKUP(Oliusala[[#This Row],[postnumer]],Sveitarfelog[#All],4,FALSE)</f>
        <v>Hveragerðisbær,Sveitarfélagið Ölfus</v>
      </c>
      <c r="E12444" t="str">
        <f>VLOOKUP(Oliusala[[#This Row],[postnumer]],Sveitarfelog[#All],5,FALSE)</f>
        <v>Suðurland</v>
      </c>
      <c r="F12444" t="s">
        <v>20</v>
      </c>
      <c r="G12444" t="s">
        <v>50</v>
      </c>
      <c r="H12444" t="s">
        <v>58</v>
      </c>
      <c r="I12444" s="1">
        <v>455376</v>
      </c>
      <c r="J12444" s="2">
        <f>VLOOKUP(Oliusala[[#This Row],[tegund]],Tegundir!$B$2:$D$19,3,FALSE)*Oliusala[[#This Row],[magn]]/1000</f>
        <v>341.53199999999998</v>
      </c>
      <c r="K12444">
        <v>2020</v>
      </c>
      <c r="L12444" t="s">
        <v>18</v>
      </c>
      <c r="M12444" s="144" t="s">
        <v>59</v>
      </c>
    </row>
    <row r="12445" spans="1:13" x14ac:dyDescent="0.2">
      <c r="A12445" t="s">
        <v>63</v>
      </c>
      <c r="B12445" s="144" t="s">
        <v>184</v>
      </c>
      <c r="C12445">
        <v>820</v>
      </c>
      <c r="D12445" t="str">
        <f>VLOOKUP(Oliusala[[#This Row],[postnumer]],Sveitarfelog[#All],4,FALSE)</f>
        <v>Flóahreppur,Sveitarfélagið Árborg</v>
      </c>
      <c r="E12445" t="str">
        <f>VLOOKUP(Oliusala[[#This Row],[postnumer]],Sveitarfelog[#All],5,FALSE)</f>
        <v>Suðurland</v>
      </c>
      <c r="F12445" t="s">
        <v>20</v>
      </c>
      <c r="G12445" t="s">
        <v>50</v>
      </c>
      <c r="H12445" t="s">
        <v>58</v>
      </c>
      <c r="I12445" s="1">
        <v>143536</v>
      </c>
      <c r="J12445" s="2">
        <f>VLOOKUP(Oliusala[[#This Row],[tegund]],Tegundir!$B$2:$D$19,3,FALSE)*Oliusala[[#This Row],[magn]]/1000</f>
        <v>107.652</v>
      </c>
      <c r="K12445">
        <v>2020</v>
      </c>
      <c r="L12445" t="s">
        <v>18</v>
      </c>
      <c r="M12445" s="144" t="s">
        <v>59</v>
      </c>
    </row>
    <row r="12446" spans="1:13" x14ac:dyDescent="0.2">
      <c r="A12446" t="s">
        <v>63</v>
      </c>
      <c r="B12446" s="144" t="s">
        <v>185</v>
      </c>
      <c r="C12446">
        <v>825</v>
      </c>
      <c r="D12446" t="str">
        <f>VLOOKUP(Oliusala[[#This Row],[postnumer]],Sveitarfelog[#All],4,FALSE)</f>
        <v>Flóahreppur,Sveitarfélagið Árborg</v>
      </c>
      <c r="E12446" t="str">
        <f>VLOOKUP(Oliusala[[#This Row],[postnumer]],Sveitarfelog[#All],5,FALSE)</f>
        <v>Suðurland</v>
      </c>
      <c r="F12446" t="s">
        <v>20</v>
      </c>
      <c r="G12446" t="s">
        <v>50</v>
      </c>
      <c r="H12446" s="1" t="s">
        <v>58</v>
      </c>
      <c r="I12446" s="1">
        <v>165780</v>
      </c>
      <c r="J12446" s="2">
        <f>VLOOKUP(Oliusala[[#This Row],[tegund]],Tegundir!$B$2:$D$19,3,FALSE)*Oliusala[[#This Row],[magn]]/1000</f>
        <v>124.33499999999999</v>
      </c>
      <c r="K12446">
        <v>2020</v>
      </c>
      <c r="L12446" t="s">
        <v>18</v>
      </c>
      <c r="M12446" s="144" t="s">
        <v>59</v>
      </c>
    </row>
    <row r="12447" spans="1:13" x14ac:dyDescent="0.2">
      <c r="A12447" t="s">
        <v>63</v>
      </c>
      <c r="B12447" s="144" t="s">
        <v>186</v>
      </c>
      <c r="C12447">
        <v>840</v>
      </c>
      <c r="D12447" t="str">
        <f>VLOOKUP(Oliusala[[#This Row],[postnumer]],Sveitarfelog[#All],4,FALSE)</f>
        <v>Bláskógabyggð,Grímsnes- og Grafningshreppur,Hrunamannahreppur,Skeiða- og Gnúpverjahreppur</v>
      </c>
      <c r="E12447" t="str">
        <f>VLOOKUP(Oliusala[[#This Row],[postnumer]],Sveitarfelog[#All],5,FALSE)</f>
        <v>Suðurland</v>
      </c>
      <c r="F12447" t="s">
        <v>21</v>
      </c>
      <c r="G12447" t="s">
        <v>50</v>
      </c>
      <c r="H12447" s="1" t="s">
        <v>58</v>
      </c>
      <c r="I12447" s="1">
        <v>262152</v>
      </c>
      <c r="J12447" s="2">
        <f>VLOOKUP(Oliusala[[#This Row],[tegund]],Tegundir!$B$2:$D$19,3,FALSE)*Oliusala[[#This Row],[magn]]/1000</f>
        <v>196.614</v>
      </c>
      <c r="K12447">
        <v>2020</v>
      </c>
      <c r="L12447" t="s">
        <v>18</v>
      </c>
      <c r="M12447" s="144" t="s">
        <v>59</v>
      </c>
    </row>
    <row r="12448" spans="1:13" x14ac:dyDescent="0.2">
      <c r="A12448" t="s">
        <v>63</v>
      </c>
      <c r="B12448" s="144" t="s">
        <v>188</v>
      </c>
      <c r="C12448">
        <v>845</v>
      </c>
      <c r="D12448" t="str">
        <f>VLOOKUP(Oliusala[[#This Row],[postnumer]],Sveitarfelog[#All],4,FALSE)</f>
        <v>Bláskógabyggð,Grímsnes- og Grafningshreppur,Hrunamannahreppur,Skeiða- og Gnúpverjahreppur</v>
      </c>
      <c r="E12448" t="str">
        <f>VLOOKUP(Oliusala[[#This Row],[postnumer]],Sveitarfelog[#All],5,FALSE)</f>
        <v>Suðurland</v>
      </c>
      <c r="F12448" t="s">
        <v>21</v>
      </c>
      <c r="G12448" t="s">
        <v>50</v>
      </c>
      <c r="H12448" t="s">
        <v>58</v>
      </c>
      <c r="I12448" s="1">
        <v>288225</v>
      </c>
      <c r="J12448" s="2">
        <f>VLOOKUP(Oliusala[[#This Row],[tegund]],Tegundir!$B$2:$D$19,3,FALSE)*Oliusala[[#This Row],[magn]]/1000</f>
        <v>216.16874999999999</v>
      </c>
      <c r="K12448">
        <v>2020</v>
      </c>
      <c r="L12448" t="s">
        <v>18</v>
      </c>
      <c r="M12448" s="144" t="s">
        <v>59</v>
      </c>
    </row>
    <row r="12449" spans="1:13" x14ac:dyDescent="0.2">
      <c r="A12449" t="s">
        <v>63</v>
      </c>
      <c r="B12449" s="144" t="s">
        <v>163</v>
      </c>
      <c r="C12449">
        <v>850</v>
      </c>
      <c r="D12449" t="str">
        <f>VLOOKUP(Oliusala[[#This Row],[postnumer]],Sveitarfelog[#All],4,FALSE)</f>
        <v>Ásahreppur,Rangárþing ytra</v>
      </c>
      <c r="E12449" t="str">
        <f>VLOOKUP(Oliusala[[#This Row],[postnumer]],Sveitarfelog[#All],5,FALSE)</f>
        <v>Suðurland</v>
      </c>
      <c r="F12449" t="s">
        <v>20</v>
      </c>
      <c r="G12449" t="s">
        <v>50</v>
      </c>
      <c r="H12449" s="1" t="s">
        <v>58</v>
      </c>
      <c r="I12449" s="1">
        <v>577943</v>
      </c>
      <c r="J12449" s="2">
        <f>VLOOKUP(Oliusala[[#This Row],[tegund]],Tegundir!$B$2:$D$19,3,FALSE)*Oliusala[[#This Row],[magn]]/1000</f>
        <v>433.45724999999999</v>
      </c>
      <c r="K12449">
        <v>2020</v>
      </c>
      <c r="L12449" t="s">
        <v>18</v>
      </c>
      <c r="M12449" s="144" t="s">
        <v>59</v>
      </c>
    </row>
    <row r="12450" spans="1:13" x14ac:dyDescent="0.2">
      <c r="A12450" t="s">
        <v>63</v>
      </c>
      <c r="B12450" s="144" t="s">
        <v>190</v>
      </c>
      <c r="C12450">
        <v>851</v>
      </c>
      <c r="D12450" t="str">
        <f>VLOOKUP(Oliusala[[#This Row],[postnumer]],Sveitarfelog[#All],4,FALSE)</f>
        <v>Ásahreppur,Rangárþing ytra</v>
      </c>
      <c r="E12450" t="str">
        <f>VLOOKUP(Oliusala[[#This Row],[postnumer]],Sveitarfelog[#All],5,FALSE)</f>
        <v>Suðurland</v>
      </c>
      <c r="F12450" t="s">
        <v>20</v>
      </c>
      <c r="G12450" t="s">
        <v>50</v>
      </c>
      <c r="H12450" s="1" t="s">
        <v>58</v>
      </c>
      <c r="I12450" s="1">
        <v>47652</v>
      </c>
      <c r="J12450" s="2">
        <f>VLOOKUP(Oliusala[[#This Row],[tegund]],Tegundir!$B$2:$D$19,3,FALSE)*Oliusala[[#This Row],[magn]]/1000</f>
        <v>35.738999999999997</v>
      </c>
      <c r="K12450">
        <v>2020</v>
      </c>
      <c r="L12450" t="s">
        <v>18</v>
      </c>
      <c r="M12450" s="144" t="s">
        <v>59</v>
      </c>
    </row>
    <row r="12451" spans="1:13" x14ac:dyDescent="0.2">
      <c r="A12451" t="s">
        <v>63</v>
      </c>
      <c r="B12451" s="144" t="s">
        <v>191</v>
      </c>
      <c r="C12451">
        <v>851</v>
      </c>
      <c r="D12451" t="str">
        <f>VLOOKUP(Oliusala[[#This Row],[postnumer]],Sveitarfelog[#All],4,FALSE)</f>
        <v>Ásahreppur,Rangárþing ytra</v>
      </c>
      <c r="E12451" t="str">
        <f>VLOOKUP(Oliusala[[#This Row],[postnumer]],Sveitarfelog[#All],5,FALSE)</f>
        <v>Suðurland</v>
      </c>
      <c r="F12451" t="s">
        <v>20</v>
      </c>
      <c r="G12451" t="s">
        <v>50</v>
      </c>
      <c r="H12451" t="s">
        <v>58</v>
      </c>
      <c r="I12451" s="1">
        <v>277932</v>
      </c>
      <c r="J12451" s="2">
        <f>VLOOKUP(Oliusala[[#This Row],[tegund]],Tegundir!$B$2:$D$19,3,FALSE)*Oliusala[[#This Row],[magn]]/1000</f>
        <v>208.44900000000001</v>
      </c>
      <c r="K12451">
        <v>2020</v>
      </c>
      <c r="L12451" t="s">
        <v>18</v>
      </c>
      <c r="M12451" s="144" t="s">
        <v>59</v>
      </c>
    </row>
    <row r="12452" spans="1:13" x14ac:dyDescent="0.2">
      <c r="A12452" t="s">
        <v>63</v>
      </c>
      <c r="B12452" s="144" t="s">
        <v>192</v>
      </c>
      <c r="C12452">
        <v>860</v>
      </c>
      <c r="D12452" t="str">
        <f>VLOOKUP(Oliusala[[#This Row],[postnumer]],Sveitarfelog[#All],4,FALSE)</f>
        <v>Rangárþing eystra</v>
      </c>
      <c r="E12452" t="str">
        <f>VLOOKUP(Oliusala[[#This Row],[postnumer]],Sveitarfelog[#All],5,FALSE)</f>
        <v>Suðurland</v>
      </c>
      <c r="F12452" t="s">
        <v>20</v>
      </c>
      <c r="G12452" t="s">
        <v>50</v>
      </c>
      <c r="H12452" s="1" t="s">
        <v>58</v>
      </c>
      <c r="I12452" s="1">
        <v>392699</v>
      </c>
      <c r="J12452" s="2">
        <f>VLOOKUP(Oliusala[[#This Row],[tegund]],Tegundir!$B$2:$D$19,3,FALSE)*Oliusala[[#This Row],[magn]]/1000</f>
        <v>294.52424999999999</v>
      </c>
      <c r="K12452">
        <v>2020</v>
      </c>
      <c r="L12452" t="s">
        <v>18</v>
      </c>
      <c r="M12452" s="144" t="s">
        <v>59</v>
      </c>
    </row>
    <row r="12453" spans="1:13" x14ac:dyDescent="0.2">
      <c r="A12453" t="s">
        <v>63</v>
      </c>
      <c r="B12453" s="144" t="s">
        <v>192</v>
      </c>
      <c r="C12453">
        <v>860</v>
      </c>
      <c r="D12453" t="str">
        <f>VLOOKUP(Oliusala[[#This Row],[postnumer]],Sveitarfelog[#All],4,FALSE)</f>
        <v>Rangárþing eystra</v>
      </c>
      <c r="E12453" t="str">
        <f>VLOOKUP(Oliusala[[#This Row],[postnumer]],Sveitarfelog[#All],5,FALSE)</f>
        <v>Suðurland</v>
      </c>
      <c r="F12453" t="s">
        <v>21</v>
      </c>
      <c r="G12453" t="s">
        <v>50</v>
      </c>
      <c r="H12453" s="1" t="s">
        <v>58</v>
      </c>
      <c r="I12453" s="1">
        <v>677665</v>
      </c>
      <c r="J12453" s="2">
        <f>VLOOKUP(Oliusala[[#This Row],[tegund]],Tegundir!$B$2:$D$19,3,FALSE)*Oliusala[[#This Row],[magn]]/1000</f>
        <v>508.24874999999997</v>
      </c>
      <c r="K12453">
        <v>2020</v>
      </c>
      <c r="L12453" t="s">
        <v>18</v>
      </c>
      <c r="M12453" s="144" t="s">
        <v>59</v>
      </c>
    </row>
    <row r="12454" spans="1:13" x14ac:dyDescent="0.2">
      <c r="A12454" t="s">
        <v>63</v>
      </c>
      <c r="B12454" s="144" t="s">
        <v>194</v>
      </c>
      <c r="C12454">
        <v>870</v>
      </c>
      <c r="D12454" t="str">
        <f>VLOOKUP(Oliusala[[#This Row],[postnumer]],Sveitarfelog[#All],4,FALSE)</f>
        <v>Mýrdalshreppur</v>
      </c>
      <c r="E12454" t="str">
        <f>VLOOKUP(Oliusala[[#This Row],[postnumer]],Sveitarfelog[#All],5,FALSE)</f>
        <v>Suðurland</v>
      </c>
      <c r="F12454" t="s">
        <v>20</v>
      </c>
      <c r="G12454" t="s">
        <v>50</v>
      </c>
      <c r="H12454" s="1" t="s">
        <v>58</v>
      </c>
      <c r="I12454" s="1">
        <v>279832</v>
      </c>
      <c r="J12454" s="2">
        <f>VLOOKUP(Oliusala[[#This Row],[tegund]],Tegundir!$B$2:$D$19,3,FALSE)*Oliusala[[#This Row],[magn]]/1000</f>
        <v>209.874</v>
      </c>
      <c r="K12454">
        <v>2020</v>
      </c>
      <c r="L12454" t="s">
        <v>18</v>
      </c>
      <c r="M12454" s="144" t="s">
        <v>59</v>
      </c>
    </row>
    <row r="12455" spans="1:13" x14ac:dyDescent="0.2">
      <c r="A12455" t="s">
        <v>63</v>
      </c>
      <c r="B12455" s="144" t="s">
        <v>194</v>
      </c>
      <c r="C12455">
        <v>870</v>
      </c>
      <c r="D12455" t="str">
        <f>VLOOKUP(Oliusala[[#This Row],[postnumer]],Sveitarfelog[#All],4,FALSE)</f>
        <v>Mýrdalshreppur</v>
      </c>
      <c r="E12455" t="str">
        <f>VLOOKUP(Oliusala[[#This Row],[postnumer]],Sveitarfelog[#All],5,FALSE)</f>
        <v>Suðurland</v>
      </c>
      <c r="F12455" t="s">
        <v>20</v>
      </c>
      <c r="G12455" t="s">
        <v>50</v>
      </c>
      <c r="H12455" t="s">
        <v>58</v>
      </c>
      <c r="I12455" s="1">
        <v>262961</v>
      </c>
      <c r="J12455" s="2">
        <f>VLOOKUP(Oliusala[[#This Row],[tegund]],Tegundir!$B$2:$D$19,3,FALSE)*Oliusala[[#This Row],[magn]]/1000</f>
        <v>197.22075000000001</v>
      </c>
      <c r="K12455">
        <v>2020</v>
      </c>
      <c r="L12455" t="s">
        <v>18</v>
      </c>
      <c r="M12455" s="144" t="s">
        <v>59</v>
      </c>
    </row>
    <row r="12456" spans="1:13" x14ac:dyDescent="0.2">
      <c r="A12456" t="s">
        <v>63</v>
      </c>
      <c r="B12456" s="144" t="s">
        <v>194</v>
      </c>
      <c r="C12456">
        <v>870</v>
      </c>
      <c r="D12456" t="str">
        <f>VLOOKUP(Oliusala[[#This Row],[postnumer]],Sveitarfelog[#All],4,FALSE)</f>
        <v>Mýrdalshreppur</v>
      </c>
      <c r="E12456" t="str">
        <f>VLOOKUP(Oliusala[[#This Row],[postnumer]],Sveitarfelog[#All],5,FALSE)</f>
        <v>Suðurland</v>
      </c>
      <c r="F12456" t="s">
        <v>21</v>
      </c>
      <c r="G12456" t="s">
        <v>50</v>
      </c>
      <c r="H12456" t="s">
        <v>58</v>
      </c>
      <c r="I12456" s="1">
        <v>374472</v>
      </c>
      <c r="J12456" s="2">
        <f>VLOOKUP(Oliusala[[#This Row],[tegund]],Tegundir!$B$2:$D$19,3,FALSE)*Oliusala[[#This Row],[magn]]/1000</f>
        <v>280.85399999999998</v>
      </c>
      <c r="K12456">
        <v>2020</v>
      </c>
      <c r="L12456" t="s">
        <v>18</v>
      </c>
      <c r="M12456" s="144" t="s">
        <v>59</v>
      </c>
    </row>
    <row r="12457" spans="1:13" x14ac:dyDescent="0.2">
      <c r="A12457" t="s">
        <v>63</v>
      </c>
      <c r="B12457" s="144" t="s">
        <v>195</v>
      </c>
      <c r="C12457">
        <v>880</v>
      </c>
      <c r="D12457" t="str">
        <f>VLOOKUP(Oliusala[[#This Row],[postnumer]],Sveitarfelog[#All],4,FALSE)</f>
        <v>Skaftárhreppur</v>
      </c>
      <c r="E12457" t="str">
        <f>VLOOKUP(Oliusala[[#This Row],[postnumer]],Sveitarfelog[#All],5,FALSE)</f>
        <v>Suðurland</v>
      </c>
      <c r="F12457" t="s">
        <v>20</v>
      </c>
      <c r="G12457" t="s">
        <v>50</v>
      </c>
      <c r="H12457" t="s">
        <v>58</v>
      </c>
      <c r="I12457" s="1">
        <v>237620</v>
      </c>
      <c r="J12457" s="2">
        <f>VLOOKUP(Oliusala[[#This Row],[tegund]],Tegundir!$B$2:$D$19,3,FALSE)*Oliusala[[#This Row],[magn]]/1000</f>
        <v>178.215</v>
      </c>
      <c r="K12457">
        <v>2020</v>
      </c>
      <c r="L12457" t="s">
        <v>18</v>
      </c>
      <c r="M12457" s="144" t="s">
        <v>59</v>
      </c>
    </row>
    <row r="12458" spans="1:13" x14ac:dyDescent="0.2">
      <c r="A12458" t="s">
        <v>63</v>
      </c>
      <c r="B12458" s="144" t="s">
        <v>195</v>
      </c>
      <c r="C12458">
        <v>880</v>
      </c>
      <c r="D12458" t="str">
        <f>VLOOKUP(Oliusala[[#This Row],[postnumer]],Sveitarfelog[#All],4,FALSE)</f>
        <v>Skaftárhreppur</v>
      </c>
      <c r="E12458" t="str">
        <f>VLOOKUP(Oliusala[[#This Row],[postnumer]],Sveitarfelog[#All],5,FALSE)</f>
        <v>Suðurland</v>
      </c>
      <c r="F12458" t="s">
        <v>21</v>
      </c>
      <c r="G12458" t="s">
        <v>50</v>
      </c>
      <c r="H12458" s="1" t="s">
        <v>58</v>
      </c>
      <c r="I12458" s="1">
        <v>370526</v>
      </c>
      <c r="J12458" s="2">
        <f>VLOOKUP(Oliusala[[#This Row],[tegund]],Tegundir!$B$2:$D$19,3,FALSE)*Oliusala[[#This Row],[magn]]/1000</f>
        <v>277.89449999999999</v>
      </c>
      <c r="K12458">
        <v>2020</v>
      </c>
      <c r="L12458" t="s">
        <v>18</v>
      </c>
      <c r="M12458" s="144" t="s">
        <v>59</v>
      </c>
    </row>
    <row r="12459" spans="1:13" x14ac:dyDescent="0.2">
      <c r="A12459" t="s">
        <v>63</v>
      </c>
      <c r="B12459" s="144" t="s">
        <v>65</v>
      </c>
      <c r="C12459">
        <v>900</v>
      </c>
      <c r="D12459" t="str">
        <f>VLOOKUP(Oliusala[[#This Row],[postnumer]],Sveitarfelog[#All],4,FALSE)</f>
        <v>Vestmannaeyjabær</v>
      </c>
      <c r="E12459" t="str">
        <f>VLOOKUP(Oliusala[[#This Row],[postnumer]],Sveitarfelog[#All],5,FALSE)</f>
        <v>Suðurland</v>
      </c>
      <c r="F12459" t="s">
        <v>20</v>
      </c>
      <c r="G12459" t="s">
        <v>50</v>
      </c>
      <c r="H12459" t="s">
        <v>58</v>
      </c>
      <c r="I12459" s="1">
        <v>401642</v>
      </c>
      <c r="J12459" s="2">
        <f>VLOOKUP(Oliusala[[#This Row],[tegund]],Tegundir!$B$2:$D$19,3,FALSE)*Oliusala[[#This Row],[magn]]/1000</f>
        <v>301.23149999999998</v>
      </c>
      <c r="K12459">
        <v>2020</v>
      </c>
      <c r="L12459" t="s">
        <v>18</v>
      </c>
      <c r="M12459" s="144" t="s">
        <v>59</v>
      </c>
    </row>
    <row r="12460" spans="1:13" x14ac:dyDescent="0.2">
      <c r="A12460" t="s">
        <v>63</v>
      </c>
      <c r="B12460" s="144" t="s">
        <v>65</v>
      </c>
      <c r="C12460">
        <v>900</v>
      </c>
      <c r="D12460" t="str">
        <f>VLOOKUP(Oliusala[[#This Row],[postnumer]],Sveitarfelog[#All],4,FALSE)</f>
        <v>Vestmannaeyjabær</v>
      </c>
      <c r="E12460" t="str">
        <f>VLOOKUP(Oliusala[[#This Row],[postnumer]],Sveitarfelog[#All],5,FALSE)</f>
        <v>Suðurland</v>
      </c>
      <c r="F12460" t="s">
        <v>20</v>
      </c>
      <c r="G12460" t="s">
        <v>50</v>
      </c>
      <c r="H12460" t="s">
        <v>58</v>
      </c>
      <c r="I12460" s="1">
        <v>350145</v>
      </c>
      <c r="J12460" s="2">
        <f>VLOOKUP(Oliusala[[#This Row],[tegund]],Tegundir!$B$2:$D$19,3,FALSE)*Oliusala[[#This Row],[magn]]/1000</f>
        <v>262.60874999999999</v>
      </c>
      <c r="K12460">
        <v>2020</v>
      </c>
      <c r="L12460" t="s">
        <v>18</v>
      </c>
      <c r="M12460" s="144" t="s">
        <v>59</v>
      </c>
    </row>
    <row r="12461" spans="1:13" x14ac:dyDescent="0.2">
      <c r="A12461" t="s">
        <v>63</v>
      </c>
      <c r="B12461" s="144" t="s">
        <v>65</v>
      </c>
      <c r="C12461">
        <v>900</v>
      </c>
      <c r="D12461" t="str">
        <f>VLOOKUP(Oliusala[[#This Row],[postnumer]],Sveitarfelog[#All],4,FALSE)</f>
        <v>Vestmannaeyjabær</v>
      </c>
      <c r="E12461" t="str">
        <f>VLOOKUP(Oliusala[[#This Row],[postnumer]],Sveitarfelog[#All],5,FALSE)</f>
        <v>Suðurland</v>
      </c>
      <c r="F12461" t="s">
        <v>21</v>
      </c>
      <c r="G12461" t="s">
        <v>50</v>
      </c>
      <c r="H12461" t="s">
        <v>58</v>
      </c>
      <c r="I12461" s="1">
        <v>242864</v>
      </c>
      <c r="J12461" s="2">
        <f>VLOOKUP(Oliusala[[#This Row],[tegund]],Tegundir!$B$2:$D$19,3,FALSE)*Oliusala[[#This Row],[magn]]/1000</f>
        <v>182.148</v>
      </c>
      <c r="K12461">
        <v>2020</v>
      </c>
      <c r="L12461" t="s">
        <v>18</v>
      </c>
      <c r="M12461" s="144" t="s">
        <v>59</v>
      </c>
    </row>
    <row r="12462" spans="1:13" x14ac:dyDescent="0.2">
      <c r="A12462" t="s">
        <v>57</v>
      </c>
      <c r="B12462" s="144" t="s">
        <v>5</v>
      </c>
      <c r="C12462">
        <v>101</v>
      </c>
      <c r="D12462" t="str">
        <f>VLOOKUP(Oliusala[[#This Row],[postnumer]],Sveitarfelog[#All],4,FALSE)</f>
        <v>Garðabær,Hafnarfjarðarkaupstaður,Kópavogsbær,Reykjavíkurborg,Seltjarnarnesbær</v>
      </c>
      <c r="E12462" t="str">
        <f>VLOOKUP(Oliusala[[#This Row],[postnumer]],Sveitarfelog[#All],5,FALSE)</f>
        <v>Höfuðborgarsvæðið</v>
      </c>
      <c r="F12462" t="s">
        <v>47</v>
      </c>
      <c r="G12462" t="s">
        <v>47</v>
      </c>
      <c r="H12462" s="1" t="s">
        <v>58</v>
      </c>
      <c r="I12462" s="1">
        <v>40005</v>
      </c>
      <c r="J12462" s="2">
        <f>VLOOKUP(Oliusala[[#This Row],[tegund]],Tegundir!$B$2:$D$19,3,FALSE)*Oliusala[[#This Row],[magn]]/1000</f>
        <v>29.163644999999999</v>
      </c>
      <c r="K12462">
        <v>2020</v>
      </c>
      <c r="L12462" t="s">
        <v>17</v>
      </c>
      <c r="M12462" s="144" t="s">
        <v>59</v>
      </c>
    </row>
    <row r="12463" spans="1:13" x14ac:dyDescent="0.2">
      <c r="A12463" t="s">
        <v>63</v>
      </c>
      <c r="B12463" s="144" t="s">
        <v>5</v>
      </c>
      <c r="C12463">
        <v>101</v>
      </c>
      <c r="D12463" t="str">
        <f>VLOOKUP(Oliusala[[#This Row],[postnumer]],Sveitarfelog[#All],4,FALSE)</f>
        <v>Garðabær,Hafnarfjarðarkaupstaður,Kópavogsbær,Reykjavíkurborg,Seltjarnarnesbær</v>
      </c>
      <c r="E12463" t="str">
        <f>VLOOKUP(Oliusala[[#This Row],[postnumer]],Sveitarfelog[#All],5,FALSE)</f>
        <v>Höfuðborgarsvæðið</v>
      </c>
      <c r="F12463" t="s">
        <v>47</v>
      </c>
      <c r="G12463" t="s">
        <v>47</v>
      </c>
      <c r="H12463" s="1" t="s">
        <v>58</v>
      </c>
      <c r="I12463" s="1">
        <v>166655</v>
      </c>
      <c r="J12463" s="2">
        <f>VLOOKUP(Oliusala[[#This Row],[tegund]],Tegundir!$B$2:$D$19,3,FALSE)*Oliusala[[#This Row],[magn]]/1000</f>
        <v>121.491495</v>
      </c>
      <c r="K12463">
        <v>2020</v>
      </c>
      <c r="L12463" t="s">
        <v>17</v>
      </c>
      <c r="M12463" s="144" t="s">
        <v>59</v>
      </c>
    </row>
    <row r="12464" spans="1:13" x14ac:dyDescent="0.2">
      <c r="A12464" t="s">
        <v>63</v>
      </c>
      <c r="B12464" s="144" t="s">
        <v>5</v>
      </c>
      <c r="C12464">
        <v>101</v>
      </c>
      <c r="D12464" t="str">
        <f>VLOOKUP(Oliusala[[#This Row],[postnumer]],Sveitarfelog[#All],4,FALSE)</f>
        <v>Garðabær,Hafnarfjarðarkaupstaður,Kópavogsbær,Reykjavíkurborg,Seltjarnarnesbær</v>
      </c>
      <c r="E12464" t="str">
        <f>VLOOKUP(Oliusala[[#This Row],[postnumer]],Sveitarfelog[#All],5,FALSE)</f>
        <v>Höfuðborgarsvæðið</v>
      </c>
      <c r="F12464" t="s">
        <v>47</v>
      </c>
      <c r="G12464" t="s">
        <v>47</v>
      </c>
      <c r="H12464" t="s">
        <v>58</v>
      </c>
      <c r="I12464" s="1">
        <v>313</v>
      </c>
      <c r="J12464" s="2">
        <f>VLOOKUP(Oliusala[[#This Row],[tegund]],Tegundir!$B$2:$D$19,3,FALSE)*Oliusala[[#This Row],[magn]]/1000</f>
        <v>0.22817699999999999</v>
      </c>
      <c r="K12464">
        <v>2020</v>
      </c>
      <c r="L12464" t="s">
        <v>17</v>
      </c>
      <c r="M12464" s="144" t="s">
        <v>59</v>
      </c>
    </row>
    <row r="12465" spans="1:13" x14ac:dyDescent="0.2">
      <c r="A12465" t="s">
        <v>63</v>
      </c>
      <c r="B12465" s="144" t="s">
        <v>74</v>
      </c>
      <c r="C12465">
        <v>230</v>
      </c>
      <c r="D12465" t="str">
        <f>VLOOKUP(Oliusala[[#This Row],[postnumer]],Sveitarfelog[#All],4,FALSE)</f>
        <v>Reykjanesbær</v>
      </c>
      <c r="E12465" t="str">
        <f>VLOOKUP(Oliusala[[#This Row],[postnumer]],Sveitarfelog[#All],5,FALSE)</f>
        <v>Suðurnes</v>
      </c>
      <c r="F12465" t="s">
        <v>47</v>
      </c>
      <c r="G12465" t="s">
        <v>47</v>
      </c>
      <c r="H12465" t="s">
        <v>58</v>
      </c>
      <c r="I12465" s="1">
        <v>5055</v>
      </c>
      <c r="J12465" s="2">
        <f>VLOOKUP(Oliusala[[#This Row],[tegund]],Tegundir!$B$2:$D$19,3,FALSE)*Oliusala[[#This Row],[magn]]/1000</f>
        <v>3.685095</v>
      </c>
      <c r="K12465">
        <v>2020</v>
      </c>
      <c r="L12465" t="s">
        <v>17</v>
      </c>
      <c r="M12465" s="144" t="s">
        <v>59</v>
      </c>
    </row>
    <row r="12466" spans="1:13" x14ac:dyDescent="0.2">
      <c r="A12466" t="s">
        <v>63</v>
      </c>
      <c r="B12466" s="144" t="s">
        <v>108</v>
      </c>
      <c r="C12466">
        <v>400</v>
      </c>
      <c r="D12466" t="str">
        <f>VLOOKUP(Oliusala[[#This Row],[postnumer]],Sveitarfelog[#All],4,FALSE)</f>
        <v>Ísafjarðarbær</v>
      </c>
      <c r="E12466" t="str">
        <f>VLOOKUP(Oliusala[[#This Row],[postnumer]],Sveitarfelog[#All],5,FALSE)</f>
        <v>Vestfirðir</v>
      </c>
      <c r="F12466" t="s">
        <v>47</v>
      </c>
      <c r="G12466" t="s">
        <v>47</v>
      </c>
      <c r="H12466" s="1" t="s">
        <v>58</v>
      </c>
      <c r="I12466" s="1">
        <v>6745</v>
      </c>
      <c r="J12466" s="2">
        <f>VLOOKUP(Oliusala[[#This Row],[tegund]],Tegundir!$B$2:$D$19,3,FALSE)*Oliusala[[#This Row],[magn]]/1000</f>
        <v>4.9171049999999994</v>
      </c>
      <c r="K12466">
        <v>2020</v>
      </c>
      <c r="L12466" t="s">
        <v>17</v>
      </c>
      <c r="M12466" s="144" t="s">
        <v>59</v>
      </c>
    </row>
    <row r="12467" spans="1:13" x14ac:dyDescent="0.2">
      <c r="A12467" t="s">
        <v>63</v>
      </c>
      <c r="B12467" s="144" t="s">
        <v>137</v>
      </c>
      <c r="C12467">
        <v>600</v>
      </c>
      <c r="D12467" t="str">
        <f>VLOOKUP(Oliusala[[#This Row],[postnumer]],Sveitarfelog[#All],4,FALSE)</f>
        <v>Akureyrarbær,Eyjafjarðarsveit,Hörgársveit,Svalbarðsstrandarhreppur,Grýtubakkahreppur</v>
      </c>
      <c r="E12467" t="str">
        <f>VLOOKUP(Oliusala[[#This Row],[postnumer]],Sveitarfelog[#All],5,FALSE)</f>
        <v>Norðurland eystra</v>
      </c>
      <c r="F12467" t="s">
        <v>47</v>
      </c>
      <c r="G12467" t="s">
        <v>47</v>
      </c>
      <c r="H12467" s="1" t="s">
        <v>58</v>
      </c>
      <c r="I12467" s="1">
        <v>37348</v>
      </c>
      <c r="J12467" s="2">
        <f>VLOOKUP(Oliusala[[#This Row],[tegund]],Tegundir!$B$2:$D$19,3,FALSE)*Oliusala[[#This Row],[magn]]/1000</f>
        <v>27.226692</v>
      </c>
      <c r="K12467">
        <v>2020</v>
      </c>
      <c r="L12467" t="s">
        <v>17</v>
      </c>
      <c r="M12467" s="144" t="s">
        <v>59</v>
      </c>
    </row>
    <row r="12468" spans="1:13" x14ac:dyDescent="0.2">
      <c r="A12468" t="s">
        <v>63</v>
      </c>
      <c r="B12468" s="144" t="s">
        <v>153</v>
      </c>
      <c r="C12468">
        <v>700</v>
      </c>
      <c r="D12468" t="str">
        <f>VLOOKUP(Oliusala[[#This Row],[postnumer]],Sveitarfelog[#All],4,FALSE)</f>
        <v>Fljótsdalshreppur,Múlaþing</v>
      </c>
      <c r="E12468" t="str">
        <f>VLOOKUP(Oliusala[[#This Row],[postnumer]],Sveitarfelog[#All],5,FALSE)</f>
        <v>Austurland</v>
      </c>
      <c r="F12468" t="s">
        <v>47</v>
      </c>
      <c r="G12468" t="s">
        <v>47</v>
      </c>
      <c r="H12468" t="s">
        <v>58</v>
      </c>
      <c r="I12468" s="1">
        <v>9917</v>
      </c>
      <c r="J12468" s="2">
        <f>VLOOKUP(Oliusala[[#This Row],[tegund]],Tegundir!$B$2:$D$19,3,FALSE)*Oliusala[[#This Row],[magn]]/1000</f>
        <v>7.2294929999999997</v>
      </c>
      <c r="K12468">
        <v>2020</v>
      </c>
      <c r="L12468" t="s">
        <v>17</v>
      </c>
      <c r="M12468" s="144" t="s">
        <v>59</v>
      </c>
    </row>
    <row r="12469" spans="1:13" x14ac:dyDescent="0.2">
      <c r="A12469" t="s">
        <v>63</v>
      </c>
      <c r="B12469" s="144" t="s">
        <v>163</v>
      </c>
      <c r="C12469">
        <v>850</v>
      </c>
      <c r="D12469" t="str">
        <f>VLOOKUP(Oliusala[[#This Row],[postnumer]],Sveitarfelog[#All],4,FALSE)</f>
        <v>Ásahreppur,Rangárþing ytra</v>
      </c>
      <c r="E12469" t="str">
        <f>VLOOKUP(Oliusala[[#This Row],[postnumer]],Sveitarfelog[#All],5,FALSE)</f>
        <v>Suðurland</v>
      </c>
      <c r="F12469" t="s">
        <v>47</v>
      </c>
      <c r="G12469" t="s">
        <v>47</v>
      </c>
      <c r="H12469" s="1" t="s">
        <v>58</v>
      </c>
      <c r="I12469" s="1">
        <v>11025</v>
      </c>
      <c r="J12469" s="2">
        <f>VLOOKUP(Oliusala[[#This Row],[tegund]],Tegundir!$B$2:$D$19,3,FALSE)*Oliusala[[#This Row],[magn]]/1000</f>
        <v>8.0372249999999994</v>
      </c>
      <c r="K12469">
        <v>2020</v>
      </c>
      <c r="L12469" t="s">
        <v>17</v>
      </c>
      <c r="M12469" s="144" t="s">
        <v>59</v>
      </c>
    </row>
    <row r="12470" spans="1:13" x14ac:dyDescent="0.2">
      <c r="A12470" t="s">
        <v>57</v>
      </c>
      <c r="B12470" s="144" t="s">
        <v>5</v>
      </c>
      <c r="C12470">
        <v>101</v>
      </c>
      <c r="D12470" t="str">
        <f>VLOOKUP(Oliusala[[#This Row],[postnumer]],Sveitarfelog[#All],4,FALSE)</f>
        <v>Garðabær,Hafnarfjarðarkaupstaður,Kópavogsbær,Reykjavíkurborg,Seltjarnarnesbær</v>
      </c>
      <c r="E12470" t="str">
        <f>VLOOKUP(Oliusala[[#This Row],[postnumer]],Sveitarfelog[#All],5,FALSE)</f>
        <v>Höfuðborgarsvæðið</v>
      </c>
      <c r="F12470" t="s">
        <v>23</v>
      </c>
      <c r="G12470" t="s">
        <v>23</v>
      </c>
      <c r="H12470" s="1" t="s">
        <v>61</v>
      </c>
      <c r="I12470" s="1">
        <v>855807</v>
      </c>
      <c r="J12470" s="2">
        <f>VLOOKUP(Oliusala[[#This Row],[tegund]],Tegundir!$B$2:$D$19,3,FALSE)*Oliusala[[#This Row],[magn]]/1000</f>
        <v>693.20366999999999</v>
      </c>
      <c r="K12470">
        <v>2020</v>
      </c>
      <c r="L12470" t="s">
        <v>17</v>
      </c>
      <c r="M12470" s="144" t="s">
        <v>62</v>
      </c>
    </row>
    <row r="12471" spans="1:13" x14ac:dyDescent="0.2">
      <c r="A12471" t="s">
        <v>57</v>
      </c>
      <c r="B12471" s="144" t="s">
        <v>5</v>
      </c>
      <c r="C12471">
        <v>101</v>
      </c>
      <c r="D12471" t="str">
        <f>VLOOKUP(Oliusala[[#This Row],[postnumer]],Sveitarfelog[#All],4,FALSE)</f>
        <v>Garðabær,Hafnarfjarðarkaupstaður,Kópavogsbær,Reykjavíkurborg,Seltjarnarnesbær</v>
      </c>
      <c r="E12471" t="str">
        <f>VLOOKUP(Oliusala[[#This Row],[postnumer]],Sveitarfelog[#All],5,FALSE)</f>
        <v>Höfuðborgarsvæðið</v>
      </c>
      <c r="F12471" t="s">
        <v>23</v>
      </c>
      <c r="G12471" t="s">
        <v>23</v>
      </c>
      <c r="H12471" s="1" t="s">
        <v>61</v>
      </c>
      <c r="I12471" s="1">
        <v>12254</v>
      </c>
      <c r="J12471" s="2">
        <f>VLOOKUP(Oliusala[[#This Row],[tegund]],Tegundir!$B$2:$D$19,3,FALSE)*Oliusala[[#This Row],[magn]]/1000</f>
        <v>9.9257399999999993</v>
      </c>
      <c r="K12471">
        <v>2020</v>
      </c>
      <c r="L12471" t="s">
        <v>17</v>
      </c>
      <c r="M12471" s="144" t="s">
        <v>62</v>
      </c>
    </row>
    <row r="12472" spans="1:13" x14ac:dyDescent="0.2">
      <c r="A12472" t="s">
        <v>57</v>
      </c>
      <c r="B12472" s="144" t="s">
        <v>5</v>
      </c>
      <c r="C12472">
        <v>101</v>
      </c>
      <c r="D12472" t="str">
        <f>VLOOKUP(Oliusala[[#This Row],[postnumer]],Sveitarfelog[#All],4,FALSE)</f>
        <v>Garðabær,Hafnarfjarðarkaupstaður,Kópavogsbær,Reykjavíkurborg,Seltjarnarnesbær</v>
      </c>
      <c r="E12472" t="str">
        <f>VLOOKUP(Oliusala[[#This Row],[postnumer]],Sveitarfelog[#All],5,FALSE)</f>
        <v>Höfuðborgarsvæðið</v>
      </c>
      <c r="F12472" t="s">
        <v>23</v>
      </c>
      <c r="G12472" t="s">
        <v>23</v>
      </c>
      <c r="H12472" s="1" t="s">
        <v>58</v>
      </c>
      <c r="I12472" s="1">
        <v>355006</v>
      </c>
      <c r="J12472" s="2">
        <f>VLOOKUP(Oliusala[[#This Row],[tegund]],Tegundir!$B$2:$D$19,3,FALSE)*Oliusala[[#This Row],[magn]]/1000</f>
        <v>287.55486000000002</v>
      </c>
      <c r="K12472">
        <v>2020</v>
      </c>
      <c r="L12472" t="s">
        <v>17</v>
      </c>
      <c r="M12472" s="144" t="s">
        <v>59</v>
      </c>
    </row>
    <row r="12473" spans="1:13" x14ac:dyDescent="0.2">
      <c r="A12473" t="s">
        <v>63</v>
      </c>
      <c r="B12473" s="144" t="s">
        <v>5</v>
      </c>
      <c r="C12473">
        <v>101</v>
      </c>
      <c r="D12473" t="str">
        <f>VLOOKUP(Oliusala[[#This Row],[postnumer]],Sveitarfelog[#All],4,FALSE)</f>
        <v>Garðabær,Hafnarfjarðarkaupstaður,Kópavogsbær,Reykjavíkurborg,Seltjarnarnesbær</v>
      </c>
      <c r="E12473" t="str">
        <f>VLOOKUP(Oliusala[[#This Row],[postnumer]],Sveitarfelog[#All],5,FALSE)</f>
        <v>Höfuðborgarsvæðið</v>
      </c>
      <c r="F12473" t="s">
        <v>26</v>
      </c>
      <c r="G12473" t="s">
        <v>23</v>
      </c>
      <c r="H12473" t="s">
        <v>58</v>
      </c>
      <c r="I12473" s="1">
        <v>-1</v>
      </c>
      <c r="J12473" s="2">
        <v>0</v>
      </c>
      <c r="K12473">
        <v>2020</v>
      </c>
      <c r="L12473" t="s">
        <v>17</v>
      </c>
      <c r="M12473" s="144" t="s">
        <v>59</v>
      </c>
    </row>
    <row r="12474" spans="1:13" x14ac:dyDescent="0.2">
      <c r="A12474" t="s">
        <v>63</v>
      </c>
      <c r="B12474" s="144" t="s">
        <v>5</v>
      </c>
      <c r="C12474">
        <v>101</v>
      </c>
      <c r="D12474" t="str">
        <f>VLOOKUP(Oliusala[[#This Row],[postnumer]],Sveitarfelog[#All],4,FALSE)</f>
        <v>Garðabær,Hafnarfjarðarkaupstaður,Kópavogsbær,Reykjavíkurborg,Seltjarnarnesbær</v>
      </c>
      <c r="E12474" t="str">
        <f>VLOOKUP(Oliusala[[#This Row],[postnumer]],Sveitarfelog[#All],5,FALSE)</f>
        <v>Höfuðborgarsvæðið</v>
      </c>
      <c r="F12474" t="s">
        <v>26</v>
      </c>
      <c r="G12474" t="s">
        <v>23</v>
      </c>
      <c r="H12474" t="s">
        <v>58</v>
      </c>
      <c r="I12474" s="1">
        <v>1182</v>
      </c>
      <c r="J12474" s="2">
        <f>VLOOKUP(Oliusala[[#This Row],[tegund]],Tegundir!$B$2:$D$19,3,FALSE)*Oliusala[[#This Row],[magn]]/1000</f>
        <v>0.95742000000000005</v>
      </c>
      <c r="K12474">
        <v>2020</v>
      </c>
      <c r="L12474" t="s">
        <v>17</v>
      </c>
      <c r="M12474" s="144" t="s">
        <v>59</v>
      </c>
    </row>
    <row r="12475" spans="1:13" x14ac:dyDescent="0.2">
      <c r="A12475" t="s">
        <v>63</v>
      </c>
      <c r="B12475" s="144" t="s">
        <v>5</v>
      </c>
      <c r="C12475">
        <v>101</v>
      </c>
      <c r="D12475" t="str">
        <f>VLOOKUP(Oliusala[[#This Row],[postnumer]],Sveitarfelog[#All],4,FALSE)</f>
        <v>Garðabær,Hafnarfjarðarkaupstaður,Kópavogsbær,Reykjavíkurborg,Seltjarnarnesbær</v>
      </c>
      <c r="E12475" t="str">
        <f>VLOOKUP(Oliusala[[#This Row],[postnumer]],Sveitarfelog[#All],5,FALSE)</f>
        <v>Höfuðborgarsvæðið</v>
      </c>
      <c r="F12475" t="s">
        <v>23</v>
      </c>
      <c r="G12475" t="s">
        <v>23</v>
      </c>
      <c r="H12475" s="1" t="s">
        <v>61</v>
      </c>
      <c r="I12475" s="1">
        <v>701640</v>
      </c>
      <c r="J12475" s="2">
        <f>VLOOKUP(Oliusala[[#This Row],[tegund]],Tegundir!$B$2:$D$19,3,FALSE)*Oliusala[[#This Row],[magn]]/1000</f>
        <v>568.32839999999999</v>
      </c>
      <c r="K12475">
        <v>2020</v>
      </c>
      <c r="L12475" t="s">
        <v>17</v>
      </c>
      <c r="M12475" s="144" t="s">
        <v>62</v>
      </c>
    </row>
    <row r="12476" spans="1:13" x14ac:dyDescent="0.2">
      <c r="A12476" t="s">
        <v>63</v>
      </c>
      <c r="B12476" s="144" t="s">
        <v>5</v>
      </c>
      <c r="C12476">
        <v>101</v>
      </c>
      <c r="D12476" t="str">
        <f>VLOOKUP(Oliusala[[#This Row],[postnumer]],Sveitarfelog[#All],4,FALSE)</f>
        <v>Garðabær,Hafnarfjarðarkaupstaður,Kópavogsbær,Reykjavíkurborg,Seltjarnarnesbær</v>
      </c>
      <c r="E12476" t="str">
        <f>VLOOKUP(Oliusala[[#This Row],[postnumer]],Sveitarfelog[#All],5,FALSE)</f>
        <v>Höfuðborgarsvæðið</v>
      </c>
      <c r="F12476" t="s">
        <v>23</v>
      </c>
      <c r="G12476" t="s">
        <v>23</v>
      </c>
      <c r="H12476" s="1" t="s">
        <v>58</v>
      </c>
      <c r="I12476" s="1">
        <v>4450967</v>
      </c>
      <c r="J12476" s="2">
        <f>VLOOKUP(Oliusala[[#This Row],[tegund]],Tegundir!$B$2:$D$19,3,FALSE)*Oliusala[[#This Row],[magn]]/1000</f>
        <v>3605.2832699999999</v>
      </c>
      <c r="K12476">
        <v>2020</v>
      </c>
      <c r="L12476" t="s">
        <v>17</v>
      </c>
      <c r="M12476" s="144" t="s">
        <v>59</v>
      </c>
    </row>
    <row r="12477" spans="1:13" x14ac:dyDescent="0.2">
      <c r="A12477" t="s">
        <v>63</v>
      </c>
      <c r="B12477" s="144" t="s">
        <v>5</v>
      </c>
      <c r="C12477">
        <v>101</v>
      </c>
      <c r="D12477" t="str">
        <f>VLOOKUP(Oliusala[[#This Row],[postnumer]],Sveitarfelog[#All],4,FALSE)</f>
        <v>Garðabær,Hafnarfjarðarkaupstaður,Kópavogsbær,Reykjavíkurborg,Seltjarnarnesbær</v>
      </c>
      <c r="E12477" t="str">
        <f>VLOOKUP(Oliusala[[#This Row],[postnumer]],Sveitarfelog[#All],5,FALSE)</f>
        <v>Höfuðborgarsvæðið</v>
      </c>
      <c r="F12477" t="s">
        <v>23</v>
      </c>
      <c r="G12477" t="s">
        <v>23</v>
      </c>
      <c r="H12477" t="s">
        <v>58</v>
      </c>
      <c r="I12477" s="1">
        <v>2342</v>
      </c>
      <c r="J12477" s="2">
        <f>VLOOKUP(Oliusala[[#This Row],[tegund]],Tegundir!$B$2:$D$19,3,FALSE)*Oliusala[[#This Row],[magn]]/1000</f>
        <v>1.8970200000000002</v>
      </c>
      <c r="K12477">
        <v>2020</v>
      </c>
      <c r="L12477" t="s">
        <v>17</v>
      </c>
      <c r="M12477" s="144" t="s">
        <v>59</v>
      </c>
    </row>
    <row r="12478" spans="1:13" x14ac:dyDescent="0.2">
      <c r="A12478" t="s">
        <v>63</v>
      </c>
      <c r="B12478" s="144" t="s">
        <v>5</v>
      </c>
      <c r="C12478">
        <v>101</v>
      </c>
      <c r="D12478" t="str">
        <f>VLOOKUP(Oliusala[[#This Row],[postnumer]],Sveitarfelog[#All],4,FALSE)</f>
        <v>Garðabær,Hafnarfjarðarkaupstaður,Kópavogsbær,Reykjavíkurborg,Seltjarnarnesbær</v>
      </c>
      <c r="E12478" t="str">
        <f>VLOOKUP(Oliusala[[#This Row],[postnumer]],Sveitarfelog[#All],5,FALSE)</f>
        <v>Höfuðborgarsvæðið</v>
      </c>
      <c r="F12478" t="s">
        <v>23</v>
      </c>
      <c r="G12478" t="s">
        <v>23</v>
      </c>
      <c r="H12478" t="s">
        <v>58</v>
      </c>
      <c r="I12478" s="1">
        <v>17056</v>
      </c>
      <c r="J12478" s="2">
        <f>VLOOKUP(Oliusala[[#This Row],[tegund]],Tegundir!$B$2:$D$19,3,FALSE)*Oliusala[[#This Row],[magn]]/1000</f>
        <v>13.81536</v>
      </c>
      <c r="K12478">
        <v>2020</v>
      </c>
      <c r="L12478" t="s">
        <v>17</v>
      </c>
      <c r="M12478" s="144" t="s">
        <v>59</v>
      </c>
    </row>
    <row r="12479" spans="1:13" x14ac:dyDescent="0.2">
      <c r="A12479" t="s">
        <v>63</v>
      </c>
      <c r="B12479" s="144" t="s">
        <v>5</v>
      </c>
      <c r="C12479">
        <v>101</v>
      </c>
      <c r="D12479" t="str">
        <f>VLOOKUP(Oliusala[[#This Row],[postnumer]],Sveitarfelog[#All],4,FALSE)</f>
        <v>Garðabær,Hafnarfjarðarkaupstaður,Kópavogsbær,Reykjavíkurborg,Seltjarnarnesbær</v>
      </c>
      <c r="E12479" t="str">
        <f>VLOOKUP(Oliusala[[#This Row],[postnumer]],Sveitarfelog[#All],5,FALSE)</f>
        <v>Höfuðborgarsvæðið</v>
      </c>
      <c r="F12479" t="s">
        <v>26</v>
      </c>
      <c r="G12479" t="s">
        <v>23</v>
      </c>
      <c r="H12479" t="s">
        <v>58</v>
      </c>
      <c r="I12479" s="1">
        <v>15491</v>
      </c>
      <c r="J12479" s="2">
        <f>VLOOKUP(Oliusala[[#This Row],[tegund]],Tegundir!$B$2:$D$19,3,FALSE)*Oliusala[[#This Row],[magn]]/1000</f>
        <v>12.54771</v>
      </c>
      <c r="K12479">
        <v>2020</v>
      </c>
      <c r="L12479" t="s">
        <v>17</v>
      </c>
      <c r="M12479" s="144" t="s">
        <v>59</v>
      </c>
    </row>
    <row r="12480" spans="1:13" x14ac:dyDescent="0.2">
      <c r="A12480" t="s">
        <v>63</v>
      </c>
      <c r="B12480" s="144" t="s">
        <v>74</v>
      </c>
      <c r="C12480">
        <v>230</v>
      </c>
      <c r="D12480" t="str">
        <f>VLOOKUP(Oliusala[[#This Row],[postnumer]],Sveitarfelog[#All],4,FALSE)</f>
        <v>Reykjanesbær</v>
      </c>
      <c r="E12480" t="str">
        <f>VLOOKUP(Oliusala[[#This Row],[postnumer]],Sveitarfelog[#All],5,FALSE)</f>
        <v>Suðurnes</v>
      </c>
      <c r="F12480" t="s">
        <v>23</v>
      </c>
      <c r="G12480" t="s">
        <v>23</v>
      </c>
      <c r="H12480" t="s">
        <v>61</v>
      </c>
      <c r="I12480" s="1">
        <v>89053063</v>
      </c>
      <c r="J12480" s="2">
        <f>VLOOKUP(Oliusala[[#This Row],[tegund]],Tegundir!$B$2:$D$19,3,FALSE)*Oliusala[[#This Row],[magn]]/1000</f>
        <v>72132.981029999995</v>
      </c>
      <c r="K12480">
        <v>2020</v>
      </c>
      <c r="L12480" t="s">
        <v>17</v>
      </c>
      <c r="M12480" s="144" t="s">
        <v>62</v>
      </c>
    </row>
    <row r="12481" spans="1:13" x14ac:dyDescent="0.2">
      <c r="A12481" t="s">
        <v>57</v>
      </c>
      <c r="B12481" s="144" t="s">
        <v>74</v>
      </c>
      <c r="C12481">
        <v>230</v>
      </c>
      <c r="D12481" t="str">
        <f>VLOOKUP(Oliusala[[#This Row],[postnumer]],Sveitarfelog[#All],4,FALSE)</f>
        <v>Reykjanesbær</v>
      </c>
      <c r="E12481" t="str">
        <f>VLOOKUP(Oliusala[[#This Row],[postnumer]],Sveitarfelog[#All],5,FALSE)</f>
        <v>Suðurnes</v>
      </c>
      <c r="F12481" t="s">
        <v>23</v>
      </c>
      <c r="G12481" t="s">
        <v>23</v>
      </c>
      <c r="H12481" t="s">
        <v>61</v>
      </c>
      <c r="I12481" s="1">
        <v>8253162</v>
      </c>
      <c r="J12481" s="2">
        <f>VLOOKUP(Oliusala[[#This Row],[tegund]],Tegundir!$B$2:$D$19,3,FALSE)*Oliusala[[#This Row],[magn]]/1000</f>
        <v>6685.0612200000005</v>
      </c>
      <c r="K12481">
        <v>2020</v>
      </c>
      <c r="L12481" t="s">
        <v>17</v>
      </c>
      <c r="M12481" s="144" t="s">
        <v>62</v>
      </c>
    </row>
    <row r="12482" spans="1:13" x14ac:dyDescent="0.2">
      <c r="A12482" t="s">
        <v>63</v>
      </c>
      <c r="B12482" s="144" t="s">
        <v>74</v>
      </c>
      <c r="C12482">
        <v>230</v>
      </c>
      <c r="D12482" t="str">
        <f>VLOOKUP(Oliusala[[#This Row],[postnumer]],Sveitarfelog[#All],4,FALSE)</f>
        <v>Reykjanesbær</v>
      </c>
      <c r="E12482" t="str">
        <f>VLOOKUP(Oliusala[[#This Row],[postnumer]],Sveitarfelog[#All],5,FALSE)</f>
        <v>Suðurnes</v>
      </c>
      <c r="F12482" t="s">
        <v>23</v>
      </c>
      <c r="G12482" t="s">
        <v>23</v>
      </c>
      <c r="H12482" t="s">
        <v>58</v>
      </c>
      <c r="I12482" s="1">
        <v>3591962</v>
      </c>
      <c r="J12482" s="2">
        <f>VLOOKUP(Oliusala[[#This Row],[tegund]],Tegundir!$B$2:$D$19,3,FALSE)*Oliusala[[#This Row],[magn]]/1000</f>
        <v>2909.4892200000004</v>
      </c>
      <c r="K12482">
        <v>2020</v>
      </c>
      <c r="L12482" t="s">
        <v>17</v>
      </c>
      <c r="M12482" s="144" t="s">
        <v>59</v>
      </c>
    </row>
    <row r="12483" spans="1:13" x14ac:dyDescent="0.2">
      <c r="A12483" t="s">
        <v>63</v>
      </c>
      <c r="B12483" s="144" t="s">
        <v>75</v>
      </c>
      <c r="C12483">
        <v>230</v>
      </c>
      <c r="D12483" t="str">
        <f>VLOOKUP(Oliusala[[#This Row],[postnumer]],Sveitarfelog[#All],4,FALSE)</f>
        <v>Reykjanesbær</v>
      </c>
      <c r="E12483" t="str">
        <f>VLOOKUP(Oliusala[[#This Row],[postnumer]],Sveitarfelog[#All],5,FALSE)</f>
        <v>Suðurnes</v>
      </c>
      <c r="F12483" t="s">
        <v>26</v>
      </c>
      <c r="G12483" t="s">
        <v>23</v>
      </c>
      <c r="H12483" s="1" t="s">
        <v>58</v>
      </c>
      <c r="I12483" s="1">
        <v>648</v>
      </c>
      <c r="J12483" s="2">
        <f>VLOOKUP(Oliusala[[#This Row],[tegund]],Tegundir!$B$2:$D$19,3,FALSE)*Oliusala[[#This Row],[magn]]/1000</f>
        <v>0.52488000000000001</v>
      </c>
      <c r="K12483">
        <v>2020</v>
      </c>
      <c r="L12483" t="s">
        <v>17</v>
      </c>
      <c r="M12483" s="144" t="s">
        <v>59</v>
      </c>
    </row>
    <row r="12484" spans="1:13" x14ac:dyDescent="0.2">
      <c r="A12484" t="s">
        <v>63</v>
      </c>
      <c r="B12484" s="144" t="s">
        <v>80</v>
      </c>
      <c r="C12484">
        <v>260</v>
      </c>
      <c r="D12484" t="str">
        <f>VLOOKUP(Oliusala[[#This Row],[postnumer]],Sveitarfelog[#All],4,FALSE)</f>
        <v>Reykjanesbær</v>
      </c>
      <c r="E12484" t="str">
        <f>VLOOKUP(Oliusala[[#This Row],[postnumer]],Sveitarfelog[#All],5,FALSE)</f>
        <v>Suðurnes</v>
      </c>
      <c r="F12484" t="s">
        <v>26</v>
      </c>
      <c r="G12484" t="s">
        <v>23</v>
      </c>
      <c r="H12484" t="s">
        <v>58</v>
      </c>
      <c r="I12484" s="1">
        <v>486</v>
      </c>
      <c r="J12484" s="2">
        <f>VLOOKUP(Oliusala[[#This Row],[tegund]],Tegundir!$B$2:$D$19,3,FALSE)*Oliusala[[#This Row],[magn]]/1000</f>
        <v>0.39366000000000001</v>
      </c>
      <c r="K12484">
        <v>2020</v>
      </c>
      <c r="L12484" t="s">
        <v>17</v>
      </c>
      <c r="M12484" s="144" t="s">
        <v>59</v>
      </c>
    </row>
    <row r="12485" spans="1:13" x14ac:dyDescent="0.2">
      <c r="A12485" t="s">
        <v>63</v>
      </c>
      <c r="B12485" s="144" t="s">
        <v>77</v>
      </c>
      <c r="C12485">
        <v>240</v>
      </c>
      <c r="D12485" t="str">
        <f>VLOOKUP(Oliusala[[#This Row],[postnumer]],Sveitarfelog[#All],4,FALSE)</f>
        <v>Grindavíkurbær</v>
      </c>
      <c r="E12485" t="str">
        <f>VLOOKUP(Oliusala[[#This Row],[postnumer]],Sveitarfelog[#All],5,FALSE)</f>
        <v>Suðurnes</v>
      </c>
      <c r="F12485" t="s">
        <v>26</v>
      </c>
      <c r="G12485" t="s">
        <v>23</v>
      </c>
      <c r="H12485" t="s">
        <v>58</v>
      </c>
      <c r="I12485" s="1">
        <v>486</v>
      </c>
      <c r="J12485" s="2">
        <f>VLOOKUP(Oliusala[[#This Row],[tegund]],Tegundir!$B$2:$D$19,3,FALSE)*Oliusala[[#This Row],[magn]]/1000</f>
        <v>0.39366000000000001</v>
      </c>
      <c r="K12485">
        <v>2020</v>
      </c>
      <c r="L12485" t="s">
        <v>17</v>
      </c>
      <c r="M12485" s="144" t="s">
        <v>59</v>
      </c>
    </row>
    <row r="12486" spans="1:13" x14ac:dyDescent="0.2">
      <c r="A12486" t="s">
        <v>63</v>
      </c>
      <c r="B12486" s="144" t="s">
        <v>100</v>
      </c>
      <c r="C12486">
        <v>360</v>
      </c>
      <c r="D12486" t="str">
        <f>VLOOKUP(Oliusala[[#This Row],[postnumer]],Sveitarfelog[#All],4,FALSE)</f>
        <v>Snæfellsbær</v>
      </c>
      <c r="E12486" t="str">
        <f>VLOOKUP(Oliusala[[#This Row],[postnumer]],Sveitarfelog[#All],5,FALSE)</f>
        <v>Vesturland</v>
      </c>
      <c r="F12486" t="s">
        <v>23</v>
      </c>
      <c r="G12486" t="s">
        <v>23</v>
      </c>
      <c r="H12486" s="1" t="s">
        <v>58</v>
      </c>
      <c r="I12486" s="1">
        <v>7647</v>
      </c>
      <c r="J12486" s="2">
        <f>VLOOKUP(Oliusala[[#This Row],[tegund]],Tegundir!$B$2:$D$19,3,FALSE)*Oliusala[[#This Row],[magn]]/1000</f>
        <v>6.1940700000000009</v>
      </c>
      <c r="K12486">
        <v>2020</v>
      </c>
      <c r="L12486" t="s">
        <v>17</v>
      </c>
      <c r="M12486" s="144" t="s">
        <v>59</v>
      </c>
    </row>
    <row r="12487" spans="1:13" x14ac:dyDescent="0.2">
      <c r="A12487" t="s">
        <v>63</v>
      </c>
      <c r="B12487" s="144" t="s">
        <v>108</v>
      </c>
      <c r="C12487">
        <v>400</v>
      </c>
      <c r="D12487" t="str">
        <f>VLOOKUP(Oliusala[[#This Row],[postnumer]],Sveitarfelog[#All],4,FALSE)</f>
        <v>Ísafjarðarbær</v>
      </c>
      <c r="E12487" t="str">
        <f>VLOOKUP(Oliusala[[#This Row],[postnumer]],Sveitarfelog[#All],5,FALSE)</f>
        <v>Vestfirðir</v>
      </c>
      <c r="F12487" t="s">
        <v>23</v>
      </c>
      <c r="G12487" t="s">
        <v>23</v>
      </c>
      <c r="H12487" s="1" t="s">
        <v>61</v>
      </c>
      <c r="I12487" s="1">
        <v>1102</v>
      </c>
      <c r="J12487" s="2">
        <f>VLOOKUP(Oliusala[[#This Row],[tegund]],Tegundir!$B$2:$D$19,3,FALSE)*Oliusala[[#This Row],[magn]]/1000</f>
        <v>0.89261999999999997</v>
      </c>
      <c r="K12487">
        <v>2020</v>
      </c>
      <c r="L12487" t="s">
        <v>17</v>
      </c>
      <c r="M12487" s="144" t="s">
        <v>62</v>
      </c>
    </row>
    <row r="12488" spans="1:13" x14ac:dyDescent="0.2">
      <c r="A12488" t="s">
        <v>63</v>
      </c>
      <c r="B12488" s="144" t="s">
        <v>108</v>
      </c>
      <c r="C12488">
        <v>400</v>
      </c>
      <c r="D12488" t="str">
        <f>VLOOKUP(Oliusala[[#This Row],[postnumer]],Sveitarfelog[#All],4,FALSE)</f>
        <v>Ísafjarðarbær</v>
      </c>
      <c r="E12488" t="str">
        <f>VLOOKUP(Oliusala[[#This Row],[postnumer]],Sveitarfelog[#All],5,FALSE)</f>
        <v>Vestfirðir</v>
      </c>
      <c r="F12488" t="s">
        <v>23</v>
      </c>
      <c r="G12488" t="s">
        <v>23</v>
      </c>
      <c r="H12488" s="1" t="s">
        <v>58</v>
      </c>
      <c r="I12488" s="1">
        <v>37455</v>
      </c>
      <c r="J12488" s="2">
        <f>VLOOKUP(Oliusala[[#This Row],[tegund]],Tegundir!$B$2:$D$19,3,FALSE)*Oliusala[[#This Row],[magn]]/1000</f>
        <v>30.338550000000001</v>
      </c>
      <c r="K12488">
        <v>2020</v>
      </c>
      <c r="L12488" t="s">
        <v>17</v>
      </c>
      <c r="M12488" s="144" t="s">
        <v>59</v>
      </c>
    </row>
    <row r="12489" spans="1:13" x14ac:dyDescent="0.2">
      <c r="A12489" t="s">
        <v>63</v>
      </c>
      <c r="B12489" s="144" t="s">
        <v>130</v>
      </c>
      <c r="C12489">
        <v>550</v>
      </c>
      <c r="D12489" t="str">
        <f>VLOOKUP(Oliusala[[#This Row],[postnumer]],Sveitarfelog[#All],4,FALSE)</f>
        <v>Skagafjörður</v>
      </c>
      <c r="E12489" t="str">
        <f>VLOOKUP(Oliusala[[#This Row],[postnumer]],Sveitarfelog[#All],5,FALSE)</f>
        <v>Norðurland vestra</v>
      </c>
      <c r="F12489" t="s">
        <v>23</v>
      </c>
      <c r="G12489" t="s">
        <v>23</v>
      </c>
      <c r="H12489" t="s">
        <v>58</v>
      </c>
      <c r="I12489" s="1">
        <v>4234</v>
      </c>
      <c r="J12489" s="2">
        <f>VLOOKUP(Oliusala[[#This Row],[tegund]],Tegundir!$B$2:$D$19,3,FALSE)*Oliusala[[#This Row],[magn]]/1000</f>
        <v>3.4295400000000003</v>
      </c>
      <c r="K12489">
        <v>2020</v>
      </c>
      <c r="L12489" t="s">
        <v>17</v>
      </c>
      <c r="M12489" s="144" t="s">
        <v>59</v>
      </c>
    </row>
    <row r="12490" spans="1:13" x14ac:dyDescent="0.2">
      <c r="A12490" t="s">
        <v>63</v>
      </c>
      <c r="B12490" s="144" t="s">
        <v>137</v>
      </c>
      <c r="C12490">
        <v>600</v>
      </c>
      <c r="D12490" t="str">
        <f>VLOOKUP(Oliusala[[#This Row],[postnumer]],Sveitarfelog[#All],4,FALSE)</f>
        <v>Akureyrarbær,Eyjafjarðarsveit,Hörgársveit,Svalbarðsstrandarhreppur,Grýtubakkahreppur</v>
      </c>
      <c r="E12490" t="str">
        <f>VLOOKUP(Oliusala[[#This Row],[postnumer]],Sveitarfelog[#All],5,FALSE)</f>
        <v>Norðurland eystra</v>
      </c>
      <c r="F12490" t="s">
        <v>23</v>
      </c>
      <c r="G12490" t="s">
        <v>23</v>
      </c>
      <c r="H12490" t="s">
        <v>61</v>
      </c>
      <c r="I12490" s="1">
        <v>204121</v>
      </c>
      <c r="J12490" s="2">
        <f>VLOOKUP(Oliusala[[#This Row],[tegund]],Tegundir!$B$2:$D$19,3,FALSE)*Oliusala[[#This Row],[magn]]/1000</f>
        <v>165.33801</v>
      </c>
      <c r="K12490">
        <v>2020</v>
      </c>
      <c r="L12490" t="s">
        <v>17</v>
      </c>
      <c r="M12490" s="144" t="s">
        <v>62</v>
      </c>
    </row>
    <row r="12491" spans="1:13" x14ac:dyDescent="0.2">
      <c r="A12491" t="s">
        <v>63</v>
      </c>
      <c r="B12491" s="144" t="s">
        <v>137</v>
      </c>
      <c r="C12491">
        <v>600</v>
      </c>
      <c r="D12491" t="str">
        <f>VLOOKUP(Oliusala[[#This Row],[postnumer]],Sveitarfelog[#All],4,FALSE)</f>
        <v>Akureyrarbær,Eyjafjarðarsveit,Hörgársveit,Svalbarðsstrandarhreppur,Grýtubakkahreppur</v>
      </c>
      <c r="E12491" t="str">
        <f>VLOOKUP(Oliusala[[#This Row],[postnumer]],Sveitarfelog[#All],5,FALSE)</f>
        <v>Norðurland eystra</v>
      </c>
      <c r="F12491" t="s">
        <v>23</v>
      </c>
      <c r="G12491" t="s">
        <v>23</v>
      </c>
      <c r="H12491" t="s">
        <v>58</v>
      </c>
      <c r="I12491" s="1">
        <v>445801</v>
      </c>
      <c r="J12491" s="2">
        <f>VLOOKUP(Oliusala[[#This Row],[tegund]],Tegundir!$B$2:$D$19,3,FALSE)*Oliusala[[#This Row],[magn]]/1000</f>
        <v>361.09881000000001</v>
      </c>
      <c r="K12491">
        <v>2020</v>
      </c>
      <c r="L12491" t="s">
        <v>17</v>
      </c>
      <c r="M12491" s="144" t="s">
        <v>59</v>
      </c>
    </row>
    <row r="12492" spans="1:13" x14ac:dyDescent="0.2">
      <c r="A12492" t="s">
        <v>63</v>
      </c>
      <c r="B12492" s="144" t="s">
        <v>68</v>
      </c>
      <c r="C12492">
        <v>600</v>
      </c>
      <c r="D12492" t="str">
        <f>VLOOKUP(Oliusala[[#This Row],[postnumer]],Sveitarfelog[#All],4,FALSE)</f>
        <v>Akureyrarbær,Eyjafjarðarsveit,Hörgársveit,Svalbarðsstrandarhreppur,Grýtubakkahreppur</v>
      </c>
      <c r="E12492" t="str">
        <f>VLOOKUP(Oliusala[[#This Row],[postnumer]],Sveitarfelog[#All],5,FALSE)</f>
        <v>Norðurland eystra</v>
      </c>
      <c r="F12492" t="s">
        <v>26</v>
      </c>
      <c r="G12492" t="s">
        <v>23</v>
      </c>
      <c r="H12492" t="s">
        <v>58</v>
      </c>
      <c r="I12492" s="1">
        <v>486</v>
      </c>
      <c r="J12492" s="2">
        <f>VLOOKUP(Oliusala[[#This Row],[tegund]],Tegundir!$B$2:$D$19,3,FALSE)*Oliusala[[#This Row],[magn]]/1000</f>
        <v>0.39366000000000001</v>
      </c>
      <c r="K12492">
        <v>2020</v>
      </c>
      <c r="L12492" t="s">
        <v>17</v>
      </c>
      <c r="M12492" s="144" t="s">
        <v>59</v>
      </c>
    </row>
    <row r="12493" spans="1:13" x14ac:dyDescent="0.2">
      <c r="A12493" t="s">
        <v>63</v>
      </c>
      <c r="B12493" s="144" t="s">
        <v>135</v>
      </c>
      <c r="C12493">
        <v>580</v>
      </c>
      <c r="D12493" t="str">
        <f>VLOOKUP(Oliusala[[#This Row],[postnumer]],Sveitarfelog[#All],4,FALSE)</f>
        <v>Fjallabyggð</v>
      </c>
      <c r="E12493" t="str">
        <f>VLOOKUP(Oliusala[[#This Row],[postnumer]],Sveitarfelog[#All],5,FALSE)</f>
        <v>Norðurland eystra</v>
      </c>
      <c r="F12493" t="s">
        <v>23</v>
      </c>
      <c r="G12493" t="s">
        <v>23</v>
      </c>
      <c r="H12493" s="1" t="s">
        <v>58</v>
      </c>
      <c r="I12493" s="1">
        <v>20305</v>
      </c>
      <c r="J12493" s="2">
        <f>VLOOKUP(Oliusala[[#This Row],[tegund]],Tegundir!$B$2:$D$19,3,FALSE)*Oliusala[[#This Row],[magn]]/1000</f>
        <v>16.447050000000001</v>
      </c>
      <c r="K12493">
        <v>2020</v>
      </c>
      <c r="L12493" t="s">
        <v>17</v>
      </c>
      <c r="M12493" s="144" t="s">
        <v>59</v>
      </c>
    </row>
    <row r="12494" spans="1:13" x14ac:dyDescent="0.2">
      <c r="A12494" t="s">
        <v>63</v>
      </c>
      <c r="B12494" s="144" t="s">
        <v>135</v>
      </c>
      <c r="C12494">
        <v>580</v>
      </c>
      <c r="D12494" t="str">
        <f>VLOOKUP(Oliusala[[#This Row],[postnumer]],Sveitarfelog[#All],4,FALSE)</f>
        <v>Fjallabyggð</v>
      </c>
      <c r="E12494" t="str">
        <f>VLOOKUP(Oliusala[[#This Row],[postnumer]],Sveitarfelog[#All],5,FALSE)</f>
        <v>Norðurland eystra</v>
      </c>
      <c r="F12494" t="s">
        <v>26</v>
      </c>
      <c r="G12494" t="s">
        <v>23</v>
      </c>
      <c r="H12494" t="s">
        <v>58</v>
      </c>
      <c r="I12494" s="1">
        <v>486</v>
      </c>
      <c r="J12494" s="2">
        <f>VLOOKUP(Oliusala[[#This Row],[tegund]],Tegundir!$B$2:$D$19,3,FALSE)*Oliusala[[#This Row],[magn]]/1000</f>
        <v>0.39366000000000001</v>
      </c>
      <c r="K12494">
        <v>2020</v>
      </c>
      <c r="L12494" t="s">
        <v>17</v>
      </c>
      <c r="M12494" s="144" t="s">
        <v>59</v>
      </c>
    </row>
    <row r="12495" spans="1:13" x14ac:dyDescent="0.2">
      <c r="A12495" t="s">
        <v>63</v>
      </c>
      <c r="B12495" s="144" t="s">
        <v>96</v>
      </c>
      <c r="C12495">
        <v>640</v>
      </c>
      <c r="D12495" t="str">
        <f>VLOOKUP(Oliusala[[#This Row],[postnumer]],Sveitarfelog[#All],4,FALSE)</f>
        <v>Norðurþing,Tjörneshreppur</v>
      </c>
      <c r="E12495" t="str">
        <f>VLOOKUP(Oliusala[[#This Row],[postnumer]],Sveitarfelog[#All],5,FALSE)</f>
        <v>Norðurland eystra</v>
      </c>
      <c r="F12495" t="s">
        <v>26</v>
      </c>
      <c r="G12495" t="s">
        <v>23</v>
      </c>
      <c r="H12495" s="1" t="s">
        <v>58</v>
      </c>
      <c r="I12495" s="1">
        <v>2268</v>
      </c>
      <c r="J12495" s="2">
        <f>VLOOKUP(Oliusala[[#This Row],[tegund]],Tegundir!$B$2:$D$19,3,FALSE)*Oliusala[[#This Row],[magn]]/1000</f>
        <v>1.83708</v>
      </c>
      <c r="K12495">
        <v>2020</v>
      </c>
      <c r="L12495" t="s">
        <v>17</v>
      </c>
      <c r="M12495" s="144" t="s">
        <v>59</v>
      </c>
    </row>
    <row r="12496" spans="1:13" x14ac:dyDescent="0.2">
      <c r="A12496" t="s">
        <v>63</v>
      </c>
      <c r="B12496" s="144" t="s">
        <v>153</v>
      </c>
      <c r="C12496">
        <v>700</v>
      </c>
      <c r="D12496" t="str">
        <f>VLOOKUP(Oliusala[[#This Row],[postnumer]],Sveitarfelog[#All],4,FALSE)</f>
        <v>Fljótsdalshreppur,Múlaþing</v>
      </c>
      <c r="E12496" t="str">
        <f>VLOOKUP(Oliusala[[#This Row],[postnumer]],Sveitarfelog[#All],5,FALSE)</f>
        <v>Austurland</v>
      </c>
      <c r="F12496" t="s">
        <v>23</v>
      </c>
      <c r="G12496" t="s">
        <v>23</v>
      </c>
      <c r="H12496" t="s">
        <v>61</v>
      </c>
      <c r="I12496" s="1">
        <v>167785</v>
      </c>
      <c r="J12496" s="2">
        <f>VLOOKUP(Oliusala[[#This Row],[tegund]],Tegundir!$B$2:$D$19,3,FALSE)*Oliusala[[#This Row],[magn]]/1000</f>
        <v>135.90585000000002</v>
      </c>
      <c r="K12496">
        <v>2020</v>
      </c>
      <c r="L12496" t="s">
        <v>17</v>
      </c>
      <c r="M12496" s="144" t="s">
        <v>62</v>
      </c>
    </row>
    <row r="12497" spans="1:15" x14ac:dyDescent="0.2">
      <c r="A12497" t="s">
        <v>63</v>
      </c>
      <c r="B12497" s="144" t="s">
        <v>153</v>
      </c>
      <c r="C12497">
        <v>700</v>
      </c>
      <c r="D12497" t="str">
        <f>VLOOKUP(Oliusala[[#This Row],[postnumer]],Sveitarfelog[#All],4,FALSE)</f>
        <v>Fljótsdalshreppur,Múlaþing</v>
      </c>
      <c r="E12497" t="str">
        <f>VLOOKUP(Oliusala[[#This Row],[postnumer]],Sveitarfelog[#All],5,FALSE)</f>
        <v>Austurland</v>
      </c>
      <c r="F12497" t="s">
        <v>23</v>
      </c>
      <c r="G12497" t="s">
        <v>23</v>
      </c>
      <c r="H12497" t="s">
        <v>58</v>
      </c>
      <c r="I12497" s="1">
        <v>85365</v>
      </c>
      <c r="J12497" s="2">
        <f>VLOOKUP(Oliusala[[#This Row],[tegund]],Tegundir!$B$2:$D$19,3,FALSE)*Oliusala[[#This Row],[magn]]/1000</f>
        <v>69.145650000000003</v>
      </c>
      <c r="K12497">
        <v>2020</v>
      </c>
      <c r="L12497" t="s">
        <v>17</v>
      </c>
      <c r="M12497" s="144" t="s">
        <v>59</v>
      </c>
    </row>
    <row r="12498" spans="1:15" x14ac:dyDescent="0.2">
      <c r="A12498" t="s">
        <v>63</v>
      </c>
      <c r="B12498" s="144" t="s">
        <v>66</v>
      </c>
      <c r="C12498">
        <v>730</v>
      </c>
      <c r="D12498" t="str">
        <f>VLOOKUP(Oliusala[[#This Row],[postnumer]],Sveitarfelog[#All],4,FALSE)</f>
        <v>Fjarðabyggð</v>
      </c>
      <c r="E12498" t="str">
        <f>VLOOKUP(Oliusala[[#This Row],[postnumer]],Sveitarfelog[#All],5,FALSE)</f>
        <v>Austurland</v>
      </c>
      <c r="F12498" t="s">
        <v>26</v>
      </c>
      <c r="G12498" t="s">
        <v>23</v>
      </c>
      <c r="H12498" s="1" t="s">
        <v>58</v>
      </c>
      <c r="I12498" s="1">
        <v>2591</v>
      </c>
      <c r="J12498" s="2">
        <f>VLOOKUP(Oliusala[[#This Row],[tegund]],Tegundir!$B$2:$D$19,3,FALSE)*Oliusala[[#This Row],[magn]]/1000</f>
        <v>2.0987100000000001</v>
      </c>
      <c r="K12498">
        <v>2020</v>
      </c>
      <c r="L12498" t="s">
        <v>17</v>
      </c>
      <c r="M12498" s="144" t="s">
        <v>59</v>
      </c>
    </row>
    <row r="12499" spans="1:15" x14ac:dyDescent="0.2">
      <c r="A12499" t="s">
        <v>63</v>
      </c>
      <c r="B12499" s="144" t="s">
        <v>164</v>
      </c>
      <c r="C12499">
        <v>740</v>
      </c>
      <c r="D12499" t="str">
        <f>VLOOKUP(Oliusala[[#This Row],[postnumer]],Sveitarfelog[#All],4,FALSE)</f>
        <v>Fjarðabyggð</v>
      </c>
      <c r="E12499" t="str">
        <f>VLOOKUP(Oliusala[[#This Row],[postnumer]],Sveitarfelog[#All],5,FALSE)</f>
        <v>Austurland</v>
      </c>
      <c r="F12499" t="s">
        <v>26</v>
      </c>
      <c r="G12499" t="s">
        <v>23</v>
      </c>
      <c r="H12499" t="s">
        <v>58</v>
      </c>
      <c r="I12499" s="1">
        <v>108</v>
      </c>
      <c r="J12499" s="2">
        <f>VLOOKUP(Oliusala[[#This Row],[tegund]],Tegundir!$B$2:$D$19,3,FALSE)*Oliusala[[#This Row],[magn]]/1000</f>
        <v>8.7480000000000002E-2</v>
      </c>
      <c r="K12499">
        <v>2020</v>
      </c>
      <c r="L12499" t="s">
        <v>17</v>
      </c>
      <c r="M12499" s="144" t="s">
        <v>59</v>
      </c>
    </row>
    <row r="12500" spans="1:15" x14ac:dyDescent="0.2">
      <c r="A12500" t="s">
        <v>63</v>
      </c>
      <c r="B12500" s="144" t="s">
        <v>168</v>
      </c>
      <c r="C12500">
        <v>780</v>
      </c>
      <c r="D12500" t="str">
        <f>VLOOKUP(Oliusala[[#This Row],[postnumer]],Sveitarfelog[#All],4,FALSE)</f>
        <v>Sveitarfélagið Hornafjörður</v>
      </c>
      <c r="E12500" t="str">
        <f>VLOOKUP(Oliusala[[#This Row],[postnumer]],Sveitarfelog[#All],5,FALSE)</f>
        <v>Suðurland</v>
      </c>
      <c r="F12500" t="s">
        <v>23</v>
      </c>
      <c r="G12500" t="s">
        <v>23</v>
      </c>
      <c r="H12500" s="1" t="s">
        <v>61</v>
      </c>
      <c r="I12500" s="1">
        <v>5264</v>
      </c>
      <c r="J12500" s="2">
        <f>VLOOKUP(Oliusala[[#This Row],[tegund]],Tegundir!$B$2:$D$19,3,FALSE)*Oliusala[[#This Row],[magn]]/1000</f>
        <v>4.2638400000000001</v>
      </c>
      <c r="K12500">
        <v>2020</v>
      </c>
      <c r="L12500" t="s">
        <v>17</v>
      </c>
      <c r="M12500" s="144" t="s">
        <v>62</v>
      </c>
    </row>
    <row r="12501" spans="1:15" x14ac:dyDescent="0.2">
      <c r="A12501" t="s">
        <v>63</v>
      </c>
      <c r="B12501" s="144" t="s">
        <v>168</v>
      </c>
      <c r="C12501">
        <v>780</v>
      </c>
      <c r="D12501" t="str">
        <f>VLOOKUP(Oliusala[[#This Row],[postnumer]],Sveitarfelog[#All],4,FALSE)</f>
        <v>Sveitarfélagið Hornafjörður</v>
      </c>
      <c r="E12501" t="str">
        <f>VLOOKUP(Oliusala[[#This Row],[postnumer]],Sveitarfelog[#All],5,FALSE)</f>
        <v>Suðurland</v>
      </c>
      <c r="F12501" t="s">
        <v>23</v>
      </c>
      <c r="G12501" t="s">
        <v>23</v>
      </c>
      <c r="H12501" s="1" t="s">
        <v>58</v>
      </c>
      <c r="I12501" s="1">
        <v>39619</v>
      </c>
      <c r="J12501" s="2">
        <f>VLOOKUP(Oliusala[[#This Row],[tegund]],Tegundir!$B$2:$D$19,3,FALSE)*Oliusala[[#This Row],[magn]]/1000</f>
        <v>32.091390000000004</v>
      </c>
      <c r="K12501">
        <v>2020</v>
      </c>
      <c r="L12501" t="s">
        <v>17</v>
      </c>
      <c r="M12501" s="144" t="s">
        <v>59</v>
      </c>
    </row>
    <row r="12502" spans="1:15" x14ac:dyDescent="0.2">
      <c r="A12502" t="s">
        <v>63</v>
      </c>
      <c r="B12502" s="144" t="s">
        <v>168</v>
      </c>
      <c r="C12502">
        <v>780</v>
      </c>
      <c r="D12502" t="str">
        <f>VLOOKUP(Oliusala[[#This Row],[postnumer]],Sveitarfelog[#All],4,FALSE)</f>
        <v>Sveitarfélagið Hornafjörður</v>
      </c>
      <c r="E12502" t="str">
        <f>VLOOKUP(Oliusala[[#This Row],[postnumer]],Sveitarfelog[#All],5,FALSE)</f>
        <v>Suðurland</v>
      </c>
      <c r="F12502" t="s">
        <v>26</v>
      </c>
      <c r="G12502" t="s">
        <v>23</v>
      </c>
      <c r="H12502" s="1" t="s">
        <v>58</v>
      </c>
      <c r="I12502" s="1">
        <v>810</v>
      </c>
      <c r="J12502" s="2">
        <f>VLOOKUP(Oliusala[[#This Row],[tegund]],Tegundir!$B$2:$D$19,3,FALSE)*Oliusala[[#This Row],[magn]]/1000</f>
        <v>0.65610000000000002</v>
      </c>
      <c r="K12502">
        <v>2020</v>
      </c>
      <c r="L12502" t="s">
        <v>17</v>
      </c>
      <c r="M12502" s="144" t="s">
        <v>59</v>
      </c>
    </row>
    <row r="12503" spans="1:15" x14ac:dyDescent="0.2">
      <c r="A12503" t="s">
        <v>63</v>
      </c>
      <c r="B12503" s="144" t="s">
        <v>70</v>
      </c>
      <c r="C12503">
        <v>800</v>
      </c>
      <c r="D12503" t="str">
        <f>VLOOKUP(Oliusala[[#This Row],[postnumer]],Sveitarfelog[#All],4,FALSE)</f>
        <v>Flóahreppur,Sveitarfélagið Árborg</v>
      </c>
      <c r="E12503" t="str">
        <f>VLOOKUP(Oliusala[[#This Row],[postnumer]],Sveitarfelog[#All],5,FALSE)</f>
        <v>Suðurland</v>
      </c>
      <c r="F12503" t="s">
        <v>26</v>
      </c>
      <c r="G12503" t="s">
        <v>23</v>
      </c>
      <c r="H12503" s="1" t="s">
        <v>58</v>
      </c>
      <c r="I12503" s="1">
        <v>2754</v>
      </c>
      <c r="J12503" s="2">
        <f>VLOOKUP(Oliusala[[#This Row],[tegund]],Tegundir!$B$2:$D$19,3,FALSE)*Oliusala[[#This Row],[magn]]/1000</f>
        <v>2.2307400000000004</v>
      </c>
      <c r="K12503">
        <v>2020</v>
      </c>
      <c r="L12503" t="s">
        <v>17</v>
      </c>
      <c r="M12503" s="144" t="s">
        <v>59</v>
      </c>
    </row>
    <row r="12504" spans="1:15" x14ac:dyDescent="0.2">
      <c r="A12504" t="s">
        <v>63</v>
      </c>
      <c r="B12504" s="144" t="s">
        <v>163</v>
      </c>
      <c r="C12504">
        <v>850</v>
      </c>
      <c r="D12504" t="str">
        <f>VLOOKUP(Oliusala[[#This Row],[postnumer]],Sveitarfelog[#All],4,FALSE)</f>
        <v>Ásahreppur,Rangárþing ytra</v>
      </c>
      <c r="E12504" t="str">
        <f>VLOOKUP(Oliusala[[#This Row],[postnumer]],Sveitarfelog[#All],5,FALSE)</f>
        <v>Suðurland</v>
      </c>
      <c r="F12504" t="s">
        <v>23</v>
      </c>
      <c r="G12504" t="s">
        <v>23</v>
      </c>
      <c r="H12504" t="s">
        <v>61</v>
      </c>
      <c r="I12504" s="1">
        <v>19029</v>
      </c>
      <c r="J12504" s="2">
        <f>VLOOKUP(Oliusala[[#This Row],[tegund]],Tegundir!$B$2:$D$19,3,FALSE)*Oliusala[[#This Row],[magn]]/1000</f>
        <v>15.413490000000001</v>
      </c>
      <c r="K12504">
        <v>2020</v>
      </c>
      <c r="L12504" t="s">
        <v>17</v>
      </c>
      <c r="M12504" s="144" t="s">
        <v>62</v>
      </c>
    </row>
    <row r="12505" spans="1:15" x14ac:dyDescent="0.2">
      <c r="A12505" t="s">
        <v>63</v>
      </c>
      <c r="B12505" s="144" t="s">
        <v>196</v>
      </c>
      <c r="C12505">
        <v>900</v>
      </c>
      <c r="D12505" t="str">
        <f>VLOOKUP(Oliusala[[#This Row],[postnumer]],Sveitarfelog[#All],4,FALSE)</f>
        <v>Vestmannaeyjabær</v>
      </c>
      <c r="E12505" t="str">
        <f>VLOOKUP(Oliusala[[#This Row],[postnumer]],Sveitarfelog[#All],5,FALSE)</f>
        <v>Suðurland</v>
      </c>
      <c r="F12505" t="s">
        <v>23</v>
      </c>
      <c r="G12505" t="s">
        <v>23</v>
      </c>
      <c r="H12505" t="s">
        <v>58</v>
      </c>
      <c r="I12505" s="1">
        <v>21990</v>
      </c>
      <c r="J12505" s="2">
        <f>VLOOKUP(Oliusala[[#This Row],[tegund]],Tegundir!$B$2:$D$19,3,FALSE)*Oliusala[[#This Row],[magn]]/1000</f>
        <v>17.811900000000001</v>
      </c>
      <c r="K12505">
        <v>2020</v>
      </c>
      <c r="L12505" t="s">
        <v>17</v>
      </c>
      <c r="M12505" s="144" t="s">
        <v>59</v>
      </c>
    </row>
    <row r="12506" spans="1:15" x14ac:dyDescent="0.2">
      <c r="A12506" t="s">
        <v>57</v>
      </c>
      <c r="B12506" s="144" t="s">
        <v>5</v>
      </c>
      <c r="C12506">
        <v>101</v>
      </c>
      <c r="D12506" t="str">
        <f>VLOOKUP(Oliusala[[#This Row],[postnumer]],Sveitarfelog[#All],4,FALSE)</f>
        <v>Garðabær,Hafnarfjarðarkaupstaður,Kópavogsbær,Reykjavíkurborg,Seltjarnarnesbær</v>
      </c>
      <c r="E12506" t="str">
        <f>VLOOKUP(Oliusala[[#This Row],[postnumer]],Sveitarfelog[#All],5,FALSE)</f>
        <v>Höfuðborgarsvæðið</v>
      </c>
      <c r="F12506" t="s">
        <v>24</v>
      </c>
      <c r="G12506" t="s">
        <v>24</v>
      </c>
      <c r="H12506" t="s">
        <v>60</v>
      </c>
      <c r="I12506" s="1">
        <v>21109</v>
      </c>
      <c r="J12506" s="2">
        <f>VLOOKUP(Oliusala[[#This Row],[tegund]],Tegundir!$B$2:$D$19,3,FALSE)*Oliusala[[#This Row],[magn]]/1000</f>
        <v>18.259284999999998</v>
      </c>
      <c r="K12506">
        <v>2020</v>
      </c>
      <c r="L12506" t="s">
        <v>18</v>
      </c>
      <c r="M12506" s="144" t="s">
        <v>59</v>
      </c>
    </row>
    <row r="12507" spans="1:15" x14ac:dyDescent="0.2">
      <c r="A12507" t="s">
        <v>57</v>
      </c>
      <c r="B12507" s="144" t="s">
        <v>5</v>
      </c>
      <c r="C12507">
        <v>101</v>
      </c>
      <c r="D12507" t="str">
        <f>VLOOKUP(Oliusala[[#This Row],[postnumer]],Sveitarfelog[#All],4,FALSE)</f>
        <v>Garðabær,Hafnarfjarðarkaupstaður,Kópavogsbær,Reykjavíkurborg,Seltjarnarnesbær</v>
      </c>
      <c r="E12507" t="str">
        <f>VLOOKUP(Oliusala[[#This Row],[postnumer]],Sveitarfelog[#All],5,FALSE)</f>
        <v>Höfuðborgarsvæðið</v>
      </c>
      <c r="F12507" t="s">
        <v>24</v>
      </c>
      <c r="G12507" t="s">
        <v>24</v>
      </c>
      <c r="H12507" s="1" t="s">
        <v>58</v>
      </c>
      <c r="I12507" s="1">
        <v>3454311</v>
      </c>
      <c r="J12507" s="2">
        <f>VLOOKUP(Oliusala[[#This Row],[tegund]],Tegundir!$B$2:$D$19,3,FALSE)*Oliusala[[#This Row],[magn]]/1000</f>
        <v>2987.9790150000003</v>
      </c>
      <c r="K12507">
        <v>2020</v>
      </c>
      <c r="L12507" t="s">
        <v>18</v>
      </c>
      <c r="M12507" s="144" t="s">
        <v>59</v>
      </c>
    </row>
    <row r="12508" spans="1:15" x14ac:dyDescent="0.2">
      <c r="A12508" t="s">
        <v>57</v>
      </c>
      <c r="B12508" s="144" t="s">
        <v>5</v>
      </c>
      <c r="C12508">
        <v>101</v>
      </c>
      <c r="D12508" t="str">
        <f>VLOOKUP(Oliusala[[#This Row],[postnumer]],Sveitarfelog[#All],4,FALSE)</f>
        <v>Garðabær,Hafnarfjarðarkaupstaður,Kópavogsbær,Reykjavíkurborg,Seltjarnarnesbær</v>
      </c>
      <c r="E12508" t="str">
        <f>VLOOKUP(Oliusala[[#This Row],[postnumer]],Sveitarfelog[#All],5,FALSE)</f>
        <v>Höfuðborgarsvæðið</v>
      </c>
      <c r="F12508" t="s">
        <v>27</v>
      </c>
      <c r="G12508" t="s">
        <v>24</v>
      </c>
      <c r="H12508" s="1" t="s">
        <v>58</v>
      </c>
      <c r="I12508" s="1">
        <v>15185225</v>
      </c>
      <c r="J12508" s="2">
        <f>VLOOKUP(Oliusala[[#This Row],[tegund]],Tegundir!$B$2:$D$19,3,FALSE)*Oliusala[[#This Row],[magn]]/1000</f>
        <v>13135.219625</v>
      </c>
      <c r="K12508">
        <v>2020</v>
      </c>
      <c r="L12508" t="s">
        <v>19</v>
      </c>
      <c r="M12508" s="144" t="s">
        <v>59</v>
      </c>
      <c r="O12508" s="144" t="s">
        <v>1998</v>
      </c>
    </row>
    <row r="12509" spans="1:15" x14ac:dyDescent="0.2">
      <c r="A12509" t="s">
        <v>57</v>
      </c>
      <c r="B12509" s="144" t="s">
        <v>5</v>
      </c>
      <c r="C12509">
        <v>101</v>
      </c>
      <c r="D12509" t="str">
        <f>VLOOKUP(Oliusala[[#This Row],[postnumer]],Sveitarfelog[#All],4,FALSE)</f>
        <v>Garðabær,Hafnarfjarðarkaupstaður,Kópavogsbær,Reykjavíkurborg,Seltjarnarnesbær</v>
      </c>
      <c r="E12509" t="str">
        <f>VLOOKUP(Oliusala[[#This Row],[postnumer]],Sveitarfelog[#All],5,FALSE)</f>
        <v>Höfuðborgarsvæðið</v>
      </c>
      <c r="F12509" t="s">
        <v>29</v>
      </c>
      <c r="G12509" t="s">
        <v>24</v>
      </c>
      <c r="H12509" t="s">
        <v>58</v>
      </c>
      <c r="I12509" s="1">
        <v>1501446</v>
      </c>
      <c r="J12509" s="2">
        <f>VLOOKUP(Oliusala[[#This Row],[tegund]],Tegundir!$B$2:$D$19,3,FALSE)*Oliusala[[#This Row],[magn]]/1000</f>
        <v>1298.7507900000001</v>
      </c>
      <c r="K12509">
        <v>2020</v>
      </c>
      <c r="L12509" t="s">
        <v>19</v>
      </c>
      <c r="M12509" s="144" t="s">
        <v>59</v>
      </c>
      <c r="O12509" s="144" t="s">
        <v>1998</v>
      </c>
    </row>
    <row r="12510" spans="1:15" x14ac:dyDescent="0.2">
      <c r="A12510" t="s">
        <v>57</v>
      </c>
      <c r="B12510" s="144" t="s">
        <v>5</v>
      </c>
      <c r="C12510">
        <v>101</v>
      </c>
      <c r="D12510" t="str">
        <f>VLOOKUP(Oliusala[[#This Row],[postnumer]],Sveitarfelog[#All],4,FALSE)</f>
        <v>Garðabær,Hafnarfjarðarkaupstaður,Kópavogsbær,Reykjavíkurborg,Seltjarnarnesbær</v>
      </c>
      <c r="E12510" t="str">
        <f>VLOOKUP(Oliusala[[#This Row],[postnumer]],Sveitarfelog[#All],5,FALSE)</f>
        <v>Höfuðborgarsvæðið</v>
      </c>
      <c r="F12510" t="s">
        <v>30</v>
      </c>
      <c r="G12510" t="s">
        <v>24</v>
      </c>
      <c r="H12510" t="s">
        <v>58</v>
      </c>
      <c r="I12510" s="1">
        <v>84833</v>
      </c>
      <c r="J12510" s="2">
        <f>VLOOKUP(Oliusala[[#This Row],[tegund]],Tegundir!$B$2:$D$19,3,FALSE)*Oliusala[[#This Row],[magn]]/1000</f>
        <v>73.380544999999998</v>
      </c>
      <c r="K12510">
        <v>2020</v>
      </c>
      <c r="L12510" t="s">
        <v>19</v>
      </c>
      <c r="M12510" s="144" t="s">
        <v>59</v>
      </c>
      <c r="O12510" s="144" t="s">
        <v>1998</v>
      </c>
    </row>
    <row r="12511" spans="1:15" x14ac:dyDescent="0.2">
      <c r="A12511" t="s">
        <v>57</v>
      </c>
      <c r="B12511" s="144" t="s">
        <v>5</v>
      </c>
      <c r="C12511">
        <v>101</v>
      </c>
      <c r="D12511" t="str">
        <f>VLOOKUP(Oliusala[[#This Row],[postnumer]],Sveitarfelog[#All],4,FALSE)</f>
        <v>Garðabær,Hafnarfjarðarkaupstaður,Kópavogsbær,Reykjavíkurborg,Seltjarnarnesbær</v>
      </c>
      <c r="E12511" t="str">
        <f>VLOOKUP(Oliusala[[#This Row],[postnumer]],Sveitarfelog[#All],5,FALSE)</f>
        <v>Höfuðborgarsvæðið</v>
      </c>
      <c r="F12511" t="s">
        <v>24</v>
      </c>
      <c r="G12511" t="s">
        <v>24</v>
      </c>
      <c r="H12511" s="1" t="s">
        <v>58</v>
      </c>
      <c r="I12511" s="1">
        <v>1576379</v>
      </c>
      <c r="J12511" s="2">
        <f>VLOOKUP(Oliusala[[#This Row],[tegund]],Tegundir!$B$2:$D$19,3,FALSE)*Oliusala[[#This Row],[magn]]/1000</f>
        <v>1363.5678350000001</v>
      </c>
      <c r="K12511">
        <v>2020</v>
      </c>
      <c r="L12511" t="s">
        <v>18</v>
      </c>
      <c r="M12511" s="144" t="s">
        <v>59</v>
      </c>
    </row>
    <row r="12512" spans="1:15" x14ac:dyDescent="0.2">
      <c r="A12512" t="s">
        <v>57</v>
      </c>
      <c r="B12512" s="144" t="s">
        <v>5</v>
      </c>
      <c r="C12512">
        <v>101</v>
      </c>
      <c r="D12512" t="str">
        <f>VLOOKUP(Oliusala[[#This Row],[postnumer]],Sveitarfelog[#All],4,FALSE)</f>
        <v>Garðabær,Hafnarfjarðarkaupstaður,Kópavogsbær,Reykjavíkurborg,Seltjarnarnesbær</v>
      </c>
      <c r="E12512" t="str">
        <f>VLOOKUP(Oliusala[[#This Row],[postnumer]],Sveitarfelog[#All],5,FALSE)</f>
        <v>Höfuðborgarsvæðið</v>
      </c>
      <c r="F12512" t="s">
        <v>27</v>
      </c>
      <c r="G12512" t="s">
        <v>24</v>
      </c>
      <c r="H12512" t="s">
        <v>58</v>
      </c>
      <c r="I12512" s="1">
        <v>14212850</v>
      </c>
      <c r="J12512" s="2">
        <f>VLOOKUP(Oliusala[[#This Row],[tegund]],Tegundir!$B$2:$D$19,3,FALSE)*Oliusala[[#This Row],[magn]]/1000</f>
        <v>12294.115250000001</v>
      </c>
      <c r="K12512">
        <v>2020</v>
      </c>
      <c r="L12512" t="s">
        <v>19</v>
      </c>
      <c r="M12512" s="144" t="s">
        <v>59</v>
      </c>
      <c r="O12512" s="144" t="s">
        <v>1998</v>
      </c>
    </row>
    <row r="12513" spans="1:15" x14ac:dyDescent="0.2">
      <c r="A12513" t="s">
        <v>57</v>
      </c>
      <c r="B12513" s="144" t="s">
        <v>5</v>
      </c>
      <c r="C12513">
        <v>101</v>
      </c>
      <c r="D12513" t="str">
        <f>VLOOKUP(Oliusala[[#This Row],[postnumer]],Sveitarfelog[#All],4,FALSE)</f>
        <v>Garðabær,Hafnarfjarðarkaupstaður,Kópavogsbær,Reykjavíkurborg,Seltjarnarnesbær</v>
      </c>
      <c r="E12513" t="str">
        <f>VLOOKUP(Oliusala[[#This Row],[postnumer]],Sveitarfelog[#All],5,FALSE)</f>
        <v>Höfuðborgarsvæðið</v>
      </c>
      <c r="F12513" t="s">
        <v>29</v>
      </c>
      <c r="G12513" t="s">
        <v>24</v>
      </c>
      <c r="H12513" t="s">
        <v>58</v>
      </c>
      <c r="I12513" s="1">
        <v>3147341</v>
      </c>
      <c r="J12513" s="2">
        <f>VLOOKUP(Oliusala[[#This Row],[tegund]],Tegundir!$B$2:$D$19,3,FALSE)*Oliusala[[#This Row],[magn]]/1000</f>
        <v>2722.4499649999998</v>
      </c>
      <c r="K12513">
        <v>2020</v>
      </c>
      <c r="L12513" t="s">
        <v>19</v>
      </c>
      <c r="M12513" s="144" t="s">
        <v>59</v>
      </c>
      <c r="O12513" s="144" t="s">
        <v>1998</v>
      </c>
    </row>
    <row r="12514" spans="1:15" x14ac:dyDescent="0.2">
      <c r="A12514" t="s">
        <v>57</v>
      </c>
      <c r="B12514" s="144" t="s">
        <v>5</v>
      </c>
      <c r="C12514">
        <v>101</v>
      </c>
      <c r="D12514" t="str">
        <f>VLOOKUP(Oliusala[[#This Row],[postnumer]],Sveitarfelog[#All],4,FALSE)</f>
        <v>Garðabær,Hafnarfjarðarkaupstaður,Kópavogsbær,Reykjavíkurborg,Seltjarnarnesbær</v>
      </c>
      <c r="E12514" t="str">
        <f>VLOOKUP(Oliusala[[#This Row],[postnumer]],Sveitarfelog[#All],5,FALSE)</f>
        <v>Höfuðborgarsvæðið</v>
      </c>
      <c r="F12514" t="s">
        <v>30</v>
      </c>
      <c r="G12514" t="s">
        <v>24</v>
      </c>
      <c r="H12514" t="s">
        <v>58</v>
      </c>
      <c r="I12514" s="1">
        <v>10018</v>
      </c>
      <c r="J12514" s="2">
        <f>VLOOKUP(Oliusala[[#This Row],[tegund]],Tegundir!$B$2:$D$19,3,FALSE)*Oliusala[[#This Row],[magn]]/1000</f>
        <v>8.6655699999999989</v>
      </c>
      <c r="K12514">
        <v>2020</v>
      </c>
      <c r="L12514" t="s">
        <v>19</v>
      </c>
      <c r="M12514" s="144" t="s">
        <v>59</v>
      </c>
      <c r="O12514" s="144" t="s">
        <v>1998</v>
      </c>
    </row>
    <row r="12515" spans="1:15" x14ac:dyDescent="0.2">
      <c r="A12515" t="s">
        <v>57</v>
      </c>
      <c r="B12515" s="144" t="s">
        <v>5</v>
      </c>
      <c r="C12515">
        <v>101</v>
      </c>
      <c r="D12515" t="str">
        <f>VLOOKUP(Oliusala[[#This Row],[postnumer]],Sveitarfelog[#All],4,FALSE)</f>
        <v>Garðabær,Hafnarfjarðarkaupstaður,Kópavogsbær,Reykjavíkurborg,Seltjarnarnesbær</v>
      </c>
      <c r="E12515" t="str">
        <f>VLOOKUP(Oliusala[[#This Row],[postnumer]],Sveitarfelog[#All],5,FALSE)</f>
        <v>Höfuðborgarsvæðið</v>
      </c>
      <c r="F12515" t="s">
        <v>24</v>
      </c>
      <c r="G12515" t="s">
        <v>24</v>
      </c>
      <c r="H12515" s="1" t="s">
        <v>58</v>
      </c>
      <c r="I12515" s="1">
        <v>16425055</v>
      </c>
      <c r="J12515" s="2">
        <f>VLOOKUP(Oliusala[[#This Row],[tegund]],Tegundir!$B$2:$D$19,3,FALSE)*Oliusala[[#This Row],[magn]]/1000</f>
        <v>14207.672574999999</v>
      </c>
      <c r="K12515">
        <v>2020</v>
      </c>
      <c r="L12515" t="s">
        <v>18</v>
      </c>
      <c r="M12515" s="144" t="s">
        <v>59</v>
      </c>
    </row>
    <row r="12516" spans="1:15" x14ac:dyDescent="0.2">
      <c r="A12516" t="s">
        <v>57</v>
      </c>
      <c r="B12516" s="144" t="s">
        <v>5</v>
      </c>
      <c r="C12516">
        <v>101</v>
      </c>
      <c r="D12516" t="str">
        <f>VLOOKUP(Oliusala[[#This Row],[postnumer]],Sveitarfelog[#All],4,FALSE)</f>
        <v>Garðabær,Hafnarfjarðarkaupstaður,Kópavogsbær,Reykjavíkurborg,Seltjarnarnesbær</v>
      </c>
      <c r="E12516" t="str">
        <f>VLOOKUP(Oliusala[[#This Row],[postnumer]],Sveitarfelog[#All],5,FALSE)</f>
        <v>Höfuðborgarsvæðið</v>
      </c>
      <c r="F12516" t="s">
        <v>27</v>
      </c>
      <c r="G12516" t="s">
        <v>24</v>
      </c>
      <c r="H12516" s="1" t="s">
        <v>58</v>
      </c>
      <c r="I12516" s="1">
        <v>1838920</v>
      </c>
      <c r="J12516" s="2">
        <f>VLOOKUP(Oliusala[[#This Row],[tegund]],Tegundir!$B$2:$D$19,3,FALSE)*Oliusala[[#This Row],[magn]]/1000</f>
        <v>1590.6658</v>
      </c>
      <c r="K12516">
        <v>2020</v>
      </c>
      <c r="L12516" t="s">
        <v>19</v>
      </c>
      <c r="M12516" s="144" t="s">
        <v>59</v>
      </c>
      <c r="O12516" s="144" t="s">
        <v>1998</v>
      </c>
    </row>
    <row r="12517" spans="1:15" x14ac:dyDescent="0.2">
      <c r="A12517" t="s">
        <v>57</v>
      </c>
      <c r="B12517" s="144" t="s">
        <v>5</v>
      </c>
      <c r="C12517">
        <v>101</v>
      </c>
      <c r="D12517" t="str">
        <f>VLOOKUP(Oliusala[[#This Row],[postnumer]],Sveitarfelog[#All],4,FALSE)</f>
        <v>Garðabær,Hafnarfjarðarkaupstaður,Kópavogsbær,Reykjavíkurborg,Seltjarnarnesbær</v>
      </c>
      <c r="E12517" t="str">
        <f>VLOOKUP(Oliusala[[#This Row],[postnumer]],Sveitarfelog[#All],5,FALSE)</f>
        <v>Höfuðborgarsvæðið</v>
      </c>
      <c r="F12517" t="s">
        <v>29</v>
      </c>
      <c r="G12517" t="s">
        <v>24</v>
      </c>
      <c r="H12517" s="1" t="s">
        <v>58</v>
      </c>
      <c r="I12517" s="1">
        <v>7603317</v>
      </c>
      <c r="J12517" s="2">
        <f>VLOOKUP(Oliusala[[#This Row],[tegund]],Tegundir!$B$2:$D$19,3,FALSE)*Oliusala[[#This Row],[magn]]/1000</f>
        <v>6576.869205</v>
      </c>
      <c r="K12517">
        <v>2020</v>
      </c>
      <c r="L12517" t="s">
        <v>19</v>
      </c>
      <c r="M12517" s="144" t="s">
        <v>59</v>
      </c>
      <c r="O12517" s="144" t="s">
        <v>1998</v>
      </c>
    </row>
    <row r="12518" spans="1:15" x14ac:dyDescent="0.2">
      <c r="A12518" t="s">
        <v>57</v>
      </c>
      <c r="B12518" s="144" t="s">
        <v>5</v>
      </c>
      <c r="C12518">
        <v>101</v>
      </c>
      <c r="D12518" t="str">
        <f>VLOOKUP(Oliusala[[#This Row],[postnumer]],Sveitarfelog[#All],4,FALSE)</f>
        <v>Garðabær,Hafnarfjarðarkaupstaður,Kópavogsbær,Reykjavíkurborg,Seltjarnarnesbær</v>
      </c>
      <c r="E12518" t="str">
        <f>VLOOKUP(Oliusala[[#This Row],[postnumer]],Sveitarfelog[#All],5,FALSE)</f>
        <v>Höfuðborgarsvæðið</v>
      </c>
      <c r="F12518" t="s">
        <v>30</v>
      </c>
      <c r="G12518" t="s">
        <v>24</v>
      </c>
      <c r="H12518" s="1" t="s">
        <v>58</v>
      </c>
      <c r="I12518" s="1">
        <v>1116614</v>
      </c>
      <c r="J12518" s="2">
        <f>VLOOKUP(Oliusala[[#This Row],[tegund]],Tegundir!$B$2:$D$19,3,FALSE)*Oliusala[[#This Row],[magn]]/1000</f>
        <v>965.87110999999993</v>
      </c>
      <c r="K12518">
        <v>2020</v>
      </c>
      <c r="L12518" t="s">
        <v>19</v>
      </c>
      <c r="M12518" s="144" t="s">
        <v>59</v>
      </c>
      <c r="O12518" s="144" t="s">
        <v>1998</v>
      </c>
    </row>
    <row r="12519" spans="1:15" x14ac:dyDescent="0.2">
      <c r="A12519" t="s">
        <v>63</v>
      </c>
      <c r="B12519" s="144" t="s">
        <v>5</v>
      </c>
      <c r="C12519">
        <v>101</v>
      </c>
      <c r="D12519" t="str">
        <f>VLOOKUP(Oliusala[[#This Row],[postnumer]],Sveitarfelog[#All],4,FALSE)</f>
        <v>Garðabær,Hafnarfjarðarkaupstaður,Kópavogsbær,Reykjavíkurborg,Seltjarnarnesbær</v>
      </c>
      <c r="E12519" t="str">
        <f>VLOOKUP(Oliusala[[#This Row],[postnumer]],Sveitarfelog[#All],5,FALSE)</f>
        <v>Höfuðborgarsvæðið</v>
      </c>
      <c r="F12519" t="s">
        <v>24</v>
      </c>
      <c r="G12519" t="s">
        <v>24</v>
      </c>
      <c r="H12519" s="1" t="s">
        <v>58</v>
      </c>
      <c r="I12519" s="1">
        <v>13853554</v>
      </c>
      <c r="J12519" s="2">
        <f>VLOOKUP(Oliusala[[#This Row],[tegund]],Tegundir!$B$2:$D$19,3,FALSE)*Oliusala[[#This Row],[magn]]/1000</f>
        <v>11983.324209999999</v>
      </c>
      <c r="K12519">
        <v>2020</v>
      </c>
      <c r="L12519" t="s">
        <v>18</v>
      </c>
      <c r="M12519" s="144" t="s">
        <v>59</v>
      </c>
    </row>
    <row r="12520" spans="1:15" x14ac:dyDescent="0.2">
      <c r="A12520" t="s">
        <v>63</v>
      </c>
      <c r="B12520" s="144" t="s">
        <v>5</v>
      </c>
      <c r="C12520">
        <v>101</v>
      </c>
      <c r="D12520" t="str">
        <f>VLOOKUP(Oliusala[[#This Row],[postnumer]],Sveitarfelog[#All],4,FALSE)</f>
        <v>Garðabær,Hafnarfjarðarkaupstaður,Kópavogsbær,Reykjavíkurborg,Seltjarnarnesbær</v>
      </c>
      <c r="E12520" t="str">
        <f>VLOOKUP(Oliusala[[#This Row],[postnumer]],Sveitarfelog[#All],5,FALSE)</f>
        <v>Höfuðborgarsvæðið</v>
      </c>
      <c r="F12520" t="s">
        <v>24</v>
      </c>
      <c r="G12520" t="s">
        <v>24</v>
      </c>
      <c r="H12520" s="1" t="s">
        <v>58</v>
      </c>
      <c r="I12520" s="1">
        <v>1159747</v>
      </c>
      <c r="J12520" s="2">
        <f>VLOOKUP(Oliusala[[#This Row],[tegund]],Tegundir!$B$2:$D$19,3,FALSE)*Oliusala[[#This Row],[magn]]/1000</f>
        <v>1003.181155</v>
      </c>
      <c r="K12520">
        <v>2020</v>
      </c>
      <c r="L12520" t="s">
        <v>18</v>
      </c>
      <c r="M12520" s="144" t="s">
        <v>59</v>
      </c>
    </row>
    <row r="12521" spans="1:15" x14ac:dyDescent="0.2">
      <c r="A12521" t="s">
        <v>63</v>
      </c>
      <c r="B12521" s="144" t="s">
        <v>5</v>
      </c>
      <c r="C12521">
        <v>101</v>
      </c>
      <c r="D12521" t="str">
        <f>VLOOKUP(Oliusala[[#This Row],[postnumer]],Sveitarfelog[#All],4,FALSE)</f>
        <v>Garðabær,Hafnarfjarðarkaupstaður,Kópavogsbær,Reykjavíkurborg,Seltjarnarnesbær</v>
      </c>
      <c r="E12521" t="str">
        <f>VLOOKUP(Oliusala[[#This Row],[postnumer]],Sveitarfelog[#All],5,FALSE)</f>
        <v>Höfuðborgarsvæðið</v>
      </c>
      <c r="F12521" t="s">
        <v>24</v>
      </c>
      <c r="G12521" t="s">
        <v>24</v>
      </c>
      <c r="H12521" s="1" t="s">
        <v>58</v>
      </c>
      <c r="I12521" s="1">
        <v>571826</v>
      </c>
      <c r="J12521" s="2">
        <f>VLOOKUP(Oliusala[[#This Row],[tegund]],Tegundir!$B$2:$D$19,3,FALSE)*Oliusala[[#This Row],[magn]]/1000</f>
        <v>494.62948999999998</v>
      </c>
      <c r="K12521">
        <v>2020</v>
      </c>
      <c r="L12521" t="s">
        <v>18</v>
      </c>
      <c r="M12521" s="144" t="s">
        <v>59</v>
      </c>
    </row>
    <row r="12522" spans="1:15" x14ac:dyDescent="0.2">
      <c r="A12522" t="s">
        <v>63</v>
      </c>
      <c r="B12522" s="144" t="s">
        <v>5</v>
      </c>
      <c r="C12522">
        <v>101</v>
      </c>
      <c r="D12522" t="str">
        <f>VLOOKUP(Oliusala[[#This Row],[postnumer]],Sveitarfelog[#All],4,FALSE)</f>
        <v>Garðabær,Hafnarfjarðarkaupstaður,Kópavogsbær,Reykjavíkurborg,Seltjarnarnesbær</v>
      </c>
      <c r="E12522" t="str">
        <f>VLOOKUP(Oliusala[[#This Row],[postnumer]],Sveitarfelog[#All],5,FALSE)</f>
        <v>Höfuðborgarsvæðið</v>
      </c>
      <c r="F12522" t="s">
        <v>24</v>
      </c>
      <c r="G12522" t="s">
        <v>24</v>
      </c>
      <c r="H12522" t="s">
        <v>58</v>
      </c>
      <c r="I12522" s="1">
        <v>137287</v>
      </c>
      <c r="J12522" s="2">
        <f>VLOOKUP(Oliusala[[#This Row],[tegund]],Tegundir!$B$2:$D$19,3,FALSE)*Oliusala[[#This Row],[magn]]/1000</f>
        <v>118.75325500000001</v>
      </c>
      <c r="K12522">
        <v>2020</v>
      </c>
      <c r="L12522" t="s">
        <v>18</v>
      </c>
      <c r="M12522" s="144" t="s">
        <v>59</v>
      </c>
    </row>
    <row r="12523" spans="1:15" x14ac:dyDescent="0.2">
      <c r="A12523" t="s">
        <v>63</v>
      </c>
      <c r="B12523" s="144" t="s">
        <v>5</v>
      </c>
      <c r="C12523">
        <v>101</v>
      </c>
      <c r="D12523" t="str">
        <f>VLOOKUP(Oliusala[[#This Row],[postnumer]],Sveitarfelog[#All],4,FALSE)</f>
        <v>Garðabær,Hafnarfjarðarkaupstaður,Kópavogsbær,Reykjavíkurborg,Seltjarnarnesbær</v>
      </c>
      <c r="E12523" t="str">
        <f>VLOOKUP(Oliusala[[#This Row],[postnumer]],Sveitarfelog[#All],5,FALSE)</f>
        <v>Höfuðborgarsvæðið</v>
      </c>
      <c r="F12523" t="s">
        <v>24</v>
      </c>
      <c r="G12523" t="s">
        <v>24</v>
      </c>
      <c r="H12523" s="1" t="s">
        <v>58</v>
      </c>
      <c r="I12523" s="1">
        <v>1242900</v>
      </c>
      <c r="J12523" s="2">
        <f>VLOOKUP(Oliusala[[#This Row],[tegund]],Tegundir!$B$2:$D$19,3,FALSE)*Oliusala[[#This Row],[magn]]/1000</f>
        <v>1075.1085</v>
      </c>
      <c r="K12523">
        <v>2020</v>
      </c>
      <c r="L12523" t="s">
        <v>18</v>
      </c>
      <c r="M12523" s="144" t="s">
        <v>59</v>
      </c>
    </row>
    <row r="12524" spans="1:15" x14ac:dyDescent="0.2">
      <c r="A12524" t="s">
        <v>63</v>
      </c>
      <c r="B12524" s="144" t="s">
        <v>5</v>
      </c>
      <c r="C12524">
        <v>101</v>
      </c>
      <c r="D12524" t="str">
        <f>VLOOKUP(Oliusala[[#This Row],[postnumer]],Sveitarfelog[#All],4,FALSE)</f>
        <v>Garðabær,Hafnarfjarðarkaupstaður,Kópavogsbær,Reykjavíkurborg,Seltjarnarnesbær</v>
      </c>
      <c r="E12524" t="str">
        <f>VLOOKUP(Oliusala[[#This Row],[postnumer]],Sveitarfelog[#All],5,FALSE)</f>
        <v>Höfuðborgarsvæðið</v>
      </c>
      <c r="F12524" t="s">
        <v>24</v>
      </c>
      <c r="G12524" t="s">
        <v>24</v>
      </c>
      <c r="H12524" s="1" t="s">
        <v>58</v>
      </c>
      <c r="I12524" s="1">
        <v>751522</v>
      </c>
      <c r="J12524" s="2">
        <f>VLOOKUP(Oliusala[[#This Row],[tegund]],Tegundir!$B$2:$D$19,3,FALSE)*Oliusala[[#This Row],[magn]]/1000</f>
        <v>650.06653000000006</v>
      </c>
      <c r="K12524">
        <v>2020</v>
      </c>
      <c r="L12524" t="s">
        <v>18</v>
      </c>
      <c r="M12524" s="144" t="s">
        <v>59</v>
      </c>
    </row>
    <row r="12525" spans="1:15" x14ac:dyDescent="0.2">
      <c r="A12525" t="s">
        <v>63</v>
      </c>
      <c r="B12525" s="144" t="s">
        <v>5</v>
      </c>
      <c r="C12525">
        <v>101</v>
      </c>
      <c r="D12525" t="str">
        <f>VLOOKUP(Oliusala[[#This Row],[postnumer]],Sveitarfelog[#All],4,FALSE)</f>
        <v>Garðabær,Hafnarfjarðarkaupstaður,Kópavogsbær,Reykjavíkurborg,Seltjarnarnesbær</v>
      </c>
      <c r="E12525" t="str">
        <f>VLOOKUP(Oliusala[[#This Row],[postnumer]],Sveitarfelog[#All],5,FALSE)</f>
        <v>Höfuðborgarsvæðið</v>
      </c>
      <c r="F12525" t="s">
        <v>24</v>
      </c>
      <c r="G12525" t="s">
        <v>24</v>
      </c>
      <c r="H12525" s="1" t="s">
        <v>58</v>
      </c>
      <c r="I12525" s="1">
        <v>297692</v>
      </c>
      <c r="J12525" s="2">
        <f>VLOOKUP(Oliusala[[#This Row],[tegund]],Tegundir!$B$2:$D$19,3,FALSE)*Oliusala[[#This Row],[magn]]/1000</f>
        <v>257.50358</v>
      </c>
      <c r="K12525">
        <v>2020</v>
      </c>
      <c r="L12525" t="s">
        <v>18</v>
      </c>
      <c r="M12525" s="144" t="s">
        <v>59</v>
      </c>
    </row>
    <row r="12526" spans="1:15" x14ac:dyDescent="0.2">
      <c r="A12526" t="s">
        <v>63</v>
      </c>
      <c r="B12526" s="144" t="s">
        <v>5</v>
      </c>
      <c r="C12526">
        <v>101</v>
      </c>
      <c r="D12526" t="str">
        <f>VLOOKUP(Oliusala[[#This Row],[postnumer]],Sveitarfelog[#All],4,FALSE)</f>
        <v>Garðabær,Hafnarfjarðarkaupstaður,Kópavogsbær,Reykjavíkurborg,Seltjarnarnesbær</v>
      </c>
      <c r="E12526" t="str">
        <f>VLOOKUP(Oliusala[[#This Row],[postnumer]],Sveitarfelog[#All],5,FALSE)</f>
        <v>Höfuðborgarsvæðið</v>
      </c>
      <c r="F12526" t="s">
        <v>24</v>
      </c>
      <c r="G12526" t="s">
        <v>24</v>
      </c>
      <c r="H12526" t="s">
        <v>58</v>
      </c>
      <c r="I12526" s="1">
        <v>270530</v>
      </c>
      <c r="J12526" s="2">
        <f>VLOOKUP(Oliusala[[#This Row],[tegund]],Tegundir!$B$2:$D$19,3,FALSE)*Oliusala[[#This Row],[magn]]/1000</f>
        <v>234.00845000000001</v>
      </c>
      <c r="K12526">
        <v>2020</v>
      </c>
      <c r="L12526" t="s">
        <v>18</v>
      </c>
      <c r="M12526" s="144" t="s">
        <v>59</v>
      </c>
    </row>
    <row r="12527" spans="1:15" x14ac:dyDescent="0.2">
      <c r="A12527" t="s">
        <v>63</v>
      </c>
      <c r="B12527" s="144" t="s">
        <v>5</v>
      </c>
      <c r="C12527">
        <v>101</v>
      </c>
      <c r="D12527" t="str">
        <f>VLOOKUP(Oliusala[[#This Row],[postnumer]],Sveitarfelog[#All],4,FALSE)</f>
        <v>Garðabær,Hafnarfjarðarkaupstaður,Kópavogsbær,Reykjavíkurborg,Seltjarnarnesbær</v>
      </c>
      <c r="E12527" t="str">
        <f>VLOOKUP(Oliusala[[#This Row],[postnumer]],Sveitarfelog[#All],5,FALSE)</f>
        <v>Höfuðborgarsvæðið</v>
      </c>
      <c r="F12527" t="s">
        <v>24</v>
      </c>
      <c r="G12527" t="s">
        <v>24</v>
      </c>
      <c r="H12527" t="s">
        <v>58</v>
      </c>
      <c r="I12527" s="1">
        <v>1078407</v>
      </c>
      <c r="J12527" s="2">
        <f>VLOOKUP(Oliusala[[#This Row],[tegund]],Tegundir!$B$2:$D$19,3,FALSE)*Oliusala[[#This Row],[magn]]/1000</f>
        <v>932.82205499999998</v>
      </c>
      <c r="K12527">
        <v>2020</v>
      </c>
      <c r="L12527" t="s">
        <v>18</v>
      </c>
      <c r="M12527" s="144" t="s">
        <v>59</v>
      </c>
    </row>
    <row r="12528" spans="1:15" x14ac:dyDescent="0.2">
      <c r="A12528" t="s">
        <v>63</v>
      </c>
      <c r="B12528" s="144" t="s">
        <v>5</v>
      </c>
      <c r="C12528">
        <v>101</v>
      </c>
      <c r="D12528" t="str">
        <f>VLOOKUP(Oliusala[[#This Row],[postnumer]],Sveitarfelog[#All],4,FALSE)</f>
        <v>Garðabær,Hafnarfjarðarkaupstaður,Kópavogsbær,Reykjavíkurborg,Seltjarnarnesbær</v>
      </c>
      <c r="E12528" t="str">
        <f>VLOOKUP(Oliusala[[#This Row],[postnumer]],Sveitarfelog[#All],5,FALSE)</f>
        <v>Höfuðborgarsvæðið</v>
      </c>
      <c r="F12528" t="s">
        <v>24</v>
      </c>
      <c r="G12528" t="s">
        <v>24</v>
      </c>
      <c r="H12528" t="s">
        <v>58</v>
      </c>
      <c r="I12528" s="1">
        <v>2408617</v>
      </c>
      <c r="J12528" s="2">
        <f>VLOOKUP(Oliusala[[#This Row],[tegund]],Tegundir!$B$2:$D$19,3,FALSE)*Oliusala[[#This Row],[magn]]/1000</f>
        <v>2083.4537049999999</v>
      </c>
      <c r="K12528">
        <v>2020</v>
      </c>
      <c r="L12528" t="s">
        <v>18</v>
      </c>
      <c r="M12528" s="144" t="s">
        <v>59</v>
      </c>
    </row>
    <row r="12529" spans="1:15" x14ac:dyDescent="0.2">
      <c r="A12529" t="s">
        <v>63</v>
      </c>
      <c r="B12529" s="144" t="s">
        <v>5</v>
      </c>
      <c r="C12529">
        <v>101</v>
      </c>
      <c r="D12529" t="str">
        <f>VLOOKUP(Oliusala[[#This Row],[postnumer]],Sveitarfelog[#All],4,FALSE)</f>
        <v>Garðabær,Hafnarfjarðarkaupstaður,Kópavogsbær,Reykjavíkurborg,Seltjarnarnesbær</v>
      </c>
      <c r="E12529" t="str">
        <f>VLOOKUP(Oliusala[[#This Row],[postnumer]],Sveitarfelog[#All],5,FALSE)</f>
        <v>Höfuðborgarsvæðið</v>
      </c>
      <c r="F12529" t="s">
        <v>24</v>
      </c>
      <c r="G12529" t="s">
        <v>24</v>
      </c>
      <c r="H12529" t="s">
        <v>58</v>
      </c>
      <c r="I12529" s="1">
        <v>16678769</v>
      </c>
      <c r="J12529" s="2">
        <f>VLOOKUP(Oliusala[[#This Row],[tegund]],Tegundir!$B$2:$D$19,3,FALSE)*Oliusala[[#This Row],[magn]]/1000</f>
        <v>14427.135185000001</v>
      </c>
      <c r="K12529">
        <v>2020</v>
      </c>
      <c r="L12529" t="s">
        <v>18</v>
      </c>
      <c r="M12529" s="144" t="s">
        <v>59</v>
      </c>
    </row>
    <row r="12530" spans="1:15" x14ac:dyDescent="0.2">
      <c r="A12530" t="s">
        <v>63</v>
      </c>
      <c r="B12530" s="144" t="s">
        <v>5</v>
      </c>
      <c r="C12530">
        <v>101</v>
      </c>
      <c r="D12530" t="str">
        <f>VLOOKUP(Oliusala[[#This Row],[postnumer]],Sveitarfelog[#All],4,FALSE)</f>
        <v>Garðabær,Hafnarfjarðarkaupstaður,Kópavogsbær,Reykjavíkurborg,Seltjarnarnesbær</v>
      </c>
      <c r="E12530" t="str">
        <f>VLOOKUP(Oliusala[[#This Row],[postnumer]],Sveitarfelog[#All],5,FALSE)</f>
        <v>Höfuðborgarsvæðið</v>
      </c>
      <c r="F12530" t="s">
        <v>24</v>
      </c>
      <c r="G12530" t="s">
        <v>24</v>
      </c>
      <c r="H12530" s="1" t="s">
        <v>58</v>
      </c>
      <c r="I12530" s="1">
        <v>128071</v>
      </c>
      <c r="J12530" s="2">
        <f>VLOOKUP(Oliusala[[#This Row],[tegund]],Tegundir!$B$2:$D$19,3,FALSE)*Oliusala[[#This Row],[magn]]/1000</f>
        <v>110.781415</v>
      </c>
      <c r="K12530">
        <v>2020</v>
      </c>
      <c r="L12530" t="s">
        <v>18</v>
      </c>
      <c r="M12530" s="144" t="s">
        <v>59</v>
      </c>
    </row>
    <row r="12531" spans="1:15" x14ac:dyDescent="0.2">
      <c r="A12531" t="s">
        <v>63</v>
      </c>
      <c r="B12531" s="144" t="s">
        <v>5</v>
      </c>
      <c r="C12531">
        <v>101</v>
      </c>
      <c r="D12531" t="str">
        <f>VLOOKUP(Oliusala[[#This Row],[postnumer]],Sveitarfelog[#All],4,FALSE)</f>
        <v>Garðabær,Hafnarfjarðarkaupstaður,Kópavogsbær,Reykjavíkurborg,Seltjarnarnesbær</v>
      </c>
      <c r="E12531" t="str">
        <f>VLOOKUP(Oliusala[[#This Row],[postnumer]],Sveitarfelog[#All],5,FALSE)</f>
        <v>Höfuðborgarsvæðið</v>
      </c>
      <c r="F12531" t="s">
        <v>24</v>
      </c>
      <c r="G12531" t="s">
        <v>24</v>
      </c>
      <c r="H12531" s="1" t="s">
        <v>58</v>
      </c>
      <c r="I12531" s="1">
        <v>2168126</v>
      </c>
      <c r="J12531" s="2">
        <f>VLOOKUP(Oliusala[[#This Row],[tegund]],Tegundir!$B$2:$D$19,3,FALSE)*Oliusala[[#This Row],[magn]]/1000</f>
        <v>1875.4289899999999</v>
      </c>
      <c r="K12531">
        <v>2020</v>
      </c>
      <c r="L12531" t="s">
        <v>18</v>
      </c>
      <c r="M12531" s="144" t="s">
        <v>59</v>
      </c>
    </row>
    <row r="12532" spans="1:15" x14ac:dyDescent="0.2">
      <c r="A12532" t="s">
        <v>63</v>
      </c>
      <c r="B12532" s="144" t="s">
        <v>5</v>
      </c>
      <c r="C12532">
        <v>101</v>
      </c>
      <c r="D12532" t="str">
        <f>VLOOKUP(Oliusala[[#This Row],[postnumer]],Sveitarfelog[#All],4,FALSE)</f>
        <v>Garðabær,Hafnarfjarðarkaupstaður,Kópavogsbær,Reykjavíkurborg,Seltjarnarnesbær</v>
      </c>
      <c r="E12532" t="str">
        <f>VLOOKUP(Oliusala[[#This Row],[postnumer]],Sveitarfelog[#All],5,FALSE)</f>
        <v>Höfuðborgarsvæðið</v>
      </c>
      <c r="F12532" t="s">
        <v>24</v>
      </c>
      <c r="G12532" t="s">
        <v>24</v>
      </c>
      <c r="H12532" s="1" t="s">
        <v>58</v>
      </c>
      <c r="I12532" s="1">
        <v>273533</v>
      </c>
      <c r="J12532" s="2">
        <f>VLOOKUP(Oliusala[[#This Row],[tegund]],Tegundir!$B$2:$D$19,3,FALSE)*Oliusala[[#This Row],[magn]]/1000</f>
        <v>236.60604499999999</v>
      </c>
      <c r="K12532">
        <v>2020</v>
      </c>
      <c r="L12532" t="s">
        <v>18</v>
      </c>
      <c r="M12532" s="144" t="s">
        <v>59</v>
      </c>
    </row>
    <row r="12533" spans="1:15" x14ac:dyDescent="0.2">
      <c r="A12533" t="s">
        <v>63</v>
      </c>
      <c r="B12533" s="144" t="s">
        <v>5</v>
      </c>
      <c r="C12533">
        <v>101</v>
      </c>
      <c r="D12533" t="str">
        <f>VLOOKUP(Oliusala[[#This Row],[postnumer]],Sveitarfelog[#All],4,FALSE)</f>
        <v>Garðabær,Hafnarfjarðarkaupstaður,Kópavogsbær,Reykjavíkurborg,Seltjarnarnesbær</v>
      </c>
      <c r="E12533" t="str">
        <f>VLOOKUP(Oliusala[[#This Row],[postnumer]],Sveitarfelog[#All],5,FALSE)</f>
        <v>Höfuðborgarsvæðið</v>
      </c>
      <c r="F12533" t="s">
        <v>24</v>
      </c>
      <c r="G12533" t="s">
        <v>24</v>
      </c>
      <c r="H12533" t="s">
        <v>58</v>
      </c>
      <c r="I12533" s="1">
        <v>1155624</v>
      </c>
      <c r="J12533" s="2">
        <f>VLOOKUP(Oliusala[[#This Row],[tegund]],Tegundir!$B$2:$D$19,3,FALSE)*Oliusala[[#This Row],[magn]]/1000</f>
        <v>999.61476000000005</v>
      </c>
      <c r="K12533">
        <v>2020</v>
      </c>
      <c r="L12533" t="s">
        <v>18</v>
      </c>
      <c r="M12533" s="144" t="s">
        <v>59</v>
      </c>
    </row>
    <row r="12534" spans="1:15" x14ac:dyDescent="0.2">
      <c r="A12534" t="s">
        <v>63</v>
      </c>
      <c r="B12534" s="144" t="s">
        <v>5</v>
      </c>
      <c r="C12534">
        <v>101</v>
      </c>
      <c r="D12534" t="str">
        <f>VLOOKUP(Oliusala[[#This Row],[postnumer]],Sveitarfelog[#All],4,FALSE)</f>
        <v>Garðabær,Hafnarfjarðarkaupstaður,Kópavogsbær,Reykjavíkurborg,Seltjarnarnesbær</v>
      </c>
      <c r="E12534" t="str">
        <f>VLOOKUP(Oliusala[[#This Row],[postnumer]],Sveitarfelog[#All],5,FALSE)</f>
        <v>Höfuðborgarsvæðið</v>
      </c>
      <c r="F12534" t="s">
        <v>24</v>
      </c>
      <c r="G12534" t="s">
        <v>24</v>
      </c>
      <c r="H12534" s="1" t="s">
        <v>58</v>
      </c>
      <c r="I12534" s="1">
        <v>114423</v>
      </c>
      <c r="J12534" s="2">
        <f>VLOOKUP(Oliusala[[#This Row],[tegund]],Tegundir!$B$2:$D$19,3,FALSE)*Oliusala[[#This Row],[magn]]/1000</f>
        <v>98.975895000000008</v>
      </c>
      <c r="K12534">
        <v>2020</v>
      </c>
      <c r="L12534" t="s">
        <v>18</v>
      </c>
      <c r="M12534" s="144" t="s">
        <v>59</v>
      </c>
    </row>
    <row r="12535" spans="1:15" x14ac:dyDescent="0.2">
      <c r="A12535" t="s">
        <v>63</v>
      </c>
      <c r="B12535" s="144" t="s">
        <v>5</v>
      </c>
      <c r="C12535">
        <v>101</v>
      </c>
      <c r="D12535" t="str">
        <f>VLOOKUP(Oliusala[[#This Row],[postnumer]],Sveitarfelog[#All],4,FALSE)</f>
        <v>Garðabær,Hafnarfjarðarkaupstaður,Kópavogsbær,Reykjavíkurborg,Seltjarnarnesbær</v>
      </c>
      <c r="E12535" t="str">
        <f>VLOOKUP(Oliusala[[#This Row],[postnumer]],Sveitarfelog[#All],5,FALSE)</f>
        <v>Höfuðborgarsvæðið</v>
      </c>
      <c r="F12535" t="s">
        <v>24</v>
      </c>
      <c r="G12535" t="s">
        <v>24</v>
      </c>
      <c r="H12535" s="1" t="s">
        <v>58</v>
      </c>
      <c r="I12535" s="1">
        <v>239149</v>
      </c>
      <c r="J12535" s="2">
        <f>VLOOKUP(Oliusala[[#This Row],[tegund]],Tegundir!$B$2:$D$19,3,FALSE)*Oliusala[[#This Row],[magn]]/1000</f>
        <v>206.86388500000001</v>
      </c>
      <c r="K12535">
        <v>2020</v>
      </c>
      <c r="L12535" t="s">
        <v>18</v>
      </c>
      <c r="M12535" s="144" t="s">
        <v>59</v>
      </c>
    </row>
    <row r="12536" spans="1:15" x14ac:dyDescent="0.2">
      <c r="A12536" t="s">
        <v>63</v>
      </c>
      <c r="B12536" s="144" t="s">
        <v>5</v>
      </c>
      <c r="C12536">
        <v>101</v>
      </c>
      <c r="D12536" t="str">
        <f>VLOOKUP(Oliusala[[#This Row],[postnumer]],Sveitarfelog[#All],4,FALSE)</f>
        <v>Garðabær,Hafnarfjarðarkaupstaður,Kópavogsbær,Reykjavíkurborg,Seltjarnarnesbær</v>
      </c>
      <c r="E12536" t="str">
        <f>VLOOKUP(Oliusala[[#This Row],[postnumer]],Sveitarfelog[#All],5,FALSE)</f>
        <v>Höfuðborgarsvæðið</v>
      </c>
      <c r="F12536" t="s">
        <v>24</v>
      </c>
      <c r="G12536" t="s">
        <v>24</v>
      </c>
      <c r="H12536" t="s">
        <v>58</v>
      </c>
      <c r="I12536" s="1">
        <v>635443</v>
      </c>
      <c r="J12536" s="2">
        <f>VLOOKUP(Oliusala[[#This Row],[tegund]],Tegundir!$B$2:$D$19,3,FALSE)*Oliusala[[#This Row],[magn]]/1000</f>
        <v>549.65819499999998</v>
      </c>
      <c r="K12536">
        <v>2020</v>
      </c>
      <c r="L12536" t="s">
        <v>18</v>
      </c>
      <c r="M12536" s="144" t="s">
        <v>59</v>
      </c>
    </row>
    <row r="12537" spans="1:15" x14ac:dyDescent="0.2">
      <c r="A12537" t="s">
        <v>63</v>
      </c>
      <c r="B12537" s="144" t="s">
        <v>5</v>
      </c>
      <c r="C12537">
        <v>101</v>
      </c>
      <c r="D12537" t="str">
        <f>VLOOKUP(Oliusala[[#This Row],[postnumer]],Sveitarfelog[#All],4,FALSE)</f>
        <v>Garðabær,Hafnarfjarðarkaupstaður,Kópavogsbær,Reykjavíkurborg,Seltjarnarnesbær</v>
      </c>
      <c r="E12537" t="str">
        <f>VLOOKUP(Oliusala[[#This Row],[postnumer]],Sveitarfelog[#All],5,FALSE)</f>
        <v>Höfuðborgarsvæðið</v>
      </c>
      <c r="F12537" t="s">
        <v>24</v>
      </c>
      <c r="G12537" t="s">
        <v>24</v>
      </c>
      <c r="H12537" s="1" t="s">
        <v>58</v>
      </c>
      <c r="I12537" s="1">
        <v>20204396</v>
      </c>
      <c r="J12537" s="2">
        <f>VLOOKUP(Oliusala[[#This Row],[tegund]],Tegundir!$B$2:$D$19,3,FALSE)*Oliusala[[#This Row],[magn]]/1000</f>
        <v>17476.802540000001</v>
      </c>
      <c r="K12537">
        <v>2020</v>
      </c>
      <c r="L12537" t="s">
        <v>18</v>
      </c>
      <c r="M12537" s="144" t="s">
        <v>59</v>
      </c>
    </row>
    <row r="12538" spans="1:15" x14ac:dyDescent="0.2">
      <c r="A12538" t="s">
        <v>63</v>
      </c>
      <c r="B12538" s="144" t="s">
        <v>5</v>
      </c>
      <c r="C12538">
        <v>101</v>
      </c>
      <c r="D12538" t="str">
        <f>VLOOKUP(Oliusala[[#This Row],[postnumer]],Sveitarfelog[#All],4,FALSE)</f>
        <v>Garðabær,Hafnarfjarðarkaupstaður,Kópavogsbær,Reykjavíkurborg,Seltjarnarnesbær</v>
      </c>
      <c r="E12538" t="str">
        <f>VLOOKUP(Oliusala[[#This Row],[postnumer]],Sveitarfelog[#All],5,FALSE)</f>
        <v>Höfuðborgarsvæðið</v>
      </c>
      <c r="F12538" t="s">
        <v>24</v>
      </c>
      <c r="G12538" t="s">
        <v>24</v>
      </c>
      <c r="H12538" t="s">
        <v>58</v>
      </c>
      <c r="I12538" s="1">
        <v>1939863</v>
      </c>
      <c r="J12538" s="2">
        <f>VLOOKUP(Oliusala[[#This Row],[tegund]],Tegundir!$B$2:$D$19,3,FALSE)*Oliusala[[#This Row],[magn]]/1000</f>
        <v>1677.9814949999998</v>
      </c>
      <c r="K12538">
        <v>2020</v>
      </c>
      <c r="L12538" t="s">
        <v>18</v>
      </c>
      <c r="M12538" s="144" t="s">
        <v>59</v>
      </c>
    </row>
    <row r="12539" spans="1:15" x14ac:dyDescent="0.2">
      <c r="A12539" t="s">
        <v>63</v>
      </c>
      <c r="B12539" s="144" t="s">
        <v>5</v>
      </c>
      <c r="C12539">
        <v>101</v>
      </c>
      <c r="D12539" t="str">
        <f>VLOOKUP(Oliusala[[#This Row],[postnumer]],Sveitarfelog[#All],4,FALSE)</f>
        <v>Garðabær,Hafnarfjarðarkaupstaður,Kópavogsbær,Reykjavíkurborg,Seltjarnarnesbær</v>
      </c>
      <c r="E12539" t="str">
        <f>VLOOKUP(Oliusala[[#This Row],[postnumer]],Sveitarfelog[#All],5,FALSE)</f>
        <v>Höfuðborgarsvæðið</v>
      </c>
      <c r="F12539" t="s">
        <v>24</v>
      </c>
      <c r="G12539" t="s">
        <v>24</v>
      </c>
      <c r="H12539" t="s">
        <v>58</v>
      </c>
      <c r="I12539" s="1">
        <v>722512</v>
      </c>
      <c r="J12539" s="2">
        <f>VLOOKUP(Oliusala[[#This Row],[tegund]],Tegundir!$B$2:$D$19,3,FALSE)*Oliusala[[#This Row],[magn]]/1000</f>
        <v>624.97288000000003</v>
      </c>
      <c r="K12539">
        <v>2020</v>
      </c>
      <c r="L12539" t="s">
        <v>18</v>
      </c>
      <c r="M12539" s="144" t="s">
        <v>59</v>
      </c>
    </row>
    <row r="12540" spans="1:15" x14ac:dyDescent="0.2">
      <c r="A12540" t="s">
        <v>65</v>
      </c>
      <c r="B12540" s="144" t="s">
        <v>5</v>
      </c>
      <c r="C12540">
        <v>101</v>
      </c>
      <c r="D12540" t="str">
        <f>VLOOKUP(Oliusala[[#This Row],[postnumer]],Sveitarfelog[#All],4,FALSE)</f>
        <v>Garðabær,Hafnarfjarðarkaupstaður,Kópavogsbær,Reykjavíkurborg,Seltjarnarnesbær</v>
      </c>
      <c r="E12540" t="str">
        <f>VLOOKUP(Oliusala[[#This Row],[postnumer]],Sveitarfelog[#All],5,FALSE)</f>
        <v>Höfuðborgarsvæðið</v>
      </c>
      <c r="F12540" t="s">
        <v>29</v>
      </c>
      <c r="G12540" t="s">
        <v>24</v>
      </c>
      <c r="H12540" t="s">
        <v>58</v>
      </c>
      <c r="I12540" s="1">
        <v>361458</v>
      </c>
      <c r="J12540" s="2">
        <f>VLOOKUP(Oliusala[[#This Row],[tegund]],Tegundir!$B$2:$D$19,3,FALSE)*Oliusala[[#This Row],[magn]]/1000</f>
        <v>312.66116999999997</v>
      </c>
      <c r="K12540">
        <v>2020</v>
      </c>
      <c r="L12540" t="s">
        <v>19</v>
      </c>
      <c r="M12540" s="144" t="s">
        <v>59</v>
      </c>
      <c r="O12540" s="144" t="s">
        <v>1998</v>
      </c>
    </row>
    <row r="12541" spans="1:15" x14ac:dyDescent="0.2">
      <c r="A12541" t="s">
        <v>57</v>
      </c>
      <c r="B12541" s="144" t="s">
        <v>5</v>
      </c>
      <c r="C12541">
        <v>101</v>
      </c>
      <c r="D12541" t="str">
        <f>VLOOKUP(Oliusala[[#This Row],[postnumer]],Sveitarfelog[#All],4,FALSE)</f>
        <v>Garðabær,Hafnarfjarðarkaupstaður,Kópavogsbær,Reykjavíkurborg,Seltjarnarnesbær</v>
      </c>
      <c r="E12541" t="str">
        <f>VLOOKUP(Oliusala[[#This Row],[postnumer]],Sveitarfelog[#All],5,FALSE)</f>
        <v>Höfuðborgarsvæðið</v>
      </c>
      <c r="F12541" t="s">
        <v>25</v>
      </c>
      <c r="G12541" t="s">
        <v>24</v>
      </c>
      <c r="H12541" t="s">
        <v>60</v>
      </c>
      <c r="I12541" s="1">
        <v>512154</v>
      </c>
      <c r="J12541" s="2">
        <f>VLOOKUP(Oliusala[[#This Row],[tegund]],Tegundir!$B$2:$D$19,3,FALSE)*Oliusala[[#This Row],[magn]]/1000</f>
        <v>443.01321000000002</v>
      </c>
      <c r="K12541">
        <v>2020</v>
      </c>
      <c r="L12541" t="s">
        <v>1955</v>
      </c>
      <c r="M12541" s="144" t="s">
        <v>59</v>
      </c>
    </row>
    <row r="12542" spans="1:15" x14ac:dyDescent="0.2">
      <c r="A12542" t="s">
        <v>57</v>
      </c>
      <c r="B12542" s="144" t="s">
        <v>5</v>
      </c>
      <c r="C12542">
        <v>101</v>
      </c>
      <c r="D12542" t="str">
        <f>VLOOKUP(Oliusala[[#This Row],[postnumer]],Sveitarfelog[#All],4,FALSE)</f>
        <v>Garðabær,Hafnarfjarðarkaupstaður,Kópavogsbær,Reykjavíkurborg,Seltjarnarnesbær</v>
      </c>
      <c r="E12542" t="str">
        <f>VLOOKUP(Oliusala[[#This Row],[postnumer]],Sveitarfelog[#All],5,FALSE)</f>
        <v>Höfuðborgarsvæðið</v>
      </c>
      <c r="F12542" t="s">
        <v>25</v>
      </c>
      <c r="G12542" t="s">
        <v>24</v>
      </c>
      <c r="H12542" s="1" t="s">
        <v>58</v>
      </c>
      <c r="I12542" s="1">
        <v>3943130</v>
      </c>
      <c r="J12542" s="2">
        <f>VLOOKUP(Oliusala[[#This Row],[tegund]],Tegundir!$B$2:$D$19,3,FALSE)*Oliusala[[#This Row],[magn]]/1000</f>
        <v>3410.8074500000002</v>
      </c>
      <c r="K12542">
        <v>2020</v>
      </c>
      <c r="L12542" t="s">
        <v>1955</v>
      </c>
      <c r="M12542" s="144" t="s">
        <v>59</v>
      </c>
    </row>
    <row r="12543" spans="1:15" x14ac:dyDescent="0.2">
      <c r="A12543" t="s">
        <v>57</v>
      </c>
      <c r="B12543" s="144" t="s">
        <v>5</v>
      </c>
      <c r="C12543">
        <v>101</v>
      </c>
      <c r="D12543" t="str">
        <f>VLOOKUP(Oliusala[[#This Row],[postnumer]],Sveitarfelog[#All],4,FALSE)</f>
        <v>Garðabær,Hafnarfjarðarkaupstaður,Kópavogsbær,Reykjavíkurborg,Seltjarnarnesbær</v>
      </c>
      <c r="E12543" t="str">
        <f>VLOOKUP(Oliusala[[#This Row],[postnumer]],Sveitarfelog[#All],5,FALSE)</f>
        <v>Höfuðborgarsvæðið</v>
      </c>
      <c r="F12543" t="s">
        <v>25</v>
      </c>
      <c r="G12543" t="s">
        <v>24</v>
      </c>
      <c r="H12543" s="1" t="s">
        <v>58</v>
      </c>
      <c r="I12543" s="1">
        <v>3533583</v>
      </c>
      <c r="J12543" s="2">
        <f>VLOOKUP(Oliusala[[#This Row],[tegund]],Tegundir!$B$2:$D$19,3,FALSE)*Oliusala[[#This Row],[magn]]/1000</f>
        <v>3056.5492949999998</v>
      </c>
      <c r="K12543">
        <v>2020</v>
      </c>
      <c r="L12543" t="s">
        <v>1955</v>
      </c>
      <c r="M12543" s="144" t="s">
        <v>59</v>
      </c>
    </row>
    <row r="12544" spans="1:15" x14ac:dyDescent="0.2">
      <c r="A12544" t="s">
        <v>63</v>
      </c>
      <c r="B12544" s="144" t="s">
        <v>5</v>
      </c>
      <c r="C12544">
        <v>101</v>
      </c>
      <c r="D12544" t="str">
        <f>VLOOKUP(Oliusala[[#This Row],[postnumer]],Sveitarfelog[#All],4,FALSE)</f>
        <v>Garðabær,Hafnarfjarðarkaupstaður,Kópavogsbær,Reykjavíkurborg,Seltjarnarnesbær</v>
      </c>
      <c r="E12544" t="str">
        <f>VLOOKUP(Oliusala[[#This Row],[postnumer]],Sveitarfelog[#All],5,FALSE)</f>
        <v>Höfuðborgarsvæðið</v>
      </c>
      <c r="F12544" t="s">
        <v>25</v>
      </c>
      <c r="G12544" t="s">
        <v>24</v>
      </c>
      <c r="H12544" s="1" t="s">
        <v>58</v>
      </c>
      <c r="I12544" s="1">
        <v>186796</v>
      </c>
      <c r="J12544" s="2">
        <f>VLOOKUP(Oliusala[[#This Row],[tegund]],Tegundir!$B$2:$D$19,3,FALSE)*Oliusala[[#This Row],[magn]]/1000</f>
        <v>161.57854</v>
      </c>
      <c r="K12544">
        <v>2020</v>
      </c>
      <c r="L12544" t="s">
        <v>19</v>
      </c>
      <c r="M12544" s="144" t="s">
        <v>59</v>
      </c>
      <c r="O12544" s="144" t="s">
        <v>1997</v>
      </c>
    </row>
    <row r="12545" spans="1:15" x14ac:dyDescent="0.2">
      <c r="A12545" t="s">
        <v>63</v>
      </c>
      <c r="B12545" s="144" t="s">
        <v>5</v>
      </c>
      <c r="C12545">
        <v>101</v>
      </c>
      <c r="D12545" t="str">
        <f>VLOOKUP(Oliusala[[#This Row],[postnumer]],Sveitarfelog[#All],4,FALSE)</f>
        <v>Garðabær,Hafnarfjarðarkaupstaður,Kópavogsbær,Reykjavíkurborg,Seltjarnarnesbær</v>
      </c>
      <c r="E12545" t="str">
        <f>VLOOKUP(Oliusala[[#This Row],[postnumer]],Sveitarfelog[#All],5,FALSE)</f>
        <v>Höfuðborgarsvæðið</v>
      </c>
      <c r="F12545" t="s">
        <v>25</v>
      </c>
      <c r="G12545" t="s">
        <v>24</v>
      </c>
      <c r="H12545" s="1" t="s">
        <v>58</v>
      </c>
      <c r="I12545" s="1">
        <v>27430</v>
      </c>
      <c r="J12545" s="2">
        <f>VLOOKUP(Oliusala[[#This Row],[tegund]],Tegundir!$B$2:$D$19,3,FALSE)*Oliusala[[#This Row],[magn]]/1000</f>
        <v>23.726950000000002</v>
      </c>
      <c r="K12545">
        <v>2020</v>
      </c>
      <c r="L12545" t="s">
        <v>19</v>
      </c>
      <c r="M12545" s="144" t="s">
        <v>59</v>
      </c>
      <c r="O12545" s="144" t="s">
        <v>1997</v>
      </c>
    </row>
    <row r="12546" spans="1:15" x14ac:dyDescent="0.2">
      <c r="A12546" t="s">
        <v>63</v>
      </c>
      <c r="B12546" s="144" t="s">
        <v>5</v>
      </c>
      <c r="C12546">
        <v>101</v>
      </c>
      <c r="D12546" t="str">
        <f>VLOOKUP(Oliusala[[#This Row],[postnumer]],Sveitarfelog[#All],4,FALSE)</f>
        <v>Garðabær,Hafnarfjarðarkaupstaður,Kópavogsbær,Reykjavíkurborg,Seltjarnarnesbær</v>
      </c>
      <c r="E12546" t="str">
        <f>VLOOKUP(Oliusala[[#This Row],[postnumer]],Sveitarfelog[#All],5,FALSE)</f>
        <v>Höfuðborgarsvæðið</v>
      </c>
      <c r="F12546" t="s">
        <v>25</v>
      </c>
      <c r="G12546" t="s">
        <v>24</v>
      </c>
      <c r="H12546" s="1" t="s">
        <v>58</v>
      </c>
      <c r="I12546" s="1">
        <v>8363</v>
      </c>
      <c r="J12546" s="2">
        <f>VLOOKUP(Oliusala[[#This Row],[tegund]],Tegundir!$B$2:$D$19,3,FALSE)*Oliusala[[#This Row],[magn]]/1000</f>
        <v>7.2339950000000002</v>
      </c>
      <c r="K12546">
        <v>2020</v>
      </c>
      <c r="L12546" t="s">
        <v>19</v>
      </c>
      <c r="M12546" s="144" t="s">
        <v>59</v>
      </c>
      <c r="O12546" s="144" t="s">
        <v>1997</v>
      </c>
    </row>
    <row r="12547" spans="1:15" x14ac:dyDescent="0.2">
      <c r="A12547" t="s">
        <v>63</v>
      </c>
      <c r="B12547" s="144" t="s">
        <v>5</v>
      </c>
      <c r="C12547">
        <v>101</v>
      </c>
      <c r="D12547" t="str">
        <f>VLOOKUP(Oliusala[[#This Row],[postnumer]],Sveitarfelog[#All],4,FALSE)</f>
        <v>Garðabær,Hafnarfjarðarkaupstaður,Kópavogsbær,Reykjavíkurborg,Seltjarnarnesbær</v>
      </c>
      <c r="E12547" t="str">
        <f>VLOOKUP(Oliusala[[#This Row],[postnumer]],Sveitarfelog[#All],5,FALSE)</f>
        <v>Höfuðborgarsvæðið</v>
      </c>
      <c r="F12547" t="s">
        <v>25</v>
      </c>
      <c r="G12547" t="s">
        <v>24</v>
      </c>
      <c r="H12547" s="1" t="s">
        <v>58</v>
      </c>
      <c r="I12547" s="1">
        <v>81107</v>
      </c>
      <c r="J12547" s="2">
        <f>VLOOKUP(Oliusala[[#This Row],[tegund]],Tegundir!$B$2:$D$19,3,FALSE)*Oliusala[[#This Row],[magn]]/1000</f>
        <v>70.157554999999988</v>
      </c>
      <c r="K12547">
        <v>2020</v>
      </c>
      <c r="L12547" t="s">
        <v>19</v>
      </c>
      <c r="M12547" s="144" t="s">
        <v>59</v>
      </c>
      <c r="O12547" s="144" t="s">
        <v>1997</v>
      </c>
    </row>
    <row r="12548" spans="1:15" x14ac:dyDescent="0.2">
      <c r="A12548" t="s">
        <v>63</v>
      </c>
      <c r="B12548" s="144" t="s">
        <v>5</v>
      </c>
      <c r="C12548">
        <v>101</v>
      </c>
      <c r="D12548" t="str">
        <f>VLOOKUP(Oliusala[[#This Row],[postnumer]],Sveitarfelog[#All],4,FALSE)</f>
        <v>Garðabær,Hafnarfjarðarkaupstaður,Kópavogsbær,Reykjavíkurborg,Seltjarnarnesbær</v>
      </c>
      <c r="E12548" t="str">
        <f>VLOOKUP(Oliusala[[#This Row],[postnumer]],Sveitarfelog[#All],5,FALSE)</f>
        <v>Höfuðborgarsvæðið</v>
      </c>
      <c r="F12548" t="s">
        <v>25</v>
      </c>
      <c r="G12548" t="s">
        <v>24</v>
      </c>
      <c r="H12548" s="1" t="s">
        <v>58</v>
      </c>
      <c r="I12548" s="1">
        <v>19036</v>
      </c>
      <c r="J12548" s="2">
        <f>VLOOKUP(Oliusala[[#This Row],[tegund]],Tegundir!$B$2:$D$19,3,FALSE)*Oliusala[[#This Row],[magn]]/1000</f>
        <v>16.466139999999999</v>
      </c>
      <c r="K12548">
        <v>2020</v>
      </c>
      <c r="L12548" t="s">
        <v>19</v>
      </c>
      <c r="M12548" s="144" t="s">
        <v>59</v>
      </c>
      <c r="O12548" s="144" t="s">
        <v>1997</v>
      </c>
    </row>
    <row r="12549" spans="1:15" x14ac:dyDescent="0.2">
      <c r="A12549" t="s">
        <v>63</v>
      </c>
      <c r="B12549" s="144" t="s">
        <v>5</v>
      </c>
      <c r="C12549">
        <v>101</v>
      </c>
      <c r="D12549" t="str">
        <f>VLOOKUP(Oliusala[[#This Row],[postnumer]],Sveitarfelog[#All],4,FALSE)</f>
        <v>Garðabær,Hafnarfjarðarkaupstaður,Kópavogsbær,Reykjavíkurborg,Seltjarnarnesbær</v>
      </c>
      <c r="E12549" t="str">
        <f>VLOOKUP(Oliusala[[#This Row],[postnumer]],Sveitarfelog[#All],5,FALSE)</f>
        <v>Höfuðborgarsvæðið</v>
      </c>
      <c r="F12549" t="s">
        <v>25</v>
      </c>
      <c r="G12549" t="s">
        <v>24</v>
      </c>
      <c r="H12549" t="s">
        <v>58</v>
      </c>
      <c r="I12549" s="1">
        <v>5893</v>
      </c>
      <c r="J12549" s="2">
        <f>VLOOKUP(Oliusala[[#This Row],[tegund]],Tegundir!$B$2:$D$19,3,FALSE)*Oliusala[[#This Row],[magn]]/1000</f>
        <v>5.0974449999999996</v>
      </c>
      <c r="K12549">
        <v>2020</v>
      </c>
      <c r="L12549" t="s">
        <v>19</v>
      </c>
      <c r="M12549" s="144" t="s">
        <v>59</v>
      </c>
      <c r="O12549" s="144" t="s">
        <v>1997</v>
      </c>
    </row>
    <row r="12550" spans="1:15" x14ac:dyDescent="0.2">
      <c r="A12550" t="s">
        <v>63</v>
      </c>
      <c r="B12550" s="144" t="s">
        <v>5</v>
      </c>
      <c r="C12550">
        <v>101</v>
      </c>
      <c r="D12550" t="str">
        <f>VLOOKUP(Oliusala[[#This Row],[postnumer]],Sveitarfelog[#All],4,FALSE)</f>
        <v>Garðabær,Hafnarfjarðarkaupstaður,Kópavogsbær,Reykjavíkurborg,Seltjarnarnesbær</v>
      </c>
      <c r="E12550" t="str">
        <f>VLOOKUP(Oliusala[[#This Row],[postnumer]],Sveitarfelog[#All],5,FALSE)</f>
        <v>Höfuðborgarsvæðið</v>
      </c>
      <c r="F12550" t="s">
        <v>25</v>
      </c>
      <c r="G12550" t="s">
        <v>24</v>
      </c>
      <c r="H12550" t="s">
        <v>58</v>
      </c>
      <c r="I12550" s="1">
        <v>78209</v>
      </c>
      <c r="J12550" s="2">
        <f>VLOOKUP(Oliusala[[#This Row],[tegund]],Tegundir!$B$2:$D$19,3,FALSE)*Oliusala[[#This Row],[magn]]/1000</f>
        <v>67.650784999999999</v>
      </c>
      <c r="K12550">
        <v>2020</v>
      </c>
      <c r="L12550" t="s">
        <v>19</v>
      </c>
      <c r="M12550" s="144" t="s">
        <v>59</v>
      </c>
      <c r="O12550" s="144" t="s">
        <v>1997</v>
      </c>
    </row>
    <row r="12551" spans="1:15" x14ac:dyDescent="0.2">
      <c r="A12551" t="s">
        <v>63</v>
      </c>
      <c r="B12551" s="144" t="s">
        <v>5</v>
      </c>
      <c r="C12551">
        <v>101</v>
      </c>
      <c r="D12551" t="str">
        <f>VLOOKUP(Oliusala[[#This Row],[postnumer]],Sveitarfelog[#All],4,FALSE)</f>
        <v>Garðabær,Hafnarfjarðarkaupstaður,Kópavogsbær,Reykjavíkurborg,Seltjarnarnesbær</v>
      </c>
      <c r="E12551" t="str">
        <f>VLOOKUP(Oliusala[[#This Row],[postnumer]],Sveitarfelog[#All],5,FALSE)</f>
        <v>Höfuðborgarsvæðið</v>
      </c>
      <c r="F12551" t="s">
        <v>25</v>
      </c>
      <c r="G12551" t="s">
        <v>24</v>
      </c>
      <c r="H12551" t="s">
        <v>58</v>
      </c>
      <c r="I12551" s="1">
        <v>56454</v>
      </c>
      <c r="J12551" s="2">
        <f>VLOOKUP(Oliusala[[#This Row],[tegund]],Tegundir!$B$2:$D$19,3,FALSE)*Oliusala[[#This Row],[magn]]/1000</f>
        <v>48.832709999999999</v>
      </c>
      <c r="K12551">
        <v>2020</v>
      </c>
      <c r="L12551" t="s">
        <v>19</v>
      </c>
      <c r="M12551" s="144" t="s">
        <v>59</v>
      </c>
      <c r="O12551" s="144" t="s">
        <v>1997</v>
      </c>
    </row>
    <row r="12552" spans="1:15" x14ac:dyDescent="0.2">
      <c r="A12552" t="s">
        <v>63</v>
      </c>
      <c r="B12552" s="144" t="s">
        <v>5</v>
      </c>
      <c r="C12552">
        <v>101</v>
      </c>
      <c r="D12552" t="str">
        <f>VLOOKUP(Oliusala[[#This Row],[postnumer]],Sveitarfelog[#All],4,FALSE)</f>
        <v>Garðabær,Hafnarfjarðarkaupstaður,Kópavogsbær,Reykjavíkurborg,Seltjarnarnesbær</v>
      </c>
      <c r="E12552" t="str">
        <f>VLOOKUP(Oliusala[[#This Row],[postnumer]],Sveitarfelog[#All],5,FALSE)</f>
        <v>Höfuðborgarsvæðið</v>
      </c>
      <c r="F12552" t="s">
        <v>25</v>
      </c>
      <c r="G12552" t="s">
        <v>24</v>
      </c>
      <c r="H12552" t="s">
        <v>58</v>
      </c>
      <c r="I12552" s="1">
        <v>864312</v>
      </c>
      <c r="J12552" s="2">
        <f>VLOOKUP(Oliusala[[#This Row],[tegund]],Tegundir!$B$2:$D$19,3,FALSE)*Oliusala[[#This Row],[magn]]/1000</f>
        <v>747.62987999999996</v>
      </c>
      <c r="K12552">
        <v>2020</v>
      </c>
      <c r="L12552" t="s">
        <v>19</v>
      </c>
      <c r="M12552" s="144" t="s">
        <v>59</v>
      </c>
      <c r="O12552" s="144" t="s">
        <v>1997</v>
      </c>
    </row>
    <row r="12553" spans="1:15" x14ac:dyDescent="0.2">
      <c r="A12553" t="s">
        <v>63</v>
      </c>
      <c r="B12553" s="144" t="s">
        <v>5</v>
      </c>
      <c r="C12553">
        <v>101</v>
      </c>
      <c r="D12553" t="str">
        <f>VLOOKUP(Oliusala[[#This Row],[postnumer]],Sveitarfelog[#All],4,FALSE)</f>
        <v>Garðabær,Hafnarfjarðarkaupstaður,Kópavogsbær,Reykjavíkurborg,Seltjarnarnesbær</v>
      </c>
      <c r="E12553" t="str">
        <f>VLOOKUP(Oliusala[[#This Row],[postnumer]],Sveitarfelog[#All],5,FALSE)</f>
        <v>Höfuðborgarsvæðið</v>
      </c>
      <c r="F12553" t="s">
        <v>25</v>
      </c>
      <c r="G12553" t="s">
        <v>24</v>
      </c>
      <c r="H12553" s="1" t="s">
        <v>58</v>
      </c>
      <c r="I12553" s="1">
        <v>2651</v>
      </c>
      <c r="J12553" s="2">
        <f>VLOOKUP(Oliusala[[#This Row],[tegund]],Tegundir!$B$2:$D$19,3,FALSE)*Oliusala[[#This Row],[magn]]/1000</f>
        <v>2.2931149999999998</v>
      </c>
      <c r="K12553">
        <v>2020</v>
      </c>
      <c r="L12553" t="s">
        <v>19</v>
      </c>
      <c r="M12553" s="144" t="s">
        <v>59</v>
      </c>
      <c r="O12553" s="144" t="s">
        <v>1997</v>
      </c>
    </row>
    <row r="12554" spans="1:15" x14ac:dyDescent="0.2">
      <c r="A12554" t="s">
        <v>63</v>
      </c>
      <c r="B12554" s="144" t="s">
        <v>5</v>
      </c>
      <c r="C12554">
        <v>101</v>
      </c>
      <c r="D12554" t="str">
        <f>VLOOKUP(Oliusala[[#This Row],[postnumer]],Sveitarfelog[#All],4,FALSE)</f>
        <v>Garðabær,Hafnarfjarðarkaupstaður,Kópavogsbær,Reykjavíkurborg,Seltjarnarnesbær</v>
      </c>
      <c r="E12554" t="str">
        <f>VLOOKUP(Oliusala[[#This Row],[postnumer]],Sveitarfelog[#All],5,FALSE)</f>
        <v>Höfuðborgarsvæðið</v>
      </c>
      <c r="F12554" t="s">
        <v>25</v>
      </c>
      <c r="G12554" t="s">
        <v>24</v>
      </c>
      <c r="H12554" s="1" t="s">
        <v>58</v>
      </c>
      <c r="I12554" s="1">
        <v>96339</v>
      </c>
      <c r="J12554" s="2">
        <f>VLOOKUP(Oliusala[[#This Row],[tegund]],Tegundir!$B$2:$D$19,3,FALSE)*Oliusala[[#This Row],[magn]]/1000</f>
        <v>83.333235000000002</v>
      </c>
      <c r="K12554">
        <v>2020</v>
      </c>
      <c r="L12554" t="s">
        <v>19</v>
      </c>
      <c r="M12554" s="144" t="s">
        <v>59</v>
      </c>
      <c r="O12554" s="144" t="s">
        <v>1997</v>
      </c>
    </row>
    <row r="12555" spans="1:15" x14ac:dyDescent="0.2">
      <c r="A12555" t="s">
        <v>57</v>
      </c>
      <c r="B12555" s="144" t="s">
        <v>5</v>
      </c>
      <c r="C12555">
        <v>101</v>
      </c>
      <c r="D12555" t="str">
        <f>VLOOKUP(Oliusala[[#This Row],[postnumer]],Sveitarfelog[#All],4,FALSE)</f>
        <v>Garðabær,Hafnarfjarðarkaupstaður,Kópavogsbær,Reykjavíkurborg,Seltjarnarnesbær</v>
      </c>
      <c r="E12555" t="str">
        <f>VLOOKUP(Oliusala[[#This Row],[postnumer]],Sveitarfelog[#All],5,FALSE)</f>
        <v>Höfuðborgarsvæðið</v>
      </c>
      <c r="F12555" t="s">
        <v>27</v>
      </c>
      <c r="G12555" t="s">
        <v>24</v>
      </c>
      <c r="H12555" s="1" t="s">
        <v>61</v>
      </c>
      <c r="I12555" s="1">
        <v>1662962</v>
      </c>
      <c r="J12555" s="2">
        <f>VLOOKUP(Oliusala[[#This Row],[tegund]],Tegundir!$B$2:$D$19,3,FALSE)*Oliusala[[#This Row],[magn]]/1000</f>
        <v>1438.4621299999999</v>
      </c>
      <c r="K12555">
        <v>2020</v>
      </c>
      <c r="L12555" t="s">
        <v>19</v>
      </c>
      <c r="M12555" s="144" t="s">
        <v>62</v>
      </c>
      <c r="O12555" s="144" t="s">
        <v>1998</v>
      </c>
    </row>
    <row r="12556" spans="1:15" x14ac:dyDescent="0.2">
      <c r="A12556" t="s">
        <v>57</v>
      </c>
      <c r="B12556" s="144" t="s">
        <v>5</v>
      </c>
      <c r="C12556">
        <v>101</v>
      </c>
      <c r="D12556" t="str">
        <f>VLOOKUP(Oliusala[[#This Row],[postnumer]],Sveitarfelog[#All],4,FALSE)</f>
        <v>Garðabær,Hafnarfjarðarkaupstaður,Kópavogsbær,Reykjavíkurborg,Seltjarnarnesbær</v>
      </c>
      <c r="E12556" t="str">
        <f>VLOOKUP(Oliusala[[#This Row],[postnumer]],Sveitarfelog[#All],5,FALSE)</f>
        <v>Höfuðborgarsvæðið</v>
      </c>
      <c r="F12556" t="s">
        <v>29</v>
      </c>
      <c r="G12556" t="s">
        <v>24</v>
      </c>
      <c r="H12556" s="1" t="s">
        <v>61</v>
      </c>
      <c r="I12556" s="1">
        <v>1147796</v>
      </c>
      <c r="J12556" s="2">
        <f>VLOOKUP(Oliusala[[#This Row],[tegund]],Tegundir!$B$2:$D$19,3,FALSE)*Oliusala[[#This Row],[magn]]/1000</f>
        <v>992.84354000000008</v>
      </c>
      <c r="K12556">
        <v>2020</v>
      </c>
      <c r="L12556" t="s">
        <v>19</v>
      </c>
      <c r="M12556" s="144" t="s">
        <v>62</v>
      </c>
      <c r="O12556" s="144" t="s">
        <v>1998</v>
      </c>
    </row>
    <row r="12557" spans="1:15" x14ac:dyDescent="0.2">
      <c r="A12557" t="s">
        <v>57</v>
      </c>
      <c r="B12557" s="144" t="s">
        <v>5</v>
      </c>
      <c r="C12557">
        <v>101</v>
      </c>
      <c r="D12557" t="str">
        <f>VLOOKUP(Oliusala[[#This Row],[postnumer]],Sveitarfelog[#All],4,FALSE)</f>
        <v>Garðabær,Hafnarfjarðarkaupstaður,Kópavogsbær,Reykjavíkurborg,Seltjarnarnesbær</v>
      </c>
      <c r="E12557" t="str">
        <f>VLOOKUP(Oliusala[[#This Row],[postnumer]],Sveitarfelog[#All],5,FALSE)</f>
        <v>Höfuðborgarsvæðið</v>
      </c>
      <c r="F12557" t="s">
        <v>24</v>
      </c>
      <c r="G12557" t="s">
        <v>24</v>
      </c>
      <c r="H12557" s="1" t="s">
        <v>61</v>
      </c>
      <c r="I12557" s="1">
        <v>1055664</v>
      </c>
      <c r="J12557" s="2">
        <f>VLOOKUP(Oliusala[[#This Row],[tegund]],Tegundir!$B$2:$D$19,3,FALSE)*Oliusala[[#This Row],[magn]]/1000</f>
        <v>913.14936</v>
      </c>
      <c r="K12557">
        <v>2020</v>
      </c>
      <c r="L12557" t="s">
        <v>18</v>
      </c>
      <c r="M12557" s="144" t="s">
        <v>62</v>
      </c>
    </row>
    <row r="12558" spans="1:15" x14ac:dyDescent="0.2">
      <c r="A12558" t="s">
        <v>57</v>
      </c>
      <c r="B12558" s="144" t="s">
        <v>5</v>
      </c>
      <c r="C12558">
        <v>101</v>
      </c>
      <c r="D12558" t="str">
        <f>VLOOKUP(Oliusala[[#This Row],[postnumer]],Sveitarfelog[#All],4,FALSE)</f>
        <v>Garðabær,Hafnarfjarðarkaupstaður,Kópavogsbær,Reykjavíkurborg,Seltjarnarnesbær</v>
      </c>
      <c r="E12558" t="str">
        <f>VLOOKUP(Oliusala[[#This Row],[postnumer]],Sveitarfelog[#All],5,FALSE)</f>
        <v>Höfuðborgarsvæðið</v>
      </c>
      <c r="F12558" t="s">
        <v>27</v>
      </c>
      <c r="G12558" t="s">
        <v>24</v>
      </c>
      <c r="H12558" s="1" t="s">
        <v>61</v>
      </c>
      <c r="I12558" s="1">
        <v>3679782</v>
      </c>
      <c r="J12558" s="2">
        <f>VLOOKUP(Oliusala[[#This Row],[tegund]],Tegundir!$B$2:$D$19,3,FALSE)*Oliusala[[#This Row],[magn]]/1000</f>
        <v>3183.01143</v>
      </c>
      <c r="K12558">
        <v>2020</v>
      </c>
      <c r="L12558" t="s">
        <v>19</v>
      </c>
      <c r="M12558" s="144" t="s">
        <v>62</v>
      </c>
      <c r="O12558" s="144" t="s">
        <v>1998</v>
      </c>
    </row>
    <row r="12559" spans="1:15" x14ac:dyDescent="0.2">
      <c r="A12559" t="s">
        <v>57</v>
      </c>
      <c r="B12559" s="144" t="s">
        <v>5</v>
      </c>
      <c r="C12559">
        <v>101</v>
      </c>
      <c r="D12559" t="str">
        <f>VLOOKUP(Oliusala[[#This Row],[postnumer]],Sveitarfelog[#All],4,FALSE)</f>
        <v>Garðabær,Hafnarfjarðarkaupstaður,Kópavogsbær,Reykjavíkurborg,Seltjarnarnesbær</v>
      </c>
      <c r="E12559" t="str">
        <f>VLOOKUP(Oliusala[[#This Row],[postnumer]],Sveitarfelog[#All],5,FALSE)</f>
        <v>Höfuðborgarsvæðið</v>
      </c>
      <c r="F12559" t="s">
        <v>29</v>
      </c>
      <c r="G12559" t="s">
        <v>24</v>
      </c>
      <c r="H12559" t="s">
        <v>61</v>
      </c>
      <c r="I12559" s="1">
        <v>7535021</v>
      </c>
      <c r="J12559" s="2">
        <f>VLOOKUP(Oliusala[[#This Row],[tegund]],Tegundir!$B$2:$D$19,3,FALSE)*Oliusala[[#This Row],[magn]]/1000</f>
        <v>6517.793165</v>
      </c>
      <c r="K12559">
        <v>2020</v>
      </c>
      <c r="L12559" t="s">
        <v>19</v>
      </c>
      <c r="M12559" s="144" t="s">
        <v>62</v>
      </c>
      <c r="O12559" s="144" t="s">
        <v>1998</v>
      </c>
    </row>
    <row r="12560" spans="1:15" x14ac:dyDescent="0.2">
      <c r="A12560" t="s">
        <v>57</v>
      </c>
      <c r="B12560" s="144" t="s">
        <v>5</v>
      </c>
      <c r="C12560">
        <v>101</v>
      </c>
      <c r="D12560" t="str">
        <f>VLOOKUP(Oliusala[[#This Row],[postnumer]],Sveitarfelog[#All],4,FALSE)</f>
        <v>Garðabær,Hafnarfjarðarkaupstaður,Kópavogsbær,Reykjavíkurborg,Seltjarnarnesbær</v>
      </c>
      <c r="E12560" t="str">
        <f>VLOOKUP(Oliusala[[#This Row],[postnumer]],Sveitarfelog[#All],5,FALSE)</f>
        <v>Höfuðborgarsvæðið</v>
      </c>
      <c r="F12560" t="s">
        <v>24</v>
      </c>
      <c r="G12560" t="s">
        <v>24</v>
      </c>
      <c r="H12560" s="1" t="s">
        <v>61</v>
      </c>
      <c r="I12560" s="1">
        <v>3928836</v>
      </c>
      <c r="J12560" s="2">
        <f>VLOOKUP(Oliusala[[#This Row],[tegund]],Tegundir!$B$2:$D$19,3,FALSE)*Oliusala[[#This Row],[magn]]/1000</f>
        <v>3398.4431400000003</v>
      </c>
      <c r="K12560">
        <v>2020</v>
      </c>
      <c r="L12560" t="s">
        <v>18</v>
      </c>
      <c r="M12560" s="144" t="s">
        <v>62</v>
      </c>
    </row>
    <row r="12561" spans="1:15" x14ac:dyDescent="0.2">
      <c r="A12561" t="s">
        <v>57</v>
      </c>
      <c r="B12561" s="144" t="s">
        <v>5</v>
      </c>
      <c r="C12561">
        <v>101</v>
      </c>
      <c r="D12561" t="str">
        <f>VLOOKUP(Oliusala[[#This Row],[postnumer]],Sveitarfelog[#All],4,FALSE)</f>
        <v>Garðabær,Hafnarfjarðarkaupstaður,Kópavogsbær,Reykjavíkurborg,Seltjarnarnesbær</v>
      </c>
      <c r="E12561" t="str">
        <f>VLOOKUP(Oliusala[[#This Row],[postnumer]],Sveitarfelog[#All],5,FALSE)</f>
        <v>Höfuðborgarsvæðið</v>
      </c>
      <c r="F12561" t="s">
        <v>27</v>
      </c>
      <c r="G12561" t="s">
        <v>24</v>
      </c>
      <c r="H12561" s="1" t="s">
        <v>61</v>
      </c>
      <c r="I12561" s="1">
        <v>21263521</v>
      </c>
      <c r="J12561" s="2">
        <f>VLOOKUP(Oliusala[[#This Row],[tegund]],Tegundir!$B$2:$D$19,3,FALSE)*Oliusala[[#This Row],[magn]]/1000</f>
        <v>18392.945664999999</v>
      </c>
      <c r="K12561">
        <v>2020</v>
      </c>
      <c r="L12561" t="s">
        <v>19</v>
      </c>
      <c r="M12561" s="144" t="s">
        <v>62</v>
      </c>
      <c r="O12561" s="144" t="s">
        <v>1998</v>
      </c>
    </row>
    <row r="12562" spans="1:15" x14ac:dyDescent="0.2">
      <c r="A12562" t="s">
        <v>63</v>
      </c>
      <c r="B12562" s="144" t="s">
        <v>5</v>
      </c>
      <c r="C12562">
        <v>101</v>
      </c>
      <c r="D12562" t="str">
        <f>VLOOKUP(Oliusala[[#This Row],[postnumer]],Sveitarfelog[#All],4,FALSE)</f>
        <v>Garðabær,Hafnarfjarðarkaupstaður,Kópavogsbær,Reykjavíkurborg,Seltjarnarnesbær</v>
      </c>
      <c r="E12562" t="str">
        <f>VLOOKUP(Oliusala[[#This Row],[postnumer]],Sveitarfelog[#All],5,FALSE)</f>
        <v>Höfuðborgarsvæðið</v>
      </c>
      <c r="F12562" t="s">
        <v>25</v>
      </c>
      <c r="G12562" t="s">
        <v>24</v>
      </c>
      <c r="H12562" s="1" t="s">
        <v>58</v>
      </c>
      <c r="I12562" s="1">
        <v>1466198</v>
      </c>
      <c r="J12562" s="2">
        <f>VLOOKUP(Oliusala[[#This Row],[tegund]],Tegundir!$B$2:$D$19,3,FALSE)*Oliusala[[#This Row],[magn]]/1000</f>
        <v>1268.26127</v>
      </c>
      <c r="K12562">
        <v>2020</v>
      </c>
      <c r="L12562" t="s">
        <v>19</v>
      </c>
      <c r="M12562" s="144" t="s">
        <v>59</v>
      </c>
      <c r="O12562" s="144" t="s">
        <v>1997</v>
      </c>
    </row>
    <row r="12563" spans="1:15" x14ac:dyDescent="0.2">
      <c r="A12563" t="s">
        <v>57</v>
      </c>
      <c r="B12563" s="144" t="s">
        <v>5</v>
      </c>
      <c r="C12563">
        <v>101</v>
      </c>
      <c r="D12563" t="str">
        <f>VLOOKUP(Oliusala[[#This Row],[postnumer]],Sveitarfelog[#All],4,FALSE)</f>
        <v>Garðabær,Hafnarfjarðarkaupstaður,Kópavogsbær,Reykjavíkurborg,Seltjarnarnesbær</v>
      </c>
      <c r="E12563" t="str">
        <f>VLOOKUP(Oliusala[[#This Row],[postnumer]],Sveitarfelog[#All],5,FALSE)</f>
        <v>Höfuðborgarsvæðið</v>
      </c>
      <c r="F12563" t="s">
        <v>29</v>
      </c>
      <c r="G12563" t="s">
        <v>24</v>
      </c>
      <c r="H12563" s="1" t="s">
        <v>61</v>
      </c>
      <c r="I12563" s="1">
        <v>16045808</v>
      </c>
      <c r="J12563" s="2">
        <f>VLOOKUP(Oliusala[[#This Row],[tegund]],Tegundir!$B$2:$D$19,3,FALSE)*Oliusala[[#This Row],[magn]]/1000</f>
        <v>13879.62392</v>
      </c>
      <c r="K12563">
        <v>2020</v>
      </c>
      <c r="L12563" t="s">
        <v>19</v>
      </c>
      <c r="M12563" s="144" t="s">
        <v>62</v>
      </c>
      <c r="O12563" s="144" t="s">
        <v>1998</v>
      </c>
    </row>
    <row r="12564" spans="1:15" x14ac:dyDescent="0.2">
      <c r="A12564" t="s">
        <v>63</v>
      </c>
      <c r="B12564" s="144" t="s">
        <v>5</v>
      </c>
      <c r="C12564">
        <v>101</v>
      </c>
      <c r="D12564" t="str">
        <f>VLOOKUP(Oliusala[[#This Row],[postnumer]],Sveitarfelog[#All],4,FALSE)</f>
        <v>Garðabær,Hafnarfjarðarkaupstaður,Kópavogsbær,Reykjavíkurborg,Seltjarnarnesbær</v>
      </c>
      <c r="E12564" t="str">
        <f>VLOOKUP(Oliusala[[#This Row],[postnumer]],Sveitarfelog[#All],5,FALSE)</f>
        <v>Höfuðborgarsvæðið</v>
      </c>
      <c r="F12564" t="s">
        <v>25</v>
      </c>
      <c r="G12564" t="s">
        <v>24</v>
      </c>
      <c r="H12564" t="s">
        <v>58</v>
      </c>
      <c r="I12564" s="1">
        <v>53785</v>
      </c>
      <c r="J12564" s="2">
        <f>VLOOKUP(Oliusala[[#This Row],[tegund]],Tegundir!$B$2:$D$19,3,FALSE)*Oliusala[[#This Row],[magn]]/1000</f>
        <v>46.524025000000002</v>
      </c>
      <c r="K12564">
        <v>2020</v>
      </c>
      <c r="L12564" t="s">
        <v>19</v>
      </c>
      <c r="M12564" s="144" t="s">
        <v>59</v>
      </c>
      <c r="O12564" s="144" t="s">
        <v>1997</v>
      </c>
    </row>
    <row r="12565" spans="1:15" x14ac:dyDescent="0.2">
      <c r="A12565" t="s">
        <v>57</v>
      </c>
      <c r="B12565" s="144" t="s">
        <v>5</v>
      </c>
      <c r="C12565">
        <v>101</v>
      </c>
      <c r="D12565" t="str">
        <f>VLOOKUP(Oliusala[[#This Row],[postnumer]],Sveitarfelog[#All],4,FALSE)</f>
        <v>Garðabær,Hafnarfjarðarkaupstaður,Kópavogsbær,Reykjavíkurborg,Seltjarnarnesbær</v>
      </c>
      <c r="E12565" t="str">
        <f>VLOOKUP(Oliusala[[#This Row],[postnumer]],Sveitarfelog[#All],5,FALSE)</f>
        <v>Höfuðborgarsvæðið</v>
      </c>
      <c r="F12565" t="s">
        <v>25</v>
      </c>
      <c r="G12565" t="s">
        <v>24</v>
      </c>
      <c r="H12565" t="s">
        <v>61</v>
      </c>
      <c r="I12565" s="1">
        <v>46202</v>
      </c>
      <c r="J12565" s="2">
        <f>VLOOKUP(Oliusala[[#This Row],[tegund]],Tegundir!$B$2:$D$19,3,FALSE)*Oliusala[[#This Row],[magn]]/1000</f>
        <v>39.964730000000003</v>
      </c>
      <c r="K12565">
        <v>2020</v>
      </c>
      <c r="L12565" t="s">
        <v>19</v>
      </c>
      <c r="M12565" s="144" t="s">
        <v>62</v>
      </c>
      <c r="O12565" s="144" t="s">
        <v>1997</v>
      </c>
    </row>
    <row r="12566" spans="1:15" x14ac:dyDescent="0.2">
      <c r="A12566" t="s">
        <v>57</v>
      </c>
      <c r="B12566" s="144" t="s">
        <v>5</v>
      </c>
      <c r="C12566">
        <v>101</v>
      </c>
      <c r="D12566" t="str">
        <f>VLOOKUP(Oliusala[[#This Row],[postnumer]],Sveitarfelog[#All],4,FALSE)</f>
        <v>Garðabær,Hafnarfjarðarkaupstaður,Kópavogsbær,Reykjavíkurborg,Seltjarnarnesbær</v>
      </c>
      <c r="E12566" t="str">
        <f>VLOOKUP(Oliusala[[#This Row],[postnumer]],Sveitarfelog[#All],5,FALSE)</f>
        <v>Höfuðborgarsvæðið</v>
      </c>
      <c r="F12566" t="s">
        <v>25</v>
      </c>
      <c r="G12566" t="s">
        <v>24</v>
      </c>
      <c r="H12566" t="s">
        <v>61</v>
      </c>
      <c r="I12566" s="1">
        <v>7631</v>
      </c>
      <c r="J12566" s="2">
        <f>VLOOKUP(Oliusala[[#This Row],[tegund]],Tegundir!$B$2:$D$19,3,FALSE)*Oliusala[[#This Row],[magn]]/1000</f>
        <v>6.6008149999999999</v>
      </c>
      <c r="K12566">
        <v>2020</v>
      </c>
      <c r="L12566" t="s">
        <v>19</v>
      </c>
      <c r="M12566" s="144" t="s">
        <v>62</v>
      </c>
      <c r="O12566" s="144" t="s">
        <v>1997</v>
      </c>
    </row>
    <row r="12567" spans="1:15" x14ac:dyDescent="0.2">
      <c r="A12567" t="s">
        <v>76</v>
      </c>
      <c r="B12567" s="144" t="s">
        <v>76</v>
      </c>
      <c r="C12567">
        <v>340</v>
      </c>
      <c r="D12567" t="str">
        <f>VLOOKUP(Oliusala[[#This Row],[postnumer]],Sveitarfelog[#All],4,FALSE)</f>
        <v>Eyja- og Miklaholtshreppur,Sveitarfélagið Stykkishólmur</v>
      </c>
      <c r="E12567" t="str">
        <f>VLOOKUP(Oliusala[[#This Row],[postnumer]],Sveitarfelog[#All],5,FALSE)</f>
        <v>Vesturland</v>
      </c>
      <c r="F12567" t="s">
        <v>25</v>
      </c>
      <c r="G12567" t="s">
        <v>24</v>
      </c>
      <c r="H12567" t="s">
        <v>58</v>
      </c>
      <c r="I12567" s="1">
        <v>115000</v>
      </c>
      <c r="J12567" s="2">
        <f>VLOOKUP(Oliusala[[#This Row],[tegund]],Tegundir!$B$2:$D$19,3,FALSE)*Oliusala[[#This Row],[magn]]/1000</f>
        <v>99.474999999999994</v>
      </c>
      <c r="K12567">
        <v>2020</v>
      </c>
      <c r="L12567" t="s">
        <v>19</v>
      </c>
      <c r="M12567" s="144" t="s">
        <v>59</v>
      </c>
      <c r="N12567" s="144" t="s">
        <v>1939</v>
      </c>
      <c r="O12567" s="144" t="s">
        <v>1997</v>
      </c>
    </row>
    <row r="12568" spans="1:15" x14ac:dyDescent="0.2">
      <c r="A12568" t="s">
        <v>76</v>
      </c>
      <c r="B12568" s="144" t="s">
        <v>76</v>
      </c>
      <c r="C12568">
        <v>340</v>
      </c>
      <c r="D12568" t="str">
        <f>VLOOKUP(Oliusala[[#This Row],[postnumer]],Sveitarfelog[#All],4,FALSE)</f>
        <v>Eyja- og Miklaholtshreppur,Sveitarfélagið Stykkishólmur</v>
      </c>
      <c r="E12568" t="str">
        <f>VLOOKUP(Oliusala[[#This Row],[postnumer]],Sveitarfelog[#All],5,FALSE)</f>
        <v>Vesturland</v>
      </c>
      <c r="F12568" t="s">
        <v>25</v>
      </c>
      <c r="G12568" t="s">
        <v>24</v>
      </c>
      <c r="H12568" t="s">
        <v>58</v>
      </c>
      <c r="I12568" s="1">
        <v>188695</v>
      </c>
      <c r="J12568" s="2">
        <f>VLOOKUP(Oliusala[[#This Row],[tegund]],Tegundir!$B$2:$D$19,3,FALSE)*Oliusala[[#This Row],[magn]]/1000</f>
        <v>163.22117499999999</v>
      </c>
      <c r="K12568">
        <v>2020</v>
      </c>
      <c r="L12568" t="s">
        <v>1955</v>
      </c>
      <c r="M12568" s="144" t="s">
        <v>59</v>
      </c>
      <c r="N12568" s="144" t="s">
        <v>1939</v>
      </c>
    </row>
    <row r="12569" spans="1:15" x14ac:dyDescent="0.2">
      <c r="A12569" t="s">
        <v>63</v>
      </c>
      <c r="B12569" s="144" t="s">
        <v>72</v>
      </c>
      <c r="C12569">
        <v>190</v>
      </c>
      <c r="D12569" t="str">
        <f>VLOOKUP(Oliusala[[#This Row],[postnumer]],Sveitarfelog[#All],4,FALSE)</f>
        <v>Sveitarfélagið Vogar</v>
      </c>
      <c r="E12569" t="str">
        <f>VLOOKUP(Oliusala[[#This Row],[postnumer]],Sveitarfelog[#All],5,FALSE)</f>
        <v>Suðurnes</v>
      </c>
      <c r="F12569" t="s">
        <v>24</v>
      </c>
      <c r="G12569" t="s">
        <v>24</v>
      </c>
      <c r="H12569" t="s">
        <v>58</v>
      </c>
      <c r="I12569" s="1">
        <v>134272</v>
      </c>
      <c r="J12569" s="2">
        <f>VLOOKUP(Oliusala[[#This Row],[tegund]],Tegundir!$B$2:$D$19,3,FALSE)*Oliusala[[#This Row],[magn]]/1000</f>
        <v>116.14528</v>
      </c>
      <c r="K12569">
        <v>2020</v>
      </c>
      <c r="L12569" t="s">
        <v>18</v>
      </c>
      <c r="M12569" s="144" t="s">
        <v>59</v>
      </c>
    </row>
    <row r="12570" spans="1:15" x14ac:dyDescent="0.2">
      <c r="A12570" t="s">
        <v>73</v>
      </c>
      <c r="B12570" s="144" t="s">
        <v>72</v>
      </c>
      <c r="C12570">
        <v>190</v>
      </c>
      <c r="D12570" t="str">
        <f>VLOOKUP(Oliusala[[#This Row],[postnumer]],Sveitarfelog[#All],4,FALSE)</f>
        <v>Sveitarfélagið Vogar</v>
      </c>
      <c r="E12570" t="str">
        <f>VLOOKUP(Oliusala[[#This Row],[postnumer]],Sveitarfelog[#All],5,FALSE)</f>
        <v>Suðurnes</v>
      </c>
      <c r="F12570" t="s">
        <v>25</v>
      </c>
      <c r="G12570" t="s">
        <v>24</v>
      </c>
      <c r="H12570" t="s">
        <v>60</v>
      </c>
      <c r="I12570" s="1">
        <v>225</v>
      </c>
      <c r="J12570" s="2">
        <f>VLOOKUP(Oliusala[[#This Row],[tegund]],Tegundir!$B$2:$D$19,3,FALSE)*Oliusala[[#This Row],[magn]]/1000</f>
        <v>0.19462499999999999</v>
      </c>
      <c r="K12570">
        <v>2020</v>
      </c>
      <c r="L12570" t="s">
        <v>1955</v>
      </c>
      <c r="M12570" s="144" t="s">
        <v>59</v>
      </c>
    </row>
    <row r="12571" spans="1:15" x14ac:dyDescent="0.2">
      <c r="A12571" t="s">
        <v>57</v>
      </c>
      <c r="B12571" s="144" t="s">
        <v>75</v>
      </c>
      <c r="C12571">
        <v>230</v>
      </c>
      <c r="D12571" t="str">
        <f>VLOOKUP(Oliusala[[#This Row],[postnumer]],Sveitarfelog[#All],4,FALSE)</f>
        <v>Reykjanesbær</v>
      </c>
      <c r="E12571" t="str">
        <f>VLOOKUP(Oliusala[[#This Row],[postnumer]],Sveitarfelog[#All],5,FALSE)</f>
        <v>Suðurnes</v>
      </c>
      <c r="F12571" t="s">
        <v>24</v>
      </c>
      <c r="G12571" t="s">
        <v>24</v>
      </c>
      <c r="H12571" t="s">
        <v>60</v>
      </c>
      <c r="I12571" s="1">
        <v>265316</v>
      </c>
      <c r="J12571" s="2">
        <f>VLOOKUP(Oliusala[[#This Row],[tegund]],Tegundir!$B$2:$D$19,3,FALSE)*Oliusala[[#This Row],[magn]]/1000</f>
        <v>229.49833999999998</v>
      </c>
      <c r="K12571">
        <v>2020</v>
      </c>
      <c r="L12571" t="s">
        <v>18</v>
      </c>
      <c r="M12571" s="144" t="s">
        <v>59</v>
      </c>
    </row>
    <row r="12572" spans="1:15" x14ac:dyDescent="0.2">
      <c r="A12572" t="s">
        <v>57</v>
      </c>
      <c r="B12572" s="144" t="s">
        <v>75</v>
      </c>
      <c r="C12572">
        <v>230</v>
      </c>
      <c r="D12572" t="str">
        <f>VLOOKUP(Oliusala[[#This Row],[postnumer]],Sveitarfelog[#All],4,FALSE)</f>
        <v>Reykjanesbær</v>
      </c>
      <c r="E12572" t="str">
        <f>VLOOKUP(Oliusala[[#This Row],[postnumer]],Sveitarfelog[#All],5,FALSE)</f>
        <v>Suðurnes</v>
      </c>
      <c r="F12572" t="s">
        <v>29</v>
      </c>
      <c r="G12572" t="s">
        <v>24</v>
      </c>
      <c r="H12572" t="s">
        <v>60</v>
      </c>
      <c r="I12572" s="1">
        <v>127693</v>
      </c>
      <c r="J12572" s="2">
        <f>VLOOKUP(Oliusala[[#This Row],[tegund]],Tegundir!$B$2:$D$19,3,FALSE)*Oliusala[[#This Row],[magn]]/1000</f>
        <v>110.45444499999999</v>
      </c>
      <c r="K12572">
        <v>2020</v>
      </c>
      <c r="L12572" t="s">
        <v>19</v>
      </c>
      <c r="M12572" s="144" t="s">
        <v>59</v>
      </c>
      <c r="O12572" s="144" t="s">
        <v>1998</v>
      </c>
    </row>
    <row r="12573" spans="1:15" x14ac:dyDescent="0.2">
      <c r="A12573" t="s">
        <v>63</v>
      </c>
      <c r="B12573" s="144" t="s">
        <v>75</v>
      </c>
      <c r="C12573">
        <v>230</v>
      </c>
      <c r="D12573" t="str">
        <f>VLOOKUP(Oliusala[[#This Row],[postnumer]],Sveitarfelog[#All],4,FALSE)</f>
        <v>Reykjanesbær</v>
      </c>
      <c r="E12573" t="str">
        <f>VLOOKUP(Oliusala[[#This Row],[postnumer]],Sveitarfelog[#All],5,FALSE)</f>
        <v>Suðurnes</v>
      </c>
      <c r="F12573" t="s">
        <v>24</v>
      </c>
      <c r="G12573" t="s">
        <v>24</v>
      </c>
      <c r="H12573" s="1" t="s">
        <v>58</v>
      </c>
      <c r="I12573" s="1">
        <v>1860430</v>
      </c>
      <c r="J12573" s="2">
        <f>VLOOKUP(Oliusala[[#This Row],[tegund]],Tegundir!$B$2:$D$19,3,FALSE)*Oliusala[[#This Row],[magn]]/1000</f>
        <v>1609.2719500000001</v>
      </c>
      <c r="K12573">
        <v>2020</v>
      </c>
      <c r="L12573" t="s">
        <v>18</v>
      </c>
      <c r="M12573" s="144" t="s">
        <v>59</v>
      </c>
    </row>
    <row r="12574" spans="1:15" x14ac:dyDescent="0.2">
      <c r="A12574" t="s">
        <v>83</v>
      </c>
      <c r="B12574" s="144" t="s">
        <v>110</v>
      </c>
      <c r="C12574">
        <v>420</v>
      </c>
      <c r="D12574" t="str">
        <f>VLOOKUP(Oliusala[[#This Row],[postnumer]],Sveitarfelog[#All],4,FALSE)</f>
        <v>Súðavíkurhreppur</v>
      </c>
      <c r="E12574" t="str">
        <f>VLOOKUP(Oliusala[[#This Row],[postnumer]],Sveitarfelog[#All],5,FALSE)</f>
        <v>Vestfirðir</v>
      </c>
      <c r="F12574" t="s">
        <v>25</v>
      </c>
      <c r="G12574" t="s">
        <v>24</v>
      </c>
      <c r="H12574" s="1" t="s">
        <v>60</v>
      </c>
      <c r="I12574" s="1">
        <v>113605.5</v>
      </c>
      <c r="J12574" s="2">
        <f>VLOOKUP(Oliusala[[#This Row],[tegund]],Tegundir!$B$2:$D$19,3,FALSE)*Oliusala[[#This Row],[magn]]/1000</f>
        <v>98.268757499999992</v>
      </c>
      <c r="K12574">
        <v>2020</v>
      </c>
      <c r="L12574" t="s">
        <v>19</v>
      </c>
      <c r="M12574" s="144" t="s">
        <v>59</v>
      </c>
      <c r="N12574" s="144" t="s">
        <v>1939</v>
      </c>
      <c r="O12574" s="144" t="s">
        <v>1997</v>
      </c>
    </row>
    <row r="12575" spans="1:15" x14ac:dyDescent="0.2">
      <c r="A12575" t="s">
        <v>83</v>
      </c>
      <c r="B12575" s="144" t="s">
        <v>110</v>
      </c>
      <c r="C12575">
        <v>420</v>
      </c>
      <c r="D12575" t="str">
        <f>VLOOKUP(Oliusala[[#This Row],[postnumer]],Sveitarfelog[#All],4,FALSE)</f>
        <v>Súðavíkurhreppur</v>
      </c>
      <c r="E12575" t="str">
        <f>VLOOKUP(Oliusala[[#This Row],[postnumer]],Sveitarfelog[#All],5,FALSE)</f>
        <v>Vestfirðir</v>
      </c>
      <c r="F12575" t="s">
        <v>25</v>
      </c>
      <c r="G12575" t="s">
        <v>24</v>
      </c>
      <c r="H12575" s="1" t="s">
        <v>60</v>
      </c>
      <c r="I12575" s="1">
        <v>113605.5</v>
      </c>
      <c r="J12575" s="2">
        <f>VLOOKUP(Oliusala[[#This Row],[tegund]],Tegundir!$B$2:$D$19,3,FALSE)*Oliusala[[#This Row],[magn]]/1000</f>
        <v>98.268757499999992</v>
      </c>
      <c r="K12575">
        <v>2020</v>
      </c>
      <c r="L12575" t="s">
        <v>1955</v>
      </c>
      <c r="M12575" s="144" t="s">
        <v>59</v>
      </c>
      <c r="N12575" s="144" t="s">
        <v>1939</v>
      </c>
    </row>
    <row r="12576" spans="1:15" x14ac:dyDescent="0.2">
      <c r="A12576" t="s">
        <v>68</v>
      </c>
      <c r="B12576" s="144" t="s">
        <v>77</v>
      </c>
      <c r="C12576">
        <v>240</v>
      </c>
      <c r="D12576" t="str">
        <f>VLOOKUP(Oliusala[[#This Row],[postnumer]],Sveitarfelog[#All],4,FALSE)</f>
        <v>Grindavíkurbær</v>
      </c>
      <c r="E12576" t="str">
        <f>VLOOKUP(Oliusala[[#This Row],[postnumer]],Sveitarfelog[#All],5,FALSE)</f>
        <v>Suðurnes</v>
      </c>
      <c r="F12576" t="s">
        <v>29</v>
      </c>
      <c r="G12576" t="s">
        <v>24</v>
      </c>
      <c r="H12576" t="s">
        <v>60</v>
      </c>
      <c r="I12576" s="1">
        <v>24015</v>
      </c>
      <c r="J12576" s="2">
        <f>VLOOKUP(Oliusala[[#This Row],[tegund]],Tegundir!$B$2:$D$19,3,FALSE)*Oliusala[[#This Row],[magn]]/1000</f>
        <v>20.772974999999999</v>
      </c>
      <c r="K12576">
        <v>2020</v>
      </c>
      <c r="L12576" t="s">
        <v>19</v>
      </c>
      <c r="M12576" s="144" t="s">
        <v>59</v>
      </c>
      <c r="O12576" s="144" t="s">
        <v>1998</v>
      </c>
    </row>
    <row r="12577" spans="1:15" x14ac:dyDescent="0.2">
      <c r="A12577" t="s">
        <v>77</v>
      </c>
      <c r="B12577" s="144" t="s">
        <v>77</v>
      </c>
      <c r="C12577">
        <v>240</v>
      </c>
      <c r="D12577" t="str">
        <f>VLOOKUP(Oliusala[[#This Row],[postnumer]],Sveitarfelog[#All],4,FALSE)</f>
        <v>Grindavíkurbær</v>
      </c>
      <c r="E12577" t="str">
        <f>VLOOKUP(Oliusala[[#This Row],[postnumer]],Sveitarfelog[#All],5,FALSE)</f>
        <v>Suðurnes</v>
      </c>
      <c r="F12577" t="s">
        <v>24</v>
      </c>
      <c r="G12577" t="s">
        <v>24</v>
      </c>
      <c r="H12577" s="1" t="s">
        <v>58</v>
      </c>
      <c r="I12577" s="1">
        <v>82997</v>
      </c>
      <c r="J12577" s="2">
        <f>VLOOKUP(Oliusala[[#This Row],[tegund]],Tegundir!$B$2:$D$19,3,FALSE)*Oliusala[[#This Row],[magn]]/1000</f>
        <v>71.792405000000002</v>
      </c>
      <c r="K12577">
        <v>2020</v>
      </c>
      <c r="L12577" t="s">
        <v>18</v>
      </c>
      <c r="M12577" s="144" t="s">
        <v>59</v>
      </c>
    </row>
    <row r="12578" spans="1:15" x14ac:dyDescent="0.2">
      <c r="A12578" t="s">
        <v>77</v>
      </c>
      <c r="B12578" s="144" t="s">
        <v>77</v>
      </c>
      <c r="C12578">
        <v>240</v>
      </c>
      <c r="D12578" t="str">
        <f>VLOOKUP(Oliusala[[#This Row],[postnumer]],Sveitarfelog[#All],4,FALSE)</f>
        <v>Grindavíkurbær</v>
      </c>
      <c r="E12578" t="str">
        <f>VLOOKUP(Oliusala[[#This Row],[postnumer]],Sveitarfelog[#All],5,FALSE)</f>
        <v>Suðurnes</v>
      </c>
      <c r="F12578" t="s">
        <v>27</v>
      </c>
      <c r="G12578" t="s">
        <v>24</v>
      </c>
      <c r="H12578" s="1" t="s">
        <v>58</v>
      </c>
      <c r="I12578" s="1">
        <v>859099</v>
      </c>
      <c r="J12578" s="2">
        <f>VLOOKUP(Oliusala[[#This Row],[tegund]],Tegundir!$B$2:$D$19,3,FALSE)*Oliusala[[#This Row],[magn]]/1000</f>
        <v>743.12063499999999</v>
      </c>
      <c r="K12578">
        <v>2020</v>
      </c>
      <c r="L12578" t="s">
        <v>19</v>
      </c>
      <c r="M12578" s="144" t="s">
        <v>59</v>
      </c>
      <c r="O12578" s="144" t="s">
        <v>1998</v>
      </c>
    </row>
    <row r="12579" spans="1:15" x14ac:dyDescent="0.2">
      <c r="A12579" t="s">
        <v>77</v>
      </c>
      <c r="B12579" s="144" t="s">
        <v>77</v>
      </c>
      <c r="C12579">
        <v>240</v>
      </c>
      <c r="D12579" t="str">
        <f>VLOOKUP(Oliusala[[#This Row],[postnumer]],Sveitarfelog[#All],4,FALSE)</f>
        <v>Grindavíkurbær</v>
      </c>
      <c r="E12579" t="str">
        <f>VLOOKUP(Oliusala[[#This Row],[postnumer]],Sveitarfelog[#All],5,FALSE)</f>
        <v>Suðurnes</v>
      </c>
      <c r="F12579" t="s">
        <v>29</v>
      </c>
      <c r="G12579" t="s">
        <v>24</v>
      </c>
      <c r="H12579" s="1" t="s">
        <v>58</v>
      </c>
      <c r="I12579" s="1">
        <v>359121</v>
      </c>
      <c r="J12579" s="2">
        <f>VLOOKUP(Oliusala[[#This Row],[tegund]],Tegundir!$B$2:$D$19,3,FALSE)*Oliusala[[#This Row],[magn]]/1000</f>
        <v>310.63966499999998</v>
      </c>
      <c r="K12579">
        <v>2020</v>
      </c>
      <c r="L12579" t="s">
        <v>19</v>
      </c>
      <c r="M12579" s="144" t="s">
        <v>59</v>
      </c>
      <c r="O12579" s="144" t="s">
        <v>1998</v>
      </c>
    </row>
    <row r="12580" spans="1:15" x14ac:dyDescent="0.2">
      <c r="A12580" t="s">
        <v>57</v>
      </c>
      <c r="B12580" s="144" t="s">
        <v>77</v>
      </c>
      <c r="C12580">
        <v>240</v>
      </c>
      <c r="D12580" t="str">
        <f>VLOOKUP(Oliusala[[#This Row],[postnumer]],Sveitarfelog[#All],4,FALSE)</f>
        <v>Grindavíkurbær</v>
      </c>
      <c r="E12580" t="str">
        <f>VLOOKUP(Oliusala[[#This Row],[postnumer]],Sveitarfelog[#All],5,FALSE)</f>
        <v>Suðurnes</v>
      </c>
      <c r="F12580" t="s">
        <v>24</v>
      </c>
      <c r="G12580" t="s">
        <v>24</v>
      </c>
      <c r="H12580" s="1" t="s">
        <v>60</v>
      </c>
      <c r="I12580" s="1">
        <v>32798</v>
      </c>
      <c r="J12580" s="2">
        <f>VLOOKUP(Oliusala[[#This Row],[tegund]],Tegundir!$B$2:$D$19,3,FALSE)*Oliusala[[#This Row],[magn]]/1000</f>
        <v>28.370270000000001</v>
      </c>
      <c r="K12580">
        <v>2020</v>
      </c>
      <c r="L12580" t="s">
        <v>18</v>
      </c>
      <c r="M12580" s="144" t="s">
        <v>59</v>
      </c>
    </row>
    <row r="12581" spans="1:15" x14ac:dyDescent="0.2">
      <c r="A12581" t="s">
        <v>57</v>
      </c>
      <c r="B12581" s="144" t="s">
        <v>77</v>
      </c>
      <c r="C12581">
        <v>240</v>
      </c>
      <c r="D12581" t="str">
        <f>VLOOKUP(Oliusala[[#This Row],[postnumer]],Sveitarfelog[#All],4,FALSE)</f>
        <v>Grindavíkurbær</v>
      </c>
      <c r="E12581" t="str">
        <f>VLOOKUP(Oliusala[[#This Row],[postnumer]],Sveitarfelog[#All],5,FALSE)</f>
        <v>Suðurnes</v>
      </c>
      <c r="F12581" t="s">
        <v>29</v>
      </c>
      <c r="G12581" t="s">
        <v>24</v>
      </c>
      <c r="H12581" s="1" t="s">
        <v>60</v>
      </c>
      <c r="I12581" s="1">
        <v>7834180</v>
      </c>
      <c r="J12581" s="2">
        <f>VLOOKUP(Oliusala[[#This Row],[tegund]],Tegundir!$B$2:$D$19,3,FALSE)*Oliusala[[#This Row],[magn]]/1000</f>
        <v>6776.5657000000001</v>
      </c>
      <c r="K12581">
        <v>2020</v>
      </c>
      <c r="L12581" t="s">
        <v>19</v>
      </c>
      <c r="M12581" s="144" t="s">
        <v>59</v>
      </c>
      <c r="O12581" s="144" t="s">
        <v>1998</v>
      </c>
    </row>
    <row r="12582" spans="1:15" x14ac:dyDescent="0.2">
      <c r="A12582" t="s">
        <v>63</v>
      </c>
      <c r="B12582" s="144" t="s">
        <v>77</v>
      </c>
      <c r="C12582">
        <v>240</v>
      </c>
      <c r="D12582" t="str">
        <f>VLOOKUP(Oliusala[[#This Row],[postnumer]],Sveitarfelog[#All],4,FALSE)</f>
        <v>Grindavíkurbær</v>
      </c>
      <c r="E12582" t="str">
        <f>VLOOKUP(Oliusala[[#This Row],[postnumer]],Sveitarfelog[#All],5,FALSE)</f>
        <v>Suðurnes</v>
      </c>
      <c r="F12582" t="s">
        <v>24</v>
      </c>
      <c r="G12582" t="s">
        <v>24</v>
      </c>
      <c r="H12582" s="1" t="s">
        <v>58</v>
      </c>
      <c r="I12582" s="1">
        <v>1337706</v>
      </c>
      <c r="J12582" s="2">
        <f>VLOOKUP(Oliusala[[#This Row],[tegund]],Tegundir!$B$2:$D$19,3,FALSE)*Oliusala[[#This Row],[magn]]/1000</f>
        <v>1157.1156899999999</v>
      </c>
      <c r="K12582">
        <v>2020</v>
      </c>
      <c r="L12582" t="s">
        <v>18</v>
      </c>
      <c r="M12582" s="144" t="s">
        <v>59</v>
      </c>
    </row>
    <row r="12583" spans="1:15" x14ac:dyDescent="0.2">
      <c r="A12583" t="s">
        <v>68</v>
      </c>
      <c r="B12583" s="144" t="s">
        <v>77</v>
      </c>
      <c r="C12583">
        <v>240</v>
      </c>
      <c r="D12583" t="str">
        <f>VLOOKUP(Oliusala[[#This Row],[postnumer]],Sveitarfelog[#All],4,FALSE)</f>
        <v>Grindavíkurbær</v>
      </c>
      <c r="E12583" t="str">
        <f>VLOOKUP(Oliusala[[#This Row],[postnumer]],Sveitarfelog[#All],5,FALSE)</f>
        <v>Suðurnes</v>
      </c>
      <c r="F12583" t="s">
        <v>25</v>
      </c>
      <c r="G12583" t="s">
        <v>24</v>
      </c>
      <c r="H12583" s="1" t="s">
        <v>60</v>
      </c>
      <c r="I12583" s="1">
        <v>4712</v>
      </c>
      <c r="J12583" s="2">
        <f>VLOOKUP(Oliusala[[#This Row],[tegund]],Tegundir!$B$2:$D$19,3,FALSE)*Oliusala[[#This Row],[magn]]/1000</f>
        <v>4.0758799999999997</v>
      </c>
      <c r="K12583">
        <v>2020</v>
      </c>
      <c r="L12583" t="s">
        <v>19</v>
      </c>
      <c r="M12583" s="144" t="s">
        <v>59</v>
      </c>
      <c r="O12583" s="144" t="s">
        <v>1997</v>
      </c>
    </row>
    <row r="12584" spans="1:15" x14ac:dyDescent="0.2">
      <c r="A12584" t="s">
        <v>77</v>
      </c>
      <c r="B12584" s="144" t="s">
        <v>77</v>
      </c>
      <c r="C12584">
        <v>240</v>
      </c>
      <c r="D12584" t="str">
        <f>VLOOKUP(Oliusala[[#This Row],[postnumer]],Sveitarfelog[#All],4,FALSE)</f>
        <v>Grindavíkurbær</v>
      </c>
      <c r="E12584" t="str">
        <f>VLOOKUP(Oliusala[[#This Row],[postnumer]],Sveitarfelog[#All],5,FALSE)</f>
        <v>Suðurnes</v>
      </c>
      <c r="F12584" t="s">
        <v>25</v>
      </c>
      <c r="G12584" t="s">
        <v>24</v>
      </c>
      <c r="H12584" s="1" t="s">
        <v>58</v>
      </c>
      <c r="I12584" s="1">
        <v>256635</v>
      </c>
      <c r="J12584" s="2">
        <f>VLOOKUP(Oliusala[[#This Row],[tegund]],Tegundir!$B$2:$D$19,3,FALSE)*Oliusala[[#This Row],[magn]]/1000</f>
        <v>221.98927499999999</v>
      </c>
      <c r="K12584">
        <v>2020</v>
      </c>
      <c r="L12584" t="s">
        <v>19</v>
      </c>
      <c r="M12584" s="144" t="s">
        <v>59</v>
      </c>
      <c r="O12584" s="144" t="s">
        <v>1997</v>
      </c>
    </row>
    <row r="12585" spans="1:15" x14ac:dyDescent="0.2">
      <c r="A12585" t="s">
        <v>57</v>
      </c>
      <c r="B12585" s="144" t="s">
        <v>77</v>
      </c>
      <c r="C12585">
        <v>240</v>
      </c>
      <c r="D12585" t="str">
        <f>VLOOKUP(Oliusala[[#This Row],[postnumer]],Sveitarfelog[#All],4,FALSE)</f>
        <v>Grindavíkurbær</v>
      </c>
      <c r="E12585" t="str">
        <f>VLOOKUP(Oliusala[[#This Row],[postnumer]],Sveitarfelog[#All],5,FALSE)</f>
        <v>Suðurnes</v>
      </c>
      <c r="F12585" t="s">
        <v>25</v>
      </c>
      <c r="G12585" t="s">
        <v>24</v>
      </c>
      <c r="H12585" s="1" t="s">
        <v>60</v>
      </c>
      <c r="I12585" s="1">
        <v>327419</v>
      </c>
      <c r="J12585" s="2">
        <f>VLOOKUP(Oliusala[[#This Row],[tegund]],Tegundir!$B$2:$D$19,3,FALSE)*Oliusala[[#This Row],[magn]]/1000</f>
        <v>283.21743500000002</v>
      </c>
      <c r="K12585">
        <v>2020</v>
      </c>
      <c r="L12585" t="s">
        <v>19</v>
      </c>
      <c r="M12585" s="144" t="s">
        <v>59</v>
      </c>
      <c r="O12585" s="144" t="s">
        <v>1997</v>
      </c>
    </row>
    <row r="12586" spans="1:15" x14ac:dyDescent="0.2">
      <c r="A12586" t="s">
        <v>77</v>
      </c>
      <c r="B12586" s="144" t="s">
        <v>77</v>
      </c>
      <c r="C12586">
        <v>240</v>
      </c>
      <c r="D12586" t="str">
        <f>VLOOKUP(Oliusala[[#This Row],[postnumer]],Sveitarfelog[#All],4,FALSE)</f>
        <v>Grindavíkurbær</v>
      </c>
      <c r="E12586" t="str">
        <f>VLOOKUP(Oliusala[[#This Row],[postnumer]],Sveitarfelog[#All],5,FALSE)</f>
        <v>Suðurnes</v>
      </c>
      <c r="F12586" t="s">
        <v>27</v>
      </c>
      <c r="G12586" t="s">
        <v>24</v>
      </c>
      <c r="H12586" s="1" t="s">
        <v>61</v>
      </c>
      <c r="I12586" s="1">
        <v>46784</v>
      </c>
      <c r="J12586" s="2">
        <f>VLOOKUP(Oliusala[[#This Row],[tegund]],Tegundir!$B$2:$D$19,3,FALSE)*Oliusala[[#This Row],[magn]]/1000</f>
        <v>40.468159999999997</v>
      </c>
      <c r="K12586">
        <v>2020</v>
      </c>
      <c r="L12586" t="s">
        <v>19</v>
      </c>
      <c r="M12586" s="144" t="s">
        <v>62</v>
      </c>
      <c r="O12586" s="144" t="s">
        <v>1998</v>
      </c>
    </row>
    <row r="12587" spans="1:15" x14ac:dyDescent="0.2">
      <c r="A12587" t="s">
        <v>57</v>
      </c>
      <c r="B12587" s="144" t="s">
        <v>78</v>
      </c>
      <c r="C12587">
        <v>245</v>
      </c>
      <c r="D12587" t="str">
        <f>VLOOKUP(Oliusala[[#This Row],[postnumer]],Sveitarfelog[#All],4,FALSE)</f>
        <v>Suðurnesjabær</v>
      </c>
      <c r="E12587" t="str">
        <f>VLOOKUP(Oliusala[[#This Row],[postnumer]],Sveitarfelog[#All],5,FALSE)</f>
        <v>Suðurnes</v>
      </c>
      <c r="F12587" t="s">
        <v>24</v>
      </c>
      <c r="G12587" t="s">
        <v>24</v>
      </c>
      <c r="H12587" s="1" t="s">
        <v>60</v>
      </c>
      <c r="I12587" s="1">
        <v>32669</v>
      </c>
      <c r="J12587" s="2">
        <f>VLOOKUP(Oliusala[[#This Row],[tegund]],Tegundir!$B$2:$D$19,3,FALSE)*Oliusala[[#This Row],[magn]]/1000</f>
        <v>28.258685</v>
      </c>
      <c r="K12587">
        <v>2020</v>
      </c>
      <c r="L12587" t="s">
        <v>18</v>
      </c>
      <c r="M12587" s="144" t="s">
        <v>59</v>
      </c>
    </row>
    <row r="12588" spans="1:15" x14ac:dyDescent="0.2">
      <c r="A12588" t="s">
        <v>57</v>
      </c>
      <c r="B12588" s="144" t="s">
        <v>78</v>
      </c>
      <c r="C12588">
        <v>245</v>
      </c>
      <c r="D12588" t="str">
        <f>VLOOKUP(Oliusala[[#This Row],[postnumer]],Sveitarfelog[#All],4,FALSE)</f>
        <v>Suðurnesjabær</v>
      </c>
      <c r="E12588" t="str">
        <f>VLOOKUP(Oliusala[[#This Row],[postnumer]],Sveitarfelog[#All],5,FALSE)</f>
        <v>Suðurnes</v>
      </c>
      <c r="F12588" t="s">
        <v>29</v>
      </c>
      <c r="G12588" t="s">
        <v>24</v>
      </c>
      <c r="H12588" s="1" t="s">
        <v>60</v>
      </c>
      <c r="I12588" s="1">
        <v>824634</v>
      </c>
      <c r="J12588" s="2">
        <f>VLOOKUP(Oliusala[[#This Row],[tegund]],Tegundir!$B$2:$D$19,3,FALSE)*Oliusala[[#This Row],[magn]]/1000</f>
        <v>713.30840999999998</v>
      </c>
      <c r="K12588">
        <v>2020</v>
      </c>
      <c r="L12588" t="s">
        <v>19</v>
      </c>
      <c r="M12588" s="144" t="s">
        <v>59</v>
      </c>
      <c r="O12588" s="144" t="s">
        <v>1998</v>
      </c>
    </row>
    <row r="12589" spans="1:15" x14ac:dyDescent="0.2">
      <c r="A12589" t="s">
        <v>63</v>
      </c>
      <c r="B12589" s="144" t="s">
        <v>78</v>
      </c>
      <c r="C12589">
        <v>245</v>
      </c>
      <c r="D12589" t="str">
        <f>VLOOKUP(Oliusala[[#This Row],[postnumer]],Sveitarfelog[#All],4,FALSE)</f>
        <v>Suðurnesjabær</v>
      </c>
      <c r="E12589" t="str">
        <f>VLOOKUP(Oliusala[[#This Row],[postnumer]],Sveitarfelog[#All],5,FALSE)</f>
        <v>Suðurnes</v>
      </c>
      <c r="F12589" t="s">
        <v>24</v>
      </c>
      <c r="G12589" t="s">
        <v>24</v>
      </c>
      <c r="H12589" s="1" t="s">
        <v>58</v>
      </c>
      <c r="I12589" s="1">
        <v>386741</v>
      </c>
      <c r="J12589" s="2">
        <f>VLOOKUP(Oliusala[[#This Row],[tegund]],Tegundir!$B$2:$D$19,3,FALSE)*Oliusala[[#This Row],[magn]]/1000</f>
        <v>334.53096500000004</v>
      </c>
      <c r="K12589">
        <v>2020</v>
      </c>
      <c r="L12589" t="s">
        <v>18</v>
      </c>
      <c r="M12589" s="144" t="s">
        <v>59</v>
      </c>
    </row>
    <row r="12590" spans="1:15" x14ac:dyDescent="0.2">
      <c r="A12590" t="s">
        <v>57</v>
      </c>
      <c r="B12590" s="144" t="s">
        <v>78</v>
      </c>
      <c r="C12590">
        <v>245</v>
      </c>
      <c r="D12590" t="str">
        <f>VLOOKUP(Oliusala[[#This Row],[postnumer]],Sveitarfelog[#All],4,FALSE)</f>
        <v>Suðurnesjabær</v>
      </c>
      <c r="E12590" t="str">
        <f>VLOOKUP(Oliusala[[#This Row],[postnumer]],Sveitarfelog[#All],5,FALSE)</f>
        <v>Suðurnes</v>
      </c>
      <c r="F12590" t="s">
        <v>25</v>
      </c>
      <c r="G12590" t="s">
        <v>24</v>
      </c>
      <c r="H12590" s="1" t="s">
        <v>60</v>
      </c>
      <c r="I12590" s="1">
        <v>463276</v>
      </c>
      <c r="J12590" s="2">
        <f>VLOOKUP(Oliusala[[#This Row],[tegund]],Tegundir!$B$2:$D$19,3,FALSE)*Oliusala[[#This Row],[magn]]/1000</f>
        <v>400.73374000000001</v>
      </c>
      <c r="K12590">
        <v>2020</v>
      </c>
      <c r="L12590" t="s">
        <v>19</v>
      </c>
      <c r="M12590" s="144" t="s">
        <v>59</v>
      </c>
      <c r="O12590" s="144" t="s">
        <v>1997</v>
      </c>
    </row>
    <row r="12591" spans="1:15" x14ac:dyDescent="0.2">
      <c r="A12591" t="s">
        <v>57</v>
      </c>
      <c r="B12591" s="144" t="s">
        <v>79</v>
      </c>
      <c r="C12591">
        <v>250</v>
      </c>
      <c r="D12591" t="str">
        <f>VLOOKUP(Oliusala[[#This Row],[postnumer]],Sveitarfelog[#All],4,FALSE)</f>
        <v>Suðurnesjabær</v>
      </c>
      <c r="E12591" t="str">
        <f>VLOOKUP(Oliusala[[#This Row],[postnumer]],Sveitarfelog[#All],5,FALSE)</f>
        <v>Suðurnes</v>
      </c>
      <c r="F12591" t="s">
        <v>24</v>
      </c>
      <c r="G12591" t="s">
        <v>24</v>
      </c>
      <c r="H12591" s="1" t="s">
        <v>60</v>
      </c>
      <c r="I12591" s="1">
        <v>250369</v>
      </c>
      <c r="J12591" s="2">
        <f>VLOOKUP(Oliusala[[#This Row],[tegund]],Tegundir!$B$2:$D$19,3,FALSE)*Oliusala[[#This Row],[magn]]/1000</f>
        <v>216.569185</v>
      </c>
      <c r="K12591">
        <v>2020</v>
      </c>
      <c r="L12591" t="s">
        <v>18</v>
      </c>
      <c r="M12591" s="144" t="s">
        <v>59</v>
      </c>
    </row>
    <row r="12592" spans="1:15" x14ac:dyDescent="0.2">
      <c r="A12592" t="s">
        <v>63</v>
      </c>
      <c r="B12592" s="144" t="s">
        <v>79</v>
      </c>
      <c r="C12592">
        <v>250</v>
      </c>
      <c r="D12592" t="str">
        <f>VLOOKUP(Oliusala[[#This Row],[postnumer]],Sveitarfelog[#All],4,FALSE)</f>
        <v>Suðurnesjabær</v>
      </c>
      <c r="E12592" t="str">
        <f>VLOOKUP(Oliusala[[#This Row],[postnumer]],Sveitarfelog[#All],5,FALSE)</f>
        <v>Suðurnes</v>
      </c>
      <c r="F12592" t="s">
        <v>24</v>
      </c>
      <c r="G12592" t="s">
        <v>24</v>
      </c>
      <c r="H12592" s="1" t="s">
        <v>58</v>
      </c>
      <c r="I12592" s="1">
        <v>112032</v>
      </c>
      <c r="J12592" s="2">
        <f>VLOOKUP(Oliusala[[#This Row],[tegund]],Tegundir!$B$2:$D$19,3,FALSE)*Oliusala[[#This Row],[magn]]/1000</f>
        <v>96.907679999999999</v>
      </c>
      <c r="K12592">
        <v>2020</v>
      </c>
      <c r="L12592" t="s">
        <v>18</v>
      </c>
      <c r="M12592" s="144" t="s">
        <v>59</v>
      </c>
    </row>
    <row r="12593" spans="1:15" x14ac:dyDescent="0.2">
      <c r="A12593" t="s">
        <v>63</v>
      </c>
      <c r="B12593" s="144" t="s">
        <v>78</v>
      </c>
      <c r="C12593">
        <v>245</v>
      </c>
      <c r="D12593" t="str">
        <f>VLOOKUP(Oliusala[[#This Row],[postnumer]],Sveitarfelog[#All],4,FALSE)</f>
        <v>Suðurnesjabær</v>
      </c>
      <c r="E12593" t="str">
        <f>VLOOKUP(Oliusala[[#This Row],[postnumer]],Sveitarfelog[#All],5,FALSE)</f>
        <v>Suðurnes</v>
      </c>
      <c r="F12593" t="s">
        <v>25</v>
      </c>
      <c r="G12593" t="s">
        <v>24</v>
      </c>
      <c r="H12593" s="1" t="s">
        <v>58</v>
      </c>
      <c r="I12593" s="1">
        <v>36302</v>
      </c>
      <c r="J12593" s="2">
        <f>VLOOKUP(Oliusala[[#This Row],[tegund]],Tegundir!$B$2:$D$19,3,FALSE)*Oliusala[[#This Row],[magn]]/1000</f>
        <v>31.401229999999998</v>
      </c>
      <c r="K12593">
        <v>2020</v>
      </c>
      <c r="L12593" t="s">
        <v>1955</v>
      </c>
      <c r="M12593" s="144" t="s">
        <v>59</v>
      </c>
    </row>
    <row r="12594" spans="1:15" x14ac:dyDescent="0.2">
      <c r="A12594" t="s">
        <v>57</v>
      </c>
      <c r="B12594" s="144" t="s">
        <v>79</v>
      </c>
      <c r="C12594">
        <v>250</v>
      </c>
      <c r="D12594" t="str">
        <f>VLOOKUP(Oliusala[[#This Row],[postnumer]],Sveitarfelog[#All],4,FALSE)</f>
        <v>Suðurnesjabær</v>
      </c>
      <c r="E12594" t="str">
        <f>VLOOKUP(Oliusala[[#This Row],[postnumer]],Sveitarfelog[#All],5,FALSE)</f>
        <v>Suðurnes</v>
      </c>
      <c r="F12594" t="s">
        <v>25</v>
      </c>
      <c r="G12594" t="s">
        <v>24</v>
      </c>
      <c r="H12594" s="1" t="s">
        <v>60</v>
      </c>
      <c r="I12594" s="1">
        <v>45440</v>
      </c>
      <c r="J12594" s="2">
        <f>VLOOKUP(Oliusala[[#This Row],[tegund]],Tegundir!$B$2:$D$19,3,FALSE)*Oliusala[[#This Row],[magn]]/1000</f>
        <v>39.305599999999998</v>
      </c>
      <c r="K12594">
        <v>2020</v>
      </c>
      <c r="L12594" t="s">
        <v>19</v>
      </c>
      <c r="M12594" s="144" t="s">
        <v>59</v>
      </c>
      <c r="O12594" s="144" t="s">
        <v>1997</v>
      </c>
    </row>
    <row r="12595" spans="1:15" x14ac:dyDescent="0.2">
      <c r="A12595" t="s">
        <v>63</v>
      </c>
      <c r="B12595" s="144" t="s">
        <v>79</v>
      </c>
      <c r="C12595">
        <v>250</v>
      </c>
      <c r="D12595" t="str">
        <f>VLOOKUP(Oliusala[[#This Row],[postnumer]],Sveitarfelog[#All],4,FALSE)</f>
        <v>Suðurnesjabær</v>
      </c>
      <c r="E12595" t="str">
        <f>VLOOKUP(Oliusala[[#This Row],[postnumer]],Sveitarfelog[#All],5,FALSE)</f>
        <v>Suðurnes</v>
      </c>
      <c r="F12595" t="s">
        <v>25</v>
      </c>
      <c r="G12595" t="s">
        <v>24</v>
      </c>
      <c r="H12595" s="1" t="s">
        <v>58</v>
      </c>
      <c r="I12595" s="1">
        <v>47831</v>
      </c>
      <c r="J12595" s="2">
        <f>VLOOKUP(Oliusala[[#This Row],[tegund]],Tegundir!$B$2:$D$19,3,FALSE)*Oliusala[[#This Row],[magn]]/1000</f>
        <v>41.373815</v>
      </c>
      <c r="K12595">
        <v>2020</v>
      </c>
      <c r="L12595" t="s">
        <v>19</v>
      </c>
      <c r="M12595" s="144" t="s">
        <v>59</v>
      </c>
      <c r="O12595" s="144" t="s">
        <v>1997</v>
      </c>
    </row>
    <row r="12596" spans="1:15" x14ac:dyDescent="0.2">
      <c r="A12596" t="s">
        <v>63</v>
      </c>
      <c r="B12596" s="144" t="s">
        <v>74</v>
      </c>
      <c r="C12596">
        <v>230</v>
      </c>
      <c r="D12596" t="str">
        <f>VLOOKUP(Oliusala[[#This Row],[postnumer]],Sveitarfelog[#All],4,FALSE)</f>
        <v>Reykjanesbær</v>
      </c>
      <c r="E12596" t="str">
        <f>VLOOKUP(Oliusala[[#This Row],[postnumer]],Sveitarfelog[#All],5,FALSE)</f>
        <v>Suðurnes</v>
      </c>
      <c r="F12596" t="s">
        <v>24</v>
      </c>
      <c r="G12596" t="s">
        <v>24</v>
      </c>
      <c r="H12596" t="s">
        <v>58</v>
      </c>
      <c r="I12596" s="1">
        <v>39702</v>
      </c>
      <c r="J12596" s="2">
        <f>VLOOKUP(Oliusala[[#This Row],[tegund]],Tegundir!$B$2:$D$19,3,FALSE)*Oliusala[[#This Row],[magn]]/1000</f>
        <v>34.342230000000001</v>
      </c>
      <c r="K12596">
        <v>2020</v>
      </c>
      <c r="L12596" t="s">
        <v>18</v>
      </c>
      <c r="M12596" s="144" t="s">
        <v>59</v>
      </c>
    </row>
    <row r="12597" spans="1:15" x14ac:dyDescent="0.2">
      <c r="A12597" t="s">
        <v>57</v>
      </c>
      <c r="B12597" s="144" t="s">
        <v>80</v>
      </c>
      <c r="C12597">
        <v>260</v>
      </c>
      <c r="D12597" t="str">
        <f>VLOOKUP(Oliusala[[#This Row],[postnumer]],Sveitarfelog[#All],4,FALSE)</f>
        <v>Reykjanesbær</v>
      </c>
      <c r="E12597" t="str">
        <f>VLOOKUP(Oliusala[[#This Row],[postnumer]],Sveitarfelog[#All],5,FALSE)</f>
        <v>Suðurnes</v>
      </c>
      <c r="F12597" t="s">
        <v>24</v>
      </c>
      <c r="G12597" t="s">
        <v>24</v>
      </c>
      <c r="H12597" t="s">
        <v>60</v>
      </c>
      <c r="I12597" s="1">
        <v>8352</v>
      </c>
      <c r="J12597" s="2">
        <f>VLOOKUP(Oliusala[[#This Row],[tegund]],Tegundir!$B$2:$D$19,3,FALSE)*Oliusala[[#This Row],[magn]]/1000</f>
        <v>7.2244799999999998</v>
      </c>
      <c r="K12597">
        <v>2020</v>
      </c>
      <c r="L12597" t="s">
        <v>18</v>
      </c>
      <c r="M12597" s="144" t="s">
        <v>59</v>
      </c>
    </row>
    <row r="12598" spans="1:15" x14ac:dyDescent="0.2">
      <c r="A12598" t="s">
        <v>57</v>
      </c>
      <c r="B12598" s="144" t="s">
        <v>80</v>
      </c>
      <c r="C12598">
        <v>260</v>
      </c>
      <c r="D12598" t="str">
        <f>VLOOKUP(Oliusala[[#This Row],[postnumer]],Sveitarfelog[#All],4,FALSE)</f>
        <v>Reykjanesbær</v>
      </c>
      <c r="E12598" t="str">
        <f>VLOOKUP(Oliusala[[#This Row],[postnumer]],Sveitarfelog[#All],5,FALSE)</f>
        <v>Suðurnes</v>
      </c>
      <c r="F12598" t="s">
        <v>27</v>
      </c>
      <c r="G12598" t="s">
        <v>24</v>
      </c>
      <c r="H12598" t="s">
        <v>60</v>
      </c>
      <c r="I12598" s="1">
        <v>8063</v>
      </c>
      <c r="J12598" s="2">
        <f>VLOOKUP(Oliusala[[#This Row],[tegund]],Tegundir!$B$2:$D$19,3,FALSE)*Oliusala[[#This Row],[magn]]/1000</f>
        <v>6.9744950000000001</v>
      </c>
      <c r="K12598">
        <v>2020</v>
      </c>
      <c r="L12598" t="s">
        <v>19</v>
      </c>
      <c r="M12598" s="144" t="s">
        <v>59</v>
      </c>
      <c r="O12598" s="144" t="s">
        <v>1998</v>
      </c>
    </row>
    <row r="12599" spans="1:15" x14ac:dyDescent="0.2">
      <c r="A12599" t="s">
        <v>57</v>
      </c>
      <c r="B12599" s="144" t="s">
        <v>80</v>
      </c>
      <c r="C12599">
        <v>260</v>
      </c>
      <c r="D12599" t="str">
        <f>VLOOKUP(Oliusala[[#This Row],[postnumer]],Sveitarfelog[#All],4,FALSE)</f>
        <v>Reykjanesbær</v>
      </c>
      <c r="E12599" t="str">
        <f>VLOOKUP(Oliusala[[#This Row],[postnumer]],Sveitarfelog[#All],5,FALSE)</f>
        <v>Suðurnes</v>
      </c>
      <c r="F12599" t="s">
        <v>29</v>
      </c>
      <c r="G12599" t="s">
        <v>24</v>
      </c>
      <c r="H12599" t="s">
        <v>60</v>
      </c>
      <c r="I12599" s="1">
        <v>516045</v>
      </c>
      <c r="J12599" s="2">
        <f>VLOOKUP(Oliusala[[#This Row],[tegund]],Tegundir!$B$2:$D$19,3,FALSE)*Oliusala[[#This Row],[magn]]/1000</f>
        <v>446.37892499999998</v>
      </c>
      <c r="K12599">
        <v>2020</v>
      </c>
      <c r="L12599" t="s">
        <v>19</v>
      </c>
      <c r="M12599" s="144" t="s">
        <v>59</v>
      </c>
      <c r="O12599" s="144" t="s">
        <v>1998</v>
      </c>
    </row>
    <row r="12600" spans="1:15" x14ac:dyDescent="0.2">
      <c r="A12600" t="s">
        <v>63</v>
      </c>
      <c r="B12600" s="144" t="s">
        <v>80</v>
      </c>
      <c r="C12600">
        <v>260</v>
      </c>
      <c r="D12600" t="str">
        <f>VLOOKUP(Oliusala[[#This Row],[postnumer]],Sveitarfelog[#All],4,FALSE)</f>
        <v>Reykjanesbær</v>
      </c>
      <c r="E12600" t="str">
        <f>VLOOKUP(Oliusala[[#This Row],[postnumer]],Sveitarfelog[#All],5,FALSE)</f>
        <v>Suðurnes</v>
      </c>
      <c r="F12600" t="s">
        <v>24</v>
      </c>
      <c r="G12600" t="s">
        <v>24</v>
      </c>
      <c r="H12600" t="s">
        <v>58</v>
      </c>
      <c r="I12600" s="1">
        <v>511178</v>
      </c>
      <c r="J12600" s="2">
        <f>VLOOKUP(Oliusala[[#This Row],[tegund]],Tegundir!$B$2:$D$19,3,FALSE)*Oliusala[[#This Row],[magn]]/1000</f>
        <v>442.16896999999994</v>
      </c>
      <c r="K12600">
        <v>2020</v>
      </c>
      <c r="L12600" t="s">
        <v>18</v>
      </c>
      <c r="M12600" s="144" t="s">
        <v>59</v>
      </c>
    </row>
    <row r="12601" spans="1:15" x14ac:dyDescent="0.2">
      <c r="A12601" t="s">
        <v>63</v>
      </c>
      <c r="B12601" s="144" t="s">
        <v>80</v>
      </c>
      <c r="C12601">
        <v>260</v>
      </c>
      <c r="D12601" t="str">
        <f>VLOOKUP(Oliusala[[#This Row],[postnumer]],Sveitarfelog[#All],4,FALSE)</f>
        <v>Reykjanesbær</v>
      </c>
      <c r="E12601" t="str">
        <f>VLOOKUP(Oliusala[[#This Row],[postnumer]],Sveitarfelog[#All],5,FALSE)</f>
        <v>Suðurnes</v>
      </c>
      <c r="F12601" t="s">
        <v>24</v>
      </c>
      <c r="G12601" t="s">
        <v>24</v>
      </c>
      <c r="H12601" t="s">
        <v>58</v>
      </c>
      <c r="I12601" s="1">
        <v>1415877</v>
      </c>
      <c r="J12601" s="2">
        <f>VLOOKUP(Oliusala[[#This Row],[tegund]],Tegundir!$B$2:$D$19,3,FALSE)*Oliusala[[#This Row],[magn]]/1000</f>
        <v>1224.7336049999999</v>
      </c>
      <c r="K12601">
        <v>2020</v>
      </c>
      <c r="L12601" t="s">
        <v>18</v>
      </c>
      <c r="M12601" s="144" t="s">
        <v>59</v>
      </c>
    </row>
    <row r="12602" spans="1:15" x14ac:dyDescent="0.2">
      <c r="A12602" t="s">
        <v>63</v>
      </c>
      <c r="B12602" s="144" t="s">
        <v>80</v>
      </c>
      <c r="C12602">
        <v>260</v>
      </c>
      <c r="D12602" t="str">
        <f>VLOOKUP(Oliusala[[#This Row],[postnumer]],Sveitarfelog[#All],4,FALSE)</f>
        <v>Reykjanesbær</v>
      </c>
      <c r="E12602" t="str">
        <f>VLOOKUP(Oliusala[[#This Row],[postnumer]],Sveitarfelog[#All],5,FALSE)</f>
        <v>Suðurnes</v>
      </c>
      <c r="F12602" t="s">
        <v>24</v>
      </c>
      <c r="G12602" t="s">
        <v>24</v>
      </c>
      <c r="H12602" s="1" t="s">
        <v>58</v>
      </c>
      <c r="I12602" s="1">
        <v>1444308</v>
      </c>
      <c r="J12602" s="2">
        <f>VLOOKUP(Oliusala[[#This Row],[tegund]],Tegundir!$B$2:$D$19,3,FALSE)*Oliusala[[#This Row],[magn]]/1000</f>
        <v>1249.3264199999999</v>
      </c>
      <c r="K12602">
        <v>2020</v>
      </c>
      <c r="L12602" t="s">
        <v>18</v>
      </c>
      <c r="M12602" s="144" t="s">
        <v>59</v>
      </c>
    </row>
    <row r="12603" spans="1:15" x14ac:dyDescent="0.2">
      <c r="A12603" t="s">
        <v>63</v>
      </c>
      <c r="B12603" s="144" t="s">
        <v>74</v>
      </c>
      <c r="C12603">
        <v>230</v>
      </c>
      <c r="D12603" t="str">
        <f>VLOOKUP(Oliusala[[#This Row],[postnumer]],Sveitarfelog[#All],4,FALSE)</f>
        <v>Reykjanesbær</v>
      </c>
      <c r="E12603" t="str">
        <f>VLOOKUP(Oliusala[[#This Row],[postnumer]],Sveitarfelog[#All],5,FALSE)</f>
        <v>Suðurnes</v>
      </c>
      <c r="F12603" t="s">
        <v>24</v>
      </c>
      <c r="G12603" t="s">
        <v>24</v>
      </c>
      <c r="H12603" s="1" t="s">
        <v>58</v>
      </c>
      <c r="I12603" s="1">
        <v>1110971</v>
      </c>
      <c r="J12603" s="2">
        <f>VLOOKUP(Oliusala[[#This Row],[tegund]],Tegundir!$B$2:$D$19,3,FALSE)*Oliusala[[#This Row],[magn]]/1000</f>
        <v>960.989915</v>
      </c>
      <c r="K12603">
        <v>2020</v>
      </c>
      <c r="L12603" t="s">
        <v>18</v>
      </c>
      <c r="M12603" s="144" t="s">
        <v>59</v>
      </c>
    </row>
    <row r="12604" spans="1:15" x14ac:dyDescent="0.2">
      <c r="A12604" t="s">
        <v>139</v>
      </c>
      <c r="B12604" s="144" t="s">
        <v>139</v>
      </c>
      <c r="C12604">
        <v>601</v>
      </c>
      <c r="D12604" t="str">
        <f>VLOOKUP(Oliusala[[#This Row],[postnumer]],Sveitarfelog[#All],4,FALSE)</f>
        <v>Akureyrarbær,Eyjafjarðarsveit,Hörgársveit,Svalbarðsstrandarhreppur,Grýtubakkahreppur</v>
      </c>
      <c r="E12604" t="str">
        <f>VLOOKUP(Oliusala[[#This Row],[postnumer]],Sveitarfelog[#All],5,FALSE)</f>
        <v>Norðurland eystra</v>
      </c>
      <c r="F12604" t="s">
        <v>25</v>
      </c>
      <c r="G12604" t="s">
        <v>24</v>
      </c>
      <c r="H12604" s="1" t="s">
        <v>58</v>
      </c>
      <c r="I12604" s="1">
        <v>172380.33333333331</v>
      </c>
      <c r="J12604" s="2">
        <f>VLOOKUP(Oliusala[[#This Row],[tegund]],Tegundir!$B$2:$D$19,3,FALSE)*Oliusala[[#This Row],[magn]]/1000</f>
        <v>149.10898833333331</v>
      </c>
      <c r="K12604">
        <v>2020</v>
      </c>
      <c r="L12604" t="s">
        <v>19</v>
      </c>
      <c r="M12604" s="144" t="s">
        <v>59</v>
      </c>
      <c r="N12604" s="144" t="s">
        <v>1939</v>
      </c>
      <c r="O12604" s="144" t="s">
        <v>1997</v>
      </c>
    </row>
    <row r="12605" spans="1:15" x14ac:dyDescent="0.2">
      <c r="A12605" t="s">
        <v>63</v>
      </c>
      <c r="B12605" s="144" t="s">
        <v>74</v>
      </c>
      <c r="C12605">
        <v>230</v>
      </c>
      <c r="D12605" t="str">
        <f>VLOOKUP(Oliusala[[#This Row],[postnumer]],Sveitarfelog[#All],4,FALSE)</f>
        <v>Reykjanesbær</v>
      </c>
      <c r="E12605" t="str">
        <f>VLOOKUP(Oliusala[[#This Row],[postnumer]],Sveitarfelog[#All],5,FALSE)</f>
        <v>Suðurnes</v>
      </c>
      <c r="F12605" t="s">
        <v>24</v>
      </c>
      <c r="G12605" t="s">
        <v>24</v>
      </c>
      <c r="H12605" s="1" t="s">
        <v>58</v>
      </c>
      <c r="I12605" s="1">
        <v>74700</v>
      </c>
      <c r="J12605" s="2">
        <f>VLOOKUP(Oliusala[[#This Row],[tegund]],Tegundir!$B$2:$D$19,3,FALSE)*Oliusala[[#This Row],[magn]]/1000</f>
        <v>64.615499999999997</v>
      </c>
      <c r="K12605">
        <v>2020</v>
      </c>
      <c r="L12605" t="s">
        <v>18</v>
      </c>
      <c r="M12605" s="144" t="s">
        <v>59</v>
      </c>
    </row>
    <row r="12606" spans="1:15" x14ac:dyDescent="0.2">
      <c r="A12606" t="s">
        <v>63</v>
      </c>
      <c r="B12606" s="144" t="s">
        <v>74</v>
      </c>
      <c r="C12606">
        <v>230</v>
      </c>
      <c r="D12606" t="str">
        <f>VLOOKUP(Oliusala[[#This Row],[postnumer]],Sveitarfelog[#All],4,FALSE)</f>
        <v>Reykjanesbær</v>
      </c>
      <c r="E12606" t="str">
        <f>VLOOKUP(Oliusala[[#This Row],[postnumer]],Sveitarfelog[#All],5,FALSE)</f>
        <v>Suðurnes</v>
      </c>
      <c r="F12606" t="s">
        <v>24</v>
      </c>
      <c r="G12606" t="s">
        <v>24</v>
      </c>
      <c r="H12606" t="s">
        <v>58</v>
      </c>
      <c r="I12606" s="1">
        <v>345034</v>
      </c>
      <c r="J12606" s="2">
        <f>VLOOKUP(Oliusala[[#This Row],[tegund]],Tegundir!$B$2:$D$19,3,FALSE)*Oliusala[[#This Row],[magn]]/1000</f>
        <v>298.45441</v>
      </c>
      <c r="K12606">
        <v>2020</v>
      </c>
      <c r="L12606" t="s">
        <v>18</v>
      </c>
      <c r="M12606" s="144" t="s">
        <v>59</v>
      </c>
    </row>
    <row r="12607" spans="1:15" x14ac:dyDescent="0.2">
      <c r="A12607" t="s">
        <v>139</v>
      </c>
      <c r="B12607" s="144" t="s">
        <v>139</v>
      </c>
      <c r="C12607">
        <v>601</v>
      </c>
      <c r="D12607" t="str">
        <f>VLOOKUP(Oliusala[[#This Row],[postnumer]],Sveitarfelog[#All],4,FALSE)</f>
        <v>Akureyrarbær,Eyjafjarðarsveit,Hörgársveit,Svalbarðsstrandarhreppur,Grýtubakkahreppur</v>
      </c>
      <c r="E12607" t="str">
        <f>VLOOKUP(Oliusala[[#This Row],[postnumer]],Sveitarfelog[#All],5,FALSE)</f>
        <v>Norðurland eystra</v>
      </c>
      <c r="F12607" t="s">
        <v>25</v>
      </c>
      <c r="G12607" t="s">
        <v>24</v>
      </c>
      <c r="H12607" s="1" t="s">
        <v>58</v>
      </c>
      <c r="I12607" s="1">
        <v>344760.66666666669</v>
      </c>
      <c r="J12607" s="2">
        <f>VLOOKUP(Oliusala[[#This Row],[tegund]],Tegundir!$B$2:$D$19,3,FALSE)*Oliusala[[#This Row],[magn]]/1000</f>
        <v>298.21797666666669</v>
      </c>
      <c r="K12607">
        <v>2020</v>
      </c>
      <c r="L12607" t="s">
        <v>19</v>
      </c>
      <c r="M12607" s="144" t="s">
        <v>59</v>
      </c>
      <c r="N12607" s="144" t="s">
        <v>1939</v>
      </c>
      <c r="O12607" s="144" t="s">
        <v>1997</v>
      </c>
    </row>
    <row r="12608" spans="1:15" x14ac:dyDescent="0.2">
      <c r="A12608" t="s">
        <v>63</v>
      </c>
      <c r="B12608" s="144" t="s">
        <v>74</v>
      </c>
      <c r="C12608">
        <v>230</v>
      </c>
      <c r="D12608" t="str">
        <f>VLOOKUP(Oliusala[[#This Row],[postnumer]],Sveitarfelog[#All],4,FALSE)</f>
        <v>Reykjanesbær</v>
      </c>
      <c r="E12608" t="str">
        <f>VLOOKUP(Oliusala[[#This Row],[postnumer]],Sveitarfelog[#All],5,FALSE)</f>
        <v>Suðurnes</v>
      </c>
      <c r="F12608" t="s">
        <v>25</v>
      </c>
      <c r="G12608" t="s">
        <v>24</v>
      </c>
      <c r="H12608" t="s">
        <v>58</v>
      </c>
      <c r="I12608" s="1">
        <v>249986</v>
      </c>
      <c r="J12608" s="2">
        <f>VLOOKUP(Oliusala[[#This Row],[tegund]],Tegundir!$B$2:$D$19,3,FALSE)*Oliusala[[#This Row],[magn]]/1000</f>
        <v>216.23788999999999</v>
      </c>
      <c r="K12608">
        <v>2020</v>
      </c>
      <c r="L12608" t="s">
        <v>1955</v>
      </c>
      <c r="M12608" s="144" t="s">
        <v>59</v>
      </c>
      <c r="N12608" s="144" t="s">
        <v>1958</v>
      </c>
    </row>
    <row r="12609" spans="1:15" x14ac:dyDescent="0.2">
      <c r="A12609" t="s">
        <v>63</v>
      </c>
      <c r="B12609" s="144" t="s">
        <v>74</v>
      </c>
      <c r="C12609">
        <v>230</v>
      </c>
      <c r="D12609" t="str">
        <f>VLOOKUP(Oliusala[[#This Row],[postnumer]],Sveitarfelog[#All],4,FALSE)</f>
        <v>Reykjanesbær</v>
      </c>
      <c r="E12609" t="str">
        <f>VLOOKUP(Oliusala[[#This Row],[postnumer]],Sveitarfelog[#All],5,FALSE)</f>
        <v>Suðurnes</v>
      </c>
      <c r="F12609" t="s">
        <v>25</v>
      </c>
      <c r="G12609" t="s">
        <v>24</v>
      </c>
      <c r="H12609" t="s">
        <v>58</v>
      </c>
      <c r="I12609" s="1">
        <v>78602</v>
      </c>
      <c r="J12609" s="2">
        <f>VLOOKUP(Oliusala[[#This Row],[tegund]],Tegundir!$B$2:$D$19,3,FALSE)*Oliusala[[#This Row],[magn]]/1000</f>
        <v>67.990729999999999</v>
      </c>
      <c r="K12609">
        <v>2020</v>
      </c>
      <c r="L12609" t="s">
        <v>1955</v>
      </c>
      <c r="M12609" s="144" t="s">
        <v>59</v>
      </c>
      <c r="N12609" s="144" t="s">
        <v>1958</v>
      </c>
    </row>
    <row r="12610" spans="1:15" x14ac:dyDescent="0.2">
      <c r="A12610" t="s">
        <v>63</v>
      </c>
      <c r="B12610" s="144" t="s">
        <v>74</v>
      </c>
      <c r="C12610">
        <v>230</v>
      </c>
      <c r="D12610" t="str">
        <f>VLOOKUP(Oliusala[[#This Row],[postnumer]],Sveitarfelog[#All],4,FALSE)</f>
        <v>Reykjanesbær</v>
      </c>
      <c r="E12610" t="str">
        <f>VLOOKUP(Oliusala[[#This Row],[postnumer]],Sveitarfelog[#All],5,FALSE)</f>
        <v>Suðurnes</v>
      </c>
      <c r="F12610" t="s">
        <v>25</v>
      </c>
      <c r="G12610" t="s">
        <v>24</v>
      </c>
      <c r="H12610" t="s">
        <v>58</v>
      </c>
      <c r="I12610" s="1">
        <v>83064</v>
      </c>
      <c r="J12610" s="2">
        <f>VLOOKUP(Oliusala[[#This Row],[tegund]],Tegundir!$B$2:$D$19,3,FALSE)*Oliusala[[#This Row],[magn]]/1000</f>
        <v>71.850359999999995</v>
      </c>
      <c r="K12610">
        <v>2020</v>
      </c>
      <c r="L12610" t="s">
        <v>1955</v>
      </c>
      <c r="M12610" s="144" t="s">
        <v>59</v>
      </c>
      <c r="N12610" s="144" t="s">
        <v>1958</v>
      </c>
    </row>
    <row r="12611" spans="1:15" x14ac:dyDescent="0.2">
      <c r="A12611" t="s">
        <v>63</v>
      </c>
      <c r="B12611" s="144" t="s">
        <v>75</v>
      </c>
      <c r="C12611">
        <v>230</v>
      </c>
      <c r="D12611" t="str">
        <f>VLOOKUP(Oliusala[[#This Row],[postnumer]],Sveitarfelog[#All],4,FALSE)</f>
        <v>Reykjanesbær</v>
      </c>
      <c r="E12611" t="str">
        <f>VLOOKUP(Oliusala[[#This Row],[postnumer]],Sveitarfelog[#All],5,FALSE)</f>
        <v>Suðurnes</v>
      </c>
      <c r="F12611" t="s">
        <v>25</v>
      </c>
      <c r="G12611" t="s">
        <v>24</v>
      </c>
      <c r="H12611" t="s">
        <v>58</v>
      </c>
      <c r="I12611" s="1">
        <v>94802</v>
      </c>
      <c r="J12611" s="2">
        <f>VLOOKUP(Oliusala[[#This Row],[tegund]],Tegundir!$B$2:$D$19,3,FALSE)*Oliusala[[#This Row],[magn]]/1000</f>
        <v>82.00372999999999</v>
      </c>
      <c r="K12611">
        <v>2020</v>
      </c>
      <c r="L12611" t="s">
        <v>19</v>
      </c>
      <c r="M12611" s="144" t="s">
        <v>59</v>
      </c>
      <c r="O12611" s="144" t="s">
        <v>1997</v>
      </c>
    </row>
    <row r="12612" spans="1:15" x14ac:dyDescent="0.2">
      <c r="A12612" t="s">
        <v>57</v>
      </c>
      <c r="B12612" s="144" t="s">
        <v>80</v>
      </c>
      <c r="C12612">
        <v>260</v>
      </c>
      <c r="D12612" t="str">
        <f>VLOOKUP(Oliusala[[#This Row],[postnumer]],Sveitarfelog[#All],4,FALSE)</f>
        <v>Reykjanesbær</v>
      </c>
      <c r="E12612" t="str">
        <f>VLOOKUP(Oliusala[[#This Row],[postnumer]],Sveitarfelog[#All],5,FALSE)</f>
        <v>Suðurnes</v>
      </c>
      <c r="F12612" t="s">
        <v>25</v>
      </c>
      <c r="G12612" t="s">
        <v>24</v>
      </c>
      <c r="H12612" t="s">
        <v>60</v>
      </c>
      <c r="I12612" s="1">
        <v>404822</v>
      </c>
      <c r="J12612" s="2">
        <f>VLOOKUP(Oliusala[[#This Row],[tegund]],Tegundir!$B$2:$D$19,3,FALSE)*Oliusala[[#This Row],[magn]]/1000</f>
        <v>350.17102999999997</v>
      </c>
      <c r="K12612">
        <v>2020</v>
      </c>
      <c r="L12612" t="s">
        <v>19</v>
      </c>
      <c r="M12612" s="144" t="s">
        <v>59</v>
      </c>
      <c r="O12612" s="144" t="s">
        <v>1997</v>
      </c>
    </row>
    <row r="12613" spans="1:15" x14ac:dyDescent="0.2">
      <c r="A12613" t="s">
        <v>63</v>
      </c>
      <c r="B12613" s="144" t="s">
        <v>80</v>
      </c>
      <c r="C12613">
        <v>260</v>
      </c>
      <c r="D12613" t="str">
        <f>VLOOKUP(Oliusala[[#This Row],[postnumer]],Sveitarfelog[#All],4,FALSE)</f>
        <v>Reykjanesbær</v>
      </c>
      <c r="E12613" t="str">
        <f>VLOOKUP(Oliusala[[#This Row],[postnumer]],Sveitarfelog[#All],5,FALSE)</f>
        <v>Suðurnes</v>
      </c>
      <c r="F12613" t="s">
        <v>25</v>
      </c>
      <c r="G12613" t="s">
        <v>24</v>
      </c>
      <c r="H12613" s="1" t="s">
        <v>58</v>
      </c>
      <c r="I12613" s="1">
        <v>95531</v>
      </c>
      <c r="J12613" s="2">
        <f>VLOOKUP(Oliusala[[#This Row],[tegund]],Tegundir!$B$2:$D$19,3,FALSE)*Oliusala[[#This Row],[magn]]/1000</f>
        <v>82.634315000000001</v>
      </c>
      <c r="K12613">
        <v>2020</v>
      </c>
      <c r="L12613" t="s">
        <v>19</v>
      </c>
      <c r="M12613" s="144" t="s">
        <v>59</v>
      </c>
      <c r="O12613" s="144" t="s">
        <v>1997</v>
      </c>
    </row>
    <row r="12614" spans="1:15" x14ac:dyDescent="0.2">
      <c r="A12614" t="s">
        <v>57</v>
      </c>
      <c r="B12614" s="144" t="s">
        <v>80</v>
      </c>
      <c r="C12614">
        <v>260</v>
      </c>
      <c r="D12614" t="str">
        <f>VLOOKUP(Oliusala[[#This Row],[postnumer]],Sveitarfelog[#All],4,FALSE)</f>
        <v>Reykjanesbær</v>
      </c>
      <c r="E12614" t="str">
        <f>VLOOKUP(Oliusala[[#This Row],[postnumer]],Sveitarfelog[#All],5,FALSE)</f>
        <v>Suðurnes</v>
      </c>
      <c r="F12614" t="s">
        <v>29</v>
      </c>
      <c r="G12614" t="s">
        <v>24</v>
      </c>
      <c r="H12614" t="s">
        <v>61</v>
      </c>
      <c r="I12614" s="1">
        <v>20176</v>
      </c>
      <c r="J12614" s="2">
        <f>VLOOKUP(Oliusala[[#This Row],[tegund]],Tegundir!$B$2:$D$19,3,FALSE)*Oliusala[[#This Row],[magn]]/1000</f>
        <v>17.452240000000003</v>
      </c>
      <c r="K12614">
        <v>2020</v>
      </c>
      <c r="L12614" t="s">
        <v>19</v>
      </c>
      <c r="M12614" s="144" t="s">
        <v>62</v>
      </c>
      <c r="O12614" s="144" t="s">
        <v>1998</v>
      </c>
    </row>
    <row r="12615" spans="1:15" x14ac:dyDescent="0.2">
      <c r="A12615" t="s">
        <v>57</v>
      </c>
      <c r="B12615" s="144" t="s">
        <v>80</v>
      </c>
      <c r="C12615">
        <v>260</v>
      </c>
      <c r="D12615" t="str">
        <f>VLOOKUP(Oliusala[[#This Row],[postnumer]],Sveitarfelog[#All],4,FALSE)</f>
        <v>Reykjanesbær</v>
      </c>
      <c r="E12615" t="str">
        <f>VLOOKUP(Oliusala[[#This Row],[postnumer]],Sveitarfelog[#All],5,FALSE)</f>
        <v>Suðurnes</v>
      </c>
      <c r="F12615" t="s">
        <v>25</v>
      </c>
      <c r="G12615" t="s">
        <v>24</v>
      </c>
      <c r="H12615" t="s">
        <v>61</v>
      </c>
      <c r="I12615" s="1">
        <v>1477</v>
      </c>
      <c r="J12615" s="2">
        <f>VLOOKUP(Oliusala[[#This Row],[tegund]],Tegundir!$B$2:$D$19,3,FALSE)*Oliusala[[#This Row],[magn]]/1000</f>
        <v>1.2776050000000001</v>
      </c>
      <c r="K12615">
        <v>2020</v>
      </c>
      <c r="L12615" t="s">
        <v>1955</v>
      </c>
      <c r="M12615" s="144" t="s">
        <v>62</v>
      </c>
    </row>
    <row r="12616" spans="1:15" x14ac:dyDescent="0.2">
      <c r="A12616" t="s">
        <v>69</v>
      </c>
      <c r="B12616" s="144" t="s">
        <v>81</v>
      </c>
      <c r="C12616">
        <v>270</v>
      </c>
      <c r="D12616" t="str">
        <f>VLOOKUP(Oliusala[[#This Row],[postnumer]],Sveitarfelog[#All],4,FALSE)</f>
        <v>Mosfellsbær</v>
      </c>
      <c r="E12616" t="str">
        <f>VLOOKUP(Oliusala[[#This Row],[postnumer]],Sveitarfelog[#All],5,FALSE)</f>
        <v>Höfuðborgarsvæðið</v>
      </c>
      <c r="F12616" t="s">
        <v>24</v>
      </c>
      <c r="G12616" t="s">
        <v>24</v>
      </c>
      <c r="H12616" t="s">
        <v>60</v>
      </c>
      <c r="I12616" s="1">
        <v>5794</v>
      </c>
      <c r="J12616" s="2">
        <f>VLOOKUP(Oliusala[[#This Row],[tegund]],Tegundir!$B$2:$D$19,3,FALSE)*Oliusala[[#This Row],[magn]]/1000</f>
        <v>5.0118100000000005</v>
      </c>
      <c r="K12616">
        <v>2020</v>
      </c>
      <c r="L12616" t="s">
        <v>18</v>
      </c>
      <c r="M12616" s="144" t="s">
        <v>59</v>
      </c>
    </row>
    <row r="12617" spans="1:15" x14ac:dyDescent="0.2">
      <c r="A12617" t="s">
        <v>57</v>
      </c>
      <c r="B12617" s="144" t="s">
        <v>81</v>
      </c>
      <c r="C12617">
        <v>270</v>
      </c>
      <c r="D12617" t="str">
        <f>VLOOKUP(Oliusala[[#This Row],[postnumer]],Sveitarfelog[#All],4,FALSE)</f>
        <v>Mosfellsbær</v>
      </c>
      <c r="E12617" t="str">
        <f>VLOOKUP(Oliusala[[#This Row],[postnumer]],Sveitarfelog[#All],5,FALSE)</f>
        <v>Höfuðborgarsvæðið</v>
      </c>
      <c r="F12617" t="s">
        <v>24</v>
      </c>
      <c r="G12617" t="s">
        <v>24</v>
      </c>
      <c r="H12617" s="1" t="s">
        <v>60</v>
      </c>
      <c r="I12617" s="1">
        <v>38294</v>
      </c>
      <c r="J12617" s="2">
        <f>VLOOKUP(Oliusala[[#This Row],[tegund]],Tegundir!$B$2:$D$19,3,FALSE)*Oliusala[[#This Row],[magn]]/1000</f>
        <v>33.124309999999994</v>
      </c>
      <c r="K12617">
        <v>2020</v>
      </c>
      <c r="L12617" t="s">
        <v>18</v>
      </c>
      <c r="M12617" s="144" t="s">
        <v>59</v>
      </c>
    </row>
    <row r="12618" spans="1:15" x14ac:dyDescent="0.2">
      <c r="A12618" t="s">
        <v>57</v>
      </c>
      <c r="B12618" s="144" t="s">
        <v>81</v>
      </c>
      <c r="C12618">
        <v>270</v>
      </c>
      <c r="D12618" t="str">
        <f>VLOOKUP(Oliusala[[#This Row],[postnumer]],Sveitarfelog[#All],4,FALSE)</f>
        <v>Mosfellsbær</v>
      </c>
      <c r="E12618" t="str">
        <f>VLOOKUP(Oliusala[[#This Row],[postnumer]],Sveitarfelog[#All],5,FALSE)</f>
        <v>Höfuðborgarsvæðið</v>
      </c>
      <c r="F12618" t="s">
        <v>27</v>
      </c>
      <c r="G12618" t="s">
        <v>24</v>
      </c>
      <c r="H12618" s="1" t="s">
        <v>60</v>
      </c>
      <c r="I12618" s="1">
        <v>88418</v>
      </c>
      <c r="J12618" s="2">
        <f>VLOOKUP(Oliusala[[#This Row],[tegund]],Tegundir!$B$2:$D$19,3,FALSE)*Oliusala[[#This Row],[magn]]/1000</f>
        <v>76.481569999999991</v>
      </c>
      <c r="K12618">
        <v>2020</v>
      </c>
      <c r="L12618" t="s">
        <v>19</v>
      </c>
      <c r="M12618" s="144" t="s">
        <v>59</v>
      </c>
      <c r="O12618" s="144" t="s">
        <v>1998</v>
      </c>
    </row>
    <row r="12619" spans="1:15" x14ac:dyDescent="0.2">
      <c r="A12619" t="s">
        <v>57</v>
      </c>
      <c r="B12619" s="144" t="s">
        <v>81</v>
      </c>
      <c r="C12619">
        <v>270</v>
      </c>
      <c r="D12619" t="str">
        <f>VLOOKUP(Oliusala[[#This Row],[postnumer]],Sveitarfelog[#All],4,FALSE)</f>
        <v>Mosfellsbær</v>
      </c>
      <c r="E12619" t="str">
        <f>VLOOKUP(Oliusala[[#This Row],[postnumer]],Sveitarfelog[#All],5,FALSE)</f>
        <v>Höfuðborgarsvæðið</v>
      </c>
      <c r="F12619" t="s">
        <v>25</v>
      </c>
      <c r="G12619" t="s">
        <v>24</v>
      </c>
      <c r="H12619" s="1" t="s">
        <v>60</v>
      </c>
      <c r="I12619" s="1">
        <v>784219</v>
      </c>
      <c r="J12619" s="2">
        <f>VLOOKUP(Oliusala[[#This Row],[tegund]],Tegundir!$B$2:$D$19,3,FALSE)*Oliusala[[#This Row],[magn]]/1000</f>
        <v>678.34943499999997</v>
      </c>
      <c r="K12619">
        <v>2020</v>
      </c>
      <c r="L12619" t="s">
        <v>1955</v>
      </c>
      <c r="M12619" s="144" t="s">
        <v>59</v>
      </c>
    </row>
    <row r="12620" spans="1:15" x14ac:dyDescent="0.2">
      <c r="A12620" t="s">
        <v>57</v>
      </c>
      <c r="B12620" s="144" t="s">
        <v>82</v>
      </c>
      <c r="C12620">
        <v>270</v>
      </c>
      <c r="D12620" t="str">
        <f>VLOOKUP(Oliusala[[#This Row],[postnumer]],Sveitarfelog[#All],4,FALSE)</f>
        <v>Mosfellsbær</v>
      </c>
      <c r="E12620" t="str">
        <f>VLOOKUP(Oliusala[[#This Row],[postnumer]],Sveitarfelog[#All],5,FALSE)</f>
        <v>Höfuðborgarsvæðið</v>
      </c>
      <c r="F12620" t="s">
        <v>24</v>
      </c>
      <c r="G12620" t="s">
        <v>24</v>
      </c>
      <c r="H12620" s="1" t="s">
        <v>60</v>
      </c>
      <c r="I12620" s="1">
        <v>6211</v>
      </c>
      <c r="J12620" s="2">
        <f>VLOOKUP(Oliusala[[#This Row],[tegund]],Tegundir!$B$2:$D$19,3,FALSE)*Oliusala[[#This Row],[magn]]/1000</f>
        <v>5.3725149999999999</v>
      </c>
      <c r="K12620">
        <v>2020</v>
      </c>
      <c r="L12620" t="s">
        <v>18</v>
      </c>
      <c r="M12620" s="144" t="s">
        <v>59</v>
      </c>
    </row>
    <row r="12621" spans="1:15" x14ac:dyDescent="0.2">
      <c r="A12621" t="s">
        <v>57</v>
      </c>
      <c r="B12621" s="144" t="s">
        <v>81</v>
      </c>
      <c r="C12621">
        <v>270</v>
      </c>
      <c r="D12621" t="str">
        <f>VLOOKUP(Oliusala[[#This Row],[postnumer]],Sveitarfelog[#All],4,FALSE)</f>
        <v>Mosfellsbær</v>
      </c>
      <c r="E12621" t="str">
        <f>VLOOKUP(Oliusala[[#This Row],[postnumer]],Sveitarfelog[#All],5,FALSE)</f>
        <v>Höfuðborgarsvæðið</v>
      </c>
      <c r="F12621" t="s">
        <v>24</v>
      </c>
      <c r="G12621" t="s">
        <v>24</v>
      </c>
      <c r="H12621" s="1" t="s">
        <v>60</v>
      </c>
      <c r="I12621" s="1">
        <v>82592</v>
      </c>
      <c r="J12621" s="2">
        <f>VLOOKUP(Oliusala[[#This Row],[tegund]],Tegundir!$B$2:$D$19,3,FALSE)*Oliusala[[#This Row],[magn]]/1000</f>
        <v>71.442080000000004</v>
      </c>
      <c r="K12621">
        <v>2020</v>
      </c>
      <c r="L12621" t="s">
        <v>18</v>
      </c>
      <c r="M12621" s="144" t="s">
        <v>59</v>
      </c>
    </row>
    <row r="12622" spans="1:15" x14ac:dyDescent="0.2">
      <c r="A12622" t="s">
        <v>63</v>
      </c>
      <c r="B12622" s="144" t="s">
        <v>81</v>
      </c>
      <c r="C12622">
        <v>270</v>
      </c>
      <c r="D12622" t="str">
        <f>VLOOKUP(Oliusala[[#This Row],[postnumer]],Sveitarfelog[#All],4,FALSE)</f>
        <v>Mosfellsbær</v>
      </c>
      <c r="E12622" t="str">
        <f>VLOOKUP(Oliusala[[#This Row],[postnumer]],Sveitarfelog[#All],5,FALSE)</f>
        <v>Höfuðborgarsvæðið</v>
      </c>
      <c r="F12622" t="s">
        <v>24</v>
      </c>
      <c r="G12622" t="s">
        <v>24</v>
      </c>
      <c r="H12622" s="1" t="s">
        <v>58</v>
      </c>
      <c r="I12622" s="1">
        <v>2496153</v>
      </c>
      <c r="J12622" s="2">
        <f>VLOOKUP(Oliusala[[#This Row],[tegund]],Tegundir!$B$2:$D$19,3,FALSE)*Oliusala[[#This Row],[magn]]/1000</f>
        <v>2159.1723450000004</v>
      </c>
      <c r="K12622">
        <v>2020</v>
      </c>
      <c r="L12622" t="s">
        <v>18</v>
      </c>
      <c r="M12622" s="144" t="s">
        <v>59</v>
      </c>
    </row>
    <row r="12623" spans="1:15" x14ac:dyDescent="0.2">
      <c r="A12623" t="s">
        <v>63</v>
      </c>
      <c r="B12623" s="144" t="s">
        <v>82</v>
      </c>
      <c r="C12623">
        <v>270</v>
      </c>
      <c r="D12623" t="str">
        <f>VLOOKUP(Oliusala[[#This Row],[postnumer]],Sveitarfelog[#All],4,FALSE)</f>
        <v>Mosfellsbær</v>
      </c>
      <c r="E12623" t="str">
        <f>VLOOKUP(Oliusala[[#This Row],[postnumer]],Sveitarfelog[#All],5,FALSE)</f>
        <v>Höfuðborgarsvæðið</v>
      </c>
      <c r="F12623" t="s">
        <v>24</v>
      </c>
      <c r="G12623" t="s">
        <v>24</v>
      </c>
      <c r="H12623" s="1" t="s">
        <v>58</v>
      </c>
      <c r="I12623" s="1">
        <v>280619</v>
      </c>
      <c r="J12623" s="2">
        <f>VLOOKUP(Oliusala[[#This Row],[tegund]],Tegundir!$B$2:$D$19,3,FALSE)*Oliusala[[#This Row],[magn]]/1000</f>
        <v>242.735435</v>
      </c>
      <c r="K12623">
        <v>2020</v>
      </c>
      <c r="L12623" t="s">
        <v>18</v>
      </c>
      <c r="M12623" s="144" t="s">
        <v>59</v>
      </c>
    </row>
    <row r="12624" spans="1:15" x14ac:dyDescent="0.2">
      <c r="A12624" t="s">
        <v>63</v>
      </c>
      <c r="B12624" s="144" t="s">
        <v>81</v>
      </c>
      <c r="C12624">
        <v>270</v>
      </c>
      <c r="D12624" t="str">
        <f>VLOOKUP(Oliusala[[#This Row],[postnumer]],Sveitarfelog[#All],4,FALSE)</f>
        <v>Mosfellsbær</v>
      </c>
      <c r="E12624" t="str">
        <f>VLOOKUP(Oliusala[[#This Row],[postnumer]],Sveitarfelog[#All],5,FALSE)</f>
        <v>Höfuðborgarsvæðið</v>
      </c>
      <c r="F12624" t="s">
        <v>24</v>
      </c>
      <c r="G12624" t="s">
        <v>24</v>
      </c>
      <c r="H12624" s="1" t="s">
        <v>58</v>
      </c>
      <c r="I12624" s="1">
        <v>2618562</v>
      </c>
      <c r="J12624" s="2">
        <f>VLOOKUP(Oliusala[[#This Row],[tegund]],Tegundir!$B$2:$D$19,3,FALSE)*Oliusala[[#This Row],[magn]]/1000</f>
        <v>2265.0561299999999</v>
      </c>
      <c r="K12624">
        <v>2020</v>
      </c>
      <c r="L12624" t="s">
        <v>18</v>
      </c>
      <c r="M12624" s="144" t="s">
        <v>59</v>
      </c>
    </row>
    <row r="12625" spans="1:13" x14ac:dyDescent="0.2">
      <c r="A12625" t="s">
        <v>57</v>
      </c>
      <c r="B12625" s="144" t="s">
        <v>81</v>
      </c>
      <c r="C12625">
        <v>270</v>
      </c>
      <c r="D12625" t="str">
        <f>VLOOKUP(Oliusala[[#This Row],[postnumer]],Sveitarfelog[#All],4,FALSE)</f>
        <v>Mosfellsbær</v>
      </c>
      <c r="E12625" t="str">
        <f>VLOOKUP(Oliusala[[#This Row],[postnumer]],Sveitarfelog[#All],5,FALSE)</f>
        <v>Höfuðborgarsvæðið</v>
      </c>
      <c r="F12625" t="s">
        <v>25</v>
      </c>
      <c r="G12625" t="s">
        <v>24</v>
      </c>
      <c r="H12625" s="1" t="s">
        <v>60</v>
      </c>
      <c r="I12625" s="1">
        <v>402839</v>
      </c>
      <c r="J12625" s="2">
        <f>VLOOKUP(Oliusala[[#This Row],[tegund]],Tegundir!$B$2:$D$19,3,FALSE)*Oliusala[[#This Row],[magn]]/1000</f>
        <v>348.455735</v>
      </c>
      <c r="K12625">
        <v>2020</v>
      </c>
      <c r="L12625" t="s">
        <v>1955</v>
      </c>
      <c r="M12625" s="144" t="s">
        <v>59</v>
      </c>
    </row>
    <row r="12626" spans="1:13" x14ac:dyDescent="0.2">
      <c r="A12626" t="s">
        <v>63</v>
      </c>
      <c r="B12626" s="144" t="s">
        <v>81</v>
      </c>
      <c r="C12626">
        <v>270</v>
      </c>
      <c r="D12626" t="str">
        <f>VLOOKUP(Oliusala[[#This Row],[postnumer]],Sveitarfelog[#All],4,FALSE)</f>
        <v>Mosfellsbær</v>
      </c>
      <c r="E12626" t="str">
        <f>VLOOKUP(Oliusala[[#This Row],[postnumer]],Sveitarfelog[#All],5,FALSE)</f>
        <v>Höfuðborgarsvæðið</v>
      </c>
      <c r="F12626" t="s">
        <v>25</v>
      </c>
      <c r="G12626" t="s">
        <v>24</v>
      </c>
      <c r="H12626" s="1" t="s">
        <v>58</v>
      </c>
      <c r="I12626" s="1">
        <v>165563</v>
      </c>
      <c r="J12626" s="2">
        <f>VLOOKUP(Oliusala[[#This Row],[tegund]],Tegundir!$B$2:$D$19,3,FALSE)*Oliusala[[#This Row],[magn]]/1000</f>
        <v>143.211995</v>
      </c>
      <c r="K12626">
        <v>2020</v>
      </c>
      <c r="L12626" t="s">
        <v>1955</v>
      </c>
      <c r="M12626" s="144" t="s">
        <v>59</v>
      </c>
    </row>
    <row r="12627" spans="1:13" x14ac:dyDescent="0.2">
      <c r="A12627" t="s">
        <v>63</v>
      </c>
      <c r="B12627" s="144" t="s">
        <v>81</v>
      </c>
      <c r="C12627">
        <v>270</v>
      </c>
      <c r="D12627" t="str">
        <f>VLOOKUP(Oliusala[[#This Row],[postnumer]],Sveitarfelog[#All],4,FALSE)</f>
        <v>Mosfellsbær</v>
      </c>
      <c r="E12627" t="str">
        <f>VLOOKUP(Oliusala[[#This Row],[postnumer]],Sveitarfelog[#All],5,FALSE)</f>
        <v>Höfuðborgarsvæðið</v>
      </c>
      <c r="F12627" t="s">
        <v>25</v>
      </c>
      <c r="G12627" t="s">
        <v>24</v>
      </c>
      <c r="H12627" t="s">
        <v>58</v>
      </c>
      <c r="I12627" s="1">
        <v>109428</v>
      </c>
      <c r="J12627" s="2">
        <f>VLOOKUP(Oliusala[[#This Row],[tegund]],Tegundir!$B$2:$D$19,3,FALSE)*Oliusala[[#This Row],[magn]]/1000</f>
        <v>94.65522</v>
      </c>
      <c r="K12627">
        <v>2020</v>
      </c>
      <c r="L12627" t="s">
        <v>1955</v>
      </c>
      <c r="M12627" s="144" t="s">
        <v>59</v>
      </c>
    </row>
    <row r="12628" spans="1:13" x14ac:dyDescent="0.2">
      <c r="A12628" t="s">
        <v>57</v>
      </c>
      <c r="B12628" s="144" t="s">
        <v>82</v>
      </c>
      <c r="C12628">
        <v>270</v>
      </c>
      <c r="D12628" t="str">
        <f>VLOOKUP(Oliusala[[#This Row],[postnumer]],Sveitarfelog[#All],4,FALSE)</f>
        <v>Mosfellsbær</v>
      </c>
      <c r="E12628" t="str">
        <f>VLOOKUP(Oliusala[[#This Row],[postnumer]],Sveitarfelog[#All],5,FALSE)</f>
        <v>Höfuðborgarsvæðið</v>
      </c>
      <c r="F12628" t="s">
        <v>25</v>
      </c>
      <c r="G12628" t="s">
        <v>24</v>
      </c>
      <c r="H12628" s="1" t="s">
        <v>60</v>
      </c>
      <c r="I12628" s="1">
        <v>45560</v>
      </c>
      <c r="J12628" s="2">
        <f>VLOOKUP(Oliusala[[#This Row],[tegund]],Tegundir!$B$2:$D$19,3,FALSE)*Oliusala[[#This Row],[magn]]/1000</f>
        <v>39.409399999999998</v>
      </c>
      <c r="K12628">
        <v>2020</v>
      </c>
      <c r="L12628" t="s">
        <v>1955</v>
      </c>
      <c r="M12628" s="144" t="s">
        <v>59</v>
      </c>
    </row>
    <row r="12629" spans="1:13" x14ac:dyDescent="0.2">
      <c r="A12629" t="s">
        <v>73</v>
      </c>
      <c r="B12629" s="144" t="s">
        <v>81</v>
      </c>
      <c r="C12629">
        <v>270</v>
      </c>
      <c r="D12629" t="str">
        <f>VLOOKUP(Oliusala[[#This Row],[postnumer]],Sveitarfelog[#All],4,FALSE)</f>
        <v>Mosfellsbær</v>
      </c>
      <c r="E12629" t="str">
        <f>VLOOKUP(Oliusala[[#This Row],[postnumer]],Sveitarfelog[#All],5,FALSE)</f>
        <v>Höfuðborgarsvæðið</v>
      </c>
      <c r="F12629" t="s">
        <v>25</v>
      </c>
      <c r="G12629" t="s">
        <v>24</v>
      </c>
      <c r="H12629" t="s">
        <v>60</v>
      </c>
      <c r="I12629" s="1">
        <v>6496</v>
      </c>
      <c r="J12629" s="2">
        <f>VLOOKUP(Oliusala[[#This Row],[tegund]],Tegundir!$B$2:$D$19,3,FALSE)*Oliusala[[#This Row],[magn]]/1000</f>
        <v>5.61904</v>
      </c>
      <c r="K12629">
        <v>2020</v>
      </c>
      <c r="L12629" t="s">
        <v>1955</v>
      </c>
      <c r="M12629" s="144" t="s">
        <v>59</v>
      </c>
    </row>
    <row r="12630" spans="1:13" x14ac:dyDescent="0.2">
      <c r="A12630" t="s">
        <v>83</v>
      </c>
      <c r="B12630" s="144" t="s">
        <v>81</v>
      </c>
      <c r="C12630">
        <v>270</v>
      </c>
      <c r="D12630" t="str">
        <f>VLOOKUP(Oliusala[[#This Row],[postnumer]],Sveitarfelog[#All],4,FALSE)</f>
        <v>Mosfellsbær</v>
      </c>
      <c r="E12630" t="str">
        <f>VLOOKUP(Oliusala[[#This Row],[postnumer]],Sveitarfelog[#All],5,FALSE)</f>
        <v>Höfuðborgarsvæðið</v>
      </c>
      <c r="F12630" t="s">
        <v>25</v>
      </c>
      <c r="G12630" t="s">
        <v>24</v>
      </c>
      <c r="H12630" s="1" t="s">
        <v>60</v>
      </c>
      <c r="I12630" s="1">
        <v>1511</v>
      </c>
      <c r="J12630" s="2">
        <f>VLOOKUP(Oliusala[[#This Row],[tegund]],Tegundir!$B$2:$D$19,3,FALSE)*Oliusala[[#This Row],[magn]]/1000</f>
        <v>1.307015</v>
      </c>
      <c r="K12630">
        <v>2020</v>
      </c>
      <c r="L12630" t="s">
        <v>1955</v>
      </c>
      <c r="M12630" s="144" t="s">
        <v>59</v>
      </c>
    </row>
    <row r="12631" spans="1:13" x14ac:dyDescent="0.2">
      <c r="A12631" t="s">
        <v>69</v>
      </c>
      <c r="B12631" s="144" t="s">
        <v>81</v>
      </c>
      <c r="C12631">
        <v>270</v>
      </c>
      <c r="D12631" t="str">
        <f>VLOOKUP(Oliusala[[#This Row],[postnumer]],Sveitarfelog[#All],4,FALSE)</f>
        <v>Mosfellsbær</v>
      </c>
      <c r="E12631" t="str">
        <f>VLOOKUP(Oliusala[[#This Row],[postnumer]],Sveitarfelog[#All],5,FALSE)</f>
        <v>Höfuðborgarsvæðið</v>
      </c>
      <c r="F12631" t="s">
        <v>25</v>
      </c>
      <c r="G12631" t="s">
        <v>24</v>
      </c>
      <c r="H12631" s="1" t="s">
        <v>60</v>
      </c>
      <c r="I12631" s="1">
        <v>589</v>
      </c>
      <c r="J12631" s="2">
        <f>VLOOKUP(Oliusala[[#This Row],[tegund]],Tegundir!$B$2:$D$19,3,FALSE)*Oliusala[[#This Row],[magn]]/1000</f>
        <v>0.50948499999999997</v>
      </c>
      <c r="K12631">
        <v>2020</v>
      </c>
      <c r="L12631" t="s">
        <v>1955</v>
      </c>
      <c r="M12631" s="144" t="s">
        <v>59</v>
      </c>
    </row>
    <row r="12632" spans="1:13" x14ac:dyDescent="0.2">
      <c r="A12632" t="s">
        <v>84</v>
      </c>
      <c r="B12632" s="144" t="s">
        <v>84</v>
      </c>
      <c r="C12632">
        <v>300</v>
      </c>
      <c r="D12632" t="str">
        <f>VLOOKUP(Oliusala[[#This Row],[postnumer]],Sveitarfelog[#All],4,FALSE)</f>
        <v>Akraneskaupstaður,Hvalfjarðarsveit,Kjósarhreppur</v>
      </c>
      <c r="E12632" t="str">
        <f>VLOOKUP(Oliusala[[#This Row],[postnumer]],Sveitarfelog[#All],5,FALSE)</f>
        <v>Vesturland</v>
      </c>
      <c r="F12632" t="s">
        <v>24</v>
      </c>
      <c r="G12632" t="s">
        <v>24</v>
      </c>
      <c r="H12632" s="1" t="s">
        <v>58</v>
      </c>
      <c r="I12632" s="1">
        <v>319946</v>
      </c>
      <c r="J12632" s="2">
        <f>VLOOKUP(Oliusala[[#This Row],[tegund]],Tegundir!$B$2:$D$19,3,FALSE)*Oliusala[[#This Row],[magn]]/1000</f>
        <v>276.75328999999999</v>
      </c>
      <c r="K12632">
        <v>2020</v>
      </c>
      <c r="L12632" t="s">
        <v>18</v>
      </c>
      <c r="M12632" s="144" t="s">
        <v>59</v>
      </c>
    </row>
    <row r="12633" spans="1:13" x14ac:dyDescent="0.2">
      <c r="A12633" t="s">
        <v>57</v>
      </c>
      <c r="B12633" s="144" t="s">
        <v>84</v>
      </c>
      <c r="C12633">
        <v>300</v>
      </c>
      <c r="D12633" t="str">
        <f>VLOOKUP(Oliusala[[#This Row],[postnumer]],Sveitarfelog[#All],4,FALSE)</f>
        <v>Akraneskaupstaður,Hvalfjarðarsveit,Kjósarhreppur</v>
      </c>
      <c r="E12633" t="str">
        <f>VLOOKUP(Oliusala[[#This Row],[postnumer]],Sveitarfelog[#All],5,FALSE)</f>
        <v>Vesturland</v>
      </c>
      <c r="F12633" t="s">
        <v>24</v>
      </c>
      <c r="G12633" t="s">
        <v>24</v>
      </c>
      <c r="H12633" s="1" t="s">
        <v>60</v>
      </c>
      <c r="I12633" s="1">
        <v>51697</v>
      </c>
      <c r="J12633" s="2">
        <f>VLOOKUP(Oliusala[[#This Row],[tegund]],Tegundir!$B$2:$D$19,3,FALSE)*Oliusala[[#This Row],[magn]]/1000</f>
        <v>44.717905000000002</v>
      </c>
      <c r="K12633">
        <v>2020</v>
      </c>
      <c r="L12633" t="s">
        <v>18</v>
      </c>
      <c r="M12633" s="144" t="s">
        <v>59</v>
      </c>
    </row>
    <row r="12634" spans="1:13" x14ac:dyDescent="0.2">
      <c r="A12634" t="s">
        <v>63</v>
      </c>
      <c r="B12634" s="144" t="s">
        <v>84</v>
      </c>
      <c r="C12634">
        <v>300</v>
      </c>
      <c r="D12634" t="str">
        <f>VLOOKUP(Oliusala[[#This Row],[postnumer]],Sveitarfelog[#All],4,FALSE)</f>
        <v>Akraneskaupstaður,Hvalfjarðarsveit,Kjósarhreppur</v>
      </c>
      <c r="E12634" t="str">
        <f>VLOOKUP(Oliusala[[#This Row],[postnumer]],Sveitarfelog[#All],5,FALSE)</f>
        <v>Vesturland</v>
      </c>
      <c r="F12634" t="s">
        <v>24</v>
      </c>
      <c r="G12634" t="s">
        <v>24</v>
      </c>
      <c r="H12634" t="s">
        <v>58</v>
      </c>
      <c r="I12634" s="1">
        <v>1004907</v>
      </c>
      <c r="J12634" s="2">
        <f>VLOOKUP(Oliusala[[#This Row],[tegund]],Tegundir!$B$2:$D$19,3,FALSE)*Oliusala[[#This Row],[magn]]/1000</f>
        <v>869.24455499999999</v>
      </c>
      <c r="K12634">
        <v>2020</v>
      </c>
      <c r="L12634" t="s">
        <v>18</v>
      </c>
      <c r="M12634" s="144" t="s">
        <v>59</v>
      </c>
    </row>
    <row r="12635" spans="1:13" x14ac:dyDescent="0.2">
      <c r="A12635" t="s">
        <v>63</v>
      </c>
      <c r="B12635" s="144" t="s">
        <v>84</v>
      </c>
      <c r="C12635">
        <v>300</v>
      </c>
      <c r="D12635" t="str">
        <f>VLOOKUP(Oliusala[[#This Row],[postnumer]],Sveitarfelog[#All],4,FALSE)</f>
        <v>Akraneskaupstaður,Hvalfjarðarsveit,Kjósarhreppur</v>
      </c>
      <c r="E12635" t="str">
        <f>VLOOKUP(Oliusala[[#This Row],[postnumer]],Sveitarfelog[#All],5,FALSE)</f>
        <v>Vesturland</v>
      </c>
      <c r="F12635" t="s">
        <v>24</v>
      </c>
      <c r="G12635" t="s">
        <v>24</v>
      </c>
      <c r="H12635" s="1" t="s">
        <v>58</v>
      </c>
      <c r="I12635" s="1">
        <v>1133471</v>
      </c>
      <c r="J12635" s="2">
        <f>VLOOKUP(Oliusala[[#This Row],[tegund]],Tegundir!$B$2:$D$19,3,FALSE)*Oliusala[[#This Row],[magn]]/1000</f>
        <v>980.45241500000009</v>
      </c>
      <c r="K12635">
        <v>2020</v>
      </c>
      <c r="L12635" t="s">
        <v>18</v>
      </c>
      <c r="M12635" s="144" t="s">
        <v>59</v>
      </c>
    </row>
    <row r="12636" spans="1:13" x14ac:dyDescent="0.2">
      <c r="A12636" t="s">
        <v>63</v>
      </c>
      <c r="B12636" s="144" t="s">
        <v>84</v>
      </c>
      <c r="C12636">
        <v>300</v>
      </c>
      <c r="D12636" t="str">
        <f>VLOOKUP(Oliusala[[#This Row],[postnumer]],Sveitarfelog[#All],4,FALSE)</f>
        <v>Akraneskaupstaður,Hvalfjarðarsveit,Kjósarhreppur</v>
      </c>
      <c r="E12636" t="str">
        <f>VLOOKUP(Oliusala[[#This Row],[postnumer]],Sveitarfelog[#All],5,FALSE)</f>
        <v>Vesturland</v>
      </c>
      <c r="F12636" t="s">
        <v>24</v>
      </c>
      <c r="G12636" t="s">
        <v>24</v>
      </c>
      <c r="H12636" s="1" t="s">
        <v>58</v>
      </c>
      <c r="I12636" s="1">
        <v>105625</v>
      </c>
      <c r="J12636" s="2">
        <f>VLOOKUP(Oliusala[[#This Row],[tegund]],Tegundir!$B$2:$D$19,3,FALSE)*Oliusala[[#This Row],[magn]]/1000</f>
        <v>91.365624999999994</v>
      </c>
      <c r="K12636">
        <v>2020</v>
      </c>
      <c r="L12636" t="s">
        <v>18</v>
      </c>
      <c r="M12636" s="144" t="s">
        <v>59</v>
      </c>
    </row>
    <row r="12637" spans="1:13" x14ac:dyDescent="0.2">
      <c r="A12637" t="s">
        <v>63</v>
      </c>
      <c r="B12637" s="144" t="s">
        <v>84</v>
      </c>
      <c r="C12637">
        <v>300</v>
      </c>
      <c r="D12637" t="str">
        <f>VLOOKUP(Oliusala[[#This Row],[postnumer]],Sveitarfelog[#All],4,FALSE)</f>
        <v>Akraneskaupstaður,Hvalfjarðarsveit,Kjósarhreppur</v>
      </c>
      <c r="E12637" t="str">
        <f>VLOOKUP(Oliusala[[#This Row],[postnumer]],Sveitarfelog[#All],5,FALSE)</f>
        <v>Vesturland</v>
      </c>
      <c r="F12637" t="s">
        <v>24</v>
      </c>
      <c r="G12637" t="s">
        <v>24</v>
      </c>
      <c r="H12637" s="1" t="s">
        <v>58</v>
      </c>
      <c r="I12637" s="1">
        <v>258218</v>
      </c>
      <c r="J12637" s="2">
        <f>VLOOKUP(Oliusala[[#This Row],[tegund]],Tegundir!$B$2:$D$19,3,FALSE)*Oliusala[[#This Row],[magn]]/1000</f>
        <v>223.35857000000001</v>
      </c>
      <c r="K12637">
        <v>2020</v>
      </c>
      <c r="L12637" t="s">
        <v>18</v>
      </c>
      <c r="M12637" s="144" t="s">
        <v>59</v>
      </c>
    </row>
    <row r="12638" spans="1:13" x14ac:dyDescent="0.2">
      <c r="A12638" t="s">
        <v>63</v>
      </c>
      <c r="B12638" s="144" t="s">
        <v>85</v>
      </c>
      <c r="C12638">
        <v>300</v>
      </c>
      <c r="D12638" t="str">
        <f>VLOOKUP(Oliusala[[#This Row],[postnumer]],Sveitarfelog[#All],4,FALSE)</f>
        <v>Akraneskaupstaður,Hvalfjarðarsveit,Kjósarhreppur</v>
      </c>
      <c r="E12638" t="str">
        <f>VLOOKUP(Oliusala[[#This Row],[postnumer]],Sveitarfelog[#All],5,FALSE)</f>
        <v>Vesturland</v>
      </c>
      <c r="F12638" t="s">
        <v>24</v>
      </c>
      <c r="G12638" t="s">
        <v>24</v>
      </c>
      <c r="H12638" s="1" t="s">
        <v>58</v>
      </c>
      <c r="I12638" s="1">
        <v>131371</v>
      </c>
      <c r="J12638" s="2">
        <f>VLOOKUP(Oliusala[[#This Row],[tegund]],Tegundir!$B$2:$D$19,3,FALSE)*Oliusala[[#This Row],[magn]]/1000</f>
        <v>113.635915</v>
      </c>
      <c r="K12638">
        <v>2020</v>
      </c>
      <c r="L12638" t="s">
        <v>18</v>
      </c>
      <c r="M12638" s="144" t="s">
        <v>59</v>
      </c>
    </row>
    <row r="12639" spans="1:13" x14ac:dyDescent="0.2">
      <c r="A12639" t="s">
        <v>57</v>
      </c>
      <c r="B12639" s="144" t="s">
        <v>86</v>
      </c>
      <c r="C12639">
        <v>301</v>
      </c>
      <c r="D12639" t="str">
        <f>VLOOKUP(Oliusala[[#This Row],[postnumer]],Sveitarfelog[#All],4,FALSE)</f>
        <v>Akraneskaupstaður,Hvalfjarðarsveit,Kjósarhreppur</v>
      </c>
      <c r="E12639" t="str">
        <f>VLOOKUP(Oliusala[[#This Row],[postnumer]],Sveitarfelog[#All],5,FALSE)</f>
        <v>Vesturland</v>
      </c>
      <c r="F12639" t="s">
        <v>24</v>
      </c>
      <c r="G12639" t="s">
        <v>24</v>
      </c>
      <c r="H12639" s="1" t="s">
        <v>60</v>
      </c>
      <c r="I12639" s="1">
        <v>7753</v>
      </c>
      <c r="J12639" s="2">
        <f>VLOOKUP(Oliusala[[#This Row],[tegund]],Tegundir!$B$2:$D$19,3,FALSE)*Oliusala[[#This Row],[magn]]/1000</f>
        <v>6.7063450000000007</v>
      </c>
      <c r="K12639">
        <v>2020</v>
      </c>
      <c r="L12639" t="s">
        <v>18</v>
      </c>
      <c r="M12639" s="144" t="s">
        <v>59</v>
      </c>
    </row>
    <row r="12640" spans="1:13" x14ac:dyDescent="0.2">
      <c r="A12640" t="s">
        <v>63</v>
      </c>
      <c r="B12640" s="144" t="s">
        <v>86</v>
      </c>
      <c r="C12640">
        <v>301</v>
      </c>
      <c r="D12640" t="str">
        <f>VLOOKUP(Oliusala[[#This Row],[postnumer]],Sveitarfelog[#All],4,FALSE)</f>
        <v>Akraneskaupstaður,Hvalfjarðarsveit,Kjósarhreppur</v>
      </c>
      <c r="E12640" t="str">
        <f>VLOOKUP(Oliusala[[#This Row],[postnumer]],Sveitarfelog[#All],5,FALSE)</f>
        <v>Vesturland</v>
      </c>
      <c r="F12640" t="s">
        <v>24</v>
      </c>
      <c r="G12640" t="s">
        <v>24</v>
      </c>
      <c r="H12640" s="1" t="s">
        <v>58</v>
      </c>
      <c r="I12640" s="1">
        <v>35002</v>
      </c>
      <c r="J12640" s="2">
        <f>VLOOKUP(Oliusala[[#This Row],[tegund]],Tegundir!$B$2:$D$19,3,FALSE)*Oliusala[[#This Row],[magn]]/1000</f>
        <v>30.276730000000001</v>
      </c>
      <c r="K12640">
        <v>2020</v>
      </c>
      <c r="L12640" t="s">
        <v>18</v>
      </c>
      <c r="M12640" s="144" t="s">
        <v>59</v>
      </c>
    </row>
    <row r="12641" spans="1:15" x14ac:dyDescent="0.2">
      <c r="A12641" t="s">
        <v>63</v>
      </c>
      <c r="B12641" s="144" t="s">
        <v>84</v>
      </c>
      <c r="C12641">
        <v>300</v>
      </c>
      <c r="D12641" t="str">
        <f>VLOOKUP(Oliusala[[#This Row],[postnumer]],Sveitarfelog[#All],4,FALSE)</f>
        <v>Akraneskaupstaður,Hvalfjarðarsveit,Kjósarhreppur</v>
      </c>
      <c r="E12641" t="str">
        <f>VLOOKUP(Oliusala[[#This Row],[postnumer]],Sveitarfelog[#All],5,FALSE)</f>
        <v>Vesturland</v>
      </c>
      <c r="F12641" t="s">
        <v>25</v>
      </c>
      <c r="G12641" t="s">
        <v>24</v>
      </c>
      <c r="H12641" t="s">
        <v>58</v>
      </c>
      <c r="I12641" s="1">
        <v>74342</v>
      </c>
      <c r="J12641" s="2">
        <f>VLOOKUP(Oliusala[[#This Row],[tegund]],Tegundir!$B$2:$D$19,3,FALSE)*Oliusala[[#This Row],[magn]]/1000</f>
        <v>64.30583</v>
      </c>
      <c r="K12641">
        <v>2020</v>
      </c>
      <c r="L12641" t="s">
        <v>19</v>
      </c>
      <c r="M12641" s="144" t="s">
        <v>59</v>
      </c>
      <c r="O12641" s="144" t="s">
        <v>1997</v>
      </c>
    </row>
    <row r="12642" spans="1:15" x14ac:dyDescent="0.2">
      <c r="A12642" t="s">
        <v>63</v>
      </c>
      <c r="B12642" s="144" t="s">
        <v>84</v>
      </c>
      <c r="C12642">
        <v>300</v>
      </c>
      <c r="D12642" t="str">
        <f>VLOOKUP(Oliusala[[#This Row],[postnumer]],Sveitarfelog[#All],4,FALSE)</f>
        <v>Akraneskaupstaður,Hvalfjarðarsveit,Kjósarhreppur</v>
      </c>
      <c r="E12642" t="str">
        <f>VLOOKUP(Oliusala[[#This Row],[postnumer]],Sveitarfelog[#All],5,FALSE)</f>
        <v>Vesturland</v>
      </c>
      <c r="F12642" t="s">
        <v>25</v>
      </c>
      <c r="G12642" t="s">
        <v>24</v>
      </c>
      <c r="H12642" s="1" t="s">
        <v>58</v>
      </c>
      <c r="I12642" s="1">
        <v>114044</v>
      </c>
      <c r="J12642" s="2">
        <f>VLOOKUP(Oliusala[[#This Row],[tegund]],Tegundir!$B$2:$D$19,3,FALSE)*Oliusala[[#This Row],[magn]]/1000</f>
        <v>98.648060000000001</v>
      </c>
      <c r="K12642">
        <v>2020</v>
      </c>
      <c r="L12642" t="s">
        <v>19</v>
      </c>
      <c r="M12642" s="144" t="s">
        <v>59</v>
      </c>
      <c r="O12642" s="144" t="s">
        <v>1997</v>
      </c>
    </row>
    <row r="12643" spans="1:15" x14ac:dyDescent="0.2">
      <c r="A12643" t="s">
        <v>63</v>
      </c>
      <c r="B12643" s="144" t="s">
        <v>84</v>
      </c>
      <c r="C12643">
        <v>300</v>
      </c>
      <c r="D12643" t="str">
        <f>VLOOKUP(Oliusala[[#This Row],[postnumer]],Sveitarfelog[#All],4,FALSE)</f>
        <v>Akraneskaupstaður,Hvalfjarðarsveit,Kjósarhreppur</v>
      </c>
      <c r="E12643" t="str">
        <f>VLOOKUP(Oliusala[[#This Row],[postnumer]],Sveitarfelog[#All],5,FALSE)</f>
        <v>Vesturland</v>
      </c>
      <c r="F12643" t="s">
        <v>25</v>
      </c>
      <c r="G12643" t="s">
        <v>24</v>
      </c>
      <c r="H12643" s="1" t="s">
        <v>58</v>
      </c>
      <c r="I12643" s="1">
        <v>55923</v>
      </c>
      <c r="J12643" s="2">
        <f>VLOOKUP(Oliusala[[#This Row],[tegund]],Tegundir!$B$2:$D$19,3,FALSE)*Oliusala[[#This Row],[magn]]/1000</f>
        <v>48.373394999999995</v>
      </c>
      <c r="K12643">
        <v>2020</v>
      </c>
      <c r="L12643" t="s">
        <v>19</v>
      </c>
      <c r="M12643" s="144" t="s">
        <v>59</v>
      </c>
      <c r="O12643" s="144" t="s">
        <v>1997</v>
      </c>
    </row>
    <row r="12644" spans="1:15" x14ac:dyDescent="0.2">
      <c r="A12644" t="s">
        <v>63</v>
      </c>
      <c r="B12644" s="144" t="s">
        <v>85</v>
      </c>
      <c r="C12644">
        <v>300</v>
      </c>
      <c r="D12644" t="str">
        <f>VLOOKUP(Oliusala[[#This Row],[postnumer]],Sveitarfelog[#All],4,FALSE)</f>
        <v>Akraneskaupstaður,Hvalfjarðarsveit,Kjósarhreppur</v>
      </c>
      <c r="E12644" t="str">
        <f>VLOOKUP(Oliusala[[#This Row],[postnumer]],Sveitarfelog[#All],5,FALSE)</f>
        <v>Vesturland</v>
      </c>
      <c r="F12644" t="s">
        <v>25</v>
      </c>
      <c r="G12644" t="s">
        <v>24</v>
      </c>
      <c r="H12644" s="1" t="s">
        <v>58</v>
      </c>
      <c r="I12644" s="1">
        <v>281275</v>
      </c>
      <c r="J12644" s="2">
        <f>VLOOKUP(Oliusala[[#This Row],[tegund]],Tegundir!$B$2:$D$19,3,FALSE)*Oliusala[[#This Row],[magn]]/1000</f>
        <v>243.302875</v>
      </c>
      <c r="K12644">
        <v>2020</v>
      </c>
      <c r="L12644" t="s">
        <v>19</v>
      </c>
      <c r="M12644" s="144" t="s">
        <v>59</v>
      </c>
      <c r="O12644" s="144" t="s">
        <v>1997</v>
      </c>
    </row>
    <row r="12645" spans="1:15" x14ac:dyDescent="0.2">
      <c r="A12645" t="s">
        <v>84</v>
      </c>
      <c r="B12645" s="144" t="s">
        <v>84</v>
      </c>
      <c r="C12645">
        <v>300</v>
      </c>
      <c r="D12645" t="str">
        <f>VLOOKUP(Oliusala[[#This Row],[postnumer]],Sveitarfelog[#All],4,FALSE)</f>
        <v>Akraneskaupstaður,Hvalfjarðarsveit,Kjósarhreppur</v>
      </c>
      <c r="E12645" t="str">
        <f>VLOOKUP(Oliusala[[#This Row],[postnumer]],Sveitarfelog[#All],5,FALSE)</f>
        <v>Vesturland</v>
      </c>
      <c r="F12645" t="s">
        <v>25</v>
      </c>
      <c r="G12645" t="s">
        <v>24</v>
      </c>
      <c r="H12645" s="1" t="s">
        <v>58</v>
      </c>
      <c r="I12645" s="1">
        <v>894528</v>
      </c>
      <c r="J12645" s="2">
        <f>VLOOKUP(Oliusala[[#This Row],[tegund]],Tegundir!$B$2:$D$19,3,FALSE)*Oliusala[[#This Row],[magn]]/1000</f>
        <v>773.76671999999996</v>
      </c>
      <c r="K12645">
        <v>2020</v>
      </c>
      <c r="L12645" t="s">
        <v>19</v>
      </c>
      <c r="M12645" s="144" t="s">
        <v>59</v>
      </c>
      <c r="O12645" s="144" t="s">
        <v>1997</v>
      </c>
    </row>
    <row r="12646" spans="1:15" x14ac:dyDescent="0.2">
      <c r="A12646" t="s">
        <v>57</v>
      </c>
      <c r="B12646" s="144" t="s">
        <v>84</v>
      </c>
      <c r="C12646">
        <v>300</v>
      </c>
      <c r="D12646" t="str">
        <f>VLOOKUP(Oliusala[[#This Row],[postnumer]],Sveitarfelog[#All],4,FALSE)</f>
        <v>Akraneskaupstaður,Hvalfjarðarsveit,Kjósarhreppur</v>
      </c>
      <c r="E12646" t="str">
        <f>VLOOKUP(Oliusala[[#This Row],[postnumer]],Sveitarfelog[#All],5,FALSE)</f>
        <v>Vesturland</v>
      </c>
      <c r="F12646" t="s">
        <v>25</v>
      </c>
      <c r="G12646" t="s">
        <v>24</v>
      </c>
      <c r="H12646" s="1" t="s">
        <v>60</v>
      </c>
      <c r="I12646" s="1">
        <v>397540</v>
      </c>
      <c r="J12646" s="2">
        <f>VLOOKUP(Oliusala[[#This Row],[tegund]],Tegundir!$B$2:$D$19,3,FALSE)*Oliusala[[#This Row],[magn]]/1000</f>
        <v>343.87209999999999</v>
      </c>
      <c r="K12646">
        <v>2020</v>
      </c>
      <c r="L12646" t="s">
        <v>1955</v>
      </c>
      <c r="M12646" s="144" t="s">
        <v>59</v>
      </c>
    </row>
    <row r="12647" spans="1:15" x14ac:dyDescent="0.2">
      <c r="A12647" t="s">
        <v>84</v>
      </c>
      <c r="B12647" s="144" t="s">
        <v>86</v>
      </c>
      <c r="C12647">
        <v>301</v>
      </c>
      <c r="D12647" t="str">
        <f>VLOOKUP(Oliusala[[#This Row],[postnumer]],Sveitarfelog[#All],4,FALSE)</f>
        <v>Akraneskaupstaður,Hvalfjarðarsveit,Kjósarhreppur</v>
      </c>
      <c r="E12647" t="str">
        <f>VLOOKUP(Oliusala[[#This Row],[postnumer]],Sveitarfelog[#All],5,FALSE)</f>
        <v>Vesturland</v>
      </c>
      <c r="F12647" t="s">
        <v>25</v>
      </c>
      <c r="G12647" t="s">
        <v>24</v>
      </c>
      <c r="H12647" s="1" t="s">
        <v>60</v>
      </c>
      <c r="I12647" s="1">
        <v>6918</v>
      </c>
      <c r="J12647" s="2">
        <f>VLOOKUP(Oliusala[[#This Row],[tegund]],Tegundir!$B$2:$D$19,3,FALSE)*Oliusala[[#This Row],[magn]]/1000</f>
        <v>5.98407</v>
      </c>
      <c r="K12647">
        <v>2020</v>
      </c>
      <c r="L12647" t="s">
        <v>1955</v>
      </c>
      <c r="M12647" s="144" t="s">
        <v>59</v>
      </c>
    </row>
    <row r="12648" spans="1:15" x14ac:dyDescent="0.2">
      <c r="A12648" t="s">
        <v>87</v>
      </c>
      <c r="B12648" s="144" t="s">
        <v>86</v>
      </c>
      <c r="C12648">
        <v>301</v>
      </c>
      <c r="D12648" t="str">
        <f>VLOOKUP(Oliusala[[#This Row],[postnumer]],Sveitarfelog[#All],4,FALSE)</f>
        <v>Akraneskaupstaður,Hvalfjarðarsveit,Kjósarhreppur</v>
      </c>
      <c r="E12648" t="str">
        <f>VLOOKUP(Oliusala[[#This Row],[postnumer]],Sveitarfelog[#All],5,FALSE)</f>
        <v>Vesturland</v>
      </c>
      <c r="F12648" t="s">
        <v>25</v>
      </c>
      <c r="G12648" t="s">
        <v>24</v>
      </c>
      <c r="H12648" s="1" t="s">
        <v>58</v>
      </c>
      <c r="I12648" s="1">
        <v>13437</v>
      </c>
      <c r="J12648" s="2">
        <f>VLOOKUP(Oliusala[[#This Row],[tegund]],Tegundir!$B$2:$D$19,3,FALSE)*Oliusala[[#This Row],[magn]]/1000</f>
        <v>11.623004999999999</v>
      </c>
      <c r="K12648">
        <v>2020</v>
      </c>
      <c r="L12648" t="s">
        <v>19</v>
      </c>
      <c r="M12648" s="144" t="s">
        <v>59</v>
      </c>
      <c r="O12648" s="144" t="s">
        <v>1997</v>
      </c>
    </row>
    <row r="12649" spans="1:15" x14ac:dyDescent="0.2">
      <c r="A12649" t="s">
        <v>57</v>
      </c>
      <c r="B12649" s="144" t="s">
        <v>86</v>
      </c>
      <c r="C12649">
        <v>301</v>
      </c>
      <c r="D12649" t="str">
        <f>VLOOKUP(Oliusala[[#This Row],[postnumer]],Sveitarfelog[#All],4,FALSE)</f>
        <v>Akraneskaupstaður,Hvalfjarðarsveit,Kjósarhreppur</v>
      </c>
      <c r="E12649" t="str">
        <f>VLOOKUP(Oliusala[[#This Row],[postnumer]],Sveitarfelog[#All],5,FALSE)</f>
        <v>Vesturland</v>
      </c>
      <c r="F12649" t="s">
        <v>25</v>
      </c>
      <c r="G12649" t="s">
        <v>24</v>
      </c>
      <c r="H12649" s="1" t="s">
        <v>60</v>
      </c>
      <c r="I12649" s="1">
        <v>562602</v>
      </c>
      <c r="J12649" s="2">
        <f>VLOOKUP(Oliusala[[#This Row],[tegund]],Tegundir!$B$2:$D$19,3,FALSE)*Oliusala[[#This Row],[magn]]/1000</f>
        <v>486.65072999999995</v>
      </c>
      <c r="K12649">
        <v>2020</v>
      </c>
      <c r="L12649" t="s">
        <v>1955</v>
      </c>
      <c r="M12649" s="144" t="s">
        <v>59</v>
      </c>
    </row>
    <row r="12650" spans="1:15" x14ac:dyDescent="0.2">
      <c r="A12650" t="s">
        <v>84</v>
      </c>
      <c r="B12650" s="144" t="s">
        <v>84</v>
      </c>
      <c r="C12650">
        <v>300</v>
      </c>
      <c r="D12650" t="str">
        <f>VLOOKUP(Oliusala[[#This Row],[postnumer]],Sveitarfelog[#All],4,FALSE)</f>
        <v>Akraneskaupstaður,Hvalfjarðarsveit,Kjósarhreppur</v>
      </c>
      <c r="E12650" t="str">
        <f>VLOOKUP(Oliusala[[#This Row],[postnumer]],Sveitarfelog[#All],5,FALSE)</f>
        <v>Vesturland</v>
      </c>
      <c r="F12650" t="s">
        <v>27</v>
      </c>
      <c r="G12650" t="s">
        <v>24</v>
      </c>
      <c r="H12650" t="s">
        <v>58</v>
      </c>
      <c r="I12650" s="1">
        <v>314655</v>
      </c>
      <c r="J12650" s="2">
        <f>VLOOKUP(Oliusala[[#This Row],[tegund]],Tegundir!$B$2:$D$19,3,FALSE)*Oliusala[[#This Row],[magn]]/1000</f>
        <v>272.17657500000001</v>
      </c>
      <c r="K12650">
        <v>2020</v>
      </c>
      <c r="L12650" t="s">
        <v>19</v>
      </c>
      <c r="M12650" s="144" t="s">
        <v>59</v>
      </c>
      <c r="O12650" s="144" t="s">
        <v>1998</v>
      </c>
    </row>
    <row r="12651" spans="1:15" x14ac:dyDescent="0.2">
      <c r="A12651" t="s">
        <v>84</v>
      </c>
      <c r="B12651" s="144" t="s">
        <v>84</v>
      </c>
      <c r="C12651">
        <v>300</v>
      </c>
      <c r="D12651" t="str">
        <f>VLOOKUP(Oliusala[[#This Row],[postnumer]],Sveitarfelog[#All],4,FALSE)</f>
        <v>Akraneskaupstaður,Hvalfjarðarsveit,Kjósarhreppur</v>
      </c>
      <c r="E12651" t="str">
        <f>VLOOKUP(Oliusala[[#This Row],[postnumer]],Sveitarfelog[#All],5,FALSE)</f>
        <v>Vesturland</v>
      </c>
      <c r="F12651" t="s">
        <v>27</v>
      </c>
      <c r="G12651" t="s">
        <v>24</v>
      </c>
      <c r="H12651" s="1" t="s">
        <v>61</v>
      </c>
      <c r="I12651" s="1">
        <v>914813</v>
      </c>
      <c r="J12651" s="2">
        <f>VLOOKUP(Oliusala[[#This Row],[tegund]],Tegundir!$B$2:$D$19,3,FALSE)*Oliusala[[#This Row],[magn]]/1000</f>
        <v>791.31324500000005</v>
      </c>
      <c r="K12651">
        <v>2020</v>
      </c>
      <c r="L12651" t="s">
        <v>1955</v>
      </c>
      <c r="M12651" s="144" t="s">
        <v>62</v>
      </c>
    </row>
    <row r="12652" spans="1:15" x14ac:dyDescent="0.2">
      <c r="A12652" t="s">
        <v>57</v>
      </c>
      <c r="B12652" s="144" t="s">
        <v>86</v>
      </c>
      <c r="C12652">
        <v>301</v>
      </c>
      <c r="D12652" t="str">
        <f>VLOOKUP(Oliusala[[#This Row],[postnumer]],Sveitarfelog[#All],4,FALSE)</f>
        <v>Akraneskaupstaður,Hvalfjarðarsveit,Kjósarhreppur</v>
      </c>
      <c r="E12652" t="str">
        <f>VLOOKUP(Oliusala[[#This Row],[postnumer]],Sveitarfelog[#All],5,FALSE)</f>
        <v>Vesturland</v>
      </c>
      <c r="F12652" t="s">
        <v>27</v>
      </c>
      <c r="G12652" t="s">
        <v>24</v>
      </c>
      <c r="H12652" s="1" t="s">
        <v>60</v>
      </c>
      <c r="I12652" s="1">
        <v>134478</v>
      </c>
      <c r="J12652" s="2">
        <f>VLOOKUP(Oliusala[[#This Row],[tegund]],Tegundir!$B$2:$D$19,3,FALSE)*Oliusala[[#This Row],[magn]]/1000</f>
        <v>116.32347</v>
      </c>
      <c r="K12652">
        <v>2020</v>
      </c>
      <c r="L12652" t="s">
        <v>19</v>
      </c>
      <c r="M12652" s="144" t="s">
        <v>59</v>
      </c>
      <c r="O12652" s="144" t="s">
        <v>1998</v>
      </c>
    </row>
    <row r="12653" spans="1:15" x14ac:dyDescent="0.2">
      <c r="A12653" t="s">
        <v>84</v>
      </c>
      <c r="B12653" s="144" t="s">
        <v>84</v>
      </c>
      <c r="C12653">
        <v>300</v>
      </c>
      <c r="D12653" t="str">
        <f>VLOOKUP(Oliusala[[#This Row],[postnumer]],Sveitarfelog[#All],4,FALSE)</f>
        <v>Akraneskaupstaður,Hvalfjarðarsveit,Kjósarhreppur</v>
      </c>
      <c r="E12653" t="str">
        <f>VLOOKUP(Oliusala[[#This Row],[postnumer]],Sveitarfelog[#All],5,FALSE)</f>
        <v>Vesturland</v>
      </c>
      <c r="F12653" t="s">
        <v>29</v>
      </c>
      <c r="G12653" t="s">
        <v>24</v>
      </c>
      <c r="H12653" s="1" t="s">
        <v>61</v>
      </c>
      <c r="I12653" s="1">
        <v>35307</v>
      </c>
      <c r="J12653" s="2">
        <f>VLOOKUP(Oliusala[[#This Row],[tegund]],Tegundir!$B$2:$D$19,3,FALSE)*Oliusala[[#This Row],[magn]]/1000</f>
        <v>30.540555000000001</v>
      </c>
      <c r="K12653">
        <v>2020</v>
      </c>
      <c r="L12653" t="s">
        <v>1955</v>
      </c>
      <c r="M12653" s="144" t="s">
        <v>62</v>
      </c>
    </row>
    <row r="12654" spans="1:15" x14ac:dyDescent="0.2">
      <c r="A12654" t="s">
        <v>84</v>
      </c>
      <c r="B12654" s="144" t="s">
        <v>84</v>
      </c>
      <c r="C12654">
        <v>300</v>
      </c>
      <c r="D12654" t="str">
        <f>VLOOKUP(Oliusala[[#This Row],[postnumer]],Sveitarfelog[#All],4,FALSE)</f>
        <v>Akraneskaupstaður,Hvalfjarðarsveit,Kjósarhreppur</v>
      </c>
      <c r="E12654" t="str">
        <f>VLOOKUP(Oliusala[[#This Row],[postnumer]],Sveitarfelog[#All],5,FALSE)</f>
        <v>Vesturland</v>
      </c>
      <c r="F12654" t="s">
        <v>30</v>
      </c>
      <c r="G12654" t="s">
        <v>24</v>
      </c>
      <c r="H12654" s="1" t="s">
        <v>58</v>
      </c>
      <c r="I12654" s="1">
        <v>732293</v>
      </c>
      <c r="J12654" s="2">
        <f>VLOOKUP(Oliusala[[#This Row],[tegund]],Tegundir!$B$2:$D$19,3,FALSE)*Oliusala[[#This Row],[magn]]/1000</f>
        <v>633.43344499999989</v>
      </c>
      <c r="K12654">
        <v>2020</v>
      </c>
      <c r="L12654" t="s">
        <v>19</v>
      </c>
      <c r="M12654" s="144" t="s">
        <v>59</v>
      </c>
      <c r="O12654" s="144" t="s">
        <v>1998</v>
      </c>
    </row>
    <row r="12655" spans="1:15" x14ac:dyDescent="0.2">
      <c r="A12655" t="s">
        <v>57</v>
      </c>
      <c r="B12655" s="144" t="s">
        <v>88</v>
      </c>
      <c r="C12655">
        <v>310</v>
      </c>
      <c r="D12655" t="str">
        <f>VLOOKUP(Oliusala[[#This Row],[postnumer]],Sveitarfelog[#All],4,FALSE)</f>
        <v>Borgarbyggð,Skorradalshreppur</v>
      </c>
      <c r="E12655" t="str">
        <f>VLOOKUP(Oliusala[[#This Row],[postnumer]],Sveitarfelog[#All],5,FALSE)</f>
        <v>Vesturland</v>
      </c>
      <c r="F12655" t="s">
        <v>24</v>
      </c>
      <c r="G12655" t="s">
        <v>24</v>
      </c>
      <c r="H12655" t="s">
        <v>60</v>
      </c>
      <c r="I12655" s="1">
        <v>12939</v>
      </c>
      <c r="J12655" s="2">
        <f>VLOOKUP(Oliusala[[#This Row],[tegund]],Tegundir!$B$2:$D$19,3,FALSE)*Oliusala[[#This Row],[magn]]/1000</f>
        <v>11.192235</v>
      </c>
      <c r="K12655">
        <v>2020</v>
      </c>
      <c r="L12655" t="s">
        <v>18</v>
      </c>
      <c r="M12655" s="144" t="s">
        <v>59</v>
      </c>
    </row>
    <row r="12656" spans="1:15" x14ac:dyDescent="0.2">
      <c r="A12656" t="s">
        <v>63</v>
      </c>
      <c r="B12656" s="144" t="s">
        <v>88</v>
      </c>
      <c r="C12656">
        <v>310</v>
      </c>
      <c r="D12656" t="str">
        <f>VLOOKUP(Oliusala[[#This Row],[postnumer]],Sveitarfelog[#All],4,FALSE)</f>
        <v>Borgarbyggð,Skorradalshreppur</v>
      </c>
      <c r="E12656" t="str">
        <f>VLOOKUP(Oliusala[[#This Row],[postnumer]],Sveitarfelog[#All],5,FALSE)</f>
        <v>Vesturland</v>
      </c>
      <c r="F12656" t="s">
        <v>24</v>
      </c>
      <c r="G12656" t="s">
        <v>24</v>
      </c>
      <c r="H12656" t="s">
        <v>58</v>
      </c>
      <c r="I12656" s="1">
        <v>6300638</v>
      </c>
      <c r="J12656" s="2">
        <f>VLOOKUP(Oliusala[[#This Row],[tegund]],Tegundir!$B$2:$D$19,3,FALSE)*Oliusala[[#This Row],[magn]]/1000</f>
        <v>5450.0518700000002</v>
      </c>
      <c r="K12656">
        <v>2020</v>
      </c>
      <c r="L12656" t="s">
        <v>18</v>
      </c>
      <c r="M12656" s="144" t="s">
        <v>59</v>
      </c>
    </row>
    <row r="12657" spans="1:13" x14ac:dyDescent="0.2">
      <c r="A12657" t="s">
        <v>84</v>
      </c>
      <c r="B12657" s="144" t="s">
        <v>88</v>
      </c>
      <c r="C12657">
        <v>310</v>
      </c>
      <c r="D12657" t="str">
        <f>VLOOKUP(Oliusala[[#This Row],[postnumer]],Sveitarfelog[#All],4,FALSE)</f>
        <v>Borgarbyggð,Skorradalshreppur</v>
      </c>
      <c r="E12657" t="str">
        <f>VLOOKUP(Oliusala[[#This Row],[postnumer]],Sveitarfelog[#All],5,FALSE)</f>
        <v>Vesturland</v>
      </c>
      <c r="F12657" t="s">
        <v>25</v>
      </c>
      <c r="G12657" t="s">
        <v>24</v>
      </c>
      <c r="H12657" s="1" t="s">
        <v>60</v>
      </c>
      <c r="I12657" s="1">
        <v>203989</v>
      </c>
      <c r="J12657" s="2">
        <f>VLOOKUP(Oliusala[[#This Row],[tegund]],Tegundir!$B$2:$D$19,3,FALSE)*Oliusala[[#This Row],[magn]]/1000</f>
        <v>176.45048499999999</v>
      </c>
      <c r="K12657">
        <v>2020</v>
      </c>
      <c r="L12657" t="s">
        <v>1955</v>
      </c>
      <c r="M12657" s="144" t="s">
        <v>59</v>
      </c>
    </row>
    <row r="12658" spans="1:13" x14ac:dyDescent="0.2">
      <c r="A12658" t="s">
        <v>69</v>
      </c>
      <c r="B12658" s="144" t="s">
        <v>88</v>
      </c>
      <c r="C12658">
        <v>310</v>
      </c>
      <c r="D12658" t="str">
        <f>VLOOKUP(Oliusala[[#This Row],[postnumer]],Sveitarfelog[#All],4,FALSE)</f>
        <v>Borgarbyggð,Skorradalshreppur</v>
      </c>
      <c r="E12658" t="str">
        <f>VLOOKUP(Oliusala[[#This Row],[postnumer]],Sveitarfelog[#All],5,FALSE)</f>
        <v>Vesturland</v>
      </c>
      <c r="F12658" t="s">
        <v>25</v>
      </c>
      <c r="G12658" t="s">
        <v>24</v>
      </c>
      <c r="H12658" s="1" t="s">
        <v>60</v>
      </c>
      <c r="I12658" s="1">
        <v>5338</v>
      </c>
      <c r="J12658" s="2">
        <f>VLOOKUP(Oliusala[[#This Row],[tegund]],Tegundir!$B$2:$D$19,3,FALSE)*Oliusala[[#This Row],[magn]]/1000</f>
        <v>4.6173700000000002</v>
      </c>
      <c r="K12658">
        <v>2020</v>
      </c>
      <c r="L12658" t="s">
        <v>1955</v>
      </c>
      <c r="M12658" s="144" t="s">
        <v>59</v>
      </c>
    </row>
    <row r="12659" spans="1:13" x14ac:dyDescent="0.2">
      <c r="A12659" t="s">
        <v>57</v>
      </c>
      <c r="B12659" s="144" t="s">
        <v>88</v>
      </c>
      <c r="C12659">
        <v>310</v>
      </c>
      <c r="D12659" t="str">
        <f>VLOOKUP(Oliusala[[#This Row],[postnumer]],Sveitarfelog[#All],4,FALSE)</f>
        <v>Borgarbyggð,Skorradalshreppur</v>
      </c>
      <c r="E12659" t="str">
        <f>VLOOKUP(Oliusala[[#This Row],[postnumer]],Sveitarfelog[#All],5,FALSE)</f>
        <v>Vesturland</v>
      </c>
      <c r="F12659" t="s">
        <v>25</v>
      </c>
      <c r="G12659" t="s">
        <v>24</v>
      </c>
      <c r="H12659" t="s">
        <v>60</v>
      </c>
      <c r="I12659" s="1">
        <v>496104</v>
      </c>
      <c r="J12659" s="2">
        <f>VLOOKUP(Oliusala[[#This Row],[tegund]],Tegundir!$B$2:$D$19,3,FALSE)*Oliusala[[#This Row],[magn]]/1000</f>
        <v>429.12996000000004</v>
      </c>
      <c r="K12659">
        <v>2020</v>
      </c>
      <c r="L12659" t="s">
        <v>1955</v>
      </c>
      <c r="M12659" s="144" t="s">
        <v>59</v>
      </c>
    </row>
    <row r="12660" spans="1:13" x14ac:dyDescent="0.2">
      <c r="A12660" t="s">
        <v>63</v>
      </c>
      <c r="B12660" s="144" t="s">
        <v>88</v>
      </c>
      <c r="C12660">
        <v>310</v>
      </c>
      <c r="D12660" t="str">
        <f>VLOOKUP(Oliusala[[#This Row],[postnumer]],Sveitarfelog[#All],4,FALSE)</f>
        <v>Borgarbyggð,Skorradalshreppur</v>
      </c>
      <c r="E12660" t="str">
        <f>VLOOKUP(Oliusala[[#This Row],[postnumer]],Sveitarfelog[#All],5,FALSE)</f>
        <v>Vesturland</v>
      </c>
      <c r="F12660" t="s">
        <v>25</v>
      </c>
      <c r="G12660" t="s">
        <v>24</v>
      </c>
      <c r="H12660" s="1" t="s">
        <v>58</v>
      </c>
      <c r="I12660" s="1">
        <v>321344</v>
      </c>
      <c r="J12660" s="2">
        <f>VLOOKUP(Oliusala[[#This Row],[tegund]],Tegundir!$B$2:$D$19,3,FALSE)*Oliusala[[#This Row],[magn]]/1000</f>
        <v>277.96256</v>
      </c>
      <c r="K12660">
        <v>2020</v>
      </c>
      <c r="L12660" t="s">
        <v>1955</v>
      </c>
      <c r="M12660" s="144" t="s">
        <v>59</v>
      </c>
    </row>
    <row r="12661" spans="1:13" x14ac:dyDescent="0.2">
      <c r="A12661" t="s">
        <v>84</v>
      </c>
      <c r="B12661" s="144" t="s">
        <v>89</v>
      </c>
      <c r="C12661">
        <v>311</v>
      </c>
      <c r="D12661" t="str">
        <f>VLOOKUP(Oliusala[[#This Row],[postnumer]],Sveitarfelog[#All],4,FALSE)</f>
        <v>Borgarbyggð,Skorradalshreppur</v>
      </c>
      <c r="E12661" t="str">
        <f>VLOOKUP(Oliusala[[#This Row],[postnumer]],Sveitarfelog[#All],5,FALSE)</f>
        <v>Vesturland</v>
      </c>
      <c r="F12661" t="s">
        <v>24</v>
      </c>
      <c r="G12661" t="s">
        <v>24</v>
      </c>
      <c r="H12661" s="1" t="s">
        <v>60</v>
      </c>
      <c r="I12661" s="1">
        <v>2203</v>
      </c>
      <c r="J12661" s="2">
        <f>VLOOKUP(Oliusala[[#This Row],[tegund]],Tegundir!$B$2:$D$19,3,FALSE)*Oliusala[[#This Row],[magn]]/1000</f>
        <v>1.9055949999999999</v>
      </c>
      <c r="K12661">
        <v>2020</v>
      </c>
      <c r="L12661" t="s">
        <v>18</v>
      </c>
      <c r="M12661" s="144" t="s">
        <v>59</v>
      </c>
    </row>
    <row r="12662" spans="1:13" x14ac:dyDescent="0.2">
      <c r="A12662" t="s">
        <v>84</v>
      </c>
      <c r="B12662" s="144" t="s">
        <v>94</v>
      </c>
      <c r="C12662">
        <v>311</v>
      </c>
      <c r="D12662" t="str">
        <f>VLOOKUP(Oliusala[[#This Row],[postnumer]],Sveitarfelog[#All],4,FALSE)</f>
        <v>Borgarbyggð,Skorradalshreppur</v>
      </c>
      <c r="E12662" t="str">
        <f>VLOOKUP(Oliusala[[#This Row],[postnumer]],Sveitarfelog[#All],5,FALSE)</f>
        <v>Vesturland</v>
      </c>
      <c r="F12662" t="s">
        <v>24</v>
      </c>
      <c r="G12662" t="s">
        <v>24</v>
      </c>
      <c r="H12662" s="1" t="s">
        <v>60</v>
      </c>
      <c r="I12662" s="1">
        <v>15465</v>
      </c>
      <c r="J12662" s="2">
        <f>VLOOKUP(Oliusala[[#This Row],[tegund]],Tegundir!$B$2:$D$19,3,FALSE)*Oliusala[[#This Row],[magn]]/1000</f>
        <v>13.377225000000001</v>
      </c>
      <c r="K12662">
        <v>2020</v>
      </c>
      <c r="L12662" t="s">
        <v>18</v>
      </c>
      <c r="M12662" s="144" t="s">
        <v>59</v>
      </c>
    </row>
    <row r="12663" spans="1:13" x14ac:dyDescent="0.2">
      <c r="A12663" t="s">
        <v>57</v>
      </c>
      <c r="B12663" s="144" t="s">
        <v>91</v>
      </c>
      <c r="C12663">
        <v>311</v>
      </c>
      <c r="D12663" t="str">
        <f>VLOOKUP(Oliusala[[#This Row],[postnumer]],Sveitarfelog[#All],4,FALSE)</f>
        <v>Borgarbyggð,Skorradalshreppur</v>
      </c>
      <c r="E12663" t="str">
        <f>VLOOKUP(Oliusala[[#This Row],[postnumer]],Sveitarfelog[#All],5,FALSE)</f>
        <v>Vesturland</v>
      </c>
      <c r="F12663" t="s">
        <v>24</v>
      </c>
      <c r="G12663" t="s">
        <v>24</v>
      </c>
      <c r="H12663" s="1" t="s">
        <v>60</v>
      </c>
      <c r="I12663" s="1">
        <v>15078</v>
      </c>
      <c r="J12663" s="2">
        <f>VLOOKUP(Oliusala[[#This Row],[tegund]],Tegundir!$B$2:$D$19,3,FALSE)*Oliusala[[#This Row],[magn]]/1000</f>
        <v>13.04247</v>
      </c>
      <c r="K12663">
        <v>2020</v>
      </c>
      <c r="L12663" t="s">
        <v>18</v>
      </c>
      <c r="M12663" s="144" t="s">
        <v>59</v>
      </c>
    </row>
    <row r="12664" spans="1:13" x14ac:dyDescent="0.2">
      <c r="A12664" t="s">
        <v>57</v>
      </c>
      <c r="B12664" s="144" t="s">
        <v>92</v>
      </c>
      <c r="C12664">
        <v>311</v>
      </c>
      <c r="D12664" t="str">
        <f>VLOOKUP(Oliusala[[#This Row],[postnumer]],Sveitarfelog[#All],4,FALSE)</f>
        <v>Borgarbyggð,Skorradalshreppur</v>
      </c>
      <c r="E12664" t="str">
        <f>VLOOKUP(Oliusala[[#This Row],[postnumer]],Sveitarfelog[#All],5,FALSE)</f>
        <v>Vesturland</v>
      </c>
      <c r="F12664" t="s">
        <v>24</v>
      </c>
      <c r="G12664" t="s">
        <v>24</v>
      </c>
      <c r="H12664" s="1" t="s">
        <v>60</v>
      </c>
      <c r="I12664" s="1">
        <v>17577</v>
      </c>
      <c r="J12664" s="2">
        <f>VLOOKUP(Oliusala[[#This Row],[tegund]],Tegundir!$B$2:$D$19,3,FALSE)*Oliusala[[#This Row],[magn]]/1000</f>
        <v>15.204105</v>
      </c>
      <c r="K12664">
        <v>2020</v>
      </c>
      <c r="L12664" t="s">
        <v>18</v>
      </c>
      <c r="M12664" s="144" t="s">
        <v>59</v>
      </c>
    </row>
    <row r="12665" spans="1:13" x14ac:dyDescent="0.2">
      <c r="A12665" t="s">
        <v>57</v>
      </c>
      <c r="B12665" s="144" t="s">
        <v>93</v>
      </c>
      <c r="C12665">
        <v>311</v>
      </c>
      <c r="D12665" t="str">
        <f>VLOOKUP(Oliusala[[#This Row],[postnumer]],Sveitarfelog[#All],4,FALSE)</f>
        <v>Borgarbyggð,Skorradalshreppur</v>
      </c>
      <c r="E12665" t="str">
        <f>VLOOKUP(Oliusala[[#This Row],[postnumer]],Sveitarfelog[#All],5,FALSE)</f>
        <v>Vesturland</v>
      </c>
      <c r="F12665" t="s">
        <v>24</v>
      </c>
      <c r="G12665" t="s">
        <v>24</v>
      </c>
      <c r="H12665" s="1" t="s">
        <v>60</v>
      </c>
      <c r="I12665" s="1">
        <v>22844</v>
      </c>
      <c r="J12665" s="2">
        <f>VLOOKUP(Oliusala[[#This Row],[tegund]],Tegundir!$B$2:$D$19,3,FALSE)*Oliusala[[#This Row],[magn]]/1000</f>
        <v>19.760060000000003</v>
      </c>
      <c r="K12665">
        <v>2020</v>
      </c>
      <c r="L12665" t="s">
        <v>18</v>
      </c>
      <c r="M12665" s="144" t="s">
        <v>59</v>
      </c>
    </row>
    <row r="12666" spans="1:13" x14ac:dyDescent="0.2">
      <c r="A12666" t="s">
        <v>63</v>
      </c>
      <c r="B12666" s="144" t="s">
        <v>89</v>
      </c>
      <c r="C12666">
        <v>311</v>
      </c>
      <c r="D12666" t="str">
        <f>VLOOKUP(Oliusala[[#This Row],[postnumer]],Sveitarfelog[#All],4,FALSE)</f>
        <v>Borgarbyggð,Skorradalshreppur</v>
      </c>
      <c r="E12666" t="str">
        <f>VLOOKUP(Oliusala[[#This Row],[postnumer]],Sveitarfelog[#All],5,FALSE)</f>
        <v>Vesturland</v>
      </c>
      <c r="F12666" t="s">
        <v>24</v>
      </c>
      <c r="G12666" t="s">
        <v>24</v>
      </c>
      <c r="H12666" s="1" t="s">
        <v>58</v>
      </c>
      <c r="I12666" s="1">
        <v>535769</v>
      </c>
      <c r="J12666" s="2">
        <f>VLOOKUP(Oliusala[[#This Row],[tegund]],Tegundir!$B$2:$D$19,3,FALSE)*Oliusala[[#This Row],[magn]]/1000</f>
        <v>463.44018499999999</v>
      </c>
      <c r="K12666">
        <v>2020</v>
      </c>
      <c r="L12666" t="s">
        <v>18</v>
      </c>
      <c r="M12666" s="144" t="s">
        <v>59</v>
      </c>
    </row>
    <row r="12667" spans="1:13" x14ac:dyDescent="0.2">
      <c r="A12667" t="s">
        <v>63</v>
      </c>
      <c r="B12667" s="144" t="s">
        <v>90</v>
      </c>
      <c r="C12667">
        <v>311</v>
      </c>
      <c r="D12667" t="str">
        <f>VLOOKUP(Oliusala[[#This Row],[postnumer]],Sveitarfelog[#All],4,FALSE)</f>
        <v>Borgarbyggð,Skorradalshreppur</v>
      </c>
      <c r="E12667" t="str">
        <f>VLOOKUP(Oliusala[[#This Row],[postnumer]],Sveitarfelog[#All],5,FALSE)</f>
        <v>Vesturland</v>
      </c>
      <c r="F12667" t="s">
        <v>24</v>
      </c>
      <c r="G12667" t="s">
        <v>24</v>
      </c>
      <c r="H12667" s="1" t="s">
        <v>58</v>
      </c>
      <c r="I12667" s="1">
        <v>154922</v>
      </c>
      <c r="J12667" s="2">
        <f>VLOOKUP(Oliusala[[#This Row],[tegund]],Tegundir!$B$2:$D$19,3,FALSE)*Oliusala[[#This Row],[magn]]/1000</f>
        <v>134.00753</v>
      </c>
      <c r="K12667">
        <v>2020</v>
      </c>
      <c r="L12667" t="s">
        <v>18</v>
      </c>
      <c r="M12667" s="144" t="s">
        <v>59</v>
      </c>
    </row>
    <row r="12668" spans="1:13" x14ac:dyDescent="0.2">
      <c r="A12668" t="s">
        <v>63</v>
      </c>
      <c r="B12668" s="144" t="s">
        <v>91</v>
      </c>
      <c r="C12668">
        <v>311</v>
      </c>
      <c r="D12668" t="str">
        <f>VLOOKUP(Oliusala[[#This Row],[postnumer]],Sveitarfelog[#All],4,FALSE)</f>
        <v>Borgarbyggð,Skorradalshreppur</v>
      </c>
      <c r="E12668" t="str">
        <f>VLOOKUP(Oliusala[[#This Row],[postnumer]],Sveitarfelog[#All],5,FALSE)</f>
        <v>Vesturland</v>
      </c>
      <c r="F12668" t="s">
        <v>24</v>
      </c>
      <c r="G12668" t="s">
        <v>24</v>
      </c>
      <c r="H12668" t="s">
        <v>58</v>
      </c>
      <c r="I12668" s="1">
        <v>50623</v>
      </c>
      <c r="J12668" s="2">
        <f>VLOOKUP(Oliusala[[#This Row],[tegund]],Tegundir!$B$2:$D$19,3,FALSE)*Oliusala[[#This Row],[magn]]/1000</f>
        <v>43.788894999999997</v>
      </c>
      <c r="K12668">
        <v>2020</v>
      </c>
      <c r="L12668" t="s">
        <v>18</v>
      </c>
      <c r="M12668" s="144" t="s">
        <v>59</v>
      </c>
    </row>
    <row r="12669" spans="1:13" x14ac:dyDescent="0.2">
      <c r="A12669" t="s">
        <v>63</v>
      </c>
      <c r="B12669" s="144" t="s">
        <v>92</v>
      </c>
      <c r="C12669">
        <v>311</v>
      </c>
      <c r="D12669" t="str">
        <f>VLOOKUP(Oliusala[[#This Row],[postnumer]],Sveitarfelog[#All],4,FALSE)</f>
        <v>Borgarbyggð,Skorradalshreppur</v>
      </c>
      <c r="E12669" t="str">
        <f>VLOOKUP(Oliusala[[#This Row],[postnumer]],Sveitarfelog[#All],5,FALSE)</f>
        <v>Vesturland</v>
      </c>
      <c r="F12669" t="s">
        <v>24</v>
      </c>
      <c r="G12669" t="s">
        <v>24</v>
      </c>
      <c r="H12669" s="1" t="s">
        <v>58</v>
      </c>
      <c r="I12669" s="1">
        <v>199566</v>
      </c>
      <c r="J12669" s="2">
        <f>VLOOKUP(Oliusala[[#This Row],[tegund]],Tegundir!$B$2:$D$19,3,FALSE)*Oliusala[[#This Row],[magn]]/1000</f>
        <v>172.62458999999998</v>
      </c>
      <c r="K12669">
        <v>2020</v>
      </c>
      <c r="L12669" t="s">
        <v>18</v>
      </c>
      <c r="M12669" s="144" t="s">
        <v>59</v>
      </c>
    </row>
    <row r="12670" spans="1:13" x14ac:dyDescent="0.2">
      <c r="A12670" t="s">
        <v>63</v>
      </c>
      <c r="B12670" s="144" t="s">
        <v>93</v>
      </c>
      <c r="C12670">
        <v>311</v>
      </c>
      <c r="D12670" t="str">
        <f>VLOOKUP(Oliusala[[#This Row],[postnumer]],Sveitarfelog[#All],4,FALSE)</f>
        <v>Borgarbyggð,Skorradalshreppur</v>
      </c>
      <c r="E12670" t="str">
        <f>VLOOKUP(Oliusala[[#This Row],[postnumer]],Sveitarfelog[#All],5,FALSE)</f>
        <v>Vesturland</v>
      </c>
      <c r="F12670" t="s">
        <v>24</v>
      </c>
      <c r="G12670" t="s">
        <v>24</v>
      </c>
      <c r="H12670" t="s">
        <v>58</v>
      </c>
      <c r="I12670" s="1">
        <v>218047</v>
      </c>
      <c r="J12670" s="2">
        <f>VLOOKUP(Oliusala[[#This Row],[tegund]],Tegundir!$B$2:$D$19,3,FALSE)*Oliusala[[#This Row],[magn]]/1000</f>
        <v>188.61065500000001</v>
      </c>
      <c r="K12670">
        <v>2020</v>
      </c>
      <c r="L12670" t="s">
        <v>18</v>
      </c>
      <c r="M12670" s="144" t="s">
        <v>59</v>
      </c>
    </row>
    <row r="12671" spans="1:13" x14ac:dyDescent="0.2">
      <c r="A12671" t="s">
        <v>84</v>
      </c>
      <c r="B12671" s="144" t="s">
        <v>89</v>
      </c>
      <c r="C12671">
        <v>311</v>
      </c>
      <c r="D12671" t="str">
        <f>VLOOKUP(Oliusala[[#This Row],[postnumer]],Sveitarfelog[#All],4,FALSE)</f>
        <v>Borgarbyggð,Skorradalshreppur</v>
      </c>
      <c r="E12671" t="str">
        <f>VLOOKUP(Oliusala[[#This Row],[postnumer]],Sveitarfelog[#All],5,FALSE)</f>
        <v>Vesturland</v>
      </c>
      <c r="F12671" t="s">
        <v>25</v>
      </c>
      <c r="G12671" t="s">
        <v>24</v>
      </c>
      <c r="H12671" s="1" t="s">
        <v>60</v>
      </c>
      <c r="I12671" s="1">
        <v>28188</v>
      </c>
      <c r="J12671" s="2">
        <f>VLOOKUP(Oliusala[[#This Row],[tegund]],Tegundir!$B$2:$D$19,3,FALSE)*Oliusala[[#This Row],[magn]]/1000</f>
        <v>24.382619999999999</v>
      </c>
      <c r="K12671">
        <v>2020</v>
      </c>
      <c r="L12671" t="s">
        <v>1955</v>
      </c>
      <c r="M12671" s="144" t="s">
        <v>59</v>
      </c>
    </row>
    <row r="12672" spans="1:13" x14ac:dyDescent="0.2">
      <c r="A12672" t="s">
        <v>84</v>
      </c>
      <c r="B12672" s="144" t="s">
        <v>95</v>
      </c>
      <c r="C12672">
        <v>311</v>
      </c>
      <c r="D12672" t="str">
        <f>VLOOKUP(Oliusala[[#This Row],[postnumer]],Sveitarfelog[#All],4,FALSE)</f>
        <v>Borgarbyggð,Skorradalshreppur</v>
      </c>
      <c r="E12672" t="str">
        <f>VLOOKUP(Oliusala[[#This Row],[postnumer]],Sveitarfelog[#All],5,FALSE)</f>
        <v>Vesturland</v>
      </c>
      <c r="F12672" t="s">
        <v>25</v>
      </c>
      <c r="G12672" t="s">
        <v>24</v>
      </c>
      <c r="H12672" s="1" t="s">
        <v>60</v>
      </c>
      <c r="I12672" s="1">
        <v>51855</v>
      </c>
      <c r="J12672" s="2">
        <f>VLOOKUP(Oliusala[[#This Row],[tegund]],Tegundir!$B$2:$D$19,3,FALSE)*Oliusala[[#This Row],[magn]]/1000</f>
        <v>44.854574999999997</v>
      </c>
      <c r="K12672">
        <v>2020</v>
      </c>
      <c r="L12672" t="s">
        <v>1955</v>
      </c>
      <c r="M12672" s="144" t="s">
        <v>59</v>
      </c>
    </row>
    <row r="12673" spans="1:15" x14ac:dyDescent="0.2">
      <c r="A12673" t="s">
        <v>84</v>
      </c>
      <c r="B12673" s="144" t="s">
        <v>94</v>
      </c>
      <c r="C12673">
        <v>311</v>
      </c>
      <c r="D12673" t="str">
        <f>VLOOKUP(Oliusala[[#This Row],[postnumer]],Sveitarfelog[#All],4,FALSE)</f>
        <v>Borgarbyggð,Skorradalshreppur</v>
      </c>
      <c r="E12673" t="str">
        <f>VLOOKUP(Oliusala[[#This Row],[postnumer]],Sveitarfelog[#All],5,FALSE)</f>
        <v>Vesturland</v>
      </c>
      <c r="F12673" t="s">
        <v>25</v>
      </c>
      <c r="G12673" t="s">
        <v>24</v>
      </c>
      <c r="H12673" s="1" t="s">
        <v>60</v>
      </c>
      <c r="I12673" s="1">
        <v>22117</v>
      </c>
      <c r="J12673" s="2">
        <f>VLOOKUP(Oliusala[[#This Row],[tegund]],Tegundir!$B$2:$D$19,3,FALSE)*Oliusala[[#This Row],[magn]]/1000</f>
        <v>19.131204999999998</v>
      </c>
      <c r="K12673">
        <v>2020</v>
      </c>
      <c r="L12673" t="s">
        <v>1955</v>
      </c>
      <c r="M12673" s="144" t="s">
        <v>59</v>
      </c>
    </row>
    <row r="12674" spans="1:15" x14ac:dyDescent="0.2">
      <c r="A12674" t="s">
        <v>84</v>
      </c>
      <c r="B12674" s="144" t="s">
        <v>90</v>
      </c>
      <c r="C12674">
        <v>311</v>
      </c>
      <c r="D12674" t="str">
        <f>VLOOKUP(Oliusala[[#This Row],[postnumer]],Sveitarfelog[#All],4,FALSE)</f>
        <v>Borgarbyggð,Skorradalshreppur</v>
      </c>
      <c r="E12674" t="str">
        <f>VLOOKUP(Oliusala[[#This Row],[postnumer]],Sveitarfelog[#All],5,FALSE)</f>
        <v>Vesturland</v>
      </c>
      <c r="F12674" t="s">
        <v>25</v>
      </c>
      <c r="G12674" t="s">
        <v>24</v>
      </c>
      <c r="H12674" s="1" t="s">
        <v>60</v>
      </c>
      <c r="I12674" s="1">
        <v>119378</v>
      </c>
      <c r="J12674" s="2">
        <f>VLOOKUP(Oliusala[[#This Row],[tegund]],Tegundir!$B$2:$D$19,3,FALSE)*Oliusala[[#This Row],[magn]]/1000</f>
        <v>103.26197000000001</v>
      </c>
      <c r="K12674">
        <v>2020</v>
      </c>
      <c r="L12674" t="s">
        <v>1955</v>
      </c>
      <c r="M12674" s="144" t="s">
        <v>59</v>
      </c>
    </row>
    <row r="12675" spans="1:15" x14ac:dyDescent="0.2">
      <c r="A12675" t="s">
        <v>84</v>
      </c>
      <c r="B12675" s="144" t="s">
        <v>92</v>
      </c>
      <c r="C12675">
        <v>311</v>
      </c>
      <c r="D12675" t="str">
        <f>VLOOKUP(Oliusala[[#This Row],[postnumer]],Sveitarfelog[#All],4,FALSE)</f>
        <v>Borgarbyggð,Skorradalshreppur</v>
      </c>
      <c r="E12675" t="str">
        <f>VLOOKUP(Oliusala[[#This Row],[postnumer]],Sveitarfelog[#All],5,FALSE)</f>
        <v>Vesturland</v>
      </c>
      <c r="F12675" t="s">
        <v>25</v>
      </c>
      <c r="G12675" t="s">
        <v>24</v>
      </c>
      <c r="H12675" s="1" t="s">
        <v>60</v>
      </c>
      <c r="I12675" s="1">
        <v>35152</v>
      </c>
      <c r="J12675" s="2">
        <f>VLOOKUP(Oliusala[[#This Row],[tegund]],Tegundir!$B$2:$D$19,3,FALSE)*Oliusala[[#This Row],[magn]]/1000</f>
        <v>30.406479999999998</v>
      </c>
      <c r="K12675">
        <v>2020</v>
      </c>
      <c r="L12675" t="s">
        <v>1955</v>
      </c>
      <c r="M12675" s="144" t="s">
        <v>59</v>
      </c>
    </row>
    <row r="12676" spans="1:15" x14ac:dyDescent="0.2">
      <c r="A12676" t="s">
        <v>69</v>
      </c>
      <c r="B12676" s="144" t="s">
        <v>93</v>
      </c>
      <c r="C12676">
        <v>311</v>
      </c>
      <c r="D12676" t="str">
        <f>VLOOKUP(Oliusala[[#This Row],[postnumer]],Sveitarfelog[#All],4,FALSE)</f>
        <v>Borgarbyggð,Skorradalshreppur</v>
      </c>
      <c r="E12676" t="str">
        <f>VLOOKUP(Oliusala[[#This Row],[postnumer]],Sveitarfelog[#All],5,FALSE)</f>
        <v>Vesturland</v>
      </c>
      <c r="F12676" t="s">
        <v>25</v>
      </c>
      <c r="G12676" t="s">
        <v>24</v>
      </c>
      <c r="H12676" s="1" t="s">
        <v>60</v>
      </c>
      <c r="I12676" s="1">
        <v>823</v>
      </c>
      <c r="J12676" s="2">
        <f>VLOOKUP(Oliusala[[#This Row],[tegund]],Tegundir!$B$2:$D$19,3,FALSE)*Oliusala[[#This Row],[magn]]/1000</f>
        <v>0.71189499999999994</v>
      </c>
      <c r="K12676">
        <v>2020</v>
      </c>
      <c r="L12676" t="s">
        <v>1955</v>
      </c>
      <c r="M12676" s="144" t="s">
        <v>59</v>
      </c>
    </row>
    <row r="12677" spans="1:15" x14ac:dyDescent="0.2">
      <c r="A12677" t="s">
        <v>67</v>
      </c>
      <c r="B12677" s="144" t="s">
        <v>93</v>
      </c>
      <c r="C12677">
        <v>311</v>
      </c>
      <c r="D12677" t="str">
        <f>VLOOKUP(Oliusala[[#This Row],[postnumer]],Sveitarfelog[#All],4,FALSE)</f>
        <v>Borgarbyggð,Skorradalshreppur</v>
      </c>
      <c r="E12677" t="str">
        <f>VLOOKUP(Oliusala[[#This Row],[postnumer]],Sveitarfelog[#All],5,FALSE)</f>
        <v>Vesturland</v>
      </c>
      <c r="F12677" t="s">
        <v>25</v>
      </c>
      <c r="G12677" t="s">
        <v>24</v>
      </c>
      <c r="H12677" s="1" t="s">
        <v>60</v>
      </c>
      <c r="I12677" s="1">
        <v>1398</v>
      </c>
      <c r="J12677" s="2">
        <f>VLOOKUP(Oliusala[[#This Row],[tegund]],Tegundir!$B$2:$D$19,3,FALSE)*Oliusala[[#This Row],[magn]]/1000</f>
        <v>1.2092700000000001</v>
      </c>
      <c r="K12677">
        <v>2020</v>
      </c>
      <c r="L12677" t="s">
        <v>1955</v>
      </c>
      <c r="M12677" s="144" t="s">
        <v>59</v>
      </c>
    </row>
    <row r="12678" spans="1:15" x14ac:dyDescent="0.2">
      <c r="A12678" t="s">
        <v>57</v>
      </c>
      <c r="B12678" s="144" t="s">
        <v>89</v>
      </c>
      <c r="C12678">
        <v>311</v>
      </c>
      <c r="D12678" t="str">
        <f>VLOOKUP(Oliusala[[#This Row],[postnumer]],Sveitarfelog[#All],4,FALSE)</f>
        <v>Borgarbyggð,Skorradalshreppur</v>
      </c>
      <c r="E12678" t="str">
        <f>VLOOKUP(Oliusala[[#This Row],[postnumer]],Sveitarfelog[#All],5,FALSE)</f>
        <v>Vesturland</v>
      </c>
      <c r="F12678" t="s">
        <v>25</v>
      </c>
      <c r="G12678" t="s">
        <v>24</v>
      </c>
      <c r="H12678" s="1" t="s">
        <v>60</v>
      </c>
      <c r="I12678" s="1">
        <v>83415</v>
      </c>
      <c r="J12678" s="2">
        <f>VLOOKUP(Oliusala[[#This Row],[tegund]],Tegundir!$B$2:$D$19,3,FALSE)*Oliusala[[#This Row],[magn]]/1000</f>
        <v>72.153975000000003</v>
      </c>
      <c r="K12678">
        <v>2020</v>
      </c>
      <c r="L12678" t="s">
        <v>1955</v>
      </c>
      <c r="M12678" s="144" t="s">
        <v>59</v>
      </c>
    </row>
    <row r="12679" spans="1:15" x14ac:dyDescent="0.2">
      <c r="A12679" t="s">
        <v>57</v>
      </c>
      <c r="B12679" s="144" t="s">
        <v>95</v>
      </c>
      <c r="C12679">
        <v>311</v>
      </c>
      <c r="D12679" t="str">
        <f>VLOOKUP(Oliusala[[#This Row],[postnumer]],Sveitarfelog[#All],4,FALSE)</f>
        <v>Borgarbyggð,Skorradalshreppur</v>
      </c>
      <c r="E12679" t="str">
        <f>VLOOKUP(Oliusala[[#This Row],[postnumer]],Sveitarfelog[#All],5,FALSE)</f>
        <v>Vesturland</v>
      </c>
      <c r="F12679" t="s">
        <v>25</v>
      </c>
      <c r="G12679" t="s">
        <v>24</v>
      </c>
      <c r="H12679" t="s">
        <v>60</v>
      </c>
      <c r="I12679" s="1">
        <v>25946</v>
      </c>
      <c r="J12679" s="2">
        <f>VLOOKUP(Oliusala[[#This Row],[tegund]],Tegundir!$B$2:$D$19,3,FALSE)*Oliusala[[#This Row],[magn]]/1000</f>
        <v>22.443290000000001</v>
      </c>
      <c r="K12679">
        <v>2020</v>
      </c>
      <c r="L12679" t="s">
        <v>1955</v>
      </c>
      <c r="M12679" s="144" t="s">
        <v>59</v>
      </c>
    </row>
    <row r="12680" spans="1:15" x14ac:dyDescent="0.2">
      <c r="A12680" t="s">
        <v>57</v>
      </c>
      <c r="B12680" s="144" t="s">
        <v>90</v>
      </c>
      <c r="C12680">
        <v>311</v>
      </c>
      <c r="D12680" t="str">
        <f>VLOOKUP(Oliusala[[#This Row],[postnumer]],Sveitarfelog[#All],4,FALSE)</f>
        <v>Borgarbyggð,Skorradalshreppur</v>
      </c>
      <c r="E12680" t="str">
        <f>VLOOKUP(Oliusala[[#This Row],[postnumer]],Sveitarfelog[#All],5,FALSE)</f>
        <v>Vesturland</v>
      </c>
      <c r="F12680" t="s">
        <v>25</v>
      </c>
      <c r="G12680" t="s">
        <v>24</v>
      </c>
      <c r="H12680" s="1" t="s">
        <v>60</v>
      </c>
      <c r="I12680" s="1">
        <v>20648</v>
      </c>
      <c r="J12680" s="2">
        <f>VLOOKUP(Oliusala[[#This Row],[tegund]],Tegundir!$B$2:$D$19,3,FALSE)*Oliusala[[#This Row],[magn]]/1000</f>
        <v>17.860520000000001</v>
      </c>
      <c r="K12680">
        <v>2020</v>
      </c>
      <c r="L12680" t="s">
        <v>1955</v>
      </c>
      <c r="M12680" s="144" t="s">
        <v>59</v>
      </c>
    </row>
    <row r="12681" spans="1:15" x14ac:dyDescent="0.2">
      <c r="A12681" t="s">
        <v>57</v>
      </c>
      <c r="B12681" s="144" t="s">
        <v>91</v>
      </c>
      <c r="C12681">
        <v>311</v>
      </c>
      <c r="D12681" t="str">
        <f>VLOOKUP(Oliusala[[#This Row],[postnumer]],Sveitarfelog[#All],4,FALSE)</f>
        <v>Borgarbyggð,Skorradalshreppur</v>
      </c>
      <c r="E12681" t="str">
        <f>VLOOKUP(Oliusala[[#This Row],[postnumer]],Sveitarfelog[#All],5,FALSE)</f>
        <v>Vesturland</v>
      </c>
      <c r="F12681" t="s">
        <v>25</v>
      </c>
      <c r="G12681" t="s">
        <v>24</v>
      </c>
      <c r="H12681" s="1" t="s">
        <v>60</v>
      </c>
      <c r="I12681" s="1">
        <v>4037</v>
      </c>
      <c r="J12681" s="2">
        <f>VLOOKUP(Oliusala[[#This Row],[tegund]],Tegundir!$B$2:$D$19,3,FALSE)*Oliusala[[#This Row],[magn]]/1000</f>
        <v>3.4920050000000002</v>
      </c>
      <c r="K12681">
        <v>2020</v>
      </c>
      <c r="L12681" t="s">
        <v>1955</v>
      </c>
      <c r="M12681" s="144" t="s">
        <v>59</v>
      </c>
    </row>
    <row r="12682" spans="1:15" x14ac:dyDescent="0.2">
      <c r="A12682" t="s">
        <v>57</v>
      </c>
      <c r="B12682" s="144" t="s">
        <v>92</v>
      </c>
      <c r="C12682">
        <v>311</v>
      </c>
      <c r="D12682" t="str">
        <f>VLOOKUP(Oliusala[[#This Row],[postnumer]],Sveitarfelog[#All],4,FALSE)</f>
        <v>Borgarbyggð,Skorradalshreppur</v>
      </c>
      <c r="E12682" t="str">
        <f>VLOOKUP(Oliusala[[#This Row],[postnumer]],Sveitarfelog[#All],5,FALSE)</f>
        <v>Vesturland</v>
      </c>
      <c r="F12682" t="s">
        <v>25</v>
      </c>
      <c r="G12682" t="s">
        <v>24</v>
      </c>
      <c r="H12682" s="1" t="s">
        <v>60</v>
      </c>
      <c r="I12682" s="1">
        <v>184068</v>
      </c>
      <c r="J12682" s="2">
        <f>VLOOKUP(Oliusala[[#This Row],[tegund]],Tegundir!$B$2:$D$19,3,FALSE)*Oliusala[[#This Row],[magn]]/1000</f>
        <v>159.21881999999999</v>
      </c>
      <c r="K12682">
        <v>2020</v>
      </c>
      <c r="L12682" t="s">
        <v>1955</v>
      </c>
      <c r="M12682" s="144" t="s">
        <v>59</v>
      </c>
    </row>
    <row r="12683" spans="1:15" x14ac:dyDescent="0.2">
      <c r="A12683" t="s">
        <v>57</v>
      </c>
      <c r="B12683" s="144" t="s">
        <v>93</v>
      </c>
      <c r="C12683">
        <v>311</v>
      </c>
      <c r="D12683" t="str">
        <f>VLOOKUP(Oliusala[[#This Row],[postnumer]],Sveitarfelog[#All],4,FALSE)</f>
        <v>Borgarbyggð,Skorradalshreppur</v>
      </c>
      <c r="E12683" t="str">
        <f>VLOOKUP(Oliusala[[#This Row],[postnumer]],Sveitarfelog[#All],5,FALSE)</f>
        <v>Vesturland</v>
      </c>
      <c r="F12683" t="s">
        <v>25</v>
      </c>
      <c r="G12683" t="s">
        <v>24</v>
      </c>
      <c r="H12683" s="1" t="s">
        <v>60</v>
      </c>
      <c r="I12683" s="1">
        <v>183536</v>
      </c>
      <c r="J12683" s="2">
        <f>VLOOKUP(Oliusala[[#This Row],[tegund]],Tegundir!$B$2:$D$19,3,FALSE)*Oliusala[[#This Row],[magn]]/1000</f>
        <v>158.75863999999999</v>
      </c>
      <c r="K12683">
        <v>2020</v>
      </c>
      <c r="L12683" t="s">
        <v>1955</v>
      </c>
      <c r="M12683" s="144" t="s">
        <v>59</v>
      </c>
    </row>
    <row r="12684" spans="1:15" x14ac:dyDescent="0.2">
      <c r="A12684" t="s">
        <v>63</v>
      </c>
      <c r="B12684" s="144" t="s">
        <v>89</v>
      </c>
      <c r="C12684">
        <v>311</v>
      </c>
      <c r="D12684" t="str">
        <f>VLOOKUP(Oliusala[[#This Row],[postnumer]],Sveitarfelog[#All],4,FALSE)</f>
        <v>Borgarbyggð,Skorradalshreppur</v>
      </c>
      <c r="E12684" t="str">
        <f>VLOOKUP(Oliusala[[#This Row],[postnumer]],Sveitarfelog[#All],5,FALSE)</f>
        <v>Vesturland</v>
      </c>
      <c r="F12684" t="s">
        <v>25</v>
      </c>
      <c r="G12684" t="s">
        <v>24</v>
      </c>
      <c r="H12684" s="1" t="s">
        <v>58</v>
      </c>
      <c r="I12684" s="1">
        <v>61203</v>
      </c>
      <c r="J12684" s="2">
        <f>VLOOKUP(Oliusala[[#This Row],[tegund]],Tegundir!$B$2:$D$19,3,FALSE)*Oliusala[[#This Row],[magn]]/1000</f>
        <v>52.940595000000002</v>
      </c>
      <c r="K12684">
        <v>2020</v>
      </c>
      <c r="L12684" t="s">
        <v>1955</v>
      </c>
      <c r="M12684" s="144" t="s">
        <v>59</v>
      </c>
    </row>
    <row r="12685" spans="1:15" x14ac:dyDescent="0.2">
      <c r="A12685" t="s">
        <v>63</v>
      </c>
      <c r="B12685" s="144" t="s">
        <v>90</v>
      </c>
      <c r="C12685">
        <v>311</v>
      </c>
      <c r="D12685" t="str">
        <f>VLOOKUP(Oliusala[[#This Row],[postnumer]],Sveitarfelog[#All],4,FALSE)</f>
        <v>Borgarbyggð,Skorradalshreppur</v>
      </c>
      <c r="E12685" t="str">
        <f>VLOOKUP(Oliusala[[#This Row],[postnumer]],Sveitarfelog[#All],5,FALSE)</f>
        <v>Vesturland</v>
      </c>
      <c r="F12685" t="s">
        <v>25</v>
      </c>
      <c r="G12685" t="s">
        <v>24</v>
      </c>
      <c r="H12685" s="1" t="s">
        <v>58</v>
      </c>
      <c r="I12685" s="1">
        <v>26440</v>
      </c>
      <c r="J12685" s="2">
        <f>VLOOKUP(Oliusala[[#This Row],[tegund]],Tegundir!$B$2:$D$19,3,FALSE)*Oliusala[[#This Row],[magn]]/1000</f>
        <v>22.8706</v>
      </c>
      <c r="K12685">
        <v>2020</v>
      </c>
      <c r="L12685" t="s">
        <v>1955</v>
      </c>
      <c r="M12685" s="144" t="s">
        <v>59</v>
      </c>
    </row>
    <row r="12686" spans="1:15" x14ac:dyDescent="0.2">
      <c r="A12686" t="s">
        <v>63</v>
      </c>
      <c r="B12686" s="144" t="s">
        <v>93</v>
      </c>
      <c r="C12686">
        <v>311</v>
      </c>
      <c r="D12686" t="str">
        <f>VLOOKUP(Oliusala[[#This Row],[postnumer]],Sveitarfelog[#All],4,FALSE)</f>
        <v>Borgarbyggð,Skorradalshreppur</v>
      </c>
      <c r="E12686" t="str">
        <f>VLOOKUP(Oliusala[[#This Row],[postnumer]],Sveitarfelog[#All],5,FALSE)</f>
        <v>Vesturland</v>
      </c>
      <c r="F12686" t="s">
        <v>25</v>
      </c>
      <c r="G12686" t="s">
        <v>24</v>
      </c>
      <c r="H12686" t="s">
        <v>58</v>
      </c>
      <c r="I12686" s="1">
        <v>36638</v>
      </c>
      <c r="J12686" s="2">
        <f>VLOOKUP(Oliusala[[#This Row],[tegund]],Tegundir!$B$2:$D$19,3,FALSE)*Oliusala[[#This Row],[magn]]/1000</f>
        <v>31.691869999999998</v>
      </c>
      <c r="K12686">
        <v>2020</v>
      </c>
      <c r="L12686" t="s">
        <v>1955</v>
      </c>
      <c r="M12686" s="144" t="s">
        <v>59</v>
      </c>
    </row>
    <row r="12687" spans="1:15" x14ac:dyDescent="0.2">
      <c r="A12687" t="s">
        <v>76</v>
      </c>
      <c r="B12687" s="144" t="s">
        <v>76</v>
      </c>
      <c r="C12687">
        <v>340</v>
      </c>
      <c r="D12687" t="str">
        <f>VLOOKUP(Oliusala[[#This Row],[postnumer]],Sveitarfelog[#All],4,FALSE)</f>
        <v>Eyja- og Miklaholtshreppur,Sveitarfélagið Stykkishólmur</v>
      </c>
      <c r="E12687" t="str">
        <f>VLOOKUP(Oliusala[[#This Row],[postnumer]],Sveitarfelog[#All],5,FALSE)</f>
        <v>Vesturland</v>
      </c>
      <c r="F12687" t="s">
        <v>29</v>
      </c>
      <c r="G12687" t="s">
        <v>24</v>
      </c>
      <c r="H12687" t="s">
        <v>58</v>
      </c>
      <c r="I12687" s="1">
        <v>910551</v>
      </c>
      <c r="J12687" s="2">
        <f>VLOOKUP(Oliusala[[#This Row],[tegund]],Tegundir!$B$2:$D$19,3,FALSE)*Oliusala[[#This Row],[magn]]/1000</f>
        <v>787.62661500000002</v>
      </c>
      <c r="K12687">
        <v>2020</v>
      </c>
      <c r="L12687" t="s">
        <v>19</v>
      </c>
      <c r="M12687" s="144" t="s">
        <v>59</v>
      </c>
      <c r="O12687" s="144" t="s">
        <v>1998</v>
      </c>
    </row>
    <row r="12688" spans="1:15" x14ac:dyDescent="0.2">
      <c r="A12688" t="s">
        <v>63</v>
      </c>
      <c r="B12688" s="144" t="s">
        <v>76</v>
      </c>
      <c r="C12688">
        <v>340</v>
      </c>
      <c r="D12688" t="str">
        <f>VLOOKUP(Oliusala[[#This Row],[postnumer]],Sveitarfelog[#All],4,FALSE)</f>
        <v>Eyja- og Miklaholtshreppur,Sveitarfélagið Stykkishólmur</v>
      </c>
      <c r="E12688" t="str">
        <f>VLOOKUP(Oliusala[[#This Row],[postnumer]],Sveitarfelog[#All],5,FALSE)</f>
        <v>Vesturland</v>
      </c>
      <c r="F12688" t="s">
        <v>24</v>
      </c>
      <c r="G12688" t="s">
        <v>24</v>
      </c>
      <c r="H12688" s="1" t="s">
        <v>58</v>
      </c>
      <c r="I12688" s="1">
        <v>761351</v>
      </c>
      <c r="J12688" s="2">
        <f>VLOOKUP(Oliusala[[#This Row],[tegund]],Tegundir!$B$2:$D$19,3,FALSE)*Oliusala[[#This Row],[magn]]/1000</f>
        <v>658.56861500000002</v>
      </c>
      <c r="K12688">
        <v>2020</v>
      </c>
      <c r="L12688" t="s">
        <v>18</v>
      </c>
      <c r="M12688" s="144" t="s">
        <v>59</v>
      </c>
    </row>
    <row r="12689" spans="1:15" x14ac:dyDescent="0.2">
      <c r="A12689" t="s">
        <v>97</v>
      </c>
      <c r="B12689" s="144" t="s">
        <v>97</v>
      </c>
      <c r="C12689">
        <v>690</v>
      </c>
      <c r="D12689" t="str">
        <f>VLOOKUP(Oliusala[[#This Row],[postnumer]],Sveitarfelog[#All],4,FALSE)</f>
        <v>Vopnafjarðarhreppur</v>
      </c>
      <c r="E12689" t="str">
        <f>VLOOKUP(Oliusala[[#This Row],[postnumer]],Sveitarfelog[#All],5,FALSE)</f>
        <v>Austurland</v>
      </c>
      <c r="F12689" t="s">
        <v>27</v>
      </c>
      <c r="G12689" t="s">
        <v>24</v>
      </c>
      <c r="H12689" t="s">
        <v>58</v>
      </c>
      <c r="I12689" s="1">
        <v>480000</v>
      </c>
      <c r="J12689" s="2">
        <f>VLOOKUP(Oliusala[[#This Row],[tegund]],Tegundir!$B$2:$D$19,3,FALSE)*Oliusala[[#This Row],[magn]]/1000</f>
        <v>415.2</v>
      </c>
      <c r="K12689">
        <v>2020</v>
      </c>
      <c r="L12689" t="s">
        <v>1955</v>
      </c>
      <c r="M12689" s="144" t="s">
        <v>59</v>
      </c>
      <c r="N12689" s="144" t="s">
        <v>1939</v>
      </c>
    </row>
    <row r="12690" spans="1:15" x14ac:dyDescent="0.2">
      <c r="A12690" t="s">
        <v>97</v>
      </c>
      <c r="B12690" s="144" t="s">
        <v>97</v>
      </c>
      <c r="C12690">
        <v>690</v>
      </c>
      <c r="D12690" t="str">
        <f>VLOOKUP(Oliusala[[#This Row],[postnumer]],Sveitarfelog[#All],4,FALSE)</f>
        <v>Vopnafjarðarhreppur</v>
      </c>
      <c r="E12690" t="str">
        <f>VLOOKUP(Oliusala[[#This Row],[postnumer]],Sveitarfelog[#All],5,FALSE)</f>
        <v>Austurland</v>
      </c>
      <c r="F12690" t="s">
        <v>27</v>
      </c>
      <c r="G12690" t="s">
        <v>24</v>
      </c>
      <c r="H12690" t="s">
        <v>58</v>
      </c>
      <c r="I12690" s="1">
        <v>5526022</v>
      </c>
      <c r="J12690" s="2">
        <f>VLOOKUP(Oliusala[[#This Row],[tegund]],Tegundir!$B$2:$D$19,3,FALSE)*Oliusala[[#This Row],[magn]]/1000</f>
        <v>4780.0090300000002</v>
      </c>
      <c r="K12690">
        <v>2020</v>
      </c>
      <c r="L12690" t="s">
        <v>19</v>
      </c>
      <c r="M12690" s="144" t="s">
        <v>59</v>
      </c>
      <c r="N12690" s="144" t="s">
        <v>1939</v>
      </c>
      <c r="O12690" s="144" t="s">
        <v>1998</v>
      </c>
    </row>
    <row r="12691" spans="1:15" x14ac:dyDescent="0.2">
      <c r="A12691" t="s">
        <v>57</v>
      </c>
      <c r="B12691" s="144" t="s">
        <v>76</v>
      </c>
      <c r="C12691">
        <v>340</v>
      </c>
      <c r="D12691" t="str">
        <f>VLOOKUP(Oliusala[[#This Row],[postnumer]],Sveitarfelog[#All],4,FALSE)</f>
        <v>Eyja- og Miklaholtshreppur,Sveitarfélagið Stykkishólmur</v>
      </c>
      <c r="E12691" t="str">
        <f>VLOOKUP(Oliusala[[#This Row],[postnumer]],Sveitarfelog[#All],5,FALSE)</f>
        <v>Vesturland</v>
      </c>
      <c r="F12691" t="s">
        <v>25</v>
      </c>
      <c r="G12691" t="s">
        <v>24</v>
      </c>
      <c r="H12691" t="s">
        <v>60</v>
      </c>
      <c r="I12691" s="1">
        <v>12856</v>
      </c>
      <c r="J12691" s="2">
        <f>VLOOKUP(Oliusala[[#This Row],[tegund]],Tegundir!$B$2:$D$19,3,FALSE)*Oliusala[[#This Row],[magn]]/1000</f>
        <v>11.12044</v>
      </c>
      <c r="K12691">
        <v>2020</v>
      </c>
      <c r="L12691" t="s">
        <v>19</v>
      </c>
      <c r="M12691" s="144" t="s">
        <v>59</v>
      </c>
      <c r="O12691" s="144" t="s">
        <v>1997</v>
      </c>
    </row>
    <row r="12692" spans="1:15" x14ac:dyDescent="0.2">
      <c r="A12692" t="s">
        <v>63</v>
      </c>
      <c r="B12692" s="144" t="s">
        <v>76</v>
      </c>
      <c r="C12692">
        <v>340</v>
      </c>
      <c r="D12692" t="str">
        <f>VLOOKUP(Oliusala[[#This Row],[postnumer]],Sveitarfelog[#All],4,FALSE)</f>
        <v>Eyja- og Miklaholtshreppur,Sveitarfélagið Stykkishólmur</v>
      </c>
      <c r="E12692" t="str">
        <f>VLOOKUP(Oliusala[[#This Row],[postnumer]],Sveitarfelog[#All],5,FALSE)</f>
        <v>Vesturland</v>
      </c>
      <c r="F12692" t="s">
        <v>25</v>
      </c>
      <c r="G12692" t="s">
        <v>24</v>
      </c>
      <c r="H12692" s="1" t="s">
        <v>58</v>
      </c>
      <c r="I12692" s="1">
        <v>77217</v>
      </c>
      <c r="J12692" s="2">
        <f>VLOOKUP(Oliusala[[#This Row],[tegund]],Tegundir!$B$2:$D$19,3,FALSE)*Oliusala[[#This Row],[magn]]/1000</f>
        <v>66.792704999999998</v>
      </c>
      <c r="K12692">
        <v>2020</v>
      </c>
      <c r="L12692" t="s">
        <v>19</v>
      </c>
      <c r="M12692" s="144" t="s">
        <v>59</v>
      </c>
      <c r="O12692" s="144" t="s">
        <v>1997</v>
      </c>
    </row>
    <row r="12693" spans="1:15" x14ac:dyDescent="0.2">
      <c r="A12693" t="s">
        <v>69</v>
      </c>
      <c r="B12693" s="144" t="s">
        <v>87</v>
      </c>
      <c r="C12693">
        <v>350</v>
      </c>
      <c r="D12693" t="str">
        <f>VLOOKUP(Oliusala[[#This Row],[postnumer]],Sveitarfelog[#All],4,FALSE)</f>
        <v>Grundarfjarðarbær</v>
      </c>
      <c r="E12693" t="str">
        <f>VLOOKUP(Oliusala[[#This Row],[postnumer]],Sveitarfelog[#All],5,FALSE)</f>
        <v>Vesturland</v>
      </c>
      <c r="F12693" t="s">
        <v>29</v>
      </c>
      <c r="G12693" t="s">
        <v>24</v>
      </c>
      <c r="H12693" t="s">
        <v>60</v>
      </c>
      <c r="I12693" s="1">
        <v>13543</v>
      </c>
      <c r="J12693" s="2">
        <f>VLOOKUP(Oliusala[[#This Row],[tegund]],Tegundir!$B$2:$D$19,3,FALSE)*Oliusala[[#This Row],[magn]]/1000</f>
        <v>11.714694999999999</v>
      </c>
      <c r="K12693">
        <v>2020</v>
      </c>
      <c r="L12693" t="s">
        <v>19</v>
      </c>
      <c r="M12693" s="144" t="s">
        <v>59</v>
      </c>
      <c r="O12693" s="144" t="s">
        <v>1998</v>
      </c>
    </row>
    <row r="12694" spans="1:15" x14ac:dyDescent="0.2">
      <c r="A12694" t="s">
        <v>87</v>
      </c>
      <c r="B12694" s="144" t="s">
        <v>87</v>
      </c>
      <c r="C12694">
        <v>350</v>
      </c>
      <c r="D12694" t="str">
        <f>VLOOKUP(Oliusala[[#This Row],[postnumer]],Sveitarfelog[#All],4,FALSE)</f>
        <v>Grundarfjarðarbær</v>
      </c>
      <c r="E12694" t="str">
        <f>VLOOKUP(Oliusala[[#This Row],[postnumer]],Sveitarfelog[#All],5,FALSE)</f>
        <v>Vesturland</v>
      </c>
      <c r="F12694" t="s">
        <v>29</v>
      </c>
      <c r="G12694" t="s">
        <v>24</v>
      </c>
      <c r="H12694" s="1" t="s">
        <v>58</v>
      </c>
      <c r="I12694" s="1">
        <v>318494</v>
      </c>
      <c r="J12694" s="2">
        <f>VLOOKUP(Oliusala[[#This Row],[tegund]],Tegundir!$B$2:$D$19,3,FALSE)*Oliusala[[#This Row],[magn]]/1000</f>
        <v>275.49730999999997</v>
      </c>
      <c r="K12694">
        <v>2020</v>
      </c>
      <c r="L12694" t="s">
        <v>19</v>
      </c>
      <c r="M12694" s="144" t="s">
        <v>59</v>
      </c>
      <c r="O12694" s="144" t="s">
        <v>1998</v>
      </c>
    </row>
    <row r="12695" spans="1:15" x14ac:dyDescent="0.2">
      <c r="A12695" t="s">
        <v>67</v>
      </c>
      <c r="B12695" s="144" t="s">
        <v>87</v>
      </c>
      <c r="C12695">
        <v>350</v>
      </c>
      <c r="D12695" t="str">
        <f>VLOOKUP(Oliusala[[#This Row],[postnumer]],Sveitarfelog[#All],4,FALSE)</f>
        <v>Grundarfjarðarbær</v>
      </c>
      <c r="E12695" t="str">
        <f>VLOOKUP(Oliusala[[#This Row],[postnumer]],Sveitarfelog[#All],5,FALSE)</f>
        <v>Vesturland</v>
      </c>
      <c r="F12695" t="s">
        <v>27</v>
      </c>
      <c r="G12695" t="s">
        <v>24</v>
      </c>
      <c r="H12695" t="s">
        <v>60</v>
      </c>
      <c r="I12695" s="1">
        <v>554806</v>
      </c>
      <c r="J12695" s="2">
        <f>VLOOKUP(Oliusala[[#This Row],[tegund]],Tegundir!$B$2:$D$19,3,FALSE)*Oliusala[[#This Row],[magn]]/1000</f>
        <v>479.90719000000001</v>
      </c>
      <c r="K12695">
        <v>2020</v>
      </c>
      <c r="L12695" t="s">
        <v>19</v>
      </c>
      <c r="M12695" s="144" t="s">
        <v>59</v>
      </c>
      <c r="O12695" s="144" t="s">
        <v>1998</v>
      </c>
    </row>
    <row r="12696" spans="1:15" x14ac:dyDescent="0.2">
      <c r="A12696" t="s">
        <v>67</v>
      </c>
      <c r="B12696" s="144" t="s">
        <v>87</v>
      </c>
      <c r="C12696">
        <v>350</v>
      </c>
      <c r="D12696" t="str">
        <f>VLOOKUP(Oliusala[[#This Row],[postnumer]],Sveitarfelog[#All],4,FALSE)</f>
        <v>Grundarfjarðarbær</v>
      </c>
      <c r="E12696" t="str">
        <f>VLOOKUP(Oliusala[[#This Row],[postnumer]],Sveitarfelog[#All],5,FALSE)</f>
        <v>Vesturland</v>
      </c>
      <c r="F12696" t="s">
        <v>29</v>
      </c>
      <c r="G12696" t="s">
        <v>24</v>
      </c>
      <c r="H12696" t="s">
        <v>60</v>
      </c>
      <c r="I12696" s="1">
        <v>2275870</v>
      </c>
      <c r="J12696" s="2">
        <f>VLOOKUP(Oliusala[[#This Row],[tegund]],Tegundir!$B$2:$D$19,3,FALSE)*Oliusala[[#This Row],[magn]]/1000</f>
        <v>1968.6275500000002</v>
      </c>
      <c r="K12696">
        <v>2020</v>
      </c>
      <c r="L12696" t="s">
        <v>19</v>
      </c>
      <c r="M12696" s="144" t="s">
        <v>59</v>
      </c>
      <c r="O12696" s="144" t="s">
        <v>1998</v>
      </c>
    </row>
    <row r="12697" spans="1:15" x14ac:dyDescent="0.2">
      <c r="A12697" t="s">
        <v>57</v>
      </c>
      <c r="B12697" s="144" t="s">
        <v>87</v>
      </c>
      <c r="C12697">
        <v>350</v>
      </c>
      <c r="D12697" t="str">
        <f>VLOOKUP(Oliusala[[#This Row],[postnumer]],Sveitarfelog[#All],4,FALSE)</f>
        <v>Grundarfjarðarbær</v>
      </c>
      <c r="E12697" t="str">
        <f>VLOOKUP(Oliusala[[#This Row],[postnumer]],Sveitarfelog[#All],5,FALSE)</f>
        <v>Vesturland</v>
      </c>
      <c r="F12697" t="s">
        <v>24</v>
      </c>
      <c r="G12697" t="s">
        <v>24</v>
      </c>
      <c r="H12697" s="1" t="s">
        <v>60</v>
      </c>
      <c r="I12697" s="1">
        <v>23192</v>
      </c>
      <c r="J12697" s="2">
        <f>VLOOKUP(Oliusala[[#This Row],[tegund]],Tegundir!$B$2:$D$19,3,FALSE)*Oliusala[[#This Row],[magn]]/1000</f>
        <v>20.061079999999997</v>
      </c>
      <c r="K12697">
        <v>2020</v>
      </c>
      <c r="L12697" t="s">
        <v>18</v>
      </c>
      <c r="M12697" s="144" t="s">
        <v>59</v>
      </c>
    </row>
    <row r="12698" spans="1:15" x14ac:dyDescent="0.2">
      <c r="A12698" t="s">
        <v>57</v>
      </c>
      <c r="B12698" s="144" t="s">
        <v>87</v>
      </c>
      <c r="C12698">
        <v>350</v>
      </c>
      <c r="D12698" t="str">
        <f>VLOOKUP(Oliusala[[#This Row],[postnumer]],Sveitarfelog[#All],4,FALSE)</f>
        <v>Grundarfjarðarbær</v>
      </c>
      <c r="E12698" t="str">
        <f>VLOOKUP(Oliusala[[#This Row],[postnumer]],Sveitarfelog[#All],5,FALSE)</f>
        <v>Vesturland</v>
      </c>
      <c r="F12698" t="s">
        <v>29</v>
      </c>
      <c r="G12698" t="s">
        <v>24</v>
      </c>
      <c r="H12698" s="1" t="s">
        <v>60</v>
      </c>
      <c r="I12698" s="1">
        <v>1672269</v>
      </c>
      <c r="J12698" s="2">
        <f>VLOOKUP(Oliusala[[#This Row],[tegund]],Tegundir!$B$2:$D$19,3,FALSE)*Oliusala[[#This Row],[magn]]/1000</f>
        <v>1446.5126850000001</v>
      </c>
      <c r="K12698">
        <v>2020</v>
      </c>
      <c r="L12698" t="s">
        <v>19</v>
      </c>
      <c r="M12698" s="144" t="s">
        <v>59</v>
      </c>
      <c r="O12698" s="144" t="s">
        <v>1998</v>
      </c>
    </row>
    <row r="12699" spans="1:15" x14ac:dyDescent="0.2">
      <c r="A12699" t="s">
        <v>63</v>
      </c>
      <c r="B12699" s="144" t="s">
        <v>87</v>
      </c>
      <c r="C12699">
        <v>350</v>
      </c>
      <c r="D12699" t="str">
        <f>VLOOKUP(Oliusala[[#This Row],[postnumer]],Sveitarfelog[#All],4,FALSE)</f>
        <v>Grundarfjarðarbær</v>
      </c>
      <c r="E12699" t="str">
        <f>VLOOKUP(Oliusala[[#This Row],[postnumer]],Sveitarfelog[#All],5,FALSE)</f>
        <v>Vesturland</v>
      </c>
      <c r="F12699" t="s">
        <v>24</v>
      </c>
      <c r="G12699" t="s">
        <v>24</v>
      </c>
      <c r="H12699" s="1" t="s">
        <v>58</v>
      </c>
      <c r="I12699" s="1">
        <v>468664</v>
      </c>
      <c r="J12699" s="2">
        <f>VLOOKUP(Oliusala[[#This Row],[tegund]],Tegundir!$B$2:$D$19,3,FALSE)*Oliusala[[#This Row],[magn]]/1000</f>
        <v>405.39436000000001</v>
      </c>
      <c r="K12699">
        <v>2020</v>
      </c>
      <c r="L12699" t="s">
        <v>18</v>
      </c>
      <c r="M12699" s="144" t="s">
        <v>59</v>
      </c>
    </row>
    <row r="12700" spans="1:15" x14ac:dyDescent="0.2">
      <c r="A12700" t="s">
        <v>63</v>
      </c>
      <c r="B12700" s="144" t="s">
        <v>87</v>
      </c>
      <c r="C12700">
        <v>350</v>
      </c>
      <c r="D12700" t="str">
        <f>VLOOKUP(Oliusala[[#This Row],[postnumer]],Sveitarfelog[#All],4,FALSE)</f>
        <v>Grundarfjarðarbær</v>
      </c>
      <c r="E12700" t="str">
        <f>VLOOKUP(Oliusala[[#This Row],[postnumer]],Sveitarfelog[#All],5,FALSE)</f>
        <v>Vesturland</v>
      </c>
      <c r="F12700" t="s">
        <v>24</v>
      </c>
      <c r="G12700" t="s">
        <v>24</v>
      </c>
      <c r="H12700" s="1" t="s">
        <v>58</v>
      </c>
      <c r="I12700" s="1">
        <v>209972</v>
      </c>
      <c r="J12700" s="2">
        <f>VLOOKUP(Oliusala[[#This Row],[tegund]],Tegundir!$B$2:$D$19,3,FALSE)*Oliusala[[#This Row],[magn]]/1000</f>
        <v>181.62577999999999</v>
      </c>
      <c r="K12700">
        <v>2020</v>
      </c>
      <c r="L12700" t="s">
        <v>18</v>
      </c>
      <c r="M12700" s="144" t="s">
        <v>59</v>
      </c>
    </row>
    <row r="12701" spans="1:15" x14ac:dyDescent="0.2">
      <c r="A12701" t="s">
        <v>87</v>
      </c>
      <c r="B12701" s="144" t="s">
        <v>87</v>
      </c>
      <c r="C12701">
        <v>350</v>
      </c>
      <c r="D12701" t="str">
        <f>VLOOKUP(Oliusala[[#This Row],[postnumer]],Sveitarfelog[#All],4,FALSE)</f>
        <v>Grundarfjarðarbær</v>
      </c>
      <c r="E12701" t="str">
        <f>VLOOKUP(Oliusala[[#This Row],[postnumer]],Sveitarfelog[#All],5,FALSE)</f>
        <v>Vesturland</v>
      </c>
      <c r="F12701" t="s">
        <v>25</v>
      </c>
      <c r="G12701" t="s">
        <v>24</v>
      </c>
      <c r="H12701" s="1" t="s">
        <v>58</v>
      </c>
      <c r="I12701" s="1">
        <v>159546</v>
      </c>
      <c r="J12701" s="2">
        <f>VLOOKUP(Oliusala[[#This Row],[tegund]],Tegundir!$B$2:$D$19,3,FALSE)*Oliusala[[#This Row],[magn]]/1000</f>
        <v>138.00729000000001</v>
      </c>
      <c r="K12701">
        <v>2020</v>
      </c>
      <c r="L12701" t="s">
        <v>19</v>
      </c>
      <c r="M12701" s="144" t="s">
        <v>59</v>
      </c>
      <c r="O12701" s="144" t="s">
        <v>1997</v>
      </c>
    </row>
    <row r="12702" spans="1:15" x14ac:dyDescent="0.2">
      <c r="A12702" t="s">
        <v>67</v>
      </c>
      <c r="B12702" s="144" t="s">
        <v>87</v>
      </c>
      <c r="C12702">
        <v>350</v>
      </c>
      <c r="D12702" t="str">
        <f>VLOOKUP(Oliusala[[#This Row],[postnumer]],Sveitarfelog[#All],4,FALSE)</f>
        <v>Grundarfjarðarbær</v>
      </c>
      <c r="E12702" t="str">
        <f>VLOOKUP(Oliusala[[#This Row],[postnumer]],Sveitarfelog[#All],5,FALSE)</f>
        <v>Vesturland</v>
      </c>
      <c r="F12702" t="s">
        <v>25</v>
      </c>
      <c r="G12702" t="s">
        <v>24</v>
      </c>
      <c r="H12702" t="s">
        <v>60</v>
      </c>
      <c r="I12702" s="1">
        <v>20755</v>
      </c>
      <c r="J12702" s="2">
        <f>VLOOKUP(Oliusala[[#This Row],[tegund]],Tegundir!$B$2:$D$19,3,FALSE)*Oliusala[[#This Row],[magn]]/1000</f>
        <v>17.953075000000002</v>
      </c>
      <c r="K12702">
        <v>2020</v>
      </c>
      <c r="L12702" t="s">
        <v>19</v>
      </c>
      <c r="M12702" s="144" t="s">
        <v>59</v>
      </c>
      <c r="O12702" s="144" t="s">
        <v>1997</v>
      </c>
    </row>
    <row r="12703" spans="1:15" x14ac:dyDescent="0.2">
      <c r="A12703" t="s">
        <v>57</v>
      </c>
      <c r="B12703" s="144" t="s">
        <v>87</v>
      </c>
      <c r="C12703">
        <v>350</v>
      </c>
      <c r="D12703" t="str">
        <f>VLOOKUP(Oliusala[[#This Row],[postnumer]],Sveitarfelog[#All],4,FALSE)</f>
        <v>Grundarfjarðarbær</v>
      </c>
      <c r="E12703" t="str">
        <f>VLOOKUP(Oliusala[[#This Row],[postnumer]],Sveitarfelog[#All],5,FALSE)</f>
        <v>Vesturland</v>
      </c>
      <c r="F12703" t="s">
        <v>25</v>
      </c>
      <c r="G12703" t="s">
        <v>24</v>
      </c>
      <c r="H12703" s="1" t="s">
        <v>60</v>
      </c>
      <c r="I12703" s="1">
        <v>163102</v>
      </c>
      <c r="J12703" s="2">
        <f>VLOOKUP(Oliusala[[#This Row],[tegund]],Tegundir!$B$2:$D$19,3,FALSE)*Oliusala[[#This Row],[magn]]/1000</f>
        <v>141.08323000000001</v>
      </c>
      <c r="K12703">
        <v>2020</v>
      </c>
      <c r="L12703" t="s">
        <v>19</v>
      </c>
      <c r="M12703" s="144" t="s">
        <v>59</v>
      </c>
      <c r="O12703" s="144" t="s">
        <v>1997</v>
      </c>
    </row>
    <row r="12704" spans="1:15" x14ac:dyDescent="0.2">
      <c r="A12704" t="s">
        <v>63</v>
      </c>
      <c r="B12704" s="144" t="s">
        <v>87</v>
      </c>
      <c r="C12704">
        <v>350</v>
      </c>
      <c r="D12704" t="str">
        <f>VLOOKUP(Oliusala[[#This Row],[postnumer]],Sveitarfelog[#All],4,FALSE)</f>
        <v>Grundarfjarðarbær</v>
      </c>
      <c r="E12704" t="str">
        <f>VLOOKUP(Oliusala[[#This Row],[postnumer]],Sveitarfelog[#All],5,FALSE)</f>
        <v>Vesturland</v>
      </c>
      <c r="F12704" t="s">
        <v>25</v>
      </c>
      <c r="G12704" t="s">
        <v>24</v>
      </c>
      <c r="H12704" s="1" t="s">
        <v>58</v>
      </c>
      <c r="I12704" s="1">
        <v>50955</v>
      </c>
      <c r="J12704" s="2">
        <f>VLOOKUP(Oliusala[[#This Row],[tegund]],Tegundir!$B$2:$D$19,3,FALSE)*Oliusala[[#This Row],[magn]]/1000</f>
        <v>44.076074999999996</v>
      </c>
      <c r="K12704">
        <v>2020</v>
      </c>
      <c r="L12704" t="s">
        <v>1955</v>
      </c>
      <c r="M12704" s="144" t="s">
        <v>59</v>
      </c>
    </row>
    <row r="12705" spans="1:15" x14ac:dyDescent="0.2">
      <c r="A12705" t="s">
        <v>67</v>
      </c>
      <c r="B12705" s="144" t="s">
        <v>98</v>
      </c>
      <c r="C12705">
        <v>355</v>
      </c>
      <c r="D12705" t="str">
        <f>VLOOKUP(Oliusala[[#This Row],[postnumer]],Sveitarfelog[#All],4,FALSE)</f>
        <v>Snæfellsbær</v>
      </c>
      <c r="E12705" t="str">
        <f>VLOOKUP(Oliusala[[#This Row],[postnumer]],Sveitarfelog[#All],5,FALSE)</f>
        <v>Vesturland</v>
      </c>
      <c r="F12705" t="s">
        <v>24</v>
      </c>
      <c r="G12705" t="s">
        <v>24</v>
      </c>
      <c r="H12705" s="1" t="s">
        <v>60</v>
      </c>
      <c r="I12705" s="1">
        <v>898</v>
      </c>
      <c r="J12705" s="2">
        <f>VLOOKUP(Oliusala[[#This Row],[tegund]],Tegundir!$B$2:$D$19,3,FALSE)*Oliusala[[#This Row],[magn]]/1000</f>
        <v>0.77676999999999996</v>
      </c>
      <c r="K12705">
        <v>2020</v>
      </c>
      <c r="L12705" t="s">
        <v>18</v>
      </c>
      <c r="M12705" s="144" t="s">
        <v>59</v>
      </c>
    </row>
    <row r="12706" spans="1:15" x14ac:dyDescent="0.2">
      <c r="A12706" t="s">
        <v>67</v>
      </c>
      <c r="B12706" s="144" t="s">
        <v>67</v>
      </c>
      <c r="C12706">
        <v>355</v>
      </c>
      <c r="D12706" t="str">
        <f>VLOOKUP(Oliusala[[#This Row],[postnumer]],Sveitarfelog[#All],4,FALSE)</f>
        <v>Snæfellsbær</v>
      </c>
      <c r="E12706" t="str">
        <f>VLOOKUP(Oliusala[[#This Row],[postnumer]],Sveitarfelog[#All],5,FALSE)</f>
        <v>Vesturland</v>
      </c>
      <c r="F12706" t="s">
        <v>24</v>
      </c>
      <c r="G12706" t="s">
        <v>24</v>
      </c>
      <c r="H12706" t="s">
        <v>58</v>
      </c>
      <c r="I12706" s="1">
        <v>22525</v>
      </c>
      <c r="J12706" s="2">
        <f>VLOOKUP(Oliusala[[#This Row],[tegund]],Tegundir!$B$2:$D$19,3,FALSE)*Oliusala[[#This Row],[magn]]/1000</f>
        <v>19.484124999999999</v>
      </c>
      <c r="K12706">
        <v>2020</v>
      </c>
      <c r="L12706" t="s">
        <v>18</v>
      </c>
      <c r="M12706" s="144" t="s">
        <v>59</v>
      </c>
    </row>
    <row r="12707" spans="1:15" x14ac:dyDescent="0.2">
      <c r="A12707" t="s">
        <v>67</v>
      </c>
      <c r="B12707" s="144" t="s">
        <v>67</v>
      </c>
      <c r="C12707">
        <v>355</v>
      </c>
      <c r="D12707" t="str">
        <f>VLOOKUP(Oliusala[[#This Row],[postnumer]],Sveitarfelog[#All],4,FALSE)</f>
        <v>Snæfellsbær</v>
      </c>
      <c r="E12707" t="str">
        <f>VLOOKUP(Oliusala[[#This Row],[postnumer]],Sveitarfelog[#All],5,FALSE)</f>
        <v>Vesturland</v>
      </c>
      <c r="F12707" t="s">
        <v>29</v>
      </c>
      <c r="G12707" t="s">
        <v>24</v>
      </c>
      <c r="H12707" s="1" t="s">
        <v>58</v>
      </c>
      <c r="I12707" s="1">
        <v>588114</v>
      </c>
      <c r="J12707" s="2">
        <f>VLOOKUP(Oliusala[[#This Row],[tegund]],Tegundir!$B$2:$D$19,3,FALSE)*Oliusala[[#This Row],[magn]]/1000</f>
        <v>508.71861000000001</v>
      </c>
      <c r="K12707">
        <v>2020</v>
      </c>
      <c r="L12707" t="s">
        <v>19</v>
      </c>
      <c r="M12707" s="144" t="s">
        <v>59</v>
      </c>
      <c r="O12707" s="144" t="s">
        <v>1998</v>
      </c>
    </row>
    <row r="12708" spans="1:15" x14ac:dyDescent="0.2">
      <c r="A12708" t="s">
        <v>57</v>
      </c>
      <c r="B12708" s="144" t="s">
        <v>67</v>
      </c>
      <c r="C12708">
        <v>355</v>
      </c>
      <c r="D12708" t="str">
        <f>VLOOKUP(Oliusala[[#This Row],[postnumer]],Sveitarfelog[#All],4,FALSE)</f>
        <v>Snæfellsbær</v>
      </c>
      <c r="E12708" t="str">
        <f>VLOOKUP(Oliusala[[#This Row],[postnumer]],Sveitarfelog[#All],5,FALSE)</f>
        <v>Vesturland</v>
      </c>
      <c r="F12708" t="s">
        <v>29</v>
      </c>
      <c r="G12708" t="s">
        <v>24</v>
      </c>
      <c r="H12708" t="s">
        <v>60</v>
      </c>
      <c r="I12708" s="1">
        <v>166421</v>
      </c>
      <c r="J12708" s="2">
        <f>VLOOKUP(Oliusala[[#This Row],[tegund]],Tegundir!$B$2:$D$19,3,FALSE)*Oliusala[[#This Row],[magn]]/1000</f>
        <v>143.95416500000002</v>
      </c>
      <c r="K12708">
        <v>2020</v>
      </c>
      <c r="L12708" t="s">
        <v>19</v>
      </c>
      <c r="M12708" s="144" t="s">
        <v>59</v>
      </c>
      <c r="O12708" s="144" t="s">
        <v>1998</v>
      </c>
    </row>
    <row r="12709" spans="1:15" x14ac:dyDescent="0.2">
      <c r="A12709" t="s">
        <v>63</v>
      </c>
      <c r="B12709" s="144" t="s">
        <v>98</v>
      </c>
      <c r="C12709">
        <v>355</v>
      </c>
      <c r="D12709" t="str">
        <f>VLOOKUP(Oliusala[[#This Row],[postnumer]],Sveitarfelog[#All],4,FALSE)</f>
        <v>Snæfellsbær</v>
      </c>
      <c r="E12709" t="str">
        <f>VLOOKUP(Oliusala[[#This Row],[postnumer]],Sveitarfelog[#All],5,FALSE)</f>
        <v>Vesturland</v>
      </c>
      <c r="F12709" t="s">
        <v>24</v>
      </c>
      <c r="G12709" t="s">
        <v>24</v>
      </c>
      <c r="H12709" s="1" t="s">
        <v>58</v>
      </c>
      <c r="I12709" s="1">
        <v>31374</v>
      </c>
      <c r="J12709" s="2">
        <f>VLOOKUP(Oliusala[[#This Row],[tegund]],Tegundir!$B$2:$D$19,3,FALSE)*Oliusala[[#This Row],[magn]]/1000</f>
        <v>27.13851</v>
      </c>
      <c r="K12709">
        <v>2020</v>
      </c>
      <c r="L12709" t="s">
        <v>18</v>
      </c>
      <c r="M12709" s="144" t="s">
        <v>59</v>
      </c>
    </row>
    <row r="12710" spans="1:15" x14ac:dyDescent="0.2">
      <c r="A12710" t="s">
        <v>63</v>
      </c>
      <c r="B12710" s="144" t="s">
        <v>67</v>
      </c>
      <c r="C12710">
        <v>355</v>
      </c>
      <c r="D12710" t="str">
        <f>VLOOKUP(Oliusala[[#This Row],[postnumer]],Sveitarfelog[#All],4,FALSE)</f>
        <v>Snæfellsbær</v>
      </c>
      <c r="E12710" t="str">
        <f>VLOOKUP(Oliusala[[#This Row],[postnumer]],Sveitarfelog[#All],5,FALSE)</f>
        <v>Vesturland</v>
      </c>
      <c r="F12710" t="s">
        <v>24</v>
      </c>
      <c r="G12710" t="s">
        <v>24</v>
      </c>
      <c r="H12710" t="s">
        <v>58</v>
      </c>
      <c r="I12710" s="1">
        <v>807814</v>
      </c>
      <c r="J12710" s="2">
        <f>VLOOKUP(Oliusala[[#This Row],[tegund]],Tegundir!$B$2:$D$19,3,FALSE)*Oliusala[[#This Row],[magn]]/1000</f>
        <v>698.75910999999996</v>
      </c>
      <c r="K12710">
        <v>2020</v>
      </c>
      <c r="L12710" t="s">
        <v>18</v>
      </c>
      <c r="M12710" s="144" t="s">
        <v>59</v>
      </c>
    </row>
    <row r="12711" spans="1:15" x14ac:dyDescent="0.2">
      <c r="A12711" t="s">
        <v>68</v>
      </c>
      <c r="B12711" s="144" t="s">
        <v>99</v>
      </c>
      <c r="C12711">
        <v>360</v>
      </c>
      <c r="D12711" t="str">
        <f>VLOOKUP(Oliusala[[#This Row],[postnumer]],Sveitarfelog[#All],4,FALSE)</f>
        <v>Snæfellsbær</v>
      </c>
      <c r="E12711" t="str">
        <f>VLOOKUP(Oliusala[[#This Row],[postnumer]],Sveitarfelog[#All],5,FALSE)</f>
        <v>Vesturland</v>
      </c>
      <c r="F12711" t="s">
        <v>29</v>
      </c>
      <c r="G12711" t="s">
        <v>24</v>
      </c>
      <c r="H12711" s="1" t="s">
        <v>60</v>
      </c>
      <c r="I12711" s="1">
        <v>39695</v>
      </c>
      <c r="J12711" s="2">
        <f>VLOOKUP(Oliusala[[#This Row],[tegund]],Tegundir!$B$2:$D$19,3,FALSE)*Oliusala[[#This Row],[magn]]/1000</f>
        <v>34.336175000000004</v>
      </c>
      <c r="K12711">
        <v>2020</v>
      </c>
      <c r="L12711" t="s">
        <v>19</v>
      </c>
      <c r="M12711" s="144" t="s">
        <v>59</v>
      </c>
      <c r="O12711" s="144" t="s">
        <v>1998</v>
      </c>
    </row>
    <row r="12712" spans="1:15" x14ac:dyDescent="0.2">
      <c r="A12712" t="s">
        <v>69</v>
      </c>
      <c r="B12712" s="144" t="s">
        <v>99</v>
      </c>
      <c r="C12712">
        <v>360</v>
      </c>
      <c r="D12712" t="str">
        <f>VLOOKUP(Oliusala[[#This Row],[postnumer]],Sveitarfelog[#All],4,FALSE)</f>
        <v>Snæfellsbær</v>
      </c>
      <c r="E12712" t="str">
        <f>VLOOKUP(Oliusala[[#This Row],[postnumer]],Sveitarfelog[#All],5,FALSE)</f>
        <v>Vesturland</v>
      </c>
      <c r="F12712" t="s">
        <v>29</v>
      </c>
      <c r="G12712" t="s">
        <v>24</v>
      </c>
      <c r="H12712" t="s">
        <v>60</v>
      </c>
      <c r="I12712" s="1">
        <v>20219</v>
      </c>
      <c r="J12712" s="2">
        <f>VLOOKUP(Oliusala[[#This Row],[tegund]],Tegundir!$B$2:$D$19,3,FALSE)*Oliusala[[#This Row],[magn]]/1000</f>
        <v>17.489435</v>
      </c>
      <c r="K12712">
        <v>2020</v>
      </c>
      <c r="L12712" t="s">
        <v>19</v>
      </c>
      <c r="M12712" s="144" t="s">
        <v>59</v>
      </c>
      <c r="O12712" s="144" t="s">
        <v>1998</v>
      </c>
    </row>
    <row r="12713" spans="1:15" x14ac:dyDescent="0.2">
      <c r="A12713" t="s">
        <v>67</v>
      </c>
      <c r="B12713" s="144" t="s">
        <v>99</v>
      </c>
      <c r="C12713">
        <v>360</v>
      </c>
      <c r="D12713" t="str">
        <f>VLOOKUP(Oliusala[[#This Row],[postnumer]],Sveitarfelog[#All],4,FALSE)</f>
        <v>Snæfellsbær</v>
      </c>
      <c r="E12713" t="str">
        <f>VLOOKUP(Oliusala[[#This Row],[postnumer]],Sveitarfelog[#All],5,FALSE)</f>
        <v>Vesturland</v>
      </c>
      <c r="F12713" t="s">
        <v>29</v>
      </c>
      <c r="G12713" t="s">
        <v>24</v>
      </c>
      <c r="H12713" s="1" t="s">
        <v>60</v>
      </c>
      <c r="I12713" s="1">
        <v>279756</v>
      </c>
      <c r="J12713" s="2">
        <f>VLOOKUP(Oliusala[[#This Row],[tegund]],Tegundir!$B$2:$D$19,3,FALSE)*Oliusala[[#This Row],[magn]]/1000</f>
        <v>241.98894000000001</v>
      </c>
      <c r="K12713">
        <v>2020</v>
      </c>
      <c r="L12713" t="s">
        <v>19</v>
      </c>
      <c r="M12713" s="144" t="s">
        <v>59</v>
      </c>
      <c r="O12713" s="144" t="s">
        <v>1998</v>
      </c>
    </row>
    <row r="12714" spans="1:15" x14ac:dyDescent="0.2">
      <c r="A12714" t="s">
        <v>57</v>
      </c>
      <c r="B12714" s="144" t="s">
        <v>99</v>
      </c>
      <c r="C12714">
        <v>360</v>
      </c>
      <c r="D12714" t="str">
        <f>VLOOKUP(Oliusala[[#This Row],[postnumer]],Sveitarfelog[#All],4,FALSE)</f>
        <v>Snæfellsbær</v>
      </c>
      <c r="E12714" t="str">
        <f>VLOOKUP(Oliusala[[#This Row],[postnumer]],Sveitarfelog[#All],5,FALSE)</f>
        <v>Vesturland</v>
      </c>
      <c r="F12714" t="s">
        <v>24</v>
      </c>
      <c r="G12714" t="s">
        <v>24</v>
      </c>
      <c r="H12714" s="1" t="s">
        <v>60</v>
      </c>
      <c r="I12714" s="1">
        <v>6486</v>
      </c>
      <c r="J12714" s="2">
        <f>VLOOKUP(Oliusala[[#This Row],[tegund]],Tegundir!$B$2:$D$19,3,FALSE)*Oliusala[[#This Row],[magn]]/1000</f>
        <v>5.6103900000000007</v>
      </c>
      <c r="K12714">
        <v>2020</v>
      </c>
      <c r="L12714" t="s">
        <v>18</v>
      </c>
      <c r="M12714" s="144" t="s">
        <v>59</v>
      </c>
    </row>
    <row r="12715" spans="1:15" x14ac:dyDescent="0.2">
      <c r="A12715" t="s">
        <v>57</v>
      </c>
      <c r="B12715" s="144" t="s">
        <v>99</v>
      </c>
      <c r="C12715">
        <v>360</v>
      </c>
      <c r="D12715" t="str">
        <f>VLOOKUP(Oliusala[[#This Row],[postnumer]],Sveitarfelog[#All],4,FALSE)</f>
        <v>Snæfellsbær</v>
      </c>
      <c r="E12715" t="str">
        <f>VLOOKUP(Oliusala[[#This Row],[postnumer]],Sveitarfelog[#All],5,FALSE)</f>
        <v>Vesturland</v>
      </c>
      <c r="F12715" t="s">
        <v>29</v>
      </c>
      <c r="G12715" t="s">
        <v>24</v>
      </c>
      <c r="H12715" t="s">
        <v>60</v>
      </c>
      <c r="I12715" s="1">
        <v>1082396</v>
      </c>
      <c r="J12715" s="2">
        <f>VLOOKUP(Oliusala[[#This Row],[tegund]],Tegundir!$B$2:$D$19,3,FALSE)*Oliusala[[#This Row],[magn]]/1000</f>
        <v>936.27254000000005</v>
      </c>
      <c r="K12715">
        <v>2020</v>
      </c>
      <c r="L12715" t="s">
        <v>19</v>
      </c>
      <c r="M12715" s="144" t="s">
        <v>59</v>
      </c>
      <c r="O12715" s="144" t="s">
        <v>1998</v>
      </c>
    </row>
    <row r="12716" spans="1:15" x14ac:dyDescent="0.2">
      <c r="A12716" t="s">
        <v>63</v>
      </c>
      <c r="B12716" s="144" t="s">
        <v>99</v>
      </c>
      <c r="C12716">
        <v>360</v>
      </c>
      <c r="D12716" t="str">
        <f>VLOOKUP(Oliusala[[#This Row],[postnumer]],Sveitarfelog[#All],4,FALSE)</f>
        <v>Snæfellsbær</v>
      </c>
      <c r="E12716" t="str">
        <f>VLOOKUP(Oliusala[[#This Row],[postnumer]],Sveitarfelog[#All],5,FALSE)</f>
        <v>Vesturland</v>
      </c>
      <c r="F12716" t="s">
        <v>24</v>
      </c>
      <c r="G12716" t="s">
        <v>24</v>
      </c>
      <c r="H12716" t="s">
        <v>58</v>
      </c>
      <c r="I12716" s="1">
        <v>147648</v>
      </c>
      <c r="J12716" s="2">
        <f>VLOOKUP(Oliusala[[#This Row],[tegund]],Tegundir!$B$2:$D$19,3,FALSE)*Oliusala[[#This Row],[magn]]/1000</f>
        <v>127.71552</v>
      </c>
      <c r="K12716">
        <v>2020</v>
      </c>
      <c r="L12716" t="s">
        <v>18</v>
      </c>
      <c r="M12716" s="144" t="s">
        <v>59</v>
      </c>
    </row>
    <row r="12717" spans="1:15" x14ac:dyDescent="0.2">
      <c r="A12717" t="s">
        <v>69</v>
      </c>
      <c r="B12717" s="144" t="s">
        <v>67</v>
      </c>
      <c r="C12717">
        <v>355</v>
      </c>
      <c r="D12717" t="str">
        <f>VLOOKUP(Oliusala[[#This Row],[postnumer]],Sveitarfelog[#All],4,FALSE)</f>
        <v>Snæfellsbær</v>
      </c>
      <c r="E12717" t="str">
        <f>VLOOKUP(Oliusala[[#This Row],[postnumer]],Sveitarfelog[#All],5,FALSE)</f>
        <v>Vesturland</v>
      </c>
      <c r="F12717" t="s">
        <v>25</v>
      </c>
      <c r="G12717" t="s">
        <v>24</v>
      </c>
      <c r="H12717" s="1" t="s">
        <v>60</v>
      </c>
      <c r="I12717" s="1">
        <v>2204</v>
      </c>
      <c r="J12717" s="2">
        <f>VLOOKUP(Oliusala[[#This Row],[tegund]],Tegundir!$B$2:$D$19,3,FALSE)*Oliusala[[#This Row],[magn]]/1000</f>
        <v>1.90646</v>
      </c>
      <c r="K12717">
        <v>2020</v>
      </c>
      <c r="L12717" t="s">
        <v>19</v>
      </c>
      <c r="M12717" s="144" t="s">
        <v>59</v>
      </c>
      <c r="O12717" s="144" t="s">
        <v>1997</v>
      </c>
    </row>
    <row r="12718" spans="1:15" x14ac:dyDescent="0.2">
      <c r="A12718" t="s">
        <v>83</v>
      </c>
      <c r="B12718" s="144" t="s">
        <v>67</v>
      </c>
      <c r="C12718">
        <v>355</v>
      </c>
      <c r="D12718" t="str">
        <f>VLOOKUP(Oliusala[[#This Row],[postnumer]],Sveitarfelog[#All],4,FALSE)</f>
        <v>Snæfellsbær</v>
      </c>
      <c r="E12718" t="str">
        <f>VLOOKUP(Oliusala[[#This Row],[postnumer]],Sveitarfelog[#All],5,FALSE)</f>
        <v>Vesturland</v>
      </c>
      <c r="F12718" t="s">
        <v>25</v>
      </c>
      <c r="G12718" t="s">
        <v>24</v>
      </c>
      <c r="H12718" s="1" t="s">
        <v>60</v>
      </c>
      <c r="I12718" s="1">
        <v>3144</v>
      </c>
      <c r="J12718" s="2">
        <f>VLOOKUP(Oliusala[[#This Row],[tegund]],Tegundir!$B$2:$D$19,3,FALSE)*Oliusala[[#This Row],[magn]]/1000</f>
        <v>2.71956</v>
      </c>
      <c r="K12718">
        <v>2020</v>
      </c>
      <c r="L12718" t="s">
        <v>19</v>
      </c>
      <c r="M12718" s="144" t="s">
        <v>59</v>
      </c>
      <c r="O12718" s="144" t="s">
        <v>1997</v>
      </c>
    </row>
    <row r="12719" spans="1:15" x14ac:dyDescent="0.2">
      <c r="A12719" t="s">
        <v>67</v>
      </c>
      <c r="B12719" s="144" t="s">
        <v>98</v>
      </c>
      <c r="C12719">
        <v>355</v>
      </c>
      <c r="D12719" t="str">
        <f>VLOOKUP(Oliusala[[#This Row],[postnumer]],Sveitarfelog[#All],4,FALSE)</f>
        <v>Snæfellsbær</v>
      </c>
      <c r="E12719" t="str">
        <f>VLOOKUP(Oliusala[[#This Row],[postnumer]],Sveitarfelog[#All],5,FALSE)</f>
        <v>Vesturland</v>
      </c>
      <c r="F12719" t="s">
        <v>25</v>
      </c>
      <c r="G12719" t="s">
        <v>24</v>
      </c>
      <c r="H12719" t="s">
        <v>60</v>
      </c>
      <c r="I12719" s="1">
        <v>91200</v>
      </c>
      <c r="J12719" s="2">
        <f>VLOOKUP(Oliusala[[#This Row],[tegund]],Tegundir!$B$2:$D$19,3,FALSE)*Oliusala[[#This Row],[magn]]/1000</f>
        <v>78.888000000000005</v>
      </c>
      <c r="K12719">
        <v>2020</v>
      </c>
      <c r="L12719" t="s">
        <v>1955</v>
      </c>
      <c r="M12719" s="144" t="s">
        <v>59</v>
      </c>
    </row>
    <row r="12720" spans="1:15" x14ac:dyDescent="0.2">
      <c r="A12720" t="s">
        <v>67</v>
      </c>
      <c r="B12720" s="144" t="s">
        <v>67</v>
      </c>
      <c r="C12720">
        <v>355</v>
      </c>
      <c r="D12720" t="str">
        <f>VLOOKUP(Oliusala[[#This Row],[postnumer]],Sveitarfelog[#All],4,FALSE)</f>
        <v>Snæfellsbær</v>
      </c>
      <c r="E12720" t="str">
        <f>VLOOKUP(Oliusala[[#This Row],[postnumer]],Sveitarfelog[#All],5,FALSE)</f>
        <v>Vesturland</v>
      </c>
      <c r="F12720" t="s">
        <v>25</v>
      </c>
      <c r="G12720" t="s">
        <v>24</v>
      </c>
      <c r="H12720" s="1" t="s">
        <v>58</v>
      </c>
      <c r="I12720" s="1">
        <v>463783</v>
      </c>
      <c r="J12720" s="2">
        <f>VLOOKUP(Oliusala[[#This Row],[tegund]],Tegundir!$B$2:$D$19,3,FALSE)*Oliusala[[#This Row],[magn]]/1000</f>
        <v>401.17229499999996</v>
      </c>
      <c r="K12720">
        <v>2020</v>
      </c>
      <c r="L12720" t="s">
        <v>19</v>
      </c>
      <c r="M12720" s="144" t="s">
        <v>59</v>
      </c>
      <c r="O12720" s="144" t="s">
        <v>1997</v>
      </c>
    </row>
    <row r="12721" spans="1:15" x14ac:dyDescent="0.2">
      <c r="A12721" t="s">
        <v>57</v>
      </c>
      <c r="B12721" s="144" t="s">
        <v>98</v>
      </c>
      <c r="C12721">
        <v>355</v>
      </c>
      <c r="D12721" t="str">
        <f>VLOOKUP(Oliusala[[#This Row],[postnumer]],Sveitarfelog[#All],4,FALSE)</f>
        <v>Snæfellsbær</v>
      </c>
      <c r="E12721" t="str">
        <f>VLOOKUP(Oliusala[[#This Row],[postnumer]],Sveitarfelog[#All],5,FALSE)</f>
        <v>Vesturland</v>
      </c>
      <c r="F12721" t="s">
        <v>25</v>
      </c>
      <c r="G12721" t="s">
        <v>24</v>
      </c>
      <c r="H12721" t="s">
        <v>60</v>
      </c>
      <c r="I12721" s="1">
        <v>78831</v>
      </c>
      <c r="J12721" s="2">
        <f>VLOOKUP(Oliusala[[#This Row],[tegund]],Tegundir!$B$2:$D$19,3,FALSE)*Oliusala[[#This Row],[magn]]/1000</f>
        <v>68.188815000000005</v>
      </c>
      <c r="K12721">
        <v>2020</v>
      </c>
      <c r="L12721" t="s">
        <v>19</v>
      </c>
      <c r="M12721" s="144" t="s">
        <v>59</v>
      </c>
      <c r="O12721" s="144" t="s">
        <v>1997</v>
      </c>
    </row>
    <row r="12722" spans="1:15" x14ac:dyDescent="0.2">
      <c r="A12722" t="s">
        <v>57</v>
      </c>
      <c r="B12722" s="144" t="s">
        <v>67</v>
      </c>
      <c r="C12722">
        <v>355</v>
      </c>
      <c r="D12722" t="str">
        <f>VLOOKUP(Oliusala[[#This Row],[postnumer]],Sveitarfelog[#All],4,FALSE)</f>
        <v>Snæfellsbær</v>
      </c>
      <c r="E12722" t="str">
        <f>VLOOKUP(Oliusala[[#This Row],[postnumer]],Sveitarfelog[#All],5,FALSE)</f>
        <v>Vesturland</v>
      </c>
      <c r="F12722" t="s">
        <v>25</v>
      </c>
      <c r="G12722" t="s">
        <v>24</v>
      </c>
      <c r="H12722" t="s">
        <v>60</v>
      </c>
      <c r="I12722" s="1">
        <v>172361</v>
      </c>
      <c r="J12722" s="2">
        <f>VLOOKUP(Oliusala[[#This Row],[tegund]],Tegundir!$B$2:$D$19,3,FALSE)*Oliusala[[#This Row],[magn]]/1000</f>
        <v>149.092265</v>
      </c>
      <c r="K12722">
        <v>2020</v>
      </c>
      <c r="L12722" t="s">
        <v>19</v>
      </c>
      <c r="M12722" s="144" t="s">
        <v>59</v>
      </c>
      <c r="O12722" s="144" t="s">
        <v>1997</v>
      </c>
    </row>
    <row r="12723" spans="1:15" x14ac:dyDescent="0.2">
      <c r="A12723" t="s">
        <v>63</v>
      </c>
      <c r="B12723" s="144" t="s">
        <v>67</v>
      </c>
      <c r="C12723">
        <v>355</v>
      </c>
      <c r="D12723" t="str">
        <f>VLOOKUP(Oliusala[[#This Row],[postnumer]],Sveitarfelog[#All],4,FALSE)</f>
        <v>Snæfellsbær</v>
      </c>
      <c r="E12723" t="str">
        <f>VLOOKUP(Oliusala[[#This Row],[postnumer]],Sveitarfelog[#All],5,FALSE)</f>
        <v>Vesturland</v>
      </c>
      <c r="F12723" t="s">
        <v>25</v>
      </c>
      <c r="G12723" t="s">
        <v>24</v>
      </c>
      <c r="H12723" t="s">
        <v>58</v>
      </c>
      <c r="I12723" s="1">
        <v>125108</v>
      </c>
      <c r="J12723" s="2">
        <f>VLOOKUP(Oliusala[[#This Row],[tegund]],Tegundir!$B$2:$D$19,3,FALSE)*Oliusala[[#This Row],[magn]]/1000</f>
        <v>108.21841999999999</v>
      </c>
      <c r="K12723">
        <v>2020</v>
      </c>
      <c r="L12723" t="s">
        <v>19</v>
      </c>
      <c r="M12723" s="144" t="s">
        <v>59</v>
      </c>
      <c r="O12723" s="144" t="s">
        <v>1997</v>
      </c>
    </row>
    <row r="12724" spans="1:15" x14ac:dyDescent="0.2">
      <c r="A12724" t="s">
        <v>69</v>
      </c>
      <c r="B12724" s="144" t="s">
        <v>99</v>
      </c>
      <c r="C12724">
        <v>360</v>
      </c>
      <c r="D12724" t="str">
        <f>VLOOKUP(Oliusala[[#This Row],[postnumer]],Sveitarfelog[#All],4,FALSE)</f>
        <v>Snæfellsbær</v>
      </c>
      <c r="E12724" t="str">
        <f>VLOOKUP(Oliusala[[#This Row],[postnumer]],Sveitarfelog[#All],5,FALSE)</f>
        <v>Vesturland</v>
      </c>
      <c r="F12724" t="s">
        <v>25</v>
      </c>
      <c r="G12724" t="s">
        <v>24</v>
      </c>
      <c r="H12724" t="s">
        <v>60</v>
      </c>
      <c r="I12724" s="1">
        <v>1274</v>
      </c>
      <c r="J12724" s="2">
        <f>VLOOKUP(Oliusala[[#This Row],[tegund]],Tegundir!$B$2:$D$19,3,FALSE)*Oliusala[[#This Row],[magn]]/1000</f>
        <v>1.1020099999999999</v>
      </c>
      <c r="K12724">
        <v>2020</v>
      </c>
      <c r="L12724" t="s">
        <v>19</v>
      </c>
      <c r="M12724" s="144" t="s">
        <v>59</v>
      </c>
      <c r="O12724" s="144" t="s">
        <v>1997</v>
      </c>
    </row>
    <row r="12725" spans="1:15" x14ac:dyDescent="0.2">
      <c r="A12725" t="s">
        <v>67</v>
      </c>
      <c r="B12725" s="144" t="s">
        <v>99</v>
      </c>
      <c r="C12725">
        <v>360</v>
      </c>
      <c r="D12725" t="str">
        <f>VLOOKUP(Oliusala[[#This Row],[postnumer]],Sveitarfelog[#All],4,FALSE)</f>
        <v>Snæfellsbær</v>
      </c>
      <c r="E12725" t="str">
        <f>VLOOKUP(Oliusala[[#This Row],[postnumer]],Sveitarfelog[#All],5,FALSE)</f>
        <v>Vesturland</v>
      </c>
      <c r="F12725" t="s">
        <v>25</v>
      </c>
      <c r="G12725" t="s">
        <v>24</v>
      </c>
      <c r="H12725" t="s">
        <v>60</v>
      </c>
      <c r="I12725" s="1">
        <v>65362</v>
      </c>
      <c r="J12725" s="2">
        <f>VLOOKUP(Oliusala[[#This Row],[tegund]],Tegundir!$B$2:$D$19,3,FALSE)*Oliusala[[#This Row],[magn]]/1000</f>
        <v>56.538129999999995</v>
      </c>
      <c r="K12725">
        <v>2020</v>
      </c>
      <c r="L12725" t="s">
        <v>19</v>
      </c>
      <c r="M12725" s="144" t="s">
        <v>59</v>
      </c>
      <c r="O12725" s="144" t="s">
        <v>1997</v>
      </c>
    </row>
    <row r="12726" spans="1:15" x14ac:dyDescent="0.2">
      <c r="A12726" t="s">
        <v>57</v>
      </c>
      <c r="B12726" s="144" t="s">
        <v>99</v>
      </c>
      <c r="C12726">
        <v>360</v>
      </c>
      <c r="D12726" t="str">
        <f>VLOOKUP(Oliusala[[#This Row],[postnumer]],Sveitarfelog[#All],4,FALSE)</f>
        <v>Snæfellsbær</v>
      </c>
      <c r="E12726" t="str">
        <f>VLOOKUP(Oliusala[[#This Row],[postnumer]],Sveitarfelog[#All],5,FALSE)</f>
        <v>Vesturland</v>
      </c>
      <c r="F12726" t="s">
        <v>25</v>
      </c>
      <c r="G12726" t="s">
        <v>24</v>
      </c>
      <c r="H12726" s="1" t="s">
        <v>60</v>
      </c>
      <c r="I12726" s="1">
        <v>244915</v>
      </c>
      <c r="J12726" s="2">
        <f>VLOOKUP(Oliusala[[#This Row],[tegund]],Tegundir!$B$2:$D$19,3,FALSE)*Oliusala[[#This Row],[magn]]/1000</f>
        <v>211.85147499999999</v>
      </c>
      <c r="K12726">
        <v>2020</v>
      </c>
      <c r="L12726" t="s">
        <v>19</v>
      </c>
      <c r="M12726" s="144" t="s">
        <v>59</v>
      </c>
      <c r="O12726" s="144" t="s">
        <v>1997</v>
      </c>
    </row>
    <row r="12727" spans="1:15" x14ac:dyDescent="0.2">
      <c r="A12727" t="s">
        <v>63</v>
      </c>
      <c r="B12727" s="144" t="s">
        <v>99</v>
      </c>
      <c r="C12727">
        <v>360</v>
      </c>
      <c r="D12727" t="str">
        <f>VLOOKUP(Oliusala[[#This Row],[postnumer]],Sveitarfelog[#All],4,FALSE)</f>
        <v>Snæfellsbær</v>
      </c>
      <c r="E12727" t="str">
        <f>VLOOKUP(Oliusala[[#This Row],[postnumer]],Sveitarfelog[#All],5,FALSE)</f>
        <v>Vesturland</v>
      </c>
      <c r="F12727" t="s">
        <v>25</v>
      </c>
      <c r="G12727" t="s">
        <v>24</v>
      </c>
      <c r="H12727" t="s">
        <v>58</v>
      </c>
      <c r="I12727" s="1">
        <v>35928</v>
      </c>
      <c r="J12727" s="2">
        <f>VLOOKUP(Oliusala[[#This Row],[tegund]],Tegundir!$B$2:$D$19,3,FALSE)*Oliusala[[#This Row],[magn]]/1000</f>
        <v>31.077720000000003</v>
      </c>
      <c r="K12727">
        <v>2020</v>
      </c>
      <c r="L12727" t="s">
        <v>1955</v>
      </c>
      <c r="M12727" s="144" t="s">
        <v>59</v>
      </c>
    </row>
    <row r="12728" spans="1:15" x14ac:dyDescent="0.2">
      <c r="A12728" t="s">
        <v>84</v>
      </c>
      <c r="B12728" s="144" t="s">
        <v>101</v>
      </c>
      <c r="C12728">
        <v>370</v>
      </c>
      <c r="D12728" t="str">
        <f>VLOOKUP(Oliusala[[#This Row],[postnumer]],Sveitarfelog[#All],4,FALSE)</f>
        <v>Dalabyggð</v>
      </c>
      <c r="E12728" t="str">
        <f>VLOOKUP(Oliusala[[#This Row],[postnumer]],Sveitarfelog[#All],5,FALSE)</f>
        <v>Vesturland</v>
      </c>
      <c r="F12728" t="s">
        <v>25</v>
      </c>
      <c r="G12728" t="s">
        <v>24</v>
      </c>
      <c r="H12728" s="1" t="s">
        <v>60</v>
      </c>
      <c r="I12728" s="1">
        <v>50001</v>
      </c>
      <c r="J12728" s="2">
        <f>VLOOKUP(Oliusala[[#This Row],[tegund]],Tegundir!$B$2:$D$19,3,FALSE)*Oliusala[[#This Row],[magn]]/1000</f>
        <v>43.250864999999997</v>
      </c>
      <c r="K12728">
        <v>2020</v>
      </c>
      <c r="L12728" t="s">
        <v>1955</v>
      </c>
      <c r="M12728" s="144" t="s">
        <v>59</v>
      </c>
    </row>
    <row r="12729" spans="1:15" x14ac:dyDescent="0.2">
      <c r="A12729" t="s">
        <v>83</v>
      </c>
      <c r="B12729" s="144" t="s">
        <v>101</v>
      </c>
      <c r="C12729">
        <v>370</v>
      </c>
      <c r="D12729" t="str">
        <f>VLOOKUP(Oliusala[[#This Row],[postnumer]],Sveitarfelog[#All],4,FALSE)</f>
        <v>Dalabyggð</v>
      </c>
      <c r="E12729" t="str">
        <f>VLOOKUP(Oliusala[[#This Row],[postnumer]],Sveitarfelog[#All],5,FALSE)</f>
        <v>Vesturland</v>
      </c>
      <c r="F12729" t="s">
        <v>25</v>
      </c>
      <c r="G12729" t="s">
        <v>24</v>
      </c>
      <c r="H12729" t="s">
        <v>60</v>
      </c>
      <c r="I12729" s="1">
        <v>8092</v>
      </c>
      <c r="J12729" s="2">
        <f>VLOOKUP(Oliusala[[#This Row],[tegund]],Tegundir!$B$2:$D$19,3,FALSE)*Oliusala[[#This Row],[magn]]/1000</f>
        <v>6.9995799999999999</v>
      </c>
      <c r="K12729">
        <v>2020</v>
      </c>
      <c r="L12729" t="s">
        <v>1955</v>
      </c>
      <c r="M12729" s="144" t="s">
        <v>59</v>
      </c>
    </row>
    <row r="12730" spans="1:15" x14ac:dyDescent="0.2">
      <c r="A12730" t="s">
        <v>73</v>
      </c>
      <c r="B12730" s="144" t="s">
        <v>101</v>
      </c>
      <c r="C12730">
        <v>370</v>
      </c>
      <c r="D12730" t="str">
        <f>VLOOKUP(Oliusala[[#This Row],[postnumer]],Sveitarfelog[#All],4,FALSE)</f>
        <v>Dalabyggð</v>
      </c>
      <c r="E12730" t="str">
        <f>VLOOKUP(Oliusala[[#This Row],[postnumer]],Sveitarfelog[#All],5,FALSE)</f>
        <v>Vesturland</v>
      </c>
      <c r="F12730" t="s">
        <v>25</v>
      </c>
      <c r="G12730" t="s">
        <v>24</v>
      </c>
      <c r="H12730" t="s">
        <v>60</v>
      </c>
      <c r="I12730" s="1">
        <v>3448</v>
      </c>
      <c r="J12730" s="2">
        <f>VLOOKUP(Oliusala[[#This Row],[tegund]],Tegundir!$B$2:$D$19,3,FALSE)*Oliusala[[#This Row],[magn]]/1000</f>
        <v>2.9825200000000001</v>
      </c>
      <c r="K12730">
        <v>2020</v>
      </c>
      <c r="L12730" t="s">
        <v>1955</v>
      </c>
      <c r="M12730" s="144" t="s">
        <v>59</v>
      </c>
    </row>
    <row r="12731" spans="1:15" x14ac:dyDescent="0.2">
      <c r="A12731" t="s">
        <v>57</v>
      </c>
      <c r="B12731" s="144" t="s">
        <v>101</v>
      </c>
      <c r="C12731">
        <v>370</v>
      </c>
      <c r="D12731" t="str">
        <f>VLOOKUP(Oliusala[[#This Row],[postnumer]],Sveitarfelog[#All],4,FALSE)</f>
        <v>Dalabyggð</v>
      </c>
      <c r="E12731" t="str">
        <f>VLOOKUP(Oliusala[[#This Row],[postnumer]],Sveitarfelog[#All],5,FALSE)</f>
        <v>Vesturland</v>
      </c>
      <c r="F12731" t="s">
        <v>25</v>
      </c>
      <c r="G12731" t="s">
        <v>24</v>
      </c>
      <c r="H12731" t="s">
        <v>60</v>
      </c>
      <c r="I12731" s="1">
        <v>319248</v>
      </c>
      <c r="J12731" s="2">
        <f>VLOOKUP(Oliusala[[#This Row],[tegund]],Tegundir!$B$2:$D$19,3,FALSE)*Oliusala[[#This Row],[magn]]/1000</f>
        <v>276.14952</v>
      </c>
      <c r="K12731">
        <v>2020</v>
      </c>
      <c r="L12731" t="s">
        <v>1955</v>
      </c>
      <c r="M12731" s="144" t="s">
        <v>59</v>
      </c>
    </row>
    <row r="12732" spans="1:15" x14ac:dyDescent="0.2">
      <c r="A12732" t="s">
        <v>76</v>
      </c>
      <c r="B12732" s="144" t="s">
        <v>101</v>
      </c>
      <c r="C12732">
        <v>370</v>
      </c>
      <c r="D12732" t="str">
        <f>VLOOKUP(Oliusala[[#This Row],[postnumer]],Sveitarfelog[#All],4,FALSE)</f>
        <v>Dalabyggð</v>
      </c>
      <c r="E12732" t="str">
        <f>VLOOKUP(Oliusala[[#This Row],[postnumer]],Sveitarfelog[#All],5,FALSE)</f>
        <v>Vesturland</v>
      </c>
      <c r="F12732" t="s">
        <v>25</v>
      </c>
      <c r="G12732" t="s">
        <v>24</v>
      </c>
      <c r="H12732" t="s">
        <v>60</v>
      </c>
      <c r="I12732" s="1">
        <v>12185</v>
      </c>
      <c r="J12732" s="2">
        <f>VLOOKUP(Oliusala[[#This Row],[tegund]],Tegundir!$B$2:$D$19,3,FALSE)*Oliusala[[#This Row],[magn]]/1000</f>
        <v>10.540025</v>
      </c>
      <c r="K12732">
        <v>2020</v>
      </c>
      <c r="L12732" t="s">
        <v>1955</v>
      </c>
      <c r="M12732" s="144" t="s">
        <v>59</v>
      </c>
    </row>
    <row r="12733" spans="1:15" x14ac:dyDescent="0.2">
      <c r="A12733" t="s">
        <v>63</v>
      </c>
      <c r="B12733" s="144" t="s">
        <v>101</v>
      </c>
      <c r="C12733">
        <v>370</v>
      </c>
      <c r="D12733" t="str">
        <f>VLOOKUP(Oliusala[[#This Row],[postnumer]],Sveitarfelog[#All],4,FALSE)</f>
        <v>Dalabyggð</v>
      </c>
      <c r="E12733" t="str">
        <f>VLOOKUP(Oliusala[[#This Row],[postnumer]],Sveitarfelog[#All],5,FALSE)</f>
        <v>Vesturland</v>
      </c>
      <c r="F12733" t="s">
        <v>25</v>
      </c>
      <c r="G12733" t="s">
        <v>24</v>
      </c>
      <c r="H12733" s="1" t="s">
        <v>58</v>
      </c>
      <c r="I12733" s="1">
        <v>110300</v>
      </c>
      <c r="J12733" s="2">
        <f>VLOOKUP(Oliusala[[#This Row],[tegund]],Tegundir!$B$2:$D$19,3,FALSE)*Oliusala[[#This Row],[magn]]/1000</f>
        <v>95.409499999999994</v>
      </c>
      <c r="K12733">
        <v>2020</v>
      </c>
      <c r="L12733" t="s">
        <v>1955</v>
      </c>
      <c r="M12733" s="144" t="s">
        <v>59</v>
      </c>
    </row>
    <row r="12734" spans="1:15" x14ac:dyDescent="0.2">
      <c r="A12734" t="s">
        <v>57</v>
      </c>
      <c r="B12734" s="144" t="s">
        <v>101</v>
      </c>
      <c r="C12734">
        <v>370</v>
      </c>
      <c r="D12734" t="str">
        <f>VLOOKUP(Oliusala[[#This Row],[postnumer]],Sveitarfelog[#All],4,FALSE)</f>
        <v>Dalabyggð</v>
      </c>
      <c r="E12734" t="str">
        <f>VLOOKUP(Oliusala[[#This Row],[postnumer]],Sveitarfelog[#All],5,FALSE)</f>
        <v>Vesturland</v>
      </c>
      <c r="F12734" t="s">
        <v>24</v>
      </c>
      <c r="G12734" t="s">
        <v>24</v>
      </c>
      <c r="H12734" t="s">
        <v>60</v>
      </c>
      <c r="I12734" s="1">
        <v>1290</v>
      </c>
      <c r="J12734" s="2">
        <f>VLOOKUP(Oliusala[[#This Row],[tegund]],Tegundir!$B$2:$D$19,3,FALSE)*Oliusala[[#This Row],[magn]]/1000</f>
        <v>1.11585</v>
      </c>
      <c r="K12734">
        <v>2020</v>
      </c>
      <c r="L12734" t="s">
        <v>1955</v>
      </c>
      <c r="M12734" s="144" t="s">
        <v>59</v>
      </c>
    </row>
    <row r="12735" spans="1:15" x14ac:dyDescent="0.2">
      <c r="A12735" t="s">
        <v>63</v>
      </c>
      <c r="B12735" s="144" t="s">
        <v>101</v>
      </c>
      <c r="C12735">
        <v>370</v>
      </c>
      <c r="D12735" t="str">
        <f>VLOOKUP(Oliusala[[#This Row],[postnumer]],Sveitarfelog[#All],4,FALSE)</f>
        <v>Dalabyggð</v>
      </c>
      <c r="E12735" t="str">
        <f>VLOOKUP(Oliusala[[#This Row],[postnumer]],Sveitarfelog[#All],5,FALSE)</f>
        <v>Vesturland</v>
      </c>
      <c r="F12735" t="s">
        <v>24</v>
      </c>
      <c r="G12735" t="s">
        <v>24</v>
      </c>
      <c r="H12735" s="1" t="s">
        <v>58</v>
      </c>
      <c r="I12735" s="1">
        <v>707392</v>
      </c>
      <c r="J12735" s="2">
        <f>VLOOKUP(Oliusala[[#This Row],[tegund]],Tegundir!$B$2:$D$19,3,FALSE)*Oliusala[[#This Row],[magn]]/1000</f>
        <v>611.89407999999992</v>
      </c>
      <c r="K12735">
        <v>2020</v>
      </c>
      <c r="L12735" t="s">
        <v>18</v>
      </c>
      <c r="M12735" s="144" t="s">
        <v>59</v>
      </c>
    </row>
    <row r="12736" spans="1:15" x14ac:dyDescent="0.2">
      <c r="A12736" t="s">
        <v>63</v>
      </c>
      <c r="B12736" s="144" t="s">
        <v>101</v>
      </c>
      <c r="C12736">
        <v>370</v>
      </c>
      <c r="D12736" t="str">
        <f>VLOOKUP(Oliusala[[#This Row],[postnumer]],Sveitarfelog[#All],4,FALSE)</f>
        <v>Dalabyggð</v>
      </c>
      <c r="E12736" t="str">
        <f>VLOOKUP(Oliusala[[#This Row],[postnumer]],Sveitarfelog[#All],5,FALSE)</f>
        <v>Vesturland</v>
      </c>
      <c r="F12736" t="s">
        <v>24</v>
      </c>
      <c r="G12736" t="s">
        <v>24</v>
      </c>
      <c r="H12736" s="1" t="s">
        <v>58</v>
      </c>
      <c r="I12736" s="1">
        <v>109343</v>
      </c>
      <c r="J12736" s="2">
        <f>VLOOKUP(Oliusala[[#This Row],[tegund]],Tegundir!$B$2:$D$19,3,FALSE)*Oliusala[[#This Row],[magn]]/1000</f>
        <v>94.581694999999996</v>
      </c>
      <c r="K12736">
        <v>2020</v>
      </c>
      <c r="L12736" t="s">
        <v>18</v>
      </c>
      <c r="M12736" s="144" t="s">
        <v>59</v>
      </c>
    </row>
    <row r="12737" spans="1:15" x14ac:dyDescent="0.2">
      <c r="A12737" t="s">
        <v>57</v>
      </c>
      <c r="B12737" s="144" t="s">
        <v>103</v>
      </c>
      <c r="C12737">
        <v>371</v>
      </c>
      <c r="D12737" t="str">
        <f>VLOOKUP(Oliusala[[#This Row],[postnumer]],Sveitarfelog[#All],4,FALSE)</f>
        <v>Dalabyggð</v>
      </c>
      <c r="E12737" t="str">
        <f>VLOOKUP(Oliusala[[#This Row],[postnumer]],Sveitarfelog[#All],5,FALSE)</f>
        <v>Vesturland</v>
      </c>
      <c r="F12737" t="s">
        <v>25</v>
      </c>
      <c r="G12737" t="s">
        <v>24</v>
      </c>
      <c r="H12737" s="1" t="s">
        <v>60</v>
      </c>
      <c r="I12737" s="1">
        <v>11724</v>
      </c>
      <c r="J12737" s="2">
        <f>VLOOKUP(Oliusala[[#This Row],[tegund]],Tegundir!$B$2:$D$19,3,FALSE)*Oliusala[[#This Row],[magn]]/1000</f>
        <v>10.141260000000001</v>
      </c>
      <c r="K12737">
        <v>2020</v>
      </c>
      <c r="L12737" t="s">
        <v>1955</v>
      </c>
      <c r="M12737" s="144" t="s">
        <v>59</v>
      </c>
    </row>
    <row r="12738" spans="1:15" x14ac:dyDescent="0.2">
      <c r="A12738" t="s">
        <v>57</v>
      </c>
      <c r="B12738" s="144" t="s">
        <v>103</v>
      </c>
      <c r="C12738">
        <v>371</v>
      </c>
      <c r="D12738" t="str">
        <f>VLOOKUP(Oliusala[[#This Row],[postnumer]],Sveitarfelog[#All],4,FALSE)</f>
        <v>Dalabyggð</v>
      </c>
      <c r="E12738" t="str">
        <f>VLOOKUP(Oliusala[[#This Row],[postnumer]],Sveitarfelog[#All],5,FALSE)</f>
        <v>Vesturland</v>
      </c>
      <c r="F12738" t="s">
        <v>24</v>
      </c>
      <c r="G12738" t="s">
        <v>24</v>
      </c>
      <c r="H12738" s="1" t="s">
        <v>60</v>
      </c>
      <c r="I12738" s="1">
        <v>506</v>
      </c>
      <c r="J12738" s="2">
        <f>VLOOKUP(Oliusala[[#This Row],[tegund]],Tegundir!$B$2:$D$19,3,FALSE)*Oliusala[[#This Row],[magn]]/1000</f>
        <v>0.43769000000000002</v>
      </c>
      <c r="K12738">
        <v>2020</v>
      </c>
      <c r="L12738" t="s">
        <v>1955</v>
      </c>
      <c r="M12738" s="144" t="s">
        <v>59</v>
      </c>
    </row>
    <row r="12739" spans="1:15" x14ac:dyDescent="0.2">
      <c r="A12739" t="s">
        <v>57</v>
      </c>
      <c r="B12739" s="144" t="s">
        <v>105</v>
      </c>
      <c r="C12739">
        <v>380</v>
      </c>
      <c r="D12739" t="str">
        <f>VLOOKUP(Oliusala[[#This Row],[postnumer]],Sveitarfelog[#All],4,FALSE)</f>
        <v>Reykhólahreppur</v>
      </c>
      <c r="E12739" t="str">
        <f>VLOOKUP(Oliusala[[#This Row],[postnumer]],Sveitarfelog[#All],5,FALSE)</f>
        <v>Vestfirðir</v>
      </c>
      <c r="F12739" t="s">
        <v>24</v>
      </c>
      <c r="G12739" t="s">
        <v>24</v>
      </c>
      <c r="H12739" s="1" t="s">
        <v>60</v>
      </c>
      <c r="I12739" s="1">
        <v>18603</v>
      </c>
      <c r="J12739" s="2">
        <f>VLOOKUP(Oliusala[[#This Row],[tegund]],Tegundir!$B$2:$D$19,3,FALSE)*Oliusala[[#This Row],[magn]]/1000</f>
        <v>16.091594999999998</v>
      </c>
      <c r="K12739">
        <v>2020</v>
      </c>
      <c r="L12739" t="s">
        <v>18</v>
      </c>
      <c r="M12739" s="144" t="s">
        <v>59</v>
      </c>
    </row>
    <row r="12740" spans="1:15" x14ac:dyDescent="0.2">
      <c r="A12740" t="s">
        <v>63</v>
      </c>
      <c r="B12740" s="144" t="s">
        <v>104</v>
      </c>
      <c r="C12740">
        <v>380</v>
      </c>
      <c r="D12740" t="str">
        <f>VLOOKUP(Oliusala[[#This Row],[postnumer]],Sveitarfelog[#All],4,FALSE)</f>
        <v>Reykhólahreppur</v>
      </c>
      <c r="E12740" t="str">
        <f>VLOOKUP(Oliusala[[#This Row],[postnumer]],Sveitarfelog[#All],5,FALSE)</f>
        <v>Vestfirðir</v>
      </c>
      <c r="F12740" t="s">
        <v>24</v>
      </c>
      <c r="G12740" t="s">
        <v>24</v>
      </c>
      <c r="H12740" s="1" t="s">
        <v>58</v>
      </c>
      <c r="I12740" s="1">
        <v>178418</v>
      </c>
      <c r="J12740" s="2">
        <f>VLOOKUP(Oliusala[[#This Row],[tegund]],Tegundir!$B$2:$D$19,3,FALSE)*Oliusala[[#This Row],[magn]]/1000</f>
        <v>154.33157</v>
      </c>
      <c r="K12740">
        <v>2020</v>
      </c>
      <c r="L12740" t="s">
        <v>18</v>
      </c>
      <c r="M12740" s="144" t="s">
        <v>59</v>
      </c>
    </row>
    <row r="12741" spans="1:15" x14ac:dyDescent="0.2">
      <c r="A12741" t="s">
        <v>63</v>
      </c>
      <c r="B12741" s="144" t="s">
        <v>105</v>
      </c>
      <c r="C12741">
        <v>380</v>
      </c>
      <c r="D12741" t="str">
        <f>VLOOKUP(Oliusala[[#This Row],[postnumer]],Sveitarfelog[#All],4,FALSE)</f>
        <v>Reykhólahreppur</v>
      </c>
      <c r="E12741" t="str">
        <f>VLOOKUP(Oliusala[[#This Row],[postnumer]],Sveitarfelog[#All],5,FALSE)</f>
        <v>Vestfirðir</v>
      </c>
      <c r="F12741" t="s">
        <v>24</v>
      </c>
      <c r="G12741" t="s">
        <v>24</v>
      </c>
      <c r="H12741" s="1" t="s">
        <v>58</v>
      </c>
      <c r="I12741" s="1">
        <v>100413</v>
      </c>
      <c r="J12741" s="2">
        <f>VLOOKUP(Oliusala[[#This Row],[tegund]],Tegundir!$B$2:$D$19,3,FALSE)*Oliusala[[#This Row],[magn]]/1000</f>
        <v>86.857244999999992</v>
      </c>
      <c r="K12741">
        <v>2020</v>
      </c>
      <c r="L12741" t="s">
        <v>18</v>
      </c>
      <c r="M12741" s="144" t="s">
        <v>59</v>
      </c>
    </row>
    <row r="12742" spans="1:15" x14ac:dyDescent="0.2">
      <c r="A12742" t="s">
        <v>84</v>
      </c>
      <c r="B12742" s="144" t="s">
        <v>106</v>
      </c>
      <c r="C12742">
        <v>380</v>
      </c>
      <c r="D12742" t="str">
        <f>VLOOKUP(Oliusala[[#This Row],[postnumer]],Sveitarfelog[#All],4,FALSE)</f>
        <v>Reykhólahreppur</v>
      </c>
      <c r="E12742" t="str">
        <f>VLOOKUP(Oliusala[[#This Row],[postnumer]],Sveitarfelog[#All],5,FALSE)</f>
        <v>Vestfirðir</v>
      </c>
      <c r="F12742" t="s">
        <v>25</v>
      </c>
      <c r="G12742" t="s">
        <v>24</v>
      </c>
      <c r="H12742" s="1" t="s">
        <v>60</v>
      </c>
      <c r="I12742" s="1">
        <v>17612</v>
      </c>
      <c r="J12742" s="2">
        <f>VLOOKUP(Oliusala[[#This Row],[tegund]],Tegundir!$B$2:$D$19,3,FALSE)*Oliusala[[#This Row],[magn]]/1000</f>
        <v>15.23438</v>
      </c>
      <c r="K12742">
        <v>2020</v>
      </c>
      <c r="L12742" t="s">
        <v>1955</v>
      </c>
      <c r="M12742" s="144" t="s">
        <v>59</v>
      </c>
    </row>
    <row r="12743" spans="1:15" x14ac:dyDescent="0.2">
      <c r="A12743" t="s">
        <v>84</v>
      </c>
      <c r="B12743" s="144" t="s">
        <v>105</v>
      </c>
      <c r="C12743">
        <v>380</v>
      </c>
      <c r="D12743" t="str">
        <f>VLOOKUP(Oliusala[[#This Row],[postnumer]],Sveitarfelog[#All],4,FALSE)</f>
        <v>Reykhólahreppur</v>
      </c>
      <c r="E12743" t="str">
        <f>VLOOKUP(Oliusala[[#This Row],[postnumer]],Sveitarfelog[#All],5,FALSE)</f>
        <v>Vestfirðir</v>
      </c>
      <c r="F12743" t="s">
        <v>25</v>
      </c>
      <c r="G12743" t="s">
        <v>24</v>
      </c>
      <c r="H12743" t="s">
        <v>60</v>
      </c>
      <c r="I12743" s="1">
        <v>9592</v>
      </c>
      <c r="J12743" s="2">
        <f>VLOOKUP(Oliusala[[#This Row],[tegund]],Tegundir!$B$2:$D$19,3,FALSE)*Oliusala[[#This Row],[magn]]/1000</f>
        <v>8.2970799999999993</v>
      </c>
      <c r="K12743">
        <v>2020</v>
      </c>
      <c r="L12743" t="s">
        <v>1955</v>
      </c>
      <c r="M12743" s="144" t="s">
        <v>59</v>
      </c>
    </row>
    <row r="12744" spans="1:15" x14ac:dyDescent="0.2">
      <c r="A12744" t="s">
        <v>83</v>
      </c>
      <c r="B12744" s="144" t="s">
        <v>105</v>
      </c>
      <c r="C12744">
        <v>380</v>
      </c>
      <c r="D12744" t="str">
        <f>VLOOKUP(Oliusala[[#This Row],[postnumer]],Sveitarfelog[#All],4,FALSE)</f>
        <v>Reykhólahreppur</v>
      </c>
      <c r="E12744" t="str">
        <f>VLOOKUP(Oliusala[[#This Row],[postnumer]],Sveitarfelog[#All],5,FALSE)</f>
        <v>Vestfirðir</v>
      </c>
      <c r="F12744" t="s">
        <v>25</v>
      </c>
      <c r="G12744" t="s">
        <v>24</v>
      </c>
      <c r="H12744" t="s">
        <v>60</v>
      </c>
      <c r="I12744" s="1">
        <v>3221</v>
      </c>
      <c r="J12744" s="2">
        <f>VLOOKUP(Oliusala[[#This Row],[tegund]],Tegundir!$B$2:$D$19,3,FALSE)*Oliusala[[#This Row],[magn]]/1000</f>
        <v>2.786165</v>
      </c>
      <c r="K12744">
        <v>2020</v>
      </c>
      <c r="L12744" t="s">
        <v>1955</v>
      </c>
      <c r="M12744" s="144" t="s">
        <v>59</v>
      </c>
    </row>
    <row r="12745" spans="1:15" x14ac:dyDescent="0.2">
      <c r="A12745" t="s">
        <v>57</v>
      </c>
      <c r="B12745" s="144" t="s">
        <v>106</v>
      </c>
      <c r="C12745">
        <v>380</v>
      </c>
      <c r="D12745" t="str">
        <f>VLOOKUP(Oliusala[[#This Row],[postnumer]],Sveitarfelog[#All],4,FALSE)</f>
        <v>Reykhólahreppur</v>
      </c>
      <c r="E12745" t="str">
        <f>VLOOKUP(Oliusala[[#This Row],[postnumer]],Sveitarfelog[#All],5,FALSE)</f>
        <v>Vestfirðir</v>
      </c>
      <c r="F12745" t="s">
        <v>25</v>
      </c>
      <c r="G12745" t="s">
        <v>24</v>
      </c>
      <c r="H12745" t="s">
        <v>60</v>
      </c>
      <c r="I12745" s="1">
        <v>42663</v>
      </c>
      <c r="J12745" s="2">
        <f>VLOOKUP(Oliusala[[#This Row],[tegund]],Tegundir!$B$2:$D$19,3,FALSE)*Oliusala[[#This Row],[magn]]/1000</f>
        <v>36.903494999999999</v>
      </c>
      <c r="K12745">
        <v>2020</v>
      </c>
      <c r="L12745" t="s">
        <v>1955</v>
      </c>
      <c r="M12745" s="144" t="s">
        <v>59</v>
      </c>
    </row>
    <row r="12746" spans="1:15" x14ac:dyDescent="0.2">
      <c r="A12746" t="s">
        <v>57</v>
      </c>
      <c r="B12746" s="144" t="s">
        <v>105</v>
      </c>
      <c r="C12746">
        <v>380</v>
      </c>
      <c r="D12746" t="str">
        <f>VLOOKUP(Oliusala[[#This Row],[postnumer]],Sveitarfelog[#All],4,FALSE)</f>
        <v>Reykhólahreppur</v>
      </c>
      <c r="E12746" t="str">
        <f>VLOOKUP(Oliusala[[#This Row],[postnumer]],Sveitarfelog[#All],5,FALSE)</f>
        <v>Vestfirðir</v>
      </c>
      <c r="F12746" t="s">
        <v>25</v>
      </c>
      <c r="G12746" t="s">
        <v>24</v>
      </c>
      <c r="H12746" s="1" t="s">
        <v>60</v>
      </c>
      <c r="I12746" s="1">
        <v>195268</v>
      </c>
      <c r="J12746" s="2">
        <f>VLOOKUP(Oliusala[[#This Row],[tegund]],Tegundir!$B$2:$D$19,3,FALSE)*Oliusala[[#This Row],[magn]]/1000</f>
        <v>168.90682000000001</v>
      </c>
      <c r="K12746">
        <v>2020</v>
      </c>
      <c r="L12746" t="s">
        <v>1955</v>
      </c>
      <c r="M12746" s="144" t="s">
        <v>59</v>
      </c>
    </row>
    <row r="12747" spans="1:15" x14ac:dyDescent="0.2">
      <c r="A12747" t="s">
        <v>63</v>
      </c>
      <c r="B12747" s="144" t="s">
        <v>104</v>
      </c>
      <c r="C12747">
        <v>380</v>
      </c>
      <c r="D12747" t="str">
        <f>VLOOKUP(Oliusala[[#This Row],[postnumer]],Sveitarfelog[#All],4,FALSE)</f>
        <v>Reykhólahreppur</v>
      </c>
      <c r="E12747" t="str">
        <f>VLOOKUP(Oliusala[[#This Row],[postnumer]],Sveitarfelog[#All],5,FALSE)</f>
        <v>Vestfirðir</v>
      </c>
      <c r="F12747" t="s">
        <v>25</v>
      </c>
      <c r="G12747" t="s">
        <v>24</v>
      </c>
      <c r="H12747" s="1" t="s">
        <v>58</v>
      </c>
      <c r="I12747" s="1">
        <v>51952</v>
      </c>
      <c r="J12747" s="2">
        <f>VLOOKUP(Oliusala[[#This Row],[tegund]],Tegundir!$B$2:$D$19,3,FALSE)*Oliusala[[#This Row],[magn]]/1000</f>
        <v>44.938479999999998</v>
      </c>
      <c r="K12747">
        <v>2020</v>
      </c>
      <c r="L12747" t="s">
        <v>18</v>
      </c>
      <c r="M12747" s="144" t="s">
        <v>59</v>
      </c>
    </row>
    <row r="12748" spans="1:15" x14ac:dyDescent="0.2">
      <c r="A12748" t="s">
        <v>83</v>
      </c>
      <c r="B12748" s="144" t="s">
        <v>83</v>
      </c>
      <c r="C12748">
        <v>400</v>
      </c>
      <c r="D12748" t="str">
        <f>VLOOKUP(Oliusala[[#This Row],[postnumer]],Sveitarfelog[#All],4,FALSE)</f>
        <v>Ísafjarðarbær</v>
      </c>
      <c r="E12748" t="str">
        <f>VLOOKUP(Oliusala[[#This Row],[postnumer]],Sveitarfelog[#All],5,FALSE)</f>
        <v>Vestfirðir</v>
      </c>
      <c r="F12748" t="s">
        <v>24</v>
      </c>
      <c r="G12748" t="s">
        <v>24</v>
      </c>
      <c r="H12748" s="1" t="s">
        <v>58</v>
      </c>
      <c r="I12748" s="1">
        <v>642718</v>
      </c>
      <c r="J12748" s="2">
        <f>VLOOKUP(Oliusala[[#This Row],[tegund]],Tegundir!$B$2:$D$19,3,FALSE)*Oliusala[[#This Row],[magn]]/1000</f>
        <v>555.95106999999996</v>
      </c>
      <c r="K12748">
        <v>2020</v>
      </c>
      <c r="L12748" t="s">
        <v>18</v>
      </c>
      <c r="M12748" s="144" t="s">
        <v>59</v>
      </c>
    </row>
    <row r="12749" spans="1:15" x14ac:dyDescent="0.2">
      <c r="A12749" t="s">
        <v>83</v>
      </c>
      <c r="B12749" s="144" t="s">
        <v>83</v>
      </c>
      <c r="C12749">
        <v>400</v>
      </c>
      <c r="D12749" t="str">
        <f>VLOOKUP(Oliusala[[#This Row],[postnumer]],Sveitarfelog[#All],4,FALSE)</f>
        <v>Ísafjarðarbær</v>
      </c>
      <c r="E12749" t="str">
        <f>VLOOKUP(Oliusala[[#This Row],[postnumer]],Sveitarfelog[#All],5,FALSE)</f>
        <v>Vestfirðir</v>
      </c>
      <c r="F12749" t="s">
        <v>29</v>
      </c>
      <c r="G12749" t="s">
        <v>24</v>
      </c>
      <c r="H12749" s="1" t="s">
        <v>58</v>
      </c>
      <c r="I12749" s="1">
        <v>5310842</v>
      </c>
      <c r="J12749" s="2">
        <f>VLOOKUP(Oliusala[[#This Row],[tegund]],Tegundir!$B$2:$D$19,3,FALSE)*Oliusala[[#This Row],[magn]]/1000</f>
        <v>4593.8783300000005</v>
      </c>
      <c r="K12749">
        <v>2020</v>
      </c>
      <c r="L12749" t="s">
        <v>19</v>
      </c>
      <c r="M12749" s="144" t="s">
        <v>59</v>
      </c>
      <c r="O12749" s="144" t="s">
        <v>1998</v>
      </c>
    </row>
    <row r="12750" spans="1:15" x14ac:dyDescent="0.2">
      <c r="A12750" t="s">
        <v>83</v>
      </c>
      <c r="B12750" s="144" t="s">
        <v>83</v>
      </c>
      <c r="C12750">
        <v>400</v>
      </c>
      <c r="D12750" t="str">
        <f>VLOOKUP(Oliusala[[#This Row],[postnumer]],Sveitarfelog[#All],4,FALSE)</f>
        <v>Ísafjarðarbær</v>
      </c>
      <c r="E12750" t="str">
        <f>VLOOKUP(Oliusala[[#This Row],[postnumer]],Sveitarfelog[#All],5,FALSE)</f>
        <v>Vestfirðir</v>
      </c>
      <c r="F12750" t="s">
        <v>30</v>
      </c>
      <c r="G12750" t="s">
        <v>24</v>
      </c>
      <c r="H12750" s="1" t="s">
        <v>58</v>
      </c>
      <c r="I12750" s="1">
        <v>179158</v>
      </c>
      <c r="J12750" s="2">
        <f>VLOOKUP(Oliusala[[#This Row],[tegund]],Tegundir!$B$2:$D$19,3,FALSE)*Oliusala[[#This Row],[magn]]/1000</f>
        <v>154.97167000000002</v>
      </c>
      <c r="K12750">
        <v>2020</v>
      </c>
      <c r="L12750" t="s">
        <v>19</v>
      </c>
      <c r="M12750" s="144" t="s">
        <v>59</v>
      </c>
      <c r="O12750" s="144" t="s">
        <v>1998</v>
      </c>
    </row>
    <row r="12751" spans="1:15" x14ac:dyDescent="0.2">
      <c r="A12751" t="s">
        <v>63</v>
      </c>
      <c r="B12751" s="144" t="s">
        <v>83</v>
      </c>
      <c r="C12751">
        <v>400</v>
      </c>
      <c r="D12751" t="str">
        <f>VLOOKUP(Oliusala[[#This Row],[postnumer]],Sveitarfelog[#All],4,FALSE)</f>
        <v>Ísafjarðarbær</v>
      </c>
      <c r="E12751" t="str">
        <f>VLOOKUP(Oliusala[[#This Row],[postnumer]],Sveitarfelog[#All],5,FALSE)</f>
        <v>Vestfirðir</v>
      </c>
      <c r="F12751" t="s">
        <v>24</v>
      </c>
      <c r="G12751" t="s">
        <v>24</v>
      </c>
      <c r="H12751" s="1" t="s">
        <v>58</v>
      </c>
      <c r="I12751" s="1">
        <v>1119922</v>
      </c>
      <c r="J12751" s="2">
        <f>VLOOKUP(Oliusala[[#This Row],[tegund]],Tegundir!$B$2:$D$19,3,FALSE)*Oliusala[[#This Row],[magn]]/1000</f>
        <v>968.73253</v>
      </c>
      <c r="K12751">
        <v>2020</v>
      </c>
      <c r="L12751" t="s">
        <v>18</v>
      </c>
      <c r="M12751" s="144" t="s">
        <v>59</v>
      </c>
    </row>
    <row r="12752" spans="1:15" x14ac:dyDescent="0.2">
      <c r="A12752" t="s">
        <v>63</v>
      </c>
      <c r="B12752" s="144" t="s">
        <v>83</v>
      </c>
      <c r="C12752">
        <v>400</v>
      </c>
      <c r="D12752" t="str">
        <f>VLOOKUP(Oliusala[[#This Row],[postnumer]],Sveitarfelog[#All],4,FALSE)</f>
        <v>Ísafjarðarbær</v>
      </c>
      <c r="E12752" t="str">
        <f>VLOOKUP(Oliusala[[#This Row],[postnumer]],Sveitarfelog[#All],5,FALSE)</f>
        <v>Vestfirðir</v>
      </c>
      <c r="F12752" t="s">
        <v>24</v>
      </c>
      <c r="G12752" t="s">
        <v>24</v>
      </c>
      <c r="H12752" t="s">
        <v>58</v>
      </c>
      <c r="I12752" s="1">
        <v>562020</v>
      </c>
      <c r="J12752" s="2">
        <f>VLOOKUP(Oliusala[[#This Row],[tegund]],Tegundir!$B$2:$D$19,3,FALSE)*Oliusala[[#This Row],[magn]]/1000</f>
        <v>486.14729999999997</v>
      </c>
      <c r="K12752">
        <v>2020</v>
      </c>
      <c r="L12752" t="s">
        <v>18</v>
      </c>
      <c r="M12752" s="144" t="s">
        <v>59</v>
      </c>
    </row>
    <row r="12753" spans="1:15" x14ac:dyDescent="0.2">
      <c r="A12753" t="s">
        <v>83</v>
      </c>
      <c r="B12753" s="144" t="s">
        <v>83</v>
      </c>
      <c r="C12753">
        <v>400</v>
      </c>
      <c r="D12753" t="str">
        <f>VLOOKUP(Oliusala[[#This Row],[postnumer]],Sveitarfelog[#All],4,FALSE)</f>
        <v>Ísafjarðarbær</v>
      </c>
      <c r="E12753" t="str">
        <f>VLOOKUP(Oliusala[[#This Row],[postnumer]],Sveitarfelog[#All],5,FALSE)</f>
        <v>Vestfirðir</v>
      </c>
      <c r="F12753" t="s">
        <v>29</v>
      </c>
      <c r="G12753" t="s">
        <v>24</v>
      </c>
      <c r="H12753" s="1" t="s">
        <v>61</v>
      </c>
      <c r="I12753" s="1">
        <v>283151</v>
      </c>
      <c r="J12753" s="2">
        <f>VLOOKUP(Oliusala[[#This Row],[tegund]],Tegundir!$B$2:$D$19,3,FALSE)*Oliusala[[#This Row],[magn]]/1000</f>
        <v>244.92561499999999</v>
      </c>
      <c r="K12753">
        <v>2020</v>
      </c>
      <c r="L12753" t="s">
        <v>19</v>
      </c>
      <c r="M12753" s="144" t="s">
        <v>62</v>
      </c>
      <c r="O12753" s="144" t="s">
        <v>1998</v>
      </c>
    </row>
    <row r="12754" spans="1:15" x14ac:dyDescent="0.2">
      <c r="A12754" t="s">
        <v>83</v>
      </c>
      <c r="B12754" s="144" t="s">
        <v>107</v>
      </c>
      <c r="C12754">
        <v>415</v>
      </c>
      <c r="D12754" t="str">
        <f>VLOOKUP(Oliusala[[#This Row],[postnumer]],Sveitarfelog[#All],4,FALSE)</f>
        <v>Bolungarvíkurkaupstaður</v>
      </c>
      <c r="E12754" t="str">
        <f>VLOOKUP(Oliusala[[#This Row],[postnumer]],Sveitarfelog[#All],5,FALSE)</f>
        <v>Vestfirðir</v>
      </c>
      <c r="F12754" t="s">
        <v>25</v>
      </c>
      <c r="G12754" t="s">
        <v>24</v>
      </c>
      <c r="H12754" t="s">
        <v>60</v>
      </c>
      <c r="I12754" s="1">
        <v>250000</v>
      </c>
      <c r="J12754" s="2">
        <f>VLOOKUP(Oliusala[[#This Row],[tegund]],Tegundir!$B$2:$D$19,3,FALSE)*Oliusala[[#This Row],[magn]]/1000</f>
        <v>216.25</v>
      </c>
      <c r="K12754">
        <v>2020</v>
      </c>
      <c r="L12754" t="s">
        <v>1955</v>
      </c>
      <c r="M12754" s="144" t="s">
        <v>59</v>
      </c>
      <c r="N12754" s="144" t="s">
        <v>1939</v>
      </c>
    </row>
    <row r="12755" spans="1:15" x14ac:dyDescent="0.2">
      <c r="A12755" t="s">
        <v>83</v>
      </c>
      <c r="B12755" s="144" t="s">
        <v>107</v>
      </c>
      <c r="C12755">
        <v>415</v>
      </c>
      <c r="D12755" t="str">
        <f>VLOOKUP(Oliusala[[#This Row],[postnumer]],Sveitarfelog[#All],4,FALSE)</f>
        <v>Bolungarvíkurkaupstaður</v>
      </c>
      <c r="E12755" t="str">
        <f>VLOOKUP(Oliusala[[#This Row],[postnumer]],Sveitarfelog[#All],5,FALSE)</f>
        <v>Vestfirðir</v>
      </c>
      <c r="F12755" t="s">
        <v>25</v>
      </c>
      <c r="G12755" t="s">
        <v>24</v>
      </c>
      <c r="H12755" t="s">
        <v>60</v>
      </c>
      <c r="I12755" s="1">
        <v>1009389</v>
      </c>
      <c r="J12755" s="2">
        <f>VLOOKUP(Oliusala[[#This Row],[tegund]],Tegundir!$B$2:$D$19,3,FALSE)*Oliusala[[#This Row],[magn]]/1000</f>
        <v>873.12148500000001</v>
      </c>
      <c r="K12755">
        <v>2020</v>
      </c>
      <c r="L12755" t="s">
        <v>19</v>
      </c>
      <c r="M12755" s="144" t="s">
        <v>59</v>
      </c>
      <c r="N12755" s="144" t="s">
        <v>1939</v>
      </c>
      <c r="O12755" s="144" t="s">
        <v>1997</v>
      </c>
    </row>
    <row r="12756" spans="1:15" x14ac:dyDescent="0.2">
      <c r="A12756" t="s">
        <v>83</v>
      </c>
      <c r="B12756" s="144" t="s">
        <v>107</v>
      </c>
      <c r="C12756">
        <v>415</v>
      </c>
      <c r="D12756" t="str">
        <f>VLOOKUP(Oliusala[[#This Row],[postnumer]],Sveitarfelog[#All],4,FALSE)</f>
        <v>Bolungarvíkurkaupstaður</v>
      </c>
      <c r="E12756" t="str">
        <f>VLOOKUP(Oliusala[[#This Row],[postnumer]],Sveitarfelog[#All],5,FALSE)</f>
        <v>Vestfirðir</v>
      </c>
      <c r="F12756" t="s">
        <v>29</v>
      </c>
      <c r="G12756" t="s">
        <v>24</v>
      </c>
      <c r="H12756" t="s">
        <v>60</v>
      </c>
      <c r="I12756" s="1">
        <v>1353798</v>
      </c>
      <c r="J12756" s="2">
        <f>VLOOKUP(Oliusala[[#This Row],[tegund]],Tegundir!$B$2:$D$19,3,FALSE)*Oliusala[[#This Row],[magn]]/1000</f>
        <v>1171.0352700000001</v>
      </c>
      <c r="K12756">
        <v>2020</v>
      </c>
      <c r="L12756" t="s">
        <v>19</v>
      </c>
      <c r="M12756" s="144" t="s">
        <v>59</v>
      </c>
      <c r="O12756" s="144" t="s">
        <v>1998</v>
      </c>
    </row>
    <row r="12757" spans="1:15" x14ac:dyDescent="0.2">
      <c r="A12757" t="s">
        <v>83</v>
      </c>
      <c r="B12757" s="144" t="s">
        <v>107</v>
      </c>
      <c r="C12757">
        <v>415</v>
      </c>
      <c r="D12757" t="str">
        <f>VLOOKUP(Oliusala[[#This Row],[postnumer]],Sveitarfelog[#All],4,FALSE)</f>
        <v>Bolungarvíkurkaupstaður</v>
      </c>
      <c r="E12757" t="str">
        <f>VLOOKUP(Oliusala[[#This Row],[postnumer]],Sveitarfelog[#All],5,FALSE)</f>
        <v>Vestfirðir</v>
      </c>
      <c r="F12757" t="s">
        <v>30</v>
      </c>
      <c r="G12757" t="s">
        <v>24</v>
      </c>
      <c r="H12757" t="s">
        <v>60</v>
      </c>
      <c r="I12757" s="1">
        <v>31141</v>
      </c>
      <c r="J12757" s="2">
        <f>VLOOKUP(Oliusala[[#This Row],[tegund]],Tegundir!$B$2:$D$19,3,FALSE)*Oliusala[[#This Row],[magn]]/1000</f>
        <v>26.936965000000001</v>
      </c>
      <c r="K12757">
        <v>2020</v>
      </c>
      <c r="L12757" t="s">
        <v>19</v>
      </c>
      <c r="M12757" s="144" t="s">
        <v>59</v>
      </c>
      <c r="O12757" s="144" t="s">
        <v>1998</v>
      </c>
    </row>
    <row r="12758" spans="1:15" x14ac:dyDescent="0.2">
      <c r="A12758" t="s">
        <v>57</v>
      </c>
      <c r="B12758" s="144" t="s">
        <v>107</v>
      </c>
      <c r="C12758">
        <v>415</v>
      </c>
      <c r="D12758" t="str">
        <f>VLOOKUP(Oliusala[[#This Row],[postnumer]],Sveitarfelog[#All],4,FALSE)</f>
        <v>Bolungarvíkurkaupstaður</v>
      </c>
      <c r="E12758" t="str">
        <f>VLOOKUP(Oliusala[[#This Row],[postnumer]],Sveitarfelog[#All],5,FALSE)</f>
        <v>Vestfirðir</v>
      </c>
      <c r="F12758" t="s">
        <v>29</v>
      </c>
      <c r="G12758" t="s">
        <v>24</v>
      </c>
      <c r="H12758" t="s">
        <v>60</v>
      </c>
      <c r="I12758" s="1">
        <v>21836</v>
      </c>
      <c r="J12758" s="2">
        <f>VLOOKUP(Oliusala[[#This Row],[tegund]],Tegundir!$B$2:$D$19,3,FALSE)*Oliusala[[#This Row],[magn]]/1000</f>
        <v>18.88814</v>
      </c>
      <c r="K12758">
        <v>2020</v>
      </c>
      <c r="L12758" t="s">
        <v>19</v>
      </c>
      <c r="M12758" s="144" t="s">
        <v>59</v>
      </c>
      <c r="O12758" s="144" t="s">
        <v>1998</v>
      </c>
    </row>
    <row r="12759" spans="1:15" x14ac:dyDescent="0.2">
      <c r="A12759" t="s">
        <v>63</v>
      </c>
      <c r="B12759" s="144" t="s">
        <v>107</v>
      </c>
      <c r="C12759">
        <v>415</v>
      </c>
      <c r="D12759" t="str">
        <f>VLOOKUP(Oliusala[[#This Row],[postnumer]],Sveitarfelog[#All],4,FALSE)</f>
        <v>Bolungarvíkurkaupstaður</v>
      </c>
      <c r="E12759" t="str">
        <f>VLOOKUP(Oliusala[[#This Row],[postnumer]],Sveitarfelog[#All],5,FALSE)</f>
        <v>Vestfirðir</v>
      </c>
      <c r="F12759" t="s">
        <v>24</v>
      </c>
      <c r="G12759" t="s">
        <v>24</v>
      </c>
      <c r="H12759" s="1" t="s">
        <v>58</v>
      </c>
      <c r="I12759" s="1">
        <v>269146</v>
      </c>
      <c r="J12759" s="2">
        <f>VLOOKUP(Oliusala[[#This Row],[tegund]],Tegundir!$B$2:$D$19,3,FALSE)*Oliusala[[#This Row],[magn]]/1000</f>
        <v>232.81129000000001</v>
      </c>
      <c r="K12759">
        <v>2020</v>
      </c>
      <c r="L12759" t="s">
        <v>18</v>
      </c>
      <c r="M12759" s="144" t="s">
        <v>59</v>
      </c>
    </row>
    <row r="12760" spans="1:15" x14ac:dyDescent="0.2">
      <c r="A12760" t="s">
        <v>68</v>
      </c>
      <c r="B12760" s="144" t="s">
        <v>107</v>
      </c>
      <c r="C12760">
        <v>415</v>
      </c>
      <c r="D12760" t="str">
        <f>VLOOKUP(Oliusala[[#This Row],[postnumer]],Sveitarfelog[#All],4,FALSE)</f>
        <v>Bolungarvíkurkaupstaður</v>
      </c>
      <c r="E12760" t="str">
        <f>VLOOKUP(Oliusala[[#This Row],[postnumer]],Sveitarfelog[#All],5,FALSE)</f>
        <v>Vestfirðir</v>
      </c>
      <c r="F12760" t="s">
        <v>25</v>
      </c>
      <c r="G12760" t="s">
        <v>24</v>
      </c>
      <c r="H12760" t="s">
        <v>60</v>
      </c>
      <c r="I12760" s="1">
        <v>5002</v>
      </c>
      <c r="J12760" s="2">
        <f>VLOOKUP(Oliusala[[#This Row],[tegund]],Tegundir!$B$2:$D$19,3,FALSE)*Oliusala[[#This Row],[magn]]/1000</f>
        <v>4.3267299999999995</v>
      </c>
      <c r="K12760">
        <v>2020</v>
      </c>
      <c r="L12760" t="s">
        <v>1955</v>
      </c>
      <c r="M12760" s="144" t="s">
        <v>59</v>
      </c>
    </row>
    <row r="12761" spans="1:15" x14ac:dyDescent="0.2">
      <c r="A12761" t="s">
        <v>57</v>
      </c>
      <c r="B12761" s="144" t="s">
        <v>107</v>
      </c>
      <c r="C12761">
        <v>415</v>
      </c>
      <c r="D12761" t="str">
        <f>VLOOKUP(Oliusala[[#This Row],[postnumer]],Sveitarfelog[#All],4,FALSE)</f>
        <v>Bolungarvíkurkaupstaður</v>
      </c>
      <c r="E12761" t="str">
        <f>VLOOKUP(Oliusala[[#This Row],[postnumer]],Sveitarfelog[#All],5,FALSE)</f>
        <v>Vestfirðir</v>
      </c>
      <c r="F12761" t="s">
        <v>25</v>
      </c>
      <c r="G12761" t="s">
        <v>24</v>
      </c>
      <c r="H12761" s="1" t="s">
        <v>60</v>
      </c>
      <c r="I12761" s="1">
        <v>72139</v>
      </c>
      <c r="J12761" s="2">
        <f>VLOOKUP(Oliusala[[#This Row],[tegund]],Tegundir!$B$2:$D$19,3,FALSE)*Oliusala[[#This Row],[magn]]/1000</f>
        <v>62.400235000000002</v>
      </c>
      <c r="K12761">
        <v>2020</v>
      </c>
      <c r="L12761" t="s">
        <v>1955</v>
      </c>
      <c r="M12761" s="144" t="s">
        <v>59</v>
      </c>
    </row>
    <row r="12762" spans="1:15" x14ac:dyDescent="0.2">
      <c r="A12762" t="s">
        <v>63</v>
      </c>
      <c r="B12762" s="144" t="s">
        <v>107</v>
      </c>
      <c r="C12762">
        <v>415</v>
      </c>
      <c r="D12762" t="str">
        <f>VLOOKUP(Oliusala[[#This Row],[postnumer]],Sveitarfelog[#All],4,FALSE)</f>
        <v>Bolungarvíkurkaupstaður</v>
      </c>
      <c r="E12762" t="str">
        <f>VLOOKUP(Oliusala[[#This Row],[postnumer]],Sveitarfelog[#All],5,FALSE)</f>
        <v>Vestfirðir</v>
      </c>
      <c r="F12762" t="s">
        <v>25</v>
      </c>
      <c r="G12762" t="s">
        <v>24</v>
      </c>
      <c r="H12762" s="1" t="s">
        <v>58</v>
      </c>
      <c r="I12762" s="1">
        <v>123160</v>
      </c>
      <c r="J12762" s="2">
        <f>VLOOKUP(Oliusala[[#This Row],[tegund]],Tegundir!$B$2:$D$19,3,FALSE)*Oliusala[[#This Row],[magn]]/1000</f>
        <v>106.5334</v>
      </c>
      <c r="K12762">
        <v>2020</v>
      </c>
      <c r="L12762" t="s">
        <v>19</v>
      </c>
      <c r="M12762" s="144" t="s">
        <v>59</v>
      </c>
      <c r="O12762" s="144" t="s">
        <v>1997</v>
      </c>
    </row>
    <row r="12763" spans="1:15" x14ac:dyDescent="0.2">
      <c r="A12763" t="s">
        <v>57</v>
      </c>
      <c r="B12763" s="144" t="s">
        <v>107</v>
      </c>
      <c r="C12763">
        <v>415</v>
      </c>
      <c r="D12763" t="str">
        <f>VLOOKUP(Oliusala[[#This Row],[postnumer]],Sveitarfelog[#All],4,FALSE)</f>
        <v>Bolungarvíkurkaupstaður</v>
      </c>
      <c r="E12763" t="str">
        <f>VLOOKUP(Oliusala[[#This Row],[postnumer]],Sveitarfelog[#All],5,FALSE)</f>
        <v>Vestfirðir</v>
      </c>
      <c r="F12763" t="s">
        <v>29</v>
      </c>
      <c r="G12763" t="s">
        <v>24</v>
      </c>
      <c r="H12763" s="1" t="s">
        <v>61</v>
      </c>
      <c r="I12763" s="1">
        <v>59412</v>
      </c>
      <c r="J12763" s="2">
        <f>VLOOKUP(Oliusala[[#This Row],[tegund]],Tegundir!$B$2:$D$19,3,FALSE)*Oliusala[[#This Row],[magn]]/1000</f>
        <v>51.391379999999998</v>
      </c>
      <c r="K12763">
        <v>2020</v>
      </c>
      <c r="L12763" t="s">
        <v>19</v>
      </c>
      <c r="M12763" s="144" t="s">
        <v>62</v>
      </c>
      <c r="O12763" s="144" t="s">
        <v>1998</v>
      </c>
    </row>
    <row r="12764" spans="1:15" x14ac:dyDescent="0.2">
      <c r="A12764" t="s">
        <v>68</v>
      </c>
      <c r="B12764" s="144" t="s">
        <v>110</v>
      </c>
      <c r="C12764">
        <v>420</v>
      </c>
      <c r="D12764" t="str">
        <f>VLOOKUP(Oliusala[[#This Row],[postnumer]],Sveitarfelog[#All],4,FALSE)</f>
        <v>Súðavíkurhreppur</v>
      </c>
      <c r="E12764" t="str">
        <f>VLOOKUP(Oliusala[[#This Row],[postnumer]],Sveitarfelog[#All],5,FALSE)</f>
        <v>Vestfirðir</v>
      </c>
      <c r="F12764" t="s">
        <v>30</v>
      </c>
      <c r="G12764" t="s">
        <v>24</v>
      </c>
      <c r="H12764" s="1" t="s">
        <v>60</v>
      </c>
      <c r="I12764" s="1">
        <v>4881</v>
      </c>
      <c r="J12764" s="2">
        <f>VLOOKUP(Oliusala[[#This Row],[tegund]],Tegundir!$B$2:$D$19,3,FALSE)*Oliusala[[#This Row],[magn]]/1000</f>
        <v>4.2220649999999997</v>
      </c>
      <c r="K12764">
        <v>2020</v>
      </c>
      <c r="L12764" t="s">
        <v>19</v>
      </c>
      <c r="M12764" s="144" t="s">
        <v>59</v>
      </c>
      <c r="O12764" s="144" t="s">
        <v>1998</v>
      </c>
    </row>
    <row r="12765" spans="1:15" x14ac:dyDescent="0.2">
      <c r="A12765" t="s">
        <v>83</v>
      </c>
      <c r="B12765" s="144" t="s">
        <v>110</v>
      </c>
      <c r="C12765">
        <v>420</v>
      </c>
      <c r="D12765" t="str">
        <f>VLOOKUP(Oliusala[[#This Row],[postnumer]],Sveitarfelog[#All],4,FALSE)</f>
        <v>Súðavíkurhreppur</v>
      </c>
      <c r="E12765" t="str">
        <f>VLOOKUP(Oliusala[[#This Row],[postnumer]],Sveitarfelog[#All],5,FALSE)</f>
        <v>Vestfirðir</v>
      </c>
      <c r="F12765" t="s">
        <v>30</v>
      </c>
      <c r="G12765" t="s">
        <v>24</v>
      </c>
      <c r="H12765" t="s">
        <v>60</v>
      </c>
      <c r="I12765" s="1">
        <v>151674</v>
      </c>
      <c r="J12765" s="2">
        <f>VLOOKUP(Oliusala[[#This Row],[tegund]],Tegundir!$B$2:$D$19,3,FALSE)*Oliusala[[#This Row],[magn]]/1000</f>
        <v>131.19801000000001</v>
      </c>
      <c r="K12765">
        <v>2020</v>
      </c>
      <c r="L12765" t="s">
        <v>19</v>
      </c>
      <c r="M12765" s="144" t="s">
        <v>59</v>
      </c>
      <c r="O12765" s="144" t="s">
        <v>1998</v>
      </c>
    </row>
    <row r="12766" spans="1:15" x14ac:dyDescent="0.2">
      <c r="A12766" t="s">
        <v>57</v>
      </c>
      <c r="B12766" s="144" t="s">
        <v>109</v>
      </c>
      <c r="C12766">
        <v>420</v>
      </c>
      <c r="D12766" t="str">
        <f>VLOOKUP(Oliusala[[#This Row],[postnumer]],Sveitarfelog[#All],4,FALSE)</f>
        <v>Súðavíkurhreppur</v>
      </c>
      <c r="E12766" t="str">
        <f>VLOOKUP(Oliusala[[#This Row],[postnumer]],Sveitarfelog[#All],5,FALSE)</f>
        <v>Vestfirðir</v>
      </c>
      <c r="F12766" t="s">
        <v>24</v>
      </c>
      <c r="G12766" t="s">
        <v>24</v>
      </c>
      <c r="H12766" s="1" t="s">
        <v>60</v>
      </c>
      <c r="I12766" s="1">
        <v>358</v>
      </c>
      <c r="J12766" s="2">
        <f>VLOOKUP(Oliusala[[#This Row],[tegund]],Tegundir!$B$2:$D$19,3,FALSE)*Oliusala[[#This Row],[magn]]/1000</f>
        <v>0.30967</v>
      </c>
      <c r="K12766">
        <v>2020</v>
      </c>
      <c r="L12766" t="s">
        <v>18</v>
      </c>
      <c r="M12766" s="144" t="s">
        <v>59</v>
      </c>
    </row>
    <row r="12767" spans="1:15" x14ac:dyDescent="0.2">
      <c r="A12767" t="s">
        <v>63</v>
      </c>
      <c r="B12767" s="144" t="s">
        <v>109</v>
      </c>
      <c r="C12767">
        <v>420</v>
      </c>
      <c r="D12767" t="str">
        <f>VLOOKUP(Oliusala[[#This Row],[postnumer]],Sveitarfelog[#All],4,FALSE)</f>
        <v>Súðavíkurhreppur</v>
      </c>
      <c r="E12767" t="str">
        <f>VLOOKUP(Oliusala[[#This Row],[postnumer]],Sveitarfelog[#All],5,FALSE)</f>
        <v>Vestfirðir</v>
      </c>
      <c r="F12767" t="s">
        <v>24</v>
      </c>
      <c r="G12767" t="s">
        <v>24</v>
      </c>
      <c r="H12767" s="1" t="s">
        <v>58</v>
      </c>
      <c r="I12767" s="1">
        <v>53252</v>
      </c>
      <c r="J12767" s="2">
        <f>VLOOKUP(Oliusala[[#This Row],[tegund]],Tegundir!$B$2:$D$19,3,FALSE)*Oliusala[[#This Row],[magn]]/1000</f>
        <v>46.062979999999996</v>
      </c>
      <c r="K12767">
        <v>2020</v>
      </c>
      <c r="L12767" t="s">
        <v>18</v>
      </c>
      <c r="M12767" s="144" t="s">
        <v>59</v>
      </c>
    </row>
    <row r="12768" spans="1:15" x14ac:dyDescent="0.2">
      <c r="A12768" t="s">
        <v>63</v>
      </c>
      <c r="B12768" s="144" t="s">
        <v>110</v>
      </c>
      <c r="C12768">
        <v>420</v>
      </c>
      <c r="D12768" t="str">
        <f>VLOOKUP(Oliusala[[#This Row],[postnumer]],Sveitarfelog[#All],4,FALSE)</f>
        <v>Súðavíkurhreppur</v>
      </c>
      <c r="E12768" t="str">
        <f>VLOOKUP(Oliusala[[#This Row],[postnumer]],Sveitarfelog[#All],5,FALSE)</f>
        <v>Vestfirðir</v>
      </c>
      <c r="F12768" t="s">
        <v>24</v>
      </c>
      <c r="G12768" t="s">
        <v>24</v>
      </c>
      <c r="H12768" s="1" t="s">
        <v>58</v>
      </c>
      <c r="I12768" s="1">
        <v>149712</v>
      </c>
      <c r="J12768" s="2">
        <f>VLOOKUP(Oliusala[[#This Row],[tegund]],Tegundir!$B$2:$D$19,3,FALSE)*Oliusala[[#This Row],[magn]]/1000</f>
        <v>129.50088</v>
      </c>
      <c r="K12768">
        <v>2020</v>
      </c>
      <c r="L12768" t="s">
        <v>18</v>
      </c>
      <c r="M12768" s="144" t="s">
        <v>59</v>
      </c>
    </row>
    <row r="12769" spans="1:15" x14ac:dyDescent="0.2">
      <c r="A12769" t="s">
        <v>57</v>
      </c>
      <c r="B12769" s="144" t="s">
        <v>5</v>
      </c>
      <c r="C12769">
        <v>101</v>
      </c>
      <c r="D12769" t="str">
        <f>VLOOKUP(Oliusala[[#This Row],[postnumer]],Sveitarfelog[#All],4,FALSE)</f>
        <v>Garðabær,Hafnarfjarðarkaupstaður,Kópavogsbær,Reykjavíkurborg,Seltjarnarnesbær</v>
      </c>
      <c r="E12769" t="str">
        <f>VLOOKUP(Oliusala[[#This Row],[postnumer]],Sveitarfelog[#All],5,FALSE)</f>
        <v>Höfuðborgarsvæðið</v>
      </c>
      <c r="F12769" t="s">
        <v>25</v>
      </c>
      <c r="G12769" t="s">
        <v>24</v>
      </c>
      <c r="H12769" s="1" t="s">
        <v>58</v>
      </c>
      <c r="I12769" s="1">
        <v>1055725</v>
      </c>
      <c r="J12769" s="2">
        <f>VLOOKUP(Oliusala[[#This Row],[tegund]],Tegundir!$B$2:$D$19,3,FALSE)*Oliusala[[#This Row],[magn]]/1000</f>
        <v>913.20212500000002</v>
      </c>
      <c r="K12769">
        <v>2020</v>
      </c>
      <c r="L12769" t="s">
        <v>19</v>
      </c>
      <c r="M12769" s="144" t="s">
        <v>59</v>
      </c>
      <c r="N12769" s="144" t="s">
        <v>1939</v>
      </c>
      <c r="O12769" s="144" t="s">
        <v>1997</v>
      </c>
    </row>
    <row r="12770" spans="1:15" x14ac:dyDescent="0.2">
      <c r="A12770" t="s">
        <v>57</v>
      </c>
      <c r="B12770" s="144" t="s">
        <v>5</v>
      </c>
      <c r="C12770">
        <v>101</v>
      </c>
      <c r="D12770" t="str">
        <f>VLOOKUP(Oliusala[[#This Row],[postnumer]],Sveitarfelog[#All],4,FALSE)</f>
        <v>Garðabær,Hafnarfjarðarkaupstaður,Kópavogsbær,Reykjavíkurborg,Seltjarnarnesbær</v>
      </c>
      <c r="E12770" t="str">
        <f>VLOOKUP(Oliusala[[#This Row],[postnumer]],Sveitarfelog[#All],5,FALSE)</f>
        <v>Höfuðborgarsvæðið</v>
      </c>
      <c r="F12770" t="s">
        <v>25</v>
      </c>
      <c r="G12770" t="s">
        <v>24</v>
      </c>
      <c r="H12770" s="1" t="s">
        <v>58</v>
      </c>
      <c r="I12770" s="1">
        <v>1055725</v>
      </c>
      <c r="J12770" s="2">
        <f>VLOOKUP(Oliusala[[#This Row],[tegund]],Tegundir!$B$2:$D$19,3,FALSE)*Oliusala[[#This Row],[magn]]/1000</f>
        <v>913.20212500000002</v>
      </c>
      <c r="K12770">
        <v>2020</v>
      </c>
      <c r="L12770" t="s">
        <v>1955</v>
      </c>
      <c r="M12770" s="144" t="s">
        <v>59</v>
      </c>
      <c r="N12770" s="144" t="s">
        <v>1939</v>
      </c>
    </row>
    <row r="12771" spans="1:15" x14ac:dyDescent="0.2">
      <c r="A12771" t="s">
        <v>68</v>
      </c>
      <c r="B12771" s="144" t="s">
        <v>110</v>
      </c>
      <c r="C12771">
        <v>420</v>
      </c>
      <c r="D12771" t="str">
        <f>VLOOKUP(Oliusala[[#This Row],[postnumer]],Sveitarfelog[#All],4,FALSE)</f>
        <v>Súðavíkurhreppur</v>
      </c>
      <c r="E12771" t="str">
        <f>VLOOKUP(Oliusala[[#This Row],[postnumer]],Sveitarfelog[#All],5,FALSE)</f>
        <v>Vestfirðir</v>
      </c>
      <c r="F12771" t="s">
        <v>25</v>
      </c>
      <c r="G12771" t="s">
        <v>24</v>
      </c>
      <c r="H12771" s="1" t="s">
        <v>60</v>
      </c>
      <c r="I12771" s="1">
        <v>11700</v>
      </c>
      <c r="J12771" s="2">
        <f>VLOOKUP(Oliusala[[#This Row],[tegund]],Tegundir!$B$2:$D$19,3,FALSE)*Oliusala[[#This Row],[magn]]/1000</f>
        <v>10.1205</v>
      </c>
      <c r="K12771">
        <v>2020</v>
      </c>
      <c r="L12771" t="s">
        <v>19</v>
      </c>
      <c r="M12771" s="144" t="s">
        <v>59</v>
      </c>
      <c r="O12771" s="144" t="s">
        <v>1997</v>
      </c>
    </row>
    <row r="12772" spans="1:15" x14ac:dyDescent="0.2">
      <c r="A12772" t="s">
        <v>83</v>
      </c>
      <c r="B12772" s="144" t="s">
        <v>109</v>
      </c>
      <c r="C12772">
        <v>420</v>
      </c>
      <c r="D12772" t="str">
        <f>VLOOKUP(Oliusala[[#This Row],[postnumer]],Sveitarfelog[#All],4,FALSE)</f>
        <v>Súðavíkurhreppur</v>
      </c>
      <c r="E12772" t="str">
        <f>VLOOKUP(Oliusala[[#This Row],[postnumer]],Sveitarfelog[#All],5,FALSE)</f>
        <v>Vestfirðir</v>
      </c>
      <c r="F12772" t="s">
        <v>25</v>
      </c>
      <c r="G12772" t="s">
        <v>24</v>
      </c>
      <c r="H12772" t="s">
        <v>60</v>
      </c>
      <c r="I12772" s="1">
        <v>2325</v>
      </c>
      <c r="J12772" s="2">
        <f>VLOOKUP(Oliusala[[#This Row],[tegund]],Tegundir!$B$2:$D$19,3,FALSE)*Oliusala[[#This Row],[magn]]/1000</f>
        <v>2.0111249999999998</v>
      </c>
      <c r="K12772">
        <v>2020</v>
      </c>
      <c r="L12772" t="s">
        <v>1955</v>
      </c>
      <c r="M12772" s="144" t="s">
        <v>59</v>
      </c>
    </row>
    <row r="12773" spans="1:15" x14ac:dyDescent="0.2">
      <c r="A12773" t="s">
        <v>57</v>
      </c>
      <c r="B12773" s="144" t="s">
        <v>109</v>
      </c>
      <c r="C12773">
        <v>420</v>
      </c>
      <c r="D12773" t="str">
        <f>VLOOKUP(Oliusala[[#This Row],[postnumer]],Sveitarfelog[#All],4,FALSE)</f>
        <v>Súðavíkurhreppur</v>
      </c>
      <c r="E12773" t="str">
        <f>VLOOKUP(Oliusala[[#This Row],[postnumer]],Sveitarfelog[#All],5,FALSE)</f>
        <v>Vestfirðir</v>
      </c>
      <c r="F12773" t="s">
        <v>25</v>
      </c>
      <c r="G12773" t="s">
        <v>24</v>
      </c>
      <c r="H12773" s="1" t="s">
        <v>60</v>
      </c>
      <c r="I12773" s="1">
        <v>20808</v>
      </c>
      <c r="J12773" s="2">
        <f>VLOOKUP(Oliusala[[#This Row],[tegund]],Tegundir!$B$2:$D$19,3,FALSE)*Oliusala[[#This Row],[magn]]/1000</f>
        <v>17.998919999999998</v>
      </c>
      <c r="K12773">
        <v>2020</v>
      </c>
      <c r="L12773" t="s">
        <v>19</v>
      </c>
      <c r="M12773" s="144" t="s">
        <v>59</v>
      </c>
      <c r="O12773" s="144" t="s">
        <v>1997</v>
      </c>
    </row>
    <row r="12774" spans="1:15" x14ac:dyDescent="0.2">
      <c r="A12774" t="s">
        <v>83</v>
      </c>
      <c r="B12774" s="144" t="s">
        <v>112</v>
      </c>
      <c r="C12774">
        <v>425</v>
      </c>
      <c r="D12774" t="str">
        <f>VLOOKUP(Oliusala[[#This Row],[postnumer]],Sveitarfelog[#All],4,FALSE)</f>
        <v>Ísafjarðarbær</v>
      </c>
      <c r="E12774" t="str">
        <f>VLOOKUP(Oliusala[[#This Row],[postnumer]],Sveitarfelog[#All],5,FALSE)</f>
        <v>Vestfirðir</v>
      </c>
      <c r="F12774" t="s">
        <v>29</v>
      </c>
      <c r="G12774" t="s">
        <v>24</v>
      </c>
      <c r="H12774" s="1" t="s">
        <v>60</v>
      </c>
      <c r="I12774" s="1">
        <v>374320</v>
      </c>
      <c r="J12774" s="2">
        <f>VLOOKUP(Oliusala[[#This Row],[tegund]],Tegundir!$B$2:$D$19,3,FALSE)*Oliusala[[#This Row],[magn]]/1000</f>
        <v>323.78679999999997</v>
      </c>
      <c r="K12774">
        <v>2020</v>
      </c>
      <c r="L12774" t="s">
        <v>19</v>
      </c>
      <c r="M12774" s="144" t="s">
        <v>59</v>
      </c>
      <c r="O12774" s="144" t="s">
        <v>1998</v>
      </c>
    </row>
    <row r="12775" spans="1:15" x14ac:dyDescent="0.2">
      <c r="A12775" t="s">
        <v>83</v>
      </c>
      <c r="B12775" s="144" t="s">
        <v>112</v>
      </c>
      <c r="C12775">
        <v>425</v>
      </c>
      <c r="D12775" t="str">
        <f>VLOOKUP(Oliusala[[#This Row],[postnumer]],Sveitarfelog[#All],4,FALSE)</f>
        <v>Ísafjarðarbær</v>
      </c>
      <c r="E12775" t="str">
        <f>VLOOKUP(Oliusala[[#This Row],[postnumer]],Sveitarfelog[#All],5,FALSE)</f>
        <v>Vestfirðir</v>
      </c>
      <c r="F12775" t="s">
        <v>30</v>
      </c>
      <c r="G12775" t="s">
        <v>24</v>
      </c>
      <c r="H12775" s="1" t="s">
        <v>60</v>
      </c>
      <c r="I12775" s="1">
        <v>20441</v>
      </c>
      <c r="J12775" s="2">
        <f>VLOOKUP(Oliusala[[#This Row],[tegund]],Tegundir!$B$2:$D$19,3,FALSE)*Oliusala[[#This Row],[magn]]/1000</f>
        <v>17.681464999999999</v>
      </c>
      <c r="K12775">
        <v>2020</v>
      </c>
      <c r="L12775" t="s">
        <v>19</v>
      </c>
      <c r="M12775" s="144" t="s">
        <v>59</v>
      </c>
      <c r="O12775" s="144" t="s">
        <v>1998</v>
      </c>
    </row>
    <row r="12776" spans="1:15" x14ac:dyDescent="0.2">
      <c r="A12776" t="s">
        <v>57</v>
      </c>
      <c r="B12776" s="144" t="s">
        <v>112</v>
      </c>
      <c r="C12776">
        <v>425</v>
      </c>
      <c r="D12776" t="str">
        <f>VLOOKUP(Oliusala[[#This Row],[postnumer]],Sveitarfelog[#All],4,FALSE)</f>
        <v>Ísafjarðarbær</v>
      </c>
      <c r="E12776" t="str">
        <f>VLOOKUP(Oliusala[[#This Row],[postnumer]],Sveitarfelog[#All],5,FALSE)</f>
        <v>Vestfirðir</v>
      </c>
      <c r="F12776" t="s">
        <v>24</v>
      </c>
      <c r="G12776" t="s">
        <v>24</v>
      </c>
      <c r="H12776" t="s">
        <v>60</v>
      </c>
      <c r="I12776" s="1">
        <v>3473</v>
      </c>
      <c r="J12776" s="2">
        <f>VLOOKUP(Oliusala[[#This Row],[tegund]],Tegundir!$B$2:$D$19,3,FALSE)*Oliusala[[#This Row],[magn]]/1000</f>
        <v>3.0041449999999998</v>
      </c>
      <c r="K12776">
        <v>2020</v>
      </c>
      <c r="L12776" t="s">
        <v>18</v>
      </c>
      <c r="M12776" s="144" t="s">
        <v>59</v>
      </c>
    </row>
    <row r="12777" spans="1:15" x14ac:dyDescent="0.2">
      <c r="A12777" t="s">
        <v>57</v>
      </c>
      <c r="B12777" s="144" t="s">
        <v>112</v>
      </c>
      <c r="C12777">
        <v>425</v>
      </c>
      <c r="D12777" t="str">
        <f>VLOOKUP(Oliusala[[#This Row],[postnumer]],Sveitarfelog[#All],4,FALSE)</f>
        <v>Ísafjarðarbær</v>
      </c>
      <c r="E12777" t="str">
        <f>VLOOKUP(Oliusala[[#This Row],[postnumer]],Sveitarfelog[#All],5,FALSE)</f>
        <v>Vestfirðir</v>
      </c>
      <c r="F12777" t="s">
        <v>29</v>
      </c>
      <c r="G12777" t="s">
        <v>24</v>
      </c>
      <c r="H12777" t="s">
        <v>60</v>
      </c>
      <c r="I12777" s="1">
        <v>86161</v>
      </c>
      <c r="J12777" s="2">
        <f>VLOOKUP(Oliusala[[#This Row],[tegund]],Tegundir!$B$2:$D$19,3,FALSE)*Oliusala[[#This Row],[magn]]/1000</f>
        <v>74.529264999999995</v>
      </c>
      <c r="K12777">
        <v>2020</v>
      </c>
      <c r="L12777" t="s">
        <v>19</v>
      </c>
      <c r="M12777" s="144" t="s">
        <v>59</v>
      </c>
      <c r="O12777" s="144" t="s">
        <v>1998</v>
      </c>
    </row>
    <row r="12778" spans="1:15" x14ac:dyDescent="0.2">
      <c r="A12778" t="s">
        <v>63</v>
      </c>
      <c r="B12778" s="144" t="s">
        <v>112</v>
      </c>
      <c r="C12778">
        <v>425</v>
      </c>
      <c r="D12778" t="str">
        <f>VLOOKUP(Oliusala[[#This Row],[postnumer]],Sveitarfelog[#All],4,FALSE)</f>
        <v>Ísafjarðarbær</v>
      </c>
      <c r="E12778" t="str">
        <f>VLOOKUP(Oliusala[[#This Row],[postnumer]],Sveitarfelog[#All],5,FALSE)</f>
        <v>Vestfirðir</v>
      </c>
      <c r="F12778" t="s">
        <v>24</v>
      </c>
      <c r="G12778" t="s">
        <v>24</v>
      </c>
      <c r="H12778" s="1" t="s">
        <v>58</v>
      </c>
      <c r="I12778" s="1">
        <v>58513</v>
      </c>
      <c r="J12778" s="2">
        <f>VLOOKUP(Oliusala[[#This Row],[tegund]],Tegundir!$B$2:$D$19,3,FALSE)*Oliusala[[#This Row],[magn]]/1000</f>
        <v>50.613745000000002</v>
      </c>
      <c r="K12778">
        <v>2020</v>
      </c>
      <c r="L12778" t="s">
        <v>18</v>
      </c>
      <c r="M12778" s="144" t="s">
        <v>59</v>
      </c>
    </row>
    <row r="12779" spans="1:15" x14ac:dyDescent="0.2">
      <c r="A12779" t="s">
        <v>83</v>
      </c>
      <c r="B12779" s="144" t="s">
        <v>113</v>
      </c>
      <c r="C12779">
        <v>430</v>
      </c>
      <c r="D12779" t="str">
        <f>VLOOKUP(Oliusala[[#This Row],[postnumer]],Sveitarfelog[#All],4,FALSE)</f>
        <v>Ísafjarðarbær</v>
      </c>
      <c r="E12779" t="str">
        <f>VLOOKUP(Oliusala[[#This Row],[postnumer]],Sveitarfelog[#All],5,FALSE)</f>
        <v>Vestfirðir</v>
      </c>
      <c r="F12779" t="s">
        <v>30</v>
      </c>
      <c r="G12779" t="s">
        <v>24</v>
      </c>
      <c r="H12779" t="s">
        <v>60</v>
      </c>
      <c r="I12779" s="1">
        <v>38447</v>
      </c>
      <c r="J12779" s="2">
        <f>VLOOKUP(Oliusala[[#This Row],[tegund]],Tegundir!$B$2:$D$19,3,FALSE)*Oliusala[[#This Row],[magn]]/1000</f>
        <v>33.256655000000002</v>
      </c>
      <c r="K12779">
        <v>2020</v>
      </c>
      <c r="L12779" t="s">
        <v>19</v>
      </c>
      <c r="M12779" s="144" t="s">
        <v>59</v>
      </c>
      <c r="O12779" s="144" t="s">
        <v>1998</v>
      </c>
    </row>
    <row r="12780" spans="1:15" x14ac:dyDescent="0.2">
      <c r="A12780" t="s">
        <v>83</v>
      </c>
      <c r="B12780" s="144" t="s">
        <v>73</v>
      </c>
      <c r="C12780">
        <v>450</v>
      </c>
      <c r="D12780" t="str">
        <f>VLOOKUP(Oliusala[[#This Row],[postnumer]],Sveitarfelog[#All],4,FALSE)</f>
        <v>Vesturbyggð</v>
      </c>
      <c r="E12780" t="str">
        <f>VLOOKUP(Oliusala[[#This Row],[postnumer]],Sveitarfelog[#All],5,FALSE)</f>
        <v>Vestfirðir</v>
      </c>
      <c r="F12780" t="s">
        <v>24</v>
      </c>
      <c r="G12780" t="s">
        <v>24</v>
      </c>
      <c r="H12780" t="s">
        <v>60</v>
      </c>
      <c r="I12780" s="1">
        <v>34231</v>
      </c>
      <c r="J12780" s="2">
        <f>VLOOKUP(Oliusala[[#This Row],[tegund]],Tegundir!$B$2:$D$19,3,FALSE)*Oliusala[[#This Row],[magn]]/1000</f>
        <v>29.609814999999998</v>
      </c>
      <c r="K12780">
        <v>2020</v>
      </c>
      <c r="L12780" t="s">
        <v>18</v>
      </c>
      <c r="M12780" s="144" t="s">
        <v>59</v>
      </c>
    </row>
    <row r="12781" spans="1:15" x14ac:dyDescent="0.2">
      <c r="A12781" t="s">
        <v>73</v>
      </c>
      <c r="B12781" s="144" t="s">
        <v>73</v>
      </c>
      <c r="C12781">
        <v>450</v>
      </c>
      <c r="D12781" t="str">
        <f>VLOOKUP(Oliusala[[#This Row],[postnumer]],Sveitarfelog[#All],4,FALSE)</f>
        <v>Vesturbyggð</v>
      </c>
      <c r="E12781" t="str">
        <f>VLOOKUP(Oliusala[[#This Row],[postnumer]],Sveitarfelog[#All],5,FALSE)</f>
        <v>Vestfirðir</v>
      </c>
      <c r="F12781" t="s">
        <v>24</v>
      </c>
      <c r="G12781" t="s">
        <v>24</v>
      </c>
      <c r="H12781" t="s">
        <v>58</v>
      </c>
      <c r="I12781" s="1">
        <v>163391</v>
      </c>
      <c r="J12781" s="2">
        <f>VLOOKUP(Oliusala[[#This Row],[tegund]],Tegundir!$B$2:$D$19,3,FALSE)*Oliusala[[#This Row],[magn]]/1000</f>
        <v>141.333215</v>
      </c>
      <c r="K12781">
        <v>2020</v>
      </c>
      <c r="L12781" t="s">
        <v>18</v>
      </c>
      <c r="M12781" s="144" t="s">
        <v>59</v>
      </c>
    </row>
    <row r="12782" spans="1:15" x14ac:dyDescent="0.2">
      <c r="A12782" t="s">
        <v>73</v>
      </c>
      <c r="B12782" s="144" t="s">
        <v>73</v>
      </c>
      <c r="C12782">
        <v>450</v>
      </c>
      <c r="D12782" t="str">
        <f>VLOOKUP(Oliusala[[#This Row],[postnumer]],Sveitarfelog[#All],4,FALSE)</f>
        <v>Vesturbyggð</v>
      </c>
      <c r="E12782" t="str">
        <f>VLOOKUP(Oliusala[[#This Row],[postnumer]],Sveitarfelog[#All],5,FALSE)</f>
        <v>Vestfirðir</v>
      </c>
      <c r="F12782" t="s">
        <v>29</v>
      </c>
      <c r="G12782" t="s">
        <v>24</v>
      </c>
      <c r="H12782" s="1" t="s">
        <v>58</v>
      </c>
      <c r="I12782" s="1">
        <v>776777</v>
      </c>
      <c r="J12782" s="2">
        <f>VLOOKUP(Oliusala[[#This Row],[tegund]],Tegundir!$B$2:$D$19,3,FALSE)*Oliusala[[#This Row],[magn]]/1000</f>
        <v>671.912105</v>
      </c>
      <c r="K12782">
        <v>2020</v>
      </c>
      <c r="L12782" t="s">
        <v>19</v>
      </c>
      <c r="M12782" s="144" t="s">
        <v>59</v>
      </c>
      <c r="O12782" s="144" t="s">
        <v>1998</v>
      </c>
    </row>
    <row r="12783" spans="1:15" x14ac:dyDescent="0.2">
      <c r="A12783" t="s">
        <v>63</v>
      </c>
      <c r="B12783" s="144" t="s">
        <v>73</v>
      </c>
      <c r="C12783">
        <v>450</v>
      </c>
      <c r="D12783" t="str">
        <f>VLOOKUP(Oliusala[[#This Row],[postnumer]],Sveitarfelog[#All],4,FALSE)</f>
        <v>Vesturbyggð</v>
      </c>
      <c r="E12783" t="str">
        <f>VLOOKUP(Oliusala[[#This Row],[postnumer]],Sveitarfelog[#All],5,FALSE)</f>
        <v>Vestfirðir</v>
      </c>
      <c r="F12783" t="s">
        <v>24</v>
      </c>
      <c r="G12783" t="s">
        <v>24</v>
      </c>
      <c r="H12783" s="1" t="s">
        <v>58</v>
      </c>
      <c r="I12783" s="1">
        <v>880256</v>
      </c>
      <c r="J12783" s="2">
        <f>VLOOKUP(Oliusala[[#This Row],[tegund]],Tegundir!$B$2:$D$19,3,FALSE)*Oliusala[[#This Row],[magn]]/1000</f>
        <v>761.42143999999996</v>
      </c>
      <c r="K12783">
        <v>2020</v>
      </c>
      <c r="L12783" t="s">
        <v>18</v>
      </c>
      <c r="M12783" s="144" t="s">
        <v>59</v>
      </c>
    </row>
    <row r="12784" spans="1:15" x14ac:dyDescent="0.2">
      <c r="A12784" t="s">
        <v>73</v>
      </c>
      <c r="B12784" s="144" t="s">
        <v>73</v>
      </c>
      <c r="C12784">
        <v>450</v>
      </c>
      <c r="D12784" t="str">
        <f>VLOOKUP(Oliusala[[#This Row],[postnumer]],Sveitarfelog[#All],4,FALSE)</f>
        <v>Vesturbyggð</v>
      </c>
      <c r="E12784" t="str">
        <f>VLOOKUP(Oliusala[[#This Row],[postnumer]],Sveitarfelog[#All],5,FALSE)</f>
        <v>Vestfirðir</v>
      </c>
      <c r="F12784" t="s">
        <v>29</v>
      </c>
      <c r="G12784" t="s">
        <v>24</v>
      </c>
      <c r="H12784" s="1" t="s">
        <v>61</v>
      </c>
      <c r="I12784" s="1">
        <v>100148</v>
      </c>
      <c r="J12784" s="2">
        <f>VLOOKUP(Oliusala[[#This Row],[tegund]],Tegundir!$B$2:$D$19,3,FALSE)*Oliusala[[#This Row],[magn]]/1000</f>
        <v>86.628020000000006</v>
      </c>
      <c r="K12784">
        <v>2020</v>
      </c>
      <c r="L12784" t="s">
        <v>19</v>
      </c>
      <c r="M12784" s="144" t="s">
        <v>62</v>
      </c>
      <c r="O12784" s="144" t="s">
        <v>1998</v>
      </c>
    </row>
    <row r="12785" spans="1:15" x14ac:dyDescent="0.2">
      <c r="A12785" t="s">
        <v>57</v>
      </c>
      <c r="B12785" s="144" t="s">
        <v>73</v>
      </c>
      <c r="C12785">
        <v>450</v>
      </c>
      <c r="D12785" t="str">
        <f>VLOOKUP(Oliusala[[#This Row],[postnumer]],Sveitarfelog[#All],4,FALSE)</f>
        <v>Vesturbyggð</v>
      </c>
      <c r="E12785" t="str">
        <f>VLOOKUP(Oliusala[[#This Row],[postnumer]],Sveitarfelog[#All],5,FALSE)</f>
        <v>Vestfirðir</v>
      </c>
      <c r="F12785" t="s">
        <v>29</v>
      </c>
      <c r="G12785" t="s">
        <v>24</v>
      </c>
      <c r="H12785" s="1" t="s">
        <v>61</v>
      </c>
      <c r="I12785" s="1">
        <v>40112</v>
      </c>
      <c r="J12785" s="2">
        <f>VLOOKUP(Oliusala[[#This Row],[tegund]],Tegundir!$B$2:$D$19,3,FALSE)*Oliusala[[#This Row],[magn]]/1000</f>
        <v>34.69688</v>
      </c>
      <c r="K12785">
        <v>2020</v>
      </c>
      <c r="L12785" t="s">
        <v>19</v>
      </c>
      <c r="M12785" s="144" t="s">
        <v>62</v>
      </c>
      <c r="O12785" s="144" t="s">
        <v>1998</v>
      </c>
    </row>
    <row r="12786" spans="1:15" x14ac:dyDescent="0.2">
      <c r="A12786" t="s">
        <v>63</v>
      </c>
      <c r="B12786" s="144" t="s">
        <v>114</v>
      </c>
      <c r="C12786">
        <v>451</v>
      </c>
      <c r="D12786" t="str">
        <f>VLOOKUP(Oliusala[[#This Row],[postnumer]],Sveitarfelog[#All],4,FALSE)</f>
        <v>Vesturbyggð</v>
      </c>
      <c r="E12786" t="str">
        <f>VLOOKUP(Oliusala[[#This Row],[postnumer]],Sveitarfelog[#All],5,FALSE)</f>
        <v>Vestfirðir</v>
      </c>
      <c r="F12786" t="s">
        <v>24</v>
      </c>
      <c r="G12786" t="s">
        <v>24</v>
      </c>
      <c r="H12786" s="1" t="s">
        <v>58</v>
      </c>
      <c r="I12786" s="1">
        <v>2554</v>
      </c>
      <c r="J12786" s="2">
        <f>VLOOKUP(Oliusala[[#This Row],[tegund]],Tegundir!$B$2:$D$19,3,FALSE)*Oliusala[[#This Row],[magn]]/1000</f>
        <v>2.2092100000000001</v>
      </c>
      <c r="K12786">
        <v>2020</v>
      </c>
      <c r="L12786" t="s">
        <v>18</v>
      </c>
      <c r="M12786" s="144" t="s">
        <v>59</v>
      </c>
    </row>
    <row r="12787" spans="1:15" x14ac:dyDescent="0.2">
      <c r="A12787" t="s">
        <v>63</v>
      </c>
      <c r="B12787" s="144" t="s">
        <v>116</v>
      </c>
      <c r="C12787">
        <v>460</v>
      </c>
      <c r="D12787" t="str">
        <f>VLOOKUP(Oliusala[[#This Row],[postnumer]],Sveitarfelog[#All],4,FALSE)</f>
        <v>Vesturbyggð</v>
      </c>
      <c r="E12787" t="str">
        <f>VLOOKUP(Oliusala[[#This Row],[postnumer]],Sveitarfelog[#All],5,FALSE)</f>
        <v>Vestfirðir</v>
      </c>
      <c r="F12787" t="s">
        <v>24</v>
      </c>
      <c r="G12787" t="s">
        <v>24</v>
      </c>
      <c r="H12787" s="1" t="s">
        <v>58</v>
      </c>
      <c r="I12787" s="1">
        <v>144914</v>
      </c>
      <c r="J12787" s="2">
        <f>VLOOKUP(Oliusala[[#This Row],[tegund]],Tegundir!$B$2:$D$19,3,FALSE)*Oliusala[[#This Row],[magn]]/1000</f>
        <v>125.35061</v>
      </c>
      <c r="K12787">
        <v>2020</v>
      </c>
      <c r="L12787" t="s">
        <v>18</v>
      </c>
      <c r="M12787" s="144" t="s">
        <v>59</v>
      </c>
    </row>
    <row r="12788" spans="1:15" x14ac:dyDescent="0.2">
      <c r="A12788" t="s">
        <v>57</v>
      </c>
      <c r="B12788" s="144" t="s">
        <v>116</v>
      </c>
      <c r="C12788">
        <v>460</v>
      </c>
      <c r="D12788" t="str">
        <f>VLOOKUP(Oliusala[[#This Row],[postnumer]],Sveitarfelog[#All],4,FALSE)</f>
        <v>Vesturbyggð</v>
      </c>
      <c r="E12788" t="str">
        <f>VLOOKUP(Oliusala[[#This Row],[postnumer]],Sveitarfelog[#All],5,FALSE)</f>
        <v>Vestfirðir</v>
      </c>
      <c r="F12788" t="s">
        <v>29</v>
      </c>
      <c r="G12788" t="s">
        <v>24</v>
      </c>
      <c r="H12788" s="1" t="s">
        <v>61</v>
      </c>
      <c r="I12788" s="1">
        <v>10013</v>
      </c>
      <c r="J12788" s="2">
        <f>VLOOKUP(Oliusala[[#This Row],[tegund]],Tegundir!$B$2:$D$19,3,FALSE)*Oliusala[[#This Row],[magn]]/1000</f>
        <v>8.661245000000001</v>
      </c>
      <c r="K12788">
        <v>2020</v>
      </c>
      <c r="L12788" t="s">
        <v>19</v>
      </c>
      <c r="M12788" s="144" t="s">
        <v>62</v>
      </c>
      <c r="O12788" s="144" t="s">
        <v>1998</v>
      </c>
    </row>
    <row r="12789" spans="1:15" x14ac:dyDescent="0.2">
      <c r="A12789" t="s">
        <v>57</v>
      </c>
      <c r="B12789" s="144" t="s">
        <v>117</v>
      </c>
      <c r="C12789">
        <v>465</v>
      </c>
      <c r="D12789" t="str">
        <f>VLOOKUP(Oliusala[[#This Row],[postnumer]],Sveitarfelog[#All],4,FALSE)</f>
        <v>Vesturbyggð</v>
      </c>
      <c r="E12789" t="str">
        <f>VLOOKUP(Oliusala[[#This Row],[postnumer]],Sveitarfelog[#All],5,FALSE)</f>
        <v>Vestfirðir</v>
      </c>
      <c r="F12789" t="s">
        <v>24</v>
      </c>
      <c r="G12789" t="s">
        <v>24</v>
      </c>
      <c r="H12789" s="1" t="s">
        <v>60</v>
      </c>
      <c r="I12789" s="1">
        <v>40738</v>
      </c>
      <c r="J12789" s="2">
        <f>VLOOKUP(Oliusala[[#This Row],[tegund]],Tegundir!$B$2:$D$19,3,FALSE)*Oliusala[[#This Row],[magn]]/1000</f>
        <v>35.238370000000003</v>
      </c>
      <c r="K12789">
        <v>2020</v>
      </c>
      <c r="L12789" t="s">
        <v>18</v>
      </c>
      <c r="M12789" s="144" t="s">
        <v>59</v>
      </c>
    </row>
    <row r="12790" spans="1:15" x14ac:dyDescent="0.2">
      <c r="A12790" t="s">
        <v>57</v>
      </c>
      <c r="B12790" s="144" t="s">
        <v>117</v>
      </c>
      <c r="C12790">
        <v>465</v>
      </c>
      <c r="D12790" t="str">
        <f>VLOOKUP(Oliusala[[#This Row],[postnumer]],Sveitarfelog[#All],4,FALSE)</f>
        <v>Vesturbyggð</v>
      </c>
      <c r="E12790" t="str">
        <f>VLOOKUP(Oliusala[[#This Row],[postnumer]],Sveitarfelog[#All],5,FALSE)</f>
        <v>Vestfirðir</v>
      </c>
      <c r="F12790" t="s">
        <v>29</v>
      </c>
      <c r="G12790" t="s">
        <v>24</v>
      </c>
      <c r="H12790" s="1" t="s">
        <v>60</v>
      </c>
      <c r="I12790" s="1">
        <v>80204</v>
      </c>
      <c r="J12790" s="2">
        <f>VLOOKUP(Oliusala[[#This Row],[tegund]],Tegundir!$B$2:$D$19,3,FALSE)*Oliusala[[#This Row],[magn]]/1000</f>
        <v>69.376460000000009</v>
      </c>
      <c r="K12790">
        <v>2020</v>
      </c>
      <c r="L12790" t="s">
        <v>19</v>
      </c>
      <c r="M12790" s="144" t="s">
        <v>59</v>
      </c>
      <c r="O12790" s="144" t="s">
        <v>1998</v>
      </c>
    </row>
    <row r="12791" spans="1:15" x14ac:dyDescent="0.2">
      <c r="A12791" t="s">
        <v>63</v>
      </c>
      <c r="B12791" s="144" t="s">
        <v>117</v>
      </c>
      <c r="C12791">
        <v>465</v>
      </c>
      <c r="D12791" t="str">
        <f>VLOOKUP(Oliusala[[#This Row],[postnumer]],Sveitarfelog[#All],4,FALSE)</f>
        <v>Vesturbyggð</v>
      </c>
      <c r="E12791" t="str">
        <f>VLOOKUP(Oliusala[[#This Row],[postnumer]],Sveitarfelog[#All],5,FALSE)</f>
        <v>Vestfirðir</v>
      </c>
      <c r="F12791" t="s">
        <v>24</v>
      </c>
      <c r="G12791" t="s">
        <v>24</v>
      </c>
      <c r="H12791" s="1" t="s">
        <v>58</v>
      </c>
      <c r="I12791" s="1">
        <v>153742</v>
      </c>
      <c r="J12791" s="2">
        <f>VLOOKUP(Oliusala[[#This Row],[tegund]],Tegundir!$B$2:$D$19,3,FALSE)*Oliusala[[#This Row],[magn]]/1000</f>
        <v>132.98683</v>
      </c>
      <c r="K12791">
        <v>2020</v>
      </c>
      <c r="L12791" t="s">
        <v>18</v>
      </c>
      <c r="M12791" s="144" t="s">
        <v>59</v>
      </c>
    </row>
    <row r="12792" spans="1:15" x14ac:dyDescent="0.2">
      <c r="A12792" t="s">
        <v>63</v>
      </c>
      <c r="B12792" s="144" t="s">
        <v>73</v>
      </c>
      <c r="C12792">
        <v>450</v>
      </c>
      <c r="D12792" t="str">
        <f>VLOOKUP(Oliusala[[#This Row],[postnumer]],Sveitarfelog[#All],4,FALSE)</f>
        <v>Vesturbyggð</v>
      </c>
      <c r="E12792" t="str">
        <f>VLOOKUP(Oliusala[[#This Row],[postnumer]],Sveitarfelog[#All],5,FALSE)</f>
        <v>Vestfirðir</v>
      </c>
      <c r="F12792" t="s">
        <v>25</v>
      </c>
      <c r="G12792" t="s">
        <v>24</v>
      </c>
      <c r="H12792" t="s">
        <v>58</v>
      </c>
      <c r="I12792" s="1">
        <v>45789</v>
      </c>
      <c r="J12792" s="2">
        <f>VLOOKUP(Oliusala[[#This Row],[tegund]],Tegundir!$B$2:$D$19,3,FALSE)*Oliusala[[#This Row],[magn]]/1000</f>
        <v>39.607485000000004</v>
      </c>
      <c r="K12792">
        <v>2020</v>
      </c>
      <c r="L12792" t="s">
        <v>18</v>
      </c>
      <c r="M12792" s="144" t="s">
        <v>59</v>
      </c>
    </row>
    <row r="12793" spans="1:15" x14ac:dyDescent="0.2">
      <c r="A12793" t="s">
        <v>83</v>
      </c>
      <c r="B12793" s="144" t="s">
        <v>73</v>
      </c>
      <c r="C12793">
        <v>450</v>
      </c>
      <c r="D12793" t="str">
        <f>VLOOKUP(Oliusala[[#This Row],[postnumer]],Sveitarfelog[#All],4,FALSE)</f>
        <v>Vesturbyggð</v>
      </c>
      <c r="E12793" t="str">
        <f>VLOOKUP(Oliusala[[#This Row],[postnumer]],Sveitarfelog[#All],5,FALSE)</f>
        <v>Vestfirðir</v>
      </c>
      <c r="F12793" t="s">
        <v>25</v>
      </c>
      <c r="G12793" t="s">
        <v>24</v>
      </c>
      <c r="H12793" t="s">
        <v>60</v>
      </c>
      <c r="I12793" s="1">
        <v>98144</v>
      </c>
      <c r="J12793" s="2">
        <f>VLOOKUP(Oliusala[[#This Row],[tegund]],Tegundir!$B$2:$D$19,3,FALSE)*Oliusala[[#This Row],[magn]]/1000</f>
        <v>84.894559999999998</v>
      </c>
      <c r="K12793">
        <v>2020</v>
      </c>
      <c r="L12793" t="s">
        <v>1955</v>
      </c>
      <c r="M12793" s="144" t="s">
        <v>59</v>
      </c>
    </row>
    <row r="12794" spans="1:15" x14ac:dyDescent="0.2">
      <c r="A12794" t="s">
        <v>73</v>
      </c>
      <c r="B12794" s="144" t="s">
        <v>73</v>
      </c>
      <c r="C12794">
        <v>450</v>
      </c>
      <c r="D12794" t="str">
        <f>VLOOKUP(Oliusala[[#This Row],[postnumer]],Sveitarfelog[#All],4,FALSE)</f>
        <v>Vesturbyggð</v>
      </c>
      <c r="E12794" t="str">
        <f>VLOOKUP(Oliusala[[#This Row],[postnumer]],Sveitarfelog[#All],5,FALSE)</f>
        <v>Vestfirðir</v>
      </c>
      <c r="F12794" t="s">
        <v>25</v>
      </c>
      <c r="G12794" t="s">
        <v>24</v>
      </c>
      <c r="H12794" t="s">
        <v>58</v>
      </c>
      <c r="I12794" s="1">
        <v>943748</v>
      </c>
      <c r="J12794" s="2">
        <f>VLOOKUP(Oliusala[[#This Row],[tegund]],Tegundir!$B$2:$D$19,3,FALSE)*Oliusala[[#This Row],[magn]]/1000</f>
        <v>816.34202000000005</v>
      </c>
      <c r="K12794">
        <v>2020</v>
      </c>
      <c r="L12794" t="s">
        <v>1955</v>
      </c>
      <c r="M12794" s="144" t="s">
        <v>59</v>
      </c>
    </row>
    <row r="12795" spans="1:15" x14ac:dyDescent="0.2">
      <c r="A12795" t="s">
        <v>57</v>
      </c>
      <c r="B12795" s="144" t="s">
        <v>73</v>
      </c>
      <c r="C12795">
        <v>450</v>
      </c>
      <c r="D12795" t="str">
        <f>VLOOKUP(Oliusala[[#This Row],[postnumer]],Sveitarfelog[#All],4,FALSE)</f>
        <v>Vesturbyggð</v>
      </c>
      <c r="E12795" t="str">
        <f>VLOOKUP(Oliusala[[#This Row],[postnumer]],Sveitarfelog[#All],5,FALSE)</f>
        <v>Vestfirðir</v>
      </c>
      <c r="F12795" t="s">
        <v>25</v>
      </c>
      <c r="G12795" t="s">
        <v>24</v>
      </c>
      <c r="H12795" t="s">
        <v>60</v>
      </c>
      <c r="I12795" s="1">
        <v>15323</v>
      </c>
      <c r="J12795" s="2">
        <f>VLOOKUP(Oliusala[[#This Row],[tegund]],Tegundir!$B$2:$D$19,3,FALSE)*Oliusala[[#This Row],[magn]]/1000</f>
        <v>13.254395000000001</v>
      </c>
      <c r="K12795">
        <v>2020</v>
      </c>
      <c r="L12795" t="s">
        <v>1955</v>
      </c>
      <c r="M12795" s="144" t="s">
        <v>59</v>
      </c>
    </row>
    <row r="12796" spans="1:15" x14ac:dyDescent="0.2">
      <c r="A12796" t="s">
        <v>73</v>
      </c>
      <c r="B12796" s="144" t="s">
        <v>73</v>
      </c>
      <c r="C12796">
        <v>450</v>
      </c>
      <c r="D12796" t="str">
        <f>VLOOKUP(Oliusala[[#This Row],[postnumer]],Sveitarfelog[#All],4,FALSE)</f>
        <v>Vesturbyggð</v>
      </c>
      <c r="E12796" t="str">
        <f>VLOOKUP(Oliusala[[#This Row],[postnumer]],Sveitarfelog[#All],5,FALSE)</f>
        <v>Vestfirðir</v>
      </c>
      <c r="F12796" t="s">
        <v>25</v>
      </c>
      <c r="G12796" t="s">
        <v>24</v>
      </c>
      <c r="H12796" t="s">
        <v>61</v>
      </c>
      <c r="I12796" s="1">
        <v>120184</v>
      </c>
      <c r="J12796" s="2">
        <f>VLOOKUP(Oliusala[[#This Row],[tegund]],Tegundir!$B$2:$D$19,3,FALSE)*Oliusala[[#This Row],[magn]]/1000</f>
        <v>103.95916</v>
      </c>
      <c r="K12796">
        <v>2020</v>
      </c>
      <c r="L12796" t="s">
        <v>19</v>
      </c>
      <c r="M12796" s="144" t="s">
        <v>62</v>
      </c>
      <c r="O12796" s="144" t="s">
        <v>1997</v>
      </c>
    </row>
    <row r="12797" spans="1:15" x14ac:dyDescent="0.2">
      <c r="A12797" t="s">
        <v>73</v>
      </c>
      <c r="B12797" s="144" t="s">
        <v>114</v>
      </c>
      <c r="C12797">
        <v>451</v>
      </c>
      <c r="D12797" t="str">
        <f>VLOOKUP(Oliusala[[#This Row],[postnumer]],Sveitarfelog[#All],4,FALSE)</f>
        <v>Vesturbyggð</v>
      </c>
      <c r="E12797" t="str">
        <f>VLOOKUP(Oliusala[[#This Row],[postnumer]],Sveitarfelog[#All],5,FALSE)</f>
        <v>Vestfirðir</v>
      </c>
      <c r="F12797" t="s">
        <v>25</v>
      </c>
      <c r="G12797" t="s">
        <v>24</v>
      </c>
      <c r="H12797" s="1" t="s">
        <v>60</v>
      </c>
      <c r="I12797" s="1">
        <v>52232</v>
      </c>
      <c r="J12797" s="2">
        <f>VLOOKUP(Oliusala[[#This Row],[tegund]],Tegundir!$B$2:$D$19,3,FALSE)*Oliusala[[#This Row],[magn]]/1000</f>
        <v>45.180680000000002</v>
      </c>
      <c r="K12797">
        <v>2020</v>
      </c>
      <c r="L12797" t="s">
        <v>1955</v>
      </c>
      <c r="M12797" s="144" t="s">
        <v>59</v>
      </c>
    </row>
    <row r="12798" spans="1:15" x14ac:dyDescent="0.2">
      <c r="A12798" t="s">
        <v>73</v>
      </c>
      <c r="B12798" s="144" t="s">
        <v>115</v>
      </c>
      <c r="C12798">
        <v>451</v>
      </c>
      <c r="D12798" t="str">
        <f>VLOOKUP(Oliusala[[#This Row],[postnumer]],Sveitarfelog[#All],4,FALSE)</f>
        <v>Vesturbyggð</v>
      </c>
      <c r="E12798" t="str">
        <f>VLOOKUP(Oliusala[[#This Row],[postnumer]],Sveitarfelog[#All],5,FALSE)</f>
        <v>Vestfirðir</v>
      </c>
      <c r="F12798" t="s">
        <v>25</v>
      </c>
      <c r="G12798" t="s">
        <v>24</v>
      </c>
      <c r="H12798" s="1" t="s">
        <v>60</v>
      </c>
      <c r="I12798" s="1">
        <v>12413</v>
      </c>
      <c r="J12798" s="2">
        <f>VLOOKUP(Oliusala[[#This Row],[tegund]],Tegundir!$B$2:$D$19,3,FALSE)*Oliusala[[#This Row],[magn]]/1000</f>
        <v>10.737245</v>
      </c>
      <c r="K12798">
        <v>2020</v>
      </c>
      <c r="L12798" t="s">
        <v>1955</v>
      </c>
      <c r="M12798" s="144" t="s">
        <v>59</v>
      </c>
    </row>
    <row r="12799" spans="1:15" x14ac:dyDescent="0.2">
      <c r="A12799" t="s">
        <v>57</v>
      </c>
      <c r="B12799" s="144" t="s">
        <v>114</v>
      </c>
      <c r="C12799">
        <v>451</v>
      </c>
      <c r="D12799" t="str">
        <f>VLOOKUP(Oliusala[[#This Row],[postnumer]],Sveitarfelog[#All],4,FALSE)</f>
        <v>Vesturbyggð</v>
      </c>
      <c r="E12799" t="str">
        <f>VLOOKUP(Oliusala[[#This Row],[postnumer]],Sveitarfelog[#All],5,FALSE)</f>
        <v>Vestfirðir</v>
      </c>
      <c r="F12799" t="s">
        <v>25</v>
      </c>
      <c r="G12799" t="s">
        <v>24</v>
      </c>
      <c r="H12799" s="1" t="s">
        <v>60</v>
      </c>
      <c r="I12799" s="1">
        <v>22955</v>
      </c>
      <c r="J12799" s="2">
        <f>VLOOKUP(Oliusala[[#This Row],[tegund]],Tegundir!$B$2:$D$19,3,FALSE)*Oliusala[[#This Row],[magn]]/1000</f>
        <v>19.856075000000001</v>
      </c>
      <c r="K12799">
        <v>2020</v>
      </c>
      <c r="L12799" t="s">
        <v>1955</v>
      </c>
      <c r="M12799" s="144" t="s">
        <v>59</v>
      </c>
    </row>
    <row r="12800" spans="1:15" x14ac:dyDescent="0.2">
      <c r="A12800" t="s">
        <v>57</v>
      </c>
      <c r="B12800" s="144" t="s">
        <v>115</v>
      </c>
      <c r="C12800">
        <v>451</v>
      </c>
      <c r="D12800" t="str">
        <f>VLOOKUP(Oliusala[[#This Row],[postnumer]],Sveitarfelog[#All],4,FALSE)</f>
        <v>Vesturbyggð</v>
      </c>
      <c r="E12800" t="str">
        <f>VLOOKUP(Oliusala[[#This Row],[postnumer]],Sveitarfelog[#All],5,FALSE)</f>
        <v>Vestfirðir</v>
      </c>
      <c r="F12800" t="s">
        <v>25</v>
      </c>
      <c r="G12800" t="s">
        <v>24</v>
      </c>
      <c r="H12800" s="1" t="s">
        <v>60</v>
      </c>
      <c r="I12800" s="1">
        <v>28525</v>
      </c>
      <c r="J12800" s="2">
        <f>VLOOKUP(Oliusala[[#This Row],[tegund]],Tegundir!$B$2:$D$19,3,FALSE)*Oliusala[[#This Row],[magn]]/1000</f>
        <v>24.674125</v>
      </c>
      <c r="K12800">
        <v>2020</v>
      </c>
      <c r="L12800" t="s">
        <v>1955</v>
      </c>
      <c r="M12800" s="144" t="s">
        <v>59</v>
      </c>
    </row>
    <row r="12801" spans="1:15" x14ac:dyDescent="0.2">
      <c r="A12801" t="s">
        <v>83</v>
      </c>
      <c r="B12801" s="144" t="s">
        <v>116</v>
      </c>
      <c r="C12801">
        <v>460</v>
      </c>
      <c r="D12801" t="str">
        <f>VLOOKUP(Oliusala[[#This Row],[postnumer]],Sveitarfelog[#All],4,FALSE)</f>
        <v>Vesturbyggð</v>
      </c>
      <c r="E12801" t="str">
        <f>VLOOKUP(Oliusala[[#This Row],[postnumer]],Sveitarfelog[#All],5,FALSE)</f>
        <v>Vestfirðir</v>
      </c>
      <c r="F12801" t="s">
        <v>25</v>
      </c>
      <c r="G12801" t="s">
        <v>24</v>
      </c>
      <c r="H12801" t="s">
        <v>60</v>
      </c>
      <c r="I12801" s="1">
        <v>63218</v>
      </c>
      <c r="J12801" s="2">
        <f>VLOOKUP(Oliusala[[#This Row],[tegund]],Tegundir!$B$2:$D$19,3,FALSE)*Oliusala[[#This Row],[magn]]/1000</f>
        <v>54.683570000000003</v>
      </c>
      <c r="K12801">
        <v>2020</v>
      </c>
      <c r="L12801" t="s">
        <v>1955</v>
      </c>
      <c r="M12801" s="144" t="s">
        <v>59</v>
      </c>
    </row>
    <row r="12802" spans="1:15" x14ac:dyDescent="0.2">
      <c r="A12802" t="s">
        <v>73</v>
      </c>
      <c r="B12802" s="144" t="s">
        <v>116</v>
      </c>
      <c r="C12802">
        <v>460</v>
      </c>
      <c r="D12802" t="str">
        <f>VLOOKUP(Oliusala[[#This Row],[postnumer]],Sveitarfelog[#All],4,FALSE)</f>
        <v>Vesturbyggð</v>
      </c>
      <c r="E12802" t="str">
        <f>VLOOKUP(Oliusala[[#This Row],[postnumer]],Sveitarfelog[#All],5,FALSE)</f>
        <v>Vestfirðir</v>
      </c>
      <c r="F12802" t="s">
        <v>25</v>
      </c>
      <c r="G12802" t="s">
        <v>24</v>
      </c>
      <c r="H12802" s="1" t="s">
        <v>60</v>
      </c>
      <c r="I12802" s="1">
        <v>15103</v>
      </c>
      <c r="J12802" s="2">
        <f>VLOOKUP(Oliusala[[#This Row],[tegund]],Tegundir!$B$2:$D$19,3,FALSE)*Oliusala[[#This Row],[magn]]/1000</f>
        <v>13.064095</v>
      </c>
      <c r="K12802">
        <v>2020</v>
      </c>
      <c r="L12802" t="s">
        <v>1955</v>
      </c>
      <c r="M12802" s="144" t="s">
        <v>59</v>
      </c>
    </row>
    <row r="12803" spans="1:15" x14ac:dyDescent="0.2">
      <c r="A12803" t="s">
        <v>57</v>
      </c>
      <c r="B12803" s="144" t="s">
        <v>116</v>
      </c>
      <c r="C12803">
        <v>460</v>
      </c>
      <c r="D12803" t="str">
        <f>VLOOKUP(Oliusala[[#This Row],[postnumer]],Sveitarfelog[#All],4,FALSE)</f>
        <v>Vesturbyggð</v>
      </c>
      <c r="E12803" t="str">
        <f>VLOOKUP(Oliusala[[#This Row],[postnumer]],Sveitarfelog[#All],5,FALSE)</f>
        <v>Vestfirðir</v>
      </c>
      <c r="F12803" t="s">
        <v>25</v>
      </c>
      <c r="G12803" t="s">
        <v>24</v>
      </c>
      <c r="H12803" s="1" t="s">
        <v>60</v>
      </c>
      <c r="I12803" s="1">
        <v>260398</v>
      </c>
      <c r="J12803" s="2">
        <f>VLOOKUP(Oliusala[[#This Row],[tegund]],Tegundir!$B$2:$D$19,3,FALSE)*Oliusala[[#This Row],[magn]]/1000</f>
        <v>225.24427</v>
      </c>
      <c r="K12803">
        <v>2020</v>
      </c>
      <c r="L12803" t="s">
        <v>19</v>
      </c>
      <c r="M12803" s="144" t="s">
        <v>59</v>
      </c>
      <c r="O12803" s="144" t="s">
        <v>1997</v>
      </c>
    </row>
    <row r="12804" spans="1:15" x14ac:dyDescent="0.2">
      <c r="A12804" t="s">
        <v>57</v>
      </c>
      <c r="B12804" s="144" t="s">
        <v>116</v>
      </c>
      <c r="C12804">
        <v>460</v>
      </c>
      <c r="D12804" t="str">
        <f>VLOOKUP(Oliusala[[#This Row],[postnumer]],Sveitarfelog[#All],4,FALSE)</f>
        <v>Vesturbyggð</v>
      </c>
      <c r="E12804" t="str">
        <f>VLOOKUP(Oliusala[[#This Row],[postnumer]],Sveitarfelog[#All],5,FALSE)</f>
        <v>Vestfirðir</v>
      </c>
      <c r="F12804" t="s">
        <v>25</v>
      </c>
      <c r="G12804" t="s">
        <v>24</v>
      </c>
      <c r="H12804" s="1" t="s">
        <v>61</v>
      </c>
      <c r="I12804" s="1">
        <v>20000</v>
      </c>
      <c r="J12804" s="2">
        <f>VLOOKUP(Oliusala[[#This Row],[tegund]],Tegundir!$B$2:$D$19,3,FALSE)*Oliusala[[#This Row],[magn]]/1000</f>
        <v>17.3</v>
      </c>
      <c r="K12804">
        <v>2020</v>
      </c>
      <c r="L12804" t="s">
        <v>1955</v>
      </c>
      <c r="M12804" s="144" t="s">
        <v>62</v>
      </c>
    </row>
    <row r="12805" spans="1:15" x14ac:dyDescent="0.2">
      <c r="A12805" t="s">
        <v>83</v>
      </c>
      <c r="B12805" s="144" t="s">
        <v>117</v>
      </c>
      <c r="C12805">
        <v>465</v>
      </c>
      <c r="D12805" t="str">
        <f>VLOOKUP(Oliusala[[#This Row],[postnumer]],Sveitarfelog[#All],4,FALSE)</f>
        <v>Vesturbyggð</v>
      </c>
      <c r="E12805" t="str">
        <f>VLOOKUP(Oliusala[[#This Row],[postnumer]],Sveitarfelog[#All],5,FALSE)</f>
        <v>Vestfirðir</v>
      </c>
      <c r="F12805" t="s">
        <v>25</v>
      </c>
      <c r="G12805" t="s">
        <v>24</v>
      </c>
      <c r="H12805" t="s">
        <v>60</v>
      </c>
      <c r="I12805" s="1">
        <v>52731</v>
      </c>
      <c r="J12805" s="2">
        <f>VLOOKUP(Oliusala[[#This Row],[tegund]],Tegundir!$B$2:$D$19,3,FALSE)*Oliusala[[#This Row],[magn]]/1000</f>
        <v>45.612315000000002</v>
      </c>
      <c r="K12805">
        <v>2020</v>
      </c>
      <c r="L12805" t="s">
        <v>1955</v>
      </c>
      <c r="M12805" s="144" t="s">
        <v>59</v>
      </c>
    </row>
    <row r="12806" spans="1:15" x14ac:dyDescent="0.2">
      <c r="A12806" t="s">
        <v>73</v>
      </c>
      <c r="B12806" s="144" t="s">
        <v>117</v>
      </c>
      <c r="C12806">
        <v>465</v>
      </c>
      <c r="D12806" t="str">
        <f>VLOOKUP(Oliusala[[#This Row],[postnumer]],Sveitarfelog[#All],4,FALSE)</f>
        <v>Vesturbyggð</v>
      </c>
      <c r="E12806" t="str">
        <f>VLOOKUP(Oliusala[[#This Row],[postnumer]],Sveitarfelog[#All],5,FALSE)</f>
        <v>Vestfirðir</v>
      </c>
      <c r="F12806" t="s">
        <v>25</v>
      </c>
      <c r="G12806" t="s">
        <v>24</v>
      </c>
      <c r="H12806" t="s">
        <v>60</v>
      </c>
      <c r="I12806" s="1">
        <v>38825</v>
      </c>
      <c r="J12806" s="2">
        <f>VLOOKUP(Oliusala[[#This Row],[tegund]],Tegundir!$B$2:$D$19,3,FALSE)*Oliusala[[#This Row],[magn]]/1000</f>
        <v>33.583624999999998</v>
      </c>
      <c r="K12806">
        <v>2020</v>
      </c>
      <c r="L12806" t="s">
        <v>1955</v>
      </c>
      <c r="M12806" s="144" t="s">
        <v>59</v>
      </c>
    </row>
    <row r="12807" spans="1:15" x14ac:dyDescent="0.2">
      <c r="A12807" t="s">
        <v>57</v>
      </c>
      <c r="B12807" s="144" t="s">
        <v>117</v>
      </c>
      <c r="C12807">
        <v>465</v>
      </c>
      <c r="D12807" t="str">
        <f>VLOOKUP(Oliusala[[#This Row],[postnumer]],Sveitarfelog[#All],4,FALSE)</f>
        <v>Vesturbyggð</v>
      </c>
      <c r="E12807" t="str">
        <f>VLOOKUP(Oliusala[[#This Row],[postnumer]],Sveitarfelog[#All],5,FALSE)</f>
        <v>Vestfirðir</v>
      </c>
      <c r="F12807" t="s">
        <v>25</v>
      </c>
      <c r="G12807" t="s">
        <v>24</v>
      </c>
      <c r="H12807" s="1" t="s">
        <v>60</v>
      </c>
      <c r="I12807" s="1">
        <v>426700</v>
      </c>
      <c r="J12807" s="2">
        <f>VLOOKUP(Oliusala[[#This Row],[tegund]],Tegundir!$B$2:$D$19,3,FALSE)*Oliusala[[#This Row],[magn]]/1000</f>
        <v>369.09550000000002</v>
      </c>
      <c r="K12807">
        <v>2020</v>
      </c>
      <c r="L12807" t="s">
        <v>1955</v>
      </c>
      <c r="M12807" s="144" t="s">
        <v>59</v>
      </c>
    </row>
    <row r="12808" spans="1:15" x14ac:dyDescent="0.2">
      <c r="A12808" t="s">
        <v>117</v>
      </c>
      <c r="B12808" s="144" t="s">
        <v>117</v>
      </c>
      <c r="C12808">
        <v>465</v>
      </c>
      <c r="D12808" t="str">
        <f>VLOOKUP(Oliusala[[#This Row],[postnumer]],Sveitarfelog[#All],4,FALSE)</f>
        <v>Vesturbyggð</v>
      </c>
      <c r="E12808" t="str">
        <f>VLOOKUP(Oliusala[[#This Row],[postnumer]],Sveitarfelog[#All],5,FALSE)</f>
        <v>Vestfirðir</v>
      </c>
      <c r="F12808" t="s">
        <v>29</v>
      </c>
      <c r="G12808" t="s">
        <v>24</v>
      </c>
      <c r="H12808" s="1" t="s">
        <v>61</v>
      </c>
      <c r="I12808" s="1">
        <v>182994</v>
      </c>
      <c r="J12808" s="2">
        <f>VLOOKUP(Oliusala[[#This Row],[tegund]],Tegundir!$B$2:$D$19,3,FALSE)*Oliusala[[#This Row],[magn]]/1000</f>
        <v>158.28980999999999</v>
      </c>
      <c r="K12808">
        <v>2020</v>
      </c>
      <c r="L12808" t="s">
        <v>19</v>
      </c>
      <c r="M12808" s="144" t="s">
        <v>62</v>
      </c>
      <c r="O12808" s="144" t="s">
        <v>1998</v>
      </c>
    </row>
    <row r="12809" spans="1:15" x14ac:dyDescent="0.2">
      <c r="A12809" t="s">
        <v>57</v>
      </c>
      <c r="B12809" s="144" t="s">
        <v>117</v>
      </c>
      <c r="C12809">
        <v>465</v>
      </c>
      <c r="D12809" t="str">
        <f>VLOOKUP(Oliusala[[#This Row],[postnumer]],Sveitarfelog[#All],4,FALSE)</f>
        <v>Vesturbyggð</v>
      </c>
      <c r="E12809" t="str">
        <f>VLOOKUP(Oliusala[[#This Row],[postnumer]],Sveitarfelog[#All],5,FALSE)</f>
        <v>Vestfirðir</v>
      </c>
      <c r="F12809" t="s">
        <v>29</v>
      </c>
      <c r="G12809" t="s">
        <v>24</v>
      </c>
      <c r="H12809" s="1" t="s">
        <v>61</v>
      </c>
      <c r="I12809" s="1">
        <v>160375</v>
      </c>
      <c r="J12809" s="2">
        <f>VLOOKUP(Oliusala[[#This Row],[tegund]],Tegundir!$B$2:$D$19,3,FALSE)*Oliusala[[#This Row],[magn]]/1000</f>
        <v>138.72437500000001</v>
      </c>
      <c r="K12809">
        <v>2020</v>
      </c>
      <c r="L12809" t="s">
        <v>19</v>
      </c>
      <c r="M12809" s="144" t="s">
        <v>62</v>
      </c>
      <c r="O12809" s="144" t="s">
        <v>1998</v>
      </c>
    </row>
    <row r="12810" spans="1:15" x14ac:dyDescent="0.2">
      <c r="A12810" t="s">
        <v>83</v>
      </c>
      <c r="B12810" s="144" t="s">
        <v>119</v>
      </c>
      <c r="C12810">
        <v>470</v>
      </c>
      <c r="D12810" t="str">
        <f>VLOOKUP(Oliusala[[#This Row],[postnumer]],Sveitarfelog[#All],4,FALSE)</f>
        <v>Ísafjarðarbær</v>
      </c>
      <c r="E12810" t="str">
        <f>VLOOKUP(Oliusala[[#This Row],[postnumer]],Sveitarfelog[#All],5,FALSE)</f>
        <v>Vestfirðir</v>
      </c>
      <c r="F12810" t="s">
        <v>29</v>
      </c>
      <c r="G12810" t="s">
        <v>24</v>
      </c>
      <c r="H12810" s="1" t="s">
        <v>60</v>
      </c>
      <c r="I12810" s="1">
        <v>29570</v>
      </c>
      <c r="J12810" s="2">
        <f>VLOOKUP(Oliusala[[#This Row],[tegund]],Tegundir!$B$2:$D$19,3,FALSE)*Oliusala[[#This Row],[magn]]/1000</f>
        <v>25.578049999999998</v>
      </c>
      <c r="K12810">
        <v>2020</v>
      </c>
      <c r="L12810" t="s">
        <v>19</v>
      </c>
      <c r="M12810" s="144" t="s">
        <v>59</v>
      </c>
      <c r="O12810" s="144" t="s">
        <v>1998</v>
      </c>
    </row>
    <row r="12811" spans="1:15" x14ac:dyDescent="0.2">
      <c r="A12811" t="s">
        <v>83</v>
      </c>
      <c r="B12811" s="144" t="s">
        <v>119</v>
      </c>
      <c r="C12811">
        <v>470</v>
      </c>
      <c r="D12811" t="str">
        <f>VLOOKUP(Oliusala[[#This Row],[postnumer]],Sveitarfelog[#All],4,FALSE)</f>
        <v>Ísafjarðarbær</v>
      </c>
      <c r="E12811" t="str">
        <f>VLOOKUP(Oliusala[[#This Row],[postnumer]],Sveitarfelog[#All],5,FALSE)</f>
        <v>Vestfirðir</v>
      </c>
      <c r="F12811" t="s">
        <v>30</v>
      </c>
      <c r="G12811" t="s">
        <v>24</v>
      </c>
      <c r="H12811" s="1" t="s">
        <v>60</v>
      </c>
      <c r="I12811" s="1">
        <v>171232</v>
      </c>
      <c r="J12811" s="2">
        <f>VLOOKUP(Oliusala[[#This Row],[tegund]],Tegundir!$B$2:$D$19,3,FALSE)*Oliusala[[#This Row],[magn]]/1000</f>
        <v>148.11568</v>
      </c>
      <c r="K12811">
        <v>2020</v>
      </c>
      <c r="L12811" t="s">
        <v>19</v>
      </c>
      <c r="M12811" s="144" t="s">
        <v>59</v>
      </c>
      <c r="O12811" s="144" t="s">
        <v>1998</v>
      </c>
    </row>
    <row r="12812" spans="1:15" x14ac:dyDescent="0.2">
      <c r="A12812" t="s">
        <v>57</v>
      </c>
      <c r="B12812" s="144" t="s">
        <v>119</v>
      </c>
      <c r="C12812">
        <v>470</v>
      </c>
      <c r="D12812" t="str">
        <f>VLOOKUP(Oliusala[[#This Row],[postnumer]],Sveitarfelog[#All],4,FALSE)</f>
        <v>Ísafjarðarbær</v>
      </c>
      <c r="E12812" t="str">
        <f>VLOOKUP(Oliusala[[#This Row],[postnumer]],Sveitarfelog[#All],5,FALSE)</f>
        <v>Vestfirðir</v>
      </c>
      <c r="F12812" t="s">
        <v>24</v>
      </c>
      <c r="G12812" t="s">
        <v>24</v>
      </c>
      <c r="H12812" s="1" t="s">
        <v>60</v>
      </c>
      <c r="I12812" s="1">
        <v>39156</v>
      </c>
      <c r="J12812" s="2">
        <f>VLOOKUP(Oliusala[[#This Row],[tegund]],Tegundir!$B$2:$D$19,3,FALSE)*Oliusala[[#This Row],[magn]]/1000</f>
        <v>33.86994</v>
      </c>
      <c r="K12812">
        <v>2020</v>
      </c>
      <c r="L12812" t="s">
        <v>18</v>
      </c>
      <c r="M12812" s="144" t="s">
        <v>59</v>
      </c>
    </row>
    <row r="12813" spans="1:15" x14ac:dyDescent="0.2">
      <c r="A12813" t="s">
        <v>63</v>
      </c>
      <c r="B12813" s="144" t="s">
        <v>119</v>
      </c>
      <c r="C12813">
        <v>470</v>
      </c>
      <c r="D12813" t="str">
        <f>VLOOKUP(Oliusala[[#This Row],[postnumer]],Sveitarfelog[#All],4,FALSE)</f>
        <v>Ísafjarðarbær</v>
      </c>
      <c r="E12813" t="str">
        <f>VLOOKUP(Oliusala[[#This Row],[postnumer]],Sveitarfelog[#All],5,FALSE)</f>
        <v>Vestfirðir</v>
      </c>
      <c r="F12813" t="s">
        <v>24</v>
      </c>
      <c r="G12813" t="s">
        <v>24</v>
      </c>
      <c r="H12813" t="s">
        <v>58</v>
      </c>
      <c r="I12813" s="1">
        <v>193679</v>
      </c>
      <c r="J12813" s="2">
        <f>VLOOKUP(Oliusala[[#This Row],[tegund]],Tegundir!$B$2:$D$19,3,FALSE)*Oliusala[[#This Row],[magn]]/1000</f>
        <v>167.53233499999999</v>
      </c>
      <c r="K12813">
        <v>2020</v>
      </c>
      <c r="L12813" t="s">
        <v>18</v>
      </c>
      <c r="M12813" s="144" t="s">
        <v>59</v>
      </c>
    </row>
    <row r="12814" spans="1:15" x14ac:dyDescent="0.2">
      <c r="A12814" t="s">
        <v>68</v>
      </c>
      <c r="B12814" s="144" t="s">
        <v>83</v>
      </c>
      <c r="C12814">
        <v>400</v>
      </c>
      <c r="D12814" t="str">
        <f>VLOOKUP(Oliusala[[#This Row],[postnumer]],Sveitarfelog[#All],4,FALSE)</f>
        <v>Ísafjarðarbær</v>
      </c>
      <c r="E12814" t="str">
        <f>VLOOKUP(Oliusala[[#This Row],[postnumer]],Sveitarfelog[#All],5,FALSE)</f>
        <v>Vestfirðir</v>
      </c>
      <c r="F12814" t="s">
        <v>25</v>
      </c>
      <c r="G12814" t="s">
        <v>24</v>
      </c>
      <c r="H12814" s="1" t="s">
        <v>60</v>
      </c>
      <c r="I12814" s="1">
        <v>13666</v>
      </c>
      <c r="J12814" s="2">
        <f>VLOOKUP(Oliusala[[#This Row],[tegund]],Tegundir!$B$2:$D$19,3,FALSE)*Oliusala[[#This Row],[magn]]/1000</f>
        <v>11.82109</v>
      </c>
      <c r="K12814">
        <v>2020</v>
      </c>
      <c r="L12814" t="s">
        <v>1955</v>
      </c>
      <c r="M12814" s="144" t="s">
        <v>59</v>
      </c>
    </row>
    <row r="12815" spans="1:15" x14ac:dyDescent="0.2">
      <c r="A12815" t="s">
        <v>83</v>
      </c>
      <c r="B12815" s="144" t="s">
        <v>83</v>
      </c>
      <c r="C12815">
        <v>400</v>
      </c>
      <c r="D12815" t="str">
        <f>VLOOKUP(Oliusala[[#This Row],[postnumer]],Sveitarfelog[#All],4,FALSE)</f>
        <v>Ísafjarðarbær</v>
      </c>
      <c r="E12815" t="str">
        <f>VLOOKUP(Oliusala[[#This Row],[postnumer]],Sveitarfelog[#All],5,FALSE)</f>
        <v>Vestfirðir</v>
      </c>
      <c r="F12815" t="s">
        <v>25</v>
      </c>
      <c r="G12815" t="s">
        <v>24</v>
      </c>
      <c r="H12815" s="1" t="s">
        <v>58</v>
      </c>
      <c r="I12815" s="1">
        <v>481241</v>
      </c>
      <c r="J12815" s="2">
        <f>VLOOKUP(Oliusala[[#This Row],[tegund]],Tegundir!$B$2:$D$19,3,FALSE)*Oliusala[[#This Row],[magn]]/1000</f>
        <v>416.27346499999999</v>
      </c>
      <c r="K12815">
        <v>2020</v>
      </c>
      <c r="L12815" t="s">
        <v>1955</v>
      </c>
      <c r="M12815" s="144" t="s">
        <v>59</v>
      </c>
    </row>
    <row r="12816" spans="1:15" x14ac:dyDescent="0.2">
      <c r="A12816" t="s">
        <v>73</v>
      </c>
      <c r="B12816" s="144" t="s">
        <v>83</v>
      </c>
      <c r="C12816">
        <v>400</v>
      </c>
      <c r="D12816" t="str">
        <f>VLOOKUP(Oliusala[[#This Row],[postnumer]],Sveitarfelog[#All],4,FALSE)</f>
        <v>Ísafjarðarbær</v>
      </c>
      <c r="E12816" t="str">
        <f>VLOOKUP(Oliusala[[#This Row],[postnumer]],Sveitarfelog[#All],5,FALSE)</f>
        <v>Vestfirðir</v>
      </c>
      <c r="F12816" t="s">
        <v>25</v>
      </c>
      <c r="G12816" t="s">
        <v>24</v>
      </c>
      <c r="H12816" s="1" t="s">
        <v>60</v>
      </c>
      <c r="I12816" s="1">
        <v>511</v>
      </c>
      <c r="J12816" s="2">
        <f>VLOOKUP(Oliusala[[#This Row],[tegund]],Tegundir!$B$2:$D$19,3,FALSE)*Oliusala[[#This Row],[magn]]/1000</f>
        <v>0.44201499999999999</v>
      </c>
      <c r="K12816">
        <v>2020</v>
      </c>
      <c r="L12816" t="s">
        <v>1955</v>
      </c>
      <c r="M12816" s="144" t="s">
        <v>59</v>
      </c>
    </row>
    <row r="12817" spans="1:15" x14ac:dyDescent="0.2">
      <c r="A12817" t="s">
        <v>57</v>
      </c>
      <c r="B12817" s="144" t="s">
        <v>83</v>
      </c>
      <c r="C12817">
        <v>400</v>
      </c>
      <c r="D12817" t="str">
        <f>VLOOKUP(Oliusala[[#This Row],[postnumer]],Sveitarfelog[#All],4,FALSE)</f>
        <v>Ísafjarðarbær</v>
      </c>
      <c r="E12817" t="str">
        <f>VLOOKUP(Oliusala[[#This Row],[postnumer]],Sveitarfelog[#All],5,FALSE)</f>
        <v>Vestfirðir</v>
      </c>
      <c r="F12817" t="s">
        <v>25</v>
      </c>
      <c r="G12817" t="s">
        <v>24</v>
      </c>
      <c r="H12817" s="1" t="s">
        <v>60</v>
      </c>
      <c r="I12817" s="1">
        <v>1637</v>
      </c>
      <c r="J12817" s="2">
        <f>VLOOKUP(Oliusala[[#This Row],[tegund]],Tegundir!$B$2:$D$19,3,FALSE)*Oliusala[[#This Row],[magn]]/1000</f>
        <v>1.416005</v>
      </c>
      <c r="K12817">
        <v>2020</v>
      </c>
      <c r="L12817" t="s">
        <v>1955</v>
      </c>
      <c r="M12817" s="144" t="s">
        <v>59</v>
      </c>
    </row>
    <row r="12818" spans="1:15" x14ac:dyDescent="0.2">
      <c r="A12818" t="s">
        <v>63</v>
      </c>
      <c r="B12818" s="144" t="s">
        <v>83</v>
      </c>
      <c r="C12818">
        <v>400</v>
      </c>
      <c r="D12818" t="str">
        <f>VLOOKUP(Oliusala[[#This Row],[postnumer]],Sveitarfelog[#All],4,FALSE)</f>
        <v>Ísafjarðarbær</v>
      </c>
      <c r="E12818" t="str">
        <f>VLOOKUP(Oliusala[[#This Row],[postnumer]],Sveitarfelog[#All],5,FALSE)</f>
        <v>Vestfirðir</v>
      </c>
      <c r="F12818" t="s">
        <v>25</v>
      </c>
      <c r="G12818" t="s">
        <v>24</v>
      </c>
      <c r="H12818" s="1" t="s">
        <v>58</v>
      </c>
      <c r="I12818" s="1">
        <v>130534</v>
      </c>
      <c r="J12818" s="2">
        <f>VLOOKUP(Oliusala[[#This Row],[tegund]],Tegundir!$B$2:$D$19,3,FALSE)*Oliusala[[#This Row],[magn]]/1000</f>
        <v>112.91191000000001</v>
      </c>
      <c r="K12818">
        <v>2020</v>
      </c>
      <c r="L12818" t="s">
        <v>1955</v>
      </c>
      <c r="M12818" s="144" t="s">
        <v>59</v>
      </c>
    </row>
    <row r="12819" spans="1:15" x14ac:dyDescent="0.2">
      <c r="A12819" t="s">
        <v>63</v>
      </c>
      <c r="B12819" s="144" t="s">
        <v>83</v>
      </c>
      <c r="C12819">
        <v>400</v>
      </c>
      <c r="D12819" t="str">
        <f>VLOOKUP(Oliusala[[#This Row],[postnumer]],Sveitarfelog[#All],4,FALSE)</f>
        <v>Ísafjarðarbær</v>
      </c>
      <c r="E12819" t="str">
        <f>VLOOKUP(Oliusala[[#This Row],[postnumer]],Sveitarfelog[#All],5,FALSE)</f>
        <v>Vestfirðir</v>
      </c>
      <c r="F12819" t="s">
        <v>25</v>
      </c>
      <c r="G12819" t="s">
        <v>24</v>
      </c>
      <c r="H12819" t="s">
        <v>58</v>
      </c>
      <c r="I12819" s="1">
        <v>69704</v>
      </c>
      <c r="J12819" s="2">
        <f>VLOOKUP(Oliusala[[#This Row],[tegund]],Tegundir!$B$2:$D$19,3,FALSE)*Oliusala[[#This Row],[magn]]/1000</f>
        <v>60.293959999999998</v>
      </c>
      <c r="K12819">
        <v>2020</v>
      </c>
      <c r="L12819" t="s">
        <v>1955</v>
      </c>
      <c r="M12819" s="144" t="s">
        <v>59</v>
      </c>
    </row>
    <row r="12820" spans="1:15" x14ac:dyDescent="0.2">
      <c r="A12820" t="s">
        <v>68</v>
      </c>
      <c r="B12820" s="144" t="s">
        <v>112</v>
      </c>
      <c r="C12820">
        <v>425</v>
      </c>
      <c r="D12820" t="str">
        <f>VLOOKUP(Oliusala[[#This Row],[postnumer]],Sveitarfelog[#All],4,FALSE)</f>
        <v>Ísafjarðarbær</v>
      </c>
      <c r="E12820" t="str">
        <f>VLOOKUP(Oliusala[[#This Row],[postnumer]],Sveitarfelog[#All],5,FALSE)</f>
        <v>Vestfirðir</v>
      </c>
      <c r="F12820" t="s">
        <v>25</v>
      </c>
      <c r="G12820" t="s">
        <v>24</v>
      </c>
      <c r="H12820" t="s">
        <v>60</v>
      </c>
      <c r="I12820" s="1">
        <v>5527</v>
      </c>
      <c r="J12820" s="2">
        <f>VLOOKUP(Oliusala[[#This Row],[tegund]],Tegundir!$B$2:$D$19,3,FALSE)*Oliusala[[#This Row],[magn]]/1000</f>
        <v>4.7808549999999999</v>
      </c>
      <c r="K12820">
        <v>2020</v>
      </c>
      <c r="L12820" t="s">
        <v>19</v>
      </c>
      <c r="M12820" s="144" t="s">
        <v>59</v>
      </c>
      <c r="O12820" s="144" t="s">
        <v>1997</v>
      </c>
    </row>
    <row r="12821" spans="1:15" x14ac:dyDescent="0.2">
      <c r="A12821" t="s">
        <v>83</v>
      </c>
      <c r="B12821" s="144" t="s">
        <v>112</v>
      </c>
      <c r="C12821">
        <v>425</v>
      </c>
      <c r="D12821" t="str">
        <f>VLOOKUP(Oliusala[[#This Row],[postnumer]],Sveitarfelog[#All],4,FALSE)</f>
        <v>Ísafjarðarbær</v>
      </c>
      <c r="E12821" t="str">
        <f>VLOOKUP(Oliusala[[#This Row],[postnumer]],Sveitarfelog[#All],5,FALSE)</f>
        <v>Vestfirðir</v>
      </c>
      <c r="F12821" t="s">
        <v>25</v>
      </c>
      <c r="G12821" t="s">
        <v>24</v>
      </c>
      <c r="H12821" s="1" t="s">
        <v>60</v>
      </c>
      <c r="I12821" s="1">
        <v>48173</v>
      </c>
      <c r="J12821" s="2">
        <f>VLOOKUP(Oliusala[[#This Row],[tegund]],Tegundir!$B$2:$D$19,3,FALSE)*Oliusala[[#This Row],[magn]]/1000</f>
        <v>41.669644999999996</v>
      </c>
      <c r="K12821">
        <v>2020</v>
      </c>
      <c r="L12821" t="s">
        <v>19</v>
      </c>
      <c r="M12821" s="144" t="s">
        <v>59</v>
      </c>
      <c r="O12821" s="144" t="s">
        <v>1997</v>
      </c>
    </row>
    <row r="12822" spans="1:15" x14ac:dyDescent="0.2">
      <c r="A12822" t="s">
        <v>57</v>
      </c>
      <c r="B12822" s="144" t="s">
        <v>112</v>
      </c>
      <c r="C12822">
        <v>425</v>
      </c>
      <c r="D12822" t="str">
        <f>VLOOKUP(Oliusala[[#This Row],[postnumer]],Sveitarfelog[#All],4,FALSE)</f>
        <v>Ísafjarðarbær</v>
      </c>
      <c r="E12822" t="str">
        <f>VLOOKUP(Oliusala[[#This Row],[postnumer]],Sveitarfelog[#All],5,FALSE)</f>
        <v>Vestfirðir</v>
      </c>
      <c r="F12822" t="s">
        <v>25</v>
      </c>
      <c r="G12822" t="s">
        <v>24</v>
      </c>
      <c r="H12822" t="s">
        <v>60</v>
      </c>
      <c r="I12822" s="1">
        <v>66795</v>
      </c>
      <c r="J12822" s="2">
        <f>VLOOKUP(Oliusala[[#This Row],[tegund]],Tegundir!$B$2:$D$19,3,FALSE)*Oliusala[[#This Row],[magn]]/1000</f>
        <v>57.777675000000002</v>
      </c>
      <c r="K12822">
        <v>2020</v>
      </c>
      <c r="L12822" t="s">
        <v>19</v>
      </c>
      <c r="M12822" s="144" t="s">
        <v>59</v>
      </c>
      <c r="O12822" s="144" t="s">
        <v>1997</v>
      </c>
    </row>
    <row r="12823" spans="1:15" x14ac:dyDescent="0.2">
      <c r="A12823" t="s">
        <v>63</v>
      </c>
      <c r="B12823" s="144" t="s">
        <v>112</v>
      </c>
      <c r="C12823">
        <v>425</v>
      </c>
      <c r="D12823" t="str">
        <f>VLOOKUP(Oliusala[[#This Row],[postnumer]],Sveitarfelog[#All],4,FALSE)</f>
        <v>Ísafjarðarbær</v>
      </c>
      <c r="E12823" t="str">
        <f>VLOOKUP(Oliusala[[#This Row],[postnumer]],Sveitarfelog[#All],5,FALSE)</f>
        <v>Vestfirðir</v>
      </c>
      <c r="F12823" t="s">
        <v>25</v>
      </c>
      <c r="G12823" t="s">
        <v>24</v>
      </c>
      <c r="H12823" s="1" t="s">
        <v>58</v>
      </c>
      <c r="I12823" s="1">
        <v>37459</v>
      </c>
      <c r="J12823" s="2">
        <f>VLOOKUP(Oliusala[[#This Row],[tegund]],Tegundir!$B$2:$D$19,3,FALSE)*Oliusala[[#This Row],[magn]]/1000</f>
        <v>32.402034999999998</v>
      </c>
      <c r="K12823">
        <v>2020</v>
      </c>
      <c r="L12823" t="s">
        <v>19</v>
      </c>
      <c r="M12823" s="144" t="s">
        <v>59</v>
      </c>
      <c r="O12823" s="144" t="s">
        <v>1997</v>
      </c>
    </row>
    <row r="12824" spans="1:15" x14ac:dyDescent="0.2">
      <c r="A12824" t="s">
        <v>83</v>
      </c>
      <c r="B12824" s="144" t="s">
        <v>113</v>
      </c>
      <c r="C12824">
        <v>430</v>
      </c>
      <c r="D12824" t="str">
        <f>VLOOKUP(Oliusala[[#This Row],[postnumer]],Sveitarfelog[#All],4,FALSE)</f>
        <v>Ísafjarðarbær</v>
      </c>
      <c r="E12824" t="str">
        <f>VLOOKUP(Oliusala[[#This Row],[postnumer]],Sveitarfelog[#All],5,FALSE)</f>
        <v>Vestfirðir</v>
      </c>
      <c r="F12824" t="s">
        <v>25</v>
      </c>
      <c r="G12824" t="s">
        <v>24</v>
      </c>
      <c r="H12824" t="s">
        <v>60</v>
      </c>
      <c r="I12824" s="1">
        <v>79506</v>
      </c>
      <c r="J12824" s="2">
        <f>VLOOKUP(Oliusala[[#This Row],[tegund]],Tegundir!$B$2:$D$19,3,FALSE)*Oliusala[[#This Row],[magn]]/1000</f>
        <v>68.772689999999997</v>
      </c>
      <c r="K12824">
        <v>2020</v>
      </c>
      <c r="L12824" t="s">
        <v>19</v>
      </c>
      <c r="M12824" s="144" t="s">
        <v>59</v>
      </c>
      <c r="O12824" s="144" t="s">
        <v>1997</v>
      </c>
    </row>
    <row r="12825" spans="1:15" x14ac:dyDescent="0.2">
      <c r="A12825" t="s">
        <v>57</v>
      </c>
      <c r="B12825" s="144" t="s">
        <v>113</v>
      </c>
      <c r="C12825">
        <v>430</v>
      </c>
      <c r="D12825" t="str">
        <f>VLOOKUP(Oliusala[[#This Row],[postnumer]],Sveitarfelog[#All],4,FALSE)</f>
        <v>Ísafjarðarbær</v>
      </c>
      <c r="E12825" t="str">
        <f>VLOOKUP(Oliusala[[#This Row],[postnumer]],Sveitarfelog[#All],5,FALSE)</f>
        <v>Vestfirðir</v>
      </c>
      <c r="F12825" t="s">
        <v>25</v>
      </c>
      <c r="G12825" t="s">
        <v>24</v>
      </c>
      <c r="H12825" s="1" t="s">
        <v>60</v>
      </c>
      <c r="I12825" s="1">
        <v>212212</v>
      </c>
      <c r="J12825" s="2">
        <f>VLOOKUP(Oliusala[[#This Row],[tegund]],Tegundir!$B$2:$D$19,3,FALSE)*Oliusala[[#This Row],[magn]]/1000</f>
        <v>183.56338</v>
      </c>
      <c r="K12825">
        <v>2020</v>
      </c>
      <c r="L12825" t="s">
        <v>19</v>
      </c>
      <c r="M12825" s="144" t="s">
        <v>59</v>
      </c>
      <c r="O12825" s="144" t="s">
        <v>1997</v>
      </c>
    </row>
    <row r="12826" spans="1:15" x14ac:dyDescent="0.2">
      <c r="A12826" t="s">
        <v>68</v>
      </c>
      <c r="B12826" s="144" t="s">
        <v>119</v>
      </c>
      <c r="C12826">
        <v>470</v>
      </c>
      <c r="D12826" t="str">
        <f>VLOOKUP(Oliusala[[#This Row],[postnumer]],Sveitarfelog[#All],4,FALSE)</f>
        <v>Ísafjarðarbær</v>
      </c>
      <c r="E12826" t="str">
        <f>VLOOKUP(Oliusala[[#This Row],[postnumer]],Sveitarfelog[#All],5,FALSE)</f>
        <v>Vestfirðir</v>
      </c>
      <c r="F12826" t="s">
        <v>25</v>
      </c>
      <c r="G12826" t="s">
        <v>24</v>
      </c>
      <c r="H12826" t="s">
        <v>60</v>
      </c>
      <c r="I12826" s="1">
        <v>2478</v>
      </c>
      <c r="J12826" s="2">
        <f>VLOOKUP(Oliusala[[#This Row],[tegund]],Tegundir!$B$2:$D$19,3,FALSE)*Oliusala[[#This Row],[magn]]/1000</f>
        <v>2.1434699999999998</v>
      </c>
      <c r="K12826">
        <v>2020</v>
      </c>
      <c r="L12826" t="s">
        <v>19</v>
      </c>
      <c r="M12826" s="144" t="s">
        <v>59</v>
      </c>
      <c r="O12826" s="144" t="s">
        <v>1997</v>
      </c>
    </row>
    <row r="12827" spans="1:15" x14ac:dyDescent="0.2">
      <c r="A12827" t="s">
        <v>83</v>
      </c>
      <c r="B12827" s="144" t="s">
        <v>119</v>
      </c>
      <c r="C12827">
        <v>470</v>
      </c>
      <c r="D12827" t="str">
        <f>VLOOKUP(Oliusala[[#This Row],[postnumer]],Sveitarfelog[#All],4,FALSE)</f>
        <v>Ísafjarðarbær</v>
      </c>
      <c r="E12827" t="str">
        <f>VLOOKUP(Oliusala[[#This Row],[postnumer]],Sveitarfelog[#All],5,FALSE)</f>
        <v>Vestfirðir</v>
      </c>
      <c r="F12827" t="s">
        <v>25</v>
      </c>
      <c r="G12827" t="s">
        <v>24</v>
      </c>
      <c r="H12827" t="s">
        <v>60</v>
      </c>
      <c r="I12827" s="1">
        <v>83975</v>
      </c>
      <c r="J12827" s="2">
        <f>VLOOKUP(Oliusala[[#This Row],[tegund]],Tegundir!$B$2:$D$19,3,FALSE)*Oliusala[[#This Row],[magn]]/1000</f>
        <v>72.638374999999996</v>
      </c>
      <c r="K12827">
        <v>2020</v>
      </c>
      <c r="L12827" t="s">
        <v>19</v>
      </c>
      <c r="M12827" s="144" t="s">
        <v>59</v>
      </c>
      <c r="O12827" s="144" t="s">
        <v>1997</v>
      </c>
    </row>
    <row r="12828" spans="1:15" x14ac:dyDescent="0.2">
      <c r="A12828" t="s">
        <v>57</v>
      </c>
      <c r="B12828" s="144" t="s">
        <v>119</v>
      </c>
      <c r="C12828">
        <v>470</v>
      </c>
      <c r="D12828" t="str">
        <f>VLOOKUP(Oliusala[[#This Row],[postnumer]],Sveitarfelog[#All],4,FALSE)</f>
        <v>Ísafjarðarbær</v>
      </c>
      <c r="E12828" t="str">
        <f>VLOOKUP(Oliusala[[#This Row],[postnumer]],Sveitarfelog[#All],5,FALSE)</f>
        <v>Vestfirðir</v>
      </c>
      <c r="F12828" t="s">
        <v>25</v>
      </c>
      <c r="G12828" t="s">
        <v>24</v>
      </c>
      <c r="H12828" s="1" t="s">
        <v>60</v>
      </c>
      <c r="I12828" s="1">
        <v>561446</v>
      </c>
      <c r="J12828" s="2">
        <f>VLOOKUP(Oliusala[[#This Row],[tegund]],Tegundir!$B$2:$D$19,3,FALSE)*Oliusala[[#This Row],[magn]]/1000</f>
        <v>485.65078999999997</v>
      </c>
      <c r="K12828">
        <v>2020</v>
      </c>
      <c r="L12828" t="s">
        <v>19</v>
      </c>
      <c r="M12828" s="144" t="s">
        <v>59</v>
      </c>
      <c r="O12828" s="144" t="s">
        <v>1997</v>
      </c>
    </row>
    <row r="12829" spans="1:15" x14ac:dyDescent="0.2">
      <c r="A12829" t="s">
        <v>57</v>
      </c>
      <c r="B12829" s="144" t="s">
        <v>119</v>
      </c>
      <c r="C12829">
        <v>470</v>
      </c>
      <c r="D12829" t="str">
        <f>VLOOKUP(Oliusala[[#This Row],[postnumer]],Sveitarfelog[#All],4,FALSE)</f>
        <v>Ísafjarðarbær</v>
      </c>
      <c r="E12829" t="str">
        <f>VLOOKUP(Oliusala[[#This Row],[postnumer]],Sveitarfelog[#All],5,FALSE)</f>
        <v>Vestfirðir</v>
      </c>
      <c r="F12829" t="s">
        <v>29</v>
      </c>
      <c r="G12829" t="s">
        <v>24</v>
      </c>
      <c r="H12829" t="s">
        <v>61</v>
      </c>
      <c r="I12829" s="1">
        <v>15960</v>
      </c>
      <c r="J12829" s="2">
        <f>VLOOKUP(Oliusala[[#This Row],[tegund]],Tegundir!$B$2:$D$19,3,FALSE)*Oliusala[[#This Row],[magn]]/1000</f>
        <v>13.805399999999999</v>
      </c>
      <c r="K12829">
        <v>2020</v>
      </c>
      <c r="L12829" t="s">
        <v>19</v>
      </c>
      <c r="M12829" s="144" t="s">
        <v>62</v>
      </c>
      <c r="O12829" s="144" t="s">
        <v>1998</v>
      </c>
    </row>
    <row r="12830" spans="1:15" x14ac:dyDescent="0.2">
      <c r="A12830" t="s">
        <v>57</v>
      </c>
      <c r="B12830" s="144" t="s">
        <v>119</v>
      </c>
      <c r="C12830">
        <v>470</v>
      </c>
      <c r="D12830" t="str">
        <f>VLOOKUP(Oliusala[[#This Row],[postnumer]],Sveitarfelog[#All],4,FALSE)</f>
        <v>Ísafjarðarbær</v>
      </c>
      <c r="E12830" t="str">
        <f>VLOOKUP(Oliusala[[#This Row],[postnumer]],Sveitarfelog[#All],5,FALSE)</f>
        <v>Vestfirðir</v>
      </c>
      <c r="F12830" t="s">
        <v>25</v>
      </c>
      <c r="G12830" t="s">
        <v>24</v>
      </c>
      <c r="H12830" s="1" t="s">
        <v>61</v>
      </c>
      <c r="I12830" s="1">
        <v>23579</v>
      </c>
      <c r="J12830" s="2">
        <f>VLOOKUP(Oliusala[[#This Row],[tegund]],Tegundir!$B$2:$D$19,3,FALSE)*Oliusala[[#This Row],[magn]]/1000</f>
        <v>20.395834999999998</v>
      </c>
      <c r="K12830">
        <v>2020</v>
      </c>
      <c r="L12830" t="s">
        <v>19</v>
      </c>
      <c r="M12830" s="144" t="s">
        <v>62</v>
      </c>
      <c r="O12830" s="144" t="s">
        <v>1997</v>
      </c>
    </row>
    <row r="12831" spans="1:15" x14ac:dyDescent="0.2">
      <c r="A12831" t="s">
        <v>63</v>
      </c>
      <c r="B12831" s="144" t="s">
        <v>120</v>
      </c>
      <c r="C12831">
        <v>500</v>
      </c>
      <c r="D12831" t="str">
        <f>VLOOKUP(Oliusala[[#This Row],[postnumer]],Sveitarfelog[#All],4,FALSE)</f>
        <v>Húnaþing vestra</v>
      </c>
      <c r="E12831" t="str">
        <f>VLOOKUP(Oliusala[[#This Row],[postnumer]],Sveitarfelog[#All],5,FALSE)</f>
        <v>Norðurland vestra</v>
      </c>
      <c r="F12831" t="s">
        <v>24</v>
      </c>
      <c r="G12831" t="s">
        <v>24</v>
      </c>
      <c r="H12831" s="1" t="s">
        <v>58</v>
      </c>
      <c r="I12831" s="1">
        <v>834141</v>
      </c>
      <c r="J12831" s="2">
        <f>VLOOKUP(Oliusala[[#This Row],[tegund]],Tegundir!$B$2:$D$19,3,FALSE)*Oliusala[[#This Row],[magn]]/1000</f>
        <v>721.53196500000001</v>
      </c>
      <c r="K12831">
        <v>2020</v>
      </c>
      <c r="L12831" t="s">
        <v>18</v>
      </c>
      <c r="M12831" s="144" t="s">
        <v>59</v>
      </c>
    </row>
    <row r="12832" spans="1:15" x14ac:dyDescent="0.2">
      <c r="A12832" t="s">
        <v>57</v>
      </c>
      <c r="B12832" s="144" t="s">
        <v>120</v>
      </c>
      <c r="C12832">
        <v>500</v>
      </c>
      <c r="D12832" t="str">
        <f>VLOOKUP(Oliusala[[#This Row],[postnumer]],Sveitarfelog[#All],4,FALSE)</f>
        <v>Húnaþing vestra</v>
      </c>
      <c r="E12832" t="str">
        <f>VLOOKUP(Oliusala[[#This Row],[postnumer]],Sveitarfelog[#All],5,FALSE)</f>
        <v>Norðurland vestra</v>
      </c>
      <c r="F12832" t="s">
        <v>25</v>
      </c>
      <c r="G12832" t="s">
        <v>24</v>
      </c>
      <c r="H12832" t="s">
        <v>60</v>
      </c>
      <c r="I12832" s="1">
        <v>95954</v>
      </c>
      <c r="J12832" s="2">
        <f>VLOOKUP(Oliusala[[#This Row],[tegund]],Tegundir!$B$2:$D$19,3,FALSE)*Oliusala[[#This Row],[magn]]/1000</f>
        <v>83.00021000000001</v>
      </c>
      <c r="K12832">
        <v>2020</v>
      </c>
      <c r="L12832" t="s">
        <v>1955</v>
      </c>
      <c r="M12832" s="144" t="s">
        <v>59</v>
      </c>
    </row>
    <row r="12833" spans="1:15" x14ac:dyDescent="0.2">
      <c r="A12833" t="s">
        <v>122</v>
      </c>
      <c r="B12833" s="144" t="s">
        <v>120</v>
      </c>
      <c r="C12833">
        <v>500</v>
      </c>
      <c r="D12833" t="str">
        <f>VLOOKUP(Oliusala[[#This Row],[postnumer]],Sveitarfelog[#All],4,FALSE)</f>
        <v>Húnaþing vestra</v>
      </c>
      <c r="E12833" t="str">
        <f>VLOOKUP(Oliusala[[#This Row],[postnumer]],Sveitarfelog[#All],5,FALSE)</f>
        <v>Norðurland vestra</v>
      </c>
      <c r="F12833" t="s">
        <v>25</v>
      </c>
      <c r="G12833" t="s">
        <v>24</v>
      </c>
      <c r="H12833" s="1" t="s">
        <v>60</v>
      </c>
      <c r="I12833" s="1">
        <v>110083</v>
      </c>
      <c r="J12833" s="2">
        <f>VLOOKUP(Oliusala[[#This Row],[tegund]],Tegundir!$B$2:$D$19,3,FALSE)*Oliusala[[#This Row],[magn]]/1000</f>
        <v>95.221795</v>
      </c>
      <c r="K12833">
        <v>2020</v>
      </c>
      <c r="L12833" t="s">
        <v>1955</v>
      </c>
      <c r="M12833" s="144" t="s">
        <v>59</v>
      </c>
    </row>
    <row r="12834" spans="1:15" x14ac:dyDescent="0.2">
      <c r="A12834" t="s">
        <v>63</v>
      </c>
      <c r="B12834" s="144" t="s">
        <v>120</v>
      </c>
      <c r="C12834">
        <v>500</v>
      </c>
      <c r="D12834" t="str">
        <f>VLOOKUP(Oliusala[[#This Row],[postnumer]],Sveitarfelog[#All],4,FALSE)</f>
        <v>Húnaþing vestra</v>
      </c>
      <c r="E12834" t="str">
        <f>VLOOKUP(Oliusala[[#This Row],[postnumer]],Sveitarfelog[#All],5,FALSE)</f>
        <v>Norðurland vestra</v>
      </c>
      <c r="F12834" t="s">
        <v>25</v>
      </c>
      <c r="G12834" t="s">
        <v>24</v>
      </c>
      <c r="H12834" s="1" t="s">
        <v>58</v>
      </c>
      <c r="I12834" s="1">
        <v>34525</v>
      </c>
      <c r="J12834" s="2">
        <f>VLOOKUP(Oliusala[[#This Row],[tegund]],Tegundir!$B$2:$D$19,3,FALSE)*Oliusala[[#This Row],[magn]]/1000</f>
        <v>29.864125000000001</v>
      </c>
      <c r="K12834">
        <v>2020</v>
      </c>
      <c r="L12834" t="s">
        <v>1955</v>
      </c>
      <c r="M12834" s="144" t="s">
        <v>59</v>
      </c>
    </row>
    <row r="12835" spans="1:15" x14ac:dyDescent="0.2">
      <c r="A12835" t="s">
        <v>57</v>
      </c>
      <c r="B12835" s="144" t="s">
        <v>123</v>
      </c>
      <c r="C12835">
        <v>510</v>
      </c>
      <c r="D12835" t="str">
        <f>VLOOKUP(Oliusala[[#This Row],[postnumer]],Sveitarfelog[#All],4,FALSE)</f>
        <v>Árneshreppur,Kaldrananeshreppur,Strandabyggð</v>
      </c>
      <c r="E12835" t="str">
        <f>VLOOKUP(Oliusala[[#This Row],[postnumer]],Sveitarfelog[#All],5,FALSE)</f>
        <v>Vestfirðir</v>
      </c>
      <c r="F12835" t="s">
        <v>24</v>
      </c>
      <c r="G12835" t="s">
        <v>24</v>
      </c>
      <c r="H12835" s="1" t="s">
        <v>60</v>
      </c>
      <c r="I12835" s="1">
        <v>802</v>
      </c>
      <c r="J12835" s="2">
        <f>VLOOKUP(Oliusala[[#This Row],[tegund]],Tegundir!$B$2:$D$19,3,FALSE)*Oliusala[[#This Row],[magn]]/1000</f>
        <v>0.69373000000000007</v>
      </c>
      <c r="K12835">
        <v>2020</v>
      </c>
      <c r="L12835" t="s">
        <v>18</v>
      </c>
      <c r="M12835" s="144" t="s">
        <v>59</v>
      </c>
    </row>
    <row r="12836" spans="1:15" x14ac:dyDescent="0.2">
      <c r="A12836" t="s">
        <v>57</v>
      </c>
      <c r="B12836" s="144" t="s">
        <v>124</v>
      </c>
      <c r="C12836">
        <v>510</v>
      </c>
      <c r="D12836" t="str">
        <f>VLOOKUP(Oliusala[[#This Row],[postnumer]],Sveitarfelog[#All],4,FALSE)</f>
        <v>Árneshreppur,Kaldrananeshreppur,Strandabyggð</v>
      </c>
      <c r="E12836" t="str">
        <f>VLOOKUP(Oliusala[[#This Row],[postnumer]],Sveitarfelog[#All],5,FALSE)</f>
        <v>Vestfirðir</v>
      </c>
      <c r="F12836" t="s">
        <v>24</v>
      </c>
      <c r="G12836" t="s">
        <v>24</v>
      </c>
      <c r="H12836" s="1" t="s">
        <v>60</v>
      </c>
      <c r="I12836" s="1">
        <v>1869</v>
      </c>
      <c r="J12836" s="2">
        <f>VLOOKUP(Oliusala[[#This Row],[tegund]],Tegundir!$B$2:$D$19,3,FALSE)*Oliusala[[#This Row],[magn]]/1000</f>
        <v>1.6166849999999999</v>
      </c>
      <c r="K12836">
        <v>2020</v>
      </c>
      <c r="L12836" t="s">
        <v>18</v>
      </c>
      <c r="M12836" s="144" t="s">
        <v>59</v>
      </c>
    </row>
    <row r="12837" spans="1:15" x14ac:dyDescent="0.2">
      <c r="A12837" t="s">
        <v>63</v>
      </c>
      <c r="B12837" s="144" t="s">
        <v>123</v>
      </c>
      <c r="C12837">
        <v>510</v>
      </c>
      <c r="D12837" t="str">
        <f>VLOOKUP(Oliusala[[#This Row],[postnumer]],Sveitarfelog[#All],4,FALSE)</f>
        <v>Árneshreppur,Kaldrananeshreppur,Strandabyggð</v>
      </c>
      <c r="E12837" t="str">
        <f>VLOOKUP(Oliusala[[#This Row],[postnumer]],Sveitarfelog[#All],5,FALSE)</f>
        <v>Vestfirðir</v>
      </c>
      <c r="F12837" t="s">
        <v>24</v>
      </c>
      <c r="G12837" t="s">
        <v>24</v>
      </c>
      <c r="H12837" t="s">
        <v>58</v>
      </c>
      <c r="I12837" s="1">
        <v>728295</v>
      </c>
      <c r="J12837" s="2">
        <f>VLOOKUP(Oliusala[[#This Row],[tegund]],Tegundir!$B$2:$D$19,3,FALSE)*Oliusala[[#This Row],[magn]]/1000</f>
        <v>629.97517500000004</v>
      </c>
      <c r="K12837">
        <v>2020</v>
      </c>
      <c r="L12837" t="s">
        <v>18</v>
      </c>
      <c r="M12837" s="144" t="s">
        <v>59</v>
      </c>
    </row>
    <row r="12838" spans="1:15" x14ac:dyDescent="0.2">
      <c r="A12838" t="s">
        <v>63</v>
      </c>
      <c r="B12838" s="144" t="s">
        <v>124</v>
      </c>
      <c r="C12838">
        <v>510</v>
      </c>
      <c r="D12838" t="str">
        <f>VLOOKUP(Oliusala[[#This Row],[postnumer]],Sveitarfelog[#All],4,FALSE)</f>
        <v>Árneshreppur,Kaldrananeshreppur,Strandabyggð</v>
      </c>
      <c r="E12838" t="str">
        <f>VLOOKUP(Oliusala[[#This Row],[postnumer]],Sveitarfelog[#All],5,FALSE)</f>
        <v>Vestfirðir</v>
      </c>
      <c r="F12838" t="s">
        <v>24</v>
      </c>
      <c r="G12838" t="s">
        <v>24</v>
      </c>
      <c r="H12838" t="s">
        <v>58</v>
      </c>
      <c r="I12838" s="1">
        <v>34857</v>
      </c>
      <c r="J12838" s="2">
        <f>VLOOKUP(Oliusala[[#This Row],[tegund]],Tegundir!$B$2:$D$19,3,FALSE)*Oliusala[[#This Row],[magn]]/1000</f>
        <v>30.151305000000001</v>
      </c>
      <c r="K12838">
        <v>2020</v>
      </c>
      <c r="L12838" t="s">
        <v>18</v>
      </c>
      <c r="M12838" s="144" t="s">
        <v>59</v>
      </c>
    </row>
    <row r="12839" spans="1:15" x14ac:dyDescent="0.2">
      <c r="A12839" t="s">
        <v>63</v>
      </c>
      <c r="B12839" s="144" t="s">
        <v>123</v>
      </c>
      <c r="C12839">
        <v>510</v>
      </c>
      <c r="D12839" t="str">
        <f>VLOOKUP(Oliusala[[#This Row],[postnumer]],Sveitarfelog[#All],4,FALSE)</f>
        <v>Árneshreppur,Kaldrananeshreppur,Strandabyggð</v>
      </c>
      <c r="E12839" t="str">
        <f>VLOOKUP(Oliusala[[#This Row],[postnumer]],Sveitarfelog[#All],5,FALSE)</f>
        <v>Vestfirðir</v>
      </c>
      <c r="F12839" t="s">
        <v>25</v>
      </c>
      <c r="G12839" t="s">
        <v>24</v>
      </c>
      <c r="H12839" t="s">
        <v>58</v>
      </c>
      <c r="I12839" s="1">
        <v>149428</v>
      </c>
      <c r="J12839" s="2">
        <f>VLOOKUP(Oliusala[[#This Row],[tegund]],Tegundir!$B$2:$D$19,3,FALSE)*Oliusala[[#This Row],[magn]]/1000</f>
        <v>129.25522000000001</v>
      </c>
      <c r="K12839">
        <v>2020</v>
      </c>
      <c r="L12839" t="s">
        <v>18</v>
      </c>
      <c r="M12839" s="144" t="s">
        <v>59</v>
      </c>
    </row>
    <row r="12840" spans="1:15" x14ac:dyDescent="0.2">
      <c r="A12840" t="s">
        <v>57</v>
      </c>
      <c r="B12840" s="144" t="s">
        <v>125</v>
      </c>
      <c r="C12840">
        <v>520</v>
      </c>
      <c r="D12840" t="str">
        <f>VLOOKUP(Oliusala[[#This Row],[postnumer]],Sveitarfelog[#All],4,FALSE)</f>
        <v>Árneshreppur,Kaldrananeshreppur,Strandabyggð</v>
      </c>
      <c r="E12840" t="str">
        <f>VLOOKUP(Oliusala[[#This Row],[postnumer]],Sveitarfelog[#All],5,FALSE)</f>
        <v>Vestfirðir</v>
      </c>
      <c r="F12840" t="s">
        <v>29</v>
      </c>
      <c r="G12840" t="s">
        <v>24</v>
      </c>
      <c r="H12840" s="1" t="s">
        <v>60</v>
      </c>
      <c r="I12840" s="1">
        <v>37238</v>
      </c>
      <c r="J12840" s="2">
        <f>VLOOKUP(Oliusala[[#This Row],[tegund]],Tegundir!$B$2:$D$19,3,FALSE)*Oliusala[[#This Row],[magn]]/1000</f>
        <v>32.21087</v>
      </c>
      <c r="K12840">
        <v>2020</v>
      </c>
      <c r="L12840" t="s">
        <v>19</v>
      </c>
      <c r="M12840" s="144" t="s">
        <v>59</v>
      </c>
      <c r="O12840" s="144" t="s">
        <v>1998</v>
      </c>
    </row>
    <row r="12841" spans="1:15" x14ac:dyDescent="0.2">
      <c r="A12841" t="s">
        <v>63</v>
      </c>
      <c r="B12841" s="144" t="s">
        <v>125</v>
      </c>
      <c r="C12841">
        <v>520</v>
      </c>
      <c r="D12841" t="str">
        <f>VLOOKUP(Oliusala[[#This Row],[postnumer]],Sveitarfelog[#All],4,FALSE)</f>
        <v>Árneshreppur,Kaldrananeshreppur,Strandabyggð</v>
      </c>
      <c r="E12841" t="str">
        <f>VLOOKUP(Oliusala[[#This Row],[postnumer]],Sveitarfelog[#All],5,FALSE)</f>
        <v>Vestfirðir</v>
      </c>
      <c r="F12841" t="s">
        <v>24</v>
      </c>
      <c r="G12841" t="s">
        <v>24</v>
      </c>
      <c r="H12841" s="1" t="s">
        <v>58</v>
      </c>
      <c r="I12841" s="1">
        <v>51545</v>
      </c>
      <c r="J12841" s="2">
        <f>VLOOKUP(Oliusala[[#This Row],[tegund]],Tegundir!$B$2:$D$19,3,FALSE)*Oliusala[[#This Row],[magn]]/1000</f>
        <v>44.586425000000006</v>
      </c>
      <c r="K12841">
        <v>2020</v>
      </c>
      <c r="L12841" t="s">
        <v>18</v>
      </c>
      <c r="M12841" s="144" t="s">
        <v>59</v>
      </c>
    </row>
    <row r="12842" spans="1:15" x14ac:dyDescent="0.2">
      <c r="A12842" t="s">
        <v>83</v>
      </c>
      <c r="B12842" s="144" t="s">
        <v>123</v>
      </c>
      <c r="C12842">
        <v>510</v>
      </c>
      <c r="D12842" t="str">
        <f>VLOOKUP(Oliusala[[#This Row],[postnumer]],Sveitarfelog[#All],4,FALSE)</f>
        <v>Árneshreppur,Kaldrananeshreppur,Strandabyggð</v>
      </c>
      <c r="E12842" t="str">
        <f>VLOOKUP(Oliusala[[#This Row],[postnumer]],Sveitarfelog[#All],5,FALSE)</f>
        <v>Vestfirðir</v>
      </c>
      <c r="F12842" t="s">
        <v>25</v>
      </c>
      <c r="G12842" t="s">
        <v>24</v>
      </c>
      <c r="H12842" s="1" t="s">
        <v>60</v>
      </c>
      <c r="I12842" s="1">
        <v>11968</v>
      </c>
      <c r="J12842" s="2">
        <f>VLOOKUP(Oliusala[[#This Row],[tegund]],Tegundir!$B$2:$D$19,3,FALSE)*Oliusala[[#This Row],[magn]]/1000</f>
        <v>10.352319999999999</v>
      </c>
      <c r="K12842">
        <v>2020</v>
      </c>
      <c r="L12842" t="s">
        <v>1955</v>
      </c>
      <c r="M12842" s="144" t="s">
        <v>59</v>
      </c>
    </row>
    <row r="12843" spans="1:15" x14ac:dyDescent="0.2">
      <c r="A12843" t="s">
        <v>57</v>
      </c>
      <c r="B12843" s="144" t="s">
        <v>123</v>
      </c>
      <c r="C12843">
        <v>510</v>
      </c>
      <c r="D12843" t="str">
        <f>VLOOKUP(Oliusala[[#This Row],[postnumer]],Sveitarfelog[#All],4,FALSE)</f>
        <v>Árneshreppur,Kaldrananeshreppur,Strandabyggð</v>
      </c>
      <c r="E12843" t="str">
        <f>VLOOKUP(Oliusala[[#This Row],[postnumer]],Sveitarfelog[#All],5,FALSE)</f>
        <v>Vestfirðir</v>
      </c>
      <c r="F12843" t="s">
        <v>25</v>
      </c>
      <c r="G12843" t="s">
        <v>24</v>
      </c>
      <c r="H12843" s="1" t="s">
        <v>60</v>
      </c>
      <c r="I12843" s="1">
        <v>263805</v>
      </c>
      <c r="J12843" s="2">
        <f>VLOOKUP(Oliusala[[#This Row],[tegund]],Tegundir!$B$2:$D$19,3,FALSE)*Oliusala[[#This Row],[magn]]/1000</f>
        <v>228.19132500000001</v>
      </c>
      <c r="K12843">
        <v>2020</v>
      </c>
      <c r="L12843" t="s">
        <v>1955</v>
      </c>
      <c r="M12843" s="144" t="s">
        <v>59</v>
      </c>
    </row>
    <row r="12844" spans="1:15" x14ac:dyDescent="0.2">
      <c r="A12844" t="s">
        <v>57</v>
      </c>
      <c r="B12844" s="144" t="s">
        <v>124</v>
      </c>
      <c r="C12844">
        <v>510</v>
      </c>
      <c r="D12844" t="str">
        <f>VLOOKUP(Oliusala[[#This Row],[postnumer]],Sveitarfelog[#All],4,FALSE)</f>
        <v>Árneshreppur,Kaldrananeshreppur,Strandabyggð</v>
      </c>
      <c r="E12844" t="str">
        <f>VLOOKUP(Oliusala[[#This Row],[postnumer]],Sveitarfelog[#All],5,FALSE)</f>
        <v>Vestfirðir</v>
      </c>
      <c r="F12844" t="s">
        <v>25</v>
      </c>
      <c r="G12844" t="s">
        <v>24</v>
      </c>
      <c r="H12844" s="1" t="s">
        <v>60</v>
      </c>
      <c r="I12844" s="1">
        <v>121123</v>
      </c>
      <c r="J12844" s="2">
        <f>VLOOKUP(Oliusala[[#This Row],[tegund]],Tegundir!$B$2:$D$19,3,FALSE)*Oliusala[[#This Row],[magn]]/1000</f>
        <v>104.771395</v>
      </c>
      <c r="K12844">
        <v>2020</v>
      </c>
      <c r="L12844" t="s">
        <v>19</v>
      </c>
      <c r="M12844" s="144" t="s">
        <v>59</v>
      </c>
      <c r="O12844" s="144" t="s">
        <v>1997</v>
      </c>
    </row>
    <row r="12845" spans="1:15" x14ac:dyDescent="0.2">
      <c r="A12845" t="s">
        <v>57</v>
      </c>
      <c r="B12845" s="144" t="s">
        <v>125</v>
      </c>
      <c r="C12845">
        <v>520</v>
      </c>
      <c r="D12845" t="str">
        <f>VLOOKUP(Oliusala[[#This Row],[postnumer]],Sveitarfelog[#All],4,FALSE)</f>
        <v>Árneshreppur,Kaldrananeshreppur,Strandabyggð</v>
      </c>
      <c r="E12845" t="str">
        <f>VLOOKUP(Oliusala[[#This Row],[postnumer]],Sveitarfelog[#All],5,FALSE)</f>
        <v>Vestfirðir</v>
      </c>
      <c r="F12845" t="s">
        <v>25</v>
      </c>
      <c r="G12845" t="s">
        <v>24</v>
      </c>
      <c r="H12845" s="1" t="s">
        <v>60</v>
      </c>
      <c r="I12845" s="1">
        <v>122946</v>
      </c>
      <c r="J12845" s="2">
        <f>VLOOKUP(Oliusala[[#This Row],[tegund]],Tegundir!$B$2:$D$19,3,FALSE)*Oliusala[[#This Row],[magn]]/1000</f>
        <v>106.34828999999999</v>
      </c>
      <c r="K12845">
        <v>2020</v>
      </c>
      <c r="L12845" t="s">
        <v>1955</v>
      </c>
      <c r="M12845" s="144" t="s">
        <v>59</v>
      </c>
    </row>
    <row r="12846" spans="1:15" x14ac:dyDescent="0.2">
      <c r="A12846" t="s">
        <v>63</v>
      </c>
      <c r="B12846" s="144" t="s">
        <v>102</v>
      </c>
      <c r="C12846">
        <v>530</v>
      </c>
      <c r="D12846" t="str">
        <f>VLOOKUP(Oliusala[[#This Row],[postnumer]],Sveitarfelog[#All],4,FALSE)</f>
        <v>Húnaþing vestra</v>
      </c>
      <c r="E12846" t="str">
        <f>VLOOKUP(Oliusala[[#This Row],[postnumer]],Sveitarfelog[#All],5,FALSE)</f>
        <v>Norðurland vestra</v>
      </c>
      <c r="F12846" t="s">
        <v>24</v>
      </c>
      <c r="G12846" t="s">
        <v>24</v>
      </c>
      <c r="H12846" s="1" t="s">
        <v>58</v>
      </c>
      <c r="I12846" s="1">
        <v>475746</v>
      </c>
      <c r="J12846" s="2">
        <f>VLOOKUP(Oliusala[[#This Row],[tegund]],Tegundir!$B$2:$D$19,3,FALSE)*Oliusala[[#This Row],[magn]]/1000</f>
        <v>411.52028999999999</v>
      </c>
      <c r="K12846">
        <v>2020</v>
      </c>
      <c r="L12846" t="s">
        <v>18</v>
      </c>
      <c r="M12846" s="144" t="s">
        <v>59</v>
      </c>
    </row>
    <row r="12847" spans="1:15" x14ac:dyDescent="0.2">
      <c r="A12847" t="s">
        <v>63</v>
      </c>
      <c r="B12847" s="144" t="s">
        <v>126</v>
      </c>
      <c r="C12847">
        <v>530</v>
      </c>
      <c r="D12847" t="str">
        <f>VLOOKUP(Oliusala[[#This Row],[postnumer]],Sveitarfelog[#All],4,FALSE)</f>
        <v>Húnaþing vestra</v>
      </c>
      <c r="E12847" t="str">
        <f>VLOOKUP(Oliusala[[#This Row],[postnumer]],Sveitarfelog[#All],5,FALSE)</f>
        <v>Norðurland vestra</v>
      </c>
      <c r="F12847" t="s">
        <v>24</v>
      </c>
      <c r="G12847" t="s">
        <v>24</v>
      </c>
      <c r="H12847" s="1" t="s">
        <v>58</v>
      </c>
      <c r="I12847" s="1">
        <v>63218</v>
      </c>
      <c r="J12847" s="2">
        <f>VLOOKUP(Oliusala[[#This Row],[tegund]],Tegundir!$B$2:$D$19,3,FALSE)*Oliusala[[#This Row],[magn]]/1000</f>
        <v>54.683570000000003</v>
      </c>
      <c r="K12847">
        <v>2020</v>
      </c>
      <c r="L12847" t="s">
        <v>18</v>
      </c>
      <c r="M12847" s="144" t="s">
        <v>59</v>
      </c>
    </row>
    <row r="12848" spans="1:15" x14ac:dyDescent="0.2">
      <c r="A12848" t="s">
        <v>68</v>
      </c>
      <c r="B12848" s="144" t="s">
        <v>102</v>
      </c>
      <c r="C12848">
        <v>530</v>
      </c>
      <c r="D12848" t="str">
        <f>VLOOKUP(Oliusala[[#This Row],[postnumer]],Sveitarfelog[#All],4,FALSE)</f>
        <v>Húnaþing vestra</v>
      </c>
      <c r="E12848" t="str">
        <f>VLOOKUP(Oliusala[[#This Row],[postnumer]],Sveitarfelog[#All],5,FALSE)</f>
        <v>Norðurland vestra</v>
      </c>
      <c r="F12848" t="s">
        <v>25</v>
      </c>
      <c r="G12848" t="s">
        <v>24</v>
      </c>
      <c r="H12848" s="1" t="s">
        <v>60</v>
      </c>
      <c r="I12848" s="1">
        <v>22158</v>
      </c>
      <c r="J12848" s="2">
        <f>VLOOKUP(Oliusala[[#This Row],[tegund]],Tegundir!$B$2:$D$19,3,FALSE)*Oliusala[[#This Row],[magn]]/1000</f>
        <v>19.16667</v>
      </c>
      <c r="K12848">
        <v>2020</v>
      </c>
      <c r="L12848" t="s">
        <v>1955</v>
      </c>
      <c r="M12848" s="144" t="s">
        <v>59</v>
      </c>
    </row>
    <row r="12849" spans="1:15" x14ac:dyDescent="0.2">
      <c r="A12849" t="s">
        <v>57</v>
      </c>
      <c r="B12849" s="144" t="s">
        <v>102</v>
      </c>
      <c r="C12849">
        <v>530</v>
      </c>
      <c r="D12849" t="str">
        <f>VLOOKUP(Oliusala[[#This Row],[postnumer]],Sveitarfelog[#All],4,FALSE)</f>
        <v>Húnaþing vestra</v>
      </c>
      <c r="E12849" t="str">
        <f>VLOOKUP(Oliusala[[#This Row],[postnumer]],Sveitarfelog[#All],5,FALSE)</f>
        <v>Norðurland vestra</v>
      </c>
      <c r="F12849" t="s">
        <v>25</v>
      </c>
      <c r="G12849" t="s">
        <v>24</v>
      </c>
      <c r="H12849" s="1" t="s">
        <v>60</v>
      </c>
      <c r="I12849" s="1">
        <v>151513</v>
      </c>
      <c r="J12849" s="2">
        <f>VLOOKUP(Oliusala[[#This Row],[tegund]],Tegundir!$B$2:$D$19,3,FALSE)*Oliusala[[#This Row],[magn]]/1000</f>
        <v>131.05874499999999</v>
      </c>
      <c r="K12849">
        <v>2020</v>
      </c>
      <c r="L12849" t="s">
        <v>1955</v>
      </c>
      <c r="M12849" s="144" t="s">
        <v>59</v>
      </c>
    </row>
    <row r="12850" spans="1:15" x14ac:dyDescent="0.2">
      <c r="A12850" t="s">
        <v>57</v>
      </c>
      <c r="B12850" s="144" t="s">
        <v>126</v>
      </c>
      <c r="C12850">
        <v>530</v>
      </c>
      <c r="D12850" t="str">
        <f>VLOOKUP(Oliusala[[#This Row],[postnumer]],Sveitarfelog[#All],4,FALSE)</f>
        <v>Húnaþing vestra</v>
      </c>
      <c r="E12850" t="str">
        <f>VLOOKUP(Oliusala[[#This Row],[postnumer]],Sveitarfelog[#All],5,FALSE)</f>
        <v>Norðurland vestra</v>
      </c>
      <c r="F12850" t="s">
        <v>25</v>
      </c>
      <c r="G12850" t="s">
        <v>24</v>
      </c>
      <c r="H12850" t="s">
        <v>60</v>
      </c>
      <c r="I12850" s="1">
        <v>2191</v>
      </c>
      <c r="J12850" s="2">
        <f>VLOOKUP(Oliusala[[#This Row],[tegund]],Tegundir!$B$2:$D$19,3,FALSE)*Oliusala[[#This Row],[magn]]/1000</f>
        <v>1.8952149999999999</v>
      </c>
      <c r="K12850">
        <v>2020</v>
      </c>
      <c r="L12850" t="s">
        <v>1955</v>
      </c>
      <c r="M12850" s="144" t="s">
        <v>59</v>
      </c>
    </row>
    <row r="12851" spans="1:15" x14ac:dyDescent="0.2">
      <c r="A12851" t="s">
        <v>122</v>
      </c>
      <c r="B12851" s="144" t="s">
        <v>102</v>
      </c>
      <c r="C12851">
        <v>530</v>
      </c>
      <c r="D12851" t="str">
        <f>VLOOKUP(Oliusala[[#This Row],[postnumer]],Sveitarfelog[#All],4,FALSE)</f>
        <v>Húnaþing vestra</v>
      </c>
      <c r="E12851" t="str">
        <f>VLOOKUP(Oliusala[[#This Row],[postnumer]],Sveitarfelog[#All],5,FALSE)</f>
        <v>Norðurland vestra</v>
      </c>
      <c r="F12851" t="s">
        <v>25</v>
      </c>
      <c r="G12851" t="s">
        <v>24</v>
      </c>
      <c r="H12851" t="s">
        <v>60</v>
      </c>
      <c r="I12851" s="1">
        <v>56868</v>
      </c>
      <c r="J12851" s="2">
        <f>VLOOKUP(Oliusala[[#This Row],[tegund]],Tegundir!$B$2:$D$19,3,FALSE)*Oliusala[[#This Row],[magn]]/1000</f>
        <v>49.190820000000002</v>
      </c>
      <c r="K12851">
        <v>2020</v>
      </c>
      <c r="L12851" t="s">
        <v>1955</v>
      </c>
      <c r="M12851" s="144" t="s">
        <v>59</v>
      </c>
    </row>
    <row r="12852" spans="1:15" x14ac:dyDescent="0.2">
      <c r="A12852" t="s">
        <v>63</v>
      </c>
      <c r="B12852" s="144" t="s">
        <v>102</v>
      </c>
      <c r="C12852">
        <v>530</v>
      </c>
      <c r="D12852" t="str">
        <f>VLOOKUP(Oliusala[[#This Row],[postnumer]],Sveitarfelog[#All],4,FALSE)</f>
        <v>Húnaþing vestra</v>
      </c>
      <c r="E12852" t="str">
        <f>VLOOKUP(Oliusala[[#This Row],[postnumer]],Sveitarfelog[#All],5,FALSE)</f>
        <v>Norðurland vestra</v>
      </c>
      <c r="F12852" t="s">
        <v>25</v>
      </c>
      <c r="G12852" t="s">
        <v>24</v>
      </c>
      <c r="H12852" s="1" t="s">
        <v>58</v>
      </c>
      <c r="I12852" s="1">
        <v>121456</v>
      </c>
      <c r="J12852" s="2">
        <f>VLOOKUP(Oliusala[[#This Row],[tegund]],Tegundir!$B$2:$D$19,3,FALSE)*Oliusala[[#This Row],[magn]]/1000</f>
        <v>105.05944000000001</v>
      </c>
      <c r="K12852">
        <v>2020</v>
      </c>
      <c r="L12852" t="s">
        <v>1955</v>
      </c>
      <c r="M12852" s="144" t="s">
        <v>59</v>
      </c>
    </row>
    <row r="12853" spans="1:15" x14ac:dyDescent="0.2">
      <c r="A12853" t="s">
        <v>57</v>
      </c>
      <c r="B12853" s="144" t="s">
        <v>127</v>
      </c>
      <c r="C12853">
        <v>531</v>
      </c>
      <c r="D12853" t="str">
        <f>VLOOKUP(Oliusala[[#This Row],[postnumer]],Sveitarfelog[#All],4,FALSE)</f>
        <v>Húnaþing vestra</v>
      </c>
      <c r="E12853" t="str">
        <f>VLOOKUP(Oliusala[[#This Row],[postnumer]],Sveitarfelog[#All],5,FALSE)</f>
        <v>Norðurland vestra</v>
      </c>
      <c r="F12853" t="s">
        <v>24</v>
      </c>
      <c r="G12853" t="s">
        <v>24</v>
      </c>
      <c r="H12853" s="1" t="s">
        <v>60</v>
      </c>
      <c r="I12853" s="1">
        <v>19124</v>
      </c>
      <c r="J12853" s="2">
        <f>VLOOKUP(Oliusala[[#This Row],[tegund]],Tegundir!$B$2:$D$19,3,FALSE)*Oliusala[[#This Row],[magn]]/1000</f>
        <v>16.542259999999999</v>
      </c>
      <c r="K12853">
        <v>2020</v>
      </c>
      <c r="L12853" t="s">
        <v>18</v>
      </c>
      <c r="M12853" s="144" t="s">
        <v>59</v>
      </c>
    </row>
    <row r="12854" spans="1:15" x14ac:dyDescent="0.2">
      <c r="A12854" t="s">
        <v>122</v>
      </c>
      <c r="B12854" s="144" t="s">
        <v>127</v>
      </c>
      <c r="C12854">
        <v>531</v>
      </c>
      <c r="D12854" t="str">
        <f>VLOOKUP(Oliusala[[#This Row],[postnumer]],Sveitarfelog[#All],4,FALSE)</f>
        <v>Húnaþing vestra</v>
      </c>
      <c r="E12854" t="str">
        <f>VLOOKUP(Oliusala[[#This Row],[postnumer]],Sveitarfelog[#All],5,FALSE)</f>
        <v>Norðurland vestra</v>
      </c>
      <c r="F12854" t="s">
        <v>24</v>
      </c>
      <c r="G12854" t="s">
        <v>24</v>
      </c>
      <c r="H12854" s="1" t="s">
        <v>60</v>
      </c>
      <c r="I12854" s="1">
        <v>2834</v>
      </c>
      <c r="J12854" s="2">
        <f>VLOOKUP(Oliusala[[#This Row],[tegund]],Tegundir!$B$2:$D$19,3,FALSE)*Oliusala[[#This Row],[magn]]/1000</f>
        <v>2.4514099999999996</v>
      </c>
      <c r="K12854">
        <v>2020</v>
      </c>
      <c r="L12854" t="s">
        <v>18</v>
      </c>
      <c r="M12854" s="144" t="s">
        <v>59</v>
      </c>
    </row>
    <row r="12855" spans="1:15" x14ac:dyDescent="0.2">
      <c r="A12855" t="s">
        <v>63</v>
      </c>
      <c r="B12855" s="144" t="s">
        <v>127</v>
      </c>
      <c r="C12855">
        <v>531</v>
      </c>
      <c r="D12855" t="str">
        <f>VLOOKUP(Oliusala[[#This Row],[postnumer]],Sveitarfelog[#All],4,FALSE)</f>
        <v>Húnaþing vestra</v>
      </c>
      <c r="E12855" t="str">
        <f>VLOOKUP(Oliusala[[#This Row],[postnumer]],Sveitarfelog[#All],5,FALSE)</f>
        <v>Norðurland vestra</v>
      </c>
      <c r="F12855" t="s">
        <v>24</v>
      </c>
      <c r="G12855" t="s">
        <v>24</v>
      </c>
      <c r="H12855" t="s">
        <v>58</v>
      </c>
      <c r="I12855" s="1">
        <v>218903</v>
      </c>
      <c r="J12855" s="2">
        <f>VLOOKUP(Oliusala[[#This Row],[tegund]],Tegundir!$B$2:$D$19,3,FALSE)*Oliusala[[#This Row],[magn]]/1000</f>
        <v>189.35109500000002</v>
      </c>
      <c r="K12855">
        <v>2020</v>
      </c>
      <c r="L12855" t="s">
        <v>18</v>
      </c>
      <c r="M12855" s="144" t="s">
        <v>59</v>
      </c>
    </row>
    <row r="12856" spans="1:15" x14ac:dyDescent="0.2">
      <c r="A12856" t="s">
        <v>57</v>
      </c>
      <c r="B12856" s="144" t="s">
        <v>127</v>
      </c>
      <c r="C12856">
        <v>531</v>
      </c>
      <c r="D12856" t="str">
        <f>VLOOKUP(Oliusala[[#This Row],[postnumer]],Sveitarfelog[#All],4,FALSE)</f>
        <v>Húnaþing vestra</v>
      </c>
      <c r="E12856" t="str">
        <f>VLOOKUP(Oliusala[[#This Row],[postnumer]],Sveitarfelog[#All],5,FALSE)</f>
        <v>Norðurland vestra</v>
      </c>
      <c r="F12856" t="s">
        <v>25</v>
      </c>
      <c r="G12856" t="s">
        <v>24</v>
      </c>
      <c r="H12856" s="1" t="s">
        <v>60</v>
      </c>
      <c r="I12856" s="1">
        <v>334086</v>
      </c>
      <c r="J12856" s="2">
        <f>VLOOKUP(Oliusala[[#This Row],[tegund]],Tegundir!$B$2:$D$19,3,FALSE)*Oliusala[[#This Row],[magn]]/1000</f>
        <v>288.98439000000002</v>
      </c>
      <c r="K12856">
        <v>2020</v>
      </c>
      <c r="L12856" t="s">
        <v>1955</v>
      </c>
      <c r="M12856" s="144" t="s">
        <v>59</v>
      </c>
    </row>
    <row r="12857" spans="1:15" x14ac:dyDescent="0.2">
      <c r="A12857" t="s">
        <v>122</v>
      </c>
      <c r="B12857" s="144" t="s">
        <v>127</v>
      </c>
      <c r="C12857">
        <v>531</v>
      </c>
      <c r="D12857" t="str">
        <f>VLOOKUP(Oliusala[[#This Row],[postnumer]],Sveitarfelog[#All],4,FALSE)</f>
        <v>Húnaþing vestra</v>
      </c>
      <c r="E12857" t="str">
        <f>VLOOKUP(Oliusala[[#This Row],[postnumer]],Sveitarfelog[#All],5,FALSE)</f>
        <v>Norðurland vestra</v>
      </c>
      <c r="F12857" t="s">
        <v>25</v>
      </c>
      <c r="G12857" t="s">
        <v>24</v>
      </c>
      <c r="H12857" s="1" t="s">
        <v>60</v>
      </c>
      <c r="I12857" s="1">
        <v>26814</v>
      </c>
      <c r="J12857" s="2">
        <f>VLOOKUP(Oliusala[[#This Row],[tegund]],Tegundir!$B$2:$D$19,3,FALSE)*Oliusala[[#This Row],[magn]]/1000</f>
        <v>23.194110000000002</v>
      </c>
      <c r="K12857">
        <v>2020</v>
      </c>
      <c r="L12857" t="s">
        <v>1955</v>
      </c>
      <c r="M12857" s="144" t="s">
        <v>59</v>
      </c>
    </row>
    <row r="12858" spans="1:15" x14ac:dyDescent="0.2">
      <c r="A12858" t="s">
        <v>63</v>
      </c>
      <c r="B12858" s="144" t="s">
        <v>127</v>
      </c>
      <c r="C12858">
        <v>531</v>
      </c>
      <c r="D12858" t="str">
        <f>VLOOKUP(Oliusala[[#This Row],[postnumer]],Sveitarfelog[#All],4,FALSE)</f>
        <v>Húnaþing vestra</v>
      </c>
      <c r="E12858" t="str">
        <f>VLOOKUP(Oliusala[[#This Row],[postnumer]],Sveitarfelog[#All],5,FALSE)</f>
        <v>Norðurland vestra</v>
      </c>
      <c r="F12858" t="s">
        <v>25</v>
      </c>
      <c r="G12858" t="s">
        <v>24</v>
      </c>
      <c r="H12858" t="s">
        <v>58</v>
      </c>
      <c r="I12858" s="1">
        <v>54744</v>
      </c>
      <c r="J12858" s="2">
        <f>VLOOKUP(Oliusala[[#This Row],[tegund]],Tegundir!$B$2:$D$19,3,FALSE)*Oliusala[[#This Row],[magn]]/1000</f>
        <v>47.353559999999995</v>
      </c>
      <c r="K12858">
        <v>2020</v>
      </c>
      <c r="L12858" t="s">
        <v>1955</v>
      </c>
      <c r="M12858" s="144" t="s">
        <v>59</v>
      </c>
    </row>
    <row r="12859" spans="1:15" x14ac:dyDescent="0.2">
      <c r="A12859" t="s">
        <v>57</v>
      </c>
      <c r="B12859" s="144" t="s">
        <v>128</v>
      </c>
      <c r="C12859">
        <v>540</v>
      </c>
      <c r="D12859" t="str">
        <f>VLOOKUP(Oliusala[[#This Row],[postnumer]],Sveitarfelog[#All],4,FALSE)</f>
        <v>Húnabyggð</v>
      </c>
      <c r="E12859" t="str">
        <f>VLOOKUP(Oliusala[[#This Row],[postnumer]],Sveitarfelog[#All],5,FALSE)</f>
        <v>Norðurland vestra</v>
      </c>
      <c r="F12859" t="s">
        <v>24</v>
      </c>
      <c r="G12859" t="s">
        <v>24</v>
      </c>
      <c r="H12859" t="s">
        <v>60</v>
      </c>
      <c r="I12859" s="1">
        <v>1530</v>
      </c>
      <c r="J12859" s="2">
        <f>VLOOKUP(Oliusala[[#This Row],[tegund]],Tegundir!$B$2:$D$19,3,FALSE)*Oliusala[[#This Row],[magn]]/1000</f>
        <v>1.32345</v>
      </c>
      <c r="K12859">
        <v>2020</v>
      </c>
      <c r="L12859" t="s">
        <v>1955</v>
      </c>
      <c r="M12859" s="144" t="s">
        <v>59</v>
      </c>
    </row>
    <row r="12860" spans="1:15" x14ac:dyDescent="0.2">
      <c r="A12860" t="s">
        <v>57</v>
      </c>
      <c r="B12860" s="144" t="s">
        <v>128</v>
      </c>
      <c r="C12860">
        <v>540</v>
      </c>
      <c r="D12860" t="str">
        <f>VLOOKUP(Oliusala[[#This Row],[postnumer]],Sveitarfelog[#All],4,FALSE)</f>
        <v>Húnabyggð</v>
      </c>
      <c r="E12860" t="str">
        <f>VLOOKUP(Oliusala[[#This Row],[postnumer]],Sveitarfelog[#All],5,FALSE)</f>
        <v>Norðurland vestra</v>
      </c>
      <c r="F12860" t="s">
        <v>30</v>
      </c>
      <c r="G12860" t="s">
        <v>24</v>
      </c>
      <c r="H12860" s="1" t="s">
        <v>60</v>
      </c>
      <c r="I12860" s="1">
        <v>8060</v>
      </c>
      <c r="J12860" s="2">
        <f>VLOOKUP(Oliusala[[#This Row],[tegund]],Tegundir!$B$2:$D$19,3,FALSE)*Oliusala[[#This Row],[magn]]/1000</f>
        <v>6.9718999999999998</v>
      </c>
      <c r="K12860">
        <v>2020</v>
      </c>
      <c r="L12860" t="s">
        <v>19</v>
      </c>
      <c r="M12860" s="144" t="s">
        <v>59</v>
      </c>
      <c r="O12860" s="144" t="s">
        <v>1998</v>
      </c>
    </row>
    <row r="12861" spans="1:15" x14ac:dyDescent="0.2">
      <c r="A12861" t="s">
        <v>122</v>
      </c>
      <c r="B12861" s="144" t="s">
        <v>128</v>
      </c>
      <c r="C12861">
        <v>540</v>
      </c>
      <c r="D12861" t="str">
        <f>VLOOKUP(Oliusala[[#This Row],[postnumer]],Sveitarfelog[#All],4,FALSE)</f>
        <v>Húnabyggð</v>
      </c>
      <c r="E12861" t="str">
        <f>VLOOKUP(Oliusala[[#This Row],[postnumer]],Sveitarfelog[#All],5,FALSE)</f>
        <v>Norðurland vestra</v>
      </c>
      <c r="F12861" t="s">
        <v>30</v>
      </c>
      <c r="G12861" t="s">
        <v>24</v>
      </c>
      <c r="H12861" t="s">
        <v>60</v>
      </c>
      <c r="I12861" s="1">
        <v>46134</v>
      </c>
      <c r="J12861" s="2">
        <f>VLOOKUP(Oliusala[[#This Row],[tegund]],Tegundir!$B$2:$D$19,3,FALSE)*Oliusala[[#This Row],[magn]]/1000</f>
        <v>39.905909999999999</v>
      </c>
      <c r="K12861">
        <v>2020</v>
      </c>
      <c r="L12861" t="s">
        <v>19</v>
      </c>
      <c r="M12861" s="144" t="s">
        <v>59</v>
      </c>
      <c r="O12861" s="144" t="s">
        <v>1998</v>
      </c>
    </row>
    <row r="12862" spans="1:15" x14ac:dyDescent="0.2">
      <c r="A12862" t="s">
        <v>57</v>
      </c>
      <c r="B12862" s="144" t="s">
        <v>72</v>
      </c>
      <c r="C12862">
        <v>190</v>
      </c>
      <c r="D12862" t="str">
        <f>VLOOKUP(Oliusala[[#This Row],[postnumer]],Sveitarfelog[#All],4,FALSE)</f>
        <v>Sveitarfélagið Vogar</v>
      </c>
      <c r="E12862" t="str">
        <f>VLOOKUP(Oliusala[[#This Row],[postnumer]],Sveitarfelog[#All],5,FALSE)</f>
        <v>Suðurnes</v>
      </c>
      <c r="F12862" t="s">
        <v>25</v>
      </c>
      <c r="G12862" t="s">
        <v>24</v>
      </c>
      <c r="H12862" s="1" t="s">
        <v>60</v>
      </c>
      <c r="I12862" s="1">
        <v>20000</v>
      </c>
      <c r="J12862" s="2">
        <f>VLOOKUP(Oliusala[[#This Row],[tegund]],Tegundir!$B$2:$D$19,3,FALSE)*Oliusala[[#This Row],[magn]]/1000</f>
        <v>17.3</v>
      </c>
      <c r="K12862">
        <v>2020</v>
      </c>
      <c r="L12862" t="s">
        <v>1955</v>
      </c>
      <c r="M12862" s="144" t="s">
        <v>59</v>
      </c>
      <c r="N12862" s="144" t="s">
        <v>1939</v>
      </c>
    </row>
    <row r="12863" spans="1:15" x14ac:dyDescent="0.2">
      <c r="A12863" t="s">
        <v>57</v>
      </c>
      <c r="B12863" s="144" t="s">
        <v>72</v>
      </c>
      <c r="C12863">
        <v>190</v>
      </c>
      <c r="D12863" t="str">
        <f>VLOOKUP(Oliusala[[#This Row],[postnumer]],Sveitarfelog[#All],4,FALSE)</f>
        <v>Sveitarfélagið Vogar</v>
      </c>
      <c r="E12863" t="str">
        <f>VLOOKUP(Oliusala[[#This Row],[postnumer]],Sveitarfelog[#All],5,FALSE)</f>
        <v>Suðurnes</v>
      </c>
      <c r="F12863" t="s">
        <v>25</v>
      </c>
      <c r="G12863" t="s">
        <v>24</v>
      </c>
      <c r="H12863" s="1" t="s">
        <v>60</v>
      </c>
      <c r="I12863" s="1">
        <v>118178</v>
      </c>
      <c r="J12863" s="2">
        <f>VLOOKUP(Oliusala[[#This Row],[tegund]],Tegundir!$B$2:$D$19,3,FALSE)*Oliusala[[#This Row],[magn]]/1000</f>
        <v>102.22396999999999</v>
      </c>
      <c r="K12863">
        <v>2020</v>
      </c>
      <c r="L12863" t="s">
        <v>19</v>
      </c>
      <c r="M12863" s="144" t="s">
        <v>59</v>
      </c>
      <c r="N12863" s="144" t="s">
        <v>1939</v>
      </c>
      <c r="O12863" s="144" t="s">
        <v>1997</v>
      </c>
    </row>
    <row r="12864" spans="1:15" x14ac:dyDescent="0.2">
      <c r="A12864" t="s">
        <v>57</v>
      </c>
      <c r="B12864" s="144" t="s">
        <v>128</v>
      </c>
      <c r="C12864">
        <v>540</v>
      </c>
      <c r="D12864" t="str">
        <f>VLOOKUP(Oliusala[[#This Row],[postnumer]],Sveitarfelog[#All],4,FALSE)</f>
        <v>Húnabyggð</v>
      </c>
      <c r="E12864" t="str">
        <f>VLOOKUP(Oliusala[[#This Row],[postnumer]],Sveitarfelog[#All],5,FALSE)</f>
        <v>Norðurland vestra</v>
      </c>
      <c r="F12864" t="s">
        <v>25</v>
      </c>
      <c r="G12864" t="s">
        <v>24</v>
      </c>
      <c r="H12864" s="1" t="s">
        <v>60</v>
      </c>
      <c r="I12864" s="1">
        <v>258882</v>
      </c>
      <c r="J12864" s="2">
        <f>VLOOKUP(Oliusala[[#This Row],[tegund]],Tegundir!$B$2:$D$19,3,FALSE)*Oliusala[[#This Row],[magn]]/1000</f>
        <v>223.93293</v>
      </c>
      <c r="K12864">
        <v>2020</v>
      </c>
      <c r="L12864" t="s">
        <v>1955</v>
      </c>
      <c r="M12864" s="144" t="s">
        <v>59</v>
      </c>
    </row>
    <row r="12865" spans="1:15" x14ac:dyDescent="0.2">
      <c r="A12865" t="s">
        <v>122</v>
      </c>
      <c r="B12865" s="144" t="s">
        <v>128</v>
      </c>
      <c r="C12865">
        <v>540</v>
      </c>
      <c r="D12865" t="str">
        <f>VLOOKUP(Oliusala[[#This Row],[postnumer]],Sveitarfelog[#All],4,FALSE)</f>
        <v>Húnabyggð</v>
      </c>
      <c r="E12865" t="str">
        <f>VLOOKUP(Oliusala[[#This Row],[postnumer]],Sveitarfelog[#All],5,FALSE)</f>
        <v>Norðurland vestra</v>
      </c>
      <c r="F12865" t="s">
        <v>25</v>
      </c>
      <c r="G12865" t="s">
        <v>24</v>
      </c>
      <c r="H12865" s="1" t="s">
        <v>60</v>
      </c>
      <c r="I12865" s="1">
        <v>140977</v>
      </c>
      <c r="J12865" s="2">
        <f>VLOOKUP(Oliusala[[#This Row],[tegund]],Tegundir!$B$2:$D$19,3,FALSE)*Oliusala[[#This Row],[magn]]/1000</f>
        <v>121.945105</v>
      </c>
      <c r="K12865">
        <v>2020</v>
      </c>
      <c r="L12865" t="s">
        <v>1955</v>
      </c>
      <c r="M12865" s="144" t="s">
        <v>59</v>
      </c>
    </row>
    <row r="12866" spans="1:15" x14ac:dyDescent="0.2">
      <c r="A12866" t="s">
        <v>63</v>
      </c>
      <c r="B12866" s="144" t="s">
        <v>128</v>
      </c>
      <c r="C12866">
        <v>540</v>
      </c>
      <c r="D12866" t="str">
        <f>VLOOKUP(Oliusala[[#This Row],[postnumer]],Sveitarfelog[#All],4,FALSE)</f>
        <v>Húnabyggð</v>
      </c>
      <c r="E12866" t="str">
        <f>VLOOKUP(Oliusala[[#This Row],[postnumer]],Sveitarfelog[#All],5,FALSE)</f>
        <v>Norðurland vestra</v>
      </c>
      <c r="F12866" t="s">
        <v>25</v>
      </c>
      <c r="G12866" t="s">
        <v>24</v>
      </c>
      <c r="H12866" s="1" t="s">
        <v>58</v>
      </c>
      <c r="I12866" s="1">
        <v>130366</v>
      </c>
      <c r="J12866" s="2">
        <f>VLOOKUP(Oliusala[[#This Row],[tegund]],Tegundir!$B$2:$D$19,3,FALSE)*Oliusala[[#This Row],[magn]]/1000</f>
        <v>112.76658999999999</v>
      </c>
      <c r="K12866">
        <v>2020</v>
      </c>
      <c r="L12866" t="s">
        <v>1955</v>
      </c>
      <c r="M12866" s="144" t="s">
        <v>59</v>
      </c>
    </row>
    <row r="12867" spans="1:15" x14ac:dyDescent="0.2">
      <c r="A12867" t="s">
        <v>63</v>
      </c>
      <c r="B12867" s="144" t="s">
        <v>128</v>
      </c>
      <c r="C12867">
        <v>540</v>
      </c>
      <c r="D12867" t="str">
        <f>VLOOKUP(Oliusala[[#This Row],[postnumer]],Sveitarfelog[#All],4,FALSE)</f>
        <v>Húnabyggð</v>
      </c>
      <c r="E12867" t="str">
        <f>VLOOKUP(Oliusala[[#This Row],[postnumer]],Sveitarfelog[#All],5,FALSE)</f>
        <v>Norðurland vestra</v>
      </c>
      <c r="F12867" t="s">
        <v>24</v>
      </c>
      <c r="G12867" t="s">
        <v>24</v>
      </c>
      <c r="H12867" s="1" t="s">
        <v>58</v>
      </c>
      <c r="I12867" s="1">
        <v>1514355</v>
      </c>
      <c r="J12867" s="2">
        <f>VLOOKUP(Oliusala[[#This Row],[tegund]],Tegundir!$B$2:$D$19,3,FALSE)*Oliusala[[#This Row],[magn]]/1000</f>
        <v>1309.9170749999998</v>
      </c>
      <c r="K12867">
        <v>2020</v>
      </c>
      <c r="L12867" t="s">
        <v>18</v>
      </c>
      <c r="M12867" s="144" t="s">
        <v>59</v>
      </c>
    </row>
    <row r="12868" spans="1:15" x14ac:dyDescent="0.2">
      <c r="A12868" t="s">
        <v>68</v>
      </c>
      <c r="B12868" s="144" t="s">
        <v>129</v>
      </c>
      <c r="C12868">
        <v>545</v>
      </c>
      <c r="D12868" t="str">
        <f>VLOOKUP(Oliusala[[#This Row],[postnumer]],Sveitarfelog[#All],4,FALSE)</f>
        <v>Sveitarfélagið Skagaströnd</v>
      </c>
      <c r="E12868" t="str">
        <f>VLOOKUP(Oliusala[[#This Row],[postnumer]],Sveitarfelog[#All],5,FALSE)</f>
        <v>Norðurland vestra</v>
      </c>
      <c r="F12868" t="s">
        <v>29</v>
      </c>
      <c r="G12868" t="s">
        <v>24</v>
      </c>
      <c r="H12868" s="1" t="s">
        <v>60</v>
      </c>
      <c r="I12868" s="1">
        <v>5410</v>
      </c>
      <c r="J12868" s="2">
        <f>VLOOKUP(Oliusala[[#This Row],[tegund]],Tegundir!$B$2:$D$19,3,FALSE)*Oliusala[[#This Row],[magn]]/1000</f>
        <v>4.6796499999999996</v>
      </c>
      <c r="K12868">
        <v>2020</v>
      </c>
      <c r="L12868" t="s">
        <v>19</v>
      </c>
      <c r="M12868" s="144" t="s">
        <v>59</v>
      </c>
      <c r="O12868" s="144" t="s">
        <v>1998</v>
      </c>
    </row>
    <row r="12869" spans="1:15" x14ac:dyDescent="0.2">
      <c r="A12869" t="s">
        <v>57</v>
      </c>
      <c r="B12869" s="144" t="s">
        <v>129</v>
      </c>
      <c r="C12869">
        <v>545</v>
      </c>
      <c r="D12869" t="str">
        <f>VLOOKUP(Oliusala[[#This Row],[postnumer]],Sveitarfelog[#All],4,FALSE)</f>
        <v>Sveitarfélagið Skagaströnd</v>
      </c>
      <c r="E12869" t="str">
        <f>VLOOKUP(Oliusala[[#This Row],[postnumer]],Sveitarfelog[#All],5,FALSE)</f>
        <v>Norðurland vestra</v>
      </c>
      <c r="F12869" t="s">
        <v>29</v>
      </c>
      <c r="G12869" t="s">
        <v>24</v>
      </c>
      <c r="H12869" t="s">
        <v>60</v>
      </c>
      <c r="I12869" s="1">
        <v>73014</v>
      </c>
      <c r="J12869" s="2">
        <f>VLOOKUP(Oliusala[[#This Row],[tegund]],Tegundir!$B$2:$D$19,3,FALSE)*Oliusala[[#This Row],[magn]]/1000</f>
        <v>63.157110000000003</v>
      </c>
      <c r="K12869">
        <v>2020</v>
      </c>
      <c r="L12869" t="s">
        <v>19</v>
      </c>
      <c r="M12869" s="144" t="s">
        <v>59</v>
      </c>
      <c r="O12869" s="144" t="s">
        <v>1998</v>
      </c>
    </row>
    <row r="12870" spans="1:15" x14ac:dyDescent="0.2">
      <c r="A12870" t="s">
        <v>122</v>
      </c>
      <c r="B12870" s="144" t="s">
        <v>129</v>
      </c>
      <c r="C12870">
        <v>545</v>
      </c>
      <c r="D12870" t="str">
        <f>VLOOKUP(Oliusala[[#This Row],[postnumer]],Sveitarfelog[#All],4,FALSE)</f>
        <v>Sveitarfélagið Skagaströnd</v>
      </c>
      <c r="E12870" t="str">
        <f>VLOOKUP(Oliusala[[#This Row],[postnumer]],Sveitarfelog[#All],5,FALSE)</f>
        <v>Norðurland vestra</v>
      </c>
      <c r="F12870" t="s">
        <v>24</v>
      </c>
      <c r="G12870" t="s">
        <v>24</v>
      </c>
      <c r="H12870" s="1" t="s">
        <v>60</v>
      </c>
      <c r="I12870" s="1">
        <v>2169</v>
      </c>
      <c r="J12870" s="2">
        <f>VLOOKUP(Oliusala[[#This Row],[tegund]],Tegundir!$B$2:$D$19,3,FALSE)*Oliusala[[#This Row],[magn]]/1000</f>
        <v>1.876185</v>
      </c>
      <c r="K12870">
        <v>2020</v>
      </c>
      <c r="L12870" t="s">
        <v>18</v>
      </c>
      <c r="M12870" s="144" t="s">
        <v>59</v>
      </c>
    </row>
    <row r="12871" spans="1:15" x14ac:dyDescent="0.2">
      <c r="A12871" t="s">
        <v>63</v>
      </c>
      <c r="B12871" s="144" t="s">
        <v>129</v>
      </c>
      <c r="C12871">
        <v>545</v>
      </c>
      <c r="D12871" t="str">
        <f>VLOOKUP(Oliusala[[#This Row],[postnumer]],Sveitarfelog[#All],4,FALSE)</f>
        <v>Sveitarfélagið Skagaströnd</v>
      </c>
      <c r="E12871" t="str">
        <f>VLOOKUP(Oliusala[[#This Row],[postnumer]],Sveitarfelog[#All],5,FALSE)</f>
        <v>Norðurland vestra</v>
      </c>
      <c r="F12871" t="s">
        <v>24</v>
      </c>
      <c r="G12871" t="s">
        <v>24</v>
      </c>
      <c r="H12871" t="s">
        <v>58</v>
      </c>
      <c r="I12871" s="1">
        <v>184337</v>
      </c>
      <c r="J12871" s="2">
        <f>VLOOKUP(Oliusala[[#This Row],[tegund]],Tegundir!$B$2:$D$19,3,FALSE)*Oliusala[[#This Row],[magn]]/1000</f>
        <v>159.451505</v>
      </c>
      <c r="K12871">
        <v>2020</v>
      </c>
      <c r="L12871" t="s">
        <v>18</v>
      </c>
      <c r="M12871" s="144" t="s">
        <v>59</v>
      </c>
    </row>
    <row r="12872" spans="1:15" x14ac:dyDescent="0.2">
      <c r="A12872" t="s">
        <v>63</v>
      </c>
      <c r="B12872" s="144" t="s">
        <v>77</v>
      </c>
      <c r="C12872">
        <v>240</v>
      </c>
      <c r="D12872" t="str">
        <f>VLOOKUP(Oliusala[[#This Row],[postnumer]],Sveitarfelog[#All],4,FALSE)</f>
        <v>Grindavíkurbær</v>
      </c>
      <c r="E12872" t="str">
        <f>VLOOKUP(Oliusala[[#This Row],[postnumer]],Sveitarfelog[#All],5,FALSE)</f>
        <v>Suðurnes</v>
      </c>
      <c r="F12872" t="s">
        <v>25</v>
      </c>
      <c r="G12872" t="s">
        <v>24</v>
      </c>
      <c r="H12872" t="s">
        <v>58</v>
      </c>
      <c r="I12872" s="1">
        <v>60000</v>
      </c>
      <c r="J12872" s="2">
        <f>VLOOKUP(Oliusala[[#This Row],[tegund]],Tegundir!$B$2:$D$19,3,FALSE)*Oliusala[[#This Row],[magn]]/1000</f>
        <v>51.9</v>
      </c>
      <c r="K12872">
        <v>2020</v>
      </c>
      <c r="L12872" t="s">
        <v>1955</v>
      </c>
      <c r="M12872" s="144" t="s">
        <v>59</v>
      </c>
      <c r="N12872" s="144" t="s">
        <v>1939</v>
      </c>
    </row>
    <row r="12873" spans="1:15" x14ac:dyDescent="0.2">
      <c r="A12873" t="s">
        <v>63</v>
      </c>
      <c r="B12873" s="144" t="s">
        <v>77</v>
      </c>
      <c r="C12873">
        <v>240</v>
      </c>
      <c r="D12873" t="str">
        <f>VLOOKUP(Oliusala[[#This Row],[postnumer]],Sveitarfelog[#All],4,FALSE)</f>
        <v>Grindavíkurbær</v>
      </c>
      <c r="E12873" t="str">
        <f>VLOOKUP(Oliusala[[#This Row],[postnumer]],Sveitarfelog[#All],5,FALSE)</f>
        <v>Suðurnes</v>
      </c>
      <c r="F12873" t="s">
        <v>25</v>
      </c>
      <c r="G12873" t="s">
        <v>24</v>
      </c>
      <c r="H12873" t="s">
        <v>58</v>
      </c>
      <c r="I12873" s="1">
        <v>186737</v>
      </c>
      <c r="J12873" s="2">
        <f>VLOOKUP(Oliusala[[#This Row],[tegund]],Tegundir!$B$2:$D$19,3,FALSE)*Oliusala[[#This Row],[magn]]/1000</f>
        <v>161.52750499999999</v>
      </c>
      <c r="K12873">
        <v>2020</v>
      </c>
      <c r="L12873" t="s">
        <v>19</v>
      </c>
      <c r="M12873" s="144" t="s">
        <v>59</v>
      </c>
      <c r="N12873" s="144" t="s">
        <v>1939</v>
      </c>
      <c r="O12873" s="144" t="s">
        <v>1997</v>
      </c>
    </row>
    <row r="12874" spans="1:15" x14ac:dyDescent="0.2">
      <c r="A12874" t="s">
        <v>68</v>
      </c>
      <c r="B12874" s="144" t="s">
        <v>129</v>
      </c>
      <c r="C12874">
        <v>545</v>
      </c>
      <c r="D12874" t="str">
        <f>VLOOKUP(Oliusala[[#This Row],[postnumer]],Sveitarfelog[#All],4,FALSE)</f>
        <v>Sveitarfélagið Skagaströnd</v>
      </c>
      <c r="E12874" t="str">
        <f>VLOOKUP(Oliusala[[#This Row],[postnumer]],Sveitarfelog[#All],5,FALSE)</f>
        <v>Norðurland vestra</v>
      </c>
      <c r="F12874" t="s">
        <v>25</v>
      </c>
      <c r="G12874" t="s">
        <v>24</v>
      </c>
      <c r="H12874" s="1" t="s">
        <v>60</v>
      </c>
      <c r="I12874" s="1">
        <v>5304</v>
      </c>
      <c r="J12874" s="2">
        <f>VLOOKUP(Oliusala[[#This Row],[tegund]],Tegundir!$B$2:$D$19,3,FALSE)*Oliusala[[#This Row],[magn]]/1000</f>
        <v>4.5879599999999998</v>
      </c>
      <c r="K12874">
        <v>2020</v>
      </c>
      <c r="L12874" t="s">
        <v>19</v>
      </c>
      <c r="M12874" s="144" t="s">
        <v>59</v>
      </c>
      <c r="O12874" s="144" t="s">
        <v>1997</v>
      </c>
    </row>
    <row r="12875" spans="1:15" x14ac:dyDescent="0.2">
      <c r="A12875" t="s">
        <v>57</v>
      </c>
      <c r="B12875" s="144" t="s">
        <v>129</v>
      </c>
      <c r="C12875">
        <v>545</v>
      </c>
      <c r="D12875" t="str">
        <f>VLOOKUP(Oliusala[[#This Row],[postnumer]],Sveitarfelog[#All],4,FALSE)</f>
        <v>Sveitarfélagið Skagaströnd</v>
      </c>
      <c r="E12875" t="str">
        <f>VLOOKUP(Oliusala[[#This Row],[postnumer]],Sveitarfelog[#All],5,FALSE)</f>
        <v>Norðurland vestra</v>
      </c>
      <c r="F12875" t="s">
        <v>25</v>
      </c>
      <c r="G12875" t="s">
        <v>24</v>
      </c>
      <c r="H12875" s="1" t="s">
        <v>60</v>
      </c>
      <c r="I12875" s="1">
        <v>188821</v>
      </c>
      <c r="J12875" s="2">
        <f>VLOOKUP(Oliusala[[#This Row],[tegund]],Tegundir!$B$2:$D$19,3,FALSE)*Oliusala[[#This Row],[magn]]/1000</f>
        <v>163.33016500000002</v>
      </c>
      <c r="K12875">
        <v>2020</v>
      </c>
      <c r="L12875" t="s">
        <v>19</v>
      </c>
      <c r="M12875" s="144" t="s">
        <v>59</v>
      </c>
      <c r="O12875" s="144" t="s">
        <v>1997</v>
      </c>
    </row>
    <row r="12876" spans="1:15" x14ac:dyDescent="0.2">
      <c r="A12876" t="s">
        <v>122</v>
      </c>
      <c r="B12876" s="144" t="s">
        <v>129</v>
      </c>
      <c r="C12876">
        <v>545</v>
      </c>
      <c r="D12876" t="str">
        <f>VLOOKUP(Oliusala[[#This Row],[postnumer]],Sveitarfelog[#All],4,FALSE)</f>
        <v>Sveitarfélagið Skagaströnd</v>
      </c>
      <c r="E12876" t="str">
        <f>VLOOKUP(Oliusala[[#This Row],[postnumer]],Sveitarfelog[#All],5,FALSE)</f>
        <v>Norðurland vestra</v>
      </c>
      <c r="F12876" t="s">
        <v>25</v>
      </c>
      <c r="G12876" t="s">
        <v>24</v>
      </c>
      <c r="H12876" s="1" t="s">
        <v>60</v>
      </c>
      <c r="I12876" s="1">
        <v>406242</v>
      </c>
      <c r="J12876" s="2">
        <f>VLOOKUP(Oliusala[[#This Row],[tegund]],Tegundir!$B$2:$D$19,3,FALSE)*Oliusala[[#This Row],[magn]]/1000</f>
        <v>351.39933000000002</v>
      </c>
      <c r="K12876">
        <v>2020</v>
      </c>
      <c r="L12876" t="s">
        <v>19</v>
      </c>
      <c r="M12876" s="144" t="s">
        <v>59</v>
      </c>
      <c r="O12876" s="144" t="s">
        <v>1997</v>
      </c>
    </row>
    <row r="12877" spans="1:15" x14ac:dyDescent="0.2">
      <c r="A12877" t="s">
        <v>129</v>
      </c>
      <c r="B12877" s="144" t="s">
        <v>129</v>
      </c>
      <c r="C12877">
        <v>545</v>
      </c>
      <c r="D12877" t="str">
        <f>VLOOKUP(Oliusala[[#This Row],[postnumer]],Sveitarfelog[#All],4,FALSE)</f>
        <v>Sveitarfélagið Skagaströnd</v>
      </c>
      <c r="E12877" t="str">
        <f>VLOOKUP(Oliusala[[#This Row],[postnumer]],Sveitarfelog[#All],5,FALSE)</f>
        <v>Norðurland vestra</v>
      </c>
      <c r="F12877" t="s">
        <v>25</v>
      </c>
      <c r="G12877" t="s">
        <v>24</v>
      </c>
      <c r="H12877" s="1" t="s">
        <v>58</v>
      </c>
      <c r="I12877" s="1">
        <v>40311</v>
      </c>
      <c r="J12877" s="2">
        <f>VLOOKUP(Oliusala[[#This Row],[tegund]],Tegundir!$B$2:$D$19,3,FALSE)*Oliusala[[#This Row],[magn]]/1000</f>
        <v>34.869014999999997</v>
      </c>
      <c r="K12877">
        <v>2020</v>
      </c>
      <c r="L12877" t="s">
        <v>19</v>
      </c>
      <c r="M12877" s="144" t="s">
        <v>59</v>
      </c>
      <c r="O12877" s="144" t="s">
        <v>1997</v>
      </c>
    </row>
    <row r="12878" spans="1:15" x14ac:dyDescent="0.2">
      <c r="A12878" t="s">
        <v>68</v>
      </c>
      <c r="B12878" s="144" t="s">
        <v>122</v>
      </c>
      <c r="C12878">
        <v>550</v>
      </c>
      <c r="D12878" t="str">
        <f>VLOOKUP(Oliusala[[#This Row],[postnumer]],Sveitarfelog[#All],4,FALSE)</f>
        <v>Skagafjörður</v>
      </c>
      <c r="E12878" t="str">
        <f>VLOOKUP(Oliusala[[#This Row],[postnumer]],Sveitarfelog[#All],5,FALSE)</f>
        <v>Norðurland vestra</v>
      </c>
      <c r="F12878" t="s">
        <v>30</v>
      </c>
      <c r="G12878" t="s">
        <v>24</v>
      </c>
      <c r="H12878" s="1" t="s">
        <v>60</v>
      </c>
      <c r="I12878" s="1">
        <v>134827</v>
      </c>
      <c r="J12878" s="2">
        <f>VLOOKUP(Oliusala[[#This Row],[tegund]],Tegundir!$B$2:$D$19,3,FALSE)*Oliusala[[#This Row],[magn]]/1000</f>
        <v>116.625355</v>
      </c>
      <c r="K12878">
        <v>2020</v>
      </c>
      <c r="L12878" t="s">
        <v>19</v>
      </c>
      <c r="M12878" s="144" t="s">
        <v>59</v>
      </c>
      <c r="O12878" s="144" t="s">
        <v>1998</v>
      </c>
    </row>
    <row r="12879" spans="1:15" x14ac:dyDescent="0.2">
      <c r="A12879" t="s">
        <v>57</v>
      </c>
      <c r="B12879" s="144" t="s">
        <v>122</v>
      </c>
      <c r="C12879">
        <v>550</v>
      </c>
      <c r="D12879" t="str">
        <f>VLOOKUP(Oliusala[[#This Row],[postnumer]],Sveitarfelog[#All],4,FALSE)</f>
        <v>Skagafjörður</v>
      </c>
      <c r="E12879" t="str">
        <f>VLOOKUP(Oliusala[[#This Row],[postnumer]],Sveitarfelog[#All],5,FALSE)</f>
        <v>Norðurland vestra</v>
      </c>
      <c r="F12879" t="s">
        <v>30</v>
      </c>
      <c r="G12879" t="s">
        <v>24</v>
      </c>
      <c r="H12879" s="1" t="s">
        <v>60</v>
      </c>
      <c r="I12879" s="1">
        <v>3045</v>
      </c>
      <c r="J12879" s="2">
        <f>VLOOKUP(Oliusala[[#This Row],[tegund]],Tegundir!$B$2:$D$19,3,FALSE)*Oliusala[[#This Row],[magn]]/1000</f>
        <v>2.6339250000000001</v>
      </c>
      <c r="K12879">
        <v>2020</v>
      </c>
      <c r="L12879" t="s">
        <v>19</v>
      </c>
      <c r="M12879" s="144" t="s">
        <v>59</v>
      </c>
      <c r="O12879" s="144" t="s">
        <v>1998</v>
      </c>
    </row>
    <row r="12880" spans="1:15" x14ac:dyDescent="0.2">
      <c r="A12880" t="s">
        <v>122</v>
      </c>
      <c r="B12880" s="144" t="s">
        <v>122</v>
      </c>
      <c r="C12880">
        <v>550</v>
      </c>
      <c r="D12880" t="str">
        <f>VLOOKUP(Oliusala[[#This Row],[postnumer]],Sveitarfelog[#All],4,FALSE)</f>
        <v>Skagafjörður</v>
      </c>
      <c r="E12880" t="str">
        <f>VLOOKUP(Oliusala[[#This Row],[postnumer]],Sveitarfelog[#All],5,FALSE)</f>
        <v>Norðurland vestra</v>
      </c>
      <c r="F12880" t="s">
        <v>27</v>
      </c>
      <c r="G12880" t="s">
        <v>24</v>
      </c>
      <c r="H12880" s="1" t="s">
        <v>58</v>
      </c>
      <c r="I12880" s="1">
        <v>5739808</v>
      </c>
      <c r="J12880" s="2">
        <f>VLOOKUP(Oliusala[[#This Row],[tegund]],Tegundir!$B$2:$D$19,3,FALSE)*Oliusala[[#This Row],[magn]]/1000</f>
        <v>4964.9339199999995</v>
      </c>
      <c r="K12880">
        <v>2020</v>
      </c>
      <c r="L12880" t="s">
        <v>19</v>
      </c>
      <c r="M12880" s="144" t="s">
        <v>59</v>
      </c>
      <c r="O12880" s="144" t="s">
        <v>1998</v>
      </c>
    </row>
    <row r="12881" spans="1:15" x14ac:dyDescent="0.2">
      <c r="A12881" t="s">
        <v>122</v>
      </c>
      <c r="B12881" s="144" t="s">
        <v>122</v>
      </c>
      <c r="C12881">
        <v>550</v>
      </c>
      <c r="D12881" t="str">
        <f>VLOOKUP(Oliusala[[#This Row],[postnumer]],Sveitarfelog[#All],4,FALSE)</f>
        <v>Skagafjörður</v>
      </c>
      <c r="E12881" t="str">
        <f>VLOOKUP(Oliusala[[#This Row],[postnumer]],Sveitarfelog[#All],5,FALSE)</f>
        <v>Norðurland vestra</v>
      </c>
      <c r="F12881" t="s">
        <v>29</v>
      </c>
      <c r="G12881" t="s">
        <v>24</v>
      </c>
      <c r="H12881" s="1" t="s">
        <v>58</v>
      </c>
      <c r="I12881" s="1">
        <v>995554</v>
      </c>
      <c r="J12881" s="2">
        <f>VLOOKUP(Oliusala[[#This Row],[tegund]],Tegundir!$B$2:$D$19,3,FALSE)*Oliusala[[#This Row],[magn]]/1000</f>
        <v>861.15420999999992</v>
      </c>
      <c r="K12881">
        <v>2020</v>
      </c>
      <c r="L12881" t="s">
        <v>19</v>
      </c>
      <c r="M12881" s="144" t="s">
        <v>59</v>
      </c>
      <c r="O12881" s="144" t="s">
        <v>1998</v>
      </c>
    </row>
    <row r="12882" spans="1:15" x14ac:dyDescent="0.2">
      <c r="A12882" t="s">
        <v>122</v>
      </c>
      <c r="B12882" s="144" t="s">
        <v>122</v>
      </c>
      <c r="C12882">
        <v>550</v>
      </c>
      <c r="D12882" t="str">
        <f>VLOOKUP(Oliusala[[#This Row],[postnumer]],Sveitarfelog[#All],4,FALSE)</f>
        <v>Skagafjörður</v>
      </c>
      <c r="E12882" t="str">
        <f>VLOOKUP(Oliusala[[#This Row],[postnumer]],Sveitarfelog[#All],5,FALSE)</f>
        <v>Norðurland vestra</v>
      </c>
      <c r="F12882" t="s">
        <v>30</v>
      </c>
      <c r="G12882" t="s">
        <v>24</v>
      </c>
      <c r="H12882" s="1" t="s">
        <v>58</v>
      </c>
      <c r="I12882" s="1">
        <v>799853</v>
      </c>
      <c r="J12882" s="2">
        <f>VLOOKUP(Oliusala[[#This Row],[tegund]],Tegundir!$B$2:$D$19,3,FALSE)*Oliusala[[#This Row],[magn]]/1000</f>
        <v>691.87284499999998</v>
      </c>
      <c r="K12882">
        <v>2020</v>
      </c>
      <c r="L12882" t="s">
        <v>19</v>
      </c>
      <c r="M12882" s="144" t="s">
        <v>59</v>
      </c>
      <c r="O12882" s="144" t="s">
        <v>1998</v>
      </c>
    </row>
    <row r="12883" spans="1:15" x14ac:dyDescent="0.2">
      <c r="A12883" t="s">
        <v>63</v>
      </c>
      <c r="B12883" s="144" t="s">
        <v>122</v>
      </c>
      <c r="C12883">
        <v>550</v>
      </c>
      <c r="D12883" t="str">
        <f>VLOOKUP(Oliusala[[#This Row],[postnumer]],Sveitarfelog[#All],4,FALSE)</f>
        <v>Skagafjörður</v>
      </c>
      <c r="E12883" t="str">
        <f>VLOOKUP(Oliusala[[#This Row],[postnumer]],Sveitarfelog[#All],5,FALSE)</f>
        <v>Norðurland vestra</v>
      </c>
      <c r="F12883" t="s">
        <v>24</v>
      </c>
      <c r="G12883" t="s">
        <v>24</v>
      </c>
      <c r="H12883" t="s">
        <v>58</v>
      </c>
      <c r="I12883" s="1">
        <v>1925854</v>
      </c>
      <c r="J12883" s="2">
        <f>VLOOKUP(Oliusala[[#This Row],[tegund]],Tegundir!$B$2:$D$19,3,FALSE)*Oliusala[[#This Row],[magn]]/1000</f>
        <v>1665.8637099999999</v>
      </c>
      <c r="K12883">
        <v>2020</v>
      </c>
      <c r="L12883" t="s">
        <v>18</v>
      </c>
      <c r="M12883" s="144" t="s">
        <v>59</v>
      </c>
    </row>
    <row r="12884" spans="1:15" x14ac:dyDescent="0.2">
      <c r="A12884" t="s">
        <v>68</v>
      </c>
      <c r="B12884" s="144" t="s">
        <v>122</v>
      </c>
      <c r="C12884">
        <v>550</v>
      </c>
      <c r="D12884" t="str">
        <f>VLOOKUP(Oliusala[[#This Row],[postnumer]],Sveitarfelog[#All],4,FALSE)</f>
        <v>Skagafjörður</v>
      </c>
      <c r="E12884" t="str">
        <f>VLOOKUP(Oliusala[[#This Row],[postnumer]],Sveitarfelog[#All],5,FALSE)</f>
        <v>Norðurland vestra</v>
      </c>
      <c r="F12884" t="s">
        <v>25</v>
      </c>
      <c r="G12884" t="s">
        <v>24</v>
      </c>
      <c r="H12884" t="s">
        <v>60</v>
      </c>
      <c r="I12884" s="1">
        <v>238248</v>
      </c>
      <c r="J12884" s="2">
        <f>VLOOKUP(Oliusala[[#This Row],[tegund]],Tegundir!$B$2:$D$19,3,FALSE)*Oliusala[[#This Row],[magn]]/1000</f>
        <v>206.08452</v>
      </c>
      <c r="K12884">
        <v>2020</v>
      </c>
      <c r="L12884" t="s">
        <v>1955</v>
      </c>
      <c r="M12884" s="144" t="s">
        <v>59</v>
      </c>
    </row>
    <row r="12885" spans="1:15" x14ac:dyDescent="0.2">
      <c r="A12885" t="s">
        <v>57</v>
      </c>
      <c r="B12885" s="144" t="s">
        <v>75</v>
      </c>
      <c r="C12885">
        <v>230</v>
      </c>
      <c r="D12885" t="str">
        <f>VLOOKUP(Oliusala[[#This Row],[postnumer]],Sveitarfelog[#All],4,FALSE)</f>
        <v>Reykjanesbær</v>
      </c>
      <c r="E12885" t="str">
        <f>VLOOKUP(Oliusala[[#This Row],[postnumer]],Sveitarfelog[#All],5,FALSE)</f>
        <v>Suðurnes</v>
      </c>
      <c r="F12885" t="s">
        <v>25</v>
      </c>
      <c r="G12885" t="s">
        <v>24</v>
      </c>
      <c r="H12885" s="1" t="s">
        <v>60</v>
      </c>
      <c r="I12885" s="1">
        <v>500000</v>
      </c>
      <c r="J12885" s="2">
        <f>VLOOKUP(Oliusala[[#This Row],[tegund]],Tegundir!$B$2:$D$19,3,FALSE)*Oliusala[[#This Row],[magn]]/1000</f>
        <v>432.5</v>
      </c>
      <c r="K12885">
        <v>2020</v>
      </c>
      <c r="L12885" t="s">
        <v>19</v>
      </c>
      <c r="M12885" s="144" t="s">
        <v>59</v>
      </c>
      <c r="N12885" s="144" t="s">
        <v>1939</v>
      </c>
      <c r="O12885" s="144" t="s">
        <v>1997</v>
      </c>
    </row>
    <row r="12886" spans="1:15" x14ac:dyDescent="0.2">
      <c r="A12886" t="s">
        <v>57</v>
      </c>
      <c r="B12886" s="144" t="s">
        <v>122</v>
      </c>
      <c r="C12886">
        <v>550</v>
      </c>
      <c r="D12886" t="str">
        <f>VLOOKUP(Oliusala[[#This Row],[postnumer]],Sveitarfelog[#All],4,FALSE)</f>
        <v>Skagafjörður</v>
      </c>
      <c r="E12886" t="str">
        <f>VLOOKUP(Oliusala[[#This Row],[postnumer]],Sveitarfelog[#All],5,FALSE)</f>
        <v>Norðurland vestra</v>
      </c>
      <c r="F12886" t="s">
        <v>25</v>
      </c>
      <c r="G12886" t="s">
        <v>24</v>
      </c>
      <c r="H12886" t="s">
        <v>60</v>
      </c>
      <c r="I12886" s="1">
        <v>5805</v>
      </c>
      <c r="J12886" s="2">
        <f>VLOOKUP(Oliusala[[#This Row],[tegund]],Tegundir!$B$2:$D$19,3,FALSE)*Oliusala[[#This Row],[magn]]/1000</f>
        <v>5.021325</v>
      </c>
      <c r="K12886">
        <v>2020</v>
      </c>
      <c r="L12886" t="s">
        <v>1955</v>
      </c>
      <c r="M12886" s="144" t="s">
        <v>59</v>
      </c>
    </row>
    <row r="12887" spans="1:15" x14ac:dyDescent="0.2">
      <c r="A12887" t="s">
        <v>122</v>
      </c>
      <c r="B12887" s="144" t="s">
        <v>122</v>
      </c>
      <c r="C12887">
        <v>550</v>
      </c>
      <c r="D12887" t="str">
        <f>VLOOKUP(Oliusala[[#This Row],[postnumer]],Sveitarfelog[#All],4,FALSE)</f>
        <v>Skagafjörður</v>
      </c>
      <c r="E12887" t="str">
        <f>VLOOKUP(Oliusala[[#This Row],[postnumer]],Sveitarfelog[#All],5,FALSE)</f>
        <v>Norðurland vestra</v>
      </c>
      <c r="F12887" t="s">
        <v>25</v>
      </c>
      <c r="G12887" t="s">
        <v>24</v>
      </c>
      <c r="H12887" s="1" t="s">
        <v>58</v>
      </c>
      <c r="I12887" s="1">
        <v>589305</v>
      </c>
      <c r="J12887" s="2">
        <f>VLOOKUP(Oliusala[[#This Row],[tegund]],Tegundir!$B$2:$D$19,3,FALSE)*Oliusala[[#This Row],[magn]]/1000</f>
        <v>509.74882500000001</v>
      </c>
      <c r="K12887">
        <v>2020</v>
      </c>
      <c r="L12887" t="s">
        <v>1955</v>
      </c>
      <c r="M12887" s="144" t="s">
        <v>59</v>
      </c>
    </row>
    <row r="12888" spans="1:15" x14ac:dyDescent="0.2">
      <c r="A12888" t="s">
        <v>63</v>
      </c>
      <c r="B12888" s="144" t="s">
        <v>122</v>
      </c>
      <c r="C12888">
        <v>550</v>
      </c>
      <c r="D12888" t="str">
        <f>VLOOKUP(Oliusala[[#This Row],[postnumer]],Sveitarfelog[#All],4,FALSE)</f>
        <v>Skagafjörður</v>
      </c>
      <c r="E12888" t="str">
        <f>VLOOKUP(Oliusala[[#This Row],[postnumer]],Sveitarfelog[#All],5,FALSE)</f>
        <v>Norðurland vestra</v>
      </c>
      <c r="F12888" t="s">
        <v>25</v>
      </c>
      <c r="G12888" t="s">
        <v>24</v>
      </c>
      <c r="H12888" t="s">
        <v>58</v>
      </c>
      <c r="I12888" s="1">
        <v>157245</v>
      </c>
      <c r="J12888" s="2">
        <f>VLOOKUP(Oliusala[[#This Row],[tegund]],Tegundir!$B$2:$D$19,3,FALSE)*Oliusala[[#This Row],[magn]]/1000</f>
        <v>136.01692499999999</v>
      </c>
      <c r="K12888">
        <v>2020</v>
      </c>
      <c r="L12888" t="s">
        <v>1955</v>
      </c>
      <c r="M12888" s="144" t="s">
        <v>59</v>
      </c>
    </row>
    <row r="12889" spans="1:15" x14ac:dyDescent="0.2">
      <c r="A12889" t="s">
        <v>122</v>
      </c>
      <c r="B12889" s="144" t="s">
        <v>122</v>
      </c>
      <c r="C12889">
        <v>550</v>
      </c>
      <c r="D12889" t="str">
        <f>VLOOKUP(Oliusala[[#This Row],[postnumer]],Sveitarfelog[#All],4,FALSE)</f>
        <v>Skagafjörður</v>
      </c>
      <c r="E12889" t="str">
        <f>VLOOKUP(Oliusala[[#This Row],[postnumer]],Sveitarfelog[#All],5,FALSE)</f>
        <v>Norðurland vestra</v>
      </c>
      <c r="F12889" t="s">
        <v>29</v>
      </c>
      <c r="G12889" t="s">
        <v>24</v>
      </c>
      <c r="H12889" s="1" t="s">
        <v>61</v>
      </c>
      <c r="I12889" s="1">
        <v>35355</v>
      </c>
      <c r="J12889" s="2">
        <f>VLOOKUP(Oliusala[[#This Row],[tegund]],Tegundir!$B$2:$D$19,3,FALSE)*Oliusala[[#This Row],[magn]]/1000</f>
        <v>30.582075</v>
      </c>
      <c r="K12889">
        <v>2020</v>
      </c>
      <c r="L12889" t="s">
        <v>19</v>
      </c>
      <c r="M12889" s="144" t="s">
        <v>62</v>
      </c>
      <c r="O12889" s="144" t="s">
        <v>1998</v>
      </c>
    </row>
    <row r="12890" spans="1:15" x14ac:dyDescent="0.2">
      <c r="A12890" t="s">
        <v>63</v>
      </c>
      <c r="B12890" s="144" t="s">
        <v>131</v>
      </c>
      <c r="C12890">
        <v>560</v>
      </c>
      <c r="D12890" t="str">
        <f>VLOOKUP(Oliusala[[#This Row],[postnumer]],Sveitarfelog[#All],4,FALSE)</f>
        <v>Skagafjörður</v>
      </c>
      <c r="E12890" t="str">
        <f>VLOOKUP(Oliusala[[#This Row],[postnumer]],Sveitarfelog[#All],5,FALSE)</f>
        <v>Norðurland vestra</v>
      </c>
      <c r="F12890" t="s">
        <v>24</v>
      </c>
      <c r="G12890" t="s">
        <v>24</v>
      </c>
      <c r="H12890" s="1" t="s">
        <v>58</v>
      </c>
      <c r="I12890" s="1">
        <v>833183</v>
      </c>
      <c r="J12890" s="2">
        <f>VLOOKUP(Oliusala[[#This Row],[tegund]],Tegundir!$B$2:$D$19,3,FALSE)*Oliusala[[#This Row],[magn]]/1000</f>
        <v>720.70329500000003</v>
      </c>
      <c r="K12890">
        <v>2020</v>
      </c>
      <c r="L12890" t="s">
        <v>18</v>
      </c>
      <c r="M12890" s="144" t="s">
        <v>59</v>
      </c>
    </row>
    <row r="12891" spans="1:15" x14ac:dyDescent="0.2">
      <c r="A12891" t="s">
        <v>57</v>
      </c>
      <c r="B12891" s="144" t="s">
        <v>75</v>
      </c>
      <c r="C12891">
        <v>230</v>
      </c>
      <c r="D12891" t="str">
        <f>VLOOKUP(Oliusala[[#This Row],[postnumer]],Sveitarfelog[#All],4,FALSE)</f>
        <v>Reykjanesbær</v>
      </c>
      <c r="E12891" t="str">
        <f>VLOOKUP(Oliusala[[#This Row],[postnumer]],Sveitarfelog[#All],5,FALSE)</f>
        <v>Suðurnes</v>
      </c>
      <c r="F12891" t="s">
        <v>25</v>
      </c>
      <c r="G12891" t="s">
        <v>24</v>
      </c>
      <c r="H12891" s="1" t="s">
        <v>60</v>
      </c>
      <c r="I12891" s="1">
        <v>486954</v>
      </c>
      <c r="J12891" s="2">
        <f>VLOOKUP(Oliusala[[#This Row],[tegund]],Tegundir!$B$2:$D$19,3,FALSE)*Oliusala[[#This Row],[magn]]/1000</f>
        <v>421.21521000000001</v>
      </c>
      <c r="K12891">
        <v>2020</v>
      </c>
      <c r="L12891" t="s">
        <v>1955</v>
      </c>
      <c r="M12891" s="144" t="s">
        <v>59</v>
      </c>
      <c r="N12891" s="144" t="s">
        <v>1939</v>
      </c>
    </row>
    <row r="12892" spans="1:15" x14ac:dyDescent="0.2">
      <c r="A12892" t="s">
        <v>68</v>
      </c>
      <c r="B12892" s="144" t="s">
        <v>131</v>
      </c>
      <c r="C12892">
        <v>560</v>
      </c>
      <c r="D12892" t="str">
        <f>VLOOKUP(Oliusala[[#This Row],[postnumer]],Sveitarfelog[#All],4,FALSE)</f>
        <v>Skagafjörður</v>
      </c>
      <c r="E12892" t="str">
        <f>VLOOKUP(Oliusala[[#This Row],[postnumer]],Sveitarfelog[#All],5,FALSE)</f>
        <v>Norðurland vestra</v>
      </c>
      <c r="F12892" t="s">
        <v>25</v>
      </c>
      <c r="G12892" t="s">
        <v>24</v>
      </c>
      <c r="H12892" s="1" t="s">
        <v>60</v>
      </c>
      <c r="I12892" s="1">
        <v>186418</v>
      </c>
      <c r="J12892" s="2">
        <f>VLOOKUP(Oliusala[[#This Row],[tegund]],Tegundir!$B$2:$D$19,3,FALSE)*Oliusala[[#This Row],[magn]]/1000</f>
        <v>161.25157000000002</v>
      </c>
      <c r="K12892">
        <v>2020</v>
      </c>
      <c r="L12892" t="s">
        <v>1955</v>
      </c>
      <c r="M12892" s="144" t="s">
        <v>59</v>
      </c>
    </row>
    <row r="12893" spans="1:15" x14ac:dyDescent="0.2">
      <c r="A12893" t="s">
        <v>57</v>
      </c>
      <c r="B12893" s="144" t="s">
        <v>131</v>
      </c>
      <c r="C12893">
        <v>560</v>
      </c>
      <c r="D12893" t="str">
        <f>VLOOKUP(Oliusala[[#This Row],[postnumer]],Sveitarfelog[#All],4,FALSE)</f>
        <v>Skagafjörður</v>
      </c>
      <c r="E12893" t="str">
        <f>VLOOKUP(Oliusala[[#This Row],[postnumer]],Sveitarfelog[#All],5,FALSE)</f>
        <v>Norðurland vestra</v>
      </c>
      <c r="F12893" t="s">
        <v>25</v>
      </c>
      <c r="G12893" t="s">
        <v>24</v>
      </c>
      <c r="H12893" s="1" t="s">
        <v>60</v>
      </c>
      <c r="I12893" s="1">
        <v>433798</v>
      </c>
      <c r="J12893" s="2">
        <f>VLOOKUP(Oliusala[[#This Row],[tegund]],Tegundir!$B$2:$D$19,3,FALSE)*Oliusala[[#This Row],[magn]]/1000</f>
        <v>375.23527000000001</v>
      </c>
      <c r="K12893">
        <v>2020</v>
      </c>
      <c r="L12893" t="s">
        <v>1955</v>
      </c>
      <c r="M12893" s="144" t="s">
        <v>59</v>
      </c>
    </row>
    <row r="12894" spans="1:15" x14ac:dyDescent="0.2">
      <c r="A12894" t="s">
        <v>122</v>
      </c>
      <c r="B12894" s="144" t="s">
        <v>131</v>
      </c>
      <c r="C12894">
        <v>560</v>
      </c>
      <c r="D12894" t="str">
        <f>VLOOKUP(Oliusala[[#This Row],[postnumer]],Sveitarfelog[#All],4,FALSE)</f>
        <v>Skagafjörður</v>
      </c>
      <c r="E12894" t="str">
        <f>VLOOKUP(Oliusala[[#This Row],[postnumer]],Sveitarfelog[#All],5,FALSE)</f>
        <v>Norðurland vestra</v>
      </c>
      <c r="F12894" t="s">
        <v>25</v>
      </c>
      <c r="G12894" t="s">
        <v>24</v>
      </c>
      <c r="H12894" s="1" t="s">
        <v>60</v>
      </c>
      <c r="I12894" s="1">
        <v>88189</v>
      </c>
      <c r="J12894" s="2">
        <f>VLOOKUP(Oliusala[[#This Row],[tegund]],Tegundir!$B$2:$D$19,3,FALSE)*Oliusala[[#This Row],[magn]]/1000</f>
        <v>76.283484999999999</v>
      </c>
      <c r="K12894">
        <v>2020</v>
      </c>
      <c r="L12894" t="s">
        <v>1955</v>
      </c>
      <c r="M12894" s="144" t="s">
        <v>59</v>
      </c>
    </row>
    <row r="12895" spans="1:15" x14ac:dyDescent="0.2">
      <c r="A12895" t="s">
        <v>63</v>
      </c>
      <c r="B12895" s="144" t="s">
        <v>131</v>
      </c>
      <c r="C12895">
        <v>560</v>
      </c>
      <c r="D12895" t="str">
        <f>VLOOKUP(Oliusala[[#This Row],[postnumer]],Sveitarfelog[#All],4,FALSE)</f>
        <v>Skagafjörður</v>
      </c>
      <c r="E12895" t="str">
        <f>VLOOKUP(Oliusala[[#This Row],[postnumer]],Sveitarfelog[#All],5,FALSE)</f>
        <v>Norðurland vestra</v>
      </c>
      <c r="F12895" t="s">
        <v>25</v>
      </c>
      <c r="G12895" t="s">
        <v>24</v>
      </c>
      <c r="H12895" s="1" t="s">
        <v>58</v>
      </c>
      <c r="I12895" s="1">
        <v>76594</v>
      </c>
      <c r="J12895" s="2">
        <f>VLOOKUP(Oliusala[[#This Row],[tegund]],Tegundir!$B$2:$D$19,3,FALSE)*Oliusala[[#This Row],[magn]]/1000</f>
        <v>66.253810000000001</v>
      </c>
      <c r="K12895">
        <v>2020</v>
      </c>
      <c r="L12895" t="s">
        <v>1955</v>
      </c>
      <c r="M12895" s="144" t="s">
        <v>59</v>
      </c>
    </row>
    <row r="12896" spans="1:15" x14ac:dyDescent="0.2">
      <c r="A12896" t="s">
        <v>63</v>
      </c>
      <c r="B12896" s="144" t="s">
        <v>132</v>
      </c>
      <c r="C12896">
        <v>565</v>
      </c>
      <c r="D12896" t="str">
        <f>VLOOKUP(Oliusala[[#This Row],[postnumer]],Sveitarfelog[#All],4,FALSE)</f>
        <v>Skagafjörður</v>
      </c>
      <c r="E12896" t="str">
        <f>VLOOKUP(Oliusala[[#This Row],[postnumer]],Sveitarfelog[#All],5,FALSE)</f>
        <v>Norðurland vestra</v>
      </c>
      <c r="F12896" t="s">
        <v>24</v>
      </c>
      <c r="G12896" t="s">
        <v>24</v>
      </c>
      <c r="H12896" s="1" t="s">
        <v>58</v>
      </c>
      <c r="I12896" s="1">
        <v>125629</v>
      </c>
      <c r="J12896" s="2">
        <f>VLOOKUP(Oliusala[[#This Row],[tegund]],Tegundir!$B$2:$D$19,3,FALSE)*Oliusala[[#This Row],[magn]]/1000</f>
        <v>108.669085</v>
      </c>
      <c r="K12896">
        <v>2020</v>
      </c>
      <c r="L12896" t="s">
        <v>18</v>
      </c>
      <c r="M12896" s="144" t="s">
        <v>59</v>
      </c>
    </row>
    <row r="12897" spans="1:15" x14ac:dyDescent="0.2">
      <c r="A12897" t="s">
        <v>68</v>
      </c>
      <c r="B12897" s="144" t="s">
        <v>132</v>
      </c>
      <c r="C12897">
        <v>565</v>
      </c>
      <c r="D12897" t="str">
        <f>VLOOKUP(Oliusala[[#This Row],[postnumer]],Sveitarfelog[#All],4,FALSE)</f>
        <v>Skagafjörður</v>
      </c>
      <c r="E12897" t="str">
        <f>VLOOKUP(Oliusala[[#This Row],[postnumer]],Sveitarfelog[#All],5,FALSE)</f>
        <v>Norðurland vestra</v>
      </c>
      <c r="F12897" t="s">
        <v>25</v>
      </c>
      <c r="G12897" t="s">
        <v>24</v>
      </c>
      <c r="H12897" t="s">
        <v>60</v>
      </c>
      <c r="I12897" s="1">
        <v>31534</v>
      </c>
      <c r="J12897" s="2">
        <f>VLOOKUP(Oliusala[[#This Row],[tegund]],Tegundir!$B$2:$D$19,3,FALSE)*Oliusala[[#This Row],[magn]]/1000</f>
        <v>27.276910000000001</v>
      </c>
      <c r="K12897">
        <v>2020</v>
      </c>
      <c r="L12897" t="s">
        <v>1955</v>
      </c>
      <c r="M12897" s="144" t="s">
        <v>59</v>
      </c>
    </row>
    <row r="12898" spans="1:15" x14ac:dyDescent="0.2">
      <c r="A12898" t="s">
        <v>57</v>
      </c>
      <c r="B12898" s="144" t="s">
        <v>132</v>
      </c>
      <c r="C12898">
        <v>565</v>
      </c>
      <c r="D12898" t="str">
        <f>VLOOKUP(Oliusala[[#This Row],[postnumer]],Sveitarfelog[#All],4,FALSE)</f>
        <v>Skagafjörður</v>
      </c>
      <c r="E12898" t="str">
        <f>VLOOKUP(Oliusala[[#This Row],[postnumer]],Sveitarfelog[#All],5,FALSE)</f>
        <v>Norðurland vestra</v>
      </c>
      <c r="F12898" t="s">
        <v>25</v>
      </c>
      <c r="G12898" t="s">
        <v>24</v>
      </c>
      <c r="H12898" t="s">
        <v>60</v>
      </c>
      <c r="I12898" s="1">
        <v>205593</v>
      </c>
      <c r="J12898" s="2">
        <f>VLOOKUP(Oliusala[[#This Row],[tegund]],Tegundir!$B$2:$D$19,3,FALSE)*Oliusala[[#This Row],[magn]]/1000</f>
        <v>177.83794500000002</v>
      </c>
      <c r="K12898">
        <v>2020</v>
      </c>
      <c r="L12898" t="s">
        <v>1955</v>
      </c>
      <c r="M12898" s="144" t="s">
        <v>59</v>
      </c>
    </row>
    <row r="12899" spans="1:15" x14ac:dyDescent="0.2">
      <c r="A12899" t="s">
        <v>122</v>
      </c>
      <c r="B12899" s="144" t="s">
        <v>132</v>
      </c>
      <c r="C12899">
        <v>565</v>
      </c>
      <c r="D12899" t="str">
        <f>VLOOKUP(Oliusala[[#This Row],[postnumer]],Sveitarfelog[#All],4,FALSE)</f>
        <v>Skagafjörður</v>
      </c>
      <c r="E12899" t="str">
        <f>VLOOKUP(Oliusala[[#This Row],[postnumer]],Sveitarfelog[#All],5,FALSE)</f>
        <v>Norðurland vestra</v>
      </c>
      <c r="F12899" t="s">
        <v>25</v>
      </c>
      <c r="G12899" t="s">
        <v>24</v>
      </c>
      <c r="H12899" t="s">
        <v>60</v>
      </c>
      <c r="I12899" s="1">
        <v>28561</v>
      </c>
      <c r="J12899" s="2">
        <f>VLOOKUP(Oliusala[[#This Row],[tegund]],Tegundir!$B$2:$D$19,3,FALSE)*Oliusala[[#This Row],[magn]]/1000</f>
        <v>24.705265000000001</v>
      </c>
      <c r="K12899">
        <v>2020</v>
      </c>
      <c r="L12899" t="s">
        <v>1955</v>
      </c>
      <c r="M12899" s="144" t="s">
        <v>59</v>
      </c>
    </row>
    <row r="12900" spans="1:15" x14ac:dyDescent="0.2">
      <c r="A12900" t="s">
        <v>63</v>
      </c>
      <c r="B12900" s="144" t="s">
        <v>132</v>
      </c>
      <c r="C12900">
        <v>565</v>
      </c>
      <c r="D12900" t="str">
        <f>VLOOKUP(Oliusala[[#This Row],[postnumer]],Sveitarfelog[#All],4,FALSE)</f>
        <v>Skagafjörður</v>
      </c>
      <c r="E12900" t="str">
        <f>VLOOKUP(Oliusala[[#This Row],[postnumer]],Sveitarfelog[#All],5,FALSE)</f>
        <v>Norðurland vestra</v>
      </c>
      <c r="F12900" t="s">
        <v>25</v>
      </c>
      <c r="G12900" t="s">
        <v>24</v>
      </c>
      <c r="H12900" t="s">
        <v>58</v>
      </c>
      <c r="I12900" s="1">
        <v>3127</v>
      </c>
      <c r="J12900" s="2">
        <f>VLOOKUP(Oliusala[[#This Row],[tegund]],Tegundir!$B$2:$D$19,3,FALSE)*Oliusala[[#This Row],[magn]]/1000</f>
        <v>2.7048550000000002</v>
      </c>
      <c r="K12900">
        <v>2020</v>
      </c>
      <c r="L12900" t="s">
        <v>1955</v>
      </c>
      <c r="M12900" s="144" t="s">
        <v>59</v>
      </c>
    </row>
    <row r="12901" spans="1:15" x14ac:dyDescent="0.2">
      <c r="A12901" t="s">
        <v>63</v>
      </c>
      <c r="B12901" s="144" t="s">
        <v>133</v>
      </c>
      <c r="C12901">
        <v>566</v>
      </c>
      <c r="D12901" t="str">
        <f>VLOOKUP(Oliusala[[#This Row],[postnumer]],Sveitarfelog[#All],4,FALSE)</f>
        <v>Skagafjörður</v>
      </c>
      <c r="E12901" t="str">
        <f>VLOOKUP(Oliusala[[#This Row],[postnumer]],Sveitarfelog[#All],5,FALSE)</f>
        <v>Norðurland vestra</v>
      </c>
      <c r="F12901" t="s">
        <v>24</v>
      </c>
      <c r="G12901" t="s">
        <v>24</v>
      </c>
      <c r="H12901" s="1" t="s">
        <v>58</v>
      </c>
      <c r="I12901" s="1">
        <v>82716</v>
      </c>
      <c r="J12901" s="2">
        <f>VLOOKUP(Oliusala[[#This Row],[tegund]],Tegundir!$B$2:$D$19,3,FALSE)*Oliusala[[#This Row],[magn]]/1000</f>
        <v>71.549340000000001</v>
      </c>
      <c r="K12901">
        <v>2020</v>
      </c>
      <c r="L12901" t="s">
        <v>18</v>
      </c>
      <c r="M12901" s="144" t="s">
        <v>59</v>
      </c>
    </row>
    <row r="12902" spans="1:15" x14ac:dyDescent="0.2">
      <c r="A12902" t="s">
        <v>135</v>
      </c>
      <c r="B12902" s="144" t="s">
        <v>134</v>
      </c>
      <c r="C12902">
        <v>570</v>
      </c>
      <c r="D12902" t="str">
        <f>VLOOKUP(Oliusala[[#This Row],[postnumer]],Sveitarfelog[#All],4,FALSE)</f>
        <v>Skagafjörður</v>
      </c>
      <c r="E12902" t="str">
        <f>VLOOKUP(Oliusala[[#This Row],[postnumer]],Sveitarfelog[#All],5,FALSE)</f>
        <v>Norðurland vestra</v>
      </c>
      <c r="F12902" t="s">
        <v>29</v>
      </c>
      <c r="G12902" t="s">
        <v>24</v>
      </c>
      <c r="H12902" t="s">
        <v>60</v>
      </c>
      <c r="I12902" s="1">
        <v>245264</v>
      </c>
      <c r="J12902" s="2">
        <f>VLOOKUP(Oliusala[[#This Row],[tegund]],Tegundir!$B$2:$D$19,3,FALSE)*Oliusala[[#This Row],[magn]]/1000</f>
        <v>212.15335999999999</v>
      </c>
      <c r="K12902">
        <v>2020</v>
      </c>
      <c r="L12902" t="s">
        <v>19</v>
      </c>
      <c r="M12902" s="144" t="s">
        <v>59</v>
      </c>
      <c r="O12902" s="144" t="s">
        <v>1998</v>
      </c>
    </row>
    <row r="12903" spans="1:15" x14ac:dyDescent="0.2">
      <c r="A12903" t="s">
        <v>68</v>
      </c>
      <c r="B12903" s="144" t="s">
        <v>122</v>
      </c>
      <c r="C12903">
        <v>550</v>
      </c>
      <c r="D12903" t="str">
        <f>VLOOKUP(Oliusala[[#This Row],[postnumer]],Sveitarfelog[#All],4,FALSE)</f>
        <v>Skagafjörður</v>
      </c>
      <c r="E12903" t="str">
        <f>VLOOKUP(Oliusala[[#This Row],[postnumer]],Sveitarfelog[#All],5,FALSE)</f>
        <v>Norðurland vestra</v>
      </c>
      <c r="F12903" t="s">
        <v>24</v>
      </c>
      <c r="G12903" t="s">
        <v>24</v>
      </c>
      <c r="H12903" t="s">
        <v>60</v>
      </c>
      <c r="I12903" s="1">
        <v>26495</v>
      </c>
      <c r="J12903" s="2">
        <f>VLOOKUP(Oliusala[[#This Row],[tegund]],Tegundir!$B$2:$D$19,3,FALSE)*Oliusala[[#This Row],[magn]]/1000</f>
        <v>22.918174999999998</v>
      </c>
      <c r="K12903">
        <v>2020</v>
      </c>
      <c r="L12903" t="s">
        <v>18</v>
      </c>
      <c r="M12903" s="144" t="s">
        <v>59</v>
      </c>
    </row>
    <row r="12904" spans="1:15" x14ac:dyDescent="0.2">
      <c r="A12904" t="s">
        <v>122</v>
      </c>
      <c r="B12904" s="144" t="s">
        <v>122</v>
      </c>
      <c r="C12904">
        <v>550</v>
      </c>
      <c r="D12904" t="str">
        <f>VLOOKUP(Oliusala[[#This Row],[postnumer]],Sveitarfelog[#All],4,FALSE)</f>
        <v>Skagafjörður</v>
      </c>
      <c r="E12904" t="str">
        <f>VLOOKUP(Oliusala[[#This Row],[postnumer]],Sveitarfelog[#All],5,FALSE)</f>
        <v>Norðurland vestra</v>
      </c>
      <c r="F12904" t="s">
        <v>24</v>
      </c>
      <c r="G12904" t="s">
        <v>24</v>
      </c>
      <c r="H12904" t="s">
        <v>58</v>
      </c>
      <c r="I12904" s="1">
        <v>697813</v>
      </c>
      <c r="J12904" s="2">
        <f>VLOOKUP(Oliusala[[#This Row],[tegund]],Tegundir!$B$2:$D$19,3,FALSE)*Oliusala[[#This Row],[magn]]/1000</f>
        <v>603.60824500000001</v>
      </c>
      <c r="K12904">
        <v>2020</v>
      </c>
      <c r="L12904" t="s">
        <v>18</v>
      </c>
      <c r="M12904" s="144" t="s">
        <v>59</v>
      </c>
    </row>
    <row r="12905" spans="1:15" x14ac:dyDescent="0.2">
      <c r="A12905" t="s">
        <v>57</v>
      </c>
      <c r="B12905" s="144" t="s">
        <v>134</v>
      </c>
      <c r="C12905">
        <v>570</v>
      </c>
      <c r="D12905" t="str">
        <f>VLOOKUP(Oliusala[[#This Row],[postnumer]],Sveitarfelog[#All],4,FALSE)</f>
        <v>Skagafjörður</v>
      </c>
      <c r="E12905" t="str">
        <f>VLOOKUP(Oliusala[[#This Row],[postnumer]],Sveitarfelog[#All],5,FALSE)</f>
        <v>Norðurland vestra</v>
      </c>
      <c r="F12905" t="s">
        <v>25</v>
      </c>
      <c r="G12905" t="s">
        <v>24</v>
      </c>
      <c r="H12905" s="1" t="s">
        <v>60</v>
      </c>
      <c r="I12905" s="1">
        <v>13131</v>
      </c>
      <c r="J12905" s="2">
        <f>VLOOKUP(Oliusala[[#This Row],[tegund]],Tegundir!$B$2:$D$19,3,FALSE)*Oliusala[[#This Row],[magn]]/1000</f>
        <v>11.358315000000001</v>
      </c>
      <c r="K12905">
        <v>2020</v>
      </c>
      <c r="L12905" t="s">
        <v>1955</v>
      </c>
      <c r="M12905" s="144" t="s">
        <v>59</v>
      </c>
    </row>
    <row r="12906" spans="1:15" x14ac:dyDescent="0.2">
      <c r="A12906" t="s">
        <v>68</v>
      </c>
      <c r="B12906" s="144" t="s">
        <v>131</v>
      </c>
      <c r="C12906">
        <v>560</v>
      </c>
      <c r="D12906" t="str">
        <f>VLOOKUP(Oliusala[[#This Row],[postnumer]],Sveitarfelog[#All],4,FALSE)</f>
        <v>Skagafjörður</v>
      </c>
      <c r="E12906" t="str">
        <f>VLOOKUP(Oliusala[[#This Row],[postnumer]],Sveitarfelog[#All],5,FALSE)</f>
        <v>Norðurland vestra</v>
      </c>
      <c r="F12906" t="s">
        <v>24</v>
      </c>
      <c r="G12906" t="s">
        <v>24</v>
      </c>
      <c r="H12906" s="1" t="s">
        <v>60</v>
      </c>
      <c r="I12906" s="1">
        <v>62323</v>
      </c>
      <c r="J12906" s="2">
        <f>VLOOKUP(Oliusala[[#This Row],[tegund]],Tegundir!$B$2:$D$19,3,FALSE)*Oliusala[[#This Row],[magn]]/1000</f>
        <v>53.909394999999996</v>
      </c>
      <c r="K12906">
        <v>2020</v>
      </c>
      <c r="L12906" t="s">
        <v>18</v>
      </c>
      <c r="M12906" s="144" t="s">
        <v>59</v>
      </c>
    </row>
    <row r="12907" spans="1:15" x14ac:dyDescent="0.2">
      <c r="A12907" t="s">
        <v>135</v>
      </c>
      <c r="B12907" s="144" t="s">
        <v>134</v>
      </c>
      <c r="C12907">
        <v>570</v>
      </c>
      <c r="D12907" t="str">
        <f>VLOOKUP(Oliusala[[#This Row],[postnumer]],Sveitarfelog[#All],4,FALSE)</f>
        <v>Skagafjörður</v>
      </c>
      <c r="E12907" t="str">
        <f>VLOOKUP(Oliusala[[#This Row],[postnumer]],Sveitarfelog[#All],5,FALSE)</f>
        <v>Norðurland vestra</v>
      </c>
      <c r="F12907" t="s">
        <v>25</v>
      </c>
      <c r="G12907" t="s">
        <v>24</v>
      </c>
      <c r="H12907" t="s">
        <v>60</v>
      </c>
      <c r="I12907" s="1">
        <v>44971</v>
      </c>
      <c r="J12907" s="2">
        <f>VLOOKUP(Oliusala[[#This Row],[tegund]],Tegundir!$B$2:$D$19,3,FALSE)*Oliusala[[#This Row],[magn]]/1000</f>
        <v>38.899915</v>
      </c>
      <c r="K12907">
        <v>2020</v>
      </c>
      <c r="L12907" t="s">
        <v>1955</v>
      </c>
      <c r="M12907" s="144" t="s">
        <v>59</v>
      </c>
    </row>
    <row r="12908" spans="1:15" x14ac:dyDescent="0.2">
      <c r="A12908" t="s">
        <v>57</v>
      </c>
      <c r="B12908" s="144" t="s">
        <v>131</v>
      </c>
      <c r="C12908">
        <v>560</v>
      </c>
      <c r="D12908" t="str">
        <f>VLOOKUP(Oliusala[[#This Row],[postnumer]],Sveitarfelog[#All],4,FALSE)</f>
        <v>Skagafjörður</v>
      </c>
      <c r="E12908" t="str">
        <f>VLOOKUP(Oliusala[[#This Row],[postnumer]],Sveitarfelog[#All],5,FALSE)</f>
        <v>Norðurland vestra</v>
      </c>
      <c r="F12908" t="s">
        <v>24</v>
      </c>
      <c r="G12908" t="s">
        <v>24</v>
      </c>
      <c r="H12908" s="1" t="s">
        <v>60</v>
      </c>
      <c r="I12908" s="1">
        <v>57479</v>
      </c>
      <c r="J12908" s="2">
        <f>VLOOKUP(Oliusala[[#This Row],[tegund]],Tegundir!$B$2:$D$19,3,FALSE)*Oliusala[[#This Row],[magn]]/1000</f>
        <v>49.719335000000001</v>
      </c>
      <c r="K12908">
        <v>2020</v>
      </c>
      <c r="L12908" t="s">
        <v>18</v>
      </c>
      <c r="M12908" s="144" t="s">
        <v>59</v>
      </c>
    </row>
    <row r="12909" spans="1:15" x14ac:dyDescent="0.2">
      <c r="A12909" t="s">
        <v>135</v>
      </c>
      <c r="B12909" s="144" t="s">
        <v>134</v>
      </c>
      <c r="C12909">
        <v>570</v>
      </c>
      <c r="D12909" t="str">
        <f>VLOOKUP(Oliusala[[#This Row],[postnumer]],Sveitarfelog[#All],4,FALSE)</f>
        <v>Skagafjörður</v>
      </c>
      <c r="E12909" t="str">
        <f>VLOOKUP(Oliusala[[#This Row],[postnumer]],Sveitarfelog[#All],5,FALSE)</f>
        <v>Norðurland vestra</v>
      </c>
      <c r="F12909" t="s">
        <v>24</v>
      </c>
      <c r="G12909" t="s">
        <v>24</v>
      </c>
      <c r="H12909" t="s">
        <v>60</v>
      </c>
      <c r="I12909" s="1">
        <v>50512</v>
      </c>
      <c r="J12909" s="2">
        <f>VLOOKUP(Oliusala[[#This Row],[tegund]],Tegundir!$B$2:$D$19,3,FALSE)*Oliusala[[#This Row],[magn]]/1000</f>
        <v>43.692879999999995</v>
      </c>
      <c r="K12909">
        <v>2020</v>
      </c>
      <c r="L12909" t="s">
        <v>18</v>
      </c>
      <c r="M12909" s="144" t="s">
        <v>59</v>
      </c>
    </row>
    <row r="12910" spans="1:15" x14ac:dyDescent="0.2">
      <c r="A12910" t="s">
        <v>68</v>
      </c>
      <c r="B12910" s="144" t="s">
        <v>68</v>
      </c>
      <c r="C12910">
        <v>600</v>
      </c>
      <c r="D12910" t="str">
        <f>VLOOKUP(Oliusala[[#This Row],[postnumer]],Sveitarfelog[#All],4,FALSE)</f>
        <v>Akureyrarbær,Eyjafjarðarsveit,Hörgársveit,Svalbarðsstrandarhreppur,Grýtubakkahreppur</v>
      </c>
      <c r="E12910" t="str">
        <f>VLOOKUP(Oliusala[[#This Row],[postnumer]],Sveitarfelog[#All],5,FALSE)</f>
        <v>Norðurland eystra</v>
      </c>
      <c r="F12910" t="s">
        <v>24</v>
      </c>
      <c r="G12910" t="s">
        <v>24</v>
      </c>
      <c r="H12910" t="s">
        <v>58</v>
      </c>
      <c r="I12910" s="1">
        <v>480021</v>
      </c>
      <c r="J12910" s="2">
        <f>VLOOKUP(Oliusala[[#This Row],[tegund]],Tegundir!$B$2:$D$19,3,FALSE)*Oliusala[[#This Row],[magn]]/1000</f>
        <v>415.218165</v>
      </c>
      <c r="K12910">
        <v>2020</v>
      </c>
      <c r="L12910" t="s">
        <v>18</v>
      </c>
      <c r="M12910" s="144" t="s">
        <v>59</v>
      </c>
    </row>
    <row r="12911" spans="1:15" x14ac:dyDescent="0.2">
      <c r="A12911" t="s">
        <v>68</v>
      </c>
      <c r="B12911" s="144" t="s">
        <v>68</v>
      </c>
      <c r="C12911">
        <v>600</v>
      </c>
      <c r="D12911" t="str">
        <f>VLOOKUP(Oliusala[[#This Row],[postnumer]],Sveitarfelog[#All],4,FALSE)</f>
        <v>Akureyrarbær,Eyjafjarðarsveit,Hörgársveit,Svalbarðsstrandarhreppur,Grýtubakkahreppur</v>
      </c>
      <c r="E12911" t="str">
        <f>VLOOKUP(Oliusala[[#This Row],[postnumer]],Sveitarfelog[#All],5,FALSE)</f>
        <v>Norðurland eystra</v>
      </c>
      <c r="F12911" t="s">
        <v>27</v>
      </c>
      <c r="G12911" t="s">
        <v>24</v>
      </c>
      <c r="H12911" t="s">
        <v>58</v>
      </c>
      <c r="I12911" s="1">
        <v>6940161</v>
      </c>
      <c r="J12911" s="2">
        <f>VLOOKUP(Oliusala[[#This Row],[tegund]],Tegundir!$B$2:$D$19,3,FALSE)*Oliusala[[#This Row],[magn]]/1000</f>
        <v>6003.2392649999992</v>
      </c>
      <c r="K12911">
        <v>2020</v>
      </c>
      <c r="L12911" t="s">
        <v>19</v>
      </c>
      <c r="M12911" s="144" t="s">
        <v>59</v>
      </c>
      <c r="O12911" s="144" t="s">
        <v>1998</v>
      </c>
    </row>
    <row r="12912" spans="1:15" x14ac:dyDescent="0.2">
      <c r="A12912" t="s">
        <v>68</v>
      </c>
      <c r="B12912" s="144" t="s">
        <v>68</v>
      </c>
      <c r="C12912">
        <v>600</v>
      </c>
      <c r="D12912" t="str">
        <f>VLOOKUP(Oliusala[[#This Row],[postnumer]],Sveitarfelog[#All],4,FALSE)</f>
        <v>Akureyrarbær,Eyjafjarðarsveit,Hörgársveit,Svalbarðsstrandarhreppur,Grýtubakkahreppur</v>
      </c>
      <c r="E12912" t="str">
        <f>VLOOKUP(Oliusala[[#This Row],[postnumer]],Sveitarfelog[#All],5,FALSE)</f>
        <v>Norðurland eystra</v>
      </c>
      <c r="F12912" t="s">
        <v>29</v>
      </c>
      <c r="G12912" t="s">
        <v>24</v>
      </c>
      <c r="H12912" s="1" t="s">
        <v>58</v>
      </c>
      <c r="I12912" s="1">
        <v>2109260</v>
      </c>
      <c r="J12912" s="2">
        <f>VLOOKUP(Oliusala[[#This Row],[tegund]],Tegundir!$B$2:$D$19,3,FALSE)*Oliusala[[#This Row],[magn]]/1000</f>
        <v>1824.5099</v>
      </c>
      <c r="K12912">
        <v>2020</v>
      </c>
      <c r="L12912" t="s">
        <v>19</v>
      </c>
      <c r="M12912" s="144" t="s">
        <v>59</v>
      </c>
      <c r="O12912" s="144" t="s">
        <v>1998</v>
      </c>
    </row>
    <row r="12913" spans="1:15" x14ac:dyDescent="0.2">
      <c r="A12913" t="s">
        <v>68</v>
      </c>
      <c r="B12913" s="144" t="s">
        <v>68</v>
      </c>
      <c r="C12913">
        <v>600</v>
      </c>
      <c r="D12913" t="str">
        <f>VLOOKUP(Oliusala[[#This Row],[postnumer]],Sveitarfelog[#All],4,FALSE)</f>
        <v>Akureyrarbær,Eyjafjarðarsveit,Hörgársveit,Svalbarðsstrandarhreppur,Grýtubakkahreppur</v>
      </c>
      <c r="E12913" t="str">
        <f>VLOOKUP(Oliusala[[#This Row],[postnumer]],Sveitarfelog[#All],5,FALSE)</f>
        <v>Norðurland eystra</v>
      </c>
      <c r="F12913" t="s">
        <v>30</v>
      </c>
      <c r="G12913" t="s">
        <v>24</v>
      </c>
      <c r="H12913" s="1" t="s">
        <v>58</v>
      </c>
      <c r="I12913" s="1">
        <v>224760</v>
      </c>
      <c r="J12913" s="2">
        <f>VLOOKUP(Oliusala[[#This Row],[tegund]],Tegundir!$B$2:$D$19,3,FALSE)*Oliusala[[#This Row],[magn]]/1000</f>
        <v>194.41739999999999</v>
      </c>
      <c r="K12913">
        <v>2020</v>
      </c>
      <c r="L12913" t="s">
        <v>19</v>
      </c>
      <c r="M12913" s="144" t="s">
        <v>59</v>
      </c>
      <c r="O12913" s="144" t="s">
        <v>1998</v>
      </c>
    </row>
    <row r="12914" spans="1:15" x14ac:dyDescent="0.2">
      <c r="A12914" t="s">
        <v>57</v>
      </c>
      <c r="B12914" s="144" t="s">
        <v>68</v>
      </c>
      <c r="C12914">
        <v>600</v>
      </c>
      <c r="D12914" t="str">
        <f>VLOOKUP(Oliusala[[#This Row],[postnumer]],Sveitarfelog[#All],4,FALSE)</f>
        <v>Akureyrarbær,Eyjafjarðarsveit,Hörgársveit,Svalbarðsstrandarhreppur,Grýtubakkahreppur</v>
      </c>
      <c r="E12914" t="str">
        <f>VLOOKUP(Oliusala[[#This Row],[postnumer]],Sveitarfelog[#All],5,FALSE)</f>
        <v>Norðurland eystra</v>
      </c>
      <c r="F12914" t="s">
        <v>24</v>
      </c>
      <c r="G12914" t="s">
        <v>24</v>
      </c>
      <c r="H12914" s="1" t="s">
        <v>60</v>
      </c>
      <c r="I12914" s="1">
        <v>3816</v>
      </c>
      <c r="J12914" s="2">
        <f>VLOOKUP(Oliusala[[#This Row],[tegund]],Tegundir!$B$2:$D$19,3,FALSE)*Oliusala[[#This Row],[magn]]/1000</f>
        <v>3.30084</v>
      </c>
      <c r="K12914">
        <v>2020</v>
      </c>
      <c r="L12914" t="s">
        <v>18</v>
      </c>
      <c r="M12914" s="144" t="s">
        <v>59</v>
      </c>
    </row>
    <row r="12915" spans="1:15" x14ac:dyDescent="0.2">
      <c r="A12915" t="s">
        <v>63</v>
      </c>
      <c r="B12915" s="144" t="s">
        <v>68</v>
      </c>
      <c r="C12915">
        <v>600</v>
      </c>
      <c r="D12915" t="str">
        <f>VLOOKUP(Oliusala[[#This Row],[postnumer]],Sveitarfelog[#All],4,FALSE)</f>
        <v>Akureyrarbær,Eyjafjarðarsveit,Hörgársveit,Svalbarðsstrandarhreppur,Grýtubakkahreppur</v>
      </c>
      <c r="E12915" t="str">
        <f>VLOOKUP(Oliusala[[#This Row],[postnumer]],Sveitarfelog[#All],5,FALSE)</f>
        <v>Norðurland eystra</v>
      </c>
      <c r="F12915" t="s">
        <v>24</v>
      </c>
      <c r="G12915" t="s">
        <v>24</v>
      </c>
      <c r="H12915" s="1" t="s">
        <v>58</v>
      </c>
      <c r="I12915" s="1">
        <v>418819</v>
      </c>
      <c r="J12915" s="2">
        <f>VLOOKUP(Oliusala[[#This Row],[tegund]],Tegundir!$B$2:$D$19,3,FALSE)*Oliusala[[#This Row],[magn]]/1000</f>
        <v>362.278435</v>
      </c>
      <c r="K12915">
        <v>2020</v>
      </c>
      <c r="L12915" t="s">
        <v>18</v>
      </c>
      <c r="M12915" s="144" t="s">
        <v>59</v>
      </c>
    </row>
    <row r="12916" spans="1:15" x14ac:dyDescent="0.2">
      <c r="A12916" t="s">
        <v>63</v>
      </c>
      <c r="B12916" s="144" t="s">
        <v>68</v>
      </c>
      <c r="C12916">
        <v>600</v>
      </c>
      <c r="D12916" t="str">
        <f>VLOOKUP(Oliusala[[#This Row],[postnumer]],Sveitarfelog[#All],4,FALSE)</f>
        <v>Akureyrarbær,Eyjafjarðarsveit,Hörgársveit,Svalbarðsstrandarhreppur,Grýtubakkahreppur</v>
      </c>
      <c r="E12916" t="str">
        <f>VLOOKUP(Oliusala[[#This Row],[postnumer]],Sveitarfelog[#All],5,FALSE)</f>
        <v>Norðurland eystra</v>
      </c>
      <c r="F12916" t="s">
        <v>24</v>
      </c>
      <c r="G12916" t="s">
        <v>24</v>
      </c>
      <c r="H12916" t="s">
        <v>58</v>
      </c>
      <c r="I12916" s="1">
        <v>6613581</v>
      </c>
      <c r="J12916" s="2">
        <f>VLOOKUP(Oliusala[[#This Row],[tegund]],Tegundir!$B$2:$D$19,3,FALSE)*Oliusala[[#This Row],[magn]]/1000</f>
        <v>5720.7475649999997</v>
      </c>
      <c r="K12916">
        <v>2020</v>
      </c>
      <c r="L12916" t="s">
        <v>18</v>
      </c>
      <c r="M12916" s="144" t="s">
        <v>59</v>
      </c>
    </row>
    <row r="12917" spans="1:15" x14ac:dyDescent="0.2">
      <c r="A12917" t="s">
        <v>63</v>
      </c>
      <c r="B12917" s="144" t="s">
        <v>68</v>
      </c>
      <c r="C12917">
        <v>600</v>
      </c>
      <c r="D12917" t="str">
        <f>VLOOKUP(Oliusala[[#This Row],[postnumer]],Sveitarfelog[#All],4,FALSE)</f>
        <v>Akureyrarbær,Eyjafjarðarsveit,Hörgársveit,Svalbarðsstrandarhreppur,Grýtubakkahreppur</v>
      </c>
      <c r="E12917" t="str">
        <f>VLOOKUP(Oliusala[[#This Row],[postnumer]],Sveitarfelog[#All],5,FALSE)</f>
        <v>Norðurland eystra</v>
      </c>
      <c r="F12917" t="s">
        <v>24</v>
      </c>
      <c r="G12917" t="s">
        <v>24</v>
      </c>
      <c r="H12917" s="1" t="s">
        <v>58</v>
      </c>
      <c r="I12917" s="1">
        <v>102512</v>
      </c>
      <c r="J12917" s="2">
        <f>VLOOKUP(Oliusala[[#This Row],[tegund]],Tegundir!$B$2:$D$19,3,FALSE)*Oliusala[[#This Row],[magn]]/1000</f>
        <v>88.672880000000006</v>
      </c>
      <c r="K12917">
        <v>2020</v>
      </c>
      <c r="L12917" t="s">
        <v>18</v>
      </c>
      <c r="M12917" s="144" t="s">
        <v>59</v>
      </c>
    </row>
    <row r="12918" spans="1:15" x14ac:dyDescent="0.2">
      <c r="A12918" t="s">
        <v>63</v>
      </c>
      <c r="B12918" s="144" t="s">
        <v>68</v>
      </c>
      <c r="C12918">
        <v>600</v>
      </c>
      <c r="D12918" t="str">
        <f>VLOOKUP(Oliusala[[#This Row],[postnumer]],Sveitarfelog[#All],4,FALSE)</f>
        <v>Akureyrarbær,Eyjafjarðarsveit,Hörgársveit,Svalbarðsstrandarhreppur,Grýtubakkahreppur</v>
      </c>
      <c r="E12918" t="str">
        <f>VLOOKUP(Oliusala[[#This Row],[postnumer]],Sveitarfelog[#All],5,FALSE)</f>
        <v>Norðurland eystra</v>
      </c>
      <c r="F12918" t="s">
        <v>24</v>
      </c>
      <c r="G12918" t="s">
        <v>24</v>
      </c>
      <c r="H12918" s="1" t="s">
        <v>58</v>
      </c>
      <c r="I12918" s="1">
        <v>1794297</v>
      </c>
      <c r="J12918" s="2">
        <f>VLOOKUP(Oliusala[[#This Row],[tegund]],Tegundir!$B$2:$D$19,3,FALSE)*Oliusala[[#This Row],[magn]]/1000</f>
        <v>1552.0669050000001</v>
      </c>
      <c r="K12918">
        <v>2020</v>
      </c>
      <c r="L12918" t="s">
        <v>18</v>
      </c>
      <c r="M12918" s="144" t="s">
        <v>59</v>
      </c>
    </row>
    <row r="12919" spans="1:15" x14ac:dyDescent="0.2">
      <c r="A12919" t="s">
        <v>63</v>
      </c>
      <c r="B12919" s="144" t="s">
        <v>68</v>
      </c>
      <c r="C12919">
        <v>600</v>
      </c>
      <c r="D12919" t="str">
        <f>VLOOKUP(Oliusala[[#This Row],[postnumer]],Sveitarfelog[#All],4,FALSE)</f>
        <v>Akureyrarbær,Eyjafjarðarsveit,Hörgársveit,Svalbarðsstrandarhreppur,Grýtubakkahreppur</v>
      </c>
      <c r="E12919" t="str">
        <f>VLOOKUP(Oliusala[[#This Row],[postnumer]],Sveitarfelog[#All],5,FALSE)</f>
        <v>Norðurland eystra</v>
      </c>
      <c r="F12919" t="s">
        <v>24</v>
      </c>
      <c r="G12919" t="s">
        <v>24</v>
      </c>
      <c r="H12919" s="1" t="s">
        <v>58</v>
      </c>
      <c r="I12919" s="1">
        <v>632121</v>
      </c>
      <c r="J12919" s="2">
        <f>VLOOKUP(Oliusala[[#This Row],[tegund]],Tegundir!$B$2:$D$19,3,FALSE)*Oliusala[[#This Row],[magn]]/1000</f>
        <v>546.78466500000002</v>
      </c>
      <c r="K12919">
        <v>2020</v>
      </c>
      <c r="L12919" t="s">
        <v>18</v>
      </c>
      <c r="M12919" s="144" t="s">
        <v>59</v>
      </c>
    </row>
    <row r="12920" spans="1:15" x14ac:dyDescent="0.2">
      <c r="A12920" t="s">
        <v>63</v>
      </c>
      <c r="B12920" s="144" t="s">
        <v>68</v>
      </c>
      <c r="C12920">
        <v>600</v>
      </c>
      <c r="D12920" t="str">
        <f>VLOOKUP(Oliusala[[#This Row],[postnumer]],Sveitarfelog[#All],4,FALSE)</f>
        <v>Akureyrarbær,Eyjafjarðarsveit,Hörgársveit,Svalbarðsstrandarhreppur,Grýtubakkahreppur</v>
      </c>
      <c r="E12920" t="str">
        <f>VLOOKUP(Oliusala[[#This Row],[postnumer]],Sveitarfelog[#All],5,FALSE)</f>
        <v>Norðurland eystra</v>
      </c>
      <c r="F12920" t="s">
        <v>24</v>
      </c>
      <c r="G12920" t="s">
        <v>24</v>
      </c>
      <c r="H12920" t="s">
        <v>58</v>
      </c>
      <c r="I12920" s="1">
        <v>456664</v>
      </c>
      <c r="J12920" s="2">
        <f>VLOOKUP(Oliusala[[#This Row],[tegund]],Tegundir!$B$2:$D$19,3,FALSE)*Oliusala[[#This Row],[magn]]/1000</f>
        <v>395.01436000000001</v>
      </c>
      <c r="K12920">
        <v>2020</v>
      </c>
      <c r="L12920" t="s">
        <v>18</v>
      </c>
      <c r="M12920" s="144" t="s">
        <v>59</v>
      </c>
    </row>
    <row r="12921" spans="1:15" x14ac:dyDescent="0.2">
      <c r="A12921" t="s">
        <v>63</v>
      </c>
      <c r="B12921" s="144" t="s">
        <v>68</v>
      </c>
      <c r="C12921">
        <v>600</v>
      </c>
      <c r="D12921" t="str">
        <f>VLOOKUP(Oliusala[[#This Row],[postnumer]],Sveitarfelog[#All],4,FALSE)</f>
        <v>Akureyrarbær,Eyjafjarðarsveit,Hörgársveit,Svalbarðsstrandarhreppur,Grýtubakkahreppur</v>
      </c>
      <c r="E12921" t="str">
        <f>VLOOKUP(Oliusala[[#This Row],[postnumer]],Sveitarfelog[#All],5,FALSE)</f>
        <v>Norðurland eystra</v>
      </c>
      <c r="F12921" t="s">
        <v>24</v>
      </c>
      <c r="G12921" t="s">
        <v>24</v>
      </c>
      <c r="H12921" t="s">
        <v>58</v>
      </c>
      <c r="I12921" s="1">
        <v>5591</v>
      </c>
      <c r="J12921" s="2">
        <f>VLOOKUP(Oliusala[[#This Row],[tegund]],Tegundir!$B$2:$D$19,3,FALSE)*Oliusala[[#This Row],[magn]]/1000</f>
        <v>4.8362150000000002</v>
      </c>
      <c r="K12921">
        <v>2020</v>
      </c>
      <c r="L12921" t="s">
        <v>18</v>
      </c>
      <c r="M12921" s="144" t="s">
        <v>59</v>
      </c>
    </row>
    <row r="12922" spans="1:15" x14ac:dyDescent="0.2">
      <c r="A12922" t="s">
        <v>63</v>
      </c>
      <c r="B12922" s="144" t="s">
        <v>68</v>
      </c>
      <c r="C12922">
        <v>600</v>
      </c>
      <c r="D12922" t="str">
        <f>VLOOKUP(Oliusala[[#This Row],[postnumer]],Sveitarfelog[#All],4,FALSE)</f>
        <v>Akureyrarbær,Eyjafjarðarsveit,Hörgársveit,Svalbarðsstrandarhreppur,Grýtubakkahreppur</v>
      </c>
      <c r="E12922" t="str">
        <f>VLOOKUP(Oliusala[[#This Row],[postnumer]],Sveitarfelog[#All],5,FALSE)</f>
        <v>Norðurland eystra</v>
      </c>
      <c r="F12922" t="s">
        <v>24</v>
      </c>
      <c r="G12922" t="s">
        <v>24</v>
      </c>
      <c r="H12922" s="1" t="s">
        <v>58</v>
      </c>
      <c r="I12922" s="1">
        <v>698251</v>
      </c>
      <c r="J12922" s="2">
        <f>VLOOKUP(Oliusala[[#This Row],[tegund]],Tegundir!$B$2:$D$19,3,FALSE)*Oliusala[[#This Row],[magn]]/1000</f>
        <v>603.98711500000002</v>
      </c>
      <c r="K12922">
        <v>2020</v>
      </c>
      <c r="L12922" t="s">
        <v>18</v>
      </c>
      <c r="M12922" s="144" t="s">
        <v>59</v>
      </c>
    </row>
    <row r="12923" spans="1:15" x14ac:dyDescent="0.2">
      <c r="A12923" t="s">
        <v>63</v>
      </c>
      <c r="B12923" s="144" t="s">
        <v>68</v>
      </c>
      <c r="C12923">
        <v>600</v>
      </c>
      <c r="D12923" t="str">
        <f>VLOOKUP(Oliusala[[#This Row],[postnumer]],Sveitarfelog[#All],4,FALSE)</f>
        <v>Akureyrarbær,Eyjafjarðarsveit,Hörgársveit,Svalbarðsstrandarhreppur,Grýtubakkahreppur</v>
      </c>
      <c r="E12923" t="str">
        <f>VLOOKUP(Oliusala[[#This Row],[postnumer]],Sveitarfelog[#All],5,FALSE)</f>
        <v>Norðurland eystra</v>
      </c>
      <c r="F12923" t="s">
        <v>24</v>
      </c>
      <c r="G12923" t="s">
        <v>24</v>
      </c>
      <c r="H12923" t="s">
        <v>58</v>
      </c>
      <c r="I12923" s="1">
        <v>1491443</v>
      </c>
      <c r="J12923" s="2">
        <f>VLOOKUP(Oliusala[[#This Row],[tegund]],Tegundir!$B$2:$D$19,3,FALSE)*Oliusala[[#This Row],[magn]]/1000</f>
        <v>1290.098195</v>
      </c>
      <c r="K12923">
        <v>2020</v>
      </c>
      <c r="L12923" t="s">
        <v>18</v>
      </c>
      <c r="M12923" s="144" t="s">
        <v>59</v>
      </c>
    </row>
    <row r="12924" spans="1:15" x14ac:dyDescent="0.2">
      <c r="A12924" t="s">
        <v>68</v>
      </c>
      <c r="B12924" s="144" t="s">
        <v>68</v>
      </c>
      <c r="C12924">
        <v>600</v>
      </c>
      <c r="D12924" t="str">
        <f>VLOOKUP(Oliusala[[#This Row],[postnumer]],Sveitarfelog[#All],4,FALSE)</f>
        <v>Akureyrarbær,Eyjafjarðarsveit,Hörgársveit,Svalbarðsstrandarhreppur,Grýtubakkahreppur</v>
      </c>
      <c r="E12924" t="str">
        <f>VLOOKUP(Oliusala[[#This Row],[postnumer]],Sveitarfelog[#All],5,FALSE)</f>
        <v>Norðurland eystra</v>
      </c>
      <c r="F12924" t="s">
        <v>25</v>
      </c>
      <c r="G12924" t="s">
        <v>24</v>
      </c>
      <c r="H12924" t="s">
        <v>58</v>
      </c>
      <c r="I12924" s="1">
        <v>2764720</v>
      </c>
      <c r="J12924" s="2">
        <f>VLOOKUP(Oliusala[[#This Row],[tegund]],Tegundir!$B$2:$D$19,3,FALSE)*Oliusala[[#This Row],[magn]]/1000</f>
        <v>2391.4827999999998</v>
      </c>
      <c r="K12924">
        <v>2020</v>
      </c>
      <c r="L12924" t="s">
        <v>1955</v>
      </c>
      <c r="M12924" s="144" t="s">
        <v>59</v>
      </c>
    </row>
    <row r="12925" spans="1:15" x14ac:dyDescent="0.2">
      <c r="A12925" t="s">
        <v>57</v>
      </c>
      <c r="B12925" s="144" t="s">
        <v>68</v>
      </c>
      <c r="C12925">
        <v>600</v>
      </c>
      <c r="D12925" t="str">
        <f>VLOOKUP(Oliusala[[#This Row],[postnumer]],Sveitarfelog[#All],4,FALSE)</f>
        <v>Akureyrarbær,Eyjafjarðarsveit,Hörgársveit,Svalbarðsstrandarhreppur,Grýtubakkahreppur</v>
      </c>
      <c r="E12925" t="str">
        <f>VLOOKUP(Oliusala[[#This Row],[postnumer]],Sveitarfelog[#All],5,FALSE)</f>
        <v>Norðurland eystra</v>
      </c>
      <c r="F12925" t="s">
        <v>25</v>
      </c>
      <c r="G12925" t="s">
        <v>24</v>
      </c>
      <c r="H12925" t="s">
        <v>60</v>
      </c>
      <c r="I12925" s="1">
        <v>3038</v>
      </c>
      <c r="J12925" s="2">
        <f>VLOOKUP(Oliusala[[#This Row],[tegund]],Tegundir!$B$2:$D$19,3,FALSE)*Oliusala[[#This Row],[magn]]/1000</f>
        <v>2.6278699999999997</v>
      </c>
      <c r="K12925">
        <v>2020</v>
      </c>
      <c r="L12925" t="s">
        <v>1955</v>
      </c>
      <c r="M12925" s="144" t="s">
        <v>59</v>
      </c>
    </row>
    <row r="12926" spans="1:15" x14ac:dyDescent="0.2">
      <c r="A12926" t="s">
        <v>63</v>
      </c>
      <c r="B12926" s="144" t="s">
        <v>68</v>
      </c>
      <c r="C12926">
        <v>600</v>
      </c>
      <c r="D12926" t="str">
        <f>VLOOKUP(Oliusala[[#This Row],[postnumer]],Sveitarfelog[#All],4,FALSE)</f>
        <v>Akureyrarbær,Eyjafjarðarsveit,Hörgársveit,Svalbarðsstrandarhreppur,Grýtubakkahreppur</v>
      </c>
      <c r="E12926" t="str">
        <f>VLOOKUP(Oliusala[[#This Row],[postnumer]],Sveitarfelog[#All],5,FALSE)</f>
        <v>Norðurland eystra</v>
      </c>
      <c r="F12926" t="s">
        <v>25</v>
      </c>
      <c r="G12926" t="s">
        <v>24</v>
      </c>
      <c r="H12926" s="1" t="s">
        <v>58</v>
      </c>
      <c r="I12926" s="1">
        <v>26241</v>
      </c>
      <c r="J12926" s="2">
        <f>VLOOKUP(Oliusala[[#This Row],[tegund]],Tegundir!$B$2:$D$19,3,FALSE)*Oliusala[[#This Row],[magn]]/1000</f>
        <v>22.698464999999999</v>
      </c>
      <c r="K12926">
        <v>2020</v>
      </c>
      <c r="L12926" t="s">
        <v>18</v>
      </c>
      <c r="M12926" s="144" t="s">
        <v>59</v>
      </c>
    </row>
    <row r="12927" spans="1:15" x14ac:dyDescent="0.2">
      <c r="A12927" t="s">
        <v>63</v>
      </c>
      <c r="B12927" s="144" t="s">
        <v>68</v>
      </c>
      <c r="C12927">
        <v>600</v>
      </c>
      <c r="D12927" t="str">
        <f>VLOOKUP(Oliusala[[#This Row],[postnumer]],Sveitarfelog[#All],4,FALSE)</f>
        <v>Akureyrarbær,Eyjafjarðarsveit,Hörgársveit,Svalbarðsstrandarhreppur,Grýtubakkahreppur</v>
      </c>
      <c r="E12927" t="str">
        <f>VLOOKUP(Oliusala[[#This Row],[postnumer]],Sveitarfelog[#All],5,FALSE)</f>
        <v>Norðurland eystra</v>
      </c>
      <c r="F12927" t="s">
        <v>25</v>
      </c>
      <c r="G12927" t="s">
        <v>24</v>
      </c>
      <c r="H12927" t="s">
        <v>58</v>
      </c>
      <c r="I12927" s="1">
        <v>540862</v>
      </c>
      <c r="J12927" s="2">
        <f>VLOOKUP(Oliusala[[#This Row],[tegund]],Tegundir!$B$2:$D$19,3,FALSE)*Oliusala[[#This Row],[magn]]/1000</f>
        <v>467.84563000000003</v>
      </c>
      <c r="K12927">
        <v>2020</v>
      </c>
      <c r="L12927" t="s">
        <v>18</v>
      </c>
      <c r="M12927" s="144" t="s">
        <v>59</v>
      </c>
    </row>
    <row r="12928" spans="1:15" x14ac:dyDescent="0.2">
      <c r="A12928" t="s">
        <v>63</v>
      </c>
      <c r="B12928" s="144" t="s">
        <v>68</v>
      </c>
      <c r="C12928">
        <v>600</v>
      </c>
      <c r="D12928" t="str">
        <f>VLOOKUP(Oliusala[[#This Row],[postnumer]],Sveitarfelog[#All],4,FALSE)</f>
        <v>Akureyrarbær,Eyjafjarðarsveit,Hörgársveit,Svalbarðsstrandarhreppur,Grýtubakkahreppur</v>
      </c>
      <c r="E12928" t="str">
        <f>VLOOKUP(Oliusala[[#This Row],[postnumer]],Sveitarfelog[#All],5,FALSE)</f>
        <v>Norðurland eystra</v>
      </c>
      <c r="F12928" t="s">
        <v>25</v>
      </c>
      <c r="G12928" t="s">
        <v>24</v>
      </c>
      <c r="H12928" s="1" t="s">
        <v>58</v>
      </c>
      <c r="I12928" s="1">
        <v>145370</v>
      </c>
      <c r="J12928" s="2">
        <f>VLOOKUP(Oliusala[[#This Row],[tegund]],Tegundir!$B$2:$D$19,3,FALSE)*Oliusala[[#This Row],[magn]]/1000</f>
        <v>125.74505000000001</v>
      </c>
      <c r="K12928">
        <v>2020</v>
      </c>
      <c r="L12928" t="s">
        <v>18</v>
      </c>
      <c r="M12928" s="144" t="s">
        <v>59</v>
      </c>
    </row>
    <row r="12929" spans="1:15" x14ac:dyDescent="0.2">
      <c r="A12929" t="s">
        <v>68</v>
      </c>
      <c r="B12929" s="144" t="s">
        <v>68</v>
      </c>
      <c r="C12929">
        <v>600</v>
      </c>
      <c r="D12929" t="str">
        <f>VLOOKUP(Oliusala[[#This Row],[postnumer]],Sveitarfelog[#All],4,FALSE)</f>
        <v>Akureyrarbær,Eyjafjarðarsveit,Hörgársveit,Svalbarðsstrandarhreppur,Grýtubakkahreppur</v>
      </c>
      <c r="E12929" t="str">
        <f>VLOOKUP(Oliusala[[#This Row],[postnumer]],Sveitarfelog[#All],5,FALSE)</f>
        <v>Norðurland eystra</v>
      </c>
      <c r="F12929" t="s">
        <v>27</v>
      </c>
      <c r="G12929" t="s">
        <v>24</v>
      </c>
      <c r="H12929" t="s">
        <v>61</v>
      </c>
      <c r="I12929" s="1">
        <v>909005</v>
      </c>
      <c r="J12929" s="2">
        <f>VLOOKUP(Oliusala[[#This Row],[tegund]],Tegundir!$B$2:$D$19,3,FALSE)*Oliusala[[#This Row],[magn]]/1000</f>
        <v>786.28932499999996</v>
      </c>
      <c r="K12929">
        <v>2020</v>
      </c>
      <c r="L12929" t="s">
        <v>19</v>
      </c>
      <c r="M12929" s="144" t="s">
        <v>62</v>
      </c>
      <c r="O12929" s="144" t="s">
        <v>1998</v>
      </c>
    </row>
    <row r="12930" spans="1:15" x14ac:dyDescent="0.2">
      <c r="A12930" t="s">
        <v>68</v>
      </c>
      <c r="B12930" s="144" t="s">
        <v>68</v>
      </c>
      <c r="C12930">
        <v>600</v>
      </c>
      <c r="D12930" t="str">
        <f>VLOOKUP(Oliusala[[#This Row],[postnumer]],Sveitarfelog[#All],4,FALSE)</f>
        <v>Akureyrarbær,Eyjafjarðarsveit,Hörgársveit,Svalbarðsstrandarhreppur,Grýtubakkahreppur</v>
      </c>
      <c r="E12930" t="str">
        <f>VLOOKUP(Oliusala[[#This Row],[postnumer]],Sveitarfelog[#All],5,FALSE)</f>
        <v>Norðurland eystra</v>
      </c>
      <c r="F12930" t="s">
        <v>29</v>
      </c>
      <c r="G12930" t="s">
        <v>24</v>
      </c>
      <c r="H12930" s="1" t="s">
        <v>61</v>
      </c>
      <c r="I12930" s="1">
        <v>1108956</v>
      </c>
      <c r="J12930" s="2">
        <f>VLOOKUP(Oliusala[[#This Row],[tegund]],Tegundir!$B$2:$D$19,3,FALSE)*Oliusala[[#This Row],[magn]]/1000</f>
        <v>959.24694</v>
      </c>
      <c r="K12930">
        <v>2020</v>
      </c>
      <c r="L12930" t="s">
        <v>19</v>
      </c>
      <c r="M12930" s="144" t="s">
        <v>62</v>
      </c>
      <c r="O12930" s="144" t="s">
        <v>1998</v>
      </c>
    </row>
    <row r="12931" spans="1:15" x14ac:dyDescent="0.2">
      <c r="A12931" t="s">
        <v>63</v>
      </c>
      <c r="B12931" s="144" t="s">
        <v>68</v>
      </c>
      <c r="C12931">
        <v>600</v>
      </c>
      <c r="D12931" t="str">
        <f>VLOOKUP(Oliusala[[#This Row],[postnumer]],Sveitarfelog[#All],4,FALSE)</f>
        <v>Akureyrarbær,Eyjafjarðarsveit,Hörgársveit,Svalbarðsstrandarhreppur,Grýtubakkahreppur</v>
      </c>
      <c r="E12931" t="str">
        <f>VLOOKUP(Oliusala[[#This Row],[postnumer]],Sveitarfelog[#All],5,FALSE)</f>
        <v>Norðurland eystra</v>
      </c>
      <c r="F12931" t="s">
        <v>25</v>
      </c>
      <c r="G12931" t="s">
        <v>24</v>
      </c>
      <c r="H12931" t="s">
        <v>58</v>
      </c>
      <c r="I12931" s="1">
        <v>81081</v>
      </c>
      <c r="J12931" s="2">
        <f>VLOOKUP(Oliusala[[#This Row],[tegund]],Tegundir!$B$2:$D$19,3,FALSE)*Oliusala[[#This Row],[magn]]/1000</f>
        <v>70.135064999999997</v>
      </c>
      <c r="K12931">
        <v>2020</v>
      </c>
      <c r="L12931" t="s">
        <v>18</v>
      </c>
      <c r="M12931" s="144" t="s">
        <v>59</v>
      </c>
    </row>
    <row r="12932" spans="1:15" x14ac:dyDescent="0.2">
      <c r="A12932" t="s">
        <v>139</v>
      </c>
      <c r="B12932" s="144" t="s">
        <v>139</v>
      </c>
      <c r="C12932">
        <v>601</v>
      </c>
      <c r="D12932" t="str">
        <f>VLOOKUP(Oliusala[[#This Row],[postnumer]],Sveitarfelog[#All],4,FALSE)</f>
        <v>Akureyrarbær,Eyjafjarðarsveit,Hörgársveit,Svalbarðsstrandarhreppur,Grýtubakkahreppur</v>
      </c>
      <c r="E12932" t="str">
        <f>VLOOKUP(Oliusala[[#This Row],[postnumer]],Sveitarfelog[#All],5,FALSE)</f>
        <v>Norðurland eystra</v>
      </c>
      <c r="F12932" t="s">
        <v>24</v>
      </c>
      <c r="G12932" t="s">
        <v>24</v>
      </c>
      <c r="H12932" s="1" t="s">
        <v>58</v>
      </c>
      <c r="I12932" s="1">
        <v>2524</v>
      </c>
      <c r="J12932" s="2">
        <f>VLOOKUP(Oliusala[[#This Row],[tegund]],Tegundir!$B$2:$D$19,3,FALSE)*Oliusala[[#This Row],[magn]]/1000</f>
        <v>2.1832599999999998</v>
      </c>
      <c r="K12932">
        <v>2020</v>
      </c>
      <c r="L12932" t="s">
        <v>18</v>
      </c>
      <c r="M12932" s="144" t="s">
        <v>59</v>
      </c>
    </row>
    <row r="12933" spans="1:15" x14ac:dyDescent="0.2">
      <c r="A12933" t="s">
        <v>63</v>
      </c>
      <c r="B12933" s="144" t="s">
        <v>138</v>
      </c>
      <c r="C12933">
        <v>601</v>
      </c>
      <c r="D12933" t="str">
        <f>VLOOKUP(Oliusala[[#This Row],[postnumer]],Sveitarfelog[#All],4,FALSE)</f>
        <v>Akureyrarbær,Eyjafjarðarsveit,Hörgársveit,Svalbarðsstrandarhreppur,Grýtubakkahreppur</v>
      </c>
      <c r="E12933" t="str">
        <f>VLOOKUP(Oliusala[[#This Row],[postnumer]],Sveitarfelog[#All],5,FALSE)</f>
        <v>Norðurland eystra</v>
      </c>
      <c r="F12933" t="s">
        <v>24</v>
      </c>
      <c r="G12933" t="s">
        <v>24</v>
      </c>
      <c r="H12933" s="1" t="s">
        <v>58</v>
      </c>
      <c r="I12933" s="1">
        <v>3196</v>
      </c>
      <c r="J12933" s="2">
        <f>VLOOKUP(Oliusala[[#This Row],[tegund]],Tegundir!$B$2:$D$19,3,FALSE)*Oliusala[[#This Row],[magn]]/1000</f>
        <v>2.7645399999999998</v>
      </c>
      <c r="K12933">
        <v>2020</v>
      </c>
      <c r="L12933" t="s">
        <v>18</v>
      </c>
      <c r="M12933" s="144" t="s">
        <v>59</v>
      </c>
    </row>
    <row r="12934" spans="1:15" x14ac:dyDescent="0.2">
      <c r="A12934" t="s">
        <v>63</v>
      </c>
      <c r="B12934" s="144" t="s">
        <v>128</v>
      </c>
      <c r="C12934">
        <v>540</v>
      </c>
      <c r="D12934" t="str">
        <f>VLOOKUP(Oliusala[[#This Row],[postnumer]],Sveitarfelog[#All],4,FALSE)</f>
        <v>Húnabyggð</v>
      </c>
      <c r="E12934" t="str">
        <f>VLOOKUP(Oliusala[[#This Row],[postnumer]],Sveitarfelog[#All],5,FALSE)</f>
        <v>Norðurland vestra</v>
      </c>
      <c r="F12934" t="s">
        <v>24</v>
      </c>
      <c r="G12934" t="s">
        <v>24</v>
      </c>
      <c r="H12934" s="1" t="s">
        <v>58</v>
      </c>
      <c r="I12934" s="1">
        <v>700000</v>
      </c>
      <c r="J12934" s="2">
        <f>VLOOKUP(Oliusala[[#This Row],[tegund]],Tegundir!$B$2:$D$19,3,FALSE)*Oliusala[[#This Row],[magn]]/1000</f>
        <v>605.5</v>
      </c>
      <c r="K12934">
        <v>2020</v>
      </c>
      <c r="L12934" t="s">
        <v>1955</v>
      </c>
      <c r="M12934" s="144" t="s">
        <v>59</v>
      </c>
      <c r="N12934" s="144" t="s">
        <v>1939</v>
      </c>
    </row>
    <row r="12935" spans="1:15" x14ac:dyDescent="0.2">
      <c r="A12935" t="s">
        <v>129</v>
      </c>
      <c r="B12935" s="144" t="s">
        <v>129</v>
      </c>
      <c r="C12935">
        <v>545</v>
      </c>
      <c r="D12935" t="str">
        <f>VLOOKUP(Oliusala[[#This Row],[postnumer]],Sveitarfelog[#All],4,FALSE)</f>
        <v>Sveitarfélagið Skagaströnd</v>
      </c>
      <c r="E12935" t="str">
        <f>VLOOKUP(Oliusala[[#This Row],[postnumer]],Sveitarfelog[#All],5,FALSE)</f>
        <v>Norðurland vestra</v>
      </c>
      <c r="F12935" t="s">
        <v>25</v>
      </c>
      <c r="G12935" t="s">
        <v>24</v>
      </c>
      <c r="H12935" s="1" t="s">
        <v>58</v>
      </c>
      <c r="I12935" s="1">
        <v>40311</v>
      </c>
      <c r="J12935" s="2">
        <f>VLOOKUP(Oliusala[[#This Row],[tegund]],Tegundir!$B$2:$D$19,3,FALSE)*Oliusala[[#This Row],[magn]]/1000</f>
        <v>34.869014999999997</v>
      </c>
      <c r="K12935">
        <v>2020</v>
      </c>
      <c r="L12935" t="s">
        <v>1955</v>
      </c>
      <c r="M12935" s="144" t="s">
        <v>59</v>
      </c>
      <c r="N12935" s="144" t="s">
        <v>1939</v>
      </c>
    </row>
    <row r="12936" spans="1:15" x14ac:dyDescent="0.2">
      <c r="A12936" t="s">
        <v>57</v>
      </c>
      <c r="B12936" s="144" t="s">
        <v>138</v>
      </c>
      <c r="C12936">
        <v>601</v>
      </c>
      <c r="D12936" t="str">
        <f>VLOOKUP(Oliusala[[#This Row],[postnumer]],Sveitarfelog[#All],4,FALSE)</f>
        <v>Akureyrarbær,Eyjafjarðarsveit,Hörgársveit,Svalbarðsstrandarhreppur,Grýtubakkahreppur</v>
      </c>
      <c r="E12936" t="str">
        <f>VLOOKUP(Oliusala[[#This Row],[postnumer]],Sveitarfelog[#All],5,FALSE)</f>
        <v>Norðurland eystra</v>
      </c>
      <c r="F12936" t="s">
        <v>25</v>
      </c>
      <c r="G12936" t="s">
        <v>24</v>
      </c>
      <c r="H12936" s="1" t="s">
        <v>60</v>
      </c>
      <c r="I12936" s="1">
        <v>23779</v>
      </c>
      <c r="J12936" s="2">
        <f>VLOOKUP(Oliusala[[#This Row],[tegund]],Tegundir!$B$2:$D$19,3,FALSE)*Oliusala[[#This Row],[magn]]/1000</f>
        <v>20.568835</v>
      </c>
      <c r="K12936">
        <v>2020</v>
      </c>
      <c r="L12936" t="s">
        <v>19</v>
      </c>
      <c r="M12936" s="144" t="s">
        <v>59</v>
      </c>
      <c r="O12936" s="144" t="s">
        <v>1997</v>
      </c>
    </row>
    <row r="12937" spans="1:15" x14ac:dyDescent="0.2">
      <c r="A12937" t="s">
        <v>68</v>
      </c>
      <c r="B12937" s="144" t="s">
        <v>140</v>
      </c>
      <c r="C12937">
        <v>610</v>
      </c>
      <c r="D12937" t="str">
        <f>VLOOKUP(Oliusala[[#This Row],[postnumer]],Sveitarfelog[#All],4,FALSE)</f>
        <v>Akureyrarbær,Eyjafjarðarsveit,Hörgársveit,Svalbarðsstrandarhreppur,Grýtubakkahreppur</v>
      </c>
      <c r="E12937" t="str">
        <f>VLOOKUP(Oliusala[[#This Row],[postnumer]],Sveitarfelog[#All],5,FALSE)</f>
        <v>Norðurland eystra</v>
      </c>
      <c r="F12937" t="s">
        <v>24</v>
      </c>
      <c r="G12937" t="s">
        <v>24</v>
      </c>
      <c r="H12937" s="1" t="s">
        <v>60</v>
      </c>
      <c r="I12937" s="1">
        <v>803</v>
      </c>
      <c r="J12937" s="2">
        <f>VLOOKUP(Oliusala[[#This Row],[tegund]],Tegundir!$B$2:$D$19,3,FALSE)*Oliusala[[#This Row],[magn]]/1000</f>
        <v>0.69459500000000007</v>
      </c>
      <c r="K12937">
        <v>2020</v>
      </c>
      <c r="L12937" t="s">
        <v>18</v>
      </c>
      <c r="M12937" s="144" t="s">
        <v>59</v>
      </c>
    </row>
    <row r="12938" spans="1:15" x14ac:dyDescent="0.2">
      <c r="A12938" t="s">
        <v>63</v>
      </c>
      <c r="B12938" s="144" t="s">
        <v>140</v>
      </c>
      <c r="C12938">
        <v>610</v>
      </c>
      <c r="D12938" t="str">
        <f>VLOOKUP(Oliusala[[#This Row],[postnumer]],Sveitarfelog[#All],4,FALSE)</f>
        <v>Akureyrarbær,Eyjafjarðarsveit,Hörgársveit,Svalbarðsstrandarhreppur,Grýtubakkahreppur</v>
      </c>
      <c r="E12938" t="str">
        <f>VLOOKUP(Oliusala[[#This Row],[postnumer]],Sveitarfelog[#All],5,FALSE)</f>
        <v>Norðurland eystra</v>
      </c>
      <c r="F12938" t="s">
        <v>24</v>
      </c>
      <c r="G12938" t="s">
        <v>24</v>
      </c>
      <c r="H12938" s="1" t="s">
        <v>58</v>
      </c>
      <c r="I12938" s="1">
        <v>96834</v>
      </c>
      <c r="J12938" s="2">
        <f>VLOOKUP(Oliusala[[#This Row],[tegund]],Tegundir!$B$2:$D$19,3,FALSE)*Oliusala[[#This Row],[magn]]/1000</f>
        <v>83.761409999999998</v>
      </c>
      <c r="K12938">
        <v>2020</v>
      </c>
      <c r="L12938" t="s">
        <v>18</v>
      </c>
      <c r="M12938" s="144" t="s">
        <v>59</v>
      </c>
    </row>
    <row r="12939" spans="1:15" x14ac:dyDescent="0.2">
      <c r="A12939" t="s">
        <v>68</v>
      </c>
      <c r="B12939" s="144" t="s">
        <v>140</v>
      </c>
      <c r="C12939">
        <v>610</v>
      </c>
      <c r="D12939" t="str">
        <f>VLOOKUP(Oliusala[[#This Row],[postnumer]],Sveitarfelog[#All],4,FALSE)</f>
        <v>Akureyrarbær,Eyjafjarðarsveit,Hörgársveit,Svalbarðsstrandarhreppur,Grýtubakkahreppur</v>
      </c>
      <c r="E12939" t="str">
        <f>VLOOKUP(Oliusala[[#This Row],[postnumer]],Sveitarfelog[#All],5,FALSE)</f>
        <v>Norðurland eystra</v>
      </c>
      <c r="F12939" t="s">
        <v>25</v>
      </c>
      <c r="G12939" t="s">
        <v>24</v>
      </c>
      <c r="H12939" s="1" t="s">
        <v>60</v>
      </c>
      <c r="I12939" s="1">
        <v>31099</v>
      </c>
      <c r="J12939" s="2">
        <f>VLOOKUP(Oliusala[[#This Row],[tegund]],Tegundir!$B$2:$D$19,3,FALSE)*Oliusala[[#This Row],[magn]]/1000</f>
        <v>26.900634999999998</v>
      </c>
      <c r="K12939">
        <v>2020</v>
      </c>
      <c r="L12939" t="s">
        <v>1955</v>
      </c>
      <c r="M12939" s="144" t="s">
        <v>59</v>
      </c>
    </row>
    <row r="12940" spans="1:15" x14ac:dyDescent="0.2">
      <c r="A12940" t="s">
        <v>57</v>
      </c>
      <c r="B12940" s="144" t="s">
        <v>140</v>
      </c>
      <c r="C12940">
        <v>610</v>
      </c>
      <c r="D12940" t="str">
        <f>VLOOKUP(Oliusala[[#This Row],[postnumer]],Sveitarfelog[#All],4,FALSE)</f>
        <v>Akureyrarbær,Eyjafjarðarsveit,Hörgársveit,Svalbarðsstrandarhreppur,Grýtubakkahreppur</v>
      </c>
      <c r="E12940" t="str">
        <f>VLOOKUP(Oliusala[[#This Row],[postnumer]],Sveitarfelog[#All],5,FALSE)</f>
        <v>Norðurland eystra</v>
      </c>
      <c r="F12940" t="s">
        <v>25</v>
      </c>
      <c r="G12940" t="s">
        <v>24</v>
      </c>
      <c r="H12940" s="1" t="s">
        <v>60</v>
      </c>
      <c r="I12940" s="1">
        <v>77182</v>
      </c>
      <c r="J12940" s="2">
        <f>VLOOKUP(Oliusala[[#This Row],[tegund]],Tegundir!$B$2:$D$19,3,FALSE)*Oliusala[[#This Row],[magn]]/1000</f>
        <v>66.762429999999995</v>
      </c>
      <c r="K12940">
        <v>2020</v>
      </c>
      <c r="L12940" t="s">
        <v>1955</v>
      </c>
      <c r="M12940" s="144" t="s">
        <v>59</v>
      </c>
    </row>
    <row r="12941" spans="1:15" x14ac:dyDescent="0.2">
      <c r="A12941" t="s">
        <v>68</v>
      </c>
      <c r="B12941" s="144" t="s">
        <v>136</v>
      </c>
      <c r="C12941">
        <v>620</v>
      </c>
      <c r="D12941" t="str">
        <f>VLOOKUP(Oliusala[[#This Row],[postnumer]],Sveitarfelog[#All],4,FALSE)</f>
        <v>Dalvíkurbyggð</v>
      </c>
      <c r="E12941" t="str">
        <f>VLOOKUP(Oliusala[[#This Row],[postnumer]],Sveitarfelog[#All],5,FALSE)</f>
        <v>Norðurland eystra</v>
      </c>
      <c r="F12941" t="s">
        <v>24</v>
      </c>
      <c r="G12941" t="s">
        <v>24</v>
      </c>
      <c r="H12941" s="1" t="s">
        <v>60</v>
      </c>
      <c r="I12941" s="1">
        <v>2307</v>
      </c>
      <c r="J12941" s="2">
        <f>VLOOKUP(Oliusala[[#This Row],[tegund]],Tegundir!$B$2:$D$19,3,FALSE)*Oliusala[[#This Row],[magn]]/1000</f>
        <v>1.995555</v>
      </c>
      <c r="K12941">
        <v>2020</v>
      </c>
      <c r="L12941" t="s">
        <v>18</v>
      </c>
      <c r="M12941" s="144" t="s">
        <v>59</v>
      </c>
    </row>
    <row r="12942" spans="1:15" x14ac:dyDescent="0.2">
      <c r="A12942" t="s">
        <v>68</v>
      </c>
      <c r="B12942" s="144" t="s">
        <v>136</v>
      </c>
      <c r="C12942">
        <v>620</v>
      </c>
      <c r="D12942" t="str">
        <f>VLOOKUP(Oliusala[[#This Row],[postnumer]],Sveitarfelog[#All],4,FALSE)</f>
        <v>Dalvíkurbyggð</v>
      </c>
      <c r="E12942" t="str">
        <f>VLOOKUP(Oliusala[[#This Row],[postnumer]],Sveitarfelog[#All],5,FALSE)</f>
        <v>Norðurland eystra</v>
      </c>
      <c r="F12942" t="s">
        <v>30</v>
      </c>
      <c r="G12942" t="s">
        <v>24</v>
      </c>
      <c r="H12942" s="1" t="s">
        <v>60</v>
      </c>
      <c r="I12942" s="1">
        <v>291</v>
      </c>
      <c r="J12942" s="2">
        <f>VLOOKUP(Oliusala[[#This Row],[tegund]],Tegundir!$B$2:$D$19,3,FALSE)*Oliusala[[#This Row],[magn]]/1000</f>
        <v>0.25171500000000002</v>
      </c>
      <c r="K12942">
        <v>2020</v>
      </c>
      <c r="L12942" t="s">
        <v>19</v>
      </c>
      <c r="M12942" s="144" t="s">
        <v>59</v>
      </c>
      <c r="O12942" s="144" t="s">
        <v>1998</v>
      </c>
    </row>
    <row r="12943" spans="1:15" x14ac:dyDescent="0.2">
      <c r="A12943" t="s">
        <v>136</v>
      </c>
      <c r="B12943" s="144" t="s">
        <v>136</v>
      </c>
      <c r="C12943">
        <v>620</v>
      </c>
      <c r="D12943" t="str">
        <f>VLOOKUP(Oliusala[[#This Row],[postnumer]],Sveitarfelog[#All],4,FALSE)</f>
        <v>Dalvíkurbyggð</v>
      </c>
      <c r="E12943" t="str">
        <f>VLOOKUP(Oliusala[[#This Row],[postnumer]],Sveitarfelog[#All],5,FALSE)</f>
        <v>Norðurland eystra</v>
      </c>
      <c r="F12943" t="s">
        <v>27</v>
      </c>
      <c r="G12943" t="s">
        <v>24</v>
      </c>
      <c r="H12943" t="s">
        <v>58</v>
      </c>
      <c r="I12943" s="1">
        <v>2487141</v>
      </c>
      <c r="J12943" s="2">
        <f>VLOOKUP(Oliusala[[#This Row],[tegund]],Tegundir!$B$2:$D$19,3,FALSE)*Oliusala[[#This Row],[magn]]/1000</f>
        <v>2151.3769649999999</v>
      </c>
      <c r="K12943">
        <v>2020</v>
      </c>
      <c r="L12943" t="s">
        <v>19</v>
      </c>
      <c r="M12943" s="144" t="s">
        <v>59</v>
      </c>
      <c r="O12943" s="144" t="s">
        <v>1998</v>
      </c>
    </row>
    <row r="12944" spans="1:15" x14ac:dyDescent="0.2">
      <c r="A12944" t="s">
        <v>136</v>
      </c>
      <c r="B12944" s="144" t="s">
        <v>136</v>
      </c>
      <c r="C12944">
        <v>620</v>
      </c>
      <c r="D12944" t="str">
        <f>VLOOKUP(Oliusala[[#This Row],[postnumer]],Sveitarfelog[#All],4,FALSE)</f>
        <v>Dalvíkurbyggð</v>
      </c>
      <c r="E12944" t="str">
        <f>VLOOKUP(Oliusala[[#This Row],[postnumer]],Sveitarfelog[#All],5,FALSE)</f>
        <v>Norðurland eystra</v>
      </c>
      <c r="F12944" t="s">
        <v>29</v>
      </c>
      <c r="G12944" t="s">
        <v>24</v>
      </c>
      <c r="H12944" t="s">
        <v>58</v>
      </c>
      <c r="I12944" s="1">
        <v>741838</v>
      </c>
      <c r="J12944" s="2">
        <f>VLOOKUP(Oliusala[[#This Row],[tegund]],Tegundir!$B$2:$D$19,3,FALSE)*Oliusala[[#This Row],[magn]]/1000</f>
        <v>641.68987000000004</v>
      </c>
      <c r="K12944">
        <v>2020</v>
      </c>
      <c r="L12944" t="s">
        <v>19</v>
      </c>
      <c r="M12944" s="144" t="s">
        <v>59</v>
      </c>
      <c r="O12944" s="144" t="s">
        <v>1998</v>
      </c>
    </row>
    <row r="12945" spans="1:15" x14ac:dyDescent="0.2">
      <c r="A12945" t="s">
        <v>68</v>
      </c>
      <c r="B12945" s="144" t="s">
        <v>136</v>
      </c>
      <c r="C12945">
        <v>620</v>
      </c>
      <c r="D12945" t="str">
        <f>VLOOKUP(Oliusala[[#This Row],[postnumer]],Sveitarfelog[#All],4,FALSE)</f>
        <v>Dalvíkurbyggð</v>
      </c>
      <c r="E12945" t="str">
        <f>VLOOKUP(Oliusala[[#This Row],[postnumer]],Sveitarfelog[#All],5,FALSE)</f>
        <v>Norðurland eystra</v>
      </c>
      <c r="F12945" t="s">
        <v>25</v>
      </c>
      <c r="G12945" t="s">
        <v>24</v>
      </c>
      <c r="H12945" s="1" t="s">
        <v>60</v>
      </c>
      <c r="I12945" s="1">
        <v>49264</v>
      </c>
      <c r="J12945" s="2">
        <f>VLOOKUP(Oliusala[[#This Row],[tegund]],Tegundir!$B$2:$D$19,3,FALSE)*Oliusala[[#This Row],[magn]]/1000</f>
        <v>42.61336</v>
      </c>
      <c r="K12945">
        <v>2020</v>
      </c>
      <c r="L12945" t="s">
        <v>1955</v>
      </c>
      <c r="M12945" s="144" t="s">
        <v>59</v>
      </c>
    </row>
    <row r="12946" spans="1:15" x14ac:dyDescent="0.2">
      <c r="A12946" t="s">
        <v>57</v>
      </c>
      <c r="B12946" s="144" t="s">
        <v>141</v>
      </c>
      <c r="C12946">
        <v>620</v>
      </c>
      <c r="D12946" t="str">
        <f>VLOOKUP(Oliusala[[#This Row],[postnumer]],Sveitarfelog[#All],4,FALSE)</f>
        <v>Dalvíkurbyggð</v>
      </c>
      <c r="E12946" t="str">
        <f>VLOOKUP(Oliusala[[#This Row],[postnumer]],Sveitarfelog[#All],5,FALSE)</f>
        <v>Norðurland eystra</v>
      </c>
      <c r="F12946" t="s">
        <v>24</v>
      </c>
      <c r="G12946" t="s">
        <v>24</v>
      </c>
      <c r="H12946" s="1" t="s">
        <v>60</v>
      </c>
      <c r="I12946" s="1">
        <v>12019</v>
      </c>
      <c r="J12946" s="2">
        <f>VLOOKUP(Oliusala[[#This Row],[tegund]],Tegundir!$B$2:$D$19,3,FALSE)*Oliusala[[#This Row],[magn]]/1000</f>
        <v>10.396435</v>
      </c>
      <c r="K12946">
        <v>2020</v>
      </c>
      <c r="L12946" t="s">
        <v>18</v>
      </c>
      <c r="M12946" s="144" t="s">
        <v>59</v>
      </c>
    </row>
    <row r="12947" spans="1:15" x14ac:dyDescent="0.2">
      <c r="A12947" t="s">
        <v>57</v>
      </c>
      <c r="B12947" s="144" t="s">
        <v>141</v>
      </c>
      <c r="C12947">
        <v>620</v>
      </c>
      <c r="D12947" t="str">
        <f>VLOOKUP(Oliusala[[#This Row],[postnumer]],Sveitarfelog[#All],4,FALSE)</f>
        <v>Dalvíkurbyggð</v>
      </c>
      <c r="E12947" t="str">
        <f>VLOOKUP(Oliusala[[#This Row],[postnumer]],Sveitarfelog[#All],5,FALSE)</f>
        <v>Norðurland eystra</v>
      </c>
      <c r="F12947" t="s">
        <v>29</v>
      </c>
      <c r="G12947" t="s">
        <v>24</v>
      </c>
      <c r="H12947" t="s">
        <v>60</v>
      </c>
      <c r="I12947" s="1">
        <v>133098</v>
      </c>
      <c r="J12947" s="2">
        <f>VLOOKUP(Oliusala[[#This Row],[tegund]],Tegundir!$B$2:$D$19,3,FALSE)*Oliusala[[#This Row],[magn]]/1000</f>
        <v>115.12977000000001</v>
      </c>
      <c r="K12947">
        <v>2020</v>
      </c>
      <c r="L12947" t="s">
        <v>19</v>
      </c>
      <c r="M12947" s="144" t="s">
        <v>59</v>
      </c>
      <c r="O12947" s="144" t="s">
        <v>1998</v>
      </c>
    </row>
    <row r="12948" spans="1:15" x14ac:dyDescent="0.2">
      <c r="A12948" t="s">
        <v>63</v>
      </c>
      <c r="B12948" s="144" t="s">
        <v>141</v>
      </c>
      <c r="C12948">
        <v>620</v>
      </c>
      <c r="D12948" t="str">
        <f>VLOOKUP(Oliusala[[#This Row],[postnumer]],Sveitarfelog[#All],4,FALSE)</f>
        <v>Dalvíkurbyggð</v>
      </c>
      <c r="E12948" t="str">
        <f>VLOOKUP(Oliusala[[#This Row],[postnumer]],Sveitarfelog[#All],5,FALSE)</f>
        <v>Norðurland eystra</v>
      </c>
      <c r="F12948" t="s">
        <v>24</v>
      </c>
      <c r="G12948" t="s">
        <v>24</v>
      </c>
      <c r="H12948" s="1" t="s">
        <v>58</v>
      </c>
      <c r="I12948" s="1">
        <v>3224</v>
      </c>
      <c r="J12948" s="2">
        <f>VLOOKUP(Oliusala[[#This Row],[tegund]],Tegundir!$B$2:$D$19,3,FALSE)*Oliusala[[#This Row],[magn]]/1000</f>
        <v>2.7887599999999999</v>
      </c>
      <c r="K12948">
        <v>2020</v>
      </c>
      <c r="L12948" t="s">
        <v>18</v>
      </c>
      <c r="M12948" s="144" t="s">
        <v>59</v>
      </c>
    </row>
    <row r="12949" spans="1:15" x14ac:dyDescent="0.2">
      <c r="A12949" t="s">
        <v>63</v>
      </c>
      <c r="B12949" s="144" t="s">
        <v>141</v>
      </c>
      <c r="C12949">
        <v>620</v>
      </c>
      <c r="D12949" t="str">
        <f>VLOOKUP(Oliusala[[#This Row],[postnumer]],Sveitarfelog[#All],4,FALSE)</f>
        <v>Dalvíkurbyggð</v>
      </c>
      <c r="E12949" t="str">
        <f>VLOOKUP(Oliusala[[#This Row],[postnumer]],Sveitarfelog[#All],5,FALSE)</f>
        <v>Norðurland eystra</v>
      </c>
      <c r="F12949" t="s">
        <v>24</v>
      </c>
      <c r="G12949" t="s">
        <v>24</v>
      </c>
      <c r="H12949" s="1" t="s">
        <v>58</v>
      </c>
      <c r="I12949" s="1">
        <v>41601</v>
      </c>
      <c r="J12949" s="2">
        <f>VLOOKUP(Oliusala[[#This Row],[tegund]],Tegundir!$B$2:$D$19,3,FALSE)*Oliusala[[#This Row],[magn]]/1000</f>
        <v>35.984864999999999</v>
      </c>
      <c r="K12949">
        <v>2020</v>
      </c>
      <c r="L12949" t="s">
        <v>18</v>
      </c>
      <c r="M12949" s="144" t="s">
        <v>59</v>
      </c>
    </row>
    <row r="12950" spans="1:15" x14ac:dyDescent="0.2">
      <c r="A12950" t="s">
        <v>63</v>
      </c>
      <c r="B12950" s="144" t="s">
        <v>136</v>
      </c>
      <c r="C12950">
        <v>620</v>
      </c>
      <c r="D12950" t="str">
        <f>VLOOKUP(Oliusala[[#This Row],[postnumer]],Sveitarfelog[#All],4,FALSE)</f>
        <v>Dalvíkurbyggð</v>
      </c>
      <c r="E12950" t="str">
        <f>VLOOKUP(Oliusala[[#This Row],[postnumer]],Sveitarfelog[#All],5,FALSE)</f>
        <v>Norðurland eystra</v>
      </c>
      <c r="F12950" t="s">
        <v>24</v>
      </c>
      <c r="G12950" t="s">
        <v>24</v>
      </c>
      <c r="H12950" s="1" t="s">
        <v>58</v>
      </c>
      <c r="I12950" s="1">
        <v>693180</v>
      </c>
      <c r="J12950" s="2">
        <f>VLOOKUP(Oliusala[[#This Row],[tegund]],Tegundir!$B$2:$D$19,3,FALSE)*Oliusala[[#This Row],[magn]]/1000</f>
        <v>599.60069999999996</v>
      </c>
      <c r="K12950">
        <v>2020</v>
      </c>
      <c r="L12950" t="s">
        <v>18</v>
      </c>
      <c r="M12950" s="144" t="s">
        <v>59</v>
      </c>
    </row>
    <row r="12951" spans="1:15" x14ac:dyDescent="0.2">
      <c r="A12951" t="s">
        <v>57</v>
      </c>
      <c r="B12951" s="144" t="s">
        <v>136</v>
      </c>
      <c r="C12951">
        <v>620</v>
      </c>
      <c r="D12951" t="str">
        <f>VLOOKUP(Oliusala[[#This Row],[postnumer]],Sveitarfelog[#All],4,FALSE)</f>
        <v>Dalvíkurbyggð</v>
      </c>
      <c r="E12951" t="str">
        <f>VLOOKUP(Oliusala[[#This Row],[postnumer]],Sveitarfelog[#All],5,FALSE)</f>
        <v>Norðurland eystra</v>
      </c>
      <c r="F12951" t="s">
        <v>25</v>
      </c>
      <c r="G12951" t="s">
        <v>24</v>
      </c>
      <c r="H12951" s="1" t="s">
        <v>60</v>
      </c>
      <c r="I12951" s="1">
        <v>2423</v>
      </c>
      <c r="J12951" s="2">
        <f>VLOOKUP(Oliusala[[#This Row],[tegund]],Tegundir!$B$2:$D$19,3,FALSE)*Oliusala[[#This Row],[magn]]/1000</f>
        <v>2.0958950000000001</v>
      </c>
      <c r="K12951">
        <v>2020</v>
      </c>
      <c r="L12951" t="s">
        <v>1955</v>
      </c>
      <c r="M12951" s="144" t="s">
        <v>59</v>
      </c>
    </row>
    <row r="12952" spans="1:15" x14ac:dyDescent="0.2">
      <c r="A12952" t="s">
        <v>68</v>
      </c>
      <c r="B12952" s="144" t="s">
        <v>141</v>
      </c>
      <c r="C12952">
        <v>620</v>
      </c>
      <c r="D12952" t="str">
        <f>VLOOKUP(Oliusala[[#This Row],[postnumer]],Sveitarfelog[#All],4,FALSE)</f>
        <v>Dalvíkurbyggð</v>
      </c>
      <c r="E12952" t="str">
        <f>VLOOKUP(Oliusala[[#This Row],[postnumer]],Sveitarfelog[#All],5,FALSE)</f>
        <v>Norðurland eystra</v>
      </c>
      <c r="F12952" t="s">
        <v>25</v>
      </c>
      <c r="G12952" t="s">
        <v>24</v>
      </c>
      <c r="H12952" s="1" t="s">
        <v>60</v>
      </c>
      <c r="I12952" s="1">
        <v>51078</v>
      </c>
      <c r="J12952" s="2">
        <f>VLOOKUP(Oliusala[[#This Row],[tegund]],Tegundir!$B$2:$D$19,3,FALSE)*Oliusala[[#This Row],[magn]]/1000</f>
        <v>44.182470000000002</v>
      </c>
      <c r="K12952">
        <v>2020</v>
      </c>
      <c r="L12952" t="s">
        <v>19</v>
      </c>
      <c r="M12952" s="144" t="s">
        <v>59</v>
      </c>
      <c r="O12952" s="144" t="s">
        <v>1997</v>
      </c>
    </row>
    <row r="12953" spans="1:15" x14ac:dyDescent="0.2">
      <c r="A12953" t="s">
        <v>136</v>
      </c>
      <c r="B12953" s="144" t="s">
        <v>141</v>
      </c>
      <c r="C12953">
        <v>620</v>
      </c>
      <c r="D12953" t="str">
        <f>VLOOKUP(Oliusala[[#This Row],[postnumer]],Sveitarfelog[#All],4,FALSE)</f>
        <v>Dalvíkurbyggð</v>
      </c>
      <c r="E12953" t="str">
        <f>VLOOKUP(Oliusala[[#This Row],[postnumer]],Sveitarfelog[#All],5,FALSE)</f>
        <v>Norðurland eystra</v>
      </c>
      <c r="F12953" t="s">
        <v>25</v>
      </c>
      <c r="G12953" t="s">
        <v>24</v>
      </c>
      <c r="H12953" t="s">
        <v>60</v>
      </c>
      <c r="I12953" s="1">
        <v>2110</v>
      </c>
      <c r="J12953" s="2">
        <f>VLOOKUP(Oliusala[[#This Row],[tegund]],Tegundir!$B$2:$D$19,3,FALSE)*Oliusala[[#This Row],[magn]]/1000</f>
        <v>1.8251500000000001</v>
      </c>
      <c r="K12953">
        <v>2020</v>
      </c>
      <c r="L12953" t="s">
        <v>19</v>
      </c>
      <c r="M12953" s="144" t="s">
        <v>59</v>
      </c>
      <c r="O12953" s="144" t="s">
        <v>1997</v>
      </c>
    </row>
    <row r="12954" spans="1:15" x14ac:dyDescent="0.2">
      <c r="A12954" t="s">
        <v>136</v>
      </c>
      <c r="B12954" s="144" t="s">
        <v>136</v>
      </c>
      <c r="C12954">
        <v>620</v>
      </c>
      <c r="D12954" t="str">
        <f>VLOOKUP(Oliusala[[#This Row],[postnumer]],Sveitarfelog[#All],4,FALSE)</f>
        <v>Dalvíkurbyggð</v>
      </c>
      <c r="E12954" t="str">
        <f>VLOOKUP(Oliusala[[#This Row],[postnumer]],Sveitarfelog[#All],5,FALSE)</f>
        <v>Norðurland eystra</v>
      </c>
      <c r="F12954" t="s">
        <v>25</v>
      </c>
      <c r="G12954" t="s">
        <v>24</v>
      </c>
      <c r="H12954" s="1" t="s">
        <v>58</v>
      </c>
      <c r="I12954" s="1">
        <v>678464</v>
      </c>
      <c r="J12954" s="2">
        <f>VLOOKUP(Oliusala[[#This Row],[tegund]],Tegundir!$B$2:$D$19,3,FALSE)*Oliusala[[#This Row],[magn]]/1000</f>
        <v>586.87135999999998</v>
      </c>
      <c r="K12954">
        <v>2020</v>
      </c>
      <c r="L12954" t="s">
        <v>1955</v>
      </c>
      <c r="M12954" s="144" t="s">
        <v>59</v>
      </c>
    </row>
    <row r="12955" spans="1:15" x14ac:dyDescent="0.2">
      <c r="A12955" t="s">
        <v>57</v>
      </c>
      <c r="B12955" s="144" t="s">
        <v>141</v>
      </c>
      <c r="C12955">
        <v>620</v>
      </c>
      <c r="D12955" t="str">
        <f>VLOOKUP(Oliusala[[#This Row],[postnumer]],Sveitarfelog[#All],4,FALSE)</f>
        <v>Dalvíkurbyggð</v>
      </c>
      <c r="E12955" t="str">
        <f>VLOOKUP(Oliusala[[#This Row],[postnumer]],Sveitarfelog[#All],5,FALSE)</f>
        <v>Norðurland eystra</v>
      </c>
      <c r="F12955" t="s">
        <v>25</v>
      </c>
      <c r="G12955" t="s">
        <v>24</v>
      </c>
      <c r="H12955" s="1" t="s">
        <v>60</v>
      </c>
      <c r="I12955" s="1">
        <v>46991</v>
      </c>
      <c r="J12955" s="2">
        <f>VLOOKUP(Oliusala[[#This Row],[tegund]],Tegundir!$B$2:$D$19,3,FALSE)*Oliusala[[#This Row],[magn]]/1000</f>
        <v>40.647214999999996</v>
      </c>
      <c r="K12955">
        <v>2020</v>
      </c>
      <c r="L12955" t="s">
        <v>19</v>
      </c>
      <c r="M12955" s="144" t="s">
        <v>59</v>
      </c>
      <c r="O12955" s="144" t="s">
        <v>1997</v>
      </c>
    </row>
    <row r="12956" spans="1:15" x14ac:dyDescent="0.2">
      <c r="A12956" t="s">
        <v>63</v>
      </c>
      <c r="B12956" s="144" t="s">
        <v>136</v>
      </c>
      <c r="C12956">
        <v>620</v>
      </c>
      <c r="D12956" t="str">
        <f>VLOOKUP(Oliusala[[#This Row],[postnumer]],Sveitarfelog[#All],4,FALSE)</f>
        <v>Dalvíkurbyggð</v>
      </c>
      <c r="E12956" t="str">
        <f>VLOOKUP(Oliusala[[#This Row],[postnumer]],Sveitarfelog[#All],5,FALSE)</f>
        <v>Norðurland eystra</v>
      </c>
      <c r="F12956" t="s">
        <v>25</v>
      </c>
      <c r="G12956" t="s">
        <v>24</v>
      </c>
      <c r="H12956" s="1" t="s">
        <v>58</v>
      </c>
      <c r="I12956" s="1">
        <v>138872</v>
      </c>
      <c r="J12956" s="2">
        <f>VLOOKUP(Oliusala[[#This Row],[tegund]],Tegundir!$B$2:$D$19,3,FALSE)*Oliusala[[#This Row],[magn]]/1000</f>
        <v>120.12428</v>
      </c>
      <c r="K12956">
        <v>2020</v>
      </c>
      <c r="L12956" t="s">
        <v>18</v>
      </c>
      <c r="M12956" s="144" t="s">
        <v>59</v>
      </c>
    </row>
    <row r="12957" spans="1:15" x14ac:dyDescent="0.2">
      <c r="A12957" t="s">
        <v>68</v>
      </c>
      <c r="B12957" s="144" t="s">
        <v>135</v>
      </c>
      <c r="C12957">
        <v>580</v>
      </c>
      <c r="D12957" t="str">
        <f>VLOOKUP(Oliusala[[#This Row],[postnumer]],Sveitarfelog[#All],4,FALSE)</f>
        <v>Fjallabyggð</v>
      </c>
      <c r="E12957" t="str">
        <f>VLOOKUP(Oliusala[[#This Row],[postnumer]],Sveitarfelog[#All],5,FALSE)</f>
        <v>Norðurland eystra</v>
      </c>
      <c r="F12957" t="s">
        <v>29</v>
      </c>
      <c r="G12957" t="s">
        <v>24</v>
      </c>
      <c r="H12957" s="1" t="s">
        <v>60</v>
      </c>
      <c r="I12957" s="1">
        <v>438072</v>
      </c>
      <c r="J12957" s="2">
        <f>VLOOKUP(Oliusala[[#This Row],[tegund]],Tegundir!$B$2:$D$19,3,FALSE)*Oliusala[[#This Row],[magn]]/1000</f>
        <v>378.93227999999999</v>
      </c>
      <c r="K12957">
        <v>2020</v>
      </c>
      <c r="L12957" t="s">
        <v>19</v>
      </c>
      <c r="M12957" s="144" t="s">
        <v>59</v>
      </c>
      <c r="O12957" s="144" t="s">
        <v>1998</v>
      </c>
    </row>
    <row r="12958" spans="1:15" x14ac:dyDescent="0.2">
      <c r="A12958" t="s">
        <v>135</v>
      </c>
      <c r="B12958" s="144" t="s">
        <v>135</v>
      </c>
      <c r="C12958">
        <v>580</v>
      </c>
      <c r="D12958" t="str">
        <f>VLOOKUP(Oliusala[[#This Row],[postnumer]],Sveitarfelog[#All],4,FALSE)</f>
        <v>Fjallabyggð</v>
      </c>
      <c r="E12958" t="str">
        <f>VLOOKUP(Oliusala[[#This Row],[postnumer]],Sveitarfelog[#All],5,FALSE)</f>
        <v>Norðurland eystra</v>
      </c>
      <c r="F12958" t="s">
        <v>24</v>
      </c>
      <c r="G12958" t="s">
        <v>24</v>
      </c>
      <c r="H12958" t="s">
        <v>58</v>
      </c>
      <c r="I12958" s="1">
        <v>31970</v>
      </c>
      <c r="J12958" s="2">
        <f>VLOOKUP(Oliusala[[#This Row],[tegund]],Tegundir!$B$2:$D$19,3,FALSE)*Oliusala[[#This Row],[magn]]/1000</f>
        <v>27.654049999999998</v>
      </c>
      <c r="K12958">
        <v>2020</v>
      </c>
      <c r="L12958" t="s">
        <v>18</v>
      </c>
      <c r="M12958" s="144" t="s">
        <v>59</v>
      </c>
    </row>
    <row r="12959" spans="1:15" x14ac:dyDescent="0.2">
      <c r="A12959" t="s">
        <v>135</v>
      </c>
      <c r="B12959" s="144" t="s">
        <v>135</v>
      </c>
      <c r="C12959">
        <v>580</v>
      </c>
      <c r="D12959" t="str">
        <f>VLOOKUP(Oliusala[[#This Row],[postnumer]],Sveitarfelog[#All],4,FALSE)</f>
        <v>Fjallabyggð</v>
      </c>
      <c r="E12959" t="str">
        <f>VLOOKUP(Oliusala[[#This Row],[postnumer]],Sveitarfelog[#All],5,FALSE)</f>
        <v>Norðurland eystra</v>
      </c>
      <c r="F12959" t="s">
        <v>27</v>
      </c>
      <c r="G12959" t="s">
        <v>24</v>
      </c>
      <c r="H12959" t="s">
        <v>58</v>
      </c>
      <c r="I12959" s="1">
        <v>925725</v>
      </c>
      <c r="J12959" s="2">
        <f>VLOOKUP(Oliusala[[#This Row],[tegund]],Tegundir!$B$2:$D$19,3,FALSE)*Oliusala[[#This Row],[magn]]/1000</f>
        <v>800.75212499999998</v>
      </c>
      <c r="K12959">
        <v>2020</v>
      </c>
      <c r="L12959" t="s">
        <v>19</v>
      </c>
      <c r="M12959" s="144" t="s">
        <v>59</v>
      </c>
      <c r="O12959" s="144" t="s">
        <v>1998</v>
      </c>
    </row>
    <row r="12960" spans="1:15" x14ac:dyDescent="0.2">
      <c r="A12960" t="s">
        <v>135</v>
      </c>
      <c r="B12960" s="144" t="s">
        <v>135</v>
      </c>
      <c r="C12960">
        <v>580</v>
      </c>
      <c r="D12960" t="str">
        <f>VLOOKUP(Oliusala[[#This Row],[postnumer]],Sveitarfelog[#All],4,FALSE)</f>
        <v>Fjallabyggð</v>
      </c>
      <c r="E12960" t="str">
        <f>VLOOKUP(Oliusala[[#This Row],[postnumer]],Sveitarfelog[#All],5,FALSE)</f>
        <v>Norðurland eystra</v>
      </c>
      <c r="F12960" t="s">
        <v>29</v>
      </c>
      <c r="G12960" t="s">
        <v>24</v>
      </c>
      <c r="H12960" s="1" t="s">
        <v>58</v>
      </c>
      <c r="I12960" s="1">
        <v>4142038</v>
      </c>
      <c r="J12960" s="2">
        <f>VLOOKUP(Oliusala[[#This Row],[tegund]],Tegundir!$B$2:$D$19,3,FALSE)*Oliusala[[#This Row],[magn]]/1000</f>
        <v>3582.8628699999999</v>
      </c>
      <c r="K12960">
        <v>2020</v>
      </c>
      <c r="L12960" t="s">
        <v>19</v>
      </c>
      <c r="M12960" s="144" t="s">
        <v>59</v>
      </c>
      <c r="O12960" s="144" t="s">
        <v>1998</v>
      </c>
    </row>
    <row r="12961" spans="1:15" x14ac:dyDescent="0.2">
      <c r="A12961" t="s">
        <v>63</v>
      </c>
      <c r="B12961" s="144" t="s">
        <v>135</v>
      </c>
      <c r="C12961">
        <v>580</v>
      </c>
      <c r="D12961" t="str">
        <f>VLOOKUP(Oliusala[[#This Row],[postnumer]],Sveitarfelog[#All],4,FALSE)</f>
        <v>Fjallabyggð</v>
      </c>
      <c r="E12961" t="str">
        <f>VLOOKUP(Oliusala[[#This Row],[postnumer]],Sveitarfelog[#All],5,FALSE)</f>
        <v>Norðurland eystra</v>
      </c>
      <c r="F12961" t="s">
        <v>24</v>
      </c>
      <c r="G12961" t="s">
        <v>24</v>
      </c>
      <c r="H12961" s="1" t="s">
        <v>58</v>
      </c>
      <c r="I12961" s="1">
        <v>380832</v>
      </c>
      <c r="J12961" s="2">
        <f>VLOOKUP(Oliusala[[#This Row],[tegund]],Tegundir!$B$2:$D$19,3,FALSE)*Oliusala[[#This Row],[magn]]/1000</f>
        <v>329.41967999999997</v>
      </c>
      <c r="K12961">
        <v>2020</v>
      </c>
      <c r="L12961" t="s">
        <v>18</v>
      </c>
      <c r="M12961" s="144" t="s">
        <v>59</v>
      </c>
    </row>
    <row r="12962" spans="1:15" x14ac:dyDescent="0.2">
      <c r="A12962" t="s">
        <v>68</v>
      </c>
      <c r="B12962" s="144" t="s">
        <v>135</v>
      </c>
      <c r="C12962">
        <v>580</v>
      </c>
      <c r="D12962" t="str">
        <f>VLOOKUP(Oliusala[[#This Row],[postnumer]],Sveitarfelog[#All],4,FALSE)</f>
        <v>Fjallabyggð</v>
      </c>
      <c r="E12962" t="str">
        <f>VLOOKUP(Oliusala[[#This Row],[postnumer]],Sveitarfelog[#All],5,FALSE)</f>
        <v>Norðurland eystra</v>
      </c>
      <c r="F12962" t="s">
        <v>25</v>
      </c>
      <c r="G12962" t="s">
        <v>24</v>
      </c>
      <c r="H12962" s="1" t="s">
        <v>60</v>
      </c>
      <c r="I12962" s="1">
        <v>27858</v>
      </c>
      <c r="J12962" s="2">
        <f>VLOOKUP(Oliusala[[#This Row],[tegund]],Tegundir!$B$2:$D$19,3,FALSE)*Oliusala[[#This Row],[magn]]/1000</f>
        <v>24.097169999999998</v>
      </c>
      <c r="K12962">
        <v>2020</v>
      </c>
      <c r="L12962" t="s">
        <v>1955</v>
      </c>
      <c r="M12962" s="144" t="s">
        <v>59</v>
      </c>
    </row>
    <row r="12963" spans="1:15" x14ac:dyDescent="0.2">
      <c r="A12963" t="s">
        <v>135</v>
      </c>
      <c r="B12963" s="144" t="s">
        <v>135</v>
      </c>
      <c r="C12963">
        <v>580</v>
      </c>
      <c r="D12963" t="str">
        <f>VLOOKUP(Oliusala[[#This Row],[postnumer]],Sveitarfelog[#All],4,FALSE)</f>
        <v>Fjallabyggð</v>
      </c>
      <c r="E12963" t="str">
        <f>VLOOKUP(Oliusala[[#This Row],[postnumer]],Sveitarfelog[#All],5,FALSE)</f>
        <v>Norðurland eystra</v>
      </c>
      <c r="F12963" t="s">
        <v>25</v>
      </c>
      <c r="G12963" t="s">
        <v>24</v>
      </c>
      <c r="H12963" t="s">
        <v>58</v>
      </c>
      <c r="I12963" s="1">
        <v>481737</v>
      </c>
      <c r="J12963" s="2">
        <f>VLOOKUP(Oliusala[[#This Row],[tegund]],Tegundir!$B$2:$D$19,3,FALSE)*Oliusala[[#This Row],[magn]]/1000</f>
        <v>416.70250500000003</v>
      </c>
      <c r="K12963">
        <v>2020</v>
      </c>
      <c r="L12963" t="s">
        <v>19</v>
      </c>
      <c r="M12963" s="144" t="s">
        <v>59</v>
      </c>
      <c r="O12963" s="144" t="s">
        <v>1997</v>
      </c>
    </row>
    <row r="12964" spans="1:15" x14ac:dyDescent="0.2">
      <c r="A12964" t="s">
        <v>63</v>
      </c>
      <c r="B12964" s="144" t="s">
        <v>135</v>
      </c>
      <c r="C12964">
        <v>580</v>
      </c>
      <c r="D12964" t="str">
        <f>VLOOKUP(Oliusala[[#This Row],[postnumer]],Sveitarfelog[#All],4,FALSE)</f>
        <v>Fjallabyggð</v>
      </c>
      <c r="E12964" t="str">
        <f>VLOOKUP(Oliusala[[#This Row],[postnumer]],Sveitarfelog[#All],5,FALSE)</f>
        <v>Norðurland eystra</v>
      </c>
      <c r="F12964" t="s">
        <v>25</v>
      </c>
      <c r="G12964" t="s">
        <v>24</v>
      </c>
      <c r="H12964" t="s">
        <v>58</v>
      </c>
      <c r="I12964" s="1">
        <v>55428</v>
      </c>
      <c r="J12964" s="2">
        <f>VLOOKUP(Oliusala[[#This Row],[tegund]],Tegundir!$B$2:$D$19,3,FALSE)*Oliusala[[#This Row],[magn]]/1000</f>
        <v>47.945219999999999</v>
      </c>
      <c r="K12964">
        <v>2020</v>
      </c>
      <c r="L12964" t="s">
        <v>18</v>
      </c>
      <c r="M12964" s="144" t="s">
        <v>59</v>
      </c>
    </row>
    <row r="12965" spans="1:15" x14ac:dyDescent="0.2">
      <c r="A12965" t="s">
        <v>63</v>
      </c>
      <c r="B12965" s="144" t="s">
        <v>142</v>
      </c>
      <c r="C12965">
        <v>625</v>
      </c>
      <c r="D12965" t="str">
        <f>VLOOKUP(Oliusala[[#This Row],[postnumer]],Sveitarfelog[#All],4,FALSE)</f>
        <v>Fjallabyggð</v>
      </c>
      <c r="E12965" t="str">
        <f>VLOOKUP(Oliusala[[#This Row],[postnumer]],Sveitarfelog[#All],5,FALSE)</f>
        <v>Norðurland eystra</v>
      </c>
      <c r="F12965" t="s">
        <v>24</v>
      </c>
      <c r="G12965" t="s">
        <v>24</v>
      </c>
      <c r="H12965" s="1" t="s">
        <v>58</v>
      </c>
      <c r="I12965" s="1">
        <v>267229</v>
      </c>
      <c r="J12965" s="2">
        <f>VLOOKUP(Oliusala[[#This Row],[tegund]],Tegundir!$B$2:$D$19,3,FALSE)*Oliusala[[#This Row],[magn]]/1000</f>
        <v>231.153085</v>
      </c>
      <c r="K12965">
        <v>2020</v>
      </c>
      <c r="L12965" t="s">
        <v>18</v>
      </c>
      <c r="M12965" s="144" t="s">
        <v>59</v>
      </c>
    </row>
    <row r="12966" spans="1:15" x14ac:dyDescent="0.2">
      <c r="A12966" t="s">
        <v>68</v>
      </c>
      <c r="B12966" s="144" t="s">
        <v>142</v>
      </c>
      <c r="C12966">
        <v>625</v>
      </c>
      <c r="D12966" t="str">
        <f>VLOOKUP(Oliusala[[#This Row],[postnumer]],Sveitarfelog[#All],4,FALSE)</f>
        <v>Fjallabyggð</v>
      </c>
      <c r="E12966" t="str">
        <f>VLOOKUP(Oliusala[[#This Row],[postnumer]],Sveitarfelog[#All],5,FALSE)</f>
        <v>Norðurland eystra</v>
      </c>
      <c r="F12966" t="s">
        <v>25</v>
      </c>
      <c r="G12966" t="s">
        <v>24</v>
      </c>
      <c r="H12966" t="s">
        <v>60</v>
      </c>
      <c r="I12966" s="1">
        <v>157211</v>
      </c>
      <c r="J12966" s="2">
        <f>VLOOKUP(Oliusala[[#This Row],[tegund]],Tegundir!$B$2:$D$19,3,FALSE)*Oliusala[[#This Row],[magn]]/1000</f>
        <v>135.98751499999997</v>
      </c>
      <c r="K12966">
        <v>2020</v>
      </c>
      <c r="L12966" t="s">
        <v>1955</v>
      </c>
      <c r="M12966" s="144" t="s">
        <v>59</v>
      </c>
    </row>
    <row r="12967" spans="1:15" x14ac:dyDescent="0.2">
      <c r="A12967" t="s">
        <v>96</v>
      </c>
      <c r="B12967" s="144" t="s">
        <v>96</v>
      </c>
      <c r="C12967">
        <v>640</v>
      </c>
      <c r="D12967" t="str">
        <f>VLOOKUP(Oliusala[[#This Row],[postnumer]],Sveitarfelog[#All],4,FALSE)</f>
        <v>Norðurþing,Tjörneshreppur</v>
      </c>
      <c r="E12967" t="str">
        <f>VLOOKUP(Oliusala[[#This Row],[postnumer]],Sveitarfelog[#All],5,FALSE)</f>
        <v>Norðurland eystra</v>
      </c>
      <c r="F12967" t="s">
        <v>24</v>
      </c>
      <c r="G12967" t="s">
        <v>24</v>
      </c>
      <c r="H12967" s="1" t="s">
        <v>58</v>
      </c>
      <c r="I12967" s="1">
        <v>1092</v>
      </c>
      <c r="J12967" s="2">
        <f>VLOOKUP(Oliusala[[#This Row],[tegund]],Tegundir!$B$2:$D$19,3,FALSE)*Oliusala[[#This Row],[magn]]/1000</f>
        <v>0.94458000000000009</v>
      </c>
      <c r="K12967">
        <v>2020</v>
      </c>
      <c r="L12967" t="s">
        <v>18</v>
      </c>
      <c r="M12967" s="144" t="s">
        <v>59</v>
      </c>
    </row>
    <row r="12968" spans="1:15" x14ac:dyDescent="0.2">
      <c r="A12968" t="s">
        <v>96</v>
      </c>
      <c r="B12968" s="144" t="s">
        <v>96</v>
      </c>
      <c r="C12968">
        <v>640</v>
      </c>
      <c r="D12968" t="str">
        <f>VLOOKUP(Oliusala[[#This Row],[postnumer]],Sveitarfelog[#All],4,FALSE)</f>
        <v>Norðurþing,Tjörneshreppur</v>
      </c>
      <c r="E12968" t="str">
        <f>VLOOKUP(Oliusala[[#This Row],[postnumer]],Sveitarfelog[#All],5,FALSE)</f>
        <v>Norðurland eystra</v>
      </c>
      <c r="F12968" t="s">
        <v>29</v>
      </c>
      <c r="G12968" t="s">
        <v>24</v>
      </c>
      <c r="H12968" t="s">
        <v>58</v>
      </c>
      <c r="I12968" s="1">
        <v>343154</v>
      </c>
      <c r="J12968" s="2">
        <f>VLOOKUP(Oliusala[[#This Row],[tegund]],Tegundir!$B$2:$D$19,3,FALSE)*Oliusala[[#This Row],[magn]]/1000</f>
        <v>296.82821000000001</v>
      </c>
      <c r="K12968">
        <v>2020</v>
      </c>
      <c r="L12968" t="s">
        <v>19</v>
      </c>
      <c r="M12968" s="144" t="s">
        <v>59</v>
      </c>
      <c r="O12968" s="144" t="s">
        <v>1998</v>
      </c>
    </row>
    <row r="12969" spans="1:15" x14ac:dyDescent="0.2">
      <c r="A12969" t="s">
        <v>63</v>
      </c>
      <c r="B12969" s="144" t="s">
        <v>96</v>
      </c>
      <c r="C12969">
        <v>640</v>
      </c>
      <c r="D12969" t="str">
        <f>VLOOKUP(Oliusala[[#This Row],[postnumer]],Sveitarfelog[#All],4,FALSE)</f>
        <v>Norðurþing,Tjörneshreppur</v>
      </c>
      <c r="E12969" t="str">
        <f>VLOOKUP(Oliusala[[#This Row],[postnumer]],Sveitarfelog[#All],5,FALSE)</f>
        <v>Norðurland eystra</v>
      </c>
      <c r="F12969" t="s">
        <v>24</v>
      </c>
      <c r="G12969" t="s">
        <v>24</v>
      </c>
      <c r="H12969" t="s">
        <v>58</v>
      </c>
      <c r="I12969" s="1">
        <v>2093890</v>
      </c>
      <c r="J12969" s="2">
        <f>VLOOKUP(Oliusala[[#This Row],[tegund]],Tegundir!$B$2:$D$19,3,FALSE)*Oliusala[[#This Row],[magn]]/1000</f>
        <v>1811.2148500000001</v>
      </c>
      <c r="K12969">
        <v>2020</v>
      </c>
      <c r="L12969" t="s">
        <v>18</v>
      </c>
      <c r="M12969" s="144" t="s">
        <v>59</v>
      </c>
    </row>
    <row r="12970" spans="1:15" x14ac:dyDescent="0.2">
      <c r="A12970" t="s">
        <v>63</v>
      </c>
      <c r="B12970" s="144" t="s">
        <v>96</v>
      </c>
      <c r="C12970">
        <v>640</v>
      </c>
      <c r="D12970" t="str">
        <f>VLOOKUP(Oliusala[[#This Row],[postnumer]],Sveitarfelog[#All],4,FALSE)</f>
        <v>Norðurþing,Tjörneshreppur</v>
      </c>
      <c r="E12970" t="str">
        <f>VLOOKUP(Oliusala[[#This Row],[postnumer]],Sveitarfelog[#All],5,FALSE)</f>
        <v>Norðurland eystra</v>
      </c>
      <c r="F12970" t="s">
        <v>25</v>
      </c>
      <c r="G12970" t="s">
        <v>24</v>
      </c>
      <c r="H12970" s="1" t="s">
        <v>58</v>
      </c>
      <c r="I12970" s="1">
        <v>195904</v>
      </c>
      <c r="J12970" s="2">
        <f>VLOOKUP(Oliusala[[#This Row],[tegund]],Tegundir!$B$2:$D$19,3,FALSE)*Oliusala[[#This Row],[magn]]/1000</f>
        <v>169.45695999999998</v>
      </c>
      <c r="K12970">
        <v>2020</v>
      </c>
      <c r="L12970" t="s">
        <v>19</v>
      </c>
      <c r="M12970" s="144" t="s">
        <v>59</v>
      </c>
      <c r="O12970" s="144" t="s">
        <v>1997</v>
      </c>
    </row>
    <row r="12971" spans="1:15" x14ac:dyDescent="0.2">
      <c r="A12971" t="s">
        <v>68</v>
      </c>
      <c r="B12971" s="144" t="s">
        <v>143</v>
      </c>
      <c r="C12971">
        <v>641</v>
      </c>
      <c r="D12971" t="str">
        <f>VLOOKUP(Oliusala[[#This Row],[postnumer]],Sveitarfelog[#All],4,FALSE)</f>
        <v>Þingeyjarsveit</v>
      </c>
      <c r="E12971" t="str">
        <f>VLOOKUP(Oliusala[[#This Row],[postnumer]],Sveitarfelog[#All],5,FALSE)</f>
        <v>Norðurland eystra</v>
      </c>
      <c r="F12971" t="s">
        <v>24</v>
      </c>
      <c r="G12971" t="s">
        <v>24</v>
      </c>
      <c r="H12971" s="1" t="s">
        <v>60</v>
      </c>
      <c r="I12971" s="1">
        <v>5761</v>
      </c>
      <c r="J12971" s="2">
        <f>VLOOKUP(Oliusala[[#This Row],[tegund]],Tegundir!$B$2:$D$19,3,FALSE)*Oliusala[[#This Row],[magn]]/1000</f>
        <v>4.9832650000000003</v>
      </c>
      <c r="K12971">
        <v>2020</v>
      </c>
      <c r="L12971" t="s">
        <v>18</v>
      </c>
      <c r="M12971" s="144" t="s">
        <v>59</v>
      </c>
    </row>
    <row r="12972" spans="1:15" x14ac:dyDescent="0.2">
      <c r="A12972" t="s">
        <v>57</v>
      </c>
      <c r="B12972" s="144" t="s">
        <v>143</v>
      </c>
      <c r="C12972">
        <v>641</v>
      </c>
      <c r="D12972" t="str">
        <f>VLOOKUP(Oliusala[[#This Row],[postnumer]],Sveitarfelog[#All],4,FALSE)</f>
        <v>Þingeyjarsveit</v>
      </c>
      <c r="E12972" t="str">
        <f>VLOOKUP(Oliusala[[#This Row],[postnumer]],Sveitarfelog[#All],5,FALSE)</f>
        <v>Norðurland eystra</v>
      </c>
      <c r="F12972" t="s">
        <v>24</v>
      </c>
      <c r="G12972" t="s">
        <v>24</v>
      </c>
      <c r="H12972" s="1" t="s">
        <v>60</v>
      </c>
      <c r="I12972" s="1">
        <v>25352</v>
      </c>
      <c r="J12972" s="2">
        <f>VLOOKUP(Oliusala[[#This Row],[tegund]],Tegundir!$B$2:$D$19,3,FALSE)*Oliusala[[#This Row],[magn]]/1000</f>
        <v>21.929479999999998</v>
      </c>
      <c r="K12972">
        <v>2020</v>
      </c>
      <c r="L12972" t="s">
        <v>18</v>
      </c>
      <c r="M12972" s="144" t="s">
        <v>59</v>
      </c>
    </row>
    <row r="12973" spans="1:15" x14ac:dyDescent="0.2">
      <c r="A12973" t="s">
        <v>68</v>
      </c>
      <c r="B12973" s="144" t="s">
        <v>143</v>
      </c>
      <c r="C12973">
        <v>641</v>
      </c>
      <c r="D12973" t="str">
        <f>VLOOKUP(Oliusala[[#This Row],[postnumer]],Sveitarfelog[#All],4,FALSE)</f>
        <v>Þingeyjarsveit</v>
      </c>
      <c r="E12973" t="str">
        <f>VLOOKUP(Oliusala[[#This Row],[postnumer]],Sveitarfelog[#All],5,FALSE)</f>
        <v>Norðurland eystra</v>
      </c>
      <c r="F12973" t="s">
        <v>25</v>
      </c>
      <c r="G12973" t="s">
        <v>24</v>
      </c>
      <c r="H12973" s="1" t="s">
        <v>60</v>
      </c>
      <c r="I12973" s="1">
        <v>22029</v>
      </c>
      <c r="J12973" s="2">
        <f>VLOOKUP(Oliusala[[#This Row],[tegund]],Tegundir!$B$2:$D$19,3,FALSE)*Oliusala[[#This Row],[magn]]/1000</f>
        <v>19.055084999999998</v>
      </c>
      <c r="K12973">
        <v>2020</v>
      </c>
      <c r="L12973" t="s">
        <v>1955</v>
      </c>
      <c r="M12973" s="144" t="s">
        <v>59</v>
      </c>
    </row>
    <row r="12974" spans="1:15" x14ac:dyDescent="0.2">
      <c r="A12974" t="s">
        <v>96</v>
      </c>
      <c r="B12974" s="144" t="s">
        <v>143</v>
      </c>
      <c r="C12974">
        <v>641</v>
      </c>
      <c r="D12974" t="str">
        <f>VLOOKUP(Oliusala[[#This Row],[postnumer]],Sveitarfelog[#All],4,FALSE)</f>
        <v>Þingeyjarsveit</v>
      </c>
      <c r="E12974" t="str">
        <f>VLOOKUP(Oliusala[[#This Row],[postnumer]],Sveitarfelog[#All],5,FALSE)</f>
        <v>Norðurland eystra</v>
      </c>
      <c r="F12974" t="s">
        <v>25</v>
      </c>
      <c r="G12974" t="s">
        <v>24</v>
      </c>
      <c r="H12974" s="1" t="s">
        <v>60</v>
      </c>
      <c r="I12974" s="1">
        <v>6518</v>
      </c>
      <c r="J12974" s="2">
        <f>VLOOKUP(Oliusala[[#This Row],[tegund]],Tegundir!$B$2:$D$19,3,FALSE)*Oliusala[[#This Row],[magn]]/1000</f>
        <v>5.6380699999999999</v>
      </c>
      <c r="K12974">
        <v>2020</v>
      </c>
      <c r="L12974" t="s">
        <v>1955</v>
      </c>
      <c r="M12974" s="144" t="s">
        <v>59</v>
      </c>
    </row>
    <row r="12975" spans="1:15" x14ac:dyDescent="0.2">
      <c r="A12975" t="s">
        <v>57</v>
      </c>
      <c r="B12975" s="144" t="s">
        <v>143</v>
      </c>
      <c r="C12975">
        <v>641</v>
      </c>
      <c r="D12975" t="str">
        <f>VLOOKUP(Oliusala[[#This Row],[postnumer]],Sveitarfelog[#All],4,FALSE)</f>
        <v>Þingeyjarsveit</v>
      </c>
      <c r="E12975" t="str">
        <f>VLOOKUP(Oliusala[[#This Row],[postnumer]],Sveitarfelog[#All],5,FALSE)</f>
        <v>Norðurland eystra</v>
      </c>
      <c r="F12975" t="s">
        <v>25</v>
      </c>
      <c r="G12975" t="s">
        <v>24</v>
      </c>
      <c r="H12975" t="s">
        <v>60</v>
      </c>
      <c r="I12975" s="1">
        <v>328693</v>
      </c>
      <c r="J12975" s="2">
        <f>VLOOKUP(Oliusala[[#This Row],[tegund]],Tegundir!$B$2:$D$19,3,FALSE)*Oliusala[[#This Row],[magn]]/1000</f>
        <v>284.31944500000003</v>
      </c>
      <c r="K12975">
        <v>2020</v>
      </c>
      <c r="L12975" t="s">
        <v>1955</v>
      </c>
      <c r="M12975" s="144" t="s">
        <v>59</v>
      </c>
    </row>
    <row r="12976" spans="1:15" x14ac:dyDescent="0.2">
      <c r="A12976" t="s">
        <v>96</v>
      </c>
      <c r="B12976" s="144" t="s">
        <v>144</v>
      </c>
      <c r="C12976">
        <v>650</v>
      </c>
      <c r="D12976" t="str">
        <f>VLOOKUP(Oliusala[[#This Row],[postnumer]],Sveitarfelog[#All],4,FALSE)</f>
        <v>Þingeyjarsveit</v>
      </c>
      <c r="E12976" t="str">
        <f>VLOOKUP(Oliusala[[#This Row],[postnumer]],Sveitarfelog[#All],5,FALSE)</f>
        <v>Norðurland eystra</v>
      </c>
      <c r="F12976" t="s">
        <v>24</v>
      </c>
      <c r="G12976" t="s">
        <v>24</v>
      </c>
      <c r="H12976" t="s">
        <v>60</v>
      </c>
      <c r="I12976" s="1">
        <v>50985</v>
      </c>
      <c r="J12976" s="2">
        <f>VLOOKUP(Oliusala[[#This Row],[tegund]],Tegundir!$B$2:$D$19,3,FALSE)*Oliusala[[#This Row],[magn]]/1000</f>
        <v>44.102025000000005</v>
      </c>
      <c r="K12976">
        <v>2020</v>
      </c>
      <c r="L12976" t="s">
        <v>18</v>
      </c>
      <c r="M12976" s="144" t="s">
        <v>59</v>
      </c>
    </row>
    <row r="12977" spans="1:13" x14ac:dyDescent="0.2">
      <c r="A12977" t="s">
        <v>57</v>
      </c>
      <c r="B12977" s="144" t="s">
        <v>144</v>
      </c>
      <c r="C12977">
        <v>650</v>
      </c>
      <c r="D12977" t="str">
        <f>VLOOKUP(Oliusala[[#This Row],[postnumer]],Sveitarfelog[#All],4,FALSE)</f>
        <v>Þingeyjarsveit</v>
      </c>
      <c r="E12977" t="str">
        <f>VLOOKUP(Oliusala[[#This Row],[postnumer]],Sveitarfelog[#All],5,FALSE)</f>
        <v>Norðurland eystra</v>
      </c>
      <c r="F12977" t="s">
        <v>24</v>
      </c>
      <c r="G12977" t="s">
        <v>24</v>
      </c>
      <c r="H12977" s="1" t="s">
        <v>60</v>
      </c>
      <c r="I12977" s="1">
        <v>18351</v>
      </c>
      <c r="J12977" s="2">
        <f>VLOOKUP(Oliusala[[#This Row],[tegund]],Tegundir!$B$2:$D$19,3,FALSE)*Oliusala[[#This Row],[magn]]/1000</f>
        <v>15.873614999999999</v>
      </c>
      <c r="K12977">
        <v>2020</v>
      </c>
      <c r="L12977" t="s">
        <v>18</v>
      </c>
      <c r="M12977" s="144" t="s">
        <v>59</v>
      </c>
    </row>
    <row r="12978" spans="1:13" x14ac:dyDescent="0.2">
      <c r="A12978" t="s">
        <v>63</v>
      </c>
      <c r="B12978" s="144" t="s">
        <v>144</v>
      </c>
      <c r="C12978">
        <v>650</v>
      </c>
      <c r="D12978" t="str">
        <f>VLOOKUP(Oliusala[[#This Row],[postnumer]],Sveitarfelog[#All],4,FALSE)</f>
        <v>Þingeyjarsveit</v>
      </c>
      <c r="E12978" t="str">
        <f>VLOOKUP(Oliusala[[#This Row],[postnumer]],Sveitarfelog[#All],5,FALSE)</f>
        <v>Norðurland eystra</v>
      </c>
      <c r="F12978" t="s">
        <v>24</v>
      </c>
      <c r="G12978" t="s">
        <v>24</v>
      </c>
      <c r="H12978" t="s">
        <v>58</v>
      </c>
      <c r="I12978" s="1">
        <v>190435</v>
      </c>
      <c r="J12978" s="2">
        <f>VLOOKUP(Oliusala[[#This Row],[tegund]],Tegundir!$B$2:$D$19,3,FALSE)*Oliusala[[#This Row],[magn]]/1000</f>
        <v>164.72627499999999</v>
      </c>
      <c r="K12978">
        <v>2020</v>
      </c>
      <c r="L12978" t="s">
        <v>18</v>
      </c>
      <c r="M12978" s="144" t="s">
        <v>59</v>
      </c>
    </row>
    <row r="12979" spans="1:13" x14ac:dyDescent="0.2">
      <c r="A12979" t="s">
        <v>96</v>
      </c>
      <c r="B12979" s="144" t="s">
        <v>144</v>
      </c>
      <c r="C12979">
        <v>650</v>
      </c>
      <c r="D12979" t="str">
        <f>VLOOKUP(Oliusala[[#This Row],[postnumer]],Sveitarfelog[#All],4,FALSE)</f>
        <v>Þingeyjarsveit</v>
      </c>
      <c r="E12979" t="str">
        <f>VLOOKUP(Oliusala[[#This Row],[postnumer]],Sveitarfelog[#All],5,FALSE)</f>
        <v>Norðurland eystra</v>
      </c>
      <c r="F12979" t="s">
        <v>25</v>
      </c>
      <c r="G12979" t="s">
        <v>24</v>
      </c>
      <c r="H12979" t="s">
        <v>60</v>
      </c>
      <c r="I12979" s="1">
        <v>35063</v>
      </c>
      <c r="J12979" s="2">
        <f>VLOOKUP(Oliusala[[#This Row],[tegund]],Tegundir!$B$2:$D$19,3,FALSE)*Oliusala[[#This Row],[magn]]/1000</f>
        <v>30.329494999999998</v>
      </c>
      <c r="K12979">
        <v>2020</v>
      </c>
      <c r="L12979" t="s">
        <v>1955</v>
      </c>
      <c r="M12979" s="144" t="s">
        <v>59</v>
      </c>
    </row>
    <row r="12980" spans="1:13" x14ac:dyDescent="0.2">
      <c r="A12980" t="s">
        <v>57</v>
      </c>
      <c r="B12980" s="144" t="s">
        <v>144</v>
      </c>
      <c r="C12980">
        <v>650</v>
      </c>
      <c r="D12980" t="str">
        <f>VLOOKUP(Oliusala[[#This Row],[postnumer]],Sveitarfelog[#All],4,FALSE)</f>
        <v>Þingeyjarsveit</v>
      </c>
      <c r="E12980" t="str">
        <f>VLOOKUP(Oliusala[[#This Row],[postnumer]],Sveitarfelog[#All],5,FALSE)</f>
        <v>Norðurland eystra</v>
      </c>
      <c r="F12980" t="s">
        <v>25</v>
      </c>
      <c r="G12980" t="s">
        <v>24</v>
      </c>
      <c r="H12980" s="1" t="s">
        <v>60</v>
      </c>
      <c r="I12980" s="1">
        <v>172726</v>
      </c>
      <c r="J12980" s="2">
        <f>VLOOKUP(Oliusala[[#This Row],[tegund]],Tegundir!$B$2:$D$19,3,FALSE)*Oliusala[[#This Row],[magn]]/1000</f>
        <v>149.40798999999998</v>
      </c>
      <c r="K12980">
        <v>2020</v>
      </c>
      <c r="L12980" t="s">
        <v>1955</v>
      </c>
      <c r="M12980" s="144" t="s">
        <v>59</v>
      </c>
    </row>
    <row r="12981" spans="1:13" x14ac:dyDescent="0.2">
      <c r="A12981" t="s">
        <v>68</v>
      </c>
      <c r="B12981" s="144" t="s">
        <v>145</v>
      </c>
      <c r="C12981">
        <v>660</v>
      </c>
      <c r="D12981" t="str">
        <f>VLOOKUP(Oliusala[[#This Row],[postnumer]],Sveitarfelog[#All],4,FALSE)</f>
        <v>Þingeyjarsveit</v>
      </c>
      <c r="E12981" t="str">
        <f>VLOOKUP(Oliusala[[#This Row],[postnumer]],Sveitarfelog[#All],5,FALSE)</f>
        <v>Norðurland eystra</v>
      </c>
      <c r="F12981" t="s">
        <v>24</v>
      </c>
      <c r="G12981" t="s">
        <v>24</v>
      </c>
      <c r="H12981" t="s">
        <v>60</v>
      </c>
      <c r="I12981" s="1">
        <v>1404</v>
      </c>
      <c r="J12981" s="2">
        <f>VLOOKUP(Oliusala[[#This Row],[tegund]],Tegundir!$B$2:$D$19,3,FALSE)*Oliusala[[#This Row],[magn]]/1000</f>
        <v>1.2144600000000001</v>
      </c>
      <c r="K12981">
        <v>2020</v>
      </c>
      <c r="L12981" t="s">
        <v>18</v>
      </c>
      <c r="M12981" s="144" t="s">
        <v>59</v>
      </c>
    </row>
    <row r="12982" spans="1:13" x14ac:dyDescent="0.2">
      <c r="A12982" t="s">
        <v>57</v>
      </c>
      <c r="B12982" s="144" t="s">
        <v>145</v>
      </c>
      <c r="C12982">
        <v>660</v>
      </c>
      <c r="D12982" t="str">
        <f>VLOOKUP(Oliusala[[#This Row],[postnumer]],Sveitarfelog[#All],4,FALSE)</f>
        <v>Þingeyjarsveit</v>
      </c>
      <c r="E12982" t="str">
        <f>VLOOKUP(Oliusala[[#This Row],[postnumer]],Sveitarfelog[#All],5,FALSE)</f>
        <v>Norðurland eystra</v>
      </c>
      <c r="F12982" t="s">
        <v>24</v>
      </c>
      <c r="G12982" t="s">
        <v>24</v>
      </c>
      <c r="H12982" s="1" t="s">
        <v>60</v>
      </c>
      <c r="I12982" s="1">
        <v>34338</v>
      </c>
      <c r="J12982" s="2">
        <f>VLOOKUP(Oliusala[[#This Row],[tegund]],Tegundir!$B$2:$D$19,3,FALSE)*Oliusala[[#This Row],[magn]]/1000</f>
        <v>29.702369999999998</v>
      </c>
      <c r="K12982">
        <v>2020</v>
      </c>
      <c r="L12982" t="s">
        <v>18</v>
      </c>
      <c r="M12982" s="144" t="s">
        <v>59</v>
      </c>
    </row>
    <row r="12983" spans="1:13" x14ac:dyDescent="0.2">
      <c r="A12983" t="s">
        <v>63</v>
      </c>
      <c r="B12983" s="144" t="s">
        <v>145</v>
      </c>
      <c r="C12983">
        <v>660</v>
      </c>
      <c r="D12983" t="str">
        <f>VLOOKUP(Oliusala[[#This Row],[postnumer]],Sveitarfelog[#All],4,FALSE)</f>
        <v>Þingeyjarsveit</v>
      </c>
      <c r="E12983" t="str">
        <f>VLOOKUP(Oliusala[[#This Row],[postnumer]],Sveitarfelog[#All],5,FALSE)</f>
        <v>Norðurland eystra</v>
      </c>
      <c r="F12983" t="s">
        <v>24</v>
      </c>
      <c r="G12983" t="s">
        <v>24</v>
      </c>
      <c r="H12983" s="1" t="s">
        <v>58</v>
      </c>
      <c r="I12983" s="1">
        <v>554585</v>
      </c>
      <c r="J12983" s="2">
        <f>VLOOKUP(Oliusala[[#This Row],[tegund]],Tegundir!$B$2:$D$19,3,FALSE)*Oliusala[[#This Row],[magn]]/1000</f>
        <v>479.716025</v>
      </c>
      <c r="K12983">
        <v>2020</v>
      </c>
      <c r="L12983" t="s">
        <v>18</v>
      </c>
      <c r="M12983" s="144" t="s">
        <v>59</v>
      </c>
    </row>
    <row r="12984" spans="1:13" x14ac:dyDescent="0.2">
      <c r="A12984" t="s">
        <v>63</v>
      </c>
      <c r="B12984" s="144" t="s">
        <v>146</v>
      </c>
      <c r="C12984">
        <v>660</v>
      </c>
      <c r="D12984" t="str">
        <f>VLOOKUP(Oliusala[[#This Row],[postnumer]],Sveitarfelog[#All],4,FALSE)</f>
        <v>Þingeyjarsveit</v>
      </c>
      <c r="E12984" t="str">
        <f>VLOOKUP(Oliusala[[#This Row],[postnumer]],Sveitarfelog[#All],5,FALSE)</f>
        <v>Norðurland eystra</v>
      </c>
      <c r="F12984" t="s">
        <v>24</v>
      </c>
      <c r="G12984" t="s">
        <v>24</v>
      </c>
      <c r="H12984" s="1" t="s">
        <v>58</v>
      </c>
      <c r="I12984" s="1">
        <v>71746</v>
      </c>
      <c r="J12984" s="2">
        <f>VLOOKUP(Oliusala[[#This Row],[tegund]],Tegundir!$B$2:$D$19,3,FALSE)*Oliusala[[#This Row],[magn]]/1000</f>
        <v>62.060290000000002</v>
      </c>
      <c r="K12984">
        <v>2020</v>
      </c>
      <c r="L12984" t="s">
        <v>18</v>
      </c>
      <c r="M12984" s="144" t="s">
        <v>59</v>
      </c>
    </row>
    <row r="12985" spans="1:13" x14ac:dyDescent="0.2">
      <c r="A12985" t="s">
        <v>68</v>
      </c>
      <c r="B12985" s="144" t="s">
        <v>145</v>
      </c>
      <c r="C12985">
        <v>660</v>
      </c>
      <c r="D12985" t="str">
        <f>VLOOKUP(Oliusala[[#This Row],[postnumer]],Sveitarfelog[#All],4,FALSE)</f>
        <v>Þingeyjarsveit</v>
      </c>
      <c r="E12985" t="str">
        <f>VLOOKUP(Oliusala[[#This Row],[postnumer]],Sveitarfelog[#All],5,FALSE)</f>
        <v>Norðurland eystra</v>
      </c>
      <c r="F12985" t="s">
        <v>25</v>
      </c>
      <c r="G12985" t="s">
        <v>24</v>
      </c>
      <c r="H12985" t="s">
        <v>60</v>
      </c>
      <c r="I12985" s="1">
        <v>33184</v>
      </c>
      <c r="J12985" s="2">
        <f>VLOOKUP(Oliusala[[#This Row],[tegund]],Tegundir!$B$2:$D$19,3,FALSE)*Oliusala[[#This Row],[magn]]/1000</f>
        <v>28.704159999999998</v>
      </c>
      <c r="K12985">
        <v>2020</v>
      </c>
      <c r="L12985" t="s">
        <v>1955</v>
      </c>
      <c r="M12985" s="144" t="s">
        <v>59</v>
      </c>
    </row>
    <row r="12986" spans="1:13" x14ac:dyDescent="0.2">
      <c r="A12986" t="s">
        <v>96</v>
      </c>
      <c r="B12986" s="144" t="s">
        <v>145</v>
      </c>
      <c r="C12986">
        <v>660</v>
      </c>
      <c r="D12986" t="str">
        <f>VLOOKUP(Oliusala[[#This Row],[postnumer]],Sveitarfelog[#All],4,FALSE)</f>
        <v>Þingeyjarsveit</v>
      </c>
      <c r="E12986" t="str">
        <f>VLOOKUP(Oliusala[[#This Row],[postnumer]],Sveitarfelog[#All],5,FALSE)</f>
        <v>Norðurland eystra</v>
      </c>
      <c r="F12986" t="s">
        <v>25</v>
      </c>
      <c r="G12986" t="s">
        <v>24</v>
      </c>
      <c r="H12986" s="1" t="s">
        <v>60</v>
      </c>
      <c r="I12986" s="1">
        <v>73728</v>
      </c>
      <c r="J12986" s="2">
        <f>VLOOKUP(Oliusala[[#This Row],[tegund]],Tegundir!$B$2:$D$19,3,FALSE)*Oliusala[[#This Row],[magn]]/1000</f>
        <v>63.774720000000002</v>
      </c>
      <c r="K12986">
        <v>2020</v>
      </c>
      <c r="L12986" t="s">
        <v>1955</v>
      </c>
      <c r="M12986" s="144" t="s">
        <v>59</v>
      </c>
    </row>
    <row r="12987" spans="1:13" x14ac:dyDescent="0.2">
      <c r="A12987" t="s">
        <v>57</v>
      </c>
      <c r="B12987" s="144" t="s">
        <v>145</v>
      </c>
      <c r="C12987">
        <v>660</v>
      </c>
      <c r="D12987" t="str">
        <f>VLOOKUP(Oliusala[[#This Row],[postnumer]],Sveitarfelog[#All],4,FALSE)</f>
        <v>Þingeyjarsveit</v>
      </c>
      <c r="E12987" t="str">
        <f>VLOOKUP(Oliusala[[#This Row],[postnumer]],Sveitarfelog[#All],5,FALSE)</f>
        <v>Norðurland eystra</v>
      </c>
      <c r="F12987" t="s">
        <v>25</v>
      </c>
      <c r="G12987" t="s">
        <v>24</v>
      </c>
      <c r="H12987" s="1" t="s">
        <v>60</v>
      </c>
      <c r="I12987" s="1">
        <v>239202</v>
      </c>
      <c r="J12987" s="2">
        <f>VLOOKUP(Oliusala[[#This Row],[tegund]],Tegundir!$B$2:$D$19,3,FALSE)*Oliusala[[#This Row],[magn]]/1000</f>
        <v>206.90973000000002</v>
      </c>
      <c r="K12987">
        <v>2020</v>
      </c>
      <c r="L12987" t="s">
        <v>1955</v>
      </c>
      <c r="M12987" s="144" t="s">
        <v>59</v>
      </c>
    </row>
    <row r="12988" spans="1:13" x14ac:dyDescent="0.2">
      <c r="A12988" t="s">
        <v>148</v>
      </c>
      <c r="B12988" s="144" t="s">
        <v>147</v>
      </c>
      <c r="C12988">
        <v>670</v>
      </c>
      <c r="D12988" t="str">
        <f>VLOOKUP(Oliusala[[#This Row],[postnumer]],Sveitarfelog[#All],4,FALSE)</f>
        <v>Norðurþing,Tjörneshreppur</v>
      </c>
      <c r="E12988" t="str">
        <f>VLOOKUP(Oliusala[[#This Row],[postnumer]],Sveitarfelog[#All],5,FALSE)</f>
        <v>Norðurland eystra</v>
      </c>
      <c r="F12988" t="s">
        <v>24</v>
      </c>
      <c r="G12988" t="s">
        <v>24</v>
      </c>
      <c r="H12988" t="s">
        <v>60</v>
      </c>
      <c r="I12988" s="1">
        <v>18997</v>
      </c>
      <c r="J12988" s="2">
        <f>VLOOKUP(Oliusala[[#This Row],[tegund]],Tegundir!$B$2:$D$19,3,FALSE)*Oliusala[[#This Row],[magn]]/1000</f>
        <v>16.432404999999999</v>
      </c>
      <c r="K12988">
        <v>2020</v>
      </c>
      <c r="L12988" t="s">
        <v>18</v>
      </c>
      <c r="M12988" s="144" t="s">
        <v>59</v>
      </c>
    </row>
    <row r="12989" spans="1:13" x14ac:dyDescent="0.2">
      <c r="A12989" t="s">
        <v>57</v>
      </c>
      <c r="B12989" s="144" t="s">
        <v>147</v>
      </c>
      <c r="C12989">
        <v>670</v>
      </c>
      <c r="D12989" t="str">
        <f>VLOOKUP(Oliusala[[#This Row],[postnumer]],Sveitarfelog[#All],4,FALSE)</f>
        <v>Norðurþing,Tjörneshreppur</v>
      </c>
      <c r="E12989" t="str">
        <f>VLOOKUP(Oliusala[[#This Row],[postnumer]],Sveitarfelog[#All],5,FALSE)</f>
        <v>Norðurland eystra</v>
      </c>
      <c r="F12989" t="s">
        <v>24</v>
      </c>
      <c r="G12989" t="s">
        <v>24</v>
      </c>
      <c r="H12989" s="1" t="s">
        <v>60</v>
      </c>
      <c r="I12989" s="1">
        <v>66096</v>
      </c>
      <c r="J12989" s="2">
        <f>VLOOKUP(Oliusala[[#This Row],[tegund]],Tegundir!$B$2:$D$19,3,FALSE)*Oliusala[[#This Row],[magn]]/1000</f>
        <v>57.17304</v>
      </c>
      <c r="K12989">
        <v>2020</v>
      </c>
      <c r="L12989" t="s">
        <v>18</v>
      </c>
      <c r="M12989" s="144" t="s">
        <v>59</v>
      </c>
    </row>
    <row r="12990" spans="1:13" x14ac:dyDescent="0.2">
      <c r="A12990" t="s">
        <v>63</v>
      </c>
      <c r="B12990" s="144" t="s">
        <v>147</v>
      </c>
      <c r="C12990">
        <v>670</v>
      </c>
      <c r="D12990" t="str">
        <f>VLOOKUP(Oliusala[[#This Row],[postnumer]],Sveitarfelog[#All],4,FALSE)</f>
        <v>Norðurþing,Tjörneshreppur</v>
      </c>
      <c r="E12990" t="str">
        <f>VLOOKUP(Oliusala[[#This Row],[postnumer]],Sveitarfelog[#All],5,FALSE)</f>
        <v>Norðurland eystra</v>
      </c>
      <c r="F12990" t="s">
        <v>24</v>
      </c>
      <c r="G12990" t="s">
        <v>24</v>
      </c>
      <c r="H12990" t="s">
        <v>58</v>
      </c>
      <c r="I12990" s="1">
        <v>295889</v>
      </c>
      <c r="J12990" s="2">
        <f>VLOOKUP(Oliusala[[#This Row],[tegund]],Tegundir!$B$2:$D$19,3,FALSE)*Oliusala[[#This Row],[magn]]/1000</f>
        <v>255.943985</v>
      </c>
      <c r="K12990">
        <v>2020</v>
      </c>
      <c r="L12990" t="s">
        <v>18</v>
      </c>
      <c r="M12990" s="144" t="s">
        <v>59</v>
      </c>
    </row>
    <row r="12991" spans="1:13" x14ac:dyDescent="0.2">
      <c r="A12991" t="s">
        <v>68</v>
      </c>
      <c r="B12991" s="144" t="s">
        <v>149</v>
      </c>
      <c r="C12991">
        <v>671</v>
      </c>
      <c r="D12991" t="str">
        <f>VLOOKUP(Oliusala[[#This Row],[postnumer]],Sveitarfelog[#All],4,FALSE)</f>
        <v>Norðurþing,Tjörneshreppur</v>
      </c>
      <c r="E12991" t="str">
        <f>VLOOKUP(Oliusala[[#This Row],[postnumer]],Sveitarfelog[#All],5,FALSE)</f>
        <v>Norðurland eystra</v>
      </c>
      <c r="F12991" t="s">
        <v>24</v>
      </c>
      <c r="G12991" t="s">
        <v>24</v>
      </c>
      <c r="H12991" t="s">
        <v>60</v>
      </c>
      <c r="I12991" s="1">
        <v>7471</v>
      </c>
      <c r="J12991" s="2">
        <f>VLOOKUP(Oliusala[[#This Row],[tegund]],Tegundir!$B$2:$D$19,3,FALSE)*Oliusala[[#This Row],[magn]]/1000</f>
        <v>6.462415</v>
      </c>
      <c r="K12991">
        <v>2020</v>
      </c>
      <c r="L12991" t="s">
        <v>18</v>
      </c>
      <c r="M12991" s="144" t="s">
        <v>59</v>
      </c>
    </row>
    <row r="12992" spans="1:13" x14ac:dyDescent="0.2">
      <c r="A12992" t="s">
        <v>96</v>
      </c>
      <c r="B12992" s="144" t="s">
        <v>149</v>
      </c>
      <c r="C12992">
        <v>671</v>
      </c>
      <c r="D12992" t="str">
        <f>VLOOKUP(Oliusala[[#This Row],[postnumer]],Sveitarfelog[#All],4,FALSE)</f>
        <v>Norðurþing,Tjörneshreppur</v>
      </c>
      <c r="E12992" t="str">
        <f>VLOOKUP(Oliusala[[#This Row],[postnumer]],Sveitarfelog[#All],5,FALSE)</f>
        <v>Norðurland eystra</v>
      </c>
      <c r="F12992" t="s">
        <v>24</v>
      </c>
      <c r="G12992" t="s">
        <v>24</v>
      </c>
      <c r="H12992" s="1" t="s">
        <v>60</v>
      </c>
      <c r="I12992" s="1">
        <v>8554</v>
      </c>
      <c r="J12992" s="2">
        <f>VLOOKUP(Oliusala[[#This Row],[tegund]],Tegundir!$B$2:$D$19,3,FALSE)*Oliusala[[#This Row],[magn]]/1000</f>
        <v>7.3992100000000001</v>
      </c>
      <c r="K12992">
        <v>2020</v>
      </c>
      <c r="L12992" t="s">
        <v>18</v>
      </c>
      <c r="M12992" s="144" t="s">
        <v>59</v>
      </c>
    </row>
    <row r="12993" spans="1:15" x14ac:dyDescent="0.2">
      <c r="A12993" t="s">
        <v>57</v>
      </c>
      <c r="B12993" s="144" t="s">
        <v>149</v>
      </c>
      <c r="C12993">
        <v>671</v>
      </c>
      <c r="D12993" t="str">
        <f>VLOOKUP(Oliusala[[#This Row],[postnumer]],Sveitarfelog[#All],4,FALSE)</f>
        <v>Norðurþing,Tjörneshreppur</v>
      </c>
      <c r="E12993" t="str">
        <f>VLOOKUP(Oliusala[[#This Row],[postnumer]],Sveitarfelog[#All],5,FALSE)</f>
        <v>Norðurland eystra</v>
      </c>
      <c r="F12993" t="s">
        <v>24</v>
      </c>
      <c r="G12993" t="s">
        <v>24</v>
      </c>
      <c r="H12993" t="s">
        <v>60</v>
      </c>
      <c r="I12993" s="1">
        <v>14994</v>
      </c>
      <c r="J12993" s="2">
        <f>VLOOKUP(Oliusala[[#This Row],[tegund]],Tegundir!$B$2:$D$19,3,FALSE)*Oliusala[[#This Row],[magn]]/1000</f>
        <v>12.969809999999999</v>
      </c>
      <c r="K12993">
        <v>2020</v>
      </c>
      <c r="L12993" t="s">
        <v>18</v>
      </c>
      <c r="M12993" s="144" t="s">
        <v>59</v>
      </c>
    </row>
    <row r="12994" spans="1:15" x14ac:dyDescent="0.2">
      <c r="A12994" t="s">
        <v>148</v>
      </c>
      <c r="B12994" s="144" t="s">
        <v>148</v>
      </c>
      <c r="C12994">
        <v>675</v>
      </c>
      <c r="D12994" t="str">
        <f>VLOOKUP(Oliusala[[#This Row],[postnumer]],Sveitarfelog[#All],4,FALSE)</f>
        <v>Norðurþing,Tjörneshreppur</v>
      </c>
      <c r="E12994" t="str">
        <f>VLOOKUP(Oliusala[[#This Row],[postnumer]],Sveitarfelog[#All],5,FALSE)</f>
        <v>Norðurland eystra</v>
      </c>
      <c r="F12994" t="s">
        <v>29</v>
      </c>
      <c r="G12994" t="s">
        <v>24</v>
      </c>
      <c r="H12994" t="s">
        <v>58</v>
      </c>
      <c r="I12994" s="1">
        <v>197037</v>
      </c>
      <c r="J12994" s="2">
        <f>VLOOKUP(Oliusala[[#This Row],[tegund]],Tegundir!$B$2:$D$19,3,FALSE)*Oliusala[[#This Row],[magn]]/1000</f>
        <v>170.437005</v>
      </c>
      <c r="K12994">
        <v>2020</v>
      </c>
      <c r="L12994" t="s">
        <v>19</v>
      </c>
      <c r="M12994" s="144" t="s">
        <v>59</v>
      </c>
      <c r="O12994" s="144" t="s">
        <v>1998</v>
      </c>
    </row>
    <row r="12995" spans="1:15" x14ac:dyDescent="0.2">
      <c r="A12995" t="s">
        <v>63</v>
      </c>
      <c r="B12995" s="144" t="s">
        <v>148</v>
      </c>
      <c r="C12995">
        <v>675</v>
      </c>
      <c r="D12995" t="str">
        <f>VLOOKUP(Oliusala[[#This Row],[postnumer]],Sveitarfelog[#All],4,FALSE)</f>
        <v>Norðurþing,Tjörneshreppur</v>
      </c>
      <c r="E12995" t="str">
        <f>VLOOKUP(Oliusala[[#This Row],[postnumer]],Sveitarfelog[#All],5,FALSE)</f>
        <v>Norðurland eystra</v>
      </c>
      <c r="F12995" t="s">
        <v>24</v>
      </c>
      <c r="G12995" t="s">
        <v>24</v>
      </c>
      <c r="H12995" t="s">
        <v>58</v>
      </c>
      <c r="I12995" s="1">
        <v>63724</v>
      </c>
      <c r="J12995" s="2">
        <f>VLOOKUP(Oliusala[[#This Row],[tegund]],Tegundir!$B$2:$D$19,3,FALSE)*Oliusala[[#This Row],[magn]]/1000</f>
        <v>55.121259999999999</v>
      </c>
      <c r="K12995">
        <v>2020</v>
      </c>
      <c r="L12995" t="s">
        <v>18</v>
      </c>
      <c r="M12995" s="144" t="s">
        <v>59</v>
      </c>
    </row>
    <row r="12996" spans="1:15" x14ac:dyDescent="0.2">
      <c r="A12996" t="s">
        <v>68</v>
      </c>
      <c r="B12996" s="144" t="s">
        <v>96</v>
      </c>
      <c r="C12996">
        <v>640</v>
      </c>
      <c r="D12996" t="str">
        <f>VLOOKUP(Oliusala[[#This Row],[postnumer]],Sveitarfelog[#All],4,FALSE)</f>
        <v>Norðurþing,Tjörneshreppur</v>
      </c>
      <c r="E12996" t="str">
        <f>VLOOKUP(Oliusala[[#This Row],[postnumer]],Sveitarfelog[#All],5,FALSE)</f>
        <v>Norðurland eystra</v>
      </c>
      <c r="F12996" t="s">
        <v>25</v>
      </c>
      <c r="G12996" t="s">
        <v>24</v>
      </c>
      <c r="H12996" s="1" t="s">
        <v>60</v>
      </c>
      <c r="I12996" s="1">
        <v>89192</v>
      </c>
      <c r="J12996" s="2">
        <f>VLOOKUP(Oliusala[[#This Row],[tegund]],Tegundir!$B$2:$D$19,3,FALSE)*Oliusala[[#This Row],[magn]]/1000</f>
        <v>77.151080000000007</v>
      </c>
      <c r="K12996">
        <v>2020</v>
      </c>
      <c r="L12996" t="s">
        <v>19</v>
      </c>
      <c r="M12996" s="144" t="s">
        <v>59</v>
      </c>
      <c r="O12996" s="144" t="s">
        <v>1997</v>
      </c>
    </row>
    <row r="12997" spans="1:15" x14ac:dyDescent="0.2">
      <c r="A12997" t="s">
        <v>96</v>
      </c>
      <c r="B12997" s="144" t="s">
        <v>96</v>
      </c>
      <c r="C12997">
        <v>640</v>
      </c>
      <c r="D12997" t="str">
        <f>VLOOKUP(Oliusala[[#This Row],[postnumer]],Sveitarfelog[#All],4,FALSE)</f>
        <v>Norðurþing,Tjörneshreppur</v>
      </c>
      <c r="E12997" t="str">
        <f>VLOOKUP(Oliusala[[#This Row],[postnumer]],Sveitarfelog[#All],5,FALSE)</f>
        <v>Norðurland eystra</v>
      </c>
      <c r="F12997" t="s">
        <v>25</v>
      </c>
      <c r="G12997" t="s">
        <v>24</v>
      </c>
      <c r="H12997" t="s">
        <v>58</v>
      </c>
      <c r="I12997" s="1">
        <v>644803</v>
      </c>
      <c r="J12997" s="2">
        <f>VLOOKUP(Oliusala[[#This Row],[tegund]],Tegundir!$B$2:$D$19,3,FALSE)*Oliusala[[#This Row],[magn]]/1000</f>
        <v>557.75459499999999</v>
      </c>
      <c r="K12997">
        <v>2020</v>
      </c>
      <c r="L12997" t="s">
        <v>1955</v>
      </c>
      <c r="M12997" s="144" t="s">
        <v>59</v>
      </c>
    </row>
    <row r="12998" spans="1:15" x14ac:dyDescent="0.2">
      <c r="A12998" t="s">
        <v>148</v>
      </c>
      <c r="B12998" s="144" t="s">
        <v>147</v>
      </c>
      <c r="C12998">
        <v>670</v>
      </c>
      <c r="D12998" t="str">
        <f>VLOOKUP(Oliusala[[#This Row],[postnumer]],Sveitarfelog[#All],4,FALSE)</f>
        <v>Norðurþing,Tjörneshreppur</v>
      </c>
      <c r="E12998" t="str">
        <f>VLOOKUP(Oliusala[[#This Row],[postnumer]],Sveitarfelog[#All],5,FALSE)</f>
        <v>Norðurland eystra</v>
      </c>
      <c r="F12998" t="s">
        <v>25</v>
      </c>
      <c r="G12998" t="s">
        <v>24</v>
      </c>
      <c r="H12998" t="s">
        <v>60</v>
      </c>
      <c r="I12998" s="1">
        <v>20678</v>
      </c>
      <c r="J12998" s="2">
        <f>VLOOKUP(Oliusala[[#This Row],[tegund]],Tegundir!$B$2:$D$19,3,FALSE)*Oliusala[[#This Row],[magn]]/1000</f>
        <v>17.886470000000003</v>
      </c>
      <c r="K12998">
        <v>2020</v>
      </c>
      <c r="L12998" t="s">
        <v>1955</v>
      </c>
      <c r="M12998" s="144" t="s">
        <v>59</v>
      </c>
    </row>
    <row r="12999" spans="1:15" x14ac:dyDescent="0.2">
      <c r="A12999" t="s">
        <v>57</v>
      </c>
      <c r="B12999" s="144" t="s">
        <v>147</v>
      </c>
      <c r="C12999">
        <v>670</v>
      </c>
      <c r="D12999" t="str">
        <f>VLOOKUP(Oliusala[[#This Row],[postnumer]],Sveitarfelog[#All],4,FALSE)</f>
        <v>Norðurþing,Tjörneshreppur</v>
      </c>
      <c r="E12999" t="str">
        <f>VLOOKUP(Oliusala[[#This Row],[postnumer]],Sveitarfelog[#All],5,FALSE)</f>
        <v>Norðurland eystra</v>
      </c>
      <c r="F12999" t="s">
        <v>25</v>
      </c>
      <c r="G12999" t="s">
        <v>24</v>
      </c>
      <c r="H12999" t="s">
        <v>60</v>
      </c>
      <c r="I12999" s="1">
        <v>82436</v>
      </c>
      <c r="J12999" s="2">
        <f>VLOOKUP(Oliusala[[#This Row],[tegund]],Tegundir!$B$2:$D$19,3,FALSE)*Oliusala[[#This Row],[magn]]/1000</f>
        <v>71.307140000000004</v>
      </c>
      <c r="K12999">
        <v>2020</v>
      </c>
      <c r="L12999" t="s">
        <v>1955</v>
      </c>
      <c r="M12999" s="144" t="s">
        <v>59</v>
      </c>
    </row>
    <row r="13000" spans="1:15" x14ac:dyDescent="0.2">
      <c r="A13000" t="s">
        <v>68</v>
      </c>
      <c r="B13000" s="144" t="s">
        <v>149</v>
      </c>
      <c r="C13000">
        <v>671</v>
      </c>
      <c r="D13000" t="str">
        <f>VLOOKUP(Oliusala[[#This Row],[postnumer]],Sveitarfelog[#All],4,FALSE)</f>
        <v>Norðurþing,Tjörneshreppur</v>
      </c>
      <c r="E13000" t="str">
        <f>VLOOKUP(Oliusala[[#This Row],[postnumer]],Sveitarfelog[#All],5,FALSE)</f>
        <v>Norðurland eystra</v>
      </c>
      <c r="F13000" t="s">
        <v>25</v>
      </c>
      <c r="G13000" t="s">
        <v>24</v>
      </c>
      <c r="H13000" s="1" t="s">
        <v>60</v>
      </c>
      <c r="I13000" s="1">
        <v>115911</v>
      </c>
      <c r="J13000" s="2">
        <f>VLOOKUP(Oliusala[[#This Row],[tegund]],Tegundir!$B$2:$D$19,3,FALSE)*Oliusala[[#This Row],[magn]]/1000</f>
        <v>100.263015</v>
      </c>
      <c r="K13000">
        <v>2020</v>
      </c>
      <c r="L13000" t="s">
        <v>1955</v>
      </c>
      <c r="M13000" s="144" t="s">
        <v>59</v>
      </c>
    </row>
    <row r="13001" spans="1:15" x14ac:dyDescent="0.2">
      <c r="A13001" t="s">
        <v>96</v>
      </c>
      <c r="B13001" s="144" t="s">
        <v>149</v>
      </c>
      <c r="C13001">
        <v>671</v>
      </c>
      <c r="D13001" t="str">
        <f>VLOOKUP(Oliusala[[#This Row],[postnumer]],Sveitarfelog[#All],4,FALSE)</f>
        <v>Norðurþing,Tjörneshreppur</v>
      </c>
      <c r="E13001" t="str">
        <f>VLOOKUP(Oliusala[[#This Row],[postnumer]],Sveitarfelog[#All],5,FALSE)</f>
        <v>Norðurland eystra</v>
      </c>
      <c r="F13001" t="s">
        <v>25</v>
      </c>
      <c r="G13001" t="s">
        <v>24</v>
      </c>
      <c r="H13001" s="1" t="s">
        <v>60</v>
      </c>
      <c r="I13001" s="1">
        <v>18108</v>
      </c>
      <c r="J13001" s="2">
        <f>VLOOKUP(Oliusala[[#This Row],[tegund]],Tegundir!$B$2:$D$19,3,FALSE)*Oliusala[[#This Row],[magn]]/1000</f>
        <v>15.66342</v>
      </c>
      <c r="K13001">
        <v>2020</v>
      </c>
      <c r="L13001" t="s">
        <v>1955</v>
      </c>
      <c r="M13001" s="144" t="s">
        <v>59</v>
      </c>
    </row>
    <row r="13002" spans="1:15" x14ac:dyDescent="0.2">
      <c r="A13002" t="s">
        <v>57</v>
      </c>
      <c r="B13002" s="144" t="s">
        <v>149</v>
      </c>
      <c r="C13002">
        <v>671</v>
      </c>
      <c r="D13002" t="str">
        <f>VLOOKUP(Oliusala[[#This Row],[postnumer]],Sveitarfelog[#All],4,FALSE)</f>
        <v>Norðurþing,Tjörneshreppur</v>
      </c>
      <c r="E13002" t="str">
        <f>VLOOKUP(Oliusala[[#This Row],[postnumer]],Sveitarfelog[#All],5,FALSE)</f>
        <v>Norðurland eystra</v>
      </c>
      <c r="F13002" t="s">
        <v>25</v>
      </c>
      <c r="G13002" t="s">
        <v>24</v>
      </c>
      <c r="H13002" s="1" t="s">
        <v>60</v>
      </c>
      <c r="I13002" s="1">
        <v>181664</v>
      </c>
      <c r="J13002" s="2">
        <f>VLOOKUP(Oliusala[[#This Row],[tegund]],Tegundir!$B$2:$D$19,3,FALSE)*Oliusala[[#This Row],[magn]]/1000</f>
        <v>157.13935999999998</v>
      </c>
      <c r="K13002">
        <v>2020</v>
      </c>
      <c r="L13002" t="s">
        <v>19</v>
      </c>
      <c r="M13002" s="144" t="s">
        <v>59</v>
      </c>
      <c r="O13002" s="144" t="s">
        <v>1997</v>
      </c>
    </row>
    <row r="13003" spans="1:15" x14ac:dyDescent="0.2">
      <c r="A13003" t="s">
        <v>148</v>
      </c>
      <c r="B13003" s="144" t="s">
        <v>148</v>
      </c>
      <c r="C13003">
        <v>675</v>
      </c>
      <c r="D13003" t="str">
        <f>VLOOKUP(Oliusala[[#This Row],[postnumer]],Sveitarfelog[#All],4,FALSE)</f>
        <v>Norðurþing,Tjörneshreppur</v>
      </c>
      <c r="E13003" t="str">
        <f>VLOOKUP(Oliusala[[#This Row],[postnumer]],Sveitarfelog[#All],5,FALSE)</f>
        <v>Norðurland eystra</v>
      </c>
      <c r="F13003" t="s">
        <v>25</v>
      </c>
      <c r="G13003" t="s">
        <v>24</v>
      </c>
      <c r="H13003" t="s">
        <v>58</v>
      </c>
      <c r="I13003" s="1">
        <v>184446</v>
      </c>
      <c r="J13003" s="2">
        <f>VLOOKUP(Oliusala[[#This Row],[tegund]],Tegundir!$B$2:$D$19,3,FALSE)*Oliusala[[#This Row],[magn]]/1000</f>
        <v>159.54579000000001</v>
      </c>
      <c r="K13003">
        <v>2020</v>
      </c>
      <c r="L13003" t="s">
        <v>19</v>
      </c>
      <c r="M13003" s="144" t="s">
        <v>59</v>
      </c>
      <c r="O13003" s="144" t="s">
        <v>1997</v>
      </c>
    </row>
    <row r="13004" spans="1:15" x14ac:dyDescent="0.2">
      <c r="A13004" t="s">
        <v>68</v>
      </c>
      <c r="B13004" s="144" t="s">
        <v>150</v>
      </c>
      <c r="C13004">
        <v>680</v>
      </c>
      <c r="D13004" t="str">
        <f>VLOOKUP(Oliusala[[#This Row],[postnumer]],Sveitarfelog[#All],4,FALSE)</f>
        <v>Langanesbyggð</v>
      </c>
      <c r="E13004" t="str">
        <f>VLOOKUP(Oliusala[[#This Row],[postnumer]],Sveitarfelog[#All],5,FALSE)</f>
        <v>Norðurland eystra</v>
      </c>
      <c r="F13004" t="s">
        <v>29</v>
      </c>
      <c r="G13004" t="s">
        <v>24</v>
      </c>
      <c r="H13004" s="1" t="s">
        <v>60</v>
      </c>
      <c r="I13004" s="1">
        <v>81150</v>
      </c>
      <c r="J13004" s="2">
        <f>VLOOKUP(Oliusala[[#This Row],[tegund]],Tegundir!$B$2:$D$19,3,FALSE)*Oliusala[[#This Row],[magn]]/1000</f>
        <v>70.194749999999999</v>
      </c>
      <c r="K13004">
        <v>2020</v>
      </c>
      <c r="L13004" t="s">
        <v>19</v>
      </c>
      <c r="M13004" s="144" t="s">
        <v>59</v>
      </c>
      <c r="O13004" s="144" t="s">
        <v>1998</v>
      </c>
    </row>
    <row r="13005" spans="1:15" x14ac:dyDescent="0.2">
      <c r="A13005" t="s">
        <v>63</v>
      </c>
      <c r="B13005" s="144" t="s">
        <v>150</v>
      </c>
      <c r="C13005">
        <v>680</v>
      </c>
      <c r="D13005" t="str">
        <f>VLOOKUP(Oliusala[[#This Row],[postnumer]],Sveitarfelog[#All],4,FALSE)</f>
        <v>Langanesbyggð</v>
      </c>
      <c r="E13005" t="str">
        <f>VLOOKUP(Oliusala[[#This Row],[postnumer]],Sveitarfelog[#All],5,FALSE)</f>
        <v>Norðurland eystra</v>
      </c>
      <c r="F13005" t="s">
        <v>24</v>
      </c>
      <c r="G13005" t="s">
        <v>24</v>
      </c>
      <c r="H13005" t="s">
        <v>58</v>
      </c>
      <c r="I13005" s="1">
        <v>352924</v>
      </c>
      <c r="J13005" s="2">
        <f>VLOOKUP(Oliusala[[#This Row],[tegund]],Tegundir!$B$2:$D$19,3,FALSE)*Oliusala[[#This Row],[magn]]/1000</f>
        <v>305.27926000000002</v>
      </c>
      <c r="K13005">
        <v>2020</v>
      </c>
      <c r="L13005" t="s">
        <v>18</v>
      </c>
      <c r="M13005" s="144" t="s">
        <v>59</v>
      </c>
    </row>
    <row r="13006" spans="1:15" x14ac:dyDescent="0.2">
      <c r="A13006" t="s">
        <v>150</v>
      </c>
      <c r="B13006" s="144" t="s">
        <v>150</v>
      </c>
      <c r="C13006">
        <v>680</v>
      </c>
      <c r="D13006" t="str">
        <f>VLOOKUP(Oliusala[[#This Row],[postnumer]],Sveitarfelog[#All],4,FALSE)</f>
        <v>Langanesbyggð</v>
      </c>
      <c r="E13006" t="str">
        <f>VLOOKUP(Oliusala[[#This Row],[postnumer]],Sveitarfelog[#All],5,FALSE)</f>
        <v>Norðurland eystra</v>
      </c>
      <c r="F13006" t="s">
        <v>24</v>
      </c>
      <c r="G13006" t="s">
        <v>24</v>
      </c>
      <c r="H13006" t="s">
        <v>58</v>
      </c>
      <c r="I13006" s="1">
        <v>14166</v>
      </c>
      <c r="J13006" s="2">
        <f>VLOOKUP(Oliusala[[#This Row],[tegund]],Tegundir!$B$2:$D$19,3,FALSE)*Oliusala[[#This Row],[magn]]/1000</f>
        <v>12.253590000000001</v>
      </c>
      <c r="K13006">
        <v>2020</v>
      </c>
      <c r="L13006" t="s">
        <v>18</v>
      </c>
      <c r="M13006" s="144" t="s">
        <v>59</v>
      </c>
    </row>
    <row r="13007" spans="1:15" x14ac:dyDescent="0.2">
      <c r="A13007" t="s">
        <v>150</v>
      </c>
      <c r="B13007" s="144" t="s">
        <v>150</v>
      </c>
      <c r="C13007">
        <v>680</v>
      </c>
      <c r="D13007" t="str">
        <f>VLOOKUP(Oliusala[[#This Row],[postnumer]],Sveitarfelog[#All],4,FALSE)</f>
        <v>Langanesbyggð</v>
      </c>
      <c r="E13007" t="str">
        <f>VLOOKUP(Oliusala[[#This Row],[postnumer]],Sveitarfelog[#All],5,FALSE)</f>
        <v>Norðurland eystra</v>
      </c>
      <c r="F13007" t="s">
        <v>29</v>
      </c>
      <c r="G13007" t="s">
        <v>24</v>
      </c>
      <c r="H13007" t="s">
        <v>58</v>
      </c>
      <c r="I13007" s="1">
        <v>1686879</v>
      </c>
      <c r="J13007" s="2">
        <f>VLOOKUP(Oliusala[[#This Row],[tegund]],Tegundir!$B$2:$D$19,3,FALSE)*Oliusala[[#This Row],[magn]]/1000</f>
        <v>1459.150335</v>
      </c>
      <c r="K13007">
        <v>2020</v>
      </c>
      <c r="L13007" t="s">
        <v>19</v>
      </c>
      <c r="M13007" s="144" t="s">
        <v>59</v>
      </c>
      <c r="O13007" s="144" t="s">
        <v>1998</v>
      </c>
    </row>
    <row r="13008" spans="1:15" x14ac:dyDescent="0.2">
      <c r="A13008" t="s">
        <v>63</v>
      </c>
      <c r="B13008" s="144" t="s">
        <v>150</v>
      </c>
      <c r="C13008">
        <v>680</v>
      </c>
      <c r="D13008" t="str">
        <f>VLOOKUP(Oliusala[[#This Row],[postnumer]],Sveitarfelog[#All],4,FALSE)</f>
        <v>Langanesbyggð</v>
      </c>
      <c r="E13008" t="str">
        <f>VLOOKUP(Oliusala[[#This Row],[postnumer]],Sveitarfelog[#All],5,FALSE)</f>
        <v>Norðurland eystra</v>
      </c>
      <c r="F13008" t="s">
        <v>25</v>
      </c>
      <c r="G13008" t="s">
        <v>24</v>
      </c>
      <c r="H13008" t="s">
        <v>58</v>
      </c>
      <c r="I13008" s="1">
        <v>66519</v>
      </c>
      <c r="J13008" s="2">
        <f>VLOOKUP(Oliusala[[#This Row],[tegund]],Tegundir!$B$2:$D$19,3,FALSE)*Oliusala[[#This Row],[magn]]/1000</f>
        <v>57.538934999999995</v>
      </c>
      <c r="K13008">
        <v>2020</v>
      </c>
      <c r="L13008" t="s">
        <v>18</v>
      </c>
      <c r="M13008" s="144" t="s">
        <v>59</v>
      </c>
    </row>
    <row r="13009" spans="1:15" x14ac:dyDescent="0.2">
      <c r="A13009" t="s">
        <v>63</v>
      </c>
      <c r="B13009" s="144" t="s">
        <v>151</v>
      </c>
      <c r="C13009">
        <v>685</v>
      </c>
      <c r="D13009" t="str">
        <f>VLOOKUP(Oliusala[[#This Row],[postnumer]],Sveitarfelog[#All],4,FALSE)</f>
        <v>Langanesbyggð</v>
      </c>
      <c r="E13009" t="str">
        <f>VLOOKUP(Oliusala[[#This Row],[postnumer]],Sveitarfelog[#All],5,FALSE)</f>
        <v>Norðurland eystra</v>
      </c>
      <c r="F13009" t="s">
        <v>24</v>
      </c>
      <c r="G13009" t="s">
        <v>24</v>
      </c>
      <c r="H13009" t="s">
        <v>58</v>
      </c>
      <c r="I13009" s="1">
        <v>66834</v>
      </c>
      <c r="J13009" s="2">
        <f>VLOOKUP(Oliusala[[#This Row],[tegund]],Tegundir!$B$2:$D$19,3,FALSE)*Oliusala[[#This Row],[magn]]/1000</f>
        <v>57.811409999999995</v>
      </c>
      <c r="K13009">
        <v>2020</v>
      </c>
      <c r="L13009" t="s">
        <v>18</v>
      </c>
      <c r="M13009" s="144" t="s">
        <v>59</v>
      </c>
    </row>
    <row r="13010" spans="1:15" x14ac:dyDescent="0.2">
      <c r="A13010" t="s">
        <v>68</v>
      </c>
      <c r="B13010" s="144" t="s">
        <v>150</v>
      </c>
      <c r="C13010">
        <v>680</v>
      </c>
      <c r="D13010" t="str">
        <f>VLOOKUP(Oliusala[[#This Row],[postnumer]],Sveitarfelog[#All],4,FALSE)</f>
        <v>Langanesbyggð</v>
      </c>
      <c r="E13010" t="str">
        <f>VLOOKUP(Oliusala[[#This Row],[postnumer]],Sveitarfelog[#All],5,FALSE)</f>
        <v>Norðurland eystra</v>
      </c>
      <c r="F13010" t="s">
        <v>25</v>
      </c>
      <c r="G13010" t="s">
        <v>24</v>
      </c>
      <c r="H13010" s="1" t="s">
        <v>60</v>
      </c>
      <c r="I13010" s="1">
        <v>82510</v>
      </c>
      <c r="J13010" s="2">
        <f>VLOOKUP(Oliusala[[#This Row],[tegund]],Tegundir!$B$2:$D$19,3,FALSE)*Oliusala[[#This Row],[magn]]/1000</f>
        <v>71.37115</v>
      </c>
      <c r="K13010">
        <v>2020</v>
      </c>
      <c r="L13010" t="s">
        <v>1955</v>
      </c>
      <c r="M13010" s="144" t="s">
        <v>59</v>
      </c>
    </row>
    <row r="13011" spans="1:15" x14ac:dyDescent="0.2">
      <c r="A13011" t="s">
        <v>69</v>
      </c>
      <c r="B13011" s="144" t="s">
        <v>150</v>
      </c>
      <c r="C13011">
        <v>680</v>
      </c>
      <c r="D13011" t="str">
        <f>VLOOKUP(Oliusala[[#This Row],[postnumer]],Sveitarfelog[#All],4,FALSE)</f>
        <v>Langanesbyggð</v>
      </c>
      <c r="E13011" t="str">
        <f>VLOOKUP(Oliusala[[#This Row],[postnumer]],Sveitarfelog[#All],5,FALSE)</f>
        <v>Norðurland eystra</v>
      </c>
      <c r="F13011" t="s">
        <v>25</v>
      </c>
      <c r="G13011" t="s">
        <v>24</v>
      </c>
      <c r="H13011" s="1" t="s">
        <v>60</v>
      </c>
      <c r="I13011" s="1">
        <v>3917</v>
      </c>
      <c r="J13011" s="2">
        <f>VLOOKUP(Oliusala[[#This Row],[tegund]],Tegundir!$B$2:$D$19,3,FALSE)*Oliusala[[#This Row],[magn]]/1000</f>
        <v>3.3882050000000001</v>
      </c>
      <c r="K13011">
        <v>2020</v>
      </c>
      <c r="L13011" t="s">
        <v>1955</v>
      </c>
      <c r="M13011" s="144" t="s">
        <v>59</v>
      </c>
    </row>
    <row r="13012" spans="1:15" x14ac:dyDescent="0.2">
      <c r="A13012" t="s">
        <v>150</v>
      </c>
      <c r="B13012" s="144" t="s">
        <v>150</v>
      </c>
      <c r="C13012">
        <v>680</v>
      </c>
      <c r="D13012" t="str">
        <f>VLOOKUP(Oliusala[[#This Row],[postnumer]],Sveitarfelog[#All],4,FALSE)</f>
        <v>Langanesbyggð</v>
      </c>
      <c r="E13012" t="str">
        <f>VLOOKUP(Oliusala[[#This Row],[postnumer]],Sveitarfelog[#All],5,FALSE)</f>
        <v>Norðurland eystra</v>
      </c>
      <c r="F13012" t="s">
        <v>25</v>
      </c>
      <c r="G13012" t="s">
        <v>24</v>
      </c>
      <c r="H13012" t="s">
        <v>58</v>
      </c>
      <c r="I13012" s="1">
        <v>325752</v>
      </c>
      <c r="J13012" s="2">
        <f>VLOOKUP(Oliusala[[#This Row],[tegund]],Tegundir!$B$2:$D$19,3,FALSE)*Oliusala[[#This Row],[magn]]/1000</f>
        <v>281.77547999999996</v>
      </c>
      <c r="K13012">
        <v>2020</v>
      </c>
      <c r="L13012" t="s">
        <v>1955</v>
      </c>
      <c r="M13012" s="144" t="s">
        <v>59</v>
      </c>
    </row>
    <row r="13013" spans="1:15" x14ac:dyDescent="0.2">
      <c r="A13013" t="s">
        <v>68</v>
      </c>
      <c r="B13013" s="144" t="s">
        <v>151</v>
      </c>
      <c r="C13013">
        <v>685</v>
      </c>
      <c r="D13013" t="str">
        <f>VLOOKUP(Oliusala[[#This Row],[postnumer]],Sveitarfelog[#All],4,FALSE)</f>
        <v>Langanesbyggð</v>
      </c>
      <c r="E13013" t="str">
        <f>VLOOKUP(Oliusala[[#This Row],[postnumer]],Sveitarfelog[#All],5,FALSE)</f>
        <v>Norðurland eystra</v>
      </c>
      <c r="F13013" t="s">
        <v>25</v>
      </c>
      <c r="G13013" t="s">
        <v>24</v>
      </c>
      <c r="H13013" s="1" t="s">
        <v>60</v>
      </c>
      <c r="I13013" s="1">
        <v>5619</v>
      </c>
      <c r="J13013" s="2">
        <f>VLOOKUP(Oliusala[[#This Row],[tegund]],Tegundir!$B$2:$D$19,3,FALSE)*Oliusala[[#This Row],[magn]]/1000</f>
        <v>4.8604350000000007</v>
      </c>
      <c r="K13013">
        <v>2020</v>
      </c>
      <c r="L13013" t="s">
        <v>1955</v>
      </c>
      <c r="M13013" s="144" t="s">
        <v>59</v>
      </c>
    </row>
    <row r="13014" spans="1:15" x14ac:dyDescent="0.2">
      <c r="A13014" t="s">
        <v>69</v>
      </c>
      <c r="B13014" s="144" t="s">
        <v>151</v>
      </c>
      <c r="C13014">
        <v>685</v>
      </c>
      <c r="D13014" t="str">
        <f>VLOOKUP(Oliusala[[#This Row],[postnumer]],Sveitarfelog[#All],4,FALSE)</f>
        <v>Langanesbyggð</v>
      </c>
      <c r="E13014" t="str">
        <f>VLOOKUP(Oliusala[[#This Row],[postnumer]],Sveitarfelog[#All],5,FALSE)</f>
        <v>Norðurland eystra</v>
      </c>
      <c r="F13014" t="s">
        <v>25</v>
      </c>
      <c r="G13014" t="s">
        <v>24</v>
      </c>
      <c r="H13014" t="s">
        <v>60</v>
      </c>
      <c r="I13014" s="1">
        <v>21313</v>
      </c>
      <c r="J13014" s="2">
        <f>VLOOKUP(Oliusala[[#This Row],[tegund]],Tegundir!$B$2:$D$19,3,FALSE)*Oliusala[[#This Row],[magn]]/1000</f>
        <v>18.435745000000001</v>
      </c>
      <c r="K13014">
        <v>2020</v>
      </c>
      <c r="L13014" t="s">
        <v>1955</v>
      </c>
      <c r="M13014" s="144" t="s">
        <v>59</v>
      </c>
    </row>
    <row r="13015" spans="1:15" x14ac:dyDescent="0.2">
      <c r="A13015" t="s">
        <v>57</v>
      </c>
      <c r="B13015" s="144" t="s">
        <v>151</v>
      </c>
      <c r="C13015">
        <v>685</v>
      </c>
      <c r="D13015" t="str">
        <f>VLOOKUP(Oliusala[[#This Row],[postnumer]],Sveitarfelog[#All],4,FALSE)</f>
        <v>Langanesbyggð</v>
      </c>
      <c r="E13015" t="str">
        <f>VLOOKUP(Oliusala[[#This Row],[postnumer]],Sveitarfelog[#All],5,FALSE)</f>
        <v>Norðurland eystra</v>
      </c>
      <c r="F13015" t="s">
        <v>25</v>
      </c>
      <c r="G13015" t="s">
        <v>24</v>
      </c>
      <c r="H13015" s="1" t="s">
        <v>60</v>
      </c>
      <c r="I13015" s="1">
        <v>194686</v>
      </c>
      <c r="J13015" s="2">
        <f>VLOOKUP(Oliusala[[#This Row],[tegund]],Tegundir!$B$2:$D$19,3,FALSE)*Oliusala[[#This Row],[magn]]/1000</f>
        <v>168.40338999999997</v>
      </c>
      <c r="K13015">
        <v>2020</v>
      </c>
      <c r="L13015" t="s">
        <v>1955</v>
      </c>
      <c r="M13015" s="144" t="s">
        <v>59</v>
      </c>
    </row>
    <row r="13016" spans="1:15" x14ac:dyDescent="0.2">
      <c r="A13016" t="s">
        <v>63</v>
      </c>
      <c r="B13016" s="144" t="s">
        <v>97</v>
      </c>
      <c r="C13016">
        <v>690</v>
      </c>
      <c r="D13016" t="str">
        <f>VLOOKUP(Oliusala[[#This Row],[postnumer]],Sveitarfelog[#All],4,FALSE)</f>
        <v>Vopnafjarðarhreppur</v>
      </c>
      <c r="E13016" t="str">
        <f>VLOOKUP(Oliusala[[#This Row],[postnumer]],Sveitarfelog[#All],5,FALSE)</f>
        <v>Austurland</v>
      </c>
      <c r="F13016" t="s">
        <v>24</v>
      </c>
      <c r="G13016" t="s">
        <v>24</v>
      </c>
      <c r="H13016" t="s">
        <v>58</v>
      </c>
      <c r="I13016" s="1">
        <v>353421</v>
      </c>
      <c r="J13016" s="2">
        <f>VLOOKUP(Oliusala[[#This Row],[tegund]],Tegundir!$B$2:$D$19,3,FALSE)*Oliusala[[#This Row],[magn]]/1000</f>
        <v>305.70916499999998</v>
      </c>
      <c r="K13016">
        <v>2020</v>
      </c>
      <c r="L13016" t="s">
        <v>18</v>
      </c>
      <c r="M13016" s="144" t="s">
        <v>59</v>
      </c>
    </row>
    <row r="13017" spans="1:15" x14ac:dyDescent="0.2">
      <c r="A13017" t="s">
        <v>97</v>
      </c>
      <c r="B13017" s="144" t="s">
        <v>97</v>
      </c>
      <c r="C13017">
        <v>690</v>
      </c>
      <c r="D13017" t="str">
        <f>VLOOKUP(Oliusala[[#This Row],[postnumer]],Sveitarfelog[#All],4,FALSE)</f>
        <v>Vopnafjarðarhreppur</v>
      </c>
      <c r="E13017" t="str">
        <f>VLOOKUP(Oliusala[[#This Row],[postnumer]],Sveitarfelog[#All],5,FALSE)</f>
        <v>Austurland</v>
      </c>
      <c r="F13017" t="s">
        <v>24</v>
      </c>
      <c r="G13017" t="s">
        <v>24</v>
      </c>
      <c r="H13017" t="s">
        <v>58</v>
      </c>
      <c r="I13017" s="1">
        <v>47821</v>
      </c>
      <c r="J13017" s="2">
        <f>VLOOKUP(Oliusala[[#This Row],[tegund]],Tegundir!$B$2:$D$19,3,FALSE)*Oliusala[[#This Row],[magn]]/1000</f>
        <v>41.365164999999998</v>
      </c>
      <c r="K13017">
        <v>2020</v>
      </c>
      <c r="L13017" t="s">
        <v>18</v>
      </c>
      <c r="M13017" s="144" t="s">
        <v>59</v>
      </c>
    </row>
    <row r="13018" spans="1:15" x14ac:dyDescent="0.2">
      <c r="A13018" t="s">
        <v>97</v>
      </c>
      <c r="B13018" s="144" t="s">
        <v>97</v>
      </c>
      <c r="C13018">
        <v>690</v>
      </c>
      <c r="D13018" t="str">
        <f>VLOOKUP(Oliusala[[#This Row],[postnumer]],Sveitarfelog[#All],4,FALSE)</f>
        <v>Vopnafjarðarhreppur</v>
      </c>
      <c r="E13018" t="str">
        <f>VLOOKUP(Oliusala[[#This Row],[postnumer]],Sveitarfelog[#All],5,FALSE)</f>
        <v>Austurland</v>
      </c>
      <c r="F13018" t="s">
        <v>25</v>
      </c>
      <c r="G13018" t="s">
        <v>24</v>
      </c>
      <c r="H13018" t="s">
        <v>58</v>
      </c>
      <c r="I13018" s="1">
        <v>362268</v>
      </c>
      <c r="J13018" s="2">
        <f>VLOOKUP(Oliusala[[#This Row],[tegund]],Tegundir!$B$2:$D$19,3,FALSE)*Oliusala[[#This Row],[magn]]/1000</f>
        <v>313.36182000000002</v>
      </c>
      <c r="K13018">
        <v>2020</v>
      </c>
      <c r="L13018" t="s">
        <v>19</v>
      </c>
      <c r="M13018" s="144" t="s">
        <v>59</v>
      </c>
      <c r="O13018" s="144" t="s">
        <v>1997</v>
      </c>
    </row>
    <row r="13019" spans="1:15" x14ac:dyDescent="0.2">
      <c r="A13019" t="s">
        <v>68</v>
      </c>
      <c r="B13019" s="144" t="s">
        <v>97</v>
      </c>
      <c r="C13019">
        <v>690</v>
      </c>
      <c r="D13019" t="str">
        <f>VLOOKUP(Oliusala[[#This Row],[postnumer]],Sveitarfelog[#All],4,FALSE)</f>
        <v>Vopnafjarðarhreppur</v>
      </c>
      <c r="E13019" t="str">
        <f>VLOOKUP(Oliusala[[#This Row],[postnumer]],Sveitarfelog[#All],5,FALSE)</f>
        <v>Austurland</v>
      </c>
      <c r="F13019" t="s">
        <v>25</v>
      </c>
      <c r="G13019" t="s">
        <v>24</v>
      </c>
      <c r="H13019" s="1" t="s">
        <v>60</v>
      </c>
      <c r="I13019" s="1">
        <v>12935</v>
      </c>
      <c r="J13019" s="2">
        <f>VLOOKUP(Oliusala[[#This Row],[tegund]],Tegundir!$B$2:$D$19,3,FALSE)*Oliusala[[#This Row],[magn]]/1000</f>
        <v>11.188775</v>
      </c>
      <c r="K13019">
        <v>2020</v>
      </c>
      <c r="L13019" t="s">
        <v>1955</v>
      </c>
      <c r="M13019" s="144" t="s">
        <v>59</v>
      </c>
    </row>
    <row r="13020" spans="1:15" x14ac:dyDescent="0.2">
      <c r="A13020" t="s">
        <v>69</v>
      </c>
      <c r="B13020" s="144" t="s">
        <v>97</v>
      </c>
      <c r="C13020">
        <v>690</v>
      </c>
      <c r="D13020" t="str">
        <f>VLOOKUP(Oliusala[[#This Row],[postnumer]],Sveitarfelog[#All],4,FALSE)</f>
        <v>Vopnafjarðarhreppur</v>
      </c>
      <c r="E13020" t="str">
        <f>VLOOKUP(Oliusala[[#This Row],[postnumer]],Sveitarfelog[#All],5,FALSE)</f>
        <v>Austurland</v>
      </c>
      <c r="F13020" t="s">
        <v>25</v>
      </c>
      <c r="G13020" t="s">
        <v>24</v>
      </c>
      <c r="H13020" s="1" t="s">
        <v>60</v>
      </c>
      <c r="I13020" s="1">
        <v>177332</v>
      </c>
      <c r="J13020" s="2">
        <f>VLOOKUP(Oliusala[[#This Row],[tegund]],Tegundir!$B$2:$D$19,3,FALSE)*Oliusala[[#This Row],[magn]]/1000</f>
        <v>153.39218</v>
      </c>
      <c r="K13020">
        <v>2020</v>
      </c>
      <c r="L13020" t="s">
        <v>1955</v>
      </c>
      <c r="M13020" s="144" t="s">
        <v>59</v>
      </c>
    </row>
    <row r="13021" spans="1:15" x14ac:dyDescent="0.2">
      <c r="A13021" t="s">
        <v>57</v>
      </c>
      <c r="B13021" s="144" t="s">
        <v>97</v>
      </c>
      <c r="C13021">
        <v>690</v>
      </c>
      <c r="D13021" t="str">
        <f>VLOOKUP(Oliusala[[#This Row],[postnumer]],Sveitarfelog[#All],4,FALSE)</f>
        <v>Vopnafjarðarhreppur</v>
      </c>
      <c r="E13021" t="str">
        <f>VLOOKUP(Oliusala[[#This Row],[postnumer]],Sveitarfelog[#All],5,FALSE)</f>
        <v>Austurland</v>
      </c>
      <c r="F13021" t="s">
        <v>25</v>
      </c>
      <c r="G13021" t="s">
        <v>24</v>
      </c>
      <c r="H13021" s="1" t="s">
        <v>60</v>
      </c>
      <c r="I13021" s="1">
        <v>9854</v>
      </c>
      <c r="J13021" s="2">
        <f>VLOOKUP(Oliusala[[#This Row],[tegund]],Tegundir!$B$2:$D$19,3,FALSE)*Oliusala[[#This Row],[magn]]/1000</f>
        <v>8.5237099999999995</v>
      </c>
      <c r="K13021">
        <v>2020</v>
      </c>
      <c r="L13021" t="s">
        <v>1955</v>
      </c>
      <c r="M13021" s="144" t="s">
        <v>59</v>
      </c>
    </row>
    <row r="13022" spans="1:15" x14ac:dyDescent="0.2">
      <c r="A13022" t="s">
        <v>63</v>
      </c>
      <c r="B13022" s="144" t="s">
        <v>97</v>
      </c>
      <c r="C13022">
        <v>690</v>
      </c>
      <c r="D13022" t="str">
        <f>VLOOKUP(Oliusala[[#This Row],[postnumer]],Sveitarfelog[#All],4,FALSE)</f>
        <v>Vopnafjarðarhreppur</v>
      </c>
      <c r="E13022" t="str">
        <f>VLOOKUP(Oliusala[[#This Row],[postnumer]],Sveitarfelog[#All],5,FALSE)</f>
        <v>Austurland</v>
      </c>
      <c r="F13022" t="s">
        <v>25</v>
      </c>
      <c r="G13022" t="s">
        <v>24</v>
      </c>
      <c r="H13022" t="s">
        <v>58</v>
      </c>
      <c r="I13022" s="1">
        <v>59123</v>
      </c>
      <c r="J13022" s="2">
        <f>VLOOKUP(Oliusala[[#This Row],[tegund]],Tegundir!$B$2:$D$19,3,FALSE)*Oliusala[[#This Row],[magn]]/1000</f>
        <v>51.141394999999996</v>
      </c>
      <c r="K13022">
        <v>2020</v>
      </c>
      <c r="L13022" t="s">
        <v>1955</v>
      </c>
      <c r="M13022" s="144" t="s">
        <v>59</v>
      </c>
    </row>
    <row r="13023" spans="1:15" x14ac:dyDescent="0.2">
      <c r="A13023" t="s">
        <v>97</v>
      </c>
      <c r="B13023" s="144" t="s">
        <v>97</v>
      </c>
      <c r="C13023">
        <v>690</v>
      </c>
      <c r="D13023" t="str">
        <f>VLOOKUP(Oliusala[[#This Row],[postnumer]],Sveitarfelog[#All],4,FALSE)</f>
        <v>Vopnafjarðarhreppur</v>
      </c>
      <c r="E13023" t="str">
        <f>VLOOKUP(Oliusala[[#This Row],[postnumer]],Sveitarfelog[#All],5,FALSE)</f>
        <v>Austurland</v>
      </c>
      <c r="F13023" t="s">
        <v>29</v>
      </c>
      <c r="G13023" t="s">
        <v>24</v>
      </c>
      <c r="H13023" t="s">
        <v>58</v>
      </c>
      <c r="I13023" s="1">
        <v>124194</v>
      </c>
      <c r="J13023" s="2">
        <f>VLOOKUP(Oliusala[[#This Row],[tegund]],Tegundir!$B$2:$D$19,3,FALSE)*Oliusala[[#This Row],[magn]]/1000</f>
        <v>107.42780999999999</v>
      </c>
      <c r="K13023">
        <v>2020</v>
      </c>
      <c r="L13023" t="s">
        <v>1955</v>
      </c>
      <c r="M13023" s="144" t="s">
        <v>59</v>
      </c>
    </row>
    <row r="13024" spans="1:15" x14ac:dyDescent="0.2">
      <c r="A13024" t="s">
        <v>69</v>
      </c>
      <c r="B13024" s="144" t="s">
        <v>152</v>
      </c>
      <c r="C13024">
        <v>700</v>
      </c>
      <c r="D13024" t="str">
        <f>VLOOKUP(Oliusala[[#This Row],[postnumer]],Sveitarfelog[#All],4,FALSE)</f>
        <v>Fljótsdalshreppur,Múlaþing</v>
      </c>
      <c r="E13024" t="str">
        <f>VLOOKUP(Oliusala[[#This Row],[postnumer]],Sveitarfelog[#All],5,FALSE)</f>
        <v>Austurland</v>
      </c>
      <c r="F13024" t="s">
        <v>24</v>
      </c>
      <c r="G13024" t="s">
        <v>24</v>
      </c>
      <c r="H13024" t="s">
        <v>60</v>
      </c>
      <c r="I13024" s="1">
        <v>48881</v>
      </c>
      <c r="J13024" s="2">
        <f>VLOOKUP(Oliusala[[#This Row],[tegund]],Tegundir!$B$2:$D$19,3,FALSE)*Oliusala[[#This Row],[magn]]/1000</f>
        <v>42.282065000000003</v>
      </c>
      <c r="K13024">
        <v>2020</v>
      </c>
      <c r="L13024" t="s">
        <v>18</v>
      </c>
      <c r="M13024" s="144" t="s">
        <v>59</v>
      </c>
    </row>
    <row r="13025" spans="1:13" x14ac:dyDescent="0.2">
      <c r="A13025" t="s">
        <v>57</v>
      </c>
      <c r="B13025" s="144" t="s">
        <v>152</v>
      </c>
      <c r="C13025">
        <v>700</v>
      </c>
      <c r="D13025" t="str">
        <f>VLOOKUP(Oliusala[[#This Row],[postnumer]],Sveitarfelog[#All],4,FALSE)</f>
        <v>Fljótsdalshreppur,Múlaþing</v>
      </c>
      <c r="E13025" t="str">
        <f>VLOOKUP(Oliusala[[#This Row],[postnumer]],Sveitarfelog[#All],5,FALSE)</f>
        <v>Austurland</v>
      </c>
      <c r="F13025" t="s">
        <v>24</v>
      </c>
      <c r="G13025" t="s">
        <v>24</v>
      </c>
      <c r="H13025" s="1" t="s">
        <v>60</v>
      </c>
      <c r="I13025" s="1">
        <v>24272</v>
      </c>
      <c r="J13025" s="2">
        <f>VLOOKUP(Oliusala[[#This Row],[tegund]],Tegundir!$B$2:$D$19,3,FALSE)*Oliusala[[#This Row],[magn]]/1000</f>
        <v>20.995279999999998</v>
      </c>
      <c r="K13025">
        <v>2020</v>
      </c>
      <c r="L13025" t="s">
        <v>18</v>
      </c>
      <c r="M13025" s="144" t="s">
        <v>59</v>
      </c>
    </row>
    <row r="13026" spans="1:13" x14ac:dyDescent="0.2">
      <c r="A13026" t="s">
        <v>63</v>
      </c>
      <c r="B13026" s="144" t="s">
        <v>152</v>
      </c>
      <c r="C13026">
        <v>700</v>
      </c>
      <c r="D13026" t="str">
        <f>VLOOKUP(Oliusala[[#This Row],[postnumer]],Sveitarfelog[#All],4,FALSE)</f>
        <v>Fljótsdalshreppur,Múlaþing</v>
      </c>
      <c r="E13026" t="str">
        <f>VLOOKUP(Oliusala[[#This Row],[postnumer]],Sveitarfelog[#All],5,FALSE)</f>
        <v>Austurland</v>
      </c>
      <c r="F13026" t="s">
        <v>24</v>
      </c>
      <c r="G13026" t="s">
        <v>24</v>
      </c>
      <c r="H13026" s="1" t="s">
        <v>58</v>
      </c>
      <c r="I13026" s="1">
        <v>2874225</v>
      </c>
      <c r="J13026" s="2">
        <f>VLOOKUP(Oliusala[[#This Row],[tegund]],Tegundir!$B$2:$D$19,3,FALSE)*Oliusala[[#This Row],[magn]]/1000</f>
        <v>2486.2046249999999</v>
      </c>
      <c r="K13026">
        <v>2020</v>
      </c>
      <c r="L13026" t="s">
        <v>18</v>
      </c>
      <c r="M13026" s="144" t="s">
        <v>59</v>
      </c>
    </row>
    <row r="13027" spans="1:13" x14ac:dyDescent="0.2">
      <c r="A13027" t="s">
        <v>63</v>
      </c>
      <c r="B13027" s="144" t="s">
        <v>152</v>
      </c>
      <c r="C13027">
        <v>700</v>
      </c>
      <c r="D13027" t="str">
        <f>VLOOKUP(Oliusala[[#This Row],[postnumer]],Sveitarfelog[#All],4,FALSE)</f>
        <v>Fljótsdalshreppur,Múlaþing</v>
      </c>
      <c r="E13027" t="str">
        <f>VLOOKUP(Oliusala[[#This Row],[postnumer]],Sveitarfelog[#All],5,FALSE)</f>
        <v>Austurland</v>
      </c>
      <c r="F13027" t="s">
        <v>24</v>
      </c>
      <c r="G13027" t="s">
        <v>24</v>
      </c>
      <c r="H13027" s="1" t="s">
        <v>58</v>
      </c>
      <c r="I13027" s="1">
        <v>358134</v>
      </c>
      <c r="J13027" s="2">
        <f>VLOOKUP(Oliusala[[#This Row],[tegund]],Tegundir!$B$2:$D$19,3,FALSE)*Oliusala[[#This Row],[magn]]/1000</f>
        <v>309.78591</v>
      </c>
      <c r="K13027">
        <v>2020</v>
      </c>
      <c r="L13027" t="s">
        <v>18</v>
      </c>
      <c r="M13027" s="144" t="s">
        <v>59</v>
      </c>
    </row>
    <row r="13028" spans="1:13" x14ac:dyDescent="0.2">
      <c r="A13028" t="s">
        <v>69</v>
      </c>
      <c r="B13028" s="144" t="s">
        <v>152</v>
      </c>
      <c r="C13028">
        <v>700</v>
      </c>
      <c r="D13028" t="str">
        <f>VLOOKUP(Oliusala[[#This Row],[postnumer]],Sveitarfelog[#All],4,FALSE)</f>
        <v>Fljótsdalshreppur,Múlaþing</v>
      </c>
      <c r="E13028" t="str">
        <f>VLOOKUP(Oliusala[[#This Row],[postnumer]],Sveitarfelog[#All],5,FALSE)</f>
        <v>Austurland</v>
      </c>
      <c r="F13028" t="s">
        <v>25</v>
      </c>
      <c r="G13028" t="s">
        <v>24</v>
      </c>
      <c r="H13028" t="s">
        <v>60</v>
      </c>
      <c r="I13028" s="1">
        <v>221684</v>
      </c>
      <c r="J13028" s="2">
        <f>VLOOKUP(Oliusala[[#This Row],[tegund]],Tegundir!$B$2:$D$19,3,FALSE)*Oliusala[[#This Row],[magn]]/1000</f>
        <v>191.75666000000001</v>
      </c>
      <c r="K13028">
        <v>2020</v>
      </c>
      <c r="L13028" t="s">
        <v>1955</v>
      </c>
      <c r="M13028" s="144" t="s">
        <v>59</v>
      </c>
    </row>
    <row r="13029" spans="1:13" x14ac:dyDescent="0.2">
      <c r="A13029" t="s">
        <v>66</v>
      </c>
      <c r="B13029" s="144" t="s">
        <v>152</v>
      </c>
      <c r="C13029">
        <v>700</v>
      </c>
      <c r="D13029" t="str">
        <f>VLOOKUP(Oliusala[[#This Row],[postnumer]],Sveitarfelog[#All],4,FALSE)</f>
        <v>Fljótsdalshreppur,Múlaþing</v>
      </c>
      <c r="E13029" t="str">
        <f>VLOOKUP(Oliusala[[#This Row],[postnumer]],Sveitarfelog[#All],5,FALSE)</f>
        <v>Austurland</v>
      </c>
      <c r="F13029" t="s">
        <v>25</v>
      </c>
      <c r="G13029" t="s">
        <v>24</v>
      </c>
      <c r="H13029" s="1" t="s">
        <v>60</v>
      </c>
      <c r="I13029" s="1">
        <v>32663</v>
      </c>
      <c r="J13029" s="2">
        <f>VLOOKUP(Oliusala[[#This Row],[tegund]],Tegundir!$B$2:$D$19,3,FALSE)*Oliusala[[#This Row],[magn]]/1000</f>
        <v>28.253494999999997</v>
      </c>
      <c r="K13029">
        <v>2020</v>
      </c>
      <c r="L13029" t="s">
        <v>1955</v>
      </c>
      <c r="M13029" s="144" t="s">
        <v>59</v>
      </c>
    </row>
    <row r="13030" spans="1:13" x14ac:dyDescent="0.2">
      <c r="A13030" t="s">
        <v>57</v>
      </c>
      <c r="B13030" s="144" t="s">
        <v>152</v>
      </c>
      <c r="C13030">
        <v>700</v>
      </c>
      <c r="D13030" t="str">
        <f>VLOOKUP(Oliusala[[#This Row],[postnumer]],Sveitarfelog[#All],4,FALSE)</f>
        <v>Fljótsdalshreppur,Múlaþing</v>
      </c>
      <c r="E13030" t="str">
        <f>VLOOKUP(Oliusala[[#This Row],[postnumer]],Sveitarfelog[#All],5,FALSE)</f>
        <v>Austurland</v>
      </c>
      <c r="F13030" t="s">
        <v>25</v>
      </c>
      <c r="G13030" t="s">
        <v>24</v>
      </c>
      <c r="H13030" s="1" t="s">
        <v>60</v>
      </c>
      <c r="I13030" s="1">
        <v>434202</v>
      </c>
      <c r="J13030" s="2">
        <f>VLOOKUP(Oliusala[[#This Row],[tegund]],Tegundir!$B$2:$D$19,3,FALSE)*Oliusala[[#This Row],[magn]]/1000</f>
        <v>375.58472999999998</v>
      </c>
      <c r="K13030">
        <v>2020</v>
      </c>
      <c r="L13030" t="s">
        <v>1955</v>
      </c>
      <c r="M13030" s="144" t="s">
        <v>59</v>
      </c>
    </row>
    <row r="13031" spans="1:13" x14ac:dyDescent="0.2">
      <c r="A13031" t="s">
        <v>63</v>
      </c>
      <c r="B13031" s="144" t="s">
        <v>152</v>
      </c>
      <c r="C13031">
        <v>700</v>
      </c>
      <c r="D13031" t="str">
        <f>VLOOKUP(Oliusala[[#This Row],[postnumer]],Sveitarfelog[#All],4,FALSE)</f>
        <v>Fljótsdalshreppur,Múlaþing</v>
      </c>
      <c r="E13031" t="str">
        <f>VLOOKUP(Oliusala[[#This Row],[postnumer]],Sveitarfelog[#All],5,FALSE)</f>
        <v>Austurland</v>
      </c>
      <c r="F13031" t="s">
        <v>25</v>
      </c>
      <c r="G13031" t="s">
        <v>24</v>
      </c>
      <c r="H13031" s="1" t="s">
        <v>58</v>
      </c>
      <c r="I13031" s="1">
        <v>358289</v>
      </c>
      <c r="J13031" s="2">
        <f>VLOOKUP(Oliusala[[#This Row],[tegund]],Tegundir!$B$2:$D$19,3,FALSE)*Oliusala[[#This Row],[magn]]/1000</f>
        <v>309.919985</v>
      </c>
      <c r="K13031">
        <v>2020</v>
      </c>
      <c r="L13031" t="s">
        <v>1955</v>
      </c>
      <c r="M13031" s="144" t="s">
        <v>59</v>
      </c>
    </row>
    <row r="13032" spans="1:13" x14ac:dyDescent="0.2">
      <c r="A13032" t="s">
        <v>69</v>
      </c>
      <c r="B13032" s="144" t="s">
        <v>155</v>
      </c>
      <c r="C13032">
        <v>701</v>
      </c>
      <c r="D13032" t="str">
        <f>VLOOKUP(Oliusala[[#This Row],[postnumer]],Sveitarfelog[#All],4,FALSE)</f>
        <v>Fljótsdalshreppur,Múlaþing</v>
      </c>
      <c r="E13032" t="str">
        <f>VLOOKUP(Oliusala[[#This Row],[postnumer]],Sveitarfelog[#All],5,FALSE)</f>
        <v>Austurland</v>
      </c>
      <c r="F13032" t="s">
        <v>24</v>
      </c>
      <c r="G13032" t="s">
        <v>24</v>
      </c>
      <c r="H13032" t="s">
        <v>60</v>
      </c>
      <c r="I13032" s="1">
        <v>3791</v>
      </c>
      <c r="J13032" s="2">
        <f>VLOOKUP(Oliusala[[#This Row],[tegund]],Tegundir!$B$2:$D$19,3,FALSE)*Oliusala[[#This Row],[magn]]/1000</f>
        <v>3.2792150000000002</v>
      </c>
      <c r="K13032">
        <v>2020</v>
      </c>
      <c r="L13032" t="s">
        <v>18</v>
      </c>
      <c r="M13032" s="144" t="s">
        <v>59</v>
      </c>
    </row>
    <row r="13033" spans="1:13" x14ac:dyDescent="0.2">
      <c r="A13033" t="s">
        <v>57</v>
      </c>
      <c r="B13033" s="144" t="s">
        <v>156</v>
      </c>
      <c r="C13033">
        <v>701</v>
      </c>
      <c r="D13033" t="str">
        <f>VLOOKUP(Oliusala[[#This Row],[postnumer]],Sveitarfelog[#All],4,FALSE)</f>
        <v>Fljótsdalshreppur,Múlaþing</v>
      </c>
      <c r="E13033" t="str">
        <f>VLOOKUP(Oliusala[[#This Row],[postnumer]],Sveitarfelog[#All],5,FALSE)</f>
        <v>Austurland</v>
      </c>
      <c r="F13033" t="s">
        <v>24</v>
      </c>
      <c r="G13033" t="s">
        <v>24</v>
      </c>
      <c r="H13033" s="1" t="s">
        <v>60</v>
      </c>
      <c r="I13033" s="1">
        <v>1517</v>
      </c>
      <c r="J13033" s="2">
        <f>VLOOKUP(Oliusala[[#This Row],[tegund]],Tegundir!$B$2:$D$19,3,FALSE)*Oliusala[[#This Row],[magn]]/1000</f>
        <v>1.3122049999999998</v>
      </c>
      <c r="K13033">
        <v>2020</v>
      </c>
      <c r="L13033" t="s">
        <v>18</v>
      </c>
      <c r="M13033" s="144" t="s">
        <v>59</v>
      </c>
    </row>
    <row r="13034" spans="1:13" x14ac:dyDescent="0.2">
      <c r="A13034" t="s">
        <v>57</v>
      </c>
      <c r="B13034" s="144" t="s">
        <v>155</v>
      </c>
      <c r="C13034">
        <v>701</v>
      </c>
      <c r="D13034" t="str">
        <f>VLOOKUP(Oliusala[[#This Row],[postnumer]],Sveitarfelog[#All],4,FALSE)</f>
        <v>Fljótsdalshreppur,Múlaþing</v>
      </c>
      <c r="E13034" t="str">
        <f>VLOOKUP(Oliusala[[#This Row],[postnumer]],Sveitarfelog[#All],5,FALSE)</f>
        <v>Austurland</v>
      </c>
      <c r="F13034" t="s">
        <v>24</v>
      </c>
      <c r="G13034" t="s">
        <v>24</v>
      </c>
      <c r="H13034" s="1" t="s">
        <v>60</v>
      </c>
      <c r="I13034" s="1">
        <v>5218</v>
      </c>
      <c r="J13034" s="2">
        <f>VLOOKUP(Oliusala[[#This Row],[tegund]],Tegundir!$B$2:$D$19,3,FALSE)*Oliusala[[#This Row],[magn]]/1000</f>
        <v>4.5135699999999996</v>
      </c>
      <c r="K13034">
        <v>2020</v>
      </c>
      <c r="L13034" t="s">
        <v>18</v>
      </c>
      <c r="M13034" s="144" t="s">
        <v>59</v>
      </c>
    </row>
    <row r="13035" spans="1:13" x14ac:dyDescent="0.2">
      <c r="A13035" t="s">
        <v>63</v>
      </c>
      <c r="B13035" s="144" t="s">
        <v>154</v>
      </c>
      <c r="C13035">
        <v>701</v>
      </c>
      <c r="D13035" t="str">
        <f>VLOOKUP(Oliusala[[#This Row],[postnumer]],Sveitarfelog[#All],4,FALSE)</f>
        <v>Fljótsdalshreppur,Múlaþing</v>
      </c>
      <c r="E13035" t="str">
        <f>VLOOKUP(Oliusala[[#This Row],[postnumer]],Sveitarfelog[#All],5,FALSE)</f>
        <v>Austurland</v>
      </c>
      <c r="F13035" t="s">
        <v>24</v>
      </c>
      <c r="G13035" t="s">
        <v>24</v>
      </c>
      <c r="H13035" t="s">
        <v>58</v>
      </c>
      <c r="I13035" s="1">
        <v>547647</v>
      </c>
      <c r="J13035" s="2">
        <f>VLOOKUP(Oliusala[[#This Row],[tegund]],Tegundir!$B$2:$D$19,3,FALSE)*Oliusala[[#This Row],[magn]]/1000</f>
        <v>473.71465499999999</v>
      </c>
      <c r="K13035">
        <v>2020</v>
      </c>
      <c r="L13035" t="s">
        <v>18</v>
      </c>
      <c r="M13035" s="144" t="s">
        <v>59</v>
      </c>
    </row>
    <row r="13036" spans="1:13" x14ac:dyDescent="0.2">
      <c r="A13036" t="s">
        <v>63</v>
      </c>
      <c r="B13036" s="144" t="s">
        <v>155</v>
      </c>
      <c r="C13036">
        <v>701</v>
      </c>
      <c r="D13036" t="str">
        <f>VLOOKUP(Oliusala[[#This Row],[postnumer]],Sveitarfelog[#All],4,FALSE)</f>
        <v>Fljótsdalshreppur,Múlaþing</v>
      </c>
      <c r="E13036" t="str">
        <f>VLOOKUP(Oliusala[[#This Row],[postnumer]],Sveitarfelog[#All],5,FALSE)</f>
        <v>Austurland</v>
      </c>
      <c r="F13036" t="s">
        <v>24</v>
      </c>
      <c r="G13036" t="s">
        <v>24</v>
      </c>
      <c r="H13036" s="1" t="s">
        <v>58</v>
      </c>
      <c r="I13036" s="1">
        <v>135313</v>
      </c>
      <c r="J13036" s="2">
        <f>VLOOKUP(Oliusala[[#This Row],[tegund]],Tegundir!$B$2:$D$19,3,FALSE)*Oliusala[[#This Row],[magn]]/1000</f>
        <v>117.045745</v>
      </c>
      <c r="K13036">
        <v>2020</v>
      </c>
      <c r="L13036" t="s">
        <v>18</v>
      </c>
      <c r="M13036" s="144" t="s">
        <v>59</v>
      </c>
    </row>
    <row r="13037" spans="1:13" x14ac:dyDescent="0.2">
      <c r="A13037" t="s">
        <v>69</v>
      </c>
      <c r="B13037" s="144" t="s">
        <v>155</v>
      </c>
      <c r="C13037">
        <v>701</v>
      </c>
      <c r="D13037" t="str">
        <f>VLOOKUP(Oliusala[[#This Row],[postnumer]],Sveitarfelog[#All],4,FALSE)</f>
        <v>Fljótsdalshreppur,Múlaþing</v>
      </c>
      <c r="E13037" t="str">
        <f>VLOOKUP(Oliusala[[#This Row],[postnumer]],Sveitarfelog[#All],5,FALSE)</f>
        <v>Austurland</v>
      </c>
      <c r="F13037" t="s">
        <v>25</v>
      </c>
      <c r="G13037" t="s">
        <v>24</v>
      </c>
      <c r="H13037" s="1" t="s">
        <v>60</v>
      </c>
      <c r="I13037" s="1">
        <v>32693</v>
      </c>
      <c r="J13037" s="2">
        <f>VLOOKUP(Oliusala[[#This Row],[tegund]],Tegundir!$B$2:$D$19,3,FALSE)*Oliusala[[#This Row],[magn]]/1000</f>
        <v>28.279444999999999</v>
      </c>
      <c r="K13037">
        <v>2020</v>
      </c>
      <c r="L13037" t="s">
        <v>1955</v>
      </c>
      <c r="M13037" s="144" t="s">
        <v>59</v>
      </c>
    </row>
    <row r="13038" spans="1:13" x14ac:dyDescent="0.2">
      <c r="A13038" t="s">
        <v>66</v>
      </c>
      <c r="B13038" s="144" t="s">
        <v>157</v>
      </c>
      <c r="C13038">
        <v>701</v>
      </c>
      <c r="D13038" t="str">
        <f>VLOOKUP(Oliusala[[#This Row],[postnumer]],Sveitarfelog[#All],4,FALSE)</f>
        <v>Fljótsdalshreppur,Múlaþing</v>
      </c>
      <c r="E13038" t="str">
        <f>VLOOKUP(Oliusala[[#This Row],[postnumer]],Sveitarfelog[#All],5,FALSE)</f>
        <v>Austurland</v>
      </c>
      <c r="F13038" t="s">
        <v>25</v>
      </c>
      <c r="G13038" t="s">
        <v>24</v>
      </c>
      <c r="H13038" t="s">
        <v>60</v>
      </c>
      <c r="I13038" s="1">
        <v>2132</v>
      </c>
      <c r="J13038" s="2">
        <f>VLOOKUP(Oliusala[[#This Row],[tegund]],Tegundir!$B$2:$D$19,3,FALSE)*Oliusala[[#This Row],[magn]]/1000</f>
        <v>1.8441800000000002</v>
      </c>
      <c r="K13038">
        <v>2020</v>
      </c>
      <c r="L13038" t="s">
        <v>1955</v>
      </c>
      <c r="M13038" s="144" t="s">
        <v>59</v>
      </c>
    </row>
    <row r="13039" spans="1:13" x14ac:dyDescent="0.2">
      <c r="A13039" t="s">
        <v>66</v>
      </c>
      <c r="B13039" s="144" t="s">
        <v>156</v>
      </c>
      <c r="C13039">
        <v>701</v>
      </c>
      <c r="D13039" t="str">
        <f>VLOOKUP(Oliusala[[#This Row],[postnumer]],Sveitarfelog[#All],4,FALSE)</f>
        <v>Fljótsdalshreppur,Múlaþing</v>
      </c>
      <c r="E13039" t="str">
        <f>VLOOKUP(Oliusala[[#This Row],[postnumer]],Sveitarfelog[#All],5,FALSE)</f>
        <v>Austurland</v>
      </c>
      <c r="F13039" t="s">
        <v>25</v>
      </c>
      <c r="G13039" t="s">
        <v>24</v>
      </c>
      <c r="H13039" t="s">
        <v>60</v>
      </c>
      <c r="I13039" s="1">
        <v>32588</v>
      </c>
      <c r="J13039" s="2">
        <f>VLOOKUP(Oliusala[[#This Row],[tegund]],Tegundir!$B$2:$D$19,3,FALSE)*Oliusala[[#This Row],[magn]]/1000</f>
        <v>28.18862</v>
      </c>
      <c r="K13039">
        <v>2020</v>
      </c>
      <c r="L13039" t="s">
        <v>1955</v>
      </c>
      <c r="M13039" s="144" t="s">
        <v>59</v>
      </c>
    </row>
    <row r="13040" spans="1:13" x14ac:dyDescent="0.2">
      <c r="A13040" t="s">
        <v>66</v>
      </c>
      <c r="B13040" s="144" t="s">
        <v>155</v>
      </c>
      <c r="C13040">
        <v>701</v>
      </c>
      <c r="D13040" t="str">
        <f>VLOOKUP(Oliusala[[#This Row],[postnumer]],Sveitarfelog[#All],4,FALSE)</f>
        <v>Fljótsdalshreppur,Múlaþing</v>
      </c>
      <c r="E13040" t="str">
        <f>VLOOKUP(Oliusala[[#This Row],[postnumer]],Sveitarfelog[#All],5,FALSE)</f>
        <v>Austurland</v>
      </c>
      <c r="F13040" t="s">
        <v>25</v>
      </c>
      <c r="G13040" t="s">
        <v>24</v>
      </c>
      <c r="H13040" s="1" t="s">
        <v>60</v>
      </c>
      <c r="I13040" s="1">
        <v>10296</v>
      </c>
      <c r="J13040" s="2">
        <f>VLOOKUP(Oliusala[[#This Row],[tegund]],Tegundir!$B$2:$D$19,3,FALSE)*Oliusala[[#This Row],[magn]]/1000</f>
        <v>8.9060399999999991</v>
      </c>
      <c r="K13040">
        <v>2020</v>
      </c>
      <c r="L13040" t="s">
        <v>1955</v>
      </c>
      <c r="M13040" s="144" t="s">
        <v>59</v>
      </c>
    </row>
    <row r="13041" spans="1:15" x14ac:dyDescent="0.2">
      <c r="A13041" t="s">
        <v>57</v>
      </c>
      <c r="B13041" s="144" t="s">
        <v>157</v>
      </c>
      <c r="C13041">
        <v>701</v>
      </c>
      <c r="D13041" t="str">
        <f>VLOOKUP(Oliusala[[#This Row],[postnumer]],Sveitarfelog[#All],4,FALSE)</f>
        <v>Fljótsdalshreppur,Múlaþing</v>
      </c>
      <c r="E13041" t="str">
        <f>VLOOKUP(Oliusala[[#This Row],[postnumer]],Sveitarfelog[#All],5,FALSE)</f>
        <v>Austurland</v>
      </c>
      <c r="F13041" t="s">
        <v>25</v>
      </c>
      <c r="G13041" t="s">
        <v>24</v>
      </c>
      <c r="H13041" s="1" t="s">
        <v>60</v>
      </c>
      <c r="I13041" s="1">
        <v>18531</v>
      </c>
      <c r="J13041" s="2">
        <f>VLOOKUP(Oliusala[[#This Row],[tegund]],Tegundir!$B$2:$D$19,3,FALSE)*Oliusala[[#This Row],[magn]]/1000</f>
        <v>16.029315</v>
      </c>
      <c r="K13041">
        <v>2020</v>
      </c>
      <c r="L13041" t="s">
        <v>1955</v>
      </c>
      <c r="M13041" s="144" t="s">
        <v>59</v>
      </c>
    </row>
    <row r="13042" spans="1:15" x14ac:dyDescent="0.2">
      <c r="A13042" t="s">
        <v>57</v>
      </c>
      <c r="B13042" s="144" t="s">
        <v>156</v>
      </c>
      <c r="C13042">
        <v>701</v>
      </c>
      <c r="D13042" t="str">
        <f>VLOOKUP(Oliusala[[#This Row],[postnumer]],Sveitarfelog[#All],4,FALSE)</f>
        <v>Fljótsdalshreppur,Múlaþing</v>
      </c>
      <c r="E13042" t="str">
        <f>VLOOKUP(Oliusala[[#This Row],[postnumer]],Sveitarfelog[#All],5,FALSE)</f>
        <v>Austurland</v>
      </c>
      <c r="F13042" t="s">
        <v>25</v>
      </c>
      <c r="G13042" t="s">
        <v>24</v>
      </c>
      <c r="H13042" s="1" t="s">
        <v>60</v>
      </c>
      <c r="I13042" s="1">
        <v>152415</v>
      </c>
      <c r="J13042" s="2">
        <f>VLOOKUP(Oliusala[[#This Row],[tegund]],Tegundir!$B$2:$D$19,3,FALSE)*Oliusala[[#This Row],[magn]]/1000</f>
        <v>131.838975</v>
      </c>
      <c r="K13042">
        <v>2020</v>
      </c>
      <c r="L13042" t="s">
        <v>1955</v>
      </c>
      <c r="M13042" s="144" t="s">
        <v>59</v>
      </c>
    </row>
    <row r="13043" spans="1:15" x14ac:dyDescent="0.2">
      <c r="A13043" t="s">
        <v>57</v>
      </c>
      <c r="B13043" s="144" t="s">
        <v>155</v>
      </c>
      <c r="C13043">
        <v>701</v>
      </c>
      <c r="D13043" t="str">
        <f>VLOOKUP(Oliusala[[#This Row],[postnumer]],Sveitarfelog[#All],4,FALSE)</f>
        <v>Fljótsdalshreppur,Múlaþing</v>
      </c>
      <c r="E13043" t="str">
        <f>VLOOKUP(Oliusala[[#This Row],[postnumer]],Sveitarfelog[#All],5,FALSE)</f>
        <v>Austurland</v>
      </c>
      <c r="F13043" t="s">
        <v>25</v>
      </c>
      <c r="G13043" t="s">
        <v>24</v>
      </c>
      <c r="H13043" s="1" t="s">
        <v>60</v>
      </c>
      <c r="I13043" s="1">
        <v>34276</v>
      </c>
      <c r="J13043" s="2">
        <f>VLOOKUP(Oliusala[[#This Row],[tegund]],Tegundir!$B$2:$D$19,3,FALSE)*Oliusala[[#This Row],[magn]]/1000</f>
        <v>29.648739999999997</v>
      </c>
      <c r="K13043">
        <v>2020</v>
      </c>
      <c r="L13043" t="s">
        <v>1955</v>
      </c>
      <c r="M13043" s="144" t="s">
        <v>59</v>
      </c>
    </row>
    <row r="13044" spans="1:15" x14ac:dyDescent="0.2">
      <c r="A13044" t="s">
        <v>63</v>
      </c>
      <c r="B13044" s="144" t="s">
        <v>154</v>
      </c>
      <c r="C13044">
        <v>701</v>
      </c>
      <c r="D13044" t="str">
        <f>VLOOKUP(Oliusala[[#This Row],[postnumer]],Sveitarfelog[#All],4,FALSE)</f>
        <v>Fljótsdalshreppur,Múlaþing</v>
      </c>
      <c r="E13044" t="str">
        <f>VLOOKUP(Oliusala[[#This Row],[postnumer]],Sveitarfelog[#All],5,FALSE)</f>
        <v>Austurland</v>
      </c>
      <c r="F13044" t="s">
        <v>25</v>
      </c>
      <c r="G13044" t="s">
        <v>24</v>
      </c>
      <c r="H13044" t="s">
        <v>58</v>
      </c>
      <c r="I13044" s="1">
        <v>38159</v>
      </c>
      <c r="J13044" s="2">
        <f>VLOOKUP(Oliusala[[#This Row],[tegund]],Tegundir!$B$2:$D$19,3,FALSE)*Oliusala[[#This Row],[magn]]/1000</f>
        <v>33.007534999999997</v>
      </c>
      <c r="K13044">
        <v>2020</v>
      </c>
      <c r="L13044" t="s">
        <v>1955</v>
      </c>
      <c r="M13044" s="144" t="s">
        <v>59</v>
      </c>
    </row>
    <row r="13045" spans="1:15" x14ac:dyDescent="0.2">
      <c r="A13045" t="s">
        <v>66</v>
      </c>
      <c r="B13045" s="144" t="s">
        <v>159</v>
      </c>
      <c r="C13045">
        <v>701</v>
      </c>
      <c r="D13045" t="str">
        <f>VLOOKUP(Oliusala[[#This Row],[postnumer]],Sveitarfelog[#All],4,FALSE)</f>
        <v>Fljótsdalshreppur,Múlaþing</v>
      </c>
      <c r="E13045" t="str">
        <f>VLOOKUP(Oliusala[[#This Row],[postnumer]],Sveitarfelog[#All],5,FALSE)</f>
        <v>Austurland</v>
      </c>
      <c r="F13045" t="s">
        <v>24</v>
      </c>
      <c r="G13045" t="s">
        <v>24</v>
      </c>
      <c r="H13045" t="s">
        <v>60</v>
      </c>
      <c r="I13045" s="1">
        <v>16020</v>
      </c>
      <c r="J13045" s="2">
        <f>VLOOKUP(Oliusala[[#This Row],[tegund]],Tegundir!$B$2:$D$19,3,FALSE)*Oliusala[[#This Row],[magn]]/1000</f>
        <v>13.857299999999999</v>
      </c>
      <c r="K13045">
        <v>2020</v>
      </c>
      <c r="L13045" t="s">
        <v>18</v>
      </c>
      <c r="M13045" s="144" t="s">
        <v>59</v>
      </c>
    </row>
    <row r="13046" spans="1:15" x14ac:dyDescent="0.2">
      <c r="A13046" t="s">
        <v>57</v>
      </c>
      <c r="B13046" s="144" t="s">
        <v>159</v>
      </c>
      <c r="C13046">
        <v>701</v>
      </c>
      <c r="D13046" t="str">
        <f>VLOOKUP(Oliusala[[#This Row],[postnumer]],Sveitarfelog[#All],4,FALSE)</f>
        <v>Fljótsdalshreppur,Múlaþing</v>
      </c>
      <c r="E13046" t="str">
        <f>VLOOKUP(Oliusala[[#This Row],[postnumer]],Sveitarfelog[#All],5,FALSE)</f>
        <v>Austurland</v>
      </c>
      <c r="F13046" t="s">
        <v>24</v>
      </c>
      <c r="G13046" t="s">
        <v>24</v>
      </c>
      <c r="H13046" s="1" t="s">
        <v>60</v>
      </c>
      <c r="I13046" s="1">
        <v>6899</v>
      </c>
      <c r="J13046" s="2">
        <f>VLOOKUP(Oliusala[[#This Row],[tegund]],Tegundir!$B$2:$D$19,3,FALSE)*Oliusala[[#This Row],[magn]]/1000</f>
        <v>5.9676350000000005</v>
      </c>
      <c r="K13046">
        <v>2020</v>
      </c>
      <c r="L13046" t="s">
        <v>18</v>
      </c>
      <c r="M13046" s="144" t="s">
        <v>59</v>
      </c>
    </row>
    <row r="13047" spans="1:15" x14ac:dyDescent="0.2">
      <c r="A13047" t="s">
        <v>63</v>
      </c>
      <c r="B13047" s="144" t="s">
        <v>159</v>
      </c>
      <c r="C13047">
        <v>701</v>
      </c>
      <c r="D13047" t="str">
        <f>VLOOKUP(Oliusala[[#This Row],[postnumer]],Sveitarfelog[#All],4,FALSE)</f>
        <v>Fljótsdalshreppur,Múlaþing</v>
      </c>
      <c r="E13047" t="str">
        <f>VLOOKUP(Oliusala[[#This Row],[postnumer]],Sveitarfelog[#All],5,FALSE)</f>
        <v>Austurland</v>
      </c>
      <c r="F13047" t="s">
        <v>24</v>
      </c>
      <c r="G13047" t="s">
        <v>24</v>
      </c>
      <c r="H13047" s="1" t="s">
        <v>58</v>
      </c>
      <c r="I13047" s="1">
        <v>53338</v>
      </c>
      <c r="J13047" s="2">
        <f>VLOOKUP(Oliusala[[#This Row],[tegund]],Tegundir!$B$2:$D$19,3,FALSE)*Oliusala[[#This Row],[magn]]/1000</f>
        <v>46.137370000000004</v>
      </c>
      <c r="K13047">
        <v>2020</v>
      </c>
      <c r="L13047" t="s">
        <v>18</v>
      </c>
      <c r="M13047" s="144" t="s">
        <v>59</v>
      </c>
    </row>
    <row r="13048" spans="1:15" x14ac:dyDescent="0.2">
      <c r="A13048" t="s">
        <v>69</v>
      </c>
      <c r="B13048" s="144" t="s">
        <v>159</v>
      </c>
      <c r="C13048">
        <v>701</v>
      </c>
      <c r="D13048" t="str">
        <f>VLOOKUP(Oliusala[[#This Row],[postnumer]],Sveitarfelog[#All],4,FALSE)</f>
        <v>Fljótsdalshreppur,Múlaþing</v>
      </c>
      <c r="E13048" t="str">
        <f>VLOOKUP(Oliusala[[#This Row],[postnumer]],Sveitarfelog[#All],5,FALSE)</f>
        <v>Austurland</v>
      </c>
      <c r="F13048" t="s">
        <v>25</v>
      </c>
      <c r="G13048" t="s">
        <v>24</v>
      </c>
      <c r="H13048" t="s">
        <v>60</v>
      </c>
      <c r="I13048" s="1">
        <v>26173</v>
      </c>
      <c r="J13048" s="2">
        <f>VLOOKUP(Oliusala[[#This Row],[tegund]],Tegundir!$B$2:$D$19,3,FALSE)*Oliusala[[#This Row],[magn]]/1000</f>
        <v>22.639645000000002</v>
      </c>
      <c r="K13048">
        <v>2020</v>
      </c>
      <c r="L13048" t="s">
        <v>1955</v>
      </c>
      <c r="M13048" s="144" t="s">
        <v>59</v>
      </c>
    </row>
    <row r="13049" spans="1:15" x14ac:dyDescent="0.2">
      <c r="A13049" t="s">
        <v>66</v>
      </c>
      <c r="B13049" s="144" t="s">
        <v>159</v>
      </c>
      <c r="C13049">
        <v>701</v>
      </c>
      <c r="D13049" t="str">
        <f>VLOOKUP(Oliusala[[#This Row],[postnumer]],Sveitarfelog[#All],4,FALSE)</f>
        <v>Fljótsdalshreppur,Múlaþing</v>
      </c>
      <c r="E13049" t="str">
        <f>VLOOKUP(Oliusala[[#This Row],[postnumer]],Sveitarfelog[#All],5,FALSE)</f>
        <v>Austurland</v>
      </c>
      <c r="F13049" t="s">
        <v>25</v>
      </c>
      <c r="G13049" t="s">
        <v>24</v>
      </c>
      <c r="H13049" s="1" t="s">
        <v>60</v>
      </c>
      <c r="I13049" s="1">
        <v>20251</v>
      </c>
      <c r="J13049" s="2">
        <f>VLOOKUP(Oliusala[[#This Row],[tegund]],Tegundir!$B$2:$D$19,3,FALSE)*Oliusala[[#This Row],[magn]]/1000</f>
        <v>17.517115</v>
      </c>
      <c r="K13049">
        <v>2020</v>
      </c>
      <c r="L13049" t="s">
        <v>1955</v>
      </c>
      <c r="M13049" s="144" t="s">
        <v>59</v>
      </c>
    </row>
    <row r="13050" spans="1:15" x14ac:dyDescent="0.2">
      <c r="A13050" t="s">
        <v>57</v>
      </c>
      <c r="B13050" s="144" t="s">
        <v>159</v>
      </c>
      <c r="C13050">
        <v>701</v>
      </c>
      <c r="D13050" t="str">
        <f>VLOOKUP(Oliusala[[#This Row],[postnumer]],Sveitarfelog[#All],4,FALSE)</f>
        <v>Fljótsdalshreppur,Múlaþing</v>
      </c>
      <c r="E13050" t="str">
        <f>VLOOKUP(Oliusala[[#This Row],[postnumer]],Sveitarfelog[#All],5,FALSE)</f>
        <v>Austurland</v>
      </c>
      <c r="F13050" t="s">
        <v>25</v>
      </c>
      <c r="G13050" t="s">
        <v>24</v>
      </c>
      <c r="H13050" s="1" t="s">
        <v>60</v>
      </c>
      <c r="I13050" s="1">
        <v>42860</v>
      </c>
      <c r="J13050" s="2">
        <f>VLOOKUP(Oliusala[[#This Row],[tegund]],Tegundir!$B$2:$D$19,3,FALSE)*Oliusala[[#This Row],[magn]]/1000</f>
        <v>37.073900000000002</v>
      </c>
      <c r="K13050">
        <v>2020</v>
      </c>
      <c r="L13050" t="s">
        <v>1955</v>
      </c>
      <c r="M13050" s="144" t="s">
        <v>59</v>
      </c>
    </row>
    <row r="13051" spans="1:15" x14ac:dyDescent="0.2">
      <c r="A13051" t="s">
        <v>69</v>
      </c>
      <c r="B13051" s="144" t="s">
        <v>160</v>
      </c>
      <c r="C13051">
        <v>710</v>
      </c>
      <c r="D13051" t="str">
        <f>VLOOKUP(Oliusala[[#This Row],[postnumer]],Sveitarfelog[#All],4,FALSE)</f>
        <v>Fljótsdalshreppur,Múlaþing</v>
      </c>
      <c r="E13051" t="str">
        <f>VLOOKUP(Oliusala[[#This Row],[postnumer]],Sveitarfelog[#All],5,FALSE)</f>
        <v>Austurland</v>
      </c>
      <c r="F13051" t="s">
        <v>24</v>
      </c>
      <c r="G13051" t="s">
        <v>24</v>
      </c>
      <c r="H13051" s="1" t="s">
        <v>60</v>
      </c>
      <c r="I13051" s="1">
        <v>5018</v>
      </c>
      <c r="J13051" s="2">
        <f>VLOOKUP(Oliusala[[#This Row],[tegund]],Tegundir!$B$2:$D$19,3,FALSE)*Oliusala[[#This Row],[magn]]/1000</f>
        <v>4.3405699999999996</v>
      </c>
      <c r="K13051">
        <v>2020</v>
      </c>
      <c r="L13051" t="s">
        <v>18</v>
      </c>
      <c r="M13051" s="144" t="s">
        <v>59</v>
      </c>
    </row>
    <row r="13052" spans="1:15" x14ac:dyDescent="0.2">
      <c r="A13052" t="s">
        <v>69</v>
      </c>
      <c r="B13052" s="144" t="s">
        <v>160</v>
      </c>
      <c r="C13052">
        <v>710</v>
      </c>
      <c r="D13052" t="str">
        <f>VLOOKUP(Oliusala[[#This Row],[postnumer]],Sveitarfelog[#All],4,FALSE)</f>
        <v>Fljótsdalshreppur,Múlaþing</v>
      </c>
      <c r="E13052" t="str">
        <f>VLOOKUP(Oliusala[[#This Row],[postnumer]],Sveitarfelog[#All],5,FALSE)</f>
        <v>Austurland</v>
      </c>
      <c r="F13052" t="s">
        <v>30</v>
      </c>
      <c r="G13052" t="s">
        <v>24</v>
      </c>
      <c r="H13052" t="s">
        <v>60</v>
      </c>
      <c r="I13052" s="1">
        <v>32646</v>
      </c>
      <c r="J13052" s="2">
        <f>VLOOKUP(Oliusala[[#This Row],[tegund]],Tegundir!$B$2:$D$19,3,FALSE)*Oliusala[[#This Row],[magn]]/1000</f>
        <v>28.238790000000002</v>
      </c>
      <c r="K13052">
        <v>2020</v>
      </c>
      <c r="L13052" t="s">
        <v>19</v>
      </c>
      <c r="M13052" s="144" t="s">
        <v>59</v>
      </c>
      <c r="O13052" s="144" t="s">
        <v>1998</v>
      </c>
    </row>
    <row r="13053" spans="1:15" x14ac:dyDescent="0.2">
      <c r="A13053" t="s">
        <v>66</v>
      </c>
      <c r="B13053" s="144" t="s">
        <v>160</v>
      </c>
      <c r="C13053">
        <v>710</v>
      </c>
      <c r="D13053" t="str">
        <f>VLOOKUP(Oliusala[[#This Row],[postnumer]],Sveitarfelog[#All],4,FALSE)</f>
        <v>Fljótsdalshreppur,Múlaþing</v>
      </c>
      <c r="E13053" t="str">
        <f>VLOOKUP(Oliusala[[#This Row],[postnumer]],Sveitarfelog[#All],5,FALSE)</f>
        <v>Austurland</v>
      </c>
      <c r="F13053" t="s">
        <v>29</v>
      </c>
      <c r="G13053" t="s">
        <v>24</v>
      </c>
      <c r="H13053" s="1" t="s">
        <v>60</v>
      </c>
      <c r="I13053" s="1">
        <v>969058</v>
      </c>
      <c r="J13053" s="2">
        <f>VLOOKUP(Oliusala[[#This Row],[tegund]],Tegundir!$B$2:$D$19,3,FALSE)*Oliusala[[#This Row],[magn]]/1000</f>
        <v>838.23517000000004</v>
      </c>
      <c r="K13053">
        <v>2020</v>
      </c>
      <c r="L13053" t="s">
        <v>19</v>
      </c>
      <c r="M13053" s="144" t="s">
        <v>59</v>
      </c>
      <c r="O13053" s="144" t="s">
        <v>1998</v>
      </c>
    </row>
    <row r="13054" spans="1:15" x14ac:dyDescent="0.2">
      <c r="A13054" t="s">
        <v>160</v>
      </c>
      <c r="B13054" s="144" t="s">
        <v>160</v>
      </c>
      <c r="C13054">
        <v>710</v>
      </c>
      <c r="D13054" t="str">
        <f>VLOOKUP(Oliusala[[#This Row],[postnumer]],Sveitarfelog[#All],4,FALSE)</f>
        <v>Fljótsdalshreppur,Múlaþing</v>
      </c>
      <c r="E13054" t="str">
        <f>VLOOKUP(Oliusala[[#This Row],[postnumer]],Sveitarfelog[#All],5,FALSE)</f>
        <v>Austurland</v>
      </c>
      <c r="F13054" t="s">
        <v>24</v>
      </c>
      <c r="G13054" t="s">
        <v>24</v>
      </c>
      <c r="H13054" t="s">
        <v>58</v>
      </c>
      <c r="I13054" s="1">
        <v>2092</v>
      </c>
      <c r="J13054" s="2">
        <f>VLOOKUP(Oliusala[[#This Row],[tegund]],Tegundir!$B$2:$D$19,3,FALSE)*Oliusala[[#This Row],[magn]]/1000</f>
        <v>1.80958</v>
      </c>
      <c r="K13054">
        <v>2020</v>
      </c>
      <c r="L13054" t="s">
        <v>18</v>
      </c>
      <c r="M13054" s="144" t="s">
        <v>59</v>
      </c>
    </row>
    <row r="13055" spans="1:15" x14ac:dyDescent="0.2">
      <c r="A13055" t="s">
        <v>63</v>
      </c>
      <c r="B13055" s="144" t="s">
        <v>160</v>
      </c>
      <c r="C13055">
        <v>710</v>
      </c>
      <c r="D13055" t="str">
        <f>VLOOKUP(Oliusala[[#This Row],[postnumer]],Sveitarfelog[#All],4,FALSE)</f>
        <v>Fljótsdalshreppur,Múlaþing</v>
      </c>
      <c r="E13055" t="str">
        <f>VLOOKUP(Oliusala[[#This Row],[postnumer]],Sveitarfelog[#All],5,FALSE)</f>
        <v>Austurland</v>
      </c>
      <c r="F13055" t="s">
        <v>24</v>
      </c>
      <c r="G13055" t="s">
        <v>24</v>
      </c>
      <c r="H13055" s="1" t="s">
        <v>58</v>
      </c>
      <c r="I13055" s="1">
        <v>164464</v>
      </c>
      <c r="J13055" s="2">
        <f>VLOOKUP(Oliusala[[#This Row],[tegund]],Tegundir!$B$2:$D$19,3,FALSE)*Oliusala[[#This Row],[magn]]/1000</f>
        <v>142.26136</v>
      </c>
      <c r="K13055">
        <v>2020</v>
      </c>
      <c r="L13055" t="s">
        <v>18</v>
      </c>
      <c r="M13055" s="144" t="s">
        <v>59</v>
      </c>
    </row>
    <row r="13056" spans="1:15" x14ac:dyDescent="0.2">
      <c r="A13056" t="s">
        <v>66</v>
      </c>
      <c r="B13056" s="144" t="s">
        <v>160</v>
      </c>
      <c r="C13056">
        <v>710</v>
      </c>
      <c r="D13056" t="str">
        <f>VLOOKUP(Oliusala[[#This Row],[postnumer]],Sveitarfelog[#All],4,FALSE)</f>
        <v>Fljótsdalshreppur,Múlaþing</v>
      </c>
      <c r="E13056" t="str">
        <f>VLOOKUP(Oliusala[[#This Row],[postnumer]],Sveitarfelog[#All],5,FALSE)</f>
        <v>Austurland</v>
      </c>
      <c r="F13056" t="s">
        <v>27</v>
      </c>
      <c r="G13056" t="s">
        <v>24</v>
      </c>
      <c r="H13056" s="1" t="s">
        <v>60</v>
      </c>
      <c r="I13056" s="1">
        <v>398216</v>
      </c>
      <c r="J13056" s="2">
        <f>VLOOKUP(Oliusala[[#This Row],[tegund]],Tegundir!$B$2:$D$19,3,FALSE)*Oliusala[[#This Row],[magn]]/1000</f>
        <v>344.45683999999994</v>
      </c>
      <c r="K13056">
        <v>2020</v>
      </c>
      <c r="L13056" t="s">
        <v>1955</v>
      </c>
      <c r="M13056" s="144" t="s">
        <v>59</v>
      </c>
    </row>
    <row r="13057" spans="1:15" x14ac:dyDescent="0.2">
      <c r="A13057" t="s">
        <v>160</v>
      </c>
      <c r="B13057" s="144" t="s">
        <v>160</v>
      </c>
      <c r="C13057">
        <v>710</v>
      </c>
      <c r="D13057" t="str">
        <f>VLOOKUP(Oliusala[[#This Row],[postnumer]],Sveitarfelog[#All],4,FALSE)</f>
        <v>Fljótsdalshreppur,Múlaþing</v>
      </c>
      <c r="E13057" t="str">
        <f>VLOOKUP(Oliusala[[#This Row],[postnumer]],Sveitarfelog[#All],5,FALSE)</f>
        <v>Austurland</v>
      </c>
      <c r="F13057" t="s">
        <v>27</v>
      </c>
      <c r="G13057" t="s">
        <v>24</v>
      </c>
      <c r="H13057" t="s">
        <v>58</v>
      </c>
      <c r="I13057" s="1">
        <v>35359</v>
      </c>
      <c r="J13057" s="2">
        <f>VLOOKUP(Oliusala[[#This Row],[tegund]],Tegundir!$B$2:$D$19,3,FALSE)*Oliusala[[#This Row],[magn]]/1000</f>
        <v>30.585535</v>
      </c>
      <c r="K13057">
        <v>2020</v>
      </c>
      <c r="L13057" t="s">
        <v>1955</v>
      </c>
      <c r="M13057" s="144" t="s">
        <v>59</v>
      </c>
    </row>
    <row r="13058" spans="1:15" x14ac:dyDescent="0.2">
      <c r="A13058" t="s">
        <v>160</v>
      </c>
      <c r="B13058" s="144" t="s">
        <v>160</v>
      </c>
      <c r="C13058">
        <v>710</v>
      </c>
      <c r="D13058" t="str">
        <f>VLOOKUP(Oliusala[[#This Row],[postnumer]],Sveitarfelog[#All],4,FALSE)</f>
        <v>Fljótsdalshreppur,Múlaþing</v>
      </c>
      <c r="E13058" t="str">
        <f>VLOOKUP(Oliusala[[#This Row],[postnumer]],Sveitarfelog[#All],5,FALSE)</f>
        <v>Austurland</v>
      </c>
      <c r="F13058" t="s">
        <v>27</v>
      </c>
      <c r="G13058" t="s">
        <v>24</v>
      </c>
      <c r="H13058" t="s">
        <v>60</v>
      </c>
      <c r="I13058" s="1">
        <v>2819</v>
      </c>
      <c r="J13058" s="2">
        <f>VLOOKUP(Oliusala[[#This Row],[tegund]],Tegundir!$B$2:$D$19,3,FALSE)*Oliusala[[#This Row],[magn]]/1000</f>
        <v>2.4384350000000001</v>
      </c>
      <c r="K13058">
        <v>2020</v>
      </c>
      <c r="L13058" t="s">
        <v>1955</v>
      </c>
      <c r="M13058" s="144" t="s">
        <v>59</v>
      </c>
    </row>
    <row r="13059" spans="1:15" x14ac:dyDescent="0.2">
      <c r="A13059" t="s">
        <v>69</v>
      </c>
      <c r="B13059" s="144" t="s">
        <v>160</v>
      </c>
      <c r="C13059">
        <v>710</v>
      </c>
      <c r="D13059" t="str">
        <f>VLOOKUP(Oliusala[[#This Row],[postnumer]],Sveitarfelog[#All],4,FALSE)</f>
        <v>Fljótsdalshreppur,Múlaþing</v>
      </c>
      <c r="E13059" t="str">
        <f>VLOOKUP(Oliusala[[#This Row],[postnumer]],Sveitarfelog[#All],5,FALSE)</f>
        <v>Austurland</v>
      </c>
      <c r="F13059" t="s">
        <v>25</v>
      </c>
      <c r="G13059" t="s">
        <v>24</v>
      </c>
      <c r="H13059" s="1" t="s">
        <v>60</v>
      </c>
      <c r="I13059" s="1">
        <v>17429</v>
      </c>
      <c r="J13059" s="2">
        <f>VLOOKUP(Oliusala[[#This Row],[tegund]],Tegundir!$B$2:$D$19,3,FALSE)*Oliusala[[#This Row],[magn]]/1000</f>
        <v>15.076084999999999</v>
      </c>
      <c r="K13059">
        <v>2020</v>
      </c>
      <c r="L13059" t="s">
        <v>19</v>
      </c>
      <c r="M13059" s="144" t="s">
        <v>59</v>
      </c>
      <c r="O13059" s="144" t="s">
        <v>1997</v>
      </c>
    </row>
    <row r="13060" spans="1:15" x14ac:dyDescent="0.2">
      <c r="A13060" t="s">
        <v>66</v>
      </c>
      <c r="B13060" s="144" t="s">
        <v>160</v>
      </c>
      <c r="C13060">
        <v>710</v>
      </c>
      <c r="D13060" t="str">
        <f>VLOOKUP(Oliusala[[#This Row],[postnumer]],Sveitarfelog[#All],4,FALSE)</f>
        <v>Fljótsdalshreppur,Múlaþing</v>
      </c>
      <c r="E13060" t="str">
        <f>VLOOKUP(Oliusala[[#This Row],[postnumer]],Sveitarfelog[#All],5,FALSE)</f>
        <v>Austurland</v>
      </c>
      <c r="F13060" t="s">
        <v>25</v>
      </c>
      <c r="G13060" t="s">
        <v>24</v>
      </c>
      <c r="H13060" s="1" t="s">
        <v>60</v>
      </c>
      <c r="I13060" s="1">
        <v>670870</v>
      </c>
      <c r="J13060" s="2">
        <f>VLOOKUP(Oliusala[[#This Row],[tegund]],Tegundir!$B$2:$D$19,3,FALSE)*Oliusala[[#This Row],[magn]]/1000</f>
        <v>580.30255</v>
      </c>
      <c r="K13060">
        <v>2020</v>
      </c>
      <c r="L13060" t="s">
        <v>19</v>
      </c>
      <c r="M13060" s="144" t="s">
        <v>59</v>
      </c>
      <c r="O13060" s="144" t="s">
        <v>1997</v>
      </c>
    </row>
    <row r="13061" spans="1:15" x14ac:dyDescent="0.2">
      <c r="A13061" t="s">
        <v>57</v>
      </c>
      <c r="B13061" s="144" t="s">
        <v>160</v>
      </c>
      <c r="C13061">
        <v>710</v>
      </c>
      <c r="D13061" t="str">
        <f>VLOOKUP(Oliusala[[#This Row],[postnumer]],Sveitarfelog[#All],4,FALSE)</f>
        <v>Fljótsdalshreppur,Múlaþing</v>
      </c>
      <c r="E13061" t="str">
        <f>VLOOKUP(Oliusala[[#This Row],[postnumer]],Sveitarfelog[#All],5,FALSE)</f>
        <v>Austurland</v>
      </c>
      <c r="F13061" t="s">
        <v>25</v>
      </c>
      <c r="G13061" t="s">
        <v>24</v>
      </c>
      <c r="H13061" s="1" t="s">
        <v>60</v>
      </c>
      <c r="I13061" s="1">
        <v>567</v>
      </c>
      <c r="J13061" s="2">
        <f>VLOOKUP(Oliusala[[#This Row],[tegund]],Tegundir!$B$2:$D$19,3,FALSE)*Oliusala[[#This Row],[magn]]/1000</f>
        <v>0.49045499999999997</v>
      </c>
      <c r="K13061">
        <v>2020</v>
      </c>
      <c r="L13061" t="s">
        <v>19</v>
      </c>
      <c r="M13061" s="144" t="s">
        <v>59</v>
      </c>
      <c r="O13061" s="144" t="s">
        <v>1997</v>
      </c>
    </row>
    <row r="13062" spans="1:15" x14ac:dyDescent="0.2">
      <c r="A13062" t="s">
        <v>160</v>
      </c>
      <c r="B13062" s="144" t="s">
        <v>160</v>
      </c>
      <c r="C13062">
        <v>710</v>
      </c>
      <c r="D13062" t="str">
        <f>VLOOKUP(Oliusala[[#This Row],[postnumer]],Sveitarfelog[#All],4,FALSE)</f>
        <v>Fljótsdalshreppur,Múlaþing</v>
      </c>
      <c r="E13062" t="str">
        <f>VLOOKUP(Oliusala[[#This Row],[postnumer]],Sveitarfelog[#All],5,FALSE)</f>
        <v>Austurland</v>
      </c>
      <c r="F13062" t="s">
        <v>25</v>
      </c>
      <c r="G13062" t="s">
        <v>24</v>
      </c>
      <c r="H13062" t="s">
        <v>58</v>
      </c>
      <c r="I13062" s="1">
        <v>53538</v>
      </c>
      <c r="J13062" s="2">
        <f>VLOOKUP(Oliusala[[#This Row],[tegund]],Tegundir!$B$2:$D$19,3,FALSE)*Oliusala[[#This Row],[magn]]/1000</f>
        <v>46.310370000000006</v>
      </c>
      <c r="K13062">
        <v>2020</v>
      </c>
      <c r="L13062" t="s">
        <v>19</v>
      </c>
      <c r="M13062" s="144" t="s">
        <v>59</v>
      </c>
      <c r="O13062" s="144" t="s">
        <v>1997</v>
      </c>
    </row>
    <row r="13063" spans="1:15" x14ac:dyDescent="0.2">
      <c r="A13063" t="s">
        <v>57</v>
      </c>
      <c r="B13063" s="144" t="s">
        <v>161</v>
      </c>
      <c r="C13063">
        <v>715</v>
      </c>
      <c r="D13063" t="str">
        <f>VLOOKUP(Oliusala[[#This Row],[postnumer]],Sveitarfelog[#All],4,FALSE)</f>
        <v>Fjarðabyggð</v>
      </c>
      <c r="E13063" t="str">
        <f>VLOOKUP(Oliusala[[#This Row],[postnumer]],Sveitarfelog[#All],5,FALSE)</f>
        <v>Austurland</v>
      </c>
      <c r="F13063" t="s">
        <v>24</v>
      </c>
      <c r="G13063" t="s">
        <v>24</v>
      </c>
      <c r="H13063" t="s">
        <v>60</v>
      </c>
      <c r="I13063" s="1">
        <v>8727</v>
      </c>
      <c r="J13063" s="2">
        <f>VLOOKUP(Oliusala[[#This Row],[tegund]],Tegundir!$B$2:$D$19,3,FALSE)*Oliusala[[#This Row],[magn]]/1000</f>
        <v>7.5488549999999996</v>
      </c>
      <c r="K13063">
        <v>2020</v>
      </c>
      <c r="L13063" t="s">
        <v>18</v>
      </c>
      <c r="M13063" s="144" t="s">
        <v>59</v>
      </c>
    </row>
    <row r="13064" spans="1:15" x14ac:dyDescent="0.2">
      <c r="A13064" t="s">
        <v>57</v>
      </c>
      <c r="B13064" s="144" t="s">
        <v>161</v>
      </c>
      <c r="C13064">
        <v>715</v>
      </c>
      <c r="D13064" t="str">
        <f>VLOOKUP(Oliusala[[#This Row],[postnumer]],Sveitarfelog[#All],4,FALSE)</f>
        <v>Fjarðabyggð</v>
      </c>
      <c r="E13064" t="str">
        <f>VLOOKUP(Oliusala[[#This Row],[postnumer]],Sveitarfelog[#All],5,FALSE)</f>
        <v>Austurland</v>
      </c>
      <c r="F13064" t="s">
        <v>25</v>
      </c>
      <c r="G13064" t="s">
        <v>24</v>
      </c>
      <c r="H13064" t="s">
        <v>60</v>
      </c>
      <c r="I13064" s="1">
        <v>11089</v>
      </c>
      <c r="J13064" s="2">
        <f>VLOOKUP(Oliusala[[#This Row],[tegund]],Tegundir!$B$2:$D$19,3,FALSE)*Oliusala[[#This Row],[magn]]/1000</f>
        <v>9.5919850000000011</v>
      </c>
      <c r="K13064">
        <v>2020</v>
      </c>
      <c r="L13064" t="s">
        <v>19</v>
      </c>
      <c r="M13064" s="144" t="s">
        <v>59</v>
      </c>
      <c r="O13064" s="144" t="s">
        <v>1997</v>
      </c>
    </row>
    <row r="13065" spans="1:15" x14ac:dyDescent="0.2">
      <c r="A13065" t="s">
        <v>57</v>
      </c>
      <c r="B13065" s="144" t="s">
        <v>162</v>
      </c>
      <c r="C13065">
        <v>720</v>
      </c>
      <c r="D13065" t="str">
        <f>VLOOKUP(Oliusala[[#This Row],[postnumer]],Sveitarfelog[#All],4,FALSE)</f>
        <v>Fljótsdalshreppur,Múlaþing</v>
      </c>
      <c r="E13065" t="str">
        <f>VLOOKUP(Oliusala[[#This Row],[postnumer]],Sveitarfelog[#All],5,FALSE)</f>
        <v>Austurland</v>
      </c>
      <c r="F13065" t="s">
        <v>24</v>
      </c>
      <c r="G13065" t="s">
        <v>24</v>
      </c>
      <c r="H13065" s="1" t="s">
        <v>60</v>
      </c>
      <c r="I13065" s="1">
        <v>13515</v>
      </c>
      <c r="J13065" s="2">
        <f>VLOOKUP(Oliusala[[#This Row],[tegund]],Tegundir!$B$2:$D$19,3,FALSE)*Oliusala[[#This Row],[magn]]/1000</f>
        <v>11.690475000000001</v>
      </c>
      <c r="K13065">
        <v>2020</v>
      </c>
      <c r="L13065" t="s">
        <v>18</v>
      </c>
      <c r="M13065" s="144" t="s">
        <v>59</v>
      </c>
    </row>
    <row r="13066" spans="1:15" x14ac:dyDescent="0.2">
      <c r="A13066" t="s">
        <v>63</v>
      </c>
      <c r="B13066" s="144" t="s">
        <v>162</v>
      </c>
      <c r="C13066">
        <v>720</v>
      </c>
      <c r="D13066" t="str">
        <f>VLOOKUP(Oliusala[[#This Row],[postnumer]],Sveitarfelog[#All],4,FALSE)</f>
        <v>Fljótsdalshreppur,Múlaþing</v>
      </c>
      <c r="E13066" t="str">
        <f>VLOOKUP(Oliusala[[#This Row],[postnumer]],Sveitarfelog[#All],5,FALSE)</f>
        <v>Austurland</v>
      </c>
      <c r="F13066" t="s">
        <v>24</v>
      </c>
      <c r="G13066" t="s">
        <v>24</v>
      </c>
      <c r="H13066" t="s">
        <v>58</v>
      </c>
      <c r="I13066" s="1">
        <v>80794</v>
      </c>
      <c r="J13066" s="2">
        <f>VLOOKUP(Oliusala[[#This Row],[tegund]],Tegundir!$B$2:$D$19,3,FALSE)*Oliusala[[#This Row],[magn]]/1000</f>
        <v>69.886809999999997</v>
      </c>
      <c r="K13066">
        <v>2020</v>
      </c>
      <c r="L13066" t="s">
        <v>18</v>
      </c>
      <c r="M13066" s="144" t="s">
        <v>59</v>
      </c>
    </row>
    <row r="13067" spans="1:15" x14ac:dyDescent="0.2">
      <c r="A13067" t="s">
        <v>57</v>
      </c>
      <c r="B13067" s="144" t="s">
        <v>162</v>
      </c>
      <c r="C13067">
        <v>720</v>
      </c>
      <c r="D13067" t="str">
        <f>VLOOKUP(Oliusala[[#This Row],[postnumer]],Sveitarfelog[#All],4,FALSE)</f>
        <v>Fljótsdalshreppur,Múlaþing</v>
      </c>
      <c r="E13067" t="str">
        <f>VLOOKUP(Oliusala[[#This Row],[postnumer]],Sveitarfelog[#All],5,FALSE)</f>
        <v>Austurland</v>
      </c>
      <c r="F13067" t="s">
        <v>25</v>
      </c>
      <c r="G13067" t="s">
        <v>24</v>
      </c>
      <c r="H13067" t="s">
        <v>60</v>
      </c>
      <c r="I13067" s="1">
        <v>142959</v>
      </c>
      <c r="J13067" s="2">
        <f>VLOOKUP(Oliusala[[#This Row],[tegund]],Tegundir!$B$2:$D$19,3,FALSE)*Oliusala[[#This Row],[magn]]/1000</f>
        <v>123.65953500000001</v>
      </c>
      <c r="K13067">
        <v>2020</v>
      </c>
      <c r="L13067" t="s">
        <v>19</v>
      </c>
      <c r="M13067" s="144" t="s">
        <v>59</v>
      </c>
      <c r="O13067" s="144" t="s">
        <v>1997</v>
      </c>
    </row>
    <row r="13068" spans="1:15" x14ac:dyDescent="0.2">
      <c r="A13068" t="s">
        <v>69</v>
      </c>
      <c r="B13068" s="144" t="s">
        <v>66</v>
      </c>
      <c r="C13068">
        <v>730</v>
      </c>
      <c r="D13068" t="str">
        <f>VLOOKUP(Oliusala[[#This Row],[postnumer]],Sveitarfelog[#All],4,FALSE)</f>
        <v>Fjarðabyggð</v>
      </c>
      <c r="E13068" t="str">
        <f>VLOOKUP(Oliusala[[#This Row],[postnumer]],Sveitarfelog[#All],5,FALSE)</f>
        <v>Austurland</v>
      </c>
      <c r="F13068" t="s">
        <v>29</v>
      </c>
      <c r="G13068" t="s">
        <v>24</v>
      </c>
      <c r="H13068" s="1" t="s">
        <v>60</v>
      </c>
      <c r="I13068" s="1">
        <v>183463</v>
      </c>
      <c r="J13068" s="2">
        <f>VLOOKUP(Oliusala[[#This Row],[tegund]],Tegundir!$B$2:$D$19,3,FALSE)*Oliusala[[#This Row],[magn]]/1000</f>
        <v>158.69549499999999</v>
      </c>
      <c r="K13068">
        <v>2020</v>
      </c>
      <c r="L13068" t="s">
        <v>19</v>
      </c>
      <c r="M13068" s="144" t="s">
        <v>59</v>
      </c>
      <c r="O13068" s="144" t="s">
        <v>1998</v>
      </c>
    </row>
    <row r="13069" spans="1:15" x14ac:dyDescent="0.2">
      <c r="A13069" t="s">
        <v>66</v>
      </c>
      <c r="B13069" s="144" t="s">
        <v>66</v>
      </c>
      <c r="C13069">
        <v>730</v>
      </c>
      <c r="D13069" t="str">
        <f>VLOOKUP(Oliusala[[#This Row],[postnumer]],Sveitarfelog[#All],4,FALSE)</f>
        <v>Fjarðabyggð</v>
      </c>
      <c r="E13069" t="str">
        <f>VLOOKUP(Oliusala[[#This Row],[postnumer]],Sveitarfelog[#All],5,FALSE)</f>
        <v>Austurland</v>
      </c>
      <c r="F13069" t="s">
        <v>24</v>
      </c>
      <c r="G13069" t="s">
        <v>24</v>
      </c>
      <c r="H13069" s="1" t="s">
        <v>58</v>
      </c>
      <c r="I13069" s="1">
        <v>1009</v>
      </c>
      <c r="J13069" s="2">
        <f>VLOOKUP(Oliusala[[#This Row],[tegund]],Tegundir!$B$2:$D$19,3,FALSE)*Oliusala[[#This Row],[magn]]/1000</f>
        <v>0.87278499999999992</v>
      </c>
      <c r="K13069">
        <v>2020</v>
      </c>
      <c r="L13069" t="s">
        <v>18</v>
      </c>
      <c r="M13069" s="144" t="s">
        <v>59</v>
      </c>
    </row>
    <row r="13070" spans="1:15" x14ac:dyDescent="0.2">
      <c r="A13070" t="s">
        <v>66</v>
      </c>
      <c r="B13070" s="144" t="s">
        <v>66</v>
      </c>
      <c r="C13070">
        <v>730</v>
      </c>
      <c r="D13070" t="str">
        <f>VLOOKUP(Oliusala[[#This Row],[postnumer]],Sveitarfelog[#All],4,FALSE)</f>
        <v>Fjarðabyggð</v>
      </c>
      <c r="E13070" t="str">
        <f>VLOOKUP(Oliusala[[#This Row],[postnumer]],Sveitarfelog[#All],5,FALSE)</f>
        <v>Austurland</v>
      </c>
      <c r="F13070" t="s">
        <v>29</v>
      </c>
      <c r="G13070" t="s">
        <v>24</v>
      </c>
      <c r="H13070" s="1" t="s">
        <v>58</v>
      </c>
      <c r="I13070" s="1">
        <v>82106</v>
      </c>
      <c r="J13070" s="2">
        <f>VLOOKUP(Oliusala[[#This Row],[tegund]],Tegundir!$B$2:$D$19,3,FALSE)*Oliusala[[#This Row],[magn]]/1000</f>
        <v>71.021690000000007</v>
      </c>
      <c r="K13070">
        <v>2020</v>
      </c>
      <c r="L13070" t="s">
        <v>19</v>
      </c>
      <c r="M13070" s="144" t="s">
        <v>59</v>
      </c>
      <c r="O13070" s="144" t="s">
        <v>1998</v>
      </c>
    </row>
    <row r="13071" spans="1:15" x14ac:dyDescent="0.2">
      <c r="A13071" t="s">
        <v>63</v>
      </c>
      <c r="B13071" s="144" t="s">
        <v>66</v>
      </c>
      <c r="C13071">
        <v>730</v>
      </c>
      <c r="D13071" t="str">
        <f>VLOOKUP(Oliusala[[#This Row],[postnumer]],Sveitarfelog[#All],4,FALSE)</f>
        <v>Fjarðabyggð</v>
      </c>
      <c r="E13071" t="str">
        <f>VLOOKUP(Oliusala[[#This Row],[postnumer]],Sveitarfelog[#All],5,FALSE)</f>
        <v>Austurland</v>
      </c>
      <c r="F13071" t="s">
        <v>24</v>
      </c>
      <c r="G13071" t="s">
        <v>24</v>
      </c>
      <c r="H13071" t="s">
        <v>58</v>
      </c>
      <c r="I13071" s="1">
        <v>2102213</v>
      </c>
      <c r="J13071" s="2">
        <f>VLOOKUP(Oliusala[[#This Row],[tegund]],Tegundir!$B$2:$D$19,3,FALSE)*Oliusala[[#This Row],[magn]]/1000</f>
        <v>1818.4142449999999</v>
      </c>
      <c r="K13071">
        <v>2020</v>
      </c>
      <c r="L13071" t="s">
        <v>18</v>
      </c>
      <c r="M13071" s="144" t="s">
        <v>59</v>
      </c>
    </row>
    <row r="13072" spans="1:15" x14ac:dyDescent="0.2">
      <c r="A13072" t="s">
        <v>69</v>
      </c>
      <c r="B13072" s="144" t="s">
        <v>66</v>
      </c>
      <c r="C13072">
        <v>730</v>
      </c>
      <c r="D13072" t="str">
        <f>VLOOKUP(Oliusala[[#This Row],[postnumer]],Sveitarfelog[#All],4,FALSE)</f>
        <v>Fjarðabyggð</v>
      </c>
      <c r="E13072" t="str">
        <f>VLOOKUP(Oliusala[[#This Row],[postnumer]],Sveitarfelog[#All],5,FALSE)</f>
        <v>Austurland</v>
      </c>
      <c r="F13072" t="s">
        <v>25</v>
      </c>
      <c r="G13072" t="s">
        <v>24</v>
      </c>
      <c r="H13072" t="s">
        <v>60</v>
      </c>
      <c r="I13072" s="1">
        <v>49485</v>
      </c>
      <c r="J13072" s="2">
        <f>VLOOKUP(Oliusala[[#This Row],[tegund]],Tegundir!$B$2:$D$19,3,FALSE)*Oliusala[[#This Row],[magn]]/1000</f>
        <v>42.804524999999998</v>
      </c>
      <c r="K13072">
        <v>2020</v>
      </c>
      <c r="L13072" t="s">
        <v>19</v>
      </c>
      <c r="M13072" s="144" t="s">
        <v>59</v>
      </c>
      <c r="O13072" s="144" t="s">
        <v>1997</v>
      </c>
    </row>
    <row r="13073" spans="1:15" x14ac:dyDescent="0.2">
      <c r="A13073" t="s">
        <v>66</v>
      </c>
      <c r="B13073" s="144" t="s">
        <v>66</v>
      </c>
      <c r="C13073">
        <v>730</v>
      </c>
      <c r="D13073" t="str">
        <f>VLOOKUP(Oliusala[[#This Row],[postnumer]],Sveitarfelog[#All],4,FALSE)</f>
        <v>Fjarðabyggð</v>
      </c>
      <c r="E13073" t="str">
        <f>VLOOKUP(Oliusala[[#This Row],[postnumer]],Sveitarfelog[#All],5,FALSE)</f>
        <v>Austurland</v>
      </c>
      <c r="F13073" t="s">
        <v>25</v>
      </c>
      <c r="G13073" t="s">
        <v>24</v>
      </c>
      <c r="H13073" s="1" t="s">
        <v>58</v>
      </c>
      <c r="I13073" s="1">
        <v>985613</v>
      </c>
      <c r="J13073" s="2">
        <f>VLOOKUP(Oliusala[[#This Row],[tegund]],Tegundir!$B$2:$D$19,3,FALSE)*Oliusala[[#This Row],[magn]]/1000</f>
        <v>852.55524500000001</v>
      </c>
      <c r="K13073">
        <v>2020</v>
      </c>
      <c r="L13073" t="s">
        <v>19</v>
      </c>
      <c r="M13073" s="144" t="s">
        <v>59</v>
      </c>
      <c r="O13073" s="144" t="s">
        <v>1997</v>
      </c>
    </row>
    <row r="13074" spans="1:15" x14ac:dyDescent="0.2">
      <c r="A13074" t="s">
        <v>69</v>
      </c>
      <c r="B13074" s="144" t="s">
        <v>69</v>
      </c>
      <c r="C13074">
        <v>735</v>
      </c>
      <c r="D13074" t="str">
        <f>VLOOKUP(Oliusala[[#This Row],[postnumer]],Sveitarfelog[#All],4,FALSE)</f>
        <v>Fjarðabyggð</v>
      </c>
      <c r="E13074" t="str">
        <f>VLOOKUP(Oliusala[[#This Row],[postnumer]],Sveitarfelog[#All],5,FALSE)</f>
        <v>Austurland</v>
      </c>
      <c r="F13074" t="s">
        <v>24</v>
      </c>
      <c r="G13074" t="s">
        <v>24</v>
      </c>
      <c r="H13074" t="s">
        <v>58</v>
      </c>
      <c r="I13074" s="1">
        <v>16521</v>
      </c>
      <c r="J13074" s="2">
        <f>VLOOKUP(Oliusala[[#This Row],[tegund]],Tegundir!$B$2:$D$19,3,FALSE)*Oliusala[[#This Row],[magn]]/1000</f>
        <v>14.290664999999999</v>
      </c>
      <c r="K13074">
        <v>2020</v>
      </c>
      <c r="L13074" t="s">
        <v>18</v>
      </c>
      <c r="M13074" s="144" t="s">
        <v>59</v>
      </c>
    </row>
    <row r="13075" spans="1:15" x14ac:dyDescent="0.2">
      <c r="A13075" t="s">
        <v>69</v>
      </c>
      <c r="B13075" s="144" t="s">
        <v>69</v>
      </c>
      <c r="C13075">
        <v>735</v>
      </c>
      <c r="D13075" t="str">
        <f>VLOOKUP(Oliusala[[#This Row],[postnumer]],Sveitarfelog[#All],4,FALSE)</f>
        <v>Fjarðabyggð</v>
      </c>
      <c r="E13075" t="str">
        <f>VLOOKUP(Oliusala[[#This Row],[postnumer]],Sveitarfelog[#All],5,FALSE)</f>
        <v>Austurland</v>
      </c>
      <c r="F13075" t="s">
        <v>29</v>
      </c>
      <c r="G13075" t="s">
        <v>24</v>
      </c>
      <c r="H13075" t="s">
        <v>58</v>
      </c>
      <c r="I13075" s="1">
        <v>5668733</v>
      </c>
      <c r="J13075" s="2">
        <f>VLOOKUP(Oliusala[[#This Row],[tegund]],Tegundir!$B$2:$D$19,3,FALSE)*Oliusala[[#This Row],[magn]]/1000</f>
        <v>4903.4540449999995</v>
      </c>
      <c r="K13075">
        <v>2020</v>
      </c>
      <c r="L13075" t="s">
        <v>19</v>
      </c>
      <c r="M13075" s="144" t="s">
        <v>59</v>
      </c>
      <c r="O13075" s="144" t="s">
        <v>1998</v>
      </c>
    </row>
    <row r="13076" spans="1:15" x14ac:dyDescent="0.2">
      <c r="A13076" t="s">
        <v>69</v>
      </c>
      <c r="B13076" s="144" t="s">
        <v>69</v>
      </c>
      <c r="C13076">
        <v>735</v>
      </c>
      <c r="D13076" t="str">
        <f>VLOOKUP(Oliusala[[#This Row],[postnumer]],Sveitarfelog[#All],4,FALSE)</f>
        <v>Fjarðabyggð</v>
      </c>
      <c r="E13076" t="str">
        <f>VLOOKUP(Oliusala[[#This Row],[postnumer]],Sveitarfelog[#All],5,FALSE)</f>
        <v>Austurland</v>
      </c>
      <c r="F13076" t="s">
        <v>30</v>
      </c>
      <c r="G13076" t="s">
        <v>24</v>
      </c>
      <c r="H13076" s="1" t="s">
        <v>58</v>
      </c>
      <c r="I13076" s="1">
        <v>10091</v>
      </c>
      <c r="J13076" s="2">
        <f>VLOOKUP(Oliusala[[#This Row],[tegund]],Tegundir!$B$2:$D$19,3,FALSE)*Oliusala[[#This Row],[magn]]/1000</f>
        <v>8.7287149999999993</v>
      </c>
      <c r="K13076">
        <v>2020</v>
      </c>
      <c r="L13076" t="s">
        <v>19</v>
      </c>
      <c r="M13076" s="144" t="s">
        <v>59</v>
      </c>
      <c r="O13076" s="144" t="s">
        <v>1998</v>
      </c>
    </row>
    <row r="13077" spans="1:15" x14ac:dyDescent="0.2">
      <c r="A13077" t="s">
        <v>66</v>
      </c>
      <c r="B13077" s="144" t="s">
        <v>69</v>
      </c>
      <c r="C13077">
        <v>735</v>
      </c>
      <c r="D13077" t="str">
        <f>VLOOKUP(Oliusala[[#This Row],[postnumer]],Sveitarfelog[#All],4,FALSE)</f>
        <v>Fjarðabyggð</v>
      </c>
      <c r="E13077" t="str">
        <f>VLOOKUP(Oliusala[[#This Row],[postnumer]],Sveitarfelog[#All],5,FALSE)</f>
        <v>Austurland</v>
      </c>
      <c r="F13077" t="s">
        <v>29</v>
      </c>
      <c r="G13077" t="s">
        <v>24</v>
      </c>
      <c r="H13077" s="1" t="s">
        <v>60</v>
      </c>
      <c r="I13077" s="1">
        <v>960262</v>
      </c>
      <c r="J13077" s="2">
        <f>VLOOKUP(Oliusala[[#This Row],[tegund]],Tegundir!$B$2:$D$19,3,FALSE)*Oliusala[[#This Row],[magn]]/1000</f>
        <v>830.62662999999998</v>
      </c>
      <c r="K13077">
        <v>2020</v>
      </c>
      <c r="L13077" t="s">
        <v>19</v>
      </c>
      <c r="M13077" s="144" t="s">
        <v>59</v>
      </c>
      <c r="O13077" s="144" t="s">
        <v>1998</v>
      </c>
    </row>
    <row r="13078" spans="1:15" x14ac:dyDescent="0.2">
      <c r="A13078" t="s">
        <v>57</v>
      </c>
      <c r="B13078" s="144" t="s">
        <v>69</v>
      </c>
      <c r="C13078">
        <v>735</v>
      </c>
      <c r="D13078" t="str">
        <f>VLOOKUP(Oliusala[[#This Row],[postnumer]],Sveitarfelog[#All],4,FALSE)</f>
        <v>Fjarðabyggð</v>
      </c>
      <c r="E13078" t="str">
        <f>VLOOKUP(Oliusala[[#This Row],[postnumer]],Sveitarfelog[#All],5,FALSE)</f>
        <v>Austurland</v>
      </c>
      <c r="F13078" t="s">
        <v>29</v>
      </c>
      <c r="G13078" t="s">
        <v>24</v>
      </c>
      <c r="H13078" s="1" t="s">
        <v>60</v>
      </c>
      <c r="I13078" s="1">
        <v>627125</v>
      </c>
      <c r="J13078" s="2">
        <f>VLOOKUP(Oliusala[[#This Row],[tegund]],Tegundir!$B$2:$D$19,3,FALSE)*Oliusala[[#This Row],[magn]]/1000</f>
        <v>542.46312499999999</v>
      </c>
      <c r="K13078">
        <v>2020</v>
      </c>
      <c r="L13078" t="s">
        <v>19</v>
      </c>
      <c r="M13078" s="144" t="s">
        <v>59</v>
      </c>
      <c r="O13078" s="144" t="s">
        <v>1998</v>
      </c>
    </row>
    <row r="13079" spans="1:15" x14ac:dyDescent="0.2">
      <c r="A13079" t="s">
        <v>63</v>
      </c>
      <c r="B13079" s="144" t="s">
        <v>69</v>
      </c>
      <c r="C13079">
        <v>735</v>
      </c>
      <c r="D13079" t="str">
        <f>VLOOKUP(Oliusala[[#This Row],[postnumer]],Sveitarfelog[#All],4,FALSE)</f>
        <v>Fjarðabyggð</v>
      </c>
      <c r="E13079" t="str">
        <f>VLOOKUP(Oliusala[[#This Row],[postnumer]],Sveitarfelog[#All],5,FALSE)</f>
        <v>Austurland</v>
      </c>
      <c r="F13079" t="s">
        <v>24</v>
      </c>
      <c r="G13079" t="s">
        <v>24</v>
      </c>
      <c r="H13079" s="1" t="s">
        <v>58</v>
      </c>
      <c r="I13079" s="1">
        <v>347773</v>
      </c>
      <c r="J13079" s="2">
        <f>VLOOKUP(Oliusala[[#This Row],[tegund]],Tegundir!$B$2:$D$19,3,FALSE)*Oliusala[[#This Row],[magn]]/1000</f>
        <v>300.823645</v>
      </c>
      <c r="K13079">
        <v>2020</v>
      </c>
      <c r="L13079" t="s">
        <v>18</v>
      </c>
      <c r="M13079" s="144" t="s">
        <v>59</v>
      </c>
    </row>
    <row r="13080" spans="1:15" x14ac:dyDescent="0.2">
      <c r="A13080" t="s">
        <v>69</v>
      </c>
      <c r="B13080" s="144" t="s">
        <v>69</v>
      </c>
      <c r="C13080">
        <v>735</v>
      </c>
      <c r="D13080" t="str">
        <f>VLOOKUP(Oliusala[[#This Row],[postnumer]],Sveitarfelog[#All],4,FALSE)</f>
        <v>Fjarðabyggð</v>
      </c>
      <c r="E13080" t="str">
        <f>VLOOKUP(Oliusala[[#This Row],[postnumer]],Sveitarfelog[#All],5,FALSE)</f>
        <v>Austurland</v>
      </c>
      <c r="F13080" t="s">
        <v>25</v>
      </c>
      <c r="G13080" t="s">
        <v>24</v>
      </c>
      <c r="H13080" t="s">
        <v>58</v>
      </c>
      <c r="I13080" s="1">
        <v>67747</v>
      </c>
      <c r="J13080" s="2">
        <f>VLOOKUP(Oliusala[[#This Row],[tegund]],Tegundir!$B$2:$D$19,3,FALSE)*Oliusala[[#This Row],[magn]]/1000</f>
        <v>58.601154999999999</v>
      </c>
      <c r="K13080">
        <v>2020</v>
      </c>
      <c r="L13080" t="s">
        <v>19</v>
      </c>
      <c r="M13080" s="144" t="s">
        <v>59</v>
      </c>
      <c r="O13080" s="144" t="s">
        <v>1997</v>
      </c>
    </row>
    <row r="13081" spans="1:15" x14ac:dyDescent="0.2">
      <c r="A13081" t="s">
        <v>66</v>
      </c>
      <c r="B13081" s="144" t="s">
        <v>69</v>
      </c>
      <c r="C13081">
        <v>735</v>
      </c>
      <c r="D13081" t="str">
        <f>VLOOKUP(Oliusala[[#This Row],[postnumer]],Sveitarfelog[#All],4,FALSE)</f>
        <v>Fjarðabyggð</v>
      </c>
      <c r="E13081" t="str">
        <f>VLOOKUP(Oliusala[[#This Row],[postnumer]],Sveitarfelog[#All],5,FALSE)</f>
        <v>Austurland</v>
      </c>
      <c r="F13081" t="s">
        <v>25</v>
      </c>
      <c r="G13081" t="s">
        <v>24</v>
      </c>
      <c r="H13081" s="1" t="s">
        <v>60</v>
      </c>
      <c r="I13081" s="1">
        <v>167678</v>
      </c>
      <c r="J13081" s="2">
        <f>VLOOKUP(Oliusala[[#This Row],[tegund]],Tegundir!$B$2:$D$19,3,FALSE)*Oliusala[[#This Row],[magn]]/1000</f>
        <v>145.04147</v>
      </c>
      <c r="K13081">
        <v>2020</v>
      </c>
      <c r="L13081" t="s">
        <v>19</v>
      </c>
      <c r="M13081" s="144" t="s">
        <v>59</v>
      </c>
      <c r="O13081" s="144" t="s">
        <v>1997</v>
      </c>
    </row>
    <row r="13082" spans="1:15" x14ac:dyDescent="0.2">
      <c r="A13082" t="s">
        <v>57</v>
      </c>
      <c r="B13082" s="144" t="s">
        <v>69</v>
      </c>
      <c r="C13082">
        <v>735</v>
      </c>
      <c r="D13082" t="str">
        <f>VLOOKUP(Oliusala[[#This Row],[postnumer]],Sveitarfelog[#All],4,FALSE)</f>
        <v>Fjarðabyggð</v>
      </c>
      <c r="E13082" t="str">
        <f>VLOOKUP(Oliusala[[#This Row],[postnumer]],Sveitarfelog[#All],5,FALSE)</f>
        <v>Austurland</v>
      </c>
      <c r="F13082" t="s">
        <v>25</v>
      </c>
      <c r="G13082" t="s">
        <v>24</v>
      </c>
      <c r="H13082" t="s">
        <v>60</v>
      </c>
      <c r="I13082" s="1">
        <v>23820</v>
      </c>
      <c r="J13082" s="2">
        <f>VLOOKUP(Oliusala[[#This Row],[tegund]],Tegundir!$B$2:$D$19,3,FALSE)*Oliusala[[#This Row],[magn]]/1000</f>
        <v>20.604299999999999</v>
      </c>
      <c r="K13082">
        <v>2020</v>
      </c>
      <c r="L13082" t="s">
        <v>19</v>
      </c>
      <c r="M13082" s="144" t="s">
        <v>59</v>
      </c>
      <c r="O13082" s="144" t="s">
        <v>1997</v>
      </c>
    </row>
    <row r="13083" spans="1:15" x14ac:dyDescent="0.2">
      <c r="A13083" t="s">
        <v>69</v>
      </c>
      <c r="B13083" s="144" t="s">
        <v>69</v>
      </c>
      <c r="C13083">
        <v>735</v>
      </c>
      <c r="D13083" t="str">
        <f>VLOOKUP(Oliusala[[#This Row],[postnumer]],Sveitarfelog[#All],4,FALSE)</f>
        <v>Fjarðabyggð</v>
      </c>
      <c r="E13083" t="str">
        <f>VLOOKUP(Oliusala[[#This Row],[postnumer]],Sveitarfelog[#All],5,FALSE)</f>
        <v>Austurland</v>
      </c>
      <c r="F13083" t="s">
        <v>27</v>
      </c>
      <c r="G13083" t="s">
        <v>24</v>
      </c>
      <c r="H13083" t="s">
        <v>61</v>
      </c>
      <c r="I13083" s="1">
        <v>567593</v>
      </c>
      <c r="J13083" s="2">
        <f>VLOOKUP(Oliusala[[#This Row],[tegund]],Tegundir!$B$2:$D$19,3,FALSE)*Oliusala[[#This Row],[magn]]/1000</f>
        <v>490.96794499999999</v>
      </c>
      <c r="K13083">
        <v>2020</v>
      </c>
      <c r="L13083" t="s">
        <v>19</v>
      </c>
      <c r="M13083" s="144" t="s">
        <v>62</v>
      </c>
      <c r="O13083" s="144" t="s">
        <v>1998</v>
      </c>
    </row>
    <row r="13084" spans="1:15" x14ac:dyDescent="0.2">
      <c r="A13084" t="s">
        <v>69</v>
      </c>
      <c r="B13084" s="144" t="s">
        <v>69</v>
      </c>
      <c r="C13084">
        <v>735</v>
      </c>
      <c r="D13084" t="str">
        <f>VLOOKUP(Oliusala[[#This Row],[postnumer]],Sveitarfelog[#All],4,FALSE)</f>
        <v>Fjarðabyggð</v>
      </c>
      <c r="E13084" t="str">
        <f>VLOOKUP(Oliusala[[#This Row],[postnumer]],Sveitarfelog[#All],5,FALSE)</f>
        <v>Austurland</v>
      </c>
      <c r="F13084" t="s">
        <v>29</v>
      </c>
      <c r="G13084" t="s">
        <v>24</v>
      </c>
      <c r="H13084" s="1" t="s">
        <v>61</v>
      </c>
      <c r="I13084" s="1">
        <v>483567</v>
      </c>
      <c r="J13084" s="2">
        <f>VLOOKUP(Oliusala[[#This Row],[tegund]],Tegundir!$B$2:$D$19,3,FALSE)*Oliusala[[#This Row],[magn]]/1000</f>
        <v>418.28545500000001</v>
      </c>
      <c r="K13084">
        <v>2020</v>
      </c>
      <c r="L13084" t="s">
        <v>19</v>
      </c>
      <c r="M13084" s="144" t="s">
        <v>62</v>
      </c>
      <c r="O13084" s="144" t="s">
        <v>1998</v>
      </c>
    </row>
    <row r="13085" spans="1:15" x14ac:dyDescent="0.2">
      <c r="A13085" t="s">
        <v>64</v>
      </c>
      <c r="B13085" s="144" t="s">
        <v>164</v>
      </c>
      <c r="C13085">
        <v>740</v>
      </c>
      <c r="D13085" t="str">
        <f>VLOOKUP(Oliusala[[#This Row],[postnumer]],Sveitarfelog[#All],4,FALSE)</f>
        <v>Fjarðabyggð</v>
      </c>
      <c r="E13085" t="str">
        <f>VLOOKUP(Oliusala[[#This Row],[postnumer]],Sveitarfelog[#All],5,FALSE)</f>
        <v>Austurland</v>
      </c>
      <c r="F13085" t="s">
        <v>24</v>
      </c>
      <c r="G13085" t="s">
        <v>24</v>
      </c>
      <c r="H13085" t="s">
        <v>58</v>
      </c>
      <c r="I13085" s="1">
        <v>72184</v>
      </c>
      <c r="J13085" s="2">
        <f>VLOOKUP(Oliusala[[#This Row],[tegund]],Tegundir!$B$2:$D$19,3,FALSE)*Oliusala[[#This Row],[magn]]/1000</f>
        <v>62.439159999999994</v>
      </c>
      <c r="K13085">
        <v>2020</v>
      </c>
      <c r="L13085" t="s">
        <v>18</v>
      </c>
      <c r="M13085" s="144" t="s">
        <v>59</v>
      </c>
    </row>
    <row r="13086" spans="1:15" x14ac:dyDescent="0.2">
      <c r="A13086" t="s">
        <v>64</v>
      </c>
      <c r="B13086" s="144" t="s">
        <v>164</v>
      </c>
      <c r="C13086">
        <v>740</v>
      </c>
      <c r="D13086" t="str">
        <f>VLOOKUP(Oliusala[[#This Row],[postnumer]],Sveitarfelog[#All],4,FALSE)</f>
        <v>Fjarðabyggð</v>
      </c>
      <c r="E13086" t="str">
        <f>VLOOKUP(Oliusala[[#This Row],[postnumer]],Sveitarfelog[#All],5,FALSE)</f>
        <v>Austurland</v>
      </c>
      <c r="F13086" t="s">
        <v>29</v>
      </c>
      <c r="G13086" t="s">
        <v>24</v>
      </c>
      <c r="H13086" s="1" t="s">
        <v>58</v>
      </c>
      <c r="I13086" s="1">
        <v>6154308</v>
      </c>
      <c r="J13086" s="2">
        <f>VLOOKUP(Oliusala[[#This Row],[tegund]],Tegundir!$B$2:$D$19,3,FALSE)*Oliusala[[#This Row],[magn]]/1000</f>
        <v>5323.47642</v>
      </c>
      <c r="K13086">
        <v>2020</v>
      </c>
      <c r="L13086" t="s">
        <v>19</v>
      </c>
      <c r="M13086" s="144" t="s">
        <v>59</v>
      </c>
      <c r="O13086" s="144" t="s">
        <v>1998</v>
      </c>
    </row>
    <row r="13087" spans="1:15" x14ac:dyDescent="0.2">
      <c r="A13087" t="s">
        <v>63</v>
      </c>
      <c r="B13087" s="144" t="s">
        <v>164</v>
      </c>
      <c r="C13087">
        <v>740</v>
      </c>
      <c r="D13087" t="str">
        <f>VLOOKUP(Oliusala[[#This Row],[postnumer]],Sveitarfelog[#All],4,FALSE)</f>
        <v>Fjarðabyggð</v>
      </c>
      <c r="E13087" t="str">
        <f>VLOOKUP(Oliusala[[#This Row],[postnumer]],Sveitarfelog[#All],5,FALSE)</f>
        <v>Austurland</v>
      </c>
      <c r="F13087" t="s">
        <v>24</v>
      </c>
      <c r="G13087" t="s">
        <v>24</v>
      </c>
      <c r="H13087" s="1" t="s">
        <v>58</v>
      </c>
      <c r="I13087" s="1">
        <v>480541</v>
      </c>
      <c r="J13087" s="2">
        <f>VLOOKUP(Oliusala[[#This Row],[tegund]],Tegundir!$B$2:$D$19,3,FALSE)*Oliusala[[#This Row],[magn]]/1000</f>
        <v>415.66796499999998</v>
      </c>
      <c r="K13087">
        <v>2020</v>
      </c>
      <c r="L13087" t="s">
        <v>18</v>
      </c>
      <c r="M13087" s="144" t="s">
        <v>59</v>
      </c>
    </row>
    <row r="13088" spans="1:15" x14ac:dyDescent="0.2">
      <c r="A13088" t="s">
        <v>69</v>
      </c>
      <c r="B13088" s="144" t="s">
        <v>164</v>
      </c>
      <c r="C13088">
        <v>740</v>
      </c>
      <c r="D13088" t="str">
        <f>VLOOKUP(Oliusala[[#This Row],[postnumer]],Sveitarfelog[#All],4,FALSE)</f>
        <v>Fjarðabyggð</v>
      </c>
      <c r="E13088" t="str">
        <f>VLOOKUP(Oliusala[[#This Row],[postnumer]],Sveitarfelog[#All],5,FALSE)</f>
        <v>Austurland</v>
      </c>
      <c r="F13088" t="s">
        <v>25</v>
      </c>
      <c r="G13088" t="s">
        <v>24</v>
      </c>
      <c r="H13088" s="1" t="s">
        <v>60</v>
      </c>
      <c r="I13088" s="1">
        <v>115048</v>
      </c>
      <c r="J13088" s="2">
        <f>VLOOKUP(Oliusala[[#This Row],[tegund]],Tegundir!$B$2:$D$19,3,FALSE)*Oliusala[[#This Row],[magn]]/1000</f>
        <v>99.51652</v>
      </c>
      <c r="K13088">
        <v>2020</v>
      </c>
      <c r="L13088" t="s">
        <v>1955</v>
      </c>
      <c r="M13088" s="144" t="s">
        <v>59</v>
      </c>
    </row>
    <row r="13089" spans="1:15" x14ac:dyDescent="0.2">
      <c r="A13089" t="s">
        <v>64</v>
      </c>
      <c r="B13089" s="144" t="s">
        <v>164</v>
      </c>
      <c r="C13089">
        <v>740</v>
      </c>
      <c r="D13089" t="str">
        <f>VLOOKUP(Oliusala[[#This Row],[postnumer]],Sveitarfelog[#All],4,FALSE)</f>
        <v>Fjarðabyggð</v>
      </c>
      <c r="E13089" t="str">
        <f>VLOOKUP(Oliusala[[#This Row],[postnumer]],Sveitarfelog[#All],5,FALSE)</f>
        <v>Austurland</v>
      </c>
      <c r="F13089" t="s">
        <v>25</v>
      </c>
      <c r="G13089" t="s">
        <v>24</v>
      </c>
      <c r="H13089" t="s">
        <v>58</v>
      </c>
      <c r="I13089" s="1">
        <v>493602</v>
      </c>
      <c r="J13089" s="2">
        <f>VLOOKUP(Oliusala[[#This Row],[tegund]],Tegundir!$B$2:$D$19,3,FALSE)*Oliusala[[#This Row],[magn]]/1000</f>
        <v>426.96573000000001</v>
      </c>
      <c r="K13089">
        <v>2020</v>
      </c>
      <c r="L13089" t="s">
        <v>1955</v>
      </c>
      <c r="M13089" s="144" t="s">
        <v>59</v>
      </c>
    </row>
    <row r="13090" spans="1:15" x14ac:dyDescent="0.2">
      <c r="A13090" t="s">
        <v>66</v>
      </c>
      <c r="B13090" s="144" t="s">
        <v>164</v>
      </c>
      <c r="C13090">
        <v>740</v>
      </c>
      <c r="D13090" t="str">
        <f>VLOOKUP(Oliusala[[#This Row],[postnumer]],Sveitarfelog[#All],4,FALSE)</f>
        <v>Fjarðabyggð</v>
      </c>
      <c r="E13090" t="str">
        <f>VLOOKUP(Oliusala[[#This Row],[postnumer]],Sveitarfelog[#All],5,FALSE)</f>
        <v>Austurland</v>
      </c>
      <c r="F13090" t="s">
        <v>25</v>
      </c>
      <c r="G13090" t="s">
        <v>24</v>
      </c>
      <c r="H13090" t="s">
        <v>60</v>
      </c>
      <c r="I13090" s="1">
        <v>2783</v>
      </c>
      <c r="J13090" s="2">
        <f>VLOOKUP(Oliusala[[#This Row],[tegund]],Tegundir!$B$2:$D$19,3,FALSE)*Oliusala[[#This Row],[magn]]/1000</f>
        <v>2.407295</v>
      </c>
      <c r="K13090">
        <v>2020</v>
      </c>
      <c r="L13090" t="s">
        <v>1955</v>
      </c>
      <c r="M13090" s="144" t="s">
        <v>59</v>
      </c>
    </row>
    <row r="13091" spans="1:15" x14ac:dyDescent="0.2">
      <c r="A13091" t="s">
        <v>57</v>
      </c>
      <c r="B13091" s="144" t="s">
        <v>164</v>
      </c>
      <c r="C13091">
        <v>740</v>
      </c>
      <c r="D13091" t="str">
        <f>VLOOKUP(Oliusala[[#This Row],[postnumer]],Sveitarfelog[#All],4,FALSE)</f>
        <v>Fjarðabyggð</v>
      </c>
      <c r="E13091" t="str">
        <f>VLOOKUP(Oliusala[[#This Row],[postnumer]],Sveitarfelog[#All],5,FALSE)</f>
        <v>Austurland</v>
      </c>
      <c r="F13091" t="s">
        <v>25</v>
      </c>
      <c r="G13091" t="s">
        <v>24</v>
      </c>
      <c r="H13091" s="1" t="s">
        <v>60</v>
      </c>
      <c r="I13091" s="1">
        <v>282</v>
      </c>
      <c r="J13091" s="2">
        <f>VLOOKUP(Oliusala[[#This Row],[tegund]],Tegundir!$B$2:$D$19,3,FALSE)*Oliusala[[#This Row],[magn]]/1000</f>
        <v>0.24393000000000001</v>
      </c>
      <c r="K13091">
        <v>2020</v>
      </c>
      <c r="L13091" t="s">
        <v>1955</v>
      </c>
      <c r="M13091" s="144" t="s">
        <v>59</v>
      </c>
    </row>
    <row r="13092" spans="1:15" x14ac:dyDescent="0.2">
      <c r="A13092" t="s">
        <v>69</v>
      </c>
      <c r="B13092" s="144" t="s">
        <v>165</v>
      </c>
      <c r="C13092">
        <v>755</v>
      </c>
      <c r="D13092" t="str">
        <f>VLOOKUP(Oliusala[[#This Row],[postnumer]],Sveitarfelog[#All],4,FALSE)</f>
        <v>Fjarðabyggð</v>
      </c>
      <c r="E13092" t="str">
        <f>VLOOKUP(Oliusala[[#This Row],[postnumer]],Sveitarfelog[#All],5,FALSE)</f>
        <v>Austurland</v>
      </c>
      <c r="F13092" t="s">
        <v>25</v>
      </c>
      <c r="G13092" t="s">
        <v>24</v>
      </c>
      <c r="H13092" s="1" t="s">
        <v>60</v>
      </c>
      <c r="I13092" s="1">
        <v>341150</v>
      </c>
      <c r="J13092" s="2">
        <f>VLOOKUP(Oliusala[[#This Row],[tegund]],Tegundir!$B$2:$D$19,3,FALSE)*Oliusala[[#This Row],[magn]]/1000</f>
        <v>295.09474999999998</v>
      </c>
      <c r="K13092">
        <v>2020</v>
      </c>
      <c r="L13092" t="s">
        <v>19</v>
      </c>
      <c r="M13092" s="144" t="s">
        <v>59</v>
      </c>
      <c r="O13092" s="144" t="s">
        <v>1997</v>
      </c>
    </row>
    <row r="13093" spans="1:15" x14ac:dyDescent="0.2">
      <c r="A13093" t="s">
        <v>57</v>
      </c>
      <c r="B13093" s="144" t="s">
        <v>165</v>
      </c>
      <c r="C13093">
        <v>755</v>
      </c>
      <c r="D13093" t="str">
        <f>VLOOKUP(Oliusala[[#This Row],[postnumer]],Sveitarfelog[#All],4,FALSE)</f>
        <v>Fjarðabyggð</v>
      </c>
      <c r="E13093" t="str">
        <f>VLOOKUP(Oliusala[[#This Row],[postnumer]],Sveitarfelog[#All],5,FALSE)</f>
        <v>Austurland</v>
      </c>
      <c r="F13093" t="s">
        <v>25</v>
      </c>
      <c r="G13093" t="s">
        <v>24</v>
      </c>
      <c r="H13093" t="s">
        <v>60</v>
      </c>
      <c r="I13093" s="1">
        <v>52507</v>
      </c>
      <c r="J13093" s="2">
        <f>VLOOKUP(Oliusala[[#This Row],[tegund]],Tegundir!$B$2:$D$19,3,FALSE)*Oliusala[[#This Row],[magn]]/1000</f>
        <v>45.418554999999998</v>
      </c>
      <c r="K13093">
        <v>2020</v>
      </c>
      <c r="L13093" t="s">
        <v>19</v>
      </c>
      <c r="M13093" s="144" t="s">
        <v>59</v>
      </c>
      <c r="O13093" s="144" t="s">
        <v>1997</v>
      </c>
    </row>
    <row r="13094" spans="1:15" x14ac:dyDescent="0.2">
      <c r="A13094" t="s">
        <v>165</v>
      </c>
      <c r="B13094" s="144" t="s">
        <v>165</v>
      </c>
      <c r="C13094">
        <v>755</v>
      </c>
      <c r="D13094" t="str">
        <f>VLOOKUP(Oliusala[[#This Row],[postnumer]],Sveitarfelog[#All],4,FALSE)</f>
        <v>Fjarðabyggð</v>
      </c>
      <c r="E13094" t="str">
        <f>VLOOKUP(Oliusala[[#This Row],[postnumer]],Sveitarfelog[#All],5,FALSE)</f>
        <v>Austurland</v>
      </c>
      <c r="F13094" t="s">
        <v>25</v>
      </c>
      <c r="G13094" t="s">
        <v>24</v>
      </c>
      <c r="H13094" t="s">
        <v>58</v>
      </c>
      <c r="I13094" s="1">
        <v>7835</v>
      </c>
      <c r="J13094" s="2">
        <f>VLOOKUP(Oliusala[[#This Row],[tegund]],Tegundir!$B$2:$D$19,3,FALSE)*Oliusala[[#This Row],[magn]]/1000</f>
        <v>6.7772749999999995</v>
      </c>
      <c r="K13094">
        <v>2020</v>
      </c>
      <c r="L13094" t="s">
        <v>19</v>
      </c>
      <c r="M13094" s="144" t="s">
        <v>59</v>
      </c>
      <c r="O13094" s="144" t="s">
        <v>1997</v>
      </c>
    </row>
    <row r="13095" spans="1:15" x14ac:dyDescent="0.2">
      <c r="A13095" t="s">
        <v>64</v>
      </c>
      <c r="B13095" s="144" t="s">
        <v>164</v>
      </c>
      <c r="C13095">
        <v>740</v>
      </c>
      <c r="D13095" t="str">
        <f>VLOOKUP(Oliusala[[#This Row],[postnumer]],Sveitarfelog[#All],4,FALSE)</f>
        <v>Fjarðabyggð</v>
      </c>
      <c r="E13095" t="str">
        <f>VLOOKUP(Oliusala[[#This Row],[postnumer]],Sveitarfelog[#All],5,FALSE)</f>
        <v>Austurland</v>
      </c>
      <c r="F13095" t="s">
        <v>29</v>
      </c>
      <c r="G13095" t="s">
        <v>24</v>
      </c>
      <c r="H13095" s="1" t="s">
        <v>61</v>
      </c>
      <c r="I13095" s="1">
        <v>639294</v>
      </c>
      <c r="J13095" s="2">
        <f>VLOOKUP(Oliusala[[#This Row],[tegund]],Tegundir!$B$2:$D$19,3,FALSE)*Oliusala[[#This Row],[magn]]/1000</f>
        <v>552.98930999999993</v>
      </c>
      <c r="K13095">
        <v>2020</v>
      </c>
      <c r="L13095" t="s">
        <v>19</v>
      </c>
      <c r="M13095" s="144" t="s">
        <v>62</v>
      </c>
      <c r="O13095" s="144" t="s">
        <v>1998</v>
      </c>
    </row>
    <row r="13096" spans="1:15" x14ac:dyDescent="0.2">
      <c r="A13096" t="s">
        <v>69</v>
      </c>
      <c r="B13096" s="144" t="s">
        <v>71</v>
      </c>
      <c r="C13096">
        <v>750</v>
      </c>
      <c r="D13096" t="str">
        <f>VLOOKUP(Oliusala[[#This Row],[postnumer]],Sveitarfelog[#All],4,FALSE)</f>
        <v>Fjarðabyggð</v>
      </c>
      <c r="E13096" t="str">
        <f>VLOOKUP(Oliusala[[#This Row],[postnumer]],Sveitarfelog[#All],5,FALSE)</f>
        <v>Austurland</v>
      </c>
      <c r="F13096" t="s">
        <v>29</v>
      </c>
      <c r="G13096" t="s">
        <v>24</v>
      </c>
      <c r="H13096" t="s">
        <v>60</v>
      </c>
      <c r="I13096" s="1">
        <v>933381</v>
      </c>
      <c r="J13096" s="2">
        <f>VLOOKUP(Oliusala[[#This Row],[tegund]],Tegundir!$B$2:$D$19,3,FALSE)*Oliusala[[#This Row],[magn]]/1000</f>
        <v>807.37456499999996</v>
      </c>
      <c r="K13096">
        <v>2020</v>
      </c>
      <c r="L13096" t="s">
        <v>19</v>
      </c>
      <c r="M13096" s="144" t="s">
        <v>59</v>
      </c>
      <c r="O13096" s="144" t="s">
        <v>1998</v>
      </c>
    </row>
    <row r="13097" spans="1:15" x14ac:dyDescent="0.2">
      <c r="A13097" t="s">
        <v>69</v>
      </c>
      <c r="B13097" s="144" t="s">
        <v>71</v>
      </c>
      <c r="C13097">
        <v>750</v>
      </c>
      <c r="D13097" t="str">
        <f>VLOOKUP(Oliusala[[#This Row],[postnumer]],Sveitarfelog[#All],4,FALSE)</f>
        <v>Fjarðabyggð</v>
      </c>
      <c r="E13097" t="str">
        <f>VLOOKUP(Oliusala[[#This Row],[postnumer]],Sveitarfelog[#All],5,FALSE)</f>
        <v>Austurland</v>
      </c>
      <c r="F13097" t="s">
        <v>30</v>
      </c>
      <c r="G13097" t="s">
        <v>24</v>
      </c>
      <c r="H13097" s="1" t="s">
        <v>60</v>
      </c>
      <c r="I13097" s="1">
        <v>12055</v>
      </c>
      <c r="J13097" s="2">
        <f>VLOOKUP(Oliusala[[#This Row],[tegund]],Tegundir!$B$2:$D$19,3,FALSE)*Oliusala[[#This Row],[magn]]/1000</f>
        <v>10.427575000000001</v>
      </c>
      <c r="K13097">
        <v>2020</v>
      </c>
      <c r="L13097" t="s">
        <v>19</v>
      </c>
      <c r="M13097" s="144" t="s">
        <v>59</v>
      </c>
      <c r="O13097" s="144" t="s">
        <v>1998</v>
      </c>
    </row>
    <row r="13098" spans="1:15" x14ac:dyDescent="0.2">
      <c r="A13098" t="s">
        <v>71</v>
      </c>
      <c r="B13098" s="144" t="s">
        <v>71</v>
      </c>
      <c r="C13098">
        <v>750</v>
      </c>
      <c r="D13098" t="str">
        <f>VLOOKUP(Oliusala[[#This Row],[postnumer]],Sveitarfelog[#All],4,FALSE)</f>
        <v>Fjarðabyggð</v>
      </c>
      <c r="E13098" t="str">
        <f>VLOOKUP(Oliusala[[#This Row],[postnumer]],Sveitarfelog[#All],5,FALSE)</f>
        <v>Austurland</v>
      </c>
      <c r="F13098" t="s">
        <v>29</v>
      </c>
      <c r="G13098" t="s">
        <v>24</v>
      </c>
      <c r="H13098" t="s">
        <v>58</v>
      </c>
      <c r="I13098" s="1">
        <v>903754</v>
      </c>
      <c r="J13098" s="2">
        <f>VLOOKUP(Oliusala[[#This Row],[tegund]],Tegundir!$B$2:$D$19,3,FALSE)*Oliusala[[#This Row],[magn]]/1000</f>
        <v>781.74721</v>
      </c>
      <c r="K13098">
        <v>2020</v>
      </c>
      <c r="L13098" t="s">
        <v>19</v>
      </c>
      <c r="M13098" s="144" t="s">
        <v>59</v>
      </c>
      <c r="O13098" s="144" t="s">
        <v>1998</v>
      </c>
    </row>
    <row r="13099" spans="1:15" x14ac:dyDescent="0.2">
      <c r="A13099" t="s">
        <v>57</v>
      </c>
      <c r="B13099" s="144" t="s">
        <v>71</v>
      </c>
      <c r="C13099">
        <v>750</v>
      </c>
      <c r="D13099" t="str">
        <f>VLOOKUP(Oliusala[[#This Row],[postnumer]],Sveitarfelog[#All],4,FALSE)</f>
        <v>Fjarðabyggð</v>
      </c>
      <c r="E13099" t="str">
        <f>VLOOKUP(Oliusala[[#This Row],[postnumer]],Sveitarfelog[#All],5,FALSE)</f>
        <v>Austurland</v>
      </c>
      <c r="F13099" t="s">
        <v>29</v>
      </c>
      <c r="G13099" t="s">
        <v>24</v>
      </c>
      <c r="H13099" s="1" t="s">
        <v>60</v>
      </c>
      <c r="I13099" s="1">
        <v>124467</v>
      </c>
      <c r="J13099" s="2">
        <f>VLOOKUP(Oliusala[[#This Row],[tegund]],Tegundir!$B$2:$D$19,3,FALSE)*Oliusala[[#This Row],[magn]]/1000</f>
        <v>107.663955</v>
      </c>
      <c r="K13099">
        <v>2020</v>
      </c>
      <c r="L13099" t="s">
        <v>19</v>
      </c>
      <c r="M13099" s="144" t="s">
        <v>59</v>
      </c>
      <c r="O13099" s="144" t="s">
        <v>1998</v>
      </c>
    </row>
    <row r="13100" spans="1:15" x14ac:dyDescent="0.2">
      <c r="A13100" t="s">
        <v>63</v>
      </c>
      <c r="B13100" s="144" t="s">
        <v>71</v>
      </c>
      <c r="C13100">
        <v>750</v>
      </c>
      <c r="D13100" t="str">
        <f>VLOOKUP(Oliusala[[#This Row],[postnumer]],Sveitarfelog[#All],4,FALSE)</f>
        <v>Fjarðabyggð</v>
      </c>
      <c r="E13100" t="str">
        <f>VLOOKUP(Oliusala[[#This Row],[postnumer]],Sveitarfelog[#All],5,FALSE)</f>
        <v>Austurland</v>
      </c>
      <c r="F13100" t="s">
        <v>24</v>
      </c>
      <c r="G13100" t="s">
        <v>24</v>
      </c>
      <c r="H13100" t="s">
        <v>58</v>
      </c>
      <c r="I13100" s="1">
        <v>280993</v>
      </c>
      <c r="J13100" s="2">
        <f>VLOOKUP(Oliusala[[#This Row],[tegund]],Tegundir!$B$2:$D$19,3,FALSE)*Oliusala[[#This Row],[magn]]/1000</f>
        <v>243.05894499999999</v>
      </c>
      <c r="K13100">
        <v>2020</v>
      </c>
      <c r="L13100" t="s">
        <v>18</v>
      </c>
      <c r="M13100" s="144" t="s">
        <v>59</v>
      </c>
    </row>
    <row r="13101" spans="1:15" x14ac:dyDescent="0.2">
      <c r="A13101" t="s">
        <v>63</v>
      </c>
      <c r="B13101" s="144" t="s">
        <v>66</v>
      </c>
      <c r="C13101">
        <v>730</v>
      </c>
      <c r="D13101" t="str">
        <f>VLOOKUP(Oliusala[[#This Row],[postnumer]],Sveitarfelog[#All],4,FALSE)</f>
        <v>Fjarðabyggð</v>
      </c>
      <c r="E13101" t="str">
        <f>VLOOKUP(Oliusala[[#This Row],[postnumer]],Sveitarfelog[#All],5,FALSE)</f>
        <v>Austurland</v>
      </c>
      <c r="F13101" t="s">
        <v>25</v>
      </c>
      <c r="G13101" t="s">
        <v>24</v>
      </c>
      <c r="H13101" s="1" t="s">
        <v>58</v>
      </c>
      <c r="I13101" s="1">
        <v>199270</v>
      </c>
      <c r="J13101" s="2">
        <f>VLOOKUP(Oliusala[[#This Row],[tegund]],Tegundir!$B$2:$D$19,3,FALSE)*Oliusala[[#This Row],[magn]]/1000</f>
        <v>172.36855</v>
      </c>
      <c r="K13101">
        <v>2020</v>
      </c>
      <c r="L13101" t="s">
        <v>1955</v>
      </c>
      <c r="M13101" s="144" t="s">
        <v>59</v>
      </c>
    </row>
    <row r="13102" spans="1:15" x14ac:dyDescent="0.2">
      <c r="A13102" t="s">
        <v>69</v>
      </c>
      <c r="B13102" s="144" t="s">
        <v>69</v>
      </c>
      <c r="C13102">
        <v>735</v>
      </c>
      <c r="D13102" t="str">
        <f>VLOOKUP(Oliusala[[#This Row],[postnumer]],Sveitarfelog[#All],4,FALSE)</f>
        <v>Fjarðabyggð</v>
      </c>
      <c r="E13102" t="str">
        <f>VLOOKUP(Oliusala[[#This Row],[postnumer]],Sveitarfelog[#All],5,FALSE)</f>
        <v>Austurland</v>
      </c>
      <c r="F13102" t="s">
        <v>27</v>
      </c>
      <c r="G13102" t="s">
        <v>24</v>
      </c>
      <c r="H13102" t="s">
        <v>58</v>
      </c>
      <c r="I13102" s="1">
        <v>433709</v>
      </c>
      <c r="J13102" s="2">
        <f>VLOOKUP(Oliusala[[#This Row],[tegund]],Tegundir!$B$2:$D$19,3,FALSE)*Oliusala[[#This Row],[magn]]/1000</f>
        <v>375.15828499999998</v>
      </c>
      <c r="K13102">
        <v>2020</v>
      </c>
      <c r="L13102" t="s">
        <v>19</v>
      </c>
      <c r="M13102" s="144" t="s">
        <v>59</v>
      </c>
      <c r="O13102" s="144" t="s">
        <v>1998</v>
      </c>
    </row>
    <row r="13103" spans="1:15" x14ac:dyDescent="0.2">
      <c r="A13103" t="s">
        <v>69</v>
      </c>
      <c r="B13103" s="144" t="s">
        <v>69</v>
      </c>
      <c r="C13103">
        <v>735</v>
      </c>
      <c r="D13103" t="str">
        <f>VLOOKUP(Oliusala[[#This Row],[postnumer]],Sveitarfelog[#All],4,FALSE)</f>
        <v>Fjarðabyggð</v>
      </c>
      <c r="E13103" t="str">
        <f>VLOOKUP(Oliusala[[#This Row],[postnumer]],Sveitarfelog[#All],5,FALSE)</f>
        <v>Austurland</v>
      </c>
      <c r="F13103" t="s">
        <v>27</v>
      </c>
      <c r="G13103" t="s">
        <v>24</v>
      </c>
      <c r="H13103" t="s">
        <v>60</v>
      </c>
      <c r="I13103" s="1">
        <v>182360</v>
      </c>
      <c r="J13103" s="2">
        <f>VLOOKUP(Oliusala[[#This Row],[tegund]],Tegundir!$B$2:$D$19,3,FALSE)*Oliusala[[#This Row],[magn]]/1000</f>
        <v>157.7414</v>
      </c>
      <c r="K13103">
        <v>2020</v>
      </c>
      <c r="L13103" t="s">
        <v>19</v>
      </c>
      <c r="M13103" s="144" t="s">
        <v>59</v>
      </c>
      <c r="O13103" s="144" t="s">
        <v>1998</v>
      </c>
    </row>
    <row r="13104" spans="1:15" x14ac:dyDescent="0.2">
      <c r="A13104" t="s">
        <v>66</v>
      </c>
      <c r="B13104" s="144" t="s">
        <v>69</v>
      </c>
      <c r="C13104">
        <v>735</v>
      </c>
      <c r="D13104" t="str">
        <f>VLOOKUP(Oliusala[[#This Row],[postnumer]],Sveitarfelog[#All],4,FALSE)</f>
        <v>Fjarðabyggð</v>
      </c>
      <c r="E13104" t="str">
        <f>VLOOKUP(Oliusala[[#This Row],[postnumer]],Sveitarfelog[#All],5,FALSE)</f>
        <v>Austurland</v>
      </c>
      <c r="F13104" t="s">
        <v>27</v>
      </c>
      <c r="G13104" t="s">
        <v>24</v>
      </c>
      <c r="H13104" s="1" t="s">
        <v>60</v>
      </c>
      <c r="I13104" s="1">
        <v>82089</v>
      </c>
      <c r="J13104" s="2">
        <f>VLOOKUP(Oliusala[[#This Row],[tegund]],Tegundir!$B$2:$D$19,3,FALSE)*Oliusala[[#This Row],[magn]]/1000</f>
        <v>71.006985</v>
      </c>
      <c r="K13104">
        <v>2020</v>
      </c>
      <c r="L13104" t="s">
        <v>19</v>
      </c>
      <c r="M13104" s="144" t="s">
        <v>59</v>
      </c>
      <c r="O13104" s="144" t="s">
        <v>1998</v>
      </c>
    </row>
    <row r="13105" spans="1:15" x14ac:dyDescent="0.2">
      <c r="A13105" t="s">
        <v>63</v>
      </c>
      <c r="B13105" s="144" t="s">
        <v>164</v>
      </c>
      <c r="C13105">
        <v>740</v>
      </c>
      <c r="D13105" t="str">
        <f>VLOOKUP(Oliusala[[#This Row],[postnumer]],Sveitarfelog[#All],4,FALSE)</f>
        <v>Fjarðabyggð</v>
      </c>
      <c r="E13105" t="str">
        <f>VLOOKUP(Oliusala[[#This Row],[postnumer]],Sveitarfelog[#All],5,FALSE)</f>
        <v>Austurland</v>
      </c>
      <c r="F13105" t="s">
        <v>25</v>
      </c>
      <c r="G13105" t="s">
        <v>24</v>
      </c>
      <c r="H13105" s="1" t="s">
        <v>58</v>
      </c>
      <c r="I13105" s="1">
        <v>68434</v>
      </c>
      <c r="J13105" s="2">
        <f>VLOOKUP(Oliusala[[#This Row],[tegund]],Tegundir!$B$2:$D$19,3,FALSE)*Oliusala[[#This Row],[magn]]/1000</f>
        <v>59.195409999999995</v>
      </c>
      <c r="K13105">
        <v>2020</v>
      </c>
      <c r="L13105" t="s">
        <v>1955</v>
      </c>
      <c r="M13105" s="144" t="s">
        <v>59</v>
      </c>
    </row>
    <row r="13106" spans="1:15" x14ac:dyDescent="0.2">
      <c r="A13106" t="s">
        <v>57</v>
      </c>
      <c r="B13106" s="144" t="s">
        <v>69</v>
      </c>
      <c r="C13106">
        <v>735</v>
      </c>
      <c r="D13106" t="str">
        <f>VLOOKUP(Oliusala[[#This Row],[postnumer]],Sveitarfelog[#All],4,FALSE)</f>
        <v>Fjarðabyggð</v>
      </c>
      <c r="E13106" t="str">
        <f>VLOOKUP(Oliusala[[#This Row],[postnumer]],Sveitarfelog[#All],5,FALSE)</f>
        <v>Austurland</v>
      </c>
      <c r="F13106" t="s">
        <v>27</v>
      </c>
      <c r="G13106" t="s">
        <v>24</v>
      </c>
      <c r="H13106" s="1" t="s">
        <v>60</v>
      </c>
      <c r="I13106" s="1">
        <v>662871</v>
      </c>
      <c r="J13106" s="2">
        <f>VLOOKUP(Oliusala[[#This Row],[tegund]],Tegundir!$B$2:$D$19,3,FALSE)*Oliusala[[#This Row],[magn]]/1000</f>
        <v>573.38341500000001</v>
      </c>
      <c r="K13106">
        <v>2020</v>
      </c>
      <c r="L13106" t="s">
        <v>1955</v>
      </c>
      <c r="M13106" s="144" t="s">
        <v>59</v>
      </c>
    </row>
    <row r="13107" spans="1:15" x14ac:dyDescent="0.2">
      <c r="A13107" t="s">
        <v>64</v>
      </c>
      <c r="B13107" s="144" t="s">
        <v>164</v>
      </c>
      <c r="C13107">
        <v>740</v>
      </c>
      <c r="D13107" t="str">
        <f>VLOOKUP(Oliusala[[#This Row],[postnumer]],Sveitarfelog[#All],4,FALSE)</f>
        <v>Fjarðabyggð</v>
      </c>
      <c r="E13107" t="str">
        <f>VLOOKUP(Oliusala[[#This Row],[postnumer]],Sveitarfelog[#All],5,FALSE)</f>
        <v>Austurland</v>
      </c>
      <c r="F13107" t="s">
        <v>27</v>
      </c>
      <c r="G13107" t="s">
        <v>24</v>
      </c>
      <c r="H13107" s="1" t="s">
        <v>58</v>
      </c>
      <c r="I13107" s="1">
        <v>6424167</v>
      </c>
      <c r="J13107" s="2">
        <f>VLOOKUP(Oliusala[[#This Row],[tegund]],Tegundir!$B$2:$D$19,3,FALSE)*Oliusala[[#This Row],[magn]]/1000</f>
        <v>5556.9044549999999</v>
      </c>
      <c r="K13107">
        <v>2020</v>
      </c>
      <c r="L13107" t="s">
        <v>19</v>
      </c>
      <c r="M13107" s="144" t="s">
        <v>59</v>
      </c>
      <c r="O13107" s="144" t="s">
        <v>1998</v>
      </c>
    </row>
    <row r="13108" spans="1:15" x14ac:dyDescent="0.2">
      <c r="A13108" t="s">
        <v>69</v>
      </c>
      <c r="B13108" s="144" t="s">
        <v>71</v>
      </c>
      <c r="C13108">
        <v>750</v>
      </c>
      <c r="D13108" t="str">
        <f>VLOOKUP(Oliusala[[#This Row],[postnumer]],Sveitarfelog[#All],4,FALSE)</f>
        <v>Fjarðabyggð</v>
      </c>
      <c r="E13108" t="str">
        <f>VLOOKUP(Oliusala[[#This Row],[postnumer]],Sveitarfelog[#All],5,FALSE)</f>
        <v>Austurland</v>
      </c>
      <c r="F13108" t="s">
        <v>27</v>
      </c>
      <c r="G13108" t="s">
        <v>24</v>
      </c>
      <c r="H13108" t="s">
        <v>60</v>
      </c>
      <c r="I13108" s="1">
        <v>477340</v>
      </c>
      <c r="J13108" s="2">
        <f>VLOOKUP(Oliusala[[#This Row],[tegund]],Tegundir!$B$2:$D$19,3,FALSE)*Oliusala[[#This Row],[magn]]/1000</f>
        <v>412.89909999999998</v>
      </c>
      <c r="K13108">
        <v>2020</v>
      </c>
      <c r="L13108" t="s">
        <v>1955</v>
      </c>
      <c r="M13108" s="144" t="s">
        <v>59</v>
      </c>
    </row>
    <row r="13109" spans="1:15" x14ac:dyDescent="0.2">
      <c r="A13109" t="s">
        <v>57</v>
      </c>
      <c r="B13109" s="144" t="s">
        <v>71</v>
      </c>
      <c r="C13109">
        <v>750</v>
      </c>
      <c r="D13109" t="str">
        <f>VLOOKUP(Oliusala[[#This Row],[postnumer]],Sveitarfelog[#All],4,FALSE)</f>
        <v>Fjarðabyggð</v>
      </c>
      <c r="E13109" t="str">
        <f>VLOOKUP(Oliusala[[#This Row],[postnumer]],Sveitarfelog[#All],5,FALSE)</f>
        <v>Austurland</v>
      </c>
      <c r="F13109" t="s">
        <v>27</v>
      </c>
      <c r="G13109" t="s">
        <v>24</v>
      </c>
      <c r="H13109" s="1" t="s">
        <v>60</v>
      </c>
      <c r="I13109" s="1">
        <v>34759</v>
      </c>
      <c r="J13109" s="2">
        <f>VLOOKUP(Oliusala[[#This Row],[tegund]],Tegundir!$B$2:$D$19,3,FALSE)*Oliusala[[#This Row],[magn]]/1000</f>
        <v>30.066534999999998</v>
      </c>
      <c r="K13109">
        <v>2020</v>
      </c>
      <c r="L13109" t="s">
        <v>19</v>
      </c>
      <c r="M13109" s="144" t="s">
        <v>59</v>
      </c>
      <c r="O13109" s="144" t="s">
        <v>1998</v>
      </c>
    </row>
    <row r="13110" spans="1:15" x14ac:dyDescent="0.2">
      <c r="A13110" t="s">
        <v>71</v>
      </c>
      <c r="B13110" s="144" t="s">
        <v>71</v>
      </c>
      <c r="C13110">
        <v>750</v>
      </c>
      <c r="D13110" t="str">
        <f>VLOOKUP(Oliusala[[#This Row],[postnumer]],Sveitarfelog[#All],4,FALSE)</f>
        <v>Fjarðabyggð</v>
      </c>
      <c r="E13110" t="str">
        <f>VLOOKUP(Oliusala[[#This Row],[postnumer]],Sveitarfelog[#All],5,FALSE)</f>
        <v>Austurland</v>
      </c>
      <c r="F13110" t="s">
        <v>29</v>
      </c>
      <c r="G13110" t="s">
        <v>24</v>
      </c>
      <c r="H13110" t="s">
        <v>61</v>
      </c>
      <c r="I13110" s="1">
        <v>120172</v>
      </c>
      <c r="J13110" s="2">
        <f>VLOOKUP(Oliusala[[#This Row],[tegund]],Tegundir!$B$2:$D$19,3,FALSE)*Oliusala[[#This Row],[magn]]/1000</f>
        <v>103.94878</v>
      </c>
      <c r="K13110">
        <v>2020</v>
      </c>
      <c r="L13110" t="s">
        <v>19</v>
      </c>
      <c r="M13110" s="144" t="s">
        <v>62</v>
      </c>
      <c r="O13110" s="144" t="s">
        <v>1998</v>
      </c>
    </row>
    <row r="13111" spans="1:15" x14ac:dyDescent="0.2">
      <c r="A13111" t="s">
        <v>57</v>
      </c>
      <c r="B13111" s="144" t="s">
        <v>165</v>
      </c>
      <c r="C13111">
        <v>755</v>
      </c>
      <c r="D13111" t="str">
        <f>VLOOKUP(Oliusala[[#This Row],[postnumer]],Sveitarfelog[#All],4,FALSE)</f>
        <v>Fjarðabyggð</v>
      </c>
      <c r="E13111" t="str">
        <f>VLOOKUP(Oliusala[[#This Row],[postnumer]],Sveitarfelog[#All],5,FALSE)</f>
        <v>Austurland</v>
      </c>
      <c r="F13111" t="s">
        <v>29</v>
      </c>
      <c r="G13111" t="s">
        <v>24</v>
      </c>
      <c r="H13111" s="1" t="s">
        <v>60</v>
      </c>
      <c r="I13111" s="1">
        <v>5973</v>
      </c>
      <c r="J13111" s="2">
        <f>VLOOKUP(Oliusala[[#This Row],[tegund]],Tegundir!$B$2:$D$19,3,FALSE)*Oliusala[[#This Row],[magn]]/1000</f>
        <v>5.1666449999999999</v>
      </c>
      <c r="K13111">
        <v>2020</v>
      </c>
      <c r="L13111" t="s">
        <v>19</v>
      </c>
      <c r="M13111" s="144" t="s">
        <v>59</v>
      </c>
      <c r="O13111" s="144" t="s">
        <v>1998</v>
      </c>
    </row>
    <row r="13112" spans="1:15" x14ac:dyDescent="0.2">
      <c r="A13112" t="s">
        <v>63</v>
      </c>
      <c r="B13112" s="144" t="s">
        <v>165</v>
      </c>
      <c r="C13112">
        <v>755</v>
      </c>
      <c r="D13112" t="str">
        <f>VLOOKUP(Oliusala[[#This Row],[postnumer]],Sveitarfelog[#All],4,FALSE)</f>
        <v>Fjarðabyggð</v>
      </c>
      <c r="E13112" t="str">
        <f>VLOOKUP(Oliusala[[#This Row],[postnumer]],Sveitarfelog[#All],5,FALSE)</f>
        <v>Austurland</v>
      </c>
      <c r="F13112" t="s">
        <v>24</v>
      </c>
      <c r="G13112" t="s">
        <v>24</v>
      </c>
      <c r="H13112" s="1" t="s">
        <v>58</v>
      </c>
      <c r="I13112" s="1">
        <v>110530</v>
      </c>
      <c r="J13112" s="2">
        <f>VLOOKUP(Oliusala[[#This Row],[tegund]],Tegundir!$B$2:$D$19,3,FALSE)*Oliusala[[#This Row],[magn]]/1000</f>
        <v>95.608449999999991</v>
      </c>
      <c r="K13112">
        <v>2020</v>
      </c>
      <c r="L13112" t="s">
        <v>18</v>
      </c>
      <c r="M13112" s="144" t="s">
        <v>59</v>
      </c>
    </row>
    <row r="13113" spans="1:15" x14ac:dyDescent="0.2">
      <c r="A13113" t="s">
        <v>69</v>
      </c>
      <c r="B13113" s="144" t="s">
        <v>71</v>
      </c>
      <c r="C13113">
        <v>750</v>
      </c>
      <c r="D13113" t="str">
        <f>VLOOKUP(Oliusala[[#This Row],[postnumer]],Sveitarfelog[#All],4,FALSE)</f>
        <v>Fjarðabyggð</v>
      </c>
      <c r="E13113" t="str">
        <f>VLOOKUP(Oliusala[[#This Row],[postnumer]],Sveitarfelog[#All],5,FALSE)</f>
        <v>Austurland</v>
      </c>
      <c r="F13113" t="s">
        <v>25</v>
      </c>
      <c r="G13113" t="s">
        <v>24</v>
      </c>
      <c r="H13113" s="1" t="s">
        <v>60</v>
      </c>
      <c r="I13113" s="1">
        <v>52210</v>
      </c>
      <c r="J13113" s="2">
        <f>VLOOKUP(Oliusala[[#This Row],[tegund]],Tegundir!$B$2:$D$19,3,FALSE)*Oliusala[[#This Row],[magn]]/1000</f>
        <v>45.161650000000002</v>
      </c>
      <c r="K13113">
        <v>2020</v>
      </c>
      <c r="L13113" t="s">
        <v>1955</v>
      </c>
      <c r="M13113" s="144" t="s">
        <v>59</v>
      </c>
    </row>
    <row r="13114" spans="1:15" x14ac:dyDescent="0.2">
      <c r="A13114" t="s">
        <v>71</v>
      </c>
      <c r="B13114" s="144" t="s">
        <v>71</v>
      </c>
      <c r="C13114">
        <v>750</v>
      </c>
      <c r="D13114" t="str">
        <f>VLOOKUP(Oliusala[[#This Row],[postnumer]],Sveitarfelog[#All],4,FALSE)</f>
        <v>Fjarðabyggð</v>
      </c>
      <c r="E13114" t="str">
        <f>VLOOKUP(Oliusala[[#This Row],[postnumer]],Sveitarfelog[#All],5,FALSE)</f>
        <v>Austurland</v>
      </c>
      <c r="F13114" t="s">
        <v>25</v>
      </c>
      <c r="G13114" t="s">
        <v>24</v>
      </c>
      <c r="H13114" s="1" t="s">
        <v>58</v>
      </c>
      <c r="I13114" s="1">
        <v>66228</v>
      </c>
      <c r="J13114" s="2">
        <f>VLOOKUP(Oliusala[[#This Row],[tegund]],Tegundir!$B$2:$D$19,3,FALSE)*Oliusala[[#This Row],[magn]]/1000</f>
        <v>57.287219999999998</v>
      </c>
      <c r="K13114">
        <v>2020</v>
      </c>
      <c r="L13114" t="s">
        <v>1955</v>
      </c>
      <c r="M13114" s="144" t="s">
        <v>59</v>
      </c>
    </row>
    <row r="13115" spans="1:15" x14ac:dyDescent="0.2">
      <c r="A13115" t="s">
        <v>66</v>
      </c>
      <c r="B13115" s="144" t="s">
        <v>71</v>
      </c>
      <c r="C13115">
        <v>750</v>
      </c>
      <c r="D13115" t="str">
        <f>VLOOKUP(Oliusala[[#This Row],[postnumer]],Sveitarfelog[#All],4,FALSE)</f>
        <v>Fjarðabyggð</v>
      </c>
      <c r="E13115" t="str">
        <f>VLOOKUP(Oliusala[[#This Row],[postnumer]],Sveitarfelog[#All],5,FALSE)</f>
        <v>Austurland</v>
      </c>
      <c r="F13115" t="s">
        <v>25</v>
      </c>
      <c r="G13115" t="s">
        <v>24</v>
      </c>
      <c r="H13115" t="s">
        <v>60</v>
      </c>
      <c r="I13115" s="1">
        <v>3694</v>
      </c>
      <c r="J13115" s="2">
        <f>VLOOKUP(Oliusala[[#This Row],[tegund]],Tegundir!$B$2:$D$19,3,FALSE)*Oliusala[[#This Row],[magn]]/1000</f>
        <v>3.1953100000000001</v>
      </c>
      <c r="K13115">
        <v>2020</v>
      </c>
      <c r="L13115" t="s">
        <v>1955</v>
      </c>
      <c r="M13115" s="144" t="s">
        <v>59</v>
      </c>
    </row>
    <row r="13116" spans="1:15" x14ac:dyDescent="0.2">
      <c r="A13116" t="s">
        <v>57</v>
      </c>
      <c r="B13116" s="144" t="s">
        <v>71</v>
      </c>
      <c r="C13116">
        <v>750</v>
      </c>
      <c r="D13116" t="str">
        <f>VLOOKUP(Oliusala[[#This Row],[postnumer]],Sveitarfelog[#All],4,FALSE)</f>
        <v>Fjarðabyggð</v>
      </c>
      <c r="E13116" t="str">
        <f>VLOOKUP(Oliusala[[#This Row],[postnumer]],Sveitarfelog[#All],5,FALSE)</f>
        <v>Austurland</v>
      </c>
      <c r="F13116" t="s">
        <v>25</v>
      </c>
      <c r="G13116" t="s">
        <v>24</v>
      </c>
      <c r="H13116" s="1" t="s">
        <v>60</v>
      </c>
      <c r="I13116" s="1">
        <v>64264</v>
      </c>
      <c r="J13116" s="2">
        <f>VLOOKUP(Oliusala[[#This Row],[tegund]],Tegundir!$B$2:$D$19,3,FALSE)*Oliusala[[#This Row],[magn]]/1000</f>
        <v>55.588360000000002</v>
      </c>
      <c r="K13116">
        <v>2020</v>
      </c>
      <c r="L13116" t="s">
        <v>1955</v>
      </c>
      <c r="M13116" s="144" t="s">
        <v>59</v>
      </c>
    </row>
    <row r="13117" spans="1:15" x14ac:dyDescent="0.2">
      <c r="A13117" t="s">
        <v>63</v>
      </c>
      <c r="B13117" s="144" t="s">
        <v>71</v>
      </c>
      <c r="C13117">
        <v>750</v>
      </c>
      <c r="D13117" t="str">
        <f>VLOOKUP(Oliusala[[#This Row],[postnumer]],Sveitarfelog[#All],4,FALSE)</f>
        <v>Fjarðabyggð</v>
      </c>
      <c r="E13117" t="str">
        <f>VLOOKUP(Oliusala[[#This Row],[postnumer]],Sveitarfelog[#All],5,FALSE)</f>
        <v>Austurland</v>
      </c>
      <c r="F13117" t="s">
        <v>25</v>
      </c>
      <c r="G13117" t="s">
        <v>24</v>
      </c>
      <c r="H13117" s="1" t="s">
        <v>58</v>
      </c>
      <c r="I13117" s="1">
        <v>32362</v>
      </c>
      <c r="J13117" s="2">
        <f>VLOOKUP(Oliusala[[#This Row],[tegund]],Tegundir!$B$2:$D$19,3,FALSE)*Oliusala[[#This Row],[magn]]/1000</f>
        <v>27.993130000000001</v>
      </c>
      <c r="K13117">
        <v>2020</v>
      </c>
      <c r="L13117" t="s">
        <v>1955</v>
      </c>
      <c r="M13117" s="144" t="s">
        <v>59</v>
      </c>
    </row>
    <row r="13118" spans="1:15" x14ac:dyDescent="0.2">
      <c r="A13118" t="s">
        <v>57</v>
      </c>
      <c r="B13118" s="144" t="s">
        <v>166</v>
      </c>
      <c r="C13118">
        <v>760</v>
      </c>
      <c r="D13118" t="str">
        <f>VLOOKUP(Oliusala[[#This Row],[postnumer]],Sveitarfelog[#All],4,FALSE)</f>
        <v>Fjarðabyggð</v>
      </c>
      <c r="E13118" t="str">
        <f>VLOOKUP(Oliusala[[#This Row],[postnumer]],Sveitarfelog[#All],5,FALSE)</f>
        <v>Austurland</v>
      </c>
      <c r="F13118" t="s">
        <v>24</v>
      </c>
      <c r="G13118" t="s">
        <v>24</v>
      </c>
      <c r="H13118" s="1" t="s">
        <v>60</v>
      </c>
      <c r="I13118" s="1">
        <v>2537</v>
      </c>
      <c r="J13118" s="2">
        <f>VLOOKUP(Oliusala[[#This Row],[tegund]],Tegundir!$B$2:$D$19,3,FALSE)*Oliusala[[#This Row],[magn]]/1000</f>
        <v>2.1945049999999999</v>
      </c>
      <c r="K13118">
        <v>2020</v>
      </c>
      <c r="L13118" t="s">
        <v>18</v>
      </c>
      <c r="M13118" s="144" t="s">
        <v>59</v>
      </c>
    </row>
    <row r="13119" spans="1:15" x14ac:dyDescent="0.2">
      <c r="A13119" t="s">
        <v>63</v>
      </c>
      <c r="B13119" s="144" t="s">
        <v>166</v>
      </c>
      <c r="C13119">
        <v>760</v>
      </c>
      <c r="D13119" t="str">
        <f>VLOOKUP(Oliusala[[#This Row],[postnumer]],Sveitarfelog[#All],4,FALSE)</f>
        <v>Fjarðabyggð</v>
      </c>
      <c r="E13119" t="str">
        <f>VLOOKUP(Oliusala[[#This Row],[postnumer]],Sveitarfelog[#All],5,FALSE)</f>
        <v>Austurland</v>
      </c>
      <c r="F13119" t="s">
        <v>24</v>
      </c>
      <c r="G13119" t="s">
        <v>24</v>
      </c>
      <c r="H13119" s="1" t="s">
        <v>58</v>
      </c>
      <c r="I13119" s="1">
        <v>145752</v>
      </c>
      <c r="J13119" s="2">
        <f>VLOOKUP(Oliusala[[#This Row],[tegund]],Tegundir!$B$2:$D$19,3,FALSE)*Oliusala[[#This Row],[magn]]/1000</f>
        <v>126.07548</v>
      </c>
      <c r="K13119">
        <v>2020</v>
      </c>
      <c r="L13119" t="s">
        <v>18</v>
      </c>
      <c r="M13119" s="144" t="s">
        <v>59</v>
      </c>
    </row>
    <row r="13120" spans="1:15" x14ac:dyDescent="0.2">
      <c r="A13120" t="s">
        <v>69</v>
      </c>
      <c r="B13120" s="144" t="s">
        <v>166</v>
      </c>
      <c r="C13120">
        <v>760</v>
      </c>
      <c r="D13120" t="str">
        <f>VLOOKUP(Oliusala[[#This Row],[postnumer]],Sveitarfelog[#All],4,FALSE)</f>
        <v>Fjarðabyggð</v>
      </c>
      <c r="E13120" t="str">
        <f>VLOOKUP(Oliusala[[#This Row],[postnumer]],Sveitarfelog[#All],5,FALSE)</f>
        <v>Austurland</v>
      </c>
      <c r="F13120" t="s">
        <v>25</v>
      </c>
      <c r="G13120" t="s">
        <v>24</v>
      </c>
      <c r="H13120" s="1" t="s">
        <v>60</v>
      </c>
      <c r="I13120" s="1">
        <v>839</v>
      </c>
      <c r="J13120" s="2">
        <f>VLOOKUP(Oliusala[[#This Row],[tegund]],Tegundir!$B$2:$D$19,3,FALSE)*Oliusala[[#This Row],[magn]]/1000</f>
        <v>0.72573500000000002</v>
      </c>
      <c r="K13120">
        <v>2020</v>
      </c>
      <c r="L13120" t="s">
        <v>1955</v>
      </c>
      <c r="M13120" s="144" t="s">
        <v>59</v>
      </c>
    </row>
    <row r="13121" spans="1:15" x14ac:dyDescent="0.2">
      <c r="A13121" t="s">
        <v>66</v>
      </c>
      <c r="B13121" s="144" t="s">
        <v>166</v>
      </c>
      <c r="C13121">
        <v>760</v>
      </c>
      <c r="D13121" t="str">
        <f>VLOOKUP(Oliusala[[#This Row],[postnumer]],Sveitarfelog[#All],4,FALSE)</f>
        <v>Fjarðabyggð</v>
      </c>
      <c r="E13121" t="str">
        <f>VLOOKUP(Oliusala[[#This Row],[postnumer]],Sveitarfelog[#All],5,FALSE)</f>
        <v>Austurland</v>
      </c>
      <c r="F13121" t="s">
        <v>25</v>
      </c>
      <c r="G13121" t="s">
        <v>24</v>
      </c>
      <c r="H13121" t="s">
        <v>60</v>
      </c>
      <c r="I13121" s="1">
        <v>3591</v>
      </c>
      <c r="J13121" s="2">
        <f>VLOOKUP(Oliusala[[#This Row],[tegund]],Tegundir!$B$2:$D$19,3,FALSE)*Oliusala[[#This Row],[magn]]/1000</f>
        <v>3.1062150000000002</v>
      </c>
      <c r="K13121">
        <v>2020</v>
      </c>
      <c r="L13121" t="s">
        <v>1955</v>
      </c>
      <c r="M13121" s="144" t="s">
        <v>59</v>
      </c>
    </row>
    <row r="13122" spans="1:15" x14ac:dyDescent="0.2">
      <c r="A13122" t="s">
        <v>57</v>
      </c>
      <c r="B13122" s="144" t="s">
        <v>166</v>
      </c>
      <c r="C13122">
        <v>760</v>
      </c>
      <c r="D13122" t="str">
        <f>VLOOKUP(Oliusala[[#This Row],[postnumer]],Sveitarfelog[#All],4,FALSE)</f>
        <v>Fjarðabyggð</v>
      </c>
      <c r="E13122" t="str">
        <f>VLOOKUP(Oliusala[[#This Row],[postnumer]],Sveitarfelog[#All],5,FALSE)</f>
        <v>Austurland</v>
      </c>
      <c r="F13122" t="s">
        <v>25</v>
      </c>
      <c r="G13122" t="s">
        <v>24</v>
      </c>
      <c r="H13122" s="1" t="s">
        <v>60</v>
      </c>
      <c r="I13122" s="1">
        <v>236771</v>
      </c>
      <c r="J13122" s="2">
        <f>VLOOKUP(Oliusala[[#This Row],[tegund]],Tegundir!$B$2:$D$19,3,FALSE)*Oliusala[[#This Row],[magn]]/1000</f>
        <v>204.806915</v>
      </c>
      <c r="K13122">
        <v>2020</v>
      </c>
      <c r="L13122" t="s">
        <v>1955</v>
      </c>
      <c r="M13122" s="144" t="s">
        <v>59</v>
      </c>
    </row>
    <row r="13123" spans="1:15" x14ac:dyDescent="0.2">
      <c r="A13123" t="s">
        <v>165</v>
      </c>
      <c r="B13123" s="144" t="s">
        <v>166</v>
      </c>
      <c r="C13123">
        <v>760</v>
      </c>
      <c r="D13123" t="str">
        <f>VLOOKUP(Oliusala[[#This Row],[postnumer]],Sveitarfelog[#All],4,FALSE)</f>
        <v>Fjarðabyggð</v>
      </c>
      <c r="E13123" t="str">
        <f>VLOOKUP(Oliusala[[#This Row],[postnumer]],Sveitarfelog[#All],5,FALSE)</f>
        <v>Austurland</v>
      </c>
      <c r="F13123" t="s">
        <v>25</v>
      </c>
      <c r="G13123" t="s">
        <v>24</v>
      </c>
      <c r="H13123" t="s">
        <v>60</v>
      </c>
      <c r="I13123" s="1">
        <v>28329</v>
      </c>
      <c r="J13123" s="2">
        <f>VLOOKUP(Oliusala[[#This Row],[tegund]],Tegundir!$B$2:$D$19,3,FALSE)*Oliusala[[#This Row],[magn]]/1000</f>
        <v>24.504584999999999</v>
      </c>
      <c r="K13123">
        <v>2020</v>
      </c>
      <c r="L13123" t="s">
        <v>1955</v>
      </c>
      <c r="M13123" s="144" t="s">
        <v>59</v>
      </c>
    </row>
    <row r="13124" spans="1:15" x14ac:dyDescent="0.2">
      <c r="A13124" t="s">
        <v>167</v>
      </c>
      <c r="B13124" s="144" t="s">
        <v>167</v>
      </c>
      <c r="C13124">
        <v>765</v>
      </c>
      <c r="D13124" t="str">
        <f>VLOOKUP(Oliusala[[#This Row],[postnumer]],Sveitarfelog[#All],4,FALSE)</f>
        <v>Fljótsdalshreppur,Múlaþing</v>
      </c>
      <c r="E13124" t="str">
        <f>VLOOKUP(Oliusala[[#This Row],[postnumer]],Sveitarfelog[#All],5,FALSE)</f>
        <v>Austurland</v>
      </c>
      <c r="F13124" t="s">
        <v>24</v>
      </c>
      <c r="G13124" t="s">
        <v>24</v>
      </c>
      <c r="H13124" s="1" t="s">
        <v>58</v>
      </c>
      <c r="I13124" s="1">
        <v>999</v>
      </c>
      <c r="J13124" s="2">
        <f>VLOOKUP(Oliusala[[#This Row],[tegund]],Tegundir!$B$2:$D$19,3,FALSE)*Oliusala[[#This Row],[magn]]/1000</f>
        <v>0.86413499999999999</v>
      </c>
      <c r="K13124">
        <v>2020</v>
      </c>
      <c r="L13124" t="s">
        <v>18</v>
      </c>
      <c r="M13124" s="144" t="s">
        <v>59</v>
      </c>
    </row>
    <row r="13125" spans="1:15" x14ac:dyDescent="0.2">
      <c r="A13125" t="s">
        <v>167</v>
      </c>
      <c r="B13125" s="144" t="s">
        <v>167</v>
      </c>
      <c r="C13125">
        <v>765</v>
      </c>
      <c r="D13125" t="str">
        <f>VLOOKUP(Oliusala[[#This Row],[postnumer]],Sveitarfelog[#All],4,FALSE)</f>
        <v>Fljótsdalshreppur,Múlaþing</v>
      </c>
      <c r="E13125" t="str">
        <f>VLOOKUP(Oliusala[[#This Row],[postnumer]],Sveitarfelog[#All],5,FALSE)</f>
        <v>Austurland</v>
      </c>
      <c r="F13125" t="s">
        <v>29</v>
      </c>
      <c r="G13125" t="s">
        <v>24</v>
      </c>
      <c r="H13125" t="s">
        <v>58</v>
      </c>
      <c r="I13125" s="1">
        <v>186364</v>
      </c>
      <c r="J13125" s="2">
        <f>VLOOKUP(Oliusala[[#This Row],[tegund]],Tegundir!$B$2:$D$19,3,FALSE)*Oliusala[[#This Row],[magn]]/1000</f>
        <v>161.20486</v>
      </c>
      <c r="K13125">
        <v>2020</v>
      </c>
      <c r="L13125" t="s">
        <v>19</v>
      </c>
      <c r="M13125" s="144" t="s">
        <v>59</v>
      </c>
      <c r="O13125" s="144" t="s">
        <v>1998</v>
      </c>
    </row>
    <row r="13126" spans="1:15" x14ac:dyDescent="0.2">
      <c r="A13126" t="s">
        <v>69</v>
      </c>
      <c r="B13126" s="144" t="s">
        <v>167</v>
      </c>
      <c r="C13126">
        <v>765</v>
      </c>
      <c r="D13126" t="str">
        <f>VLOOKUP(Oliusala[[#This Row],[postnumer]],Sveitarfelog[#All],4,FALSE)</f>
        <v>Fljótsdalshreppur,Múlaþing</v>
      </c>
      <c r="E13126" t="str">
        <f>VLOOKUP(Oliusala[[#This Row],[postnumer]],Sveitarfelog[#All],5,FALSE)</f>
        <v>Austurland</v>
      </c>
      <c r="F13126" t="s">
        <v>29</v>
      </c>
      <c r="G13126" t="s">
        <v>24</v>
      </c>
      <c r="H13126" t="s">
        <v>60</v>
      </c>
      <c r="I13126" s="1">
        <v>70264</v>
      </c>
      <c r="J13126" s="2">
        <f>VLOOKUP(Oliusala[[#This Row],[tegund]],Tegundir!$B$2:$D$19,3,FALSE)*Oliusala[[#This Row],[magn]]/1000</f>
        <v>60.778359999999999</v>
      </c>
      <c r="K13126">
        <v>2020</v>
      </c>
      <c r="L13126" t="s">
        <v>19</v>
      </c>
      <c r="M13126" s="144" t="s">
        <v>59</v>
      </c>
      <c r="O13126" s="144" t="s">
        <v>1998</v>
      </c>
    </row>
    <row r="13127" spans="1:15" x14ac:dyDescent="0.2">
      <c r="A13127" t="s">
        <v>158</v>
      </c>
      <c r="B13127" s="144" t="s">
        <v>167</v>
      </c>
      <c r="C13127">
        <v>765</v>
      </c>
      <c r="D13127" t="str">
        <f>VLOOKUP(Oliusala[[#This Row],[postnumer]],Sveitarfelog[#All],4,FALSE)</f>
        <v>Fljótsdalshreppur,Múlaþing</v>
      </c>
      <c r="E13127" t="str">
        <f>VLOOKUP(Oliusala[[#This Row],[postnumer]],Sveitarfelog[#All],5,FALSE)</f>
        <v>Austurland</v>
      </c>
      <c r="F13127" t="s">
        <v>29</v>
      </c>
      <c r="G13127" t="s">
        <v>24</v>
      </c>
      <c r="H13127" s="1" t="s">
        <v>60</v>
      </c>
      <c r="I13127" s="1">
        <v>899113</v>
      </c>
      <c r="J13127" s="2">
        <f>VLOOKUP(Oliusala[[#This Row],[tegund]],Tegundir!$B$2:$D$19,3,FALSE)*Oliusala[[#This Row],[magn]]/1000</f>
        <v>777.73274500000002</v>
      </c>
      <c r="K13127">
        <v>2020</v>
      </c>
      <c r="L13127" t="s">
        <v>19</v>
      </c>
      <c r="M13127" s="144" t="s">
        <v>59</v>
      </c>
      <c r="O13127" s="144" t="s">
        <v>1998</v>
      </c>
    </row>
    <row r="13128" spans="1:15" x14ac:dyDescent="0.2">
      <c r="A13128" t="s">
        <v>57</v>
      </c>
      <c r="B13128" s="144" t="s">
        <v>167</v>
      </c>
      <c r="C13128">
        <v>765</v>
      </c>
      <c r="D13128" t="str">
        <f>VLOOKUP(Oliusala[[#This Row],[postnumer]],Sveitarfelog[#All],4,FALSE)</f>
        <v>Fljótsdalshreppur,Múlaþing</v>
      </c>
      <c r="E13128" t="str">
        <f>VLOOKUP(Oliusala[[#This Row],[postnumer]],Sveitarfelog[#All],5,FALSE)</f>
        <v>Austurland</v>
      </c>
      <c r="F13128" t="s">
        <v>24</v>
      </c>
      <c r="G13128" t="s">
        <v>24</v>
      </c>
      <c r="H13128" s="1" t="s">
        <v>60</v>
      </c>
      <c r="I13128" s="1">
        <v>77614</v>
      </c>
      <c r="J13128" s="2">
        <f>VLOOKUP(Oliusala[[#This Row],[tegund]],Tegundir!$B$2:$D$19,3,FALSE)*Oliusala[[#This Row],[magn]]/1000</f>
        <v>67.136110000000002</v>
      </c>
      <c r="K13128">
        <v>2020</v>
      </c>
      <c r="L13128" t="s">
        <v>18</v>
      </c>
      <c r="M13128" s="144" t="s">
        <v>59</v>
      </c>
    </row>
    <row r="13129" spans="1:15" x14ac:dyDescent="0.2">
      <c r="A13129" t="s">
        <v>63</v>
      </c>
      <c r="B13129" s="144" t="s">
        <v>167</v>
      </c>
      <c r="C13129">
        <v>765</v>
      </c>
      <c r="D13129" t="str">
        <f>VLOOKUP(Oliusala[[#This Row],[postnumer]],Sveitarfelog[#All],4,FALSE)</f>
        <v>Fljótsdalshreppur,Múlaþing</v>
      </c>
      <c r="E13129" t="str">
        <f>VLOOKUP(Oliusala[[#This Row],[postnumer]],Sveitarfelog[#All],5,FALSE)</f>
        <v>Austurland</v>
      </c>
      <c r="F13129" t="s">
        <v>24</v>
      </c>
      <c r="G13129" t="s">
        <v>24</v>
      </c>
      <c r="H13129" s="1" t="s">
        <v>58</v>
      </c>
      <c r="I13129" s="1">
        <v>348644</v>
      </c>
      <c r="J13129" s="2">
        <f>VLOOKUP(Oliusala[[#This Row],[tegund]],Tegundir!$B$2:$D$19,3,FALSE)*Oliusala[[#This Row],[magn]]/1000</f>
        <v>301.57706000000002</v>
      </c>
      <c r="K13129">
        <v>2020</v>
      </c>
      <c r="L13129" t="s">
        <v>18</v>
      </c>
      <c r="M13129" s="144" t="s">
        <v>59</v>
      </c>
    </row>
    <row r="13130" spans="1:15" x14ac:dyDescent="0.2">
      <c r="A13130" t="s">
        <v>167</v>
      </c>
      <c r="B13130" s="144" t="s">
        <v>167</v>
      </c>
      <c r="C13130">
        <v>765</v>
      </c>
      <c r="D13130" t="str">
        <f>VLOOKUP(Oliusala[[#This Row],[postnumer]],Sveitarfelog[#All],4,FALSE)</f>
        <v>Fljótsdalshreppur,Múlaþing</v>
      </c>
      <c r="E13130" t="str">
        <f>VLOOKUP(Oliusala[[#This Row],[postnumer]],Sveitarfelog[#All],5,FALSE)</f>
        <v>Austurland</v>
      </c>
      <c r="F13130" t="s">
        <v>25</v>
      </c>
      <c r="G13130" t="s">
        <v>24</v>
      </c>
      <c r="H13130" s="1" t="s">
        <v>58</v>
      </c>
      <c r="I13130" s="1">
        <v>425045</v>
      </c>
      <c r="J13130" s="2">
        <f>VLOOKUP(Oliusala[[#This Row],[tegund]],Tegundir!$B$2:$D$19,3,FALSE)*Oliusala[[#This Row],[magn]]/1000</f>
        <v>367.66392500000001</v>
      </c>
      <c r="K13130">
        <v>2020</v>
      </c>
      <c r="L13130" t="s">
        <v>19</v>
      </c>
      <c r="M13130" s="144" t="s">
        <v>59</v>
      </c>
      <c r="O13130" s="144" t="s">
        <v>1997</v>
      </c>
    </row>
    <row r="13131" spans="1:15" x14ac:dyDescent="0.2">
      <c r="A13131" t="s">
        <v>69</v>
      </c>
      <c r="B13131" s="144" t="s">
        <v>167</v>
      </c>
      <c r="C13131">
        <v>765</v>
      </c>
      <c r="D13131" t="str">
        <f>VLOOKUP(Oliusala[[#This Row],[postnumer]],Sveitarfelog[#All],4,FALSE)</f>
        <v>Fljótsdalshreppur,Múlaþing</v>
      </c>
      <c r="E13131" t="str">
        <f>VLOOKUP(Oliusala[[#This Row],[postnumer]],Sveitarfelog[#All],5,FALSE)</f>
        <v>Austurland</v>
      </c>
      <c r="F13131" t="s">
        <v>25</v>
      </c>
      <c r="G13131" t="s">
        <v>24</v>
      </c>
      <c r="H13131" t="s">
        <v>60</v>
      </c>
      <c r="I13131" s="1">
        <v>20688</v>
      </c>
      <c r="J13131" s="2">
        <f>VLOOKUP(Oliusala[[#This Row],[tegund]],Tegundir!$B$2:$D$19,3,FALSE)*Oliusala[[#This Row],[magn]]/1000</f>
        <v>17.895119999999999</v>
      </c>
      <c r="K13131">
        <v>2020</v>
      </c>
      <c r="L13131" t="s">
        <v>19</v>
      </c>
      <c r="M13131" s="144" t="s">
        <v>59</v>
      </c>
      <c r="O13131" s="144" t="s">
        <v>1997</v>
      </c>
    </row>
    <row r="13132" spans="1:15" x14ac:dyDescent="0.2">
      <c r="A13132" t="s">
        <v>63</v>
      </c>
      <c r="B13132" s="144" t="s">
        <v>167</v>
      </c>
      <c r="C13132">
        <v>765</v>
      </c>
      <c r="D13132" t="str">
        <f>VLOOKUP(Oliusala[[#This Row],[postnumer]],Sveitarfelog[#All],4,FALSE)</f>
        <v>Fljótsdalshreppur,Múlaþing</v>
      </c>
      <c r="E13132" t="str">
        <f>VLOOKUP(Oliusala[[#This Row],[postnumer]],Sveitarfelog[#All],5,FALSE)</f>
        <v>Austurland</v>
      </c>
      <c r="F13132" t="s">
        <v>25</v>
      </c>
      <c r="G13132" t="s">
        <v>24</v>
      </c>
      <c r="H13132" s="1" t="s">
        <v>58</v>
      </c>
      <c r="I13132" s="1">
        <v>81987</v>
      </c>
      <c r="J13132" s="2">
        <f>VLOOKUP(Oliusala[[#This Row],[tegund]],Tegundir!$B$2:$D$19,3,FALSE)*Oliusala[[#This Row],[magn]]/1000</f>
        <v>70.918755000000004</v>
      </c>
      <c r="K13132">
        <v>2020</v>
      </c>
      <c r="L13132" t="s">
        <v>19</v>
      </c>
      <c r="M13132" s="144" t="s">
        <v>59</v>
      </c>
      <c r="O13132" s="144" t="s">
        <v>1997</v>
      </c>
    </row>
    <row r="13133" spans="1:15" x14ac:dyDescent="0.2">
      <c r="A13133" t="s">
        <v>167</v>
      </c>
      <c r="B13133" s="144" t="s">
        <v>167</v>
      </c>
      <c r="C13133">
        <v>765</v>
      </c>
      <c r="D13133" t="str">
        <f>VLOOKUP(Oliusala[[#This Row],[postnumer]],Sveitarfelog[#All],4,FALSE)</f>
        <v>Fljótsdalshreppur,Múlaþing</v>
      </c>
      <c r="E13133" t="str">
        <f>VLOOKUP(Oliusala[[#This Row],[postnumer]],Sveitarfelog[#All],5,FALSE)</f>
        <v>Austurland</v>
      </c>
      <c r="F13133" t="s">
        <v>29</v>
      </c>
      <c r="G13133" t="s">
        <v>24</v>
      </c>
      <c r="H13133" t="s">
        <v>61</v>
      </c>
      <c r="I13133" s="1">
        <v>28293</v>
      </c>
      <c r="J13133" s="2">
        <f>VLOOKUP(Oliusala[[#This Row],[tegund]],Tegundir!$B$2:$D$19,3,FALSE)*Oliusala[[#This Row],[magn]]/1000</f>
        <v>24.473444999999998</v>
      </c>
      <c r="K13133">
        <v>2020</v>
      </c>
      <c r="L13133" t="s">
        <v>19</v>
      </c>
      <c r="M13133" s="144" t="s">
        <v>62</v>
      </c>
      <c r="O13133" s="144" t="s">
        <v>1998</v>
      </c>
    </row>
    <row r="13134" spans="1:15" x14ac:dyDescent="0.2">
      <c r="A13134" t="s">
        <v>57</v>
      </c>
      <c r="B13134" s="144" t="s">
        <v>167</v>
      </c>
      <c r="C13134">
        <v>765</v>
      </c>
      <c r="D13134" t="str">
        <f>VLOOKUP(Oliusala[[#This Row],[postnumer]],Sveitarfelog[#All],4,FALSE)</f>
        <v>Fljótsdalshreppur,Múlaþing</v>
      </c>
      <c r="E13134" t="str">
        <f>VLOOKUP(Oliusala[[#This Row],[postnumer]],Sveitarfelog[#All],5,FALSE)</f>
        <v>Austurland</v>
      </c>
      <c r="F13134" t="s">
        <v>25</v>
      </c>
      <c r="G13134" t="s">
        <v>24</v>
      </c>
      <c r="H13134" s="1" t="s">
        <v>61</v>
      </c>
      <c r="I13134" s="1">
        <v>21559</v>
      </c>
      <c r="J13134" s="2">
        <f>VLOOKUP(Oliusala[[#This Row],[tegund]],Tegundir!$B$2:$D$19,3,FALSE)*Oliusala[[#This Row],[magn]]/1000</f>
        <v>18.648534999999999</v>
      </c>
      <c r="K13134">
        <v>2020</v>
      </c>
      <c r="L13134" t="s">
        <v>19</v>
      </c>
      <c r="M13134" s="144" t="s">
        <v>62</v>
      </c>
      <c r="O13134" s="144" t="s">
        <v>1997</v>
      </c>
    </row>
    <row r="13135" spans="1:15" x14ac:dyDescent="0.2">
      <c r="A13135" t="s">
        <v>69</v>
      </c>
      <c r="B13135" s="144" t="s">
        <v>168</v>
      </c>
      <c r="C13135">
        <v>780</v>
      </c>
      <c r="D13135" t="str">
        <f>VLOOKUP(Oliusala[[#This Row],[postnumer]],Sveitarfelog[#All],4,FALSE)</f>
        <v>Sveitarfélagið Hornafjörður</v>
      </c>
      <c r="E13135" t="str">
        <f>VLOOKUP(Oliusala[[#This Row],[postnumer]],Sveitarfelog[#All],5,FALSE)</f>
        <v>Suðurland</v>
      </c>
      <c r="F13135" t="s">
        <v>24</v>
      </c>
      <c r="G13135" t="s">
        <v>24</v>
      </c>
      <c r="H13135" t="s">
        <v>60</v>
      </c>
      <c r="I13135" s="1">
        <v>6747</v>
      </c>
      <c r="J13135" s="2">
        <f>VLOOKUP(Oliusala[[#This Row],[tegund]],Tegundir!$B$2:$D$19,3,FALSE)*Oliusala[[#This Row],[magn]]/1000</f>
        <v>5.8361549999999998</v>
      </c>
      <c r="K13135">
        <v>2020</v>
      </c>
      <c r="L13135" t="s">
        <v>18</v>
      </c>
      <c r="M13135" s="144" t="s">
        <v>59</v>
      </c>
    </row>
    <row r="13136" spans="1:15" x14ac:dyDescent="0.2">
      <c r="A13136" t="s">
        <v>158</v>
      </c>
      <c r="B13136" s="144" t="s">
        <v>168</v>
      </c>
      <c r="C13136">
        <v>780</v>
      </c>
      <c r="D13136" t="str">
        <f>VLOOKUP(Oliusala[[#This Row],[postnumer]],Sveitarfelog[#All],4,FALSE)</f>
        <v>Sveitarfélagið Hornafjörður</v>
      </c>
      <c r="E13136" t="str">
        <f>VLOOKUP(Oliusala[[#This Row],[postnumer]],Sveitarfelog[#All],5,FALSE)</f>
        <v>Suðurland</v>
      </c>
      <c r="F13136" t="s">
        <v>24</v>
      </c>
      <c r="G13136" t="s">
        <v>24</v>
      </c>
      <c r="H13136" s="1" t="s">
        <v>58</v>
      </c>
      <c r="I13136" s="1">
        <v>160394</v>
      </c>
      <c r="J13136" s="2">
        <f>VLOOKUP(Oliusala[[#This Row],[tegund]],Tegundir!$B$2:$D$19,3,FALSE)*Oliusala[[#This Row],[magn]]/1000</f>
        <v>138.74081000000001</v>
      </c>
      <c r="K13136">
        <v>2020</v>
      </c>
      <c r="L13136" t="s">
        <v>18</v>
      </c>
      <c r="M13136" s="144" t="s">
        <v>59</v>
      </c>
    </row>
    <row r="13137" spans="1:15" x14ac:dyDescent="0.2">
      <c r="A13137" t="s">
        <v>158</v>
      </c>
      <c r="B13137" s="144" t="s">
        <v>168</v>
      </c>
      <c r="C13137">
        <v>780</v>
      </c>
      <c r="D13137" t="str">
        <f>VLOOKUP(Oliusala[[#This Row],[postnumer]],Sveitarfelog[#All],4,FALSE)</f>
        <v>Sveitarfélagið Hornafjörður</v>
      </c>
      <c r="E13137" t="str">
        <f>VLOOKUP(Oliusala[[#This Row],[postnumer]],Sveitarfelog[#All],5,FALSE)</f>
        <v>Suðurland</v>
      </c>
      <c r="F13137" t="s">
        <v>29</v>
      </c>
      <c r="G13137" t="s">
        <v>24</v>
      </c>
      <c r="H13137" s="1" t="s">
        <v>58</v>
      </c>
      <c r="I13137" s="1">
        <v>5026755</v>
      </c>
      <c r="J13137" s="2">
        <f>VLOOKUP(Oliusala[[#This Row],[tegund]],Tegundir!$B$2:$D$19,3,FALSE)*Oliusala[[#This Row],[magn]]/1000</f>
        <v>4348.143075</v>
      </c>
      <c r="K13137">
        <v>2020</v>
      </c>
      <c r="L13137" t="s">
        <v>19</v>
      </c>
      <c r="M13137" s="144" t="s">
        <v>59</v>
      </c>
      <c r="O13137" s="144" t="s">
        <v>1998</v>
      </c>
    </row>
    <row r="13138" spans="1:15" x14ac:dyDescent="0.2">
      <c r="A13138" t="s">
        <v>158</v>
      </c>
      <c r="B13138" s="144" t="s">
        <v>168</v>
      </c>
      <c r="C13138">
        <v>780</v>
      </c>
      <c r="D13138" t="str">
        <f>VLOOKUP(Oliusala[[#This Row],[postnumer]],Sveitarfelog[#All],4,FALSE)</f>
        <v>Sveitarfélagið Hornafjörður</v>
      </c>
      <c r="E13138" t="str">
        <f>VLOOKUP(Oliusala[[#This Row],[postnumer]],Sveitarfelog[#All],5,FALSE)</f>
        <v>Suðurland</v>
      </c>
      <c r="F13138" t="s">
        <v>30</v>
      </c>
      <c r="G13138" t="s">
        <v>24</v>
      </c>
      <c r="H13138" t="s">
        <v>58</v>
      </c>
      <c r="I13138" s="1">
        <v>2097</v>
      </c>
      <c r="J13138" s="2">
        <f>VLOOKUP(Oliusala[[#This Row],[tegund]],Tegundir!$B$2:$D$19,3,FALSE)*Oliusala[[#This Row],[magn]]/1000</f>
        <v>1.8139049999999999</v>
      </c>
      <c r="K13138">
        <v>2020</v>
      </c>
      <c r="L13138" t="s">
        <v>19</v>
      </c>
      <c r="M13138" s="144" t="s">
        <v>59</v>
      </c>
      <c r="O13138" s="144" t="s">
        <v>1998</v>
      </c>
    </row>
    <row r="13139" spans="1:15" x14ac:dyDescent="0.2">
      <c r="A13139" t="s">
        <v>63</v>
      </c>
      <c r="B13139" s="144" t="s">
        <v>168</v>
      </c>
      <c r="C13139">
        <v>780</v>
      </c>
      <c r="D13139" t="str">
        <f>VLOOKUP(Oliusala[[#This Row],[postnumer]],Sveitarfelog[#All],4,FALSE)</f>
        <v>Sveitarfélagið Hornafjörður</v>
      </c>
      <c r="E13139" t="str">
        <f>VLOOKUP(Oliusala[[#This Row],[postnumer]],Sveitarfelog[#All],5,FALSE)</f>
        <v>Suðurland</v>
      </c>
      <c r="F13139" t="s">
        <v>24</v>
      </c>
      <c r="G13139" t="s">
        <v>24</v>
      </c>
      <c r="H13139" s="1" t="s">
        <v>58</v>
      </c>
      <c r="I13139" s="1">
        <v>1923251</v>
      </c>
      <c r="J13139" s="2">
        <f>VLOOKUP(Oliusala[[#This Row],[tegund]],Tegundir!$B$2:$D$19,3,FALSE)*Oliusala[[#This Row],[magn]]/1000</f>
        <v>1663.6121149999999</v>
      </c>
      <c r="K13139">
        <v>2020</v>
      </c>
      <c r="L13139" t="s">
        <v>18</v>
      </c>
      <c r="M13139" s="144" t="s">
        <v>59</v>
      </c>
    </row>
    <row r="13140" spans="1:15" x14ac:dyDescent="0.2">
      <c r="A13140" t="s">
        <v>63</v>
      </c>
      <c r="B13140" s="144" t="s">
        <v>168</v>
      </c>
      <c r="C13140">
        <v>780</v>
      </c>
      <c r="D13140" t="str">
        <f>VLOOKUP(Oliusala[[#This Row],[postnumer]],Sveitarfelog[#All],4,FALSE)</f>
        <v>Sveitarfélagið Hornafjörður</v>
      </c>
      <c r="E13140" t="str">
        <f>VLOOKUP(Oliusala[[#This Row],[postnumer]],Sveitarfelog[#All],5,FALSE)</f>
        <v>Suðurland</v>
      </c>
      <c r="F13140" t="s">
        <v>25</v>
      </c>
      <c r="G13140" t="s">
        <v>24</v>
      </c>
      <c r="H13140" s="1" t="s">
        <v>58</v>
      </c>
      <c r="I13140" s="1">
        <v>56300</v>
      </c>
      <c r="J13140" s="2">
        <f>VLOOKUP(Oliusala[[#This Row],[tegund]],Tegundir!$B$2:$D$19,3,FALSE)*Oliusala[[#This Row],[magn]]/1000</f>
        <v>48.6995</v>
      </c>
      <c r="K13140">
        <v>2020</v>
      </c>
      <c r="L13140" t="s">
        <v>19</v>
      </c>
      <c r="M13140" s="144" t="s">
        <v>59</v>
      </c>
      <c r="O13140" s="144" t="s">
        <v>1997</v>
      </c>
    </row>
    <row r="13141" spans="1:15" x14ac:dyDescent="0.2">
      <c r="A13141" t="s">
        <v>63</v>
      </c>
      <c r="B13141" s="144" t="s">
        <v>171</v>
      </c>
      <c r="C13141">
        <v>781</v>
      </c>
      <c r="D13141" t="str">
        <f>VLOOKUP(Oliusala[[#This Row],[postnumer]],Sveitarfelog[#All],4,FALSE)</f>
        <v>Sveitarfélagið Hornafjörður</v>
      </c>
      <c r="E13141" t="str">
        <f>VLOOKUP(Oliusala[[#This Row],[postnumer]],Sveitarfelog[#All],5,FALSE)</f>
        <v>Suðurland</v>
      </c>
      <c r="F13141" t="s">
        <v>25</v>
      </c>
      <c r="G13141" t="s">
        <v>24</v>
      </c>
      <c r="H13141" s="1" t="s">
        <v>58</v>
      </c>
      <c r="I13141" s="1">
        <v>19899</v>
      </c>
      <c r="J13141" s="2">
        <f>VLOOKUP(Oliusala[[#This Row],[tegund]],Tegundir!$B$2:$D$19,3,FALSE)*Oliusala[[#This Row],[magn]]/1000</f>
        <v>17.212634999999999</v>
      </c>
      <c r="K13141">
        <v>2020</v>
      </c>
      <c r="L13141" t="s">
        <v>19</v>
      </c>
      <c r="M13141" s="144" t="s">
        <v>59</v>
      </c>
      <c r="O13141" s="144" t="s">
        <v>1997</v>
      </c>
    </row>
    <row r="13142" spans="1:15" x14ac:dyDescent="0.2">
      <c r="A13142" t="s">
        <v>158</v>
      </c>
      <c r="B13142" s="144" t="s">
        <v>168</v>
      </c>
      <c r="C13142">
        <v>780</v>
      </c>
      <c r="D13142" t="str">
        <f>VLOOKUP(Oliusala[[#This Row],[postnumer]],Sveitarfelog[#All],4,FALSE)</f>
        <v>Sveitarfélagið Hornafjörður</v>
      </c>
      <c r="E13142" t="str">
        <f>VLOOKUP(Oliusala[[#This Row],[postnumer]],Sveitarfelog[#All],5,FALSE)</f>
        <v>Suðurland</v>
      </c>
      <c r="F13142" t="s">
        <v>29</v>
      </c>
      <c r="G13142" t="s">
        <v>24</v>
      </c>
      <c r="H13142" s="1" t="s">
        <v>61</v>
      </c>
      <c r="I13142" s="1">
        <v>33057</v>
      </c>
      <c r="J13142" s="2">
        <f>VLOOKUP(Oliusala[[#This Row],[tegund]],Tegundir!$B$2:$D$19,3,FALSE)*Oliusala[[#This Row],[magn]]/1000</f>
        <v>28.594304999999999</v>
      </c>
      <c r="K13142">
        <v>2020</v>
      </c>
      <c r="L13142" t="s">
        <v>19</v>
      </c>
      <c r="M13142" s="144" t="s">
        <v>62</v>
      </c>
      <c r="O13142" s="144" t="s">
        <v>1998</v>
      </c>
    </row>
    <row r="13143" spans="1:15" x14ac:dyDescent="0.2">
      <c r="A13143" t="s">
        <v>158</v>
      </c>
      <c r="B13143" s="144" t="s">
        <v>169</v>
      </c>
      <c r="C13143">
        <v>781</v>
      </c>
      <c r="D13143" t="str">
        <f>VLOOKUP(Oliusala[[#This Row],[postnumer]],Sveitarfelog[#All],4,FALSE)</f>
        <v>Sveitarfélagið Hornafjörður</v>
      </c>
      <c r="E13143" t="str">
        <f>VLOOKUP(Oliusala[[#This Row],[postnumer]],Sveitarfelog[#All],5,FALSE)</f>
        <v>Suðurland</v>
      </c>
      <c r="F13143" t="s">
        <v>24</v>
      </c>
      <c r="G13143" t="s">
        <v>24</v>
      </c>
      <c r="H13143" t="s">
        <v>60</v>
      </c>
      <c r="I13143" s="1">
        <v>19561</v>
      </c>
      <c r="J13143" s="2">
        <f>VLOOKUP(Oliusala[[#This Row],[tegund]],Tegundir!$B$2:$D$19,3,FALSE)*Oliusala[[#This Row],[magn]]/1000</f>
        <v>16.920265000000001</v>
      </c>
      <c r="K13143">
        <v>2020</v>
      </c>
      <c r="L13143" t="s">
        <v>18</v>
      </c>
      <c r="M13143" s="144" t="s">
        <v>59</v>
      </c>
    </row>
    <row r="13144" spans="1:15" x14ac:dyDescent="0.2">
      <c r="A13144" t="s">
        <v>158</v>
      </c>
      <c r="B13144" s="144" t="s">
        <v>170</v>
      </c>
      <c r="C13144">
        <v>781</v>
      </c>
      <c r="D13144" t="str">
        <f>VLOOKUP(Oliusala[[#This Row],[postnumer]],Sveitarfelog[#All],4,FALSE)</f>
        <v>Sveitarfélagið Hornafjörður</v>
      </c>
      <c r="E13144" t="str">
        <f>VLOOKUP(Oliusala[[#This Row],[postnumer]],Sveitarfelog[#All],5,FALSE)</f>
        <v>Suðurland</v>
      </c>
      <c r="F13144" t="s">
        <v>24</v>
      </c>
      <c r="G13144" t="s">
        <v>24</v>
      </c>
      <c r="H13144" t="s">
        <v>60</v>
      </c>
      <c r="I13144" s="1">
        <v>38638</v>
      </c>
      <c r="J13144" s="2">
        <f>VLOOKUP(Oliusala[[#This Row],[tegund]],Tegundir!$B$2:$D$19,3,FALSE)*Oliusala[[#This Row],[magn]]/1000</f>
        <v>33.421870000000006</v>
      </c>
      <c r="K13144">
        <v>2020</v>
      </c>
      <c r="L13144" t="s">
        <v>18</v>
      </c>
      <c r="M13144" s="144" t="s">
        <v>59</v>
      </c>
    </row>
    <row r="13145" spans="1:15" x14ac:dyDescent="0.2">
      <c r="A13145" t="s">
        <v>57</v>
      </c>
      <c r="B13145" s="144" t="s">
        <v>169</v>
      </c>
      <c r="C13145">
        <v>781</v>
      </c>
      <c r="D13145" t="str">
        <f>VLOOKUP(Oliusala[[#This Row],[postnumer]],Sveitarfelog[#All],4,FALSE)</f>
        <v>Sveitarfélagið Hornafjörður</v>
      </c>
      <c r="E13145" t="str">
        <f>VLOOKUP(Oliusala[[#This Row],[postnumer]],Sveitarfelog[#All],5,FALSE)</f>
        <v>Suðurland</v>
      </c>
      <c r="F13145" t="s">
        <v>24</v>
      </c>
      <c r="G13145" t="s">
        <v>24</v>
      </c>
      <c r="H13145" t="s">
        <v>60</v>
      </c>
      <c r="I13145" s="1">
        <v>47231</v>
      </c>
      <c r="J13145" s="2">
        <f>VLOOKUP(Oliusala[[#This Row],[tegund]],Tegundir!$B$2:$D$19,3,FALSE)*Oliusala[[#This Row],[magn]]/1000</f>
        <v>40.854815000000002</v>
      </c>
      <c r="K13145">
        <v>2020</v>
      </c>
      <c r="L13145" t="s">
        <v>18</v>
      </c>
      <c r="M13145" s="144" t="s">
        <v>59</v>
      </c>
    </row>
    <row r="13146" spans="1:15" x14ac:dyDescent="0.2">
      <c r="A13146" t="s">
        <v>57</v>
      </c>
      <c r="B13146" s="144" t="s">
        <v>170</v>
      </c>
      <c r="C13146">
        <v>781</v>
      </c>
      <c r="D13146" t="str">
        <f>VLOOKUP(Oliusala[[#This Row],[postnumer]],Sveitarfelog[#All],4,FALSE)</f>
        <v>Sveitarfélagið Hornafjörður</v>
      </c>
      <c r="E13146" t="str">
        <f>VLOOKUP(Oliusala[[#This Row],[postnumer]],Sveitarfelog[#All],5,FALSE)</f>
        <v>Suðurland</v>
      </c>
      <c r="F13146" t="s">
        <v>24</v>
      </c>
      <c r="G13146" t="s">
        <v>24</v>
      </c>
      <c r="H13146" t="s">
        <v>60</v>
      </c>
      <c r="I13146" s="1">
        <v>4532</v>
      </c>
      <c r="J13146" s="2">
        <f>VLOOKUP(Oliusala[[#This Row],[tegund]],Tegundir!$B$2:$D$19,3,FALSE)*Oliusala[[#This Row],[magn]]/1000</f>
        <v>3.9201799999999998</v>
      </c>
      <c r="K13146">
        <v>2020</v>
      </c>
      <c r="L13146" t="s">
        <v>18</v>
      </c>
      <c r="M13146" s="144" t="s">
        <v>59</v>
      </c>
    </row>
    <row r="13147" spans="1:15" x14ac:dyDescent="0.2">
      <c r="A13147" t="s">
        <v>63</v>
      </c>
      <c r="B13147" s="144" t="s">
        <v>171</v>
      </c>
      <c r="C13147">
        <v>781</v>
      </c>
      <c r="D13147" t="str">
        <f>VLOOKUP(Oliusala[[#This Row],[postnumer]],Sveitarfelog[#All],4,FALSE)</f>
        <v>Sveitarfélagið Hornafjörður</v>
      </c>
      <c r="E13147" t="str">
        <f>VLOOKUP(Oliusala[[#This Row],[postnumer]],Sveitarfelog[#All],5,FALSE)</f>
        <v>Suðurland</v>
      </c>
      <c r="F13147" t="s">
        <v>24</v>
      </c>
      <c r="G13147" t="s">
        <v>24</v>
      </c>
      <c r="H13147" s="1" t="s">
        <v>58</v>
      </c>
      <c r="I13147" s="1">
        <v>545132</v>
      </c>
      <c r="J13147" s="2">
        <f>VLOOKUP(Oliusala[[#This Row],[tegund]],Tegundir!$B$2:$D$19,3,FALSE)*Oliusala[[#This Row],[magn]]/1000</f>
        <v>471.53917999999999</v>
      </c>
      <c r="K13147">
        <v>2020</v>
      </c>
      <c r="L13147" t="s">
        <v>18</v>
      </c>
      <c r="M13147" s="144" t="s">
        <v>59</v>
      </c>
    </row>
    <row r="13148" spans="1:15" x14ac:dyDescent="0.2">
      <c r="A13148" t="s">
        <v>63</v>
      </c>
      <c r="B13148" s="144" t="s">
        <v>70</v>
      </c>
      <c r="C13148">
        <v>800</v>
      </c>
      <c r="D13148" t="str">
        <f>VLOOKUP(Oliusala[[#This Row],[postnumer]],Sveitarfelog[#All],4,FALSE)</f>
        <v>Flóahreppur,Sveitarfélagið Árborg</v>
      </c>
      <c r="E13148" t="str">
        <f>VLOOKUP(Oliusala[[#This Row],[postnumer]],Sveitarfelog[#All],5,FALSE)</f>
        <v>Suðurland</v>
      </c>
      <c r="F13148" t="s">
        <v>25</v>
      </c>
      <c r="G13148" t="s">
        <v>24</v>
      </c>
      <c r="H13148" s="1" t="s">
        <v>58</v>
      </c>
      <c r="I13148" s="1">
        <v>658305</v>
      </c>
      <c r="J13148" s="2">
        <f>VLOOKUP(Oliusala[[#This Row],[tegund]],Tegundir!$B$2:$D$19,3,FALSE)*Oliusala[[#This Row],[magn]]/1000</f>
        <v>569.43382499999996</v>
      </c>
      <c r="K13148">
        <v>2020</v>
      </c>
      <c r="L13148" t="s">
        <v>18</v>
      </c>
      <c r="M13148" s="144" t="s">
        <v>59</v>
      </c>
    </row>
    <row r="13149" spans="1:15" x14ac:dyDescent="0.2">
      <c r="A13149" t="s">
        <v>63</v>
      </c>
      <c r="B13149" s="144" t="s">
        <v>70</v>
      </c>
      <c r="C13149">
        <v>800</v>
      </c>
      <c r="D13149" t="str">
        <f>VLOOKUP(Oliusala[[#This Row],[postnumer]],Sveitarfelog[#All],4,FALSE)</f>
        <v>Flóahreppur,Sveitarfélagið Árborg</v>
      </c>
      <c r="E13149" t="str">
        <f>VLOOKUP(Oliusala[[#This Row],[postnumer]],Sveitarfelog[#All],5,FALSE)</f>
        <v>Suðurland</v>
      </c>
      <c r="F13149" t="s">
        <v>25</v>
      </c>
      <c r="G13149" t="s">
        <v>24</v>
      </c>
      <c r="H13149" s="1" t="s">
        <v>58</v>
      </c>
      <c r="I13149" s="1">
        <v>92364</v>
      </c>
      <c r="J13149" s="2">
        <f>VLOOKUP(Oliusala[[#This Row],[tegund]],Tegundir!$B$2:$D$19,3,FALSE)*Oliusala[[#This Row],[magn]]/1000</f>
        <v>79.894859999999994</v>
      </c>
      <c r="K13149">
        <v>2020</v>
      </c>
      <c r="L13149" t="s">
        <v>18</v>
      </c>
      <c r="M13149" s="144" t="s">
        <v>59</v>
      </c>
    </row>
    <row r="13150" spans="1:15" x14ac:dyDescent="0.2">
      <c r="A13150" t="s">
        <v>63</v>
      </c>
      <c r="B13150" s="144" t="s">
        <v>175</v>
      </c>
      <c r="C13150">
        <v>801</v>
      </c>
      <c r="D13150" t="str">
        <f>VLOOKUP(Oliusala[[#This Row],[postnumer]],Sveitarfelog[#All],4,FALSE)</f>
        <v>Flóahreppur,Sveitarfélagið Árborg</v>
      </c>
      <c r="E13150" t="str">
        <f>VLOOKUP(Oliusala[[#This Row],[postnumer]],Sveitarfelog[#All],5,FALSE)</f>
        <v>Suðurland</v>
      </c>
      <c r="F13150" t="s">
        <v>25</v>
      </c>
      <c r="G13150" t="s">
        <v>24</v>
      </c>
      <c r="H13150" s="1" t="s">
        <v>58</v>
      </c>
      <c r="I13150" s="1">
        <v>31026</v>
      </c>
      <c r="J13150" s="2">
        <f>VLOOKUP(Oliusala[[#This Row],[tegund]],Tegundir!$B$2:$D$19,3,FALSE)*Oliusala[[#This Row],[magn]]/1000</f>
        <v>26.837489999999999</v>
      </c>
      <c r="K13150">
        <v>2020</v>
      </c>
      <c r="L13150" t="s">
        <v>18</v>
      </c>
      <c r="M13150" s="144" t="s">
        <v>59</v>
      </c>
    </row>
    <row r="13151" spans="1:15" x14ac:dyDescent="0.2">
      <c r="A13151" t="s">
        <v>63</v>
      </c>
      <c r="B13151" s="144" t="s">
        <v>176</v>
      </c>
      <c r="C13151">
        <v>801</v>
      </c>
      <c r="D13151" t="str">
        <f>VLOOKUP(Oliusala[[#This Row],[postnumer]],Sveitarfelog[#All],4,FALSE)</f>
        <v>Flóahreppur,Sveitarfélagið Árborg</v>
      </c>
      <c r="E13151" t="str">
        <f>VLOOKUP(Oliusala[[#This Row],[postnumer]],Sveitarfelog[#All],5,FALSE)</f>
        <v>Suðurland</v>
      </c>
      <c r="F13151" t="s">
        <v>25</v>
      </c>
      <c r="G13151" t="s">
        <v>24</v>
      </c>
      <c r="H13151" s="1" t="s">
        <v>58</v>
      </c>
      <c r="I13151" s="1">
        <v>77412</v>
      </c>
      <c r="J13151" s="2">
        <f>VLOOKUP(Oliusala[[#This Row],[tegund]],Tegundir!$B$2:$D$19,3,FALSE)*Oliusala[[#This Row],[magn]]/1000</f>
        <v>66.961380000000005</v>
      </c>
      <c r="K13151">
        <v>2020</v>
      </c>
      <c r="L13151" t="s">
        <v>18</v>
      </c>
      <c r="M13151" s="144" t="s">
        <v>59</v>
      </c>
    </row>
    <row r="13152" spans="1:15" x14ac:dyDescent="0.2">
      <c r="A13152" t="s">
        <v>63</v>
      </c>
      <c r="B13152" s="144" t="s">
        <v>174</v>
      </c>
      <c r="C13152">
        <v>801</v>
      </c>
      <c r="D13152" t="str">
        <f>VLOOKUP(Oliusala[[#This Row],[postnumer]],Sveitarfelog[#All],4,FALSE)</f>
        <v>Flóahreppur,Sveitarfélagið Árborg</v>
      </c>
      <c r="E13152" t="str">
        <f>VLOOKUP(Oliusala[[#This Row],[postnumer]],Sveitarfelog[#All],5,FALSE)</f>
        <v>Suðurland</v>
      </c>
      <c r="F13152" t="s">
        <v>25</v>
      </c>
      <c r="G13152" t="s">
        <v>24</v>
      </c>
      <c r="H13152" t="s">
        <v>58</v>
      </c>
      <c r="I13152" s="1">
        <v>146829</v>
      </c>
      <c r="J13152" s="2">
        <f>VLOOKUP(Oliusala[[#This Row],[tegund]],Tegundir!$B$2:$D$19,3,FALSE)*Oliusala[[#This Row],[magn]]/1000</f>
        <v>127.00708499999999</v>
      </c>
      <c r="K13152">
        <v>2020</v>
      </c>
      <c r="L13152" t="s">
        <v>18</v>
      </c>
      <c r="M13152" s="144" t="s">
        <v>59</v>
      </c>
    </row>
    <row r="13153" spans="1:15" x14ac:dyDescent="0.2">
      <c r="A13153" t="s">
        <v>63</v>
      </c>
      <c r="B13153" s="144" t="s">
        <v>182</v>
      </c>
      <c r="C13153">
        <v>810</v>
      </c>
      <c r="D13153" t="str">
        <f>VLOOKUP(Oliusala[[#This Row],[postnumer]],Sveitarfelog[#All],4,FALSE)</f>
        <v>Hveragerðisbær,Sveitarfélagið Ölfus</v>
      </c>
      <c r="E13153" t="str">
        <f>VLOOKUP(Oliusala[[#This Row],[postnumer]],Sveitarfelog[#All],5,FALSE)</f>
        <v>Suðurland</v>
      </c>
      <c r="F13153" t="s">
        <v>25</v>
      </c>
      <c r="G13153" t="s">
        <v>24</v>
      </c>
      <c r="H13153" t="s">
        <v>58</v>
      </c>
      <c r="I13153" s="1">
        <v>189598</v>
      </c>
      <c r="J13153" s="2">
        <f>VLOOKUP(Oliusala[[#This Row],[tegund]],Tegundir!$B$2:$D$19,3,FALSE)*Oliusala[[#This Row],[magn]]/1000</f>
        <v>164.00226999999998</v>
      </c>
      <c r="K13153">
        <v>2020</v>
      </c>
      <c r="L13153" t="s">
        <v>18</v>
      </c>
      <c r="M13153" s="144" t="s">
        <v>59</v>
      </c>
    </row>
    <row r="13154" spans="1:15" x14ac:dyDescent="0.2">
      <c r="A13154" t="s">
        <v>63</v>
      </c>
      <c r="B13154" s="144" t="s">
        <v>183</v>
      </c>
      <c r="C13154">
        <v>815</v>
      </c>
      <c r="D13154" t="str">
        <f>VLOOKUP(Oliusala[[#This Row],[postnumer]],Sveitarfelog[#All],4,FALSE)</f>
        <v>Hveragerðisbær,Sveitarfélagið Ölfus</v>
      </c>
      <c r="E13154" t="str">
        <f>VLOOKUP(Oliusala[[#This Row],[postnumer]],Sveitarfelog[#All],5,FALSE)</f>
        <v>Suðurland</v>
      </c>
      <c r="F13154" t="s">
        <v>25</v>
      </c>
      <c r="G13154" t="s">
        <v>24</v>
      </c>
      <c r="H13154" t="s">
        <v>58</v>
      </c>
      <c r="I13154" s="1">
        <v>119849</v>
      </c>
      <c r="J13154" s="2">
        <f>VLOOKUP(Oliusala[[#This Row],[tegund]],Tegundir!$B$2:$D$19,3,FALSE)*Oliusala[[#This Row],[magn]]/1000</f>
        <v>103.66938499999999</v>
      </c>
      <c r="K13154">
        <v>2020</v>
      </c>
      <c r="L13154" t="s">
        <v>19</v>
      </c>
      <c r="M13154" s="144" t="s">
        <v>59</v>
      </c>
      <c r="O13154" s="144" t="s">
        <v>1997</v>
      </c>
    </row>
    <row r="13155" spans="1:15" x14ac:dyDescent="0.2">
      <c r="A13155" t="s">
        <v>57</v>
      </c>
      <c r="B13155" s="144" t="s">
        <v>172</v>
      </c>
      <c r="C13155">
        <v>785</v>
      </c>
      <c r="D13155" t="str">
        <f>VLOOKUP(Oliusala[[#This Row],[postnumer]],Sveitarfelog[#All],4,FALSE)</f>
        <v>Sveitarfélagið Hornafjörður</v>
      </c>
      <c r="E13155" t="str">
        <f>VLOOKUP(Oliusala[[#This Row],[postnumer]],Sveitarfelog[#All],5,FALSE)</f>
        <v>Suðurland</v>
      </c>
      <c r="F13155" t="s">
        <v>24</v>
      </c>
      <c r="G13155" t="s">
        <v>24</v>
      </c>
      <c r="H13155" s="1" t="s">
        <v>60</v>
      </c>
      <c r="I13155" s="1">
        <v>4120</v>
      </c>
      <c r="J13155" s="2">
        <f>VLOOKUP(Oliusala[[#This Row],[tegund]],Tegundir!$B$2:$D$19,3,FALSE)*Oliusala[[#This Row],[magn]]/1000</f>
        <v>3.5638000000000001</v>
      </c>
      <c r="K13155">
        <v>2020</v>
      </c>
      <c r="L13155" t="s">
        <v>18</v>
      </c>
      <c r="M13155" s="144" t="s">
        <v>59</v>
      </c>
    </row>
    <row r="13156" spans="1:15" x14ac:dyDescent="0.2">
      <c r="A13156" t="s">
        <v>63</v>
      </c>
      <c r="B13156" s="144" t="s">
        <v>172</v>
      </c>
      <c r="C13156">
        <v>785</v>
      </c>
      <c r="D13156" t="str">
        <f>VLOOKUP(Oliusala[[#This Row],[postnumer]],Sveitarfelog[#All],4,FALSE)</f>
        <v>Sveitarfélagið Hornafjörður</v>
      </c>
      <c r="E13156" t="str">
        <f>VLOOKUP(Oliusala[[#This Row],[postnumer]],Sveitarfelog[#All],5,FALSE)</f>
        <v>Suðurland</v>
      </c>
      <c r="F13156" t="s">
        <v>24</v>
      </c>
      <c r="G13156" t="s">
        <v>24</v>
      </c>
      <c r="H13156" t="s">
        <v>58</v>
      </c>
      <c r="I13156" s="1">
        <v>238686</v>
      </c>
      <c r="J13156" s="2">
        <f>VLOOKUP(Oliusala[[#This Row],[tegund]],Tegundir!$B$2:$D$19,3,FALSE)*Oliusala[[#This Row],[magn]]/1000</f>
        <v>206.46338999999998</v>
      </c>
      <c r="K13156">
        <v>2020</v>
      </c>
      <c r="L13156" t="s">
        <v>18</v>
      </c>
      <c r="M13156" s="144" t="s">
        <v>59</v>
      </c>
    </row>
    <row r="13157" spans="1:15" x14ac:dyDescent="0.2">
      <c r="A13157" t="s">
        <v>63</v>
      </c>
      <c r="B13157" s="144" t="s">
        <v>184</v>
      </c>
      <c r="C13157">
        <v>820</v>
      </c>
      <c r="D13157" t="str">
        <f>VLOOKUP(Oliusala[[#This Row],[postnumer]],Sveitarfelog[#All],4,FALSE)</f>
        <v>Flóahreppur,Sveitarfélagið Árborg</v>
      </c>
      <c r="E13157" t="str">
        <f>VLOOKUP(Oliusala[[#This Row],[postnumer]],Sveitarfelog[#All],5,FALSE)</f>
        <v>Suðurland</v>
      </c>
      <c r="F13157" t="s">
        <v>25</v>
      </c>
      <c r="G13157" t="s">
        <v>24</v>
      </c>
      <c r="H13157" t="s">
        <v>58</v>
      </c>
      <c r="I13157" s="1">
        <v>51040</v>
      </c>
      <c r="J13157" s="2">
        <f>VLOOKUP(Oliusala[[#This Row],[tegund]],Tegundir!$B$2:$D$19,3,FALSE)*Oliusala[[#This Row],[magn]]/1000</f>
        <v>44.1496</v>
      </c>
      <c r="K13157">
        <v>2020</v>
      </c>
      <c r="L13157" t="s">
        <v>18</v>
      </c>
      <c r="M13157" s="144" t="s">
        <v>59</v>
      </c>
    </row>
    <row r="13158" spans="1:15" x14ac:dyDescent="0.2">
      <c r="A13158" t="s">
        <v>63</v>
      </c>
      <c r="B13158" s="144" t="s">
        <v>185</v>
      </c>
      <c r="C13158">
        <v>825</v>
      </c>
      <c r="D13158" t="str">
        <f>VLOOKUP(Oliusala[[#This Row],[postnumer]],Sveitarfelog[#All],4,FALSE)</f>
        <v>Flóahreppur,Sveitarfélagið Árborg</v>
      </c>
      <c r="E13158" t="str">
        <f>VLOOKUP(Oliusala[[#This Row],[postnumer]],Sveitarfelog[#All],5,FALSE)</f>
        <v>Suðurland</v>
      </c>
      <c r="F13158" t="s">
        <v>25</v>
      </c>
      <c r="G13158" t="s">
        <v>24</v>
      </c>
      <c r="H13158" s="1" t="s">
        <v>58</v>
      </c>
      <c r="I13158" s="1">
        <v>27904</v>
      </c>
      <c r="J13158" s="2">
        <f>VLOOKUP(Oliusala[[#This Row],[tegund]],Tegundir!$B$2:$D$19,3,FALSE)*Oliusala[[#This Row],[magn]]/1000</f>
        <v>24.136959999999998</v>
      </c>
      <c r="K13158">
        <v>2020</v>
      </c>
      <c r="L13158" t="s">
        <v>18</v>
      </c>
      <c r="M13158" s="144" t="s">
        <v>59</v>
      </c>
    </row>
    <row r="13159" spans="1:15" x14ac:dyDescent="0.2">
      <c r="A13159" t="s">
        <v>57</v>
      </c>
      <c r="B13159" s="144" t="s">
        <v>70</v>
      </c>
      <c r="C13159">
        <v>800</v>
      </c>
      <c r="D13159" t="str">
        <f>VLOOKUP(Oliusala[[#This Row],[postnumer]],Sveitarfelog[#All],4,FALSE)</f>
        <v>Flóahreppur,Sveitarfélagið Árborg</v>
      </c>
      <c r="E13159" t="str">
        <f>VLOOKUP(Oliusala[[#This Row],[postnumer]],Sveitarfelog[#All],5,FALSE)</f>
        <v>Suðurland</v>
      </c>
      <c r="F13159" t="s">
        <v>24</v>
      </c>
      <c r="G13159" t="s">
        <v>24</v>
      </c>
      <c r="H13159" s="1" t="s">
        <v>60</v>
      </c>
      <c r="I13159" s="1">
        <v>490022</v>
      </c>
      <c r="J13159" s="2">
        <f>VLOOKUP(Oliusala[[#This Row],[tegund]],Tegundir!$B$2:$D$19,3,FALSE)*Oliusala[[#This Row],[magn]]/1000</f>
        <v>423.86902999999995</v>
      </c>
      <c r="K13159">
        <v>2020</v>
      </c>
      <c r="L13159" t="s">
        <v>18</v>
      </c>
      <c r="M13159" s="144" t="s">
        <v>59</v>
      </c>
    </row>
    <row r="13160" spans="1:15" x14ac:dyDescent="0.2">
      <c r="A13160" t="s">
        <v>70</v>
      </c>
      <c r="B13160" s="144" t="s">
        <v>70</v>
      </c>
      <c r="C13160">
        <v>800</v>
      </c>
      <c r="D13160" t="str">
        <f>VLOOKUP(Oliusala[[#This Row],[postnumer]],Sveitarfelog[#All],4,FALSE)</f>
        <v>Flóahreppur,Sveitarfélagið Árborg</v>
      </c>
      <c r="E13160" t="str">
        <f>VLOOKUP(Oliusala[[#This Row],[postnumer]],Sveitarfelog[#All],5,FALSE)</f>
        <v>Suðurland</v>
      </c>
      <c r="F13160" t="s">
        <v>24</v>
      </c>
      <c r="G13160" t="s">
        <v>24</v>
      </c>
      <c r="H13160" t="s">
        <v>58</v>
      </c>
      <c r="I13160" s="1">
        <v>91410</v>
      </c>
      <c r="J13160" s="2">
        <f>VLOOKUP(Oliusala[[#This Row],[tegund]],Tegundir!$B$2:$D$19,3,FALSE)*Oliusala[[#This Row],[magn]]/1000</f>
        <v>79.069649999999996</v>
      </c>
      <c r="K13160">
        <v>2020</v>
      </c>
      <c r="L13160" t="s">
        <v>18</v>
      </c>
      <c r="M13160" s="144" t="s">
        <v>59</v>
      </c>
    </row>
    <row r="13161" spans="1:15" x14ac:dyDescent="0.2">
      <c r="A13161" t="s">
        <v>63</v>
      </c>
      <c r="B13161" s="144" t="s">
        <v>70</v>
      </c>
      <c r="C13161">
        <v>800</v>
      </c>
      <c r="D13161" t="str">
        <f>VLOOKUP(Oliusala[[#This Row],[postnumer]],Sveitarfelog[#All],4,FALSE)</f>
        <v>Flóahreppur,Sveitarfélagið Árborg</v>
      </c>
      <c r="E13161" t="str">
        <f>VLOOKUP(Oliusala[[#This Row],[postnumer]],Sveitarfelog[#All],5,FALSE)</f>
        <v>Suðurland</v>
      </c>
      <c r="F13161" t="s">
        <v>24</v>
      </c>
      <c r="G13161" t="s">
        <v>24</v>
      </c>
      <c r="H13161" t="s">
        <v>58</v>
      </c>
      <c r="I13161" s="1">
        <v>6769656</v>
      </c>
      <c r="J13161" s="2">
        <f>VLOOKUP(Oliusala[[#This Row],[tegund]],Tegundir!$B$2:$D$19,3,FALSE)*Oliusala[[#This Row],[magn]]/1000</f>
        <v>5855.7524399999993</v>
      </c>
      <c r="K13161">
        <v>2020</v>
      </c>
      <c r="L13161" t="s">
        <v>18</v>
      </c>
      <c r="M13161" s="144" t="s">
        <v>59</v>
      </c>
    </row>
    <row r="13162" spans="1:15" x14ac:dyDescent="0.2">
      <c r="A13162" t="s">
        <v>63</v>
      </c>
      <c r="B13162" s="144" t="s">
        <v>70</v>
      </c>
      <c r="C13162">
        <v>800</v>
      </c>
      <c r="D13162" t="str">
        <f>VLOOKUP(Oliusala[[#This Row],[postnumer]],Sveitarfelog[#All],4,FALSE)</f>
        <v>Flóahreppur,Sveitarfélagið Árborg</v>
      </c>
      <c r="E13162" t="str">
        <f>VLOOKUP(Oliusala[[#This Row],[postnumer]],Sveitarfelog[#All],5,FALSE)</f>
        <v>Suðurland</v>
      </c>
      <c r="F13162" t="s">
        <v>24</v>
      </c>
      <c r="G13162" t="s">
        <v>24</v>
      </c>
      <c r="H13162" s="1" t="s">
        <v>58</v>
      </c>
      <c r="I13162" s="1">
        <v>1053313</v>
      </c>
      <c r="J13162" s="2">
        <f>VLOOKUP(Oliusala[[#This Row],[tegund]],Tegundir!$B$2:$D$19,3,FALSE)*Oliusala[[#This Row],[magn]]/1000</f>
        <v>911.11574499999995</v>
      </c>
      <c r="K13162">
        <v>2020</v>
      </c>
      <c r="L13162" t="s">
        <v>18</v>
      </c>
      <c r="M13162" s="144" t="s">
        <v>59</v>
      </c>
    </row>
    <row r="13163" spans="1:15" x14ac:dyDescent="0.2">
      <c r="A13163" t="s">
        <v>63</v>
      </c>
      <c r="B13163" s="144" t="s">
        <v>186</v>
      </c>
      <c r="C13163">
        <v>840</v>
      </c>
      <c r="D13163" t="str">
        <f>VLOOKUP(Oliusala[[#This Row],[postnumer]],Sveitarfelog[#All],4,FALSE)</f>
        <v>Bláskógabyggð,Grímsnes- og Grafningshreppur,Hrunamannahreppur,Skeiða- og Gnúpverjahreppur</v>
      </c>
      <c r="E13163" t="str">
        <f>VLOOKUP(Oliusala[[#This Row],[postnumer]],Sveitarfelog[#All],5,FALSE)</f>
        <v>Suðurland</v>
      </c>
      <c r="F13163" t="s">
        <v>25</v>
      </c>
      <c r="G13163" t="s">
        <v>24</v>
      </c>
      <c r="H13163" t="s">
        <v>58</v>
      </c>
      <c r="I13163" s="1">
        <v>39634</v>
      </c>
      <c r="J13163" s="2">
        <f>VLOOKUP(Oliusala[[#This Row],[tegund]],Tegundir!$B$2:$D$19,3,FALSE)*Oliusala[[#This Row],[magn]]/1000</f>
        <v>34.283409999999996</v>
      </c>
      <c r="K13163">
        <v>2020</v>
      </c>
      <c r="L13163" t="s">
        <v>18</v>
      </c>
      <c r="M13163" s="144" t="s">
        <v>59</v>
      </c>
    </row>
    <row r="13164" spans="1:15" x14ac:dyDescent="0.2">
      <c r="A13164" t="s">
        <v>63</v>
      </c>
      <c r="B13164" s="144" t="s">
        <v>188</v>
      </c>
      <c r="C13164">
        <v>845</v>
      </c>
      <c r="D13164" t="str">
        <f>VLOOKUP(Oliusala[[#This Row],[postnumer]],Sveitarfelog[#All],4,FALSE)</f>
        <v>Bláskógabyggð,Grímsnes- og Grafningshreppur,Hrunamannahreppur,Skeiða- og Gnúpverjahreppur</v>
      </c>
      <c r="E13164" t="str">
        <f>VLOOKUP(Oliusala[[#This Row],[postnumer]],Sveitarfelog[#All],5,FALSE)</f>
        <v>Suðurland</v>
      </c>
      <c r="F13164" t="s">
        <v>25</v>
      </c>
      <c r="G13164" t="s">
        <v>24</v>
      </c>
      <c r="H13164" s="1" t="s">
        <v>58</v>
      </c>
      <c r="I13164" s="1">
        <v>68766</v>
      </c>
      <c r="J13164" s="2">
        <f>VLOOKUP(Oliusala[[#This Row],[tegund]],Tegundir!$B$2:$D$19,3,FALSE)*Oliusala[[#This Row],[magn]]/1000</f>
        <v>59.482589999999995</v>
      </c>
      <c r="K13164">
        <v>2020</v>
      </c>
      <c r="L13164" t="s">
        <v>1955</v>
      </c>
      <c r="M13164" s="144" t="s">
        <v>59</v>
      </c>
    </row>
    <row r="13165" spans="1:15" x14ac:dyDescent="0.2">
      <c r="A13165" t="s">
        <v>63</v>
      </c>
      <c r="B13165" s="144" t="s">
        <v>163</v>
      </c>
      <c r="C13165">
        <v>850</v>
      </c>
      <c r="D13165" t="str">
        <f>VLOOKUP(Oliusala[[#This Row],[postnumer]],Sveitarfelog[#All],4,FALSE)</f>
        <v>Ásahreppur,Rangárþing ytra</v>
      </c>
      <c r="E13165" t="str">
        <f>VLOOKUP(Oliusala[[#This Row],[postnumer]],Sveitarfelog[#All],5,FALSE)</f>
        <v>Suðurland</v>
      </c>
      <c r="F13165" t="s">
        <v>25</v>
      </c>
      <c r="G13165" t="s">
        <v>24</v>
      </c>
      <c r="H13165" t="s">
        <v>58</v>
      </c>
      <c r="I13165" s="1">
        <v>252388</v>
      </c>
      <c r="J13165" s="2">
        <f>VLOOKUP(Oliusala[[#This Row],[tegund]],Tegundir!$B$2:$D$19,3,FALSE)*Oliusala[[#This Row],[magn]]/1000</f>
        <v>218.31562</v>
      </c>
      <c r="K13165">
        <v>2020</v>
      </c>
      <c r="L13165" t="s">
        <v>1955</v>
      </c>
      <c r="M13165" s="144" t="s">
        <v>59</v>
      </c>
    </row>
    <row r="13166" spans="1:15" x14ac:dyDescent="0.2">
      <c r="A13166" t="s">
        <v>63</v>
      </c>
      <c r="B13166" s="144" t="s">
        <v>191</v>
      </c>
      <c r="C13166">
        <v>851</v>
      </c>
      <c r="D13166" t="str">
        <f>VLOOKUP(Oliusala[[#This Row],[postnumer]],Sveitarfelog[#All],4,FALSE)</f>
        <v>Ásahreppur,Rangárþing ytra</v>
      </c>
      <c r="E13166" t="str">
        <f>VLOOKUP(Oliusala[[#This Row],[postnumer]],Sveitarfelog[#All],5,FALSE)</f>
        <v>Suðurland</v>
      </c>
      <c r="F13166" t="s">
        <v>25</v>
      </c>
      <c r="G13166" t="s">
        <v>24</v>
      </c>
      <c r="H13166" t="s">
        <v>58</v>
      </c>
      <c r="I13166" s="1">
        <v>159654</v>
      </c>
      <c r="J13166" s="2">
        <f>VLOOKUP(Oliusala[[#This Row],[tegund]],Tegundir!$B$2:$D$19,3,FALSE)*Oliusala[[#This Row],[magn]]/1000</f>
        <v>138.10070999999999</v>
      </c>
      <c r="K13166">
        <v>2020</v>
      </c>
      <c r="L13166" t="s">
        <v>1955</v>
      </c>
      <c r="M13166" s="144" t="s">
        <v>59</v>
      </c>
    </row>
    <row r="13167" spans="1:15" x14ac:dyDescent="0.2">
      <c r="A13167" t="s">
        <v>57</v>
      </c>
      <c r="B13167" s="144" t="s">
        <v>175</v>
      </c>
      <c r="C13167">
        <v>801</v>
      </c>
      <c r="D13167" t="str">
        <f>VLOOKUP(Oliusala[[#This Row],[postnumer]],Sveitarfelog[#All],4,FALSE)</f>
        <v>Flóahreppur,Sveitarfélagið Árborg</v>
      </c>
      <c r="E13167" t="str">
        <f>VLOOKUP(Oliusala[[#This Row],[postnumer]],Sveitarfelog[#All],5,FALSE)</f>
        <v>Suðurland</v>
      </c>
      <c r="F13167" t="s">
        <v>24</v>
      </c>
      <c r="G13167" t="s">
        <v>24</v>
      </c>
      <c r="H13167" t="s">
        <v>60</v>
      </c>
      <c r="I13167" s="1">
        <v>118993</v>
      </c>
      <c r="J13167" s="2">
        <f>VLOOKUP(Oliusala[[#This Row],[tegund]],Tegundir!$B$2:$D$19,3,FALSE)*Oliusala[[#This Row],[magn]]/1000</f>
        <v>102.928945</v>
      </c>
      <c r="K13167">
        <v>2020</v>
      </c>
      <c r="L13167" t="s">
        <v>18</v>
      </c>
      <c r="M13167" s="144" t="s">
        <v>59</v>
      </c>
    </row>
    <row r="13168" spans="1:15" x14ac:dyDescent="0.2">
      <c r="A13168" t="s">
        <v>57</v>
      </c>
      <c r="B13168" s="144" t="s">
        <v>177</v>
      </c>
      <c r="C13168">
        <v>801</v>
      </c>
      <c r="D13168" t="str">
        <f>VLOOKUP(Oliusala[[#This Row],[postnumer]],Sveitarfelog[#All],4,FALSE)</f>
        <v>Flóahreppur,Sveitarfélagið Árborg</v>
      </c>
      <c r="E13168" t="str">
        <f>VLOOKUP(Oliusala[[#This Row],[postnumer]],Sveitarfelog[#All],5,FALSE)</f>
        <v>Suðurland</v>
      </c>
      <c r="F13168" t="s">
        <v>24</v>
      </c>
      <c r="G13168" t="s">
        <v>24</v>
      </c>
      <c r="H13168" s="1" t="s">
        <v>60</v>
      </c>
      <c r="I13168" s="1">
        <v>17553</v>
      </c>
      <c r="J13168" s="2">
        <f>VLOOKUP(Oliusala[[#This Row],[tegund]],Tegundir!$B$2:$D$19,3,FALSE)*Oliusala[[#This Row],[magn]]/1000</f>
        <v>15.183344999999999</v>
      </c>
      <c r="K13168">
        <v>2020</v>
      </c>
      <c r="L13168" t="s">
        <v>18</v>
      </c>
      <c r="M13168" s="144" t="s">
        <v>59</v>
      </c>
    </row>
    <row r="13169" spans="1:15" x14ac:dyDescent="0.2">
      <c r="A13169" t="s">
        <v>57</v>
      </c>
      <c r="B13169" s="144" t="s">
        <v>174</v>
      </c>
      <c r="C13169">
        <v>801</v>
      </c>
      <c r="D13169" t="str">
        <f>VLOOKUP(Oliusala[[#This Row],[postnumer]],Sveitarfelog[#All],4,FALSE)</f>
        <v>Flóahreppur,Sveitarfélagið Árborg</v>
      </c>
      <c r="E13169" t="str">
        <f>VLOOKUP(Oliusala[[#This Row],[postnumer]],Sveitarfelog[#All],5,FALSE)</f>
        <v>Suðurland</v>
      </c>
      <c r="F13169" t="s">
        <v>24</v>
      </c>
      <c r="G13169" t="s">
        <v>24</v>
      </c>
      <c r="H13169" t="s">
        <v>60</v>
      </c>
      <c r="I13169" s="1">
        <v>670</v>
      </c>
      <c r="J13169" s="2">
        <f>VLOOKUP(Oliusala[[#This Row],[tegund]],Tegundir!$B$2:$D$19,3,FALSE)*Oliusala[[#This Row],[magn]]/1000</f>
        <v>0.57955000000000001</v>
      </c>
      <c r="K13169">
        <v>2020</v>
      </c>
      <c r="L13169" t="s">
        <v>18</v>
      </c>
      <c r="M13169" s="144" t="s">
        <v>59</v>
      </c>
    </row>
    <row r="13170" spans="1:15" x14ac:dyDescent="0.2">
      <c r="A13170" t="s">
        <v>63</v>
      </c>
      <c r="B13170" s="144" t="s">
        <v>192</v>
      </c>
      <c r="C13170">
        <v>860</v>
      </c>
      <c r="D13170" t="str">
        <f>VLOOKUP(Oliusala[[#This Row],[postnumer]],Sveitarfelog[#All],4,FALSE)</f>
        <v>Rangárþing eystra</v>
      </c>
      <c r="E13170" t="str">
        <f>VLOOKUP(Oliusala[[#This Row],[postnumer]],Sveitarfelog[#All],5,FALSE)</f>
        <v>Suðurland</v>
      </c>
      <c r="F13170" t="s">
        <v>25</v>
      </c>
      <c r="G13170" t="s">
        <v>24</v>
      </c>
      <c r="H13170" t="s">
        <v>58</v>
      </c>
      <c r="I13170" s="1">
        <v>261123</v>
      </c>
      <c r="J13170" s="2">
        <f>VLOOKUP(Oliusala[[#This Row],[tegund]],Tegundir!$B$2:$D$19,3,FALSE)*Oliusala[[#This Row],[magn]]/1000</f>
        <v>225.87139499999998</v>
      </c>
      <c r="K13170">
        <v>2020</v>
      </c>
      <c r="L13170" t="s">
        <v>1955</v>
      </c>
      <c r="M13170" s="144" t="s">
        <v>59</v>
      </c>
    </row>
    <row r="13171" spans="1:15" x14ac:dyDescent="0.2">
      <c r="A13171" t="s">
        <v>70</v>
      </c>
      <c r="B13171" s="144" t="s">
        <v>175</v>
      </c>
      <c r="C13171">
        <v>801</v>
      </c>
      <c r="D13171" t="str">
        <f>VLOOKUP(Oliusala[[#This Row],[postnumer]],Sveitarfelog[#All],4,FALSE)</f>
        <v>Flóahreppur,Sveitarfélagið Árborg</v>
      </c>
      <c r="E13171" t="str">
        <f>VLOOKUP(Oliusala[[#This Row],[postnumer]],Sveitarfelog[#All],5,FALSE)</f>
        <v>Suðurland</v>
      </c>
      <c r="F13171" t="s">
        <v>24</v>
      </c>
      <c r="G13171" t="s">
        <v>24</v>
      </c>
      <c r="H13171" s="1" t="s">
        <v>60</v>
      </c>
      <c r="I13171" s="1">
        <v>54854</v>
      </c>
      <c r="J13171" s="2">
        <f>VLOOKUP(Oliusala[[#This Row],[tegund]],Tegundir!$B$2:$D$19,3,FALSE)*Oliusala[[#This Row],[magn]]/1000</f>
        <v>47.448709999999998</v>
      </c>
      <c r="K13171">
        <v>2020</v>
      </c>
      <c r="L13171" t="s">
        <v>18</v>
      </c>
      <c r="M13171" s="144" t="s">
        <v>59</v>
      </c>
    </row>
    <row r="13172" spans="1:15" x14ac:dyDescent="0.2">
      <c r="A13172" t="s">
        <v>70</v>
      </c>
      <c r="B13172" s="144" t="s">
        <v>176</v>
      </c>
      <c r="C13172">
        <v>801</v>
      </c>
      <c r="D13172" t="str">
        <f>VLOOKUP(Oliusala[[#This Row],[postnumer]],Sveitarfelog[#All],4,FALSE)</f>
        <v>Flóahreppur,Sveitarfélagið Árborg</v>
      </c>
      <c r="E13172" t="str">
        <f>VLOOKUP(Oliusala[[#This Row],[postnumer]],Sveitarfelog[#All],5,FALSE)</f>
        <v>Suðurland</v>
      </c>
      <c r="F13172" t="s">
        <v>24</v>
      </c>
      <c r="G13172" t="s">
        <v>24</v>
      </c>
      <c r="H13172" s="1" t="s">
        <v>60</v>
      </c>
      <c r="I13172" s="1">
        <v>56919</v>
      </c>
      <c r="J13172" s="2">
        <f>VLOOKUP(Oliusala[[#This Row],[tegund]],Tegundir!$B$2:$D$19,3,FALSE)*Oliusala[[#This Row],[magn]]/1000</f>
        <v>49.234935</v>
      </c>
      <c r="K13172">
        <v>2020</v>
      </c>
      <c r="L13172" t="s">
        <v>18</v>
      </c>
      <c r="M13172" s="144" t="s">
        <v>59</v>
      </c>
    </row>
    <row r="13173" spans="1:15" x14ac:dyDescent="0.2">
      <c r="A13173" t="s">
        <v>70</v>
      </c>
      <c r="B13173" s="144" t="s">
        <v>177</v>
      </c>
      <c r="C13173">
        <v>801</v>
      </c>
      <c r="D13173" t="str">
        <f>VLOOKUP(Oliusala[[#This Row],[postnumer]],Sveitarfelog[#All],4,FALSE)</f>
        <v>Flóahreppur,Sveitarfélagið Árborg</v>
      </c>
      <c r="E13173" t="str">
        <f>VLOOKUP(Oliusala[[#This Row],[postnumer]],Sveitarfelog[#All],5,FALSE)</f>
        <v>Suðurland</v>
      </c>
      <c r="F13173" t="s">
        <v>24</v>
      </c>
      <c r="G13173" t="s">
        <v>24</v>
      </c>
      <c r="H13173" t="s">
        <v>60</v>
      </c>
      <c r="I13173" s="1">
        <v>1469</v>
      </c>
      <c r="J13173" s="2">
        <f>VLOOKUP(Oliusala[[#This Row],[tegund]],Tegundir!$B$2:$D$19,3,FALSE)*Oliusala[[#This Row],[magn]]/1000</f>
        <v>1.2706849999999998</v>
      </c>
      <c r="K13173">
        <v>2020</v>
      </c>
      <c r="L13173" t="s">
        <v>18</v>
      </c>
      <c r="M13173" s="144" t="s">
        <v>59</v>
      </c>
    </row>
    <row r="13174" spans="1:15" x14ac:dyDescent="0.2">
      <c r="A13174" t="s">
        <v>70</v>
      </c>
      <c r="B13174" s="144" t="s">
        <v>178</v>
      </c>
      <c r="C13174">
        <v>801</v>
      </c>
      <c r="D13174" t="str">
        <f>VLOOKUP(Oliusala[[#This Row],[postnumer]],Sveitarfelog[#All],4,FALSE)</f>
        <v>Flóahreppur,Sveitarfélagið Árborg</v>
      </c>
      <c r="E13174" t="str">
        <f>VLOOKUP(Oliusala[[#This Row],[postnumer]],Sveitarfelog[#All],5,FALSE)</f>
        <v>Suðurland</v>
      </c>
      <c r="F13174" t="s">
        <v>24</v>
      </c>
      <c r="G13174" t="s">
        <v>24</v>
      </c>
      <c r="H13174" t="s">
        <v>60</v>
      </c>
      <c r="I13174" s="1">
        <v>27543</v>
      </c>
      <c r="J13174" s="2">
        <f>VLOOKUP(Oliusala[[#This Row],[tegund]],Tegundir!$B$2:$D$19,3,FALSE)*Oliusala[[#This Row],[magn]]/1000</f>
        <v>23.824694999999998</v>
      </c>
      <c r="K13174">
        <v>2020</v>
      </c>
      <c r="L13174" t="s">
        <v>18</v>
      </c>
      <c r="M13174" s="144" t="s">
        <v>59</v>
      </c>
    </row>
    <row r="13175" spans="1:15" x14ac:dyDescent="0.2">
      <c r="A13175" t="s">
        <v>63</v>
      </c>
      <c r="B13175" s="144" t="s">
        <v>175</v>
      </c>
      <c r="C13175">
        <v>801</v>
      </c>
      <c r="D13175" t="str">
        <f>VLOOKUP(Oliusala[[#This Row],[postnumer]],Sveitarfelog[#All],4,FALSE)</f>
        <v>Flóahreppur,Sveitarfélagið Árborg</v>
      </c>
      <c r="E13175" t="str">
        <f>VLOOKUP(Oliusala[[#This Row],[postnumer]],Sveitarfelog[#All],5,FALSE)</f>
        <v>Suðurland</v>
      </c>
      <c r="F13175" t="s">
        <v>24</v>
      </c>
      <c r="G13175" t="s">
        <v>24</v>
      </c>
      <c r="H13175" s="1" t="s">
        <v>58</v>
      </c>
      <c r="I13175" s="1">
        <v>260152</v>
      </c>
      <c r="J13175" s="2">
        <f>VLOOKUP(Oliusala[[#This Row],[tegund]],Tegundir!$B$2:$D$19,3,FALSE)*Oliusala[[#This Row],[magn]]/1000</f>
        <v>225.03148000000002</v>
      </c>
      <c r="K13175">
        <v>2020</v>
      </c>
      <c r="L13175" t="s">
        <v>18</v>
      </c>
      <c r="M13175" s="144" t="s">
        <v>59</v>
      </c>
    </row>
    <row r="13176" spans="1:15" x14ac:dyDescent="0.2">
      <c r="A13176" t="s">
        <v>63</v>
      </c>
      <c r="B13176" s="144" t="s">
        <v>176</v>
      </c>
      <c r="C13176">
        <v>801</v>
      </c>
      <c r="D13176" t="str">
        <f>VLOOKUP(Oliusala[[#This Row],[postnumer]],Sveitarfelog[#All],4,FALSE)</f>
        <v>Flóahreppur,Sveitarfélagið Árborg</v>
      </c>
      <c r="E13176" t="str">
        <f>VLOOKUP(Oliusala[[#This Row],[postnumer]],Sveitarfelog[#All],5,FALSE)</f>
        <v>Suðurland</v>
      </c>
      <c r="F13176" t="s">
        <v>24</v>
      </c>
      <c r="G13176" t="s">
        <v>24</v>
      </c>
      <c r="H13176" s="1" t="s">
        <v>58</v>
      </c>
      <c r="I13176" s="1">
        <v>329712</v>
      </c>
      <c r="J13176" s="2">
        <f>VLOOKUP(Oliusala[[#This Row],[tegund]],Tegundir!$B$2:$D$19,3,FALSE)*Oliusala[[#This Row],[magn]]/1000</f>
        <v>285.20087999999998</v>
      </c>
      <c r="K13176">
        <v>2020</v>
      </c>
      <c r="L13176" t="s">
        <v>18</v>
      </c>
      <c r="M13176" s="144" t="s">
        <v>59</v>
      </c>
    </row>
    <row r="13177" spans="1:15" x14ac:dyDescent="0.2">
      <c r="A13177" t="s">
        <v>63</v>
      </c>
      <c r="B13177" s="144" t="s">
        <v>177</v>
      </c>
      <c r="C13177">
        <v>801</v>
      </c>
      <c r="D13177" t="str">
        <f>VLOOKUP(Oliusala[[#This Row],[postnumer]],Sveitarfelog[#All],4,FALSE)</f>
        <v>Flóahreppur,Sveitarfélagið Árborg</v>
      </c>
      <c r="E13177" t="str">
        <f>VLOOKUP(Oliusala[[#This Row],[postnumer]],Sveitarfelog[#All],5,FALSE)</f>
        <v>Suðurland</v>
      </c>
      <c r="F13177" t="s">
        <v>24</v>
      </c>
      <c r="G13177" t="s">
        <v>24</v>
      </c>
      <c r="H13177" s="1" t="s">
        <v>58</v>
      </c>
      <c r="I13177" s="1">
        <v>153759</v>
      </c>
      <c r="J13177" s="2">
        <f>VLOOKUP(Oliusala[[#This Row],[tegund]],Tegundir!$B$2:$D$19,3,FALSE)*Oliusala[[#This Row],[magn]]/1000</f>
        <v>133.00153499999999</v>
      </c>
      <c r="K13177">
        <v>2020</v>
      </c>
      <c r="L13177" t="s">
        <v>18</v>
      </c>
      <c r="M13177" s="144" t="s">
        <v>59</v>
      </c>
    </row>
    <row r="13178" spans="1:15" x14ac:dyDescent="0.2">
      <c r="A13178" t="s">
        <v>63</v>
      </c>
      <c r="B13178" s="144" t="s">
        <v>174</v>
      </c>
      <c r="C13178">
        <v>801</v>
      </c>
      <c r="D13178" t="str">
        <f>VLOOKUP(Oliusala[[#This Row],[postnumer]],Sveitarfelog[#All],4,FALSE)</f>
        <v>Flóahreppur,Sveitarfélagið Árborg</v>
      </c>
      <c r="E13178" t="str">
        <f>VLOOKUP(Oliusala[[#This Row],[postnumer]],Sveitarfelog[#All],5,FALSE)</f>
        <v>Suðurland</v>
      </c>
      <c r="F13178" t="s">
        <v>24</v>
      </c>
      <c r="G13178" t="s">
        <v>24</v>
      </c>
      <c r="H13178" t="s">
        <v>58</v>
      </c>
      <c r="I13178" s="1">
        <v>304183</v>
      </c>
      <c r="J13178" s="2">
        <f>VLOOKUP(Oliusala[[#This Row],[tegund]],Tegundir!$B$2:$D$19,3,FALSE)*Oliusala[[#This Row],[magn]]/1000</f>
        <v>263.11829499999999</v>
      </c>
      <c r="K13178">
        <v>2020</v>
      </c>
      <c r="L13178" t="s">
        <v>18</v>
      </c>
      <c r="M13178" s="144" t="s">
        <v>59</v>
      </c>
    </row>
    <row r="13179" spans="1:15" x14ac:dyDescent="0.2">
      <c r="A13179" t="s">
        <v>63</v>
      </c>
      <c r="B13179" s="144" t="s">
        <v>178</v>
      </c>
      <c r="C13179">
        <v>801</v>
      </c>
      <c r="D13179" t="str">
        <f>VLOOKUP(Oliusala[[#This Row],[postnumer]],Sveitarfelog[#All],4,FALSE)</f>
        <v>Flóahreppur,Sveitarfélagið Árborg</v>
      </c>
      <c r="E13179" t="str">
        <f>VLOOKUP(Oliusala[[#This Row],[postnumer]],Sveitarfelog[#All],5,FALSE)</f>
        <v>Suðurland</v>
      </c>
      <c r="F13179" t="s">
        <v>24</v>
      </c>
      <c r="G13179" t="s">
        <v>24</v>
      </c>
      <c r="H13179" t="s">
        <v>58</v>
      </c>
      <c r="I13179" s="1">
        <v>6522</v>
      </c>
      <c r="J13179" s="2">
        <f>VLOOKUP(Oliusala[[#This Row],[tegund]],Tegundir!$B$2:$D$19,3,FALSE)*Oliusala[[#This Row],[magn]]/1000</f>
        <v>5.6415299999999995</v>
      </c>
      <c r="K13179">
        <v>2020</v>
      </c>
      <c r="L13179" t="s">
        <v>18</v>
      </c>
      <c r="M13179" s="144" t="s">
        <v>59</v>
      </c>
    </row>
    <row r="13180" spans="1:15" x14ac:dyDescent="0.2">
      <c r="A13180" t="s">
        <v>63</v>
      </c>
      <c r="B13180" s="144" t="s">
        <v>194</v>
      </c>
      <c r="C13180">
        <v>870</v>
      </c>
      <c r="D13180" t="str">
        <f>VLOOKUP(Oliusala[[#This Row],[postnumer]],Sveitarfelog[#All],4,FALSE)</f>
        <v>Mýrdalshreppur</v>
      </c>
      <c r="E13180" t="str">
        <f>VLOOKUP(Oliusala[[#This Row],[postnumer]],Sveitarfelog[#All],5,FALSE)</f>
        <v>Suðurland</v>
      </c>
      <c r="F13180" t="s">
        <v>25</v>
      </c>
      <c r="G13180" t="s">
        <v>24</v>
      </c>
      <c r="H13180" s="1" t="s">
        <v>58</v>
      </c>
      <c r="I13180" s="1">
        <v>28769</v>
      </c>
      <c r="J13180" s="2">
        <f>VLOOKUP(Oliusala[[#This Row],[tegund]],Tegundir!$B$2:$D$19,3,FALSE)*Oliusala[[#This Row],[magn]]/1000</f>
        <v>24.885185</v>
      </c>
      <c r="K13180">
        <v>2020</v>
      </c>
      <c r="L13180" t="s">
        <v>18</v>
      </c>
      <c r="M13180" s="144" t="s">
        <v>59</v>
      </c>
    </row>
    <row r="13181" spans="1:15" x14ac:dyDescent="0.2">
      <c r="A13181" t="s">
        <v>63</v>
      </c>
      <c r="B13181" s="144" t="s">
        <v>194</v>
      </c>
      <c r="C13181">
        <v>870</v>
      </c>
      <c r="D13181" t="str">
        <f>VLOOKUP(Oliusala[[#This Row],[postnumer]],Sveitarfelog[#All],4,FALSE)</f>
        <v>Mýrdalshreppur</v>
      </c>
      <c r="E13181" t="str">
        <f>VLOOKUP(Oliusala[[#This Row],[postnumer]],Sveitarfelog[#All],5,FALSE)</f>
        <v>Suðurland</v>
      </c>
      <c r="F13181" t="s">
        <v>25</v>
      </c>
      <c r="G13181" t="s">
        <v>24</v>
      </c>
      <c r="H13181" t="s">
        <v>58</v>
      </c>
      <c r="I13181" s="1">
        <v>84622</v>
      </c>
      <c r="J13181" s="2">
        <f>VLOOKUP(Oliusala[[#This Row],[tegund]],Tegundir!$B$2:$D$19,3,FALSE)*Oliusala[[#This Row],[magn]]/1000</f>
        <v>73.198030000000003</v>
      </c>
      <c r="K13181">
        <v>2020</v>
      </c>
      <c r="L13181" t="s">
        <v>18</v>
      </c>
      <c r="M13181" s="144" t="s">
        <v>59</v>
      </c>
    </row>
    <row r="13182" spans="1:15" x14ac:dyDescent="0.2">
      <c r="A13182" t="s">
        <v>69</v>
      </c>
      <c r="B13182" s="144" t="s">
        <v>168</v>
      </c>
      <c r="C13182">
        <v>780</v>
      </c>
      <c r="D13182" t="str">
        <f>VLOOKUP(Oliusala[[#This Row],[postnumer]],Sveitarfelog[#All],4,FALSE)</f>
        <v>Sveitarfélagið Hornafjörður</v>
      </c>
      <c r="E13182" t="str">
        <f>VLOOKUP(Oliusala[[#This Row],[postnumer]],Sveitarfelog[#All],5,FALSE)</f>
        <v>Suðurland</v>
      </c>
      <c r="F13182" t="s">
        <v>25</v>
      </c>
      <c r="G13182" t="s">
        <v>24</v>
      </c>
      <c r="H13182" t="s">
        <v>60</v>
      </c>
      <c r="I13182" s="1">
        <v>130915</v>
      </c>
      <c r="J13182" s="2">
        <f>VLOOKUP(Oliusala[[#This Row],[tegund]],Tegundir!$B$2:$D$19,3,FALSE)*Oliusala[[#This Row],[magn]]/1000</f>
        <v>113.24147500000001</v>
      </c>
      <c r="K13182">
        <v>2020</v>
      </c>
      <c r="L13182" t="s">
        <v>19</v>
      </c>
      <c r="M13182" s="144" t="s">
        <v>59</v>
      </c>
      <c r="O13182" s="144" t="s">
        <v>1997</v>
      </c>
    </row>
    <row r="13183" spans="1:15" x14ac:dyDescent="0.2">
      <c r="A13183" t="s">
        <v>158</v>
      </c>
      <c r="B13183" s="144" t="s">
        <v>168</v>
      </c>
      <c r="C13183">
        <v>780</v>
      </c>
      <c r="D13183" t="str">
        <f>VLOOKUP(Oliusala[[#This Row],[postnumer]],Sveitarfelog[#All],4,FALSE)</f>
        <v>Sveitarfélagið Hornafjörður</v>
      </c>
      <c r="E13183" t="str">
        <f>VLOOKUP(Oliusala[[#This Row],[postnumer]],Sveitarfelog[#All],5,FALSE)</f>
        <v>Suðurland</v>
      </c>
      <c r="F13183" t="s">
        <v>25</v>
      </c>
      <c r="G13183" t="s">
        <v>24</v>
      </c>
      <c r="H13183" s="1" t="s">
        <v>58</v>
      </c>
      <c r="I13183" s="1">
        <v>632881</v>
      </c>
      <c r="J13183" s="2">
        <f>VLOOKUP(Oliusala[[#This Row],[tegund]],Tegundir!$B$2:$D$19,3,FALSE)*Oliusala[[#This Row],[magn]]/1000</f>
        <v>547.44206499999996</v>
      </c>
      <c r="K13183">
        <v>2020</v>
      </c>
      <c r="L13183" t="s">
        <v>19</v>
      </c>
      <c r="M13183" s="144" t="s">
        <v>59</v>
      </c>
      <c r="O13183" s="144" t="s">
        <v>1997</v>
      </c>
    </row>
    <row r="13184" spans="1:15" x14ac:dyDescent="0.2">
      <c r="A13184" t="s">
        <v>57</v>
      </c>
      <c r="B13184" s="144" t="s">
        <v>168</v>
      </c>
      <c r="C13184">
        <v>780</v>
      </c>
      <c r="D13184" t="str">
        <f>VLOOKUP(Oliusala[[#This Row],[postnumer]],Sveitarfelog[#All],4,FALSE)</f>
        <v>Sveitarfélagið Hornafjörður</v>
      </c>
      <c r="E13184" t="str">
        <f>VLOOKUP(Oliusala[[#This Row],[postnumer]],Sveitarfelog[#All],5,FALSE)</f>
        <v>Suðurland</v>
      </c>
      <c r="F13184" t="s">
        <v>25</v>
      </c>
      <c r="G13184" t="s">
        <v>24</v>
      </c>
      <c r="H13184" s="1" t="s">
        <v>60</v>
      </c>
      <c r="I13184" s="1">
        <v>21058</v>
      </c>
      <c r="J13184" s="2">
        <f>VLOOKUP(Oliusala[[#This Row],[tegund]],Tegundir!$B$2:$D$19,3,FALSE)*Oliusala[[#This Row],[magn]]/1000</f>
        <v>18.215169999999997</v>
      </c>
      <c r="K13184">
        <v>2020</v>
      </c>
      <c r="L13184" t="s">
        <v>19</v>
      </c>
      <c r="M13184" s="144" t="s">
        <v>59</v>
      </c>
      <c r="O13184" s="144" t="s">
        <v>1997</v>
      </c>
    </row>
    <row r="13185" spans="1:15" x14ac:dyDescent="0.2">
      <c r="A13185" t="s">
        <v>158</v>
      </c>
      <c r="B13185" s="144" t="s">
        <v>168</v>
      </c>
      <c r="C13185">
        <v>780</v>
      </c>
      <c r="D13185" t="str">
        <f>VLOOKUP(Oliusala[[#This Row],[postnumer]],Sveitarfelog[#All],4,FALSE)</f>
        <v>Sveitarfélagið Hornafjörður</v>
      </c>
      <c r="E13185" t="str">
        <f>VLOOKUP(Oliusala[[#This Row],[postnumer]],Sveitarfelog[#All],5,FALSE)</f>
        <v>Suðurland</v>
      </c>
      <c r="F13185" t="s">
        <v>25</v>
      </c>
      <c r="G13185" t="s">
        <v>24</v>
      </c>
      <c r="H13185" s="1" t="s">
        <v>61</v>
      </c>
      <c r="I13185" s="1">
        <v>6494</v>
      </c>
      <c r="J13185" s="2">
        <f>VLOOKUP(Oliusala[[#This Row],[tegund]],Tegundir!$B$2:$D$19,3,FALSE)*Oliusala[[#This Row],[magn]]/1000</f>
        <v>5.6173099999999998</v>
      </c>
      <c r="K13185">
        <v>2020</v>
      </c>
      <c r="L13185" t="s">
        <v>19</v>
      </c>
      <c r="M13185" s="144" t="s">
        <v>62</v>
      </c>
      <c r="O13185" s="144" t="s">
        <v>1997</v>
      </c>
    </row>
    <row r="13186" spans="1:15" x14ac:dyDescent="0.2">
      <c r="A13186" t="s">
        <v>158</v>
      </c>
      <c r="B13186" s="144" t="s">
        <v>171</v>
      </c>
      <c r="C13186">
        <v>781</v>
      </c>
      <c r="D13186" t="str">
        <f>VLOOKUP(Oliusala[[#This Row],[postnumer]],Sveitarfelog[#All],4,FALSE)</f>
        <v>Sveitarfélagið Hornafjörður</v>
      </c>
      <c r="E13186" t="str">
        <f>VLOOKUP(Oliusala[[#This Row],[postnumer]],Sveitarfelog[#All],5,FALSE)</f>
        <v>Suðurland</v>
      </c>
      <c r="F13186" t="s">
        <v>25</v>
      </c>
      <c r="G13186" t="s">
        <v>24</v>
      </c>
      <c r="H13186" t="s">
        <v>60</v>
      </c>
      <c r="I13186" s="1">
        <v>1876</v>
      </c>
      <c r="J13186" s="2">
        <f>VLOOKUP(Oliusala[[#This Row],[tegund]],Tegundir!$B$2:$D$19,3,FALSE)*Oliusala[[#This Row],[magn]]/1000</f>
        <v>1.6227400000000001</v>
      </c>
      <c r="K13186">
        <v>2020</v>
      </c>
      <c r="L13186" t="s">
        <v>1955</v>
      </c>
      <c r="M13186" s="144" t="s">
        <v>59</v>
      </c>
    </row>
    <row r="13187" spans="1:15" x14ac:dyDescent="0.2">
      <c r="A13187" t="s">
        <v>158</v>
      </c>
      <c r="B13187" s="144" t="s">
        <v>169</v>
      </c>
      <c r="C13187">
        <v>781</v>
      </c>
      <c r="D13187" t="str">
        <f>VLOOKUP(Oliusala[[#This Row],[postnumer]],Sveitarfelog[#All],4,FALSE)</f>
        <v>Sveitarfélagið Hornafjörður</v>
      </c>
      <c r="E13187" t="str">
        <f>VLOOKUP(Oliusala[[#This Row],[postnumer]],Sveitarfelog[#All],5,FALSE)</f>
        <v>Suðurland</v>
      </c>
      <c r="F13187" t="s">
        <v>25</v>
      </c>
      <c r="G13187" t="s">
        <v>24</v>
      </c>
      <c r="H13187" t="s">
        <v>60</v>
      </c>
      <c r="I13187" s="1">
        <v>122400</v>
      </c>
      <c r="J13187" s="2">
        <f>VLOOKUP(Oliusala[[#This Row],[tegund]],Tegundir!$B$2:$D$19,3,FALSE)*Oliusala[[#This Row],[magn]]/1000</f>
        <v>105.876</v>
      </c>
      <c r="K13187">
        <v>2020</v>
      </c>
      <c r="L13187" t="s">
        <v>1955</v>
      </c>
      <c r="M13187" s="144" t="s">
        <v>59</v>
      </c>
    </row>
    <row r="13188" spans="1:15" x14ac:dyDescent="0.2">
      <c r="A13188" t="s">
        <v>158</v>
      </c>
      <c r="B13188" s="144" t="s">
        <v>170</v>
      </c>
      <c r="C13188">
        <v>781</v>
      </c>
      <c r="D13188" t="str">
        <f>VLOOKUP(Oliusala[[#This Row],[postnumer]],Sveitarfelog[#All],4,FALSE)</f>
        <v>Sveitarfélagið Hornafjörður</v>
      </c>
      <c r="E13188" t="str">
        <f>VLOOKUP(Oliusala[[#This Row],[postnumer]],Sveitarfelog[#All],5,FALSE)</f>
        <v>Suðurland</v>
      </c>
      <c r="F13188" t="s">
        <v>25</v>
      </c>
      <c r="G13188" t="s">
        <v>24</v>
      </c>
      <c r="H13188" t="s">
        <v>60</v>
      </c>
      <c r="I13188" s="1">
        <v>45436</v>
      </c>
      <c r="J13188" s="2">
        <f>VLOOKUP(Oliusala[[#This Row],[tegund]],Tegundir!$B$2:$D$19,3,FALSE)*Oliusala[[#This Row],[magn]]/1000</f>
        <v>39.302140000000001</v>
      </c>
      <c r="K13188">
        <v>2020</v>
      </c>
      <c r="L13188" t="s">
        <v>1955</v>
      </c>
      <c r="M13188" s="144" t="s">
        <v>59</v>
      </c>
    </row>
    <row r="13189" spans="1:15" x14ac:dyDescent="0.2">
      <c r="A13189" t="s">
        <v>57</v>
      </c>
      <c r="B13189" s="144" t="s">
        <v>171</v>
      </c>
      <c r="C13189">
        <v>781</v>
      </c>
      <c r="D13189" t="str">
        <f>VLOOKUP(Oliusala[[#This Row],[postnumer]],Sveitarfelog[#All],4,FALSE)</f>
        <v>Sveitarfélagið Hornafjörður</v>
      </c>
      <c r="E13189" t="str">
        <f>VLOOKUP(Oliusala[[#This Row],[postnumer]],Sveitarfelog[#All],5,FALSE)</f>
        <v>Suðurland</v>
      </c>
      <c r="F13189" t="s">
        <v>25</v>
      </c>
      <c r="G13189" t="s">
        <v>24</v>
      </c>
      <c r="H13189" s="1" t="s">
        <v>60</v>
      </c>
      <c r="I13189" s="1">
        <v>15266</v>
      </c>
      <c r="J13189" s="2">
        <f>VLOOKUP(Oliusala[[#This Row],[tegund]],Tegundir!$B$2:$D$19,3,FALSE)*Oliusala[[#This Row],[magn]]/1000</f>
        <v>13.20509</v>
      </c>
      <c r="K13189">
        <v>2020</v>
      </c>
      <c r="L13189" t="s">
        <v>1955</v>
      </c>
      <c r="M13189" s="144" t="s">
        <v>59</v>
      </c>
    </row>
    <row r="13190" spans="1:15" x14ac:dyDescent="0.2">
      <c r="A13190" t="s">
        <v>57</v>
      </c>
      <c r="B13190" s="144" t="s">
        <v>169</v>
      </c>
      <c r="C13190">
        <v>781</v>
      </c>
      <c r="D13190" t="str">
        <f>VLOOKUP(Oliusala[[#This Row],[postnumer]],Sveitarfelog[#All],4,FALSE)</f>
        <v>Sveitarfélagið Hornafjörður</v>
      </c>
      <c r="E13190" t="str">
        <f>VLOOKUP(Oliusala[[#This Row],[postnumer]],Sveitarfelog[#All],5,FALSE)</f>
        <v>Suðurland</v>
      </c>
      <c r="F13190" t="s">
        <v>25</v>
      </c>
      <c r="G13190" t="s">
        <v>24</v>
      </c>
      <c r="H13190" s="1" t="s">
        <v>60</v>
      </c>
      <c r="I13190" s="1">
        <v>5172</v>
      </c>
      <c r="J13190" s="2">
        <f>VLOOKUP(Oliusala[[#This Row],[tegund]],Tegundir!$B$2:$D$19,3,FALSE)*Oliusala[[#This Row],[magn]]/1000</f>
        <v>4.4737799999999996</v>
      </c>
      <c r="K13190">
        <v>2020</v>
      </c>
      <c r="L13190" t="s">
        <v>1955</v>
      </c>
      <c r="M13190" s="144" t="s">
        <v>59</v>
      </c>
    </row>
    <row r="13191" spans="1:15" x14ac:dyDescent="0.2">
      <c r="A13191" t="s">
        <v>57</v>
      </c>
      <c r="B13191" s="144" t="s">
        <v>170</v>
      </c>
      <c r="C13191">
        <v>781</v>
      </c>
      <c r="D13191" t="str">
        <f>VLOOKUP(Oliusala[[#This Row],[postnumer]],Sveitarfelog[#All],4,FALSE)</f>
        <v>Sveitarfélagið Hornafjörður</v>
      </c>
      <c r="E13191" t="str">
        <f>VLOOKUP(Oliusala[[#This Row],[postnumer]],Sveitarfelog[#All],5,FALSE)</f>
        <v>Suðurland</v>
      </c>
      <c r="F13191" t="s">
        <v>25</v>
      </c>
      <c r="G13191" t="s">
        <v>24</v>
      </c>
      <c r="H13191" t="s">
        <v>60</v>
      </c>
      <c r="I13191" s="1">
        <v>250386</v>
      </c>
      <c r="J13191" s="2">
        <f>VLOOKUP(Oliusala[[#This Row],[tegund]],Tegundir!$B$2:$D$19,3,FALSE)*Oliusala[[#This Row],[magn]]/1000</f>
        <v>216.58389</v>
      </c>
      <c r="K13191">
        <v>2020</v>
      </c>
      <c r="L13191" t="s">
        <v>1955</v>
      </c>
      <c r="M13191" s="144" t="s">
        <v>59</v>
      </c>
    </row>
    <row r="13192" spans="1:15" x14ac:dyDescent="0.2">
      <c r="A13192" t="s">
        <v>57</v>
      </c>
      <c r="B13192" s="144" t="s">
        <v>182</v>
      </c>
      <c r="C13192">
        <v>810</v>
      </c>
      <c r="D13192" t="str">
        <f>VLOOKUP(Oliusala[[#This Row],[postnumer]],Sveitarfelog[#All],4,FALSE)</f>
        <v>Hveragerðisbær,Sveitarfélagið Ölfus</v>
      </c>
      <c r="E13192" t="str">
        <f>VLOOKUP(Oliusala[[#This Row],[postnumer]],Sveitarfelog[#All],5,FALSE)</f>
        <v>Suðurland</v>
      </c>
      <c r="F13192" t="s">
        <v>24</v>
      </c>
      <c r="G13192" t="s">
        <v>24</v>
      </c>
      <c r="H13192" t="s">
        <v>60</v>
      </c>
      <c r="I13192" s="1">
        <v>1540</v>
      </c>
      <c r="J13192" s="2">
        <f>VLOOKUP(Oliusala[[#This Row],[tegund]],Tegundir!$B$2:$D$19,3,FALSE)*Oliusala[[#This Row],[magn]]/1000</f>
        <v>1.3320999999999998</v>
      </c>
      <c r="K13192">
        <v>2020</v>
      </c>
      <c r="L13192" t="s">
        <v>18</v>
      </c>
      <c r="M13192" s="144" t="s">
        <v>59</v>
      </c>
    </row>
    <row r="13193" spans="1:15" x14ac:dyDescent="0.2">
      <c r="A13193" t="s">
        <v>63</v>
      </c>
      <c r="B13193" s="144" t="s">
        <v>182</v>
      </c>
      <c r="C13193">
        <v>810</v>
      </c>
      <c r="D13193" t="str">
        <f>VLOOKUP(Oliusala[[#This Row],[postnumer]],Sveitarfelog[#All],4,FALSE)</f>
        <v>Hveragerðisbær,Sveitarfélagið Ölfus</v>
      </c>
      <c r="E13193" t="str">
        <f>VLOOKUP(Oliusala[[#This Row],[postnumer]],Sveitarfelog[#All],5,FALSE)</f>
        <v>Suðurland</v>
      </c>
      <c r="F13193" t="s">
        <v>24</v>
      </c>
      <c r="G13193" t="s">
        <v>24</v>
      </c>
      <c r="H13193" t="s">
        <v>58</v>
      </c>
      <c r="I13193" s="1">
        <v>2907754</v>
      </c>
      <c r="J13193" s="2">
        <f>VLOOKUP(Oliusala[[#This Row],[tegund]],Tegundir!$B$2:$D$19,3,FALSE)*Oliusala[[#This Row],[magn]]/1000</f>
        <v>2515.20721</v>
      </c>
      <c r="K13193">
        <v>2020</v>
      </c>
      <c r="L13193" t="s">
        <v>18</v>
      </c>
      <c r="M13193" s="144" t="s">
        <v>59</v>
      </c>
    </row>
    <row r="13194" spans="1:15" x14ac:dyDescent="0.2">
      <c r="A13194" t="s">
        <v>63</v>
      </c>
      <c r="B13194" s="144" t="s">
        <v>182</v>
      </c>
      <c r="C13194">
        <v>810</v>
      </c>
      <c r="D13194" t="str">
        <f>VLOOKUP(Oliusala[[#This Row],[postnumer]],Sveitarfelog[#All],4,FALSE)</f>
        <v>Hveragerðisbær,Sveitarfélagið Ölfus</v>
      </c>
      <c r="E13194" t="str">
        <f>VLOOKUP(Oliusala[[#This Row],[postnumer]],Sveitarfelog[#All],5,FALSE)</f>
        <v>Suðurland</v>
      </c>
      <c r="F13194" t="s">
        <v>24</v>
      </c>
      <c r="G13194" t="s">
        <v>24</v>
      </c>
      <c r="H13194" s="1" t="s">
        <v>58</v>
      </c>
      <c r="I13194" s="1">
        <v>321332</v>
      </c>
      <c r="J13194" s="2">
        <f>VLOOKUP(Oliusala[[#This Row],[tegund]],Tegundir!$B$2:$D$19,3,FALSE)*Oliusala[[#This Row],[magn]]/1000</f>
        <v>277.95218</v>
      </c>
      <c r="K13194">
        <v>2020</v>
      </c>
      <c r="L13194" t="s">
        <v>18</v>
      </c>
      <c r="M13194" s="144" t="s">
        <v>59</v>
      </c>
    </row>
    <row r="13195" spans="1:15" x14ac:dyDescent="0.2">
      <c r="A13195" t="s">
        <v>63</v>
      </c>
      <c r="B13195" s="144" t="s">
        <v>181</v>
      </c>
      <c r="C13195">
        <v>810</v>
      </c>
      <c r="D13195" t="str">
        <f>VLOOKUP(Oliusala[[#This Row],[postnumer]],Sveitarfelog[#All],4,FALSE)</f>
        <v>Hveragerðisbær,Sveitarfélagið Ölfus</v>
      </c>
      <c r="E13195" t="str">
        <f>VLOOKUP(Oliusala[[#This Row],[postnumer]],Sveitarfelog[#All],5,FALSE)</f>
        <v>Suðurland</v>
      </c>
      <c r="F13195" t="s">
        <v>24</v>
      </c>
      <c r="G13195" t="s">
        <v>24</v>
      </c>
      <c r="H13195" s="1" t="s">
        <v>58</v>
      </c>
      <c r="I13195" s="1">
        <v>352531</v>
      </c>
      <c r="J13195" s="2">
        <f>VLOOKUP(Oliusala[[#This Row],[tegund]],Tegundir!$B$2:$D$19,3,FALSE)*Oliusala[[#This Row],[magn]]/1000</f>
        <v>304.93931500000002</v>
      </c>
      <c r="K13195">
        <v>2020</v>
      </c>
      <c r="L13195" t="s">
        <v>18</v>
      </c>
      <c r="M13195" s="144" t="s">
        <v>59</v>
      </c>
    </row>
    <row r="13196" spans="1:15" x14ac:dyDescent="0.2">
      <c r="A13196" t="s">
        <v>158</v>
      </c>
      <c r="B13196" s="144" t="s">
        <v>172</v>
      </c>
      <c r="C13196">
        <v>785</v>
      </c>
      <c r="D13196" t="str">
        <f>VLOOKUP(Oliusala[[#This Row],[postnumer]],Sveitarfelog[#All],4,FALSE)</f>
        <v>Sveitarfélagið Hornafjörður</v>
      </c>
      <c r="E13196" t="str">
        <f>VLOOKUP(Oliusala[[#This Row],[postnumer]],Sveitarfelog[#All],5,FALSE)</f>
        <v>Suðurland</v>
      </c>
      <c r="F13196" t="s">
        <v>25</v>
      </c>
      <c r="G13196" t="s">
        <v>24</v>
      </c>
      <c r="H13196" s="1" t="s">
        <v>60</v>
      </c>
      <c r="I13196" s="1">
        <v>11350</v>
      </c>
      <c r="J13196" s="2">
        <f>VLOOKUP(Oliusala[[#This Row],[tegund]],Tegundir!$B$2:$D$19,3,FALSE)*Oliusala[[#This Row],[magn]]/1000</f>
        <v>9.8177500000000002</v>
      </c>
      <c r="K13196">
        <v>2020</v>
      </c>
      <c r="L13196" t="s">
        <v>1955</v>
      </c>
      <c r="M13196" s="144" t="s">
        <v>59</v>
      </c>
    </row>
    <row r="13197" spans="1:15" x14ac:dyDescent="0.2">
      <c r="A13197" t="s">
        <v>57</v>
      </c>
      <c r="B13197" s="144" t="s">
        <v>172</v>
      </c>
      <c r="C13197">
        <v>785</v>
      </c>
      <c r="D13197" t="str">
        <f>VLOOKUP(Oliusala[[#This Row],[postnumer]],Sveitarfelog[#All],4,FALSE)</f>
        <v>Sveitarfélagið Hornafjörður</v>
      </c>
      <c r="E13197" t="str">
        <f>VLOOKUP(Oliusala[[#This Row],[postnumer]],Sveitarfelog[#All],5,FALSE)</f>
        <v>Suðurland</v>
      </c>
      <c r="F13197" t="s">
        <v>25</v>
      </c>
      <c r="G13197" t="s">
        <v>24</v>
      </c>
      <c r="H13197" s="1" t="s">
        <v>60</v>
      </c>
      <c r="I13197" s="1">
        <v>20240</v>
      </c>
      <c r="J13197" s="2">
        <f>VLOOKUP(Oliusala[[#This Row],[tegund]],Tegundir!$B$2:$D$19,3,FALSE)*Oliusala[[#This Row],[magn]]/1000</f>
        <v>17.5076</v>
      </c>
      <c r="K13197">
        <v>2020</v>
      </c>
      <c r="L13197" t="s">
        <v>1955</v>
      </c>
      <c r="M13197" s="144" t="s">
        <v>59</v>
      </c>
    </row>
    <row r="13198" spans="1:15" x14ac:dyDescent="0.2">
      <c r="A13198" t="s">
        <v>57</v>
      </c>
      <c r="B13198" s="144" t="s">
        <v>70</v>
      </c>
      <c r="C13198">
        <v>800</v>
      </c>
      <c r="D13198" t="str">
        <f>VLOOKUP(Oliusala[[#This Row],[postnumer]],Sveitarfelog[#All],4,FALSE)</f>
        <v>Flóahreppur,Sveitarfélagið Árborg</v>
      </c>
      <c r="E13198" t="str">
        <f>VLOOKUP(Oliusala[[#This Row],[postnumer]],Sveitarfelog[#All],5,FALSE)</f>
        <v>Suðurland</v>
      </c>
      <c r="F13198" t="s">
        <v>25</v>
      </c>
      <c r="G13198" t="s">
        <v>24</v>
      </c>
      <c r="H13198" s="1" t="s">
        <v>60</v>
      </c>
      <c r="I13198" s="1">
        <v>620544</v>
      </c>
      <c r="J13198" s="2">
        <f>VLOOKUP(Oliusala[[#This Row],[tegund]],Tegundir!$B$2:$D$19,3,FALSE)*Oliusala[[#This Row],[magn]]/1000</f>
        <v>536.77055999999993</v>
      </c>
      <c r="K13198">
        <v>2020</v>
      </c>
      <c r="L13198" t="s">
        <v>1955</v>
      </c>
      <c r="M13198" s="144" t="s">
        <v>59</v>
      </c>
    </row>
    <row r="13199" spans="1:15" x14ac:dyDescent="0.2">
      <c r="A13199" t="s">
        <v>70</v>
      </c>
      <c r="B13199" s="144" t="s">
        <v>70</v>
      </c>
      <c r="C13199">
        <v>800</v>
      </c>
      <c r="D13199" t="str">
        <f>VLOOKUP(Oliusala[[#This Row],[postnumer]],Sveitarfelog[#All],4,FALSE)</f>
        <v>Flóahreppur,Sveitarfélagið Árborg</v>
      </c>
      <c r="E13199" t="str">
        <f>VLOOKUP(Oliusala[[#This Row],[postnumer]],Sveitarfelog[#All],5,FALSE)</f>
        <v>Suðurland</v>
      </c>
      <c r="F13199" t="s">
        <v>25</v>
      </c>
      <c r="G13199" t="s">
        <v>24</v>
      </c>
      <c r="H13199" t="s">
        <v>58</v>
      </c>
      <c r="I13199" s="1">
        <v>758371</v>
      </c>
      <c r="J13199" s="2">
        <f>VLOOKUP(Oliusala[[#This Row],[tegund]],Tegundir!$B$2:$D$19,3,FALSE)*Oliusala[[#This Row],[magn]]/1000</f>
        <v>655.99091500000009</v>
      </c>
      <c r="K13199">
        <v>2020</v>
      </c>
      <c r="L13199" t="s">
        <v>1955</v>
      </c>
      <c r="M13199" s="144" t="s">
        <v>59</v>
      </c>
    </row>
    <row r="13200" spans="1:15" x14ac:dyDescent="0.2">
      <c r="A13200" t="s">
        <v>57</v>
      </c>
      <c r="B13200" s="144" t="s">
        <v>183</v>
      </c>
      <c r="C13200">
        <v>815</v>
      </c>
      <c r="D13200" t="str">
        <f>VLOOKUP(Oliusala[[#This Row],[postnumer]],Sveitarfelog[#All],4,FALSE)</f>
        <v>Hveragerðisbær,Sveitarfélagið Ölfus</v>
      </c>
      <c r="E13200" t="str">
        <f>VLOOKUP(Oliusala[[#This Row],[postnumer]],Sveitarfelog[#All],5,FALSE)</f>
        <v>Suðurland</v>
      </c>
      <c r="F13200" t="s">
        <v>24</v>
      </c>
      <c r="G13200" t="s">
        <v>24</v>
      </c>
      <c r="H13200" t="s">
        <v>60</v>
      </c>
      <c r="I13200" s="1">
        <v>214739</v>
      </c>
      <c r="J13200" s="2">
        <f>VLOOKUP(Oliusala[[#This Row],[tegund]],Tegundir!$B$2:$D$19,3,FALSE)*Oliusala[[#This Row],[magn]]/1000</f>
        <v>185.749235</v>
      </c>
      <c r="K13200">
        <v>2020</v>
      </c>
      <c r="L13200" t="s">
        <v>18</v>
      </c>
      <c r="M13200" s="144" t="s">
        <v>59</v>
      </c>
    </row>
    <row r="13201" spans="1:15" x14ac:dyDescent="0.2">
      <c r="A13201" t="s">
        <v>57</v>
      </c>
      <c r="B13201" s="144" t="s">
        <v>183</v>
      </c>
      <c r="C13201">
        <v>815</v>
      </c>
      <c r="D13201" t="str">
        <f>VLOOKUP(Oliusala[[#This Row],[postnumer]],Sveitarfelog[#All],4,FALSE)</f>
        <v>Hveragerðisbær,Sveitarfélagið Ölfus</v>
      </c>
      <c r="E13201" t="str">
        <f>VLOOKUP(Oliusala[[#This Row],[postnumer]],Sveitarfelog[#All],5,FALSE)</f>
        <v>Suðurland</v>
      </c>
      <c r="F13201" t="s">
        <v>27</v>
      </c>
      <c r="G13201" t="s">
        <v>24</v>
      </c>
      <c r="H13201" t="s">
        <v>60</v>
      </c>
      <c r="I13201" s="1">
        <v>171872</v>
      </c>
      <c r="J13201" s="2">
        <f>VLOOKUP(Oliusala[[#This Row],[tegund]],Tegundir!$B$2:$D$19,3,FALSE)*Oliusala[[#This Row],[magn]]/1000</f>
        <v>148.66927999999999</v>
      </c>
      <c r="K13201">
        <v>2020</v>
      </c>
      <c r="L13201" t="s">
        <v>19</v>
      </c>
      <c r="M13201" s="144" t="s">
        <v>59</v>
      </c>
      <c r="O13201" s="144" t="s">
        <v>1998</v>
      </c>
    </row>
    <row r="13202" spans="1:15" x14ac:dyDescent="0.2">
      <c r="A13202" t="s">
        <v>57</v>
      </c>
      <c r="B13202" s="144" t="s">
        <v>183</v>
      </c>
      <c r="C13202">
        <v>815</v>
      </c>
      <c r="D13202" t="str">
        <f>VLOOKUP(Oliusala[[#This Row],[postnumer]],Sveitarfelog[#All],4,FALSE)</f>
        <v>Hveragerðisbær,Sveitarfélagið Ölfus</v>
      </c>
      <c r="E13202" t="str">
        <f>VLOOKUP(Oliusala[[#This Row],[postnumer]],Sveitarfelog[#All],5,FALSE)</f>
        <v>Suðurland</v>
      </c>
      <c r="F13202" t="s">
        <v>29</v>
      </c>
      <c r="G13202" t="s">
        <v>24</v>
      </c>
      <c r="H13202" s="1" t="s">
        <v>60</v>
      </c>
      <c r="I13202" s="1">
        <v>2809779</v>
      </c>
      <c r="J13202" s="2">
        <f>VLOOKUP(Oliusala[[#This Row],[tegund]],Tegundir!$B$2:$D$19,3,FALSE)*Oliusala[[#This Row],[magn]]/1000</f>
        <v>2430.4588349999999</v>
      </c>
      <c r="K13202">
        <v>2020</v>
      </c>
      <c r="L13202" t="s">
        <v>19</v>
      </c>
      <c r="M13202" s="144" t="s">
        <v>59</v>
      </c>
      <c r="O13202" s="144" t="s">
        <v>1998</v>
      </c>
    </row>
    <row r="13203" spans="1:15" x14ac:dyDescent="0.2">
      <c r="A13203" t="s">
        <v>63</v>
      </c>
      <c r="B13203" s="144" t="s">
        <v>183</v>
      </c>
      <c r="C13203">
        <v>815</v>
      </c>
      <c r="D13203" t="str">
        <f>VLOOKUP(Oliusala[[#This Row],[postnumer]],Sveitarfelog[#All],4,FALSE)</f>
        <v>Hveragerðisbær,Sveitarfélagið Ölfus</v>
      </c>
      <c r="E13203" t="str">
        <f>VLOOKUP(Oliusala[[#This Row],[postnumer]],Sveitarfelog[#All],5,FALSE)</f>
        <v>Suðurland</v>
      </c>
      <c r="F13203" t="s">
        <v>24</v>
      </c>
      <c r="G13203" t="s">
        <v>24</v>
      </c>
      <c r="H13203" t="s">
        <v>58</v>
      </c>
      <c r="I13203" s="1">
        <v>889725</v>
      </c>
      <c r="J13203" s="2">
        <f>VLOOKUP(Oliusala[[#This Row],[tegund]],Tegundir!$B$2:$D$19,3,FALSE)*Oliusala[[#This Row],[magn]]/1000</f>
        <v>769.61212499999999</v>
      </c>
      <c r="K13203">
        <v>2020</v>
      </c>
      <c r="L13203" t="s">
        <v>18</v>
      </c>
      <c r="M13203" s="144" t="s">
        <v>59</v>
      </c>
    </row>
    <row r="13204" spans="1:15" x14ac:dyDescent="0.2">
      <c r="A13204" t="s">
        <v>57</v>
      </c>
      <c r="B13204" s="144" t="s">
        <v>183</v>
      </c>
      <c r="C13204">
        <v>815</v>
      </c>
      <c r="D13204" t="str">
        <f>VLOOKUP(Oliusala[[#This Row],[postnumer]],Sveitarfelog[#All],4,FALSE)</f>
        <v>Hveragerðisbær,Sveitarfélagið Ölfus</v>
      </c>
      <c r="E13204" t="str">
        <f>VLOOKUP(Oliusala[[#This Row],[postnumer]],Sveitarfelog[#All],5,FALSE)</f>
        <v>Suðurland</v>
      </c>
      <c r="F13204" t="s">
        <v>29</v>
      </c>
      <c r="G13204" t="s">
        <v>24</v>
      </c>
      <c r="H13204" s="1" t="s">
        <v>61</v>
      </c>
      <c r="I13204" s="1">
        <v>45002</v>
      </c>
      <c r="J13204" s="2">
        <f>VLOOKUP(Oliusala[[#This Row],[tegund]],Tegundir!$B$2:$D$19,3,FALSE)*Oliusala[[#This Row],[magn]]/1000</f>
        <v>38.926730000000006</v>
      </c>
      <c r="K13204">
        <v>2020</v>
      </c>
      <c r="L13204" t="s">
        <v>19</v>
      </c>
      <c r="M13204" s="144" t="s">
        <v>62</v>
      </c>
      <c r="O13204" s="144" t="s">
        <v>1998</v>
      </c>
    </row>
    <row r="13205" spans="1:15" x14ac:dyDescent="0.2">
      <c r="A13205" t="s">
        <v>57</v>
      </c>
      <c r="B13205" s="144" t="s">
        <v>184</v>
      </c>
      <c r="C13205">
        <v>820</v>
      </c>
      <c r="D13205" t="str">
        <f>VLOOKUP(Oliusala[[#This Row],[postnumer]],Sveitarfelog[#All],4,FALSE)</f>
        <v>Flóahreppur,Sveitarfélagið Árborg</v>
      </c>
      <c r="E13205" t="str">
        <f>VLOOKUP(Oliusala[[#This Row],[postnumer]],Sveitarfelog[#All],5,FALSE)</f>
        <v>Suðurland</v>
      </c>
      <c r="F13205" t="s">
        <v>24</v>
      </c>
      <c r="G13205" t="s">
        <v>24</v>
      </c>
      <c r="H13205" s="1" t="s">
        <v>60</v>
      </c>
      <c r="I13205" s="1">
        <v>9518</v>
      </c>
      <c r="J13205" s="2">
        <f>VLOOKUP(Oliusala[[#This Row],[tegund]],Tegundir!$B$2:$D$19,3,FALSE)*Oliusala[[#This Row],[magn]]/1000</f>
        <v>8.2330699999999997</v>
      </c>
      <c r="K13205">
        <v>2020</v>
      </c>
      <c r="L13205" t="s">
        <v>18</v>
      </c>
      <c r="M13205" s="144" t="s">
        <v>59</v>
      </c>
    </row>
    <row r="13206" spans="1:15" x14ac:dyDescent="0.2">
      <c r="A13206" t="s">
        <v>63</v>
      </c>
      <c r="B13206" s="144" t="s">
        <v>184</v>
      </c>
      <c r="C13206">
        <v>820</v>
      </c>
      <c r="D13206" t="str">
        <f>VLOOKUP(Oliusala[[#This Row],[postnumer]],Sveitarfelog[#All],4,FALSE)</f>
        <v>Flóahreppur,Sveitarfélagið Árborg</v>
      </c>
      <c r="E13206" t="str">
        <f>VLOOKUP(Oliusala[[#This Row],[postnumer]],Sveitarfelog[#All],5,FALSE)</f>
        <v>Suðurland</v>
      </c>
      <c r="F13206" t="s">
        <v>24</v>
      </c>
      <c r="G13206" t="s">
        <v>24</v>
      </c>
      <c r="H13206" s="1" t="s">
        <v>58</v>
      </c>
      <c r="I13206" s="1">
        <v>164114</v>
      </c>
      <c r="J13206" s="2">
        <f>VLOOKUP(Oliusala[[#This Row],[tegund]],Tegundir!$B$2:$D$19,3,FALSE)*Oliusala[[#This Row],[magn]]/1000</f>
        <v>141.95860999999999</v>
      </c>
      <c r="K13206">
        <v>2020</v>
      </c>
      <c r="L13206" t="s">
        <v>18</v>
      </c>
      <c r="M13206" s="144" t="s">
        <v>59</v>
      </c>
    </row>
    <row r="13207" spans="1:15" x14ac:dyDescent="0.2">
      <c r="A13207" t="s">
        <v>63</v>
      </c>
      <c r="B13207" s="144" t="s">
        <v>185</v>
      </c>
      <c r="C13207">
        <v>825</v>
      </c>
      <c r="D13207" t="str">
        <f>VLOOKUP(Oliusala[[#This Row],[postnumer]],Sveitarfelog[#All],4,FALSE)</f>
        <v>Flóahreppur,Sveitarfélagið Árborg</v>
      </c>
      <c r="E13207" t="str">
        <f>VLOOKUP(Oliusala[[#This Row],[postnumer]],Sveitarfelog[#All],5,FALSE)</f>
        <v>Suðurland</v>
      </c>
      <c r="F13207" t="s">
        <v>24</v>
      </c>
      <c r="G13207" t="s">
        <v>24</v>
      </c>
      <c r="H13207" s="1" t="s">
        <v>58</v>
      </c>
      <c r="I13207" s="1">
        <v>172027</v>
      </c>
      <c r="J13207" s="2">
        <f>VLOOKUP(Oliusala[[#This Row],[tegund]],Tegundir!$B$2:$D$19,3,FALSE)*Oliusala[[#This Row],[magn]]/1000</f>
        <v>148.80335500000001</v>
      </c>
      <c r="K13207">
        <v>2020</v>
      </c>
      <c r="L13207" t="s">
        <v>18</v>
      </c>
      <c r="M13207" s="144" t="s">
        <v>59</v>
      </c>
    </row>
    <row r="13208" spans="1:15" x14ac:dyDescent="0.2">
      <c r="A13208" t="s">
        <v>57</v>
      </c>
      <c r="B13208" s="144" t="s">
        <v>186</v>
      </c>
      <c r="C13208">
        <v>840</v>
      </c>
      <c r="D13208" t="str">
        <f>VLOOKUP(Oliusala[[#This Row],[postnumer]],Sveitarfelog[#All],4,FALSE)</f>
        <v>Bláskógabyggð,Grímsnes- og Grafningshreppur,Hrunamannahreppur,Skeiða- og Gnúpverjahreppur</v>
      </c>
      <c r="E13208" t="str">
        <f>VLOOKUP(Oliusala[[#This Row],[postnumer]],Sveitarfelog[#All],5,FALSE)</f>
        <v>Suðurland</v>
      </c>
      <c r="F13208" t="s">
        <v>24</v>
      </c>
      <c r="G13208" t="s">
        <v>24</v>
      </c>
      <c r="H13208" s="1" t="s">
        <v>60</v>
      </c>
      <c r="I13208" s="1">
        <v>3175</v>
      </c>
      <c r="J13208" s="2">
        <f>VLOOKUP(Oliusala[[#This Row],[tegund]],Tegundir!$B$2:$D$19,3,FALSE)*Oliusala[[#This Row],[magn]]/1000</f>
        <v>2.746375</v>
      </c>
      <c r="K13208">
        <v>2020</v>
      </c>
      <c r="L13208" t="s">
        <v>1955</v>
      </c>
      <c r="M13208" s="144" t="s">
        <v>59</v>
      </c>
    </row>
    <row r="13209" spans="1:15" x14ac:dyDescent="0.2">
      <c r="A13209" t="s">
        <v>57</v>
      </c>
      <c r="B13209" s="144" t="s">
        <v>175</v>
      </c>
      <c r="C13209">
        <v>801</v>
      </c>
      <c r="D13209" t="str">
        <f>VLOOKUP(Oliusala[[#This Row],[postnumer]],Sveitarfelog[#All],4,FALSE)</f>
        <v>Flóahreppur,Sveitarfélagið Árborg</v>
      </c>
      <c r="E13209" t="str">
        <f>VLOOKUP(Oliusala[[#This Row],[postnumer]],Sveitarfelog[#All],5,FALSE)</f>
        <v>Suðurland</v>
      </c>
      <c r="F13209" t="s">
        <v>25</v>
      </c>
      <c r="G13209" t="s">
        <v>24</v>
      </c>
      <c r="H13209" s="1" t="s">
        <v>60</v>
      </c>
      <c r="I13209" s="1">
        <v>413228</v>
      </c>
      <c r="J13209" s="2">
        <f>VLOOKUP(Oliusala[[#This Row],[tegund]],Tegundir!$B$2:$D$19,3,FALSE)*Oliusala[[#This Row],[magn]]/1000</f>
        <v>357.44221999999996</v>
      </c>
      <c r="K13209">
        <v>2020</v>
      </c>
      <c r="L13209" t="s">
        <v>1955</v>
      </c>
      <c r="M13209" s="144" t="s">
        <v>59</v>
      </c>
    </row>
    <row r="13210" spans="1:15" x14ac:dyDescent="0.2">
      <c r="A13210" t="s">
        <v>70</v>
      </c>
      <c r="B13210" s="144" t="s">
        <v>186</v>
      </c>
      <c r="C13210">
        <v>840</v>
      </c>
      <c r="D13210" t="str">
        <f>VLOOKUP(Oliusala[[#This Row],[postnumer]],Sveitarfelog[#All],4,FALSE)</f>
        <v>Bláskógabyggð,Grímsnes- og Grafningshreppur,Hrunamannahreppur,Skeiða- og Gnúpverjahreppur</v>
      </c>
      <c r="E13210" t="str">
        <f>VLOOKUP(Oliusala[[#This Row],[postnumer]],Sveitarfelog[#All],5,FALSE)</f>
        <v>Suðurland</v>
      </c>
      <c r="F13210" t="s">
        <v>24</v>
      </c>
      <c r="G13210" t="s">
        <v>24</v>
      </c>
      <c r="H13210" t="s">
        <v>60</v>
      </c>
      <c r="I13210" s="1">
        <v>6154</v>
      </c>
      <c r="J13210" s="2">
        <f>VLOOKUP(Oliusala[[#This Row],[tegund]],Tegundir!$B$2:$D$19,3,FALSE)*Oliusala[[#This Row],[magn]]/1000</f>
        <v>5.3232100000000004</v>
      </c>
      <c r="K13210">
        <v>2020</v>
      </c>
      <c r="L13210" t="s">
        <v>1955</v>
      </c>
      <c r="M13210" s="144" t="s">
        <v>59</v>
      </c>
    </row>
    <row r="13211" spans="1:15" x14ac:dyDescent="0.2">
      <c r="A13211" t="s">
        <v>57</v>
      </c>
      <c r="B13211" s="144" t="s">
        <v>176</v>
      </c>
      <c r="C13211">
        <v>801</v>
      </c>
      <c r="D13211" t="str">
        <f>VLOOKUP(Oliusala[[#This Row],[postnumer]],Sveitarfelog[#All],4,FALSE)</f>
        <v>Flóahreppur,Sveitarfélagið Árborg</v>
      </c>
      <c r="E13211" t="str">
        <f>VLOOKUP(Oliusala[[#This Row],[postnumer]],Sveitarfelog[#All],5,FALSE)</f>
        <v>Suðurland</v>
      </c>
      <c r="F13211" t="s">
        <v>25</v>
      </c>
      <c r="G13211" t="s">
        <v>24</v>
      </c>
      <c r="H13211" s="1" t="s">
        <v>60</v>
      </c>
      <c r="I13211" s="1">
        <v>77142</v>
      </c>
      <c r="J13211" s="2">
        <f>VLOOKUP(Oliusala[[#This Row],[tegund]],Tegundir!$B$2:$D$19,3,FALSE)*Oliusala[[#This Row],[magn]]/1000</f>
        <v>66.727829999999997</v>
      </c>
      <c r="K13211">
        <v>2020</v>
      </c>
      <c r="L13211" t="s">
        <v>1955</v>
      </c>
      <c r="M13211" s="144" t="s">
        <v>59</v>
      </c>
    </row>
    <row r="13212" spans="1:15" x14ac:dyDescent="0.2">
      <c r="A13212" t="s">
        <v>63</v>
      </c>
      <c r="B13212" s="144" t="s">
        <v>186</v>
      </c>
      <c r="C13212">
        <v>840</v>
      </c>
      <c r="D13212" t="str">
        <f>VLOOKUP(Oliusala[[#This Row],[postnumer]],Sveitarfelog[#All],4,FALSE)</f>
        <v>Bláskógabyggð,Grímsnes- og Grafningshreppur,Hrunamannahreppur,Skeiða- og Gnúpverjahreppur</v>
      </c>
      <c r="E13212" t="str">
        <f>VLOOKUP(Oliusala[[#This Row],[postnumer]],Sveitarfelog[#All],5,FALSE)</f>
        <v>Suðurland</v>
      </c>
      <c r="F13212" t="s">
        <v>24</v>
      </c>
      <c r="G13212" t="s">
        <v>24</v>
      </c>
      <c r="H13212" s="1" t="s">
        <v>58</v>
      </c>
      <c r="I13212" s="1">
        <v>326739</v>
      </c>
      <c r="J13212" s="2">
        <f>VLOOKUP(Oliusala[[#This Row],[tegund]],Tegundir!$B$2:$D$19,3,FALSE)*Oliusala[[#This Row],[magn]]/1000</f>
        <v>282.62923499999999</v>
      </c>
      <c r="K13212">
        <v>2020</v>
      </c>
      <c r="L13212" t="s">
        <v>18</v>
      </c>
      <c r="M13212" s="144" t="s">
        <v>59</v>
      </c>
    </row>
    <row r="13213" spans="1:15" x14ac:dyDescent="0.2">
      <c r="A13213" t="s">
        <v>57</v>
      </c>
      <c r="B13213" s="144" t="s">
        <v>177</v>
      </c>
      <c r="C13213">
        <v>801</v>
      </c>
      <c r="D13213" t="str">
        <f>VLOOKUP(Oliusala[[#This Row],[postnumer]],Sveitarfelog[#All],4,FALSE)</f>
        <v>Flóahreppur,Sveitarfélagið Árborg</v>
      </c>
      <c r="E13213" t="str">
        <f>VLOOKUP(Oliusala[[#This Row],[postnumer]],Sveitarfelog[#All],5,FALSE)</f>
        <v>Suðurland</v>
      </c>
      <c r="F13213" t="s">
        <v>25</v>
      </c>
      <c r="G13213" t="s">
        <v>24</v>
      </c>
      <c r="H13213" s="1" t="s">
        <v>60</v>
      </c>
      <c r="I13213" s="1">
        <v>39011</v>
      </c>
      <c r="J13213" s="2">
        <f>VLOOKUP(Oliusala[[#This Row],[tegund]],Tegundir!$B$2:$D$19,3,FALSE)*Oliusala[[#This Row],[magn]]/1000</f>
        <v>33.744515</v>
      </c>
      <c r="K13213">
        <v>2020</v>
      </c>
      <c r="L13213" t="s">
        <v>1955</v>
      </c>
      <c r="M13213" s="144" t="s">
        <v>59</v>
      </c>
    </row>
    <row r="13214" spans="1:15" x14ac:dyDescent="0.2">
      <c r="A13214" t="s">
        <v>57</v>
      </c>
      <c r="B13214" s="144" t="s">
        <v>174</v>
      </c>
      <c r="C13214">
        <v>801</v>
      </c>
      <c r="D13214" t="str">
        <f>VLOOKUP(Oliusala[[#This Row],[postnumer]],Sveitarfelog[#All],4,FALSE)</f>
        <v>Flóahreppur,Sveitarfélagið Árborg</v>
      </c>
      <c r="E13214" t="str">
        <f>VLOOKUP(Oliusala[[#This Row],[postnumer]],Sveitarfelog[#All],5,FALSE)</f>
        <v>Suðurland</v>
      </c>
      <c r="F13214" t="s">
        <v>25</v>
      </c>
      <c r="G13214" t="s">
        <v>24</v>
      </c>
      <c r="H13214" t="s">
        <v>60</v>
      </c>
      <c r="I13214" s="1">
        <v>64830</v>
      </c>
      <c r="J13214" s="2">
        <f>VLOOKUP(Oliusala[[#This Row],[tegund]],Tegundir!$B$2:$D$19,3,FALSE)*Oliusala[[#This Row],[magn]]/1000</f>
        <v>56.077949999999994</v>
      </c>
      <c r="K13214">
        <v>2020</v>
      </c>
      <c r="L13214" t="s">
        <v>1955</v>
      </c>
      <c r="M13214" s="144" t="s">
        <v>59</v>
      </c>
    </row>
    <row r="13215" spans="1:15" x14ac:dyDescent="0.2">
      <c r="A13215" t="s">
        <v>57</v>
      </c>
      <c r="B13215" s="144" t="s">
        <v>178</v>
      </c>
      <c r="C13215">
        <v>801</v>
      </c>
      <c r="D13215" t="str">
        <f>VLOOKUP(Oliusala[[#This Row],[postnumer]],Sveitarfelog[#All],4,FALSE)</f>
        <v>Flóahreppur,Sveitarfélagið Árborg</v>
      </c>
      <c r="E13215" t="str">
        <f>VLOOKUP(Oliusala[[#This Row],[postnumer]],Sveitarfelog[#All],5,FALSE)</f>
        <v>Suðurland</v>
      </c>
      <c r="F13215" t="s">
        <v>25</v>
      </c>
      <c r="G13215" t="s">
        <v>24</v>
      </c>
      <c r="H13215" s="1" t="s">
        <v>60</v>
      </c>
      <c r="I13215" s="1">
        <v>9824</v>
      </c>
      <c r="J13215" s="2">
        <f>VLOOKUP(Oliusala[[#This Row],[tegund]],Tegundir!$B$2:$D$19,3,FALSE)*Oliusala[[#This Row],[magn]]/1000</f>
        <v>8.4977599999999995</v>
      </c>
      <c r="K13215">
        <v>2020</v>
      </c>
      <c r="L13215" t="s">
        <v>1955</v>
      </c>
      <c r="M13215" s="144" t="s">
        <v>59</v>
      </c>
    </row>
    <row r="13216" spans="1:15" x14ac:dyDescent="0.2">
      <c r="A13216" t="s">
        <v>70</v>
      </c>
      <c r="B13216" s="144" t="s">
        <v>175</v>
      </c>
      <c r="C13216">
        <v>801</v>
      </c>
      <c r="D13216" t="str">
        <f>VLOOKUP(Oliusala[[#This Row],[postnumer]],Sveitarfelog[#All],4,FALSE)</f>
        <v>Flóahreppur,Sveitarfélagið Árborg</v>
      </c>
      <c r="E13216" t="str">
        <f>VLOOKUP(Oliusala[[#This Row],[postnumer]],Sveitarfelog[#All],5,FALSE)</f>
        <v>Suðurland</v>
      </c>
      <c r="F13216" t="s">
        <v>25</v>
      </c>
      <c r="G13216" t="s">
        <v>24</v>
      </c>
      <c r="H13216" s="1" t="s">
        <v>60</v>
      </c>
      <c r="I13216" s="1">
        <v>31257</v>
      </c>
      <c r="J13216" s="2">
        <f>VLOOKUP(Oliusala[[#This Row],[tegund]],Tegundir!$B$2:$D$19,3,FALSE)*Oliusala[[#This Row],[magn]]/1000</f>
        <v>27.037305</v>
      </c>
      <c r="K13216">
        <v>2020</v>
      </c>
      <c r="L13216" t="s">
        <v>1955</v>
      </c>
      <c r="M13216" s="144" t="s">
        <v>59</v>
      </c>
    </row>
    <row r="13217" spans="1:15" x14ac:dyDescent="0.2">
      <c r="A13217" t="s">
        <v>70</v>
      </c>
      <c r="B13217" s="144" t="s">
        <v>176</v>
      </c>
      <c r="C13217">
        <v>801</v>
      </c>
      <c r="D13217" t="str">
        <f>VLOOKUP(Oliusala[[#This Row],[postnumer]],Sveitarfelog[#All],4,FALSE)</f>
        <v>Flóahreppur,Sveitarfélagið Árborg</v>
      </c>
      <c r="E13217" t="str">
        <f>VLOOKUP(Oliusala[[#This Row],[postnumer]],Sveitarfelog[#All],5,FALSE)</f>
        <v>Suðurland</v>
      </c>
      <c r="F13217" t="s">
        <v>25</v>
      </c>
      <c r="G13217" t="s">
        <v>24</v>
      </c>
      <c r="H13217" s="1" t="s">
        <v>60</v>
      </c>
      <c r="I13217" s="1">
        <v>284066</v>
      </c>
      <c r="J13217" s="2">
        <f>VLOOKUP(Oliusala[[#This Row],[tegund]],Tegundir!$B$2:$D$19,3,FALSE)*Oliusala[[#This Row],[magn]]/1000</f>
        <v>245.71708999999998</v>
      </c>
      <c r="K13217">
        <v>2020</v>
      </c>
      <c r="L13217" t="s">
        <v>1955</v>
      </c>
      <c r="M13217" s="144" t="s">
        <v>59</v>
      </c>
    </row>
    <row r="13218" spans="1:15" x14ac:dyDescent="0.2">
      <c r="A13218" t="s">
        <v>70</v>
      </c>
      <c r="B13218" s="144" t="s">
        <v>177</v>
      </c>
      <c r="C13218">
        <v>801</v>
      </c>
      <c r="D13218" t="str">
        <f>VLOOKUP(Oliusala[[#This Row],[postnumer]],Sveitarfelog[#All],4,FALSE)</f>
        <v>Flóahreppur,Sveitarfélagið Árborg</v>
      </c>
      <c r="E13218" t="str">
        <f>VLOOKUP(Oliusala[[#This Row],[postnumer]],Sveitarfelog[#All],5,FALSE)</f>
        <v>Suðurland</v>
      </c>
      <c r="F13218" t="s">
        <v>25</v>
      </c>
      <c r="G13218" t="s">
        <v>24</v>
      </c>
      <c r="H13218" t="s">
        <v>60</v>
      </c>
      <c r="I13218" s="1">
        <v>36112</v>
      </c>
      <c r="J13218" s="2">
        <f>VLOOKUP(Oliusala[[#This Row],[tegund]],Tegundir!$B$2:$D$19,3,FALSE)*Oliusala[[#This Row],[magn]]/1000</f>
        <v>31.236879999999999</v>
      </c>
      <c r="K13218">
        <v>2020</v>
      </c>
      <c r="L13218" t="s">
        <v>1955</v>
      </c>
      <c r="M13218" s="144" t="s">
        <v>59</v>
      </c>
    </row>
    <row r="13219" spans="1:15" x14ac:dyDescent="0.2">
      <c r="A13219" t="s">
        <v>70</v>
      </c>
      <c r="B13219" s="144" t="s">
        <v>174</v>
      </c>
      <c r="C13219">
        <v>801</v>
      </c>
      <c r="D13219" t="str">
        <f>VLOOKUP(Oliusala[[#This Row],[postnumer]],Sveitarfelog[#All],4,FALSE)</f>
        <v>Flóahreppur,Sveitarfélagið Árborg</v>
      </c>
      <c r="E13219" t="str">
        <f>VLOOKUP(Oliusala[[#This Row],[postnumer]],Sveitarfelog[#All],5,FALSE)</f>
        <v>Suðurland</v>
      </c>
      <c r="F13219" t="s">
        <v>25</v>
      </c>
      <c r="G13219" t="s">
        <v>24</v>
      </c>
      <c r="H13219" t="s">
        <v>60</v>
      </c>
      <c r="I13219" s="1">
        <v>30269</v>
      </c>
      <c r="J13219" s="2">
        <f>VLOOKUP(Oliusala[[#This Row],[tegund]],Tegundir!$B$2:$D$19,3,FALSE)*Oliusala[[#This Row],[magn]]/1000</f>
        <v>26.182685000000003</v>
      </c>
      <c r="K13219">
        <v>2020</v>
      </c>
      <c r="L13219" t="s">
        <v>1955</v>
      </c>
      <c r="M13219" s="144" t="s">
        <v>59</v>
      </c>
    </row>
    <row r="13220" spans="1:15" x14ac:dyDescent="0.2">
      <c r="A13220" t="s">
        <v>70</v>
      </c>
      <c r="B13220" s="144" t="s">
        <v>178</v>
      </c>
      <c r="C13220">
        <v>801</v>
      </c>
      <c r="D13220" t="str">
        <f>VLOOKUP(Oliusala[[#This Row],[postnumer]],Sveitarfelog[#All],4,FALSE)</f>
        <v>Flóahreppur,Sveitarfélagið Árborg</v>
      </c>
      <c r="E13220" t="str">
        <f>VLOOKUP(Oliusala[[#This Row],[postnumer]],Sveitarfelog[#All],5,FALSE)</f>
        <v>Suðurland</v>
      </c>
      <c r="F13220" t="s">
        <v>25</v>
      </c>
      <c r="G13220" t="s">
        <v>24</v>
      </c>
      <c r="H13220" t="s">
        <v>60</v>
      </c>
      <c r="I13220" s="1">
        <v>33351</v>
      </c>
      <c r="J13220" s="2">
        <f>VLOOKUP(Oliusala[[#This Row],[tegund]],Tegundir!$B$2:$D$19,3,FALSE)*Oliusala[[#This Row],[magn]]/1000</f>
        <v>28.848614999999999</v>
      </c>
      <c r="K13220">
        <v>2020</v>
      </c>
      <c r="L13220" t="s">
        <v>1955</v>
      </c>
      <c r="M13220" s="144" t="s">
        <v>59</v>
      </c>
    </row>
    <row r="13221" spans="1:15" x14ac:dyDescent="0.2">
      <c r="A13221" t="s">
        <v>57</v>
      </c>
      <c r="B13221" s="144" t="s">
        <v>188</v>
      </c>
      <c r="C13221">
        <v>845</v>
      </c>
      <c r="D13221" t="str">
        <f>VLOOKUP(Oliusala[[#This Row],[postnumer]],Sveitarfelog[#All],4,FALSE)</f>
        <v>Bláskógabyggð,Grímsnes- og Grafningshreppur,Hrunamannahreppur,Skeiða- og Gnúpverjahreppur</v>
      </c>
      <c r="E13221" t="str">
        <f>VLOOKUP(Oliusala[[#This Row],[postnumer]],Sveitarfelog[#All],5,FALSE)</f>
        <v>Suðurland</v>
      </c>
      <c r="F13221" t="s">
        <v>24</v>
      </c>
      <c r="G13221" t="s">
        <v>24</v>
      </c>
      <c r="H13221" s="1" t="s">
        <v>60</v>
      </c>
      <c r="I13221" s="1">
        <v>4017</v>
      </c>
      <c r="J13221" s="2">
        <f>VLOOKUP(Oliusala[[#This Row],[tegund]],Tegundir!$B$2:$D$19,3,FALSE)*Oliusala[[#This Row],[magn]]/1000</f>
        <v>3.4747049999999997</v>
      </c>
      <c r="K13221">
        <v>2020</v>
      </c>
      <c r="L13221" t="s">
        <v>1955</v>
      </c>
      <c r="M13221" s="144" t="s">
        <v>59</v>
      </c>
    </row>
    <row r="13222" spans="1:15" x14ac:dyDescent="0.2">
      <c r="A13222" t="s">
        <v>70</v>
      </c>
      <c r="B13222" s="144" t="s">
        <v>188</v>
      </c>
      <c r="C13222">
        <v>845</v>
      </c>
      <c r="D13222" t="str">
        <f>VLOOKUP(Oliusala[[#This Row],[postnumer]],Sveitarfelog[#All],4,FALSE)</f>
        <v>Bláskógabyggð,Grímsnes- og Grafningshreppur,Hrunamannahreppur,Skeiða- og Gnúpverjahreppur</v>
      </c>
      <c r="E13222" t="str">
        <f>VLOOKUP(Oliusala[[#This Row],[postnumer]],Sveitarfelog[#All],5,FALSE)</f>
        <v>Suðurland</v>
      </c>
      <c r="F13222" t="s">
        <v>24</v>
      </c>
      <c r="G13222" t="s">
        <v>24</v>
      </c>
      <c r="H13222" s="1" t="s">
        <v>60</v>
      </c>
      <c r="I13222" s="1">
        <v>96909</v>
      </c>
      <c r="J13222" s="2">
        <f>VLOOKUP(Oliusala[[#This Row],[tegund]],Tegundir!$B$2:$D$19,3,FALSE)*Oliusala[[#This Row],[magn]]/1000</f>
        <v>83.826284999999999</v>
      </c>
      <c r="K13222">
        <v>2020</v>
      </c>
      <c r="L13222" t="s">
        <v>1955</v>
      </c>
      <c r="M13222" s="144" t="s">
        <v>59</v>
      </c>
    </row>
    <row r="13223" spans="1:15" x14ac:dyDescent="0.2">
      <c r="A13223" t="s">
        <v>63</v>
      </c>
      <c r="B13223" s="144" t="s">
        <v>188</v>
      </c>
      <c r="C13223">
        <v>845</v>
      </c>
      <c r="D13223" t="str">
        <f>VLOOKUP(Oliusala[[#This Row],[postnumer]],Sveitarfelog[#All],4,FALSE)</f>
        <v>Bláskógabyggð,Grímsnes- og Grafningshreppur,Hrunamannahreppur,Skeiða- og Gnúpverjahreppur</v>
      </c>
      <c r="E13223" t="str">
        <f>VLOOKUP(Oliusala[[#This Row],[postnumer]],Sveitarfelog[#All],5,FALSE)</f>
        <v>Suðurland</v>
      </c>
      <c r="F13223" t="s">
        <v>24</v>
      </c>
      <c r="G13223" t="s">
        <v>24</v>
      </c>
      <c r="H13223" s="1" t="s">
        <v>58</v>
      </c>
      <c r="I13223" s="1">
        <v>416469</v>
      </c>
      <c r="J13223" s="2">
        <f>VLOOKUP(Oliusala[[#This Row],[tegund]],Tegundir!$B$2:$D$19,3,FALSE)*Oliusala[[#This Row],[magn]]/1000</f>
        <v>360.24568499999998</v>
      </c>
      <c r="K13223">
        <v>2020</v>
      </c>
      <c r="L13223" t="s">
        <v>18</v>
      </c>
      <c r="M13223" s="144" t="s">
        <v>59</v>
      </c>
    </row>
    <row r="13224" spans="1:15" x14ac:dyDescent="0.2">
      <c r="A13224" t="s">
        <v>69</v>
      </c>
      <c r="B13224" s="144" t="s">
        <v>182</v>
      </c>
      <c r="C13224">
        <v>810</v>
      </c>
      <c r="D13224" t="str">
        <f>VLOOKUP(Oliusala[[#This Row],[postnumer]],Sveitarfelog[#All],4,FALSE)</f>
        <v>Hveragerðisbær,Sveitarfélagið Ölfus</v>
      </c>
      <c r="E13224" t="str">
        <f>VLOOKUP(Oliusala[[#This Row],[postnumer]],Sveitarfelog[#All],5,FALSE)</f>
        <v>Suðurland</v>
      </c>
      <c r="F13224" t="s">
        <v>25</v>
      </c>
      <c r="G13224" t="s">
        <v>24</v>
      </c>
      <c r="H13224" t="s">
        <v>60</v>
      </c>
      <c r="I13224" s="1">
        <v>2055</v>
      </c>
      <c r="J13224" s="2">
        <f>VLOOKUP(Oliusala[[#This Row],[tegund]],Tegundir!$B$2:$D$19,3,FALSE)*Oliusala[[#This Row],[magn]]/1000</f>
        <v>1.7775750000000001</v>
      </c>
      <c r="K13224">
        <v>2020</v>
      </c>
      <c r="L13224" t="s">
        <v>1955</v>
      </c>
      <c r="M13224" s="144" t="s">
        <v>59</v>
      </c>
    </row>
    <row r="13225" spans="1:15" x14ac:dyDescent="0.2">
      <c r="A13225" t="s">
        <v>57</v>
      </c>
      <c r="B13225" s="144" t="s">
        <v>182</v>
      </c>
      <c r="C13225">
        <v>810</v>
      </c>
      <c r="D13225" t="str">
        <f>VLOOKUP(Oliusala[[#This Row],[postnumer]],Sveitarfelog[#All],4,FALSE)</f>
        <v>Hveragerðisbær,Sveitarfélagið Ölfus</v>
      </c>
      <c r="E13225" t="str">
        <f>VLOOKUP(Oliusala[[#This Row],[postnumer]],Sveitarfelog[#All],5,FALSE)</f>
        <v>Suðurland</v>
      </c>
      <c r="F13225" t="s">
        <v>25</v>
      </c>
      <c r="G13225" t="s">
        <v>24</v>
      </c>
      <c r="H13225" t="s">
        <v>60</v>
      </c>
      <c r="I13225" s="1">
        <v>108081</v>
      </c>
      <c r="J13225" s="2">
        <f>VLOOKUP(Oliusala[[#This Row],[tegund]],Tegundir!$B$2:$D$19,3,FALSE)*Oliusala[[#This Row],[magn]]/1000</f>
        <v>93.490065000000001</v>
      </c>
      <c r="K13225">
        <v>2020</v>
      </c>
      <c r="L13225" t="s">
        <v>1955</v>
      </c>
      <c r="M13225" s="144" t="s">
        <v>59</v>
      </c>
    </row>
    <row r="13226" spans="1:15" x14ac:dyDescent="0.2">
      <c r="A13226" t="s">
        <v>57</v>
      </c>
      <c r="B13226" s="144" t="s">
        <v>181</v>
      </c>
      <c r="C13226">
        <v>810</v>
      </c>
      <c r="D13226" t="str">
        <f>VLOOKUP(Oliusala[[#This Row],[postnumer]],Sveitarfelog[#All],4,FALSE)</f>
        <v>Hveragerðisbær,Sveitarfélagið Ölfus</v>
      </c>
      <c r="E13226" t="str">
        <f>VLOOKUP(Oliusala[[#This Row],[postnumer]],Sveitarfelog[#All],5,FALSE)</f>
        <v>Suðurland</v>
      </c>
      <c r="F13226" t="s">
        <v>25</v>
      </c>
      <c r="G13226" t="s">
        <v>24</v>
      </c>
      <c r="H13226" t="s">
        <v>60</v>
      </c>
      <c r="I13226" s="1">
        <v>350389</v>
      </c>
      <c r="J13226" s="2">
        <f>VLOOKUP(Oliusala[[#This Row],[tegund]],Tegundir!$B$2:$D$19,3,FALSE)*Oliusala[[#This Row],[magn]]/1000</f>
        <v>303.08648499999998</v>
      </c>
      <c r="K13226">
        <v>2020</v>
      </c>
      <c r="L13226" t="s">
        <v>1955</v>
      </c>
      <c r="M13226" s="144" t="s">
        <v>59</v>
      </c>
    </row>
    <row r="13227" spans="1:15" x14ac:dyDescent="0.2">
      <c r="A13227" t="s">
        <v>70</v>
      </c>
      <c r="B13227" s="144" t="s">
        <v>182</v>
      </c>
      <c r="C13227">
        <v>810</v>
      </c>
      <c r="D13227" t="str">
        <f>VLOOKUP(Oliusala[[#This Row],[postnumer]],Sveitarfelog[#All],4,FALSE)</f>
        <v>Hveragerðisbær,Sveitarfélagið Ölfus</v>
      </c>
      <c r="E13227" t="str">
        <f>VLOOKUP(Oliusala[[#This Row],[postnumer]],Sveitarfelog[#All],5,FALSE)</f>
        <v>Suðurland</v>
      </c>
      <c r="F13227" t="s">
        <v>25</v>
      </c>
      <c r="G13227" t="s">
        <v>24</v>
      </c>
      <c r="H13227" t="s">
        <v>60</v>
      </c>
      <c r="I13227" s="1">
        <v>10212</v>
      </c>
      <c r="J13227" s="2">
        <f>VLOOKUP(Oliusala[[#This Row],[tegund]],Tegundir!$B$2:$D$19,3,FALSE)*Oliusala[[#This Row],[magn]]/1000</f>
        <v>8.83338</v>
      </c>
      <c r="K13227">
        <v>2020</v>
      </c>
      <c r="L13227" t="s">
        <v>1955</v>
      </c>
      <c r="M13227" s="144" t="s">
        <v>59</v>
      </c>
    </row>
    <row r="13228" spans="1:15" x14ac:dyDescent="0.2">
      <c r="A13228" t="s">
        <v>69</v>
      </c>
      <c r="B13228" s="144" t="s">
        <v>183</v>
      </c>
      <c r="C13228">
        <v>815</v>
      </c>
      <c r="D13228" t="str">
        <f>VLOOKUP(Oliusala[[#This Row],[postnumer]],Sveitarfelog[#All],4,FALSE)</f>
        <v>Hveragerðisbær,Sveitarfélagið Ölfus</v>
      </c>
      <c r="E13228" t="str">
        <f>VLOOKUP(Oliusala[[#This Row],[postnumer]],Sveitarfelog[#All],5,FALSE)</f>
        <v>Suðurland</v>
      </c>
      <c r="F13228" t="s">
        <v>25</v>
      </c>
      <c r="G13228" t="s">
        <v>24</v>
      </c>
      <c r="H13228" s="1" t="s">
        <v>60</v>
      </c>
      <c r="I13228" s="1">
        <v>16959</v>
      </c>
      <c r="J13228" s="2">
        <f>VLOOKUP(Oliusala[[#This Row],[tegund]],Tegundir!$B$2:$D$19,3,FALSE)*Oliusala[[#This Row],[magn]]/1000</f>
        <v>14.669535</v>
      </c>
      <c r="K13228">
        <v>2020</v>
      </c>
      <c r="L13228" t="s">
        <v>19</v>
      </c>
      <c r="M13228" s="144" t="s">
        <v>59</v>
      </c>
      <c r="O13228" s="144" t="s">
        <v>1997</v>
      </c>
    </row>
    <row r="13229" spans="1:15" x14ac:dyDescent="0.2">
      <c r="A13229" t="s">
        <v>83</v>
      </c>
      <c r="B13229" s="144" t="s">
        <v>183</v>
      </c>
      <c r="C13229">
        <v>815</v>
      </c>
      <c r="D13229" t="str">
        <f>VLOOKUP(Oliusala[[#This Row],[postnumer]],Sveitarfelog[#All],4,FALSE)</f>
        <v>Hveragerðisbær,Sveitarfélagið Ölfus</v>
      </c>
      <c r="E13229" t="str">
        <f>VLOOKUP(Oliusala[[#This Row],[postnumer]],Sveitarfelog[#All],5,FALSE)</f>
        <v>Suðurland</v>
      </c>
      <c r="F13229" t="s">
        <v>25</v>
      </c>
      <c r="G13229" t="s">
        <v>24</v>
      </c>
      <c r="H13229" t="s">
        <v>60</v>
      </c>
      <c r="I13229" s="1">
        <v>3145</v>
      </c>
      <c r="J13229" s="2">
        <f>VLOOKUP(Oliusala[[#This Row],[tegund]],Tegundir!$B$2:$D$19,3,FALSE)*Oliusala[[#This Row],[magn]]/1000</f>
        <v>2.7204250000000001</v>
      </c>
      <c r="K13229">
        <v>2020</v>
      </c>
      <c r="L13229" t="s">
        <v>19</v>
      </c>
      <c r="M13229" s="144" t="s">
        <v>59</v>
      </c>
      <c r="O13229" s="144" t="s">
        <v>1997</v>
      </c>
    </row>
    <row r="13230" spans="1:15" x14ac:dyDescent="0.2">
      <c r="A13230" t="s">
        <v>73</v>
      </c>
      <c r="B13230" s="144" t="s">
        <v>183</v>
      </c>
      <c r="C13230">
        <v>815</v>
      </c>
      <c r="D13230" t="str">
        <f>VLOOKUP(Oliusala[[#This Row],[postnumer]],Sveitarfelog[#All],4,FALSE)</f>
        <v>Hveragerðisbær,Sveitarfélagið Ölfus</v>
      </c>
      <c r="E13230" t="str">
        <f>VLOOKUP(Oliusala[[#This Row],[postnumer]],Sveitarfelog[#All],5,FALSE)</f>
        <v>Suðurland</v>
      </c>
      <c r="F13230" t="s">
        <v>25</v>
      </c>
      <c r="G13230" t="s">
        <v>24</v>
      </c>
      <c r="H13230" t="s">
        <v>60</v>
      </c>
      <c r="I13230" s="1">
        <v>6214</v>
      </c>
      <c r="J13230" s="2">
        <f>VLOOKUP(Oliusala[[#This Row],[tegund]],Tegundir!$B$2:$D$19,3,FALSE)*Oliusala[[#This Row],[magn]]/1000</f>
        <v>5.3751099999999994</v>
      </c>
      <c r="K13230">
        <v>2020</v>
      </c>
      <c r="L13230" t="s">
        <v>19</v>
      </c>
      <c r="M13230" s="144" t="s">
        <v>59</v>
      </c>
      <c r="O13230" s="144" t="s">
        <v>1997</v>
      </c>
    </row>
    <row r="13231" spans="1:15" x14ac:dyDescent="0.2">
      <c r="A13231" t="s">
        <v>57</v>
      </c>
      <c r="B13231" s="144" t="s">
        <v>183</v>
      </c>
      <c r="C13231">
        <v>815</v>
      </c>
      <c r="D13231" t="str">
        <f>VLOOKUP(Oliusala[[#This Row],[postnumer]],Sveitarfelog[#All],4,FALSE)</f>
        <v>Hveragerðisbær,Sveitarfélagið Ölfus</v>
      </c>
      <c r="E13231" t="str">
        <f>VLOOKUP(Oliusala[[#This Row],[postnumer]],Sveitarfelog[#All],5,FALSE)</f>
        <v>Suðurland</v>
      </c>
      <c r="F13231" t="s">
        <v>25</v>
      </c>
      <c r="G13231" t="s">
        <v>24</v>
      </c>
      <c r="H13231" t="s">
        <v>60</v>
      </c>
      <c r="I13231" s="1">
        <v>815475</v>
      </c>
      <c r="J13231" s="2">
        <f>VLOOKUP(Oliusala[[#This Row],[tegund]],Tegundir!$B$2:$D$19,3,FALSE)*Oliusala[[#This Row],[magn]]/1000</f>
        <v>705.38587500000006</v>
      </c>
      <c r="K13231">
        <v>2020</v>
      </c>
      <c r="L13231" t="s">
        <v>19</v>
      </c>
      <c r="M13231" s="144" t="s">
        <v>59</v>
      </c>
      <c r="O13231" s="144" t="s">
        <v>1997</v>
      </c>
    </row>
    <row r="13232" spans="1:15" x14ac:dyDescent="0.2">
      <c r="A13232" t="s">
        <v>163</v>
      </c>
      <c r="B13232" s="144" t="s">
        <v>163</v>
      </c>
      <c r="C13232">
        <v>850</v>
      </c>
      <c r="D13232" t="str">
        <f>VLOOKUP(Oliusala[[#This Row],[postnumer]],Sveitarfelog[#All],4,FALSE)</f>
        <v>Ásahreppur,Rangárþing ytra</v>
      </c>
      <c r="E13232" t="str">
        <f>VLOOKUP(Oliusala[[#This Row],[postnumer]],Sveitarfelog[#All],5,FALSE)</f>
        <v>Suðurland</v>
      </c>
      <c r="F13232" t="s">
        <v>24</v>
      </c>
      <c r="G13232" t="s">
        <v>24</v>
      </c>
      <c r="H13232" s="1" t="s">
        <v>58</v>
      </c>
      <c r="I13232" s="1">
        <v>853</v>
      </c>
      <c r="J13232" s="2">
        <f>VLOOKUP(Oliusala[[#This Row],[tegund]],Tegundir!$B$2:$D$19,3,FALSE)*Oliusala[[#This Row],[magn]]/1000</f>
        <v>0.73784499999999997</v>
      </c>
      <c r="K13232">
        <v>2020</v>
      </c>
      <c r="L13232" t="s">
        <v>18</v>
      </c>
      <c r="M13232" s="144" t="s">
        <v>59</v>
      </c>
    </row>
    <row r="13233" spans="1:13" x14ac:dyDescent="0.2">
      <c r="A13233" t="s">
        <v>57</v>
      </c>
      <c r="B13233" s="144" t="s">
        <v>163</v>
      </c>
      <c r="C13233">
        <v>850</v>
      </c>
      <c r="D13233" t="str">
        <f>VLOOKUP(Oliusala[[#This Row],[postnumer]],Sveitarfelog[#All],4,FALSE)</f>
        <v>Ásahreppur,Rangárþing ytra</v>
      </c>
      <c r="E13233" t="str">
        <f>VLOOKUP(Oliusala[[#This Row],[postnumer]],Sveitarfelog[#All],5,FALSE)</f>
        <v>Suðurland</v>
      </c>
      <c r="F13233" t="s">
        <v>24</v>
      </c>
      <c r="G13233" t="s">
        <v>24</v>
      </c>
      <c r="H13233" s="1" t="s">
        <v>60</v>
      </c>
      <c r="I13233" s="1">
        <v>49847</v>
      </c>
      <c r="J13233" s="2">
        <f>VLOOKUP(Oliusala[[#This Row],[tegund]],Tegundir!$B$2:$D$19,3,FALSE)*Oliusala[[#This Row],[magn]]/1000</f>
        <v>43.117654999999999</v>
      </c>
      <c r="K13233">
        <v>2020</v>
      </c>
      <c r="L13233" t="s">
        <v>18</v>
      </c>
      <c r="M13233" s="144" t="s">
        <v>59</v>
      </c>
    </row>
    <row r="13234" spans="1:13" x14ac:dyDescent="0.2">
      <c r="A13234" t="s">
        <v>63</v>
      </c>
      <c r="B13234" s="144" t="s">
        <v>163</v>
      </c>
      <c r="C13234">
        <v>850</v>
      </c>
      <c r="D13234" t="str">
        <f>VLOOKUP(Oliusala[[#This Row],[postnumer]],Sveitarfelog[#All],4,FALSE)</f>
        <v>Ásahreppur,Rangárþing ytra</v>
      </c>
      <c r="E13234" t="str">
        <f>VLOOKUP(Oliusala[[#This Row],[postnumer]],Sveitarfelog[#All],5,FALSE)</f>
        <v>Suðurland</v>
      </c>
      <c r="F13234" t="s">
        <v>24</v>
      </c>
      <c r="G13234" t="s">
        <v>24</v>
      </c>
      <c r="H13234" t="s">
        <v>58</v>
      </c>
      <c r="I13234" s="1">
        <v>1171542</v>
      </c>
      <c r="J13234" s="2">
        <f>VLOOKUP(Oliusala[[#This Row],[tegund]],Tegundir!$B$2:$D$19,3,FALSE)*Oliusala[[#This Row],[magn]]/1000</f>
        <v>1013.38383</v>
      </c>
      <c r="K13234">
        <v>2020</v>
      </c>
      <c r="L13234" t="s">
        <v>18</v>
      </c>
      <c r="M13234" s="144" t="s">
        <v>59</v>
      </c>
    </row>
    <row r="13235" spans="1:13" x14ac:dyDescent="0.2">
      <c r="A13235" t="s">
        <v>57</v>
      </c>
      <c r="B13235" s="144" t="s">
        <v>185</v>
      </c>
      <c r="C13235">
        <v>825</v>
      </c>
      <c r="D13235" t="str">
        <f>VLOOKUP(Oliusala[[#This Row],[postnumer]],Sveitarfelog[#All],4,FALSE)</f>
        <v>Flóahreppur,Sveitarfélagið Árborg</v>
      </c>
      <c r="E13235" t="str">
        <f>VLOOKUP(Oliusala[[#This Row],[postnumer]],Sveitarfelog[#All],5,FALSE)</f>
        <v>Suðurland</v>
      </c>
      <c r="F13235" t="s">
        <v>25</v>
      </c>
      <c r="G13235" t="s">
        <v>24</v>
      </c>
      <c r="H13235" t="s">
        <v>60</v>
      </c>
      <c r="I13235" s="1">
        <v>23058</v>
      </c>
      <c r="J13235" s="2">
        <f>VLOOKUP(Oliusala[[#This Row],[tegund]],Tegundir!$B$2:$D$19,3,FALSE)*Oliusala[[#This Row],[magn]]/1000</f>
        <v>19.945169999999997</v>
      </c>
      <c r="K13235">
        <v>2020</v>
      </c>
      <c r="L13235" t="s">
        <v>1955</v>
      </c>
      <c r="M13235" s="144" t="s">
        <v>59</v>
      </c>
    </row>
    <row r="13236" spans="1:13" x14ac:dyDescent="0.2">
      <c r="A13236" t="s">
        <v>163</v>
      </c>
      <c r="B13236" s="144" t="s">
        <v>191</v>
      </c>
      <c r="C13236">
        <v>851</v>
      </c>
      <c r="D13236" t="str">
        <f>VLOOKUP(Oliusala[[#This Row],[postnumer]],Sveitarfelog[#All],4,FALSE)</f>
        <v>Ásahreppur,Rangárþing ytra</v>
      </c>
      <c r="E13236" t="str">
        <f>VLOOKUP(Oliusala[[#This Row],[postnumer]],Sveitarfelog[#All],5,FALSE)</f>
        <v>Suðurland</v>
      </c>
      <c r="F13236" t="s">
        <v>24</v>
      </c>
      <c r="G13236" t="s">
        <v>24</v>
      </c>
      <c r="H13236" t="s">
        <v>60</v>
      </c>
      <c r="I13236" s="1">
        <v>3785</v>
      </c>
      <c r="J13236" s="2">
        <f>VLOOKUP(Oliusala[[#This Row],[tegund]],Tegundir!$B$2:$D$19,3,FALSE)*Oliusala[[#This Row],[magn]]/1000</f>
        <v>3.274025</v>
      </c>
      <c r="K13236">
        <v>2020</v>
      </c>
      <c r="L13236" t="s">
        <v>18</v>
      </c>
      <c r="M13236" s="144" t="s">
        <v>59</v>
      </c>
    </row>
    <row r="13237" spans="1:13" x14ac:dyDescent="0.2">
      <c r="A13237" t="s">
        <v>63</v>
      </c>
      <c r="B13237" s="144" t="s">
        <v>190</v>
      </c>
      <c r="C13237">
        <v>851</v>
      </c>
      <c r="D13237" t="str">
        <f>VLOOKUP(Oliusala[[#This Row],[postnumer]],Sveitarfelog[#All],4,FALSE)</f>
        <v>Ásahreppur,Rangárþing ytra</v>
      </c>
      <c r="E13237" t="str">
        <f>VLOOKUP(Oliusala[[#This Row],[postnumer]],Sveitarfelog[#All],5,FALSE)</f>
        <v>Suðurland</v>
      </c>
      <c r="F13237" t="s">
        <v>24</v>
      </c>
      <c r="G13237" t="s">
        <v>24</v>
      </c>
      <c r="H13237" s="1" t="s">
        <v>58</v>
      </c>
      <c r="I13237" s="1">
        <v>80654</v>
      </c>
      <c r="J13237" s="2">
        <f>VLOOKUP(Oliusala[[#This Row],[tegund]],Tegundir!$B$2:$D$19,3,FALSE)*Oliusala[[#This Row],[magn]]/1000</f>
        <v>69.765710000000013</v>
      </c>
      <c r="K13237">
        <v>2020</v>
      </c>
      <c r="L13237" t="s">
        <v>18</v>
      </c>
      <c r="M13237" s="144" t="s">
        <v>59</v>
      </c>
    </row>
    <row r="13238" spans="1:13" x14ac:dyDescent="0.2">
      <c r="A13238" t="s">
        <v>63</v>
      </c>
      <c r="B13238" s="144" t="s">
        <v>191</v>
      </c>
      <c r="C13238">
        <v>851</v>
      </c>
      <c r="D13238" t="str">
        <f>VLOOKUP(Oliusala[[#This Row],[postnumer]],Sveitarfelog[#All],4,FALSE)</f>
        <v>Ásahreppur,Rangárþing ytra</v>
      </c>
      <c r="E13238" t="str">
        <f>VLOOKUP(Oliusala[[#This Row],[postnumer]],Sveitarfelog[#All],5,FALSE)</f>
        <v>Suðurland</v>
      </c>
      <c r="F13238" t="s">
        <v>24</v>
      </c>
      <c r="G13238" t="s">
        <v>24</v>
      </c>
      <c r="H13238" t="s">
        <v>58</v>
      </c>
      <c r="I13238" s="1">
        <v>564275</v>
      </c>
      <c r="J13238" s="2">
        <f>VLOOKUP(Oliusala[[#This Row],[tegund]],Tegundir!$B$2:$D$19,3,FALSE)*Oliusala[[#This Row],[magn]]/1000</f>
        <v>488.09787499999999</v>
      </c>
      <c r="K13238">
        <v>2020</v>
      </c>
      <c r="L13238" t="s">
        <v>18</v>
      </c>
      <c r="M13238" s="144" t="s">
        <v>59</v>
      </c>
    </row>
    <row r="13239" spans="1:13" x14ac:dyDescent="0.2">
      <c r="A13239" t="s">
        <v>57</v>
      </c>
      <c r="B13239" s="144" t="s">
        <v>186</v>
      </c>
      <c r="C13239">
        <v>840</v>
      </c>
      <c r="D13239" t="str">
        <f>VLOOKUP(Oliusala[[#This Row],[postnumer]],Sveitarfelog[#All],4,FALSE)</f>
        <v>Bláskógabyggð,Grímsnes- og Grafningshreppur,Hrunamannahreppur,Skeiða- og Gnúpverjahreppur</v>
      </c>
      <c r="E13239" t="str">
        <f>VLOOKUP(Oliusala[[#This Row],[postnumer]],Sveitarfelog[#All],5,FALSE)</f>
        <v>Suðurland</v>
      </c>
      <c r="F13239" t="s">
        <v>25</v>
      </c>
      <c r="G13239" t="s">
        <v>24</v>
      </c>
      <c r="H13239" s="1" t="s">
        <v>60</v>
      </c>
      <c r="I13239" s="1">
        <v>48931</v>
      </c>
      <c r="J13239" s="2">
        <f>VLOOKUP(Oliusala[[#This Row],[tegund]],Tegundir!$B$2:$D$19,3,FALSE)*Oliusala[[#This Row],[magn]]/1000</f>
        <v>42.325315000000003</v>
      </c>
      <c r="K13239">
        <v>2020</v>
      </c>
      <c r="L13239" t="s">
        <v>1955</v>
      </c>
      <c r="M13239" s="144" t="s">
        <v>59</v>
      </c>
    </row>
    <row r="13240" spans="1:13" x14ac:dyDescent="0.2">
      <c r="A13240" t="s">
        <v>70</v>
      </c>
      <c r="B13240" s="144" t="s">
        <v>186</v>
      </c>
      <c r="C13240">
        <v>840</v>
      </c>
      <c r="D13240" t="str">
        <f>VLOOKUP(Oliusala[[#This Row],[postnumer]],Sveitarfelog[#All],4,FALSE)</f>
        <v>Bláskógabyggð,Grímsnes- og Grafningshreppur,Hrunamannahreppur,Skeiða- og Gnúpverjahreppur</v>
      </c>
      <c r="E13240" t="str">
        <f>VLOOKUP(Oliusala[[#This Row],[postnumer]],Sveitarfelog[#All],5,FALSE)</f>
        <v>Suðurland</v>
      </c>
      <c r="F13240" t="s">
        <v>25</v>
      </c>
      <c r="G13240" t="s">
        <v>24</v>
      </c>
      <c r="H13240" t="s">
        <v>60</v>
      </c>
      <c r="I13240" s="1">
        <v>17016</v>
      </c>
      <c r="J13240" s="2">
        <f>VLOOKUP(Oliusala[[#This Row],[tegund]],Tegundir!$B$2:$D$19,3,FALSE)*Oliusala[[#This Row],[magn]]/1000</f>
        <v>14.71884</v>
      </c>
      <c r="K13240">
        <v>2020</v>
      </c>
      <c r="L13240" t="s">
        <v>1955</v>
      </c>
      <c r="M13240" s="144" t="s">
        <v>59</v>
      </c>
    </row>
    <row r="13241" spans="1:13" x14ac:dyDescent="0.2">
      <c r="A13241" t="s">
        <v>63</v>
      </c>
      <c r="B13241" s="144" t="s">
        <v>192</v>
      </c>
      <c r="C13241">
        <v>860</v>
      </c>
      <c r="D13241" t="str">
        <f>VLOOKUP(Oliusala[[#This Row],[postnumer]],Sveitarfelog[#All],4,FALSE)</f>
        <v>Rangárþing eystra</v>
      </c>
      <c r="E13241" t="str">
        <f>VLOOKUP(Oliusala[[#This Row],[postnumer]],Sveitarfelog[#All],5,FALSE)</f>
        <v>Suðurland</v>
      </c>
      <c r="F13241" t="s">
        <v>24</v>
      </c>
      <c r="G13241" t="s">
        <v>24</v>
      </c>
      <c r="H13241" s="1" t="s">
        <v>58</v>
      </c>
      <c r="I13241" s="1">
        <v>2166792</v>
      </c>
      <c r="J13241" s="2">
        <f>VLOOKUP(Oliusala[[#This Row],[tegund]],Tegundir!$B$2:$D$19,3,FALSE)*Oliusala[[#This Row],[magn]]/1000</f>
        <v>1874.2750800000001</v>
      </c>
      <c r="K13241">
        <v>2020</v>
      </c>
      <c r="L13241" t="s">
        <v>18</v>
      </c>
      <c r="M13241" s="144" t="s">
        <v>59</v>
      </c>
    </row>
    <row r="13242" spans="1:13" x14ac:dyDescent="0.2">
      <c r="A13242" t="s">
        <v>69</v>
      </c>
      <c r="B13242" s="144" t="s">
        <v>188</v>
      </c>
      <c r="C13242">
        <v>845</v>
      </c>
      <c r="D13242" t="str">
        <f>VLOOKUP(Oliusala[[#This Row],[postnumer]],Sveitarfelog[#All],4,FALSE)</f>
        <v>Bláskógabyggð,Grímsnes- og Grafningshreppur,Hrunamannahreppur,Skeiða- og Gnúpverjahreppur</v>
      </c>
      <c r="E13242" t="str">
        <f>VLOOKUP(Oliusala[[#This Row],[postnumer]],Sveitarfelog[#All],5,FALSE)</f>
        <v>Suðurland</v>
      </c>
      <c r="F13242" t="s">
        <v>25</v>
      </c>
      <c r="G13242" t="s">
        <v>24</v>
      </c>
      <c r="H13242" t="s">
        <v>60</v>
      </c>
      <c r="I13242" s="1">
        <v>4007</v>
      </c>
      <c r="J13242" s="2">
        <f>VLOOKUP(Oliusala[[#This Row],[tegund]],Tegundir!$B$2:$D$19,3,FALSE)*Oliusala[[#This Row],[magn]]/1000</f>
        <v>3.4660549999999999</v>
      </c>
      <c r="K13242">
        <v>2020</v>
      </c>
      <c r="L13242" t="s">
        <v>1955</v>
      </c>
      <c r="M13242" s="144" t="s">
        <v>59</v>
      </c>
    </row>
    <row r="13243" spans="1:13" x14ac:dyDescent="0.2">
      <c r="A13243" t="s">
        <v>57</v>
      </c>
      <c r="B13243" s="144" t="s">
        <v>188</v>
      </c>
      <c r="C13243">
        <v>845</v>
      </c>
      <c r="D13243" t="str">
        <f>VLOOKUP(Oliusala[[#This Row],[postnumer]],Sveitarfelog[#All],4,FALSE)</f>
        <v>Bláskógabyggð,Grímsnes- og Grafningshreppur,Hrunamannahreppur,Skeiða- og Gnúpverjahreppur</v>
      </c>
      <c r="E13243" t="str">
        <f>VLOOKUP(Oliusala[[#This Row],[postnumer]],Sveitarfelog[#All],5,FALSE)</f>
        <v>Suðurland</v>
      </c>
      <c r="F13243" t="s">
        <v>25</v>
      </c>
      <c r="G13243" t="s">
        <v>24</v>
      </c>
      <c r="H13243" s="1" t="s">
        <v>60</v>
      </c>
      <c r="I13243" s="1">
        <v>489085</v>
      </c>
      <c r="J13243" s="2">
        <f>VLOOKUP(Oliusala[[#This Row],[tegund]],Tegundir!$B$2:$D$19,3,FALSE)*Oliusala[[#This Row],[magn]]/1000</f>
        <v>423.05852500000003</v>
      </c>
      <c r="K13243">
        <v>2020</v>
      </c>
      <c r="L13243" t="s">
        <v>1955</v>
      </c>
      <c r="M13243" s="144" t="s">
        <v>59</v>
      </c>
    </row>
    <row r="13244" spans="1:13" x14ac:dyDescent="0.2">
      <c r="A13244" t="s">
        <v>70</v>
      </c>
      <c r="B13244" s="144" t="s">
        <v>188</v>
      </c>
      <c r="C13244">
        <v>845</v>
      </c>
      <c r="D13244" t="str">
        <f>VLOOKUP(Oliusala[[#This Row],[postnumer]],Sveitarfelog[#All],4,FALSE)</f>
        <v>Bláskógabyggð,Grímsnes- og Grafningshreppur,Hrunamannahreppur,Skeiða- og Gnúpverjahreppur</v>
      </c>
      <c r="E13244" t="str">
        <f>VLOOKUP(Oliusala[[#This Row],[postnumer]],Sveitarfelog[#All],5,FALSE)</f>
        <v>Suðurland</v>
      </c>
      <c r="F13244" t="s">
        <v>25</v>
      </c>
      <c r="G13244" t="s">
        <v>24</v>
      </c>
      <c r="H13244" s="1" t="s">
        <v>60</v>
      </c>
      <c r="I13244" s="1">
        <v>239508</v>
      </c>
      <c r="J13244" s="2">
        <f>VLOOKUP(Oliusala[[#This Row],[tegund]],Tegundir!$B$2:$D$19,3,FALSE)*Oliusala[[#This Row],[magn]]/1000</f>
        <v>207.17442</v>
      </c>
      <c r="K13244">
        <v>2020</v>
      </c>
      <c r="L13244" t="s">
        <v>1955</v>
      </c>
      <c r="M13244" s="144" t="s">
        <v>59</v>
      </c>
    </row>
    <row r="13245" spans="1:13" x14ac:dyDescent="0.2">
      <c r="A13245" t="s">
        <v>69</v>
      </c>
      <c r="B13245" s="144" t="s">
        <v>163</v>
      </c>
      <c r="C13245">
        <v>850</v>
      </c>
      <c r="D13245" t="str">
        <f>VLOOKUP(Oliusala[[#This Row],[postnumer]],Sveitarfelog[#All],4,FALSE)</f>
        <v>Ásahreppur,Rangárþing ytra</v>
      </c>
      <c r="E13245" t="str">
        <f>VLOOKUP(Oliusala[[#This Row],[postnumer]],Sveitarfelog[#All],5,FALSE)</f>
        <v>Suðurland</v>
      </c>
      <c r="F13245" t="s">
        <v>25</v>
      </c>
      <c r="G13245" t="s">
        <v>24</v>
      </c>
      <c r="H13245" t="s">
        <v>60</v>
      </c>
      <c r="I13245" s="1">
        <v>1749</v>
      </c>
      <c r="J13245" s="2">
        <f>VLOOKUP(Oliusala[[#This Row],[tegund]],Tegundir!$B$2:$D$19,3,FALSE)*Oliusala[[#This Row],[magn]]/1000</f>
        <v>1.512885</v>
      </c>
      <c r="K13245">
        <v>2020</v>
      </c>
      <c r="L13245" t="s">
        <v>1955</v>
      </c>
      <c r="M13245" s="144" t="s">
        <v>59</v>
      </c>
    </row>
    <row r="13246" spans="1:13" x14ac:dyDescent="0.2">
      <c r="A13246" t="s">
        <v>163</v>
      </c>
      <c r="B13246" s="144" t="s">
        <v>163</v>
      </c>
      <c r="C13246">
        <v>850</v>
      </c>
      <c r="D13246" t="str">
        <f>VLOOKUP(Oliusala[[#This Row],[postnumer]],Sveitarfelog[#All],4,FALSE)</f>
        <v>Ásahreppur,Rangárþing ytra</v>
      </c>
      <c r="E13246" t="str">
        <f>VLOOKUP(Oliusala[[#This Row],[postnumer]],Sveitarfelog[#All],5,FALSE)</f>
        <v>Suðurland</v>
      </c>
      <c r="F13246" t="s">
        <v>25</v>
      </c>
      <c r="G13246" t="s">
        <v>24</v>
      </c>
      <c r="H13246" s="1" t="s">
        <v>58</v>
      </c>
      <c r="I13246" s="1">
        <v>413332</v>
      </c>
      <c r="J13246" s="2">
        <f>VLOOKUP(Oliusala[[#This Row],[tegund]],Tegundir!$B$2:$D$19,3,FALSE)*Oliusala[[#This Row],[magn]]/1000</f>
        <v>357.53217999999998</v>
      </c>
      <c r="K13246">
        <v>2020</v>
      </c>
      <c r="L13246" t="s">
        <v>1955</v>
      </c>
      <c r="M13246" s="144" t="s">
        <v>59</v>
      </c>
    </row>
    <row r="13247" spans="1:13" x14ac:dyDescent="0.2">
      <c r="A13247" t="s">
        <v>57</v>
      </c>
      <c r="B13247" s="144" t="s">
        <v>163</v>
      </c>
      <c r="C13247">
        <v>850</v>
      </c>
      <c r="D13247" t="str">
        <f>VLOOKUP(Oliusala[[#This Row],[postnumer]],Sveitarfelog[#All],4,FALSE)</f>
        <v>Ásahreppur,Rangárþing ytra</v>
      </c>
      <c r="E13247" t="str">
        <f>VLOOKUP(Oliusala[[#This Row],[postnumer]],Sveitarfelog[#All],5,FALSE)</f>
        <v>Suðurland</v>
      </c>
      <c r="F13247" t="s">
        <v>25</v>
      </c>
      <c r="G13247" t="s">
        <v>24</v>
      </c>
      <c r="H13247" t="s">
        <v>60</v>
      </c>
      <c r="I13247" s="1">
        <v>226820</v>
      </c>
      <c r="J13247" s="2">
        <f>VLOOKUP(Oliusala[[#This Row],[tegund]],Tegundir!$B$2:$D$19,3,FALSE)*Oliusala[[#This Row],[magn]]/1000</f>
        <v>196.19929999999999</v>
      </c>
      <c r="K13247">
        <v>2020</v>
      </c>
      <c r="L13247" t="s">
        <v>1955</v>
      </c>
      <c r="M13247" s="144" t="s">
        <v>59</v>
      </c>
    </row>
    <row r="13248" spans="1:13" x14ac:dyDescent="0.2">
      <c r="A13248" t="s">
        <v>57</v>
      </c>
      <c r="B13248" s="144" t="s">
        <v>193</v>
      </c>
      <c r="C13248">
        <v>861</v>
      </c>
      <c r="D13248" t="str">
        <f>VLOOKUP(Oliusala[[#This Row],[postnumer]],Sveitarfelog[#All],4,FALSE)</f>
        <v>Rangárþing eystra</v>
      </c>
      <c r="E13248" t="str">
        <f>VLOOKUP(Oliusala[[#This Row],[postnumer]],Sveitarfelog[#All],5,FALSE)</f>
        <v>Suðurland</v>
      </c>
      <c r="F13248" t="s">
        <v>24</v>
      </c>
      <c r="G13248" t="s">
        <v>24</v>
      </c>
      <c r="H13248" t="s">
        <v>60</v>
      </c>
      <c r="I13248" s="1">
        <v>17734</v>
      </c>
      <c r="J13248" s="2">
        <f>VLOOKUP(Oliusala[[#This Row],[tegund]],Tegundir!$B$2:$D$19,3,FALSE)*Oliusala[[#This Row],[magn]]/1000</f>
        <v>15.33991</v>
      </c>
      <c r="K13248">
        <v>2020</v>
      </c>
      <c r="L13248" t="s">
        <v>1955</v>
      </c>
      <c r="M13248" s="144" t="s">
        <v>59</v>
      </c>
    </row>
    <row r="13249" spans="1:13" x14ac:dyDescent="0.2">
      <c r="A13249" t="s">
        <v>57</v>
      </c>
      <c r="B13249" s="144" t="s">
        <v>192</v>
      </c>
      <c r="C13249">
        <v>860</v>
      </c>
      <c r="D13249" t="str">
        <f>VLOOKUP(Oliusala[[#This Row],[postnumer]],Sveitarfelog[#All],4,FALSE)</f>
        <v>Rangárþing eystra</v>
      </c>
      <c r="E13249" t="str">
        <f>VLOOKUP(Oliusala[[#This Row],[postnumer]],Sveitarfelog[#All],5,FALSE)</f>
        <v>Suðurland</v>
      </c>
      <c r="F13249" t="s">
        <v>24</v>
      </c>
      <c r="G13249" t="s">
        <v>24</v>
      </c>
      <c r="H13249" s="1" t="s">
        <v>60</v>
      </c>
      <c r="I13249" s="1">
        <v>100628</v>
      </c>
      <c r="J13249" s="2">
        <f>VLOOKUP(Oliusala[[#This Row],[tegund]],Tegundir!$B$2:$D$19,3,FALSE)*Oliusala[[#This Row],[magn]]/1000</f>
        <v>87.043220000000005</v>
      </c>
      <c r="K13249">
        <v>2020</v>
      </c>
      <c r="L13249" t="s">
        <v>1955</v>
      </c>
      <c r="M13249" s="144" t="s">
        <v>59</v>
      </c>
    </row>
    <row r="13250" spans="1:13" x14ac:dyDescent="0.2">
      <c r="A13250" t="s">
        <v>163</v>
      </c>
      <c r="B13250" s="144" t="s">
        <v>191</v>
      </c>
      <c r="C13250">
        <v>851</v>
      </c>
      <c r="D13250" t="str">
        <f>VLOOKUP(Oliusala[[#This Row],[postnumer]],Sveitarfelog[#All],4,FALSE)</f>
        <v>Ásahreppur,Rangárþing ytra</v>
      </c>
      <c r="E13250" t="str">
        <f>VLOOKUP(Oliusala[[#This Row],[postnumer]],Sveitarfelog[#All],5,FALSE)</f>
        <v>Suðurland</v>
      </c>
      <c r="F13250" t="s">
        <v>25</v>
      </c>
      <c r="G13250" t="s">
        <v>24</v>
      </c>
      <c r="H13250" s="1" t="s">
        <v>60</v>
      </c>
      <c r="I13250" s="1">
        <v>183132</v>
      </c>
      <c r="J13250" s="2">
        <f>VLOOKUP(Oliusala[[#This Row],[tegund]],Tegundir!$B$2:$D$19,3,FALSE)*Oliusala[[#This Row],[magn]]/1000</f>
        <v>158.40917999999999</v>
      </c>
      <c r="K13250">
        <v>2020</v>
      </c>
      <c r="L13250" t="s">
        <v>1955</v>
      </c>
      <c r="M13250" s="144" t="s">
        <v>59</v>
      </c>
    </row>
    <row r="13251" spans="1:13" x14ac:dyDescent="0.2">
      <c r="A13251" t="s">
        <v>163</v>
      </c>
      <c r="B13251" s="144" t="s">
        <v>194</v>
      </c>
      <c r="C13251">
        <v>870</v>
      </c>
      <c r="D13251" t="str">
        <f>VLOOKUP(Oliusala[[#This Row],[postnumer]],Sveitarfelog[#All],4,FALSE)</f>
        <v>Mýrdalshreppur</v>
      </c>
      <c r="E13251" t="str">
        <f>VLOOKUP(Oliusala[[#This Row],[postnumer]],Sveitarfelog[#All],5,FALSE)</f>
        <v>Suðurland</v>
      </c>
      <c r="F13251" t="s">
        <v>24</v>
      </c>
      <c r="G13251" t="s">
        <v>24</v>
      </c>
      <c r="H13251" s="1" t="s">
        <v>60</v>
      </c>
      <c r="I13251" s="1">
        <v>12559</v>
      </c>
      <c r="J13251" s="2">
        <f>VLOOKUP(Oliusala[[#This Row],[tegund]],Tegundir!$B$2:$D$19,3,FALSE)*Oliusala[[#This Row],[magn]]/1000</f>
        <v>10.863535000000001</v>
      </c>
      <c r="K13251">
        <v>2020</v>
      </c>
      <c r="L13251" t="s">
        <v>18</v>
      </c>
      <c r="M13251" s="144" t="s">
        <v>59</v>
      </c>
    </row>
    <row r="13252" spans="1:13" x14ac:dyDescent="0.2">
      <c r="A13252" t="s">
        <v>57</v>
      </c>
      <c r="B13252" s="144" t="s">
        <v>194</v>
      </c>
      <c r="C13252">
        <v>870</v>
      </c>
      <c r="D13252" t="str">
        <f>VLOOKUP(Oliusala[[#This Row],[postnumer]],Sveitarfelog[#All],4,FALSE)</f>
        <v>Mýrdalshreppur</v>
      </c>
      <c r="E13252" t="str">
        <f>VLOOKUP(Oliusala[[#This Row],[postnumer]],Sveitarfelog[#All],5,FALSE)</f>
        <v>Suðurland</v>
      </c>
      <c r="F13252" t="s">
        <v>24</v>
      </c>
      <c r="G13252" t="s">
        <v>24</v>
      </c>
      <c r="H13252" s="1" t="s">
        <v>60</v>
      </c>
      <c r="I13252" s="1">
        <v>58529</v>
      </c>
      <c r="J13252" s="2">
        <f>VLOOKUP(Oliusala[[#This Row],[tegund]],Tegundir!$B$2:$D$19,3,FALSE)*Oliusala[[#This Row],[magn]]/1000</f>
        <v>50.627584999999996</v>
      </c>
      <c r="K13252">
        <v>2020</v>
      </c>
      <c r="L13252" t="s">
        <v>18</v>
      </c>
      <c r="M13252" s="144" t="s">
        <v>59</v>
      </c>
    </row>
    <row r="13253" spans="1:13" x14ac:dyDescent="0.2">
      <c r="A13253" t="s">
        <v>57</v>
      </c>
      <c r="B13253" s="144" t="s">
        <v>191</v>
      </c>
      <c r="C13253">
        <v>851</v>
      </c>
      <c r="D13253" t="str">
        <f>VLOOKUP(Oliusala[[#This Row],[postnumer]],Sveitarfelog[#All],4,FALSE)</f>
        <v>Ásahreppur,Rangárþing ytra</v>
      </c>
      <c r="E13253" t="str">
        <f>VLOOKUP(Oliusala[[#This Row],[postnumer]],Sveitarfelog[#All],5,FALSE)</f>
        <v>Suðurland</v>
      </c>
      <c r="F13253" t="s">
        <v>25</v>
      </c>
      <c r="G13253" t="s">
        <v>24</v>
      </c>
      <c r="H13253" s="1" t="s">
        <v>60</v>
      </c>
      <c r="I13253" s="1">
        <v>77282</v>
      </c>
      <c r="J13253" s="2">
        <f>VLOOKUP(Oliusala[[#This Row],[tegund]],Tegundir!$B$2:$D$19,3,FALSE)*Oliusala[[#This Row],[magn]]/1000</f>
        <v>66.848929999999996</v>
      </c>
      <c r="K13253">
        <v>2020</v>
      </c>
      <c r="L13253" t="s">
        <v>1955</v>
      </c>
      <c r="M13253" s="144" t="s">
        <v>59</v>
      </c>
    </row>
    <row r="13254" spans="1:13" x14ac:dyDescent="0.2">
      <c r="A13254" t="s">
        <v>63</v>
      </c>
      <c r="B13254" s="144" t="s">
        <v>194</v>
      </c>
      <c r="C13254">
        <v>870</v>
      </c>
      <c r="D13254" t="str">
        <f>VLOOKUP(Oliusala[[#This Row],[postnumer]],Sveitarfelog[#All],4,FALSE)</f>
        <v>Mýrdalshreppur</v>
      </c>
      <c r="E13254" t="str">
        <f>VLOOKUP(Oliusala[[#This Row],[postnumer]],Sveitarfelog[#All],5,FALSE)</f>
        <v>Suðurland</v>
      </c>
      <c r="F13254" t="s">
        <v>24</v>
      </c>
      <c r="G13254" t="s">
        <v>24</v>
      </c>
      <c r="H13254" s="1" t="s">
        <v>58</v>
      </c>
      <c r="I13254" s="1">
        <v>494040</v>
      </c>
      <c r="J13254" s="2">
        <f>VLOOKUP(Oliusala[[#This Row],[tegund]],Tegundir!$B$2:$D$19,3,FALSE)*Oliusala[[#This Row],[magn]]/1000</f>
        <v>427.34459999999996</v>
      </c>
      <c r="K13254">
        <v>2020</v>
      </c>
      <c r="L13254" t="s">
        <v>18</v>
      </c>
      <c r="M13254" s="144" t="s">
        <v>59</v>
      </c>
    </row>
    <row r="13255" spans="1:13" x14ac:dyDescent="0.2">
      <c r="A13255" t="s">
        <v>63</v>
      </c>
      <c r="B13255" s="144" t="s">
        <v>194</v>
      </c>
      <c r="C13255">
        <v>870</v>
      </c>
      <c r="D13255" t="str">
        <f>VLOOKUP(Oliusala[[#This Row],[postnumer]],Sveitarfelog[#All],4,FALSE)</f>
        <v>Mýrdalshreppur</v>
      </c>
      <c r="E13255" t="str">
        <f>VLOOKUP(Oliusala[[#This Row],[postnumer]],Sveitarfelog[#All],5,FALSE)</f>
        <v>Suðurland</v>
      </c>
      <c r="F13255" t="s">
        <v>24</v>
      </c>
      <c r="G13255" t="s">
        <v>24</v>
      </c>
      <c r="H13255" t="s">
        <v>58</v>
      </c>
      <c r="I13255" s="1">
        <v>945249</v>
      </c>
      <c r="J13255" s="2">
        <f>VLOOKUP(Oliusala[[#This Row],[tegund]],Tegundir!$B$2:$D$19,3,FALSE)*Oliusala[[#This Row],[magn]]/1000</f>
        <v>817.64038500000004</v>
      </c>
      <c r="K13255">
        <v>2020</v>
      </c>
      <c r="L13255" t="s">
        <v>18</v>
      </c>
      <c r="M13255" s="144" t="s">
        <v>59</v>
      </c>
    </row>
    <row r="13256" spans="1:13" x14ac:dyDescent="0.2">
      <c r="A13256" t="s">
        <v>69</v>
      </c>
      <c r="B13256" s="144" t="s">
        <v>192</v>
      </c>
      <c r="C13256">
        <v>860</v>
      </c>
      <c r="D13256" t="str">
        <f>VLOOKUP(Oliusala[[#This Row],[postnumer]],Sveitarfelog[#All],4,FALSE)</f>
        <v>Rangárþing eystra</v>
      </c>
      <c r="E13256" t="str">
        <f>VLOOKUP(Oliusala[[#This Row],[postnumer]],Sveitarfelog[#All],5,FALSE)</f>
        <v>Suðurland</v>
      </c>
      <c r="F13256" t="s">
        <v>25</v>
      </c>
      <c r="G13256" t="s">
        <v>24</v>
      </c>
      <c r="H13256" t="s">
        <v>60</v>
      </c>
      <c r="I13256" s="1">
        <v>2535</v>
      </c>
      <c r="J13256" s="2">
        <f>VLOOKUP(Oliusala[[#This Row],[tegund]],Tegundir!$B$2:$D$19,3,FALSE)*Oliusala[[#This Row],[magn]]/1000</f>
        <v>2.1927750000000001</v>
      </c>
      <c r="K13256">
        <v>2020</v>
      </c>
      <c r="L13256" t="s">
        <v>1955</v>
      </c>
      <c r="M13256" s="144" t="s">
        <v>59</v>
      </c>
    </row>
    <row r="13257" spans="1:13" x14ac:dyDescent="0.2">
      <c r="A13257" t="s">
        <v>163</v>
      </c>
      <c r="B13257" s="144" t="s">
        <v>192</v>
      </c>
      <c r="C13257">
        <v>860</v>
      </c>
      <c r="D13257" t="str">
        <f>VLOOKUP(Oliusala[[#This Row],[postnumer]],Sveitarfelog[#All],4,FALSE)</f>
        <v>Rangárþing eystra</v>
      </c>
      <c r="E13257" t="str">
        <f>VLOOKUP(Oliusala[[#This Row],[postnumer]],Sveitarfelog[#All],5,FALSE)</f>
        <v>Suðurland</v>
      </c>
      <c r="F13257" t="s">
        <v>25</v>
      </c>
      <c r="G13257" t="s">
        <v>24</v>
      </c>
      <c r="H13257" s="1" t="s">
        <v>60</v>
      </c>
      <c r="I13257" s="1">
        <v>111043</v>
      </c>
      <c r="J13257" s="2">
        <f>VLOOKUP(Oliusala[[#This Row],[tegund]],Tegundir!$B$2:$D$19,3,FALSE)*Oliusala[[#This Row],[magn]]/1000</f>
        <v>96.052194999999998</v>
      </c>
      <c r="K13257">
        <v>2020</v>
      </c>
      <c r="L13257" t="s">
        <v>1955</v>
      </c>
      <c r="M13257" s="144" t="s">
        <v>59</v>
      </c>
    </row>
    <row r="13258" spans="1:13" x14ac:dyDescent="0.2">
      <c r="A13258" t="s">
        <v>57</v>
      </c>
      <c r="B13258" s="144" t="s">
        <v>192</v>
      </c>
      <c r="C13258">
        <v>860</v>
      </c>
      <c r="D13258" t="str">
        <f>VLOOKUP(Oliusala[[#This Row],[postnumer]],Sveitarfelog[#All],4,FALSE)</f>
        <v>Rangárþing eystra</v>
      </c>
      <c r="E13258" t="str">
        <f>VLOOKUP(Oliusala[[#This Row],[postnumer]],Sveitarfelog[#All],5,FALSE)</f>
        <v>Suðurland</v>
      </c>
      <c r="F13258" t="s">
        <v>25</v>
      </c>
      <c r="G13258" t="s">
        <v>24</v>
      </c>
      <c r="H13258" s="1" t="s">
        <v>60</v>
      </c>
      <c r="I13258" s="1">
        <v>559797</v>
      </c>
      <c r="J13258" s="2">
        <f>VLOOKUP(Oliusala[[#This Row],[tegund]],Tegundir!$B$2:$D$19,3,FALSE)*Oliusala[[#This Row],[magn]]/1000</f>
        <v>484.22440499999999</v>
      </c>
      <c r="K13258">
        <v>2020</v>
      </c>
      <c r="L13258" t="s">
        <v>1955</v>
      </c>
      <c r="M13258" s="144" t="s">
        <v>59</v>
      </c>
    </row>
    <row r="13259" spans="1:13" x14ac:dyDescent="0.2">
      <c r="A13259" t="s">
        <v>163</v>
      </c>
      <c r="B13259" s="144" t="s">
        <v>193</v>
      </c>
      <c r="C13259">
        <v>861</v>
      </c>
      <c r="D13259" t="str">
        <f>VLOOKUP(Oliusala[[#This Row],[postnumer]],Sveitarfelog[#All],4,FALSE)</f>
        <v>Rangárþing eystra</v>
      </c>
      <c r="E13259" t="str">
        <f>VLOOKUP(Oliusala[[#This Row],[postnumer]],Sveitarfelog[#All],5,FALSE)</f>
        <v>Suðurland</v>
      </c>
      <c r="F13259" t="s">
        <v>25</v>
      </c>
      <c r="G13259" t="s">
        <v>24</v>
      </c>
      <c r="H13259" s="1" t="s">
        <v>60</v>
      </c>
      <c r="I13259" s="1">
        <v>90779</v>
      </c>
      <c r="J13259" s="2">
        <f>VLOOKUP(Oliusala[[#This Row],[tegund]],Tegundir!$B$2:$D$19,3,FALSE)*Oliusala[[#This Row],[magn]]/1000</f>
        <v>78.523835000000005</v>
      </c>
      <c r="K13259">
        <v>2020</v>
      </c>
      <c r="L13259" t="s">
        <v>1955</v>
      </c>
      <c r="M13259" s="144" t="s">
        <v>59</v>
      </c>
    </row>
    <row r="13260" spans="1:13" x14ac:dyDescent="0.2">
      <c r="A13260" t="s">
        <v>57</v>
      </c>
      <c r="B13260" s="144" t="s">
        <v>193</v>
      </c>
      <c r="C13260">
        <v>861</v>
      </c>
      <c r="D13260" t="str">
        <f>VLOOKUP(Oliusala[[#This Row],[postnumer]],Sveitarfelog[#All],4,FALSE)</f>
        <v>Rangárþing eystra</v>
      </c>
      <c r="E13260" t="str">
        <f>VLOOKUP(Oliusala[[#This Row],[postnumer]],Sveitarfelog[#All],5,FALSE)</f>
        <v>Suðurland</v>
      </c>
      <c r="F13260" t="s">
        <v>25</v>
      </c>
      <c r="G13260" t="s">
        <v>24</v>
      </c>
      <c r="H13260" t="s">
        <v>60</v>
      </c>
      <c r="I13260" s="1">
        <v>147766</v>
      </c>
      <c r="J13260" s="2">
        <f>VLOOKUP(Oliusala[[#This Row],[tegund]],Tegundir!$B$2:$D$19,3,FALSE)*Oliusala[[#This Row],[magn]]/1000</f>
        <v>127.81759</v>
      </c>
      <c r="K13260">
        <v>2020</v>
      </c>
      <c r="L13260" t="s">
        <v>1955</v>
      </c>
      <c r="M13260" s="144" t="s">
        <v>59</v>
      </c>
    </row>
    <row r="13261" spans="1:13" x14ac:dyDescent="0.2">
      <c r="A13261" t="s">
        <v>163</v>
      </c>
      <c r="B13261" s="144" t="s">
        <v>194</v>
      </c>
      <c r="C13261">
        <v>870</v>
      </c>
      <c r="D13261" t="str">
        <f>VLOOKUP(Oliusala[[#This Row],[postnumer]],Sveitarfelog[#All],4,FALSE)</f>
        <v>Mýrdalshreppur</v>
      </c>
      <c r="E13261" t="str">
        <f>VLOOKUP(Oliusala[[#This Row],[postnumer]],Sveitarfelog[#All],5,FALSE)</f>
        <v>Suðurland</v>
      </c>
      <c r="F13261" t="s">
        <v>25</v>
      </c>
      <c r="G13261" t="s">
        <v>24</v>
      </c>
      <c r="H13261" t="s">
        <v>60</v>
      </c>
      <c r="I13261" s="1">
        <v>93275</v>
      </c>
      <c r="J13261" s="2">
        <f>VLOOKUP(Oliusala[[#This Row],[tegund]],Tegundir!$B$2:$D$19,3,FALSE)*Oliusala[[#This Row],[magn]]/1000</f>
        <v>80.682874999999996</v>
      </c>
      <c r="K13261">
        <v>2020</v>
      </c>
      <c r="L13261" t="s">
        <v>1955</v>
      </c>
      <c r="M13261" s="144" t="s">
        <v>59</v>
      </c>
    </row>
    <row r="13262" spans="1:13" x14ac:dyDescent="0.2">
      <c r="A13262" t="s">
        <v>57</v>
      </c>
      <c r="B13262" s="144" t="s">
        <v>194</v>
      </c>
      <c r="C13262">
        <v>870</v>
      </c>
      <c r="D13262" t="str">
        <f>VLOOKUP(Oliusala[[#This Row],[postnumer]],Sveitarfelog[#All],4,FALSE)</f>
        <v>Mýrdalshreppur</v>
      </c>
      <c r="E13262" t="str">
        <f>VLOOKUP(Oliusala[[#This Row],[postnumer]],Sveitarfelog[#All],5,FALSE)</f>
        <v>Suðurland</v>
      </c>
      <c r="F13262" t="s">
        <v>25</v>
      </c>
      <c r="G13262" t="s">
        <v>24</v>
      </c>
      <c r="H13262" s="1" t="s">
        <v>60</v>
      </c>
      <c r="I13262" s="1">
        <v>236395</v>
      </c>
      <c r="J13262" s="2">
        <f>VLOOKUP(Oliusala[[#This Row],[tegund]],Tegundir!$B$2:$D$19,3,FALSE)*Oliusala[[#This Row],[magn]]/1000</f>
        <v>204.481675</v>
      </c>
      <c r="K13262">
        <v>2020</v>
      </c>
      <c r="L13262" t="s">
        <v>1955</v>
      </c>
      <c r="M13262" s="144" t="s">
        <v>59</v>
      </c>
    </row>
    <row r="13263" spans="1:13" x14ac:dyDescent="0.2">
      <c r="A13263" t="s">
        <v>63</v>
      </c>
      <c r="B13263" s="144" t="s">
        <v>195</v>
      </c>
      <c r="C13263">
        <v>880</v>
      </c>
      <c r="D13263" t="str">
        <f>VLOOKUP(Oliusala[[#This Row],[postnumer]],Sveitarfelog[#All],4,FALSE)</f>
        <v>Skaftárhreppur</v>
      </c>
      <c r="E13263" t="str">
        <f>VLOOKUP(Oliusala[[#This Row],[postnumer]],Sveitarfelog[#All],5,FALSE)</f>
        <v>Suðurland</v>
      </c>
      <c r="F13263" t="s">
        <v>25</v>
      </c>
      <c r="G13263" t="s">
        <v>24</v>
      </c>
      <c r="H13263" t="s">
        <v>58</v>
      </c>
      <c r="I13263" s="1">
        <v>80507</v>
      </c>
      <c r="J13263" s="2">
        <f>VLOOKUP(Oliusala[[#This Row],[tegund]],Tegundir!$B$2:$D$19,3,FALSE)*Oliusala[[#This Row],[magn]]/1000</f>
        <v>69.638554999999997</v>
      </c>
      <c r="K13263">
        <v>2020</v>
      </c>
      <c r="L13263" t="s">
        <v>1955</v>
      </c>
      <c r="M13263" s="144" t="s">
        <v>59</v>
      </c>
    </row>
    <row r="13264" spans="1:13" x14ac:dyDescent="0.2">
      <c r="A13264" t="s">
        <v>163</v>
      </c>
      <c r="B13264" s="144" t="s">
        <v>195</v>
      </c>
      <c r="C13264">
        <v>880</v>
      </c>
      <c r="D13264" t="str">
        <f>VLOOKUP(Oliusala[[#This Row],[postnumer]],Sveitarfelog[#All],4,FALSE)</f>
        <v>Skaftárhreppur</v>
      </c>
      <c r="E13264" t="str">
        <f>VLOOKUP(Oliusala[[#This Row],[postnumer]],Sveitarfelog[#All],5,FALSE)</f>
        <v>Suðurland</v>
      </c>
      <c r="F13264" t="s">
        <v>24</v>
      </c>
      <c r="G13264" t="s">
        <v>24</v>
      </c>
      <c r="H13264" t="s">
        <v>60</v>
      </c>
      <c r="I13264" s="1">
        <v>809</v>
      </c>
      <c r="J13264" s="2">
        <f>VLOOKUP(Oliusala[[#This Row],[tegund]],Tegundir!$B$2:$D$19,3,FALSE)*Oliusala[[#This Row],[magn]]/1000</f>
        <v>0.69978499999999999</v>
      </c>
      <c r="K13264">
        <v>2020</v>
      </c>
      <c r="L13264" t="s">
        <v>18</v>
      </c>
      <c r="M13264" s="144" t="s">
        <v>59</v>
      </c>
    </row>
    <row r="13265" spans="1:15" x14ac:dyDescent="0.2">
      <c r="A13265" t="s">
        <v>57</v>
      </c>
      <c r="B13265" s="144" t="s">
        <v>195</v>
      </c>
      <c r="C13265">
        <v>880</v>
      </c>
      <c r="D13265" t="str">
        <f>VLOOKUP(Oliusala[[#This Row],[postnumer]],Sveitarfelog[#All],4,FALSE)</f>
        <v>Skaftárhreppur</v>
      </c>
      <c r="E13265" t="str">
        <f>VLOOKUP(Oliusala[[#This Row],[postnumer]],Sveitarfelog[#All],5,FALSE)</f>
        <v>Suðurland</v>
      </c>
      <c r="F13265" t="s">
        <v>24</v>
      </c>
      <c r="G13265" t="s">
        <v>24</v>
      </c>
      <c r="H13265" s="1" t="s">
        <v>60</v>
      </c>
      <c r="I13265" s="1">
        <v>6415</v>
      </c>
      <c r="J13265" s="2">
        <f>VLOOKUP(Oliusala[[#This Row],[tegund]],Tegundir!$B$2:$D$19,3,FALSE)*Oliusala[[#This Row],[magn]]/1000</f>
        <v>5.5489750000000004</v>
      </c>
      <c r="K13265">
        <v>2020</v>
      </c>
      <c r="L13265" t="s">
        <v>18</v>
      </c>
      <c r="M13265" s="144" t="s">
        <v>59</v>
      </c>
    </row>
    <row r="13266" spans="1:15" x14ac:dyDescent="0.2">
      <c r="A13266" t="s">
        <v>63</v>
      </c>
      <c r="B13266" s="144" t="s">
        <v>195</v>
      </c>
      <c r="C13266">
        <v>880</v>
      </c>
      <c r="D13266" t="str">
        <f>VLOOKUP(Oliusala[[#This Row],[postnumer]],Sveitarfelog[#All],4,FALSE)</f>
        <v>Skaftárhreppur</v>
      </c>
      <c r="E13266" t="str">
        <f>VLOOKUP(Oliusala[[#This Row],[postnumer]],Sveitarfelog[#All],5,FALSE)</f>
        <v>Suðurland</v>
      </c>
      <c r="F13266" t="s">
        <v>24</v>
      </c>
      <c r="G13266" t="s">
        <v>24</v>
      </c>
      <c r="H13266" s="1" t="s">
        <v>58</v>
      </c>
      <c r="I13266" s="1">
        <v>289569.5</v>
      </c>
      <c r="J13266" s="2">
        <f>VLOOKUP(Oliusala[[#This Row],[tegund]],Tegundir!$B$2:$D$19,3,FALSE)*Oliusala[[#This Row],[magn]]/1000</f>
        <v>250.47761749999998</v>
      </c>
      <c r="K13266">
        <v>2020</v>
      </c>
      <c r="L13266" t="s">
        <v>1955</v>
      </c>
      <c r="M13266" s="144" t="s">
        <v>59</v>
      </c>
      <c r="N13266" s="144" t="s">
        <v>1939</v>
      </c>
    </row>
    <row r="13267" spans="1:15" x14ac:dyDescent="0.2">
      <c r="A13267" t="s">
        <v>63</v>
      </c>
      <c r="B13267" s="144" t="s">
        <v>195</v>
      </c>
      <c r="C13267">
        <v>880</v>
      </c>
      <c r="D13267" t="str">
        <f>VLOOKUP(Oliusala[[#This Row],[postnumer]],Sveitarfelog[#All],4,FALSE)</f>
        <v>Skaftárhreppur</v>
      </c>
      <c r="E13267" t="str">
        <f>VLOOKUP(Oliusala[[#This Row],[postnumer]],Sveitarfelog[#All],5,FALSE)</f>
        <v>Suðurland</v>
      </c>
      <c r="F13267" t="s">
        <v>24</v>
      </c>
      <c r="G13267" t="s">
        <v>24</v>
      </c>
      <c r="H13267" s="1" t="s">
        <v>58</v>
      </c>
      <c r="I13267" s="1">
        <v>818461.5</v>
      </c>
      <c r="J13267" s="2">
        <f>VLOOKUP(Oliusala[[#This Row],[tegund]],Tegundir!$B$2:$D$19,3,FALSE)*Oliusala[[#This Row],[magn]]/1000</f>
        <v>707.96919750000006</v>
      </c>
      <c r="K13267">
        <v>2020</v>
      </c>
      <c r="L13267" t="s">
        <v>18</v>
      </c>
      <c r="M13267" s="144" t="s">
        <v>59</v>
      </c>
      <c r="N13267" s="144" t="s">
        <v>1939</v>
      </c>
    </row>
    <row r="13268" spans="1:15" x14ac:dyDescent="0.2">
      <c r="A13268" t="s">
        <v>63</v>
      </c>
      <c r="B13268" s="144" t="s">
        <v>65</v>
      </c>
      <c r="C13268">
        <v>900</v>
      </c>
      <c r="D13268" t="str">
        <f>VLOOKUP(Oliusala[[#This Row],[postnumer]],Sveitarfelog[#All],4,FALSE)</f>
        <v>Vestmannaeyjabær</v>
      </c>
      <c r="E13268" t="str">
        <f>VLOOKUP(Oliusala[[#This Row],[postnumer]],Sveitarfelog[#All],5,FALSE)</f>
        <v>Suðurland</v>
      </c>
      <c r="F13268" t="s">
        <v>24</v>
      </c>
      <c r="G13268" t="s">
        <v>24</v>
      </c>
      <c r="H13268" t="s">
        <v>58</v>
      </c>
      <c r="I13268" s="1">
        <v>239631</v>
      </c>
      <c r="J13268" s="2">
        <f>VLOOKUP(Oliusala[[#This Row],[tegund]],Tegundir!$B$2:$D$19,3,FALSE)*Oliusala[[#This Row],[magn]]/1000</f>
        <v>207.28081499999999</v>
      </c>
      <c r="K13268">
        <v>2020</v>
      </c>
      <c r="L13268" t="s">
        <v>18</v>
      </c>
      <c r="M13268" s="144" t="s">
        <v>59</v>
      </c>
    </row>
    <row r="13269" spans="1:15" x14ac:dyDescent="0.2">
      <c r="A13269" t="s">
        <v>63</v>
      </c>
      <c r="B13269" s="144" t="s">
        <v>65</v>
      </c>
      <c r="C13269">
        <v>900</v>
      </c>
      <c r="D13269" t="str">
        <f>VLOOKUP(Oliusala[[#This Row],[postnumer]],Sveitarfelog[#All],4,FALSE)</f>
        <v>Vestmannaeyjabær</v>
      </c>
      <c r="E13269" t="str">
        <f>VLOOKUP(Oliusala[[#This Row],[postnumer]],Sveitarfelog[#All],5,FALSE)</f>
        <v>Suðurland</v>
      </c>
      <c r="F13269" t="s">
        <v>24</v>
      </c>
      <c r="G13269" t="s">
        <v>24</v>
      </c>
      <c r="H13269" t="s">
        <v>58</v>
      </c>
      <c r="I13269" s="1">
        <v>450387</v>
      </c>
      <c r="J13269" s="2">
        <f>VLOOKUP(Oliusala[[#This Row],[tegund]],Tegundir!$B$2:$D$19,3,FALSE)*Oliusala[[#This Row],[magn]]/1000</f>
        <v>389.58475500000003</v>
      </c>
      <c r="K13269">
        <v>2020</v>
      </c>
      <c r="L13269" t="s">
        <v>18</v>
      </c>
      <c r="M13269" s="144" t="s">
        <v>59</v>
      </c>
    </row>
    <row r="13270" spans="1:15" x14ac:dyDescent="0.2">
      <c r="A13270" t="s">
        <v>65</v>
      </c>
      <c r="B13270" s="144" t="s">
        <v>65</v>
      </c>
      <c r="C13270">
        <v>900</v>
      </c>
      <c r="D13270" t="str">
        <f>VLOOKUP(Oliusala[[#This Row],[postnumer]],Sveitarfelog[#All],4,FALSE)</f>
        <v>Vestmannaeyjabær</v>
      </c>
      <c r="E13270" t="str">
        <f>VLOOKUP(Oliusala[[#This Row],[postnumer]],Sveitarfelog[#All],5,FALSE)</f>
        <v>Suðurland</v>
      </c>
      <c r="F13270" t="s">
        <v>24</v>
      </c>
      <c r="G13270" t="s">
        <v>24</v>
      </c>
      <c r="H13270" t="s">
        <v>58</v>
      </c>
      <c r="I13270" s="1">
        <v>35841</v>
      </c>
      <c r="J13270" s="2">
        <f>VLOOKUP(Oliusala[[#This Row],[tegund]],Tegundir!$B$2:$D$19,3,FALSE)*Oliusala[[#This Row],[magn]]/1000</f>
        <v>31.002465000000001</v>
      </c>
      <c r="K13270">
        <v>2020</v>
      </c>
      <c r="L13270" t="s">
        <v>18</v>
      </c>
      <c r="M13270" s="144" t="s">
        <v>59</v>
      </c>
    </row>
    <row r="13271" spans="1:15" x14ac:dyDescent="0.2">
      <c r="A13271" t="s">
        <v>163</v>
      </c>
      <c r="B13271" s="144" t="s">
        <v>195</v>
      </c>
      <c r="C13271">
        <v>880</v>
      </c>
      <c r="D13271" t="str">
        <f>VLOOKUP(Oliusala[[#This Row],[postnumer]],Sveitarfelog[#All],4,FALSE)</f>
        <v>Skaftárhreppur</v>
      </c>
      <c r="E13271" t="str">
        <f>VLOOKUP(Oliusala[[#This Row],[postnumer]],Sveitarfelog[#All],5,FALSE)</f>
        <v>Suðurland</v>
      </c>
      <c r="F13271" t="s">
        <v>25</v>
      </c>
      <c r="G13271" t="s">
        <v>24</v>
      </c>
      <c r="H13271" t="s">
        <v>60</v>
      </c>
      <c r="I13271" s="1">
        <v>18508</v>
      </c>
      <c r="J13271" s="2">
        <f>VLOOKUP(Oliusala[[#This Row],[tegund]],Tegundir!$B$2:$D$19,3,FALSE)*Oliusala[[#This Row],[magn]]/1000</f>
        <v>16.009419999999999</v>
      </c>
      <c r="K13271">
        <v>2020</v>
      </c>
      <c r="L13271" t="s">
        <v>1955</v>
      </c>
      <c r="M13271" s="144" t="s">
        <v>59</v>
      </c>
    </row>
    <row r="13272" spans="1:15" x14ac:dyDescent="0.2">
      <c r="A13272" t="s">
        <v>57</v>
      </c>
      <c r="B13272" s="144" t="s">
        <v>195</v>
      </c>
      <c r="C13272">
        <v>880</v>
      </c>
      <c r="D13272" t="str">
        <f>VLOOKUP(Oliusala[[#This Row],[postnumer]],Sveitarfelog[#All],4,FALSE)</f>
        <v>Skaftárhreppur</v>
      </c>
      <c r="E13272" t="str">
        <f>VLOOKUP(Oliusala[[#This Row],[postnumer]],Sveitarfelog[#All],5,FALSE)</f>
        <v>Suðurland</v>
      </c>
      <c r="F13272" t="s">
        <v>25</v>
      </c>
      <c r="G13272" t="s">
        <v>24</v>
      </c>
      <c r="H13272" s="1" t="s">
        <v>60</v>
      </c>
      <c r="I13272" s="1">
        <v>267877</v>
      </c>
      <c r="J13272" s="2">
        <f>VLOOKUP(Oliusala[[#This Row],[tegund]],Tegundir!$B$2:$D$19,3,FALSE)*Oliusala[[#This Row],[magn]]/1000</f>
        <v>231.713605</v>
      </c>
      <c r="K13272">
        <v>2020</v>
      </c>
      <c r="L13272" t="s">
        <v>1955</v>
      </c>
      <c r="M13272" s="144" t="s">
        <v>59</v>
      </c>
    </row>
    <row r="13273" spans="1:15" x14ac:dyDescent="0.2">
      <c r="A13273" t="s">
        <v>63</v>
      </c>
      <c r="B13273" s="144" t="s">
        <v>65</v>
      </c>
      <c r="C13273">
        <v>900</v>
      </c>
      <c r="D13273" t="str">
        <f>VLOOKUP(Oliusala[[#This Row],[postnumer]],Sveitarfelog[#All],4,FALSE)</f>
        <v>Vestmannaeyjabær</v>
      </c>
      <c r="E13273" t="str">
        <f>VLOOKUP(Oliusala[[#This Row],[postnumer]],Sveitarfelog[#All],5,FALSE)</f>
        <v>Suðurland</v>
      </c>
      <c r="F13273" t="s">
        <v>25</v>
      </c>
      <c r="G13273" t="s">
        <v>24</v>
      </c>
      <c r="H13273" t="s">
        <v>58</v>
      </c>
      <c r="I13273" s="1">
        <v>10621</v>
      </c>
      <c r="J13273" s="2">
        <f>VLOOKUP(Oliusala[[#This Row],[tegund]],Tegundir!$B$2:$D$19,3,FALSE)*Oliusala[[#This Row],[magn]]/1000</f>
        <v>9.1871649999999985</v>
      </c>
      <c r="K13273">
        <v>2020</v>
      </c>
      <c r="L13273" t="s">
        <v>19</v>
      </c>
      <c r="M13273" s="144" t="s">
        <v>59</v>
      </c>
      <c r="O13273" s="144" t="s">
        <v>1997</v>
      </c>
    </row>
    <row r="13274" spans="1:15" x14ac:dyDescent="0.2">
      <c r="A13274" t="s">
        <v>63</v>
      </c>
      <c r="B13274" s="144" t="s">
        <v>65</v>
      </c>
      <c r="C13274">
        <v>900</v>
      </c>
      <c r="D13274" t="str">
        <f>VLOOKUP(Oliusala[[#This Row],[postnumer]],Sveitarfelog[#All],4,FALSE)</f>
        <v>Vestmannaeyjabær</v>
      </c>
      <c r="E13274" t="str">
        <f>VLOOKUP(Oliusala[[#This Row],[postnumer]],Sveitarfelog[#All],5,FALSE)</f>
        <v>Suðurland</v>
      </c>
      <c r="F13274" t="s">
        <v>25</v>
      </c>
      <c r="G13274" t="s">
        <v>24</v>
      </c>
      <c r="H13274" t="s">
        <v>58</v>
      </c>
      <c r="I13274" s="1">
        <v>29643</v>
      </c>
      <c r="J13274" s="2">
        <f>VLOOKUP(Oliusala[[#This Row],[tegund]],Tegundir!$B$2:$D$19,3,FALSE)*Oliusala[[#This Row],[magn]]/1000</f>
        <v>25.641195</v>
      </c>
      <c r="K13274">
        <v>2020</v>
      </c>
      <c r="L13274" t="s">
        <v>19</v>
      </c>
      <c r="M13274" s="144" t="s">
        <v>59</v>
      </c>
      <c r="O13274" s="144" t="s">
        <v>1997</v>
      </c>
    </row>
    <row r="13275" spans="1:15" x14ac:dyDescent="0.2">
      <c r="A13275" t="s">
        <v>57</v>
      </c>
      <c r="B13275" s="144" t="s">
        <v>65</v>
      </c>
      <c r="C13275">
        <v>900</v>
      </c>
      <c r="D13275" t="str">
        <f>VLOOKUP(Oliusala[[#This Row],[postnumer]],Sveitarfelog[#All],4,FALSE)</f>
        <v>Vestmannaeyjabær</v>
      </c>
      <c r="E13275" t="str">
        <f>VLOOKUP(Oliusala[[#This Row],[postnumer]],Sveitarfelog[#All],5,FALSE)</f>
        <v>Suðurland</v>
      </c>
      <c r="F13275" t="s">
        <v>29</v>
      </c>
      <c r="G13275" t="s">
        <v>24</v>
      </c>
      <c r="H13275" s="1" t="s">
        <v>60</v>
      </c>
      <c r="I13275" s="1">
        <v>112053</v>
      </c>
      <c r="J13275" s="2">
        <f>VLOOKUP(Oliusala[[#This Row],[tegund]],Tegundir!$B$2:$D$19,3,FALSE)*Oliusala[[#This Row],[magn]]/1000</f>
        <v>96.925844999999995</v>
      </c>
      <c r="K13275">
        <v>2020</v>
      </c>
      <c r="L13275" t="s">
        <v>19</v>
      </c>
      <c r="M13275" s="144" t="s">
        <v>59</v>
      </c>
      <c r="O13275" s="144" t="s">
        <v>1998</v>
      </c>
    </row>
    <row r="13276" spans="1:15" x14ac:dyDescent="0.2">
      <c r="A13276" t="s">
        <v>57</v>
      </c>
      <c r="B13276" s="144" t="s">
        <v>65</v>
      </c>
      <c r="C13276">
        <v>900</v>
      </c>
      <c r="D13276" t="str">
        <f>VLOOKUP(Oliusala[[#This Row],[postnumer]],Sveitarfelog[#All],4,FALSE)</f>
        <v>Vestmannaeyjabær</v>
      </c>
      <c r="E13276" t="str">
        <f>VLOOKUP(Oliusala[[#This Row],[postnumer]],Sveitarfelog[#All],5,FALSE)</f>
        <v>Suðurland</v>
      </c>
      <c r="F13276" t="s">
        <v>30</v>
      </c>
      <c r="G13276" t="s">
        <v>24</v>
      </c>
      <c r="H13276" s="1" t="s">
        <v>60</v>
      </c>
      <c r="I13276" s="1">
        <v>20206</v>
      </c>
      <c r="J13276" s="2">
        <f>VLOOKUP(Oliusala[[#This Row],[tegund]],Tegundir!$B$2:$D$19,3,FALSE)*Oliusala[[#This Row],[magn]]/1000</f>
        <v>17.478189999999998</v>
      </c>
      <c r="K13276">
        <v>2020</v>
      </c>
      <c r="L13276" t="s">
        <v>19</v>
      </c>
      <c r="M13276" s="144" t="s">
        <v>59</v>
      </c>
      <c r="O13276" s="144" t="s">
        <v>1998</v>
      </c>
    </row>
    <row r="13277" spans="1:15" x14ac:dyDescent="0.2">
      <c r="A13277" t="s">
        <v>65</v>
      </c>
      <c r="B13277" s="144" t="s">
        <v>65</v>
      </c>
      <c r="C13277">
        <v>900</v>
      </c>
      <c r="D13277" t="str">
        <f>VLOOKUP(Oliusala[[#This Row],[postnumer]],Sveitarfelog[#All],4,FALSE)</f>
        <v>Vestmannaeyjabær</v>
      </c>
      <c r="E13277" t="str">
        <f>VLOOKUP(Oliusala[[#This Row],[postnumer]],Sveitarfelog[#All],5,FALSE)</f>
        <v>Suðurland</v>
      </c>
      <c r="F13277" t="s">
        <v>27</v>
      </c>
      <c r="G13277" t="s">
        <v>24</v>
      </c>
      <c r="H13277" t="s">
        <v>58</v>
      </c>
      <c r="I13277" s="1">
        <v>1204579</v>
      </c>
      <c r="J13277" s="2">
        <f>VLOOKUP(Oliusala[[#This Row],[tegund]],Tegundir!$B$2:$D$19,3,FALSE)*Oliusala[[#This Row],[magn]]/1000</f>
        <v>1041.9608349999999</v>
      </c>
      <c r="K13277">
        <v>2020</v>
      </c>
      <c r="L13277" t="s">
        <v>19</v>
      </c>
      <c r="M13277" s="144" t="s">
        <v>59</v>
      </c>
      <c r="O13277" s="144" t="s">
        <v>1998</v>
      </c>
    </row>
    <row r="13278" spans="1:15" x14ac:dyDescent="0.2">
      <c r="A13278" t="s">
        <v>65</v>
      </c>
      <c r="B13278" s="144" t="s">
        <v>65</v>
      </c>
      <c r="C13278">
        <v>900</v>
      </c>
      <c r="D13278" t="str">
        <f>VLOOKUP(Oliusala[[#This Row],[postnumer]],Sveitarfelog[#All],4,FALSE)</f>
        <v>Vestmannaeyjabær</v>
      </c>
      <c r="E13278" t="str">
        <f>VLOOKUP(Oliusala[[#This Row],[postnumer]],Sveitarfelog[#All],5,FALSE)</f>
        <v>Suðurland</v>
      </c>
      <c r="F13278" t="s">
        <v>29</v>
      </c>
      <c r="G13278" t="s">
        <v>24</v>
      </c>
      <c r="H13278" t="s">
        <v>58</v>
      </c>
      <c r="I13278" s="1">
        <v>12730173</v>
      </c>
      <c r="J13278" s="2">
        <f>VLOOKUP(Oliusala[[#This Row],[tegund]],Tegundir!$B$2:$D$19,3,FALSE)*Oliusala[[#This Row],[magn]]/1000</f>
        <v>11011.599645</v>
      </c>
      <c r="K13278">
        <v>2020</v>
      </c>
      <c r="L13278" t="s">
        <v>19</v>
      </c>
      <c r="M13278" s="144" t="s">
        <v>59</v>
      </c>
      <c r="N13278" s="144" t="s">
        <v>1939</v>
      </c>
      <c r="O13278" s="144" t="s">
        <v>1998</v>
      </c>
    </row>
    <row r="13279" spans="1:15" x14ac:dyDescent="0.2">
      <c r="A13279" t="s">
        <v>65</v>
      </c>
      <c r="B13279" s="144" t="s">
        <v>65</v>
      </c>
      <c r="C13279">
        <v>900</v>
      </c>
      <c r="D13279" t="str">
        <f>VLOOKUP(Oliusala[[#This Row],[postnumer]],Sveitarfelog[#All],4,FALSE)</f>
        <v>Vestmannaeyjabær</v>
      </c>
      <c r="E13279" t="str">
        <f>VLOOKUP(Oliusala[[#This Row],[postnumer]],Sveitarfelog[#All],5,FALSE)</f>
        <v>Suðurland</v>
      </c>
      <c r="F13279" t="s">
        <v>30</v>
      </c>
      <c r="G13279" t="s">
        <v>24</v>
      </c>
      <c r="H13279" t="s">
        <v>58</v>
      </c>
      <c r="I13279" s="1">
        <v>61570</v>
      </c>
      <c r="J13279" s="2">
        <f>VLOOKUP(Oliusala[[#This Row],[tegund]],Tegundir!$B$2:$D$19,3,FALSE)*Oliusala[[#This Row],[magn]]/1000</f>
        <v>53.258050000000004</v>
      </c>
      <c r="K13279">
        <v>2020</v>
      </c>
      <c r="L13279" t="s">
        <v>19</v>
      </c>
      <c r="M13279" s="144" t="s">
        <v>59</v>
      </c>
      <c r="O13279" s="144" t="s">
        <v>1998</v>
      </c>
    </row>
    <row r="13280" spans="1:15" x14ac:dyDescent="0.2">
      <c r="A13280" t="s">
        <v>65</v>
      </c>
      <c r="B13280" s="144" t="s">
        <v>65</v>
      </c>
      <c r="C13280">
        <v>900</v>
      </c>
      <c r="D13280" t="str">
        <f>VLOOKUP(Oliusala[[#This Row],[postnumer]],Sveitarfelog[#All],4,FALSE)</f>
        <v>Vestmannaeyjabær</v>
      </c>
      <c r="E13280" t="str">
        <f>VLOOKUP(Oliusala[[#This Row],[postnumer]],Sveitarfelog[#All],5,FALSE)</f>
        <v>Suðurland</v>
      </c>
      <c r="F13280" t="s">
        <v>29</v>
      </c>
      <c r="G13280" t="s">
        <v>24</v>
      </c>
      <c r="H13280" t="s">
        <v>61</v>
      </c>
      <c r="I13280" s="1">
        <v>136009</v>
      </c>
      <c r="J13280" s="2">
        <f>VLOOKUP(Oliusala[[#This Row],[tegund]],Tegundir!$B$2:$D$19,3,FALSE)*Oliusala[[#This Row],[magn]]/1000</f>
        <v>117.647785</v>
      </c>
      <c r="K13280">
        <v>2020</v>
      </c>
      <c r="L13280" t="s">
        <v>19</v>
      </c>
      <c r="M13280" s="144" t="s">
        <v>62</v>
      </c>
      <c r="O13280" s="144" t="s">
        <v>1998</v>
      </c>
    </row>
    <row r="13281" spans="1:15" x14ac:dyDescent="0.2">
      <c r="A13281" t="s">
        <v>57</v>
      </c>
      <c r="B13281" s="144" t="s">
        <v>65</v>
      </c>
      <c r="C13281">
        <v>900</v>
      </c>
      <c r="D13281" t="str">
        <f>VLOOKUP(Oliusala[[#This Row],[postnumer]],Sveitarfelog[#All],4,FALSE)</f>
        <v>Vestmannaeyjabær</v>
      </c>
      <c r="E13281" t="str">
        <f>VLOOKUP(Oliusala[[#This Row],[postnumer]],Sveitarfelog[#All],5,FALSE)</f>
        <v>Suðurland</v>
      </c>
      <c r="F13281" t="s">
        <v>25</v>
      </c>
      <c r="G13281" t="s">
        <v>24</v>
      </c>
      <c r="H13281" s="1" t="s">
        <v>60</v>
      </c>
      <c r="I13281" s="1">
        <v>2496</v>
      </c>
      <c r="J13281" s="2">
        <f>VLOOKUP(Oliusala[[#This Row],[tegund]],Tegundir!$B$2:$D$19,3,FALSE)*Oliusala[[#This Row],[magn]]/1000</f>
        <v>2.1590400000000001</v>
      </c>
      <c r="K13281">
        <v>2020</v>
      </c>
      <c r="L13281" t="s">
        <v>19</v>
      </c>
      <c r="M13281" s="144" t="s">
        <v>59</v>
      </c>
      <c r="O13281" s="144" t="s">
        <v>1997</v>
      </c>
    </row>
    <row r="13282" spans="1:15" x14ac:dyDescent="0.2">
      <c r="A13282" t="s">
        <v>65</v>
      </c>
      <c r="B13282" s="144" t="s">
        <v>65</v>
      </c>
      <c r="C13282">
        <v>900</v>
      </c>
      <c r="D13282" t="str">
        <f>VLOOKUP(Oliusala[[#This Row],[postnumer]],Sveitarfelog[#All],4,FALSE)</f>
        <v>Vestmannaeyjabær</v>
      </c>
      <c r="E13282" t="str">
        <f>VLOOKUP(Oliusala[[#This Row],[postnumer]],Sveitarfelog[#All],5,FALSE)</f>
        <v>Suðurland</v>
      </c>
      <c r="F13282" t="s">
        <v>25</v>
      </c>
      <c r="G13282" t="s">
        <v>24</v>
      </c>
      <c r="H13282" t="s">
        <v>58</v>
      </c>
      <c r="I13282" s="1">
        <v>1511064</v>
      </c>
      <c r="J13282" s="2">
        <f>VLOOKUP(Oliusala[[#This Row],[tegund]],Tegundir!$B$2:$D$19,3,FALSE)*Oliusala[[#This Row],[magn]]/1000</f>
        <v>1307.0703600000002</v>
      </c>
      <c r="K13282">
        <v>2020</v>
      </c>
      <c r="L13282" t="s">
        <v>19</v>
      </c>
      <c r="M13282" s="144" t="s">
        <v>59</v>
      </c>
      <c r="O13282" s="144" t="s">
        <v>1997</v>
      </c>
    </row>
    <row r="13283" spans="1:15" x14ac:dyDescent="0.2">
      <c r="A13283" t="s">
        <v>65</v>
      </c>
      <c r="B13283" s="144" t="s">
        <v>65</v>
      </c>
      <c r="C13283">
        <v>900</v>
      </c>
      <c r="D13283" t="str">
        <f>VLOOKUP(Oliusala[[#This Row],[postnumer]],Sveitarfelog[#All],4,FALSE)</f>
        <v>Vestmannaeyjabær</v>
      </c>
      <c r="E13283" t="str">
        <f>VLOOKUP(Oliusala[[#This Row],[postnumer]],Sveitarfelog[#All],5,FALSE)</f>
        <v>Suðurland</v>
      </c>
      <c r="F13283" t="s">
        <v>29</v>
      </c>
      <c r="G13283" t="s">
        <v>24</v>
      </c>
      <c r="H13283" t="s">
        <v>58</v>
      </c>
      <c r="I13283" s="1">
        <v>1300000</v>
      </c>
      <c r="J13283" s="2">
        <f>VLOOKUP(Oliusala[[#This Row],[tegund]],Tegundir!$B$2:$D$19,3,FALSE)*Oliusala[[#This Row],[magn]]/1000</f>
        <v>1124.5</v>
      </c>
      <c r="K13283">
        <v>2020</v>
      </c>
      <c r="L13283" t="s">
        <v>1955</v>
      </c>
      <c r="M13283" s="144" t="s">
        <v>59</v>
      </c>
      <c r="N13283" s="144" t="s">
        <v>1939</v>
      </c>
    </row>
    <row r="13284" spans="1:15" x14ac:dyDescent="0.2">
      <c r="A13284" t="s">
        <v>57</v>
      </c>
      <c r="B13284" s="144" t="s">
        <v>5</v>
      </c>
      <c r="C13284">
        <v>101</v>
      </c>
      <c r="D13284" t="str">
        <f>VLOOKUP(Oliusala[[#This Row],[postnumer]],Sveitarfelog[#All],4,FALSE)</f>
        <v>Garðabær,Hafnarfjarðarkaupstaður,Kópavogsbær,Reykjavíkurborg,Seltjarnarnesbær</v>
      </c>
      <c r="E13284" t="str">
        <f>VLOOKUP(Oliusala[[#This Row],[postnumer]],Sveitarfelog[#All],5,FALSE)</f>
        <v>Höfuðborgarsvæðið</v>
      </c>
      <c r="F13284" t="s">
        <v>28</v>
      </c>
      <c r="G13284" t="s">
        <v>52</v>
      </c>
      <c r="H13284" t="s">
        <v>58</v>
      </c>
      <c r="I13284" s="1">
        <v>0</v>
      </c>
      <c r="J13284" s="2">
        <f>VLOOKUP(Oliusala[[#This Row],[tegund]],Tegundir!$B$2:$D$19,3,FALSE)*Oliusala[[#This Row],[magn]]/1000</f>
        <v>0</v>
      </c>
      <c r="K13284">
        <v>2020</v>
      </c>
      <c r="L13284" t="s">
        <v>19</v>
      </c>
      <c r="M13284" s="144" t="s">
        <v>59</v>
      </c>
      <c r="O13284" s="144" t="s">
        <v>1998</v>
      </c>
    </row>
    <row r="13285" spans="1:15" x14ac:dyDescent="0.2">
      <c r="A13285" t="s">
        <v>57</v>
      </c>
      <c r="B13285" s="144" t="s">
        <v>5</v>
      </c>
      <c r="C13285">
        <v>101</v>
      </c>
      <c r="D13285" t="str">
        <f>VLOOKUP(Oliusala[[#This Row],[postnumer]],Sveitarfelog[#All],4,FALSE)</f>
        <v>Garðabær,Hafnarfjarðarkaupstaður,Kópavogsbær,Reykjavíkurborg,Seltjarnarnesbær</v>
      </c>
      <c r="E13285" t="str">
        <f>VLOOKUP(Oliusala[[#This Row],[postnumer]],Sveitarfelog[#All],5,FALSE)</f>
        <v>Höfuðborgarsvæðið</v>
      </c>
      <c r="F13285" t="s">
        <v>28</v>
      </c>
      <c r="G13285" t="s">
        <v>52</v>
      </c>
      <c r="H13285" s="1" t="s">
        <v>58</v>
      </c>
      <c r="I13285" s="1">
        <v>0</v>
      </c>
      <c r="J13285" s="2">
        <f>VLOOKUP(Oliusala[[#This Row],[tegund]],Tegundir!$B$2:$D$19,3,FALSE)*Oliusala[[#This Row],[magn]]/1000</f>
        <v>0</v>
      </c>
      <c r="K13285">
        <v>2020</v>
      </c>
      <c r="L13285" t="s">
        <v>19</v>
      </c>
      <c r="M13285" s="144" t="s">
        <v>59</v>
      </c>
      <c r="O13285" s="144" t="s">
        <v>1998</v>
      </c>
    </row>
    <row r="13286" spans="1:15" x14ac:dyDescent="0.2">
      <c r="A13286" t="s">
        <v>57</v>
      </c>
      <c r="B13286" s="144" t="s">
        <v>5</v>
      </c>
      <c r="C13286">
        <v>101</v>
      </c>
      <c r="D13286" t="str">
        <f>VLOOKUP(Oliusala[[#This Row],[postnumer]],Sveitarfelog[#All],4,FALSE)</f>
        <v>Garðabær,Hafnarfjarðarkaupstaður,Kópavogsbær,Reykjavíkurborg,Seltjarnarnesbær</v>
      </c>
      <c r="E13286" t="str">
        <f>VLOOKUP(Oliusala[[#This Row],[postnumer]],Sveitarfelog[#All],5,FALSE)</f>
        <v>Höfuðborgarsvæðið</v>
      </c>
      <c r="F13286" t="s">
        <v>28</v>
      </c>
      <c r="G13286" t="s">
        <v>52</v>
      </c>
      <c r="H13286" t="s">
        <v>61</v>
      </c>
      <c r="I13286" s="1">
        <v>0</v>
      </c>
      <c r="J13286" s="2">
        <f>VLOOKUP(Oliusala[[#This Row],[tegund]],Tegundir!$B$2:$D$19,3,FALSE)*Oliusala[[#This Row],[magn]]/1000</f>
        <v>0</v>
      </c>
      <c r="K13286">
        <v>2020</v>
      </c>
      <c r="L13286" t="s">
        <v>19</v>
      </c>
      <c r="M13286" s="144" t="s">
        <v>62</v>
      </c>
      <c r="O13286" s="144" t="s">
        <v>1998</v>
      </c>
    </row>
    <row r="13287" spans="1:15" x14ac:dyDescent="0.2">
      <c r="A13287" t="s">
        <v>57</v>
      </c>
      <c r="B13287" s="144" t="s">
        <v>5</v>
      </c>
      <c r="C13287">
        <v>101</v>
      </c>
      <c r="D13287" t="str">
        <f>VLOOKUP(Oliusala[[#This Row],[postnumer]],Sveitarfelog[#All],4,FALSE)</f>
        <v>Garðabær,Hafnarfjarðarkaupstaður,Kópavogsbær,Reykjavíkurborg,Seltjarnarnesbær</v>
      </c>
      <c r="E13287" t="str">
        <f>VLOOKUP(Oliusala[[#This Row],[postnumer]],Sveitarfelog[#All],5,FALSE)</f>
        <v>Höfuðborgarsvæðið</v>
      </c>
      <c r="F13287" t="s">
        <v>28</v>
      </c>
      <c r="G13287" t="s">
        <v>52</v>
      </c>
      <c r="H13287" t="s">
        <v>61</v>
      </c>
      <c r="I13287" s="1">
        <v>0</v>
      </c>
      <c r="J13287" s="2">
        <f>VLOOKUP(Oliusala[[#This Row],[tegund]],Tegundir!$B$2:$D$19,3,FALSE)*Oliusala[[#This Row],[magn]]/1000</f>
        <v>0</v>
      </c>
      <c r="K13287">
        <v>2020</v>
      </c>
      <c r="L13287" t="s">
        <v>19</v>
      </c>
      <c r="M13287" s="144" t="s">
        <v>62</v>
      </c>
      <c r="O13287" s="144" t="s">
        <v>1998</v>
      </c>
    </row>
    <row r="13288" spans="1:15" x14ac:dyDescent="0.2">
      <c r="A13288" t="s">
        <v>57</v>
      </c>
      <c r="B13288" s="144" t="s">
        <v>81</v>
      </c>
      <c r="C13288">
        <v>270</v>
      </c>
      <c r="D13288" t="str">
        <f>VLOOKUP(Oliusala[[#This Row],[postnumer]],Sveitarfelog[#All],4,FALSE)</f>
        <v>Mosfellsbær</v>
      </c>
      <c r="E13288" t="str">
        <f>VLOOKUP(Oliusala[[#This Row],[postnumer]],Sveitarfelog[#All],5,FALSE)</f>
        <v>Höfuðborgarsvæðið</v>
      </c>
      <c r="F13288" t="s">
        <v>28</v>
      </c>
      <c r="G13288" t="s">
        <v>52</v>
      </c>
      <c r="H13288" t="s">
        <v>60</v>
      </c>
      <c r="I13288" s="1">
        <v>0</v>
      </c>
      <c r="J13288" s="2">
        <f>VLOOKUP(Oliusala[[#This Row],[tegund]],Tegundir!$B$2:$D$19,3,FALSE)*Oliusala[[#This Row],[magn]]/1000</f>
        <v>0</v>
      </c>
      <c r="K13288">
        <v>2020</v>
      </c>
      <c r="L13288" t="s">
        <v>19</v>
      </c>
      <c r="M13288" s="144" t="s">
        <v>59</v>
      </c>
      <c r="O13288" s="144" t="s">
        <v>1998</v>
      </c>
    </row>
    <row r="13289" spans="1:15" x14ac:dyDescent="0.2">
      <c r="A13289" t="s">
        <v>122</v>
      </c>
      <c r="B13289" s="144" t="s">
        <v>122</v>
      </c>
      <c r="C13289">
        <v>550</v>
      </c>
      <c r="D13289" t="str">
        <f>VLOOKUP(Oliusala[[#This Row],[postnumer]],Sveitarfelog[#All],4,FALSE)</f>
        <v>Skagafjörður</v>
      </c>
      <c r="E13289" t="str">
        <f>VLOOKUP(Oliusala[[#This Row],[postnumer]],Sveitarfelog[#All],5,FALSE)</f>
        <v>Norðurland vestra</v>
      </c>
      <c r="F13289" t="s">
        <v>28</v>
      </c>
      <c r="G13289" t="s">
        <v>52</v>
      </c>
      <c r="H13289" s="1" t="s">
        <v>58</v>
      </c>
      <c r="I13289" s="1">
        <v>0</v>
      </c>
      <c r="J13289" s="2">
        <f>VLOOKUP(Oliusala[[#This Row],[tegund]],Tegundir!$B$2:$D$19,3,FALSE)*Oliusala[[#This Row],[magn]]/1000</f>
        <v>0</v>
      </c>
      <c r="K13289">
        <v>2020</v>
      </c>
      <c r="L13289" t="s">
        <v>19</v>
      </c>
      <c r="M13289" s="144" t="s">
        <v>59</v>
      </c>
      <c r="O13289" s="144" t="s">
        <v>1998</v>
      </c>
    </row>
    <row r="13290" spans="1:15" x14ac:dyDescent="0.2">
      <c r="A13290" t="s">
        <v>68</v>
      </c>
      <c r="B13290" s="144" t="s">
        <v>68</v>
      </c>
      <c r="C13290">
        <v>600</v>
      </c>
      <c r="D13290" t="str">
        <f>VLOOKUP(Oliusala[[#This Row],[postnumer]],Sveitarfelog[#All],4,FALSE)</f>
        <v>Akureyrarbær,Eyjafjarðarsveit,Hörgársveit,Svalbarðsstrandarhreppur,Grýtubakkahreppur</v>
      </c>
      <c r="E13290" t="str">
        <f>VLOOKUP(Oliusala[[#This Row],[postnumer]],Sveitarfelog[#All],5,FALSE)</f>
        <v>Norðurland eystra</v>
      </c>
      <c r="F13290" t="s">
        <v>28</v>
      </c>
      <c r="G13290" t="s">
        <v>52</v>
      </c>
      <c r="H13290" t="s">
        <v>58</v>
      </c>
      <c r="I13290" s="1">
        <v>0</v>
      </c>
      <c r="J13290" s="2">
        <f>VLOOKUP(Oliusala[[#This Row],[tegund]],Tegundir!$B$2:$D$19,3,FALSE)*Oliusala[[#This Row],[magn]]/1000</f>
        <v>0</v>
      </c>
      <c r="K13290">
        <v>2020</v>
      </c>
      <c r="L13290" t="s">
        <v>19</v>
      </c>
      <c r="M13290" s="144" t="s">
        <v>59</v>
      </c>
      <c r="O13290" s="144" t="s">
        <v>1998</v>
      </c>
    </row>
    <row r="13291" spans="1:15" x14ac:dyDescent="0.2">
      <c r="A13291" t="s">
        <v>136</v>
      </c>
      <c r="B13291" s="144" t="s">
        <v>136</v>
      </c>
      <c r="C13291">
        <v>620</v>
      </c>
      <c r="D13291" t="str">
        <f>VLOOKUP(Oliusala[[#This Row],[postnumer]],Sveitarfelog[#All],4,FALSE)</f>
        <v>Dalvíkurbyggð</v>
      </c>
      <c r="E13291" t="str">
        <f>VLOOKUP(Oliusala[[#This Row],[postnumer]],Sveitarfelog[#All],5,FALSE)</f>
        <v>Norðurland eystra</v>
      </c>
      <c r="F13291" t="s">
        <v>28</v>
      </c>
      <c r="G13291" t="s">
        <v>52</v>
      </c>
      <c r="H13291" t="s">
        <v>58</v>
      </c>
      <c r="I13291" s="1">
        <v>0</v>
      </c>
      <c r="J13291" s="2">
        <f>VLOOKUP(Oliusala[[#This Row],[tegund]],Tegundir!$B$2:$D$19,3,FALSE)*Oliusala[[#This Row],[magn]]/1000</f>
        <v>0</v>
      </c>
      <c r="K13291">
        <v>2020</v>
      </c>
      <c r="L13291" t="s">
        <v>19</v>
      </c>
      <c r="M13291" s="144" t="s">
        <v>59</v>
      </c>
      <c r="O13291" s="144" t="s">
        <v>1998</v>
      </c>
    </row>
    <row r="13292" spans="1:15" x14ac:dyDescent="0.2">
      <c r="A13292" t="s">
        <v>150</v>
      </c>
      <c r="B13292" s="144" t="s">
        <v>150</v>
      </c>
      <c r="C13292">
        <v>680</v>
      </c>
      <c r="D13292" t="str">
        <f>VLOOKUP(Oliusala[[#This Row],[postnumer]],Sveitarfelog[#All],4,FALSE)</f>
        <v>Langanesbyggð</v>
      </c>
      <c r="E13292" t="str">
        <f>VLOOKUP(Oliusala[[#This Row],[postnumer]],Sveitarfelog[#All],5,FALSE)</f>
        <v>Norðurland eystra</v>
      </c>
      <c r="F13292" t="s">
        <v>31</v>
      </c>
      <c r="G13292" t="s">
        <v>52</v>
      </c>
      <c r="H13292" t="s">
        <v>61</v>
      </c>
      <c r="I13292" s="1">
        <v>278643</v>
      </c>
      <c r="J13292" s="2">
        <f>VLOOKUP(Oliusala[[#This Row],[tegund]],Tegundir!$B$2:$D$19,3,FALSE)*Oliusala[[#This Row],[magn]]/1000</f>
        <v>278.64299999999997</v>
      </c>
      <c r="K13292">
        <v>2020</v>
      </c>
      <c r="L13292" t="s">
        <v>1955</v>
      </c>
      <c r="M13292" s="144" t="s">
        <v>62</v>
      </c>
    </row>
    <row r="13293" spans="1:15" x14ac:dyDescent="0.2">
      <c r="A13293" t="s">
        <v>150</v>
      </c>
      <c r="B13293" s="144" t="s">
        <v>150</v>
      </c>
      <c r="C13293">
        <v>680</v>
      </c>
      <c r="D13293" t="str">
        <f>VLOOKUP(Oliusala[[#This Row],[postnumer]],Sveitarfelog[#All],4,FALSE)</f>
        <v>Langanesbyggð</v>
      </c>
      <c r="E13293" t="str">
        <f>VLOOKUP(Oliusala[[#This Row],[postnumer]],Sveitarfelog[#All],5,FALSE)</f>
        <v>Norðurland eystra</v>
      </c>
      <c r="F13293" t="s">
        <v>31</v>
      </c>
      <c r="G13293" t="s">
        <v>52</v>
      </c>
      <c r="H13293" t="s">
        <v>58</v>
      </c>
      <c r="I13293" s="1">
        <v>470397</v>
      </c>
      <c r="J13293" s="2">
        <f>VLOOKUP(Oliusala[[#This Row],[tegund]],Tegundir!$B$2:$D$19,3,FALSE)*Oliusala[[#This Row],[magn]]/1000</f>
        <v>470.39699999999999</v>
      </c>
      <c r="K13293">
        <v>2020</v>
      </c>
      <c r="L13293" t="s">
        <v>1955</v>
      </c>
      <c r="M13293" s="144" t="s">
        <v>59</v>
      </c>
    </row>
    <row r="13294" spans="1:15" x14ac:dyDescent="0.2">
      <c r="A13294" t="s">
        <v>97</v>
      </c>
      <c r="B13294" s="144" t="s">
        <v>97</v>
      </c>
      <c r="C13294">
        <v>690</v>
      </c>
      <c r="D13294" t="str">
        <f>VLOOKUP(Oliusala[[#This Row],[postnumer]],Sveitarfelog[#All],4,FALSE)</f>
        <v>Vopnafjarðarhreppur</v>
      </c>
      <c r="E13294" t="str">
        <f>VLOOKUP(Oliusala[[#This Row],[postnumer]],Sveitarfelog[#All],5,FALSE)</f>
        <v>Austurland</v>
      </c>
      <c r="F13294" t="s">
        <v>28</v>
      </c>
      <c r="G13294" t="s">
        <v>52</v>
      </c>
      <c r="H13294" t="s">
        <v>58</v>
      </c>
      <c r="I13294" s="1">
        <v>0</v>
      </c>
      <c r="J13294" s="2">
        <f>VLOOKUP(Oliusala[[#This Row],[tegund]],Tegundir!$B$2:$D$19,3,FALSE)*Oliusala[[#This Row],[magn]]/1000</f>
        <v>0</v>
      </c>
      <c r="K13294">
        <v>2020</v>
      </c>
      <c r="L13294" t="s">
        <v>1955</v>
      </c>
      <c r="M13294" s="144" t="s">
        <v>59</v>
      </c>
    </row>
    <row r="13295" spans="1:15" x14ac:dyDescent="0.2">
      <c r="A13295" t="s">
        <v>66</v>
      </c>
      <c r="B13295" s="144" t="s">
        <v>160</v>
      </c>
      <c r="C13295">
        <v>710</v>
      </c>
      <c r="D13295" t="str">
        <f>VLOOKUP(Oliusala[[#This Row],[postnumer]],Sveitarfelog[#All],4,FALSE)</f>
        <v>Fljótsdalshreppur,Múlaþing</v>
      </c>
      <c r="E13295" t="str">
        <f>VLOOKUP(Oliusala[[#This Row],[postnumer]],Sveitarfelog[#All],5,FALSE)</f>
        <v>Austurland</v>
      </c>
      <c r="F13295" t="s">
        <v>28</v>
      </c>
      <c r="G13295" t="s">
        <v>52</v>
      </c>
      <c r="H13295" s="1" t="s">
        <v>60</v>
      </c>
      <c r="I13295" s="1">
        <v>2455</v>
      </c>
      <c r="J13295" s="2">
        <f>VLOOKUP(Oliusala[[#This Row],[tegund]],Tegundir!$B$2:$D$19,3,FALSE)*Oliusala[[#This Row],[magn]]/1000</f>
        <v>2.1383049999999999</v>
      </c>
      <c r="K13295">
        <v>2020</v>
      </c>
      <c r="L13295" t="s">
        <v>1955</v>
      </c>
      <c r="M13295" s="144" t="s">
        <v>59</v>
      </c>
    </row>
    <row r="13296" spans="1:15" x14ac:dyDescent="0.2">
      <c r="A13296" t="s">
        <v>160</v>
      </c>
      <c r="B13296" s="144" t="s">
        <v>160</v>
      </c>
      <c r="C13296">
        <v>710</v>
      </c>
      <c r="D13296" t="str">
        <f>VLOOKUP(Oliusala[[#This Row],[postnumer]],Sveitarfelog[#All],4,FALSE)</f>
        <v>Fljótsdalshreppur,Múlaþing</v>
      </c>
      <c r="E13296" t="str">
        <f>VLOOKUP(Oliusala[[#This Row],[postnumer]],Sveitarfelog[#All],5,FALSE)</f>
        <v>Austurland</v>
      </c>
      <c r="F13296" t="s">
        <v>28</v>
      </c>
      <c r="G13296" t="s">
        <v>52</v>
      </c>
      <c r="H13296" t="s">
        <v>60</v>
      </c>
      <c r="I13296" s="1">
        <v>-2455</v>
      </c>
      <c r="J13296" s="2">
        <v>0</v>
      </c>
      <c r="K13296">
        <v>2020</v>
      </c>
      <c r="L13296" t="s">
        <v>1955</v>
      </c>
      <c r="M13296" s="144" t="s">
        <v>59</v>
      </c>
    </row>
    <row r="13297" spans="1:15" x14ac:dyDescent="0.2">
      <c r="A13297" t="s">
        <v>69</v>
      </c>
      <c r="B13297" s="144" t="s">
        <v>69</v>
      </c>
      <c r="C13297">
        <v>735</v>
      </c>
      <c r="D13297" t="str">
        <f>VLOOKUP(Oliusala[[#This Row],[postnumer]],Sveitarfelog[#All],4,FALSE)</f>
        <v>Fjarðabyggð</v>
      </c>
      <c r="E13297" t="str">
        <f>VLOOKUP(Oliusala[[#This Row],[postnumer]],Sveitarfelog[#All],5,FALSE)</f>
        <v>Austurland</v>
      </c>
      <c r="F13297" t="s">
        <v>28</v>
      </c>
      <c r="G13297" t="s">
        <v>52</v>
      </c>
      <c r="H13297" t="s">
        <v>58</v>
      </c>
      <c r="I13297" s="1">
        <v>0</v>
      </c>
      <c r="J13297" s="2">
        <f>VLOOKUP(Oliusala[[#This Row],[tegund]],Tegundir!$B$2:$D$19,3,FALSE)*Oliusala[[#This Row],[magn]]/1000</f>
        <v>0</v>
      </c>
      <c r="K13297">
        <v>2020</v>
      </c>
      <c r="L13297" t="s">
        <v>19</v>
      </c>
      <c r="M13297" s="144" t="s">
        <v>59</v>
      </c>
      <c r="O13297" s="144" t="s">
        <v>1998</v>
      </c>
    </row>
    <row r="13298" spans="1:15" x14ac:dyDescent="0.2">
      <c r="A13298" t="s">
        <v>69</v>
      </c>
      <c r="B13298" s="144" t="s">
        <v>69</v>
      </c>
      <c r="C13298">
        <v>735</v>
      </c>
      <c r="D13298" t="str">
        <f>VLOOKUP(Oliusala[[#This Row],[postnumer]],Sveitarfelog[#All],4,FALSE)</f>
        <v>Fjarðabyggð</v>
      </c>
      <c r="E13298" t="str">
        <f>VLOOKUP(Oliusala[[#This Row],[postnumer]],Sveitarfelog[#All],5,FALSE)</f>
        <v>Austurland</v>
      </c>
      <c r="F13298" t="s">
        <v>28</v>
      </c>
      <c r="G13298" t="s">
        <v>52</v>
      </c>
      <c r="H13298" t="s">
        <v>61</v>
      </c>
      <c r="I13298" s="1">
        <v>0</v>
      </c>
      <c r="J13298" s="2">
        <f>VLOOKUP(Oliusala[[#This Row],[tegund]],Tegundir!$B$2:$D$19,3,FALSE)*Oliusala[[#This Row],[magn]]/1000</f>
        <v>0</v>
      </c>
      <c r="K13298">
        <v>2020</v>
      </c>
      <c r="L13298" t="s">
        <v>19</v>
      </c>
      <c r="M13298" s="144" t="s">
        <v>62</v>
      </c>
      <c r="O13298" s="144" t="s">
        <v>1998</v>
      </c>
    </row>
    <row r="13299" spans="1:15" x14ac:dyDescent="0.2">
      <c r="A13299" t="s">
        <v>64</v>
      </c>
      <c r="B13299" s="144" t="s">
        <v>164</v>
      </c>
      <c r="C13299">
        <v>740</v>
      </c>
      <c r="D13299" t="str">
        <f>VLOOKUP(Oliusala[[#This Row],[postnumer]],Sveitarfelog[#All],4,FALSE)</f>
        <v>Fjarðabyggð</v>
      </c>
      <c r="E13299" t="str">
        <f>VLOOKUP(Oliusala[[#This Row],[postnumer]],Sveitarfelog[#All],5,FALSE)</f>
        <v>Austurland</v>
      </c>
      <c r="F13299" t="s">
        <v>28</v>
      </c>
      <c r="G13299" t="s">
        <v>52</v>
      </c>
      <c r="H13299" s="1" t="s">
        <v>58</v>
      </c>
      <c r="I13299" s="1">
        <v>0</v>
      </c>
      <c r="J13299" s="2">
        <f>VLOOKUP(Oliusala[[#This Row],[tegund]],Tegundir!$B$2:$D$19,3,FALSE)*Oliusala[[#This Row],[magn]]/1000</f>
        <v>0</v>
      </c>
      <c r="K13299">
        <v>2020</v>
      </c>
      <c r="L13299" t="s">
        <v>19</v>
      </c>
      <c r="M13299" s="144" t="s">
        <v>59</v>
      </c>
      <c r="O13299" s="144" t="s">
        <v>1998</v>
      </c>
    </row>
    <row r="13300" spans="1:15" x14ac:dyDescent="0.2">
      <c r="A13300" t="s">
        <v>69</v>
      </c>
      <c r="B13300" s="144" t="s">
        <v>71</v>
      </c>
      <c r="C13300">
        <v>750</v>
      </c>
      <c r="D13300" t="str">
        <f>VLOOKUP(Oliusala[[#This Row],[postnumer]],Sveitarfelog[#All],4,FALSE)</f>
        <v>Fjarðabyggð</v>
      </c>
      <c r="E13300" t="str">
        <f>VLOOKUP(Oliusala[[#This Row],[postnumer]],Sveitarfelog[#All],5,FALSE)</f>
        <v>Austurland</v>
      </c>
      <c r="F13300" t="s">
        <v>28</v>
      </c>
      <c r="G13300" t="s">
        <v>52</v>
      </c>
      <c r="H13300" s="1" t="s">
        <v>60</v>
      </c>
      <c r="I13300" s="1">
        <v>0</v>
      </c>
      <c r="J13300" s="2">
        <f>VLOOKUP(Oliusala[[#This Row],[tegund]],Tegundir!$B$2:$D$19,3,FALSE)*Oliusala[[#This Row],[magn]]/1000</f>
        <v>0</v>
      </c>
      <c r="K13300">
        <v>2020</v>
      </c>
      <c r="L13300" t="s">
        <v>19</v>
      </c>
      <c r="M13300" s="144" t="s">
        <v>59</v>
      </c>
      <c r="O13300" s="144" t="s">
        <v>1998</v>
      </c>
    </row>
    <row r="13301" spans="1:15" x14ac:dyDescent="0.2">
      <c r="A13301" t="s">
        <v>65</v>
      </c>
      <c r="B13301" s="144" t="s">
        <v>65</v>
      </c>
      <c r="C13301">
        <v>900</v>
      </c>
      <c r="D13301" t="str">
        <f>VLOOKUP(Oliusala[[#This Row],[postnumer]],Sveitarfelog[#All],4,FALSE)</f>
        <v>Vestmannaeyjabær</v>
      </c>
      <c r="E13301" t="str">
        <f>VLOOKUP(Oliusala[[#This Row],[postnumer]],Sveitarfelog[#All],5,FALSE)</f>
        <v>Suðurland</v>
      </c>
      <c r="F13301" t="s">
        <v>28</v>
      </c>
      <c r="G13301" t="s">
        <v>52</v>
      </c>
      <c r="H13301" t="s">
        <v>58</v>
      </c>
      <c r="I13301" s="1">
        <v>0</v>
      </c>
      <c r="J13301" s="2">
        <f>VLOOKUP(Oliusala[[#This Row],[tegund]],Tegundir!$B$2:$D$19,3,FALSE)*Oliusala[[#This Row],[magn]]/1000</f>
        <v>0</v>
      </c>
      <c r="K13301">
        <v>2020</v>
      </c>
      <c r="L13301" t="s">
        <v>19</v>
      </c>
      <c r="M13301" s="144" t="s">
        <v>59</v>
      </c>
      <c r="O13301" s="144" t="s">
        <v>1998</v>
      </c>
    </row>
    <row r="13302" spans="1:15" x14ac:dyDescent="0.2">
      <c r="A13302" t="s">
        <v>65</v>
      </c>
      <c r="B13302" s="144" t="s">
        <v>65</v>
      </c>
      <c r="C13302">
        <v>900</v>
      </c>
      <c r="D13302" t="str">
        <f>VLOOKUP(Oliusala[[#This Row],[postnumer]],Sveitarfelog[#All],4,FALSE)</f>
        <v>Vestmannaeyjabær</v>
      </c>
      <c r="E13302" t="str">
        <f>VLOOKUP(Oliusala[[#This Row],[postnumer]],Sveitarfelog[#All],5,FALSE)</f>
        <v>Suðurland</v>
      </c>
      <c r="F13302" t="s">
        <v>31</v>
      </c>
      <c r="G13302" t="s">
        <v>52</v>
      </c>
      <c r="H13302" t="s">
        <v>61</v>
      </c>
      <c r="I13302" s="1">
        <v>294105</v>
      </c>
      <c r="J13302" s="2">
        <f>VLOOKUP(Oliusala[[#This Row],[tegund]],Tegundir!$B$2:$D$19,3,FALSE)*Oliusala[[#This Row],[magn]]/1000</f>
        <v>294.10500000000002</v>
      </c>
      <c r="K13302">
        <v>2020</v>
      </c>
      <c r="L13302" t="s">
        <v>19</v>
      </c>
      <c r="M13302" s="144" t="s">
        <v>62</v>
      </c>
      <c r="O13302" s="144" t="s">
        <v>1998</v>
      </c>
    </row>
    <row r="13303" spans="1:15" x14ac:dyDescent="0.2">
      <c r="A13303" t="s">
        <v>65</v>
      </c>
      <c r="B13303" s="144" t="s">
        <v>65</v>
      </c>
      <c r="C13303">
        <v>900</v>
      </c>
      <c r="D13303" t="str">
        <f>VLOOKUP(Oliusala[[#This Row],[postnumer]],Sveitarfelog[#All],4,FALSE)</f>
        <v>Vestmannaeyjabær</v>
      </c>
      <c r="E13303" t="str">
        <f>VLOOKUP(Oliusala[[#This Row],[postnumer]],Sveitarfelog[#All],5,FALSE)</f>
        <v>Suðurland</v>
      </c>
      <c r="F13303" t="s">
        <v>31</v>
      </c>
      <c r="G13303" t="s">
        <v>52</v>
      </c>
      <c r="H13303" t="s">
        <v>58</v>
      </c>
      <c r="I13303" s="1">
        <v>510116</v>
      </c>
      <c r="J13303" s="2">
        <f>VLOOKUP(Oliusala[[#This Row],[tegund]],Tegundir!$B$2:$D$19,3,FALSE)*Oliusala[[#This Row],[magn]]/1000</f>
        <v>510.11599999999999</v>
      </c>
      <c r="K13303">
        <v>2020</v>
      </c>
      <c r="L13303" t="s">
        <v>1955</v>
      </c>
      <c r="M13303" s="144" t="s">
        <v>59</v>
      </c>
    </row>
    <row r="13304" spans="1:15" x14ac:dyDescent="0.2">
      <c r="A13304" t="s">
        <v>65</v>
      </c>
      <c r="B13304" s="144" t="s">
        <v>65</v>
      </c>
      <c r="C13304">
        <v>900</v>
      </c>
      <c r="D13304" t="str">
        <f>VLOOKUP(Oliusala[[#This Row],[postnumer]],Sveitarfelog[#All],4,FALSE)</f>
        <v>Vestmannaeyjabær</v>
      </c>
      <c r="E13304" t="str">
        <f>VLOOKUP(Oliusala[[#This Row],[postnumer]],Sveitarfelog[#All],5,FALSE)</f>
        <v>Suðurland</v>
      </c>
      <c r="F13304" t="s">
        <v>31</v>
      </c>
      <c r="G13304" t="s">
        <v>52</v>
      </c>
      <c r="H13304" t="s">
        <v>60</v>
      </c>
      <c r="I13304" s="1">
        <v>8063</v>
      </c>
      <c r="J13304" s="2">
        <f>VLOOKUP(Oliusala[[#This Row],[tegund]],Tegundir!$B$2:$D$19,3,FALSE)*Oliusala[[#This Row],[magn]]/1000</f>
        <v>8.0630000000000006</v>
      </c>
      <c r="K13304">
        <v>2020</v>
      </c>
      <c r="L13304" t="s">
        <v>1955</v>
      </c>
      <c r="M13304" s="144" t="s">
        <v>59</v>
      </c>
    </row>
    <row r="13307" spans="1:15" x14ac:dyDescent="0.2">
      <c r="K13307" s="2"/>
    </row>
  </sheetData>
  <phoneticPr fontId="15" type="noConversion"/>
  <pageMargins left="0.7" right="0.7" top="0.75" bottom="0.75" header="0.3" footer="0.3"/>
  <pageSetup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DED98-DFB5-4181-9853-ADB9A64A4807}">
  <sheetPr>
    <tabColor theme="4"/>
  </sheetPr>
  <dimension ref="A1:T906"/>
  <sheetViews>
    <sheetView topLeftCell="D1" workbookViewId="0">
      <selection activeCell="W901" sqref="W901"/>
    </sheetView>
  </sheetViews>
  <sheetFormatPr baseColWidth="10" defaultColWidth="8.83203125" defaultRowHeight="15" x14ac:dyDescent="0.2"/>
  <cols>
    <col min="1" max="1" width="70" bestFit="1" customWidth="1"/>
    <col min="2" max="2" width="29.83203125" bestFit="1" customWidth="1"/>
    <col min="3" max="3" width="29.1640625" bestFit="1" customWidth="1"/>
    <col min="4" max="4" width="9" bestFit="1" customWidth="1"/>
    <col min="5" max="5" width="81.1640625" bestFit="1" customWidth="1"/>
    <col min="6" max="6" width="18.83203125" bestFit="1" customWidth="1"/>
    <col min="7" max="7" width="59.6640625" bestFit="1" customWidth="1"/>
    <col min="8" max="8" width="49.33203125" bestFit="1" customWidth="1"/>
    <col min="9" max="9" width="12.5" bestFit="1" customWidth="1"/>
    <col min="10" max="10" width="13.83203125" bestFit="1" customWidth="1"/>
    <col min="11" max="11" width="8.83203125" bestFit="1" customWidth="1"/>
    <col min="12" max="12" width="13.33203125" bestFit="1" customWidth="1"/>
    <col min="13" max="13" width="73.5" bestFit="1" customWidth="1"/>
    <col min="14" max="14" width="17.33203125" bestFit="1" customWidth="1"/>
    <col min="15" max="15" width="30.5" bestFit="1" customWidth="1"/>
    <col min="16" max="16" width="5" bestFit="1" customWidth="1"/>
    <col min="17" max="17" width="81.1640625" bestFit="1" customWidth="1"/>
    <col min="18" max="18" width="70.6640625" bestFit="1" customWidth="1"/>
    <col min="19" max="19" width="17.6640625" bestFit="1" customWidth="1"/>
    <col min="20" max="20" width="30.5" bestFit="1" customWidth="1"/>
  </cols>
  <sheetData>
    <row r="1" spans="1:20" x14ac:dyDescent="0.2">
      <c r="A1" t="s">
        <v>1978</v>
      </c>
      <c r="B1" t="s">
        <v>1979</v>
      </c>
      <c r="C1" t="s">
        <v>1980</v>
      </c>
      <c r="D1" t="s">
        <v>1981</v>
      </c>
      <c r="E1" t="s">
        <v>1962</v>
      </c>
      <c r="F1" t="s">
        <v>1961</v>
      </c>
      <c r="G1" t="s">
        <v>1982</v>
      </c>
      <c r="H1" t="s">
        <v>1960</v>
      </c>
      <c r="I1" t="s">
        <v>1973</v>
      </c>
      <c r="J1" t="s">
        <v>1965</v>
      </c>
      <c r="K1" t="s">
        <v>1966</v>
      </c>
      <c r="L1" t="s">
        <v>200</v>
      </c>
      <c r="M1" t="s">
        <v>1974</v>
      </c>
      <c r="N1" t="s">
        <v>1983</v>
      </c>
      <c r="O1" t="s">
        <v>1984</v>
      </c>
      <c r="P1" t="s">
        <v>1967</v>
      </c>
      <c r="Q1" t="s">
        <v>1985</v>
      </c>
      <c r="R1" t="s">
        <v>1968</v>
      </c>
      <c r="S1" t="s">
        <v>1986</v>
      </c>
      <c r="T1" t="s">
        <v>1987</v>
      </c>
    </row>
    <row r="2" spans="1:20" hidden="1" x14ac:dyDescent="0.2">
      <c r="A2" t="s">
        <v>201</v>
      </c>
      <c r="B2" t="s">
        <v>202</v>
      </c>
      <c r="C2" t="s">
        <v>203</v>
      </c>
      <c r="D2">
        <v>740</v>
      </c>
      <c r="E2" t="s">
        <v>203</v>
      </c>
      <c r="F2" t="s">
        <v>4</v>
      </c>
      <c r="G2" t="s">
        <v>204</v>
      </c>
      <c r="H2" t="s">
        <v>52</v>
      </c>
      <c r="I2" t="s">
        <v>52</v>
      </c>
      <c r="J2">
        <v>3609842</v>
      </c>
      <c r="K2" t="s">
        <v>205</v>
      </c>
      <c r="L2">
        <v>3609.8420000000001</v>
      </c>
      <c r="M2" t="s">
        <v>64</v>
      </c>
      <c r="N2" t="s">
        <v>206</v>
      </c>
      <c r="O2" t="s">
        <v>207</v>
      </c>
      <c r="P2">
        <v>2010</v>
      </c>
      <c r="Q2" t="s">
        <v>208</v>
      </c>
      <c r="T2" t="s">
        <v>34</v>
      </c>
    </row>
    <row r="3" spans="1:20" hidden="1" x14ac:dyDescent="0.2">
      <c r="A3" t="s">
        <v>209</v>
      </c>
      <c r="B3" t="s">
        <v>210</v>
      </c>
      <c r="C3" t="s">
        <v>150</v>
      </c>
      <c r="D3">
        <v>680</v>
      </c>
      <c r="E3" t="s">
        <v>211</v>
      </c>
      <c r="F3" t="s">
        <v>1930</v>
      </c>
      <c r="G3" t="s">
        <v>204</v>
      </c>
      <c r="H3" t="s">
        <v>52</v>
      </c>
      <c r="I3" t="s">
        <v>52</v>
      </c>
      <c r="J3">
        <v>750256</v>
      </c>
      <c r="K3" t="s">
        <v>205</v>
      </c>
      <c r="L3">
        <v>750.25599999999997</v>
      </c>
      <c r="M3" t="s">
        <v>212</v>
      </c>
      <c r="N3" t="s">
        <v>213</v>
      </c>
      <c r="O3" t="s">
        <v>207</v>
      </c>
      <c r="P3">
        <v>2010</v>
      </c>
      <c r="Q3" t="s">
        <v>214</v>
      </c>
      <c r="T3" t="s">
        <v>34</v>
      </c>
    </row>
    <row r="4" spans="1:20" hidden="1" x14ac:dyDescent="0.2">
      <c r="A4" t="s">
        <v>201</v>
      </c>
      <c r="B4" t="s">
        <v>202</v>
      </c>
      <c r="C4" t="s">
        <v>160</v>
      </c>
      <c r="D4">
        <v>710</v>
      </c>
      <c r="E4" t="s">
        <v>215</v>
      </c>
      <c r="F4" t="s">
        <v>4</v>
      </c>
      <c r="G4" t="s">
        <v>204</v>
      </c>
      <c r="H4" t="s">
        <v>52</v>
      </c>
      <c r="I4" t="s">
        <v>52</v>
      </c>
      <c r="J4">
        <v>296800</v>
      </c>
      <c r="K4" t="s">
        <v>205</v>
      </c>
      <c r="L4">
        <v>296.8</v>
      </c>
      <c r="M4" t="s">
        <v>160</v>
      </c>
      <c r="N4" t="s">
        <v>206</v>
      </c>
      <c r="O4" t="s">
        <v>207</v>
      </c>
      <c r="P4">
        <v>2010</v>
      </c>
      <c r="Q4" t="s">
        <v>208</v>
      </c>
      <c r="T4" t="s">
        <v>34</v>
      </c>
    </row>
    <row r="5" spans="1:20" hidden="1" x14ac:dyDescent="0.2">
      <c r="A5" t="s">
        <v>216</v>
      </c>
      <c r="B5" t="s">
        <v>210</v>
      </c>
      <c r="C5" t="s">
        <v>65</v>
      </c>
      <c r="D5">
        <v>900</v>
      </c>
      <c r="E5" t="s">
        <v>1588</v>
      </c>
      <c r="F5" t="s">
        <v>6</v>
      </c>
      <c r="G5" t="s">
        <v>204</v>
      </c>
      <c r="H5" t="s">
        <v>217</v>
      </c>
      <c r="I5" t="s">
        <v>24</v>
      </c>
      <c r="J5">
        <v>28863</v>
      </c>
      <c r="K5" t="s">
        <v>205</v>
      </c>
      <c r="L5">
        <v>24.966494999999998</v>
      </c>
      <c r="M5" t="s">
        <v>218</v>
      </c>
      <c r="N5" t="s">
        <v>206</v>
      </c>
      <c r="O5" t="s">
        <v>207</v>
      </c>
      <c r="P5">
        <v>2010</v>
      </c>
      <c r="Q5" t="s">
        <v>219</v>
      </c>
      <c r="T5" t="s">
        <v>34</v>
      </c>
    </row>
    <row r="6" spans="1:20" hidden="1" x14ac:dyDescent="0.2">
      <c r="A6" t="s">
        <v>201</v>
      </c>
      <c r="B6" t="s">
        <v>202</v>
      </c>
      <c r="C6" t="s">
        <v>220</v>
      </c>
      <c r="D6">
        <v>260</v>
      </c>
      <c r="E6" t="s">
        <v>220</v>
      </c>
      <c r="F6" t="s">
        <v>7</v>
      </c>
      <c r="G6" t="s">
        <v>204</v>
      </c>
      <c r="H6" t="s">
        <v>52</v>
      </c>
      <c r="I6" t="s">
        <v>52</v>
      </c>
      <c r="J6">
        <v>270491</v>
      </c>
      <c r="K6" t="s">
        <v>205</v>
      </c>
      <c r="L6">
        <v>270.49099999999999</v>
      </c>
      <c r="M6" t="s">
        <v>221</v>
      </c>
      <c r="N6" t="s">
        <v>206</v>
      </c>
      <c r="O6" t="s">
        <v>207</v>
      </c>
      <c r="P6">
        <v>2010</v>
      </c>
      <c r="Q6" t="s">
        <v>208</v>
      </c>
      <c r="T6" t="s">
        <v>34</v>
      </c>
    </row>
    <row r="7" spans="1:20" hidden="1" x14ac:dyDescent="0.2">
      <c r="A7" t="s">
        <v>209</v>
      </c>
      <c r="B7" t="s">
        <v>210</v>
      </c>
      <c r="C7" t="s">
        <v>150</v>
      </c>
      <c r="D7">
        <v>680</v>
      </c>
      <c r="E7" t="s">
        <v>211</v>
      </c>
      <c r="F7" t="s">
        <v>1930</v>
      </c>
      <c r="G7" t="s">
        <v>204</v>
      </c>
      <c r="H7" t="s">
        <v>217</v>
      </c>
      <c r="I7" t="s">
        <v>24</v>
      </c>
      <c r="J7">
        <v>13182</v>
      </c>
      <c r="K7" t="s">
        <v>205</v>
      </c>
      <c r="L7">
        <v>11.402430000000001</v>
      </c>
      <c r="M7" t="s">
        <v>212</v>
      </c>
      <c r="N7" t="s">
        <v>213</v>
      </c>
      <c r="O7" t="s">
        <v>207</v>
      </c>
      <c r="P7">
        <v>2010</v>
      </c>
      <c r="Q7" t="s">
        <v>214</v>
      </c>
      <c r="T7" t="s">
        <v>34</v>
      </c>
    </row>
    <row r="8" spans="1:20" hidden="1" x14ac:dyDescent="0.2">
      <c r="A8" t="s">
        <v>216</v>
      </c>
      <c r="B8" t="s">
        <v>210</v>
      </c>
      <c r="C8" t="s">
        <v>65</v>
      </c>
      <c r="D8">
        <v>900</v>
      </c>
      <c r="E8" t="s">
        <v>1588</v>
      </c>
      <c r="F8" t="s">
        <v>6</v>
      </c>
      <c r="G8" t="s">
        <v>204</v>
      </c>
      <c r="H8" t="s">
        <v>52</v>
      </c>
      <c r="I8" t="s">
        <v>52</v>
      </c>
      <c r="J8">
        <v>2079</v>
      </c>
      <c r="K8" t="s">
        <v>222</v>
      </c>
      <c r="L8">
        <v>2079</v>
      </c>
      <c r="M8" t="s">
        <v>223</v>
      </c>
      <c r="N8" t="s">
        <v>206</v>
      </c>
      <c r="O8" t="s">
        <v>207</v>
      </c>
      <c r="P8">
        <v>2010</v>
      </c>
      <c r="Q8" t="s">
        <v>219</v>
      </c>
      <c r="T8" t="s">
        <v>34</v>
      </c>
    </row>
    <row r="9" spans="1:20" hidden="1" x14ac:dyDescent="0.2">
      <c r="A9" t="s">
        <v>253</v>
      </c>
      <c r="B9" t="s">
        <v>225</v>
      </c>
      <c r="C9" t="s">
        <v>65</v>
      </c>
      <c r="D9">
        <v>900</v>
      </c>
      <c r="E9" t="s">
        <v>1588</v>
      </c>
      <c r="F9" t="s">
        <v>6</v>
      </c>
      <c r="G9" t="s">
        <v>204</v>
      </c>
      <c r="H9" t="s">
        <v>52</v>
      </c>
      <c r="I9" t="s">
        <v>52</v>
      </c>
      <c r="J9">
        <v>1007703</v>
      </c>
      <c r="K9" t="s">
        <v>226</v>
      </c>
      <c r="L9">
        <v>1007.703</v>
      </c>
      <c r="M9" t="s">
        <v>278</v>
      </c>
      <c r="N9" t="s">
        <v>279</v>
      </c>
      <c r="O9" t="s">
        <v>207</v>
      </c>
      <c r="P9">
        <v>2010</v>
      </c>
      <c r="Q9" t="s">
        <v>295</v>
      </c>
      <c r="T9" t="s">
        <v>34</v>
      </c>
    </row>
    <row r="10" spans="1:20" hidden="1" x14ac:dyDescent="0.2">
      <c r="A10" t="s">
        <v>230</v>
      </c>
      <c r="B10" t="s">
        <v>210</v>
      </c>
      <c r="C10" t="s">
        <v>150</v>
      </c>
      <c r="D10">
        <v>680</v>
      </c>
      <c r="E10" t="s">
        <v>211</v>
      </c>
      <c r="F10" t="s">
        <v>1930</v>
      </c>
      <c r="G10" t="s">
        <v>204</v>
      </c>
      <c r="H10" t="s">
        <v>52</v>
      </c>
      <c r="I10" t="s">
        <v>52</v>
      </c>
      <c r="J10">
        <v>1809766</v>
      </c>
      <c r="K10" t="s">
        <v>205</v>
      </c>
      <c r="L10">
        <v>1809.7660000000001</v>
      </c>
      <c r="M10" t="s">
        <v>231</v>
      </c>
      <c r="N10" t="s">
        <v>232</v>
      </c>
      <c r="O10" t="s">
        <v>207</v>
      </c>
      <c r="P10">
        <v>2011</v>
      </c>
      <c r="Q10" t="s">
        <v>233</v>
      </c>
      <c r="T10" t="s">
        <v>34</v>
      </c>
    </row>
    <row r="11" spans="1:20" hidden="1" x14ac:dyDescent="0.2">
      <c r="A11" t="s">
        <v>234</v>
      </c>
      <c r="B11" t="s">
        <v>235</v>
      </c>
      <c r="C11" t="s">
        <v>71</v>
      </c>
      <c r="D11">
        <v>750</v>
      </c>
      <c r="E11" t="s">
        <v>203</v>
      </c>
      <c r="F11" t="s">
        <v>4</v>
      </c>
      <c r="G11" t="s">
        <v>204</v>
      </c>
      <c r="H11" t="s">
        <v>236</v>
      </c>
      <c r="I11" t="s">
        <v>24</v>
      </c>
      <c r="J11">
        <v>1776890</v>
      </c>
      <c r="K11" t="s">
        <v>226</v>
      </c>
      <c r="L11">
        <v>1776.89</v>
      </c>
      <c r="M11" t="s">
        <v>212</v>
      </c>
      <c r="N11" t="s">
        <v>237</v>
      </c>
      <c r="O11" t="s">
        <v>207</v>
      </c>
      <c r="P11">
        <v>2016</v>
      </c>
      <c r="Q11" t="s">
        <v>238</v>
      </c>
      <c r="T11" t="s">
        <v>34</v>
      </c>
    </row>
    <row r="12" spans="1:20" hidden="1" x14ac:dyDescent="0.2">
      <c r="A12" t="s">
        <v>239</v>
      </c>
      <c r="B12" t="s">
        <v>240</v>
      </c>
      <c r="C12" t="s">
        <v>158</v>
      </c>
      <c r="D12">
        <v>780</v>
      </c>
      <c r="E12" t="s">
        <v>241</v>
      </c>
      <c r="F12" t="s">
        <v>6</v>
      </c>
      <c r="G12" t="s">
        <v>204</v>
      </c>
      <c r="H12" t="s">
        <v>52</v>
      </c>
      <c r="I12" t="s">
        <v>52</v>
      </c>
      <c r="J12">
        <v>1686395</v>
      </c>
      <c r="K12" t="s">
        <v>205</v>
      </c>
      <c r="L12">
        <v>1686.395</v>
      </c>
      <c r="M12" t="s">
        <v>212</v>
      </c>
      <c r="N12" t="s">
        <v>242</v>
      </c>
      <c r="O12" t="s">
        <v>207</v>
      </c>
      <c r="P12">
        <v>2013</v>
      </c>
      <c r="Q12" t="s">
        <v>243</v>
      </c>
      <c r="T12" t="s">
        <v>34</v>
      </c>
    </row>
    <row r="13" spans="1:20" hidden="1" x14ac:dyDescent="0.2">
      <c r="A13" t="s">
        <v>201</v>
      </c>
      <c r="B13" t="s">
        <v>202</v>
      </c>
      <c r="C13" t="s">
        <v>203</v>
      </c>
      <c r="D13">
        <v>740</v>
      </c>
      <c r="E13" t="s">
        <v>203</v>
      </c>
      <c r="F13" t="s">
        <v>4</v>
      </c>
      <c r="G13" t="s">
        <v>204</v>
      </c>
      <c r="H13" t="s">
        <v>52</v>
      </c>
      <c r="I13" t="s">
        <v>52</v>
      </c>
      <c r="J13">
        <v>2358074</v>
      </c>
      <c r="K13" t="s">
        <v>205</v>
      </c>
      <c r="L13">
        <v>2358.0740000000001</v>
      </c>
      <c r="M13" t="s">
        <v>64</v>
      </c>
      <c r="N13" t="s">
        <v>244</v>
      </c>
      <c r="O13" t="s">
        <v>207</v>
      </c>
      <c r="P13">
        <v>2011</v>
      </c>
      <c r="Q13" t="s">
        <v>245</v>
      </c>
      <c r="T13" t="s">
        <v>34</v>
      </c>
    </row>
    <row r="14" spans="1:20" hidden="1" x14ac:dyDescent="0.2">
      <c r="A14" t="s">
        <v>246</v>
      </c>
      <c r="B14" t="s">
        <v>247</v>
      </c>
      <c r="C14" t="s">
        <v>69</v>
      </c>
      <c r="D14">
        <v>735</v>
      </c>
      <c r="E14" t="s">
        <v>203</v>
      </c>
      <c r="F14" t="s">
        <v>4</v>
      </c>
      <c r="G14" t="s">
        <v>248</v>
      </c>
      <c r="H14" t="s">
        <v>52</v>
      </c>
      <c r="I14" t="s">
        <v>52</v>
      </c>
      <c r="J14">
        <v>1615475</v>
      </c>
      <c r="K14" t="s">
        <v>226</v>
      </c>
      <c r="L14">
        <v>1615.4749999999999</v>
      </c>
      <c r="M14" t="s">
        <v>212</v>
      </c>
      <c r="N14" t="s">
        <v>249</v>
      </c>
      <c r="O14" t="s">
        <v>207</v>
      </c>
      <c r="P14">
        <v>2011</v>
      </c>
      <c r="Q14" t="s">
        <v>250</v>
      </c>
      <c r="T14" t="s">
        <v>34</v>
      </c>
    </row>
    <row r="15" spans="1:20" hidden="1" x14ac:dyDescent="0.2">
      <c r="A15" t="s">
        <v>251</v>
      </c>
      <c r="B15" t="s">
        <v>210</v>
      </c>
      <c r="C15" t="s">
        <v>65</v>
      </c>
      <c r="D15">
        <v>900</v>
      </c>
      <c r="E15" t="s">
        <v>1588</v>
      </c>
      <c r="F15" t="s">
        <v>6</v>
      </c>
      <c r="G15" t="s">
        <v>204</v>
      </c>
      <c r="H15" t="s">
        <v>52</v>
      </c>
      <c r="I15" t="s">
        <v>52</v>
      </c>
      <c r="J15">
        <v>2011</v>
      </c>
      <c r="K15" t="s">
        <v>222</v>
      </c>
      <c r="L15">
        <v>2011</v>
      </c>
      <c r="M15" t="s">
        <v>212</v>
      </c>
      <c r="N15" t="s">
        <v>232</v>
      </c>
      <c r="O15" t="s">
        <v>207</v>
      </c>
      <c r="P15">
        <v>2011</v>
      </c>
      <c r="Q15" t="s">
        <v>252</v>
      </c>
      <c r="T15" t="s">
        <v>34</v>
      </c>
    </row>
    <row r="16" spans="1:20" hidden="1" x14ac:dyDescent="0.2">
      <c r="A16" t="s">
        <v>253</v>
      </c>
      <c r="B16" t="s">
        <v>225</v>
      </c>
      <c r="C16" t="s">
        <v>65</v>
      </c>
      <c r="D16">
        <v>900</v>
      </c>
      <c r="E16" t="s">
        <v>1588</v>
      </c>
      <c r="F16" t="s">
        <v>6</v>
      </c>
      <c r="G16" t="s">
        <v>204</v>
      </c>
      <c r="H16" t="s">
        <v>52</v>
      </c>
      <c r="I16" t="s">
        <v>52</v>
      </c>
      <c r="J16">
        <v>1365944</v>
      </c>
      <c r="K16" t="s">
        <v>226</v>
      </c>
      <c r="L16">
        <v>1365.944</v>
      </c>
      <c r="M16" t="s">
        <v>278</v>
      </c>
      <c r="N16" t="s">
        <v>279</v>
      </c>
      <c r="O16" t="s">
        <v>207</v>
      </c>
      <c r="P16">
        <v>2011</v>
      </c>
      <c r="Q16" t="s">
        <v>280</v>
      </c>
      <c r="T16" t="s">
        <v>34</v>
      </c>
    </row>
    <row r="17" spans="1:20" hidden="1" x14ac:dyDescent="0.2">
      <c r="A17" t="s">
        <v>251</v>
      </c>
      <c r="B17" t="s">
        <v>210</v>
      </c>
      <c r="C17" t="s">
        <v>65</v>
      </c>
      <c r="D17">
        <v>900</v>
      </c>
      <c r="E17" t="s">
        <v>1588</v>
      </c>
      <c r="F17" t="s">
        <v>6</v>
      </c>
      <c r="G17" t="s">
        <v>204</v>
      </c>
      <c r="H17" t="s">
        <v>255</v>
      </c>
      <c r="I17" t="s">
        <v>24</v>
      </c>
      <c r="J17">
        <v>29</v>
      </c>
      <c r="K17" t="s">
        <v>222</v>
      </c>
      <c r="L17">
        <v>29</v>
      </c>
      <c r="M17" t="s">
        <v>212</v>
      </c>
      <c r="N17" t="s">
        <v>232</v>
      </c>
      <c r="O17" t="s">
        <v>207</v>
      </c>
      <c r="P17">
        <v>2011</v>
      </c>
      <c r="Q17" t="s">
        <v>252</v>
      </c>
      <c r="T17" t="s">
        <v>34</v>
      </c>
    </row>
    <row r="18" spans="1:20" hidden="1" x14ac:dyDescent="0.2">
      <c r="A18" t="s">
        <v>246</v>
      </c>
      <c r="B18" t="s">
        <v>247</v>
      </c>
      <c r="C18" t="s">
        <v>69</v>
      </c>
      <c r="D18">
        <v>735</v>
      </c>
      <c r="E18" t="s">
        <v>203</v>
      </c>
      <c r="F18" t="s">
        <v>4</v>
      </c>
      <c r="G18" t="s">
        <v>248</v>
      </c>
      <c r="H18" t="s">
        <v>52</v>
      </c>
      <c r="I18" t="s">
        <v>52</v>
      </c>
      <c r="J18">
        <v>1515972</v>
      </c>
      <c r="K18" t="s">
        <v>226</v>
      </c>
      <c r="L18">
        <v>1515.972</v>
      </c>
      <c r="M18" t="s">
        <v>256</v>
      </c>
      <c r="N18" t="s">
        <v>249</v>
      </c>
      <c r="O18" t="s">
        <v>207</v>
      </c>
      <c r="P18">
        <v>2012</v>
      </c>
      <c r="Q18" t="s">
        <v>257</v>
      </c>
      <c r="T18" t="s">
        <v>34</v>
      </c>
    </row>
    <row r="19" spans="1:20" hidden="1" x14ac:dyDescent="0.2">
      <c r="A19" t="s">
        <v>230</v>
      </c>
      <c r="B19" t="s">
        <v>210</v>
      </c>
      <c r="C19" t="s">
        <v>150</v>
      </c>
      <c r="D19">
        <v>680</v>
      </c>
      <c r="E19" t="s">
        <v>211</v>
      </c>
      <c r="F19" t="s">
        <v>1930</v>
      </c>
      <c r="G19" t="s">
        <v>204</v>
      </c>
      <c r="H19" t="s">
        <v>258</v>
      </c>
      <c r="I19" t="s">
        <v>24</v>
      </c>
      <c r="J19">
        <v>13</v>
      </c>
      <c r="K19" t="s">
        <v>222</v>
      </c>
      <c r="L19">
        <v>13</v>
      </c>
      <c r="M19" t="s">
        <v>212</v>
      </c>
      <c r="N19" t="s">
        <v>232</v>
      </c>
      <c r="O19" t="s">
        <v>207</v>
      </c>
      <c r="P19">
        <v>2011</v>
      </c>
      <c r="Q19" t="s">
        <v>233</v>
      </c>
      <c r="T19" t="s">
        <v>34</v>
      </c>
    </row>
    <row r="20" spans="1:20" hidden="1" x14ac:dyDescent="0.2">
      <c r="B20" t="s">
        <v>240</v>
      </c>
      <c r="C20" t="s">
        <v>158</v>
      </c>
      <c r="D20">
        <v>780</v>
      </c>
      <c r="E20" t="s">
        <v>241</v>
      </c>
      <c r="F20" t="s">
        <v>6</v>
      </c>
      <c r="G20" t="s">
        <v>204</v>
      </c>
      <c r="H20" t="s">
        <v>52</v>
      </c>
      <c r="I20" t="s">
        <v>52</v>
      </c>
      <c r="J20">
        <v>1500000</v>
      </c>
      <c r="K20" t="s">
        <v>205</v>
      </c>
      <c r="L20">
        <v>1500</v>
      </c>
      <c r="M20" t="s">
        <v>212</v>
      </c>
      <c r="P20">
        <v>2012</v>
      </c>
      <c r="R20" t="s">
        <v>259</v>
      </c>
      <c r="T20" t="s">
        <v>34</v>
      </c>
    </row>
    <row r="21" spans="1:20" hidden="1" x14ac:dyDescent="0.2">
      <c r="A21" t="s">
        <v>260</v>
      </c>
      <c r="B21" t="s">
        <v>261</v>
      </c>
      <c r="C21" t="s">
        <v>57</v>
      </c>
      <c r="D21">
        <v>101</v>
      </c>
      <c r="E21" t="s">
        <v>1993</v>
      </c>
      <c r="F21" t="s">
        <v>5</v>
      </c>
      <c r="G21" t="s">
        <v>263</v>
      </c>
      <c r="H21" t="s">
        <v>264</v>
      </c>
      <c r="I21" t="s">
        <v>24</v>
      </c>
      <c r="J21">
        <v>1459258</v>
      </c>
      <c r="K21" t="s">
        <v>205</v>
      </c>
      <c r="L21">
        <v>1262.2581699999998</v>
      </c>
      <c r="M21" t="s">
        <v>212</v>
      </c>
      <c r="N21" t="s">
        <v>249</v>
      </c>
      <c r="O21" t="s">
        <v>207</v>
      </c>
      <c r="P21">
        <v>2020</v>
      </c>
      <c r="Q21" t="s">
        <v>265</v>
      </c>
      <c r="T21" t="s">
        <v>44</v>
      </c>
    </row>
    <row r="22" spans="1:20" hidden="1" x14ac:dyDescent="0.2">
      <c r="A22" t="s">
        <v>230</v>
      </c>
      <c r="B22" t="s">
        <v>210</v>
      </c>
      <c r="C22" t="s">
        <v>150</v>
      </c>
      <c r="D22">
        <v>680</v>
      </c>
      <c r="E22" t="s">
        <v>211</v>
      </c>
      <c r="F22" t="s">
        <v>1930</v>
      </c>
      <c r="G22" t="s">
        <v>204</v>
      </c>
      <c r="H22" t="s">
        <v>52</v>
      </c>
      <c r="I22" t="s">
        <v>52</v>
      </c>
      <c r="J22">
        <v>2383110</v>
      </c>
      <c r="K22" t="s">
        <v>226</v>
      </c>
      <c r="L22">
        <v>2383.11</v>
      </c>
      <c r="M22" t="s">
        <v>266</v>
      </c>
      <c r="N22" t="s">
        <v>213</v>
      </c>
      <c r="O22" t="s">
        <v>207</v>
      </c>
      <c r="P22">
        <v>2012</v>
      </c>
      <c r="Q22" t="s">
        <v>267</v>
      </c>
      <c r="T22" t="s">
        <v>34</v>
      </c>
    </row>
    <row r="23" spans="1:20" hidden="1" x14ac:dyDescent="0.2">
      <c r="A23" t="s">
        <v>253</v>
      </c>
      <c r="B23" t="s">
        <v>225</v>
      </c>
      <c r="C23" t="s">
        <v>65</v>
      </c>
      <c r="D23">
        <v>900</v>
      </c>
      <c r="E23" t="s">
        <v>1588</v>
      </c>
      <c r="F23" t="s">
        <v>6</v>
      </c>
      <c r="G23" t="s">
        <v>204</v>
      </c>
      <c r="H23" t="s">
        <v>52</v>
      </c>
      <c r="I23" t="s">
        <v>52</v>
      </c>
      <c r="J23">
        <v>1403285</v>
      </c>
      <c r="K23" t="s">
        <v>226</v>
      </c>
      <c r="L23">
        <v>1403.2850000000001</v>
      </c>
      <c r="M23" t="s">
        <v>212</v>
      </c>
      <c r="N23" t="s">
        <v>228</v>
      </c>
      <c r="O23" t="s">
        <v>207</v>
      </c>
      <c r="P23">
        <v>2012</v>
      </c>
      <c r="Q23" t="s">
        <v>274</v>
      </c>
      <c r="T23" t="s">
        <v>34</v>
      </c>
    </row>
    <row r="24" spans="1:20" hidden="1" x14ac:dyDescent="0.2">
      <c r="A24" t="s">
        <v>270</v>
      </c>
      <c r="B24" t="s">
        <v>261</v>
      </c>
      <c r="C24" t="s">
        <v>57</v>
      </c>
      <c r="D24">
        <v>101</v>
      </c>
      <c r="E24" t="s">
        <v>1993</v>
      </c>
      <c r="F24" t="s">
        <v>5</v>
      </c>
      <c r="G24" t="s">
        <v>263</v>
      </c>
      <c r="H24" t="s">
        <v>264</v>
      </c>
      <c r="I24" t="s">
        <v>24</v>
      </c>
      <c r="J24">
        <v>1426092</v>
      </c>
      <c r="K24" t="s">
        <v>205</v>
      </c>
      <c r="L24">
        <v>1233.5695800000001</v>
      </c>
      <c r="M24" t="s">
        <v>212</v>
      </c>
      <c r="N24" t="s">
        <v>271</v>
      </c>
      <c r="O24" t="s">
        <v>207</v>
      </c>
      <c r="P24">
        <v>2019</v>
      </c>
      <c r="Q24" t="s">
        <v>272</v>
      </c>
      <c r="T24" t="s">
        <v>44</v>
      </c>
    </row>
    <row r="25" spans="1:20" hidden="1" x14ac:dyDescent="0.2">
      <c r="A25" t="s">
        <v>239</v>
      </c>
      <c r="B25" t="s">
        <v>240</v>
      </c>
      <c r="C25" t="s">
        <v>158</v>
      </c>
      <c r="D25">
        <v>780</v>
      </c>
      <c r="E25" t="s">
        <v>241</v>
      </c>
      <c r="F25" t="s">
        <v>6</v>
      </c>
      <c r="G25" t="s">
        <v>204</v>
      </c>
      <c r="H25" t="s">
        <v>52</v>
      </c>
      <c r="I25" t="s">
        <v>52</v>
      </c>
      <c r="J25">
        <v>1405297</v>
      </c>
      <c r="K25" t="s">
        <v>205</v>
      </c>
      <c r="L25">
        <v>1405.297</v>
      </c>
      <c r="M25" t="s">
        <v>212</v>
      </c>
      <c r="N25" t="s">
        <v>228</v>
      </c>
      <c r="O25" t="s">
        <v>207</v>
      </c>
      <c r="P25">
        <v>2011</v>
      </c>
      <c r="Q25" t="s">
        <v>273</v>
      </c>
      <c r="T25" t="s">
        <v>34</v>
      </c>
    </row>
    <row r="26" spans="1:20" hidden="1" x14ac:dyDescent="0.2">
      <c r="A26" t="s">
        <v>251</v>
      </c>
      <c r="B26" t="s">
        <v>210</v>
      </c>
      <c r="C26" t="s">
        <v>65</v>
      </c>
      <c r="D26">
        <v>900</v>
      </c>
      <c r="E26" t="s">
        <v>1588</v>
      </c>
      <c r="F26" t="s">
        <v>6</v>
      </c>
      <c r="G26" t="s">
        <v>204</v>
      </c>
      <c r="H26" t="s">
        <v>52</v>
      </c>
      <c r="I26" t="s">
        <v>52</v>
      </c>
      <c r="J26">
        <v>2265826</v>
      </c>
      <c r="K26" t="s">
        <v>226</v>
      </c>
      <c r="L26">
        <v>2265.826</v>
      </c>
      <c r="M26" t="s">
        <v>212</v>
      </c>
      <c r="N26" t="s">
        <v>213</v>
      </c>
      <c r="O26" t="s">
        <v>207</v>
      </c>
      <c r="P26">
        <v>2012</v>
      </c>
      <c r="Q26" t="s">
        <v>318</v>
      </c>
      <c r="T26" t="s">
        <v>34</v>
      </c>
    </row>
    <row r="27" spans="1:20" hidden="1" x14ac:dyDescent="0.2">
      <c r="A27" t="s">
        <v>201</v>
      </c>
      <c r="B27" t="s">
        <v>202</v>
      </c>
      <c r="C27" t="s">
        <v>160</v>
      </c>
      <c r="D27">
        <v>710</v>
      </c>
      <c r="E27" t="s">
        <v>215</v>
      </c>
      <c r="F27" t="s">
        <v>4</v>
      </c>
      <c r="G27" t="s">
        <v>204</v>
      </c>
      <c r="H27" t="s">
        <v>52</v>
      </c>
      <c r="I27" t="s">
        <v>52</v>
      </c>
      <c r="J27">
        <v>769617</v>
      </c>
      <c r="K27" t="s">
        <v>205</v>
      </c>
      <c r="L27">
        <v>769.61699999999996</v>
      </c>
      <c r="M27" t="s">
        <v>160</v>
      </c>
      <c r="N27" t="s">
        <v>244</v>
      </c>
      <c r="O27" t="s">
        <v>207</v>
      </c>
      <c r="P27">
        <v>2011</v>
      </c>
      <c r="Q27" t="s">
        <v>245</v>
      </c>
      <c r="T27" t="s">
        <v>34</v>
      </c>
    </row>
    <row r="28" spans="1:20" hidden="1" x14ac:dyDescent="0.2">
      <c r="A28" t="s">
        <v>201</v>
      </c>
      <c r="B28" t="s">
        <v>202</v>
      </c>
      <c r="C28" t="s">
        <v>220</v>
      </c>
      <c r="D28">
        <v>260</v>
      </c>
      <c r="E28" t="s">
        <v>220</v>
      </c>
      <c r="F28" t="s">
        <v>7</v>
      </c>
      <c r="G28" t="s">
        <v>204</v>
      </c>
      <c r="H28" t="s">
        <v>52</v>
      </c>
      <c r="I28" t="s">
        <v>52</v>
      </c>
      <c r="J28">
        <v>599201</v>
      </c>
      <c r="K28" t="s">
        <v>205</v>
      </c>
      <c r="L28">
        <v>599.20100000000002</v>
      </c>
      <c r="M28" t="s">
        <v>221</v>
      </c>
      <c r="N28" t="s">
        <v>244</v>
      </c>
      <c r="O28" t="s">
        <v>207</v>
      </c>
      <c r="P28">
        <v>2011</v>
      </c>
      <c r="Q28" t="s">
        <v>245</v>
      </c>
      <c r="T28" t="s">
        <v>34</v>
      </c>
    </row>
    <row r="29" spans="1:20" hidden="1" x14ac:dyDescent="0.2">
      <c r="A29" t="s">
        <v>275</v>
      </c>
      <c r="B29" t="s">
        <v>202</v>
      </c>
      <c r="C29" t="s">
        <v>203</v>
      </c>
      <c r="D29">
        <v>740</v>
      </c>
      <c r="E29" t="s">
        <v>203</v>
      </c>
      <c r="F29" t="s">
        <v>4</v>
      </c>
      <c r="G29" t="s">
        <v>204</v>
      </c>
      <c r="H29" t="s">
        <v>52</v>
      </c>
      <c r="I29" t="s">
        <v>52</v>
      </c>
      <c r="J29">
        <v>2459695</v>
      </c>
      <c r="K29" t="s">
        <v>205</v>
      </c>
      <c r="L29">
        <v>2459.6950000000002</v>
      </c>
      <c r="M29" t="s">
        <v>64</v>
      </c>
      <c r="N29" t="s">
        <v>276</v>
      </c>
      <c r="O29" t="s">
        <v>207</v>
      </c>
      <c r="P29">
        <v>2012</v>
      </c>
      <c r="Q29" t="s">
        <v>277</v>
      </c>
      <c r="T29" t="s">
        <v>34</v>
      </c>
    </row>
    <row r="30" spans="1:20" hidden="1" x14ac:dyDescent="0.2">
      <c r="A30" t="s">
        <v>253</v>
      </c>
      <c r="B30" t="s">
        <v>225</v>
      </c>
      <c r="C30" t="s">
        <v>65</v>
      </c>
      <c r="D30">
        <v>900</v>
      </c>
      <c r="E30" t="s">
        <v>1588</v>
      </c>
      <c r="F30" t="s">
        <v>6</v>
      </c>
      <c r="G30" t="s">
        <v>204</v>
      </c>
      <c r="H30" t="s">
        <v>52</v>
      </c>
      <c r="I30" t="s">
        <v>52</v>
      </c>
      <c r="J30">
        <v>1570083</v>
      </c>
      <c r="K30" t="s">
        <v>226</v>
      </c>
      <c r="L30">
        <v>1570.0830000000001</v>
      </c>
      <c r="M30" t="s">
        <v>212</v>
      </c>
      <c r="N30" t="s">
        <v>228</v>
      </c>
      <c r="O30" t="s">
        <v>207</v>
      </c>
      <c r="P30">
        <v>2013</v>
      </c>
      <c r="Q30" t="s">
        <v>254</v>
      </c>
      <c r="T30" t="s">
        <v>34</v>
      </c>
    </row>
    <row r="31" spans="1:20" hidden="1" x14ac:dyDescent="0.2">
      <c r="A31" t="s">
        <v>281</v>
      </c>
      <c r="B31" t="s">
        <v>261</v>
      </c>
      <c r="C31" t="s">
        <v>57</v>
      </c>
      <c r="D31">
        <v>105</v>
      </c>
      <c r="E31" t="s">
        <v>1993</v>
      </c>
      <c r="F31" t="s">
        <v>5</v>
      </c>
      <c r="G31" t="s">
        <v>263</v>
      </c>
      <c r="H31" t="s">
        <v>264</v>
      </c>
      <c r="I31" t="s">
        <v>24</v>
      </c>
      <c r="J31">
        <v>1352617</v>
      </c>
      <c r="K31" t="s">
        <v>205</v>
      </c>
      <c r="L31">
        <v>1170.0137050000001</v>
      </c>
      <c r="M31" t="s">
        <v>212</v>
      </c>
      <c r="N31" t="s">
        <v>249</v>
      </c>
      <c r="O31" t="s">
        <v>207</v>
      </c>
      <c r="P31">
        <v>2018</v>
      </c>
      <c r="Q31" t="s">
        <v>282</v>
      </c>
      <c r="T31" t="s">
        <v>44</v>
      </c>
    </row>
    <row r="32" spans="1:20" hidden="1" x14ac:dyDescent="0.2">
      <c r="A32" t="s">
        <v>281</v>
      </c>
      <c r="B32" t="s">
        <v>261</v>
      </c>
      <c r="C32" t="s">
        <v>57</v>
      </c>
      <c r="D32">
        <v>101</v>
      </c>
      <c r="E32" t="s">
        <v>1993</v>
      </c>
      <c r="F32" t="s">
        <v>5</v>
      </c>
      <c r="G32" t="s">
        <v>263</v>
      </c>
      <c r="H32" t="s">
        <v>264</v>
      </c>
      <c r="I32" t="s">
        <v>24</v>
      </c>
      <c r="J32">
        <v>1321500</v>
      </c>
      <c r="K32" t="s">
        <v>205</v>
      </c>
      <c r="L32">
        <v>1143.0975000000001</v>
      </c>
      <c r="M32" t="s">
        <v>212</v>
      </c>
      <c r="N32" t="s">
        <v>249</v>
      </c>
      <c r="O32" t="s">
        <v>207</v>
      </c>
      <c r="P32">
        <v>2017</v>
      </c>
      <c r="Q32" t="s">
        <v>283</v>
      </c>
      <c r="T32" t="s">
        <v>44</v>
      </c>
    </row>
    <row r="33" spans="1:20" hidden="1" x14ac:dyDescent="0.2">
      <c r="A33" t="s">
        <v>246</v>
      </c>
      <c r="B33" t="s">
        <v>247</v>
      </c>
      <c r="C33" t="s">
        <v>69</v>
      </c>
      <c r="D33">
        <v>735</v>
      </c>
      <c r="E33" t="s">
        <v>203</v>
      </c>
      <c r="F33" t="s">
        <v>4</v>
      </c>
      <c r="G33" t="s">
        <v>248</v>
      </c>
      <c r="H33" t="s">
        <v>52</v>
      </c>
      <c r="I33" t="s">
        <v>52</v>
      </c>
      <c r="J33">
        <v>1304291</v>
      </c>
      <c r="K33" t="s">
        <v>226</v>
      </c>
      <c r="L33">
        <v>1304.2909999999999</v>
      </c>
      <c r="M33" t="s">
        <v>212</v>
      </c>
      <c r="N33" t="s">
        <v>249</v>
      </c>
      <c r="O33" t="s">
        <v>207</v>
      </c>
      <c r="P33">
        <v>2010</v>
      </c>
      <c r="Q33" t="s">
        <v>284</v>
      </c>
      <c r="T33" t="s">
        <v>34</v>
      </c>
    </row>
    <row r="34" spans="1:20" hidden="1" x14ac:dyDescent="0.2">
      <c r="B34" t="s">
        <v>261</v>
      </c>
      <c r="C34" t="s">
        <v>57</v>
      </c>
      <c r="D34">
        <v>101</v>
      </c>
      <c r="E34" t="s">
        <v>1993</v>
      </c>
      <c r="F34" t="s">
        <v>5</v>
      </c>
      <c r="G34" t="s">
        <v>263</v>
      </c>
      <c r="H34" t="s">
        <v>24</v>
      </c>
      <c r="I34" t="s">
        <v>24</v>
      </c>
      <c r="J34">
        <v>1250000</v>
      </c>
      <c r="K34" t="s">
        <v>205</v>
      </c>
      <c r="L34">
        <v>1081.25</v>
      </c>
      <c r="M34" t="s">
        <v>212</v>
      </c>
      <c r="P34">
        <v>2016</v>
      </c>
      <c r="R34" t="s">
        <v>259</v>
      </c>
      <c r="T34" t="s">
        <v>44</v>
      </c>
    </row>
    <row r="35" spans="1:20" hidden="1" x14ac:dyDescent="0.2">
      <c r="A35" t="s">
        <v>285</v>
      </c>
      <c r="B35" t="s">
        <v>235</v>
      </c>
      <c r="C35" t="s">
        <v>71</v>
      </c>
      <c r="D35">
        <v>750</v>
      </c>
      <c r="E35" t="s">
        <v>203</v>
      </c>
      <c r="F35" t="s">
        <v>4</v>
      </c>
      <c r="G35" t="s">
        <v>204</v>
      </c>
      <c r="H35" t="s">
        <v>52</v>
      </c>
      <c r="I35" t="s">
        <v>52</v>
      </c>
      <c r="J35">
        <v>1170634</v>
      </c>
      <c r="K35" t="s">
        <v>226</v>
      </c>
      <c r="L35">
        <v>1170.634</v>
      </c>
      <c r="M35" t="s">
        <v>212</v>
      </c>
      <c r="N35" t="s">
        <v>213</v>
      </c>
      <c r="O35" t="s">
        <v>207</v>
      </c>
      <c r="P35">
        <v>2010</v>
      </c>
      <c r="Q35" t="s">
        <v>286</v>
      </c>
      <c r="T35" t="s">
        <v>34</v>
      </c>
    </row>
    <row r="36" spans="1:20" hidden="1" x14ac:dyDescent="0.2">
      <c r="A36" t="s">
        <v>287</v>
      </c>
      <c r="B36" t="s">
        <v>235</v>
      </c>
      <c r="C36" t="s">
        <v>71</v>
      </c>
      <c r="D36">
        <v>750</v>
      </c>
      <c r="E36" t="s">
        <v>203</v>
      </c>
      <c r="F36" t="s">
        <v>4</v>
      </c>
      <c r="G36" t="s">
        <v>204</v>
      </c>
      <c r="H36" t="s">
        <v>52</v>
      </c>
      <c r="I36" t="s">
        <v>52</v>
      </c>
      <c r="J36">
        <v>1162008</v>
      </c>
      <c r="K36" t="s">
        <v>226</v>
      </c>
      <c r="L36">
        <v>1162.008</v>
      </c>
      <c r="M36" t="s">
        <v>212</v>
      </c>
      <c r="N36" t="s">
        <v>213</v>
      </c>
      <c r="O36" t="s">
        <v>207</v>
      </c>
      <c r="P36">
        <v>2012</v>
      </c>
      <c r="Q36" t="s">
        <v>288</v>
      </c>
      <c r="T36" t="s">
        <v>34</v>
      </c>
    </row>
    <row r="37" spans="1:20" hidden="1" x14ac:dyDescent="0.2">
      <c r="A37" t="s">
        <v>275</v>
      </c>
      <c r="B37" t="s">
        <v>202</v>
      </c>
      <c r="C37" t="s">
        <v>160</v>
      </c>
      <c r="D37">
        <v>710</v>
      </c>
      <c r="E37" t="s">
        <v>215</v>
      </c>
      <c r="F37" t="s">
        <v>4</v>
      </c>
      <c r="G37" t="s">
        <v>204</v>
      </c>
      <c r="H37" t="s">
        <v>52</v>
      </c>
      <c r="I37" t="s">
        <v>52</v>
      </c>
      <c r="J37">
        <v>1368289</v>
      </c>
      <c r="K37" t="s">
        <v>205</v>
      </c>
      <c r="L37">
        <v>1368.289</v>
      </c>
      <c r="M37" t="s">
        <v>160</v>
      </c>
      <c r="N37" t="s">
        <v>276</v>
      </c>
      <c r="O37" t="s">
        <v>207</v>
      </c>
      <c r="P37">
        <v>2012</v>
      </c>
      <c r="Q37" t="s">
        <v>277</v>
      </c>
      <c r="T37" t="s">
        <v>34</v>
      </c>
    </row>
    <row r="38" spans="1:20" hidden="1" x14ac:dyDescent="0.2">
      <c r="A38" t="s">
        <v>275</v>
      </c>
      <c r="B38" t="s">
        <v>202</v>
      </c>
      <c r="C38" t="s">
        <v>220</v>
      </c>
      <c r="D38">
        <v>260</v>
      </c>
      <c r="E38" t="s">
        <v>220</v>
      </c>
      <c r="F38" t="s">
        <v>7</v>
      </c>
      <c r="G38" t="s">
        <v>204</v>
      </c>
      <c r="H38" t="s">
        <v>52</v>
      </c>
      <c r="I38" t="s">
        <v>52</v>
      </c>
      <c r="J38">
        <v>1093197</v>
      </c>
      <c r="K38" t="s">
        <v>205</v>
      </c>
      <c r="L38">
        <v>1093.1969999999999</v>
      </c>
      <c r="M38" t="s">
        <v>221</v>
      </c>
      <c r="N38" t="s">
        <v>276</v>
      </c>
      <c r="O38" t="s">
        <v>207</v>
      </c>
      <c r="P38">
        <v>2012</v>
      </c>
      <c r="Q38" t="s">
        <v>277</v>
      </c>
      <c r="T38" t="s">
        <v>34</v>
      </c>
    </row>
    <row r="39" spans="1:20" hidden="1" x14ac:dyDescent="0.2">
      <c r="A39" t="s">
        <v>201</v>
      </c>
      <c r="B39" t="s">
        <v>202</v>
      </c>
      <c r="C39" t="s">
        <v>160</v>
      </c>
      <c r="D39">
        <v>710</v>
      </c>
      <c r="E39" t="s">
        <v>215</v>
      </c>
      <c r="F39" t="s">
        <v>4</v>
      </c>
      <c r="G39" t="s">
        <v>204</v>
      </c>
      <c r="H39" t="s">
        <v>52</v>
      </c>
      <c r="I39" t="s">
        <v>52</v>
      </c>
      <c r="J39">
        <v>1010058</v>
      </c>
      <c r="K39" t="s">
        <v>205</v>
      </c>
      <c r="L39">
        <v>1010.058</v>
      </c>
      <c r="M39" t="s">
        <v>160</v>
      </c>
      <c r="N39" t="s">
        <v>289</v>
      </c>
      <c r="O39" t="s">
        <v>207</v>
      </c>
      <c r="P39">
        <v>2013</v>
      </c>
      <c r="Q39" t="s">
        <v>290</v>
      </c>
      <c r="T39" t="s">
        <v>34</v>
      </c>
    </row>
    <row r="40" spans="1:20" hidden="1" x14ac:dyDescent="0.2">
      <c r="A40" t="s">
        <v>291</v>
      </c>
      <c r="B40" t="s">
        <v>292</v>
      </c>
      <c r="C40" t="s">
        <v>57</v>
      </c>
      <c r="D40">
        <v>112</v>
      </c>
      <c r="E40" t="s">
        <v>1993</v>
      </c>
      <c r="F40" t="s">
        <v>5</v>
      </c>
      <c r="G40" t="s">
        <v>293</v>
      </c>
      <c r="H40" t="s">
        <v>264</v>
      </c>
      <c r="I40" t="s">
        <v>24</v>
      </c>
      <c r="J40">
        <v>1041774</v>
      </c>
      <c r="K40" t="s">
        <v>205</v>
      </c>
      <c r="L40">
        <v>901.13450999999998</v>
      </c>
      <c r="M40" t="s">
        <v>212</v>
      </c>
      <c r="N40" t="s">
        <v>271</v>
      </c>
      <c r="O40" t="s">
        <v>207</v>
      </c>
      <c r="P40">
        <v>2017</v>
      </c>
      <c r="Q40" t="s">
        <v>294</v>
      </c>
      <c r="T40" t="s">
        <v>44</v>
      </c>
    </row>
    <row r="41" spans="1:20" hidden="1" x14ac:dyDescent="0.2">
      <c r="A41" t="s">
        <v>201</v>
      </c>
      <c r="B41" t="s">
        <v>202</v>
      </c>
      <c r="C41" t="s">
        <v>220</v>
      </c>
      <c r="D41">
        <v>260</v>
      </c>
      <c r="E41" t="s">
        <v>220</v>
      </c>
      <c r="F41" t="s">
        <v>7</v>
      </c>
      <c r="G41" t="s">
        <v>204</v>
      </c>
      <c r="H41" t="s">
        <v>52</v>
      </c>
      <c r="I41" t="s">
        <v>52</v>
      </c>
      <c r="J41">
        <v>719764</v>
      </c>
      <c r="K41" t="s">
        <v>205</v>
      </c>
      <c r="L41">
        <v>719.76400000000001</v>
      </c>
      <c r="M41" t="s">
        <v>221</v>
      </c>
      <c r="N41" t="s">
        <v>289</v>
      </c>
      <c r="O41" t="s">
        <v>207</v>
      </c>
      <c r="P41">
        <v>2013</v>
      </c>
      <c r="Q41" t="s">
        <v>290</v>
      </c>
      <c r="T41" t="s">
        <v>34</v>
      </c>
    </row>
    <row r="42" spans="1:20" hidden="1" x14ac:dyDescent="0.2">
      <c r="A42" t="s">
        <v>251</v>
      </c>
      <c r="B42" t="s">
        <v>210</v>
      </c>
      <c r="C42" t="s">
        <v>65</v>
      </c>
      <c r="D42">
        <v>900</v>
      </c>
      <c r="E42" t="s">
        <v>1588</v>
      </c>
      <c r="F42" t="s">
        <v>6</v>
      </c>
      <c r="G42" t="s">
        <v>204</v>
      </c>
      <c r="H42" t="s">
        <v>52</v>
      </c>
      <c r="I42" t="s">
        <v>52</v>
      </c>
      <c r="J42">
        <v>2615790</v>
      </c>
      <c r="K42" t="s">
        <v>226</v>
      </c>
      <c r="L42">
        <v>2615.79</v>
      </c>
      <c r="M42" t="s">
        <v>212</v>
      </c>
      <c r="N42" t="s">
        <v>335</v>
      </c>
      <c r="O42" t="s">
        <v>207</v>
      </c>
      <c r="P42">
        <v>2013</v>
      </c>
      <c r="Q42" t="s">
        <v>336</v>
      </c>
      <c r="T42" t="s">
        <v>34</v>
      </c>
    </row>
    <row r="43" spans="1:20" hidden="1" x14ac:dyDescent="0.2">
      <c r="B43" t="s">
        <v>235</v>
      </c>
      <c r="C43" t="s">
        <v>71</v>
      </c>
      <c r="D43">
        <v>750</v>
      </c>
      <c r="E43" t="s">
        <v>203</v>
      </c>
      <c r="F43" t="s">
        <v>4</v>
      </c>
      <c r="G43" t="s">
        <v>204</v>
      </c>
      <c r="H43" t="s">
        <v>236</v>
      </c>
      <c r="I43" t="s">
        <v>24</v>
      </c>
      <c r="J43">
        <v>1000000</v>
      </c>
      <c r="K43" t="s">
        <v>226</v>
      </c>
      <c r="L43">
        <v>1000</v>
      </c>
      <c r="M43" t="s">
        <v>212</v>
      </c>
      <c r="P43">
        <v>2015</v>
      </c>
      <c r="Q43" t="s">
        <v>259</v>
      </c>
      <c r="T43" t="s">
        <v>34</v>
      </c>
    </row>
    <row r="44" spans="1:20" hidden="1" x14ac:dyDescent="0.2">
      <c r="A44" t="s">
        <v>296</v>
      </c>
      <c r="B44" t="s">
        <v>240</v>
      </c>
      <c r="C44" t="s">
        <v>158</v>
      </c>
      <c r="D44">
        <v>780</v>
      </c>
      <c r="E44" t="s">
        <v>241</v>
      </c>
      <c r="F44" t="s">
        <v>6</v>
      </c>
      <c r="G44" t="s">
        <v>204</v>
      </c>
      <c r="H44" t="s">
        <v>52</v>
      </c>
      <c r="I44" t="s">
        <v>52</v>
      </c>
      <c r="J44">
        <v>998221</v>
      </c>
      <c r="K44" t="s">
        <v>205</v>
      </c>
      <c r="L44">
        <v>998.221</v>
      </c>
      <c r="M44" t="s">
        <v>212</v>
      </c>
      <c r="N44" t="s">
        <v>228</v>
      </c>
      <c r="O44" t="s">
        <v>207</v>
      </c>
      <c r="P44">
        <v>2010</v>
      </c>
      <c r="Q44" t="s">
        <v>297</v>
      </c>
      <c r="T44" t="s">
        <v>34</v>
      </c>
    </row>
    <row r="45" spans="1:20" hidden="1" x14ac:dyDescent="0.2">
      <c r="A45" t="s">
        <v>287</v>
      </c>
      <c r="B45" t="s">
        <v>235</v>
      </c>
      <c r="C45" t="s">
        <v>71</v>
      </c>
      <c r="D45">
        <v>750</v>
      </c>
      <c r="E45" t="s">
        <v>203</v>
      </c>
      <c r="F45" t="s">
        <v>4</v>
      </c>
      <c r="G45" t="s">
        <v>204</v>
      </c>
      <c r="H45" t="s">
        <v>298</v>
      </c>
      <c r="I45" t="s">
        <v>24</v>
      </c>
      <c r="J45">
        <v>993569</v>
      </c>
      <c r="K45" t="s">
        <v>226</v>
      </c>
      <c r="L45">
        <v>993.56899999999996</v>
      </c>
      <c r="M45" t="s">
        <v>212</v>
      </c>
      <c r="N45" t="s">
        <v>213</v>
      </c>
      <c r="O45" t="s">
        <v>207</v>
      </c>
      <c r="P45">
        <v>2013</v>
      </c>
      <c r="Q45" t="s">
        <v>299</v>
      </c>
      <c r="T45" t="s">
        <v>34</v>
      </c>
    </row>
    <row r="46" spans="1:20" hidden="1" x14ac:dyDescent="0.2">
      <c r="A46" t="s">
        <v>224</v>
      </c>
      <c r="B46" t="s">
        <v>225</v>
      </c>
      <c r="C46" t="s">
        <v>65</v>
      </c>
      <c r="D46">
        <v>900</v>
      </c>
      <c r="E46" t="s">
        <v>1588</v>
      </c>
      <c r="F46" t="s">
        <v>6</v>
      </c>
      <c r="G46" t="s">
        <v>204</v>
      </c>
      <c r="H46" t="s">
        <v>52</v>
      </c>
      <c r="I46" t="s">
        <v>52</v>
      </c>
      <c r="J46">
        <v>794450</v>
      </c>
      <c r="K46" t="s">
        <v>226</v>
      </c>
      <c r="L46">
        <v>794.45</v>
      </c>
      <c r="M46" t="s">
        <v>212</v>
      </c>
      <c r="N46" t="s">
        <v>228</v>
      </c>
      <c r="O46" t="s">
        <v>207</v>
      </c>
      <c r="P46">
        <v>2014</v>
      </c>
      <c r="Q46" t="s">
        <v>324</v>
      </c>
      <c r="T46" t="s">
        <v>34</v>
      </c>
    </row>
    <row r="47" spans="1:20" hidden="1" x14ac:dyDescent="0.2">
      <c r="A47" t="s">
        <v>301</v>
      </c>
      <c r="B47" t="s">
        <v>302</v>
      </c>
      <c r="C47" t="s">
        <v>117</v>
      </c>
      <c r="D47">
        <v>465</v>
      </c>
      <c r="E47" t="s">
        <v>303</v>
      </c>
      <c r="F47" t="s">
        <v>8</v>
      </c>
      <c r="G47" t="s">
        <v>304</v>
      </c>
      <c r="H47" t="s">
        <v>305</v>
      </c>
      <c r="I47" t="s">
        <v>24</v>
      </c>
      <c r="J47">
        <v>953624.62</v>
      </c>
      <c r="K47" t="s">
        <v>205</v>
      </c>
      <c r="L47">
        <v>824.88529630000005</v>
      </c>
      <c r="M47" t="s">
        <v>306</v>
      </c>
      <c r="N47" t="s">
        <v>271</v>
      </c>
      <c r="O47" t="s">
        <v>207</v>
      </c>
      <c r="P47">
        <v>2019</v>
      </c>
      <c r="Q47" t="s">
        <v>307</v>
      </c>
      <c r="T47" t="s">
        <v>40</v>
      </c>
    </row>
    <row r="48" spans="1:20" hidden="1" x14ac:dyDescent="0.2">
      <c r="A48" t="s">
        <v>308</v>
      </c>
      <c r="B48" t="s">
        <v>302</v>
      </c>
      <c r="C48" t="s">
        <v>117</v>
      </c>
      <c r="D48">
        <v>465</v>
      </c>
      <c r="E48" t="s">
        <v>303</v>
      </c>
      <c r="F48" t="s">
        <v>8</v>
      </c>
      <c r="G48" t="s">
        <v>304</v>
      </c>
      <c r="H48" t="s">
        <v>309</v>
      </c>
      <c r="I48" t="s">
        <v>24</v>
      </c>
      <c r="J48">
        <v>931794</v>
      </c>
      <c r="K48" t="s">
        <v>205</v>
      </c>
      <c r="L48">
        <v>806.00180999999998</v>
      </c>
      <c r="M48" t="s">
        <v>306</v>
      </c>
      <c r="N48" t="s">
        <v>271</v>
      </c>
      <c r="O48" t="s">
        <v>207</v>
      </c>
      <c r="P48">
        <v>2020</v>
      </c>
      <c r="Q48" t="s">
        <v>310</v>
      </c>
      <c r="T48" t="s">
        <v>40</v>
      </c>
    </row>
    <row r="49" spans="1:20" hidden="1" x14ac:dyDescent="0.2">
      <c r="A49" t="s">
        <v>246</v>
      </c>
      <c r="B49" t="s">
        <v>247</v>
      </c>
      <c r="C49" t="s">
        <v>69</v>
      </c>
      <c r="D49">
        <v>735</v>
      </c>
      <c r="E49" t="s">
        <v>203</v>
      </c>
      <c r="F49" t="s">
        <v>4</v>
      </c>
      <c r="G49" t="s">
        <v>248</v>
      </c>
      <c r="H49" t="s">
        <v>52</v>
      </c>
      <c r="I49" t="s">
        <v>52</v>
      </c>
      <c r="J49">
        <v>895200</v>
      </c>
      <c r="K49" t="s">
        <v>226</v>
      </c>
      <c r="L49">
        <v>895.2</v>
      </c>
      <c r="M49" t="s">
        <v>212</v>
      </c>
      <c r="N49" t="s">
        <v>249</v>
      </c>
      <c r="O49" t="s">
        <v>207</v>
      </c>
      <c r="P49">
        <v>2013</v>
      </c>
      <c r="Q49" t="s">
        <v>311</v>
      </c>
      <c r="T49" t="s">
        <v>34</v>
      </c>
    </row>
    <row r="50" spans="1:20" hidden="1" x14ac:dyDescent="0.2">
      <c r="A50" t="s">
        <v>495</v>
      </c>
      <c r="B50" t="s">
        <v>210</v>
      </c>
      <c r="C50" t="s">
        <v>65</v>
      </c>
      <c r="D50">
        <v>900</v>
      </c>
      <c r="E50" t="s">
        <v>1588</v>
      </c>
      <c r="F50" t="s">
        <v>6</v>
      </c>
      <c r="G50" t="s">
        <v>204</v>
      </c>
      <c r="H50" t="s">
        <v>52</v>
      </c>
      <c r="I50" t="s">
        <v>52</v>
      </c>
      <c r="J50">
        <v>1569021</v>
      </c>
      <c r="K50" t="s">
        <v>226</v>
      </c>
      <c r="L50">
        <v>1569.021</v>
      </c>
      <c r="M50" t="s">
        <v>212</v>
      </c>
      <c r="N50" t="s">
        <v>346</v>
      </c>
      <c r="O50" t="s">
        <v>207</v>
      </c>
      <c r="P50">
        <v>2014</v>
      </c>
      <c r="Q50" t="s">
        <v>496</v>
      </c>
      <c r="T50" t="s">
        <v>34</v>
      </c>
    </row>
    <row r="51" spans="1:20" hidden="1" x14ac:dyDescent="0.2">
      <c r="A51" t="s">
        <v>315</v>
      </c>
      <c r="B51" t="s">
        <v>302</v>
      </c>
      <c r="C51" t="s">
        <v>117</v>
      </c>
      <c r="D51">
        <v>465</v>
      </c>
      <c r="E51" t="s">
        <v>303</v>
      </c>
      <c r="F51" t="s">
        <v>8</v>
      </c>
      <c r="G51" t="s">
        <v>316</v>
      </c>
      <c r="H51" t="s">
        <v>305</v>
      </c>
      <c r="I51" t="s">
        <v>24</v>
      </c>
      <c r="J51">
        <v>872973</v>
      </c>
      <c r="K51" t="s">
        <v>205</v>
      </c>
      <c r="L51">
        <v>755.12164500000006</v>
      </c>
      <c r="M51" t="s">
        <v>306</v>
      </c>
      <c r="N51" t="s">
        <v>271</v>
      </c>
      <c r="O51" t="s">
        <v>207</v>
      </c>
      <c r="P51">
        <v>2018</v>
      </c>
      <c r="Q51" t="s">
        <v>317</v>
      </c>
      <c r="T51" t="s">
        <v>40</v>
      </c>
    </row>
    <row r="52" spans="1:20" hidden="1" x14ac:dyDescent="0.2">
      <c r="A52" t="s">
        <v>201</v>
      </c>
      <c r="B52" t="s">
        <v>202</v>
      </c>
      <c r="C52" t="s">
        <v>203</v>
      </c>
      <c r="D52">
        <v>740</v>
      </c>
      <c r="E52" t="s">
        <v>203</v>
      </c>
      <c r="F52" t="s">
        <v>4</v>
      </c>
      <c r="G52" t="s">
        <v>204</v>
      </c>
      <c r="H52" t="s">
        <v>52</v>
      </c>
      <c r="I52" t="s">
        <v>52</v>
      </c>
      <c r="J52">
        <v>492104</v>
      </c>
      <c r="K52" t="s">
        <v>205</v>
      </c>
      <c r="L52">
        <v>492.10399999999998</v>
      </c>
      <c r="M52" t="s">
        <v>64</v>
      </c>
      <c r="N52" t="s">
        <v>289</v>
      </c>
      <c r="O52" t="s">
        <v>207</v>
      </c>
      <c r="P52">
        <v>2013</v>
      </c>
      <c r="Q52" t="s">
        <v>290</v>
      </c>
      <c r="T52" t="s">
        <v>34</v>
      </c>
    </row>
    <row r="53" spans="1:20" hidden="1" x14ac:dyDescent="0.2">
      <c r="A53" t="s">
        <v>224</v>
      </c>
      <c r="B53" t="s">
        <v>225</v>
      </c>
      <c r="C53" t="s">
        <v>65</v>
      </c>
      <c r="D53">
        <v>900</v>
      </c>
      <c r="E53" t="s">
        <v>1588</v>
      </c>
      <c r="F53" t="s">
        <v>6</v>
      </c>
      <c r="G53" t="s">
        <v>204</v>
      </c>
      <c r="H53" t="s">
        <v>52</v>
      </c>
      <c r="I53" t="s">
        <v>52</v>
      </c>
      <c r="J53">
        <v>1827185</v>
      </c>
      <c r="K53" t="s">
        <v>226</v>
      </c>
      <c r="L53">
        <v>1827.1849999999999</v>
      </c>
      <c r="M53" t="s">
        <v>227</v>
      </c>
      <c r="N53" t="s">
        <v>228</v>
      </c>
      <c r="O53" t="s">
        <v>207</v>
      </c>
      <c r="P53">
        <v>2015</v>
      </c>
      <c r="Q53" t="s">
        <v>229</v>
      </c>
      <c r="T53" t="s">
        <v>34</v>
      </c>
    </row>
    <row r="54" spans="1:20" hidden="1" x14ac:dyDescent="0.2">
      <c r="A54" t="s">
        <v>287</v>
      </c>
      <c r="B54" t="s">
        <v>235</v>
      </c>
      <c r="C54" t="s">
        <v>71</v>
      </c>
      <c r="D54">
        <v>750</v>
      </c>
      <c r="E54" t="s">
        <v>203</v>
      </c>
      <c r="F54" t="s">
        <v>4</v>
      </c>
      <c r="G54" t="s">
        <v>204</v>
      </c>
      <c r="H54" t="s">
        <v>52</v>
      </c>
      <c r="I54" t="s">
        <v>52</v>
      </c>
      <c r="J54">
        <v>836866</v>
      </c>
      <c r="K54" t="s">
        <v>226</v>
      </c>
      <c r="L54">
        <v>836.86599999999999</v>
      </c>
      <c r="M54" t="s">
        <v>212</v>
      </c>
      <c r="N54" t="s">
        <v>237</v>
      </c>
      <c r="O54" t="s">
        <v>207</v>
      </c>
      <c r="P54">
        <v>2011</v>
      </c>
      <c r="Q54" t="s">
        <v>319</v>
      </c>
      <c r="T54" t="s">
        <v>34</v>
      </c>
    </row>
    <row r="55" spans="1:20" hidden="1" x14ac:dyDescent="0.2">
      <c r="B55" t="s">
        <v>261</v>
      </c>
      <c r="C55" t="s">
        <v>57</v>
      </c>
      <c r="D55">
        <v>101</v>
      </c>
      <c r="E55" t="s">
        <v>1993</v>
      </c>
      <c r="F55" t="s">
        <v>5</v>
      </c>
      <c r="G55" t="s">
        <v>263</v>
      </c>
      <c r="H55" t="s">
        <v>24</v>
      </c>
      <c r="I55" t="s">
        <v>24</v>
      </c>
      <c r="J55">
        <v>800000</v>
      </c>
      <c r="K55" t="s">
        <v>205</v>
      </c>
      <c r="L55">
        <v>692</v>
      </c>
      <c r="M55" t="s">
        <v>212</v>
      </c>
      <c r="P55">
        <v>2013</v>
      </c>
      <c r="R55" t="s">
        <v>259</v>
      </c>
      <c r="T55" t="s">
        <v>44</v>
      </c>
    </row>
    <row r="56" spans="1:20" hidden="1" x14ac:dyDescent="0.2">
      <c r="A56" t="s">
        <v>315</v>
      </c>
      <c r="B56" t="s">
        <v>302</v>
      </c>
      <c r="C56" t="s">
        <v>117</v>
      </c>
      <c r="D56">
        <v>465</v>
      </c>
      <c r="E56" t="s">
        <v>303</v>
      </c>
      <c r="F56" t="s">
        <v>8</v>
      </c>
      <c r="G56" t="s">
        <v>316</v>
      </c>
      <c r="H56" t="s">
        <v>320</v>
      </c>
      <c r="I56" t="s">
        <v>24</v>
      </c>
      <c r="J56">
        <v>797116</v>
      </c>
      <c r="K56" t="s">
        <v>205</v>
      </c>
      <c r="L56">
        <v>689.50533999999993</v>
      </c>
      <c r="M56" t="s">
        <v>321</v>
      </c>
      <c r="N56" t="s">
        <v>322</v>
      </c>
      <c r="O56" t="s">
        <v>207</v>
      </c>
      <c r="P56">
        <v>2017</v>
      </c>
      <c r="Q56" t="s">
        <v>323</v>
      </c>
      <c r="T56" t="s">
        <v>40</v>
      </c>
    </row>
    <row r="57" spans="1:20" hidden="1" x14ac:dyDescent="0.2">
      <c r="A57" t="s">
        <v>495</v>
      </c>
      <c r="B57" t="s">
        <v>210</v>
      </c>
      <c r="C57" t="s">
        <v>65</v>
      </c>
      <c r="D57">
        <v>900</v>
      </c>
      <c r="E57" t="s">
        <v>1588</v>
      </c>
      <c r="F57" t="s">
        <v>6</v>
      </c>
      <c r="G57" t="s">
        <v>204</v>
      </c>
      <c r="H57" t="s">
        <v>52</v>
      </c>
      <c r="I57" t="s">
        <v>52</v>
      </c>
      <c r="J57">
        <v>1600000</v>
      </c>
      <c r="K57" t="s">
        <v>226</v>
      </c>
      <c r="L57">
        <v>1600</v>
      </c>
      <c r="M57" t="s">
        <v>212</v>
      </c>
      <c r="P57">
        <v>2015</v>
      </c>
      <c r="R57" t="s">
        <v>259</v>
      </c>
      <c r="T57" t="s">
        <v>34</v>
      </c>
    </row>
    <row r="58" spans="1:20" hidden="1" x14ac:dyDescent="0.2">
      <c r="A58" t="s">
        <v>260</v>
      </c>
      <c r="B58" t="s">
        <v>261</v>
      </c>
      <c r="C58" t="s">
        <v>57</v>
      </c>
      <c r="D58">
        <v>101</v>
      </c>
      <c r="E58" t="s">
        <v>1993</v>
      </c>
      <c r="F58" t="s">
        <v>5</v>
      </c>
      <c r="G58" t="s">
        <v>325</v>
      </c>
      <c r="H58" t="s">
        <v>264</v>
      </c>
      <c r="I58" t="s">
        <v>24</v>
      </c>
      <c r="J58">
        <v>772018</v>
      </c>
      <c r="K58" t="s">
        <v>205</v>
      </c>
      <c r="L58">
        <v>667.79557</v>
      </c>
      <c r="M58" t="s">
        <v>212</v>
      </c>
      <c r="N58" t="s">
        <v>249</v>
      </c>
      <c r="O58" t="s">
        <v>207</v>
      </c>
      <c r="P58">
        <v>2015</v>
      </c>
      <c r="Q58" t="s">
        <v>326</v>
      </c>
      <c r="T58" t="s">
        <v>44</v>
      </c>
    </row>
    <row r="59" spans="1:20" hidden="1" x14ac:dyDescent="0.2">
      <c r="A59" t="s">
        <v>201</v>
      </c>
      <c r="B59" t="s">
        <v>202</v>
      </c>
      <c r="C59" t="s">
        <v>203</v>
      </c>
      <c r="D59">
        <v>740</v>
      </c>
      <c r="E59" t="s">
        <v>203</v>
      </c>
      <c r="F59" t="s">
        <v>4</v>
      </c>
      <c r="G59" t="s">
        <v>204</v>
      </c>
      <c r="H59" t="s">
        <v>24</v>
      </c>
      <c r="I59" t="s">
        <v>24</v>
      </c>
      <c r="J59">
        <v>4792</v>
      </c>
      <c r="K59" t="s">
        <v>205</v>
      </c>
      <c r="L59">
        <v>4.1450800000000001</v>
      </c>
      <c r="M59" t="s">
        <v>327</v>
      </c>
      <c r="N59" t="s">
        <v>328</v>
      </c>
      <c r="O59" t="s">
        <v>207</v>
      </c>
      <c r="P59">
        <v>2013</v>
      </c>
      <c r="Q59" t="s">
        <v>290</v>
      </c>
      <c r="T59" t="s">
        <v>34</v>
      </c>
    </row>
    <row r="60" spans="1:20" hidden="1" x14ac:dyDescent="0.2">
      <c r="A60" t="s">
        <v>329</v>
      </c>
      <c r="B60" t="s">
        <v>235</v>
      </c>
      <c r="C60" t="s">
        <v>71</v>
      </c>
      <c r="D60">
        <v>750</v>
      </c>
      <c r="E60" t="s">
        <v>203</v>
      </c>
      <c r="F60" t="s">
        <v>4</v>
      </c>
      <c r="G60" t="s">
        <v>204</v>
      </c>
      <c r="H60" t="s">
        <v>330</v>
      </c>
      <c r="I60" t="s">
        <v>24</v>
      </c>
      <c r="J60">
        <v>767900</v>
      </c>
      <c r="K60" t="s">
        <v>226</v>
      </c>
      <c r="L60">
        <v>767.9</v>
      </c>
      <c r="M60" t="s">
        <v>212</v>
      </c>
      <c r="N60" t="s">
        <v>271</v>
      </c>
      <c r="O60" t="s">
        <v>207</v>
      </c>
      <c r="P60">
        <v>2018</v>
      </c>
      <c r="Q60" t="s">
        <v>331</v>
      </c>
      <c r="T60" t="s">
        <v>34</v>
      </c>
    </row>
    <row r="61" spans="1:20" hidden="1" x14ac:dyDescent="0.2">
      <c r="A61" t="s">
        <v>230</v>
      </c>
      <c r="B61" t="s">
        <v>210</v>
      </c>
      <c r="C61" t="s">
        <v>150</v>
      </c>
      <c r="D61">
        <v>680</v>
      </c>
      <c r="E61" t="s">
        <v>211</v>
      </c>
      <c r="F61" t="s">
        <v>1930</v>
      </c>
      <c r="G61" t="s">
        <v>204</v>
      </c>
      <c r="H61" t="s">
        <v>217</v>
      </c>
      <c r="I61" t="s">
        <v>24</v>
      </c>
      <c r="J61">
        <v>1978</v>
      </c>
      <c r="K61" t="s">
        <v>205</v>
      </c>
      <c r="L61">
        <v>1.7109700000000001</v>
      </c>
      <c r="M61" t="s">
        <v>332</v>
      </c>
      <c r="N61" t="s">
        <v>213</v>
      </c>
      <c r="O61" t="s">
        <v>207</v>
      </c>
      <c r="P61">
        <v>2012</v>
      </c>
      <c r="Q61" t="s">
        <v>267</v>
      </c>
      <c r="T61" t="s">
        <v>34</v>
      </c>
    </row>
    <row r="62" spans="1:20" hidden="1" x14ac:dyDescent="0.2">
      <c r="A62" t="s">
        <v>260</v>
      </c>
      <c r="B62" t="s">
        <v>261</v>
      </c>
      <c r="C62" t="s">
        <v>333</v>
      </c>
      <c r="D62">
        <v>112</v>
      </c>
      <c r="E62" t="s">
        <v>1993</v>
      </c>
      <c r="F62" t="s">
        <v>5</v>
      </c>
      <c r="G62" t="s">
        <v>325</v>
      </c>
      <c r="H62" t="s">
        <v>264</v>
      </c>
      <c r="I62" t="s">
        <v>24</v>
      </c>
      <c r="J62">
        <v>760720</v>
      </c>
      <c r="K62" t="s">
        <v>205</v>
      </c>
      <c r="L62">
        <v>658.02280000000007</v>
      </c>
      <c r="M62" t="s">
        <v>212</v>
      </c>
      <c r="N62" t="s">
        <v>249</v>
      </c>
      <c r="O62" t="s">
        <v>207</v>
      </c>
      <c r="P62">
        <v>2014</v>
      </c>
      <c r="Q62" t="s">
        <v>334</v>
      </c>
      <c r="T62" t="s">
        <v>44</v>
      </c>
    </row>
    <row r="63" spans="1:20" hidden="1" x14ac:dyDescent="0.2">
      <c r="A63" t="s">
        <v>230</v>
      </c>
      <c r="B63" t="s">
        <v>210</v>
      </c>
      <c r="C63" t="s">
        <v>150</v>
      </c>
      <c r="D63">
        <v>680</v>
      </c>
      <c r="E63" t="s">
        <v>211</v>
      </c>
      <c r="F63" t="s">
        <v>1930</v>
      </c>
      <c r="G63" t="s">
        <v>204</v>
      </c>
      <c r="H63" t="s">
        <v>255</v>
      </c>
      <c r="I63" t="s">
        <v>24</v>
      </c>
      <c r="J63">
        <v>29</v>
      </c>
      <c r="K63" t="s">
        <v>222</v>
      </c>
      <c r="L63">
        <v>29</v>
      </c>
      <c r="M63" t="s">
        <v>212</v>
      </c>
      <c r="N63" t="s">
        <v>228</v>
      </c>
      <c r="O63" t="s">
        <v>207</v>
      </c>
      <c r="P63">
        <v>2012</v>
      </c>
      <c r="Q63" t="s">
        <v>267</v>
      </c>
      <c r="T63" t="s">
        <v>34</v>
      </c>
    </row>
    <row r="64" spans="1:20" hidden="1" x14ac:dyDescent="0.2">
      <c r="A64" t="s">
        <v>224</v>
      </c>
      <c r="B64" t="s">
        <v>225</v>
      </c>
      <c r="C64" t="s">
        <v>65</v>
      </c>
      <c r="D64">
        <v>900</v>
      </c>
      <c r="E64" t="s">
        <v>1588</v>
      </c>
      <c r="F64" t="s">
        <v>6</v>
      </c>
      <c r="G64" t="s">
        <v>204</v>
      </c>
      <c r="H64" t="s">
        <v>52</v>
      </c>
      <c r="I64" t="s">
        <v>52</v>
      </c>
      <c r="J64">
        <v>980513</v>
      </c>
      <c r="K64" t="s">
        <v>226</v>
      </c>
      <c r="L64">
        <v>980.51300000000003</v>
      </c>
      <c r="M64" t="s">
        <v>227</v>
      </c>
      <c r="N64" t="s">
        <v>228</v>
      </c>
      <c r="O64" t="s">
        <v>207</v>
      </c>
      <c r="P64">
        <v>2016</v>
      </c>
      <c r="Q64" t="s">
        <v>300</v>
      </c>
      <c r="T64" t="s">
        <v>34</v>
      </c>
    </row>
    <row r="65" spans="1:20" hidden="1" x14ac:dyDescent="0.2">
      <c r="A65" t="s">
        <v>230</v>
      </c>
      <c r="B65" t="s">
        <v>210</v>
      </c>
      <c r="C65" t="s">
        <v>150</v>
      </c>
      <c r="D65">
        <v>680</v>
      </c>
      <c r="E65" t="s">
        <v>211</v>
      </c>
      <c r="F65" t="s">
        <v>1930</v>
      </c>
      <c r="G65" t="s">
        <v>204</v>
      </c>
      <c r="H65" t="s">
        <v>52</v>
      </c>
      <c r="I65" t="s">
        <v>52</v>
      </c>
      <c r="J65">
        <v>1512888</v>
      </c>
      <c r="K65" t="s">
        <v>226</v>
      </c>
      <c r="L65">
        <v>1512.8879999999999</v>
      </c>
      <c r="M65" t="s">
        <v>212</v>
      </c>
      <c r="N65" t="s">
        <v>213</v>
      </c>
      <c r="O65" t="s">
        <v>207</v>
      </c>
      <c r="P65">
        <v>2013</v>
      </c>
      <c r="Q65" t="s">
        <v>337</v>
      </c>
      <c r="T65" t="s">
        <v>34</v>
      </c>
    </row>
    <row r="66" spans="1:20" hidden="1" x14ac:dyDescent="0.2">
      <c r="A66" t="s">
        <v>201</v>
      </c>
      <c r="B66" t="s">
        <v>202</v>
      </c>
      <c r="C66" t="s">
        <v>220</v>
      </c>
      <c r="D66">
        <v>260</v>
      </c>
      <c r="E66" t="s">
        <v>220</v>
      </c>
      <c r="F66" t="s">
        <v>7</v>
      </c>
      <c r="G66" t="s">
        <v>204</v>
      </c>
      <c r="H66" t="s">
        <v>24</v>
      </c>
      <c r="I66" t="s">
        <v>24</v>
      </c>
      <c r="J66">
        <v>4080</v>
      </c>
      <c r="K66" t="s">
        <v>205</v>
      </c>
      <c r="L66">
        <v>3.5291999999999999</v>
      </c>
      <c r="M66" t="s">
        <v>338</v>
      </c>
      <c r="N66" t="s">
        <v>328</v>
      </c>
      <c r="O66" t="s">
        <v>207</v>
      </c>
      <c r="P66">
        <v>2013</v>
      </c>
      <c r="Q66" t="s">
        <v>290</v>
      </c>
      <c r="T66" t="s">
        <v>34</v>
      </c>
    </row>
    <row r="67" spans="1:20" hidden="1" x14ac:dyDescent="0.2">
      <c r="A67" t="s">
        <v>201</v>
      </c>
      <c r="B67" t="s">
        <v>202</v>
      </c>
      <c r="C67" t="s">
        <v>160</v>
      </c>
      <c r="D67">
        <v>710</v>
      </c>
      <c r="E67" t="s">
        <v>215</v>
      </c>
      <c r="F67" t="s">
        <v>4</v>
      </c>
      <c r="G67" t="s">
        <v>204</v>
      </c>
      <c r="H67" t="s">
        <v>24</v>
      </c>
      <c r="I67" t="s">
        <v>24</v>
      </c>
      <c r="J67">
        <v>1500</v>
      </c>
      <c r="K67" t="s">
        <v>205</v>
      </c>
      <c r="L67">
        <v>1.2975000000000001</v>
      </c>
      <c r="M67" t="s">
        <v>339</v>
      </c>
      <c r="N67" t="s">
        <v>328</v>
      </c>
      <c r="O67" t="s">
        <v>207</v>
      </c>
      <c r="P67">
        <v>2013</v>
      </c>
      <c r="Q67" t="s">
        <v>290</v>
      </c>
      <c r="T67" t="s">
        <v>34</v>
      </c>
    </row>
    <row r="68" spans="1:20" hidden="1" x14ac:dyDescent="0.2">
      <c r="A68" t="s">
        <v>260</v>
      </c>
      <c r="B68" t="s">
        <v>261</v>
      </c>
      <c r="C68" t="s">
        <v>333</v>
      </c>
      <c r="D68">
        <v>112</v>
      </c>
      <c r="E68" t="s">
        <v>1993</v>
      </c>
      <c r="F68" t="s">
        <v>5</v>
      </c>
      <c r="G68" t="s">
        <v>325</v>
      </c>
      <c r="H68" t="s">
        <v>264</v>
      </c>
      <c r="I68" t="s">
        <v>24</v>
      </c>
      <c r="J68">
        <v>669527</v>
      </c>
      <c r="K68" t="s">
        <v>205</v>
      </c>
      <c r="L68">
        <v>579.14085499999999</v>
      </c>
      <c r="M68" t="s">
        <v>212</v>
      </c>
      <c r="N68" t="s">
        <v>249</v>
      </c>
      <c r="O68" t="s">
        <v>207</v>
      </c>
      <c r="P68">
        <v>2010</v>
      </c>
      <c r="Q68" t="s">
        <v>340</v>
      </c>
      <c r="T68" t="s">
        <v>44</v>
      </c>
    </row>
    <row r="69" spans="1:20" hidden="1" x14ac:dyDescent="0.2">
      <c r="A69" t="s">
        <v>291</v>
      </c>
      <c r="B69" t="s">
        <v>292</v>
      </c>
      <c r="C69" t="s">
        <v>57</v>
      </c>
      <c r="D69">
        <v>112</v>
      </c>
      <c r="E69" t="s">
        <v>1993</v>
      </c>
      <c r="F69" t="s">
        <v>5</v>
      </c>
      <c r="G69" t="s">
        <v>341</v>
      </c>
      <c r="H69" t="s">
        <v>264</v>
      </c>
      <c r="I69" t="s">
        <v>24</v>
      </c>
      <c r="J69">
        <v>662756</v>
      </c>
      <c r="K69" t="s">
        <v>205</v>
      </c>
      <c r="L69">
        <v>573.28393999999992</v>
      </c>
      <c r="M69" t="s">
        <v>212</v>
      </c>
      <c r="N69" t="s">
        <v>244</v>
      </c>
      <c r="O69" t="s">
        <v>207</v>
      </c>
      <c r="P69">
        <v>2018</v>
      </c>
      <c r="Q69" t="s">
        <v>342</v>
      </c>
      <c r="T69" t="s">
        <v>44</v>
      </c>
    </row>
    <row r="70" spans="1:20" hidden="1" x14ac:dyDescent="0.2">
      <c r="A70" t="s">
        <v>343</v>
      </c>
      <c r="B70" t="s">
        <v>202</v>
      </c>
      <c r="C70" t="s">
        <v>160</v>
      </c>
      <c r="D70">
        <v>710</v>
      </c>
      <c r="E70" t="s">
        <v>215</v>
      </c>
      <c r="F70" t="s">
        <v>4</v>
      </c>
      <c r="G70" t="s">
        <v>204</v>
      </c>
      <c r="H70" t="s">
        <v>52</v>
      </c>
      <c r="I70" t="s">
        <v>52</v>
      </c>
      <c r="J70">
        <v>550104</v>
      </c>
      <c r="K70" t="s">
        <v>205</v>
      </c>
      <c r="L70">
        <v>550.10400000000004</v>
      </c>
      <c r="M70" t="s">
        <v>160</v>
      </c>
      <c r="N70" t="s">
        <v>344</v>
      </c>
      <c r="O70" t="s">
        <v>207</v>
      </c>
      <c r="P70">
        <v>2014</v>
      </c>
      <c r="Q70" t="s">
        <v>345</v>
      </c>
      <c r="T70" t="s">
        <v>34</v>
      </c>
    </row>
    <row r="71" spans="1:20" hidden="1" x14ac:dyDescent="0.2">
      <c r="A71" t="s">
        <v>251</v>
      </c>
      <c r="B71" t="s">
        <v>210</v>
      </c>
      <c r="C71" t="s">
        <v>65</v>
      </c>
      <c r="D71">
        <v>900</v>
      </c>
      <c r="E71" t="s">
        <v>1588</v>
      </c>
      <c r="F71" t="s">
        <v>6</v>
      </c>
      <c r="G71" t="s">
        <v>204</v>
      </c>
      <c r="H71" t="s">
        <v>217</v>
      </c>
      <c r="I71" t="s">
        <v>24</v>
      </c>
      <c r="J71">
        <v>17634</v>
      </c>
      <c r="K71" t="s">
        <v>205</v>
      </c>
      <c r="L71">
        <v>15.253410000000001</v>
      </c>
      <c r="M71" t="s">
        <v>212</v>
      </c>
      <c r="N71" t="s">
        <v>335</v>
      </c>
      <c r="O71" t="s">
        <v>207</v>
      </c>
      <c r="P71">
        <v>2013</v>
      </c>
      <c r="Q71" t="s">
        <v>336</v>
      </c>
      <c r="T71" t="s">
        <v>34</v>
      </c>
    </row>
    <row r="72" spans="1:20" hidden="1" x14ac:dyDescent="0.2">
      <c r="A72" t="s">
        <v>260</v>
      </c>
      <c r="B72" t="s">
        <v>261</v>
      </c>
      <c r="C72" t="s">
        <v>57</v>
      </c>
      <c r="D72">
        <v>108</v>
      </c>
      <c r="E72" t="s">
        <v>1993</v>
      </c>
      <c r="F72" t="s">
        <v>5</v>
      </c>
      <c r="G72" t="s">
        <v>325</v>
      </c>
      <c r="H72" t="s">
        <v>264</v>
      </c>
      <c r="I72" t="s">
        <v>24</v>
      </c>
      <c r="J72">
        <v>613000</v>
      </c>
      <c r="K72" t="s">
        <v>205</v>
      </c>
      <c r="L72">
        <v>530.245</v>
      </c>
      <c r="M72" t="s">
        <v>212</v>
      </c>
      <c r="N72" t="s">
        <v>346</v>
      </c>
      <c r="O72" t="s">
        <v>207</v>
      </c>
      <c r="P72">
        <v>2011</v>
      </c>
      <c r="Q72" t="s">
        <v>347</v>
      </c>
      <c r="T72" t="s">
        <v>44</v>
      </c>
    </row>
    <row r="73" spans="1:20" hidden="1" x14ac:dyDescent="0.2">
      <c r="A73" t="s">
        <v>343</v>
      </c>
      <c r="B73" t="s">
        <v>202</v>
      </c>
      <c r="C73" t="s">
        <v>220</v>
      </c>
      <c r="D73">
        <v>260</v>
      </c>
      <c r="E73" t="s">
        <v>220</v>
      </c>
      <c r="F73" t="s">
        <v>7</v>
      </c>
      <c r="G73" t="s">
        <v>204</v>
      </c>
      <c r="H73" t="s">
        <v>52</v>
      </c>
      <c r="I73" t="s">
        <v>52</v>
      </c>
      <c r="J73">
        <v>469146</v>
      </c>
      <c r="K73" t="s">
        <v>205</v>
      </c>
      <c r="L73">
        <v>469.14600000000002</v>
      </c>
      <c r="M73" t="s">
        <v>221</v>
      </c>
      <c r="N73" t="s">
        <v>344</v>
      </c>
      <c r="O73" t="s">
        <v>207</v>
      </c>
      <c r="P73">
        <v>2014</v>
      </c>
      <c r="Q73" t="s">
        <v>345</v>
      </c>
      <c r="T73" t="s">
        <v>34</v>
      </c>
    </row>
    <row r="74" spans="1:20" hidden="1" x14ac:dyDescent="0.2">
      <c r="A74" t="s">
        <v>260</v>
      </c>
      <c r="B74" t="s">
        <v>261</v>
      </c>
      <c r="C74" t="s">
        <v>333</v>
      </c>
      <c r="D74">
        <v>112</v>
      </c>
      <c r="E74" t="s">
        <v>1993</v>
      </c>
      <c r="F74" t="s">
        <v>5</v>
      </c>
      <c r="G74" t="s">
        <v>348</v>
      </c>
      <c r="H74" t="s">
        <v>264</v>
      </c>
      <c r="I74" t="s">
        <v>24</v>
      </c>
      <c r="J74">
        <v>591646</v>
      </c>
      <c r="K74" t="s">
        <v>205</v>
      </c>
      <c r="L74">
        <v>511.77378999999996</v>
      </c>
      <c r="M74" t="s">
        <v>212</v>
      </c>
      <c r="N74" t="s">
        <v>249</v>
      </c>
      <c r="O74" t="s">
        <v>207</v>
      </c>
      <c r="P74">
        <v>2012</v>
      </c>
      <c r="Q74" t="s">
        <v>349</v>
      </c>
      <c r="T74" t="s">
        <v>44</v>
      </c>
    </row>
    <row r="75" spans="1:20" hidden="1" x14ac:dyDescent="0.2">
      <c r="A75" t="s">
        <v>343</v>
      </c>
      <c r="B75" t="s">
        <v>202</v>
      </c>
      <c r="C75" t="s">
        <v>203</v>
      </c>
      <c r="D75">
        <v>740</v>
      </c>
      <c r="E75" t="s">
        <v>203</v>
      </c>
      <c r="F75" t="s">
        <v>4</v>
      </c>
      <c r="G75" t="s">
        <v>204</v>
      </c>
      <c r="H75" t="s">
        <v>52</v>
      </c>
      <c r="I75" t="s">
        <v>52</v>
      </c>
      <c r="J75">
        <v>204788</v>
      </c>
      <c r="K75" t="s">
        <v>205</v>
      </c>
      <c r="L75">
        <v>204.78800000000001</v>
      </c>
      <c r="M75" t="s">
        <v>64</v>
      </c>
      <c r="N75" t="s">
        <v>344</v>
      </c>
      <c r="O75" t="s">
        <v>207</v>
      </c>
      <c r="P75">
        <v>2014</v>
      </c>
      <c r="Q75" t="s">
        <v>345</v>
      </c>
      <c r="T75" t="s">
        <v>34</v>
      </c>
    </row>
    <row r="76" spans="1:20" hidden="1" x14ac:dyDescent="0.2">
      <c r="A76" t="s">
        <v>361</v>
      </c>
      <c r="B76" t="s">
        <v>351</v>
      </c>
      <c r="C76" t="s">
        <v>85</v>
      </c>
      <c r="D76">
        <v>301</v>
      </c>
      <c r="E76" t="s">
        <v>1956</v>
      </c>
      <c r="F76" t="s">
        <v>9</v>
      </c>
      <c r="G76" t="s">
        <v>358</v>
      </c>
      <c r="H76" t="s">
        <v>362</v>
      </c>
      <c r="I76" t="s">
        <v>24</v>
      </c>
      <c r="J76">
        <v>551000</v>
      </c>
      <c r="K76" t="s">
        <v>205</v>
      </c>
      <c r="L76">
        <v>476.61500000000001</v>
      </c>
      <c r="M76" t="s">
        <v>212</v>
      </c>
      <c r="N76" t="s">
        <v>228</v>
      </c>
      <c r="O76" t="s">
        <v>207</v>
      </c>
      <c r="P76">
        <v>2010</v>
      </c>
      <c r="Q76" t="s">
        <v>363</v>
      </c>
      <c r="T76" t="s">
        <v>35</v>
      </c>
    </row>
    <row r="77" spans="1:20" hidden="1" x14ac:dyDescent="0.2">
      <c r="A77" t="s">
        <v>356</v>
      </c>
      <c r="B77" t="s">
        <v>357</v>
      </c>
      <c r="C77" t="s">
        <v>66</v>
      </c>
      <c r="D77">
        <v>730</v>
      </c>
      <c r="E77" t="s">
        <v>203</v>
      </c>
      <c r="F77" t="s">
        <v>4</v>
      </c>
      <c r="G77" t="s">
        <v>358</v>
      </c>
      <c r="H77" t="s">
        <v>264</v>
      </c>
      <c r="I77" t="s">
        <v>24</v>
      </c>
      <c r="J77">
        <v>556848</v>
      </c>
      <c r="K77" t="s">
        <v>205</v>
      </c>
      <c r="L77">
        <v>481.67352</v>
      </c>
      <c r="M77" t="s">
        <v>359</v>
      </c>
      <c r="N77" t="s">
        <v>213</v>
      </c>
      <c r="O77" t="s">
        <v>207</v>
      </c>
      <c r="P77">
        <v>2015</v>
      </c>
      <c r="Q77" t="s">
        <v>360</v>
      </c>
      <c r="T77" t="s">
        <v>35</v>
      </c>
    </row>
    <row r="78" spans="1:20" hidden="1" x14ac:dyDescent="0.2">
      <c r="A78" t="s">
        <v>518</v>
      </c>
      <c r="B78" t="s">
        <v>519</v>
      </c>
      <c r="C78" t="s">
        <v>352</v>
      </c>
      <c r="D78">
        <v>301</v>
      </c>
      <c r="E78" t="s">
        <v>1956</v>
      </c>
      <c r="F78" t="s">
        <v>9</v>
      </c>
      <c r="G78" t="s">
        <v>379</v>
      </c>
      <c r="H78" t="s">
        <v>520</v>
      </c>
      <c r="I78" t="s">
        <v>24</v>
      </c>
      <c r="J78">
        <v>163885</v>
      </c>
      <c r="K78" t="s">
        <v>205</v>
      </c>
      <c r="L78">
        <v>141.760525</v>
      </c>
      <c r="M78" t="s">
        <v>212</v>
      </c>
      <c r="N78" t="s">
        <v>322</v>
      </c>
      <c r="O78" t="s">
        <v>207</v>
      </c>
      <c r="P78">
        <v>2010</v>
      </c>
      <c r="Q78" t="s">
        <v>521</v>
      </c>
      <c r="T78" t="s">
        <v>35</v>
      </c>
    </row>
    <row r="79" spans="1:20" hidden="1" x14ac:dyDescent="0.2">
      <c r="A79" t="s">
        <v>230</v>
      </c>
      <c r="B79" t="s">
        <v>210</v>
      </c>
      <c r="C79" t="s">
        <v>150</v>
      </c>
      <c r="D79">
        <v>680</v>
      </c>
      <c r="E79" t="s">
        <v>211</v>
      </c>
      <c r="F79" t="s">
        <v>1930</v>
      </c>
      <c r="G79" t="s">
        <v>204</v>
      </c>
      <c r="H79" t="s">
        <v>217</v>
      </c>
      <c r="I79" t="s">
        <v>24</v>
      </c>
      <c r="J79">
        <v>7184</v>
      </c>
      <c r="K79" t="s">
        <v>205</v>
      </c>
      <c r="L79">
        <v>6.2141599999999997</v>
      </c>
      <c r="M79" t="s">
        <v>212</v>
      </c>
      <c r="N79" t="s">
        <v>213</v>
      </c>
      <c r="O79" t="s">
        <v>207</v>
      </c>
      <c r="P79">
        <v>2013</v>
      </c>
      <c r="Q79" t="s">
        <v>337</v>
      </c>
      <c r="T79" t="s">
        <v>34</v>
      </c>
    </row>
    <row r="80" spans="1:20" hidden="1" x14ac:dyDescent="0.2">
      <c r="A80" t="s">
        <v>343</v>
      </c>
      <c r="B80" t="s">
        <v>202</v>
      </c>
      <c r="C80" t="s">
        <v>203</v>
      </c>
      <c r="D80">
        <v>740</v>
      </c>
      <c r="E80" t="s">
        <v>203</v>
      </c>
      <c r="F80" t="s">
        <v>4</v>
      </c>
      <c r="G80" t="s">
        <v>204</v>
      </c>
      <c r="H80" t="s">
        <v>364</v>
      </c>
      <c r="I80" t="s">
        <v>24</v>
      </c>
      <c r="J80">
        <v>5064</v>
      </c>
      <c r="K80" t="s">
        <v>205</v>
      </c>
      <c r="L80">
        <v>4.3803599999999996</v>
      </c>
      <c r="M80" t="s">
        <v>64</v>
      </c>
      <c r="N80" t="s">
        <v>344</v>
      </c>
      <c r="O80" t="s">
        <v>207</v>
      </c>
      <c r="P80">
        <v>2014</v>
      </c>
      <c r="Q80" t="s">
        <v>345</v>
      </c>
      <c r="T80" t="s">
        <v>34</v>
      </c>
    </row>
    <row r="81" spans="1:20" hidden="1" x14ac:dyDescent="0.2">
      <c r="A81" t="s">
        <v>329</v>
      </c>
      <c r="B81" t="s">
        <v>235</v>
      </c>
      <c r="C81" t="s">
        <v>71</v>
      </c>
      <c r="D81">
        <v>750</v>
      </c>
      <c r="E81" t="s">
        <v>203</v>
      </c>
      <c r="F81" t="s">
        <v>4</v>
      </c>
      <c r="G81" t="s">
        <v>204</v>
      </c>
      <c r="H81" t="s">
        <v>365</v>
      </c>
      <c r="I81" t="s">
        <v>24</v>
      </c>
      <c r="J81">
        <v>538042</v>
      </c>
      <c r="K81" t="s">
        <v>226</v>
      </c>
      <c r="L81">
        <v>538.04200000000003</v>
      </c>
      <c r="M81" t="s">
        <v>212</v>
      </c>
      <c r="N81" t="s">
        <v>366</v>
      </c>
      <c r="O81" t="s">
        <v>207</v>
      </c>
      <c r="P81">
        <v>2017</v>
      </c>
      <c r="Q81" t="s">
        <v>367</v>
      </c>
      <c r="T81" t="s">
        <v>34</v>
      </c>
    </row>
    <row r="82" spans="1:20" hidden="1" x14ac:dyDescent="0.2">
      <c r="A82" t="s">
        <v>1402</v>
      </c>
      <c r="B82" t="s">
        <v>1403</v>
      </c>
      <c r="C82" t="s">
        <v>85</v>
      </c>
      <c r="D82">
        <v>301</v>
      </c>
      <c r="E82" t="s">
        <v>1956</v>
      </c>
      <c r="F82" t="s">
        <v>9</v>
      </c>
      <c r="G82" t="s">
        <v>1404</v>
      </c>
      <c r="H82" t="s">
        <v>1405</v>
      </c>
      <c r="I82" t="s">
        <v>24</v>
      </c>
      <c r="J82">
        <v>198.6</v>
      </c>
      <c r="K82" t="s">
        <v>1391</v>
      </c>
      <c r="L82">
        <v>1237.4144065396974</v>
      </c>
      <c r="M82" t="s">
        <v>212</v>
      </c>
      <c r="N82" t="s">
        <v>322</v>
      </c>
      <c r="O82" t="s">
        <v>207</v>
      </c>
      <c r="P82">
        <v>2010</v>
      </c>
      <c r="Q82" t="s">
        <v>1406</v>
      </c>
      <c r="T82" t="s">
        <v>35</v>
      </c>
    </row>
    <row r="83" spans="1:20" hidden="1" x14ac:dyDescent="0.2">
      <c r="A83" t="s">
        <v>356</v>
      </c>
      <c r="B83" t="s">
        <v>357</v>
      </c>
      <c r="C83" t="s">
        <v>66</v>
      </c>
      <c r="D83">
        <v>730</v>
      </c>
      <c r="E83" t="s">
        <v>203</v>
      </c>
      <c r="F83" t="s">
        <v>4</v>
      </c>
      <c r="G83" t="s">
        <v>358</v>
      </c>
      <c r="H83" t="s">
        <v>369</v>
      </c>
      <c r="I83" t="s">
        <v>24</v>
      </c>
      <c r="J83">
        <v>526185</v>
      </c>
      <c r="K83" t="s">
        <v>205</v>
      </c>
      <c r="L83">
        <v>455.15002500000003</v>
      </c>
      <c r="M83" t="s">
        <v>212</v>
      </c>
      <c r="N83" t="s">
        <v>346</v>
      </c>
      <c r="O83" t="s">
        <v>207</v>
      </c>
      <c r="P83">
        <v>2016</v>
      </c>
      <c r="Q83" t="s">
        <v>370</v>
      </c>
      <c r="T83" t="s">
        <v>35</v>
      </c>
    </row>
    <row r="84" spans="1:20" hidden="1" x14ac:dyDescent="0.2">
      <c r="A84" t="s">
        <v>356</v>
      </c>
      <c r="B84" t="s">
        <v>357</v>
      </c>
      <c r="C84" t="s">
        <v>66</v>
      </c>
      <c r="D84">
        <v>730</v>
      </c>
      <c r="E84" t="s">
        <v>203</v>
      </c>
      <c r="F84" t="s">
        <v>4</v>
      </c>
      <c r="G84" t="s">
        <v>358</v>
      </c>
      <c r="H84" t="s">
        <v>373</v>
      </c>
      <c r="I84" t="s">
        <v>24</v>
      </c>
      <c r="J84">
        <v>524419</v>
      </c>
      <c r="K84" t="s">
        <v>205</v>
      </c>
      <c r="L84">
        <v>453.622435</v>
      </c>
      <c r="M84" t="s">
        <v>374</v>
      </c>
      <c r="N84" t="s">
        <v>228</v>
      </c>
      <c r="O84" t="s">
        <v>207</v>
      </c>
      <c r="P84">
        <v>2012</v>
      </c>
      <c r="Q84" t="s">
        <v>375</v>
      </c>
      <c r="T84" t="s">
        <v>35</v>
      </c>
    </row>
    <row r="85" spans="1:20" hidden="1" x14ac:dyDescent="0.2">
      <c r="A85" t="s">
        <v>376</v>
      </c>
      <c r="B85" t="s">
        <v>292</v>
      </c>
      <c r="C85" t="s">
        <v>57</v>
      </c>
      <c r="D85">
        <v>112</v>
      </c>
      <c r="E85" t="s">
        <v>1993</v>
      </c>
      <c r="F85" t="s">
        <v>5</v>
      </c>
      <c r="G85" t="s">
        <v>341</v>
      </c>
      <c r="H85" t="s">
        <v>373</v>
      </c>
      <c r="I85" t="s">
        <v>24</v>
      </c>
      <c r="J85">
        <v>519556</v>
      </c>
      <c r="K85" t="s">
        <v>205</v>
      </c>
      <c r="L85">
        <v>449.41593999999998</v>
      </c>
      <c r="M85" t="s">
        <v>212</v>
      </c>
      <c r="N85" t="s">
        <v>244</v>
      </c>
      <c r="O85" t="s">
        <v>207</v>
      </c>
      <c r="P85">
        <v>2019</v>
      </c>
      <c r="Q85" t="s">
        <v>377</v>
      </c>
      <c r="T85" t="s">
        <v>44</v>
      </c>
    </row>
    <row r="86" spans="1:20" hidden="1" x14ac:dyDescent="0.2">
      <c r="A86" t="s">
        <v>356</v>
      </c>
      <c r="B86" t="s">
        <v>357</v>
      </c>
      <c r="C86" t="s">
        <v>66</v>
      </c>
      <c r="D86">
        <v>730</v>
      </c>
      <c r="E86" t="s">
        <v>203</v>
      </c>
      <c r="F86" t="s">
        <v>4</v>
      </c>
      <c r="G86" t="s">
        <v>358</v>
      </c>
      <c r="H86" t="s">
        <v>264</v>
      </c>
      <c r="I86" t="s">
        <v>24</v>
      </c>
      <c r="J86">
        <v>504916</v>
      </c>
      <c r="K86" t="s">
        <v>205</v>
      </c>
      <c r="L86">
        <v>436.75233999999995</v>
      </c>
      <c r="M86" t="s">
        <v>374</v>
      </c>
      <c r="N86" t="s">
        <v>213</v>
      </c>
      <c r="O86" t="s">
        <v>207</v>
      </c>
      <c r="P86">
        <v>2014</v>
      </c>
      <c r="Q86" t="s">
        <v>378</v>
      </c>
      <c r="T86" t="s">
        <v>35</v>
      </c>
    </row>
    <row r="87" spans="1:20" hidden="1" x14ac:dyDescent="0.2">
      <c r="A87" t="s">
        <v>356</v>
      </c>
      <c r="B87" t="s">
        <v>357</v>
      </c>
      <c r="C87" t="s">
        <v>66</v>
      </c>
      <c r="D87">
        <v>730</v>
      </c>
      <c r="E87" t="s">
        <v>203</v>
      </c>
      <c r="F87" t="s">
        <v>4</v>
      </c>
      <c r="G87" t="s">
        <v>379</v>
      </c>
      <c r="H87" t="s">
        <v>380</v>
      </c>
      <c r="I87" t="s">
        <v>381</v>
      </c>
      <c r="J87">
        <v>504715</v>
      </c>
      <c r="K87" t="s">
        <v>205</v>
      </c>
      <c r="L87">
        <v>378.53625</v>
      </c>
      <c r="M87" t="s">
        <v>212</v>
      </c>
      <c r="N87" t="s">
        <v>346</v>
      </c>
      <c r="O87" t="s">
        <v>207</v>
      </c>
      <c r="P87">
        <v>2014</v>
      </c>
      <c r="Q87" t="s">
        <v>378</v>
      </c>
      <c r="T87" t="s">
        <v>35</v>
      </c>
    </row>
    <row r="88" spans="1:20" hidden="1" x14ac:dyDescent="0.2">
      <c r="A88" t="s">
        <v>350</v>
      </c>
      <c r="B88" t="s">
        <v>351</v>
      </c>
      <c r="C88" t="s">
        <v>85</v>
      </c>
      <c r="D88">
        <v>301</v>
      </c>
      <c r="E88" t="s">
        <v>1956</v>
      </c>
      <c r="F88" t="s">
        <v>9</v>
      </c>
      <c r="G88" t="s">
        <v>358</v>
      </c>
      <c r="H88" t="s">
        <v>354</v>
      </c>
      <c r="I88" t="s">
        <v>24</v>
      </c>
      <c r="J88">
        <v>528580</v>
      </c>
      <c r="K88" t="s">
        <v>205</v>
      </c>
      <c r="L88">
        <v>457.2217</v>
      </c>
      <c r="M88" t="s">
        <v>212</v>
      </c>
      <c r="N88" t="s">
        <v>228</v>
      </c>
      <c r="O88" t="s">
        <v>207</v>
      </c>
      <c r="P88">
        <v>2011</v>
      </c>
      <c r="Q88" t="s">
        <v>368</v>
      </c>
      <c r="T88" t="s">
        <v>35</v>
      </c>
    </row>
    <row r="89" spans="1:20" hidden="1" x14ac:dyDescent="0.2">
      <c r="A89" t="s">
        <v>383</v>
      </c>
      <c r="B89" t="s">
        <v>357</v>
      </c>
      <c r="C89" t="s">
        <v>66</v>
      </c>
      <c r="D89">
        <v>730</v>
      </c>
      <c r="E89" t="s">
        <v>203</v>
      </c>
      <c r="F89" t="s">
        <v>4</v>
      </c>
      <c r="G89" t="s">
        <v>358</v>
      </c>
      <c r="H89" t="s">
        <v>264</v>
      </c>
      <c r="I89" t="s">
        <v>24</v>
      </c>
      <c r="J89">
        <v>503119</v>
      </c>
      <c r="K89" t="s">
        <v>205</v>
      </c>
      <c r="L89">
        <v>435.19793499999997</v>
      </c>
      <c r="M89" t="s">
        <v>212</v>
      </c>
      <c r="N89" t="s">
        <v>213</v>
      </c>
      <c r="O89" t="s">
        <v>207</v>
      </c>
      <c r="P89">
        <v>2018</v>
      </c>
      <c r="Q89" t="s">
        <v>384</v>
      </c>
      <c r="T89" t="s">
        <v>35</v>
      </c>
    </row>
    <row r="90" spans="1:20" hidden="1" x14ac:dyDescent="0.2">
      <c r="A90" t="s">
        <v>343</v>
      </c>
      <c r="B90" t="s">
        <v>202</v>
      </c>
      <c r="C90" t="s">
        <v>220</v>
      </c>
      <c r="D90">
        <v>260</v>
      </c>
      <c r="E90" t="s">
        <v>220</v>
      </c>
      <c r="F90" t="s">
        <v>7</v>
      </c>
      <c r="G90" t="s">
        <v>204</v>
      </c>
      <c r="H90" t="s">
        <v>364</v>
      </c>
      <c r="I90" t="s">
        <v>24</v>
      </c>
      <c r="J90">
        <v>4198</v>
      </c>
      <c r="K90" t="s">
        <v>205</v>
      </c>
      <c r="L90">
        <v>3.6312699999999998</v>
      </c>
      <c r="M90" t="s">
        <v>221</v>
      </c>
      <c r="N90" t="s">
        <v>344</v>
      </c>
      <c r="O90" t="s">
        <v>207</v>
      </c>
      <c r="P90">
        <v>2014</v>
      </c>
      <c r="Q90" t="s">
        <v>345</v>
      </c>
      <c r="T90" t="s">
        <v>34</v>
      </c>
    </row>
    <row r="91" spans="1:20" hidden="1" x14ac:dyDescent="0.2">
      <c r="B91" t="s">
        <v>225</v>
      </c>
      <c r="C91" t="s">
        <v>65</v>
      </c>
      <c r="D91">
        <v>900</v>
      </c>
      <c r="E91" t="s">
        <v>1588</v>
      </c>
      <c r="F91" t="s">
        <v>6</v>
      </c>
      <c r="G91" t="s">
        <v>204</v>
      </c>
      <c r="H91" t="s">
        <v>24</v>
      </c>
      <c r="I91" t="s">
        <v>24</v>
      </c>
      <c r="J91">
        <v>500000</v>
      </c>
      <c r="K91" t="s">
        <v>205</v>
      </c>
      <c r="L91">
        <v>432.5</v>
      </c>
      <c r="M91" t="s">
        <v>212</v>
      </c>
      <c r="P91">
        <v>2020</v>
      </c>
      <c r="R91" t="s">
        <v>259</v>
      </c>
      <c r="T91" t="s">
        <v>34</v>
      </c>
    </row>
    <row r="92" spans="1:20" hidden="1" x14ac:dyDescent="0.2">
      <c r="A92" t="s">
        <v>356</v>
      </c>
      <c r="B92" t="s">
        <v>357</v>
      </c>
      <c r="C92" t="s">
        <v>66</v>
      </c>
      <c r="D92">
        <v>730</v>
      </c>
      <c r="E92" t="s">
        <v>203</v>
      </c>
      <c r="F92" t="s">
        <v>4</v>
      </c>
      <c r="G92" t="s">
        <v>358</v>
      </c>
      <c r="H92" t="s">
        <v>264</v>
      </c>
      <c r="I92" t="s">
        <v>24</v>
      </c>
      <c r="J92">
        <v>499310</v>
      </c>
      <c r="K92" t="s">
        <v>205</v>
      </c>
      <c r="L92">
        <v>431.90315000000004</v>
      </c>
      <c r="M92" t="s">
        <v>385</v>
      </c>
      <c r="N92" t="s">
        <v>386</v>
      </c>
      <c r="O92" t="s">
        <v>207</v>
      </c>
      <c r="P92">
        <v>2010</v>
      </c>
      <c r="Q92" t="s">
        <v>387</v>
      </c>
      <c r="T92" t="s">
        <v>35</v>
      </c>
    </row>
    <row r="93" spans="1:20" hidden="1" x14ac:dyDescent="0.2">
      <c r="A93" t="s">
        <v>383</v>
      </c>
      <c r="B93" t="s">
        <v>357</v>
      </c>
      <c r="C93" t="s">
        <v>66</v>
      </c>
      <c r="D93">
        <v>730</v>
      </c>
      <c r="E93" t="s">
        <v>203</v>
      </c>
      <c r="F93" t="s">
        <v>4</v>
      </c>
      <c r="G93" t="s">
        <v>358</v>
      </c>
      <c r="H93" t="s">
        <v>373</v>
      </c>
      <c r="I93" t="s">
        <v>24</v>
      </c>
      <c r="J93">
        <v>495434</v>
      </c>
      <c r="K93" t="s">
        <v>205</v>
      </c>
      <c r="L93">
        <v>428.55041</v>
      </c>
      <c r="M93" t="s">
        <v>212</v>
      </c>
      <c r="N93" t="s">
        <v>346</v>
      </c>
      <c r="O93" t="s">
        <v>207</v>
      </c>
      <c r="P93">
        <v>2017</v>
      </c>
      <c r="Q93" t="s">
        <v>388</v>
      </c>
      <c r="T93" t="s">
        <v>35</v>
      </c>
    </row>
    <row r="94" spans="1:20" hidden="1" x14ac:dyDescent="0.2">
      <c r="A94" t="s">
        <v>376</v>
      </c>
      <c r="B94" t="s">
        <v>292</v>
      </c>
      <c r="C94" t="s">
        <v>57</v>
      </c>
      <c r="D94">
        <v>112</v>
      </c>
      <c r="E94" t="s">
        <v>1993</v>
      </c>
      <c r="F94" t="s">
        <v>5</v>
      </c>
      <c r="G94" t="s">
        <v>341</v>
      </c>
      <c r="H94" t="s">
        <v>373</v>
      </c>
      <c r="I94" t="s">
        <v>24</v>
      </c>
      <c r="J94">
        <v>492119</v>
      </c>
      <c r="K94" t="s">
        <v>205</v>
      </c>
      <c r="L94">
        <v>425.68293499999999</v>
      </c>
      <c r="M94" t="s">
        <v>212</v>
      </c>
      <c r="N94" t="s">
        <v>244</v>
      </c>
      <c r="O94" t="s">
        <v>207</v>
      </c>
      <c r="P94">
        <v>2020</v>
      </c>
      <c r="Q94" t="s">
        <v>389</v>
      </c>
      <c r="T94" t="s">
        <v>44</v>
      </c>
    </row>
    <row r="95" spans="1:20" hidden="1" x14ac:dyDescent="0.2">
      <c r="A95" t="s">
        <v>343</v>
      </c>
      <c r="B95" t="s">
        <v>202</v>
      </c>
      <c r="C95" t="s">
        <v>160</v>
      </c>
      <c r="D95">
        <v>710</v>
      </c>
      <c r="E95" t="s">
        <v>215</v>
      </c>
      <c r="F95" t="s">
        <v>4</v>
      </c>
      <c r="G95" t="s">
        <v>204</v>
      </c>
      <c r="H95" t="s">
        <v>364</v>
      </c>
      <c r="I95" t="s">
        <v>24</v>
      </c>
      <c r="J95">
        <v>2000</v>
      </c>
      <c r="K95" t="s">
        <v>205</v>
      </c>
      <c r="L95">
        <v>1.73</v>
      </c>
      <c r="M95" t="s">
        <v>160</v>
      </c>
      <c r="N95" t="s">
        <v>344</v>
      </c>
      <c r="O95" t="s">
        <v>207</v>
      </c>
      <c r="P95">
        <v>2014</v>
      </c>
      <c r="Q95" t="s">
        <v>345</v>
      </c>
      <c r="T95" t="s">
        <v>34</v>
      </c>
    </row>
    <row r="96" spans="1:20" hidden="1" x14ac:dyDescent="0.2">
      <c r="A96" t="s">
        <v>390</v>
      </c>
      <c r="B96" t="s">
        <v>357</v>
      </c>
      <c r="C96" t="s">
        <v>66</v>
      </c>
      <c r="D96">
        <v>731</v>
      </c>
      <c r="E96" t="s">
        <v>203</v>
      </c>
      <c r="F96" t="s">
        <v>4</v>
      </c>
      <c r="G96" t="s">
        <v>358</v>
      </c>
      <c r="H96" t="s">
        <v>264</v>
      </c>
      <c r="I96" t="s">
        <v>24</v>
      </c>
      <c r="J96">
        <v>490605</v>
      </c>
      <c r="K96" t="s">
        <v>205</v>
      </c>
      <c r="L96">
        <v>424.37332500000002</v>
      </c>
      <c r="M96" t="s">
        <v>212</v>
      </c>
      <c r="N96" t="s">
        <v>228</v>
      </c>
      <c r="O96" t="s">
        <v>207</v>
      </c>
      <c r="P96">
        <v>2020</v>
      </c>
      <c r="Q96" t="s">
        <v>391</v>
      </c>
      <c r="T96" t="s">
        <v>35</v>
      </c>
    </row>
    <row r="97" spans="1:20" hidden="1" x14ac:dyDescent="0.2">
      <c r="A97" t="s">
        <v>356</v>
      </c>
      <c r="B97" t="s">
        <v>357</v>
      </c>
      <c r="C97" t="s">
        <v>66</v>
      </c>
      <c r="D97">
        <v>730</v>
      </c>
      <c r="E97" t="s">
        <v>203</v>
      </c>
      <c r="F97" t="s">
        <v>4</v>
      </c>
      <c r="G97" t="s">
        <v>358</v>
      </c>
      <c r="H97" t="s">
        <v>264</v>
      </c>
      <c r="I97" t="s">
        <v>24</v>
      </c>
      <c r="J97">
        <v>486665</v>
      </c>
      <c r="K97" t="s">
        <v>205</v>
      </c>
      <c r="L97">
        <v>420.96522499999998</v>
      </c>
      <c r="M97" t="s">
        <v>392</v>
      </c>
      <c r="N97" t="s">
        <v>232</v>
      </c>
      <c r="O97" t="s">
        <v>207</v>
      </c>
      <c r="P97">
        <v>2011</v>
      </c>
      <c r="Q97" t="s">
        <v>393</v>
      </c>
      <c r="T97" t="s">
        <v>35</v>
      </c>
    </row>
    <row r="98" spans="1:20" hidden="1" x14ac:dyDescent="0.2">
      <c r="A98" t="s">
        <v>356</v>
      </c>
      <c r="B98" t="s">
        <v>357</v>
      </c>
      <c r="C98" t="s">
        <v>66</v>
      </c>
      <c r="D98">
        <v>730</v>
      </c>
      <c r="E98" t="s">
        <v>203</v>
      </c>
      <c r="F98" t="s">
        <v>4</v>
      </c>
      <c r="G98" t="s">
        <v>379</v>
      </c>
      <c r="H98" t="s">
        <v>394</v>
      </c>
      <c r="I98" t="s">
        <v>395</v>
      </c>
      <c r="J98">
        <v>481264</v>
      </c>
      <c r="K98" t="s">
        <v>205</v>
      </c>
      <c r="L98">
        <v>360.94799999999998</v>
      </c>
      <c r="M98" t="s">
        <v>212</v>
      </c>
      <c r="N98" t="s">
        <v>213</v>
      </c>
      <c r="O98" t="s">
        <v>207</v>
      </c>
      <c r="P98">
        <v>2013</v>
      </c>
      <c r="Q98" t="s">
        <v>396</v>
      </c>
      <c r="T98" t="s">
        <v>35</v>
      </c>
    </row>
    <row r="99" spans="1:20" hidden="1" x14ac:dyDescent="0.2">
      <c r="A99" t="s">
        <v>575</v>
      </c>
      <c r="B99" t="s">
        <v>519</v>
      </c>
      <c r="C99" t="s">
        <v>352</v>
      </c>
      <c r="D99">
        <v>301</v>
      </c>
      <c r="E99" t="s">
        <v>1956</v>
      </c>
      <c r="F99" t="s">
        <v>9</v>
      </c>
      <c r="G99" t="s">
        <v>397</v>
      </c>
      <c r="H99" t="s">
        <v>576</v>
      </c>
      <c r="I99" t="s">
        <v>24</v>
      </c>
      <c r="J99">
        <v>105514</v>
      </c>
      <c r="K99" t="s">
        <v>205</v>
      </c>
      <c r="L99">
        <v>91.26961</v>
      </c>
      <c r="M99" t="s">
        <v>577</v>
      </c>
      <c r="N99" t="s">
        <v>578</v>
      </c>
      <c r="O99" t="s">
        <v>207</v>
      </c>
      <c r="P99">
        <v>2011</v>
      </c>
      <c r="Q99" t="s">
        <v>579</v>
      </c>
      <c r="T99" t="s">
        <v>35</v>
      </c>
    </row>
    <row r="100" spans="1:20" hidden="1" x14ac:dyDescent="0.2">
      <c r="A100" t="s">
        <v>1402</v>
      </c>
      <c r="B100" t="s">
        <v>1403</v>
      </c>
      <c r="C100" t="s">
        <v>85</v>
      </c>
      <c r="D100">
        <v>301</v>
      </c>
      <c r="E100" t="s">
        <v>1956</v>
      </c>
      <c r="F100" t="s">
        <v>9</v>
      </c>
      <c r="G100" t="s">
        <v>1404</v>
      </c>
      <c r="H100" t="s">
        <v>1405</v>
      </c>
      <c r="I100" t="s">
        <v>24</v>
      </c>
      <c r="J100">
        <v>159.1</v>
      </c>
      <c r="K100" t="s">
        <v>1391</v>
      </c>
      <c r="L100">
        <v>991.30227633668608</v>
      </c>
      <c r="M100" t="s">
        <v>212</v>
      </c>
      <c r="N100" t="s">
        <v>244</v>
      </c>
      <c r="O100" t="s">
        <v>207</v>
      </c>
      <c r="P100">
        <v>2011</v>
      </c>
      <c r="Q100" t="s">
        <v>1423</v>
      </c>
      <c r="T100" t="s">
        <v>35</v>
      </c>
    </row>
    <row r="101" spans="1:20" hidden="1" x14ac:dyDescent="0.2">
      <c r="A101" t="s">
        <v>356</v>
      </c>
      <c r="B101" t="s">
        <v>357</v>
      </c>
      <c r="C101" t="s">
        <v>66</v>
      </c>
      <c r="D101">
        <v>730</v>
      </c>
      <c r="E101" t="s">
        <v>203</v>
      </c>
      <c r="F101" t="s">
        <v>4</v>
      </c>
      <c r="G101" t="s">
        <v>379</v>
      </c>
      <c r="H101" t="s">
        <v>400</v>
      </c>
      <c r="I101" t="s">
        <v>395</v>
      </c>
      <c r="J101">
        <v>470752</v>
      </c>
      <c r="K101" t="s">
        <v>205</v>
      </c>
      <c r="L101">
        <v>353.06400000000002</v>
      </c>
      <c r="M101" t="s">
        <v>374</v>
      </c>
      <c r="N101" t="s">
        <v>228</v>
      </c>
      <c r="O101" t="s">
        <v>207</v>
      </c>
      <c r="P101">
        <v>2012</v>
      </c>
      <c r="Q101" t="s">
        <v>375</v>
      </c>
      <c r="T101" t="s">
        <v>35</v>
      </c>
    </row>
    <row r="102" spans="1:20" hidden="1" x14ac:dyDescent="0.2">
      <c r="A102" t="s">
        <v>343</v>
      </c>
      <c r="B102" t="s">
        <v>202</v>
      </c>
      <c r="C102" t="s">
        <v>160</v>
      </c>
      <c r="D102">
        <v>710</v>
      </c>
      <c r="E102" t="s">
        <v>215</v>
      </c>
      <c r="F102" t="s">
        <v>4</v>
      </c>
      <c r="G102" t="s">
        <v>204</v>
      </c>
      <c r="H102" t="s">
        <v>305</v>
      </c>
      <c r="I102" t="s">
        <v>52</v>
      </c>
      <c r="J102">
        <v>1653493</v>
      </c>
      <c r="K102" t="s">
        <v>205</v>
      </c>
      <c r="L102">
        <v>1653.4929999999999</v>
      </c>
      <c r="M102" t="s">
        <v>401</v>
      </c>
      <c r="N102" t="s">
        <v>402</v>
      </c>
      <c r="O102" t="s">
        <v>207</v>
      </c>
      <c r="P102">
        <v>2015</v>
      </c>
      <c r="Q102" t="s">
        <v>403</v>
      </c>
      <c r="T102" t="s">
        <v>34</v>
      </c>
    </row>
    <row r="103" spans="1:20" hidden="1" x14ac:dyDescent="0.2">
      <c r="A103" t="s">
        <v>287</v>
      </c>
      <c r="B103" t="s">
        <v>235</v>
      </c>
      <c r="C103" t="s">
        <v>71</v>
      </c>
      <c r="D103">
        <v>750</v>
      </c>
      <c r="E103" t="s">
        <v>203</v>
      </c>
      <c r="F103" t="s">
        <v>4</v>
      </c>
      <c r="G103" t="s">
        <v>204</v>
      </c>
      <c r="H103" t="s">
        <v>404</v>
      </c>
      <c r="I103" t="s">
        <v>24</v>
      </c>
      <c r="J103">
        <v>468970</v>
      </c>
      <c r="K103" t="s">
        <v>226</v>
      </c>
      <c r="L103">
        <v>468.97</v>
      </c>
      <c r="M103" t="s">
        <v>212</v>
      </c>
      <c r="N103" t="s">
        <v>213</v>
      </c>
      <c r="O103" t="s">
        <v>207</v>
      </c>
      <c r="P103">
        <v>2012</v>
      </c>
      <c r="Q103" t="s">
        <v>288</v>
      </c>
      <c r="T103" t="s">
        <v>34</v>
      </c>
    </row>
    <row r="104" spans="1:20" hidden="1" x14ac:dyDescent="0.2">
      <c r="A104" t="s">
        <v>350</v>
      </c>
      <c r="B104" t="s">
        <v>351</v>
      </c>
      <c r="C104" t="s">
        <v>85</v>
      </c>
      <c r="D104">
        <v>301</v>
      </c>
      <c r="E104" t="s">
        <v>1956</v>
      </c>
      <c r="F104" t="s">
        <v>9</v>
      </c>
      <c r="G104" t="s">
        <v>353</v>
      </c>
      <c r="H104" t="s">
        <v>264</v>
      </c>
      <c r="I104" t="s">
        <v>24</v>
      </c>
      <c r="J104">
        <v>525481</v>
      </c>
      <c r="K104" t="s">
        <v>205</v>
      </c>
      <c r="L104">
        <v>454.541065</v>
      </c>
      <c r="M104" t="s">
        <v>212</v>
      </c>
      <c r="N104" t="s">
        <v>371</v>
      </c>
      <c r="O104" t="s">
        <v>207</v>
      </c>
      <c r="P104">
        <v>2012</v>
      </c>
      <c r="Q104" t="s">
        <v>372</v>
      </c>
      <c r="T104" t="s">
        <v>35</v>
      </c>
    </row>
    <row r="105" spans="1:20" hidden="1" x14ac:dyDescent="0.2">
      <c r="A105" t="s">
        <v>575</v>
      </c>
      <c r="B105" t="s">
        <v>519</v>
      </c>
      <c r="C105" t="s">
        <v>352</v>
      </c>
      <c r="D105">
        <v>301</v>
      </c>
      <c r="E105" t="s">
        <v>1956</v>
      </c>
      <c r="F105" t="s">
        <v>9</v>
      </c>
      <c r="G105" t="s">
        <v>397</v>
      </c>
      <c r="H105" t="s">
        <v>586</v>
      </c>
      <c r="I105" t="s">
        <v>24</v>
      </c>
      <c r="J105">
        <v>103396</v>
      </c>
      <c r="K105" t="s">
        <v>205</v>
      </c>
      <c r="L105">
        <v>89.437539999999998</v>
      </c>
      <c r="M105" t="s">
        <v>587</v>
      </c>
      <c r="N105" t="s">
        <v>578</v>
      </c>
      <c r="O105" t="s">
        <v>207</v>
      </c>
      <c r="P105">
        <v>2012</v>
      </c>
      <c r="Q105" t="s">
        <v>588</v>
      </c>
      <c r="T105" t="s">
        <v>35</v>
      </c>
    </row>
    <row r="106" spans="1:20" hidden="1" x14ac:dyDescent="0.2">
      <c r="A106" t="s">
        <v>350</v>
      </c>
      <c r="B106" t="s">
        <v>351</v>
      </c>
      <c r="C106" t="s">
        <v>85</v>
      </c>
      <c r="D106">
        <v>301</v>
      </c>
      <c r="E106" t="s">
        <v>1956</v>
      </c>
      <c r="F106" t="s">
        <v>9</v>
      </c>
      <c r="G106" t="s">
        <v>353</v>
      </c>
      <c r="H106" t="s">
        <v>1199</v>
      </c>
      <c r="I106" t="s">
        <v>381</v>
      </c>
      <c r="J106">
        <v>225</v>
      </c>
      <c r="K106" t="s">
        <v>222</v>
      </c>
      <c r="L106">
        <v>225</v>
      </c>
      <c r="M106" t="s">
        <v>212</v>
      </c>
      <c r="N106" t="s">
        <v>371</v>
      </c>
      <c r="O106" t="s">
        <v>207</v>
      </c>
      <c r="P106">
        <v>2012</v>
      </c>
      <c r="Q106" t="s">
        <v>372</v>
      </c>
      <c r="T106" t="s">
        <v>35</v>
      </c>
    </row>
    <row r="107" spans="1:20" hidden="1" x14ac:dyDescent="0.2">
      <c r="A107" t="s">
        <v>390</v>
      </c>
      <c r="B107" t="s">
        <v>357</v>
      </c>
      <c r="C107" t="s">
        <v>66</v>
      </c>
      <c r="D107">
        <v>731</v>
      </c>
      <c r="E107" t="s">
        <v>203</v>
      </c>
      <c r="F107" t="s">
        <v>4</v>
      </c>
      <c r="G107" t="s">
        <v>358</v>
      </c>
      <c r="H107" t="s">
        <v>264</v>
      </c>
      <c r="I107" t="s">
        <v>24</v>
      </c>
      <c r="J107">
        <v>465501</v>
      </c>
      <c r="K107" t="s">
        <v>205</v>
      </c>
      <c r="L107">
        <v>402.658365</v>
      </c>
      <c r="M107" t="s">
        <v>212</v>
      </c>
      <c r="N107" t="s">
        <v>371</v>
      </c>
      <c r="O107" t="s">
        <v>207</v>
      </c>
      <c r="P107">
        <v>2020</v>
      </c>
      <c r="Q107" t="s">
        <v>391</v>
      </c>
      <c r="T107" t="s">
        <v>35</v>
      </c>
    </row>
    <row r="108" spans="1:20" hidden="1" x14ac:dyDescent="0.2">
      <c r="A108" t="s">
        <v>356</v>
      </c>
      <c r="B108" t="s">
        <v>357</v>
      </c>
      <c r="C108" t="s">
        <v>66</v>
      </c>
      <c r="D108">
        <v>730</v>
      </c>
      <c r="E108" t="s">
        <v>203</v>
      </c>
      <c r="F108" t="s">
        <v>4</v>
      </c>
      <c r="G108" t="s">
        <v>379</v>
      </c>
      <c r="H108" t="s">
        <v>412</v>
      </c>
      <c r="I108" t="s">
        <v>381</v>
      </c>
      <c r="J108">
        <v>460679</v>
      </c>
      <c r="K108" t="s">
        <v>205</v>
      </c>
      <c r="L108">
        <v>345.50925000000001</v>
      </c>
      <c r="M108" t="s">
        <v>212</v>
      </c>
      <c r="N108" t="s">
        <v>213</v>
      </c>
      <c r="O108" t="s">
        <v>207</v>
      </c>
      <c r="P108">
        <v>2013</v>
      </c>
      <c r="Q108" t="s">
        <v>396</v>
      </c>
      <c r="T108" t="s">
        <v>35</v>
      </c>
    </row>
    <row r="109" spans="1:20" hidden="1" x14ac:dyDescent="0.2">
      <c r="A109" t="s">
        <v>1402</v>
      </c>
      <c r="B109" t="s">
        <v>1403</v>
      </c>
      <c r="C109" t="s">
        <v>85</v>
      </c>
      <c r="D109">
        <v>301</v>
      </c>
      <c r="E109" t="s">
        <v>1956</v>
      </c>
      <c r="F109" t="s">
        <v>9</v>
      </c>
      <c r="G109" t="s">
        <v>1404</v>
      </c>
      <c r="H109" t="s">
        <v>1405</v>
      </c>
      <c r="I109" t="s">
        <v>24</v>
      </c>
      <c r="J109">
        <v>119.2</v>
      </c>
      <c r="K109" t="s">
        <v>1391</v>
      </c>
      <c r="L109">
        <v>742.69787139744187</v>
      </c>
      <c r="M109" t="s">
        <v>212</v>
      </c>
      <c r="N109" t="s">
        <v>322</v>
      </c>
      <c r="O109" t="s">
        <v>207</v>
      </c>
      <c r="P109">
        <v>2012</v>
      </c>
      <c r="Q109" t="s">
        <v>1457</v>
      </c>
      <c r="T109" t="s">
        <v>35</v>
      </c>
    </row>
    <row r="110" spans="1:20" hidden="1" x14ac:dyDescent="0.2">
      <c r="A110" t="s">
        <v>343</v>
      </c>
      <c r="B110" t="s">
        <v>202</v>
      </c>
      <c r="C110" t="s">
        <v>203</v>
      </c>
      <c r="D110">
        <v>740</v>
      </c>
      <c r="E110" t="s">
        <v>203</v>
      </c>
      <c r="F110" t="s">
        <v>4</v>
      </c>
      <c r="G110" t="s">
        <v>204</v>
      </c>
      <c r="H110" t="s">
        <v>305</v>
      </c>
      <c r="I110" t="s">
        <v>52</v>
      </c>
      <c r="J110">
        <v>1052088</v>
      </c>
      <c r="K110" t="s">
        <v>205</v>
      </c>
      <c r="L110">
        <v>1052.088</v>
      </c>
      <c r="M110" t="s">
        <v>414</v>
      </c>
      <c r="N110" t="s">
        <v>402</v>
      </c>
      <c r="O110" t="s">
        <v>207</v>
      </c>
      <c r="P110">
        <v>2015</v>
      </c>
      <c r="Q110" t="s">
        <v>403</v>
      </c>
      <c r="T110" t="s">
        <v>34</v>
      </c>
    </row>
    <row r="111" spans="1:20" hidden="1" x14ac:dyDescent="0.2">
      <c r="A111" t="s">
        <v>415</v>
      </c>
      <c r="B111" t="s">
        <v>416</v>
      </c>
      <c r="C111" t="s">
        <v>167</v>
      </c>
      <c r="D111">
        <v>765</v>
      </c>
      <c r="E111" t="s">
        <v>215</v>
      </c>
      <c r="F111" t="s">
        <v>4</v>
      </c>
      <c r="G111" t="s">
        <v>304</v>
      </c>
      <c r="H111" t="s">
        <v>417</v>
      </c>
      <c r="I111" t="s">
        <v>24</v>
      </c>
      <c r="J111">
        <v>390477</v>
      </c>
      <c r="K111" t="s">
        <v>205</v>
      </c>
      <c r="L111">
        <v>337.76260500000001</v>
      </c>
      <c r="M111" t="s">
        <v>418</v>
      </c>
      <c r="N111" t="s">
        <v>244</v>
      </c>
      <c r="O111" t="s">
        <v>207</v>
      </c>
      <c r="P111">
        <v>2019</v>
      </c>
      <c r="Q111" t="s">
        <v>419</v>
      </c>
      <c r="T111" t="s">
        <v>40</v>
      </c>
    </row>
    <row r="112" spans="1:20" hidden="1" x14ac:dyDescent="0.2">
      <c r="A112" t="s">
        <v>268</v>
      </c>
      <c r="B112" t="s">
        <v>225</v>
      </c>
      <c r="C112" t="s">
        <v>65</v>
      </c>
      <c r="D112">
        <v>900</v>
      </c>
      <c r="E112" t="s">
        <v>1588</v>
      </c>
      <c r="F112" t="s">
        <v>6</v>
      </c>
      <c r="G112" t="s">
        <v>204</v>
      </c>
      <c r="H112" t="s">
        <v>420</v>
      </c>
      <c r="I112" t="s">
        <v>24</v>
      </c>
      <c r="J112">
        <v>377744</v>
      </c>
      <c r="K112" t="s">
        <v>205</v>
      </c>
      <c r="L112">
        <v>326.74856</v>
      </c>
      <c r="M112" t="s">
        <v>212</v>
      </c>
      <c r="N112" t="s">
        <v>371</v>
      </c>
      <c r="O112" t="s">
        <v>207</v>
      </c>
      <c r="P112">
        <v>2019</v>
      </c>
      <c r="Q112" t="s">
        <v>421</v>
      </c>
      <c r="T112" t="s">
        <v>34</v>
      </c>
    </row>
    <row r="113" spans="1:20" hidden="1" x14ac:dyDescent="0.2">
      <c r="A113" t="s">
        <v>343</v>
      </c>
      <c r="B113" t="s">
        <v>202</v>
      </c>
      <c r="C113" t="s">
        <v>220</v>
      </c>
      <c r="D113">
        <v>260</v>
      </c>
      <c r="E113" t="s">
        <v>220</v>
      </c>
      <c r="F113" t="s">
        <v>7</v>
      </c>
      <c r="G113" t="s">
        <v>204</v>
      </c>
      <c r="H113" t="s">
        <v>52</v>
      </c>
      <c r="I113" t="s">
        <v>52</v>
      </c>
      <c r="J113">
        <v>725793</v>
      </c>
      <c r="K113" t="s">
        <v>205</v>
      </c>
      <c r="L113">
        <v>725.79300000000001</v>
      </c>
      <c r="M113" t="s">
        <v>422</v>
      </c>
      <c r="N113" t="s">
        <v>402</v>
      </c>
      <c r="O113" t="s">
        <v>207</v>
      </c>
      <c r="P113">
        <v>2015</v>
      </c>
      <c r="Q113" t="s">
        <v>403</v>
      </c>
      <c r="T113" t="s">
        <v>34</v>
      </c>
    </row>
    <row r="114" spans="1:20" hidden="1" x14ac:dyDescent="0.2">
      <c r="A114" t="s">
        <v>423</v>
      </c>
      <c r="B114" t="s">
        <v>424</v>
      </c>
      <c r="C114" t="s">
        <v>57</v>
      </c>
      <c r="D114">
        <v>104</v>
      </c>
      <c r="E114" t="s">
        <v>1993</v>
      </c>
      <c r="F114" t="s">
        <v>5</v>
      </c>
      <c r="G114" t="s">
        <v>425</v>
      </c>
      <c r="H114" t="s">
        <v>264</v>
      </c>
      <c r="I114" t="s">
        <v>24</v>
      </c>
      <c r="J114">
        <v>359428</v>
      </c>
      <c r="K114" t="s">
        <v>205</v>
      </c>
      <c r="L114">
        <v>310.90521999999999</v>
      </c>
      <c r="M114" t="s">
        <v>426</v>
      </c>
      <c r="N114" t="s">
        <v>313</v>
      </c>
      <c r="O114" t="s">
        <v>207</v>
      </c>
      <c r="P114">
        <v>2012</v>
      </c>
      <c r="Q114" t="s">
        <v>427</v>
      </c>
      <c r="T114" t="s">
        <v>44</v>
      </c>
    </row>
    <row r="115" spans="1:20" hidden="1" x14ac:dyDescent="0.2">
      <c r="A115" t="s">
        <v>423</v>
      </c>
      <c r="B115" t="s">
        <v>424</v>
      </c>
      <c r="C115" t="s">
        <v>57</v>
      </c>
      <c r="D115">
        <v>104</v>
      </c>
      <c r="E115" t="s">
        <v>1993</v>
      </c>
      <c r="F115" t="s">
        <v>5</v>
      </c>
      <c r="G115" t="s">
        <v>425</v>
      </c>
      <c r="H115" t="s">
        <v>398</v>
      </c>
      <c r="I115" t="s">
        <v>24</v>
      </c>
      <c r="J115">
        <v>342918</v>
      </c>
      <c r="K115" t="s">
        <v>205</v>
      </c>
      <c r="L115">
        <v>296.62407000000002</v>
      </c>
      <c r="M115" t="s">
        <v>212</v>
      </c>
      <c r="N115" t="s">
        <v>213</v>
      </c>
      <c r="O115" t="s">
        <v>207</v>
      </c>
      <c r="P115">
        <v>2013</v>
      </c>
      <c r="Q115" t="s">
        <v>428</v>
      </c>
      <c r="T115" t="s">
        <v>44</v>
      </c>
    </row>
    <row r="116" spans="1:20" hidden="1" x14ac:dyDescent="0.2">
      <c r="A116" t="s">
        <v>423</v>
      </c>
      <c r="B116" t="s">
        <v>424</v>
      </c>
      <c r="C116" t="s">
        <v>57</v>
      </c>
      <c r="D116">
        <v>104</v>
      </c>
      <c r="E116" t="s">
        <v>1993</v>
      </c>
      <c r="F116" t="s">
        <v>5</v>
      </c>
      <c r="G116" t="s">
        <v>425</v>
      </c>
      <c r="H116" t="s">
        <v>264</v>
      </c>
      <c r="I116" t="s">
        <v>24</v>
      </c>
      <c r="J116">
        <v>342905</v>
      </c>
      <c r="K116" t="s">
        <v>205</v>
      </c>
      <c r="L116">
        <v>296.61282499999999</v>
      </c>
      <c r="M116" t="s">
        <v>429</v>
      </c>
      <c r="N116" t="s">
        <v>346</v>
      </c>
      <c r="O116" t="s">
        <v>207</v>
      </c>
      <c r="P116">
        <v>2014</v>
      </c>
      <c r="Q116" t="s">
        <v>430</v>
      </c>
      <c r="T116" t="s">
        <v>44</v>
      </c>
    </row>
    <row r="117" spans="1:20" hidden="1" x14ac:dyDescent="0.2">
      <c r="A117" t="s">
        <v>423</v>
      </c>
      <c r="B117" t="s">
        <v>424</v>
      </c>
      <c r="C117" t="s">
        <v>57</v>
      </c>
      <c r="D117">
        <v>104</v>
      </c>
      <c r="E117" t="s">
        <v>1993</v>
      </c>
      <c r="F117" t="s">
        <v>5</v>
      </c>
      <c r="G117" t="s">
        <v>425</v>
      </c>
      <c r="H117" t="s">
        <v>264</v>
      </c>
      <c r="I117" t="s">
        <v>24</v>
      </c>
      <c r="J117">
        <v>324686</v>
      </c>
      <c r="K117" t="s">
        <v>205</v>
      </c>
      <c r="L117">
        <v>280.85338999999999</v>
      </c>
      <c r="M117" t="s">
        <v>429</v>
      </c>
      <c r="N117" t="s">
        <v>213</v>
      </c>
      <c r="O117" t="s">
        <v>207</v>
      </c>
      <c r="P117">
        <v>2011</v>
      </c>
      <c r="Q117" t="s">
        <v>431</v>
      </c>
      <c r="T117" t="s">
        <v>44</v>
      </c>
    </row>
    <row r="118" spans="1:20" hidden="1" x14ac:dyDescent="0.2">
      <c r="B118" t="s">
        <v>424</v>
      </c>
      <c r="C118" t="s">
        <v>57</v>
      </c>
      <c r="D118">
        <v>104</v>
      </c>
      <c r="E118" t="s">
        <v>1993</v>
      </c>
      <c r="F118" t="s">
        <v>5</v>
      </c>
      <c r="G118" t="s">
        <v>425</v>
      </c>
      <c r="H118" t="s">
        <v>264</v>
      </c>
      <c r="I118" t="s">
        <v>24</v>
      </c>
      <c r="J118">
        <v>320000</v>
      </c>
      <c r="K118" t="s">
        <v>205</v>
      </c>
      <c r="L118">
        <v>276.8</v>
      </c>
      <c r="M118" t="s">
        <v>212</v>
      </c>
      <c r="P118">
        <v>2015</v>
      </c>
      <c r="R118" t="s">
        <v>259</v>
      </c>
      <c r="T118" t="s">
        <v>44</v>
      </c>
    </row>
    <row r="119" spans="1:20" hidden="1" x14ac:dyDescent="0.2">
      <c r="B119" t="s">
        <v>424</v>
      </c>
      <c r="C119" t="s">
        <v>57</v>
      </c>
      <c r="D119">
        <v>104</v>
      </c>
      <c r="E119" t="s">
        <v>1993</v>
      </c>
      <c r="F119" t="s">
        <v>5</v>
      </c>
      <c r="G119" t="s">
        <v>425</v>
      </c>
      <c r="H119" t="s">
        <v>24</v>
      </c>
      <c r="I119" t="s">
        <v>24</v>
      </c>
      <c r="J119">
        <v>320000</v>
      </c>
      <c r="K119" t="s">
        <v>205</v>
      </c>
      <c r="L119">
        <v>276.8</v>
      </c>
      <c r="M119" t="s">
        <v>212</v>
      </c>
      <c r="P119">
        <v>2020</v>
      </c>
      <c r="R119" t="s">
        <v>259</v>
      </c>
      <c r="T119" t="s">
        <v>44</v>
      </c>
    </row>
    <row r="120" spans="1:20" hidden="1" x14ac:dyDescent="0.2">
      <c r="A120" t="s">
        <v>432</v>
      </c>
      <c r="B120" t="s">
        <v>433</v>
      </c>
      <c r="C120" t="s">
        <v>57</v>
      </c>
      <c r="D120">
        <v>162</v>
      </c>
      <c r="E120" t="s">
        <v>1993</v>
      </c>
      <c r="F120" t="s">
        <v>5</v>
      </c>
      <c r="G120" t="s">
        <v>434</v>
      </c>
      <c r="H120" t="s">
        <v>264</v>
      </c>
      <c r="I120" t="s">
        <v>24</v>
      </c>
      <c r="J120">
        <v>318031</v>
      </c>
      <c r="K120" t="s">
        <v>205</v>
      </c>
      <c r="L120">
        <v>275.09681499999999</v>
      </c>
      <c r="M120" t="s">
        <v>435</v>
      </c>
      <c r="N120" t="s">
        <v>436</v>
      </c>
      <c r="O120" t="s">
        <v>207</v>
      </c>
      <c r="P120">
        <v>2020</v>
      </c>
      <c r="Q120" t="s">
        <v>437</v>
      </c>
      <c r="T120" t="s">
        <v>41</v>
      </c>
    </row>
    <row r="121" spans="1:20" hidden="1" x14ac:dyDescent="0.2">
      <c r="A121" t="s">
        <v>807</v>
      </c>
      <c r="B121" t="s">
        <v>808</v>
      </c>
      <c r="C121" t="s">
        <v>68</v>
      </c>
      <c r="D121">
        <v>600</v>
      </c>
      <c r="E121" t="s">
        <v>1957</v>
      </c>
      <c r="F121" t="s">
        <v>1930</v>
      </c>
      <c r="G121" t="s">
        <v>670</v>
      </c>
      <c r="H121" t="s">
        <v>264</v>
      </c>
      <c r="I121" t="s">
        <v>24</v>
      </c>
      <c r="J121">
        <v>21862</v>
      </c>
      <c r="K121" t="s">
        <v>205</v>
      </c>
      <c r="L121">
        <v>18.910630000000001</v>
      </c>
      <c r="M121" t="s">
        <v>212</v>
      </c>
      <c r="N121" t="s">
        <v>228</v>
      </c>
      <c r="O121" t="s">
        <v>207</v>
      </c>
      <c r="P121">
        <v>2010</v>
      </c>
      <c r="Q121" t="s">
        <v>809</v>
      </c>
      <c r="T121" t="s">
        <v>44</v>
      </c>
    </row>
    <row r="122" spans="1:20" hidden="1" x14ac:dyDescent="0.2">
      <c r="B122" t="s">
        <v>424</v>
      </c>
      <c r="C122" t="s">
        <v>57</v>
      </c>
      <c r="D122">
        <v>104</v>
      </c>
      <c r="E122" t="s">
        <v>1993</v>
      </c>
      <c r="F122" t="s">
        <v>5</v>
      </c>
      <c r="G122" t="s">
        <v>425</v>
      </c>
      <c r="H122" t="s">
        <v>24</v>
      </c>
      <c r="I122" t="s">
        <v>24</v>
      </c>
      <c r="J122">
        <v>310000</v>
      </c>
      <c r="K122" t="s">
        <v>205</v>
      </c>
      <c r="L122">
        <v>268.14999999999998</v>
      </c>
      <c r="M122" t="s">
        <v>212</v>
      </c>
      <c r="P122">
        <v>2018</v>
      </c>
      <c r="R122" t="s">
        <v>259</v>
      </c>
      <c r="T122" t="s">
        <v>44</v>
      </c>
    </row>
    <row r="123" spans="1:20" hidden="1" x14ac:dyDescent="0.2">
      <c r="A123" t="s">
        <v>443</v>
      </c>
      <c r="B123" t="s">
        <v>444</v>
      </c>
      <c r="C123" t="s">
        <v>57</v>
      </c>
      <c r="D123">
        <v>110</v>
      </c>
      <c r="E123" t="s">
        <v>1993</v>
      </c>
      <c r="F123" t="s">
        <v>5</v>
      </c>
      <c r="G123" t="s">
        <v>445</v>
      </c>
      <c r="H123" t="s">
        <v>264</v>
      </c>
      <c r="I123" t="s">
        <v>24</v>
      </c>
      <c r="J123">
        <v>308835</v>
      </c>
      <c r="K123" t="s">
        <v>205</v>
      </c>
      <c r="L123">
        <v>267.14227500000004</v>
      </c>
      <c r="M123" t="s">
        <v>212</v>
      </c>
      <c r="N123" t="s">
        <v>446</v>
      </c>
      <c r="O123" t="s">
        <v>207</v>
      </c>
      <c r="P123">
        <v>2010</v>
      </c>
      <c r="Q123" t="s">
        <v>447</v>
      </c>
      <c r="T123" t="s">
        <v>33</v>
      </c>
    </row>
    <row r="124" spans="1:20" x14ac:dyDescent="0.2">
      <c r="A124" t="s">
        <v>423</v>
      </c>
      <c r="B124" t="s">
        <v>424</v>
      </c>
      <c r="C124" t="s">
        <v>57</v>
      </c>
      <c r="D124">
        <v>104</v>
      </c>
      <c r="E124" t="s">
        <v>1993</v>
      </c>
      <c r="F124" t="s">
        <v>5</v>
      </c>
      <c r="G124" t="s">
        <v>448</v>
      </c>
      <c r="H124" t="s">
        <v>449</v>
      </c>
      <c r="I124" t="s">
        <v>24</v>
      </c>
      <c r="J124">
        <v>300000</v>
      </c>
      <c r="K124" t="s">
        <v>205</v>
      </c>
      <c r="L124">
        <v>259.5</v>
      </c>
      <c r="M124" t="s">
        <v>212</v>
      </c>
      <c r="N124" t="s">
        <v>271</v>
      </c>
      <c r="O124" t="s">
        <v>207</v>
      </c>
      <c r="P124">
        <v>2010</v>
      </c>
      <c r="Q124" t="s">
        <v>450</v>
      </c>
      <c r="R124" t="s">
        <v>451</v>
      </c>
      <c r="T124" t="s">
        <v>44</v>
      </c>
    </row>
    <row r="125" spans="1:20" hidden="1" x14ac:dyDescent="0.2">
      <c r="B125" t="s">
        <v>424</v>
      </c>
      <c r="C125" t="s">
        <v>57</v>
      </c>
      <c r="D125">
        <v>104</v>
      </c>
      <c r="E125" t="s">
        <v>1993</v>
      </c>
      <c r="F125" t="s">
        <v>5</v>
      </c>
      <c r="G125" t="s">
        <v>425</v>
      </c>
      <c r="H125" t="s">
        <v>24</v>
      </c>
      <c r="I125" t="s">
        <v>24</v>
      </c>
      <c r="J125">
        <v>300000</v>
      </c>
      <c r="K125" t="s">
        <v>205</v>
      </c>
      <c r="L125">
        <v>259.5</v>
      </c>
      <c r="M125" t="s">
        <v>212</v>
      </c>
      <c r="P125">
        <v>2017</v>
      </c>
      <c r="R125" t="s">
        <v>259</v>
      </c>
      <c r="T125" t="s">
        <v>44</v>
      </c>
    </row>
    <row r="126" spans="1:20" hidden="1" x14ac:dyDescent="0.2">
      <c r="A126" t="s">
        <v>452</v>
      </c>
      <c r="B126" t="s">
        <v>444</v>
      </c>
      <c r="C126" t="s">
        <v>57</v>
      </c>
      <c r="D126">
        <v>110</v>
      </c>
      <c r="E126" t="s">
        <v>1993</v>
      </c>
      <c r="F126" t="s">
        <v>5</v>
      </c>
      <c r="G126" t="s">
        <v>445</v>
      </c>
      <c r="H126" t="s">
        <v>264</v>
      </c>
      <c r="I126" t="s">
        <v>24</v>
      </c>
      <c r="J126">
        <v>297644</v>
      </c>
      <c r="K126" t="s">
        <v>205</v>
      </c>
      <c r="L126">
        <v>257.46206000000001</v>
      </c>
      <c r="M126" t="s">
        <v>212</v>
      </c>
      <c r="N126" t="s">
        <v>453</v>
      </c>
      <c r="O126" t="s">
        <v>207</v>
      </c>
      <c r="P126">
        <v>2011</v>
      </c>
      <c r="Q126" t="s">
        <v>454</v>
      </c>
      <c r="T126" t="s">
        <v>33</v>
      </c>
    </row>
    <row r="127" spans="1:20" hidden="1" x14ac:dyDescent="0.2">
      <c r="A127" t="s">
        <v>343</v>
      </c>
      <c r="B127" t="s">
        <v>202</v>
      </c>
      <c r="C127" t="s">
        <v>203</v>
      </c>
      <c r="D127">
        <v>740</v>
      </c>
      <c r="E127" t="s">
        <v>203</v>
      </c>
      <c r="F127" t="s">
        <v>4</v>
      </c>
      <c r="G127" t="s">
        <v>204</v>
      </c>
      <c r="H127" t="s">
        <v>24</v>
      </c>
      <c r="I127" t="s">
        <v>24</v>
      </c>
      <c r="J127">
        <v>4467</v>
      </c>
      <c r="K127" t="s">
        <v>205</v>
      </c>
      <c r="L127">
        <v>3.8639549999999998</v>
      </c>
      <c r="M127" t="s">
        <v>455</v>
      </c>
      <c r="N127" t="s">
        <v>402</v>
      </c>
      <c r="O127" t="s">
        <v>207</v>
      </c>
      <c r="P127">
        <v>2015</v>
      </c>
      <c r="Q127" t="s">
        <v>403</v>
      </c>
      <c r="T127" t="s">
        <v>34</v>
      </c>
    </row>
    <row r="128" spans="1:20" hidden="1" x14ac:dyDescent="0.2">
      <c r="A128" t="s">
        <v>1138</v>
      </c>
      <c r="B128" t="s">
        <v>808</v>
      </c>
      <c r="C128" t="s">
        <v>68</v>
      </c>
      <c r="D128">
        <v>600</v>
      </c>
      <c r="E128" t="s">
        <v>1957</v>
      </c>
      <c r="F128" t="s">
        <v>1930</v>
      </c>
      <c r="G128" t="s">
        <v>670</v>
      </c>
      <c r="H128" t="s">
        <v>264</v>
      </c>
      <c r="I128" t="s">
        <v>24</v>
      </c>
      <c r="J128">
        <v>3510</v>
      </c>
      <c r="K128" t="s">
        <v>205</v>
      </c>
      <c r="L128">
        <v>3.0361500000000001</v>
      </c>
      <c r="M128" t="s">
        <v>212</v>
      </c>
      <c r="N128" t="s">
        <v>249</v>
      </c>
      <c r="O128" t="s">
        <v>207</v>
      </c>
      <c r="P128">
        <v>2011</v>
      </c>
      <c r="Q128" t="s">
        <v>1139</v>
      </c>
      <c r="T128" t="s">
        <v>44</v>
      </c>
    </row>
    <row r="129" spans="1:20" hidden="1" x14ac:dyDescent="0.2">
      <c r="A129" t="s">
        <v>647</v>
      </c>
      <c r="B129" t="s">
        <v>461</v>
      </c>
      <c r="C129" t="s">
        <v>112</v>
      </c>
      <c r="D129">
        <v>425</v>
      </c>
      <c r="E129" t="s">
        <v>492</v>
      </c>
      <c r="F129" t="s">
        <v>8</v>
      </c>
      <c r="G129" t="s">
        <v>648</v>
      </c>
      <c r="H129" t="s">
        <v>493</v>
      </c>
      <c r="I129" t="s">
        <v>24</v>
      </c>
      <c r="J129">
        <v>51497</v>
      </c>
      <c r="K129" t="s">
        <v>205</v>
      </c>
      <c r="L129">
        <v>44.544905</v>
      </c>
      <c r="M129" t="s">
        <v>212</v>
      </c>
      <c r="N129" t="s">
        <v>328</v>
      </c>
      <c r="O129" t="s">
        <v>207</v>
      </c>
      <c r="P129">
        <v>2015</v>
      </c>
      <c r="Q129" t="s">
        <v>649</v>
      </c>
      <c r="T129" t="s">
        <v>40</v>
      </c>
    </row>
    <row r="130" spans="1:20" hidden="1" x14ac:dyDescent="0.2">
      <c r="A130" t="s">
        <v>465</v>
      </c>
      <c r="B130" t="s">
        <v>424</v>
      </c>
      <c r="C130" t="s">
        <v>57</v>
      </c>
      <c r="D130">
        <v>104</v>
      </c>
      <c r="E130" t="s">
        <v>1993</v>
      </c>
      <c r="F130" t="s">
        <v>5</v>
      </c>
      <c r="G130" t="s">
        <v>425</v>
      </c>
      <c r="H130" t="s">
        <v>264</v>
      </c>
      <c r="I130" t="s">
        <v>24</v>
      </c>
      <c r="J130">
        <v>291882</v>
      </c>
      <c r="K130" t="s">
        <v>205</v>
      </c>
      <c r="L130">
        <v>252.47792999999999</v>
      </c>
      <c r="M130" t="s">
        <v>429</v>
      </c>
      <c r="N130" t="s">
        <v>466</v>
      </c>
      <c r="O130" t="s">
        <v>207</v>
      </c>
      <c r="P130">
        <v>2016</v>
      </c>
      <c r="Q130" t="s">
        <v>467</v>
      </c>
      <c r="T130" t="s">
        <v>44</v>
      </c>
    </row>
    <row r="131" spans="1:20" hidden="1" x14ac:dyDescent="0.2">
      <c r="A131" t="s">
        <v>270</v>
      </c>
      <c r="B131" t="s">
        <v>261</v>
      </c>
      <c r="C131" t="s">
        <v>57</v>
      </c>
      <c r="D131">
        <v>101</v>
      </c>
      <c r="E131" t="s">
        <v>1993</v>
      </c>
      <c r="F131" t="s">
        <v>5</v>
      </c>
      <c r="G131" t="s">
        <v>263</v>
      </c>
      <c r="H131" t="s">
        <v>468</v>
      </c>
      <c r="I131" t="s">
        <v>24</v>
      </c>
      <c r="J131">
        <v>290710</v>
      </c>
      <c r="K131" t="s">
        <v>205</v>
      </c>
      <c r="L131">
        <v>251.46414999999999</v>
      </c>
      <c r="M131" t="s">
        <v>212</v>
      </c>
      <c r="N131" t="s">
        <v>271</v>
      </c>
      <c r="O131" t="s">
        <v>207</v>
      </c>
      <c r="P131">
        <v>2019</v>
      </c>
      <c r="Q131" t="s">
        <v>272</v>
      </c>
      <c r="T131" t="s">
        <v>44</v>
      </c>
    </row>
    <row r="132" spans="1:20" hidden="1" x14ac:dyDescent="0.2">
      <c r="A132" t="s">
        <v>469</v>
      </c>
      <c r="B132" t="s">
        <v>416</v>
      </c>
      <c r="C132" t="s">
        <v>167</v>
      </c>
      <c r="D132">
        <v>765</v>
      </c>
      <c r="E132" t="s">
        <v>215</v>
      </c>
      <c r="F132" t="s">
        <v>4</v>
      </c>
      <c r="G132" t="s">
        <v>304</v>
      </c>
      <c r="H132" t="s">
        <v>309</v>
      </c>
      <c r="I132" t="s">
        <v>24</v>
      </c>
      <c r="J132">
        <v>284586</v>
      </c>
      <c r="K132" t="s">
        <v>205</v>
      </c>
      <c r="L132">
        <v>246.16689</v>
      </c>
      <c r="M132" t="s">
        <v>212</v>
      </c>
      <c r="N132" t="s">
        <v>289</v>
      </c>
      <c r="O132" t="s">
        <v>207</v>
      </c>
      <c r="P132">
        <v>2018</v>
      </c>
      <c r="Q132" t="s">
        <v>470</v>
      </c>
      <c r="T132" t="s">
        <v>40</v>
      </c>
    </row>
    <row r="133" spans="1:20" hidden="1" x14ac:dyDescent="0.2">
      <c r="A133" t="s">
        <v>1121</v>
      </c>
      <c r="B133" t="s">
        <v>1104</v>
      </c>
      <c r="C133" t="s">
        <v>68</v>
      </c>
      <c r="D133">
        <v>600</v>
      </c>
      <c r="E133" t="s">
        <v>1957</v>
      </c>
      <c r="F133" t="s">
        <v>1930</v>
      </c>
      <c r="G133" t="s">
        <v>1106</v>
      </c>
      <c r="H133" t="s">
        <v>217</v>
      </c>
      <c r="I133" t="s">
        <v>24</v>
      </c>
      <c r="J133">
        <v>4098</v>
      </c>
      <c r="K133" t="s">
        <v>205</v>
      </c>
      <c r="L133">
        <v>3.5447700000000002</v>
      </c>
      <c r="M133" t="s">
        <v>212</v>
      </c>
      <c r="N133" t="s">
        <v>244</v>
      </c>
      <c r="O133" t="s">
        <v>207</v>
      </c>
      <c r="P133">
        <v>2012</v>
      </c>
      <c r="Q133" t="s">
        <v>1122</v>
      </c>
      <c r="T133" t="s">
        <v>44</v>
      </c>
    </row>
    <row r="134" spans="1:20" hidden="1" x14ac:dyDescent="0.2">
      <c r="A134" t="s">
        <v>287</v>
      </c>
      <c r="B134" t="s">
        <v>235</v>
      </c>
      <c r="C134" t="s">
        <v>71</v>
      </c>
      <c r="D134">
        <v>750</v>
      </c>
      <c r="E134" t="s">
        <v>203</v>
      </c>
      <c r="F134" t="s">
        <v>4</v>
      </c>
      <c r="G134" t="s">
        <v>204</v>
      </c>
      <c r="H134" t="s">
        <v>404</v>
      </c>
      <c r="I134" t="s">
        <v>24</v>
      </c>
      <c r="J134">
        <v>278530</v>
      </c>
      <c r="K134" t="s">
        <v>226</v>
      </c>
      <c r="L134">
        <v>278.52999999999997</v>
      </c>
      <c r="M134" t="s">
        <v>212</v>
      </c>
      <c r="N134" t="s">
        <v>237</v>
      </c>
      <c r="O134" t="s">
        <v>207</v>
      </c>
      <c r="P134">
        <v>2011</v>
      </c>
      <c r="Q134" t="s">
        <v>319</v>
      </c>
      <c r="T134" t="s">
        <v>34</v>
      </c>
    </row>
    <row r="135" spans="1:20" hidden="1" x14ac:dyDescent="0.2">
      <c r="A135" t="s">
        <v>260</v>
      </c>
      <c r="B135" t="s">
        <v>261</v>
      </c>
      <c r="C135" t="s">
        <v>57</v>
      </c>
      <c r="D135">
        <v>101</v>
      </c>
      <c r="E135" t="s">
        <v>1993</v>
      </c>
      <c r="F135" t="s">
        <v>5</v>
      </c>
      <c r="G135" t="s">
        <v>263</v>
      </c>
      <c r="H135" t="s">
        <v>468</v>
      </c>
      <c r="I135" t="s">
        <v>24</v>
      </c>
      <c r="J135">
        <v>273581</v>
      </c>
      <c r="K135" t="s">
        <v>205</v>
      </c>
      <c r="L135">
        <v>236.64756500000001</v>
      </c>
      <c r="M135" t="s">
        <v>212</v>
      </c>
      <c r="N135" t="s">
        <v>249</v>
      </c>
      <c r="O135" t="s">
        <v>207</v>
      </c>
      <c r="P135">
        <v>2020</v>
      </c>
      <c r="Q135" t="s">
        <v>265</v>
      </c>
      <c r="T135" t="s">
        <v>44</v>
      </c>
    </row>
    <row r="136" spans="1:20" hidden="1" x14ac:dyDescent="0.2">
      <c r="A136" t="s">
        <v>260</v>
      </c>
      <c r="B136" t="s">
        <v>261</v>
      </c>
      <c r="C136" t="s">
        <v>333</v>
      </c>
      <c r="D136">
        <v>112</v>
      </c>
      <c r="E136" t="s">
        <v>1993</v>
      </c>
      <c r="F136" t="s">
        <v>5</v>
      </c>
      <c r="G136" t="s">
        <v>325</v>
      </c>
      <c r="H136" t="s">
        <v>475</v>
      </c>
      <c r="I136" t="s">
        <v>24</v>
      </c>
      <c r="J136">
        <v>272327</v>
      </c>
      <c r="K136" t="s">
        <v>205</v>
      </c>
      <c r="L136">
        <v>235.56285500000001</v>
      </c>
      <c r="M136" t="s">
        <v>212</v>
      </c>
      <c r="N136" t="s">
        <v>249</v>
      </c>
      <c r="O136" t="s">
        <v>207</v>
      </c>
      <c r="P136">
        <v>2014</v>
      </c>
      <c r="Q136" t="s">
        <v>334</v>
      </c>
      <c r="T136" t="s">
        <v>44</v>
      </c>
    </row>
    <row r="137" spans="1:20" hidden="1" x14ac:dyDescent="0.2">
      <c r="A137" t="s">
        <v>343</v>
      </c>
      <c r="B137" t="s">
        <v>202</v>
      </c>
      <c r="C137" t="s">
        <v>160</v>
      </c>
      <c r="D137">
        <v>710</v>
      </c>
      <c r="E137" t="s">
        <v>215</v>
      </c>
      <c r="F137" t="s">
        <v>4</v>
      </c>
      <c r="G137" t="s">
        <v>204</v>
      </c>
      <c r="H137" t="s">
        <v>24</v>
      </c>
      <c r="I137" t="s">
        <v>24</v>
      </c>
      <c r="J137">
        <v>2757</v>
      </c>
      <c r="K137" t="s">
        <v>205</v>
      </c>
      <c r="L137">
        <v>2.3848049999999996</v>
      </c>
      <c r="M137" t="s">
        <v>476</v>
      </c>
      <c r="N137" t="s">
        <v>402</v>
      </c>
      <c r="O137" t="s">
        <v>207</v>
      </c>
      <c r="P137">
        <v>2015</v>
      </c>
      <c r="Q137" t="s">
        <v>403</v>
      </c>
      <c r="T137" t="s">
        <v>34</v>
      </c>
    </row>
    <row r="138" spans="1:20" hidden="1" x14ac:dyDescent="0.2">
      <c r="A138" t="s">
        <v>376</v>
      </c>
      <c r="B138" t="s">
        <v>292</v>
      </c>
      <c r="C138" t="s">
        <v>57</v>
      </c>
      <c r="D138">
        <v>112</v>
      </c>
      <c r="E138" t="s">
        <v>1993</v>
      </c>
      <c r="F138" t="s">
        <v>5</v>
      </c>
      <c r="G138" t="s">
        <v>341</v>
      </c>
      <c r="H138" t="s">
        <v>398</v>
      </c>
      <c r="I138" t="s">
        <v>24</v>
      </c>
      <c r="J138">
        <v>270353</v>
      </c>
      <c r="K138" t="s">
        <v>205</v>
      </c>
      <c r="L138">
        <v>233.855345</v>
      </c>
      <c r="M138" t="s">
        <v>212</v>
      </c>
      <c r="N138" t="s">
        <v>244</v>
      </c>
      <c r="O138" t="s">
        <v>207</v>
      </c>
      <c r="P138">
        <v>2014</v>
      </c>
      <c r="Q138" t="s">
        <v>477</v>
      </c>
      <c r="T138" t="s">
        <v>44</v>
      </c>
    </row>
    <row r="139" spans="1:20" hidden="1" x14ac:dyDescent="0.2">
      <c r="A139" t="s">
        <v>478</v>
      </c>
      <c r="B139" t="s">
        <v>292</v>
      </c>
      <c r="C139" t="s">
        <v>57</v>
      </c>
      <c r="D139">
        <v>112</v>
      </c>
      <c r="E139" t="s">
        <v>1993</v>
      </c>
      <c r="F139" t="s">
        <v>5</v>
      </c>
      <c r="G139" t="s">
        <v>341</v>
      </c>
      <c r="H139" t="s">
        <v>264</v>
      </c>
      <c r="I139" t="s">
        <v>24</v>
      </c>
      <c r="J139">
        <v>255692</v>
      </c>
      <c r="K139" t="s">
        <v>205</v>
      </c>
      <c r="L139">
        <v>221.17357999999999</v>
      </c>
      <c r="M139" t="s">
        <v>479</v>
      </c>
      <c r="N139" t="s">
        <v>244</v>
      </c>
      <c r="O139" t="s">
        <v>207</v>
      </c>
      <c r="P139">
        <v>2015</v>
      </c>
      <c r="Q139" t="s">
        <v>480</v>
      </c>
      <c r="T139" t="s">
        <v>44</v>
      </c>
    </row>
    <row r="140" spans="1:20" hidden="1" x14ac:dyDescent="0.2">
      <c r="A140" t="s">
        <v>287</v>
      </c>
      <c r="B140" t="s">
        <v>235</v>
      </c>
      <c r="C140" t="s">
        <v>71</v>
      </c>
      <c r="D140">
        <v>750</v>
      </c>
      <c r="E140" t="s">
        <v>203</v>
      </c>
      <c r="F140" t="s">
        <v>4</v>
      </c>
      <c r="G140" t="s">
        <v>204</v>
      </c>
      <c r="H140" t="s">
        <v>236</v>
      </c>
      <c r="I140" t="s">
        <v>24</v>
      </c>
      <c r="J140">
        <v>247618</v>
      </c>
      <c r="K140" t="s">
        <v>226</v>
      </c>
      <c r="L140">
        <v>247.61799999999999</v>
      </c>
      <c r="M140" t="s">
        <v>212</v>
      </c>
      <c r="N140" t="s">
        <v>481</v>
      </c>
      <c r="O140" t="s">
        <v>207</v>
      </c>
      <c r="P140">
        <v>2014</v>
      </c>
      <c r="Q140" t="s">
        <v>482</v>
      </c>
      <c r="T140" t="s">
        <v>34</v>
      </c>
    </row>
    <row r="141" spans="1:20" hidden="1" x14ac:dyDescent="0.2">
      <c r="A141" t="s">
        <v>1121</v>
      </c>
      <c r="B141" t="s">
        <v>1104</v>
      </c>
      <c r="C141" t="s">
        <v>68</v>
      </c>
      <c r="D141">
        <v>600</v>
      </c>
      <c r="E141" t="s">
        <v>1957</v>
      </c>
      <c r="F141" t="s">
        <v>1930</v>
      </c>
      <c r="G141" t="s">
        <v>1106</v>
      </c>
      <c r="H141" t="s">
        <v>50</v>
      </c>
      <c r="I141" t="s">
        <v>50</v>
      </c>
      <c r="J141">
        <v>1392</v>
      </c>
      <c r="K141" t="s">
        <v>205</v>
      </c>
      <c r="L141">
        <v>1.044</v>
      </c>
      <c r="M141" t="s">
        <v>1249</v>
      </c>
      <c r="N141" t="s">
        <v>244</v>
      </c>
      <c r="O141" t="s">
        <v>207</v>
      </c>
      <c r="P141">
        <v>2012</v>
      </c>
      <c r="Q141" t="s">
        <v>1122</v>
      </c>
      <c r="T141" t="s">
        <v>44</v>
      </c>
    </row>
    <row r="142" spans="1:20" hidden="1" x14ac:dyDescent="0.2">
      <c r="A142" t="s">
        <v>484</v>
      </c>
      <c r="B142" t="s">
        <v>424</v>
      </c>
      <c r="C142" t="s">
        <v>57</v>
      </c>
      <c r="D142">
        <v>104</v>
      </c>
      <c r="E142" t="s">
        <v>1993</v>
      </c>
      <c r="F142" t="s">
        <v>5</v>
      </c>
      <c r="G142" t="s">
        <v>425</v>
      </c>
      <c r="H142" t="s">
        <v>485</v>
      </c>
      <c r="I142" t="s">
        <v>24</v>
      </c>
      <c r="J142">
        <v>212834</v>
      </c>
      <c r="K142" t="s">
        <v>205</v>
      </c>
      <c r="L142">
        <v>184.10141000000002</v>
      </c>
      <c r="M142" t="s">
        <v>212</v>
      </c>
      <c r="N142" t="s">
        <v>486</v>
      </c>
      <c r="O142" t="s">
        <v>207</v>
      </c>
      <c r="P142">
        <v>2019</v>
      </c>
      <c r="Q142" t="s">
        <v>487</v>
      </c>
      <c r="T142" t="s">
        <v>44</v>
      </c>
    </row>
    <row r="143" spans="1:20" hidden="1" x14ac:dyDescent="0.2">
      <c r="A143" t="s">
        <v>281</v>
      </c>
      <c r="B143" t="s">
        <v>261</v>
      </c>
      <c r="C143" t="s">
        <v>57</v>
      </c>
      <c r="D143">
        <v>105</v>
      </c>
      <c r="E143" t="s">
        <v>1993</v>
      </c>
      <c r="F143" t="s">
        <v>5</v>
      </c>
      <c r="G143" t="s">
        <v>263</v>
      </c>
      <c r="H143" t="s">
        <v>488</v>
      </c>
      <c r="I143" t="s">
        <v>24</v>
      </c>
      <c r="J143">
        <v>209421</v>
      </c>
      <c r="K143" t="s">
        <v>205</v>
      </c>
      <c r="L143">
        <v>181.14916500000001</v>
      </c>
      <c r="M143" t="s">
        <v>212</v>
      </c>
      <c r="N143" t="s">
        <v>249</v>
      </c>
      <c r="O143" t="s">
        <v>207</v>
      </c>
      <c r="P143">
        <v>2018</v>
      </c>
      <c r="Q143" t="s">
        <v>282</v>
      </c>
      <c r="T143" t="s">
        <v>44</v>
      </c>
    </row>
    <row r="144" spans="1:20" hidden="1" x14ac:dyDescent="0.2">
      <c r="A144" t="s">
        <v>343</v>
      </c>
      <c r="B144" t="s">
        <v>202</v>
      </c>
      <c r="C144" t="s">
        <v>220</v>
      </c>
      <c r="D144">
        <v>260</v>
      </c>
      <c r="E144" t="s">
        <v>220</v>
      </c>
      <c r="F144" t="s">
        <v>7</v>
      </c>
      <c r="G144" t="s">
        <v>204</v>
      </c>
      <c r="H144" t="s">
        <v>24</v>
      </c>
      <c r="I144" t="s">
        <v>24</v>
      </c>
      <c r="J144">
        <v>2081</v>
      </c>
      <c r="K144" t="s">
        <v>205</v>
      </c>
      <c r="L144">
        <v>1.800065</v>
      </c>
      <c r="M144" t="s">
        <v>489</v>
      </c>
      <c r="N144" t="s">
        <v>402</v>
      </c>
      <c r="O144" t="s">
        <v>207</v>
      </c>
      <c r="P144">
        <v>2015</v>
      </c>
      <c r="Q144" t="s">
        <v>403</v>
      </c>
      <c r="T144" t="s">
        <v>34</v>
      </c>
    </row>
    <row r="145" spans="1:20" hidden="1" x14ac:dyDescent="0.2">
      <c r="A145" t="s">
        <v>260</v>
      </c>
      <c r="B145" t="s">
        <v>261</v>
      </c>
      <c r="C145" t="s">
        <v>57</v>
      </c>
      <c r="D145">
        <v>101</v>
      </c>
      <c r="E145" t="s">
        <v>1993</v>
      </c>
      <c r="F145" t="s">
        <v>5</v>
      </c>
      <c r="G145" t="s">
        <v>325</v>
      </c>
      <c r="H145" t="s">
        <v>475</v>
      </c>
      <c r="I145" t="s">
        <v>24</v>
      </c>
      <c r="J145">
        <v>204067</v>
      </c>
      <c r="K145" t="s">
        <v>205</v>
      </c>
      <c r="L145">
        <v>176.517955</v>
      </c>
      <c r="M145" t="s">
        <v>212</v>
      </c>
      <c r="N145" t="s">
        <v>249</v>
      </c>
      <c r="O145" t="s">
        <v>207</v>
      </c>
      <c r="P145">
        <v>2015</v>
      </c>
      <c r="Q145" t="s">
        <v>326</v>
      </c>
      <c r="T145" t="s">
        <v>44</v>
      </c>
    </row>
    <row r="146" spans="1:20" hidden="1" x14ac:dyDescent="0.2">
      <c r="A146" t="s">
        <v>741</v>
      </c>
      <c r="B146" t="s">
        <v>461</v>
      </c>
      <c r="C146" t="s">
        <v>83</v>
      </c>
      <c r="D146">
        <v>400</v>
      </c>
      <c r="E146" t="s">
        <v>492</v>
      </c>
      <c r="F146" t="s">
        <v>8</v>
      </c>
      <c r="G146" t="s">
        <v>605</v>
      </c>
      <c r="H146" t="s">
        <v>660</v>
      </c>
      <c r="I146" t="s">
        <v>24</v>
      </c>
      <c r="J146">
        <v>31650.48</v>
      </c>
      <c r="K146" t="s">
        <v>205</v>
      </c>
      <c r="L146">
        <v>27.377665199999999</v>
      </c>
      <c r="M146" t="s">
        <v>491</v>
      </c>
      <c r="N146" t="s">
        <v>328</v>
      </c>
      <c r="O146" t="s">
        <v>207</v>
      </c>
      <c r="P146">
        <v>2016</v>
      </c>
      <c r="Q146" t="s">
        <v>742</v>
      </c>
      <c r="T146" t="s">
        <v>40</v>
      </c>
    </row>
    <row r="147" spans="1:20" hidden="1" x14ac:dyDescent="0.2">
      <c r="B147" t="s">
        <v>210</v>
      </c>
      <c r="C147" t="s">
        <v>65</v>
      </c>
      <c r="D147">
        <v>900</v>
      </c>
      <c r="E147" t="s">
        <v>1588</v>
      </c>
      <c r="F147" t="s">
        <v>6</v>
      </c>
      <c r="G147" t="s">
        <v>204</v>
      </c>
      <c r="H147" t="s">
        <v>52</v>
      </c>
      <c r="I147" t="s">
        <v>52</v>
      </c>
      <c r="J147">
        <v>1600000</v>
      </c>
      <c r="K147" t="s">
        <v>226</v>
      </c>
      <c r="L147">
        <v>1600</v>
      </c>
      <c r="M147" t="s">
        <v>212</v>
      </c>
      <c r="P147">
        <v>2016</v>
      </c>
      <c r="R147" t="s">
        <v>259</v>
      </c>
      <c r="T147" t="s">
        <v>34</v>
      </c>
    </row>
    <row r="148" spans="1:20" hidden="1" x14ac:dyDescent="0.2">
      <c r="A148" t="s">
        <v>497</v>
      </c>
      <c r="B148" t="s">
        <v>444</v>
      </c>
      <c r="C148" t="s">
        <v>57</v>
      </c>
      <c r="D148">
        <v>110</v>
      </c>
      <c r="E148" t="s">
        <v>1993</v>
      </c>
      <c r="F148" t="s">
        <v>5</v>
      </c>
      <c r="G148" t="s">
        <v>445</v>
      </c>
      <c r="H148" t="s">
        <v>264</v>
      </c>
      <c r="I148" t="s">
        <v>24</v>
      </c>
      <c r="J148">
        <v>190565</v>
      </c>
      <c r="K148" t="s">
        <v>205</v>
      </c>
      <c r="L148">
        <v>164.83872500000001</v>
      </c>
      <c r="M148" t="s">
        <v>498</v>
      </c>
      <c r="N148" t="s">
        <v>499</v>
      </c>
      <c r="O148" t="s">
        <v>207</v>
      </c>
      <c r="P148">
        <v>2016</v>
      </c>
      <c r="Q148" t="s">
        <v>500</v>
      </c>
      <c r="T148" t="s">
        <v>33</v>
      </c>
    </row>
    <row r="149" spans="1:20" hidden="1" x14ac:dyDescent="0.2">
      <c r="A149" t="s">
        <v>268</v>
      </c>
      <c r="B149" t="s">
        <v>225</v>
      </c>
      <c r="C149" t="s">
        <v>65</v>
      </c>
      <c r="D149">
        <v>900</v>
      </c>
      <c r="E149" t="s">
        <v>1588</v>
      </c>
      <c r="F149" t="s">
        <v>6</v>
      </c>
      <c r="G149" t="s">
        <v>204</v>
      </c>
      <c r="H149" t="s">
        <v>29</v>
      </c>
      <c r="I149" t="s">
        <v>24</v>
      </c>
      <c r="J149">
        <v>178374</v>
      </c>
      <c r="K149" t="s">
        <v>205</v>
      </c>
      <c r="L149">
        <v>154.29351</v>
      </c>
      <c r="M149" t="s">
        <v>212</v>
      </c>
      <c r="N149" t="s">
        <v>371</v>
      </c>
      <c r="O149" t="s">
        <v>207</v>
      </c>
      <c r="P149">
        <v>2019</v>
      </c>
      <c r="Q149" t="s">
        <v>421</v>
      </c>
      <c r="T149" t="s">
        <v>34</v>
      </c>
    </row>
    <row r="150" spans="1:20" hidden="1" x14ac:dyDescent="0.2">
      <c r="A150" t="s">
        <v>452</v>
      </c>
      <c r="B150" t="s">
        <v>444</v>
      </c>
      <c r="C150" t="s">
        <v>57</v>
      </c>
      <c r="D150">
        <v>110</v>
      </c>
      <c r="E150" t="s">
        <v>1993</v>
      </c>
      <c r="F150" t="s">
        <v>5</v>
      </c>
      <c r="G150" t="s">
        <v>445</v>
      </c>
      <c r="H150" t="s">
        <v>264</v>
      </c>
      <c r="I150" t="s">
        <v>24</v>
      </c>
      <c r="J150">
        <v>174164</v>
      </c>
      <c r="K150" t="s">
        <v>205</v>
      </c>
      <c r="L150">
        <v>150.65186</v>
      </c>
      <c r="M150" t="s">
        <v>501</v>
      </c>
      <c r="N150" t="s">
        <v>453</v>
      </c>
      <c r="O150" t="s">
        <v>207</v>
      </c>
      <c r="P150">
        <v>2012</v>
      </c>
      <c r="Q150" t="s">
        <v>502</v>
      </c>
      <c r="T150" t="s">
        <v>33</v>
      </c>
    </row>
    <row r="151" spans="1:20" hidden="1" x14ac:dyDescent="0.2">
      <c r="A151" t="s">
        <v>503</v>
      </c>
      <c r="B151" t="s">
        <v>504</v>
      </c>
      <c r="C151" t="s">
        <v>116</v>
      </c>
      <c r="D151">
        <v>460</v>
      </c>
      <c r="E151" t="s">
        <v>303</v>
      </c>
      <c r="F151" t="s">
        <v>8</v>
      </c>
      <c r="G151" t="s">
        <v>304</v>
      </c>
      <c r="H151" t="s">
        <v>24</v>
      </c>
      <c r="I151" t="s">
        <v>24</v>
      </c>
      <c r="J151">
        <v>173742</v>
      </c>
      <c r="K151" t="s">
        <v>205</v>
      </c>
      <c r="L151">
        <v>150.28682999999998</v>
      </c>
      <c r="M151" t="s">
        <v>505</v>
      </c>
      <c r="N151" t="s">
        <v>328</v>
      </c>
      <c r="O151" t="s">
        <v>207</v>
      </c>
      <c r="P151">
        <v>2012</v>
      </c>
      <c r="Q151" t="s">
        <v>506</v>
      </c>
      <c r="T151" t="s">
        <v>40</v>
      </c>
    </row>
    <row r="152" spans="1:20" hidden="1" x14ac:dyDescent="0.2">
      <c r="A152" t="s">
        <v>507</v>
      </c>
      <c r="B152" t="s">
        <v>504</v>
      </c>
      <c r="C152" t="s">
        <v>116</v>
      </c>
      <c r="D152">
        <v>460</v>
      </c>
      <c r="E152" t="s">
        <v>303</v>
      </c>
      <c r="F152" t="s">
        <v>8</v>
      </c>
      <c r="G152" t="s">
        <v>304</v>
      </c>
      <c r="H152" t="s">
        <v>24</v>
      </c>
      <c r="I152" t="s">
        <v>24</v>
      </c>
      <c r="J152">
        <v>173742</v>
      </c>
      <c r="K152" t="s">
        <v>205</v>
      </c>
      <c r="L152">
        <v>150.28682999999998</v>
      </c>
      <c r="M152" t="s">
        <v>508</v>
      </c>
      <c r="N152" t="s">
        <v>328</v>
      </c>
      <c r="O152" t="s">
        <v>207</v>
      </c>
      <c r="P152">
        <v>2013</v>
      </c>
      <c r="Q152" t="s">
        <v>509</v>
      </c>
      <c r="T152" t="s">
        <v>40</v>
      </c>
    </row>
    <row r="153" spans="1:20" hidden="1" x14ac:dyDescent="0.2">
      <c r="A153" t="s">
        <v>281</v>
      </c>
      <c r="B153" t="s">
        <v>261</v>
      </c>
      <c r="C153" t="s">
        <v>57</v>
      </c>
      <c r="D153">
        <v>101</v>
      </c>
      <c r="E153" t="s">
        <v>1993</v>
      </c>
      <c r="F153" t="s">
        <v>5</v>
      </c>
      <c r="G153" t="s">
        <v>263</v>
      </c>
      <c r="H153" t="s">
        <v>488</v>
      </c>
      <c r="I153" t="s">
        <v>24</v>
      </c>
      <c r="J153">
        <v>170556</v>
      </c>
      <c r="K153" t="s">
        <v>205</v>
      </c>
      <c r="L153">
        <v>147.53094000000002</v>
      </c>
      <c r="M153" t="s">
        <v>212</v>
      </c>
      <c r="N153" t="s">
        <v>249</v>
      </c>
      <c r="O153" t="s">
        <v>207</v>
      </c>
      <c r="P153">
        <v>2017</v>
      </c>
      <c r="Q153" t="s">
        <v>283</v>
      </c>
      <c r="T153" t="s">
        <v>44</v>
      </c>
    </row>
    <row r="154" spans="1:20" hidden="1" x14ac:dyDescent="0.2">
      <c r="A154" t="s">
        <v>452</v>
      </c>
      <c r="B154" t="s">
        <v>444</v>
      </c>
      <c r="C154" t="s">
        <v>57</v>
      </c>
      <c r="D154">
        <v>110</v>
      </c>
      <c r="E154" t="s">
        <v>1993</v>
      </c>
      <c r="F154" t="s">
        <v>5</v>
      </c>
      <c r="G154" t="s">
        <v>445</v>
      </c>
      <c r="H154" t="s">
        <v>264</v>
      </c>
      <c r="I154" t="s">
        <v>24</v>
      </c>
      <c r="J154">
        <v>168526</v>
      </c>
      <c r="K154" t="s">
        <v>205</v>
      </c>
      <c r="L154">
        <v>145.77499</v>
      </c>
      <c r="M154" t="s">
        <v>212</v>
      </c>
      <c r="N154" t="s">
        <v>510</v>
      </c>
      <c r="O154" t="s">
        <v>207</v>
      </c>
      <c r="P154">
        <v>2013</v>
      </c>
      <c r="Q154" t="s">
        <v>511</v>
      </c>
      <c r="T154" t="s">
        <v>33</v>
      </c>
    </row>
    <row r="155" spans="1:20" hidden="1" x14ac:dyDescent="0.2">
      <c r="A155" t="s">
        <v>512</v>
      </c>
      <c r="B155" t="s">
        <v>235</v>
      </c>
      <c r="C155" t="s">
        <v>71</v>
      </c>
      <c r="D155">
        <v>750</v>
      </c>
      <c r="E155" t="s">
        <v>203</v>
      </c>
      <c r="F155" t="s">
        <v>4</v>
      </c>
      <c r="G155" t="s">
        <v>204</v>
      </c>
      <c r="H155" t="s">
        <v>513</v>
      </c>
      <c r="I155" t="s">
        <v>24</v>
      </c>
      <c r="J155">
        <v>167800</v>
      </c>
      <c r="K155" t="s">
        <v>226</v>
      </c>
      <c r="L155">
        <v>167.8</v>
      </c>
      <c r="M155" t="s">
        <v>212</v>
      </c>
      <c r="N155" t="s">
        <v>213</v>
      </c>
      <c r="O155" t="s">
        <v>207</v>
      </c>
      <c r="P155">
        <v>2019</v>
      </c>
      <c r="Q155" t="s">
        <v>514</v>
      </c>
      <c r="T155" t="s">
        <v>34</v>
      </c>
    </row>
    <row r="156" spans="1:20" hidden="1" x14ac:dyDescent="0.2">
      <c r="A156" t="s">
        <v>507</v>
      </c>
      <c r="B156" t="s">
        <v>504</v>
      </c>
      <c r="C156" t="s">
        <v>116</v>
      </c>
      <c r="D156">
        <v>460</v>
      </c>
      <c r="E156" t="s">
        <v>303</v>
      </c>
      <c r="F156" t="s">
        <v>8</v>
      </c>
      <c r="G156" t="s">
        <v>304</v>
      </c>
      <c r="H156" t="s">
        <v>24</v>
      </c>
      <c r="I156" t="s">
        <v>24</v>
      </c>
      <c r="J156">
        <v>167557</v>
      </c>
      <c r="K156" t="s">
        <v>205</v>
      </c>
      <c r="L156">
        <v>144.93680499999999</v>
      </c>
      <c r="M156" t="s">
        <v>515</v>
      </c>
      <c r="N156" t="s">
        <v>328</v>
      </c>
      <c r="O156" t="s">
        <v>207</v>
      </c>
      <c r="P156">
        <v>2014</v>
      </c>
      <c r="Q156" t="s">
        <v>516</v>
      </c>
      <c r="T156" t="s">
        <v>40</v>
      </c>
    </row>
    <row r="157" spans="1:20" hidden="1" x14ac:dyDescent="0.2">
      <c r="A157" t="s">
        <v>285</v>
      </c>
      <c r="B157" t="s">
        <v>235</v>
      </c>
      <c r="C157" t="s">
        <v>71</v>
      </c>
      <c r="D157">
        <v>750</v>
      </c>
      <c r="E157" t="s">
        <v>203</v>
      </c>
      <c r="F157" t="s">
        <v>4</v>
      </c>
      <c r="G157" t="s">
        <v>204</v>
      </c>
      <c r="H157" t="s">
        <v>517</v>
      </c>
      <c r="I157" t="s">
        <v>24</v>
      </c>
      <c r="J157">
        <v>167128</v>
      </c>
      <c r="K157" t="s">
        <v>226</v>
      </c>
      <c r="L157">
        <v>167.12799999999999</v>
      </c>
      <c r="M157" t="s">
        <v>212</v>
      </c>
      <c r="N157" t="s">
        <v>213</v>
      </c>
      <c r="O157" t="s">
        <v>207</v>
      </c>
      <c r="P157">
        <v>2010</v>
      </c>
      <c r="Q157" t="s">
        <v>286</v>
      </c>
      <c r="T157" t="s">
        <v>34</v>
      </c>
    </row>
    <row r="158" spans="1:20" hidden="1" x14ac:dyDescent="0.2">
      <c r="A158" t="s">
        <v>350</v>
      </c>
      <c r="B158" t="s">
        <v>351</v>
      </c>
      <c r="C158" t="s">
        <v>85</v>
      </c>
      <c r="D158">
        <v>301</v>
      </c>
      <c r="E158" t="s">
        <v>1956</v>
      </c>
      <c r="F158" t="s">
        <v>9</v>
      </c>
      <c r="G158" t="s">
        <v>379</v>
      </c>
      <c r="H158" t="s">
        <v>309</v>
      </c>
      <c r="I158" t="s">
        <v>24</v>
      </c>
      <c r="J158">
        <v>465887</v>
      </c>
      <c r="K158" t="s">
        <v>205</v>
      </c>
      <c r="L158">
        <v>402.992255</v>
      </c>
      <c r="M158" t="s">
        <v>212</v>
      </c>
      <c r="N158" t="s">
        <v>346</v>
      </c>
      <c r="O158" t="s">
        <v>207</v>
      </c>
      <c r="P158">
        <v>2013</v>
      </c>
      <c r="Q158" t="s">
        <v>411</v>
      </c>
      <c r="T158" t="s">
        <v>35</v>
      </c>
    </row>
    <row r="159" spans="1:20" hidden="1" x14ac:dyDescent="0.2">
      <c r="A159" t="s">
        <v>522</v>
      </c>
      <c r="B159" t="s">
        <v>416</v>
      </c>
      <c r="C159" t="s">
        <v>160</v>
      </c>
      <c r="D159">
        <v>710</v>
      </c>
      <c r="E159" t="s">
        <v>215</v>
      </c>
      <c r="F159" t="s">
        <v>4</v>
      </c>
      <c r="G159" t="s">
        <v>304</v>
      </c>
      <c r="H159" t="s">
        <v>523</v>
      </c>
      <c r="I159" t="s">
        <v>24</v>
      </c>
      <c r="J159">
        <v>152051</v>
      </c>
      <c r="K159" t="s">
        <v>205</v>
      </c>
      <c r="L159">
        <v>131.52411499999999</v>
      </c>
      <c r="M159" t="s">
        <v>212</v>
      </c>
      <c r="N159" t="s">
        <v>289</v>
      </c>
      <c r="O159" t="s">
        <v>207</v>
      </c>
      <c r="P159">
        <v>2016</v>
      </c>
      <c r="Q159" t="s">
        <v>524</v>
      </c>
      <c r="T159" t="s">
        <v>40</v>
      </c>
    </row>
    <row r="160" spans="1:20" hidden="1" x14ac:dyDescent="0.2">
      <c r="A160" t="s">
        <v>525</v>
      </c>
      <c r="B160" t="s">
        <v>416</v>
      </c>
      <c r="C160" t="s">
        <v>71</v>
      </c>
      <c r="D160">
        <v>751</v>
      </c>
      <c r="E160" t="s">
        <v>203</v>
      </c>
      <c r="F160" t="s">
        <v>4</v>
      </c>
      <c r="G160" t="s">
        <v>526</v>
      </c>
      <c r="H160" t="s">
        <v>523</v>
      </c>
      <c r="I160" t="s">
        <v>24</v>
      </c>
      <c r="J160">
        <v>141573</v>
      </c>
      <c r="K160" t="s">
        <v>205</v>
      </c>
      <c r="L160">
        <v>122.460645</v>
      </c>
      <c r="M160" t="s">
        <v>212</v>
      </c>
      <c r="N160" t="s">
        <v>289</v>
      </c>
      <c r="O160" t="s">
        <v>207</v>
      </c>
      <c r="P160">
        <v>2017</v>
      </c>
      <c r="Q160" t="s">
        <v>527</v>
      </c>
      <c r="T160" t="s">
        <v>40</v>
      </c>
    </row>
    <row r="161" spans="1:20" x14ac:dyDescent="0.2">
      <c r="A161" t="s">
        <v>528</v>
      </c>
      <c r="B161" t="s">
        <v>529</v>
      </c>
      <c r="C161" t="s">
        <v>122</v>
      </c>
      <c r="D161">
        <v>550</v>
      </c>
      <c r="E161" t="s">
        <v>530</v>
      </c>
      <c r="F161" t="s">
        <v>1945</v>
      </c>
      <c r="G161" t="s">
        <v>531</v>
      </c>
      <c r="H161" t="s">
        <v>532</v>
      </c>
      <c r="I161" t="s">
        <v>50</v>
      </c>
      <c r="J161">
        <v>141394</v>
      </c>
      <c r="K161" t="s">
        <v>226</v>
      </c>
      <c r="L161">
        <v>141.39400000000001</v>
      </c>
      <c r="M161" t="s">
        <v>533</v>
      </c>
      <c r="N161" t="s">
        <v>534</v>
      </c>
      <c r="O161" t="s">
        <v>207</v>
      </c>
      <c r="P161">
        <v>2019</v>
      </c>
      <c r="Q161" t="s">
        <v>535</v>
      </c>
      <c r="R161" t="s">
        <v>536</v>
      </c>
      <c r="T161" t="s">
        <v>43</v>
      </c>
    </row>
    <row r="162" spans="1:20" x14ac:dyDescent="0.2">
      <c r="A162" t="s">
        <v>537</v>
      </c>
      <c r="B162" t="s">
        <v>529</v>
      </c>
      <c r="C162" t="s">
        <v>122</v>
      </c>
      <c r="D162">
        <v>550</v>
      </c>
      <c r="E162" t="s">
        <v>530</v>
      </c>
      <c r="F162" t="s">
        <v>1945</v>
      </c>
      <c r="G162" t="s">
        <v>531</v>
      </c>
      <c r="H162" t="s">
        <v>532</v>
      </c>
      <c r="I162" t="s">
        <v>50</v>
      </c>
      <c r="J162">
        <v>139225</v>
      </c>
      <c r="K162" t="s">
        <v>226</v>
      </c>
      <c r="L162">
        <v>139.22499999999999</v>
      </c>
      <c r="M162" t="s">
        <v>533</v>
      </c>
      <c r="N162" t="s">
        <v>534</v>
      </c>
      <c r="O162" t="s">
        <v>207</v>
      </c>
      <c r="P162">
        <v>2020</v>
      </c>
      <c r="Q162" t="s">
        <v>538</v>
      </c>
      <c r="R162" t="s">
        <v>536</v>
      </c>
      <c r="T162" t="s">
        <v>43</v>
      </c>
    </row>
    <row r="163" spans="1:20" x14ac:dyDescent="0.2">
      <c r="A163" t="s">
        <v>528</v>
      </c>
      <c r="B163" t="s">
        <v>529</v>
      </c>
      <c r="C163" t="s">
        <v>122</v>
      </c>
      <c r="D163">
        <v>550</v>
      </c>
      <c r="E163" t="s">
        <v>530</v>
      </c>
      <c r="F163" t="s">
        <v>1945</v>
      </c>
      <c r="G163" t="s">
        <v>531</v>
      </c>
      <c r="H163" t="s">
        <v>539</v>
      </c>
      <c r="I163" t="s">
        <v>24</v>
      </c>
      <c r="J163">
        <v>137813</v>
      </c>
      <c r="K163" t="s">
        <v>226</v>
      </c>
      <c r="L163">
        <v>137.81299999999999</v>
      </c>
      <c r="M163" t="s">
        <v>533</v>
      </c>
      <c r="N163" t="s">
        <v>534</v>
      </c>
      <c r="O163" t="s">
        <v>207</v>
      </c>
      <c r="P163">
        <v>2017</v>
      </c>
      <c r="Q163" t="s">
        <v>540</v>
      </c>
      <c r="R163" t="s">
        <v>536</v>
      </c>
      <c r="T163" t="s">
        <v>43</v>
      </c>
    </row>
    <row r="164" spans="1:20" hidden="1" x14ac:dyDescent="0.2">
      <c r="A164" t="s">
        <v>541</v>
      </c>
      <c r="B164" t="s">
        <v>240</v>
      </c>
      <c r="C164" t="s">
        <v>158</v>
      </c>
      <c r="D164">
        <v>780</v>
      </c>
      <c r="E164" t="s">
        <v>241</v>
      </c>
      <c r="F164" t="s">
        <v>6</v>
      </c>
      <c r="G164" t="s">
        <v>204</v>
      </c>
      <c r="H164" t="s">
        <v>52</v>
      </c>
      <c r="I164" t="s">
        <v>52</v>
      </c>
      <c r="J164">
        <v>135266</v>
      </c>
      <c r="K164" t="s">
        <v>205</v>
      </c>
      <c r="L164">
        <v>135.26599999999999</v>
      </c>
      <c r="M164" t="s">
        <v>212</v>
      </c>
      <c r="N164" t="s">
        <v>242</v>
      </c>
      <c r="O164" t="s">
        <v>207</v>
      </c>
      <c r="P164">
        <v>2015</v>
      </c>
      <c r="Q164" t="s">
        <v>542</v>
      </c>
      <c r="T164" t="s">
        <v>34</v>
      </c>
    </row>
    <row r="165" spans="1:20" x14ac:dyDescent="0.2">
      <c r="A165" t="s">
        <v>528</v>
      </c>
      <c r="B165" t="s">
        <v>529</v>
      </c>
      <c r="C165" t="s">
        <v>122</v>
      </c>
      <c r="D165">
        <v>550</v>
      </c>
      <c r="E165" t="s">
        <v>530</v>
      </c>
      <c r="F165" t="s">
        <v>1945</v>
      </c>
      <c r="G165" t="s">
        <v>531</v>
      </c>
      <c r="H165" t="s">
        <v>264</v>
      </c>
      <c r="I165" t="s">
        <v>24</v>
      </c>
      <c r="J165">
        <v>132233</v>
      </c>
      <c r="K165" t="s">
        <v>226</v>
      </c>
      <c r="L165">
        <v>132.233</v>
      </c>
      <c r="M165" t="s">
        <v>533</v>
      </c>
      <c r="N165" t="s">
        <v>213</v>
      </c>
      <c r="O165" t="s">
        <v>207</v>
      </c>
      <c r="P165">
        <v>2018</v>
      </c>
      <c r="Q165" t="s">
        <v>543</v>
      </c>
      <c r="R165" t="s">
        <v>536</v>
      </c>
      <c r="T165" t="s">
        <v>43</v>
      </c>
    </row>
    <row r="166" spans="1:20" hidden="1" x14ac:dyDescent="0.2">
      <c r="A166" t="s">
        <v>575</v>
      </c>
      <c r="B166" t="s">
        <v>519</v>
      </c>
      <c r="C166" t="s">
        <v>352</v>
      </c>
      <c r="D166">
        <v>301</v>
      </c>
      <c r="E166" t="s">
        <v>1956</v>
      </c>
      <c r="F166" t="s">
        <v>9</v>
      </c>
      <c r="G166" t="s">
        <v>397</v>
      </c>
      <c r="H166" t="s">
        <v>611</v>
      </c>
      <c r="I166" t="s">
        <v>24</v>
      </c>
      <c r="J166">
        <v>86870</v>
      </c>
      <c r="K166" t="s">
        <v>205</v>
      </c>
      <c r="L166">
        <v>75.14255</v>
      </c>
      <c r="M166" t="s">
        <v>212</v>
      </c>
      <c r="N166" t="s">
        <v>578</v>
      </c>
      <c r="O166" t="s">
        <v>207</v>
      </c>
      <c r="P166">
        <v>2013</v>
      </c>
      <c r="Q166" t="s">
        <v>612</v>
      </c>
      <c r="T166" t="s">
        <v>35</v>
      </c>
    </row>
    <row r="167" spans="1:20" hidden="1" x14ac:dyDescent="0.2">
      <c r="A167" t="s">
        <v>1402</v>
      </c>
      <c r="B167" t="s">
        <v>1403</v>
      </c>
      <c r="C167" t="s">
        <v>85</v>
      </c>
      <c r="D167">
        <v>301</v>
      </c>
      <c r="E167" t="s">
        <v>1956</v>
      </c>
      <c r="F167" t="s">
        <v>9</v>
      </c>
      <c r="G167" t="s">
        <v>1404</v>
      </c>
      <c r="H167" t="s">
        <v>1405</v>
      </c>
      <c r="I167" t="s">
        <v>24</v>
      </c>
      <c r="J167">
        <v>107.7</v>
      </c>
      <c r="K167" t="s">
        <v>1391</v>
      </c>
      <c r="L167">
        <v>671.0449727307423</v>
      </c>
      <c r="M167" t="s">
        <v>212</v>
      </c>
      <c r="N167" t="s">
        <v>322</v>
      </c>
      <c r="O167" t="s">
        <v>207</v>
      </c>
      <c r="P167">
        <v>2013</v>
      </c>
      <c r="Q167" t="s">
        <v>1464</v>
      </c>
      <c r="T167" t="s">
        <v>35</v>
      </c>
    </row>
    <row r="168" spans="1:20" hidden="1" x14ac:dyDescent="0.2">
      <c r="A168" t="s">
        <v>551</v>
      </c>
      <c r="B168" t="s">
        <v>235</v>
      </c>
      <c r="C168" t="s">
        <v>71</v>
      </c>
      <c r="D168">
        <v>750</v>
      </c>
      <c r="E168" t="s">
        <v>203</v>
      </c>
      <c r="F168" t="s">
        <v>4</v>
      </c>
      <c r="G168" t="s">
        <v>204</v>
      </c>
      <c r="H168" t="s">
        <v>513</v>
      </c>
      <c r="I168" t="s">
        <v>24</v>
      </c>
      <c r="J168">
        <v>122181</v>
      </c>
      <c r="K168" t="s">
        <v>226</v>
      </c>
      <c r="L168">
        <v>122.181</v>
      </c>
      <c r="M168" t="s">
        <v>212</v>
      </c>
      <c r="N168" t="s">
        <v>228</v>
      </c>
      <c r="O168" t="s">
        <v>207</v>
      </c>
      <c r="P168">
        <v>2020</v>
      </c>
      <c r="Q168" t="s">
        <v>552</v>
      </c>
      <c r="T168" t="s">
        <v>34</v>
      </c>
    </row>
    <row r="169" spans="1:20" x14ac:dyDescent="0.2">
      <c r="A169" t="s">
        <v>528</v>
      </c>
      <c r="B169" t="s">
        <v>529</v>
      </c>
      <c r="C169" t="s">
        <v>122</v>
      </c>
      <c r="D169">
        <v>550</v>
      </c>
      <c r="E169" t="s">
        <v>530</v>
      </c>
      <c r="F169" t="s">
        <v>1945</v>
      </c>
      <c r="G169" t="s">
        <v>531</v>
      </c>
      <c r="H169" t="s">
        <v>553</v>
      </c>
      <c r="I169" t="s">
        <v>24</v>
      </c>
      <c r="J169">
        <v>121935</v>
      </c>
      <c r="K169" t="s">
        <v>226</v>
      </c>
      <c r="L169">
        <v>121.935</v>
      </c>
      <c r="M169" t="s">
        <v>533</v>
      </c>
      <c r="N169" t="s">
        <v>371</v>
      </c>
      <c r="O169" t="s">
        <v>207</v>
      </c>
      <c r="P169">
        <v>2015</v>
      </c>
      <c r="Q169" t="s">
        <v>554</v>
      </c>
      <c r="R169" t="s">
        <v>536</v>
      </c>
      <c r="T169" t="s">
        <v>43</v>
      </c>
    </row>
    <row r="170" spans="1:20" x14ac:dyDescent="0.2">
      <c r="A170" t="s">
        <v>528</v>
      </c>
      <c r="B170" t="s">
        <v>529</v>
      </c>
      <c r="C170" t="s">
        <v>122</v>
      </c>
      <c r="D170">
        <v>550</v>
      </c>
      <c r="E170" t="s">
        <v>530</v>
      </c>
      <c r="F170" t="s">
        <v>1945</v>
      </c>
      <c r="G170" t="s">
        <v>531</v>
      </c>
      <c r="H170" t="s">
        <v>555</v>
      </c>
      <c r="I170" t="s">
        <v>50</v>
      </c>
      <c r="J170">
        <v>119596</v>
      </c>
      <c r="K170" t="s">
        <v>226</v>
      </c>
      <c r="L170">
        <v>119.596</v>
      </c>
      <c r="M170" t="s">
        <v>533</v>
      </c>
      <c r="N170" t="s">
        <v>228</v>
      </c>
      <c r="O170" t="s">
        <v>207</v>
      </c>
      <c r="P170">
        <v>2016</v>
      </c>
      <c r="Q170" t="s">
        <v>556</v>
      </c>
      <c r="R170" t="s">
        <v>536</v>
      </c>
      <c r="T170" t="s">
        <v>43</v>
      </c>
    </row>
    <row r="171" spans="1:20" hidden="1" x14ac:dyDescent="0.2">
      <c r="A171" t="s">
        <v>557</v>
      </c>
      <c r="B171" t="s">
        <v>302</v>
      </c>
      <c r="C171" t="s">
        <v>558</v>
      </c>
      <c r="D171">
        <v>465</v>
      </c>
      <c r="E171" t="s">
        <v>303</v>
      </c>
      <c r="F171" t="s">
        <v>8</v>
      </c>
      <c r="G171" t="s">
        <v>316</v>
      </c>
      <c r="H171" t="s">
        <v>305</v>
      </c>
      <c r="I171" t="s">
        <v>24</v>
      </c>
      <c r="J171">
        <v>118414</v>
      </c>
      <c r="K171" t="s">
        <v>205</v>
      </c>
      <c r="L171">
        <v>102.42811</v>
      </c>
      <c r="M171" t="s">
        <v>559</v>
      </c>
      <c r="N171" t="s">
        <v>242</v>
      </c>
      <c r="O171" t="s">
        <v>207</v>
      </c>
      <c r="P171">
        <v>2016</v>
      </c>
      <c r="Q171" t="s">
        <v>560</v>
      </c>
      <c r="T171" t="s">
        <v>40</v>
      </c>
    </row>
    <row r="172" spans="1:20" hidden="1" x14ac:dyDescent="0.2">
      <c r="A172" t="s">
        <v>604</v>
      </c>
      <c r="B172" t="s">
        <v>461</v>
      </c>
      <c r="C172" t="s">
        <v>83</v>
      </c>
      <c r="D172">
        <v>400</v>
      </c>
      <c r="E172" t="s">
        <v>492</v>
      </c>
      <c r="F172" t="s">
        <v>8</v>
      </c>
      <c r="G172" t="s">
        <v>688</v>
      </c>
      <c r="H172" t="s">
        <v>689</v>
      </c>
      <c r="I172" t="s">
        <v>24</v>
      </c>
      <c r="J172">
        <v>45459.32</v>
      </c>
      <c r="K172" t="s">
        <v>205</v>
      </c>
      <c r="L172">
        <v>39.322311799999994</v>
      </c>
      <c r="M172" t="s">
        <v>491</v>
      </c>
      <c r="N172" t="s">
        <v>328</v>
      </c>
      <c r="O172" t="s">
        <v>207</v>
      </c>
      <c r="P172">
        <v>2017</v>
      </c>
      <c r="Q172" t="s">
        <v>690</v>
      </c>
      <c r="T172" t="s">
        <v>40</v>
      </c>
    </row>
    <row r="173" spans="1:20" hidden="1" x14ac:dyDescent="0.2">
      <c r="A173" t="s">
        <v>484</v>
      </c>
      <c r="B173" t="s">
        <v>424</v>
      </c>
      <c r="C173" t="s">
        <v>57</v>
      </c>
      <c r="D173">
        <v>104</v>
      </c>
      <c r="E173" t="s">
        <v>1993</v>
      </c>
      <c r="F173" t="s">
        <v>5</v>
      </c>
      <c r="G173" t="s">
        <v>425</v>
      </c>
      <c r="H173" t="s">
        <v>264</v>
      </c>
      <c r="I173" t="s">
        <v>24</v>
      </c>
      <c r="J173">
        <v>113732</v>
      </c>
      <c r="K173" t="s">
        <v>205</v>
      </c>
      <c r="L173">
        <v>98.378179999999986</v>
      </c>
      <c r="M173" t="s">
        <v>212</v>
      </c>
      <c r="N173" t="s">
        <v>486</v>
      </c>
      <c r="O173" t="s">
        <v>207</v>
      </c>
      <c r="P173">
        <v>2019</v>
      </c>
      <c r="Q173" t="s">
        <v>487</v>
      </c>
      <c r="T173" t="s">
        <v>44</v>
      </c>
    </row>
    <row r="174" spans="1:20" hidden="1" x14ac:dyDescent="0.2">
      <c r="A174" t="s">
        <v>563</v>
      </c>
      <c r="B174" t="s">
        <v>564</v>
      </c>
      <c r="C174" t="s">
        <v>117</v>
      </c>
      <c r="D174">
        <v>465</v>
      </c>
      <c r="E174" t="s">
        <v>303</v>
      </c>
      <c r="F174" t="s">
        <v>8</v>
      </c>
      <c r="G174" t="s">
        <v>565</v>
      </c>
      <c r="H174" t="s">
        <v>217</v>
      </c>
      <c r="I174" t="s">
        <v>24</v>
      </c>
      <c r="J174">
        <v>112789</v>
      </c>
      <c r="K174" t="s">
        <v>205</v>
      </c>
      <c r="L174">
        <v>97.562484999999995</v>
      </c>
      <c r="M174" t="s">
        <v>566</v>
      </c>
      <c r="N174" t="s">
        <v>534</v>
      </c>
      <c r="O174" t="s">
        <v>207</v>
      </c>
      <c r="P174">
        <v>2020</v>
      </c>
      <c r="Q174" t="s">
        <v>567</v>
      </c>
      <c r="T174" t="s">
        <v>40</v>
      </c>
    </row>
    <row r="175" spans="1:20" hidden="1" x14ac:dyDescent="0.2">
      <c r="A175" t="s">
        <v>405</v>
      </c>
      <c r="B175" t="s">
        <v>351</v>
      </c>
      <c r="C175" t="s">
        <v>85</v>
      </c>
      <c r="D175">
        <v>301</v>
      </c>
      <c r="E175" t="s">
        <v>1956</v>
      </c>
      <c r="F175" t="s">
        <v>9</v>
      </c>
      <c r="G175" t="s">
        <v>379</v>
      </c>
      <c r="H175" t="s">
        <v>309</v>
      </c>
      <c r="I175" t="s">
        <v>24</v>
      </c>
      <c r="J175">
        <v>455865</v>
      </c>
      <c r="K175" t="s">
        <v>205</v>
      </c>
      <c r="L175">
        <v>394.32322499999998</v>
      </c>
      <c r="M175" t="s">
        <v>212</v>
      </c>
      <c r="N175" t="s">
        <v>213</v>
      </c>
      <c r="O175" t="s">
        <v>207</v>
      </c>
      <c r="P175">
        <v>2014</v>
      </c>
      <c r="Q175" t="s">
        <v>413</v>
      </c>
      <c r="T175" t="s">
        <v>35</v>
      </c>
    </row>
    <row r="176" spans="1:20" hidden="1" x14ac:dyDescent="0.2">
      <c r="A176" t="s">
        <v>570</v>
      </c>
      <c r="B176" t="s">
        <v>564</v>
      </c>
      <c r="C176" t="s">
        <v>117</v>
      </c>
      <c r="D176">
        <v>465</v>
      </c>
      <c r="E176" t="s">
        <v>303</v>
      </c>
      <c r="F176" t="s">
        <v>8</v>
      </c>
      <c r="G176" t="s">
        <v>565</v>
      </c>
      <c r="H176" t="s">
        <v>217</v>
      </c>
      <c r="I176" t="s">
        <v>24</v>
      </c>
      <c r="J176">
        <v>107328</v>
      </c>
      <c r="K176" t="s">
        <v>205</v>
      </c>
      <c r="L176">
        <v>92.838719999999995</v>
      </c>
      <c r="M176" t="s">
        <v>566</v>
      </c>
      <c r="N176" t="s">
        <v>571</v>
      </c>
      <c r="O176" t="s">
        <v>207</v>
      </c>
      <c r="P176">
        <v>2019</v>
      </c>
      <c r="Q176" t="s">
        <v>572</v>
      </c>
      <c r="T176" t="s">
        <v>40</v>
      </c>
    </row>
    <row r="177" spans="1:20" hidden="1" x14ac:dyDescent="0.2">
      <c r="A177" t="s">
        <v>507</v>
      </c>
      <c r="B177" t="s">
        <v>504</v>
      </c>
      <c r="C177" t="s">
        <v>117</v>
      </c>
      <c r="D177">
        <v>465</v>
      </c>
      <c r="E177" t="s">
        <v>303</v>
      </c>
      <c r="F177" t="s">
        <v>8</v>
      </c>
      <c r="G177" t="s">
        <v>304</v>
      </c>
      <c r="H177" t="s">
        <v>50</v>
      </c>
      <c r="I177" t="s">
        <v>50</v>
      </c>
      <c r="J177">
        <v>105540</v>
      </c>
      <c r="K177" t="s">
        <v>205</v>
      </c>
      <c r="L177">
        <v>79.155000000000001</v>
      </c>
      <c r="M177" t="s">
        <v>573</v>
      </c>
      <c r="N177" t="s">
        <v>242</v>
      </c>
      <c r="O177" t="s">
        <v>207</v>
      </c>
      <c r="P177">
        <v>2016</v>
      </c>
      <c r="Q177" t="s">
        <v>574</v>
      </c>
      <c r="T177" t="s">
        <v>40</v>
      </c>
    </row>
    <row r="178" spans="1:20" hidden="1" x14ac:dyDescent="0.2">
      <c r="A178" t="s">
        <v>1375</v>
      </c>
      <c r="B178" t="s">
        <v>1376</v>
      </c>
      <c r="C178" t="s">
        <v>85</v>
      </c>
      <c r="D178">
        <v>301</v>
      </c>
      <c r="E178" t="s">
        <v>1956</v>
      </c>
      <c r="F178" t="s">
        <v>9</v>
      </c>
      <c r="G178" t="s">
        <v>1377</v>
      </c>
      <c r="H178" t="s">
        <v>1378</v>
      </c>
      <c r="I178" t="s">
        <v>381</v>
      </c>
      <c r="J178">
        <v>238</v>
      </c>
      <c r="K178" t="s">
        <v>222</v>
      </c>
      <c r="L178">
        <v>238</v>
      </c>
      <c r="M178" t="s">
        <v>1379</v>
      </c>
      <c r="N178" t="s">
        <v>346</v>
      </c>
      <c r="O178" t="s">
        <v>207</v>
      </c>
      <c r="P178">
        <v>2014</v>
      </c>
      <c r="Q178" t="s">
        <v>1380</v>
      </c>
      <c r="T178" t="s">
        <v>44</v>
      </c>
    </row>
    <row r="179" spans="1:20" hidden="1" x14ac:dyDescent="0.2">
      <c r="A179" t="s">
        <v>580</v>
      </c>
      <c r="B179" t="s">
        <v>581</v>
      </c>
      <c r="C179" t="s">
        <v>582</v>
      </c>
      <c r="D179">
        <v>410</v>
      </c>
      <c r="E179" t="s">
        <v>492</v>
      </c>
      <c r="F179" t="s">
        <v>8</v>
      </c>
      <c r="G179" t="s">
        <v>583</v>
      </c>
      <c r="H179" t="s">
        <v>29</v>
      </c>
      <c r="I179" t="s">
        <v>24</v>
      </c>
      <c r="J179">
        <v>105000</v>
      </c>
      <c r="K179" t="s">
        <v>205</v>
      </c>
      <c r="L179">
        <v>90.825000000000003</v>
      </c>
      <c r="M179" t="s">
        <v>584</v>
      </c>
      <c r="N179" t="s">
        <v>328</v>
      </c>
      <c r="O179" t="s">
        <v>207</v>
      </c>
      <c r="P179">
        <v>2010</v>
      </c>
      <c r="Q179" t="s">
        <v>585</v>
      </c>
      <c r="T179" t="s">
        <v>40</v>
      </c>
    </row>
    <row r="180" spans="1:20" hidden="1" x14ac:dyDescent="0.2">
      <c r="A180" t="s">
        <v>1402</v>
      </c>
      <c r="B180" t="s">
        <v>1403</v>
      </c>
      <c r="C180" t="s">
        <v>85</v>
      </c>
      <c r="D180">
        <v>301</v>
      </c>
      <c r="E180" t="s">
        <v>1956</v>
      </c>
      <c r="F180" t="s">
        <v>9</v>
      </c>
      <c r="G180" t="s">
        <v>1404</v>
      </c>
      <c r="H180" t="s">
        <v>1405</v>
      </c>
      <c r="I180" t="s">
        <v>24</v>
      </c>
      <c r="J180">
        <v>126.7</v>
      </c>
      <c r="K180" t="s">
        <v>1391</v>
      </c>
      <c r="L180">
        <v>789.42802270181096</v>
      </c>
      <c r="M180" t="s">
        <v>212</v>
      </c>
      <c r="N180" t="s">
        <v>271</v>
      </c>
      <c r="O180" t="s">
        <v>207</v>
      </c>
      <c r="P180">
        <v>2014</v>
      </c>
      <c r="Q180" t="s">
        <v>1451</v>
      </c>
      <c r="T180" t="s">
        <v>35</v>
      </c>
    </row>
    <row r="181" spans="1:20" hidden="1" x14ac:dyDescent="0.2">
      <c r="A181" t="s">
        <v>557</v>
      </c>
      <c r="B181" t="s">
        <v>302</v>
      </c>
      <c r="C181" t="s">
        <v>117</v>
      </c>
      <c r="D181">
        <v>465</v>
      </c>
      <c r="E181" t="s">
        <v>303</v>
      </c>
      <c r="F181" t="s">
        <v>8</v>
      </c>
      <c r="G181" t="s">
        <v>589</v>
      </c>
      <c r="H181" t="s">
        <v>305</v>
      </c>
      <c r="I181" t="s">
        <v>24</v>
      </c>
      <c r="J181">
        <v>100643</v>
      </c>
      <c r="K181" t="s">
        <v>205</v>
      </c>
      <c r="L181">
        <v>87.056194999999988</v>
      </c>
      <c r="M181" t="s">
        <v>590</v>
      </c>
      <c r="N181" t="s">
        <v>242</v>
      </c>
      <c r="O181" t="s">
        <v>207</v>
      </c>
      <c r="P181">
        <v>2015</v>
      </c>
      <c r="Q181" t="s">
        <v>591</v>
      </c>
      <c r="T181" t="s">
        <v>40</v>
      </c>
    </row>
    <row r="182" spans="1:20" x14ac:dyDescent="0.2">
      <c r="A182" t="s">
        <v>537</v>
      </c>
      <c r="B182" t="s">
        <v>529</v>
      </c>
      <c r="C182" t="s">
        <v>122</v>
      </c>
      <c r="D182">
        <v>550</v>
      </c>
      <c r="E182" t="s">
        <v>530</v>
      </c>
      <c r="F182" t="s">
        <v>1945</v>
      </c>
      <c r="G182" t="s">
        <v>531</v>
      </c>
      <c r="H182" t="s">
        <v>539</v>
      </c>
      <c r="I182" t="s">
        <v>24</v>
      </c>
      <c r="J182">
        <v>99806</v>
      </c>
      <c r="K182" t="s">
        <v>226</v>
      </c>
      <c r="L182">
        <v>99.805999999999997</v>
      </c>
      <c r="M182" t="s">
        <v>533</v>
      </c>
      <c r="N182" t="s">
        <v>371</v>
      </c>
      <c r="O182" t="s">
        <v>207</v>
      </c>
      <c r="P182">
        <v>2013</v>
      </c>
      <c r="Q182" t="s">
        <v>592</v>
      </c>
      <c r="R182" t="s">
        <v>536</v>
      </c>
      <c r="T182" t="s">
        <v>43</v>
      </c>
    </row>
    <row r="183" spans="1:20" hidden="1" x14ac:dyDescent="0.2">
      <c r="A183" t="s">
        <v>570</v>
      </c>
      <c r="B183" t="s">
        <v>564</v>
      </c>
      <c r="C183" t="s">
        <v>558</v>
      </c>
      <c r="D183">
        <v>465</v>
      </c>
      <c r="E183" t="s">
        <v>303</v>
      </c>
      <c r="F183" t="s">
        <v>8</v>
      </c>
      <c r="G183" t="s">
        <v>565</v>
      </c>
      <c r="H183" t="s">
        <v>217</v>
      </c>
      <c r="I183" t="s">
        <v>24</v>
      </c>
      <c r="J183">
        <v>99023</v>
      </c>
      <c r="K183" t="s">
        <v>205</v>
      </c>
      <c r="L183">
        <v>85.65489500000001</v>
      </c>
      <c r="M183" t="s">
        <v>566</v>
      </c>
      <c r="N183" t="s">
        <v>534</v>
      </c>
      <c r="O183" t="s">
        <v>207</v>
      </c>
      <c r="P183">
        <v>2018</v>
      </c>
      <c r="Q183" t="s">
        <v>593</v>
      </c>
      <c r="T183" t="s">
        <v>40</v>
      </c>
    </row>
    <row r="184" spans="1:20" x14ac:dyDescent="0.2">
      <c r="A184" t="s">
        <v>528</v>
      </c>
      <c r="B184" t="s">
        <v>529</v>
      </c>
      <c r="C184" t="s">
        <v>122</v>
      </c>
      <c r="D184">
        <v>550</v>
      </c>
      <c r="E184" t="s">
        <v>530</v>
      </c>
      <c r="F184" t="s">
        <v>1945</v>
      </c>
      <c r="G184" t="s">
        <v>531</v>
      </c>
      <c r="H184" t="s">
        <v>532</v>
      </c>
      <c r="I184" t="s">
        <v>50</v>
      </c>
      <c r="J184">
        <v>98935</v>
      </c>
      <c r="K184" t="s">
        <v>226</v>
      </c>
      <c r="L184">
        <v>98.935000000000002</v>
      </c>
      <c r="M184" t="s">
        <v>533</v>
      </c>
      <c r="N184" t="s">
        <v>371</v>
      </c>
      <c r="O184" t="s">
        <v>207</v>
      </c>
      <c r="P184">
        <v>2010</v>
      </c>
      <c r="Q184" t="s">
        <v>594</v>
      </c>
      <c r="R184" t="s">
        <v>536</v>
      </c>
      <c r="T184" t="s">
        <v>43</v>
      </c>
    </row>
    <row r="185" spans="1:20" hidden="1" x14ac:dyDescent="0.2">
      <c r="A185" t="s">
        <v>595</v>
      </c>
      <c r="B185" t="s">
        <v>210</v>
      </c>
      <c r="C185" t="s">
        <v>150</v>
      </c>
      <c r="D185">
        <v>680</v>
      </c>
      <c r="E185" t="s">
        <v>211</v>
      </c>
      <c r="F185" t="s">
        <v>1930</v>
      </c>
      <c r="G185" t="s">
        <v>204</v>
      </c>
      <c r="H185" t="s">
        <v>52</v>
      </c>
      <c r="I185" t="s">
        <v>52</v>
      </c>
      <c r="J185">
        <v>764642</v>
      </c>
      <c r="K185" t="s">
        <v>226</v>
      </c>
      <c r="L185">
        <v>764.64200000000005</v>
      </c>
      <c r="M185" t="s">
        <v>212</v>
      </c>
      <c r="N185" t="s">
        <v>213</v>
      </c>
      <c r="O185" t="s">
        <v>207</v>
      </c>
      <c r="P185">
        <v>2014</v>
      </c>
      <c r="Q185" t="s">
        <v>596</v>
      </c>
      <c r="T185" t="s">
        <v>34</v>
      </c>
    </row>
    <row r="186" spans="1:20" hidden="1" x14ac:dyDescent="0.2">
      <c r="A186" t="s">
        <v>495</v>
      </c>
      <c r="B186" t="s">
        <v>210</v>
      </c>
      <c r="C186" t="s">
        <v>65</v>
      </c>
      <c r="D186">
        <v>900</v>
      </c>
      <c r="E186" t="s">
        <v>1588</v>
      </c>
      <c r="F186" t="s">
        <v>6</v>
      </c>
      <c r="G186" t="s">
        <v>204</v>
      </c>
      <c r="H186" t="s">
        <v>217</v>
      </c>
      <c r="I186" t="s">
        <v>24</v>
      </c>
      <c r="J186">
        <v>7549</v>
      </c>
      <c r="K186" t="s">
        <v>205</v>
      </c>
      <c r="L186">
        <v>6.5298850000000002</v>
      </c>
      <c r="M186" t="s">
        <v>212</v>
      </c>
      <c r="N186" t="s">
        <v>346</v>
      </c>
      <c r="O186" t="s">
        <v>207</v>
      </c>
      <c r="P186">
        <v>2014</v>
      </c>
      <c r="Q186" t="s">
        <v>496</v>
      </c>
      <c r="T186" t="s">
        <v>34</v>
      </c>
    </row>
    <row r="187" spans="1:20" hidden="1" x14ac:dyDescent="0.2">
      <c r="A187" t="s">
        <v>503</v>
      </c>
      <c r="B187" t="s">
        <v>504</v>
      </c>
      <c r="C187" t="s">
        <v>116</v>
      </c>
      <c r="D187">
        <v>460</v>
      </c>
      <c r="E187" t="s">
        <v>303</v>
      </c>
      <c r="F187" t="s">
        <v>8</v>
      </c>
      <c r="G187" t="s">
        <v>304</v>
      </c>
      <c r="H187" t="s">
        <v>24</v>
      </c>
      <c r="I187" t="s">
        <v>24</v>
      </c>
      <c r="J187">
        <v>97445</v>
      </c>
      <c r="K187" t="s">
        <v>205</v>
      </c>
      <c r="L187">
        <v>84.289924999999997</v>
      </c>
      <c r="M187" t="s">
        <v>597</v>
      </c>
      <c r="N187" t="s">
        <v>328</v>
      </c>
      <c r="O187" t="s">
        <v>207</v>
      </c>
      <c r="P187">
        <v>2011</v>
      </c>
      <c r="Q187" t="s">
        <v>598</v>
      </c>
      <c r="T187" t="s">
        <v>40</v>
      </c>
    </row>
    <row r="188" spans="1:20" hidden="1" x14ac:dyDescent="0.2">
      <c r="A188" t="s">
        <v>599</v>
      </c>
      <c r="B188" t="s">
        <v>600</v>
      </c>
      <c r="C188" t="s">
        <v>68</v>
      </c>
      <c r="D188">
        <v>600</v>
      </c>
      <c r="E188" t="s">
        <v>1957</v>
      </c>
      <c r="F188" t="s">
        <v>1930</v>
      </c>
      <c r="G188" t="s">
        <v>601</v>
      </c>
      <c r="H188" t="s">
        <v>330</v>
      </c>
      <c r="I188" t="s">
        <v>24</v>
      </c>
      <c r="J188">
        <v>96569</v>
      </c>
      <c r="K188" t="s">
        <v>205</v>
      </c>
      <c r="L188">
        <v>83.532184999999998</v>
      </c>
      <c r="M188" t="s">
        <v>602</v>
      </c>
      <c r="N188" t="s">
        <v>322</v>
      </c>
      <c r="O188" t="s">
        <v>207</v>
      </c>
      <c r="P188">
        <v>2011</v>
      </c>
      <c r="Q188" t="s">
        <v>603</v>
      </c>
      <c r="T188" t="s">
        <v>41</v>
      </c>
    </row>
    <row r="189" spans="1:20" hidden="1" x14ac:dyDescent="0.2">
      <c r="A189" t="s">
        <v>604</v>
      </c>
      <c r="B189" t="s">
        <v>461</v>
      </c>
      <c r="C189" t="s">
        <v>83</v>
      </c>
      <c r="D189">
        <v>400</v>
      </c>
      <c r="E189" t="s">
        <v>492</v>
      </c>
      <c r="F189" t="s">
        <v>8</v>
      </c>
      <c r="G189" t="s">
        <v>605</v>
      </c>
      <c r="H189" t="s">
        <v>606</v>
      </c>
      <c r="I189" t="s">
        <v>24</v>
      </c>
      <c r="J189">
        <v>95110.02</v>
      </c>
      <c r="K189" t="s">
        <v>205</v>
      </c>
      <c r="L189">
        <v>82.270167299999997</v>
      </c>
      <c r="M189" t="s">
        <v>212</v>
      </c>
      <c r="N189" t="s">
        <v>328</v>
      </c>
      <c r="O189" t="s">
        <v>207</v>
      </c>
      <c r="P189">
        <v>2018</v>
      </c>
      <c r="Q189" t="s">
        <v>607</v>
      </c>
      <c r="T189" t="s">
        <v>40</v>
      </c>
    </row>
    <row r="190" spans="1:20" x14ac:dyDescent="0.2">
      <c r="A190" t="s">
        <v>528</v>
      </c>
      <c r="B190" t="s">
        <v>529</v>
      </c>
      <c r="C190" t="s">
        <v>122</v>
      </c>
      <c r="D190">
        <v>550</v>
      </c>
      <c r="E190" t="s">
        <v>530</v>
      </c>
      <c r="F190" t="s">
        <v>1945</v>
      </c>
      <c r="G190" t="s">
        <v>531</v>
      </c>
      <c r="H190" t="s">
        <v>398</v>
      </c>
      <c r="I190" t="s">
        <v>24</v>
      </c>
      <c r="J190">
        <v>87970</v>
      </c>
      <c r="K190" t="s">
        <v>226</v>
      </c>
      <c r="L190">
        <v>87.97</v>
      </c>
      <c r="M190" t="s">
        <v>533</v>
      </c>
      <c r="N190" t="s">
        <v>228</v>
      </c>
      <c r="O190" t="s">
        <v>207</v>
      </c>
      <c r="P190">
        <v>2014</v>
      </c>
      <c r="Q190" t="s">
        <v>608</v>
      </c>
      <c r="R190" t="s">
        <v>536</v>
      </c>
      <c r="T190" t="s">
        <v>43</v>
      </c>
    </row>
    <row r="191" spans="1:20" hidden="1" x14ac:dyDescent="0.2">
      <c r="A191" t="s">
        <v>260</v>
      </c>
      <c r="B191" t="s">
        <v>261</v>
      </c>
      <c r="C191" t="s">
        <v>333</v>
      </c>
      <c r="D191">
        <v>112</v>
      </c>
      <c r="E191" t="s">
        <v>1993</v>
      </c>
      <c r="F191" t="s">
        <v>5</v>
      </c>
      <c r="G191" t="s">
        <v>325</v>
      </c>
      <c r="H191" t="s">
        <v>609</v>
      </c>
      <c r="I191" t="s">
        <v>50</v>
      </c>
      <c r="J191">
        <v>87756</v>
      </c>
      <c r="K191" t="s">
        <v>205</v>
      </c>
      <c r="L191">
        <v>65.816999999999993</v>
      </c>
      <c r="M191" t="s">
        <v>212</v>
      </c>
      <c r="N191" t="s">
        <v>249</v>
      </c>
      <c r="O191" t="s">
        <v>207</v>
      </c>
      <c r="P191">
        <v>2010</v>
      </c>
      <c r="Q191" t="s">
        <v>340</v>
      </c>
      <c r="T191" t="s">
        <v>44</v>
      </c>
    </row>
    <row r="192" spans="1:20" x14ac:dyDescent="0.2">
      <c r="A192" t="s">
        <v>537</v>
      </c>
      <c r="B192" t="s">
        <v>529</v>
      </c>
      <c r="C192" t="s">
        <v>122</v>
      </c>
      <c r="D192">
        <v>550</v>
      </c>
      <c r="E192" t="s">
        <v>530</v>
      </c>
      <c r="F192" t="s">
        <v>1945</v>
      </c>
      <c r="G192" t="s">
        <v>531</v>
      </c>
      <c r="H192" t="s">
        <v>217</v>
      </c>
      <c r="I192" t="s">
        <v>24</v>
      </c>
      <c r="J192">
        <v>87407</v>
      </c>
      <c r="K192" t="s">
        <v>226</v>
      </c>
      <c r="L192">
        <v>87.406999999999996</v>
      </c>
      <c r="M192" t="s">
        <v>533</v>
      </c>
      <c r="N192" t="s">
        <v>346</v>
      </c>
      <c r="O192" t="s">
        <v>207</v>
      </c>
      <c r="P192">
        <v>2012</v>
      </c>
      <c r="Q192" t="s">
        <v>610</v>
      </c>
      <c r="R192" t="s">
        <v>536</v>
      </c>
      <c r="T192" t="s">
        <v>43</v>
      </c>
    </row>
    <row r="193" spans="1:20" hidden="1" x14ac:dyDescent="0.2">
      <c r="A193" t="s">
        <v>405</v>
      </c>
      <c r="B193" t="s">
        <v>351</v>
      </c>
      <c r="C193" t="s">
        <v>85</v>
      </c>
      <c r="D193">
        <v>301</v>
      </c>
      <c r="E193" t="s">
        <v>1956</v>
      </c>
      <c r="F193" t="s">
        <v>9</v>
      </c>
      <c r="G193" t="s">
        <v>358</v>
      </c>
      <c r="H193" t="s">
        <v>362</v>
      </c>
      <c r="I193" t="s">
        <v>24</v>
      </c>
      <c r="J193">
        <v>467280</v>
      </c>
      <c r="K193" t="s">
        <v>205</v>
      </c>
      <c r="L193">
        <v>404.19720000000001</v>
      </c>
      <c r="M193" t="s">
        <v>212</v>
      </c>
      <c r="N193" t="s">
        <v>406</v>
      </c>
      <c r="O193" t="s">
        <v>207</v>
      </c>
      <c r="P193">
        <v>2015</v>
      </c>
      <c r="Q193" t="s">
        <v>407</v>
      </c>
      <c r="T193" t="s">
        <v>35</v>
      </c>
    </row>
    <row r="194" spans="1:20" hidden="1" x14ac:dyDescent="0.2">
      <c r="A194" t="s">
        <v>443</v>
      </c>
      <c r="B194" t="s">
        <v>444</v>
      </c>
      <c r="C194" t="s">
        <v>57</v>
      </c>
      <c r="D194">
        <v>110</v>
      </c>
      <c r="E194" t="s">
        <v>1993</v>
      </c>
      <c r="F194" t="s">
        <v>5</v>
      </c>
      <c r="G194" t="s">
        <v>445</v>
      </c>
      <c r="H194" t="s">
        <v>50</v>
      </c>
      <c r="I194" t="s">
        <v>50</v>
      </c>
      <c r="J194">
        <v>85361</v>
      </c>
      <c r="K194" t="s">
        <v>205</v>
      </c>
      <c r="L194">
        <v>64.020750000000007</v>
      </c>
      <c r="M194" t="s">
        <v>212</v>
      </c>
      <c r="N194" t="s">
        <v>446</v>
      </c>
      <c r="O194" t="s">
        <v>207</v>
      </c>
      <c r="P194">
        <v>2010</v>
      </c>
      <c r="Q194" t="s">
        <v>447</v>
      </c>
      <c r="T194" t="s">
        <v>33</v>
      </c>
    </row>
    <row r="195" spans="1:20" hidden="1" x14ac:dyDescent="0.2">
      <c r="A195" t="s">
        <v>580</v>
      </c>
      <c r="B195" t="s">
        <v>581</v>
      </c>
      <c r="C195" t="s">
        <v>582</v>
      </c>
      <c r="D195">
        <v>410</v>
      </c>
      <c r="E195" t="s">
        <v>492</v>
      </c>
      <c r="F195" t="s">
        <v>8</v>
      </c>
      <c r="G195" t="s">
        <v>613</v>
      </c>
      <c r="H195" t="s">
        <v>29</v>
      </c>
      <c r="I195" t="s">
        <v>24</v>
      </c>
      <c r="J195">
        <v>84165</v>
      </c>
      <c r="K195" t="s">
        <v>205</v>
      </c>
      <c r="L195">
        <v>72.802725000000009</v>
      </c>
      <c r="M195" t="s">
        <v>614</v>
      </c>
      <c r="N195" t="s">
        <v>328</v>
      </c>
      <c r="O195" t="s">
        <v>207</v>
      </c>
      <c r="P195">
        <v>2012</v>
      </c>
      <c r="Q195" t="s">
        <v>615</v>
      </c>
      <c r="T195" t="s">
        <v>40</v>
      </c>
    </row>
    <row r="196" spans="1:20" hidden="1" x14ac:dyDescent="0.2">
      <c r="A196" t="s">
        <v>616</v>
      </c>
      <c r="B196" t="s">
        <v>240</v>
      </c>
      <c r="C196" t="s">
        <v>158</v>
      </c>
      <c r="D196">
        <v>780</v>
      </c>
      <c r="E196" t="s">
        <v>241</v>
      </c>
      <c r="F196" t="s">
        <v>6</v>
      </c>
      <c r="G196" t="s">
        <v>204</v>
      </c>
      <c r="H196" t="s">
        <v>52</v>
      </c>
      <c r="I196" t="s">
        <v>52</v>
      </c>
      <c r="J196">
        <v>82545</v>
      </c>
      <c r="K196" t="s">
        <v>205</v>
      </c>
      <c r="L196">
        <v>82.545000000000002</v>
      </c>
      <c r="M196" t="s">
        <v>212</v>
      </c>
      <c r="N196" t="s">
        <v>242</v>
      </c>
      <c r="O196" t="s">
        <v>207</v>
      </c>
      <c r="P196">
        <v>2014</v>
      </c>
      <c r="Q196" t="s">
        <v>617</v>
      </c>
      <c r="T196" t="s">
        <v>34</v>
      </c>
    </row>
    <row r="197" spans="1:20" hidden="1" x14ac:dyDescent="0.2">
      <c r="A197" t="s">
        <v>260</v>
      </c>
      <c r="B197" t="s">
        <v>261</v>
      </c>
      <c r="C197" t="s">
        <v>57</v>
      </c>
      <c r="D197">
        <v>108</v>
      </c>
      <c r="E197" t="s">
        <v>1993</v>
      </c>
      <c r="F197" t="s">
        <v>5</v>
      </c>
      <c r="G197" t="s">
        <v>325</v>
      </c>
      <c r="H197" t="s">
        <v>618</v>
      </c>
      <c r="I197" t="s">
        <v>50</v>
      </c>
      <c r="J197">
        <v>80233</v>
      </c>
      <c r="K197" t="s">
        <v>205</v>
      </c>
      <c r="L197">
        <v>60.174750000000003</v>
      </c>
      <c r="M197" t="s">
        <v>212</v>
      </c>
      <c r="N197" t="s">
        <v>346</v>
      </c>
      <c r="O197" t="s">
        <v>207</v>
      </c>
      <c r="P197">
        <v>2011</v>
      </c>
      <c r="Q197" t="s">
        <v>347</v>
      </c>
      <c r="T197" t="s">
        <v>44</v>
      </c>
    </row>
    <row r="198" spans="1:20" hidden="1" x14ac:dyDescent="0.2">
      <c r="A198" t="s">
        <v>460</v>
      </c>
      <c r="B198" t="s">
        <v>461</v>
      </c>
      <c r="C198" t="s">
        <v>83</v>
      </c>
      <c r="D198">
        <v>460</v>
      </c>
      <c r="E198" t="s">
        <v>303</v>
      </c>
      <c r="F198" t="s">
        <v>8</v>
      </c>
      <c r="G198" t="s">
        <v>304</v>
      </c>
      <c r="H198" t="s">
        <v>561</v>
      </c>
      <c r="I198" t="s">
        <v>24</v>
      </c>
      <c r="J198">
        <v>116036.56</v>
      </c>
      <c r="K198" t="s">
        <v>205</v>
      </c>
      <c r="L198">
        <v>100.3716244</v>
      </c>
      <c r="M198" t="s">
        <v>212</v>
      </c>
      <c r="N198" t="s">
        <v>244</v>
      </c>
      <c r="O198" t="s">
        <v>207</v>
      </c>
      <c r="P198">
        <v>2019</v>
      </c>
      <c r="Q198" t="s">
        <v>562</v>
      </c>
      <c r="T198" t="s">
        <v>40</v>
      </c>
    </row>
    <row r="199" spans="1:20" hidden="1" x14ac:dyDescent="0.2">
      <c r="A199" t="s">
        <v>599</v>
      </c>
      <c r="B199" t="s">
        <v>600</v>
      </c>
      <c r="C199" t="s">
        <v>68</v>
      </c>
      <c r="D199">
        <v>600</v>
      </c>
      <c r="E199" t="s">
        <v>1957</v>
      </c>
      <c r="F199" t="s">
        <v>1930</v>
      </c>
      <c r="G199" t="s">
        <v>601</v>
      </c>
      <c r="H199" t="s">
        <v>330</v>
      </c>
      <c r="I199" t="s">
        <v>24</v>
      </c>
      <c r="J199">
        <v>79843</v>
      </c>
      <c r="K199" t="s">
        <v>205</v>
      </c>
      <c r="L199">
        <v>69.064194999999998</v>
      </c>
      <c r="M199" t="s">
        <v>602</v>
      </c>
      <c r="N199" t="s">
        <v>322</v>
      </c>
      <c r="O199" t="s">
        <v>207</v>
      </c>
      <c r="P199">
        <v>2010</v>
      </c>
      <c r="Q199" t="s">
        <v>621</v>
      </c>
      <c r="T199" t="s">
        <v>41</v>
      </c>
    </row>
    <row r="200" spans="1:20" x14ac:dyDescent="0.2">
      <c r="A200" t="s">
        <v>537</v>
      </c>
      <c r="B200" t="s">
        <v>529</v>
      </c>
      <c r="C200" t="s">
        <v>122</v>
      </c>
      <c r="D200">
        <v>550</v>
      </c>
      <c r="E200" t="s">
        <v>530</v>
      </c>
      <c r="F200" t="s">
        <v>1945</v>
      </c>
      <c r="G200" t="s">
        <v>531</v>
      </c>
      <c r="H200" t="s">
        <v>398</v>
      </c>
      <c r="I200" t="s">
        <v>24</v>
      </c>
      <c r="J200">
        <v>76580</v>
      </c>
      <c r="K200" t="s">
        <v>226</v>
      </c>
      <c r="L200">
        <v>76.58</v>
      </c>
      <c r="M200" t="s">
        <v>533</v>
      </c>
      <c r="N200" t="s">
        <v>346</v>
      </c>
      <c r="O200" t="s">
        <v>207</v>
      </c>
      <c r="P200">
        <v>2011</v>
      </c>
      <c r="Q200" t="s">
        <v>622</v>
      </c>
      <c r="R200" t="s">
        <v>536</v>
      </c>
      <c r="T200" t="s">
        <v>43</v>
      </c>
    </row>
    <row r="201" spans="1:20" hidden="1" x14ac:dyDescent="0.2">
      <c r="A201" t="s">
        <v>570</v>
      </c>
      <c r="B201" t="s">
        <v>564</v>
      </c>
      <c r="C201" t="s">
        <v>558</v>
      </c>
      <c r="D201">
        <v>465</v>
      </c>
      <c r="E201" t="s">
        <v>303</v>
      </c>
      <c r="F201" t="s">
        <v>8</v>
      </c>
      <c r="G201" t="s">
        <v>565</v>
      </c>
      <c r="H201" t="s">
        <v>217</v>
      </c>
      <c r="I201" t="s">
        <v>24</v>
      </c>
      <c r="J201">
        <v>71873</v>
      </c>
      <c r="K201" t="s">
        <v>205</v>
      </c>
      <c r="L201">
        <v>62.170144999999998</v>
      </c>
      <c r="M201" t="s">
        <v>566</v>
      </c>
      <c r="N201" t="s">
        <v>623</v>
      </c>
      <c r="O201" t="s">
        <v>207</v>
      </c>
      <c r="P201">
        <v>2017</v>
      </c>
      <c r="Q201" t="s">
        <v>624</v>
      </c>
      <c r="T201" t="s">
        <v>40</v>
      </c>
    </row>
    <row r="202" spans="1:20" hidden="1" x14ac:dyDescent="0.2">
      <c r="A202" t="s">
        <v>507</v>
      </c>
      <c r="B202" t="s">
        <v>504</v>
      </c>
      <c r="C202" t="s">
        <v>117</v>
      </c>
      <c r="D202">
        <v>465</v>
      </c>
      <c r="E202" t="s">
        <v>303</v>
      </c>
      <c r="F202" t="s">
        <v>8</v>
      </c>
      <c r="G202" t="s">
        <v>304</v>
      </c>
      <c r="H202" t="s">
        <v>24</v>
      </c>
      <c r="I202" t="s">
        <v>24</v>
      </c>
      <c r="J202">
        <v>70851</v>
      </c>
      <c r="K202" t="s">
        <v>205</v>
      </c>
      <c r="L202">
        <v>61.286114999999995</v>
      </c>
      <c r="M202" t="s">
        <v>625</v>
      </c>
      <c r="N202" t="s">
        <v>242</v>
      </c>
      <c r="O202" t="s">
        <v>207</v>
      </c>
      <c r="P202">
        <v>2015</v>
      </c>
      <c r="Q202" t="s">
        <v>626</v>
      </c>
      <c r="T202" t="s">
        <v>40</v>
      </c>
    </row>
    <row r="203" spans="1:20" hidden="1" x14ac:dyDescent="0.2">
      <c r="B203" t="s">
        <v>202</v>
      </c>
      <c r="C203" t="s">
        <v>160</v>
      </c>
      <c r="D203">
        <v>711</v>
      </c>
      <c r="E203" t="s">
        <v>215</v>
      </c>
      <c r="F203" t="s">
        <v>4</v>
      </c>
      <c r="G203" t="s">
        <v>204</v>
      </c>
      <c r="H203" t="s">
        <v>52</v>
      </c>
      <c r="I203" t="s">
        <v>52</v>
      </c>
      <c r="J203">
        <v>1400000</v>
      </c>
      <c r="K203" t="s">
        <v>205</v>
      </c>
      <c r="L203">
        <v>1400</v>
      </c>
      <c r="M203" t="s">
        <v>160</v>
      </c>
      <c r="P203">
        <v>2016</v>
      </c>
      <c r="R203" t="s">
        <v>259</v>
      </c>
      <c r="T203" t="s">
        <v>34</v>
      </c>
    </row>
    <row r="204" spans="1:20" hidden="1" x14ac:dyDescent="0.2">
      <c r="A204" t="s">
        <v>260</v>
      </c>
      <c r="B204" t="s">
        <v>261</v>
      </c>
      <c r="C204" t="s">
        <v>57</v>
      </c>
      <c r="D204">
        <v>108</v>
      </c>
      <c r="E204" t="s">
        <v>1993</v>
      </c>
      <c r="F204" t="s">
        <v>5</v>
      </c>
      <c r="G204" t="s">
        <v>325</v>
      </c>
      <c r="H204" t="s">
        <v>627</v>
      </c>
      <c r="I204" t="s">
        <v>24</v>
      </c>
      <c r="J204">
        <v>67412</v>
      </c>
      <c r="K204" t="s">
        <v>205</v>
      </c>
      <c r="L204">
        <v>58.31138</v>
      </c>
      <c r="M204" t="s">
        <v>212</v>
      </c>
      <c r="N204" t="s">
        <v>346</v>
      </c>
      <c r="O204" t="s">
        <v>207</v>
      </c>
      <c r="P204">
        <v>2011</v>
      </c>
      <c r="Q204" t="s">
        <v>347</v>
      </c>
      <c r="T204" t="s">
        <v>44</v>
      </c>
    </row>
    <row r="205" spans="1:20" hidden="1" x14ac:dyDescent="0.2">
      <c r="A205" t="s">
        <v>260</v>
      </c>
      <c r="B205" t="s">
        <v>261</v>
      </c>
      <c r="C205" t="s">
        <v>333</v>
      </c>
      <c r="D205">
        <v>112</v>
      </c>
      <c r="E205" t="s">
        <v>1993</v>
      </c>
      <c r="F205" t="s">
        <v>5</v>
      </c>
      <c r="G205" t="s">
        <v>325</v>
      </c>
      <c r="H205" t="s">
        <v>628</v>
      </c>
      <c r="I205" t="s">
        <v>24</v>
      </c>
      <c r="J205">
        <v>66857</v>
      </c>
      <c r="K205" t="s">
        <v>205</v>
      </c>
      <c r="L205">
        <v>57.831305</v>
      </c>
      <c r="M205" t="s">
        <v>212</v>
      </c>
      <c r="N205" t="s">
        <v>249</v>
      </c>
      <c r="O205" t="s">
        <v>207</v>
      </c>
      <c r="P205">
        <v>2010</v>
      </c>
      <c r="Q205" t="s">
        <v>340</v>
      </c>
      <c r="T205" t="s">
        <v>44</v>
      </c>
    </row>
    <row r="206" spans="1:20" hidden="1" x14ac:dyDescent="0.2">
      <c r="A206" t="s">
        <v>629</v>
      </c>
      <c r="B206" t="s">
        <v>630</v>
      </c>
      <c r="C206" t="s">
        <v>163</v>
      </c>
      <c r="D206">
        <v>851</v>
      </c>
      <c r="E206" t="s">
        <v>631</v>
      </c>
      <c r="F206" t="s">
        <v>6</v>
      </c>
      <c r="G206" t="s">
        <v>632</v>
      </c>
      <c r="H206" t="s">
        <v>305</v>
      </c>
      <c r="I206" t="s">
        <v>24</v>
      </c>
      <c r="J206">
        <v>65906</v>
      </c>
      <c r="K206" t="s">
        <v>205</v>
      </c>
      <c r="L206">
        <v>57.008690000000001</v>
      </c>
      <c r="M206" t="s">
        <v>212</v>
      </c>
      <c r="N206" t="s">
        <v>242</v>
      </c>
      <c r="O206" t="s">
        <v>207</v>
      </c>
      <c r="P206">
        <v>2011</v>
      </c>
      <c r="Q206" t="s">
        <v>633</v>
      </c>
      <c r="T206" t="s">
        <v>1988</v>
      </c>
    </row>
    <row r="207" spans="1:20" hidden="1" x14ac:dyDescent="0.2">
      <c r="A207" t="s">
        <v>260</v>
      </c>
      <c r="B207" t="s">
        <v>261</v>
      </c>
      <c r="C207" t="s">
        <v>333</v>
      </c>
      <c r="D207">
        <v>112</v>
      </c>
      <c r="E207" t="s">
        <v>1993</v>
      </c>
      <c r="F207" t="s">
        <v>5</v>
      </c>
      <c r="G207" t="s">
        <v>348</v>
      </c>
      <c r="H207" t="s">
        <v>609</v>
      </c>
      <c r="I207" t="s">
        <v>50</v>
      </c>
      <c r="J207">
        <v>65880</v>
      </c>
      <c r="K207" t="s">
        <v>205</v>
      </c>
      <c r="L207">
        <v>49.41</v>
      </c>
      <c r="M207" t="s">
        <v>212</v>
      </c>
      <c r="N207" t="s">
        <v>249</v>
      </c>
      <c r="O207" t="s">
        <v>207</v>
      </c>
      <c r="P207">
        <v>2012</v>
      </c>
      <c r="Q207" t="s">
        <v>349</v>
      </c>
      <c r="T207" t="s">
        <v>44</v>
      </c>
    </row>
    <row r="208" spans="1:20" hidden="1" x14ac:dyDescent="0.2">
      <c r="A208" t="s">
        <v>599</v>
      </c>
      <c r="B208" t="s">
        <v>600</v>
      </c>
      <c r="C208" t="s">
        <v>68</v>
      </c>
      <c r="D208">
        <v>600</v>
      </c>
      <c r="E208" t="s">
        <v>1957</v>
      </c>
      <c r="F208" t="s">
        <v>1930</v>
      </c>
      <c r="G208" t="s">
        <v>601</v>
      </c>
      <c r="H208" t="s">
        <v>330</v>
      </c>
      <c r="I208" t="s">
        <v>24</v>
      </c>
      <c r="J208">
        <v>63179</v>
      </c>
      <c r="K208" t="s">
        <v>205</v>
      </c>
      <c r="L208">
        <v>54.649834999999996</v>
      </c>
      <c r="M208" t="s">
        <v>602</v>
      </c>
      <c r="N208" t="s">
        <v>249</v>
      </c>
      <c r="O208" t="s">
        <v>207</v>
      </c>
      <c r="P208">
        <v>2017</v>
      </c>
      <c r="Q208" t="s">
        <v>634</v>
      </c>
      <c r="T208" t="s">
        <v>41</v>
      </c>
    </row>
    <row r="209" spans="1:20" hidden="1" x14ac:dyDescent="0.2">
      <c r="A209" t="s">
        <v>635</v>
      </c>
      <c r="B209" t="s">
        <v>630</v>
      </c>
      <c r="C209" t="s">
        <v>163</v>
      </c>
      <c r="D209">
        <v>851</v>
      </c>
      <c r="E209" t="s">
        <v>631</v>
      </c>
      <c r="F209" t="s">
        <v>6</v>
      </c>
      <c r="G209" t="s">
        <v>636</v>
      </c>
      <c r="H209" t="s">
        <v>309</v>
      </c>
      <c r="I209" t="s">
        <v>24</v>
      </c>
      <c r="J209">
        <v>61327</v>
      </c>
      <c r="K209" t="s">
        <v>205</v>
      </c>
      <c r="L209">
        <v>53.047854999999998</v>
      </c>
      <c r="M209" t="s">
        <v>212</v>
      </c>
      <c r="N209" t="s">
        <v>242</v>
      </c>
      <c r="O209" t="s">
        <v>207</v>
      </c>
      <c r="P209">
        <v>2018</v>
      </c>
      <c r="Q209" t="s">
        <v>637</v>
      </c>
      <c r="T209" t="s">
        <v>1988</v>
      </c>
    </row>
    <row r="210" spans="1:20" hidden="1" x14ac:dyDescent="0.2">
      <c r="A210" t="s">
        <v>638</v>
      </c>
      <c r="B210" t="s">
        <v>600</v>
      </c>
      <c r="C210" t="s">
        <v>68</v>
      </c>
      <c r="D210">
        <v>600</v>
      </c>
      <c r="E210" t="s">
        <v>1957</v>
      </c>
      <c r="F210" t="s">
        <v>1930</v>
      </c>
      <c r="G210" t="s">
        <v>601</v>
      </c>
      <c r="H210" t="s">
        <v>330</v>
      </c>
      <c r="I210" t="s">
        <v>24</v>
      </c>
      <c r="J210">
        <v>60346</v>
      </c>
      <c r="K210" t="s">
        <v>205</v>
      </c>
      <c r="L210">
        <v>52.199289999999998</v>
      </c>
      <c r="M210" t="s">
        <v>602</v>
      </c>
      <c r="N210" t="s">
        <v>322</v>
      </c>
      <c r="O210" t="s">
        <v>207</v>
      </c>
      <c r="P210">
        <v>2014</v>
      </c>
      <c r="Q210" t="s">
        <v>639</v>
      </c>
      <c r="T210" t="s">
        <v>41</v>
      </c>
    </row>
    <row r="211" spans="1:20" hidden="1" x14ac:dyDescent="0.2">
      <c r="A211" t="s">
        <v>452</v>
      </c>
      <c r="B211" t="s">
        <v>444</v>
      </c>
      <c r="C211" t="s">
        <v>57</v>
      </c>
      <c r="D211">
        <v>110</v>
      </c>
      <c r="E211" t="s">
        <v>1993</v>
      </c>
      <c r="F211" t="s">
        <v>5</v>
      </c>
      <c r="G211" t="s">
        <v>445</v>
      </c>
      <c r="H211" t="s">
        <v>50</v>
      </c>
      <c r="I211" t="s">
        <v>50</v>
      </c>
      <c r="J211">
        <v>60181</v>
      </c>
      <c r="K211" t="s">
        <v>205</v>
      </c>
      <c r="L211">
        <v>45.135750000000002</v>
      </c>
      <c r="M211" t="s">
        <v>212</v>
      </c>
      <c r="N211" t="s">
        <v>453</v>
      </c>
      <c r="O211" t="s">
        <v>207</v>
      </c>
      <c r="P211">
        <v>2011</v>
      </c>
      <c r="Q211" t="s">
        <v>454</v>
      </c>
      <c r="T211" t="s">
        <v>33</v>
      </c>
    </row>
    <row r="212" spans="1:20" hidden="1" x14ac:dyDescent="0.2">
      <c r="B212" t="s">
        <v>564</v>
      </c>
      <c r="C212" t="s">
        <v>117</v>
      </c>
      <c r="D212">
        <v>465</v>
      </c>
      <c r="E212" t="s">
        <v>303</v>
      </c>
      <c r="F212" t="s">
        <v>8</v>
      </c>
      <c r="G212" t="s">
        <v>565</v>
      </c>
      <c r="H212" t="s">
        <v>217</v>
      </c>
      <c r="I212" t="s">
        <v>24</v>
      </c>
      <c r="J212">
        <v>60000</v>
      </c>
      <c r="K212" t="s">
        <v>205</v>
      </c>
      <c r="L212">
        <v>51.9</v>
      </c>
      <c r="M212" t="s">
        <v>640</v>
      </c>
      <c r="P212">
        <v>2016</v>
      </c>
      <c r="Q212" t="s">
        <v>259</v>
      </c>
      <c r="T212" t="s">
        <v>40</v>
      </c>
    </row>
    <row r="213" spans="1:20" hidden="1" x14ac:dyDescent="0.2">
      <c r="A213" t="s">
        <v>641</v>
      </c>
      <c r="B213" t="s">
        <v>600</v>
      </c>
      <c r="C213" t="s">
        <v>68</v>
      </c>
      <c r="D213">
        <v>600</v>
      </c>
      <c r="E213" t="s">
        <v>1957</v>
      </c>
      <c r="F213" t="s">
        <v>1930</v>
      </c>
      <c r="G213" t="s">
        <v>601</v>
      </c>
      <c r="H213" t="s">
        <v>330</v>
      </c>
      <c r="I213" t="s">
        <v>24</v>
      </c>
      <c r="J213">
        <v>58866</v>
      </c>
      <c r="K213" t="s">
        <v>205</v>
      </c>
      <c r="L213">
        <v>50.919089999999997</v>
      </c>
      <c r="M213" t="s">
        <v>602</v>
      </c>
      <c r="N213" t="s">
        <v>322</v>
      </c>
      <c r="O213" t="s">
        <v>207</v>
      </c>
      <c r="P213">
        <v>2015</v>
      </c>
      <c r="Q213" t="s">
        <v>642</v>
      </c>
      <c r="T213" t="s">
        <v>41</v>
      </c>
    </row>
    <row r="214" spans="1:20" hidden="1" x14ac:dyDescent="0.2">
      <c r="A214" t="s">
        <v>643</v>
      </c>
      <c r="B214" t="s">
        <v>644</v>
      </c>
      <c r="C214" t="s">
        <v>220</v>
      </c>
      <c r="D214">
        <v>230</v>
      </c>
      <c r="E214" t="s">
        <v>220</v>
      </c>
      <c r="F214" t="s">
        <v>7</v>
      </c>
      <c r="G214" t="s">
        <v>645</v>
      </c>
      <c r="H214" t="s">
        <v>24</v>
      </c>
      <c r="I214" t="s">
        <v>24</v>
      </c>
      <c r="J214">
        <v>58766</v>
      </c>
      <c r="K214" t="s">
        <v>205</v>
      </c>
      <c r="L214">
        <v>50.832589999999996</v>
      </c>
      <c r="M214" t="s">
        <v>212</v>
      </c>
      <c r="N214" t="s">
        <v>322</v>
      </c>
      <c r="O214" t="s">
        <v>207</v>
      </c>
      <c r="P214">
        <v>2020</v>
      </c>
      <c r="Q214" t="s">
        <v>646</v>
      </c>
      <c r="T214" t="s">
        <v>44</v>
      </c>
    </row>
    <row r="215" spans="1:20" hidden="1" x14ac:dyDescent="0.2">
      <c r="A215" t="s">
        <v>490</v>
      </c>
      <c r="B215" t="s">
        <v>461</v>
      </c>
      <c r="C215" t="s">
        <v>83</v>
      </c>
      <c r="D215">
        <v>400</v>
      </c>
      <c r="E215" t="s">
        <v>492</v>
      </c>
      <c r="F215" t="s">
        <v>8</v>
      </c>
      <c r="G215" t="s">
        <v>304</v>
      </c>
      <c r="H215" t="s">
        <v>619</v>
      </c>
      <c r="I215" t="s">
        <v>24</v>
      </c>
      <c r="J215">
        <v>80050</v>
      </c>
      <c r="K215" t="s">
        <v>205</v>
      </c>
      <c r="L215">
        <v>69.243250000000003</v>
      </c>
      <c r="M215" t="s">
        <v>212</v>
      </c>
      <c r="N215" t="s">
        <v>244</v>
      </c>
      <c r="O215" t="s">
        <v>207</v>
      </c>
      <c r="P215">
        <v>2019</v>
      </c>
      <c r="Q215" t="s">
        <v>620</v>
      </c>
      <c r="T215" t="s">
        <v>40</v>
      </c>
    </row>
    <row r="216" spans="1:20" hidden="1" x14ac:dyDescent="0.2">
      <c r="A216" t="s">
        <v>650</v>
      </c>
      <c r="B216" t="s">
        <v>564</v>
      </c>
      <c r="C216" t="s">
        <v>117</v>
      </c>
      <c r="D216">
        <v>465</v>
      </c>
      <c r="E216" t="s">
        <v>303</v>
      </c>
      <c r="F216" t="s">
        <v>8</v>
      </c>
      <c r="G216" t="s">
        <v>565</v>
      </c>
      <c r="H216" t="s">
        <v>217</v>
      </c>
      <c r="I216" t="s">
        <v>24</v>
      </c>
      <c r="J216">
        <v>50779</v>
      </c>
      <c r="K216" t="s">
        <v>205</v>
      </c>
      <c r="L216">
        <v>43.923834999999997</v>
      </c>
      <c r="M216" t="s">
        <v>651</v>
      </c>
      <c r="N216" t="s">
        <v>652</v>
      </c>
      <c r="O216" t="s">
        <v>207</v>
      </c>
      <c r="P216">
        <v>2015</v>
      </c>
      <c r="Q216" t="s">
        <v>653</v>
      </c>
      <c r="T216" t="s">
        <v>40</v>
      </c>
    </row>
    <row r="217" spans="1:20" hidden="1" x14ac:dyDescent="0.2">
      <c r="A217" t="s">
        <v>356</v>
      </c>
      <c r="B217" t="s">
        <v>357</v>
      </c>
      <c r="C217" t="s">
        <v>66</v>
      </c>
      <c r="D217">
        <v>730</v>
      </c>
      <c r="E217" t="s">
        <v>203</v>
      </c>
      <c r="F217" t="s">
        <v>4</v>
      </c>
      <c r="G217" t="s">
        <v>379</v>
      </c>
      <c r="H217" t="s">
        <v>654</v>
      </c>
      <c r="I217" t="s">
        <v>395</v>
      </c>
      <c r="J217">
        <v>50471</v>
      </c>
      <c r="K217" t="s">
        <v>205</v>
      </c>
      <c r="L217">
        <v>37.853250000000003</v>
      </c>
      <c r="M217" t="s">
        <v>374</v>
      </c>
      <c r="N217" t="s">
        <v>213</v>
      </c>
      <c r="O217" t="s">
        <v>207</v>
      </c>
      <c r="P217">
        <v>2014</v>
      </c>
      <c r="Q217" t="s">
        <v>378</v>
      </c>
      <c r="T217" t="s">
        <v>35</v>
      </c>
    </row>
    <row r="218" spans="1:20" hidden="1" x14ac:dyDescent="0.2">
      <c r="A218" t="s">
        <v>599</v>
      </c>
      <c r="B218" t="s">
        <v>600</v>
      </c>
      <c r="C218" t="s">
        <v>68</v>
      </c>
      <c r="D218">
        <v>600</v>
      </c>
      <c r="E218" t="s">
        <v>1957</v>
      </c>
      <c r="F218" t="s">
        <v>1930</v>
      </c>
      <c r="G218" t="s">
        <v>601</v>
      </c>
      <c r="H218" t="s">
        <v>330</v>
      </c>
      <c r="I218" t="s">
        <v>24</v>
      </c>
      <c r="J218">
        <v>50123</v>
      </c>
      <c r="K218" t="s">
        <v>205</v>
      </c>
      <c r="L218">
        <v>43.356394999999999</v>
      </c>
      <c r="M218" t="s">
        <v>602</v>
      </c>
      <c r="N218" t="s">
        <v>322</v>
      </c>
      <c r="O218" t="s">
        <v>207</v>
      </c>
      <c r="P218">
        <v>2013</v>
      </c>
      <c r="Q218" t="s">
        <v>655</v>
      </c>
      <c r="T218" t="s">
        <v>41</v>
      </c>
    </row>
    <row r="219" spans="1:20" hidden="1" x14ac:dyDescent="0.2">
      <c r="B219" t="s">
        <v>261</v>
      </c>
      <c r="C219" t="s">
        <v>57</v>
      </c>
      <c r="D219">
        <v>101</v>
      </c>
      <c r="E219" t="s">
        <v>1993</v>
      </c>
      <c r="F219" t="s">
        <v>5</v>
      </c>
      <c r="G219" t="s">
        <v>263</v>
      </c>
      <c r="H219" t="s">
        <v>50</v>
      </c>
      <c r="I219" t="s">
        <v>50</v>
      </c>
      <c r="J219">
        <v>50000</v>
      </c>
      <c r="K219" t="s">
        <v>205</v>
      </c>
      <c r="L219">
        <v>37.5</v>
      </c>
      <c r="M219" t="s">
        <v>212</v>
      </c>
      <c r="P219">
        <v>2013</v>
      </c>
      <c r="R219" t="s">
        <v>259</v>
      </c>
      <c r="T219" t="s">
        <v>44</v>
      </c>
    </row>
    <row r="220" spans="1:20" hidden="1" x14ac:dyDescent="0.2">
      <c r="A220" t="s">
        <v>390</v>
      </c>
      <c r="B220" t="s">
        <v>357</v>
      </c>
      <c r="C220" t="s">
        <v>66</v>
      </c>
      <c r="D220">
        <v>731</v>
      </c>
      <c r="E220" t="s">
        <v>203</v>
      </c>
      <c r="F220" t="s">
        <v>4</v>
      </c>
      <c r="G220" t="s">
        <v>358</v>
      </c>
      <c r="H220" t="s">
        <v>50</v>
      </c>
      <c r="I220" t="s">
        <v>50</v>
      </c>
      <c r="J220">
        <v>49605</v>
      </c>
      <c r="K220" t="s">
        <v>205</v>
      </c>
      <c r="L220">
        <v>37.203749999999999</v>
      </c>
      <c r="M220" t="s">
        <v>212</v>
      </c>
      <c r="N220" t="s">
        <v>228</v>
      </c>
      <c r="O220" t="s">
        <v>207</v>
      </c>
      <c r="P220">
        <v>2020</v>
      </c>
      <c r="Q220" t="s">
        <v>391</v>
      </c>
      <c r="T220" t="s">
        <v>35</v>
      </c>
    </row>
    <row r="221" spans="1:20" hidden="1" x14ac:dyDescent="0.2">
      <c r="A221" t="s">
        <v>635</v>
      </c>
      <c r="B221" t="s">
        <v>630</v>
      </c>
      <c r="C221" t="s">
        <v>163</v>
      </c>
      <c r="D221">
        <v>851</v>
      </c>
      <c r="E221" t="s">
        <v>631</v>
      </c>
      <c r="F221" t="s">
        <v>6</v>
      </c>
      <c r="G221" t="s">
        <v>636</v>
      </c>
      <c r="H221" t="s">
        <v>656</v>
      </c>
      <c r="I221" t="s">
        <v>24</v>
      </c>
      <c r="J221">
        <v>49325</v>
      </c>
      <c r="K221" t="s">
        <v>205</v>
      </c>
      <c r="L221">
        <v>42.666125000000001</v>
      </c>
      <c r="M221" t="s">
        <v>657</v>
      </c>
      <c r="N221" t="s">
        <v>242</v>
      </c>
      <c r="O221" t="s">
        <v>207</v>
      </c>
      <c r="P221">
        <v>2020</v>
      </c>
      <c r="Q221" t="s">
        <v>658</v>
      </c>
      <c r="T221" t="s">
        <v>1988</v>
      </c>
    </row>
    <row r="222" spans="1:20" hidden="1" x14ac:dyDescent="0.2">
      <c r="A222" t="s">
        <v>659</v>
      </c>
      <c r="B222" t="s">
        <v>630</v>
      </c>
      <c r="C222" t="s">
        <v>163</v>
      </c>
      <c r="D222">
        <v>851</v>
      </c>
      <c r="E222" t="s">
        <v>631</v>
      </c>
      <c r="F222" t="s">
        <v>6</v>
      </c>
      <c r="G222" t="s">
        <v>636</v>
      </c>
      <c r="H222" t="s">
        <v>660</v>
      </c>
      <c r="I222" t="s">
        <v>24</v>
      </c>
      <c r="J222">
        <v>48558</v>
      </c>
      <c r="K222" t="s">
        <v>205</v>
      </c>
      <c r="L222">
        <v>42.002669999999995</v>
      </c>
      <c r="M222" t="s">
        <v>212</v>
      </c>
      <c r="N222" t="s">
        <v>242</v>
      </c>
      <c r="O222" t="s">
        <v>207</v>
      </c>
      <c r="P222">
        <v>2019</v>
      </c>
      <c r="Q222" t="s">
        <v>661</v>
      </c>
      <c r="T222" t="s">
        <v>1988</v>
      </c>
    </row>
    <row r="223" spans="1:20" hidden="1" x14ac:dyDescent="0.2">
      <c r="A223" t="s">
        <v>599</v>
      </c>
      <c r="B223" t="s">
        <v>600</v>
      </c>
      <c r="C223" t="s">
        <v>68</v>
      </c>
      <c r="D223">
        <v>600</v>
      </c>
      <c r="E223" t="s">
        <v>1957</v>
      </c>
      <c r="F223" t="s">
        <v>1930</v>
      </c>
      <c r="G223" t="s">
        <v>601</v>
      </c>
      <c r="H223" t="s">
        <v>662</v>
      </c>
      <c r="I223" t="s">
        <v>24</v>
      </c>
      <c r="J223">
        <v>48260</v>
      </c>
      <c r="K223" t="s">
        <v>205</v>
      </c>
      <c r="L223">
        <v>41.744900000000001</v>
      </c>
      <c r="M223" t="s">
        <v>602</v>
      </c>
      <c r="N223" t="s">
        <v>271</v>
      </c>
      <c r="O223" t="s">
        <v>207</v>
      </c>
      <c r="P223">
        <v>2018</v>
      </c>
      <c r="Q223" t="s">
        <v>663</v>
      </c>
      <c r="T223" t="s">
        <v>41</v>
      </c>
    </row>
    <row r="224" spans="1:20" hidden="1" x14ac:dyDescent="0.2">
      <c r="A224" t="s">
        <v>664</v>
      </c>
      <c r="B224" t="s">
        <v>644</v>
      </c>
      <c r="C224" t="s">
        <v>220</v>
      </c>
      <c r="D224">
        <v>230</v>
      </c>
      <c r="E224" t="s">
        <v>220</v>
      </c>
      <c r="F224" t="s">
        <v>7</v>
      </c>
      <c r="G224" t="s">
        <v>645</v>
      </c>
      <c r="H224" t="s">
        <v>24</v>
      </c>
      <c r="I224" t="s">
        <v>24</v>
      </c>
      <c r="J224">
        <v>48125</v>
      </c>
      <c r="K224" t="s">
        <v>205</v>
      </c>
      <c r="L224">
        <v>41.628124999999997</v>
      </c>
      <c r="M224" t="s">
        <v>212</v>
      </c>
      <c r="N224" t="s">
        <v>244</v>
      </c>
      <c r="O224" t="s">
        <v>207</v>
      </c>
      <c r="P224">
        <v>2012</v>
      </c>
      <c r="Q224" t="s">
        <v>665</v>
      </c>
      <c r="T224" t="s">
        <v>44</v>
      </c>
    </row>
    <row r="225" spans="1:20" hidden="1" x14ac:dyDescent="0.2">
      <c r="A225" t="s">
        <v>666</v>
      </c>
      <c r="B225" t="s">
        <v>667</v>
      </c>
      <c r="C225" t="s">
        <v>668</v>
      </c>
      <c r="D225">
        <v>541</v>
      </c>
      <c r="E225" t="s">
        <v>669</v>
      </c>
      <c r="F225" t="s">
        <v>1945</v>
      </c>
      <c r="G225" t="s">
        <v>670</v>
      </c>
      <c r="H225" t="s">
        <v>671</v>
      </c>
      <c r="I225" t="s">
        <v>24</v>
      </c>
      <c r="J225">
        <v>48117</v>
      </c>
      <c r="K225" t="s">
        <v>205</v>
      </c>
      <c r="L225">
        <v>41.621205000000003</v>
      </c>
      <c r="M225" t="s">
        <v>672</v>
      </c>
      <c r="N225" t="s">
        <v>673</v>
      </c>
      <c r="O225" t="s">
        <v>207</v>
      </c>
      <c r="P225">
        <v>2020</v>
      </c>
      <c r="Q225" t="s">
        <v>674</v>
      </c>
      <c r="T225" t="s">
        <v>44</v>
      </c>
    </row>
    <row r="226" spans="1:20" hidden="1" x14ac:dyDescent="0.2">
      <c r="A226" t="s">
        <v>281</v>
      </c>
      <c r="B226" t="s">
        <v>261</v>
      </c>
      <c r="C226" t="s">
        <v>57</v>
      </c>
      <c r="D226">
        <v>101</v>
      </c>
      <c r="E226" t="s">
        <v>1993</v>
      </c>
      <c r="F226" t="s">
        <v>5</v>
      </c>
      <c r="G226" t="s">
        <v>263</v>
      </c>
      <c r="H226" t="s">
        <v>675</v>
      </c>
      <c r="I226" t="s">
        <v>676</v>
      </c>
      <c r="J226">
        <v>47400</v>
      </c>
      <c r="K226" t="s">
        <v>205</v>
      </c>
      <c r="L226">
        <v>41.000999999999998</v>
      </c>
      <c r="M226" t="s">
        <v>212</v>
      </c>
      <c r="N226" t="s">
        <v>249</v>
      </c>
      <c r="O226" t="s">
        <v>207</v>
      </c>
      <c r="P226">
        <v>2017</v>
      </c>
      <c r="Q226" t="s">
        <v>283</v>
      </c>
      <c r="T226" t="s">
        <v>44</v>
      </c>
    </row>
    <row r="227" spans="1:20" hidden="1" x14ac:dyDescent="0.2">
      <c r="A227" t="s">
        <v>415</v>
      </c>
      <c r="B227" t="s">
        <v>416</v>
      </c>
      <c r="C227" t="s">
        <v>164</v>
      </c>
      <c r="D227">
        <v>740</v>
      </c>
      <c r="E227" t="s">
        <v>203</v>
      </c>
      <c r="F227" t="s">
        <v>4</v>
      </c>
      <c r="G227" t="s">
        <v>304</v>
      </c>
      <c r="H227" t="s">
        <v>417</v>
      </c>
      <c r="I227" t="s">
        <v>24</v>
      </c>
      <c r="J227">
        <v>47308</v>
      </c>
      <c r="K227" t="s">
        <v>205</v>
      </c>
      <c r="L227">
        <v>40.921419999999998</v>
      </c>
      <c r="M227" t="s">
        <v>677</v>
      </c>
      <c r="N227" t="s">
        <v>228</v>
      </c>
      <c r="O227" t="s">
        <v>207</v>
      </c>
      <c r="P227">
        <v>2019</v>
      </c>
      <c r="Q227" t="s">
        <v>419</v>
      </c>
      <c r="T227" t="s">
        <v>40</v>
      </c>
    </row>
    <row r="228" spans="1:20" hidden="1" x14ac:dyDescent="0.2">
      <c r="A228" t="s">
        <v>678</v>
      </c>
      <c r="B228" t="s">
        <v>679</v>
      </c>
      <c r="C228" t="s">
        <v>88</v>
      </c>
      <c r="D228">
        <v>310</v>
      </c>
      <c r="E228" t="s">
        <v>680</v>
      </c>
      <c r="F228" t="s">
        <v>9</v>
      </c>
      <c r="G228" t="s">
        <v>670</v>
      </c>
      <c r="H228" t="s">
        <v>373</v>
      </c>
      <c r="I228" t="s">
        <v>24</v>
      </c>
      <c r="J228">
        <v>45914</v>
      </c>
      <c r="K228" t="s">
        <v>205</v>
      </c>
      <c r="L228">
        <v>39.715609999999998</v>
      </c>
      <c r="M228" t="s">
        <v>681</v>
      </c>
      <c r="N228" t="s">
        <v>346</v>
      </c>
      <c r="O228" t="s">
        <v>207</v>
      </c>
      <c r="P228">
        <v>2019</v>
      </c>
      <c r="Q228" t="s">
        <v>682</v>
      </c>
      <c r="T228" t="s">
        <v>44</v>
      </c>
    </row>
    <row r="229" spans="1:20" hidden="1" x14ac:dyDescent="0.2">
      <c r="A229" t="s">
        <v>683</v>
      </c>
      <c r="B229" t="s">
        <v>684</v>
      </c>
      <c r="C229" t="s">
        <v>582</v>
      </c>
      <c r="D229">
        <v>410</v>
      </c>
      <c r="E229" t="s">
        <v>492</v>
      </c>
      <c r="F229" t="s">
        <v>8</v>
      </c>
      <c r="G229" t="s">
        <v>304</v>
      </c>
      <c r="H229" t="s">
        <v>29</v>
      </c>
      <c r="I229" t="s">
        <v>24</v>
      </c>
      <c r="J229">
        <v>45824</v>
      </c>
      <c r="K229" t="s">
        <v>205</v>
      </c>
      <c r="L229">
        <v>39.63776</v>
      </c>
      <c r="M229" t="s">
        <v>614</v>
      </c>
      <c r="N229" t="s">
        <v>328</v>
      </c>
      <c r="O229" t="s">
        <v>207</v>
      </c>
      <c r="P229">
        <v>2017</v>
      </c>
      <c r="Q229" t="s">
        <v>685</v>
      </c>
      <c r="T229" t="s">
        <v>40</v>
      </c>
    </row>
    <row r="230" spans="1:20" hidden="1" x14ac:dyDescent="0.2">
      <c r="A230" t="s">
        <v>452</v>
      </c>
      <c r="B230" t="s">
        <v>444</v>
      </c>
      <c r="C230" t="s">
        <v>57</v>
      </c>
      <c r="D230">
        <v>110</v>
      </c>
      <c r="E230" t="s">
        <v>1993</v>
      </c>
      <c r="F230" t="s">
        <v>5</v>
      </c>
      <c r="G230" t="s">
        <v>445</v>
      </c>
      <c r="H230" t="s">
        <v>264</v>
      </c>
      <c r="I230" t="s">
        <v>24</v>
      </c>
      <c r="J230">
        <v>45744</v>
      </c>
      <c r="K230" t="s">
        <v>205</v>
      </c>
      <c r="L230">
        <v>39.568559999999998</v>
      </c>
      <c r="M230" t="s">
        <v>686</v>
      </c>
      <c r="N230" t="s">
        <v>687</v>
      </c>
      <c r="O230" t="s">
        <v>207</v>
      </c>
      <c r="P230">
        <v>2013</v>
      </c>
      <c r="Q230" t="s">
        <v>511</v>
      </c>
      <c r="T230" t="s">
        <v>33</v>
      </c>
    </row>
    <row r="231" spans="1:20" hidden="1" x14ac:dyDescent="0.2">
      <c r="A231" t="s">
        <v>928</v>
      </c>
      <c r="B231" t="s">
        <v>461</v>
      </c>
      <c r="C231" t="s">
        <v>83</v>
      </c>
      <c r="D231">
        <v>460</v>
      </c>
      <c r="E231" t="s">
        <v>303</v>
      </c>
      <c r="F231" t="s">
        <v>8</v>
      </c>
      <c r="G231" t="s">
        <v>304</v>
      </c>
      <c r="H231" t="s">
        <v>309</v>
      </c>
      <c r="I231" t="s">
        <v>24</v>
      </c>
      <c r="J231">
        <v>10070</v>
      </c>
      <c r="K231" t="s">
        <v>205</v>
      </c>
      <c r="L231">
        <v>8.7105499999999996</v>
      </c>
      <c r="M231" t="s">
        <v>929</v>
      </c>
      <c r="N231" t="s">
        <v>244</v>
      </c>
      <c r="O231" t="s">
        <v>207</v>
      </c>
      <c r="P231">
        <v>2019</v>
      </c>
      <c r="Q231" t="s">
        <v>930</v>
      </c>
      <c r="T231" t="s">
        <v>40</v>
      </c>
    </row>
    <row r="232" spans="1:20" hidden="1" x14ac:dyDescent="0.2">
      <c r="A232" t="s">
        <v>452</v>
      </c>
      <c r="B232" t="s">
        <v>444</v>
      </c>
      <c r="C232" t="s">
        <v>57</v>
      </c>
      <c r="D232">
        <v>110</v>
      </c>
      <c r="E232" t="s">
        <v>1993</v>
      </c>
      <c r="F232" t="s">
        <v>5</v>
      </c>
      <c r="G232" t="s">
        <v>445</v>
      </c>
      <c r="H232" t="s">
        <v>305</v>
      </c>
      <c r="I232" t="s">
        <v>24</v>
      </c>
      <c r="J232">
        <v>44838</v>
      </c>
      <c r="K232" t="s">
        <v>205</v>
      </c>
      <c r="L232">
        <v>38.784870000000005</v>
      </c>
      <c r="M232" t="s">
        <v>691</v>
      </c>
      <c r="N232" t="s">
        <v>623</v>
      </c>
      <c r="O232" t="s">
        <v>207</v>
      </c>
      <c r="P232">
        <v>2014</v>
      </c>
      <c r="Q232" t="s">
        <v>692</v>
      </c>
      <c r="T232" t="s">
        <v>33</v>
      </c>
    </row>
    <row r="233" spans="1:20" hidden="1" x14ac:dyDescent="0.2">
      <c r="A233" t="s">
        <v>356</v>
      </c>
      <c r="B233" t="s">
        <v>357</v>
      </c>
      <c r="C233" t="s">
        <v>66</v>
      </c>
      <c r="D233">
        <v>730</v>
      </c>
      <c r="E233" t="s">
        <v>203</v>
      </c>
      <c r="F233" t="s">
        <v>4</v>
      </c>
      <c r="G233" t="s">
        <v>358</v>
      </c>
      <c r="H233" t="s">
        <v>693</v>
      </c>
      <c r="I233" t="s">
        <v>24</v>
      </c>
      <c r="J233">
        <v>44539</v>
      </c>
      <c r="K233" t="s">
        <v>205</v>
      </c>
      <c r="L233">
        <v>38.526235</v>
      </c>
      <c r="M233" t="s">
        <v>212</v>
      </c>
      <c r="N233" t="s">
        <v>213</v>
      </c>
      <c r="O233" t="s">
        <v>207</v>
      </c>
      <c r="P233">
        <v>2013</v>
      </c>
      <c r="Q233" t="s">
        <v>396</v>
      </c>
      <c r="T233" t="s">
        <v>35</v>
      </c>
    </row>
    <row r="234" spans="1:20" hidden="1" x14ac:dyDescent="0.2">
      <c r="A234" t="s">
        <v>452</v>
      </c>
      <c r="B234" t="s">
        <v>444</v>
      </c>
      <c r="C234" t="s">
        <v>57</v>
      </c>
      <c r="D234">
        <v>110</v>
      </c>
      <c r="E234" t="s">
        <v>1993</v>
      </c>
      <c r="F234" t="s">
        <v>5</v>
      </c>
      <c r="G234" t="s">
        <v>445</v>
      </c>
      <c r="H234" t="s">
        <v>50</v>
      </c>
      <c r="I234" t="s">
        <v>50</v>
      </c>
      <c r="J234">
        <v>44499</v>
      </c>
      <c r="K234" t="s">
        <v>205</v>
      </c>
      <c r="L234">
        <v>33.374250000000004</v>
      </c>
      <c r="M234" t="s">
        <v>501</v>
      </c>
      <c r="N234" t="s">
        <v>453</v>
      </c>
      <c r="O234" t="s">
        <v>207</v>
      </c>
      <c r="P234">
        <v>2012</v>
      </c>
      <c r="Q234" t="s">
        <v>502</v>
      </c>
      <c r="T234" t="s">
        <v>33</v>
      </c>
    </row>
    <row r="235" spans="1:20" hidden="1" x14ac:dyDescent="0.2">
      <c r="A235" t="s">
        <v>666</v>
      </c>
      <c r="B235" t="s">
        <v>667</v>
      </c>
      <c r="C235" t="s">
        <v>694</v>
      </c>
      <c r="D235">
        <v>541</v>
      </c>
      <c r="E235" t="s">
        <v>669</v>
      </c>
      <c r="F235" t="s">
        <v>1945</v>
      </c>
      <c r="G235" t="s">
        <v>695</v>
      </c>
      <c r="H235" t="s">
        <v>24</v>
      </c>
      <c r="I235" t="s">
        <v>24</v>
      </c>
      <c r="J235">
        <v>44354</v>
      </c>
      <c r="K235" t="s">
        <v>205</v>
      </c>
      <c r="L235">
        <v>38.366210000000002</v>
      </c>
      <c r="M235" t="s">
        <v>696</v>
      </c>
      <c r="N235" t="s">
        <v>652</v>
      </c>
      <c r="O235" t="s">
        <v>207</v>
      </c>
      <c r="P235">
        <v>2018</v>
      </c>
      <c r="Q235" t="s">
        <v>697</v>
      </c>
      <c r="T235" t="s">
        <v>44</v>
      </c>
    </row>
    <row r="236" spans="1:20" hidden="1" x14ac:dyDescent="0.2">
      <c r="A236" t="s">
        <v>666</v>
      </c>
      <c r="B236" t="s">
        <v>667</v>
      </c>
      <c r="C236" t="s">
        <v>668</v>
      </c>
      <c r="D236">
        <v>541</v>
      </c>
      <c r="E236" t="s">
        <v>669</v>
      </c>
      <c r="F236" t="s">
        <v>1945</v>
      </c>
      <c r="G236" t="s">
        <v>695</v>
      </c>
      <c r="H236" t="s">
        <v>24</v>
      </c>
      <c r="I236" t="s">
        <v>24</v>
      </c>
      <c r="J236">
        <v>43777</v>
      </c>
      <c r="K236" t="s">
        <v>205</v>
      </c>
      <c r="L236">
        <v>37.867105000000002</v>
      </c>
      <c r="M236" t="s">
        <v>698</v>
      </c>
      <c r="N236" t="s">
        <v>652</v>
      </c>
      <c r="O236" t="s">
        <v>207</v>
      </c>
      <c r="P236">
        <v>2019</v>
      </c>
      <c r="Q236" t="s">
        <v>699</v>
      </c>
      <c r="T236" t="s">
        <v>44</v>
      </c>
    </row>
    <row r="237" spans="1:20" hidden="1" x14ac:dyDescent="0.2">
      <c r="A237" t="s">
        <v>700</v>
      </c>
      <c r="B237" t="s">
        <v>701</v>
      </c>
      <c r="C237" t="s">
        <v>57</v>
      </c>
      <c r="D237">
        <v>110</v>
      </c>
      <c r="E237" t="s">
        <v>1993</v>
      </c>
      <c r="F237" t="s">
        <v>5</v>
      </c>
      <c r="G237" t="s">
        <v>702</v>
      </c>
      <c r="H237" t="s">
        <v>675</v>
      </c>
      <c r="I237" t="s">
        <v>676</v>
      </c>
      <c r="J237">
        <v>43550</v>
      </c>
      <c r="K237" t="s">
        <v>205</v>
      </c>
      <c r="L237">
        <v>37.670749999999998</v>
      </c>
      <c r="M237" t="s">
        <v>212</v>
      </c>
      <c r="N237" t="s">
        <v>228</v>
      </c>
      <c r="O237" t="s">
        <v>207</v>
      </c>
      <c r="P237">
        <v>2018</v>
      </c>
      <c r="Q237" t="s">
        <v>703</v>
      </c>
      <c r="T237" t="s">
        <v>41</v>
      </c>
    </row>
    <row r="238" spans="1:20" hidden="1" x14ac:dyDescent="0.2">
      <c r="A238" t="s">
        <v>599</v>
      </c>
      <c r="B238" t="s">
        <v>600</v>
      </c>
      <c r="C238" t="s">
        <v>68</v>
      </c>
      <c r="D238">
        <v>600</v>
      </c>
      <c r="E238" t="s">
        <v>1957</v>
      </c>
      <c r="F238" t="s">
        <v>1930</v>
      </c>
      <c r="G238" t="s">
        <v>601</v>
      </c>
      <c r="H238" t="s">
        <v>330</v>
      </c>
      <c r="I238" t="s">
        <v>24</v>
      </c>
      <c r="J238">
        <v>42041</v>
      </c>
      <c r="K238" t="s">
        <v>205</v>
      </c>
      <c r="L238">
        <v>36.365464999999993</v>
      </c>
      <c r="M238" t="s">
        <v>602</v>
      </c>
      <c r="N238" t="s">
        <v>322</v>
      </c>
      <c r="O238" t="s">
        <v>207</v>
      </c>
      <c r="P238">
        <v>2012</v>
      </c>
      <c r="Q238" t="s">
        <v>704</v>
      </c>
      <c r="T238" t="s">
        <v>41</v>
      </c>
    </row>
    <row r="239" spans="1:20" hidden="1" x14ac:dyDescent="0.2">
      <c r="A239" t="s">
        <v>260</v>
      </c>
      <c r="B239" t="s">
        <v>261</v>
      </c>
      <c r="C239" t="s">
        <v>333</v>
      </c>
      <c r="D239">
        <v>112</v>
      </c>
      <c r="E239" t="s">
        <v>1993</v>
      </c>
      <c r="F239" t="s">
        <v>5</v>
      </c>
      <c r="G239" t="s">
        <v>325</v>
      </c>
      <c r="H239" t="s">
        <v>609</v>
      </c>
      <c r="I239" t="s">
        <v>50</v>
      </c>
      <c r="J239">
        <v>41900</v>
      </c>
      <c r="K239" t="s">
        <v>205</v>
      </c>
      <c r="L239">
        <v>31.425000000000001</v>
      </c>
      <c r="M239" t="s">
        <v>212</v>
      </c>
      <c r="N239" t="s">
        <v>249</v>
      </c>
      <c r="O239" t="s">
        <v>207</v>
      </c>
      <c r="P239">
        <v>2014</v>
      </c>
      <c r="Q239" t="s">
        <v>334</v>
      </c>
      <c r="T239" t="s">
        <v>44</v>
      </c>
    </row>
    <row r="240" spans="1:20" hidden="1" x14ac:dyDescent="0.2">
      <c r="A240" t="s">
        <v>705</v>
      </c>
      <c r="B240" t="s">
        <v>679</v>
      </c>
      <c r="C240" t="s">
        <v>88</v>
      </c>
      <c r="D240">
        <v>310</v>
      </c>
      <c r="E240" t="s">
        <v>680</v>
      </c>
      <c r="F240" t="s">
        <v>9</v>
      </c>
      <c r="G240" t="s">
        <v>670</v>
      </c>
      <c r="H240" t="s">
        <v>24</v>
      </c>
      <c r="I240" t="s">
        <v>24</v>
      </c>
      <c r="J240">
        <v>41350</v>
      </c>
      <c r="K240" t="s">
        <v>205</v>
      </c>
      <c r="L240">
        <v>35.767749999999999</v>
      </c>
      <c r="M240" t="s">
        <v>706</v>
      </c>
      <c r="N240" t="s">
        <v>271</v>
      </c>
      <c r="O240" t="s">
        <v>207</v>
      </c>
      <c r="P240">
        <v>2018</v>
      </c>
      <c r="Q240" t="s">
        <v>707</v>
      </c>
      <c r="T240" t="s">
        <v>44</v>
      </c>
    </row>
    <row r="241" spans="1:20" hidden="1" x14ac:dyDescent="0.2">
      <c r="A241" t="s">
        <v>708</v>
      </c>
      <c r="B241" t="s">
        <v>581</v>
      </c>
      <c r="C241" t="s">
        <v>582</v>
      </c>
      <c r="D241">
        <v>410</v>
      </c>
      <c r="E241" t="s">
        <v>492</v>
      </c>
      <c r="F241" t="s">
        <v>8</v>
      </c>
      <c r="G241" t="s">
        <v>583</v>
      </c>
      <c r="H241" t="s">
        <v>29</v>
      </c>
      <c r="I241" t="s">
        <v>24</v>
      </c>
      <c r="J241">
        <v>40204</v>
      </c>
      <c r="K241" t="s">
        <v>205</v>
      </c>
      <c r="L241">
        <v>34.77646</v>
      </c>
      <c r="M241" t="s">
        <v>614</v>
      </c>
      <c r="N241" t="s">
        <v>328</v>
      </c>
      <c r="O241" t="s">
        <v>207</v>
      </c>
      <c r="P241">
        <v>2011</v>
      </c>
      <c r="Q241" t="s">
        <v>709</v>
      </c>
      <c r="T241" t="s">
        <v>40</v>
      </c>
    </row>
    <row r="242" spans="1:20" hidden="1" x14ac:dyDescent="0.2">
      <c r="A242" t="s">
        <v>641</v>
      </c>
      <c r="B242" t="s">
        <v>600</v>
      </c>
      <c r="C242" t="s">
        <v>68</v>
      </c>
      <c r="D242">
        <v>600</v>
      </c>
      <c r="E242" t="s">
        <v>1957</v>
      </c>
      <c r="F242" t="s">
        <v>1930</v>
      </c>
      <c r="G242" t="s">
        <v>601</v>
      </c>
      <c r="H242" t="s">
        <v>330</v>
      </c>
      <c r="I242" t="s">
        <v>24</v>
      </c>
      <c r="J242">
        <v>38516</v>
      </c>
      <c r="K242" t="s">
        <v>205</v>
      </c>
      <c r="L242">
        <v>33.316339999999997</v>
      </c>
      <c r="M242" t="s">
        <v>602</v>
      </c>
      <c r="N242" t="s">
        <v>322</v>
      </c>
      <c r="O242" t="s">
        <v>207</v>
      </c>
      <c r="P242">
        <v>2016</v>
      </c>
      <c r="Q242" t="s">
        <v>710</v>
      </c>
      <c r="T242" t="s">
        <v>41</v>
      </c>
    </row>
    <row r="243" spans="1:20" hidden="1" x14ac:dyDescent="0.2">
      <c r="A243" t="s">
        <v>563</v>
      </c>
      <c r="B243" t="s">
        <v>564</v>
      </c>
      <c r="C243" t="s">
        <v>558</v>
      </c>
      <c r="D243">
        <v>465</v>
      </c>
      <c r="E243" t="s">
        <v>303</v>
      </c>
      <c r="F243" t="s">
        <v>8</v>
      </c>
      <c r="G243" t="s">
        <v>565</v>
      </c>
      <c r="H243" t="s">
        <v>217</v>
      </c>
      <c r="I243" t="s">
        <v>24</v>
      </c>
      <c r="J243">
        <v>37423.26</v>
      </c>
      <c r="K243" t="s">
        <v>205</v>
      </c>
      <c r="L243">
        <v>32.371119900000004</v>
      </c>
      <c r="M243" t="s">
        <v>711</v>
      </c>
      <c r="N243" t="s">
        <v>652</v>
      </c>
      <c r="O243" t="s">
        <v>207</v>
      </c>
      <c r="P243">
        <v>2011</v>
      </c>
      <c r="Q243" t="s">
        <v>712</v>
      </c>
      <c r="T243" t="s">
        <v>40</v>
      </c>
    </row>
    <row r="244" spans="1:20" hidden="1" x14ac:dyDescent="0.2">
      <c r="A244" t="s">
        <v>563</v>
      </c>
      <c r="B244" t="s">
        <v>564</v>
      </c>
      <c r="C244" t="s">
        <v>117</v>
      </c>
      <c r="D244">
        <v>465</v>
      </c>
      <c r="E244" t="s">
        <v>303</v>
      </c>
      <c r="F244" t="s">
        <v>8</v>
      </c>
      <c r="G244" t="s">
        <v>565</v>
      </c>
      <c r="H244" t="s">
        <v>217</v>
      </c>
      <c r="I244" t="s">
        <v>24</v>
      </c>
      <c r="J244">
        <v>37308</v>
      </c>
      <c r="K244" t="s">
        <v>205</v>
      </c>
      <c r="L244">
        <v>32.271419999999999</v>
      </c>
      <c r="M244" t="s">
        <v>711</v>
      </c>
      <c r="N244" t="s">
        <v>652</v>
      </c>
      <c r="O244" t="s">
        <v>207</v>
      </c>
      <c r="P244">
        <v>2014</v>
      </c>
      <c r="Q244" t="s">
        <v>713</v>
      </c>
      <c r="T244" t="s">
        <v>40</v>
      </c>
    </row>
    <row r="245" spans="1:20" hidden="1" x14ac:dyDescent="0.2">
      <c r="A245" t="s">
        <v>260</v>
      </c>
      <c r="B245" t="s">
        <v>261</v>
      </c>
      <c r="C245" t="s">
        <v>57</v>
      </c>
      <c r="D245">
        <v>101</v>
      </c>
      <c r="E245" t="s">
        <v>1993</v>
      </c>
      <c r="F245" t="s">
        <v>5</v>
      </c>
      <c r="G245" t="s">
        <v>325</v>
      </c>
      <c r="H245" t="s">
        <v>609</v>
      </c>
      <c r="I245" t="s">
        <v>50</v>
      </c>
      <c r="J245">
        <v>37245</v>
      </c>
      <c r="K245" t="s">
        <v>205</v>
      </c>
      <c r="L245">
        <v>27.93375</v>
      </c>
      <c r="M245" t="s">
        <v>212</v>
      </c>
      <c r="N245" t="s">
        <v>249</v>
      </c>
      <c r="O245" t="s">
        <v>207</v>
      </c>
      <c r="P245">
        <v>2015</v>
      </c>
      <c r="Q245" t="s">
        <v>326</v>
      </c>
      <c r="T245" t="s">
        <v>44</v>
      </c>
    </row>
    <row r="246" spans="1:20" hidden="1" x14ac:dyDescent="0.2">
      <c r="A246" t="s">
        <v>714</v>
      </c>
      <c r="B246" t="s">
        <v>715</v>
      </c>
      <c r="C246" t="s">
        <v>220</v>
      </c>
      <c r="D246">
        <v>230</v>
      </c>
      <c r="E246" t="s">
        <v>220</v>
      </c>
      <c r="F246" t="s">
        <v>7</v>
      </c>
      <c r="G246" t="s">
        <v>645</v>
      </c>
      <c r="H246" t="s">
        <v>24</v>
      </c>
      <c r="I246" t="s">
        <v>24</v>
      </c>
      <c r="J246">
        <v>36971</v>
      </c>
      <c r="K246" t="s">
        <v>205</v>
      </c>
      <c r="L246">
        <v>31.979915000000002</v>
      </c>
      <c r="M246" t="s">
        <v>212</v>
      </c>
      <c r="N246" t="s">
        <v>244</v>
      </c>
      <c r="O246" t="s">
        <v>207</v>
      </c>
      <c r="P246">
        <v>2011</v>
      </c>
      <c r="Q246" t="s">
        <v>716</v>
      </c>
      <c r="T246" t="s">
        <v>44</v>
      </c>
    </row>
    <row r="247" spans="1:20" hidden="1" x14ac:dyDescent="0.2">
      <c r="A247" t="s">
        <v>599</v>
      </c>
      <c r="B247" t="s">
        <v>600</v>
      </c>
      <c r="C247" t="s">
        <v>68</v>
      </c>
      <c r="D247">
        <v>600</v>
      </c>
      <c r="E247" t="s">
        <v>1957</v>
      </c>
      <c r="F247" t="s">
        <v>1930</v>
      </c>
      <c r="G247" t="s">
        <v>601</v>
      </c>
      <c r="H247" t="s">
        <v>662</v>
      </c>
      <c r="I247" t="s">
        <v>24</v>
      </c>
      <c r="J247">
        <v>35940</v>
      </c>
      <c r="K247" t="s">
        <v>205</v>
      </c>
      <c r="L247">
        <v>31.088099999999997</v>
      </c>
      <c r="M247" t="s">
        <v>602</v>
      </c>
      <c r="N247" t="s">
        <v>322</v>
      </c>
      <c r="O247" t="s">
        <v>207</v>
      </c>
      <c r="P247">
        <v>2020</v>
      </c>
      <c r="Q247" t="s">
        <v>717</v>
      </c>
      <c r="T247" t="s">
        <v>41</v>
      </c>
    </row>
    <row r="248" spans="1:20" hidden="1" x14ac:dyDescent="0.2">
      <c r="A248" t="s">
        <v>296</v>
      </c>
      <c r="B248" t="s">
        <v>240</v>
      </c>
      <c r="C248" t="s">
        <v>158</v>
      </c>
      <c r="D248">
        <v>780</v>
      </c>
      <c r="E248" t="s">
        <v>241</v>
      </c>
      <c r="F248" t="s">
        <v>6</v>
      </c>
      <c r="G248" t="s">
        <v>204</v>
      </c>
      <c r="H248" t="s">
        <v>264</v>
      </c>
      <c r="I248" t="s">
        <v>24</v>
      </c>
      <c r="J248">
        <v>35446</v>
      </c>
      <c r="K248" t="s">
        <v>205</v>
      </c>
      <c r="L248">
        <v>30.660790000000002</v>
      </c>
      <c r="M248" t="s">
        <v>212</v>
      </c>
      <c r="N248" t="s">
        <v>228</v>
      </c>
      <c r="O248" t="s">
        <v>207</v>
      </c>
      <c r="P248">
        <v>2010</v>
      </c>
      <c r="Q248" t="s">
        <v>297</v>
      </c>
      <c r="T248" t="s">
        <v>34</v>
      </c>
    </row>
    <row r="249" spans="1:20" hidden="1" x14ac:dyDescent="0.2">
      <c r="A249" t="s">
        <v>718</v>
      </c>
      <c r="B249" t="s">
        <v>719</v>
      </c>
      <c r="C249" t="s">
        <v>147</v>
      </c>
      <c r="D249">
        <v>671</v>
      </c>
      <c r="E249" t="s">
        <v>1989</v>
      </c>
      <c r="F249" t="s">
        <v>1930</v>
      </c>
      <c r="G249" t="s">
        <v>304</v>
      </c>
      <c r="H249" t="s">
        <v>305</v>
      </c>
      <c r="I249" t="s">
        <v>24</v>
      </c>
      <c r="J249">
        <v>35198</v>
      </c>
      <c r="K249" t="s">
        <v>205</v>
      </c>
      <c r="L249">
        <v>30.446270000000002</v>
      </c>
      <c r="M249" t="s">
        <v>721</v>
      </c>
      <c r="N249" t="s">
        <v>242</v>
      </c>
      <c r="O249" t="s">
        <v>207</v>
      </c>
      <c r="P249">
        <v>2012</v>
      </c>
      <c r="Q249" t="s">
        <v>722</v>
      </c>
      <c r="T249" t="s">
        <v>40</v>
      </c>
    </row>
    <row r="250" spans="1:20" hidden="1" x14ac:dyDescent="0.2">
      <c r="A250" t="s">
        <v>666</v>
      </c>
      <c r="B250" t="s">
        <v>667</v>
      </c>
      <c r="C250" t="s">
        <v>668</v>
      </c>
      <c r="D250">
        <v>541</v>
      </c>
      <c r="E250" t="s">
        <v>669</v>
      </c>
      <c r="F250" t="s">
        <v>1945</v>
      </c>
      <c r="G250" t="s">
        <v>670</v>
      </c>
      <c r="H250" t="s">
        <v>24</v>
      </c>
      <c r="I250" t="s">
        <v>24</v>
      </c>
      <c r="J250">
        <v>35017</v>
      </c>
      <c r="K250" t="s">
        <v>205</v>
      </c>
      <c r="L250">
        <v>30.289704999999998</v>
      </c>
      <c r="M250" t="s">
        <v>696</v>
      </c>
      <c r="N250" t="s">
        <v>723</v>
      </c>
      <c r="O250" t="s">
        <v>207</v>
      </c>
      <c r="P250">
        <v>2017</v>
      </c>
      <c r="Q250" t="s">
        <v>724</v>
      </c>
      <c r="T250" t="s">
        <v>44</v>
      </c>
    </row>
    <row r="251" spans="1:20" hidden="1" x14ac:dyDescent="0.2">
      <c r="A251" t="s">
        <v>356</v>
      </c>
      <c r="B251" t="s">
        <v>357</v>
      </c>
      <c r="C251" t="s">
        <v>66</v>
      </c>
      <c r="D251">
        <v>730</v>
      </c>
      <c r="E251" t="s">
        <v>203</v>
      </c>
      <c r="F251" t="s">
        <v>4</v>
      </c>
      <c r="G251" t="s">
        <v>358</v>
      </c>
      <c r="H251" t="s">
        <v>50</v>
      </c>
      <c r="I251" t="s">
        <v>50</v>
      </c>
      <c r="J251">
        <v>34307</v>
      </c>
      <c r="K251" t="s">
        <v>205</v>
      </c>
      <c r="L251">
        <v>25.730250000000002</v>
      </c>
      <c r="M251" t="s">
        <v>392</v>
      </c>
      <c r="N251" t="s">
        <v>232</v>
      </c>
      <c r="O251" t="s">
        <v>207</v>
      </c>
      <c r="P251">
        <v>2011</v>
      </c>
      <c r="Q251" t="s">
        <v>393</v>
      </c>
      <c r="T251" t="s">
        <v>35</v>
      </c>
    </row>
    <row r="252" spans="1:20" hidden="1" x14ac:dyDescent="0.2">
      <c r="A252" t="s">
        <v>260</v>
      </c>
      <c r="B252" t="s">
        <v>261</v>
      </c>
      <c r="C252" t="s">
        <v>57</v>
      </c>
      <c r="D252">
        <v>101</v>
      </c>
      <c r="E252" t="s">
        <v>1993</v>
      </c>
      <c r="F252" t="s">
        <v>5</v>
      </c>
      <c r="G252" t="s">
        <v>263</v>
      </c>
      <c r="H252" t="s">
        <v>50</v>
      </c>
      <c r="I252" t="s">
        <v>50</v>
      </c>
      <c r="J252">
        <v>34262</v>
      </c>
      <c r="K252" t="s">
        <v>205</v>
      </c>
      <c r="L252">
        <v>25.6965</v>
      </c>
      <c r="M252" t="s">
        <v>212</v>
      </c>
      <c r="N252" t="s">
        <v>249</v>
      </c>
      <c r="O252" t="s">
        <v>207</v>
      </c>
      <c r="P252">
        <v>2020</v>
      </c>
      <c r="Q252" t="s">
        <v>265</v>
      </c>
      <c r="T252" t="s">
        <v>44</v>
      </c>
    </row>
    <row r="253" spans="1:20" hidden="1" x14ac:dyDescent="0.2">
      <c r="A253" t="s">
        <v>281</v>
      </c>
      <c r="B253" t="s">
        <v>261</v>
      </c>
      <c r="C253" t="s">
        <v>57</v>
      </c>
      <c r="D253">
        <v>105</v>
      </c>
      <c r="E253" t="s">
        <v>1993</v>
      </c>
      <c r="F253" t="s">
        <v>5</v>
      </c>
      <c r="G253" t="s">
        <v>263</v>
      </c>
      <c r="H253" t="s">
        <v>725</v>
      </c>
      <c r="I253" t="s">
        <v>676</v>
      </c>
      <c r="J253">
        <v>34000</v>
      </c>
      <c r="K253" t="s">
        <v>205</v>
      </c>
      <c r="L253">
        <v>29.41</v>
      </c>
      <c r="M253" t="s">
        <v>212</v>
      </c>
      <c r="N253" t="s">
        <v>249</v>
      </c>
      <c r="O253" t="s">
        <v>207</v>
      </c>
      <c r="P253">
        <v>2018</v>
      </c>
      <c r="Q253" t="s">
        <v>282</v>
      </c>
      <c r="T253" t="s">
        <v>44</v>
      </c>
    </row>
    <row r="254" spans="1:20" hidden="1" x14ac:dyDescent="0.2">
      <c r="A254" t="s">
        <v>726</v>
      </c>
      <c r="B254" t="s">
        <v>715</v>
      </c>
      <c r="C254" t="s">
        <v>220</v>
      </c>
      <c r="D254">
        <v>230</v>
      </c>
      <c r="E254" t="s">
        <v>220</v>
      </c>
      <c r="F254" t="s">
        <v>7</v>
      </c>
      <c r="G254" t="s">
        <v>645</v>
      </c>
      <c r="H254" t="s">
        <v>727</v>
      </c>
      <c r="I254" t="s">
        <v>24</v>
      </c>
      <c r="J254">
        <v>33691</v>
      </c>
      <c r="K254" t="s">
        <v>205</v>
      </c>
      <c r="L254">
        <v>29.142714999999999</v>
      </c>
      <c r="M254" t="s">
        <v>212</v>
      </c>
      <c r="N254" t="s">
        <v>244</v>
      </c>
      <c r="O254" t="s">
        <v>207</v>
      </c>
      <c r="P254">
        <v>2016</v>
      </c>
      <c r="Q254" t="s">
        <v>728</v>
      </c>
      <c r="T254" t="s">
        <v>44</v>
      </c>
    </row>
    <row r="255" spans="1:20" hidden="1" x14ac:dyDescent="0.2">
      <c r="A255" t="s">
        <v>643</v>
      </c>
      <c r="B255" t="s">
        <v>644</v>
      </c>
      <c r="C255" t="s">
        <v>220</v>
      </c>
      <c r="D255">
        <v>230</v>
      </c>
      <c r="E255" t="s">
        <v>220</v>
      </c>
      <c r="F255" t="s">
        <v>7</v>
      </c>
      <c r="G255" t="s">
        <v>645</v>
      </c>
      <c r="H255" t="s">
        <v>24</v>
      </c>
      <c r="I255" t="s">
        <v>24</v>
      </c>
      <c r="J255">
        <v>33501</v>
      </c>
      <c r="K255" t="s">
        <v>205</v>
      </c>
      <c r="L255">
        <v>28.978364999999997</v>
      </c>
      <c r="M255" t="s">
        <v>212</v>
      </c>
      <c r="N255" t="s">
        <v>244</v>
      </c>
      <c r="O255" t="s">
        <v>207</v>
      </c>
      <c r="P255">
        <v>2018</v>
      </c>
      <c r="Q255" t="s">
        <v>729</v>
      </c>
      <c r="T255" t="s">
        <v>44</v>
      </c>
    </row>
    <row r="256" spans="1:20" hidden="1" x14ac:dyDescent="0.2">
      <c r="A256" t="s">
        <v>452</v>
      </c>
      <c r="B256" t="s">
        <v>444</v>
      </c>
      <c r="C256" t="s">
        <v>57</v>
      </c>
      <c r="D256">
        <v>110</v>
      </c>
      <c r="E256" t="s">
        <v>1993</v>
      </c>
      <c r="F256" t="s">
        <v>5</v>
      </c>
      <c r="G256" t="s">
        <v>445</v>
      </c>
      <c r="H256" t="s">
        <v>50</v>
      </c>
      <c r="I256" t="s">
        <v>50</v>
      </c>
      <c r="J256">
        <v>33347</v>
      </c>
      <c r="K256" t="s">
        <v>205</v>
      </c>
      <c r="L256">
        <v>25.010249999999999</v>
      </c>
      <c r="M256" t="s">
        <v>212</v>
      </c>
      <c r="N256" t="s">
        <v>510</v>
      </c>
      <c r="O256" t="s">
        <v>207</v>
      </c>
      <c r="P256">
        <v>2013</v>
      </c>
      <c r="Q256" t="s">
        <v>511</v>
      </c>
      <c r="T256" t="s">
        <v>33</v>
      </c>
    </row>
    <row r="257" spans="1:20" hidden="1" x14ac:dyDescent="0.2">
      <c r="A257" t="s">
        <v>356</v>
      </c>
      <c r="B257" t="s">
        <v>357</v>
      </c>
      <c r="C257" t="s">
        <v>66</v>
      </c>
      <c r="D257">
        <v>730</v>
      </c>
      <c r="E257" t="s">
        <v>203</v>
      </c>
      <c r="F257" t="s">
        <v>4</v>
      </c>
      <c r="G257" t="s">
        <v>358</v>
      </c>
      <c r="H257" t="s">
        <v>50</v>
      </c>
      <c r="I257" t="s">
        <v>50</v>
      </c>
      <c r="J257">
        <v>32662</v>
      </c>
      <c r="K257" t="s">
        <v>205</v>
      </c>
      <c r="L257">
        <v>24.496500000000001</v>
      </c>
      <c r="M257" t="s">
        <v>385</v>
      </c>
      <c r="N257" t="s">
        <v>386</v>
      </c>
      <c r="O257" t="s">
        <v>207</v>
      </c>
      <c r="P257">
        <v>2010</v>
      </c>
      <c r="Q257" t="s">
        <v>387</v>
      </c>
      <c r="T257" t="s">
        <v>35</v>
      </c>
    </row>
    <row r="258" spans="1:20" hidden="1" x14ac:dyDescent="0.2">
      <c r="A258" t="s">
        <v>730</v>
      </c>
      <c r="B258" t="s">
        <v>731</v>
      </c>
      <c r="C258" t="s">
        <v>732</v>
      </c>
      <c r="D258">
        <v>801</v>
      </c>
      <c r="E258" t="s">
        <v>733</v>
      </c>
      <c r="F258" t="s">
        <v>6</v>
      </c>
      <c r="G258" t="s">
        <v>734</v>
      </c>
      <c r="H258" t="s">
        <v>735</v>
      </c>
      <c r="I258" t="s">
        <v>24</v>
      </c>
      <c r="J258">
        <v>32068</v>
      </c>
      <c r="K258" t="s">
        <v>205</v>
      </c>
      <c r="L258">
        <v>27.73882</v>
      </c>
      <c r="M258" t="s">
        <v>212</v>
      </c>
      <c r="N258" t="s">
        <v>623</v>
      </c>
      <c r="O258" t="s">
        <v>207</v>
      </c>
      <c r="P258">
        <v>2017</v>
      </c>
      <c r="Q258" t="s">
        <v>736</v>
      </c>
      <c r="T258" t="s">
        <v>1988</v>
      </c>
    </row>
    <row r="259" spans="1:20" hidden="1" x14ac:dyDescent="0.2">
      <c r="A259" t="s">
        <v>270</v>
      </c>
      <c r="B259" t="s">
        <v>261</v>
      </c>
      <c r="C259" t="s">
        <v>57</v>
      </c>
      <c r="D259">
        <v>101</v>
      </c>
      <c r="E259" t="s">
        <v>1993</v>
      </c>
      <c r="F259" t="s">
        <v>5</v>
      </c>
      <c r="G259" t="s">
        <v>263</v>
      </c>
      <c r="H259" t="s">
        <v>675</v>
      </c>
      <c r="I259" t="s">
        <v>676</v>
      </c>
      <c r="J259">
        <v>32000</v>
      </c>
      <c r="K259" t="s">
        <v>205</v>
      </c>
      <c r="L259">
        <v>27.68</v>
      </c>
      <c r="M259" t="s">
        <v>212</v>
      </c>
      <c r="N259" t="s">
        <v>271</v>
      </c>
      <c r="O259" t="s">
        <v>207</v>
      </c>
      <c r="P259">
        <v>2019</v>
      </c>
      <c r="Q259" t="s">
        <v>272</v>
      </c>
      <c r="T259" t="s">
        <v>44</v>
      </c>
    </row>
    <row r="260" spans="1:20" hidden="1" x14ac:dyDescent="0.2">
      <c r="A260" t="s">
        <v>737</v>
      </c>
      <c r="B260" t="s">
        <v>738</v>
      </c>
      <c r="C260" t="s">
        <v>147</v>
      </c>
      <c r="D260">
        <v>671</v>
      </c>
      <c r="E260" t="s">
        <v>1989</v>
      </c>
      <c r="F260" t="s">
        <v>1930</v>
      </c>
      <c r="G260" t="s">
        <v>304</v>
      </c>
      <c r="H260" t="s">
        <v>305</v>
      </c>
      <c r="I260" t="s">
        <v>24</v>
      </c>
      <c r="J260">
        <v>31818</v>
      </c>
      <c r="K260" t="s">
        <v>205</v>
      </c>
      <c r="L260">
        <v>27.522569999999998</v>
      </c>
      <c r="M260" t="s">
        <v>739</v>
      </c>
      <c r="N260" t="s">
        <v>328</v>
      </c>
      <c r="O260" t="s">
        <v>207</v>
      </c>
      <c r="P260">
        <v>2017</v>
      </c>
      <c r="Q260" t="s">
        <v>740</v>
      </c>
      <c r="T260" t="s">
        <v>40</v>
      </c>
    </row>
    <row r="261" spans="1:20" hidden="1" x14ac:dyDescent="0.2">
      <c r="A261" t="s">
        <v>460</v>
      </c>
      <c r="B261" t="s">
        <v>461</v>
      </c>
      <c r="C261" t="s">
        <v>462</v>
      </c>
      <c r="D261">
        <v>460</v>
      </c>
      <c r="E261" t="s">
        <v>303</v>
      </c>
      <c r="F261" t="s">
        <v>8</v>
      </c>
      <c r="G261" t="s">
        <v>463</v>
      </c>
      <c r="H261" t="s">
        <v>305</v>
      </c>
      <c r="I261" t="s">
        <v>24</v>
      </c>
      <c r="J261">
        <v>291890</v>
      </c>
      <c r="K261" t="s">
        <v>205</v>
      </c>
      <c r="L261">
        <v>252.48484999999999</v>
      </c>
      <c r="M261" t="s">
        <v>212</v>
      </c>
      <c r="N261" t="s">
        <v>244</v>
      </c>
      <c r="O261" t="s">
        <v>207</v>
      </c>
      <c r="P261">
        <v>2020</v>
      </c>
      <c r="Q261" t="s">
        <v>464</v>
      </c>
      <c r="T261" t="s">
        <v>40</v>
      </c>
    </row>
    <row r="262" spans="1:20" hidden="1" x14ac:dyDescent="0.2">
      <c r="A262" t="s">
        <v>666</v>
      </c>
      <c r="B262" t="s">
        <v>667</v>
      </c>
      <c r="C262" t="s">
        <v>668</v>
      </c>
      <c r="D262">
        <v>541</v>
      </c>
      <c r="E262" t="s">
        <v>669</v>
      </c>
      <c r="F262" t="s">
        <v>1945</v>
      </c>
      <c r="G262" t="s">
        <v>670</v>
      </c>
      <c r="H262" t="s">
        <v>24</v>
      </c>
      <c r="I262" t="s">
        <v>24</v>
      </c>
      <c r="J262">
        <v>31525</v>
      </c>
      <c r="K262" t="s">
        <v>205</v>
      </c>
      <c r="L262">
        <v>27.269124999999999</v>
      </c>
      <c r="M262" t="s">
        <v>743</v>
      </c>
      <c r="N262" t="s">
        <v>534</v>
      </c>
      <c r="O262" t="s">
        <v>207</v>
      </c>
      <c r="P262">
        <v>2015</v>
      </c>
      <c r="Q262" t="s">
        <v>744</v>
      </c>
      <c r="T262" t="s">
        <v>44</v>
      </c>
    </row>
    <row r="263" spans="1:20" hidden="1" x14ac:dyDescent="0.2">
      <c r="A263" t="s">
        <v>745</v>
      </c>
      <c r="B263" t="s">
        <v>667</v>
      </c>
      <c r="C263" t="s">
        <v>668</v>
      </c>
      <c r="D263">
        <v>541</v>
      </c>
      <c r="E263" t="s">
        <v>669</v>
      </c>
      <c r="F263" t="s">
        <v>1945</v>
      </c>
      <c r="G263" t="s">
        <v>670</v>
      </c>
      <c r="H263" t="s">
        <v>24</v>
      </c>
      <c r="I263" t="s">
        <v>24</v>
      </c>
      <c r="J263">
        <v>31332</v>
      </c>
      <c r="K263" t="s">
        <v>205</v>
      </c>
      <c r="L263">
        <v>27.102180000000001</v>
      </c>
      <c r="M263" t="s">
        <v>746</v>
      </c>
      <c r="N263" t="s">
        <v>534</v>
      </c>
      <c r="O263" t="s">
        <v>207</v>
      </c>
      <c r="P263">
        <v>2016</v>
      </c>
      <c r="Q263" t="s">
        <v>747</v>
      </c>
      <c r="T263" t="s">
        <v>44</v>
      </c>
    </row>
    <row r="264" spans="1:20" hidden="1" x14ac:dyDescent="0.2">
      <c r="A264" t="s">
        <v>748</v>
      </c>
      <c r="B264" t="s">
        <v>749</v>
      </c>
      <c r="C264" t="s">
        <v>112</v>
      </c>
      <c r="D264">
        <v>425</v>
      </c>
      <c r="E264" t="s">
        <v>492</v>
      </c>
      <c r="F264" t="s">
        <v>8</v>
      </c>
      <c r="G264" t="s">
        <v>750</v>
      </c>
      <c r="H264" t="s">
        <v>751</v>
      </c>
      <c r="I264" t="s">
        <v>24</v>
      </c>
      <c r="J264">
        <v>30042</v>
      </c>
      <c r="K264" t="s">
        <v>205</v>
      </c>
      <c r="L264">
        <v>25.986329999999999</v>
      </c>
      <c r="M264" t="s">
        <v>212</v>
      </c>
      <c r="N264" t="s">
        <v>328</v>
      </c>
      <c r="O264" t="s">
        <v>207</v>
      </c>
      <c r="P264">
        <v>2014</v>
      </c>
      <c r="Q264" t="s">
        <v>752</v>
      </c>
      <c r="T264" t="s">
        <v>40</v>
      </c>
    </row>
    <row r="265" spans="1:20" hidden="1" x14ac:dyDescent="0.2">
      <c r="B265" t="s">
        <v>261</v>
      </c>
      <c r="C265" t="s">
        <v>57</v>
      </c>
      <c r="D265">
        <v>101</v>
      </c>
      <c r="E265" t="s">
        <v>1993</v>
      </c>
      <c r="F265" t="s">
        <v>5</v>
      </c>
      <c r="G265" t="s">
        <v>263</v>
      </c>
      <c r="H265" t="s">
        <v>50</v>
      </c>
      <c r="I265" t="s">
        <v>50</v>
      </c>
      <c r="J265">
        <v>30000</v>
      </c>
      <c r="K265" t="s">
        <v>205</v>
      </c>
      <c r="L265">
        <v>22.5</v>
      </c>
      <c r="M265" t="s">
        <v>212</v>
      </c>
      <c r="P265">
        <v>2016</v>
      </c>
      <c r="R265" t="s">
        <v>259</v>
      </c>
      <c r="T265" t="s">
        <v>44</v>
      </c>
    </row>
    <row r="266" spans="1:20" hidden="1" x14ac:dyDescent="0.2">
      <c r="A266" t="s">
        <v>563</v>
      </c>
      <c r="B266" t="s">
        <v>564</v>
      </c>
      <c r="C266" t="s">
        <v>558</v>
      </c>
      <c r="D266">
        <v>465</v>
      </c>
      <c r="E266" t="s">
        <v>303</v>
      </c>
      <c r="F266" t="s">
        <v>8</v>
      </c>
      <c r="G266" t="s">
        <v>565</v>
      </c>
      <c r="H266" t="s">
        <v>217</v>
      </c>
      <c r="I266" t="s">
        <v>24</v>
      </c>
      <c r="J266">
        <v>29948</v>
      </c>
      <c r="K266" t="s">
        <v>205</v>
      </c>
      <c r="L266">
        <v>25.90502</v>
      </c>
      <c r="M266" t="s">
        <v>753</v>
      </c>
      <c r="N266" t="s">
        <v>652</v>
      </c>
      <c r="O266" t="s">
        <v>207</v>
      </c>
      <c r="P266">
        <v>2013</v>
      </c>
      <c r="Q266" t="s">
        <v>754</v>
      </c>
      <c r="T266" t="s">
        <v>40</v>
      </c>
    </row>
    <row r="267" spans="1:20" hidden="1" x14ac:dyDescent="0.2">
      <c r="A267" t="s">
        <v>281</v>
      </c>
      <c r="B267" t="s">
        <v>261</v>
      </c>
      <c r="C267" t="s">
        <v>57</v>
      </c>
      <c r="D267">
        <v>105</v>
      </c>
      <c r="E267" t="s">
        <v>1993</v>
      </c>
      <c r="F267" t="s">
        <v>5</v>
      </c>
      <c r="G267" t="s">
        <v>263</v>
      </c>
      <c r="H267" t="s">
        <v>50</v>
      </c>
      <c r="I267" t="s">
        <v>50</v>
      </c>
      <c r="J267">
        <v>29234</v>
      </c>
      <c r="K267" t="s">
        <v>205</v>
      </c>
      <c r="L267">
        <v>21.9255</v>
      </c>
      <c r="M267" t="s">
        <v>212</v>
      </c>
      <c r="N267" t="s">
        <v>249</v>
      </c>
      <c r="O267" t="s">
        <v>207</v>
      </c>
      <c r="P267">
        <v>2018</v>
      </c>
      <c r="Q267" t="s">
        <v>282</v>
      </c>
      <c r="T267" t="s">
        <v>44</v>
      </c>
    </row>
    <row r="268" spans="1:20" hidden="1" x14ac:dyDescent="0.2">
      <c r="A268" t="s">
        <v>599</v>
      </c>
      <c r="B268" t="s">
        <v>600</v>
      </c>
      <c r="C268" t="s">
        <v>68</v>
      </c>
      <c r="D268">
        <v>600</v>
      </c>
      <c r="E268" t="s">
        <v>1957</v>
      </c>
      <c r="F268" t="s">
        <v>1930</v>
      </c>
      <c r="G268" t="s">
        <v>601</v>
      </c>
      <c r="H268" t="s">
        <v>662</v>
      </c>
      <c r="I268" t="s">
        <v>24</v>
      </c>
      <c r="J268">
        <v>29216</v>
      </c>
      <c r="K268" t="s">
        <v>205</v>
      </c>
      <c r="L268">
        <v>25.271840000000001</v>
      </c>
      <c r="M268" t="s">
        <v>602</v>
      </c>
      <c r="N268" t="s">
        <v>322</v>
      </c>
      <c r="O268" t="s">
        <v>207</v>
      </c>
      <c r="P268">
        <v>2019</v>
      </c>
      <c r="Q268" t="s">
        <v>755</v>
      </c>
      <c r="T268" t="s">
        <v>41</v>
      </c>
    </row>
    <row r="269" spans="1:20" hidden="1" x14ac:dyDescent="0.2">
      <c r="A269" t="s">
        <v>756</v>
      </c>
      <c r="B269" t="s">
        <v>715</v>
      </c>
      <c r="C269" t="s">
        <v>220</v>
      </c>
      <c r="D269">
        <v>230</v>
      </c>
      <c r="E269" t="s">
        <v>220</v>
      </c>
      <c r="F269" t="s">
        <v>7</v>
      </c>
      <c r="G269" t="s">
        <v>645</v>
      </c>
      <c r="H269" t="s">
        <v>24</v>
      </c>
      <c r="I269" t="s">
        <v>24</v>
      </c>
      <c r="J269">
        <v>29101</v>
      </c>
      <c r="K269" t="s">
        <v>205</v>
      </c>
      <c r="L269">
        <v>25.172364999999999</v>
      </c>
      <c r="M269" t="s">
        <v>212</v>
      </c>
      <c r="N269" t="s">
        <v>244</v>
      </c>
      <c r="O269" t="s">
        <v>207</v>
      </c>
      <c r="P269">
        <v>2014</v>
      </c>
      <c r="Q269" t="s">
        <v>757</v>
      </c>
      <c r="T269" t="s">
        <v>44</v>
      </c>
    </row>
    <row r="270" spans="1:20" hidden="1" x14ac:dyDescent="0.2">
      <c r="A270" t="s">
        <v>730</v>
      </c>
      <c r="B270" t="s">
        <v>731</v>
      </c>
      <c r="C270" t="s">
        <v>732</v>
      </c>
      <c r="D270">
        <v>801</v>
      </c>
      <c r="E270" t="s">
        <v>733</v>
      </c>
      <c r="F270" t="s">
        <v>6</v>
      </c>
      <c r="G270" t="s">
        <v>734</v>
      </c>
      <c r="H270" t="s">
        <v>305</v>
      </c>
      <c r="I270" t="s">
        <v>24</v>
      </c>
      <c r="J270">
        <v>29000</v>
      </c>
      <c r="K270" t="s">
        <v>205</v>
      </c>
      <c r="L270">
        <v>25.085000000000001</v>
      </c>
      <c r="M270" t="s">
        <v>212</v>
      </c>
      <c r="N270" t="s">
        <v>213</v>
      </c>
      <c r="O270" t="s">
        <v>207</v>
      </c>
      <c r="P270">
        <v>2011</v>
      </c>
      <c r="Q270" t="s">
        <v>758</v>
      </c>
      <c r="T270" t="s">
        <v>1988</v>
      </c>
    </row>
    <row r="271" spans="1:20" hidden="1" x14ac:dyDescent="0.2">
      <c r="A271" t="s">
        <v>452</v>
      </c>
      <c r="B271" t="s">
        <v>444</v>
      </c>
      <c r="C271" t="s">
        <v>57</v>
      </c>
      <c r="D271">
        <v>110</v>
      </c>
      <c r="E271" t="s">
        <v>1993</v>
      </c>
      <c r="F271" t="s">
        <v>5</v>
      </c>
      <c r="G271" t="s">
        <v>445</v>
      </c>
      <c r="H271" t="s">
        <v>759</v>
      </c>
      <c r="I271" t="s">
        <v>24</v>
      </c>
      <c r="J271">
        <v>29000</v>
      </c>
      <c r="K271" t="s">
        <v>205</v>
      </c>
      <c r="L271">
        <v>25.085000000000001</v>
      </c>
      <c r="M271" t="s">
        <v>760</v>
      </c>
      <c r="N271" t="s">
        <v>453</v>
      </c>
      <c r="O271" t="s">
        <v>207</v>
      </c>
      <c r="P271">
        <v>2012</v>
      </c>
      <c r="Q271" t="s">
        <v>502</v>
      </c>
      <c r="T271" t="s">
        <v>33</v>
      </c>
    </row>
    <row r="272" spans="1:20" hidden="1" x14ac:dyDescent="0.2">
      <c r="A272" t="s">
        <v>595</v>
      </c>
      <c r="B272" t="s">
        <v>210</v>
      </c>
      <c r="C272" t="s">
        <v>150</v>
      </c>
      <c r="D272">
        <v>680</v>
      </c>
      <c r="E272" t="s">
        <v>211</v>
      </c>
      <c r="F272" t="s">
        <v>1930</v>
      </c>
      <c r="G272" t="s">
        <v>204</v>
      </c>
      <c r="H272" t="s">
        <v>217</v>
      </c>
      <c r="I272" t="s">
        <v>24</v>
      </c>
      <c r="J272">
        <v>7496</v>
      </c>
      <c r="K272" t="s">
        <v>205</v>
      </c>
      <c r="L272">
        <v>0</v>
      </c>
      <c r="M272" t="s">
        <v>212</v>
      </c>
      <c r="N272" t="s">
        <v>213</v>
      </c>
      <c r="O272" t="s">
        <v>207</v>
      </c>
      <c r="P272">
        <v>2014</v>
      </c>
      <c r="Q272" t="s">
        <v>596</v>
      </c>
      <c r="T272" t="s">
        <v>34</v>
      </c>
    </row>
    <row r="273" spans="1:20" hidden="1" x14ac:dyDescent="0.2">
      <c r="A273" t="s">
        <v>452</v>
      </c>
      <c r="B273" t="s">
        <v>444</v>
      </c>
      <c r="C273" t="s">
        <v>57</v>
      </c>
      <c r="D273">
        <v>110</v>
      </c>
      <c r="E273" t="s">
        <v>1993</v>
      </c>
      <c r="F273" t="s">
        <v>5</v>
      </c>
      <c r="G273" t="s">
        <v>445</v>
      </c>
      <c r="H273" t="s">
        <v>759</v>
      </c>
      <c r="I273" t="s">
        <v>24</v>
      </c>
      <c r="J273">
        <v>28821</v>
      </c>
      <c r="K273" t="s">
        <v>205</v>
      </c>
      <c r="L273">
        <v>24.930165000000002</v>
      </c>
      <c r="M273" t="s">
        <v>501</v>
      </c>
      <c r="N273" t="s">
        <v>453</v>
      </c>
      <c r="O273" t="s">
        <v>207</v>
      </c>
      <c r="P273">
        <v>2012</v>
      </c>
      <c r="Q273" t="s">
        <v>502</v>
      </c>
      <c r="T273" t="s">
        <v>33</v>
      </c>
    </row>
    <row r="274" spans="1:20" hidden="1" x14ac:dyDescent="0.2">
      <c r="A274" t="s">
        <v>443</v>
      </c>
      <c r="B274" t="s">
        <v>444</v>
      </c>
      <c r="C274" t="s">
        <v>57</v>
      </c>
      <c r="D274">
        <v>110</v>
      </c>
      <c r="E274" t="s">
        <v>1993</v>
      </c>
      <c r="F274" t="s">
        <v>5</v>
      </c>
      <c r="G274" t="s">
        <v>445</v>
      </c>
      <c r="H274" t="s">
        <v>761</v>
      </c>
      <c r="I274" t="s">
        <v>24</v>
      </c>
      <c r="J274">
        <v>28287</v>
      </c>
      <c r="K274" t="s">
        <v>205</v>
      </c>
      <c r="L274">
        <v>24.468255000000003</v>
      </c>
      <c r="M274" t="s">
        <v>212</v>
      </c>
      <c r="N274" t="s">
        <v>446</v>
      </c>
      <c r="O274" t="s">
        <v>207</v>
      </c>
      <c r="P274">
        <v>2010</v>
      </c>
      <c r="Q274" t="s">
        <v>447</v>
      </c>
      <c r="T274" t="s">
        <v>33</v>
      </c>
    </row>
    <row r="275" spans="1:20" hidden="1" x14ac:dyDescent="0.2">
      <c r="A275" t="s">
        <v>281</v>
      </c>
      <c r="B275" t="s">
        <v>261</v>
      </c>
      <c r="C275" t="s">
        <v>57</v>
      </c>
      <c r="D275">
        <v>101</v>
      </c>
      <c r="E275" t="s">
        <v>1993</v>
      </c>
      <c r="F275" t="s">
        <v>5</v>
      </c>
      <c r="G275" t="s">
        <v>263</v>
      </c>
      <c r="H275" t="s">
        <v>50</v>
      </c>
      <c r="I275" t="s">
        <v>50</v>
      </c>
      <c r="J275">
        <v>28253</v>
      </c>
      <c r="K275" t="s">
        <v>205</v>
      </c>
      <c r="L275">
        <v>21.18975</v>
      </c>
      <c r="M275" t="s">
        <v>212</v>
      </c>
      <c r="N275" t="s">
        <v>249</v>
      </c>
      <c r="O275" t="s">
        <v>207</v>
      </c>
      <c r="P275">
        <v>2017</v>
      </c>
      <c r="Q275" t="s">
        <v>283</v>
      </c>
      <c r="T275" t="s">
        <v>44</v>
      </c>
    </row>
    <row r="276" spans="1:20" hidden="1" x14ac:dyDescent="0.2">
      <c r="A276" t="s">
        <v>270</v>
      </c>
      <c r="B276" t="s">
        <v>261</v>
      </c>
      <c r="C276" t="s">
        <v>57</v>
      </c>
      <c r="D276">
        <v>101</v>
      </c>
      <c r="E276" t="s">
        <v>1993</v>
      </c>
      <c r="F276" t="s">
        <v>5</v>
      </c>
      <c r="G276" t="s">
        <v>263</v>
      </c>
      <c r="H276" t="s">
        <v>50</v>
      </c>
      <c r="I276" t="s">
        <v>50</v>
      </c>
      <c r="J276">
        <v>27974</v>
      </c>
      <c r="K276" t="s">
        <v>205</v>
      </c>
      <c r="L276">
        <v>20.980499999999999</v>
      </c>
      <c r="M276" t="s">
        <v>212</v>
      </c>
      <c r="N276" t="s">
        <v>271</v>
      </c>
      <c r="O276" t="s">
        <v>207</v>
      </c>
      <c r="P276">
        <v>2019</v>
      </c>
      <c r="Q276" t="s">
        <v>272</v>
      </c>
      <c r="T276" t="s">
        <v>44</v>
      </c>
    </row>
    <row r="277" spans="1:20" hidden="1" x14ac:dyDescent="0.2">
      <c r="A277" t="s">
        <v>423</v>
      </c>
      <c r="B277" t="s">
        <v>424</v>
      </c>
      <c r="C277" t="s">
        <v>57</v>
      </c>
      <c r="D277">
        <v>104</v>
      </c>
      <c r="E277" t="s">
        <v>1993</v>
      </c>
      <c r="F277" t="s">
        <v>5</v>
      </c>
      <c r="G277" t="s">
        <v>425</v>
      </c>
      <c r="H277" t="s">
        <v>50</v>
      </c>
      <c r="I277" t="s">
        <v>50</v>
      </c>
      <c r="J277">
        <v>27745</v>
      </c>
      <c r="K277" t="s">
        <v>205</v>
      </c>
      <c r="L277">
        <v>20.80875</v>
      </c>
      <c r="M277" t="s">
        <v>212</v>
      </c>
      <c r="N277" t="s">
        <v>346</v>
      </c>
      <c r="O277" t="s">
        <v>207</v>
      </c>
      <c r="P277">
        <v>2014</v>
      </c>
      <c r="Q277" t="s">
        <v>430</v>
      </c>
      <c r="T277" t="s">
        <v>44</v>
      </c>
    </row>
    <row r="278" spans="1:20" hidden="1" x14ac:dyDescent="0.2">
      <c r="A278" t="s">
        <v>762</v>
      </c>
      <c r="B278" t="s">
        <v>738</v>
      </c>
      <c r="C278" t="s">
        <v>763</v>
      </c>
      <c r="D278">
        <v>801</v>
      </c>
      <c r="E278" t="s">
        <v>733</v>
      </c>
      <c r="F278" t="s">
        <v>6</v>
      </c>
      <c r="G278" t="s">
        <v>304</v>
      </c>
      <c r="H278" t="s">
        <v>305</v>
      </c>
      <c r="I278" t="s">
        <v>24</v>
      </c>
      <c r="J278">
        <v>27723</v>
      </c>
      <c r="K278" t="s">
        <v>205</v>
      </c>
      <c r="L278">
        <v>23.980395000000001</v>
      </c>
      <c r="M278" t="s">
        <v>764</v>
      </c>
      <c r="N278" t="s">
        <v>765</v>
      </c>
      <c r="O278" t="s">
        <v>207</v>
      </c>
      <c r="P278">
        <v>2019</v>
      </c>
      <c r="Q278" t="s">
        <v>766</v>
      </c>
      <c r="T278" t="s">
        <v>40</v>
      </c>
    </row>
    <row r="279" spans="1:20" hidden="1" x14ac:dyDescent="0.2">
      <c r="A279" t="s">
        <v>563</v>
      </c>
      <c r="B279" t="s">
        <v>564</v>
      </c>
      <c r="C279" t="s">
        <v>117</v>
      </c>
      <c r="D279">
        <v>465</v>
      </c>
      <c r="E279" t="s">
        <v>303</v>
      </c>
      <c r="F279" t="s">
        <v>8</v>
      </c>
      <c r="G279" t="s">
        <v>565</v>
      </c>
      <c r="H279" t="s">
        <v>217</v>
      </c>
      <c r="I279" t="s">
        <v>24</v>
      </c>
      <c r="J279">
        <v>27008.655999999999</v>
      </c>
      <c r="K279" t="s">
        <v>205</v>
      </c>
      <c r="L279">
        <v>23.362487439999999</v>
      </c>
      <c r="M279" t="s">
        <v>651</v>
      </c>
      <c r="N279" t="s">
        <v>652</v>
      </c>
      <c r="O279" t="s">
        <v>207</v>
      </c>
      <c r="P279">
        <v>2012</v>
      </c>
      <c r="Q279" t="s">
        <v>767</v>
      </c>
      <c r="T279" t="s">
        <v>40</v>
      </c>
    </row>
    <row r="280" spans="1:20" hidden="1" x14ac:dyDescent="0.2">
      <c r="A280" t="s">
        <v>563</v>
      </c>
      <c r="B280" t="s">
        <v>564</v>
      </c>
      <c r="C280" t="s">
        <v>558</v>
      </c>
      <c r="D280">
        <v>465</v>
      </c>
      <c r="E280" t="s">
        <v>303</v>
      </c>
      <c r="F280" t="s">
        <v>8</v>
      </c>
      <c r="G280" t="s">
        <v>565</v>
      </c>
      <c r="H280" t="s">
        <v>264</v>
      </c>
      <c r="I280" t="s">
        <v>24</v>
      </c>
      <c r="J280">
        <v>26484</v>
      </c>
      <c r="K280" t="s">
        <v>205</v>
      </c>
      <c r="L280">
        <v>22.908660000000001</v>
      </c>
      <c r="M280" t="s">
        <v>651</v>
      </c>
      <c r="N280" t="s">
        <v>571</v>
      </c>
      <c r="O280" t="s">
        <v>207</v>
      </c>
      <c r="P280">
        <v>2010</v>
      </c>
      <c r="Q280" t="s">
        <v>768</v>
      </c>
      <c r="T280" t="s">
        <v>40</v>
      </c>
    </row>
    <row r="281" spans="1:20" hidden="1" x14ac:dyDescent="0.2">
      <c r="A281" t="s">
        <v>246</v>
      </c>
      <c r="B281" t="s">
        <v>247</v>
      </c>
      <c r="C281" t="s">
        <v>69</v>
      </c>
      <c r="D281">
        <v>735</v>
      </c>
      <c r="E281" t="s">
        <v>203</v>
      </c>
      <c r="F281" t="s">
        <v>4</v>
      </c>
      <c r="G281" t="s">
        <v>248</v>
      </c>
      <c r="H281" t="s">
        <v>52</v>
      </c>
      <c r="I281" t="s">
        <v>52</v>
      </c>
      <c r="J281">
        <v>26445</v>
      </c>
      <c r="K281" t="s">
        <v>226</v>
      </c>
      <c r="L281">
        <v>26.445</v>
      </c>
      <c r="M281" t="s">
        <v>212</v>
      </c>
      <c r="N281" t="s">
        <v>249</v>
      </c>
      <c r="O281" t="s">
        <v>207</v>
      </c>
      <c r="P281">
        <v>2014</v>
      </c>
      <c r="Q281" t="s">
        <v>769</v>
      </c>
      <c r="T281" t="s">
        <v>34</v>
      </c>
    </row>
    <row r="282" spans="1:20" hidden="1" x14ac:dyDescent="0.2">
      <c r="A282" t="s">
        <v>705</v>
      </c>
      <c r="B282" t="s">
        <v>679</v>
      </c>
      <c r="C282" t="s">
        <v>88</v>
      </c>
      <c r="D282">
        <v>310</v>
      </c>
      <c r="E282" t="s">
        <v>680</v>
      </c>
      <c r="F282" t="s">
        <v>9</v>
      </c>
      <c r="G282" t="s">
        <v>770</v>
      </c>
      <c r="H282" t="s">
        <v>24</v>
      </c>
      <c r="I282" t="s">
        <v>24</v>
      </c>
      <c r="J282">
        <v>25831</v>
      </c>
      <c r="K282" t="s">
        <v>205</v>
      </c>
      <c r="L282">
        <v>22.343814999999999</v>
      </c>
      <c r="M282" t="s">
        <v>771</v>
      </c>
      <c r="N282" t="s">
        <v>271</v>
      </c>
      <c r="O282" t="s">
        <v>207</v>
      </c>
      <c r="P282">
        <v>2017</v>
      </c>
      <c r="Q282" t="s">
        <v>772</v>
      </c>
      <c r="T282" t="s">
        <v>44</v>
      </c>
    </row>
    <row r="283" spans="1:20" hidden="1" x14ac:dyDescent="0.2">
      <c r="A283" t="s">
        <v>745</v>
      </c>
      <c r="B283" t="s">
        <v>667</v>
      </c>
      <c r="C283" t="s">
        <v>668</v>
      </c>
      <c r="D283">
        <v>541</v>
      </c>
      <c r="E283" t="s">
        <v>669</v>
      </c>
      <c r="F283" t="s">
        <v>1945</v>
      </c>
      <c r="G283" t="s">
        <v>670</v>
      </c>
      <c r="H283" t="s">
        <v>24</v>
      </c>
      <c r="I283" t="s">
        <v>24</v>
      </c>
      <c r="J283">
        <v>25597</v>
      </c>
      <c r="K283" t="s">
        <v>205</v>
      </c>
      <c r="L283">
        <v>22.141404999999999</v>
      </c>
      <c r="M283" t="s">
        <v>743</v>
      </c>
      <c r="N283" t="s">
        <v>652</v>
      </c>
      <c r="O283" t="s">
        <v>207</v>
      </c>
      <c r="P283">
        <v>2014</v>
      </c>
      <c r="Q283" t="s">
        <v>773</v>
      </c>
      <c r="T283" t="s">
        <v>44</v>
      </c>
    </row>
    <row r="284" spans="1:20" hidden="1" x14ac:dyDescent="0.2">
      <c r="A284" t="s">
        <v>356</v>
      </c>
      <c r="B284" t="s">
        <v>357</v>
      </c>
      <c r="C284" t="s">
        <v>66</v>
      </c>
      <c r="D284">
        <v>730</v>
      </c>
      <c r="E284" t="s">
        <v>203</v>
      </c>
      <c r="F284" t="s">
        <v>4</v>
      </c>
      <c r="G284" t="s">
        <v>358</v>
      </c>
      <c r="H284" t="s">
        <v>50</v>
      </c>
      <c r="I284" t="s">
        <v>50</v>
      </c>
      <c r="J284">
        <v>25566</v>
      </c>
      <c r="K284" t="s">
        <v>205</v>
      </c>
      <c r="L284">
        <v>19.174499999999998</v>
      </c>
      <c r="M284" t="s">
        <v>374</v>
      </c>
      <c r="N284" t="s">
        <v>228</v>
      </c>
      <c r="O284" t="s">
        <v>207</v>
      </c>
      <c r="P284">
        <v>2012</v>
      </c>
      <c r="Q284" t="s">
        <v>375</v>
      </c>
      <c r="T284" t="s">
        <v>35</v>
      </c>
    </row>
    <row r="285" spans="1:20" hidden="1" x14ac:dyDescent="0.2">
      <c r="A285" t="s">
        <v>664</v>
      </c>
      <c r="B285" t="s">
        <v>644</v>
      </c>
      <c r="C285" t="s">
        <v>220</v>
      </c>
      <c r="D285">
        <v>230</v>
      </c>
      <c r="E285" t="s">
        <v>220</v>
      </c>
      <c r="F285" t="s">
        <v>7</v>
      </c>
      <c r="G285" t="s">
        <v>774</v>
      </c>
      <c r="H285" t="s">
        <v>24</v>
      </c>
      <c r="I285" t="s">
        <v>24</v>
      </c>
      <c r="J285">
        <v>25028</v>
      </c>
      <c r="K285" t="s">
        <v>205</v>
      </c>
      <c r="L285">
        <v>21.64922</v>
      </c>
      <c r="M285" t="s">
        <v>212</v>
      </c>
      <c r="N285" t="s">
        <v>244</v>
      </c>
      <c r="O285" t="s">
        <v>207</v>
      </c>
      <c r="P285">
        <v>2013</v>
      </c>
      <c r="Q285" t="s">
        <v>775</v>
      </c>
      <c r="T285" t="s">
        <v>44</v>
      </c>
    </row>
    <row r="286" spans="1:20" hidden="1" x14ac:dyDescent="0.2">
      <c r="A286" t="s">
        <v>776</v>
      </c>
      <c r="B286" t="s">
        <v>630</v>
      </c>
      <c r="C286" t="s">
        <v>163</v>
      </c>
      <c r="D286">
        <v>851</v>
      </c>
      <c r="E286" t="s">
        <v>631</v>
      </c>
      <c r="F286" t="s">
        <v>6</v>
      </c>
      <c r="G286" t="s">
        <v>636</v>
      </c>
      <c r="H286" t="s">
        <v>305</v>
      </c>
      <c r="I286" t="s">
        <v>24</v>
      </c>
      <c r="J286">
        <v>25000</v>
      </c>
      <c r="K286" t="s">
        <v>205</v>
      </c>
      <c r="L286">
        <v>21.625</v>
      </c>
      <c r="M286" t="s">
        <v>777</v>
      </c>
      <c r="N286" t="s">
        <v>242</v>
      </c>
      <c r="O286" t="s">
        <v>207</v>
      </c>
      <c r="P286">
        <v>2020</v>
      </c>
      <c r="Q286" t="s">
        <v>778</v>
      </c>
      <c r="T286" t="s">
        <v>1988</v>
      </c>
    </row>
    <row r="287" spans="1:20" hidden="1" x14ac:dyDescent="0.2">
      <c r="A287" t="s">
        <v>776</v>
      </c>
      <c r="B287" t="s">
        <v>630</v>
      </c>
      <c r="C287" t="s">
        <v>163</v>
      </c>
      <c r="D287">
        <v>851</v>
      </c>
      <c r="E287" t="s">
        <v>631</v>
      </c>
      <c r="F287" t="s">
        <v>6</v>
      </c>
      <c r="G287" t="s">
        <v>636</v>
      </c>
      <c r="H287" t="s">
        <v>305</v>
      </c>
      <c r="I287" t="s">
        <v>24</v>
      </c>
      <c r="J287">
        <v>24579</v>
      </c>
      <c r="K287" t="s">
        <v>205</v>
      </c>
      <c r="L287">
        <v>21.260835</v>
      </c>
      <c r="M287" t="s">
        <v>212</v>
      </c>
      <c r="N287" t="s">
        <v>242</v>
      </c>
      <c r="O287" t="s">
        <v>207</v>
      </c>
      <c r="P287">
        <v>2020</v>
      </c>
      <c r="Q287" t="s">
        <v>778</v>
      </c>
      <c r="T287" t="s">
        <v>1988</v>
      </c>
    </row>
    <row r="288" spans="1:20" hidden="1" x14ac:dyDescent="0.2">
      <c r="A288" t="s">
        <v>779</v>
      </c>
      <c r="B288" t="s">
        <v>581</v>
      </c>
      <c r="C288" t="s">
        <v>582</v>
      </c>
      <c r="D288">
        <v>410</v>
      </c>
      <c r="E288" t="s">
        <v>492</v>
      </c>
      <c r="F288" t="s">
        <v>8</v>
      </c>
      <c r="G288" t="s">
        <v>780</v>
      </c>
      <c r="H288" t="s">
        <v>29</v>
      </c>
      <c r="I288" t="s">
        <v>24</v>
      </c>
      <c r="J288">
        <v>24248</v>
      </c>
      <c r="K288" t="s">
        <v>205</v>
      </c>
      <c r="L288">
        <v>20.974520000000002</v>
      </c>
      <c r="M288" t="s">
        <v>614</v>
      </c>
      <c r="N288" t="s">
        <v>242</v>
      </c>
      <c r="O288" t="s">
        <v>207</v>
      </c>
      <c r="P288">
        <v>2015</v>
      </c>
      <c r="Q288" t="s">
        <v>781</v>
      </c>
      <c r="T288" t="s">
        <v>40</v>
      </c>
    </row>
    <row r="289" spans="1:20" hidden="1" x14ac:dyDescent="0.2">
      <c r="A289" t="s">
        <v>678</v>
      </c>
      <c r="B289" t="s">
        <v>679</v>
      </c>
      <c r="C289" t="s">
        <v>88</v>
      </c>
      <c r="D289">
        <v>310</v>
      </c>
      <c r="E289" t="s">
        <v>680</v>
      </c>
      <c r="F289" t="s">
        <v>9</v>
      </c>
      <c r="G289" t="s">
        <v>670</v>
      </c>
      <c r="H289" t="s">
        <v>24</v>
      </c>
      <c r="I289" t="s">
        <v>24</v>
      </c>
      <c r="J289">
        <v>24137</v>
      </c>
      <c r="K289" t="s">
        <v>205</v>
      </c>
      <c r="L289">
        <v>20.878505000000001</v>
      </c>
      <c r="M289" t="s">
        <v>743</v>
      </c>
      <c r="N289" t="s">
        <v>346</v>
      </c>
      <c r="O289" t="s">
        <v>207</v>
      </c>
      <c r="P289">
        <v>2016</v>
      </c>
      <c r="Q289" t="s">
        <v>782</v>
      </c>
      <c r="T289" t="s">
        <v>44</v>
      </c>
    </row>
    <row r="290" spans="1:20" hidden="1" x14ac:dyDescent="0.2">
      <c r="A290" t="s">
        <v>783</v>
      </c>
      <c r="B290" t="s">
        <v>784</v>
      </c>
      <c r="C290" t="s">
        <v>785</v>
      </c>
      <c r="D290">
        <v>221</v>
      </c>
      <c r="E290" t="s">
        <v>1993</v>
      </c>
      <c r="F290" t="s">
        <v>5</v>
      </c>
      <c r="G290" t="s">
        <v>341</v>
      </c>
      <c r="H290" t="s">
        <v>217</v>
      </c>
      <c r="I290" t="s">
        <v>24</v>
      </c>
      <c r="J290">
        <v>23839</v>
      </c>
      <c r="K290" t="s">
        <v>205</v>
      </c>
      <c r="L290">
        <v>20.620735</v>
      </c>
      <c r="M290" t="s">
        <v>212</v>
      </c>
      <c r="N290" t="s">
        <v>346</v>
      </c>
      <c r="O290" t="s">
        <v>207</v>
      </c>
      <c r="P290">
        <v>2015</v>
      </c>
      <c r="Q290" t="s">
        <v>786</v>
      </c>
      <c r="T290" t="s">
        <v>44</v>
      </c>
    </row>
    <row r="291" spans="1:20" hidden="1" x14ac:dyDescent="0.2">
      <c r="A291" t="s">
        <v>787</v>
      </c>
      <c r="B291" t="s">
        <v>749</v>
      </c>
      <c r="C291" t="s">
        <v>112</v>
      </c>
      <c r="D291">
        <v>425</v>
      </c>
      <c r="E291" t="s">
        <v>492</v>
      </c>
      <c r="F291" t="s">
        <v>8</v>
      </c>
      <c r="G291" t="s">
        <v>750</v>
      </c>
      <c r="H291" t="s">
        <v>619</v>
      </c>
      <c r="I291" t="s">
        <v>24</v>
      </c>
      <c r="J291">
        <v>23585</v>
      </c>
      <c r="K291" t="s">
        <v>205</v>
      </c>
      <c r="L291">
        <v>20.401025000000001</v>
      </c>
      <c r="M291" t="s">
        <v>212</v>
      </c>
      <c r="N291" t="s">
        <v>328</v>
      </c>
      <c r="O291" t="s">
        <v>207</v>
      </c>
      <c r="P291">
        <v>2013</v>
      </c>
      <c r="Q291" t="s">
        <v>788</v>
      </c>
      <c r="T291" t="s">
        <v>40</v>
      </c>
    </row>
    <row r="292" spans="1:20" hidden="1" x14ac:dyDescent="0.2">
      <c r="A292" t="s">
        <v>666</v>
      </c>
      <c r="B292" t="s">
        <v>667</v>
      </c>
      <c r="C292" t="s">
        <v>668</v>
      </c>
      <c r="D292">
        <v>541</v>
      </c>
      <c r="E292" t="s">
        <v>669</v>
      </c>
      <c r="F292" t="s">
        <v>1945</v>
      </c>
      <c r="G292" t="s">
        <v>695</v>
      </c>
      <c r="H292" t="s">
        <v>24</v>
      </c>
      <c r="I292" t="s">
        <v>24</v>
      </c>
      <c r="J292">
        <v>23533</v>
      </c>
      <c r="K292" t="s">
        <v>205</v>
      </c>
      <c r="L292">
        <v>20.356044999999998</v>
      </c>
      <c r="M292" t="s">
        <v>743</v>
      </c>
      <c r="N292" t="s">
        <v>228</v>
      </c>
      <c r="O292" t="s">
        <v>207</v>
      </c>
      <c r="P292">
        <v>2012</v>
      </c>
      <c r="Q292" t="s">
        <v>789</v>
      </c>
      <c r="T292" t="s">
        <v>44</v>
      </c>
    </row>
    <row r="293" spans="1:20" hidden="1" x14ac:dyDescent="0.2">
      <c r="A293" t="s">
        <v>783</v>
      </c>
      <c r="B293" t="s">
        <v>784</v>
      </c>
      <c r="C293" t="s">
        <v>785</v>
      </c>
      <c r="D293">
        <v>221</v>
      </c>
      <c r="E293" t="s">
        <v>1993</v>
      </c>
      <c r="F293" t="s">
        <v>5</v>
      </c>
      <c r="G293" t="s">
        <v>790</v>
      </c>
      <c r="H293" t="s">
        <v>264</v>
      </c>
      <c r="I293" t="s">
        <v>24</v>
      </c>
      <c r="J293">
        <v>23453</v>
      </c>
      <c r="K293" t="s">
        <v>205</v>
      </c>
      <c r="L293">
        <v>20.286845</v>
      </c>
      <c r="M293" t="s">
        <v>212</v>
      </c>
      <c r="N293" t="s">
        <v>346</v>
      </c>
      <c r="O293" t="s">
        <v>207</v>
      </c>
      <c r="P293">
        <v>2016</v>
      </c>
      <c r="Q293" t="s">
        <v>791</v>
      </c>
      <c r="T293" t="s">
        <v>44</v>
      </c>
    </row>
    <row r="294" spans="1:20" hidden="1" x14ac:dyDescent="0.2">
      <c r="A294" t="s">
        <v>792</v>
      </c>
      <c r="B294" t="s">
        <v>784</v>
      </c>
      <c r="C294" t="s">
        <v>785</v>
      </c>
      <c r="D294">
        <v>221</v>
      </c>
      <c r="E294" t="s">
        <v>1993</v>
      </c>
      <c r="F294" t="s">
        <v>5</v>
      </c>
      <c r="G294" t="s">
        <v>33</v>
      </c>
      <c r="H294" t="s">
        <v>373</v>
      </c>
      <c r="I294" t="s">
        <v>24</v>
      </c>
      <c r="J294">
        <v>23428</v>
      </c>
      <c r="K294" t="s">
        <v>205</v>
      </c>
      <c r="L294">
        <v>20.265220000000003</v>
      </c>
      <c r="M294" t="s">
        <v>212</v>
      </c>
      <c r="N294" t="s">
        <v>346</v>
      </c>
      <c r="O294" t="s">
        <v>207</v>
      </c>
      <c r="P294">
        <v>2017</v>
      </c>
      <c r="Q294" t="s">
        <v>793</v>
      </c>
      <c r="T294" t="s">
        <v>44</v>
      </c>
    </row>
    <row r="295" spans="1:20" hidden="1" x14ac:dyDescent="0.2">
      <c r="A295" t="s">
        <v>714</v>
      </c>
      <c r="B295" t="s">
        <v>715</v>
      </c>
      <c r="C295" t="s">
        <v>220</v>
      </c>
      <c r="D295">
        <v>260</v>
      </c>
      <c r="E295" t="s">
        <v>220</v>
      </c>
      <c r="F295" t="s">
        <v>7</v>
      </c>
      <c r="G295" t="s">
        <v>645</v>
      </c>
      <c r="H295" t="s">
        <v>24</v>
      </c>
      <c r="I295" t="s">
        <v>24</v>
      </c>
      <c r="J295">
        <v>23356</v>
      </c>
      <c r="K295" t="s">
        <v>205</v>
      </c>
      <c r="L295">
        <v>20.202939999999998</v>
      </c>
      <c r="M295" t="s">
        <v>212</v>
      </c>
      <c r="N295" t="s">
        <v>244</v>
      </c>
      <c r="O295" t="s">
        <v>207</v>
      </c>
      <c r="P295">
        <v>2010</v>
      </c>
      <c r="Q295" t="s">
        <v>794</v>
      </c>
      <c r="T295" t="s">
        <v>44</v>
      </c>
    </row>
    <row r="296" spans="1:20" hidden="1" x14ac:dyDescent="0.2">
      <c r="A296" t="s">
        <v>708</v>
      </c>
      <c r="B296" t="s">
        <v>581</v>
      </c>
      <c r="C296" t="s">
        <v>582</v>
      </c>
      <c r="D296">
        <v>410</v>
      </c>
      <c r="E296" t="s">
        <v>492</v>
      </c>
      <c r="F296" t="s">
        <v>8</v>
      </c>
      <c r="G296" t="s">
        <v>795</v>
      </c>
      <c r="H296" t="s">
        <v>29</v>
      </c>
      <c r="I296" t="s">
        <v>24</v>
      </c>
      <c r="J296">
        <v>22744</v>
      </c>
      <c r="K296" t="s">
        <v>205</v>
      </c>
      <c r="L296">
        <v>19.673560000000002</v>
      </c>
      <c r="M296" t="s">
        <v>614</v>
      </c>
      <c r="N296" t="s">
        <v>328</v>
      </c>
      <c r="O296" t="s">
        <v>207</v>
      </c>
      <c r="P296">
        <v>2014</v>
      </c>
      <c r="Q296" t="s">
        <v>796</v>
      </c>
      <c r="T296" t="s">
        <v>40</v>
      </c>
    </row>
    <row r="297" spans="1:20" hidden="1" x14ac:dyDescent="0.2">
      <c r="A297" t="s">
        <v>797</v>
      </c>
      <c r="B297" t="s">
        <v>798</v>
      </c>
      <c r="C297" t="s">
        <v>220</v>
      </c>
      <c r="D297">
        <v>233</v>
      </c>
      <c r="E297" t="s">
        <v>220</v>
      </c>
      <c r="F297" t="s">
        <v>7</v>
      </c>
      <c r="G297" t="s">
        <v>304</v>
      </c>
      <c r="H297" t="s">
        <v>532</v>
      </c>
      <c r="I297" t="s">
        <v>50</v>
      </c>
      <c r="J297">
        <v>22466</v>
      </c>
      <c r="K297" t="s">
        <v>205</v>
      </c>
      <c r="L297">
        <v>16.849499999999999</v>
      </c>
      <c r="M297" t="s">
        <v>799</v>
      </c>
      <c r="N297" t="s">
        <v>328</v>
      </c>
      <c r="O297" t="s">
        <v>207</v>
      </c>
      <c r="P297">
        <v>2020</v>
      </c>
      <c r="Q297" t="s">
        <v>800</v>
      </c>
      <c r="T297" t="s">
        <v>40</v>
      </c>
    </row>
    <row r="298" spans="1:20" hidden="1" x14ac:dyDescent="0.2">
      <c r="A298" t="s">
        <v>792</v>
      </c>
      <c r="B298" t="s">
        <v>784</v>
      </c>
      <c r="C298" t="s">
        <v>785</v>
      </c>
      <c r="D298">
        <v>221</v>
      </c>
      <c r="E298" t="s">
        <v>1993</v>
      </c>
      <c r="F298" t="s">
        <v>5</v>
      </c>
      <c r="G298" t="s">
        <v>33</v>
      </c>
      <c r="H298" t="s">
        <v>264</v>
      </c>
      <c r="I298" t="s">
        <v>24</v>
      </c>
      <c r="J298">
        <v>22338</v>
      </c>
      <c r="K298" t="s">
        <v>205</v>
      </c>
      <c r="L298">
        <v>19.322369999999999</v>
      </c>
      <c r="M298" t="s">
        <v>212</v>
      </c>
      <c r="N298" t="s">
        <v>249</v>
      </c>
      <c r="O298" t="s">
        <v>207</v>
      </c>
      <c r="P298">
        <v>2018</v>
      </c>
      <c r="Q298" t="s">
        <v>801</v>
      </c>
      <c r="T298" t="s">
        <v>44</v>
      </c>
    </row>
    <row r="299" spans="1:20" hidden="1" x14ac:dyDescent="0.2">
      <c r="A299" t="s">
        <v>802</v>
      </c>
      <c r="B299" t="s">
        <v>803</v>
      </c>
      <c r="C299" t="s">
        <v>183</v>
      </c>
      <c r="D299">
        <v>815</v>
      </c>
      <c r="E299" t="s">
        <v>1959</v>
      </c>
      <c r="F299" t="s">
        <v>6</v>
      </c>
      <c r="G299" t="s">
        <v>805</v>
      </c>
      <c r="H299" t="s">
        <v>305</v>
      </c>
      <c r="I299" t="s">
        <v>24</v>
      </c>
      <c r="J299">
        <v>22000</v>
      </c>
      <c r="K299" t="s">
        <v>205</v>
      </c>
      <c r="L299">
        <v>19.03</v>
      </c>
      <c r="M299" t="s">
        <v>212</v>
      </c>
      <c r="N299" t="s">
        <v>289</v>
      </c>
      <c r="O299" t="s">
        <v>207</v>
      </c>
      <c r="P299">
        <v>2019</v>
      </c>
      <c r="Q299" t="s">
        <v>806</v>
      </c>
      <c r="T299" t="s">
        <v>40</v>
      </c>
    </row>
    <row r="300" spans="1:20" hidden="1" x14ac:dyDescent="0.2">
      <c r="A300" t="s">
        <v>471</v>
      </c>
      <c r="B300" t="s">
        <v>439</v>
      </c>
      <c r="C300" t="s">
        <v>68</v>
      </c>
      <c r="D300">
        <v>603</v>
      </c>
      <c r="E300" t="s">
        <v>1957</v>
      </c>
      <c r="F300" t="s">
        <v>1930</v>
      </c>
      <c r="G300" t="s">
        <v>457</v>
      </c>
      <c r="H300" t="s">
        <v>305</v>
      </c>
      <c r="I300" t="s">
        <v>24</v>
      </c>
      <c r="J300">
        <v>240937</v>
      </c>
      <c r="K300" t="s">
        <v>205</v>
      </c>
      <c r="L300">
        <v>208.410505</v>
      </c>
      <c r="M300" t="s">
        <v>212</v>
      </c>
      <c r="N300" t="s">
        <v>244</v>
      </c>
      <c r="O300" t="s">
        <v>207</v>
      </c>
      <c r="P300">
        <v>2013</v>
      </c>
      <c r="Q300" t="s">
        <v>483</v>
      </c>
      <c r="T300" t="s">
        <v>44</v>
      </c>
    </row>
    <row r="301" spans="1:20" hidden="1" x14ac:dyDescent="0.2">
      <c r="A301" t="s">
        <v>260</v>
      </c>
      <c r="B301" t="s">
        <v>261</v>
      </c>
      <c r="C301" t="s">
        <v>333</v>
      </c>
      <c r="D301">
        <v>112</v>
      </c>
      <c r="E301" t="s">
        <v>1993</v>
      </c>
      <c r="F301" t="s">
        <v>5</v>
      </c>
      <c r="G301" t="s">
        <v>348</v>
      </c>
      <c r="H301" t="s">
        <v>475</v>
      </c>
      <c r="I301" t="s">
        <v>24</v>
      </c>
      <c r="J301">
        <v>21536</v>
      </c>
      <c r="K301" t="s">
        <v>205</v>
      </c>
      <c r="L301">
        <v>18.628640000000001</v>
      </c>
      <c r="M301" t="s">
        <v>212</v>
      </c>
      <c r="N301" t="s">
        <v>249</v>
      </c>
      <c r="O301" t="s">
        <v>207</v>
      </c>
      <c r="P301">
        <v>2012</v>
      </c>
      <c r="Q301" t="s">
        <v>349</v>
      </c>
      <c r="T301" t="s">
        <v>44</v>
      </c>
    </row>
    <row r="302" spans="1:20" hidden="1" x14ac:dyDescent="0.2">
      <c r="A302" t="s">
        <v>580</v>
      </c>
      <c r="B302" t="s">
        <v>581</v>
      </c>
      <c r="C302" t="s">
        <v>582</v>
      </c>
      <c r="D302">
        <v>410</v>
      </c>
      <c r="E302" t="s">
        <v>492</v>
      </c>
      <c r="F302" t="s">
        <v>8</v>
      </c>
      <c r="G302" t="s">
        <v>810</v>
      </c>
      <c r="H302" t="s">
        <v>29</v>
      </c>
      <c r="I302" t="s">
        <v>24</v>
      </c>
      <c r="J302">
        <v>21088</v>
      </c>
      <c r="K302" t="s">
        <v>205</v>
      </c>
      <c r="L302">
        <v>18.241119999999999</v>
      </c>
      <c r="M302" t="s">
        <v>614</v>
      </c>
      <c r="N302" t="s">
        <v>328</v>
      </c>
      <c r="O302" t="s">
        <v>207</v>
      </c>
      <c r="P302">
        <v>2013</v>
      </c>
      <c r="Q302" t="s">
        <v>811</v>
      </c>
      <c r="T302" t="s">
        <v>40</v>
      </c>
    </row>
    <row r="303" spans="1:20" hidden="1" x14ac:dyDescent="0.2">
      <c r="A303" t="s">
        <v>522</v>
      </c>
      <c r="B303" t="s">
        <v>416</v>
      </c>
      <c r="C303" t="s">
        <v>160</v>
      </c>
      <c r="D303">
        <v>710</v>
      </c>
      <c r="E303" t="s">
        <v>215</v>
      </c>
      <c r="F303" t="s">
        <v>4</v>
      </c>
      <c r="G303" t="s">
        <v>304</v>
      </c>
      <c r="H303" t="s">
        <v>50</v>
      </c>
      <c r="I303" t="s">
        <v>50</v>
      </c>
      <c r="J303">
        <v>20973</v>
      </c>
      <c r="K303" t="s">
        <v>205</v>
      </c>
      <c r="L303">
        <v>15.729749999999999</v>
      </c>
      <c r="M303" t="s">
        <v>212</v>
      </c>
      <c r="N303" t="s">
        <v>289</v>
      </c>
      <c r="O303" t="s">
        <v>207</v>
      </c>
      <c r="P303">
        <v>2016</v>
      </c>
      <c r="Q303" t="s">
        <v>524</v>
      </c>
      <c r="T303" t="s">
        <v>40</v>
      </c>
    </row>
    <row r="304" spans="1:20" hidden="1" x14ac:dyDescent="0.2">
      <c r="A304" t="s">
        <v>797</v>
      </c>
      <c r="B304" t="s">
        <v>798</v>
      </c>
      <c r="C304" t="s">
        <v>220</v>
      </c>
      <c r="D304">
        <v>233</v>
      </c>
      <c r="E304" t="s">
        <v>220</v>
      </c>
      <c r="F304" t="s">
        <v>7</v>
      </c>
      <c r="G304" t="s">
        <v>304</v>
      </c>
      <c r="H304" t="s">
        <v>532</v>
      </c>
      <c r="I304" t="s">
        <v>50</v>
      </c>
      <c r="J304">
        <v>20730</v>
      </c>
      <c r="K304" t="s">
        <v>205</v>
      </c>
      <c r="L304">
        <v>15.547499999999999</v>
      </c>
      <c r="M304" t="s">
        <v>799</v>
      </c>
      <c r="N304" t="s">
        <v>242</v>
      </c>
      <c r="O304" t="s">
        <v>207</v>
      </c>
      <c r="P304">
        <v>2019</v>
      </c>
      <c r="Q304" t="s">
        <v>812</v>
      </c>
      <c r="T304" t="s">
        <v>40</v>
      </c>
    </row>
    <row r="305" spans="1:20" hidden="1" x14ac:dyDescent="0.2">
      <c r="A305" t="s">
        <v>813</v>
      </c>
      <c r="B305" t="s">
        <v>814</v>
      </c>
      <c r="C305" t="s">
        <v>147</v>
      </c>
      <c r="D305">
        <v>671</v>
      </c>
      <c r="E305" t="s">
        <v>1989</v>
      </c>
      <c r="F305" t="s">
        <v>1930</v>
      </c>
      <c r="G305" t="s">
        <v>304</v>
      </c>
      <c r="H305" t="s">
        <v>815</v>
      </c>
      <c r="I305" t="s">
        <v>52</v>
      </c>
      <c r="J305">
        <v>20571</v>
      </c>
      <c r="K305" t="s">
        <v>205</v>
      </c>
      <c r="L305">
        <v>20.571000000000002</v>
      </c>
      <c r="M305" t="s">
        <v>212</v>
      </c>
      <c r="N305" t="s">
        <v>322</v>
      </c>
      <c r="O305" t="s">
        <v>207</v>
      </c>
      <c r="P305">
        <v>2019</v>
      </c>
      <c r="Q305" t="s">
        <v>816</v>
      </c>
      <c r="T305" t="s">
        <v>40</v>
      </c>
    </row>
    <row r="306" spans="1:20" hidden="1" x14ac:dyDescent="0.2">
      <c r="A306" t="s">
        <v>678</v>
      </c>
      <c r="B306" t="s">
        <v>679</v>
      </c>
      <c r="C306" t="s">
        <v>88</v>
      </c>
      <c r="D306">
        <v>310</v>
      </c>
      <c r="E306" t="s">
        <v>680</v>
      </c>
      <c r="F306" t="s">
        <v>9</v>
      </c>
      <c r="G306" t="s">
        <v>817</v>
      </c>
      <c r="H306" t="s">
        <v>24</v>
      </c>
      <c r="I306" t="s">
        <v>24</v>
      </c>
      <c r="J306">
        <v>20523</v>
      </c>
      <c r="K306" t="s">
        <v>205</v>
      </c>
      <c r="L306">
        <v>17.752395</v>
      </c>
      <c r="M306" t="s">
        <v>818</v>
      </c>
      <c r="N306" t="s">
        <v>228</v>
      </c>
      <c r="O306" t="s">
        <v>207</v>
      </c>
      <c r="P306">
        <v>2015</v>
      </c>
      <c r="Q306" t="s">
        <v>819</v>
      </c>
      <c r="T306" t="s">
        <v>44</v>
      </c>
    </row>
    <row r="307" spans="1:20" hidden="1" x14ac:dyDescent="0.2">
      <c r="A307" t="s">
        <v>820</v>
      </c>
      <c r="B307" t="s">
        <v>784</v>
      </c>
      <c r="C307" t="s">
        <v>785</v>
      </c>
      <c r="D307">
        <v>221</v>
      </c>
      <c r="E307" t="s">
        <v>1993</v>
      </c>
      <c r="F307" t="s">
        <v>5</v>
      </c>
      <c r="G307" t="s">
        <v>821</v>
      </c>
      <c r="H307" t="s">
        <v>264</v>
      </c>
      <c r="I307" t="s">
        <v>24</v>
      </c>
      <c r="J307">
        <v>20399</v>
      </c>
      <c r="K307" t="s">
        <v>205</v>
      </c>
      <c r="L307">
        <v>17.645135</v>
      </c>
      <c r="M307" t="s">
        <v>212</v>
      </c>
      <c r="N307" t="s">
        <v>249</v>
      </c>
      <c r="O307" t="s">
        <v>207</v>
      </c>
      <c r="P307">
        <v>2019</v>
      </c>
      <c r="Q307" t="s">
        <v>822</v>
      </c>
      <c r="T307" t="s">
        <v>44</v>
      </c>
    </row>
    <row r="308" spans="1:20" hidden="1" x14ac:dyDescent="0.2">
      <c r="A308" t="s">
        <v>423</v>
      </c>
      <c r="B308" t="s">
        <v>424</v>
      </c>
      <c r="C308" t="s">
        <v>57</v>
      </c>
      <c r="D308">
        <v>104</v>
      </c>
      <c r="E308" t="s">
        <v>1993</v>
      </c>
      <c r="F308" t="s">
        <v>5</v>
      </c>
      <c r="G308" t="s">
        <v>425</v>
      </c>
      <c r="H308" t="s">
        <v>50</v>
      </c>
      <c r="I308" t="s">
        <v>50</v>
      </c>
      <c r="J308">
        <v>20394</v>
      </c>
      <c r="K308" t="s">
        <v>205</v>
      </c>
      <c r="L308">
        <v>15.295500000000001</v>
      </c>
      <c r="M308" t="s">
        <v>212</v>
      </c>
      <c r="N308" t="s">
        <v>213</v>
      </c>
      <c r="O308" t="s">
        <v>207</v>
      </c>
      <c r="P308">
        <v>2013</v>
      </c>
      <c r="Q308" t="s">
        <v>428</v>
      </c>
      <c r="T308" t="s">
        <v>44</v>
      </c>
    </row>
    <row r="309" spans="1:20" hidden="1" x14ac:dyDescent="0.2">
      <c r="A309" t="s">
        <v>718</v>
      </c>
      <c r="B309" t="s">
        <v>719</v>
      </c>
      <c r="C309" t="s">
        <v>147</v>
      </c>
      <c r="D309">
        <v>671</v>
      </c>
      <c r="E309" t="s">
        <v>1989</v>
      </c>
      <c r="F309" t="s">
        <v>1930</v>
      </c>
      <c r="G309" t="s">
        <v>304</v>
      </c>
      <c r="H309" t="s">
        <v>305</v>
      </c>
      <c r="I309" t="s">
        <v>24</v>
      </c>
      <c r="J309">
        <v>20161</v>
      </c>
      <c r="K309" t="s">
        <v>205</v>
      </c>
      <c r="L309">
        <v>17.439264999999999</v>
      </c>
      <c r="M309" t="s">
        <v>823</v>
      </c>
      <c r="N309" t="s">
        <v>328</v>
      </c>
      <c r="O309" t="s">
        <v>207</v>
      </c>
      <c r="P309">
        <v>2010</v>
      </c>
      <c r="Q309" t="s">
        <v>824</v>
      </c>
      <c r="T309" t="s">
        <v>40</v>
      </c>
    </row>
    <row r="310" spans="1:20" hidden="1" x14ac:dyDescent="0.2">
      <c r="A310" t="s">
        <v>678</v>
      </c>
      <c r="B310" t="s">
        <v>679</v>
      </c>
      <c r="C310" t="s">
        <v>88</v>
      </c>
      <c r="D310">
        <v>310</v>
      </c>
      <c r="E310" t="s">
        <v>680</v>
      </c>
      <c r="F310" t="s">
        <v>9</v>
      </c>
      <c r="G310" t="s">
        <v>670</v>
      </c>
      <c r="H310" t="s">
        <v>24</v>
      </c>
      <c r="I310" t="s">
        <v>24</v>
      </c>
      <c r="J310">
        <v>20142</v>
      </c>
      <c r="K310" t="s">
        <v>205</v>
      </c>
      <c r="L310">
        <v>17.422829999999998</v>
      </c>
      <c r="M310" t="s">
        <v>818</v>
      </c>
      <c r="N310" t="s">
        <v>228</v>
      </c>
      <c r="O310" t="s">
        <v>207</v>
      </c>
      <c r="P310">
        <v>2014</v>
      </c>
      <c r="Q310" t="s">
        <v>825</v>
      </c>
      <c r="T310" t="s">
        <v>44</v>
      </c>
    </row>
    <row r="311" spans="1:20" hidden="1" x14ac:dyDescent="0.2">
      <c r="A311" t="s">
        <v>826</v>
      </c>
      <c r="B311" t="s">
        <v>684</v>
      </c>
      <c r="C311" t="s">
        <v>582</v>
      </c>
      <c r="D311">
        <v>410</v>
      </c>
      <c r="E311" t="s">
        <v>492</v>
      </c>
      <c r="F311" t="s">
        <v>8</v>
      </c>
      <c r="G311" t="s">
        <v>780</v>
      </c>
      <c r="H311" t="s">
        <v>29</v>
      </c>
      <c r="I311" t="s">
        <v>24</v>
      </c>
      <c r="J311">
        <v>19140</v>
      </c>
      <c r="K311" t="s">
        <v>205</v>
      </c>
      <c r="L311">
        <v>16.556099999999997</v>
      </c>
      <c r="M311" t="s">
        <v>614</v>
      </c>
      <c r="N311" t="s">
        <v>328</v>
      </c>
      <c r="O311" t="s">
        <v>207</v>
      </c>
      <c r="P311">
        <v>2016</v>
      </c>
      <c r="Q311" t="s">
        <v>827</v>
      </c>
      <c r="T311" t="s">
        <v>40</v>
      </c>
    </row>
    <row r="312" spans="1:20" hidden="1" x14ac:dyDescent="0.2">
      <c r="A312" t="s">
        <v>762</v>
      </c>
      <c r="B312" t="s">
        <v>738</v>
      </c>
      <c r="C312" t="s">
        <v>763</v>
      </c>
      <c r="D312">
        <v>801</v>
      </c>
      <c r="E312" t="s">
        <v>733</v>
      </c>
      <c r="F312" t="s">
        <v>6</v>
      </c>
      <c r="G312" t="s">
        <v>304</v>
      </c>
      <c r="H312" t="s">
        <v>305</v>
      </c>
      <c r="I312" t="s">
        <v>24</v>
      </c>
      <c r="J312">
        <v>19133</v>
      </c>
      <c r="K312" t="s">
        <v>205</v>
      </c>
      <c r="L312">
        <v>16.550044999999997</v>
      </c>
      <c r="M312" t="s">
        <v>828</v>
      </c>
      <c r="N312" t="s">
        <v>328</v>
      </c>
      <c r="O312" t="s">
        <v>207</v>
      </c>
      <c r="P312">
        <v>2020</v>
      </c>
      <c r="Q312" t="s">
        <v>829</v>
      </c>
      <c r="T312" t="s">
        <v>40</v>
      </c>
    </row>
    <row r="313" spans="1:20" hidden="1" x14ac:dyDescent="0.2">
      <c r="A313" t="s">
        <v>678</v>
      </c>
      <c r="B313" t="s">
        <v>679</v>
      </c>
      <c r="C313" t="s">
        <v>88</v>
      </c>
      <c r="D313">
        <v>310</v>
      </c>
      <c r="E313" t="s">
        <v>680</v>
      </c>
      <c r="F313" t="s">
        <v>9</v>
      </c>
      <c r="G313" t="s">
        <v>670</v>
      </c>
      <c r="H313" t="s">
        <v>24</v>
      </c>
      <c r="I313" t="s">
        <v>24</v>
      </c>
      <c r="J313">
        <v>19091</v>
      </c>
      <c r="K313" t="s">
        <v>205</v>
      </c>
      <c r="L313">
        <v>16.513715000000001</v>
      </c>
      <c r="M313" t="s">
        <v>830</v>
      </c>
      <c r="N313" t="s">
        <v>249</v>
      </c>
      <c r="O313" t="s">
        <v>207</v>
      </c>
      <c r="P313">
        <v>2010</v>
      </c>
      <c r="Q313" t="s">
        <v>831</v>
      </c>
      <c r="T313" t="s">
        <v>44</v>
      </c>
    </row>
    <row r="314" spans="1:20" x14ac:dyDescent="0.2">
      <c r="A314" t="s">
        <v>832</v>
      </c>
      <c r="B314" t="s">
        <v>357</v>
      </c>
      <c r="C314" t="s">
        <v>66</v>
      </c>
      <c r="D314">
        <v>730</v>
      </c>
      <c r="E314" t="s">
        <v>203</v>
      </c>
      <c r="F314" t="s">
        <v>4</v>
      </c>
      <c r="G314" t="s">
        <v>397</v>
      </c>
      <c r="H314" t="s">
        <v>833</v>
      </c>
      <c r="I314" t="s">
        <v>24</v>
      </c>
      <c r="J314">
        <v>18952</v>
      </c>
      <c r="K314" t="s">
        <v>834</v>
      </c>
      <c r="L314">
        <v>574.30303030303037</v>
      </c>
      <c r="M314" t="s">
        <v>212</v>
      </c>
      <c r="N314" t="s">
        <v>228</v>
      </c>
      <c r="O314" t="s">
        <v>207</v>
      </c>
      <c r="P314">
        <v>2019</v>
      </c>
      <c r="Q314" t="s">
        <v>835</v>
      </c>
      <c r="R314" t="s">
        <v>836</v>
      </c>
      <c r="T314" t="s">
        <v>35</v>
      </c>
    </row>
    <row r="315" spans="1:20" hidden="1" x14ac:dyDescent="0.2">
      <c r="A315" t="s">
        <v>666</v>
      </c>
      <c r="B315" t="s">
        <v>667</v>
      </c>
      <c r="C315" t="s">
        <v>668</v>
      </c>
      <c r="D315">
        <v>541</v>
      </c>
      <c r="E315" t="s">
        <v>669</v>
      </c>
      <c r="F315" t="s">
        <v>1945</v>
      </c>
      <c r="G315" t="s">
        <v>670</v>
      </c>
      <c r="H315" t="s">
        <v>24</v>
      </c>
      <c r="I315" t="s">
        <v>24</v>
      </c>
      <c r="J315">
        <v>18875</v>
      </c>
      <c r="K315" t="s">
        <v>205</v>
      </c>
      <c r="L315">
        <v>16.326875000000001</v>
      </c>
      <c r="M315" t="s">
        <v>837</v>
      </c>
      <c r="N315" t="s">
        <v>534</v>
      </c>
      <c r="O315" t="s">
        <v>207</v>
      </c>
      <c r="P315">
        <v>2011</v>
      </c>
      <c r="Q315" t="s">
        <v>838</v>
      </c>
      <c r="T315" t="s">
        <v>44</v>
      </c>
    </row>
    <row r="316" spans="1:20" hidden="1" x14ac:dyDescent="0.2">
      <c r="A316" t="s">
        <v>839</v>
      </c>
      <c r="B316" t="s">
        <v>784</v>
      </c>
      <c r="C316" t="s">
        <v>333</v>
      </c>
      <c r="D316">
        <v>112</v>
      </c>
      <c r="E316" t="s">
        <v>1993</v>
      </c>
      <c r="F316" t="s">
        <v>5</v>
      </c>
      <c r="G316" t="s">
        <v>840</v>
      </c>
      <c r="H316" t="s">
        <v>264</v>
      </c>
      <c r="I316" t="s">
        <v>24</v>
      </c>
      <c r="J316">
        <v>18684</v>
      </c>
      <c r="K316" t="s">
        <v>205</v>
      </c>
      <c r="L316">
        <v>16.161660000000001</v>
      </c>
      <c r="M316" t="s">
        <v>212</v>
      </c>
      <c r="N316" t="s">
        <v>346</v>
      </c>
      <c r="O316" t="s">
        <v>207</v>
      </c>
      <c r="P316">
        <v>2014</v>
      </c>
      <c r="Q316" t="s">
        <v>841</v>
      </c>
      <c r="T316" t="s">
        <v>44</v>
      </c>
    </row>
    <row r="317" spans="1:20" hidden="1" x14ac:dyDescent="0.2">
      <c r="A317" t="s">
        <v>842</v>
      </c>
      <c r="B317" t="s">
        <v>679</v>
      </c>
      <c r="C317" t="s">
        <v>88</v>
      </c>
      <c r="D317">
        <v>310</v>
      </c>
      <c r="E317" t="s">
        <v>680</v>
      </c>
      <c r="F317" t="s">
        <v>9</v>
      </c>
      <c r="G317" t="s">
        <v>670</v>
      </c>
      <c r="H317" t="s">
        <v>24</v>
      </c>
      <c r="I317" t="s">
        <v>24</v>
      </c>
      <c r="J317">
        <v>18557</v>
      </c>
      <c r="K317" t="s">
        <v>205</v>
      </c>
      <c r="L317">
        <v>16.051805000000002</v>
      </c>
      <c r="M317" t="s">
        <v>818</v>
      </c>
      <c r="N317" t="s">
        <v>249</v>
      </c>
      <c r="O317" t="s">
        <v>207</v>
      </c>
      <c r="P317">
        <v>2011</v>
      </c>
      <c r="Q317" t="s">
        <v>843</v>
      </c>
      <c r="T317" t="s">
        <v>44</v>
      </c>
    </row>
    <row r="318" spans="1:20" hidden="1" x14ac:dyDescent="0.2">
      <c r="A318" t="s">
        <v>745</v>
      </c>
      <c r="B318" t="s">
        <v>667</v>
      </c>
      <c r="C318" t="s">
        <v>668</v>
      </c>
      <c r="D318">
        <v>541</v>
      </c>
      <c r="E318" t="s">
        <v>669</v>
      </c>
      <c r="F318" t="s">
        <v>1945</v>
      </c>
      <c r="G318" t="s">
        <v>670</v>
      </c>
      <c r="H318" t="s">
        <v>264</v>
      </c>
      <c r="I318" t="s">
        <v>24</v>
      </c>
      <c r="J318">
        <v>18354</v>
      </c>
      <c r="K318" t="s">
        <v>205</v>
      </c>
      <c r="L318">
        <v>15.876209999999999</v>
      </c>
      <c r="M318" t="s">
        <v>212</v>
      </c>
      <c r="N318" t="s">
        <v>571</v>
      </c>
      <c r="O318" t="s">
        <v>207</v>
      </c>
      <c r="P318">
        <v>2016</v>
      </c>
      <c r="Q318" t="s">
        <v>747</v>
      </c>
      <c r="T318" t="s">
        <v>44</v>
      </c>
    </row>
    <row r="319" spans="1:20" hidden="1" x14ac:dyDescent="0.2">
      <c r="A319" t="s">
        <v>666</v>
      </c>
      <c r="B319" t="s">
        <v>667</v>
      </c>
      <c r="C319" t="s">
        <v>668</v>
      </c>
      <c r="D319">
        <v>541</v>
      </c>
      <c r="E319" t="s">
        <v>669</v>
      </c>
      <c r="F319" t="s">
        <v>1945</v>
      </c>
      <c r="G319" t="s">
        <v>670</v>
      </c>
      <c r="H319" t="s">
        <v>264</v>
      </c>
      <c r="I319" t="s">
        <v>24</v>
      </c>
      <c r="J319">
        <v>18354</v>
      </c>
      <c r="K319" t="s">
        <v>205</v>
      </c>
      <c r="L319">
        <v>15.876209999999999</v>
      </c>
      <c r="M319" t="s">
        <v>212</v>
      </c>
      <c r="N319" t="s">
        <v>212</v>
      </c>
      <c r="O319" t="s">
        <v>207</v>
      </c>
      <c r="P319">
        <v>2017</v>
      </c>
      <c r="Q319" t="s">
        <v>724</v>
      </c>
      <c r="T319" t="s">
        <v>44</v>
      </c>
    </row>
    <row r="320" spans="1:20" hidden="1" x14ac:dyDescent="0.2">
      <c r="A320" t="s">
        <v>842</v>
      </c>
      <c r="B320" t="s">
        <v>679</v>
      </c>
      <c r="C320" t="s">
        <v>88</v>
      </c>
      <c r="D320">
        <v>310</v>
      </c>
      <c r="E320" t="s">
        <v>680</v>
      </c>
      <c r="F320" t="s">
        <v>9</v>
      </c>
      <c r="G320" t="s">
        <v>670</v>
      </c>
      <c r="H320" t="s">
        <v>24</v>
      </c>
      <c r="I320" t="s">
        <v>24</v>
      </c>
      <c r="J320">
        <v>18267</v>
      </c>
      <c r="K320" t="s">
        <v>205</v>
      </c>
      <c r="L320">
        <v>15.800955</v>
      </c>
      <c r="M320" t="s">
        <v>844</v>
      </c>
      <c r="N320" t="s">
        <v>249</v>
      </c>
      <c r="O320" t="s">
        <v>207</v>
      </c>
      <c r="P320">
        <v>2012</v>
      </c>
      <c r="Q320" t="s">
        <v>845</v>
      </c>
      <c r="T320" t="s">
        <v>44</v>
      </c>
    </row>
    <row r="321" spans="1:20" hidden="1" x14ac:dyDescent="0.2">
      <c r="A321" t="s">
        <v>846</v>
      </c>
      <c r="B321" t="s">
        <v>798</v>
      </c>
      <c r="C321" t="s">
        <v>220</v>
      </c>
      <c r="D321">
        <v>233</v>
      </c>
      <c r="E321" t="s">
        <v>220</v>
      </c>
      <c r="F321" t="s">
        <v>7</v>
      </c>
      <c r="G321" t="s">
        <v>304</v>
      </c>
      <c r="H321" t="s">
        <v>532</v>
      </c>
      <c r="I321" t="s">
        <v>50</v>
      </c>
      <c r="J321">
        <v>18097</v>
      </c>
      <c r="K321" t="s">
        <v>205</v>
      </c>
      <c r="L321">
        <v>13.572749999999999</v>
      </c>
      <c r="M321" t="s">
        <v>847</v>
      </c>
      <c r="N321" t="s">
        <v>242</v>
      </c>
      <c r="O321" t="s">
        <v>207</v>
      </c>
      <c r="P321">
        <v>2017</v>
      </c>
      <c r="Q321" t="s">
        <v>848</v>
      </c>
      <c r="T321" t="s">
        <v>40</v>
      </c>
    </row>
    <row r="322" spans="1:20" hidden="1" x14ac:dyDescent="0.2">
      <c r="A322" t="s">
        <v>490</v>
      </c>
      <c r="B322" t="s">
        <v>461</v>
      </c>
      <c r="C322" t="s">
        <v>491</v>
      </c>
      <c r="D322">
        <v>470</v>
      </c>
      <c r="E322" t="s">
        <v>492</v>
      </c>
      <c r="F322" t="s">
        <v>8</v>
      </c>
      <c r="G322" t="s">
        <v>463</v>
      </c>
      <c r="H322" t="s">
        <v>493</v>
      </c>
      <c r="I322" t="s">
        <v>24</v>
      </c>
      <c r="J322">
        <v>194594</v>
      </c>
      <c r="K322" t="s">
        <v>205</v>
      </c>
      <c r="L322">
        <v>168.32381000000001</v>
      </c>
      <c r="M322" t="s">
        <v>212</v>
      </c>
      <c r="N322" t="s">
        <v>244</v>
      </c>
      <c r="O322" t="s">
        <v>207</v>
      </c>
      <c r="P322">
        <v>2020</v>
      </c>
      <c r="Q322" t="s">
        <v>494</v>
      </c>
      <c r="T322" t="s">
        <v>40</v>
      </c>
    </row>
    <row r="323" spans="1:20" hidden="1" x14ac:dyDescent="0.2">
      <c r="A323" t="s">
        <v>797</v>
      </c>
      <c r="B323" t="s">
        <v>798</v>
      </c>
      <c r="C323" t="s">
        <v>220</v>
      </c>
      <c r="D323">
        <v>233</v>
      </c>
      <c r="E323" t="s">
        <v>220</v>
      </c>
      <c r="F323" t="s">
        <v>7</v>
      </c>
      <c r="G323" t="s">
        <v>304</v>
      </c>
      <c r="H323" t="s">
        <v>532</v>
      </c>
      <c r="I323" t="s">
        <v>50</v>
      </c>
      <c r="J323">
        <v>17927</v>
      </c>
      <c r="K323" t="s">
        <v>205</v>
      </c>
      <c r="L323">
        <v>13.44525</v>
      </c>
      <c r="M323" t="s">
        <v>847</v>
      </c>
      <c r="N323" t="s">
        <v>242</v>
      </c>
      <c r="O323" t="s">
        <v>207</v>
      </c>
      <c r="P323">
        <v>2013</v>
      </c>
      <c r="Q323" t="s">
        <v>852</v>
      </c>
      <c r="T323" t="s">
        <v>40</v>
      </c>
    </row>
    <row r="324" spans="1:20" hidden="1" x14ac:dyDescent="0.2">
      <c r="A324" t="s">
        <v>268</v>
      </c>
      <c r="B324" t="s">
        <v>225</v>
      </c>
      <c r="C324" t="s">
        <v>65</v>
      </c>
      <c r="D324">
        <v>900</v>
      </c>
      <c r="E324" t="s">
        <v>1588</v>
      </c>
      <c r="F324" t="s">
        <v>6</v>
      </c>
      <c r="G324" t="s">
        <v>204</v>
      </c>
      <c r="H324" t="s">
        <v>52</v>
      </c>
      <c r="I324" t="s">
        <v>52</v>
      </c>
      <c r="J324">
        <v>1443682</v>
      </c>
      <c r="K324" t="s">
        <v>226</v>
      </c>
      <c r="L324">
        <v>1443.682</v>
      </c>
      <c r="M324" t="s">
        <v>212</v>
      </c>
      <c r="N324" t="s">
        <v>228</v>
      </c>
      <c r="O324" t="s">
        <v>207</v>
      </c>
      <c r="P324">
        <v>2017</v>
      </c>
      <c r="Q324" t="s">
        <v>269</v>
      </c>
      <c r="T324" t="s">
        <v>34</v>
      </c>
    </row>
    <row r="325" spans="1:20" hidden="1" x14ac:dyDescent="0.2">
      <c r="A325" t="s">
        <v>846</v>
      </c>
      <c r="B325" t="s">
        <v>798</v>
      </c>
      <c r="C325" t="s">
        <v>220</v>
      </c>
      <c r="D325">
        <v>233</v>
      </c>
      <c r="E325" t="s">
        <v>220</v>
      </c>
      <c r="F325" t="s">
        <v>7</v>
      </c>
      <c r="G325" t="s">
        <v>304</v>
      </c>
      <c r="H325" t="s">
        <v>532</v>
      </c>
      <c r="I325" t="s">
        <v>50</v>
      </c>
      <c r="J325">
        <v>17634</v>
      </c>
      <c r="K325" t="s">
        <v>205</v>
      </c>
      <c r="L325">
        <v>13.2255</v>
      </c>
      <c r="M325" t="s">
        <v>799</v>
      </c>
      <c r="N325" t="s">
        <v>242</v>
      </c>
      <c r="O325" t="s">
        <v>207</v>
      </c>
      <c r="P325">
        <v>2018</v>
      </c>
      <c r="Q325" t="s">
        <v>853</v>
      </c>
      <c r="T325" t="s">
        <v>40</v>
      </c>
    </row>
    <row r="326" spans="1:20" hidden="1" x14ac:dyDescent="0.2">
      <c r="A326" t="s">
        <v>525</v>
      </c>
      <c r="B326" t="s">
        <v>416</v>
      </c>
      <c r="C326" t="s">
        <v>71</v>
      </c>
      <c r="D326">
        <v>751</v>
      </c>
      <c r="E326" t="s">
        <v>203</v>
      </c>
      <c r="F326" t="s">
        <v>4</v>
      </c>
      <c r="G326" t="s">
        <v>526</v>
      </c>
      <c r="H326" t="s">
        <v>50</v>
      </c>
      <c r="I326" t="s">
        <v>50</v>
      </c>
      <c r="J326">
        <v>17632</v>
      </c>
      <c r="K326" t="s">
        <v>205</v>
      </c>
      <c r="L326">
        <v>13.224</v>
      </c>
      <c r="M326" t="s">
        <v>212</v>
      </c>
      <c r="N326" t="s">
        <v>289</v>
      </c>
      <c r="O326" t="s">
        <v>207</v>
      </c>
      <c r="P326">
        <v>2017</v>
      </c>
      <c r="Q326" t="s">
        <v>527</v>
      </c>
      <c r="T326" t="s">
        <v>40</v>
      </c>
    </row>
    <row r="327" spans="1:20" hidden="1" x14ac:dyDescent="0.2">
      <c r="A327" t="s">
        <v>854</v>
      </c>
      <c r="B327" t="s">
        <v>855</v>
      </c>
      <c r="C327" t="s">
        <v>84</v>
      </c>
      <c r="D327">
        <v>300</v>
      </c>
      <c r="E327" t="s">
        <v>1956</v>
      </c>
      <c r="F327" t="s">
        <v>9</v>
      </c>
      <c r="G327" t="s">
        <v>856</v>
      </c>
      <c r="H327" t="s">
        <v>857</v>
      </c>
      <c r="I327" t="s">
        <v>858</v>
      </c>
      <c r="J327">
        <v>17540</v>
      </c>
      <c r="K327" t="s">
        <v>226</v>
      </c>
      <c r="L327">
        <v>17.54</v>
      </c>
      <c r="M327" t="s">
        <v>857</v>
      </c>
      <c r="N327" t="s">
        <v>346</v>
      </c>
      <c r="O327" t="s">
        <v>207</v>
      </c>
      <c r="P327">
        <v>2010</v>
      </c>
      <c r="Q327" t="s">
        <v>859</v>
      </c>
      <c r="T327" t="s">
        <v>33</v>
      </c>
    </row>
    <row r="328" spans="1:20" hidden="1" x14ac:dyDescent="0.2">
      <c r="A328" t="s">
        <v>860</v>
      </c>
      <c r="B328" t="s">
        <v>803</v>
      </c>
      <c r="C328" t="s">
        <v>183</v>
      </c>
      <c r="D328">
        <v>815</v>
      </c>
      <c r="E328" t="s">
        <v>1959</v>
      </c>
      <c r="F328" t="s">
        <v>6</v>
      </c>
      <c r="G328" t="s">
        <v>463</v>
      </c>
      <c r="H328" t="s">
        <v>305</v>
      </c>
      <c r="I328" t="s">
        <v>24</v>
      </c>
      <c r="J328">
        <v>17492</v>
      </c>
      <c r="K328" t="s">
        <v>205</v>
      </c>
      <c r="L328">
        <v>15.13058</v>
      </c>
      <c r="M328" t="s">
        <v>861</v>
      </c>
      <c r="N328" t="s">
        <v>328</v>
      </c>
      <c r="O328" t="s">
        <v>207</v>
      </c>
      <c r="P328">
        <v>2020</v>
      </c>
      <c r="Q328" t="s">
        <v>862</v>
      </c>
      <c r="T328" t="s">
        <v>40</v>
      </c>
    </row>
    <row r="329" spans="1:20" hidden="1" x14ac:dyDescent="0.2">
      <c r="A329" t="s">
        <v>842</v>
      </c>
      <c r="B329" t="s">
        <v>679</v>
      </c>
      <c r="C329" t="s">
        <v>88</v>
      </c>
      <c r="D329">
        <v>310</v>
      </c>
      <c r="E329" t="s">
        <v>680</v>
      </c>
      <c r="F329" t="s">
        <v>9</v>
      </c>
      <c r="G329" t="s">
        <v>670</v>
      </c>
      <c r="H329" t="s">
        <v>24</v>
      </c>
      <c r="I329" t="s">
        <v>24</v>
      </c>
      <c r="J329">
        <v>17401</v>
      </c>
      <c r="K329" t="s">
        <v>205</v>
      </c>
      <c r="L329">
        <v>15.051864999999999</v>
      </c>
      <c r="M329" t="s">
        <v>830</v>
      </c>
      <c r="N329" t="s">
        <v>249</v>
      </c>
      <c r="O329" t="s">
        <v>207</v>
      </c>
      <c r="P329">
        <v>2013</v>
      </c>
      <c r="Q329" t="s">
        <v>863</v>
      </c>
      <c r="T329" t="s">
        <v>44</v>
      </c>
    </row>
    <row r="330" spans="1:20" hidden="1" x14ac:dyDescent="0.2">
      <c r="A330" t="s">
        <v>497</v>
      </c>
      <c r="B330" t="s">
        <v>444</v>
      </c>
      <c r="C330" t="s">
        <v>57</v>
      </c>
      <c r="D330">
        <v>110</v>
      </c>
      <c r="E330" t="s">
        <v>1993</v>
      </c>
      <c r="F330" t="s">
        <v>5</v>
      </c>
      <c r="G330" t="s">
        <v>445</v>
      </c>
      <c r="H330" t="s">
        <v>50</v>
      </c>
      <c r="I330" t="s">
        <v>50</v>
      </c>
      <c r="J330">
        <v>17349</v>
      </c>
      <c r="K330" t="s">
        <v>205</v>
      </c>
      <c r="L330">
        <v>13.011749999999999</v>
      </c>
      <c r="M330" t="s">
        <v>498</v>
      </c>
      <c r="N330" t="s">
        <v>499</v>
      </c>
      <c r="O330" t="s">
        <v>207</v>
      </c>
      <c r="P330">
        <v>2016</v>
      </c>
      <c r="Q330" t="s">
        <v>500</v>
      </c>
      <c r="T330" t="s">
        <v>33</v>
      </c>
    </row>
    <row r="331" spans="1:20" hidden="1" x14ac:dyDescent="0.2">
      <c r="A331" t="s">
        <v>423</v>
      </c>
      <c r="B331" t="s">
        <v>424</v>
      </c>
      <c r="C331" t="s">
        <v>57</v>
      </c>
      <c r="D331">
        <v>104</v>
      </c>
      <c r="E331" t="s">
        <v>1993</v>
      </c>
      <c r="F331" t="s">
        <v>5</v>
      </c>
      <c r="G331" t="s">
        <v>425</v>
      </c>
      <c r="H331" t="s">
        <v>50</v>
      </c>
      <c r="I331" t="s">
        <v>50</v>
      </c>
      <c r="J331">
        <v>17284</v>
      </c>
      <c r="K331" t="s">
        <v>205</v>
      </c>
      <c r="L331">
        <v>12.962999999999999</v>
      </c>
      <c r="M331" t="s">
        <v>212</v>
      </c>
      <c r="N331" t="s">
        <v>313</v>
      </c>
      <c r="O331" t="s">
        <v>207</v>
      </c>
      <c r="P331">
        <v>2012</v>
      </c>
      <c r="Q331" t="s">
        <v>427</v>
      </c>
      <c r="T331" t="s">
        <v>44</v>
      </c>
    </row>
    <row r="332" spans="1:20" hidden="1" x14ac:dyDescent="0.2">
      <c r="A332" t="s">
        <v>839</v>
      </c>
      <c r="B332" t="s">
        <v>784</v>
      </c>
      <c r="C332" t="s">
        <v>864</v>
      </c>
      <c r="D332">
        <v>112</v>
      </c>
      <c r="E332" t="s">
        <v>1993</v>
      </c>
      <c r="F332" t="s">
        <v>5</v>
      </c>
      <c r="G332" t="s">
        <v>865</v>
      </c>
      <c r="H332" t="s">
        <v>264</v>
      </c>
      <c r="I332" t="s">
        <v>24</v>
      </c>
      <c r="J332">
        <v>17072</v>
      </c>
      <c r="K332" t="s">
        <v>205</v>
      </c>
      <c r="L332">
        <v>14.767280000000001</v>
      </c>
      <c r="M332" t="s">
        <v>866</v>
      </c>
      <c r="N332" t="s">
        <v>346</v>
      </c>
      <c r="O332" t="s">
        <v>207</v>
      </c>
      <c r="P332">
        <v>2012</v>
      </c>
      <c r="Q332" t="s">
        <v>867</v>
      </c>
      <c r="T332" t="s">
        <v>44</v>
      </c>
    </row>
    <row r="333" spans="1:20" hidden="1" x14ac:dyDescent="0.2">
      <c r="A333" t="s">
        <v>356</v>
      </c>
      <c r="B333" t="s">
        <v>357</v>
      </c>
      <c r="C333" t="s">
        <v>66</v>
      </c>
      <c r="D333">
        <v>730</v>
      </c>
      <c r="E333" t="s">
        <v>203</v>
      </c>
      <c r="F333" t="s">
        <v>4</v>
      </c>
      <c r="G333" t="s">
        <v>358</v>
      </c>
      <c r="H333" t="s">
        <v>868</v>
      </c>
      <c r="I333" t="s">
        <v>50</v>
      </c>
      <c r="J333">
        <v>16487</v>
      </c>
      <c r="K333" t="s">
        <v>205</v>
      </c>
      <c r="L333">
        <v>12.36525</v>
      </c>
      <c r="M333" t="s">
        <v>212</v>
      </c>
      <c r="N333" t="s">
        <v>213</v>
      </c>
      <c r="O333" t="s">
        <v>207</v>
      </c>
      <c r="P333">
        <v>2013</v>
      </c>
      <c r="Q333" t="s">
        <v>396</v>
      </c>
      <c r="T333" t="s">
        <v>35</v>
      </c>
    </row>
    <row r="334" spans="1:20" hidden="1" x14ac:dyDescent="0.2">
      <c r="A334" t="s">
        <v>869</v>
      </c>
      <c r="B334" t="s">
        <v>870</v>
      </c>
      <c r="C334" t="s">
        <v>167</v>
      </c>
      <c r="D334">
        <v>765</v>
      </c>
      <c r="E334" t="s">
        <v>215</v>
      </c>
      <c r="F334" t="s">
        <v>4</v>
      </c>
      <c r="G334" t="s">
        <v>304</v>
      </c>
      <c r="H334" t="s">
        <v>619</v>
      </c>
      <c r="I334" t="s">
        <v>24</v>
      </c>
      <c r="J334">
        <v>16281</v>
      </c>
      <c r="K334" t="s">
        <v>205</v>
      </c>
      <c r="L334">
        <v>14.083065000000001</v>
      </c>
      <c r="M334" t="s">
        <v>871</v>
      </c>
      <c r="N334" t="s">
        <v>242</v>
      </c>
      <c r="O334" t="s">
        <v>207</v>
      </c>
      <c r="P334">
        <v>2010</v>
      </c>
      <c r="Q334" t="s">
        <v>872</v>
      </c>
      <c r="R334" t="s">
        <v>873</v>
      </c>
      <c r="T334" t="s">
        <v>40</v>
      </c>
    </row>
    <row r="335" spans="1:20" hidden="1" x14ac:dyDescent="0.2">
      <c r="A335" t="s">
        <v>874</v>
      </c>
      <c r="B335" t="s">
        <v>870</v>
      </c>
      <c r="C335" t="s">
        <v>875</v>
      </c>
      <c r="D335">
        <v>300</v>
      </c>
      <c r="E335" t="s">
        <v>1956</v>
      </c>
      <c r="F335" t="s">
        <v>9</v>
      </c>
      <c r="G335" t="s">
        <v>204</v>
      </c>
      <c r="H335" t="s">
        <v>876</v>
      </c>
      <c r="I335" t="s">
        <v>52</v>
      </c>
      <c r="J335">
        <v>1451</v>
      </c>
      <c r="K335" t="s">
        <v>222</v>
      </c>
      <c r="L335">
        <v>1451</v>
      </c>
      <c r="M335" t="s">
        <v>212</v>
      </c>
      <c r="N335" t="s">
        <v>244</v>
      </c>
      <c r="O335" t="s">
        <v>207</v>
      </c>
      <c r="P335">
        <v>2010</v>
      </c>
      <c r="Q335" t="s">
        <v>877</v>
      </c>
      <c r="R335" t="s">
        <v>873</v>
      </c>
      <c r="T335" t="s">
        <v>34</v>
      </c>
    </row>
    <row r="336" spans="1:20" hidden="1" x14ac:dyDescent="0.2">
      <c r="A336" t="s">
        <v>415</v>
      </c>
      <c r="B336" t="s">
        <v>416</v>
      </c>
      <c r="C336" t="s">
        <v>167</v>
      </c>
      <c r="D336">
        <v>765</v>
      </c>
      <c r="E336" t="s">
        <v>215</v>
      </c>
      <c r="F336" t="s">
        <v>4</v>
      </c>
      <c r="G336" t="s">
        <v>304</v>
      </c>
      <c r="H336" t="s">
        <v>50</v>
      </c>
      <c r="I336" t="s">
        <v>50</v>
      </c>
      <c r="J336">
        <v>15807</v>
      </c>
      <c r="K336" t="s">
        <v>205</v>
      </c>
      <c r="L336">
        <v>11.85525</v>
      </c>
      <c r="M336" t="s">
        <v>878</v>
      </c>
      <c r="N336" t="s">
        <v>244</v>
      </c>
      <c r="O336" t="s">
        <v>207</v>
      </c>
      <c r="P336">
        <v>2019</v>
      </c>
      <c r="Q336" t="s">
        <v>419</v>
      </c>
      <c r="T336" t="s">
        <v>40</v>
      </c>
    </row>
    <row r="337" spans="1:20" hidden="1" x14ac:dyDescent="0.2">
      <c r="A337" t="s">
        <v>879</v>
      </c>
      <c r="B337" t="s">
        <v>814</v>
      </c>
      <c r="C337" t="s">
        <v>147</v>
      </c>
      <c r="D337">
        <v>671</v>
      </c>
      <c r="E337" t="s">
        <v>1989</v>
      </c>
      <c r="F337" t="s">
        <v>1930</v>
      </c>
      <c r="G337" t="s">
        <v>304</v>
      </c>
      <c r="H337" t="s">
        <v>217</v>
      </c>
      <c r="I337" t="s">
        <v>24</v>
      </c>
      <c r="J337">
        <v>15072</v>
      </c>
      <c r="K337" t="s">
        <v>205</v>
      </c>
      <c r="L337">
        <v>13.037280000000001</v>
      </c>
      <c r="M337" t="s">
        <v>880</v>
      </c>
      <c r="N337" t="s">
        <v>328</v>
      </c>
      <c r="O337" t="s">
        <v>207</v>
      </c>
      <c r="P337">
        <v>2020</v>
      </c>
      <c r="Q337" t="s">
        <v>881</v>
      </c>
      <c r="T337" t="s">
        <v>40</v>
      </c>
    </row>
    <row r="338" spans="1:20" hidden="1" x14ac:dyDescent="0.2">
      <c r="B338" t="s">
        <v>424</v>
      </c>
      <c r="C338" t="s">
        <v>57</v>
      </c>
      <c r="D338">
        <v>104</v>
      </c>
      <c r="E338" t="s">
        <v>1993</v>
      </c>
      <c r="F338" t="s">
        <v>5</v>
      </c>
      <c r="G338" t="s">
        <v>425</v>
      </c>
      <c r="H338" t="s">
        <v>50</v>
      </c>
      <c r="I338" t="s">
        <v>50</v>
      </c>
      <c r="J338">
        <v>15000</v>
      </c>
      <c r="K338" t="s">
        <v>205</v>
      </c>
      <c r="L338">
        <v>11.25</v>
      </c>
      <c r="M338" t="s">
        <v>212</v>
      </c>
      <c r="P338">
        <v>2015</v>
      </c>
      <c r="R338" t="s">
        <v>259</v>
      </c>
      <c r="T338" t="s">
        <v>44</v>
      </c>
    </row>
    <row r="339" spans="1:20" hidden="1" x14ac:dyDescent="0.2">
      <c r="A339" t="s">
        <v>846</v>
      </c>
      <c r="B339" t="s">
        <v>798</v>
      </c>
      <c r="C339" t="s">
        <v>220</v>
      </c>
      <c r="D339">
        <v>233</v>
      </c>
      <c r="E339" t="s">
        <v>220</v>
      </c>
      <c r="F339" t="s">
        <v>7</v>
      </c>
      <c r="G339" t="s">
        <v>304</v>
      </c>
      <c r="H339" t="s">
        <v>532</v>
      </c>
      <c r="I339" t="s">
        <v>50</v>
      </c>
      <c r="J339">
        <v>14890</v>
      </c>
      <c r="K339" t="s">
        <v>205</v>
      </c>
      <c r="L339">
        <v>11.1675</v>
      </c>
      <c r="M339" t="s">
        <v>799</v>
      </c>
      <c r="N339" t="s">
        <v>242</v>
      </c>
      <c r="O339" t="s">
        <v>207</v>
      </c>
      <c r="P339">
        <v>2016</v>
      </c>
      <c r="Q339" t="s">
        <v>882</v>
      </c>
      <c r="T339" t="s">
        <v>40</v>
      </c>
    </row>
    <row r="340" spans="1:20" x14ac:dyDescent="0.2">
      <c r="A340" t="s">
        <v>832</v>
      </c>
      <c r="B340" t="s">
        <v>357</v>
      </c>
      <c r="C340" t="s">
        <v>66</v>
      </c>
      <c r="D340">
        <v>730</v>
      </c>
      <c r="E340" t="s">
        <v>203</v>
      </c>
      <c r="F340" t="s">
        <v>4</v>
      </c>
      <c r="G340" t="s">
        <v>397</v>
      </c>
      <c r="H340" t="s">
        <v>50</v>
      </c>
      <c r="I340" t="s">
        <v>50</v>
      </c>
      <c r="J340">
        <v>14556</v>
      </c>
      <c r="K340" t="s">
        <v>834</v>
      </c>
      <c r="L340">
        <v>338.51162790697674</v>
      </c>
      <c r="M340" t="s">
        <v>212</v>
      </c>
      <c r="N340" t="s">
        <v>228</v>
      </c>
      <c r="O340" t="s">
        <v>207</v>
      </c>
      <c r="P340">
        <v>2019</v>
      </c>
      <c r="Q340" t="s">
        <v>835</v>
      </c>
      <c r="R340" t="s">
        <v>836</v>
      </c>
      <c r="T340" t="s">
        <v>35</v>
      </c>
    </row>
    <row r="341" spans="1:20" hidden="1" x14ac:dyDescent="0.2">
      <c r="A341" t="s">
        <v>839</v>
      </c>
      <c r="B341" t="s">
        <v>784</v>
      </c>
      <c r="C341" t="s">
        <v>57</v>
      </c>
      <c r="D341">
        <v>112</v>
      </c>
      <c r="E341" t="s">
        <v>1993</v>
      </c>
      <c r="F341" t="s">
        <v>5</v>
      </c>
      <c r="G341" t="s">
        <v>33</v>
      </c>
      <c r="H341" t="s">
        <v>264</v>
      </c>
      <c r="I341" t="s">
        <v>24</v>
      </c>
      <c r="J341">
        <v>14412</v>
      </c>
      <c r="K341" t="s">
        <v>205</v>
      </c>
      <c r="L341">
        <v>12.466379999999999</v>
      </c>
      <c r="M341" t="s">
        <v>212</v>
      </c>
      <c r="N341" t="s">
        <v>346</v>
      </c>
      <c r="O341" t="s">
        <v>207</v>
      </c>
      <c r="P341">
        <v>2013</v>
      </c>
      <c r="Q341" t="s">
        <v>883</v>
      </c>
      <c r="T341" t="s">
        <v>44</v>
      </c>
    </row>
    <row r="342" spans="1:20" hidden="1" x14ac:dyDescent="0.2">
      <c r="A342" t="s">
        <v>730</v>
      </c>
      <c r="B342" t="s">
        <v>731</v>
      </c>
      <c r="C342" t="s">
        <v>732</v>
      </c>
      <c r="D342">
        <v>801</v>
      </c>
      <c r="E342" t="s">
        <v>733</v>
      </c>
      <c r="F342" t="s">
        <v>6</v>
      </c>
      <c r="G342" t="s">
        <v>884</v>
      </c>
      <c r="H342" t="s">
        <v>885</v>
      </c>
      <c r="I342" t="s">
        <v>24</v>
      </c>
      <c r="J342">
        <v>14101</v>
      </c>
      <c r="K342" t="s">
        <v>205</v>
      </c>
      <c r="L342">
        <v>12.197365</v>
      </c>
      <c r="M342" t="s">
        <v>212</v>
      </c>
      <c r="N342" t="s">
        <v>346</v>
      </c>
      <c r="O342" t="s">
        <v>207</v>
      </c>
      <c r="P342">
        <v>2016</v>
      </c>
      <c r="Q342" t="s">
        <v>886</v>
      </c>
      <c r="T342" t="s">
        <v>1988</v>
      </c>
    </row>
    <row r="343" spans="1:20" hidden="1" x14ac:dyDescent="0.2">
      <c r="A343" t="s">
        <v>730</v>
      </c>
      <c r="B343" t="s">
        <v>731</v>
      </c>
      <c r="C343" t="s">
        <v>732</v>
      </c>
      <c r="D343">
        <v>801</v>
      </c>
      <c r="E343" t="s">
        <v>733</v>
      </c>
      <c r="F343" t="s">
        <v>6</v>
      </c>
      <c r="G343" t="s">
        <v>884</v>
      </c>
      <c r="H343" t="s">
        <v>887</v>
      </c>
      <c r="I343" t="s">
        <v>52</v>
      </c>
      <c r="J343">
        <v>14101</v>
      </c>
      <c r="K343" t="s">
        <v>205</v>
      </c>
      <c r="L343">
        <v>14.101000000000001</v>
      </c>
      <c r="M343" t="s">
        <v>212</v>
      </c>
      <c r="N343" t="s">
        <v>346</v>
      </c>
      <c r="O343" t="s">
        <v>207</v>
      </c>
      <c r="P343">
        <v>2016</v>
      </c>
      <c r="Q343" t="s">
        <v>886</v>
      </c>
      <c r="T343" t="s">
        <v>1988</v>
      </c>
    </row>
    <row r="344" spans="1:20" hidden="1" x14ac:dyDescent="0.2">
      <c r="A344" t="s">
        <v>888</v>
      </c>
      <c r="B344" t="s">
        <v>889</v>
      </c>
      <c r="C344" t="s">
        <v>195</v>
      </c>
      <c r="D344">
        <v>880</v>
      </c>
      <c r="E344" t="s">
        <v>890</v>
      </c>
      <c r="F344" t="s">
        <v>6</v>
      </c>
      <c r="G344" t="s">
        <v>304</v>
      </c>
      <c r="H344" t="s">
        <v>751</v>
      </c>
      <c r="I344" t="s">
        <v>24</v>
      </c>
      <c r="J344">
        <v>13781</v>
      </c>
      <c r="K344" t="s">
        <v>205</v>
      </c>
      <c r="L344">
        <v>11.920565</v>
      </c>
      <c r="M344" t="s">
        <v>891</v>
      </c>
      <c r="N344" t="s">
        <v>328</v>
      </c>
      <c r="O344" t="s">
        <v>207</v>
      </c>
      <c r="P344">
        <v>2016</v>
      </c>
      <c r="Q344" t="s">
        <v>892</v>
      </c>
      <c r="T344" t="s">
        <v>40</v>
      </c>
    </row>
    <row r="345" spans="1:20" hidden="1" x14ac:dyDescent="0.2">
      <c r="A345" t="s">
        <v>471</v>
      </c>
      <c r="B345" t="s">
        <v>439</v>
      </c>
      <c r="C345" t="s">
        <v>68</v>
      </c>
      <c r="D345">
        <v>603</v>
      </c>
      <c r="E345" t="s">
        <v>1957</v>
      </c>
      <c r="F345" t="s">
        <v>1930</v>
      </c>
      <c r="G345" t="s">
        <v>457</v>
      </c>
      <c r="H345" t="s">
        <v>50</v>
      </c>
      <c r="I345" t="s">
        <v>50</v>
      </c>
      <c r="J345">
        <v>707</v>
      </c>
      <c r="K345" t="s">
        <v>205</v>
      </c>
      <c r="L345">
        <v>0.53025</v>
      </c>
      <c r="M345" t="s">
        <v>212</v>
      </c>
      <c r="N345" t="s">
        <v>244</v>
      </c>
      <c r="O345" t="s">
        <v>207</v>
      </c>
      <c r="P345">
        <v>2013</v>
      </c>
      <c r="Q345" t="s">
        <v>483</v>
      </c>
      <c r="T345" t="s">
        <v>44</v>
      </c>
    </row>
    <row r="346" spans="1:20" hidden="1" x14ac:dyDescent="0.2">
      <c r="A346" t="s">
        <v>898</v>
      </c>
      <c r="B346" t="s">
        <v>798</v>
      </c>
      <c r="C346" t="s">
        <v>220</v>
      </c>
      <c r="D346">
        <v>233</v>
      </c>
      <c r="E346" t="s">
        <v>220</v>
      </c>
      <c r="F346" t="s">
        <v>7</v>
      </c>
      <c r="G346" t="s">
        <v>304</v>
      </c>
      <c r="H346" t="s">
        <v>305</v>
      </c>
      <c r="I346" t="s">
        <v>24</v>
      </c>
      <c r="J346">
        <v>13397</v>
      </c>
      <c r="K346" t="s">
        <v>205</v>
      </c>
      <c r="L346">
        <v>11.588405</v>
      </c>
      <c r="M346" t="s">
        <v>847</v>
      </c>
      <c r="N346" t="s">
        <v>242</v>
      </c>
      <c r="O346" t="s">
        <v>207</v>
      </c>
      <c r="P346">
        <v>2014</v>
      </c>
      <c r="Q346" t="s">
        <v>899</v>
      </c>
      <c r="T346" t="s">
        <v>40</v>
      </c>
    </row>
    <row r="347" spans="1:20" hidden="1" x14ac:dyDescent="0.2">
      <c r="A347" t="s">
        <v>595</v>
      </c>
      <c r="B347" t="s">
        <v>210</v>
      </c>
      <c r="C347" t="s">
        <v>150</v>
      </c>
      <c r="D347">
        <v>680</v>
      </c>
      <c r="E347" t="s">
        <v>211</v>
      </c>
      <c r="F347" t="s">
        <v>1930</v>
      </c>
      <c r="G347" t="s">
        <v>204</v>
      </c>
      <c r="H347" t="s">
        <v>52</v>
      </c>
      <c r="I347" t="s">
        <v>52</v>
      </c>
      <c r="J347">
        <v>2000000</v>
      </c>
      <c r="K347" t="s">
        <v>226</v>
      </c>
      <c r="L347">
        <v>2000</v>
      </c>
      <c r="M347" t="s">
        <v>212</v>
      </c>
      <c r="P347">
        <v>2015</v>
      </c>
      <c r="R347" t="s">
        <v>1938</v>
      </c>
      <c r="T347" t="s">
        <v>34</v>
      </c>
    </row>
    <row r="348" spans="1:20" hidden="1" x14ac:dyDescent="0.2">
      <c r="A348" t="s">
        <v>495</v>
      </c>
      <c r="B348" t="s">
        <v>210</v>
      </c>
      <c r="C348" t="s">
        <v>65</v>
      </c>
      <c r="D348">
        <v>900</v>
      </c>
      <c r="E348" t="s">
        <v>1588</v>
      </c>
      <c r="F348" t="s">
        <v>6</v>
      </c>
      <c r="G348" t="s">
        <v>204</v>
      </c>
      <c r="H348" t="s">
        <v>217</v>
      </c>
      <c r="I348" t="s">
        <v>24</v>
      </c>
      <c r="J348">
        <v>7549</v>
      </c>
      <c r="K348" t="s">
        <v>205</v>
      </c>
      <c r="L348">
        <v>6.5298850000000002</v>
      </c>
      <c r="M348" t="s">
        <v>212</v>
      </c>
      <c r="P348">
        <v>2015</v>
      </c>
      <c r="R348" t="s">
        <v>259</v>
      </c>
      <c r="T348" t="s">
        <v>34</v>
      </c>
    </row>
    <row r="349" spans="1:20" hidden="1" x14ac:dyDescent="0.2">
      <c r="A349" t="s">
        <v>900</v>
      </c>
      <c r="B349" t="s">
        <v>901</v>
      </c>
      <c r="C349" t="s">
        <v>902</v>
      </c>
      <c r="D349">
        <v>190</v>
      </c>
      <c r="E349" t="s">
        <v>1586</v>
      </c>
      <c r="F349" t="s">
        <v>7</v>
      </c>
      <c r="G349" t="s">
        <v>304</v>
      </c>
      <c r="H349" t="s">
        <v>309</v>
      </c>
      <c r="I349" t="s">
        <v>24</v>
      </c>
      <c r="J349">
        <v>13000</v>
      </c>
      <c r="K349" t="s">
        <v>205</v>
      </c>
      <c r="L349">
        <v>11.244999999999999</v>
      </c>
      <c r="M349" t="s">
        <v>903</v>
      </c>
      <c r="N349" t="s">
        <v>242</v>
      </c>
      <c r="O349" t="s">
        <v>207</v>
      </c>
      <c r="P349">
        <v>2010</v>
      </c>
      <c r="Q349" t="s">
        <v>904</v>
      </c>
      <c r="T349" t="s">
        <v>40</v>
      </c>
    </row>
    <row r="350" spans="1:20" hidden="1" x14ac:dyDescent="0.2">
      <c r="A350" t="s">
        <v>905</v>
      </c>
      <c r="B350" t="s">
        <v>738</v>
      </c>
      <c r="C350" t="s">
        <v>77</v>
      </c>
      <c r="D350">
        <v>240</v>
      </c>
      <c r="E350" t="s">
        <v>906</v>
      </c>
      <c r="F350" t="s">
        <v>7</v>
      </c>
      <c r="G350" t="s">
        <v>304</v>
      </c>
      <c r="H350" t="s">
        <v>309</v>
      </c>
      <c r="I350" t="s">
        <v>24</v>
      </c>
      <c r="J350">
        <v>9539</v>
      </c>
      <c r="K350" t="s">
        <v>205</v>
      </c>
      <c r="L350">
        <v>8.2512350000000012</v>
      </c>
      <c r="M350" t="s">
        <v>212</v>
      </c>
      <c r="N350" t="s">
        <v>328</v>
      </c>
      <c r="O350" t="s">
        <v>207</v>
      </c>
      <c r="P350">
        <v>2020</v>
      </c>
      <c r="Q350" t="s">
        <v>907</v>
      </c>
      <c r="T350" t="s">
        <v>40</v>
      </c>
    </row>
    <row r="351" spans="1:20" hidden="1" x14ac:dyDescent="0.2">
      <c r="A351" t="s">
        <v>356</v>
      </c>
      <c r="B351" t="s">
        <v>357</v>
      </c>
      <c r="C351" t="s">
        <v>66</v>
      </c>
      <c r="D351">
        <v>730</v>
      </c>
      <c r="E351" t="s">
        <v>203</v>
      </c>
      <c r="F351" t="s">
        <v>4</v>
      </c>
      <c r="G351" t="s">
        <v>358</v>
      </c>
      <c r="H351" t="s">
        <v>908</v>
      </c>
      <c r="I351" t="s">
        <v>50</v>
      </c>
      <c r="J351">
        <v>12230</v>
      </c>
      <c r="K351" t="s">
        <v>205</v>
      </c>
      <c r="L351">
        <v>9.1724999999999994</v>
      </c>
      <c r="M351" t="s">
        <v>212</v>
      </c>
      <c r="N351" t="s">
        <v>346</v>
      </c>
      <c r="O351" t="s">
        <v>207</v>
      </c>
      <c r="P351">
        <v>2014</v>
      </c>
      <c r="Q351" t="s">
        <v>378</v>
      </c>
      <c r="T351" t="s">
        <v>35</v>
      </c>
    </row>
    <row r="352" spans="1:20" hidden="1" x14ac:dyDescent="0.2">
      <c r="A352" t="s">
        <v>356</v>
      </c>
      <c r="B352" t="s">
        <v>357</v>
      </c>
      <c r="C352" t="s">
        <v>66</v>
      </c>
      <c r="D352">
        <v>730</v>
      </c>
      <c r="E352" t="s">
        <v>203</v>
      </c>
      <c r="F352" t="s">
        <v>4</v>
      </c>
      <c r="G352" t="s">
        <v>358</v>
      </c>
      <c r="H352" t="s">
        <v>909</v>
      </c>
      <c r="I352" t="s">
        <v>24</v>
      </c>
      <c r="J352">
        <v>12230</v>
      </c>
      <c r="K352" t="s">
        <v>205</v>
      </c>
      <c r="L352">
        <v>10.578950000000001</v>
      </c>
      <c r="M352" t="s">
        <v>212</v>
      </c>
      <c r="N352" t="s">
        <v>346</v>
      </c>
      <c r="O352" t="s">
        <v>207</v>
      </c>
      <c r="P352">
        <v>2014</v>
      </c>
      <c r="Q352" t="s">
        <v>378</v>
      </c>
      <c r="T352" t="s">
        <v>35</v>
      </c>
    </row>
    <row r="353" spans="1:20" hidden="1" x14ac:dyDescent="0.2">
      <c r="A353" t="s">
        <v>718</v>
      </c>
      <c r="B353" t="s">
        <v>719</v>
      </c>
      <c r="C353" t="s">
        <v>147</v>
      </c>
      <c r="D353">
        <v>671</v>
      </c>
      <c r="E353" t="s">
        <v>1989</v>
      </c>
      <c r="F353" t="s">
        <v>1930</v>
      </c>
      <c r="G353" t="s">
        <v>304</v>
      </c>
      <c r="H353" t="s">
        <v>309</v>
      </c>
      <c r="I353" t="s">
        <v>24</v>
      </c>
      <c r="J353">
        <v>12179</v>
      </c>
      <c r="K353" t="s">
        <v>205</v>
      </c>
      <c r="L353">
        <v>10.534834999999999</v>
      </c>
      <c r="M353" t="s">
        <v>721</v>
      </c>
      <c r="N353" t="s">
        <v>242</v>
      </c>
      <c r="O353" t="s">
        <v>207</v>
      </c>
      <c r="P353">
        <v>2013</v>
      </c>
      <c r="Q353" t="s">
        <v>910</v>
      </c>
      <c r="T353" t="s">
        <v>40</v>
      </c>
    </row>
    <row r="354" spans="1:20" hidden="1" x14ac:dyDescent="0.2">
      <c r="A354" t="s">
        <v>268</v>
      </c>
      <c r="B354" t="s">
        <v>225</v>
      </c>
      <c r="C354" t="s">
        <v>65</v>
      </c>
      <c r="D354">
        <v>900</v>
      </c>
      <c r="E354" t="s">
        <v>1588</v>
      </c>
      <c r="F354" t="s">
        <v>6</v>
      </c>
      <c r="G354" t="s">
        <v>204</v>
      </c>
      <c r="H354" t="s">
        <v>24</v>
      </c>
      <c r="I354" t="s">
        <v>24</v>
      </c>
      <c r="J354">
        <v>12072</v>
      </c>
      <c r="K354" t="s">
        <v>205</v>
      </c>
      <c r="L354">
        <v>10.44228</v>
      </c>
      <c r="M354" t="s">
        <v>212</v>
      </c>
      <c r="N354" t="s">
        <v>228</v>
      </c>
      <c r="O354" t="s">
        <v>207</v>
      </c>
      <c r="P354">
        <v>2017</v>
      </c>
      <c r="Q354" t="s">
        <v>269</v>
      </c>
      <c r="T354" t="s">
        <v>34</v>
      </c>
    </row>
    <row r="355" spans="1:20" hidden="1" x14ac:dyDescent="0.2">
      <c r="A355" t="s">
        <v>599</v>
      </c>
      <c r="B355" t="s">
        <v>600</v>
      </c>
      <c r="C355" t="s">
        <v>68</v>
      </c>
      <c r="D355">
        <v>600</v>
      </c>
      <c r="E355" t="s">
        <v>1957</v>
      </c>
      <c r="F355" t="s">
        <v>1930</v>
      </c>
      <c r="G355" t="s">
        <v>601</v>
      </c>
      <c r="H355" t="s">
        <v>911</v>
      </c>
      <c r="I355" t="s">
        <v>676</v>
      </c>
      <c r="J355">
        <v>12000</v>
      </c>
      <c r="K355" t="s">
        <v>205</v>
      </c>
      <c r="L355">
        <v>10.38</v>
      </c>
      <c r="M355" t="s">
        <v>602</v>
      </c>
      <c r="N355" t="s">
        <v>271</v>
      </c>
      <c r="O355" t="s">
        <v>207</v>
      </c>
      <c r="P355">
        <v>2018</v>
      </c>
      <c r="Q355" t="s">
        <v>663</v>
      </c>
      <c r="T355" t="s">
        <v>41</v>
      </c>
    </row>
    <row r="356" spans="1:20" hidden="1" x14ac:dyDescent="0.2">
      <c r="B356" t="s">
        <v>202</v>
      </c>
      <c r="C356" t="s">
        <v>220</v>
      </c>
      <c r="D356">
        <v>260</v>
      </c>
      <c r="E356" t="s">
        <v>220</v>
      </c>
      <c r="F356" t="s">
        <v>7</v>
      </c>
      <c r="G356" t="s">
        <v>204</v>
      </c>
      <c r="H356" t="s">
        <v>52</v>
      </c>
      <c r="I356" t="s">
        <v>52</v>
      </c>
      <c r="J356">
        <v>268800</v>
      </c>
      <c r="K356" t="s">
        <v>205</v>
      </c>
      <c r="L356">
        <v>268.8</v>
      </c>
      <c r="M356" t="s">
        <v>221</v>
      </c>
      <c r="P356">
        <v>2016</v>
      </c>
      <c r="R356" t="s">
        <v>259</v>
      </c>
      <c r="T356" t="s">
        <v>34</v>
      </c>
    </row>
    <row r="357" spans="1:20" hidden="1" x14ac:dyDescent="0.2">
      <c r="A357" t="s">
        <v>268</v>
      </c>
      <c r="B357" t="s">
        <v>225</v>
      </c>
      <c r="C357" t="s">
        <v>65</v>
      </c>
      <c r="D357">
        <v>900</v>
      </c>
      <c r="E357" t="s">
        <v>1588</v>
      </c>
      <c r="F357" t="s">
        <v>6</v>
      </c>
      <c r="G357" t="s">
        <v>204</v>
      </c>
      <c r="H357" t="s">
        <v>24</v>
      </c>
      <c r="I357" t="s">
        <v>24</v>
      </c>
      <c r="J357">
        <v>11707</v>
      </c>
      <c r="K357" t="s">
        <v>205</v>
      </c>
      <c r="L357">
        <v>10.126555</v>
      </c>
      <c r="M357" t="s">
        <v>312</v>
      </c>
      <c r="N357" t="s">
        <v>313</v>
      </c>
      <c r="O357" t="s">
        <v>207</v>
      </c>
      <c r="P357">
        <v>2018</v>
      </c>
      <c r="Q357" t="s">
        <v>314</v>
      </c>
      <c r="T357" t="s">
        <v>34</v>
      </c>
    </row>
    <row r="358" spans="1:20" hidden="1" x14ac:dyDescent="0.2">
      <c r="A358" t="s">
        <v>253</v>
      </c>
      <c r="B358" t="s">
        <v>225</v>
      </c>
      <c r="C358" t="s">
        <v>65</v>
      </c>
      <c r="D358">
        <v>900</v>
      </c>
      <c r="E358" t="s">
        <v>1588</v>
      </c>
      <c r="F358" t="s">
        <v>6</v>
      </c>
      <c r="G358" t="s">
        <v>204</v>
      </c>
      <c r="H358" t="s">
        <v>24</v>
      </c>
      <c r="I358" t="s">
        <v>24</v>
      </c>
      <c r="J358">
        <v>11491</v>
      </c>
      <c r="K358" t="s">
        <v>205</v>
      </c>
      <c r="L358">
        <v>9.9397149999999996</v>
      </c>
      <c r="M358" t="s">
        <v>212</v>
      </c>
      <c r="N358" t="s">
        <v>228</v>
      </c>
      <c r="O358" t="s">
        <v>207</v>
      </c>
      <c r="P358">
        <v>2012</v>
      </c>
      <c r="Q358" t="s">
        <v>274</v>
      </c>
      <c r="T358" t="s">
        <v>34</v>
      </c>
    </row>
    <row r="359" spans="1:20" hidden="1" x14ac:dyDescent="0.2">
      <c r="A359" t="s">
        <v>595</v>
      </c>
      <c r="B359" t="s">
        <v>210</v>
      </c>
      <c r="C359" t="s">
        <v>150</v>
      </c>
      <c r="D359">
        <v>680</v>
      </c>
      <c r="E359" t="s">
        <v>211</v>
      </c>
      <c r="F359" t="s">
        <v>1930</v>
      </c>
      <c r="G359" t="s">
        <v>204</v>
      </c>
      <c r="H359" t="s">
        <v>217</v>
      </c>
      <c r="I359" t="s">
        <v>24</v>
      </c>
      <c r="J359">
        <v>7496</v>
      </c>
      <c r="K359" t="s">
        <v>205</v>
      </c>
      <c r="L359">
        <v>6.4840400000000002</v>
      </c>
      <c r="M359" t="s">
        <v>212</v>
      </c>
      <c r="P359">
        <v>2015</v>
      </c>
      <c r="R359" t="s">
        <v>1938</v>
      </c>
      <c r="T359" t="s">
        <v>34</v>
      </c>
    </row>
    <row r="360" spans="1:20" hidden="1" x14ac:dyDescent="0.2">
      <c r="A360" t="s">
        <v>912</v>
      </c>
      <c r="B360" t="s">
        <v>889</v>
      </c>
      <c r="C360" t="s">
        <v>195</v>
      </c>
      <c r="D360">
        <v>880</v>
      </c>
      <c r="E360" t="s">
        <v>890</v>
      </c>
      <c r="F360" t="s">
        <v>6</v>
      </c>
      <c r="G360" t="s">
        <v>304</v>
      </c>
      <c r="H360" t="s">
        <v>305</v>
      </c>
      <c r="I360" t="s">
        <v>24</v>
      </c>
      <c r="J360">
        <v>11233</v>
      </c>
      <c r="K360" t="s">
        <v>205</v>
      </c>
      <c r="L360">
        <v>9.716545</v>
      </c>
      <c r="M360" t="s">
        <v>913</v>
      </c>
      <c r="N360" t="s">
        <v>328</v>
      </c>
      <c r="O360" t="s">
        <v>207</v>
      </c>
      <c r="P360">
        <v>2017</v>
      </c>
      <c r="Q360" t="s">
        <v>914</v>
      </c>
      <c r="T360" t="s">
        <v>40</v>
      </c>
    </row>
    <row r="361" spans="1:20" hidden="1" x14ac:dyDescent="0.2">
      <c r="A361" t="s">
        <v>478</v>
      </c>
      <c r="B361" t="s">
        <v>292</v>
      </c>
      <c r="C361" t="s">
        <v>57</v>
      </c>
      <c r="D361">
        <v>112</v>
      </c>
      <c r="E361" t="s">
        <v>1993</v>
      </c>
      <c r="F361" t="s">
        <v>5</v>
      </c>
      <c r="G361" t="s">
        <v>341</v>
      </c>
      <c r="H361" t="s">
        <v>264</v>
      </c>
      <c r="I361" t="s">
        <v>24</v>
      </c>
      <c r="J361">
        <v>11148</v>
      </c>
      <c r="K361" t="s">
        <v>205</v>
      </c>
      <c r="L361">
        <v>9.6430199999999999</v>
      </c>
      <c r="M361" t="s">
        <v>212</v>
      </c>
      <c r="N361" t="s">
        <v>271</v>
      </c>
      <c r="O361" t="s">
        <v>207</v>
      </c>
      <c r="P361">
        <v>2011</v>
      </c>
      <c r="Q361" t="s">
        <v>915</v>
      </c>
      <c r="T361" t="s">
        <v>44</v>
      </c>
    </row>
    <row r="362" spans="1:20" hidden="1" x14ac:dyDescent="0.2">
      <c r="A362" t="s">
        <v>478</v>
      </c>
      <c r="B362" t="s">
        <v>292</v>
      </c>
      <c r="C362" t="s">
        <v>57</v>
      </c>
      <c r="D362">
        <v>112</v>
      </c>
      <c r="E362" t="s">
        <v>1993</v>
      </c>
      <c r="F362" t="s">
        <v>5</v>
      </c>
      <c r="G362" t="s">
        <v>341</v>
      </c>
      <c r="H362" t="s">
        <v>50</v>
      </c>
      <c r="I362" t="s">
        <v>50</v>
      </c>
      <c r="J362">
        <v>11025</v>
      </c>
      <c r="K362" t="s">
        <v>205</v>
      </c>
      <c r="L362">
        <v>8.2687500000000007</v>
      </c>
      <c r="M362" t="s">
        <v>212</v>
      </c>
      <c r="N362" t="s">
        <v>271</v>
      </c>
      <c r="O362" t="s">
        <v>207</v>
      </c>
      <c r="P362">
        <v>2011</v>
      </c>
      <c r="Q362" t="s">
        <v>915</v>
      </c>
      <c r="T362" t="s">
        <v>44</v>
      </c>
    </row>
    <row r="363" spans="1:20" hidden="1" x14ac:dyDescent="0.2">
      <c r="A363" t="s">
        <v>452</v>
      </c>
      <c r="B363" t="s">
        <v>444</v>
      </c>
      <c r="C363" t="s">
        <v>57</v>
      </c>
      <c r="D363">
        <v>110</v>
      </c>
      <c r="E363" t="s">
        <v>1993</v>
      </c>
      <c r="F363" t="s">
        <v>5</v>
      </c>
      <c r="G363" t="s">
        <v>445</v>
      </c>
      <c r="H363" t="s">
        <v>916</v>
      </c>
      <c r="I363" t="s">
        <v>24</v>
      </c>
      <c r="J363">
        <v>11000</v>
      </c>
      <c r="K363" t="s">
        <v>205</v>
      </c>
      <c r="L363">
        <v>9.5150000000000006</v>
      </c>
      <c r="M363" t="s">
        <v>212</v>
      </c>
      <c r="N363" t="s">
        <v>453</v>
      </c>
      <c r="O363" t="s">
        <v>207</v>
      </c>
      <c r="P363">
        <v>2011</v>
      </c>
      <c r="Q363" t="s">
        <v>454</v>
      </c>
      <c r="T363" t="s">
        <v>33</v>
      </c>
    </row>
    <row r="364" spans="1:20" hidden="1" x14ac:dyDescent="0.2">
      <c r="B364" t="s">
        <v>202</v>
      </c>
      <c r="C364" t="s">
        <v>203</v>
      </c>
      <c r="D364">
        <v>740</v>
      </c>
      <c r="E364" t="s">
        <v>203</v>
      </c>
      <c r="F364" t="s">
        <v>4</v>
      </c>
      <c r="G364" t="s">
        <v>204</v>
      </c>
      <c r="H364" t="s">
        <v>52</v>
      </c>
      <c r="I364" t="s">
        <v>52</v>
      </c>
      <c r="J364">
        <v>500000</v>
      </c>
      <c r="K364" t="s">
        <v>205</v>
      </c>
      <c r="L364">
        <v>500</v>
      </c>
      <c r="M364" t="s">
        <v>64</v>
      </c>
      <c r="P364">
        <v>2016</v>
      </c>
      <c r="R364" t="s">
        <v>259</v>
      </c>
      <c r="T364" t="s">
        <v>34</v>
      </c>
    </row>
    <row r="365" spans="1:20" hidden="1" x14ac:dyDescent="0.2">
      <c r="A365" t="s">
        <v>507</v>
      </c>
      <c r="B365" t="s">
        <v>504</v>
      </c>
      <c r="C365" t="s">
        <v>116</v>
      </c>
      <c r="D365">
        <v>460</v>
      </c>
      <c r="E365" t="s">
        <v>303</v>
      </c>
      <c r="F365" t="s">
        <v>8</v>
      </c>
      <c r="G365" t="s">
        <v>304</v>
      </c>
      <c r="H365" t="s">
        <v>50</v>
      </c>
      <c r="I365" t="s">
        <v>50</v>
      </c>
      <c r="J365">
        <v>10454</v>
      </c>
      <c r="K365" t="s">
        <v>205</v>
      </c>
      <c r="L365">
        <v>7.8404999999999996</v>
      </c>
      <c r="M365" t="s">
        <v>515</v>
      </c>
      <c r="N365" t="s">
        <v>328</v>
      </c>
      <c r="O365" t="s">
        <v>207</v>
      </c>
      <c r="P365">
        <v>2014</v>
      </c>
      <c r="Q365" t="s">
        <v>516</v>
      </c>
      <c r="T365" t="s">
        <v>40</v>
      </c>
    </row>
    <row r="366" spans="1:20" hidden="1" x14ac:dyDescent="0.2">
      <c r="A366" t="s">
        <v>917</v>
      </c>
      <c r="B366" t="s">
        <v>901</v>
      </c>
      <c r="C366" t="s">
        <v>68</v>
      </c>
      <c r="D366">
        <v>600</v>
      </c>
      <c r="E366" t="s">
        <v>1957</v>
      </c>
      <c r="F366" t="s">
        <v>1930</v>
      </c>
      <c r="G366" t="s">
        <v>304</v>
      </c>
      <c r="H366" t="s">
        <v>305</v>
      </c>
      <c r="I366" t="s">
        <v>24</v>
      </c>
      <c r="J366">
        <v>10316</v>
      </c>
      <c r="K366" t="s">
        <v>205</v>
      </c>
      <c r="L366">
        <v>8.9233399999999996</v>
      </c>
      <c r="M366" t="s">
        <v>828</v>
      </c>
      <c r="N366" t="s">
        <v>242</v>
      </c>
      <c r="O366" t="s">
        <v>207</v>
      </c>
      <c r="P366">
        <v>2014</v>
      </c>
      <c r="Q366" t="s">
        <v>918</v>
      </c>
      <c r="T366" t="s">
        <v>40</v>
      </c>
    </row>
    <row r="367" spans="1:20" hidden="1" x14ac:dyDescent="0.2">
      <c r="A367" t="s">
        <v>919</v>
      </c>
      <c r="B367" t="s">
        <v>719</v>
      </c>
      <c r="C367" t="s">
        <v>147</v>
      </c>
      <c r="D367">
        <v>671</v>
      </c>
      <c r="E367" t="s">
        <v>1989</v>
      </c>
      <c r="F367" t="s">
        <v>1930</v>
      </c>
      <c r="G367" t="s">
        <v>304</v>
      </c>
      <c r="H367" t="s">
        <v>920</v>
      </c>
      <c r="I367" t="s">
        <v>24</v>
      </c>
      <c r="J367">
        <v>10316</v>
      </c>
      <c r="K367" t="s">
        <v>205</v>
      </c>
      <c r="L367">
        <v>8.9233399999999996</v>
      </c>
      <c r="M367" t="s">
        <v>921</v>
      </c>
      <c r="N367" t="s">
        <v>242</v>
      </c>
      <c r="O367" t="s">
        <v>207</v>
      </c>
      <c r="P367">
        <v>2014</v>
      </c>
      <c r="Q367" t="s">
        <v>922</v>
      </c>
      <c r="T367" t="s">
        <v>40</v>
      </c>
    </row>
    <row r="368" spans="1:20" hidden="1" x14ac:dyDescent="0.2">
      <c r="A368" t="s">
        <v>291</v>
      </c>
      <c r="B368" t="s">
        <v>292</v>
      </c>
      <c r="C368" t="s">
        <v>57</v>
      </c>
      <c r="D368">
        <v>112</v>
      </c>
      <c r="E368" t="s">
        <v>1993</v>
      </c>
      <c r="F368" t="s">
        <v>5</v>
      </c>
      <c r="G368" t="s">
        <v>341</v>
      </c>
      <c r="H368" t="s">
        <v>911</v>
      </c>
      <c r="I368" t="s">
        <v>676</v>
      </c>
      <c r="J368">
        <v>10138</v>
      </c>
      <c r="K368" t="s">
        <v>205</v>
      </c>
      <c r="L368">
        <v>8.7693700000000003</v>
      </c>
      <c r="M368" t="s">
        <v>212</v>
      </c>
      <c r="N368" t="s">
        <v>244</v>
      </c>
      <c r="O368" t="s">
        <v>207</v>
      </c>
      <c r="P368">
        <v>2018</v>
      </c>
      <c r="Q368" t="s">
        <v>342</v>
      </c>
      <c r="T368" t="s">
        <v>44</v>
      </c>
    </row>
    <row r="369" spans="1:20" hidden="1" x14ac:dyDescent="0.2">
      <c r="A369" t="s">
        <v>923</v>
      </c>
      <c r="B369" t="s">
        <v>924</v>
      </c>
      <c r="C369" t="s">
        <v>122</v>
      </c>
      <c r="D369">
        <v>551</v>
      </c>
      <c r="E369" t="s">
        <v>530</v>
      </c>
      <c r="F369" t="s">
        <v>1945</v>
      </c>
      <c r="G369" t="s">
        <v>304</v>
      </c>
      <c r="H369" t="s">
        <v>305</v>
      </c>
      <c r="I369" t="s">
        <v>24</v>
      </c>
      <c r="J369">
        <v>10106</v>
      </c>
      <c r="K369" t="s">
        <v>205</v>
      </c>
      <c r="L369">
        <v>8.7416900000000002</v>
      </c>
      <c r="M369" t="s">
        <v>925</v>
      </c>
      <c r="N369" t="s">
        <v>346</v>
      </c>
      <c r="O369" t="s">
        <v>207</v>
      </c>
      <c r="P369">
        <v>2014</v>
      </c>
      <c r="Q369" t="s">
        <v>926</v>
      </c>
      <c r="T369" t="s">
        <v>40</v>
      </c>
    </row>
    <row r="370" spans="1:20" hidden="1" x14ac:dyDescent="0.2">
      <c r="A370" t="s">
        <v>469</v>
      </c>
      <c r="B370" t="s">
        <v>416</v>
      </c>
      <c r="C370" t="s">
        <v>167</v>
      </c>
      <c r="D370">
        <v>765</v>
      </c>
      <c r="E370" t="s">
        <v>215</v>
      </c>
      <c r="F370" t="s">
        <v>4</v>
      </c>
      <c r="G370" t="s">
        <v>304</v>
      </c>
      <c r="H370" t="s">
        <v>927</v>
      </c>
      <c r="I370" t="s">
        <v>50</v>
      </c>
      <c r="J370">
        <v>10103</v>
      </c>
      <c r="K370" t="s">
        <v>205</v>
      </c>
      <c r="L370">
        <v>7.5772500000000003</v>
      </c>
      <c r="M370" t="s">
        <v>212</v>
      </c>
      <c r="N370" t="s">
        <v>289</v>
      </c>
      <c r="O370" t="s">
        <v>207</v>
      </c>
      <c r="P370">
        <v>2018</v>
      </c>
      <c r="Q370" t="s">
        <v>470</v>
      </c>
      <c r="T370" t="s">
        <v>40</v>
      </c>
    </row>
    <row r="371" spans="1:20" hidden="1" x14ac:dyDescent="0.2">
      <c r="A371" t="s">
        <v>849</v>
      </c>
      <c r="B371" t="s">
        <v>461</v>
      </c>
      <c r="C371" t="s">
        <v>83</v>
      </c>
      <c r="D371">
        <v>400</v>
      </c>
      <c r="E371" t="s">
        <v>492</v>
      </c>
      <c r="F371" t="s">
        <v>8</v>
      </c>
      <c r="G371" t="s">
        <v>304</v>
      </c>
      <c r="H371" t="s">
        <v>850</v>
      </c>
      <c r="I371" t="s">
        <v>24</v>
      </c>
      <c r="J371">
        <v>17929.25</v>
      </c>
      <c r="K371" t="s">
        <v>205</v>
      </c>
      <c r="L371">
        <v>15.508801250000001</v>
      </c>
      <c r="M371" t="s">
        <v>212</v>
      </c>
      <c r="N371" t="s">
        <v>244</v>
      </c>
      <c r="O371" t="s">
        <v>207</v>
      </c>
      <c r="P371">
        <v>2020</v>
      </c>
      <c r="Q371" t="s">
        <v>851</v>
      </c>
      <c r="T371" t="s">
        <v>40</v>
      </c>
    </row>
    <row r="372" spans="1:20" hidden="1" x14ac:dyDescent="0.2">
      <c r="A372" t="s">
        <v>737</v>
      </c>
      <c r="B372" t="s">
        <v>738</v>
      </c>
      <c r="C372" t="s">
        <v>147</v>
      </c>
      <c r="D372">
        <v>671</v>
      </c>
      <c r="E372" t="s">
        <v>1989</v>
      </c>
      <c r="F372" t="s">
        <v>1930</v>
      </c>
      <c r="G372" t="s">
        <v>304</v>
      </c>
      <c r="H372" t="s">
        <v>305</v>
      </c>
      <c r="I372" t="s">
        <v>24</v>
      </c>
      <c r="J372">
        <v>10047</v>
      </c>
      <c r="K372" t="s">
        <v>205</v>
      </c>
      <c r="L372">
        <v>8.6906550000000014</v>
      </c>
      <c r="M372" t="s">
        <v>739</v>
      </c>
      <c r="N372" t="s">
        <v>328</v>
      </c>
      <c r="O372" t="s">
        <v>207</v>
      </c>
      <c r="P372">
        <v>2018</v>
      </c>
      <c r="Q372" t="s">
        <v>931</v>
      </c>
      <c r="T372" t="s">
        <v>40</v>
      </c>
    </row>
    <row r="373" spans="1:20" hidden="1" x14ac:dyDescent="0.2">
      <c r="A373" t="s">
        <v>932</v>
      </c>
      <c r="B373" t="s">
        <v>738</v>
      </c>
      <c r="C373" t="s">
        <v>77</v>
      </c>
      <c r="D373">
        <v>240</v>
      </c>
      <c r="E373" t="s">
        <v>906</v>
      </c>
      <c r="F373" t="s">
        <v>7</v>
      </c>
      <c r="G373" t="s">
        <v>304</v>
      </c>
      <c r="H373" t="s">
        <v>309</v>
      </c>
      <c r="I373" t="s">
        <v>24</v>
      </c>
      <c r="J373">
        <v>9539</v>
      </c>
      <c r="K373" t="s">
        <v>205</v>
      </c>
      <c r="L373">
        <v>8.2512350000000012</v>
      </c>
      <c r="M373" t="s">
        <v>212</v>
      </c>
      <c r="N373" t="s">
        <v>328</v>
      </c>
      <c r="O373" t="s">
        <v>207</v>
      </c>
      <c r="P373">
        <v>2020</v>
      </c>
      <c r="Q373" t="s">
        <v>933</v>
      </c>
      <c r="T373" t="s">
        <v>40</v>
      </c>
    </row>
    <row r="374" spans="1:20" hidden="1" x14ac:dyDescent="0.2">
      <c r="A374" t="s">
        <v>990</v>
      </c>
      <c r="B374" t="s">
        <v>210</v>
      </c>
      <c r="C374" t="s">
        <v>65</v>
      </c>
      <c r="D374">
        <v>900</v>
      </c>
      <c r="E374" t="s">
        <v>1588</v>
      </c>
      <c r="F374" t="s">
        <v>6</v>
      </c>
      <c r="G374" t="s">
        <v>204</v>
      </c>
      <c r="H374" t="s">
        <v>52</v>
      </c>
      <c r="I374" t="s">
        <v>52</v>
      </c>
      <c r="J374">
        <v>1626</v>
      </c>
      <c r="K374" t="s">
        <v>222</v>
      </c>
      <c r="L374">
        <v>1626</v>
      </c>
      <c r="M374" t="s">
        <v>212</v>
      </c>
      <c r="N374" t="s">
        <v>346</v>
      </c>
      <c r="O374" t="s">
        <v>207</v>
      </c>
      <c r="P374">
        <v>2017</v>
      </c>
      <c r="Q374" t="s">
        <v>991</v>
      </c>
      <c r="T374" t="s">
        <v>34</v>
      </c>
    </row>
    <row r="375" spans="1:20" hidden="1" x14ac:dyDescent="0.2">
      <c r="A375" t="s">
        <v>934</v>
      </c>
      <c r="B375" t="s">
        <v>630</v>
      </c>
      <c r="C375" t="s">
        <v>163</v>
      </c>
      <c r="D375">
        <v>851</v>
      </c>
      <c r="E375" t="s">
        <v>631</v>
      </c>
      <c r="F375" t="s">
        <v>6</v>
      </c>
      <c r="G375" t="s">
        <v>636</v>
      </c>
      <c r="H375" t="s">
        <v>656</v>
      </c>
      <c r="I375" t="s">
        <v>24</v>
      </c>
      <c r="J375">
        <v>9638</v>
      </c>
      <c r="K375" t="s">
        <v>205</v>
      </c>
      <c r="L375">
        <v>8.3368700000000011</v>
      </c>
      <c r="M375" t="s">
        <v>212</v>
      </c>
      <c r="N375" t="s">
        <v>242</v>
      </c>
      <c r="O375" t="s">
        <v>207</v>
      </c>
      <c r="P375">
        <v>2019</v>
      </c>
      <c r="Q375" t="s">
        <v>935</v>
      </c>
      <c r="T375" t="s">
        <v>1988</v>
      </c>
    </row>
    <row r="376" spans="1:20" hidden="1" x14ac:dyDescent="0.2">
      <c r="A376" t="s">
        <v>936</v>
      </c>
      <c r="B376" t="s">
        <v>814</v>
      </c>
      <c r="C376" t="s">
        <v>147</v>
      </c>
      <c r="D376">
        <v>671</v>
      </c>
      <c r="E376" t="s">
        <v>1989</v>
      </c>
      <c r="F376" t="s">
        <v>1930</v>
      </c>
      <c r="G376" t="s">
        <v>304</v>
      </c>
      <c r="H376" t="s">
        <v>937</v>
      </c>
      <c r="I376" t="s">
        <v>50</v>
      </c>
      <c r="J376">
        <v>9618</v>
      </c>
      <c r="K376" t="s">
        <v>205</v>
      </c>
      <c r="L376">
        <v>7.2134999999999998</v>
      </c>
      <c r="M376" t="s">
        <v>212</v>
      </c>
      <c r="N376" t="s">
        <v>328</v>
      </c>
      <c r="O376" t="s">
        <v>207</v>
      </c>
      <c r="P376">
        <v>2011</v>
      </c>
      <c r="Q376" t="s">
        <v>938</v>
      </c>
      <c r="T376" t="s">
        <v>40</v>
      </c>
    </row>
    <row r="377" spans="1:20" hidden="1" x14ac:dyDescent="0.2">
      <c r="A377" t="s">
        <v>291</v>
      </c>
      <c r="B377" t="s">
        <v>292</v>
      </c>
      <c r="C377" t="s">
        <v>57</v>
      </c>
      <c r="D377">
        <v>112</v>
      </c>
      <c r="E377" t="s">
        <v>1993</v>
      </c>
      <c r="F377" t="s">
        <v>5</v>
      </c>
      <c r="G377" t="s">
        <v>293</v>
      </c>
      <c r="H377" t="s">
        <v>911</v>
      </c>
      <c r="I377" t="s">
        <v>676</v>
      </c>
      <c r="J377">
        <v>9552</v>
      </c>
      <c r="K377" t="s">
        <v>205</v>
      </c>
      <c r="L377">
        <v>8.26248</v>
      </c>
      <c r="M377" t="s">
        <v>212</v>
      </c>
      <c r="N377" t="s">
        <v>271</v>
      </c>
      <c r="O377" t="s">
        <v>207</v>
      </c>
      <c r="P377">
        <v>2017</v>
      </c>
      <c r="Q377" t="s">
        <v>294</v>
      </c>
      <c r="T377" t="s">
        <v>44</v>
      </c>
    </row>
    <row r="378" spans="1:20" hidden="1" x14ac:dyDescent="0.2">
      <c r="A378" t="s">
        <v>939</v>
      </c>
      <c r="B378" t="s">
        <v>940</v>
      </c>
      <c r="C378" t="s">
        <v>941</v>
      </c>
      <c r="D378">
        <v>240</v>
      </c>
      <c r="E378" t="s">
        <v>906</v>
      </c>
      <c r="F378" t="s">
        <v>7</v>
      </c>
      <c r="G378" t="s">
        <v>942</v>
      </c>
      <c r="H378" t="s">
        <v>943</v>
      </c>
      <c r="I378" t="s">
        <v>50</v>
      </c>
      <c r="J378">
        <v>196</v>
      </c>
      <c r="K378" t="s">
        <v>205</v>
      </c>
      <c r="L378">
        <v>0.14699999999999999</v>
      </c>
      <c r="M378" t="s">
        <v>944</v>
      </c>
      <c r="N378" t="s">
        <v>271</v>
      </c>
      <c r="O378" t="s">
        <v>207</v>
      </c>
      <c r="P378">
        <v>2020</v>
      </c>
      <c r="Q378" t="s">
        <v>945</v>
      </c>
      <c r="T378" t="s">
        <v>33</v>
      </c>
    </row>
    <row r="379" spans="1:20" hidden="1" x14ac:dyDescent="0.2">
      <c r="A379" t="s">
        <v>946</v>
      </c>
      <c r="B379" t="s">
        <v>947</v>
      </c>
      <c r="C379" t="s">
        <v>77</v>
      </c>
      <c r="D379">
        <v>240</v>
      </c>
      <c r="E379" t="s">
        <v>906</v>
      </c>
      <c r="F379" t="s">
        <v>7</v>
      </c>
      <c r="G379" t="s">
        <v>948</v>
      </c>
      <c r="H379" t="s">
        <v>309</v>
      </c>
      <c r="I379" t="s">
        <v>24</v>
      </c>
      <c r="J379">
        <v>114</v>
      </c>
      <c r="K379" t="s">
        <v>205</v>
      </c>
      <c r="L379">
        <v>9.8610000000000003E-2</v>
      </c>
      <c r="M379" t="s">
        <v>212</v>
      </c>
      <c r="N379" t="s">
        <v>289</v>
      </c>
      <c r="O379" t="s">
        <v>207</v>
      </c>
      <c r="P379">
        <v>2020</v>
      </c>
      <c r="Q379" t="s">
        <v>949</v>
      </c>
      <c r="T379" t="s">
        <v>45</v>
      </c>
    </row>
    <row r="380" spans="1:20" hidden="1" x14ac:dyDescent="0.2">
      <c r="A380" t="s">
        <v>253</v>
      </c>
      <c r="B380" t="s">
        <v>225</v>
      </c>
      <c r="C380" t="s">
        <v>65</v>
      </c>
      <c r="D380">
        <v>900</v>
      </c>
      <c r="E380" t="s">
        <v>1588</v>
      </c>
      <c r="F380" t="s">
        <v>6</v>
      </c>
      <c r="G380" t="s">
        <v>204</v>
      </c>
      <c r="H380" t="s">
        <v>24</v>
      </c>
      <c r="I380" t="s">
        <v>24</v>
      </c>
      <c r="J380">
        <v>9328</v>
      </c>
      <c r="K380" t="s">
        <v>205</v>
      </c>
      <c r="L380">
        <v>8.0687200000000008</v>
      </c>
      <c r="M380" t="s">
        <v>212</v>
      </c>
      <c r="N380" t="s">
        <v>228</v>
      </c>
      <c r="O380" t="s">
        <v>207</v>
      </c>
      <c r="P380">
        <v>2011</v>
      </c>
      <c r="Q380" t="s">
        <v>280</v>
      </c>
      <c r="T380" t="s">
        <v>34</v>
      </c>
    </row>
    <row r="381" spans="1:20" hidden="1" x14ac:dyDescent="0.2">
      <c r="A381" t="s">
        <v>950</v>
      </c>
      <c r="B381" t="s">
        <v>951</v>
      </c>
      <c r="C381" t="s">
        <v>57</v>
      </c>
      <c r="D381">
        <v>104</v>
      </c>
      <c r="E381" t="s">
        <v>1993</v>
      </c>
      <c r="F381" t="s">
        <v>5</v>
      </c>
      <c r="G381" t="s">
        <v>952</v>
      </c>
      <c r="H381" t="s">
        <v>264</v>
      </c>
      <c r="I381" t="s">
        <v>24</v>
      </c>
      <c r="J381">
        <v>9323</v>
      </c>
      <c r="K381" t="s">
        <v>205</v>
      </c>
      <c r="L381">
        <v>8.0643949999999993</v>
      </c>
      <c r="M381" t="s">
        <v>953</v>
      </c>
      <c r="N381" t="s">
        <v>954</v>
      </c>
      <c r="O381" t="s">
        <v>207</v>
      </c>
      <c r="P381">
        <v>2016</v>
      </c>
      <c r="Q381" t="s">
        <v>955</v>
      </c>
      <c r="T381" t="s">
        <v>44</v>
      </c>
    </row>
    <row r="382" spans="1:20" hidden="1" x14ac:dyDescent="0.2">
      <c r="A382" t="s">
        <v>390</v>
      </c>
      <c r="B382" t="s">
        <v>357</v>
      </c>
      <c r="C382" t="s">
        <v>66</v>
      </c>
      <c r="D382">
        <v>731</v>
      </c>
      <c r="E382" t="s">
        <v>203</v>
      </c>
      <c r="F382" t="s">
        <v>4</v>
      </c>
      <c r="G382" t="s">
        <v>358</v>
      </c>
      <c r="H382" t="s">
        <v>50</v>
      </c>
      <c r="I382" t="s">
        <v>50</v>
      </c>
      <c r="J382">
        <v>9250</v>
      </c>
      <c r="K382" t="s">
        <v>205</v>
      </c>
      <c r="L382">
        <v>6.9375</v>
      </c>
      <c r="M382" t="s">
        <v>212</v>
      </c>
      <c r="N382" t="s">
        <v>371</v>
      </c>
      <c r="O382" t="s">
        <v>207</v>
      </c>
      <c r="P382">
        <v>2020</v>
      </c>
      <c r="Q382" t="s">
        <v>391</v>
      </c>
      <c r="T382" t="s">
        <v>35</v>
      </c>
    </row>
    <row r="383" spans="1:20" hidden="1" x14ac:dyDescent="0.2">
      <c r="A383" t="s">
        <v>478</v>
      </c>
      <c r="B383" t="s">
        <v>292</v>
      </c>
      <c r="C383" t="s">
        <v>57</v>
      </c>
      <c r="D383">
        <v>112</v>
      </c>
      <c r="E383" t="s">
        <v>1993</v>
      </c>
      <c r="F383" t="s">
        <v>5</v>
      </c>
      <c r="G383" t="s">
        <v>293</v>
      </c>
      <c r="H383" t="s">
        <v>264</v>
      </c>
      <c r="I383" t="s">
        <v>24</v>
      </c>
      <c r="J383">
        <v>9218</v>
      </c>
      <c r="K383" t="s">
        <v>205</v>
      </c>
      <c r="L383">
        <v>7.9735699999999996</v>
      </c>
      <c r="M383" t="s">
        <v>212</v>
      </c>
      <c r="N383" t="s">
        <v>956</v>
      </c>
      <c r="O383" t="s">
        <v>207</v>
      </c>
      <c r="P383">
        <v>2012</v>
      </c>
      <c r="Q383" t="s">
        <v>957</v>
      </c>
      <c r="T383" t="s">
        <v>44</v>
      </c>
    </row>
    <row r="384" spans="1:20" hidden="1" x14ac:dyDescent="0.2">
      <c r="A384" t="s">
        <v>936</v>
      </c>
      <c r="B384" t="s">
        <v>814</v>
      </c>
      <c r="C384" t="s">
        <v>147</v>
      </c>
      <c r="D384">
        <v>671</v>
      </c>
      <c r="E384" t="s">
        <v>1989</v>
      </c>
      <c r="F384" t="s">
        <v>1930</v>
      </c>
      <c r="G384" t="s">
        <v>958</v>
      </c>
      <c r="H384" t="s">
        <v>959</v>
      </c>
      <c r="I384" t="s">
        <v>50</v>
      </c>
      <c r="J384">
        <v>9165</v>
      </c>
      <c r="K384" t="s">
        <v>205</v>
      </c>
      <c r="L384">
        <v>6.8737500000000002</v>
      </c>
      <c r="M384" t="s">
        <v>212</v>
      </c>
      <c r="N384" t="s">
        <v>242</v>
      </c>
      <c r="O384" t="s">
        <v>207</v>
      </c>
      <c r="P384">
        <v>2010</v>
      </c>
      <c r="Q384" t="s">
        <v>960</v>
      </c>
      <c r="T384" t="s">
        <v>40</v>
      </c>
    </row>
    <row r="385" spans="1:20" hidden="1" x14ac:dyDescent="0.2">
      <c r="A385" t="s">
        <v>961</v>
      </c>
      <c r="B385" t="s">
        <v>947</v>
      </c>
      <c r="C385" t="s">
        <v>77</v>
      </c>
      <c r="D385">
        <v>240</v>
      </c>
      <c r="E385" t="s">
        <v>906</v>
      </c>
      <c r="F385" t="s">
        <v>7</v>
      </c>
      <c r="G385" t="s">
        <v>962</v>
      </c>
      <c r="H385" t="s">
        <v>493</v>
      </c>
      <c r="I385" t="s">
        <v>24</v>
      </c>
      <c r="J385">
        <v>32</v>
      </c>
      <c r="K385" t="s">
        <v>205</v>
      </c>
      <c r="L385">
        <v>2.768E-2</v>
      </c>
      <c r="M385" t="s">
        <v>212</v>
      </c>
      <c r="N385" t="s">
        <v>289</v>
      </c>
      <c r="O385" t="s">
        <v>207</v>
      </c>
      <c r="P385">
        <v>2020</v>
      </c>
      <c r="Q385" t="s">
        <v>963</v>
      </c>
      <c r="T385" t="s">
        <v>40</v>
      </c>
    </row>
    <row r="386" spans="1:20" hidden="1" x14ac:dyDescent="0.2">
      <c r="A386" t="s">
        <v>932</v>
      </c>
      <c r="B386" t="s">
        <v>738</v>
      </c>
      <c r="C386" t="s">
        <v>77</v>
      </c>
      <c r="D386">
        <v>240</v>
      </c>
      <c r="E386" t="s">
        <v>906</v>
      </c>
      <c r="F386" t="s">
        <v>7</v>
      </c>
      <c r="G386" t="s">
        <v>304</v>
      </c>
      <c r="H386" t="s">
        <v>309</v>
      </c>
      <c r="I386" t="s">
        <v>24</v>
      </c>
      <c r="J386">
        <v>5116</v>
      </c>
      <c r="K386" t="s">
        <v>205</v>
      </c>
      <c r="L386">
        <v>4.4253400000000003</v>
      </c>
      <c r="M386" t="s">
        <v>964</v>
      </c>
      <c r="N386" t="s">
        <v>328</v>
      </c>
      <c r="O386" t="s">
        <v>207</v>
      </c>
      <c r="P386">
        <v>2019</v>
      </c>
      <c r="Q386" t="s">
        <v>965</v>
      </c>
      <c r="T386" t="s">
        <v>40</v>
      </c>
    </row>
    <row r="387" spans="1:20" hidden="1" x14ac:dyDescent="0.2">
      <c r="A387" t="s">
        <v>966</v>
      </c>
      <c r="B387" t="s">
        <v>247</v>
      </c>
      <c r="C387" t="s">
        <v>69</v>
      </c>
      <c r="D387">
        <v>735</v>
      </c>
      <c r="E387" t="s">
        <v>203</v>
      </c>
      <c r="F387" t="s">
        <v>4</v>
      </c>
      <c r="G387" t="s">
        <v>248</v>
      </c>
      <c r="H387" t="s">
        <v>264</v>
      </c>
      <c r="I387" t="s">
        <v>24</v>
      </c>
      <c r="J387">
        <v>8920</v>
      </c>
      <c r="K387" t="s">
        <v>205</v>
      </c>
      <c r="L387">
        <v>7.7157999999999998</v>
      </c>
      <c r="M387" t="s">
        <v>967</v>
      </c>
      <c r="N387" t="s">
        <v>346</v>
      </c>
      <c r="O387" t="s">
        <v>207</v>
      </c>
      <c r="P387">
        <v>2020</v>
      </c>
      <c r="Q387" t="s">
        <v>968</v>
      </c>
      <c r="T387" t="s">
        <v>34</v>
      </c>
    </row>
    <row r="388" spans="1:20" hidden="1" x14ac:dyDescent="0.2">
      <c r="A388" t="s">
        <v>376</v>
      </c>
      <c r="B388" t="s">
        <v>292</v>
      </c>
      <c r="C388" t="s">
        <v>57</v>
      </c>
      <c r="D388">
        <v>112</v>
      </c>
      <c r="E388" t="s">
        <v>1993</v>
      </c>
      <c r="F388" t="s">
        <v>5</v>
      </c>
      <c r="G388" t="s">
        <v>341</v>
      </c>
      <c r="H388" t="s">
        <v>50</v>
      </c>
      <c r="I388" t="s">
        <v>50</v>
      </c>
      <c r="J388">
        <v>8828</v>
      </c>
      <c r="K388" t="s">
        <v>205</v>
      </c>
      <c r="L388">
        <v>6.6210000000000004</v>
      </c>
      <c r="M388" t="s">
        <v>212</v>
      </c>
      <c r="N388" t="s">
        <v>322</v>
      </c>
      <c r="O388" t="s">
        <v>207</v>
      </c>
      <c r="P388">
        <v>2010</v>
      </c>
      <c r="Q388" t="s">
        <v>969</v>
      </c>
      <c r="T388" t="s">
        <v>44</v>
      </c>
    </row>
    <row r="389" spans="1:20" hidden="1" x14ac:dyDescent="0.2">
      <c r="A389" t="s">
        <v>253</v>
      </c>
      <c r="B389" t="s">
        <v>225</v>
      </c>
      <c r="C389" t="s">
        <v>65</v>
      </c>
      <c r="D389">
        <v>900</v>
      </c>
      <c r="E389" t="s">
        <v>1588</v>
      </c>
      <c r="F389" t="s">
        <v>6</v>
      </c>
      <c r="G389" t="s">
        <v>204</v>
      </c>
      <c r="H389" t="s">
        <v>24</v>
      </c>
      <c r="I389" t="s">
        <v>24</v>
      </c>
      <c r="J389">
        <v>8739</v>
      </c>
      <c r="K389" t="s">
        <v>205</v>
      </c>
      <c r="L389">
        <v>7.5592349999999993</v>
      </c>
      <c r="M389" t="s">
        <v>212</v>
      </c>
      <c r="N389" t="s">
        <v>228</v>
      </c>
      <c r="O389" t="s">
        <v>207</v>
      </c>
      <c r="P389">
        <v>2013</v>
      </c>
      <c r="Q389" t="s">
        <v>254</v>
      </c>
      <c r="T389" t="s">
        <v>34</v>
      </c>
    </row>
    <row r="390" spans="1:20" hidden="1" x14ac:dyDescent="0.2">
      <c r="A390" t="s">
        <v>839</v>
      </c>
      <c r="B390" t="s">
        <v>784</v>
      </c>
      <c r="C390" t="s">
        <v>970</v>
      </c>
      <c r="D390">
        <v>112</v>
      </c>
      <c r="E390" t="s">
        <v>1993</v>
      </c>
      <c r="F390" t="s">
        <v>5</v>
      </c>
      <c r="G390" t="s">
        <v>865</v>
      </c>
      <c r="H390" t="s">
        <v>217</v>
      </c>
      <c r="I390" t="s">
        <v>24</v>
      </c>
      <c r="J390">
        <v>8654</v>
      </c>
      <c r="K390" t="s">
        <v>205</v>
      </c>
      <c r="L390">
        <v>7.4857100000000001</v>
      </c>
      <c r="M390" t="s">
        <v>212</v>
      </c>
      <c r="N390" t="s">
        <v>346</v>
      </c>
      <c r="O390" t="s">
        <v>207</v>
      </c>
      <c r="P390">
        <v>2010</v>
      </c>
      <c r="Q390" t="s">
        <v>971</v>
      </c>
      <c r="T390" t="s">
        <v>44</v>
      </c>
    </row>
    <row r="391" spans="1:20" hidden="1" x14ac:dyDescent="0.2">
      <c r="A391" t="s">
        <v>730</v>
      </c>
      <c r="B391" t="s">
        <v>731</v>
      </c>
      <c r="C391" t="s">
        <v>972</v>
      </c>
      <c r="D391">
        <v>801</v>
      </c>
      <c r="E391" t="s">
        <v>733</v>
      </c>
      <c r="F391" t="s">
        <v>6</v>
      </c>
      <c r="G391" t="s">
        <v>734</v>
      </c>
      <c r="H391" t="s">
        <v>973</v>
      </c>
      <c r="I391" t="s">
        <v>52</v>
      </c>
      <c r="J391">
        <v>8610</v>
      </c>
      <c r="K391" t="s">
        <v>205</v>
      </c>
      <c r="L391">
        <v>8.61</v>
      </c>
      <c r="M391" t="s">
        <v>212</v>
      </c>
      <c r="N391" t="s">
        <v>346</v>
      </c>
      <c r="O391" t="s">
        <v>207</v>
      </c>
      <c r="P391">
        <v>2018</v>
      </c>
      <c r="Q391" t="s">
        <v>974</v>
      </c>
      <c r="T391" t="s">
        <v>1988</v>
      </c>
    </row>
    <row r="392" spans="1:20" hidden="1" x14ac:dyDescent="0.2">
      <c r="A392" t="s">
        <v>268</v>
      </c>
      <c r="B392" t="s">
        <v>225</v>
      </c>
      <c r="C392" t="s">
        <v>65</v>
      </c>
      <c r="D392">
        <v>900</v>
      </c>
      <c r="E392" t="s">
        <v>1588</v>
      </c>
      <c r="F392" t="s">
        <v>6</v>
      </c>
      <c r="G392" t="s">
        <v>204</v>
      </c>
      <c r="H392" t="s">
        <v>52</v>
      </c>
      <c r="I392" t="s">
        <v>52</v>
      </c>
      <c r="J392">
        <v>886042</v>
      </c>
      <c r="K392" t="s">
        <v>226</v>
      </c>
      <c r="L392">
        <v>886.04200000000003</v>
      </c>
      <c r="M392" t="s">
        <v>312</v>
      </c>
      <c r="N392" t="s">
        <v>313</v>
      </c>
      <c r="O392" t="s">
        <v>207</v>
      </c>
      <c r="P392">
        <v>2018</v>
      </c>
      <c r="Q392" t="s">
        <v>314</v>
      </c>
      <c r="T392" t="s">
        <v>34</v>
      </c>
    </row>
    <row r="393" spans="1:20" hidden="1" x14ac:dyDescent="0.2">
      <c r="B393" t="s">
        <v>210</v>
      </c>
      <c r="C393" t="s">
        <v>150</v>
      </c>
      <c r="D393">
        <v>680</v>
      </c>
      <c r="E393" t="s">
        <v>211</v>
      </c>
      <c r="F393" t="s">
        <v>1930</v>
      </c>
      <c r="G393" t="s">
        <v>204</v>
      </c>
      <c r="H393" t="s">
        <v>52</v>
      </c>
      <c r="I393" t="s">
        <v>52</v>
      </c>
      <c r="J393">
        <v>1000000</v>
      </c>
      <c r="K393" t="s">
        <v>226</v>
      </c>
      <c r="L393">
        <v>1000</v>
      </c>
      <c r="M393" t="s">
        <v>212</v>
      </c>
      <c r="P393">
        <v>2016</v>
      </c>
      <c r="R393" t="s">
        <v>1938</v>
      </c>
      <c r="T393" t="s">
        <v>34</v>
      </c>
    </row>
    <row r="394" spans="1:20" hidden="1" x14ac:dyDescent="0.2">
      <c r="A394" t="s">
        <v>745</v>
      </c>
      <c r="B394" t="s">
        <v>667</v>
      </c>
      <c r="C394" t="s">
        <v>975</v>
      </c>
      <c r="D394">
        <v>541</v>
      </c>
      <c r="E394" t="s">
        <v>669</v>
      </c>
      <c r="F394" t="s">
        <v>1945</v>
      </c>
      <c r="G394" t="s">
        <v>670</v>
      </c>
      <c r="H394" t="s">
        <v>264</v>
      </c>
      <c r="I394" t="s">
        <v>24</v>
      </c>
      <c r="J394">
        <v>8332</v>
      </c>
      <c r="K394" t="s">
        <v>205</v>
      </c>
      <c r="L394">
        <v>7.2071800000000001</v>
      </c>
      <c r="M394" t="s">
        <v>976</v>
      </c>
      <c r="N394" t="s">
        <v>571</v>
      </c>
      <c r="O394" t="s">
        <v>207</v>
      </c>
      <c r="P394">
        <v>2016</v>
      </c>
      <c r="Q394" t="s">
        <v>747</v>
      </c>
      <c r="T394" t="s">
        <v>44</v>
      </c>
    </row>
    <row r="395" spans="1:20" hidden="1" x14ac:dyDescent="0.2">
      <c r="A395" t="s">
        <v>666</v>
      </c>
      <c r="B395" t="s">
        <v>667</v>
      </c>
      <c r="C395" t="s">
        <v>668</v>
      </c>
      <c r="D395">
        <v>541</v>
      </c>
      <c r="E395" t="s">
        <v>669</v>
      </c>
      <c r="F395" t="s">
        <v>1945</v>
      </c>
      <c r="G395" t="s">
        <v>670</v>
      </c>
      <c r="H395" t="s">
        <v>264</v>
      </c>
      <c r="I395" t="s">
        <v>24</v>
      </c>
      <c r="J395">
        <v>8332</v>
      </c>
      <c r="K395" t="s">
        <v>205</v>
      </c>
      <c r="L395">
        <v>7.2071800000000001</v>
      </c>
      <c r="M395" t="s">
        <v>976</v>
      </c>
      <c r="N395" t="s">
        <v>212</v>
      </c>
      <c r="O395" t="s">
        <v>207</v>
      </c>
      <c r="P395">
        <v>2017</v>
      </c>
      <c r="Q395" t="s">
        <v>724</v>
      </c>
      <c r="T395" t="s">
        <v>44</v>
      </c>
    </row>
    <row r="396" spans="1:20" hidden="1" x14ac:dyDescent="0.2">
      <c r="A396" t="s">
        <v>376</v>
      </c>
      <c r="B396" t="s">
        <v>292</v>
      </c>
      <c r="C396" t="s">
        <v>57</v>
      </c>
      <c r="D396">
        <v>112</v>
      </c>
      <c r="E396" t="s">
        <v>1993</v>
      </c>
      <c r="F396" t="s">
        <v>5</v>
      </c>
      <c r="G396" t="s">
        <v>341</v>
      </c>
      <c r="H396" t="s">
        <v>911</v>
      </c>
      <c r="I396" t="s">
        <v>676</v>
      </c>
      <c r="J396">
        <v>8268</v>
      </c>
      <c r="K396" t="s">
        <v>205</v>
      </c>
      <c r="L396">
        <v>7.1518199999999998</v>
      </c>
      <c r="M396" t="s">
        <v>212</v>
      </c>
      <c r="N396" t="s">
        <v>244</v>
      </c>
      <c r="O396" t="s">
        <v>207</v>
      </c>
      <c r="P396">
        <v>2019</v>
      </c>
      <c r="Q396" t="s">
        <v>377</v>
      </c>
      <c r="T396" t="s">
        <v>44</v>
      </c>
    </row>
    <row r="397" spans="1:20" hidden="1" x14ac:dyDescent="0.2">
      <c r="A397" t="s">
        <v>977</v>
      </c>
      <c r="B397" t="s">
        <v>978</v>
      </c>
      <c r="C397" t="s">
        <v>68</v>
      </c>
      <c r="D397">
        <v>600</v>
      </c>
      <c r="E397" t="s">
        <v>1957</v>
      </c>
      <c r="F397" t="s">
        <v>1930</v>
      </c>
      <c r="G397" t="s">
        <v>979</v>
      </c>
      <c r="H397" t="s">
        <v>833</v>
      </c>
      <c r="I397" t="s">
        <v>24</v>
      </c>
      <c r="J397">
        <v>8176</v>
      </c>
      <c r="K397" t="s">
        <v>205</v>
      </c>
      <c r="L397">
        <v>7.0722399999999999</v>
      </c>
      <c r="M397" t="s">
        <v>980</v>
      </c>
      <c r="N397" t="s">
        <v>346</v>
      </c>
      <c r="O397" t="s">
        <v>207</v>
      </c>
      <c r="P397">
        <v>2015</v>
      </c>
      <c r="Q397" t="s">
        <v>981</v>
      </c>
      <c r="R397" t="s">
        <v>982</v>
      </c>
      <c r="T397" t="s">
        <v>35</v>
      </c>
    </row>
    <row r="398" spans="1:20" hidden="1" x14ac:dyDescent="0.2">
      <c r="A398" t="s">
        <v>977</v>
      </c>
      <c r="B398" t="s">
        <v>978</v>
      </c>
      <c r="C398" t="s">
        <v>68</v>
      </c>
      <c r="D398">
        <v>600</v>
      </c>
      <c r="E398" t="s">
        <v>1957</v>
      </c>
      <c r="F398" t="s">
        <v>1930</v>
      </c>
      <c r="G398" t="s">
        <v>979</v>
      </c>
      <c r="H398" t="s">
        <v>983</v>
      </c>
      <c r="I398" t="s">
        <v>50</v>
      </c>
      <c r="J398">
        <v>8176</v>
      </c>
      <c r="K398" t="s">
        <v>205</v>
      </c>
      <c r="L398">
        <v>6.1319999999999997</v>
      </c>
      <c r="M398" t="s">
        <v>980</v>
      </c>
      <c r="N398" t="s">
        <v>346</v>
      </c>
      <c r="O398" t="s">
        <v>207</v>
      </c>
      <c r="P398">
        <v>2015</v>
      </c>
      <c r="Q398" t="s">
        <v>981</v>
      </c>
      <c r="R398" t="s">
        <v>982</v>
      </c>
      <c r="T398" t="s">
        <v>35</v>
      </c>
    </row>
    <row r="399" spans="1:20" hidden="1" x14ac:dyDescent="0.2">
      <c r="A399" t="s">
        <v>936</v>
      </c>
      <c r="B399" t="s">
        <v>814</v>
      </c>
      <c r="C399" t="s">
        <v>147</v>
      </c>
      <c r="D399">
        <v>671</v>
      </c>
      <c r="E399" t="s">
        <v>1989</v>
      </c>
      <c r="F399" t="s">
        <v>1930</v>
      </c>
      <c r="G399" t="s">
        <v>958</v>
      </c>
      <c r="H399" t="s">
        <v>959</v>
      </c>
      <c r="I399" t="s">
        <v>50</v>
      </c>
      <c r="J399">
        <v>8093</v>
      </c>
      <c r="K399" t="s">
        <v>205</v>
      </c>
      <c r="L399">
        <v>6.06975</v>
      </c>
      <c r="M399" t="s">
        <v>212</v>
      </c>
      <c r="N399" t="s">
        <v>242</v>
      </c>
      <c r="O399" t="s">
        <v>207</v>
      </c>
      <c r="P399">
        <v>2010</v>
      </c>
      <c r="Q399" t="s">
        <v>960</v>
      </c>
      <c r="T399" t="s">
        <v>40</v>
      </c>
    </row>
    <row r="400" spans="1:20" hidden="1" x14ac:dyDescent="0.2">
      <c r="A400" t="s">
        <v>839</v>
      </c>
      <c r="B400" t="s">
        <v>784</v>
      </c>
      <c r="C400" t="s">
        <v>57</v>
      </c>
      <c r="D400">
        <v>112</v>
      </c>
      <c r="E400" t="s">
        <v>1993</v>
      </c>
      <c r="F400" t="s">
        <v>5</v>
      </c>
      <c r="G400" t="s">
        <v>984</v>
      </c>
      <c r="H400" t="s">
        <v>217</v>
      </c>
      <c r="I400" t="s">
        <v>24</v>
      </c>
      <c r="J400">
        <v>8031</v>
      </c>
      <c r="K400" t="s">
        <v>205</v>
      </c>
      <c r="L400">
        <v>6.946815</v>
      </c>
      <c r="M400" t="s">
        <v>212</v>
      </c>
      <c r="N400" t="s">
        <v>346</v>
      </c>
      <c r="O400" t="s">
        <v>207</v>
      </c>
      <c r="P400">
        <v>2011</v>
      </c>
      <c r="Q400" t="s">
        <v>985</v>
      </c>
      <c r="T400" t="s">
        <v>44</v>
      </c>
    </row>
    <row r="401" spans="1:20" hidden="1" x14ac:dyDescent="0.2">
      <c r="A401" t="s">
        <v>912</v>
      </c>
      <c r="B401" t="s">
        <v>889</v>
      </c>
      <c r="C401" t="s">
        <v>195</v>
      </c>
      <c r="D401">
        <v>880</v>
      </c>
      <c r="E401" t="s">
        <v>890</v>
      </c>
      <c r="F401" t="s">
        <v>6</v>
      </c>
      <c r="G401" t="s">
        <v>304</v>
      </c>
      <c r="H401" t="s">
        <v>751</v>
      </c>
      <c r="I401" t="s">
        <v>24</v>
      </c>
      <c r="J401">
        <v>7852</v>
      </c>
      <c r="K401" t="s">
        <v>205</v>
      </c>
      <c r="L401">
        <v>6.7919799999999997</v>
      </c>
      <c r="M401" t="s">
        <v>891</v>
      </c>
      <c r="N401" t="s">
        <v>244</v>
      </c>
      <c r="O401" t="s">
        <v>207</v>
      </c>
      <c r="P401">
        <v>2018</v>
      </c>
      <c r="Q401" t="s">
        <v>986</v>
      </c>
      <c r="T401" t="s">
        <v>40</v>
      </c>
    </row>
    <row r="402" spans="1:20" hidden="1" x14ac:dyDescent="0.2">
      <c r="A402" t="s">
        <v>813</v>
      </c>
      <c r="B402" t="s">
        <v>814</v>
      </c>
      <c r="C402" t="s">
        <v>147</v>
      </c>
      <c r="D402">
        <v>671</v>
      </c>
      <c r="E402" t="s">
        <v>1989</v>
      </c>
      <c r="F402" t="s">
        <v>1930</v>
      </c>
      <c r="G402" t="s">
        <v>463</v>
      </c>
      <c r="H402" t="s">
        <v>815</v>
      </c>
      <c r="I402" t="s">
        <v>52</v>
      </c>
      <c r="J402">
        <v>7747</v>
      </c>
      <c r="K402" t="s">
        <v>205</v>
      </c>
      <c r="L402">
        <v>7.7469999999999999</v>
      </c>
      <c r="M402" t="s">
        <v>212</v>
      </c>
      <c r="N402" t="s">
        <v>289</v>
      </c>
      <c r="O402" t="s">
        <v>207</v>
      </c>
      <c r="P402">
        <v>2014</v>
      </c>
      <c r="Q402" t="s">
        <v>987</v>
      </c>
      <c r="T402" t="s">
        <v>40</v>
      </c>
    </row>
    <row r="403" spans="1:20" hidden="1" x14ac:dyDescent="0.2">
      <c r="B403" t="s">
        <v>210</v>
      </c>
      <c r="C403" t="s">
        <v>65</v>
      </c>
      <c r="D403">
        <v>900</v>
      </c>
      <c r="E403" t="s">
        <v>1588</v>
      </c>
      <c r="F403" t="s">
        <v>6</v>
      </c>
      <c r="G403" t="s">
        <v>204</v>
      </c>
      <c r="H403" t="s">
        <v>217</v>
      </c>
      <c r="I403" t="s">
        <v>24</v>
      </c>
      <c r="J403">
        <v>7549</v>
      </c>
      <c r="K403" t="s">
        <v>205</v>
      </c>
      <c r="L403">
        <v>6.5298850000000002</v>
      </c>
      <c r="M403" t="s">
        <v>212</v>
      </c>
      <c r="P403">
        <v>2016</v>
      </c>
      <c r="R403" t="s">
        <v>259</v>
      </c>
      <c r="T403" t="s">
        <v>34</v>
      </c>
    </row>
    <row r="404" spans="1:20" hidden="1" x14ac:dyDescent="0.2">
      <c r="B404" t="s">
        <v>210</v>
      </c>
      <c r="C404" t="s">
        <v>150</v>
      </c>
      <c r="D404">
        <v>680</v>
      </c>
      <c r="E404" t="s">
        <v>211</v>
      </c>
      <c r="F404" t="s">
        <v>1930</v>
      </c>
      <c r="G404" t="s">
        <v>204</v>
      </c>
      <c r="H404" t="s">
        <v>217</v>
      </c>
      <c r="I404" t="s">
        <v>24</v>
      </c>
      <c r="J404">
        <v>7496</v>
      </c>
      <c r="K404" t="s">
        <v>205</v>
      </c>
      <c r="L404">
        <v>6.4840400000000002</v>
      </c>
      <c r="M404" t="s">
        <v>212</v>
      </c>
      <c r="P404">
        <v>2016</v>
      </c>
      <c r="R404" t="s">
        <v>1938</v>
      </c>
      <c r="T404" t="s">
        <v>34</v>
      </c>
    </row>
    <row r="405" spans="1:20" hidden="1" x14ac:dyDescent="0.2">
      <c r="A405" t="s">
        <v>988</v>
      </c>
      <c r="B405" t="s">
        <v>210</v>
      </c>
      <c r="C405" t="s">
        <v>150</v>
      </c>
      <c r="D405">
        <v>680</v>
      </c>
      <c r="E405" t="s">
        <v>211</v>
      </c>
      <c r="F405" t="s">
        <v>1930</v>
      </c>
      <c r="G405" t="s">
        <v>204</v>
      </c>
      <c r="H405" t="s">
        <v>52</v>
      </c>
      <c r="I405" t="s">
        <v>52</v>
      </c>
      <c r="J405">
        <v>842202</v>
      </c>
      <c r="K405" t="s">
        <v>226</v>
      </c>
      <c r="L405">
        <v>842.202</v>
      </c>
      <c r="M405" t="s">
        <v>212</v>
      </c>
      <c r="N405" t="s">
        <v>213</v>
      </c>
      <c r="O405" t="s">
        <v>207</v>
      </c>
      <c r="P405">
        <v>2017</v>
      </c>
      <c r="Q405" t="s">
        <v>989</v>
      </c>
      <c r="T405" t="s">
        <v>34</v>
      </c>
    </row>
    <row r="406" spans="1:20" hidden="1" x14ac:dyDescent="0.2">
      <c r="A406" t="s">
        <v>383</v>
      </c>
      <c r="B406" t="s">
        <v>357</v>
      </c>
      <c r="C406" t="s">
        <v>66</v>
      </c>
      <c r="D406">
        <v>730</v>
      </c>
      <c r="E406" t="s">
        <v>203</v>
      </c>
      <c r="F406" t="s">
        <v>4</v>
      </c>
      <c r="G406" t="s">
        <v>358</v>
      </c>
      <c r="H406" t="s">
        <v>50</v>
      </c>
      <c r="I406" t="s">
        <v>50</v>
      </c>
      <c r="J406">
        <v>7503</v>
      </c>
      <c r="K406" t="s">
        <v>205</v>
      </c>
      <c r="L406">
        <v>5.6272500000000001</v>
      </c>
      <c r="M406" t="s">
        <v>212</v>
      </c>
      <c r="N406" t="s">
        <v>213</v>
      </c>
      <c r="O406" t="s">
        <v>207</v>
      </c>
      <c r="P406">
        <v>2018</v>
      </c>
      <c r="Q406" t="s">
        <v>384</v>
      </c>
      <c r="T406" t="s">
        <v>35</v>
      </c>
    </row>
    <row r="407" spans="1:20" hidden="1" x14ac:dyDescent="0.2">
      <c r="A407" t="s">
        <v>988</v>
      </c>
      <c r="B407" t="s">
        <v>210</v>
      </c>
      <c r="C407" t="s">
        <v>150</v>
      </c>
      <c r="D407">
        <v>680</v>
      </c>
      <c r="E407" t="s">
        <v>211</v>
      </c>
      <c r="F407" t="s">
        <v>1930</v>
      </c>
      <c r="G407" t="s">
        <v>204</v>
      </c>
      <c r="H407" t="s">
        <v>217</v>
      </c>
      <c r="I407" t="s">
        <v>24</v>
      </c>
      <c r="J407">
        <v>6280</v>
      </c>
      <c r="K407" t="s">
        <v>205</v>
      </c>
      <c r="L407">
        <v>5.4321999999999999</v>
      </c>
      <c r="M407" t="s">
        <v>212</v>
      </c>
      <c r="N407" t="s">
        <v>213</v>
      </c>
      <c r="O407" t="s">
        <v>207</v>
      </c>
      <c r="P407">
        <v>2017</v>
      </c>
      <c r="Q407" t="s">
        <v>989</v>
      </c>
      <c r="T407" t="s">
        <v>34</v>
      </c>
    </row>
    <row r="408" spans="1:20" hidden="1" x14ac:dyDescent="0.2">
      <c r="A408" t="s">
        <v>992</v>
      </c>
      <c r="B408" t="s">
        <v>210</v>
      </c>
      <c r="C408" t="s">
        <v>65</v>
      </c>
      <c r="D408">
        <v>900</v>
      </c>
      <c r="E408" t="s">
        <v>1588</v>
      </c>
      <c r="F408" t="s">
        <v>6</v>
      </c>
      <c r="G408" t="s">
        <v>204</v>
      </c>
      <c r="H408" t="s">
        <v>52</v>
      </c>
      <c r="I408" t="s">
        <v>52</v>
      </c>
      <c r="J408">
        <v>1848030</v>
      </c>
      <c r="K408" t="s">
        <v>226</v>
      </c>
      <c r="L408">
        <v>1848.03</v>
      </c>
      <c r="M408" t="s">
        <v>212</v>
      </c>
      <c r="N408" t="s">
        <v>346</v>
      </c>
      <c r="O408" t="s">
        <v>207</v>
      </c>
      <c r="P408">
        <v>2018</v>
      </c>
      <c r="Q408" t="s">
        <v>993</v>
      </c>
      <c r="T408" t="s">
        <v>34</v>
      </c>
    </row>
    <row r="409" spans="1:20" hidden="1" x14ac:dyDescent="0.2">
      <c r="A409" t="s">
        <v>268</v>
      </c>
      <c r="B409" t="s">
        <v>225</v>
      </c>
      <c r="C409" t="s">
        <v>65</v>
      </c>
      <c r="D409">
        <v>900</v>
      </c>
      <c r="E409" t="s">
        <v>1588</v>
      </c>
      <c r="F409" t="s">
        <v>6</v>
      </c>
      <c r="G409" t="s">
        <v>204</v>
      </c>
      <c r="H409" t="s">
        <v>52</v>
      </c>
      <c r="I409" t="s">
        <v>52</v>
      </c>
      <c r="J409">
        <v>555876</v>
      </c>
      <c r="K409" t="s">
        <v>226</v>
      </c>
      <c r="L409">
        <v>555.87599999999998</v>
      </c>
      <c r="M409" t="s">
        <v>212</v>
      </c>
      <c r="N409" t="s">
        <v>371</v>
      </c>
      <c r="O409" t="s">
        <v>207</v>
      </c>
      <c r="P409">
        <v>2019</v>
      </c>
      <c r="Q409" t="s">
        <v>421</v>
      </c>
      <c r="T409" t="s">
        <v>34</v>
      </c>
    </row>
    <row r="410" spans="1:20" hidden="1" x14ac:dyDescent="0.2">
      <c r="A410" t="s">
        <v>478</v>
      </c>
      <c r="B410" t="s">
        <v>292</v>
      </c>
      <c r="C410" t="s">
        <v>57</v>
      </c>
      <c r="D410">
        <v>112</v>
      </c>
      <c r="E410" t="s">
        <v>1993</v>
      </c>
      <c r="F410" t="s">
        <v>5</v>
      </c>
      <c r="G410" t="s">
        <v>293</v>
      </c>
      <c r="H410" t="s">
        <v>50</v>
      </c>
      <c r="I410" t="s">
        <v>50</v>
      </c>
      <c r="J410">
        <v>7474</v>
      </c>
      <c r="K410" t="s">
        <v>205</v>
      </c>
      <c r="L410">
        <v>5.6055000000000001</v>
      </c>
      <c r="M410" t="s">
        <v>212</v>
      </c>
      <c r="N410" t="s">
        <v>956</v>
      </c>
      <c r="O410" t="s">
        <v>207</v>
      </c>
      <c r="P410">
        <v>2012</v>
      </c>
      <c r="Q410" t="s">
        <v>957</v>
      </c>
      <c r="T410" t="s">
        <v>44</v>
      </c>
    </row>
    <row r="411" spans="1:20" hidden="1" x14ac:dyDescent="0.2">
      <c r="A411" t="s">
        <v>994</v>
      </c>
      <c r="B411" t="s">
        <v>978</v>
      </c>
      <c r="C411" t="s">
        <v>68</v>
      </c>
      <c r="D411">
        <v>600</v>
      </c>
      <c r="E411" t="s">
        <v>1957</v>
      </c>
      <c r="F411" t="s">
        <v>1930</v>
      </c>
      <c r="G411" t="s">
        <v>995</v>
      </c>
      <c r="H411" t="s">
        <v>264</v>
      </c>
      <c r="I411" t="s">
        <v>24</v>
      </c>
      <c r="J411">
        <v>7408</v>
      </c>
      <c r="K411" t="s">
        <v>205</v>
      </c>
      <c r="L411">
        <v>6.4079199999999998</v>
      </c>
      <c r="M411" t="s">
        <v>996</v>
      </c>
      <c r="N411" t="s">
        <v>249</v>
      </c>
      <c r="O411" t="s">
        <v>207</v>
      </c>
      <c r="P411">
        <v>2013</v>
      </c>
      <c r="Q411" t="s">
        <v>997</v>
      </c>
      <c r="R411" t="s">
        <v>982</v>
      </c>
      <c r="T411" t="s">
        <v>35</v>
      </c>
    </row>
    <row r="412" spans="1:20" hidden="1" x14ac:dyDescent="0.2">
      <c r="A412" t="s">
        <v>998</v>
      </c>
      <c r="B412" t="s">
        <v>999</v>
      </c>
      <c r="C412" t="s">
        <v>122</v>
      </c>
      <c r="D412">
        <v>550</v>
      </c>
      <c r="E412" t="s">
        <v>530</v>
      </c>
      <c r="F412" t="s">
        <v>1945</v>
      </c>
      <c r="G412" t="s">
        <v>304</v>
      </c>
      <c r="H412" t="s">
        <v>751</v>
      </c>
      <c r="I412" t="s">
        <v>24</v>
      </c>
      <c r="J412">
        <v>7390</v>
      </c>
      <c r="K412" t="s">
        <v>205</v>
      </c>
      <c r="L412">
        <v>6.3923500000000004</v>
      </c>
      <c r="M412" t="s">
        <v>183</v>
      </c>
      <c r="N412" t="s">
        <v>371</v>
      </c>
      <c r="O412" t="s">
        <v>207</v>
      </c>
      <c r="P412">
        <v>2020</v>
      </c>
      <c r="Q412" t="s">
        <v>1000</v>
      </c>
      <c r="T412" t="s">
        <v>40</v>
      </c>
    </row>
    <row r="413" spans="1:20" hidden="1" x14ac:dyDescent="0.2">
      <c r="A413" t="s">
        <v>994</v>
      </c>
      <c r="B413" t="s">
        <v>978</v>
      </c>
      <c r="C413" t="s">
        <v>68</v>
      </c>
      <c r="D413">
        <v>600</v>
      </c>
      <c r="E413" t="s">
        <v>1957</v>
      </c>
      <c r="F413" t="s">
        <v>1930</v>
      </c>
      <c r="G413" t="s">
        <v>1001</v>
      </c>
      <c r="H413" t="s">
        <v>264</v>
      </c>
      <c r="I413" t="s">
        <v>24</v>
      </c>
      <c r="J413">
        <v>7290</v>
      </c>
      <c r="K413" t="s">
        <v>205</v>
      </c>
      <c r="L413">
        <v>6.3058500000000004</v>
      </c>
      <c r="M413" t="s">
        <v>980</v>
      </c>
      <c r="N413" t="s">
        <v>346</v>
      </c>
      <c r="O413" t="s">
        <v>207</v>
      </c>
      <c r="P413">
        <v>2014</v>
      </c>
      <c r="Q413" t="s">
        <v>1002</v>
      </c>
      <c r="R413" t="s">
        <v>982</v>
      </c>
      <c r="T413" t="s">
        <v>35</v>
      </c>
    </row>
    <row r="414" spans="1:20" hidden="1" x14ac:dyDescent="0.2">
      <c r="A414" t="s">
        <v>994</v>
      </c>
      <c r="B414" t="s">
        <v>978</v>
      </c>
      <c r="C414" t="s">
        <v>68</v>
      </c>
      <c r="D414">
        <v>600</v>
      </c>
      <c r="E414" t="s">
        <v>1957</v>
      </c>
      <c r="F414" t="s">
        <v>1930</v>
      </c>
      <c r="G414" t="s">
        <v>1003</v>
      </c>
      <c r="H414" t="s">
        <v>264</v>
      </c>
      <c r="I414" t="s">
        <v>24</v>
      </c>
      <c r="J414">
        <v>7274</v>
      </c>
      <c r="K414" t="s">
        <v>205</v>
      </c>
      <c r="L414">
        <v>6.2920100000000003</v>
      </c>
      <c r="M414" t="s">
        <v>980</v>
      </c>
      <c r="N414" t="s">
        <v>249</v>
      </c>
      <c r="O414" t="s">
        <v>207</v>
      </c>
      <c r="P414">
        <v>2012</v>
      </c>
      <c r="Q414" t="s">
        <v>1004</v>
      </c>
      <c r="R414" t="s">
        <v>982</v>
      </c>
      <c r="T414" t="s">
        <v>35</v>
      </c>
    </row>
    <row r="415" spans="1:20" hidden="1" x14ac:dyDescent="0.2">
      <c r="A415" t="s">
        <v>376</v>
      </c>
      <c r="B415" t="s">
        <v>292</v>
      </c>
      <c r="C415" t="s">
        <v>57</v>
      </c>
      <c r="D415">
        <v>112</v>
      </c>
      <c r="E415" t="s">
        <v>1993</v>
      </c>
      <c r="F415" t="s">
        <v>5</v>
      </c>
      <c r="G415" t="s">
        <v>341</v>
      </c>
      <c r="H415" t="s">
        <v>264</v>
      </c>
      <c r="I415" t="s">
        <v>24</v>
      </c>
      <c r="J415">
        <v>7253</v>
      </c>
      <c r="K415" t="s">
        <v>205</v>
      </c>
      <c r="L415">
        <v>6.2738450000000006</v>
      </c>
      <c r="M415" t="s">
        <v>212</v>
      </c>
      <c r="N415" t="s">
        <v>322</v>
      </c>
      <c r="O415" t="s">
        <v>207</v>
      </c>
      <c r="P415">
        <v>2010</v>
      </c>
      <c r="Q415" t="s">
        <v>969</v>
      </c>
      <c r="T415" t="s">
        <v>44</v>
      </c>
    </row>
    <row r="416" spans="1:20" hidden="1" x14ac:dyDescent="0.2">
      <c r="A416" t="s">
        <v>888</v>
      </c>
      <c r="B416" t="s">
        <v>889</v>
      </c>
      <c r="C416" t="s">
        <v>195</v>
      </c>
      <c r="D416">
        <v>880</v>
      </c>
      <c r="E416" t="s">
        <v>890</v>
      </c>
      <c r="F416" t="s">
        <v>6</v>
      </c>
      <c r="G416" t="s">
        <v>304</v>
      </c>
      <c r="H416" t="s">
        <v>305</v>
      </c>
      <c r="I416" t="s">
        <v>24</v>
      </c>
      <c r="J416">
        <v>7200</v>
      </c>
      <c r="K416" t="s">
        <v>205</v>
      </c>
      <c r="L416">
        <v>6.2279999999999998</v>
      </c>
      <c r="M416" t="s">
        <v>913</v>
      </c>
      <c r="N416" t="s">
        <v>328</v>
      </c>
      <c r="O416" t="s">
        <v>207</v>
      </c>
      <c r="P416">
        <v>2019</v>
      </c>
      <c r="Q416" t="s">
        <v>1005</v>
      </c>
      <c r="T416" t="s">
        <v>40</v>
      </c>
    </row>
    <row r="417" spans="1:20" hidden="1" x14ac:dyDescent="0.2">
      <c r="A417" t="s">
        <v>503</v>
      </c>
      <c r="B417" t="s">
        <v>504</v>
      </c>
      <c r="C417" t="s">
        <v>116</v>
      </c>
      <c r="D417">
        <v>460</v>
      </c>
      <c r="E417" t="s">
        <v>303</v>
      </c>
      <c r="F417" t="s">
        <v>8</v>
      </c>
      <c r="G417" t="s">
        <v>304</v>
      </c>
      <c r="H417" t="s">
        <v>50</v>
      </c>
      <c r="I417" t="s">
        <v>50</v>
      </c>
      <c r="J417">
        <v>7156</v>
      </c>
      <c r="K417" t="s">
        <v>205</v>
      </c>
      <c r="L417">
        <v>5.367</v>
      </c>
      <c r="M417" t="s">
        <v>597</v>
      </c>
      <c r="N417" t="s">
        <v>328</v>
      </c>
      <c r="O417" t="s">
        <v>207</v>
      </c>
      <c r="P417">
        <v>2011</v>
      </c>
      <c r="Q417" t="s">
        <v>598</v>
      </c>
      <c r="T417" t="s">
        <v>40</v>
      </c>
    </row>
    <row r="418" spans="1:20" hidden="1" x14ac:dyDescent="0.2">
      <c r="A418" t="s">
        <v>1006</v>
      </c>
      <c r="B418" t="s">
        <v>978</v>
      </c>
      <c r="C418" t="s">
        <v>68</v>
      </c>
      <c r="D418">
        <v>600</v>
      </c>
      <c r="E418" t="s">
        <v>1957</v>
      </c>
      <c r="F418" t="s">
        <v>1930</v>
      </c>
      <c r="G418" t="s">
        <v>35</v>
      </c>
      <c r="H418" t="s">
        <v>264</v>
      </c>
      <c r="I418" t="s">
        <v>24</v>
      </c>
      <c r="J418">
        <v>7070</v>
      </c>
      <c r="K418" t="s">
        <v>205</v>
      </c>
      <c r="L418">
        <v>6.1155499999999998</v>
      </c>
      <c r="M418" t="s">
        <v>980</v>
      </c>
      <c r="N418" t="s">
        <v>213</v>
      </c>
      <c r="O418" t="s">
        <v>207</v>
      </c>
      <c r="P418">
        <v>2019</v>
      </c>
      <c r="Q418" t="s">
        <v>1007</v>
      </c>
      <c r="T418" t="s">
        <v>35</v>
      </c>
    </row>
    <row r="419" spans="1:20" hidden="1" x14ac:dyDescent="0.2">
      <c r="A419" t="s">
        <v>599</v>
      </c>
      <c r="B419" t="s">
        <v>600</v>
      </c>
      <c r="C419" t="s">
        <v>68</v>
      </c>
      <c r="D419">
        <v>600</v>
      </c>
      <c r="E419" t="s">
        <v>1957</v>
      </c>
      <c r="F419" t="s">
        <v>1930</v>
      </c>
      <c r="G419" t="s">
        <v>601</v>
      </c>
      <c r="H419" t="s">
        <v>1008</v>
      </c>
      <c r="I419" t="s">
        <v>676</v>
      </c>
      <c r="J419">
        <v>7000</v>
      </c>
      <c r="K419" t="s">
        <v>205</v>
      </c>
      <c r="L419">
        <v>6.0549999999999997</v>
      </c>
      <c r="M419" t="s">
        <v>602</v>
      </c>
      <c r="N419" t="s">
        <v>249</v>
      </c>
      <c r="O419" t="s">
        <v>207</v>
      </c>
      <c r="P419">
        <v>2017</v>
      </c>
      <c r="Q419" t="s">
        <v>634</v>
      </c>
      <c r="T419" t="s">
        <v>41</v>
      </c>
    </row>
    <row r="420" spans="1:20" hidden="1" x14ac:dyDescent="0.2">
      <c r="A420" t="s">
        <v>224</v>
      </c>
      <c r="B420" t="s">
        <v>225</v>
      </c>
      <c r="C420" t="s">
        <v>65</v>
      </c>
      <c r="D420">
        <v>900</v>
      </c>
      <c r="E420" t="s">
        <v>1588</v>
      </c>
      <c r="F420" t="s">
        <v>6</v>
      </c>
      <c r="G420" t="s">
        <v>204</v>
      </c>
      <c r="H420" t="s">
        <v>24</v>
      </c>
      <c r="I420" t="s">
        <v>24</v>
      </c>
      <c r="J420">
        <v>6986</v>
      </c>
      <c r="K420" t="s">
        <v>205</v>
      </c>
      <c r="L420">
        <v>6.0428900000000008</v>
      </c>
      <c r="M420" t="s">
        <v>227</v>
      </c>
      <c r="N420" t="s">
        <v>228</v>
      </c>
      <c r="O420" t="s">
        <v>207</v>
      </c>
      <c r="P420">
        <v>2015</v>
      </c>
      <c r="Q420" t="s">
        <v>229</v>
      </c>
      <c r="T420" t="s">
        <v>34</v>
      </c>
    </row>
    <row r="421" spans="1:20" hidden="1" x14ac:dyDescent="0.2">
      <c r="A421" t="s">
        <v>376</v>
      </c>
      <c r="B421" t="s">
        <v>292</v>
      </c>
      <c r="C421" t="s">
        <v>57</v>
      </c>
      <c r="D421">
        <v>112</v>
      </c>
      <c r="E421" t="s">
        <v>1993</v>
      </c>
      <c r="F421" t="s">
        <v>5</v>
      </c>
      <c r="G421" t="s">
        <v>341</v>
      </c>
      <c r="H421" t="s">
        <v>50</v>
      </c>
      <c r="I421" t="s">
        <v>50</v>
      </c>
      <c r="J421">
        <v>6953</v>
      </c>
      <c r="K421" t="s">
        <v>205</v>
      </c>
      <c r="L421">
        <v>5.2147500000000004</v>
      </c>
      <c r="M421" t="s">
        <v>212</v>
      </c>
      <c r="N421" t="s">
        <v>244</v>
      </c>
      <c r="O421" t="s">
        <v>207</v>
      </c>
      <c r="P421">
        <v>2014</v>
      </c>
      <c r="Q421" t="s">
        <v>477</v>
      </c>
      <c r="T421" t="s">
        <v>44</v>
      </c>
    </row>
    <row r="422" spans="1:20" hidden="1" x14ac:dyDescent="0.2">
      <c r="A422" t="s">
        <v>1009</v>
      </c>
      <c r="B422" t="s">
        <v>247</v>
      </c>
      <c r="C422" t="s">
        <v>69</v>
      </c>
      <c r="D422">
        <v>735</v>
      </c>
      <c r="E422" t="s">
        <v>203</v>
      </c>
      <c r="F422" t="s">
        <v>4</v>
      </c>
      <c r="G422" t="s">
        <v>248</v>
      </c>
      <c r="H422" t="s">
        <v>264</v>
      </c>
      <c r="I422" t="s">
        <v>24</v>
      </c>
      <c r="J422">
        <v>6879</v>
      </c>
      <c r="K422" t="s">
        <v>205</v>
      </c>
      <c r="L422">
        <v>5.9503349999999999</v>
      </c>
      <c r="M422" t="s">
        <v>1010</v>
      </c>
      <c r="N422" t="s">
        <v>346</v>
      </c>
      <c r="O422" t="s">
        <v>207</v>
      </c>
      <c r="P422">
        <v>2019</v>
      </c>
      <c r="Q422" t="s">
        <v>1011</v>
      </c>
      <c r="T422" t="s">
        <v>34</v>
      </c>
    </row>
    <row r="423" spans="1:20" hidden="1" x14ac:dyDescent="0.2">
      <c r="A423" t="s">
        <v>1012</v>
      </c>
      <c r="B423" t="s">
        <v>940</v>
      </c>
      <c r="C423" t="s">
        <v>941</v>
      </c>
      <c r="D423">
        <v>240</v>
      </c>
      <c r="E423" t="s">
        <v>906</v>
      </c>
      <c r="F423" t="s">
        <v>7</v>
      </c>
      <c r="G423" t="s">
        <v>942</v>
      </c>
      <c r="H423" t="s">
        <v>943</v>
      </c>
      <c r="I423" t="s">
        <v>50</v>
      </c>
      <c r="J423">
        <v>1487</v>
      </c>
      <c r="K423" t="s">
        <v>205</v>
      </c>
      <c r="L423">
        <v>1.1152500000000001</v>
      </c>
      <c r="M423" t="s">
        <v>944</v>
      </c>
      <c r="N423" t="s">
        <v>249</v>
      </c>
      <c r="O423" t="s">
        <v>207</v>
      </c>
      <c r="P423">
        <v>2019</v>
      </c>
      <c r="Q423" t="s">
        <v>1013</v>
      </c>
      <c r="T423" t="s">
        <v>33</v>
      </c>
    </row>
    <row r="424" spans="1:20" hidden="1" x14ac:dyDescent="0.2">
      <c r="A424" t="s">
        <v>977</v>
      </c>
      <c r="B424" t="s">
        <v>978</v>
      </c>
      <c r="C424" t="s">
        <v>68</v>
      </c>
      <c r="D424">
        <v>600</v>
      </c>
      <c r="E424" t="s">
        <v>1957</v>
      </c>
      <c r="F424" t="s">
        <v>1930</v>
      </c>
      <c r="G424" t="s">
        <v>35</v>
      </c>
      <c r="H424" t="s">
        <v>1014</v>
      </c>
      <c r="I424" t="s">
        <v>24</v>
      </c>
      <c r="J424">
        <v>6810</v>
      </c>
      <c r="K424" t="s">
        <v>205</v>
      </c>
      <c r="L424">
        <v>5.8906499999999999</v>
      </c>
      <c r="M424" t="s">
        <v>1015</v>
      </c>
      <c r="N424" t="s">
        <v>346</v>
      </c>
      <c r="O424" t="s">
        <v>207</v>
      </c>
      <c r="P424">
        <v>2016</v>
      </c>
      <c r="Q424" t="s">
        <v>1016</v>
      </c>
      <c r="R424" t="s">
        <v>982</v>
      </c>
      <c r="T424" t="s">
        <v>35</v>
      </c>
    </row>
    <row r="425" spans="1:20" hidden="1" x14ac:dyDescent="0.2">
      <c r="A425" t="s">
        <v>936</v>
      </c>
      <c r="B425" t="s">
        <v>814</v>
      </c>
      <c r="C425" t="s">
        <v>147</v>
      </c>
      <c r="D425">
        <v>671</v>
      </c>
      <c r="E425" t="s">
        <v>1989</v>
      </c>
      <c r="F425" t="s">
        <v>1930</v>
      </c>
      <c r="G425" t="s">
        <v>304</v>
      </c>
      <c r="H425" t="s">
        <v>937</v>
      </c>
      <c r="I425" t="s">
        <v>50</v>
      </c>
      <c r="J425">
        <v>6803</v>
      </c>
      <c r="K425" t="s">
        <v>205</v>
      </c>
      <c r="L425">
        <v>5.1022499999999997</v>
      </c>
      <c r="M425" t="s">
        <v>212</v>
      </c>
      <c r="N425" t="s">
        <v>328</v>
      </c>
      <c r="O425" t="s">
        <v>207</v>
      </c>
      <c r="P425">
        <v>2011</v>
      </c>
      <c r="Q425" t="s">
        <v>938</v>
      </c>
      <c r="T425" t="s">
        <v>40</v>
      </c>
    </row>
    <row r="426" spans="1:20" hidden="1" x14ac:dyDescent="0.2">
      <c r="A426" t="s">
        <v>224</v>
      </c>
      <c r="B426" t="s">
        <v>225</v>
      </c>
      <c r="C426" t="s">
        <v>65</v>
      </c>
      <c r="D426">
        <v>900</v>
      </c>
      <c r="E426" t="s">
        <v>1588</v>
      </c>
      <c r="F426" t="s">
        <v>6</v>
      </c>
      <c r="G426" t="s">
        <v>204</v>
      </c>
      <c r="H426" t="s">
        <v>24</v>
      </c>
      <c r="I426" t="s">
        <v>24</v>
      </c>
      <c r="J426">
        <v>6787</v>
      </c>
      <c r="K426" t="s">
        <v>205</v>
      </c>
      <c r="L426">
        <v>5.8707549999999999</v>
      </c>
      <c r="M426" t="s">
        <v>227</v>
      </c>
      <c r="N426" t="s">
        <v>228</v>
      </c>
      <c r="O426" t="s">
        <v>207</v>
      </c>
      <c r="P426">
        <v>2016</v>
      </c>
      <c r="Q426" t="s">
        <v>300</v>
      </c>
      <c r="T426" t="s">
        <v>34</v>
      </c>
    </row>
    <row r="427" spans="1:20" hidden="1" x14ac:dyDescent="0.2">
      <c r="A427" t="s">
        <v>1017</v>
      </c>
      <c r="B427" t="s">
        <v>1018</v>
      </c>
      <c r="C427" t="s">
        <v>96</v>
      </c>
      <c r="D427">
        <v>640</v>
      </c>
      <c r="E427" t="s">
        <v>1989</v>
      </c>
      <c r="F427" t="s">
        <v>1930</v>
      </c>
      <c r="G427" t="s">
        <v>304</v>
      </c>
      <c r="H427" t="s">
        <v>50</v>
      </c>
      <c r="I427" t="s">
        <v>50</v>
      </c>
      <c r="J427">
        <v>6772</v>
      </c>
      <c r="K427" t="s">
        <v>205</v>
      </c>
      <c r="L427">
        <v>5.0789999999999997</v>
      </c>
      <c r="M427" t="s">
        <v>212</v>
      </c>
      <c r="N427" t="s">
        <v>242</v>
      </c>
      <c r="O427" t="s">
        <v>207</v>
      </c>
      <c r="P427">
        <v>2020</v>
      </c>
      <c r="Q427" t="s">
        <v>1019</v>
      </c>
      <c r="T427" t="s">
        <v>40</v>
      </c>
    </row>
    <row r="428" spans="1:20" hidden="1" x14ac:dyDescent="0.2">
      <c r="A428" t="s">
        <v>1371</v>
      </c>
      <c r="B428" t="s">
        <v>439</v>
      </c>
      <c r="C428" t="s">
        <v>1372</v>
      </c>
      <c r="D428">
        <v>603</v>
      </c>
      <c r="E428" t="s">
        <v>1957</v>
      </c>
      <c r="F428" t="s">
        <v>1930</v>
      </c>
      <c r="G428" t="s">
        <v>472</v>
      </c>
      <c r="H428" t="s">
        <v>1022</v>
      </c>
      <c r="I428" t="s">
        <v>24</v>
      </c>
      <c r="J428">
        <v>275.65199999999999</v>
      </c>
      <c r="K428" t="s">
        <v>205</v>
      </c>
      <c r="L428">
        <v>0.23843897999999999</v>
      </c>
      <c r="M428" t="s">
        <v>212</v>
      </c>
      <c r="N428" t="s">
        <v>244</v>
      </c>
      <c r="O428" t="s">
        <v>207</v>
      </c>
      <c r="P428">
        <v>2014</v>
      </c>
      <c r="Q428" t="s">
        <v>1373</v>
      </c>
      <c r="T428" t="s">
        <v>44</v>
      </c>
    </row>
    <row r="429" spans="1:20" hidden="1" x14ac:dyDescent="0.2">
      <c r="A429" t="s">
        <v>849</v>
      </c>
      <c r="B429" t="s">
        <v>461</v>
      </c>
      <c r="C429" t="s">
        <v>83</v>
      </c>
      <c r="D429">
        <v>400</v>
      </c>
      <c r="E429" t="s">
        <v>492</v>
      </c>
      <c r="F429" t="s">
        <v>8</v>
      </c>
      <c r="G429" t="s">
        <v>304</v>
      </c>
      <c r="H429" t="s">
        <v>1024</v>
      </c>
      <c r="I429" t="s">
        <v>24</v>
      </c>
      <c r="J429">
        <v>6757.89</v>
      </c>
      <c r="K429" t="s">
        <v>205</v>
      </c>
      <c r="L429">
        <v>5.8455748500000002</v>
      </c>
      <c r="M429" t="s">
        <v>212</v>
      </c>
      <c r="N429" t="s">
        <v>244</v>
      </c>
      <c r="O429" t="s">
        <v>207</v>
      </c>
      <c r="P429">
        <v>2020</v>
      </c>
      <c r="Q429" t="s">
        <v>851</v>
      </c>
      <c r="T429" t="s">
        <v>40</v>
      </c>
    </row>
    <row r="430" spans="1:20" hidden="1" x14ac:dyDescent="0.2">
      <c r="A430" t="s">
        <v>1006</v>
      </c>
      <c r="B430" t="s">
        <v>978</v>
      </c>
      <c r="C430" t="s">
        <v>68</v>
      </c>
      <c r="D430">
        <v>600</v>
      </c>
      <c r="E430" t="s">
        <v>1957</v>
      </c>
      <c r="F430" t="s">
        <v>1930</v>
      </c>
      <c r="G430" t="s">
        <v>979</v>
      </c>
      <c r="H430" t="s">
        <v>264</v>
      </c>
      <c r="I430" t="s">
        <v>24</v>
      </c>
      <c r="J430">
        <v>6730</v>
      </c>
      <c r="K430" t="s">
        <v>205</v>
      </c>
      <c r="L430">
        <v>5.8214499999999996</v>
      </c>
      <c r="M430" t="s">
        <v>212</v>
      </c>
      <c r="N430" t="s">
        <v>213</v>
      </c>
      <c r="O430" t="s">
        <v>207</v>
      </c>
      <c r="P430">
        <v>2017</v>
      </c>
      <c r="Q430" t="s">
        <v>1025</v>
      </c>
      <c r="T430" t="s">
        <v>35</v>
      </c>
    </row>
    <row r="431" spans="1:20" hidden="1" x14ac:dyDescent="0.2">
      <c r="A431" t="s">
        <v>1026</v>
      </c>
      <c r="B431" t="s">
        <v>947</v>
      </c>
      <c r="C431" t="s">
        <v>77</v>
      </c>
      <c r="D431">
        <v>240</v>
      </c>
      <c r="E431" t="s">
        <v>906</v>
      </c>
      <c r="F431" t="s">
        <v>7</v>
      </c>
      <c r="G431" t="s">
        <v>1027</v>
      </c>
      <c r="H431" t="s">
        <v>309</v>
      </c>
      <c r="I431" t="s">
        <v>24</v>
      </c>
      <c r="J431">
        <v>502</v>
      </c>
      <c r="K431" t="s">
        <v>205</v>
      </c>
      <c r="L431">
        <v>0.43423</v>
      </c>
      <c r="M431" t="s">
        <v>1028</v>
      </c>
      <c r="N431" t="s">
        <v>289</v>
      </c>
      <c r="O431" t="s">
        <v>207</v>
      </c>
      <c r="P431">
        <v>2019</v>
      </c>
      <c r="Q431" t="s">
        <v>1029</v>
      </c>
      <c r="T431" t="s">
        <v>40</v>
      </c>
    </row>
    <row r="432" spans="1:20" hidden="1" x14ac:dyDescent="0.2">
      <c r="A432" t="s">
        <v>507</v>
      </c>
      <c r="B432" t="s">
        <v>504</v>
      </c>
      <c r="C432" t="s">
        <v>117</v>
      </c>
      <c r="D432">
        <v>465</v>
      </c>
      <c r="E432" t="s">
        <v>303</v>
      </c>
      <c r="F432" t="s">
        <v>8</v>
      </c>
      <c r="G432" t="s">
        <v>304</v>
      </c>
      <c r="H432" t="s">
        <v>50</v>
      </c>
      <c r="I432" t="s">
        <v>50</v>
      </c>
      <c r="J432">
        <v>6675</v>
      </c>
      <c r="K432" t="s">
        <v>205</v>
      </c>
      <c r="L432">
        <v>5.0062499999999996</v>
      </c>
      <c r="M432" t="s">
        <v>625</v>
      </c>
      <c r="N432" t="s">
        <v>242</v>
      </c>
      <c r="O432" t="s">
        <v>207</v>
      </c>
      <c r="P432">
        <v>2015</v>
      </c>
      <c r="Q432" t="s">
        <v>626</v>
      </c>
      <c r="T432" t="s">
        <v>40</v>
      </c>
    </row>
    <row r="433" spans="1:20" hidden="1" x14ac:dyDescent="0.2">
      <c r="A433" t="s">
        <v>1026</v>
      </c>
      <c r="B433" t="s">
        <v>947</v>
      </c>
      <c r="C433" t="s">
        <v>77</v>
      </c>
      <c r="D433">
        <v>240</v>
      </c>
      <c r="E433" t="s">
        <v>906</v>
      </c>
      <c r="F433" t="s">
        <v>7</v>
      </c>
      <c r="G433" t="s">
        <v>1027</v>
      </c>
      <c r="H433" t="s">
        <v>309</v>
      </c>
      <c r="I433" t="s">
        <v>24</v>
      </c>
      <c r="J433">
        <v>174</v>
      </c>
      <c r="K433" t="s">
        <v>205</v>
      </c>
      <c r="L433">
        <v>0.15050999999999998</v>
      </c>
      <c r="M433" t="s">
        <v>1028</v>
      </c>
      <c r="N433" t="s">
        <v>213</v>
      </c>
      <c r="O433" t="s">
        <v>207</v>
      </c>
      <c r="P433">
        <v>2019</v>
      </c>
      <c r="Q433" t="s">
        <v>1029</v>
      </c>
      <c r="T433" t="s">
        <v>40</v>
      </c>
    </row>
    <row r="434" spans="1:20" hidden="1" x14ac:dyDescent="0.2">
      <c r="A434" t="s">
        <v>1030</v>
      </c>
      <c r="B434" t="s">
        <v>1031</v>
      </c>
      <c r="C434" t="s">
        <v>158</v>
      </c>
      <c r="D434">
        <v>780</v>
      </c>
      <c r="E434" t="s">
        <v>241</v>
      </c>
      <c r="F434" t="s">
        <v>6</v>
      </c>
      <c r="G434" t="s">
        <v>204</v>
      </c>
      <c r="H434" t="s">
        <v>858</v>
      </c>
      <c r="I434" t="s">
        <v>858</v>
      </c>
      <c r="J434">
        <v>6500</v>
      </c>
      <c r="K434" t="s">
        <v>205</v>
      </c>
      <c r="L434">
        <v>5.2649999999999997</v>
      </c>
      <c r="M434" t="s">
        <v>1032</v>
      </c>
      <c r="N434" t="s">
        <v>328</v>
      </c>
      <c r="O434" t="s">
        <v>207</v>
      </c>
      <c r="P434">
        <v>2020</v>
      </c>
      <c r="Q434" t="s">
        <v>1033</v>
      </c>
      <c r="T434" t="s">
        <v>34</v>
      </c>
    </row>
    <row r="435" spans="1:20" hidden="1" x14ac:dyDescent="0.2">
      <c r="A435" t="s">
        <v>1366</v>
      </c>
      <c r="B435" t="s">
        <v>1367</v>
      </c>
      <c r="C435" t="s">
        <v>1368</v>
      </c>
      <c r="D435">
        <v>301</v>
      </c>
      <c r="E435" t="s">
        <v>1956</v>
      </c>
      <c r="F435" t="s">
        <v>9</v>
      </c>
      <c r="G435" t="s">
        <v>1369</v>
      </c>
      <c r="H435" t="s">
        <v>305</v>
      </c>
      <c r="I435" t="s">
        <v>24</v>
      </c>
      <c r="J435">
        <v>137</v>
      </c>
      <c r="K435" t="s">
        <v>222</v>
      </c>
      <c r="L435">
        <v>137</v>
      </c>
      <c r="M435" t="s">
        <v>212</v>
      </c>
      <c r="N435" t="s">
        <v>249</v>
      </c>
      <c r="O435" t="s">
        <v>207</v>
      </c>
      <c r="P435">
        <v>2015</v>
      </c>
      <c r="Q435" t="s">
        <v>1443</v>
      </c>
      <c r="T435" t="s">
        <v>44</v>
      </c>
    </row>
    <row r="436" spans="1:20" hidden="1" x14ac:dyDescent="0.2">
      <c r="A436" t="s">
        <v>1039</v>
      </c>
      <c r="B436" t="s">
        <v>1040</v>
      </c>
      <c r="C436" t="s">
        <v>194</v>
      </c>
      <c r="D436">
        <v>870</v>
      </c>
      <c r="E436" t="s">
        <v>1041</v>
      </c>
      <c r="F436" t="s">
        <v>6</v>
      </c>
      <c r="G436" t="s">
        <v>304</v>
      </c>
      <c r="H436" t="s">
        <v>264</v>
      </c>
      <c r="I436" t="s">
        <v>24</v>
      </c>
      <c r="J436">
        <v>6470</v>
      </c>
      <c r="K436" t="s">
        <v>205</v>
      </c>
      <c r="L436">
        <v>5.5965500000000006</v>
      </c>
      <c r="M436" t="s">
        <v>1042</v>
      </c>
      <c r="N436" t="s">
        <v>289</v>
      </c>
      <c r="O436" t="s">
        <v>207</v>
      </c>
      <c r="P436">
        <v>2020</v>
      </c>
      <c r="Q436" t="s">
        <v>1043</v>
      </c>
      <c r="T436" t="s">
        <v>40</v>
      </c>
    </row>
    <row r="437" spans="1:20" hidden="1" x14ac:dyDescent="0.2">
      <c r="A437" t="s">
        <v>503</v>
      </c>
      <c r="B437" t="s">
        <v>504</v>
      </c>
      <c r="C437" t="s">
        <v>116</v>
      </c>
      <c r="D437">
        <v>460</v>
      </c>
      <c r="E437" t="s">
        <v>303</v>
      </c>
      <c r="F437" t="s">
        <v>8</v>
      </c>
      <c r="G437" t="s">
        <v>304</v>
      </c>
      <c r="H437" t="s">
        <v>50</v>
      </c>
      <c r="I437" t="s">
        <v>50</v>
      </c>
      <c r="J437">
        <v>6294</v>
      </c>
      <c r="K437" t="s">
        <v>205</v>
      </c>
      <c r="L437">
        <v>4.7205000000000004</v>
      </c>
      <c r="M437" t="s">
        <v>505</v>
      </c>
      <c r="N437" t="s">
        <v>328</v>
      </c>
      <c r="O437" t="s">
        <v>207</v>
      </c>
      <c r="P437">
        <v>2012</v>
      </c>
      <c r="Q437" t="s">
        <v>506</v>
      </c>
      <c r="T437" t="s">
        <v>40</v>
      </c>
    </row>
    <row r="438" spans="1:20" hidden="1" x14ac:dyDescent="0.2">
      <c r="A438" t="s">
        <v>507</v>
      </c>
      <c r="B438" t="s">
        <v>504</v>
      </c>
      <c r="C438" t="s">
        <v>116</v>
      </c>
      <c r="D438">
        <v>460</v>
      </c>
      <c r="E438" t="s">
        <v>303</v>
      </c>
      <c r="F438" t="s">
        <v>8</v>
      </c>
      <c r="G438" t="s">
        <v>304</v>
      </c>
      <c r="H438" t="s">
        <v>50</v>
      </c>
      <c r="I438" t="s">
        <v>50</v>
      </c>
      <c r="J438">
        <v>6294</v>
      </c>
      <c r="K438" t="s">
        <v>205</v>
      </c>
      <c r="L438">
        <v>4.7205000000000004</v>
      </c>
      <c r="M438" t="s">
        <v>508</v>
      </c>
      <c r="N438" t="s">
        <v>328</v>
      </c>
      <c r="O438" t="s">
        <v>207</v>
      </c>
      <c r="P438">
        <v>2013</v>
      </c>
      <c r="Q438" t="s">
        <v>509</v>
      </c>
      <c r="T438" t="s">
        <v>40</v>
      </c>
    </row>
    <row r="439" spans="1:20" hidden="1" x14ac:dyDescent="0.2">
      <c r="A439" t="s">
        <v>992</v>
      </c>
      <c r="B439" t="s">
        <v>210</v>
      </c>
      <c r="C439" t="s">
        <v>65</v>
      </c>
      <c r="D439">
        <v>900</v>
      </c>
      <c r="E439" t="s">
        <v>1588</v>
      </c>
      <c r="F439" t="s">
        <v>6</v>
      </c>
      <c r="G439" t="s">
        <v>204</v>
      </c>
      <c r="H439" t="s">
        <v>398</v>
      </c>
      <c r="I439" t="s">
        <v>24</v>
      </c>
      <c r="J439">
        <v>13065</v>
      </c>
      <c r="K439" t="s">
        <v>205</v>
      </c>
      <c r="L439">
        <v>11.301225000000001</v>
      </c>
      <c r="M439" t="s">
        <v>212</v>
      </c>
      <c r="N439" t="s">
        <v>346</v>
      </c>
      <c r="O439" t="s">
        <v>207</v>
      </c>
      <c r="P439">
        <v>2018</v>
      </c>
      <c r="Q439" t="s">
        <v>993</v>
      </c>
      <c r="T439" t="s">
        <v>34</v>
      </c>
    </row>
    <row r="440" spans="1:20" hidden="1" x14ac:dyDescent="0.2">
      <c r="A440" t="s">
        <v>1006</v>
      </c>
      <c r="B440" t="s">
        <v>978</v>
      </c>
      <c r="C440" t="s">
        <v>68</v>
      </c>
      <c r="D440">
        <v>600</v>
      </c>
      <c r="E440" t="s">
        <v>1957</v>
      </c>
      <c r="F440" t="s">
        <v>1930</v>
      </c>
      <c r="G440" t="s">
        <v>1044</v>
      </c>
      <c r="H440" t="s">
        <v>1014</v>
      </c>
      <c r="I440" t="s">
        <v>24</v>
      </c>
      <c r="J440">
        <v>6073</v>
      </c>
      <c r="K440" t="s">
        <v>205</v>
      </c>
      <c r="L440">
        <v>5.253145</v>
      </c>
      <c r="M440" t="s">
        <v>980</v>
      </c>
      <c r="N440" t="s">
        <v>213</v>
      </c>
      <c r="O440" t="s">
        <v>207</v>
      </c>
      <c r="P440">
        <v>2018</v>
      </c>
      <c r="Q440" t="s">
        <v>1045</v>
      </c>
      <c r="T440" t="s">
        <v>35</v>
      </c>
    </row>
    <row r="441" spans="1:20" hidden="1" x14ac:dyDescent="0.2">
      <c r="A441" t="s">
        <v>329</v>
      </c>
      <c r="B441" t="s">
        <v>235</v>
      </c>
      <c r="C441" t="s">
        <v>71</v>
      </c>
      <c r="D441">
        <v>750</v>
      </c>
      <c r="E441" t="s">
        <v>203</v>
      </c>
      <c r="F441" t="s">
        <v>4</v>
      </c>
      <c r="G441" t="s">
        <v>204</v>
      </c>
      <c r="H441" t="s">
        <v>858</v>
      </c>
      <c r="I441" t="s">
        <v>858</v>
      </c>
      <c r="J441">
        <v>6000</v>
      </c>
      <c r="K441" t="s">
        <v>205</v>
      </c>
      <c r="L441">
        <v>4.8600000000000003</v>
      </c>
      <c r="M441" t="s">
        <v>212</v>
      </c>
      <c r="N441" t="s">
        <v>328</v>
      </c>
      <c r="O441" t="s">
        <v>207</v>
      </c>
      <c r="P441">
        <v>2018</v>
      </c>
      <c r="Q441" t="s">
        <v>331</v>
      </c>
      <c r="T441" t="s">
        <v>34</v>
      </c>
    </row>
    <row r="442" spans="1:20" hidden="1" x14ac:dyDescent="0.2">
      <c r="A442" t="s">
        <v>268</v>
      </c>
      <c r="B442" t="s">
        <v>225</v>
      </c>
      <c r="C442" t="s">
        <v>65</v>
      </c>
      <c r="D442">
        <v>900</v>
      </c>
      <c r="E442" t="s">
        <v>1588</v>
      </c>
      <c r="F442" t="s">
        <v>6</v>
      </c>
      <c r="G442" t="s">
        <v>204</v>
      </c>
      <c r="H442" t="s">
        <v>24</v>
      </c>
      <c r="I442" t="s">
        <v>24</v>
      </c>
      <c r="J442">
        <v>5792</v>
      </c>
      <c r="K442" t="s">
        <v>205</v>
      </c>
      <c r="L442">
        <v>5.0100800000000003</v>
      </c>
      <c r="M442" t="s">
        <v>212</v>
      </c>
      <c r="N442" t="s">
        <v>228</v>
      </c>
      <c r="O442" t="s">
        <v>207</v>
      </c>
      <c r="P442">
        <v>2019</v>
      </c>
      <c r="Q442" t="s">
        <v>421</v>
      </c>
      <c r="T442" t="s">
        <v>34</v>
      </c>
    </row>
    <row r="443" spans="1:20" hidden="1" x14ac:dyDescent="0.2">
      <c r="A443" t="s">
        <v>718</v>
      </c>
      <c r="B443" t="s">
        <v>719</v>
      </c>
      <c r="C443" t="s">
        <v>147</v>
      </c>
      <c r="D443">
        <v>671</v>
      </c>
      <c r="E443" t="s">
        <v>1989</v>
      </c>
      <c r="F443" t="s">
        <v>1930</v>
      </c>
      <c r="G443" t="s">
        <v>304</v>
      </c>
      <c r="H443" t="s">
        <v>305</v>
      </c>
      <c r="I443" t="s">
        <v>24</v>
      </c>
      <c r="J443">
        <v>5763</v>
      </c>
      <c r="K443" t="s">
        <v>205</v>
      </c>
      <c r="L443">
        <v>4.9849949999999996</v>
      </c>
      <c r="M443" t="s">
        <v>1046</v>
      </c>
      <c r="N443" t="s">
        <v>242</v>
      </c>
      <c r="O443" t="s">
        <v>207</v>
      </c>
      <c r="P443">
        <v>2011</v>
      </c>
      <c r="Q443" t="s">
        <v>1047</v>
      </c>
      <c r="T443" t="s">
        <v>40</v>
      </c>
    </row>
    <row r="444" spans="1:20" hidden="1" x14ac:dyDescent="0.2">
      <c r="A444" t="s">
        <v>465</v>
      </c>
      <c r="B444" t="s">
        <v>424</v>
      </c>
      <c r="C444" t="s">
        <v>57</v>
      </c>
      <c r="D444">
        <v>104</v>
      </c>
      <c r="E444" t="s">
        <v>1993</v>
      </c>
      <c r="F444" t="s">
        <v>5</v>
      </c>
      <c r="G444" t="s">
        <v>425</v>
      </c>
      <c r="H444" t="s">
        <v>50</v>
      </c>
      <c r="I444" t="s">
        <v>50</v>
      </c>
      <c r="J444">
        <v>5744</v>
      </c>
      <c r="K444" t="s">
        <v>205</v>
      </c>
      <c r="L444">
        <v>4.3079999999999998</v>
      </c>
      <c r="M444" t="s">
        <v>429</v>
      </c>
      <c r="N444" t="s">
        <v>466</v>
      </c>
      <c r="O444" t="s">
        <v>207</v>
      </c>
      <c r="P444">
        <v>2016</v>
      </c>
      <c r="Q444" t="s">
        <v>467</v>
      </c>
      <c r="T444" t="s">
        <v>44</v>
      </c>
    </row>
    <row r="445" spans="1:20" hidden="1" x14ac:dyDescent="0.2">
      <c r="A445" t="s">
        <v>950</v>
      </c>
      <c r="B445" t="s">
        <v>951</v>
      </c>
      <c r="C445" t="s">
        <v>57</v>
      </c>
      <c r="D445">
        <v>104</v>
      </c>
      <c r="E445" t="s">
        <v>1993</v>
      </c>
      <c r="F445" t="s">
        <v>5</v>
      </c>
      <c r="G445" t="s">
        <v>952</v>
      </c>
      <c r="H445" t="s">
        <v>50</v>
      </c>
      <c r="I445" t="s">
        <v>50</v>
      </c>
      <c r="J445">
        <v>5744</v>
      </c>
      <c r="K445" t="s">
        <v>205</v>
      </c>
      <c r="L445">
        <v>4.3079999999999998</v>
      </c>
      <c r="M445" t="s">
        <v>212</v>
      </c>
      <c r="N445" t="s">
        <v>954</v>
      </c>
      <c r="O445" t="s">
        <v>207</v>
      </c>
      <c r="P445">
        <v>2016</v>
      </c>
      <c r="Q445" t="s">
        <v>955</v>
      </c>
      <c r="T445" t="s">
        <v>44</v>
      </c>
    </row>
    <row r="446" spans="1:20" hidden="1" x14ac:dyDescent="0.2">
      <c r="A446" t="s">
        <v>1048</v>
      </c>
      <c r="B446" t="s">
        <v>241</v>
      </c>
      <c r="C446" t="s">
        <v>1049</v>
      </c>
      <c r="D446">
        <v>780</v>
      </c>
      <c r="E446" t="s">
        <v>241</v>
      </c>
      <c r="F446" t="s">
        <v>6</v>
      </c>
      <c r="G446" t="s">
        <v>1050</v>
      </c>
      <c r="H446" t="s">
        <v>264</v>
      </c>
      <c r="I446" t="s">
        <v>24</v>
      </c>
      <c r="J446">
        <v>5707</v>
      </c>
      <c r="K446" t="s">
        <v>205</v>
      </c>
      <c r="L446">
        <v>4.9365550000000002</v>
      </c>
      <c r="M446" t="s">
        <v>1051</v>
      </c>
      <c r="N446" t="s">
        <v>271</v>
      </c>
      <c r="O446" t="s">
        <v>207</v>
      </c>
      <c r="P446">
        <v>2019</v>
      </c>
      <c r="Q446" t="s">
        <v>1052</v>
      </c>
      <c r="T446" t="s">
        <v>44</v>
      </c>
    </row>
    <row r="447" spans="1:20" hidden="1" x14ac:dyDescent="0.2">
      <c r="B447" t="s">
        <v>202</v>
      </c>
      <c r="C447" t="s">
        <v>203</v>
      </c>
      <c r="D447">
        <v>740</v>
      </c>
      <c r="E447" t="s">
        <v>203</v>
      </c>
      <c r="F447" t="s">
        <v>4</v>
      </c>
      <c r="G447" t="s">
        <v>204</v>
      </c>
      <c r="H447" t="s">
        <v>24</v>
      </c>
      <c r="I447" t="s">
        <v>24</v>
      </c>
      <c r="J447">
        <v>5000</v>
      </c>
      <c r="K447" t="s">
        <v>205</v>
      </c>
      <c r="L447">
        <v>4.3250000000000002</v>
      </c>
      <c r="M447" t="s">
        <v>64</v>
      </c>
      <c r="P447">
        <v>2016</v>
      </c>
      <c r="R447" t="s">
        <v>259</v>
      </c>
      <c r="T447" t="s">
        <v>34</v>
      </c>
    </row>
    <row r="448" spans="1:20" hidden="1" x14ac:dyDescent="0.2">
      <c r="A448" t="s">
        <v>1053</v>
      </c>
      <c r="B448" t="s">
        <v>1054</v>
      </c>
      <c r="C448" t="s">
        <v>763</v>
      </c>
      <c r="D448">
        <v>801</v>
      </c>
      <c r="E448" t="s">
        <v>733</v>
      </c>
      <c r="F448" t="s">
        <v>6</v>
      </c>
      <c r="G448" t="s">
        <v>304</v>
      </c>
      <c r="H448" t="s">
        <v>305</v>
      </c>
      <c r="I448" t="s">
        <v>24</v>
      </c>
      <c r="J448">
        <v>5606</v>
      </c>
      <c r="K448" t="s">
        <v>205</v>
      </c>
      <c r="L448">
        <v>4.8491899999999992</v>
      </c>
      <c r="M448" t="s">
        <v>1055</v>
      </c>
      <c r="N448" t="s">
        <v>242</v>
      </c>
      <c r="O448" t="s">
        <v>207</v>
      </c>
      <c r="P448">
        <v>2010</v>
      </c>
      <c r="Q448" t="s">
        <v>1056</v>
      </c>
      <c r="T448" t="s">
        <v>40</v>
      </c>
    </row>
    <row r="449" spans="1:20" hidden="1" x14ac:dyDescent="0.2">
      <c r="A449" t="s">
        <v>839</v>
      </c>
      <c r="B449" t="s">
        <v>784</v>
      </c>
      <c r="C449" t="s">
        <v>57</v>
      </c>
      <c r="D449">
        <v>112</v>
      </c>
      <c r="E449" t="s">
        <v>1993</v>
      </c>
      <c r="F449" t="s">
        <v>5</v>
      </c>
      <c r="G449" t="s">
        <v>33</v>
      </c>
      <c r="H449" t="s">
        <v>50</v>
      </c>
      <c r="I449" t="s">
        <v>50</v>
      </c>
      <c r="J449">
        <v>5596</v>
      </c>
      <c r="K449" t="s">
        <v>205</v>
      </c>
      <c r="L449">
        <v>4.1970000000000001</v>
      </c>
      <c r="M449" t="s">
        <v>212</v>
      </c>
      <c r="N449" t="s">
        <v>346</v>
      </c>
      <c r="O449" t="s">
        <v>207</v>
      </c>
      <c r="P449">
        <v>2013</v>
      </c>
      <c r="Q449" t="s">
        <v>883</v>
      </c>
      <c r="T449" t="s">
        <v>44</v>
      </c>
    </row>
    <row r="450" spans="1:20" hidden="1" x14ac:dyDescent="0.2">
      <c r="A450" t="s">
        <v>994</v>
      </c>
      <c r="B450" t="s">
        <v>978</v>
      </c>
      <c r="C450" t="s">
        <v>68</v>
      </c>
      <c r="D450">
        <v>600</v>
      </c>
      <c r="E450" t="s">
        <v>1957</v>
      </c>
      <c r="F450" t="s">
        <v>1930</v>
      </c>
      <c r="G450" t="s">
        <v>1057</v>
      </c>
      <c r="H450" t="s">
        <v>264</v>
      </c>
      <c r="I450" t="s">
        <v>24</v>
      </c>
      <c r="J450">
        <v>5580</v>
      </c>
      <c r="K450" t="s">
        <v>205</v>
      </c>
      <c r="L450">
        <v>4.8266999999999998</v>
      </c>
      <c r="M450" t="s">
        <v>980</v>
      </c>
      <c r="N450" t="s">
        <v>249</v>
      </c>
      <c r="O450" t="s">
        <v>207</v>
      </c>
      <c r="P450">
        <v>2011</v>
      </c>
      <c r="Q450" t="s">
        <v>1058</v>
      </c>
      <c r="R450" t="s">
        <v>982</v>
      </c>
      <c r="T450" t="s">
        <v>35</v>
      </c>
    </row>
    <row r="451" spans="1:20" hidden="1" x14ac:dyDescent="0.2">
      <c r="A451" t="s">
        <v>253</v>
      </c>
      <c r="B451" t="s">
        <v>225</v>
      </c>
      <c r="C451" t="s">
        <v>65</v>
      </c>
      <c r="D451">
        <v>900</v>
      </c>
      <c r="E451" t="s">
        <v>1588</v>
      </c>
      <c r="F451" t="s">
        <v>6</v>
      </c>
      <c r="G451" t="s">
        <v>204</v>
      </c>
      <c r="H451" t="s">
        <v>24</v>
      </c>
      <c r="I451" t="s">
        <v>24</v>
      </c>
      <c r="J451">
        <v>5567</v>
      </c>
      <c r="K451" t="s">
        <v>205</v>
      </c>
      <c r="L451">
        <v>4.815455</v>
      </c>
      <c r="M451" t="s">
        <v>212</v>
      </c>
      <c r="N451" t="s">
        <v>228</v>
      </c>
      <c r="O451" t="s">
        <v>207</v>
      </c>
      <c r="P451">
        <v>2010</v>
      </c>
      <c r="Q451" t="s">
        <v>295</v>
      </c>
      <c r="T451" t="s">
        <v>34</v>
      </c>
    </row>
    <row r="452" spans="1:20" hidden="1" x14ac:dyDescent="0.2">
      <c r="A452" t="s">
        <v>1059</v>
      </c>
      <c r="B452" t="s">
        <v>978</v>
      </c>
      <c r="C452" t="s">
        <v>68</v>
      </c>
      <c r="D452">
        <v>600</v>
      </c>
      <c r="E452" t="s">
        <v>1957</v>
      </c>
      <c r="F452" t="s">
        <v>1930</v>
      </c>
      <c r="G452" t="s">
        <v>35</v>
      </c>
      <c r="H452" t="s">
        <v>1060</v>
      </c>
      <c r="I452" t="s">
        <v>24</v>
      </c>
      <c r="J452">
        <v>5511</v>
      </c>
      <c r="K452" t="s">
        <v>205</v>
      </c>
      <c r="L452">
        <v>4.7670150000000007</v>
      </c>
      <c r="M452" t="s">
        <v>980</v>
      </c>
      <c r="N452" t="s">
        <v>346</v>
      </c>
      <c r="O452" t="s">
        <v>207</v>
      </c>
      <c r="P452">
        <v>2020</v>
      </c>
      <c r="Q452" t="s">
        <v>1061</v>
      </c>
      <c r="T452" t="s">
        <v>35</v>
      </c>
    </row>
    <row r="453" spans="1:20" hidden="1" x14ac:dyDescent="0.2">
      <c r="A453" t="s">
        <v>1062</v>
      </c>
      <c r="B453" t="s">
        <v>1063</v>
      </c>
      <c r="C453" t="s">
        <v>112</v>
      </c>
      <c r="D453">
        <v>425</v>
      </c>
      <c r="E453" t="s">
        <v>492</v>
      </c>
      <c r="F453" t="s">
        <v>8</v>
      </c>
      <c r="G453" t="s">
        <v>304</v>
      </c>
      <c r="H453" t="s">
        <v>264</v>
      </c>
      <c r="I453" t="s">
        <v>24</v>
      </c>
      <c r="J453">
        <v>5500</v>
      </c>
      <c r="K453" t="s">
        <v>205</v>
      </c>
      <c r="L453">
        <v>4.7575000000000003</v>
      </c>
      <c r="M453" t="s">
        <v>1064</v>
      </c>
      <c r="N453" t="s">
        <v>242</v>
      </c>
      <c r="O453" t="s">
        <v>207</v>
      </c>
      <c r="P453">
        <v>2019</v>
      </c>
      <c r="Q453" t="s">
        <v>1065</v>
      </c>
      <c r="T453" t="s">
        <v>40</v>
      </c>
    </row>
    <row r="454" spans="1:20" hidden="1" x14ac:dyDescent="0.2">
      <c r="A454" t="s">
        <v>383</v>
      </c>
      <c r="B454" t="s">
        <v>357</v>
      </c>
      <c r="C454" t="s">
        <v>66</v>
      </c>
      <c r="D454">
        <v>730</v>
      </c>
      <c r="E454" t="s">
        <v>203</v>
      </c>
      <c r="F454" t="s">
        <v>4</v>
      </c>
      <c r="G454" t="s">
        <v>358</v>
      </c>
      <c r="H454" t="s">
        <v>50</v>
      </c>
      <c r="I454" t="s">
        <v>50</v>
      </c>
      <c r="J454">
        <v>5369</v>
      </c>
      <c r="K454" t="s">
        <v>205</v>
      </c>
      <c r="L454">
        <v>4.0267499999999998</v>
      </c>
      <c r="M454" t="s">
        <v>212</v>
      </c>
      <c r="N454" t="s">
        <v>346</v>
      </c>
      <c r="O454" t="s">
        <v>207</v>
      </c>
      <c r="P454">
        <v>2017</v>
      </c>
      <c r="Q454" t="s">
        <v>388</v>
      </c>
      <c r="T454" t="s">
        <v>35</v>
      </c>
    </row>
    <row r="455" spans="1:20" hidden="1" x14ac:dyDescent="0.2">
      <c r="B455" t="s">
        <v>202</v>
      </c>
      <c r="C455" t="s">
        <v>160</v>
      </c>
      <c r="D455">
        <v>711</v>
      </c>
      <c r="E455" t="s">
        <v>215</v>
      </c>
      <c r="F455" t="s">
        <v>4</v>
      </c>
      <c r="G455" t="s">
        <v>204</v>
      </c>
      <c r="H455" t="s">
        <v>24</v>
      </c>
      <c r="I455" t="s">
        <v>24</v>
      </c>
      <c r="J455">
        <v>2500</v>
      </c>
      <c r="K455" t="s">
        <v>205</v>
      </c>
      <c r="L455">
        <v>2.1625000000000001</v>
      </c>
      <c r="M455" t="s">
        <v>160</v>
      </c>
      <c r="P455">
        <v>2016</v>
      </c>
      <c r="R455" t="s">
        <v>259</v>
      </c>
      <c r="T455" t="s">
        <v>34</v>
      </c>
    </row>
    <row r="456" spans="1:20" hidden="1" x14ac:dyDescent="0.2">
      <c r="A456" t="s">
        <v>1066</v>
      </c>
      <c r="B456" t="s">
        <v>738</v>
      </c>
      <c r="C456" t="s">
        <v>77</v>
      </c>
      <c r="D456">
        <v>240</v>
      </c>
      <c r="E456" t="s">
        <v>906</v>
      </c>
      <c r="F456" t="s">
        <v>7</v>
      </c>
      <c r="G456" t="s">
        <v>304</v>
      </c>
      <c r="H456" t="s">
        <v>305</v>
      </c>
      <c r="I456" t="s">
        <v>24</v>
      </c>
      <c r="J456">
        <v>4894</v>
      </c>
      <c r="K456" t="s">
        <v>205</v>
      </c>
      <c r="L456">
        <v>4.2333100000000004</v>
      </c>
      <c r="M456" t="s">
        <v>212</v>
      </c>
      <c r="N456" t="s">
        <v>328</v>
      </c>
      <c r="O456" t="s">
        <v>207</v>
      </c>
      <c r="P456">
        <v>2018</v>
      </c>
      <c r="Q456" t="s">
        <v>1067</v>
      </c>
      <c r="T456" t="s">
        <v>40</v>
      </c>
    </row>
    <row r="457" spans="1:20" hidden="1" x14ac:dyDescent="0.2">
      <c r="A457" t="s">
        <v>1012</v>
      </c>
      <c r="B457" t="s">
        <v>940</v>
      </c>
      <c r="C457" t="s">
        <v>941</v>
      </c>
      <c r="D457">
        <v>240</v>
      </c>
      <c r="E457" t="s">
        <v>906</v>
      </c>
      <c r="F457" t="s">
        <v>7</v>
      </c>
      <c r="G457" t="s">
        <v>942</v>
      </c>
      <c r="H457" t="s">
        <v>943</v>
      </c>
      <c r="I457" t="s">
        <v>50</v>
      </c>
      <c r="J457">
        <v>2864</v>
      </c>
      <c r="K457" t="s">
        <v>205</v>
      </c>
      <c r="L457">
        <v>2.1480000000000001</v>
      </c>
      <c r="M457" t="s">
        <v>944</v>
      </c>
      <c r="N457" t="s">
        <v>249</v>
      </c>
      <c r="O457" t="s">
        <v>207</v>
      </c>
      <c r="P457">
        <v>2018</v>
      </c>
      <c r="Q457" t="s">
        <v>1068</v>
      </c>
      <c r="T457" t="s">
        <v>33</v>
      </c>
    </row>
    <row r="458" spans="1:20" hidden="1" x14ac:dyDescent="0.2">
      <c r="B458" t="s">
        <v>202</v>
      </c>
      <c r="C458" t="s">
        <v>220</v>
      </c>
      <c r="D458">
        <v>260</v>
      </c>
      <c r="E458" t="s">
        <v>220</v>
      </c>
      <c r="F458" t="s">
        <v>7</v>
      </c>
      <c r="G458" t="s">
        <v>204</v>
      </c>
      <c r="H458" t="s">
        <v>24</v>
      </c>
      <c r="I458" t="s">
        <v>24</v>
      </c>
      <c r="J458">
        <v>2500</v>
      </c>
      <c r="K458" t="s">
        <v>205</v>
      </c>
      <c r="L458">
        <v>2.1625000000000001</v>
      </c>
      <c r="M458" t="s">
        <v>221</v>
      </c>
      <c r="P458">
        <v>2016</v>
      </c>
      <c r="R458" t="s">
        <v>259</v>
      </c>
      <c r="T458" t="s">
        <v>34</v>
      </c>
    </row>
    <row r="459" spans="1:20" hidden="1" x14ac:dyDescent="0.2">
      <c r="A459" t="s">
        <v>1069</v>
      </c>
      <c r="B459" t="s">
        <v>901</v>
      </c>
      <c r="C459" t="s">
        <v>902</v>
      </c>
      <c r="D459">
        <v>190</v>
      </c>
      <c r="E459" t="s">
        <v>1586</v>
      </c>
      <c r="F459" t="s">
        <v>7</v>
      </c>
      <c r="G459" t="s">
        <v>304</v>
      </c>
      <c r="H459" t="s">
        <v>493</v>
      </c>
      <c r="I459" t="s">
        <v>24</v>
      </c>
      <c r="J459">
        <v>5055</v>
      </c>
      <c r="K459" t="s">
        <v>205</v>
      </c>
      <c r="L459">
        <v>4.3725749999999994</v>
      </c>
      <c r="M459" t="s">
        <v>212</v>
      </c>
      <c r="N459" t="s">
        <v>242</v>
      </c>
      <c r="O459" t="s">
        <v>207</v>
      </c>
      <c r="P459">
        <v>2012</v>
      </c>
      <c r="Q459" t="s">
        <v>1070</v>
      </c>
      <c r="T459" t="s">
        <v>40</v>
      </c>
    </row>
    <row r="460" spans="1:20" hidden="1" x14ac:dyDescent="0.2">
      <c r="A460" t="s">
        <v>1071</v>
      </c>
      <c r="B460" t="s">
        <v>1063</v>
      </c>
      <c r="C460" t="s">
        <v>112</v>
      </c>
      <c r="D460">
        <v>425</v>
      </c>
      <c r="E460" t="s">
        <v>492</v>
      </c>
      <c r="F460" t="s">
        <v>8</v>
      </c>
      <c r="G460" t="s">
        <v>304</v>
      </c>
      <c r="H460" t="s">
        <v>264</v>
      </c>
      <c r="I460" t="s">
        <v>24</v>
      </c>
      <c r="J460">
        <v>5000</v>
      </c>
      <c r="K460" t="s">
        <v>205</v>
      </c>
      <c r="L460">
        <v>4.3250000000000002</v>
      </c>
      <c r="M460" t="s">
        <v>1064</v>
      </c>
      <c r="N460" t="s">
        <v>242</v>
      </c>
      <c r="O460" t="s">
        <v>207</v>
      </c>
      <c r="P460">
        <v>2017</v>
      </c>
      <c r="Q460" t="s">
        <v>1072</v>
      </c>
      <c r="T460" t="s">
        <v>40</v>
      </c>
    </row>
    <row r="461" spans="1:20" hidden="1" x14ac:dyDescent="0.2">
      <c r="A461" t="s">
        <v>1073</v>
      </c>
      <c r="B461" t="s">
        <v>1063</v>
      </c>
      <c r="C461" t="s">
        <v>112</v>
      </c>
      <c r="D461">
        <v>425</v>
      </c>
      <c r="E461" t="s">
        <v>492</v>
      </c>
      <c r="F461" t="s">
        <v>8</v>
      </c>
      <c r="G461" t="s">
        <v>304</v>
      </c>
      <c r="H461" t="s">
        <v>264</v>
      </c>
      <c r="I461" t="s">
        <v>24</v>
      </c>
      <c r="J461">
        <v>5000</v>
      </c>
      <c r="K461" t="s">
        <v>205</v>
      </c>
      <c r="L461">
        <v>4.3250000000000002</v>
      </c>
      <c r="M461" t="s">
        <v>1074</v>
      </c>
      <c r="N461" t="s">
        <v>242</v>
      </c>
      <c r="O461" t="s">
        <v>207</v>
      </c>
      <c r="P461">
        <v>2018</v>
      </c>
      <c r="Q461" t="s">
        <v>1075</v>
      </c>
      <c r="T461" t="s">
        <v>40</v>
      </c>
    </row>
    <row r="462" spans="1:20" hidden="1" x14ac:dyDescent="0.2">
      <c r="A462" t="s">
        <v>1076</v>
      </c>
      <c r="B462" t="s">
        <v>202</v>
      </c>
      <c r="C462" t="s">
        <v>160</v>
      </c>
      <c r="D462">
        <v>710</v>
      </c>
      <c r="E462" t="s">
        <v>215</v>
      </c>
      <c r="F462" t="s">
        <v>4</v>
      </c>
      <c r="G462" t="s">
        <v>204</v>
      </c>
      <c r="H462" t="s">
        <v>52</v>
      </c>
      <c r="I462" t="s">
        <v>52</v>
      </c>
      <c r="J462">
        <v>1381077</v>
      </c>
      <c r="K462" t="s">
        <v>205</v>
      </c>
      <c r="L462">
        <v>1381.077</v>
      </c>
      <c r="M462" t="s">
        <v>160</v>
      </c>
      <c r="N462" t="s">
        <v>1077</v>
      </c>
      <c r="O462" t="s">
        <v>207</v>
      </c>
      <c r="P462">
        <v>2017</v>
      </c>
      <c r="Q462" t="s">
        <v>1078</v>
      </c>
      <c r="T462" t="s">
        <v>34</v>
      </c>
    </row>
    <row r="463" spans="1:20" hidden="1" x14ac:dyDescent="0.2">
      <c r="A463" t="s">
        <v>405</v>
      </c>
      <c r="B463" t="s">
        <v>351</v>
      </c>
      <c r="C463" t="s">
        <v>85</v>
      </c>
      <c r="D463">
        <v>301</v>
      </c>
      <c r="E463" t="s">
        <v>1956</v>
      </c>
      <c r="F463" t="s">
        <v>9</v>
      </c>
      <c r="G463" t="s">
        <v>379</v>
      </c>
      <c r="H463" t="s">
        <v>1248</v>
      </c>
      <c r="I463" t="s">
        <v>381</v>
      </c>
      <c r="J463">
        <v>114</v>
      </c>
      <c r="K463" t="s">
        <v>222</v>
      </c>
      <c r="L463">
        <v>114</v>
      </c>
      <c r="M463" t="s">
        <v>212</v>
      </c>
      <c r="N463" t="s">
        <v>406</v>
      </c>
      <c r="O463" t="s">
        <v>207</v>
      </c>
      <c r="P463">
        <v>2015</v>
      </c>
      <c r="Q463" t="s">
        <v>407</v>
      </c>
      <c r="T463" t="s">
        <v>35</v>
      </c>
    </row>
    <row r="464" spans="1:20" hidden="1" x14ac:dyDescent="0.2">
      <c r="A464" t="s">
        <v>541</v>
      </c>
      <c r="B464" t="s">
        <v>240</v>
      </c>
      <c r="C464" t="s">
        <v>158</v>
      </c>
      <c r="D464">
        <v>780</v>
      </c>
      <c r="E464" t="s">
        <v>241</v>
      </c>
      <c r="F464" t="s">
        <v>6</v>
      </c>
      <c r="G464" t="s">
        <v>204</v>
      </c>
      <c r="H464" t="s">
        <v>264</v>
      </c>
      <c r="I464" t="s">
        <v>24</v>
      </c>
      <c r="J464">
        <v>4958</v>
      </c>
      <c r="K464" t="s">
        <v>205</v>
      </c>
      <c r="L464">
        <v>4.2886699999999998</v>
      </c>
      <c r="M464" t="s">
        <v>212</v>
      </c>
      <c r="N464" t="s">
        <v>242</v>
      </c>
      <c r="O464" t="s">
        <v>207</v>
      </c>
      <c r="P464">
        <v>2016</v>
      </c>
      <c r="Q464" t="s">
        <v>1082</v>
      </c>
      <c r="T464" t="s">
        <v>34</v>
      </c>
    </row>
    <row r="465" spans="1:20" hidden="1" x14ac:dyDescent="0.2">
      <c r="A465" t="s">
        <v>1083</v>
      </c>
      <c r="B465" t="s">
        <v>1084</v>
      </c>
      <c r="C465" t="s">
        <v>183</v>
      </c>
      <c r="D465">
        <v>815</v>
      </c>
      <c r="E465" t="s">
        <v>1959</v>
      </c>
      <c r="F465" t="s">
        <v>6</v>
      </c>
      <c r="G465" t="s">
        <v>463</v>
      </c>
      <c r="H465" t="s">
        <v>264</v>
      </c>
      <c r="I465" t="s">
        <v>24</v>
      </c>
      <c r="J465">
        <v>4917</v>
      </c>
      <c r="K465" t="s">
        <v>205</v>
      </c>
      <c r="L465">
        <v>4.2532050000000003</v>
      </c>
      <c r="M465" t="s">
        <v>1085</v>
      </c>
      <c r="N465" t="s">
        <v>322</v>
      </c>
      <c r="O465" t="s">
        <v>207</v>
      </c>
      <c r="P465">
        <v>2020</v>
      </c>
      <c r="Q465" t="s">
        <v>1086</v>
      </c>
      <c r="T465" t="s">
        <v>40</v>
      </c>
    </row>
    <row r="466" spans="1:20" hidden="1" x14ac:dyDescent="0.2">
      <c r="A466" t="s">
        <v>1087</v>
      </c>
      <c r="B466" t="s">
        <v>947</v>
      </c>
      <c r="C466" t="s">
        <v>77</v>
      </c>
      <c r="D466">
        <v>240</v>
      </c>
      <c r="E466" t="s">
        <v>906</v>
      </c>
      <c r="F466" t="s">
        <v>7</v>
      </c>
      <c r="G466" t="s">
        <v>962</v>
      </c>
      <c r="H466" t="s">
        <v>619</v>
      </c>
      <c r="I466" t="s">
        <v>24</v>
      </c>
      <c r="J466">
        <v>917</v>
      </c>
      <c r="K466" t="s">
        <v>205</v>
      </c>
      <c r="L466">
        <v>0.79320500000000005</v>
      </c>
      <c r="M466" t="s">
        <v>212</v>
      </c>
      <c r="N466" t="s">
        <v>289</v>
      </c>
      <c r="O466" t="s">
        <v>207</v>
      </c>
      <c r="P466">
        <v>2018</v>
      </c>
      <c r="Q466" t="s">
        <v>1088</v>
      </c>
      <c r="T466" t="s">
        <v>40</v>
      </c>
    </row>
    <row r="467" spans="1:20" hidden="1" x14ac:dyDescent="0.2">
      <c r="A467" t="s">
        <v>1089</v>
      </c>
      <c r="B467" t="s">
        <v>951</v>
      </c>
      <c r="C467" t="s">
        <v>57</v>
      </c>
      <c r="D467">
        <v>104</v>
      </c>
      <c r="E467" t="s">
        <v>1993</v>
      </c>
      <c r="F467" t="s">
        <v>5</v>
      </c>
      <c r="G467" t="s">
        <v>1090</v>
      </c>
      <c r="H467" t="s">
        <v>1091</v>
      </c>
      <c r="I467" t="s">
        <v>24</v>
      </c>
      <c r="J467">
        <v>4859</v>
      </c>
      <c r="K467" t="s">
        <v>205</v>
      </c>
      <c r="L467">
        <v>4.2030349999999999</v>
      </c>
      <c r="M467" t="s">
        <v>1092</v>
      </c>
      <c r="N467" t="s">
        <v>213</v>
      </c>
      <c r="O467" t="s">
        <v>207</v>
      </c>
      <c r="P467">
        <v>2019</v>
      </c>
      <c r="Q467" t="s">
        <v>1093</v>
      </c>
      <c r="T467" t="s">
        <v>44</v>
      </c>
    </row>
    <row r="468" spans="1:20" hidden="1" x14ac:dyDescent="0.2">
      <c r="A468" t="s">
        <v>1066</v>
      </c>
      <c r="B468" t="s">
        <v>738</v>
      </c>
      <c r="C468" t="s">
        <v>77</v>
      </c>
      <c r="D468">
        <v>240</v>
      </c>
      <c r="E468" t="s">
        <v>906</v>
      </c>
      <c r="F468" t="s">
        <v>7</v>
      </c>
      <c r="G468" t="s">
        <v>304</v>
      </c>
      <c r="H468" t="s">
        <v>1094</v>
      </c>
      <c r="I468" t="s">
        <v>24</v>
      </c>
      <c r="J468">
        <v>6819</v>
      </c>
      <c r="K468" t="s">
        <v>205</v>
      </c>
      <c r="L468">
        <v>5.8984349999999992</v>
      </c>
      <c r="M468" t="s">
        <v>212</v>
      </c>
      <c r="N468" t="s">
        <v>328</v>
      </c>
      <c r="O468" t="s">
        <v>207</v>
      </c>
      <c r="P468">
        <v>2017</v>
      </c>
      <c r="Q468" t="s">
        <v>1095</v>
      </c>
      <c r="T468" t="s">
        <v>40</v>
      </c>
    </row>
    <row r="469" spans="1:20" hidden="1" x14ac:dyDescent="0.2">
      <c r="A469" t="s">
        <v>1096</v>
      </c>
      <c r="B469" t="s">
        <v>504</v>
      </c>
      <c r="C469" t="s">
        <v>116</v>
      </c>
      <c r="D469">
        <v>460</v>
      </c>
      <c r="E469" t="s">
        <v>303</v>
      </c>
      <c r="F469" t="s">
        <v>8</v>
      </c>
      <c r="G469" t="s">
        <v>304</v>
      </c>
      <c r="H469" t="s">
        <v>305</v>
      </c>
      <c r="I469" t="s">
        <v>24</v>
      </c>
      <c r="J469">
        <v>4825.0200000000004</v>
      </c>
      <c r="K469" t="s">
        <v>205</v>
      </c>
      <c r="L469">
        <v>4.1736423</v>
      </c>
      <c r="M469" t="s">
        <v>306</v>
      </c>
      <c r="N469" t="s">
        <v>322</v>
      </c>
      <c r="O469" t="s">
        <v>207</v>
      </c>
      <c r="P469">
        <v>2019</v>
      </c>
      <c r="Q469" t="s">
        <v>1097</v>
      </c>
      <c r="T469" t="s">
        <v>40</v>
      </c>
    </row>
    <row r="470" spans="1:20" hidden="1" x14ac:dyDescent="0.2">
      <c r="A470" t="s">
        <v>478</v>
      </c>
      <c r="B470" t="s">
        <v>292</v>
      </c>
      <c r="C470" t="s">
        <v>57</v>
      </c>
      <c r="D470">
        <v>112</v>
      </c>
      <c r="E470" t="s">
        <v>1993</v>
      </c>
      <c r="F470" t="s">
        <v>5</v>
      </c>
      <c r="G470" t="s">
        <v>341</v>
      </c>
      <c r="H470" t="s">
        <v>50</v>
      </c>
      <c r="I470" t="s">
        <v>50</v>
      </c>
      <c r="J470">
        <v>4816</v>
      </c>
      <c r="K470" t="s">
        <v>205</v>
      </c>
      <c r="L470">
        <v>3.6120000000000001</v>
      </c>
      <c r="M470" t="s">
        <v>479</v>
      </c>
      <c r="N470" t="s">
        <v>244</v>
      </c>
      <c r="O470" t="s">
        <v>207</v>
      </c>
      <c r="P470">
        <v>2015</v>
      </c>
      <c r="Q470" t="s">
        <v>480</v>
      </c>
      <c r="T470" t="s">
        <v>44</v>
      </c>
    </row>
    <row r="471" spans="1:20" hidden="1" x14ac:dyDescent="0.2">
      <c r="A471" t="s">
        <v>1076</v>
      </c>
      <c r="B471" t="s">
        <v>202</v>
      </c>
      <c r="C471" t="s">
        <v>220</v>
      </c>
      <c r="D471">
        <v>260</v>
      </c>
      <c r="E471" t="s">
        <v>220</v>
      </c>
      <c r="F471" t="s">
        <v>7</v>
      </c>
      <c r="G471" t="s">
        <v>204</v>
      </c>
      <c r="H471" t="s">
        <v>52</v>
      </c>
      <c r="I471" t="s">
        <v>52</v>
      </c>
      <c r="J471">
        <v>575575</v>
      </c>
      <c r="K471" t="s">
        <v>205</v>
      </c>
      <c r="L471">
        <v>575.57500000000005</v>
      </c>
      <c r="M471" t="s">
        <v>221</v>
      </c>
      <c r="N471" t="s">
        <v>1077</v>
      </c>
      <c r="O471" t="s">
        <v>207</v>
      </c>
      <c r="P471">
        <v>2017</v>
      </c>
      <c r="Q471" t="s">
        <v>1078</v>
      </c>
      <c r="T471" t="s">
        <v>34</v>
      </c>
    </row>
    <row r="472" spans="1:20" hidden="1" x14ac:dyDescent="0.2">
      <c r="A472" t="s">
        <v>1017</v>
      </c>
      <c r="B472" t="s">
        <v>1018</v>
      </c>
      <c r="C472" t="s">
        <v>96</v>
      </c>
      <c r="D472">
        <v>640</v>
      </c>
      <c r="E472" t="s">
        <v>1989</v>
      </c>
      <c r="F472" t="s">
        <v>1930</v>
      </c>
      <c r="G472" t="s">
        <v>304</v>
      </c>
      <c r="H472" t="s">
        <v>309</v>
      </c>
      <c r="I472" t="s">
        <v>24</v>
      </c>
      <c r="J472">
        <v>4761</v>
      </c>
      <c r="K472" t="s">
        <v>205</v>
      </c>
      <c r="L472">
        <v>4.1182650000000001</v>
      </c>
      <c r="M472" t="s">
        <v>212</v>
      </c>
      <c r="N472" t="s">
        <v>328</v>
      </c>
      <c r="O472" t="s">
        <v>207</v>
      </c>
      <c r="P472">
        <v>2019</v>
      </c>
      <c r="Q472" t="s">
        <v>1098</v>
      </c>
      <c r="T472" t="s">
        <v>40</v>
      </c>
    </row>
    <row r="473" spans="1:20" hidden="1" x14ac:dyDescent="0.2">
      <c r="A473" t="s">
        <v>1076</v>
      </c>
      <c r="B473" t="s">
        <v>202</v>
      </c>
      <c r="C473" t="s">
        <v>203</v>
      </c>
      <c r="D473">
        <v>740</v>
      </c>
      <c r="E473" t="s">
        <v>203</v>
      </c>
      <c r="F473" t="s">
        <v>4</v>
      </c>
      <c r="G473" t="s">
        <v>204</v>
      </c>
      <c r="H473" t="s">
        <v>52</v>
      </c>
      <c r="I473" t="s">
        <v>52</v>
      </c>
      <c r="J473">
        <v>10660</v>
      </c>
      <c r="K473" t="s">
        <v>205</v>
      </c>
      <c r="L473">
        <v>10.66</v>
      </c>
      <c r="M473" t="s">
        <v>64</v>
      </c>
      <c r="N473" t="s">
        <v>1077</v>
      </c>
      <c r="O473" t="s">
        <v>207</v>
      </c>
      <c r="P473">
        <v>2017</v>
      </c>
      <c r="Q473" t="s">
        <v>1078</v>
      </c>
      <c r="T473" t="s">
        <v>34</v>
      </c>
    </row>
    <row r="474" spans="1:20" hidden="1" x14ac:dyDescent="0.2">
      <c r="A474" t="s">
        <v>1099</v>
      </c>
      <c r="B474" t="s">
        <v>1084</v>
      </c>
      <c r="C474" t="s">
        <v>183</v>
      </c>
      <c r="D474">
        <v>815</v>
      </c>
      <c r="E474" t="s">
        <v>1959</v>
      </c>
      <c r="F474" t="s">
        <v>6</v>
      </c>
      <c r="G474" t="s">
        <v>463</v>
      </c>
      <c r="H474" t="s">
        <v>50</v>
      </c>
      <c r="I474" t="s">
        <v>50</v>
      </c>
      <c r="J474">
        <v>4684</v>
      </c>
      <c r="K474" t="s">
        <v>205</v>
      </c>
      <c r="L474">
        <v>3.5129999999999999</v>
      </c>
      <c r="M474" t="s">
        <v>498</v>
      </c>
      <c r="N474" t="s">
        <v>322</v>
      </c>
      <c r="O474" t="s">
        <v>207</v>
      </c>
      <c r="P474">
        <v>2018</v>
      </c>
      <c r="Q474" t="s">
        <v>1100</v>
      </c>
      <c r="T474" t="s">
        <v>40</v>
      </c>
    </row>
    <row r="475" spans="1:20" hidden="1" x14ac:dyDescent="0.2">
      <c r="A475" t="s">
        <v>912</v>
      </c>
      <c r="B475" t="s">
        <v>889</v>
      </c>
      <c r="C475" t="s">
        <v>195</v>
      </c>
      <c r="D475">
        <v>880</v>
      </c>
      <c r="E475" t="s">
        <v>890</v>
      </c>
      <c r="F475" t="s">
        <v>6</v>
      </c>
      <c r="G475" t="s">
        <v>304</v>
      </c>
      <c r="H475" t="s">
        <v>309</v>
      </c>
      <c r="I475" t="s">
        <v>24</v>
      </c>
      <c r="J475">
        <v>4650</v>
      </c>
      <c r="K475" t="s">
        <v>205</v>
      </c>
      <c r="L475">
        <v>4.0222499999999997</v>
      </c>
      <c r="M475" t="s">
        <v>913</v>
      </c>
      <c r="N475" t="s">
        <v>1101</v>
      </c>
      <c r="O475" t="s">
        <v>207</v>
      </c>
      <c r="P475">
        <v>2020</v>
      </c>
      <c r="Q475" t="s">
        <v>1102</v>
      </c>
      <c r="T475" t="s">
        <v>40</v>
      </c>
    </row>
    <row r="476" spans="1:20" hidden="1" x14ac:dyDescent="0.2">
      <c r="A476" t="s">
        <v>1103</v>
      </c>
      <c r="B476" t="s">
        <v>1104</v>
      </c>
      <c r="C476" t="s">
        <v>1105</v>
      </c>
      <c r="D476">
        <v>112</v>
      </c>
      <c r="E476" t="s">
        <v>1993</v>
      </c>
      <c r="F476" t="s">
        <v>5</v>
      </c>
      <c r="G476" t="s">
        <v>1106</v>
      </c>
      <c r="H476" t="s">
        <v>398</v>
      </c>
      <c r="I476" t="s">
        <v>24</v>
      </c>
      <c r="J476">
        <v>4600</v>
      </c>
      <c r="K476" t="s">
        <v>205</v>
      </c>
      <c r="L476">
        <v>3.9790000000000001</v>
      </c>
      <c r="M476" t="s">
        <v>212</v>
      </c>
      <c r="N476" t="s">
        <v>244</v>
      </c>
      <c r="O476" t="s">
        <v>207</v>
      </c>
      <c r="P476">
        <v>2011</v>
      </c>
      <c r="Q476" t="s">
        <v>1107</v>
      </c>
      <c r="T476" t="s">
        <v>44</v>
      </c>
    </row>
    <row r="477" spans="1:20" hidden="1" x14ac:dyDescent="0.2">
      <c r="A477" t="s">
        <v>1108</v>
      </c>
      <c r="B477" t="s">
        <v>901</v>
      </c>
      <c r="C477" t="s">
        <v>902</v>
      </c>
      <c r="D477">
        <v>190</v>
      </c>
      <c r="E477" t="s">
        <v>1586</v>
      </c>
      <c r="F477" t="s">
        <v>7</v>
      </c>
      <c r="G477" t="s">
        <v>304</v>
      </c>
      <c r="H477" t="s">
        <v>751</v>
      </c>
      <c r="I477" t="s">
        <v>24</v>
      </c>
      <c r="J477">
        <v>4499</v>
      </c>
      <c r="K477" t="s">
        <v>205</v>
      </c>
      <c r="L477">
        <v>3.891635</v>
      </c>
      <c r="M477" t="s">
        <v>903</v>
      </c>
      <c r="N477" t="s">
        <v>242</v>
      </c>
      <c r="O477" t="s">
        <v>207</v>
      </c>
      <c r="P477">
        <v>2015</v>
      </c>
      <c r="Q477" t="s">
        <v>1109</v>
      </c>
      <c r="T477" t="s">
        <v>40</v>
      </c>
    </row>
    <row r="478" spans="1:20" hidden="1" x14ac:dyDescent="0.2">
      <c r="A478" t="s">
        <v>1110</v>
      </c>
      <c r="B478" t="s">
        <v>738</v>
      </c>
      <c r="C478" t="s">
        <v>72</v>
      </c>
      <c r="D478">
        <v>190</v>
      </c>
      <c r="E478" t="s">
        <v>1586</v>
      </c>
      <c r="F478" t="s">
        <v>7</v>
      </c>
      <c r="G478" t="s">
        <v>304</v>
      </c>
      <c r="H478" t="s">
        <v>751</v>
      </c>
      <c r="I478" t="s">
        <v>24</v>
      </c>
      <c r="J478">
        <v>4496</v>
      </c>
      <c r="K478" t="s">
        <v>205</v>
      </c>
      <c r="L478">
        <v>3.8890400000000001</v>
      </c>
      <c r="M478" t="s">
        <v>212</v>
      </c>
      <c r="N478" t="s">
        <v>328</v>
      </c>
      <c r="O478" t="s">
        <v>207</v>
      </c>
      <c r="P478">
        <v>2018</v>
      </c>
      <c r="Q478" t="s">
        <v>1111</v>
      </c>
      <c r="T478" t="s">
        <v>40</v>
      </c>
    </row>
    <row r="479" spans="1:20" hidden="1" x14ac:dyDescent="0.2">
      <c r="A479" t="s">
        <v>1112</v>
      </c>
      <c r="B479" t="s">
        <v>202</v>
      </c>
      <c r="C479" t="s">
        <v>203</v>
      </c>
      <c r="D479">
        <v>740</v>
      </c>
      <c r="E479" t="s">
        <v>203</v>
      </c>
      <c r="F479" t="s">
        <v>4</v>
      </c>
      <c r="G479" t="s">
        <v>204</v>
      </c>
      <c r="H479" t="s">
        <v>24</v>
      </c>
      <c r="I479" t="s">
        <v>24</v>
      </c>
      <c r="J479">
        <v>5261</v>
      </c>
      <c r="K479" t="s">
        <v>205</v>
      </c>
      <c r="L479">
        <v>4.5507650000000002</v>
      </c>
      <c r="M479" t="s">
        <v>64</v>
      </c>
      <c r="N479" t="s">
        <v>1113</v>
      </c>
      <c r="O479" t="s">
        <v>207</v>
      </c>
      <c r="P479">
        <v>2017</v>
      </c>
      <c r="Q479" t="s">
        <v>1114</v>
      </c>
      <c r="T479" t="s">
        <v>34</v>
      </c>
    </row>
    <row r="480" spans="1:20" hidden="1" x14ac:dyDescent="0.2">
      <c r="A480" t="s">
        <v>1012</v>
      </c>
      <c r="B480" t="s">
        <v>940</v>
      </c>
      <c r="C480" t="s">
        <v>941</v>
      </c>
      <c r="D480">
        <v>240</v>
      </c>
      <c r="E480" t="s">
        <v>906</v>
      </c>
      <c r="F480" t="s">
        <v>7</v>
      </c>
      <c r="G480" t="s">
        <v>942</v>
      </c>
      <c r="H480" t="s">
        <v>50</v>
      </c>
      <c r="I480" t="s">
        <v>50</v>
      </c>
      <c r="J480">
        <v>3504</v>
      </c>
      <c r="K480" t="s">
        <v>205</v>
      </c>
      <c r="L480">
        <v>2.6280000000000001</v>
      </c>
      <c r="M480" t="s">
        <v>944</v>
      </c>
      <c r="N480" t="s">
        <v>271</v>
      </c>
      <c r="O480" t="s">
        <v>207</v>
      </c>
      <c r="P480">
        <v>2017</v>
      </c>
      <c r="Q480" t="s">
        <v>1115</v>
      </c>
      <c r="T480" t="s">
        <v>33</v>
      </c>
    </row>
    <row r="481" spans="1:20" hidden="1" x14ac:dyDescent="0.2">
      <c r="A481" t="s">
        <v>224</v>
      </c>
      <c r="B481" t="s">
        <v>225</v>
      </c>
      <c r="C481" t="s">
        <v>65</v>
      </c>
      <c r="D481">
        <v>900</v>
      </c>
      <c r="E481" t="s">
        <v>1588</v>
      </c>
      <c r="F481" t="s">
        <v>6</v>
      </c>
      <c r="G481" t="s">
        <v>204</v>
      </c>
      <c r="H481" t="s">
        <v>24</v>
      </c>
      <c r="I481" t="s">
        <v>24</v>
      </c>
      <c r="J481">
        <v>4205</v>
      </c>
      <c r="K481" t="s">
        <v>205</v>
      </c>
      <c r="L481">
        <v>3.6373249999999997</v>
      </c>
      <c r="M481" t="s">
        <v>212</v>
      </c>
      <c r="N481" t="s">
        <v>228</v>
      </c>
      <c r="O481" t="s">
        <v>207</v>
      </c>
      <c r="P481">
        <v>2014</v>
      </c>
      <c r="Q481" t="s">
        <v>324</v>
      </c>
      <c r="T481" t="s">
        <v>34</v>
      </c>
    </row>
    <row r="482" spans="1:20" hidden="1" x14ac:dyDescent="0.2">
      <c r="A482" t="s">
        <v>1076</v>
      </c>
      <c r="B482" t="s">
        <v>202</v>
      </c>
      <c r="C482" t="s">
        <v>220</v>
      </c>
      <c r="D482">
        <v>260</v>
      </c>
      <c r="E482" t="s">
        <v>220</v>
      </c>
      <c r="F482" t="s">
        <v>7</v>
      </c>
      <c r="G482" t="s">
        <v>204</v>
      </c>
      <c r="H482" t="s">
        <v>364</v>
      </c>
      <c r="I482" t="s">
        <v>24</v>
      </c>
      <c r="J482">
        <v>2983</v>
      </c>
      <c r="K482" t="s">
        <v>205</v>
      </c>
      <c r="L482">
        <v>2.580295</v>
      </c>
      <c r="M482" t="s">
        <v>221</v>
      </c>
      <c r="N482" t="s">
        <v>1077</v>
      </c>
      <c r="O482" t="s">
        <v>207</v>
      </c>
      <c r="P482">
        <v>2017</v>
      </c>
      <c r="Q482" t="s">
        <v>1078</v>
      </c>
      <c r="T482" t="s">
        <v>34</v>
      </c>
    </row>
    <row r="483" spans="1:20" hidden="1" x14ac:dyDescent="0.2">
      <c r="A483" t="s">
        <v>1116</v>
      </c>
      <c r="B483" t="s">
        <v>814</v>
      </c>
      <c r="C483" t="s">
        <v>147</v>
      </c>
      <c r="D483">
        <v>671</v>
      </c>
      <c r="E483" t="s">
        <v>1989</v>
      </c>
      <c r="F483" t="s">
        <v>1930</v>
      </c>
      <c r="G483" t="s">
        <v>304</v>
      </c>
      <c r="H483" t="s">
        <v>959</v>
      </c>
      <c r="I483" t="s">
        <v>50</v>
      </c>
      <c r="J483">
        <v>4184</v>
      </c>
      <c r="K483" t="s">
        <v>205</v>
      </c>
      <c r="L483">
        <v>3.1379999999999999</v>
      </c>
      <c r="M483" t="s">
        <v>212</v>
      </c>
      <c r="N483" t="s">
        <v>328</v>
      </c>
      <c r="O483" t="s">
        <v>207</v>
      </c>
      <c r="P483">
        <v>2017</v>
      </c>
      <c r="Q483" t="s">
        <v>1117</v>
      </c>
      <c r="T483" t="s">
        <v>40</v>
      </c>
    </row>
    <row r="484" spans="1:20" hidden="1" x14ac:dyDescent="0.2">
      <c r="A484" t="s">
        <v>1083</v>
      </c>
      <c r="B484" t="s">
        <v>1084</v>
      </c>
      <c r="C484" t="s">
        <v>183</v>
      </c>
      <c r="D484">
        <v>815</v>
      </c>
      <c r="E484" t="s">
        <v>1959</v>
      </c>
      <c r="F484" t="s">
        <v>6</v>
      </c>
      <c r="G484" t="s">
        <v>463</v>
      </c>
      <c r="H484" t="s">
        <v>50</v>
      </c>
      <c r="I484" t="s">
        <v>50</v>
      </c>
      <c r="J484">
        <v>4172</v>
      </c>
      <c r="K484" t="s">
        <v>205</v>
      </c>
      <c r="L484">
        <v>3.129</v>
      </c>
      <c r="M484" t="s">
        <v>498</v>
      </c>
      <c r="N484" t="s">
        <v>322</v>
      </c>
      <c r="O484" t="s">
        <v>207</v>
      </c>
      <c r="P484">
        <v>2019</v>
      </c>
      <c r="Q484" t="s">
        <v>1118</v>
      </c>
      <c r="T484" t="s">
        <v>40</v>
      </c>
    </row>
    <row r="485" spans="1:20" hidden="1" x14ac:dyDescent="0.2">
      <c r="A485" t="s">
        <v>936</v>
      </c>
      <c r="B485" t="s">
        <v>814</v>
      </c>
      <c r="C485" t="s">
        <v>147</v>
      </c>
      <c r="D485">
        <v>671</v>
      </c>
      <c r="E485" t="s">
        <v>1989</v>
      </c>
      <c r="F485" t="s">
        <v>1930</v>
      </c>
      <c r="G485" t="s">
        <v>304</v>
      </c>
      <c r="H485" t="s">
        <v>1119</v>
      </c>
      <c r="I485" t="s">
        <v>50</v>
      </c>
      <c r="J485">
        <v>4172</v>
      </c>
      <c r="K485" t="s">
        <v>205</v>
      </c>
      <c r="L485">
        <v>3.129</v>
      </c>
      <c r="M485" t="s">
        <v>212</v>
      </c>
      <c r="N485" t="s">
        <v>1120</v>
      </c>
      <c r="O485" t="s">
        <v>207</v>
      </c>
      <c r="P485">
        <v>2011</v>
      </c>
      <c r="Q485" t="s">
        <v>938</v>
      </c>
      <c r="T485" t="s">
        <v>40</v>
      </c>
    </row>
    <row r="486" spans="1:20" hidden="1" x14ac:dyDescent="0.2">
      <c r="A486" t="s">
        <v>616</v>
      </c>
      <c r="B486" t="s">
        <v>240</v>
      </c>
      <c r="C486" t="s">
        <v>158</v>
      </c>
      <c r="D486">
        <v>780</v>
      </c>
      <c r="E486" t="s">
        <v>241</v>
      </c>
      <c r="F486" t="s">
        <v>6</v>
      </c>
      <c r="G486" t="s">
        <v>204</v>
      </c>
      <c r="H486" t="s">
        <v>398</v>
      </c>
      <c r="I486" t="s">
        <v>24</v>
      </c>
      <c r="J486">
        <v>4172</v>
      </c>
      <c r="K486" t="s">
        <v>205</v>
      </c>
      <c r="L486">
        <v>3.6087799999999999</v>
      </c>
      <c r="M486" t="s">
        <v>212</v>
      </c>
      <c r="N486" t="s">
        <v>242</v>
      </c>
      <c r="O486" t="s">
        <v>207</v>
      </c>
      <c r="P486">
        <v>2014</v>
      </c>
      <c r="Q486" t="s">
        <v>617</v>
      </c>
      <c r="T486" t="s">
        <v>34</v>
      </c>
    </row>
    <row r="487" spans="1:20" hidden="1" x14ac:dyDescent="0.2">
      <c r="A487" t="s">
        <v>291</v>
      </c>
      <c r="B487" t="s">
        <v>292</v>
      </c>
      <c r="C487" t="s">
        <v>57</v>
      </c>
      <c r="D487">
        <v>112</v>
      </c>
      <c r="E487" t="s">
        <v>1993</v>
      </c>
      <c r="F487" t="s">
        <v>5</v>
      </c>
      <c r="G487" t="s">
        <v>293</v>
      </c>
      <c r="H487" t="s">
        <v>50</v>
      </c>
      <c r="I487" t="s">
        <v>50</v>
      </c>
      <c r="J487">
        <v>4116</v>
      </c>
      <c r="K487" t="s">
        <v>205</v>
      </c>
      <c r="L487">
        <v>3.0870000000000002</v>
      </c>
      <c r="M487" t="s">
        <v>212</v>
      </c>
      <c r="N487" t="s">
        <v>271</v>
      </c>
      <c r="O487" t="s">
        <v>207</v>
      </c>
      <c r="P487">
        <v>2017</v>
      </c>
      <c r="Q487" t="s">
        <v>294</v>
      </c>
      <c r="T487" t="s">
        <v>44</v>
      </c>
    </row>
    <row r="488" spans="1:20" hidden="1" x14ac:dyDescent="0.2">
      <c r="A488" t="s">
        <v>471</v>
      </c>
      <c r="B488" t="s">
        <v>439</v>
      </c>
      <c r="C488" t="s">
        <v>68</v>
      </c>
      <c r="D488">
        <v>603</v>
      </c>
      <c r="E488" t="s">
        <v>1957</v>
      </c>
      <c r="F488" t="s">
        <v>1930</v>
      </c>
      <c r="G488" t="s">
        <v>472</v>
      </c>
      <c r="H488" t="s">
        <v>473</v>
      </c>
      <c r="I488" t="s">
        <v>24</v>
      </c>
      <c r="J488">
        <v>281486</v>
      </c>
      <c r="K488" t="s">
        <v>205</v>
      </c>
      <c r="L488">
        <v>243.48539</v>
      </c>
      <c r="M488" t="s">
        <v>212</v>
      </c>
      <c r="N488" t="s">
        <v>244</v>
      </c>
      <c r="O488" t="s">
        <v>207</v>
      </c>
      <c r="P488">
        <v>2016</v>
      </c>
      <c r="Q488" t="s">
        <v>474</v>
      </c>
      <c r="T488" t="s">
        <v>44</v>
      </c>
    </row>
    <row r="489" spans="1:20" hidden="1" x14ac:dyDescent="0.2">
      <c r="A489" t="s">
        <v>813</v>
      </c>
      <c r="B489" t="s">
        <v>814</v>
      </c>
      <c r="C489" t="s">
        <v>147</v>
      </c>
      <c r="D489">
        <v>671</v>
      </c>
      <c r="E489" t="s">
        <v>1989</v>
      </c>
      <c r="F489" t="s">
        <v>1930</v>
      </c>
      <c r="G489" t="s">
        <v>463</v>
      </c>
      <c r="H489" t="s">
        <v>1123</v>
      </c>
      <c r="I489" t="s">
        <v>24</v>
      </c>
      <c r="J489">
        <v>4094.65</v>
      </c>
      <c r="K489" t="s">
        <v>205</v>
      </c>
      <c r="L489">
        <v>3.5418722499999999</v>
      </c>
      <c r="M489" t="s">
        <v>212</v>
      </c>
      <c r="N489" t="s">
        <v>534</v>
      </c>
      <c r="O489" t="s">
        <v>207</v>
      </c>
      <c r="P489">
        <v>2014</v>
      </c>
      <c r="Q489" t="s">
        <v>987</v>
      </c>
      <c r="T489" t="s">
        <v>40</v>
      </c>
    </row>
    <row r="490" spans="1:20" hidden="1" x14ac:dyDescent="0.2">
      <c r="A490" t="s">
        <v>912</v>
      </c>
      <c r="B490" t="s">
        <v>889</v>
      </c>
      <c r="C490" t="s">
        <v>195</v>
      </c>
      <c r="D490">
        <v>880</v>
      </c>
      <c r="E490" t="s">
        <v>890</v>
      </c>
      <c r="F490" t="s">
        <v>6</v>
      </c>
      <c r="G490" t="s">
        <v>304</v>
      </c>
      <c r="H490" t="s">
        <v>305</v>
      </c>
      <c r="I490" t="s">
        <v>24</v>
      </c>
      <c r="J490">
        <v>4089</v>
      </c>
      <c r="K490" t="s">
        <v>205</v>
      </c>
      <c r="L490">
        <v>3.536985</v>
      </c>
      <c r="M490" t="s">
        <v>913</v>
      </c>
      <c r="N490" t="s">
        <v>328</v>
      </c>
      <c r="O490" t="s">
        <v>207</v>
      </c>
      <c r="P490">
        <v>2014</v>
      </c>
      <c r="Q490" t="s">
        <v>1124</v>
      </c>
      <c r="T490" t="s">
        <v>40</v>
      </c>
    </row>
    <row r="491" spans="1:20" hidden="1" x14ac:dyDescent="0.2">
      <c r="A491" t="s">
        <v>1069</v>
      </c>
      <c r="B491" t="s">
        <v>901</v>
      </c>
      <c r="C491" t="s">
        <v>902</v>
      </c>
      <c r="D491">
        <v>190</v>
      </c>
      <c r="E491" t="s">
        <v>1586</v>
      </c>
      <c r="F491" t="s">
        <v>7</v>
      </c>
      <c r="G491" t="s">
        <v>304</v>
      </c>
      <c r="H491" t="s">
        <v>751</v>
      </c>
      <c r="I491" t="s">
        <v>24</v>
      </c>
      <c r="J491">
        <v>4087</v>
      </c>
      <c r="K491" t="s">
        <v>205</v>
      </c>
      <c r="L491">
        <v>3.5352550000000003</v>
      </c>
      <c r="M491" t="s">
        <v>212</v>
      </c>
      <c r="N491" t="s">
        <v>242</v>
      </c>
      <c r="O491" t="s">
        <v>207</v>
      </c>
      <c r="P491">
        <v>2011</v>
      </c>
      <c r="Q491" t="s">
        <v>1125</v>
      </c>
      <c r="T491" t="s">
        <v>40</v>
      </c>
    </row>
    <row r="492" spans="1:20" hidden="1" x14ac:dyDescent="0.2">
      <c r="A492" t="s">
        <v>1076</v>
      </c>
      <c r="B492" t="s">
        <v>202</v>
      </c>
      <c r="C492" t="s">
        <v>160</v>
      </c>
      <c r="D492">
        <v>710</v>
      </c>
      <c r="E492" t="s">
        <v>215</v>
      </c>
      <c r="F492" t="s">
        <v>4</v>
      </c>
      <c r="G492" t="s">
        <v>204</v>
      </c>
      <c r="H492" t="s">
        <v>364</v>
      </c>
      <c r="I492" t="s">
        <v>24</v>
      </c>
      <c r="J492">
        <v>2767</v>
      </c>
      <c r="K492" t="s">
        <v>205</v>
      </c>
      <c r="L492">
        <v>2.3934549999999999</v>
      </c>
      <c r="M492" t="s">
        <v>160</v>
      </c>
      <c r="N492" t="s">
        <v>1077</v>
      </c>
      <c r="O492" t="s">
        <v>207</v>
      </c>
      <c r="P492">
        <v>2017</v>
      </c>
      <c r="Q492" t="s">
        <v>1078</v>
      </c>
      <c r="T492" t="s">
        <v>34</v>
      </c>
    </row>
    <row r="493" spans="1:20" hidden="1" x14ac:dyDescent="0.2">
      <c r="A493" t="s">
        <v>1069</v>
      </c>
      <c r="B493" t="s">
        <v>901</v>
      </c>
      <c r="C493" t="s">
        <v>902</v>
      </c>
      <c r="D493">
        <v>190</v>
      </c>
      <c r="E493" t="s">
        <v>1586</v>
      </c>
      <c r="F493" t="s">
        <v>7</v>
      </c>
      <c r="G493" t="s">
        <v>304</v>
      </c>
      <c r="H493" t="s">
        <v>493</v>
      </c>
      <c r="I493" t="s">
        <v>24</v>
      </c>
      <c r="J493">
        <v>4027</v>
      </c>
      <c r="K493" t="s">
        <v>205</v>
      </c>
      <c r="L493">
        <v>3.483355</v>
      </c>
      <c r="M493" t="s">
        <v>212</v>
      </c>
      <c r="N493" t="s">
        <v>242</v>
      </c>
      <c r="O493" t="s">
        <v>207</v>
      </c>
      <c r="P493">
        <v>2013</v>
      </c>
      <c r="Q493" t="s">
        <v>1126</v>
      </c>
      <c r="T493" t="s">
        <v>40</v>
      </c>
    </row>
    <row r="494" spans="1:20" hidden="1" x14ac:dyDescent="0.2">
      <c r="A494" t="s">
        <v>1099</v>
      </c>
      <c r="B494" t="s">
        <v>1084</v>
      </c>
      <c r="C494" t="s">
        <v>183</v>
      </c>
      <c r="D494">
        <v>815</v>
      </c>
      <c r="E494" t="s">
        <v>1959</v>
      </c>
      <c r="F494" t="s">
        <v>6</v>
      </c>
      <c r="G494" t="s">
        <v>304</v>
      </c>
      <c r="H494" t="s">
        <v>309</v>
      </c>
      <c r="I494" t="s">
        <v>24</v>
      </c>
      <c r="J494">
        <v>3945</v>
      </c>
      <c r="K494" t="s">
        <v>205</v>
      </c>
      <c r="L494">
        <v>3.4124250000000003</v>
      </c>
      <c r="M494" t="s">
        <v>212</v>
      </c>
      <c r="N494" t="s">
        <v>322</v>
      </c>
      <c r="O494" t="s">
        <v>207</v>
      </c>
      <c r="P494">
        <v>2017</v>
      </c>
      <c r="Q494" t="s">
        <v>1127</v>
      </c>
      <c r="T494" t="s">
        <v>40</v>
      </c>
    </row>
    <row r="495" spans="1:20" hidden="1" x14ac:dyDescent="0.2">
      <c r="A495" t="s">
        <v>239</v>
      </c>
      <c r="B495" t="s">
        <v>240</v>
      </c>
      <c r="C495" t="s">
        <v>158</v>
      </c>
      <c r="D495">
        <v>780</v>
      </c>
      <c r="E495" t="s">
        <v>241</v>
      </c>
      <c r="F495" t="s">
        <v>6</v>
      </c>
      <c r="G495" t="s">
        <v>204</v>
      </c>
      <c r="H495" t="s">
        <v>1128</v>
      </c>
      <c r="I495" t="s">
        <v>24</v>
      </c>
      <c r="J495">
        <v>3934</v>
      </c>
      <c r="K495" t="s">
        <v>205</v>
      </c>
      <c r="L495">
        <v>3.4029099999999999</v>
      </c>
      <c r="M495" t="s">
        <v>212</v>
      </c>
      <c r="N495" t="s">
        <v>242</v>
      </c>
      <c r="O495" t="s">
        <v>207</v>
      </c>
      <c r="P495">
        <v>2013</v>
      </c>
      <c r="Q495" t="s">
        <v>243</v>
      </c>
      <c r="T495" t="s">
        <v>34</v>
      </c>
    </row>
    <row r="496" spans="1:20" hidden="1" x14ac:dyDescent="0.2">
      <c r="A496" t="s">
        <v>541</v>
      </c>
      <c r="B496" t="s">
        <v>240</v>
      </c>
      <c r="C496" t="s">
        <v>158</v>
      </c>
      <c r="D496">
        <v>780</v>
      </c>
      <c r="E496" t="s">
        <v>241</v>
      </c>
      <c r="F496" t="s">
        <v>6</v>
      </c>
      <c r="G496" t="s">
        <v>204</v>
      </c>
      <c r="H496" t="s">
        <v>217</v>
      </c>
      <c r="I496" t="s">
        <v>24</v>
      </c>
      <c r="J496">
        <v>3923</v>
      </c>
      <c r="K496" t="s">
        <v>205</v>
      </c>
      <c r="L496">
        <v>3.3933949999999999</v>
      </c>
      <c r="M496" t="s">
        <v>1129</v>
      </c>
      <c r="N496" t="s">
        <v>242</v>
      </c>
      <c r="O496" t="s">
        <v>207</v>
      </c>
      <c r="P496">
        <v>2015</v>
      </c>
      <c r="Q496" t="s">
        <v>542</v>
      </c>
      <c r="T496" t="s">
        <v>34</v>
      </c>
    </row>
    <row r="497" spans="1:20" hidden="1" x14ac:dyDescent="0.2">
      <c r="A497" t="s">
        <v>518</v>
      </c>
      <c r="B497" t="s">
        <v>519</v>
      </c>
      <c r="C497" t="s">
        <v>352</v>
      </c>
      <c r="D497">
        <v>301</v>
      </c>
      <c r="E497" t="s">
        <v>1956</v>
      </c>
      <c r="F497" t="s">
        <v>9</v>
      </c>
      <c r="G497" t="s">
        <v>1369</v>
      </c>
      <c r="H497" t="s">
        <v>305</v>
      </c>
      <c r="I497" t="s">
        <v>24</v>
      </c>
      <c r="J497">
        <v>76</v>
      </c>
      <c r="K497" t="s">
        <v>222</v>
      </c>
      <c r="L497">
        <v>76</v>
      </c>
      <c r="M497" t="s">
        <v>212</v>
      </c>
      <c r="N497" t="s">
        <v>249</v>
      </c>
      <c r="O497" t="s">
        <v>207</v>
      </c>
      <c r="P497">
        <v>2015</v>
      </c>
      <c r="Q497" t="s">
        <v>1487</v>
      </c>
      <c r="T497" t="s">
        <v>44</v>
      </c>
    </row>
    <row r="498" spans="1:20" hidden="1" x14ac:dyDescent="0.2">
      <c r="A498" t="s">
        <v>1012</v>
      </c>
      <c r="B498" t="s">
        <v>940</v>
      </c>
      <c r="C498" t="s">
        <v>941</v>
      </c>
      <c r="D498">
        <v>240</v>
      </c>
      <c r="E498" t="s">
        <v>906</v>
      </c>
      <c r="F498" t="s">
        <v>7</v>
      </c>
      <c r="G498" t="s">
        <v>942</v>
      </c>
      <c r="H498" t="s">
        <v>264</v>
      </c>
      <c r="I498" t="s">
        <v>24</v>
      </c>
      <c r="J498">
        <v>673</v>
      </c>
      <c r="K498" t="s">
        <v>205</v>
      </c>
      <c r="L498">
        <v>0.58214500000000002</v>
      </c>
      <c r="M498" t="s">
        <v>944</v>
      </c>
      <c r="N498" t="s">
        <v>271</v>
      </c>
      <c r="O498" t="s">
        <v>207</v>
      </c>
      <c r="P498">
        <v>2017</v>
      </c>
      <c r="Q498" t="s">
        <v>1115</v>
      </c>
      <c r="T498" t="s">
        <v>33</v>
      </c>
    </row>
    <row r="499" spans="1:20" hidden="1" x14ac:dyDescent="0.2">
      <c r="A499" t="s">
        <v>813</v>
      </c>
      <c r="B499" t="s">
        <v>814</v>
      </c>
      <c r="C499" t="s">
        <v>147</v>
      </c>
      <c r="D499">
        <v>671</v>
      </c>
      <c r="E499" t="s">
        <v>1989</v>
      </c>
      <c r="F499" t="s">
        <v>1930</v>
      </c>
      <c r="G499" t="s">
        <v>304</v>
      </c>
      <c r="H499" t="s">
        <v>959</v>
      </c>
      <c r="I499" t="s">
        <v>50</v>
      </c>
      <c r="J499">
        <v>3836</v>
      </c>
      <c r="K499" t="s">
        <v>205</v>
      </c>
      <c r="L499">
        <v>2.8769999999999998</v>
      </c>
      <c r="M499" t="s">
        <v>212</v>
      </c>
      <c r="N499" t="s">
        <v>328</v>
      </c>
      <c r="O499" t="s">
        <v>207</v>
      </c>
      <c r="P499">
        <v>2013</v>
      </c>
      <c r="Q499" t="s">
        <v>1133</v>
      </c>
      <c r="T499" t="s">
        <v>40</v>
      </c>
    </row>
    <row r="500" spans="1:20" hidden="1" x14ac:dyDescent="0.2">
      <c r="A500" t="s">
        <v>730</v>
      </c>
      <c r="B500" t="s">
        <v>731</v>
      </c>
      <c r="C500" t="s">
        <v>732</v>
      </c>
      <c r="D500">
        <v>803</v>
      </c>
      <c r="E500" t="s">
        <v>733</v>
      </c>
      <c r="F500" t="s">
        <v>6</v>
      </c>
      <c r="G500" t="s">
        <v>884</v>
      </c>
      <c r="H500" t="s">
        <v>1134</v>
      </c>
      <c r="I500" t="s">
        <v>24</v>
      </c>
      <c r="J500">
        <v>3829</v>
      </c>
      <c r="K500" t="s">
        <v>205</v>
      </c>
      <c r="L500">
        <v>3.3120850000000002</v>
      </c>
      <c r="M500" t="s">
        <v>212</v>
      </c>
      <c r="N500" t="s">
        <v>213</v>
      </c>
      <c r="O500" t="s">
        <v>207</v>
      </c>
      <c r="P500">
        <v>2020</v>
      </c>
      <c r="Q500" t="s">
        <v>1135</v>
      </c>
      <c r="T500" t="s">
        <v>1988</v>
      </c>
    </row>
    <row r="501" spans="1:20" hidden="1" x14ac:dyDescent="0.2">
      <c r="A501" t="s">
        <v>792</v>
      </c>
      <c r="B501" t="s">
        <v>784</v>
      </c>
      <c r="C501" t="s">
        <v>785</v>
      </c>
      <c r="D501">
        <v>221</v>
      </c>
      <c r="E501" t="s">
        <v>1993</v>
      </c>
      <c r="F501" t="s">
        <v>5</v>
      </c>
      <c r="G501" t="s">
        <v>33</v>
      </c>
      <c r="H501" t="s">
        <v>50</v>
      </c>
      <c r="I501" t="s">
        <v>50</v>
      </c>
      <c r="J501">
        <v>3819</v>
      </c>
      <c r="K501" t="s">
        <v>205</v>
      </c>
      <c r="L501">
        <v>2.8642500000000002</v>
      </c>
      <c r="M501" t="s">
        <v>212</v>
      </c>
      <c r="N501" t="s">
        <v>346</v>
      </c>
      <c r="O501" t="s">
        <v>207</v>
      </c>
      <c r="P501">
        <v>2017</v>
      </c>
      <c r="Q501" t="s">
        <v>793</v>
      </c>
      <c r="T501" t="s">
        <v>44</v>
      </c>
    </row>
    <row r="502" spans="1:20" hidden="1" x14ac:dyDescent="0.2">
      <c r="A502" t="s">
        <v>291</v>
      </c>
      <c r="B502" t="s">
        <v>292</v>
      </c>
      <c r="C502" t="s">
        <v>57</v>
      </c>
      <c r="D502">
        <v>112</v>
      </c>
      <c r="E502" t="s">
        <v>1993</v>
      </c>
      <c r="F502" t="s">
        <v>5</v>
      </c>
      <c r="G502" t="s">
        <v>341</v>
      </c>
      <c r="H502" t="s">
        <v>50</v>
      </c>
      <c r="I502" t="s">
        <v>50</v>
      </c>
      <c r="J502">
        <v>3784</v>
      </c>
      <c r="K502" t="s">
        <v>205</v>
      </c>
      <c r="L502">
        <v>2.8380000000000001</v>
      </c>
      <c r="M502" t="s">
        <v>212</v>
      </c>
      <c r="N502" t="s">
        <v>244</v>
      </c>
      <c r="O502" t="s">
        <v>207</v>
      </c>
      <c r="P502">
        <v>2018</v>
      </c>
      <c r="Q502" t="s">
        <v>342</v>
      </c>
      <c r="T502" t="s">
        <v>44</v>
      </c>
    </row>
    <row r="503" spans="1:20" hidden="1" x14ac:dyDescent="0.2">
      <c r="A503" t="s">
        <v>1083</v>
      </c>
      <c r="B503" t="s">
        <v>1084</v>
      </c>
      <c r="C503" t="s">
        <v>183</v>
      </c>
      <c r="D503">
        <v>815</v>
      </c>
      <c r="E503" t="s">
        <v>1959</v>
      </c>
      <c r="F503" t="s">
        <v>6</v>
      </c>
      <c r="G503" t="s">
        <v>463</v>
      </c>
      <c r="H503" t="s">
        <v>264</v>
      </c>
      <c r="I503" t="s">
        <v>24</v>
      </c>
      <c r="J503">
        <v>3670</v>
      </c>
      <c r="K503" t="s">
        <v>205</v>
      </c>
      <c r="L503">
        <v>3.17455</v>
      </c>
      <c r="M503" t="s">
        <v>498</v>
      </c>
      <c r="N503" t="s">
        <v>322</v>
      </c>
      <c r="O503" t="s">
        <v>207</v>
      </c>
      <c r="P503">
        <v>2020</v>
      </c>
      <c r="Q503" t="s">
        <v>1086</v>
      </c>
      <c r="T503" t="s">
        <v>40</v>
      </c>
    </row>
    <row r="504" spans="1:20" hidden="1" x14ac:dyDescent="0.2">
      <c r="A504" t="s">
        <v>452</v>
      </c>
      <c r="B504" t="s">
        <v>444</v>
      </c>
      <c r="C504" t="s">
        <v>57</v>
      </c>
      <c r="D504">
        <v>110</v>
      </c>
      <c r="E504" t="s">
        <v>1993</v>
      </c>
      <c r="F504" t="s">
        <v>5</v>
      </c>
      <c r="G504" t="s">
        <v>445</v>
      </c>
      <c r="H504" t="s">
        <v>50</v>
      </c>
      <c r="I504" t="s">
        <v>50</v>
      </c>
      <c r="J504">
        <v>3663</v>
      </c>
      <c r="K504" t="s">
        <v>205</v>
      </c>
      <c r="L504">
        <v>2.7472500000000002</v>
      </c>
      <c r="M504" t="s">
        <v>686</v>
      </c>
      <c r="N504" t="s">
        <v>687</v>
      </c>
      <c r="O504" t="s">
        <v>207</v>
      </c>
      <c r="P504">
        <v>2013</v>
      </c>
      <c r="Q504" t="s">
        <v>511</v>
      </c>
      <c r="T504" t="s">
        <v>33</v>
      </c>
    </row>
    <row r="505" spans="1:20" hidden="1" x14ac:dyDescent="0.2">
      <c r="A505" t="s">
        <v>1079</v>
      </c>
      <c r="B505" t="s">
        <v>1035</v>
      </c>
      <c r="C505" t="s">
        <v>57</v>
      </c>
      <c r="D505">
        <v>162</v>
      </c>
      <c r="E505" t="s">
        <v>1993</v>
      </c>
      <c r="F505" t="s">
        <v>5</v>
      </c>
      <c r="G505" t="s">
        <v>1080</v>
      </c>
      <c r="H505" t="s">
        <v>264</v>
      </c>
      <c r="I505" t="s">
        <v>24</v>
      </c>
      <c r="J505">
        <v>3614</v>
      </c>
      <c r="K505" t="s">
        <v>205</v>
      </c>
      <c r="L505">
        <v>3.1261100000000002</v>
      </c>
      <c r="M505" t="s">
        <v>1136</v>
      </c>
      <c r="N505" t="s">
        <v>242</v>
      </c>
      <c r="O505" t="s">
        <v>207</v>
      </c>
      <c r="P505">
        <v>2018</v>
      </c>
      <c r="Q505" t="s">
        <v>1081</v>
      </c>
      <c r="T505" t="s">
        <v>45</v>
      </c>
    </row>
    <row r="506" spans="1:20" hidden="1" x14ac:dyDescent="0.2">
      <c r="A506" t="s">
        <v>1030</v>
      </c>
      <c r="B506" t="s">
        <v>1031</v>
      </c>
      <c r="C506" t="s">
        <v>158</v>
      </c>
      <c r="D506">
        <v>780</v>
      </c>
      <c r="E506" t="s">
        <v>241</v>
      </c>
      <c r="F506" t="s">
        <v>6</v>
      </c>
      <c r="G506" t="s">
        <v>204</v>
      </c>
      <c r="H506" t="s">
        <v>264</v>
      </c>
      <c r="I506" t="s">
        <v>24</v>
      </c>
      <c r="J506">
        <v>3585</v>
      </c>
      <c r="K506" t="s">
        <v>205</v>
      </c>
      <c r="L506">
        <v>3.1010249999999999</v>
      </c>
      <c r="M506" t="s">
        <v>1137</v>
      </c>
      <c r="N506" t="s">
        <v>328</v>
      </c>
      <c r="O506" t="s">
        <v>207</v>
      </c>
      <c r="P506">
        <v>2020</v>
      </c>
      <c r="Q506" t="s">
        <v>1033</v>
      </c>
      <c r="T506" t="s">
        <v>34</v>
      </c>
    </row>
    <row r="507" spans="1:20" hidden="1" x14ac:dyDescent="0.2">
      <c r="A507" t="s">
        <v>813</v>
      </c>
      <c r="B507" t="s">
        <v>814</v>
      </c>
      <c r="C507" t="s">
        <v>147</v>
      </c>
      <c r="D507">
        <v>671</v>
      </c>
      <c r="E507" t="s">
        <v>1989</v>
      </c>
      <c r="F507" t="s">
        <v>1930</v>
      </c>
      <c r="G507" t="s">
        <v>463</v>
      </c>
      <c r="H507" t="s">
        <v>50</v>
      </c>
      <c r="I507" t="s">
        <v>50</v>
      </c>
      <c r="J507">
        <v>3578</v>
      </c>
      <c r="K507" t="s">
        <v>205</v>
      </c>
      <c r="L507">
        <v>2.6835</v>
      </c>
      <c r="M507" t="s">
        <v>212</v>
      </c>
      <c r="N507" t="s">
        <v>289</v>
      </c>
      <c r="O507" t="s">
        <v>207</v>
      </c>
      <c r="P507">
        <v>2014</v>
      </c>
      <c r="Q507" t="s">
        <v>987</v>
      </c>
      <c r="T507" t="s">
        <v>40</v>
      </c>
    </row>
    <row r="508" spans="1:20" hidden="1" x14ac:dyDescent="0.2">
      <c r="A508" t="s">
        <v>456</v>
      </c>
      <c r="B508" t="s">
        <v>439</v>
      </c>
      <c r="C508" t="s">
        <v>68</v>
      </c>
      <c r="D508">
        <v>603</v>
      </c>
      <c r="E508" t="s">
        <v>1957</v>
      </c>
      <c r="F508" t="s">
        <v>1930</v>
      </c>
      <c r="G508" t="s">
        <v>457</v>
      </c>
      <c r="H508" t="s">
        <v>458</v>
      </c>
      <c r="I508" t="s">
        <v>24</v>
      </c>
      <c r="J508">
        <v>295874</v>
      </c>
      <c r="K508" t="s">
        <v>205</v>
      </c>
      <c r="L508">
        <v>255.93101000000001</v>
      </c>
      <c r="M508" t="s">
        <v>212</v>
      </c>
      <c r="N508" t="s">
        <v>242</v>
      </c>
      <c r="O508" t="s">
        <v>207</v>
      </c>
      <c r="P508">
        <v>2018</v>
      </c>
      <c r="Q508" t="s">
        <v>459</v>
      </c>
      <c r="T508" t="s">
        <v>44</v>
      </c>
    </row>
    <row r="509" spans="1:20" hidden="1" x14ac:dyDescent="0.2">
      <c r="A509" t="s">
        <v>1140</v>
      </c>
      <c r="B509" t="s">
        <v>947</v>
      </c>
      <c r="C509" t="s">
        <v>77</v>
      </c>
      <c r="D509">
        <v>240</v>
      </c>
      <c r="E509" t="s">
        <v>906</v>
      </c>
      <c r="F509" t="s">
        <v>7</v>
      </c>
      <c r="G509" t="s">
        <v>1141</v>
      </c>
      <c r="H509" t="s">
        <v>309</v>
      </c>
      <c r="I509" t="s">
        <v>24</v>
      </c>
      <c r="J509">
        <v>40</v>
      </c>
      <c r="K509" t="s">
        <v>205</v>
      </c>
      <c r="L509">
        <v>3.4599999999999999E-2</v>
      </c>
      <c r="M509" t="s">
        <v>212</v>
      </c>
      <c r="N509" t="s">
        <v>1142</v>
      </c>
      <c r="O509" t="s">
        <v>207</v>
      </c>
      <c r="P509">
        <v>2017</v>
      </c>
      <c r="Q509" t="s">
        <v>1143</v>
      </c>
      <c r="T509" t="s">
        <v>40</v>
      </c>
    </row>
    <row r="510" spans="1:20" hidden="1" x14ac:dyDescent="0.2">
      <c r="A510" t="s">
        <v>849</v>
      </c>
      <c r="B510" t="s">
        <v>461</v>
      </c>
      <c r="C510" t="s">
        <v>83</v>
      </c>
      <c r="D510">
        <v>400</v>
      </c>
      <c r="E510" t="s">
        <v>492</v>
      </c>
      <c r="F510" t="s">
        <v>8</v>
      </c>
      <c r="G510" t="s">
        <v>304</v>
      </c>
      <c r="H510" t="s">
        <v>21</v>
      </c>
      <c r="I510" t="s">
        <v>50</v>
      </c>
      <c r="J510">
        <v>3356.96</v>
      </c>
      <c r="K510" t="s">
        <v>205</v>
      </c>
      <c r="L510">
        <v>2.5177200000000002</v>
      </c>
      <c r="M510" t="s">
        <v>212</v>
      </c>
      <c r="N510" t="s">
        <v>244</v>
      </c>
      <c r="O510" t="s">
        <v>207</v>
      </c>
      <c r="P510">
        <v>2020</v>
      </c>
      <c r="Q510" t="s">
        <v>851</v>
      </c>
      <c r="T510" t="s">
        <v>40</v>
      </c>
    </row>
    <row r="511" spans="1:20" hidden="1" x14ac:dyDescent="0.2">
      <c r="A511" t="s">
        <v>813</v>
      </c>
      <c r="B511" t="s">
        <v>814</v>
      </c>
      <c r="C511" t="s">
        <v>147</v>
      </c>
      <c r="D511">
        <v>671</v>
      </c>
      <c r="E511" t="s">
        <v>1989</v>
      </c>
      <c r="F511" t="s">
        <v>1930</v>
      </c>
      <c r="G511" t="s">
        <v>463</v>
      </c>
      <c r="H511" t="s">
        <v>1144</v>
      </c>
      <c r="I511" t="s">
        <v>50</v>
      </c>
      <c r="J511">
        <v>3331</v>
      </c>
      <c r="K511" t="s">
        <v>205</v>
      </c>
      <c r="L511">
        <v>2.4982500000000001</v>
      </c>
      <c r="M511" t="s">
        <v>212</v>
      </c>
      <c r="N511" t="s">
        <v>534</v>
      </c>
      <c r="O511" t="s">
        <v>207</v>
      </c>
      <c r="P511">
        <v>2014</v>
      </c>
      <c r="Q511" t="s">
        <v>987</v>
      </c>
      <c r="T511" t="s">
        <v>40</v>
      </c>
    </row>
    <row r="512" spans="1:20" hidden="1" x14ac:dyDescent="0.2">
      <c r="A512" t="s">
        <v>1145</v>
      </c>
      <c r="B512" t="s">
        <v>940</v>
      </c>
      <c r="C512" t="s">
        <v>941</v>
      </c>
      <c r="D512">
        <v>240</v>
      </c>
      <c r="E512" t="s">
        <v>906</v>
      </c>
      <c r="F512" t="s">
        <v>7</v>
      </c>
      <c r="G512" t="s">
        <v>942</v>
      </c>
      <c r="H512" t="s">
        <v>50</v>
      </c>
      <c r="I512" t="s">
        <v>50</v>
      </c>
      <c r="J512">
        <v>5074</v>
      </c>
      <c r="K512" t="s">
        <v>205</v>
      </c>
      <c r="L512">
        <v>3.8054999999999999</v>
      </c>
      <c r="M512" t="s">
        <v>1146</v>
      </c>
      <c r="N512" t="s">
        <v>249</v>
      </c>
      <c r="O512" t="s">
        <v>207</v>
      </c>
      <c r="P512">
        <v>2016</v>
      </c>
      <c r="Q512" t="s">
        <v>1147</v>
      </c>
      <c r="T512" t="s">
        <v>33</v>
      </c>
    </row>
    <row r="513" spans="1:20" hidden="1" x14ac:dyDescent="0.2">
      <c r="A513" t="s">
        <v>1148</v>
      </c>
      <c r="B513" t="s">
        <v>1194</v>
      </c>
      <c r="C513" t="s">
        <v>1149</v>
      </c>
      <c r="D513">
        <v>220</v>
      </c>
      <c r="E513" t="s">
        <v>1993</v>
      </c>
      <c r="F513" t="s">
        <v>5</v>
      </c>
      <c r="G513" t="s">
        <v>358</v>
      </c>
      <c r="H513" t="s">
        <v>52</v>
      </c>
      <c r="I513" t="s">
        <v>52</v>
      </c>
      <c r="J513">
        <v>3305</v>
      </c>
      <c r="K513" t="s">
        <v>222</v>
      </c>
      <c r="L513">
        <v>3305</v>
      </c>
      <c r="M513" t="s">
        <v>212</v>
      </c>
      <c r="N513" t="s">
        <v>346</v>
      </c>
      <c r="O513" t="s">
        <v>207</v>
      </c>
      <c r="P513">
        <v>2010</v>
      </c>
      <c r="Q513" t="s">
        <v>1150</v>
      </c>
      <c r="T513" t="s">
        <v>35</v>
      </c>
    </row>
    <row r="514" spans="1:20" hidden="1" x14ac:dyDescent="0.2">
      <c r="A514" t="s">
        <v>356</v>
      </c>
      <c r="B514" t="s">
        <v>357</v>
      </c>
      <c r="C514" t="s">
        <v>66</v>
      </c>
      <c r="D514">
        <v>730</v>
      </c>
      <c r="E514" t="s">
        <v>203</v>
      </c>
      <c r="F514" t="s">
        <v>4</v>
      </c>
      <c r="G514" t="s">
        <v>358</v>
      </c>
      <c r="H514" t="s">
        <v>50</v>
      </c>
      <c r="I514" t="s">
        <v>50</v>
      </c>
      <c r="J514">
        <v>3223</v>
      </c>
      <c r="K514" t="s">
        <v>205</v>
      </c>
      <c r="L514">
        <v>2.4172500000000001</v>
      </c>
      <c r="M514" t="s">
        <v>359</v>
      </c>
      <c r="N514" t="s">
        <v>213</v>
      </c>
      <c r="O514" t="s">
        <v>207</v>
      </c>
      <c r="P514">
        <v>2015</v>
      </c>
      <c r="Q514" t="s">
        <v>360</v>
      </c>
      <c r="T514" t="s">
        <v>35</v>
      </c>
    </row>
    <row r="515" spans="1:20" hidden="1" x14ac:dyDescent="0.2">
      <c r="A515" t="s">
        <v>994</v>
      </c>
      <c r="B515" t="s">
        <v>978</v>
      </c>
      <c r="C515" t="s">
        <v>68</v>
      </c>
      <c r="D515">
        <v>600</v>
      </c>
      <c r="E515" t="s">
        <v>1957</v>
      </c>
      <c r="F515" t="s">
        <v>1930</v>
      </c>
      <c r="G515" t="s">
        <v>1151</v>
      </c>
      <c r="H515" t="s">
        <v>264</v>
      </c>
      <c r="I515" t="s">
        <v>24</v>
      </c>
      <c r="J515">
        <v>3182</v>
      </c>
      <c r="K515" t="s">
        <v>205</v>
      </c>
      <c r="L515">
        <v>2.7524299999999999</v>
      </c>
      <c r="M515" t="s">
        <v>980</v>
      </c>
      <c r="N515" t="s">
        <v>249</v>
      </c>
      <c r="O515" t="s">
        <v>207</v>
      </c>
      <c r="P515">
        <v>2010</v>
      </c>
      <c r="Q515" t="s">
        <v>1152</v>
      </c>
      <c r="R515" t="s">
        <v>982</v>
      </c>
      <c r="T515" t="s">
        <v>35</v>
      </c>
    </row>
    <row r="516" spans="1:20" hidden="1" x14ac:dyDescent="0.2">
      <c r="A516" t="s">
        <v>1153</v>
      </c>
      <c r="B516" t="s">
        <v>240</v>
      </c>
      <c r="C516" t="s">
        <v>158</v>
      </c>
      <c r="D516">
        <v>780</v>
      </c>
      <c r="E516" t="s">
        <v>241</v>
      </c>
      <c r="F516" t="s">
        <v>6</v>
      </c>
      <c r="G516" t="s">
        <v>204</v>
      </c>
      <c r="H516" t="s">
        <v>264</v>
      </c>
      <c r="I516" t="s">
        <v>24</v>
      </c>
      <c r="J516">
        <v>3168</v>
      </c>
      <c r="K516" t="s">
        <v>205</v>
      </c>
      <c r="L516">
        <v>2.7403200000000001</v>
      </c>
      <c r="M516" t="s">
        <v>1154</v>
      </c>
      <c r="N516" t="s">
        <v>289</v>
      </c>
      <c r="O516" t="s">
        <v>207</v>
      </c>
      <c r="P516">
        <v>2017</v>
      </c>
      <c r="Q516" t="s">
        <v>1155</v>
      </c>
      <c r="T516" t="s">
        <v>34</v>
      </c>
    </row>
    <row r="517" spans="1:20" hidden="1" x14ac:dyDescent="0.2">
      <c r="A517" t="s">
        <v>1145</v>
      </c>
      <c r="B517" t="s">
        <v>940</v>
      </c>
      <c r="C517" t="s">
        <v>941</v>
      </c>
      <c r="D517">
        <v>240</v>
      </c>
      <c r="E517" t="s">
        <v>906</v>
      </c>
      <c r="F517" t="s">
        <v>7</v>
      </c>
      <c r="G517" t="s">
        <v>942</v>
      </c>
      <c r="H517" t="s">
        <v>264</v>
      </c>
      <c r="I517" t="s">
        <v>24</v>
      </c>
      <c r="J517">
        <v>2596</v>
      </c>
      <c r="K517" t="s">
        <v>205</v>
      </c>
      <c r="L517">
        <v>2.2455400000000001</v>
      </c>
      <c r="M517" t="s">
        <v>1146</v>
      </c>
      <c r="N517" t="s">
        <v>249</v>
      </c>
      <c r="O517" t="s">
        <v>207</v>
      </c>
      <c r="P517">
        <v>2016</v>
      </c>
      <c r="Q517" t="s">
        <v>1147</v>
      </c>
      <c r="T517" t="s">
        <v>33</v>
      </c>
    </row>
    <row r="518" spans="1:20" hidden="1" x14ac:dyDescent="0.2">
      <c r="A518" t="s">
        <v>1083</v>
      </c>
      <c r="B518" t="s">
        <v>1084</v>
      </c>
      <c r="C518" t="s">
        <v>183</v>
      </c>
      <c r="D518">
        <v>815</v>
      </c>
      <c r="E518" t="s">
        <v>1959</v>
      </c>
      <c r="F518" t="s">
        <v>6</v>
      </c>
      <c r="G518" t="s">
        <v>463</v>
      </c>
      <c r="H518" t="s">
        <v>1085</v>
      </c>
      <c r="I518" t="s">
        <v>24</v>
      </c>
      <c r="J518">
        <v>3107</v>
      </c>
      <c r="K518" t="s">
        <v>205</v>
      </c>
      <c r="L518">
        <v>2.6875549999999997</v>
      </c>
      <c r="M518" t="s">
        <v>1085</v>
      </c>
      <c r="N518" t="s">
        <v>322</v>
      </c>
      <c r="O518" t="s">
        <v>207</v>
      </c>
      <c r="P518">
        <v>2019</v>
      </c>
      <c r="Q518" t="s">
        <v>1118</v>
      </c>
      <c r="T518" t="s">
        <v>40</v>
      </c>
    </row>
    <row r="519" spans="1:20" hidden="1" x14ac:dyDescent="0.2">
      <c r="A519" t="s">
        <v>376</v>
      </c>
      <c r="B519" t="s">
        <v>292</v>
      </c>
      <c r="C519" t="s">
        <v>57</v>
      </c>
      <c r="D519">
        <v>112</v>
      </c>
      <c r="E519" t="s">
        <v>1993</v>
      </c>
      <c r="F519" t="s">
        <v>5</v>
      </c>
      <c r="G519" t="s">
        <v>341</v>
      </c>
      <c r="H519" t="s">
        <v>50</v>
      </c>
      <c r="I519" t="s">
        <v>50</v>
      </c>
      <c r="J519">
        <v>3055</v>
      </c>
      <c r="K519" t="s">
        <v>205</v>
      </c>
      <c r="L519">
        <v>2.2912499999999998</v>
      </c>
      <c r="M519" t="s">
        <v>212</v>
      </c>
      <c r="N519" t="s">
        <v>244</v>
      </c>
      <c r="O519" t="s">
        <v>207</v>
      </c>
      <c r="P519">
        <v>2019</v>
      </c>
      <c r="Q519" t="s">
        <v>377</v>
      </c>
      <c r="T519" t="s">
        <v>44</v>
      </c>
    </row>
    <row r="520" spans="1:20" hidden="1" x14ac:dyDescent="0.2">
      <c r="A520" t="s">
        <v>1153</v>
      </c>
      <c r="B520" t="s">
        <v>240</v>
      </c>
      <c r="C520" t="s">
        <v>158</v>
      </c>
      <c r="D520">
        <v>780</v>
      </c>
      <c r="E520" t="s">
        <v>241</v>
      </c>
      <c r="F520" t="s">
        <v>6</v>
      </c>
      <c r="G520" t="s">
        <v>204</v>
      </c>
      <c r="H520" t="s">
        <v>1156</v>
      </c>
      <c r="I520" t="s">
        <v>24</v>
      </c>
      <c r="J520">
        <v>3047</v>
      </c>
      <c r="K520" t="s">
        <v>205</v>
      </c>
      <c r="L520">
        <v>2.6356550000000003</v>
      </c>
      <c r="M520" t="s">
        <v>1154</v>
      </c>
      <c r="N520" t="s">
        <v>328</v>
      </c>
      <c r="O520" t="s">
        <v>207</v>
      </c>
      <c r="P520">
        <v>2018</v>
      </c>
      <c r="Q520" t="s">
        <v>1157</v>
      </c>
      <c r="T520" t="s">
        <v>34</v>
      </c>
    </row>
    <row r="521" spans="1:20" hidden="1" x14ac:dyDescent="0.2">
      <c r="A521" t="s">
        <v>1158</v>
      </c>
      <c r="B521" t="s">
        <v>947</v>
      </c>
      <c r="C521" t="s">
        <v>77</v>
      </c>
      <c r="D521">
        <v>240</v>
      </c>
      <c r="E521" t="s">
        <v>906</v>
      </c>
      <c r="F521" t="s">
        <v>7</v>
      </c>
      <c r="G521" t="s">
        <v>962</v>
      </c>
      <c r="H521" t="s">
        <v>619</v>
      </c>
      <c r="I521" t="s">
        <v>24</v>
      </c>
      <c r="J521">
        <v>200</v>
      </c>
      <c r="K521" t="s">
        <v>205</v>
      </c>
      <c r="L521">
        <v>0.17299999999999999</v>
      </c>
      <c r="M521" t="s">
        <v>1159</v>
      </c>
      <c r="N521" t="s">
        <v>289</v>
      </c>
      <c r="O521" t="s">
        <v>207</v>
      </c>
      <c r="P521">
        <v>2016</v>
      </c>
      <c r="Q521" t="s">
        <v>1160</v>
      </c>
      <c r="T521" t="s">
        <v>40</v>
      </c>
    </row>
    <row r="522" spans="1:20" hidden="1" x14ac:dyDescent="0.2">
      <c r="A522" t="s">
        <v>452</v>
      </c>
      <c r="B522" t="s">
        <v>444</v>
      </c>
      <c r="C522" t="s">
        <v>57</v>
      </c>
      <c r="D522">
        <v>110</v>
      </c>
      <c r="E522" t="s">
        <v>1993</v>
      </c>
      <c r="F522" t="s">
        <v>5</v>
      </c>
      <c r="G522" t="s">
        <v>445</v>
      </c>
      <c r="H522" t="s">
        <v>50</v>
      </c>
      <c r="I522" t="s">
        <v>50</v>
      </c>
      <c r="J522">
        <v>3006</v>
      </c>
      <c r="K522" t="s">
        <v>205</v>
      </c>
      <c r="L522">
        <v>2.2545000000000002</v>
      </c>
      <c r="M522" t="s">
        <v>212</v>
      </c>
      <c r="N522" t="s">
        <v>213</v>
      </c>
      <c r="O522" t="s">
        <v>207</v>
      </c>
      <c r="P522">
        <v>2011</v>
      </c>
      <c r="Q522" t="s">
        <v>454</v>
      </c>
      <c r="T522" t="s">
        <v>33</v>
      </c>
    </row>
    <row r="523" spans="1:20" hidden="1" x14ac:dyDescent="0.2">
      <c r="A523" t="s">
        <v>452</v>
      </c>
      <c r="B523" t="s">
        <v>444</v>
      </c>
      <c r="C523" t="s">
        <v>57</v>
      </c>
      <c r="D523">
        <v>110</v>
      </c>
      <c r="E523" t="s">
        <v>1993</v>
      </c>
      <c r="F523" t="s">
        <v>5</v>
      </c>
      <c r="G523" t="s">
        <v>445</v>
      </c>
      <c r="H523" t="s">
        <v>305</v>
      </c>
      <c r="I523" t="s">
        <v>24</v>
      </c>
      <c r="J523">
        <v>3000</v>
      </c>
      <c r="K523" t="s">
        <v>205</v>
      </c>
      <c r="L523">
        <v>2.5950000000000002</v>
      </c>
      <c r="M523" t="s">
        <v>1161</v>
      </c>
      <c r="N523" t="s">
        <v>673</v>
      </c>
      <c r="O523" t="s">
        <v>207</v>
      </c>
      <c r="P523">
        <v>2015</v>
      </c>
      <c r="Q523" t="s">
        <v>1162</v>
      </c>
      <c r="T523" t="s">
        <v>33</v>
      </c>
    </row>
    <row r="524" spans="1:20" hidden="1" x14ac:dyDescent="0.2">
      <c r="B524" t="s">
        <v>424</v>
      </c>
      <c r="C524" t="s">
        <v>57</v>
      </c>
      <c r="D524">
        <v>104</v>
      </c>
      <c r="E524" t="s">
        <v>1993</v>
      </c>
      <c r="F524" t="s">
        <v>5</v>
      </c>
      <c r="G524" t="s">
        <v>425</v>
      </c>
      <c r="H524" t="s">
        <v>50</v>
      </c>
      <c r="I524" t="s">
        <v>50</v>
      </c>
      <c r="J524">
        <v>3000</v>
      </c>
      <c r="K524" t="s">
        <v>205</v>
      </c>
      <c r="L524">
        <v>2.25</v>
      </c>
      <c r="M524" t="s">
        <v>212</v>
      </c>
      <c r="P524">
        <v>2017</v>
      </c>
      <c r="R524" t="s">
        <v>259</v>
      </c>
      <c r="T524" t="s">
        <v>44</v>
      </c>
    </row>
    <row r="525" spans="1:20" hidden="1" x14ac:dyDescent="0.2">
      <c r="A525" t="s">
        <v>1112</v>
      </c>
      <c r="B525" t="s">
        <v>202</v>
      </c>
      <c r="C525" t="s">
        <v>160</v>
      </c>
      <c r="D525">
        <v>710</v>
      </c>
      <c r="E525" t="s">
        <v>215</v>
      </c>
      <c r="F525" t="s">
        <v>4</v>
      </c>
      <c r="G525" t="s">
        <v>204</v>
      </c>
      <c r="H525" t="s">
        <v>52</v>
      </c>
      <c r="I525" t="s">
        <v>52</v>
      </c>
      <c r="J525">
        <v>1142313</v>
      </c>
      <c r="K525" t="s">
        <v>205</v>
      </c>
      <c r="L525">
        <v>1142.3130000000001</v>
      </c>
      <c r="M525" t="s">
        <v>160</v>
      </c>
      <c r="N525" t="s">
        <v>1163</v>
      </c>
      <c r="O525" t="s">
        <v>207</v>
      </c>
      <c r="P525">
        <v>2018</v>
      </c>
      <c r="Q525" t="s">
        <v>1164</v>
      </c>
      <c r="T525" t="s">
        <v>34</v>
      </c>
    </row>
    <row r="526" spans="1:20" hidden="1" x14ac:dyDescent="0.2">
      <c r="A526" t="s">
        <v>356</v>
      </c>
      <c r="B526" t="s">
        <v>357</v>
      </c>
      <c r="C526" t="s">
        <v>66</v>
      </c>
      <c r="D526">
        <v>730</v>
      </c>
      <c r="E526" t="s">
        <v>203</v>
      </c>
      <c r="F526" t="s">
        <v>4</v>
      </c>
      <c r="G526" t="s">
        <v>358</v>
      </c>
      <c r="H526" t="s">
        <v>1165</v>
      </c>
      <c r="I526" t="s">
        <v>50</v>
      </c>
      <c r="J526">
        <v>2971</v>
      </c>
      <c r="K526" t="s">
        <v>205</v>
      </c>
      <c r="L526">
        <v>2.2282500000000001</v>
      </c>
      <c r="M526" t="s">
        <v>212</v>
      </c>
      <c r="N526" t="s">
        <v>346</v>
      </c>
      <c r="O526" t="s">
        <v>207</v>
      </c>
      <c r="P526">
        <v>2016</v>
      </c>
      <c r="Q526" t="s">
        <v>370</v>
      </c>
      <c r="T526" t="s">
        <v>35</v>
      </c>
    </row>
    <row r="527" spans="1:20" hidden="1" x14ac:dyDescent="0.2">
      <c r="A527" t="s">
        <v>1110</v>
      </c>
      <c r="B527" t="s">
        <v>738</v>
      </c>
      <c r="C527" t="s">
        <v>72</v>
      </c>
      <c r="D527">
        <v>190</v>
      </c>
      <c r="E527" t="s">
        <v>1586</v>
      </c>
      <c r="F527" t="s">
        <v>7</v>
      </c>
      <c r="G527" t="s">
        <v>304</v>
      </c>
      <c r="H527" t="s">
        <v>751</v>
      </c>
      <c r="I527" t="s">
        <v>24</v>
      </c>
      <c r="J527">
        <v>2969</v>
      </c>
      <c r="K527" t="s">
        <v>205</v>
      </c>
      <c r="L527">
        <v>2.5681850000000002</v>
      </c>
      <c r="M527" t="s">
        <v>903</v>
      </c>
      <c r="N527" t="s">
        <v>328</v>
      </c>
      <c r="O527" t="s">
        <v>207</v>
      </c>
      <c r="P527">
        <v>2017</v>
      </c>
      <c r="Q527" t="s">
        <v>1166</v>
      </c>
      <c r="T527" t="s">
        <v>40</v>
      </c>
    </row>
    <row r="528" spans="1:20" hidden="1" x14ac:dyDescent="0.2">
      <c r="A528" t="s">
        <v>452</v>
      </c>
      <c r="B528" t="s">
        <v>444</v>
      </c>
      <c r="C528" t="s">
        <v>57</v>
      </c>
      <c r="D528">
        <v>110</v>
      </c>
      <c r="E528" t="s">
        <v>1993</v>
      </c>
      <c r="F528" t="s">
        <v>5</v>
      </c>
      <c r="G528" t="s">
        <v>445</v>
      </c>
      <c r="H528" t="s">
        <v>50</v>
      </c>
      <c r="I528" t="s">
        <v>50</v>
      </c>
      <c r="J528">
        <v>2951</v>
      </c>
      <c r="K528" t="s">
        <v>205</v>
      </c>
      <c r="L528">
        <v>2.2132499999999999</v>
      </c>
      <c r="M528" t="s">
        <v>1167</v>
      </c>
      <c r="N528" t="s">
        <v>673</v>
      </c>
      <c r="O528" t="s">
        <v>207</v>
      </c>
      <c r="P528">
        <v>2015</v>
      </c>
      <c r="Q528" t="s">
        <v>1162</v>
      </c>
      <c r="T528" t="s">
        <v>33</v>
      </c>
    </row>
    <row r="529" spans="1:20" hidden="1" x14ac:dyDescent="0.2">
      <c r="A529" t="s">
        <v>452</v>
      </c>
      <c r="B529" t="s">
        <v>444</v>
      </c>
      <c r="C529" t="s">
        <v>57</v>
      </c>
      <c r="D529">
        <v>110</v>
      </c>
      <c r="E529" t="s">
        <v>1993</v>
      </c>
      <c r="F529" t="s">
        <v>5</v>
      </c>
      <c r="G529" t="s">
        <v>445</v>
      </c>
      <c r="H529" t="s">
        <v>50</v>
      </c>
      <c r="I529" t="s">
        <v>50</v>
      </c>
      <c r="J529">
        <v>2950</v>
      </c>
      <c r="K529" t="s">
        <v>205</v>
      </c>
      <c r="L529">
        <v>2.2124999999999999</v>
      </c>
      <c r="M529" t="s">
        <v>1168</v>
      </c>
      <c r="N529" t="s">
        <v>623</v>
      </c>
      <c r="O529" t="s">
        <v>207</v>
      </c>
      <c r="P529">
        <v>2014</v>
      </c>
      <c r="Q529" t="s">
        <v>692</v>
      </c>
      <c r="T529" t="s">
        <v>33</v>
      </c>
    </row>
    <row r="530" spans="1:20" hidden="1" x14ac:dyDescent="0.2">
      <c r="A530" t="s">
        <v>1169</v>
      </c>
      <c r="B530" t="s">
        <v>240</v>
      </c>
      <c r="C530" t="s">
        <v>158</v>
      </c>
      <c r="D530">
        <v>780</v>
      </c>
      <c r="E530" t="s">
        <v>241</v>
      </c>
      <c r="F530" t="s">
        <v>6</v>
      </c>
      <c r="G530" t="s">
        <v>204</v>
      </c>
      <c r="H530" t="s">
        <v>264</v>
      </c>
      <c r="I530" t="s">
        <v>24</v>
      </c>
      <c r="J530">
        <v>2898</v>
      </c>
      <c r="K530" t="s">
        <v>205</v>
      </c>
      <c r="L530">
        <v>2.5067699999999999</v>
      </c>
      <c r="M530" t="s">
        <v>1170</v>
      </c>
      <c r="N530" t="s">
        <v>328</v>
      </c>
      <c r="O530" t="s">
        <v>207</v>
      </c>
      <c r="P530">
        <v>2019</v>
      </c>
      <c r="Q530" t="s">
        <v>1171</v>
      </c>
      <c r="T530" t="s">
        <v>34</v>
      </c>
    </row>
    <row r="531" spans="1:20" hidden="1" x14ac:dyDescent="0.2">
      <c r="A531" t="s">
        <v>1145</v>
      </c>
      <c r="B531" t="s">
        <v>940</v>
      </c>
      <c r="C531" t="s">
        <v>941</v>
      </c>
      <c r="D531">
        <v>240</v>
      </c>
      <c r="E531" t="s">
        <v>906</v>
      </c>
      <c r="F531" t="s">
        <v>7</v>
      </c>
      <c r="G531" t="s">
        <v>942</v>
      </c>
      <c r="H531" t="s">
        <v>50</v>
      </c>
      <c r="I531" t="s">
        <v>50</v>
      </c>
      <c r="J531">
        <v>9080</v>
      </c>
      <c r="K531" t="s">
        <v>205</v>
      </c>
      <c r="L531">
        <v>6.81</v>
      </c>
      <c r="M531" t="s">
        <v>1146</v>
      </c>
      <c r="N531" t="s">
        <v>322</v>
      </c>
      <c r="O531" t="s">
        <v>207</v>
      </c>
      <c r="P531">
        <v>2015</v>
      </c>
      <c r="Q531" t="s">
        <v>1172</v>
      </c>
      <c r="T531" t="s">
        <v>33</v>
      </c>
    </row>
    <row r="532" spans="1:20" hidden="1" x14ac:dyDescent="0.2">
      <c r="A532" t="s">
        <v>1173</v>
      </c>
      <c r="B532" t="s">
        <v>901</v>
      </c>
      <c r="C532" t="s">
        <v>902</v>
      </c>
      <c r="D532">
        <v>190</v>
      </c>
      <c r="E532" t="s">
        <v>1586</v>
      </c>
      <c r="F532" t="s">
        <v>7</v>
      </c>
      <c r="G532" t="s">
        <v>304</v>
      </c>
      <c r="H532" t="s">
        <v>1174</v>
      </c>
      <c r="I532" t="s">
        <v>24</v>
      </c>
      <c r="J532">
        <v>2818</v>
      </c>
      <c r="K532" t="s">
        <v>205</v>
      </c>
      <c r="L532">
        <v>2.43757</v>
      </c>
      <c r="M532" t="s">
        <v>212</v>
      </c>
      <c r="N532" t="s">
        <v>242</v>
      </c>
      <c r="O532" t="s">
        <v>207</v>
      </c>
      <c r="P532">
        <v>2014</v>
      </c>
      <c r="Q532" t="s">
        <v>1175</v>
      </c>
      <c r="T532" t="s">
        <v>40</v>
      </c>
    </row>
    <row r="533" spans="1:20" hidden="1" x14ac:dyDescent="0.2">
      <c r="A533" t="s">
        <v>1176</v>
      </c>
      <c r="B533" t="s">
        <v>738</v>
      </c>
      <c r="C533" t="s">
        <v>72</v>
      </c>
      <c r="D533">
        <v>190</v>
      </c>
      <c r="E533" t="s">
        <v>1586</v>
      </c>
      <c r="F533" t="s">
        <v>7</v>
      </c>
      <c r="G533" t="s">
        <v>304</v>
      </c>
      <c r="H533" t="s">
        <v>264</v>
      </c>
      <c r="I533" t="s">
        <v>24</v>
      </c>
      <c r="J533">
        <v>2783</v>
      </c>
      <c r="K533" t="s">
        <v>205</v>
      </c>
      <c r="L533">
        <v>2.407295</v>
      </c>
      <c r="M533" t="s">
        <v>212</v>
      </c>
      <c r="N533" t="s">
        <v>328</v>
      </c>
      <c r="O533" t="s">
        <v>207</v>
      </c>
      <c r="P533">
        <v>2020</v>
      </c>
      <c r="Q533" t="s">
        <v>1177</v>
      </c>
      <c r="T533" t="s">
        <v>40</v>
      </c>
    </row>
    <row r="534" spans="1:20" hidden="1" x14ac:dyDescent="0.2">
      <c r="A534" t="s">
        <v>1112</v>
      </c>
      <c r="B534" t="s">
        <v>202</v>
      </c>
      <c r="C534" t="s">
        <v>220</v>
      </c>
      <c r="D534">
        <v>260</v>
      </c>
      <c r="E534" t="s">
        <v>220</v>
      </c>
      <c r="F534" t="s">
        <v>7</v>
      </c>
      <c r="G534" t="s">
        <v>204</v>
      </c>
      <c r="H534" t="s">
        <v>52</v>
      </c>
      <c r="I534" t="s">
        <v>52</v>
      </c>
      <c r="J534">
        <v>362857</v>
      </c>
      <c r="K534" t="s">
        <v>205</v>
      </c>
      <c r="L534">
        <v>362.85700000000003</v>
      </c>
      <c r="M534" t="s">
        <v>221</v>
      </c>
      <c r="N534" t="s">
        <v>1163</v>
      </c>
      <c r="O534" t="s">
        <v>207</v>
      </c>
      <c r="P534">
        <v>2018</v>
      </c>
      <c r="Q534" t="s">
        <v>1164</v>
      </c>
      <c r="T534" t="s">
        <v>34</v>
      </c>
    </row>
    <row r="535" spans="1:20" hidden="1" x14ac:dyDescent="0.2">
      <c r="A535" t="s">
        <v>1112</v>
      </c>
      <c r="B535" t="s">
        <v>202</v>
      </c>
      <c r="C535" t="s">
        <v>203</v>
      </c>
      <c r="D535">
        <v>740</v>
      </c>
      <c r="E535" t="s">
        <v>203</v>
      </c>
      <c r="F535" t="s">
        <v>4</v>
      </c>
      <c r="G535" t="s">
        <v>204</v>
      </c>
      <c r="H535" t="s">
        <v>52</v>
      </c>
      <c r="I535" t="s">
        <v>52</v>
      </c>
      <c r="J535">
        <v>11996</v>
      </c>
      <c r="K535" t="s">
        <v>205</v>
      </c>
      <c r="L535">
        <v>11.996</v>
      </c>
      <c r="M535" t="s">
        <v>64</v>
      </c>
      <c r="N535" t="s">
        <v>1163</v>
      </c>
      <c r="O535" t="s">
        <v>207</v>
      </c>
      <c r="P535">
        <v>2018</v>
      </c>
      <c r="Q535" t="s">
        <v>1164</v>
      </c>
      <c r="T535" t="s">
        <v>34</v>
      </c>
    </row>
    <row r="536" spans="1:20" hidden="1" x14ac:dyDescent="0.2">
      <c r="A536" t="s">
        <v>1017</v>
      </c>
      <c r="B536" t="s">
        <v>1018</v>
      </c>
      <c r="C536" t="s">
        <v>96</v>
      </c>
      <c r="D536">
        <v>640</v>
      </c>
      <c r="E536" t="s">
        <v>1989</v>
      </c>
      <c r="F536" t="s">
        <v>1930</v>
      </c>
      <c r="G536" t="s">
        <v>304</v>
      </c>
      <c r="H536" t="s">
        <v>264</v>
      </c>
      <c r="I536" t="s">
        <v>24</v>
      </c>
      <c r="J536">
        <v>2714</v>
      </c>
      <c r="K536" t="s">
        <v>205</v>
      </c>
      <c r="L536">
        <v>2.34761</v>
      </c>
      <c r="M536" t="s">
        <v>212</v>
      </c>
      <c r="N536" t="s">
        <v>249</v>
      </c>
      <c r="O536" t="s">
        <v>207</v>
      </c>
      <c r="P536">
        <v>2019</v>
      </c>
      <c r="Q536" t="s">
        <v>1098</v>
      </c>
      <c r="T536" t="s">
        <v>40</v>
      </c>
    </row>
    <row r="537" spans="1:20" hidden="1" x14ac:dyDescent="0.2">
      <c r="A537" t="s">
        <v>839</v>
      </c>
      <c r="B537" t="s">
        <v>784</v>
      </c>
      <c r="C537" t="s">
        <v>864</v>
      </c>
      <c r="D537">
        <v>112</v>
      </c>
      <c r="E537" t="s">
        <v>1993</v>
      </c>
      <c r="F537" t="s">
        <v>5</v>
      </c>
      <c r="G537" t="s">
        <v>865</v>
      </c>
      <c r="H537" t="s">
        <v>50</v>
      </c>
      <c r="I537" t="s">
        <v>50</v>
      </c>
      <c r="J537">
        <v>2704</v>
      </c>
      <c r="K537" t="s">
        <v>205</v>
      </c>
      <c r="L537">
        <v>2.028</v>
      </c>
      <c r="M537" t="s">
        <v>878</v>
      </c>
      <c r="N537" t="s">
        <v>346</v>
      </c>
      <c r="O537" t="s">
        <v>207</v>
      </c>
      <c r="P537">
        <v>2012</v>
      </c>
      <c r="Q537" t="s">
        <v>867</v>
      </c>
      <c r="T537" t="s">
        <v>44</v>
      </c>
    </row>
    <row r="538" spans="1:20" hidden="1" x14ac:dyDescent="0.2">
      <c r="A538" t="s">
        <v>1178</v>
      </c>
      <c r="B538" t="s">
        <v>1104</v>
      </c>
      <c r="C538" t="s">
        <v>1179</v>
      </c>
      <c r="D538">
        <v>112</v>
      </c>
      <c r="E538" t="s">
        <v>1993</v>
      </c>
      <c r="F538" t="s">
        <v>5</v>
      </c>
      <c r="G538" t="s">
        <v>1106</v>
      </c>
      <c r="H538" t="s">
        <v>398</v>
      </c>
      <c r="I538" t="s">
        <v>24</v>
      </c>
      <c r="J538">
        <v>2658</v>
      </c>
      <c r="K538" t="s">
        <v>205</v>
      </c>
      <c r="L538">
        <v>2.2991700000000002</v>
      </c>
      <c r="M538" t="s">
        <v>212</v>
      </c>
      <c r="N538" t="s">
        <v>322</v>
      </c>
      <c r="O538" t="s">
        <v>207</v>
      </c>
      <c r="P538">
        <v>2010</v>
      </c>
      <c r="Q538" t="s">
        <v>1180</v>
      </c>
      <c r="T538" t="s">
        <v>44</v>
      </c>
    </row>
    <row r="539" spans="1:20" hidden="1" x14ac:dyDescent="0.2">
      <c r="A539" t="s">
        <v>923</v>
      </c>
      <c r="B539" t="s">
        <v>924</v>
      </c>
      <c r="C539" t="s">
        <v>122</v>
      </c>
      <c r="D539">
        <v>551</v>
      </c>
      <c r="E539" t="s">
        <v>530</v>
      </c>
      <c r="F539" t="s">
        <v>1945</v>
      </c>
      <c r="G539" t="s">
        <v>304</v>
      </c>
      <c r="H539" t="s">
        <v>305</v>
      </c>
      <c r="I539" t="s">
        <v>24</v>
      </c>
      <c r="J539">
        <v>2609</v>
      </c>
      <c r="K539" t="s">
        <v>205</v>
      </c>
      <c r="L539">
        <v>2.2567849999999998</v>
      </c>
      <c r="M539" t="s">
        <v>1181</v>
      </c>
      <c r="N539" t="s">
        <v>242</v>
      </c>
      <c r="O539" t="s">
        <v>207</v>
      </c>
      <c r="P539">
        <v>2012</v>
      </c>
      <c r="Q539" t="s">
        <v>1182</v>
      </c>
      <c r="T539" t="s">
        <v>40</v>
      </c>
    </row>
    <row r="540" spans="1:20" hidden="1" x14ac:dyDescent="0.2">
      <c r="A540" t="s">
        <v>1183</v>
      </c>
      <c r="B540" t="s">
        <v>901</v>
      </c>
      <c r="C540" t="s">
        <v>964</v>
      </c>
      <c r="D540">
        <v>240</v>
      </c>
      <c r="E540" t="s">
        <v>906</v>
      </c>
      <c r="F540" t="s">
        <v>7</v>
      </c>
      <c r="G540" t="s">
        <v>304</v>
      </c>
      <c r="H540" t="s">
        <v>751</v>
      </c>
      <c r="I540" t="s">
        <v>24</v>
      </c>
      <c r="J540">
        <v>4352</v>
      </c>
      <c r="K540" t="s">
        <v>205</v>
      </c>
      <c r="L540">
        <v>3.7644799999999998</v>
      </c>
      <c r="M540" t="s">
        <v>212</v>
      </c>
      <c r="N540" t="s">
        <v>242</v>
      </c>
      <c r="O540" t="s">
        <v>207</v>
      </c>
      <c r="P540">
        <v>2015</v>
      </c>
      <c r="Q540" t="s">
        <v>1184</v>
      </c>
      <c r="T540" t="s">
        <v>40</v>
      </c>
    </row>
    <row r="541" spans="1:20" hidden="1" x14ac:dyDescent="0.2">
      <c r="A541" t="s">
        <v>376</v>
      </c>
      <c r="B541" t="s">
        <v>292</v>
      </c>
      <c r="C541" t="s">
        <v>57</v>
      </c>
      <c r="D541">
        <v>112</v>
      </c>
      <c r="E541" t="s">
        <v>1993</v>
      </c>
      <c r="F541" t="s">
        <v>5</v>
      </c>
      <c r="G541" t="s">
        <v>341</v>
      </c>
      <c r="H541" t="s">
        <v>50</v>
      </c>
      <c r="I541" t="s">
        <v>50</v>
      </c>
      <c r="J541">
        <v>2557</v>
      </c>
      <c r="K541" t="s">
        <v>205</v>
      </c>
      <c r="L541">
        <v>1.9177500000000001</v>
      </c>
      <c r="M541" t="s">
        <v>212</v>
      </c>
      <c r="N541" t="s">
        <v>244</v>
      </c>
      <c r="O541" t="s">
        <v>207</v>
      </c>
      <c r="P541">
        <v>2020</v>
      </c>
      <c r="Q541" t="s">
        <v>389</v>
      </c>
      <c r="T541" t="s">
        <v>44</v>
      </c>
    </row>
    <row r="542" spans="1:20" hidden="1" x14ac:dyDescent="0.2">
      <c r="A542" t="s">
        <v>1112</v>
      </c>
      <c r="B542" t="s">
        <v>202</v>
      </c>
      <c r="C542" t="s">
        <v>160</v>
      </c>
      <c r="D542">
        <v>710</v>
      </c>
      <c r="E542" t="s">
        <v>215</v>
      </c>
      <c r="F542" t="s">
        <v>4</v>
      </c>
      <c r="G542" t="s">
        <v>204</v>
      </c>
      <c r="H542" t="s">
        <v>24</v>
      </c>
      <c r="I542" t="s">
        <v>24</v>
      </c>
      <c r="J542">
        <v>4727</v>
      </c>
      <c r="K542" t="s">
        <v>205</v>
      </c>
      <c r="L542">
        <v>4.0888549999999997</v>
      </c>
      <c r="M542" t="s">
        <v>160</v>
      </c>
      <c r="N542" t="s">
        <v>1163</v>
      </c>
      <c r="O542" t="s">
        <v>207</v>
      </c>
      <c r="P542">
        <v>2018</v>
      </c>
      <c r="Q542" t="s">
        <v>1164</v>
      </c>
      <c r="T542" t="s">
        <v>34</v>
      </c>
    </row>
    <row r="543" spans="1:20" hidden="1" x14ac:dyDescent="0.2">
      <c r="A543" t="s">
        <v>1112</v>
      </c>
      <c r="B543" t="s">
        <v>202</v>
      </c>
      <c r="C543" t="s">
        <v>220</v>
      </c>
      <c r="D543">
        <v>260</v>
      </c>
      <c r="E543" t="s">
        <v>220</v>
      </c>
      <c r="F543" t="s">
        <v>7</v>
      </c>
      <c r="G543" t="s">
        <v>204</v>
      </c>
      <c r="H543" t="s">
        <v>24</v>
      </c>
      <c r="I543" t="s">
        <v>24</v>
      </c>
      <c r="J543">
        <v>2000</v>
      </c>
      <c r="K543" t="s">
        <v>205</v>
      </c>
      <c r="L543">
        <v>1.73</v>
      </c>
      <c r="M543" t="s">
        <v>221</v>
      </c>
      <c r="N543" t="s">
        <v>1163</v>
      </c>
      <c r="O543" t="s">
        <v>207</v>
      </c>
      <c r="P543">
        <v>2018</v>
      </c>
      <c r="Q543" t="s">
        <v>1164</v>
      </c>
      <c r="T543" t="s">
        <v>34</v>
      </c>
    </row>
    <row r="544" spans="1:20" hidden="1" x14ac:dyDescent="0.2">
      <c r="A544" t="s">
        <v>452</v>
      </c>
      <c r="B544" t="s">
        <v>444</v>
      </c>
      <c r="C544" t="s">
        <v>57</v>
      </c>
      <c r="D544">
        <v>110</v>
      </c>
      <c r="E544" t="s">
        <v>1993</v>
      </c>
      <c r="F544" t="s">
        <v>5</v>
      </c>
      <c r="G544" t="s">
        <v>445</v>
      </c>
      <c r="H544" t="s">
        <v>305</v>
      </c>
      <c r="I544" t="s">
        <v>24</v>
      </c>
      <c r="J544">
        <v>2488</v>
      </c>
      <c r="K544" t="s">
        <v>205</v>
      </c>
      <c r="L544">
        <v>2.15212</v>
      </c>
      <c r="M544" t="s">
        <v>1185</v>
      </c>
      <c r="N544" t="s">
        <v>673</v>
      </c>
      <c r="O544" t="s">
        <v>207</v>
      </c>
      <c r="P544">
        <v>2015</v>
      </c>
      <c r="Q544" t="s">
        <v>1162</v>
      </c>
      <c r="T544" t="s">
        <v>33</v>
      </c>
    </row>
    <row r="545" spans="1:20" hidden="1" x14ac:dyDescent="0.2">
      <c r="A545" t="s">
        <v>1112</v>
      </c>
      <c r="B545" t="s">
        <v>202</v>
      </c>
      <c r="C545" t="s">
        <v>203</v>
      </c>
      <c r="D545">
        <v>740</v>
      </c>
      <c r="E545" t="s">
        <v>203</v>
      </c>
      <c r="F545" t="s">
        <v>4</v>
      </c>
      <c r="G545" t="s">
        <v>204</v>
      </c>
      <c r="H545" t="s">
        <v>24</v>
      </c>
      <c r="I545" t="s">
        <v>24</v>
      </c>
      <c r="J545">
        <v>1937</v>
      </c>
      <c r="K545" t="s">
        <v>205</v>
      </c>
      <c r="L545">
        <v>1.6755049999999998</v>
      </c>
      <c r="M545" t="s">
        <v>64</v>
      </c>
      <c r="N545" t="s">
        <v>1163</v>
      </c>
      <c r="O545" t="s">
        <v>207</v>
      </c>
      <c r="P545">
        <v>2018</v>
      </c>
      <c r="Q545" t="s">
        <v>1164</v>
      </c>
      <c r="T545" t="s">
        <v>34</v>
      </c>
    </row>
    <row r="546" spans="1:20" hidden="1" x14ac:dyDescent="0.2">
      <c r="A546" t="s">
        <v>1186</v>
      </c>
      <c r="B546" t="s">
        <v>1035</v>
      </c>
      <c r="C546" t="s">
        <v>57</v>
      </c>
      <c r="D546">
        <v>162</v>
      </c>
      <c r="E546" t="s">
        <v>1993</v>
      </c>
      <c r="F546" t="s">
        <v>5</v>
      </c>
      <c r="G546" t="s">
        <v>1187</v>
      </c>
      <c r="H546" t="s">
        <v>751</v>
      </c>
      <c r="I546" t="s">
        <v>24</v>
      </c>
      <c r="J546">
        <v>2386</v>
      </c>
      <c r="K546" t="s">
        <v>205</v>
      </c>
      <c r="L546">
        <v>2.0638899999999998</v>
      </c>
      <c r="M546" t="s">
        <v>212</v>
      </c>
      <c r="N546" t="s">
        <v>328</v>
      </c>
      <c r="O546" t="s">
        <v>207</v>
      </c>
      <c r="P546">
        <v>2020</v>
      </c>
      <c r="Q546" t="s">
        <v>1188</v>
      </c>
      <c r="T546" t="s">
        <v>45</v>
      </c>
    </row>
    <row r="547" spans="1:20" hidden="1" x14ac:dyDescent="0.2">
      <c r="A547" t="s">
        <v>992</v>
      </c>
      <c r="B547" t="s">
        <v>210</v>
      </c>
      <c r="C547" t="s">
        <v>65</v>
      </c>
      <c r="D547">
        <v>900</v>
      </c>
      <c r="E547" t="s">
        <v>1588</v>
      </c>
      <c r="F547" t="s">
        <v>6</v>
      </c>
      <c r="G547" t="s">
        <v>204</v>
      </c>
      <c r="H547" t="s">
        <v>398</v>
      </c>
      <c r="I547" t="s">
        <v>24</v>
      </c>
      <c r="J547">
        <v>8362</v>
      </c>
      <c r="K547" t="s">
        <v>205</v>
      </c>
      <c r="L547">
        <v>7.2331300000000001</v>
      </c>
      <c r="M547" t="s">
        <v>212</v>
      </c>
      <c r="N547" t="s">
        <v>346</v>
      </c>
      <c r="O547" t="s">
        <v>207</v>
      </c>
      <c r="P547">
        <v>2018</v>
      </c>
      <c r="Q547" t="s">
        <v>993</v>
      </c>
      <c r="T547" t="s">
        <v>34</v>
      </c>
    </row>
    <row r="548" spans="1:20" hidden="1" x14ac:dyDescent="0.2">
      <c r="A548" t="s">
        <v>666</v>
      </c>
      <c r="B548" t="s">
        <v>667</v>
      </c>
      <c r="C548" t="s">
        <v>668</v>
      </c>
      <c r="D548">
        <v>541</v>
      </c>
      <c r="E548" t="s">
        <v>669</v>
      </c>
      <c r="F548" t="s">
        <v>1945</v>
      </c>
      <c r="G548" t="s">
        <v>695</v>
      </c>
      <c r="H548" t="s">
        <v>24</v>
      </c>
      <c r="I548" t="s">
        <v>24</v>
      </c>
      <c r="J548">
        <v>2366</v>
      </c>
      <c r="K548" t="s">
        <v>205</v>
      </c>
      <c r="L548">
        <v>2.0465900000000001</v>
      </c>
      <c r="M548" t="s">
        <v>1189</v>
      </c>
      <c r="N548" t="s">
        <v>228</v>
      </c>
      <c r="O548" t="s">
        <v>207</v>
      </c>
      <c r="P548">
        <v>2012</v>
      </c>
      <c r="Q548" t="s">
        <v>789</v>
      </c>
      <c r="T548" t="s">
        <v>44</v>
      </c>
    </row>
    <row r="549" spans="1:20" hidden="1" x14ac:dyDescent="0.2">
      <c r="A549" t="s">
        <v>1186</v>
      </c>
      <c r="B549" t="s">
        <v>1035</v>
      </c>
      <c r="C549" t="s">
        <v>57</v>
      </c>
      <c r="D549">
        <v>162</v>
      </c>
      <c r="E549" t="s">
        <v>1993</v>
      </c>
      <c r="F549" t="s">
        <v>5</v>
      </c>
      <c r="G549" t="s">
        <v>1131</v>
      </c>
      <c r="H549" t="s">
        <v>751</v>
      </c>
      <c r="I549" t="s">
        <v>24</v>
      </c>
      <c r="J549">
        <v>2343</v>
      </c>
      <c r="K549" t="s">
        <v>205</v>
      </c>
      <c r="L549">
        <v>2.0266950000000001</v>
      </c>
      <c r="M549" t="s">
        <v>1136</v>
      </c>
      <c r="N549" t="s">
        <v>328</v>
      </c>
      <c r="O549" t="s">
        <v>207</v>
      </c>
      <c r="P549">
        <v>2019</v>
      </c>
      <c r="Q549" t="s">
        <v>1190</v>
      </c>
      <c r="T549" t="s">
        <v>45</v>
      </c>
    </row>
    <row r="550" spans="1:20" hidden="1" x14ac:dyDescent="0.2">
      <c r="A550" t="s">
        <v>783</v>
      </c>
      <c r="B550" t="s">
        <v>784</v>
      </c>
      <c r="C550" t="s">
        <v>785</v>
      </c>
      <c r="D550">
        <v>221</v>
      </c>
      <c r="E550" t="s">
        <v>1993</v>
      </c>
      <c r="F550" t="s">
        <v>5</v>
      </c>
      <c r="G550" t="s">
        <v>341</v>
      </c>
      <c r="H550" t="s">
        <v>50</v>
      </c>
      <c r="I550" t="s">
        <v>50</v>
      </c>
      <c r="J550">
        <v>2262</v>
      </c>
      <c r="K550" t="s">
        <v>205</v>
      </c>
      <c r="L550">
        <v>1.6964999999999999</v>
      </c>
      <c r="M550" t="s">
        <v>212</v>
      </c>
      <c r="N550" t="s">
        <v>346</v>
      </c>
      <c r="O550" t="s">
        <v>207</v>
      </c>
      <c r="P550">
        <v>2015</v>
      </c>
      <c r="Q550" t="s">
        <v>786</v>
      </c>
      <c r="T550" t="s">
        <v>44</v>
      </c>
    </row>
    <row r="551" spans="1:20" hidden="1" x14ac:dyDescent="0.2">
      <c r="A551" t="s">
        <v>666</v>
      </c>
      <c r="B551" t="s">
        <v>667</v>
      </c>
      <c r="C551" t="s">
        <v>668</v>
      </c>
      <c r="D551">
        <v>541</v>
      </c>
      <c r="E551" t="s">
        <v>669</v>
      </c>
      <c r="F551" t="s">
        <v>1945</v>
      </c>
      <c r="G551" t="s">
        <v>695</v>
      </c>
      <c r="H551" t="s">
        <v>24</v>
      </c>
      <c r="I551" t="s">
        <v>24</v>
      </c>
      <c r="J551">
        <v>2211</v>
      </c>
      <c r="K551" t="s">
        <v>205</v>
      </c>
      <c r="L551">
        <v>1.912515</v>
      </c>
      <c r="M551" t="s">
        <v>1191</v>
      </c>
      <c r="N551" t="s">
        <v>652</v>
      </c>
      <c r="O551" t="s">
        <v>207</v>
      </c>
      <c r="P551">
        <v>2019</v>
      </c>
      <c r="Q551" t="s">
        <v>699</v>
      </c>
      <c r="T551" t="s">
        <v>44</v>
      </c>
    </row>
    <row r="552" spans="1:20" hidden="1" x14ac:dyDescent="0.2">
      <c r="A552" t="s">
        <v>666</v>
      </c>
      <c r="B552" t="s">
        <v>667</v>
      </c>
      <c r="C552" t="s">
        <v>668</v>
      </c>
      <c r="D552">
        <v>541</v>
      </c>
      <c r="E552" t="s">
        <v>669</v>
      </c>
      <c r="F552" t="s">
        <v>1945</v>
      </c>
      <c r="G552" t="s">
        <v>670</v>
      </c>
      <c r="H552" t="s">
        <v>671</v>
      </c>
      <c r="I552" t="s">
        <v>24</v>
      </c>
      <c r="J552">
        <v>2211</v>
      </c>
      <c r="K552" t="s">
        <v>205</v>
      </c>
      <c r="L552">
        <v>1.912515</v>
      </c>
      <c r="M552" t="s">
        <v>1192</v>
      </c>
      <c r="N552" t="s">
        <v>673</v>
      </c>
      <c r="O552" t="s">
        <v>207</v>
      </c>
      <c r="P552">
        <v>2020</v>
      </c>
      <c r="Q552" t="s">
        <v>674</v>
      </c>
      <c r="T552" t="s">
        <v>44</v>
      </c>
    </row>
    <row r="553" spans="1:20" hidden="1" x14ac:dyDescent="0.2">
      <c r="A553" t="s">
        <v>1148</v>
      </c>
      <c r="B553" t="s">
        <v>1194</v>
      </c>
      <c r="C553" t="s">
        <v>1149</v>
      </c>
      <c r="D553">
        <v>220</v>
      </c>
      <c r="E553" t="s">
        <v>1993</v>
      </c>
      <c r="F553" t="s">
        <v>5</v>
      </c>
      <c r="G553" t="s">
        <v>358</v>
      </c>
      <c r="H553" t="s">
        <v>264</v>
      </c>
      <c r="I553" t="s">
        <v>24</v>
      </c>
      <c r="J553">
        <v>375</v>
      </c>
      <c r="K553" t="s">
        <v>222</v>
      </c>
      <c r="L553">
        <v>375</v>
      </c>
      <c r="M553" t="s">
        <v>212</v>
      </c>
      <c r="N553" t="s">
        <v>346</v>
      </c>
      <c r="O553" t="s">
        <v>207</v>
      </c>
      <c r="P553">
        <v>2010</v>
      </c>
      <c r="Q553" t="s">
        <v>1150</v>
      </c>
      <c r="T553" t="s">
        <v>35</v>
      </c>
    </row>
    <row r="554" spans="1:20" hidden="1" x14ac:dyDescent="0.2">
      <c r="A554" t="s">
        <v>745</v>
      </c>
      <c r="B554" t="s">
        <v>667</v>
      </c>
      <c r="C554" t="s">
        <v>668</v>
      </c>
      <c r="D554">
        <v>541</v>
      </c>
      <c r="E554" t="s">
        <v>669</v>
      </c>
      <c r="F554" t="s">
        <v>1945</v>
      </c>
      <c r="G554" t="s">
        <v>670</v>
      </c>
      <c r="H554" t="s">
        <v>24</v>
      </c>
      <c r="I554" t="s">
        <v>24</v>
      </c>
      <c r="J554">
        <v>2209</v>
      </c>
      <c r="K554" t="s">
        <v>205</v>
      </c>
      <c r="L554">
        <v>1.9107850000000002</v>
      </c>
      <c r="M554" t="s">
        <v>1192</v>
      </c>
      <c r="N554" t="s">
        <v>534</v>
      </c>
      <c r="O554" t="s">
        <v>207</v>
      </c>
      <c r="P554">
        <v>2016</v>
      </c>
      <c r="Q554" t="s">
        <v>747</v>
      </c>
      <c r="T554" t="s">
        <v>44</v>
      </c>
    </row>
    <row r="555" spans="1:20" hidden="1" x14ac:dyDescent="0.2">
      <c r="A555" t="s">
        <v>666</v>
      </c>
      <c r="B555" t="s">
        <v>667</v>
      </c>
      <c r="C555" t="s">
        <v>668</v>
      </c>
      <c r="D555">
        <v>541</v>
      </c>
      <c r="E555" t="s">
        <v>669</v>
      </c>
      <c r="F555" t="s">
        <v>1945</v>
      </c>
      <c r="G555" t="s">
        <v>670</v>
      </c>
      <c r="H555" t="s">
        <v>24</v>
      </c>
      <c r="I555" t="s">
        <v>24</v>
      </c>
      <c r="J555">
        <v>2209</v>
      </c>
      <c r="K555" t="s">
        <v>205</v>
      </c>
      <c r="L555">
        <v>1.9107850000000002</v>
      </c>
      <c r="M555" t="s">
        <v>1189</v>
      </c>
      <c r="N555" t="s">
        <v>534</v>
      </c>
      <c r="O555" t="s">
        <v>207</v>
      </c>
      <c r="P555">
        <v>2015</v>
      </c>
      <c r="Q555" t="s">
        <v>744</v>
      </c>
      <c r="T555" t="s">
        <v>44</v>
      </c>
    </row>
    <row r="556" spans="1:20" hidden="1" x14ac:dyDescent="0.2">
      <c r="A556" t="s">
        <v>343</v>
      </c>
      <c r="B556" t="s">
        <v>202</v>
      </c>
      <c r="C556" t="s">
        <v>160</v>
      </c>
      <c r="D556">
        <v>710</v>
      </c>
      <c r="E556" t="s">
        <v>215</v>
      </c>
      <c r="F556" t="s">
        <v>4</v>
      </c>
      <c r="G556" t="s">
        <v>204</v>
      </c>
      <c r="H556" t="s">
        <v>52</v>
      </c>
      <c r="I556" t="s">
        <v>52</v>
      </c>
      <c r="J556">
        <v>868319</v>
      </c>
      <c r="K556" t="s">
        <v>205</v>
      </c>
      <c r="L556">
        <v>868.31899999999996</v>
      </c>
      <c r="M556" t="s">
        <v>160</v>
      </c>
      <c r="N556" t="s">
        <v>1196</v>
      </c>
      <c r="O556" t="s">
        <v>207</v>
      </c>
      <c r="P556">
        <v>2019</v>
      </c>
      <c r="Q556" t="s">
        <v>1197</v>
      </c>
      <c r="T556" t="s">
        <v>34</v>
      </c>
    </row>
    <row r="557" spans="1:20" hidden="1" x14ac:dyDescent="0.2">
      <c r="A557" t="s">
        <v>977</v>
      </c>
      <c r="B557" t="s">
        <v>978</v>
      </c>
      <c r="C557" t="s">
        <v>68</v>
      </c>
      <c r="D557">
        <v>600</v>
      </c>
      <c r="E557" t="s">
        <v>1957</v>
      </c>
      <c r="F557" t="s">
        <v>1930</v>
      </c>
      <c r="G557" t="s">
        <v>979</v>
      </c>
      <c r="H557" t="s">
        <v>1198</v>
      </c>
      <c r="I557" t="s">
        <v>858</v>
      </c>
      <c r="J557">
        <v>2150</v>
      </c>
      <c r="K557" t="s">
        <v>205</v>
      </c>
      <c r="L557">
        <v>1.7415000000000003</v>
      </c>
      <c r="M557" t="s">
        <v>212</v>
      </c>
      <c r="N557" t="s">
        <v>228</v>
      </c>
      <c r="O557" t="s">
        <v>207</v>
      </c>
      <c r="P557">
        <v>2015</v>
      </c>
      <c r="Q557" t="s">
        <v>981</v>
      </c>
      <c r="R557" t="s">
        <v>982</v>
      </c>
      <c r="T557" t="s">
        <v>35</v>
      </c>
    </row>
    <row r="558" spans="1:20" hidden="1" x14ac:dyDescent="0.2">
      <c r="A558" t="s">
        <v>507</v>
      </c>
      <c r="B558" t="s">
        <v>504</v>
      </c>
      <c r="C558" t="s">
        <v>117</v>
      </c>
      <c r="D558">
        <v>465</v>
      </c>
      <c r="E558" t="s">
        <v>303</v>
      </c>
      <c r="F558" t="s">
        <v>8</v>
      </c>
      <c r="G558" t="s">
        <v>304</v>
      </c>
      <c r="H558" t="s">
        <v>24</v>
      </c>
      <c r="I558" t="s">
        <v>24</v>
      </c>
      <c r="J558">
        <v>2149</v>
      </c>
      <c r="K558" t="s">
        <v>205</v>
      </c>
      <c r="L558">
        <v>1.8588849999999999</v>
      </c>
      <c r="M558" t="s">
        <v>573</v>
      </c>
      <c r="N558" t="s">
        <v>242</v>
      </c>
      <c r="O558" t="s">
        <v>207</v>
      </c>
      <c r="P558">
        <v>2016</v>
      </c>
      <c r="Q558" t="s">
        <v>574</v>
      </c>
      <c r="T558" t="s">
        <v>40</v>
      </c>
    </row>
    <row r="559" spans="1:20" hidden="1" x14ac:dyDescent="0.2">
      <c r="A559" t="s">
        <v>1148</v>
      </c>
      <c r="B559" t="s">
        <v>1194</v>
      </c>
      <c r="C559" t="s">
        <v>1149</v>
      </c>
      <c r="D559">
        <v>220</v>
      </c>
      <c r="E559" t="s">
        <v>1993</v>
      </c>
      <c r="F559" t="s">
        <v>5</v>
      </c>
      <c r="G559" t="s">
        <v>379</v>
      </c>
      <c r="H559" t="s">
        <v>1199</v>
      </c>
      <c r="I559" t="s">
        <v>381</v>
      </c>
      <c r="J559">
        <v>122</v>
      </c>
      <c r="K559" t="s">
        <v>222</v>
      </c>
      <c r="L559">
        <v>122</v>
      </c>
      <c r="M559" t="s">
        <v>212</v>
      </c>
      <c r="N559" t="s">
        <v>346</v>
      </c>
      <c r="O559" t="s">
        <v>207</v>
      </c>
      <c r="P559">
        <v>2010</v>
      </c>
      <c r="Q559" t="s">
        <v>1150</v>
      </c>
      <c r="T559" t="s">
        <v>35</v>
      </c>
    </row>
    <row r="560" spans="1:20" hidden="1" x14ac:dyDescent="0.2">
      <c r="A560" t="s">
        <v>343</v>
      </c>
      <c r="B560" t="s">
        <v>202</v>
      </c>
      <c r="C560" t="s">
        <v>203</v>
      </c>
      <c r="D560">
        <v>740</v>
      </c>
      <c r="E560" t="s">
        <v>203</v>
      </c>
      <c r="F560" t="s">
        <v>4</v>
      </c>
      <c r="G560" t="s">
        <v>204</v>
      </c>
      <c r="H560" t="s">
        <v>1200</v>
      </c>
      <c r="I560" t="s">
        <v>24</v>
      </c>
      <c r="J560">
        <v>5638</v>
      </c>
      <c r="K560" t="s">
        <v>205</v>
      </c>
      <c r="L560">
        <v>4.8768700000000003</v>
      </c>
      <c r="M560" t="s">
        <v>64</v>
      </c>
      <c r="N560" t="s">
        <v>1196</v>
      </c>
      <c r="O560" t="s">
        <v>207</v>
      </c>
      <c r="P560">
        <v>2019</v>
      </c>
      <c r="Q560" t="s">
        <v>1197</v>
      </c>
      <c r="T560" t="s">
        <v>34</v>
      </c>
    </row>
    <row r="561" spans="1:20" hidden="1" x14ac:dyDescent="0.2">
      <c r="B561" t="s">
        <v>210</v>
      </c>
      <c r="C561" t="s">
        <v>150</v>
      </c>
      <c r="D561">
        <v>680</v>
      </c>
      <c r="E561" t="s">
        <v>211</v>
      </c>
      <c r="F561" t="s">
        <v>1930</v>
      </c>
      <c r="H561" t="s">
        <v>52</v>
      </c>
      <c r="I561" t="s">
        <v>52</v>
      </c>
      <c r="J561">
        <v>1452722</v>
      </c>
      <c r="K561" t="s">
        <v>205</v>
      </c>
      <c r="L561">
        <v>1452.722</v>
      </c>
      <c r="O561" t="s">
        <v>1929</v>
      </c>
      <c r="P561">
        <v>2018</v>
      </c>
      <c r="T561" t="s">
        <v>34</v>
      </c>
    </row>
    <row r="562" spans="1:20" hidden="1" x14ac:dyDescent="0.2">
      <c r="A562" t="s">
        <v>988</v>
      </c>
      <c r="B562" t="s">
        <v>210</v>
      </c>
      <c r="C562" t="s">
        <v>150</v>
      </c>
      <c r="D562">
        <v>680</v>
      </c>
      <c r="E562" t="s">
        <v>211</v>
      </c>
      <c r="F562" t="s">
        <v>1930</v>
      </c>
      <c r="G562" t="s">
        <v>204</v>
      </c>
      <c r="H562" t="s">
        <v>52</v>
      </c>
      <c r="I562" t="s">
        <v>52</v>
      </c>
      <c r="J562">
        <v>861982</v>
      </c>
      <c r="K562" t="s">
        <v>226</v>
      </c>
      <c r="L562">
        <v>861.98199999999997</v>
      </c>
      <c r="M562" t="s">
        <v>1201</v>
      </c>
      <c r="N562" t="s">
        <v>346</v>
      </c>
      <c r="O562" t="s">
        <v>207</v>
      </c>
      <c r="P562">
        <v>2019</v>
      </c>
      <c r="Q562" t="s">
        <v>1202</v>
      </c>
      <c r="T562" t="s">
        <v>34</v>
      </c>
    </row>
    <row r="563" spans="1:20" hidden="1" x14ac:dyDescent="0.2">
      <c r="A563" t="s">
        <v>452</v>
      </c>
      <c r="B563" t="s">
        <v>444</v>
      </c>
      <c r="C563" t="s">
        <v>57</v>
      </c>
      <c r="D563">
        <v>110</v>
      </c>
      <c r="E563" t="s">
        <v>1993</v>
      </c>
      <c r="F563" t="s">
        <v>5</v>
      </c>
      <c r="G563" t="s">
        <v>445</v>
      </c>
      <c r="H563" t="s">
        <v>50</v>
      </c>
      <c r="I563" t="s">
        <v>50</v>
      </c>
      <c r="J563">
        <v>2064</v>
      </c>
      <c r="K563" t="s">
        <v>205</v>
      </c>
      <c r="L563">
        <v>1.548</v>
      </c>
      <c r="M563" t="s">
        <v>1203</v>
      </c>
      <c r="N563" t="s">
        <v>228</v>
      </c>
      <c r="O563" t="s">
        <v>207</v>
      </c>
      <c r="P563">
        <v>2012</v>
      </c>
      <c r="Q563" t="s">
        <v>502</v>
      </c>
      <c r="T563" t="s">
        <v>33</v>
      </c>
    </row>
    <row r="564" spans="1:20" hidden="1" x14ac:dyDescent="0.2">
      <c r="A564" t="s">
        <v>452</v>
      </c>
      <c r="B564" t="s">
        <v>444</v>
      </c>
      <c r="C564" t="s">
        <v>57</v>
      </c>
      <c r="D564">
        <v>110</v>
      </c>
      <c r="E564" t="s">
        <v>1993</v>
      </c>
      <c r="F564" t="s">
        <v>5</v>
      </c>
      <c r="G564" t="s">
        <v>445</v>
      </c>
      <c r="H564" t="s">
        <v>50</v>
      </c>
      <c r="I564" t="s">
        <v>50</v>
      </c>
      <c r="J564">
        <v>2064</v>
      </c>
      <c r="K564" t="s">
        <v>205</v>
      </c>
      <c r="L564">
        <v>1.548</v>
      </c>
      <c r="M564" t="s">
        <v>1204</v>
      </c>
      <c r="N564" t="s">
        <v>228</v>
      </c>
      <c r="O564" t="s">
        <v>207</v>
      </c>
      <c r="P564">
        <v>2012</v>
      </c>
      <c r="Q564" t="s">
        <v>502</v>
      </c>
      <c r="T564" t="s">
        <v>33</v>
      </c>
    </row>
    <row r="565" spans="1:20" hidden="1" x14ac:dyDescent="0.2">
      <c r="A565" t="s">
        <v>745</v>
      </c>
      <c r="B565" t="s">
        <v>667</v>
      </c>
      <c r="C565" t="s">
        <v>668</v>
      </c>
      <c r="D565">
        <v>541</v>
      </c>
      <c r="E565" t="s">
        <v>669</v>
      </c>
      <c r="F565" t="s">
        <v>1945</v>
      </c>
      <c r="G565" t="s">
        <v>670</v>
      </c>
      <c r="H565" t="s">
        <v>24</v>
      </c>
      <c r="I565" t="s">
        <v>24</v>
      </c>
      <c r="J565">
        <v>2040</v>
      </c>
      <c r="K565" t="s">
        <v>205</v>
      </c>
      <c r="L565">
        <v>1.7645999999999999</v>
      </c>
      <c r="M565" t="s">
        <v>1189</v>
      </c>
      <c r="N565" t="s">
        <v>652</v>
      </c>
      <c r="O565" t="s">
        <v>207</v>
      </c>
      <c r="P565">
        <v>2014</v>
      </c>
      <c r="Q565" t="s">
        <v>773</v>
      </c>
      <c r="T565" t="s">
        <v>44</v>
      </c>
    </row>
    <row r="566" spans="1:20" hidden="1" x14ac:dyDescent="0.2">
      <c r="A566" t="s">
        <v>239</v>
      </c>
      <c r="B566" t="s">
        <v>240</v>
      </c>
      <c r="C566" t="s">
        <v>158</v>
      </c>
      <c r="D566">
        <v>780</v>
      </c>
      <c r="E566" t="s">
        <v>241</v>
      </c>
      <c r="F566" t="s">
        <v>6</v>
      </c>
      <c r="G566" t="s">
        <v>204</v>
      </c>
      <c r="H566" t="s">
        <v>264</v>
      </c>
      <c r="I566" t="s">
        <v>24</v>
      </c>
      <c r="J566">
        <v>2030</v>
      </c>
      <c r="K566" t="s">
        <v>205</v>
      </c>
      <c r="L566">
        <v>1.7559500000000001</v>
      </c>
      <c r="M566" t="s">
        <v>212</v>
      </c>
      <c r="N566" t="s">
        <v>228</v>
      </c>
      <c r="O566" t="s">
        <v>207</v>
      </c>
      <c r="P566">
        <v>2011</v>
      </c>
      <c r="Q566" t="s">
        <v>273</v>
      </c>
      <c r="T566" t="s">
        <v>34</v>
      </c>
    </row>
    <row r="567" spans="1:20" hidden="1" x14ac:dyDescent="0.2">
      <c r="A567" t="s">
        <v>452</v>
      </c>
      <c r="B567" t="s">
        <v>444</v>
      </c>
      <c r="C567" t="s">
        <v>57</v>
      </c>
      <c r="D567">
        <v>110</v>
      </c>
      <c r="E567" t="s">
        <v>1993</v>
      </c>
      <c r="F567" t="s">
        <v>5</v>
      </c>
      <c r="G567" t="s">
        <v>445</v>
      </c>
      <c r="H567" t="s">
        <v>305</v>
      </c>
      <c r="I567" t="s">
        <v>24</v>
      </c>
      <c r="J567">
        <v>2028</v>
      </c>
      <c r="K567" t="s">
        <v>205</v>
      </c>
      <c r="L567">
        <v>1.7542200000000001</v>
      </c>
      <c r="M567" t="s">
        <v>1205</v>
      </c>
      <c r="N567" t="s">
        <v>1206</v>
      </c>
      <c r="O567" t="s">
        <v>207</v>
      </c>
      <c r="P567">
        <v>2015</v>
      </c>
      <c r="Q567" t="s">
        <v>1162</v>
      </c>
      <c r="T567" t="s">
        <v>33</v>
      </c>
    </row>
    <row r="568" spans="1:20" hidden="1" x14ac:dyDescent="0.2">
      <c r="A568" t="s">
        <v>923</v>
      </c>
      <c r="B568" t="s">
        <v>924</v>
      </c>
      <c r="C568" t="s">
        <v>122</v>
      </c>
      <c r="D568">
        <v>551</v>
      </c>
      <c r="E568" t="s">
        <v>530</v>
      </c>
      <c r="F568" t="s">
        <v>1945</v>
      </c>
      <c r="G568" t="s">
        <v>304</v>
      </c>
      <c r="H568" t="s">
        <v>305</v>
      </c>
      <c r="I568" t="s">
        <v>24</v>
      </c>
      <c r="J568">
        <v>2025</v>
      </c>
      <c r="K568" t="s">
        <v>205</v>
      </c>
      <c r="L568">
        <v>1.751625</v>
      </c>
      <c r="M568" t="s">
        <v>1207</v>
      </c>
      <c r="N568" t="s">
        <v>242</v>
      </c>
      <c r="O568" t="s">
        <v>207</v>
      </c>
      <c r="P568">
        <v>2013</v>
      </c>
      <c r="Q568" t="s">
        <v>1208</v>
      </c>
      <c r="T568" t="s">
        <v>40</v>
      </c>
    </row>
    <row r="569" spans="1:20" hidden="1" x14ac:dyDescent="0.2">
      <c r="A569" t="s">
        <v>666</v>
      </c>
      <c r="B569" t="s">
        <v>667</v>
      </c>
      <c r="C569" t="s">
        <v>668</v>
      </c>
      <c r="D569">
        <v>541</v>
      </c>
      <c r="E569" t="s">
        <v>669</v>
      </c>
      <c r="F569" t="s">
        <v>1945</v>
      </c>
      <c r="G569" t="s">
        <v>670</v>
      </c>
      <c r="H569" t="s">
        <v>24</v>
      </c>
      <c r="I569" t="s">
        <v>24</v>
      </c>
      <c r="J569">
        <v>2025</v>
      </c>
      <c r="K569" t="s">
        <v>205</v>
      </c>
      <c r="L569">
        <v>1.751625</v>
      </c>
      <c r="M569" t="s">
        <v>1191</v>
      </c>
      <c r="N569" t="s">
        <v>534</v>
      </c>
      <c r="O569" t="s">
        <v>207</v>
      </c>
      <c r="P569">
        <v>2011</v>
      </c>
      <c r="Q569" t="s">
        <v>838</v>
      </c>
      <c r="T569" t="s">
        <v>44</v>
      </c>
    </row>
    <row r="570" spans="1:20" hidden="1" x14ac:dyDescent="0.2">
      <c r="A570" t="s">
        <v>813</v>
      </c>
      <c r="B570" t="s">
        <v>814</v>
      </c>
      <c r="C570" t="s">
        <v>147</v>
      </c>
      <c r="D570">
        <v>671</v>
      </c>
      <c r="E570" t="s">
        <v>1989</v>
      </c>
      <c r="F570" t="s">
        <v>1930</v>
      </c>
      <c r="G570" t="s">
        <v>304</v>
      </c>
      <c r="H570" t="s">
        <v>50</v>
      </c>
      <c r="I570" t="s">
        <v>50</v>
      </c>
      <c r="J570">
        <v>2015</v>
      </c>
      <c r="K570" t="s">
        <v>205</v>
      </c>
      <c r="L570">
        <v>1.51125</v>
      </c>
      <c r="M570" t="s">
        <v>212</v>
      </c>
      <c r="N570" t="s">
        <v>322</v>
      </c>
      <c r="O570" t="s">
        <v>207</v>
      </c>
      <c r="P570">
        <v>2019</v>
      </c>
      <c r="Q570" t="s">
        <v>816</v>
      </c>
      <c r="T570" t="s">
        <v>40</v>
      </c>
    </row>
    <row r="571" spans="1:20" hidden="1" x14ac:dyDescent="0.2">
      <c r="A571" t="s">
        <v>666</v>
      </c>
      <c r="B571" t="s">
        <v>667</v>
      </c>
      <c r="C571" t="s">
        <v>668</v>
      </c>
      <c r="D571">
        <v>541</v>
      </c>
      <c r="E571" t="s">
        <v>669</v>
      </c>
      <c r="F571" t="s">
        <v>1945</v>
      </c>
      <c r="G571" t="s">
        <v>670</v>
      </c>
      <c r="H571" t="s">
        <v>24</v>
      </c>
      <c r="I571" t="s">
        <v>24</v>
      </c>
      <c r="J571">
        <v>2013</v>
      </c>
      <c r="K571" t="s">
        <v>205</v>
      </c>
      <c r="L571">
        <v>1.7412449999999999</v>
      </c>
      <c r="M571" t="s">
        <v>1209</v>
      </c>
      <c r="N571" t="s">
        <v>723</v>
      </c>
      <c r="O571" t="s">
        <v>207</v>
      </c>
      <c r="P571">
        <v>2017</v>
      </c>
      <c r="Q571" t="s">
        <v>724</v>
      </c>
      <c r="T571" t="s">
        <v>44</v>
      </c>
    </row>
    <row r="572" spans="1:20" hidden="1" x14ac:dyDescent="0.2">
      <c r="A572" t="s">
        <v>990</v>
      </c>
      <c r="B572" t="s">
        <v>210</v>
      </c>
      <c r="C572" t="s">
        <v>65</v>
      </c>
      <c r="D572">
        <v>900</v>
      </c>
      <c r="E572" t="s">
        <v>1588</v>
      </c>
      <c r="F572" t="s">
        <v>6</v>
      </c>
      <c r="G572" t="s">
        <v>204</v>
      </c>
      <c r="H572" t="s">
        <v>52</v>
      </c>
      <c r="I572" t="s">
        <v>52</v>
      </c>
      <c r="J572">
        <v>628930</v>
      </c>
      <c r="K572" t="s">
        <v>226</v>
      </c>
      <c r="L572">
        <v>628.92999999999995</v>
      </c>
      <c r="M572" t="s">
        <v>1210</v>
      </c>
      <c r="N572" t="s">
        <v>346</v>
      </c>
      <c r="O572" t="s">
        <v>207</v>
      </c>
      <c r="P572">
        <v>2019</v>
      </c>
      <c r="Q572" t="s">
        <v>1211</v>
      </c>
      <c r="T572" t="s">
        <v>34</v>
      </c>
    </row>
    <row r="573" spans="1:20" hidden="1" x14ac:dyDescent="0.2">
      <c r="A573" t="s">
        <v>343</v>
      </c>
      <c r="B573" t="s">
        <v>202</v>
      </c>
      <c r="C573" t="s">
        <v>203</v>
      </c>
      <c r="D573">
        <v>740</v>
      </c>
      <c r="E573" t="s">
        <v>203</v>
      </c>
      <c r="F573" t="s">
        <v>4</v>
      </c>
      <c r="G573" t="s">
        <v>204</v>
      </c>
      <c r="H573" t="s">
        <v>24</v>
      </c>
      <c r="I573" t="s">
        <v>24</v>
      </c>
      <c r="J573">
        <v>2188</v>
      </c>
      <c r="K573" t="s">
        <v>205</v>
      </c>
      <c r="L573">
        <v>1.89262</v>
      </c>
      <c r="M573" t="s">
        <v>327</v>
      </c>
      <c r="N573" t="s">
        <v>1196</v>
      </c>
      <c r="O573" t="s">
        <v>207</v>
      </c>
      <c r="P573">
        <v>2019</v>
      </c>
      <c r="Q573" t="s">
        <v>1197</v>
      </c>
      <c r="T573" t="s">
        <v>34</v>
      </c>
    </row>
    <row r="574" spans="1:20" hidden="1" x14ac:dyDescent="0.2">
      <c r="A574" t="s">
        <v>343</v>
      </c>
      <c r="B574" t="s">
        <v>202</v>
      </c>
      <c r="C574" t="s">
        <v>220</v>
      </c>
      <c r="D574">
        <v>260</v>
      </c>
      <c r="E574" t="s">
        <v>220</v>
      </c>
      <c r="F574" t="s">
        <v>7</v>
      </c>
      <c r="G574" t="s">
        <v>204</v>
      </c>
      <c r="H574" t="s">
        <v>24</v>
      </c>
      <c r="I574" t="s">
        <v>24</v>
      </c>
      <c r="J574">
        <v>2000</v>
      </c>
      <c r="K574" t="s">
        <v>205</v>
      </c>
      <c r="L574">
        <v>1.73</v>
      </c>
      <c r="M574" t="s">
        <v>338</v>
      </c>
      <c r="N574" t="s">
        <v>1196</v>
      </c>
      <c r="O574" t="s">
        <v>207</v>
      </c>
      <c r="P574">
        <v>2019</v>
      </c>
      <c r="Q574" t="s">
        <v>1197</v>
      </c>
      <c r="T574" t="s">
        <v>34</v>
      </c>
    </row>
    <row r="575" spans="1:20" hidden="1" x14ac:dyDescent="0.2">
      <c r="A575" t="s">
        <v>998</v>
      </c>
      <c r="B575" t="s">
        <v>999</v>
      </c>
      <c r="C575" t="s">
        <v>122</v>
      </c>
      <c r="D575">
        <v>550</v>
      </c>
      <c r="E575" t="s">
        <v>530</v>
      </c>
      <c r="F575" t="s">
        <v>1945</v>
      </c>
      <c r="G575" t="s">
        <v>304</v>
      </c>
      <c r="H575" t="s">
        <v>751</v>
      </c>
      <c r="I575" t="s">
        <v>24</v>
      </c>
      <c r="J575">
        <v>2000</v>
      </c>
      <c r="K575" t="s">
        <v>205</v>
      </c>
      <c r="L575">
        <v>1.73</v>
      </c>
      <c r="M575" t="s">
        <v>183</v>
      </c>
      <c r="N575" t="s">
        <v>534</v>
      </c>
      <c r="O575" t="s">
        <v>207</v>
      </c>
      <c r="P575">
        <v>2020</v>
      </c>
      <c r="Q575" t="s">
        <v>1000</v>
      </c>
      <c r="T575" t="s">
        <v>40</v>
      </c>
    </row>
    <row r="576" spans="1:20" hidden="1" x14ac:dyDescent="0.2">
      <c r="A576" t="s">
        <v>1071</v>
      </c>
      <c r="B576" t="s">
        <v>1063</v>
      </c>
      <c r="C576" t="s">
        <v>112</v>
      </c>
      <c r="D576">
        <v>425</v>
      </c>
      <c r="E576" t="s">
        <v>492</v>
      </c>
      <c r="F576" t="s">
        <v>8</v>
      </c>
      <c r="G576" t="s">
        <v>304</v>
      </c>
      <c r="H576" t="s">
        <v>50</v>
      </c>
      <c r="I576" t="s">
        <v>50</v>
      </c>
      <c r="J576">
        <v>2000</v>
      </c>
      <c r="K576" t="s">
        <v>205</v>
      </c>
      <c r="L576">
        <v>1.5</v>
      </c>
      <c r="M576" t="s">
        <v>1212</v>
      </c>
      <c r="N576" t="s">
        <v>242</v>
      </c>
      <c r="O576" t="s">
        <v>207</v>
      </c>
      <c r="P576">
        <v>2017</v>
      </c>
      <c r="Q576" t="s">
        <v>1072</v>
      </c>
      <c r="T576" t="s">
        <v>40</v>
      </c>
    </row>
    <row r="577" spans="1:20" hidden="1" x14ac:dyDescent="0.2">
      <c r="A577" t="s">
        <v>1073</v>
      </c>
      <c r="B577" t="s">
        <v>1063</v>
      </c>
      <c r="C577" t="s">
        <v>112</v>
      </c>
      <c r="D577">
        <v>425</v>
      </c>
      <c r="E577" t="s">
        <v>492</v>
      </c>
      <c r="F577" t="s">
        <v>8</v>
      </c>
      <c r="G577" t="s">
        <v>304</v>
      </c>
      <c r="H577" t="s">
        <v>50</v>
      </c>
      <c r="I577" t="s">
        <v>50</v>
      </c>
      <c r="J577">
        <v>2000</v>
      </c>
      <c r="K577" t="s">
        <v>205</v>
      </c>
      <c r="L577">
        <v>1.5</v>
      </c>
      <c r="M577" t="s">
        <v>1213</v>
      </c>
      <c r="N577" t="s">
        <v>242</v>
      </c>
      <c r="O577" t="s">
        <v>207</v>
      </c>
      <c r="P577">
        <v>2018</v>
      </c>
      <c r="Q577" t="s">
        <v>1075</v>
      </c>
      <c r="T577" t="s">
        <v>40</v>
      </c>
    </row>
    <row r="578" spans="1:20" hidden="1" x14ac:dyDescent="0.2">
      <c r="A578" t="s">
        <v>452</v>
      </c>
      <c r="B578" t="s">
        <v>444</v>
      </c>
      <c r="C578" t="s">
        <v>57</v>
      </c>
      <c r="D578">
        <v>110</v>
      </c>
      <c r="E578" t="s">
        <v>1993</v>
      </c>
      <c r="F578" t="s">
        <v>5</v>
      </c>
      <c r="G578" t="s">
        <v>445</v>
      </c>
      <c r="H578" t="s">
        <v>50</v>
      </c>
      <c r="I578" t="s">
        <v>50</v>
      </c>
      <c r="J578">
        <v>2000</v>
      </c>
      <c r="K578" t="s">
        <v>205</v>
      </c>
      <c r="L578">
        <v>1.5</v>
      </c>
      <c r="M578" t="s">
        <v>1214</v>
      </c>
      <c r="N578" t="s">
        <v>687</v>
      </c>
      <c r="O578" t="s">
        <v>207</v>
      </c>
      <c r="P578">
        <v>2013</v>
      </c>
      <c r="Q578" t="s">
        <v>511</v>
      </c>
      <c r="T578" t="s">
        <v>33</v>
      </c>
    </row>
    <row r="579" spans="1:20" hidden="1" x14ac:dyDescent="0.2">
      <c r="A579" t="s">
        <v>343</v>
      </c>
      <c r="B579" t="s">
        <v>202</v>
      </c>
      <c r="C579" t="s">
        <v>160</v>
      </c>
      <c r="D579">
        <v>710</v>
      </c>
      <c r="E579" t="s">
        <v>215</v>
      </c>
      <c r="F579" t="s">
        <v>4</v>
      </c>
      <c r="G579" t="s">
        <v>204</v>
      </c>
      <c r="H579" t="s">
        <v>24</v>
      </c>
      <c r="I579" t="s">
        <v>24</v>
      </c>
      <c r="J579">
        <v>1804</v>
      </c>
      <c r="K579" t="s">
        <v>205</v>
      </c>
      <c r="L579">
        <v>1.56046</v>
      </c>
      <c r="M579" t="s">
        <v>339</v>
      </c>
      <c r="N579" t="s">
        <v>1196</v>
      </c>
      <c r="O579" t="s">
        <v>207</v>
      </c>
      <c r="P579">
        <v>2019</v>
      </c>
      <c r="Q579" t="s">
        <v>1197</v>
      </c>
      <c r="T579" t="s">
        <v>34</v>
      </c>
    </row>
    <row r="580" spans="1:20" hidden="1" x14ac:dyDescent="0.2">
      <c r="B580" t="s">
        <v>424</v>
      </c>
      <c r="C580" t="s">
        <v>57</v>
      </c>
      <c r="D580">
        <v>104</v>
      </c>
      <c r="E580" t="s">
        <v>1993</v>
      </c>
      <c r="F580" t="s">
        <v>5</v>
      </c>
      <c r="G580" t="s">
        <v>425</v>
      </c>
      <c r="H580" t="s">
        <v>50</v>
      </c>
      <c r="I580" t="s">
        <v>50</v>
      </c>
      <c r="J580">
        <v>2000</v>
      </c>
      <c r="K580" t="s">
        <v>205</v>
      </c>
      <c r="L580">
        <v>1.5</v>
      </c>
      <c r="M580" t="s">
        <v>212</v>
      </c>
      <c r="P580">
        <v>2018</v>
      </c>
      <c r="R580" t="s">
        <v>259</v>
      </c>
      <c r="T580" t="s">
        <v>44</v>
      </c>
    </row>
    <row r="581" spans="1:20" hidden="1" x14ac:dyDescent="0.2">
      <c r="A581" t="s">
        <v>988</v>
      </c>
      <c r="B581" t="s">
        <v>210</v>
      </c>
      <c r="C581" t="s">
        <v>150</v>
      </c>
      <c r="D581">
        <v>680</v>
      </c>
      <c r="E581" t="s">
        <v>211</v>
      </c>
      <c r="F581" t="s">
        <v>1930</v>
      </c>
      <c r="G581" t="s">
        <v>204</v>
      </c>
      <c r="H581" t="s">
        <v>398</v>
      </c>
      <c r="I581" t="s">
        <v>24</v>
      </c>
      <c r="J581">
        <v>11241</v>
      </c>
      <c r="K581" t="s">
        <v>205</v>
      </c>
      <c r="L581">
        <v>9.7234650000000009</v>
      </c>
      <c r="M581" t="s">
        <v>1201</v>
      </c>
      <c r="N581" t="s">
        <v>346</v>
      </c>
      <c r="O581" t="s">
        <v>207</v>
      </c>
      <c r="P581">
        <v>2019</v>
      </c>
      <c r="Q581" t="s">
        <v>1202</v>
      </c>
      <c r="T581" t="s">
        <v>34</v>
      </c>
    </row>
    <row r="582" spans="1:20" hidden="1" x14ac:dyDescent="0.2">
      <c r="A582" t="s">
        <v>839</v>
      </c>
      <c r="B582" t="s">
        <v>784</v>
      </c>
      <c r="C582" t="s">
        <v>333</v>
      </c>
      <c r="D582">
        <v>112</v>
      </c>
      <c r="E582" t="s">
        <v>1993</v>
      </c>
      <c r="F582" t="s">
        <v>5</v>
      </c>
      <c r="G582" t="s">
        <v>840</v>
      </c>
      <c r="H582" t="s">
        <v>50</v>
      </c>
      <c r="I582" t="s">
        <v>50</v>
      </c>
      <c r="J582">
        <v>1952</v>
      </c>
      <c r="K582" t="s">
        <v>205</v>
      </c>
      <c r="L582">
        <v>1.464</v>
      </c>
      <c r="M582" t="s">
        <v>212</v>
      </c>
      <c r="N582" t="s">
        <v>346</v>
      </c>
      <c r="O582" t="s">
        <v>207</v>
      </c>
      <c r="P582">
        <v>2014</v>
      </c>
      <c r="Q582" t="s">
        <v>841</v>
      </c>
      <c r="T582" t="s">
        <v>44</v>
      </c>
    </row>
    <row r="583" spans="1:20" hidden="1" x14ac:dyDescent="0.2">
      <c r="A583" t="s">
        <v>1215</v>
      </c>
      <c r="B583" t="s">
        <v>202</v>
      </c>
      <c r="C583" t="s">
        <v>160</v>
      </c>
      <c r="D583">
        <v>711</v>
      </c>
      <c r="E583" t="s">
        <v>215</v>
      </c>
      <c r="F583" t="s">
        <v>4</v>
      </c>
      <c r="G583" t="s">
        <v>204</v>
      </c>
      <c r="H583" t="s">
        <v>1200</v>
      </c>
      <c r="I583" t="s">
        <v>24</v>
      </c>
      <c r="J583">
        <v>403037</v>
      </c>
      <c r="K583" t="s">
        <v>205</v>
      </c>
      <c r="L583">
        <v>348.627005</v>
      </c>
      <c r="M583" t="s">
        <v>160</v>
      </c>
      <c r="N583" t="s">
        <v>328</v>
      </c>
      <c r="O583" t="s">
        <v>207</v>
      </c>
      <c r="P583">
        <v>2020</v>
      </c>
      <c r="Q583" t="s">
        <v>1216</v>
      </c>
      <c r="T583" t="s">
        <v>34</v>
      </c>
    </row>
    <row r="584" spans="1:20" hidden="1" x14ac:dyDescent="0.2">
      <c r="A584" t="s">
        <v>1437</v>
      </c>
      <c r="B584" t="s">
        <v>701</v>
      </c>
      <c r="C584" t="s">
        <v>57</v>
      </c>
      <c r="D584">
        <v>110</v>
      </c>
      <c r="E584" t="s">
        <v>1993</v>
      </c>
      <c r="F584" t="s">
        <v>5</v>
      </c>
      <c r="G584" t="s">
        <v>702</v>
      </c>
      <c r="H584" t="s">
        <v>1428</v>
      </c>
      <c r="I584" t="s">
        <v>52</v>
      </c>
      <c r="J584">
        <v>101</v>
      </c>
      <c r="K584" t="s">
        <v>1454</v>
      </c>
      <c r="L584">
        <v>550</v>
      </c>
      <c r="M584" t="s">
        <v>1429</v>
      </c>
      <c r="N584" t="s">
        <v>228</v>
      </c>
      <c r="O584" t="s">
        <v>207</v>
      </c>
      <c r="P584">
        <v>2010</v>
      </c>
      <c r="Q584" t="s">
        <v>1469</v>
      </c>
      <c r="T584" t="s">
        <v>41</v>
      </c>
    </row>
    <row r="585" spans="1:20" hidden="1" x14ac:dyDescent="0.2">
      <c r="A585" t="s">
        <v>813</v>
      </c>
      <c r="B585" t="s">
        <v>814</v>
      </c>
      <c r="C585" t="s">
        <v>147</v>
      </c>
      <c r="D585">
        <v>671</v>
      </c>
      <c r="E585" t="s">
        <v>1989</v>
      </c>
      <c r="F585" t="s">
        <v>1930</v>
      </c>
      <c r="G585" t="s">
        <v>304</v>
      </c>
      <c r="H585" t="s">
        <v>1218</v>
      </c>
      <c r="I585" t="s">
        <v>24</v>
      </c>
      <c r="J585">
        <v>1932.38</v>
      </c>
      <c r="K585" t="s">
        <v>205</v>
      </c>
      <c r="L585">
        <v>1.6715087000000002</v>
      </c>
      <c r="M585" t="s">
        <v>212</v>
      </c>
      <c r="N585" t="s">
        <v>723</v>
      </c>
      <c r="O585" t="s">
        <v>207</v>
      </c>
      <c r="P585">
        <v>2013</v>
      </c>
      <c r="Q585" t="s">
        <v>1133</v>
      </c>
      <c r="T585" t="s">
        <v>40</v>
      </c>
    </row>
    <row r="586" spans="1:20" hidden="1" x14ac:dyDescent="0.2">
      <c r="A586" t="s">
        <v>1062</v>
      </c>
      <c r="B586" t="s">
        <v>1063</v>
      </c>
      <c r="C586" t="s">
        <v>112</v>
      </c>
      <c r="D586">
        <v>425</v>
      </c>
      <c r="E586" t="s">
        <v>492</v>
      </c>
      <c r="F586" t="s">
        <v>8</v>
      </c>
      <c r="G586" t="s">
        <v>304</v>
      </c>
      <c r="H586" t="s">
        <v>50</v>
      </c>
      <c r="I586" t="s">
        <v>50</v>
      </c>
      <c r="J586">
        <v>1850</v>
      </c>
      <c r="K586" t="s">
        <v>205</v>
      </c>
      <c r="L586">
        <v>1.3875</v>
      </c>
      <c r="M586" t="s">
        <v>1212</v>
      </c>
      <c r="N586" t="s">
        <v>242</v>
      </c>
      <c r="O586" t="s">
        <v>207</v>
      </c>
      <c r="P586">
        <v>2019</v>
      </c>
      <c r="Q586" t="s">
        <v>1065</v>
      </c>
      <c r="T586" t="s">
        <v>40</v>
      </c>
    </row>
    <row r="587" spans="1:20" hidden="1" x14ac:dyDescent="0.2">
      <c r="A587" t="s">
        <v>1219</v>
      </c>
      <c r="B587" t="s">
        <v>870</v>
      </c>
      <c r="C587" t="s">
        <v>97</v>
      </c>
      <c r="D587">
        <v>690</v>
      </c>
      <c r="E587" t="s">
        <v>1220</v>
      </c>
      <c r="F587" t="s">
        <v>4</v>
      </c>
      <c r="G587" t="s">
        <v>204</v>
      </c>
      <c r="H587" t="s">
        <v>1221</v>
      </c>
      <c r="I587" t="s">
        <v>24</v>
      </c>
      <c r="J587">
        <v>1100</v>
      </c>
      <c r="K587" t="s">
        <v>205</v>
      </c>
      <c r="L587">
        <v>0.95150000000000001</v>
      </c>
      <c r="M587" t="s">
        <v>1137</v>
      </c>
      <c r="N587" t="s">
        <v>322</v>
      </c>
      <c r="O587" t="s">
        <v>207</v>
      </c>
      <c r="P587">
        <v>2010</v>
      </c>
      <c r="Q587" t="s">
        <v>1222</v>
      </c>
      <c r="R587" t="s">
        <v>873</v>
      </c>
      <c r="T587" t="s">
        <v>34</v>
      </c>
    </row>
    <row r="588" spans="1:20" hidden="1" x14ac:dyDescent="0.2">
      <c r="A588" t="s">
        <v>1083</v>
      </c>
      <c r="B588" t="s">
        <v>1084</v>
      </c>
      <c r="C588" t="s">
        <v>183</v>
      </c>
      <c r="D588">
        <v>815</v>
      </c>
      <c r="E588" t="s">
        <v>1959</v>
      </c>
      <c r="F588" t="s">
        <v>6</v>
      </c>
      <c r="G588" t="s">
        <v>463</v>
      </c>
      <c r="H588" t="s">
        <v>264</v>
      </c>
      <c r="I588" t="s">
        <v>24</v>
      </c>
      <c r="J588">
        <v>1833</v>
      </c>
      <c r="K588" t="s">
        <v>205</v>
      </c>
      <c r="L588">
        <v>1.585545</v>
      </c>
      <c r="M588" t="s">
        <v>1223</v>
      </c>
      <c r="N588" t="s">
        <v>322</v>
      </c>
      <c r="O588" t="s">
        <v>207</v>
      </c>
      <c r="P588">
        <v>2019</v>
      </c>
      <c r="Q588" t="s">
        <v>1118</v>
      </c>
      <c r="T588" t="s">
        <v>40</v>
      </c>
    </row>
    <row r="589" spans="1:20" hidden="1" x14ac:dyDescent="0.2">
      <c r="A589" t="s">
        <v>988</v>
      </c>
      <c r="B589" t="s">
        <v>210</v>
      </c>
      <c r="C589" t="s">
        <v>150</v>
      </c>
      <c r="D589">
        <v>680</v>
      </c>
      <c r="E589" t="s">
        <v>211</v>
      </c>
      <c r="F589" t="s">
        <v>1930</v>
      </c>
      <c r="G589" t="s">
        <v>204</v>
      </c>
      <c r="H589" t="s">
        <v>398</v>
      </c>
      <c r="I589" t="s">
        <v>24</v>
      </c>
      <c r="J589">
        <v>8554</v>
      </c>
      <c r="K589" t="s">
        <v>205</v>
      </c>
      <c r="L589">
        <v>7.3992100000000001</v>
      </c>
      <c r="M589" t="s">
        <v>1210</v>
      </c>
      <c r="N589" t="s">
        <v>346</v>
      </c>
      <c r="O589" t="s">
        <v>207</v>
      </c>
      <c r="P589">
        <v>2019</v>
      </c>
      <c r="Q589" t="s">
        <v>1202</v>
      </c>
      <c r="T589" t="s">
        <v>34</v>
      </c>
    </row>
    <row r="590" spans="1:20" hidden="1" x14ac:dyDescent="0.2">
      <c r="A590" t="s">
        <v>1215</v>
      </c>
      <c r="B590" t="s">
        <v>202</v>
      </c>
      <c r="C590" t="s">
        <v>203</v>
      </c>
      <c r="D590">
        <v>740</v>
      </c>
      <c r="E590" t="s">
        <v>203</v>
      </c>
      <c r="F590" t="s">
        <v>4</v>
      </c>
      <c r="G590" t="s">
        <v>204</v>
      </c>
      <c r="H590" t="s">
        <v>1200</v>
      </c>
      <c r="I590" t="s">
        <v>24</v>
      </c>
      <c r="J590">
        <v>70789</v>
      </c>
      <c r="K590" t="s">
        <v>205</v>
      </c>
      <c r="L590">
        <v>61.232485000000004</v>
      </c>
      <c r="M590" t="s">
        <v>64</v>
      </c>
      <c r="N590" t="s">
        <v>328</v>
      </c>
      <c r="O590" t="s">
        <v>207</v>
      </c>
      <c r="P590">
        <v>2020</v>
      </c>
      <c r="Q590" t="s">
        <v>1216</v>
      </c>
      <c r="T590" t="s">
        <v>34</v>
      </c>
    </row>
    <row r="591" spans="1:20" hidden="1" x14ac:dyDescent="0.2">
      <c r="A591" t="s">
        <v>1017</v>
      </c>
      <c r="B591" t="s">
        <v>1018</v>
      </c>
      <c r="C591" t="s">
        <v>96</v>
      </c>
      <c r="D591">
        <v>640</v>
      </c>
      <c r="E591" t="s">
        <v>1989</v>
      </c>
      <c r="F591" t="s">
        <v>1930</v>
      </c>
      <c r="G591" t="s">
        <v>304</v>
      </c>
      <c r="H591" t="s">
        <v>927</v>
      </c>
      <c r="I591" t="s">
        <v>50</v>
      </c>
      <c r="J591">
        <v>1772</v>
      </c>
      <c r="K591" t="s">
        <v>205</v>
      </c>
      <c r="L591">
        <v>1.329</v>
      </c>
      <c r="M591" t="s">
        <v>212</v>
      </c>
      <c r="N591" t="s">
        <v>328</v>
      </c>
      <c r="O591" t="s">
        <v>207</v>
      </c>
      <c r="P591">
        <v>2019</v>
      </c>
      <c r="Q591" t="s">
        <v>1098</v>
      </c>
      <c r="T591" t="s">
        <v>40</v>
      </c>
    </row>
    <row r="592" spans="1:20" hidden="1" x14ac:dyDescent="0.2">
      <c r="A592" t="s">
        <v>415</v>
      </c>
      <c r="B592" t="s">
        <v>416</v>
      </c>
      <c r="C592" t="s">
        <v>164</v>
      </c>
      <c r="D592">
        <v>740</v>
      </c>
      <c r="E592" t="s">
        <v>203</v>
      </c>
      <c r="F592" t="s">
        <v>4</v>
      </c>
      <c r="G592" t="s">
        <v>304</v>
      </c>
      <c r="H592" t="s">
        <v>50</v>
      </c>
      <c r="I592" t="s">
        <v>50</v>
      </c>
      <c r="J592">
        <v>1763</v>
      </c>
      <c r="K592" t="s">
        <v>205</v>
      </c>
      <c r="L592">
        <v>1.3222499999999999</v>
      </c>
      <c r="M592" t="s">
        <v>878</v>
      </c>
      <c r="N592" t="s">
        <v>228</v>
      </c>
      <c r="O592" t="s">
        <v>207</v>
      </c>
      <c r="P592">
        <v>2019</v>
      </c>
      <c r="Q592" t="s">
        <v>419</v>
      </c>
      <c r="T592" t="s">
        <v>40</v>
      </c>
    </row>
    <row r="593" spans="1:20" hidden="1" x14ac:dyDescent="0.2">
      <c r="A593" t="s">
        <v>1099</v>
      </c>
      <c r="B593" t="s">
        <v>1084</v>
      </c>
      <c r="C593" t="s">
        <v>183</v>
      </c>
      <c r="D593">
        <v>815</v>
      </c>
      <c r="E593" t="s">
        <v>1959</v>
      </c>
      <c r="F593" t="s">
        <v>6</v>
      </c>
      <c r="G593" t="s">
        <v>463</v>
      </c>
      <c r="H593" t="s">
        <v>264</v>
      </c>
      <c r="I593" t="s">
        <v>24</v>
      </c>
      <c r="J593">
        <v>1751</v>
      </c>
      <c r="K593" t="s">
        <v>205</v>
      </c>
      <c r="L593">
        <v>1.514615</v>
      </c>
      <c r="M593" t="s">
        <v>1224</v>
      </c>
      <c r="N593" t="s">
        <v>322</v>
      </c>
      <c r="O593" t="s">
        <v>207</v>
      </c>
      <c r="P593">
        <v>2018</v>
      </c>
      <c r="Q593" t="s">
        <v>1100</v>
      </c>
      <c r="T593" t="s">
        <v>40</v>
      </c>
    </row>
    <row r="594" spans="1:20" hidden="1" x14ac:dyDescent="0.2">
      <c r="A594" t="s">
        <v>1193</v>
      </c>
      <c r="B594" t="s">
        <v>1194</v>
      </c>
      <c r="C594" t="s">
        <v>1149</v>
      </c>
      <c r="D594">
        <v>222</v>
      </c>
      <c r="E594" t="s">
        <v>1993</v>
      </c>
      <c r="F594" t="s">
        <v>5</v>
      </c>
      <c r="G594" t="s">
        <v>358</v>
      </c>
      <c r="H594" t="s">
        <v>52</v>
      </c>
      <c r="I594" t="s">
        <v>52</v>
      </c>
      <c r="J594">
        <v>2907</v>
      </c>
      <c r="K594" t="s">
        <v>222</v>
      </c>
      <c r="L594">
        <v>2907</v>
      </c>
      <c r="M594" t="s">
        <v>212</v>
      </c>
      <c r="N594" t="s">
        <v>346</v>
      </c>
      <c r="O594" t="s">
        <v>207</v>
      </c>
      <c r="P594">
        <v>2011</v>
      </c>
      <c r="Q594" t="s">
        <v>1195</v>
      </c>
      <c r="T594" t="s">
        <v>35</v>
      </c>
    </row>
    <row r="595" spans="1:20" hidden="1" x14ac:dyDescent="0.2">
      <c r="A595" t="s">
        <v>1193</v>
      </c>
      <c r="B595" t="s">
        <v>1194</v>
      </c>
      <c r="C595" t="s">
        <v>1149</v>
      </c>
      <c r="D595">
        <v>222</v>
      </c>
      <c r="E595" t="s">
        <v>1993</v>
      </c>
      <c r="F595" t="s">
        <v>5</v>
      </c>
      <c r="G595" t="s">
        <v>358</v>
      </c>
      <c r="H595" t="s">
        <v>264</v>
      </c>
      <c r="I595" t="s">
        <v>24</v>
      </c>
      <c r="J595">
        <v>505</v>
      </c>
      <c r="K595" t="s">
        <v>222</v>
      </c>
      <c r="L595">
        <v>505</v>
      </c>
      <c r="M595" t="s">
        <v>212</v>
      </c>
      <c r="N595" t="s">
        <v>346</v>
      </c>
      <c r="O595" t="s">
        <v>207</v>
      </c>
      <c r="P595">
        <v>2011</v>
      </c>
      <c r="Q595" t="s">
        <v>1195</v>
      </c>
      <c r="T595" t="s">
        <v>35</v>
      </c>
    </row>
    <row r="596" spans="1:20" hidden="1" x14ac:dyDescent="0.2">
      <c r="A596" t="s">
        <v>666</v>
      </c>
      <c r="B596" t="s">
        <v>667</v>
      </c>
      <c r="C596" t="s">
        <v>694</v>
      </c>
      <c r="D596">
        <v>541</v>
      </c>
      <c r="E596" t="s">
        <v>669</v>
      </c>
      <c r="F596" t="s">
        <v>1945</v>
      </c>
      <c r="G596" t="s">
        <v>695</v>
      </c>
      <c r="H596" t="s">
        <v>24</v>
      </c>
      <c r="I596" t="s">
        <v>24</v>
      </c>
      <c r="J596">
        <v>1725</v>
      </c>
      <c r="K596" t="s">
        <v>205</v>
      </c>
      <c r="L596">
        <v>1.4921249999999999</v>
      </c>
      <c r="M596" t="s">
        <v>1209</v>
      </c>
      <c r="N596" t="s">
        <v>652</v>
      </c>
      <c r="O596" t="s">
        <v>207</v>
      </c>
      <c r="P596">
        <v>2018</v>
      </c>
      <c r="Q596" t="s">
        <v>697</v>
      </c>
      <c r="T596" t="s">
        <v>44</v>
      </c>
    </row>
    <row r="597" spans="1:20" hidden="1" x14ac:dyDescent="0.2">
      <c r="A597" t="s">
        <v>1225</v>
      </c>
      <c r="B597" t="s">
        <v>803</v>
      </c>
      <c r="C597" t="s">
        <v>1226</v>
      </c>
      <c r="D597">
        <v>816</v>
      </c>
      <c r="E597" t="s">
        <v>1959</v>
      </c>
      <c r="F597" t="s">
        <v>6</v>
      </c>
      <c r="G597" t="s">
        <v>304</v>
      </c>
      <c r="H597" t="s">
        <v>305</v>
      </c>
      <c r="I597" t="s">
        <v>24</v>
      </c>
      <c r="J597">
        <v>1703</v>
      </c>
      <c r="K597" t="s">
        <v>205</v>
      </c>
      <c r="L597">
        <v>1.473095</v>
      </c>
      <c r="M597" t="s">
        <v>1227</v>
      </c>
      <c r="N597" t="s">
        <v>242</v>
      </c>
      <c r="O597" t="s">
        <v>207</v>
      </c>
      <c r="P597">
        <v>2020</v>
      </c>
      <c r="Q597" t="s">
        <v>1228</v>
      </c>
      <c r="T597" t="s">
        <v>40</v>
      </c>
    </row>
    <row r="598" spans="1:20" hidden="1" x14ac:dyDescent="0.2">
      <c r="A598" t="s">
        <v>1229</v>
      </c>
      <c r="B598" t="s">
        <v>803</v>
      </c>
      <c r="C598" t="s">
        <v>1226</v>
      </c>
      <c r="D598">
        <v>816</v>
      </c>
      <c r="E598" t="s">
        <v>1959</v>
      </c>
      <c r="F598" t="s">
        <v>6</v>
      </c>
      <c r="G598" t="s">
        <v>463</v>
      </c>
      <c r="H598" t="s">
        <v>264</v>
      </c>
      <c r="I598" t="s">
        <v>24</v>
      </c>
      <c r="J598">
        <v>1703</v>
      </c>
      <c r="K598" t="s">
        <v>205</v>
      </c>
      <c r="L598">
        <v>1.473095</v>
      </c>
      <c r="M598" t="s">
        <v>1230</v>
      </c>
      <c r="N598" t="s">
        <v>242</v>
      </c>
      <c r="O598" t="s">
        <v>207</v>
      </c>
      <c r="P598">
        <v>2020</v>
      </c>
      <c r="Q598" t="s">
        <v>1231</v>
      </c>
      <c r="T598" t="s">
        <v>40</v>
      </c>
    </row>
    <row r="599" spans="1:20" hidden="1" x14ac:dyDescent="0.2">
      <c r="A599" t="s">
        <v>792</v>
      </c>
      <c r="B599" t="s">
        <v>784</v>
      </c>
      <c r="C599" t="s">
        <v>785</v>
      </c>
      <c r="D599">
        <v>221</v>
      </c>
      <c r="E599" t="s">
        <v>1993</v>
      </c>
      <c r="F599" t="s">
        <v>5</v>
      </c>
      <c r="G599" t="s">
        <v>33</v>
      </c>
      <c r="H599" t="s">
        <v>50</v>
      </c>
      <c r="I599" t="s">
        <v>50</v>
      </c>
      <c r="J599">
        <v>1657</v>
      </c>
      <c r="K599" t="s">
        <v>205</v>
      </c>
      <c r="L599">
        <v>1.24275</v>
      </c>
      <c r="M599" t="s">
        <v>212</v>
      </c>
      <c r="N599" t="s">
        <v>249</v>
      </c>
      <c r="O599" t="s">
        <v>207</v>
      </c>
      <c r="P599">
        <v>2018</v>
      </c>
      <c r="Q599" t="s">
        <v>801</v>
      </c>
      <c r="T599" t="s">
        <v>44</v>
      </c>
    </row>
    <row r="600" spans="1:20" hidden="1" x14ac:dyDescent="0.2">
      <c r="A600" t="s">
        <v>1232</v>
      </c>
      <c r="B600" t="s">
        <v>210</v>
      </c>
      <c r="C600" t="s">
        <v>65</v>
      </c>
      <c r="D600">
        <v>900</v>
      </c>
      <c r="E600" t="s">
        <v>1588</v>
      </c>
      <c r="F600" t="s">
        <v>6</v>
      </c>
      <c r="G600" t="s">
        <v>204</v>
      </c>
      <c r="H600" t="s">
        <v>52</v>
      </c>
      <c r="I600" t="s">
        <v>52</v>
      </c>
      <c r="J600">
        <v>550928</v>
      </c>
      <c r="K600" t="s">
        <v>226</v>
      </c>
      <c r="L600">
        <v>550.928</v>
      </c>
      <c r="M600" t="s">
        <v>212</v>
      </c>
      <c r="N600" t="s">
        <v>1233</v>
      </c>
      <c r="O600" t="s">
        <v>207</v>
      </c>
      <c r="P600">
        <v>2020</v>
      </c>
      <c r="Q600" t="s">
        <v>1234</v>
      </c>
      <c r="T600" t="s">
        <v>34</v>
      </c>
    </row>
    <row r="601" spans="1:20" hidden="1" x14ac:dyDescent="0.2">
      <c r="A601" t="s">
        <v>1193</v>
      </c>
      <c r="B601" t="s">
        <v>1194</v>
      </c>
      <c r="C601" t="s">
        <v>1149</v>
      </c>
      <c r="D601">
        <v>222</v>
      </c>
      <c r="E601" t="s">
        <v>1993</v>
      </c>
      <c r="F601" t="s">
        <v>5</v>
      </c>
      <c r="G601" t="s">
        <v>379</v>
      </c>
      <c r="H601" t="s">
        <v>1199</v>
      </c>
      <c r="I601" t="s">
        <v>381</v>
      </c>
      <c r="J601">
        <v>165</v>
      </c>
      <c r="K601" t="s">
        <v>222</v>
      </c>
      <c r="L601">
        <v>165</v>
      </c>
      <c r="M601" t="s">
        <v>212</v>
      </c>
      <c r="N601" t="s">
        <v>346</v>
      </c>
      <c r="O601" t="s">
        <v>207</v>
      </c>
      <c r="P601">
        <v>2011</v>
      </c>
      <c r="Q601" t="s">
        <v>1195</v>
      </c>
      <c r="T601" t="s">
        <v>35</v>
      </c>
    </row>
    <row r="602" spans="1:20" hidden="1" x14ac:dyDescent="0.2">
      <c r="A602" t="s">
        <v>1437</v>
      </c>
      <c r="B602" t="s">
        <v>701</v>
      </c>
      <c r="C602" t="s">
        <v>57</v>
      </c>
      <c r="D602">
        <v>110</v>
      </c>
      <c r="E602" t="s">
        <v>1993</v>
      </c>
      <c r="F602" t="s">
        <v>5</v>
      </c>
      <c r="G602" t="s">
        <v>702</v>
      </c>
      <c r="H602" t="s">
        <v>1428</v>
      </c>
      <c r="I602" t="s">
        <v>52</v>
      </c>
      <c r="J602">
        <v>91</v>
      </c>
      <c r="K602" t="s">
        <v>1391</v>
      </c>
      <c r="L602">
        <v>490</v>
      </c>
      <c r="M602" t="s">
        <v>1455</v>
      </c>
      <c r="N602" t="s">
        <v>237</v>
      </c>
      <c r="O602" t="s">
        <v>207</v>
      </c>
      <c r="P602">
        <v>2011</v>
      </c>
      <c r="Q602" t="s">
        <v>1480</v>
      </c>
      <c r="T602" t="s">
        <v>41</v>
      </c>
    </row>
    <row r="603" spans="1:20" hidden="1" x14ac:dyDescent="0.2">
      <c r="A603" t="s">
        <v>1079</v>
      </c>
      <c r="B603" t="s">
        <v>1035</v>
      </c>
      <c r="C603" t="s">
        <v>57</v>
      </c>
      <c r="D603">
        <v>162</v>
      </c>
      <c r="E603" t="s">
        <v>1993</v>
      </c>
      <c r="F603" t="s">
        <v>5</v>
      </c>
      <c r="G603" t="s">
        <v>1080</v>
      </c>
      <c r="H603" t="s">
        <v>264</v>
      </c>
      <c r="I603" t="s">
        <v>24</v>
      </c>
      <c r="J603">
        <v>1600</v>
      </c>
      <c r="K603" t="s">
        <v>205</v>
      </c>
      <c r="L603">
        <v>1.3839999999999999</v>
      </c>
      <c r="M603" t="s">
        <v>1236</v>
      </c>
      <c r="N603" t="s">
        <v>242</v>
      </c>
      <c r="O603" t="s">
        <v>207</v>
      </c>
      <c r="P603">
        <v>2018</v>
      </c>
      <c r="Q603" t="s">
        <v>1081</v>
      </c>
      <c r="T603" t="s">
        <v>45</v>
      </c>
    </row>
    <row r="604" spans="1:20" hidden="1" x14ac:dyDescent="0.2">
      <c r="A604" t="s">
        <v>1193</v>
      </c>
      <c r="B604" t="s">
        <v>1194</v>
      </c>
      <c r="C604" t="s">
        <v>1149</v>
      </c>
      <c r="D604">
        <v>222</v>
      </c>
      <c r="E604" t="s">
        <v>1993</v>
      </c>
      <c r="F604" t="s">
        <v>5</v>
      </c>
      <c r="G604" t="s">
        <v>358</v>
      </c>
      <c r="H604" t="s">
        <v>264</v>
      </c>
      <c r="I604" t="s">
        <v>24</v>
      </c>
      <c r="J604">
        <v>480</v>
      </c>
      <c r="K604" t="s">
        <v>222</v>
      </c>
      <c r="L604">
        <v>480</v>
      </c>
      <c r="M604" t="s">
        <v>212</v>
      </c>
      <c r="N604" t="s">
        <v>346</v>
      </c>
      <c r="O604" t="s">
        <v>207</v>
      </c>
      <c r="P604">
        <v>2012</v>
      </c>
      <c r="Q604" t="s">
        <v>1217</v>
      </c>
      <c r="T604" t="s">
        <v>35</v>
      </c>
    </row>
    <row r="605" spans="1:20" hidden="1" x14ac:dyDescent="0.2">
      <c r="A605" t="s">
        <v>1215</v>
      </c>
      <c r="B605" t="s">
        <v>202</v>
      </c>
      <c r="C605" t="s">
        <v>203</v>
      </c>
      <c r="D605">
        <v>740</v>
      </c>
      <c r="E605" t="s">
        <v>203</v>
      </c>
      <c r="F605" t="s">
        <v>4</v>
      </c>
      <c r="G605" t="s">
        <v>204</v>
      </c>
      <c r="H605" t="s">
        <v>364</v>
      </c>
      <c r="I605" t="s">
        <v>24</v>
      </c>
      <c r="J605">
        <v>2390</v>
      </c>
      <c r="K605" t="s">
        <v>205</v>
      </c>
      <c r="L605">
        <v>2.0673499999999998</v>
      </c>
      <c r="M605" t="s">
        <v>64</v>
      </c>
      <c r="N605" t="s">
        <v>242</v>
      </c>
      <c r="O605" t="s">
        <v>207</v>
      </c>
      <c r="P605">
        <v>2020</v>
      </c>
      <c r="Q605" t="s">
        <v>1216</v>
      </c>
      <c r="T605" t="s">
        <v>34</v>
      </c>
    </row>
    <row r="606" spans="1:20" hidden="1" x14ac:dyDescent="0.2">
      <c r="A606" t="s">
        <v>1237</v>
      </c>
      <c r="B606" t="s">
        <v>947</v>
      </c>
      <c r="C606" t="s">
        <v>163</v>
      </c>
      <c r="D606">
        <v>851</v>
      </c>
      <c r="E606" t="s">
        <v>631</v>
      </c>
      <c r="F606" t="s">
        <v>6</v>
      </c>
      <c r="G606" t="s">
        <v>962</v>
      </c>
      <c r="H606" t="s">
        <v>656</v>
      </c>
      <c r="I606" t="s">
        <v>24</v>
      </c>
      <c r="J606">
        <v>1500</v>
      </c>
      <c r="K606" t="s">
        <v>205</v>
      </c>
      <c r="L606">
        <v>1.2975000000000001</v>
      </c>
      <c r="M606" t="s">
        <v>1159</v>
      </c>
      <c r="N606" t="s">
        <v>289</v>
      </c>
      <c r="O606" t="s">
        <v>207</v>
      </c>
      <c r="P606">
        <v>2018</v>
      </c>
      <c r="Q606" t="s">
        <v>1238</v>
      </c>
      <c r="T606" t="s">
        <v>40</v>
      </c>
    </row>
    <row r="607" spans="1:20" hidden="1" x14ac:dyDescent="0.2">
      <c r="A607" t="s">
        <v>1239</v>
      </c>
      <c r="B607" t="s">
        <v>947</v>
      </c>
      <c r="C607" t="s">
        <v>1240</v>
      </c>
      <c r="D607">
        <v>201</v>
      </c>
      <c r="E607" t="s">
        <v>1993</v>
      </c>
      <c r="F607" t="s">
        <v>5</v>
      </c>
      <c r="G607" t="s">
        <v>962</v>
      </c>
      <c r="H607" t="s">
        <v>689</v>
      </c>
      <c r="I607" t="s">
        <v>24</v>
      </c>
      <c r="J607">
        <v>1500</v>
      </c>
      <c r="K607" t="s">
        <v>205</v>
      </c>
      <c r="L607">
        <v>1.2975000000000001</v>
      </c>
      <c r="M607" t="s">
        <v>1159</v>
      </c>
      <c r="N607" t="s">
        <v>289</v>
      </c>
      <c r="O607" t="s">
        <v>207</v>
      </c>
      <c r="P607">
        <v>2019</v>
      </c>
      <c r="Q607" t="s">
        <v>1241</v>
      </c>
      <c r="T607" t="s">
        <v>40</v>
      </c>
    </row>
    <row r="608" spans="1:20" hidden="1" x14ac:dyDescent="0.2">
      <c r="A608" t="s">
        <v>783</v>
      </c>
      <c r="B608" t="s">
        <v>784</v>
      </c>
      <c r="C608" t="s">
        <v>785</v>
      </c>
      <c r="D608">
        <v>221</v>
      </c>
      <c r="E608" t="s">
        <v>1993</v>
      </c>
      <c r="F608" t="s">
        <v>5</v>
      </c>
      <c r="G608" t="s">
        <v>790</v>
      </c>
      <c r="H608" t="s">
        <v>50</v>
      </c>
      <c r="I608" t="s">
        <v>50</v>
      </c>
      <c r="J608">
        <v>1494</v>
      </c>
      <c r="K608" t="s">
        <v>205</v>
      </c>
      <c r="L608">
        <v>1.1205000000000001</v>
      </c>
      <c r="M608" t="s">
        <v>212</v>
      </c>
      <c r="N608" t="s">
        <v>346</v>
      </c>
      <c r="O608" t="s">
        <v>207</v>
      </c>
      <c r="P608">
        <v>2016</v>
      </c>
      <c r="Q608" t="s">
        <v>791</v>
      </c>
      <c r="T608" t="s">
        <v>44</v>
      </c>
    </row>
    <row r="609" spans="1:20" hidden="1" x14ac:dyDescent="0.2">
      <c r="A609" t="s">
        <v>1089</v>
      </c>
      <c r="B609" t="s">
        <v>951</v>
      </c>
      <c r="C609" t="s">
        <v>57</v>
      </c>
      <c r="D609">
        <v>104</v>
      </c>
      <c r="E609" t="s">
        <v>1993</v>
      </c>
      <c r="F609" t="s">
        <v>5</v>
      </c>
      <c r="G609" t="s">
        <v>1090</v>
      </c>
      <c r="H609" t="s">
        <v>264</v>
      </c>
      <c r="I609" t="s">
        <v>24</v>
      </c>
      <c r="J609">
        <v>1492</v>
      </c>
      <c r="K609" t="s">
        <v>205</v>
      </c>
      <c r="L609">
        <v>1.2905799999999998</v>
      </c>
      <c r="M609" t="s">
        <v>1242</v>
      </c>
      <c r="N609" t="s">
        <v>213</v>
      </c>
      <c r="O609" t="s">
        <v>207</v>
      </c>
      <c r="P609">
        <v>2019</v>
      </c>
      <c r="Q609" t="s">
        <v>1093</v>
      </c>
      <c r="T609" t="s">
        <v>44</v>
      </c>
    </row>
    <row r="610" spans="1:20" hidden="1" x14ac:dyDescent="0.2">
      <c r="A610" t="s">
        <v>1145</v>
      </c>
      <c r="B610" t="s">
        <v>940</v>
      </c>
      <c r="C610" t="s">
        <v>941</v>
      </c>
      <c r="D610">
        <v>240</v>
      </c>
      <c r="E610" t="s">
        <v>906</v>
      </c>
      <c r="F610" t="s">
        <v>7</v>
      </c>
      <c r="G610" t="s">
        <v>942</v>
      </c>
      <c r="H610" t="s">
        <v>50</v>
      </c>
      <c r="I610" t="s">
        <v>50</v>
      </c>
      <c r="J610">
        <v>6660</v>
      </c>
      <c r="K610" t="s">
        <v>205</v>
      </c>
      <c r="L610">
        <v>4.9950000000000001</v>
      </c>
      <c r="M610" t="s">
        <v>944</v>
      </c>
      <c r="N610" t="s">
        <v>271</v>
      </c>
      <c r="O610" t="s">
        <v>207</v>
      </c>
      <c r="P610">
        <v>2014</v>
      </c>
      <c r="Q610" t="s">
        <v>1243</v>
      </c>
      <c r="T610" t="s">
        <v>33</v>
      </c>
    </row>
    <row r="611" spans="1:20" hidden="1" x14ac:dyDescent="0.2">
      <c r="A611" t="s">
        <v>1244</v>
      </c>
      <c r="B611" t="s">
        <v>1018</v>
      </c>
      <c r="C611" t="s">
        <v>96</v>
      </c>
      <c r="D611">
        <v>640</v>
      </c>
      <c r="E611" t="s">
        <v>1989</v>
      </c>
      <c r="F611" t="s">
        <v>1930</v>
      </c>
      <c r="G611" t="s">
        <v>1245</v>
      </c>
      <c r="H611" t="s">
        <v>50</v>
      </c>
      <c r="I611" t="s">
        <v>50</v>
      </c>
      <c r="J611">
        <v>1486</v>
      </c>
      <c r="K611" t="s">
        <v>205</v>
      </c>
      <c r="L611">
        <v>1.1145</v>
      </c>
      <c r="M611" t="s">
        <v>212</v>
      </c>
      <c r="N611" t="s">
        <v>244</v>
      </c>
      <c r="O611" t="s">
        <v>207</v>
      </c>
      <c r="P611">
        <v>2017</v>
      </c>
      <c r="Q611" t="s">
        <v>1246</v>
      </c>
      <c r="T611" t="s">
        <v>40</v>
      </c>
    </row>
    <row r="612" spans="1:20" hidden="1" x14ac:dyDescent="0.2">
      <c r="A612" t="s">
        <v>452</v>
      </c>
      <c r="B612" t="s">
        <v>444</v>
      </c>
      <c r="C612" t="s">
        <v>57</v>
      </c>
      <c r="D612">
        <v>110</v>
      </c>
      <c r="E612" t="s">
        <v>1993</v>
      </c>
      <c r="F612" t="s">
        <v>5</v>
      </c>
      <c r="G612" t="s">
        <v>445</v>
      </c>
      <c r="H612" t="s">
        <v>264</v>
      </c>
      <c r="I612" t="s">
        <v>24</v>
      </c>
      <c r="J612">
        <v>1486</v>
      </c>
      <c r="K612" t="s">
        <v>205</v>
      </c>
      <c r="L612">
        <v>1.28539</v>
      </c>
      <c r="M612" t="s">
        <v>1214</v>
      </c>
      <c r="N612" t="s">
        <v>687</v>
      </c>
      <c r="O612" t="s">
        <v>207</v>
      </c>
      <c r="P612">
        <v>2013</v>
      </c>
      <c r="Q612" t="s">
        <v>511</v>
      </c>
      <c r="T612" t="s">
        <v>33</v>
      </c>
    </row>
    <row r="613" spans="1:20" hidden="1" x14ac:dyDescent="0.2">
      <c r="A613" t="s">
        <v>936</v>
      </c>
      <c r="B613" t="s">
        <v>814</v>
      </c>
      <c r="C613" t="s">
        <v>147</v>
      </c>
      <c r="D613">
        <v>671</v>
      </c>
      <c r="E613" t="s">
        <v>1989</v>
      </c>
      <c r="F613" t="s">
        <v>1930</v>
      </c>
      <c r="G613" t="s">
        <v>304</v>
      </c>
      <c r="H613" t="s">
        <v>609</v>
      </c>
      <c r="I613" t="s">
        <v>50</v>
      </c>
      <c r="J613">
        <v>1481.71</v>
      </c>
      <c r="K613" t="s">
        <v>205</v>
      </c>
      <c r="L613">
        <v>1.1112825</v>
      </c>
      <c r="M613" t="s">
        <v>212</v>
      </c>
      <c r="N613" t="s">
        <v>1120</v>
      </c>
      <c r="O613" t="s">
        <v>207</v>
      </c>
      <c r="P613">
        <v>2011</v>
      </c>
      <c r="Q613" t="s">
        <v>938</v>
      </c>
      <c r="T613" t="s">
        <v>40</v>
      </c>
    </row>
    <row r="614" spans="1:20" hidden="1" x14ac:dyDescent="0.2">
      <c r="A614" t="s">
        <v>1244</v>
      </c>
      <c r="B614" t="s">
        <v>1018</v>
      </c>
      <c r="C614" t="s">
        <v>96</v>
      </c>
      <c r="D614">
        <v>640</v>
      </c>
      <c r="E614" t="s">
        <v>1989</v>
      </c>
      <c r="F614" t="s">
        <v>1930</v>
      </c>
      <c r="G614" t="s">
        <v>304</v>
      </c>
      <c r="H614" t="s">
        <v>927</v>
      </c>
      <c r="I614" t="s">
        <v>50</v>
      </c>
      <c r="J614">
        <v>1452</v>
      </c>
      <c r="K614" t="s">
        <v>205</v>
      </c>
      <c r="L614">
        <v>1.089</v>
      </c>
      <c r="M614" t="s">
        <v>212</v>
      </c>
      <c r="N614" t="s">
        <v>322</v>
      </c>
      <c r="O614" t="s">
        <v>207</v>
      </c>
      <c r="P614">
        <v>2018</v>
      </c>
      <c r="Q614" t="s">
        <v>1247</v>
      </c>
      <c r="T614" t="s">
        <v>40</v>
      </c>
    </row>
    <row r="615" spans="1:20" hidden="1" x14ac:dyDescent="0.2">
      <c r="A615" t="s">
        <v>1244</v>
      </c>
      <c r="B615" t="s">
        <v>1018</v>
      </c>
      <c r="C615" t="s">
        <v>96</v>
      </c>
      <c r="D615">
        <v>640</v>
      </c>
      <c r="E615" t="s">
        <v>1989</v>
      </c>
      <c r="F615" t="s">
        <v>1930</v>
      </c>
      <c r="G615" t="s">
        <v>304</v>
      </c>
      <c r="H615" t="s">
        <v>264</v>
      </c>
      <c r="I615" t="s">
        <v>24</v>
      </c>
      <c r="J615">
        <v>1452</v>
      </c>
      <c r="K615" t="s">
        <v>205</v>
      </c>
      <c r="L615">
        <v>1.2559800000000001</v>
      </c>
      <c r="M615" t="s">
        <v>212</v>
      </c>
      <c r="N615" t="s">
        <v>244</v>
      </c>
      <c r="O615" t="s">
        <v>207</v>
      </c>
      <c r="P615">
        <v>2018</v>
      </c>
      <c r="Q615" t="s">
        <v>1247</v>
      </c>
      <c r="T615" t="s">
        <v>40</v>
      </c>
    </row>
    <row r="616" spans="1:20" hidden="1" x14ac:dyDescent="0.2">
      <c r="A616" t="s">
        <v>1219</v>
      </c>
      <c r="B616" t="s">
        <v>870</v>
      </c>
      <c r="C616" t="s">
        <v>97</v>
      </c>
      <c r="D616">
        <v>690</v>
      </c>
      <c r="E616" t="s">
        <v>1220</v>
      </c>
      <c r="F616" t="s">
        <v>4</v>
      </c>
      <c r="G616" t="s">
        <v>204</v>
      </c>
      <c r="H616" t="s">
        <v>887</v>
      </c>
      <c r="I616" t="s">
        <v>52</v>
      </c>
      <c r="J616">
        <v>627</v>
      </c>
      <c r="K616" t="s">
        <v>222</v>
      </c>
      <c r="L616">
        <v>627</v>
      </c>
      <c r="M616" t="s">
        <v>212</v>
      </c>
      <c r="N616" t="s">
        <v>242</v>
      </c>
      <c r="O616" t="s">
        <v>207</v>
      </c>
      <c r="P616">
        <v>2010</v>
      </c>
      <c r="Q616" t="s">
        <v>1222</v>
      </c>
      <c r="R616" t="s">
        <v>873</v>
      </c>
      <c r="T616" t="s">
        <v>34</v>
      </c>
    </row>
    <row r="617" spans="1:20" hidden="1" x14ac:dyDescent="0.2">
      <c r="A617" t="s">
        <v>484</v>
      </c>
      <c r="B617" t="s">
        <v>424</v>
      </c>
      <c r="C617" t="s">
        <v>57</v>
      </c>
      <c r="D617">
        <v>104</v>
      </c>
      <c r="E617" t="s">
        <v>1993</v>
      </c>
      <c r="F617" t="s">
        <v>5</v>
      </c>
      <c r="G617" t="s">
        <v>425</v>
      </c>
      <c r="H617" t="s">
        <v>50</v>
      </c>
      <c r="I617" t="s">
        <v>50</v>
      </c>
      <c r="J617">
        <v>1438</v>
      </c>
      <c r="K617" t="s">
        <v>205</v>
      </c>
      <c r="L617">
        <v>1.0785</v>
      </c>
      <c r="M617" t="s">
        <v>212</v>
      </c>
      <c r="N617" t="s">
        <v>486</v>
      </c>
      <c r="O617" t="s">
        <v>207</v>
      </c>
      <c r="P617">
        <v>2019</v>
      </c>
      <c r="Q617" t="s">
        <v>487</v>
      </c>
      <c r="T617" t="s">
        <v>44</v>
      </c>
    </row>
    <row r="618" spans="1:20" hidden="1" x14ac:dyDescent="0.2">
      <c r="A618" t="s">
        <v>1193</v>
      </c>
      <c r="B618" t="s">
        <v>1194</v>
      </c>
      <c r="C618" t="s">
        <v>1149</v>
      </c>
      <c r="D618">
        <v>222</v>
      </c>
      <c r="E618" t="s">
        <v>1993</v>
      </c>
      <c r="F618" t="s">
        <v>5</v>
      </c>
      <c r="G618" t="s">
        <v>379</v>
      </c>
      <c r="H618" t="s">
        <v>1199</v>
      </c>
      <c r="I618" t="s">
        <v>381</v>
      </c>
      <c r="J618">
        <v>209</v>
      </c>
      <c r="K618" t="s">
        <v>222</v>
      </c>
      <c r="L618">
        <v>209</v>
      </c>
      <c r="M618" t="s">
        <v>212</v>
      </c>
      <c r="N618" t="s">
        <v>346</v>
      </c>
      <c r="O618" t="s">
        <v>207</v>
      </c>
      <c r="P618">
        <v>2012</v>
      </c>
      <c r="Q618" t="s">
        <v>1217</v>
      </c>
      <c r="T618" t="s">
        <v>35</v>
      </c>
    </row>
    <row r="619" spans="1:20" hidden="1" x14ac:dyDescent="0.2">
      <c r="A619" t="s">
        <v>1020</v>
      </c>
      <c r="B619" t="s">
        <v>894</v>
      </c>
      <c r="C619" t="s">
        <v>68</v>
      </c>
      <c r="D619">
        <v>601</v>
      </c>
      <c r="E619" t="s">
        <v>1957</v>
      </c>
      <c r="F619" t="s">
        <v>1930</v>
      </c>
      <c r="G619" t="s">
        <v>1021</v>
      </c>
      <c r="H619" t="s">
        <v>1022</v>
      </c>
      <c r="I619" t="s">
        <v>24</v>
      </c>
      <c r="J619">
        <v>6765</v>
      </c>
      <c r="K619" t="s">
        <v>205</v>
      </c>
      <c r="L619">
        <v>5.8517250000000001</v>
      </c>
      <c r="M619" t="s">
        <v>212</v>
      </c>
      <c r="N619" t="s">
        <v>328</v>
      </c>
      <c r="O619" t="s">
        <v>207</v>
      </c>
      <c r="P619">
        <v>2018</v>
      </c>
      <c r="Q619" t="s">
        <v>1023</v>
      </c>
      <c r="T619" t="s">
        <v>44</v>
      </c>
    </row>
    <row r="620" spans="1:20" hidden="1" x14ac:dyDescent="0.2">
      <c r="A620" t="s">
        <v>1215</v>
      </c>
      <c r="B620" t="s">
        <v>202</v>
      </c>
      <c r="C620" t="s">
        <v>160</v>
      </c>
      <c r="D620">
        <v>711</v>
      </c>
      <c r="E620" t="s">
        <v>215</v>
      </c>
      <c r="F620" t="s">
        <v>4</v>
      </c>
      <c r="G620" t="s">
        <v>204</v>
      </c>
      <c r="H620" t="s">
        <v>364</v>
      </c>
      <c r="I620" t="s">
        <v>24</v>
      </c>
      <c r="J620">
        <v>1302</v>
      </c>
      <c r="K620" t="s">
        <v>205</v>
      </c>
      <c r="L620">
        <v>1.1262300000000001</v>
      </c>
      <c r="M620" t="s">
        <v>160</v>
      </c>
      <c r="N620" t="s">
        <v>242</v>
      </c>
      <c r="O620" t="s">
        <v>207</v>
      </c>
      <c r="P620">
        <v>2020</v>
      </c>
      <c r="Q620" t="s">
        <v>1216</v>
      </c>
      <c r="T620" t="s">
        <v>34</v>
      </c>
    </row>
    <row r="621" spans="1:20" hidden="1" x14ac:dyDescent="0.2">
      <c r="A621" t="s">
        <v>998</v>
      </c>
      <c r="B621" t="s">
        <v>999</v>
      </c>
      <c r="C621" t="s">
        <v>122</v>
      </c>
      <c r="D621">
        <v>550</v>
      </c>
      <c r="E621" t="s">
        <v>530</v>
      </c>
      <c r="F621" t="s">
        <v>1945</v>
      </c>
      <c r="G621" t="s">
        <v>304</v>
      </c>
      <c r="H621" t="s">
        <v>751</v>
      </c>
      <c r="I621" t="s">
        <v>24</v>
      </c>
      <c r="J621">
        <v>1300</v>
      </c>
      <c r="K621" t="s">
        <v>205</v>
      </c>
      <c r="L621">
        <v>1.1245000000000001</v>
      </c>
      <c r="M621" t="s">
        <v>183</v>
      </c>
      <c r="N621" t="s">
        <v>371</v>
      </c>
      <c r="O621" t="s">
        <v>207</v>
      </c>
      <c r="P621">
        <v>2020</v>
      </c>
      <c r="Q621" t="s">
        <v>1000</v>
      </c>
      <c r="T621" t="s">
        <v>40</v>
      </c>
    </row>
    <row r="622" spans="1:20" hidden="1" x14ac:dyDescent="0.2">
      <c r="A622" t="s">
        <v>1250</v>
      </c>
      <c r="B622" t="s">
        <v>924</v>
      </c>
      <c r="C622" t="s">
        <v>122</v>
      </c>
      <c r="D622">
        <v>551</v>
      </c>
      <c r="E622" t="s">
        <v>530</v>
      </c>
      <c r="F622" t="s">
        <v>1945</v>
      </c>
      <c r="G622" t="s">
        <v>304</v>
      </c>
      <c r="H622" t="s">
        <v>305</v>
      </c>
      <c r="I622" t="s">
        <v>24</v>
      </c>
      <c r="J622">
        <v>1300</v>
      </c>
      <c r="K622" t="s">
        <v>205</v>
      </c>
      <c r="L622">
        <v>1.1245000000000001</v>
      </c>
      <c r="M622" t="s">
        <v>212</v>
      </c>
      <c r="N622" t="s">
        <v>1251</v>
      </c>
      <c r="O622" t="s">
        <v>207</v>
      </c>
      <c r="P622">
        <v>2010</v>
      </c>
      <c r="Q622" t="s">
        <v>1252</v>
      </c>
      <c r="T622" t="s">
        <v>40</v>
      </c>
    </row>
    <row r="623" spans="1:20" hidden="1" x14ac:dyDescent="0.2">
      <c r="A623" t="s">
        <v>1253</v>
      </c>
      <c r="B623" t="s">
        <v>870</v>
      </c>
      <c r="C623" t="s">
        <v>167</v>
      </c>
      <c r="D623">
        <v>765</v>
      </c>
      <c r="E623" t="s">
        <v>215</v>
      </c>
      <c r="F623" t="s">
        <v>4</v>
      </c>
      <c r="G623" t="s">
        <v>304</v>
      </c>
      <c r="H623" t="s">
        <v>619</v>
      </c>
      <c r="I623" t="s">
        <v>24</v>
      </c>
      <c r="J623">
        <v>16056</v>
      </c>
      <c r="K623" t="s">
        <v>205</v>
      </c>
      <c r="L623">
        <v>13.888440000000001</v>
      </c>
      <c r="M623" t="s">
        <v>1254</v>
      </c>
      <c r="N623" t="s">
        <v>242</v>
      </c>
      <c r="O623" t="s">
        <v>207</v>
      </c>
      <c r="P623">
        <v>2011</v>
      </c>
      <c r="Q623" t="s">
        <v>1255</v>
      </c>
      <c r="R623" t="s">
        <v>873</v>
      </c>
      <c r="T623" t="s">
        <v>40</v>
      </c>
    </row>
    <row r="624" spans="1:20" hidden="1" x14ac:dyDescent="0.2">
      <c r="A624" t="s">
        <v>1256</v>
      </c>
      <c r="B624" t="s">
        <v>1257</v>
      </c>
      <c r="C624" t="s">
        <v>1258</v>
      </c>
      <c r="D624">
        <v>233</v>
      </c>
      <c r="E624" t="s">
        <v>220</v>
      </c>
      <c r="F624" t="s">
        <v>7</v>
      </c>
      <c r="G624" t="s">
        <v>1259</v>
      </c>
      <c r="H624" t="s">
        <v>309</v>
      </c>
      <c r="I624" t="s">
        <v>24</v>
      </c>
      <c r="J624">
        <v>1236</v>
      </c>
      <c r="K624" t="s">
        <v>205</v>
      </c>
      <c r="L624">
        <v>1.0691400000000002</v>
      </c>
      <c r="M624" t="s">
        <v>212</v>
      </c>
      <c r="N624" t="s">
        <v>322</v>
      </c>
      <c r="O624" t="s">
        <v>207</v>
      </c>
      <c r="P624">
        <v>2012</v>
      </c>
      <c r="Q624" t="s">
        <v>1260</v>
      </c>
      <c r="T624" t="s">
        <v>44</v>
      </c>
    </row>
    <row r="625" spans="1:20" hidden="1" x14ac:dyDescent="0.2">
      <c r="A625" t="s">
        <v>820</v>
      </c>
      <c r="B625" t="s">
        <v>784</v>
      </c>
      <c r="C625" t="s">
        <v>785</v>
      </c>
      <c r="D625">
        <v>221</v>
      </c>
      <c r="E625" t="s">
        <v>1993</v>
      </c>
      <c r="F625" t="s">
        <v>5</v>
      </c>
      <c r="G625" t="s">
        <v>821</v>
      </c>
      <c r="H625" t="s">
        <v>50</v>
      </c>
      <c r="I625" t="s">
        <v>50</v>
      </c>
      <c r="J625">
        <v>1231</v>
      </c>
      <c r="K625" t="s">
        <v>205</v>
      </c>
      <c r="L625">
        <v>0.92325000000000002</v>
      </c>
      <c r="M625" t="s">
        <v>212</v>
      </c>
      <c r="N625" t="s">
        <v>249</v>
      </c>
      <c r="O625" t="s">
        <v>207</v>
      </c>
      <c r="P625">
        <v>2019</v>
      </c>
      <c r="Q625" t="s">
        <v>822</v>
      </c>
      <c r="T625" t="s">
        <v>44</v>
      </c>
    </row>
    <row r="626" spans="1:20" hidden="1" x14ac:dyDescent="0.2">
      <c r="A626" t="s">
        <v>390</v>
      </c>
      <c r="B626" t="s">
        <v>357</v>
      </c>
      <c r="C626" t="s">
        <v>66</v>
      </c>
      <c r="D626">
        <v>731</v>
      </c>
      <c r="E626" t="s">
        <v>203</v>
      </c>
      <c r="F626" t="s">
        <v>4</v>
      </c>
      <c r="G626" t="s">
        <v>379</v>
      </c>
      <c r="H626" t="s">
        <v>1261</v>
      </c>
      <c r="I626" t="s">
        <v>381</v>
      </c>
      <c r="J626">
        <v>1157</v>
      </c>
      <c r="K626" t="s">
        <v>222</v>
      </c>
      <c r="L626">
        <v>1157</v>
      </c>
      <c r="M626" t="s">
        <v>212</v>
      </c>
      <c r="N626" t="s">
        <v>228</v>
      </c>
      <c r="O626" t="s">
        <v>207</v>
      </c>
      <c r="P626">
        <v>2020</v>
      </c>
      <c r="Q626" t="s">
        <v>391</v>
      </c>
      <c r="T626" t="s">
        <v>35</v>
      </c>
    </row>
    <row r="627" spans="1:20" hidden="1" x14ac:dyDescent="0.2">
      <c r="A627" t="s">
        <v>1244</v>
      </c>
      <c r="B627" t="s">
        <v>1018</v>
      </c>
      <c r="C627" t="s">
        <v>96</v>
      </c>
      <c r="D627">
        <v>640</v>
      </c>
      <c r="E627" t="s">
        <v>1989</v>
      </c>
      <c r="F627" t="s">
        <v>1930</v>
      </c>
      <c r="G627" t="s">
        <v>1245</v>
      </c>
      <c r="H627" t="s">
        <v>305</v>
      </c>
      <c r="I627" t="s">
        <v>24</v>
      </c>
      <c r="J627">
        <v>1150</v>
      </c>
      <c r="K627" t="s">
        <v>205</v>
      </c>
      <c r="L627">
        <v>0.99475000000000002</v>
      </c>
      <c r="M627" t="s">
        <v>212</v>
      </c>
      <c r="N627" t="s">
        <v>271</v>
      </c>
      <c r="O627" t="s">
        <v>207</v>
      </c>
      <c r="P627">
        <v>2017</v>
      </c>
      <c r="Q627" t="s">
        <v>1246</v>
      </c>
      <c r="T627" t="s">
        <v>40</v>
      </c>
    </row>
    <row r="628" spans="1:20" hidden="1" x14ac:dyDescent="0.2">
      <c r="A628" t="s">
        <v>1262</v>
      </c>
      <c r="B628" t="s">
        <v>870</v>
      </c>
      <c r="C628" t="s">
        <v>84</v>
      </c>
      <c r="D628">
        <v>300</v>
      </c>
      <c r="E628" t="s">
        <v>1956</v>
      </c>
      <c r="F628" t="s">
        <v>9</v>
      </c>
      <c r="G628" t="s">
        <v>204</v>
      </c>
      <c r="H628" t="s">
        <v>876</v>
      </c>
      <c r="I628" t="s">
        <v>52</v>
      </c>
      <c r="J628">
        <v>1298</v>
      </c>
      <c r="K628" t="s">
        <v>222</v>
      </c>
      <c r="L628">
        <v>1298</v>
      </c>
      <c r="M628" t="s">
        <v>212</v>
      </c>
      <c r="N628" t="s">
        <v>242</v>
      </c>
      <c r="O628" t="s">
        <v>207</v>
      </c>
      <c r="P628">
        <v>2011</v>
      </c>
      <c r="Q628" t="s">
        <v>1263</v>
      </c>
      <c r="R628" t="s">
        <v>873</v>
      </c>
      <c r="T628" t="s">
        <v>34</v>
      </c>
    </row>
    <row r="629" spans="1:20" hidden="1" x14ac:dyDescent="0.2">
      <c r="A629" t="s">
        <v>1264</v>
      </c>
      <c r="B629" t="s">
        <v>870</v>
      </c>
      <c r="C629" t="s">
        <v>97</v>
      </c>
      <c r="D629">
        <v>690</v>
      </c>
      <c r="E629" t="s">
        <v>1220</v>
      </c>
      <c r="F629" t="s">
        <v>4</v>
      </c>
      <c r="G629" t="s">
        <v>204</v>
      </c>
      <c r="H629" t="s">
        <v>264</v>
      </c>
      <c r="I629" t="s">
        <v>24</v>
      </c>
      <c r="J629">
        <v>1100</v>
      </c>
      <c r="K629" t="s">
        <v>205</v>
      </c>
      <c r="L629">
        <v>0.95150000000000001</v>
      </c>
      <c r="M629" t="s">
        <v>1137</v>
      </c>
      <c r="N629" t="s">
        <v>322</v>
      </c>
      <c r="O629" t="s">
        <v>207</v>
      </c>
      <c r="P629">
        <v>2011</v>
      </c>
      <c r="Q629" t="s">
        <v>1265</v>
      </c>
      <c r="R629" t="s">
        <v>873</v>
      </c>
      <c r="T629" t="s">
        <v>34</v>
      </c>
    </row>
    <row r="630" spans="1:20" hidden="1" x14ac:dyDescent="0.2">
      <c r="A630" t="s">
        <v>1262</v>
      </c>
      <c r="B630" t="s">
        <v>870</v>
      </c>
      <c r="C630" t="s">
        <v>84</v>
      </c>
      <c r="D630">
        <v>300</v>
      </c>
      <c r="E630" t="s">
        <v>1956</v>
      </c>
      <c r="F630" t="s">
        <v>9</v>
      </c>
      <c r="G630" t="s">
        <v>204</v>
      </c>
      <c r="H630" t="s">
        <v>264</v>
      </c>
      <c r="I630" t="s">
        <v>24</v>
      </c>
      <c r="J630">
        <v>1000</v>
      </c>
      <c r="K630" t="s">
        <v>205</v>
      </c>
      <c r="L630">
        <v>0.86499999999999999</v>
      </c>
      <c r="M630" t="s">
        <v>1266</v>
      </c>
      <c r="N630" t="s">
        <v>322</v>
      </c>
      <c r="O630" t="s">
        <v>207</v>
      </c>
      <c r="P630">
        <v>2011</v>
      </c>
      <c r="Q630" t="s">
        <v>1263</v>
      </c>
      <c r="R630" t="s">
        <v>873</v>
      </c>
      <c r="T630" t="s">
        <v>34</v>
      </c>
    </row>
    <row r="631" spans="1:20" hidden="1" x14ac:dyDescent="0.2">
      <c r="A631" t="s">
        <v>1264</v>
      </c>
      <c r="B631" t="s">
        <v>870</v>
      </c>
      <c r="C631" t="s">
        <v>97</v>
      </c>
      <c r="D631">
        <v>690</v>
      </c>
      <c r="E631" t="s">
        <v>1220</v>
      </c>
      <c r="F631" t="s">
        <v>4</v>
      </c>
      <c r="G631" t="s">
        <v>204</v>
      </c>
      <c r="H631" t="s">
        <v>52</v>
      </c>
      <c r="I631" t="s">
        <v>52</v>
      </c>
      <c r="J631">
        <v>627</v>
      </c>
      <c r="K631" t="s">
        <v>222</v>
      </c>
      <c r="L631">
        <v>627</v>
      </c>
      <c r="M631" t="s">
        <v>212</v>
      </c>
      <c r="N631" t="s">
        <v>242</v>
      </c>
      <c r="O631" t="s">
        <v>207</v>
      </c>
      <c r="P631">
        <v>2011</v>
      </c>
      <c r="Q631" t="s">
        <v>1265</v>
      </c>
      <c r="R631" t="s">
        <v>873</v>
      </c>
      <c r="T631" t="s">
        <v>34</v>
      </c>
    </row>
    <row r="632" spans="1:20" hidden="1" x14ac:dyDescent="0.2">
      <c r="A632" t="s">
        <v>1262</v>
      </c>
      <c r="B632" t="s">
        <v>870</v>
      </c>
      <c r="C632" t="s">
        <v>84</v>
      </c>
      <c r="D632">
        <v>300</v>
      </c>
      <c r="E632" t="s">
        <v>1956</v>
      </c>
      <c r="F632" t="s">
        <v>9</v>
      </c>
      <c r="G632" t="s">
        <v>204</v>
      </c>
      <c r="H632" t="s">
        <v>858</v>
      </c>
      <c r="I632" t="s">
        <v>858</v>
      </c>
      <c r="J632">
        <v>560</v>
      </c>
      <c r="K632" t="s">
        <v>226</v>
      </c>
      <c r="L632">
        <v>0.56000000000000005</v>
      </c>
      <c r="M632" t="s">
        <v>1267</v>
      </c>
      <c r="N632" t="s">
        <v>244</v>
      </c>
      <c r="O632" t="s">
        <v>207</v>
      </c>
      <c r="P632">
        <v>2011</v>
      </c>
      <c r="Q632" t="s">
        <v>1263</v>
      </c>
      <c r="R632" t="s">
        <v>873</v>
      </c>
      <c r="T632" t="s">
        <v>34</v>
      </c>
    </row>
    <row r="633" spans="1:20" hidden="1" x14ac:dyDescent="0.2">
      <c r="A633" t="s">
        <v>1262</v>
      </c>
      <c r="B633" t="s">
        <v>870</v>
      </c>
      <c r="C633" t="s">
        <v>875</v>
      </c>
      <c r="D633">
        <v>300</v>
      </c>
      <c r="E633" t="s">
        <v>1956</v>
      </c>
      <c r="F633" t="s">
        <v>9</v>
      </c>
      <c r="G633" t="s">
        <v>204</v>
      </c>
      <c r="H633" t="s">
        <v>52</v>
      </c>
      <c r="I633" t="s">
        <v>52</v>
      </c>
      <c r="J633">
        <v>1836</v>
      </c>
      <c r="K633" t="s">
        <v>222</v>
      </c>
      <c r="L633">
        <v>1836</v>
      </c>
      <c r="M633" t="s">
        <v>212</v>
      </c>
      <c r="N633" t="s">
        <v>242</v>
      </c>
      <c r="O633" t="s">
        <v>207</v>
      </c>
      <c r="P633">
        <v>2012</v>
      </c>
      <c r="Q633" t="s">
        <v>1268</v>
      </c>
      <c r="R633" t="s">
        <v>873</v>
      </c>
      <c r="T633" t="s">
        <v>34</v>
      </c>
    </row>
    <row r="634" spans="1:20" hidden="1" x14ac:dyDescent="0.2">
      <c r="A634" t="s">
        <v>1264</v>
      </c>
      <c r="B634" t="s">
        <v>870</v>
      </c>
      <c r="C634" t="s">
        <v>97</v>
      </c>
      <c r="D634">
        <v>690</v>
      </c>
      <c r="E634" t="s">
        <v>1220</v>
      </c>
      <c r="F634" t="s">
        <v>4</v>
      </c>
      <c r="G634" t="s">
        <v>204</v>
      </c>
      <c r="H634" t="s">
        <v>1269</v>
      </c>
      <c r="I634" t="s">
        <v>24</v>
      </c>
      <c r="J634">
        <v>1100</v>
      </c>
      <c r="K634" t="s">
        <v>205</v>
      </c>
      <c r="L634">
        <v>0.95150000000000001</v>
      </c>
      <c r="M634" t="s">
        <v>212</v>
      </c>
      <c r="N634" t="s">
        <v>322</v>
      </c>
      <c r="O634" t="s">
        <v>207</v>
      </c>
      <c r="P634">
        <v>2012</v>
      </c>
      <c r="Q634" t="s">
        <v>1270</v>
      </c>
      <c r="R634" t="s">
        <v>873</v>
      </c>
      <c r="T634" t="s">
        <v>34</v>
      </c>
    </row>
    <row r="635" spans="1:20" hidden="1" x14ac:dyDescent="0.2">
      <c r="A635" t="s">
        <v>1264</v>
      </c>
      <c r="B635" t="s">
        <v>870</v>
      </c>
      <c r="C635" t="s">
        <v>97</v>
      </c>
      <c r="D635">
        <v>690</v>
      </c>
      <c r="E635" t="s">
        <v>1220</v>
      </c>
      <c r="F635" t="s">
        <v>4</v>
      </c>
      <c r="G635" t="s">
        <v>204</v>
      </c>
      <c r="H635" t="s">
        <v>876</v>
      </c>
      <c r="I635" t="s">
        <v>52</v>
      </c>
      <c r="J635">
        <v>92</v>
      </c>
      <c r="K635" t="s">
        <v>222</v>
      </c>
      <c r="L635">
        <v>92</v>
      </c>
      <c r="M635" t="s">
        <v>212</v>
      </c>
      <c r="N635" t="s">
        <v>242</v>
      </c>
      <c r="O635" t="s">
        <v>207</v>
      </c>
      <c r="P635">
        <v>2012</v>
      </c>
      <c r="Q635" t="s">
        <v>1270</v>
      </c>
      <c r="R635" t="s">
        <v>873</v>
      </c>
      <c r="T635" t="s">
        <v>34</v>
      </c>
    </row>
    <row r="636" spans="1:20" hidden="1" x14ac:dyDescent="0.2">
      <c r="A636" t="s">
        <v>1062</v>
      </c>
      <c r="B636" t="s">
        <v>1063</v>
      </c>
      <c r="C636" t="s">
        <v>112</v>
      </c>
      <c r="D636">
        <v>425</v>
      </c>
      <c r="E636" t="s">
        <v>492</v>
      </c>
      <c r="F636" t="s">
        <v>8</v>
      </c>
      <c r="G636" t="s">
        <v>304</v>
      </c>
      <c r="H636" t="s">
        <v>50</v>
      </c>
      <c r="I636" t="s">
        <v>50</v>
      </c>
      <c r="J636">
        <v>1100</v>
      </c>
      <c r="K636" t="s">
        <v>205</v>
      </c>
      <c r="L636">
        <v>0.82499999999999996</v>
      </c>
      <c r="M636" t="s">
        <v>1064</v>
      </c>
      <c r="N636" t="s">
        <v>242</v>
      </c>
      <c r="O636" t="s">
        <v>207</v>
      </c>
      <c r="P636">
        <v>2019</v>
      </c>
      <c r="Q636" t="s">
        <v>1065</v>
      </c>
      <c r="T636" t="s">
        <v>40</v>
      </c>
    </row>
    <row r="637" spans="1:20" hidden="1" x14ac:dyDescent="0.2">
      <c r="A637" t="s">
        <v>1262</v>
      </c>
      <c r="B637" t="s">
        <v>870</v>
      </c>
      <c r="C637" t="s">
        <v>875</v>
      </c>
      <c r="D637">
        <v>300</v>
      </c>
      <c r="E637" t="s">
        <v>1956</v>
      </c>
      <c r="F637" t="s">
        <v>9</v>
      </c>
      <c r="G637" t="s">
        <v>204</v>
      </c>
      <c r="H637" t="s">
        <v>876</v>
      </c>
      <c r="I637" t="s">
        <v>52</v>
      </c>
      <c r="J637">
        <v>1116</v>
      </c>
      <c r="K637" t="s">
        <v>222</v>
      </c>
      <c r="L637">
        <v>1116</v>
      </c>
      <c r="M637" t="s">
        <v>212</v>
      </c>
      <c r="N637" t="s">
        <v>289</v>
      </c>
      <c r="O637" t="s">
        <v>207</v>
      </c>
      <c r="P637">
        <v>2013</v>
      </c>
      <c r="Q637" t="s">
        <v>1271</v>
      </c>
      <c r="R637" t="s">
        <v>873</v>
      </c>
      <c r="T637" t="s">
        <v>34</v>
      </c>
    </row>
    <row r="638" spans="1:20" hidden="1" x14ac:dyDescent="0.2">
      <c r="A638" t="s">
        <v>1264</v>
      </c>
      <c r="B638" t="s">
        <v>870</v>
      </c>
      <c r="C638" t="s">
        <v>97</v>
      </c>
      <c r="D638">
        <v>690</v>
      </c>
      <c r="E638" t="s">
        <v>1220</v>
      </c>
      <c r="F638" t="s">
        <v>4</v>
      </c>
      <c r="G638" t="s">
        <v>204</v>
      </c>
      <c r="H638" t="s">
        <v>1272</v>
      </c>
      <c r="I638" t="s">
        <v>24</v>
      </c>
      <c r="J638">
        <v>1100</v>
      </c>
      <c r="K638" t="s">
        <v>205</v>
      </c>
      <c r="L638">
        <v>0.95150000000000001</v>
      </c>
      <c r="M638" t="s">
        <v>1273</v>
      </c>
      <c r="N638" t="s">
        <v>242</v>
      </c>
      <c r="O638" t="s">
        <v>207</v>
      </c>
      <c r="P638">
        <v>2013</v>
      </c>
      <c r="Q638" t="s">
        <v>1274</v>
      </c>
      <c r="R638" t="s">
        <v>873</v>
      </c>
      <c r="T638" t="s">
        <v>34</v>
      </c>
    </row>
    <row r="639" spans="1:20" hidden="1" x14ac:dyDescent="0.2">
      <c r="A639" t="s">
        <v>936</v>
      </c>
      <c r="B639" t="s">
        <v>814</v>
      </c>
      <c r="C639" t="s">
        <v>147</v>
      </c>
      <c r="D639">
        <v>671</v>
      </c>
      <c r="E639" t="s">
        <v>1989</v>
      </c>
      <c r="F639" t="s">
        <v>1930</v>
      </c>
      <c r="G639" t="s">
        <v>304</v>
      </c>
      <c r="H639" t="s">
        <v>1275</v>
      </c>
      <c r="I639" t="s">
        <v>24</v>
      </c>
      <c r="J639">
        <v>1066.76</v>
      </c>
      <c r="K639" t="s">
        <v>205</v>
      </c>
      <c r="L639">
        <v>0.9227474</v>
      </c>
      <c r="M639" t="s">
        <v>212</v>
      </c>
      <c r="N639" t="s">
        <v>1120</v>
      </c>
      <c r="O639" t="s">
        <v>207</v>
      </c>
      <c r="P639">
        <v>2011</v>
      </c>
      <c r="Q639" t="s">
        <v>938</v>
      </c>
      <c r="T639" t="s">
        <v>40</v>
      </c>
    </row>
    <row r="640" spans="1:20" hidden="1" x14ac:dyDescent="0.2">
      <c r="A640" t="s">
        <v>923</v>
      </c>
      <c r="B640" t="s">
        <v>924</v>
      </c>
      <c r="C640" t="s">
        <v>122</v>
      </c>
      <c r="D640">
        <v>551</v>
      </c>
      <c r="E640" t="s">
        <v>530</v>
      </c>
      <c r="F640" t="s">
        <v>1945</v>
      </c>
      <c r="G640" t="s">
        <v>304</v>
      </c>
      <c r="H640" t="s">
        <v>305</v>
      </c>
      <c r="I640" t="s">
        <v>24</v>
      </c>
      <c r="J640">
        <v>1060</v>
      </c>
      <c r="K640" t="s">
        <v>205</v>
      </c>
      <c r="L640">
        <v>0.91689999999999994</v>
      </c>
      <c r="M640" t="s">
        <v>1276</v>
      </c>
      <c r="N640" t="s">
        <v>244</v>
      </c>
      <c r="O640" t="s">
        <v>207</v>
      </c>
      <c r="P640">
        <v>2011</v>
      </c>
      <c r="Q640" t="s">
        <v>1277</v>
      </c>
      <c r="T640" t="s">
        <v>40</v>
      </c>
    </row>
    <row r="641" spans="1:20" hidden="1" x14ac:dyDescent="0.2">
      <c r="A641" t="s">
        <v>1193</v>
      </c>
      <c r="B641" t="s">
        <v>1194</v>
      </c>
      <c r="C641" t="s">
        <v>1149</v>
      </c>
      <c r="D641">
        <v>222</v>
      </c>
      <c r="E641" t="s">
        <v>1993</v>
      </c>
      <c r="F641" t="s">
        <v>5</v>
      </c>
      <c r="G641" t="s">
        <v>358</v>
      </c>
      <c r="H641" t="s">
        <v>52</v>
      </c>
      <c r="I641" t="s">
        <v>52</v>
      </c>
      <c r="J641">
        <v>1740</v>
      </c>
      <c r="K641" t="s">
        <v>222</v>
      </c>
      <c r="L641">
        <v>1740</v>
      </c>
      <c r="M641" t="s">
        <v>212</v>
      </c>
      <c r="N641" t="s">
        <v>346</v>
      </c>
      <c r="O641" t="s">
        <v>207</v>
      </c>
      <c r="P641">
        <v>2012</v>
      </c>
      <c r="Q641" t="s">
        <v>1217</v>
      </c>
      <c r="T641" t="s">
        <v>35</v>
      </c>
    </row>
    <row r="642" spans="1:20" hidden="1" x14ac:dyDescent="0.2">
      <c r="A642" t="s">
        <v>879</v>
      </c>
      <c r="B642" t="s">
        <v>814</v>
      </c>
      <c r="C642" t="s">
        <v>147</v>
      </c>
      <c r="D642">
        <v>671</v>
      </c>
      <c r="E642" t="s">
        <v>1989</v>
      </c>
      <c r="F642" t="s">
        <v>1930</v>
      </c>
      <c r="G642" t="s">
        <v>304</v>
      </c>
      <c r="H642" t="s">
        <v>50</v>
      </c>
      <c r="I642" t="s">
        <v>50</v>
      </c>
      <c r="J642">
        <v>1036</v>
      </c>
      <c r="K642" t="s">
        <v>205</v>
      </c>
      <c r="L642">
        <v>0.77700000000000002</v>
      </c>
      <c r="M642" t="s">
        <v>880</v>
      </c>
      <c r="N642" t="s">
        <v>328</v>
      </c>
      <c r="O642" t="s">
        <v>207</v>
      </c>
      <c r="P642">
        <v>2020</v>
      </c>
      <c r="Q642" t="s">
        <v>881</v>
      </c>
      <c r="T642" t="s">
        <v>40</v>
      </c>
    </row>
    <row r="643" spans="1:20" hidden="1" x14ac:dyDescent="0.2">
      <c r="A643" t="s">
        <v>813</v>
      </c>
      <c r="B643" t="s">
        <v>814</v>
      </c>
      <c r="C643" t="s">
        <v>147</v>
      </c>
      <c r="D643">
        <v>671</v>
      </c>
      <c r="E643" t="s">
        <v>1989</v>
      </c>
      <c r="F643" t="s">
        <v>1930</v>
      </c>
      <c r="G643" t="s">
        <v>463</v>
      </c>
      <c r="H643" t="s">
        <v>1279</v>
      </c>
      <c r="I643" t="s">
        <v>24</v>
      </c>
      <c r="J643">
        <v>1035</v>
      </c>
      <c r="K643" t="s">
        <v>205</v>
      </c>
      <c r="L643">
        <v>0.89527499999999993</v>
      </c>
      <c r="M643" t="s">
        <v>212</v>
      </c>
      <c r="N643" t="s">
        <v>687</v>
      </c>
      <c r="O643" t="s">
        <v>207</v>
      </c>
      <c r="P643">
        <v>2014</v>
      </c>
      <c r="Q643" t="s">
        <v>987</v>
      </c>
      <c r="T643" t="s">
        <v>40</v>
      </c>
    </row>
    <row r="644" spans="1:20" hidden="1" x14ac:dyDescent="0.2">
      <c r="A644" t="s">
        <v>813</v>
      </c>
      <c r="B644" t="s">
        <v>814</v>
      </c>
      <c r="C644" t="s">
        <v>147</v>
      </c>
      <c r="D644">
        <v>671</v>
      </c>
      <c r="E644" t="s">
        <v>1989</v>
      </c>
      <c r="F644" t="s">
        <v>1930</v>
      </c>
      <c r="G644" t="s">
        <v>463</v>
      </c>
      <c r="H644" t="s">
        <v>1280</v>
      </c>
      <c r="I644" t="s">
        <v>24</v>
      </c>
      <c r="J644">
        <v>1034</v>
      </c>
      <c r="K644" t="s">
        <v>205</v>
      </c>
      <c r="L644">
        <v>0.89440999999999993</v>
      </c>
      <c r="M644" t="s">
        <v>212</v>
      </c>
      <c r="N644" t="s">
        <v>1281</v>
      </c>
      <c r="O644" t="s">
        <v>207</v>
      </c>
      <c r="P644">
        <v>2014</v>
      </c>
      <c r="Q644" t="s">
        <v>987</v>
      </c>
      <c r="T644" t="s">
        <v>40</v>
      </c>
    </row>
    <row r="645" spans="1:20" hidden="1" x14ac:dyDescent="0.2">
      <c r="A645" t="s">
        <v>1264</v>
      </c>
      <c r="B645" t="s">
        <v>870</v>
      </c>
      <c r="C645" t="s">
        <v>97</v>
      </c>
      <c r="D645">
        <v>690</v>
      </c>
      <c r="E645" t="s">
        <v>1220</v>
      </c>
      <c r="F645" t="s">
        <v>4</v>
      </c>
      <c r="G645" t="s">
        <v>204</v>
      </c>
      <c r="H645" t="s">
        <v>1282</v>
      </c>
      <c r="I645" t="s">
        <v>24</v>
      </c>
      <c r="J645">
        <v>140</v>
      </c>
      <c r="K645" t="s">
        <v>222</v>
      </c>
      <c r="L645">
        <v>140</v>
      </c>
      <c r="M645" t="s">
        <v>212</v>
      </c>
      <c r="N645" t="s">
        <v>289</v>
      </c>
      <c r="O645" t="s">
        <v>207</v>
      </c>
      <c r="P645">
        <v>2013</v>
      </c>
      <c r="Q645" t="s">
        <v>1274</v>
      </c>
      <c r="R645" t="s">
        <v>873</v>
      </c>
      <c r="T645" t="s">
        <v>34</v>
      </c>
    </row>
    <row r="646" spans="1:20" hidden="1" x14ac:dyDescent="0.2">
      <c r="A646" t="s">
        <v>923</v>
      </c>
      <c r="B646" t="s">
        <v>924</v>
      </c>
      <c r="C646" t="s">
        <v>122</v>
      </c>
      <c r="D646">
        <v>551</v>
      </c>
      <c r="E646" t="s">
        <v>530</v>
      </c>
      <c r="F646" t="s">
        <v>1945</v>
      </c>
      <c r="G646" t="s">
        <v>304</v>
      </c>
      <c r="H646" t="s">
        <v>305</v>
      </c>
      <c r="I646" t="s">
        <v>24</v>
      </c>
      <c r="J646">
        <v>1010</v>
      </c>
      <c r="K646" t="s">
        <v>205</v>
      </c>
      <c r="L646">
        <v>0.87364999999999993</v>
      </c>
      <c r="M646" t="s">
        <v>1283</v>
      </c>
      <c r="N646" t="s">
        <v>328</v>
      </c>
      <c r="O646" t="s">
        <v>207</v>
      </c>
      <c r="P646">
        <v>2014</v>
      </c>
      <c r="Q646" t="s">
        <v>926</v>
      </c>
      <c r="T646" t="s">
        <v>40</v>
      </c>
    </row>
    <row r="647" spans="1:20" hidden="1" x14ac:dyDescent="0.2">
      <c r="A647" t="s">
        <v>1284</v>
      </c>
      <c r="B647" t="s">
        <v>1285</v>
      </c>
      <c r="C647" t="s">
        <v>902</v>
      </c>
      <c r="D647">
        <v>190</v>
      </c>
      <c r="E647" t="s">
        <v>1586</v>
      </c>
      <c r="F647" t="s">
        <v>7</v>
      </c>
      <c r="G647" t="s">
        <v>1286</v>
      </c>
      <c r="H647" t="s">
        <v>309</v>
      </c>
      <c r="I647" t="s">
        <v>24</v>
      </c>
      <c r="J647">
        <v>1008.28</v>
      </c>
      <c r="K647" t="s">
        <v>205</v>
      </c>
      <c r="L647">
        <v>0.8721622</v>
      </c>
      <c r="M647" t="s">
        <v>212</v>
      </c>
      <c r="N647" t="s">
        <v>328</v>
      </c>
      <c r="O647" t="s">
        <v>207</v>
      </c>
      <c r="P647">
        <v>2019</v>
      </c>
      <c r="Q647" t="s">
        <v>1287</v>
      </c>
      <c r="T647" t="s">
        <v>45</v>
      </c>
    </row>
    <row r="648" spans="1:20" hidden="1" x14ac:dyDescent="0.2">
      <c r="A648" t="s">
        <v>301</v>
      </c>
      <c r="B648" t="s">
        <v>302</v>
      </c>
      <c r="C648" t="s">
        <v>117</v>
      </c>
      <c r="D648">
        <v>465</v>
      </c>
      <c r="E648" t="s">
        <v>303</v>
      </c>
      <c r="F648" t="s">
        <v>8</v>
      </c>
      <c r="G648" t="s">
        <v>304</v>
      </c>
      <c r="H648" t="s">
        <v>50</v>
      </c>
      <c r="I648" t="s">
        <v>50</v>
      </c>
      <c r="J648">
        <v>1000</v>
      </c>
      <c r="K648" t="s">
        <v>205</v>
      </c>
      <c r="L648">
        <v>0.75</v>
      </c>
      <c r="M648" t="s">
        <v>212</v>
      </c>
      <c r="N648" t="s">
        <v>371</v>
      </c>
      <c r="O648" t="s">
        <v>207</v>
      </c>
      <c r="P648">
        <v>2019</v>
      </c>
      <c r="Q648" t="s">
        <v>307</v>
      </c>
      <c r="T648" t="s">
        <v>40</v>
      </c>
    </row>
    <row r="649" spans="1:20" hidden="1" x14ac:dyDescent="0.2">
      <c r="A649" t="s">
        <v>301</v>
      </c>
      <c r="B649" t="s">
        <v>302</v>
      </c>
      <c r="C649" t="s">
        <v>117</v>
      </c>
      <c r="D649">
        <v>465</v>
      </c>
      <c r="E649" t="s">
        <v>303</v>
      </c>
      <c r="F649" t="s">
        <v>8</v>
      </c>
      <c r="G649" t="s">
        <v>304</v>
      </c>
      <c r="H649" t="s">
        <v>373</v>
      </c>
      <c r="I649" t="s">
        <v>24</v>
      </c>
      <c r="J649">
        <v>1000</v>
      </c>
      <c r="K649" t="s">
        <v>205</v>
      </c>
      <c r="L649">
        <v>0.86499999999999999</v>
      </c>
      <c r="M649" t="s">
        <v>212</v>
      </c>
      <c r="N649" t="s">
        <v>371</v>
      </c>
      <c r="O649" t="s">
        <v>207</v>
      </c>
      <c r="P649">
        <v>2019</v>
      </c>
      <c r="Q649" t="s">
        <v>307</v>
      </c>
      <c r="T649" t="s">
        <v>40</v>
      </c>
    </row>
    <row r="650" spans="1:20" hidden="1" x14ac:dyDescent="0.2">
      <c r="A650" t="s">
        <v>1262</v>
      </c>
      <c r="B650" t="s">
        <v>870</v>
      </c>
      <c r="C650" t="s">
        <v>875</v>
      </c>
      <c r="D650">
        <v>300</v>
      </c>
      <c r="E650" t="s">
        <v>1956</v>
      </c>
      <c r="F650" t="s">
        <v>9</v>
      </c>
      <c r="G650" t="s">
        <v>204</v>
      </c>
      <c r="H650" t="s">
        <v>858</v>
      </c>
      <c r="I650" t="s">
        <v>858</v>
      </c>
      <c r="J650">
        <v>55</v>
      </c>
      <c r="K650" t="s">
        <v>226</v>
      </c>
      <c r="L650">
        <v>5.5E-2</v>
      </c>
      <c r="M650" t="s">
        <v>212</v>
      </c>
      <c r="N650" t="s">
        <v>328</v>
      </c>
      <c r="O650" t="s">
        <v>207</v>
      </c>
      <c r="P650">
        <v>2013</v>
      </c>
      <c r="Q650" t="s">
        <v>1271</v>
      </c>
      <c r="R650" t="s">
        <v>873</v>
      </c>
      <c r="T650" t="s">
        <v>34</v>
      </c>
    </row>
    <row r="651" spans="1:20" hidden="1" x14ac:dyDescent="0.2">
      <c r="A651" t="s">
        <v>1288</v>
      </c>
      <c r="B651" t="s">
        <v>870</v>
      </c>
      <c r="C651" t="s">
        <v>97</v>
      </c>
      <c r="D651">
        <v>690</v>
      </c>
      <c r="E651" t="s">
        <v>1220</v>
      </c>
      <c r="F651" t="s">
        <v>4</v>
      </c>
      <c r="G651" t="s">
        <v>204</v>
      </c>
      <c r="H651" t="s">
        <v>1221</v>
      </c>
      <c r="I651" t="s">
        <v>24</v>
      </c>
      <c r="J651">
        <v>1100</v>
      </c>
      <c r="K651" t="s">
        <v>205</v>
      </c>
      <c r="L651">
        <v>0.95150000000000001</v>
      </c>
      <c r="M651" t="s">
        <v>1137</v>
      </c>
      <c r="N651" t="s">
        <v>322</v>
      </c>
      <c r="O651" t="s">
        <v>207</v>
      </c>
      <c r="P651">
        <v>2014</v>
      </c>
      <c r="Q651" t="s">
        <v>1289</v>
      </c>
      <c r="R651" t="s">
        <v>873</v>
      </c>
      <c r="T651" t="s">
        <v>34</v>
      </c>
    </row>
    <row r="652" spans="1:20" hidden="1" x14ac:dyDescent="0.2">
      <c r="A652" t="s">
        <v>1290</v>
      </c>
      <c r="B652" t="s">
        <v>870</v>
      </c>
      <c r="C652" t="s">
        <v>84</v>
      </c>
      <c r="D652">
        <v>300</v>
      </c>
      <c r="E652" t="s">
        <v>1956</v>
      </c>
      <c r="F652" t="s">
        <v>9</v>
      </c>
      <c r="G652" t="s">
        <v>204</v>
      </c>
      <c r="H652" t="s">
        <v>1221</v>
      </c>
      <c r="I652" t="s">
        <v>24</v>
      </c>
      <c r="J652">
        <v>1000</v>
      </c>
      <c r="K652" t="s">
        <v>205</v>
      </c>
      <c r="L652">
        <v>0.86499999999999999</v>
      </c>
      <c r="M652" t="s">
        <v>1266</v>
      </c>
      <c r="N652" t="s">
        <v>322</v>
      </c>
      <c r="O652" t="s">
        <v>207</v>
      </c>
      <c r="P652">
        <v>2014</v>
      </c>
      <c r="Q652" t="s">
        <v>1291</v>
      </c>
      <c r="R652" t="s">
        <v>873</v>
      </c>
      <c r="T652" t="s">
        <v>34</v>
      </c>
    </row>
    <row r="653" spans="1:20" hidden="1" x14ac:dyDescent="0.2">
      <c r="A653" t="s">
        <v>1290</v>
      </c>
      <c r="B653" t="s">
        <v>870</v>
      </c>
      <c r="C653" t="s">
        <v>84</v>
      </c>
      <c r="D653">
        <v>300</v>
      </c>
      <c r="E653" t="s">
        <v>1956</v>
      </c>
      <c r="F653" t="s">
        <v>9</v>
      </c>
      <c r="G653" t="s">
        <v>204</v>
      </c>
      <c r="H653" t="s">
        <v>876</v>
      </c>
      <c r="I653" t="s">
        <v>52</v>
      </c>
      <c r="J653">
        <v>824</v>
      </c>
      <c r="K653" t="s">
        <v>222</v>
      </c>
      <c r="L653">
        <v>824</v>
      </c>
      <c r="M653" t="s">
        <v>212</v>
      </c>
      <c r="N653" t="s">
        <v>242</v>
      </c>
      <c r="O653" t="s">
        <v>207</v>
      </c>
      <c r="P653">
        <v>2014</v>
      </c>
      <c r="Q653" t="s">
        <v>1291</v>
      </c>
      <c r="R653" t="s">
        <v>873</v>
      </c>
      <c r="T653" t="s">
        <v>34</v>
      </c>
    </row>
    <row r="654" spans="1:20" hidden="1" x14ac:dyDescent="0.2">
      <c r="A654" t="s">
        <v>1071</v>
      </c>
      <c r="B654" t="s">
        <v>1063</v>
      </c>
      <c r="C654" t="s">
        <v>112</v>
      </c>
      <c r="D654">
        <v>425</v>
      </c>
      <c r="E654" t="s">
        <v>492</v>
      </c>
      <c r="F654" t="s">
        <v>8</v>
      </c>
      <c r="G654" t="s">
        <v>304</v>
      </c>
      <c r="H654" t="s">
        <v>50</v>
      </c>
      <c r="I654" t="s">
        <v>50</v>
      </c>
      <c r="J654">
        <v>1000</v>
      </c>
      <c r="K654" t="s">
        <v>205</v>
      </c>
      <c r="L654">
        <v>0.75</v>
      </c>
      <c r="M654" t="s">
        <v>1064</v>
      </c>
      <c r="N654" t="s">
        <v>242</v>
      </c>
      <c r="O654" t="s">
        <v>207</v>
      </c>
      <c r="P654">
        <v>2017</v>
      </c>
      <c r="Q654" t="s">
        <v>1072</v>
      </c>
      <c r="T654" t="s">
        <v>40</v>
      </c>
    </row>
    <row r="655" spans="1:20" hidden="1" x14ac:dyDescent="0.2">
      <c r="A655" t="s">
        <v>1073</v>
      </c>
      <c r="B655" t="s">
        <v>1063</v>
      </c>
      <c r="C655" t="s">
        <v>112</v>
      </c>
      <c r="D655">
        <v>425</v>
      </c>
      <c r="E655" t="s">
        <v>492</v>
      </c>
      <c r="F655" t="s">
        <v>8</v>
      </c>
      <c r="G655" t="s">
        <v>304</v>
      </c>
      <c r="H655" t="s">
        <v>50</v>
      </c>
      <c r="I655" t="s">
        <v>50</v>
      </c>
      <c r="J655">
        <v>1000</v>
      </c>
      <c r="K655" t="s">
        <v>205</v>
      </c>
      <c r="L655">
        <v>0.75</v>
      </c>
      <c r="M655" t="s">
        <v>1074</v>
      </c>
      <c r="N655" t="s">
        <v>242</v>
      </c>
      <c r="O655" t="s">
        <v>207</v>
      </c>
      <c r="P655">
        <v>2018</v>
      </c>
      <c r="Q655" t="s">
        <v>1075</v>
      </c>
      <c r="T655" t="s">
        <v>40</v>
      </c>
    </row>
    <row r="656" spans="1:20" hidden="1" x14ac:dyDescent="0.2">
      <c r="A656" t="s">
        <v>1292</v>
      </c>
      <c r="B656" t="s">
        <v>803</v>
      </c>
      <c r="C656" t="s">
        <v>69</v>
      </c>
      <c r="D656">
        <v>735</v>
      </c>
      <c r="E656" t="s">
        <v>203</v>
      </c>
      <c r="F656" t="s">
        <v>4</v>
      </c>
      <c r="G656" t="s">
        <v>304</v>
      </c>
      <c r="H656" t="s">
        <v>943</v>
      </c>
      <c r="I656" t="s">
        <v>50</v>
      </c>
      <c r="J656">
        <v>1000</v>
      </c>
      <c r="K656" t="s">
        <v>205</v>
      </c>
      <c r="L656">
        <v>0.75</v>
      </c>
      <c r="M656" t="s">
        <v>212</v>
      </c>
      <c r="N656" t="s">
        <v>328</v>
      </c>
      <c r="O656" t="s">
        <v>207</v>
      </c>
      <c r="P656">
        <v>2017</v>
      </c>
      <c r="Q656" t="s">
        <v>1293</v>
      </c>
      <c r="T656" t="s">
        <v>40</v>
      </c>
    </row>
    <row r="657" spans="1:20" hidden="1" x14ac:dyDescent="0.2">
      <c r="A657" t="s">
        <v>813</v>
      </c>
      <c r="B657" t="s">
        <v>814</v>
      </c>
      <c r="C657" t="s">
        <v>147</v>
      </c>
      <c r="D657">
        <v>671</v>
      </c>
      <c r="E657" t="s">
        <v>1989</v>
      </c>
      <c r="F657" t="s">
        <v>1930</v>
      </c>
      <c r="G657" t="s">
        <v>304</v>
      </c>
      <c r="H657" t="s">
        <v>1119</v>
      </c>
      <c r="I657" t="s">
        <v>50</v>
      </c>
      <c r="J657">
        <v>1000</v>
      </c>
      <c r="K657" t="s">
        <v>205</v>
      </c>
      <c r="L657">
        <v>0.75</v>
      </c>
      <c r="M657" t="s">
        <v>212</v>
      </c>
      <c r="N657" t="s">
        <v>723</v>
      </c>
      <c r="O657" t="s">
        <v>207</v>
      </c>
      <c r="P657">
        <v>2013</v>
      </c>
      <c r="Q657" t="s">
        <v>1133</v>
      </c>
      <c r="T657" t="s">
        <v>40</v>
      </c>
    </row>
    <row r="658" spans="1:20" hidden="1" x14ac:dyDescent="0.2">
      <c r="A658" t="s">
        <v>714</v>
      </c>
      <c r="B658" t="s">
        <v>715</v>
      </c>
      <c r="C658" t="s">
        <v>220</v>
      </c>
      <c r="D658">
        <v>230</v>
      </c>
      <c r="E658" t="s">
        <v>220</v>
      </c>
      <c r="F658" t="s">
        <v>7</v>
      </c>
      <c r="G658" t="s">
        <v>645</v>
      </c>
      <c r="H658" t="s">
        <v>1294</v>
      </c>
      <c r="I658" t="s">
        <v>1294</v>
      </c>
      <c r="J658">
        <v>1000</v>
      </c>
      <c r="K658" t="s">
        <v>205</v>
      </c>
      <c r="L658">
        <v>0.86499999999999999</v>
      </c>
      <c r="M658" t="s">
        <v>212</v>
      </c>
      <c r="N658" t="s">
        <v>244</v>
      </c>
      <c r="O658" t="s">
        <v>207</v>
      </c>
      <c r="P658">
        <v>2011</v>
      </c>
      <c r="Q658" t="s">
        <v>716</v>
      </c>
      <c r="T658" t="s">
        <v>44</v>
      </c>
    </row>
    <row r="659" spans="1:20" hidden="1" x14ac:dyDescent="0.2">
      <c r="A659" t="s">
        <v>1288</v>
      </c>
      <c r="B659" t="s">
        <v>870</v>
      </c>
      <c r="C659" t="s">
        <v>97</v>
      </c>
      <c r="D659">
        <v>690</v>
      </c>
      <c r="E659" t="s">
        <v>1220</v>
      </c>
      <c r="F659" t="s">
        <v>4</v>
      </c>
      <c r="G659" t="s">
        <v>204</v>
      </c>
      <c r="H659" t="s">
        <v>1282</v>
      </c>
      <c r="I659" t="s">
        <v>24</v>
      </c>
      <c r="J659">
        <v>181</v>
      </c>
      <c r="K659" t="s">
        <v>222</v>
      </c>
      <c r="L659">
        <v>181</v>
      </c>
      <c r="M659" t="s">
        <v>212</v>
      </c>
      <c r="N659" t="s">
        <v>242</v>
      </c>
      <c r="O659" t="s">
        <v>207</v>
      </c>
      <c r="P659">
        <v>2014</v>
      </c>
      <c r="Q659" t="s">
        <v>1289</v>
      </c>
      <c r="R659" t="s">
        <v>873</v>
      </c>
      <c r="T659" t="s">
        <v>34</v>
      </c>
    </row>
    <row r="660" spans="1:20" hidden="1" x14ac:dyDescent="0.2">
      <c r="B660" t="s">
        <v>424</v>
      </c>
      <c r="C660" t="s">
        <v>57</v>
      </c>
      <c r="D660">
        <v>104</v>
      </c>
      <c r="E660" t="s">
        <v>1993</v>
      </c>
      <c r="F660" t="s">
        <v>5</v>
      </c>
      <c r="G660" t="s">
        <v>425</v>
      </c>
      <c r="H660" t="s">
        <v>50</v>
      </c>
      <c r="I660" t="s">
        <v>50</v>
      </c>
      <c r="J660">
        <v>1000</v>
      </c>
      <c r="K660" t="s">
        <v>205</v>
      </c>
      <c r="L660">
        <v>0.75</v>
      </c>
      <c r="M660" t="s">
        <v>212</v>
      </c>
      <c r="P660">
        <v>2020</v>
      </c>
      <c r="R660" t="s">
        <v>259</v>
      </c>
      <c r="T660" t="s">
        <v>44</v>
      </c>
    </row>
    <row r="661" spans="1:20" hidden="1" x14ac:dyDescent="0.2">
      <c r="A661" t="s">
        <v>1193</v>
      </c>
      <c r="B661" t="s">
        <v>1194</v>
      </c>
      <c r="C661" t="s">
        <v>1149</v>
      </c>
      <c r="D661">
        <v>222</v>
      </c>
      <c r="E661" t="s">
        <v>1993</v>
      </c>
      <c r="F661" t="s">
        <v>5</v>
      </c>
      <c r="G661" t="s">
        <v>358</v>
      </c>
      <c r="H661" t="s">
        <v>264</v>
      </c>
      <c r="I661" t="s">
        <v>24</v>
      </c>
      <c r="J661">
        <v>593</v>
      </c>
      <c r="K661" t="s">
        <v>222</v>
      </c>
      <c r="L661">
        <v>593</v>
      </c>
      <c r="M661" t="s">
        <v>212</v>
      </c>
      <c r="N661" t="s">
        <v>346</v>
      </c>
      <c r="O661" t="s">
        <v>207</v>
      </c>
      <c r="P661">
        <v>2013</v>
      </c>
      <c r="Q661" t="s">
        <v>1235</v>
      </c>
      <c r="T661" t="s">
        <v>35</v>
      </c>
    </row>
    <row r="662" spans="1:20" hidden="1" x14ac:dyDescent="0.2">
      <c r="A662" t="s">
        <v>813</v>
      </c>
      <c r="B662" t="s">
        <v>814</v>
      </c>
      <c r="C662" t="s">
        <v>147</v>
      </c>
      <c r="D662">
        <v>671</v>
      </c>
      <c r="E662" t="s">
        <v>1989</v>
      </c>
      <c r="F662" t="s">
        <v>1930</v>
      </c>
      <c r="G662" t="s">
        <v>463</v>
      </c>
      <c r="H662" t="s">
        <v>1295</v>
      </c>
      <c r="I662" t="s">
        <v>24</v>
      </c>
      <c r="J662">
        <v>948</v>
      </c>
      <c r="K662" t="s">
        <v>205</v>
      </c>
      <c r="L662">
        <v>0.82001999999999997</v>
      </c>
      <c r="M662" t="s">
        <v>212</v>
      </c>
      <c r="N662" t="s">
        <v>1296</v>
      </c>
      <c r="O662" t="s">
        <v>207</v>
      </c>
      <c r="P662">
        <v>2014</v>
      </c>
      <c r="Q662" t="s">
        <v>987</v>
      </c>
      <c r="T662" t="s">
        <v>40</v>
      </c>
    </row>
    <row r="663" spans="1:20" hidden="1" x14ac:dyDescent="0.2">
      <c r="A663" t="s">
        <v>1256</v>
      </c>
      <c r="B663" t="s">
        <v>1257</v>
      </c>
      <c r="C663" t="s">
        <v>220</v>
      </c>
      <c r="D663">
        <v>233</v>
      </c>
      <c r="E663" t="s">
        <v>220</v>
      </c>
      <c r="F663" t="s">
        <v>7</v>
      </c>
      <c r="G663" t="s">
        <v>1259</v>
      </c>
      <c r="H663" t="s">
        <v>1297</v>
      </c>
      <c r="I663" t="s">
        <v>24</v>
      </c>
      <c r="J663">
        <v>940</v>
      </c>
      <c r="K663" t="s">
        <v>205</v>
      </c>
      <c r="L663">
        <v>0.81310000000000004</v>
      </c>
      <c r="M663" t="s">
        <v>212</v>
      </c>
      <c r="N663" t="s">
        <v>322</v>
      </c>
      <c r="O663" t="s">
        <v>207</v>
      </c>
      <c r="P663">
        <v>2014</v>
      </c>
      <c r="Q663" t="s">
        <v>1298</v>
      </c>
      <c r="T663" t="s">
        <v>44</v>
      </c>
    </row>
    <row r="664" spans="1:20" hidden="1" x14ac:dyDescent="0.2">
      <c r="A664" t="s">
        <v>839</v>
      </c>
      <c r="B664" t="s">
        <v>784</v>
      </c>
      <c r="C664" t="s">
        <v>57</v>
      </c>
      <c r="D664">
        <v>112</v>
      </c>
      <c r="E664" t="s">
        <v>1993</v>
      </c>
      <c r="F664" t="s">
        <v>5</v>
      </c>
      <c r="G664" t="s">
        <v>984</v>
      </c>
      <c r="H664" t="s">
        <v>50</v>
      </c>
      <c r="I664" t="s">
        <v>50</v>
      </c>
      <c r="J664">
        <v>934</v>
      </c>
      <c r="K664" t="s">
        <v>205</v>
      </c>
      <c r="L664">
        <v>0.70050000000000001</v>
      </c>
      <c r="M664" t="s">
        <v>212</v>
      </c>
      <c r="N664" t="s">
        <v>346</v>
      </c>
      <c r="O664" t="s">
        <v>207</v>
      </c>
      <c r="P664">
        <v>2011</v>
      </c>
      <c r="Q664" t="s">
        <v>985</v>
      </c>
      <c r="T664" t="s">
        <v>44</v>
      </c>
    </row>
    <row r="665" spans="1:20" hidden="1" x14ac:dyDescent="0.2">
      <c r="A665" t="s">
        <v>813</v>
      </c>
      <c r="B665" t="s">
        <v>814</v>
      </c>
      <c r="C665" t="s">
        <v>147</v>
      </c>
      <c r="D665">
        <v>671</v>
      </c>
      <c r="E665" t="s">
        <v>1989</v>
      </c>
      <c r="F665" t="s">
        <v>1930</v>
      </c>
      <c r="G665" t="s">
        <v>463</v>
      </c>
      <c r="H665" t="s">
        <v>1299</v>
      </c>
      <c r="I665" t="s">
        <v>24</v>
      </c>
      <c r="J665">
        <v>928</v>
      </c>
      <c r="K665" t="s">
        <v>205</v>
      </c>
      <c r="L665">
        <v>0.80271999999999999</v>
      </c>
      <c r="M665" t="s">
        <v>212</v>
      </c>
      <c r="N665" t="s">
        <v>446</v>
      </c>
      <c r="O665" t="s">
        <v>207</v>
      </c>
      <c r="P665">
        <v>2014</v>
      </c>
      <c r="Q665" t="s">
        <v>987</v>
      </c>
      <c r="T665" t="s">
        <v>40</v>
      </c>
    </row>
    <row r="666" spans="1:20" hidden="1" x14ac:dyDescent="0.2">
      <c r="A666" t="s">
        <v>1300</v>
      </c>
      <c r="B666" t="s">
        <v>901</v>
      </c>
      <c r="C666" t="s">
        <v>77</v>
      </c>
      <c r="D666">
        <v>240</v>
      </c>
      <c r="E666" t="s">
        <v>906</v>
      </c>
      <c r="F666" t="s">
        <v>7</v>
      </c>
      <c r="G666" t="s">
        <v>304</v>
      </c>
      <c r="H666" t="s">
        <v>309</v>
      </c>
      <c r="I666" t="s">
        <v>24</v>
      </c>
      <c r="J666">
        <v>4849</v>
      </c>
      <c r="K666" t="s">
        <v>205</v>
      </c>
      <c r="L666">
        <v>4.1943850000000005</v>
      </c>
      <c r="M666" t="s">
        <v>212</v>
      </c>
      <c r="N666" t="s">
        <v>242</v>
      </c>
      <c r="O666" t="s">
        <v>207</v>
      </c>
      <c r="P666">
        <v>2014</v>
      </c>
      <c r="Q666" t="s">
        <v>1301</v>
      </c>
      <c r="T666" t="s">
        <v>40</v>
      </c>
    </row>
    <row r="667" spans="1:20" hidden="1" x14ac:dyDescent="0.2">
      <c r="A667" t="s">
        <v>1288</v>
      </c>
      <c r="B667" t="s">
        <v>870</v>
      </c>
      <c r="C667" t="s">
        <v>97</v>
      </c>
      <c r="D667">
        <v>690</v>
      </c>
      <c r="E667" t="s">
        <v>1220</v>
      </c>
      <c r="F667" t="s">
        <v>4</v>
      </c>
      <c r="G667" t="s">
        <v>204</v>
      </c>
      <c r="H667" t="s">
        <v>1221</v>
      </c>
      <c r="I667" t="s">
        <v>24</v>
      </c>
      <c r="J667">
        <v>1100</v>
      </c>
      <c r="K667" t="s">
        <v>205</v>
      </c>
      <c r="L667">
        <v>0.95150000000000001</v>
      </c>
      <c r="M667" t="s">
        <v>1137</v>
      </c>
      <c r="N667" t="s">
        <v>322</v>
      </c>
      <c r="O667" t="s">
        <v>207</v>
      </c>
      <c r="P667">
        <v>2015</v>
      </c>
      <c r="Q667" t="s">
        <v>1302</v>
      </c>
      <c r="R667" t="s">
        <v>873</v>
      </c>
      <c r="T667" t="s">
        <v>34</v>
      </c>
    </row>
    <row r="668" spans="1:20" hidden="1" x14ac:dyDescent="0.2">
      <c r="A668" t="s">
        <v>666</v>
      </c>
      <c r="B668" t="s">
        <v>667</v>
      </c>
      <c r="C668" t="s">
        <v>668</v>
      </c>
      <c r="D668">
        <v>541</v>
      </c>
      <c r="E668" t="s">
        <v>669</v>
      </c>
      <c r="F668" t="s">
        <v>1945</v>
      </c>
      <c r="G668" t="s">
        <v>670</v>
      </c>
      <c r="H668" t="s">
        <v>50</v>
      </c>
      <c r="I668" t="s">
        <v>50</v>
      </c>
      <c r="J668">
        <v>864</v>
      </c>
      <c r="K668" t="s">
        <v>205</v>
      </c>
      <c r="L668">
        <v>0.64800000000000002</v>
      </c>
      <c r="M668" t="s">
        <v>1303</v>
      </c>
      <c r="N668" t="s">
        <v>212</v>
      </c>
      <c r="O668" t="s">
        <v>207</v>
      </c>
      <c r="P668">
        <v>2017</v>
      </c>
      <c r="Q668" t="s">
        <v>724</v>
      </c>
      <c r="T668" t="s">
        <v>44</v>
      </c>
    </row>
    <row r="669" spans="1:20" hidden="1" x14ac:dyDescent="0.2">
      <c r="A669" t="s">
        <v>1256</v>
      </c>
      <c r="B669" t="s">
        <v>1257</v>
      </c>
      <c r="C669" t="s">
        <v>220</v>
      </c>
      <c r="D669">
        <v>233</v>
      </c>
      <c r="E669" t="s">
        <v>220</v>
      </c>
      <c r="F669" t="s">
        <v>7</v>
      </c>
      <c r="G669" t="s">
        <v>1259</v>
      </c>
      <c r="H669" t="s">
        <v>309</v>
      </c>
      <c r="I669" t="s">
        <v>24</v>
      </c>
      <c r="J669">
        <v>860</v>
      </c>
      <c r="K669" t="s">
        <v>205</v>
      </c>
      <c r="L669">
        <v>0.74390000000000001</v>
      </c>
      <c r="M669" t="s">
        <v>212</v>
      </c>
      <c r="N669" t="s">
        <v>322</v>
      </c>
      <c r="O669" t="s">
        <v>207</v>
      </c>
      <c r="P669">
        <v>2013</v>
      </c>
      <c r="Q669" t="s">
        <v>1304</v>
      </c>
      <c r="T669" t="s">
        <v>44</v>
      </c>
    </row>
    <row r="670" spans="1:20" hidden="1" x14ac:dyDescent="0.2">
      <c r="A670" t="s">
        <v>1290</v>
      </c>
      <c r="B670" t="s">
        <v>870</v>
      </c>
      <c r="C670" t="s">
        <v>875</v>
      </c>
      <c r="D670">
        <v>300</v>
      </c>
      <c r="E670" t="s">
        <v>1956</v>
      </c>
      <c r="F670" t="s">
        <v>9</v>
      </c>
      <c r="G670" t="s">
        <v>204</v>
      </c>
      <c r="H670" t="s">
        <v>1221</v>
      </c>
      <c r="I670" t="s">
        <v>24</v>
      </c>
      <c r="J670">
        <v>1000</v>
      </c>
      <c r="K670" t="s">
        <v>205</v>
      </c>
      <c r="L670">
        <v>0.86499999999999999</v>
      </c>
      <c r="M670" t="s">
        <v>212</v>
      </c>
      <c r="N670" t="s">
        <v>322</v>
      </c>
      <c r="O670" t="s">
        <v>207</v>
      </c>
      <c r="P670">
        <v>2015</v>
      </c>
      <c r="Q670" t="s">
        <v>1305</v>
      </c>
      <c r="R670" t="s">
        <v>873</v>
      </c>
      <c r="T670" t="s">
        <v>34</v>
      </c>
    </row>
    <row r="671" spans="1:20" hidden="1" x14ac:dyDescent="0.2">
      <c r="A671" t="s">
        <v>666</v>
      </c>
      <c r="B671" t="s">
        <v>667</v>
      </c>
      <c r="C671" t="s">
        <v>694</v>
      </c>
      <c r="D671">
        <v>541</v>
      </c>
      <c r="E671" t="s">
        <v>669</v>
      </c>
      <c r="F671" t="s">
        <v>1945</v>
      </c>
      <c r="G671" t="s">
        <v>695</v>
      </c>
      <c r="H671" t="s">
        <v>24</v>
      </c>
      <c r="I671" t="s">
        <v>24</v>
      </c>
      <c r="J671">
        <v>808</v>
      </c>
      <c r="K671" t="s">
        <v>205</v>
      </c>
      <c r="L671">
        <v>0.69891999999999999</v>
      </c>
      <c r="M671" t="s">
        <v>1303</v>
      </c>
      <c r="N671" t="s">
        <v>652</v>
      </c>
      <c r="O671" t="s">
        <v>207</v>
      </c>
      <c r="P671">
        <v>2018</v>
      </c>
      <c r="Q671" t="s">
        <v>697</v>
      </c>
      <c r="T671" t="s">
        <v>44</v>
      </c>
    </row>
    <row r="672" spans="1:20" hidden="1" x14ac:dyDescent="0.2">
      <c r="A672" t="s">
        <v>1099</v>
      </c>
      <c r="B672" t="s">
        <v>1084</v>
      </c>
      <c r="C672" t="s">
        <v>183</v>
      </c>
      <c r="D672">
        <v>815</v>
      </c>
      <c r="E672" t="s">
        <v>1959</v>
      </c>
      <c r="F672" t="s">
        <v>6</v>
      </c>
      <c r="G672" t="s">
        <v>463</v>
      </c>
      <c r="H672" t="s">
        <v>1306</v>
      </c>
      <c r="I672" t="s">
        <v>24</v>
      </c>
      <c r="J672">
        <v>788</v>
      </c>
      <c r="K672" t="s">
        <v>205</v>
      </c>
      <c r="L672">
        <v>0.68162</v>
      </c>
      <c r="M672" t="s">
        <v>1306</v>
      </c>
      <c r="N672" t="s">
        <v>322</v>
      </c>
      <c r="O672" t="s">
        <v>207</v>
      </c>
      <c r="P672">
        <v>2018</v>
      </c>
      <c r="Q672" t="s">
        <v>1100</v>
      </c>
      <c r="T672" t="s">
        <v>40</v>
      </c>
    </row>
    <row r="673" spans="1:20" hidden="1" x14ac:dyDescent="0.2">
      <c r="A673" t="s">
        <v>1193</v>
      </c>
      <c r="B673" t="s">
        <v>1194</v>
      </c>
      <c r="C673" t="s">
        <v>1149</v>
      </c>
      <c r="D673">
        <v>222</v>
      </c>
      <c r="E673" t="s">
        <v>1993</v>
      </c>
      <c r="F673" t="s">
        <v>5</v>
      </c>
      <c r="G673" t="s">
        <v>379</v>
      </c>
      <c r="H673" t="s">
        <v>1248</v>
      </c>
      <c r="I673" t="s">
        <v>381</v>
      </c>
      <c r="J673">
        <v>245</v>
      </c>
      <c r="K673" t="s">
        <v>222</v>
      </c>
      <c r="L673">
        <v>245</v>
      </c>
      <c r="M673" t="s">
        <v>212</v>
      </c>
      <c r="N673" t="s">
        <v>346</v>
      </c>
      <c r="O673" t="s">
        <v>207</v>
      </c>
      <c r="P673">
        <v>2013</v>
      </c>
      <c r="Q673" t="s">
        <v>1235</v>
      </c>
      <c r="T673" t="s">
        <v>35</v>
      </c>
    </row>
    <row r="674" spans="1:20" hidden="1" x14ac:dyDescent="0.2">
      <c r="A674" t="s">
        <v>1284</v>
      </c>
      <c r="B674" t="s">
        <v>1285</v>
      </c>
      <c r="C674" t="s">
        <v>902</v>
      </c>
      <c r="D674">
        <v>190</v>
      </c>
      <c r="E674" t="s">
        <v>1586</v>
      </c>
      <c r="F674" t="s">
        <v>7</v>
      </c>
      <c r="G674" t="s">
        <v>1286</v>
      </c>
      <c r="H674" t="s">
        <v>50</v>
      </c>
      <c r="I674" t="s">
        <v>50</v>
      </c>
      <c r="J674">
        <v>786.54</v>
      </c>
      <c r="K674" t="s">
        <v>205</v>
      </c>
      <c r="L674">
        <v>0.58990500000000001</v>
      </c>
      <c r="M674" t="s">
        <v>212</v>
      </c>
      <c r="N674" t="s">
        <v>328</v>
      </c>
      <c r="O674" t="s">
        <v>207</v>
      </c>
      <c r="P674">
        <v>2020</v>
      </c>
      <c r="Q674" t="s">
        <v>1307</v>
      </c>
      <c r="T674" t="s">
        <v>45</v>
      </c>
    </row>
    <row r="675" spans="1:20" hidden="1" x14ac:dyDescent="0.2">
      <c r="A675" t="s">
        <v>666</v>
      </c>
      <c r="B675" t="s">
        <v>667</v>
      </c>
      <c r="C675" t="s">
        <v>668</v>
      </c>
      <c r="D675">
        <v>541</v>
      </c>
      <c r="E675" t="s">
        <v>669</v>
      </c>
      <c r="F675" t="s">
        <v>1945</v>
      </c>
      <c r="G675" t="s">
        <v>695</v>
      </c>
      <c r="H675" t="s">
        <v>24</v>
      </c>
      <c r="I675" t="s">
        <v>24</v>
      </c>
      <c r="J675">
        <v>783</v>
      </c>
      <c r="K675" t="s">
        <v>205</v>
      </c>
      <c r="L675">
        <v>0.67729499999999998</v>
      </c>
      <c r="M675" t="s">
        <v>1308</v>
      </c>
      <c r="N675" t="s">
        <v>652</v>
      </c>
      <c r="O675" t="s">
        <v>207</v>
      </c>
      <c r="P675">
        <v>2019</v>
      </c>
      <c r="Q675" t="s">
        <v>699</v>
      </c>
      <c r="T675" t="s">
        <v>44</v>
      </c>
    </row>
    <row r="676" spans="1:20" hidden="1" x14ac:dyDescent="0.2">
      <c r="A676" t="s">
        <v>666</v>
      </c>
      <c r="B676" t="s">
        <v>667</v>
      </c>
      <c r="C676" t="s">
        <v>668</v>
      </c>
      <c r="D676">
        <v>541</v>
      </c>
      <c r="E676" t="s">
        <v>669</v>
      </c>
      <c r="F676" t="s">
        <v>1945</v>
      </c>
      <c r="G676" t="s">
        <v>670</v>
      </c>
      <c r="H676" t="s">
        <v>671</v>
      </c>
      <c r="I676" t="s">
        <v>24</v>
      </c>
      <c r="J676">
        <v>783</v>
      </c>
      <c r="K676" t="s">
        <v>205</v>
      </c>
      <c r="L676">
        <v>0.67729499999999998</v>
      </c>
      <c r="M676" t="s">
        <v>1309</v>
      </c>
      <c r="N676" t="s">
        <v>673</v>
      </c>
      <c r="O676" t="s">
        <v>207</v>
      </c>
      <c r="P676">
        <v>2020</v>
      </c>
      <c r="Q676" t="s">
        <v>674</v>
      </c>
      <c r="T676" t="s">
        <v>44</v>
      </c>
    </row>
    <row r="677" spans="1:20" hidden="1" x14ac:dyDescent="0.2">
      <c r="A677" t="s">
        <v>1178</v>
      </c>
      <c r="B677" t="s">
        <v>1104</v>
      </c>
      <c r="C677" t="s">
        <v>1179</v>
      </c>
      <c r="D677">
        <v>112</v>
      </c>
      <c r="E677" t="s">
        <v>1993</v>
      </c>
      <c r="F677" t="s">
        <v>5</v>
      </c>
      <c r="G677" t="s">
        <v>1106</v>
      </c>
      <c r="H677" t="s">
        <v>50</v>
      </c>
      <c r="I677" t="s">
        <v>50</v>
      </c>
      <c r="J677">
        <v>771</v>
      </c>
      <c r="K677" t="s">
        <v>205</v>
      </c>
      <c r="L677">
        <v>0.57825000000000004</v>
      </c>
      <c r="M677" t="s">
        <v>212</v>
      </c>
      <c r="N677" t="s">
        <v>322</v>
      </c>
      <c r="O677" t="s">
        <v>207</v>
      </c>
      <c r="P677">
        <v>2010</v>
      </c>
      <c r="Q677" t="s">
        <v>1180</v>
      </c>
      <c r="T677" t="s">
        <v>44</v>
      </c>
    </row>
    <row r="678" spans="1:20" hidden="1" x14ac:dyDescent="0.2">
      <c r="A678" t="s">
        <v>936</v>
      </c>
      <c r="B678" t="s">
        <v>814</v>
      </c>
      <c r="C678" t="s">
        <v>147</v>
      </c>
      <c r="D678">
        <v>671</v>
      </c>
      <c r="E678" t="s">
        <v>1989</v>
      </c>
      <c r="F678" t="s">
        <v>1930</v>
      </c>
      <c r="G678" t="s">
        <v>304</v>
      </c>
      <c r="H678" t="s">
        <v>1310</v>
      </c>
      <c r="I678" t="s">
        <v>50</v>
      </c>
      <c r="J678">
        <v>769.21</v>
      </c>
      <c r="K678" t="s">
        <v>205</v>
      </c>
      <c r="L678">
        <v>0.57690750000000002</v>
      </c>
      <c r="M678" t="s">
        <v>212</v>
      </c>
      <c r="N678" t="s">
        <v>1120</v>
      </c>
      <c r="O678" t="s">
        <v>207</v>
      </c>
      <c r="P678">
        <v>2011</v>
      </c>
      <c r="Q678" t="s">
        <v>938</v>
      </c>
      <c r="T678" t="s">
        <v>40</v>
      </c>
    </row>
    <row r="679" spans="1:20" hidden="1" x14ac:dyDescent="0.2">
      <c r="A679" t="s">
        <v>666</v>
      </c>
      <c r="B679" t="s">
        <v>667</v>
      </c>
      <c r="C679" t="s">
        <v>668</v>
      </c>
      <c r="D679">
        <v>541</v>
      </c>
      <c r="E679" t="s">
        <v>669</v>
      </c>
      <c r="F679" t="s">
        <v>1945</v>
      </c>
      <c r="G679" t="s">
        <v>670</v>
      </c>
      <c r="H679" t="s">
        <v>24</v>
      </c>
      <c r="I679" t="s">
        <v>24</v>
      </c>
      <c r="J679">
        <v>766</v>
      </c>
      <c r="K679" t="s">
        <v>205</v>
      </c>
      <c r="L679">
        <v>0.66259000000000001</v>
      </c>
      <c r="M679" t="s">
        <v>1303</v>
      </c>
      <c r="N679" t="s">
        <v>723</v>
      </c>
      <c r="O679" t="s">
        <v>207</v>
      </c>
      <c r="P679">
        <v>2017</v>
      </c>
      <c r="Q679" t="s">
        <v>724</v>
      </c>
      <c r="T679" t="s">
        <v>44</v>
      </c>
    </row>
    <row r="680" spans="1:20" hidden="1" x14ac:dyDescent="0.2">
      <c r="A680" t="s">
        <v>1232</v>
      </c>
      <c r="B680" t="s">
        <v>210</v>
      </c>
      <c r="C680" t="s">
        <v>65</v>
      </c>
      <c r="D680">
        <v>900</v>
      </c>
      <c r="E680" t="s">
        <v>1588</v>
      </c>
      <c r="F680" t="s">
        <v>6</v>
      </c>
      <c r="G680" t="s">
        <v>204</v>
      </c>
      <c r="H680" t="s">
        <v>1200</v>
      </c>
      <c r="I680" t="s">
        <v>24</v>
      </c>
      <c r="J680">
        <v>194139</v>
      </c>
      <c r="K680" t="s">
        <v>226</v>
      </c>
      <c r="L680">
        <v>194.13900000000001</v>
      </c>
      <c r="M680" t="s">
        <v>212</v>
      </c>
      <c r="N680" t="s">
        <v>1233</v>
      </c>
      <c r="O680" t="s">
        <v>207</v>
      </c>
      <c r="P680">
        <v>2020</v>
      </c>
      <c r="Q680" t="s">
        <v>1234</v>
      </c>
      <c r="T680" t="s">
        <v>34</v>
      </c>
    </row>
    <row r="681" spans="1:20" hidden="1" x14ac:dyDescent="0.2">
      <c r="A681" t="s">
        <v>1006</v>
      </c>
      <c r="B681" t="s">
        <v>978</v>
      </c>
      <c r="C681" t="s">
        <v>68</v>
      </c>
      <c r="D681">
        <v>600</v>
      </c>
      <c r="E681" t="s">
        <v>1957</v>
      </c>
      <c r="F681" t="s">
        <v>1930</v>
      </c>
      <c r="G681" t="s">
        <v>979</v>
      </c>
      <c r="H681" t="s">
        <v>50</v>
      </c>
      <c r="I681" t="s">
        <v>50</v>
      </c>
      <c r="J681">
        <v>731</v>
      </c>
      <c r="K681" t="s">
        <v>205</v>
      </c>
      <c r="L681">
        <v>0.54825000000000002</v>
      </c>
      <c r="M681" t="s">
        <v>212</v>
      </c>
      <c r="N681" t="s">
        <v>213</v>
      </c>
      <c r="O681" t="s">
        <v>207</v>
      </c>
      <c r="P681">
        <v>2017</v>
      </c>
      <c r="Q681" t="s">
        <v>1025</v>
      </c>
      <c r="T681" t="s">
        <v>35</v>
      </c>
    </row>
    <row r="682" spans="1:20" hidden="1" x14ac:dyDescent="0.2">
      <c r="A682" t="s">
        <v>813</v>
      </c>
      <c r="B682" t="s">
        <v>814</v>
      </c>
      <c r="C682" t="s">
        <v>147</v>
      </c>
      <c r="D682">
        <v>671</v>
      </c>
      <c r="E682" t="s">
        <v>1989</v>
      </c>
      <c r="F682" t="s">
        <v>1930</v>
      </c>
      <c r="G682" t="s">
        <v>463</v>
      </c>
      <c r="H682" t="s">
        <v>1311</v>
      </c>
      <c r="I682" t="s">
        <v>24</v>
      </c>
      <c r="J682">
        <v>730</v>
      </c>
      <c r="K682" t="s">
        <v>205</v>
      </c>
      <c r="L682">
        <v>0.63145000000000007</v>
      </c>
      <c r="M682" t="s">
        <v>212</v>
      </c>
      <c r="N682" t="s">
        <v>1312</v>
      </c>
      <c r="O682" t="s">
        <v>207</v>
      </c>
      <c r="P682">
        <v>2014</v>
      </c>
      <c r="Q682" t="s">
        <v>987</v>
      </c>
      <c r="T682" t="s">
        <v>40</v>
      </c>
    </row>
    <row r="683" spans="1:20" hidden="1" x14ac:dyDescent="0.2">
      <c r="A683" t="s">
        <v>977</v>
      </c>
      <c r="B683" t="s">
        <v>978</v>
      </c>
      <c r="C683" t="s">
        <v>68</v>
      </c>
      <c r="D683">
        <v>600</v>
      </c>
      <c r="E683" t="s">
        <v>1957</v>
      </c>
      <c r="F683" t="s">
        <v>1930</v>
      </c>
      <c r="G683" t="s">
        <v>35</v>
      </c>
      <c r="H683" t="s">
        <v>1313</v>
      </c>
      <c r="I683" t="s">
        <v>24</v>
      </c>
      <c r="J683">
        <v>711</v>
      </c>
      <c r="K683" t="s">
        <v>205</v>
      </c>
      <c r="L683">
        <v>0.61501499999999998</v>
      </c>
      <c r="M683" t="s">
        <v>1015</v>
      </c>
      <c r="N683" t="s">
        <v>346</v>
      </c>
      <c r="O683" t="s">
        <v>207</v>
      </c>
      <c r="P683">
        <v>2016</v>
      </c>
      <c r="Q683" t="s">
        <v>1016</v>
      </c>
      <c r="R683" t="s">
        <v>982</v>
      </c>
      <c r="T683" t="s">
        <v>35</v>
      </c>
    </row>
    <row r="684" spans="1:20" hidden="1" x14ac:dyDescent="0.2">
      <c r="A684" t="s">
        <v>438</v>
      </c>
      <c r="B684" t="s">
        <v>439</v>
      </c>
      <c r="C684" t="s">
        <v>68</v>
      </c>
      <c r="D684">
        <v>603</v>
      </c>
      <c r="E684" t="s">
        <v>1957</v>
      </c>
      <c r="F684" t="s">
        <v>1930</v>
      </c>
      <c r="G684" t="s">
        <v>440</v>
      </c>
      <c r="H684" t="s">
        <v>441</v>
      </c>
      <c r="I684" t="s">
        <v>24</v>
      </c>
      <c r="J684">
        <v>316234</v>
      </c>
      <c r="K684" t="s">
        <v>205</v>
      </c>
      <c r="L684">
        <v>273.54240999999996</v>
      </c>
      <c r="M684" t="s">
        <v>212</v>
      </c>
      <c r="N684" t="s">
        <v>242</v>
      </c>
      <c r="O684" t="s">
        <v>207</v>
      </c>
      <c r="P684">
        <v>2019</v>
      </c>
      <c r="Q684" t="s">
        <v>442</v>
      </c>
      <c r="T684" t="s">
        <v>44</v>
      </c>
    </row>
    <row r="685" spans="1:20" hidden="1" x14ac:dyDescent="0.2">
      <c r="A685" t="s">
        <v>849</v>
      </c>
      <c r="B685" t="s">
        <v>461</v>
      </c>
      <c r="C685" t="s">
        <v>83</v>
      </c>
      <c r="D685">
        <v>400</v>
      </c>
      <c r="E685" t="s">
        <v>492</v>
      </c>
      <c r="F685" t="s">
        <v>8</v>
      </c>
      <c r="G685" t="s">
        <v>304</v>
      </c>
      <c r="H685" t="s">
        <v>1314</v>
      </c>
      <c r="I685" t="s">
        <v>24</v>
      </c>
      <c r="J685">
        <v>699.23</v>
      </c>
      <c r="K685" t="s">
        <v>205</v>
      </c>
      <c r="L685">
        <v>0.60483394999999995</v>
      </c>
      <c r="M685" t="s">
        <v>212</v>
      </c>
      <c r="N685" t="s">
        <v>244</v>
      </c>
      <c r="O685" t="s">
        <v>207</v>
      </c>
      <c r="P685">
        <v>2020</v>
      </c>
      <c r="Q685" t="s">
        <v>851</v>
      </c>
      <c r="T685" t="s">
        <v>40</v>
      </c>
    </row>
    <row r="686" spans="1:20" hidden="1" x14ac:dyDescent="0.2">
      <c r="A686" t="s">
        <v>1437</v>
      </c>
      <c r="B686" t="s">
        <v>701</v>
      </c>
      <c r="C686" t="s">
        <v>57</v>
      </c>
      <c r="D686">
        <v>110</v>
      </c>
      <c r="E686" t="s">
        <v>1993</v>
      </c>
      <c r="F686" t="s">
        <v>5</v>
      </c>
      <c r="G686" t="s">
        <v>702</v>
      </c>
      <c r="H686" t="s">
        <v>1428</v>
      </c>
      <c r="I686" t="s">
        <v>52</v>
      </c>
      <c r="J686">
        <v>90</v>
      </c>
      <c r="K686" t="s">
        <v>1391</v>
      </c>
      <c r="L686">
        <v>490</v>
      </c>
      <c r="M686" t="s">
        <v>1429</v>
      </c>
      <c r="N686" t="s">
        <v>228</v>
      </c>
      <c r="O686" t="s">
        <v>207</v>
      </c>
      <c r="P686">
        <v>2012</v>
      </c>
      <c r="Q686" t="s">
        <v>1481</v>
      </c>
      <c r="T686" t="s">
        <v>41</v>
      </c>
    </row>
    <row r="687" spans="1:20" hidden="1" x14ac:dyDescent="0.2">
      <c r="A687" t="s">
        <v>1099</v>
      </c>
      <c r="B687" t="s">
        <v>1084</v>
      </c>
      <c r="C687" t="s">
        <v>183</v>
      </c>
      <c r="D687">
        <v>815</v>
      </c>
      <c r="E687" t="s">
        <v>1959</v>
      </c>
      <c r="F687" t="s">
        <v>6</v>
      </c>
      <c r="G687" t="s">
        <v>463</v>
      </c>
      <c r="H687" t="s">
        <v>1294</v>
      </c>
      <c r="I687" t="s">
        <v>1294</v>
      </c>
      <c r="J687">
        <v>685</v>
      </c>
      <c r="K687" t="s">
        <v>205</v>
      </c>
      <c r="L687">
        <v>0.59252499999999997</v>
      </c>
      <c r="M687" t="s">
        <v>212</v>
      </c>
      <c r="N687" t="s">
        <v>322</v>
      </c>
      <c r="O687" t="s">
        <v>207</v>
      </c>
      <c r="P687">
        <v>2018</v>
      </c>
      <c r="Q687" t="s">
        <v>1100</v>
      </c>
      <c r="T687" t="s">
        <v>40</v>
      </c>
    </row>
    <row r="688" spans="1:20" hidden="1" x14ac:dyDescent="0.2">
      <c r="A688" t="s">
        <v>1099</v>
      </c>
      <c r="B688" t="s">
        <v>1084</v>
      </c>
      <c r="C688" t="s">
        <v>183</v>
      </c>
      <c r="D688">
        <v>815</v>
      </c>
      <c r="E688" t="s">
        <v>1959</v>
      </c>
      <c r="F688" t="s">
        <v>6</v>
      </c>
      <c r="G688" t="s">
        <v>304</v>
      </c>
      <c r="H688" t="s">
        <v>1316</v>
      </c>
      <c r="I688" t="s">
        <v>24</v>
      </c>
      <c r="J688">
        <v>679</v>
      </c>
      <c r="K688" t="s">
        <v>205</v>
      </c>
      <c r="L688">
        <v>0.58733500000000005</v>
      </c>
      <c r="M688" t="s">
        <v>1317</v>
      </c>
      <c r="N688" t="s">
        <v>322</v>
      </c>
      <c r="O688" t="s">
        <v>207</v>
      </c>
      <c r="P688">
        <v>2017</v>
      </c>
      <c r="Q688" t="s">
        <v>1127</v>
      </c>
      <c r="T688" t="s">
        <v>40</v>
      </c>
    </row>
    <row r="689" spans="1:20" hidden="1" x14ac:dyDescent="0.2">
      <c r="A689" t="s">
        <v>1318</v>
      </c>
      <c r="B689" t="s">
        <v>940</v>
      </c>
      <c r="C689" t="s">
        <v>941</v>
      </c>
      <c r="D689">
        <v>240</v>
      </c>
      <c r="E689" t="s">
        <v>906</v>
      </c>
      <c r="F689" t="s">
        <v>7</v>
      </c>
      <c r="G689" t="s">
        <v>942</v>
      </c>
      <c r="H689" t="s">
        <v>50</v>
      </c>
      <c r="I689" t="s">
        <v>50</v>
      </c>
      <c r="J689">
        <v>12285</v>
      </c>
      <c r="K689" t="s">
        <v>205</v>
      </c>
      <c r="L689">
        <v>9.2137499999999992</v>
      </c>
      <c r="M689" t="s">
        <v>1146</v>
      </c>
      <c r="N689" t="s">
        <v>322</v>
      </c>
      <c r="O689" t="s">
        <v>207</v>
      </c>
      <c r="P689">
        <v>2013</v>
      </c>
      <c r="Q689" t="s">
        <v>1319</v>
      </c>
      <c r="T689" t="s">
        <v>33</v>
      </c>
    </row>
    <row r="690" spans="1:20" hidden="1" x14ac:dyDescent="0.2">
      <c r="A690" t="s">
        <v>1103</v>
      </c>
      <c r="B690" t="s">
        <v>1104</v>
      </c>
      <c r="C690" t="s">
        <v>1105</v>
      </c>
      <c r="D690">
        <v>112</v>
      </c>
      <c r="E690" t="s">
        <v>1993</v>
      </c>
      <c r="F690" t="s">
        <v>5</v>
      </c>
      <c r="G690" t="s">
        <v>1106</v>
      </c>
      <c r="H690" t="s">
        <v>50</v>
      </c>
      <c r="I690" t="s">
        <v>50</v>
      </c>
      <c r="J690">
        <v>653</v>
      </c>
      <c r="K690" t="s">
        <v>205</v>
      </c>
      <c r="L690">
        <v>0.48975000000000002</v>
      </c>
      <c r="M690" t="s">
        <v>212</v>
      </c>
      <c r="N690" t="s">
        <v>244</v>
      </c>
      <c r="O690" t="s">
        <v>207</v>
      </c>
      <c r="P690">
        <v>2011</v>
      </c>
      <c r="Q690" t="s">
        <v>1107</v>
      </c>
      <c r="T690" t="s">
        <v>44</v>
      </c>
    </row>
    <row r="691" spans="1:20" hidden="1" x14ac:dyDescent="0.2">
      <c r="A691" t="s">
        <v>1193</v>
      </c>
      <c r="B691" t="s">
        <v>1194</v>
      </c>
      <c r="C691" t="s">
        <v>1149</v>
      </c>
      <c r="D691">
        <v>222</v>
      </c>
      <c r="E691" t="s">
        <v>1993</v>
      </c>
      <c r="F691" t="s">
        <v>5</v>
      </c>
      <c r="G691" t="s">
        <v>358</v>
      </c>
      <c r="H691" t="s">
        <v>52</v>
      </c>
      <c r="I691" t="s">
        <v>52</v>
      </c>
      <c r="J691">
        <v>1937</v>
      </c>
      <c r="K691" t="s">
        <v>222</v>
      </c>
      <c r="L691">
        <v>1937</v>
      </c>
      <c r="M691" t="s">
        <v>212</v>
      </c>
      <c r="N691" t="s">
        <v>346</v>
      </c>
      <c r="O691" t="s">
        <v>207</v>
      </c>
      <c r="P691">
        <v>2013</v>
      </c>
      <c r="Q691" t="s">
        <v>1235</v>
      </c>
      <c r="T691" t="s">
        <v>35</v>
      </c>
    </row>
    <row r="692" spans="1:20" hidden="1" x14ac:dyDescent="0.2">
      <c r="A692" t="s">
        <v>839</v>
      </c>
      <c r="B692" t="s">
        <v>784</v>
      </c>
      <c r="C692" t="s">
        <v>970</v>
      </c>
      <c r="D692">
        <v>112</v>
      </c>
      <c r="E692" t="s">
        <v>1993</v>
      </c>
      <c r="F692" t="s">
        <v>5</v>
      </c>
      <c r="G692" t="s">
        <v>865</v>
      </c>
      <c r="H692" t="s">
        <v>50</v>
      </c>
      <c r="I692" t="s">
        <v>50</v>
      </c>
      <c r="J692">
        <v>645</v>
      </c>
      <c r="K692" t="s">
        <v>205</v>
      </c>
      <c r="L692">
        <v>0.48375000000000001</v>
      </c>
      <c r="M692" t="s">
        <v>212</v>
      </c>
      <c r="N692" t="s">
        <v>346</v>
      </c>
      <c r="O692" t="s">
        <v>207</v>
      </c>
      <c r="P692">
        <v>2010</v>
      </c>
      <c r="Q692" t="s">
        <v>971</v>
      </c>
      <c r="T692" t="s">
        <v>44</v>
      </c>
    </row>
    <row r="693" spans="1:20" hidden="1" x14ac:dyDescent="0.2">
      <c r="A693" t="s">
        <v>1006</v>
      </c>
      <c r="B693" t="s">
        <v>978</v>
      </c>
      <c r="C693" t="s">
        <v>68</v>
      </c>
      <c r="D693">
        <v>600</v>
      </c>
      <c r="E693" t="s">
        <v>1957</v>
      </c>
      <c r="F693" t="s">
        <v>1930</v>
      </c>
      <c r="G693" t="s">
        <v>35</v>
      </c>
      <c r="H693" t="s">
        <v>50</v>
      </c>
      <c r="I693" t="s">
        <v>50</v>
      </c>
      <c r="J693">
        <v>642</v>
      </c>
      <c r="K693" t="s">
        <v>205</v>
      </c>
      <c r="L693">
        <v>0.48149999999999998</v>
      </c>
      <c r="M693" t="s">
        <v>980</v>
      </c>
      <c r="N693" t="s">
        <v>213</v>
      </c>
      <c r="O693" t="s">
        <v>207</v>
      </c>
      <c r="P693">
        <v>2019</v>
      </c>
      <c r="Q693" t="s">
        <v>1007</v>
      </c>
      <c r="T693" t="s">
        <v>35</v>
      </c>
    </row>
    <row r="694" spans="1:20" hidden="1" x14ac:dyDescent="0.2">
      <c r="A694" t="s">
        <v>813</v>
      </c>
      <c r="B694" t="s">
        <v>814</v>
      </c>
      <c r="C694" t="s">
        <v>147</v>
      </c>
      <c r="D694">
        <v>671</v>
      </c>
      <c r="E694" t="s">
        <v>1989</v>
      </c>
      <c r="F694" t="s">
        <v>1930</v>
      </c>
      <c r="G694" t="s">
        <v>463</v>
      </c>
      <c r="H694" t="s">
        <v>1320</v>
      </c>
      <c r="I694" t="s">
        <v>24</v>
      </c>
      <c r="J694">
        <v>633</v>
      </c>
      <c r="K694" t="s">
        <v>205</v>
      </c>
      <c r="L694">
        <v>0.54754499999999995</v>
      </c>
      <c r="M694" t="s">
        <v>212</v>
      </c>
      <c r="N694" t="s">
        <v>1321</v>
      </c>
      <c r="O694" t="s">
        <v>207</v>
      </c>
      <c r="P694">
        <v>2014</v>
      </c>
      <c r="Q694" t="s">
        <v>987</v>
      </c>
      <c r="T694" t="s">
        <v>40</v>
      </c>
    </row>
    <row r="695" spans="1:20" hidden="1" x14ac:dyDescent="0.2">
      <c r="A695" t="s">
        <v>1290</v>
      </c>
      <c r="B695" t="s">
        <v>870</v>
      </c>
      <c r="C695" t="s">
        <v>875</v>
      </c>
      <c r="D695">
        <v>300</v>
      </c>
      <c r="E695" t="s">
        <v>1956</v>
      </c>
      <c r="F695" t="s">
        <v>9</v>
      </c>
      <c r="G695" t="s">
        <v>204</v>
      </c>
      <c r="H695" t="s">
        <v>876</v>
      </c>
      <c r="I695" t="s">
        <v>52</v>
      </c>
      <c r="J695">
        <v>907</v>
      </c>
      <c r="K695" t="s">
        <v>222</v>
      </c>
      <c r="L695">
        <v>907</v>
      </c>
      <c r="M695" t="s">
        <v>212</v>
      </c>
      <c r="N695" t="s">
        <v>242</v>
      </c>
      <c r="O695" t="s">
        <v>207</v>
      </c>
      <c r="P695">
        <v>2015</v>
      </c>
      <c r="Q695" t="s">
        <v>1305</v>
      </c>
      <c r="R695" t="s">
        <v>873</v>
      </c>
      <c r="T695" t="s">
        <v>34</v>
      </c>
    </row>
    <row r="696" spans="1:20" hidden="1" x14ac:dyDescent="0.2">
      <c r="A696" t="s">
        <v>1288</v>
      </c>
      <c r="B696" t="s">
        <v>870</v>
      </c>
      <c r="C696" t="s">
        <v>97</v>
      </c>
      <c r="D696">
        <v>690</v>
      </c>
      <c r="E696" t="s">
        <v>1220</v>
      </c>
      <c r="F696" t="s">
        <v>4</v>
      </c>
      <c r="G696" t="s">
        <v>204</v>
      </c>
      <c r="H696" t="s">
        <v>1322</v>
      </c>
      <c r="I696" t="s">
        <v>24</v>
      </c>
      <c r="J696">
        <v>184</v>
      </c>
      <c r="K696" t="s">
        <v>222</v>
      </c>
      <c r="L696">
        <v>184</v>
      </c>
      <c r="M696" t="s">
        <v>212</v>
      </c>
      <c r="N696" t="s">
        <v>242</v>
      </c>
      <c r="O696" t="s">
        <v>207</v>
      </c>
      <c r="P696">
        <v>2015</v>
      </c>
      <c r="Q696" t="s">
        <v>1302</v>
      </c>
      <c r="R696" t="s">
        <v>873</v>
      </c>
      <c r="T696" t="s">
        <v>34</v>
      </c>
    </row>
    <row r="697" spans="1:20" hidden="1" x14ac:dyDescent="0.2">
      <c r="A697" t="s">
        <v>1193</v>
      </c>
      <c r="B697" t="s">
        <v>1194</v>
      </c>
      <c r="C697" t="s">
        <v>1149</v>
      </c>
      <c r="D697">
        <v>220</v>
      </c>
      <c r="E697" t="s">
        <v>1993</v>
      </c>
      <c r="F697" t="s">
        <v>5</v>
      </c>
      <c r="G697" t="s">
        <v>358</v>
      </c>
      <c r="H697" t="s">
        <v>398</v>
      </c>
      <c r="I697" t="s">
        <v>24</v>
      </c>
      <c r="J697">
        <v>585</v>
      </c>
      <c r="K697" t="s">
        <v>222</v>
      </c>
      <c r="L697">
        <v>585</v>
      </c>
      <c r="M697" t="s">
        <v>212</v>
      </c>
      <c r="N697" t="s">
        <v>249</v>
      </c>
      <c r="O697" t="s">
        <v>207</v>
      </c>
      <c r="P697">
        <v>2014</v>
      </c>
      <c r="Q697" t="s">
        <v>1278</v>
      </c>
      <c r="T697" t="s">
        <v>35</v>
      </c>
    </row>
    <row r="698" spans="1:20" hidden="1" x14ac:dyDescent="0.2">
      <c r="A698" t="s">
        <v>813</v>
      </c>
      <c r="B698" t="s">
        <v>814</v>
      </c>
      <c r="C698" t="s">
        <v>147</v>
      </c>
      <c r="D698">
        <v>671</v>
      </c>
      <c r="E698" t="s">
        <v>1989</v>
      </c>
      <c r="F698" t="s">
        <v>1930</v>
      </c>
      <c r="G698" t="s">
        <v>463</v>
      </c>
      <c r="H698" t="s">
        <v>1323</v>
      </c>
      <c r="I698" t="s">
        <v>24</v>
      </c>
      <c r="J698">
        <v>620</v>
      </c>
      <c r="K698" t="s">
        <v>205</v>
      </c>
      <c r="L698">
        <v>0.5363</v>
      </c>
      <c r="M698" t="s">
        <v>212</v>
      </c>
      <c r="N698" t="s">
        <v>1324</v>
      </c>
      <c r="O698" t="s">
        <v>207</v>
      </c>
      <c r="P698">
        <v>2014</v>
      </c>
      <c r="Q698" t="s">
        <v>987</v>
      </c>
      <c r="T698" t="s">
        <v>40</v>
      </c>
    </row>
    <row r="699" spans="1:20" hidden="1" x14ac:dyDescent="0.2">
      <c r="A699" t="s">
        <v>1193</v>
      </c>
      <c r="B699" t="s">
        <v>1194</v>
      </c>
      <c r="C699" t="s">
        <v>1149</v>
      </c>
      <c r="D699">
        <v>220</v>
      </c>
      <c r="E699" t="s">
        <v>1993</v>
      </c>
      <c r="F699" t="s">
        <v>5</v>
      </c>
      <c r="G699" t="s">
        <v>379</v>
      </c>
      <c r="H699" t="s">
        <v>1248</v>
      </c>
      <c r="I699" t="s">
        <v>381</v>
      </c>
      <c r="J699">
        <v>137</v>
      </c>
      <c r="K699" t="s">
        <v>222</v>
      </c>
      <c r="L699">
        <v>137</v>
      </c>
      <c r="M699" t="s">
        <v>212</v>
      </c>
      <c r="N699" t="s">
        <v>249</v>
      </c>
      <c r="O699" t="s">
        <v>207</v>
      </c>
      <c r="P699">
        <v>2014</v>
      </c>
      <c r="Q699" t="s">
        <v>1278</v>
      </c>
      <c r="T699" t="s">
        <v>35</v>
      </c>
    </row>
    <row r="700" spans="1:20" hidden="1" x14ac:dyDescent="0.2">
      <c r="A700" t="s">
        <v>1006</v>
      </c>
      <c r="B700" t="s">
        <v>978</v>
      </c>
      <c r="C700" t="s">
        <v>68</v>
      </c>
      <c r="D700">
        <v>600</v>
      </c>
      <c r="E700" t="s">
        <v>1957</v>
      </c>
      <c r="F700" t="s">
        <v>1930</v>
      </c>
      <c r="G700" t="s">
        <v>1044</v>
      </c>
      <c r="H700" t="s">
        <v>50</v>
      </c>
      <c r="I700" t="s">
        <v>50</v>
      </c>
      <c r="J700">
        <v>613</v>
      </c>
      <c r="K700" t="s">
        <v>205</v>
      </c>
      <c r="L700">
        <v>0.45974999999999999</v>
      </c>
      <c r="M700" t="s">
        <v>980</v>
      </c>
      <c r="N700" t="s">
        <v>213</v>
      </c>
      <c r="O700" t="s">
        <v>207</v>
      </c>
      <c r="P700">
        <v>2018</v>
      </c>
      <c r="Q700" t="s">
        <v>1045</v>
      </c>
      <c r="T700" t="s">
        <v>35</v>
      </c>
    </row>
    <row r="701" spans="1:20" hidden="1" x14ac:dyDescent="0.2">
      <c r="A701" t="s">
        <v>745</v>
      </c>
      <c r="B701" t="s">
        <v>667</v>
      </c>
      <c r="C701" t="s">
        <v>668</v>
      </c>
      <c r="D701">
        <v>541</v>
      </c>
      <c r="E701" t="s">
        <v>669</v>
      </c>
      <c r="F701" t="s">
        <v>1945</v>
      </c>
      <c r="G701" t="s">
        <v>670</v>
      </c>
      <c r="H701" t="s">
        <v>24</v>
      </c>
      <c r="I701" t="s">
        <v>24</v>
      </c>
      <c r="J701">
        <v>609</v>
      </c>
      <c r="K701" t="s">
        <v>205</v>
      </c>
      <c r="L701">
        <v>0.52678499999999995</v>
      </c>
      <c r="M701" t="s">
        <v>1309</v>
      </c>
      <c r="N701" t="s">
        <v>534</v>
      </c>
      <c r="O701" t="s">
        <v>207</v>
      </c>
      <c r="P701">
        <v>2016</v>
      </c>
      <c r="Q701" t="s">
        <v>747</v>
      </c>
      <c r="T701" t="s">
        <v>44</v>
      </c>
    </row>
    <row r="702" spans="1:20" hidden="1" x14ac:dyDescent="0.2">
      <c r="A702" t="s">
        <v>666</v>
      </c>
      <c r="B702" t="s">
        <v>667</v>
      </c>
      <c r="C702" t="s">
        <v>668</v>
      </c>
      <c r="D702">
        <v>541</v>
      </c>
      <c r="E702" t="s">
        <v>669</v>
      </c>
      <c r="F702" t="s">
        <v>1945</v>
      </c>
      <c r="G702" t="s">
        <v>670</v>
      </c>
      <c r="H702" t="s">
        <v>50</v>
      </c>
      <c r="I702" t="s">
        <v>50</v>
      </c>
      <c r="J702">
        <v>609</v>
      </c>
      <c r="K702" t="s">
        <v>205</v>
      </c>
      <c r="L702">
        <v>0.45674999999999999</v>
      </c>
      <c r="M702" t="s">
        <v>1326</v>
      </c>
      <c r="N702" t="s">
        <v>534</v>
      </c>
      <c r="O702" t="s">
        <v>207</v>
      </c>
      <c r="P702">
        <v>2015</v>
      </c>
      <c r="Q702" t="s">
        <v>744</v>
      </c>
      <c r="T702" t="s">
        <v>44</v>
      </c>
    </row>
    <row r="703" spans="1:20" hidden="1" x14ac:dyDescent="0.2">
      <c r="A703" t="s">
        <v>1288</v>
      </c>
      <c r="B703" t="s">
        <v>870</v>
      </c>
      <c r="C703" t="s">
        <v>97</v>
      </c>
      <c r="D703">
        <v>690</v>
      </c>
      <c r="E703" t="s">
        <v>1220</v>
      </c>
      <c r="F703" t="s">
        <v>4</v>
      </c>
      <c r="G703" t="s">
        <v>204</v>
      </c>
      <c r="H703" t="s">
        <v>1322</v>
      </c>
      <c r="I703" t="s">
        <v>24</v>
      </c>
      <c r="J703">
        <v>1033</v>
      </c>
      <c r="K703" t="s">
        <v>222</v>
      </c>
      <c r="L703">
        <v>1033</v>
      </c>
      <c r="M703" t="s">
        <v>212</v>
      </c>
      <c r="N703" t="s">
        <v>242</v>
      </c>
      <c r="O703" t="s">
        <v>207</v>
      </c>
      <c r="P703">
        <v>2016</v>
      </c>
      <c r="Q703" t="s">
        <v>1327</v>
      </c>
      <c r="R703" t="s">
        <v>873</v>
      </c>
      <c r="T703" t="s">
        <v>34</v>
      </c>
    </row>
    <row r="704" spans="1:20" hidden="1" x14ac:dyDescent="0.2">
      <c r="A704" t="s">
        <v>452</v>
      </c>
      <c r="B704" t="s">
        <v>444</v>
      </c>
      <c r="C704" t="s">
        <v>57</v>
      </c>
      <c r="D704">
        <v>110</v>
      </c>
      <c r="E704" t="s">
        <v>1993</v>
      </c>
      <c r="F704" t="s">
        <v>5</v>
      </c>
      <c r="G704" t="s">
        <v>445</v>
      </c>
      <c r="H704" t="s">
        <v>264</v>
      </c>
      <c r="I704" t="s">
        <v>24</v>
      </c>
      <c r="J704">
        <v>600</v>
      </c>
      <c r="K704" t="s">
        <v>205</v>
      </c>
      <c r="L704">
        <v>0.51900000000000002</v>
      </c>
      <c r="M704" t="s">
        <v>1328</v>
      </c>
      <c r="N704" t="s">
        <v>687</v>
      </c>
      <c r="O704" t="s">
        <v>207</v>
      </c>
      <c r="P704">
        <v>2013</v>
      </c>
      <c r="Q704" t="s">
        <v>511</v>
      </c>
      <c r="T704" t="s">
        <v>33</v>
      </c>
    </row>
    <row r="705" spans="1:20" hidden="1" x14ac:dyDescent="0.2">
      <c r="A705" t="s">
        <v>813</v>
      </c>
      <c r="B705" t="s">
        <v>814</v>
      </c>
      <c r="C705" t="s">
        <v>147</v>
      </c>
      <c r="D705">
        <v>671</v>
      </c>
      <c r="E705" t="s">
        <v>1989</v>
      </c>
      <c r="F705" t="s">
        <v>1930</v>
      </c>
      <c r="G705" t="s">
        <v>463</v>
      </c>
      <c r="H705" t="s">
        <v>1329</v>
      </c>
      <c r="I705" t="s">
        <v>24</v>
      </c>
      <c r="J705">
        <v>593</v>
      </c>
      <c r="K705" t="s">
        <v>205</v>
      </c>
      <c r="L705">
        <v>0.5129450000000001</v>
      </c>
      <c r="M705" t="s">
        <v>212</v>
      </c>
      <c r="N705" t="s">
        <v>1330</v>
      </c>
      <c r="O705" t="s">
        <v>207</v>
      </c>
      <c r="P705">
        <v>2014</v>
      </c>
      <c r="Q705" t="s">
        <v>987</v>
      </c>
      <c r="T705" t="s">
        <v>40</v>
      </c>
    </row>
    <row r="706" spans="1:20" hidden="1" x14ac:dyDescent="0.2">
      <c r="A706" t="s">
        <v>1193</v>
      </c>
      <c r="B706" t="s">
        <v>1194</v>
      </c>
      <c r="C706" t="s">
        <v>1149</v>
      </c>
      <c r="D706">
        <v>220</v>
      </c>
      <c r="E706" t="s">
        <v>1993</v>
      </c>
      <c r="F706" t="s">
        <v>5</v>
      </c>
      <c r="G706" t="s">
        <v>358</v>
      </c>
      <c r="H706" t="s">
        <v>52</v>
      </c>
      <c r="I706" t="s">
        <v>52</v>
      </c>
      <c r="J706">
        <v>1612</v>
      </c>
      <c r="K706" t="s">
        <v>222</v>
      </c>
      <c r="L706">
        <v>1612</v>
      </c>
      <c r="M706" t="s">
        <v>212</v>
      </c>
      <c r="N706" t="s">
        <v>249</v>
      </c>
      <c r="O706" t="s">
        <v>207</v>
      </c>
      <c r="P706">
        <v>2014</v>
      </c>
      <c r="Q706" t="s">
        <v>1278</v>
      </c>
      <c r="T706" t="s">
        <v>35</v>
      </c>
    </row>
    <row r="707" spans="1:20" hidden="1" x14ac:dyDescent="0.2">
      <c r="A707" t="s">
        <v>1193</v>
      </c>
      <c r="B707" t="s">
        <v>1194</v>
      </c>
      <c r="C707" t="s">
        <v>1149</v>
      </c>
      <c r="D707">
        <v>222</v>
      </c>
      <c r="E707" t="s">
        <v>1993</v>
      </c>
      <c r="F707" t="s">
        <v>5</v>
      </c>
      <c r="G707" t="s">
        <v>358</v>
      </c>
      <c r="H707" t="s">
        <v>398</v>
      </c>
      <c r="I707" t="s">
        <v>24</v>
      </c>
      <c r="J707">
        <v>646</v>
      </c>
      <c r="K707" t="s">
        <v>222</v>
      </c>
      <c r="L707">
        <v>646</v>
      </c>
      <c r="M707" t="s">
        <v>212</v>
      </c>
      <c r="N707" t="s">
        <v>346</v>
      </c>
      <c r="O707" t="s">
        <v>207</v>
      </c>
      <c r="P707">
        <v>2015</v>
      </c>
      <c r="Q707" t="s">
        <v>1315</v>
      </c>
      <c r="T707" t="s">
        <v>35</v>
      </c>
    </row>
    <row r="708" spans="1:20" hidden="1" x14ac:dyDescent="0.2">
      <c r="A708" t="s">
        <v>1193</v>
      </c>
      <c r="B708" t="s">
        <v>1194</v>
      </c>
      <c r="C708" t="s">
        <v>1149</v>
      </c>
      <c r="D708">
        <v>222</v>
      </c>
      <c r="E708" t="s">
        <v>1993</v>
      </c>
      <c r="F708" t="s">
        <v>5</v>
      </c>
      <c r="G708" t="s">
        <v>379</v>
      </c>
      <c r="H708" t="s">
        <v>1199</v>
      </c>
      <c r="I708" t="s">
        <v>381</v>
      </c>
      <c r="J708">
        <v>123</v>
      </c>
      <c r="K708" t="s">
        <v>222</v>
      </c>
      <c r="L708">
        <v>123</v>
      </c>
      <c r="M708" t="s">
        <v>212</v>
      </c>
      <c r="N708" t="s">
        <v>346</v>
      </c>
      <c r="O708" t="s">
        <v>207</v>
      </c>
      <c r="P708">
        <v>2015</v>
      </c>
      <c r="Q708" t="s">
        <v>1315</v>
      </c>
      <c r="T708" t="s">
        <v>35</v>
      </c>
    </row>
    <row r="709" spans="1:20" hidden="1" x14ac:dyDescent="0.2">
      <c r="A709" t="s">
        <v>1290</v>
      </c>
      <c r="B709" t="s">
        <v>870</v>
      </c>
      <c r="C709" t="s">
        <v>84</v>
      </c>
      <c r="D709">
        <v>300</v>
      </c>
      <c r="E709" t="s">
        <v>1956</v>
      </c>
      <c r="F709" t="s">
        <v>9</v>
      </c>
      <c r="G709" t="s">
        <v>204</v>
      </c>
      <c r="H709" t="s">
        <v>1333</v>
      </c>
      <c r="I709" t="s">
        <v>24</v>
      </c>
      <c r="J709">
        <v>205</v>
      </c>
      <c r="K709" t="s">
        <v>222</v>
      </c>
      <c r="L709">
        <v>205</v>
      </c>
      <c r="M709" t="s">
        <v>212</v>
      </c>
      <c r="N709" t="s">
        <v>242</v>
      </c>
      <c r="O709" t="s">
        <v>207</v>
      </c>
      <c r="P709">
        <v>2016</v>
      </c>
      <c r="Q709" t="s">
        <v>1334</v>
      </c>
      <c r="R709" t="s">
        <v>873</v>
      </c>
      <c r="T709" t="s">
        <v>34</v>
      </c>
    </row>
    <row r="710" spans="1:20" hidden="1" x14ac:dyDescent="0.2">
      <c r="A710" t="s">
        <v>1006</v>
      </c>
      <c r="B710" t="s">
        <v>978</v>
      </c>
      <c r="C710" t="s">
        <v>68</v>
      </c>
      <c r="D710">
        <v>600</v>
      </c>
      <c r="E710" t="s">
        <v>1957</v>
      </c>
      <c r="F710" t="s">
        <v>1930</v>
      </c>
      <c r="G710" t="s">
        <v>1044</v>
      </c>
      <c r="H710" t="s">
        <v>1313</v>
      </c>
      <c r="I710" t="s">
        <v>24</v>
      </c>
      <c r="J710">
        <v>558</v>
      </c>
      <c r="K710" t="s">
        <v>205</v>
      </c>
      <c r="L710">
        <v>0.48267000000000004</v>
      </c>
      <c r="M710" t="s">
        <v>980</v>
      </c>
      <c r="N710" t="s">
        <v>213</v>
      </c>
      <c r="O710" t="s">
        <v>207</v>
      </c>
      <c r="P710">
        <v>2018</v>
      </c>
      <c r="Q710" t="s">
        <v>1045</v>
      </c>
      <c r="T710" t="s">
        <v>35</v>
      </c>
    </row>
    <row r="711" spans="1:20" hidden="1" x14ac:dyDescent="0.2">
      <c r="A711" t="s">
        <v>977</v>
      </c>
      <c r="B711" t="s">
        <v>978</v>
      </c>
      <c r="C711" t="s">
        <v>68</v>
      </c>
      <c r="D711">
        <v>600</v>
      </c>
      <c r="E711" t="s">
        <v>1957</v>
      </c>
      <c r="F711" t="s">
        <v>1930</v>
      </c>
      <c r="G711" t="s">
        <v>35</v>
      </c>
      <c r="H711" t="s">
        <v>50</v>
      </c>
      <c r="I711" t="s">
        <v>50</v>
      </c>
      <c r="J711">
        <v>552</v>
      </c>
      <c r="K711" t="s">
        <v>205</v>
      </c>
      <c r="L711">
        <v>0.41399999999999998</v>
      </c>
      <c r="M711" t="s">
        <v>1015</v>
      </c>
      <c r="N711" t="s">
        <v>346</v>
      </c>
      <c r="O711" t="s">
        <v>207</v>
      </c>
      <c r="P711">
        <v>2016</v>
      </c>
      <c r="Q711" t="s">
        <v>1016</v>
      </c>
      <c r="R711" t="s">
        <v>982</v>
      </c>
      <c r="T711" t="s">
        <v>35</v>
      </c>
    </row>
    <row r="712" spans="1:20" hidden="1" x14ac:dyDescent="0.2">
      <c r="A712" t="s">
        <v>994</v>
      </c>
      <c r="B712" t="s">
        <v>978</v>
      </c>
      <c r="C712" t="s">
        <v>68</v>
      </c>
      <c r="D712">
        <v>600</v>
      </c>
      <c r="E712" t="s">
        <v>1957</v>
      </c>
      <c r="F712" t="s">
        <v>1930</v>
      </c>
      <c r="G712" t="s">
        <v>995</v>
      </c>
      <c r="H712" t="s">
        <v>1335</v>
      </c>
      <c r="I712" t="s">
        <v>24</v>
      </c>
      <c r="J712">
        <v>544</v>
      </c>
      <c r="K712" t="s">
        <v>205</v>
      </c>
      <c r="L712">
        <v>0.47055999999999998</v>
      </c>
      <c r="M712" t="s">
        <v>1336</v>
      </c>
      <c r="N712" t="s">
        <v>249</v>
      </c>
      <c r="O712" t="s">
        <v>207</v>
      </c>
      <c r="P712">
        <v>2013</v>
      </c>
      <c r="Q712" t="s">
        <v>997</v>
      </c>
      <c r="R712" t="s">
        <v>982</v>
      </c>
      <c r="T712" t="s">
        <v>35</v>
      </c>
    </row>
    <row r="713" spans="1:20" hidden="1" x14ac:dyDescent="0.2">
      <c r="A713" t="s">
        <v>291</v>
      </c>
      <c r="B713" t="s">
        <v>292</v>
      </c>
      <c r="C713" t="s">
        <v>57</v>
      </c>
      <c r="D713">
        <v>112</v>
      </c>
      <c r="E713" t="s">
        <v>1993</v>
      </c>
      <c r="F713" t="s">
        <v>5</v>
      </c>
      <c r="G713" t="s">
        <v>341</v>
      </c>
      <c r="H713" t="s">
        <v>264</v>
      </c>
      <c r="I713" t="s">
        <v>24</v>
      </c>
      <c r="J713">
        <v>530.20000000000005</v>
      </c>
      <c r="K713" t="s">
        <v>222</v>
      </c>
      <c r="L713">
        <v>530.20000000000005</v>
      </c>
      <c r="M713" t="s">
        <v>212</v>
      </c>
      <c r="N713" t="s">
        <v>249</v>
      </c>
      <c r="O713" t="s">
        <v>207</v>
      </c>
      <c r="P713">
        <v>2018</v>
      </c>
      <c r="Q713" t="s">
        <v>342</v>
      </c>
      <c r="T713" t="s">
        <v>44</v>
      </c>
    </row>
    <row r="714" spans="1:20" hidden="1" x14ac:dyDescent="0.2">
      <c r="A714" t="s">
        <v>1337</v>
      </c>
      <c r="B714" t="s">
        <v>870</v>
      </c>
      <c r="C714" t="s">
        <v>97</v>
      </c>
      <c r="D714">
        <v>690</v>
      </c>
      <c r="E714" t="s">
        <v>1220</v>
      </c>
      <c r="F714" t="s">
        <v>4</v>
      </c>
      <c r="G714" t="s">
        <v>204</v>
      </c>
      <c r="H714" t="s">
        <v>1221</v>
      </c>
      <c r="I714" t="s">
        <v>24</v>
      </c>
      <c r="J714">
        <v>1100</v>
      </c>
      <c r="K714" t="s">
        <v>205</v>
      </c>
      <c r="L714">
        <v>0.95150000000000001</v>
      </c>
      <c r="M714" t="s">
        <v>1137</v>
      </c>
      <c r="N714" t="s">
        <v>242</v>
      </c>
      <c r="O714" t="s">
        <v>207</v>
      </c>
      <c r="P714">
        <v>2017</v>
      </c>
      <c r="Q714" t="s">
        <v>1338</v>
      </c>
      <c r="T714" t="s">
        <v>34</v>
      </c>
    </row>
    <row r="715" spans="1:20" hidden="1" x14ac:dyDescent="0.2">
      <c r="A715" t="s">
        <v>1193</v>
      </c>
      <c r="B715" t="s">
        <v>1194</v>
      </c>
      <c r="C715" t="s">
        <v>1149</v>
      </c>
      <c r="D715">
        <v>222</v>
      </c>
      <c r="E715" t="s">
        <v>1993</v>
      </c>
      <c r="F715" t="s">
        <v>5</v>
      </c>
      <c r="G715" t="s">
        <v>358</v>
      </c>
      <c r="H715" t="s">
        <v>52</v>
      </c>
      <c r="I715" t="s">
        <v>52</v>
      </c>
      <c r="J715">
        <v>1398</v>
      </c>
      <c r="K715" t="s">
        <v>222</v>
      </c>
      <c r="L715">
        <v>1398</v>
      </c>
      <c r="M715" t="s">
        <v>212</v>
      </c>
      <c r="N715" t="s">
        <v>346</v>
      </c>
      <c r="O715" t="s">
        <v>207</v>
      </c>
      <c r="P715">
        <v>2015</v>
      </c>
      <c r="Q715" t="s">
        <v>1315</v>
      </c>
      <c r="T715" t="s">
        <v>35</v>
      </c>
    </row>
    <row r="716" spans="1:20" hidden="1" x14ac:dyDescent="0.2">
      <c r="A716" t="s">
        <v>478</v>
      </c>
      <c r="B716" t="s">
        <v>292</v>
      </c>
      <c r="C716" t="s">
        <v>57</v>
      </c>
      <c r="D716">
        <v>112</v>
      </c>
      <c r="E716" t="s">
        <v>1993</v>
      </c>
      <c r="F716" t="s">
        <v>5</v>
      </c>
      <c r="G716" t="s">
        <v>341</v>
      </c>
      <c r="H716" t="s">
        <v>264</v>
      </c>
      <c r="I716" t="s">
        <v>24</v>
      </c>
      <c r="J716">
        <v>503.9</v>
      </c>
      <c r="K716" t="s">
        <v>222</v>
      </c>
      <c r="L716">
        <v>503.9</v>
      </c>
      <c r="M716" t="s">
        <v>212</v>
      </c>
      <c r="N716" t="s">
        <v>249</v>
      </c>
      <c r="O716" t="s">
        <v>207</v>
      </c>
      <c r="P716">
        <v>2016</v>
      </c>
      <c r="Q716" t="s">
        <v>1339</v>
      </c>
      <c r="T716" t="s">
        <v>44</v>
      </c>
    </row>
    <row r="717" spans="1:20" hidden="1" x14ac:dyDescent="0.2">
      <c r="A717" t="s">
        <v>1300</v>
      </c>
      <c r="B717" t="s">
        <v>901</v>
      </c>
      <c r="C717" t="s">
        <v>77</v>
      </c>
      <c r="D717">
        <v>240</v>
      </c>
      <c r="E717" t="s">
        <v>906</v>
      </c>
      <c r="F717" t="s">
        <v>7</v>
      </c>
      <c r="G717" t="s">
        <v>304</v>
      </c>
      <c r="H717" t="s">
        <v>493</v>
      </c>
      <c r="I717" t="s">
        <v>24</v>
      </c>
      <c r="J717">
        <v>3036</v>
      </c>
      <c r="K717" t="s">
        <v>205</v>
      </c>
      <c r="L717">
        <v>2.6261399999999999</v>
      </c>
      <c r="M717" t="s">
        <v>212</v>
      </c>
      <c r="N717" t="s">
        <v>242</v>
      </c>
      <c r="O717" t="s">
        <v>207</v>
      </c>
      <c r="P717">
        <v>2013</v>
      </c>
      <c r="Q717" t="s">
        <v>1340</v>
      </c>
      <c r="T717" t="s">
        <v>40</v>
      </c>
    </row>
    <row r="718" spans="1:20" hidden="1" x14ac:dyDescent="0.2">
      <c r="A718" t="s">
        <v>1017</v>
      </c>
      <c r="B718" t="s">
        <v>1018</v>
      </c>
      <c r="C718" t="s">
        <v>96</v>
      </c>
      <c r="D718">
        <v>640</v>
      </c>
      <c r="E718" t="s">
        <v>1989</v>
      </c>
      <c r="F718" t="s">
        <v>1930</v>
      </c>
      <c r="G718" t="s">
        <v>304</v>
      </c>
      <c r="H718" t="s">
        <v>305</v>
      </c>
      <c r="I718" t="s">
        <v>24</v>
      </c>
      <c r="J718">
        <v>494</v>
      </c>
      <c r="K718" t="s">
        <v>205</v>
      </c>
      <c r="L718">
        <v>0.42731000000000002</v>
      </c>
      <c r="M718" t="s">
        <v>212</v>
      </c>
      <c r="N718" t="s">
        <v>242</v>
      </c>
      <c r="O718" t="s">
        <v>207</v>
      </c>
      <c r="P718">
        <v>2020</v>
      </c>
      <c r="Q718" t="s">
        <v>1019</v>
      </c>
      <c r="T718" t="s">
        <v>40</v>
      </c>
    </row>
    <row r="719" spans="1:20" hidden="1" x14ac:dyDescent="0.2">
      <c r="A719" t="s">
        <v>1083</v>
      </c>
      <c r="B719" t="s">
        <v>1084</v>
      </c>
      <c r="C719" t="s">
        <v>183</v>
      </c>
      <c r="D719">
        <v>815</v>
      </c>
      <c r="E719" t="s">
        <v>1959</v>
      </c>
      <c r="F719" t="s">
        <v>6</v>
      </c>
      <c r="G719" t="s">
        <v>463</v>
      </c>
      <c r="H719" t="s">
        <v>264</v>
      </c>
      <c r="I719" t="s">
        <v>24</v>
      </c>
      <c r="J719">
        <v>493</v>
      </c>
      <c r="K719" t="s">
        <v>205</v>
      </c>
      <c r="L719">
        <v>0.42644500000000002</v>
      </c>
      <c r="M719" t="s">
        <v>1341</v>
      </c>
      <c r="N719" t="s">
        <v>322</v>
      </c>
      <c r="O719" t="s">
        <v>207</v>
      </c>
      <c r="P719">
        <v>2020</v>
      </c>
      <c r="Q719" t="s">
        <v>1086</v>
      </c>
      <c r="T719" t="s">
        <v>40</v>
      </c>
    </row>
    <row r="720" spans="1:20" hidden="1" x14ac:dyDescent="0.2">
      <c r="A720" t="s">
        <v>813</v>
      </c>
      <c r="B720" t="s">
        <v>814</v>
      </c>
      <c r="C720" t="s">
        <v>147</v>
      </c>
      <c r="D720">
        <v>671</v>
      </c>
      <c r="E720" t="s">
        <v>1989</v>
      </c>
      <c r="F720" t="s">
        <v>1930</v>
      </c>
      <c r="G720" t="s">
        <v>463</v>
      </c>
      <c r="H720" t="s">
        <v>1342</v>
      </c>
      <c r="I720" t="s">
        <v>24</v>
      </c>
      <c r="J720">
        <v>493</v>
      </c>
      <c r="K720" t="s">
        <v>205</v>
      </c>
      <c r="L720">
        <v>0.42644500000000002</v>
      </c>
      <c r="M720" t="s">
        <v>212</v>
      </c>
      <c r="N720" t="s">
        <v>1343</v>
      </c>
      <c r="O720" t="s">
        <v>207</v>
      </c>
      <c r="P720">
        <v>2014</v>
      </c>
      <c r="Q720" t="s">
        <v>987</v>
      </c>
      <c r="T720" t="s">
        <v>40</v>
      </c>
    </row>
    <row r="721" spans="1:20" hidden="1" x14ac:dyDescent="0.2">
      <c r="A721" t="s">
        <v>977</v>
      </c>
      <c r="B721" t="s">
        <v>978</v>
      </c>
      <c r="C721" t="s">
        <v>68</v>
      </c>
      <c r="D721">
        <v>600</v>
      </c>
      <c r="E721" t="s">
        <v>1957</v>
      </c>
      <c r="F721" t="s">
        <v>1930</v>
      </c>
      <c r="G721" t="s">
        <v>979</v>
      </c>
      <c r="H721" t="s">
        <v>50</v>
      </c>
      <c r="I721" t="s">
        <v>50</v>
      </c>
      <c r="J721">
        <v>488</v>
      </c>
      <c r="K721" t="s">
        <v>205</v>
      </c>
      <c r="L721">
        <v>0.36599999999999999</v>
      </c>
      <c r="M721" t="s">
        <v>980</v>
      </c>
      <c r="N721" t="s">
        <v>346</v>
      </c>
      <c r="O721" t="s">
        <v>207</v>
      </c>
      <c r="P721">
        <v>2015</v>
      </c>
      <c r="Q721" t="s">
        <v>981</v>
      </c>
      <c r="R721" t="s">
        <v>982</v>
      </c>
      <c r="T721" t="s">
        <v>35</v>
      </c>
    </row>
    <row r="722" spans="1:20" hidden="1" x14ac:dyDescent="0.2">
      <c r="A722" t="s">
        <v>1437</v>
      </c>
      <c r="B722" t="s">
        <v>701</v>
      </c>
      <c r="C722" t="s">
        <v>57</v>
      </c>
      <c r="D722">
        <v>110</v>
      </c>
      <c r="E722" t="s">
        <v>1993</v>
      </c>
      <c r="F722" t="s">
        <v>5</v>
      </c>
      <c r="G722" t="s">
        <v>702</v>
      </c>
      <c r="H722" t="s">
        <v>1428</v>
      </c>
      <c r="I722" t="s">
        <v>52</v>
      </c>
      <c r="J722">
        <v>95</v>
      </c>
      <c r="K722" t="s">
        <v>1391</v>
      </c>
      <c r="L722">
        <v>520</v>
      </c>
      <c r="M722" t="s">
        <v>1471</v>
      </c>
      <c r="N722" t="s">
        <v>1472</v>
      </c>
      <c r="O722" t="s">
        <v>207</v>
      </c>
      <c r="P722">
        <v>2013</v>
      </c>
      <c r="Q722" t="s">
        <v>1473</v>
      </c>
      <c r="T722" t="s">
        <v>41</v>
      </c>
    </row>
    <row r="723" spans="1:20" hidden="1" x14ac:dyDescent="0.2">
      <c r="A723" t="s">
        <v>1346</v>
      </c>
      <c r="B723" t="s">
        <v>870</v>
      </c>
      <c r="C723" t="s">
        <v>84</v>
      </c>
      <c r="D723">
        <v>300</v>
      </c>
      <c r="E723" t="s">
        <v>1956</v>
      </c>
      <c r="F723" t="s">
        <v>9</v>
      </c>
      <c r="G723" t="s">
        <v>204</v>
      </c>
      <c r="H723" t="s">
        <v>1347</v>
      </c>
      <c r="I723" t="s">
        <v>24</v>
      </c>
      <c r="J723">
        <v>478</v>
      </c>
      <c r="K723" t="s">
        <v>222</v>
      </c>
      <c r="L723">
        <v>478</v>
      </c>
      <c r="M723" t="s">
        <v>212</v>
      </c>
      <c r="N723" t="s">
        <v>1142</v>
      </c>
      <c r="O723" t="s">
        <v>207</v>
      </c>
      <c r="P723">
        <v>2017</v>
      </c>
      <c r="Q723" t="s">
        <v>1348</v>
      </c>
      <c r="T723" t="s">
        <v>34</v>
      </c>
    </row>
    <row r="724" spans="1:20" hidden="1" x14ac:dyDescent="0.2">
      <c r="A724" t="s">
        <v>1337</v>
      </c>
      <c r="B724" t="s">
        <v>870</v>
      </c>
      <c r="C724" t="s">
        <v>97</v>
      </c>
      <c r="D724">
        <v>690</v>
      </c>
      <c r="E724" t="s">
        <v>1220</v>
      </c>
      <c r="F724" t="s">
        <v>4</v>
      </c>
      <c r="G724" t="s">
        <v>204</v>
      </c>
      <c r="H724" t="s">
        <v>1282</v>
      </c>
      <c r="I724" t="s">
        <v>24</v>
      </c>
      <c r="J724">
        <v>414</v>
      </c>
      <c r="K724" t="s">
        <v>222</v>
      </c>
      <c r="L724">
        <v>414</v>
      </c>
      <c r="M724" t="s">
        <v>212</v>
      </c>
      <c r="N724" t="s">
        <v>289</v>
      </c>
      <c r="O724" t="s">
        <v>207</v>
      </c>
      <c r="P724">
        <v>2017</v>
      </c>
      <c r="Q724" t="s">
        <v>1338</v>
      </c>
      <c r="T724" t="s">
        <v>34</v>
      </c>
    </row>
    <row r="725" spans="1:20" hidden="1" x14ac:dyDescent="0.2">
      <c r="A725" t="s">
        <v>1337</v>
      </c>
      <c r="B725" t="s">
        <v>870</v>
      </c>
      <c r="C725" t="s">
        <v>97</v>
      </c>
      <c r="D725">
        <v>690</v>
      </c>
      <c r="E725" t="s">
        <v>1220</v>
      </c>
      <c r="F725" t="s">
        <v>4</v>
      </c>
      <c r="G725" t="s">
        <v>204</v>
      </c>
      <c r="H725" t="s">
        <v>264</v>
      </c>
      <c r="I725" t="s">
        <v>24</v>
      </c>
      <c r="J725">
        <v>1100</v>
      </c>
      <c r="K725" t="s">
        <v>205</v>
      </c>
      <c r="L725">
        <v>0.95150000000000001</v>
      </c>
      <c r="M725" t="s">
        <v>1273</v>
      </c>
      <c r="N725" t="s">
        <v>242</v>
      </c>
      <c r="O725" t="s">
        <v>207</v>
      </c>
      <c r="P725">
        <v>2018</v>
      </c>
      <c r="Q725" t="s">
        <v>1349</v>
      </c>
      <c r="T725" t="s">
        <v>34</v>
      </c>
    </row>
    <row r="726" spans="1:20" hidden="1" x14ac:dyDescent="0.2">
      <c r="A726" t="s">
        <v>1346</v>
      </c>
      <c r="B726" t="s">
        <v>870</v>
      </c>
      <c r="C726" t="s">
        <v>875</v>
      </c>
      <c r="D726">
        <v>300</v>
      </c>
      <c r="E726" t="s">
        <v>1956</v>
      </c>
      <c r="F726" t="s">
        <v>9</v>
      </c>
      <c r="G726" t="s">
        <v>204</v>
      </c>
      <c r="H726" t="s">
        <v>1221</v>
      </c>
      <c r="I726" t="s">
        <v>24</v>
      </c>
      <c r="J726">
        <v>1000</v>
      </c>
      <c r="K726" t="s">
        <v>205</v>
      </c>
      <c r="L726">
        <v>0.86499999999999999</v>
      </c>
      <c r="M726" t="s">
        <v>212</v>
      </c>
      <c r="N726" t="s">
        <v>242</v>
      </c>
      <c r="O726" t="s">
        <v>207</v>
      </c>
      <c r="P726">
        <v>2018</v>
      </c>
      <c r="Q726" t="s">
        <v>1350</v>
      </c>
      <c r="T726" t="s">
        <v>34</v>
      </c>
    </row>
    <row r="727" spans="1:20" hidden="1" x14ac:dyDescent="0.2">
      <c r="A727" t="s">
        <v>1059</v>
      </c>
      <c r="B727" t="s">
        <v>978</v>
      </c>
      <c r="C727" t="s">
        <v>68</v>
      </c>
      <c r="D727">
        <v>600</v>
      </c>
      <c r="E727" t="s">
        <v>1957</v>
      </c>
      <c r="F727" t="s">
        <v>1930</v>
      </c>
      <c r="G727" t="s">
        <v>35</v>
      </c>
      <c r="H727" t="s">
        <v>1351</v>
      </c>
      <c r="I727" t="s">
        <v>24</v>
      </c>
      <c r="J727">
        <v>450</v>
      </c>
      <c r="K727" t="s">
        <v>205</v>
      </c>
      <c r="L727">
        <v>0.38924999999999998</v>
      </c>
      <c r="M727" t="s">
        <v>746</v>
      </c>
      <c r="N727" t="s">
        <v>346</v>
      </c>
      <c r="O727" t="s">
        <v>207</v>
      </c>
      <c r="P727">
        <v>2020</v>
      </c>
      <c r="Q727" t="s">
        <v>1061</v>
      </c>
      <c r="T727" t="s">
        <v>35</v>
      </c>
    </row>
    <row r="728" spans="1:20" hidden="1" x14ac:dyDescent="0.2">
      <c r="A728" t="s">
        <v>1006</v>
      </c>
      <c r="B728" t="s">
        <v>978</v>
      </c>
      <c r="C728" t="s">
        <v>68</v>
      </c>
      <c r="D728">
        <v>600</v>
      </c>
      <c r="E728" t="s">
        <v>1957</v>
      </c>
      <c r="F728" t="s">
        <v>1930</v>
      </c>
      <c r="G728" t="s">
        <v>35</v>
      </c>
      <c r="H728" t="s">
        <v>264</v>
      </c>
      <c r="I728" t="s">
        <v>24</v>
      </c>
      <c r="J728">
        <v>447</v>
      </c>
      <c r="K728" t="s">
        <v>205</v>
      </c>
      <c r="L728">
        <v>0.38665499999999997</v>
      </c>
      <c r="M728" t="s">
        <v>696</v>
      </c>
      <c r="N728" t="s">
        <v>213</v>
      </c>
      <c r="O728" t="s">
        <v>207</v>
      </c>
      <c r="P728">
        <v>2019</v>
      </c>
      <c r="Q728" t="s">
        <v>1007</v>
      </c>
      <c r="T728" t="s">
        <v>35</v>
      </c>
    </row>
    <row r="729" spans="1:20" hidden="1" x14ac:dyDescent="0.2">
      <c r="A729" t="s">
        <v>643</v>
      </c>
      <c r="B729" t="s">
        <v>644</v>
      </c>
      <c r="C729" t="s">
        <v>220</v>
      </c>
      <c r="D729">
        <v>230</v>
      </c>
      <c r="E729" t="s">
        <v>220</v>
      </c>
      <c r="F729" t="s">
        <v>7</v>
      </c>
      <c r="G729" t="s">
        <v>645</v>
      </c>
      <c r="H729" t="s">
        <v>1294</v>
      </c>
      <c r="I729" t="s">
        <v>1294</v>
      </c>
      <c r="J729">
        <v>440</v>
      </c>
      <c r="K729" t="s">
        <v>205</v>
      </c>
      <c r="L729">
        <v>0.38060000000000005</v>
      </c>
      <c r="M729" t="s">
        <v>212</v>
      </c>
      <c r="N729" t="s">
        <v>322</v>
      </c>
      <c r="O729" t="s">
        <v>207</v>
      </c>
      <c r="P729">
        <v>2020</v>
      </c>
      <c r="Q729" t="s">
        <v>646</v>
      </c>
      <c r="T729" t="s">
        <v>44</v>
      </c>
    </row>
    <row r="730" spans="1:20" hidden="1" x14ac:dyDescent="0.2">
      <c r="A730" t="s">
        <v>376</v>
      </c>
      <c r="B730" t="s">
        <v>292</v>
      </c>
      <c r="C730" t="s">
        <v>57</v>
      </c>
      <c r="D730">
        <v>112</v>
      </c>
      <c r="E730" t="s">
        <v>1993</v>
      </c>
      <c r="F730" t="s">
        <v>5</v>
      </c>
      <c r="G730" t="s">
        <v>341</v>
      </c>
      <c r="H730" t="s">
        <v>373</v>
      </c>
      <c r="I730" t="s">
        <v>24</v>
      </c>
      <c r="J730">
        <v>415.6</v>
      </c>
      <c r="K730" t="s">
        <v>222</v>
      </c>
      <c r="L730">
        <v>415.6</v>
      </c>
      <c r="M730" t="s">
        <v>212</v>
      </c>
      <c r="N730" t="s">
        <v>249</v>
      </c>
      <c r="O730" t="s">
        <v>207</v>
      </c>
      <c r="P730">
        <v>2019</v>
      </c>
      <c r="Q730" t="s">
        <v>377</v>
      </c>
      <c r="T730" t="s">
        <v>44</v>
      </c>
    </row>
    <row r="731" spans="1:20" hidden="1" x14ac:dyDescent="0.2">
      <c r="A731" t="s">
        <v>1337</v>
      </c>
      <c r="B731" t="s">
        <v>870</v>
      </c>
      <c r="C731" t="s">
        <v>97</v>
      </c>
      <c r="D731">
        <v>690</v>
      </c>
      <c r="E731" t="s">
        <v>1220</v>
      </c>
      <c r="F731" t="s">
        <v>4</v>
      </c>
      <c r="G731" t="s">
        <v>204</v>
      </c>
      <c r="H731" t="s">
        <v>1322</v>
      </c>
      <c r="I731" t="s">
        <v>24</v>
      </c>
      <c r="J731">
        <v>516</v>
      </c>
      <c r="K731" t="s">
        <v>222</v>
      </c>
      <c r="L731">
        <v>516</v>
      </c>
      <c r="M731" t="s">
        <v>212</v>
      </c>
      <c r="N731" t="s">
        <v>289</v>
      </c>
      <c r="O731" t="s">
        <v>207</v>
      </c>
      <c r="P731">
        <v>2018</v>
      </c>
      <c r="Q731" t="s">
        <v>1349</v>
      </c>
      <c r="T731" t="s">
        <v>34</v>
      </c>
    </row>
    <row r="732" spans="1:20" hidden="1" x14ac:dyDescent="0.2">
      <c r="A732" t="s">
        <v>1250</v>
      </c>
      <c r="B732" t="s">
        <v>924</v>
      </c>
      <c r="C732" t="s">
        <v>122</v>
      </c>
      <c r="D732">
        <v>551</v>
      </c>
      <c r="E732" t="s">
        <v>530</v>
      </c>
      <c r="F732" t="s">
        <v>1945</v>
      </c>
      <c r="G732" t="s">
        <v>304</v>
      </c>
      <c r="H732" t="s">
        <v>305</v>
      </c>
      <c r="I732" t="s">
        <v>24</v>
      </c>
      <c r="J732">
        <v>406</v>
      </c>
      <c r="K732" t="s">
        <v>205</v>
      </c>
      <c r="L732">
        <v>0.35119</v>
      </c>
      <c r="M732" t="s">
        <v>1352</v>
      </c>
      <c r="N732" t="s">
        <v>289</v>
      </c>
      <c r="O732" t="s">
        <v>207</v>
      </c>
      <c r="P732">
        <v>2015</v>
      </c>
      <c r="Q732" t="s">
        <v>1353</v>
      </c>
      <c r="T732" t="s">
        <v>40</v>
      </c>
    </row>
    <row r="733" spans="1:20" hidden="1" x14ac:dyDescent="0.2">
      <c r="A733" t="s">
        <v>1354</v>
      </c>
      <c r="B733" t="s">
        <v>1355</v>
      </c>
      <c r="C733" t="s">
        <v>1356</v>
      </c>
      <c r="D733">
        <v>116</v>
      </c>
      <c r="E733" t="s">
        <v>1993</v>
      </c>
      <c r="F733" t="s">
        <v>5</v>
      </c>
      <c r="G733" t="s">
        <v>1357</v>
      </c>
      <c r="H733" t="s">
        <v>264</v>
      </c>
      <c r="I733" t="s">
        <v>24</v>
      </c>
      <c r="J733">
        <v>400</v>
      </c>
      <c r="K733" t="s">
        <v>205</v>
      </c>
      <c r="L733">
        <v>0.34599999999999997</v>
      </c>
      <c r="M733" t="s">
        <v>212</v>
      </c>
      <c r="N733" t="s">
        <v>244</v>
      </c>
      <c r="O733" t="s">
        <v>207</v>
      </c>
      <c r="P733">
        <v>2013</v>
      </c>
      <c r="Q733" t="s">
        <v>1358</v>
      </c>
      <c r="T733" t="s">
        <v>45</v>
      </c>
    </row>
    <row r="734" spans="1:20" hidden="1" x14ac:dyDescent="0.2">
      <c r="A734" t="s">
        <v>1062</v>
      </c>
      <c r="B734" t="s">
        <v>1063</v>
      </c>
      <c r="C734" t="s">
        <v>112</v>
      </c>
      <c r="D734">
        <v>425</v>
      </c>
      <c r="E734" t="s">
        <v>492</v>
      </c>
      <c r="F734" t="s">
        <v>8</v>
      </c>
      <c r="G734" t="s">
        <v>304</v>
      </c>
      <c r="H734" t="s">
        <v>24</v>
      </c>
      <c r="I734" t="s">
        <v>24</v>
      </c>
      <c r="J734">
        <v>400</v>
      </c>
      <c r="K734" t="s">
        <v>205</v>
      </c>
      <c r="L734">
        <v>0.34599999999999997</v>
      </c>
      <c r="M734" t="s">
        <v>1273</v>
      </c>
      <c r="N734" t="s">
        <v>242</v>
      </c>
      <c r="O734" t="s">
        <v>207</v>
      </c>
      <c r="P734">
        <v>2019</v>
      </c>
      <c r="Q734" t="s">
        <v>1065</v>
      </c>
      <c r="T734" t="s">
        <v>40</v>
      </c>
    </row>
    <row r="735" spans="1:20" hidden="1" x14ac:dyDescent="0.2">
      <c r="A735" t="s">
        <v>1071</v>
      </c>
      <c r="B735" t="s">
        <v>1063</v>
      </c>
      <c r="C735" t="s">
        <v>112</v>
      </c>
      <c r="D735">
        <v>425</v>
      </c>
      <c r="E735" t="s">
        <v>492</v>
      </c>
      <c r="F735" t="s">
        <v>8</v>
      </c>
      <c r="G735" t="s">
        <v>304</v>
      </c>
      <c r="H735" t="s">
        <v>24</v>
      </c>
      <c r="I735" t="s">
        <v>24</v>
      </c>
      <c r="J735">
        <v>400</v>
      </c>
      <c r="K735" t="s">
        <v>205</v>
      </c>
      <c r="L735">
        <v>0.34599999999999997</v>
      </c>
      <c r="M735" t="s">
        <v>1273</v>
      </c>
      <c r="N735" t="s">
        <v>242</v>
      </c>
      <c r="O735" t="s">
        <v>207</v>
      </c>
      <c r="P735">
        <v>2017</v>
      </c>
      <c r="Q735" t="s">
        <v>1072</v>
      </c>
      <c r="T735" t="s">
        <v>40</v>
      </c>
    </row>
    <row r="736" spans="1:20" hidden="1" x14ac:dyDescent="0.2">
      <c r="A736" t="s">
        <v>1073</v>
      </c>
      <c r="B736" t="s">
        <v>1063</v>
      </c>
      <c r="C736" t="s">
        <v>112</v>
      </c>
      <c r="D736">
        <v>425</v>
      </c>
      <c r="E736" t="s">
        <v>492</v>
      </c>
      <c r="F736" t="s">
        <v>8</v>
      </c>
      <c r="G736" t="s">
        <v>304</v>
      </c>
      <c r="H736" t="s">
        <v>24</v>
      </c>
      <c r="I736" t="s">
        <v>24</v>
      </c>
      <c r="J736">
        <v>400</v>
      </c>
      <c r="K736" t="s">
        <v>205</v>
      </c>
      <c r="L736">
        <v>0.34599999999999997</v>
      </c>
      <c r="M736" t="s">
        <v>1359</v>
      </c>
      <c r="N736" t="s">
        <v>242</v>
      </c>
      <c r="O736" t="s">
        <v>207</v>
      </c>
      <c r="P736">
        <v>2018</v>
      </c>
      <c r="Q736" t="s">
        <v>1075</v>
      </c>
      <c r="T736" t="s">
        <v>40</v>
      </c>
    </row>
    <row r="737" spans="1:20" hidden="1" x14ac:dyDescent="0.2">
      <c r="A737" t="s">
        <v>376</v>
      </c>
      <c r="B737" t="s">
        <v>292</v>
      </c>
      <c r="C737" t="s">
        <v>57</v>
      </c>
      <c r="D737">
        <v>112</v>
      </c>
      <c r="E737" t="s">
        <v>1993</v>
      </c>
      <c r="F737" t="s">
        <v>5</v>
      </c>
      <c r="G737" t="s">
        <v>341</v>
      </c>
      <c r="H737" t="s">
        <v>373</v>
      </c>
      <c r="I737" t="s">
        <v>24</v>
      </c>
      <c r="J737">
        <v>393.7</v>
      </c>
      <c r="K737" t="s">
        <v>222</v>
      </c>
      <c r="L737">
        <v>393.7</v>
      </c>
      <c r="M737" t="s">
        <v>212</v>
      </c>
      <c r="N737" t="s">
        <v>322</v>
      </c>
      <c r="O737" t="s">
        <v>207</v>
      </c>
      <c r="P737">
        <v>2020</v>
      </c>
      <c r="Q737" t="s">
        <v>389</v>
      </c>
      <c r="T737" t="s">
        <v>44</v>
      </c>
    </row>
    <row r="738" spans="1:20" hidden="1" x14ac:dyDescent="0.2">
      <c r="A738" t="s">
        <v>1360</v>
      </c>
      <c r="B738" t="s">
        <v>1257</v>
      </c>
      <c r="C738" t="s">
        <v>1361</v>
      </c>
      <c r="D738">
        <v>270</v>
      </c>
      <c r="E738" t="s">
        <v>81</v>
      </c>
      <c r="F738" t="s">
        <v>5</v>
      </c>
      <c r="G738" t="s">
        <v>1259</v>
      </c>
      <c r="H738" t="s">
        <v>309</v>
      </c>
      <c r="I738" t="s">
        <v>24</v>
      </c>
      <c r="J738">
        <v>390</v>
      </c>
      <c r="K738" t="s">
        <v>205</v>
      </c>
      <c r="L738">
        <v>0.33735000000000004</v>
      </c>
      <c r="M738" t="s">
        <v>212</v>
      </c>
      <c r="N738" t="s">
        <v>322</v>
      </c>
      <c r="O738" t="s">
        <v>207</v>
      </c>
      <c r="P738">
        <v>2015</v>
      </c>
      <c r="Q738" t="s">
        <v>1362</v>
      </c>
      <c r="T738" t="s">
        <v>44</v>
      </c>
    </row>
    <row r="739" spans="1:20" hidden="1" x14ac:dyDescent="0.2">
      <c r="A739" t="s">
        <v>745</v>
      </c>
      <c r="B739" t="s">
        <v>667</v>
      </c>
      <c r="C739" t="s">
        <v>668</v>
      </c>
      <c r="D739">
        <v>541</v>
      </c>
      <c r="E739" t="s">
        <v>669</v>
      </c>
      <c r="F739" t="s">
        <v>1945</v>
      </c>
      <c r="G739" t="s">
        <v>670</v>
      </c>
      <c r="H739" t="s">
        <v>24</v>
      </c>
      <c r="I739" t="s">
        <v>24</v>
      </c>
      <c r="J739">
        <v>386</v>
      </c>
      <c r="K739" t="s">
        <v>205</v>
      </c>
      <c r="L739">
        <v>0.33388999999999996</v>
      </c>
      <c r="M739" t="s">
        <v>1363</v>
      </c>
      <c r="N739" t="s">
        <v>652</v>
      </c>
      <c r="O739" t="s">
        <v>207</v>
      </c>
      <c r="P739">
        <v>2014</v>
      </c>
      <c r="Q739" t="s">
        <v>773</v>
      </c>
      <c r="T739" t="s">
        <v>44</v>
      </c>
    </row>
    <row r="740" spans="1:20" hidden="1" x14ac:dyDescent="0.2">
      <c r="A740" t="s">
        <v>239</v>
      </c>
      <c r="B740" t="s">
        <v>240</v>
      </c>
      <c r="C740" t="s">
        <v>158</v>
      </c>
      <c r="D740">
        <v>780</v>
      </c>
      <c r="E740" t="s">
        <v>241</v>
      </c>
      <c r="F740" t="s">
        <v>6</v>
      </c>
      <c r="G740" t="s">
        <v>204</v>
      </c>
      <c r="H740" t="s">
        <v>858</v>
      </c>
      <c r="I740" t="s">
        <v>858</v>
      </c>
      <c r="J740">
        <v>380</v>
      </c>
      <c r="K740" t="s">
        <v>205</v>
      </c>
      <c r="L740">
        <v>0.30780000000000002</v>
      </c>
      <c r="M740" t="s">
        <v>212</v>
      </c>
      <c r="N740" t="s">
        <v>242</v>
      </c>
      <c r="O740" t="s">
        <v>207</v>
      </c>
      <c r="P740">
        <v>2013</v>
      </c>
      <c r="Q740" t="s">
        <v>243</v>
      </c>
      <c r="T740" t="s">
        <v>34</v>
      </c>
    </row>
    <row r="741" spans="1:20" hidden="1" x14ac:dyDescent="0.2">
      <c r="A741" t="s">
        <v>1193</v>
      </c>
      <c r="B741" t="s">
        <v>1194</v>
      </c>
      <c r="C741" t="s">
        <v>1149</v>
      </c>
      <c r="D741">
        <v>222</v>
      </c>
      <c r="E741" t="s">
        <v>1993</v>
      </c>
      <c r="F741" t="s">
        <v>5</v>
      </c>
      <c r="G741" t="s">
        <v>379</v>
      </c>
      <c r="H741" t="s">
        <v>1199</v>
      </c>
      <c r="I741" t="s">
        <v>381</v>
      </c>
      <c r="J741">
        <v>1049</v>
      </c>
      <c r="K741" t="s">
        <v>222</v>
      </c>
      <c r="L741">
        <v>1049</v>
      </c>
      <c r="M741" t="s">
        <v>212</v>
      </c>
      <c r="N741" t="s">
        <v>244</v>
      </c>
      <c r="O741" t="s">
        <v>207</v>
      </c>
      <c r="P741">
        <v>2016</v>
      </c>
      <c r="Q741" t="s">
        <v>1325</v>
      </c>
      <c r="T741" t="s">
        <v>35</v>
      </c>
    </row>
    <row r="742" spans="1:20" hidden="1" x14ac:dyDescent="0.2">
      <c r="A742" t="s">
        <v>1006</v>
      </c>
      <c r="B742" t="s">
        <v>978</v>
      </c>
      <c r="C742" t="s">
        <v>68</v>
      </c>
      <c r="D742">
        <v>600</v>
      </c>
      <c r="E742" t="s">
        <v>1957</v>
      </c>
      <c r="F742" t="s">
        <v>1930</v>
      </c>
      <c r="G742" t="s">
        <v>979</v>
      </c>
      <c r="H742" t="s">
        <v>264</v>
      </c>
      <c r="I742" t="s">
        <v>24</v>
      </c>
      <c r="J742">
        <v>358</v>
      </c>
      <c r="K742" t="s">
        <v>205</v>
      </c>
      <c r="L742">
        <v>0.30967</v>
      </c>
      <c r="M742" t="s">
        <v>1364</v>
      </c>
      <c r="N742" t="s">
        <v>213</v>
      </c>
      <c r="O742" t="s">
        <v>207</v>
      </c>
      <c r="P742">
        <v>2017</v>
      </c>
      <c r="Q742" t="s">
        <v>1025</v>
      </c>
      <c r="T742" t="s">
        <v>35</v>
      </c>
    </row>
    <row r="743" spans="1:20" hidden="1" x14ac:dyDescent="0.2">
      <c r="A743" t="s">
        <v>1346</v>
      </c>
      <c r="B743" t="s">
        <v>870</v>
      </c>
      <c r="C743" t="s">
        <v>875</v>
      </c>
      <c r="D743">
        <v>300</v>
      </c>
      <c r="E743" t="s">
        <v>1956</v>
      </c>
      <c r="F743" t="s">
        <v>9</v>
      </c>
      <c r="G743" t="s">
        <v>204</v>
      </c>
      <c r="H743" t="s">
        <v>1347</v>
      </c>
      <c r="I743" t="s">
        <v>24</v>
      </c>
      <c r="J743">
        <v>452</v>
      </c>
      <c r="K743" t="s">
        <v>222</v>
      </c>
      <c r="L743">
        <v>452</v>
      </c>
      <c r="M743" t="s">
        <v>212</v>
      </c>
      <c r="N743" t="s">
        <v>289</v>
      </c>
      <c r="O743" t="s">
        <v>207</v>
      </c>
      <c r="P743">
        <v>2018</v>
      </c>
      <c r="Q743" t="s">
        <v>1350</v>
      </c>
      <c r="T743" t="s">
        <v>34</v>
      </c>
    </row>
    <row r="744" spans="1:20" hidden="1" x14ac:dyDescent="0.2">
      <c r="A744" t="s">
        <v>443</v>
      </c>
      <c r="B744" t="s">
        <v>444</v>
      </c>
      <c r="C744" t="s">
        <v>57</v>
      </c>
      <c r="D744">
        <v>110</v>
      </c>
      <c r="E744" t="s">
        <v>1993</v>
      </c>
      <c r="F744" t="s">
        <v>5</v>
      </c>
      <c r="G744" t="s">
        <v>445</v>
      </c>
      <c r="H744" t="s">
        <v>264</v>
      </c>
      <c r="I744" t="s">
        <v>24</v>
      </c>
      <c r="J744">
        <v>300</v>
      </c>
      <c r="K744" t="s">
        <v>205</v>
      </c>
      <c r="L744">
        <v>0.25950000000000001</v>
      </c>
      <c r="M744" t="s">
        <v>1365</v>
      </c>
      <c r="N744" t="s">
        <v>446</v>
      </c>
      <c r="O744" t="s">
        <v>207</v>
      </c>
      <c r="P744">
        <v>2010</v>
      </c>
      <c r="Q744" t="s">
        <v>447</v>
      </c>
      <c r="T744" t="s">
        <v>33</v>
      </c>
    </row>
    <row r="745" spans="1:20" hidden="1" x14ac:dyDescent="0.2">
      <c r="A745" t="s">
        <v>666</v>
      </c>
      <c r="B745" t="s">
        <v>667</v>
      </c>
      <c r="C745" t="s">
        <v>668</v>
      </c>
      <c r="D745">
        <v>541</v>
      </c>
      <c r="E745" t="s">
        <v>669</v>
      </c>
      <c r="F745" t="s">
        <v>1945</v>
      </c>
      <c r="G745" t="s">
        <v>695</v>
      </c>
      <c r="H745" t="s">
        <v>24</v>
      </c>
      <c r="I745" t="s">
        <v>24</v>
      </c>
      <c r="J745">
        <v>284</v>
      </c>
      <c r="K745" t="s">
        <v>205</v>
      </c>
      <c r="L745">
        <v>0.24565999999999999</v>
      </c>
      <c r="M745" t="s">
        <v>1363</v>
      </c>
      <c r="N745" t="s">
        <v>228</v>
      </c>
      <c r="O745" t="s">
        <v>207</v>
      </c>
      <c r="P745">
        <v>2012</v>
      </c>
      <c r="Q745" t="s">
        <v>789</v>
      </c>
      <c r="T745" t="s">
        <v>44</v>
      </c>
    </row>
    <row r="746" spans="1:20" hidden="1" x14ac:dyDescent="0.2">
      <c r="B746" t="s">
        <v>1403</v>
      </c>
      <c r="C746" t="s">
        <v>85</v>
      </c>
      <c r="D746">
        <v>301</v>
      </c>
      <c r="E746" t="s">
        <v>1956</v>
      </c>
      <c r="F746" t="s">
        <v>9</v>
      </c>
      <c r="G746" t="s">
        <v>1404</v>
      </c>
      <c r="H746" t="s">
        <v>1405</v>
      </c>
      <c r="I746" t="s">
        <v>24</v>
      </c>
      <c r="L746">
        <v>760</v>
      </c>
      <c r="P746">
        <v>2015</v>
      </c>
      <c r="R746" t="s">
        <v>259</v>
      </c>
      <c r="T746" t="s">
        <v>35</v>
      </c>
    </row>
    <row r="747" spans="1:20" hidden="1" x14ac:dyDescent="0.2">
      <c r="A747" t="s">
        <v>893</v>
      </c>
      <c r="B747" t="s">
        <v>894</v>
      </c>
      <c r="C747" t="s">
        <v>68</v>
      </c>
      <c r="D747">
        <v>601</v>
      </c>
      <c r="E747" t="s">
        <v>1957</v>
      </c>
      <c r="F747" t="s">
        <v>1930</v>
      </c>
      <c r="G747" t="s">
        <v>895</v>
      </c>
      <c r="H747" t="s">
        <v>896</v>
      </c>
      <c r="I747" t="s">
        <v>24</v>
      </c>
      <c r="J747">
        <v>13414</v>
      </c>
      <c r="K747" t="s">
        <v>205</v>
      </c>
      <c r="L747">
        <v>11.603110000000001</v>
      </c>
      <c r="M747" t="s">
        <v>212</v>
      </c>
      <c r="N747" t="s">
        <v>244</v>
      </c>
      <c r="O747" t="s">
        <v>207</v>
      </c>
      <c r="P747">
        <v>2020</v>
      </c>
      <c r="Q747" t="s">
        <v>897</v>
      </c>
      <c r="T747" t="s">
        <v>44</v>
      </c>
    </row>
    <row r="748" spans="1:20" hidden="1" x14ac:dyDescent="0.2">
      <c r="A748" t="s">
        <v>1059</v>
      </c>
      <c r="B748" t="s">
        <v>978</v>
      </c>
      <c r="C748" t="s">
        <v>68</v>
      </c>
      <c r="D748">
        <v>600</v>
      </c>
      <c r="E748" t="s">
        <v>1957</v>
      </c>
      <c r="F748" t="s">
        <v>1930</v>
      </c>
      <c r="G748" t="s">
        <v>35</v>
      </c>
      <c r="H748" t="s">
        <v>50</v>
      </c>
      <c r="I748" t="s">
        <v>50</v>
      </c>
      <c r="J748">
        <v>274</v>
      </c>
      <c r="K748" t="s">
        <v>205</v>
      </c>
      <c r="L748">
        <v>0.20549999999999999</v>
      </c>
      <c r="M748" t="s">
        <v>980</v>
      </c>
      <c r="N748" t="s">
        <v>346</v>
      </c>
      <c r="O748" t="s">
        <v>207</v>
      </c>
      <c r="P748">
        <v>2020</v>
      </c>
      <c r="Q748" t="s">
        <v>1061</v>
      </c>
      <c r="T748" t="s">
        <v>35</v>
      </c>
    </row>
    <row r="749" spans="1:20" hidden="1" x14ac:dyDescent="0.2">
      <c r="A749" t="s">
        <v>664</v>
      </c>
      <c r="B749" t="s">
        <v>644</v>
      </c>
      <c r="C749" t="s">
        <v>220</v>
      </c>
      <c r="D749">
        <v>230</v>
      </c>
      <c r="E749" t="s">
        <v>220</v>
      </c>
      <c r="F749" t="s">
        <v>7</v>
      </c>
      <c r="G749" t="s">
        <v>645</v>
      </c>
      <c r="H749" t="s">
        <v>1294</v>
      </c>
      <c r="I749" t="s">
        <v>1294</v>
      </c>
      <c r="J749">
        <v>260</v>
      </c>
      <c r="K749" t="s">
        <v>205</v>
      </c>
      <c r="L749">
        <v>0.22490000000000002</v>
      </c>
      <c r="M749" t="s">
        <v>212</v>
      </c>
      <c r="N749" t="s">
        <v>244</v>
      </c>
      <c r="O749" t="s">
        <v>207</v>
      </c>
      <c r="P749">
        <v>2012</v>
      </c>
      <c r="Q749" t="s">
        <v>665</v>
      </c>
      <c r="T749" t="s">
        <v>44</v>
      </c>
    </row>
    <row r="750" spans="1:20" hidden="1" x14ac:dyDescent="0.2">
      <c r="A750" t="s">
        <v>1145</v>
      </c>
      <c r="B750" t="s">
        <v>940</v>
      </c>
      <c r="C750" t="s">
        <v>941</v>
      </c>
      <c r="D750">
        <v>240</v>
      </c>
      <c r="E750" t="s">
        <v>906</v>
      </c>
      <c r="F750" t="s">
        <v>7</v>
      </c>
      <c r="G750" t="s">
        <v>942</v>
      </c>
      <c r="H750" t="s">
        <v>50</v>
      </c>
      <c r="I750" t="s">
        <v>50</v>
      </c>
      <c r="J750">
        <v>9148</v>
      </c>
      <c r="K750" t="s">
        <v>205</v>
      </c>
      <c r="L750">
        <v>6.8609999999999998</v>
      </c>
      <c r="M750" t="s">
        <v>1146</v>
      </c>
      <c r="N750" t="s">
        <v>271</v>
      </c>
      <c r="O750" t="s">
        <v>207</v>
      </c>
      <c r="P750">
        <v>2012</v>
      </c>
      <c r="Q750" t="s">
        <v>1374</v>
      </c>
      <c r="T750" t="s">
        <v>33</v>
      </c>
    </row>
    <row r="751" spans="1:20" hidden="1" x14ac:dyDescent="0.2">
      <c r="A751" t="s">
        <v>1193</v>
      </c>
      <c r="B751" t="s">
        <v>1194</v>
      </c>
      <c r="C751" t="s">
        <v>1149</v>
      </c>
      <c r="D751">
        <v>222</v>
      </c>
      <c r="E751" t="s">
        <v>1993</v>
      </c>
      <c r="F751" t="s">
        <v>5</v>
      </c>
      <c r="G751" t="s">
        <v>358</v>
      </c>
      <c r="H751" t="s">
        <v>264</v>
      </c>
      <c r="I751" t="s">
        <v>24</v>
      </c>
      <c r="J751">
        <v>966</v>
      </c>
      <c r="K751" t="s">
        <v>222</v>
      </c>
      <c r="L751">
        <v>966</v>
      </c>
      <c r="M751" t="s">
        <v>212</v>
      </c>
      <c r="N751" t="s">
        <v>244</v>
      </c>
      <c r="O751" t="s">
        <v>207</v>
      </c>
      <c r="P751">
        <v>2016</v>
      </c>
      <c r="Q751" t="s">
        <v>1325</v>
      </c>
      <c r="T751" t="s">
        <v>35</v>
      </c>
    </row>
    <row r="752" spans="1:20" hidden="1" x14ac:dyDescent="0.2">
      <c r="B752" t="s">
        <v>351</v>
      </c>
      <c r="C752" t="s">
        <v>85</v>
      </c>
      <c r="D752">
        <v>301</v>
      </c>
      <c r="E752" t="s">
        <v>1956</v>
      </c>
      <c r="F752" t="s">
        <v>9</v>
      </c>
      <c r="G752" t="s">
        <v>379</v>
      </c>
      <c r="H752" t="s">
        <v>217</v>
      </c>
      <c r="I752" t="s">
        <v>24</v>
      </c>
      <c r="J752">
        <v>480000</v>
      </c>
      <c r="K752" t="s">
        <v>205</v>
      </c>
      <c r="L752">
        <v>415.2</v>
      </c>
      <c r="M752" t="s">
        <v>212</v>
      </c>
      <c r="P752">
        <v>2016</v>
      </c>
      <c r="R752" t="s">
        <v>259</v>
      </c>
      <c r="T752" t="s">
        <v>35</v>
      </c>
    </row>
    <row r="753" spans="1:20" hidden="1" x14ac:dyDescent="0.2">
      <c r="A753" t="s">
        <v>1381</v>
      </c>
      <c r="B753" t="s">
        <v>1382</v>
      </c>
      <c r="C753" t="s">
        <v>96</v>
      </c>
      <c r="D753">
        <v>640</v>
      </c>
      <c r="E753" t="s">
        <v>1989</v>
      </c>
      <c r="F753" t="s">
        <v>1930</v>
      </c>
      <c r="G753" t="s">
        <v>1383</v>
      </c>
      <c r="H753" t="s">
        <v>833</v>
      </c>
      <c r="I753" t="s">
        <v>24</v>
      </c>
      <c r="J753">
        <v>229.7</v>
      </c>
      <c r="K753" t="s">
        <v>222</v>
      </c>
      <c r="L753">
        <v>229.7</v>
      </c>
      <c r="M753" t="s">
        <v>1384</v>
      </c>
      <c r="N753" t="s">
        <v>371</v>
      </c>
      <c r="O753" t="s">
        <v>207</v>
      </c>
      <c r="P753">
        <v>2018</v>
      </c>
      <c r="Q753" t="s">
        <v>1385</v>
      </c>
      <c r="T753" t="s">
        <v>35</v>
      </c>
    </row>
    <row r="754" spans="1:20" hidden="1" x14ac:dyDescent="0.2">
      <c r="A754" t="s">
        <v>1381</v>
      </c>
      <c r="B754" t="s">
        <v>1382</v>
      </c>
      <c r="C754" t="s">
        <v>96</v>
      </c>
      <c r="D754">
        <v>640</v>
      </c>
      <c r="E754" t="s">
        <v>1989</v>
      </c>
      <c r="F754" t="s">
        <v>1930</v>
      </c>
      <c r="G754" t="s">
        <v>1383</v>
      </c>
      <c r="H754" t="s">
        <v>833</v>
      </c>
      <c r="I754" t="s">
        <v>24</v>
      </c>
      <c r="J754">
        <v>229.7</v>
      </c>
      <c r="K754" t="s">
        <v>222</v>
      </c>
      <c r="L754">
        <v>229.7</v>
      </c>
      <c r="M754" t="s">
        <v>1384</v>
      </c>
      <c r="N754" t="s">
        <v>371</v>
      </c>
      <c r="O754" t="s">
        <v>207</v>
      </c>
      <c r="P754">
        <v>2018</v>
      </c>
      <c r="Q754" t="s">
        <v>1385</v>
      </c>
      <c r="T754" t="s">
        <v>35</v>
      </c>
    </row>
    <row r="755" spans="1:20" hidden="1" x14ac:dyDescent="0.2">
      <c r="A755" t="s">
        <v>1366</v>
      </c>
      <c r="B755" t="s">
        <v>1367</v>
      </c>
      <c r="C755" t="s">
        <v>1368</v>
      </c>
      <c r="D755">
        <v>301</v>
      </c>
      <c r="E755" t="s">
        <v>1956</v>
      </c>
      <c r="F755" t="s">
        <v>9</v>
      </c>
      <c r="G755" t="s">
        <v>1369</v>
      </c>
      <c r="H755" t="s">
        <v>305</v>
      </c>
      <c r="I755" t="s">
        <v>24</v>
      </c>
      <c r="J755">
        <v>277</v>
      </c>
      <c r="K755" t="s">
        <v>222</v>
      </c>
      <c r="L755">
        <v>277</v>
      </c>
      <c r="M755" t="s">
        <v>212</v>
      </c>
      <c r="N755" t="s">
        <v>249</v>
      </c>
      <c r="O755" t="s">
        <v>207</v>
      </c>
      <c r="P755">
        <v>2016</v>
      </c>
      <c r="Q755" t="s">
        <v>1370</v>
      </c>
      <c r="T755" t="s">
        <v>44</v>
      </c>
    </row>
    <row r="756" spans="1:20" hidden="1" x14ac:dyDescent="0.2">
      <c r="A756" t="s">
        <v>813</v>
      </c>
      <c r="B756" t="s">
        <v>814</v>
      </c>
      <c r="C756" t="s">
        <v>147</v>
      </c>
      <c r="D756">
        <v>671</v>
      </c>
      <c r="E756" t="s">
        <v>1989</v>
      </c>
      <c r="F756" t="s">
        <v>1930</v>
      </c>
      <c r="G756" t="s">
        <v>463</v>
      </c>
      <c r="H756" t="s">
        <v>858</v>
      </c>
      <c r="I756" t="s">
        <v>858</v>
      </c>
      <c r="J756">
        <v>220</v>
      </c>
      <c r="K756" t="s">
        <v>205</v>
      </c>
      <c r="L756">
        <v>0.17820000000000003</v>
      </c>
      <c r="M756" t="s">
        <v>212</v>
      </c>
      <c r="N756" t="s">
        <v>242</v>
      </c>
      <c r="O756" t="s">
        <v>207</v>
      </c>
      <c r="P756">
        <v>2014</v>
      </c>
      <c r="Q756" t="s">
        <v>987</v>
      </c>
      <c r="T756" t="s">
        <v>40</v>
      </c>
    </row>
    <row r="757" spans="1:20" hidden="1" x14ac:dyDescent="0.2">
      <c r="A757" t="s">
        <v>376</v>
      </c>
      <c r="B757" t="s">
        <v>292</v>
      </c>
      <c r="C757" t="s">
        <v>57</v>
      </c>
      <c r="D757">
        <v>112</v>
      </c>
      <c r="E757" t="s">
        <v>1993</v>
      </c>
      <c r="F757" t="s">
        <v>5</v>
      </c>
      <c r="G757" t="s">
        <v>341</v>
      </c>
      <c r="H757" t="s">
        <v>398</v>
      </c>
      <c r="I757" t="s">
        <v>24</v>
      </c>
      <c r="J757">
        <v>216.3</v>
      </c>
      <c r="K757" t="s">
        <v>222</v>
      </c>
      <c r="L757">
        <v>216.3</v>
      </c>
      <c r="M757" t="s">
        <v>212</v>
      </c>
      <c r="N757" t="s">
        <v>322</v>
      </c>
      <c r="O757" t="s">
        <v>207</v>
      </c>
      <c r="P757">
        <v>2014</v>
      </c>
      <c r="Q757" t="s">
        <v>477</v>
      </c>
      <c r="T757" t="s">
        <v>44</v>
      </c>
    </row>
    <row r="758" spans="1:20" hidden="1" x14ac:dyDescent="0.2">
      <c r="B758" t="s">
        <v>1403</v>
      </c>
      <c r="C758" t="s">
        <v>85</v>
      </c>
      <c r="D758">
        <v>301</v>
      </c>
      <c r="E758" t="s">
        <v>1956</v>
      </c>
      <c r="F758" t="s">
        <v>9</v>
      </c>
      <c r="G758" t="s">
        <v>1404</v>
      </c>
      <c r="H758" t="s">
        <v>1405</v>
      </c>
      <c r="I758" t="s">
        <v>24</v>
      </c>
      <c r="L758">
        <v>730</v>
      </c>
      <c r="P758">
        <v>2016</v>
      </c>
      <c r="R758" t="s">
        <v>259</v>
      </c>
      <c r="T758" t="s">
        <v>35</v>
      </c>
    </row>
    <row r="759" spans="1:20" hidden="1" x14ac:dyDescent="0.2">
      <c r="A759" t="s">
        <v>1193</v>
      </c>
      <c r="B759" t="s">
        <v>1194</v>
      </c>
      <c r="C759" t="s">
        <v>1149</v>
      </c>
      <c r="D759">
        <v>222</v>
      </c>
      <c r="E759" t="s">
        <v>1993</v>
      </c>
      <c r="F759" t="s">
        <v>5</v>
      </c>
      <c r="G759" t="s">
        <v>379</v>
      </c>
      <c r="H759" t="s">
        <v>52</v>
      </c>
      <c r="I759" t="s">
        <v>52</v>
      </c>
      <c r="J759">
        <v>1538</v>
      </c>
      <c r="K759" t="s">
        <v>222</v>
      </c>
      <c r="L759">
        <v>1538</v>
      </c>
      <c r="M759" t="s">
        <v>212</v>
      </c>
      <c r="N759" t="s">
        <v>244</v>
      </c>
      <c r="O759" t="s">
        <v>207</v>
      </c>
      <c r="P759">
        <v>2016</v>
      </c>
      <c r="Q759" t="s">
        <v>1325</v>
      </c>
      <c r="T759" t="s">
        <v>35</v>
      </c>
    </row>
    <row r="760" spans="1:20" hidden="1" x14ac:dyDescent="0.2">
      <c r="A760" t="s">
        <v>678</v>
      </c>
      <c r="B760" t="s">
        <v>679</v>
      </c>
      <c r="C760" t="s">
        <v>88</v>
      </c>
      <c r="D760">
        <v>310</v>
      </c>
      <c r="E760" t="s">
        <v>680</v>
      </c>
      <c r="F760" t="s">
        <v>9</v>
      </c>
      <c r="G760" t="s">
        <v>670</v>
      </c>
      <c r="H760" t="s">
        <v>50</v>
      </c>
      <c r="I760" t="s">
        <v>50</v>
      </c>
      <c r="J760">
        <v>208</v>
      </c>
      <c r="K760" t="s">
        <v>205</v>
      </c>
      <c r="L760">
        <v>0.156</v>
      </c>
      <c r="M760" t="s">
        <v>681</v>
      </c>
      <c r="N760" t="s">
        <v>346</v>
      </c>
      <c r="O760" t="s">
        <v>207</v>
      </c>
      <c r="P760">
        <v>2019</v>
      </c>
      <c r="Q760" t="s">
        <v>682</v>
      </c>
      <c r="T760" t="s">
        <v>44</v>
      </c>
    </row>
    <row r="761" spans="1:20" hidden="1" x14ac:dyDescent="0.2">
      <c r="A761" t="s">
        <v>1388</v>
      </c>
      <c r="B761" t="s">
        <v>1389</v>
      </c>
      <c r="C761" t="s">
        <v>785</v>
      </c>
      <c r="D761">
        <v>221</v>
      </c>
      <c r="E761" t="s">
        <v>1993</v>
      </c>
      <c r="F761" t="s">
        <v>5</v>
      </c>
      <c r="G761" t="s">
        <v>1390</v>
      </c>
      <c r="H761" t="s">
        <v>217</v>
      </c>
      <c r="I761" t="s">
        <v>24</v>
      </c>
      <c r="J761">
        <v>86</v>
      </c>
      <c r="K761" t="s">
        <v>1391</v>
      </c>
      <c r="L761">
        <v>149.94256692000002</v>
      </c>
      <c r="M761" t="s">
        <v>1392</v>
      </c>
      <c r="N761" t="s">
        <v>228</v>
      </c>
      <c r="O761" t="s">
        <v>207</v>
      </c>
      <c r="P761">
        <v>2011</v>
      </c>
      <c r="Q761" t="s">
        <v>1393</v>
      </c>
      <c r="T761" t="s">
        <v>41</v>
      </c>
    </row>
    <row r="762" spans="1:20" hidden="1" x14ac:dyDescent="0.2">
      <c r="A762" t="s">
        <v>1346</v>
      </c>
      <c r="B762" t="s">
        <v>870</v>
      </c>
      <c r="C762" t="s">
        <v>84</v>
      </c>
      <c r="D762">
        <v>300</v>
      </c>
      <c r="E762" t="s">
        <v>1956</v>
      </c>
      <c r="F762" t="s">
        <v>9</v>
      </c>
      <c r="G762" t="s">
        <v>1394</v>
      </c>
      <c r="H762" t="s">
        <v>1221</v>
      </c>
      <c r="I762" t="s">
        <v>24</v>
      </c>
      <c r="J762">
        <v>1000</v>
      </c>
      <c r="K762" t="s">
        <v>205</v>
      </c>
      <c r="L762">
        <v>0.86499999999999999</v>
      </c>
      <c r="M762" t="s">
        <v>212</v>
      </c>
      <c r="N762" t="s">
        <v>242</v>
      </c>
      <c r="O762" t="s">
        <v>207</v>
      </c>
      <c r="P762">
        <v>2019</v>
      </c>
      <c r="Q762" t="s">
        <v>1395</v>
      </c>
      <c r="T762" t="s">
        <v>34</v>
      </c>
    </row>
    <row r="763" spans="1:20" hidden="1" x14ac:dyDescent="0.2">
      <c r="A763" t="s">
        <v>678</v>
      </c>
      <c r="B763" t="s">
        <v>679</v>
      </c>
      <c r="C763" t="s">
        <v>88</v>
      </c>
      <c r="D763">
        <v>310</v>
      </c>
      <c r="E763" t="s">
        <v>680</v>
      </c>
      <c r="F763" t="s">
        <v>9</v>
      </c>
      <c r="G763" t="s">
        <v>670</v>
      </c>
      <c r="H763" t="s">
        <v>50</v>
      </c>
      <c r="I763" t="s">
        <v>50</v>
      </c>
      <c r="J763">
        <v>204</v>
      </c>
      <c r="K763" t="s">
        <v>205</v>
      </c>
      <c r="L763">
        <v>0.153</v>
      </c>
      <c r="M763" t="s">
        <v>1396</v>
      </c>
      <c r="N763" t="s">
        <v>346</v>
      </c>
      <c r="O763" t="s">
        <v>207</v>
      </c>
      <c r="P763">
        <v>2016</v>
      </c>
      <c r="Q763" t="s">
        <v>782</v>
      </c>
      <c r="T763" t="s">
        <v>44</v>
      </c>
    </row>
    <row r="764" spans="1:20" hidden="1" x14ac:dyDescent="0.2">
      <c r="A764" t="s">
        <v>994</v>
      </c>
      <c r="B764" t="s">
        <v>978</v>
      </c>
      <c r="C764" t="s">
        <v>68</v>
      </c>
      <c r="D764">
        <v>600</v>
      </c>
      <c r="E764" t="s">
        <v>1957</v>
      </c>
      <c r="F764" t="s">
        <v>1930</v>
      </c>
      <c r="G764" t="s">
        <v>1003</v>
      </c>
      <c r="H764" t="s">
        <v>1335</v>
      </c>
      <c r="I764" t="s">
        <v>24</v>
      </c>
      <c r="J764">
        <v>200</v>
      </c>
      <c r="K764" t="s">
        <v>205</v>
      </c>
      <c r="L764">
        <v>0.17299999999999999</v>
      </c>
      <c r="M764" t="s">
        <v>1397</v>
      </c>
      <c r="N764" t="s">
        <v>249</v>
      </c>
      <c r="O764" t="s">
        <v>207</v>
      </c>
      <c r="P764">
        <v>2012</v>
      </c>
      <c r="Q764" t="s">
        <v>1004</v>
      </c>
      <c r="R764" t="s">
        <v>982</v>
      </c>
      <c r="T764" t="s">
        <v>35</v>
      </c>
    </row>
    <row r="765" spans="1:20" hidden="1" x14ac:dyDescent="0.2">
      <c r="A765" t="s">
        <v>664</v>
      </c>
      <c r="B765" t="s">
        <v>644</v>
      </c>
      <c r="C765" t="s">
        <v>220</v>
      </c>
      <c r="D765">
        <v>230</v>
      </c>
      <c r="E765" t="s">
        <v>220</v>
      </c>
      <c r="F765" t="s">
        <v>7</v>
      </c>
      <c r="G765" t="s">
        <v>774</v>
      </c>
      <c r="H765" t="s">
        <v>1294</v>
      </c>
      <c r="I765" t="s">
        <v>1294</v>
      </c>
      <c r="J765">
        <v>200</v>
      </c>
      <c r="K765" t="s">
        <v>205</v>
      </c>
      <c r="L765">
        <v>0.17299999999999999</v>
      </c>
      <c r="M765" t="s">
        <v>212</v>
      </c>
      <c r="O765" t="s">
        <v>207</v>
      </c>
      <c r="P765">
        <v>2013</v>
      </c>
      <c r="Q765" t="s">
        <v>775</v>
      </c>
      <c r="T765" t="s">
        <v>44</v>
      </c>
    </row>
    <row r="766" spans="1:20" hidden="1" x14ac:dyDescent="0.2">
      <c r="A766" t="s">
        <v>1398</v>
      </c>
      <c r="B766" t="s">
        <v>947</v>
      </c>
      <c r="C766" t="s">
        <v>1240</v>
      </c>
      <c r="D766">
        <v>201</v>
      </c>
      <c r="E766" t="s">
        <v>1993</v>
      </c>
      <c r="F766" t="s">
        <v>5</v>
      </c>
      <c r="G766" t="s">
        <v>962</v>
      </c>
      <c r="H766" t="s">
        <v>656</v>
      </c>
      <c r="I766" t="s">
        <v>24</v>
      </c>
      <c r="J766">
        <v>200</v>
      </c>
      <c r="K766" t="s">
        <v>205</v>
      </c>
      <c r="L766">
        <v>0.17299999999999999</v>
      </c>
      <c r="M766" t="s">
        <v>212</v>
      </c>
      <c r="N766" t="s">
        <v>289</v>
      </c>
      <c r="O766" t="s">
        <v>207</v>
      </c>
      <c r="P766">
        <v>2015</v>
      </c>
      <c r="Q766" t="s">
        <v>1399</v>
      </c>
      <c r="T766" t="s">
        <v>40</v>
      </c>
    </row>
    <row r="767" spans="1:20" hidden="1" x14ac:dyDescent="0.2">
      <c r="A767" t="s">
        <v>1237</v>
      </c>
      <c r="B767" t="s">
        <v>947</v>
      </c>
      <c r="C767" t="s">
        <v>163</v>
      </c>
      <c r="D767">
        <v>851</v>
      </c>
      <c r="E767" t="s">
        <v>631</v>
      </c>
      <c r="F767" t="s">
        <v>6</v>
      </c>
      <c r="G767" t="s">
        <v>962</v>
      </c>
      <c r="H767" t="s">
        <v>309</v>
      </c>
      <c r="I767" t="s">
        <v>24</v>
      </c>
      <c r="J767">
        <v>200</v>
      </c>
      <c r="K767" t="s">
        <v>205</v>
      </c>
      <c r="L767">
        <v>0.17299999999999999</v>
      </c>
      <c r="M767" t="s">
        <v>212</v>
      </c>
      <c r="N767" t="s">
        <v>328</v>
      </c>
      <c r="O767" t="s">
        <v>207</v>
      </c>
      <c r="P767">
        <v>2017</v>
      </c>
      <c r="Q767" t="s">
        <v>1400</v>
      </c>
      <c r="T767" t="s">
        <v>40</v>
      </c>
    </row>
    <row r="768" spans="1:20" hidden="1" x14ac:dyDescent="0.2">
      <c r="A768" t="s">
        <v>1300</v>
      </c>
      <c r="B768" t="s">
        <v>901</v>
      </c>
      <c r="C768" t="s">
        <v>77</v>
      </c>
      <c r="D768">
        <v>240</v>
      </c>
      <c r="E768" t="s">
        <v>906</v>
      </c>
      <c r="F768" t="s">
        <v>7</v>
      </c>
      <c r="G768" t="s">
        <v>304</v>
      </c>
      <c r="H768" t="s">
        <v>619</v>
      </c>
      <c r="I768" t="s">
        <v>24</v>
      </c>
      <c r="J768">
        <v>6692</v>
      </c>
      <c r="K768" t="s">
        <v>205</v>
      </c>
      <c r="L768">
        <v>5.7885799999999996</v>
      </c>
      <c r="M768" t="s">
        <v>212</v>
      </c>
      <c r="N768" t="s">
        <v>242</v>
      </c>
      <c r="O768" t="s">
        <v>207</v>
      </c>
      <c r="P768">
        <v>2012</v>
      </c>
      <c r="Q768" t="s">
        <v>1401</v>
      </c>
      <c r="T768" t="s">
        <v>40</v>
      </c>
    </row>
    <row r="769" spans="1:20" hidden="1" x14ac:dyDescent="0.2">
      <c r="A769" t="s">
        <v>714</v>
      </c>
      <c r="B769" t="s">
        <v>715</v>
      </c>
      <c r="C769" t="s">
        <v>220</v>
      </c>
      <c r="D769">
        <v>260</v>
      </c>
      <c r="E769" t="s">
        <v>220</v>
      </c>
      <c r="F769" t="s">
        <v>7</v>
      </c>
      <c r="G769" t="s">
        <v>645</v>
      </c>
      <c r="H769" t="s">
        <v>1294</v>
      </c>
      <c r="I769" t="s">
        <v>1294</v>
      </c>
      <c r="J769">
        <v>200</v>
      </c>
      <c r="K769" t="s">
        <v>205</v>
      </c>
      <c r="L769">
        <v>0.17299999999999999</v>
      </c>
      <c r="M769" t="s">
        <v>212</v>
      </c>
      <c r="N769" t="s">
        <v>244</v>
      </c>
      <c r="O769" t="s">
        <v>207</v>
      </c>
      <c r="P769">
        <v>2010</v>
      </c>
      <c r="Q769" t="s">
        <v>794</v>
      </c>
      <c r="T769" t="s">
        <v>44</v>
      </c>
    </row>
    <row r="770" spans="1:20" hidden="1" x14ac:dyDescent="0.2">
      <c r="A770" t="s">
        <v>350</v>
      </c>
      <c r="B770" t="s">
        <v>351</v>
      </c>
      <c r="C770" t="s">
        <v>352</v>
      </c>
      <c r="D770">
        <v>301</v>
      </c>
      <c r="E770" t="s">
        <v>1956</v>
      </c>
      <c r="F770" t="s">
        <v>9</v>
      </c>
      <c r="G770" t="s">
        <v>35</v>
      </c>
      <c r="H770" t="s">
        <v>354</v>
      </c>
      <c r="I770" t="s">
        <v>24</v>
      </c>
      <c r="J770">
        <v>503410</v>
      </c>
      <c r="K770" t="s">
        <v>205</v>
      </c>
      <c r="L770">
        <v>435.44965000000002</v>
      </c>
      <c r="M770" t="s">
        <v>212</v>
      </c>
      <c r="N770" t="s">
        <v>244</v>
      </c>
      <c r="O770" t="s">
        <v>207</v>
      </c>
      <c r="P770">
        <v>2017</v>
      </c>
      <c r="Q770" t="s">
        <v>382</v>
      </c>
      <c r="T770" t="s">
        <v>35</v>
      </c>
    </row>
    <row r="771" spans="1:20" hidden="1" x14ac:dyDescent="0.2">
      <c r="A771" t="s">
        <v>1402</v>
      </c>
      <c r="B771" t="s">
        <v>1403</v>
      </c>
      <c r="C771" t="s">
        <v>85</v>
      </c>
      <c r="D771">
        <v>301</v>
      </c>
      <c r="E771" t="s">
        <v>1956</v>
      </c>
      <c r="F771" t="s">
        <v>9</v>
      </c>
      <c r="G771" t="s">
        <v>1404</v>
      </c>
      <c r="H771" t="s">
        <v>1405</v>
      </c>
      <c r="I771" t="s">
        <v>24</v>
      </c>
      <c r="J771">
        <v>112.7</v>
      </c>
      <c r="K771" t="s">
        <v>1391</v>
      </c>
      <c r="L771">
        <v>702.19840693365506</v>
      </c>
      <c r="M771" t="s">
        <v>212</v>
      </c>
      <c r="N771" t="s">
        <v>687</v>
      </c>
      <c r="O771" t="s">
        <v>207</v>
      </c>
      <c r="P771">
        <v>2017</v>
      </c>
      <c r="Q771" t="s">
        <v>1462</v>
      </c>
      <c r="T771" t="s">
        <v>35</v>
      </c>
    </row>
    <row r="772" spans="1:20" hidden="1" x14ac:dyDescent="0.2">
      <c r="A772" t="s">
        <v>1145</v>
      </c>
      <c r="B772" t="s">
        <v>940</v>
      </c>
      <c r="C772" t="s">
        <v>941</v>
      </c>
      <c r="D772">
        <v>240</v>
      </c>
      <c r="E772" t="s">
        <v>906</v>
      </c>
      <c r="F772" t="s">
        <v>7</v>
      </c>
      <c r="G772" t="s">
        <v>942</v>
      </c>
      <c r="H772" t="s">
        <v>50</v>
      </c>
      <c r="I772" t="s">
        <v>50</v>
      </c>
      <c r="J772">
        <v>3132</v>
      </c>
      <c r="K772" t="s">
        <v>205</v>
      </c>
      <c r="L772">
        <v>2.3490000000000002</v>
      </c>
      <c r="M772" t="s">
        <v>1407</v>
      </c>
      <c r="N772" t="s">
        <v>271</v>
      </c>
      <c r="O772" t="s">
        <v>207</v>
      </c>
      <c r="P772">
        <v>2012</v>
      </c>
      <c r="Q772" t="s">
        <v>1374</v>
      </c>
      <c r="T772" t="s">
        <v>33</v>
      </c>
    </row>
    <row r="773" spans="1:20" hidden="1" x14ac:dyDescent="0.2">
      <c r="A773" t="s">
        <v>1388</v>
      </c>
      <c r="B773" t="s">
        <v>1389</v>
      </c>
      <c r="C773" t="s">
        <v>785</v>
      </c>
      <c r="D773">
        <v>221</v>
      </c>
      <c r="E773" t="s">
        <v>1993</v>
      </c>
      <c r="F773" t="s">
        <v>5</v>
      </c>
      <c r="G773" t="s">
        <v>1390</v>
      </c>
      <c r="H773" t="s">
        <v>29</v>
      </c>
      <c r="I773" t="s">
        <v>24</v>
      </c>
      <c r="J773">
        <v>64</v>
      </c>
      <c r="K773" t="s">
        <v>1391</v>
      </c>
      <c r="L773">
        <v>402.83091520000005</v>
      </c>
      <c r="M773" t="s">
        <v>1408</v>
      </c>
      <c r="N773" t="s">
        <v>228</v>
      </c>
      <c r="O773" t="s">
        <v>207</v>
      </c>
      <c r="P773">
        <v>2011</v>
      </c>
      <c r="Q773" t="s">
        <v>1393</v>
      </c>
      <c r="S773">
        <v>2003</v>
      </c>
      <c r="T773" t="s">
        <v>41</v>
      </c>
    </row>
    <row r="774" spans="1:20" hidden="1" x14ac:dyDescent="0.2">
      <c r="A774" t="s">
        <v>1409</v>
      </c>
      <c r="B774" t="s">
        <v>1389</v>
      </c>
      <c r="C774" t="s">
        <v>785</v>
      </c>
      <c r="D774">
        <v>221</v>
      </c>
      <c r="E774" t="s">
        <v>1993</v>
      </c>
      <c r="F774" t="s">
        <v>5</v>
      </c>
      <c r="G774" t="s">
        <v>1390</v>
      </c>
      <c r="H774" t="s">
        <v>264</v>
      </c>
      <c r="I774" t="s">
        <v>24</v>
      </c>
      <c r="J774">
        <v>126</v>
      </c>
      <c r="K774" t="s">
        <v>1391</v>
      </c>
      <c r="L774">
        <v>188.92763431920002</v>
      </c>
      <c r="M774" t="s">
        <v>1392</v>
      </c>
      <c r="N774" t="s">
        <v>371</v>
      </c>
      <c r="O774" t="s">
        <v>207</v>
      </c>
      <c r="P774">
        <v>2012</v>
      </c>
      <c r="Q774" t="s">
        <v>1410</v>
      </c>
      <c r="S774">
        <v>2011</v>
      </c>
      <c r="T774" t="s">
        <v>41</v>
      </c>
    </row>
    <row r="775" spans="1:20" hidden="1" x14ac:dyDescent="0.2">
      <c r="A775" t="s">
        <v>977</v>
      </c>
      <c r="B775" t="s">
        <v>978</v>
      </c>
      <c r="C775" t="s">
        <v>68</v>
      </c>
      <c r="D775">
        <v>600</v>
      </c>
      <c r="E775" t="s">
        <v>1957</v>
      </c>
      <c r="F775" t="s">
        <v>1930</v>
      </c>
      <c r="G775" t="s">
        <v>979</v>
      </c>
      <c r="H775" t="s">
        <v>1411</v>
      </c>
      <c r="I775" t="s">
        <v>1412</v>
      </c>
      <c r="J775">
        <v>190</v>
      </c>
      <c r="K775" t="s">
        <v>205</v>
      </c>
      <c r="L775">
        <v>0.16435</v>
      </c>
      <c r="M775" t="s">
        <v>1397</v>
      </c>
      <c r="N775" t="s">
        <v>346</v>
      </c>
      <c r="O775" t="s">
        <v>207</v>
      </c>
      <c r="P775">
        <v>2015</v>
      </c>
      <c r="Q775" t="s">
        <v>981</v>
      </c>
      <c r="R775" t="s">
        <v>982</v>
      </c>
      <c r="T775" t="s">
        <v>35</v>
      </c>
    </row>
    <row r="776" spans="1:20" hidden="1" x14ac:dyDescent="0.2">
      <c r="A776" t="s">
        <v>813</v>
      </c>
      <c r="B776" t="s">
        <v>814</v>
      </c>
      <c r="C776" t="s">
        <v>147</v>
      </c>
      <c r="D776">
        <v>671</v>
      </c>
      <c r="E776" t="s">
        <v>1989</v>
      </c>
      <c r="F776" t="s">
        <v>1930</v>
      </c>
      <c r="G776" t="s">
        <v>463</v>
      </c>
      <c r="H776" t="s">
        <v>1413</v>
      </c>
      <c r="I776" t="s">
        <v>24</v>
      </c>
      <c r="J776">
        <v>184</v>
      </c>
      <c r="K776" t="s">
        <v>205</v>
      </c>
      <c r="L776">
        <v>0.15916</v>
      </c>
      <c r="M776" t="s">
        <v>212</v>
      </c>
      <c r="N776" t="s">
        <v>1344</v>
      </c>
      <c r="O776" t="s">
        <v>207</v>
      </c>
      <c r="P776">
        <v>2014</v>
      </c>
      <c r="Q776" t="s">
        <v>987</v>
      </c>
      <c r="T776" t="s">
        <v>40</v>
      </c>
    </row>
    <row r="777" spans="1:20" hidden="1" x14ac:dyDescent="0.2">
      <c r="A777" t="s">
        <v>1346</v>
      </c>
      <c r="B777" t="s">
        <v>870</v>
      </c>
      <c r="C777" t="s">
        <v>84</v>
      </c>
      <c r="D777">
        <v>300</v>
      </c>
      <c r="E777" t="s">
        <v>1956</v>
      </c>
      <c r="F777" t="s">
        <v>9</v>
      </c>
      <c r="G777" t="s">
        <v>1394</v>
      </c>
      <c r="H777" t="s">
        <v>1347</v>
      </c>
      <c r="I777" t="s">
        <v>24</v>
      </c>
      <c r="J777">
        <v>452</v>
      </c>
      <c r="K777" t="s">
        <v>222</v>
      </c>
      <c r="L777">
        <v>452</v>
      </c>
      <c r="M777" t="s">
        <v>212</v>
      </c>
      <c r="N777" t="s">
        <v>289</v>
      </c>
      <c r="O777" t="s">
        <v>207</v>
      </c>
      <c r="P777">
        <v>2019</v>
      </c>
      <c r="Q777" t="s">
        <v>1395</v>
      </c>
      <c r="T777" t="s">
        <v>34</v>
      </c>
    </row>
    <row r="778" spans="1:20" hidden="1" x14ac:dyDescent="0.2">
      <c r="A778" t="s">
        <v>1337</v>
      </c>
      <c r="B778" t="s">
        <v>870</v>
      </c>
      <c r="C778" t="s">
        <v>97</v>
      </c>
      <c r="D778">
        <v>690</v>
      </c>
      <c r="E778" t="s">
        <v>1220</v>
      </c>
      <c r="F778" t="s">
        <v>4</v>
      </c>
      <c r="G778" t="s">
        <v>204</v>
      </c>
      <c r="H778" t="s">
        <v>1282</v>
      </c>
      <c r="I778" t="s">
        <v>24</v>
      </c>
      <c r="J778">
        <v>348</v>
      </c>
      <c r="K778" t="s">
        <v>222</v>
      </c>
      <c r="L778">
        <v>348</v>
      </c>
      <c r="M778" t="s">
        <v>212</v>
      </c>
      <c r="N778" t="s">
        <v>289</v>
      </c>
      <c r="O778" t="s">
        <v>207</v>
      </c>
      <c r="P778">
        <v>2019</v>
      </c>
      <c r="Q778" t="s">
        <v>1414</v>
      </c>
      <c r="T778" t="s">
        <v>34</v>
      </c>
    </row>
    <row r="779" spans="1:20" hidden="1" x14ac:dyDescent="0.2">
      <c r="A779" t="s">
        <v>1145</v>
      </c>
      <c r="B779" t="s">
        <v>940</v>
      </c>
      <c r="C779" t="s">
        <v>941</v>
      </c>
      <c r="D779">
        <v>240</v>
      </c>
      <c r="E779" t="s">
        <v>906</v>
      </c>
      <c r="F779" t="s">
        <v>7</v>
      </c>
      <c r="G779" t="s">
        <v>942</v>
      </c>
      <c r="H779" t="s">
        <v>1415</v>
      </c>
      <c r="I779" t="s">
        <v>1412</v>
      </c>
      <c r="J779">
        <v>8.5</v>
      </c>
      <c r="K779" t="s">
        <v>205</v>
      </c>
      <c r="L779">
        <v>7.3524999999999997E-3</v>
      </c>
      <c r="M779" t="s">
        <v>1416</v>
      </c>
      <c r="N779" t="s">
        <v>271</v>
      </c>
      <c r="O779" t="s">
        <v>207</v>
      </c>
      <c r="P779">
        <v>2012</v>
      </c>
      <c r="Q779" t="s">
        <v>1374</v>
      </c>
      <c r="T779" t="s">
        <v>33</v>
      </c>
    </row>
    <row r="780" spans="1:20" hidden="1" x14ac:dyDescent="0.2">
      <c r="A780" t="s">
        <v>1409</v>
      </c>
      <c r="B780" t="s">
        <v>1389</v>
      </c>
      <c r="C780" t="s">
        <v>785</v>
      </c>
      <c r="D780">
        <v>221</v>
      </c>
      <c r="E780" t="s">
        <v>1993</v>
      </c>
      <c r="F780" t="s">
        <v>5</v>
      </c>
      <c r="G780" t="s">
        <v>1390</v>
      </c>
      <c r="H780" t="s">
        <v>29</v>
      </c>
      <c r="I780" t="s">
        <v>24</v>
      </c>
      <c r="J780">
        <v>72</v>
      </c>
      <c r="K780" t="s">
        <v>1391</v>
      </c>
      <c r="L780">
        <v>453.18477960000001</v>
      </c>
      <c r="M780" t="s">
        <v>1408</v>
      </c>
      <c r="N780" t="s">
        <v>371</v>
      </c>
      <c r="O780" t="s">
        <v>207</v>
      </c>
      <c r="P780">
        <v>2012</v>
      </c>
      <c r="Q780" t="s">
        <v>1410</v>
      </c>
      <c r="S780">
        <v>2003</v>
      </c>
      <c r="T780" t="s">
        <v>41</v>
      </c>
    </row>
    <row r="781" spans="1:20" hidden="1" x14ac:dyDescent="0.2">
      <c r="A781" t="s">
        <v>705</v>
      </c>
      <c r="B781" t="s">
        <v>679</v>
      </c>
      <c r="C781" t="s">
        <v>88</v>
      </c>
      <c r="D781">
        <v>310</v>
      </c>
      <c r="E781" t="s">
        <v>680</v>
      </c>
      <c r="F781" t="s">
        <v>9</v>
      </c>
      <c r="G781" t="s">
        <v>770</v>
      </c>
      <c r="H781" t="s">
        <v>50</v>
      </c>
      <c r="I781" t="s">
        <v>50</v>
      </c>
      <c r="J781">
        <v>169</v>
      </c>
      <c r="K781" t="s">
        <v>205</v>
      </c>
      <c r="L781">
        <v>0.12675</v>
      </c>
      <c r="M781" t="s">
        <v>1417</v>
      </c>
      <c r="N781" t="s">
        <v>271</v>
      </c>
      <c r="O781" t="s">
        <v>207</v>
      </c>
      <c r="P781">
        <v>2017</v>
      </c>
      <c r="Q781" t="s">
        <v>772</v>
      </c>
      <c r="T781" t="s">
        <v>44</v>
      </c>
    </row>
    <row r="782" spans="1:20" hidden="1" x14ac:dyDescent="0.2">
      <c r="A782" t="s">
        <v>1388</v>
      </c>
      <c r="B782" t="s">
        <v>1389</v>
      </c>
      <c r="C782" t="s">
        <v>785</v>
      </c>
      <c r="D782">
        <v>221</v>
      </c>
      <c r="E782" t="s">
        <v>1993</v>
      </c>
      <c r="F782" t="s">
        <v>5</v>
      </c>
      <c r="G782" t="s">
        <v>1390</v>
      </c>
      <c r="H782" t="s">
        <v>29</v>
      </c>
      <c r="I782" t="s">
        <v>24</v>
      </c>
      <c r="J782">
        <v>68</v>
      </c>
      <c r="K782" t="s">
        <v>1391</v>
      </c>
      <c r="L782">
        <v>428.00784740000006</v>
      </c>
      <c r="M782" t="s">
        <v>1408</v>
      </c>
      <c r="N782" t="s">
        <v>371</v>
      </c>
      <c r="O782" t="s">
        <v>207</v>
      </c>
      <c r="P782">
        <v>2013</v>
      </c>
      <c r="Q782" t="s">
        <v>1418</v>
      </c>
      <c r="S782">
        <v>2003</v>
      </c>
      <c r="T782" t="s">
        <v>41</v>
      </c>
    </row>
    <row r="783" spans="1:20" hidden="1" x14ac:dyDescent="0.2">
      <c r="A783" t="s">
        <v>1331</v>
      </c>
      <c r="B783" t="s">
        <v>1194</v>
      </c>
      <c r="C783" t="s">
        <v>1149</v>
      </c>
      <c r="D783">
        <v>222</v>
      </c>
      <c r="E783" t="s">
        <v>1993</v>
      </c>
      <c r="F783" t="s">
        <v>5</v>
      </c>
      <c r="G783" t="s">
        <v>358</v>
      </c>
      <c r="H783" t="s">
        <v>264</v>
      </c>
      <c r="I783" t="s">
        <v>24</v>
      </c>
      <c r="J783">
        <v>616</v>
      </c>
      <c r="K783" t="s">
        <v>222</v>
      </c>
      <c r="L783">
        <v>616</v>
      </c>
      <c r="M783" t="s">
        <v>212</v>
      </c>
      <c r="N783" t="s">
        <v>346</v>
      </c>
      <c r="O783" t="s">
        <v>207</v>
      </c>
      <c r="P783">
        <v>2017</v>
      </c>
      <c r="Q783" t="s">
        <v>1332</v>
      </c>
      <c r="T783" t="s">
        <v>35</v>
      </c>
    </row>
    <row r="784" spans="1:20" hidden="1" x14ac:dyDescent="0.2">
      <c r="A784" t="s">
        <v>1388</v>
      </c>
      <c r="B784" t="s">
        <v>1389</v>
      </c>
      <c r="C784" t="s">
        <v>785</v>
      </c>
      <c r="D784">
        <v>221</v>
      </c>
      <c r="E784" t="s">
        <v>1993</v>
      </c>
      <c r="F784" t="s">
        <v>5</v>
      </c>
      <c r="G784" t="s">
        <v>1390</v>
      </c>
      <c r="H784" t="s">
        <v>264</v>
      </c>
      <c r="I784" t="s">
        <v>24</v>
      </c>
      <c r="J784">
        <v>68</v>
      </c>
      <c r="K784" t="s">
        <v>1391</v>
      </c>
      <c r="L784">
        <v>101.96094550560002</v>
      </c>
      <c r="M784" t="s">
        <v>1392</v>
      </c>
      <c r="N784" t="s">
        <v>371</v>
      </c>
      <c r="O784" t="s">
        <v>207</v>
      </c>
      <c r="P784">
        <v>2013</v>
      </c>
      <c r="Q784" t="s">
        <v>1418</v>
      </c>
      <c r="S784">
        <v>2011</v>
      </c>
      <c r="T784" t="s">
        <v>41</v>
      </c>
    </row>
    <row r="785" spans="1:20" hidden="1" x14ac:dyDescent="0.2">
      <c r="A785" t="s">
        <v>1360</v>
      </c>
      <c r="B785" t="s">
        <v>1257</v>
      </c>
      <c r="C785" t="s">
        <v>81</v>
      </c>
      <c r="D785">
        <v>270</v>
      </c>
      <c r="E785" t="s">
        <v>81</v>
      </c>
      <c r="F785" t="s">
        <v>5</v>
      </c>
      <c r="G785" t="s">
        <v>1259</v>
      </c>
      <c r="H785" t="s">
        <v>309</v>
      </c>
      <c r="I785" t="s">
        <v>24</v>
      </c>
      <c r="J785">
        <v>160</v>
      </c>
      <c r="K785" t="s">
        <v>205</v>
      </c>
      <c r="L785">
        <v>0.1384</v>
      </c>
      <c r="M785" t="s">
        <v>212</v>
      </c>
      <c r="N785" t="s">
        <v>1421</v>
      </c>
      <c r="O785" t="s">
        <v>207</v>
      </c>
      <c r="P785">
        <v>2016</v>
      </c>
      <c r="Q785" t="s">
        <v>1422</v>
      </c>
      <c r="T785" t="s">
        <v>44</v>
      </c>
    </row>
    <row r="786" spans="1:20" hidden="1" x14ac:dyDescent="0.2">
      <c r="A786" t="s">
        <v>350</v>
      </c>
      <c r="B786" t="s">
        <v>351</v>
      </c>
      <c r="C786" t="s">
        <v>352</v>
      </c>
      <c r="D786">
        <v>301</v>
      </c>
      <c r="E786" t="s">
        <v>1956</v>
      </c>
      <c r="F786" t="s">
        <v>9</v>
      </c>
      <c r="G786" t="s">
        <v>353</v>
      </c>
      <c r="H786" t="s">
        <v>354</v>
      </c>
      <c r="I786" t="s">
        <v>24</v>
      </c>
      <c r="J786">
        <v>565413</v>
      </c>
      <c r="K786" t="s">
        <v>205</v>
      </c>
      <c r="L786">
        <v>489.082245</v>
      </c>
      <c r="M786" t="s">
        <v>212</v>
      </c>
      <c r="N786" t="s">
        <v>346</v>
      </c>
      <c r="O786" t="s">
        <v>207</v>
      </c>
      <c r="P786">
        <v>2018</v>
      </c>
      <c r="Q786" t="s">
        <v>355</v>
      </c>
      <c r="T786" t="s">
        <v>35</v>
      </c>
    </row>
    <row r="787" spans="1:20" hidden="1" x14ac:dyDescent="0.2">
      <c r="A787" t="s">
        <v>1424</v>
      </c>
      <c r="B787" t="s">
        <v>1389</v>
      </c>
      <c r="C787" t="s">
        <v>785</v>
      </c>
      <c r="D787">
        <v>221</v>
      </c>
      <c r="E787" t="s">
        <v>1993</v>
      </c>
      <c r="F787" t="s">
        <v>5</v>
      </c>
      <c r="G787" t="s">
        <v>1390</v>
      </c>
      <c r="H787" t="s">
        <v>264</v>
      </c>
      <c r="I787" t="s">
        <v>24</v>
      </c>
      <c r="J787">
        <v>81</v>
      </c>
      <c r="K787" t="s">
        <v>1391</v>
      </c>
      <c r="L787">
        <v>121.45347920520003</v>
      </c>
      <c r="M787" t="s">
        <v>1425</v>
      </c>
      <c r="N787" t="s">
        <v>371</v>
      </c>
      <c r="O787" t="s">
        <v>207</v>
      </c>
      <c r="P787">
        <v>2014</v>
      </c>
      <c r="Q787" t="s">
        <v>1426</v>
      </c>
      <c r="S787">
        <v>2011</v>
      </c>
      <c r="T787" t="s">
        <v>41</v>
      </c>
    </row>
    <row r="788" spans="1:20" hidden="1" x14ac:dyDescent="0.2">
      <c r="A788" t="s">
        <v>813</v>
      </c>
      <c r="B788" t="s">
        <v>814</v>
      </c>
      <c r="C788" t="s">
        <v>147</v>
      </c>
      <c r="D788">
        <v>671</v>
      </c>
      <c r="E788" t="s">
        <v>1989</v>
      </c>
      <c r="F788" t="s">
        <v>1930</v>
      </c>
      <c r="G788" t="s">
        <v>463</v>
      </c>
      <c r="H788" t="s">
        <v>1427</v>
      </c>
      <c r="I788" t="s">
        <v>50</v>
      </c>
      <c r="J788">
        <v>155.82</v>
      </c>
      <c r="K788" t="s">
        <v>205</v>
      </c>
      <c r="L788">
        <v>0.116865</v>
      </c>
      <c r="M788" t="s">
        <v>212</v>
      </c>
      <c r="N788" t="s">
        <v>534</v>
      </c>
      <c r="O788" t="s">
        <v>207</v>
      </c>
      <c r="P788">
        <v>2014</v>
      </c>
      <c r="Q788" t="s">
        <v>987</v>
      </c>
      <c r="T788" t="s">
        <v>40</v>
      </c>
    </row>
    <row r="789" spans="1:20" hidden="1" x14ac:dyDescent="0.2">
      <c r="A789" t="s">
        <v>705</v>
      </c>
      <c r="B789" t="s">
        <v>679</v>
      </c>
      <c r="C789" t="s">
        <v>88</v>
      </c>
      <c r="D789">
        <v>310</v>
      </c>
      <c r="E789" t="s">
        <v>680</v>
      </c>
      <c r="F789" t="s">
        <v>9</v>
      </c>
      <c r="G789" t="s">
        <v>670</v>
      </c>
      <c r="H789" t="s">
        <v>50</v>
      </c>
      <c r="I789" t="s">
        <v>50</v>
      </c>
      <c r="J789">
        <v>152</v>
      </c>
      <c r="K789" t="s">
        <v>205</v>
      </c>
      <c r="L789">
        <v>0.114</v>
      </c>
      <c r="M789" t="s">
        <v>1417</v>
      </c>
      <c r="N789" t="s">
        <v>271</v>
      </c>
      <c r="O789" t="s">
        <v>207</v>
      </c>
      <c r="P789">
        <v>2018</v>
      </c>
      <c r="Q789" t="s">
        <v>707</v>
      </c>
      <c r="T789" t="s">
        <v>44</v>
      </c>
    </row>
    <row r="790" spans="1:20" hidden="1" x14ac:dyDescent="0.2">
      <c r="A790" t="s">
        <v>1437</v>
      </c>
      <c r="B790" t="s">
        <v>701</v>
      </c>
      <c r="C790" t="s">
        <v>57</v>
      </c>
      <c r="D790">
        <v>110</v>
      </c>
      <c r="E790" t="s">
        <v>1993</v>
      </c>
      <c r="F790" t="s">
        <v>5</v>
      </c>
      <c r="G790" t="s">
        <v>702</v>
      </c>
      <c r="H790" t="s">
        <v>1428</v>
      </c>
      <c r="I790" t="s">
        <v>52</v>
      </c>
      <c r="J790">
        <v>109</v>
      </c>
      <c r="K790" t="s">
        <v>1454</v>
      </c>
      <c r="L790">
        <v>590</v>
      </c>
      <c r="M790" t="s">
        <v>1429</v>
      </c>
      <c r="N790" t="s">
        <v>371</v>
      </c>
      <c r="O790" t="s">
        <v>207</v>
      </c>
      <c r="P790">
        <v>2014</v>
      </c>
      <c r="Q790" t="s">
        <v>1463</v>
      </c>
      <c r="T790" t="s">
        <v>41</v>
      </c>
    </row>
    <row r="791" spans="1:20" hidden="1" x14ac:dyDescent="0.2">
      <c r="A791" t="s">
        <v>678</v>
      </c>
      <c r="B791" t="s">
        <v>679</v>
      </c>
      <c r="C791" t="s">
        <v>88</v>
      </c>
      <c r="D791">
        <v>310</v>
      </c>
      <c r="E791" t="s">
        <v>680</v>
      </c>
      <c r="F791" t="s">
        <v>9</v>
      </c>
      <c r="G791" t="s">
        <v>817</v>
      </c>
      <c r="H791" t="s">
        <v>50</v>
      </c>
      <c r="I791" t="s">
        <v>50</v>
      </c>
      <c r="J791">
        <v>151</v>
      </c>
      <c r="K791" t="s">
        <v>205</v>
      </c>
      <c r="L791">
        <v>0.11325</v>
      </c>
      <c r="M791" t="s">
        <v>1430</v>
      </c>
      <c r="N791" t="s">
        <v>228</v>
      </c>
      <c r="O791" t="s">
        <v>207</v>
      </c>
      <c r="P791">
        <v>2015</v>
      </c>
      <c r="Q791" t="s">
        <v>819</v>
      </c>
      <c r="T791" t="s">
        <v>44</v>
      </c>
    </row>
    <row r="792" spans="1:20" hidden="1" x14ac:dyDescent="0.2">
      <c r="A792" t="s">
        <v>977</v>
      </c>
      <c r="B792" t="s">
        <v>978</v>
      </c>
      <c r="C792" t="s">
        <v>68</v>
      </c>
      <c r="D792">
        <v>600</v>
      </c>
      <c r="E792" t="s">
        <v>1957</v>
      </c>
      <c r="F792" t="s">
        <v>1930</v>
      </c>
      <c r="G792" t="s">
        <v>979</v>
      </c>
      <c r="H792" t="s">
        <v>1335</v>
      </c>
      <c r="I792" t="s">
        <v>24</v>
      </c>
      <c r="J792">
        <v>148</v>
      </c>
      <c r="K792" t="s">
        <v>205</v>
      </c>
      <c r="L792">
        <v>0.12802000000000002</v>
      </c>
      <c r="M792" t="s">
        <v>1397</v>
      </c>
      <c r="N792" t="s">
        <v>346</v>
      </c>
      <c r="O792" t="s">
        <v>207</v>
      </c>
      <c r="P792">
        <v>2015</v>
      </c>
      <c r="Q792" t="s">
        <v>981</v>
      </c>
      <c r="R792" t="s">
        <v>982</v>
      </c>
      <c r="T792" t="s">
        <v>35</v>
      </c>
    </row>
    <row r="793" spans="1:20" hidden="1" x14ac:dyDescent="0.2">
      <c r="A793" t="s">
        <v>1431</v>
      </c>
      <c r="B793" t="s">
        <v>1382</v>
      </c>
      <c r="C793" t="s">
        <v>96</v>
      </c>
      <c r="D793">
        <v>640</v>
      </c>
      <c r="E793" t="s">
        <v>1989</v>
      </c>
      <c r="F793" t="s">
        <v>1930</v>
      </c>
      <c r="G793" t="s">
        <v>1383</v>
      </c>
      <c r="H793" t="s">
        <v>264</v>
      </c>
      <c r="I793" t="s">
        <v>24</v>
      </c>
      <c r="J793">
        <v>145.18</v>
      </c>
      <c r="K793" t="s">
        <v>222</v>
      </c>
      <c r="L793">
        <v>145.18</v>
      </c>
      <c r="M793" t="s">
        <v>1432</v>
      </c>
      <c r="N793" t="s">
        <v>1433</v>
      </c>
      <c r="O793" t="s">
        <v>207</v>
      </c>
      <c r="P793">
        <v>2019</v>
      </c>
      <c r="Q793" t="s">
        <v>1434</v>
      </c>
      <c r="T793" t="s">
        <v>35</v>
      </c>
    </row>
    <row r="794" spans="1:20" hidden="1" x14ac:dyDescent="0.2">
      <c r="A794" t="s">
        <v>563</v>
      </c>
      <c r="B794" t="s">
        <v>564</v>
      </c>
      <c r="C794" t="s">
        <v>558</v>
      </c>
      <c r="D794">
        <v>465</v>
      </c>
      <c r="E794" t="s">
        <v>303</v>
      </c>
      <c r="F794" t="s">
        <v>8</v>
      </c>
      <c r="G794" t="s">
        <v>565</v>
      </c>
      <c r="H794" t="s">
        <v>1199</v>
      </c>
      <c r="I794" t="s">
        <v>381</v>
      </c>
      <c r="J794">
        <v>142</v>
      </c>
      <c r="K794" t="s">
        <v>222</v>
      </c>
      <c r="L794">
        <v>142</v>
      </c>
      <c r="M794" t="s">
        <v>1435</v>
      </c>
      <c r="N794" t="s">
        <v>571</v>
      </c>
      <c r="O794" t="s">
        <v>207</v>
      </c>
      <c r="P794">
        <v>2010</v>
      </c>
      <c r="Q794" t="s">
        <v>768</v>
      </c>
      <c r="T794" t="s">
        <v>40</v>
      </c>
    </row>
    <row r="795" spans="1:20" hidden="1" x14ac:dyDescent="0.2">
      <c r="A795" t="s">
        <v>1424</v>
      </c>
      <c r="B795" t="s">
        <v>1389</v>
      </c>
      <c r="C795" t="s">
        <v>785</v>
      </c>
      <c r="D795">
        <v>221</v>
      </c>
      <c r="E795" t="s">
        <v>1993</v>
      </c>
      <c r="F795" t="s">
        <v>5</v>
      </c>
      <c r="G795" t="s">
        <v>1390</v>
      </c>
      <c r="H795" t="s">
        <v>29</v>
      </c>
      <c r="I795" t="s">
        <v>24</v>
      </c>
      <c r="J795">
        <v>80</v>
      </c>
      <c r="K795" t="s">
        <v>1391</v>
      </c>
      <c r="L795">
        <v>503.53864400000003</v>
      </c>
      <c r="M795" t="s">
        <v>1436</v>
      </c>
      <c r="N795" t="s">
        <v>371</v>
      </c>
      <c r="O795" t="s">
        <v>207</v>
      </c>
      <c r="P795">
        <v>2014</v>
      </c>
      <c r="Q795" t="s">
        <v>1426</v>
      </c>
      <c r="S795">
        <v>2003</v>
      </c>
      <c r="T795" t="s">
        <v>41</v>
      </c>
    </row>
    <row r="796" spans="1:20" hidden="1" x14ac:dyDescent="0.2">
      <c r="A796" t="s">
        <v>1331</v>
      </c>
      <c r="B796" t="s">
        <v>1194</v>
      </c>
      <c r="C796" t="s">
        <v>1149</v>
      </c>
      <c r="D796">
        <v>222</v>
      </c>
      <c r="E796" t="s">
        <v>1993</v>
      </c>
      <c r="F796" t="s">
        <v>5</v>
      </c>
      <c r="G796" t="s">
        <v>379</v>
      </c>
      <c r="H796" t="s">
        <v>1248</v>
      </c>
      <c r="I796" t="s">
        <v>381</v>
      </c>
      <c r="J796">
        <v>52</v>
      </c>
      <c r="K796" t="s">
        <v>222</v>
      </c>
      <c r="L796">
        <v>52</v>
      </c>
      <c r="M796" t="s">
        <v>212</v>
      </c>
      <c r="N796" t="s">
        <v>346</v>
      </c>
      <c r="O796" t="s">
        <v>207</v>
      </c>
      <c r="P796">
        <v>2017</v>
      </c>
      <c r="Q796" t="s">
        <v>1332</v>
      </c>
      <c r="T796" t="s">
        <v>35</v>
      </c>
    </row>
    <row r="797" spans="1:20" hidden="1" x14ac:dyDescent="0.2">
      <c r="A797" t="s">
        <v>994</v>
      </c>
      <c r="B797" t="s">
        <v>978</v>
      </c>
      <c r="C797" t="s">
        <v>68</v>
      </c>
      <c r="D797">
        <v>600</v>
      </c>
      <c r="E797" t="s">
        <v>1957</v>
      </c>
      <c r="F797" t="s">
        <v>1930</v>
      </c>
      <c r="G797" t="s">
        <v>1151</v>
      </c>
      <c r="H797" t="s">
        <v>1335</v>
      </c>
      <c r="I797" t="s">
        <v>24</v>
      </c>
      <c r="J797">
        <v>140</v>
      </c>
      <c r="K797" t="s">
        <v>205</v>
      </c>
      <c r="L797">
        <v>0.1211</v>
      </c>
      <c r="M797" t="s">
        <v>1397</v>
      </c>
      <c r="N797" t="s">
        <v>249</v>
      </c>
      <c r="O797" t="s">
        <v>207</v>
      </c>
      <c r="P797">
        <v>2010</v>
      </c>
      <c r="Q797" t="s">
        <v>1152</v>
      </c>
      <c r="R797" t="s">
        <v>982</v>
      </c>
      <c r="T797" t="s">
        <v>35</v>
      </c>
    </row>
    <row r="798" spans="1:20" hidden="1" x14ac:dyDescent="0.2">
      <c r="A798" t="s">
        <v>1440</v>
      </c>
      <c r="B798" t="s">
        <v>870</v>
      </c>
      <c r="C798" t="s">
        <v>97</v>
      </c>
      <c r="D798">
        <v>690</v>
      </c>
      <c r="E798" t="s">
        <v>1220</v>
      </c>
      <c r="F798" t="s">
        <v>4</v>
      </c>
      <c r="G798" t="s">
        <v>204</v>
      </c>
      <c r="H798" t="s">
        <v>1221</v>
      </c>
      <c r="I798" t="s">
        <v>24</v>
      </c>
      <c r="J798">
        <v>1100</v>
      </c>
      <c r="K798" t="s">
        <v>205</v>
      </c>
      <c r="L798">
        <v>0.95150000000000001</v>
      </c>
      <c r="M798" t="s">
        <v>1137</v>
      </c>
      <c r="N798" t="s">
        <v>242</v>
      </c>
      <c r="O798" t="s">
        <v>207</v>
      </c>
      <c r="P798">
        <v>2020</v>
      </c>
      <c r="Q798" t="s">
        <v>1441</v>
      </c>
      <c r="T798" t="s">
        <v>34</v>
      </c>
    </row>
    <row r="799" spans="1:20" hidden="1" x14ac:dyDescent="0.2">
      <c r="A799" t="s">
        <v>813</v>
      </c>
      <c r="B799" t="s">
        <v>814</v>
      </c>
      <c r="C799" t="s">
        <v>147</v>
      </c>
      <c r="D799">
        <v>671</v>
      </c>
      <c r="E799" t="s">
        <v>1989</v>
      </c>
      <c r="F799" t="s">
        <v>1930</v>
      </c>
      <c r="G799" t="s">
        <v>304</v>
      </c>
      <c r="H799" t="s">
        <v>1442</v>
      </c>
      <c r="I799" t="s">
        <v>24</v>
      </c>
      <c r="J799">
        <v>138.12</v>
      </c>
      <c r="K799" t="s">
        <v>205</v>
      </c>
      <c r="L799">
        <v>0.11947379999999999</v>
      </c>
      <c r="M799" t="s">
        <v>212</v>
      </c>
      <c r="N799" t="s">
        <v>723</v>
      </c>
      <c r="O799" t="s">
        <v>207</v>
      </c>
      <c r="P799">
        <v>2013</v>
      </c>
      <c r="Q799" t="s">
        <v>1133</v>
      </c>
      <c r="T799" t="s">
        <v>40</v>
      </c>
    </row>
    <row r="800" spans="1:20" hidden="1" x14ac:dyDescent="0.2">
      <c r="A800" t="s">
        <v>1331</v>
      </c>
      <c r="B800" t="s">
        <v>1194</v>
      </c>
      <c r="C800" t="s">
        <v>1149</v>
      </c>
      <c r="D800">
        <v>222</v>
      </c>
      <c r="E800" t="s">
        <v>1993</v>
      </c>
      <c r="F800" t="s">
        <v>5</v>
      </c>
      <c r="G800" t="s">
        <v>358</v>
      </c>
      <c r="H800" t="s">
        <v>52</v>
      </c>
      <c r="I800" t="s">
        <v>52</v>
      </c>
      <c r="J800">
        <v>2210</v>
      </c>
      <c r="K800" t="s">
        <v>222</v>
      </c>
      <c r="L800">
        <v>2210</v>
      </c>
      <c r="M800" t="s">
        <v>212</v>
      </c>
      <c r="N800" t="s">
        <v>346</v>
      </c>
      <c r="O800" t="s">
        <v>207</v>
      </c>
      <c r="P800">
        <v>2017</v>
      </c>
      <c r="Q800" t="s">
        <v>1332</v>
      </c>
      <c r="T800" t="s">
        <v>35</v>
      </c>
    </row>
    <row r="801" spans="1:20" hidden="1" x14ac:dyDescent="0.2">
      <c r="A801" t="s">
        <v>568</v>
      </c>
      <c r="B801" t="s">
        <v>545</v>
      </c>
      <c r="C801" t="s">
        <v>546</v>
      </c>
      <c r="D801">
        <v>301</v>
      </c>
      <c r="E801" t="s">
        <v>1956</v>
      </c>
      <c r="F801" t="s">
        <v>9</v>
      </c>
      <c r="G801" t="s">
        <v>547</v>
      </c>
      <c r="H801" t="s">
        <v>309</v>
      </c>
      <c r="I801" t="s">
        <v>24</v>
      </c>
      <c r="J801">
        <v>109751</v>
      </c>
      <c r="K801" t="s">
        <v>205</v>
      </c>
      <c r="L801">
        <v>94.934615000000008</v>
      </c>
      <c r="M801" t="s">
        <v>212</v>
      </c>
      <c r="N801" t="s">
        <v>271</v>
      </c>
      <c r="O801" t="s">
        <v>207</v>
      </c>
      <c r="P801">
        <v>2018</v>
      </c>
      <c r="Q801" t="s">
        <v>569</v>
      </c>
      <c r="T801" t="s">
        <v>45</v>
      </c>
    </row>
    <row r="802" spans="1:20" hidden="1" x14ac:dyDescent="0.2">
      <c r="A802" t="s">
        <v>1256</v>
      </c>
      <c r="B802" t="s">
        <v>1257</v>
      </c>
      <c r="C802" t="s">
        <v>220</v>
      </c>
      <c r="D802">
        <v>233</v>
      </c>
      <c r="E802" t="s">
        <v>220</v>
      </c>
      <c r="F802" t="s">
        <v>7</v>
      </c>
      <c r="G802" t="s">
        <v>1259</v>
      </c>
      <c r="H802" t="s">
        <v>309</v>
      </c>
      <c r="I802" t="s">
        <v>24</v>
      </c>
      <c r="J802">
        <v>136</v>
      </c>
      <c r="K802" t="s">
        <v>205</v>
      </c>
      <c r="L802">
        <v>0.11763999999999999</v>
      </c>
      <c r="M802" t="s">
        <v>212</v>
      </c>
      <c r="N802" t="s">
        <v>322</v>
      </c>
      <c r="O802" t="s">
        <v>207</v>
      </c>
      <c r="P802">
        <v>2011</v>
      </c>
      <c r="Q802" t="s">
        <v>1444</v>
      </c>
      <c r="T802" t="s">
        <v>44</v>
      </c>
    </row>
    <row r="803" spans="1:20" hidden="1" x14ac:dyDescent="0.2">
      <c r="A803" t="s">
        <v>700</v>
      </c>
      <c r="B803" t="s">
        <v>701</v>
      </c>
      <c r="C803" t="s">
        <v>57</v>
      </c>
      <c r="D803">
        <v>110</v>
      </c>
      <c r="E803" t="s">
        <v>1993</v>
      </c>
      <c r="F803" t="s">
        <v>5</v>
      </c>
      <c r="G803" t="s">
        <v>702</v>
      </c>
      <c r="H803" t="s">
        <v>1428</v>
      </c>
      <c r="I803" t="s">
        <v>52</v>
      </c>
      <c r="J803">
        <v>128</v>
      </c>
      <c r="K803" t="s">
        <v>1391</v>
      </c>
      <c r="L803">
        <v>700</v>
      </c>
      <c r="M803" t="s">
        <v>1429</v>
      </c>
      <c r="N803" t="s">
        <v>371</v>
      </c>
      <c r="O803" t="s">
        <v>207</v>
      </c>
      <c r="P803">
        <v>2015</v>
      </c>
      <c r="Q803" t="s">
        <v>1449</v>
      </c>
      <c r="T803" t="s">
        <v>41</v>
      </c>
    </row>
    <row r="804" spans="1:20" hidden="1" x14ac:dyDescent="0.2">
      <c r="A804" t="s">
        <v>1447</v>
      </c>
      <c r="B804" t="s">
        <v>1389</v>
      </c>
      <c r="C804" t="s">
        <v>785</v>
      </c>
      <c r="D804">
        <v>221</v>
      </c>
      <c r="E804" t="s">
        <v>1993</v>
      </c>
      <c r="F804" t="s">
        <v>5</v>
      </c>
      <c r="G804" t="s">
        <v>1390</v>
      </c>
      <c r="H804" t="s">
        <v>29</v>
      </c>
      <c r="I804" t="s">
        <v>24</v>
      </c>
      <c r="J804">
        <v>105</v>
      </c>
      <c r="K804" t="s">
        <v>1391</v>
      </c>
      <c r="L804">
        <v>660.89447025000004</v>
      </c>
      <c r="M804" t="s">
        <v>1408</v>
      </c>
      <c r="N804" t="s">
        <v>371</v>
      </c>
      <c r="O804" t="s">
        <v>207</v>
      </c>
      <c r="P804">
        <v>2015</v>
      </c>
      <c r="Q804" t="s">
        <v>1448</v>
      </c>
      <c r="S804">
        <v>2003</v>
      </c>
      <c r="T804" t="s">
        <v>41</v>
      </c>
    </row>
    <row r="805" spans="1:20" hidden="1" x14ac:dyDescent="0.2">
      <c r="A805" t="s">
        <v>1331</v>
      </c>
      <c r="B805" t="s">
        <v>1194</v>
      </c>
      <c r="C805" t="s">
        <v>1149</v>
      </c>
      <c r="D805">
        <v>222</v>
      </c>
      <c r="E805" t="s">
        <v>1993</v>
      </c>
      <c r="F805" t="s">
        <v>5</v>
      </c>
      <c r="G805" t="s">
        <v>358</v>
      </c>
      <c r="H805" t="s">
        <v>264</v>
      </c>
      <c r="I805" t="s">
        <v>24</v>
      </c>
      <c r="J805">
        <v>787</v>
      </c>
      <c r="K805" t="s">
        <v>222</v>
      </c>
      <c r="L805">
        <v>787</v>
      </c>
      <c r="M805" t="s">
        <v>212</v>
      </c>
      <c r="N805" t="s">
        <v>1344</v>
      </c>
      <c r="O805" t="s">
        <v>207</v>
      </c>
      <c r="P805">
        <v>2018</v>
      </c>
      <c r="Q805" t="s">
        <v>1345</v>
      </c>
      <c r="T805" t="s">
        <v>35</v>
      </c>
    </row>
    <row r="806" spans="1:20" hidden="1" x14ac:dyDescent="0.2">
      <c r="A806" t="s">
        <v>813</v>
      </c>
      <c r="B806" t="s">
        <v>814</v>
      </c>
      <c r="C806" t="s">
        <v>147</v>
      </c>
      <c r="D806">
        <v>671</v>
      </c>
      <c r="E806" t="s">
        <v>1989</v>
      </c>
      <c r="F806" t="s">
        <v>1930</v>
      </c>
      <c r="G806" t="s">
        <v>304</v>
      </c>
      <c r="H806" t="s">
        <v>1450</v>
      </c>
      <c r="I806" t="s">
        <v>50</v>
      </c>
      <c r="J806">
        <v>127.83</v>
      </c>
      <c r="K806" t="s">
        <v>205</v>
      </c>
      <c r="L806">
        <v>9.5872499999999999E-2</v>
      </c>
      <c r="M806" t="s">
        <v>212</v>
      </c>
      <c r="N806" t="s">
        <v>723</v>
      </c>
      <c r="O806" t="s">
        <v>207</v>
      </c>
      <c r="P806">
        <v>2013</v>
      </c>
      <c r="Q806" t="s">
        <v>1133</v>
      </c>
      <c r="T806" t="s">
        <v>40</v>
      </c>
    </row>
    <row r="807" spans="1:20" hidden="1" x14ac:dyDescent="0.2">
      <c r="A807" t="s">
        <v>1079</v>
      </c>
      <c r="B807" t="s">
        <v>1035</v>
      </c>
      <c r="C807" t="s">
        <v>84</v>
      </c>
      <c r="D807">
        <v>301</v>
      </c>
      <c r="E807" t="s">
        <v>1956</v>
      </c>
      <c r="F807" t="s">
        <v>9</v>
      </c>
      <c r="G807" t="s">
        <v>1080</v>
      </c>
      <c r="H807" t="s">
        <v>305</v>
      </c>
      <c r="I807" t="s">
        <v>24</v>
      </c>
      <c r="J807">
        <v>4965</v>
      </c>
      <c r="K807" t="s">
        <v>205</v>
      </c>
      <c r="L807">
        <v>4.2947250000000006</v>
      </c>
      <c r="M807" t="s">
        <v>1037</v>
      </c>
      <c r="N807" t="s">
        <v>242</v>
      </c>
      <c r="O807" t="s">
        <v>207</v>
      </c>
      <c r="P807">
        <v>2018</v>
      </c>
      <c r="Q807" t="s">
        <v>1081</v>
      </c>
      <c r="T807" t="s">
        <v>45</v>
      </c>
    </row>
    <row r="808" spans="1:20" hidden="1" x14ac:dyDescent="0.2">
      <c r="A808" t="s">
        <v>1447</v>
      </c>
      <c r="B808" t="s">
        <v>1389</v>
      </c>
      <c r="C808" t="s">
        <v>785</v>
      </c>
      <c r="D808">
        <v>221</v>
      </c>
      <c r="E808" t="s">
        <v>1993</v>
      </c>
      <c r="F808" t="s">
        <v>5</v>
      </c>
      <c r="G808" t="s">
        <v>1390</v>
      </c>
      <c r="H808" t="s">
        <v>29</v>
      </c>
      <c r="I808" t="s">
        <v>24</v>
      </c>
      <c r="J808">
        <v>93</v>
      </c>
      <c r="K808" t="s">
        <v>1391</v>
      </c>
      <c r="L808">
        <v>139.44658723560002</v>
      </c>
      <c r="M808" t="s">
        <v>1392</v>
      </c>
      <c r="N808" t="s">
        <v>371</v>
      </c>
      <c r="O808" t="s">
        <v>207</v>
      </c>
      <c r="P808">
        <v>2015</v>
      </c>
      <c r="Q808" t="s">
        <v>1448</v>
      </c>
      <c r="S808">
        <v>2011</v>
      </c>
      <c r="T808" t="s">
        <v>41</v>
      </c>
    </row>
    <row r="809" spans="1:20" hidden="1" x14ac:dyDescent="0.2">
      <c r="A809" t="s">
        <v>998</v>
      </c>
      <c r="B809" t="s">
        <v>999</v>
      </c>
      <c r="C809" t="s">
        <v>122</v>
      </c>
      <c r="D809">
        <v>550</v>
      </c>
      <c r="E809" t="s">
        <v>530</v>
      </c>
      <c r="F809" t="s">
        <v>1945</v>
      </c>
      <c r="G809" t="s">
        <v>304</v>
      </c>
      <c r="H809" t="s">
        <v>751</v>
      </c>
      <c r="I809" t="s">
        <v>24</v>
      </c>
      <c r="J809">
        <v>125</v>
      </c>
      <c r="K809" t="s">
        <v>205</v>
      </c>
      <c r="L809">
        <v>0.108125</v>
      </c>
      <c r="M809" t="s">
        <v>1452</v>
      </c>
      <c r="N809" t="s">
        <v>242</v>
      </c>
      <c r="O809" t="s">
        <v>207</v>
      </c>
      <c r="P809">
        <v>2020</v>
      </c>
      <c r="Q809" t="s">
        <v>1000</v>
      </c>
      <c r="T809" t="s">
        <v>40</v>
      </c>
    </row>
    <row r="810" spans="1:20" hidden="1" x14ac:dyDescent="0.2">
      <c r="A810" t="s">
        <v>1331</v>
      </c>
      <c r="B810" t="s">
        <v>1194</v>
      </c>
      <c r="C810" t="s">
        <v>1149</v>
      </c>
      <c r="D810">
        <v>222</v>
      </c>
      <c r="E810" t="s">
        <v>1993</v>
      </c>
      <c r="F810" t="s">
        <v>5</v>
      </c>
      <c r="G810" t="s">
        <v>379</v>
      </c>
      <c r="H810" t="s">
        <v>1199</v>
      </c>
      <c r="I810" t="s">
        <v>381</v>
      </c>
      <c r="J810">
        <v>73</v>
      </c>
      <c r="K810" t="s">
        <v>222</v>
      </c>
      <c r="L810">
        <v>73</v>
      </c>
      <c r="M810" t="s">
        <v>212</v>
      </c>
      <c r="N810" t="s">
        <v>1344</v>
      </c>
      <c r="O810" t="s">
        <v>207</v>
      </c>
      <c r="P810">
        <v>2018</v>
      </c>
      <c r="Q810" t="s">
        <v>1345</v>
      </c>
      <c r="T810" t="s">
        <v>35</v>
      </c>
    </row>
    <row r="811" spans="1:20" hidden="1" x14ac:dyDescent="0.2">
      <c r="A811" t="s">
        <v>1331</v>
      </c>
      <c r="B811" t="s">
        <v>1194</v>
      </c>
      <c r="C811" t="s">
        <v>1149</v>
      </c>
      <c r="D811">
        <v>222</v>
      </c>
      <c r="E811" t="s">
        <v>1993</v>
      </c>
      <c r="F811" t="s">
        <v>5</v>
      </c>
      <c r="G811" t="s">
        <v>358</v>
      </c>
      <c r="H811" t="s">
        <v>52</v>
      </c>
      <c r="I811" t="s">
        <v>52</v>
      </c>
      <c r="J811">
        <v>2105</v>
      </c>
      <c r="K811" t="s">
        <v>222</v>
      </c>
      <c r="L811">
        <v>2105</v>
      </c>
      <c r="M811" t="s">
        <v>212</v>
      </c>
      <c r="N811" t="s">
        <v>1344</v>
      </c>
      <c r="O811" t="s">
        <v>207</v>
      </c>
      <c r="P811">
        <v>2018</v>
      </c>
      <c r="Q811" t="s">
        <v>1345</v>
      </c>
      <c r="T811" t="s">
        <v>35</v>
      </c>
    </row>
    <row r="812" spans="1:20" hidden="1" x14ac:dyDescent="0.2">
      <c r="A812" t="s">
        <v>700</v>
      </c>
      <c r="B812" t="s">
        <v>701</v>
      </c>
      <c r="C812" t="s">
        <v>57</v>
      </c>
      <c r="D812">
        <v>110</v>
      </c>
      <c r="E812" t="s">
        <v>1993</v>
      </c>
      <c r="F812" t="s">
        <v>5</v>
      </c>
      <c r="G812" t="s">
        <v>702</v>
      </c>
      <c r="H812" t="s">
        <v>1428</v>
      </c>
      <c r="I812" t="s">
        <v>52</v>
      </c>
      <c r="J812">
        <v>122</v>
      </c>
      <c r="K812" t="s">
        <v>1454</v>
      </c>
      <c r="L812">
        <v>660</v>
      </c>
      <c r="M812" t="s">
        <v>1455</v>
      </c>
      <c r="N812" t="s">
        <v>371</v>
      </c>
      <c r="O812" t="s">
        <v>207</v>
      </c>
      <c r="P812">
        <v>2016</v>
      </c>
      <c r="Q812" t="s">
        <v>1456</v>
      </c>
      <c r="T812" t="s">
        <v>41</v>
      </c>
    </row>
    <row r="813" spans="1:20" hidden="1" x14ac:dyDescent="0.2">
      <c r="A813" t="s">
        <v>998</v>
      </c>
      <c r="B813" t="s">
        <v>999</v>
      </c>
      <c r="C813" t="s">
        <v>122</v>
      </c>
      <c r="D813">
        <v>550</v>
      </c>
      <c r="E813" t="s">
        <v>530</v>
      </c>
      <c r="F813" t="s">
        <v>1945</v>
      </c>
      <c r="G813" t="s">
        <v>304</v>
      </c>
      <c r="H813" t="s">
        <v>751</v>
      </c>
      <c r="I813" t="s">
        <v>24</v>
      </c>
      <c r="J813">
        <v>120</v>
      </c>
      <c r="K813" t="s">
        <v>205</v>
      </c>
      <c r="L813">
        <v>0.1038</v>
      </c>
      <c r="M813" t="s">
        <v>1452</v>
      </c>
      <c r="N813" t="s">
        <v>244</v>
      </c>
      <c r="O813" t="s">
        <v>207</v>
      </c>
      <c r="P813">
        <v>2020</v>
      </c>
      <c r="Q813" t="s">
        <v>1000</v>
      </c>
      <c r="T813" t="s">
        <v>40</v>
      </c>
    </row>
    <row r="814" spans="1:20" hidden="1" x14ac:dyDescent="0.2">
      <c r="A814" t="s">
        <v>1402</v>
      </c>
      <c r="B814" t="s">
        <v>1403</v>
      </c>
      <c r="C814" t="s">
        <v>85</v>
      </c>
      <c r="D814">
        <v>301</v>
      </c>
      <c r="E814" t="s">
        <v>1956</v>
      </c>
      <c r="F814" t="s">
        <v>9</v>
      </c>
      <c r="G814" t="s">
        <v>1404</v>
      </c>
      <c r="H814" t="s">
        <v>1405</v>
      </c>
      <c r="I814" t="s">
        <v>24</v>
      </c>
      <c r="J814">
        <v>105.1</v>
      </c>
      <c r="K814" t="s">
        <v>1391</v>
      </c>
      <c r="L814">
        <v>654.84518694522751</v>
      </c>
      <c r="M814" t="s">
        <v>212</v>
      </c>
      <c r="N814" t="s">
        <v>687</v>
      </c>
      <c r="O814" t="s">
        <v>207</v>
      </c>
      <c r="P814">
        <v>2018</v>
      </c>
      <c r="Q814" t="s">
        <v>1467</v>
      </c>
      <c r="T814" t="s">
        <v>35</v>
      </c>
    </row>
    <row r="815" spans="1:20" hidden="1" x14ac:dyDescent="0.2">
      <c r="A815" t="s">
        <v>1006</v>
      </c>
      <c r="B815" t="s">
        <v>978</v>
      </c>
      <c r="C815" t="s">
        <v>68</v>
      </c>
      <c r="D815">
        <v>600</v>
      </c>
      <c r="E815" t="s">
        <v>1957</v>
      </c>
      <c r="F815" t="s">
        <v>1930</v>
      </c>
      <c r="G815" t="s">
        <v>35</v>
      </c>
      <c r="H815" t="s">
        <v>1335</v>
      </c>
      <c r="I815" t="s">
        <v>24</v>
      </c>
      <c r="J815">
        <v>116</v>
      </c>
      <c r="K815" t="s">
        <v>205</v>
      </c>
      <c r="L815">
        <v>0.10034</v>
      </c>
      <c r="M815" t="s">
        <v>1458</v>
      </c>
      <c r="N815" t="s">
        <v>213</v>
      </c>
      <c r="O815" t="s">
        <v>207</v>
      </c>
      <c r="P815">
        <v>2019</v>
      </c>
      <c r="Q815" t="s">
        <v>1007</v>
      </c>
      <c r="T815" t="s">
        <v>35</v>
      </c>
    </row>
    <row r="816" spans="1:20" hidden="1" x14ac:dyDescent="0.2">
      <c r="A816" t="s">
        <v>350</v>
      </c>
      <c r="B816" t="s">
        <v>351</v>
      </c>
      <c r="C816" t="s">
        <v>85</v>
      </c>
      <c r="D816">
        <v>301</v>
      </c>
      <c r="E816" t="s">
        <v>1956</v>
      </c>
      <c r="F816" t="s">
        <v>9</v>
      </c>
      <c r="G816" t="s">
        <v>397</v>
      </c>
      <c r="H816" t="s">
        <v>398</v>
      </c>
      <c r="I816" t="s">
        <v>24</v>
      </c>
      <c r="J816">
        <v>479456</v>
      </c>
      <c r="K816" t="s">
        <v>205</v>
      </c>
      <c r="L816">
        <v>414.72944000000001</v>
      </c>
      <c r="M816" t="s">
        <v>212</v>
      </c>
      <c r="N816" t="s">
        <v>322</v>
      </c>
      <c r="O816" t="s">
        <v>207</v>
      </c>
      <c r="P816">
        <v>2019</v>
      </c>
      <c r="Q816" t="s">
        <v>399</v>
      </c>
      <c r="T816" t="s">
        <v>35</v>
      </c>
    </row>
    <row r="817" spans="1:20" hidden="1" x14ac:dyDescent="0.2">
      <c r="A817" t="s">
        <v>893</v>
      </c>
      <c r="B817" t="s">
        <v>894</v>
      </c>
      <c r="C817" t="s">
        <v>68</v>
      </c>
      <c r="D817">
        <v>601</v>
      </c>
      <c r="E817" t="s">
        <v>1957</v>
      </c>
      <c r="F817" t="s">
        <v>1930</v>
      </c>
      <c r="G817" t="s">
        <v>895</v>
      </c>
      <c r="H817" t="s">
        <v>1459</v>
      </c>
      <c r="I817" t="s">
        <v>858</v>
      </c>
      <c r="J817">
        <v>114</v>
      </c>
      <c r="K817" t="s">
        <v>226</v>
      </c>
      <c r="L817">
        <v>0.114</v>
      </c>
      <c r="M817" t="s">
        <v>212</v>
      </c>
      <c r="N817" t="s">
        <v>244</v>
      </c>
      <c r="O817" t="s">
        <v>207</v>
      </c>
      <c r="P817">
        <v>2020</v>
      </c>
      <c r="Q817" t="s">
        <v>897</v>
      </c>
      <c r="T817" t="s">
        <v>44</v>
      </c>
    </row>
    <row r="818" spans="1:20" hidden="1" x14ac:dyDescent="0.2">
      <c r="A818" t="s">
        <v>1318</v>
      </c>
      <c r="B818" t="s">
        <v>940</v>
      </c>
      <c r="C818" t="s">
        <v>941</v>
      </c>
      <c r="D818">
        <v>240</v>
      </c>
      <c r="E818" t="s">
        <v>906</v>
      </c>
      <c r="F818" t="s">
        <v>7</v>
      </c>
      <c r="G818" t="s">
        <v>1460</v>
      </c>
      <c r="H818" t="s">
        <v>50</v>
      </c>
      <c r="I818" t="s">
        <v>50</v>
      </c>
      <c r="J818">
        <v>3860</v>
      </c>
      <c r="K818" t="s">
        <v>205</v>
      </c>
      <c r="L818">
        <v>2.895</v>
      </c>
      <c r="M818" t="s">
        <v>1146</v>
      </c>
      <c r="N818" t="s">
        <v>244</v>
      </c>
      <c r="O818" t="s">
        <v>207</v>
      </c>
      <c r="P818">
        <v>2011</v>
      </c>
      <c r="Q818" t="s">
        <v>1461</v>
      </c>
      <c r="T818" t="s">
        <v>33</v>
      </c>
    </row>
    <row r="819" spans="1:20" hidden="1" x14ac:dyDescent="0.2">
      <c r="A819" t="s">
        <v>1034</v>
      </c>
      <c r="B819" t="s">
        <v>1035</v>
      </c>
      <c r="C819" t="s">
        <v>84</v>
      </c>
      <c r="D819">
        <v>301</v>
      </c>
      <c r="E819" t="s">
        <v>1956</v>
      </c>
      <c r="F819" t="s">
        <v>9</v>
      </c>
      <c r="G819" t="s">
        <v>1036</v>
      </c>
      <c r="H819" t="s">
        <v>493</v>
      </c>
      <c r="I819" t="s">
        <v>24</v>
      </c>
      <c r="J819">
        <v>6485</v>
      </c>
      <c r="K819" t="s">
        <v>205</v>
      </c>
      <c r="L819">
        <v>5.6095249999999997</v>
      </c>
      <c r="M819" t="s">
        <v>1037</v>
      </c>
      <c r="N819" t="s">
        <v>328</v>
      </c>
      <c r="O819" t="s">
        <v>207</v>
      </c>
      <c r="P819">
        <v>2019</v>
      </c>
      <c r="Q819" t="s">
        <v>1038</v>
      </c>
      <c r="T819" t="s">
        <v>45</v>
      </c>
    </row>
    <row r="820" spans="1:20" hidden="1" x14ac:dyDescent="0.2">
      <c r="A820" t="s">
        <v>1419</v>
      </c>
      <c r="B820" t="s">
        <v>1194</v>
      </c>
      <c r="C820" t="s">
        <v>1149</v>
      </c>
      <c r="D820">
        <v>222</v>
      </c>
      <c r="E820" t="s">
        <v>1993</v>
      </c>
      <c r="F820" t="s">
        <v>5</v>
      </c>
      <c r="G820" t="s">
        <v>358</v>
      </c>
      <c r="H820" t="s">
        <v>398</v>
      </c>
      <c r="I820" t="s">
        <v>24</v>
      </c>
      <c r="J820">
        <v>622</v>
      </c>
      <c r="K820" t="s">
        <v>222</v>
      </c>
      <c r="L820">
        <v>622</v>
      </c>
      <c r="M820" t="s">
        <v>212</v>
      </c>
      <c r="N820" t="s">
        <v>1312</v>
      </c>
      <c r="O820" t="s">
        <v>207</v>
      </c>
      <c r="P820">
        <v>2019</v>
      </c>
      <c r="Q820" t="s">
        <v>1420</v>
      </c>
      <c r="T820" t="s">
        <v>35</v>
      </c>
    </row>
    <row r="821" spans="1:20" hidden="1" x14ac:dyDescent="0.2">
      <c r="A821" t="s">
        <v>1386</v>
      </c>
      <c r="B821" t="s">
        <v>519</v>
      </c>
      <c r="C821" t="s">
        <v>352</v>
      </c>
      <c r="D821">
        <v>301</v>
      </c>
      <c r="E821" t="s">
        <v>1956</v>
      </c>
      <c r="F821" t="s">
        <v>9</v>
      </c>
      <c r="G821" t="s">
        <v>1369</v>
      </c>
      <c r="H821" t="s">
        <v>305</v>
      </c>
      <c r="I821" t="s">
        <v>24</v>
      </c>
      <c r="J821">
        <v>213</v>
      </c>
      <c r="K821" t="s">
        <v>222</v>
      </c>
      <c r="L821">
        <v>213</v>
      </c>
      <c r="M821" t="s">
        <v>212</v>
      </c>
      <c r="N821" t="s">
        <v>249</v>
      </c>
      <c r="O821" t="s">
        <v>207</v>
      </c>
      <c r="P821">
        <v>2019</v>
      </c>
      <c r="Q821" t="s">
        <v>1387</v>
      </c>
      <c r="T821" t="s">
        <v>44</v>
      </c>
    </row>
    <row r="822" spans="1:20" hidden="1" x14ac:dyDescent="0.2">
      <c r="A822" t="s">
        <v>1465</v>
      </c>
      <c r="B822" t="s">
        <v>1382</v>
      </c>
      <c r="C822" t="s">
        <v>96</v>
      </c>
      <c r="D822">
        <v>640</v>
      </c>
      <c r="E822" t="s">
        <v>1989</v>
      </c>
      <c r="F822" t="s">
        <v>1930</v>
      </c>
      <c r="G822" t="s">
        <v>1404</v>
      </c>
      <c r="H822" t="s">
        <v>833</v>
      </c>
      <c r="I822" t="s">
        <v>24</v>
      </c>
      <c r="J822">
        <v>106</v>
      </c>
      <c r="K822" t="s">
        <v>222</v>
      </c>
      <c r="L822">
        <v>106</v>
      </c>
      <c r="M822" t="s">
        <v>1384</v>
      </c>
      <c r="N822" t="s">
        <v>371</v>
      </c>
      <c r="O822" t="s">
        <v>207</v>
      </c>
      <c r="P822">
        <v>2020</v>
      </c>
      <c r="Q822" t="s">
        <v>1466</v>
      </c>
      <c r="T822" t="s">
        <v>35</v>
      </c>
    </row>
    <row r="823" spans="1:20" hidden="1" x14ac:dyDescent="0.2">
      <c r="A823" t="s">
        <v>1402</v>
      </c>
      <c r="B823" t="s">
        <v>1403</v>
      </c>
      <c r="C823" t="s">
        <v>85</v>
      </c>
      <c r="D823">
        <v>301</v>
      </c>
      <c r="E823" t="s">
        <v>1956</v>
      </c>
      <c r="F823" t="s">
        <v>9</v>
      </c>
      <c r="G823" t="s">
        <v>1404</v>
      </c>
      <c r="H823" t="s">
        <v>1405</v>
      </c>
      <c r="I823" t="s">
        <v>24</v>
      </c>
      <c r="J823">
        <v>76</v>
      </c>
      <c r="K823" t="s">
        <v>1391</v>
      </c>
      <c r="L823">
        <v>473.53219988427492</v>
      </c>
      <c r="M823" t="s">
        <v>1485</v>
      </c>
      <c r="N823" t="s">
        <v>623</v>
      </c>
      <c r="O823" t="s">
        <v>207</v>
      </c>
      <c r="P823">
        <v>2019</v>
      </c>
      <c r="Q823" t="s">
        <v>1486</v>
      </c>
      <c r="T823" t="s">
        <v>35</v>
      </c>
    </row>
    <row r="824" spans="1:20" hidden="1" x14ac:dyDescent="0.2">
      <c r="A824" t="s">
        <v>1447</v>
      </c>
      <c r="B824" t="s">
        <v>1389</v>
      </c>
      <c r="C824" t="s">
        <v>785</v>
      </c>
      <c r="D824">
        <v>221</v>
      </c>
      <c r="E824" t="s">
        <v>1993</v>
      </c>
      <c r="F824" t="s">
        <v>5</v>
      </c>
      <c r="G824" t="s">
        <v>1390</v>
      </c>
      <c r="H824" t="s">
        <v>29</v>
      </c>
      <c r="I824" t="s">
        <v>24</v>
      </c>
      <c r="J824">
        <v>134</v>
      </c>
      <c r="K824" t="s">
        <v>1391</v>
      </c>
      <c r="L824">
        <v>843.42722870000011</v>
      </c>
      <c r="M824" t="s">
        <v>1408</v>
      </c>
      <c r="N824" t="s">
        <v>371</v>
      </c>
      <c r="O824" t="s">
        <v>207</v>
      </c>
      <c r="P824">
        <v>2016</v>
      </c>
      <c r="Q824" t="s">
        <v>1468</v>
      </c>
      <c r="S824">
        <v>2003</v>
      </c>
      <c r="T824" t="s">
        <v>41</v>
      </c>
    </row>
    <row r="825" spans="1:20" hidden="1" x14ac:dyDescent="0.2">
      <c r="A825" t="s">
        <v>700</v>
      </c>
      <c r="B825" t="s">
        <v>701</v>
      </c>
      <c r="C825" t="s">
        <v>57</v>
      </c>
      <c r="D825">
        <v>110</v>
      </c>
      <c r="E825" t="s">
        <v>1993</v>
      </c>
      <c r="F825" t="s">
        <v>5</v>
      </c>
      <c r="G825" t="s">
        <v>702</v>
      </c>
      <c r="H825" t="s">
        <v>1428</v>
      </c>
      <c r="I825" t="s">
        <v>52</v>
      </c>
      <c r="J825">
        <v>136</v>
      </c>
      <c r="K825" t="s">
        <v>1391</v>
      </c>
      <c r="L825">
        <v>740</v>
      </c>
      <c r="M825" t="s">
        <v>1445</v>
      </c>
      <c r="N825" t="s">
        <v>371</v>
      </c>
      <c r="O825" t="s">
        <v>207</v>
      </c>
      <c r="P825">
        <v>2017</v>
      </c>
      <c r="Q825" t="s">
        <v>1446</v>
      </c>
      <c r="T825" t="s">
        <v>41</v>
      </c>
    </row>
    <row r="826" spans="1:20" hidden="1" x14ac:dyDescent="0.2">
      <c r="A826" t="s">
        <v>1256</v>
      </c>
      <c r="B826" t="s">
        <v>1257</v>
      </c>
      <c r="C826" t="s">
        <v>1361</v>
      </c>
      <c r="D826">
        <v>270</v>
      </c>
      <c r="E826" t="s">
        <v>81</v>
      </c>
      <c r="F826" t="s">
        <v>5</v>
      </c>
      <c r="G826" t="s">
        <v>1259</v>
      </c>
      <c r="H826" t="s">
        <v>309</v>
      </c>
      <c r="I826" t="s">
        <v>24</v>
      </c>
      <c r="J826">
        <v>97</v>
      </c>
      <c r="K826" t="s">
        <v>205</v>
      </c>
      <c r="L826">
        <v>8.3905000000000007E-2</v>
      </c>
      <c r="M826" t="s">
        <v>212</v>
      </c>
      <c r="N826" t="s">
        <v>322</v>
      </c>
      <c r="O826" t="s">
        <v>207</v>
      </c>
      <c r="P826">
        <v>2020</v>
      </c>
      <c r="Q826" t="s">
        <v>1470</v>
      </c>
      <c r="T826" t="s">
        <v>44</v>
      </c>
    </row>
    <row r="827" spans="1:20" hidden="1" x14ac:dyDescent="0.2">
      <c r="A827" t="s">
        <v>1419</v>
      </c>
      <c r="B827" t="s">
        <v>1194</v>
      </c>
      <c r="C827" t="s">
        <v>1149</v>
      </c>
      <c r="D827">
        <v>222</v>
      </c>
      <c r="E827" t="s">
        <v>1993</v>
      </c>
      <c r="F827" t="s">
        <v>5</v>
      </c>
      <c r="G827" t="s">
        <v>379</v>
      </c>
      <c r="H827" t="s">
        <v>1453</v>
      </c>
      <c r="I827" t="s">
        <v>24</v>
      </c>
      <c r="J827">
        <v>567</v>
      </c>
      <c r="K827" t="s">
        <v>222</v>
      </c>
      <c r="L827">
        <v>567</v>
      </c>
      <c r="M827" t="s">
        <v>212</v>
      </c>
      <c r="N827" t="s">
        <v>1312</v>
      </c>
      <c r="O827" t="s">
        <v>207</v>
      </c>
      <c r="P827">
        <v>2019</v>
      </c>
      <c r="Q827" t="s">
        <v>1420</v>
      </c>
      <c r="T827" t="s">
        <v>35</v>
      </c>
    </row>
    <row r="828" spans="1:20" hidden="1" x14ac:dyDescent="0.2">
      <c r="A828" t="s">
        <v>994</v>
      </c>
      <c r="B828" t="s">
        <v>978</v>
      </c>
      <c r="C828" t="s">
        <v>68</v>
      </c>
      <c r="D828">
        <v>600</v>
      </c>
      <c r="E828" t="s">
        <v>1957</v>
      </c>
      <c r="F828" t="s">
        <v>1930</v>
      </c>
      <c r="G828" t="s">
        <v>1057</v>
      </c>
      <c r="H828" t="s">
        <v>1335</v>
      </c>
      <c r="I828" t="s">
        <v>24</v>
      </c>
      <c r="J828">
        <v>93</v>
      </c>
      <c r="K828" t="s">
        <v>205</v>
      </c>
      <c r="L828">
        <v>8.0444999999999989E-2</v>
      </c>
      <c r="M828" t="s">
        <v>1397</v>
      </c>
      <c r="N828" t="s">
        <v>249</v>
      </c>
      <c r="O828" t="s">
        <v>207</v>
      </c>
      <c r="P828">
        <v>2011</v>
      </c>
      <c r="Q828" t="s">
        <v>1058</v>
      </c>
      <c r="R828" t="s">
        <v>982</v>
      </c>
      <c r="T828" t="s">
        <v>35</v>
      </c>
    </row>
    <row r="829" spans="1:20" hidden="1" x14ac:dyDescent="0.2">
      <c r="A829" t="s">
        <v>1447</v>
      </c>
      <c r="B829" t="s">
        <v>1389</v>
      </c>
      <c r="C829" t="s">
        <v>785</v>
      </c>
      <c r="D829">
        <v>221</v>
      </c>
      <c r="E829" t="s">
        <v>1993</v>
      </c>
      <c r="F829" t="s">
        <v>5</v>
      </c>
      <c r="G829" t="s">
        <v>1390</v>
      </c>
      <c r="H829" t="s">
        <v>264</v>
      </c>
      <c r="I829" t="s">
        <v>24</v>
      </c>
      <c r="J829">
        <v>92</v>
      </c>
      <c r="K829" t="s">
        <v>1391</v>
      </c>
      <c r="L829">
        <v>137.94716156640001</v>
      </c>
      <c r="M829" t="s">
        <v>1392</v>
      </c>
      <c r="N829" t="s">
        <v>371</v>
      </c>
      <c r="O829" t="s">
        <v>207</v>
      </c>
      <c r="P829">
        <v>2016</v>
      </c>
      <c r="Q829" t="s">
        <v>1468</v>
      </c>
      <c r="S829">
        <v>2011</v>
      </c>
      <c r="T829" t="s">
        <v>41</v>
      </c>
    </row>
    <row r="830" spans="1:20" hidden="1" x14ac:dyDescent="0.2">
      <c r="A830" t="s">
        <v>1474</v>
      </c>
      <c r="B830" t="s">
        <v>870</v>
      </c>
      <c r="C830" t="s">
        <v>84</v>
      </c>
      <c r="D830">
        <v>300</v>
      </c>
      <c r="E830" t="s">
        <v>1956</v>
      </c>
      <c r="F830" t="s">
        <v>9</v>
      </c>
      <c r="G830" t="s">
        <v>204</v>
      </c>
      <c r="H830" t="s">
        <v>858</v>
      </c>
      <c r="I830" t="s">
        <v>858</v>
      </c>
      <c r="J830">
        <v>600</v>
      </c>
      <c r="K830" t="s">
        <v>226</v>
      </c>
      <c r="L830">
        <v>0.6</v>
      </c>
      <c r="M830" t="s">
        <v>212</v>
      </c>
      <c r="N830" t="s">
        <v>1475</v>
      </c>
      <c r="O830" t="s">
        <v>207</v>
      </c>
      <c r="P830">
        <v>2020</v>
      </c>
      <c r="Q830" t="s">
        <v>1476</v>
      </c>
      <c r="T830" t="s">
        <v>34</v>
      </c>
    </row>
    <row r="831" spans="1:20" hidden="1" x14ac:dyDescent="0.2">
      <c r="A831" t="s">
        <v>1477</v>
      </c>
      <c r="B831" t="s">
        <v>1389</v>
      </c>
      <c r="C831" t="s">
        <v>785</v>
      </c>
      <c r="D831">
        <v>221</v>
      </c>
      <c r="E831" t="s">
        <v>1993</v>
      </c>
      <c r="F831" t="s">
        <v>5</v>
      </c>
      <c r="G831" t="s">
        <v>702</v>
      </c>
      <c r="H831" t="s">
        <v>29</v>
      </c>
      <c r="I831" t="s">
        <v>24</v>
      </c>
      <c r="J831">
        <v>193</v>
      </c>
      <c r="K831" t="s">
        <v>1391</v>
      </c>
      <c r="L831">
        <v>1214.78697865</v>
      </c>
      <c r="M831" t="s">
        <v>1408</v>
      </c>
      <c r="N831" t="s">
        <v>346</v>
      </c>
      <c r="O831" t="s">
        <v>207</v>
      </c>
      <c r="P831">
        <v>2017</v>
      </c>
      <c r="Q831" t="s">
        <v>1478</v>
      </c>
      <c r="S831">
        <v>2003</v>
      </c>
      <c r="T831" t="s">
        <v>41</v>
      </c>
    </row>
    <row r="832" spans="1:20" hidden="1" x14ac:dyDescent="0.2">
      <c r="A832" t="s">
        <v>813</v>
      </c>
      <c r="B832" t="s">
        <v>814</v>
      </c>
      <c r="C832" t="s">
        <v>147</v>
      </c>
      <c r="D832">
        <v>671</v>
      </c>
      <c r="E832" t="s">
        <v>1989</v>
      </c>
      <c r="F832" t="s">
        <v>1930</v>
      </c>
      <c r="G832" t="s">
        <v>463</v>
      </c>
      <c r="H832" t="s">
        <v>1479</v>
      </c>
      <c r="I832" t="s">
        <v>50</v>
      </c>
      <c r="J832">
        <v>91.4</v>
      </c>
      <c r="K832" t="s">
        <v>205</v>
      </c>
      <c r="L832">
        <v>6.8550000000000014E-2</v>
      </c>
      <c r="M832" t="s">
        <v>212</v>
      </c>
      <c r="N832" t="s">
        <v>534</v>
      </c>
      <c r="O832" t="s">
        <v>207</v>
      </c>
      <c r="P832">
        <v>2014</v>
      </c>
      <c r="Q832" t="s">
        <v>987</v>
      </c>
      <c r="T832" t="s">
        <v>40</v>
      </c>
    </row>
    <row r="833" spans="1:20" hidden="1" x14ac:dyDescent="0.2">
      <c r="A833" t="s">
        <v>700</v>
      </c>
      <c r="B833" t="s">
        <v>701</v>
      </c>
      <c r="C833" t="s">
        <v>57</v>
      </c>
      <c r="D833">
        <v>110</v>
      </c>
      <c r="E833" t="s">
        <v>1993</v>
      </c>
      <c r="F833" t="s">
        <v>5</v>
      </c>
      <c r="G833" t="s">
        <v>702</v>
      </c>
      <c r="H833" t="s">
        <v>1428</v>
      </c>
      <c r="I833" t="s">
        <v>52</v>
      </c>
      <c r="J833">
        <v>152</v>
      </c>
      <c r="K833" t="s">
        <v>1391</v>
      </c>
      <c r="L833">
        <v>830</v>
      </c>
      <c r="M833" t="s">
        <v>1429</v>
      </c>
      <c r="N833" t="s">
        <v>228</v>
      </c>
      <c r="O833" t="s">
        <v>207</v>
      </c>
      <c r="P833">
        <v>2018</v>
      </c>
      <c r="Q833" t="s">
        <v>703</v>
      </c>
      <c r="T833" t="s">
        <v>41</v>
      </c>
    </row>
    <row r="834" spans="1:20" hidden="1" x14ac:dyDescent="0.2">
      <c r="A834" t="s">
        <v>1437</v>
      </c>
      <c r="B834" t="s">
        <v>701</v>
      </c>
      <c r="C834" t="s">
        <v>57</v>
      </c>
      <c r="D834">
        <v>110</v>
      </c>
      <c r="E834" t="s">
        <v>1993</v>
      </c>
      <c r="F834" t="s">
        <v>5</v>
      </c>
      <c r="G834" t="s">
        <v>702</v>
      </c>
      <c r="H834" t="s">
        <v>1428</v>
      </c>
      <c r="I834" t="s">
        <v>52</v>
      </c>
      <c r="J834">
        <v>141</v>
      </c>
      <c r="K834" t="s">
        <v>1391</v>
      </c>
      <c r="L834">
        <v>770</v>
      </c>
      <c r="M834" t="s">
        <v>1438</v>
      </c>
      <c r="N834" t="s">
        <v>228</v>
      </c>
      <c r="O834" t="s">
        <v>207</v>
      </c>
      <c r="P834">
        <v>2019</v>
      </c>
      <c r="Q834" t="s">
        <v>1439</v>
      </c>
      <c r="T834" t="s">
        <v>41</v>
      </c>
    </row>
    <row r="835" spans="1:20" hidden="1" x14ac:dyDescent="0.2">
      <c r="A835" t="s">
        <v>1360</v>
      </c>
      <c r="B835" t="s">
        <v>1257</v>
      </c>
      <c r="C835" t="s">
        <v>1361</v>
      </c>
      <c r="D835">
        <v>270</v>
      </c>
      <c r="E835" t="s">
        <v>81</v>
      </c>
      <c r="F835" t="s">
        <v>5</v>
      </c>
      <c r="G835" t="s">
        <v>1259</v>
      </c>
      <c r="H835" t="s">
        <v>309</v>
      </c>
      <c r="I835" t="s">
        <v>24</v>
      </c>
      <c r="J835">
        <v>89</v>
      </c>
      <c r="K835" t="s">
        <v>205</v>
      </c>
      <c r="L835">
        <v>7.6984999999999998E-2</v>
      </c>
      <c r="M835" t="s">
        <v>212</v>
      </c>
      <c r="N835" t="s">
        <v>322</v>
      </c>
      <c r="O835" t="s">
        <v>207</v>
      </c>
      <c r="P835">
        <v>2019</v>
      </c>
      <c r="Q835" t="s">
        <v>1482</v>
      </c>
      <c r="T835" t="s">
        <v>44</v>
      </c>
    </row>
    <row r="836" spans="1:20" hidden="1" x14ac:dyDescent="0.2">
      <c r="A836" t="s">
        <v>1477</v>
      </c>
      <c r="B836" t="s">
        <v>1389</v>
      </c>
      <c r="C836" t="s">
        <v>785</v>
      </c>
      <c r="D836">
        <v>221</v>
      </c>
      <c r="E836" t="s">
        <v>1993</v>
      </c>
      <c r="F836" t="s">
        <v>5</v>
      </c>
      <c r="G836" t="s">
        <v>702</v>
      </c>
      <c r="H836" t="s">
        <v>264</v>
      </c>
      <c r="I836" t="s">
        <v>24</v>
      </c>
      <c r="J836">
        <v>191</v>
      </c>
      <c r="K836" t="s">
        <v>1391</v>
      </c>
      <c r="L836">
        <v>286.39030281720005</v>
      </c>
      <c r="M836" t="s">
        <v>1392</v>
      </c>
      <c r="N836" t="s">
        <v>346</v>
      </c>
      <c r="O836" t="s">
        <v>207</v>
      </c>
      <c r="P836">
        <v>2017</v>
      </c>
      <c r="Q836" t="s">
        <v>1478</v>
      </c>
      <c r="S836">
        <v>2011</v>
      </c>
      <c r="T836" t="s">
        <v>41</v>
      </c>
    </row>
    <row r="837" spans="1:20" hidden="1" x14ac:dyDescent="0.2">
      <c r="A837" t="s">
        <v>1477</v>
      </c>
      <c r="B837" t="s">
        <v>1389</v>
      </c>
      <c r="C837" t="s">
        <v>785</v>
      </c>
      <c r="D837">
        <v>221</v>
      </c>
      <c r="E837" t="s">
        <v>1993</v>
      </c>
      <c r="F837" t="s">
        <v>5</v>
      </c>
      <c r="G837" t="s">
        <v>702</v>
      </c>
      <c r="H837" t="s">
        <v>29</v>
      </c>
      <c r="I837" t="s">
        <v>24</v>
      </c>
      <c r="J837">
        <v>207</v>
      </c>
      <c r="K837" t="s">
        <v>1391</v>
      </c>
      <c r="L837">
        <v>1302.9062413499998</v>
      </c>
      <c r="M837" t="s">
        <v>1408</v>
      </c>
      <c r="N837" t="s">
        <v>213</v>
      </c>
      <c r="O837" t="s">
        <v>207</v>
      </c>
      <c r="P837">
        <v>2018</v>
      </c>
      <c r="Q837" t="s">
        <v>1483</v>
      </c>
      <c r="S837">
        <v>2003</v>
      </c>
      <c r="T837" t="s">
        <v>41</v>
      </c>
    </row>
    <row r="838" spans="1:20" hidden="1" x14ac:dyDescent="0.2">
      <c r="A838" t="s">
        <v>994</v>
      </c>
      <c r="B838" t="s">
        <v>978</v>
      </c>
      <c r="C838" t="s">
        <v>68</v>
      </c>
      <c r="D838">
        <v>600</v>
      </c>
      <c r="E838" t="s">
        <v>1957</v>
      </c>
      <c r="F838" t="s">
        <v>1930</v>
      </c>
      <c r="G838" t="s">
        <v>1001</v>
      </c>
      <c r="H838" t="s">
        <v>1335</v>
      </c>
      <c r="I838" t="s">
        <v>24</v>
      </c>
      <c r="J838">
        <v>80</v>
      </c>
      <c r="K838" t="s">
        <v>205</v>
      </c>
      <c r="L838">
        <v>6.9199999999999998E-2</v>
      </c>
      <c r="M838" t="s">
        <v>1397</v>
      </c>
      <c r="N838" t="s">
        <v>346</v>
      </c>
      <c r="O838" t="s">
        <v>207</v>
      </c>
      <c r="P838">
        <v>2014</v>
      </c>
      <c r="Q838" t="s">
        <v>1002</v>
      </c>
      <c r="R838" t="s">
        <v>982</v>
      </c>
      <c r="T838" t="s">
        <v>35</v>
      </c>
    </row>
    <row r="839" spans="1:20" hidden="1" x14ac:dyDescent="0.2">
      <c r="A839" t="s">
        <v>1477</v>
      </c>
      <c r="B839" t="s">
        <v>1389</v>
      </c>
      <c r="C839" t="s">
        <v>785</v>
      </c>
      <c r="D839">
        <v>221</v>
      </c>
      <c r="E839" t="s">
        <v>1993</v>
      </c>
      <c r="F839" t="s">
        <v>5</v>
      </c>
      <c r="G839" t="s">
        <v>702</v>
      </c>
      <c r="H839" t="s">
        <v>264</v>
      </c>
      <c r="I839" t="s">
        <v>24</v>
      </c>
      <c r="J839">
        <v>169</v>
      </c>
      <c r="K839" t="s">
        <v>1391</v>
      </c>
      <c r="L839">
        <v>253.40293809480002</v>
      </c>
      <c r="M839" t="s">
        <v>1392</v>
      </c>
      <c r="N839" t="s">
        <v>213</v>
      </c>
      <c r="O839" t="s">
        <v>207</v>
      </c>
      <c r="P839">
        <v>2018</v>
      </c>
      <c r="Q839" t="s">
        <v>1483</v>
      </c>
      <c r="S839">
        <v>2011</v>
      </c>
      <c r="T839" t="s">
        <v>41</v>
      </c>
    </row>
    <row r="840" spans="1:20" hidden="1" x14ac:dyDescent="0.2">
      <c r="A840" t="s">
        <v>350</v>
      </c>
      <c r="B840" t="s">
        <v>351</v>
      </c>
      <c r="C840" t="s">
        <v>85</v>
      </c>
      <c r="D840">
        <v>301</v>
      </c>
      <c r="E840" t="s">
        <v>1956</v>
      </c>
      <c r="F840" t="s">
        <v>9</v>
      </c>
      <c r="G840" t="s">
        <v>379</v>
      </c>
      <c r="H840" t="s">
        <v>1199</v>
      </c>
      <c r="I840" t="s">
        <v>381</v>
      </c>
      <c r="J840">
        <v>62</v>
      </c>
      <c r="K840" t="s">
        <v>222</v>
      </c>
      <c r="L840">
        <v>62</v>
      </c>
      <c r="M840" t="s">
        <v>212</v>
      </c>
      <c r="N840" t="s">
        <v>249</v>
      </c>
      <c r="O840" t="s">
        <v>207</v>
      </c>
      <c r="P840">
        <v>2019</v>
      </c>
      <c r="Q840" t="s">
        <v>399</v>
      </c>
      <c r="T840" t="s">
        <v>35</v>
      </c>
    </row>
    <row r="841" spans="1:20" hidden="1" x14ac:dyDescent="0.2">
      <c r="A841" t="s">
        <v>1419</v>
      </c>
      <c r="B841" t="s">
        <v>1194</v>
      </c>
      <c r="C841" t="s">
        <v>1149</v>
      </c>
      <c r="D841">
        <v>222</v>
      </c>
      <c r="E841" t="s">
        <v>1993</v>
      </c>
      <c r="F841" t="s">
        <v>5</v>
      </c>
      <c r="G841" t="s">
        <v>379</v>
      </c>
      <c r="H841" t="s">
        <v>1199</v>
      </c>
      <c r="I841" t="s">
        <v>381</v>
      </c>
      <c r="J841">
        <v>77</v>
      </c>
      <c r="K841" t="s">
        <v>222</v>
      </c>
      <c r="L841">
        <v>77</v>
      </c>
      <c r="M841" t="s">
        <v>212</v>
      </c>
      <c r="N841" t="s">
        <v>1312</v>
      </c>
      <c r="O841" t="s">
        <v>207</v>
      </c>
      <c r="P841">
        <v>2019</v>
      </c>
      <c r="Q841" t="s">
        <v>1420</v>
      </c>
      <c r="T841" t="s">
        <v>35</v>
      </c>
    </row>
    <row r="842" spans="1:20" hidden="1" x14ac:dyDescent="0.2">
      <c r="A842" t="s">
        <v>408</v>
      </c>
      <c r="B842" t="s">
        <v>351</v>
      </c>
      <c r="C842" t="s">
        <v>85</v>
      </c>
      <c r="D842">
        <v>301</v>
      </c>
      <c r="E842" t="s">
        <v>1956</v>
      </c>
      <c r="F842" t="s">
        <v>9</v>
      </c>
      <c r="G842" t="s">
        <v>358</v>
      </c>
      <c r="H842" t="s">
        <v>409</v>
      </c>
      <c r="I842" t="s">
        <v>24</v>
      </c>
      <c r="J842">
        <v>466822</v>
      </c>
      <c r="K842" t="s">
        <v>205</v>
      </c>
      <c r="L842">
        <v>403.80102999999997</v>
      </c>
      <c r="M842" t="s">
        <v>212</v>
      </c>
      <c r="N842" t="s">
        <v>371</v>
      </c>
      <c r="O842" t="s">
        <v>207</v>
      </c>
      <c r="P842">
        <v>2020</v>
      </c>
      <c r="Q842" t="s">
        <v>410</v>
      </c>
      <c r="T842" t="s">
        <v>35</v>
      </c>
    </row>
    <row r="843" spans="1:20" hidden="1" x14ac:dyDescent="0.2">
      <c r="A843" t="s">
        <v>544</v>
      </c>
      <c r="B843" t="s">
        <v>545</v>
      </c>
      <c r="C843" t="s">
        <v>546</v>
      </c>
      <c r="D843">
        <v>301</v>
      </c>
      <c r="E843" t="s">
        <v>1956</v>
      </c>
      <c r="F843" t="s">
        <v>9</v>
      </c>
      <c r="G843" t="s">
        <v>547</v>
      </c>
      <c r="H843" t="s">
        <v>548</v>
      </c>
      <c r="I843" t="s">
        <v>24</v>
      </c>
      <c r="J843">
        <v>130000</v>
      </c>
      <c r="K843" t="s">
        <v>205</v>
      </c>
      <c r="L843">
        <v>112.45</v>
      </c>
      <c r="M843" t="s">
        <v>549</v>
      </c>
      <c r="N843" t="s">
        <v>328</v>
      </c>
      <c r="O843" t="s">
        <v>207</v>
      </c>
      <c r="P843">
        <v>2020</v>
      </c>
      <c r="Q843" t="s">
        <v>550</v>
      </c>
      <c r="T843" t="s">
        <v>45</v>
      </c>
    </row>
    <row r="844" spans="1:20" hidden="1" x14ac:dyDescent="0.2">
      <c r="A844" t="s">
        <v>813</v>
      </c>
      <c r="B844" t="s">
        <v>814</v>
      </c>
      <c r="C844" t="s">
        <v>147</v>
      </c>
      <c r="D844">
        <v>671</v>
      </c>
      <c r="E844" t="s">
        <v>1989</v>
      </c>
      <c r="F844" t="s">
        <v>1930</v>
      </c>
      <c r="G844" t="s">
        <v>463</v>
      </c>
      <c r="H844" t="s">
        <v>1488</v>
      </c>
      <c r="I844" t="s">
        <v>24</v>
      </c>
      <c r="J844">
        <v>74.680000000000007</v>
      </c>
      <c r="K844" t="s">
        <v>205</v>
      </c>
      <c r="L844">
        <v>6.4598200000000008E-2</v>
      </c>
      <c r="M844" t="s">
        <v>212</v>
      </c>
      <c r="N844" t="s">
        <v>534</v>
      </c>
      <c r="O844" t="s">
        <v>207</v>
      </c>
      <c r="P844">
        <v>2014</v>
      </c>
      <c r="Q844" t="s">
        <v>987</v>
      </c>
      <c r="T844" t="s">
        <v>40</v>
      </c>
    </row>
    <row r="845" spans="1:20" hidden="1" x14ac:dyDescent="0.2">
      <c r="A845" t="s">
        <v>1419</v>
      </c>
      <c r="B845" t="s">
        <v>1194</v>
      </c>
      <c r="C845" t="s">
        <v>1149</v>
      </c>
      <c r="D845">
        <v>222</v>
      </c>
      <c r="E845" t="s">
        <v>1993</v>
      </c>
      <c r="F845" t="s">
        <v>5</v>
      </c>
      <c r="G845" t="s">
        <v>358</v>
      </c>
      <c r="H845" t="s">
        <v>52</v>
      </c>
      <c r="I845" t="s">
        <v>52</v>
      </c>
      <c r="J845">
        <v>1803</v>
      </c>
      <c r="K845" t="s">
        <v>222</v>
      </c>
      <c r="L845">
        <v>1803</v>
      </c>
      <c r="M845" t="s">
        <v>212</v>
      </c>
      <c r="N845" t="s">
        <v>1312</v>
      </c>
      <c r="O845" t="s">
        <v>207</v>
      </c>
      <c r="P845">
        <v>2019</v>
      </c>
      <c r="Q845" t="s">
        <v>1420</v>
      </c>
      <c r="T845" t="s">
        <v>35</v>
      </c>
    </row>
    <row r="846" spans="1:20" hidden="1" x14ac:dyDescent="0.2">
      <c r="A846" t="s">
        <v>1490</v>
      </c>
      <c r="B846" t="s">
        <v>1257</v>
      </c>
      <c r="C846" t="s">
        <v>1361</v>
      </c>
      <c r="D846">
        <v>270</v>
      </c>
      <c r="E846" t="s">
        <v>81</v>
      </c>
      <c r="F846" t="s">
        <v>5</v>
      </c>
      <c r="G846" t="s">
        <v>1259</v>
      </c>
      <c r="H846" t="s">
        <v>309</v>
      </c>
      <c r="I846" t="s">
        <v>24</v>
      </c>
      <c r="J846">
        <v>72</v>
      </c>
      <c r="K846" t="s">
        <v>205</v>
      </c>
      <c r="L846">
        <v>6.2280000000000002E-2</v>
      </c>
      <c r="M846" t="s">
        <v>212</v>
      </c>
      <c r="N846" t="s">
        <v>322</v>
      </c>
      <c r="O846" t="s">
        <v>207</v>
      </c>
      <c r="P846">
        <v>2017</v>
      </c>
      <c r="Q846" t="s">
        <v>1491</v>
      </c>
      <c r="T846" t="s">
        <v>44</v>
      </c>
    </row>
    <row r="847" spans="1:20" hidden="1" x14ac:dyDescent="0.2">
      <c r="A847" t="s">
        <v>1492</v>
      </c>
      <c r="B847" t="s">
        <v>1389</v>
      </c>
      <c r="C847" t="s">
        <v>785</v>
      </c>
      <c r="D847">
        <v>221</v>
      </c>
      <c r="E847" t="s">
        <v>1993</v>
      </c>
      <c r="F847" t="s">
        <v>5</v>
      </c>
      <c r="G847" t="s">
        <v>702</v>
      </c>
      <c r="H847" t="s">
        <v>29</v>
      </c>
      <c r="I847" t="s">
        <v>24</v>
      </c>
      <c r="J847">
        <v>173</v>
      </c>
      <c r="K847" t="s">
        <v>1391</v>
      </c>
      <c r="L847">
        <v>1088.90231765</v>
      </c>
      <c r="M847" t="s">
        <v>1408</v>
      </c>
      <c r="N847" t="s">
        <v>213</v>
      </c>
      <c r="O847" t="s">
        <v>207</v>
      </c>
      <c r="P847">
        <v>2019</v>
      </c>
      <c r="Q847" t="s">
        <v>1493</v>
      </c>
      <c r="S847">
        <v>2003</v>
      </c>
      <c r="T847" t="s">
        <v>41</v>
      </c>
    </row>
    <row r="848" spans="1:20" hidden="1" x14ac:dyDescent="0.2">
      <c r="A848" t="s">
        <v>1492</v>
      </c>
      <c r="B848" t="s">
        <v>1389</v>
      </c>
      <c r="C848" t="s">
        <v>785</v>
      </c>
      <c r="D848">
        <v>221</v>
      </c>
      <c r="E848" t="s">
        <v>1993</v>
      </c>
      <c r="F848" t="s">
        <v>5</v>
      </c>
      <c r="G848" t="s">
        <v>702</v>
      </c>
      <c r="H848" t="s">
        <v>264</v>
      </c>
      <c r="I848" t="s">
        <v>24</v>
      </c>
      <c r="J848">
        <v>158</v>
      </c>
      <c r="K848" t="s">
        <v>1391</v>
      </c>
      <c r="L848">
        <v>236.90925573360005</v>
      </c>
      <c r="M848" t="s">
        <v>1392</v>
      </c>
      <c r="N848" t="s">
        <v>213</v>
      </c>
      <c r="O848" t="s">
        <v>207</v>
      </c>
      <c r="P848">
        <v>2019</v>
      </c>
      <c r="Q848" t="s">
        <v>1493</v>
      </c>
      <c r="S848">
        <v>2011</v>
      </c>
      <c r="T848" t="s">
        <v>41</v>
      </c>
    </row>
    <row r="849" spans="1:20" hidden="1" x14ac:dyDescent="0.2">
      <c r="A849" t="s">
        <v>1494</v>
      </c>
      <c r="B849" t="s">
        <v>1389</v>
      </c>
      <c r="C849" t="s">
        <v>785</v>
      </c>
      <c r="D849">
        <v>221</v>
      </c>
      <c r="E849" t="s">
        <v>1993</v>
      </c>
      <c r="F849" t="s">
        <v>5</v>
      </c>
      <c r="G849" t="s">
        <v>702</v>
      </c>
      <c r="H849" t="s">
        <v>264</v>
      </c>
      <c r="I849" t="s">
        <v>24</v>
      </c>
      <c r="J849">
        <v>162</v>
      </c>
      <c r="K849" t="s">
        <v>1391</v>
      </c>
      <c r="L849">
        <v>242.90695841040005</v>
      </c>
      <c r="M849" t="s">
        <v>1392</v>
      </c>
      <c r="N849" t="s">
        <v>228</v>
      </c>
      <c r="O849" t="s">
        <v>207</v>
      </c>
      <c r="P849">
        <v>2020</v>
      </c>
      <c r="Q849" t="s">
        <v>1495</v>
      </c>
      <c r="S849">
        <v>2011</v>
      </c>
      <c r="T849" t="s">
        <v>41</v>
      </c>
    </row>
    <row r="850" spans="1:20" hidden="1" x14ac:dyDescent="0.2">
      <c r="A850" t="s">
        <v>1494</v>
      </c>
      <c r="B850" t="s">
        <v>1389</v>
      </c>
      <c r="C850" t="s">
        <v>785</v>
      </c>
      <c r="D850">
        <v>221</v>
      </c>
      <c r="E850" t="s">
        <v>1993</v>
      </c>
      <c r="F850" t="s">
        <v>5</v>
      </c>
      <c r="G850" t="s">
        <v>702</v>
      </c>
      <c r="H850" t="s">
        <v>29</v>
      </c>
      <c r="I850" t="s">
        <v>24</v>
      </c>
      <c r="J850">
        <v>142</v>
      </c>
      <c r="K850" t="s">
        <v>1391</v>
      </c>
      <c r="L850">
        <v>893.78109310000002</v>
      </c>
      <c r="M850" t="s">
        <v>1408</v>
      </c>
      <c r="N850" t="s">
        <v>228</v>
      </c>
      <c r="O850" t="s">
        <v>207</v>
      </c>
      <c r="P850">
        <v>2020</v>
      </c>
      <c r="Q850" t="s">
        <v>1495</v>
      </c>
      <c r="S850">
        <v>2003</v>
      </c>
      <c r="T850" t="s">
        <v>41</v>
      </c>
    </row>
    <row r="851" spans="1:20" hidden="1" x14ac:dyDescent="0.2">
      <c r="A851" t="s">
        <v>1419</v>
      </c>
      <c r="B851" t="s">
        <v>1194</v>
      </c>
      <c r="C851" t="s">
        <v>1149</v>
      </c>
      <c r="D851">
        <v>222</v>
      </c>
      <c r="E851" t="s">
        <v>1993</v>
      </c>
      <c r="F851" t="s">
        <v>5</v>
      </c>
      <c r="G851" t="s">
        <v>353</v>
      </c>
      <c r="H851" t="s">
        <v>1453</v>
      </c>
      <c r="I851" t="s">
        <v>24</v>
      </c>
      <c r="J851">
        <v>1510</v>
      </c>
      <c r="K851" t="s">
        <v>222</v>
      </c>
      <c r="L851">
        <v>1510</v>
      </c>
      <c r="M851" t="s">
        <v>212</v>
      </c>
      <c r="N851" t="s">
        <v>213</v>
      </c>
      <c r="O851" t="s">
        <v>207</v>
      </c>
      <c r="P851">
        <v>2020</v>
      </c>
      <c r="Q851" t="s">
        <v>1489</v>
      </c>
      <c r="T851" t="s">
        <v>35</v>
      </c>
    </row>
    <row r="852" spans="1:20" hidden="1" x14ac:dyDescent="0.2">
      <c r="A852" t="s">
        <v>544</v>
      </c>
      <c r="B852" t="s">
        <v>545</v>
      </c>
      <c r="C852" t="s">
        <v>546</v>
      </c>
      <c r="D852">
        <v>301</v>
      </c>
      <c r="E852" t="s">
        <v>1956</v>
      </c>
      <c r="F852" t="s">
        <v>9</v>
      </c>
      <c r="G852" t="s">
        <v>547</v>
      </c>
      <c r="H852" t="s">
        <v>305</v>
      </c>
      <c r="I852" t="s">
        <v>24</v>
      </c>
      <c r="J852">
        <v>128259</v>
      </c>
      <c r="K852" t="s">
        <v>205</v>
      </c>
      <c r="L852">
        <v>110.944035</v>
      </c>
      <c r="M852" t="s">
        <v>212</v>
      </c>
      <c r="N852" t="s">
        <v>249</v>
      </c>
      <c r="O852" t="s">
        <v>207</v>
      </c>
      <c r="P852">
        <v>2020</v>
      </c>
      <c r="Q852" t="s">
        <v>550</v>
      </c>
      <c r="T852" t="s">
        <v>45</v>
      </c>
    </row>
    <row r="853" spans="1:20" hidden="1" x14ac:dyDescent="0.2">
      <c r="A853" t="s">
        <v>813</v>
      </c>
      <c r="B853" t="s">
        <v>814</v>
      </c>
      <c r="C853" t="s">
        <v>147</v>
      </c>
      <c r="D853">
        <v>671</v>
      </c>
      <c r="E853" t="s">
        <v>1989</v>
      </c>
      <c r="F853" t="s">
        <v>1930</v>
      </c>
      <c r="G853" t="s">
        <v>304</v>
      </c>
      <c r="H853" t="s">
        <v>1310</v>
      </c>
      <c r="I853" t="s">
        <v>50</v>
      </c>
      <c r="J853">
        <v>56.43</v>
      </c>
      <c r="K853" t="s">
        <v>205</v>
      </c>
      <c r="L853">
        <v>4.2322499999999999E-2</v>
      </c>
      <c r="M853" t="s">
        <v>212</v>
      </c>
      <c r="N853" t="s">
        <v>723</v>
      </c>
      <c r="O853" t="s">
        <v>207</v>
      </c>
      <c r="P853">
        <v>2013</v>
      </c>
      <c r="Q853" t="s">
        <v>1133</v>
      </c>
      <c r="T853" t="s">
        <v>40</v>
      </c>
    </row>
    <row r="854" spans="1:20" hidden="1" x14ac:dyDescent="0.2">
      <c r="A854" t="s">
        <v>1440</v>
      </c>
      <c r="B854" t="s">
        <v>870</v>
      </c>
      <c r="C854" t="s">
        <v>97</v>
      </c>
      <c r="D854">
        <v>690</v>
      </c>
      <c r="E854" t="s">
        <v>1220</v>
      </c>
      <c r="F854" t="s">
        <v>4</v>
      </c>
      <c r="G854" t="s">
        <v>204</v>
      </c>
      <c r="H854" t="s">
        <v>1322</v>
      </c>
      <c r="I854" t="s">
        <v>24</v>
      </c>
      <c r="J854">
        <v>464</v>
      </c>
      <c r="K854" t="s">
        <v>222</v>
      </c>
      <c r="L854">
        <v>464</v>
      </c>
      <c r="M854" t="s">
        <v>212</v>
      </c>
      <c r="N854" t="s">
        <v>289</v>
      </c>
      <c r="O854" t="s">
        <v>207</v>
      </c>
      <c r="P854">
        <v>2020</v>
      </c>
      <c r="Q854" t="s">
        <v>1441</v>
      </c>
      <c r="T854" t="s">
        <v>34</v>
      </c>
    </row>
    <row r="855" spans="1:20" hidden="1" x14ac:dyDescent="0.2">
      <c r="A855" t="s">
        <v>1419</v>
      </c>
      <c r="B855" t="s">
        <v>1194</v>
      </c>
      <c r="C855" t="s">
        <v>1149</v>
      </c>
      <c r="D855">
        <v>222</v>
      </c>
      <c r="E855" t="s">
        <v>1993</v>
      </c>
      <c r="F855" t="s">
        <v>5</v>
      </c>
      <c r="G855" t="s">
        <v>353</v>
      </c>
      <c r="H855" t="s">
        <v>264</v>
      </c>
      <c r="I855" t="s">
        <v>24</v>
      </c>
      <c r="J855">
        <v>696</v>
      </c>
      <c r="K855" t="s">
        <v>222</v>
      </c>
      <c r="L855">
        <v>696</v>
      </c>
      <c r="M855" t="s">
        <v>212</v>
      </c>
      <c r="N855" t="s">
        <v>213</v>
      </c>
      <c r="O855" t="s">
        <v>207</v>
      </c>
      <c r="P855">
        <v>2020</v>
      </c>
      <c r="Q855" t="s">
        <v>1489</v>
      </c>
      <c r="T855" t="s">
        <v>35</v>
      </c>
    </row>
    <row r="856" spans="1:20" hidden="1" x14ac:dyDescent="0.2">
      <c r="A856" t="s">
        <v>730</v>
      </c>
      <c r="B856" t="s">
        <v>731</v>
      </c>
      <c r="C856" t="s">
        <v>972</v>
      </c>
      <c r="D856">
        <v>801</v>
      </c>
      <c r="E856" t="s">
        <v>733</v>
      </c>
      <c r="F856" t="s">
        <v>6</v>
      </c>
      <c r="G856" t="s">
        <v>734</v>
      </c>
      <c r="H856" t="s">
        <v>1496</v>
      </c>
      <c r="I856" t="s">
        <v>1412</v>
      </c>
      <c r="J856">
        <v>52</v>
      </c>
      <c r="K856" t="s">
        <v>205</v>
      </c>
      <c r="L856">
        <v>4.4979999999999999E-2</v>
      </c>
      <c r="M856" t="s">
        <v>212</v>
      </c>
      <c r="N856" t="s">
        <v>346</v>
      </c>
      <c r="O856" t="s">
        <v>207</v>
      </c>
      <c r="P856">
        <v>2018</v>
      </c>
      <c r="Q856" t="s">
        <v>974</v>
      </c>
      <c r="T856" t="s">
        <v>1988</v>
      </c>
    </row>
    <row r="857" spans="1:20" hidden="1" x14ac:dyDescent="0.2">
      <c r="A857" t="s">
        <v>1497</v>
      </c>
      <c r="B857" t="s">
        <v>947</v>
      </c>
      <c r="C857" t="s">
        <v>1240</v>
      </c>
      <c r="D857">
        <v>201</v>
      </c>
      <c r="E857" t="s">
        <v>1993</v>
      </c>
      <c r="F857" t="s">
        <v>5</v>
      </c>
      <c r="G857" t="s">
        <v>962</v>
      </c>
      <c r="H857" t="s">
        <v>309</v>
      </c>
      <c r="I857" t="s">
        <v>24</v>
      </c>
      <c r="J857">
        <v>45</v>
      </c>
      <c r="K857" t="s">
        <v>205</v>
      </c>
      <c r="L857">
        <v>3.8924999999999994E-2</v>
      </c>
      <c r="M857" t="s">
        <v>1159</v>
      </c>
      <c r="N857" t="s">
        <v>289</v>
      </c>
      <c r="O857" t="s">
        <v>207</v>
      </c>
      <c r="P857">
        <v>2020</v>
      </c>
      <c r="Q857" t="s">
        <v>1498</v>
      </c>
      <c r="T857" t="s">
        <v>40</v>
      </c>
    </row>
    <row r="858" spans="1:20" hidden="1" x14ac:dyDescent="0.2">
      <c r="A858" t="s">
        <v>998</v>
      </c>
      <c r="B858" t="s">
        <v>999</v>
      </c>
      <c r="C858" t="s">
        <v>122</v>
      </c>
      <c r="D858">
        <v>550</v>
      </c>
      <c r="E858" t="s">
        <v>530</v>
      </c>
      <c r="F858" t="s">
        <v>1945</v>
      </c>
      <c r="G858" t="s">
        <v>304</v>
      </c>
      <c r="H858" t="s">
        <v>751</v>
      </c>
      <c r="I858" t="s">
        <v>24</v>
      </c>
      <c r="J858">
        <v>40</v>
      </c>
      <c r="K858" t="s">
        <v>205</v>
      </c>
      <c r="L858">
        <v>3.4599999999999999E-2</v>
      </c>
      <c r="M858" t="s">
        <v>1452</v>
      </c>
      <c r="N858" t="s">
        <v>242</v>
      </c>
      <c r="O858" t="s">
        <v>207</v>
      </c>
      <c r="P858">
        <v>2020</v>
      </c>
      <c r="Q858" t="s">
        <v>1000</v>
      </c>
      <c r="T858" t="s">
        <v>40</v>
      </c>
    </row>
    <row r="859" spans="1:20" hidden="1" x14ac:dyDescent="0.2">
      <c r="A859" t="s">
        <v>1300</v>
      </c>
      <c r="B859" t="s">
        <v>901</v>
      </c>
      <c r="C859" t="s">
        <v>77</v>
      </c>
      <c r="D859">
        <v>240</v>
      </c>
      <c r="E859" t="s">
        <v>906</v>
      </c>
      <c r="F859" t="s">
        <v>7</v>
      </c>
      <c r="G859" t="s">
        <v>304</v>
      </c>
      <c r="H859" t="s">
        <v>305</v>
      </c>
      <c r="I859" t="s">
        <v>24</v>
      </c>
      <c r="J859">
        <v>3317</v>
      </c>
      <c r="K859" t="s">
        <v>205</v>
      </c>
      <c r="L859">
        <v>2.869205</v>
      </c>
      <c r="M859" t="s">
        <v>964</v>
      </c>
      <c r="N859" t="s">
        <v>242</v>
      </c>
      <c r="O859" t="s">
        <v>207</v>
      </c>
      <c r="P859">
        <v>2011</v>
      </c>
      <c r="Q859" t="s">
        <v>1499</v>
      </c>
      <c r="T859" t="s">
        <v>40</v>
      </c>
    </row>
    <row r="860" spans="1:20" hidden="1" x14ac:dyDescent="0.2">
      <c r="A860" t="s">
        <v>730</v>
      </c>
      <c r="B860" t="s">
        <v>731</v>
      </c>
      <c r="C860" t="s">
        <v>732</v>
      </c>
      <c r="D860">
        <v>801</v>
      </c>
      <c r="E860" t="s">
        <v>733</v>
      </c>
      <c r="F860" t="s">
        <v>6</v>
      </c>
      <c r="G860" t="s">
        <v>884</v>
      </c>
      <c r="H860" t="s">
        <v>1496</v>
      </c>
      <c r="I860" t="s">
        <v>1412</v>
      </c>
      <c r="J860">
        <v>39</v>
      </c>
      <c r="K860" t="s">
        <v>205</v>
      </c>
      <c r="L860">
        <v>3.3735000000000001E-2</v>
      </c>
      <c r="M860" t="s">
        <v>212</v>
      </c>
      <c r="N860" t="s">
        <v>346</v>
      </c>
      <c r="O860" t="s">
        <v>207</v>
      </c>
      <c r="P860">
        <v>2016</v>
      </c>
      <c r="Q860" t="s">
        <v>886</v>
      </c>
      <c r="T860" t="s">
        <v>1988</v>
      </c>
    </row>
    <row r="861" spans="1:20" hidden="1" x14ac:dyDescent="0.2">
      <c r="A861" t="s">
        <v>1500</v>
      </c>
      <c r="B861" t="s">
        <v>1501</v>
      </c>
      <c r="C861" t="s">
        <v>1258</v>
      </c>
      <c r="D861">
        <v>260</v>
      </c>
      <c r="E861" t="s">
        <v>220</v>
      </c>
      <c r="F861" t="s">
        <v>7</v>
      </c>
      <c r="G861" t="s">
        <v>1383</v>
      </c>
      <c r="H861" t="s">
        <v>896</v>
      </c>
      <c r="I861" t="s">
        <v>24</v>
      </c>
      <c r="J861">
        <v>33.049999999999997</v>
      </c>
      <c r="K861" t="s">
        <v>222</v>
      </c>
      <c r="L861">
        <v>33.049999999999997</v>
      </c>
      <c r="M861" t="s">
        <v>212</v>
      </c>
      <c r="N861" t="s">
        <v>249</v>
      </c>
      <c r="O861" t="s">
        <v>207</v>
      </c>
      <c r="P861">
        <v>2016</v>
      </c>
      <c r="Q861" t="s">
        <v>1502</v>
      </c>
      <c r="T861" t="s">
        <v>35</v>
      </c>
    </row>
    <row r="862" spans="1:20" hidden="1" x14ac:dyDescent="0.2">
      <c r="A862" t="s">
        <v>1130</v>
      </c>
      <c r="B862" t="s">
        <v>1035</v>
      </c>
      <c r="C862" t="s">
        <v>84</v>
      </c>
      <c r="D862">
        <v>301</v>
      </c>
      <c r="E862" t="s">
        <v>1956</v>
      </c>
      <c r="F862" t="s">
        <v>9</v>
      </c>
      <c r="G862" t="s">
        <v>1131</v>
      </c>
      <c r="H862" t="s">
        <v>751</v>
      </c>
      <c r="I862" t="s">
        <v>24</v>
      </c>
      <c r="J862">
        <v>3919</v>
      </c>
      <c r="K862" t="s">
        <v>205</v>
      </c>
      <c r="L862">
        <v>3.3899349999999999</v>
      </c>
      <c r="M862" t="s">
        <v>1037</v>
      </c>
      <c r="N862" t="s">
        <v>328</v>
      </c>
      <c r="O862" t="s">
        <v>207</v>
      </c>
      <c r="P862">
        <v>2020</v>
      </c>
      <c r="Q862" t="s">
        <v>1132</v>
      </c>
      <c r="T862" t="s">
        <v>45</v>
      </c>
    </row>
    <row r="863" spans="1:20" hidden="1" x14ac:dyDescent="0.2">
      <c r="A863" t="s">
        <v>1318</v>
      </c>
      <c r="B863" t="s">
        <v>940</v>
      </c>
      <c r="C863" t="s">
        <v>941</v>
      </c>
      <c r="D863">
        <v>240</v>
      </c>
      <c r="E863" t="s">
        <v>906</v>
      </c>
      <c r="F863" t="s">
        <v>7</v>
      </c>
      <c r="G863" t="s">
        <v>1460</v>
      </c>
      <c r="H863" t="s">
        <v>1415</v>
      </c>
      <c r="I863" t="s">
        <v>1412</v>
      </c>
      <c r="J863">
        <v>254</v>
      </c>
      <c r="K863" t="s">
        <v>205</v>
      </c>
      <c r="L863">
        <v>0.21971000000000002</v>
      </c>
      <c r="M863" t="s">
        <v>1503</v>
      </c>
      <c r="N863" t="s">
        <v>244</v>
      </c>
      <c r="O863" t="s">
        <v>207</v>
      </c>
      <c r="P863">
        <v>2011</v>
      </c>
      <c r="Q863" t="s">
        <v>1461</v>
      </c>
      <c r="T863" t="s">
        <v>33</v>
      </c>
    </row>
    <row r="864" spans="1:20" hidden="1" x14ac:dyDescent="0.2">
      <c r="A864" t="s">
        <v>994</v>
      </c>
      <c r="B864" t="s">
        <v>978</v>
      </c>
      <c r="C864" t="s">
        <v>68</v>
      </c>
      <c r="D864">
        <v>600</v>
      </c>
      <c r="E864" t="s">
        <v>1957</v>
      </c>
      <c r="F864" t="s">
        <v>1930</v>
      </c>
      <c r="G864" t="s">
        <v>1057</v>
      </c>
      <c r="H864" t="s">
        <v>1411</v>
      </c>
      <c r="I864" t="s">
        <v>1412</v>
      </c>
      <c r="J864">
        <v>31</v>
      </c>
      <c r="K864" t="s">
        <v>205</v>
      </c>
      <c r="L864">
        <v>2.6815000000000002E-2</v>
      </c>
      <c r="M864" t="s">
        <v>1397</v>
      </c>
      <c r="N864" t="s">
        <v>249</v>
      </c>
      <c r="O864" t="s">
        <v>207</v>
      </c>
      <c r="P864">
        <v>2011</v>
      </c>
      <c r="Q864" t="s">
        <v>1058</v>
      </c>
      <c r="R864" t="s">
        <v>982</v>
      </c>
      <c r="T864" t="s">
        <v>35</v>
      </c>
    </row>
    <row r="865" spans="1:20" hidden="1" x14ac:dyDescent="0.2">
      <c r="A865" t="s">
        <v>1232</v>
      </c>
      <c r="B865" t="s">
        <v>210</v>
      </c>
      <c r="C865" t="s">
        <v>65</v>
      </c>
      <c r="D865">
        <v>900</v>
      </c>
      <c r="E865" t="s">
        <v>1588</v>
      </c>
      <c r="F865" t="s">
        <v>6</v>
      </c>
      <c r="G865" t="s">
        <v>204</v>
      </c>
      <c r="H865" t="s">
        <v>398</v>
      </c>
      <c r="I865" t="s">
        <v>24</v>
      </c>
      <c r="J865">
        <v>97937</v>
      </c>
      <c r="K865" t="s">
        <v>205</v>
      </c>
      <c r="L865">
        <v>84.715505000000007</v>
      </c>
      <c r="M865" t="s">
        <v>212</v>
      </c>
      <c r="N865" t="s">
        <v>1233</v>
      </c>
      <c r="O865" t="s">
        <v>207</v>
      </c>
      <c r="P865">
        <v>2020</v>
      </c>
      <c r="Q865" t="s">
        <v>1234</v>
      </c>
      <c r="T865" t="s">
        <v>34</v>
      </c>
    </row>
    <row r="866" spans="1:20" hidden="1" x14ac:dyDescent="0.2">
      <c r="A866" t="s">
        <v>1232</v>
      </c>
      <c r="B866" t="s">
        <v>210</v>
      </c>
      <c r="C866" t="s">
        <v>65</v>
      </c>
      <c r="D866">
        <v>900</v>
      </c>
      <c r="E866" t="s">
        <v>1588</v>
      </c>
      <c r="F866" t="s">
        <v>6</v>
      </c>
      <c r="G866" t="s">
        <v>204</v>
      </c>
      <c r="H866" t="s">
        <v>52</v>
      </c>
      <c r="I866" t="s">
        <v>52</v>
      </c>
      <c r="J866">
        <v>97936</v>
      </c>
      <c r="K866" t="s">
        <v>226</v>
      </c>
      <c r="L866">
        <v>97.936000000000007</v>
      </c>
      <c r="M866" t="s">
        <v>212</v>
      </c>
      <c r="N866" t="s">
        <v>1233</v>
      </c>
      <c r="O866" t="s">
        <v>207</v>
      </c>
      <c r="P866">
        <v>2020</v>
      </c>
      <c r="Q866" t="s">
        <v>1234</v>
      </c>
      <c r="T866" t="s">
        <v>34</v>
      </c>
    </row>
    <row r="867" spans="1:20" hidden="1" x14ac:dyDescent="0.2">
      <c r="A867" t="s">
        <v>730</v>
      </c>
      <c r="B867" t="s">
        <v>731</v>
      </c>
      <c r="C867" t="s">
        <v>732</v>
      </c>
      <c r="D867">
        <v>801</v>
      </c>
      <c r="E867" t="s">
        <v>733</v>
      </c>
      <c r="F867" t="s">
        <v>6</v>
      </c>
      <c r="G867" t="s">
        <v>734</v>
      </c>
      <c r="H867" t="s">
        <v>1496</v>
      </c>
      <c r="I867" t="s">
        <v>1412</v>
      </c>
      <c r="J867">
        <v>20</v>
      </c>
      <c r="K867" t="s">
        <v>205</v>
      </c>
      <c r="L867">
        <v>1.7299999999999999E-2</v>
      </c>
      <c r="M867" t="s">
        <v>212</v>
      </c>
      <c r="N867" t="s">
        <v>213</v>
      </c>
      <c r="O867" t="s">
        <v>207</v>
      </c>
      <c r="P867">
        <v>2011</v>
      </c>
      <c r="Q867" t="s">
        <v>758</v>
      </c>
      <c r="T867" t="s">
        <v>1988</v>
      </c>
    </row>
    <row r="868" spans="1:20" hidden="1" x14ac:dyDescent="0.2">
      <c r="A868" t="s">
        <v>563</v>
      </c>
      <c r="B868" t="s">
        <v>564</v>
      </c>
      <c r="C868" t="s">
        <v>117</v>
      </c>
      <c r="D868">
        <v>465</v>
      </c>
      <c r="E868" t="s">
        <v>303</v>
      </c>
      <c r="F868" t="s">
        <v>8</v>
      </c>
      <c r="G868" t="s">
        <v>565</v>
      </c>
      <c r="H868" t="s">
        <v>1199</v>
      </c>
      <c r="I868" t="s">
        <v>381</v>
      </c>
      <c r="J868">
        <v>18.5</v>
      </c>
      <c r="K868" t="s">
        <v>222</v>
      </c>
      <c r="L868">
        <v>18.5</v>
      </c>
      <c r="M868" t="s">
        <v>1504</v>
      </c>
      <c r="N868" t="s">
        <v>652</v>
      </c>
      <c r="O868" t="s">
        <v>207</v>
      </c>
      <c r="P868">
        <v>2012</v>
      </c>
      <c r="Q868" t="s">
        <v>767</v>
      </c>
      <c r="T868" t="s">
        <v>40</v>
      </c>
    </row>
    <row r="869" spans="1:20" hidden="1" x14ac:dyDescent="0.2">
      <c r="A869" t="s">
        <v>664</v>
      </c>
      <c r="B869" t="s">
        <v>644</v>
      </c>
      <c r="C869" t="s">
        <v>220</v>
      </c>
      <c r="D869">
        <v>230</v>
      </c>
      <c r="E869" t="s">
        <v>220</v>
      </c>
      <c r="F869" t="s">
        <v>7</v>
      </c>
      <c r="G869" t="s">
        <v>774</v>
      </c>
      <c r="H869" t="s">
        <v>50</v>
      </c>
      <c r="I869" t="s">
        <v>50</v>
      </c>
      <c r="J869">
        <v>17</v>
      </c>
      <c r="K869" t="s">
        <v>205</v>
      </c>
      <c r="L869">
        <v>1.2749999999999999E-2</v>
      </c>
      <c r="M869" t="s">
        <v>212</v>
      </c>
      <c r="N869" t="s">
        <v>244</v>
      </c>
      <c r="O869" t="s">
        <v>207</v>
      </c>
      <c r="P869">
        <v>2013</v>
      </c>
      <c r="Q869" t="s">
        <v>775</v>
      </c>
      <c r="T869" t="s">
        <v>44</v>
      </c>
    </row>
    <row r="870" spans="1:20" hidden="1" x14ac:dyDescent="0.2">
      <c r="A870" t="s">
        <v>1505</v>
      </c>
      <c r="B870" t="s">
        <v>210</v>
      </c>
      <c r="C870" t="s">
        <v>150</v>
      </c>
      <c r="D870">
        <v>680</v>
      </c>
      <c r="E870" t="s">
        <v>211</v>
      </c>
      <c r="F870" t="s">
        <v>1930</v>
      </c>
      <c r="G870" t="s">
        <v>204</v>
      </c>
      <c r="H870" t="s">
        <v>52</v>
      </c>
      <c r="I870" t="s">
        <v>52</v>
      </c>
      <c r="J870">
        <v>749040</v>
      </c>
      <c r="K870" t="s">
        <v>226</v>
      </c>
      <c r="L870">
        <v>749.04</v>
      </c>
      <c r="M870" t="s">
        <v>212</v>
      </c>
      <c r="N870" t="s">
        <v>346</v>
      </c>
      <c r="O870" t="s">
        <v>207</v>
      </c>
      <c r="P870">
        <v>2020</v>
      </c>
      <c r="Q870" t="s">
        <v>1506</v>
      </c>
      <c r="T870" t="s">
        <v>34</v>
      </c>
    </row>
    <row r="871" spans="1:20" hidden="1" x14ac:dyDescent="0.2">
      <c r="A871" t="s">
        <v>563</v>
      </c>
      <c r="B871" t="s">
        <v>564</v>
      </c>
      <c r="C871" t="s">
        <v>558</v>
      </c>
      <c r="D871">
        <v>465</v>
      </c>
      <c r="E871" t="s">
        <v>303</v>
      </c>
      <c r="F871" t="s">
        <v>8</v>
      </c>
      <c r="G871" t="s">
        <v>565</v>
      </c>
      <c r="H871" t="s">
        <v>1199</v>
      </c>
      <c r="I871" t="s">
        <v>381</v>
      </c>
      <c r="J871">
        <v>12</v>
      </c>
      <c r="K871" t="s">
        <v>222</v>
      </c>
      <c r="L871">
        <v>12</v>
      </c>
      <c r="M871" t="s">
        <v>1507</v>
      </c>
      <c r="N871" t="s">
        <v>652</v>
      </c>
      <c r="O871" t="s">
        <v>207</v>
      </c>
      <c r="P871">
        <v>2013</v>
      </c>
      <c r="Q871" t="s">
        <v>754</v>
      </c>
      <c r="T871" t="s">
        <v>40</v>
      </c>
    </row>
    <row r="872" spans="1:20" hidden="1" x14ac:dyDescent="0.2">
      <c r="A872" t="s">
        <v>563</v>
      </c>
      <c r="B872" t="s">
        <v>564</v>
      </c>
      <c r="C872" t="s">
        <v>117</v>
      </c>
      <c r="D872">
        <v>465</v>
      </c>
      <c r="E872" t="s">
        <v>303</v>
      </c>
      <c r="F872" t="s">
        <v>8</v>
      </c>
      <c r="G872" t="s">
        <v>565</v>
      </c>
      <c r="H872" t="s">
        <v>1199</v>
      </c>
      <c r="I872" t="s">
        <v>381</v>
      </c>
      <c r="J872">
        <v>10.199999999999999</v>
      </c>
      <c r="K872" t="s">
        <v>222</v>
      </c>
      <c r="L872">
        <v>10.199999999999999</v>
      </c>
      <c r="M872" t="s">
        <v>1508</v>
      </c>
      <c r="N872" t="s">
        <v>652</v>
      </c>
      <c r="O872" t="s">
        <v>207</v>
      </c>
      <c r="P872">
        <v>2014</v>
      </c>
      <c r="Q872" t="s">
        <v>713</v>
      </c>
      <c r="T872" t="s">
        <v>40</v>
      </c>
    </row>
    <row r="873" spans="1:20" hidden="1" x14ac:dyDescent="0.2">
      <c r="A873" t="s">
        <v>893</v>
      </c>
      <c r="B873" t="s">
        <v>894</v>
      </c>
      <c r="C873" t="s">
        <v>68</v>
      </c>
      <c r="D873">
        <v>601</v>
      </c>
      <c r="E873" t="s">
        <v>1957</v>
      </c>
      <c r="F873" t="s">
        <v>1930</v>
      </c>
      <c r="G873" t="s">
        <v>895</v>
      </c>
      <c r="H873" t="s">
        <v>1509</v>
      </c>
      <c r="I873" t="s">
        <v>24</v>
      </c>
      <c r="J873">
        <v>9</v>
      </c>
      <c r="K873" t="s">
        <v>226</v>
      </c>
      <c r="L873">
        <v>8.9999999999999993E-3</v>
      </c>
      <c r="M873" t="s">
        <v>212</v>
      </c>
      <c r="N873" t="s">
        <v>244</v>
      </c>
      <c r="O873" t="s">
        <v>207</v>
      </c>
      <c r="P873">
        <v>2020</v>
      </c>
      <c r="Q873" t="s">
        <v>897</v>
      </c>
      <c r="T873" t="s">
        <v>44</v>
      </c>
    </row>
    <row r="874" spans="1:20" hidden="1" x14ac:dyDescent="0.2">
      <c r="A874" t="s">
        <v>977</v>
      </c>
      <c r="B874" t="s">
        <v>978</v>
      </c>
      <c r="C874" t="s">
        <v>68</v>
      </c>
      <c r="D874">
        <v>600</v>
      </c>
      <c r="E874" t="s">
        <v>1957</v>
      </c>
      <c r="F874" t="s">
        <v>1930</v>
      </c>
      <c r="G874" t="s">
        <v>35</v>
      </c>
      <c r="H874" t="s">
        <v>1335</v>
      </c>
      <c r="I874" t="s">
        <v>24</v>
      </c>
      <c r="J874">
        <v>9</v>
      </c>
      <c r="K874" t="s">
        <v>205</v>
      </c>
      <c r="L874">
        <v>7.7850000000000003E-3</v>
      </c>
      <c r="M874" t="s">
        <v>1015</v>
      </c>
      <c r="N874" t="s">
        <v>346</v>
      </c>
      <c r="O874" t="s">
        <v>207</v>
      </c>
      <c r="P874">
        <v>2016</v>
      </c>
      <c r="Q874" t="s">
        <v>1016</v>
      </c>
      <c r="R874" t="s">
        <v>982</v>
      </c>
      <c r="T874" t="s">
        <v>35</v>
      </c>
    </row>
    <row r="875" spans="1:20" hidden="1" x14ac:dyDescent="0.2">
      <c r="A875" t="s">
        <v>291</v>
      </c>
      <c r="B875" t="s">
        <v>292</v>
      </c>
      <c r="C875" t="s">
        <v>57</v>
      </c>
      <c r="D875">
        <v>112</v>
      </c>
      <c r="E875" t="s">
        <v>1993</v>
      </c>
      <c r="F875" t="s">
        <v>5</v>
      </c>
      <c r="G875" t="s">
        <v>341</v>
      </c>
      <c r="H875" t="s">
        <v>911</v>
      </c>
      <c r="I875" t="s">
        <v>676</v>
      </c>
      <c r="J875">
        <v>8.92</v>
      </c>
      <c r="K875" t="s">
        <v>222</v>
      </c>
      <c r="L875">
        <v>8.92</v>
      </c>
      <c r="M875" t="s">
        <v>212</v>
      </c>
      <c r="N875" t="s">
        <v>249</v>
      </c>
      <c r="O875" t="s">
        <v>207</v>
      </c>
      <c r="P875">
        <v>2018</v>
      </c>
      <c r="Q875" t="s">
        <v>342</v>
      </c>
      <c r="T875" t="s">
        <v>44</v>
      </c>
    </row>
    <row r="876" spans="1:20" hidden="1" x14ac:dyDescent="0.2">
      <c r="A876" t="s">
        <v>1300</v>
      </c>
      <c r="B876" t="s">
        <v>901</v>
      </c>
      <c r="C876" t="s">
        <v>77</v>
      </c>
      <c r="D876">
        <v>240</v>
      </c>
      <c r="E876" t="s">
        <v>906</v>
      </c>
      <c r="F876" t="s">
        <v>7</v>
      </c>
      <c r="G876" t="s">
        <v>304</v>
      </c>
      <c r="H876" t="s">
        <v>493</v>
      </c>
      <c r="I876" t="s">
        <v>24</v>
      </c>
      <c r="J876">
        <v>9929</v>
      </c>
      <c r="K876" t="s">
        <v>205</v>
      </c>
      <c r="L876">
        <v>8.5885849999999984</v>
      </c>
      <c r="M876" t="s">
        <v>212</v>
      </c>
      <c r="N876" t="s">
        <v>242</v>
      </c>
      <c r="O876" t="s">
        <v>207</v>
      </c>
      <c r="P876">
        <v>2010</v>
      </c>
      <c r="Q876" t="s">
        <v>1510</v>
      </c>
      <c r="T876" t="s">
        <v>40</v>
      </c>
    </row>
    <row r="877" spans="1:20" hidden="1" x14ac:dyDescent="0.2">
      <c r="A877" t="s">
        <v>478</v>
      </c>
      <c r="B877" t="s">
        <v>292</v>
      </c>
      <c r="C877" t="s">
        <v>57</v>
      </c>
      <c r="D877">
        <v>112</v>
      </c>
      <c r="E877" t="s">
        <v>1993</v>
      </c>
      <c r="F877" t="s">
        <v>5</v>
      </c>
      <c r="G877" t="s">
        <v>293</v>
      </c>
      <c r="H877" t="s">
        <v>264</v>
      </c>
      <c r="I877" t="s">
        <v>24</v>
      </c>
      <c r="J877">
        <v>7.4</v>
      </c>
      <c r="K877" t="s">
        <v>222</v>
      </c>
      <c r="L877">
        <v>7.4</v>
      </c>
      <c r="M877" t="s">
        <v>212</v>
      </c>
      <c r="N877" t="s">
        <v>956</v>
      </c>
      <c r="O877" t="s">
        <v>207</v>
      </c>
      <c r="P877">
        <v>2012</v>
      </c>
      <c r="Q877" t="s">
        <v>957</v>
      </c>
      <c r="T877" t="s">
        <v>44</v>
      </c>
    </row>
    <row r="878" spans="1:20" hidden="1" x14ac:dyDescent="0.2">
      <c r="A878" t="s">
        <v>376</v>
      </c>
      <c r="B878" t="s">
        <v>292</v>
      </c>
      <c r="C878" t="s">
        <v>57</v>
      </c>
      <c r="D878">
        <v>112</v>
      </c>
      <c r="E878" t="s">
        <v>1993</v>
      </c>
      <c r="F878" t="s">
        <v>5</v>
      </c>
      <c r="G878" t="s">
        <v>341</v>
      </c>
      <c r="H878" t="s">
        <v>911</v>
      </c>
      <c r="I878" t="s">
        <v>676</v>
      </c>
      <c r="J878">
        <v>7.3</v>
      </c>
      <c r="K878" t="s">
        <v>222</v>
      </c>
      <c r="L878">
        <v>7.3</v>
      </c>
      <c r="M878" t="s">
        <v>1511</v>
      </c>
      <c r="N878" t="s">
        <v>346</v>
      </c>
      <c r="O878" t="s">
        <v>207</v>
      </c>
      <c r="P878">
        <v>2019</v>
      </c>
      <c r="Q878" t="s">
        <v>377</v>
      </c>
      <c r="T878" t="s">
        <v>44</v>
      </c>
    </row>
    <row r="879" spans="1:20" hidden="1" x14ac:dyDescent="0.2">
      <c r="A879" t="s">
        <v>376</v>
      </c>
      <c r="B879" t="s">
        <v>292</v>
      </c>
      <c r="C879" t="s">
        <v>57</v>
      </c>
      <c r="D879">
        <v>112</v>
      </c>
      <c r="E879" t="s">
        <v>1993</v>
      </c>
      <c r="F879" t="s">
        <v>5</v>
      </c>
      <c r="G879" t="s">
        <v>341</v>
      </c>
      <c r="H879" t="s">
        <v>911</v>
      </c>
      <c r="I879" t="s">
        <v>676</v>
      </c>
      <c r="J879">
        <v>7.28</v>
      </c>
      <c r="K879" t="s">
        <v>222</v>
      </c>
      <c r="L879">
        <v>7.28</v>
      </c>
      <c r="M879" t="s">
        <v>212</v>
      </c>
      <c r="N879" t="s">
        <v>249</v>
      </c>
      <c r="O879" t="s">
        <v>207</v>
      </c>
      <c r="P879">
        <v>2019</v>
      </c>
      <c r="Q879" t="s">
        <v>377</v>
      </c>
      <c r="T879" t="s">
        <v>44</v>
      </c>
    </row>
    <row r="880" spans="1:20" hidden="1" x14ac:dyDescent="0.2">
      <c r="A880" t="s">
        <v>376</v>
      </c>
      <c r="B880" t="s">
        <v>292</v>
      </c>
      <c r="C880" t="s">
        <v>57</v>
      </c>
      <c r="D880">
        <v>112</v>
      </c>
      <c r="E880" t="s">
        <v>1993</v>
      </c>
      <c r="F880" t="s">
        <v>5</v>
      </c>
      <c r="G880" t="s">
        <v>341</v>
      </c>
      <c r="H880" t="s">
        <v>50</v>
      </c>
      <c r="I880" t="s">
        <v>50</v>
      </c>
      <c r="J880">
        <v>6.62</v>
      </c>
      <c r="K880" t="s">
        <v>222</v>
      </c>
      <c r="L880">
        <v>6.62</v>
      </c>
      <c r="M880" t="s">
        <v>212</v>
      </c>
      <c r="N880" t="s">
        <v>271</v>
      </c>
      <c r="O880" t="s">
        <v>207</v>
      </c>
      <c r="P880">
        <v>2010</v>
      </c>
      <c r="Q880" t="s">
        <v>969</v>
      </c>
      <c r="T880" t="s">
        <v>44</v>
      </c>
    </row>
    <row r="881" spans="1:20" hidden="1" x14ac:dyDescent="0.2">
      <c r="A881" t="s">
        <v>478</v>
      </c>
      <c r="B881" t="s">
        <v>292</v>
      </c>
      <c r="C881" t="s">
        <v>57</v>
      </c>
      <c r="D881">
        <v>112</v>
      </c>
      <c r="E881" t="s">
        <v>1993</v>
      </c>
      <c r="F881" t="s">
        <v>5</v>
      </c>
      <c r="G881" t="s">
        <v>293</v>
      </c>
      <c r="H881" t="s">
        <v>50</v>
      </c>
      <c r="I881" t="s">
        <v>50</v>
      </c>
      <c r="J881">
        <v>5.6</v>
      </c>
      <c r="K881" t="s">
        <v>222</v>
      </c>
      <c r="L881">
        <v>5.6</v>
      </c>
      <c r="M881" t="s">
        <v>212</v>
      </c>
      <c r="N881" t="s">
        <v>956</v>
      </c>
      <c r="O881" t="s">
        <v>207</v>
      </c>
      <c r="P881">
        <v>2012</v>
      </c>
      <c r="Q881" t="s">
        <v>957</v>
      </c>
      <c r="T881" t="s">
        <v>44</v>
      </c>
    </row>
    <row r="882" spans="1:20" hidden="1" x14ac:dyDescent="0.2">
      <c r="A882" t="s">
        <v>376</v>
      </c>
      <c r="B882" t="s">
        <v>292</v>
      </c>
      <c r="C882" t="s">
        <v>57</v>
      </c>
      <c r="D882">
        <v>112</v>
      </c>
      <c r="E882" t="s">
        <v>1993</v>
      </c>
      <c r="F882" t="s">
        <v>5</v>
      </c>
      <c r="G882" t="s">
        <v>341</v>
      </c>
      <c r="H882" t="s">
        <v>264</v>
      </c>
      <c r="I882" t="s">
        <v>24</v>
      </c>
      <c r="J882">
        <v>5.44</v>
      </c>
      <c r="K882" t="s">
        <v>222</v>
      </c>
      <c r="L882">
        <v>5.44</v>
      </c>
      <c r="M882" t="s">
        <v>212</v>
      </c>
      <c r="N882" t="s">
        <v>271</v>
      </c>
      <c r="O882" t="s">
        <v>207</v>
      </c>
      <c r="P882">
        <v>2010</v>
      </c>
      <c r="Q882" t="s">
        <v>969</v>
      </c>
      <c r="T882" t="s">
        <v>44</v>
      </c>
    </row>
    <row r="883" spans="1:20" hidden="1" x14ac:dyDescent="0.2">
      <c r="A883" t="s">
        <v>376</v>
      </c>
      <c r="B883" t="s">
        <v>292</v>
      </c>
      <c r="C883" t="s">
        <v>57</v>
      </c>
      <c r="D883">
        <v>112</v>
      </c>
      <c r="E883" t="s">
        <v>1993</v>
      </c>
      <c r="F883" t="s">
        <v>5</v>
      </c>
      <c r="G883" t="s">
        <v>341</v>
      </c>
      <c r="H883" t="s">
        <v>50</v>
      </c>
      <c r="I883" t="s">
        <v>50</v>
      </c>
      <c r="J883">
        <v>5.2</v>
      </c>
      <c r="K883" t="s">
        <v>222</v>
      </c>
      <c r="L883">
        <v>5.2</v>
      </c>
      <c r="M883" t="s">
        <v>212</v>
      </c>
      <c r="N883" t="s">
        <v>322</v>
      </c>
      <c r="O883" t="s">
        <v>207</v>
      </c>
      <c r="P883">
        <v>2014</v>
      </c>
      <c r="Q883" t="s">
        <v>477</v>
      </c>
      <c r="T883" t="s">
        <v>44</v>
      </c>
    </row>
    <row r="884" spans="1:20" hidden="1" x14ac:dyDescent="0.2">
      <c r="A884" t="s">
        <v>714</v>
      </c>
      <c r="B884" t="s">
        <v>715</v>
      </c>
      <c r="C884" t="s">
        <v>220</v>
      </c>
      <c r="D884">
        <v>260</v>
      </c>
      <c r="E884" t="s">
        <v>220</v>
      </c>
      <c r="F884" t="s">
        <v>7</v>
      </c>
      <c r="G884" t="s">
        <v>645</v>
      </c>
      <c r="H884" t="s">
        <v>50</v>
      </c>
      <c r="I884" t="s">
        <v>50</v>
      </c>
      <c r="J884">
        <v>5</v>
      </c>
      <c r="K884" t="s">
        <v>205</v>
      </c>
      <c r="L884">
        <v>3.7499999999999999E-3</v>
      </c>
      <c r="M884" t="s">
        <v>212</v>
      </c>
      <c r="N884" t="s">
        <v>244</v>
      </c>
      <c r="O884" t="s">
        <v>207</v>
      </c>
      <c r="P884">
        <v>2010</v>
      </c>
      <c r="Q884" t="s">
        <v>794</v>
      </c>
      <c r="T884" t="s">
        <v>44</v>
      </c>
    </row>
    <row r="885" spans="1:20" hidden="1" x14ac:dyDescent="0.2">
      <c r="A885" t="s">
        <v>854</v>
      </c>
      <c r="B885" t="s">
        <v>855</v>
      </c>
      <c r="C885" t="s">
        <v>84</v>
      </c>
      <c r="D885">
        <v>300</v>
      </c>
      <c r="E885" t="s">
        <v>1956</v>
      </c>
      <c r="F885" t="s">
        <v>9</v>
      </c>
      <c r="G885" t="s">
        <v>856</v>
      </c>
      <c r="H885" t="s">
        <v>1512</v>
      </c>
      <c r="I885" t="s">
        <v>24</v>
      </c>
      <c r="J885">
        <v>5</v>
      </c>
      <c r="K885" t="s">
        <v>222</v>
      </c>
      <c r="L885">
        <v>5</v>
      </c>
      <c r="M885" t="s">
        <v>212</v>
      </c>
      <c r="N885" t="s">
        <v>244</v>
      </c>
      <c r="O885" t="s">
        <v>207</v>
      </c>
      <c r="P885">
        <v>2010</v>
      </c>
      <c r="Q885" t="s">
        <v>859</v>
      </c>
      <c r="T885" t="s">
        <v>33</v>
      </c>
    </row>
    <row r="886" spans="1:20" hidden="1" x14ac:dyDescent="0.2">
      <c r="A886" t="s">
        <v>563</v>
      </c>
      <c r="B886" t="s">
        <v>564</v>
      </c>
      <c r="C886" t="s">
        <v>558</v>
      </c>
      <c r="D886">
        <v>465</v>
      </c>
      <c r="E886" t="s">
        <v>303</v>
      </c>
      <c r="F886" t="s">
        <v>8</v>
      </c>
      <c r="G886" t="s">
        <v>565</v>
      </c>
      <c r="H886" t="s">
        <v>1199</v>
      </c>
      <c r="I886" t="s">
        <v>381</v>
      </c>
      <c r="J886">
        <v>4</v>
      </c>
      <c r="K886" t="s">
        <v>222</v>
      </c>
      <c r="L886">
        <v>4</v>
      </c>
      <c r="M886" t="s">
        <v>1513</v>
      </c>
      <c r="N886" t="s">
        <v>652</v>
      </c>
      <c r="O886" t="s">
        <v>207</v>
      </c>
      <c r="P886">
        <v>2011</v>
      </c>
      <c r="Q886" t="s">
        <v>712</v>
      </c>
      <c r="T886" t="s">
        <v>40</v>
      </c>
    </row>
    <row r="887" spans="1:20" hidden="1" x14ac:dyDescent="0.2">
      <c r="A887" t="s">
        <v>291</v>
      </c>
      <c r="B887" t="s">
        <v>292</v>
      </c>
      <c r="C887" t="s">
        <v>57</v>
      </c>
      <c r="D887">
        <v>112</v>
      </c>
      <c r="E887" t="s">
        <v>1993</v>
      </c>
      <c r="F887" t="s">
        <v>5</v>
      </c>
      <c r="G887" t="s">
        <v>341</v>
      </c>
      <c r="H887" t="s">
        <v>50</v>
      </c>
      <c r="I887" t="s">
        <v>50</v>
      </c>
      <c r="J887">
        <v>2.8</v>
      </c>
      <c r="K887" t="s">
        <v>222</v>
      </c>
      <c r="L887">
        <v>2.8</v>
      </c>
      <c r="M887" t="s">
        <v>212</v>
      </c>
      <c r="N887" t="s">
        <v>249</v>
      </c>
      <c r="O887" t="s">
        <v>207</v>
      </c>
      <c r="P887">
        <v>2018</v>
      </c>
      <c r="Q887" t="s">
        <v>342</v>
      </c>
      <c r="T887" t="s">
        <v>44</v>
      </c>
    </row>
    <row r="888" spans="1:20" hidden="1" x14ac:dyDescent="0.2">
      <c r="A888" t="s">
        <v>478</v>
      </c>
      <c r="B888" t="s">
        <v>292</v>
      </c>
      <c r="C888" t="s">
        <v>57</v>
      </c>
      <c r="D888">
        <v>112</v>
      </c>
      <c r="E888" t="s">
        <v>1993</v>
      </c>
      <c r="F888" t="s">
        <v>5</v>
      </c>
      <c r="G888" t="s">
        <v>341</v>
      </c>
      <c r="H888" t="s">
        <v>50</v>
      </c>
      <c r="I888" t="s">
        <v>50</v>
      </c>
      <c r="J888">
        <v>2.5</v>
      </c>
      <c r="K888" t="s">
        <v>222</v>
      </c>
      <c r="L888">
        <v>2.5</v>
      </c>
      <c r="M888" t="s">
        <v>212</v>
      </c>
      <c r="N888" t="s">
        <v>249</v>
      </c>
      <c r="O888" t="s">
        <v>207</v>
      </c>
      <c r="P888">
        <v>2016</v>
      </c>
      <c r="Q888" t="s">
        <v>1339</v>
      </c>
      <c r="T888" t="s">
        <v>44</v>
      </c>
    </row>
    <row r="889" spans="1:20" hidden="1" x14ac:dyDescent="0.2">
      <c r="A889" t="s">
        <v>376</v>
      </c>
      <c r="B889" t="s">
        <v>292</v>
      </c>
      <c r="C889" t="s">
        <v>57</v>
      </c>
      <c r="D889">
        <v>112</v>
      </c>
      <c r="E889" t="s">
        <v>1993</v>
      </c>
      <c r="F889" t="s">
        <v>5</v>
      </c>
      <c r="G889" t="s">
        <v>341</v>
      </c>
      <c r="H889" t="s">
        <v>50</v>
      </c>
      <c r="I889" t="s">
        <v>50</v>
      </c>
      <c r="J889">
        <v>2.2999999999999998</v>
      </c>
      <c r="K889" t="s">
        <v>222</v>
      </c>
      <c r="L889">
        <v>2.2999999999999998</v>
      </c>
      <c r="M889" t="s">
        <v>1511</v>
      </c>
      <c r="N889" t="s">
        <v>346</v>
      </c>
      <c r="O889" t="s">
        <v>207</v>
      </c>
      <c r="P889">
        <v>2019</v>
      </c>
      <c r="Q889" t="s">
        <v>377</v>
      </c>
      <c r="T889" t="s">
        <v>44</v>
      </c>
    </row>
    <row r="890" spans="1:20" hidden="1" x14ac:dyDescent="0.2">
      <c r="A890" t="s">
        <v>854</v>
      </c>
      <c r="B890" t="s">
        <v>855</v>
      </c>
      <c r="C890" t="s">
        <v>84</v>
      </c>
      <c r="D890">
        <v>300</v>
      </c>
      <c r="E890" t="s">
        <v>1956</v>
      </c>
      <c r="F890" t="s">
        <v>9</v>
      </c>
      <c r="G890" t="s">
        <v>35</v>
      </c>
      <c r="H890" t="s">
        <v>24</v>
      </c>
      <c r="I890" t="s">
        <v>24</v>
      </c>
      <c r="J890">
        <v>2</v>
      </c>
      <c r="K890" t="s">
        <v>222</v>
      </c>
      <c r="L890">
        <v>2</v>
      </c>
      <c r="M890" t="s">
        <v>1514</v>
      </c>
      <c r="N890" t="s">
        <v>244</v>
      </c>
      <c r="O890" t="s">
        <v>207</v>
      </c>
      <c r="P890">
        <v>2011</v>
      </c>
      <c r="Q890" t="s">
        <v>1515</v>
      </c>
      <c r="T890" t="s">
        <v>35</v>
      </c>
    </row>
    <row r="891" spans="1:20" hidden="1" x14ac:dyDescent="0.2">
      <c r="A891" t="s">
        <v>376</v>
      </c>
      <c r="B891" t="s">
        <v>292</v>
      </c>
      <c r="C891" t="s">
        <v>57</v>
      </c>
      <c r="D891">
        <v>112</v>
      </c>
      <c r="E891" t="s">
        <v>1993</v>
      </c>
      <c r="F891" t="s">
        <v>5</v>
      </c>
      <c r="G891" t="s">
        <v>341</v>
      </c>
      <c r="H891" t="s">
        <v>50</v>
      </c>
      <c r="I891" t="s">
        <v>50</v>
      </c>
      <c r="J891">
        <v>1.9</v>
      </c>
      <c r="K891" t="s">
        <v>222</v>
      </c>
      <c r="L891">
        <v>1.9</v>
      </c>
      <c r="M891" t="s">
        <v>212</v>
      </c>
      <c r="N891" t="s">
        <v>322</v>
      </c>
      <c r="O891" t="s">
        <v>207</v>
      </c>
      <c r="P891">
        <v>2020</v>
      </c>
      <c r="Q891" t="s">
        <v>389</v>
      </c>
      <c r="T891" t="s">
        <v>44</v>
      </c>
    </row>
    <row r="892" spans="1:20" hidden="1" x14ac:dyDescent="0.2">
      <c r="A892" t="s">
        <v>893</v>
      </c>
      <c r="B892" t="s">
        <v>894</v>
      </c>
      <c r="C892" t="s">
        <v>68</v>
      </c>
      <c r="D892">
        <v>601</v>
      </c>
      <c r="E892" t="s">
        <v>1957</v>
      </c>
      <c r="F892" t="s">
        <v>1930</v>
      </c>
      <c r="G892" t="s">
        <v>895</v>
      </c>
      <c r="H892" t="s">
        <v>264</v>
      </c>
      <c r="I892" t="s">
        <v>24</v>
      </c>
      <c r="J892">
        <v>1</v>
      </c>
      <c r="K892" t="s">
        <v>226</v>
      </c>
      <c r="L892">
        <v>1E-3</v>
      </c>
      <c r="M892" t="s">
        <v>1516</v>
      </c>
      <c r="N892" t="s">
        <v>244</v>
      </c>
      <c r="O892" t="s">
        <v>207</v>
      </c>
      <c r="P892">
        <v>2020</v>
      </c>
      <c r="Q892" t="s">
        <v>897</v>
      </c>
      <c r="T892" t="s">
        <v>44</v>
      </c>
    </row>
    <row r="893" spans="1:20" hidden="1" x14ac:dyDescent="0.2">
      <c r="A893" t="s">
        <v>1381</v>
      </c>
      <c r="B893" t="s">
        <v>1382</v>
      </c>
      <c r="C893" t="s">
        <v>96</v>
      </c>
      <c r="D893">
        <v>640</v>
      </c>
      <c r="E893" t="s">
        <v>1989</v>
      </c>
      <c r="F893" t="s">
        <v>1930</v>
      </c>
      <c r="G893" t="s">
        <v>1383</v>
      </c>
      <c r="H893" t="s">
        <v>50</v>
      </c>
      <c r="I893" t="s">
        <v>50</v>
      </c>
      <c r="J893">
        <v>0.9</v>
      </c>
      <c r="K893" t="s">
        <v>222</v>
      </c>
      <c r="L893">
        <v>0.9</v>
      </c>
      <c r="M893" t="s">
        <v>1384</v>
      </c>
      <c r="N893" t="s">
        <v>371</v>
      </c>
      <c r="O893" t="s">
        <v>207</v>
      </c>
      <c r="P893">
        <v>2018</v>
      </c>
      <c r="Q893" t="s">
        <v>1385</v>
      </c>
      <c r="T893" t="s">
        <v>35</v>
      </c>
    </row>
    <row r="894" spans="1:20" hidden="1" x14ac:dyDescent="0.2">
      <c r="A894" t="s">
        <v>1402</v>
      </c>
      <c r="B894" t="s">
        <v>1403</v>
      </c>
      <c r="C894" t="s">
        <v>85</v>
      </c>
      <c r="D894">
        <v>301</v>
      </c>
      <c r="E894" t="s">
        <v>1956</v>
      </c>
      <c r="F894" t="s">
        <v>9</v>
      </c>
      <c r="G894" t="s">
        <v>1404</v>
      </c>
      <c r="H894" t="s">
        <v>1405</v>
      </c>
      <c r="I894" t="s">
        <v>24</v>
      </c>
      <c r="J894">
        <v>79.3</v>
      </c>
      <c r="K894" t="s">
        <v>1454</v>
      </c>
      <c r="L894">
        <v>494.09346645819733</v>
      </c>
      <c r="M894" t="s">
        <v>212</v>
      </c>
      <c r="N894" t="s">
        <v>534</v>
      </c>
      <c r="O894" t="s">
        <v>207</v>
      </c>
      <c r="P894">
        <v>2020</v>
      </c>
      <c r="Q894" t="s">
        <v>1484</v>
      </c>
      <c r="T894" t="s">
        <v>35</v>
      </c>
    </row>
    <row r="895" spans="1:20" hidden="1" x14ac:dyDescent="0.2">
      <c r="A895" t="s">
        <v>408</v>
      </c>
      <c r="B895" t="s">
        <v>351</v>
      </c>
      <c r="C895" t="s">
        <v>85</v>
      </c>
      <c r="D895">
        <v>301</v>
      </c>
      <c r="E895" t="s">
        <v>1956</v>
      </c>
      <c r="F895" t="s">
        <v>9</v>
      </c>
      <c r="G895" t="s">
        <v>379</v>
      </c>
      <c r="H895" t="s">
        <v>1199</v>
      </c>
      <c r="I895" t="s">
        <v>381</v>
      </c>
      <c r="J895">
        <v>33</v>
      </c>
      <c r="K895" t="s">
        <v>222</v>
      </c>
      <c r="L895">
        <v>33</v>
      </c>
      <c r="M895" t="s">
        <v>212</v>
      </c>
      <c r="N895" t="s">
        <v>371</v>
      </c>
      <c r="O895" t="s">
        <v>207</v>
      </c>
      <c r="P895">
        <v>2020</v>
      </c>
      <c r="Q895" t="s">
        <v>410</v>
      </c>
      <c r="T895" t="s">
        <v>35</v>
      </c>
    </row>
    <row r="896" spans="1:20" hidden="1" x14ac:dyDescent="0.2">
      <c r="A896" t="s">
        <v>1419</v>
      </c>
      <c r="B896" t="s">
        <v>1194</v>
      </c>
      <c r="C896" t="s">
        <v>1149</v>
      </c>
      <c r="D896">
        <v>222</v>
      </c>
      <c r="E896" t="s">
        <v>1993</v>
      </c>
      <c r="F896" t="s">
        <v>5</v>
      </c>
      <c r="G896" t="s">
        <v>353</v>
      </c>
      <c r="H896" t="s">
        <v>1199</v>
      </c>
      <c r="I896" t="s">
        <v>381</v>
      </c>
      <c r="J896">
        <v>63</v>
      </c>
      <c r="K896" t="s">
        <v>222</v>
      </c>
      <c r="L896">
        <v>63</v>
      </c>
      <c r="M896" t="s">
        <v>212</v>
      </c>
      <c r="N896" t="s">
        <v>213</v>
      </c>
      <c r="O896" t="s">
        <v>207</v>
      </c>
      <c r="P896">
        <v>2020</v>
      </c>
      <c r="Q896" t="s">
        <v>1489</v>
      </c>
      <c r="T896" t="s">
        <v>35</v>
      </c>
    </row>
    <row r="897" spans="2:20" hidden="1" x14ac:dyDescent="0.2">
      <c r="B897" t="s">
        <v>1389</v>
      </c>
      <c r="C897" t="s">
        <v>785</v>
      </c>
      <c r="D897">
        <v>221</v>
      </c>
      <c r="E897" t="s">
        <v>1993</v>
      </c>
      <c r="F897" t="s">
        <v>5</v>
      </c>
      <c r="G897" t="s">
        <v>702</v>
      </c>
      <c r="H897" t="s">
        <v>217</v>
      </c>
      <c r="I897" t="s">
        <v>24</v>
      </c>
      <c r="L897">
        <v>130</v>
      </c>
      <c r="M897" t="s">
        <v>1392</v>
      </c>
      <c r="P897">
        <v>2010</v>
      </c>
      <c r="R897" t="s">
        <v>259</v>
      </c>
      <c r="T897" t="s">
        <v>41</v>
      </c>
    </row>
    <row r="898" spans="2:20" hidden="1" x14ac:dyDescent="0.2">
      <c r="B898" t="s">
        <v>1389</v>
      </c>
      <c r="C898" t="s">
        <v>785</v>
      </c>
      <c r="D898">
        <v>221</v>
      </c>
      <c r="E898" t="s">
        <v>1993</v>
      </c>
      <c r="F898" t="s">
        <v>5</v>
      </c>
      <c r="G898" t="s">
        <v>702</v>
      </c>
      <c r="H898" t="s">
        <v>29</v>
      </c>
      <c r="I898" t="s">
        <v>24</v>
      </c>
      <c r="L898">
        <v>370</v>
      </c>
      <c r="M898" t="s">
        <v>1408</v>
      </c>
      <c r="P898">
        <v>2010</v>
      </c>
      <c r="R898" t="s">
        <v>259</v>
      </c>
      <c r="T898" t="s">
        <v>41</v>
      </c>
    </row>
    <row r="899" spans="2:20" hidden="1" x14ac:dyDescent="0.2">
      <c r="B899" t="s">
        <v>701</v>
      </c>
      <c r="C899" t="s">
        <v>57</v>
      </c>
      <c r="D899">
        <v>110</v>
      </c>
      <c r="E899" t="s">
        <v>1993</v>
      </c>
      <c r="F899" t="s">
        <v>5</v>
      </c>
      <c r="G899" t="s">
        <v>702</v>
      </c>
      <c r="H899" t="s">
        <v>1428</v>
      </c>
      <c r="I899" t="s">
        <v>52</v>
      </c>
      <c r="L899">
        <v>800</v>
      </c>
      <c r="M899" t="s">
        <v>1429</v>
      </c>
      <c r="P899">
        <v>2020</v>
      </c>
      <c r="R899" t="s">
        <v>259</v>
      </c>
      <c r="T899" t="s">
        <v>41</v>
      </c>
    </row>
    <row r="900" spans="2:20" x14ac:dyDescent="0.2">
      <c r="B900" t="s">
        <v>439</v>
      </c>
      <c r="C900" t="s">
        <v>68</v>
      </c>
      <c r="D900">
        <v>603</v>
      </c>
      <c r="E900" t="s">
        <v>1957</v>
      </c>
      <c r="F900" t="s">
        <v>1930</v>
      </c>
      <c r="G900" t="s">
        <v>440</v>
      </c>
      <c r="H900" t="s">
        <v>441</v>
      </c>
      <c r="I900" t="s">
        <v>24</v>
      </c>
      <c r="L900">
        <v>180</v>
      </c>
      <c r="P900">
        <v>2010</v>
      </c>
      <c r="R900" t="s">
        <v>1954</v>
      </c>
      <c r="T900" t="s">
        <v>44</v>
      </c>
    </row>
    <row r="901" spans="2:20" x14ac:dyDescent="0.2">
      <c r="B901" t="s">
        <v>439</v>
      </c>
      <c r="C901" t="s">
        <v>68</v>
      </c>
      <c r="D901">
        <v>603</v>
      </c>
      <c r="E901" t="s">
        <v>1957</v>
      </c>
      <c r="F901" t="s">
        <v>1930</v>
      </c>
      <c r="G901" t="s">
        <v>440</v>
      </c>
      <c r="H901" t="s">
        <v>441</v>
      </c>
      <c r="I901" t="s">
        <v>24</v>
      </c>
      <c r="L901">
        <v>190</v>
      </c>
      <c r="P901">
        <v>2011</v>
      </c>
      <c r="R901" t="s">
        <v>1954</v>
      </c>
      <c r="T901" t="s">
        <v>44</v>
      </c>
    </row>
    <row r="902" spans="2:20" x14ac:dyDescent="0.2">
      <c r="B902" t="s">
        <v>439</v>
      </c>
      <c r="C902" t="s">
        <v>68</v>
      </c>
      <c r="D902">
        <v>603</v>
      </c>
      <c r="E902" t="s">
        <v>1957</v>
      </c>
      <c r="F902" t="s">
        <v>1930</v>
      </c>
      <c r="G902" t="s">
        <v>440</v>
      </c>
      <c r="H902" t="s">
        <v>441</v>
      </c>
      <c r="I902" t="s">
        <v>24</v>
      </c>
      <c r="L902">
        <v>200</v>
      </c>
      <c r="P902">
        <v>2012</v>
      </c>
      <c r="R902" t="s">
        <v>1954</v>
      </c>
      <c r="T902" t="s">
        <v>44</v>
      </c>
    </row>
    <row r="903" spans="2:20" x14ac:dyDescent="0.2">
      <c r="B903" t="s">
        <v>439</v>
      </c>
      <c r="C903" t="s">
        <v>68</v>
      </c>
      <c r="D903">
        <v>603</v>
      </c>
      <c r="E903" t="s">
        <v>1957</v>
      </c>
      <c r="F903" t="s">
        <v>1930</v>
      </c>
      <c r="G903" t="s">
        <v>440</v>
      </c>
      <c r="H903" t="s">
        <v>441</v>
      </c>
      <c r="I903" t="s">
        <v>24</v>
      </c>
      <c r="L903">
        <v>220</v>
      </c>
      <c r="P903">
        <v>2014</v>
      </c>
      <c r="R903" t="s">
        <v>1954</v>
      </c>
      <c r="T903" t="s">
        <v>44</v>
      </c>
    </row>
    <row r="904" spans="2:20" x14ac:dyDescent="0.2">
      <c r="B904" t="s">
        <v>439</v>
      </c>
      <c r="C904" t="s">
        <v>68</v>
      </c>
      <c r="D904">
        <v>603</v>
      </c>
      <c r="E904" t="s">
        <v>1957</v>
      </c>
      <c r="F904" t="s">
        <v>1930</v>
      </c>
      <c r="G904" t="s">
        <v>440</v>
      </c>
      <c r="H904" t="s">
        <v>441</v>
      </c>
      <c r="I904" t="s">
        <v>24</v>
      </c>
      <c r="L904">
        <v>230</v>
      </c>
      <c r="P904">
        <v>2015</v>
      </c>
      <c r="R904" t="s">
        <v>1954</v>
      </c>
      <c r="T904" t="s">
        <v>44</v>
      </c>
    </row>
    <row r="905" spans="2:20" x14ac:dyDescent="0.2">
      <c r="B905" t="s">
        <v>439</v>
      </c>
      <c r="C905" t="s">
        <v>68</v>
      </c>
      <c r="D905">
        <v>603</v>
      </c>
      <c r="E905" t="s">
        <v>1957</v>
      </c>
      <c r="F905" t="s">
        <v>1930</v>
      </c>
      <c r="G905" t="s">
        <v>440</v>
      </c>
      <c r="H905" t="s">
        <v>441</v>
      </c>
      <c r="I905" t="s">
        <v>24</v>
      </c>
      <c r="L905">
        <v>250</v>
      </c>
      <c r="P905">
        <v>2017</v>
      </c>
      <c r="R905" t="s">
        <v>1954</v>
      </c>
      <c r="T905" t="s">
        <v>44</v>
      </c>
    </row>
    <row r="906" spans="2:20" x14ac:dyDescent="0.2">
      <c r="B906" t="s">
        <v>439</v>
      </c>
      <c r="C906" t="s">
        <v>68</v>
      </c>
      <c r="D906">
        <v>603</v>
      </c>
      <c r="E906" t="s">
        <v>1957</v>
      </c>
      <c r="F906" t="s">
        <v>1930</v>
      </c>
      <c r="G906" t="s">
        <v>440</v>
      </c>
      <c r="H906" t="s">
        <v>441</v>
      </c>
      <c r="I906" t="s">
        <v>24</v>
      </c>
      <c r="L906">
        <v>280</v>
      </c>
      <c r="P906">
        <v>2020</v>
      </c>
      <c r="R906" t="s">
        <v>1954</v>
      </c>
      <c r="T906" t="s">
        <v>44</v>
      </c>
    </row>
  </sheetData>
  <pageMargins left="0.7" right="0.7" top="0.75" bottom="0.75" header="0.3" footer="0.3"/>
  <pageSetup orientation="portrait" horizontalDpi="0"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7597B-2B7B-4711-939D-E2DE043D2680}">
  <sheetPr>
    <tabColor theme="4"/>
  </sheetPr>
  <dimension ref="A1:P463"/>
  <sheetViews>
    <sheetView topLeftCell="A447" zoomScaleNormal="100" workbookViewId="0">
      <selection activeCell="N20" sqref="N20"/>
    </sheetView>
  </sheetViews>
  <sheetFormatPr baseColWidth="10" defaultColWidth="8.83203125" defaultRowHeight="15" customHeight="1" x14ac:dyDescent="0.2"/>
  <cols>
    <col min="1" max="1" width="13.6640625" customWidth="1"/>
    <col min="2" max="3" width="12.33203125" customWidth="1"/>
    <col min="4" max="4" width="19.33203125" customWidth="1"/>
    <col min="5" max="5" width="12.5" customWidth="1"/>
    <col min="6" max="6" width="13.83203125" customWidth="1"/>
    <col min="8" max="8" width="13.1640625" customWidth="1"/>
    <col min="10" max="10" width="14.33203125" customWidth="1"/>
    <col min="11" max="11" width="10.33203125" customWidth="1"/>
  </cols>
  <sheetData>
    <row r="1" spans="1:11" ht="15" customHeight="1" x14ac:dyDescent="0.2">
      <c r="A1" s="91" t="s">
        <v>1963</v>
      </c>
      <c r="B1" s="91" t="s">
        <v>1962</v>
      </c>
      <c r="C1" s="91" t="s">
        <v>1961</v>
      </c>
      <c r="D1" s="91" t="s">
        <v>1960</v>
      </c>
      <c r="E1" s="91" t="s">
        <v>1964</v>
      </c>
      <c r="F1" s="91" t="s">
        <v>1965</v>
      </c>
      <c r="G1" s="91" t="s">
        <v>1966</v>
      </c>
      <c r="H1" s="122" t="s">
        <v>200</v>
      </c>
      <c r="I1" s="91" t="s">
        <v>1967</v>
      </c>
      <c r="J1" s="91" t="s">
        <v>1968</v>
      </c>
      <c r="K1" s="92" t="s">
        <v>1969</v>
      </c>
    </row>
    <row r="2" spans="1:11" ht="15" customHeight="1" x14ac:dyDescent="0.2">
      <c r="B2" t="s">
        <v>211</v>
      </c>
      <c r="C2" t="str">
        <f>VLOOKUP(metin_notkun[[#This Row],[sveitarfelag]],Sveitarfelog[[Leiðrétt sveitarfélag]:[Landshluti]],2,FALSE)</f>
        <v>Norðurland eystra</v>
      </c>
      <c r="D2" t="s">
        <v>25</v>
      </c>
      <c r="E2" t="s">
        <v>24</v>
      </c>
      <c r="F2" s="89"/>
      <c r="H2" s="5">
        <f>VLOOKUP(metin_notkun[[#This Row],[sveitarfelag]],Table8[],5,FALSE)</f>
        <v>351.64383561643837</v>
      </c>
      <c r="I2">
        <v>2010</v>
      </c>
      <c r="J2" s="95" t="s">
        <v>1953</v>
      </c>
      <c r="K2" t="s">
        <v>1931</v>
      </c>
    </row>
    <row r="3" spans="1:11" ht="15" customHeight="1" x14ac:dyDescent="0.2">
      <c r="B3" t="s">
        <v>1551</v>
      </c>
      <c r="C3" t="str">
        <f>VLOOKUP(metin_notkun[[#This Row],[sveitarfelag]],Sveitarfelog[[Leiðrétt sveitarfélag]:[Landshluti]],2,FALSE)</f>
        <v>Norðurland eystra</v>
      </c>
      <c r="D3" t="s">
        <v>25</v>
      </c>
      <c r="E3" t="s">
        <v>24</v>
      </c>
      <c r="F3" s="89"/>
      <c r="H3" s="5">
        <f>VLOOKUP(metin_notkun[[#This Row],[sveitarfelag]],Table8[],5,FALSE)</f>
        <v>722.92579446508796</v>
      </c>
      <c r="I3">
        <v>2010</v>
      </c>
      <c r="J3" s="95" t="s">
        <v>1953</v>
      </c>
      <c r="K3" t="s">
        <v>1931</v>
      </c>
    </row>
    <row r="4" spans="1:11" ht="15" customHeight="1" x14ac:dyDescent="0.2">
      <c r="B4" t="s">
        <v>1989</v>
      </c>
      <c r="C4" t="str">
        <f>VLOOKUP(metin_notkun[[#This Row],[sveitarfelag]],Sveitarfelog[[Leiðrétt sveitarfélag]:[Landshluti]],2,FALSE)</f>
        <v>Norðurland eystra</v>
      </c>
      <c r="D4" t="s">
        <v>25</v>
      </c>
      <c r="E4" t="s">
        <v>24</v>
      </c>
      <c r="F4" s="89"/>
      <c r="H4" s="5">
        <f>VLOOKUP(metin_notkun[[#This Row],[sveitarfelag]],Table8[],5,FALSE)</f>
        <v>363.91940731702806</v>
      </c>
      <c r="I4">
        <v>2010</v>
      </c>
      <c r="J4" s="95" t="s">
        <v>1953</v>
      </c>
      <c r="K4" t="s">
        <v>1931</v>
      </c>
    </row>
    <row r="5" spans="1:11" ht="15" customHeight="1" x14ac:dyDescent="0.2">
      <c r="B5" t="s">
        <v>1550</v>
      </c>
      <c r="C5" t="str">
        <f>VLOOKUP(metin_notkun[[#This Row],[sveitarfelag]],Sveitarfelog[[Leiðrétt sveitarfélag]:[Landshluti]],2,FALSE)</f>
        <v>Norðurland eystra</v>
      </c>
      <c r="D5" t="s">
        <v>25</v>
      </c>
      <c r="E5" t="s">
        <v>24</v>
      </c>
      <c r="F5" s="89"/>
      <c r="H5" s="5">
        <f>VLOOKUP(metin_notkun[[#This Row],[sveitarfelag]],Table8[],5,FALSE)</f>
        <v>326.81354334202211</v>
      </c>
      <c r="I5">
        <v>2010</v>
      </c>
      <c r="J5" s="95" t="s">
        <v>1940</v>
      </c>
      <c r="K5" t="s">
        <v>1931</v>
      </c>
    </row>
    <row r="6" spans="1:11" ht="15" customHeight="1" x14ac:dyDescent="0.2">
      <c r="A6" t="s">
        <v>139</v>
      </c>
      <c r="B6" s="119" t="s">
        <v>1957</v>
      </c>
      <c r="C6" t="str">
        <f>VLOOKUP(metin_notkun[[#This Row],[sveitarfelag]],Sveitarfelog[[Leiðrétt sveitarfélag]:[Landshluti]],2,FALSE)</f>
        <v>Norðurland eystra</v>
      </c>
      <c r="D6" t="s">
        <v>25</v>
      </c>
      <c r="E6" t="s">
        <v>24</v>
      </c>
      <c r="F6" s="89"/>
      <c r="H6">
        <v>360</v>
      </c>
      <c r="I6">
        <v>2010</v>
      </c>
      <c r="J6" s="95" t="s">
        <v>1942</v>
      </c>
      <c r="K6" t="s">
        <v>1991</v>
      </c>
    </row>
    <row r="7" spans="1:11" ht="15" customHeight="1" x14ac:dyDescent="0.2">
      <c r="B7" s="119" t="s">
        <v>1957</v>
      </c>
      <c r="C7" t="str">
        <f>VLOOKUP(metin_notkun[[#This Row],[sveitarfelag]],Sveitarfelog[[Leiðrétt sveitarfélag]:[Landshluti]],2,FALSE)</f>
        <v>Norðurland eystra</v>
      </c>
      <c r="D7" t="s">
        <v>25</v>
      </c>
      <c r="E7" t="s">
        <v>24</v>
      </c>
      <c r="F7" s="89"/>
      <c r="H7" s="5">
        <f>VLOOKUP(metin_notkun[[#This Row],[sveitarfelag]],Table8[],5,FALSE)</f>
        <v>1470.0872941045977</v>
      </c>
      <c r="I7">
        <v>2010</v>
      </c>
      <c r="J7" t="s">
        <v>1953</v>
      </c>
      <c r="K7" t="s">
        <v>1931</v>
      </c>
    </row>
    <row r="8" spans="1:11" ht="15" customHeight="1" x14ac:dyDescent="0.2">
      <c r="B8" t="s">
        <v>1992</v>
      </c>
      <c r="C8" t="str">
        <f>VLOOKUP(metin_notkun[[#This Row],[sveitarfelag]],Sveitarfelog[[Leiðrétt sveitarfélag]:[Landshluti]],2,FALSE)</f>
        <v>Vestfirðir</v>
      </c>
      <c r="D8" t="s">
        <v>25</v>
      </c>
      <c r="E8" t="s">
        <v>24</v>
      </c>
      <c r="F8" s="89"/>
      <c r="H8" s="5">
        <f>VLOOKUP(metin_notkun[[#This Row],[sveitarfelag]],Table8[],5,FALSE)</f>
        <v>264.76712328767121</v>
      </c>
      <c r="I8">
        <v>2010</v>
      </c>
      <c r="J8" t="s">
        <v>1953</v>
      </c>
      <c r="K8" t="s">
        <v>1931</v>
      </c>
    </row>
    <row r="9" spans="1:11" ht="15" customHeight="1" x14ac:dyDescent="0.2">
      <c r="B9" t="s">
        <v>1536</v>
      </c>
      <c r="C9" t="str">
        <f>VLOOKUP(metin_notkun[[#This Row],[sveitarfelag]],Sveitarfelog[[Leiðrétt sveitarfélag]:[Landshluti]],2,FALSE)</f>
        <v>Vestfirðir</v>
      </c>
      <c r="D9" t="s">
        <v>25</v>
      </c>
      <c r="E9" t="s">
        <v>24</v>
      </c>
      <c r="F9" s="89"/>
      <c r="H9" s="5">
        <f>VLOOKUP(metin_notkun[[#This Row],[sveitarfelag]],Table8[],5,FALSE)</f>
        <v>19.975893368827762</v>
      </c>
      <c r="I9">
        <v>2010</v>
      </c>
      <c r="J9" t="s">
        <v>1953</v>
      </c>
      <c r="K9" t="s">
        <v>1931</v>
      </c>
    </row>
    <row r="10" spans="1:11" ht="15" customHeight="1" x14ac:dyDescent="0.2">
      <c r="B10" t="s">
        <v>1545</v>
      </c>
      <c r="C10" t="str">
        <f>VLOOKUP(metin_notkun[[#This Row],[sveitarfelag]],Sveitarfelog[[Leiðrétt sveitarfélag]:[Landshluti]],2,FALSE)</f>
        <v>Norðurland eystra</v>
      </c>
      <c r="D10" t="s">
        <v>25</v>
      </c>
      <c r="E10" t="s">
        <v>24</v>
      </c>
      <c r="F10" s="89"/>
      <c r="H10" s="5">
        <f>VLOOKUP(metin_notkun[[#This Row],[sveitarfelag]],Table8[],5,FALSE)</f>
        <v>7.2397260273972597</v>
      </c>
      <c r="I10">
        <v>2010</v>
      </c>
      <c r="J10" t="s">
        <v>1953</v>
      </c>
      <c r="K10" t="s">
        <v>1931</v>
      </c>
    </row>
    <row r="11" spans="1:11" ht="15" customHeight="1" x14ac:dyDescent="0.2">
      <c r="B11" t="s">
        <v>492</v>
      </c>
      <c r="C11" t="str">
        <f>VLOOKUP(metin_notkun[[#This Row],[sveitarfelag]],Sveitarfelog[[Leiðrétt sveitarfélag]:[Landshluti]],2,FALSE)</f>
        <v>Vestfirðir</v>
      </c>
      <c r="D11" t="s">
        <v>25</v>
      </c>
      <c r="E11" t="s">
        <v>24</v>
      </c>
      <c r="F11" s="89"/>
      <c r="H11" s="5">
        <f>VLOOKUP(metin_notkun[[#This Row],[sveitarfelag]],Table8[],5,FALSE)</f>
        <v>215.96352577967576</v>
      </c>
      <c r="I11">
        <v>2010</v>
      </c>
      <c r="J11" t="s">
        <v>1953</v>
      </c>
      <c r="K11" t="s">
        <v>1931</v>
      </c>
    </row>
    <row r="12" spans="1:11" ht="15" customHeight="1" x14ac:dyDescent="0.2">
      <c r="B12" t="s">
        <v>303</v>
      </c>
      <c r="C12" t="str">
        <f>VLOOKUP(metin_notkun[[#This Row],[sveitarfelag]],Sveitarfelog[[Leiðrétt sveitarfélag]:[Landshluti]],2,FALSE)</f>
        <v>Vestfirðir</v>
      </c>
      <c r="D12" t="s">
        <v>25</v>
      </c>
      <c r="E12" t="s">
        <v>24</v>
      </c>
      <c r="F12" s="89"/>
      <c r="H12" s="5">
        <f>VLOOKUP(metin_notkun[[#This Row],[sveitarfelag]],Table8[],5,FALSE)</f>
        <v>136.23162886140537</v>
      </c>
      <c r="I12">
        <v>2010</v>
      </c>
      <c r="J12" t="s">
        <v>1953</v>
      </c>
      <c r="K12" t="s">
        <v>1931</v>
      </c>
    </row>
    <row r="13" spans="1:11" ht="15" customHeight="1" x14ac:dyDescent="0.2">
      <c r="B13" s="37" t="s">
        <v>1537</v>
      </c>
      <c r="C13" t="str">
        <f>VLOOKUP(metin_notkun[[#This Row],[sveitarfelag]],Sveitarfelog[[Leiðrétt sveitarfélag]:[Landshluti]],2,FALSE)</f>
        <v>Vestfirðir</v>
      </c>
      <c r="D13" t="s">
        <v>25</v>
      </c>
      <c r="E13" t="s">
        <v>24</v>
      </c>
      <c r="F13" s="89"/>
      <c r="H13" s="5">
        <f>VLOOKUP(metin_notkun[[#This Row],[sveitarfelag]],Table8[],5,FALSE)</f>
        <v>31.50613757787514</v>
      </c>
      <c r="I13">
        <v>2010</v>
      </c>
      <c r="J13" t="s">
        <v>1953</v>
      </c>
      <c r="K13" t="s">
        <v>1931</v>
      </c>
    </row>
    <row r="14" spans="1:11" ht="15" customHeight="1" x14ac:dyDescent="0.2">
      <c r="B14" s="37" t="s">
        <v>1532</v>
      </c>
      <c r="C14" t="str">
        <f>VLOOKUP(metin_notkun[[#This Row],[sveitarfelag]],Sveitarfelog[[Leiðrétt sveitarfélag]:[Landshluti]],2,FALSE)</f>
        <v>Vestfirðir</v>
      </c>
      <c r="D14" t="s">
        <v>25</v>
      </c>
      <c r="E14" t="s">
        <v>24</v>
      </c>
      <c r="F14" s="89"/>
      <c r="H14" s="5">
        <f>VLOOKUP(metin_notkun[[#This Row],[sveitarfelag]],Table8[],5,FALSE)</f>
        <v>165.01885641395376</v>
      </c>
      <c r="I14">
        <v>2010</v>
      </c>
      <c r="J14" t="s">
        <v>1953</v>
      </c>
      <c r="K14" t="s">
        <v>1931</v>
      </c>
    </row>
    <row r="15" spans="1:11" ht="15" customHeight="1" x14ac:dyDescent="0.2">
      <c r="B15" s="37" t="s">
        <v>1535</v>
      </c>
      <c r="C15" t="str">
        <f>VLOOKUP(metin_notkun[[#This Row],[sveitarfelag]],Sveitarfelog[[Leiðrétt sveitarfélag]:[Landshluti]],2,FALSE)</f>
        <v>Vesturland</v>
      </c>
      <c r="D15" t="s">
        <v>25</v>
      </c>
      <c r="E15" t="s">
        <v>24</v>
      </c>
      <c r="F15" s="89"/>
      <c r="H15" s="5">
        <f>VLOOKUP(metin_notkun[[#This Row],[sveitarfelag]],Table8[],5,FALSE)</f>
        <v>448.43870741131019</v>
      </c>
      <c r="I15">
        <v>2010</v>
      </c>
      <c r="J15" t="s">
        <v>1953</v>
      </c>
      <c r="K15" t="s">
        <v>1931</v>
      </c>
    </row>
    <row r="16" spans="1:11" ht="15" customHeight="1" x14ac:dyDescent="0.2">
      <c r="B16" s="111" t="s">
        <v>680</v>
      </c>
      <c r="C16" t="str">
        <f>VLOOKUP(metin_notkun[[#This Row],[sveitarfelag]],Sveitarfelog[[Leiðrétt sveitarfélag]:[Landshluti]],2,FALSE)</f>
        <v>Vesturland</v>
      </c>
      <c r="D16" t="s">
        <v>25</v>
      </c>
      <c r="E16" t="s">
        <v>24</v>
      </c>
      <c r="F16" s="89"/>
      <c r="H16" s="5">
        <f>VLOOKUP(metin_notkun[[#This Row],[sveitarfelag]],Table8[],5,FALSE)</f>
        <v>1050.8726822324516</v>
      </c>
      <c r="I16">
        <v>2010</v>
      </c>
      <c r="J16" t="s">
        <v>1953</v>
      </c>
      <c r="K16" t="s">
        <v>1931</v>
      </c>
    </row>
    <row r="17" spans="2:11" ht="15" customHeight="1" x14ac:dyDescent="0.2">
      <c r="B17" s="142" t="s">
        <v>1956</v>
      </c>
      <c r="C17" t="str">
        <f>VLOOKUP(metin_notkun[[#This Row],[sveitarfelag]],Sveitarfelog[[Leiðrétt sveitarfélag]:[Landshluti]],2,FALSE)</f>
        <v>Vesturland</v>
      </c>
      <c r="D17" t="s">
        <v>25</v>
      </c>
      <c r="E17" t="s">
        <v>24</v>
      </c>
      <c r="F17" s="89"/>
      <c r="H17" s="5">
        <f>VLOOKUP(metin_notkun[[#This Row],[sveitarfelag]],Table8[],5,FALSE)</f>
        <v>199.60540180799731</v>
      </c>
      <c r="I17">
        <v>2010</v>
      </c>
      <c r="J17" t="s">
        <v>1953</v>
      </c>
      <c r="K17" t="s">
        <v>1931</v>
      </c>
    </row>
    <row r="18" spans="2:11" ht="15" customHeight="1" x14ac:dyDescent="0.2">
      <c r="B18" s="37" t="s">
        <v>1529</v>
      </c>
      <c r="C18" t="str">
        <f>VLOOKUP(metin_notkun[[#This Row],[sveitarfelag]],Sveitarfelog[[Leiðrétt sveitarfélag]:[Landshluti]],2,FALSE)</f>
        <v>Vesturland</v>
      </c>
      <c r="D18" t="s">
        <v>25</v>
      </c>
      <c r="E18" t="s">
        <v>24</v>
      </c>
      <c r="F18" s="89"/>
      <c r="H18" s="5">
        <f>VLOOKUP(metin_notkun[[#This Row],[sveitarfelag]],Table8[],5,FALSE)</f>
        <v>124.14587839461669</v>
      </c>
      <c r="I18">
        <v>2010</v>
      </c>
      <c r="J18" t="s">
        <v>1953</v>
      </c>
      <c r="K18" t="s">
        <v>1931</v>
      </c>
    </row>
    <row r="19" spans="2:11" ht="15" customHeight="1" x14ac:dyDescent="0.2">
      <c r="B19" s="111" t="s">
        <v>1533</v>
      </c>
      <c r="C19" t="str">
        <f>VLOOKUP(metin_notkun[[#This Row],[sveitarfelag]],Sveitarfelog[[Leiðrétt sveitarfélag]:[Landshluti]],2,FALSE)</f>
        <v>Vesturland</v>
      </c>
      <c r="D19" t="s">
        <v>25</v>
      </c>
      <c r="E19" t="s">
        <v>24</v>
      </c>
      <c r="F19" s="89"/>
      <c r="H19" s="5">
        <f>VLOOKUP(metin_notkun[[#This Row],[sveitarfelag]],Table8[],5,FALSE)</f>
        <v>19.975893368827762</v>
      </c>
      <c r="I19">
        <v>2010</v>
      </c>
      <c r="J19" t="s">
        <v>1953</v>
      </c>
      <c r="K19" t="s">
        <v>1931</v>
      </c>
    </row>
    <row r="20" spans="2:11" ht="15" customHeight="1" x14ac:dyDescent="0.2">
      <c r="B20" s="111" t="s">
        <v>1534</v>
      </c>
      <c r="C20" t="str">
        <f>VLOOKUP(metin_notkun[[#This Row],[sveitarfelag]],Sveitarfelog[[Leiðrétt sveitarfélag]:[Landshluti]],2,FALSE)</f>
        <v>Vesturland</v>
      </c>
      <c r="D20" t="s">
        <v>25</v>
      </c>
      <c r="E20" t="s">
        <v>24</v>
      </c>
      <c r="F20" s="89"/>
      <c r="H20" s="5">
        <f>VLOOKUP(metin_notkun[[#This Row],[sveitarfelag]],Table8[],5,FALSE)</f>
        <v>82.450806943597144</v>
      </c>
      <c r="I20">
        <v>2010</v>
      </c>
      <c r="J20" t="s">
        <v>1953</v>
      </c>
      <c r="K20" t="s">
        <v>1931</v>
      </c>
    </row>
    <row r="21" spans="2:11" ht="15" customHeight="1" x14ac:dyDescent="0.2">
      <c r="B21" s="111" t="s">
        <v>1538</v>
      </c>
      <c r="C21" t="str">
        <f>VLOOKUP(metin_notkun[[#This Row],[sveitarfelag]],Sveitarfelog[[Leiðrétt sveitarfélag]:[Landshluti]],2,FALSE)</f>
        <v>Norðurland vestra</v>
      </c>
      <c r="D21" t="s">
        <v>25</v>
      </c>
      <c r="E21" t="s">
        <v>24</v>
      </c>
      <c r="F21" s="89"/>
      <c r="H21" s="5">
        <f>VLOOKUP(metin_notkun[[#This Row],[sveitarfelag]],Table8[],5,FALSE)</f>
        <v>633.52836781099222</v>
      </c>
      <c r="I21">
        <v>2010</v>
      </c>
      <c r="J21" t="s">
        <v>1953</v>
      </c>
      <c r="K21" t="s">
        <v>1931</v>
      </c>
    </row>
    <row r="22" spans="2:11" ht="15" customHeight="1" x14ac:dyDescent="0.2">
      <c r="B22" s="111" t="s">
        <v>669</v>
      </c>
      <c r="C22" t="str">
        <f>VLOOKUP(metin_notkun[[#This Row],[sveitarfelag]],Sveitarfelog[[Leiðrétt sveitarfélag]:[Landshluti]],2,FALSE)</f>
        <v>Norðurland vestra</v>
      </c>
      <c r="D22" t="s">
        <v>25</v>
      </c>
      <c r="E22" t="s">
        <v>24</v>
      </c>
      <c r="F22" s="89"/>
      <c r="H22" s="5">
        <f>VLOOKUP(metin_notkun[[#This Row],[sveitarfelag]],Table8[],5,FALSE)</f>
        <v>819.09676852827545</v>
      </c>
      <c r="I22">
        <v>2010</v>
      </c>
      <c r="J22" t="s">
        <v>1953</v>
      </c>
      <c r="K22" t="s">
        <v>1931</v>
      </c>
    </row>
    <row r="23" spans="2:11" ht="15" customHeight="1" x14ac:dyDescent="0.2">
      <c r="B23" s="111" t="s">
        <v>1543</v>
      </c>
      <c r="C23" t="str">
        <f>VLOOKUP(metin_notkun[[#This Row],[sveitarfelag]],Sveitarfelog[[Leiðrétt sveitarfélag]:[Landshluti]],2,FALSE)</f>
        <v>Norðurland vestra</v>
      </c>
      <c r="D23" t="s">
        <v>25</v>
      </c>
      <c r="E23" t="s">
        <v>24</v>
      </c>
      <c r="F23" s="89"/>
      <c r="H23" s="5">
        <f>VLOOKUP(metin_notkun[[#This Row],[sveitarfelag]],Table8[],5,FALSE)</f>
        <v>7.2397260273972597</v>
      </c>
      <c r="I23">
        <v>2010</v>
      </c>
      <c r="J23" t="s">
        <v>1953</v>
      </c>
      <c r="K23" t="s">
        <v>1931</v>
      </c>
    </row>
    <row r="24" spans="2:11" ht="15" customHeight="1" x14ac:dyDescent="0.2">
      <c r="B24" s="111" t="s">
        <v>530</v>
      </c>
      <c r="C24" t="str">
        <f>VLOOKUP(metin_notkun[[#This Row],[sveitarfelag]],Sveitarfelog[[Leiðrétt sveitarfélag]:[Landshluti]],2,FALSE)</f>
        <v>Norðurland vestra</v>
      </c>
      <c r="D24" t="s">
        <v>25</v>
      </c>
      <c r="E24" t="s">
        <v>24</v>
      </c>
      <c r="F24" s="89"/>
      <c r="H24" s="5">
        <f>VLOOKUP(metin_notkun[[#This Row],[sveitarfelag]],Table8[],5,FALSE)</f>
        <v>1418.2926164198698</v>
      </c>
      <c r="I24">
        <v>2010</v>
      </c>
      <c r="J24" t="s">
        <v>1953</v>
      </c>
      <c r="K24" t="s">
        <v>1931</v>
      </c>
    </row>
    <row r="25" spans="2:11" ht="15" customHeight="1" x14ac:dyDescent="0.2">
      <c r="B25" s="111" t="s">
        <v>1220</v>
      </c>
      <c r="C25" t="str">
        <f>VLOOKUP(metin_notkun[[#This Row],[sveitarfelag]],Sveitarfelog[[Leiðrétt sveitarfélag]:[Landshluti]],2,FALSE)</f>
        <v>Austurland</v>
      </c>
      <c r="D25" t="s">
        <v>25</v>
      </c>
      <c r="E25" t="s">
        <v>24</v>
      </c>
      <c r="F25" s="89"/>
      <c r="H25" s="5">
        <f>VLOOKUP(metin_notkun[[#This Row],[sveitarfelag]],Table8[],5,FALSE)</f>
        <v>165.01885641395376</v>
      </c>
      <c r="I25">
        <v>2010</v>
      </c>
      <c r="J25" t="s">
        <v>1953</v>
      </c>
      <c r="K25" t="s">
        <v>1931</v>
      </c>
    </row>
    <row r="26" spans="2:11" ht="15" customHeight="1" x14ac:dyDescent="0.2">
      <c r="B26" s="111" t="s">
        <v>203</v>
      </c>
      <c r="C26" t="str">
        <f>VLOOKUP(metin_notkun[[#This Row],[sveitarfelag]],Sveitarfelog[[Leiðrétt sveitarfélag]:[Landshluti]],2,FALSE)</f>
        <v>Austurland</v>
      </c>
      <c r="D26" t="s">
        <v>25</v>
      </c>
      <c r="E26" t="s">
        <v>24</v>
      </c>
      <c r="F26" s="89"/>
      <c r="H26" s="5">
        <f>VLOOKUP(metin_notkun[[#This Row],[sveitarfelag]],Table8[],5,FALSE)</f>
        <v>247.75858244135102</v>
      </c>
      <c r="I26">
        <v>2010</v>
      </c>
      <c r="J26" t="s">
        <v>1953</v>
      </c>
      <c r="K26" t="s">
        <v>1931</v>
      </c>
    </row>
    <row r="27" spans="2:11" ht="15" customHeight="1" x14ac:dyDescent="0.2">
      <c r="B27" s="111" t="s">
        <v>1041</v>
      </c>
      <c r="C27" t="str">
        <f>VLOOKUP(metin_notkun[[#This Row],[sveitarfelag]],Sveitarfelog[[Leiðrétt sveitarfélag]:[Landshluti]],2,FALSE)</f>
        <v>Suðurland</v>
      </c>
      <c r="D27" t="s">
        <v>25</v>
      </c>
      <c r="E27" t="s">
        <v>24</v>
      </c>
      <c r="F27" s="89"/>
      <c r="H27" s="5">
        <f>VLOOKUP(metin_notkun[[#This Row],[sveitarfelag]],Table8[],5,FALSE)</f>
        <v>164.25119701255247</v>
      </c>
      <c r="I27">
        <v>2010</v>
      </c>
      <c r="J27" t="s">
        <v>1953</v>
      </c>
      <c r="K27" t="s">
        <v>1931</v>
      </c>
    </row>
    <row r="28" spans="2:11" ht="15" customHeight="1" x14ac:dyDescent="0.2">
      <c r="B28" s="111" t="s">
        <v>890</v>
      </c>
      <c r="C28" t="str">
        <f>VLOOKUP(metin_notkun[[#This Row],[sveitarfelag]],Sveitarfelog[[Leiðrétt sveitarfélag]:[Landshluti]],2,FALSE)</f>
        <v>Suðurland</v>
      </c>
      <c r="D28" t="s">
        <v>25</v>
      </c>
      <c r="E28" t="s">
        <v>24</v>
      </c>
      <c r="F28" s="89"/>
      <c r="H28" s="5">
        <f>VLOOKUP(metin_notkun[[#This Row],[sveitarfelag]],Table8[],5,FALSE)</f>
        <v>440.18287948533077</v>
      </c>
      <c r="I28">
        <v>2010</v>
      </c>
      <c r="J28" t="s">
        <v>1953</v>
      </c>
      <c r="K28" t="s">
        <v>1931</v>
      </c>
    </row>
    <row r="29" spans="2:11" ht="15" customHeight="1" x14ac:dyDescent="0.2">
      <c r="B29" s="111" t="s">
        <v>1565</v>
      </c>
      <c r="C29" t="str">
        <f>VLOOKUP(metin_notkun[[#This Row],[sveitarfelag]],Sveitarfelog[[Leiðrétt sveitarfélag]:[Landshluti]],2,FALSE)</f>
        <v>Suðurland</v>
      </c>
      <c r="D29" t="s">
        <v>25</v>
      </c>
      <c r="E29" t="s">
        <v>24</v>
      </c>
      <c r="F29" s="89"/>
      <c r="H29" s="5">
        <f>VLOOKUP(metin_notkun[[#This Row],[sveitarfelag]],Table8[],5,FALSE)</f>
        <v>879.47248257630383</v>
      </c>
      <c r="I29">
        <v>2010</v>
      </c>
      <c r="J29" t="s">
        <v>1953</v>
      </c>
      <c r="K29" t="s">
        <v>1931</v>
      </c>
    </row>
    <row r="30" spans="2:11" ht="15" customHeight="1" x14ac:dyDescent="0.2">
      <c r="B30" s="111" t="s">
        <v>631</v>
      </c>
      <c r="C30" t="str">
        <f>VLOOKUP(metin_notkun[[#This Row],[sveitarfelag]],Sveitarfelog[[Leiðrétt sveitarfélag]:[Landshluti]],2,FALSE)</f>
        <v>Suðurland</v>
      </c>
      <c r="D30" t="s">
        <v>25</v>
      </c>
      <c r="E30" t="s">
        <v>24</v>
      </c>
      <c r="F30" s="89"/>
      <c r="H30" s="5">
        <f>VLOOKUP(metin_notkun[[#This Row],[sveitarfelag]],Table8[],5,FALSE)</f>
        <v>458.736509345017</v>
      </c>
      <c r="I30">
        <v>2010</v>
      </c>
      <c r="J30" t="s">
        <v>1953</v>
      </c>
      <c r="K30" t="s">
        <v>1931</v>
      </c>
    </row>
    <row r="31" spans="2:11" ht="15" customHeight="1" x14ac:dyDescent="0.2">
      <c r="B31" t="s">
        <v>1990</v>
      </c>
      <c r="C31" t="str">
        <f>VLOOKUP(metin_notkun[[#This Row],[sveitarfelag]],Sveitarfelog[[Leiðrétt sveitarfélag]:[Landshluti]],2,FALSE)</f>
        <v>Suðurland</v>
      </c>
      <c r="D31" t="s">
        <v>25</v>
      </c>
      <c r="E31" t="s">
        <v>24</v>
      </c>
      <c r="F31" s="89"/>
      <c r="H31" s="5">
        <f>VLOOKUP(metin_notkun[[#This Row],[sveitarfelag]],Table8[],5,FALSE)</f>
        <v>888.58669328748658</v>
      </c>
      <c r="I31">
        <v>2010</v>
      </c>
      <c r="J31" t="s">
        <v>1953</v>
      </c>
      <c r="K31" t="s">
        <v>1931</v>
      </c>
    </row>
    <row r="32" spans="2:11" ht="15" customHeight="1" x14ac:dyDescent="0.2">
      <c r="B32" s="111" t="s">
        <v>1959</v>
      </c>
      <c r="C32" t="str">
        <f>VLOOKUP(metin_notkun[[#This Row],[sveitarfelag]],Sveitarfelog[[Leiðrétt sveitarfélag]:[Landshluti]],2,FALSE)</f>
        <v>Suðurland</v>
      </c>
      <c r="D32" t="s">
        <v>25</v>
      </c>
      <c r="E32" t="s">
        <v>24</v>
      </c>
      <c r="F32" s="89"/>
      <c r="H32" s="5">
        <f>VLOOKUP(metin_notkun[[#This Row],[sveitarfelag]],Table8[],5,FALSE)</f>
        <v>49.969044053759262</v>
      </c>
      <c r="I32">
        <v>2010</v>
      </c>
      <c r="J32" t="s">
        <v>1953</v>
      </c>
      <c r="K32" t="s">
        <v>1931</v>
      </c>
    </row>
    <row r="33" spans="1:11" ht="15" customHeight="1" x14ac:dyDescent="0.2">
      <c r="B33" s="111" t="s">
        <v>733</v>
      </c>
      <c r="C33" t="str">
        <f>VLOOKUP(metin_notkun[[#This Row],[sveitarfelag]],Sveitarfelog[[Leiðrétt sveitarfélag]:[Landshluti]],2,FALSE)</f>
        <v>Suðurland</v>
      </c>
      <c r="D33" t="s">
        <v>25</v>
      </c>
      <c r="E33" t="s">
        <v>24</v>
      </c>
      <c r="F33" s="89"/>
      <c r="H33" s="5">
        <f>VLOOKUP(metin_notkun[[#This Row],[sveitarfelag]],Table8[],5,FALSE)</f>
        <v>673.69789066977239</v>
      </c>
      <c r="I33">
        <v>2010</v>
      </c>
      <c r="J33" t="s">
        <v>1953</v>
      </c>
      <c r="K33" t="s">
        <v>1931</v>
      </c>
    </row>
    <row r="34" spans="1:11" ht="15" customHeight="1" x14ac:dyDescent="0.2">
      <c r="B34" s="111" t="s">
        <v>906</v>
      </c>
      <c r="C34" t="str">
        <f>VLOOKUP(metin_notkun[[#This Row],[sveitarfelag]],Sveitarfelog[[Leiðrétt sveitarfélag]:[Landshluti]],2,FALSE)</f>
        <v>Suðurnes</v>
      </c>
      <c r="D34" t="s">
        <v>25</v>
      </c>
      <c r="E34" t="s">
        <v>24</v>
      </c>
      <c r="F34" s="89"/>
      <c r="H34" s="5">
        <f>VLOOKUP(metin_notkun[[#This Row],[sveitarfelag]],Table8[],5,FALSE)</f>
        <v>7.2397260273972597</v>
      </c>
      <c r="I34">
        <v>2010</v>
      </c>
      <c r="J34" t="s">
        <v>1953</v>
      </c>
      <c r="K34" t="s">
        <v>1931</v>
      </c>
    </row>
    <row r="35" spans="1:11" ht="15" customHeight="1" x14ac:dyDescent="0.2">
      <c r="B35" s="111" t="s">
        <v>220</v>
      </c>
      <c r="C35" t="str">
        <f>VLOOKUP(metin_notkun[[#This Row],[sveitarfelag]],Sveitarfelog[[Leiðrétt sveitarfélag]:[Landshluti]],2,FALSE)</f>
        <v>Suðurnes</v>
      </c>
      <c r="D35" t="s">
        <v>25</v>
      </c>
      <c r="E35" t="s">
        <v>24</v>
      </c>
      <c r="F35" s="89"/>
      <c r="H35" s="5">
        <f>VLOOKUP(metin_notkun[[#This Row],[sveitarfelag]],Table8[],5,FALSE)</f>
        <v>0</v>
      </c>
      <c r="I35">
        <v>2010</v>
      </c>
      <c r="J35" t="s">
        <v>1953</v>
      </c>
      <c r="K35" t="s">
        <v>1931</v>
      </c>
    </row>
    <row r="36" spans="1:11" ht="15" customHeight="1" x14ac:dyDescent="0.2">
      <c r="B36" s="111" t="s">
        <v>220</v>
      </c>
      <c r="C36" t="str">
        <f>VLOOKUP(metin_notkun[[#This Row],[sveitarfelag]],Sveitarfelog[[Leiðrétt sveitarfélag]:[Landshluti]],2,FALSE)</f>
        <v>Suðurnes</v>
      </c>
      <c r="D36" t="s">
        <v>25</v>
      </c>
      <c r="E36" t="s">
        <v>24</v>
      </c>
      <c r="F36" s="89"/>
      <c r="H36">
        <v>170</v>
      </c>
      <c r="I36">
        <v>2010</v>
      </c>
      <c r="K36" t="s">
        <v>1958</v>
      </c>
    </row>
    <row r="37" spans="1:11" ht="15" customHeight="1" x14ac:dyDescent="0.2">
      <c r="B37" s="111" t="s">
        <v>1522</v>
      </c>
      <c r="C37" t="str">
        <f>VLOOKUP(metin_notkun[[#This Row],[sveitarfelag]],Sveitarfelog[[Leiðrétt sveitarfélag]:[Landshluti]],2,FALSE)</f>
        <v>Suðurnes</v>
      </c>
      <c r="D37" t="s">
        <v>25</v>
      </c>
      <c r="E37" t="s">
        <v>24</v>
      </c>
      <c r="F37" s="89"/>
      <c r="H37" s="5">
        <f>VLOOKUP(metin_notkun[[#This Row],[sveitarfelag]],Table8[],5,FALSE)</f>
        <v>7.2397260273972597</v>
      </c>
      <c r="I37">
        <v>2010</v>
      </c>
      <c r="J37" t="s">
        <v>1953</v>
      </c>
      <c r="K37" t="s">
        <v>1931</v>
      </c>
    </row>
    <row r="38" spans="1:11" ht="15" customHeight="1" x14ac:dyDescent="0.2">
      <c r="B38" s="111" t="s">
        <v>1586</v>
      </c>
      <c r="C38" t="str">
        <f>VLOOKUP(metin_notkun[[#This Row],[sveitarfelag]],Sveitarfelog[[Leiðrétt sveitarfélag]:[Landshluti]],2,FALSE)</f>
        <v>Suðurnes</v>
      </c>
      <c r="D38" t="s">
        <v>25</v>
      </c>
      <c r="E38" t="s">
        <v>24</v>
      </c>
      <c r="F38" s="89"/>
      <c r="H38" s="5">
        <f>VLOOKUP(metin_notkun[[#This Row],[sveitarfelag]],Table8[],5,FALSE)</f>
        <v>7.2397260273972597</v>
      </c>
      <c r="I38">
        <v>2010</v>
      </c>
      <c r="J38" t="s">
        <v>1953</v>
      </c>
      <c r="K38" t="s">
        <v>1931</v>
      </c>
    </row>
    <row r="39" spans="1:11" ht="15" customHeight="1" x14ac:dyDescent="0.2">
      <c r="B39" s="111" t="s">
        <v>81</v>
      </c>
      <c r="C39" t="str">
        <f>VLOOKUP(metin_notkun[[#This Row],[sveitarfelag]],Sveitarfelog[[Leiðrétt sveitarfélag]:[Landshluti]],2,FALSE)</f>
        <v>Höfuðborgarsvæðið</v>
      </c>
      <c r="D39" t="s">
        <v>25</v>
      </c>
      <c r="E39" t="s">
        <v>24</v>
      </c>
      <c r="F39" s="89"/>
      <c r="H39" s="5">
        <f>VLOOKUP(metin_notkun[[#This Row],[sveitarfelag]],Table8[],5,FALSE)</f>
        <v>19.975893368827762</v>
      </c>
      <c r="I39">
        <v>2010</v>
      </c>
      <c r="J39" t="s">
        <v>1953</v>
      </c>
      <c r="K39" t="s">
        <v>1931</v>
      </c>
    </row>
    <row r="40" spans="1:11" ht="15" customHeight="1" x14ac:dyDescent="0.2">
      <c r="B40" s="111" t="s">
        <v>1993</v>
      </c>
      <c r="C40" t="str">
        <f>VLOOKUP(metin_notkun[[#This Row],[sveitarfelag]],Sveitarfelog[[Leiðrétt sveitarfélag]:[Landshluti]],2,FALSE)</f>
        <v>Höfuðborgarsvæðið</v>
      </c>
      <c r="D40" t="s">
        <v>25</v>
      </c>
      <c r="E40" t="s">
        <v>24</v>
      </c>
      <c r="F40" s="89"/>
      <c r="H40" s="5">
        <f>VLOOKUP(metin_notkun[[#This Row],[sveitarfelag]],Table8[],5,FALSE)</f>
        <v>48.934797478416804</v>
      </c>
      <c r="I40">
        <v>2010</v>
      </c>
      <c r="J40" t="s">
        <v>1953</v>
      </c>
      <c r="K40" t="s">
        <v>1931</v>
      </c>
    </row>
    <row r="41" spans="1:11" ht="15" customHeight="1" x14ac:dyDescent="0.2">
      <c r="B41" s="111" t="s">
        <v>241</v>
      </c>
      <c r="C41" t="str">
        <f>VLOOKUP(metin_notkun[[#This Row],[sveitarfelag]],Sveitarfelog[[Leiðrétt sveitarfélag]:[Landshluti]],2,FALSE)</f>
        <v>Suðurland</v>
      </c>
      <c r="D41" t="s">
        <v>25</v>
      </c>
      <c r="E41" t="s">
        <v>24</v>
      </c>
      <c r="F41" s="89"/>
      <c r="H41" s="5">
        <f>VLOOKUP(metin_notkun[[#This Row],[sveitarfelag]],Table8[],5,FALSE)</f>
        <v>440.18287948533077</v>
      </c>
      <c r="I41">
        <v>2010</v>
      </c>
      <c r="J41" t="s">
        <v>1953</v>
      </c>
      <c r="K41" t="s">
        <v>1931</v>
      </c>
    </row>
    <row r="42" spans="1:11" ht="15" customHeight="1" x14ac:dyDescent="0.2">
      <c r="B42" s="111" t="s">
        <v>1588</v>
      </c>
      <c r="C42" t="str">
        <f>VLOOKUP(metin_notkun[[#This Row],[sveitarfelag]],Sveitarfelog[[Leiðrétt sveitarfélag]:[Landshluti]],2,FALSE)</f>
        <v>Suðurland</v>
      </c>
      <c r="D42" t="s">
        <v>25</v>
      </c>
      <c r="E42" t="s">
        <v>24</v>
      </c>
      <c r="F42" s="89"/>
      <c r="H42" s="5">
        <f>VLOOKUP(metin_notkun[[#This Row],[sveitarfelag]],Table8[],5,FALSE)</f>
        <v>0</v>
      </c>
      <c r="I42">
        <v>2010</v>
      </c>
      <c r="J42" t="s">
        <v>1953</v>
      </c>
      <c r="K42" t="s">
        <v>1931</v>
      </c>
    </row>
    <row r="43" spans="1:11" ht="15" customHeight="1" x14ac:dyDescent="0.2">
      <c r="B43" s="111" t="s">
        <v>215</v>
      </c>
      <c r="C43" t="str">
        <f>VLOOKUP(metin_notkun[[#This Row],[sveitarfelag]],Sveitarfelog[[Leiðrétt sveitarfélag]:[Landshluti]],2,FALSE)</f>
        <v>Austurland</v>
      </c>
      <c r="D43" t="s">
        <v>25</v>
      </c>
      <c r="E43" t="s">
        <v>24</v>
      </c>
      <c r="F43" s="89"/>
      <c r="H43" s="5">
        <f>VLOOKUP(metin_notkun[[#This Row],[sveitarfelag]],Table8[],5,FALSE)</f>
        <v>1102.2500323516906</v>
      </c>
      <c r="I43">
        <v>2010</v>
      </c>
      <c r="J43" t="s">
        <v>1953</v>
      </c>
      <c r="K43" t="s">
        <v>1931</v>
      </c>
    </row>
    <row r="44" spans="1:11" ht="15" customHeight="1" x14ac:dyDescent="0.2">
      <c r="B44" t="s">
        <v>211</v>
      </c>
      <c r="C44" t="str">
        <f>VLOOKUP(metin_notkun[[#This Row],[sveitarfelag]],Sveitarfelog[[Leiðrétt sveitarfélag]:[Landshluti]],2,FALSE)</f>
        <v>Norðurland eystra</v>
      </c>
      <c r="D44" t="s">
        <v>25</v>
      </c>
      <c r="E44" t="s">
        <v>24</v>
      </c>
      <c r="F44" s="89"/>
      <c r="H44" s="5">
        <f>VLOOKUP(metin_notkun[[#This Row],[sveitarfelag]],Table8[],5,FALSE)</f>
        <v>351.64383561643837</v>
      </c>
      <c r="I44">
        <v>2011</v>
      </c>
      <c r="J44" s="95" t="s">
        <v>1953</v>
      </c>
      <c r="K44" t="s">
        <v>1931</v>
      </c>
    </row>
    <row r="45" spans="1:11" ht="15" customHeight="1" x14ac:dyDescent="0.2">
      <c r="B45" t="s">
        <v>1551</v>
      </c>
      <c r="C45" t="str">
        <f>VLOOKUP(metin_notkun[[#This Row],[sveitarfelag]],Sveitarfelog[[Leiðrétt sveitarfélag]:[Landshluti]],2,FALSE)</f>
        <v>Norðurland eystra</v>
      </c>
      <c r="D45" t="s">
        <v>25</v>
      </c>
      <c r="E45" t="s">
        <v>24</v>
      </c>
      <c r="F45" s="89"/>
      <c r="H45" s="5">
        <f>VLOOKUP(metin_notkun[[#This Row],[sveitarfelag]],Table8[],5,FALSE)</f>
        <v>722.92579446508796</v>
      </c>
      <c r="I45">
        <v>2011</v>
      </c>
      <c r="J45" s="95" t="s">
        <v>1953</v>
      </c>
      <c r="K45" t="s">
        <v>1931</v>
      </c>
    </row>
    <row r="46" spans="1:11" ht="15" customHeight="1" x14ac:dyDescent="0.2">
      <c r="B46" t="s">
        <v>1989</v>
      </c>
      <c r="C46" t="str">
        <f>VLOOKUP(metin_notkun[[#This Row],[sveitarfelag]],Sveitarfelog[[Leiðrétt sveitarfélag]:[Landshluti]],2,FALSE)</f>
        <v>Norðurland eystra</v>
      </c>
      <c r="D46" t="s">
        <v>25</v>
      </c>
      <c r="E46" t="s">
        <v>24</v>
      </c>
      <c r="F46" s="89"/>
      <c r="H46" s="5">
        <f>VLOOKUP(metin_notkun[[#This Row],[sveitarfelag]],Table8[],5,FALSE)</f>
        <v>363.91940731702806</v>
      </c>
      <c r="I46">
        <v>2011</v>
      </c>
      <c r="J46" s="95" t="s">
        <v>1953</v>
      </c>
      <c r="K46" t="s">
        <v>1931</v>
      </c>
    </row>
    <row r="47" spans="1:11" ht="15" customHeight="1" x14ac:dyDescent="0.2">
      <c r="B47" t="s">
        <v>1550</v>
      </c>
      <c r="C47" t="str">
        <f>VLOOKUP(metin_notkun[[#This Row],[sveitarfelag]],Sveitarfelog[[Leiðrétt sveitarfélag]:[Landshluti]],2,FALSE)</f>
        <v>Norðurland eystra</v>
      </c>
      <c r="D47" t="s">
        <v>25</v>
      </c>
      <c r="E47" t="s">
        <v>24</v>
      </c>
      <c r="F47" s="89"/>
      <c r="H47" s="5">
        <f>VLOOKUP(metin_notkun[[#This Row],[sveitarfelag]],Table8[],5,FALSE)</f>
        <v>326.81354334202211</v>
      </c>
      <c r="I47">
        <v>2011</v>
      </c>
      <c r="J47" s="95" t="s">
        <v>1940</v>
      </c>
      <c r="K47" t="s">
        <v>1931</v>
      </c>
    </row>
    <row r="48" spans="1:11" ht="15" customHeight="1" x14ac:dyDescent="0.2">
      <c r="A48" t="s">
        <v>139</v>
      </c>
      <c r="B48" s="119" t="s">
        <v>1957</v>
      </c>
      <c r="C48" t="str">
        <f>VLOOKUP(metin_notkun[[#This Row],[sveitarfelag]],Sveitarfelog[[Leiðrétt sveitarfélag]:[Landshluti]],2,FALSE)</f>
        <v>Norðurland eystra</v>
      </c>
      <c r="D48" t="s">
        <v>25</v>
      </c>
      <c r="E48" t="s">
        <v>24</v>
      </c>
      <c r="F48" s="89"/>
      <c r="H48">
        <v>370</v>
      </c>
      <c r="I48">
        <v>2011</v>
      </c>
      <c r="J48" s="95" t="s">
        <v>1942</v>
      </c>
      <c r="K48" t="s">
        <v>1991</v>
      </c>
    </row>
    <row r="49" spans="2:11" ht="15" customHeight="1" x14ac:dyDescent="0.2">
      <c r="B49" s="119" t="s">
        <v>1957</v>
      </c>
      <c r="C49" t="str">
        <f>VLOOKUP(metin_notkun[[#This Row],[sveitarfelag]],Sveitarfelog[[Leiðrétt sveitarfélag]:[Landshluti]],2,FALSE)</f>
        <v>Norðurland eystra</v>
      </c>
      <c r="D49" t="s">
        <v>25</v>
      </c>
      <c r="E49" t="s">
        <v>24</v>
      </c>
      <c r="F49" s="89"/>
      <c r="H49" s="5">
        <f>VLOOKUP(metin_notkun[[#This Row],[sveitarfelag]],Table8[],5,FALSE)</f>
        <v>1470.0872941045977</v>
      </c>
      <c r="I49">
        <v>2011</v>
      </c>
      <c r="J49" t="s">
        <v>1953</v>
      </c>
      <c r="K49" t="s">
        <v>1931</v>
      </c>
    </row>
    <row r="50" spans="2:11" ht="15" customHeight="1" x14ac:dyDescent="0.2">
      <c r="B50" t="s">
        <v>1992</v>
      </c>
      <c r="C50" t="str">
        <f>VLOOKUP(metin_notkun[[#This Row],[sveitarfelag]],Sveitarfelog[[Leiðrétt sveitarfélag]:[Landshluti]],2,FALSE)</f>
        <v>Vestfirðir</v>
      </c>
      <c r="D50" t="s">
        <v>25</v>
      </c>
      <c r="E50" t="s">
        <v>24</v>
      </c>
      <c r="F50" s="89"/>
      <c r="H50" s="5">
        <f>VLOOKUP(metin_notkun[[#This Row],[sveitarfelag]],Table8[],5,FALSE)</f>
        <v>264.76712328767121</v>
      </c>
      <c r="I50">
        <v>2011</v>
      </c>
      <c r="J50" t="s">
        <v>1953</v>
      </c>
      <c r="K50" t="s">
        <v>1931</v>
      </c>
    </row>
    <row r="51" spans="2:11" ht="15" customHeight="1" x14ac:dyDescent="0.2">
      <c r="B51" t="s">
        <v>1536</v>
      </c>
      <c r="C51" t="str">
        <f>VLOOKUP(metin_notkun[[#This Row],[sveitarfelag]],Sveitarfelog[[Leiðrétt sveitarfélag]:[Landshluti]],2,FALSE)</f>
        <v>Vestfirðir</v>
      </c>
      <c r="D51" t="s">
        <v>25</v>
      </c>
      <c r="E51" t="s">
        <v>24</v>
      </c>
      <c r="F51" s="89"/>
      <c r="H51" s="5">
        <f>VLOOKUP(metin_notkun[[#This Row],[sveitarfelag]],Table8[],5,FALSE)</f>
        <v>19.975893368827762</v>
      </c>
      <c r="I51">
        <v>2011</v>
      </c>
      <c r="J51" t="s">
        <v>1953</v>
      </c>
      <c r="K51" t="s">
        <v>1931</v>
      </c>
    </row>
    <row r="52" spans="2:11" ht="15" customHeight="1" x14ac:dyDescent="0.2">
      <c r="B52" t="s">
        <v>1545</v>
      </c>
      <c r="C52" t="str">
        <f>VLOOKUP(metin_notkun[[#This Row],[sveitarfelag]],Sveitarfelog[[Leiðrétt sveitarfélag]:[Landshluti]],2,FALSE)</f>
        <v>Norðurland eystra</v>
      </c>
      <c r="D52" t="s">
        <v>25</v>
      </c>
      <c r="E52" t="s">
        <v>24</v>
      </c>
      <c r="F52" s="89"/>
      <c r="H52" s="5">
        <f>VLOOKUP(metin_notkun[[#This Row],[sveitarfelag]],Table8[],5,FALSE)</f>
        <v>7.2397260273972597</v>
      </c>
      <c r="I52">
        <v>2011</v>
      </c>
      <c r="J52" t="s">
        <v>1953</v>
      </c>
      <c r="K52" t="s">
        <v>1931</v>
      </c>
    </row>
    <row r="53" spans="2:11" ht="15" customHeight="1" x14ac:dyDescent="0.2">
      <c r="B53" t="s">
        <v>492</v>
      </c>
      <c r="C53" t="str">
        <f>VLOOKUP(metin_notkun[[#This Row],[sveitarfelag]],Sveitarfelog[[Leiðrétt sveitarfélag]:[Landshluti]],2,FALSE)</f>
        <v>Vestfirðir</v>
      </c>
      <c r="D53" t="s">
        <v>25</v>
      </c>
      <c r="E53" t="s">
        <v>24</v>
      </c>
      <c r="F53" s="89"/>
      <c r="H53" s="5">
        <f>VLOOKUP(metin_notkun[[#This Row],[sveitarfelag]],Table8[],5,FALSE)</f>
        <v>215.96352577967576</v>
      </c>
      <c r="I53">
        <v>2011</v>
      </c>
      <c r="J53" t="s">
        <v>1953</v>
      </c>
      <c r="K53" t="s">
        <v>1931</v>
      </c>
    </row>
    <row r="54" spans="2:11" ht="15" customHeight="1" x14ac:dyDescent="0.2">
      <c r="B54" t="s">
        <v>303</v>
      </c>
      <c r="C54" t="str">
        <f>VLOOKUP(metin_notkun[[#This Row],[sveitarfelag]],Sveitarfelog[[Leiðrétt sveitarfélag]:[Landshluti]],2,FALSE)</f>
        <v>Vestfirðir</v>
      </c>
      <c r="D54" t="s">
        <v>25</v>
      </c>
      <c r="E54" t="s">
        <v>24</v>
      </c>
      <c r="F54" s="89"/>
      <c r="H54" s="5">
        <f>VLOOKUP(metin_notkun[[#This Row],[sveitarfelag]],Table8[],5,FALSE)</f>
        <v>136.23162886140537</v>
      </c>
      <c r="I54">
        <v>2011</v>
      </c>
      <c r="J54" t="s">
        <v>1953</v>
      </c>
      <c r="K54" t="s">
        <v>1931</v>
      </c>
    </row>
    <row r="55" spans="2:11" ht="15" customHeight="1" x14ac:dyDescent="0.2">
      <c r="B55" s="37" t="s">
        <v>1537</v>
      </c>
      <c r="C55" t="str">
        <f>VLOOKUP(metin_notkun[[#This Row],[sveitarfelag]],Sveitarfelog[[Leiðrétt sveitarfélag]:[Landshluti]],2,FALSE)</f>
        <v>Vestfirðir</v>
      </c>
      <c r="D55" t="s">
        <v>25</v>
      </c>
      <c r="E55" t="s">
        <v>24</v>
      </c>
      <c r="F55" s="89"/>
      <c r="H55" s="5">
        <f>VLOOKUP(metin_notkun[[#This Row],[sveitarfelag]],Table8[],5,FALSE)</f>
        <v>31.50613757787514</v>
      </c>
      <c r="I55">
        <v>2011</v>
      </c>
      <c r="J55" t="s">
        <v>1953</v>
      </c>
      <c r="K55" t="s">
        <v>1931</v>
      </c>
    </row>
    <row r="56" spans="2:11" ht="15" customHeight="1" x14ac:dyDescent="0.2">
      <c r="B56" s="37" t="s">
        <v>1532</v>
      </c>
      <c r="C56" t="str">
        <f>VLOOKUP(metin_notkun[[#This Row],[sveitarfelag]],Sveitarfelog[[Leiðrétt sveitarfélag]:[Landshluti]],2,FALSE)</f>
        <v>Vestfirðir</v>
      </c>
      <c r="D56" t="s">
        <v>25</v>
      </c>
      <c r="E56" t="s">
        <v>24</v>
      </c>
      <c r="F56" s="89"/>
      <c r="H56" s="5">
        <f>VLOOKUP(metin_notkun[[#This Row],[sveitarfelag]],Table8[],5,FALSE)</f>
        <v>165.01885641395376</v>
      </c>
      <c r="I56">
        <v>2011</v>
      </c>
      <c r="J56" t="s">
        <v>1953</v>
      </c>
      <c r="K56" t="s">
        <v>1931</v>
      </c>
    </row>
    <row r="57" spans="2:11" ht="15" customHeight="1" x14ac:dyDescent="0.2">
      <c r="B57" s="37" t="s">
        <v>1535</v>
      </c>
      <c r="C57" t="str">
        <f>VLOOKUP(metin_notkun[[#This Row],[sveitarfelag]],Sveitarfelog[[Leiðrétt sveitarfélag]:[Landshluti]],2,FALSE)</f>
        <v>Vesturland</v>
      </c>
      <c r="D57" t="s">
        <v>25</v>
      </c>
      <c r="E57" t="s">
        <v>24</v>
      </c>
      <c r="F57" s="89"/>
      <c r="H57" s="5">
        <f>VLOOKUP(metin_notkun[[#This Row],[sveitarfelag]],Table8[],5,FALSE)</f>
        <v>448.43870741131019</v>
      </c>
      <c r="I57">
        <v>2011</v>
      </c>
      <c r="J57" t="s">
        <v>1953</v>
      </c>
      <c r="K57" t="s">
        <v>1931</v>
      </c>
    </row>
    <row r="58" spans="2:11" ht="15" customHeight="1" x14ac:dyDescent="0.2">
      <c r="B58" s="111" t="s">
        <v>680</v>
      </c>
      <c r="C58" t="str">
        <f>VLOOKUP(metin_notkun[[#This Row],[sveitarfelag]],Sveitarfelog[[Leiðrétt sveitarfélag]:[Landshluti]],2,FALSE)</f>
        <v>Vesturland</v>
      </c>
      <c r="D58" t="s">
        <v>25</v>
      </c>
      <c r="E58" t="s">
        <v>24</v>
      </c>
      <c r="F58" s="89"/>
      <c r="H58" s="5">
        <f>VLOOKUP(metin_notkun[[#This Row],[sveitarfelag]],Table8[],5,FALSE)</f>
        <v>1050.8726822324516</v>
      </c>
      <c r="I58">
        <v>2011</v>
      </c>
      <c r="J58" t="s">
        <v>1953</v>
      </c>
      <c r="K58" t="s">
        <v>1931</v>
      </c>
    </row>
    <row r="59" spans="2:11" ht="15" customHeight="1" x14ac:dyDescent="0.2">
      <c r="B59" s="111" t="s">
        <v>1956</v>
      </c>
      <c r="C59" t="str">
        <f>VLOOKUP(metin_notkun[[#This Row],[sveitarfelag]],Sveitarfelog[[Leiðrétt sveitarfélag]:[Landshluti]],2,FALSE)</f>
        <v>Vesturland</v>
      </c>
      <c r="D59" t="s">
        <v>25</v>
      </c>
      <c r="E59" t="s">
        <v>24</v>
      </c>
      <c r="F59" s="89"/>
      <c r="H59" s="5">
        <f>VLOOKUP(metin_notkun[[#This Row],[sveitarfelag]],Table8[],5,FALSE)</f>
        <v>199.60540180799731</v>
      </c>
      <c r="I59">
        <v>2011</v>
      </c>
      <c r="J59" t="s">
        <v>1953</v>
      </c>
      <c r="K59" t="s">
        <v>1931</v>
      </c>
    </row>
    <row r="60" spans="2:11" ht="15" customHeight="1" x14ac:dyDescent="0.2">
      <c r="B60" s="37" t="s">
        <v>1529</v>
      </c>
      <c r="C60" t="str">
        <f>VLOOKUP(metin_notkun[[#This Row],[sveitarfelag]],Sveitarfelog[[Leiðrétt sveitarfélag]:[Landshluti]],2,FALSE)</f>
        <v>Vesturland</v>
      </c>
      <c r="D60" t="s">
        <v>25</v>
      </c>
      <c r="E60" t="s">
        <v>24</v>
      </c>
      <c r="F60" s="89"/>
      <c r="H60" s="5">
        <f>VLOOKUP(metin_notkun[[#This Row],[sveitarfelag]],Table8[],5,FALSE)</f>
        <v>124.14587839461669</v>
      </c>
      <c r="I60">
        <v>2011</v>
      </c>
      <c r="J60" t="s">
        <v>1953</v>
      </c>
      <c r="K60" t="s">
        <v>1931</v>
      </c>
    </row>
    <row r="61" spans="2:11" ht="15" customHeight="1" x14ac:dyDescent="0.2">
      <c r="B61" s="111" t="s">
        <v>1533</v>
      </c>
      <c r="C61" t="str">
        <f>VLOOKUP(metin_notkun[[#This Row],[sveitarfelag]],Sveitarfelog[[Leiðrétt sveitarfélag]:[Landshluti]],2,FALSE)</f>
        <v>Vesturland</v>
      </c>
      <c r="D61" t="s">
        <v>25</v>
      </c>
      <c r="E61" t="s">
        <v>24</v>
      </c>
      <c r="F61" s="89"/>
      <c r="H61" s="5">
        <f>VLOOKUP(metin_notkun[[#This Row],[sveitarfelag]],Table8[],5,FALSE)</f>
        <v>19.975893368827762</v>
      </c>
      <c r="I61">
        <v>2011</v>
      </c>
      <c r="J61" t="s">
        <v>1953</v>
      </c>
      <c r="K61" t="s">
        <v>1931</v>
      </c>
    </row>
    <row r="62" spans="2:11" ht="15" customHeight="1" x14ac:dyDescent="0.2">
      <c r="B62" s="111" t="s">
        <v>1534</v>
      </c>
      <c r="C62" t="str">
        <f>VLOOKUP(metin_notkun[[#This Row],[sveitarfelag]],Sveitarfelog[[Leiðrétt sveitarfélag]:[Landshluti]],2,FALSE)</f>
        <v>Vesturland</v>
      </c>
      <c r="D62" t="s">
        <v>25</v>
      </c>
      <c r="E62" t="s">
        <v>24</v>
      </c>
      <c r="F62" s="89"/>
      <c r="H62" s="5">
        <f>VLOOKUP(metin_notkun[[#This Row],[sveitarfelag]],Table8[],5,FALSE)</f>
        <v>82.450806943597144</v>
      </c>
      <c r="I62">
        <v>2011</v>
      </c>
      <c r="J62" t="s">
        <v>1953</v>
      </c>
      <c r="K62" t="s">
        <v>1931</v>
      </c>
    </row>
    <row r="63" spans="2:11" ht="15" customHeight="1" x14ac:dyDescent="0.2">
      <c r="B63" s="111" t="s">
        <v>1538</v>
      </c>
      <c r="C63" t="str">
        <f>VLOOKUP(metin_notkun[[#This Row],[sveitarfelag]],Sveitarfelog[[Leiðrétt sveitarfélag]:[Landshluti]],2,FALSE)</f>
        <v>Norðurland vestra</v>
      </c>
      <c r="D63" t="s">
        <v>25</v>
      </c>
      <c r="E63" t="s">
        <v>24</v>
      </c>
      <c r="F63" s="89"/>
      <c r="H63" s="5">
        <f>VLOOKUP(metin_notkun[[#This Row],[sveitarfelag]],Table8[],5,FALSE)</f>
        <v>633.52836781099222</v>
      </c>
      <c r="I63">
        <v>2011</v>
      </c>
      <c r="J63" t="s">
        <v>1953</v>
      </c>
      <c r="K63" t="s">
        <v>1931</v>
      </c>
    </row>
    <row r="64" spans="2:11" ht="15" customHeight="1" x14ac:dyDescent="0.2">
      <c r="B64" s="111" t="s">
        <v>669</v>
      </c>
      <c r="C64" t="str">
        <f>VLOOKUP(metin_notkun[[#This Row],[sveitarfelag]],Sveitarfelog[[Leiðrétt sveitarfélag]:[Landshluti]],2,FALSE)</f>
        <v>Norðurland vestra</v>
      </c>
      <c r="D64" t="s">
        <v>25</v>
      </c>
      <c r="E64" t="s">
        <v>24</v>
      </c>
      <c r="F64" s="89"/>
      <c r="H64" s="5">
        <f>VLOOKUP(metin_notkun[[#This Row],[sveitarfelag]],Table8[],5,FALSE)</f>
        <v>819.09676852827545</v>
      </c>
      <c r="I64">
        <v>2011</v>
      </c>
      <c r="J64" t="s">
        <v>1953</v>
      </c>
      <c r="K64" t="s">
        <v>1931</v>
      </c>
    </row>
    <row r="65" spans="2:11" ht="15" customHeight="1" x14ac:dyDescent="0.2">
      <c r="B65" s="111" t="s">
        <v>1543</v>
      </c>
      <c r="C65" t="str">
        <f>VLOOKUP(metin_notkun[[#This Row],[sveitarfelag]],Sveitarfelog[[Leiðrétt sveitarfélag]:[Landshluti]],2,FALSE)</f>
        <v>Norðurland vestra</v>
      </c>
      <c r="D65" t="s">
        <v>25</v>
      </c>
      <c r="E65" t="s">
        <v>24</v>
      </c>
      <c r="F65" s="89"/>
      <c r="H65" s="5">
        <f>VLOOKUP(metin_notkun[[#This Row],[sveitarfelag]],Table8[],5,FALSE)</f>
        <v>7.2397260273972597</v>
      </c>
      <c r="I65">
        <v>2011</v>
      </c>
      <c r="J65" t="s">
        <v>1953</v>
      </c>
      <c r="K65" t="s">
        <v>1931</v>
      </c>
    </row>
    <row r="66" spans="2:11" ht="15" customHeight="1" x14ac:dyDescent="0.2">
      <c r="B66" s="111" t="s">
        <v>530</v>
      </c>
      <c r="C66" t="str">
        <f>VLOOKUP(metin_notkun[[#This Row],[sveitarfelag]],Sveitarfelog[[Leiðrétt sveitarfélag]:[Landshluti]],2,FALSE)</f>
        <v>Norðurland vestra</v>
      </c>
      <c r="D66" t="s">
        <v>25</v>
      </c>
      <c r="E66" t="s">
        <v>24</v>
      </c>
      <c r="F66" s="89"/>
      <c r="H66" s="5">
        <f>VLOOKUP(metin_notkun[[#This Row],[sveitarfelag]],Table8[],5,FALSE)</f>
        <v>1418.2926164198698</v>
      </c>
      <c r="I66">
        <v>2011</v>
      </c>
      <c r="J66" t="s">
        <v>1953</v>
      </c>
      <c r="K66" t="s">
        <v>1931</v>
      </c>
    </row>
    <row r="67" spans="2:11" ht="15" customHeight="1" x14ac:dyDescent="0.2">
      <c r="B67" s="111" t="s">
        <v>1220</v>
      </c>
      <c r="C67" t="str">
        <f>VLOOKUP(metin_notkun[[#This Row],[sveitarfelag]],Sveitarfelog[[Leiðrétt sveitarfélag]:[Landshluti]],2,FALSE)</f>
        <v>Austurland</v>
      </c>
      <c r="D67" t="s">
        <v>25</v>
      </c>
      <c r="E67" t="s">
        <v>24</v>
      </c>
      <c r="F67" s="89"/>
      <c r="H67" s="5">
        <f>VLOOKUP(metin_notkun[[#This Row],[sveitarfelag]],Table8[],5,FALSE)</f>
        <v>165.01885641395376</v>
      </c>
      <c r="I67">
        <v>2011</v>
      </c>
      <c r="J67" t="s">
        <v>1953</v>
      </c>
      <c r="K67" t="s">
        <v>1931</v>
      </c>
    </row>
    <row r="68" spans="2:11" ht="15" customHeight="1" x14ac:dyDescent="0.2">
      <c r="B68" s="111" t="s">
        <v>203</v>
      </c>
      <c r="C68" t="str">
        <f>VLOOKUP(metin_notkun[[#This Row],[sveitarfelag]],Sveitarfelog[[Leiðrétt sveitarfélag]:[Landshluti]],2,FALSE)</f>
        <v>Austurland</v>
      </c>
      <c r="D68" t="s">
        <v>25</v>
      </c>
      <c r="E68" t="s">
        <v>24</v>
      </c>
      <c r="F68" s="89"/>
      <c r="H68" s="5">
        <f>VLOOKUP(metin_notkun[[#This Row],[sveitarfelag]],Table8[],5,FALSE)</f>
        <v>247.75858244135102</v>
      </c>
      <c r="I68">
        <v>2011</v>
      </c>
      <c r="J68" t="s">
        <v>1953</v>
      </c>
      <c r="K68" t="s">
        <v>1931</v>
      </c>
    </row>
    <row r="69" spans="2:11" ht="15" customHeight="1" x14ac:dyDescent="0.2">
      <c r="B69" s="111" t="s">
        <v>1041</v>
      </c>
      <c r="C69" t="str">
        <f>VLOOKUP(metin_notkun[[#This Row],[sveitarfelag]],Sveitarfelog[[Leiðrétt sveitarfélag]:[Landshluti]],2,FALSE)</f>
        <v>Suðurland</v>
      </c>
      <c r="D69" t="s">
        <v>25</v>
      </c>
      <c r="E69" t="s">
        <v>24</v>
      </c>
      <c r="F69" s="89"/>
      <c r="H69" s="5">
        <f>VLOOKUP(metin_notkun[[#This Row],[sveitarfelag]],Table8[],5,FALSE)</f>
        <v>164.25119701255247</v>
      </c>
      <c r="I69">
        <v>2011</v>
      </c>
      <c r="J69" t="s">
        <v>1953</v>
      </c>
      <c r="K69" t="s">
        <v>1931</v>
      </c>
    </row>
    <row r="70" spans="2:11" ht="15" customHeight="1" x14ac:dyDescent="0.2">
      <c r="B70" s="111" t="s">
        <v>890</v>
      </c>
      <c r="C70" t="str">
        <f>VLOOKUP(metin_notkun[[#This Row],[sveitarfelag]],Sveitarfelog[[Leiðrétt sveitarfélag]:[Landshluti]],2,FALSE)</f>
        <v>Suðurland</v>
      </c>
      <c r="D70" t="s">
        <v>25</v>
      </c>
      <c r="E70" t="s">
        <v>24</v>
      </c>
      <c r="F70" s="89"/>
      <c r="H70" s="5">
        <f>VLOOKUP(metin_notkun[[#This Row],[sveitarfelag]],Table8[],5,FALSE)</f>
        <v>440.18287948533077</v>
      </c>
      <c r="I70">
        <v>2011</v>
      </c>
      <c r="J70" t="s">
        <v>1953</v>
      </c>
      <c r="K70" t="s">
        <v>1931</v>
      </c>
    </row>
    <row r="71" spans="2:11" ht="15" customHeight="1" x14ac:dyDescent="0.2">
      <c r="B71" s="111" t="s">
        <v>1565</v>
      </c>
      <c r="C71" t="str">
        <f>VLOOKUP(metin_notkun[[#This Row],[sveitarfelag]],Sveitarfelog[[Leiðrétt sveitarfélag]:[Landshluti]],2,FALSE)</f>
        <v>Suðurland</v>
      </c>
      <c r="D71" t="s">
        <v>25</v>
      </c>
      <c r="E71" t="s">
        <v>24</v>
      </c>
      <c r="F71" s="89"/>
      <c r="H71" s="5">
        <f>VLOOKUP(metin_notkun[[#This Row],[sveitarfelag]],Table8[],5,FALSE)</f>
        <v>879.47248257630383</v>
      </c>
      <c r="I71">
        <v>2011</v>
      </c>
      <c r="J71" t="s">
        <v>1953</v>
      </c>
      <c r="K71" t="s">
        <v>1931</v>
      </c>
    </row>
    <row r="72" spans="2:11" ht="15" customHeight="1" x14ac:dyDescent="0.2">
      <c r="B72" s="111" t="s">
        <v>631</v>
      </c>
      <c r="C72" t="str">
        <f>VLOOKUP(metin_notkun[[#This Row],[sveitarfelag]],Sveitarfelog[[Leiðrétt sveitarfélag]:[Landshluti]],2,FALSE)</f>
        <v>Suðurland</v>
      </c>
      <c r="D72" t="s">
        <v>25</v>
      </c>
      <c r="E72" t="s">
        <v>24</v>
      </c>
      <c r="F72" s="89"/>
      <c r="H72" s="5">
        <f>VLOOKUP(metin_notkun[[#This Row],[sveitarfelag]],Table8[],5,FALSE)</f>
        <v>458.736509345017</v>
      </c>
      <c r="I72">
        <v>2011</v>
      </c>
      <c r="J72" t="s">
        <v>1953</v>
      </c>
      <c r="K72" t="s">
        <v>1931</v>
      </c>
    </row>
    <row r="73" spans="2:11" ht="15" customHeight="1" x14ac:dyDescent="0.2">
      <c r="B73" t="s">
        <v>1990</v>
      </c>
      <c r="C73" t="str">
        <f>VLOOKUP(metin_notkun[[#This Row],[sveitarfelag]],Sveitarfelog[[Leiðrétt sveitarfélag]:[Landshluti]],2,FALSE)</f>
        <v>Suðurland</v>
      </c>
      <c r="D73" t="s">
        <v>25</v>
      </c>
      <c r="E73" t="s">
        <v>24</v>
      </c>
      <c r="F73" s="89"/>
      <c r="H73" s="5">
        <f>VLOOKUP(metin_notkun[[#This Row],[sveitarfelag]],Table8[],5,FALSE)</f>
        <v>888.58669328748658</v>
      </c>
      <c r="I73">
        <v>2011</v>
      </c>
      <c r="J73" t="s">
        <v>1953</v>
      </c>
      <c r="K73" t="s">
        <v>1931</v>
      </c>
    </row>
    <row r="74" spans="2:11" ht="15" customHeight="1" x14ac:dyDescent="0.2">
      <c r="B74" s="111" t="s">
        <v>1959</v>
      </c>
      <c r="C74" t="str">
        <f>VLOOKUP(metin_notkun[[#This Row],[sveitarfelag]],Sveitarfelog[[Leiðrétt sveitarfélag]:[Landshluti]],2,FALSE)</f>
        <v>Suðurland</v>
      </c>
      <c r="D74" t="s">
        <v>25</v>
      </c>
      <c r="E74" t="s">
        <v>24</v>
      </c>
      <c r="F74" s="89"/>
      <c r="H74" s="5">
        <f>VLOOKUP(metin_notkun[[#This Row],[sveitarfelag]],Table8[],5,FALSE)</f>
        <v>49.969044053759262</v>
      </c>
      <c r="I74">
        <v>2011</v>
      </c>
      <c r="J74" t="s">
        <v>1953</v>
      </c>
      <c r="K74" t="s">
        <v>1931</v>
      </c>
    </row>
    <row r="75" spans="2:11" ht="15" customHeight="1" x14ac:dyDescent="0.2">
      <c r="B75" s="111" t="s">
        <v>733</v>
      </c>
      <c r="C75" t="str">
        <f>VLOOKUP(metin_notkun[[#This Row],[sveitarfelag]],Sveitarfelog[[Leiðrétt sveitarfélag]:[Landshluti]],2,FALSE)</f>
        <v>Suðurland</v>
      </c>
      <c r="D75" t="s">
        <v>25</v>
      </c>
      <c r="E75" t="s">
        <v>24</v>
      </c>
      <c r="F75" s="89"/>
      <c r="H75" s="5">
        <f>VLOOKUP(metin_notkun[[#This Row],[sveitarfelag]],Table8[],5,FALSE)</f>
        <v>673.69789066977239</v>
      </c>
      <c r="I75">
        <v>2011</v>
      </c>
      <c r="J75" t="s">
        <v>1953</v>
      </c>
      <c r="K75" t="s">
        <v>1931</v>
      </c>
    </row>
    <row r="76" spans="2:11" ht="15" customHeight="1" x14ac:dyDescent="0.2">
      <c r="B76" s="111" t="s">
        <v>733</v>
      </c>
      <c r="C76" t="str">
        <f>VLOOKUP(metin_notkun[[#This Row],[sveitarfelag]],Sveitarfelog[[Leiðrétt sveitarfélag]:[Landshluti]],2,FALSE)</f>
        <v>Suðurland</v>
      </c>
      <c r="D76" t="s">
        <v>25</v>
      </c>
      <c r="E76" t="s">
        <v>24</v>
      </c>
      <c r="F76" s="89"/>
      <c r="H76" s="5">
        <f>VLOOKUP(metin_notkun[[#This Row],[sveitarfelag]],Table8[],5,FALSE)</f>
        <v>673.69789066977239</v>
      </c>
      <c r="I76">
        <v>2011</v>
      </c>
      <c r="J76" t="s">
        <v>1953</v>
      </c>
      <c r="K76" t="s">
        <v>1931</v>
      </c>
    </row>
    <row r="77" spans="2:11" ht="15" customHeight="1" x14ac:dyDescent="0.2">
      <c r="B77" s="111" t="s">
        <v>220</v>
      </c>
      <c r="C77" t="str">
        <f>VLOOKUP(metin_notkun[[#This Row],[sveitarfelag]],Sveitarfelog[[Leiðrétt sveitarfélag]:[Landshluti]],2,FALSE)</f>
        <v>Suðurnes</v>
      </c>
      <c r="D77" t="s">
        <v>25</v>
      </c>
      <c r="E77" t="s">
        <v>24</v>
      </c>
      <c r="F77" s="89"/>
      <c r="H77" s="5">
        <f>VLOOKUP(metin_notkun[[#This Row],[sveitarfelag]],Table8[],5,FALSE)</f>
        <v>0</v>
      </c>
      <c r="I77">
        <v>2011</v>
      </c>
      <c r="J77" t="s">
        <v>1953</v>
      </c>
      <c r="K77" t="s">
        <v>1931</v>
      </c>
    </row>
    <row r="78" spans="2:11" ht="15" customHeight="1" x14ac:dyDescent="0.2">
      <c r="B78" s="111" t="s">
        <v>220</v>
      </c>
      <c r="C78" t="str">
        <f>VLOOKUP(metin_notkun[[#This Row],[sveitarfelag]],Sveitarfelog[[Leiðrétt sveitarfélag]:[Landshluti]],2,FALSE)</f>
        <v>Suðurnes</v>
      </c>
      <c r="D78" t="s">
        <v>25</v>
      </c>
      <c r="E78" t="s">
        <v>24</v>
      </c>
      <c r="F78" s="89"/>
      <c r="H78">
        <v>350</v>
      </c>
      <c r="I78">
        <v>2011</v>
      </c>
      <c r="K78" t="s">
        <v>1958</v>
      </c>
    </row>
    <row r="79" spans="2:11" ht="15" customHeight="1" x14ac:dyDescent="0.2">
      <c r="B79" s="111" t="s">
        <v>1522</v>
      </c>
      <c r="C79" t="str">
        <f>VLOOKUP(metin_notkun[[#This Row],[sveitarfelag]],Sveitarfelog[[Leiðrétt sveitarfélag]:[Landshluti]],2,FALSE)</f>
        <v>Suðurnes</v>
      </c>
      <c r="D79" t="s">
        <v>25</v>
      </c>
      <c r="E79" t="s">
        <v>24</v>
      </c>
      <c r="F79" s="89"/>
      <c r="H79" s="5">
        <f>VLOOKUP(metin_notkun[[#This Row],[sveitarfelag]],Table8[],5,FALSE)</f>
        <v>7.2397260273972597</v>
      </c>
      <c r="I79">
        <v>2011</v>
      </c>
      <c r="J79" t="s">
        <v>1953</v>
      </c>
      <c r="K79" t="s">
        <v>1931</v>
      </c>
    </row>
    <row r="80" spans="2:11" ht="15" customHeight="1" x14ac:dyDescent="0.2">
      <c r="B80" s="111" t="s">
        <v>1586</v>
      </c>
      <c r="C80" t="str">
        <f>VLOOKUP(metin_notkun[[#This Row],[sveitarfelag]],Sveitarfelog[[Leiðrétt sveitarfélag]:[Landshluti]],2,FALSE)</f>
        <v>Suðurnes</v>
      </c>
      <c r="D80" t="s">
        <v>25</v>
      </c>
      <c r="E80" t="s">
        <v>24</v>
      </c>
      <c r="F80" s="89"/>
      <c r="H80" s="5">
        <f>VLOOKUP(metin_notkun[[#This Row],[sveitarfelag]],Table8[],5,FALSE)</f>
        <v>7.2397260273972597</v>
      </c>
      <c r="I80">
        <v>2011</v>
      </c>
      <c r="J80" t="s">
        <v>1953</v>
      </c>
      <c r="K80" t="s">
        <v>1931</v>
      </c>
    </row>
    <row r="81" spans="1:11" ht="15" customHeight="1" x14ac:dyDescent="0.2">
      <c r="B81" s="111" t="s">
        <v>81</v>
      </c>
      <c r="C81" t="str">
        <f>VLOOKUP(metin_notkun[[#This Row],[sveitarfelag]],Sveitarfelog[[Leiðrétt sveitarfélag]:[Landshluti]],2,FALSE)</f>
        <v>Höfuðborgarsvæðið</v>
      </c>
      <c r="D81" t="s">
        <v>25</v>
      </c>
      <c r="E81" t="s">
        <v>24</v>
      </c>
      <c r="F81" s="89"/>
      <c r="H81" s="5">
        <f>VLOOKUP(metin_notkun[[#This Row],[sveitarfelag]],Table8[],5,FALSE)</f>
        <v>19.975893368827762</v>
      </c>
      <c r="I81">
        <v>2011</v>
      </c>
      <c r="J81" t="s">
        <v>1953</v>
      </c>
      <c r="K81" t="s">
        <v>1931</v>
      </c>
    </row>
    <row r="82" spans="1:11" ht="15" customHeight="1" x14ac:dyDescent="0.2">
      <c r="B82" s="111" t="s">
        <v>1993</v>
      </c>
      <c r="C82" t="str">
        <f>VLOOKUP(metin_notkun[[#This Row],[sveitarfelag]],Sveitarfelog[[Leiðrétt sveitarfélag]:[Landshluti]],2,FALSE)</f>
        <v>Höfuðborgarsvæðið</v>
      </c>
      <c r="D82" t="s">
        <v>25</v>
      </c>
      <c r="E82" t="s">
        <v>24</v>
      </c>
      <c r="F82" s="89"/>
      <c r="H82" s="5">
        <f>VLOOKUP(metin_notkun[[#This Row],[sveitarfelag]],Table8[],5,FALSE)</f>
        <v>48.934797478416804</v>
      </c>
      <c r="I82">
        <v>2011</v>
      </c>
      <c r="J82" t="s">
        <v>1953</v>
      </c>
      <c r="K82" t="s">
        <v>1931</v>
      </c>
    </row>
    <row r="83" spans="1:11" ht="15" customHeight="1" x14ac:dyDescent="0.2">
      <c r="B83" s="111" t="s">
        <v>241</v>
      </c>
      <c r="C83" t="str">
        <f>VLOOKUP(metin_notkun[[#This Row],[sveitarfelag]],Sveitarfelog[[Leiðrétt sveitarfélag]:[Landshluti]],2,FALSE)</f>
        <v>Suðurland</v>
      </c>
      <c r="D83" t="s">
        <v>25</v>
      </c>
      <c r="E83" t="s">
        <v>24</v>
      </c>
      <c r="F83" s="89"/>
      <c r="H83" s="5">
        <f>VLOOKUP(metin_notkun[[#This Row],[sveitarfelag]],Table8[],5,FALSE)</f>
        <v>440.18287948533077</v>
      </c>
      <c r="I83">
        <v>2011</v>
      </c>
      <c r="J83" t="s">
        <v>1953</v>
      </c>
      <c r="K83" t="s">
        <v>1931</v>
      </c>
    </row>
    <row r="84" spans="1:11" ht="15" customHeight="1" x14ac:dyDescent="0.2">
      <c r="B84" s="111" t="s">
        <v>1588</v>
      </c>
      <c r="C84" t="str">
        <f>VLOOKUP(metin_notkun[[#This Row],[sveitarfelag]],Sveitarfelog[[Leiðrétt sveitarfélag]:[Landshluti]],2,FALSE)</f>
        <v>Suðurland</v>
      </c>
      <c r="D84" t="s">
        <v>25</v>
      </c>
      <c r="E84" t="s">
        <v>24</v>
      </c>
      <c r="F84" s="89"/>
      <c r="H84" s="5">
        <f>VLOOKUP(metin_notkun[[#This Row],[sveitarfelag]],Table8[],5,FALSE)</f>
        <v>0</v>
      </c>
      <c r="I84">
        <v>2011</v>
      </c>
      <c r="J84" t="s">
        <v>1953</v>
      </c>
      <c r="K84" t="s">
        <v>1931</v>
      </c>
    </row>
    <row r="85" spans="1:11" ht="15" customHeight="1" x14ac:dyDescent="0.2">
      <c r="B85" s="111" t="s">
        <v>215</v>
      </c>
      <c r="C85" t="str">
        <f>VLOOKUP(metin_notkun[[#This Row],[sveitarfelag]],Sveitarfelog[[Leiðrétt sveitarfélag]:[Landshluti]],2,FALSE)</f>
        <v>Austurland</v>
      </c>
      <c r="D85" t="s">
        <v>25</v>
      </c>
      <c r="E85" t="s">
        <v>24</v>
      </c>
      <c r="F85" s="89"/>
      <c r="H85" s="5">
        <f>VLOOKUP(metin_notkun[[#This Row],[sveitarfelag]],Table8[],5,FALSE)</f>
        <v>1102.2500323516906</v>
      </c>
      <c r="I85">
        <v>2011</v>
      </c>
      <c r="J85" t="s">
        <v>1953</v>
      </c>
      <c r="K85" t="s">
        <v>1931</v>
      </c>
    </row>
    <row r="86" spans="1:11" ht="15" customHeight="1" x14ac:dyDescent="0.2">
      <c r="B86" t="s">
        <v>211</v>
      </c>
      <c r="C86" t="str">
        <f>VLOOKUP(metin_notkun[[#This Row],[sveitarfelag]],Sveitarfelog[[Leiðrétt sveitarfélag]:[Landshluti]],2,FALSE)</f>
        <v>Norðurland eystra</v>
      </c>
      <c r="D86" t="s">
        <v>25</v>
      </c>
      <c r="E86" t="s">
        <v>24</v>
      </c>
      <c r="F86" s="89"/>
      <c r="H86" s="5">
        <f>VLOOKUP(metin_notkun[[#This Row],[sveitarfelag]],Table8[],5,FALSE)</f>
        <v>351.64383561643837</v>
      </c>
      <c r="I86">
        <v>2012</v>
      </c>
      <c r="J86" s="95" t="s">
        <v>1953</v>
      </c>
      <c r="K86" t="s">
        <v>1931</v>
      </c>
    </row>
    <row r="87" spans="1:11" ht="15" customHeight="1" x14ac:dyDescent="0.2">
      <c r="B87" t="s">
        <v>1551</v>
      </c>
      <c r="C87" t="str">
        <f>VLOOKUP(metin_notkun[[#This Row],[sveitarfelag]],Sveitarfelog[[Leiðrétt sveitarfélag]:[Landshluti]],2,FALSE)</f>
        <v>Norðurland eystra</v>
      </c>
      <c r="D87" t="s">
        <v>25</v>
      </c>
      <c r="E87" t="s">
        <v>24</v>
      </c>
      <c r="F87" s="89"/>
      <c r="H87" s="5">
        <f>VLOOKUP(metin_notkun[[#This Row],[sveitarfelag]],Table8[],5,FALSE)</f>
        <v>722.92579446508796</v>
      </c>
      <c r="I87">
        <v>2012</v>
      </c>
      <c r="J87" s="95" t="s">
        <v>1953</v>
      </c>
      <c r="K87" t="s">
        <v>1931</v>
      </c>
    </row>
    <row r="88" spans="1:11" ht="15" customHeight="1" x14ac:dyDescent="0.2">
      <c r="B88" t="s">
        <v>1989</v>
      </c>
      <c r="C88" t="str">
        <f>VLOOKUP(metin_notkun[[#This Row],[sveitarfelag]],Sveitarfelog[[Leiðrétt sveitarfélag]:[Landshluti]],2,FALSE)</f>
        <v>Norðurland eystra</v>
      </c>
      <c r="D88" t="s">
        <v>25</v>
      </c>
      <c r="E88" t="s">
        <v>24</v>
      </c>
      <c r="F88" s="89"/>
      <c r="H88" s="5">
        <f>VLOOKUP(metin_notkun[[#This Row],[sveitarfelag]],Table8[],5,FALSE)</f>
        <v>363.91940731702806</v>
      </c>
      <c r="I88">
        <v>2012</v>
      </c>
      <c r="J88" s="95" t="s">
        <v>1953</v>
      </c>
      <c r="K88" t="s">
        <v>1931</v>
      </c>
    </row>
    <row r="89" spans="1:11" ht="15" customHeight="1" x14ac:dyDescent="0.2">
      <c r="B89" t="s">
        <v>1550</v>
      </c>
      <c r="C89" t="str">
        <f>VLOOKUP(metin_notkun[[#This Row],[sveitarfelag]],Sveitarfelog[[Leiðrétt sveitarfélag]:[Landshluti]],2,FALSE)</f>
        <v>Norðurland eystra</v>
      </c>
      <c r="D89" t="s">
        <v>25</v>
      </c>
      <c r="E89" t="s">
        <v>24</v>
      </c>
      <c r="F89" s="89"/>
      <c r="H89" s="5">
        <f>VLOOKUP(metin_notkun[[#This Row],[sveitarfelag]],Table8[],5,FALSE)</f>
        <v>326.81354334202211</v>
      </c>
      <c r="I89">
        <v>2012</v>
      </c>
      <c r="J89" s="95" t="s">
        <v>1940</v>
      </c>
      <c r="K89" t="s">
        <v>1931</v>
      </c>
    </row>
    <row r="90" spans="1:11" ht="15" customHeight="1" x14ac:dyDescent="0.2">
      <c r="A90" t="s">
        <v>139</v>
      </c>
      <c r="B90" s="119" t="s">
        <v>1957</v>
      </c>
      <c r="C90" t="str">
        <f>VLOOKUP(metin_notkun[[#This Row],[sveitarfelag]],Sveitarfelog[[Leiðrétt sveitarfélag]:[Landshluti]],2,FALSE)</f>
        <v>Norðurland eystra</v>
      </c>
      <c r="D90" t="s">
        <v>25</v>
      </c>
      <c r="E90" t="s">
        <v>24</v>
      </c>
      <c r="F90" s="89"/>
      <c r="H90">
        <v>375</v>
      </c>
      <c r="I90">
        <v>2012</v>
      </c>
      <c r="J90" s="95" t="s">
        <v>1942</v>
      </c>
      <c r="K90" t="s">
        <v>1991</v>
      </c>
    </row>
    <row r="91" spans="1:11" ht="15" customHeight="1" x14ac:dyDescent="0.2">
      <c r="B91" s="119" t="s">
        <v>1957</v>
      </c>
      <c r="C91" t="str">
        <f>VLOOKUP(metin_notkun[[#This Row],[sveitarfelag]],Sveitarfelog[[Leiðrétt sveitarfélag]:[Landshluti]],2,FALSE)</f>
        <v>Norðurland eystra</v>
      </c>
      <c r="D91" t="s">
        <v>25</v>
      </c>
      <c r="E91" t="s">
        <v>24</v>
      </c>
      <c r="F91" s="89"/>
      <c r="H91" s="5">
        <f>VLOOKUP(metin_notkun[[#This Row],[sveitarfelag]],Table8[],5,FALSE)</f>
        <v>1470.0872941045977</v>
      </c>
      <c r="I91">
        <v>2012</v>
      </c>
      <c r="J91" t="s">
        <v>1953</v>
      </c>
      <c r="K91" t="s">
        <v>1931</v>
      </c>
    </row>
    <row r="92" spans="1:11" ht="15" customHeight="1" x14ac:dyDescent="0.2">
      <c r="B92" t="s">
        <v>1992</v>
      </c>
      <c r="C92" t="str">
        <f>VLOOKUP(metin_notkun[[#This Row],[sveitarfelag]],Sveitarfelog[[Leiðrétt sveitarfélag]:[Landshluti]],2,FALSE)</f>
        <v>Vestfirðir</v>
      </c>
      <c r="D92" t="s">
        <v>25</v>
      </c>
      <c r="E92" t="s">
        <v>24</v>
      </c>
      <c r="F92" s="89"/>
      <c r="H92" s="5">
        <f>VLOOKUP(metin_notkun[[#This Row],[sveitarfelag]],Table8[],5,FALSE)</f>
        <v>264.76712328767121</v>
      </c>
      <c r="I92">
        <v>2012</v>
      </c>
      <c r="J92" t="s">
        <v>1953</v>
      </c>
      <c r="K92" t="s">
        <v>1931</v>
      </c>
    </row>
    <row r="93" spans="1:11" ht="15" customHeight="1" x14ac:dyDescent="0.2">
      <c r="B93" t="s">
        <v>1536</v>
      </c>
      <c r="C93" t="str">
        <f>VLOOKUP(metin_notkun[[#This Row],[sveitarfelag]],Sveitarfelog[[Leiðrétt sveitarfélag]:[Landshluti]],2,FALSE)</f>
        <v>Vestfirðir</v>
      </c>
      <c r="D93" t="s">
        <v>25</v>
      </c>
      <c r="E93" t="s">
        <v>24</v>
      </c>
      <c r="F93" s="89"/>
      <c r="H93" s="5">
        <f>VLOOKUP(metin_notkun[[#This Row],[sveitarfelag]],Table8[],5,FALSE)</f>
        <v>19.975893368827762</v>
      </c>
      <c r="I93">
        <v>2012</v>
      </c>
      <c r="J93" t="s">
        <v>1953</v>
      </c>
      <c r="K93" t="s">
        <v>1931</v>
      </c>
    </row>
    <row r="94" spans="1:11" ht="15" customHeight="1" x14ac:dyDescent="0.2">
      <c r="B94" t="s">
        <v>1545</v>
      </c>
      <c r="C94" t="str">
        <f>VLOOKUP(metin_notkun[[#This Row],[sveitarfelag]],Sveitarfelog[[Leiðrétt sveitarfélag]:[Landshluti]],2,FALSE)</f>
        <v>Norðurland eystra</v>
      </c>
      <c r="D94" t="s">
        <v>25</v>
      </c>
      <c r="E94" t="s">
        <v>24</v>
      </c>
      <c r="F94" s="89"/>
      <c r="H94" s="5">
        <f>VLOOKUP(metin_notkun[[#This Row],[sveitarfelag]],Table8[],5,FALSE)</f>
        <v>7.2397260273972597</v>
      </c>
      <c r="I94">
        <v>2012</v>
      </c>
      <c r="J94" t="s">
        <v>1953</v>
      </c>
      <c r="K94" t="s">
        <v>1931</v>
      </c>
    </row>
    <row r="95" spans="1:11" ht="15" customHeight="1" x14ac:dyDescent="0.2">
      <c r="B95" t="s">
        <v>492</v>
      </c>
      <c r="C95" t="str">
        <f>VLOOKUP(metin_notkun[[#This Row],[sveitarfelag]],Sveitarfelog[[Leiðrétt sveitarfélag]:[Landshluti]],2,FALSE)</f>
        <v>Vestfirðir</v>
      </c>
      <c r="D95" t="s">
        <v>25</v>
      </c>
      <c r="E95" t="s">
        <v>24</v>
      </c>
      <c r="F95" s="89"/>
      <c r="H95" s="5">
        <f>VLOOKUP(metin_notkun[[#This Row],[sveitarfelag]],Table8[],5,FALSE)</f>
        <v>215.96352577967576</v>
      </c>
      <c r="I95">
        <v>2012</v>
      </c>
      <c r="J95" t="s">
        <v>1953</v>
      </c>
      <c r="K95" t="s">
        <v>1931</v>
      </c>
    </row>
    <row r="96" spans="1:11" ht="15" customHeight="1" x14ac:dyDescent="0.2">
      <c r="B96" t="s">
        <v>303</v>
      </c>
      <c r="C96" t="str">
        <f>VLOOKUP(metin_notkun[[#This Row],[sveitarfelag]],Sveitarfelog[[Leiðrétt sveitarfélag]:[Landshluti]],2,FALSE)</f>
        <v>Vestfirðir</v>
      </c>
      <c r="D96" t="s">
        <v>25</v>
      </c>
      <c r="E96" t="s">
        <v>24</v>
      </c>
      <c r="F96" s="89"/>
      <c r="H96" s="5">
        <f>VLOOKUP(metin_notkun[[#This Row],[sveitarfelag]],Table8[],5,FALSE)</f>
        <v>136.23162886140537</v>
      </c>
      <c r="I96">
        <v>2012</v>
      </c>
      <c r="J96" t="s">
        <v>1953</v>
      </c>
      <c r="K96" t="s">
        <v>1931</v>
      </c>
    </row>
    <row r="97" spans="2:11" ht="15" customHeight="1" x14ac:dyDescent="0.2">
      <c r="B97" s="37" t="s">
        <v>1537</v>
      </c>
      <c r="C97" t="str">
        <f>VLOOKUP(metin_notkun[[#This Row],[sveitarfelag]],Sveitarfelog[[Leiðrétt sveitarfélag]:[Landshluti]],2,FALSE)</f>
        <v>Vestfirðir</v>
      </c>
      <c r="D97" t="s">
        <v>25</v>
      </c>
      <c r="E97" t="s">
        <v>24</v>
      </c>
      <c r="F97" s="89"/>
      <c r="H97" s="5">
        <f>VLOOKUP(metin_notkun[[#This Row],[sveitarfelag]],Table8[],5,FALSE)</f>
        <v>31.50613757787514</v>
      </c>
      <c r="I97">
        <v>2012</v>
      </c>
      <c r="J97" t="s">
        <v>1953</v>
      </c>
      <c r="K97" t="s">
        <v>1931</v>
      </c>
    </row>
    <row r="98" spans="2:11" ht="15" customHeight="1" x14ac:dyDescent="0.2">
      <c r="B98" s="37" t="s">
        <v>1532</v>
      </c>
      <c r="C98" t="str">
        <f>VLOOKUP(metin_notkun[[#This Row],[sveitarfelag]],Sveitarfelog[[Leiðrétt sveitarfélag]:[Landshluti]],2,FALSE)</f>
        <v>Vestfirðir</v>
      </c>
      <c r="D98" t="s">
        <v>25</v>
      </c>
      <c r="E98" t="s">
        <v>24</v>
      </c>
      <c r="F98" s="89"/>
      <c r="H98" s="5">
        <f>VLOOKUP(metin_notkun[[#This Row],[sveitarfelag]],Table8[],5,FALSE)</f>
        <v>165.01885641395376</v>
      </c>
      <c r="I98">
        <v>2012</v>
      </c>
      <c r="J98" t="s">
        <v>1953</v>
      </c>
      <c r="K98" t="s">
        <v>1931</v>
      </c>
    </row>
    <row r="99" spans="2:11" ht="15" customHeight="1" x14ac:dyDescent="0.2">
      <c r="B99" s="37" t="s">
        <v>1535</v>
      </c>
      <c r="C99" t="str">
        <f>VLOOKUP(metin_notkun[[#This Row],[sveitarfelag]],Sveitarfelog[[Leiðrétt sveitarfélag]:[Landshluti]],2,FALSE)</f>
        <v>Vesturland</v>
      </c>
      <c r="D99" t="s">
        <v>25</v>
      </c>
      <c r="E99" t="s">
        <v>24</v>
      </c>
      <c r="F99" s="89"/>
      <c r="H99" s="5">
        <f>VLOOKUP(metin_notkun[[#This Row],[sveitarfelag]],Table8[],5,FALSE)</f>
        <v>448.43870741131019</v>
      </c>
      <c r="I99">
        <v>2012</v>
      </c>
      <c r="J99" t="s">
        <v>1953</v>
      </c>
      <c r="K99" t="s">
        <v>1931</v>
      </c>
    </row>
    <row r="100" spans="2:11" ht="15" customHeight="1" x14ac:dyDescent="0.2">
      <c r="B100" s="111" t="s">
        <v>680</v>
      </c>
      <c r="C100" t="str">
        <f>VLOOKUP(metin_notkun[[#This Row],[sveitarfelag]],Sveitarfelog[[Leiðrétt sveitarfélag]:[Landshluti]],2,FALSE)</f>
        <v>Vesturland</v>
      </c>
      <c r="D100" t="s">
        <v>25</v>
      </c>
      <c r="E100" t="s">
        <v>24</v>
      </c>
      <c r="F100" s="89"/>
      <c r="H100" s="5">
        <f>VLOOKUP(metin_notkun[[#This Row],[sveitarfelag]],Table8[],5,FALSE)</f>
        <v>1050.8726822324516</v>
      </c>
      <c r="I100">
        <v>2012</v>
      </c>
      <c r="J100" t="s">
        <v>1953</v>
      </c>
      <c r="K100" t="s">
        <v>1931</v>
      </c>
    </row>
    <row r="101" spans="2:11" ht="15" customHeight="1" x14ac:dyDescent="0.2">
      <c r="B101" s="142" t="s">
        <v>1956</v>
      </c>
      <c r="C101" t="str">
        <f>VLOOKUP(metin_notkun[[#This Row],[sveitarfelag]],Sveitarfelog[[Leiðrétt sveitarfélag]:[Landshluti]],2,FALSE)</f>
        <v>Vesturland</v>
      </c>
      <c r="D101" t="s">
        <v>25</v>
      </c>
      <c r="E101" t="s">
        <v>24</v>
      </c>
      <c r="F101" s="89"/>
      <c r="H101" s="5">
        <f>VLOOKUP(metin_notkun[[#This Row],[sveitarfelag]],Table8[],5,FALSE)</f>
        <v>199.60540180799731</v>
      </c>
      <c r="I101">
        <v>2012</v>
      </c>
      <c r="J101" t="s">
        <v>1953</v>
      </c>
      <c r="K101" t="s">
        <v>1931</v>
      </c>
    </row>
    <row r="102" spans="2:11" ht="15" customHeight="1" x14ac:dyDescent="0.2">
      <c r="B102" s="37" t="s">
        <v>1529</v>
      </c>
      <c r="C102" t="str">
        <f>VLOOKUP(metin_notkun[[#This Row],[sveitarfelag]],Sveitarfelog[[Leiðrétt sveitarfélag]:[Landshluti]],2,FALSE)</f>
        <v>Vesturland</v>
      </c>
      <c r="D102" t="s">
        <v>25</v>
      </c>
      <c r="E102" t="s">
        <v>24</v>
      </c>
      <c r="F102" s="89"/>
      <c r="H102" s="5">
        <f>VLOOKUP(metin_notkun[[#This Row],[sveitarfelag]],Table8[],5,FALSE)</f>
        <v>124.14587839461669</v>
      </c>
      <c r="I102">
        <v>2012</v>
      </c>
      <c r="J102" t="s">
        <v>1953</v>
      </c>
      <c r="K102" t="s">
        <v>1931</v>
      </c>
    </row>
    <row r="103" spans="2:11" ht="15" customHeight="1" x14ac:dyDescent="0.2">
      <c r="B103" s="111" t="s">
        <v>1533</v>
      </c>
      <c r="C103" t="str">
        <f>VLOOKUP(metin_notkun[[#This Row],[sveitarfelag]],Sveitarfelog[[Leiðrétt sveitarfélag]:[Landshluti]],2,FALSE)</f>
        <v>Vesturland</v>
      </c>
      <c r="D103" t="s">
        <v>25</v>
      </c>
      <c r="E103" t="s">
        <v>24</v>
      </c>
      <c r="F103" s="89"/>
      <c r="H103" s="5">
        <f>VLOOKUP(metin_notkun[[#This Row],[sveitarfelag]],Table8[],5,FALSE)</f>
        <v>19.975893368827762</v>
      </c>
      <c r="I103">
        <v>2012</v>
      </c>
      <c r="J103" t="s">
        <v>1953</v>
      </c>
      <c r="K103" t="s">
        <v>1931</v>
      </c>
    </row>
    <row r="104" spans="2:11" ht="15" customHeight="1" x14ac:dyDescent="0.2">
      <c r="B104" s="111" t="s">
        <v>1534</v>
      </c>
      <c r="C104" t="str">
        <f>VLOOKUP(metin_notkun[[#This Row],[sveitarfelag]],Sveitarfelog[[Leiðrétt sveitarfélag]:[Landshluti]],2,FALSE)</f>
        <v>Vesturland</v>
      </c>
      <c r="D104" t="s">
        <v>25</v>
      </c>
      <c r="E104" t="s">
        <v>24</v>
      </c>
      <c r="F104" s="89"/>
      <c r="H104" s="5">
        <f>VLOOKUP(metin_notkun[[#This Row],[sveitarfelag]],Table8[],5,FALSE)</f>
        <v>82.450806943597144</v>
      </c>
      <c r="I104">
        <v>2012</v>
      </c>
      <c r="J104" t="s">
        <v>1953</v>
      </c>
      <c r="K104" t="s">
        <v>1931</v>
      </c>
    </row>
    <row r="105" spans="2:11" ht="15" customHeight="1" x14ac:dyDescent="0.2">
      <c r="B105" s="111" t="s">
        <v>1538</v>
      </c>
      <c r="C105" t="str">
        <f>VLOOKUP(metin_notkun[[#This Row],[sveitarfelag]],Sveitarfelog[[Leiðrétt sveitarfélag]:[Landshluti]],2,FALSE)</f>
        <v>Norðurland vestra</v>
      </c>
      <c r="D105" t="s">
        <v>25</v>
      </c>
      <c r="E105" t="s">
        <v>24</v>
      </c>
      <c r="F105" s="89"/>
      <c r="H105" s="5">
        <f>VLOOKUP(metin_notkun[[#This Row],[sveitarfelag]],Table8[],5,FALSE)</f>
        <v>633.52836781099222</v>
      </c>
      <c r="I105">
        <v>2012</v>
      </c>
      <c r="J105" t="s">
        <v>1953</v>
      </c>
      <c r="K105" t="s">
        <v>1931</v>
      </c>
    </row>
    <row r="106" spans="2:11" ht="15" customHeight="1" x14ac:dyDescent="0.2">
      <c r="B106" s="111" t="s">
        <v>669</v>
      </c>
      <c r="C106" t="str">
        <f>VLOOKUP(metin_notkun[[#This Row],[sveitarfelag]],Sveitarfelog[[Leiðrétt sveitarfélag]:[Landshluti]],2,FALSE)</f>
        <v>Norðurland vestra</v>
      </c>
      <c r="D106" t="s">
        <v>25</v>
      </c>
      <c r="E106" t="s">
        <v>24</v>
      </c>
      <c r="F106" s="89"/>
      <c r="H106" s="5">
        <f>VLOOKUP(metin_notkun[[#This Row],[sveitarfelag]],Table8[],5,FALSE)</f>
        <v>819.09676852827545</v>
      </c>
      <c r="I106">
        <v>2012</v>
      </c>
      <c r="J106" t="s">
        <v>1953</v>
      </c>
      <c r="K106" t="s">
        <v>1931</v>
      </c>
    </row>
    <row r="107" spans="2:11" ht="15" customHeight="1" x14ac:dyDescent="0.2">
      <c r="B107" s="111" t="s">
        <v>1543</v>
      </c>
      <c r="C107" t="str">
        <f>VLOOKUP(metin_notkun[[#This Row],[sveitarfelag]],Sveitarfelog[[Leiðrétt sveitarfélag]:[Landshluti]],2,FALSE)</f>
        <v>Norðurland vestra</v>
      </c>
      <c r="D107" t="s">
        <v>25</v>
      </c>
      <c r="E107" t="s">
        <v>24</v>
      </c>
      <c r="F107" s="89"/>
      <c r="H107" s="5">
        <f>VLOOKUP(metin_notkun[[#This Row],[sveitarfelag]],Table8[],5,FALSE)</f>
        <v>7.2397260273972597</v>
      </c>
      <c r="I107">
        <v>2012</v>
      </c>
      <c r="J107" t="s">
        <v>1953</v>
      </c>
      <c r="K107" t="s">
        <v>1931</v>
      </c>
    </row>
    <row r="108" spans="2:11" ht="15" customHeight="1" x14ac:dyDescent="0.2">
      <c r="B108" s="111" t="s">
        <v>530</v>
      </c>
      <c r="C108" t="str">
        <f>VLOOKUP(metin_notkun[[#This Row],[sveitarfelag]],Sveitarfelog[[Leiðrétt sveitarfélag]:[Landshluti]],2,FALSE)</f>
        <v>Norðurland vestra</v>
      </c>
      <c r="D108" t="s">
        <v>25</v>
      </c>
      <c r="E108" t="s">
        <v>24</v>
      </c>
      <c r="F108" s="89"/>
      <c r="H108" s="5">
        <f>VLOOKUP(metin_notkun[[#This Row],[sveitarfelag]],Table8[],5,FALSE)</f>
        <v>1418.2926164198698</v>
      </c>
      <c r="I108">
        <v>2012</v>
      </c>
      <c r="J108" t="s">
        <v>1953</v>
      </c>
      <c r="K108" t="s">
        <v>1931</v>
      </c>
    </row>
    <row r="109" spans="2:11" ht="15" customHeight="1" x14ac:dyDescent="0.2">
      <c r="B109" s="111" t="s">
        <v>1220</v>
      </c>
      <c r="C109" t="str">
        <f>VLOOKUP(metin_notkun[[#This Row],[sveitarfelag]],Sveitarfelog[[Leiðrétt sveitarfélag]:[Landshluti]],2,FALSE)</f>
        <v>Austurland</v>
      </c>
      <c r="D109" t="s">
        <v>25</v>
      </c>
      <c r="E109" t="s">
        <v>24</v>
      </c>
      <c r="F109" s="89"/>
      <c r="H109" s="5">
        <f>VLOOKUP(metin_notkun[[#This Row],[sveitarfelag]],Table8[],5,FALSE)</f>
        <v>165.01885641395376</v>
      </c>
      <c r="I109">
        <v>2012</v>
      </c>
      <c r="J109" t="s">
        <v>1953</v>
      </c>
      <c r="K109" t="s">
        <v>1931</v>
      </c>
    </row>
    <row r="110" spans="2:11" ht="15" customHeight="1" x14ac:dyDescent="0.2">
      <c r="B110" s="111" t="s">
        <v>203</v>
      </c>
      <c r="C110" t="str">
        <f>VLOOKUP(metin_notkun[[#This Row],[sveitarfelag]],Sveitarfelog[[Leiðrétt sveitarfélag]:[Landshluti]],2,FALSE)</f>
        <v>Austurland</v>
      </c>
      <c r="D110" t="s">
        <v>25</v>
      </c>
      <c r="E110" t="s">
        <v>24</v>
      </c>
      <c r="F110" s="89"/>
      <c r="H110" s="5">
        <f>VLOOKUP(metin_notkun[[#This Row],[sveitarfelag]],Table8[],5,FALSE)</f>
        <v>247.75858244135102</v>
      </c>
      <c r="I110">
        <v>2012</v>
      </c>
      <c r="J110" t="s">
        <v>1953</v>
      </c>
      <c r="K110" t="s">
        <v>1931</v>
      </c>
    </row>
    <row r="111" spans="2:11" ht="15" customHeight="1" x14ac:dyDescent="0.2">
      <c r="B111" s="111" t="s">
        <v>1041</v>
      </c>
      <c r="C111" t="str">
        <f>VLOOKUP(metin_notkun[[#This Row],[sveitarfelag]],Sveitarfelog[[Leiðrétt sveitarfélag]:[Landshluti]],2,FALSE)</f>
        <v>Suðurland</v>
      </c>
      <c r="D111" t="s">
        <v>25</v>
      </c>
      <c r="E111" t="s">
        <v>24</v>
      </c>
      <c r="F111" s="89"/>
      <c r="H111" s="5">
        <f>VLOOKUP(metin_notkun[[#This Row],[sveitarfelag]],Table8[],5,FALSE)</f>
        <v>164.25119701255247</v>
      </c>
      <c r="I111">
        <v>2012</v>
      </c>
      <c r="J111" t="s">
        <v>1953</v>
      </c>
      <c r="K111" t="s">
        <v>1931</v>
      </c>
    </row>
    <row r="112" spans="2:11" ht="15" customHeight="1" x14ac:dyDescent="0.2">
      <c r="B112" s="111" t="s">
        <v>890</v>
      </c>
      <c r="C112" t="str">
        <f>VLOOKUP(metin_notkun[[#This Row],[sveitarfelag]],Sveitarfelog[[Leiðrétt sveitarfélag]:[Landshluti]],2,FALSE)</f>
        <v>Suðurland</v>
      </c>
      <c r="D112" t="s">
        <v>25</v>
      </c>
      <c r="E112" t="s">
        <v>24</v>
      </c>
      <c r="F112" s="89"/>
      <c r="H112" s="5">
        <f>VLOOKUP(metin_notkun[[#This Row],[sveitarfelag]],Table8[],5,FALSE)</f>
        <v>440.18287948533077</v>
      </c>
      <c r="I112">
        <v>2012</v>
      </c>
      <c r="J112" t="s">
        <v>1953</v>
      </c>
      <c r="K112" t="s">
        <v>1931</v>
      </c>
    </row>
    <row r="113" spans="2:11" ht="15" customHeight="1" x14ac:dyDescent="0.2">
      <c r="B113" s="111" t="s">
        <v>1565</v>
      </c>
      <c r="C113" t="str">
        <f>VLOOKUP(metin_notkun[[#This Row],[sveitarfelag]],Sveitarfelog[[Leiðrétt sveitarfélag]:[Landshluti]],2,FALSE)</f>
        <v>Suðurland</v>
      </c>
      <c r="D113" t="s">
        <v>25</v>
      </c>
      <c r="E113" t="s">
        <v>24</v>
      </c>
      <c r="F113" s="89"/>
      <c r="H113" s="5">
        <f>VLOOKUP(metin_notkun[[#This Row],[sveitarfelag]],Table8[],5,FALSE)</f>
        <v>879.47248257630383</v>
      </c>
      <c r="I113">
        <v>2012</v>
      </c>
      <c r="J113" t="s">
        <v>1953</v>
      </c>
      <c r="K113" t="s">
        <v>1931</v>
      </c>
    </row>
    <row r="114" spans="2:11" ht="15" customHeight="1" x14ac:dyDescent="0.2">
      <c r="B114" s="111" t="s">
        <v>631</v>
      </c>
      <c r="C114" t="str">
        <f>VLOOKUP(metin_notkun[[#This Row],[sveitarfelag]],Sveitarfelog[[Leiðrétt sveitarfélag]:[Landshluti]],2,FALSE)</f>
        <v>Suðurland</v>
      </c>
      <c r="D114" t="s">
        <v>25</v>
      </c>
      <c r="E114" t="s">
        <v>24</v>
      </c>
      <c r="F114" s="89"/>
      <c r="H114" s="5">
        <f>VLOOKUP(metin_notkun[[#This Row],[sveitarfelag]],Table8[],5,FALSE)</f>
        <v>458.736509345017</v>
      </c>
      <c r="I114">
        <v>2012</v>
      </c>
      <c r="J114" t="s">
        <v>1953</v>
      </c>
      <c r="K114" t="s">
        <v>1931</v>
      </c>
    </row>
    <row r="115" spans="2:11" ht="15" customHeight="1" x14ac:dyDescent="0.2">
      <c r="B115" t="s">
        <v>1990</v>
      </c>
      <c r="C115" t="str">
        <f>VLOOKUP(metin_notkun[[#This Row],[sveitarfelag]],Sveitarfelog[[Leiðrétt sveitarfélag]:[Landshluti]],2,FALSE)</f>
        <v>Suðurland</v>
      </c>
      <c r="D115" t="s">
        <v>25</v>
      </c>
      <c r="E115" t="s">
        <v>24</v>
      </c>
      <c r="F115" s="89"/>
      <c r="H115" s="5">
        <f>VLOOKUP(metin_notkun[[#This Row],[sveitarfelag]],Table8[],5,FALSE)</f>
        <v>888.58669328748658</v>
      </c>
      <c r="I115">
        <v>2012</v>
      </c>
      <c r="J115" t="s">
        <v>1953</v>
      </c>
      <c r="K115" t="s">
        <v>1931</v>
      </c>
    </row>
    <row r="116" spans="2:11" ht="15" customHeight="1" x14ac:dyDescent="0.2">
      <c r="B116" s="111" t="s">
        <v>1959</v>
      </c>
      <c r="C116" t="str">
        <f>VLOOKUP(metin_notkun[[#This Row],[sveitarfelag]],Sveitarfelog[[Leiðrétt sveitarfélag]:[Landshluti]],2,FALSE)</f>
        <v>Suðurland</v>
      </c>
      <c r="D116" t="s">
        <v>25</v>
      </c>
      <c r="E116" t="s">
        <v>24</v>
      </c>
      <c r="F116" s="89"/>
      <c r="H116" s="5">
        <f>VLOOKUP(metin_notkun[[#This Row],[sveitarfelag]],Table8[],5,FALSE)</f>
        <v>49.969044053759262</v>
      </c>
      <c r="I116">
        <v>2012</v>
      </c>
      <c r="J116" t="s">
        <v>1953</v>
      </c>
      <c r="K116" t="s">
        <v>1931</v>
      </c>
    </row>
    <row r="117" spans="2:11" ht="15" customHeight="1" x14ac:dyDescent="0.2">
      <c r="B117" s="111" t="s">
        <v>733</v>
      </c>
      <c r="C117" t="str">
        <f>VLOOKUP(metin_notkun[[#This Row],[sveitarfelag]],Sveitarfelog[[Leiðrétt sveitarfélag]:[Landshluti]],2,FALSE)</f>
        <v>Suðurland</v>
      </c>
      <c r="D117" t="s">
        <v>25</v>
      </c>
      <c r="E117" t="s">
        <v>24</v>
      </c>
      <c r="F117" s="89"/>
      <c r="H117" s="5">
        <f>VLOOKUP(metin_notkun[[#This Row],[sveitarfelag]],Table8[],5,FALSE)</f>
        <v>673.69789066977239</v>
      </c>
      <c r="I117">
        <v>2012</v>
      </c>
      <c r="J117" t="s">
        <v>1953</v>
      </c>
      <c r="K117" t="s">
        <v>1931</v>
      </c>
    </row>
    <row r="118" spans="2:11" ht="15" customHeight="1" x14ac:dyDescent="0.2">
      <c r="B118" s="111" t="s">
        <v>733</v>
      </c>
      <c r="C118" t="str">
        <f>VLOOKUP(metin_notkun[[#This Row],[sveitarfelag]],Sveitarfelog[[Leiðrétt sveitarfélag]:[Landshluti]],2,FALSE)</f>
        <v>Suðurland</v>
      </c>
      <c r="D118" t="s">
        <v>25</v>
      </c>
      <c r="E118" t="s">
        <v>24</v>
      </c>
      <c r="F118" s="89"/>
      <c r="H118" s="5">
        <f>VLOOKUP(metin_notkun[[#This Row],[sveitarfelag]],Table8[],5,FALSE)</f>
        <v>673.69789066977239</v>
      </c>
      <c r="I118">
        <v>2012</v>
      </c>
      <c r="J118" t="s">
        <v>1953</v>
      </c>
      <c r="K118" t="s">
        <v>1931</v>
      </c>
    </row>
    <row r="119" spans="2:11" ht="15" customHeight="1" x14ac:dyDescent="0.2">
      <c r="B119" s="111" t="s">
        <v>220</v>
      </c>
      <c r="C119" t="str">
        <f>VLOOKUP(metin_notkun[[#This Row],[sveitarfelag]],Sveitarfelog[[Leiðrétt sveitarfélag]:[Landshluti]],2,FALSE)</f>
        <v>Suðurnes</v>
      </c>
      <c r="D119" t="s">
        <v>25</v>
      </c>
      <c r="E119" t="s">
        <v>24</v>
      </c>
      <c r="F119" s="89"/>
      <c r="H119" s="5">
        <f>VLOOKUP(metin_notkun[[#This Row],[sveitarfelag]],Table8[],5,FALSE)</f>
        <v>0</v>
      </c>
      <c r="I119">
        <v>2012</v>
      </c>
      <c r="J119" t="s">
        <v>1953</v>
      </c>
      <c r="K119" t="s">
        <v>1931</v>
      </c>
    </row>
    <row r="120" spans="2:11" ht="15" customHeight="1" x14ac:dyDescent="0.2">
      <c r="B120" s="111" t="s">
        <v>220</v>
      </c>
      <c r="C120" t="str">
        <f>VLOOKUP(metin_notkun[[#This Row],[sveitarfelag]],Sveitarfelog[[Leiðrétt sveitarfélag]:[Landshluti]],2,FALSE)</f>
        <v>Suðurnes</v>
      </c>
      <c r="D120" t="s">
        <v>25</v>
      </c>
      <c r="E120" t="s">
        <v>24</v>
      </c>
      <c r="F120" s="89"/>
      <c r="H120">
        <v>370</v>
      </c>
      <c r="I120">
        <v>2012</v>
      </c>
      <c r="K120" t="s">
        <v>1958</v>
      </c>
    </row>
    <row r="121" spans="2:11" ht="15" customHeight="1" x14ac:dyDescent="0.2">
      <c r="B121" s="111" t="s">
        <v>1522</v>
      </c>
      <c r="C121" t="str">
        <f>VLOOKUP(metin_notkun[[#This Row],[sveitarfelag]],Sveitarfelog[[Leiðrétt sveitarfélag]:[Landshluti]],2,FALSE)</f>
        <v>Suðurnes</v>
      </c>
      <c r="D121" t="s">
        <v>25</v>
      </c>
      <c r="E121" t="s">
        <v>24</v>
      </c>
      <c r="F121" s="89"/>
      <c r="H121" s="5">
        <f>VLOOKUP(metin_notkun[[#This Row],[sveitarfelag]],Table8[],5,FALSE)</f>
        <v>7.2397260273972597</v>
      </c>
      <c r="I121">
        <v>2012</v>
      </c>
      <c r="J121" t="s">
        <v>1953</v>
      </c>
      <c r="K121" t="s">
        <v>1931</v>
      </c>
    </row>
    <row r="122" spans="2:11" ht="15" customHeight="1" x14ac:dyDescent="0.2">
      <c r="B122" s="111" t="s">
        <v>1586</v>
      </c>
      <c r="C122" t="str">
        <f>VLOOKUP(metin_notkun[[#This Row],[sveitarfelag]],Sveitarfelog[[Leiðrétt sveitarfélag]:[Landshluti]],2,FALSE)</f>
        <v>Suðurnes</v>
      </c>
      <c r="D122" t="s">
        <v>25</v>
      </c>
      <c r="E122" t="s">
        <v>24</v>
      </c>
      <c r="F122" s="89"/>
      <c r="H122" s="5">
        <f>VLOOKUP(metin_notkun[[#This Row],[sveitarfelag]],Table8[],5,FALSE)</f>
        <v>7.2397260273972597</v>
      </c>
      <c r="I122">
        <v>2012</v>
      </c>
      <c r="J122" t="s">
        <v>1953</v>
      </c>
      <c r="K122" t="s">
        <v>1931</v>
      </c>
    </row>
    <row r="123" spans="2:11" ht="15" customHeight="1" x14ac:dyDescent="0.2">
      <c r="B123" s="109" t="s">
        <v>81</v>
      </c>
      <c r="C123" t="str">
        <f>VLOOKUP(metin_notkun[[#This Row],[sveitarfelag]],Sveitarfelog[[Leiðrétt sveitarfélag]:[Landshluti]],2,FALSE)</f>
        <v>Höfuðborgarsvæðið</v>
      </c>
      <c r="D123" t="s">
        <v>25</v>
      </c>
      <c r="E123" t="s">
        <v>24</v>
      </c>
      <c r="F123" s="89"/>
      <c r="H123" s="5">
        <f>VLOOKUP(metin_notkun[[#This Row],[sveitarfelag]],Table8[],5,FALSE)</f>
        <v>19.975893368827762</v>
      </c>
      <c r="I123">
        <v>2012</v>
      </c>
      <c r="J123" t="s">
        <v>1953</v>
      </c>
      <c r="K123" t="s">
        <v>1931</v>
      </c>
    </row>
    <row r="124" spans="2:11" ht="15" customHeight="1" x14ac:dyDescent="0.2">
      <c r="B124" s="109" t="s">
        <v>1993</v>
      </c>
      <c r="C124" t="str">
        <f>VLOOKUP(metin_notkun[[#This Row],[sveitarfelag]],Sveitarfelog[[Leiðrétt sveitarfélag]:[Landshluti]],2,FALSE)</f>
        <v>Höfuðborgarsvæðið</v>
      </c>
      <c r="D124" t="s">
        <v>25</v>
      </c>
      <c r="E124" t="s">
        <v>24</v>
      </c>
      <c r="F124" s="89"/>
      <c r="H124" s="5">
        <f>VLOOKUP(metin_notkun[[#This Row],[sveitarfelag]],Table8[],5,FALSE)</f>
        <v>48.934797478416804</v>
      </c>
      <c r="I124">
        <v>2012</v>
      </c>
      <c r="J124" t="s">
        <v>1953</v>
      </c>
      <c r="K124" t="s">
        <v>1931</v>
      </c>
    </row>
    <row r="125" spans="2:11" ht="15" customHeight="1" x14ac:dyDescent="0.2">
      <c r="B125" s="109" t="s">
        <v>241</v>
      </c>
      <c r="C125" t="str">
        <f>VLOOKUP(metin_notkun[[#This Row],[sveitarfelag]],Sveitarfelog[[Leiðrétt sveitarfélag]:[Landshluti]],2,FALSE)</f>
        <v>Suðurland</v>
      </c>
      <c r="D125" t="s">
        <v>25</v>
      </c>
      <c r="E125" t="s">
        <v>24</v>
      </c>
      <c r="F125" s="89"/>
      <c r="H125" s="5">
        <f>VLOOKUP(metin_notkun[[#This Row],[sveitarfelag]],Table8[],5,FALSE)</f>
        <v>440.18287948533077</v>
      </c>
      <c r="I125">
        <v>2012</v>
      </c>
      <c r="J125" t="s">
        <v>1953</v>
      </c>
      <c r="K125" t="s">
        <v>1931</v>
      </c>
    </row>
    <row r="126" spans="2:11" ht="15" customHeight="1" x14ac:dyDescent="0.2">
      <c r="B126" s="109" t="s">
        <v>1588</v>
      </c>
      <c r="C126" t="str">
        <f>VLOOKUP(metin_notkun[[#This Row],[sveitarfelag]],Sveitarfelog[[Leiðrétt sveitarfélag]:[Landshluti]],2,FALSE)</f>
        <v>Suðurland</v>
      </c>
      <c r="D126" t="s">
        <v>25</v>
      </c>
      <c r="E126" t="s">
        <v>24</v>
      </c>
      <c r="F126" s="89"/>
      <c r="H126" s="5">
        <f>VLOOKUP(metin_notkun[[#This Row],[sveitarfelag]],Table8[],5,FALSE)</f>
        <v>0</v>
      </c>
      <c r="I126">
        <v>2012</v>
      </c>
      <c r="J126" t="s">
        <v>1953</v>
      </c>
      <c r="K126" t="s">
        <v>1931</v>
      </c>
    </row>
    <row r="127" spans="2:11" ht="15" customHeight="1" x14ac:dyDescent="0.2">
      <c r="B127" s="109" t="s">
        <v>215</v>
      </c>
      <c r="C127" t="str">
        <f>VLOOKUP(metin_notkun[[#This Row],[sveitarfelag]],Sveitarfelog[[Leiðrétt sveitarfélag]:[Landshluti]],2,FALSE)</f>
        <v>Austurland</v>
      </c>
      <c r="D127" t="s">
        <v>25</v>
      </c>
      <c r="E127" t="s">
        <v>24</v>
      </c>
      <c r="F127" s="89"/>
      <c r="H127" s="5">
        <f>VLOOKUP(metin_notkun[[#This Row],[sveitarfelag]],Table8[],5,FALSE)</f>
        <v>1102.2500323516906</v>
      </c>
      <c r="I127">
        <v>2012</v>
      </c>
      <c r="J127" t="s">
        <v>1953</v>
      </c>
      <c r="K127" t="s">
        <v>1931</v>
      </c>
    </row>
    <row r="128" spans="2:11" ht="15" customHeight="1" x14ac:dyDescent="0.2">
      <c r="B128" s="140" t="s">
        <v>211</v>
      </c>
      <c r="C128" t="str">
        <f>VLOOKUP(metin_notkun[[#This Row],[sveitarfelag]],Sveitarfelog[[Leiðrétt sveitarfélag]:[Landshluti]],2,FALSE)</f>
        <v>Norðurland eystra</v>
      </c>
      <c r="D128" t="s">
        <v>25</v>
      </c>
      <c r="E128" t="s">
        <v>24</v>
      </c>
      <c r="F128" s="89"/>
      <c r="H128" s="5">
        <f>VLOOKUP(metin_notkun[[#This Row],[sveitarfelag]],Table8[],5,FALSE)</f>
        <v>351.64383561643837</v>
      </c>
      <c r="I128">
        <v>2013</v>
      </c>
      <c r="J128" s="95" t="s">
        <v>1953</v>
      </c>
      <c r="K128" t="s">
        <v>1931</v>
      </c>
    </row>
    <row r="129" spans="1:11" ht="15" customHeight="1" x14ac:dyDescent="0.2">
      <c r="B129" s="140" t="s">
        <v>1551</v>
      </c>
      <c r="C129" t="str">
        <f>VLOOKUP(metin_notkun[[#This Row],[sveitarfelag]],Sveitarfelog[[Leiðrétt sveitarfélag]:[Landshluti]],2,FALSE)</f>
        <v>Norðurland eystra</v>
      </c>
      <c r="D129" t="s">
        <v>25</v>
      </c>
      <c r="E129" t="s">
        <v>24</v>
      </c>
      <c r="F129" s="89"/>
      <c r="H129" s="5">
        <f>VLOOKUP(metin_notkun[[#This Row],[sveitarfelag]],Table8[],5,FALSE)</f>
        <v>722.92579446508796</v>
      </c>
      <c r="I129">
        <v>2013</v>
      </c>
      <c r="J129" s="95" t="s">
        <v>1953</v>
      </c>
      <c r="K129" t="s">
        <v>1931</v>
      </c>
    </row>
    <row r="130" spans="1:11" ht="15" customHeight="1" x14ac:dyDescent="0.2">
      <c r="B130" s="140" t="s">
        <v>1989</v>
      </c>
      <c r="C130" t="str">
        <f>VLOOKUP(metin_notkun[[#This Row],[sveitarfelag]],Sveitarfelog[[Leiðrétt sveitarfélag]:[Landshluti]],2,FALSE)</f>
        <v>Norðurland eystra</v>
      </c>
      <c r="D130" t="s">
        <v>25</v>
      </c>
      <c r="E130" t="s">
        <v>24</v>
      </c>
      <c r="F130" s="89"/>
      <c r="H130" s="5">
        <f>VLOOKUP(metin_notkun[[#This Row],[sveitarfelag]],Table8[],5,FALSE)</f>
        <v>363.91940731702806</v>
      </c>
      <c r="I130">
        <v>2013</v>
      </c>
      <c r="J130" s="95" t="s">
        <v>1953</v>
      </c>
      <c r="K130" t="s">
        <v>1931</v>
      </c>
    </row>
    <row r="131" spans="1:11" ht="15" customHeight="1" x14ac:dyDescent="0.2">
      <c r="B131" s="140" t="s">
        <v>1550</v>
      </c>
      <c r="C131" t="str">
        <f>VLOOKUP(metin_notkun[[#This Row],[sveitarfelag]],Sveitarfelog[[Leiðrétt sveitarfélag]:[Landshluti]],2,FALSE)</f>
        <v>Norðurland eystra</v>
      </c>
      <c r="D131" t="s">
        <v>25</v>
      </c>
      <c r="E131" t="s">
        <v>24</v>
      </c>
      <c r="F131" s="89"/>
      <c r="H131" s="5">
        <f>VLOOKUP(metin_notkun[[#This Row],[sveitarfelag]],Table8[],5,FALSE)</f>
        <v>326.81354334202211</v>
      </c>
      <c r="I131">
        <v>2013</v>
      </c>
      <c r="J131" s="95" t="s">
        <v>1940</v>
      </c>
      <c r="K131" t="s">
        <v>1931</v>
      </c>
    </row>
    <row r="132" spans="1:11" ht="15" customHeight="1" x14ac:dyDescent="0.2">
      <c r="A132" t="s">
        <v>139</v>
      </c>
      <c r="B132" s="109" t="s">
        <v>1957</v>
      </c>
      <c r="C132" t="str">
        <f>VLOOKUP(metin_notkun[[#This Row],[sveitarfelag]],Sveitarfelog[[Leiðrétt sveitarfélag]:[Landshluti]],2,FALSE)</f>
        <v>Norðurland eystra</v>
      </c>
      <c r="D132" t="s">
        <v>25</v>
      </c>
      <c r="E132" t="s">
        <v>24</v>
      </c>
      <c r="F132" s="89"/>
      <c r="H132">
        <v>355</v>
      </c>
      <c r="I132">
        <v>2013</v>
      </c>
      <c r="J132" s="95" t="s">
        <v>1942</v>
      </c>
      <c r="K132" t="s">
        <v>1991</v>
      </c>
    </row>
    <row r="133" spans="1:11" ht="15" customHeight="1" x14ac:dyDescent="0.2">
      <c r="B133" s="109" t="s">
        <v>1957</v>
      </c>
      <c r="C133" t="str">
        <f>VLOOKUP(metin_notkun[[#This Row],[sveitarfelag]],Sveitarfelog[[Leiðrétt sveitarfélag]:[Landshluti]],2,FALSE)</f>
        <v>Norðurland eystra</v>
      </c>
      <c r="D133" t="s">
        <v>25</v>
      </c>
      <c r="E133" t="s">
        <v>24</v>
      </c>
      <c r="F133" s="89"/>
      <c r="H133" s="5">
        <f>VLOOKUP(metin_notkun[[#This Row],[sveitarfelag]],Table8[],5,FALSE)</f>
        <v>1470.0872941045977</v>
      </c>
      <c r="I133">
        <v>2013</v>
      </c>
      <c r="J133" t="s">
        <v>1953</v>
      </c>
      <c r="K133" t="s">
        <v>1931</v>
      </c>
    </row>
    <row r="134" spans="1:11" ht="15" customHeight="1" x14ac:dyDescent="0.2">
      <c r="B134" s="140" t="s">
        <v>1992</v>
      </c>
      <c r="C134" t="str">
        <f>VLOOKUP(metin_notkun[[#This Row],[sveitarfelag]],Sveitarfelog[[Leiðrétt sveitarfélag]:[Landshluti]],2,FALSE)</f>
        <v>Vestfirðir</v>
      </c>
      <c r="D134" t="s">
        <v>25</v>
      </c>
      <c r="E134" t="s">
        <v>24</v>
      </c>
      <c r="F134" s="89"/>
      <c r="H134" s="5">
        <f>VLOOKUP(metin_notkun[[#This Row],[sveitarfelag]],Table8[],5,FALSE)</f>
        <v>264.76712328767121</v>
      </c>
      <c r="I134">
        <v>2013</v>
      </c>
      <c r="J134" t="s">
        <v>1953</v>
      </c>
      <c r="K134" t="s">
        <v>1931</v>
      </c>
    </row>
    <row r="135" spans="1:11" ht="15" customHeight="1" x14ac:dyDescent="0.2">
      <c r="B135" s="140" t="s">
        <v>1536</v>
      </c>
      <c r="C135" t="str">
        <f>VLOOKUP(metin_notkun[[#This Row],[sveitarfelag]],Sveitarfelog[[Leiðrétt sveitarfélag]:[Landshluti]],2,FALSE)</f>
        <v>Vestfirðir</v>
      </c>
      <c r="D135" t="s">
        <v>25</v>
      </c>
      <c r="E135" t="s">
        <v>24</v>
      </c>
      <c r="F135" s="89"/>
      <c r="H135" s="5">
        <f>VLOOKUP(metin_notkun[[#This Row],[sveitarfelag]],Table8[],5,FALSE)</f>
        <v>19.975893368827762</v>
      </c>
      <c r="I135">
        <v>2013</v>
      </c>
      <c r="J135" t="s">
        <v>1953</v>
      </c>
      <c r="K135" t="s">
        <v>1931</v>
      </c>
    </row>
    <row r="136" spans="1:11" ht="15" customHeight="1" x14ac:dyDescent="0.2">
      <c r="B136" s="140" t="s">
        <v>1545</v>
      </c>
      <c r="C136" t="str">
        <f>VLOOKUP(metin_notkun[[#This Row],[sveitarfelag]],Sveitarfelog[[Leiðrétt sveitarfélag]:[Landshluti]],2,FALSE)</f>
        <v>Norðurland eystra</v>
      </c>
      <c r="D136" t="s">
        <v>25</v>
      </c>
      <c r="E136" t="s">
        <v>24</v>
      </c>
      <c r="F136" s="89"/>
      <c r="H136" s="5">
        <f>VLOOKUP(metin_notkun[[#This Row],[sveitarfelag]],Table8[],5,FALSE)</f>
        <v>7.2397260273972597</v>
      </c>
      <c r="I136">
        <v>2013</v>
      </c>
      <c r="J136" t="s">
        <v>1953</v>
      </c>
      <c r="K136" t="s">
        <v>1931</v>
      </c>
    </row>
    <row r="137" spans="1:11" ht="15" customHeight="1" x14ac:dyDescent="0.2">
      <c r="B137" s="140" t="s">
        <v>492</v>
      </c>
      <c r="C137" t="str">
        <f>VLOOKUP(metin_notkun[[#This Row],[sveitarfelag]],Sveitarfelog[[Leiðrétt sveitarfélag]:[Landshluti]],2,FALSE)</f>
        <v>Vestfirðir</v>
      </c>
      <c r="D137" t="s">
        <v>25</v>
      </c>
      <c r="E137" t="s">
        <v>24</v>
      </c>
      <c r="F137" s="89"/>
      <c r="H137" s="5">
        <f>VLOOKUP(metin_notkun[[#This Row],[sveitarfelag]],Table8[],5,FALSE)</f>
        <v>215.96352577967576</v>
      </c>
      <c r="I137">
        <v>2013</v>
      </c>
      <c r="J137" t="s">
        <v>1953</v>
      </c>
      <c r="K137" t="s">
        <v>1931</v>
      </c>
    </row>
    <row r="138" spans="1:11" ht="15" customHeight="1" x14ac:dyDescent="0.2">
      <c r="B138" s="140" t="s">
        <v>303</v>
      </c>
      <c r="C138" t="str">
        <f>VLOOKUP(metin_notkun[[#This Row],[sveitarfelag]],Sveitarfelog[[Leiðrétt sveitarfélag]:[Landshluti]],2,FALSE)</f>
        <v>Vestfirðir</v>
      </c>
      <c r="D138" t="s">
        <v>25</v>
      </c>
      <c r="E138" t="s">
        <v>24</v>
      </c>
      <c r="F138" s="89"/>
      <c r="H138" s="5">
        <f>VLOOKUP(metin_notkun[[#This Row],[sveitarfelag]],Table8[],5,FALSE)</f>
        <v>136.23162886140537</v>
      </c>
      <c r="I138">
        <v>2013</v>
      </c>
      <c r="J138" t="s">
        <v>1953</v>
      </c>
      <c r="K138" t="s">
        <v>1931</v>
      </c>
    </row>
    <row r="139" spans="1:11" ht="15" customHeight="1" x14ac:dyDescent="0.2">
      <c r="B139" s="103" t="s">
        <v>1537</v>
      </c>
      <c r="C139" t="str">
        <f>VLOOKUP(metin_notkun[[#This Row],[sveitarfelag]],Sveitarfelog[[Leiðrétt sveitarfélag]:[Landshluti]],2,FALSE)</f>
        <v>Vestfirðir</v>
      </c>
      <c r="D139" t="s">
        <v>25</v>
      </c>
      <c r="E139" t="s">
        <v>24</v>
      </c>
      <c r="F139" s="89"/>
      <c r="H139" s="5">
        <f>VLOOKUP(metin_notkun[[#This Row],[sveitarfelag]],Table8[],5,FALSE)</f>
        <v>31.50613757787514</v>
      </c>
      <c r="I139">
        <v>2013</v>
      </c>
      <c r="J139" t="s">
        <v>1953</v>
      </c>
      <c r="K139" t="s">
        <v>1931</v>
      </c>
    </row>
    <row r="140" spans="1:11" ht="15" customHeight="1" x14ac:dyDescent="0.2">
      <c r="B140" s="103" t="s">
        <v>1532</v>
      </c>
      <c r="C140" t="str">
        <f>VLOOKUP(metin_notkun[[#This Row],[sveitarfelag]],Sveitarfelog[[Leiðrétt sveitarfélag]:[Landshluti]],2,FALSE)</f>
        <v>Vestfirðir</v>
      </c>
      <c r="D140" t="s">
        <v>25</v>
      </c>
      <c r="E140" t="s">
        <v>24</v>
      </c>
      <c r="F140" s="89"/>
      <c r="H140" s="5">
        <f>VLOOKUP(metin_notkun[[#This Row],[sveitarfelag]],Table8[],5,FALSE)</f>
        <v>165.01885641395376</v>
      </c>
      <c r="I140">
        <v>2013</v>
      </c>
      <c r="J140" t="s">
        <v>1953</v>
      </c>
      <c r="K140" t="s">
        <v>1931</v>
      </c>
    </row>
    <row r="141" spans="1:11" ht="15" customHeight="1" x14ac:dyDescent="0.2">
      <c r="B141" s="103" t="s">
        <v>1535</v>
      </c>
      <c r="C141" t="str">
        <f>VLOOKUP(metin_notkun[[#This Row],[sveitarfelag]],Sveitarfelog[[Leiðrétt sveitarfélag]:[Landshluti]],2,FALSE)</f>
        <v>Vesturland</v>
      </c>
      <c r="D141" t="s">
        <v>25</v>
      </c>
      <c r="E141" t="s">
        <v>24</v>
      </c>
      <c r="F141" s="89"/>
      <c r="H141" s="5">
        <f>VLOOKUP(metin_notkun[[#This Row],[sveitarfelag]],Table8[],5,FALSE)</f>
        <v>448.43870741131019</v>
      </c>
      <c r="I141">
        <v>2013</v>
      </c>
      <c r="J141" t="s">
        <v>1953</v>
      </c>
      <c r="K141" t="s">
        <v>1931</v>
      </c>
    </row>
    <row r="142" spans="1:11" ht="15" customHeight="1" x14ac:dyDescent="0.2">
      <c r="B142" s="109" t="s">
        <v>680</v>
      </c>
      <c r="C142" t="str">
        <f>VLOOKUP(metin_notkun[[#This Row],[sveitarfelag]],Sveitarfelog[[Leiðrétt sveitarfélag]:[Landshluti]],2,FALSE)</f>
        <v>Vesturland</v>
      </c>
      <c r="D142" t="s">
        <v>25</v>
      </c>
      <c r="E142" t="s">
        <v>24</v>
      </c>
      <c r="F142" s="89"/>
      <c r="H142" s="5">
        <f>VLOOKUP(metin_notkun[[#This Row],[sveitarfelag]],Table8[],5,FALSE)</f>
        <v>1050.8726822324516</v>
      </c>
      <c r="I142">
        <v>2013</v>
      </c>
      <c r="J142" t="s">
        <v>1953</v>
      </c>
      <c r="K142" t="s">
        <v>1931</v>
      </c>
    </row>
    <row r="143" spans="1:11" ht="15" customHeight="1" x14ac:dyDescent="0.2">
      <c r="B143" s="109" t="s">
        <v>1956</v>
      </c>
      <c r="C143" t="str">
        <f>VLOOKUP(metin_notkun[[#This Row],[sveitarfelag]],Sveitarfelog[[Leiðrétt sveitarfélag]:[Landshluti]],2,FALSE)</f>
        <v>Vesturland</v>
      </c>
      <c r="D143" t="s">
        <v>25</v>
      </c>
      <c r="E143" t="s">
        <v>24</v>
      </c>
      <c r="F143" s="89"/>
      <c r="H143" s="5">
        <f>VLOOKUP(metin_notkun[[#This Row],[sveitarfelag]],Table8[],5,FALSE)</f>
        <v>199.60540180799731</v>
      </c>
      <c r="I143">
        <v>2013</v>
      </c>
      <c r="J143" t="s">
        <v>1953</v>
      </c>
      <c r="K143" t="s">
        <v>1931</v>
      </c>
    </row>
    <row r="144" spans="1:11" ht="15" customHeight="1" x14ac:dyDescent="0.2">
      <c r="B144" s="103" t="s">
        <v>1529</v>
      </c>
      <c r="C144" t="str">
        <f>VLOOKUP(metin_notkun[[#This Row],[sveitarfelag]],Sveitarfelog[[Leiðrétt sveitarfélag]:[Landshluti]],2,FALSE)</f>
        <v>Vesturland</v>
      </c>
      <c r="D144" t="s">
        <v>25</v>
      </c>
      <c r="E144" t="s">
        <v>24</v>
      </c>
      <c r="F144" s="89"/>
      <c r="H144" s="5">
        <f>VLOOKUP(metin_notkun[[#This Row],[sveitarfelag]],Table8[],5,FALSE)</f>
        <v>124.14587839461669</v>
      </c>
      <c r="I144">
        <v>2013</v>
      </c>
      <c r="J144" t="s">
        <v>1953</v>
      </c>
      <c r="K144" t="s">
        <v>1931</v>
      </c>
    </row>
    <row r="145" spans="2:11" ht="15" customHeight="1" x14ac:dyDescent="0.2">
      <c r="B145" s="109" t="s">
        <v>1533</v>
      </c>
      <c r="C145" t="str">
        <f>VLOOKUP(metin_notkun[[#This Row],[sveitarfelag]],Sveitarfelog[[Leiðrétt sveitarfélag]:[Landshluti]],2,FALSE)</f>
        <v>Vesturland</v>
      </c>
      <c r="D145" t="s">
        <v>25</v>
      </c>
      <c r="E145" t="s">
        <v>24</v>
      </c>
      <c r="F145" s="89"/>
      <c r="H145" s="5">
        <f>VLOOKUP(metin_notkun[[#This Row],[sveitarfelag]],Table8[],5,FALSE)</f>
        <v>19.975893368827762</v>
      </c>
      <c r="I145">
        <v>2013</v>
      </c>
      <c r="J145" t="s">
        <v>1953</v>
      </c>
      <c r="K145" t="s">
        <v>1931</v>
      </c>
    </row>
    <row r="146" spans="2:11" ht="15" customHeight="1" x14ac:dyDescent="0.2">
      <c r="B146" s="109" t="s">
        <v>1534</v>
      </c>
      <c r="C146" t="str">
        <f>VLOOKUP(metin_notkun[[#This Row],[sveitarfelag]],Sveitarfelog[[Leiðrétt sveitarfélag]:[Landshluti]],2,FALSE)</f>
        <v>Vesturland</v>
      </c>
      <c r="D146" t="s">
        <v>25</v>
      </c>
      <c r="E146" t="s">
        <v>24</v>
      </c>
      <c r="F146" s="89"/>
      <c r="H146" s="5">
        <f>VLOOKUP(metin_notkun[[#This Row],[sveitarfelag]],Table8[],5,FALSE)</f>
        <v>82.450806943597144</v>
      </c>
      <c r="I146">
        <v>2013</v>
      </c>
      <c r="J146" t="s">
        <v>1953</v>
      </c>
      <c r="K146" t="s">
        <v>1931</v>
      </c>
    </row>
    <row r="147" spans="2:11" ht="15" customHeight="1" x14ac:dyDescent="0.2">
      <c r="B147" s="109" t="s">
        <v>1538</v>
      </c>
      <c r="C147" t="str">
        <f>VLOOKUP(metin_notkun[[#This Row],[sveitarfelag]],Sveitarfelog[[Leiðrétt sveitarfélag]:[Landshluti]],2,FALSE)</f>
        <v>Norðurland vestra</v>
      </c>
      <c r="D147" t="s">
        <v>25</v>
      </c>
      <c r="E147" t="s">
        <v>24</v>
      </c>
      <c r="F147" s="89"/>
      <c r="H147" s="5">
        <f>VLOOKUP(metin_notkun[[#This Row],[sveitarfelag]],Table8[],5,FALSE)</f>
        <v>633.52836781099222</v>
      </c>
      <c r="I147">
        <v>2013</v>
      </c>
      <c r="J147" t="s">
        <v>1953</v>
      </c>
      <c r="K147" t="s">
        <v>1931</v>
      </c>
    </row>
    <row r="148" spans="2:11" ht="15" customHeight="1" x14ac:dyDescent="0.2">
      <c r="B148" s="109" t="s">
        <v>669</v>
      </c>
      <c r="C148" t="str">
        <f>VLOOKUP(metin_notkun[[#This Row],[sveitarfelag]],Sveitarfelog[[Leiðrétt sveitarfélag]:[Landshluti]],2,FALSE)</f>
        <v>Norðurland vestra</v>
      </c>
      <c r="D148" t="s">
        <v>25</v>
      </c>
      <c r="E148" t="s">
        <v>24</v>
      </c>
      <c r="F148" s="89"/>
      <c r="H148" s="5">
        <f>VLOOKUP(metin_notkun[[#This Row],[sveitarfelag]],Table8[],5,FALSE)</f>
        <v>819.09676852827545</v>
      </c>
      <c r="I148">
        <v>2013</v>
      </c>
      <c r="J148" t="s">
        <v>1953</v>
      </c>
      <c r="K148" t="s">
        <v>1931</v>
      </c>
    </row>
    <row r="149" spans="2:11" ht="15" customHeight="1" x14ac:dyDescent="0.2">
      <c r="B149" s="109" t="s">
        <v>1543</v>
      </c>
      <c r="C149" t="str">
        <f>VLOOKUP(metin_notkun[[#This Row],[sveitarfelag]],Sveitarfelog[[Leiðrétt sveitarfélag]:[Landshluti]],2,FALSE)</f>
        <v>Norðurland vestra</v>
      </c>
      <c r="D149" t="s">
        <v>25</v>
      </c>
      <c r="E149" t="s">
        <v>24</v>
      </c>
      <c r="F149" s="89"/>
      <c r="H149" s="5">
        <f>VLOOKUP(metin_notkun[[#This Row],[sveitarfelag]],Table8[],5,FALSE)</f>
        <v>7.2397260273972597</v>
      </c>
      <c r="I149">
        <v>2013</v>
      </c>
      <c r="J149" t="s">
        <v>1953</v>
      </c>
      <c r="K149" t="s">
        <v>1931</v>
      </c>
    </row>
    <row r="150" spans="2:11" ht="15" customHeight="1" x14ac:dyDescent="0.2">
      <c r="B150" s="109" t="s">
        <v>530</v>
      </c>
      <c r="C150" t="str">
        <f>VLOOKUP(metin_notkun[[#This Row],[sveitarfelag]],Sveitarfelog[[Leiðrétt sveitarfélag]:[Landshluti]],2,FALSE)</f>
        <v>Norðurland vestra</v>
      </c>
      <c r="D150" t="s">
        <v>25</v>
      </c>
      <c r="E150" t="s">
        <v>24</v>
      </c>
      <c r="F150" s="89"/>
      <c r="H150" s="5">
        <f>VLOOKUP(metin_notkun[[#This Row],[sveitarfelag]],Table8[],5,FALSE)</f>
        <v>1418.2926164198698</v>
      </c>
      <c r="I150">
        <v>2013</v>
      </c>
      <c r="J150" t="s">
        <v>1953</v>
      </c>
      <c r="K150" t="s">
        <v>1931</v>
      </c>
    </row>
    <row r="151" spans="2:11" ht="15" customHeight="1" x14ac:dyDescent="0.2">
      <c r="B151" s="109" t="s">
        <v>1220</v>
      </c>
      <c r="C151" t="str">
        <f>VLOOKUP(metin_notkun[[#This Row],[sveitarfelag]],Sveitarfelog[[Leiðrétt sveitarfélag]:[Landshluti]],2,FALSE)</f>
        <v>Austurland</v>
      </c>
      <c r="D151" t="s">
        <v>25</v>
      </c>
      <c r="E151" t="s">
        <v>24</v>
      </c>
      <c r="F151" s="89"/>
      <c r="H151" s="5">
        <f>VLOOKUP(metin_notkun[[#This Row],[sveitarfelag]],Table8[],5,FALSE)</f>
        <v>165.01885641395376</v>
      </c>
      <c r="I151">
        <v>2013</v>
      </c>
      <c r="J151" t="s">
        <v>1953</v>
      </c>
      <c r="K151" t="s">
        <v>1931</v>
      </c>
    </row>
    <row r="152" spans="2:11" ht="15" customHeight="1" x14ac:dyDescent="0.2">
      <c r="B152" s="109" t="s">
        <v>203</v>
      </c>
      <c r="C152" t="str">
        <f>VLOOKUP(metin_notkun[[#This Row],[sveitarfelag]],Sveitarfelog[[Leiðrétt sveitarfélag]:[Landshluti]],2,FALSE)</f>
        <v>Austurland</v>
      </c>
      <c r="D152" t="s">
        <v>25</v>
      </c>
      <c r="E152" t="s">
        <v>24</v>
      </c>
      <c r="F152" s="89"/>
      <c r="H152" s="5">
        <f>VLOOKUP(metin_notkun[[#This Row],[sveitarfelag]],Table8[],5,FALSE)</f>
        <v>247.75858244135102</v>
      </c>
      <c r="I152">
        <v>2013</v>
      </c>
      <c r="J152" t="s">
        <v>1953</v>
      </c>
      <c r="K152" t="s">
        <v>1931</v>
      </c>
    </row>
    <row r="153" spans="2:11" ht="15" customHeight="1" x14ac:dyDescent="0.2">
      <c r="B153" s="109" t="s">
        <v>1041</v>
      </c>
      <c r="C153" t="str">
        <f>VLOOKUP(metin_notkun[[#This Row],[sveitarfelag]],Sveitarfelog[[Leiðrétt sveitarfélag]:[Landshluti]],2,FALSE)</f>
        <v>Suðurland</v>
      </c>
      <c r="D153" t="s">
        <v>25</v>
      </c>
      <c r="E153" t="s">
        <v>24</v>
      </c>
      <c r="F153" s="89"/>
      <c r="H153" s="5">
        <f>VLOOKUP(metin_notkun[[#This Row],[sveitarfelag]],Table8[],5,FALSE)</f>
        <v>164.25119701255247</v>
      </c>
      <c r="I153">
        <v>2013</v>
      </c>
      <c r="J153" t="s">
        <v>1953</v>
      </c>
      <c r="K153" t="s">
        <v>1931</v>
      </c>
    </row>
    <row r="154" spans="2:11" ht="15" customHeight="1" x14ac:dyDescent="0.2">
      <c r="B154" s="109" t="s">
        <v>890</v>
      </c>
      <c r="C154" t="str">
        <f>VLOOKUP(metin_notkun[[#This Row],[sveitarfelag]],Sveitarfelog[[Leiðrétt sveitarfélag]:[Landshluti]],2,FALSE)</f>
        <v>Suðurland</v>
      </c>
      <c r="D154" t="s">
        <v>25</v>
      </c>
      <c r="E154" t="s">
        <v>24</v>
      </c>
      <c r="F154" s="89"/>
      <c r="H154" s="5">
        <f>VLOOKUP(metin_notkun[[#This Row],[sveitarfelag]],Table8[],5,FALSE)</f>
        <v>440.18287948533077</v>
      </c>
      <c r="I154">
        <v>2013</v>
      </c>
      <c r="J154" t="s">
        <v>1953</v>
      </c>
      <c r="K154" t="s">
        <v>1931</v>
      </c>
    </row>
    <row r="155" spans="2:11" ht="15" customHeight="1" x14ac:dyDescent="0.2">
      <c r="B155" s="109" t="s">
        <v>1565</v>
      </c>
      <c r="C155" t="str">
        <f>VLOOKUP(metin_notkun[[#This Row],[sveitarfelag]],Sveitarfelog[[Leiðrétt sveitarfélag]:[Landshluti]],2,FALSE)</f>
        <v>Suðurland</v>
      </c>
      <c r="D155" t="s">
        <v>25</v>
      </c>
      <c r="E155" t="s">
        <v>24</v>
      </c>
      <c r="F155" s="89"/>
      <c r="H155" s="5">
        <f>VLOOKUP(metin_notkun[[#This Row],[sveitarfelag]],Table8[],5,FALSE)</f>
        <v>879.47248257630383</v>
      </c>
      <c r="I155">
        <v>2013</v>
      </c>
      <c r="J155" t="s">
        <v>1953</v>
      </c>
      <c r="K155" t="s">
        <v>1931</v>
      </c>
    </row>
    <row r="156" spans="2:11" ht="15" customHeight="1" x14ac:dyDescent="0.2">
      <c r="B156" s="109" t="s">
        <v>631</v>
      </c>
      <c r="C156" t="str">
        <f>VLOOKUP(metin_notkun[[#This Row],[sveitarfelag]],Sveitarfelog[[Leiðrétt sveitarfélag]:[Landshluti]],2,FALSE)</f>
        <v>Suðurland</v>
      </c>
      <c r="D156" t="s">
        <v>25</v>
      </c>
      <c r="E156" t="s">
        <v>24</v>
      </c>
      <c r="F156" s="89"/>
      <c r="H156" s="5">
        <f>VLOOKUP(metin_notkun[[#This Row],[sveitarfelag]],Table8[],5,FALSE)</f>
        <v>458.736509345017</v>
      </c>
      <c r="I156">
        <v>2013</v>
      </c>
      <c r="J156" t="s">
        <v>1953</v>
      </c>
      <c r="K156" t="s">
        <v>1931</v>
      </c>
    </row>
    <row r="157" spans="2:11" ht="15" customHeight="1" x14ac:dyDescent="0.2">
      <c r="B157" s="140" t="s">
        <v>1990</v>
      </c>
      <c r="C157" t="str">
        <f>VLOOKUP(metin_notkun[[#This Row],[sveitarfelag]],Sveitarfelog[[Leiðrétt sveitarfélag]:[Landshluti]],2,FALSE)</f>
        <v>Suðurland</v>
      </c>
      <c r="D157" t="s">
        <v>25</v>
      </c>
      <c r="E157" t="s">
        <v>24</v>
      </c>
      <c r="F157" s="89"/>
      <c r="H157" s="5">
        <f>VLOOKUP(metin_notkun[[#This Row],[sveitarfelag]],Table8[],5,FALSE)</f>
        <v>888.58669328748658</v>
      </c>
      <c r="I157">
        <v>2013</v>
      </c>
      <c r="J157" t="s">
        <v>1953</v>
      </c>
      <c r="K157" t="s">
        <v>1931</v>
      </c>
    </row>
    <row r="158" spans="2:11" ht="15" customHeight="1" x14ac:dyDescent="0.2">
      <c r="B158" s="109" t="s">
        <v>1959</v>
      </c>
      <c r="C158" t="str">
        <f>VLOOKUP(metin_notkun[[#This Row],[sveitarfelag]],Sveitarfelog[[Leiðrétt sveitarfélag]:[Landshluti]],2,FALSE)</f>
        <v>Suðurland</v>
      </c>
      <c r="D158" t="s">
        <v>25</v>
      </c>
      <c r="E158" t="s">
        <v>24</v>
      </c>
      <c r="F158" s="89"/>
      <c r="H158" s="5">
        <f>VLOOKUP(metin_notkun[[#This Row],[sveitarfelag]],Table8[],5,FALSE)</f>
        <v>49.969044053759262</v>
      </c>
      <c r="I158">
        <v>2013</v>
      </c>
      <c r="J158" t="s">
        <v>1953</v>
      </c>
      <c r="K158" t="s">
        <v>1931</v>
      </c>
    </row>
    <row r="159" spans="2:11" ht="15" customHeight="1" x14ac:dyDescent="0.2">
      <c r="B159" s="109" t="s">
        <v>733</v>
      </c>
      <c r="C159" t="str">
        <f>VLOOKUP(metin_notkun[[#This Row],[sveitarfelag]],Sveitarfelog[[Leiðrétt sveitarfélag]:[Landshluti]],2,FALSE)</f>
        <v>Suðurland</v>
      </c>
      <c r="D159" t="s">
        <v>25</v>
      </c>
      <c r="E159" t="s">
        <v>24</v>
      </c>
      <c r="F159" s="89"/>
      <c r="H159" s="5">
        <f>VLOOKUP(metin_notkun[[#This Row],[sveitarfelag]],Table8[],5,FALSE)</f>
        <v>673.69789066977239</v>
      </c>
      <c r="I159">
        <v>2013</v>
      </c>
      <c r="J159" t="s">
        <v>1953</v>
      </c>
      <c r="K159" t="s">
        <v>1931</v>
      </c>
    </row>
    <row r="160" spans="2:11" ht="15" customHeight="1" x14ac:dyDescent="0.2">
      <c r="B160" s="109" t="s">
        <v>733</v>
      </c>
      <c r="C160" t="str">
        <f>VLOOKUP(metin_notkun[[#This Row],[sveitarfelag]],Sveitarfelog[[Leiðrétt sveitarfélag]:[Landshluti]],2,FALSE)</f>
        <v>Suðurland</v>
      </c>
      <c r="D160" t="s">
        <v>25</v>
      </c>
      <c r="E160" t="s">
        <v>24</v>
      </c>
      <c r="F160" s="89"/>
      <c r="H160" s="5">
        <f>VLOOKUP(metin_notkun[[#This Row],[sveitarfelag]],Table8[],5,FALSE)</f>
        <v>673.69789066977239</v>
      </c>
      <c r="I160">
        <v>2013</v>
      </c>
      <c r="J160" t="s">
        <v>1953</v>
      </c>
      <c r="K160" t="s">
        <v>1931</v>
      </c>
    </row>
    <row r="161" spans="1:11" ht="15" customHeight="1" x14ac:dyDescent="0.2">
      <c r="B161" s="109" t="s">
        <v>220</v>
      </c>
      <c r="C161" t="str">
        <f>VLOOKUP(metin_notkun[[#This Row],[sveitarfelag]],Sveitarfelog[[Leiðrétt sveitarfélag]:[Landshluti]],2,FALSE)</f>
        <v>Suðurnes</v>
      </c>
      <c r="D161" t="s">
        <v>25</v>
      </c>
      <c r="E161" t="s">
        <v>24</v>
      </c>
      <c r="F161" s="89"/>
      <c r="H161" s="5">
        <f>VLOOKUP(metin_notkun[[#This Row],[sveitarfelag]],Table8[],5,FALSE)</f>
        <v>0</v>
      </c>
      <c r="I161">
        <v>2013</v>
      </c>
      <c r="J161" t="s">
        <v>1953</v>
      </c>
      <c r="K161" t="s">
        <v>1931</v>
      </c>
    </row>
    <row r="162" spans="1:11" ht="15" customHeight="1" x14ac:dyDescent="0.2">
      <c r="B162" s="109" t="s">
        <v>220</v>
      </c>
      <c r="C162" t="str">
        <f>VLOOKUP(metin_notkun[[#This Row],[sveitarfelag]],Sveitarfelog[[Leiðrétt sveitarfélag]:[Landshluti]],2,FALSE)</f>
        <v>Suðurnes</v>
      </c>
      <c r="D162" t="s">
        <v>25</v>
      </c>
      <c r="E162" t="s">
        <v>24</v>
      </c>
      <c r="F162" s="89"/>
      <c r="H162">
        <v>390</v>
      </c>
      <c r="I162">
        <v>2013</v>
      </c>
      <c r="K162" t="s">
        <v>1958</v>
      </c>
    </row>
    <row r="163" spans="1:11" ht="15" customHeight="1" x14ac:dyDescent="0.2">
      <c r="B163" s="109" t="s">
        <v>1522</v>
      </c>
      <c r="C163" t="str">
        <f>VLOOKUP(metin_notkun[[#This Row],[sveitarfelag]],Sveitarfelog[[Leiðrétt sveitarfélag]:[Landshluti]],2,FALSE)</f>
        <v>Suðurnes</v>
      </c>
      <c r="D163" t="s">
        <v>25</v>
      </c>
      <c r="E163" t="s">
        <v>24</v>
      </c>
      <c r="F163" s="89"/>
      <c r="H163" s="5">
        <f>VLOOKUP(metin_notkun[[#This Row],[sveitarfelag]],Table8[],5,FALSE)</f>
        <v>7.2397260273972597</v>
      </c>
      <c r="I163">
        <v>2013</v>
      </c>
      <c r="J163" t="s">
        <v>1953</v>
      </c>
      <c r="K163" t="s">
        <v>1931</v>
      </c>
    </row>
    <row r="164" spans="1:11" ht="15" customHeight="1" x14ac:dyDescent="0.2">
      <c r="B164" s="109" t="s">
        <v>1586</v>
      </c>
      <c r="C164" t="str">
        <f>VLOOKUP(metin_notkun[[#This Row],[sveitarfelag]],Sveitarfelog[[Leiðrétt sveitarfélag]:[Landshluti]],2,FALSE)</f>
        <v>Suðurnes</v>
      </c>
      <c r="D164" t="s">
        <v>25</v>
      </c>
      <c r="E164" t="s">
        <v>24</v>
      </c>
      <c r="F164" s="89"/>
      <c r="H164" s="5">
        <f>VLOOKUP(metin_notkun[[#This Row],[sveitarfelag]],Table8[],5,FALSE)</f>
        <v>7.2397260273972597</v>
      </c>
      <c r="I164">
        <v>2013</v>
      </c>
      <c r="J164" t="s">
        <v>1953</v>
      </c>
      <c r="K164" t="s">
        <v>1931</v>
      </c>
    </row>
    <row r="165" spans="1:11" ht="15" customHeight="1" x14ac:dyDescent="0.2">
      <c r="B165" s="109" t="s">
        <v>81</v>
      </c>
      <c r="C165" t="str">
        <f>VLOOKUP(metin_notkun[[#This Row],[sveitarfelag]],Sveitarfelog[[Leiðrétt sveitarfélag]:[Landshluti]],2,FALSE)</f>
        <v>Höfuðborgarsvæðið</v>
      </c>
      <c r="D165" t="s">
        <v>25</v>
      </c>
      <c r="E165" t="s">
        <v>24</v>
      </c>
      <c r="F165" s="89"/>
      <c r="H165" s="5">
        <f>VLOOKUP(metin_notkun[[#This Row],[sveitarfelag]],Table8[],5,FALSE)</f>
        <v>19.975893368827762</v>
      </c>
      <c r="I165">
        <v>2013</v>
      </c>
      <c r="J165" t="s">
        <v>1953</v>
      </c>
      <c r="K165" t="s">
        <v>1931</v>
      </c>
    </row>
    <row r="166" spans="1:11" ht="15" customHeight="1" x14ac:dyDescent="0.2">
      <c r="B166" s="109" t="s">
        <v>1993</v>
      </c>
      <c r="C166" t="str">
        <f>VLOOKUP(metin_notkun[[#This Row],[sveitarfelag]],Sveitarfelog[[Leiðrétt sveitarfélag]:[Landshluti]],2,FALSE)</f>
        <v>Höfuðborgarsvæðið</v>
      </c>
      <c r="D166" t="s">
        <v>25</v>
      </c>
      <c r="E166" t="s">
        <v>24</v>
      </c>
      <c r="F166" s="89"/>
      <c r="H166" s="5">
        <f>VLOOKUP(metin_notkun[[#This Row],[sveitarfelag]],Table8[],5,FALSE)</f>
        <v>48.934797478416804</v>
      </c>
      <c r="I166">
        <v>2013</v>
      </c>
      <c r="J166" t="s">
        <v>1953</v>
      </c>
      <c r="K166" t="s">
        <v>1931</v>
      </c>
    </row>
    <row r="167" spans="1:11" ht="15" customHeight="1" x14ac:dyDescent="0.2">
      <c r="B167" s="109" t="s">
        <v>241</v>
      </c>
      <c r="C167" t="str">
        <f>VLOOKUP(metin_notkun[[#This Row],[sveitarfelag]],Sveitarfelog[[Leiðrétt sveitarfélag]:[Landshluti]],2,FALSE)</f>
        <v>Suðurland</v>
      </c>
      <c r="D167" t="s">
        <v>25</v>
      </c>
      <c r="E167" t="s">
        <v>24</v>
      </c>
      <c r="F167" s="89"/>
      <c r="H167" s="5">
        <f>VLOOKUP(metin_notkun[[#This Row],[sveitarfelag]],Table8[],5,FALSE)</f>
        <v>440.18287948533077</v>
      </c>
      <c r="I167">
        <v>2013</v>
      </c>
      <c r="J167" t="s">
        <v>1953</v>
      </c>
      <c r="K167" t="s">
        <v>1931</v>
      </c>
    </row>
    <row r="168" spans="1:11" ht="15" customHeight="1" x14ac:dyDescent="0.2">
      <c r="B168" s="109" t="s">
        <v>1588</v>
      </c>
      <c r="C168" t="str">
        <f>VLOOKUP(metin_notkun[[#This Row],[sveitarfelag]],Sveitarfelog[[Leiðrétt sveitarfélag]:[Landshluti]],2,FALSE)</f>
        <v>Suðurland</v>
      </c>
      <c r="D168" t="s">
        <v>25</v>
      </c>
      <c r="E168" t="s">
        <v>24</v>
      </c>
      <c r="F168" s="89"/>
      <c r="H168" s="5">
        <f>VLOOKUP(metin_notkun[[#This Row],[sveitarfelag]],Table8[],5,FALSE)</f>
        <v>0</v>
      </c>
      <c r="I168">
        <v>2013</v>
      </c>
      <c r="J168" t="s">
        <v>1953</v>
      </c>
      <c r="K168" t="s">
        <v>1931</v>
      </c>
    </row>
    <row r="169" spans="1:11" ht="15" customHeight="1" x14ac:dyDescent="0.2">
      <c r="B169" s="109" t="s">
        <v>215</v>
      </c>
      <c r="C169" t="str">
        <f>VLOOKUP(metin_notkun[[#This Row],[sveitarfelag]],Sveitarfelog[[Leiðrétt sveitarfélag]:[Landshluti]],2,FALSE)</f>
        <v>Austurland</v>
      </c>
      <c r="D169" t="s">
        <v>25</v>
      </c>
      <c r="E169" t="s">
        <v>24</v>
      </c>
      <c r="F169" s="89"/>
      <c r="H169" s="5">
        <f>VLOOKUP(metin_notkun[[#This Row],[sveitarfelag]],Table8[],5,FALSE)</f>
        <v>1102.2500323516906</v>
      </c>
      <c r="I169">
        <v>2013</v>
      </c>
      <c r="J169" t="s">
        <v>1953</v>
      </c>
      <c r="K169" t="s">
        <v>1931</v>
      </c>
    </row>
    <row r="170" spans="1:11" ht="15" customHeight="1" x14ac:dyDescent="0.2">
      <c r="B170" s="140" t="s">
        <v>211</v>
      </c>
      <c r="C170" t="str">
        <f>VLOOKUP(metin_notkun[[#This Row],[sveitarfelag]],Sveitarfelog[[Leiðrétt sveitarfélag]:[Landshluti]],2,FALSE)</f>
        <v>Norðurland eystra</v>
      </c>
      <c r="D170" t="s">
        <v>25</v>
      </c>
      <c r="E170" t="s">
        <v>24</v>
      </c>
      <c r="F170" s="89"/>
      <c r="H170" s="5">
        <f>VLOOKUP(metin_notkun[[#This Row],[sveitarfelag]],Table8[],5,FALSE)</f>
        <v>351.64383561643837</v>
      </c>
      <c r="I170">
        <v>2014</v>
      </c>
      <c r="J170" s="95" t="s">
        <v>1953</v>
      </c>
      <c r="K170" t="s">
        <v>1931</v>
      </c>
    </row>
    <row r="171" spans="1:11" ht="15" customHeight="1" x14ac:dyDescent="0.2">
      <c r="B171" s="140" t="s">
        <v>1551</v>
      </c>
      <c r="C171" t="str">
        <f>VLOOKUP(metin_notkun[[#This Row],[sveitarfelag]],Sveitarfelog[[Leiðrétt sveitarfélag]:[Landshluti]],2,FALSE)</f>
        <v>Norðurland eystra</v>
      </c>
      <c r="D171" t="s">
        <v>25</v>
      </c>
      <c r="E171" t="s">
        <v>24</v>
      </c>
      <c r="F171" s="89"/>
      <c r="H171" s="5">
        <f>VLOOKUP(metin_notkun[[#This Row],[sveitarfelag]],Table8[],5,FALSE)</f>
        <v>722.92579446508796</v>
      </c>
      <c r="I171">
        <v>2014</v>
      </c>
      <c r="J171" s="95" t="s">
        <v>1953</v>
      </c>
      <c r="K171" t="s">
        <v>1931</v>
      </c>
    </row>
    <row r="172" spans="1:11" ht="15" customHeight="1" x14ac:dyDescent="0.2">
      <c r="B172" s="140" t="s">
        <v>1989</v>
      </c>
      <c r="C172" t="str">
        <f>VLOOKUP(metin_notkun[[#This Row],[sveitarfelag]],Sveitarfelog[[Leiðrétt sveitarfélag]:[Landshluti]],2,FALSE)</f>
        <v>Norðurland eystra</v>
      </c>
      <c r="D172" t="s">
        <v>25</v>
      </c>
      <c r="E172" t="s">
        <v>24</v>
      </c>
      <c r="F172" s="89"/>
      <c r="H172" s="5">
        <f>VLOOKUP(metin_notkun[[#This Row],[sveitarfelag]],Table8[],5,FALSE)</f>
        <v>363.91940731702806</v>
      </c>
      <c r="I172">
        <v>2014</v>
      </c>
      <c r="J172" s="95" t="s">
        <v>1953</v>
      </c>
      <c r="K172" t="s">
        <v>1931</v>
      </c>
    </row>
    <row r="173" spans="1:11" ht="15" customHeight="1" x14ac:dyDescent="0.2">
      <c r="B173" s="140" t="s">
        <v>1550</v>
      </c>
      <c r="C173" t="str">
        <f>VLOOKUP(metin_notkun[[#This Row],[sveitarfelag]],Sveitarfelog[[Leiðrétt sveitarfélag]:[Landshluti]],2,FALSE)</f>
        <v>Norðurland eystra</v>
      </c>
      <c r="D173" t="s">
        <v>25</v>
      </c>
      <c r="E173" t="s">
        <v>24</v>
      </c>
      <c r="F173" s="89"/>
      <c r="H173" s="5">
        <f>VLOOKUP(metin_notkun[[#This Row],[sveitarfelag]],Table8[],5,FALSE)</f>
        <v>326.81354334202211</v>
      </c>
      <c r="I173">
        <v>2014</v>
      </c>
      <c r="J173" s="95" t="s">
        <v>1940</v>
      </c>
      <c r="K173" t="s">
        <v>1931</v>
      </c>
    </row>
    <row r="174" spans="1:11" ht="15" customHeight="1" x14ac:dyDescent="0.2">
      <c r="A174" t="s">
        <v>139</v>
      </c>
      <c r="B174" s="109" t="s">
        <v>1957</v>
      </c>
      <c r="C174" t="str">
        <f>VLOOKUP(metin_notkun[[#This Row],[sveitarfelag]],Sveitarfelog[[Leiðrétt sveitarfélag]:[Landshluti]],2,FALSE)</f>
        <v>Norðurland eystra</v>
      </c>
      <c r="D174" t="s">
        <v>25</v>
      </c>
      <c r="E174" t="s">
        <v>24</v>
      </c>
      <c r="F174" s="89"/>
      <c r="H174">
        <v>305</v>
      </c>
      <c r="I174">
        <v>2014</v>
      </c>
      <c r="J174" s="95" t="s">
        <v>1942</v>
      </c>
      <c r="K174" t="s">
        <v>1991</v>
      </c>
    </row>
    <row r="175" spans="1:11" ht="15" customHeight="1" x14ac:dyDescent="0.2">
      <c r="B175" s="109" t="s">
        <v>1957</v>
      </c>
      <c r="C175" t="str">
        <f>VLOOKUP(metin_notkun[[#This Row],[sveitarfelag]],Sveitarfelog[[Leiðrétt sveitarfélag]:[Landshluti]],2,FALSE)</f>
        <v>Norðurland eystra</v>
      </c>
      <c r="D175" t="s">
        <v>25</v>
      </c>
      <c r="E175" t="s">
        <v>24</v>
      </c>
      <c r="F175" s="89"/>
      <c r="H175" s="5">
        <f>VLOOKUP(metin_notkun[[#This Row],[sveitarfelag]],Table8[],5,FALSE)</f>
        <v>1470.0872941045977</v>
      </c>
      <c r="I175">
        <v>2014</v>
      </c>
      <c r="J175" t="s">
        <v>1953</v>
      </c>
      <c r="K175" t="s">
        <v>1931</v>
      </c>
    </row>
    <row r="176" spans="1:11" ht="15" customHeight="1" x14ac:dyDescent="0.2">
      <c r="B176" s="140" t="s">
        <v>1992</v>
      </c>
      <c r="C176" t="str">
        <f>VLOOKUP(metin_notkun[[#This Row],[sveitarfelag]],Sveitarfelog[[Leiðrétt sveitarfélag]:[Landshluti]],2,FALSE)</f>
        <v>Vestfirðir</v>
      </c>
      <c r="D176" t="s">
        <v>25</v>
      </c>
      <c r="E176" t="s">
        <v>24</v>
      </c>
      <c r="F176" s="89"/>
      <c r="H176" s="5">
        <f>VLOOKUP(metin_notkun[[#This Row],[sveitarfelag]],Table8[],5,FALSE)</f>
        <v>264.76712328767121</v>
      </c>
      <c r="I176">
        <v>2014</v>
      </c>
      <c r="J176" t="s">
        <v>1953</v>
      </c>
      <c r="K176" t="s">
        <v>1931</v>
      </c>
    </row>
    <row r="177" spans="2:16" ht="15" customHeight="1" x14ac:dyDescent="0.2">
      <c r="B177" s="140" t="s">
        <v>1536</v>
      </c>
      <c r="C177" t="str">
        <f>VLOOKUP(metin_notkun[[#This Row],[sveitarfelag]],Sveitarfelog[[Leiðrétt sveitarfélag]:[Landshluti]],2,FALSE)</f>
        <v>Vestfirðir</v>
      </c>
      <c r="D177" t="s">
        <v>25</v>
      </c>
      <c r="E177" t="s">
        <v>24</v>
      </c>
      <c r="F177" s="89"/>
      <c r="H177" s="5">
        <f>VLOOKUP(metin_notkun[[#This Row],[sveitarfelag]],Table8[],5,FALSE)</f>
        <v>19.975893368827762</v>
      </c>
      <c r="I177">
        <v>2014</v>
      </c>
      <c r="J177" t="s">
        <v>1953</v>
      </c>
      <c r="K177" t="s">
        <v>1931</v>
      </c>
      <c r="P177" s="37"/>
    </row>
    <row r="178" spans="2:16" ht="15" customHeight="1" x14ac:dyDescent="0.2">
      <c r="B178" s="143" t="s">
        <v>1545</v>
      </c>
      <c r="C178" t="str">
        <f>VLOOKUP(metin_notkun[[#This Row],[sveitarfelag]],Sveitarfelog[[Leiðrétt sveitarfélag]:[Landshluti]],2,FALSE)</f>
        <v>Norðurland eystra</v>
      </c>
      <c r="D178" t="s">
        <v>25</v>
      </c>
      <c r="E178" t="s">
        <v>24</v>
      </c>
      <c r="F178" s="89"/>
      <c r="H178" s="5">
        <f>VLOOKUP(metin_notkun[[#This Row],[sveitarfelag]],Table8[],5,FALSE)</f>
        <v>7.2397260273972597</v>
      </c>
      <c r="I178">
        <v>2014</v>
      </c>
      <c r="J178" t="s">
        <v>1953</v>
      </c>
      <c r="K178" t="s">
        <v>1931</v>
      </c>
    </row>
    <row r="179" spans="2:16" ht="15" customHeight="1" x14ac:dyDescent="0.2">
      <c r="B179" s="143" t="s">
        <v>492</v>
      </c>
      <c r="C179" t="str">
        <f>VLOOKUP(metin_notkun[[#This Row],[sveitarfelag]],Sveitarfelog[[Leiðrétt sveitarfélag]:[Landshluti]],2,FALSE)</f>
        <v>Vestfirðir</v>
      </c>
      <c r="D179" t="s">
        <v>25</v>
      </c>
      <c r="E179" t="s">
        <v>24</v>
      </c>
      <c r="F179" s="89"/>
      <c r="H179" s="5">
        <f>VLOOKUP(metin_notkun[[#This Row],[sveitarfelag]],Table8[],5,FALSE)</f>
        <v>215.96352577967576</v>
      </c>
      <c r="I179">
        <v>2014</v>
      </c>
      <c r="J179" t="s">
        <v>1953</v>
      </c>
      <c r="K179" t="s">
        <v>1931</v>
      </c>
    </row>
    <row r="180" spans="2:16" ht="15" customHeight="1" x14ac:dyDescent="0.2">
      <c r="B180" s="143" t="s">
        <v>303</v>
      </c>
      <c r="C180" t="str">
        <f>VLOOKUP(metin_notkun[[#This Row],[sveitarfelag]],Sveitarfelog[[Leiðrétt sveitarfélag]:[Landshluti]],2,FALSE)</f>
        <v>Vestfirðir</v>
      </c>
      <c r="D180" t="s">
        <v>25</v>
      </c>
      <c r="E180" t="s">
        <v>24</v>
      </c>
      <c r="F180" s="89"/>
      <c r="H180" s="5">
        <f>VLOOKUP(metin_notkun[[#This Row],[sveitarfelag]],Table8[],5,FALSE)</f>
        <v>136.23162886140537</v>
      </c>
      <c r="I180">
        <v>2014</v>
      </c>
      <c r="J180" t="s">
        <v>1953</v>
      </c>
      <c r="K180" t="s">
        <v>1931</v>
      </c>
    </row>
    <row r="181" spans="2:16" ht="15" customHeight="1" x14ac:dyDescent="0.2">
      <c r="B181" s="110" t="s">
        <v>1537</v>
      </c>
      <c r="C181" t="str">
        <f>VLOOKUP(metin_notkun[[#This Row],[sveitarfelag]],Sveitarfelog[[Leiðrétt sveitarfélag]:[Landshluti]],2,FALSE)</f>
        <v>Vestfirðir</v>
      </c>
      <c r="D181" t="s">
        <v>25</v>
      </c>
      <c r="E181" t="s">
        <v>24</v>
      </c>
      <c r="F181" s="89"/>
      <c r="H181" s="5">
        <f>VLOOKUP(metin_notkun[[#This Row],[sveitarfelag]],Table8[],5,FALSE)</f>
        <v>31.50613757787514</v>
      </c>
      <c r="I181">
        <v>2014</v>
      </c>
      <c r="J181" t="s">
        <v>1953</v>
      </c>
      <c r="K181" t="s">
        <v>1931</v>
      </c>
    </row>
    <row r="182" spans="2:16" ht="15" customHeight="1" x14ac:dyDescent="0.2">
      <c r="B182" s="110" t="s">
        <v>1532</v>
      </c>
      <c r="C182" t="str">
        <f>VLOOKUP(metin_notkun[[#This Row],[sveitarfelag]],Sveitarfelog[[Leiðrétt sveitarfélag]:[Landshluti]],2,FALSE)</f>
        <v>Vestfirðir</v>
      </c>
      <c r="D182" t="s">
        <v>25</v>
      </c>
      <c r="E182" t="s">
        <v>24</v>
      </c>
      <c r="F182" s="89"/>
      <c r="H182" s="5">
        <f>VLOOKUP(metin_notkun[[#This Row],[sveitarfelag]],Table8[],5,FALSE)</f>
        <v>165.01885641395376</v>
      </c>
      <c r="I182">
        <v>2014</v>
      </c>
      <c r="J182" t="s">
        <v>1953</v>
      </c>
      <c r="K182" t="s">
        <v>1931</v>
      </c>
    </row>
    <row r="183" spans="2:16" ht="15" customHeight="1" x14ac:dyDescent="0.2">
      <c r="B183" s="110" t="s">
        <v>1535</v>
      </c>
      <c r="C183" t="str">
        <f>VLOOKUP(metin_notkun[[#This Row],[sveitarfelag]],Sveitarfelog[[Leiðrétt sveitarfélag]:[Landshluti]],2,FALSE)</f>
        <v>Vesturland</v>
      </c>
      <c r="D183" t="s">
        <v>25</v>
      </c>
      <c r="E183" t="s">
        <v>24</v>
      </c>
      <c r="F183" s="89"/>
      <c r="H183" s="5">
        <f>VLOOKUP(metin_notkun[[#This Row],[sveitarfelag]],Table8[],5,FALSE)</f>
        <v>448.43870741131019</v>
      </c>
      <c r="I183">
        <v>2014</v>
      </c>
      <c r="J183" t="s">
        <v>1953</v>
      </c>
      <c r="K183" t="s">
        <v>1931</v>
      </c>
    </row>
    <row r="184" spans="2:16" ht="15" customHeight="1" x14ac:dyDescent="0.2">
      <c r="B184" s="141" t="s">
        <v>680</v>
      </c>
      <c r="C184" t="str">
        <f>VLOOKUP(metin_notkun[[#This Row],[sveitarfelag]],Sveitarfelog[[Leiðrétt sveitarfélag]:[Landshluti]],2,FALSE)</f>
        <v>Vesturland</v>
      </c>
      <c r="D184" t="s">
        <v>25</v>
      </c>
      <c r="E184" t="s">
        <v>24</v>
      </c>
      <c r="F184" s="89"/>
      <c r="H184" s="5">
        <f>VLOOKUP(metin_notkun[[#This Row],[sveitarfelag]],Table8[],5,FALSE)</f>
        <v>1050.8726822324516</v>
      </c>
      <c r="I184">
        <v>2014</v>
      </c>
      <c r="J184" t="s">
        <v>1953</v>
      </c>
      <c r="K184" t="s">
        <v>1931</v>
      </c>
    </row>
    <row r="185" spans="2:16" ht="15" customHeight="1" x14ac:dyDescent="0.2">
      <c r="B185" s="126" t="s">
        <v>1956</v>
      </c>
      <c r="C185" t="str">
        <f>VLOOKUP(metin_notkun[[#This Row],[sveitarfelag]],Sveitarfelog[[Leiðrétt sveitarfélag]:[Landshluti]],2,FALSE)</f>
        <v>Vesturland</v>
      </c>
      <c r="D185" t="s">
        <v>25</v>
      </c>
      <c r="E185" t="s">
        <v>24</v>
      </c>
      <c r="F185" s="89"/>
      <c r="H185" s="5">
        <f>VLOOKUP(metin_notkun[[#This Row],[sveitarfelag]],Table8[],5,FALSE)</f>
        <v>199.60540180799731</v>
      </c>
      <c r="I185">
        <v>2014</v>
      </c>
      <c r="J185" t="s">
        <v>1953</v>
      </c>
      <c r="K185" t="s">
        <v>1931</v>
      </c>
    </row>
    <row r="186" spans="2:16" ht="15" customHeight="1" x14ac:dyDescent="0.2">
      <c r="B186" s="110" t="s">
        <v>1529</v>
      </c>
      <c r="C186" t="str">
        <f>VLOOKUP(metin_notkun[[#This Row],[sveitarfelag]],Sveitarfelog[[Leiðrétt sveitarfélag]:[Landshluti]],2,FALSE)</f>
        <v>Vesturland</v>
      </c>
      <c r="D186" t="s">
        <v>25</v>
      </c>
      <c r="E186" t="s">
        <v>24</v>
      </c>
      <c r="F186" s="89"/>
      <c r="H186" s="5">
        <f>VLOOKUP(metin_notkun[[#This Row],[sveitarfelag]],Table8[],5,FALSE)</f>
        <v>124.14587839461669</v>
      </c>
      <c r="I186">
        <v>2014</v>
      </c>
      <c r="J186" t="s">
        <v>1953</v>
      </c>
      <c r="K186" t="s">
        <v>1931</v>
      </c>
    </row>
    <row r="187" spans="2:16" ht="15" customHeight="1" x14ac:dyDescent="0.2">
      <c r="B187" s="141" t="s">
        <v>1533</v>
      </c>
      <c r="C187" t="str">
        <f>VLOOKUP(metin_notkun[[#This Row],[sveitarfelag]],Sveitarfelog[[Leiðrétt sveitarfélag]:[Landshluti]],2,FALSE)</f>
        <v>Vesturland</v>
      </c>
      <c r="D187" t="s">
        <v>25</v>
      </c>
      <c r="E187" t="s">
        <v>24</v>
      </c>
      <c r="F187" s="89"/>
      <c r="H187" s="5">
        <f>VLOOKUP(metin_notkun[[#This Row],[sveitarfelag]],Table8[],5,FALSE)</f>
        <v>19.975893368827762</v>
      </c>
      <c r="I187">
        <v>2014</v>
      </c>
      <c r="J187" t="s">
        <v>1953</v>
      </c>
      <c r="K187" t="s">
        <v>1931</v>
      </c>
    </row>
    <row r="188" spans="2:16" ht="15" customHeight="1" x14ac:dyDescent="0.2">
      <c r="B188" s="141" t="s">
        <v>1534</v>
      </c>
      <c r="C188" t="str">
        <f>VLOOKUP(metin_notkun[[#This Row],[sveitarfelag]],Sveitarfelog[[Leiðrétt sveitarfélag]:[Landshluti]],2,FALSE)</f>
        <v>Vesturland</v>
      </c>
      <c r="D188" t="s">
        <v>25</v>
      </c>
      <c r="E188" t="s">
        <v>24</v>
      </c>
      <c r="F188" s="89"/>
      <c r="H188" s="5">
        <f>VLOOKUP(metin_notkun[[#This Row],[sveitarfelag]],Table8[],5,FALSE)</f>
        <v>82.450806943597144</v>
      </c>
      <c r="I188">
        <v>2014</v>
      </c>
      <c r="J188" t="s">
        <v>1953</v>
      </c>
      <c r="K188" t="s">
        <v>1931</v>
      </c>
    </row>
    <row r="189" spans="2:16" ht="15" customHeight="1" x14ac:dyDescent="0.2">
      <c r="B189" s="109" t="s">
        <v>1538</v>
      </c>
      <c r="C189" t="str">
        <f>VLOOKUP(metin_notkun[[#This Row],[sveitarfelag]],Sveitarfelog[[Leiðrétt sveitarfélag]:[Landshluti]],2,FALSE)</f>
        <v>Norðurland vestra</v>
      </c>
      <c r="D189" t="s">
        <v>25</v>
      </c>
      <c r="E189" t="s">
        <v>24</v>
      </c>
      <c r="F189" s="89"/>
      <c r="H189" s="5">
        <f>VLOOKUP(metin_notkun[[#This Row],[sveitarfelag]],Table8[],5,FALSE)</f>
        <v>633.52836781099222</v>
      </c>
      <c r="I189">
        <v>2014</v>
      </c>
      <c r="J189" t="s">
        <v>1953</v>
      </c>
      <c r="K189" t="s">
        <v>1931</v>
      </c>
    </row>
    <row r="190" spans="2:16" ht="15" customHeight="1" x14ac:dyDescent="0.2">
      <c r="B190" s="109" t="s">
        <v>669</v>
      </c>
      <c r="C190" t="str">
        <f>VLOOKUP(metin_notkun[[#This Row],[sveitarfelag]],Sveitarfelog[[Leiðrétt sveitarfélag]:[Landshluti]],2,FALSE)</f>
        <v>Norðurland vestra</v>
      </c>
      <c r="D190" t="s">
        <v>25</v>
      </c>
      <c r="E190" t="s">
        <v>24</v>
      </c>
      <c r="F190" s="89"/>
      <c r="H190" s="5">
        <f>VLOOKUP(metin_notkun[[#This Row],[sveitarfelag]],Table8[],5,FALSE)</f>
        <v>819.09676852827545</v>
      </c>
      <c r="I190">
        <v>2014</v>
      </c>
      <c r="J190" t="s">
        <v>1953</v>
      </c>
      <c r="K190" t="s">
        <v>1931</v>
      </c>
    </row>
    <row r="191" spans="2:16" ht="15" customHeight="1" x14ac:dyDescent="0.2">
      <c r="B191" s="109" t="s">
        <v>1543</v>
      </c>
      <c r="C191" t="str">
        <f>VLOOKUP(metin_notkun[[#This Row],[sveitarfelag]],Sveitarfelog[[Leiðrétt sveitarfélag]:[Landshluti]],2,FALSE)</f>
        <v>Norðurland vestra</v>
      </c>
      <c r="D191" t="s">
        <v>25</v>
      </c>
      <c r="E191" t="s">
        <v>24</v>
      </c>
      <c r="F191" s="89"/>
      <c r="H191" s="5">
        <f>VLOOKUP(metin_notkun[[#This Row],[sveitarfelag]],Table8[],5,FALSE)</f>
        <v>7.2397260273972597</v>
      </c>
      <c r="I191">
        <v>2014</v>
      </c>
      <c r="J191" t="s">
        <v>1953</v>
      </c>
      <c r="K191" t="s">
        <v>1931</v>
      </c>
    </row>
    <row r="192" spans="2:16" ht="15" customHeight="1" x14ac:dyDescent="0.2">
      <c r="B192" s="109" t="s">
        <v>530</v>
      </c>
      <c r="C192" t="str">
        <f>VLOOKUP(metin_notkun[[#This Row],[sveitarfelag]],Sveitarfelog[[Leiðrétt sveitarfélag]:[Landshluti]],2,FALSE)</f>
        <v>Norðurland vestra</v>
      </c>
      <c r="D192" t="s">
        <v>25</v>
      </c>
      <c r="E192" t="s">
        <v>24</v>
      </c>
      <c r="F192" s="89"/>
      <c r="H192" s="5">
        <f>VLOOKUP(metin_notkun[[#This Row],[sveitarfelag]],Table8[],5,FALSE)</f>
        <v>1418.2926164198698</v>
      </c>
      <c r="I192">
        <v>2014</v>
      </c>
      <c r="J192" t="s">
        <v>1953</v>
      </c>
      <c r="K192" t="s">
        <v>1931</v>
      </c>
    </row>
    <row r="193" spans="2:11" ht="15" customHeight="1" x14ac:dyDescent="0.2">
      <c r="B193" s="109" t="s">
        <v>1220</v>
      </c>
      <c r="C193" t="str">
        <f>VLOOKUP(metin_notkun[[#This Row],[sveitarfelag]],Sveitarfelog[[Leiðrétt sveitarfélag]:[Landshluti]],2,FALSE)</f>
        <v>Austurland</v>
      </c>
      <c r="D193" t="s">
        <v>25</v>
      </c>
      <c r="E193" t="s">
        <v>24</v>
      </c>
      <c r="F193" s="89"/>
      <c r="H193" s="5">
        <f>VLOOKUP(metin_notkun[[#This Row],[sveitarfelag]],Table8[],5,FALSE)</f>
        <v>165.01885641395376</v>
      </c>
      <c r="I193">
        <v>2014</v>
      </c>
      <c r="J193" t="s">
        <v>1953</v>
      </c>
      <c r="K193" t="s">
        <v>1931</v>
      </c>
    </row>
    <row r="194" spans="2:11" ht="15" customHeight="1" x14ac:dyDescent="0.2">
      <c r="B194" s="109" t="s">
        <v>203</v>
      </c>
      <c r="C194" t="str">
        <f>VLOOKUP(metin_notkun[[#This Row],[sveitarfelag]],Sveitarfelog[[Leiðrétt sveitarfélag]:[Landshluti]],2,FALSE)</f>
        <v>Austurland</v>
      </c>
      <c r="D194" t="s">
        <v>25</v>
      </c>
      <c r="E194" t="s">
        <v>24</v>
      </c>
      <c r="F194" s="89"/>
      <c r="H194" s="5">
        <f>VLOOKUP(metin_notkun[[#This Row],[sveitarfelag]],Table8[],5,FALSE)</f>
        <v>247.75858244135102</v>
      </c>
      <c r="I194">
        <v>2014</v>
      </c>
      <c r="J194" t="s">
        <v>1953</v>
      </c>
      <c r="K194" t="s">
        <v>1931</v>
      </c>
    </row>
    <row r="195" spans="2:11" ht="15" customHeight="1" x14ac:dyDescent="0.2">
      <c r="B195" s="109" t="s">
        <v>1041</v>
      </c>
      <c r="C195" t="str">
        <f>VLOOKUP(metin_notkun[[#This Row],[sveitarfelag]],Sveitarfelog[[Leiðrétt sveitarfélag]:[Landshluti]],2,FALSE)</f>
        <v>Suðurland</v>
      </c>
      <c r="D195" t="s">
        <v>25</v>
      </c>
      <c r="E195" t="s">
        <v>24</v>
      </c>
      <c r="F195" s="89"/>
      <c r="H195" s="5">
        <f>VLOOKUP(metin_notkun[[#This Row],[sveitarfelag]],Table8[],5,FALSE)</f>
        <v>164.25119701255247</v>
      </c>
      <c r="I195">
        <v>2014</v>
      </c>
      <c r="J195" t="s">
        <v>1953</v>
      </c>
      <c r="K195" t="s">
        <v>1931</v>
      </c>
    </row>
    <row r="196" spans="2:11" ht="15" customHeight="1" x14ac:dyDescent="0.2">
      <c r="B196" s="109" t="s">
        <v>890</v>
      </c>
      <c r="C196" t="str">
        <f>VLOOKUP(metin_notkun[[#This Row],[sveitarfelag]],Sveitarfelog[[Leiðrétt sveitarfélag]:[Landshluti]],2,FALSE)</f>
        <v>Suðurland</v>
      </c>
      <c r="D196" t="s">
        <v>25</v>
      </c>
      <c r="E196" t="s">
        <v>24</v>
      </c>
      <c r="F196" s="89"/>
      <c r="H196" s="5">
        <f>VLOOKUP(metin_notkun[[#This Row],[sveitarfelag]],Table8[],5,FALSE)</f>
        <v>440.18287948533077</v>
      </c>
      <c r="I196">
        <v>2014</v>
      </c>
      <c r="J196" t="s">
        <v>1953</v>
      </c>
      <c r="K196" t="s">
        <v>1931</v>
      </c>
    </row>
    <row r="197" spans="2:11" ht="15" customHeight="1" x14ac:dyDescent="0.2">
      <c r="B197" s="109" t="s">
        <v>1565</v>
      </c>
      <c r="C197" t="str">
        <f>VLOOKUP(metin_notkun[[#This Row],[sveitarfelag]],Sveitarfelog[[Leiðrétt sveitarfélag]:[Landshluti]],2,FALSE)</f>
        <v>Suðurland</v>
      </c>
      <c r="D197" t="s">
        <v>25</v>
      </c>
      <c r="E197" t="s">
        <v>24</v>
      </c>
      <c r="F197" s="89"/>
      <c r="H197" s="5">
        <f>VLOOKUP(metin_notkun[[#This Row],[sveitarfelag]],Table8[],5,FALSE)</f>
        <v>879.47248257630383</v>
      </c>
      <c r="I197">
        <v>2014</v>
      </c>
      <c r="J197" t="s">
        <v>1953</v>
      </c>
      <c r="K197" t="s">
        <v>1931</v>
      </c>
    </row>
    <row r="198" spans="2:11" ht="15" customHeight="1" x14ac:dyDescent="0.2">
      <c r="B198" s="109" t="s">
        <v>631</v>
      </c>
      <c r="C198" t="str">
        <f>VLOOKUP(metin_notkun[[#This Row],[sveitarfelag]],Sveitarfelog[[Leiðrétt sveitarfélag]:[Landshluti]],2,FALSE)</f>
        <v>Suðurland</v>
      </c>
      <c r="D198" t="s">
        <v>25</v>
      </c>
      <c r="E198" t="s">
        <v>24</v>
      </c>
      <c r="F198" s="89"/>
      <c r="H198" s="5">
        <f>VLOOKUP(metin_notkun[[#This Row],[sveitarfelag]],Table8[],5,FALSE)</f>
        <v>458.736509345017</v>
      </c>
      <c r="I198">
        <v>2014</v>
      </c>
      <c r="J198" t="s">
        <v>1953</v>
      </c>
      <c r="K198" t="s">
        <v>1931</v>
      </c>
    </row>
    <row r="199" spans="2:11" ht="15" customHeight="1" x14ac:dyDescent="0.2">
      <c r="B199" s="140" t="s">
        <v>1990</v>
      </c>
      <c r="C199" t="str">
        <f>VLOOKUP(metin_notkun[[#This Row],[sveitarfelag]],Sveitarfelog[[Leiðrétt sveitarfélag]:[Landshluti]],2,FALSE)</f>
        <v>Suðurland</v>
      </c>
      <c r="D199" t="s">
        <v>25</v>
      </c>
      <c r="E199" t="s">
        <v>24</v>
      </c>
      <c r="F199" s="89"/>
      <c r="H199" s="5">
        <f>VLOOKUP(metin_notkun[[#This Row],[sveitarfelag]],Table8[],5,FALSE)</f>
        <v>888.58669328748658</v>
      </c>
      <c r="I199">
        <v>2014</v>
      </c>
      <c r="J199" t="s">
        <v>1953</v>
      </c>
      <c r="K199" t="s">
        <v>1931</v>
      </c>
    </row>
    <row r="200" spans="2:11" ht="15" customHeight="1" x14ac:dyDescent="0.2">
      <c r="B200" s="109" t="s">
        <v>1959</v>
      </c>
      <c r="C200" t="str">
        <f>VLOOKUP(metin_notkun[[#This Row],[sveitarfelag]],Sveitarfelog[[Leiðrétt sveitarfélag]:[Landshluti]],2,FALSE)</f>
        <v>Suðurland</v>
      </c>
      <c r="D200" t="s">
        <v>25</v>
      </c>
      <c r="E200" t="s">
        <v>24</v>
      </c>
      <c r="F200" s="89"/>
      <c r="H200" s="5">
        <f>VLOOKUP(metin_notkun[[#This Row],[sveitarfelag]],Table8[],5,FALSE)</f>
        <v>49.969044053759262</v>
      </c>
      <c r="I200">
        <v>2014</v>
      </c>
      <c r="J200" t="s">
        <v>1953</v>
      </c>
      <c r="K200" t="s">
        <v>1931</v>
      </c>
    </row>
    <row r="201" spans="2:11" ht="15" customHeight="1" x14ac:dyDescent="0.2">
      <c r="B201" s="109" t="s">
        <v>733</v>
      </c>
      <c r="C201" t="str">
        <f>VLOOKUP(metin_notkun[[#This Row],[sveitarfelag]],Sveitarfelog[[Leiðrétt sveitarfélag]:[Landshluti]],2,FALSE)</f>
        <v>Suðurland</v>
      </c>
      <c r="D201" t="s">
        <v>25</v>
      </c>
      <c r="E201" t="s">
        <v>24</v>
      </c>
      <c r="F201" s="89"/>
      <c r="H201" s="5">
        <f>VLOOKUP(metin_notkun[[#This Row],[sveitarfelag]],Table8[],5,FALSE)</f>
        <v>673.69789066977239</v>
      </c>
      <c r="I201">
        <v>2014</v>
      </c>
      <c r="J201" t="s">
        <v>1953</v>
      </c>
      <c r="K201" t="s">
        <v>1931</v>
      </c>
    </row>
    <row r="202" spans="2:11" ht="15" customHeight="1" x14ac:dyDescent="0.2">
      <c r="B202" s="109" t="s">
        <v>733</v>
      </c>
      <c r="C202" t="str">
        <f>VLOOKUP(metin_notkun[[#This Row],[sveitarfelag]],Sveitarfelog[[Leiðrétt sveitarfélag]:[Landshluti]],2,FALSE)</f>
        <v>Suðurland</v>
      </c>
      <c r="D202" t="s">
        <v>25</v>
      </c>
      <c r="E202" t="s">
        <v>24</v>
      </c>
      <c r="F202" s="89"/>
      <c r="H202" s="5">
        <f>VLOOKUP(metin_notkun[[#This Row],[sveitarfelag]],Table8[],5,FALSE)</f>
        <v>673.69789066977239</v>
      </c>
      <c r="I202">
        <v>2014</v>
      </c>
      <c r="J202" t="s">
        <v>1953</v>
      </c>
      <c r="K202" t="s">
        <v>1931</v>
      </c>
    </row>
    <row r="203" spans="2:11" ht="15" customHeight="1" x14ac:dyDescent="0.2">
      <c r="B203" s="109" t="s">
        <v>220</v>
      </c>
      <c r="C203" t="str">
        <f>VLOOKUP(metin_notkun[[#This Row],[sveitarfelag]],Sveitarfelog[[Leiðrétt sveitarfélag]:[Landshluti]],2,FALSE)</f>
        <v>Suðurnes</v>
      </c>
      <c r="D203" t="s">
        <v>25</v>
      </c>
      <c r="E203" t="s">
        <v>24</v>
      </c>
      <c r="F203" s="89"/>
      <c r="H203" s="5">
        <f>VLOOKUP(metin_notkun[[#This Row],[sveitarfelag]],Table8[],5,FALSE)</f>
        <v>0</v>
      </c>
      <c r="I203">
        <v>2014</v>
      </c>
      <c r="J203" t="s">
        <v>1953</v>
      </c>
      <c r="K203" t="s">
        <v>1931</v>
      </c>
    </row>
    <row r="204" spans="2:11" ht="15" customHeight="1" x14ac:dyDescent="0.2">
      <c r="B204" s="109" t="s">
        <v>220</v>
      </c>
      <c r="C204" t="str">
        <f>VLOOKUP(metin_notkun[[#This Row],[sveitarfelag]],Sveitarfelog[[Leiðrétt sveitarfélag]:[Landshluti]],2,FALSE)</f>
        <v>Suðurnes</v>
      </c>
      <c r="D204" t="s">
        <v>25</v>
      </c>
      <c r="E204" t="s">
        <v>24</v>
      </c>
      <c r="F204" s="89"/>
      <c r="H204">
        <v>420</v>
      </c>
      <c r="I204">
        <v>2014</v>
      </c>
      <c r="K204" t="s">
        <v>1958</v>
      </c>
    </row>
    <row r="205" spans="2:11" ht="15" customHeight="1" x14ac:dyDescent="0.2">
      <c r="B205" s="109" t="s">
        <v>1522</v>
      </c>
      <c r="C205" t="str">
        <f>VLOOKUP(metin_notkun[[#This Row],[sveitarfelag]],Sveitarfelog[[Leiðrétt sveitarfélag]:[Landshluti]],2,FALSE)</f>
        <v>Suðurnes</v>
      </c>
      <c r="D205" t="s">
        <v>25</v>
      </c>
      <c r="E205" t="s">
        <v>24</v>
      </c>
      <c r="F205" s="89"/>
      <c r="H205" s="5">
        <f>VLOOKUP(metin_notkun[[#This Row],[sveitarfelag]],Table8[],5,FALSE)</f>
        <v>7.2397260273972597</v>
      </c>
      <c r="I205">
        <v>2014</v>
      </c>
      <c r="J205" t="s">
        <v>1953</v>
      </c>
      <c r="K205" t="s">
        <v>1931</v>
      </c>
    </row>
    <row r="206" spans="2:11" ht="15" customHeight="1" x14ac:dyDescent="0.2">
      <c r="B206" s="109" t="s">
        <v>1586</v>
      </c>
      <c r="C206" t="str">
        <f>VLOOKUP(metin_notkun[[#This Row],[sveitarfelag]],Sveitarfelog[[Leiðrétt sveitarfélag]:[Landshluti]],2,FALSE)</f>
        <v>Suðurnes</v>
      </c>
      <c r="D206" t="s">
        <v>25</v>
      </c>
      <c r="E206" t="s">
        <v>24</v>
      </c>
      <c r="F206" s="89"/>
      <c r="H206" s="5">
        <f>VLOOKUP(metin_notkun[[#This Row],[sveitarfelag]],Table8[],5,FALSE)</f>
        <v>7.2397260273972597</v>
      </c>
      <c r="I206">
        <v>2014</v>
      </c>
      <c r="J206" t="s">
        <v>1953</v>
      </c>
      <c r="K206" t="s">
        <v>1931</v>
      </c>
    </row>
    <row r="207" spans="2:11" ht="15" customHeight="1" x14ac:dyDescent="0.2">
      <c r="B207" s="109" t="s">
        <v>81</v>
      </c>
      <c r="C207" t="str">
        <f>VLOOKUP(metin_notkun[[#This Row],[sveitarfelag]],Sveitarfelog[[Leiðrétt sveitarfélag]:[Landshluti]],2,FALSE)</f>
        <v>Höfuðborgarsvæðið</v>
      </c>
      <c r="D207" t="s">
        <v>25</v>
      </c>
      <c r="E207" t="s">
        <v>24</v>
      </c>
      <c r="F207" s="89"/>
      <c r="H207" s="5">
        <f>VLOOKUP(metin_notkun[[#This Row],[sveitarfelag]],Table8[],5,FALSE)</f>
        <v>19.975893368827762</v>
      </c>
      <c r="I207">
        <v>2014</v>
      </c>
      <c r="J207" t="s">
        <v>1953</v>
      </c>
      <c r="K207" t="s">
        <v>1931</v>
      </c>
    </row>
    <row r="208" spans="2:11" ht="15" customHeight="1" x14ac:dyDescent="0.2">
      <c r="B208" s="109" t="s">
        <v>1993</v>
      </c>
      <c r="C208" t="str">
        <f>VLOOKUP(metin_notkun[[#This Row],[sveitarfelag]],Sveitarfelog[[Leiðrétt sveitarfélag]:[Landshluti]],2,FALSE)</f>
        <v>Höfuðborgarsvæðið</v>
      </c>
      <c r="D208" t="s">
        <v>25</v>
      </c>
      <c r="E208" t="s">
        <v>24</v>
      </c>
      <c r="F208" s="89"/>
      <c r="H208" s="5">
        <f>VLOOKUP(metin_notkun[[#This Row],[sveitarfelag]],Table8[],5,FALSE)</f>
        <v>48.934797478416804</v>
      </c>
      <c r="I208">
        <v>2014</v>
      </c>
      <c r="J208" t="s">
        <v>1953</v>
      </c>
      <c r="K208" t="s">
        <v>1931</v>
      </c>
    </row>
    <row r="209" spans="1:11" ht="15" customHeight="1" x14ac:dyDescent="0.2">
      <c r="B209" s="109" t="s">
        <v>241</v>
      </c>
      <c r="C209" t="str">
        <f>VLOOKUP(metin_notkun[[#This Row],[sveitarfelag]],Sveitarfelog[[Leiðrétt sveitarfélag]:[Landshluti]],2,FALSE)</f>
        <v>Suðurland</v>
      </c>
      <c r="D209" t="s">
        <v>25</v>
      </c>
      <c r="E209" t="s">
        <v>24</v>
      </c>
      <c r="F209" s="89"/>
      <c r="H209" s="5">
        <f>VLOOKUP(metin_notkun[[#This Row],[sveitarfelag]],Table8[],5,FALSE)</f>
        <v>440.18287948533077</v>
      </c>
      <c r="I209">
        <v>2014</v>
      </c>
      <c r="J209" t="s">
        <v>1953</v>
      </c>
      <c r="K209" t="s">
        <v>1931</v>
      </c>
    </row>
    <row r="210" spans="1:11" ht="15" customHeight="1" x14ac:dyDescent="0.2">
      <c r="B210" s="109" t="s">
        <v>1588</v>
      </c>
      <c r="C210" t="str">
        <f>VLOOKUP(metin_notkun[[#This Row],[sveitarfelag]],Sveitarfelog[[Leiðrétt sveitarfélag]:[Landshluti]],2,FALSE)</f>
        <v>Suðurland</v>
      </c>
      <c r="D210" t="s">
        <v>25</v>
      </c>
      <c r="E210" t="s">
        <v>24</v>
      </c>
      <c r="F210" s="89"/>
      <c r="H210" s="5">
        <f>VLOOKUP(metin_notkun[[#This Row],[sveitarfelag]],Table8[],5,FALSE)</f>
        <v>0</v>
      </c>
      <c r="I210">
        <v>2014</v>
      </c>
      <c r="J210" t="s">
        <v>1953</v>
      </c>
      <c r="K210" t="s">
        <v>1931</v>
      </c>
    </row>
    <row r="211" spans="1:11" ht="15" customHeight="1" x14ac:dyDescent="0.2">
      <c r="B211" s="109" t="s">
        <v>215</v>
      </c>
      <c r="C211" t="str">
        <f>VLOOKUP(metin_notkun[[#This Row],[sveitarfelag]],Sveitarfelog[[Leiðrétt sveitarfélag]:[Landshluti]],2,FALSE)</f>
        <v>Austurland</v>
      </c>
      <c r="D211" t="s">
        <v>25</v>
      </c>
      <c r="E211" t="s">
        <v>24</v>
      </c>
      <c r="F211" s="89"/>
      <c r="H211" s="5">
        <f>VLOOKUP(metin_notkun[[#This Row],[sveitarfelag]],Table8[],5,FALSE)</f>
        <v>1102.2500323516906</v>
      </c>
      <c r="I211">
        <v>2014</v>
      </c>
      <c r="J211" t="s">
        <v>1953</v>
      </c>
      <c r="K211" t="s">
        <v>1931</v>
      </c>
    </row>
    <row r="212" spans="1:11" ht="15" customHeight="1" x14ac:dyDescent="0.2">
      <c r="B212" s="140" t="s">
        <v>211</v>
      </c>
      <c r="C212" t="str">
        <f>VLOOKUP(metin_notkun[[#This Row],[sveitarfelag]],Sveitarfelog[[Leiðrétt sveitarfélag]:[Landshluti]],2,FALSE)</f>
        <v>Norðurland eystra</v>
      </c>
      <c r="D212" t="s">
        <v>25</v>
      </c>
      <c r="E212" t="s">
        <v>24</v>
      </c>
      <c r="F212" s="89"/>
      <c r="H212" s="5">
        <f>VLOOKUP(metin_notkun[[#This Row],[sveitarfelag]],Table8[],5,FALSE)</f>
        <v>351.64383561643837</v>
      </c>
      <c r="I212">
        <v>2015</v>
      </c>
      <c r="J212" s="95" t="s">
        <v>1953</v>
      </c>
      <c r="K212" t="s">
        <v>1931</v>
      </c>
    </row>
    <row r="213" spans="1:11" ht="15" customHeight="1" x14ac:dyDescent="0.2">
      <c r="B213" s="140" t="s">
        <v>1551</v>
      </c>
      <c r="C213" t="str">
        <f>VLOOKUP(metin_notkun[[#This Row],[sveitarfelag]],Sveitarfelog[[Leiðrétt sveitarfélag]:[Landshluti]],2,FALSE)</f>
        <v>Norðurland eystra</v>
      </c>
      <c r="D213" t="s">
        <v>25</v>
      </c>
      <c r="E213" t="s">
        <v>24</v>
      </c>
      <c r="F213" s="89"/>
      <c r="H213" s="5">
        <f>VLOOKUP(metin_notkun[[#This Row],[sveitarfelag]],Table8[],5,FALSE)</f>
        <v>722.92579446508796</v>
      </c>
      <c r="I213">
        <v>2015</v>
      </c>
      <c r="J213" s="95" t="s">
        <v>1953</v>
      </c>
      <c r="K213" t="s">
        <v>1931</v>
      </c>
    </row>
    <row r="214" spans="1:11" ht="15" customHeight="1" x14ac:dyDescent="0.2">
      <c r="B214" s="140" t="s">
        <v>1989</v>
      </c>
      <c r="C214" t="str">
        <f>VLOOKUP(metin_notkun[[#This Row],[sveitarfelag]],Sveitarfelog[[Leiðrétt sveitarfélag]:[Landshluti]],2,FALSE)</f>
        <v>Norðurland eystra</v>
      </c>
      <c r="D214" t="s">
        <v>25</v>
      </c>
      <c r="E214" t="s">
        <v>24</v>
      </c>
      <c r="F214" s="89"/>
      <c r="H214" s="5">
        <f>VLOOKUP(metin_notkun[[#This Row],[sveitarfelag]],Table8[],5,FALSE)</f>
        <v>363.91940731702806</v>
      </c>
      <c r="I214">
        <v>2015</v>
      </c>
      <c r="J214" s="95" t="s">
        <v>1953</v>
      </c>
      <c r="K214" t="s">
        <v>1931</v>
      </c>
    </row>
    <row r="215" spans="1:11" ht="15" customHeight="1" x14ac:dyDescent="0.2">
      <c r="B215" s="140" t="s">
        <v>1550</v>
      </c>
      <c r="C215" t="str">
        <f>VLOOKUP(metin_notkun[[#This Row],[sveitarfelag]],Sveitarfelog[[Leiðrétt sveitarfélag]:[Landshluti]],2,FALSE)</f>
        <v>Norðurland eystra</v>
      </c>
      <c r="D215" t="s">
        <v>25</v>
      </c>
      <c r="E215" t="s">
        <v>24</v>
      </c>
      <c r="F215" s="89"/>
      <c r="H215" s="5">
        <f>VLOOKUP(metin_notkun[[#This Row],[sveitarfelag]],Table8[],5,FALSE)</f>
        <v>326.81354334202211</v>
      </c>
      <c r="I215">
        <v>2015</v>
      </c>
      <c r="J215" s="95" t="s">
        <v>1940</v>
      </c>
      <c r="K215" t="s">
        <v>1931</v>
      </c>
    </row>
    <row r="216" spans="1:11" ht="15" customHeight="1" x14ac:dyDescent="0.2">
      <c r="A216" t="s">
        <v>139</v>
      </c>
      <c r="B216" s="109" t="s">
        <v>1957</v>
      </c>
      <c r="C216" t="str">
        <f>VLOOKUP(metin_notkun[[#This Row],[sveitarfelag]],Sveitarfelog[[Leiðrétt sveitarfélag]:[Landshluti]],2,FALSE)</f>
        <v>Norðurland eystra</v>
      </c>
      <c r="D216" t="s">
        <v>25</v>
      </c>
      <c r="E216" t="s">
        <v>24</v>
      </c>
      <c r="F216" s="89"/>
      <c r="H216">
        <v>320</v>
      </c>
      <c r="I216">
        <v>2015</v>
      </c>
      <c r="J216" s="95" t="s">
        <v>1942</v>
      </c>
      <c r="K216" t="s">
        <v>1991</v>
      </c>
    </row>
    <row r="217" spans="1:11" ht="15" customHeight="1" x14ac:dyDescent="0.2">
      <c r="B217" s="109" t="s">
        <v>1957</v>
      </c>
      <c r="C217" t="str">
        <f>VLOOKUP(metin_notkun[[#This Row],[sveitarfelag]],Sveitarfelog[[Leiðrétt sveitarfélag]:[Landshluti]],2,FALSE)</f>
        <v>Norðurland eystra</v>
      </c>
      <c r="D217" t="s">
        <v>25</v>
      </c>
      <c r="E217" t="s">
        <v>24</v>
      </c>
      <c r="F217" s="89"/>
      <c r="H217" s="5">
        <f>VLOOKUP(metin_notkun[[#This Row],[sveitarfelag]],Table8[],5,FALSE)</f>
        <v>1470.0872941045977</v>
      </c>
      <c r="I217">
        <v>2015</v>
      </c>
      <c r="J217" t="s">
        <v>1953</v>
      </c>
      <c r="K217" t="s">
        <v>1931</v>
      </c>
    </row>
    <row r="218" spans="1:11" ht="15" customHeight="1" x14ac:dyDescent="0.2">
      <c r="B218" s="140" t="s">
        <v>1992</v>
      </c>
      <c r="C218" t="str">
        <f>VLOOKUP(metin_notkun[[#This Row],[sveitarfelag]],Sveitarfelog[[Leiðrétt sveitarfélag]:[Landshluti]],2,FALSE)</f>
        <v>Vestfirðir</v>
      </c>
      <c r="D218" t="s">
        <v>25</v>
      </c>
      <c r="E218" t="s">
        <v>24</v>
      </c>
      <c r="F218" s="89"/>
      <c r="H218" s="5">
        <f>VLOOKUP(metin_notkun[[#This Row],[sveitarfelag]],Table8[],5,FALSE)</f>
        <v>264.76712328767121</v>
      </c>
      <c r="I218">
        <v>2015</v>
      </c>
      <c r="J218" t="s">
        <v>1953</v>
      </c>
      <c r="K218" t="s">
        <v>1931</v>
      </c>
    </row>
    <row r="219" spans="1:11" ht="15" customHeight="1" x14ac:dyDescent="0.2">
      <c r="B219" s="140" t="s">
        <v>1536</v>
      </c>
      <c r="C219" t="str">
        <f>VLOOKUP(metin_notkun[[#This Row],[sveitarfelag]],Sveitarfelog[[Leiðrétt sveitarfélag]:[Landshluti]],2,FALSE)</f>
        <v>Vestfirðir</v>
      </c>
      <c r="D219" t="s">
        <v>25</v>
      </c>
      <c r="E219" t="s">
        <v>24</v>
      </c>
      <c r="F219" s="89"/>
      <c r="H219" s="5">
        <f>VLOOKUP(metin_notkun[[#This Row],[sveitarfelag]],Table8[],5,FALSE)</f>
        <v>19.975893368827762</v>
      </c>
      <c r="I219">
        <v>2015</v>
      </c>
      <c r="J219" t="s">
        <v>1953</v>
      </c>
      <c r="K219" t="s">
        <v>1931</v>
      </c>
    </row>
    <row r="220" spans="1:11" ht="15" customHeight="1" x14ac:dyDescent="0.2">
      <c r="B220" s="140" t="s">
        <v>1545</v>
      </c>
      <c r="C220" t="str">
        <f>VLOOKUP(metin_notkun[[#This Row],[sveitarfelag]],Sveitarfelog[[Leiðrétt sveitarfélag]:[Landshluti]],2,FALSE)</f>
        <v>Norðurland eystra</v>
      </c>
      <c r="D220" t="s">
        <v>25</v>
      </c>
      <c r="E220" t="s">
        <v>24</v>
      </c>
      <c r="F220" s="89"/>
      <c r="H220" s="5">
        <f>VLOOKUP(metin_notkun[[#This Row],[sveitarfelag]],Table8[],5,FALSE)</f>
        <v>7.2397260273972597</v>
      </c>
      <c r="I220">
        <v>2015</v>
      </c>
      <c r="J220" t="s">
        <v>1953</v>
      </c>
      <c r="K220" t="s">
        <v>1931</v>
      </c>
    </row>
    <row r="221" spans="1:11" ht="15" customHeight="1" x14ac:dyDescent="0.2">
      <c r="B221" s="140" t="s">
        <v>492</v>
      </c>
      <c r="C221" t="str">
        <f>VLOOKUP(metin_notkun[[#This Row],[sveitarfelag]],Sveitarfelog[[Leiðrétt sveitarfélag]:[Landshluti]],2,FALSE)</f>
        <v>Vestfirðir</v>
      </c>
      <c r="D221" t="s">
        <v>25</v>
      </c>
      <c r="E221" t="s">
        <v>24</v>
      </c>
      <c r="F221" s="89"/>
      <c r="H221" s="5">
        <f>VLOOKUP(metin_notkun[[#This Row],[sveitarfelag]],Table8[],5,FALSE)</f>
        <v>215.96352577967576</v>
      </c>
      <c r="I221">
        <v>2015</v>
      </c>
      <c r="J221" t="s">
        <v>1953</v>
      </c>
      <c r="K221" t="s">
        <v>1931</v>
      </c>
    </row>
    <row r="222" spans="1:11" ht="15" customHeight="1" x14ac:dyDescent="0.2">
      <c r="B222" s="140" t="s">
        <v>303</v>
      </c>
      <c r="C222" t="str">
        <f>VLOOKUP(metin_notkun[[#This Row],[sveitarfelag]],Sveitarfelog[[Leiðrétt sveitarfélag]:[Landshluti]],2,FALSE)</f>
        <v>Vestfirðir</v>
      </c>
      <c r="D222" t="s">
        <v>25</v>
      </c>
      <c r="E222" t="s">
        <v>24</v>
      </c>
      <c r="F222" s="89"/>
      <c r="H222" s="5">
        <f>VLOOKUP(metin_notkun[[#This Row],[sveitarfelag]],Table8[],5,FALSE)</f>
        <v>136.23162886140537</v>
      </c>
      <c r="I222">
        <v>2015</v>
      </c>
      <c r="J222" t="s">
        <v>1953</v>
      </c>
      <c r="K222" t="s">
        <v>1931</v>
      </c>
    </row>
    <row r="223" spans="1:11" ht="15" customHeight="1" x14ac:dyDescent="0.2">
      <c r="B223" s="103" t="s">
        <v>1537</v>
      </c>
      <c r="C223" t="str">
        <f>VLOOKUP(metin_notkun[[#This Row],[sveitarfelag]],Sveitarfelog[[Leiðrétt sveitarfélag]:[Landshluti]],2,FALSE)</f>
        <v>Vestfirðir</v>
      </c>
      <c r="D223" t="s">
        <v>25</v>
      </c>
      <c r="E223" t="s">
        <v>24</v>
      </c>
      <c r="F223" s="89"/>
      <c r="H223" s="5">
        <f>VLOOKUP(metin_notkun[[#This Row],[sveitarfelag]],Table8[],5,FALSE)</f>
        <v>31.50613757787514</v>
      </c>
      <c r="I223">
        <v>2015</v>
      </c>
      <c r="J223" t="s">
        <v>1953</v>
      </c>
      <c r="K223" t="s">
        <v>1931</v>
      </c>
    </row>
    <row r="224" spans="1:11" ht="15" customHeight="1" x14ac:dyDescent="0.2">
      <c r="B224" s="103" t="s">
        <v>1532</v>
      </c>
      <c r="C224" t="str">
        <f>VLOOKUP(metin_notkun[[#This Row],[sveitarfelag]],Sveitarfelog[[Leiðrétt sveitarfélag]:[Landshluti]],2,FALSE)</f>
        <v>Vestfirðir</v>
      </c>
      <c r="D224" t="s">
        <v>25</v>
      </c>
      <c r="E224" t="s">
        <v>24</v>
      </c>
      <c r="F224" s="89"/>
      <c r="H224" s="5">
        <f>VLOOKUP(metin_notkun[[#This Row],[sveitarfelag]],Table8[],5,FALSE)</f>
        <v>165.01885641395376</v>
      </c>
      <c r="I224">
        <v>2015</v>
      </c>
      <c r="J224" t="s">
        <v>1953</v>
      </c>
      <c r="K224" t="s">
        <v>1931</v>
      </c>
    </row>
    <row r="225" spans="2:14" ht="15" customHeight="1" x14ac:dyDescent="0.2">
      <c r="B225" s="103" t="s">
        <v>1535</v>
      </c>
      <c r="C225" t="str">
        <f>VLOOKUP(metin_notkun[[#This Row],[sveitarfelag]],Sveitarfelog[[Leiðrétt sveitarfélag]:[Landshluti]],2,FALSE)</f>
        <v>Vesturland</v>
      </c>
      <c r="D225" t="s">
        <v>25</v>
      </c>
      <c r="E225" t="s">
        <v>24</v>
      </c>
      <c r="F225" s="89"/>
      <c r="H225" s="5">
        <f>VLOOKUP(metin_notkun[[#This Row],[sveitarfelag]],Table8[],5,FALSE)</f>
        <v>448.43870741131019</v>
      </c>
      <c r="I225">
        <v>2015</v>
      </c>
      <c r="J225" t="s">
        <v>1953</v>
      </c>
      <c r="K225" t="s">
        <v>1931</v>
      </c>
    </row>
    <row r="226" spans="2:14" ht="15" customHeight="1" x14ac:dyDescent="0.2">
      <c r="B226" s="109" t="s">
        <v>680</v>
      </c>
      <c r="C226" t="str">
        <f>VLOOKUP(metin_notkun[[#This Row],[sveitarfelag]],Sveitarfelog[[Leiðrétt sveitarfélag]:[Landshluti]],2,FALSE)</f>
        <v>Vesturland</v>
      </c>
      <c r="D226" t="s">
        <v>25</v>
      </c>
      <c r="E226" t="s">
        <v>24</v>
      </c>
      <c r="F226" s="89"/>
      <c r="H226" s="5">
        <f>VLOOKUP(metin_notkun[[#This Row],[sveitarfelag]],Table8[],5,FALSE)</f>
        <v>1050.8726822324516</v>
      </c>
      <c r="I226">
        <v>2015</v>
      </c>
      <c r="J226" t="s">
        <v>1953</v>
      </c>
      <c r="K226" t="s">
        <v>1931</v>
      </c>
    </row>
    <row r="227" spans="2:14" ht="15" customHeight="1" x14ac:dyDescent="0.2">
      <c r="B227" s="109" t="s">
        <v>1956</v>
      </c>
      <c r="C227" t="str">
        <f>VLOOKUP(metin_notkun[[#This Row],[sveitarfelag]],Sveitarfelog[[Leiðrétt sveitarfélag]:[Landshluti]],2,FALSE)</f>
        <v>Vesturland</v>
      </c>
      <c r="D227" t="s">
        <v>25</v>
      </c>
      <c r="E227" t="s">
        <v>24</v>
      </c>
      <c r="F227" s="89"/>
      <c r="H227" s="5">
        <f>VLOOKUP(metin_notkun[[#This Row],[sveitarfelag]],Table8[],5,FALSE)</f>
        <v>199.60540180799731</v>
      </c>
      <c r="I227">
        <v>2015</v>
      </c>
      <c r="J227" t="s">
        <v>1953</v>
      </c>
      <c r="K227" t="s">
        <v>1931</v>
      </c>
    </row>
    <row r="228" spans="2:14" ht="15" customHeight="1" x14ac:dyDescent="0.2">
      <c r="B228" s="103" t="s">
        <v>1529</v>
      </c>
      <c r="C228" t="str">
        <f>VLOOKUP(metin_notkun[[#This Row],[sveitarfelag]],Sveitarfelog[[Leiðrétt sveitarfélag]:[Landshluti]],2,FALSE)</f>
        <v>Vesturland</v>
      </c>
      <c r="D228" t="s">
        <v>25</v>
      </c>
      <c r="E228" t="s">
        <v>24</v>
      </c>
      <c r="F228" s="89"/>
      <c r="H228" s="5">
        <f>VLOOKUP(metin_notkun[[#This Row],[sveitarfelag]],Table8[],5,FALSE)</f>
        <v>124.14587839461669</v>
      </c>
      <c r="I228">
        <v>2015</v>
      </c>
      <c r="J228" t="s">
        <v>1953</v>
      </c>
      <c r="K228" t="s">
        <v>1931</v>
      </c>
    </row>
    <row r="229" spans="2:14" ht="15" customHeight="1" x14ac:dyDescent="0.2">
      <c r="B229" s="109" t="s">
        <v>1533</v>
      </c>
      <c r="C229" t="str">
        <f>VLOOKUP(metin_notkun[[#This Row],[sveitarfelag]],Sveitarfelog[[Leiðrétt sveitarfélag]:[Landshluti]],2,FALSE)</f>
        <v>Vesturland</v>
      </c>
      <c r="D229" t="s">
        <v>25</v>
      </c>
      <c r="E229" t="s">
        <v>24</v>
      </c>
      <c r="F229" s="89"/>
      <c r="H229" s="5">
        <f>VLOOKUP(metin_notkun[[#This Row],[sveitarfelag]],Table8[],5,FALSE)</f>
        <v>19.975893368827762</v>
      </c>
      <c r="I229">
        <v>2015</v>
      </c>
      <c r="J229" t="s">
        <v>1953</v>
      </c>
      <c r="K229" t="s">
        <v>1931</v>
      </c>
    </row>
    <row r="230" spans="2:14" ht="15" customHeight="1" x14ac:dyDescent="0.2">
      <c r="B230" s="109" t="s">
        <v>1534</v>
      </c>
      <c r="C230" t="str">
        <f>VLOOKUP(metin_notkun[[#This Row],[sveitarfelag]],Sveitarfelog[[Leiðrétt sveitarfélag]:[Landshluti]],2,FALSE)</f>
        <v>Vesturland</v>
      </c>
      <c r="D230" t="s">
        <v>25</v>
      </c>
      <c r="E230" t="s">
        <v>24</v>
      </c>
      <c r="F230" s="89"/>
      <c r="H230" s="5">
        <f>VLOOKUP(metin_notkun[[#This Row],[sveitarfelag]],Table8[],5,FALSE)</f>
        <v>82.450806943597144</v>
      </c>
      <c r="I230">
        <v>2015</v>
      </c>
      <c r="J230" t="s">
        <v>1953</v>
      </c>
      <c r="K230" t="s">
        <v>1931</v>
      </c>
    </row>
    <row r="231" spans="2:14" ht="15" customHeight="1" x14ac:dyDescent="0.2">
      <c r="B231" s="109" t="s">
        <v>1538</v>
      </c>
      <c r="C231" t="str">
        <f>VLOOKUP(metin_notkun[[#This Row],[sveitarfelag]],Sveitarfelog[[Leiðrétt sveitarfélag]:[Landshluti]],2,FALSE)</f>
        <v>Norðurland vestra</v>
      </c>
      <c r="D231" t="s">
        <v>25</v>
      </c>
      <c r="E231" t="s">
        <v>24</v>
      </c>
      <c r="F231" s="89"/>
      <c r="H231" s="5">
        <f>VLOOKUP(metin_notkun[[#This Row],[sveitarfelag]],Table8[],5,FALSE)</f>
        <v>633.52836781099222</v>
      </c>
      <c r="I231">
        <v>2015</v>
      </c>
      <c r="J231" t="s">
        <v>1953</v>
      </c>
      <c r="K231" t="s">
        <v>1931</v>
      </c>
    </row>
    <row r="232" spans="2:14" ht="15" customHeight="1" x14ac:dyDescent="0.2">
      <c r="B232" s="109" t="s">
        <v>669</v>
      </c>
      <c r="C232" t="str">
        <f>VLOOKUP(metin_notkun[[#This Row],[sveitarfelag]],Sveitarfelog[[Leiðrétt sveitarfélag]:[Landshluti]],2,FALSE)</f>
        <v>Norðurland vestra</v>
      </c>
      <c r="D232" t="s">
        <v>25</v>
      </c>
      <c r="E232" t="s">
        <v>24</v>
      </c>
      <c r="F232" s="89"/>
      <c r="H232" s="5">
        <f>VLOOKUP(metin_notkun[[#This Row],[sveitarfelag]],Table8[],5,FALSE)</f>
        <v>819.09676852827545</v>
      </c>
      <c r="I232">
        <v>2015</v>
      </c>
      <c r="J232" t="s">
        <v>1953</v>
      </c>
      <c r="K232" t="s">
        <v>1931</v>
      </c>
    </row>
    <row r="233" spans="2:14" ht="15" customHeight="1" x14ac:dyDescent="0.2">
      <c r="B233" s="109" t="s">
        <v>1543</v>
      </c>
      <c r="C233" t="str">
        <f>VLOOKUP(metin_notkun[[#This Row],[sveitarfelag]],Sveitarfelog[[Leiðrétt sveitarfélag]:[Landshluti]],2,FALSE)</f>
        <v>Norðurland vestra</v>
      </c>
      <c r="D233" t="s">
        <v>25</v>
      </c>
      <c r="E233" t="s">
        <v>24</v>
      </c>
      <c r="F233" s="89"/>
      <c r="H233" s="5">
        <f>VLOOKUP(metin_notkun[[#This Row],[sveitarfelag]],Table8[],5,FALSE)</f>
        <v>7.2397260273972597</v>
      </c>
      <c r="I233">
        <v>2015</v>
      </c>
      <c r="J233" t="s">
        <v>1953</v>
      </c>
      <c r="K233" t="s">
        <v>1931</v>
      </c>
      <c r="N233" s="111"/>
    </row>
    <row r="234" spans="2:14" ht="15" customHeight="1" x14ac:dyDescent="0.2">
      <c r="B234" s="109" t="s">
        <v>530</v>
      </c>
      <c r="C234" t="str">
        <f>VLOOKUP(metin_notkun[[#This Row],[sveitarfelag]],Sveitarfelog[[Leiðrétt sveitarfélag]:[Landshluti]],2,FALSE)</f>
        <v>Norðurland vestra</v>
      </c>
      <c r="D234" t="s">
        <v>25</v>
      </c>
      <c r="E234" t="s">
        <v>24</v>
      </c>
      <c r="F234" s="89"/>
      <c r="H234" s="5">
        <f>VLOOKUP(metin_notkun[[#This Row],[sveitarfelag]],Table8[],5,FALSE)</f>
        <v>1418.2926164198698</v>
      </c>
      <c r="I234">
        <v>2015</v>
      </c>
      <c r="J234" t="s">
        <v>1953</v>
      </c>
      <c r="K234" t="s">
        <v>1931</v>
      </c>
    </row>
    <row r="235" spans="2:14" ht="15" customHeight="1" x14ac:dyDescent="0.2">
      <c r="B235" s="109" t="s">
        <v>1220</v>
      </c>
      <c r="C235" t="str">
        <f>VLOOKUP(metin_notkun[[#This Row],[sveitarfelag]],Sveitarfelog[[Leiðrétt sveitarfélag]:[Landshluti]],2,FALSE)</f>
        <v>Austurland</v>
      </c>
      <c r="D235" t="s">
        <v>25</v>
      </c>
      <c r="E235" t="s">
        <v>24</v>
      </c>
      <c r="F235" s="89"/>
      <c r="H235" s="5">
        <f>VLOOKUP(metin_notkun[[#This Row],[sveitarfelag]],Table8[],5,FALSE)</f>
        <v>165.01885641395376</v>
      </c>
      <c r="I235">
        <v>2015</v>
      </c>
      <c r="J235" t="s">
        <v>1953</v>
      </c>
      <c r="K235" t="s">
        <v>1931</v>
      </c>
    </row>
    <row r="236" spans="2:14" ht="15" customHeight="1" x14ac:dyDescent="0.2">
      <c r="B236" s="109" t="s">
        <v>203</v>
      </c>
      <c r="C236" t="str">
        <f>VLOOKUP(metin_notkun[[#This Row],[sveitarfelag]],Sveitarfelog[[Leiðrétt sveitarfélag]:[Landshluti]],2,FALSE)</f>
        <v>Austurland</v>
      </c>
      <c r="D236" t="s">
        <v>25</v>
      </c>
      <c r="E236" t="s">
        <v>24</v>
      </c>
      <c r="F236" s="89"/>
      <c r="H236" s="5">
        <f>VLOOKUP(metin_notkun[[#This Row],[sveitarfelag]],Table8[],5,FALSE)</f>
        <v>247.75858244135102</v>
      </c>
      <c r="I236">
        <v>2015</v>
      </c>
      <c r="J236" t="s">
        <v>1953</v>
      </c>
      <c r="K236" t="s">
        <v>1931</v>
      </c>
    </row>
    <row r="237" spans="2:14" ht="15" customHeight="1" x14ac:dyDescent="0.2">
      <c r="B237" s="109" t="s">
        <v>1041</v>
      </c>
      <c r="C237" t="str">
        <f>VLOOKUP(metin_notkun[[#This Row],[sveitarfelag]],Sveitarfelog[[Leiðrétt sveitarfélag]:[Landshluti]],2,FALSE)</f>
        <v>Suðurland</v>
      </c>
      <c r="D237" t="s">
        <v>25</v>
      </c>
      <c r="E237" t="s">
        <v>24</v>
      </c>
      <c r="F237" s="89"/>
      <c r="H237" s="5">
        <f>VLOOKUP(metin_notkun[[#This Row],[sveitarfelag]],Table8[],5,FALSE)</f>
        <v>164.25119701255247</v>
      </c>
      <c r="I237">
        <v>2015</v>
      </c>
      <c r="J237" t="s">
        <v>1953</v>
      </c>
      <c r="K237" t="s">
        <v>1931</v>
      </c>
    </row>
    <row r="238" spans="2:14" ht="15" customHeight="1" x14ac:dyDescent="0.2">
      <c r="B238" s="109" t="s">
        <v>890</v>
      </c>
      <c r="C238" t="str">
        <f>VLOOKUP(metin_notkun[[#This Row],[sveitarfelag]],Sveitarfelog[[Leiðrétt sveitarfélag]:[Landshluti]],2,FALSE)</f>
        <v>Suðurland</v>
      </c>
      <c r="D238" t="s">
        <v>25</v>
      </c>
      <c r="E238" t="s">
        <v>24</v>
      </c>
      <c r="F238" s="89"/>
      <c r="H238" s="5">
        <f>VLOOKUP(metin_notkun[[#This Row],[sveitarfelag]],Table8[],5,FALSE)</f>
        <v>440.18287948533077</v>
      </c>
      <c r="I238">
        <v>2015</v>
      </c>
      <c r="J238" t="s">
        <v>1953</v>
      </c>
      <c r="K238" t="s">
        <v>1931</v>
      </c>
    </row>
    <row r="239" spans="2:14" ht="15" customHeight="1" x14ac:dyDescent="0.2">
      <c r="B239" s="109" t="s">
        <v>1565</v>
      </c>
      <c r="C239" t="str">
        <f>VLOOKUP(metin_notkun[[#This Row],[sveitarfelag]],Sveitarfelog[[Leiðrétt sveitarfélag]:[Landshluti]],2,FALSE)</f>
        <v>Suðurland</v>
      </c>
      <c r="D239" t="s">
        <v>25</v>
      </c>
      <c r="E239" t="s">
        <v>24</v>
      </c>
      <c r="F239" s="89"/>
      <c r="H239" s="5">
        <f>VLOOKUP(metin_notkun[[#This Row],[sveitarfelag]],Table8[],5,FALSE)</f>
        <v>879.47248257630383</v>
      </c>
      <c r="I239">
        <v>2015</v>
      </c>
      <c r="J239" t="s">
        <v>1953</v>
      </c>
      <c r="K239" t="s">
        <v>1931</v>
      </c>
    </row>
    <row r="240" spans="2:14" ht="15" customHeight="1" x14ac:dyDescent="0.2">
      <c r="B240" s="109" t="s">
        <v>631</v>
      </c>
      <c r="C240" t="str">
        <f>VLOOKUP(metin_notkun[[#This Row],[sveitarfelag]],Sveitarfelog[[Leiðrétt sveitarfélag]:[Landshluti]],2,FALSE)</f>
        <v>Suðurland</v>
      </c>
      <c r="D240" t="s">
        <v>25</v>
      </c>
      <c r="E240" t="s">
        <v>24</v>
      </c>
      <c r="F240" s="89"/>
      <c r="H240" s="5">
        <f>VLOOKUP(metin_notkun[[#This Row],[sveitarfelag]],Table8[],5,FALSE)</f>
        <v>458.736509345017</v>
      </c>
      <c r="I240">
        <v>2015</v>
      </c>
      <c r="J240" t="s">
        <v>1953</v>
      </c>
      <c r="K240" t="s">
        <v>1931</v>
      </c>
    </row>
    <row r="241" spans="2:11" ht="15" customHeight="1" x14ac:dyDescent="0.2">
      <c r="B241" s="140" t="s">
        <v>1990</v>
      </c>
      <c r="C241" t="str">
        <f>VLOOKUP(metin_notkun[[#This Row],[sveitarfelag]],Sveitarfelog[[Leiðrétt sveitarfélag]:[Landshluti]],2,FALSE)</f>
        <v>Suðurland</v>
      </c>
      <c r="D241" t="s">
        <v>25</v>
      </c>
      <c r="E241" t="s">
        <v>24</v>
      </c>
      <c r="F241" s="89"/>
      <c r="H241" s="5">
        <f>VLOOKUP(metin_notkun[[#This Row],[sveitarfelag]],Table8[],5,FALSE)</f>
        <v>888.58669328748658</v>
      </c>
      <c r="I241">
        <v>2015</v>
      </c>
      <c r="J241" t="s">
        <v>1953</v>
      </c>
      <c r="K241" t="s">
        <v>1931</v>
      </c>
    </row>
    <row r="242" spans="2:11" ht="15" customHeight="1" x14ac:dyDescent="0.2">
      <c r="B242" s="109" t="s">
        <v>1959</v>
      </c>
      <c r="C242" t="str">
        <f>VLOOKUP(metin_notkun[[#This Row],[sveitarfelag]],Sveitarfelog[[Leiðrétt sveitarfélag]:[Landshluti]],2,FALSE)</f>
        <v>Suðurland</v>
      </c>
      <c r="D242" t="s">
        <v>25</v>
      </c>
      <c r="E242" t="s">
        <v>24</v>
      </c>
      <c r="F242" s="89"/>
      <c r="H242" s="5">
        <f>VLOOKUP(metin_notkun[[#This Row],[sveitarfelag]],Table8[],5,FALSE)</f>
        <v>49.969044053759262</v>
      </c>
      <c r="I242">
        <v>2015</v>
      </c>
      <c r="J242" t="s">
        <v>1953</v>
      </c>
      <c r="K242" t="s">
        <v>1931</v>
      </c>
    </row>
    <row r="243" spans="2:11" ht="15" customHeight="1" x14ac:dyDescent="0.2">
      <c r="B243" s="109" t="s">
        <v>733</v>
      </c>
      <c r="C243" t="str">
        <f>VLOOKUP(metin_notkun[[#This Row],[sveitarfelag]],Sveitarfelog[[Leiðrétt sveitarfélag]:[Landshluti]],2,FALSE)</f>
        <v>Suðurland</v>
      </c>
      <c r="D243" t="s">
        <v>25</v>
      </c>
      <c r="E243" t="s">
        <v>24</v>
      </c>
      <c r="F243" s="89"/>
      <c r="H243" s="5">
        <f>VLOOKUP(metin_notkun[[#This Row],[sveitarfelag]],Table8[],5,FALSE)</f>
        <v>673.69789066977239</v>
      </c>
      <c r="I243">
        <v>2015</v>
      </c>
      <c r="J243" t="s">
        <v>1953</v>
      </c>
      <c r="K243" t="s">
        <v>1931</v>
      </c>
    </row>
    <row r="244" spans="2:11" ht="15" customHeight="1" x14ac:dyDescent="0.2">
      <c r="B244" s="109" t="s">
        <v>733</v>
      </c>
      <c r="C244" t="str">
        <f>VLOOKUP(metin_notkun[[#This Row],[sveitarfelag]],Sveitarfelog[[Leiðrétt sveitarfélag]:[Landshluti]],2,FALSE)</f>
        <v>Suðurland</v>
      </c>
      <c r="D244" t="s">
        <v>25</v>
      </c>
      <c r="E244" t="s">
        <v>24</v>
      </c>
      <c r="F244" s="89"/>
      <c r="H244" s="5">
        <f>VLOOKUP(metin_notkun[[#This Row],[sveitarfelag]],Table8[],5,FALSE)</f>
        <v>673.69789066977239</v>
      </c>
      <c r="I244">
        <v>2015</v>
      </c>
      <c r="J244" t="s">
        <v>1953</v>
      </c>
      <c r="K244" t="s">
        <v>1931</v>
      </c>
    </row>
    <row r="245" spans="2:11" ht="15" customHeight="1" x14ac:dyDescent="0.2">
      <c r="B245" s="109" t="s">
        <v>220</v>
      </c>
      <c r="C245" t="str">
        <f>VLOOKUP(metin_notkun[[#This Row],[sveitarfelag]],Sveitarfelog[[Leiðrétt sveitarfélag]:[Landshluti]],2,FALSE)</f>
        <v>Suðurnes</v>
      </c>
      <c r="D245" t="s">
        <v>25</v>
      </c>
      <c r="E245" t="s">
        <v>24</v>
      </c>
      <c r="F245" s="89"/>
      <c r="H245" s="5">
        <f>VLOOKUP(metin_notkun[[#This Row],[sveitarfelag]],Table8[],5,FALSE)</f>
        <v>0</v>
      </c>
      <c r="I245">
        <v>2015</v>
      </c>
      <c r="J245" t="s">
        <v>1953</v>
      </c>
      <c r="K245" t="s">
        <v>1931</v>
      </c>
    </row>
    <row r="246" spans="2:11" ht="15" customHeight="1" x14ac:dyDescent="0.2">
      <c r="B246" s="109" t="s">
        <v>220</v>
      </c>
      <c r="C246" t="str">
        <f>VLOOKUP(metin_notkun[[#This Row],[sveitarfelag]],Sveitarfelog[[Leiðrétt sveitarfélag]:[Landshluti]],2,FALSE)</f>
        <v>Suðurnes</v>
      </c>
      <c r="D246" t="s">
        <v>25</v>
      </c>
      <c r="E246" t="s">
        <v>24</v>
      </c>
      <c r="F246" s="89"/>
      <c r="H246">
        <v>440</v>
      </c>
      <c r="I246">
        <v>2015</v>
      </c>
      <c r="K246" t="s">
        <v>1958</v>
      </c>
    </row>
    <row r="247" spans="2:11" ht="15" customHeight="1" x14ac:dyDescent="0.2">
      <c r="B247" s="109" t="s">
        <v>1522</v>
      </c>
      <c r="C247" t="str">
        <f>VLOOKUP(metin_notkun[[#This Row],[sveitarfelag]],Sveitarfelog[[Leiðrétt sveitarfélag]:[Landshluti]],2,FALSE)</f>
        <v>Suðurnes</v>
      </c>
      <c r="D247" t="s">
        <v>25</v>
      </c>
      <c r="E247" t="s">
        <v>24</v>
      </c>
      <c r="F247" s="89"/>
      <c r="H247" s="5">
        <f>VLOOKUP(metin_notkun[[#This Row],[sveitarfelag]],Table8[],5,FALSE)</f>
        <v>7.2397260273972597</v>
      </c>
      <c r="I247">
        <v>2015</v>
      </c>
      <c r="J247" t="s">
        <v>1953</v>
      </c>
      <c r="K247" t="s">
        <v>1931</v>
      </c>
    </row>
    <row r="248" spans="2:11" ht="15" customHeight="1" x14ac:dyDescent="0.2">
      <c r="B248" s="109" t="s">
        <v>1586</v>
      </c>
      <c r="C248" t="str">
        <f>VLOOKUP(metin_notkun[[#This Row],[sveitarfelag]],Sveitarfelog[[Leiðrétt sveitarfélag]:[Landshluti]],2,FALSE)</f>
        <v>Suðurnes</v>
      </c>
      <c r="D248" t="s">
        <v>25</v>
      </c>
      <c r="E248" t="s">
        <v>24</v>
      </c>
      <c r="F248" s="89"/>
      <c r="H248" s="5">
        <f>VLOOKUP(metin_notkun[[#This Row],[sveitarfelag]],Table8[],5,FALSE)</f>
        <v>7.2397260273972597</v>
      </c>
      <c r="I248">
        <v>2015</v>
      </c>
      <c r="J248" t="s">
        <v>1953</v>
      </c>
      <c r="K248" t="s">
        <v>1931</v>
      </c>
    </row>
    <row r="249" spans="2:11" ht="15" customHeight="1" x14ac:dyDescent="0.2">
      <c r="B249" s="109" t="s">
        <v>81</v>
      </c>
      <c r="C249" t="str">
        <f>VLOOKUP(metin_notkun[[#This Row],[sveitarfelag]],Sveitarfelog[[Leiðrétt sveitarfélag]:[Landshluti]],2,FALSE)</f>
        <v>Höfuðborgarsvæðið</v>
      </c>
      <c r="D249" t="s">
        <v>25</v>
      </c>
      <c r="E249" t="s">
        <v>24</v>
      </c>
      <c r="F249" s="89"/>
      <c r="H249" s="5">
        <f>VLOOKUP(metin_notkun[[#This Row],[sveitarfelag]],Table8[],5,FALSE)</f>
        <v>19.975893368827762</v>
      </c>
      <c r="I249">
        <v>2015</v>
      </c>
      <c r="J249" t="s">
        <v>1953</v>
      </c>
      <c r="K249" t="s">
        <v>1931</v>
      </c>
    </row>
    <row r="250" spans="2:11" ht="15" customHeight="1" x14ac:dyDescent="0.2">
      <c r="B250" s="109" t="s">
        <v>1993</v>
      </c>
      <c r="C250" t="str">
        <f>VLOOKUP(metin_notkun[[#This Row],[sveitarfelag]],Sveitarfelog[[Leiðrétt sveitarfélag]:[Landshluti]],2,FALSE)</f>
        <v>Höfuðborgarsvæðið</v>
      </c>
      <c r="D250" t="s">
        <v>25</v>
      </c>
      <c r="E250" t="s">
        <v>24</v>
      </c>
      <c r="F250" s="89"/>
      <c r="H250" s="5">
        <f>VLOOKUP(metin_notkun[[#This Row],[sveitarfelag]],Table8[],5,FALSE)</f>
        <v>48.934797478416804</v>
      </c>
      <c r="I250">
        <v>2015</v>
      </c>
      <c r="J250" t="s">
        <v>1953</v>
      </c>
      <c r="K250" t="s">
        <v>1931</v>
      </c>
    </row>
    <row r="251" spans="2:11" ht="15" customHeight="1" x14ac:dyDescent="0.2">
      <c r="B251" s="109" t="s">
        <v>241</v>
      </c>
      <c r="C251" t="str">
        <f>VLOOKUP(metin_notkun[[#This Row],[sveitarfelag]],Sveitarfelog[[Leiðrétt sveitarfélag]:[Landshluti]],2,FALSE)</f>
        <v>Suðurland</v>
      </c>
      <c r="D251" t="s">
        <v>25</v>
      </c>
      <c r="E251" t="s">
        <v>24</v>
      </c>
      <c r="F251" s="89"/>
      <c r="H251" s="5">
        <f>VLOOKUP(metin_notkun[[#This Row],[sveitarfelag]],Table8[],5,FALSE)</f>
        <v>440.18287948533077</v>
      </c>
      <c r="I251">
        <v>2015</v>
      </c>
      <c r="J251" t="s">
        <v>1953</v>
      </c>
      <c r="K251" t="s">
        <v>1931</v>
      </c>
    </row>
    <row r="252" spans="2:11" ht="15" customHeight="1" x14ac:dyDescent="0.2">
      <c r="B252" s="109" t="s">
        <v>1588</v>
      </c>
      <c r="C252" t="str">
        <f>VLOOKUP(metin_notkun[[#This Row],[sveitarfelag]],Sveitarfelog[[Leiðrétt sveitarfélag]:[Landshluti]],2,FALSE)</f>
        <v>Suðurland</v>
      </c>
      <c r="D252" t="s">
        <v>25</v>
      </c>
      <c r="E252" t="s">
        <v>24</v>
      </c>
      <c r="F252" s="89"/>
      <c r="H252" s="5">
        <f>VLOOKUP(metin_notkun[[#This Row],[sveitarfelag]],Table8[],5,FALSE)</f>
        <v>0</v>
      </c>
      <c r="I252">
        <v>2015</v>
      </c>
      <c r="J252" t="s">
        <v>1953</v>
      </c>
      <c r="K252" t="s">
        <v>1931</v>
      </c>
    </row>
    <row r="253" spans="2:11" ht="15" customHeight="1" x14ac:dyDescent="0.2">
      <c r="B253" s="109" t="s">
        <v>215</v>
      </c>
      <c r="C253" t="str">
        <f>VLOOKUP(metin_notkun[[#This Row],[sveitarfelag]],Sveitarfelog[[Leiðrétt sveitarfélag]:[Landshluti]],2,FALSE)</f>
        <v>Austurland</v>
      </c>
      <c r="D253" t="s">
        <v>25</v>
      </c>
      <c r="E253" t="s">
        <v>24</v>
      </c>
      <c r="F253" s="89"/>
      <c r="H253" s="5">
        <f>VLOOKUP(metin_notkun[[#This Row],[sveitarfelag]],Table8[],5,FALSE)</f>
        <v>1102.2500323516906</v>
      </c>
      <c r="I253">
        <v>2015</v>
      </c>
      <c r="J253" t="s">
        <v>1953</v>
      </c>
      <c r="K253" t="s">
        <v>1931</v>
      </c>
    </row>
    <row r="254" spans="2:11" ht="15" customHeight="1" x14ac:dyDescent="0.2">
      <c r="B254" s="140" t="s">
        <v>211</v>
      </c>
      <c r="C254" t="str">
        <f>VLOOKUP(metin_notkun[[#This Row],[sveitarfelag]],Sveitarfelog[[Leiðrétt sveitarfélag]:[Landshluti]],2,FALSE)</f>
        <v>Norðurland eystra</v>
      </c>
      <c r="D254" t="s">
        <v>25</v>
      </c>
      <c r="E254" t="s">
        <v>24</v>
      </c>
      <c r="F254" s="89"/>
      <c r="H254" s="5">
        <f>VLOOKUP(metin_notkun[[#This Row],[sveitarfelag]],Table8[],5,FALSE)</f>
        <v>351.64383561643837</v>
      </c>
      <c r="I254">
        <v>2016</v>
      </c>
      <c r="J254" s="95" t="s">
        <v>1953</v>
      </c>
      <c r="K254" t="s">
        <v>1931</v>
      </c>
    </row>
    <row r="255" spans="2:11" ht="15" customHeight="1" x14ac:dyDescent="0.2">
      <c r="B255" s="140" t="s">
        <v>1551</v>
      </c>
      <c r="C255" t="str">
        <f>VLOOKUP(metin_notkun[[#This Row],[sveitarfelag]],Sveitarfelog[[Leiðrétt sveitarfélag]:[Landshluti]],2,FALSE)</f>
        <v>Norðurland eystra</v>
      </c>
      <c r="D255" t="s">
        <v>25</v>
      </c>
      <c r="E255" t="s">
        <v>24</v>
      </c>
      <c r="F255" s="89"/>
      <c r="H255" s="5">
        <f>VLOOKUP(metin_notkun[[#This Row],[sveitarfelag]],Table8[],5,FALSE)</f>
        <v>722.92579446508796</v>
      </c>
      <c r="I255">
        <v>2016</v>
      </c>
      <c r="J255" s="95" t="s">
        <v>1953</v>
      </c>
      <c r="K255" t="s">
        <v>1931</v>
      </c>
    </row>
    <row r="256" spans="2:11" ht="15" customHeight="1" x14ac:dyDescent="0.2">
      <c r="B256" s="140" t="s">
        <v>1989</v>
      </c>
      <c r="C256" t="str">
        <f>VLOOKUP(metin_notkun[[#This Row],[sveitarfelag]],Sveitarfelog[[Leiðrétt sveitarfélag]:[Landshluti]],2,FALSE)</f>
        <v>Norðurland eystra</v>
      </c>
      <c r="D256" t="s">
        <v>25</v>
      </c>
      <c r="E256" t="s">
        <v>24</v>
      </c>
      <c r="F256" s="89"/>
      <c r="H256" s="5">
        <f>VLOOKUP(metin_notkun[[#This Row],[sveitarfelag]],Table8[],5,FALSE)</f>
        <v>363.91940731702806</v>
      </c>
      <c r="I256">
        <v>2016</v>
      </c>
      <c r="J256" s="95" t="s">
        <v>1953</v>
      </c>
      <c r="K256" t="s">
        <v>1931</v>
      </c>
    </row>
    <row r="257" spans="1:11" ht="15" customHeight="1" x14ac:dyDescent="0.2">
      <c r="B257" s="140" t="s">
        <v>1550</v>
      </c>
      <c r="C257" t="str">
        <f>VLOOKUP(metin_notkun[[#This Row],[sveitarfelag]],Sveitarfelog[[Leiðrétt sveitarfélag]:[Landshluti]],2,FALSE)</f>
        <v>Norðurland eystra</v>
      </c>
      <c r="D257" t="s">
        <v>25</v>
      </c>
      <c r="E257" t="s">
        <v>24</v>
      </c>
      <c r="F257" s="89"/>
      <c r="H257" s="5">
        <f>VLOOKUP(metin_notkun[[#This Row],[sveitarfelag]],Table8[],5,FALSE)</f>
        <v>326.81354334202211</v>
      </c>
      <c r="I257">
        <v>2016</v>
      </c>
      <c r="J257" s="95" t="s">
        <v>1940</v>
      </c>
      <c r="K257" t="s">
        <v>1931</v>
      </c>
    </row>
    <row r="258" spans="1:11" ht="15" customHeight="1" x14ac:dyDescent="0.2">
      <c r="A258" t="s">
        <v>139</v>
      </c>
      <c r="B258" s="109" t="s">
        <v>1957</v>
      </c>
      <c r="C258" t="str">
        <f>VLOOKUP(metin_notkun[[#This Row],[sveitarfelag]],Sveitarfelog[[Leiðrétt sveitarfélag]:[Landshluti]],2,FALSE)</f>
        <v>Norðurland eystra</v>
      </c>
      <c r="D258" t="s">
        <v>25</v>
      </c>
      <c r="E258" t="s">
        <v>24</v>
      </c>
      <c r="F258" s="89"/>
      <c r="H258">
        <v>300</v>
      </c>
      <c r="I258">
        <v>2016</v>
      </c>
      <c r="J258" s="95" t="s">
        <v>1942</v>
      </c>
      <c r="K258" t="s">
        <v>1991</v>
      </c>
    </row>
    <row r="259" spans="1:11" ht="15" customHeight="1" x14ac:dyDescent="0.2">
      <c r="B259" s="109" t="s">
        <v>1957</v>
      </c>
      <c r="C259" t="str">
        <f>VLOOKUP(metin_notkun[[#This Row],[sveitarfelag]],Sveitarfelog[[Leiðrétt sveitarfélag]:[Landshluti]],2,FALSE)</f>
        <v>Norðurland eystra</v>
      </c>
      <c r="D259" t="s">
        <v>25</v>
      </c>
      <c r="E259" t="s">
        <v>24</v>
      </c>
      <c r="F259" s="89"/>
      <c r="H259" s="5">
        <f>VLOOKUP(metin_notkun[[#This Row],[sveitarfelag]],Table8[],5,FALSE)</f>
        <v>1470.0872941045977</v>
      </c>
      <c r="I259">
        <v>2016</v>
      </c>
      <c r="J259" t="s">
        <v>1953</v>
      </c>
      <c r="K259" t="s">
        <v>1931</v>
      </c>
    </row>
    <row r="260" spans="1:11" ht="15" customHeight="1" x14ac:dyDescent="0.2">
      <c r="B260" s="140" t="s">
        <v>1992</v>
      </c>
      <c r="C260" t="str">
        <f>VLOOKUP(metin_notkun[[#This Row],[sveitarfelag]],Sveitarfelog[[Leiðrétt sveitarfélag]:[Landshluti]],2,FALSE)</f>
        <v>Vestfirðir</v>
      </c>
      <c r="D260" t="s">
        <v>25</v>
      </c>
      <c r="E260" t="s">
        <v>24</v>
      </c>
      <c r="F260" s="89"/>
      <c r="H260" s="5">
        <f>VLOOKUP(metin_notkun[[#This Row],[sveitarfelag]],Table8[],5,FALSE)</f>
        <v>264.76712328767121</v>
      </c>
      <c r="I260">
        <v>2016</v>
      </c>
      <c r="J260" t="s">
        <v>1953</v>
      </c>
      <c r="K260" t="s">
        <v>1931</v>
      </c>
    </row>
    <row r="261" spans="1:11" ht="15" customHeight="1" x14ac:dyDescent="0.2">
      <c r="B261" s="140" t="s">
        <v>1536</v>
      </c>
      <c r="C261" t="str">
        <f>VLOOKUP(metin_notkun[[#This Row],[sveitarfelag]],Sveitarfelog[[Leiðrétt sveitarfélag]:[Landshluti]],2,FALSE)</f>
        <v>Vestfirðir</v>
      </c>
      <c r="D261" t="s">
        <v>25</v>
      </c>
      <c r="E261" t="s">
        <v>24</v>
      </c>
      <c r="F261" s="89"/>
      <c r="H261" s="5">
        <f>VLOOKUP(metin_notkun[[#This Row],[sveitarfelag]],Table8[],5,FALSE)</f>
        <v>19.975893368827762</v>
      </c>
      <c r="I261">
        <v>2016</v>
      </c>
      <c r="J261" t="s">
        <v>1953</v>
      </c>
      <c r="K261" t="s">
        <v>1931</v>
      </c>
    </row>
    <row r="262" spans="1:11" ht="15" customHeight="1" x14ac:dyDescent="0.2">
      <c r="B262" s="140" t="s">
        <v>1545</v>
      </c>
      <c r="C262" t="str">
        <f>VLOOKUP(metin_notkun[[#This Row],[sveitarfelag]],Sveitarfelog[[Leiðrétt sveitarfélag]:[Landshluti]],2,FALSE)</f>
        <v>Norðurland eystra</v>
      </c>
      <c r="D262" t="s">
        <v>25</v>
      </c>
      <c r="E262" t="s">
        <v>24</v>
      </c>
      <c r="F262" s="89"/>
      <c r="H262" s="5">
        <f>VLOOKUP(metin_notkun[[#This Row],[sveitarfelag]],Table8[],5,FALSE)</f>
        <v>7.2397260273972597</v>
      </c>
      <c r="I262">
        <v>2016</v>
      </c>
      <c r="J262" t="s">
        <v>1953</v>
      </c>
      <c r="K262" t="s">
        <v>1931</v>
      </c>
    </row>
    <row r="263" spans="1:11" ht="15" customHeight="1" x14ac:dyDescent="0.2">
      <c r="B263" s="140" t="s">
        <v>492</v>
      </c>
      <c r="C263" t="str">
        <f>VLOOKUP(metin_notkun[[#This Row],[sveitarfelag]],Sveitarfelog[[Leiðrétt sveitarfélag]:[Landshluti]],2,FALSE)</f>
        <v>Vestfirðir</v>
      </c>
      <c r="D263" t="s">
        <v>25</v>
      </c>
      <c r="E263" t="s">
        <v>24</v>
      </c>
      <c r="F263" s="89"/>
      <c r="H263" s="5">
        <f>VLOOKUP(metin_notkun[[#This Row],[sveitarfelag]],Table8[],5,FALSE)</f>
        <v>215.96352577967576</v>
      </c>
      <c r="I263">
        <v>2016</v>
      </c>
      <c r="J263" t="s">
        <v>1953</v>
      </c>
      <c r="K263" t="s">
        <v>1931</v>
      </c>
    </row>
    <row r="264" spans="1:11" ht="15" customHeight="1" x14ac:dyDescent="0.2">
      <c r="B264" s="140" t="s">
        <v>303</v>
      </c>
      <c r="C264" t="str">
        <f>VLOOKUP(metin_notkun[[#This Row],[sveitarfelag]],Sveitarfelog[[Leiðrétt sveitarfélag]:[Landshluti]],2,FALSE)</f>
        <v>Vestfirðir</v>
      </c>
      <c r="D264" t="s">
        <v>25</v>
      </c>
      <c r="E264" t="s">
        <v>24</v>
      </c>
      <c r="F264" s="89"/>
      <c r="H264" s="5">
        <f>VLOOKUP(metin_notkun[[#This Row],[sveitarfelag]],Table8[],5,FALSE)</f>
        <v>136.23162886140537</v>
      </c>
      <c r="I264">
        <v>2016</v>
      </c>
      <c r="J264" t="s">
        <v>1953</v>
      </c>
      <c r="K264" t="s">
        <v>1931</v>
      </c>
    </row>
    <row r="265" spans="1:11" ht="15" customHeight="1" x14ac:dyDescent="0.2">
      <c r="B265" s="103" t="s">
        <v>1537</v>
      </c>
      <c r="C265" t="str">
        <f>VLOOKUP(metin_notkun[[#This Row],[sveitarfelag]],Sveitarfelog[[Leiðrétt sveitarfélag]:[Landshluti]],2,FALSE)</f>
        <v>Vestfirðir</v>
      </c>
      <c r="D265" t="s">
        <v>25</v>
      </c>
      <c r="E265" t="s">
        <v>24</v>
      </c>
      <c r="F265" s="89"/>
      <c r="H265" s="5">
        <f>VLOOKUP(metin_notkun[[#This Row],[sveitarfelag]],Table8[],5,FALSE)</f>
        <v>31.50613757787514</v>
      </c>
      <c r="I265">
        <v>2016</v>
      </c>
      <c r="J265" t="s">
        <v>1953</v>
      </c>
      <c r="K265" t="s">
        <v>1931</v>
      </c>
    </row>
    <row r="266" spans="1:11" ht="15" customHeight="1" x14ac:dyDescent="0.2">
      <c r="B266" s="103" t="s">
        <v>1532</v>
      </c>
      <c r="C266" t="str">
        <f>VLOOKUP(metin_notkun[[#This Row],[sveitarfelag]],Sveitarfelog[[Leiðrétt sveitarfélag]:[Landshluti]],2,FALSE)</f>
        <v>Vestfirðir</v>
      </c>
      <c r="D266" t="s">
        <v>25</v>
      </c>
      <c r="E266" t="s">
        <v>24</v>
      </c>
      <c r="F266" s="89"/>
      <c r="H266" s="5">
        <f>VLOOKUP(metin_notkun[[#This Row],[sveitarfelag]],Table8[],5,FALSE)</f>
        <v>165.01885641395376</v>
      </c>
      <c r="I266">
        <v>2016</v>
      </c>
      <c r="J266" t="s">
        <v>1953</v>
      </c>
      <c r="K266" t="s">
        <v>1931</v>
      </c>
    </row>
    <row r="267" spans="1:11" ht="15" customHeight="1" x14ac:dyDescent="0.2">
      <c r="B267" s="103" t="s">
        <v>1535</v>
      </c>
      <c r="C267" t="str">
        <f>VLOOKUP(metin_notkun[[#This Row],[sveitarfelag]],Sveitarfelog[[Leiðrétt sveitarfélag]:[Landshluti]],2,FALSE)</f>
        <v>Vesturland</v>
      </c>
      <c r="D267" t="s">
        <v>25</v>
      </c>
      <c r="E267" t="s">
        <v>24</v>
      </c>
      <c r="F267" s="89"/>
      <c r="H267" s="5">
        <f>VLOOKUP(metin_notkun[[#This Row],[sveitarfelag]],Table8[],5,FALSE)</f>
        <v>448.43870741131019</v>
      </c>
      <c r="I267">
        <v>2016</v>
      </c>
      <c r="J267" t="s">
        <v>1953</v>
      </c>
      <c r="K267" t="s">
        <v>1931</v>
      </c>
    </row>
    <row r="268" spans="1:11" ht="15" customHeight="1" x14ac:dyDescent="0.2">
      <c r="B268" s="109" t="s">
        <v>680</v>
      </c>
      <c r="C268" t="str">
        <f>VLOOKUP(metin_notkun[[#This Row],[sveitarfelag]],Sveitarfelog[[Leiðrétt sveitarfélag]:[Landshluti]],2,FALSE)</f>
        <v>Vesturland</v>
      </c>
      <c r="D268" t="s">
        <v>25</v>
      </c>
      <c r="E268" t="s">
        <v>24</v>
      </c>
      <c r="F268" s="89"/>
      <c r="H268" s="5">
        <f>VLOOKUP(metin_notkun[[#This Row],[sveitarfelag]],Table8[],5,FALSE)</f>
        <v>1050.8726822324516</v>
      </c>
      <c r="I268">
        <v>2016</v>
      </c>
      <c r="J268" t="s">
        <v>1953</v>
      </c>
      <c r="K268" t="s">
        <v>1931</v>
      </c>
    </row>
    <row r="269" spans="1:11" ht="15" customHeight="1" x14ac:dyDescent="0.2">
      <c r="B269" s="101" t="s">
        <v>1956</v>
      </c>
      <c r="C269" t="str">
        <f>VLOOKUP(metin_notkun[[#This Row],[sveitarfelag]],Sveitarfelog[[Leiðrétt sveitarfélag]:[Landshluti]],2,FALSE)</f>
        <v>Vesturland</v>
      </c>
      <c r="D269" t="s">
        <v>25</v>
      </c>
      <c r="E269" t="s">
        <v>24</v>
      </c>
      <c r="F269" s="89"/>
      <c r="H269" s="5">
        <f>VLOOKUP(metin_notkun[[#This Row],[sveitarfelag]],Table8[],5,FALSE)</f>
        <v>199.60540180799731</v>
      </c>
      <c r="I269">
        <v>2016</v>
      </c>
      <c r="J269" t="s">
        <v>1953</v>
      </c>
      <c r="K269" t="s">
        <v>1931</v>
      </c>
    </row>
    <row r="270" spans="1:11" ht="15" customHeight="1" x14ac:dyDescent="0.2">
      <c r="B270" s="103" t="s">
        <v>1529</v>
      </c>
      <c r="C270" t="str">
        <f>VLOOKUP(metin_notkun[[#This Row],[sveitarfelag]],Sveitarfelog[[Leiðrétt sveitarfélag]:[Landshluti]],2,FALSE)</f>
        <v>Vesturland</v>
      </c>
      <c r="D270" t="s">
        <v>25</v>
      </c>
      <c r="E270" t="s">
        <v>24</v>
      </c>
      <c r="F270" s="89"/>
      <c r="H270" s="5">
        <f>VLOOKUP(metin_notkun[[#This Row],[sveitarfelag]],Table8[],5,FALSE)</f>
        <v>124.14587839461669</v>
      </c>
      <c r="I270">
        <v>2016</v>
      </c>
      <c r="J270" t="s">
        <v>1953</v>
      </c>
      <c r="K270" t="s">
        <v>1931</v>
      </c>
    </row>
    <row r="271" spans="1:11" ht="15" customHeight="1" x14ac:dyDescent="0.2">
      <c r="B271" s="109" t="s">
        <v>1533</v>
      </c>
      <c r="C271" t="str">
        <f>VLOOKUP(metin_notkun[[#This Row],[sveitarfelag]],Sveitarfelog[[Leiðrétt sveitarfélag]:[Landshluti]],2,FALSE)</f>
        <v>Vesturland</v>
      </c>
      <c r="D271" t="s">
        <v>25</v>
      </c>
      <c r="E271" t="s">
        <v>24</v>
      </c>
      <c r="F271" s="89"/>
      <c r="H271" s="5">
        <f>VLOOKUP(metin_notkun[[#This Row],[sveitarfelag]],Table8[],5,FALSE)</f>
        <v>19.975893368827762</v>
      </c>
      <c r="I271">
        <v>2016</v>
      </c>
      <c r="J271" t="s">
        <v>1953</v>
      </c>
      <c r="K271" t="s">
        <v>1931</v>
      </c>
    </row>
    <row r="272" spans="1:11" ht="15" customHeight="1" x14ac:dyDescent="0.2">
      <c r="B272" s="109" t="s">
        <v>1534</v>
      </c>
      <c r="C272" t="str">
        <f>VLOOKUP(metin_notkun[[#This Row],[sveitarfelag]],Sveitarfelog[[Leiðrétt sveitarfélag]:[Landshluti]],2,FALSE)</f>
        <v>Vesturland</v>
      </c>
      <c r="D272" t="s">
        <v>25</v>
      </c>
      <c r="E272" t="s">
        <v>24</v>
      </c>
      <c r="F272" s="89"/>
      <c r="H272" s="5">
        <f>VLOOKUP(metin_notkun[[#This Row],[sveitarfelag]],Table8[],5,FALSE)</f>
        <v>82.450806943597144</v>
      </c>
      <c r="I272">
        <v>2016</v>
      </c>
      <c r="J272" t="s">
        <v>1953</v>
      </c>
      <c r="K272" t="s">
        <v>1931</v>
      </c>
    </row>
    <row r="273" spans="2:11" ht="15" customHeight="1" x14ac:dyDescent="0.2">
      <c r="B273" s="109" t="s">
        <v>1538</v>
      </c>
      <c r="C273" t="str">
        <f>VLOOKUP(metin_notkun[[#This Row],[sveitarfelag]],Sveitarfelog[[Leiðrétt sveitarfélag]:[Landshluti]],2,FALSE)</f>
        <v>Norðurland vestra</v>
      </c>
      <c r="D273" t="s">
        <v>25</v>
      </c>
      <c r="E273" t="s">
        <v>24</v>
      </c>
      <c r="F273" s="89"/>
      <c r="H273" s="5">
        <f>VLOOKUP(metin_notkun[[#This Row],[sveitarfelag]],Table8[],5,FALSE)</f>
        <v>633.52836781099222</v>
      </c>
      <c r="I273">
        <v>2016</v>
      </c>
      <c r="J273" t="s">
        <v>1953</v>
      </c>
      <c r="K273" t="s">
        <v>1931</v>
      </c>
    </row>
    <row r="274" spans="2:11" ht="15" customHeight="1" x14ac:dyDescent="0.2">
      <c r="B274" s="109" t="s">
        <v>669</v>
      </c>
      <c r="C274" t="str">
        <f>VLOOKUP(metin_notkun[[#This Row],[sveitarfelag]],Sveitarfelog[[Leiðrétt sveitarfélag]:[Landshluti]],2,FALSE)</f>
        <v>Norðurland vestra</v>
      </c>
      <c r="D274" t="s">
        <v>25</v>
      </c>
      <c r="E274" t="s">
        <v>24</v>
      </c>
      <c r="F274" s="89"/>
      <c r="H274" s="5">
        <f>VLOOKUP(metin_notkun[[#This Row],[sveitarfelag]],Table8[],5,FALSE)</f>
        <v>819.09676852827545</v>
      </c>
      <c r="I274">
        <v>2016</v>
      </c>
      <c r="J274" t="s">
        <v>1953</v>
      </c>
      <c r="K274" t="s">
        <v>1931</v>
      </c>
    </row>
    <row r="275" spans="2:11" ht="15" customHeight="1" x14ac:dyDescent="0.2">
      <c r="B275" s="109" t="s">
        <v>1543</v>
      </c>
      <c r="C275" t="str">
        <f>VLOOKUP(metin_notkun[[#This Row],[sveitarfelag]],Sveitarfelog[[Leiðrétt sveitarfélag]:[Landshluti]],2,FALSE)</f>
        <v>Norðurland vestra</v>
      </c>
      <c r="D275" t="s">
        <v>25</v>
      </c>
      <c r="E275" t="s">
        <v>24</v>
      </c>
      <c r="F275" s="89"/>
      <c r="H275" s="5">
        <f>VLOOKUP(metin_notkun[[#This Row],[sveitarfelag]],Table8[],5,FALSE)</f>
        <v>7.2397260273972597</v>
      </c>
      <c r="I275">
        <v>2016</v>
      </c>
      <c r="J275" t="s">
        <v>1953</v>
      </c>
      <c r="K275" t="s">
        <v>1931</v>
      </c>
    </row>
    <row r="276" spans="2:11" ht="15" customHeight="1" x14ac:dyDescent="0.2">
      <c r="B276" s="109" t="s">
        <v>530</v>
      </c>
      <c r="C276" t="str">
        <f>VLOOKUP(metin_notkun[[#This Row],[sveitarfelag]],Sveitarfelog[[Leiðrétt sveitarfélag]:[Landshluti]],2,FALSE)</f>
        <v>Norðurland vestra</v>
      </c>
      <c r="D276" t="s">
        <v>25</v>
      </c>
      <c r="E276" t="s">
        <v>24</v>
      </c>
      <c r="F276" s="89"/>
      <c r="H276" s="5">
        <f>VLOOKUP(metin_notkun[[#This Row],[sveitarfelag]],Table8[],5,FALSE)</f>
        <v>1418.2926164198698</v>
      </c>
      <c r="I276">
        <v>2016</v>
      </c>
      <c r="J276" t="s">
        <v>1953</v>
      </c>
      <c r="K276" t="s">
        <v>1931</v>
      </c>
    </row>
    <row r="277" spans="2:11" ht="15" customHeight="1" x14ac:dyDescent="0.2">
      <c r="B277" s="109" t="s">
        <v>1220</v>
      </c>
      <c r="C277" t="str">
        <f>VLOOKUP(metin_notkun[[#This Row],[sveitarfelag]],Sveitarfelog[[Leiðrétt sveitarfélag]:[Landshluti]],2,FALSE)</f>
        <v>Austurland</v>
      </c>
      <c r="D277" t="s">
        <v>25</v>
      </c>
      <c r="E277" t="s">
        <v>24</v>
      </c>
      <c r="F277" s="89"/>
      <c r="H277" s="5">
        <f>VLOOKUP(metin_notkun[[#This Row],[sveitarfelag]],Table8[],5,FALSE)</f>
        <v>165.01885641395376</v>
      </c>
      <c r="I277">
        <v>2016</v>
      </c>
      <c r="J277" t="s">
        <v>1953</v>
      </c>
      <c r="K277" t="s">
        <v>1931</v>
      </c>
    </row>
    <row r="278" spans="2:11" ht="15" customHeight="1" x14ac:dyDescent="0.2">
      <c r="B278" s="109" t="s">
        <v>203</v>
      </c>
      <c r="C278" t="str">
        <f>VLOOKUP(metin_notkun[[#This Row],[sveitarfelag]],Sveitarfelog[[Leiðrétt sveitarfélag]:[Landshluti]],2,FALSE)</f>
        <v>Austurland</v>
      </c>
      <c r="D278" t="s">
        <v>25</v>
      </c>
      <c r="E278" t="s">
        <v>24</v>
      </c>
      <c r="F278" s="89"/>
      <c r="H278" s="5">
        <f>VLOOKUP(metin_notkun[[#This Row],[sveitarfelag]],Table8[],5,FALSE)</f>
        <v>247.75858244135102</v>
      </c>
      <c r="I278">
        <v>2016</v>
      </c>
      <c r="J278" t="s">
        <v>1953</v>
      </c>
      <c r="K278" t="s">
        <v>1931</v>
      </c>
    </row>
    <row r="279" spans="2:11" ht="15" customHeight="1" x14ac:dyDescent="0.2">
      <c r="B279" s="109" t="s">
        <v>1041</v>
      </c>
      <c r="C279" t="str">
        <f>VLOOKUP(metin_notkun[[#This Row],[sveitarfelag]],Sveitarfelog[[Leiðrétt sveitarfélag]:[Landshluti]],2,FALSE)</f>
        <v>Suðurland</v>
      </c>
      <c r="D279" t="s">
        <v>25</v>
      </c>
      <c r="E279" t="s">
        <v>24</v>
      </c>
      <c r="F279" s="89"/>
      <c r="H279" s="5">
        <f>VLOOKUP(metin_notkun[[#This Row],[sveitarfelag]],Table8[],5,FALSE)</f>
        <v>164.25119701255247</v>
      </c>
      <c r="I279">
        <v>2016</v>
      </c>
      <c r="J279" t="s">
        <v>1953</v>
      </c>
      <c r="K279" t="s">
        <v>1931</v>
      </c>
    </row>
    <row r="280" spans="2:11" ht="15" customHeight="1" x14ac:dyDescent="0.2">
      <c r="B280" s="109" t="s">
        <v>890</v>
      </c>
      <c r="C280" t="str">
        <f>VLOOKUP(metin_notkun[[#This Row],[sveitarfelag]],Sveitarfelog[[Leiðrétt sveitarfélag]:[Landshluti]],2,FALSE)</f>
        <v>Suðurland</v>
      </c>
      <c r="D280" t="s">
        <v>25</v>
      </c>
      <c r="E280" t="s">
        <v>24</v>
      </c>
      <c r="F280" s="89"/>
      <c r="H280" s="5">
        <f>VLOOKUP(metin_notkun[[#This Row],[sveitarfelag]],Table8[],5,FALSE)</f>
        <v>440.18287948533077</v>
      </c>
      <c r="I280">
        <v>2016</v>
      </c>
      <c r="J280" t="s">
        <v>1953</v>
      </c>
      <c r="K280" t="s">
        <v>1931</v>
      </c>
    </row>
    <row r="281" spans="2:11" ht="15" customHeight="1" x14ac:dyDescent="0.2">
      <c r="B281" s="109" t="s">
        <v>1565</v>
      </c>
      <c r="C281" t="str">
        <f>VLOOKUP(metin_notkun[[#This Row],[sveitarfelag]],Sveitarfelog[[Leiðrétt sveitarfélag]:[Landshluti]],2,FALSE)</f>
        <v>Suðurland</v>
      </c>
      <c r="D281" t="s">
        <v>25</v>
      </c>
      <c r="E281" t="s">
        <v>24</v>
      </c>
      <c r="F281" s="89"/>
      <c r="H281" s="5">
        <f>VLOOKUP(metin_notkun[[#This Row],[sveitarfelag]],Table8[],5,FALSE)</f>
        <v>879.47248257630383</v>
      </c>
      <c r="I281">
        <v>2016</v>
      </c>
      <c r="J281" t="s">
        <v>1953</v>
      </c>
      <c r="K281" t="s">
        <v>1931</v>
      </c>
    </row>
    <row r="282" spans="2:11" ht="15" customHeight="1" x14ac:dyDescent="0.2">
      <c r="B282" s="109" t="s">
        <v>631</v>
      </c>
      <c r="C282" t="str">
        <f>VLOOKUP(metin_notkun[[#This Row],[sveitarfelag]],Sveitarfelog[[Leiðrétt sveitarfélag]:[Landshluti]],2,FALSE)</f>
        <v>Suðurland</v>
      </c>
      <c r="D282" t="s">
        <v>25</v>
      </c>
      <c r="E282" t="s">
        <v>24</v>
      </c>
      <c r="F282" s="89"/>
      <c r="H282" s="5">
        <f>VLOOKUP(metin_notkun[[#This Row],[sveitarfelag]],Table8[],5,FALSE)</f>
        <v>458.736509345017</v>
      </c>
      <c r="I282">
        <v>2016</v>
      </c>
      <c r="J282" t="s">
        <v>1953</v>
      </c>
      <c r="K282" t="s">
        <v>1931</v>
      </c>
    </row>
    <row r="283" spans="2:11" ht="15" customHeight="1" x14ac:dyDescent="0.2">
      <c r="B283" s="140" t="s">
        <v>1990</v>
      </c>
      <c r="C283" t="str">
        <f>VLOOKUP(metin_notkun[[#This Row],[sveitarfelag]],Sveitarfelog[[Leiðrétt sveitarfélag]:[Landshluti]],2,FALSE)</f>
        <v>Suðurland</v>
      </c>
      <c r="D283" t="s">
        <v>25</v>
      </c>
      <c r="E283" t="s">
        <v>24</v>
      </c>
      <c r="F283" s="89"/>
      <c r="H283" s="5">
        <f>VLOOKUP(metin_notkun[[#This Row],[sveitarfelag]],Table8[],5,FALSE)</f>
        <v>888.58669328748658</v>
      </c>
      <c r="I283">
        <v>2016</v>
      </c>
      <c r="J283" t="s">
        <v>1953</v>
      </c>
      <c r="K283" t="s">
        <v>1931</v>
      </c>
    </row>
    <row r="284" spans="2:11" ht="15" customHeight="1" x14ac:dyDescent="0.2">
      <c r="B284" s="109" t="s">
        <v>1959</v>
      </c>
      <c r="C284" t="str">
        <f>VLOOKUP(metin_notkun[[#This Row],[sveitarfelag]],Sveitarfelog[[Leiðrétt sveitarfélag]:[Landshluti]],2,FALSE)</f>
        <v>Suðurland</v>
      </c>
      <c r="D284" t="s">
        <v>25</v>
      </c>
      <c r="E284" t="s">
        <v>24</v>
      </c>
      <c r="F284" s="89"/>
      <c r="H284" s="5">
        <f>VLOOKUP(metin_notkun[[#This Row],[sveitarfelag]],Table8[],5,FALSE)</f>
        <v>49.969044053759262</v>
      </c>
      <c r="I284">
        <v>2016</v>
      </c>
      <c r="J284" t="s">
        <v>1953</v>
      </c>
      <c r="K284" t="s">
        <v>1931</v>
      </c>
    </row>
    <row r="285" spans="2:11" ht="15" customHeight="1" x14ac:dyDescent="0.2">
      <c r="B285" s="109" t="s">
        <v>733</v>
      </c>
      <c r="C285" t="str">
        <f>VLOOKUP(metin_notkun[[#This Row],[sveitarfelag]],Sveitarfelog[[Leiðrétt sveitarfélag]:[Landshluti]],2,FALSE)</f>
        <v>Suðurland</v>
      </c>
      <c r="D285" t="s">
        <v>25</v>
      </c>
      <c r="E285" t="s">
        <v>24</v>
      </c>
      <c r="F285" s="89"/>
      <c r="H285" s="5">
        <f>VLOOKUP(metin_notkun[[#This Row],[sveitarfelag]],Table8[],5,FALSE)</f>
        <v>673.69789066977239</v>
      </c>
      <c r="I285">
        <v>2016</v>
      </c>
      <c r="J285" t="s">
        <v>1953</v>
      </c>
      <c r="K285" t="s">
        <v>1931</v>
      </c>
    </row>
    <row r="286" spans="2:11" ht="15" customHeight="1" x14ac:dyDescent="0.2">
      <c r="B286" s="109" t="s">
        <v>733</v>
      </c>
      <c r="C286" t="str">
        <f>VLOOKUP(metin_notkun[[#This Row],[sveitarfelag]],Sveitarfelog[[Leiðrétt sveitarfélag]:[Landshluti]],2,FALSE)</f>
        <v>Suðurland</v>
      </c>
      <c r="D286" t="s">
        <v>25</v>
      </c>
      <c r="E286" t="s">
        <v>24</v>
      </c>
      <c r="F286" s="89"/>
      <c r="H286" s="5">
        <f>VLOOKUP(metin_notkun[[#This Row],[sveitarfelag]],Table8[],5,FALSE)</f>
        <v>673.69789066977239</v>
      </c>
      <c r="I286">
        <v>2016</v>
      </c>
      <c r="J286" t="s">
        <v>1953</v>
      </c>
      <c r="K286" t="s">
        <v>1931</v>
      </c>
    </row>
    <row r="287" spans="2:11" ht="15" customHeight="1" x14ac:dyDescent="0.2">
      <c r="B287" s="109" t="s">
        <v>220</v>
      </c>
      <c r="C287" t="str">
        <f>VLOOKUP(metin_notkun[[#This Row],[sveitarfelag]],Sveitarfelog[[Leiðrétt sveitarfélag]:[Landshluti]],2,FALSE)</f>
        <v>Suðurnes</v>
      </c>
      <c r="D287" t="s">
        <v>25</v>
      </c>
      <c r="E287" t="s">
        <v>24</v>
      </c>
      <c r="F287" s="89"/>
      <c r="H287" s="5">
        <f>VLOOKUP(metin_notkun[[#This Row],[sveitarfelag]],Table8[],5,FALSE)</f>
        <v>0</v>
      </c>
      <c r="I287">
        <v>2016</v>
      </c>
      <c r="J287" t="s">
        <v>1953</v>
      </c>
      <c r="K287" t="s">
        <v>1931</v>
      </c>
    </row>
    <row r="288" spans="2:11" ht="15" customHeight="1" x14ac:dyDescent="0.2">
      <c r="B288" s="109" t="s">
        <v>220</v>
      </c>
      <c r="C288" t="str">
        <f>VLOOKUP(metin_notkun[[#This Row],[sveitarfelag]],Sveitarfelog[[Leiðrétt sveitarfélag]:[Landshluti]],2,FALSE)</f>
        <v>Suðurnes</v>
      </c>
      <c r="D288" t="s">
        <v>25</v>
      </c>
      <c r="E288" t="s">
        <v>24</v>
      </c>
      <c r="F288" s="89"/>
      <c r="H288">
        <v>700</v>
      </c>
      <c r="I288">
        <v>2016</v>
      </c>
      <c r="K288" t="s">
        <v>1958</v>
      </c>
    </row>
    <row r="289" spans="1:11" ht="15" customHeight="1" x14ac:dyDescent="0.2">
      <c r="B289" s="109" t="s">
        <v>1522</v>
      </c>
      <c r="C289" t="str">
        <f>VLOOKUP(metin_notkun[[#This Row],[sveitarfelag]],Sveitarfelog[[Leiðrétt sveitarfélag]:[Landshluti]],2,FALSE)</f>
        <v>Suðurnes</v>
      </c>
      <c r="D289" t="s">
        <v>25</v>
      </c>
      <c r="E289" t="s">
        <v>24</v>
      </c>
      <c r="F289" s="89"/>
      <c r="H289" s="5">
        <f>VLOOKUP(metin_notkun[[#This Row],[sveitarfelag]],Table8[],5,FALSE)</f>
        <v>7.2397260273972597</v>
      </c>
      <c r="I289">
        <v>2016</v>
      </c>
      <c r="J289" t="s">
        <v>1953</v>
      </c>
      <c r="K289" t="s">
        <v>1931</v>
      </c>
    </row>
    <row r="290" spans="1:11" ht="15" customHeight="1" x14ac:dyDescent="0.2">
      <c r="B290" s="109" t="s">
        <v>1586</v>
      </c>
      <c r="C290" t="str">
        <f>VLOOKUP(metin_notkun[[#This Row],[sveitarfelag]],Sveitarfelog[[Leiðrétt sveitarfélag]:[Landshluti]],2,FALSE)</f>
        <v>Suðurnes</v>
      </c>
      <c r="D290" t="s">
        <v>25</v>
      </c>
      <c r="E290" t="s">
        <v>24</v>
      </c>
      <c r="F290" s="89"/>
      <c r="H290" s="5">
        <f>VLOOKUP(metin_notkun[[#This Row],[sveitarfelag]],Table8[],5,FALSE)</f>
        <v>7.2397260273972597</v>
      </c>
      <c r="I290">
        <v>2016</v>
      </c>
      <c r="J290" t="s">
        <v>1953</v>
      </c>
      <c r="K290" t="s">
        <v>1931</v>
      </c>
    </row>
    <row r="291" spans="1:11" ht="15" customHeight="1" x14ac:dyDescent="0.2">
      <c r="B291" s="109" t="s">
        <v>81</v>
      </c>
      <c r="C291" t="str">
        <f>VLOOKUP(metin_notkun[[#This Row],[sveitarfelag]],Sveitarfelog[[Leiðrétt sveitarfélag]:[Landshluti]],2,FALSE)</f>
        <v>Höfuðborgarsvæðið</v>
      </c>
      <c r="D291" t="s">
        <v>25</v>
      </c>
      <c r="E291" t="s">
        <v>24</v>
      </c>
      <c r="F291" s="89"/>
      <c r="H291" s="5">
        <f>VLOOKUP(metin_notkun[[#This Row],[sveitarfelag]],Table8[],5,FALSE)</f>
        <v>19.975893368827762</v>
      </c>
      <c r="I291">
        <v>2016</v>
      </c>
      <c r="J291" t="s">
        <v>1953</v>
      </c>
      <c r="K291" t="s">
        <v>1931</v>
      </c>
    </row>
    <row r="292" spans="1:11" ht="15" customHeight="1" x14ac:dyDescent="0.2">
      <c r="B292" s="109" t="s">
        <v>1993</v>
      </c>
      <c r="C292" t="str">
        <f>VLOOKUP(metin_notkun[[#This Row],[sveitarfelag]],Sveitarfelog[[Leiðrétt sveitarfélag]:[Landshluti]],2,FALSE)</f>
        <v>Höfuðborgarsvæðið</v>
      </c>
      <c r="D292" t="s">
        <v>25</v>
      </c>
      <c r="E292" t="s">
        <v>24</v>
      </c>
      <c r="F292" s="89"/>
      <c r="H292" s="5">
        <f>VLOOKUP(metin_notkun[[#This Row],[sveitarfelag]],Table8[],5,FALSE)</f>
        <v>48.934797478416804</v>
      </c>
      <c r="I292">
        <v>2016</v>
      </c>
      <c r="J292" t="s">
        <v>1953</v>
      </c>
      <c r="K292" t="s">
        <v>1931</v>
      </c>
    </row>
    <row r="293" spans="1:11" ht="15" customHeight="1" x14ac:dyDescent="0.2">
      <c r="B293" s="109" t="s">
        <v>241</v>
      </c>
      <c r="C293" t="str">
        <f>VLOOKUP(metin_notkun[[#This Row],[sveitarfelag]],Sveitarfelog[[Leiðrétt sveitarfélag]:[Landshluti]],2,FALSE)</f>
        <v>Suðurland</v>
      </c>
      <c r="D293" t="s">
        <v>25</v>
      </c>
      <c r="E293" t="s">
        <v>24</v>
      </c>
      <c r="F293" s="89"/>
      <c r="H293" s="5">
        <f>VLOOKUP(metin_notkun[[#This Row],[sveitarfelag]],Table8[],5,FALSE)</f>
        <v>440.18287948533077</v>
      </c>
      <c r="I293">
        <v>2016</v>
      </c>
      <c r="J293" t="s">
        <v>1953</v>
      </c>
      <c r="K293" t="s">
        <v>1931</v>
      </c>
    </row>
    <row r="294" spans="1:11" ht="15" customHeight="1" x14ac:dyDescent="0.2">
      <c r="B294" s="109" t="s">
        <v>1588</v>
      </c>
      <c r="C294" t="str">
        <f>VLOOKUP(metin_notkun[[#This Row],[sveitarfelag]],Sveitarfelog[[Leiðrétt sveitarfélag]:[Landshluti]],2,FALSE)</f>
        <v>Suðurland</v>
      </c>
      <c r="D294" t="s">
        <v>25</v>
      </c>
      <c r="E294" t="s">
        <v>24</v>
      </c>
      <c r="F294" s="89"/>
      <c r="H294" s="5">
        <f>VLOOKUP(metin_notkun[[#This Row],[sveitarfelag]],Table8[],5,FALSE)</f>
        <v>0</v>
      </c>
      <c r="I294">
        <v>2016</v>
      </c>
      <c r="J294" t="s">
        <v>1953</v>
      </c>
      <c r="K294" t="s">
        <v>1931</v>
      </c>
    </row>
    <row r="295" spans="1:11" ht="15" customHeight="1" x14ac:dyDescent="0.2">
      <c r="B295" s="109" t="s">
        <v>215</v>
      </c>
      <c r="C295" t="str">
        <f>VLOOKUP(metin_notkun[[#This Row],[sveitarfelag]],Sveitarfelog[[Leiðrétt sveitarfélag]:[Landshluti]],2,FALSE)</f>
        <v>Austurland</v>
      </c>
      <c r="D295" t="s">
        <v>25</v>
      </c>
      <c r="E295" t="s">
        <v>24</v>
      </c>
      <c r="F295" s="89"/>
      <c r="H295" s="5">
        <f>VLOOKUP(metin_notkun[[#This Row],[sveitarfelag]],Table8[],5,FALSE)</f>
        <v>1102.2500323516906</v>
      </c>
      <c r="I295">
        <v>2016</v>
      </c>
      <c r="J295" t="s">
        <v>1953</v>
      </c>
      <c r="K295" t="s">
        <v>1931</v>
      </c>
    </row>
    <row r="296" spans="1:11" ht="15" customHeight="1" x14ac:dyDescent="0.2">
      <c r="B296" s="140" t="s">
        <v>211</v>
      </c>
      <c r="C296" t="str">
        <f>VLOOKUP(metin_notkun[[#This Row],[sveitarfelag]],Sveitarfelog[[Leiðrétt sveitarfélag]:[Landshluti]],2,FALSE)</f>
        <v>Norðurland eystra</v>
      </c>
      <c r="D296" t="s">
        <v>25</v>
      </c>
      <c r="E296" t="s">
        <v>24</v>
      </c>
      <c r="F296" s="89"/>
      <c r="H296" s="5">
        <f>VLOOKUP(metin_notkun[[#This Row],[sveitarfelag]],Table8[],5,FALSE)</f>
        <v>351.64383561643837</v>
      </c>
      <c r="I296">
        <v>2017</v>
      </c>
      <c r="J296" s="95" t="s">
        <v>1953</v>
      </c>
      <c r="K296" t="s">
        <v>1931</v>
      </c>
    </row>
    <row r="297" spans="1:11" ht="15" customHeight="1" x14ac:dyDescent="0.2">
      <c r="B297" s="140" t="s">
        <v>1551</v>
      </c>
      <c r="C297" t="str">
        <f>VLOOKUP(metin_notkun[[#This Row],[sveitarfelag]],Sveitarfelog[[Leiðrétt sveitarfélag]:[Landshluti]],2,FALSE)</f>
        <v>Norðurland eystra</v>
      </c>
      <c r="D297" t="s">
        <v>25</v>
      </c>
      <c r="E297" t="s">
        <v>24</v>
      </c>
      <c r="F297" s="89"/>
      <c r="H297" s="5">
        <f>VLOOKUP(metin_notkun[[#This Row],[sveitarfelag]],Table8[],5,FALSE)</f>
        <v>722.92579446508796</v>
      </c>
      <c r="I297">
        <v>2017</v>
      </c>
      <c r="J297" s="95" t="s">
        <v>1953</v>
      </c>
      <c r="K297" t="s">
        <v>1931</v>
      </c>
    </row>
    <row r="298" spans="1:11" ht="15" customHeight="1" x14ac:dyDescent="0.2">
      <c r="B298" s="140" t="s">
        <v>1989</v>
      </c>
      <c r="C298" t="str">
        <f>VLOOKUP(metin_notkun[[#This Row],[sveitarfelag]],Sveitarfelog[[Leiðrétt sveitarfélag]:[Landshluti]],2,FALSE)</f>
        <v>Norðurland eystra</v>
      </c>
      <c r="D298" t="s">
        <v>25</v>
      </c>
      <c r="E298" t="s">
        <v>24</v>
      </c>
      <c r="F298" s="89"/>
      <c r="H298" s="5">
        <f>VLOOKUP(metin_notkun[[#This Row],[sveitarfelag]],Table8[],5,FALSE)</f>
        <v>363.91940731702806</v>
      </c>
      <c r="I298">
        <v>2017</v>
      </c>
      <c r="J298" s="95" t="s">
        <v>1953</v>
      </c>
      <c r="K298" t="s">
        <v>1931</v>
      </c>
    </row>
    <row r="299" spans="1:11" ht="15" customHeight="1" x14ac:dyDescent="0.2">
      <c r="B299" s="140" t="s">
        <v>1550</v>
      </c>
      <c r="C299" t="str">
        <f>VLOOKUP(metin_notkun[[#This Row],[sveitarfelag]],Sveitarfelog[[Leiðrétt sveitarfélag]:[Landshluti]],2,FALSE)</f>
        <v>Norðurland eystra</v>
      </c>
      <c r="D299" t="s">
        <v>25</v>
      </c>
      <c r="E299" t="s">
        <v>24</v>
      </c>
      <c r="F299" s="89"/>
      <c r="H299" s="5">
        <f>VLOOKUP(metin_notkun[[#This Row],[sveitarfelag]],Table8[],5,FALSE)</f>
        <v>326.81354334202211</v>
      </c>
      <c r="I299">
        <v>2017</v>
      </c>
      <c r="J299" s="95" t="s">
        <v>1940</v>
      </c>
      <c r="K299" t="s">
        <v>1931</v>
      </c>
    </row>
    <row r="300" spans="1:11" ht="15" customHeight="1" x14ac:dyDescent="0.2">
      <c r="A300" t="s">
        <v>139</v>
      </c>
      <c r="B300" s="109" t="s">
        <v>1957</v>
      </c>
      <c r="C300" t="str">
        <f>VLOOKUP(metin_notkun[[#This Row],[sveitarfelag]],Sveitarfelog[[Leiðrétt sveitarfélag]:[Landshluti]],2,FALSE)</f>
        <v>Norðurland eystra</v>
      </c>
      <c r="D300" t="s">
        <v>25</v>
      </c>
      <c r="E300" t="s">
        <v>24</v>
      </c>
      <c r="F300" s="89"/>
      <c r="H300">
        <v>280</v>
      </c>
      <c r="I300">
        <v>2017</v>
      </c>
      <c r="J300" s="95" t="s">
        <v>1942</v>
      </c>
      <c r="K300" t="s">
        <v>1991</v>
      </c>
    </row>
    <row r="301" spans="1:11" ht="15" customHeight="1" x14ac:dyDescent="0.2">
      <c r="B301" s="109" t="s">
        <v>1957</v>
      </c>
      <c r="C301" t="str">
        <f>VLOOKUP(metin_notkun[[#This Row],[sveitarfelag]],Sveitarfelog[[Leiðrétt sveitarfélag]:[Landshluti]],2,FALSE)</f>
        <v>Norðurland eystra</v>
      </c>
      <c r="D301" t="s">
        <v>25</v>
      </c>
      <c r="E301" t="s">
        <v>24</v>
      </c>
      <c r="F301" s="89"/>
      <c r="H301" s="5">
        <f>VLOOKUP(metin_notkun[[#This Row],[sveitarfelag]],Table8[],5,FALSE)</f>
        <v>1470.0872941045977</v>
      </c>
      <c r="I301">
        <v>2017</v>
      </c>
      <c r="J301" t="s">
        <v>1953</v>
      </c>
      <c r="K301" t="s">
        <v>1931</v>
      </c>
    </row>
    <row r="302" spans="1:11" ht="15" customHeight="1" x14ac:dyDescent="0.2">
      <c r="B302" s="140" t="s">
        <v>1992</v>
      </c>
      <c r="C302" t="str">
        <f>VLOOKUP(metin_notkun[[#This Row],[sveitarfelag]],Sveitarfelog[[Leiðrétt sveitarfélag]:[Landshluti]],2,FALSE)</f>
        <v>Vestfirðir</v>
      </c>
      <c r="D302" t="s">
        <v>25</v>
      </c>
      <c r="E302" t="s">
        <v>24</v>
      </c>
      <c r="F302" s="89"/>
      <c r="H302" s="5">
        <f>VLOOKUP(metin_notkun[[#This Row],[sveitarfelag]],Table8[],5,FALSE)</f>
        <v>264.76712328767121</v>
      </c>
      <c r="I302">
        <v>2017</v>
      </c>
      <c r="J302" t="s">
        <v>1953</v>
      </c>
      <c r="K302" t="s">
        <v>1931</v>
      </c>
    </row>
    <row r="303" spans="1:11" ht="15" customHeight="1" x14ac:dyDescent="0.2">
      <c r="B303" s="140" t="s">
        <v>1536</v>
      </c>
      <c r="C303" t="str">
        <f>VLOOKUP(metin_notkun[[#This Row],[sveitarfelag]],Sveitarfelog[[Leiðrétt sveitarfélag]:[Landshluti]],2,FALSE)</f>
        <v>Vestfirðir</v>
      </c>
      <c r="D303" t="s">
        <v>25</v>
      </c>
      <c r="E303" t="s">
        <v>24</v>
      </c>
      <c r="F303" s="89"/>
      <c r="H303" s="5">
        <f>VLOOKUP(metin_notkun[[#This Row],[sveitarfelag]],Table8[],5,FALSE)</f>
        <v>19.975893368827762</v>
      </c>
      <c r="I303">
        <v>2017</v>
      </c>
      <c r="J303" t="s">
        <v>1953</v>
      </c>
      <c r="K303" t="s">
        <v>1931</v>
      </c>
    </row>
    <row r="304" spans="1:11" ht="15" customHeight="1" x14ac:dyDescent="0.2">
      <c r="B304" s="140" t="s">
        <v>1545</v>
      </c>
      <c r="C304" t="str">
        <f>VLOOKUP(metin_notkun[[#This Row],[sveitarfelag]],Sveitarfelog[[Leiðrétt sveitarfélag]:[Landshluti]],2,FALSE)</f>
        <v>Norðurland eystra</v>
      </c>
      <c r="D304" t="s">
        <v>25</v>
      </c>
      <c r="E304" t="s">
        <v>24</v>
      </c>
      <c r="F304" s="89"/>
      <c r="H304" s="5">
        <f>VLOOKUP(metin_notkun[[#This Row],[sveitarfelag]],Table8[],5,FALSE)</f>
        <v>7.2397260273972597</v>
      </c>
      <c r="I304">
        <v>2017</v>
      </c>
      <c r="J304" t="s">
        <v>1953</v>
      </c>
      <c r="K304" t="s">
        <v>1931</v>
      </c>
    </row>
    <row r="305" spans="2:11" ht="15" customHeight="1" x14ac:dyDescent="0.2">
      <c r="B305" s="140" t="s">
        <v>492</v>
      </c>
      <c r="C305" t="str">
        <f>VLOOKUP(metin_notkun[[#This Row],[sveitarfelag]],Sveitarfelog[[Leiðrétt sveitarfélag]:[Landshluti]],2,FALSE)</f>
        <v>Vestfirðir</v>
      </c>
      <c r="D305" t="s">
        <v>25</v>
      </c>
      <c r="E305" t="s">
        <v>24</v>
      </c>
      <c r="F305" s="89"/>
      <c r="H305" s="5">
        <f>VLOOKUP(metin_notkun[[#This Row],[sveitarfelag]],Table8[],5,FALSE)</f>
        <v>215.96352577967576</v>
      </c>
      <c r="I305">
        <v>2017</v>
      </c>
      <c r="J305" t="s">
        <v>1953</v>
      </c>
      <c r="K305" t="s">
        <v>1931</v>
      </c>
    </row>
    <row r="306" spans="2:11" ht="15" customHeight="1" x14ac:dyDescent="0.2">
      <c r="B306" s="140" t="s">
        <v>303</v>
      </c>
      <c r="C306" t="str">
        <f>VLOOKUP(metin_notkun[[#This Row],[sveitarfelag]],Sveitarfelog[[Leiðrétt sveitarfélag]:[Landshluti]],2,FALSE)</f>
        <v>Vestfirðir</v>
      </c>
      <c r="D306" t="s">
        <v>25</v>
      </c>
      <c r="E306" t="s">
        <v>24</v>
      </c>
      <c r="F306" s="89"/>
      <c r="H306" s="5">
        <f>VLOOKUP(metin_notkun[[#This Row],[sveitarfelag]],Table8[],5,FALSE)</f>
        <v>136.23162886140537</v>
      </c>
      <c r="I306">
        <v>2017</v>
      </c>
      <c r="J306" t="s">
        <v>1953</v>
      </c>
      <c r="K306" t="s">
        <v>1931</v>
      </c>
    </row>
    <row r="307" spans="2:11" ht="15" customHeight="1" x14ac:dyDescent="0.2">
      <c r="B307" s="103" t="s">
        <v>1537</v>
      </c>
      <c r="C307" t="str">
        <f>VLOOKUP(metin_notkun[[#This Row],[sveitarfelag]],Sveitarfelog[[Leiðrétt sveitarfélag]:[Landshluti]],2,FALSE)</f>
        <v>Vestfirðir</v>
      </c>
      <c r="D307" t="s">
        <v>25</v>
      </c>
      <c r="E307" t="s">
        <v>24</v>
      </c>
      <c r="F307" s="89"/>
      <c r="H307" s="5">
        <f>VLOOKUP(metin_notkun[[#This Row],[sveitarfelag]],Table8[],5,FALSE)</f>
        <v>31.50613757787514</v>
      </c>
      <c r="I307">
        <v>2017</v>
      </c>
      <c r="J307" t="s">
        <v>1953</v>
      </c>
      <c r="K307" t="s">
        <v>1931</v>
      </c>
    </row>
    <row r="308" spans="2:11" ht="15" customHeight="1" x14ac:dyDescent="0.2">
      <c r="B308" s="103" t="s">
        <v>1532</v>
      </c>
      <c r="C308" t="str">
        <f>VLOOKUP(metin_notkun[[#This Row],[sveitarfelag]],Sveitarfelog[[Leiðrétt sveitarfélag]:[Landshluti]],2,FALSE)</f>
        <v>Vestfirðir</v>
      </c>
      <c r="D308" t="s">
        <v>25</v>
      </c>
      <c r="E308" t="s">
        <v>24</v>
      </c>
      <c r="F308" s="89"/>
      <c r="H308" s="5">
        <f>VLOOKUP(metin_notkun[[#This Row],[sveitarfelag]],Table8[],5,FALSE)</f>
        <v>165.01885641395376</v>
      </c>
      <c r="I308">
        <v>2017</v>
      </c>
      <c r="J308" t="s">
        <v>1953</v>
      </c>
      <c r="K308" t="s">
        <v>1931</v>
      </c>
    </row>
    <row r="309" spans="2:11" ht="15" customHeight="1" x14ac:dyDescent="0.2">
      <c r="B309" s="103" t="s">
        <v>1535</v>
      </c>
      <c r="C309" t="str">
        <f>VLOOKUP(metin_notkun[[#This Row],[sveitarfelag]],Sveitarfelog[[Leiðrétt sveitarfélag]:[Landshluti]],2,FALSE)</f>
        <v>Vesturland</v>
      </c>
      <c r="D309" t="s">
        <v>25</v>
      </c>
      <c r="E309" t="s">
        <v>24</v>
      </c>
      <c r="F309" s="89"/>
      <c r="H309" s="5">
        <f>VLOOKUP(metin_notkun[[#This Row],[sveitarfelag]],Table8[],5,FALSE)</f>
        <v>448.43870741131019</v>
      </c>
      <c r="I309">
        <v>2017</v>
      </c>
      <c r="J309" t="s">
        <v>1953</v>
      </c>
      <c r="K309" t="s">
        <v>1931</v>
      </c>
    </row>
    <row r="310" spans="2:11" ht="15" customHeight="1" x14ac:dyDescent="0.2">
      <c r="B310" s="109" t="s">
        <v>680</v>
      </c>
      <c r="C310" t="str">
        <f>VLOOKUP(metin_notkun[[#This Row],[sveitarfelag]],Sveitarfelog[[Leiðrétt sveitarfélag]:[Landshluti]],2,FALSE)</f>
        <v>Vesturland</v>
      </c>
      <c r="D310" t="s">
        <v>25</v>
      </c>
      <c r="E310" t="s">
        <v>24</v>
      </c>
      <c r="F310" s="89"/>
      <c r="H310" s="5">
        <f>VLOOKUP(metin_notkun[[#This Row],[sveitarfelag]],Table8[],5,FALSE)</f>
        <v>1050.8726822324516</v>
      </c>
      <c r="I310">
        <v>2017</v>
      </c>
      <c r="J310" t="s">
        <v>1953</v>
      </c>
      <c r="K310" t="s">
        <v>1931</v>
      </c>
    </row>
    <row r="311" spans="2:11" ht="15" customHeight="1" x14ac:dyDescent="0.2">
      <c r="B311" s="109" t="s">
        <v>1956</v>
      </c>
      <c r="C311" t="str">
        <f>VLOOKUP(metin_notkun[[#This Row],[sveitarfelag]],Sveitarfelog[[Leiðrétt sveitarfélag]:[Landshluti]],2,FALSE)</f>
        <v>Vesturland</v>
      </c>
      <c r="D311" t="s">
        <v>25</v>
      </c>
      <c r="E311" t="s">
        <v>24</v>
      </c>
      <c r="F311" s="89"/>
      <c r="H311" s="5">
        <f>VLOOKUP(metin_notkun[[#This Row],[sveitarfelag]],Table8[],5,FALSE)</f>
        <v>199.60540180799731</v>
      </c>
      <c r="I311">
        <v>2017</v>
      </c>
      <c r="J311" t="s">
        <v>1953</v>
      </c>
      <c r="K311" t="s">
        <v>1931</v>
      </c>
    </row>
    <row r="312" spans="2:11" ht="15" customHeight="1" x14ac:dyDescent="0.2">
      <c r="B312" s="103" t="s">
        <v>1529</v>
      </c>
      <c r="C312" t="str">
        <f>VLOOKUP(metin_notkun[[#This Row],[sveitarfelag]],Sveitarfelog[[Leiðrétt sveitarfélag]:[Landshluti]],2,FALSE)</f>
        <v>Vesturland</v>
      </c>
      <c r="D312" t="s">
        <v>25</v>
      </c>
      <c r="E312" t="s">
        <v>24</v>
      </c>
      <c r="F312" s="89"/>
      <c r="H312" s="5">
        <f>VLOOKUP(metin_notkun[[#This Row],[sveitarfelag]],Table8[],5,FALSE)</f>
        <v>124.14587839461669</v>
      </c>
      <c r="I312">
        <v>2017</v>
      </c>
      <c r="J312" t="s">
        <v>1953</v>
      </c>
      <c r="K312" t="s">
        <v>1931</v>
      </c>
    </row>
    <row r="313" spans="2:11" ht="15" customHeight="1" x14ac:dyDescent="0.2">
      <c r="B313" s="109" t="s">
        <v>1533</v>
      </c>
      <c r="C313" t="str">
        <f>VLOOKUP(metin_notkun[[#This Row],[sveitarfelag]],Sveitarfelog[[Leiðrétt sveitarfélag]:[Landshluti]],2,FALSE)</f>
        <v>Vesturland</v>
      </c>
      <c r="D313" t="s">
        <v>25</v>
      </c>
      <c r="E313" t="s">
        <v>24</v>
      </c>
      <c r="F313" s="89"/>
      <c r="H313" s="5">
        <f>VLOOKUP(metin_notkun[[#This Row],[sveitarfelag]],Table8[],5,FALSE)</f>
        <v>19.975893368827762</v>
      </c>
      <c r="I313">
        <v>2017</v>
      </c>
      <c r="J313" t="s">
        <v>1953</v>
      </c>
      <c r="K313" t="s">
        <v>1931</v>
      </c>
    </row>
    <row r="314" spans="2:11" ht="15" customHeight="1" x14ac:dyDescent="0.2">
      <c r="B314" s="109" t="s">
        <v>1534</v>
      </c>
      <c r="C314" t="str">
        <f>VLOOKUP(metin_notkun[[#This Row],[sveitarfelag]],Sveitarfelog[[Leiðrétt sveitarfélag]:[Landshluti]],2,FALSE)</f>
        <v>Vesturland</v>
      </c>
      <c r="D314" t="s">
        <v>25</v>
      </c>
      <c r="E314" t="s">
        <v>24</v>
      </c>
      <c r="F314" s="89"/>
      <c r="H314" s="5">
        <f>VLOOKUP(metin_notkun[[#This Row],[sveitarfelag]],Table8[],5,FALSE)</f>
        <v>82.450806943597144</v>
      </c>
      <c r="I314">
        <v>2017</v>
      </c>
      <c r="J314" t="s">
        <v>1953</v>
      </c>
      <c r="K314" t="s">
        <v>1931</v>
      </c>
    </row>
    <row r="315" spans="2:11" ht="15" customHeight="1" x14ac:dyDescent="0.2">
      <c r="B315" s="109" t="s">
        <v>1538</v>
      </c>
      <c r="C315" t="str">
        <f>VLOOKUP(metin_notkun[[#This Row],[sveitarfelag]],Sveitarfelog[[Leiðrétt sveitarfélag]:[Landshluti]],2,FALSE)</f>
        <v>Norðurland vestra</v>
      </c>
      <c r="D315" t="s">
        <v>25</v>
      </c>
      <c r="E315" t="s">
        <v>24</v>
      </c>
      <c r="F315" s="89"/>
      <c r="H315" s="5">
        <f>VLOOKUP(metin_notkun[[#This Row],[sveitarfelag]],Table8[],5,FALSE)</f>
        <v>633.52836781099222</v>
      </c>
      <c r="I315">
        <v>2017</v>
      </c>
      <c r="J315" t="s">
        <v>1953</v>
      </c>
      <c r="K315" t="s">
        <v>1931</v>
      </c>
    </row>
    <row r="316" spans="2:11" ht="15" customHeight="1" x14ac:dyDescent="0.2">
      <c r="B316" s="109" t="s">
        <v>669</v>
      </c>
      <c r="C316" t="str">
        <f>VLOOKUP(metin_notkun[[#This Row],[sveitarfelag]],Sveitarfelog[[Leiðrétt sveitarfélag]:[Landshluti]],2,FALSE)</f>
        <v>Norðurland vestra</v>
      </c>
      <c r="D316" t="s">
        <v>25</v>
      </c>
      <c r="E316" t="s">
        <v>24</v>
      </c>
      <c r="F316" s="89"/>
      <c r="H316" s="5">
        <f>VLOOKUP(metin_notkun[[#This Row],[sveitarfelag]],Table8[],5,FALSE)</f>
        <v>819.09676852827545</v>
      </c>
      <c r="I316">
        <v>2017</v>
      </c>
      <c r="J316" t="s">
        <v>1953</v>
      </c>
      <c r="K316" t="s">
        <v>1931</v>
      </c>
    </row>
    <row r="317" spans="2:11" ht="15" customHeight="1" x14ac:dyDescent="0.2">
      <c r="B317" s="109" t="s">
        <v>1543</v>
      </c>
      <c r="C317" t="str">
        <f>VLOOKUP(metin_notkun[[#This Row],[sveitarfelag]],Sveitarfelog[[Leiðrétt sveitarfélag]:[Landshluti]],2,FALSE)</f>
        <v>Norðurland vestra</v>
      </c>
      <c r="D317" t="s">
        <v>25</v>
      </c>
      <c r="E317" t="s">
        <v>24</v>
      </c>
      <c r="F317" s="89"/>
      <c r="H317" s="5">
        <f>VLOOKUP(metin_notkun[[#This Row],[sveitarfelag]],Table8[],5,FALSE)</f>
        <v>7.2397260273972597</v>
      </c>
      <c r="I317">
        <v>2017</v>
      </c>
      <c r="J317" t="s">
        <v>1953</v>
      </c>
      <c r="K317" t="s">
        <v>1931</v>
      </c>
    </row>
    <row r="318" spans="2:11" ht="15" customHeight="1" x14ac:dyDescent="0.2">
      <c r="B318" s="109" t="s">
        <v>530</v>
      </c>
      <c r="C318" t="str">
        <f>VLOOKUP(metin_notkun[[#This Row],[sveitarfelag]],Sveitarfelog[[Leiðrétt sveitarfélag]:[Landshluti]],2,FALSE)</f>
        <v>Norðurland vestra</v>
      </c>
      <c r="D318" t="s">
        <v>25</v>
      </c>
      <c r="E318" t="s">
        <v>24</v>
      </c>
      <c r="F318" s="89"/>
      <c r="H318" s="5">
        <f>VLOOKUP(metin_notkun[[#This Row],[sveitarfelag]],Table8[],5,FALSE)</f>
        <v>1418.2926164198698</v>
      </c>
      <c r="I318">
        <v>2017</v>
      </c>
      <c r="J318" t="s">
        <v>1953</v>
      </c>
      <c r="K318" t="s">
        <v>1931</v>
      </c>
    </row>
    <row r="319" spans="2:11" ht="15" customHeight="1" x14ac:dyDescent="0.2">
      <c r="B319" s="109" t="s">
        <v>1220</v>
      </c>
      <c r="C319" t="str">
        <f>VLOOKUP(metin_notkun[[#This Row],[sveitarfelag]],Sveitarfelog[[Leiðrétt sveitarfélag]:[Landshluti]],2,FALSE)</f>
        <v>Austurland</v>
      </c>
      <c r="D319" t="s">
        <v>25</v>
      </c>
      <c r="E319" t="s">
        <v>24</v>
      </c>
      <c r="F319" s="89"/>
      <c r="H319" s="5">
        <f>VLOOKUP(metin_notkun[[#This Row],[sveitarfelag]],Table8[],5,FALSE)</f>
        <v>165.01885641395376</v>
      </c>
      <c r="I319">
        <v>2017</v>
      </c>
      <c r="J319" t="s">
        <v>1953</v>
      </c>
      <c r="K319" t="s">
        <v>1931</v>
      </c>
    </row>
    <row r="320" spans="2:11" ht="15" customHeight="1" x14ac:dyDescent="0.2">
      <c r="B320" s="109" t="s">
        <v>203</v>
      </c>
      <c r="C320" t="str">
        <f>VLOOKUP(metin_notkun[[#This Row],[sveitarfelag]],Sveitarfelog[[Leiðrétt sveitarfélag]:[Landshluti]],2,FALSE)</f>
        <v>Austurland</v>
      </c>
      <c r="D320" t="s">
        <v>25</v>
      </c>
      <c r="E320" t="s">
        <v>24</v>
      </c>
      <c r="F320" s="89"/>
      <c r="H320" s="5">
        <f>VLOOKUP(metin_notkun[[#This Row],[sveitarfelag]],Table8[],5,FALSE)</f>
        <v>247.75858244135102</v>
      </c>
      <c r="I320">
        <v>2017</v>
      </c>
      <c r="J320" t="s">
        <v>1953</v>
      </c>
      <c r="K320" t="s">
        <v>1931</v>
      </c>
    </row>
    <row r="321" spans="2:11" ht="15" customHeight="1" x14ac:dyDescent="0.2">
      <c r="B321" s="111" t="s">
        <v>1041</v>
      </c>
      <c r="C321" t="str">
        <f>VLOOKUP(metin_notkun[[#This Row],[sveitarfelag]],Sveitarfelog[[Leiðrétt sveitarfélag]:[Landshluti]],2,FALSE)</f>
        <v>Suðurland</v>
      </c>
      <c r="D321" t="s">
        <v>25</v>
      </c>
      <c r="E321" t="s">
        <v>24</v>
      </c>
      <c r="F321" s="89"/>
      <c r="H321" s="5">
        <f>VLOOKUP(metin_notkun[[#This Row],[sveitarfelag]],Table8[],5,FALSE)</f>
        <v>164.25119701255247</v>
      </c>
      <c r="I321">
        <v>2017</v>
      </c>
      <c r="J321" t="s">
        <v>1953</v>
      </c>
      <c r="K321" t="s">
        <v>1931</v>
      </c>
    </row>
    <row r="322" spans="2:11" ht="15" customHeight="1" x14ac:dyDescent="0.2">
      <c r="B322" s="111" t="s">
        <v>890</v>
      </c>
      <c r="C322" t="str">
        <f>VLOOKUP(metin_notkun[[#This Row],[sveitarfelag]],Sveitarfelog[[Leiðrétt sveitarfélag]:[Landshluti]],2,FALSE)</f>
        <v>Suðurland</v>
      </c>
      <c r="D322" t="s">
        <v>25</v>
      </c>
      <c r="E322" t="s">
        <v>24</v>
      </c>
      <c r="F322" s="89"/>
      <c r="H322" s="5">
        <f>VLOOKUP(metin_notkun[[#This Row],[sveitarfelag]],Table8[],5,FALSE)</f>
        <v>440.18287948533077</v>
      </c>
      <c r="I322">
        <v>2017</v>
      </c>
      <c r="J322" t="s">
        <v>1953</v>
      </c>
      <c r="K322" t="s">
        <v>1931</v>
      </c>
    </row>
    <row r="323" spans="2:11" ht="15" customHeight="1" x14ac:dyDescent="0.2">
      <c r="B323" s="111" t="s">
        <v>1565</v>
      </c>
      <c r="C323" t="str">
        <f>VLOOKUP(metin_notkun[[#This Row],[sveitarfelag]],Sveitarfelog[[Leiðrétt sveitarfélag]:[Landshluti]],2,FALSE)</f>
        <v>Suðurland</v>
      </c>
      <c r="D323" t="s">
        <v>25</v>
      </c>
      <c r="E323" t="s">
        <v>24</v>
      </c>
      <c r="F323" s="89"/>
      <c r="H323" s="5">
        <f>VLOOKUP(metin_notkun[[#This Row],[sveitarfelag]],Table8[],5,FALSE)</f>
        <v>879.47248257630383</v>
      </c>
      <c r="I323">
        <v>2017</v>
      </c>
      <c r="J323" t="s">
        <v>1953</v>
      </c>
      <c r="K323" t="s">
        <v>1931</v>
      </c>
    </row>
    <row r="324" spans="2:11" ht="15" customHeight="1" x14ac:dyDescent="0.2">
      <c r="B324" s="111" t="s">
        <v>631</v>
      </c>
      <c r="C324" t="str">
        <f>VLOOKUP(metin_notkun[[#This Row],[sveitarfelag]],Sveitarfelog[[Leiðrétt sveitarfélag]:[Landshluti]],2,FALSE)</f>
        <v>Suðurland</v>
      </c>
      <c r="D324" t="s">
        <v>25</v>
      </c>
      <c r="E324" t="s">
        <v>24</v>
      </c>
      <c r="F324" s="89"/>
      <c r="H324" s="5">
        <f>VLOOKUP(metin_notkun[[#This Row],[sveitarfelag]],Table8[],5,FALSE)</f>
        <v>458.736509345017</v>
      </c>
      <c r="I324">
        <v>2017</v>
      </c>
      <c r="J324" t="s">
        <v>1953</v>
      </c>
      <c r="K324" t="s">
        <v>1931</v>
      </c>
    </row>
    <row r="325" spans="2:11" ht="15" customHeight="1" x14ac:dyDescent="0.2">
      <c r="B325" t="s">
        <v>1990</v>
      </c>
      <c r="C325" t="str">
        <f>VLOOKUP(metin_notkun[[#This Row],[sveitarfelag]],Sveitarfelog[[Leiðrétt sveitarfélag]:[Landshluti]],2,FALSE)</f>
        <v>Suðurland</v>
      </c>
      <c r="D325" t="s">
        <v>25</v>
      </c>
      <c r="E325" t="s">
        <v>24</v>
      </c>
      <c r="F325" s="89"/>
      <c r="H325" s="5">
        <f>VLOOKUP(metin_notkun[[#This Row],[sveitarfelag]],Table8[],5,FALSE)</f>
        <v>888.58669328748658</v>
      </c>
      <c r="I325">
        <v>2017</v>
      </c>
      <c r="J325" t="s">
        <v>1953</v>
      </c>
      <c r="K325" t="s">
        <v>1931</v>
      </c>
    </row>
    <row r="326" spans="2:11" ht="15" customHeight="1" x14ac:dyDescent="0.2">
      <c r="B326" s="111" t="s">
        <v>1959</v>
      </c>
      <c r="C326" t="str">
        <f>VLOOKUP(metin_notkun[[#This Row],[sveitarfelag]],Sveitarfelog[[Leiðrétt sveitarfélag]:[Landshluti]],2,FALSE)</f>
        <v>Suðurland</v>
      </c>
      <c r="D326" t="s">
        <v>25</v>
      </c>
      <c r="E326" t="s">
        <v>24</v>
      </c>
      <c r="F326" s="89"/>
      <c r="H326" s="5">
        <f>VLOOKUP(metin_notkun[[#This Row],[sveitarfelag]],Table8[],5,FALSE)</f>
        <v>49.969044053759262</v>
      </c>
      <c r="I326">
        <v>2017</v>
      </c>
      <c r="J326" t="s">
        <v>1953</v>
      </c>
      <c r="K326" t="s">
        <v>1931</v>
      </c>
    </row>
    <row r="327" spans="2:11" ht="15" customHeight="1" x14ac:dyDescent="0.2">
      <c r="B327" s="111" t="s">
        <v>733</v>
      </c>
      <c r="C327" t="str">
        <f>VLOOKUP(metin_notkun[[#This Row],[sveitarfelag]],Sveitarfelog[[Leiðrétt sveitarfélag]:[Landshluti]],2,FALSE)</f>
        <v>Suðurland</v>
      </c>
      <c r="D327" t="s">
        <v>25</v>
      </c>
      <c r="E327" t="s">
        <v>24</v>
      </c>
      <c r="F327" s="89"/>
      <c r="H327" s="5">
        <f>VLOOKUP(metin_notkun[[#This Row],[sveitarfelag]],Table8[],5,FALSE)</f>
        <v>673.69789066977239</v>
      </c>
      <c r="I327">
        <v>2017</v>
      </c>
      <c r="J327" t="s">
        <v>1953</v>
      </c>
      <c r="K327" t="s">
        <v>1931</v>
      </c>
    </row>
    <row r="328" spans="2:11" ht="15" customHeight="1" x14ac:dyDescent="0.2">
      <c r="B328" s="111" t="s">
        <v>733</v>
      </c>
      <c r="C328" t="str">
        <f>VLOOKUP(metin_notkun[[#This Row],[sveitarfelag]],Sveitarfelog[[Leiðrétt sveitarfélag]:[Landshluti]],2,FALSE)</f>
        <v>Suðurland</v>
      </c>
      <c r="D328" t="s">
        <v>25</v>
      </c>
      <c r="E328" t="s">
        <v>24</v>
      </c>
      <c r="F328" s="89"/>
      <c r="H328" s="5">
        <f>VLOOKUP(metin_notkun[[#This Row],[sveitarfelag]],Table8[],5,FALSE)</f>
        <v>673.69789066977239</v>
      </c>
      <c r="I328">
        <v>2017</v>
      </c>
      <c r="J328" t="s">
        <v>1953</v>
      </c>
      <c r="K328" t="s">
        <v>1931</v>
      </c>
    </row>
    <row r="329" spans="2:11" ht="15" customHeight="1" x14ac:dyDescent="0.2">
      <c r="B329" s="111" t="s">
        <v>220</v>
      </c>
      <c r="C329" t="str">
        <f>VLOOKUP(metin_notkun[[#This Row],[sveitarfelag]],Sveitarfelog[[Leiðrétt sveitarfélag]:[Landshluti]],2,FALSE)</f>
        <v>Suðurnes</v>
      </c>
      <c r="D329" t="s">
        <v>25</v>
      </c>
      <c r="E329" t="s">
        <v>24</v>
      </c>
      <c r="F329" s="89"/>
      <c r="H329" s="5">
        <f>VLOOKUP(metin_notkun[[#This Row],[sveitarfelag]],Table8[],5,FALSE)</f>
        <v>0</v>
      </c>
      <c r="I329">
        <v>2017</v>
      </c>
      <c r="J329" t="s">
        <v>1953</v>
      </c>
      <c r="K329" t="s">
        <v>1931</v>
      </c>
    </row>
    <row r="330" spans="2:11" ht="15" customHeight="1" x14ac:dyDescent="0.2">
      <c r="B330" s="111" t="s">
        <v>220</v>
      </c>
      <c r="C330" t="str">
        <f>VLOOKUP(metin_notkun[[#This Row],[sveitarfelag]],Sveitarfelog[[Leiðrétt sveitarfélag]:[Landshluti]],2,FALSE)</f>
        <v>Suðurnes</v>
      </c>
      <c r="D330" t="s">
        <v>25</v>
      </c>
      <c r="E330" t="s">
        <v>24</v>
      </c>
      <c r="F330" s="89"/>
      <c r="H330">
        <v>820</v>
      </c>
      <c r="I330">
        <v>2017</v>
      </c>
      <c r="K330" t="s">
        <v>1958</v>
      </c>
    </row>
    <row r="331" spans="2:11" ht="15" customHeight="1" x14ac:dyDescent="0.2">
      <c r="B331" s="111" t="s">
        <v>1522</v>
      </c>
      <c r="C331" t="str">
        <f>VLOOKUP(metin_notkun[[#This Row],[sveitarfelag]],Sveitarfelog[[Leiðrétt sveitarfélag]:[Landshluti]],2,FALSE)</f>
        <v>Suðurnes</v>
      </c>
      <c r="D331" t="s">
        <v>25</v>
      </c>
      <c r="E331" t="s">
        <v>24</v>
      </c>
      <c r="F331" s="89"/>
      <c r="H331" s="5">
        <f>VLOOKUP(metin_notkun[[#This Row],[sveitarfelag]],Table8[],5,FALSE)</f>
        <v>7.2397260273972597</v>
      </c>
      <c r="I331">
        <v>2017</v>
      </c>
      <c r="J331" t="s">
        <v>1953</v>
      </c>
      <c r="K331" t="s">
        <v>1931</v>
      </c>
    </row>
    <row r="332" spans="2:11" ht="15" customHeight="1" x14ac:dyDescent="0.2">
      <c r="B332" s="109" t="s">
        <v>1586</v>
      </c>
      <c r="C332" t="str">
        <f>VLOOKUP(metin_notkun[[#This Row],[sveitarfelag]],Sveitarfelog[[Leiðrétt sveitarfélag]:[Landshluti]],2,FALSE)</f>
        <v>Suðurnes</v>
      </c>
      <c r="D332" t="s">
        <v>25</v>
      </c>
      <c r="E332" t="s">
        <v>24</v>
      </c>
      <c r="F332" s="89"/>
      <c r="H332" s="5">
        <f>VLOOKUP(metin_notkun[[#This Row],[sveitarfelag]],Table8[],5,FALSE)</f>
        <v>7.2397260273972597</v>
      </c>
      <c r="I332">
        <v>2017</v>
      </c>
      <c r="J332" t="s">
        <v>1953</v>
      </c>
      <c r="K332" t="s">
        <v>1931</v>
      </c>
    </row>
    <row r="333" spans="2:11" ht="15" customHeight="1" x14ac:dyDescent="0.2">
      <c r="B333" s="109" t="s">
        <v>81</v>
      </c>
      <c r="C333" t="str">
        <f>VLOOKUP(metin_notkun[[#This Row],[sveitarfelag]],Sveitarfelog[[Leiðrétt sveitarfélag]:[Landshluti]],2,FALSE)</f>
        <v>Höfuðborgarsvæðið</v>
      </c>
      <c r="D333" t="s">
        <v>25</v>
      </c>
      <c r="E333" t="s">
        <v>24</v>
      </c>
      <c r="F333" s="89"/>
      <c r="H333" s="5">
        <f>VLOOKUP(metin_notkun[[#This Row],[sveitarfelag]],Table8[],5,FALSE)</f>
        <v>19.975893368827762</v>
      </c>
      <c r="I333">
        <v>2017</v>
      </c>
      <c r="J333" t="s">
        <v>1953</v>
      </c>
      <c r="K333" t="s">
        <v>1931</v>
      </c>
    </row>
    <row r="334" spans="2:11" ht="15" customHeight="1" x14ac:dyDescent="0.2">
      <c r="B334" s="109" t="s">
        <v>1993</v>
      </c>
      <c r="C334" t="str">
        <f>VLOOKUP(metin_notkun[[#This Row],[sveitarfelag]],Sveitarfelog[[Leiðrétt sveitarfélag]:[Landshluti]],2,FALSE)</f>
        <v>Höfuðborgarsvæðið</v>
      </c>
      <c r="D334" t="s">
        <v>25</v>
      </c>
      <c r="E334" t="s">
        <v>24</v>
      </c>
      <c r="F334" s="89"/>
      <c r="H334" s="5">
        <f>VLOOKUP(metin_notkun[[#This Row],[sveitarfelag]],Table8[],5,FALSE)</f>
        <v>48.934797478416804</v>
      </c>
      <c r="I334">
        <v>2017</v>
      </c>
      <c r="J334" t="s">
        <v>1953</v>
      </c>
      <c r="K334" t="s">
        <v>1931</v>
      </c>
    </row>
    <row r="335" spans="2:11" ht="15" customHeight="1" x14ac:dyDescent="0.2">
      <c r="B335" s="109" t="s">
        <v>241</v>
      </c>
      <c r="C335" t="str">
        <f>VLOOKUP(metin_notkun[[#This Row],[sveitarfelag]],Sveitarfelog[[Leiðrétt sveitarfélag]:[Landshluti]],2,FALSE)</f>
        <v>Suðurland</v>
      </c>
      <c r="D335" t="s">
        <v>25</v>
      </c>
      <c r="E335" t="s">
        <v>24</v>
      </c>
      <c r="F335" s="89"/>
      <c r="H335" s="5">
        <f>VLOOKUP(metin_notkun[[#This Row],[sveitarfelag]],Table8[],5,FALSE)</f>
        <v>440.18287948533077</v>
      </c>
      <c r="I335">
        <v>2017</v>
      </c>
      <c r="J335" t="s">
        <v>1953</v>
      </c>
      <c r="K335" t="s">
        <v>1931</v>
      </c>
    </row>
    <row r="336" spans="2:11" ht="15" customHeight="1" x14ac:dyDescent="0.2">
      <c r="B336" s="109" t="s">
        <v>1588</v>
      </c>
      <c r="C336" t="str">
        <f>VLOOKUP(metin_notkun[[#This Row],[sveitarfelag]],Sveitarfelog[[Leiðrétt sveitarfélag]:[Landshluti]],2,FALSE)</f>
        <v>Suðurland</v>
      </c>
      <c r="D336" t="s">
        <v>25</v>
      </c>
      <c r="E336" t="s">
        <v>24</v>
      </c>
      <c r="F336" s="89"/>
      <c r="H336" s="5">
        <f>VLOOKUP(metin_notkun[[#This Row],[sveitarfelag]],Table8[],5,FALSE)</f>
        <v>0</v>
      </c>
      <c r="I336">
        <v>2017</v>
      </c>
      <c r="J336" t="s">
        <v>1953</v>
      </c>
      <c r="K336" t="s">
        <v>1931</v>
      </c>
    </row>
    <row r="337" spans="1:11" ht="15" customHeight="1" x14ac:dyDescent="0.2">
      <c r="B337" s="109" t="s">
        <v>215</v>
      </c>
      <c r="C337" t="str">
        <f>VLOOKUP(metin_notkun[[#This Row],[sveitarfelag]],Sveitarfelog[[Leiðrétt sveitarfélag]:[Landshluti]],2,FALSE)</f>
        <v>Austurland</v>
      </c>
      <c r="D337" t="s">
        <v>25</v>
      </c>
      <c r="E337" t="s">
        <v>24</v>
      </c>
      <c r="F337" s="89"/>
      <c r="H337" s="5">
        <f>VLOOKUP(metin_notkun[[#This Row],[sveitarfelag]],Table8[],5,FALSE)</f>
        <v>1102.2500323516906</v>
      </c>
      <c r="I337">
        <v>2017</v>
      </c>
      <c r="J337" t="s">
        <v>1953</v>
      </c>
      <c r="K337" t="s">
        <v>1931</v>
      </c>
    </row>
    <row r="338" spans="1:11" ht="15" customHeight="1" x14ac:dyDescent="0.2">
      <c r="B338" s="140" t="s">
        <v>211</v>
      </c>
      <c r="C338" t="str">
        <f>VLOOKUP(metin_notkun[[#This Row],[sveitarfelag]],Sveitarfelog[[Leiðrétt sveitarfélag]:[Landshluti]],2,FALSE)</f>
        <v>Norðurland eystra</v>
      </c>
      <c r="D338" t="s">
        <v>25</v>
      </c>
      <c r="E338" t="s">
        <v>24</v>
      </c>
      <c r="F338" s="89"/>
      <c r="H338" s="5">
        <f>VLOOKUP(metin_notkun[[#This Row],[sveitarfelag]],Table8[],5,FALSE)</f>
        <v>351.64383561643837</v>
      </c>
      <c r="I338">
        <v>2018</v>
      </c>
      <c r="J338" s="95" t="s">
        <v>1953</v>
      </c>
      <c r="K338" t="s">
        <v>1931</v>
      </c>
    </row>
    <row r="339" spans="1:11" ht="15" customHeight="1" x14ac:dyDescent="0.2">
      <c r="B339" s="140" t="s">
        <v>1551</v>
      </c>
      <c r="C339" t="str">
        <f>VLOOKUP(metin_notkun[[#This Row],[sveitarfelag]],Sveitarfelog[[Leiðrétt sveitarfélag]:[Landshluti]],2,FALSE)</f>
        <v>Norðurland eystra</v>
      </c>
      <c r="D339" t="s">
        <v>25</v>
      </c>
      <c r="E339" t="s">
        <v>24</v>
      </c>
      <c r="F339" s="89"/>
      <c r="H339" s="5">
        <f>VLOOKUP(metin_notkun[[#This Row],[sveitarfelag]],Table8[],5,FALSE)</f>
        <v>722.92579446508796</v>
      </c>
      <c r="I339">
        <v>2018</v>
      </c>
      <c r="J339" s="95" t="s">
        <v>1953</v>
      </c>
      <c r="K339" t="s">
        <v>1931</v>
      </c>
    </row>
    <row r="340" spans="1:11" ht="15" customHeight="1" x14ac:dyDescent="0.2">
      <c r="B340" s="140" t="s">
        <v>1989</v>
      </c>
      <c r="C340" t="str">
        <f>VLOOKUP(metin_notkun[[#This Row],[sveitarfelag]],Sveitarfelog[[Leiðrétt sveitarfélag]:[Landshluti]],2,FALSE)</f>
        <v>Norðurland eystra</v>
      </c>
      <c r="D340" t="s">
        <v>25</v>
      </c>
      <c r="E340" t="s">
        <v>24</v>
      </c>
      <c r="F340" s="89"/>
      <c r="H340" s="5">
        <f>VLOOKUP(metin_notkun[[#This Row],[sveitarfelag]],Table8[],5,FALSE)</f>
        <v>363.91940731702806</v>
      </c>
      <c r="I340">
        <v>2018</v>
      </c>
      <c r="J340" s="95" t="s">
        <v>1953</v>
      </c>
      <c r="K340" t="s">
        <v>1931</v>
      </c>
    </row>
    <row r="341" spans="1:11" ht="15" customHeight="1" x14ac:dyDescent="0.2">
      <c r="B341" s="140" t="s">
        <v>1550</v>
      </c>
      <c r="C341" t="str">
        <f>VLOOKUP(metin_notkun[[#This Row],[sveitarfelag]],Sveitarfelog[[Leiðrétt sveitarfélag]:[Landshluti]],2,FALSE)</f>
        <v>Norðurland eystra</v>
      </c>
      <c r="D341" t="s">
        <v>25</v>
      </c>
      <c r="E341" t="s">
        <v>24</v>
      </c>
      <c r="F341" s="89"/>
      <c r="H341" s="5">
        <f>VLOOKUP(metin_notkun[[#This Row],[sveitarfelag]],Table8[],5,FALSE)</f>
        <v>326.81354334202211</v>
      </c>
      <c r="I341">
        <v>2018</v>
      </c>
      <c r="J341" s="95" t="s">
        <v>1940</v>
      </c>
      <c r="K341" t="s">
        <v>1931</v>
      </c>
    </row>
    <row r="342" spans="1:11" ht="15" customHeight="1" x14ac:dyDescent="0.2">
      <c r="A342" t="s">
        <v>139</v>
      </c>
      <c r="B342" s="109" t="s">
        <v>1957</v>
      </c>
      <c r="C342" t="str">
        <f>VLOOKUP(metin_notkun[[#This Row],[sveitarfelag]],Sveitarfelog[[Leiðrétt sveitarfélag]:[Landshluti]],2,FALSE)</f>
        <v>Norðurland eystra</v>
      </c>
      <c r="D342" t="s">
        <v>25</v>
      </c>
      <c r="E342" t="s">
        <v>24</v>
      </c>
      <c r="F342" s="89"/>
      <c r="H342">
        <v>280</v>
      </c>
      <c r="I342">
        <v>2018</v>
      </c>
      <c r="J342" s="95" t="s">
        <v>1942</v>
      </c>
      <c r="K342" t="s">
        <v>1991</v>
      </c>
    </row>
    <row r="343" spans="1:11" ht="15" customHeight="1" x14ac:dyDescent="0.2">
      <c r="B343" s="109" t="s">
        <v>1957</v>
      </c>
      <c r="C343" t="str">
        <f>VLOOKUP(metin_notkun[[#This Row],[sveitarfelag]],Sveitarfelog[[Leiðrétt sveitarfélag]:[Landshluti]],2,FALSE)</f>
        <v>Norðurland eystra</v>
      </c>
      <c r="D343" t="s">
        <v>25</v>
      </c>
      <c r="E343" t="s">
        <v>24</v>
      </c>
      <c r="F343" s="89"/>
      <c r="H343" s="5">
        <f>VLOOKUP(metin_notkun[[#This Row],[sveitarfelag]],Table8[],5,FALSE)</f>
        <v>1470.0872941045977</v>
      </c>
      <c r="I343">
        <v>2018</v>
      </c>
      <c r="J343" t="s">
        <v>1953</v>
      </c>
      <c r="K343" t="s">
        <v>1931</v>
      </c>
    </row>
    <row r="344" spans="1:11" ht="15" customHeight="1" x14ac:dyDescent="0.2">
      <c r="B344" s="140" t="s">
        <v>1992</v>
      </c>
      <c r="C344" t="str">
        <f>VLOOKUP(metin_notkun[[#This Row],[sveitarfelag]],Sveitarfelog[[Leiðrétt sveitarfélag]:[Landshluti]],2,FALSE)</f>
        <v>Vestfirðir</v>
      </c>
      <c r="D344" t="s">
        <v>25</v>
      </c>
      <c r="E344" t="s">
        <v>24</v>
      </c>
      <c r="F344" s="89"/>
      <c r="H344" s="5">
        <f>VLOOKUP(metin_notkun[[#This Row],[sveitarfelag]],Table8[],5,FALSE)</f>
        <v>264.76712328767121</v>
      </c>
      <c r="I344">
        <v>2018</v>
      </c>
      <c r="J344" t="s">
        <v>1953</v>
      </c>
      <c r="K344" t="s">
        <v>1931</v>
      </c>
    </row>
    <row r="345" spans="1:11" ht="15" customHeight="1" x14ac:dyDescent="0.2">
      <c r="B345" s="140" t="s">
        <v>1536</v>
      </c>
      <c r="C345" t="str">
        <f>VLOOKUP(metin_notkun[[#This Row],[sveitarfelag]],Sveitarfelog[[Leiðrétt sveitarfélag]:[Landshluti]],2,FALSE)</f>
        <v>Vestfirðir</v>
      </c>
      <c r="D345" t="s">
        <v>25</v>
      </c>
      <c r="E345" t="s">
        <v>24</v>
      </c>
      <c r="F345" s="89"/>
      <c r="H345" s="5">
        <f>VLOOKUP(metin_notkun[[#This Row],[sveitarfelag]],Table8[],5,FALSE)</f>
        <v>19.975893368827762</v>
      </c>
      <c r="I345">
        <v>2018</v>
      </c>
      <c r="J345" t="s">
        <v>1953</v>
      </c>
      <c r="K345" t="s">
        <v>1931</v>
      </c>
    </row>
    <row r="346" spans="1:11" ht="15" customHeight="1" x14ac:dyDescent="0.2">
      <c r="B346" s="140" t="s">
        <v>1545</v>
      </c>
      <c r="C346" t="str">
        <f>VLOOKUP(metin_notkun[[#This Row],[sveitarfelag]],Sveitarfelog[[Leiðrétt sveitarfélag]:[Landshluti]],2,FALSE)</f>
        <v>Norðurland eystra</v>
      </c>
      <c r="D346" t="s">
        <v>25</v>
      </c>
      <c r="E346" t="s">
        <v>24</v>
      </c>
      <c r="F346" s="89"/>
      <c r="H346" s="5">
        <f>VLOOKUP(metin_notkun[[#This Row],[sveitarfelag]],Table8[],5,FALSE)</f>
        <v>7.2397260273972597</v>
      </c>
      <c r="I346">
        <v>2018</v>
      </c>
      <c r="J346" t="s">
        <v>1953</v>
      </c>
      <c r="K346" t="s">
        <v>1931</v>
      </c>
    </row>
    <row r="347" spans="1:11" ht="15" customHeight="1" x14ac:dyDescent="0.2">
      <c r="B347" s="140" t="s">
        <v>492</v>
      </c>
      <c r="C347" t="str">
        <f>VLOOKUP(metin_notkun[[#This Row],[sveitarfelag]],Sveitarfelog[[Leiðrétt sveitarfélag]:[Landshluti]],2,FALSE)</f>
        <v>Vestfirðir</v>
      </c>
      <c r="D347" t="s">
        <v>25</v>
      </c>
      <c r="E347" t="s">
        <v>24</v>
      </c>
      <c r="F347" s="89"/>
      <c r="H347" s="5">
        <f>VLOOKUP(metin_notkun[[#This Row],[sveitarfelag]],Table8[],5,FALSE)</f>
        <v>215.96352577967576</v>
      </c>
      <c r="I347">
        <v>2018</v>
      </c>
      <c r="J347" t="s">
        <v>1953</v>
      </c>
      <c r="K347" t="s">
        <v>1931</v>
      </c>
    </row>
    <row r="348" spans="1:11" ht="15" customHeight="1" x14ac:dyDescent="0.2">
      <c r="B348" s="140" t="s">
        <v>303</v>
      </c>
      <c r="C348" t="str">
        <f>VLOOKUP(metin_notkun[[#This Row],[sveitarfelag]],Sveitarfelog[[Leiðrétt sveitarfélag]:[Landshluti]],2,FALSE)</f>
        <v>Vestfirðir</v>
      </c>
      <c r="D348" t="s">
        <v>25</v>
      </c>
      <c r="E348" t="s">
        <v>24</v>
      </c>
      <c r="F348" s="89"/>
      <c r="H348" s="5">
        <f>VLOOKUP(metin_notkun[[#This Row],[sveitarfelag]],Table8[],5,FALSE)</f>
        <v>136.23162886140537</v>
      </c>
      <c r="I348">
        <v>2018</v>
      </c>
      <c r="J348" t="s">
        <v>1953</v>
      </c>
      <c r="K348" t="s">
        <v>1931</v>
      </c>
    </row>
    <row r="349" spans="1:11" ht="15" customHeight="1" x14ac:dyDescent="0.2">
      <c r="B349" s="103" t="s">
        <v>1537</v>
      </c>
      <c r="C349" t="str">
        <f>VLOOKUP(metin_notkun[[#This Row],[sveitarfelag]],Sveitarfelog[[Leiðrétt sveitarfélag]:[Landshluti]],2,FALSE)</f>
        <v>Vestfirðir</v>
      </c>
      <c r="D349" t="s">
        <v>25</v>
      </c>
      <c r="E349" t="s">
        <v>24</v>
      </c>
      <c r="F349" s="89"/>
      <c r="H349" s="5">
        <f>VLOOKUP(metin_notkun[[#This Row],[sveitarfelag]],Table8[],5,FALSE)</f>
        <v>31.50613757787514</v>
      </c>
      <c r="I349">
        <v>2018</v>
      </c>
      <c r="J349" t="s">
        <v>1953</v>
      </c>
      <c r="K349" t="s">
        <v>1931</v>
      </c>
    </row>
    <row r="350" spans="1:11" ht="15" customHeight="1" x14ac:dyDescent="0.2">
      <c r="B350" s="103" t="s">
        <v>1532</v>
      </c>
      <c r="C350" t="str">
        <f>VLOOKUP(metin_notkun[[#This Row],[sveitarfelag]],Sveitarfelog[[Leiðrétt sveitarfélag]:[Landshluti]],2,FALSE)</f>
        <v>Vestfirðir</v>
      </c>
      <c r="D350" t="s">
        <v>25</v>
      </c>
      <c r="E350" t="s">
        <v>24</v>
      </c>
      <c r="F350" s="89"/>
      <c r="H350" s="5">
        <f>VLOOKUP(metin_notkun[[#This Row],[sveitarfelag]],Table8[],5,FALSE)</f>
        <v>165.01885641395376</v>
      </c>
      <c r="I350">
        <v>2018</v>
      </c>
      <c r="J350" t="s">
        <v>1953</v>
      </c>
      <c r="K350" t="s">
        <v>1931</v>
      </c>
    </row>
    <row r="351" spans="1:11" ht="15" customHeight="1" x14ac:dyDescent="0.2">
      <c r="B351" s="103" t="s">
        <v>1535</v>
      </c>
      <c r="C351" t="str">
        <f>VLOOKUP(metin_notkun[[#This Row],[sveitarfelag]],Sveitarfelog[[Leiðrétt sveitarfélag]:[Landshluti]],2,FALSE)</f>
        <v>Vesturland</v>
      </c>
      <c r="D351" t="s">
        <v>25</v>
      </c>
      <c r="E351" t="s">
        <v>24</v>
      </c>
      <c r="F351" s="89"/>
      <c r="H351" s="5">
        <f>VLOOKUP(metin_notkun[[#This Row],[sveitarfelag]],Table8[],5,FALSE)</f>
        <v>448.43870741131019</v>
      </c>
      <c r="I351">
        <v>2018</v>
      </c>
      <c r="J351" t="s">
        <v>1953</v>
      </c>
      <c r="K351" t="s">
        <v>1931</v>
      </c>
    </row>
    <row r="352" spans="1:11" ht="15" customHeight="1" x14ac:dyDescent="0.2">
      <c r="B352" s="109" t="s">
        <v>680</v>
      </c>
      <c r="C352" t="str">
        <f>VLOOKUP(metin_notkun[[#This Row],[sveitarfelag]],Sveitarfelog[[Leiðrétt sveitarfélag]:[Landshluti]],2,FALSE)</f>
        <v>Vesturland</v>
      </c>
      <c r="D352" t="s">
        <v>25</v>
      </c>
      <c r="E352" t="s">
        <v>24</v>
      </c>
      <c r="F352" s="89"/>
      <c r="H352" s="5">
        <f>VLOOKUP(metin_notkun[[#This Row],[sveitarfelag]],Table8[],5,FALSE)</f>
        <v>1050.8726822324516</v>
      </c>
      <c r="I352">
        <v>2018</v>
      </c>
      <c r="J352" t="s">
        <v>1953</v>
      </c>
      <c r="K352" t="s">
        <v>1931</v>
      </c>
    </row>
    <row r="353" spans="2:11" ht="15" customHeight="1" x14ac:dyDescent="0.2">
      <c r="B353" s="109" t="s">
        <v>1956</v>
      </c>
      <c r="C353" t="str">
        <f>VLOOKUP(metin_notkun[[#This Row],[sveitarfelag]],Sveitarfelog[[Leiðrétt sveitarfélag]:[Landshluti]],2,FALSE)</f>
        <v>Vesturland</v>
      </c>
      <c r="D353" t="s">
        <v>25</v>
      </c>
      <c r="E353" t="s">
        <v>24</v>
      </c>
      <c r="F353" s="89"/>
      <c r="H353" s="5">
        <f>VLOOKUP(metin_notkun[[#This Row],[sveitarfelag]],Table8[],5,FALSE)</f>
        <v>199.60540180799731</v>
      </c>
      <c r="I353">
        <v>2018</v>
      </c>
      <c r="J353" t="s">
        <v>1953</v>
      </c>
      <c r="K353" t="s">
        <v>1931</v>
      </c>
    </row>
    <row r="354" spans="2:11" ht="15" customHeight="1" x14ac:dyDescent="0.2">
      <c r="B354" s="103" t="s">
        <v>1529</v>
      </c>
      <c r="C354" t="str">
        <f>VLOOKUP(metin_notkun[[#This Row],[sveitarfelag]],Sveitarfelog[[Leiðrétt sveitarfélag]:[Landshluti]],2,FALSE)</f>
        <v>Vesturland</v>
      </c>
      <c r="D354" t="s">
        <v>25</v>
      </c>
      <c r="E354" t="s">
        <v>24</v>
      </c>
      <c r="F354" s="89"/>
      <c r="H354" s="5">
        <f>VLOOKUP(metin_notkun[[#This Row],[sveitarfelag]],Table8[],5,FALSE)</f>
        <v>124.14587839461669</v>
      </c>
      <c r="I354">
        <v>2018</v>
      </c>
      <c r="J354" t="s">
        <v>1953</v>
      </c>
      <c r="K354" t="s">
        <v>1931</v>
      </c>
    </row>
    <row r="355" spans="2:11" ht="15" customHeight="1" x14ac:dyDescent="0.2">
      <c r="B355" s="109" t="s">
        <v>1533</v>
      </c>
      <c r="C355" t="str">
        <f>VLOOKUP(metin_notkun[[#This Row],[sveitarfelag]],Sveitarfelog[[Leiðrétt sveitarfélag]:[Landshluti]],2,FALSE)</f>
        <v>Vesturland</v>
      </c>
      <c r="D355" t="s">
        <v>25</v>
      </c>
      <c r="E355" t="s">
        <v>24</v>
      </c>
      <c r="F355" s="89"/>
      <c r="H355" s="5">
        <f>VLOOKUP(metin_notkun[[#This Row],[sveitarfelag]],Table8[],5,FALSE)</f>
        <v>19.975893368827762</v>
      </c>
      <c r="I355">
        <v>2018</v>
      </c>
      <c r="J355" t="s">
        <v>1953</v>
      </c>
      <c r="K355" t="s">
        <v>1931</v>
      </c>
    </row>
    <row r="356" spans="2:11" ht="15" customHeight="1" x14ac:dyDescent="0.2">
      <c r="B356" s="109" t="s">
        <v>1534</v>
      </c>
      <c r="C356" t="str">
        <f>VLOOKUP(metin_notkun[[#This Row],[sveitarfelag]],Sveitarfelog[[Leiðrétt sveitarfélag]:[Landshluti]],2,FALSE)</f>
        <v>Vesturland</v>
      </c>
      <c r="D356" t="s">
        <v>25</v>
      </c>
      <c r="E356" t="s">
        <v>24</v>
      </c>
      <c r="F356" s="89"/>
      <c r="H356" s="5">
        <f>VLOOKUP(metin_notkun[[#This Row],[sveitarfelag]],Table8[],5,FALSE)</f>
        <v>82.450806943597144</v>
      </c>
      <c r="I356">
        <v>2018</v>
      </c>
      <c r="J356" t="s">
        <v>1953</v>
      </c>
      <c r="K356" t="s">
        <v>1931</v>
      </c>
    </row>
    <row r="357" spans="2:11" ht="15" customHeight="1" x14ac:dyDescent="0.2">
      <c r="B357" s="109" t="s">
        <v>1538</v>
      </c>
      <c r="C357" t="str">
        <f>VLOOKUP(metin_notkun[[#This Row],[sveitarfelag]],Sveitarfelog[[Leiðrétt sveitarfélag]:[Landshluti]],2,FALSE)</f>
        <v>Norðurland vestra</v>
      </c>
      <c r="D357" t="s">
        <v>25</v>
      </c>
      <c r="E357" t="s">
        <v>24</v>
      </c>
      <c r="F357" s="89"/>
      <c r="H357" s="5">
        <f>VLOOKUP(metin_notkun[[#This Row],[sveitarfelag]],Table8[],5,FALSE)</f>
        <v>633.52836781099222</v>
      </c>
      <c r="I357">
        <v>2018</v>
      </c>
      <c r="J357" t="s">
        <v>1953</v>
      </c>
      <c r="K357" t="s">
        <v>1931</v>
      </c>
    </row>
    <row r="358" spans="2:11" ht="15" customHeight="1" x14ac:dyDescent="0.2">
      <c r="B358" s="109" t="s">
        <v>669</v>
      </c>
      <c r="C358" t="str">
        <f>VLOOKUP(metin_notkun[[#This Row],[sveitarfelag]],Sveitarfelog[[Leiðrétt sveitarfélag]:[Landshluti]],2,FALSE)</f>
        <v>Norðurland vestra</v>
      </c>
      <c r="D358" t="s">
        <v>25</v>
      </c>
      <c r="E358" t="s">
        <v>24</v>
      </c>
      <c r="F358" s="89"/>
      <c r="H358" s="5">
        <f>VLOOKUP(metin_notkun[[#This Row],[sveitarfelag]],Table8[],5,FALSE)</f>
        <v>819.09676852827545</v>
      </c>
      <c r="I358">
        <v>2018</v>
      </c>
      <c r="J358" t="s">
        <v>1953</v>
      </c>
      <c r="K358" t="s">
        <v>1931</v>
      </c>
    </row>
    <row r="359" spans="2:11" ht="15" customHeight="1" x14ac:dyDescent="0.2">
      <c r="B359" s="109" t="s">
        <v>1543</v>
      </c>
      <c r="C359" t="str">
        <f>VLOOKUP(metin_notkun[[#This Row],[sveitarfelag]],Sveitarfelog[[Leiðrétt sveitarfélag]:[Landshluti]],2,FALSE)</f>
        <v>Norðurland vestra</v>
      </c>
      <c r="D359" t="s">
        <v>25</v>
      </c>
      <c r="E359" t="s">
        <v>24</v>
      </c>
      <c r="F359" s="89"/>
      <c r="H359" s="5">
        <f>VLOOKUP(metin_notkun[[#This Row],[sveitarfelag]],Table8[],5,FALSE)</f>
        <v>7.2397260273972597</v>
      </c>
      <c r="I359">
        <v>2018</v>
      </c>
      <c r="J359" t="s">
        <v>1953</v>
      </c>
      <c r="K359" t="s">
        <v>1931</v>
      </c>
    </row>
    <row r="360" spans="2:11" ht="15" customHeight="1" x14ac:dyDescent="0.2">
      <c r="B360" s="109" t="s">
        <v>530</v>
      </c>
      <c r="C360" t="str">
        <f>VLOOKUP(metin_notkun[[#This Row],[sveitarfelag]],Sveitarfelog[[Leiðrétt sveitarfélag]:[Landshluti]],2,FALSE)</f>
        <v>Norðurland vestra</v>
      </c>
      <c r="D360" t="s">
        <v>25</v>
      </c>
      <c r="E360" t="s">
        <v>24</v>
      </c>
      <c r="F360" s="89"/>
      <c r="H360" s="5">
        <f>VLOOKUP(metin_notkun[[#This Row],[sveitarfelag]],Table8[],5,FALSE)</f>
        <v>1418.2926164198698</v>
      </c>
      <c r="I360">
        <v>2018</v>
      </c>
      <c r="J360" t="s">
        <v>1953</v>
      </c>
      <c r="K360" t="s">
        <v>1931</v>
      </c>
    </row>
    <row r="361" spans="2:11" ht="15" customHeight="1" x14ac:dyDescent="0.2">
      <c r="B361" s="109" t="s">
        <v>1220</v>
      </c>
      <c r="C361" t="str">
        <f>VLOOKUP(metin_notkun[[#This Row],[sveitarfelag]],Sveitarfelog[[Leiðrétt sveitarfélag]:[Landshluti]],2,FALSE)</f>
        <v>Austurland</v>
      </c>
      <c r="D361" t="s">
        <v>25</v>
      </c>
      <c r="E361" t="s">
        <v>24</v>
      </c>
      <c r="F361" s="89"/>
      <c r="H361" s="5">
        <f>VLOOKUP(metin_notkun[[#This Row],[sveitarfelag]],Table8[],5,FALSE)</f>
        <v>165.01885641395376</v>
      </c>
      <c r="I361">
        <v>2018</v>
      </c>
      <c r="J361" t="s">
        <v>1953</v>
      </c>
      <c r="K361" t="s">
        <v>1931</v>
      </c>
    </row>
    <row r="362" spans="2:11" ht="15" customHeight="1" x14ac:dyDescent="0.2">
      <c r="B362" s="109" t="s">
        <v>203</v>
      </c>
      <c r="C362" t="str">
        <f>VLOOKUP(metin_notkun[[#This Row],[sveitarfelag]],Sveitarfelog[[Leiðrétt sveitarfélag]:[Landshluti]],2,FALSE)</f>
        <v>Austurland</v>
      </c>
      <c r="D362" t="s">
        <v>25</v>
      </c>
      <c r="E362" t="s">
        <v>24</v>
      </c>
      <c r="F362" s="89"/>
      <c r="H362" s="5">
        <f>VLOOKUP(metin_notkun[[#This Row],[sveitarfelag]],Table8[],5,FALSE)</f>
        <v>247.75858244135102</v>
      </c>
      <c r="I362">
        <v>2018</v>
      </c>
      <c r="J362" t="s">
        <v>1953</v>
      </c>
      <c r="K362" t="s">
        <v>1931</v>
      </c>
    </row>
    <row r="363" spans="2:11" ht="15" customHeight="1" x14ac:dyDescent="0.2">
      <c r="B363" s="109" t="s">
        <v>1041</v>
      </c>
      <c r="C363" t="str">
        <f>VLOOKUP(metin_notkun[[#This Row],[sveitarfelag]],Sveitarfelog[[Leiðrétt sveitarfélag]:[Landshluti]],2,FALSE)</f>
        <v>Suðurland</v>
      </c>
      <c r="D363" t="s">
        <v>25</v>
      </c>
      <c r="E363" t="s">
        <v>24</v>
      </c>
      <c r="F363" s="89"/>
      <c r="H363" s="5">
        <f>VLOOKUP(metin_notkun[[#This Row],[sveitarfelag]],Table8[],5,FALSE)</f>
        <v>164.25119701255247</v>
      </c>
      <c r="I363">
        <v>2018</v>
      </c>
      <c r="J363" t="s">
        <v>1953</v>
      </c>
      <c r="K363" t="s">
        <v>1931</v>
      </c>
    </row>
    <row r="364" spans="2:11" ht="15" customHeight="1" x14ac:dyDescent="0.2">
      <c r="B364" s="118" t="s">
        <v>890</v>
      </c>
      <c r="C364" t="str">
        <f>VLOOKUP(metin_notkun[[#This Row],[sveitarfelag]],Sveitarfelog[[Leiðrétt sveitarfélag]:[Landshluti]],2,FALSE)</f>
        <v>Suðurland</v>
      </c>
      <c r="D364" t="s">
        <v>25</v>
      </c>
      <c r="E364" t="s">
        <v>24</v>
      </c>
      <c r="F364" s="89"/>
      <c r="H364" s="5">
        <f>VLOOKUP(metin_notkun[[#This Row],[sveitarfelag]],Table8[],5,FALSE)</f>
        <v>440.18287948533077</v>
      </c>
      <c r="I364">
        <v>2018</v>
      </c>
      <c r="J364" t="s">
        <v>1953</v>
      </c>
      <c r="K364" t="s">
        <v>1931</v>
      </c>
    </row>
    <row r="365" spans="2:11" ht="15" customHeight="1" x14ac:dyDescent="0.2">
      <c r="B365" s="109" t="s">
        <v>1565</v>
      </c>
      <c r="C365" t="str">
        <f>VLOOKUP(metin_notkun[[#This Row],[sveitarfelag]],Sveitarfelog[[Leiðrétt sveitarfélag]:[Landshluti]],2,FALSE)</f>
        <v>Suðurland</v>
      </c>
      <c r="D365" t="s">
        <v>25</v>
      </c>
      <c r="E365" t="s">
        <v>24</v>
      </c>
      <c r="F365" s="89"/>
      <c r="H365" s="5">
        <f>VLOOKUP(metin_notkun[[#This Row],[sveitarfelag]],Table8[],5,FALSE)</f>
        <v>879.47248257630383</v>
      </c>
      <c r="I365">
        <v>2018</v>
      </c>
      <c r="J365" t="s">
        <v>1953</v>
      </c>
      <c r="K365" t="s">
        <v>1931</v>
      </c>
    </row>
    <row r="366" spans="2:11" ht="15" customHeight="1" x14ac:dyDescent="0.2">
      <c r="B366" s="109" t="s">
        <v>631</v>
      </c>
      <c r="C366" t="str">
        <f>VLOOKUP(metin_notkun[[#This Row],[sveitarfelag]],Sveitarfelog[[Leiðrétt sveitarfélag]:[Landshluti]],2,FALSE)</f>
        <v>Suðurland</v>
      </c>
      <c r="D366" t="s">
        <v>25</v>
      </c>
      <c r="E366" t="s">
        <v>24</v>
      </c>
      <c r="F366" s="89"/>
      <c r="H366" s="5">
        <f>VLOOKUP(metin_notkun[[#This Row],[sveitarfelag]],Table8[],5,FALSE)</f>
        <v>458.736509345017</v>
      </c>
      <c r="I366">
        <v>2018</v>
      </c>
      <c r="J366" t="s">
        <v>1953</v>
      </c>
      <c r="K366" t="s">
        <v>1931</v>
      </c>
    </row>
    <row r="367" spans="2:11" ht="15" customHeight="1" x14ac:dyDescent="0.2">
      <c r="B367" s="140" t="s">
        <v>1990</v>
      </c>
      <c r="C367" t="str">
        <f>VLOOKUP(metin_notkun[[#This Row],[sveitarfelag]],Sveitarfelog[[Leiðrétt sveitarfélag]:[Landshluti]],2,FALSE)</f>
        <v>Suðurland</v>
      </c>
      <c r="D367" t="s">
        <v>25</v>
      </c>
      <c r="E367" t="s">
        <v>24</v>
      </c>
      <c r="F367" s="89"/>
      <c r="H367" s="5">
        <f>VLOOKUP(metin_notkun[[#This Row],[sveitarfelag]],Table8[],5,FALSE)</f>
        <v>888.58669328748658</v>
      </c>
      <c r="I367">
        <v>2018</v>
      </c>
      <c r="J367" t="s">
        <v>1953</v>
      </c>
      <c r="K367" t="s">
        <v>1931</v>
      </c>
    </row>
    <row r="368" spans="2:11" ht="15" customHeight="1" x14ac:dyDescent="0.2">
      <c r="B368" s="109" t="s">
        <v>1959</v>
      </c>
      <c r="C368" t="str">
        <f>VLOOKUP(metin_notkun[[#This Row],[sveitarfelag]],Sveitarfelog[[Leiðrétt sveitarfélag]:[Landshluti]],2,FALSE)</f>
        <v>Suðurland</v>
      </c>
      <c r="D368" t="s">
        <v>25</v>
      </c>
      <c r="E368" t="s">
        <v>24</v>
      </c>
      <c r="F368" s="89"/>
      <c r="H368" s="5">
        <f>VLOOKUP(metin_notkun[[#This Row],[sveitarfelag]],Table8[],5,FALSE)</f>
        <v>49.969044053759262</v>
      </c>
      <c r="I368">
        <v>2018</v>
      </c>
      <c r="J368" t="s">
        <v>1953</v>
      </c>
      <c r="K368" t="s">
        <v>1931</v>
      </c>
    </row>
    <row r="369" spans="1:11" ht="15" customHeight="1" x14ac:dyDescent="0.2">
      <c r="B369" s="109" t="s">
        <v>733</v>
      </c>
      <c r="C369" t="str">
        <f>VLOOKUP(metin_notkun[[#This Row],[sveitarfelag]],Sveitarfelog[[Leiðrétt sveitarfélag]:[Landshluti]],2,FALSE)</f>
        <v>Suðurland</v>
      </c>
      <c r="D369" t="s">
        <v>25</v>
      </c>
      <c r="E369" t="s">
        <v>24</v>
      </c>
      <c r="F369" s="89"/>
      <c r="H369" s="5">
        <f>VLOOKUP(metin_notkun[[#This Row],[sveitarfelag]],Table8[],5,FALSE)</f>
        <v>673.69789066977239</v>
      </c>
      <c r="I369">
        <v>2018</v>
      </c>
      <c r="J369" t="s">
        <v>1953</v>
      </c>
      <c r="K369" t="s">
        <v>1931</v>
      </c>
    </row>
    <row r="370" spans="1:11" ht="15" customHeight="1" x14ac:dyDescent="0.2">
      <c r="B370" s="109" t="s">
        <v>733</v>
      </c>
      <c r="C370" t="str">
        <f>VLOOKUP(metin_notkun[[#This Row],[sveitarfelag]],Sveitarfelog[[Leiðrétt sveitarfélag]:[Landshluti]],2,FALSE)</f>
        <v>Suðurland</v>
      </c>
      <c r="D370" t="s">
        <v>25</v>
      </c>
      <c r="E370" t="s">
        <v>24</v>
      </c>
      <c r="F370" s="89"/>
      <c r="H370" s="5">
        <f>VLOOKUP(metin_notkun[[#This Row],[sveitarfelag]],Table8[],5,FALSE)</f>
        <v>673.69789066977239</v>
      </c>
      <c r="I370">
        <v>2018</v>
      </c>
      <c r="J370" t="s">
        <v>1953</v>
      </c>
      <c r="K370" t="s">
        <v>1931</v>
      </c>
    </row>
    <row r="371" spans="1:11" ht="15" customHeight="1" x14ac:dyDescent="0.2">
      <c r="B371" s="109" t="s">
        <v>220</v>
      </c>
      <c r="C371" t="str">
        <f>VLOOKUP(metin_notkun[[#This Row],[sveitarfelag]],Sveitarfelog[[Leiðrétt sveitarfélag]:[Landshluti]],2,FALSE)</f>
        <v>Suðurnes</v>
      </c>
      <c r="D371" t="s">
        <v>25</v>
      </c>
      <c r="E371" t="s">
        <v>24</v>
      </c>
      <c r="F371" s="89"/>
      <c r="H371" s="5">
        <f>VLOOKUP(metin_notkun[[#This Row],[sveitarfelag]],Table8[],5,FALSE)</f>
        <v>0</v>
      </c>
      <c r="I371">
        <v>2018</v>
      </c>
      <c r="J371" t="s">
        <v>1953</v>
      </c>
      <c r="K371" t="s">
        <v>1931</v>
      </c>
    </row>
    <row r="372" spans="1:11" ht="15" customHeight="1" x14ac:dyDescent="0.2">
      <c r="B372" s="109" t="s">
        <v>220</v>
      </c>
      <c r="C372" t="str">
        <f>VLOOKUP(metin_notkun[[#This Row],[sveitarfelag]],Sveitarfelog[[Leiðrétt sveitarfélag]:[Landshluti]],2,FALSE)</f>
        <v>Suðurnes</v>
      </c>
      <c r="D372" t="s">
        <v>25</v>
      </c>
      <c r="E372" t="s">
        <v>24</v>
      </c>
      <c r="F372" s="89"/>
      <c r="H372">
        <v>940</v>
      </c>
      <c r="I372">
        <v>2018</v>
      </c>
      <c r="K372" t="s">
        <v>1958</v>
      </c>
    </row>
    <row r="373" spans="1:11" ht="15" customHeight="1" x14ac:dyDescent="0.2">
      <c r="B373" s="109" t="s">
        <v>1522</v>
      </c>
      <c r="C373" t="str">
        <f>VLOOKUP(metin_notkun[[#This Row],[sveitarfelag]],Sveitarfelog[[Leiðrétt sveitarfélag]:[Landshluti]],2,FALSE)</f>
        <v>Suðurnes</v>
      </c>
      <c r="D373" t="s">
        <v>25</v>
      </c>
      <c r="E373" t="s">
        <v>24</v>
      </c>
      <c r="F373" s="89"/>
      <c r="H373" s="5">
        <f>VLOOKUP(metin_notkun[[#This Row],[sveitarfelag]],Table8[],5,FALSE)</f>
        <v>7.2397260273972597</v>
      </c>
      <c r="I373">
        <v>2018</v>
      </c>
      <c r="J373" t="s">
        <v>1953</v>
      </c>
      <c r="K373" t="s">
        <v>1931</v>
      </c>
    </row>
    <row r="374" spans="1:11" ht="15" customHeight="1" x14ac:dyDescent="0.2">
      <c r="B374" s="109" t="s">
        <v>1586</v>
      </c>
      <c r="C374" t="str">
        <f>VLOOKUP(metin_notkun[[#This Row],[sveitarfelag]],Sveitarfelog[[Leiðrétt sveitarfélag]:[Landshluti]],2,FALSE)</f>
        <v>Suðurnes</v>
      </c>
      <c r="D374" t="s">
        <v>25</v>
      </c>
      <c r="E374" t="s">
        <v>24</v>
      </c>
      <c r="F374" s="89"/>
      <c r="H374" s="5">
        <f>VLOOKUP(metin_notkun[[#This Row],[sveitarfelag]],Table8[],5,FALSE)</f>
        <v>7.2397260273972597</v>
      </c>
      <c r="I374">
        <v>2018</v>
      </c>
      <c r="J374" t="s">
        <v>1953</v>
      </c>
      <c r="K374" t="s">
        <v>1931</v>
      </c>
    </row>
    <row r="375" spans="1:11" ht="15" customHeight="1" x14ac:dyDescent="0.2">
      <c r="B375" s="109" t="s">
        <v>81</v>
      </c>
      <c r="C375" t="str">
        <f>VLOOKUP(metin_notkun[[#This Row],[sveitarfelag]],Sveitarfelog[[Leiðrétt sveitarfélag]:[Landshluti]],2,FALSE)</f>
        <v>Höfuðborgarsvæðið</v>
      </c>
      <c r="D375" t="s">
        <v>25</v>
      </c>
      <c r="E375" t="s">
        <v>24</v>
      </c>
      <c r="F375" s="89"/>
      <c r="H375" s="5">
        <f>VLOOKUP(metin_notkun[[#This Row],[sveitarfelag]],Table8[],5,FALSE)</f>
        <v>19.975893368827762</v>
      </c>
      <c r="I375">
        <v>2018</v>
      </c>
      <c r="J375" t="s">
        <v>1953</v>
      </c>
      <c r="K375" t="s">
        <v>1931</v>
      </c>
    </row>
    <row r="376" spans="1:11" ht="15" customHeight="1" x14ac:dyDescent="0.2">
      <c r="B376" s="109" t="s">
        <v>1993</v>
      </c>
      <c r="C376" t="str">
        <f>VLOOKUP(metin_notkun[[#This Row],[sveitarfelag]],Sveitarfelog[[Leiðrétt sveitarfélag]:[Landshluti]],2,FALSE)</f>
        <v>Höfuðborgarsvæðið</v>
      </c>
      <c r="D376" t="s">
        <v>25</v>
      </c>
      <c r="E376" t="s">
        <v>24</v>
      </c>
      <c r="F376" s="89"/>
      <c r="H376" s="5">
        <f>VLOOKUP(metin_notkun[[#This Row],[sveitarfelag]],Table8[],5,FALSE)</f>
        <v>48.934797478416804</v>
      </c>
      <c r="I376">
        <v>2018</v>
      </c>
      <c r="J376" t="s">
        <v>1953</v>
      </c>
      <c r="K376" t="s">
        <v>1931</v>
      </c>
    </row>
    <row r="377" spans="1:11" ht="15" customHeight="1" x14ac:dyDescent="0.2">
      <c r="B377" s="109" t="s">
        <v>241</v>
      </c>
      <c r="C377" t="str">
        <f>VLOOKUP(metin_notkun[[#This Row],[sveitarfelag]],Sveitarfelog[[Leiðrétt sveitarfélag]:[Landshluti]],2,FALSE)</f>
        <v>Suðurland</v>
      </c>
      <c r="D377" t="s">
        <v>25</v>
      </c>
      <c r="E377" t="s">
        <v>24</v>
      </c>
      <c r="F377" s="89"/>
      <c r="H377" s="5">
        <f>VLOOKUP(metin_notkun[[#This Row],[sveitarfelag]],Table8[],5,FALSE)</f>
        <v>440.18287948533077</v>
      </c>
      <c r="I377">
        <v>2018</v>
      </c>
      <c r="J377" t="s">
        <v>1953</v>
      </c>
      <c r="K377" t="s">
        <v>1931</v>
      </c>
    </row>
    <row r="378" spans="1:11" ht="15" customHeight="1" x14ac:dyDescent="0.2">
      <c r="B378" s="109" t="s">
        <v>1588</v>
      </c>
      <c r="C378" t="str">
        <f>VLOOKUP(metin_notkun[[#This Row],[sveitarfelag]],Sveitarfelog[[Leiðrétt sveitarfélag]:[Landshluti]],2,FALSE)</f>
        <v>Suðurland</v>
      </c>
      <c r="D378" t="s">
        <v>25</v>
      </c>
      <c r="E378" t="s">
        <v>24</v>
      </c>
      <c r="F378" s="89"/>
      <c r="H378" s="5">
        <f>VLOOKUP(metin_notkun[[#This Row],[sveitarfelag]],Table8[],5,FALSE)</f>
        <v>0</v>
      </c>
      <c r="I378">
        <v>2018</v>
      </c>
      <c r="J378" t="s">
        <v>1953</v>
      </c>
      <c r="K378" t="s">
        <v>1931</v>
      </c>
    </row>
    <row r="379" spans="1:11" ht="15" customHeight="1" x14ac:dyDescent="0.2">
      <c r="B379" s="109" t="s">
        <v>215</v>
      </c>
      <c r="C379" t="str">
        <f>VLOOKUP(metin_notkun[[#This Row],[sveitarfelag]],Sveitarfelog[[Leiðrétt sveitarfélag]:[Landshluti]],2,FALSE)</f>
        <v>Austurland</v>
      </c>
      <c r="D379" t="s">
        <v>25</v>
      </c>
      <c r="E379" t="s">
        <v>24</v>
      </c>
      <c r="F379" s="89"/>
      <c r="H379" s="5">
        <f>VLOOKUP(metin_notkun[[#This Row],[sveitarfelag]],Table8[],5,FALSE)</f>
        <v>1102.2500323516906</v>
      </c>
      <c r="I379">
        <v>2018</v>
      </c>
      <c r="J379" t="s">
        <v>1953</v>
      </c>
      <c r="K379" t="s">
        <v>1931</v>
      </c>
    </row>
    <row r="380" spans="1:11" ht="15" customHeight="1" x14ac:dyDescent="0.2">
      <c r="B380" s="140" t="s">
        <v>211</v>
      </c>
      <c r="C380" t="str">
        <f>VLOOKUP(metin_notkun[[#This Row],[sveitarfelag]],Sveitarfelog[[Leiðrétt sveitarfélag]:[Landshluti]],2,FALSE)</f>
        <v>Norðurland eystra</v>
      </c>
      <c r="D380" t="s">
        <v>25</v>
      </c>
      <c r="E380" t="s">
        <v>24</v>
      </c>
      <c r="F380" s="89"/>
      <c r="H380" s="5">
        <f>VLOOKUP(metin_notkun[[#This Row],[sveitarfelag]],Table8[],5,FALSE)</f>
        <v>351.64383561643837</v>
      </c>
      <c r="I380">
        <v>2019</v>
      </c>
      <c r="J380" s="95" t="s">
        <v>1953</v>
      </c>
      <c r="K380" t="s">
        <v>1931</v>
      </c>
    </row>
    <row r="381" spans="1:11" ht="15" customHeight="1" x14ac:dyDescent="0.2">
      <c r="B381" s="140" t="s">
        <v>1551</v>
      </c>
      <c r="C381" t="str">
        <f>VLOOKUP(metin_notkun[[#This Row],[sveitarfelag]],Sveitarfelog[[Leiðrétt sveitarfélag]:[Landshluti]],2,FALSE)</f>
        <v>Norðurland eystra</v>
      </c>
      <c r="D381" t="s">
        <v>25</v>
      </c>
      <c r="E381" t="s">
        <v>24</v>
      </c>
      <c r="F381" s="89"/>
      <c r="H381" s="5">
        <f>VLOOKUP(metin_notkun[[#This Row],[sveitarfelag]],Table8[],5,FALSE)</f>
        <v>722.92579446508796</v>
      </c>
      <c r="I381">
        <v>2019</v>
      </c>
      <c r="J381" s="95" t="s">
        <v>1953</v>
      </c>
      <c r="K381" t="s">
        <v>1931</v>
      </c>
    </row>
    <row r="382" spans="1:11" ht="15" customHeight="1" x14ac:dyDescent="0.2">
      <c r="B382" s="140" t="s">
        <v>1989</v>
      </c>
      <c r="C382" t="str">
        <f>VLOOKUP(metin_notkun[[#This Row],[sveitarfelag]],Sveitarfelog[[Leiðrétt sveitarfélag]:[Landshluti]],2,FALSE)</f>
        <v>Norðurland eystra</v>
      </c>
      <c r="D382" t="s">
        <v>25</v>
      </c>
      <c r="E382" t="s">
        <v>24</v>
      </c>
      <c r="F382" s="89"/>
      <c r="H382" s="5">
        <f>VLOOKUP(metin_notkun[[#This Row],[sveitarfelag]],Table8[],5,FALSE)</f>
        <v>363.91940731702806</v>
      </c>
      <c r="I382">
        <v>2019</v>
      </c>
      <c r="J382" s="95" t="s">
        <v>1953</v>
      </c>
      <c r="K382" t="s">
        <v>1931</v>
      </c>
    </row>
    <row r="383" spans="1:11" ht="15" customHeight="1" x14ac:dyDescent="0.2">
      <c r="B383" s="140" t="s">
        <v>1550</v>
      </c>
      <c r="C383" t="str">
        <f>VLOOKUP(metin_notkun[[#This Row],[sveitarfelag]],Sveitarfelog[[Leiðrétt sveitarfélag]:[Landshluti]],2,FALSE)</f>
        <v>Norðurland eystra</v>
      </c>
      <c r="D383" t="s">
        <v>25</v>
      </c>
      <c r="E383" t="s">
        <v>24</v>
      </c>
      <c r="F383" s="89"/>
      <c r="H383" s="5">
        <f>VLOOKUP(metin_notkun[[#This Row],[sveitarfelag]],Table8[],5,FALSE)</f>
        <v>326.81354334202211</v>
      </c>
      <c r="I383">
        <v>2019</v>
      </c>
      <c r="J383" s="95" t="s">
        <v>1940</v>
      </c>
      <c r="K383" t="s">
        <v>1931</v>
      </c>
    </row>
    <row r="384" spans="1:11" ht="15" customHeight="1" x14ac:dyDescent="0.2">
      <c r="A384" t="s">
        <v>139</v>
      </c>
      <c r="B384" s="109" t="s">
        <v>1957</v>
      </c>
      <c r="C384" t="str">
        <f>VLOOKUP(metin_notkun[[#This Row],[sveitarfelag]],Sveitarfelog[[Leiðrétt sveitarfélag]:[Landshluti]],2,FALSE)</f>
        <v>Norðurland eystra</v>
      </c>
      <c r="D384" t="s">
        <v>25</v>
      </c>
      <c r="E384" t="s">
        <v>24</v>
      </c>
      <c r="F384" s="89"/>
      <c r="H384">
        <v>290</v>
      </c>
      <c r="I384">
        <v>2019</v>
      </c>
      <c r="J384" s="95" t="s">
        <v>1942</v>
      </c>
      <c r="K384" t="s">
        <v>1991</v>
      </c>
    </row>
    <row r="385" spans="2:11" ht="15" customHeight="1" x14ac:dyDescent="0.2">
      <c r="B385" s="109" t="s">
        <v>1957</v>
      </c>
      <c r="C385" t="str">
        <f>VLOOKUP(metin_notkun[[#This Row],[sveitarfelag]],Sveitarfelog[[Leiðrétt sveitarfélag]:[Landshluti]],2,FALSE)</f>
        <v>Norðurland eystra</v>
      </c>
      <c r="D385" t="s">
        <v>25</v>
      </c>
      <c r="E385" t="s">
        <v>24</v>
      </c>
      <c r="F385" s="89"/>
      <c r="H385" s="5">
        <f>VLOOKUP(metin_notkun[[#This Row],[sveitarfelag]],Table8[],5,FALSE)</f>
        <v>1470.0872941045977</v>
      </c>
      <c r="I385">
        <v>2019</v>
      </c>
      <c r="J385" t="s">
        <v>1953</v>
      </c>
      <c r="K385" t="s">
        <v>1931</v>
      </c>
    </row>
    <row r="386" spans="2:11" ht="15" customHeight="1" x14ac:dyDescent="0.2">
      <c r="B386" s="139" t="s">
        <v>1992</v>
      </c>
      <c r="C386" t="str">
        <f>VLOOKUP(metin_notkun[[#This Row],[sveitarfelag]],Sveitarfelog[[Leiðrétt sveitarfélag]:[Landshluti]],2,FALSE)</f>
        <v>Vestfirðir</v>
      </c>
      <c r="D386" t="s">
        <v>25</v>
      </c>
      <c r="E386" t="s">
        <v>24</v>
      </c>
      <c r="F386" s="89"/>
      <c r="H386" s="5">
        <f>VLOOKUP(metin_notkun[[#This Row],[sveitarfelag]],Table8[],5,FALSE)</f>
        <v>264.76712328767121</v>
      </c>
      <c r="I386">
        <v>2019</v>
      </c>
      <c r="J386" t="s">
        <v>1953</v>
      </c>
      <c r="K386" t="s">
        <v>1931</v>
      </c>
    </row>
    <row r="387" spans="2:11" ht="15" customHeight="1" x14ac:dyDescent="0.2">
      <c r="B387" s="140" t="s">
        <v>1536</v>
      </c>
      <c r="C387" t="str">
        <f>VLOOKUP(metin_notkun[[#This Row],[sveitarfelag]],Sveitarfelog[[Leiðrétt sveitarfélag]:[Landshluti]],2,FALSE)</f>
        <v>Vestfirðir</v>
      </c>
      <c r="D387" t="s">
        <v>25</v>
      </c>
      <c r="E387" t="s">
        <v>24</v>
      </c>
      <c r="F387" s="89"/>
      <c r="H387" s="5">
        <f>VLOOKUP(metin_notkun[[#This Row],[sveitarfelag]],Table8[],5,FALSE)</f>
        <v>19.975893368827762</v>
      </c>
      <c r="I387">
        <v>2019</v>
      </c>
      <c r="J387" t="s">
        <v>1953</v>
      </c>
      <c r="K387" t="s">
        <v>1931</v>
      </c>
    </row>
    <row r="388" spans="2:11" ht="15" customHeight="1" x14ac:dyDescent="0.2">
      <c r="B388" s="140" t="s">
        <v>1545</v>
      </c>
      <c r="C388" t="str">
        <f>VLOOKUP(metin_notkun[[#This Row],[sveitarfelag]],Sveitarfelog[[Leiðrétt sveitarfélag]:[Landshluti]],2,FALSE)</f>
        <v>Norðurland eystra</v>
      </c>
      <c r="D388" t="s">
        <v>25</v>
      </c>
      <c r="E388" t="s">
        <v>24</v>
      </c>
      <c r="F388" s="89"/>
      <c r="H388" s="5">
        <f>VLOOKUP(metin_notkun[[#This Row],[sveitarfelag]],Table8[],5,FALSE)</f>
        <v>7.2397260273972597</v>
      </c>
      <c r="I388">
        <v>2019</v>
      </c>
      <c r="J388" t="s">
        <v>1953</v>
      </c>
      <c r="K388" t="s">
        <v>1931</v>
      </c>
    </row>
    <row r="389" spans="2:11" ht="15" customHeight="1" x14ac:dyDescent="0.2">
      <c r="B389" s="140" t="s">
        <v>492</v>
      </c>
      <c r="C389" t="str">
        <f>VLOOKUP(metin_notkun[[#This Row],[sveitarfelag]],Sveitarfelog[[Leiðrétt sveitarfélag]:[Landshluti]],2,FALSE)</f>
        <v>Vestfirðir</v>
      </c>
      <c r="D389" t="s">
        <v>25</v>
      </c>
      <c r="E389" t="s">
        <v>24</v>
      </c>
      <c r="F389" s="89"/>
      <c r="H389" s="5">
        <f>VLOOKUP(metin_notkun[[#This Row],[sveitarfelag]],Table8[],5,FALSE)</f>
        <v>215.96352577967576</v>
      </c>
      <c r="I389">
        <v>2019</v>
      </c>
      <c r="J389" t="s">
        <v>1953</v>
      </c>
      <c r="K389" t="s">
        <v>1931</v>
      </c>
    </row>
    <row r="390" spans="2:11" ht="15" customHeight="1" x14ac:dyDescent="0.2">
      <c r="B390" s="140" t="s">
        <v>303</v>
      </c>
      <c r="C390" t="str">
        <f>VLOOKUP(metin_notkun[[#This Row],[sveitarfelag]],Sveitarfelog[[Leiðrétt sveitarfélag]:[Landshluti]],2,FALSE)</f>
        <v>Vestfirðir</v>
      </c>
      <c r="D390" t="s">
        <v>25</v>
      </c>
      <c r="E390" t="s">
        <v>24</v>
      </c>
      <c r="F390" s="89"/>
      <c r="H390" s="5">
        <f>VLOOKUP(metin_notkun[[#This Row],[sveitarfelag]],Table8[],5,FALSE)</f>
        <v>136.23162886140537</v>
      </c>
      <c r="I390">
        <v>2019</v>
      </c>
      <c r="J390" t="s">
        <v>1953</v>
      </c>
      <c r="K390" t="s">
        <v>1931</v>
      </c>
    </row>
    <row r="391" spans="2:11" ht="15" customHeight="1" x14ac:dyDescent="0.2">
      <c r="B391" s="103" t="s">
        <v>1537</v>
      </c>
      <c r="C391" t="str">
        <f>VLOOKUP(metin_notkun[[#This Row],[sveitarfelag]],Sveitarfelog[[Leiðrétt sveitarfélag]:[Landshluti]],2,FALSE)</f>
        <v>Vestfirðir</v>
      </c>
      <c r="D391" t="s">
        <v>25</v>
      </c>
      <c r="E391" t="s">
        <v>24</v>
      </c>
      <c r="F391" s="89"/>
      <c r="H391" s="5">
        <f>VLOOKUP(metin_notkun[[#This Row],[sveitarfelag]],Table8[],5,FALSE)</f>
        <v>31.50613757787514</v>
      </c>
      <c r="I391">
        <v>2019</v>
      </c>
      <c r="J391" t="s">
        <v>1953</v>
      </c>
      <c r="K391" t="s">
        <v>1931</v>
      </c>
    </row>
    <row r="392" spans="2:11" ht="15" customHeight="1" x14ac:dyDescent="0.2">
      <c r="B392" s="103" t="s">
        <v>1532</v>
      </c>
      <c r="C392" t="str">
        <f>VLOOKUP(metin_notkun[[#This Row],[sveitarfelag]],Sveitarfelog[[Leiðrétt sveitarfélag]:[Landshluti]],2,FALSE)</f>
        <v>Vestfirðir</v>
      </c>
      <c r="D392" t="s">
        <v>25</v>
      </c>
      <c r="E392" t="s">
        <v>24</v>
      </c>
      <c r="F392" s="89"/>
      <c r="H392" s="5">
        <f>VLOOKUP(metin_notkun[[#This Row],[sveitarfelag]],Table8[],5,FALSE)</f>
        <v>165.01885641395376</v>
      </c>
      <c r="I392">
        <v>2019</v>
      </c>
      <c r="J392" t="s">
        <v>1953</v>
      </c>
      <c r="K392" t="s">
        <v>1931</v>
      </c>
    </row>
    <row r="393" spans="2:11" ht="15" customHeight="1" x14ac:dyDescent="0.2">
      <c r="B393" s="103" t="s">
        <v>1535</v>
      </c>
      <c r="C393" t="str">
        <f>VLOOKUP(metin_notkun[[#This Row],[sveitarfelag]],Sveitarfelog[[Leiðrétt sveitarfélag]:[Landshluti]],2,FALSE)</f>
        <v>Vesturland</v>
      </c>
      <c r="D393" t="s">
        <v>25</v>
      </c>
      <c r="E393" t="s">
        <v>24</v>
      </c>
      <c r="F393" s="89"/>
      <c r="H393" s="5">
        <f>VLOOKUP(metin_notkun[[#This Row],[sveitarfelag]],Table8[],5,FALSE)</f>
        <v>448.43870741131019</v>
      </c>
      <c r="I393">
        <v>2019</v>
      </c>
      <c r="J393" t="s">
        <v>1953</v>
      </c>
      <c r="K393" t="s">
        <v>1931</v>
      </c>
    </row>
    <row r="394" spans="2:11" ht="15" customHeight="1" x14ac:dyDescent="0.2">
      <c r="B394" s="109" t="s">
        <v>680</v>
      </c>
      <c r="C394" t="str">
        <f>VLOOKUP(metin_notkun[[#This Row],[sveitarfelag]],Sveitarfelog[[Leiðrétt sveitarfélag]:[Landshluti]],2,FALSE)</f>
        <v>Vesturland</v>
      </c>
      <c r="D394" t="s">
        <v>25</v>
      </c>
      <c r="E394" t="s">
        <v>24</v>
      </c>
      <c r="F394" s="89"/>
      <c r="H394" s="5">
        <f>VLOOKUP(metin_notkun[[#This Row],[sveitarfelag]],Table8[],5,FALSE)</f>
        <v>1050.8726822324516</v>
      </c>
      <c r="I394">
        <v>2019</v>
      </c>
      <c r="J394" t="s">
        <v>1953</v>
      </c>
      <c r="K394" t="s">
        <v>1931</v>
      </c>
    </row>
    <row r="395" spans="2:11" ht="15" customHeight="1" x14ac:dyDescent="0.2">
      <c r="B395" s="109" t="s">
        <v>1956</v>
      </c>
      <c r="C395" t="str">
        <f>VLOOKUP(metin_notkun[[#This Row],[sveitarfelag]],Sveitarfelog[[Leiðrétt sveitarfélag]:[Landshluti]],2,FALSE)</f>
        <v>Vesturland</v>
      </c>
      <c r="D395" t="s">
        <v>25</v>
      </c>
      <c r="E395" t="s">
        <v>24</v>
      </c>
      <c r="F395" s="89"/>
      <c r="H395" s="5">
        <f>VLOOKUP(metin_notkun[[#This Row],[sveitarfelag]],Table8[],5,FALSE)</f>
        <v>199.60540180799731</v>
      </c>
      <c r="I395">
        <v>2019</v>
      </c>
      <c r="J395" t="s">
        <v>1953</v>
      </c>
      <c r="K395" t="s">
        <v>1931</v>
      </c>
    </row>
    <row r="396" spans="2:11" ht="15" customHeight="1" x14ac:dyDescent="0.2">
      <c r="B396" s="103" t="s">
        <v>1529</v>
      </c>
      <c r="C396" t="str">
        <f>VLOOKUP(metin_notkun[[#This Row],[sveitarfelag]],Sveitarfelog[[Leiðrétt sveitarfélag]:[Landshluti]],2,FALSE)</f>
        <v>Vesturland</v>
      </c>
      <c r="D396" t="s">
        <v>25</v>
      </c>
      <c r="E396" t="s">
        <v>24</v>
      </c>
      <c r="F396" s="89"/>
      <c r="H396" s="5">
        <f>VLOOKUP(metin_notkun[[#This Row],[sveitarfelag]],Table8[],5,FALSE)</f>
        <v>124.14587839461669</v>
      </c>
      <c r="I396">
        <v>2019</v>
      </c>
      <c r="J396" t="s">
        <v>1953</v>
      </c>
      <c r="K396" t="s">
        <v>1931</v>
      </c>
    </row>
    <row r="397" spans="2:11" ht="15" customHeight="1" x14ac:dyDescent="0.2">
      <c r="B397" s="109" t="s">
        <v>1533</v>
      </c>
      <c r="C397" t="str">
        <f>VLOOKUP(metin_notkun[[#This Row],[sveitarfelag]],Sveitarfelog[[Leiðrétt sveitarfélag]:[Landshluti]],2,FALSE)</f>
        <v>Vesturland</v>
      </c>
      <c r="D397" t="s">
        <v>25</v>
      </c>
      <c r="E397" t="s">
        <v>24</v>
      </c>
      <c r="F397" s="89"/>
      <c r="H397" s="5">
        <f>VLOOKUP(metin_notkun[[#This Row],[sveitarfelag]],Table8[],5,FALSE)</f>
        <v>19.975893368827762</v>
      </c>
      <c r="I397">
        <v>2019</v>
      </c>
      <c r="J397" t="s">
        <v>1953</v>
      </c>
      <c r="K397" t="s">
        <v>1931</v>
      </c>
    </row>
    <row r="398" spans="2:11" ht="15" customHeight="1" x14ac:dyDescent="0.2">
      <c r="B398" s="109" t="s">
        <v>1534</v>
      </c>
      <c r="C398" t="str">
        <f>VLOOKUP(metin_notkun[[#This Row],[sveitarfelag]],Sveitarfelog[[Leiðrétt sveitarfélag]:[Landshluti]],2,FALSE)</f>
        <v>Vesturland</v>
      </c>
      <c r="D398" t="s">
        <v>25</v>
      </c>
      <c r="E398" t="s">
        <v>24</v>
      </c>
      <c r="F398" s="89"/>
      <c r="H398" s="5">
        <f>VLOOKUP(metin_notkun[[#This Row],[sveitarfelag]],Table8[],5,FALSE)</f>
        <v>82.450806943597144</v>
      </c>
      <c r="I398">
        <v>2019</v>
      </c>
      <c r="J398" t="s">
        <v>1953</v>
      </c>
      <c r="K398" t="s">
        <v>1931</v>
      </c>
    </row>
    <row r="399" spans="2:11" ht="15" customHeight="1" x14ac:dyDescent="0.2">
      <c r="B399" s="109" t="s">
        <v>1538</v>
      </c>
      <c r="C399" t="str">
        <f>VLOOKUP(metin_notkun[[#This Row],[sveitarfelag]],Sveitarfelog[[Leiðrétt sveitarfélag]:[Landshluti]],2,FALSE)</f>
        <v>Norðurland vestra</v>
      </c>
      <c r="D399" t="s">
        <v>25</v>
      </c>
      <c r="E399" t="s">
        <v>24</v>
      </c>
      <c r="F399" s="89"/>
      <c r="H399" s="5">
        <f>VLOOKUP(metin_notkun[[#This Row],[sveitarfelag]],Table8[],5,FALSE)</f>
        <v>633.52836781099222</v>
      </c>
      <c r="I399">
        <v>2019</v>
      </c>
      <c r="J399" t="s">
        <v>1953</v>
      </c>
      <c r="K399" t="s">
        <v>1931</v>
      </c>
    </row>
    <row r="400" spans="2:11" ht="15" customHeight="1" x14ac:dyDescent="0.2">
      <c r="B400" s="109" t="s">
        <v>669</v>
      </c>
      <c r="C400" t="str">
        <f>VLOOKUP(metin_notkun[[#This Row],[sveitarfelag]],Sveitarfelog[[Leiðrétt sveitarfélag]:[Landshluti]],2,FALSE)</f>
        <v>Norðurland vestra</v>
      </c>
      <c r="D400" t="s">
        <v>25</v>
      </c>
      <c r="E400" t="s">
        <v>24</v>
      </c>
      <c r="F400" s="89"/>
      <c r="H400" s="5">
        <f>VLOOKUP(metin_notkun[[#This Row],[sveitarfelag]],Table8[],5,FALSE)</f>
        <v>819.09676852827545</v>
      </c>
      <c r="I400">
        <v>2019</v>
      </c>
      <c r="J400" t="s">
        <v>1953</v>
      </c>
      <c r="K400" t="s">
        <v>1931</v>
      </c>
    </row>
    <row r="401" spans="2:11" ht="15" customHeight="1" x14ac:dyDescent="0.2">
      <c r="B401" s="109" t="s">
        <v>1543</v>
      </c>
      <c r="C401" t="str">
        <f>VLOOKUP(metin_notkun[[#This Row],[sveitarfelag]],Sveitarfelog[[Leiðrétt sveitarfélag]:[Landshluti]],2,FALSE)</f>
        <v>Norðurland vestra</v>
      </c>
      <c r="D401" t="s">
        <v>25</v>
      </c>
      <c r="E401" t="s">
        <v>24</v>
      </c>
      <c r="F401" s="89"/>
      <c r="H401" s="5">
        <f>VLOOKUP(metin_notkun[[#This Row],[sveitarfelag]],Table8[],5,FALSE)</f>
        <v>7.2397260273972597</v>
      </c>
      <c r="I401">
        <v>2019</v>
      </c>
      <c r="J401" t="s">
        <v>1953</v>
      </c>
      <c r="K401" t="s">
        <v>1931</v>
      </c>
    </row>
    <row r="402" spans="2:11" ht="15" customHeight="1" x14ac:dyDescent="0.2">
      <c r="B402" s="109" t="s">
        <v>530</v>
      </c>
      <c r="C402" t="str">
        <f>VLOOKUP(metin_notkun[[#This Row],[sveitarfelag]],Sveitarfelog[[Leiðrétt sveitarfélag]:[Landshluti]],2,FALSE)</f>
        <v>Norðurland vestra</v>
      </c>
      <c r="D402" t="s">
        <v>25</v>
      </c>
      <c r="E402" t="s">
        <v>24</v>
      </c>
      <c r="F402" s="89"/>
      <c r="H402" s="5">
        <f>VLOOKUP(metin_notkun[[#This Row],[sveitarfelag]],Table8[],5,FALSE)</f>
        <v>1418.2926164198698</v>
      </c>
      <c r="I402">
        <v>2019</v>
      </c>
      <c r="J402" t="s">
        <v>1953</v>
      </c>
      <c r="K402" t="s">
        <v>1931</v>
      </c>
    </row>
    <row r="403" spans="2:11" ht="15" customHeight="1" x14ac:dyDescent="0.2">
      <c r="B403" s="109" t="s">
        <v>1220</v>
      </c>
      <c r="C403" t="str">
        <f>VLOOKUP(metin_notkun[[#This Row],[sveitarfelag]],Sveitarfelog[[Leiðrétt sveitarfélag]:[Landshluti]],2,FALSE)</f>
        <v>Austurland</v>
      </c>
      <c r="D403" t="s">
        <v>25</v>
      </c>
      <c r="E403" t="s">
        <v>24</v>
      </c>
      <c r="F403" s="89"/>
      <c r="H403" s="5">
        <f>VLOOKUP(metin_notkun[[#This Row],[sveitarfelag]],Table8[],5,FALSE)</f>
        <v>165.01885641395376</v>
      </c>
      <c r="I403">
        <v>2019</v>
      </c>
      <c r="J403" t="s">
        <v>1953</v>
      </c>
      <c r="K403" t="s">
        <v>1931</v>
      </c>
    </row>
    <row r="404" spans="2:11" ht="15" customHeight="1" x14ac:dyDescent="0.2">
      <c r="B404" s="109" t="s">
        <v>203</v>
      </c>
      <c r="C404" t="str">
        <f>VLOOKUP(metin_notkun[[#This Row],[sveitarfelag]],Sveitarfelog[[Leiðrétt sveitarfélag]:[Landshluti]],2,FALSE)</f>
        <v>Austurland</v>
      </c>
      <c r="D404" t="s">
        <v>25</v>
      </c>
      <c r="E404" t="s">
        <v>24</v>
      </c>
      <c r="F404" s="89"/>
      <c r="H404" s="5">
        <f>VLOOKUP(metin_notkun[[#This Row],[sveitarfelag]],Table8[],5,FALSE)</f>
        <v>247.75858244135102</v>
      </c>
      <c r="I404">
        <v>2019</v>
      </c>
      <c r="J404" t="s">
        <v>1953</v>
      </c>
      <c r="K404" t="s">
        <v>1931</v>
      </c>
    </row>
    <row r="405" spans="2:11" ht="15" customHeight="1" x14ac:dyDescent="0.2">
      <c r="B405" s="109" t="s">
        <v>1041</v>
      </c>
      <c r="C405" t="str">
        <f>VLOOKUP(metin_notkun[[#This Row],[sveitarfelag]],Sveitarfelog[[Leiðrétt sveitarfélag]:[Landshluti]],2,FALSE)</f>
        <v>Suðurland</v>
      </c>
      <c r="D405" t="s">
        <v>25</v>
      </c>
      <c r="E405" t="s">
        <v>24</v>
      </c>
      <c r="F405" s="89"/>
      <c r="H405" s="5">
        <f>VLOOKUP(metin_notkun[[#This Row],[sveitarfelag]],Table8[],5,FALSE)</f>
        <v>164.25119701255247</v>
      </c>
      <c r="I405">
        <v>2019</v>
      </c>
      <c r="J405" t="s">
        <v>1953</v>
      </c>
      <c r="K405" t="s">
        <v>1931</v>
      </c>
    </row>
    <row r="406" spans="2:11" ht="15" customHeight="1" x14ac:dyDescent="0.2">
      <c r="B406" s="109" t="s">
        <v>890</v>
      </c>
      <c r="C406" t="str">
        <f>VLOOKUP(metin_notkun[[#This Row],[sveitarfelag]],Sveitarfelog[[Leiðrétt sveitarfélag]:[Landshluti]],2,FALSE)</f>
        <v>Suðurland</v>
      </c>
      <c r="D406" t="s">
        <v>25</v>
      </c>
      <c r="E406" t="s">
        <v>24</v>
      </c>
      <c r="F406" s="89"/>
      <c r="H406" s="5">
        <f>VLOOKUP(metin_notkun[[#This Row],[sveitarfelag]],Table8[],5,FALSE)</f>
        <v>440.18287948533077</v>
      </c>
      <c r="I406">
        <v>2019</v>
      </c>
      <c r="J406" t="s">
        <v>1953</v>
      </c>
      <c r="K406" t="s">
        <v>1931</v>
      </c>
    </row>
    <row r="407" spans="2:11" ht="15" customHeight="1" x14ac:dyDescent="0.2">
      <c r="B407" s="109" t="s">
        <v>1565</v>
      </c>
      <c r="C407" t="str">
        <f>VLOOKUP(metin_notkun[[#This Row],[sveitarfelag]],Sveitarfelog[[Leiðrétt sveitarfélag]:[Landshluti]],2,FALSE)</f>
        <v>Suðurland</v>
      </c>
      <c r="D407" t="s">
        <v>25</v>
      </c>
      <c r="E407" t="s">
        <v>24</v>
      </c>
      <c r="F407" s="89"/>
      <c r="H407" s="5">
        <f>VLOOKUP(metin_notkun[[#This Row],[sveitarfelag]],Table8[],5,FALSE)</f>
        <v>879.47248257630383</v>
      </c>
      <c r="I407">
        <v>2019</v>
      </c>
      <c r="J407" t="s">
        <v>1953</v>
      </c>
      <c r="K407" t="s">
        <v>1931</v>
      </c>
    </row>
    <row r="408" spans="2:11" ht="15" customHeight="1" x14ac:dyDescent="0.2">
      <c r="B408" s="109" t="s">
        <v>631</v>
      </c>
      <c r="C408" t="str">
        <f>VLOOKUP(metin_notkun[[#This Row],[sveitarfelag]],Sveitarfelog[[Leiðrétt sveitarfélag]:[Landshluti]],2,FALSE)</f>
        <v>Suðurland</v>
      </c>
      <c r="D408" t="s">
        <v>25</v>
      </c>
      <c r="E408" t="s">
        <v>24</v>
      </c>
      <c r="F408" s="89"/>
      <c r="H408" s="5">
        <f>VLOOKUP(metin_notkun[[#This Row],[sveitarfelag]],Table8[],5,FALSE)</f>
        <v>458.736509345017</v>
      </c>
      <c r="I408">
        <v>2019</v>
      </c>
      <c r="J408" t="s">
        <v>1953</v>
      </c>
      <c r="K408" t="s">
        <v>1931</v>
      </c>
    </row>
    <row r="409" spans="2:11" ht="15" customHeight="1" x14ac:dyDescent="0.2">
      <c r="B409" s="140" t="s">
        <v>1990</v>
      </c>
      <c r="C409" t="str">
        <f>VLOOKUP(metin_notkun[[#This Row],[sveitarfelag]],Sveitarfelog[[Leiðrétt sveitarfélag]:[Landshluti]],2,FALSE)</f>
        <v>Suðurland</v>
      </c>
      <c r="D409" t="s">
        <v>25</v>
      </c>
      <c r="E409" t="s">
        <v>24</v>
      </c>
      <c r="F409" s="89"/>
      <c r="H409" s="5">
        <f>VLOOKUP(metin_notkun[[#This Row],[sveitarfelag]],Table8[],5,FALSE)</f>
        <v>888.58669328748658</v>
      </c>
      <c r="I409">
        <v>2019</v>
      </c>
      <c r="J409" t="s">
        <v>1953</v>
      </c>
      <c r="K409" t="s">
        <v>1931</v>
      </c>
    </row>
    <row r="410" spans="2:11" ht="15" customHeight="1" x14ac:dyDescent="0.2">
      <c r="B410" s="109" t="s">
        <v>1959</v>
      </c>
      <c r="C410" t="str">
        <f>VLOOKUP(metin_notkun[[#This Row],[sveitarfelag]],Sveitarfelog[[Leiðrétt sveitarfélag]:[Landshluti]],2,FALSE)</f>
        <v>Suðurland</v>
      </c>
      <c r="D410" t="s">
        <v>25</v>
      </c>
      <c r="E410" t="s">
        <v>24</v>
      </c>
      <c r="F410" s="89"/>
      <c r="H410" s="5">
        <f>VLOOKUP(metin_notkun[[#This Row],[sveitarfelag]],Table8[],5,FALSE)</f>
        <v>49.969044053759262</v>
      </c>
      <c r="I410">
        <v>2019</v>
      </c>
      <c r="J410" t="s">
        <v>1953</v>
      </c>
      <c r="K410" t="s">
        <v>1931</v>
      </c>
    </row>
    <row r="411" spans="2:11" ht="15" customHeight="1" x14ac:dyDescent="0.2">
      <c r="B411" s="109" t="s">
        <v>733</v>
      </c>
      <c r="C411" t="str">
        <f>VLOOKUP(metin_notkun[[#This Row],[sveitarfelag]],Sveitarfelog[[Leiðrétt sveitarfélag]:[Landshluti]],2,FALSE)</f>
        <v>Suðurland</v>
      </c>
      <c r="D411" t="s">
        <v>25</v>
      </c>
      <c r="E411" t="s">
        <v>24</v>
      </c>
      <c r="F411" s="89"/>
      <c r="H411" s="5">
        <f>VLOOKUP(metin_notkun[[#This Row],[sveitarfelag]],Table8[],5,FALSE)</f>
        <v>673.69789066977239</v>
      </c>
      <c r="I411">
        <v>2019</v>
      </c>
      <c r="J411" t="s">
        <v>1953</v>
      </c>
      <c r="K411" t="s">
        <v>1931</v>
      </c>
    </row>
    <row r="412" spans="2:11" ht="15" customHeight="1" x14ac:dyDescent="0.2">
      <c r="B412" s="109" t="s">
        <v>733</v>
      </c>
      <c r="C412" t="str">
        <f>VLOOKUP(metin_notkun[[#This Row],[sveitarfelag]],Sveitarfelog[[Leiðrétt sveitarfélag]:[Landshluti]],2,FALSE)</f>
        <v>Suðurland</v>
      </c>
      <c r="D412" t="s">
        <v>25</v>
      </c>
      <c r="E412" t="s">
        <v>24</v>
      </c>
      <c r="F412" s="89"/>
      <c r="H412" s="5">
        <f>VLOOKUP(metin_notkun[[#This Row],[sveitarfelag]],Table8[],5,FALSE)</f>
        <v>673.69789066977239</v>
      </c>
      <c r="I412">
        <v>2019</v>
      </c>
      <c r="J412" t="s">
        <v>1953</v>
      </c>
      <c r="K412" t="s">
        <v>1931</v>
      </c>
    </row>
    <row r="413" spans="2:11" ht="15" customHeight="1" x14ac:dyDescent="0.2">
      <c r="B413" s="109" t="s">
        <v>220</v>
      </c>
      <c r="C413" t="str">
        <f>VLOOKUP(metin_notkun[[#This Row],[sveitarfelag]],Sveitarfelog[[Leiðrétt sveitarfélag]:[Landshluti]],2,FALSE)</f>
        <v>Suðurnes</v>
      </c>
      <c r="D413" t="s">
        <v>25</v>
      </c>
      <c r="E413" t="s">
        <v>24</v>
      </c>
      <c r="F413" s="89"/>
      <c r="H413" s="5">
        <f>VLOOKUP(metin_notkun[[#This Row],[sveitarfelag]],Table8[],5,FALSE)</f>
        <v>0</v>
      </c>
      <c r="I413">
        <v>2019</v>
      </c>
      <c r="J413" t="s">
        <v>1953</v>
      </c>
      <c r="K413" t="s">
        <v>1931</v>
      </c>
    </row>
    <row r="414" spans="2:11" ht="15" customHeight="1" x14ac:dyDescent="0.2">
      <c r="B414" s="109" t="s">
        <v>220</v>
      </c>
      <c r="C414" t="str">
        <f>VLOOKUP(metin_notkun[[#This Row],[sveitarfelag]],Sveitarfelog[[Leiðrétt sveitarfélag]:[Landshluti]],2,FALSE)</f>
        <v>Suðurnes</v>
      </c>
      <c r="D414" t="s">
        <v>25</v>
      </c>
      <c r="E414" t="s">
        <v>24</v>
      </c>
      <c r="F414" s="89"/>
      <c r="H414">
        <v>550</v>
      </c>
      <c r="I414">
        <v>2019</v>
      </c>
      <c r="K414" t="s">
        <v>1958</v>
      </c>
    </row>
    <row r="415" spans="2:11" ht="15" customHeight="1" x14ac:dyDescent="0.2">
      <c r="B415" s="109" t="s">
        <v>1522</v>
      </c>
      <c r="C415" t="str">
        <f>VLOOKUP(metin_notkun[[#This Row],[sveitarfelag]],Sveitarfelog[[Leiðrétt sveitarfélag]:[Landshluti]],2,FALSE)</f>
        <v>Suðurnes</v>
      </c>
      <c r="D415" t="s">
        <v>25</v>
      </c>
      <c r="E415" t="s">
        <v>24</v>
      </c>
      <c r="F415" s="89"/>
      <c r="H415" s="5">
        <f>VLOOKUP(metin_notkun[[#This Row],[sveitarfelag]],Table8[],5,FALSE)</f>
        <v>7.2397260273972597</v>
      </c>
      <c r="I415">
        <v>2019</v>
      </c>
      <c r="J415" t="s">
        <v>1953</v>
      </c>
      <c r="K415" t="s">
        <v>1931</v>
      </c>
    </row>
    <row r="416" spans="2:11" ht="15" customHeight="1" x14ac:dyDescent="0.2">
      <c r="B416" s="109" t="s">
        <v>1586</v>
      </c>
      <c r="C416" t="str">
        <f>VLOOKUP(metin_notkun[[#This Row],[sveitarfelag]],Sveitarfelog[[Leiðrétt sveitarfélag]:[Landshluti]],2,FALSE)</f>
        <v>Suðurnes</v>
      </c>
      <c r="D416" t="s">
        <v>25</v>
      </c>
      <c r="E416" t="s">
        <v>24</v>
      </c>
      <c r="F416" s="89"/>
      <c r="H416" s="5">
        <f>VLOOKUP(metin_notkun[[#This Row],[sveitarfelag]],Table8[],5,FALSE)</f>
        <v>7.2397260273972597</v>
      </c>
      <c r="I416">
        <v>2019</v>
      </c>
      <c r="J416" t="s">
        <v>1953</v>
      </c>
      <c r="K416" t="s">
        <v>1931</v>
      </c>
    </row>
    <row r="417" spans="1:11" ht="15" customHeight="1" x14ac:dyDescent="0.2">
      <c r="B417" s="109" t="s">
        <v>81</v>
      </c>
      <c r="C417" t="str">
        <f>VLOOKUP(metin_notkun[[#This Row],[sveitarfelag]],Sveitarfelog[[Leiðrétt sveitarfélag]:[Landshluti]],2,FALSE)</f>
        <v>Höfuðborgarsvæðið</v>
      </c>
      <c r="D417" t="s">
        <v>25</v>
      </c>
      <c r="E417" t="s">
        <v>24</v>
      </c>
      <c r="F417" s="89"/>
      <c r="H417" s="5">
        <f>VLOOKUP(metin_notkun[[#This Row],[sveitarfelag]],Table8[],5,FALSE)</f>
        <v>19.975893368827762</v>
      </c>
      <c r="I417">
        <v>2019</v>
      </c>
      <c r="J417" t="s">
        <v>1953</v>
      </c>
      <c r="K417" t="s">
        <v>1931</v>
      </c>
    </row>
    <row r="418" spans="1:11" ht="15" customHeight="1" x14ac:dyDescent="0.2">
      <c r="B418" s="109" t="s">
        <v>1993</v>
      </c>
      <c r="C418" t="str">
        <f>VLOOKUP(metin_notkun[[#This Row],[sveitarfelag]],Sveitarfelog[[Leiðrétt sveitarfélag]:[Landshluti]],2,FALSE)</f>
        <v>Höfuðborgarsvæðið</v>
      </c>
      <c r="D418" t="s">
        <v>25</v>
      </c>
      <c r="E418" t="s">
        <v>24</v>
      </c>
      <c r="F418" s="89"/>
      <c r="H418" s="5">
        <f>VLOOKUP(metin_notkun[[#This Row],[sveitarfelag]],Table8[],5,FALSE)</f>
        <v>48.934797478416804</v>
      </c>
      <c r="I418">
        <v>2019</v>
      </c>
      <c r="J418" t="s">
        <v>1953</v>
      </c>
      <c r="K418" t="s">
        <v>1931</v>
      </c>
    </row>
    <row r="419" spans="1:11" ht="15" customHeight="1" x14ac:dyDescent="0.2">
      <c r="B419" s="109" t="s">
        <v>241</v>
      </c>
      <c r="C419" t="str">
        <f>VLOOKUP(metin_notkun[[#This Row],[sveitarfelag]],Sveitarfelog[[Leiðrétt sveitarfélag]:[Landshluti]],2,FALSE)</f>
        <v>Suðurland</v>
      </c>
      <c r="D419" t="s">
        <v>25</v>
      </c>
      <c r="E419" t="s">
        <v>24</v>
      </c>
      <c r="F419" s="89"/>
      <c r="H419" s="5">
        <f>VLOOKUP(metin_notkun[[#This Row],[sveitarfelag]],Table8[],5,FALSE)</f>
        <v>440.18287948533077</v>
      </c>
      <c r="I419">
        <v>2019</v>
      </c>
      <c r="J419" t="s">
        <v>1953</v>
      </c>
      <c r="K419" t="s">
        <v>1931</v>
      </c>
    </row>
    <row r="420" spans="1:11" ht="15" customHeight="1" x14ac:dyDescent="0.2">
      <c r="B420" s="109" t="s">
        <v>1588</v>
      </c>
      <c r="C420" t="str">
        <f>VLOOKUP(metin_notkun[[#This Row],[sveitarfelag]],Sveitarfelog[[Leiðrétt sveitarfélag]:[Landshluti]],2,FALSE)</f>
        <v>Suðurland</v>
      </c>
      <c r="D420" t="s">
        <v>25</v>
      </c>
      <c r="E420" t="s">
        <v>24</v>
      </c>
      <c r="F420" s="89"/>
      <c r="H420" s="5">
        <f>VLOOKUP(metin_notkun[[#This Row],[sveitarfelag]],Table8[],5,FALSE)</f>
        <v>0</v>
      </c>
      <c r="I420">
        <v>2019</v>
      </c>
      <c r="J420" t="s">
        <v>1953</v>
      </c>
      <c r="K420" t="s">
        <v>1931</v>
      </c>
    </row>
    <row r="421" spans="1:11" ht="15" customHeight="1" x14ac:dyDescent="0.2">
      <c r="B421" s="109" t="s">
        <v>215</v>
      </c>
      <c r="C421" t="str">
        <f>VLOOKUP(metin_notkun[[#This Row],[sveitarfelag]],Sveitarfelog[[Leiðrétt sveitarfélag]:[Landshluti]],2,FALSE)</f>
        <v>Austurland</v>
      </c>
      <c r="D421" t="s">
        <v>25</v>
      </c>
      <c r="E421" t="s">
        <v>24</v>
      </c>
      <c r="F421" s="89"/>
      <c r="H421" s="5">
        <f>VLOOKUP(metin_notkun[[#This Row],[sveitarfelag]],Table8[],5,FALSE)</f>
        <v>1102.2500323516906</v>
      </c>
      <c r="I421">
        <v>2019</v>
      </c>
      <c r="J421" t="s">
        <v>1953</v>
      </c>
      <c r="K421" t="s">
        <v>1931</v>
      </c>
    </row>
    <row r="422" spans="1:11" ht="15" customHeight="1" x14ac:dyDescent="0.2">
      <c r="B422" s="140" t="s">
        <v>211</v>
      </c>
      <c r="C422" t="str">
        <f>VLOOKUP(metin_notkun[[#This Row],[sveitarfelag]],Sveitarfelog[[Leiðrétt sveitarfélag]:[Landshluti]],2,FALSE)</f>
        <v>Norðurland eystra</v>
      </c>
      <c r="D422" t="s">
        <v>25</v>
      </c>
      <c r="E422" t="s">
        <v>24</v>
      </c>
      <c r="F422" s="89"/>
      <c r="H422" s="5">
        <f>VLOOKUP(metin_notkun[[#This Row],[sveitarfelag]],Table8[],5,FALSE)</f>
        <v>351.64383561643837</v>
      </c>
      <c r="I422">
        <v>2020</v>
      </c>
      <c r="J422" s="95" t="s">
        <v>1953</v>
      </c>
      <c r="K422" t="s">
        <v>1931</v>
      </c>
    </row>
    <row r="423" spans="1:11" ht="15" customHeight="1" x14ac:dyDescent="0.2">
      <c r="B423" s="140" t="s">
        <v>1551</v>
      </c>
      <c r="C423" t="str">
        <f>VLOOKUP(metin_notkun[[#This Row],[sveitarfelag]],Sveitarfelog[[Leiðrétt sveitarfélag]:[Landshluti]],2,FALSE)</f>
        <v>Norðurland eystra</v>
      </c>
      <c r="D423" t="s">
        <v>25</v>
      </c>
      <c r="E423" t="s">
        <v>24</v>
      </c>
      <c r="F423" s="89"/>
      <c r="H423" s="5">
        <f>VLOOKUP(metin_notkun[[#This Row],[sveitarfelag]],Table8[],5,FALSE)</f>
        <v>722.92579446508796</v>
      </c>
      <c r="I423">
        <v>2020</v>
      </c>
      <c r="J423" s="95" t="s">
        <v>1953</v>
      </c>
      <c r="K423" t="s">
        <v>1931</v>
      </c>
    </row>
    <row r="424" spans="1:11" ht="15" customHeight="1" x14ac:dyDescent="0.2">
      <c r="B424" s="140" t="s">
        <v>1989</v>
      </c>
      <c r="C424" t="str">
        <f>VLOOKUP(metin_notkun[[#This Row],[sveitarfelag]],Sveitarfelog[[Leiðrétt sveitarfélag]:[Landshluti]],2,FALSE)</f>
        <v>Norðurland eystra</v>
      </c>
      <c r="D424" t="s">
        <v>25</v>
      </c>
      <c r="E424" t="s">
        <v>24</v>
      </c>
      <c r="F424" s="89"/>
      <c r="H424" s="5">
        <f>VLOOKUP(metin_notkun[[#This Row],[sveitarfelag]],Table8[],5,FALSE)</f>
        <v>363.91940731702806</v>
      </c>
      <c r="I424">
        <v>2020</v>
      </c>
      <c r="J424" s="95" t="s">
        <v>1953</v>
      </c>
      <c r="K424" t="s">
        <v>1931</v>
      </c>
    </row>
    <row r="425" spans="1:11" ht="15" customHeight="1" x14ac:dyDescent="0.2">
      <c r="B425" s="140" t="s">
        <v>1550</v>
      </c>
      <c r="C425" t="str">
        <f>VLOOKUP(metin_notkun[[#This Row],[sveitarfelag]],Sveitarfelog[[Leiðrétt sveitarfélag]:[Landshluti]],2,FALSE)</f>
        <v>Norðurland eystra</v>
      </c>
      <c r="D425" t="s">
        <v>25</v>
      </c>
      <c r="E425" t="s">
        <v>24</v>
      </c>
      <c r="F425" s="89"/>
      <c r="H425" s="5">
        <f>VLOOKUP(metin_notkun[[#This Row],[sveitarfelag]],Table8[],5,FALSE)</f>
        <v>326.81354334202211</v>
      </c>
      <c r="I425">
        <v>2020</v>
      </c>
      <c r="J425" s="95" t="s">
        <v>1940</v>
      </c>
      <c r="K425" t="s">
        <v>1931</v>
      </c>
    </row>
    <row r="426" spans="1:11" ht="15" customHeight="1" x14ac:dyDescent="0.2">
      <c r="A426" t="s">
        <v>139</v>
      </c>
      <c r="B426" s="109" t="s">
        <v>1957</v>
      </c>
      <c r="C426" t="str">
        <f>VLOOKUP(metin_notkun[[#This Row],[sveitarfelag]],Sveitarfelog[[Leiðrétt sveitarfélag]:[Landshluti]],2,FALSE)</f>
        <v>Norðurland eystra</v>
      </c>
      <c r="D426" t="s">
        <v>25</v>
      </c>
      <c r="E426" t="s">
        <v>24</v>
      </c>
      <c r="F426" s="89"/>
      <c r="H426">
        <v>290</v>
      </c>
      <c r="I426">
        <v>2020</v>
      </c>
      <c r="J426" s="95" t="s">
        <v>1942</v>
      </c>
      <c r="K426" t="s">
        <v>1991</v>
      </c>
    </row>
    <row r="427" spans="1:11" ht="15" customHeight="1" x14ac:dyDescent="0.2">
      <c r="B427" s="109" t="s">
        <v>1957</v>
      </c>
      <c r="C427" t="str">
        <f>VLOOKUP(metin_notkun[[#This Row],[sveitarfelag]],Sveitarfelog[[Leiðrétt sveitarfélag]:[Landshluti]],2,FALSE)</f>
        <v>Norðurland eystra</v>
      </c>
      <c r="D427" t="s">
        <v>25</v>
      </c>
      <c r="E427" t="s">
        <v>24</v>
      </c>
      <c r="F427" s="89"/>
      <c r="H427" s="5">
        <f>VLOOKUP(metin_notkun[[#This Row],[sveitarfelag]],Table8[],5,FALSE)</f>
        <v>1470.0872941045977</v>
      </c>
      <c r="I427">
        <v>2020</v>
      </c>
      <c r="J427" t="s">
        <v>1953</v>
      </c>
      <c r="K427" t="s">
        <v>1931</v>
      </c>
    </row>
    <row r="428" spans="1:11" ht="15" customHeight="1" x14ac:dyDescent="0.2">
      <c r="B428" s="140" t="s">
        <v>1992</v>
      </c>
      <c r="C428" t="str">
        <f>VLOOKUP(metin_notkun[[#This Row],[sveitarfelag]],Sveitarfelog[[Leiðrétt sveitarfélag]:[Landshluti]],2,FALSE)</f>
        <v>Vestfirðir</v>
      </c>
      <c r="D428" t="s">
        <v>25</v>
      </c>
      <c r="E428" t="s">
        <v>24</v>
      </c>
      <c r="F428" s="89"/>
      <c r="H428" s="5">
        <f>VLOOKUP(metin_notkun[[#This Row],[sveitarfelag]],Table8[],5,FALSE)</f>
        <v>264.76712328767121</v>
      </c>
      <c r="I428">
        <v>2020</v>
      </c>
      <c r="J428" t="s">
        <v>1953</v>
      </c>
      <c r="K428" t="s">
        <v>1931</v>
      </c>
    </row>
    <row r="429" spans="1:11" ht="15" customHeight="1" x14ac:dyDescent="0.2">
      <c r="B429" s="140" t="s">
        <v>1536</v>
      </c>
      <c r="C429" t="str">
        <f>VLOOKUP(metin_notkun[[#This Row],[sveitarfelag]],Sveitarfelog[[Leiðrétt sveitarfélag]:[Landshluti]],2,FALSE)</f>
        <v>Vestfirðir</v>
      </c>
      <c r="D429" t="s">
        <v>25</v>
      </c>
      <c r="E429" t="s">
        <v>24</v>
      </c>
      <c r="F429" s="89"/>
      <c r="H429" s="5">
        <f>VLOOKUP(metin_notkun[[#This Row],[sveitarfelag]],Table8[],5,FALSE)</f>
        <v>19.975893368827762</v>
      </c>
      <c r="I429">
        <v>2020</v>
      </c>
      <c r="J429" t="s">
        <v>1953</v>
      </c>
      <c r="K429" t="s">
        <v>1931</v>
      </c>
    </row>
    <row r="430" spans="1:11" ht="15" customHeight="1" x14ac:dyDescent="0.2">
      <c r="B430" s="140" t="s">
        <v>1545</v>
      </c>
      <c r="C430" t="str">
        <f>VLOOKUP(metin_notkun[[#This Row],[sveitarfelag]],Sveitarfelog[[Leiðrétt sveitarfélag]:[Landshluti]],2,FALSE)</f>
        <v>Norðurland eystra</v>
      </c>
      <c r="D430" t="s">
        <v>25</v>
      </c>
      <c r="E430" t="s">
        <v>24</v>
      </c>
      <c r="F430" s="89"/>
      <c r="H430" s="5">
        <f>VLOOKUP(metin_notkun[[#This Row],[sveitarfelag]],Table8[],5,FALSE)</f>
        <v>7.2397260273972597</v>
      </c>
      <c r="I430">
        <v>2020</v>
      </c>
      <c r="J430" t="s">
        <v>1953</v>
      </c>
      <c r="K430" t="s">
        <v>1931</v>
      </c>
    </row>
    <row r="431" spans="1:11" ht="15" customHeight="1" x14ac:dyDescent="0.2">
      <c r="B431" s="140" t="s">
        <v>492</v>
      </c>
      <c r="C431" t="str">
        <f>VLOOKUP(metin_notkun[[#This Row],[sveitarfelag]],Sveitarfelog[[Leiðrétt sveitarfélag]:[Landshluti]],2,FALSE)</f>
        <v>Vestfirðir</v>
      </c>
      <c r="D431" t="s">
        <v>25</v>
      </c>
      <c r="E431" t="s">
        <v>24</v>
      </c>
      <c r="F431" s="89"/>
      <c r="H431" s="5">
        <f>VLOOKUP(metin_notkun[[#This Row],[sveitarfelag]],Table8[],5,FALSE)</f>
        <v>215.96352577967576</v>
      </c>
      <c r="I431">
        <v>2020</v>
      </c>
      <c r="J431" t="s">
        <v>1953</v>
      </c>
      <c r="K431" t="s">
        <v>1931</v>
      </c>
    </row>
    <row r="432" spans="1:11" ht="15" customHeight="1" x14ac:dyDescent="0.2">
      <c r="B432" s="140" t="s">
        <v>303</v>
      </c>
      <c r="C432" t="str">
        <f>VLOOKUP(metin_notkun[[#This Row],[sveitarfelag]],Sveitarfelog[[Leiðrétt sveitarfélag]:[Landshluti]],2,FALSE)</f>
        <v>Vestfirðir</v>
      </c>
      <c r="D432" t="s">
        <v>25</v>
      </c>
      <c r="E432" t="s">
        <v>24</v>
      </c>
      <c r="F432" s="89"/>
      <c r="H432" s="5">
        <f>VLOOKUP(metin_notkun[[#This Row],[sveitarfelag]],Table8[],5,FALSE)</f>
        <v>136.23162886140537</v>
      </c>
      <c r="I432">
        <v>2020</v>
      </c>
      <c r="J432" t="s">
        <v>1953</v>
      </c>
      <c r="K432" t="s">
        <v>1931</v>
      </c>
    </row>
    <row r="433" spans="2:11" ht="15" customHeight="1" x14ac:dyDescent="0.2">
      <c r="B433" s="103" t="s">
        <v>1537</v>
      </c>
      <c r="C433" t="str">
        <f>VLOOKUP(metin_notkun[[#This Row],[sveitarfelag]],Sveitarfelog[[Leiðrétt sveitarfélag]:[Landshluti]],2,FALSE)</f>
        <v>Vestfirðir</v>
      </c>
      <c r="D433" t="s">
        <v>25</v>
      </c>
      <c r="E433" t="s">
        <v>24</v>
      </c>
      <c r="F433" s="89"/>
      <c r="H433" s="5">
        <f>VLOOKUP(metin_notkun[[#This Row],[sveitarfelag]],Table8[],5,FALSE)</f>
        <v>31.50613757787514</v>
      </c>
      <c r="I433">
        <v>2020</v>
      </c>
      <c r="J433" t="s">
        <v>1953</v>
      </c>
      <c r="K433" t="s">
        <v>1931</v>
      </c>
    </row>
    <row r="434" spans="2:11" ht="15" customHeight="1" x14ac:dyDescent="0.2">
      <c r="B434" s="103" t="s">
        <v>1532</v>
      </c>
      <c r="C434" t="str">
        <f>VLOOKUP(metin_notkun[[#This Row],[sveitarfelag]],Sveitarfelog[[Leiðrétt sveitarfélag]:[Landshluti]],2,FALSE)</f>
        <v>Vestfirðir</v>
      </c>
      <c r="D434" t="s">
        <v>25</v>
      </c>
      <c r="E434" t="s">
        <v>24</v>
      </c>
      <c r="F434" s="89"/>
      <c r="H434" s="5">
        <f>VLOOKUP(metin_notkun[[#This Row],[sveitarfelag]],Table8[],5,FALSE)</f>
        <v>165.01885641395376</v>
      </c>
      <c r="I434">
        <v>2020</v>
      </c>
      <c r="J434" t="s">
        <v>1953</v>
      </c>
      <c r="K434" t="s">
        <v>1931</v>
      </c>
    </row>
    <row r="435" spans="2:11" ht="15" customHeight="1" x14ac:dyDescent="0.2">
      <c r="B435" s="103" t="s">
        <v>1535</v>
      </c>
      <c r="C435" t="str">
        <f>VLOOKUP(metin_notkun[[#This Row],[sveitarfelag]],Sveitarfelog[[Leiðrétt sveitarfélag]:[Landshluti]],2,FALSE)</f>
        <v>Vesturland</v>
      </c>
      <c r="D435" t="s">
        <v>25</v>
      </c>
      <c r="E435" t="s">
        <v>24</v>
      </c>
      <c r="F435" s="89"/>
      <c r="H435" s="5">
        <f>VLOOKUP(metin_notkun[[#This Row],[sveitarfelag]],Table8[],5,FALSE)</f>
        <v>448.43870741131019</v>
      </c>
      <c r="I435">
        <v>2020</v>
      </c>
      <c r="J435" t="s">
        <v>1953</v>
      </c>
      <c r="K435" t="s">
        <v>1931</v>
      </c>
    </row>
    <row r="436" spans="2:11" ht="15" customHeight="1" x14ac:dyDescent="0.2">
      <c r="B436" s="109" t="s">
        <v>680</v>
      </c>
      <c r="C436" t="str">
        <f>VLOOKUP(metin_notkun[[#This Row],[sveitarfelag]],Sveitarfelog[[Leiðrétt sveitarfélag]:[Landshluti]],2,FALSE)</f>
        <v>Vesturland</v>
      </c>
      <c r="D436" t="s">
        <v>25</v>
      </c>
      <c r="E436" t="s">
        <v>24</v>
      </c>
      <c r="F436" s="89"/>
      <c r="H436" s="5">
        <f>VLOOKUP(metin_notkun[[#This Row],[sveitarfelag]],Table8[],5,FALSE)</f>
        <v>1050.8726822324516</v>
      </c>
      <c r="I436">
        <v>2020</v>
      </c>
      <c r="J436" t="s">
        <v>1953</v>
      </c>
      <c r="K436" t="s">
        <v>1931</v>
      </c>
    </row>
    <row r="437" spans="2:11" ht="15" customHeight="1" x14ac:dyDescent="0.2">
      <c r="B437" s="101" t="s">
        <v>1956</v>
      </c>
      <c r="C437" t="str">
        <f>VLOOKUP(metin_notkun[[#This Row],[sveitarfelag]],Sveitarfelog[[Leiðrétt sveitarfélag]:[Landshluti]],2,FALSE)</f>
        <v>Vesturland</v>
      </c>
      <c r="D437" t="s">
        <v>25</v>
      </c>
      <c r="E437" t="s">
        <v>24</v>
      </c>
      <c r="F437" s="89"/>
      <c r="H437" s="5">
        <f>VLOOKUP(metin_notkun[[#This Row],[sveitarfelag]],Table8[],5,FALSE)</f>
        <v>199.60540180799731</v>
      </c>
      <c r="I437">
        <v>2020</v>
      </c>
      <c r="J437" t="s">
        <v>1953</v>
      </c>
      <c r="K437" t="s">
        <v>1931</v>
      </c>
    </row>
    <row r="438" spans="2:11" ht="15" customHeight="1" x14ac:dyDescent="0.2">
      <c r="B438" s="103" t="s">
        <v>1529</v>
      </c>
      <c r="C438" t="str">
        <f>VLOOKUP(metin_notkun[[#This Row],[sveitarfelag]],Sveitarfelog[[Leiðrétt sveitarfélag]:[Landshluti]],2,FALSE)</f>
        <v>Vesturland</v>
      </c>
      <c r="D438" t="s">
        <v>25</v>
      </c>
      <c r="E438" t="s">
        <v>24</v>
      </c>
      <c r="F438" s="89"/>
      <c r="H438" s="5">
        <f>VLOOKUP(metin_notkun[[#This Row],[sveitarfelag]],Table8[],5,FALSE)</f>
        <v>124.14587839461669</v>
      </c>
      <c r="I438">
        <v>2020</v>
      </c>
      <c r="J438" t="s">
        <v>1953</v>
      </c>
      <c r="K438" t="s">
        <v>1931</v>
      </c>
    </row>
    <row r="439" spans="2:11" ht="15" customHeight="1" x14ac:dyDescent="0.2">
      <c r="B439" s="109" t="s">
        <v>1533</v>
      </c>
      <c r="C439" t="str">
        <f>VLOOKUP(metin_notkun[[#This Row],[sveitarfelag]],Sveitarfelog[[Leiðrétt sveitarfélag]:[Landshluti]],2,FALSE)</f>
        <v>Vesturland</v>
      </c>
      <c r="D439" t="s">
        <v>25</v>
      </c>
      <c r="E439" t="s">
        <v>24</v>
      </c>
      <c r="F439" s="89"/>
      <c r="H439" s="5">
        <f>VLOOKUP(metin_notkun[[#This Row],[sveitarfelag]],Table8[],5,FALSE)</f>
        <v>19.975893368827762</v>
      </c>
      <c r="I439">
        <v>2020</v>
      </c>
      <c r="J439" t="s">
        <v>1953</v>
      </c>
      <c r="K439" t="s">
        <v>1931</v>
      </c>
    </row>
    <row r="440" spans="2:11" ht="15" customHeight="1" x14ac:dyDescent="0.2">
      <c r="B440" s="109" t="s">
        <v>1534</v>
      </c>
      <c r="C440" t="str">
        <f>VLOOKUP(metin_notkun[[#This Row],[sveitarfelag]],Sveitarfelog[[Leiðrétt sveitarfélag]:[Landshluti]],2,FALSE)</f>
        <v>Vesturland</v>
      </c>
      <c r="D440" t="s">
        <v>25</v>
      </c>
      <c r="E440" t="s">
        <v>24</v>
      </c>
      <c r="F440" s="89"/>
      <c r="H440" s="5">
        <f>VLOOKUP(metin_notkun[[#This Row],[sveitarfelag]],Table8[],5,FALSE)</f>
        <v>82.450806943597144</v>
      </c>
      <c r="I440">
        <v>2020</v>
      </c>
      <c r="J440" t="s">
        <v>1953</v>
      </c>
      <c r="K440" t="s">
        <v>1931</v>
      </c>
    </row>
    <row r="441" spans="2:11" ht="15" customHeight="1" x14ac:dyDescent="0.2">
      <c r="B441" s="109" t="s">
        <v>1538</v>
      </c>
      <c r="C441" t="str">
        <f>VLOOKUP(metin_notkun[[#This Row],[sveitarfelag]],Sveitarfelog[[Leiðrétt sveitarfélag]:[Landshluti]],2,FALSE)</f>
        <v>Norðurland vestra</v>
      </c>
      <c r="D441" t="s">
        <v>25</v>
      </c>
      <c r="E441" t="s">
        <v>24</v>
      </c>
      <c r="F441" s="89"/>
      <c r="H441" s="5">
        <f>VLOOKUP(metin_notkun[[#This Row],[sveitarfelag]],Table8[],5,FALSE)</f>
        <v>633.52836781099222</v>
      </c>
      <c r="I441">
        <v>2020</v>
      </c>
      <c r="J441" t="s">
        <v>1953</v>
      </c>
      <c r="K441" t="s">
        <v>1931</v>
      </c>
    </row>
    <row r="442" spans="2:11" ht="15" customHeight="1" x14ac:dyDescent="0.2">
      <c r="B442" s="109" t="s">
        <v>669</v>
      </c>
      <c r="C442" t="str">
        <f>VLOOKUP(metin_notkun[[#This Row],[sveitarfelag]],Sveitarfelog[[Leiðrétt sveitarfélag]:[Landshluti]],2,FALSE)</f>
        <v>Norðurland vestra</v>
      </c>
      <c r="D442" t="s">
        <v>25</v>
      </c>
      <c r="E442" t="s">
        <v>24</v>
      </c>
      <c r="F442" s="89"/>
      <c r="H442" s="5">
        <f>VLOOKUP(metin_notkun[[#This Row],[sveitarfelag]],Table8[],5,FALSE)</f>
        <v>819.09676852827545</v>
      </c>
      <c r="I442">
        <v>2020</v>
      </c>
      <c r="J442" t="s">
        <v>1953</v>
      </c>
      <c r="K442" t="s">
        <v>1931</v>
      </c>
    </row>
    <row r="443" spans="2:11" ht="15" customHeight="1" x14ac:dyDescent="0.2">
      <c r="B443" s="109" t="s">
        <v>1543</v>
      </c>
      <c r="C443" t="str">
        <f>VLOOKUP(metin_notkun[[#This Row],[sveitarfelag]],Sveitarfelog[[Leiðrétt sveitarfélag]:[Landshluti]],2,FALSE)</f>
        <v>Norðurland vestra</v>
      </c>
      <c r="D443" t="s">
        <v>25</v>
      </c>
      <c r="E443" t="s">
        <v>24</v>
      </c>
      <c r="F443" s="89"/>
      <c r="H443" s="5">
        <f>VLOOKUP(metin_notkun[[#This Row],[sveitarfelag]],Table8[],5,FALSE)</f>
        <v>7.2397260273972597</v>
      </c>
      <c r="I443">
        <v>2020</v>
      </c>
      <c r="J443" t="s">
        <v>1953</v>
      </c>
      <c r="K443" t="s">
        <v>1931</v>
      </c>
    </row>
    <row r="444" spans="2:11" ht="15" customHeight="1" x14ac:dyDescent="0.2">
      <c r="B444" s="109" t="s">
        <v>530</v>
      </c>
      <c r="C444" t="str">
        <f>VLOOKUP(metin_notkun[[#This Row],[sveitarfelag]],Sveitarfelog[[Leiðrétt sveitarfélag]:[Landshluti]],2,FALSE)</f>
        <v>Norðurland vestra</v>
      </c>
      <c r="D444" t="s">
        <v>25</v>
      </c>
      <c r="E444" t="s">
        <v>24</v>
      </c>
      <c r="F444" s="89"/>
      <c r="H444" s="5">
        <f>VLOOKUP(metin_notkun[[#This Row],[sveitarfelag]],Table8[],5,FALSE)</f>
        <v>1418.2926164198698</v>
      </c>
      <c r="I444">
        <v>2020</v>
      </c>
      <c r="J444" t="s">
        <v>1953</v>
      </c>
      <c r="K444" t="s">
        <v>1931</v>
      </c>
    </row>
    <row r="445" spans="2:11" ht="15" customHeight="1" x14ac:dyDescent="0.2">
      <c r="B445" s="109" t="s">
        <v>1220</v>
      </c>
      <c r="C445" t="str">
        <f>VLOOKUP(metin_notkun[[#This Row],[sveitarfelag]],Sveitarfelog[[Leiðrétt sveitarfélag]:[Landshluti]],2,FALSE)</f>
        <v>Austurland</v>
      </c>
      <c r="D445" t="s">
        <v>25</v>
      </c>
      <c r="E445" t="s">
        <v>24</v>
      </c>
      <c r="F445" s="89"/>
      <c r="H445" s="5">
        <f>VLOOKUP(metin_notkun[[#This Row],[sveitarfelag]],Table8[],5,FALSE)</f>
        <v>165.01885641395376</v>
      </c>
      <c r="I445">
        <v>2020</v>
      </c>
      <c r="J445" t="s">
        <v>1953</v>
      </c>
      <c r="K445" t="s">
        <v>1931</v>
      </c>
    </row>
    <row r="446" spans="2:11" ht="15" customHeight="1" x14ac:dyDescent="0.2">
      <c r="B446" s="109" t="s">
        <v>203</v>
      </c>
      <c r="C446" t="str">
        <f>VLOOKUP(metin_notkun[[#This Row],[sveitarfelag]],Sveitarfelog[[Leiðrétt sveitarfélag]:[Landshluti]],2,FALSE)</f>
        <v>Austurland</v>
      </c>
      <c r="D446" t="s">
        <v>25</v>
      </c>
      <c r="E446" t="s">
        <v>24</v>
      </c>
      <c r="F446" s="89"/>
      <c r="H446" s="5">
        <f>VLOOKUP(metin_notkun[[#This Row],[sveitarfelag]],Table8[],5,FALSE)</f>
        <v>247.75858244135102</v>
      </c>
      <c r="I446">
        <v>2020</v>
      </c>
      <c r="J446" t="s">
        <v>1953</v>
      </c>
      <c r="K446" t="s">
        <v>1931</v>
      </c>
    </row>
    <row r="447" spans="2:11" ht="15" customHeight="1" x14ac:dyDescent="0.2">
      <c r="B447" s="109" t="s">
        <v>1041</v>
      </c>
      <c r="C447" t="str">
        <f>VLOOKUP(metin_notkun[[#This Row],[sveitarfelag]],Sveitarfelog[[Leiðrétt sveitarfélag]:[Landshluti]],2,FALSE)</f>
        <v>Suðurland</v>
      </c>
      <c r="D447" t="s">
        <v>25</v>
      </c>
      <c r="E447" t="s">
        <v>24</v>
      </c>
      <c r="F447" s="89"/>
      <c r="H447" s="5">
        <f>VLOOKUP(metin_notkun[[#This Row],[sveitarfelag]],Table8[],5,FALSE)</f>
        <v>164.25119701255247</v>
      </c>
      <c r="I447">
        <v>2020</v>
      </c>
      <c r="J447" t="s">
        <v>1953</v>
      </c>
      <c r="K447" t="s">
        <v>1931</v>
      </c>
    </row>
    <row r="448" spans="2:11" ht="15" customHeight="1" x14ac:dyDescent="0.2">
      <c r="B448" s="109" t="s">
        <v>890</v>
      </c>
      <c r="C448" t="str">
        <f>VLOOKUP(metin_notkun[[#This Row],[sveitarfelag]],Sveitarfelog[[Leiðrétt sveitarfélag]:[Landshluti]],2,FALSE)</f>
        <v>Suðurland</v>
      </c>
      <c r="D448" t="s">
        <v>25</v>
      </c>
      <c r="E448" t="s">
        <v>24</v>
      </c>
      <c r="F448" s="89"/>
      <c r="H448" s="5">
        <f>VLOOKUP(metin_notkun[[#This Row],[sveitarfelag]],Table8[],5,FALSE)</f>
        <v>440.18287948533077</v>
      </c>
      <c r="I448">
        <v>2020</v>
      </c>
      <c r="J448" t="s">
        <v>1953</v>
      </c>
      <c r="K448" t="s">
        <v>1931</v>
      </c>
    </row>
    <row r="449" spans="2:11" ht="15" customHeight="1" x14ac:dyDescent="0.2">
      <c r="B449" s="109" t="s">
        <v>1565</v>
      </c>
      <c r="C449" t="str">
        <f>VLOOKUP(metin_notkun[[#This Row],[sveitarfelag]],Sveitarfelog[[Leiðrétt sveitarfélag]:[Landshluti]],2,FALSE)</f>
        <v>Suðurland</v>
      </c>
      <c r="D449" t="s">
        <v>25</v>
      </c>
      <c r="E449" t="s">
        <v>24</v>
      </c>
      <c r="F449" s="89"/>
      <c r="H449" s="5">
        <f>VLOOKUP(metin_notkun[[#This Row],[sveitarfelag]],Table8[],5,FALSE)</f>
        <v>879.47248257630383</v>
      </c>
      <c r="I449">
        <v>2020</v>
      </c>
      <c r="J449" t="s">
        <v>1953</v>
      </c>
      <c r="K449" t="s">
        <v>1931</v>
      </c>
    </row>
    <row r="450" spans="2:11" ht="15" customHeight="1" x14ac:dyDescent="0.2">
      <c r="B450" s="109" t="s">
        <v>631</v>
      </c>
      <c r="C450" t="str">
        <f>VLOOKUP(metin_notkun[[#This Row],[sveitarfelag]],Sveitarfelog[[Leiðrétt sveitarfélag]:[Landshluti]],2,FALSE)</f>
        <v>Suðurland</v>
      </c>
      <c r="D450" t="s">
        <v>25</v>
      </c>
      <c r="E450" t="s">
        <v>24</v>
      </c>
      <c r="F450" s="89"/>
      <c r="H450" s="5">
        <f>VLOOKUP(metin_notkun[[#This Row],[sveitarfelag]],Table8[],5,FALSE)</f>
        <v>458.736509345017</v>
      </c>
      <c r="I450">
        <v>2020</v>
      </c>
      <c r="J450" t="s">
        <v>1953</v>
      </c>
      <c r="K450" t="s">
        <v>1931</v>
      </c>
    </row>
    <row r="451" spans="2:11" ht="15" customHeight="1" x14ac:dyDescent="0.2">
      <c r="B451" s="140" t="s">
        <v>1990</v>
      </c>
      <c r="C451" t="str">
        <f>VLOOKUP(metin_notkun[[#This Row],[sveitarfelag]],Sveitarfelog[[Leiðrétt sveitarfélag]:[Landshluti]],2,FALSE)</f>
        <v>Suðurland</v>
      </c>
      <c r="D451" t="s">
        <v>25</v>
      </c>
      <c r="E451" t="s">
        <v>24</v>
      </c>
      <c r="F451" s="89"/>
      <c r="H451" s="5">
        <f>VLOOKUP(metin_notkun[[#This Row],[sveitarfelag]],Table8[],5,FALSE)</f>
        <v>888.58669328748658</v>
      </c>
      <c r="I451">
        <v>2020</v>
      </c>
      <c r="J451" t="s">
        <v>1953</v>
      </c>
      <c r="K451" t="s">
        <v>1931</v>
      </c>
    </row>
    <row r="452" spans="2:11" ht="15" customHeight="1" x14ac:dyDescent="0.2">
      <c r="B452" s="109" t="s">
        <v>1959</v>
      </c>
      <c r="C452" t="str">
        <f>VLOOKUP(metin_notkun[[#This Row],[sveitarfelag]],Sveitarfelog[[Leiðrétt sveitarfélag]:[Landshluti]],2,FALSE)</f>
        <v>Suðurland</v>
      </c>
      <c r="D452" t="s">
        <v>25</v>
      </c>
      <c r="E452" t="s">
        <v>24</v>
      </c>
      <c r="F452" s="89"/>
      <c r="H452" s="5">
        <f>VLOOKUP(metin_notkun[[#This Row],[sveitarfelag]],Table8[],5,FALSE)</f>
        <v>49.969044053759262</v>
      </c>
      <c r="I452">
        <v>2020</v>
      </c>
      <c r="J452" t="s">
        <v>1953</v>
      </c>
      <c r="K452" t="s">
        <v>1931</v>
      </c>
    </row>
    <row r="453" spans="2:11" ht="15" customHeight="1" x14ac:dyDescent="0.2">
      <c r="B453" s="109" t="s">
        <v>733</v>
      </c>
      <c r="C453" t="str">
        <f>VLOOKUP(metin_notkun[[#This Row],[sveitarfelag]],Sveitarfelog[[Leiðrétt sveitarfélag]:[Landshluti]],2,FALSE)</f>
        <v>Suðurland</v>
      </c>
      <c r="D453" t="s">
        <v>25</v>
      </c>
      <c r="E453" t="s">
        <v>24</v>
      </c>
      <c r="F453" s="89"/>
      <c r="H453" s="5">
        <f>VLOOKUP(metin_notkun[[#This Row],[sveitarfelag]],Table8[],5,FALSE)</f>
        <v>673.69789066977239</v>
      </c>
      <c r="I453">
        <v>2020</v>
      </c>
      <c r="J453" t="s">
        <v>1953</v>
      </c>
      <c r="K453" t="s">
        <v>1931</v>
      </c>
    </row>
    <row r="454" spans="2:11" ht="15" customHeight="1" x14ac:dyDescent="0.2">
      <c r="B454" s="109" t="s">
        <v>733</v>
      </c>
      <c r="C454" t="str">
        <f>VLOOKUP(metin_notkun[[#This Row],[sveitarfelag]],Sveitarfelog[[Leiðrétt sveitarfélag]:[Landshluti]],2,FALSE)</f>
        <v>Suðurland</v>
      </c>
      <c r="D454" t="s">
        <v>25</v>
      </c>
      <c r="E454" t="s">
        <v>24</v>
      </c>
      <c r="F454" s="89"/>
      <c r="H454" s="5">
        <f>VLOOKUP(metin_notkun[[#This Row],[sveitarfelag]],Table8[],5,FALSE)</f>
        <v>673.69789066977239</v>
      </c>
      <c r="I454">
        <v>2020</v>
      </c>
      <c r="J454" t="s">
        <v>1953</v>
      </c>
      <c r="K454" t="s">
        <v>1931</v>
      </c>
    </row>
    <row r="455" spans="2:11" ht="15" customHeight="1" x14ac:dyDescent="0.2">
      <c r="B455" s="109" t="s">
        <v>220</v>
      </c>
      <c r="C455" t="str">
        <f>VLOOKUP(metin_notkun[[#This Row],[sveitarfelag]],Sveitarfelog[[Leiðrétt sveitarfélag]:[Landshluti]],2,FALSE)</f>
        <v>Suðurnes</v>
      </c>
      <c r="D455" t="s">
        <v>25</v>
      </c>
      <c r="E455" t="s">
        <v>24</v>
      </c>
      <c r="F455" s="89"/>
      <c r="H455" s="5">
        <f>VLOOKUP(metin_notkun[[#This Row],[sveitarfelag]],Table8[],5,FALSE)</f>
        <v>0</v>
      </c>
      <c r="I455">
        <v>2020</v>
      </c>
      <c r="J455" t="s">
        <v>1953</v>
      </c>
      <c r="K455" t="s">
        <v>1931</v>
      </c>
    </row>
    <row r="456" spans="2:11" ht="15" customHeight="1" x14ac:dyDescent="0.2">
      <c r="B456" s="109" t="s">
        <v>220</v>
      </c>
      <c r="C456" t="str">
        <f>VLOOKUP(metin_notkun[[#This Row],[sveitarfelag]],Sveitarfelog[[Leiðrétt sveitarfélag]:[Landshluti]],2,FALSE)</f>
        <v>Suðurnes</v>
      </c>
      <c r="D456" t="s">
        <v>25</v>
      </c>
      <c r="E456" t="s">
        <v>24</v>
      </c>
      <c r="F456" s="89"/>
      <c r="H456">
        <v>100</v>
      </c>
      <c r="I456">
        <v>2020</v>
      </c>
      <c r="K456" t="s">
        <v>1958</v>
      </c>
    </row>
    <row r="457" spans="2:11" ht="15" customHeight="1" x14ac:dyDescent="0.2">
      <c r="B457" s="109" t="s">
        <v>1522</v>
      </c>
      <c r="C457" t="str">
        <f>VLOOKUP(metin_notkun[[#This Row],[sveitarfelag]],Sveitarfelog[[Leiðrétt sveitarfélag]:[Landshluti]],2,FALSE)</f>
        <v>Suðurnes</v>
      </c>
      <c r="D457" t="s">
        <v>25</v>
      </c>
      <c r="E457" t="s">
        <v>24</v>
      </c>
      <c r="F457" s="89"/>
      <c r="H457" s="5">
        <f>VLOOKUP(metin_notkun[[#This Row],[sveitarfelag]],Table8[],5,FALSE)</f>
        <v>7.2397260273972597</v>
      </c>
      <c r="I457">
        <v>2020</v>
      </c>
      <c r="J457" t="s">
        <v>1953</v>
      </c>
      <c r="K457" t="s">
        <v>1931</v>
      </c>
    </row>
    <row r="458" spans="2:11" ht="15" customHeight="1" x14ac:dyDescent="0.2">
      <c r="B458" s="109" t="s">
        <v>1586</v>
      </c>
      <c r="C458" t="str">
        <f>VLOOKUP(metin_notkun[[#This Row],[sveitarfelag]],Sveitarfelog[[Leiðrétt sveitarfélag]:[Landshluti]],2,FALSE)</f>
        <v>Suðurnes</v>
      </c>
      <c r="D458" t="s">
        <v>25</v>
      </c>
      <c r="E458" t="s">
        <v>24</v>
      </c>
      <c r="F458" s="89"/>
      <c r="H458" s="5">
        <f>VLOOKUP(metin_notkun[[#This Row],[sveitarfelag]],Table8[],5,FALSE)</f>
        <v>7.2397260273972597</v>
      </c>
      <c r="I458">
        <v>2020</v>
      </c>
      <c r="J458" t="s">
        <v>1953</v>
      </c>
      <c r="K458" t="s">
        <v>1931</v>
      </c>
    </row>
    <row r="459" spans="2:11" ht="15" customHeight="1" x14ac:dyDescent="0.2">
      <c r="B459" s="109" t="s">
        <v>81</v>
      </c>
      <c r="C459" t="str">
        <f>VLOOKUP(metin_notkun[[#This Row],[sveitarfelag]],Sveitarfelog[[Leiðrétt sveitarfélag]:[Landshluti]],2,FALSE)</f>
        <v>Höfuðborgarsvæðið</v>
      </c>
      <c r="D459" t="s">
        <v>25</v>
      </c>
      <c r="E459" t="s">
        <v>24</v>
      </c>
      <c r="F459" s="89"/>
      <c r="H459" s="5">
        <f>VLOOKUP(metin_notkun[[#This Row],[sveitarfelag]],Table8[],5,FALSE)</f>
        <v>19.975893368827762</v>
      </c>
      <c r="I459">
        <v>2020</v>
      </c>
      <c r="J459" t="s">
        <v>1953</v>
      </c>
      <c r="K459" t="s">
        <v>1931</v>
      </c>
    </row>
    <row r="460" spans="2:11" ht="15" customHeight="1" x14ac:dyDescent="0.2">
      <c r="B460" s="109" t="s">
        <v>1993</v>
      </c>
      <c r="C460" t="str">
        <f>VLOOKUP(metin_notkun[[#This Row],[sveitarfelag]],Sveitarfelog[[Leiðrétt sveitarfélag]:[Landshluti]],2,FALSE)</f>
        <v>Höfuðborgarsvæðið</v>
      </c>
      <c r="D460" t="s">
        <v>25</v>
      </c>
      <c r="E460" t="s">
        <v>24</v>
      </c>
      <c r="F460" s="89"/>
      <c r="H460" s="5">
        <f>VLOOKUP(metin_notkun[[#This Row],[sveitarfelag]],Table8[],5,FALSE)</f>
        <v>48.934797478416804</v>
      </c>
      <c r="I460">
        <v>2020</v>
      </c>
      <c r="J460" t="s">
        <v>1953</v>
      </c>
      <c r="K460" t="s">
        <v>1931</v>
      </c>
    </row>
    <row r="461" spans="2:11" ht="15" customHeight="1" x14ac:dyDescent="0.2">
      <c r="B461" s="109" t="s">
        <v>241</v>
      </c>
      <c r="C461" t="str">
        <f>VLOOKUP(metin_notkun[[#This Row],[sveitarfelag]],Sveitarfelog[[Leiðrétt sveitarfélag]:[Landshluti]],2,FALSE)</f>
        <v>Suðurland</v>
      </c>
      <c r="D461" t="s">
        <v>25</v>
      </c>
      <c r="E461" t="s">
        <v>24</v>
      </c>
      <c r="F461" s="89"/>
      <c r="H461" s="5">
        <f>VLOOKUP(metin_notkun[[#This Row],[sveitarfelag]],Table8[],5,FALSE)</f>
        <v>440.18287948533077</v>
      </c>
      <c r="I461">
        <v>2020</v>
      </c>
      <c r="J461" t="s">
        <v>1953</v>
      </c>
      <c r="K461" t="s">
        <v>1931</v>
      </c>
    </row>
    <row r="462" spans="2:11" ht="15" customHeight="1" x14ac:dyDescent="0.2">
      <c r="B462" s="109" t="s">
        <v>1588</v>
      </c>
      <c r="C462" t="str">
        <f>VLOOKUP(metin_notkun[[#This Row],[sveitarfelag]],Sveitarfelog[[Leiðrétt sveitarfélag]:[Landshluti]],2,FALSE)</f>
        <v>Suðurland</v>
      </c>
      <c r="D462" t="s">
        <v>25</v>
      </c>
      <c r="E462" t="s">
        <v>24</v>
      </c>
      <c r="F462" s="89"/>
      <c r="H462" s="5">
        <f>VLOOKUP(metin_notkun[[#This Row],[sveitarfelag]],Table8[],5,FALSE)</f>
        <v>0</v>
      </c>
      <c r="I462">
        <v>2020</v>
      </c>
      <c r="J462" t="s">
        <v>1953</v>
      </c>
      <c r="K462" t="s">
        <v>1931</v>
      </c>
    </row>
    <row r="463" spans="2:11" ht="15" customHeight="1" x14ac:dyDescent="0.2">
      <c r="B463" s="109" t="s">
        <v>215</v>
      </c>
      <c r="C463" t="str">
        <f>VLOOKUP(metin_notkun[[#This Row],[sveitarfelag]],Sveitarfelog[[Leiðrétt sveitarfélag]:[Landshluti]],2,FALSE)</f>
        <v>Austurland</v>
      </c>
      <c r="D463" t="s">
        <v>25</v>
      </c>
      <c r="E463" t="s">
        <v>24</v>
      </c>
      <c r="F463" s="89"/>
      <c r="H463" s="5">
        <f>VLOOKUP(metin_notkun[[#This Row],[sveitarfelag]],Table8[],5,FALSE)</f>
        <v>1102.2500323516906</v>
      </c>
      <c r="I463">
        <v>2020</v>
      </c>
      <c r="J463" t="s">
        <v>1953</v>
      </c>
      <c r="K463" t="s">
        <v>1931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53EA8-AF29-4DEC-B233-E509BEEF1C53}">
  <sheetPr>
    <tabColor theme="4"/>
  </sheetPr>
  <dimension ref="A1:L42"/>
  <sheetViews>
    <sheetView workbookViewId="0">
      <selection activeCell="F11" sqref="F11"/>
    </sheetView>
  </sheetViews>
  <sheetFormatPr baseColWidth="10" defaultColWidth="8.83203125" defaultRowHeight="15" x14ac:dyDescent="0.2"/>
  <cols>
    <col min="1" max="1" width="92.5" customWidth="1"/>
  </cols>
  <sheetData>
    <row r="1" spans="1:12" x14ac:dyDescent="0.2">
      <c r="A1" t="s">
        <v>1962</v>
      </c>
      <c r="B1" t="s">
        <v>1568</v>
      </c>
      <c r="C1" t="s">
        <v>1569</v>
      </c>
      <c r="D1" t="s">
        <v>1570</v>
      </c>
      <c r="E1" t="s">
        <v>1571</v>
      </c>
      <c r="F1" t="s">
        <v>1572</v>
      </c>
      <c r="G1" t="s">
        <v>1573</v>
      </c>
      <c r="H1" t="s">
        <v>1574</v>
      </c>
      <c r="I1" t="s">
        <v>1575</v>
      </c>
      <c r="J1" t="s">
        <v>1576</v>
      </c>
      <c r="K1" t="s">
        <v>1577</v>
      </c>
      <c r="L1" t="s">
        <v>1578</v>
      </c>
    </row>
    <row r="2" spans="1:12" x14ac:dyDescent="0.2">
      <c r="A2" t="s">
        <v>1956</v>
      </c>
      <c r="B2" s="119">
        <v>7370</v>
      </c>
      <c r="C2" s="119">
        <v>7357</v>
      </c>
      <c r="D2" s="119">
        <v>7345</v>
      </c>
      <c r="E2" s="119">
        <v>7353</v>
      </c>
      <c r="F2" s="119">
        <v>7447</v>
      </c>
      <c r="G2" s="119">
        <v>7541</v>
      </c>
      <c r="H2" s="119">
        <v>7671</v>
      </c>
      <c r="I2" s="119">
        <v>7823</v>
      </c>
      <c r="J2" s="119">
        <v>8044</v>
      </c>
      <c r="K2" s="119">
        <v>8171</v>
      </c>
      <c r="L2" s="119">
        <v>8263</v>
      </c>
    </row>
    <row r="3" spans="1:12" x14ac:dyDescent="0.2">
      <c r="A3" s="119" t="s">
        <v>1957</v>
      </c>
      <c r="B3" s="119">
        <v>19955</v>
      </c>
      <c r="C3" s="119">
        <v>19948</v>
      </c>
      <c r="D3" s="119">
        <v>20040</v>
      </c>
      <c r="E3" s="119">
        <v>20136</v>
      </c>
      <c r="F3" s="119">
        <v>20242</v>
      </c>
      <c r="G3" s="119">
        <v>20379</v>
      </c>
      <c r="H3" s="119">
        <v>20455</v>
      </c>
      <c r="I3" s="119">
        <v>20673</v>
      </c>
      <c r="J3" s="119">
        <v>21040</v>
      </c>
      <c r="K3" s="119">
        <v>21199</v>
      </c>
      <c r="L3" s="119">
        <v>21238</v>
      </c>
    </row>
    <row r="4" spans="1:12" x14ac:dyDescent="0.2">
      <c r="A4" s="119" t="s">
        <v>1992</v>
      </c>
      <c r="B4" s="119">
        <v>670</v>
      </c>
      <c r="C4" s="119">
        <v>651</v>
      </c>
      <c r="D4" s="119">
        <v>664</v>
      </c>
      <c r="E4" s="119">
        <v>665</v>
      </c>
      <c r="F4" s="119">
        <v>659</v>
      </c>
      <c r="G4" s="119">
        <v>633</v>
      </c>
      <c r="H4" s="119">
        <v>617</v>
      </c>
      <c r="I4" s="119">
        <v>613</v>
      </c>
      <c r="J4" s="119">
        <v>594</v>
      </c>
      <c r="K4" s="119">
        <v>576</v>
      </c>
      <c r="L4" s="119">
        <v>582</v>
      </c>
    </row>
    <row r="5" spans="1:12" x14ac:dyDescent="0.2">
      <c r="A5" s="120" t="s">
        <v>631</v>
      </c>
      <c r="B5" s="119">
        <v>1733</v>
      </c>
      <c r="C5" s="119">
        <v>1694</v>
      </c>
      <c r="D5" s="119">
        <v>1675</v>
      </c>
      <c r="E5" s="119">
        <v>1671</v>
      </c>
      <c r="F5" s="119">
        <v>1703</v>
      </c>
      <c r="G5" s="119">
        <v>1730</v>
      </c>
      <c r="H5" s="119">
        <v>1710</v>
      </c>
      <c r="I5" s="119">
        <v>1761</v>
      </c>
      <c r="J5" s="119">
        <v>1828</v>
      </c>
      <c r="K5" s="119">
        <v>1838</v>
      </c>
      <c r="L5" s="119">
        <v>1876</v>
      </c>
    </row>
    <row r="6" spans="1:12" x14ac:dyDescent="0.2">
      <c r="A6" s="120" t="s">
        <v>1990</v>
      </c>
      <c r="B6" s="119">
        <v>2655</v>
      </c>
      <c r="C6" s="119">
        <v>2573</v>
      </c>
      <c r="D6" s="119">
        <v>2537</v>
      </c>
      <c r="E6" s="119">
        <v>2560</v>
      </c>
      <c r="F6" s="119">
        <v>2613</v>
      </c>
      <c r="G6" s="119">
        <v>2637</v>
      </c>
      <c r="H6" s="119">
        <v>2695</v>
      </c>
      <c r="I6" s="119">
        <v>2802</v>
      </c>
      <c r="J6" s="119">
        <v>2967</v>
      </c>
      <c r="K6" s="119">
        <v>2919</v>
      </c>
      <c r="L6" s="119">
        <v>2952</v>
      </c>
    </row>
    <row r="7" spans="1:12" x14ac:dyDescent="0.2">
      <c r="A7" s="119" t="s">
        <v>1536</v>
      </c>
      <c r="B7" s="119">
        <v>970</v>
      </c>
      <c r="C7" s="119">
        <v>877</v>
      </c>
      <c r="D7" s="119">
        <v>874</v>
      </c>
      <c r="E7" s="119">
        <v>906</v>
      </c>
      <c r="F7" s="119">
        <v>934</v>
      </c>
      <c r="G7" s="119">
        <v>903</v>
      </c>
      <c r="H7" s="119">
        <v>889</v>
      </c>
      <c r="I7" s="119">
        <v>891</v>
      </c>
      <c r="J7" s="119">
        <v>929</v>
      </c>
      <c r="K7" s="119">
        <v>939</v>
      </c>
      <c r="L7" s="119">
        <v>928</v>
      </c>
    </row>
    <row r="8" spans="1:12" x14ac:dyDescent="0.2">
      <c r="A8" s="119" t="s">
        <v>680</v>
      </c>
      <c r="B8" s="119">
        <v>3603</v>
      </c>
      <c r="C8" s="119">
        <v>3478</v>
      </c>
      <c r="D8" s="119">
        <v>3478</v>
      </c>
      <c r="E8" s="119">
        <v>3472</v>
      </c>
      <c r="F8" s="119">
        <v>3547</v>
      </c>
      <c r="G8" s="119">
        <v>3552</v>
      </c>
      <c r="H8" s="119">
        <v>3632</v>
      </c>
      <c r="I8" s="119">
        <v>3683</v>
      </c>
      <c r="J8" s="119">
        <v>3749</v>
      </c>
      <c r="K8" s="119">
        <v>3780</v>
      </c>
      <c r="L8" s="119">
        <v>3793</v>
      </c>
    </row>
    <row r="9" spans="1:12" x14ac:dyDescent="0.2">
      <c r="A9" s="119" t="s">
        <v>1535</v>
      </c>
      <c r="B9" s="119">
        <v>694</v>
      </c>
      <c r="C9" s="119">
        <v>679</v>
      </c>
      <c r="D9" s="119">
        <v>682</v>
      </c>
      <c r="E9" s="119">
        <v>661</v>
      </c>
      <c r="F9" s="119">
        <v>669</v>
      </c>
      <c r="G9" s="119">
        <v>677</v>
      </c>
      <c r="H9" s="119">
        <v>676</v>
      </c>
      <c r="I9" s="119">
        <v>666</v>
      </c>
      <c r="J9" s="119">
        <v>657</v>
      </c>
      <c r="K9" s="119">
        <v>663</v>
      </c>
      <c r="L9" s="119">
        <v>624</v>
      </c>
    </row>
    <row r="10" spans="1:12" x14ac:dyDescent="0.2">
      <c r="A10" s="119" t="s">
        <v>1550</v>
      </c>
      <c r="B10" s="119">
        <v>1949</v>
      </c>
      <c r="C10" s="119">
        <v>1940</v>
      </c>
      <c r="D10" s="119">
        <v>1891</v>
      </c>
      <c r="E10" s="119">
        <v>1859</v>
      </c>
      <c r="F10" s="119">
        <v>1856</v>
      </c>
      <c r="G10" s="119">
        <v>1849</v>
      </c>
      <c r="H10" s="119">
        <v>1829</v>
      </c>
      <c r="I10" s="119">
        <v>1815</v>
      </c>
      <c r="J10" s="119">
        <v>1848</v>
      </c>
      <c r="K10" s="119">
        <v>1878</v>
      </c>
      <c r="L10" s="119">
        <v>1870</v>
      </c>
    </row>
    <row r="11" spans="1:12" x14ac:dyDescent="0.2">
      <c r="A11" s="119" t="s">
        <v>1529</v>
      </c>
      <c r="B11" s="119">
        <v>1294</v>
      </c>
      <c r="C11" s="119">
        <v>1273</v>
      </c>
      <c r="D11" s="119">
        <v>1280</v>
      </c>
      <c r="E11" s="119">
        <v>1308</v>
      </c>
      <c r="F11" s="119">
        <v>1280</v>
      </c>
      <c r="G11" s="119">
        <v>1291</v>
      </c>
      <c r="H11" s="119">
        <v>1291</v>
      </c>
      <c r="I11" s="119">
        <v>1320</v>
      </c>
      <c r="J11" s="119">
        <v>1339</v>
      </c>
      <c r="K11" s="119">
        <v>1360</v>
      </c>
      <c r="L11" s="119">
        <v>1365</v>
      </c>
    </row>
    <row r="12" spans="1:12" x14ac:dyDescent="0.2">
      <c r="A12" s="119" t="s">
        <v>1545</v>
      </c>
      <c r="B12" s="119">
        <v>2066</v>
      </c>
      <c r="C12" s="119">
        <v>2015</v>
      </c>
      <c r="D12" s="119">
        <v>2014</v>
      </c>
      <c r="E12" s="119">
        <v>2001</v>
      </c>
      <c r="F12" s="119">
        <v>1997</v>
      </c>
      <c r="G12" s="119">
        <v>2021</v>
      </c>
      <c r="H12" s="119">
        <v>2011</v>
      </c>
      <c r="I12" s="119">
        <v>2016</v>
      </c>
      <c r="J12" s="119">
        <v>1998</v>
      </c>
      <c r="K12" s="119">
        <v>1983</v>
      </c>
      <c r="L12" s="119">
        <v>1986</v>
      </c>
    </row>
    <row r="13" spans="1:12" x14ac:dyDescent="0.2">
      <c r="A13" s="120" t="s">
        <v>203</v>
      </c>
      <c r="B13" s="119">
        <v>4851</v>
      </c>
      <c r="C13" s="119">
        <v>4739</v>
      </c>
      <c r="D13" s="119">
        <v>4731</v>
      </c>
      <c r="E13" s="119">
        <v>4732</v>
      </c>
      <c r="F13" s="119">
        <v>4813</v>
      </c>
      <c r="G13" s="119">
        <v>4879</v>
      </c>
      <c r="H13" s="119">
        <v>4807</v>
      </c>
      <c r="I13" s="119">
        <v>4813</v>
      </c>
      <c r="J13" s="119">
        <v>4897</v>
      </c>
      <c r="K13" s="119">
        <v>5013</v>
      </c>
      <c r="L13" s="119">
        <v>4983</v>
      </c>
    </row>
    <row r="14" spans="1:12" x14ac:dyDescent="0.2">
      <c r="A14" s="119" t="s">
        <v>215</v>
      </c>
      <c r="B14" s="119">
        <v>4839</v>
      </c>
      <c r="C14" s="119">
        <v>4683</v>
      </c>
      <c r="D14" s="119">
        <v>4692</v>
      </c>
      <c r="E14" s="119">
        <v>4718</v>
      </c>
      <c r="F14" s="119">
        <v>4751</v>
      </c>
      <c r="G14" s="119">
        <v>4699</v>
      </c>
      <c r="H14" s="119">
        <v>4709</v>
      </c>
      <c r="I14" s="119">
        <v>4753</v>
      </c>
      <c r="J14" s="119">
        <v>4829</v>
      </c>
      <c r="K14" s="119">
        <v>4891</v>
      </c>
      <c r="L14" s="119">
        <v>4937</v>
      </c>
    </row>
    <row r="15" spans="1:12" x14ac:dyDescent="0.2">
      <c r="A15" s="119" t="s">
        <v>733</v>
      </c>
      <c r="B15" s="119">
        <v>8413</v>
      </c>
      <c r="C15" s="119">
        <v>8314</v>
      </c>
      <c r="D15" s="119">
        <v>8289</v>
      </c>
      <c r="E15" s="119">
        <v>8368</v>
      </c>
      <c r="F15" s="119">
        <v>8416</v>
      </c>
      <c r="G15" s="119">
        <v>8566</v>
      </c>
      <c r="H15" s="119">
        <v>8721</v>
      </c>
      <c r="I15" s="119">
        <v>9009</v>
      </c>
      <c r="J15" s="119">
        <v>9527</v>
      </c>
      <c r="K15" s="119">
        <v>10020</v>
      </c>
      <c r="L15" s="119">
        <v>10572</v>
      </c>
    </row>
    <row r="16" spans="1:12" x14ac:dyDescent="0.2">
      <c r="A16" s="119" t="s">
        <v>1993</v>
      </c>
      <c r="B16" s="119">
        <v>192157</v>
      </c>
      <c r="C16" s="119">
        <v>188643</v>
      </c>
      <c r="D16" s="119">
        <v>189858</v>
      </c>
      <c r="E16" s="119">
        <v>192024</v>
      </c>
      <c r="F16" s="119">
        <v>195047</v>
      </c>
      <c r="G16" s="119">
        <v>197324</v>
      </c>
      <c r="H16" s="119">
        <v>199260</v>
      </c>
      <c r="I16" s="119">
        <v>202773</v>
      </c>
      <c r="J16" s="119">
        <v>207410</v>
      </c>
      <c r="K16" s="119">
        <v>211462</v>
      </c>
      <c r="L16" s="119">
        <v>214068</v>
      </c>
    </row>
    <row r="17" spans="1:12" x14ac:dyDescent="0.2">
      <c r="A17" s="119" t="s">
        <v>906</v>
      </c>
      <c r="B17" s="119">
        <v>2837</v>
      </c>
      <c r="C17" s="119">
        <v>2773</v>
      </c>
      <c r="D17" s="119">
        <v>2778</v>
      </c>
      <c r="E17" s="119">
        <v>2829</v>
      </c>
      <c r="F17" s="119">
        <v>2855</v>
      </c>
      <c r="G17" s="119">
        <v>2955</v>
      </c>
      <c r="H17" s="119">
        <v>3082</v>
      </c>
      <c r="I17" s="119">
        <v>3179</v>
      </c>
      <c r="J17" s="119">
        <v>3283</v>
      </c>
      <c r="K17" s="119">
        <v>3375</v>
      </c>
      <c r="L17" s="119">
        <v>3419</v>
      </c>
    </row>
    <row r="18" spans="1:12" x14ac:dyDescent="0.2">
      <c r="A18" s="119" t="s">
        <v>1533</v>
      </c>
      <c r="B18" s="119">
        <v>904</v>
      </c>
      <c r="C18" s="119">
        <v>880</v>
      </c>
      <c r="D18" s="119">
        <v>890</v>
      </c>
      <c r="E18" s="119">
        <v>887</v>
      </c>
      <c r="F18" s="119">
        <v>852</v>
      </c>
      <c r="G18" s="119">
        <v>876</v>
      </c>
      <c r="H18" s="119">
        <v>879</v>
      </c>
      <c r="I18" s="119">
        <v>850</v>
      </c>
      <c r="J18" s="119">
        <v>853</v>
      </c>
      <c r="K18" s="119">
        <v>842</v>
      </c>
      <c r="L18" s="119">
        <v>841</v>
      </c>
    </row>
    <row r="19" spans="1:12" x14ac:dyDescent="0.2">
      <c r="A19" s="119" t="s">
        <v>669</v>
      </c>
      <c r="B19" s="119">
        <v>1313</v>
      </c>
      <c r="C19" s="119">
        <v>1291</v>
      </c>
      <c r="D19" s="119">
        <v>1261</v>
      </c>
      <c r="E19" s="119">
        <v>1263</v>
      </c>
      <c r="F19" s="119">
        <v>1274</v>
      </c>
      <c r="G19" s="119">
        <v>1263</v>
      </c>
      <c r="H19" s="119">
        <v>1251</v>
      </c>
      <c r="I19" s="119">
        <v>1264</v>
      </c>
      <c r="J19" s="119">
        <v>1270</v>
      </c>
      <c r="K19" s="119">
        <v>1299</v>
      </c>
      <c r="L19" s="119">
        <v>1289</v>
      </c>
    </row>
    <row r="20" spans="1:12" x14ac:dyDescent="0.2">
      <c r="A20" s="119" t="s">
        <v>1538</v>
      </c>
      <c r="B20" s="119">
        <v>1212</v>
      </c>
      <c r="C20" s="119">
        <v>1199</v>
      </c>
      <c r="D20" s="119">
        <v>1169</v>
      </c>
      <c r="E20" s="119">
        <v>1161</v>
      </c>
      <c r="F20" s="119">
        <v>1158</v>
      </c>
      <c r="G20" s="119">
        <v>1157</v>
      </c>
      <c r="H20" s="119">
        <v>1139</v>
      </c>
      <c r="I20" s="119">
        <v>1157</v>
      </c>
      <c r="J20" s="119">
        <v>1181</v>
      </c>
      <c r="K20" s="119">
        <v>1168</v>
      </c>
      <c r="L20" s="119">
        <v>1191</v>
      </c>
    </row>
    <row r="21" spans="1:12" x14ac:dyDescent="0.2">
      <c r="A21" s="119" t="s">
        <v>1959</v>
      </c>
      <c r="B21" s="119">
        <v>4243</v>
      </c>
      <c r="C21" s="119">
        <v>4158</v>
      </c>
      <c r="D21" s="119">
        <v>4125</v>
      </c>
      <c r="E21" s="119">
        <v>4124</v>
      </c>
      <c r="F21" s="119">
        <v>4178</v>
      </c>
      <c r="G21" s="119">
        <v>4203</v>
      </c>
      <c r="H21" s="119">
        <v>4331</v>
      </c>
      <c r="I21" s="119">
        <v>4402</v>
      </c>
      <c r="J21" s="119">
        <v>4617</v>
      </c>
      <c r="K21" s="119">
        <v>4702</v>
      </c>
      <c r="L21" s="119">
        <v>4851</v>
      </c>
    </row>
    <row r="22" spans="1:12" x14ac:dyDescent="0.2">
      <c r="A22" s="119" t="s">
        <v>492</v>
      </c>
      <c r="B22" s="119">
        <v>3899</v>
      </c>
      <c r="C22" s="119">
        <v>3795</v>
      </c>
      <c r="D22" s="119">
        <v>3708</v>
      </c>
      <c r="E22" s="119">
        <v>3685</v>
      </c>
      <c r="F22" s="119">
        <v>3570</v>
      </c>
      <c r="G22" s="119">
        <v>3550</v>
      </c>
      <c r="H22" s="119">
        <v>3552</v>
      </c>
      <c r="I22" s="119">
        <v>3556</v>
      </c>
      <c r="J22" s="119">
        <v>3645</v>
      </c>
      <c r="K22" s="119">
        <v>3722</v>
      </c>
      <c r="L22" s="119">
        <v>3712</v>
      </c>
    </row>
    <row r="23" spans="1:12" x14ac:dyDescent="0.2">
      <c r="A23" s="119" t="s">
        <v>211</v>
      </c>
      <c r="B23" s="119">
        <v>632</v>
      </c>
      <c r="C23" s="119">
        <v>603</v>
      </c>
      <c r="D23" s="119">
        <v>609</v>
      </c>
      <c r="E23" s="119">
        <v>612</v>
      </c>
      <c r="F23" s="119">
        <v>614</v>
      </c>
      <c r="G23" s="119">
        <v>604</v>
      </c>
      <c r="H23" s="119">
        <v>597</v>
      </c>
      <c r="I23" s="119">
        <v>572</v>
      </c>
      <c r="J23" s="119">
        <v>565</v>
      </c>
      <c r="K23" s="119">
        <v>575</v>
      </c>
      <c r="L23" s="119">
        <v>555</v>
      </c>
    </row>
    <row r="24" spans="1:12" x14ac:dyDescent="0.2">
      <c r="A24" s="119" t="s">
        <v>81</v>
      </c>
      <c r="B24" s="119">
        <v>8553</v>
      </c>
      <c r="C24" s="119">
        <v>8474</v>
      </c>
      <c r="D24" s="119">
        <v>8706</v>
      </c>
      <c r="E24" s="119">
        <v>8855</v>
      </c>
      <c r="F24" s="119">
        <v>8955</v>
      </c>
      <c r="G24" s="119">
        <v>9159</v>
      </c>
      <c r="H24" s="119">
        <v>9338</v>
      </c>
      <c r="I24" s="119">
        <v>9637</v>
      </c>
      <c r="J24" s="119">
        <v>10400</v>
      </c>
      <c r="K24" s="119">
        <v>11286</v>
      </c>
      <c r="L24" s="119">
        <v>11868</v>
      </c>
    </row>
    <row r="25" spans="1:12" x14ac:dyDescent="0.2">
      <c r="A25" s="119" t="s">
        <v>1041</v>
      </c>
      <c r="B25" s="119">
        <v>510</v>
      </c>
      <c r="C25" s="119">
        <v>459</v>
      </c>
      <c r="D25" s="119">
        <v>451</v>
      </c>
      <c r="E25" s="119">
        <v>456</v>
      </c>
      <c r="F25" s="119">
        <v>485</v>
      </c>
      <c r="G25" s="119">
        <v>478</v>
      </c>
      <c r="H25" s="119">
        <v>513</v>
      </c>
      <c r="I25" s="119">
        <v>552</v>
      </c>
      <c r="J25" s="119">
        <v>611</v>
      </c>
      <c r="K25" s="119">
        <v>667</v>
      </c>
      <c r="L25" s="119">
        <v>683</v>
      </c>
    </row>
    <row r="26" spans="1:12" x14ac:dyDescent="0.2">
      <c r="A26" s="119" t="s">
        <v>1989</v>
      </c>
      <c r="B26" s="119">
        <v>2982</v>
      </c>
      <c r="C26" s="119">
        <v>2937</v>
      </c>
      <c r="D26" s="119">
        <v>2920</v>
      </c>
      <c r="E26" s="119">
        <v>2892</v>
      </c>
      <c r="F26" s="119">
        <v>2851</v>
      </c>
      <c r="G26" s="119">
        <v>2827</v>
      </c>
      <c r="H26" s="119">
        <v>2844</v>
      </c>
      <c r="I26" s="119">
        <v>2980</v>
      </c>
      <c r="J26" s="119">
        <v>3217</v>
      </c>
      <c r="K26" s="119">
        <v>2983</v>
      </c>
      <c r="L26" s="119">
        <v>3050</v>
      </c>
    </row>
    <row r="27" spans="1:12" x14ac:dyDescent="0.2">
      <c r="A27" s="119" t="s">
        <v>1565</v>
      </c>
      <c r="B27" s="119">
        <v>1745</v>
      </c>
      <c r="C27" s="119">
        <v>1681</v>
      </c>
      <c r="D27" s="119">
        <v>1697</v>
      </c>
      <c r="E27" s="119">
        <v>1700</v>
      </c>
      <c r="F27" s="119">
        <v>1681</v>
      </c>
      <c r="G27" s="119">
        <v>1725</v>
      </c>
      <c r="H27" s="119">
        <v>1742</v>
      </c>
      <c r="I27" s="119">
        <v>1711</v>
      </c>
      <c r="J27" s="119">
        <v>1771</v>
      </c>
      <c r="K27" s="119">
        <v>1889</v>
      </c>
      <c r="L27" s="119">
        <v>1905</v>
      </c>
    </row>
    <row r="28" spans="1:12" x14ac:dyDescent="0.2">
      <c r="A28" s="119" t="s">
        <v>1532</v>
      </c>
      <c r="B28" s="119">
        <v>291</v>
      </c>
      <c r="C28" s="119">
        <v>271</v>
      </c>
      <c r="D28" s="119">
        <v>261</v>
      </c>
      <c r="E28" s="119">
        <v>273</v>
      </c>
      <c r="F28" s="119">
        <v>261</v>
      </c>
      <c r="G28" s="119">
        <v>258</v>
      </c>
      <c r="H28" s="119">
        <v>258</v>
      </c>
      <c r="I28" s="119">
        <v>279</v>
      </c>
      <c r="J28" s="119">
        <v>272</v>
      </c>
      <c r="K28" s="119">
        <v>255</v>
      </c>
      <c r="L28" s="119">
        <v>258</v>
      </c>
    </row>
    <row r="29" spans="1:12" x14ac:dyDescent="0.2">
      <c r="A29" s="119" t="s">
        <v>220</v>
      </c>
      <c r="B29" s="119">
        <v>14091</v>
      </c>
      <c r="C29" s="119">
        <v>13689</v>
      </c>
      <c r="D29" s="119">
        <v>13894</v>
      </c>
      <c r="E29" s="119">
        <v>14014</v>
      </c>
      <c r="F29" s="119">
        <v>14317</v>
      </c>
      <c r="G29" s="119">
        <v>14658</v>
      </c>
      <c r="H29" s="119">
        <v>14942</v>
      </c>
      <c r="I29" s="119">
        <v>16057</v>
      </c>
      <c r="J29" s="119">
        <v>17385</v>
      </c>
      <c r="K29" s="119">
        <v>18409</v>
      </c>
      <c r="L29" s="119">
        <v>18622</v>
      </c>
    </row>
    <row r="30" spans="1:12" x14ac:dyDescent="0.2">
      <c r="A30" s="119" t="s">
        <v>890</v>
      </c>
      <c r="B30" s="119">
        <v>445</v>
      </c>
      <c r="C30" s="119">
        <v>441</v>
      </c>
      <c r="D30" s="119">
        <v>438</v>
      </c>
      <c r="E30" s="119">
        <v>439</v>
      </c>
      <c r="F30" s="119">
        <v>448</v>
      </c>
      <c r="G30" s="119">
        <v>457</v>
      </c>
      <c r="H30" s="119">
        <v>465</v>
      </c>
      <c r="I30" s="119">
        <v>470</v>
      </c>
      <c r="J30" s="119">
        <v>555</v>
      </c>
      <c r="K30" s="119">
        <v>571</v>
      </c>
      <c r="L30" s="119">
        <v>580</v>
      </c>
    </row>
    <row r="31" spans="1:12" x14ac:dyDescent="0.2">
      <c r="A31" s="119" t="s">
        <v>530</v>
      </c>
      <c r="B31" s="119">
        <v>4340</v>
      </c>
      <c r="C31" s="119">
        <v>4241</v>
      </c>
      <c r="D31" s="119">
        <v>4152</v>
      </c>
      <c r="E31" s="119">
        <v>4161</v>
      </c>
      <c r="F31" s="119">
        <v>4133</v>
      </c>
      <c r="G31" s="119">
        <v>4066</v>
      </c>
      <c r="H31" s="119">
        <v>4057</v>
      </c>
      <c r="I31" s="119">
        <v>4088</v>
      </c>
      <c r="J31" s="119">
        <v>4106</v>
      </c>
      <c r="K31" s="119">
        <v>4148</v>
      </c>
      <c r="L31" s="119">
        <v>4175</v>
      </c>
    </row>
    <row r="32" spans="1:12" x14ac:dyDescent="0.2">
      <c r="A32" s="119" t="s">
        <v>1534</v>
      </c>
      <c r="B32" s="119">
        <v>1702</v>
      </c>
      <c r="C32" s="119">
        <v>1702</v>
      </c>
      <c r="D32" s="119">
        <v>1713</v>
      </c>
      <c r="E32" s="119">
        <v>1706</v>
      </c>
      <c r="F32" s="119">
        <v>1676</v>
      </c>
      <c r="G32" s="119">
        <v>1654</v>
      </c>
      <c r="H32" s="119">
        <v>1626</v>
      </c>
      <c r="I32" s="119">
        <v>1611</v>
      </c>
      <c r="J32" s="119">
        <v>1631</v>
      </c>
      <c r="K32" s="119">
        <v>1646</v>
      </c>
      <c r="L32" s="119">
        <v>1628</v>
      </c>
    </row>
    <row r="33" spans="1:12" x14ac:dyDescent="0.2">
      <c r="A33" s="119" t="s">
        <v>1522</v>
      </c>
      <c r="B33" s="119">
        <v>3225</v>
      </c>
      <c r="C33" s="119">
        <v>3076</v>
      </c>
      <c r="D33" s="119">
        <v>3092</v>
      </c>
      <c r="E33" s="119">
        <v>2960</v>
      </c>
      <c r="F33" s="119">
        <v>2971</v>
      </c>
      <c r="G33" s="119">
        <v>2960</v>
      </c>
      <c r="H33" s="119">
        <v>2959</v>
      </c>
      <c r="I33" s="119">
        <v>3180</v>
      </c>
      <c r="J33" s="119">
        <v>3335</v>
      </c>
      <c r="K33" s="119">
        <v>3429</v>
      </c>
      <c r="L33" s="119">
        <v>3526</v>
      </c>
    </row>
    <row r="34" spans="1:12" x14ac:dyDescent="0.2">
      <c r="A34" s="119" t="s">
        <v>1537</v>
      </c>
      <c r="B34" s="119">
        <v>202</v>
      </c>
      <c r="C34" s="119">
        <v>191</v>
      </c>
      <c r="D34" s="119">
        <v>179</v>
      </c>
      <c r="E34" s="119">
        <v>176</v>
      </c>
      <c r="F34" s="119">
        <v>199</v>
      </c>
      <c r="G34" s="119">
        <v>202</v>
      </c>
      <c r="H34" s="119">
        <v>178</v>
      </c>
      <c r="I34" s="119">
        <v>180</v>
      </c>
      <c r="J34" s="119">
        <v>187</v>
      </c>
      <c r="K34" s="119">
        <v>197</v>
      </c>
      <c r="L34" s="119">
        <v>199</v>
      </c>
    </row>
    <row r="35" spans="1:12" x14ac:dyDescent="0.2">
      <c r="A35" s="119" t="s">
        <v>241</v>
      </c>
      <c r="B35" s="119">
        <v>2086</v>
      </c>
      <c r="C35" s="119">
        <v>2095</v>
      </c>
      <c r="D35" s="119">
        <v>2122</v>
      </c>
      <c r="E35" s="119">
        <v>2141</v>
      </c>
      <c r="F35" s="119">
        <v>2152</v>
      </c>
      <c r="G35" s="119">
        <v>2123</v>
      </c>
      <c r="H35" s="119">
        <v>2142</v>
      </c>
      <c r="I35" s="119">
        <v>2164</v>
      </c>
      <c r="J35" s="119">
        <v>2269</v>
      </c>
      <c r="K35" s="119">
        <v>2357</v>
      </c>
      <c r="L35" s="119">
        <v>2359</v>
      </c>
    </row>
    <row r="36" spans="1:12" x14ac:dyDescent="0.2">
      <c r="A36" s="119" t="s">
        <v>1543</v>
      </c>
      <c r="B36" s="119">
        <v>625</v>
      </c>
      <c r="C36" s="119">
        <v>629</v>
      </c>
      <c r="D36" s="119">
        <v>600</v>
      </c>
      <c r="E36" s="119">
        <v>601</v>
      </c>
      <c r="F36" s="119">
        <v>590</v>
      </c>
      <c r="G36" s="119">
        <v>584</v>
      </c>
      <c r="H36" s="119">
        <v>596</v>
      </c>
      <c r="I36" s="119">
        <v>577</v>
      </c>
      <c r="J36" s="119">
        <v>571</v>
      </c>
      <c r="K36" s="119">
        <v>537</v>
      </c>
      <c r="L36" s="119">
        <v>555</v>
      </c>
    </row>
    <row r="37" spans="1:12" x14ac:dyDescent="0.2">
      <c r="A37" s="119" t="s">
        <v>1586</v>
      </c>
      <c r="B37" s="119">
        <v>1206</v>
      </c>
      <c r="C37" s="119">
        <v>1138</v>
      </c>
      <c r="D37" s="119">
        <v>1107</v>
      </c>
      <c r="E37" s="119">
        <v>1095</v>
      </c>
      <c r="F37" s="119">
        <v>1108</v>
      </c>
      <c r="G37" s="119">
        <v>1089</v>
      </c>
      <c r="H37" s="119">
        <v>1133</v>
      </c>
      <c r="I37" s="119">
        <v>1185</v>
      </c>
      <c r="J37" s="119">
        <v>1250</v>
      </c>
      <c r="K37" s="119">
        <v>1250</v>
      </c>
      <c r="L37" s="119">
        <v>1268</v>
      </c>
    </row>
    <row r="38" spans="1:12" x14ac:dyDescent="0.2">
      <c r="A38" s="119" t="s">
        <v>1588</v>
      </c>
      <c r="B38" s="119">
        <v>4135</v>
      </c>
      <c r="C38" s="119">
        <v>4092</v>
      </c>
      <c r="D38" s="119">
        <v>4148</v>
      </c>
      <c r="E38" s="119">
        <v>4182</v>
      </c>
      <c r="F38" s="119">
        <v>4232</v>
      </c>
      <c r="G38" s="119">
        <v>4239</v>
      </c>
      <c r="H38" s="119">
        <v>4232</v>
      </c>
      <c r="I38" s="119">
        <v>4246</v>
      </c>
      <c r="J38" s="119">
        <v>4244</v>
      </c>
      <c r="K38" s="119">
        <v>4243</v>
      </c>
      <c r="L38" s="119">
        <v>4264</v>
      </c>
    </row>
    <row r="39" spans="1:12" x14ac:dyDescent="0.2">
      <c r="A39" s="119" t="s">
        <v>303</v>
      </c>
      <c r="B39" s="119">
        <v>1234</v>
      </c>
      <c r="C39" s="119">
        <v>1179</v>
      </c>
      <c r="D39" s="119">
        <v>1168</v>
      </c>
      <c r="E39" s="119">
        <v>1214</v>
      </c>
      <c r="F39" s="119">
        <v>1221</v>
      </c>
      <c r="G39" s="119">
        <v>1286</v>
      </c>
      <c r="H39" s="119">
        <v>1252</v>
      </c>
      <c r="I39" s="119">
        <v>1241</v>
      </c>
      <c r="J39" s="119">
        <v>1243</v>
      </c>
      <c r="K39" s="119">
        <v>1224</v>
      </c>
      <c r="L39" s="119">
        <v>1234</v>
      </c>
    </row>
    <row r="40" spans="1:12" x14ac:dyDescent="0.2">
      <c r="A40" s="119" t="s">
        <v>1220</v>
      </c>
      <c r="B40" s="119">
        <v>683</v>
      </c>
      <c r="C40" s="119">
        <v>664</v>
      </c>
      <c r="D40" s="119">
        <v>662</v>
      </c>
      <c r="E40" s="119">
        <v>679</v>
      </c>
      <c r="F40" s="119">
        <v>689</v>
      </c>
      <c r="G40" s="119">
        <v>669</v>
      </c>
      <c r="H40" s="119">
        <v>647</v>
      </c>
      <c r="I40" s="119">
        <v>642</v>
      </c>
      <c r="J40" s="119">
        <v>654</v>
      </c>
      <c r="K40" s="119">
        <v>656</v>
      </c>
      <c r="L40" s="119">
        <v>652</v>
      </c>
    </row>
    <row r="41" spans="1:12" x14ac:dyDescent="0.2">
      <c r="A41" s="119" t="s">
        <v>1551</v>
      </c>
      <c r="B41" s="119">
        <v>1316</v>
      </c>
      <c r="C41" s="119">
        <v>1319</v>
      </c>
      <c r="D41" s="119">
        <v>1282</v>
      </c>
      <c r="E41" s="119">
        <v>1271</v>
      </c>
      <c r="F41" s="119">
        <v>1274</v>
      </c>
      <c r="G41" s="119">
        <v>1301</v>
      </c>
      <c r="H41" s="119">
        <v>1308</v>
      </c>
      <c r="I41" s="119">
        <v>1316</v>
      </c>
      <c r="J41" s="119">
        <v>1412</v>
      </c>
      <c r="K41" s="119">
        <v>1346</v>
      </c>
      <c r="L41" s="119">
        <v>1321</v>
      </c>
    </row>
    <row r="42" spans="1:12" x14ac:dyDescent="0.2">
      <c r="A42" s="119" t="s">
        <v>1590</v>
      </c>
      <c r="B42" s="119">
        <v>317630</v>
      </c>
      <c r="C42" s="119">
        <v>311841</v>
      </c>
      <c r="D42" s="119">
        <v>313182</v>
      </c>
      <c r="E42" s="119">
        <v>315810</v>
      </c>
      <c r="F42" s="119">
        <v>319718</v>
      </c>
      <c r="G42" s="119">
        <v>323024</v>
      </c>
      <c r="H42" s="119">
        <v>326036</v>
      </c>
      <c r="I42" s="119">
        <v>332507</v>
      </c>
      <c r="J42" s="119">
        <v>342183</v>
      </c>
      <c r="K42" s="119">
        <v>349468</v>
      </c>
      <c r="L42" s="119">
        <v>354042</v>
      </c>
    </row>
  </sheetData>
  <phoneticPr fontId="15" type="noConversion"/>
  <pageMargins left="0.7" right="0.7" top="0.75" bottom="0.75" header="0.3" footer="0.3"/>
  <pageSetup orientation="portrait" horizontalDpi="0" verticalDpi="0"/>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AC1C6-9E65-4F46-991C-E09C01AF270B}">
  <sheetPr>
    <tabColor theme="4"/>
  </sheetPr>
  <dimension ref="A1:L10"/>
  <sheetViews>
    <sheetView workbookViewId="0">
      <selection activeCell="I19" sqref="I19"/>
    </sheetView>
  </sheetViews>
  <sheetFormatPr baseColWidth="10" defaultColWidth="8.83203125" defaultRowHeight="15" x14ac:dyDescent="0.2"/>
  <sheetData>
    <row r="1" spans="1:12" x14ac:dyDescent="0.2">
      <c r="A1" t="s">
        <v>1961</v>
      </c>
      <c r="B1" t="s">
        <v>1568</v>
      </c>
      <c r="C1" t="s">
        <v>1569</v>
      </c>
      <c r="D1" t="s">
        <v>1570</v>
      </c>
      <c r="E1" t="s">
        <v>1571</v>
      </c>
      <c r="F1" t="s">
        <v>1572</v>
      </c>
      <c r="G1" t="s">
        <v>1573</v>
      </c>
      <c r="H1" t="s">
        <v>1574</v>
      </c>
      <c r="I1" t="s">
        <v>1575</v>
      </c>
      <c r="J1" t="s">
        <v>1576</v>
      </c>
      <c r="K1" t="s">
        <v>1577</v>
      </c>
      <c r="L1" t="s">
        <v>1578</v>
      </c>
    </row>
    <row r="2" spans="1:12" x14ac:dyDescent="0.2">
      <c r="A2" s="119" t="s">
        <v>4</v>
      </c>
      <c r="B2" s="119">
        <v>10373</v>
      </c>
      <c r="C2" s="119">
        <v>10086</v>
      </c>
      <c r="D2" s="119">
        <v>10085</v>
      </c>
      <c r="E2" s="119">
        <v>10129</v>
      </c>
      <c r="F2" s="119">
        <v>10253</v>
      </c>
      <c r="G2" s="119">
        <v>10247</v>
      </c>
      <c r="H2" s="119">
        <v>10163</v>
      </c>
      <c r="I2" s="119">
        <v>10208</v>
      </c>
      <c r="J2" s="119">
        <v>10380</v>
      </c>
      <c r="K2" s="119">
        <v>10560</v>
      </c>
      <c r="L2" s="119">
        <v>10572</v>
      </c>
    </row>
    <row r="3" spans="1:12" x14ac:dyDescent="0.2">
      <c r="A3" s="119" t="s">
        <v>5</v>
      </c>
      <c r="B3" s="119">
        <v>200710</v>
      </c>
      <c r="C3" s="119">
        <v>197117</v>
      </c>
      <c r="D3" s="119">
        <v>198564</v>
      </c>
      <c r="E3" s="119">
        <v>200879</v>
      </c>
      <c r="F3" s="119">
        <v>204002</v>
      </c>
      <c r="G3" s="119">
        <v>206483</v>
      </c>
      <c r="H3" s="119">
        <v>208598</v>
      </c>
      <c r="I3" s="119">
        <v>212410</v>
      </c>
      <c r="J3" s="119">
        <v>217810</v>
      </c>
      <c r="K3" s="119">
        <v>222748</v>
      </c>
      <c r="L3" s="119">
        <v>225936</v>
      </c>
    </row>
    <row r="4" spans="1:12" x14ac:dyDescent="0.2">
      <c r="A4" s="119" t="s">
        <v>1930</v>
      </c>
      <c r="B4" s="119">
        <v>28900</v>
      </c>
      <c r="C4" s="119">
        <v>28762</v>
      </c>
      <c r="D4" s="119">
        <v>28756</v>
      </c>
      <c r="E4" s="119">
        <v>28771</v>
      </c>
      <c r="F4" s="119">
        <v>28834</v>
      </c>
      <c r="G4" s="119">
        <v>28981</v>
      </c>
      <c r="H4" s="119">
        <v>29044</v>
      </c>
      <c r="I4" s="119">
        <v>29372</v>
      </c>
      <c r="J4" s="119">
        <v>30080</v>
      </c>
      <c r="K4" s="119">
        <v>29964</v>
      </c>
      <c r="L4" s="119">
        <v>30020</v>
      </c>
    </row>
    <row r="5" spans="1:12" x14ac:dyDescent="0.2">
      <c r="A5" s="119" t="s">
        <v>1945</v>
      </c>
      <c r="B5" s="119">
        <v>7490</v>
      </c>
      <c r="C5" s="119">
        <v>7360</v>
      </c>
      <c r="D5" s="119">
        <v>7182</v>
      </c>
      <c r="E5" s="119">
        <v>7186</v>
      </c>
      <c r="F5" s="119">
        <v>7155</v>
      </c>
      <c r="G5" s="119">
        <v>7070</v>
      </c>
      <c r="H5" s="119">
        <v>7043</v>
      </c>
      <c r="I5" s="119">
        <v>7086</v>
      </c>
      <c r="J5" s="119">
        <v>7128</v>
      </c>
      <c r="K5" s="119">
        <v>7152</v>
      </c>
      <c r="L5" s="119">
        <v>7210</v>
      </c>
    </row>
    <row r="6" spans="1:12" x14ac:dyDescent="0.2">
      <c r="A6" s="119" t="s">
        <v>6</v>
      </c>
      <c r="B6" s="119">
        <v>25965</v>
      </c>
      <c r="C6" s="119">
        <v>25507</v>
      </c>
      <c r="D6" s="119">
        <v>25482</v>
      </c>
      <c r="E6" s="119">
        <v>25641</v>
      </c>
      <c r="F6" s="119">
        <v>25908</v>
      </c>
      <c r="G6" s="119">
        <v>26158</v>
      </c>
      <c r="H6" s="119">
        <v>26551</v>
      </c>
      <c r="I6" s="119">
        <v>27117</v>
      </c>
      <c r="J6" s="119">
        <v>28389</v>
      </c>
      <c r="K6" s="119">
        <v>29206</v>
      </c>
      <c r="L6" s="119">
        <v>30042</v>
      </c>
    </row>
    <row r="7" spans="1:12" x14ac:dyDescent="0.2">
      <c r="A7" s="119" t="s">
        <v>7</v>
      </c>
      <c r="B7" s="119">
        <v>21359</v>
      </c>
      <c r="C7" s="119">
        <v>20676</v>
      </c>
      <c r="D7" s="119">
        <v>20871</v>
      </c>
      <c r="E7" s="119">
        <v>20898</v>
      </c>
      <c r="F7" s="119">
        <v>21251</v>
      </c>
      <c r="G7" s="119">
        <v>21662</v>
      </c>
      <c r="H7" s="119">
        <v>22116</v>
      </c>
      <c r="I7" s="119">
        <v>23601</v>
      </c>
      <c r="J7" s="119">
        <v>25253</v>
      </c>
      <c r="K7" s="119">
        <v>26463</v>
      </c>
      <c r="L7" s="119">
        <v>26835</v>
      </c>
    </row>
    <row r="8" spans="1:12" x14ac:dyDescent="0.2">
      <c r="A8" s="119" t="s">
        <v>8</v>
      </c>
      <c r="B8" s="119">
        <v>7266</v>
      </c>
      <c r="C8" s="119">
        <v>6964</v>
      </c>
      <c r="D8" s="119">
        <v>6854</v>
      </c>
      <c r="E8" s="119">
        <v>6919</v>
      </c>
      <c r="F8" s="119">
        <v>6844</v>
      </c>
      <c r="G8" s="119">
        <v>6832</v>
      </c>
      <c r="H8" s="119">
        <v>6746</v>
      </c>
      <c r="I8" s="119">
        <v>6760</v>
      </c>
      <c r="J8" s="119">
        <v>6870</v>
      </c>
      <c r="K8" s="119">
        <v>6913</v>
      </c>
      <c r="L8" s="119">
        <v>6913</v>
      </c>
    </row>
    <row r="9" spans="1:12" x14ac:dyDescent="0.2">
      <c r="A9" s="119" t="s">
        <v>9</v>
      </c>
      <c r="B9" s="119">
        <v>15567</v>
      </c>
      <c r="C9" s="119">
        <v>15369</v>
      </c>
      <c r="D9" s="119">
        <v>15388</v>
      </c>
      <c r="E9" s="119">
        <v>15387</v>
      </c>
      <c r="F9" s="119">
        <v>15471</v>
      </c>
      <c r="G9" s="119">
        <v>15591</v>
      </c>
      <c r="H9" s="119">
        <v>15775</v>
      </c>
      <c r="I9" s="119">
        <v>15953</v>
      </c>
      <c r="J9" s="119">
        <v>16273</v>
      </c>
      <c r="K9" s="119">
        <v>16462</v>
      </c>
      <c r="L9" s="119">
        <v>16514</v>
      </c>
    </row>
    <row r="10" spans="1:12" x14ac:dyDescent="0.2">
      <c r="A10" s="119" t="s">
        <v>1590</v>
      </c>
      <c r="B10" s="119">
        <f>SUM(B2:B9)</f>
        <v>317630</v>
      </c>
      <c r="C10" s="119">
        <f t="shared" ref="C10:L10" si="0">SUM(C2:C9)</f>
        <v>311841</v>
      </c>
      <c r="D10" s="119">
        <f t="shared" si="0"/>
        <v>313182</v>
      </c>
      <c r="E10" s="119">
        <f t="shared" si="0"/>
        <v>315810</v>
      </c>
      <c r="F10" s="119">
        <f t="shared" si="0"/>
        <v>319718</v>
      </c>
      <c r="G10" s="119">
        <f t="shared" si="0"/>
        <v>323024</v>
      </c>
      <c r="H10" s="119">
        <f t="shared" si="0"/>
        <v>326036</v>
      </c>
      <c r="I10" s="119">
        <f t="shared" si="0"/>
        <v>332507</v>
      </c>
      <c r="J10" s="119">
        <f t="shared" si="0"/>
        <v>342183</v>
      </c>
      <c r="K10" s="119">
        <f t="shared" si="0"/>
        <v>349468</v>
      </c>
      <c r="L10" s="119">
        <f t="shared" si="0"/>
        <v>354042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A7138-8A36-4260-BE13-106B898D6D60}">
  <sheetPr>
    <tabColor theme="4"/>
  </sheetPr>
  <dimension ref="A1:B41"/>
  <sheetViews>
    <sheetView topLeftCell="A3" workbookViewId="0">
      <selection activeCell="B22" sqref="B22"/>
    </sheetView>
  </sheetViews>
  <sheetFormatPr baseColWidth="10" defaultColWidth="8.83203125" defaultRowHeight="15" x14ac:dyDescent="0.2"/>
  <cols>
    <col min="1" max="1" width="91.5" bestFit="1" customWidth="1"/>
    <col min="2" max="2" width="18.83203125" bestFit="1" customWidth="1"/>
  </cols>
  <sheetData>
    <row r="1" spans="1:2" x14ac:dyDescent="0.2">
      <c r="A1" t="s">
        <v>1962</v>
      </c>
      <c r="B1" t="s">
        <v>1994</v>
      </c>
    </row>
    <row r="2" spans="1:2" x14ac:dyDescent="0.2">
      <c r="A2" s="125" t="s">
        <v>1956</v>
      </c>
      <c r="B2" t="str">
        <f>VLOOKUP(A2,Sveitarfelog[[Leiðrétt sveitarfélag]:[Landshluti]],2,FALSE)</f>
        <v>Vesturland</v>
      </c>
    </row>
    <row r="3" spans="1:2" x14ac:dyDescent="0.2">
      <c r="A3" s="110" t="s">
        <v>1957</v>
      </c>
      <c r="B3" t="str">
        <f>VLOOKUP(A3,Sveitarfelog[[Leiðrétt sveitarfélag]:[Landshluti]],2,FALSE)</f>
        <v>Norðurland eystra</v>
      </c>
    </row>
    <row r="4" spans="1:2" x14ac:dyDescent="0.2">
      <c r="A4" s="126" t="s">
        <v>1992</v>
      </c>
      <c r="B4" t="str">
        <f>VLOOKUP(A4,Sveitarfelog[[Leiðrétt sveitarfélag]:[Landshluti]],2,FALSE)</f>
        <v>Vestfirðir</v>
      </c>
    </row>
    <row r="5" spans="1:2" x14ac:dyDescent="0.2">
      <c r="A5" s="127" t="s">
        <v>631</v>
      </c>
      <c r="B5" t="str">
        <f>VLOOKUP(A5,Sveitarfelog[[Leiðrétt sveitarfélag]:[Landshluti]],2,FALSE)</f>
        <v>Suðurland</v>
      </c>
    </row>
    <row r="6" spans="1:2" x14ac:dyDescent="0.2">
      <c r="A6" s="128" t="s">
        <v>1990</v>
      </c>
      <c r="B6" t="str">
        <f>VLOOKUP(A6,Sveitarfelog[[Leiðrétt sveitarfélag]:[Landshluti]],2,FALSE)</f>
        <v>Suðurland</v>
      </c>
    </row>
    <row r="7" spans="1:2" x14ac:dyDescent="0.2">
      <c r="A7" s="110" t="s">
        <v>1536</v>
      </c>
      <c r="B7" t="str">
        <f>VLOOKUP(A7,Sveitarfelog[[Leiðrétt sveitarfélag]:[Landshluti]],2,FALSE)</f>
        <v>Vestfirðir</v>
      </c>
    </row>
    <row r="8" spans="1:2" x14ac:dyDescent="0.2">
      <c r="A8" s="126" t="s">
        <v>680</v>
      </c>
      <c r="B8" t="str">
        <f>VLOOKUP(A8,Sveitarfelog[[Leiðrétt sveitarfélag]:[Landshluti]],2,FALSE)</f>
        <v>Vesturland</v>
      </c>
    </row>
    <row r="9" spans="1:2" x14ac:dyDescent="0.2">
      <c r="A9" s="110" t="s">
        <v>1535</v>
      </c>
      <c r="B9" t="str">
        <f>VLOOKUP(A9,Sveitarfelog[[Leiðrétt sveitarfélag]:[Landshluti]],2,FALSE)</f>
        <v>Vesturland</v>
      </c>
    </row>
    <row r="10" spans="1:2" x14ac:dyDescent="0.2">
      <c r="A10" s="126" t="s">
        <v>1550</v>
      </c>
      <c r="B10" t="str">
        <f>VLOOKUP(A10,Sveitarfelog[[Leiðrétt sveitarfélag]:[Landshluti]],2,FALSE)</f>
        <v>Norðurland eystra</v>
      </c>
    </row>
    <row r="11" spans="1:2" x14ac:dyDescent="0.2">
      <c r="A11" s="110" t="s">
        <v>1529</v>
      </c>
      <c r="B11" t="str">
        <f>VLOOKUP(A11,Sveitarfelog[[Leiðrétt sveitarfélag]:[Landshluti]],2,FALSE)</f>
        <v>Vesturland</v>
      </c>
    </row>
    <row r="12" spans="1:2" x14ac:dyDescent="0.2">
      <c r="A12" s="126" t="s">
        <v>1545</v>
      </c>
      <c r="B12" t="str">
        <f>VLOOKUP(A12,Sveitarfelog[[Leiðrétt sveitarfélag]:[Landshluti]],2,FALSE)</f>
        <v>Norðurland eystra</v>
      </c>
    </row>
    <row r="13" spans="1:2" x14ac:dyDescent="0.2">
      <c r="A13" s="127" t="s">
        <v>203</v>
      </c>
      <c r="B13" t="str">
        <f>VLOOKUP(A13,Sveitarfelog[[Leiðrétt sveitarfélag]:[Landshluti]],2,FALSE)</f>
        <v>Austurland</v>
      </c>
    </row>
    <row r="14" spans="1:2" x14ac:dyDescent="0.2">
      <c r="A14" s="126" t="s">
        <v>215</v>
      </c>
      <c r="B14" t="str">
        <f>VLOOKUP(A14,Sveitarfelog[[Leiðrétt sveitarfélag]:[Landshluti]],2,FALSE)</f>
        <v>Austurland</v>
      </c>
    </row>
    <row r="15" spans="1:2" x14ac:dyDescent="0.2">
      <c r="A15" s="110" t="s">
        <v>733</v>
      </c>
      <c r="B15" t="str">
        <f>VLOOKUP(A15,Sveitarfelog[[Leiðrétt sveitarfélag]:[Landshluti]],2,FALSE)</f>
        <v>Suðurland</v>
      </c>
    </row>
    <row r="16" spans="1:2" x14ac:dyDescent="0.2">
      <c r="A16" s="126" t="s">
        <v>1993</v>
      </c>
      <c r="B16" t="str">
        <f>VLOOKUP(A16,Sveitarfelog[[Leiðrétt sveitarfélag]:[Landshluti]],2,FALSE)</f>
        <v>Höfuðborgarsvæðið</v>
      </c>
    </row>
    <row r="17" spans="1:2" x14ac:dyDescent="0.2">
      <c r="A17" s="110" t="s">
        <v>906</v>
      </c>
      <c r="B17" t="str">
        <f>VLOOKUP(A17,Sveitarfelog[[Leiðrétt sveitarfélag]:[Landshluti]],2,FALSE)</f>
        <v>Suðurnes</v>
      </c>
    </row>
    <row r="18" spans="1:2" x14ac:dyDescent="0.2">
      <c r="A18" s="126" t="s">
        <v>1533</v>
      </c>
      <c r="B18" t="str">
        <f>VLOOKUP(A18,Sveitarfelog[[Leiðrétt sveitarfélag]:[Landshluti]],2,FALSE)</f>
        <v>Vesturland</v>
      </c>
    </row>
    <row r="19" spans="1:2" x14ac:dyDescent="0.2">
      <c r="A19" s="110" t="s">
        <v>669</v>
      </c>
      <c r="B19" t="str">
        <f>VLOOKUP(A19,Sveitarfelog[[Leiðrétt sveitarfélag]:[Landshluti]],2,FALSE)</f>
        <v>Norðurland vestra</v>
      </c>
    </row>
    <row r="20" spans="1:2" x14ac:dyDescent="0.2">
      <c r="A20" s="126" t="s">
        <v>1538</v>
      </c>
      <c r="B20" t="str">
        <f>VLOOKUP(A20,Sveitarfelog[[Leiðrétt sveitarfélag]:[Landshluti]],2,FALSE)</f>
        <v>Norðurland vestra</v>
      </c>
    </row>
    <row r="21" spans="1:2" x14ac:dyDescent="0.2">
      <c r="A21" s="110" t="s">
        <v>1959</v>
      </c>
      <c r="B21" t="str">
        <f>VLOOKUP(A21,Sveitarfelog[[Leiðrétt sveitarfélag]:[Landshluti]],2,FALSE)</f>
        <v>Suðurland</v>
      </c>
    </row>
    <row r="22" spans="1:2" x14ac:dyDescent="0.2">
      <c r="A22" s="126" t="s">
        <v>492</v>
      </c>
      <c r="B22" t="str">
        <f>VLOOKUP(A22,Sveitarfelog[[Leiðrétt sveitarfélag]:[Landshluti]],2,FALSE)</f>
        <v>Vestfirðir</v>
      </c>
    </row>
    <row r="23" spans="1:2" x14ac:dyDescent="0.2">
      <c r="A23" s="110" t="s">
        <v>211</v>
      </c>
      <c r="B23" t="str">
        <f>VLOOKUP(A23,Sveitarfelog[[Leiðrétt sveitarfélag]:[Landshluti]],2,FALSE)</f>
        <v>Norðurland eystra</v>
      </c>
    </row>
    <row r="24" spans="1:2" x14ac:dyDescent="0.2">
      <c r="A24" s="126" t="s">
        <v>81</v>
      </c>
      <c r="B24" t="str">
        <f>VLOOKUP(A24,Sveitarfelog[[Leiðrétt sveitarfélag]:[Landshluti]],2,FALSE)</f>
        <v>Höfuðborgarsvæðið</v>
      </c>
    </row>
    <row r="25" spans="1:2" x14ac:dyDescent="0.2">
      <c r="A25" s="110" t="s">
        <v>1041</v>
      </c>
      <c r="B25" t="str">
        <f>VLOOKUP(A25,Sveitarfelog[[Leiðrétt sveitarfélag]:[Landshluti]],2,FALSE)</f>
        <v>Suðurland</v>
      </c>
    </row>
    <row r="26" spans="1:2" x14ac:dyDescent="0.2">
      <c r="A26" s="126" t="s">
        <v>1989</v>
      </c>
      <c r="B26" t="str">
        <f>VLOOKUP(A26,Sveitarfelog[[Leiðrétt sveitarfélag]:[Landshluti]],2,FALSE)</f>
        <v>Norðurland eystra</v>
      </c>
    </row>
    <row r="27" spans="1:2" x14ac:dyDescent="0.2">
      <c r="A27" s="110" t="s">
        <v>1565</v>
      </c>
      <c r="B27" t="str">
        <f>VLOOKUP(A27,Sveitarfelog[[Leiðrétt sveitarfélag]:[Landshluti]],2,FALSE)</f>
        <v>Suðurland</v>
      </c>
    </row>
    <row r="28" spans="1:2" x14ac:dyDescent="0.2">
      <c r="A28" s="126" t="s">
        <v>1532</v>
      </c>
      <c r="B28" t="str">
        <f>VLOOKUP(A28,Sveitarfelog[[Leiðrétt sveitarfélag]:[Landshluti]],2,FALSE)</f>
        <v>Vestfirðir</v>
      </c>
    </row>
    <row r="29" spans="1:2" x14ac:dyDescent="0.2">
      <c r="A29" s="110" t="s">
        <v>220</v>
      </c>
      <c r="B29" t="str">
        <f>VLOOKUP(A29,Sveitarfelog[[Leiðrétt sveitarfélag]:[Landshluti]],2,FALSE)</f>
        <v>Suðurnes</v>
      </c>
    </row>
    <row r="30" spans="1:2" x14ac:dyDescent="0.2">
      <c r="A30" s="126" t="s">
        <v>890</v>
      </c>
      <c r="B30" t="str">
        <f>VLOOKUP(A30,Sveitarfelog[[Leiðrétt sveitarfélag]:[Landshluti]],2,FALSE)</f>
        <v>Suðurland</v>
      </c>
    </row>
    <row r="31" spans="1:2" x14ac:dyDescent="0.2">
      <c r="A31" s="110" t="s">
        <v>530</v>
      </c>
      <c r="B31" t="str">
        <f>VLOOKUP(A31,Sveitarfelog[[Leiðrétt sveitarfélag]:[Landshluti]],2,FALSE)</f>
        <v>Norðurland vestra</v>
      </c>
    </row>
    <row r="32" spans="1:2" x14ac:dyDescent="0.2">
      <c r="A32" s="126" t="s">
        <v>1534</v>
      </c>
      <c r="B32" t="str">
        <f>VLOOKUP(A32,Sveitarfelog[[Leiðrétt sveitarfélag]:[Landshluti]],2,FALSE)</f>
        <v>Vesturland</v>
      </c>
    </row>
    <row r="33" spans="1:2" x14ac:dyDescent="0.2">
      <c r="A33" s="110" t="s">
        <v>1522</v>
      </c>
      <c r="B33" t="str">
        <f>VLOOKUP(A33,Sveitarfelog[[Leiðrétt sveitarfélag]:[Landshluti]],2,FALSE)</f>
        <v>Suðurnes</v>
      </c>
    </row>
    <row r="34" spans="1:2" x14ac:dyDescent="0.2">
      <c r="A34" s="126" t="s">
        <v>1537</v>
      </c>
      <c r="B34" t="str">
        <f>VLOOKUP(A34,Sveitarfelog[[Leiðrétt sveitarfélag]:[Landshluti]],2,FALSE)</f>
        <v>Vestfirðir</v>
      </c>
    </row>
    <row r="35" spans="1:2" x14ac:dyDescent="0.2">
      <c r="A35" s="110" t="s">
        <v>241</v>
      </c>
      <c r="B35" t="str">
        <f>VLOOKUP(A35,Sveitarfelog[[Leiðrétt sveitarfélag]:[Landshluti]],2,FALSE)</f>
        <v>Suðurland</v>
      </c>
    </row>
    <row r="36" spans="1:2" x14ac:dyDescent="0.2">
      <c r="A36" s="126" t="s">
        <v>1543</v>
      </c>
      <c r="B36" t="str">
        <f>VLOOKUP(A36,Sveitarfelog[[Leiðrétt sveitarfélag]:[Landshluti]],2,FALSE)</f>
        <v>Norðurland vestra</v>
      </c>
    </row>
    <row r="37" spans="1:2" x14ac:dyDescent="0.2">
      <c r="A37" s="110" t="s">
        <v>1586</v>
      </c>
      <c r="B37" t="str">
        <f>VLOOKUP(A37,Sveitarfelog[[Leiðrétt sveitarfélag]:[Landshluti]],2,FALSE)</f>
        <v>Suðurnes</v>
      </c>
    </row>
    <row r="38" spans="1:2" x14ac:dyDescent="0.2">
      <c r="A38" s="126" t="s">
        <v>1588</v>
      </c>
      <c r="B38" t="str">
        <f>VLOOKUP(A38,Sveitarfelog[[Leiðrétt sveitarfélag]:[Landshluti]],2,FALSE)</f>
        <v>Suðurland</v>
      </c>
    </row>
    <row r="39" spans="1:2" x14ac:dyDescent="0.2">
      <c r="A39" s="110" t="s">
        <v>303</v>
      </c>
      <c r="B39" t="str">
        <f>VLOOKUP(A39,Sveitarfelog[[Leiðrétt sveitarfélag]:[Landshluti]],2,FALSE)</f>
        <v>Vestfirðir</v>
      </c>
    </row>
    <row r="40" spans="1:2" x14ac:dyDescent="0.2">
      <c r="A40" s="126" t="s">
        <v>1220</v>
      </c>
      <c r="B40" t="str">
        <f>VLOOKUP(A40,Sveitarfelog[[Leiðrétt sveitarfélag]:[Landshluti]],2,FALSE)</f>
        <v>Austurland</v>
      </c>
    </row>
    <row r="41" spans="1:2" x14ac:dyDescent="0.2">
      <c r="A41" s="110" t="s">
        <v>1551</v>
      </c>
      <c r="B41" t="str">
        <f>VLOOKUP(A41,Sveitarfelog[[Leiðrétt sveitarfélag]:[Landshluti]],2,FALSE)</f>
        <v>Norðurland eystra</v>
      </c>
    </row>
  </sheetData>
  <pageMargins left="0.7" right="0.7" top="0.75" bottom="0.75" header="0.3" footer="0.3"/>
  <pageSetup orientation="portrait" horizontalDpi="0" verticalDpi="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36645-4658-468E-A540-BBF0A025C65C}">
  <sheetPr>
    <tabColor theme="4"/>
  </sheetPr>
  <dimension ref="A1:E195"/>
  <sheetViews>
    <sheetView workbookViewId="0">
      <selection activeCell="I16" sqref="I16"/>
    </sheetView>
  </sheetViews>
  <sheetFormatPr baseColWidth="10" defaultColWidth="8.83203125" defaultRowHeight="15" x14ac:dyDescent="0.2"/>
  <cols>
    <col min="1" max="1" width="13" bestFit="1" customWidth="1"/>
    <col min="2" max="2" width="20" bestFit="1" customWidth="1"/>
    <col min="3" max="3" width="29" bestFit="1" customWidth="1"/>
    <col min="4" max="4" width="81.1640625" bestFit="1" customWidth="1"/>
    <col min="5" max="5" width="18.83203125" bestFit="1" customWidth="1"/>
  </cols>
  <sheetData>
    <row r="1" spans="1:5" x14ac:dyDescent="0.2">
      <c r="A1" t="s">
        <v>198</v>
      </c>
      <c r="B1" t="s">
        <v>964</v>
      </c>
      <c r="C1" t="s">
        <v>13</v>
      </c>
      <c r="D1" t="s">
        <v>1517</v>
      </c>
      <c r="E1" t="s">
        <v>54</v>
      </c>
    </row>
    <row r="2" spans="1:5" x14ac:dyDescent="0.2">
      <c r="A2">
        <v>101</v>
      </c>
      <c r="B2" t="s">
        <v>57</v>
      </c>
      <c r="C2" t="s">
        <v>57</v>
      </c>
      <c r="D2" t="s">
        <v>1993</v>
      </c>
      <c r="E2" t="s">
        <v>5</v>
      </c>
    </row>
    <row r="3" spans="1:5" x14ac:dyDescent="0.2">
      <c r="A3">
        <v>102</v>
      </c>
      <c r="B3" t="s">
        <v>57</v>
      </c>
      <c r="C3" t="s">
        <v>57</v>
      </c>
      <c r="D3" t="s">
        <v>1993</v>
      </c>
      <c r="E3" t="s">
        <v>5</v>
      </c>
    </row>
    <row r="4" spans="1:5" x14ac:dyDescent="0.2">
      <c r="A4">
        <v>103</v>
      </c>
      <c r="B4" t="s">
        <v>57</v>
      </c>
      <c r="C4" t="s">
        <v>57</v>
      </c>
      <c r="D4" t="s">
        <v>1993</v>
      </c>
      <c r="E4" t="s">
        <v>5</v>
      </c>
    </row>
    <row r="5" spans="1:5" x14ac:dyDescent="0.2">
      <c r="A5">
        <v>104</v>
      </c>
      <c r="B5" t="s">
        <v>57</v>
      </c>
      <c r="C5" t="s">
        <v>57</v>
      </c>
      <c r="D5" t="s">
        <v>1993</v>
      </c>
      <c r="E5" t="s">
        <v>5</v>
      </c>
    </row>
    <row r="6" spans="1:5" x14ac:dyDescent="0.2">
      <c r="A6">
        <v>105</v>
      </c>
      <c r="B6" t="s">
        <v>57</v>
      </c>
      <c r="C6" t="s">
        <v>57</v>
      </c>
      <c r="D6" t="s">
        <v>1993</v>
      </c>
      <c r="E6" t="s">
        <v>5</v>
      </c>
    </row>
    <row r="7" spans="1:5" x14ac:dyDescent="0.2">
      <c r="A7">
        <v>107</v>
      </c>
      <c r="B7" t="s">
        <v>57</v>
      </c>
      <c r="C7" t="s">
        <v>57</v>
      </c>
      <c r="D7" t="s">
        <v>1993</v>
      </c>
      <c r="E7" t="s">
        <v>5</v>
      </c>
    </row>
    <row r="8" spans="1:5" x14ac:dyDescent="0.2">
      <c r="A8">
        <v>108</v>
      </c>
      <c r="B8" t="s">
        <v>57</v>
      </c>
      <c r="C8" t="s">
        <v>57</v>
      </c>
      <c r="D8" t="s">
        <v>1993</v>
      </c>
      <c r="E8" t="s">
        <v>5</v>
      </c>
    </row>
    <row r="9" spans="1:5" x14ac:dyDescent="0.2">
      <c r="A9">
        <v>109</v>
      </c>
      <c r="B9" t="s">
        <v>57</v>
      </c>
      <c r="C9" t="s">
        <v>57</v>
      </c>
      <c r="D9" t="s">
        <v>1993</v>
      </c>
      <c r="E9" t="s">
        <v>5</v>
      </c>
    </row>
    <row r="10" spans="1:5" x14ac:dyDescent="0.2">
      <c r="A10">
        <v>110</v>
      </c>
      <c r="B10" t="s">
        <v>57</v>
      </c>
      <c r="C10" t="s">
        <v>57</v>
      </c>
      <c r="D10" t="s">
        <v>1993</v>
      </c>
      <c r="E10" t="s">
        <v>5</v>
      </c>
    </row>
    <row r="11" spans="1:5" x14ac:dyDescent="0.2">
      <c r="A11">
        <v>111</v>
      </c>
      <c r="B11" t="s">
        <v>57</v>
      </c>
      <c r="C11" t="s">
        <v>57</v>
      </c>
      <c r="D11" t="s">
        <v>1993</v>
      </c>
      <c r="E11" t="s">
        <v>5</v>
      </c>
    </row>
    <row r="12" spans="1:5" x14ac:dyDescent="0.2">
      <c r="A12">
        <v>112</v>
      </c>
      <c r="B12" t="s">
        <v>57</v>
      </c>
      <c r="C12" t="s">
        <v>57</v>
      </c>
      <c r="D12" t="s">
        <v>1993</v>
      </c>
      <c r="E12" t="s">
        <v>5</v>
      </c>
    </row>
    <row r="13" spans="1:5" x14ac:dyDescent="0.2">
      <c r="A13">
        <v>113</v>
      </c>
      <c r="B13" t="s">
        <v>57</v>
      </c>
      <c r="C13" t="s">
        <v>57</v>
      </c>
      <c r="D13" t="s">
        <v>1993</v>
      </c>
      <c r="E13" t="s">
        <v>5</v>
      </c>
    </row>
    <row r="14" spans="1:5" x14ac:dyDescent="0.2">
      <c r="A14">
        <v>116</v>
      </c>
      <c r="B14" t="s">
        <v>57</v>
      </c>
      <c r="C14" t="s">
        <v>57</v>
      </c>
      <c r="D14" t="s">
        <v>1993</v>
      </c>
      <c r="E14" t="s">
        <v>5</v>
      </c>
    </row>
    <row r="15" spans="1:5" x14ac:dyDescent="0.2">
      <c r="A15">
        <v>121</v>
      </c>
      <c r="B15" t="s">
        <v>57</v>
      </c>
      <c r="C15" t="s">
        <v>57</v>
      </c>
      <c r="D15" t="s">
        <v>1993</v>
      </c>
      <c r="E15" t="s">
        <v>5</v>
      </c>
    </row>
    <row r="16" spans="1:5" x14ac:dyDescent="0.2">
      <c r="A16">
        <v>123</v>
      </c>
      <c r="B16" t="s">
        <v>57</v>
      </c>
      <c r="C16" t="s">
        <v>57</v>
      </c>
      <c r="D16" t="s">
        <v>1993</v>
      </c>
      <c r="E16" t="s">
        <v>5</v>
      </c>
    </row>
    <row r="17" spans="1:5" x14ac:dyDescent="0.2">
      <c r="A17">
        <v>124</v>
      </c>
      <c r="B17" t="s">
        <v>57</v>
      </c>
      <c r="C17" t="s">
        <v>57</v>
      </c>
      <c r="D17" t="s">
        <v>1993</v>
      </c>
      <c r="E17" t="s">
        <v>5</v>
      </c>
    </row>
    <row r="18" spans="1:5" x14ac:dyDescent="0.2">
      <c r="A18">
        <v>125</v>
      </c>
      <c r="B18" t="s">
        <v>57</v>
      </c>
      <c r="C18" t="s">
        <v>57</v>
      </c>
      <c r="D18" t="s">
        <v>1993</v>
      </c>
      <c r="E18" t="s">
        <v>5</v>
      </c>
    </row>
    <row r="19" spans="1:5" x14ac:dyDescent="0.2">
      <c r="A19">
        <v>127</v>
      </c>
      <c r="B19" t="s">
        <v>57</v>
      </c>
      <c r="C19" t="s">
        <v>57</v>
      </c>
      <c r="D19" t="s">
        <v>1993</v>
      </c>
      <c r="E19" t="s">
        <v>5</v>
      </c>
    </row>
    <row r="20" spans="1:5" x14ac:dyDescent="0.2">
      <c r="A20">
        <v>128</v>
      </c>
      <c r="B20" t="s">
        <v>57</v>
      </c>
      <c r="C20" t="s">
        <v>57</v>
      </c>
      <c r="D20" t="s">
        <v>1993</v>
      </c>
      <c r="E20" t="s">
        <v>5</v>
      </c>
    </row>
    <row r="21" spans="1:5" x14ac:dyDescent="0.2">
      <c r="A21">
        <v>129</v>
      </c>
      <c r="B21" t="s">
        <v>57</v>
      </c>
      <c r="C21" t="s">
        <v>57</v>
      </c>
      <c r="D21" t="s">
        <v>1993</v>
      </c>
      <c r="E21" t="s">
        <v>5</v>
      </c>
    </row>
    <row r="22" spans="1:5" x14ac:dyDescent="0.2">
      <c r="A22">
        <v>130</v>
      </c>
      <c r="B22" t="s">
        <v>57</v>
      </c>
      <c r="C22" t="s">
        <v>57</v>
      </c>
      <c r="D22" t="s">
        <v>1993</v>
      </c>
      <c r="E22" t="s">
        <v>5</v>
      </c>
    </row>
    <row r="23" spans="1:5" x14ac:dyDescent="0.2">
      <c r="A23">
        <v>132</v>
      </c>
      <c r="B23" t="s">
        <v>57</v>
      </c>
      <c r="C23" t="s">
        <v>57</v>
      </c>
      <c r="D23" t="s">
        <v>1993</v>
      </c>
      <c r="E23" t="s">
        <v>5</v>
      </c>
    </row>
    <row r="24" spans="1:5" x14ac:dyDescent="0.2">
      <c r="A24">
        <v>161</v>
      </c>
      <c r="B24" t="s">
        <v>57</v>
      </c>
      <c r="C24" t="s">
        <v>57</v>
      </c>
      <c r="D24" t="s">
        <v>1993</v>
      </c>
      <c r="E24" t="s">
        <v>5</v>
      </c>
    </row>
    <row r="25" spans="1:5" x14ac:dyDescent="0.2">
      <c r="A25">
        <v>162</v>
      </c>
      <c r="B25" t="s">
        <v>57</v>
      </c>
      <c r="C25" t="s">
        <v>57</v>
      </c>
      <c r="D25" t="s">
        <v>1993</v>
      </c>
      <c r="E25" t="s">
        <v>5</v>
      </c>
    </row>
    <row r="26" spans="1:5" x14ac:dyDescent="0.2">
      <c r="A26">
        <v>170</v>
      </c>
      <c r="B26" t="s">
        <v>1518</v>
      </c>
      <c r="C26" t="s">
        <v>1518</v>
      </c>
      <c r="D26" t="s">
        <v>1993</v>
      </c>
      <c r="E26" t="s">
        <v>5</v>
      </c>
    </row>
    <row r="27" spans="1:5" x14ac:dyDescent="0.2">
      <c r="A27">
        <v>172</v>
      </c>
      <c r="B27" t="s">
        <v>1518</v>
      </c>
      <c r="C27" t="s">
        <v>1518</v>
      </c>
      <c r="D27" t="s">
        <v>1993</v>
      </c>
      <c r="E27" t="s">
        <v>5</v>
      </c>
    </row>
    <row r="28" spans="1:5" x14ac:dyDescent="0.2">
      <c r="A28">
        <v>190</v>
      </c>
      <c r="B28" t="s">
        <v>72</v>
      </c>
      <c r="C28" t="s">
        <v>72</v>
      </c>
      <c r="D28" t="s">
        <v>1586</v>
      </c>
      <c r="E28" t="s">
        <v>7</v>
      </c>
    </row>
    <row r="29" spans="1:5" x14ac:dyDescent="0.2">
      <c r="A29">
        <v>191</v>
      </c>
      <c r="B29" t="s">
        <v>72</v>
      </c>
      <c r="C29" t="s">
        <v>72</v>
      </c>
      <c r="D29" t="s">
        <v>1586</v>
      </c>
      <c r="E29" t="s">
        <v>7</v>
      </c>
    </row>
    <row r="30" spans="1:5" x14ac:dyDescent="0.2">
      <c r="A30">
        <v>200</v>
      </c>
      <c r="B30" t="s">
        <v>1240</v>
      </c>
      <c r="C30" t="s">
        <v>1240</v>
      </c>
      <c r="D30" t="s">
        <v>1993</v>
      </c>
      <c r="E30" t="s">
        <v>5</v>
      </c>
    </row>
    <row r="31" spans="1:5" x14ac:dyDescent="0.2">
      <c r="A31">
        <v>201</v>
      </c>
      <c r="B31" t="s">
        <v>1240</v>
      </c>
      <c r="C31" t="s">
        <v>1240</v>
      </c>
      <c r="D31" t="s">
        <v>1993</v>
      </c>
      <c r="E31" t="s">
        <v>5</v>
      </c>
    </row>
    <row r="32" spans="1:5" x14ac:dyDescent="0.2">
      <c r="A32">
        <v>202</v>
      </c>
      <c r="B32" t="s">
        <v>1240</v>
      </c>
      <c r="C32" t="s">
        <v>1240</v>
      </c>
      <c r="D32" t="s">
        <v>1993</v>
      </c>
      <c r="E32" t="s">
        <v>5</v>
      </c>
    </row>
    <row r="33" spans="1:5" x14ac:dyDescent="0.2">
      <c r="A33">
        <v>203</v>
      </c>
      <c r="B33" t="s">
        <v>1240</v>
      </c>
      <c r="C33" t="s">
        <v>1240</v>
      </c>
      <c r="D33" t="s">
        <v>1993</v>
      </c>
      <c r="E33" t="s">
        <v>5</v>
      </c>
    </row>
    <row r="34" spans="1:5" x14ac:dyDescent="0.2">
      <c r="A34">
        <v>206</v>
      </c>
      <c r="B34" t="s">
        <v>1240</v>
      </c>
      <c r="C34" t="s">
        <v>1240</v>
      </c>
      <c r="D34" t="s">
        <v>1993</v>
      </c>
      <c r="E34" t="s">
        <v>5</v>
      </c>
    </row>
    <row r="35" spans="1:5" x14ac:dyDescent="0.2">
      <c r="A35">
        <v>210</v>
      </c>
      <c r="B35" t="s">
        <v>1519</v>
      </c>
      <c r="C35" t="s">
        <v>1519</v>
      </c>
      <c r="D35" t="s">
        <v>1993</v>
      </c>
      <c r="E35" t="s">
        <v>5</v>
      </c>
    </row>
    <row r="36" spans="1:5" x14ac:dyDescent="0.2">
      <c r="A36">
        <v>212</v>
      </c>
      <c r="B36" t="s">
        <v>1519</v>
      </c>
      <c r="C36" t="s">
        <v>1519</v>
      </c>
      <c r="D36" t="s">
        <v>1993</v>
      </c>
      <c r="E36" t="s">
        <v>5</v>
      </c>
    </row>
    <row r="37" spans="1:5" x14ac:dyDescent="0.2">
      <c r="A37">
        <v>220</v>
      </c>
      <c r="B37" t="s">
        <v>785</v>
      </c>
      <c r="C37" t="s">
        <v>1520</v>
      </c>
      <c r="D37" t="s">
        <v>1993</v>
      </c>
      <c r="E37" t="s">
        <v>5</v>
      </c>
    </row>
    <row r="38" spans="1:5" x14ac:dyDescent="0.2">
      <c r="A38">
        <v>221</v>
      </c>
      <c r="B38" t="s">
        <v>785</v>
      </c>
      <c r="C38" t="s">
        <v>1520</v>
      </c>
      <c r="D38" t="s">
        <v>1993</v>
      </c>
      <c r="E38" t="s">
        <v>5</v>
      </c>
    </row>
    <row r="39" spans="1:5" x14ac:dyDescent="0.2">
      <c r="A39">
        <v>222</v>
      </c>
      <c r="B39" t="s">
        <v>785</v>
      </c>
      <c r="C39" t="s">
        <v>1520</v>
      </c>
      <c r="D39" t="s">
        <v>1993</v>
      </c>
      <c r="E39" t="s">
        <v>5</v>
      </c>
    </row>
    <row r="40" spans="1:5" x14ac:dyDescent="0.2">
      <c r="A40">
        <v>225</v>
      </c>
      <c r="B40" t="s">
        <v>1521</v>
      </c>
      <c r="C40" t="s">
        <v>1519</v>
      </c>
      <c r="D40" t="s">
        <v>1993</v>
      </c>
      <c r="E40" t="s">
        <v>5</v>
      </c>
    </row>
    <row r="41" spans="1:5" x14ac:dyDescent="0.2">
      <c r="A41">
        <v>230</v>
      </c>
      <c r="B41" t="s">
        <v>220</v>
      </c>
      <c r="C41" t="s">
        <v>220</v>
      </c>
      <c r="D41" t="s">
        <v>220</v>
      </c>
      <c r="E41" t="s">
        <v>7</v>
      </c>
    </row>
    <row r="42" spans="1:5" x14ac:dyDescent="0.2">
      <c r="A42">
        <v>232</v>
      </c>
      <c r="B42" t="s">
        <v>220</v>
      </c>
      <c r="C42" t="s">
        <v>220</v>
      </c>
      <c r="D42" t="s">
        <v>220</v>
      </c>
      <c r="E42" t="s">
        <v>7</v>
      </c>
    </row>
    <row r="43" spans="1:5" x14ac:dyDescent="0.2">
      <c r="A43">
        <v>233</v>
      </c>
      <c r="B43" t="s">
        <v>220</v>
      </c>
      <c r="C43" t="s">
        <v>220</v>
      </c>
      <c r="D43" t="s">
        <v>220</v>
      </c>
      <c r="E43" t="s">
        <v>7</v>
      </c>
    </row>
    <row r="44" spans="1:5" x14ac:dyDescent="0.2">
      <c r="A44">
        <v>235</v>
      </c>
      <c r="B44" t="s">
        <v>74</v>
      </c>
      <c r="C44" t="s">
        <v>1522</v>
      </c>
      <c r="D44" t="s">
        <v>1522</v>
      </c>
      <c r="E44" t="s">
        <v>7</v>
      </c>
    </row>
    <row r="45" spans="1:5" x14ac:dyDescent="0.2">
      <c r="A45">
        <v>240</v>
      </c>
      <c r="B45" t="s">
        <v>77</v>
      </c>
      <c r="C45" t="s">
        <v>906</v>
      </c>
      <c r="D45" t="s">
        <v>906</v>
      </c>
      <c r="E45" t="s">
        <v>7</v>
      </c>
    </row>
    <row r="46" spans="1:5" x14ac:dyDescent="0.2">
      <c r="A46">
        <v>241</v>
      </c>
      <c r="B46" t="s">
        <v>77</v>
      </c>
      <c r="C46" t="s">
        <v>906</v>
      </c>
      <c r="D46" t="s">
        <v>906</v>
      </c>
      <c r="E46" t="s">
        <v>7</v>
      </c>
    </row>
    <row r="47" spans="1:5" x14ac:dyDescent="0.2">
      <c r="A47">
        <v>245</v>
      </c>
      <c r="B47" t="s">
        <v>78</v>
      </c>
      <c r="C47" t="s">
        <v>1522</v>
      </c>
      <c r="D47" t="s">
        <v>1522</v>
      </c>
      <c r="E47" t="s">
        <v>7</v>
      </c>
    </row>
    <row r="48" spans="1:5" x14ac:dyDescent="0.2">
      <c r="A48">
        <v>246</v>
      </c>
      <c r="B48" t="s">
        <v>78</v>
      </c>
      <c r="C48" t="s">
        <v>1522</v>
      </c>
      <c r="D48" t="s">
        <v>1522</v>
      </c>
      <c r="E48" t="s">
        <v>7</v>
      </c>
    </row>
    <row r="49" spans="1:5" x14ac:dyDescent="0.2">
      <c r="A49">
        <v>250</v>
      </c>
      <c r="B49" t="s">
        <v>79</v>
      </c>
      <c r="C49" t="s">
        <v>1522</v>
      </c>
      <c r="D49" t="s">
        <v>1522</v>
      </c>
      <c r="E49" t="s">
        <v>7</v>
      </c>
    </row>
    <row r="50" spans="1:5" x14ac:dyDescent="0.2">
      <c r="A50">
        <v>251</v>
      </c>
      <c r="B50" t="s">
        <v>79</v>
      </c>
      <c r="C50" t="s">
        <v>1522</v>
      </c>
      <c r="D50" t="s">
        <v>1522</v>
      </c>
      <c r="E50" t="s">
        <v>7</v>
      </c>
    </row>
    <row r="51" spans="1:5" x14ac:dyDescent="0.2">
      <c r="A51">
        <v>260</v>
      </c>
      <c r="B51" t="s">
        <v>220</v>
      </c>
      <c r="C51" t="s">
        <v>220</v>
      </c>
      <c r="D51" t="s">
        <v>220</v>
      </c>
      <c r="E51" t="s">
        <v>7</v>
      </c>
    </row>
    <row r="52" spans="1:5" x14ac:dyDescent="0.2">
      <c r="A52">
        <v>262</v>
      </c>
      <c r="B52" t="s">
        <v>220</v>
      </c>
      <c r="C52" t="s">
        <v>220</v>
      </c>
      <c r="D52" t="s">
        <v>220</v>
      </c>
      <c r="E52" t="s">
        <v>7</v>
      </c>
    </row>
    <row r="53" spans="1:5" x14ac:dyDescent="0.2">
      <c r="A53">
        <v>270</v>
      </c>
      <c r="B53" t="s">
        <v>81</v>
      </c>
      <c r="C53" t="s">
        <v>81</v>
      </c>
      <c r="D53" t="s">
        <v>81</v>
      </c>
      <c r="E53" t="s">
        <v>5</v>
      </c>
    </row>
    <row r="54" spans="1:5" x14ac:dyDescent="0.2">
      <c r="A54">
        <v>271</v>
      </c>
      <c r="B54" t="s">
        <v>81</v>
      </c>
      <c r="C54" t="s">
        <v>81</v>
      </c>
      <c r="D54" t="s">
        <v>81</v>
      </c>
      <c r="E54" t="s">
        <v>5</v>
      </c>
    </row>
    <row r="55" spans="1:5" x14ac:dyDescent="0.2">
      <c r="A55">
        <v>276</v>
      </c>
      <c r="B55" t="s">
        <v>1523</v>
      </c>
      <c r="C55" t="s">
        <v>1524</v>
      </c>
      <c r="D55" t="s">
        <v>1956</v>
      </c>
      <c r="E55" t="s">
        <v>9</v>
      </c>
    </row>
    <row r="56" spans="1:5" x14ac:dyDescent="0.2">
      <c r="A56">
        <v>300</v>
      </c>
      <c r="B56" t="s">
        <v>84</v>
      </c>
      <c r="C56" t="s">
        <v>14</v>
      </c>
      <c r="D56" t="s">
        <v>1956</v>
      </c>
      <c r="E56" t="s">
        <v>9</v>
      </c>
    </row>
    <row r="57" spans="1:5" x14ac:dyDescent="0.2">
      <c r="A57">
        <v>301</v>
      </c>
      <c r="B57" t="s">
        <v>84</v>
      </c>
      <c r="C57" t="s">
        <v>1525</v>
      </c>
      <c r="D57" t="s">
        <v>1956</v>
      </c>
      <c r="E57" t="s">
        <v>9</v>
      </c>
    </row>
    <row r="58" spans="1:5" x14ac:dyDescent="0.2">
      <c r="A58">
        <v>302</v>
      </c>
      <c r="B58" t="s">
        <v>84</v>
      </c>
      <c r="C58" t="s">
        <v>14</v>
      </c>
      <c r="D58" t="s">
        <v>1956</v>
      </c>
      <c r="E58" t="s">
        <v>9</v>
      </c>
    </row>
    <row r="59" spans="1:5" x14ac:dyDescent="0.2">
      <c r="A59">
        <v>310</v>
      </c>
      <c r="B59" t="s">
        <v>88</v>
      </c>
      <c r="C59" t="s">
        <v>1526</v>
      </c>
      <c r="D59" t="s">
        <v>680</v>
      </c>
      <c r="E59" t="s">
        <v>9</v>
      </c>
    </row>
    <row r="60" spans="1:5" x14ac:dyDescent="0.2">
      <c r="A60">
        <v>311</v>
      </c>
      <c r="B60" t="s">
        <v>88</v>
      </c>
      <c r="C60" t="s">
        <v>1526</v>
      </c>
      <c r="D60" t="s">
        <v>680</v>
      </c>
      <c r="E60" t="s">
        <v>9</v>
      </c>
    </row>
    <row r="61" spans="1:5" x14ac:dyDescent="0.2">
      <c r="A61">
        <v>320</v>
      </c>
      <c r="B61" t="s">
        <v>1527</v>
      </c>
      <c r="C61" t="s">
        <v>1526</v>
      </c>
      <c r="D61" t="s">
        <v>680</v>
      </c>
      <c r="E61" t="s">
        <v>9</v>
      </c>
    </row>
    <row r="62" spans="1:5" x14ac:dyDescent="0.2">
      <c r="A62">
        <v>340</v>
      </c>
      <c r="B62" t="s">
        <v>76</v>
      </c>
      <c r="C62" t="s">
        <v>1528</v>
      </c>
      <c r="D62" t="s">
        <v>1529</v>
      </c>
      <c r="E62" t="s">
        <v>9</v>
      </c>
    </row>
    <row r="63" spans="1:5" x14ac:dyDescent="0.2">
      <c r="A63">
        <v>341</v>
      </c>
      <c r="B63" t="s">
        <v>76</v>
      </c>
      <c r="C63" t="s">
        <v>1528</v>
      </c>
      <c r="D63" t="s">
        <v>1529</v>
      </c>
      <c r="E63" t="s">
        <v>9</v>
      </c>
    </row>
    <row r="64" spans="1:5" x14ac:dyDescent="0.2">
      <c r="A64">
        <v>342</v>
      </c>
      <c r="B64" t="s">
        <v>76</v>
      </c>
      <c r="C64" t="s">
        <v>1530</v>
      </c>
      <c r="D64" t="s">
        <v>1529</v>
      </c>
      <c r="E64" t="s">
        <v>9</v>
      </c>
    </row>
    <row r="65" spans="1:5" x14ac:dyDescent="0.2">
      <c r="A65">
        <v>345</v>
      </c>
      <c r="B65" t="s">
        <v>1531</v>
      </c>
      <c r="C65" t="s">
        <v>1532</v>
      </c>
      <c r="D65" t="s">
        <v>1532</v>
      </c>
      <c r="E65" t="s">
        <v>8</v>
      </c>
    </row>
    <row r="66" spans="1:5" x14ac:dyDescent="0.2">
      <c r="A66">
        <v>350</v>
      </c>
      <c r="B66" t="s">
        <v>87</v>
      </c>
      <c r="C66" t="s">
        <v>1533</v>
      </c>
      <c r="D66" t="s">
        <v>1533</v>
      </c>
      <c r="E66" t="s">
        <v>9</v>
      </c>
    </row>
    <row r="67" spans="1:5" x14ac:dyDescent="0.2">
      <c r="A67">
        <v>351</v>
      </c>
      <c r="B67" t="s">
        <v>87</v>
      </c>
      <c r="C67" t="s">
        <v>1533</v>
      </c>
      <c r="D67" t="s">
        <v>1533</v>
      </c>
      <c r="E67" t="s">
        <v>9</v>
      </c>
    </row>
    <row r="68" spans="1:5" x14ac:dyDescent="0.2">
      <c r="A68">
        <v>355</v>
      </c>
      <c r="B68" t="s">
        <v>67</v>
      </c>
      <c r="C68" t="s">
        <v>1534</v>
      </c>
      <c r="D68" t="s">
        <v>1534</v>
      </c>
      <c r="E68" t="s">
        <v>9</v>
      </c>
    </row>
    <row r="69" spans="1:5" x14ac:dyDescent="0.2">
      <c r="A69">
        <v>356</v>
      </c>
      <c r="B69" t="s">
        <v>1534</v>
      </c>
      <c r="C69" t="s">
        <v>1534</v>
      </c>
      <c r="D69" t="s">
        <v>1534</v>
      </c>
      <c r="E69" t="s">
        <v>9</v>
      </c>
    </row>
    <row r="70" spans="1:5" x14ac:dyDescent="0.2">
      <c r="A70">
        <v>360</v>
      </c>
      <c r="B70" t="s">
        <v>99</v>
      </c>
      <c r="C70" t="s">
        <v>1534</v>
      </c>
      <c r="D70" t="s">
        <v>1534</v>
      </c>
      <c r="E70" t="s">
        <v>9</v>
      </c>
    </row>
    <row r="71" spans="1:5" x14ac:dyDescent="0.2">
      <c r="A71">
        <v>370</v>
      </c>
      <c r="B71" t="s">
        <v>101</v>
      </c>
      <c r="C71" t="s">
        <v>1535</v>
      </c>
      <c r="D71" t="s">
        <v>1535</v>
      </c>
      <c r="E71" t="s">
        <v>9</v>
      </c>
    </row>
    <row r="72" spans="1:5" x14ac:dyDescent="0.2">
      <c r="A72">
        <v>371</v>
      </c>
      <c r="B72" t="s">
        <v>101</v>
      </c>
      <c r="C72" t="s">
        <v>1535</v>
      </c>
      <c r="D72" t="s">
        <v>1535</v>
      </c>
      <c r="E72" t="s">
        <v>9</v>
      </c>
    </row>
    <row r="73" spans="1:5" x14ac:dyDescent="0.2">
      <c r="A73">
        <v>380</v>
      </c>
      <c r="B73" t="s">
        <v>1532</v>
      </c>
      <c r="C73" t="s">
        <v>1532</v>
      </c>
      <c r="D73" t="s">
        <v>1532</v>
      </c>
      <c r="E73" t="s">
        <v>8</v>
      </c>
    </row>
    <row r="74" spans="1:5" x14ac:dyDescent="0.2">
      <c r="A74">
        <v>381</v>
      </c>
      <c r="B74" t="s">
        <v>1532</v>
      </c>
      <c r="C74" t="s">
        <v>1532</v>
      </c>
      <c r="D74" t="s">
        <v>1532</v>
      </c>
      <c r="E74" t="s">
        <v>8</v>
      </c>
    </row>
    <row r="75" spans="1:5" x14ac:dyDescent="0.2">
      <c r="A75">
        <v>400</v>
      </c>
      <c r="B75" t="s">
        <v>83</v>
      </c>
      <c r="C75" t="s">
        <v>492</v>
      </c>
      <c r="D75" t="s">
        <v>492</v>
      </c>
      <c r="E75" t="s">
        <v>8</v>
      </c>
    </row>
    <row r="76" spans="1:5" x14ac:dyDescent="0.2">
      <c r="A76">
        <v>401</v>
      </c>
      <c r="B76" t="s">
        <v>83</v>
      </c>
      <c r="C76" t="s">
        <v>492</v>
      </c>
      <c r="D76" t="s">
        <v>492</v>
      </c>
      <c r="E76" t="s">
        <v>8</v>
      </c>
    </row>
    <row r="77" spans="1:5" x14ac:dyDescent="0.2">
      <c r="A77">
        <v>410</v>
      </c>
      <c r="B77" t="s">
        <v>582</v>
      </c>
      <c r="C77" t="s">
        <v>492</v>
      </c>
      <c r="D77" t="s">
        <v>492</v>
      </c>
      <c r="E77" t="s">
        <v>8</v>
      </c>
    </row>
    <row r="78" spans="1:5" x14ac:dyDescent="0.2">
      <c r="A78">
        <v>415</v>
      </c>
      <c r="B78" t="s">
        <v>107</v>
      </c>
      <c r="C78" t="s">
        <v>1536</v>
      </c>
      <c r="D78" t="s">
        <v>1536</v>
      </c>
      <c r="E78" t="s">
        <v>8</v>
      </c>
    </row>
    <row r="79" spans="1:5" x14ac:dyDescent="0.2">
      <c r="A79">
        <v>416</v>
      </c>
      <c r="B79" t="s">
        <v>107</v>
      </c>
      <c r="C79" t="s">
        <v>1536</v>
      </c>
      <c r="D79" t="s">
        <v>1536</v>
      </c>
      <c r="E79" t="s">
        <v>8</v>
      </c>
    </row>
    <row r="80" spans="1:5" x14ac:dyDescent="0.2">
      <c r="A80">
        <v>420</v>
      </c>
      <c r="B80" t="s">
        <v>110</v>
      </c>
      <c r="C80" t="s">
        <v>1537</v>
      </c>
      <c r="D80" t="s">
        <v>1537</v>
      </c>
      <c r="E80" t="s">
        <v>8</v>
      </c>
    </row>
    <row r="81" spans="1:5" x14ac:dyDescent="0.2">
      <c r="A81">
        <v>421</v>
      </c>
      <c r="B81" t="s">
        <v>110</v>
      </c>
      <c r="C81" t="s">
        <v>1537</v>
      </c>
      <c r="D81" t="s">
        <v>1537</v>
      </c>
      <c r="E81" t="s">
        <v>8</v>
      </c>
    </row>
    <row r="82" spans="1:5" x14ac:dyDescent="0.2">
      <c r="A82">
        <v>425</v>
      </c>
      <c r="B82" t="s">
        <v>112</v>
      </c>
      <c r="C82" t="s">
        <v>492</v>
      </c>
      <c r="D82" t="s">
        <v>492</v>
      </c>
      <c r="E82" t="s">
        <v>8</v>
      </c>
    </row>
    <row r="83" spans="1:5" x14ac:dyDescent="0.2">
      <c r="A83">
        <v>426</v>
      </c>
      <c r="B83" t="s">
        <v>112</v>
      </c>
      <c r="C83" t="s">
        <v>492</v>
      </c>
      <c r="D83" t="s">
        <v>492</v>
      </c>
      <c r="E83" t="s">
        <v>8</v>
      </c>
    </row>
    <row r="84" spans="1:5" x14ac:dyDescent="0.2">
      <c r="A84">
        <v>430</v>
      </c>
      <c r="B84" t="s">
        <v>113</v>
      </c>
      <c r="C84" t="s">
        <v>492</v>
      </c>
      <c r="D84" t="s">
        <v>492</v>
      </c>
      <c r="E84" t="s">
        <v>8</v>
      </c>
    </row>
    <row r="85" spans="1:5" x14ac:dyDescent="0.2">
      <c r="A85">
        <v>431</v>
      </c>
      <c r="B85" t="s">
        <v>113</v>
      </c>
      <c r="C85" t="s">
        <v>492</v>
      </c>
      <c r="D85" t="s">
        <v>492</v>
      </c>
      <c r="E85" t="s">
        <v>8</v>
      </c>
    </row>
    <row r="86" spans="1:5" x14ac:dyDescent="0.2">
      <c r="A86">
        <v>450</v>
      </c>
      <c r="B86" t="s">
        <v>73</v>
      </c>
      <c r="C86" t="s">
        <v>303</v>
      </c>
      <c r="D86" t="s">
        <v>303</v>
      </c>
      <c r="E86" t="s">
        <v>8</v>
      </c>
    </row>
    <row r="87" spans="1:5" x14ac:dyDescent="0.2">
      <c r="A87">
        <v>451</v>
      </c>
      <c r="B87" t="s">
        <v>73</v>
      </c>
      <c r="C87" t="s">
        <v>303</v>
      </c>
      <c r="D87" t="s">
        <v>303</v>
      </c>
      <c r="E87" t="s">
        <v>8</v>
      </c>
    </row>
    <row r="88" spans="1:5" x14ac:dyDescent="0.2">
      <c r="A88">
        <v>460</v>
      </c>
      <c r="B88" t="s">
        <v>116</v>
      </c>
      <c r="C88" t="s">
        <v>303</v>
      </c>
      <c r="D88" t="s">
        <v>303</v>
      </c>
      <c r="E88" t="s">
        <v>8</v>
      </c>
    </row>
    <row r="89" spans="1:5" x14ac:dyDescent="0.2">
      <c r="A89">
        <v>461</v>
      </c>
      <c r="B89" t="s">
        <v>116</v>
      </c>
      <c r="C89" t="s">
        <v>303</v>
      </c>
      <c r="D89" t="s">
        <v>303</v>
      </c>
      <c r="E89" t="s">
        <v>8</v>
      </c>
    </row>
    <row r="90" spans="1:5" x14ac:dyDescent="0.2">
      <c r="A90">
        <v>465</v>
      </c>
      <c r="B90" t="s">
        <v>117</v>
      </c>
      <c r="C90" t="s">
        <v>303</v>
      </c>
      <c r="D90" t="s">
        <v>303</v>
      </c>
      <c r="E90" t="s">
        <v>8</v>
      </c>
    </row>
    <row r="91" spans="1:5" x14ac:dyDescent="0.2">
      <c r="A91">
        <v>466</v>
      </c>
      <c r="B91" t="s">
        <v>117</v>
      </c>
      <c r="C91" t="s">
        <v>303</v>
      </c>
      <c r="D91" t="s">
        <v>303</v>
      </c>
      <c r="E91" t="s">
        <v>8</v>
      </c>
    </row>
    <row r="92" spans="1:5" x14ac:dyDescent="0.2">
      <c r="A92">
        <v>470</v>
      </c>
      <c r="B92" t="s">
        <v>119</v>
      </c>
      <c r="C92" t="s">
        <v>492</v>
      </c>
      <c r="D92" t="s">
        <v>492</v>
      </c>
      <c r="E92" t="s">
        <v>8</v>
      </c>
    </row>
    <row r="93" spans="1:5" x14ac:dyDescent="0.2">
      <c r="A93">
        <v>471</v>
      </c>
      <c r="B93" t="s">
        <v>119</v>
      </c>
      <c r="C93" t="s">
        <v>492</v>
      </c>
      <c r="D93" t="s">
        <v>492</v>
      </c>
      <c r="E93" t="s">
        <v>8</v>
      </c>
    </row>
    <row r="94" spans="1:5" x14ac:dyDescent="0.2">
      <c r="A94">
        <v>580</v>
      </c>
      <c r="B94" t="s">
        <v>135</v>
      </c>
      <c r="C94" t="s">
        <v>1545</v>
      </c>
      <c r="D94" t="s">
        <v>1545</v>
      </c>
      <c r="E94" t="s">
        <v>1930</v>
      </c>
    </row>
    <row r="95" spans="1:5" x14ac:dyDescent="0.2">
      <c r="A95">
        <v>510</v>
      </c>
      <c r="B95" t="s">
        <v>123</v>
      </c>
      <c r="C95" t="s">
        <v>1539</v>
      </c>
      <c r="D95" t="s">
        <v>1992</v>
      </c>
      <c r="E95" t="s">
        <v>8</v>
      </c>
    </row>
    <row r="96" spans="1:5" x14ac:dyDescent="0.2">
      <c r="A96">
        <v>511</v>
      </c>
      <c r="B96" t="s">
        <v>123</v>
      </c>
      <c r="C96" t="s">
        <v>1539</v>
      </c>
      <c r="D96" t="s">
        <v>1992</v>
      </c>
      <c r="E96" t="s">
        <v>8</v>
      </c>
    </row>
    <row r="97" spans="1:5" x14ac:dyDescent="0.2">
      <c r="A97">
        <v>512</v>
      </c>
      <c r="B97" t="s">
        <v>123</v>
      </c>
      <c r="C97" t="s">
        <v>1539</v>
      </c>
      <c r="D97" t="s">
        <v>1992</v>
      </c>
      <c r="E97" t="s">
        <v>8</v>
      </c>
    </row>
    <row r="98" spans="1:5" x14ac:dyDescent="0.2">
      <c r="A98">
        <v>520</v>
      </c>
      <c r="B98" t="s">
        <v>125</v>
      </c>
      <c r="C98" t="s">
        <v>1541</v>
      </c>
      <c r="D98" t="s">
        <v>1992</v>
      </c>
      <c r="E98" t="s">
        <v>8</v>
      </c>
    </row>
    <row r="99" spans="1:5" x14ac:dyDescent="0.2">
      <c r="A99">
        <v>524</v>
      </c>
      <c r="B99" t="s">
        <v>1542</v>
      </c>
      <c r="C99" t="s">
        <v>1542</v>
      </c>
      <c r="D99" t="s">
        <v>1992</v>
      </c>
      <c r="E99" t="s">
        <v>8</v>
      </c>
    </row>
    <row r="100" spans="1:5" x14ac:dyDescent="0.2">
      <c r="A100">
        <v>581</v>
      </c>
      <c r="B100" t="s">
        <v>135</v>
      </c>
      <c r="C100" t="s">
        <v>1545</v>
      </c>
      <c r="D100" t="s">
        <v>1545</v>
      </c>
      <c r="E100" t="s">
        <v>1930</v>
      </c>
    </row>
    <row r="101" spans="1:5" x14ac:dyDescent="0.2">
      <c r="A101">
        <v>600</v>
      </c>
      <c r="B101" t="s">
        <v>68</v>
      </c>
      <c r="C101" t="s">
        <v>1546</v>
      </c>
      <c r="D101" t="s">
        <v>1957</v>
      </c>
      <c r="E101" t="s">
        <v>1930</v>
      </c>
    </row>
    <row r="102" spans="1:5" x14ac:dyDescent="0.2">
      <c r="A102">
        <v>601</v>
      </c>
      <c r="B102" t="s">
        <v>68</v>
      </c>
      <c r="C102" t="s">
        <v>1546</v>
      </c>
      <c r="D102" t="s">
        <v>1957</v>
      </c>
      <c r="E102" t="s">
        <v>1930</v>
      </c>
    </row>
    <row r="103" spans="1:5" x14ac:dyDescent="0.2">
      <c r="A103">
        <v>602</v>
      </c>
      <c r="B103" t="s">
        <v>68</v>
      </c>
      <c r="C103" t="s">
        <v>1546</v>
      </c>
      <c r="D103" t="s">
        <v>1957</v>
      </c>
      <c r="E103" t="s">
        <v>1930</v>
      </c>
    </row>
    <row r="104" spans="1:5" x14ac:dyDescent="0.2">
      <c r="A104">
        <v>603</v>
      </c>
      <c r="B104" t="s">
        <v>68</v>
      </c>
      <c r="C104" t="s">
        <v>1546</v>
      </c>
      <c r="D104" t="s">
        <v>1957</v>
      </c>
      <c r="E104" t="s">
        <v>1930</v>
      </c>
    </row>
    <row r="105" spans="1:5" x14ac:dyDescent="0.2">
      <c r="A105">
        <v>604</v>
      </c>
      <c r="B105" t="s">
        <v>68</v>
      </c>
      <c r="C105" t="s">
        <v>1547</v>
      </c>
      <c r="D105" t="s">
        <v>1957</v>
      </c>
      <c r="E105" t="s">
        <v>1930</v>
      </c>
    </row>
    <row r="106" spans="1:5" x14ac:dyDescent="0.2">
      <c r="A106">
        <v>605</v>
      </c>
      <c r="B106" t="s">
        <v>68</v>
      </c>
      <c r="C106" t="s">
        <v>1546</v>
      </c>
      <c r="D106" t="s">
        <v>1957</v>
      </c>
      <c r="E106" t="s">
        <v>1930</v>
      </c>
    </row>
    <row r="107" spans="1:5" x14ac:dyDescent="0.2">
      <c r="A107">
        <v>606</v>
      </c>
      <c r="B107" t="s">
        <v>68</v>
      </c>
      <c r="C107" t="s">
        <v>1548</v>
      </c>
      <c r="D107" t="s">
        <v>1957</v>
      </c>
      <c r="E107" t="s">
        <v>1930</v>
      </c>
    </row>
    <row r="108" spans="1:5" x14ac:dyDescent="0.2">
      <c r="A108">
        <v>607</v>
      </c>
      <c r="B108" t="s">
        <v>68</v>
      </c>
      <c r="C108" t="s">
        <v>1546</v>
      </c>
      <c r="D108" t="s">
        <v>1551</v>
      </c>
      <c r="E108" t="s">
        <v>1930</v>
      </c>
    </row>
    <row r="109" spans="1:5" x14ac:dyDescent="0.2">
      <c r="A109">
        <v>610</v>
      </c>
      <c r="B109" t="s">
        <v>140</v>
      </c>
      <c r="C109" t="s">
        <v>1549</v>
      </c>
      <c r="D109" t="s">
        <v>1957</v>
      </c>
      <c r="E109" t="s">
        <v>1930</v>
      </c>
    </row>
    <row r="110" spans="1:5" x14ac:dyDescent="0.2">
      <c r="A110">
        <v>611</v>
      </c>
      <c r="B110" t="s">
        <v>139</v>
      </c>
      <c r="C110" t="s">
        <v>1546</v>
      </c>
      <c r="D110" t="s">
        <v>1549</v>
      </c>
      <c r="E110" t="s">
        <v>1930</v>
      </c>
    </row>
    <row r="111" spans="1:5" x14ac:dyDescent="0.2">
      <c r="A111">
        <v>616</v>
      </c>
      <c r="B111" t="s">
        <v>140</v>
      </c>
      <c r="C111" t="s">
        <v>1549</v>
      </c>
      <c r="D111" t="s">
        <v>1957</v>
      </c>
      <c r="E111" t="s">
        <v>1930</v>
      </c>
    </row>
    <row r="112" spans="1:5" x14ac:dyDescent="0.2">
      <c r="A112">
        <v>620</v>
      </c>
      <c r="B112" t="s">
        <v>136</v>
      </c>
      <c r="C112" t="s">
        <v>1550</v>
      </c>
      <c r="D112" t="s">
        <v>1550</v>
      </c>
      <c r="E112" t="s">
        <v>1930</v>
      </c>
    </row>
    <row r="113" spans="1:5" x14ac:dyDescent="0.2">
      <c r="A113">
        <v>621</v>
      </c>
      <c r="B113" t="s">
        <v>136</v>
      </c>
      <c r="C113" t="s">
        <v>1550</v>
      </c>
      <c r="D113" t="s">
        <v>1550</v>
      </c>
      <c r="E113" t="s">
        <v>1930</v>
      </c>
    </row>
    <row r="114" spans="1:5" x14ac:dyDescent="0.2">
      <c r="A114">
        <v>625</v>
      </c>
      <c r="B114" t="s">
        <v>142</v>
      </c>
      <c r="C114" t="s">
        <v>1545</v>
      </c>
      <c r="D114" t="s">
        <v>1545</v>
      </c>
      <c r="E114" t="s">
        <v>1930</v>
      </c>
    </row>
    <row r="115" spans="1:5" x14ac:dyDescent="0.2">
      <c r="A115">
        <v>626</v>
      </c>
      <c r="B115" t="s">
        <v>142</v>
      </c>
      <c r="C115" t="s">
        <v>1545</v>
      </c>
      <c r="D115" t="s">
        <v>1545</v>
      </c>
      <c r="E115" t="s">
        <v>1930</v>
      </c>
    </row>
    <row r="116" spans="1:5" x14ac:dyDescent="0.2">
      <c r="A116">
        <v>630</v>
      </c>
      <c r="B116" t="s">
        <v>138</v>
      </c>
      <c r="C116" t="s">
        <v>1546</v>
      </c>
      <c r="D116" t="s">
        <v>1957</v>
      </c>
      <c r="E116" t="s">
        <v>1930</v>
      </c>
    </row>
    <row r="117" spans="1:5" x14ac:dyDescent="0.2">
      <c r="A117">
        <v>640</v>
      </c>
      <c r="B117" t="s">
        <v>96</v>
      </c>
      <c r="C117" t="s">
        <v>720</v>
      </c>
      <c r="D117" t="s">
        <v>1989</v>
      </c>
      <c r="E117" t="s">
        <v>1930</v>
      </c>
    </row>
    <row r="118" spans="1:5" x14ac:dyDescent="0.2">
      <c r="A118">
        <v>641</v>
      </c>
      <c r="B118" t="s">
        <v>96</v>
      </c>
      <c r="C118" t="s">
        <v>1551</v>
      </c>
      <c r="D118" t="s">
        <v>1551</v>
      </c>
      <c r="E118" t="s">
        <v>1930</v>
      </c>
    </row>
    <row r="119" spans="1:5" x14ac:dyDescent="0.2">
      <c r="A119">
        <v>645</v>
      </c>
      <c r="B119" t="s">
        <v>143</v>
      </c>
      <c r="C119" t="s">
        <v>1551</v>
      </c>
      <c r="D119" t="s">
        <v>1551</v>
      </c>
      <c r="E119" t="s">
        <v>1930</v>
      </c>
    </row>
    <row r="120" spans="1:5" x14ac:dyDescent="0.2">
      <c r="A120">
        <v>650</v>
      </c>
      <c r="B120" t="s">
        <v>1552</v>
      </c>
      <c r="C120" t="s">
        <v>1551</v>
      </c>
      <c r="D120" t="s">
        <v>1551</v>
      </c>
      <c r="E120" t="s">
        <v>1930</v>
      </c>
    </row>
    <row r="121" spans="1:5" x14ac:dyDescent="0.2">
      <c r="A121">
        <v>660</v>
      </c>
      <c r="B121" t="s">
        <v>1553</v>
      </c>
      <c r="C121" t="s">
        <v>1551</v>
      </c>
      <c r="D121" t="s">
        <v>1551</v>
      </c>
      <c r="E121" t="s">
        <v>1930</v>
      </c>
    </row>
    <row r="122" spans="1:5" x14ac:dyDescent="0.2">
      <c r="A122">
        <v>670</v>
      </c>
      <c r="B122" t="s">
        <v>147</v>
      </c>
      <c r="C122" t="s">
        <v>720</v>
      </c>
      <c r="D122" t="s">
        <v>1989</v>
      </c>
      <c r="E122" t="s">
        <v>1930</v>
      </c>
    </row>
    <row r="123" spans="1:5" x14ac:dyDescent="0.2">
      <c r="A123">
        <v>671</v>
      </c>
      <c r="B123" t="s">
        <v>147</v>
      </c>
      <c r="C123" t="s">
        <v>720</v>
      </c>
      <c r="D123" t="s">
        <v>1989</v>
      </c>
      <c r="E123" t="s">
        <v>1930</v>
      </c>
    </row>
    <row r="124" spans="1:5" x14ac:dyDescent="0.2">
      <c r="A124">
        <v>675</v>
      </c>
      <c r="B124" t="s">
        <v>148</v>
      </c>
      <c r="C124" t="s">
        <v>720</v>
      </c>
      <c r="D124" t="s">
        <v>1989</v>
      </c>
      <c r="E124" t="s">
        <v>1930</v>
      </c>
    </row>
    <row r="125" spans="1:5" x14ac:dyDescent="0.2">
      <c r="A125">
        <v>676</v>
      </c>
      <c r="B125" t="s">
        <v>148</v>
      </c>
      <c r="C125" t="s">
        <v>720</v>
      </c>
      <c r="D125" t="s">
        <v>1989</v>
      </c>
      <c r="E125" t="s">
        <v>1930</v>
      </c>
    </row>
    <row r="126" spans="1:5" x14ac:dyDescent="0.2">
      <c r="A126">
        <v>680</v>
      </c>
      <c r="B126" t="s">
        <v>150</v>
      </c>
      <c r="C126" t="s">
        <v>211</v>
      </c>
      <c r="D126" t="s">
        <v>211</v>
      </c>
      <c r="E126" t="s">
        <v>1930</v>
      </c>
    </row>
    <row r="127" spans="1:5" x14ac:dyDescent="0.2">
      <c r="A127">
        <v>681</v>
      </c>
      <c r="B127" t="s">
        <v>150</v>
      </c>
      <c r="C127" t="s">
        <v>211</v>
      </c>
      <c r="D127" t="s">
        <v>211</v>
      </c>
      <c r="E127" t="s">
        <v>1930</v>
      </c>
    </row>
    <row r="128" spans="1:5" x14ac:dyDescent="0.2">
      <c r="A128">
        <v>685</v>
      </c>
      <c r="B128" t="s">
        <v>151</v>
      </c>
      <c r="C128" t="s">
        <v>211</v>
      </c>
      <c r="D128" t="s">
        <v>211</v>
      </c>
      <c r="E128" t="s">
        <v>1930</v>
      </c>
    </row>
    <row r="129" spans="1:5" x14ac:dyDescent="0.2">
      <c r="A129">
        <v>686</v>
      </c>
      <c r="B129" t="s">
        <v>151</v>
      </c>
      <c r="C129" t="s">
        <v>211</v>
      </c>
      <c r="D129" t="s">
        <v>211</v>
      </c>
      <c r="E129" t="s">
        <v>1930</v>
      </c>
    </row>
    <row r="130" spans="1:5" x14ac:dyDescent="0.2">
      <c r="A130">
        <v>500</v>
      </c>
      <c r="B130" t="s">
        <v>964</v>
      </c>
      <c r="C130" t="s">
        <v>1538</v>
      </c>
      <c r="D130" t="s">
        <v>1538</v>
      </c>
      <c r="E130" t="s">
        <v>1945</v>
      </c>
    </row>
    <row r="131" spans="1:5" x14ac:dyDescent="0.2">
      <c r="A131">
        <v>530</v>
      </c>
      <c r="B131" t="s">
        <v>102</v>
      </c>
      <c r="C131" t="s">
        <v>1538</v>
      </c>
      <c r="D131" t="s">
        <v>1538</v>
      </c>
      <c r="E131" t="s">
        <v>1945</v>
      </c>
    </row>
    <row r="132" spans="1:5" x14ac:dyDescent="0.2">
      <c r="A132">
        <v>531</v>
      </c>
      <c r="B132" t="s">
        <v>102</v>
      </c>
      <c r="C132" t="s">
        <v>1538</v>
      </c>
      <c r="D132" t="s">
        <v>1538</v>
      </c>
      <c r="E132" t="s">
        <v>1945</v>
      </c>
    </row>
    <row r="133" spans="1:5" x14ac:dyDescent="0.2">
      <c r="A133">
        <v>540</v>
      </c>
      <c r="B133" t="s">
        <v>128</v>
      </c>
      <c r="C133" t="s">
        <v>669</v>
      </c>
      <c r="D133" t="s">
        <v>669</v>
      </c>
      <c r="E133" t="s">
        <v>1945</v>
      </c>
    </row>
    <row r="134" spans="1:5" x14ac:dyDescent="0.2">
      <c r="A134">
        <v>541</v>
      </c>
      <c r="B134" t="s">
        <v>128</v>
      </c>
      <c r="C134" t="s">
        <v>669</v>
      </c>
      <c r="D134" t="s">
        <v>669</v>
      </c>
      <c r="E134" t="s">
        <v>1945</v>
      </c>
    </row>
    <row r="135" spans="1:5" x14ac:dyDescent="0.2">
      <c r="A135">
        <v>545</v>
      </c>
      <c r="B135" t="s">
        <v>129</v>
      </c>
      <c r="C135" t="s">
        <v>1543</v>
      </c>
      <c r="D135" t="s">
        <v>1543</v>
      </c>
      <c r="E135" t="s">
        <v>1945</v>
      </c>
    </row>
    <row r="136" spans="1:5" x14ac:dyDescent="0.2">
      <c r="A136">
        <v>546</v>
      </c>
      <c r="B136" t="s">
        <v>129</v>
      </c>
      <c r="C136" t="s">
        <v>669</v>
      </c>
      <c r="D136" t="s">
        <v>669</v>
      </c>
      <c r="E136" t="s">
        <v>1945</v>
      </c>
    </row>
    <row r="137" spans="1:5" x14ac:dyDescent="0.2">
      <c r="A137">
        <v>550</v>
      </c>
      <c r="B137" t="s">
        <v>122</v>
      </c>
      <c r="C137" t="s">
        <v>530</v>
      </c>
      <c r="D137" t="s">
        <v>530</v>
      </c>
      <c r="E137" t="s">
        <v>1945</v>
      </c>
    </row>
    <row r="138" spans="1:5" x14ac:dyDescent="0.2">
      <c r="A138">
        <v>551</v>
      </c>
      <c r="B138" t="s">
        <v>122</v>
      </c>
      <c r="C138" t="s">
        <v>530</v>
      </c>
      <c r="D138" t="s">
        <v>530</v>
      </c>
      <c r="E138" t="s">
        <v>1945</v>
      </c>
    </row>
    <row r="139" spans="1:5" x14ac:dyDescent="0.2">
      <c r="A139">
        <v>560</v>
      </c>
      <c r="B139" t="s">
        <v>131</v>
      </c>
      <c r="C139" t="s">
        <v>530</v>
      </c>
      <c r="D139" t="s">
        <v>530</v>
      </c>
      <c r="E139" t="s">
        <v>1945</v>
      </c>
    </row>
    <row r="140" spans="1:5" x14ac:dyDescent="0.2">
      <c r="A140">
        <v>561</v>
      </c>
      <c r="B140" t="s">
        <v>131</v>
      </c>
      <c r="C140" t="s">
        <v>530</v>
      </c>
      <c r="D140" t="s">
        <v>530</v>
      </c>
      <c r="E140" t="s">
        <v>1945</v>
      </c>
    </row>
    <row r="141" spans="1:5" x14ac:dyDescent="0.2">
      <c r="A141">
        <v>565</v>
      </c>
      <c r="B141" t="s">
        <v>132</v>
      </c>
      <c r="C141" t="s">
        <v>530</v>
      </c>
      <c r="D141" t="s">
        <v>530</v>
      </c>
      <c r="E141" t="s">
        <v>1945</v>
      </c>
    </row>
    <row r="142" spans="1:5" x14ac:dyDescent="0.2">
      <c r="A142">
        <v>566</v>
      </c>
      <c r="B142" t="s">
        <v>132</v>
      </c>
      <c r="C142" t="s">
        <v>530</v>
      </c>
      <c r="D142" t="s">
        <v>530</v>
      </c>
      <c r="E142" t="s">
        <v>1945</v>
      </c>
    </row>
    <row r="143" spans="1:5" x14ac:dyDescent="0.2">
      <c r="A143">
        <v>570</v>
      </c>
      <c r="B143" t="s">
        <v>1544</v>
      </c>
      <c r="C143" t="s">
        <v>530</v>
      </c>
      <c r="D143" t="s">
        <v>530</v>
      </c>
      <c r="E143" t="s">
        <v>1945</v>
      </c>
    </row>
    <row r="144" spans="1:5" x14ac:dyDescent="0.2">
      <c r="A144">
        <v>690</v>
      </c>
      <c r="B144" t="s">
        <v>97</v>
      </c>
      <c r="C144" t="s">
        <v>1220</v>
      </c>
      <c r="D144" t="s">
        <v>1220</v>
      </c>
      <c r="E144" t="s">
        <v>4</v>
      </c>
    </row>
    <row r="145" spans="1:5" x14ac:dyDescent="0.2">
      <c r="A145">
        <v>691</v>
      </c>
      <c r="B145" t="s">
        <v>97</v>
      </c>
      <c r="C145" t="s">
        <v>1220</v>
      </c>
      <c r="D145" t="s">
        <v>1220</v>
      </c>
      <c r="E145" t="s">
        <v>4</v>
      </c>
    </row>
    <row r="146" spans="1:5" x14ac:dyDescent="0.2">
      <c r="A146">
        <v>700</v>
      </c>
      <c r="B146" t="s">
        <v>152</v>
      </c>
      <c r="C146" t="s">
        <v>1554</v>
      </c>
      <c r="D146" t="s">
        <v>215</v>
      </c>
      <c r="E146" t="s">
        <v>4</v>
      </c>
    </row>
    <row r="147" spans="1:5" x14ac:dyDescent="0.2">
      <c r="A147">
        <v>701</v>
      </c>
      <c r="B147" t="s">
        <v>152</v>
      </c>
      <c r="C147" t="s">
        <v>1554</v>
      </c>
      <c r="D147" t="s">
        <v>215</v>
      </c>
      <c r="E147" t="s">
        <v>4</v>
      </c>
    </row>
    <row r="148" spans="1:5" x14ac:dyDescent="0.2">
      <c r="A148">
        <v>707</v>
      </c>
      <c r="B148" t="s">
        <v>159</v>
      </c>
    </row>
    <row r="149" spans="1:5" x14ac:dyDescent="0.2">
      <c r="A149">
        <v>710</v>
      </c>
      <c r="B149" t="s">
        <v>160</v>
      </c>
      <c r="C149" t="s">
        <v>1554</v>
      </c>
      <c r="D149" t="s">
        <v>215</v>
      </c>
      <c r="E149" t="s">
        <v>4</v>
      </c>
    </row>
    <row r="150" spans="1:5" x14ac:dyDescent="0.2">
      <c r="A150">
        <v>711</v>
      </c>
      <c r="B150" t="s">
        <v>160</v>
      </c>
      <c r="C150" t="s">
        <v>1554</v>
      </c>
      <c r="D150" t="s">
        <v>215</v>
      </c>
      <c r="E150" t="s">
        <v>4</v>
      </c>
    </row>
    <row r="151" spans="1:5" x14ac:dyDescent="0.2">
      <c r="A151">
        <v>715</v>
      </c>
      <c r="B151" t="s">
        <v>161</v>
      </c>
      <c r="C151" t="s">
        <v>203</v>
      </c>
      <c r="D151" t="s">
        <v>203</v>
      </c>
      <c r="E151" t="s">
        <v>4</v>
      </c>
    </row>
    <row r="152" spans="1:5" x14ac:dyDescent="0.2">
      <c r="A152">
        <v>720</v>
      </c>
      <c r="B152" t="s">
        <v>1555</v>
      </c>
      <c r="C152" t="s">
        <v>1554</v>
      </c>
      <c r="D152" t="s">
        <v>215</v>
      </c>
      <c r="E152" t="s">
        <v>4</v>
      </c>
    </row>
    <row r="153" spans="1:5" x14ac:dyDescent="0.2">
      <c r="A153">
        <v>721</v>
      </c>
      <c r="B153" t="s">
        <v>1555</v>
      </c>
      <c r="C153" t="s">
        <v>1554</v>
      </c>
      <c r="D153" t="s">
        <v>215</v>
      </c>
      <c r="E153" t="s">
        <v>4</v>
      </c>
    </row>
    <row r="154" spans="1:5" x14ac:dyDescent="0.2">
      <c r="A154">
        <v>730</v>
      </c>
      <c r="B154" t="s">
        <v>66</v>
      </c>
      <c r="C154" t="s">
        <v>203</v>
      </c>
      <c r="D154" t="s">
        <v>203</v>
      </c>
      <c r="E154" t="s">
        <v>4</v>
      </c>
    </row>
    <row r="155" spans="1:5" x14ac:dyDescent="0.2">
      <c r="A155">
        <v>731</v>
      </c>
      <c r="B155" t="s">
        <v>66</v>
      </c>
      <c r="C155" t="s">
        <v>203</v>
      </c>
      <c r="D155" t="s">
        <v>203</v>
      </c>
      <c r="E155" t="s">
        <v>4</v>
      </c>
    </row>
    <row r="156" spans="1:5" x14ac:dyDescent="0.2">
      <c r="A156">
        <v>735</v>
      </c>
      <c r="B156" t="s">
        <v>69</v>
      </c>
      <c r="C156" t="s">
        <v>203</v>
      </c>
      <c r="D156" t="s">
        <v>203</v>
      </c>
      <c r="E156" t="s">
        <v>4</v>
      </c>
    </row>
    <row r="157" spans="1:5" x14ac:dyDescent="0.2">
      <c r="A157">
        <v>736</v>
      </c>
      <c r="B157" t="s">
        <v>69</v>
      </c>
      <c r="C157" t="s">
        <v>203</v>
      </c>
      <c r="D157" t="s">
        <v>203</v>
      </c>
      <c r="E157" t="s">
        <v>4</v>
      </c>
    </row>
    <row r="158" spans="1:5" x14ac:dyDescent="0.2">
      <c r="A158">
        <v>740</v>
      </c>
      <c r="B158" t="s">
        <v>164</v>
      </c>
      <c r="C158" t="s">
        <v>203</v>
      </c>
      <c r="D158" t="s">
        <v>203</v>
      </c>
      <c r="E158" t="s">
        <v>4</v>
      </c>
    </row>
    <row r="159" spans="1:5" x14ac:dyDescent="0.2">
      <c r="A159">
        <v>741</v>
      </c>
      <c r="B159" t="s">
        <v>164</v>
      </c>
      <c r="C159" t="s">
        <v>203</v>
      </c>
      <c r="D159" t="s">
        <v>203</v>
      </c>
      <c r="E159" t="s">
        <v>4</v>
      </c>
    </row>
    <row r="160" spans="1:5" x14ac:dyDescent="0.2">
      <c r="A160">
        <v>750</v>
      </c>
      <c r="B160" t="s">
        <v>71</v>
      </c>
      <c r="C160" t="s">
        <v>203</v>
      </c>
      <c r="D160" t="s">
        <v>203</v>
      </c>
      <c r="E160" t="s">
        <v>4</v>
      </c>
    </row>
    <row r="161" spans="1:5" x14ac:dyDescent="0.2">
      <c r="A161">
        <v>751</v>
      </c>
      <c r="B161" t="s">
        <v>71</v>
      </c>
      <c r="C161" t="s">
        <v>203</v>
      </c>
      <c r="D161" t="s">
        <v>203</v>
      </c>
      <c r="E161" t="s">
        <v>4</v>
      </c>
    </row>
    <row r="162" spans="1:5" x14ac:dyDescent="0.2">
      <c r="A162">
        <v>755</v>
      </c>
      <c r="B162" t="s">
        <v>165</v>
      </c>
      <c r="C162" t="s">
        <v>203</v>
      </c>
      <c r="D162" t="s">
        <v>203</v>
      </c>
      <c r="E162" t="s">
        <v>4</v>
      </c>
    </row>
    <row r="163" spans="1:5" x14ac:dyDescent="0.2">
      <c r="A163">
        <v>756</v>
      </c>
      <c r="B163" t="s">
        <v>165</v>
      </c>
      <c r="C163" t="s">
        <v>203</v>
      </c>
      <c r="D163" t="s">
        <v>203</v>
      </c>
      <c r="E163" t="s">
        <v>4</v>
      </c>
    </row>
    <row r="164" spans="1:5" x14ac:dyDescent="0.2">
      <c r="A164">
        <v>760</v>
      </c>
      <c r="B164" t="s">
        <v>166</v>
      </c>
      <c r="C164" t="s">
        <v>203</v>
      </c>
      <c r="D164" t="s">
        <v>203</v>
      </c>
      <c r="E164" t="s">
        <v>4</v>
      </c>
    </row>
    <row r="165" spans="1:5" x14ac:dyDescent="0.2">
      <c r="A165">
        <v>761</v>
      </c>
      <c r="B165" t="s">
        <v>166</v>
      </c>
      <c r="C165" t="s">
        <v>203</v>
      </c>
      <c r="D165" t="s">
        <v>203</v>
      </c>
      <c r="E165" t="s">
        <v>4</v>
      </c>
    </row>
    <row r="166" spans="1:5" x14ac:dyDescent="0.2">
      <c r="A166">
        <v>765</v>
      </c>
      <c r="B166" t="s">
        <v>167</v>
      </c>
      <c r="C166" t="s">
        <v>1554</v>
      </c>
      <c r="D166" t="s">
        <v>215</v>
      </c>
      <c r="E166" t="s">
        <v>4</v>
      </c>
    </row>
    <row r="167" spans="1:5" x14ac:dyDescent="0.2">
      <c r="A167">
        <v>766</v>
      </c>
      <c r="B167" t="s">
        <v>167</v>
      </c>
      <c r="C167" t="s">
        <v>1554</v>
      </c>
      <c r="D167" t="s">
        <v>215</v>
      </c>
      <c r="E167" t="s">
        <v>4</v>
      </c>
    </row>
    <row r="168" spans="1:5" x14ac:dyDescent="0.2">
      <c r="A168">
        <v>780</v>
      </c>
      <c r="B168" t="s">
        <v>168</v>
      </c>
      <c r="C168" t="s">
        <v>241</v>
      </c>
      <c r="D168" t="s">
        <v>241</v>
      </c>
      <c r="E168" t="s">
        <v>6</v>
      </c>
    </row>
    <row r="169" spans="1:5" x14ac:dyDescent="0.2">
      <c r="A169">
        <v>781</v>
      </c>
      <c r="B169" t="s">
        <v>168</v>
      </c>
      <c r="C169" t="s">
        <v>241</v>
      </c>
      <c r="D169" t="s">
        <v>241</v>
      </c>
      <c r="E169" t="s">
        <v>6</v>
      </c>
    </row>
    <row r="170" spans="1:5" x14ac:dyDescent="0.2">
      <c r="A170">
        <v>785</v>
      </c>
      <c r="B170" t="s">
        <v>1556</v>
      </c>
      <c r="C170" t="s">
        <v>241</v>
      </c>
      <c r="D170" t="s">
        <v>241</v>
      </c>
      <c r="E170" t="s">
        <v>6</v>
      </c>
    </row>
    <row r="171" spans="1:5" x14ac:dyDescent="0.2">
      <c r="A171">
        <v>800</v>
      </c>
      <c r="B171" t="s">
        <v>70</v>
      </c>
      <c r="C171" t="s">
        <v>1557</v>
      </c>
      <c r="D171" t="s">
        <v>733</v>
      </c>
      <c r="E171" t="s">
        <v>6</v>
      </c>
    </row>
    <row r="172" spans="1:5" x14ac:dyDescent="0.2">
      <c r="A172">
        <v>801</v>
      </c>
      <c r="B172" t="s">
        <v>70</v>
      </c>
      <c r="C172" t="s">
        <v>1557</v>
      </c>
      <c r="D172" t="s">
        <v>733</v>
      </c>
      <c r="E172" t="s">
        <v>6</v>
      </c>
    </row>
    <row r="173" spans="1:5" x14ac:dyDescent="0.2">
      <c r="A173">
        <v>802</v>
      </c>
      <c r="B173" t="s">
        <v>70</v>
      </c>
      <c r="C173" t="s">
        <v>1557</v>
      </c>
      <c r="D173" t="s">
        <v>733</v>
      </c>
      <c r="E173" t="s">
        <v>6</v>
      </c>
    </row>
    <row r="174" spans="1:5" x14ac:dyDescent="0.2">
      <c r="A174">
        <v>803</v>
      </c>
      <c r="B174" t="s">
        <v>70</v>
      </c>
      <c r="C174" t="s">
        <v>972</v>
      </c>
      <c r="D174" t="s">
        <v>733</v>
      </c>
      <c r="E174" t="s">
        <v>6</v>
      </c>
    </row>
    <row r="175" spans="1:5" x14ac:dyDescent="0.2">
      <c r="A175">
        <v>804</v>
      </c>
      <c r="B175" t="s">
        <v>70</v>
      </c>
      <c r="C175" t="s">
        <v>1558</v>
      </c>
      <c r="D175" t="s">
        <v>1990</v>
      </c>
      <c r="E175" t="s">
        <v>6</v>
      </c>
    </row>
    <row r="176" spans="1:5" x14ac:dyDescent="0.2">
      <c r="A176">
        <v>805</v>
      </c>
      <c r="B176" t="s">
        <v>70</v>
      </c>
      <c r="C176" t="s">
        <v>1559</v>
      </c>
      <c r="D176" t="s">
        <v>1990</v>
      </c>
      <c r="E176" t="s">
        <v>6</v>
      </c>
    </row>
    <row r="177" spans="1:5" x14ac:dyDescent="0.2">
      <c r="A177">
        <v>806</v>
      </c>
      <c r="B177" t="s">
        <v>70</v>
      </c>
      <c r="C177" t="s">
        <v>1560</v>
      </c>
      <c r="D177" t="s">
        <v>1990</v>
      </c>
      <c r="E177" t="s">
        <v>6</v>
      </c>
    </row>
    <row r="178" spans="1:5" x14ac:dyDescent="0.2">
      <c r="A178">
        <v>810</v>
      </c>
      <c r="B178" t="s">
        <v>182</v>
      </c>
      <c r="C178" t="s">
        <v>1561</v>
      </c>
      <c r="D178" t="s">
        <v>1959</v>
      </c>
      <c r="E178" t="s">
        <v>6</v>
      </c>
    </row>
    <row r="179" spans="1:5" x14ac:dyDescent="0.2">
      <c r="A179">
        <v>815</v>
      </c>
      <c r="B179" t="s">
        <v>183</v>
      </c>
      <c r="C179" t="s">
        <v>804</v>
      </c>
      <c r="D179" t="s">
        <v>1959</v>
      </c>
      <c r="E179" t="s">
        <v>6</v>
      </c>
    </row>
    <row r="180" spans="1:5" x14ac:dyDescent="0.2">
      <c r="A180">
        <v>816</v>
      </c>
      <c r="B180" t="s">
        <v>1226</v>
      </c>
      <c r="C180" t="s">
        <v>804</v>
      </c>
      <c r="D180" t="s">
        <v>1959</v>
      </c>
      <c r="E180" t="s">
        <v>6</v>
      </c>
    </row>
    <row r="181" spans="1:5" x14ac:dyDescent="0.2">
      <c r="A181">
        <v>820</v>
      </c>
      <c r="B181" t="s">
        <v>184</v>
      </c>
      <c r="C181" t="s">
        <v>1557</v>
      </c>
      <c r="D181" t="s">
        <v>733</v>
      </c>
      <c r="E181" t="s">
        <v>6</v>
      </c>
    </row>
    <row r="182" spans="1:5" x14ac:dyDescent="0.2">
      <c r="A182">
        <v>825</v>
      </c>
      <c r="B182" t="s">
        <v>185</v>
      </c>
      <c r="C182" t="s">
        <v>1557</v>
      </c>
      <c r="D182" t="s">
        <v>733</v>
      </c>
      <c r="E182" t="s">
        <v>6</v>
      </c>
    </row>
    <row r="183" spans="1:5" x14ac:dyDescent="0.2">
      <c r="A183">
        <v>840</v>
      </c>
      <c r="B183" t="s">
        <v>186</v>
      </c>
      <c r="C183" t="s">
        <v>1560</v>
      </c>
      <c r="D183" t="s">
        <v>1990</v>
      </c>
      <c r="E183" t="s">
        <v>6</v>
      </c>
    </row>
    <row r="184" spans="1:5" x14ac:dyDescent="0.2">
      <c r="A184">
        <v>845</v>
      </c>
      <c r="B184" t="s">
        <v>1562</v>
      </c>
      <c r="C184" t="s">
        <v>1563</v>
      </c>
      <c r="D184" t="s">
        <v>1990</v>
      </c>
      <c r="E184" t="s">
        <v>6</v>
      </c>
    </row>
    <row r="185" spans="1:5" x14ac:dyDescent="0.2">
      <c r="A185">
        <v>846</v>
      </c>
      <c r="B185" t="s">
        <v>1562</v>
      </c>
      <c r="C185" t="s">
        <v>1563</v>
      </c>
      <c r="D185" t="s">
        <v>1990</v>
      </c>
      <c r="E185" t="s">
        <v>6</v>
      </c>
    </row>
    <row r="186" spans="1:5" x14ac:dyDescent="0.2">
      <c r="A186">
        <v>850</v>
      </c>
      <c r="B186" t="s">
        <v>163</v>
      </c>
      <c r="C186" t="s">
        <v>1564</v>
      </c>
      <c r="D186" t="s">
        <v>631</v>
      </c>
      <c r="E186" t="s">
        <v>6</v>
      </c>
    </row>
    <row r="187" spans="1:5" x14ac:dyDescent="0.2">
      <c r="A187">
        <v>851</v>
      </c>
      <c r="B187" t="s">
        <v>163</v>
      </c>
      <c r="C187" t="s">
        <v>1564</v>
      </c>
      <c r="D187" t="s">
        <v>631</v>
      </c>
      <c r="E187" t="s">
        <v>6</v>
      </c>
    </row>
    <row r="188" spans="1:5" x14ac:dyDescent="0.2">
      <c r="A188">
        <v>860</v>
      </c>
      <c r="B188" t="s">
        <v>192</v>
      </c>
      <c r="C188" t="s">
        <v>1565</v>
      </c>
      <c r="D188" t="s">
        <v>1565</v>
      </c>
      <c r="E188" t="s">
        <v>6</v>
      </c>
    </row>
    <row r="189" spans="1:5" x14ac:dyDescent="0.2">
      <c r="A189">
        <v>861</v>
      </c>
      <c r="B189" t="s">
        <v>192</v>
      </c>
      <c r="C189" t="s">
        <v>1565</v>
      </c>
      <c r="D189" t="s">
        <v>1565</v>
      </c>
      <c r="E189" t="s">
        <v>6</v>
      </c>
    </row>
    <row r="190" spans="1:5" x14ac:dyDescent="0.2">
      <c r="A190">
        <v>870</v>
      </c>
      <c r="B190" t="s">
        <v>1566</v>
      </c>
      <c r="C190" t="s">
        <v>1041</v>
      </c>
      <c r="D190" t="s">
        <v>1041</v>
      </c>
      <c r="E190" t="s">
        <v>6</v>
      </c>
    </row>
    <row r="191" spans="1:5" x14ac:dyDescent="0.2">
      <c r="A191">
        <v>871</v>
      </c>
      <c r="B191" t="s">
        <v>1566</v>
      </c>
      <c r="C191" t="s">
        <v>1041</v>
      </c>
      <c r="D191" t="s">
        <v>1041</v>
      </c>
      <c r="E191" t="s">
        <v>6</v>
      </c>
    </row>
    <row r="192" spans="1:5" x14ac:dyDescent="0.2">
      <c r="A192">
        <v>880</v>
      </c>
      <c r="B192" t="s">
        <v>195</v>
      </c>
      <c r="C192" t="s">
        <v>890</v>
      </c>
      <c r="D192" t="s">
        <v>890</v>
      </c>
      <c r="E192" t="s">
        <v>6</v>
      </c>
    </row>
    <row r="193" spans="1:5" x14ac:dyDescent="0.2">
      <c r="A193">
        <v>881</v>
      </c>
      <c r="B193" t="s">
        <v>195</v>
      </c>
      <c r="C193" t="s">
        <v>890</v>
      </c>
      <c r="D193" t="s">
        <v>890</v>
      </c>
      <c r="E193" t="s">
        <v>6</v>
      </c>
    </row>
    <row r="194" spans="1:5" x14ac:dyDescent="0.2">
      <c r="A194">
        <v>900</v>
      </c>
      <c r="B194" t="s">
        <v>65</v>
      </c>
      <c r="C194" t="s">
        <v>65</v>
      </c>
      <c r="D194" t="s">
        <v>1588</v>
      </c>
      <c r="E194" t="s">
        <v>6</v>
      </c>
    </row>
    <row r="195" spans="1:5" x14ac:dyDescent="0.2">
      <c r="A195">
        <v>902</v>
      </c>
      <c r="B195" t="s">
        <v>65</v>
      </c>
      <c r="C195" t="s">
        <v>65</v>
      </c>
      <c r="D195" t="s">
        <v>1588</v>
      </c>
      <c r="E195" t="s">
        <v>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8A4C7-0F2F-4F97-98EE-30E998F58CA1}">
  <dimension ref="A1:Z42"/>
  <sheetViews>
    <sheetView zoomScale="85" zoomScaleNormal="85" workbookViewId="0">
      <selection activeCell="P19" sqref="P19"/>
    </sheetView>
  </sheetViews>
  <sheetFormatPr baseColWidth="10" defaultColWidth="15.6640625" defaultRowHeight="15" customHeight="1" x14ac:dyDescent="0.2"/>
  <cols>
    <col min="3" max="3" width="22.83203125" customWidth="1"/>
    <col min="10" max="10" width="21.1640625" customWidth="1"/>
    <col min="11" max="11" width="18" customWidth="1"/>
  </cols>
  <sheetData>
    <row r="1" spans="1:14" ht="15" customHeight="1" x14ac:dyDescent="0.2">
      <c r="B1" t="s">
        <v>1944</v>
      </c>
      <c r="C1" t="s">
        <v>56</v>
      </c>
      <c r="D1" t="s">
        <v>199</v>
      </c>
      <c r="E1" t="s">
        <v>1948</v>
      </c>
      <c r="F1" t="s">
        <v>1947</v>
      </c>
      <c r="G1" t="s">
        <v>1950</v>
      </c>
      <c r="J1" s="98" t="s">
        <v>1589</v>
      </c>
      <c r="K1" s="98" t="s">
        <v>1952</v>
      </c>
      <c r="L1" s="99" t="s">
        <v>1951</v>
      </c>
      <c r="M1" s="105" t="s">
        <v>1950</v>
      </c>
      <c r="N1" s="106" t="s">
        <v>309</v>
      </c>
    </row>
    <row r="2" spans="1:14" ht="15" customHeight="1" x14ac:dyDescent="0.2">
      <c r="A2" s="33" t="s">
        <v>1943</v>
      </c>
      <c r="B2" s="89">
        <v>1</v>
      </c>
      <c r="C2">
        <v>15.1</v>
      </c>
      <c r="D2" t="s">
        <v>1946</v>
      </c>
      <c r="E2" s="5">
        <v>432023</v>
      </c>
      <c r="F2" s="5">
        <v>81385</v>
      </c>
      <c r="G2" s="5">
        <f>156980</f>
        <v>156980</v>
      </c>
      <c r="J2" s="68" t="s">
        <v>1956</v>
      </c>
      <c r="K2" s="101">
        <v>3000</v>
      </c>
      <c r="L2" s="102">
        <v>27000</v>
      </c>
      <c r="M2" s="6">
        <f>L2*1.035/1000</f>
        <v>27.944999999999997</v>
      </c>
      <c r="N2" s="6">
        <f>AVERAGE(Table8[[#This Row],[Mjólkurtonn]]/$M$42,Table8[[#This Row],[Sauðfjé (ærgildi)]]/$K$42)*$C$2*1000</f>
        <v>199.60540180799731</v>
      </c>
    </row>
    <row r="3" spans="1:14" ht="15" customHeight="1" x14ac:dyDescent="0.2">
      <c r="A3" t="s">
        <v>6</v>
      </c>
      <c r="B3" s="89">
        <v>0.32</v>
      </c>
      <c r="C3" s="97">
        <f t="shared" ref="C3:C9" si="0">B3*$C$2</f>
        <v>4.8319999999999999</v>
      </c>
      <c r="D3" t="s">
        <v>1946</v>
      </c>
      <c r="E3" s="5">
        <v>66590</v>
      </c>
      <c r="F3" s="5">
        <v>30825</v>
      </c>
      <c r="G3" s="5">
        <f>F3/$F$2*$G$2</f>
        <v>59457.006819438473</v>
      </c>
      <c r="J3" s="100" t="s">
        <v>1957</v>
      </c>
      <c r="K3" s="101">
        <v>12700</v>
      </c>
      <c r="L3" s="104">
        <v>237000</v>
      </c>
      <c r="M3" s="6">
        <f t="shared" ref="M3:M42" si="1">L3*1.035/1000</f>
        <v>245.29499999999996</v>
      </c>
      <c r="N3" s="6">
        <f>AVERAGE(Table8[[#This Row],[Mjólkurtonn]]/$M$42,Table8[[#This Row],[Sauðfjé (ærgildi)]]/$K$42)*$C$2*1000</f>
        <v>1470.0872941045977</v>
      </c>
    </row>
    <row r="4" spans="1:14" ht="15" customHeight="1" x14ac:dyDescent="0.2">
      <c r="A4" t="s">
        <v>1930</v>
      </c>
      <c r="B4" s="89">
        <v>0.17</v>
      </c>
      <c r="C4" s="97">
        <f t="shared" si="0"/>
        <v>2.5670000000000002</v>
      </c>
      <c r="D4" t="s">
        <v>1946</v>
      </c>
      <c r="E4" s="5">
        <v>71936</v>
      </c>
      <c r="F4" s="5">
        <v>18232</v>
      </c>
      <c r="G4" s="5">
        <f t="shared" ref="G4:G9" si="2">F4/$F$2*$G$2</f>
        <v>35166.914787737296</v>
      </c>
      <c r="J4" s="108" t="s">
        <v>1992</v>
      </c>
      <c r="K4" s="101">
        <v>12800</v>
      </c>
      <c r="L4" s="102">
        <v>0</v>
      </c>
      <c r="M4" s="6">
        <f t="shared" si="1"/>
        <v>0</v>
      </c>
      <c r="N4" s="6">
        <f>AVERAGE(Table8[[#This Row],[Mjólkurtonn]]/$M$42,Table8[[#This Row],[Sauðfjé (ærgildi)]]/$K$42)*$C$2*1000</f>
        <v>264.76712328767121</v>
      </c>
    </row>
    <row r="5" spans="1:14" ht="15" customHeight="1" x14ac:dyDescent="0.2">
      <c r="A5" t="s">
        <v>1945</v>
      </c>
      <c r="B5" s="89">
        <v>0.16</v>
      </c>
      <c r="C5" s="97">
        <f t="shared" si="0"/>
        <v>2.4159999999999999</v>
      </c>
      <c r="D5" t="s">
        <v>1946</v>
      </c>
      <c r="E5" s="5">
        <v>106759</v>
      </c>
      <c r="F5" s="5">
        <v>13589</v>
      </c>
      <c r="G5" s="5">
        <f t="shared" si="2"/>
        <v>26211.233273944828</v>
      </c>
      <c r="J5" s="114" t="s">
        <v>631</v>
      </c>
      <c r="K5" s="103">
        <v>7400</v>
      </c>
      <c r="L5" s="104">
        <v>60000</v>
      </c>
      <c r="M5" s="6">
        <f t="shared" si="1"/>
        <v>62.099999999999994</v>
      </c>
      <c r="N5" s="6">
        <f>AVERAGE(Table8[[#This Row],[Mjólkurtonn]]/$M$42,Table8[[#This Row],[Sauðfjé (ærgildi)]]/$K$42)*$C$2*1000</f>
        <v>458.736509345017</v>
      </c>
    </row>
    <row r="6" spans="1:14" ht="15" customHeight="1" x14ac:dyDescent="0.2">
      <c r="A6" t="s">
        <v>9</v>
      </c>
      <c r="B6" s="89">
        <v>0.12</v>
      </c>
      <c r="C6" s="97">
        <f t="shared" si="0"/>
        <v>1.8119999999999998</v>
      </c>
      <c r="D6" t="s">
        <v>1946</v>
      </c>
      <c r="E6" s="5">
        <v>72211</v>
      </c>
      <c r="F6" s="5">
        <v>10283</v>
      </c>
      <c r="G6" s="5">
        <f t="shared" si="2"/>
        <v>19834.433126497515</v>
      </c>
      <c r="J6" s="117" t="s">
        <v>1990</v>
      </c>
      <c r="K6" s="101">
        <v>7000</v>
      </c>
      <c r="L6" s="102">
        <v>146000</v>
      </c>
      <c r="M6" s="6">
        <f t="shared" si="1"/>
        <v>151.11000000000001</v>
      </c>
      <c r="N6" s="6">
        <f>AVERAGE(Table8[[#This Row],[Mjólkurtonn]]/$M$42,Table8[[#This Row],[Sauðfjé (ærgildi)]]/$K$42)*$C$2*1000</f>
        <v>888.58669328748658</v>
      </c>
    </row>
    <row r="7" spans="1:14" ht="15" customHeight="1" x14ac:dyDescent="0.2">
      <c r="A7" t="s">
        <v>4</v>
      </c>
      <c r="B7" s="89">
        <v>0.09</v>
      </c>
      <c r="C7" s="97">
        <f t="shared" si="0"/>
        <v>1.359</v>
      </c>
      <c r="D7" t="s">
        <v>1946</v>
      </c>
      <c r="E7" s="5">
        <v>70131</v>
      </c>
      <c r="F7" s="5">
        <v>4856</v>
      </c>
      <c r="G7" s="5">
        <f t="shared" si="2"/>
        <v>9366.5279842722866</v>
      </c>
      <c r="J7" s="107" t="s">
        <v>1536</v>
      </c>
      <c r="K7" s="103">
        <v>350</v>
      </c>
      <c r="L7" s="104">
        <v>2500</v>
      </c>
      <c r="M7" s="6">
        <f t="shared" si="1"/>
        <v>2.5874999999999999</v>
      </c>
      <c r="N7" s="6">
        <f>AVERAGE(Table8[[#This Row],[Mjólkurtonn]]/$M$42,Table8[[#This Row],[Sauðfjé (ærgildi)]]/$K$42)*$C$2*1000</f>
        <v>19.975893368827762</v>
      </c>
    </row>
    <row r="8" spans="1:14" ht="15" customHeight="1" x14ac:dyDescent="0.2">
      <c r="A8" t="s">
        <v>8</v>
      </c>
      <c r="B8" s="89">
        <v>0.08</v>
      </c>
      <c r="C8" s="97">
        <f t="shared" si="0"/>
        <v>1.208</v>
      </c>
      <c r="D8" t="s">
        <v>1946</v>
      </c>
      <c r="E8" s="5">
        <v>41710</v>
      </c>
      <c r="F8" s="5">
        <v>2276</v>
      </c>
      <c r="G8" s="5">
        <f t="shared" si="2"/>
        <v>4390.0777784604043</v>
      </c>
      <c r="J8" s="108" t="s">
        <v>680</v>
      </c>
      <c r="K8" s="101">
        <v>22850</v>
      </c>
      <c r="L8" s="102">
        <v>113500</v>
      </c>
      <c r="M8" s="6">
        <f t="shared" si="1"/>
        <v>117.47249999999998</v>
      </c>
      <c r="N8" s="6">
        <f>AVERAGE(Table8[[#This Row],[Mjólkurtonn]]/$M$42,Table8[[#This Row],[Sauðfjé (ærgildi)]]/$K$42)*$C$2*1000</f>
        <v>1050.8726822324516</v>
      </c>
    </row>
    <row r="9" spans="1:14" ht="15" customHeight="1" x14ac:dyDescent="0.2">
      <c r="A9" t="s">
        <v>1949</v>
      </c>
      <c r="B9" s="89">
        <v>0.06</v>
      </c>
      <c r="C9" s="97">
        <f t="shared" si="0"/>
        <v>0.90599999999999992</v>
      </c>
      <c r="D9" t="s">
        <v>1946</v>
      </c>
      <c r="E9" s="5">
        <v>2686</v>
      </c>
      <c r="F9" s="5">
        <v>1324</v>
      </c>
      <c r="G9" s="5">
        <f t="shared" si="2"/>
        <v>2553.806229649198</v>
      </c>
      <c r="J9" s="107" t="s">
        <v>1535</v>
      </c>
      <c r="K9" s="103">
        <v>17000</v>
      </c>
      <c r="L9" s="104">
        <v>19000</v>
      </c>
      <c r="M9" s="6">
        <f t="shared" si="1"/>
        <v>19.664999999999999</v>
      </c>
      <c r="N9" s="6">
        <f>AVERAGE(Table8[[#This Row],[Mjólkurtonn]]/$M$42,Table8[[#This Row],[Sauðfjé (ærgildi)]]/$K$42)*$C$2*1000</f>
        <v>448.43870741131019</v>
      </c>
    </row>
    <row r="10" spans="1:14" ht="15" customHeight="1" x14ac:dyDescent="0.2">
      <c r="B10" s="89"/>
      <c r="C10" s="97"/>
      <c r="E10" s="6"/>
      <c r="F10" s="6"/>
      <c r="J10" s="107" t="s">
        <v>1550</v>
      </c>
      <c r="K10" s="101">
        <v>2500</v>
      </c>
      <c r="L10" s="102">
        <v>54000</v>
      </c>
      <c r="M10" s="6">
        <f t="shared" si="1"/>
        <v>55.889999999999993</v>
      </c>
      <c r="N10" s="6">
        <f>AVERAGE(Table8[[#This Row],[Mjólkurtonn]]/$M$42,Table8[[#This Row],[Sauðfjé (ærgildi)]]/$K$42)*$C$2*1000</f>
        <v>326.81354334202211</v>
      </c>
    </row>
    <row r="11" spans="1:14" ht="15" customHeight="1" x14ac:dyDescent="0.2">
      <c r="D11" s="96"/>
      <c r="H11" s="6"/>
      <c r="J11" s="107" t="s">
        <v>1529</v>
      </c>
      <c r="K11" s="103">
        <v>2800</v>
      </c>
      <c r="L11" s="104">
        <v>13000</v>
      </c>
      <c r="M11" s="6">
        <f t="shared" si="1"/>
        <v>13.454999999999998</v>
      </c>
      <c r="N11" s="6">
        <f>AVERAGE(Table8[[#This Row],[Mjólkurtonn]]/$M$42,Table8[[#This Row],[Sauðfjé (ærgildi)]]/$K$42)*$C$2*1000</f>
        <v>124.14587839461669</v>
      </c>
    </row>
    <row r="12" spans="1:14" ht="15" customHeight="1" x14ac:dyDescent="0.2">
      <c r="J12" s="107" t="s">
        <v>1545</v>
      </c>
      <c r="K12" s="101">
        <v>350</v>
      </c>
      <c r="L12" s="102">
        <v>0</v>
      </c>
      <c r="M12" s="6">
        <f t="shared" si="1"/>
        <v>0</v>
      </c>
      <c r="N12" s="6">
        <f>AVERAGE(Table8[[#This Row],[Mjólkurtonn]]/$M$42,Table8[[#This Row],[Sauðfjé (ærgildi)]]/$K$42)*$C$2*1000</f>
        <v>7.2397260273972597</v>
      </c>
    </row>
    <row r="13" spans="1:14" ht="15" customHeight="1" x14ac:dyDescent="0.2">
      <c r="J13" s="107" t="s">
        <v>203</v>
      </c>
      <c r="K13" s="103">
        <v>10500</v>
      </c>
      <c r="L13" s="104">
        <v>6000</v>
      </c>
      <c r="M13" s="6">
        <f t="shared" si="1"/>
        <v>6.2099999999999991</v>
      </c>
      <c r="N13" s="6">
        <f>AVERAGE(Table8[[#This Row],[Mjólkurtonn]]/$M$42,Table8[[#This Row],[Sauðfjé (ærgildi)]]/$K$42)*$C$2*1000</f>
        <v>247.75858244135102</v>
      </c>
    </row>
    <row r="14" spans="1:14" ht="15" customHeight="1" x14ac:dyDescent="0.2">
      <c r="J14" s="108" t="s">
        <v>215</v>
      </c>
      <c r="K14" s="101">
        <v>40850</v>
      </c>
      <c r="L14" s="102">
        <v>50500</v>
      </c>
      <c r="M14" s="6">
        <f t="shared" si="1"/>
        <v>52.267499999999991</v>
      </c>
      <c r="N14" s="6">
        <f>AVERAGE(Table8[[#This Row],[Mjólkurtonn]]/$M$42,Table8[[#This Row],[Sauðfjé (ærgildi)]]/$K$42)*$C$2*1000</f>
        <v>1102.2500323516906</v>
      </c>
    </row>
    <row r="15" spans="1:14" ht="15" customHeight="1" x14ac:dyDescent="0.2">
      <c r="J15" s="107" t="s">
        <v>733</v>
      </c>
      <c r="K15" s="103">
        <v>4000</v>
      </c>
      <c r="L15" s="104">
        <v>116000</v>
      </c>
      <c r="M15" s="6">
        <f t="shared" si="1"/>
        <v>120.05999999999999</v>
      </c>
      <c r="N15" s="6">
        <f>AVERAGE(Table8[[#This Row],[Mjólkurtonn]]/$M$42,Table8[[#This Row],[Sauðfjé (ærgildi)]]/$K$42)*$C$2*1000</f>
        <v>673.69789066977239</v>
      </c>
    </row>
    <row r="16" spans="1:14" ht="15" customHeight="1" x14ac:dyDescent="0.2">
      <c r="J16" s="117" t="s">
        <v>1993</v>
      </c>
      <c r="K16" s="101">
        <v>1750</v>
      </c>
      <c r="L16" s="102">
        <v>2500</v>
      </c>
      <c r="M16" s="6">
        <f t="shared" si="1"/>
        <v>2.5874999999999999</v>
      </c>
      <c r="N16" s="6">
        <f>AVERAGE(Table8[[#This Row],[Mjólkurtonn]]/$M$42,Table8[[#This Row],[Sauðfjé (ærgildi)]]/$K$42)*$C$2*1000</f>
        <v>48.934797478416804</v>
      </c>
    </row>
    <row r="17" spans="10:26" ht="15" customHeight="1" x14ac:dyDescent="0.2">
      <c r="J17" s="107" t="s">
        <v>906</v>
      </c>
      <c r="K17" s="103">
        <v>350</v>
      </c>
      <c r="L17" s="104">
        <v>0</v>
      </c>
      <c r="M17" s="6">
        <f t="shared" si="1"/>
        <v>0</v>
      </c>
      <c r="N17" s="6">
        <f>AVERAGE(Table8[[#This Row],[Mjólkurtonn]]/$M$42,Table8[[#This Row],[Sauðfjé (ærgildi)]]/$K$42)*$C$2*1000</f>
        <v>7.2397260273972597</v>
      </c>
    </row>
    <row r="18" spans="10:26" ht="15" customHeight="1" x14ac:dyDescent="0.2">
      <c r="J18" s="108" t="s">
        <v>1533</v>
      </c>
      <c r="K18" s="101">
        <v>350</v>
      </c>
      <c r="L18" s="102">
        <v>2500</v>
      </c>
      <c r="M18" s="6">
        <f t="shared" si="1"/>
        <v>2.5874999999999999</v>
      </c>
      <c r="N18" s="6">
        <f>AVERAGE(Table8[[#This Row],[Mjólkurtonn]]/$M$42,Table8[[#This Row],[Sauðfjé (ærgildi)]]/$K$42)*$C$2*1000</f>
        <v>19.975893368827762</v>
      </c>
    </row>
    <row r="19" spans="10:26" ht="15" customHeight="1" x14ac:dyDescent="0.2">
      <c r="J19" s="108" t="s">
        <v>669</v>
      </c>
      <c r="K19" s="101">
        <v>27900</v>
      </c>
      <c r="L19" s="102">
        <v>47500</v>
      </c>
      <c r="M19" s="6">
        <f t="shared" si="1"/>
        <v>49.162499999999994</v>
      </c>
      <c r="N19" s="6">
        <f>AVERAGE(Table8[[#This Row],[Mjólkurtonn]]/$M$42,Table8[[#This Row],[Sauðfjé (ærgildi)]]/$K$42)*$C$2*1000</f>
        <v>819.09676852827545</v>
      </c>
    </row>
    <row r="20" spans="10:26" ht="15" customHeight="1" x14ac:dyDescent="0.2">
      <c r="J20" s="107" t="s">
        <v>1538</v>
      </c>
      <c r="K20" s="103">
        <v>22500</v>
      </c>
      <c r="L20" s="104">
        <v>33000</v>
      </c>
      <c r="M20" s="6">
        <f t="shared" si="1"/>
        <v>34.155000000000001</v>
      </c>
      <c r="N20" s="6">
        <f>AVERAGE(Table8[[#This Row],[Mjólkurtonn]]/$M$42,Table8[[#This Row],[Sauðfjé (ærgildi)]]/$K$42)*$C$2*1000</f>
        <v>633.52836781099222</v>
      </c>
      <c r="V20" s="89"/>
      <c r="Z20" s="95"/>
    </row>
    <row r="21" spans="10:26" ht="15" customHeight="1" x14ac:dyDescent="0.2">
      <c r="J21" s="107" t="s">
        <v>1959</v>
      </c>
      <c r="K21" s="103">
        <v>1800</v>
      </c>
      <c r="L21" s="104">
        <v>2500</v>
      </c>
      <c r="M21" s="6">
        <f t="shared" si="1"/>
        <v>2.5874999999999999</v>
      </c>
      <c r="N21" s="6">
        <f>AVERAGE(Table8[[#This Row],[Mjólkurtonn]]/$M$42,Table8[[#This Row],[Sauðfjé (ærgildi)]]/$K$42)*$C$2*1000</f>
        <v>49.969044053759262</v>
      </c>
      <c r="V21" s="89"/>
      <c r="Z21" s="95"/>
    </row>
    <row r="22" spans="10:26" ht="15" customHeight="1" x14ac:dyDescent="0.2">
      <c r="J22" s="108" t="s">
        <v>492</v>
      </c>
      <c r="K22" s="101">
        <v>6500</v>
      </c>
      <c r="L22" s="102">
        <v>16000</v>
      </c>
      <c r="M22" s="6">
        <f t="shared" si="1"/>
        <v>16.559999999999999</v>
      </c>
      <c r="N22" s="6">
        <f>AVERAGE(Table8[[#This Row],[Mjólkurtonn]]/$M$42,Table8[[#This Row],[Sauðfjé (ærgildi)]]/$K$42)*$C$2*1000</f>
        <v>215.96352577967576</v>
      </c>
      <c r="V22" s="89"/>
      <c r="Z22" s="95"/>
    </row>
    <row r="23" spans="10:26" ht="15" customHeight="1" x14ac:dyDescent="0.2">
      <c r="J23" s="107" t="s">
        <v>211</v>
      </c>
      <c r="K23" s="103">
        <v>17000</v>
      </c>
      <c r="L23" s="104">
        <v>0</v>
      </c>
      <c r="M23" s="6">
        <f t="shared" si="1"/>
        <v>0</v>
      </c>
      <c r="N23" s="6">
        <f>AVERAGE(Table8[[#This Row],[Mjólkurtonn]]/$M$42,Table8[[#This Row],[Sauðfjé (ærgildi)]]/$K$42)*$C$2*1000</f>
        <v>351.64383561643837</v>
      </c>
      <c r="V23" s="89"/>
      <c r="Z23" s="95"/>
    </row>
    <row r="24" spans="10:26" ht="15" customHeight="1" x14ac:dyDescent="0.2">
      <c r="J24" s="108" t="s">
        <v>81</v>
      </c>
      <c r="K24" s="101">
        <v>350</v>
      </c>
      <c r="L24" s="102">
        <v>2500</v>
      </c>
      <c r="M24" s="6">
        <f t="shared" si="1"/>
        <v>2.5874999999999999</v>
      </c>
      <c r="N24" s="6">
        <f>AVERAGE(Table8[[#This Row],[Mjólkurtonn]]/$M$42,Table8[[#This Row],[Sauðfjé (ærgildi)]]/$K$42)*$C$2*1000</f>
        <v>19.975893368827762</v>
      </c>
      <c r="V24" s="89"/>
      <c r="Z24" s="95"/>
    </row>
    <row r="25" spans="10:26" ht="15" customHeight="1" x14ac:dyDescent="0.2">
      <c r="J25" s="107" t="s">
        <v>1041</v>
      </c>
      <c r="K25" s="103">
        <v>4000</v>
      </c>
      <c r="L25" s="104">
        <v>16000</v>
      </c>
      <c r="M25" s="6">
        <f t="shared" si="1"/>
        <v>16.559999999999999</v>
      </c>
      <c r="N25" s="6">
        <f>AVERAGE(Table8[[#This Row],[Mjólkurtonn]]/$M$42,Table8[[#This Row],[Sauðfjé (ærgildi)]]/$K$42)*$C$2*1000</f>
        <v>164.25119701255247</v>
      </c>
      <c r="V25" s="89"/>
      <c r="Z25" s="95"/>
    </row>
    <row r="26" spans="10:26" ht="15" customHeight="1" x14ac:dyDescent="0.2">
      <c r="J26" s="107" t="s">
        <v>1989</v>
      </c>
      <c r="K26" s="101">
        <v>15500</v>
      </c>
      <c r="L26" s="102">
        <v>8500</v>
      </c>
      <c r="M26" s="6">
        <f t="shared" si="1"/>
        <v>8.7974999999999994</v>
      </c>
      <c r="N26" s="6">
        <f>AVERAGE(Table8[[#This Row],[Mjólkurtonn]]/$M$42,Table8[[#This Row],[Sauðfjé (ærgildi)]]/$K$42)*$C$2*1000</f>
        <v>363.91940731702806</v>
      </c>
      <c r="V26" s="89"/>
      <c r="Z26" s="95"/>
    </row>
    <row r="27" spans="10:26" ht="15" customHeight="1" x14ac:dyDescent="0.2">
      <c r="J27" s="107" t="s">
        <v>1565</v>
      </c>
      <c r="K27" s="103">
        <v>10500</v>
      </c>
      <c r="L27" s="104">
        <v>130000</v>
      </c>
      <c r="M27" s="6">
        <f t="shared" si="1"/>
        <v>134.55000000000001</v>
      </c>
      <c r="N27" s="6">
        <f>AVERAGE(Table8[[#This Row],[Mjólkurtonn]]/$M$42,Table8[[#This Row],[Sauðfjé (ærgildi)]]/$K$42)*$C$2*1000</f>
        <v>879.47248257630383</v>
      </c>
      <c r="V27" s="89"/>
      <c r="Z27" s="95"/>
    </row>
    <row r="28" spans="10:26" ht="15" customHeight="1" x14ac:dyDescent="0.2">
      <c r="J28" s="108" t="s">
        <v>1532</v>
      </c>
      <c r="K28" s="101">
        <v>6500</v>
      </c>
      <c r="L28" s="102">
        <v>6000</v>
      </c>
      <c r="M28" s="6">
        <f t="shared" si="1"/>
        <v>6.2099999999999991</v>
      </c>
      <c r="N28" s="6">
        <f>AVERAGE(Table8[[#This Row],[Mjólkurtonn]]/$M$42,Table8[[#This Row],[Sauðfjé (ærgildi)]]/$K$42)*$C$2*1000</f>
        <v>165.01885641395376</v>
      </c>
      <c r="V28" s="89"/>
      <c r="Z28" s="95"/>
    </row>
    <row r="29" spans="10:26" ht="15" customHeight="1" x14ac:dyDescent="0.2">
      <c r="J29" s="107" t="s">
        <v>220</v>
      </c>
      <c r="K29" s="103">
        <v>0</v>
      </c>
      <c r="L29" s="104">
        <v>0</v>
      </c>
      <c r="M29" s="6">
        <f t="shared" si="1"/>
        <v>0</v>
      </c>
      <c r="N29" s="6">
        <f>AVERAGE(Table8[[#This Row],[Mjólkurtonn]]/$M$42,Table8[[#This Row],[Sauðfjé (ærgildi)]]/$K$42)*$C$2*1000</f>
        <v>0</v>
      </c>
      <c r="V29" s="89"/>
      <c r="Z29" s="95"/>
    </row>
    <row r="30" spans="10:26" ht="15" customHeight="1" x14ac:dyDescent="0.2">
      <c r="J30" s="108" t="s">
        <v>890</v>
      </c>
      <c r="K30" s="101">
        <v>15000</v>
      </c>
      <c r="L30" s="102">
        <v>25500</v>
      </c>
      <c r="M30" s="6">
        <f t="shared" si="1"/>
        <v>26.392499999999995</v>
      </c>
      <c r="N30" s="6">
        <f>AVERAGE(Table8[[#This Row],[Mjólkurtonn]]/$M$42,Table8[[#This Row],[Sauðfjé (ærgildi)]]/$K$42)*$C$2*1000</f>
        <v>440.18287948533077</v>
      </c>
    </row>
    <row r="31" spans="10:26" ht="15" customHeight="1" x14ac:dyDescent="0.2">
      <c r="J31" s="107" t="s">
        <v>530</v>
      </c>
      <c r="K31" s="103">
        <v>31500</v>
      </c>
      <c r="L31" s="104">
        <v>150500</v>
      </c>
      <c r="M31" s="6">
        <f t="shared" si="1"/>
        <v>155.76750000000001</v>
      </c>
      <c r="N31" s="6">
        <f>AVERAGE(Table8[[#This Row],[Mjólkurtonn]]/$M$42,Table8[[#This Row],[Sauðfjé (ærgildi)]]/$K$42)*$C$2*1000</f>
        <v>1418.2926164198698</v>
      </c>
    </row>
    <row r="32" spans="10:26" ht="15" customHeight="1" x14ac:dyDescent="0.2">
      <c r="J32" s="107" t="s">
        <v>1534</v>
      </c>
      <c r="K32" s="103">
        <v>1400</v>
      </c>
      <c r="L32" s="104">
        <v>10500</v>
      </c>
      <c r="M32" s="6">
        <f t="shared" si="1"/>
        <v>10.8675</v>
      </c>
      <c r="N32" s="6">
        <f>AVERAGE(Table8[[#This Row],[Mjólkurtonn]]/$M$42,Table8[[#This Row],[Sauðfjé (ærgildi)]]/$K$42)*$C$2*1000</f>
        <v>82.450806943597144</v>
      </c>
    </row>
    <row r="33" spans="10:14" ht="15" customHeight="1" x14ac:dyDescent="0.2">
      <c r="J33" s="108" t="s">
        <v>1522</v>
      </c>
      <c r="K33" s="101">
        <v>350</v>
      </c>
      <c r="L33" s="102">
        <v>0</v>
      </c>
      <c r="M33" s="6">
        <f t="shared" si="1"/>
        <v>0</v>
      </c>
      <c r="N33" s="6">
        <f>AVERAGE(Table8[[#This Row],[Mjólkurtonn]]/$M$42,Table8[[#This Row],[Sauðfjé (ærgildi)]]/$K$42)*$C$2*1000</f>
        <v>7.2397260273972597</v>
      </c>
    </row>
    <row r="34" spans="10:14" ht="15" customHeight="1" x14ac:dyDescent="0.2">
      <c r="J34" s="107" t="s">
        <v>1537</v>
      </c>
      <c r="K34" s="103">
        <v>1400</v>
      </c>
      <c r="L34" s="104">
        <v>500</v>
      </c>
      <c r="M34" s="6">
        <f t="shared" si="1"/>
        <v>0.51749999999999996</v>
      </c>
      <c r="N34" s="6">
        <f>AVERAGE(Table8[[#This Row],[Mjólkurtonn]]/$M$42,Table8[[#This Row],[Sauðfjé (ærgildi)]]/$K$42)*$C$2*1000</f>
        <v>31.50613757787514</v>
      </c>
    </row>
    <row r="35" spans="10:14" ht="15" customHeight="1" x14ac:dyDescent="0.2">
      <c r="J35" s="108" t="s">
        <v>241</v>
      </c>
      <c r="K35" s="101">
        <v>15000</v>
      </c>
      <c r="L35" s="102">
        <v>25500</v>
      </c>
      <c r="M35" s="6">
        <f t="shared" si="1"/>
        <v>26.392499999999995</v>
      </c>
      <c r="N35" s="6">
        <f>AVERAGE(Table8[[#This Row],[Mjólkurtonn]]/$M$42,Table8[[#This Row],[Sauðfjé (ærgildi)]]/$K$42)*$C$2*1000</f>
        <v>440.18287948533077</v>
      </c>
    </row>
    <row r="36" spans="10:14" ht="15" customHeight="1" x14ac:dyDescent="0.2">
      <c r="J36" s="107" t="s">
        <v>1543</v>
      </c>
      <c r="K36" s="103">
        <v>350</v>
      </c>
      <c r="L36" s="104">
        <v>0</v>
      </c>
      <c r="M36" s="6">
        <f t="shared" si="1"/>
        <v>0</v>
      </c>
      <c r="N36" s="6">
        <f>AVERAGE(Table8[[#This Row],[Mjólkurtonn]]/$M$42,Table8[[#This Row],[Sauðfjé (ærgildi)]]/$K$42)*$C$2*1000</f>
        <v>7.2397260273972597</v>
      </c>
    </row>
    <row r="37" spans="10:14" ht="15" customHeight="1" x14ac:dyDescent="0.2">
      <c r="J37" s="108" t="s">
        <v>1586</v>
      </c>
      <c r="K37" s="101">
        <v>350</v>
      </c>
      <c r="L37" s="102">
        <v>0</v>
      </c>
      <c r="M37" s="6">
        <f t="shared" si="1"/>
        <v>0</v>
      </c>
      <c r="N37" s="6">
        <f>AVERAGE(Table8[[#This Row],[Mjólkurtonn]]/$M$42,Table8[[#This Row],[Sauðfjé (ærgildi)]]/$K$42)*$C$2*1000</f>
        <v>7.2397260273972597</v>
      </c>
    </row>
    <row r="38" spans="10:14" ht="15" customHeight="1" x14ac:dyDescent="0.2">
      <c r="J38" s="107" t="s">
        <v>1551</v>
      </c>
      <c r="K38" s="101">
        <v>15000</v>
      </c>
      <c r="L38" s="102">
        <v>81000</v>
      </c>
      <c r="M38" s="6">
        <f t="shared" si="1"/>
        <v>83.834999999999994</v>
      </c>
      <c r="N38" s="6">
        <f>AVERAGE(Table8[[#This Row],[Mjólkurtonn]]/$M$42,Table8[[#This Row],[Sauðfjé (ærgildi)]]/$K$42)*$C$2*1000</f>
        <v>722.92579446508796</v>
      </c>
    </row>
    <row r="39" spans="10:14" ht="15" customHeight="1" x14ac:dyDescent="0.2">
      <c r="J39" s="107" t="s">
        <v>1588</v>
      </c>
      <c r="K39" s="103">
        <v>0</v>
      </c>
      <c r="L39" s="104">
        <v>0</v>
      </c>
      <c r="M39" s="6">
        <f t="shared" si="1"/>
        <v>0</v>
      </c>
      <c r="N39" s="6">
        <f>AVERAGE(Table8[[#This Row],[Mjólkurtonn]]/$M$42,Table8[[#This Row],[Sauðfjé (ærgildi)]]/$K$42)*$C$2*1000</f>
        <v>0</v>
      </c>
    </row>
    <row r="40" spans="10:14" ht="15" customHeight="1" x14ac:dyDescent="0.2">
      <c r="J40" s="108" t="s">
        <v>303</v>
      </c>
      <c r="K40" s="101">
        <v>4000</v>
      </c>
      <c r="L40" s="102">
        <v>10500</v>
      </c>
      <c r="M40" s="6">
        <f t="shared" si="1"/>
        <v>10.8675</v>
      </c>
      <c r="N40" s="6">
        <f>AVERAGE(Table8[[#This Row],[Mjólkurtonn]]/$M$42,Table8[[#This Row],[Sauðfjé (ærgildi)]]/$K$42)*$C$2*1000</f>
        <v>136.23162886140537</v>
      </c>
    </row>
    <row r="41" spans="10:14" ht="15" customHeight="1" x14ac:dyDescent="0.2">
      <c r="J41" s="107" t="s">
        <v>1220</v>
      </c>
      <c r="K41" s="103">
        <v>6500</v>
      </c>
      <c r="L41" s="104">
        <v>6000</v>
      </c>
      <c r="M41" s="6">
        <f t="shared" si="1"/>
        <v>6.2099999999999991</v>
      </c>
      <c r="N41" s="6">
        <f>AVERAGE(Table8[[#This Row],[Mjólkurtonn]]/$M$42,Table8[[#This Row],[Sauðfjé (ærgildi)]]/$K$42)*$C$2*1000</f>
        <v>165.01885641395376</v>
      </c>
    </row>
    <row r="42" spans="10:14" ht="15" customHeight="1" x14ac:dyDescent="0.2">
      <c r="J42" s="101" t="s">
        <v>1590</v>
      </c>
      <c r="K42" s="101">
        <v>365000</v>
      </c>
      <c r="L42" s="102">
        <v>1482000</v>
      </c>
      <c r="M42" s="6">
        <f t="shared" si="1"/>
        <v>1533.8699999999997</v>
      </c>
      <c r="N42" s="6">
        <f>AVERAGE(Table8[[#This Row],[Mjólkurtonn]]/$M$42,Table8[[#This Row],[Sauðfjé (ærgildi)]]/$K$42)*$C$2*1000</f>
        <v>15100</v>
      </c>
    </row>
  </sheetData>
  <sortState xmlns:xlrd2="http://schemas.microsoft.com/office/spreadsheetml/2017/richdata2" ref="A2:D10">
    <sortCondition descending="1" ref="C3:C10"/>
  </sortState>
  <pageMargins left="0.7" right="0.7" top="0.75" bottom="0.75" header="0.3" footer="0.3"/>
  <pageSetup paperSize="9" orientation="portrait"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DC972-A7AF-49D7-AF99-79B6F2770D01}">
  <dimension ref="A1:L109"/>
  <sheetViews>
    <sheetView topLeftCell="A46" zoomScale="85" zoomScaleNormal="85" workbookViewId="0">
      <selection activeCell="C83" sqref="C83"/>
    </sheetView>
  </sheetViews>
  <sheetFormatPr baseColWidth="10" defaultColWidth="8.83203125" defaultRowHeight="15" x14ac:dyDescent="0.2"/>
  <cols>
    <col min="1" max="1" width="81.1640625" bestFit="1" customWidth="1"/>
    <col min="2" max="8" width="11.1640625" bestFit="1" customWidth="1"/>
    <col min="9" max="12" width="12.33203125" bestFit="1" customWidth="1"/>
    <col min="13" max="13" width="24" customWidth="1"/>
  </cols>
  <sheetData>
    <row r="1" spans="1:12" x14ac:dyDescent="0.2">
      <c r="A1" t="s">
        <v>1567</v>
      </c>
      <c r="B1" t="s">
        <v>1568</v>
      </c>
      <c r="C1" t="s">
        <v>1569</v>
      </c>
      <c r="D1" t="s">
        <v>1570</v>
      </c>
      <c r="E1" t="s">
        <v>1571</v>
      </c>
      <c r="F1" t="s">
        <v>1572</v>
      </c>
      <c r="G1" t="s">
        <v>1573</v>
      </c>
      <c r="H1" t="s">
        <v>1574</v>
      </c>
      <c r="I1" t="s">
        <v>1575</v>
      </c>
      <c r="J1" t="s">
        <v>1576</v>
      </c>
      <c r="K1" t="s">
        <v>1577</v>
      </c>
      <c r="L1" t="s">
        <v>1578</v>
      </c>
    </row>
    <row r="2" spans="1:12" x14ac:dyDescent="0.2">
      <c r="A2" s="68" t="s">
        <v>14</v>
      </c>
      <c r="B2">
        <v>6549</v>
      </c>
      <c r="C2">
        <v>6546</v>
      </c>
      <c r="D2">
        <v>6518</v>
      </c>
      <c r="E2">
        <v>6552</v>
      </c>
      <c r="F2">
        <v>6624</v>
      </c>
      <c r="G2">
        <v>6703</v>
      </c>
      <c r="H2">
        <v>6841</v>
      </c>
      <c r="I2">
        <v>6980</v>
      </c>
      <c r="J2">
        <v>7184</v>
      </c>
      <c r="K2">
        <v>7308</v>
      </c>
      <c r="L2">
        <v>7408</v>
      </c>
    </row>
    <row r="3" spans="1:12" x14ac:dyDescent="0.2">
      <c r="A3" s="68" t="s">
        <v>1546</v>
      </c>
      <c r="B3">
        <v>17573</v>
      </c>
      <c r="C3">
        <v>17625</v>
      </c>
      <c r="D3">
        <v>17725</v>
      </c>
      <c r="E3">
        <v>17820</v>
      </c>
      <c r="F3">
        <v>17957</v>
      </c>
      <c r="G3">
        <v>18030</v>
      </c>
      <c r="H3">
        <v>18118</v>
      </c>
      <c r="I3">
        <v>18321</v>
      </c>
      <c r="J3">
        <v>18624</v>
      </c>
      <c r="K3">
        <v>18723</v>
      </c>
      <c r="L3">
        <v>18761</v>
      </c>
    </row>
    <row r="4" spans="1:12" x14ac:dyDescent="0.2">
      <c r="A4" s="69" t="s">
        <v>1542</v>
      </c>
      <c r="B4">
        <v>50</v>
      </c>
      <c r="C4">
        <v>52</v>
      </c>
      <c r="D4">
        <v>52</v>
      </c>
      <c r="E4">
        <v>54</v>
      </c>
      <c r="F4">
        <v>52</v>
      </c>
      <c r="G4">
        <v>54</v>
      </c>
      <c r="H4">
        <v>55</v>
      </c>
      <c r="I4">
        <v>46</v>
      </c>
      <c r="J4">
        <v>42</v>
      </c>
      <c r="K4">
        <v>40</v>
      </c>
      <c r="L4">
        <v>43</v>
      </c>
    </row>
    <row r="5" spans="1:12" x14ac:dyDescent="0.2">
      <c r="A5" s="69" t="s">
        <v>1579</v>
      </c>
      <c r="B5">
        <v>190</v>
      </c>
      <c r="C5">
        <v>188</v>
      </c>
      <c r="D5">
        <v>198</v>
      </c>
      <c r="E5">
        <v>190</v>
      </c>
      <c r="F5">
        <v>188</v>
      </c>
      <c r="G5">
        <v>211</v>
      </c>
      <c r="H5">
        <v>213</v>
      </c>
      <c r="I5">
        <v>251</v>
      </c>
      <c r="J5">
        <v>246</v>
      </c>
      <c r="K5">
        <v>232</v>
      </c>
      <c r="L5">
        <v>232</v>
      </c>
    </row>
    <row r="6" spans="1:12" x14ac:dyDescent="0.2">
      <c r="A6" s="68" t="s">
        <v>1560</v>
      </c>
      <c r="B6">
        <v>935</v>
      </c>
      <c r="C6">
        <v>912</v>
      </c>
      <c r="D6">
        <v>879</v>
      </c>
      <c r="E6">
        <v>878</v>
      </c>
      <c r="F6">
        <v>912</v>
      </c>
      <c r="G6">
        <v>940</v>
      </c>
      <c r="H6">
        <v>957</v>
      </c>
      <c r="I6">
        <v>1004</v>
      </c>
      <c r="J6">
        <v>1091</v>
      </c>
      <c r="K6">
        <v>1098</v>
      </c>
      <c r="L6">
        <v>1117</v>
      </c>
    </row>
    <row r="7" spans="1:12" x14ac:dyDescent="0.2">
      <c r="A7" s="68" t="s">
        <v>1536</v>
      </c>
      <c r="B7">
        <v>970</v>
      </c>
      <c r="C7">
        <v>877</v>
      </c>
      <c r="D7">
        <v>874</v>
      </c>
      <c r="E7">
        <v>906</v>
      </c>
      <c r="F7">
        <v>934</v>
      </c>
      <c r="G7">
        <v>903</v>
      </c>
      <c r="H7">
        <v>889</v>
      </c>
      <c r="I7">
        <v>891</v>
      </c>
      <c r="J7">
        <v>929</v>
      </c>
      <c r="K7">
        <v>939</v>
      </c>
      <c r="L7">
        <v>928</v>
      </c>
    </row>
    <row r="8" spans="1:12" x14ac:dyDescent="0.2">
      <c r="A8" s="68" t="s">
        <v>1526</v>
      </c>
      <c r="B8">
        <v>3542</v>
      </c>
      <c r="C8">
        <v>3426</v>
      </c>
      <c r="D8">
        <v>3423</v>
      </c>
      <c r="E8">
        <v>3420</v>
      </c>
      <c r="F8">
        <v>3496</v>
      </c>
      <c r="G8">
        <v>3496</v>
      </c>
      <c r="H8">
        <v>3580</v>
      </c>
      <c r="I8">
        <v>3626</v>
      </c>
      <c r="J8">
        <v>3695</v>
      </c>
      <c r="K8">
        <v>3724</v>
      </c>
      <c r="L8">
        <v>3730</v>
      </c>
    </row>
    <row r="9" spans="1:12" x14ac:dyDescent="0.2">
      <c r="A9" s="68" t="s">
        <v>1535</v>
      </c>
      <c r="B9">
        <v>694</v>
      </c>
      <c r="C9">
        <v>679</v>
      </c>
      <c r="D9">
        <v>682</v>
      </c>
      <c r="E9">
        <v>661</v>
      </c>
      <c r="F9">
        <v>669</v>
      </c>
      <c r="G9">
        <v>677</v>
      </c>
      <c r="H9">
        <v>676</v>
      </c>
      <c r="I9">
        <v>666</v>
      </c>
      <c r="J9">
        <v>657</v>
      </c>
      <c r="K9">
        <v>663</v>
      </c>
      <c r="L9">
        <v>624</v>
      </c>
    </row>
    <row r="10" spans="1:12" ht="13.5" customHeight="1" x14ac:dyDescent="0.2">
      <c r="A10" s="68" t="s">
        <v>1550</v>
      </c>
      <c r="B10">
        <v>1949</v>
      </c>
      <c r="C10">
        <v>1940</v>
      </c>
      <c r="D10">
        <v>1891</v>
      </c>
      <c r="E10">
        <v>1859</v>
      </c>
      <c r="F10">
        <v>1856</v>
      </c>
      <c r="G10">
        <v>1849</v>
      </c>
      <c r="H10">
        <v>1829</v>
      </c>
      <c r="I10">
        <v>1815</v>
      </c>
      <c r="J10">
        <v>1848</v>
      </c>
      <c r="K10">
        <v>1878</v>
      </c>
      <c r="L10">
        <v>1870</v>
      </c>
    </row>
    <row r="11" spans="1:12" x14ac:dyDescent="0.2">
      <c r="A11" s="69" t="s">
        <v>1530</v>
      </c>
      <c r="B11">
        <v>139</v>
      </c>
      <c r="C11">
        <v>132</v>
      </c>
      <c r="D11">
        <v>130</v>
      </c>
      <c r="E11">
        <v>153</v>
      </c>
      <c r="F11">
        <v>146</v>
      </c>
      <c r="G11">
        <v>140</v>
      </c>
      <c r="H11">
        <v>133</v>
      </c>
      <c r="I11">
        <v>120</v>
      </c>
      <c r="J11">
        <v>124</v>
      </c>
      <c r="K11">
        <v>117</v>
      </c>
      <c r="L11">
        <v>123</v>
      </c>
    </row>
    <row r="12" spans="1:12" x14ac:dyDescent="0.2">
      <c r="A12" s="69" t="s">
        <v>1580</v>
      </c>
      <c r="B12">
        <v>1025</v>
      </c>
      <c r="C12">
        <v>1007</v>
      </c>
      <c r="D12">
        <v>1015</v>
      </c>
      <c r="E12">
        <v>1003</v>
      </c>
      <c r="F12">
        <v>1008</v>
      </c>
      <c r="G12">
        <v>1016</v>
      </c>
      <c r="H12">
        <v>1016</v>
      </c>
      <c r="I12">
        <v>1000</v>
      </c>
      <c r="J12">
        <v>1003</v>
      </c>
      <c r="K12">
        <v>1031</v>
      </c>
      <c r="L12">
        <v>1060</v>
      </c>
    </row>
    <row r="13" spans="1:12" x14ac:dyDescent="0.2">
      <c r="A13" s="68" t="s">
        <v>1545</v>
      </c>
      <c r="B13">
        <v>2066</v>
      </c>
      <c r="C13">
        <v>2015</v>
      </c>
      <c r="D13">
        <v>2014</v>
      </c>
      <c r="E13">
        <v>2001</v>
      </c>
      <c r="F13">
        <v>1997</v>
      </c>
      <c r="G13">
        <v>2021</v>
      </c>
      <c r="H13">
        <v>2011</v>
      </c>
      <c r="I13">
        <v>2016</v>
      </c>
      <c r="J13">
        <v>1998</v>
      </c>
      <c r="K13">
        <v>1983</v>
      </c>
      <c r="L13">
        <v>1986</v>
      </c>
    </row>
    <row r="14" spans="1:12" x14ac:dyDescent="0.2">
      <c r="A14" s="68" t="s">
        <v>203</v>
      </c>
      <c r="B14">
        <v>4851</v>
      </c>
      <c r="C14">
        <v>4739</v>
      </c>
      <c r="D14">
        <v>4731</v>
      </c>
      <c r="E14">
        <v>4732</v>
      </c>
      <c r="F14">
        <v>4813</v>
      </c>
      <c r="G14">
        <v>4879</v>
      </c>
      <c r="H14">
        <v>4807</v>
      </c>
      <c r="I14">
        <v>4813</v>
      </c>
      <c r="J14">
        <v>4897</v>
      </c>
      <c r="K14">
        <v>5013</v>
      </c>
      <c r="L14">
        <v>4983</v>
      </c>
    </row>
    <row r="15" spans="1:12" x14ac:dyDescent="0.2">
      <c r="A15" s="69" t="s">
        <v>1581</v>
      </c>
      <c r="B15">
        <v>89</v>
      </c>
      <c r="C15">
        <v>79</v>
      </c>
      <c r="D15">
        <v>77</v>
      </c>
      <c r="E15">
        <v>80</v>
      </c>
      <c r="F15">
        <v>68</v>
      </c>
      <c r="G15">
        <v>75</v>
      </c>
      <c r="H15">
        <v>73</v>
      </c>
      <c r="I15">
        <v>81</v>
      </c>
      <c r="J15">
        <v>76</v>
      </c>
      <c r="K15">
        <v>73</v>
      </c>
      <c r="L15">
        <v>84</v>
      </c>
    </row>
    <row r="16" spans="1:12" x14ac:dyDescent="0.2">
      <c r="A16" s="69" t="s">
        <v>972</v>
      </c>
      <c r="B16">
        <v>602</v>
      </c>
      <c r="C16">
        <v>585</v>
      </c>
      <c r="D16">
        <v>595</v>
      </c>
      <c r="E16">
        <v>628</v>
      </c>
      <c r="F16">
        <v>621</v>
      </c>
      <c r="G16">
        <v>606</v>
      </c>
      <c r="H16">
        <v>613</v>
      </c>
      <c r="I16">
        <v>641</v>
      </c>
      <c r="J16">
        <v>635</v>
      </c>
      <c r="K16">
        <v>656</v>
      </c>
      <c r="L16">
        <v>670</v>
      </c>
    </row>
    <row r="17" spans="1:12" x14ac:dyDescent="0.2">
      <c r="A17" s="69" t="s">
        <v>1519</v>
      </c>
      <c r="B17">
        <v>13166</v>
      </c>
      <c r="C17">
        <v>13147</v>
      </c>
      <c r="D17">
        <v>13407</v>
      </c>
      <c r="E17">
        <v>13589</v>
      </c>
      <c r="F17">
        <v>13904</v>
      </c>
      <c r="G17">
        <v>14213</v>
      </c>
      <c r="H17">
        <v>14442</v>
      </c>
      <c r="I17">
        <v>14965</v>
      </c>
      <c r="J17">
        <v>15449</v>
      </c>
      <c r="K17">
        <v>16015</v>
      </c>
      <c r="L17">
        <v>16624</v>
      </c>
    </row>
    <row r="18" spans="1:12" x14ac:dyDescent="0.2">
      <c r="A18" s="68" t="s">
        <v>906</v>
      </c>
      <c r="B18">
        <v>2837</v>
      </c>
      <c r="C18">
        <v>2773</v>
      </c>
      <c r="D18">
        <v>2778</v>
      </c>
      <c r="E18">
        <v>2829</v>
      </c>
      <c r="F18">
        <v>2855</v>
      </c>
      <c r="G18">
        <v>2955</v>
      </c>
      <c r="H18">
        <v>3082</v>
      </c>
      <c r="I18">
        <v>3179</v>
      </c>
      <c r="J18">
        <v>3283</v>
      </c>
      <c r="K18">
        <v>3375</v>
      </c>
      <c r="L18">
        <v>3419</v>
      </c>
    </row>
    <row r="19" spans="1:12" x14ac:dyDescent="0.2">
      <c r="A19" s="69" t="s">
        <v>1559</v>
      </c>
      <c r="B19">
        <v>415</v>
      </c>
      <c r="C19">
        <v>385</v>
      </c>
      <c r="D19">
        <v>404</v>
      </c>
      <c r="E19">
        <v>408</v>
      </c>
      <c r="F19">
        <v>405</v>
      </c>
      <c r="G19">
        <v>412</v>
      </c>
      <c r="H19">
        <v>445</v>
      </c>
      <c r="I19">
        <v>452</v>
      </c>
      <c r="J19">
        <v>468</v>
      </c>
      <c r="K19">
        <v>478</v>
      </c>
      <c r="L19">
        <v>481</v>
      </c>
    </row>
    <row r="20" spans="1:12" x14ac:dyDescent="0.2">
      <c r="A20" s="68" t="s">
        <v>1533</v>
      </c>
      <c r="B20">
        <v>904</v>
      </c>
      <c r="C20">
        <v>880</v>
      </c>
      <c r="D20">
        <v>890</v>
      </c>
      <c r="E20">
        <v>887</v>
      </c>
      <c r="F20">
        <v>852</v>
      </c>
      <c r="G20">
        <v>876</v>
      </c>
      <c r="H20">
        <v>879</v>
      </c>
      <c r="I20">
        <v>850</v>
      </c>
      <c r="J20">
        <v>853</v>
      </c>
      <c r="K20">
        <v>842</v>
      </c>
      <c r="L20">
        <v>841</v>
      </c>
    </row>
    <row r="21" spans="1:12" x14ac:dyDescent="0.2">
      <c r="A21" s="68" t="s">
        <v>1549</v>
      </c>
      <c r="B21">
        <v>337</v>
      </c>
      <c r="C21">
        <v>333</v>
      </c>
      <c r="D21">
        <v>343</v>
      </c>
      <c r="E21">
        <v>351</v>
      </c>
      <c r="F21">
        <v>348</v>
      </c>
      <c r="G21">
        <v>362</v>
      </c>
      <c r="H21">
        <v>351</v>
      </c>
      <c r="I21">
        <v>351</v>
      </c>
      <c r="J21">
        <v>371</v>
      </c>
      <c r="K21">
        <v>369</v>
      </c>
      <c r="L21">
        <v>366</v>
      </c>
    </row>
    <row r="22" spans="1:12" x14ac:dyDescent="0.2">
      <c r="A22" s="69" t="s">
        <v>1520</v>
      </c>
      <c r="B22">
        <v>25913</v>
      </c>
      <c r="C22">
        <v>25658</v>
      </c>
      <c r="D22">
        <v>26030</v>
      </c>
      <c r="E22">
        <v>26393</v>
      </c>
      <c r="F22">
        <v>26891</v>
      </c>
      <c r="G22">
        <v>27393</v>
      </c>
      <c r="H22">
        <v>27696</v>
      </c>
      <c r="I22">
        <v>28270</v>
      </c>
      <c r="J22">
        <v>28965</v>
      </c>
      <c r="K22">
        <v>29227</v>
      </c>
      <c r="L22">
        <v>29266</v>
      </c>
    </row>
    <row r="23" spans="1:12" x14ac:dyDescent="0.2">
      <c r="A23" s="68" t="s">
        <v>1563</v>
      </c>
      <c r="B23">
        <v>788</v>
      </c>
      <c r="C23">
        <v>781</v>
      </c>
      <c r="D23">
        <v>756</v>
      </c>
      <c r="E23">
        <v>778</v>
      </c>
      <c r="F23">
        <v>776</v>
      </c>
      <c r="G23">
        <v>787</v>
      </c>
      <c r="H23">
        <v>784</v>
      </c>
      <c r="I23">
        <v>760</v>
      </c>
      <c r="J23">
        <v>762</v>
      </c>
      <c r="K23">
        <v>775</v>
      </c>
      <c r="L23">
        <v>800</v>
      </c>
    </row>
    <row r="24" spans="1:12" x14ac:dyDescent="0.2">
      <c r="A24" s="68" t="s">
        <v>669</v>
      </c>
      <c r="B24">
        <v>1313</v>
      </c>
      <c r="C24">
        <v>1291</v>
      </c>
      <c r="D24">
        <v>1261</v>
      </c>
      <c r="E24">
        <v>1263</v>
      </c>
      <c r="F24">
        <v>1274</v>
      </c>
      <c r="G24">
        <v>1263</v>
      </c>
      <c r="H24">
        <v>1251</v>
      </c>
      <c r="I24">
        <v>1264</v>
      </c>
      <c r="J24">
        <v>1270</v>
      </c>
      <c r="K24">
        <v>1299</v>
      </c>
      <c r="L24">
        <v>1289</v>
      </c>
    </row>
    <row r="25" spans="1:12" x14ac:dyDescent="0.2">
      <c r="A25" s="68" t="s">
        <v>1538</v>
      </c>
      <c r="B25">
        <v>1212</v>
      </c>
      <c r="C25">
        <v>1199</v>
      </c>
      <c r="D25">
        <v>1169</v>
      </c>
      <c r="E25">
        <v>1161</v>
      </c>
      <c r="F25">
        <v>1158</v>
      </c>
      <c r="G25">
        <v>1157</v>
      </c>
      <c r="H25">
        <v>1139</v>
      </c>
      <c r="I25">
        <v>1157</v>
      </c>
      <c r="J25">
        <v>1181</v>
      </c>
      <c r="K25">
        <v>1168</v>
      </c>
      <c r="L25">
        <v>1191</v>
      </c>
    </row>
    <row r="26" spans="1:12" x14ac:dyDescent="0.2">
      <c r="A26" s="68" t="s">
        <v>1525</v>
      </c>
      <c r="B26">
        <v>624</v>
      </c>
      <c r="C26">
        <v>606</v>
      </c>
      <c r="D26">
        <v>615</v>
      </c>
      <c r="E26">
        <v>603</v>
      </c>
      <c r="F26">
        <v>610</v>
      </c>
      <c r="G26">
        <v>631</v>
      </c>
      <c r="H26">
        <v>619</v>
      </c>
      <c r="I26">
        <v>630</v>
      </c>
      <c r="J26">
        <v>642</v>
      </c>
      <c r="K26">
        <v>630</v>
      </c>
      <c r="L26">
        <v>622</v>
      </c>
    </row>
    <row r="27" spans="1:12" x14ac:dyDescent="0.2">
      <c r="A27" s="68" t="s">
        <v>1561</v>
      </c>
      <c r="B27">
        <v>2291</v>
      </c>
      <c r="C27">
        <v>2275</v>
      </c>
      <c r="D27">
        <v>2237</v>
      </c>
      <c r="E27">
        <v>2252</v>
      </c>
      <c r="F27">
        <v>2300</v>
      </c>
      <c r="G27">
        <v>2345</v>
      </c>
      <c r="H27">
        <v>2422</v>
      </c>
      <c r="I27">
        <v>2441</v>
      </c>
      <c r="J27">
        <v>2533</v>
      </c>
      <c r="K27">
        <v>2596</v>
      </c>
      <c r="L27">
        <v>2654</v>
      </c>
    </row>
    <row r="28" spans="1:12" x14ac:dyDescent="0.2">
      <c r="A28" s="69" t="s">
        <v>1547</v>
      </c>
      <c r="B28">
        <v>607</v>
      </c>
      <c r="C28">
        <v>593</v>
      </c>
      <c r="D28">
        <v>576</v>
      </c>
      <c r="E28">
        <v>557</v>
      </c>
      <c r="F28">
        <v>550</v>
      </c>
      <c r="G28">
        <v>564</v>
      </c>
      <c r="H28">
        <v>547</v>
      </c>
      <c r="I28">
        <v>563</v>
      </c>
      <c r="J28">
        <v>569</v>
      </c>
      <c r="K28">
        <v>606</v>
      </c>
      <c r="L28">
        <v>611</v>
      </c>
    </row>
    <row r="29" spans="1:12" x14ac:dyDescent="0.2">
      <c r="A29" s="68" t="s">
        <v>492</v>
      </c>
      <c r="B29">
        <v>3899</v>
      </c>
      <c r="C29">
        <v>3795</v>
      </c>
      <c r="D29">
        <v>3708</v>
      </c>
      <c r="E29">
        <v>3685</v>
      </c>
      <c r="F29">
        <v>3570</v>
      </c>
      <c r="G29">
        <v>3550</v>
      </c>
      <c r="H29">
        <v>3552</v>
      </c>
      <c r="I29">
        <v>3556</v>
      </c>
      <c r="J29">
        <v>3645</v>
      </c>
      <c r="K29">
        <v>3722</v>
      </c>
      <c r="L29">
        <v>3712</v>
      </c>
    </row>
    <row r="30" spans="1:12" x14ac:dyDescent="0.2">
      <c r="A30" s="68" t="s">
        <v>1541</v>
      </c>
      <c r="B30">
        <v>112</v>
      </c>
      <c r="C30">
        <v>104</v>
      </c>
      <c r="D30">
        <v>101</v>
      </c>
      <c r="E30">
        <v>100</v>
      </c>
      <c r="F30">
        <v>104</v>
      </c>
      <c r="G30">
        <v>111</v>
      </c>
      <c r="H30">
        <v>103</v>
      </c>
      <c r="I30">
        <v>106</v>
      </c>
      <c r="J30">
        <v>109</v>
      </c>
      <c r="K30">
        <v>102</v>
      </c>
      <c r="L30">
        <v>103</v>
      </c>
    </row>
    <row r="31" spans="1:12" x14ac:dyDescent="0.2">
      <c r="A31" s="69" t="s">
        <v>1524</v>
      </c>
      <c r="B31">
        <v>197</v>
      </c>
      <c r="C31">
        <v>205</v>
      </c>
      <c r="D31">
        <v>212</v>
      </c>
      <c r="E31">
        <v>198</v>
      </c>
      <c r="F31">
        <v>213</v>
      </c>
      <c r="G31">
        <v>207</v>
      </c>
      <c r="H31">
        <v>211</v>
      </c>
      <c r="I31">
        <v>213</v>
      </c>
      <c r="J31">
        <v>218</v>
      </c>
      <c r="K31">
        <v>233</v>
      </c>
      <c r="L31">
        <v>233</v>
      </c>
    </row>
    <row r="32" spans="1:12" x14ac:dyDescent="0.2">
      <c r="A32" s="69" t="s">
        <v>1582</v>
      </c>
      <c r="B32">
        <v>30357</v>
      </c>
      <c r="C32">
        <v>30255</v>
      </c>
      <c r="D32">
        <v>30669</v>
      </c>
      <c r="E32">
        <v>31201</v>
      </c>
      <c r="F32">
        <v>31766</v>
      </c>
      <c r="G32">
        <v>32621</v>
      </c>
      <c r="H32">
        <v>33537</v>
      </c>
      <c r="I32">
        <v>34661</v>
      </c>
      <c r="J32">
        <v>35369</v>
      </c>
      <c r="K32">
        <v>36295</v>
      </c>
      <c r="L32">
        <v>37036</v>
      </c>
    </row>
    <row r="33" spans="1:12" x14ac:dyDescent="0.2">
      <c r="A33" s="68" t="s">
        <v>211</v>
      </c>
      <c r="B33">
        <v>632</v>
      </c>
      <c r="C33">
        <v>603</v>
      </c>
      <c r="D33">
        <v>609</v>
      </c>
      <c r="E33">
        <v>612</v>
      </c>
      <c r="F33">
        <v>614</v>
      </c>
      <c r="G33">
        <v>604</v>
      </c>
      <c r="H33">
        <v>597</v>
      </c>
      <c r="I33">
        <v>572</v>
      </c>
      <c r="J33">
        <v>565</v>
      </c>
      <c r="K33">
        <v>575</v>
      </c>
      <c r="L33">
        <v>555</v>
      </c>
    </row>
    <row r="34" spans="1:12" x14ac:dyDescent="0.2">
      <c r="A34" s="68" t="s">
        <v>81</v>
      </c>
      <c r="B34">
        <v>8553</v>
      </c>
      <c r="C34">
        <v>8474</v>
      </c>
      <c r="D34">
        <v>8706</v>
      </c>
      <c r="E34">
        <v>8855</v>
      </c>
      <c r="F34">
        <v>8955</v>
      </c>
      <c r="G34">
        <v>9159</v>
      </c>
      <c r="H34">
        <v>9338</v>
      </c>
      <c r="I34">
        <v>9637</v>
      </c>
      <c r="J34">
        <v>10400</v>
      </c>
      <c r="K34">
        <v>11286</v>
      </c>
      <c r="L34">
        <v>11868</v>
      </c>
    </row>
    <row r="35" spans="1:12" x14ac:dyDescent="0.2">
      <c r="A35" s="68" t="s">
        <v>1554</v>
      </c>
      <c r="B35">
        <v>4750</v>
      </c>
      <c r="C35">
        <v>4604</v>
      </c>
      <c r="D35">
        <v>4615</v>
      </c>
      <c r="E35">
        <v>4638</v>
      </c>
      <c r="F35">
        <v>4683</v>
      </c>
      <c r="G35">
        <v>4624</v>
      </c>
      <c r="H35">
        <v>4636</v>
      </c>
      <c r="I35">
        <v>4672</v>
      </c>
      <c r="J35">
        <v>4753</v>
      </c>
      <c r="K35">
        <v>4818</v>
      </c>
      <c r="L35">
        <v>4853</v>
      </c>
    </row>
    <row r="36" spans="1:12" x14ac:dyDescent="0.2">
      <c r="A36" s="68" t="s">
        <v>1041</v>
      </c>
      <c r="B36">
        <v>510</v>
      </c>
      <c r="C36">
        <v>459</v>
      </c>
      <c r="D36">
        <v>451</v>
      </c>
      <c r="E36">
        <v>456</v>
      </c>
      <c r="F36">
        <v>485</v>
      </c>
      <c r="G36">
        <v>478</v>
      </c>
      <c r="H36">
        <v>513</v>
      </c>
      <c r="I36">
        <v>552</v>
      </c>
      <c r="J36">
        <v>611</v>
      </c>
      <c r="K36">
        <v>667</v>
      </c>
      <c r="L36">
        <v>683</v>
      </c>
    </row>
    <row r="37" spans="1:12" x14ac:dyDescent="0.2">
      <c r="A37" s="68" t="s">
        <v>720</v>
      </c>
      <c r="B37">
        <v>2926</v>
      </c>
      <c r="C37">
        <v>2880</v>
      </c>
      <c r="D37">
        <v>2865</v>
      </c>
      <c r="E37">
        <v>2837</v>
      </c>
      <c r="F37">
        <v>2796</v>
      </c>
      <c r="G37">
        <v>2768</v>
      </c>
      <c r="H37">
        <v>2784</v>
      </c>
      <c r="I37">
        <v>2923</v>
      </c>
      <c r="J37">
        <v>3159</v>
      </c>
      <c r="K37">
        <v>2930</v>
      </c>
      <c r="L37">
        <v>2997</v>
      </c>
    </row>
    <row r="38" spans="1:12" x14ac:dyDescent="0.2">
      <c r="A38" s="68" t="s">
        <v>1565</v>
      </c>
      <c r="B38">
        <v>1745</v>
      </c>
      <c r="C38">
        <v>1681</v>
      </c>
      <c r="D38">
        <v>1697</v>
      </c>
      <c r="E38">
        <v>1700</v>
      </c>
      <c r="F38">
        <v>1681</v>
      </c>
      <c r="G38">
        <v>1725</v>
      </c>
      <c r="H38">
        <v>1742</v>
      </c>
      <c r="I38">
        <v>1711</v>
      </c>
      <c r="J38">
        <v>1771</v>
      </c>
      <c r="K38">
        <v>1889</v>
      </c>
      <c r="L38">
        <v>1905</v>
      </c>
    </row>
    <row r="39" spans="1:12" x14ac:dyDescent="0.2">
      <c r="A39" s="68" t="s">
        <v>1564</v>
      </c>
      <c r="B39">
        <v>1543</v>
      </c>
      <c r="C39">
        <v>1506</v>
      </c>
      <c r="D39">
        <v>1477</v>
      </c>
      <c r="E39">
        <v>1481</v>
      </c>
      <c r="F39">
        <v>1515</v>
      </c>
      <c r="G39">
        <v>1519</v>
      </c>
      <c r="H39">
        <v>1497</v>
      </c>
      <c r="I39">
        <v>1510</v>
      </c>
      <c r="J39">
        <v>1582</v>
      </c>
      <c r="K39">
        <v>1606</v>
      </c>
      <c r="L39">
        <v>1644</v>
      </c>
    </row>
    <row r="40" spans="1:12" x14ac:dyDescent="0.2">
      <c r="A40" s="68" t="s">
        <v>1532</v>
      </c>
      <c r="B40">
        <v>291</v>
      </c>
      <c r="C40">
        <v>271</v>
      </c>
      <c r="D40">
        <v>261</v>
      </c>
      <c r="E40">
        <v>273</v>
      </c>
      <c r="F40">
        <v>261</v>
      </c>
      <c r="G40">
        <v>258</v>
      </c>
      <c r="H40">
        <v>258</v>
      </c>
      <c r="I40">
        <v>279</v>
      </c>
      <c r="J40">
        <v>272</v>
      </c>
      <c r="K40">
        <v>255</v>
      </c>
      <c r="L40">
        <v>258</v>
      </c>
    </row>
    <row r="41" spans="1:12" x14ac:dyDescent="0.2">
      <c r="A41" s="68" t="s">
        <v>220</v>
      </c>
      <c r="B41">
        <v>14091</v>
      </c>
      <c r="C41">
        <v>13689</v>
      </c>
      <c r="D41">
        <v>13894</v>
      </c>
      <c r="E41">
        <v>14014</v>
      </c>
      <c r="F41">
        <v>14317</v>
      </c>
      <c r="G41">
        <v>14658</v>
      </c>
      <c r="H41">
        <v>14942</v>
      </c>
      <c r="I41">
        <v>16057</v>
      </c>
      <c r="J41">
        <v>17385</v>
      </c>
      <c r="K41">
        <v>18409</v>
      </c>
      <c r="L41">
        <v>18622</v>
      </c>
    </row>
    <row r="42" spans="1:12" x14ac:dyDescent="0.2">
      <c r="A42" s="68" t="s">
        <v>1583</v>
      </c>
      <c r="B42">
        <v>118326</v>
      </c>
      <c r="C42">
        <v>115394</v>
      </c>
      <c r="D42">
        <v>115555</v>
      </c>
      <c r="E42">
        <v>116622</v>
      </c>
      <c r="F42">
        <v>118192</v>
      </c>
      <c r="G42">
        <v>118789</v>
      </c>
      <c r="H42">
        <v>119266</v>
      </c>
      <c r="I42">
        <v>120513</v>
      </c>
      <c r="J42">
        <v>123141</v>
      </c>
      <c r="K42">
        <v>125360</v>
      </c>
      <c r="L42">
        <v>126549</v>
      </c>
    </row>
    <row r="43" spans="1:12" x14ac:dyDescent="0.2">
      <c r="A43" s="69" t="s">
        <v>1584</v>
      </c>
      <c r="B43">
        <v>4395</v>
      </c>
      <c r="C43">
        <v>4189</v>
      </c>
      <c r="D43">
        <v>4197</v>
      </c>
      <c r="E43">
        <v>4219</v>
      </c>
      <c r="F43">
        <v>4294</v>
      </c>
      <c r="G43">
        <v>4308</v>
      </c>
      <c r="H43">
        <v>4319</v>
      </c>
      <c r="I43">
        <v>4364</v>
      </c>
      <c r="J43">
        <v>4486</v>
      </c>
      <c r="K43">
        <v>4565</v>
      </c>
      <c r="L43">
        <v>4593</v>
      </c>
    </row>
    <row r="44" spans="1:12" x14ac:dyDescent="0.2">
      <c r="A44" s="68" t="s">
        <v>890</v>
      </c>
      <c r="B44">
        <v>445</v>
      </c>
      <c r="C44">
        <v>441</v>
      </c>
      <c r="D44">
        <v>438</v>
      </c>
      <c r="E44">
        <v>439</v>
      </c>
      <c r="F44">
        <v>448</v>
      </c>
      <c r="G44">
        <v>457</v>
      </c>
      <c r="H44">
        <v>465</v>
      </c>
      <c r="I44">
        <v>470</v>
      </c>
      <c r="J44">
        <v>555</v>
      </c>
      <c r="K44">
        <v>571</v>
      </c>
      <c r="L44">
        <v>580</v>
      </c>
    </row>
    <row r="45" spans="1:12" x14ac:dyDescent="0.2">
      <c r="A45" s="68" t="s">
        <v>530</v>
      </c>
      <c r="B45">
        <v>4340</v>
      </c>
      <c r="C45">
        <v>4241</v>
      </c>
      <c r="D45">
        <v>4152</v>
      </c>
      <c r="E45">
        <v>4161</v>
      </c>
      <c r="F45">
        <v>4133</v>
      </c>
      <c r="G45">
        <v>4066</v>
      </c>
      <c r="H45">
        <v>4057</v>
      </c>
      <c r="I45">
        <v>4088</v>
      </c>
      <c r="J45">
        <v>4106</v>
      </c>
      <c r="K45">
        <v>4148</v>
      </c>
      <c r="L45">
        <v>4175</v>
      </c>
    </row>
    <row r="46" spans="1:12" x14ac:dyDescent="0.2">
      <c r="A46" s="69" t="s">
        <v>1558</v>
      </c>
      <c r="B46">
        <v>517</v>
      </c>
      <c r="C46">
        <v>495</v>
      </c>
      <c r="D46">
        <v>498</v>
      </c>
      <c r="E46">
        <v>496</v>
      </c>
      <c r="F46">
        <v>520</v>
      </c>
      <c r="G46">
        <v>498</v>
      </c>
      <c r="H46">
        <v>509</v>
      </c>
      <c r="I46">
        <v>586</v>
      </c>
      <c r="J46">
        <v>646</v>
      </c>
      <c r="K46">
        <v>568</v>
      </c>
      <c r="L46">
        <v>554</v>
      </c>
    </row>
    <row r="47" spans="1:12" x14ac:dyDescent="0.2">
      <c r="A47" s="69" t="s">
        <v>1585</v>
      </c>
      <c r="B47">
        <v>61</v>
      </c>
      <c r="C47">
        <v>52</v>
      </c>
      <c r="D47">
        <v>55</v>
      </c>
      <c r="E47">
        <v>52</v>
      </c>
      <c r="F47">
        <v>51</v>
      </c>
      <c r="G47">
        <v>56</v>
      </c>
      <c r="H47">
        <v>52</v>
      </c>
      <c r="I47">
        <v>57</v>
      </c>
      <c r="J47">
        <v>54</v>
      </c>
      <c r="K47">
        <v>56</v>
      </c>
      <c r="L47">
        <v>63</v>
      </c>
    </row>
    <row r="48" spans="1:12" x14ac:dyDescent="0.2">
      <c r="A48" s="68" t="s">
        <v>1534</v>
      </c>
      <c r="B48">
        <v>1702</v>
      </c>
      <c r="C48">
        <v>1702</v>
      </c>
      <c r="D48">
        <v>1713</v>
      </c>
      <c r="E48">
        <v>1706</v>
      </c>
      <c r="F48">
        <v>1676</v>
      </c>
      <c r="G48">
        <v>1654</v>
      </c>
      <c r="H48">
        <v>1626</v>
      </c>
      <c r="I48">
        <v>1611</v>
      </c>
      <c r="J48">
        <v>1631</v>
      </c>
      <c r="K48">
        <v>1646</v>
      </c>
      <c r="L48">
        <v>1628</v>
      </c>
    </row>
    <row r="49" spans="1:12" x14ac:dyDescent="0.2">
      <c r="A49" s="68" t="s">
        <v>1539</v>
      </c>
      <c r="B49">
        <v>508</v>
      </c>
      <c r="C49">
        <v>495</v>
      </c>
      <c r="D49">
        <v>511</v>
      </c>
      <c r="E49">
        <v>511</v>
      </c>
      <c r="F49">
        <v>503</v>
      </c>
      <c r="G49">
        <v>468</v>
      </c>
      <c r="H49">
        <v>459</v>
      </c>
      <c r="I49">
        <v>461</v>
      </c>
      <c r="J49">
        <v>443</v>
      </c>
      <c r="K49">
        <v>434</v>
      </c>
      <c r="L49">
        <v>436</v>
      </c>
    </row>
    <row r="50" spans="1:12" x14ac:dyDescent="0.2">
      <c r="A50" s="68" t="s">
        <v>1522</v>
      </c>
      <c r="B50">
        <v>3225</v>
      </c>
      <c r="C50">
        <v>3076</v>
      </c>
      <c r="D50">
        <v>3092</v>
      </c>
      <c r="E50">
        <v>2960</v>
      </c>
      <c r="F50">
        <v>2971</v>
      </c>
      <c r="G50">
        <v>2960</v>
      </c>
      <c r="H50">
        <v>2959</v>
      </c>
      <c r="I50">
        <v>3180</v>
      </c>
      <c r="J50">
        <v>3335</v>
      </c>
      <c r="K50">
        <v>3429</v>
      </c>
      <c r="L50">
        <v>3526</v>
      </c>
    </row>
    <row r="51" spans="1:12" x14ac:dyDescent="0.2">
      <c r="A51" s="68" t="s">
        <v>1537</v>
      </c>
      <c r="B51">
        <v>202</v>
      </c>
      <c r="C51">
        <v>191</v>
      </c>
      <c r="D51">
        <v>179</v>
      </c>
      <c r="E51">
        <v>176</v>
      </c>
      <c r="F51">
        <v>199</v>
      </c>
      <c r="G51">
        <v>202</v>
      </c>
      <c r="H51">
        <v>178</v>
      </c>
      <c r="I51">
        <v>180</v>
      </c>
      <c r="J51">
        <v>187</v>
      </c>
      <c r="K51">
        <v>197</v>
      </c>
      <c r="L51">
        <v>199</v>
      </c>
    </row>
    <row r="52" spans="1:12" x14ac:dyDescent="0.2">
      <c r="A52" s="69" t="s">
        <v>1548</v>
      </c>
      <c r="B52">
        <v>413</v>
      </c>
      <c r="C52">
        <v>390</v>
      </c>
      <c r="D52">
        <v>381</v>
      </c>
      <c r="E52">
        <v>405</v>
      </c>
      <c r="F52">
        <v>379</v>
      </c>
      <c r="G52">
        <v>407</v>
      </c>
      <c r="H52">
        <v>423</v>
      </c>
      <c r="I52">
        <v>438</v>
      </c>
      <c r="J52">
        <v>473</v>
      </c>
      <c r="K52">
        <v>470</v>
      </c>
      <c r="L52">
        <v>440</v>
      </c>
    </row>
    <row r="53" spans="1:12" x14ac:dyDescent="0.2">
      <c r="A53" s="68" t="s">
        <v>1557</v>
      </c>
      <c r="B53">
        <v>7811</v>
      </c>
      <c r="C53">
        <v>7729</v>
      </c>
      <c r="D53">
        <v>7694</v>
      </c>
      <c r="E53">
        <v>7740</v>
      </c>
      <c r="F53">
        <v>7795</v>
      </c>
      <c r="G53">
        <v>7960</v>
      </c>
      <c r="H53">
        <v>8108</v>
      </c>
      <c r="I53">
        <v>8368</v>
      </c>
      <c r="J53">
        <v>8892</v>
      </c>
      <c r="K53">
        <v>9364</v>
      </c>
      <c r="L53">
        <v>9902</v>
      </c>
    </row>
    <row r="54" spans="1:12" x14ac:dyDescent="0.2">
      <c r="A54" s="68" t="s">
        <v>241</v>
      </c>
      <c r="B54">
        <v>2086</v>
      </c>
      <c r="C54">
        <v>2095</v>
      </c>
      <c r="D54">
        <v>2122</v>
      </c>
      <c r="E54">
        <v>2141</v>
      </c>
      <c r="F54">
        <v>2152</v>
      </c>
      <c r="G54">
        <v>2123</v>
      </c>
      <c r="H54">
        <v>2142</v>
      </c>
      <c r="I54">
        <v>2164</v>
      </c>
      <c r="J54">
        <v>2269</v>
      </c>
      <c r="K54">
        <v>2357</v>
      </c>
      <c r="L54">
        <v>2359</v>
      </c>
    </row>
    <row r="55" spans="1:12" x14ac:dyDescent="0.2">
      <c r="A55" s="68" t="s">
        <v>1543</v>
      </c>
      <c r="B55">
        <v>625</v>
      </c>
      <c r="C55">
        <v>629</v>
      </c>
      <c r="D55">
        <v>600</v>
      </c>
      <c r="E55">
        <v>601</v>
      </c>
      <c r="F55">
        <v>590</v>
      </c>
      <c r="G55">
        <v>584</v>
      </c>
      <c r="H55">
        <v>596</v>
      </c>
      <c r="I55">
        <v>577</v>
      </c>
      <c r="J55">
        <v>571</v>
      </c>
      <c r="K55">
        <v>537</v>
      </c>
      <c r="L55">
        <v>555</v>
      </c>
    </row>
    <row r="56" spans="1:12" x14ac:dyDescent="0.2">
      <c r="A56" s="68" t="s">
        <v>1528</v>
      </c>
      <c r="B56">
        <v>1155</v>
      </c>
      <c r="C56">
        <v>1141</v>
      </c>
      <c r="D56">
        <v>1150</v>
      </c>
      <c r="E56">
        <v>1155</v>
      </c>
      <c r="F56">
        <v>1134</v>
      </c>
      <c r="G56">
        <v>1151</v>
      </c>
      <c r="H56">
        <v>1158</v>
      </c>
      <c r="I56">
        <v>1200</v>
      </c>
      <c r="J56">
        <v>1215</v>
      </c>
      <c r="K56">
        <v>1243</v>
      </c>
      <c r="L56">
        <v>1242</v>
      </c>
    </row>
    <row r="57" spans="1:12" x14ac:dyDescent="0.2">
      <c r="A57" s="68" t="s">
        <v>1586</v>
      </c>
      <c r="B57">
        <v>1206</v>
      </c>
      <c r="C57">
        <v>1138</v>
      </c>
      <c r="D57">
        <v>1107</v>
      </c>
      <c r="E57">
        <v>1095</v>
      </c>
      <c r="F57">
        <v>1108</v>
      </c>
      <c r="G57">
        <v>1089</v>
      </c>
      <c r="H57">
        <v>1133</v>
      </c>
      <c r="I57">
        <v>1185</v>
      </c>
      <c r="J57">
        <v>1250</v>
      </c>
      <c r="K57">
        <v>1250</v>
      </c>
      <c r="L57">
        <v>1268</v>
      </c>
    </row>
    <row r="58" spans="1:12" x14ac:dyDescent="0.2">
      <c r="A58" s="68" t="s">
        <v>804</v>
      </c>
      <c r="B58">
        <v>1952</v>
      </c>
      <c r="C58">
        <v>1883</v>
      </c>
      <c r="D58">
        <v>1888</v>
      </c>
      <c r="E58">
        <v>1872</v>
      </c>
      <c r="F58">
        <v>1878</v>
      </c>
      <c r="G58">
        <v>1858</v>
      </c>
      <c r="H58">
        <v>1909</v>
      </c>
      <c r="I58">
        <v>1961</v>
      </c>
      <c r="J58">
        <v>2084</v>
      </c>
      <c r="K58">
        <v>2106</v>
      </c>
      <c r="L58">
        <v>2197</v>
      </c>
    </row>
    <row r="59" spans="1:12" x14ac:dyDescent="0.2">
      <c r="A59" s="69" t="s">
        <v>1587</v>
      </c>
      <c r="B59">
        <v>56</v>
      </c>
      <c r="C59">
        <v>57</v>
      </c>
      <c r="D59">
        <v>55</v>
      </c>
      <c r="E59">
        <v>55</v>
      </c>
      <c r="F59">
        <v>55</v>
      </c>
      <c r="G59">
        <v>59</v>
      </c>
      <c r="H59">
        <v>60</v>
      </c>
      <c r="I59">
        <v>57</v>
      </c>
      <c r="J59">
        <v>58</v>
      </c>
      <c r="K59">
        <v>53</v>
      </c>
      <c r="L59">
        <v>53</v>
      </c>
    </row>
    <row r="60" spans="1:12" x14ac:dyDescent="0.2">
      <c r="A60" s="68" t="s">
        <v>1588</v>
      </c>
      <c r="B60">
        <v>4135</v>
      </c>
      <c r="C60">
        <v>4092</v>
      </c>
      <c r="D60">
        <v>4148</v>
      </c>
      <c r="E60">
        <v>4182</v>
      </c>
      <c r="F60">
        <v>4232</v>
      </c>
      <c r="G60">
        <v>4239</v>
      </c>
      <c r="H60">
        <v>4232</v>
      </c>
      <c r="I60">
        <v>4246</v>
      </c>
      <c r="J60">
        <v>4244</v>
      </c>
      <c r="K60">
        <v>4243</v>
      </c>
      <c r="L60">
        <v>4264</v>
      </c>
    </row>
    <row r="61" spans="1:12" x14ac:dyDescent="0.2">
      <c r="A61" s="68" t="s">
        <v>303</v>
      </c>
      <c r="B61">
        <v>1234</v>
      </c>
      <c r="C61">
        <v>1179</v>
      </c>
      <c r="D61">
        <v>1168</v>
      </c>
      <c r="E61">
        <v>1214</v>
      </c>
      <c r="F61">
        <v>1221</v>
      </c>
      <c r="G61">
        <v>1286</v>
      </c>
      <c r="H61">
        <v>1252</v>
      </c>
      <c r="I61">
        <v>1241</v>
      </c>
      <c r="J61">
        <v>1243</v>
      </c>
      <c r="K61">
        <v>1224</v>
      </c>
      <c r="L61">
        <v>1234</v>
      </c>
    </row>
    <row r="62" spans="1:12" x14ac:dyDescent="0.2">
      <c r="A62" s="68" t="s">
        <v>1220</v>
      </c>
      <c r="B62">
        <v>683</v>
      </c>
      <c r="C62">
        <v>664</v>
      </c>
      <c r="D62">
        <v>662</v>
      </c>
      <c r="E62">
        <v>679</v>
      </c>
      <c r="F62">
        <v>689</v>
      </c>
      <c r="G62">
        <v>669</v>
      </c>
      <c r="H62">
        <v>647</v>
      </c>
      <c r="I62">
        <v>642</v>
      </c>
      <c r="J62">
        <v>654</v>
      </c>
      <c r="K62">
        <v>656</v>
      </c>
      <c r="L62">
        <v>652</v>
      </c>
    </row>
    <row r="63" spans="1:12" x14ac:dyDescent="0.2">
      <c r="A63" s="68" t="s">
        <v>1551</v>
      </c>
      <c r="B63">
        <v>1316</v>
      </c>
      <c r="C63">
        <v>1319</v>
      </c>
      <c r="D63">
        <v>1282</v>
      </c>
      <c r="E63">
        <v>1271</v>
      </c>
      <c r="F63">
        <v>1274</v>
      </c>
      <c r="G63">
        <v>1301</v>
      </c>
      <c r="H63">
        <v>1308</v>
      </c>
      <c r="I63">
        <v>1316</v>
      </c>
      <c r="J63">
        <v>1412</v>
      </c>
      <c r="K63">
        <v>1346</v>
      </c>
      <c r="L63">
        <v>1321</v>
      </c>
    </row>
    <row r="64" spans="1:12" x14ac:dyDescent="0.2">
      <c r="B64">
        <f>SUM(fjoldi_sveitarf[2010])</f>
        <v>317630</v>
      </c>
      <c r="C64">
        <f>SUM(fjoldi_sveitarf[2011])</f>
        <v>311841</v>
      </c>
      <c r="D64">
        <f>SUM(fjoldi_sveitarf[2012])</f>
        <v>313182</v>
      </c>
      <c r="E64">
        <f>SUM(fjoldi_sveitarf[2013])</f>
        <v>315810</v>
      </c>
      <c r="F64">
        <f>SUM(fjoldi_sveitarf[2014])</f>
        <v>319718</v>
      </c>
      <c r="G64">
        <f>SUM(fjoldi_sveitarf[2015])</f>
        <v>323024</v>
      </c>
      <c r="H64">
        <f>SUM(fjoldi_sveitarf[2016])</f>
        <v>326036</v>
      </c>
      <c r="I64">
        <f>SUM(fjoldi_sveitarf[2017])</f>
        <v>332507</v>
      </c>
      <c r="J64">
        <f>SUM(fjoldi_sveitarf[2018])</f>
        <v>342183</v>
      </c>
      <c r="K64">
        <f>SUM(fjoldi_sveitarf[2019])</f>
        <v>349468</v>
      </c>
      <c r="L64">
        <f>SUM(fjoldi_sveitarf[2020])</f>
        <v>354042</v>
      </c>
    </row>
    <row r="68" spans="1:12" x14ac:dyDescent="0.2">
      <c r="A68" t="s">
        <v>1589</v>
      </c>
      <c r="B68" t="s">
        <v>1568</v>
      </c>
      <c r="C68" t="s">
        <v>1569</v>
      </c>
      <c r="D68" t="s">
        <v>1570</v>
      </c>
      <c r="E68" t="s">
        <v>1571</v>
      </c>
      <c r="F68" t="s">
        <v>1572</v>
      </c>
      <c r="G68" t="s">
        <v>1573</v>
      </c>
      <c r="H68" t="s">
        <v>1574</v>
      </c>
      <c r="I68" t="s">
        <v>1575</v>
      </c>
      <c r="J68" t="s">
        <v>1576</v>
      </c>
      <c r="K68" t="s">
        <v>1577</v>
      </c>
      <c r="L68" t="s">
        <v>1578</v>
      </c>
    </row>
    <row r="69" spans="1:12" x14ac:dyDescent="0.2">
      <c r="A69" s="112" t="s">
        <v>1956</v>
      </c>
      <c r="B69" s="5">
        <v>7370</v>
      </c>
      <c r="C69" s="5">
        <v>7357</v>
      </c>
      <c r="D69" s="5">
        <v>7345</v>
      </c>
      <c r="E69" s="5">
        <v>7353</v>
      </c>
      <c r="F69" s="5">
        <v>7447</v>
      </c>
      <c r="G69" s="5">
        <v>7541</v>
      </c>
      <c r="H69" s="5">
        <v>7671</v>
      </c>
      <c r="I69" s="5">
        <v>7823</v>
      </c>
      <c r="J69" s="5">
        <v>8044</v>
      </c>
      <c r="K69" s="5">
        <v>8171</v>
      </c>
      <c r="L69" s="5">
        <v>8263</v>
      </c>
    </row>
    <row r="70" spans="1:12" x14ac:dyDescent="0.2">
      <c r="A70" s="100" t="s">
        <v>1957</v>
      </c>
      <c r="B70" s="5">
        <v>19955</v>
      </c>
      <c r="C70" s="5">
        <v>19948</v>
      </c>
      <c r="D70" s="5">
        <v>20040</v>
      </c>
      <c r="E70" s="5">
        <v>20136</v>
      </c>
      <c r="F70" s="5">
        <v>20242</v>
      </c>
      <c r="G70" s="5">
        <v>20379</v>
      </c>
      <c r="H70" s="5">
        <v>20455</v>
      </c>
      <c r="I70" s="5">
        <v>20673</v>
      </c>
      <c r="J70" s="5">
        <v>21040</v>
      </c>
      <c r="K70" s="5">
        <v>21199</v>
      </c>
      <c r="L70" s="5">
        <v>21238</v>
      </c>
    </row>
    <row r="71" spans="1:12" x14ac:dyDescent="0.2">
      <c r="A71" s="100" t="s">
        <v>1540</v>
      </c>
      <c r="B71" s="5">
        <v>670</v>
      </c>
      <c r="C71" s="5">
        <v>651</v>
      </c>
      <c r="D71" s="5">
        <v>664</v>
      </c>
      <c r="E71" s="5">
        <v>665</v>
      </c>
      <c r="F71" s="5">
        <v>659</v>
      </c>
      <c r="G71" s="5">
        <v>633</v>
      </c>
      <c r="H71" s="5">
        <v>617</v>
      </c>
      <c r="I71" s="5">
        <v>613</v>
      </c>
      <c r="J71" s="5">
        <v>594</v>
      </c>
      <c r="K71" s="5">
        <v>576</v>
      </c>
      <c r="L71" s="5">
        <v>582</v>
      </c>
    </row>
    <row r="72" spans="1:12" x14ac:dyDescent="0.2">
      <c r="A72" s="116" t="s">
        <v>631</v>
      </c>
      <c r="B72" s="5">
        <v>1733</v>
      </c>
      <c r="C72" s="5">
        <v>1694</v>
      </c>
      <c r="D72" s="5">
        <v>1675</v>
      </c>
      <c r="E72" s="5">
        <v>1671</v>
      </c>
      <c r="F72" s="5">
        <v>1703</v>
      </c>
      <c r="G72" s="5">
        <v>1730</v>
      </c>
      <c r="H72" s="5">
        <v>1710</v>
      </c>
      <c r="I72" s="5">
        <v>1761</v>
      </c>
      <c r="J72" s="5">
        <v>1828</v>
      </c>
      <c r="K72" s="5">
        <v>1838</v>
      </c>
      <c r="L72" s="5">
        <v>1876</v>
      </c>
    </row>
    <row r="73" spans="1:12" x14ac:dyDescent="0.2">
      <c r="A73" s="121" t="s">
        <v>1990</v>
      </c>
      <c r="B73" s="5">
        <v>2655</v>
      </c>
      <c r="C73" s="5">
        <v>2573</v>
      </c>
      <c r="D73" s="5">
        <v>2537</v>
      </c>
      <c r="E73" s="5">
        <v>2560</v>
      </c>
      <c r="F73" s="5">
        <v>2613</v>
      </c>
      <c r="G73" s="5">
        <v>2637</v>
      </c>
      <c r="H73" s="5">
        <v>2695</v>
      </c>
      <c r="I73" s="5">
        <v>2802</v>
      </c>
      <c r="J73" s="5">
        <v>2967</v>
      </c>
      <c r="K73" s="5">
        <v>2919</v>
      </c>
      <c r="L73" s="5">
        <v>2952</v>
      </c>
    </row>
    <row r="74" spans="1:12" x14ac:dyDescent="0.2">
      <c r="A74" s="100" t="s">
        <v>1536</v>
      </c>
      <c r="B74" s="5">
        <v>970</v>
      </c>
      <c r="C74" s="5">
        <v>877</v>
      </c>
      <c r="D74" s="5">
        <v>874</v>
      </c>
      <c r="E74" s="5">
        <v>906</v>
      </c>
      <c r="F74" s="5">
        <v>934</v>
      </c>
      <c r="G74" s="5">
        <v>903</v>
      </c>
      <c r="H74" s="5">
        <v>889</v>
      </c>
      <c r="I74" s="5">
        <v>891</v>
      </c>
      <c r="J74" s="5">
        <v>929</v>
      </c>
      <c r="K74" s="5">
        <v>939</v>
      </c>
      <c r="L74" s="5">
        <v>928</v>
      </c>
    </row>
    <row r="75" spans="1:12" x14ac:dyDescent="0.2">
      <c r="A75" s="100" t="s">
        <v>680</v>
      </c>
      <c r="B75" s="5">
        <v>3603</v>
      </c>
      <c r="C75" s="5">
        <v>3478</v>
      </c>
      <c r="D75" s="5">
        <v>3478</v>
      </c>
      <c r="E75" s="5">
        <v>3472</v>
      </c>
      <c r="F75" s="5">
        <v>3547</v>
      </c>
      <c r="G75" s="5">
        <v>3552</v>
      </c>
      <c r="H75" s="5">
        <v>3632</v>
      </c>
      <c r="I75" s="5">
        <v>3683</v>
      </c>
      <c r="J75" s="5">
        <v>3749</v>
      </c>
      <c r="K75" s="5">
        <v>3780</v>
      </c>
      <c r="L75" s="5">
        <v>3793</v>
      </c>
    </row>
    <row r="76" spans="1:12" x14ac:dyDescent="0.2">
      <c r="A76" s="100" t="s">
        <v>1535</v>
      </c>
      <c r="B76" s="5">
        <v>694</v>
      </c>
      <c r="C76" s="5">
        <v>679</v>
      </c>
      <c r="D76" s="5">
        <v>682</v>
      </c>
      <c r="E76" s="5">
        <v>661</v>
      </c>
      <c r="F76" s="5">
        <v>669</v>
      </c>
      <c r="G76" s="5">
        <v>677</v>
      </c>
      <c r="H76" s="5">
        <v>676</v>
      </c>
      <c r="I76" s="5">
        <v>666</v>
      </c>
      <c r="J76" s="5">
        <v>657</v>
      </c>
      <c r="K76" s="5">
        <v>663</v>
      </c>
      <c r="L76" s="5">
        <v>624</v>
      </c>
    </row>
    <row r="77" spans="1:12" x14ac:dyDescent="0.2">
      <c r="A77" s="100" t="s">
        <v>1550</v>
      </c>
      <c r="B77" s="5">
        <v>1949</v>
      </c>
      <c r="C77" s="5">
        <v>1940</v>
      </c>
      <c r="D77" s="5">
        <v>1891</v>
      </c>
      <c r="E77" s="5">
        <v>1859</v>
      </c>
      <c r="F77" s="5">
        <v>1856</v>
      </c>
      <c r="G77" s="5">
        <v>1849</v>
      </c>
      <c r="H77" s="5">
        <v>1829</v>
      </c>
      <c r="I77" s="5">
        <v>1815</v>
      </c>
      <c r="J77" s="5">
        <v>1848</v>
      </c>
      <c r="K77" s="5">
        <v>1878</v>
      </c>
      <c r="L77" s="5">
        <v>1870</v>
      </c>
    </row>
    <row r="78" spans="1:12" x14ac:dyDescent="0.2">
      <c r="A78" s="100" t="s">
        <v>1529</v>
      </c>
      <c r="B78" s="5">
        <v>1294</v>
      </c>
      <c r="C78" s="5">
        <v>1273</v>
      </c>
      <c r="D78" s="5">
        <v>1280</v>
      </c>
      <c r="E78" s="5">
        <v>1308</v>
      </c>
      <c r="F78" s="5">
        <v>1280</v>
      </c>
      <c r="G78" s="5">
        <v>1291</v>
      </c>
      <c r="H78" s="5">
        <v>1291</v>
      </c>
      <c r="I78" s="5">
        <v>1320</v>
      </c>
      <c r="J78" s="5">
        <v>1339</v>
      </c>
      <c r="K78" s="5">
        <v>1360</v>
      </c>
      <c r="L78" s="5">
        <v>1365</v>
      </c>
    </row>
    <row r="79" spans="1:12" x14ac:dyDescent="0.2">
      <c r="A79" s="100" t="s">
        <v>1545</v>
      </c>
      <c r="B79" s="5">
        <v>2066</v>
      </c>
      <c r="C79" s="5">
        <v>2015</v>
      </c>
      <c r="D79" s="5">
        <v>2014</v>
      </c>
      <c r="E79" s="5">
        <v>2001</v>
      </c>
      <c r="F79" s="5">
        <v>1997</v>
      </c>
      <c r="G79" s="5">
        <v>2021</v>
      </c>
      <c r="H79" s="5">
        <v>2011</v>
      </c>
      <c r="I79" s="5">
        <v>2016</v>
      </c>
      <c r="J79" s="5">
        <v>1998</v>
      </c>
      <c r="K79" s="5">
        <v>1983</v>
      </c>
      <c r="L79" s="5">
        <v>1986</v>
      </c>
    </row>
    <row r="80" spans="1:12" x14ac:dyDescent="0.2">
      <c r="A80" s="116" t="s">
        <v>203</v>
      </c>
      <c r="B80" s="5">
        <v>4851</v>
      </c>
      <c r="C80" s="5">
        <v>4739</v>
      </c>
      <c r="D80" s="5">
        <v>4731</v>
      </c>
      <c r="E80" s="5">
        <v>4732</v>
      </c>
      <c r="F80" s="5">
        <v>4813</v>
      </c>
      <c r="G80" s="5">
        <v>4879</v>
      </c>
      <c r="H80" s="5">
        <v>4807</v>
      </c>
      <c r="I80" s="5">
        <v>4813</v>
      </c>
      <c r="J80" s="5">
        <v>4897</v>
      </c>
      <c r="K80" s="5">
        <v>5013</v>
      </c>
      <c r="L80" s="5">
        <v>4983</v>
      </c>
    </row>
    <row r="81" spans="1:12" x14ac:dyDescent="0.2">
      <c r="A81" s="113" t="s">
        <v>215</v>
      </c>
      <c r="B81" s="5">
        <v>4839</v>
      </c>
      <c r="C81" s="5">
        <v>4683</v>
      </c>
      <c r="D81" s="5">
        <v>4692</v>
      </c>
      <c r="E81" s="5">
        <v>4718</v>
      </c>
      <c r="F81" s="5">
        <v>4751</v>
      </c>
      <c r="G81" s="5">
        <v>4699</v>
      </c>
      <c r="H81" s="5">
        <v>4709</v>
      </c>
      <c r="I81" s="5">
        <v>4753</v>
      </c>
      <c r="J81" s="5">
        <v>4829</v>
      </c>
      <c r="K81" s="5">
        <v>4891</v>
      </c>
      <c r="L81" s="5">
        <v>4937</v>
      </c>
    </row>
    <row r="82" spans="1:12" x14ac:dyDescent="0.2">
      <c r="A82" s="113" t="s">
        <v>733</v>
      </c>
      <c r="B82" s="5">
        <v>8413</v>
      </c>
      <c r="C82" s="5">
        <v>8314</v>
      </c>
      <c r="D82" s="5">
        <v>8289</v>
      </c>
      <c r="E82" s="5">
        <v>8368</v>
      </c>
      <c r="F82" s="5">
        <v>8416</v>
      </c>
      <c r="G82" s="5">
        <v>8566</v>
      </c>
      <c r="H82" s="5">
        <v>8721</v>
      </c>
      <c r="I82" s="5">
        <v>9009</v>
      </c>
      <c r="J82" s="5">
        <v>9527</v>
      </c>
      <c r="K82" s="5">
        <v>10020</v>
      </c>
      <c r="L82" s="5">
        <v>10572</v>
      </c>
    </row>
    <row r="83" spans="1:12" x14ac:dyDescent="0.2">
      <c r="A83" s="100" t="s">
        <v>262</v>
      </c>
      <c r="B83" s="5">
        <v>192157</v>
      </c>
      <c r="C83" s="5">
        <v>188643</v>
      </c>
      <c r="D83" s="5">
        <v>189858</v>
      </c>
      <c r="E83" s="5">
        <v>192024</v>
      </c>
      <c r="F83" s="5">
        <v>195047</v>
      </c>
      <c r="G83" s="5">
        <v>197324</v>
      </c>
      <c r="H83" s="5">
        <v>199260</v>
      </c>
      <c r="I83" s="5">
        <v>202773</v>
      </c>
      <c r="J83" s="5">
        <v>207410</v>
      </c>
      <c r="K83" s="5">
        <v>211462</v>
      </c>
      <c r="L83" s="5">
        <v>214068</v>
      </c>
    </row>
    <row r="84" spans="1:12" x14ac:dyDescent="0.2">
      <c r="A84" s="100" t="s">
        <v>906</v>
      </c>
      <c r="B84" s="5">
        <v>2837</v>
      </c>
      <c r="C84" s="5">
        <v>2773</v>
      </c>
      <c r="D84" s="5">
        <v>2778</v>
      </c>
      <c r="E84" s="5">
        <v>2829</v>
      </c>
      <c r="F84" s="5">
        <v>2855</v>
      </c>
      <c r="G84" s="5">
        <v>2955</v>
      </c>
      <c r="H84" s="5">
        <v>3082</v>
      </c>
      <c r="I84" s="5">
        <v>3179</v>
      </c>
      <c r="J84" s="5">
        <v>3283</v>
      </c>
      <c r="K84" s="5">
        <v>3375</v>
      </c>
      <c r="L84" s="5">
        <v>3419</v>
      </c>
    </row>
    <row r="85" spans="1:12" x14ac:dyDescent="0.2">
      <c r="A85" s="100" t="s">
        <v>1533</v>
      </c>
      <c r="B85" s="5">
        <v>904</v>
      </c>
      <c r="C85" s="5">
        <v>880</v>
      </c>
      <c r="D85" s="5">
        <v>890</v>
      </c>
      <c r="E85" s="5">
        <v>887</v>
      </c>
      <c r="F85" s="5">
        <v>852</v>
      </c>
      <c r="G85" s="5">
        <v>876</v>
      </c>
      <c r="H85" s="5">
        <v>879</v>
      </c>
      <c r="I85" s="5">
        <v>850</v>
      </c>
      <c r="J85" s="5">
        <v>853</v>
      </c>
      <c r="K85" s="5">
        <v>842</v>
      </c>
      <c r="L85" s="5">
        <v>841</v>
      </c>
    </row>
    <row r="86" spans="1:12" x14ac:dyDescent="0.2">
      <c r="A86" s="100" t="s">
        <v>669</v>
      </c>
      <c r="B86" s="5">
        <v>1313</v>
      </c>
      <c r="C86" s="5">
        <v>1291</v>
      </c>
      <c r="D86" s="5">
        <v>1261</v>
      </c>
      <c r="E86" s="5">
        <v>1263</v>
      </c>
      <c r="F86" s="5">
        <v>1274</v>
      </c>
      <c r="G86" s="5">
        <v>1263</v>
      </c>
      <c r="H86" s="5">
        <v>1251</v>
      </c>
      <c r="I86" s="5">
        <v>1264</v>
      </c>
      <c r="J86" s="5">
        <v>1270</v>
      </c>
      <c r="K86" s="5">
        <v>1299</v>
      </c>
      <c r="L86" s="5">
        <v>1289</v>
      </c>
    </row>
    <row r="87" spans="1:12" x14ac:dyDescent="0.2">
      <c r="A87" s="100" t="s">
        <v>1538</v>
      </c>
      <c r="B87" s="5">
        <v>1212</v>
      </c>
      <c r="C87" s="5">
        <v>1199</v>
      </c>
      <c r="D87" s="5">
        <v>1169</v>
      </c>
      <c r="E87" s="5">
        <v>1161</v>
      </c>
      <c r="F87" s="5">
        <v>1158</v>
      </c>
      <c r="G87" s="5">
        <v>1157</v>
      </c>
      <c r="H87" s="5">
        <v>1139</v>
      </c>
      <c r="I87" s="5">
        <v>1157</v>
      </c>
      <c r="J87" s="5">
        <v>1181</v>
      </c>
      <c r="K87" s="5">
        <v>1168</v>
      </c>
      <c r="L87" s="5">
        <v>1191</v>
      </c>
    </row>
    <row r="88" spans="1:12" x14ac:dyDescent="0.2">
      <c r="A88" s="113" t="s">
        <v>1959</v>
      </c>
      <c r="B88" s="5">
        <v>4243</v>
      </c>
      <c r="C88" s="5">
        <v>4158</v>
      </c>
      <c r="D88" s="5">
        <v>4125</v>
      </c>
      <c r="E88" s="5">
        <v>4124</v>
      </c>
      <c r="F88" s="5">
        <v>4178</v>
      </c>
      <c r="G88" s="5">
        <v>4203</v>
      </c>
      <c r="H88" s="5">
        <v>4331</v>
      </c>
      <c r="I88" s="5">
        <v>4402</v>
      </c>
      <c r="J88" s="5">
        <v>4617</v>
      </c>
      <c r="K88" s="5">
        <v>4702</v>
      </c>
      <c r="L88" s="5">
        <v>4851</v>
      </c>
    </row>
    <row r="89" spans="1:12" x14ac:dyDescent="0.2">
      <c r="A89" s="100" t="s">
        <v>492</v>
      </c>
      <c r="B89" s="5">
        <v>3899</v>
      </c>
      <c r="C89" s="5">
        <v>3795</v>
      </c>
      <c r="D89" s="5">
        <v>3708</v>
      </c>
      <c r="E89" s="5">
        <v>3685</v>
      </c>
      <c r="F89" s="5">
        <v>3570</v>
      </c>
      <c r="G89" s="5">
        <v>3550</v>
      </c>
      <c r="H89" s="5">
        <v>3552</v>
      </c>
      <c r="I89" s="5">
        <v>3556</v>
      </c>
      <c r="J89" s="5">
        <v>3645</v>
      </c>
      <c r="K89" s="5">
        <v>3722</v>
      </c>
      <c r="L89" s="5">
        <v>3712</v>
      </c>
    </row>
    <row r="90" spans="1:12" x14ac:dyDescent="0.2">
      <c r="A90" s="100" t="s">
        <v>211</v>
      </c>
      <c r="B90" s="5">
        <v>632</v>
      </c>
      <c r="C90" s="5">
        <v>603</v>
      </c>
      <c r="D90" s="5">
        <v>609</v>
      </c>
      <c r="E90" s="5">
        <v>612</v>
      </c>
      <c r="F90" s="5">
        <v>614</v>
      </c>
      <c r="G90" s="5">
        <v>604</v>
      </c>
      <c r="H90" s="5">
        <v>597</v>
      </c>
      <c r="I90" s="5">
        <v>572</v>
      </c>
      <c r="J90" s="5">
        <v>565</v>
      </c>
      <c r="K90" s="5">
        <v>575</v>
      </c>
      <c r="L90" s="5">
        <v>555</v>
      </c>
    </row>
    <row r="91" spans="1:12" x14ac:dyDescent="0.2">
      <c r="A91" s="113" t="s">
        <v>81</v>
      </c>
      <c r="B91" s="5">
        <v>8553</v>
      </c>
      <c r="C91" s="5">
        <v>8474</v>
      </c>
      <c r="D91" s="5">
        <v>8706</v>
      </c>
      <c r="E91" s="5">
        <v>8855</v>
      </c>
      <c r="F91" s="5">
        <v>8955</v>
      </c>
      <c r="G91" s="5">
        <v>9159</v>
      </c>
      <c r="H91" s="5">
        <v>9338</v>
      </c>
      <c r="I91" s="5">
        <v>9637</v>
      </c>
      <c r="J91" s="5">
        <v>10400</v>
      </c>
      <c r="K91" s="5">
        <v>11286</v>
      </c>
      <c r="L91" s="5">
        <v>11868</v>
      </c>
    </row>
    <row r="92" spans="1:12" x14ac:dyDescent="0.2">
      <c r="A92" s="100" t="s">
        <v>1041</v>
      </c>
      <c r="B92" s="5">
        <v>510</v>
      </c>
      <c r="C92" s="5">
        <v>459</v>
      </c>
      <c r="D92" s="5">
        <v>451</v>
      </c>
      <c r="E92" s="5">
        <v>456</v>
      </c>
      <c r="F92" s="5">
        <v>485</v>
      </c>
      <c r="G92" s="5">
        <v>478</v>
      </c>
      <c r="H92" s="5">
        <v>513</v>
      </c>
      <c r="I92" s="5">
        <v>552</v>
      </c>
      <c r="J92" s="5">
        <v>611</v>
      </c>
      <c r="K92" s="5">
        <v>667</v>
      </c>
      <c r="L92" s="5">
        <v>683</v>
      </c>
    </row>
    <row r="93" spans="1:12" x14ac:dyDescent="0.2">
      <c r="A93" s="100" t="s">
        <v>1989</v>
      </c>
      <c r="B93" s="5">
        <v>2982</v>
      </c>
      <c r="C93" s="5">
        <v>2937</v>
      </c>
      <c r="D93" s="5">
        <v>2920</v>
      </c>
      <c r="E93" s="5">
        <v>2892</v>
      </c>
      <c r="F93" s="5">
        <v>2851</v>
      </c>
      <c r="G93" s="5">
        <v>2827</v>
      </c>
      <c r="H93" s="5">
        <v>2844</v>
      </c>
      <c r="I93" s="5">
        <v>2980</v>
      </c>
      <c r="J93" s="5">
        <v>3217</v>
      </c>
      <c r="K93" s="5">
        <v>2983</v>
      </c>
      <c r="L93" s="5">
        <v>3050</v>
      </c>
    </row>
    <row r="94" spans="1:12" x14ac:dyDescent="0.2">
      <c r="A94" s="100" t="s">
        <v>1565</v>
      </c>
      <c r="B94" s="5">
        <v>1745</v>
      </c>
      <c r="C94" s="5">
        <v>1681</v>
      </c>
      <c r="D94" s="5">
        <v>1697</v>
      </c>
      <c r="E94" s="5">
        <v>1700</v>
      </c>
      <c r="F94" s="5">
        <v>1681</v>
      </c>
      <c r="G94" s="5">
        <v>1725</v>
      </c>
      <c r="H94" s="5">
        <v>1742</v>
      </c>
      <c r="I94" s="5">
        <v>1711</v>
      </c>
      <c r="J94" s="5">
        <v>1771</v>
      </c>
      <c r="K94" s="5">
        <v>1889</v>
      </c>
      <c r="L94" s="5">
        <v>1905</v>
      </c>
    </row>
    <row r="95" spans="1:12" x14ac:dyDescent="0.2">
      <c r="A95" s="100" t="s">
        <v>1532</v>
      </c>
      <c r="B95" s="5">
        <v>291</v>
      </c>
      <c r="C95" s="5">
        <v>271</v>
      </c>
      <c r="D95" s="5">
        <v>261</v>
      </c>
      <c r="E95" s="5">
        <v>273</v>
      </c>
      <c r="F95" s="5">
        <v>261</v>
      </c>
      <c r="G95" s="5">
        <v>258</v>
      </c>
      <c r="H95" s="5">
        <v>258</v>
      </c>
      <c r="I95" s="5">
        <v>279</v>
      </c>
      <c r="J95" s="5">
        <v>272</v>
      </c>
      <c r="K95" s="5">
        <v>255</v>
      </c>
      <c r="L95" s="5">
        <v>258</v>
      </c>
    </row>
    <row r="96" spans="1:12" x14ac:dyDescent="0.2">
      <c r="A96" s="100" t="s">
        <v>220</v>
      </c>
      <c r="B96" s="5">
        <v>14091</v>
      </c>
      <c r="C96" s="5">
        <v>13689</v>
      </c>
      <c r="D96" s="5">
        <v>13894</v>
      </c>
      <c r="E96" s="5">
        <v>14014</v>
      </c>
      <c r="F96" s="5">
        <v>14317</v>
      </c>
      <c r="G96" s="5">
        <v>14658</v>
      </c>
      <c r="H96" s="5">
        <v>14942</v>
      </c>
      <c r="I96" s="5">
        <v>16057</v>
      </c>
      <c r="J96" s="5">
        <v>17385</v>
      </c>
      <c r="K96" s="5">
        <v>18409</v>
      </c>
      <c r="L96" s="5">
        <v>18622</v>
      </c>
    </row>
    <row r="97" spans="1:12" x14ac:dyDescent="0.2">
      <c r="A97" s="100" t="s">
        <v>890</v>
      </c>
      <c r="B97" s="5">
        <v>445</v>
      </c>
      <c r="C97" s="5">
        <v>441</v>
      </c>
      <c r="D97" s="5">
        <v>438</v>
      </c>
      <c r="E97" s="5">
        <v>439</v>
      </c>
      <c r="F97" s="5">
        <v>448</v>
      </c>
      <c r="G97" s="5">
        <v>457</v>
      </c>
      <c r="H97" s="5">
        <v>465</v>
      </c>
      <c r="I97" s="5">
        <v>470</v>
      </c>
      <c r="J97" s="5">
        <v>555</v>
      </c>
      <c r="K97" s="5">
        <v>571</v>
      </c>
      <c r="L97" s="5">
        <v>580</v>
      </c>
    </row>
    <row r="98" spans="1:12" x14ac:dyDescent="0.2">
      <c r="A98" s="100" t="s">
        <v>530</v>
      </c>
      <c r="B98" s="5">
        <v>4340</v>
      </c>
      <c r="C98" s="5">
        <v>4241</v>
      </c>
      <c r="D98" s="5">
        <v>4152</v>
      </c>
      <c r="E98" s="5">
        <v>4161</v>
      </c>
      <c r="F98" s="5">
        <v>4133</v>
      </c>
      <c r="G98" s="5">
        <v>4066</v>
      </c>
      <c r="H98" s="5">
        <v>4057</v>
      </c>
      <c r="I98" s="5">
        <v>4088</v>
      </c>
      <c r="J98" s="5">
        <v>4106</v>
      </c>
      <c r="K98" s="5">
        <v>4148</v>
      </c>
      <c r="L98" s="5">
        <v>4175</v>
      </c>
    </row>
    <row r="99" spans="1:12" x14ac:dyDescent="0.2">
      <c r="A99" s="100" t="s">
        <v>1534</v>
      </c>
      <c r="B99" s="5">
        <v>1702</v>
      </c>
      <c r="C99" s="5">
        <v>1702</v>
      </c>
      <c r="D99" s="5">
        <v>1713</v>
      </c>
      <c r="E99" s="5">
        <v>1706</v>
      </c>
      <c r="F99" s="5">
        <v>1676</v>
      </c>
      <c r="G99" s="5">
        <v>1654</v>
      </c>
      <c r="H99" s="5">
        <v>1626</v>
      </c>
      <c r="I99" s="5">
        <v>1611</v>
      </c>
      <c r="J99" s="5">
        <v>1631</v>
      </c>
      <c r="K99" s="5">
        <v>1646</v>
      </c>
      <c r="L99" s="5">
        <v>1628</v>
      </c>
    </row>
    <row r="100" spans="1:12" x14ac:dyDescent="0.2">
      <c r="A100" s="100" t="s">
        <v>1522</v>
      </c>
      <c r="B100" s="5">
        <v>3225</v>
      </c>
      <c r="C100" s="5">
        <v>3076</v>
      </c>
      <c r="D100" s="5">
        <v>3092</v>
      </c>
      <c r="E100" s="5">
        <v>2960</v>
      </c>
      <c r="F100" s="5">
        <v>2971</v>
      </c>
      <c r="G100" s="5">
        <v>2960</v>
      </c>
      <c r="H100" s="5">
        <v>2959</v>
      </c>
      <c r="I100" s="5">
        <v>3180</v>
      </c>
      <c r="J100" s="5">
        <v>3335</v>
      </c>
      <c r="K100" s="5">
        <v>3429</v>
      </c>
      <c r="L100" s="5">
        <v>3526</v>
      </c>
    </row>
    <row r="101" spans="1:12" x14ac:dyDescent="0.2">
      <c r="A101" s="100" t="s">
        <v>1537</v>
      </c>
      <c r="B101" s="5">
        <v>202</v>
      </c>
      <c r="C101" s="5">
        <v>191</v>
      </c>
      <c r="D101" s="5">
        <v>179</v>
      </c>
      <c r="E101" s="5">
        <v>176</v>
      </c>
      <c r="F101" s="5">
        <v>199</v>
      </c>
      <c r="G101" s="5">
        <v>202</v>
      </c>
      <c r="H101" s="5">
        <v>178</v>
      </c>
      <c r="I101" s="5">
        <v>180</v>
      </c>
      <c r="J101" s="5">
        <v>187</v>
      </c>
      <c r="K101" s="5">
        <v>197</v>
      </c>
      <c r="L101" s="5">
        <v>199</v>
      </c>
    </row>
    <row r="102" spans="1:12" x14ac:dyDescent="0.2">
      <c r="A102" s="100" t="s">
        <v>241</v>
      </c>
      <c r="B102" s="5">
        <v>2086</v>
      </c>
      <c r="C102" s="5">
        <v>2095</v>
      </c>
      <c r="D102" s="5">
        <v>2122</v>
      </c>
      <c r="E102" s="5">
        <v>2141</v>
      </c>
      <c r="F102" s="5">
        <v>2152</v>
      </c>
      <c r="G102" s="5">
        <v>2123</v>
      </c>
      <c r="H102" s="5">
        <v>2142</v>
      </c>
      <c r="I102" s="5">
        <v>2164</v>
      </c>
      <c r="J102" s="5">
        <v>2269</v>
      </c>
      <c r="K102" s="5">
        <v>2357</v>
      </c>
      <c r="L102" s="5">
        <v>2359</v>
      </c>
    </row>
    <row r="103" spans="1:12" x14ac:dyDescent="0.2">
      <c r="A103" s="113" t="s">
        <v>1543</v>
      </c>
      <c r="B103" s="5">
        <v>625</v>
      </c>
      <c r="C103" s="5">
        <v>629</v>
      </c>
      <c r="D103" s="5">
        <v>600</v>
      </c>
      <c r="E103" s="5">
        <v>601</v>
      </c>
      <c r="F103" s="5">
        <v>590</v>
      </c>
      <c r="G103" s="5">
        <v>584</v>
      </c>
      <c r="H103" s="5">
        <v>596</v>
      </c>
      <c r="I103" s="5">
        <v>577</v>
      </c>
      <c r="J103" s="5">
        <v>571</v>
      </c>
      <c r="K103" s="5">
        <v>537</v>
      </c>
      <c r="L103" s="5">
        <v>555</v>
      </c>
    </row>
    <row r="104" spans="1:12" x14ac:dyDescent="0.2">
      <c r="A104" s="100" t="s">
        <v>1586</v>
      </c>
      <c r="B104" s="5">
        <v>1206</v>
      </c>
      <c r="C104" s="5">
        <v>1138</v>
      </c>
      <c r="D104" s="5">
        <v>1107</v>
      </c>
      <c r="E104" s="5">
        <v>1095</v>
      </c>
      <c r="F104" s="5">
        <v>1108</v>
      </c>
      <c r="G104" s="5">
        <v>1089</v>
      </c>
      <c r="H104" s="5">
        <v>1133</v>
      </c>
      <c r="I104" s="5">
        <v>1185</v>
      </c>
      <c r="J104" s="5">
        <v>1250</v>
      </c>
      <c r="K104" s="5">
        <v>1250</v>
      </c>
      <c r="L104" s="5">
        <v>1268</v>
      </c>
    </row>
    <row r="105" spans="1:12" x14ac:dyDescent="0.2">
      <c r="A105" s="100" t="s">
        <v>1588</v>
      </c>
      <c r="B105" s="5">
        <v>4135</v>
      </c>
      <c r="C105" s="5">
        <v>4092</v>
      </c>
      <c r="D105" s="5">
        <v>4148</v>
      </c>
      <c r="E105" s="5">
        <v>4182</v>
      </c>
      <c r="F105" s="5">
        <v>4232</v>
      </c>
      <c r="G105" s="5">
        <v>4239</v>
      </c>
      <c r="H105" s="5">
        <v>4232</v>
      </c>
      <c r="I105" s="5">
        <v>4246</v>
      </c>
      <c r="J105" s="5">
        <v>4244</v>
      </c>
      <c r="K105" s="5">
        <v>4243</v>
      </c>
      <c r="L105" s="5">
        <v>4264</v>
      </c>
    </row>
    <row r="106" spans="1:12" x14ac:dyDescent="0.2">
      <c r="A106" s="100" t="s">
        <v>303</v>
      </c>
      <c r="B106" s="5">
        <v>1234</v>
      </c>
      <c r="C106" s="5">
        <v>1179</v>
      </c>
      <c r="D106" s="5">
        <v>1168</v>
      </c>
      <c r="E106" s="5">
        <v>1214</v>
      </c>
      <c r="F106" s="5">
        <v>1221</v>
      </c>
      <c r="G106" s="5">
        <v>1286</v>
      </c>
      <c r="H106" s="5">
        <v>1252</v>
      </c>
      <c r="I106" s="5">
        <v>1241</v>
      </c>
      <c r="J106" s="5">
        <v>1243</v>
      </c>
      <c r="K106" s="5">
        <v>1224</v>
      </c>
      <c r="L106" s="5">
        <v>1234</v>
      </c>
    </row>
    <row r="107" spans="1:12" x14ac:dyDescent="0.2">
      <c r="A107" s="100" t="s">
        <v>1220</v>
      </c>
      <c r="B107" s="5">
        <v>683</v>
      </c>
      <c r="C107" s="5">
        <v>664</v>
      </c>
      <c r="D107" s="5">
        <v>662</v>
      </c>
      <c r="E107" s="5">
        <v>679</v>
      </c>
      <c r="F107" s="5">
        <v>689</v>
      </c>
      <c r="G107" s="5">
        <v>669</v>
      </c>
      <c r="H107" s="5">
        <v>647</v>
      </c>
      <c r="I107" s="5">
        <v>642</v>
      </c>
      <c r="J107" s="5">
        <v>654</v>
      </c>
      <c r="K107" s="5">
        <v>656</v>
      </c>
      <c r="L107" s="5">
        <v>652</v>
      </c>
    </row>
    <row r="108" spans="1:12" x14ac:dyDescent="0.2">
      <c r="A108" s="100" t="s">
        <v>1551</v>
      </c>
      <c r="B108" s="5">
        <v>1316</v>
      </c>
      <c r="C108" s="5">
        <v>1319</v>
      </c>
      <c r="D108" s="5">
        <v>1282</v>
      </c>
      <c r="E108" s="5">
        <v>1271</v>
      </c>
      <c r="F108" s="5">
        <v>1274</v>
      </c>
      <c r="G108" s="5">
        <v>1301</v>
      </c>
      <c r="H108" s="5">
        <v>1308</v>
      </c>
      <c r="I108" s="5">
        <v>1316</v>
      </c>
      <c r="J108" s="5">
        <v>1412</v>
      </c>
      <c r="K108" s="5">
        <v>1346</v>
      </c>
      <c r="L108" s="5">
        <v>1321</v>
      </c>
    </row>
    <row r="109" spans="1:12" x14ac:dyDescent="0.2">
      <c r="A109" s="5" t="s">
        <v>1590</v>
      </c>
      <c r="B109" s="5">
        <f>SUM(B69:B108)</f>
        <v>317630</v>
      </c>
      <c r="C109" s="5">
        <f t="shared" ref="C109:L109" si="0">SUM(C69:C108)</f>
        <v>311841</v>
      </c>
      <c r="D109" s="5">
        <f t="shared" si="0"/>
        <v>313182</v>
      </c>
      <c r="E109" s="5">
        <f t="shared" si="0"/>
        <v>315810</v>
      </c>
      <c r="F109" s="5">
        <f t="shared" si="0"/>
        <v>319718</v>
      </c>
      <c r="G109" s="5">
        <f t="shared" si="0"/>
        <v>323024</v>
      </c>
      <c r="H109" s="5">
        <f t="shared" si="0"/>
        <v>326036</v>
      </c>
      <c r="I109" s="5">
        <f t="shared" si="0"/>
        <v>332507</v>
      </c>
      <c r="J109" s="5">
        <f t="shared" si="0"/>
        <v>342183</v>
      </c>
      <c r="K109" s="5">
        <f t="shared" si="0"/>
        <v>349468</v>
      </c>
      <c r="L109" s="5">
        <f t="shared" si="0"/>
        <v>354042</v>
      </c>
    </row>
  </sheetData>
  <phoneticPr fontId="15" type="noConversion"/>
  <pageMargins left="0.7" right="0.7" top="0.75" bottom="0.75" header="0.3" footer="0.3"/>
  <tableParts count="2">
    <tablePart r:id="rId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46196-4006-425E-92B5-C74524A37F46}">
  <dimension ref="A1:Q226"/>
  <sheetViews>
    <sheetView zoomScale="70" zoomScaleNormal="70" workbookViewId="0">
      <selection activeCell="E1" sqref="E1:G2"/>
    </sheetView>
  </sheetViews>
  <sheetFormatPr baseColWidth="10" defaultColWidth="8.83203125" defaultRowHeight="15" x14ac:dyDescent="0.2"/>
  <cols>
    <col min="1" max="1" width="23.1640625" bestFit="1" customWidth="1"/>
    <col min="2" max="2" width="23" style="5" bestFit="1" customWidth="1"/>
    <col min="3" max="3" width="16.6640625" bestFit="1" customWidth="1"/>
    <col min="4" max="4" width="15.5" bestFit="1" customWidth="1"/>
    <col min="5" max="5" width="17.33203125" bestFit="1" customWidth="1"/>
    <col min="6" max="7" width="15.5" bestFit="1" customWidth="1"/>
    <col min="8" max="8" width="9" bestFit="1" customWidth="1"/>
    <col min="9" max="9" width="13.83203125" bestFit="1" customWidth="1"/>
    <col min="10" max="10" width="20.5" bestFit="1" customWidth="1"/>
    <col min="11" max="11" width="11.5" bestFit="1" customWidth="1"/>
    <col min="12" max="12" width="14.5" bestFit="1" customWidth="1"/>
    <col min="13" max="13" width="10.6640625" bestFit="1" customWidth="1"/>
    <col min="14" max="14" width="12.6640625" bestFit="1" customWidth="1"/>
    <col min="15" max="15" width="19.6640625" bestFit="1" customWidth="1"/>
    <col min="16" max="16" width="11.33203125" bestFit="1" customWidth="1"/>
    <col min="17" max="17" width="22.1640625" bestFit="1" customWidth="1"/>
    <col min="18" max="18" width="13.5" bestFit="1" customWidth="1"/>
    <col min="19" max="19" width="15.5" bestFit="1" customWidth="1"/>
    <col min="20" max="20" width="12.33203125" bestFit="1" customWidth="1"/>
    <col min="21" max="21" width="17" bestFit="1" customWidth="1"/>
    <col min="22" max="22" width="7.83203125" bestFit="1" customWidth="1"/>
    <col min="23" max="23" width="12.33203125" bestFit="1" customWidth="1"/>
    <col min="24" max="25" width="11.5" bestFit="1" customWidth="1"/>
    <col min="26" max="26" width="12" bestFit="1" customWidth="1"/>
    <col min="27" max="27" width="11.5" bestFit="1" customWidth="1"/>
    <col min="28" max="28" width="15.1640625" bestFit="1" customWidth="1"/>
    <col min="29" max="29" width="16.5" bestFit="1" customWidth="1"/>
    <col min="30" max="30" width="10.33203125" bestFit="1" customWidth="1"/>
    <col min="31" max="31" width="10" bestFit="1" customWidth="1"/>
    <col min="32" max="32" width="9.1640625" bestFit="1" customWidth="1"/>
    <col min="33" max="33" width="13.1640625" bestFit="1" customWidth="1"/>
    <col min="34" max="34" width="19.33203125" bestFit="1" customWidth="1"/>
    <col min="35" max="35" width="9.6640625" bestFit="1" customWidth="1"/>
    <col min="36" max="36" width="10.33203125" bestFit="1" customWidth="1"/>
    <col min="37" max="37" width="8.5" bestFit="1" customWidth="1"/>
    <col min="38" max="38" width="8.1640625" bestFit="1" customWidth="1"/>
    <col min="39" max="39" width="10" bestFit="1" customWidth="1"/>
    <col min="40" max="40" width="11" bestFit="1" customWidth="1"/>
    <col min="41" max="41" width="9.83203125" bestFit="1" customWidth="1"/>
    <col min="42" max="42" width="18" bestFit="1" customWidth="1"/>
    <col min="43" max="43" width="16" bestFit="1" customWidth="1"/>
    <col min="44" max="44" width="14.33203125" bestFit="1" customWidth="1"/>
    <col min="45" max="45" width="16" bestFit="1" customWidth="1"/>
    <col min="46" max="46" width="7" bestFit="1" customWidth="1"/>
    <col min="47" max="47" width="13.5" bestFit="1" customWidth="1"/>
    <col min="48" max="48" width="11" bestFit="1" customWidth="1"/>
    <col min="49" max="49" width="23.5" bestFit="1" customWidth="1"/>
    <col min="50" max="50" width="8.5" bestFit="1" customWidth="1"/>
    <col min="51" max="51" width="10.6640625" bestFit="1" customWidth="1"/>
    <col min="52" max="52" width="12.33203125" bestFit="1" customWidth="1"/>
    <col min="53" max="53" width="11.5" bestFit="1" customWidth="1"/>
    <col min="54" max="54" width="8" bestFit="1" customWidth="1"/>
    <col min="55" max="55" width="9.6640625" bestFit="1" customWidth="1"/>
    <col min="56" max="56" width="9.33203125" bestFit="1" customWidth="1"/>
    <col min="57" max="57" width="14.5" bestFit="1" customWidth="1"/>
    <col min="58" max="58" width="12.33203125" bestFit="1" customWidth="1"/>
    <col min="59" max="59" width="12.5" bestFit="1" customWidth="1"/>
    <col min="60" max="60" width="17.5" bestFit="1" customWidth="1"/>
    <col min="61" max="61" width="20.33203125" bestFit="1" customWidth="1"/>
    <col min="62" max="62" width="12.33203125" bestFit="1" customWidth="1"/>
    <col min="63" max="63" width="11" bestFit="1" customWidth="1"/>
    <col min="64" max="64" width="9.5" bestFit="1" customWidth="1"/>
    <col min="65" max="65" width="20.33203125" bestFit="1" customWidth="1"/>
    <col min="66" max="66" width="8.5" bestFit="1" customWidth="1"/>
    <col min="67" max="67" width="20.1640625" bestFit="1" customWidth="1"/>
    <col min="68" max="69" width="10.5" bestFit="1" customWidth="1"/>
    <col min="70" max="70" width="16.5" bestFit="1" customWidth="1"/>
    <col min="71" max="71" width="14.5" bestFit="1" customWidth="1"/>
    <col min="72" max="72" width="18.5" bestFit="1" customWidth="1"/>
    <col min="73" max="73" width="12.6640625" bestFit="1" customWidth="1"/>
    <col min="74" max="74" width="12" bestFit="1" customWidth="1"/>
    <col min="75" max="75" width="16.5" bestFit="1" customWidth="1"/>
    <col min="76" max="76" width="13.5" bestFit="1" customWidth="1"/>
    <col min="77" max="77" width="12.6640625" bestFit="1" customWidth="1"/>
    <col min="78" max="78" width="13.83203125" bestFit="1" customWidth="1"/>
    <col min="79" max="79" width="16.1640625" bestFit="1" customWidth="1"/>
    <col min="80" max="80" width="15.83203125" bestFit="1" customWidth="1"/>
    <col min="81" max="81" width="9.83203125" bestFit="1" customWidth="1"/>
    <col min="82" max="82" width="21.5" bestFit="1" customWidth="1"/>
    <col min="83" max="83" width="13.33203125" bestFit="1" customWidth="1"/>
    <col min="84" max="84" width="9.5" bestFit="1" customWidth="1"/>
    <col min="85" max="85" width="15.33203125" bestFit="1" customWidth="1"/>
    <col min="86" max="86" width="12.33203125" bestFit="1" customWidth="1"/>
    <col min="87" max="87" width="14.83203125" bestFit="1" customWidth="1"/>
    <col min="88" max="88" width="10.33203125" bestFit="1" customWidth="1"/>
    <col min="89" max="89" width="11.33203125" bestFit="1" customWidth="1"/>
    <col min="90" max="90" width="11.6640625" bestFit="1" customWidth="1"/>
    <col min="91" max="91" width="15.6640625" bestFit="1" customWidth="1"/>
    <col min="92" max="92" width="11.33203125" bestFit="1" customWidth="1"/>
    <col min="93" max="93" width="14.33203125" bestFit="1" customWidth="1"/>
    <col min="94" max="94" width="8.6640625" bestFit="1" customWidth="1"/>
    <col min="95" max="95" width="14.5" bestFit="1" customWidth="1"/>
    <col min="96" max="96" width="12.6640625" bestFit="1" customWidth="1"/>
    <col min="97" max="97" width="13.33203125" bestFit="1" customWidth="1"/>
    <col min="98" max="98" width="20.83203125" bestFit="1" customWidth="1"/>
    <col min="99" max="99" width="11.83203125" bestFit="1" customWidth="1"/>
    <col min="100" max="101" width="12.5" bestFit="1" customWidth="1"/>
    <col min="102" max="102" width="12" bestFit="1" customWidth="1"/>
    <col min="103" max="103" width="20" bestFit="1" customWidth="1"/>
    <col min="104" max="104" width="11.5" bestFit="1" customWidth="1"/>
    <col min="105" max="105" width="15.1640625" bestFit="1" customWidth="1"/>
    <col min="106" max="106" width="15.5" bestFit="1" customWidth="1"/>
    <col min="107" max="107" width="11" bestFit="1" customWidth="1"/>
    <col min="108" max="108" width="9.33203125" bestFit="1" customWidth="1"/>
    <col min="109" max="109" width="14.5" bestFit="1" customWidth="1"/>
    <col min="110" max="110" width="17.6640625" bestFit="1" customWidth="1"/>
    <col min="111" max="111" width="11.5" bestFit="1" customWidth="1"/>
    <col min="112" max="112" width="22.1640625" bestFit="1" customWidth="1"/>
    <col min="113" max="113" width="17" bestFit="1" customWidth="1"/>
    <col min="114" max="114" width="10.5" bestFit="1" customWidth="1"/>
    <col min="115" max="115" width="13.1640625" bestFit="1" customWidth="1"/>
    <col min="116" max="116" width="7.5" bestFit="1" customWidth="1"/>
    <col min="117" max="117" width="14.5" bestFit="1" customWidth="1"/>
    <col min="118" max="118" width="9.6640625" bestFit="1" customWidth="1"/>
    <col min="119" max="119" width="13.1640625" bestFit="1" customWidth="1"/>
    <col min="120" max="120" width="10.5" bestFit="1" customWidth="1"/>
    <col min="121" max="121" width="14.5" bestFit="1" customWidth="1"/>
    <col min="122" max="122" width="12.6640625" bestFit="1" customWidth="1"/>
  </cols>
  <sheetData>
    <row r="1" spans="1:9" x14ac:dyDescent="0.2">
      <c r="A1" s="134" t="s">
        <v>1591</v>
      </c>
      <c r="B1" s="134"/>
      <c r="C1" s="135" t="s">
        <v>1592</v>
      </c>
      <c r="D1" s="136"/>
      <c r="E1" s="137" t="s">
        <v>1593</v>
      </c>
      <c r="F1" s="138"/>
      <c r="G1" s="138"/>
    </row>
    <row r="2" spans="1:9" x14ac:dyDescent="0.2">
      <c r="A2" s="134"/>
      <c r="B2" s="134"/>
      <c r="C2" s="135"/>
      <c r="D2" s="136"/>
      <c r="E2" s="137"/>
      <c r="F2" s="138"/>
      <c r="G2" s="138"/>
      <c r="I2" s="33"/>
    </row>
    <row r="3" spans="1:9" x14ac:dyDescent="0.2">
      <c r="A3" s="43" t="s">
        <v>1</v>
      </c>
      <c r="B3" s="6" t="s">
        <v>2</v>
      </c>
      <c r="C3" s="35" t="s">
        <v>1594</v>
      </c>
      <c r="D3" t="s">
        <v>1595</v>
      </c>
      <c r="E3" s="35" t="s">
        <v>1596</v>
      </c>
      <c r="I3" s="34"/>
    </row>
    <row r="4" spans="1:9" x14ac:dyDescent="0.2">
      <c r="A4" s="3">
        <v>2010</v>
      </c>
      <c r="B4" s="6">
        <v>685112.8029199997</v>
      </c>
      <c r="C4" s="35"/>
      <c r="D4" s="36">
        <f>SUM(D5:D9)</f>
        <v>680999</v>
      </c>
      <c r="E4" s="38">
        <f t="shared" ref="E4:E35" si="0">D4-B4</f>
        <v>-4113.8029199996963</v>
      </c>
      <c r="F4" s="39"/>
      <c r="I4" s="34"/>
    </row>
    <row r="5" spans="1:9" x14ac:dyDescent="0.2">
      <c r="A5" s="129" t="s">
        <v>50</v>
      </c>
      <c r="B5" s="6">
        <v>148711.81574999998</v>
      </c>
      <c r="C5" s="35" t="s">
        <v>50</v>
      </c>
      <c r="D5" s="37">
        <f>INDEX('Orkustofnun gögn'!$A$17:$L$60,MATCH($A$4,'Orkustofnun gögn'!$A$17:$A$60),MATCH(C5,'Orkustofnun gögn'!$A$17:$L$17,0))</f>
        <v>148214</v>
      </c>
      <c r="E5" s="38">
        <f t="shared" si="0"/>
        <v>-497.81574999997974</v>
      </c>
      <c r="F5" s="40"/>
      <c r="I5" s="34"/>
    </row>
    <row r="6" spans="1:9" x14ac:dyDescent="0.2">
      <c r="A6" s="129" t="s">
        <v>47</v>
      </c>
      <c r="B6" s="6">
        <v>662.67485099999988</v>
      </c>
      <c r="C6" s="35" t="s">
        <v>1597</v>
      </c>
      <c r="D6" s="37">
        <f>INDEX('Orkustofnun gögn'!$A$17:$L$60,MATCH($A$4,'Orkustofnun gögn'!$A$17:$A$60),MATCH(C6,'Orkustofnun gögn'!$A$17:$L$17,0))</f>
        <v>658</v>
      </c>
      <c r="E6" s="38">
        <f t="shared" si="0"/>
        <v>-4.674850999999876</v>
      </c>
      <c r="F6" s="40"/>
      <c r="I6" s="34"/>
    </row>
    <row r="7" spans="1:9" x14ac:dyDescent="0.2">
      <c r="A7" s="129" t="s">
        <v>23</v>
      </c>
      <c r="B7" s="6">
        <v>126388.84572</v>
      </c>
      <c r="C7" s="35" t="s">
        <v>1598</v>
      </c>
      <c r="D7" s="37">
        <f>INDEX('Orkustofnun gögn'!$A$17:$L$60,MATCH($A$4,'Orkustofnun gögn'!$A$17:$A$60),MATCH(C7,'Orkustofnun gögn'!$A$17:$L$17,0))</f>
        <v>125583</v>
      </c>
      <c r="E7" s="38">
        <f t="shared" si="0"/>
        <v>-805.84571999999753</v>
      </c>
      <c r="F7" s="40"/>
      <c r="I7" s="34"/>
    </row>
    <row r="8" spans="1:9" x14ac:dyDescent="0.2">
      <c r="A8" s="129" t="s">
        <v>24</v>
      </c>
      <c r="B8" s="6">
        <v>305375.49903499964</v>
      </c>
      <c r="C8" s="35" t="s">
        <v>24</v>
      </c>
      <c r="D8" s="37">
        <f>INDEX('Orkustofnun gögn'!$A$17:$L$60,MATCH($A$4,'Orkustofnun gögn'!$A$17:$A$60),MATCH(C8,'Orkustofnun gögn'!$A$17:$L$17,0))</f>
        <v>317415</v>
      </c>
      <c r="E8" s="38">
        <f t="shared" si="0"/>
        <v>12039.500965000363</v>
      </c>
      <c r="F8" s="40"/>
    </row>
    <row r="9" spans="1:9" x14ac:dyDescent="0.2">
      <c r="A9" s="129" t="s">
        <v>52</v>
      </c>
      <c r="B9" s="6">
        <v>103973.96756400001</v>
      </c>
      <c r="C9" s="35" t="s">
        <v>52</v>
      </c>
      <c r="D9" s="37">
        <f>INDEX('Orkustofnun gögn'!$A$17:$L$60,MATCH($A$4,'Orkustofnun gögn'!$A$17:$A$60),MATCH(C9,'Orkustofnun gögn'!$A$17:$L$17,0))</f>
        <v>89129</v>
      </c>
      <c r="E9" s="38">
        <f t="shared" si="0"/>
        <v>-14844.967564000006</v>
      </c>
      <c r="F9" s="40"/>
    </row>
    <row r="10" spans="1:9" x14ac:dyDescent="0.2">
      <c r="A10" s="3">
        <v>2011</v>
      </c>
      <c r="B10" s="6">
        <v>671893.89429500024</v>
      </c>
      <c r="C10" s="35"/>
      <c r="D10" s="36">
        <f>SUM(D11:D15)</f>
        <v>669227</v>
      </c>
      <c r="E10" s="38">
        <f t="shared" si="0"/>
        <v>-2666.8942950002383</v>
      </c>
      <c r="F10" s="41"/>
    </row>
    <row r="11" spans="1:9" x14ac:dyDescent="0.2">
      <c r="A11" s="129" t="s">
        <v>50</v>
      </c>
      <c r="B11" s="6">
        <v>142203.31950000013</v>
      </c>
      <c r="C11" s="35" t="s">
        <v>50</v>
      </c>
      <c r="D11" s="37">
        <f>INDEX('Orkustofnun gögn'!$A$17:$L$60,MATCH($A$10,'Orkustofnun gögn'!$A$17:$A$60),MATCH(C11,'Orkustofnun gögn'!$A$17:$L$17,0))</f>
        <v>142688</v>
      </c>
      <c r="E11" s="38">
        <f t="shared" si="0"/>
        <v>484.68049999987124</v>
      </c>
      <c r="F11" s="40"/>
    </row>
    <row r="12" spans="1:9" x14ac:dyDescent="0.2">
      <c r="A12" s="129" t="s">
        <v>47</v>
      </c>
      <c r="B12" s="6">
        <v>683.23848299999986</v>
      </c>
      <c r="C12" s="35" t="s">
        <v>1597</v>
      </c>
      <c r="D12" s="37">
        <f>INDEX('Orkustofnun gögn'!$A$17:$L$60,MATCH($A$10,'Orkustofnun gögn'!$A$17:$A$60),MATCH(C12,'Orkustofnun gögn'!$A$17:$L$17,0))</f>
        <v>423</v>
      </c>
      <c r="E12" s="38">
        <f t="shared" si="0"/>
        <v>-260.23848299999986</v>
      </c>
      <c r="F12" s="40"/>
    </row>
    <row r="13" spans="1:9" x14ac:dyDescent="0.2">
      <c r="A13" s="129" t="s">
        <v>23</v>
      </c>
      <c r="B13" s="6">
        <v>143250.25769999996</v>
      </c>
      <c r="C13" s="35" t="s">
        <v>1598</v>
      </c>
      <c r="D13" s="37">
        <f>INDEX('Orkustofnun gögn'!$A$17:$L$60,MATCH($A$10,'Orkustofnun gögn'!$A$17:$A$60),MATCH(C13,'Orkustofnun gögn'!$A$17:$L$17,0))</f>
        <v>139695</v>
      </c>
      <c r="E13" s="38">
        <f t="shared" si="0"/>
        <v>-3555.2576999999583</v>
      </c>
      <c r="F13" s="40"/>
    </row>
    <row r="14" spans="1:9" x14ac:dyDescent="0.2">
      <c r="A14" s="129" t="s">
        <v>24</v>
      </c>
      <c r="B14" s="6">
        <v>277082.80137000018</v>
      </c>
      <c r="C14" s="35" t="s">
        <v>24</v>
      </c>
      <c r="D14" s="37">
        <f>INDEX('Orkustofnun gögn'!$A$17:$L$60,MATCH($A$10,'Orkustofnun gögn'!$A$17:$A$60),MATCH(C14,'Orkustofnun gögn'!$A$17:$L$17,0))</f>
        <v>298075</v>
      </c>
      <c r="E14" s="38">
        <f t="shared" si="0"/>
        <v>20992.198629999824</v>
      </c>
      <c r="F14" s="40"/>
    </row>
    <row r="15" spans="1:9" x14ac:dyDescent="0.2">
      <c r="A15" s="129" t="s">
        <v>52</v>
      </c>
      <c r="B15" s="6">
        <v>108674.27724200003</v>
      </c>
      <c r="C15" s="35" t="s">
        <v>52</v>
      </c>
      <c r="D15" s="37">
        <f>INDEX('Orkustofnun gögn'!$A$17:$L$60,MATCH($A$10,'Orkustofnun gögn'!$A$17:$A$60),MATCH(C15,'Orkustofnun gögn'!$A$17:$L$17,0))</f>
        <v>88346</v>
      </c>
      <c r="E15" s="38">
        <f t="shared" si="0"/>
        <v>-20328.277242000026</v>
      </c>
      <c r="F15" s="40"/>
    </row>
    <row r="16" spans="1:9" x14ac:dyDescent="0.2">
      <c r="A16" s="3">
        <v>2012</v>
      </c>
      <c r="B16" s="6">
        <v>675653.87807699991</v>
      </c>
      <c r="C16" s="35"/>
      <c r="D16" s="36">
        <f>SUM(D17:D21)</f>
        <v>665633</v>
      </c>
      <c r="E16" s="38">
        <f t="shared" si="0"/>
        <v>-10020.878076999914</v>
      </c>
      <c r="F16" s="41"/>
    </row>
    <row r="17" spans="1:6" x14ac:dyDescent="0.2">
      <c r="A17" s="129" t="s">
        <v>50</v>
      </c>
      <c r="B17" s="6">
        <v>138292.99199999997</v>
      </c>
      <c r="C17" s="35" t="s">
        <v>50</v>
      </c>
      <c r="D17" s="37">
        <f>INDEX('Orkustofnun gögn'!$A$17:$L$60,MATCH($A$16,'Orkustofnun gögn'!$A$17:$A$60),MATCH(C17,'Orkustofnun gögn'!$A$17:$L$17,0))</f>
        <v>136841</v>
      </c>
      <c r="E17" s="38">
        <f t="shared" si="0"/>
        <v>-1451.9919999999693</v>
      </c>
      <c r="F17" s="40"/>
    </row>
    <row r="18" spans="1:6" x14ac:dyDescent="0.2">
      <c r="A18" s="129" t="s">
        <v>47</v>
      </c>
      <c r="B18" s="6">
        <v>568.90212299999985</v>
      </c>
      <c r="C18" s="35" t="s">
        <v>1597</v>
      </c>
      <c r="D18" s="37">
        <f>INDEX('Orkustofnun gögn'!$A$17:$L$60,MATCH($A$16,'Orkustofnun gögn'!$A$17:$A$60),MATCH(C18,'Orkustofnun gögn'!$A$17:$L$17,0))</f>
        <v>513</v>
      </c>
      <c r="E18" s="38">
        <f t="shared" si="0"/>
        <v>-55.902122999999847</v>
      </c>
      <c r="F18" s="40"/>
    </row>
    <row r="19" spans="1:6" x14ac:dyDescent="0.2">
      <c r="A19" s="129" t="s">
        <v>23</v>
      </c>
      <c r="B19" s="6">
        <v>146621.92805999995</v>
      </c>
      <c r="C19" s="35" t="s">
        <v>1598</v>
      </c>
      <c r="D19" s="37">
        <f>INDEX('Orkustofnun gögn'!$A$17:$L$60,MATCH($A$16,'Orkustofnun gögn'!$A$17:$A$60),MATCH(C19,'Orkustofnun gögn'!$A$17:$L$17,0))</f>
        <v>146200</v>
      </c>
      <c r="E19" s="38">
        <f t="shared" si="0"/>
        <v>-421.92805999994744</v>
      </c>
      <c r="F19" s="40"/>
    </row>
    <row r="20" spans="1:6" x14ac:dyDescent="0.2">
      <c r="A20" s="129" t="s">
        <v>24</v>
      </c>
      <c r="B20" s="6">
        <v>273405.07913999993</v>
      </c>
      <c r="C20" s="35" t="s">
        <v>24</v>
      </c>
      <c r="D20" s="37">
        <f>INDEX('Orkustofnun gögn'!$A$17:$L$60,MATCH($A$16,'Orkustofnun gögn'!$A$17:$A$60),MATCH(C20,'Orkustofnun gögn'!$A$17:$L$17,0))</f>
        <v>299296</v>
      </c>
      <c r="E20" s="38">
        <f t="shared" si="0"/>
        <v>25890.920860000071</v>
      </c>
      <c r="F20" s="40"/>
    </row>
    <row r="21" spans="1:6" x14ac:dyDescent="0.2">
      <c r="A21" s="129" t="s">
        <v>52</v>
      </c>
      <c r="B21" s="6">
        <v>116764.97675400005</v>
      </c>
      <c r="C21" s="35" t="s">
        <v>52</v>
      </c>
      <c r="D21" s="37">
        <f>INDEX('Orkustofnun gögn'!$A$17:$L$60,MATCH($A$16,'Orkustofnun gögn'!$A$17:$A$60),MATCH(C21,'Orkustofnun gögn'!$A$17:$L$17,0))</f>
        <v>82783</v>
      </c>
      <c r="E21" s="38">
        <f t="shared" si="0"/>
        <v>-33981.976754000047</v>
      </c>
      <c r="F21" s="40"/>
    </row>
    <row r="22" spans="1:6" x14ac:dyDescent="0.2">
      <c r="A22" s="3">
        <v>2013</v>
      </c>
      <c r="B22" s="6">
        <v>694642.22350799944</v>
      </c>
      <c r="C22" s="35"/>
      <c r="D22" s="36">
        <f>SUM(D23:D27)</f>
        <v>690851</v>
      </c>
      <c r="E22" s="38">
        <f t="shared" si="0"/>
        <v>-3791.2235079994425</v>
      </c>
      <c r="F22" s="41"/>
    </row>
    <row r="23" spans="1:6" x14ac:dyDescent="0.2">
      <c r="A23" s="129" t="s">
        <v>50</v>
      </c>
      <c r="B23" s="6">
        <v>136490.99699999992</v>
      </c>
      <c r="C23" s="35" t="s">
        <v>50</v>
      </c>
      <c r="D23" s="37">
        <f>INDEX('Orkustofnun gögn'!$A$17:$L$60,MATCH($A$22,'Orkustofnun gögn'!$A$17:$A$60),MATCH(C23,'Orkustofnun gögn'!$A$17:$L$17,0))</f>
        <v>134941</v>
      </c>
      <c r="E23" s="38">
        <f t="shared" si="0"/>
        <v>-1549.9969999999157</v>
      </c>
      <c r="F23" s="40"/>
    </row>
    <row r="24" spans="1:6" x14ac:dyDescent="0.2">
      <c r="A24" s="129" t="s">
        <v>47</v>
      </c>
      <c r="B24" s="6">
        <v>616.26962700000001</v>
      </c>
      <c r="C24" s="35" t="s">
        <v>1597</v>
      </c>
      <c r="D24" s="37">
        <f>INDEX('Orkustofnun gögn'!$A$17:$L$60,MATCH($A$22,'Orkustofnun gögn'!$A$17:$A$60),MATCH(C24,'Orkustofnun gögn'!$A$17:$L$17,0))</f>
        <v>495</v>
      </c>
      <c r="E24" s="38">
        <f t="shared" si="0"/>
        <v>-121.26962700000001</v>
      </c>
      <c r="F24" s="40"/>
    </row>
    <row r="25" spans="1:6" x14ac:dyDescent="0.2">
      <c r="A25" s="129" t="s">
        <v>23</v>
      </c>
      <c r="B25" s="6">
        <v>165988.76805000001</v>
      </c>
      <c r="C25" s="35" t="s">
        <v>1598</v>
      </c>
      <c r="D25" s="37">
        <f>INDEX('Orkustofnun gögn'!$A$17:$L$60,MATCH($A$22,'Orkustofnun gögn'!$A$17:$A$60),MATCH(C25,'Orkustofnun gögn'!$A$17:$L$17,0))</f>
        <v>163852</v>
      </c>
      <c r="E25" s="38">
        <f t="shared" si="0"/>
        <v>-2136.7680500000133</v>
      </c>
      <c r="F25" s="40"/>
    </row>
    <row r="26" spans="1:6" x14ac:dyDescent="0.2">
      <c r="A26" s="129" t="s">
        <v>24</v>
      </c>
      <c r="B26" s="6">
        <v>277744.0462949996</v>
      </c>
      <c r="C26" s="35" t="s">
        <v>24</v>
      </c>
      <c r="D26" s="37">
        <f>INDEX('Orkustofnun gögn'!$A$17:$L$60,MATCH($A$22,'Orkustofnun gögn'!$A$17:$A$60),MATCH(C26,'Orkustofnun gögn'!$A$17:$L$17,0))</f>
        <v>303291</v>
      </c>
      <c r="E26" s="38">
        <f t="shared" si="0"/>
        <v>25546.9537050004</v>
      </c>
      <c r="F26" s="40"/>
    </row>
    <row r="27" spans="1:6" x14ac:dyDescent="0.2">
      <c r="A27" s="129" t="s">
        <v>52</v>
      </c>
      <c r="B27" s="6">
        <v>113802.14253599993</v>
      </c>
      <c r="C27" s="35" t="s">
        <v>52</v>
      </c>
      <c r="D27" s="37">
        <f>INDEX('Orkustofnun gögn'!$A$17:$L$60,MATCH($A$22,'Orkustofnun gögn'!$A$17:$A$60),MATCH(C27,'Orkustofnun gögn'!$A$17:$L$17,0))</f>
        <v>88272</v>
      </c>
      <c r="E27" s="38">
        <f t="shared" si="0"/>
        <v>-25530.142535999927</v>
      </c>
      <c r="F27" s="40"/>
    </row>
    <row r="28" spans="1:6" x14ac:dyDescent="0.2">
      <c r="A28" s="3">
        <v>2014</v>
      </c>
      <c r="B28" s="6">
        <v>721230.15516299999</v>
      </c>
      <c r="C28" s="35"/>
      <c r="D28" s="36">
        <f>SUM(D29:D33)</f>
        <v>707883</v>
      </c>
      <c r="E28" s="38">
        <f t="shared" si="0"/>
        <v>-13347.155162999989</v>
      </c>
      <c r="F28" s="41"/>
    </row>
    <row r="29" spans="1:6" x14ac:dyDescent="0.2">
      <c r="A29" s="129" t="s">
        <v>50</v>
      </c>
      <c r="B29" s="6">
        <v>134137.23450000005</v>
      </c>
      <c r="C29" s="35" t="s">
        <v>50</v>
      </c>
      <c r="D29" s="37">
        <f>INDEX('Orkustofnun gögn'!$A$17:$L$60,MATCH($A$28,'Orkustofnun gögn'!$A$17:$A$60),MATCH(C29,'Orkustofnun gögn'!$A$17:$L$17,0))</f>
        <v>132046</v>
      </c>
      <c r="E29" s="38">
        <f t="shared" si="0"/>
        <v>-2091.2345000000496</v>
      </c>
      <c r="F29" s="40"/>
    </row>
    <row r="30" spans="1:6" x14ac:dyDescent="0.2">
      <c r="A30" s="129" t="s">
        <v>47</v>
      </c>
      <c r="B30" s="6">
        <v>513.7627500000001</v>
      </c>
      <c r="C30" s="35" t="s">
        <v>1597</v>
      </c>
      <c r="D30" s="37">
        <f>INDEX('Orkustofnun gögn'!$A$17:$L$60,MATCH($A$28,'Orkustofnun gögn'!$A$17:$A$60),MATCH(C30,'Orkustofnun gögn'!$A$17:$L$17,0))</f>
        <v>502</v>
      </c>
      <c r="E30" s="38">
        <f t="shared" si="0"/>
        <v>-11.762750000000096</v>
      </c>
      <c r="F30" s="40"/>
    </row>
    <row r="31" spans="1:6" x14ac:dyDescent="0.2">
      <c r="A31" s="129" t="s">
        <v>23</v>
      </c>
      <c r="B31" s="6">
        <v>193057.20305999997</v>
      </c>
      <c r="C31" s="35" t="s">
        <v>1598</v>
      </c>
      <c r="D31" s="37">
        <f>INDEX('Orkustofnun gögn'!$A$17:$L$60,MATCH($A$28,'Orkustofnun gögn'!$A$17:$A$60),MATCH(C31,'Orkustofnun gögn'!$A$17:$L$17,0))</f>
        <v>189767</v>
      </c>
      <c r="E31" s="38">
        <f t="shared" si="0"/>
        <v>-3290.2030599999707</v>
      </c>
      <c r="F31" s="40"/>
    </row>
    <row r="32" spans="1:6" x14ac:dyDescent="0.2">
      <c r="A32" s="129" t="s">
        <v>24</v>
      </c>
      <c r="B32" s="6">
        <v>293160.23372499994</v>
      </c>
      <c r="C32" s="35" t="s">
        <v>24</v>
      </c>
      <c r="D32" s="37">
        <f>INDEX('Orkustofnun gögn'!$A$17:$L$60,MATCH($A$28,'Orkustofnun gögn'!$A$17:$A$60),MATCH(C32,'Orkustofnun gögn'!$A$17:$L$17,0))</f>
        <v>305625</v>
      </c>
      <c r="E32" s="38">
        <f t="shared" si="0"/>
        <v>12464.76627500006</v>
      </c>
      <c r="F32" s="40"/>
    </row>
    <row r="33" spans="1:6" x14ac:dyDescent="0.2">
      <c r="A33" s="129" t="s">
        <v>52</v>
      </c>
      <c r="B33" s="6">
        <v>100361.72112800002</v>
      </c>
      <c r="C33" s="35" t="s">
        <v>52</v>
      </c>
      <c r="D33" s="37">
        <f>INDEX('Orkustofnun gögn'!$A$17:$L$60,MATCH($A$28,'Orkustofnun gögn'!$A$17:$A$60),MATCH(C33,'Orkustofnun gögn'!$A$17:$L$17,0))</f>
        <v>79943</v>
      </c>
      <c r="E33" s="38">
        <f t="shared" si="0"/>
        <v>-20418.721128000019</v>
      </c>
      <c r="F33" s="40"/>
    </row>
    <row r="34" spans="1:6" x14ac:dyDescent="0.2">
      <c r="A34" s="3">
        <v>2015</v>
      </c>
      <c r="B34" s="6">
        <v>803528.66624499974</v>
      </c>
      <c r="C34" s="35"/>
      <c r="D34" s="36">
        <f>SUM(D35:D39)</f>
        <v>784113</v>
      </c>
      <c r="E34" s="38">
        <f t="shared" si="0"/>
        <v>-19415.666244999738</v>
      </c>
      <c r="F34" s="41"/>
    </row>
    <row r="35" spans="1:6" x14ac:dyDescent="0.2">
      <c r="A35" s="129" t="s">
        <v>50</v>
      </c>
      <c r="B35" s="6">
        <v>135971.78325000001</v>
      </c>
      <c r="C35" s="35" t="s">
        <v>50</v>
      </c>
      <c r="D35" s="37">
        <f>INDEX('Orkustofnun gögn'!$A$17:$L$60,MATCH($A$34,'Orkustofnun gögn'!$A$17:$A$60),MATCH(C35,'Orkustofnun gögn'!$A$17:$L$17,0))</f>
        <v>132474</v>
      </c>
      <c r="E35" s="38">
        <f t="shared" si="0"/>
        <v>-3497.7832500000077</v>
      </c>
      <c r="F35" s="40"/>
    </row>
    <row r="36" spans="1:6" x14ac:dyDescent="0.2">
      <c r="A36" s="129" t="s">
        <v>47</v>
      </c>
      <c r="B36" s="6">
        <v>448.91820000000001</v>
      </c>
      <c r="C36" s="35" t="s">
        <v>1597</v>
      </c>
      <c r="D36" s="37">
        <f>INDEX('Orkustofnun gögn'!$A$17:$L$60,MATCH($A$34,'Orkustofnun gögn'!$A$17:$A$60),MATCH(C36,'Orkustofnun gögn'!$A$17:$L$17,0))</f>
        <v>511</v>
      </c>
      <c r="E36" s="38">
        <f t="shared" ref="E36:E67" si="1">D36-B36</f>
        <v>62.081799999999987</v>
      </c>
      <c r="F36" s="40"/>
    </row>
    <row r="37" spans="1:6" x14ac:dyDescent="0.2">
      <c r="A37" s="129" t="s">
        <v>23</v>
      </c>
      <c r="B37" s="6">
        <v>222318.12825000007</v>
      </c>
      <c r="C37" s="35" t="s">
        <v>1598</v>
      </c>
      <c r="D37" s="37">
        <f>INDEX('Orkustofnun gögn'!$A$17:$L$60,MATCH($A$34,'Orkustofnun gögn'!$A$17:$A$60),MATCH(C37,'Orkustofnun gögn'!$A$17:$L$17,0))</f>
        <v>219733</v>
      </c>
      <c r="E37" s="38">
        <f t="shared" si="1"/>
        <v>-2585.1282500000671</v>
      </c>
      <c r="F37" s="40"/>
    </row>
    <row r="38" spans="1:6" x14ac:dyDescent="0.2">
      <c r="A38" s="129" t="s">
        <v>24</v>
      </c>
      <c r="B38" s="6">
        <v>340981.76910499972</v>
      </c>
      <c r="C38" s="35" t="s">
        <v>24</v>
      </c>
      <c r="D38" s="37">
        <f>INDEX('Orkustofnun gögn'!$A$17:$L$60,MATCH($A$34,'Orkustofnun gögn'!$A$17:$A$60),MATCH(C38,'Orkustofnun gögn'!$A$17:$L$17,0))</f>
        <v>354938</v>
      </c>
      <c r="E38" s="38">
        <f t="shared" si="1"/>
        <v>13956.230895000277</v>
      </c>
      <c r="F38" s="40"/>
    </row>
    <row r="39" spans="1:6" x14ac:dyDescent="0.2">
      <c r="A39" s="129" t="s">
        <v>52</v>
      </c>
      <c r="B39" s="6">
        <v>103808.06743999996</v>
      </c>
      <c r="C39" s="35" t="s">
        <v>52</v>
      </c>
      <c r="D39" s="37">
        <f>INDEX('Orkustofnun gögn'!$A$17:$L$60,MATCH($A$34,'Orkustofnun gögn'!$A$17:$A$60),MATCH(C39,'Orkustofnun gögn'!$A$17:$L$17,0))</f>
        <v>76457</v>
      </c>
      <c r="E39" s="38">
        <f t="shared" si="1"/>
        <v>-27351.067439999955</v>
      </c>
      <c r="F39" s="40"/>
    </row>
    <row r="40" spans="1:6" x14ac:dyDescent="0.2">
      <c r="A40" s="3">
        <v>2016</v>
      </c>
      <c r="B40" s="6">
        <v>894796.7697239999</v>
      </c>
      <c r="C40" s="35"/>
      <c r="D40" s="36">
        <f>SUM(D41:D45)</f>
        <v>872727</v>
      </c>
      <c r="E40" s="38">
        <f t="shared" si="1"/>
        <v>-22069.769723999896</v>
      </c>
      <c r="F40" s="41"/>
    </row>
    <row r="41" spans="1:6" x14ac:dyDescent="0.2">
      <c r="A41" s="129" t="s">
        <v>50</v>
      </c>
      <c r="B41" s="6">
        <v>143040.7079999999</v>
      </c>
      <c r="C41" s="35" t="s">
        <v>50</v>
      </c>
      <c r="D41" s="37">
        <f>INDEX('Orkustofnun gögn'!$A$17:$L$60,MATCH($A$40,'Orkustofnun gögn'!$A$17:$A$60),MATCH(C41,'Orkustofnun gögn'!$A$17:$L$17,0))</f>
        <v>136355</v>
      </c>
      <c r="E41" s="38">
        <f t="shared" si="1"/>
        <v>-6685.7079999998969</v>
      </c>
      <c r="F41" s="40"/>
    </row>
    <row r="42" spans="1:6" x14ac:dyDescent="0.2">
      <c r="A42" s="129" t="s">
        <v>47</v>
      </c>
      <c r="B42" s="6">
        <v>360.32210099999992</v>
      </c>
      <c r="C42" s="35" t="s">
        <v>1597</v>
      </c>
      <c r="D42" s="37">
        <f>INDEX('Orkustofnun gögn'!$A$17:$L$60,MATCH($A$40,'Orkustofnun gögn'!$A$17:$A$60),MATCH(C42,'Orkustofnun gögn'!$A$17:$L$17,0))</f>
        <v>478</v>
      </c>
      <c r="E42" s="38">
        <f t="shared" si="1"/>
        <v>117.67789900000008</v>
      </c>
      <c r="F42" s="40"/>
    </row>
    <row r="43" spans="1:6" x14ac:dyDescent="0.2">
      <c r="A43" s="129" t="s">
        <v>23</v>
      </c>
      <c r="B43" s="6">
        <v>302564.66706000007</v>
      </c>
      <c r="C43" s="35" t="s">
        <v>1598</v>
      </c>
      <c r="D43" s="37">
        <f>INDEX('Orkustofnun gögn'!$A$17:$L$60,MATCH($A$40,'Orkustofnun gögn'!$A$17:$A$60),MATCH(C43,'Orkustofnun gögn'!$A$17:$L$17,0))</f>
        <v>297471</v>
      </c>
      <c r="E43" s="38">
        <f t="shared" si="1"/>
        <v>-5093.6670600000652</v>
      </c>
      <c r="F43" s="40"/>
    </row>
    <row r="44" spans="1:6" x14ac:dyDescent="0.2">
      <c r="A44" s="129" t="s">
        <v>24</v>
      </c>
      <c r="B44" s="6">
        <v>359022.26360000001</v>
      </c>
      <c r="C44" s="35" t="s">
        <v>24</v>
      </c>
      <c r="D44" s="37">
        <f>INDEX('Orkustofnun gögn'!$A$17:$L$60,MATCH($A$40,'Orkustofnun gögn'!$A$17:$A$60),MATCH(C44,'Orkustofnun gögn'!$A$17:$L$17,0))</f>
        <v>377179</v>
      </c>
      <c r="E44" s="38">
        <f t="shared" si="1"/>
        <v>18156.736399999994</v>
      </c>
      <c r="F44" s="40"/>
    </row>
    <row r="45" spans="1:6" x14ac:dyDescent="0.2">
      <c r="A45" s="129" t="s">
        <v>52</v>
      </c>
      <c r="B45" s="6">
        <v>89808.808963000003</v>
      </c>
      <c r="C45" s="35" t="s">
        <v>52</v>
      </c>
      <c r="D45" s="37">
        <f>INDEX('Orkustofnun gögn'!$A$17:$L$60,MATCH($A$40,'Orkustofnun gögn'!$A$17:$A$60),MATCH(C45,'Orkustofnun gögn'!$A$17:$L$17,0))</f>
        <v>61244</v>
      </c>
      <c r="E45" s="38">
        <f t="shared" si="1"/>
        <v>-28564.808963000003</v>
      </c>
      <c r="F45" s="40"/>
    </row>
    <row r="46" spans="1:6" x14ac:dyDescent="0.2">
      <c r="A46" s="3">
        <v>2017</v>
      </c>
      <c r="B46" s="6">
        <v>994740.34405599942</v>
      </c>
      <c r="C46" s="35"/>
      <c r="D46" s="36">
        <f>SUM(D47:D51)</f>
        <v>967086</v>
      </c>
      <c r="E46" s="38">
        <f t="shared" si="1"/>
        <v>-27654.34405599942</v>
      </c>
      <c r="F46" s="41"/>
    </row>
    <row r="47" spans="1:6" x14ac:dyDescent="0.2">
      <c r="A47" s="129" t="s">
        <v>50</v>
      </c>
      <c r="B47" s="6">
        <v>141725.92499999993</v>
      </c>
      <c r="C47" s="35" t="s">
        <v>50</v>
      </c>
      <c r="D47" s="37">
        <f>INDEX('Orkustofnun gögn'!$A$17:$L$60,MATCH($A$46,'Orkustofnun gögn'!$A$17:$A$60),MATCH(C47,'Orkustofnun gögn'!$A$17:$L$17,0))</f>
        <v>133760</v>
      </c>
      <c r="E47" s="38">
        <f t="shared" si="1"/>
        <v>-7965.9249999999302</v>
      </c>
      <c r="F47" s="40"/>
    </row>
    <row r="48" spans="1:6" x14ac:dyDescent="0.2">
      <c r="A48" s="129" t="s">
        <v>47</v>
      </c>
      <c r="B48" s="6">
        <v>419.92805699999997</v>
      </c>
      <c r="C48" s="35" t="s">
        <v>1597</v>
      </c>
      <c r="D48" s="37">
        <f>INDEX('Orkustofnun gögn'!$A$17:$L$60,MATCH($A$46,'Orkustofnun gögn'!$A$17:$A$60),MATCH(C48,'Orkustofnun gögn'!$A$17:$L$17,0))</f>
        <v>366</v>
      </c>
      <c r="E48" s="38">
        <f t="shared" si="1"/>
        <v>-53.928056999999967</v>
      </c>
      <c r="F48" s="40"/>
    </row>
    <row r="49" spans="1:6" x14ac:dyDescent="0.2">
      <c r="A49" s="129" t="s">
        <v>23</v>
      </c>
      <c r="B49" s="6">
        <v>377953.57592999988</v>
      </c>
      <c r="C49" s="35" t="s">
        <v>1598</v>
      </c>
      <c r="D49" s="37">
        <f>INDEX('Orkustofnun gögn'!$A$17:$L$60,MATCH($A$46,'Orkustofnun gögn'!$A$17:$A$60),MATCH(C49,'Orkustofnun gögn'!$A$17:$L$17,0))</f>
        <v>370593</v>
      </c>
      <c r="E49" s="38">
        <f t="shared" si="1"/>
        <v>-7360.5759299998754</v>
      </c>
      <c r="F49" s="40"/>
    </row>
    <row r="50" spans="1:6" x14ac:dyDescent="0.2">
      <c r="A50" s="129" t="s">
        <v>24</v>
      </c>
      <c r="B50" s="6">
        <v>367715.32329999976</v>
      </c>
      <c r="C50" s="35" t="s">
        <v>24</v>
      </c>
      <c r="D50" s="37">
        <f>INDEX('Orkustofnun gögn'!$A$17:$L$60,MATCH($A$46,'Orkustofnun gögn'!$A$17:$A$60),MATCH(C50,'Orkustofnun gögn'!$A$17:$L$17,0))</f>
        <v>389219</v>
      </c>
      <c r="E50" s="38">
        <f t="shared" si="1"/>
        <v>21503.676700000244</v>
      </c>
      <c r="F50" s="40"/>
    </row>
    <row r="51" spans="1:6" x14ac:dyDescent="0.2">
      <c r="A51" s="129" t="s">
        <v>52</v>
      </c>
      <c r="B51" s="6">
        <v>106925.59176899998</v>
      </c>
      <c r="C51" s="35" t="s">
        <v>52</v>
      </c>
      <c r="D51" s="37">
        <f>INDEX('Orkustofnun gögn'!$A$17:$L$60,MATCH($A$46,'Orkustofnun gögn'!$A$17:$A$60),MATCH(C51,'Orkustofnun gögn'!$A$17:$L$17,0))</f>
        <v>73148</v>
      </c>
      <c r="E51" s="38">
        <f t="shared" si="1"/>
        <v>-33777.591768999977</v>
      </c>
      <c r="F51" s="40"/>
    </row>
    <row r="52" spans="1:6" x14ac:dyDescent="0.2">
      <c r="A52" s="3">
        <v>2018</v>
      </c>
      <c r="B52" s="6">
        <v>1055067.2294700001</v>
      </c>
      <c r="C52" s="35"/>
      <c r="D52" s="36">
        <f>SUM(D53:D57)</f>
        <v>1029916</v>
      </c>
      <c r="E52" s="38">
        <f t="shared" si="1"/>
        <v>-25151.229470000137</v>
      </c>
      <c r="F52" s="41"/>
    </row>
    <row r="53" spans="1:6" x14ac:dyDescent="0.2">
      <c r="A53" s="129" t="s">
        <v>50</v>
      </c>
      <c r="B53" s="6">
        <v>134778.73350000009</v>
      </c>
      <c r="C53" s="35" t="s">
        <v>50</v>
      </c>
      <c r="D53" s="37">
        <f>INDEX('Orkustofnun gögn'!$A$17:$L$60,MATCH($A$52,'Orkustofnun gögn'!$A$17:$A$60),MATCH(C53,'Orkustofnun gögn'!$A$17:$L$17,0))</f>
        <v>127104</v>
      </c>
      <c r="E53" s="38">
        <f t="shared" si="1"/>
        <v>-7674.7335000000894</v>
      </c>
      <c r="F53" s="40"/>
    </row>
    <row r="54" spans="1:6" x14ac:dyDescent="0.2">
      <c r="A54" s="129" t="s">
        <v>47</v>
      </c>
      <c r="B54" s="6">
        <v>361.14003899999994</v>
      </c>
      <c r="C54" s="35" t="s">
        <v>1597</v>
      </c>
      <c r="D54" s="37">
        <f>INDEX('Orkustofnun gögn'!$A$17:$L$60,MATCH($A$52,'Orkustofnun gögn'!$A$17:$A$60),MATCH(C54,'Orkustofnun gögn'!$A$17:$L$17,0))</f>
        <v>349</v>
      </c>
      <c r="E54" s="38">
        <f t="shared" si="1"/>
        <v>-12.140038999999945</v>
      </c>
      <c r="F54" s="40"/>
    </row>
    <row r="55" spans="1:6" x14ac:dyDescent="0.2">
      <c r="A55" s="129" t="s">
        <v>23</v>
      </c>
      <c r="B55" s="6">
        <v>418353.06951000012</v>
      </c>
      <c r="C55" s="35" t="s">
        <v>1598</v>
      </c>
      <c r="D55" s="37">
        <f>INDEX('Orkustofnun gögn'!$A$17:$L$60,MATCH($A$52,'Orkustofnun gögn'!$A$17:$A$60),MATCH(C55,'Orkustofnun gögn'!$A$17:$L$17,0))</f>
        <v>414995</v>
      </c>
      <c r="E55" s="38">
        <f t="shared" si="1"/>
        <v>-3358.0695100001176</v>
      </c>
      <c r="F55" s="40"/>
    </row>
    <row r="56" spans="1:6" x14ac:dyDescent="0.2">
      <c r="A56" s="129" t="s">
        <v>24</v>
      </c>
      <c r="B56" s="6">
        <v>394763.48491499992</v>
      </c>
      <c r="C56" s="35" t="s">
        <v>24</v>
      </c>
      <c r="D56" s="37">
        <f>INDEX('Orkustofnun gögn'!$A$17:$L$60,MATCH($A$52,'Orkustofnun gögn'!$A$17:$A$60),MATCH(C56,'Orkustofnun gögn'!$A$17:$L$17,0))</f>
        <v>408627</v>
      </c>
      <c r="E56" s="38">
        <f t="shared" si="1"/>
        <v>13863.515085000079</v>
      </c>
      <c r="F56" s="40"/>
    </row>
    <row r="57" spans="1:6" x14ac:dyDescent="0.2">
      <c r="A57" s="129" t="s">
        <v>52</v>
      </c>
      <c r="B57" s="6">
        <v>106810.80150599999</v>
      </c>
      <c r="C57" s="35" t="s">
        <v>52</v>
      </c>
      <c r="D57" s="37">
        <f>INDEX('Orkustofnun gögn'!$A$17:$L$60,MATCH($A$52,'Orkustofnun gögn'!$A$17:$A$60),MATCH(C57,'Orkustofnun gögn'!$A$17:$L$17,0))</f>
        <v>78841</v>
      </c>
      <c r="E57" s="38">
        <f t="shared" si="1"/>
        <v>-27969.801505999989</v>
      </c>
      <c r="F57" s="40"/>
    </row>
    <row r="58" spans="1:6" x14ac:dyDescent="0.2">
      <c r="A58" s="3">
        <v>2019</v>
      </c>
      <c r="B58" s="6">
        <v>920830.5014279997</v>
      </c>
      <c r="C58" s="35"/>
      <c r="D58" s="36">
        <f>SUM(D59:D63)</f>
        <v>894453.40270800004</v>
      </c>
      <c r="E58" s="38">
        <f t="shared" si="1"/>
        <v>-26377.09871999966</v>
      </c>
      <c r="F58" s="41"/>
    </row>
    <row r="59" spans="1:6" x14ac:dyDescent="0.2">
      <c r="A59" s="129" t="s">
        <v>50</v>
      </c>
      <c r="B59" s="6">
        <v>128146.3342500001</v>
      </c>
      <c r="C59" s="35" t="s">
        <v>50</v>
      </c>
      <c r="D59" s="37">
        <f>INDEX('Orkustofnun gögn'!$A$17:$L$60,MATCH($A$58,'Orkustofnun gögn'!$A$17:$A$60),MATCH(C59,'Orkustofnun gögn'!$A$17:$L$17,0))</f>
        <v>118744</v>
      </c>
      <c r="E59" s="38">
        <f t="shared" si="1"/>
        <v>-9402.3342500001017</v>
      </c>
      <c r="F59" s="40"/>
    </row>
    <row r="60" spans="1:6" x14ac:dyDescent="0.2">
      <c r="A60" s="129" t="s">
        <v>47</v>
      </c>
      <c r="B60" s="6">
        <v>1591.2560970000002</v>
      </c>
      <c r="C60" s="35" t="s">
        <v>1597</v>
      </c>
      <c r="D60" s="37">
        <f>INDEX('Orkustofnun gögn'!$A$17:$L$60,MATCH($A$58,'Orkustofnun gögn'!$A$17:$A$60),MATCH(C60,'Orkustofnun gögn'!$A$17:$L$17,0))</f>
        <v>367.5052</v>
      </c>
      <c r="E60" s="38">
        <f t="shared" si="1"/>
        <v>-1223.7508970000001</v>
      </c>
      <c r="F60" s="40"/>
    </row>
    <row r="61" spans="1:6" x14ac:dyDescent="0.2">
      <c r="A61" s="129" t="s">
        <v>23</v>
      </c>
      <c r="B61" s="6">
        <v>312388.4167200001</v>
      </c>
      <c r="C61" s="35" t="s">
        <v>1598</v>
      </c>
      <c r="D61" s="37">
        <f>INDEX('Orkustofnun gögn'!$A$17:$L$60,MATCH($A$58,'Orkustofnun gögn'!$A$17:$A$60),MATCH(C61,'Orkustofnun gögn'!$A$17:$L$17,0))</f>
        <v>311749.35449</v>
      </c>
      <c r="E61" s="38">
        <f t="shared" si="1"/>
        <v>-639.06223000009777</v>
      </c>
      <c r="F61" s="40"/>
    </row>
    <row r="62" spans="1:6" x14ac:dyDescent="0.2">
      <c r="A62" s="129" t="s">
        <v>24</v>
      </c>
      <c r="B62" s="6">
        <v>423534.33468499943</v>
      </c>
      <c r="C62" s="35" t="s">
        <v>24</v>
      </c>
      <c r="D62" s="37">
        <f>INDEX('Orkustofnun gögn'!$A$17:$L$60,MATCH($A$58,'Orkustofnun gögn'!$A$17:$A$60),MATCH(C62,'Orkustofnun gögn'!$A$17:$L$17,0))</f>
        <v>412565.76057000004</v>
      </c>
      <c r="E62" s="38">
        <f t="shared" si="1"/>
        <v>-10968.574114999385</v>
      </c>
      <c r="F62" s="40"/>
    </row>
    <row r="63" spans="1:6" x14ac:dyDescent="0.2">
      <c r="A63" s="129" t="s">
        <v>52</v>
      </c>
      <c r="B63" s="6">
        <v>55170.159676000003</v>
      </c>
      <c r="C63" s="35" t="s">
        <v>52</v>
      </c>
      <c r="D63" s="37">
        <f>INDEX('Orkustofnun gögn'!$A$17:$L$60,MATCH($A$58,'Orkustofnun gögn'!$A$17:$A$60),MATCH(C63,'Orkustofnun gögn'!$A$17:$L$17,0))</f>
        <v>51026.782448000005</v>
      </c>
      <c r="E63" s="38">
        <f t="shared" si="1"/>
        <v>-4143.3772279999976</v>
      </c>
      <c r="F63" s="40"/>
    </row>
    <row r="64" spans="1:6" x14ac:dyDescent="0.2">
      <c r="A64" s="3">
        <v>2020</v>
      </c>
      <c r="B64" s="6">
        <v>596026.75502200052</v>
      </c>
      <c r="C64" s="35"/>
      <c r="D64" s="36">
        <f>SUM(D65:D69)</f>
        <v>576906.45337</v>
      </c>
      <c r="E64" s="38">
        <f t="shared" si="1"/>
        <v>-19120.301652000519</v>
      </c>
      <c r="F64" s="41"/>
    </row>
    <row r="65" spans="1:17" x14ac:dyDescent="0.2">
      <c r="A65" s="129" t="s">
        <v>50</v>
      </c>
      <c r="B65" s="6">
        <v>102229.12724999996</v>
      </c>
      <c r="C65" s="35" t="s">
        <v>50</v>
      </c>
      <c r="D65" s="37">
        <f>INDEX('Orkustofnun gögn'!$A$17:$L$60,MATCH($A$64,'Orkustofnun gögn'!$A$17:$A$60),MATCH(C65,'Orkustofnun gögn'!$A$17:$L$17,0))</f>
        <v>91577.237999999998</v>
      </c>
      <c r="E65" s="38">
        <f t="shared" si="1"/>
        <v>-10651.889249999964</v>
      </c>
      <c r="F65" s="40"/>
    </row>
    <row r="66" spans="1:17" x14ac:dyDescent="0.2">
      <c r="A66" s="129" t="s">
        <v>47</v>
      </c>
      <c r="B66" s="6">
        <v>201.97892699999997</v>
      </c>
      <c r="C66" s="35" t="s">
        <v>1597</v>
      </c>
      <c r="D66" s="37">
        <f>INDEX('Orkustofnun gögn'!$A$17:$L$60,MATCH($A$64,'Orkustofnun gögn'!$A$17:$A$60),MATCH(C66,'Orkustofnun gögn'!$A$17:$L$17,0))</f>
        <v>195</v>
      </c>
      <c r="E66" s="38">
        <f t="shared" si="1"/>
        <v>-6.9789269999999703</v>
      </c>
      <c r="F66" s="40"/>
    </row>
    <row r="67" spans="1:17" x14ac:dyDescent="0.2">
      <c r="A67" s="129" t="s">
        <v>23</v>
      </c>
      <c r="B67" s="6">
        <v>87788.425320000009</v>
      </c>
      <c r="C67" s="35" t="s">
        <v>1598</v>
      </c>
      <c r="D67" s="37">
        <f>INDEX('Orkustofnun gögn'!$A$17:$L$60,MATCH($A$64,'Orkustofnun gögn'!$A$17:$A$60),MATCH(C67,'Orkustofnun gögn'!$A$17:$L$17,0))</f>
        <v>86866.203999999998</v>
      </c>
      <c r="E67" s="38">
        <f t="shared" si="1"/>
        <v>-922.22132000001147</v>
      </c>
      <c r="F67" s="40"/>
    </row>
    <row r="68" spans="1:17" x14ac:dyDescent="0.2">
      <c r="A68" s="129" t="s">
        <v>24</v>
      </c>
      <c r="B68" s="6">
        <v>404243.76122000045</v>
      </c>
      <c r="C68" s="35" t="s">
        <v>24</v>
      </c>
      <c r="D68" s="37">
        <f>INDEX('Orkustofnun gögn'!$A$17:$L$60,MATCH($A$64,'Orkustofnun gögn'!$A$17:$A$60),MATCH(C68,'Orkustofnun gögn'!$A$17:$L$17,0))</f>
        <v>397050.01137000002</v>
      </c>
      <c r="E68" s="38">
        <f t="shared" ref="E68:E70" si="2">D68-B68</f>
        <v>-7193.7498500004294</v>
      </c>
      <c r="F68" s="40"/>
    </row>
    <row r="69" spans="1:17" x14ac:dyDescent="0.2">
      <c r="A69" s="129" t="s">
        <v>52</v>
      </c>
      <c r="B69" s="6">
        <v>1563.462305</v>
      </c>
      <c r="C69" s="35" t="s">
        <v>52</v>
      </c>
      <c r="D69" s="37">
        <f>INDEX('Orkustofnun gögn'!$A$17:$L$60,MATCH($A$64,'Orkustofnun gögn'!$A$17:$A$60),MATCH(C69,'Orkustofnun gögn'!$A$17:$L$17,0))</f>
        <v>1218</v>
      </c>
      <c r="E69" s="38">
        <f t="shared" si="2"/>
        <v>-345.46230500000001</v>
      </c>
      <c r="F69" s="40"/>
    </row>
    <row r="70" spans="1:17" x14ac:dyDescent="0.2">
      <c r="A70" s="3" t="s">
        <v>12</v>
      </c>
      <c r="B70" s="6">
        <v>8713523.219907999</v>
      </c>
      <c r="C70" s="35"/>
      <c r="D70" s="6">
        <f>SUM(D4,D64,D58,D52,D46,D40,D34,D28,D22,D16,D10)</f>
        <v>8539794.8560779989</v>
      </c>
      <c r="E70" s="38">
        <f t="shared" si="2"/>
        <v>-173728.36383000016</v>
      </c>
      <c r="F70" s="42"/>
    </row>
    <row r="71" spans="1:17" x14ac:dyDescent="0.2">
      <c r="B71"/>
    </row>
    <row r="72" spans="1:17" x14ac:dyDescent="0.2">
      <c r="B72"/>
    </row>
    <row r="73" spans="1:17" x14ac:dyDescent="0.2">
      <c r="B73"/>
    </row>
    <row r="74" spans="1:17" ht="16" thickBot="1" x14ac:dyDescent="0.25">
      <c r="B74"/>
      <c r="H74" s="33" t="s">
        <v>1592</v>
      </c>
    </row>
    <row r="75" spans="1:17" ht="32" x14ac:dyDescent="0.2">
      <c r="A75" s="33" t="s">
        <v>11</v>
      </c>
      <c r="B75"/>
      <c r="H75" s="45" t="s">
        <v>39</v>
      </c>
      <c r="I75" s="46" t="s">
        <v>498</v>
      </c>
      <c r="J75" s="47" t="s">
        <v>1599</v>
      </c>
      <c r="K75" s="47" t="s">
        <v>1600</v>
      </c>
      <c r="L75" s="47" t="s">
        <v>1601</v>
      </c>
      <c r="M75" s="46" t="s">
        <v>1602</v>
      </c>
      <c r="N75" s="46" t="s">
        <v>1603</v>
      </c>
      <c r="O75" s="46" t="s">
        <v>1604</v>
      </c>
      <c r="P75" s="46" t="s">
        <v>1605</v>
      </c>
      <c r="Q75" s="48" t="s">
        <v>1606</v>
      </c>
    </row>
    <row r="76" spans="1:17" ht="16" x14ac:dyDescent="0.2">
      <c r="A76" s="43" t="s">
        <v>2</v>
      </c>
      <c r="B76" s="43" t="s">
        <v>16</v>
      </c>
      <c r="H76" s="49"/>
      <c r="I76" s="50"/>
      <c r="J76" s="51" t="s">
        <v>1607</v>
      </c>
      <c r="K76" s="51" t="s">
        <v>1607</v>
      </c>
      <c r="L76" s="51" t="s">
        <v>1607</v>
      </c>
      <c r="M76" s="50"/>
      <c r="N76" s="50"/>
      <c r="O76" s="50"/>
      <c r="P76" s="50"/>
      <c r="Q76" s="52"/>
    </row>
    <row r="77" spans="1:17" ht="16" x14ac:dyDescent="0.2">
      <c r="A77" s="43" t="s">
        <v>1</v>
      </c>
      <c r="B77" t="s">
        <v>18</v>
      </c>
      <c r="C77" t="s">
        <v>19</v>
      </c>
      <c r="D77" t="s">
        <v>17</v>
      </c>
      <c r="E77" t="s">
        <v>1955</v>
      </c>
      <c r="F77" t="s">
        <v>12</v>
      </c>
      <c r="H77" s="49"/>
      <c r="I77" s="53" t="s">
        <v>1608</v>
      </c>
      <c r="J77" s="54" t="s">
        <v>1608</v>
      </c>
      <c r="K77" s="54" t="s">
        <v>1608</v>
      </c>
      <c r="L77" s="54" t="s">
        <v>1608</v>
      </c>
      <c r="M77" s="53" t="s">
        <v>1608</v>
      </c>
      <c r="N77" s="53" t="s">
        <v>1608</v>
      </c>
      <c r="O77" s="53" t="s">
        <v>1608</v>
      </c>
      <c r="P77" s="53" t="s">
        <v>1608</v>
      </c>
      <c r="Q77" s="55" t="s">
        <v>1608</v>
      </c>
    </row>
    <row r="78" spans="1:17" x14ac:dyDescent="0.2">
      <c r="A78" s="3">
        <v>2010</v>
      </c>
      <c r="B78" s="6">
        <v>263564.76369249972</v>
      </c>
      <c r="C78" s="6">
        <v>248124.25069766669</v>
      </c>
      <c r="D78" s="6">
        <v>127051.52057100002</v>
      </c>
      <c r="E78" s="6">
        <v>46372.267958833356</v>
      </c>
      <c r="F78" s="6">
        <v>685112.80291999981</v>
      </c>
      <c r="H78" s="61">
        <v>2010</v>
      </c>
      <c r="I78" s="62">
        <v>255818</v>
      </c>
      <c r="J78" s="63">
        <v>11156</v>
      </c>
      <c r="K78" s="63">
        <v>126241</v>
      </c>
      <c r="L78" s="63">
        <v>228144</v>
      </c>
      <c r="M78" s="62">
        <v>55162</v>
      </c>
      <c r="N78" s="62">
        <v>1637</v>
      </c>
      <c r="O78" s="62">
        <v>1012</v>
      </c>
      <c r="P78" s="62">
        <v>4404</v>
      </c>
      <c r="Q78" s="65">
        <v>683574</v>
      </c>
    </row>
    <row r="79" spans="1:17" x14ac:dyDescent="0.2">
      <c r="A79" s="3">
        <v>2011</v>
      </c>
      <c r="B79" s="6">
        <v>247878.73075750007</v>
      </c>
      <c r="C79" s="6">
        <v>232624.04690883344</v>
      </c>
      <c r="D79" s="6">
        <v>143933.49618299995</v>
      </c>
      <c r="E79" s="6">
        <v>47457.620445666646</v>
      </c>
      <c r="F79" s="6">
        <v>671893.89429500001</v>
      </c>
      <c r="H79" s="56">
        <v>2011</v>
      </c>
      <c r="I79" s="57">
        <v>251885</v>
      </c>
      <c r="J79" s="58">
        <v>21641</v>
      </c>
      <c r="K79" s="58">
        <v>140118</v>
      </c>
      <c r="L79" s="58">
        <v>206341</v>
      </c>
      <c r="M79" s="57">
        <v>49131</v>
      </c>
      <c r="N79" s="57">
        <v>1595</v>
      </c>
      <c r="O79" s="59">
        <v>683</v>
      </c>
      <c r="P79" s="57">
        <v>2180</v>
      </c>
      <c r="Q79" s="60">
        <v>673574</v>
      </c>
    </row>
    <row r="80" spans="1:17" x14ac:dyDescent="0.2">
      <c r="A80" s="3">
        <v>2012</v>
      </c>
      <c r="B80" s="6">
        <v>248920.00389449977</v>
      </c>
      <c r="C80" s="6">
        <v>231859.38796233345</v>
      </c>
      <c r="D80" s="6">
        <v>147190.83018299998</v>
      </c>
      <c r="E80" s="6">
        <v>47683.656037166664</v>
      </c>
      <c r="F80" s="6">
        <v>675653.87807699991</v>
      </c>
      <c r="H80" s="61">
        <v>2012</v>
      </c>
      <c r="I80" s="62">
        <v>247654</v>
      </c>
      <c r="J80" s="63">
        <v>11914</v>
      </c>
      <c r="K80" s="63">
        <v>146713</v>
      </c>
      <c r="L80" s="63">
        <v>204465</v>
      </c>
      <c r="M80" s="62">
        <v>53572</v>
      </c>
      <c r="N80" s="62">
        <v>1746</v>
      </c>
      <c r="O80" s="62">
        <v>1090</v>
      </c>
      <c r="P80" s="64">
        <v>29</v>
      </c>
      <c r="Q80" s="65">
        <v>667183</v>
      </c>
    </row>
    <row r="81" spans="1:17" x14ac:dyDescent="0.2">
      <c r="A81" s="3">
        <v>2013</v>
      </c>
      <c r="B81" s="6">
        <v>254323.89329749983</v>
      </c>
      <c r="C81" s="6">
        <v>229316.79195533338</v>
      </c>
      <c r="D81" s="6">
        <v>166605.03767699999</v>
      </c>
      <c r="E81" s="6">
        <v>44396.500578166684</v>
      </c>
      <c r="F81" s="6">
        <v>694642.22350799991</v>
      </c>
      <c r="H81" s="56">
        <v>2013</v>
      </c>
      <c r="I81" s="57">
        <v>254390</v>
      </c>
      <c r="J81" s="58">
        <v>29788</v>
      </c>
      <c r="K81" s="58">
        <v>164347</v>
      </c>
      <c r="L81" s="58">
        <v>193127</v>
      </c>
      <c r="M81" s="57">
        <v>50851</v>
      </c>
      <c r="N81" s="57">
        <v>1585</v>
      </c>
      <c r="O81" s="57">
        <v>1215</v>
      </c>
      <c r="P81" s="59">
        <v>234</v>
      </c>
      <c r="Q81" s="60">
        <v>695537</v>
      </c>
    </row>
    <row r="82" spans="1:17" x14ac:dyDescent="0.2">
      <c r="A82" s="3">
        <v>2014</v>
      </c>
      <c r="B82" s="6">
        <v>259625.73458249998</v>
      </c>
      <c r="C82" s="6">
        <v>228471.98575733343</v>
      </c>
      <c r="D82" s="6">
        <v>193570.96580999999</v>
      </c>
      <c r="E82" s="6">
        <v>39561.469013166658</v>
      </c>
      <c r="F82" s="6">
        <v>721230.15516299999</v>
      </c>
      <c r="H82" s="61">
        <v>2014</v>
      </c>
      <c r="I82" s="62">
        <v>256406</v>
      </c>
      <c r="J82" s="63">
        <v>28799</v>
      </c>
      <c r="K82" s="63">
        <v>190269</v>
      </c>
      <c r="L82" s="63">
        <v>190543</v>
      </c>
      <c r="M82" s="62">
        <v>42529</v>
      </c>
      <c r="N82" s="62">
        <v>3300</v>
      </c>
      <c r="O82" s="62">
        <v>1423</v>
      </c>
      <c r="P82" s="64">
        <v>841</v>
      </c>
      <c r="Q82" s="65">
        <v>714110</v>
      </c>
    </row>
    <row r="83" spans="1:17" x14ac:dyDescent="0.2">
      <c r="A83" s="3">
        <v>2015</v>
      </c>
      <c r="B83" s="6">
        <v>276301.99701500026</v>
      </c>
      <c r="C83" s="6">
        <v>260440.35930599979</v>
      </c>
      <c r="D83" s="6">
        <v>222767.04645000008</v>
      </c>
      <c r="E83" s="6">
        <v>44019.263474000021</v>
      </c>
      <c r="F83" s="6">
        <v>803528.6662450002</v>
      </c>
      <c r="H83" s="56">
        <v>2015</v>
      </c>
      <c r="I83" s="57">
        <v>272849</v>
      </c>
      <c r="J83" s="58">
        <v>55138</v>
      </c>
      <c r="K83" s="58">
        <v>220244</v>
      </c>
      <c r="L83" s="58">
        <v>195059</v>
      </c>
      <c r="M83" s="57">
        <v>52008</v>
      </c>
      <c r="N83" s="57">
        <v>1431</v>
      </c>
      <c r="O83" s="57">
        <v>1185</v>
      </c>
      <c r="P83" s="59">
        <v>29</v>
      </c>
      <c r="Q83" s="60">
        <v>797943</v>
      </c>
    </row>
    <row r="84" spans="1:17" x14ac:dyDescent="0.2">
      <c r="A84" s="3">
        <v>2016</v>
      </c>
      <c r="B84" s="6">
        <v>304206.93407249986</v>
      </c>
      <c r="C84" s="6">
        <v>241949.38481374961</v>
      </c>
      <c r="D84" s="6">
        <v>302924.98916100006</v>
      </c>
      <c r="E84" s="6">
        <v>45715.461676750012</v>
      </c>
      <c r="F84" s="6">
        <v>894796.76972399955</v>
      </c>
      <c r="H84" s="61">
        <v>2016</v>
      </c>
      <c r="I84" s="62">
        <v>298578</v>
      </c>
      <c r="J84" s="63">
        <v>67278</v>
      </c>
      <c r="K84" s="63">
        <v>297949</v>
      </c>
      <c r="L84" s="63">
        <v>162697</v>
      </c>
      <c r="M84" s="62">
        <v>56851</v>
      </c>
      <c r="N84" s="62">
        <v>1067</v>
      </c>
      <c r="O84" s="64">
        <v>726</v>
      </c>
      <c r="P84" s="64">
        <v>14</v>
      </c>
      <c r="Q84" s="65">
        <v>885160</v>
      </c>
    </row>
    <row r="85" spans="1:17" x14ac:dyDescent="0.2">
      <c r="A85" s="3">
        <v>2017</v>
      </c>
      <c r="B85" s="6">
        <v>319733.30966000009</v>
      </c>
      <c r="C85" s="6">
        <v>249677.13093500002</v>
      </c>
      <c r="D85" s="6">
        <v>378373.50398699992</v>
      </c>
      <c r="E85" s="6">
        <v>46956.399474000005</v>
      </c>
      <c r="F85" s="6">
        <v>994740.344056</v>
      </c>
      <c r="H85" s="56">
        <v>2017</v>
      </c>
      <c r="I85" s="57">
        <v>315645</v>
      </c>
      <c r="J85" s="58">
        <v>77049</v>
      </c>
      <c r="K85" s="58">
        <v>370959</v>
      </c>
      <c r="L85" s="58">
        <v>166362</v>
      </c>
      <c r="M85" s="57">
        <v>48360</v>
      </c>
      <c r="N85" s="57">
        <v>2294</v>
      </c>
      <c r="O85" s="59">
        <v>729</v>
      </c>
      <c r="P85" s="59">
        <v>46</v>
      </c>
      <c r="Q85" s="60">
        <v>981444</v>
      </c>
    </row>
    <row r="86" spans="1:17" x14ac:dyDescent="0.2">
      <c r="A86" s="3">
        <v>2018</v>
      </c>
      <c r="B86" s="6">
        <v>322696.93394250004</v>
      </c>
      <c r="C86" s="6">
        <v>265010.81612850016</v>
      </c>
      <c r="D86" s="6">
        <v>418714.20954900008</v>
      </c>
      <c r="E86" s="6">
        <v>48645.269850000012</v>
      </c>
      <c r="F86" s="6">
        <v>1055067.2294700001</v>
      </c>
      <c r="H86" s="61">
        <v>2018</v>
      </c>
      <c r="I86" s="62">
        <v>327426</v>
      </c>
      <c r="J86" s="63">
        <v>89960</v>
      </c>
      <c r="K86" s="63">
        <v>415344</v>
      </c>
      <c r="L86" s="63">
        <v>171490</v>
      </c>
      <c r="M86" s="62">
        <v>40548</v>
      </c>
      <c r="N86" s="62">
        <v>1004</v>
      </c>
      <c r="O86" s="64">
        <v>758</v>
      </c>
      <c r="P86" s="64">
        <v>70</v>
      </c>
      <c r="Q86" s="65">
        <v>1046600</v>
      </c>
    </row>
    <row r="87" spans="1:17" x14ac:dyDescent="0.2">
      <c r="A87" s="3">
        <v>2019</v>
      </c>
      <c r="B87" s="6">
        <v>319945.44715249969</v>
      </c>
      <c r="C87" s="6">
        <v>241182.71578916642</v>
      </c>
      <c r="D87" s="6">
        <v>313979.67281700001</v>
      </c>
      <c r="E87" s="6">
        <v>45722.665669333343</v>
      </c>
      <c r="F87" s="6">
        <v>920830.50142799946</v>
      </c>
      <c r="H87" s="56">
        <v>2019</v>
      </c>
      <c r="I87" s="57">
        <v>320752</v>
      </c>
      <c r="J87" s="58">
        <v>81225</v>
      </c>
      <c r="K87" s="58">
        <v>312117</v>
      </c>
      <c r="L87" s="58">
        <v>162476</v>
      </c>
      <c r="M87" s="57">
        <v>30576</v>
      </c>
      <c r="N87" s="59">
        <v>951</v>
      </c>
      <c r="O87" s="57">
        <v>1581</v>
      </c>
      <c r="P87" s="59">
        <v>553</v>
      </c>
      <c r="Q87" s="60">
        <v>910230</v>
      </c>
    </row>
    <row r="88" spans="1:17" x14ac:dyDescent="0.2">
      <c r="A88" s="3">
        <v>2020</v>
      </c>
      <c r="B88" s="6">
        <v>266183.80019249994</v>
      </c>
      <c r="C88" s="6">
        <v>201668.05946750025</v>
      </c>
      <c r="D88" s="6">
        <v>87990.404246999999</v>
      </c>
      <c r="E88" s="6">
        <v>40184.491114999997</v>
      </c>
      <c r="F88" s="6">
        <v>596026.75502200017</v>
      </c>
      <c r="H88" s="61">
        <v>2020</v>
      </c>
      <c r="I88" s="62">
        <v>283814</v>
      </c>
      <c r="J88" s="63">
        <v>32109</v>
      </c>
      <c r="K88" s="63">
        <v>87061</v>
      </c>
      <c r="L88" s="63">
        <v>158752</v>
      </c>
      <c r="M88" s="62">
        <v>26848</v>
      </c>
      <c r="N88" s="62">
        <v>1187</v>
      </c>
      <c r="O88" s="64">
        <v>821</v>
      </c>
      <c r="P88" s="64">
        <v>158</v>
      </c>
      <c r="Q88" s="65">
        <v>590751</v>
      </c>
    </row>
    <row r="89" spans="1:17" x14ac:dyDescent="0.2">
      <c r="A89" s="3" t="s">
        <v>12</v>
      </c>
      <c r="B89" s="6">
        <v>3083381.5482594995</v>
      </c>
      <c r="C89" s="6">
        <v>2630324.9297214164</v>
      </c>
      <c r="D89" s="6">
        <v>2503101.6766349999</v>
      </c>
      <c r="E89" s="6">
        <v>496715.06529208337</v>
      </c>
      <c r="F89" s="6">
        <v>8713523.219907999</v>
      </c>
    </row>
    <row r="90" spans="1:17" x14ac:dyDescent="0.2">
      <c r="B90"/>
    </row>
    <row r="91" spans="1:17" x14ac:dyDescent="0.2">
      <c r="B91"/>
    </row>
    <row r="92" spans="1:17" x14ac:dyDescent="0.2">
      <c r="A92" s="33" t="s">
        <v>1609</v>
      </c>
      <c r="B92" t="s">
        <v>1610</v>
      </c>
      <c r="H92" s="33" t="s">
        <v>1609</v>
      </c>
    </row>
    <row r="93" spans="1:17" x14ac:dyDescent="0.2">
      <c r="A93" s="44" t="s">
        <v>1</v>
      </c>
      <c r="B93" s="44" t="s">
        <v>18</v>
      </c>
      <c r="C93" s="44" t="s">
        <v>19</v>
      </c>
      <c r="D93" s="44" t="s">
        <v>17</v>
      </c>
      <c r="E93" s="44" t="s">
        <v>0</v>
      </c>
      <c r="F93" s="44" t="s">
        <v>12</v>
      </c>
      <c r="H93" s="44" t="s">
        <v>1</v>
      </c>
      <c r="I93" s="44" t="s">
        <v>18</v>
      </c>
      <c r="J93" s="44" t="s">
        <v>19</v>
      </c>
      <c r="K93" s="44" t="s">
        <v>17</v>
      </c>
      <c r="L93" s="44" t="s">
        <v>0</v>
      </c>
      <c r="M93" s="44" t="s">
        <v>12</v>
      </c>
    </row>
    <row r="94" spans="1:17" x14ac:dyDescent="0.2">
      <c r="A94" s="3">
        <v>2010</v>
      </c>
      <c r="B94" s="6">
        <f t="shared" ref="B94:B104" si="3">ABS(B78-I78)</f>
        <v>7746.7636924997205</v>
      </c>
      <c r="C94" s="6">
        <f t="shared" ref="C94:C104" si="4">ABS(C78-J78-L78)</f>
        <v>8824.2506976666918</v>
      </c>
      <c r="D94" s="6">
        <f t="shared" ref="D94:D104" si="5">ABS(D78-K78)</f>
        <v>810.52057100001548</v>
      </c>
      <c r="E94" s="6">
        <f t="shared" ref="E94:E104" si="6">ABS(E78-M78-N78-O78-P78)</f>
        <v>15842.732041166644</v>
      </c>
      <c r="F94" s="6">
        <f t="shared" ref="F94:F104" si="7">ABS(F78-Q78)</f>
        <v>1538.8029199998127</v>
      </c>
      <c r="H94" s="3">
        <v>2010</v>
      </c>
      <c r="I94" s="6">
        <f>B78-I78</f>
        <v>7746.7636924997205</v>
      </c>
      <c r="J94" s="6">
        <f>C78-J78-L78</f>
        <v>8824.2506976666918</v>
      </c>
      <c r="K94" s="6">
        <f>D78-K78</f>
        <v>810.52057100001548</v>
      </c>
      <c r="L94" s="6">
        <f>E78-M78-N78-O78-P78</f>
        <v>-15842.732041166644</v>
      </c>
      <c r="M94" s="6">
        <f>F78-Q78</f>
        <v>1538.8029199998127</v>
      </c>
    </row>
    <row r="95" spans="1:17" x14ac:dyDescent="0.2">
      <c r="A95" s="3">
        <v>2011</v>
      </c>
      <c r="B95" s="6">
        <f t="shared" si="3"/>
        <v>4006.2692424999259</v>
      </c>
      <c r="C95" s="6">
        <f t="shared" si="4"/>
        <v>4642.0469088334357</v>
      </c>
      <c r="D95" s="6">
        <f t="shared" si="5"/>
        <v>3815.496182999952</v>
      </c>
      <c r="E95" s="6">
        <f t="shared" si="6"/>
        <v>6131.3795543333545</v>
      </c>
      <c r="F95" s="6">
        <f t="shared" si="7"/>
        <v>1680.1057049999945</v>
      </c>
      <c r="H95" s="3">
        <v>2011</v>
      </c>
      <c r="I95" s="6">
        <f t="shared" ref="I95:I104" si="8">B79-I79</f>
        <v>-4006.2692424999259</v>
      </c>
      <c r="J95" s="6">
        <f t="shared" ref="J95:J104" si="9">C79-J79-L79</f>
        <v>4642.0469088334357</v>
      </c>
      <c r="K95" s="6">
        <f t="shared" ref="K95:K104" si="10">D79-K79</f>
        <v>3815.496182999952</v>
      </c>
      <c r="L95" s="6">
        <f t="shared" ref="L95:L104" si="11">E79-M79-N79-O79-P79</f>
        <v>-6131.3795543333545</v>
      </c>
      <c r="M95" s="6">
        <f t="shared" ref="M95:M104" si="12">F79-Q79</f>
        <v>-1680.1057049999945</v>
      </c>
    </row>
    <row r="96" spans="1:17" x14ac:dyDescent="0.2">
      <c r="A96" s="3">
        <v>2012</v>
      </c>
      <c r="B96" s="6">
        <f t="shared" si="3"/>
        <v>1266.003894499765</v>
      </c>
      <c r="C96" s="6">
        <f t="shared" si="4"/>
        <v>15480.387962333451</v>
      </c>
      <c r="D96" s="6">
        <f t="shared" si="5"/>
        <v>477.83018299998366</v>
      </c>
      <c r="E96" s="6">
        <f t="shared" si="6"/>
        <v>8753.3439628333363</v>
      </c>
      <c r="F96" s="6">
        <f t="shared" si="7"/>
        <v>8470.8780769999139</v>
      </c>
      <c r="H96" s="3">
        <v>2012</v>
      </c>
      <c r="I96" s="6">
        <f t="shared" si="8"/>
        <v>1266.003894499765</v>
      </c>
      <c r="J96" s="6">
        <f t="shared" si="9"/>
        <v>15480.387962333451</v>
      </c>
      <c r="K96" s="6">
        <f t="shared" si="10"/>
        <v>477.83018299998366</v>
      </c>
      <c r="L96" s="6">
        <f t="shared" si="11"/>
        <v>-8753.3439628333363</v>
      </c>
      <c r="M96" s="6">
        <f t="shared" si="12"/>
        <v>8470.8780769999139</v>
      </c>
    </row>
    <row r="97" spans="1:13" x14ac:dyDescent="0.2">
      <c r="A97" s="3">
        <v>2013</v>
      </c>
      <c r="B97" s="6">
        <f t="shared" si="3"/>
        <v>66.106702500168467</v>
      </c>
      <c r="C97" s="6">
        <f t="shared" si="4"/>
        <v>6401.7919553333777</v>
      </c>
      <c r="D97" s="6">
        <f t="shared" si="5"/>
        <v>2258.0376769999857</v>
      </c>
      <c r="E97" s="6">
        <f t="shared" si="6"/>
        <v>9488.4994218333159</v>
      </c>
      <c r="F97" s="6">
        <f t="shared" si="7"/>
        <v>894.77649200009182</v>
      </c>
      <c r="H97" s="3">
        <v>2013</v>
      </c>
      <c r="I97" s="6">
        <f t="shared" si="8"/>
        <v>-66.106702500168467</v>
      </c>
      <c r="J97" s="6">
        <f t="shared" si="9"/>
        <v>6401.7919553333777</v>
      </c>
      <c r="K97" s="6">
        <f t="shared" si="10"/>
        <v>2258.0376769999857</v>
      </c>
      <c r="L97" s="6">
        <f t="shared" si="11"/>
        <v>-9488.4994218333159</v>
      </c>
      <c r="M97" s="6">
        <f t="shared" si="12"/>
        <v>-894.77649200009182</v>
      </c>
    </row>
    <row r="98" spans="1:13" x14ac:dyDescent="0.2">
      <c r="A98" s="3">
        <v>2014</v>
      </c>
      <c r="B98" s="6">
        <f t="shared" si="3"/>
        <v>3219.7345824999793</v>
      </c>
      <c r="C98" s="6">
        <f t="shared" si="4"/>
        <v>9129.9857573334302</v>
      </c>
      <c r="D98" s="6">
        <f t="shared" si="5"/>
        <v>3301.9658099999942</v>
      </c>
      <c r="E98" s="6">
        <f t="shared" si="6"/>
        <v>8531.5309868333425</v>
      </c>
      <c r="F98" s="6">
        <f t="shared" si="7"/>
        <v>7120.1551629999885</v>
      </c>
      <c r="H98" s="3">
        <v>2014</v>
      </c>
      <c r="I98" s="6">
        <f t="shared" si="8"/>
        <v>3219.7345824999793</v>
      </c>
      <c r="J98" s="6">
        <f t="shared" si="9"/>
        <v>9129.9857573334302</v>
      </c>
      <c r="K98" s="6">
        <f t="shared" si="10"/>
        <v>3301.9658099999942</v>
      </c>
      <c r="L98" s="6">
        <f t="shared" si="11"/>
        <v>-8531.5309868333425</v>
      </c>
      <c r="M98" s="6">
        <f t="shared" si="12"/>
        <v>7120.1551629999885</v>
      </c>
    </row>
    <row r="99" spans="1:13" x14ac:dyDescent="0.2">
      <c r="A99" s="3">
        <v>2015</v>
      </c>
      <c r="B99" s="6">
        <f t="shared" si="3"/>
        <v>3452.9970150002628</v>
      </c>
      <c r="C99" s="6">
        <f t="shared" si="4"/>
        <v>10243.359305999795</v>
      </c>
      <c r="D99" s="6">
        <f t="shared" si="5"/>
        <v>2523.0464500000817</v>
      </c>
      <c r="E99" s="6">
        <f t="shared" si="6"/>
        <v>10633.736525999979</v>
      </c>
      <c r="F99" s="6">
        <f t="shared" si="7"/>
        <v>5585.6662450002041</v>
      </c>
      <c r="H99" s="3">
        <v>2015</v>
      </c>
      <c r="I99" s="6">
        <f t="shared" si="8"/>
        <v>3452.9970150002628</v>
      </c>
      <c r="J99" s="6">
        <f t="shared" si="9"/>
        <v>10243.359305999795</v>
      </c>
      <c r="K99" s="6">
        <f t="shared" si="10"/>
        <v>2523.0464500000817</v>
      </c>
      <c r="L99" s="6">
        <f t="shared" si="11"/>
        <v>-10633.736525999979</v>
      </c>
      <c r="M99" s="6">
        <f t="shared" si="12"/>
        <v>5585.6662450002041</v>
      </c>
    </row>
    <row r="100" spans="1:13" x14ac:dyDescent="0.2">
      <c r="A100" s="3">
        <v>2016</v>
      </c>
      <c r="B100" s="6">
        <f t="shared" si="3"/>
        <v>5628.9340724998619</v>
      </c>
      <c r="C100" s="6">
        <f t="shared" si="4"/>
        <v>11974.38481374961</v>
      </c>
      <c r="D100" s="6">
        <f t="shared" si="5"/>
        <v>4975.9891610000632</v>
      </c>
      <c r="E100" s="6">
        <f t="shared" si="6"/>
        <v>12942.538323249988</v>
      </c>
      <c r="F100" s="6">
        <f t="shared" si="7"/>
        <v>9636.7697239995468</v>
      </c>
      <c r="H100" s="3">
        <v>2016</v>
      </c>
      <c r="I100" s="6">
        <f t="shared" si="8"/>
        <v>5628.9340724998619</v>
      </c>
      <c r="J100" s="6">
        <f t="shared" si="9"/>
        <v>11974.38481374961</v>
      </c>
      <c r="K100" s="6">
        <f t="shared" si="10"/>
        <v>4975.9891610000632</v>
      </c>
      <c r="L100" s="6">
        <f t="shared" si="11"/>
        <v>-12942.538323249988</v>
      </c>
      <c r="M100" s="6">
        <f t="shared" si="12"/>
        <v>9636.7697239995468</v>
      </c>
    </row>
    <row r="101" spans="1:13" x14ac:dyDescent="0.2">
      <c r="A101" s="3">
        <v>2017</v>
      </c>
      <c r="B101" s="6">
        <f t="shared" si="3"/>
        <v>4088.3096600000863</v>
      </c>
      <c r="C101" s="6">
        <f t="shared" si="4"/>
        <v>6266.1309350000229</v>
      </c>
      <c r="D101" s="6">
        <f t="shared" si="5"/>
        <v>7414.5039869999164</v>
      </c>
      <c r="E101" s="6">
        <f t="shared" si="6"/>
        <v>4472.6005259999947</v>
      </c>
      <c r="F101" s="6">
        <f t="shared" si="7"/>
        <v>13296.344056000002</v>
      </c>
      <c r="H101" s="3">
        <v>2017</v>
      </c>
      <c r="I101" s="6">
        <f t="shared" si="8"/>
        <v>4088.3096600000863</v>
      </c>
      <c r="J101" s="6">
        <f t="shared" si="9"/>
        <v>6266.1309350000229</v>
      </c>
      <c r="K101" s="6">
        <f t="shared" si="10"/>
        <v>7414.5039869999164</v>
      </c>
      <c r="L101" s="6">
        <f t="shared" si="11"/>
        <v>-4472.6005259999947</v>
      </c>
      <c r="M101" s="6">
        <f t="shared" si="12"/>
        <v>13296.344056000002</v>
      </c>
    </row>
    <row r="102" spans="1:13" x14ac:dyDescent="0.2">
      <c r="A102" s="3">
        <v>2018</v>
      </c>
      <c r="B102" s="6">
        <f t="shared" si="3"/>
        <v>4729.0660574999638</v>
      </c>
      <c r="C102" s="6">
        <f t="shared" si="4"/>
        <v>3560.8161285001552</v>
      </c>
      <c r="D102" s="6">
        <f t="shared" si="5"/>
        <v>3370.2095490000793</v>
      </c>
      <c r="E102" s="6">
        <f t="shared" si="6"/>
        <v>6265.2698500000115</v>
      </c>
      <c r="F102" s="6">
        <f t="shared" si="7"/>
        <v>8467.2294700001366</v>
      </c>
      <c r="H102" s="3">
        <v>2018</v>
      </c>
      <c r="I102" s="6">
        <f t="shared" si="8"/>
        <v>-4729.0660574999638</v>
      </c>
      <c r="J102" s="6">
        <f t="shared" si="9"/>
        <v>3560.8161285001552</v>
      </c>
      <c r="K102" s="6">
        <f t="shared" si="10"/>
        <v>3370.2095490000793</v>
      </c>
      <c r="L102" s="6">
        <f t="shared" si="11"/>
        <v>6265.2698500000115</v>
      </c>
      <c r="M102" s="6">
        <f t="shared" si="12"/>
        <v>8467.2294700001366</v>
      </c>
    </row>
    <row r="103" spans="1:13" x14ac:dyDescent="0.2">
      <c r="A103" s="3">
        <v>2019</v>
      </c>
      <c r="B103" s="6">
        <f t="shared" si="3"/>
        <v>806.55284750030842</v>
      </c>
      <c r="C103" s="6">
        <f t="shared" si="4"/>
        <v>2518.2842108335753</v>
      </c>
      <c r="D103" s="6">
        <f t="shared" si="5"/>
        <v>1862.6728170000133</v>
      </c>
      <c r="E103" s="6">
        <f t="shared" si="6"/>
        <v>12061.665669333343</v>
      </c>
      <c r="F103" s="6">
        <f t="shared" si="7"/>
        <v>10600.501427999465</v>
      </c>
      <c r="H103" s="3">
        <v>2019</v>
      </c>
      <c r="I103" s="6">
        <f t="shared" si="8"/>
        <v>-806.55284750030842</v>
      </c>
      <c r="J103" s="6">
        <f t="shared" si="9"/>
        <v>-2518.2842108335753</v>
      </c>
      <c r="K103" s="6">
        <f t="shared" si="10"/>
        <v>1862.6728170000133</v>
      </c>
      <c r="L103" s="6">
        <f t="shared" si="11"/>
        <v>12061.665669333343</v>
      </c>
      <c r="M103" s="6">
        <f t="shared" si="12"/>
        <v>10600.501427999465</v>
      </c>
    </row>
    <row r="104" spans="1:13" x14ac:dyDescent="0.2">
      <c r="A104" s="3">
        <v>2020</v>
      </c>
      <c r="B104" s="6">
        <f t="shared" si="3"/>
        <v>17630.199807500059</v>
      </c>
      <c r="C104" s="6">
        <f t="shared" si="4"/>
        <v>10807.05946750025</v>
      </c>
      <c r="D104" s="6">
        <f t="shared" si="5"/>
        <v>929.40424699999858</v>
      </c>
      <c r="E104" s="6">
        <f t="shared" si="6"/>
        <v>11170.491114999997</v>
      </c>
      <c r="F104" s="6">
        <f t="shared" si="7"/>
        <v>5275.7550220001722</v>
      </c>
      <c r="H104" s="3">
        <v>2020</v>
      </c>
      <c r="I104" s="6">
        <f t="shared" si="8"/>
        <v>-17630.199807500059</v>
      </c>
      <c r="J104" s="6">
        <f t="shared" si="9"/>
        <v>10807.05946750025</v>
      </c>
      <c r="K104" s="6">
        <f t="shared" si="10"/>
        <v>929.40424699999858</v>
      </c>
      <c r="L104" s="6">
        <f t="shared" si="11"/>
        <v>11170.491114999997</v>
      </c>
      <c r="M104" s="6">
        <f t="shared" si="12"/>
        <v>5275.7550220001722</v>
      </c>
    </row>
    <row r="105" spans="1:13" x14ac:dyDescent="0.2">
      <c r="A105" s="66" t="s">
        <v>12</v>
      </c>
      <c r="B105" s="67"/>
      <c r="C105" s="67"/>
      <c r="D105" s="67"/>
      <c r="E105" s="67"/>
      <c r="F105" s="67"/>
      <c r="H105" s="66" t="s">
        <v>12</v>
      </c>
      <c r="I105" s="67"/>
      <c r="J105" s="67"/>
      <c r="K105" s="67"/>
      <c r="L105" s="67"/>
      <c r="M105" s="67"/>
    </row>
    <row r="106" spans="1:13" x14ac:dyDescent="0.2">
      <c r="B106"/>
    </row>
    <row r="107" spans="1:13" x14ac:dyDescent="0.2">
      <c r="B107"/>
    </row>
    <row r="108" spans="1:13" x14ac:dyDescent="0.2">
      <c r="B108"/>
    </row>
    <row r="109" spans="1:13" x14ac:dyDescent="0.2">
      <c r="B109"/>
    </row>
    <row r="110" spans="1:13" x14ac:dyDescent="0.2">
      <c r="B110"/>
    </row>
    <row r="111" spans="1:13" x14ac:dyDescent="0.2">
      <c r="B111"/>
    </row>
    <row r="112" spans="1:13"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sheetData>
  <mergeCells count="3">
    <mergeCell ref="A1:B2"/>
    <mergeCell ref="C1:D2"/>
    <mergeCell ref="E1:G2"/>
  </mergeCells>
  <conditionalFormatting sqref="B94:F104">
    <cfRule type="colorScale" priority="3">
      <colorScale>
        <cfvo type="min"/>
        <cfvo type="max"/>
        <color rgb="FFFCFCFF"/>
        <color rgb="FFF8696B"/>
      </colorScale>
    </cfRule>
  </conditionalFormatting>
  <conditionalFormatting sqref="E65:E69 E59:E63 E53:E57 E47:E51 E41:E45 E35:E39 E29:E33 E23:E27 E17:E21 E11:E15 E5:E9">
    <cfRule type="dataBar" priority="4">
      <dataBar>
        <cfvo type="min"/>
        <cfvo type="max"/>
        <color rgb="FF63C384"/>
      </dataBar>
      <extLst>
        <ext xmlns:x14="http://schemas.microsoft.com/office/spreadsheetml/2009/9/main" uri="{B025F937-C7B1-47D3-B67F-A62EFF666E3E}">
          <x14:id>{2A640D99-82F4-4D21-8FCE-BC1D814410EA}</x14:id>
        </ext>
      </extLst>
    </cfRule>
  </conditionalFormatting>
  <conditionalFormatting sqref="I94:M104">
    <cfRule type="colorScale" priority="1">
      <colorScale>
        <cfvo type="min"/>
        <cfvo type="num" val="0"/>
        <cfvo type="max"/>
        <color rgb="FFF8696B"/>
        <color theme="0"/>
        <color rgb="FF63BE7B"/>
      </colorScale>
    </cfRule>
  </conditionalFormatting>
  <pageMargins left="0.7" right="0.7" top="0.75" bottom="0.75" header="0.3" footer="0.3"/>
  <pageSetup paperSize="9" orientation="portrait" verticalDpi="0" r:id="rId3"/>
  <extLst>
    <ext xmlns:x14="http://schemas.microsoft.com/office/spreadsheetml/2009/9/main" uri="{78C0D931-6437-407d-A8EE-F0AAD7539E65}">
      <x14:conditionalFormattings>
        <x14:conditionalFormatting xmlns:xm="http://schemas.microsoft.com/office/excel/2006/main">
          <x14:cfRule type="dataBar" id="{2A640D99-82F4-4D21-8FCE-BC1D814410EA}">
            <x14:dataBar minLength="0" maxLength="100" border="1" negativeBarBorderColorSameAsPositive="0">
              <x14:cfvo type="autoMin"/>
              <x14:cfvo type="autoMax"/>
              <x14:borderColor rgb="FF63C384"/>
              <x14:negativeFillColor rgb="FFFF0000"/>
              <x14:negativeBorderColor rgb="FFFF0000"/>
              <x14:axisColor rgb="FF000000"/>
            </x14:dataBar>
          </x14:cfRule>
          <xm:sqref>E65:E69 E59:E63 E53:E57 E47:E51 E41:E45 E35:E39 E29:E33 E23:E27 E17:E21 E11:E15 E5:E9</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2313C-D354-4D4D-81DE-2F5999ABC487}">
  <dimension ref="A3:L60"/>
  <sheetViews>
    <sheetView workbookViewId="0">
      <selection activeCell="S42" sqref="S42"/>
    </sheetView>
  </sheetViews>
  <sheetFormatPr baseColWidth="10" defaultColWidth="8.83203125" defaultRowHeight="15" outlineLevelCol="1" x14ac:dyDescent="0.2"/>
  <cols>
    <col min="1" max="1" width="33.33203125" customWidth="1"/>
    <col min="2" max="2" width="15.5" customWidth="1"/>
    <col min="3" max="3" width="15.33203125" customWidth="1"/>
    <col min="4" max="4" width="15.1640625" hidden="1" customWidth="1" outlineLevel="1"/>
    <col min="5" max="5" width="13.33203125" customWidth="1" collapsed="1"/>
    <col min="6" max="6" width="15.33203125" hidden="1" customWidth="1" outlineLevel="1"/>
    <col min="7" max="7" width="13.33203125" hidden="1" customWidth="1" outlineLevel="1"/>
    <col min="8" max="8" width="10.5" hidden="1" customWidth="1" outlineLevel="1"/>
    <col min="9" max="9" width="12.33203125" hidden="1" customWidth="1" outlineLevel="1"/>
    <col min="10" max="10" width="12.33203125" customWidth="1" collapsed="1"/>
    <col min="11" max="11" width="12.33203125" hidden="1" customWidth="1" outlineLevel="1"/>
    <col min="12" max="12" width="11.6640625" customWidth="1" collapsed="1"/>
  </cols>
  <sheetData>
    <row r="3" spans="1:3" x14ac:dyDescent="0.2">
      <c r="A3" s="7" t="s">
        <v>1611</v>
      </c>
      <c r="B3" s="8"/>
      <c r="C3" s="7" t="s">
        <v>1612</v>
      </c>
    </row>
    <row r="4" spans="1:3" x14ac:dyDescent="0.2">
      <c r="A4" s="7" t="s">
        <v>1613</v>
      </c>
      <c r="B4" s="8"/>
      <c r="C4" s="7" t="s">
        <v>1614</v>
      </c>
    </row>
    <row r="5" spans="1:3" x14ac:dyDescent="0.2">
      <c r="A5" s="7" t="s">
        <v>1615</v>
      </c>
      <c r="B5" s="8"/>
      <c r="C5" s="7" t="s">
        <v>1616</v>
      </c>
    </row>
    <row r="6" spans="1:3" x14ac:dyDescent="0.2">
      <c r="A6" s="7" t="s">
        <v>1617</v>
      </c>
      <c r="B6" s="8"/>
      <c r="C6" s="7" t="s">
        <v>1618</v>
      </c>
    </row>
    <row r="7" spans="1:3" x14ac:dyDescent="0.2">
      <c r="A7" s="7" t="s">
        <v>1619</v>
      </c>
      <c r="B7" s="8"/>
      <c r="C7" s="9">
        <v>45092</v>
      </c>
    </row>
    <row r="8" spans="1:3" x14ac:dyDescent="0.2">
      <c r="A8" s="7" t="s">
        <v>1620</v>
      </c>
      <c r="B8" s="8"/>
      <c r="C8" s="9">
        <v>45196</v>
      </c>
    </row>
    <row r="9" spans="1:3" x14ac:dyDescent="0.2">
      <c r="A9" s="7" t="s">
        <v>1621</v>
      </c>
      <c r="B9" s="8"/>
      <c r="C9" s="7" t="s">
        <v>1592</v>
      </c>
    </row>
    <row r="10" spans="1:3" x14ac:dyDescent="0.2">
      <c r="A10" s="7" t="s">
        <v>1622</v>
      </c>
      <c r="B10" s="8"/>
      <c r="C10" s="7" t="s">
        <v>1623</v>
      </c>
    </row>
    <row r="11" spans="1:3" x14ac:dyDescent="0.2">
      <c r="A11" s="7" t="s">
        <v>1624</v>
      </c>
      <c r="B11" s="8"/>
      <c r="C11" s="7" t="s">
        <v>1625</v>
      </c>
    </row>
    <row r="12" spans="1:3" x14ac:dyDescent="0.2">
      <c r="A12" s="7" t="s">
        <v>1626</v>
      </c>
      <c r="B12" s="8"/>
      <c r="C12" s="7" t="s">
        <v>1627</v>
      </c>
    </row>
    <row r="15" spans="1:3" x14ac:dyDescent="0.2">
      <c r="A15" s="10" t="s">
        <v>1628</v>
      </c>
    </row>
    <row r="16" spans="1:3" ht="16" thickBot="1" x14ac:dyDescent="0.25">
      <c r="A16" s="10" t="s">
        <v>1629</v>
      </c>
    </row>
    <row r="17" spans="1:12" ht="16" x14ac:dyDescent="0.2">
      <c r="A17" s="11" t="s">
        <v>39</v>
      </c>
      <c r="B17" s="12" t="s">
        <v>1598</v>
      </c>
      <c r="C17" s="12" t="s">
        <v>1597</v>
      </c>
      <c r="D17" s="12" t="s">
        <v>1294</v>
      </c>
      <c r="E17" s="12" t="s">
        <v>50</v>
      </c>
      <c r="F17" s="12" t="s">
        <v>1630</v>
      </c>
      <c r="G17" s="12" t="s">
        <v>1631</v>
      </c>
      <c r="H17" s="12" t="s">
        <v>29</v>
      </c>
      <c r="I17" s="12" t="s">
        <v>373</v>
      </c>
      <c r="J17" s="12" t="s">
        <v>24</v>
      </c>
      <c r="K17" s="12" t="s">
        <v>1008</v>
      </c>
      <c r="L17" s="12" t="s">
        <v>52</v>
      </c>
    </row>
    <row r="18" spans="1:12" ht="32" x14ac:dyDescent="0.2">
      <c r="A18" s="13" t="s">
        <v>1632</v>
      </c>
      <c r="B18" s="14" t="s">
        <v>1633</v>
      </c>
      <c r="C18" s="15" t="s">
        <v>1634</v>
      </c>
      <c r="D18" s="15" t="s">
        <v>1635</v>
      </c>
      <c r="E18" s="15" t="s">
        <v>1636</v>
      </c>
      <c r="F18" s="14" t="s">
        <v>1637</v>
      </c>
      <c r="G18" s="14" t="s">
        <v>1638</v>
      </c>
      <c r="H18" s="14" t="s">
        <v>1639</v>
      </c>
      <c r="I18" s="14" t="s">
        <v>833</v>
      </c>
      <c r="J18" s="14" t="s">
        <v>1590</v>
      </c>
      <c r="K18" s="14" t="s">
        <v>1640</v>
      </c>
      <c r="L18" s="16" t="s">
        <v>1641</v>
      </c>
    </row>
    <row r="19" spans="1:12" ht="17" thickBot="1" x14ac:dyDescent="0.25">
      <c r="A19" s="17"/>
      <c r="B19" s="18" t="s">
        <v>1608</v>
      </c>
      <c r="C19" s="19" t="s">
        <v>1608</v>
      </c>
      <c r="D19" s="19" t="s">
        <v>1608</v>
      </c>
      <c r="E19" s="19" t="s">
        <v>1608</v>
      </c>
      <c r="F19" s="18" t="s">
        <v>1608</v>
      </c>
      <c r="G19" s="18" t="s">
        <v>1608</v>
      </c>
      <c r="H19" s="18" t="s">
        <v>1608</v>
      </c>
      <c r="I19" s="18" t="s">
        <v>1608</v>
      </c>
      <c r="J19" s="18" t="s">
        <v>1608</v>
      </c>
      <c r="K19" s="18" t="s">
        <v>1608</v>
      </c>
      <c r="L19" s="20" t="s">
        <v>1608</v>
      </c>
    </row>
    <row r="20" spans="1:12" ht="16" thickBot="1" x14ac:dyDescent="0.25">
      <c r="A20" s="21">
        <v>1982</v>
      </c>
      <c r="B20" s="22">
        <v>54092</v>
      </c>
      <c r="C20" s="22">
        <v>1449</v>
      </c>
      <c r="D20" s="22">
        <v>1398</v>
      </c>
      <c r="E20" s="22">
        <v>95853</v>
      </c>
      <c r="F20" s="22">
        <v>0</v>
      </c>
      <c r="G20" s="22">
        <v>0</v>
      </c>
      <c r="H20" s="22">
        <v>0</v>
      </c>
      <c r="I20" s="23">
        <v>200458</v>
      </c>
      <c r="J20" s="23">
        <f>SUM(F20:I20)</f>
        <v>200458</v>
      </c>
      <c r="K20" s="22">
        <v>0</v>
      </c>
      <c r="L20" s="22">
        <v>141887</v>
      </c>
    </row>
    <row r="21" spans="1:12" ht="16" thickBot="1" x14ac:dyDescent="0.25">
      <c r="A21" s="24">
        <v>1983</v>
      </c>
      <c r="B21" s="25">
        <v>50497</v>
      </c>
      <c r="C21" s="25">
        <v>1256</v>
      </c>
      <c r="D21" s="25">
        <v>968</v>
      </c>
      <c r="E21" s="25">
        <v>93013</v>
      </c>
      <c r="F21" s="25">
        <v>0</v>
      </c>
      <c r="G21" s="25">
        <v>0</v>
      </c>
      <c r="H21" s="25">
        <v>0</v>
      </c>
      <c r="I21" s="26">
        <v>203760</v>
      </c>
      <c r="J21" s="23">
        <f t="shared" ref="J21:J59" si="0">SUM(F21:I21)</f>
        <v>203760</v>
      </c>
      <c r="K21" s="25">
        <v>0</v>
      </c>
      <c r="L21" s="25">
        <v>141313</v>
      </c>
    </row>
    <row r="22" spans="1:12" ht="16" thickBot="1" x14ac:dyDescent="0.25">
      <c r="A22" s="27">
        <v>1984</v>
      </c>
      <c r="B22" s="28">
        <v>63058</v>
      </c>
      <c r="C22" s="28">
        <v>1370</v>
      </c>
      <c r="D22" s="28">
        <v>811</v>
      </c>
      <c r="E22" s="28">
        <v>95197</v>
      </c>
      <c r="F22" s="28">
        <v>0</v>
      </c>
      <c r="G22" s="28">
        <v>0</v>
      </c>
      <c r="H22" s="28">
        <v>0</v>
      </c>
      <c r="I22" s="29">
        <v>214136</v>
      </c>
      <c r="J22" s="23">
        <f t="shared" si="0"/>
        <v>214136</v>
      </c>
      <c r="K22" s="28">
        <v>0</v>
      </c>
      <c r="L22" s="28">
        <v>137382</v>
      </c>
    </row>
    <row r="23" spans="1:12" ht="16" thickBot="1" x14ac:dyDescent="0.25">
      <c r="A23" s="24">
        <v>1985</v>
      </c>
      <c r="B23" s="25">
        <v>73313</v>
      </c>
      <c r="C23" s="25">
        <v>1656</v>
      </c>
      <c r="D23" s="25">
        <v>814</v>
      </c>
      <c r="E23" s="25">
        <v>98739</v>
      </c>
      <c r="F23" s="25">
        <v>0</v>
      </c>
      <c r="G23" s="25">
        <v>0</v>
      </c>
      <c r="H23" s="25">
        <v>0</v>
      </c>
      <c r="I23" s="26">
        <v>240657</v>
      </c>
      <c r="J23" s="23">
        <f t="shared" si="0"/>
        <v>240657</v>
      </c>
      <c r="K23" s="25">
        <v>0</v>
      </c>
      <c r="L23" s="25">
        <v>89205</v>
      </c>
    </row>
    <row r="24" spans="1:12" ht="16" thickBot="1" x14ac:dyDescent="0.25">
      <c r="A24" s="27">
        <v>1986</v>
      </c>
      <c r="B24" s="28">
        <v>77120</v>
      </c>
      <c r="C24" s="28">
        <v>1817</v>
      </c>
      <c r="D24" s="28">
        <v>707</v>
      </c>
      <c r="E24" s="28">
        <v>104982</v>
      </c>
      <c r="F24" s="28">
        <v>0</v>
      </c>
      <c r="G24" s="28">
        <v>0</v>
      </c>
      <c r="H24" s="28">
        <v>0</v>
      </c>
      <c r="I24" s="29">
        <v>257969</v>
      </c>
      <c r="J24" s="23">
        <f t="shared" si="0"/>
        <v>257969</v>
      </c>
      <c r="K24" s="28">
        <v>0</v>
      </c>
      <c r="L24" s="28">
        <v>89579</v>
      </c>
    </row>
    <row r="25" spans="1:12" ht="16" thickBot="1" x14ac:dyDescent="0.25">
      <c r="A25" s="24">
        <v>1987</v>
      </c>
      <c r="B25" s="25">
        <v>89700</v>
      </c>
      <c r="C25" s="25">
        <v>1964</v>
      </c>
      <c r="D25" s="25">
        <v>607</v>
      </c>
      <c r="E25" s="25">
        <v>117522</v>
      </c>
      <c r="F25" s="25">
        <v>0</v>
      </c>
      <c r="G25" s="25">
        <v>0</v>
      </c>
      <c r="H25" s="25">
        <v>0</v>
      </c>
      <c r="I25" s="26">
        <v>284246</v>
      </c>
      <c r="J25" s="23">
        <f t="shared" si="0"/>
        <v>284246</v>
      </c>
      <c r="K25" s="25">
        <v>0</v>
      </c>
      <c r="L25" s="25">
        <v>81403</v>
      </c>
    </row>
    <row r="26" spans="1:12" ht="16" thickBot="1" x14ac:dyDescent="0.25">
      <c r="A26" s="27">
        <v>1988</v>
      </c>
      <c r="B26" s="28">
        <v>87344</v>
      </c>
      <c r="C26" s="28">
        <v>1862</v>
      </c>
      <c r="D26" s="28">
        <v>771</v>
      </c>
      <c r="E26" s="28">
        <v>126060</v>
      </c>
      <c r="F26" s="28">
        <v>0</v>
      </c>
      <c r="G26" s="28">
        <v>0</v>
      </c>
      <c r="H26" s="28">
        <v>0</v>
      </c>
      <c r="I26" s="29">
        <v>289660</v>
      </c>
      <c r="J26" s="23">
        <f t="shared" si="0"/>
        <v>289660</v>
      </c>
      <c r="K26" s="28">
        <v>0</v>
      </c>
      <c r="L26" s="28">
        <v>96543</v>
      </c>
    </row>
    <row r="27" spans="1:12" ht="16" thickBot="1" x14ac:dyDescent="0.25">
      <c r="A27" s="24">
        <v>1989</v>
      </c>
      <c r="B27" s="25">
        <v>89961</v>
      </c>
      <c r="C27" s="25">
        <v>1823</v>
      </c>
      <c r="D27" s="25">
        <v>560</v>
      </c>
      <c r="E27" s="25">
        <v>125490</v>
      </c>
      <c r="F27" s="25">
        <v>0</v>
      </c>
      <c r="G27" s="25">
        <v>0</v>
      </c>
      <c r="H27" s="25">
        <v>0</v>
      </c>
      <c r="I27" s="26">
        <v>306662</v>
      </c>
      <c r="J27" s="23">
        <f t="shared" si="0"/>
        <v>306662</v>
      </c>
      <c r="K27" s="25">
        <v>0</v>
      </c>
      <c r="L27" s="25">
        <v>93381</v>
      </c>
    </row>
    <row r="28" spans="1:12" ht="16" thickBot="1" x14ac:dyDescent="0.25">
      <c r="A28" s="27">
        <v>1990</v>
      </c>
      <c r="B28" s="28">
        <v>77807</v>
      </c>
      <c r="C28" s="28">
        <v>1880</v>
      </c>
      <c r="D28" s="28">
        <v>510</v>
      </c>
      <c r="E28" s="28">
        <v>127812</v>
      </c>
      <c r="F28" s="28">
        <v>0</v>
      </c>
      <c r="G28" s="28">
        <v>0</v>
      </c>
      <c r="H28" s="28">
        <v>0</v>
      </c>
      <c r="I28" s="29">
        <v>309108</v>
      </c>
      <c r="J28" s="23">
        <f t="shared" si="0"/>
        <v>309108</v>
      </c>
      <c r="K28" s="28">
        <v>0</v>
      </c>
      <c r="L28" s="28">
        <v>98761</v>
      </c>
    </row>
    <row r="29" spans="1:12" ht="16" thickBot="1" x14ac:dyDescent="0.25">
      <c r="A29" s="24">
        <v>1991</v>
      </c>
      <c r="B29" s="25">
        <v>78350</v>
      </c>
      <c r="C29" s="25">
        <v>1695</v>
      </c>
      <c r="D29" s="25">
        <v>450</v>
      </c>
      <c r="E29" s="25">
        <v>132637</v>
      </c>
      <c r="F29" s="25">
        <v>0</v>
      </c>
      <c r="G29" s="25">
        <v>0</v>
      </c>
      <c r="H29" s="25">
        <v>0</v>
      </c>
      <c r="I29" s="26">
        <v>275285</v>
      </c>
      <c r="J29" s="23">
        <f t="shared" si="0"/>
        <v>275285</v>
      </c>
      <c r="K29" s="25">
        <v>0</v>
      </c>
      <c r="L29" s="25">
        <v>95438</v>
      </c>
    </row>
    <row r="30" spans="1:12" ht="16" thickBot="1" x14ac:dyDescent="0.25">
      <c r="A30" s="27">
        <v>1992</v>
      </c>
      <c r="B30" s="28">
        <v>71310</v>
      </c>
      <c r="C30" s="28">
        <v>1332</v>
      </c>
      <c r="D30" s="28">
        <v>461</v>
      </c>
      <c r="E30" s="28">
        <v>135982</v>
      </c>
      <c r="F30" s="28">
        <v>0</v>
      </c>
      <c r="G30" s="28">
        <v>0</v>
      </c>
      <c r="H30" s="28">
        <v>0</v>
      </c>
      <c r="I30" s="29">
        <v>298722</v>
      </c>
      <c r="J30" s="23">
        <f t="shared" si="0"/>
        <v>298722</v>
      </c>
      <c r="K30" s="28">
        <v>0</v>
      </c>
      <c r="L30" s="28">
        <v>121976</v>
      </c>
    </row>
    <row r="31" spans="1:12" ht="16" thickBot="1" x14ac:dyDescent="0.25">
      <c r="A31" s="24">
        <v>1993</v>
      </c>
      <c r="B31" s="25">
        <v>68534</v>
      </c>
      <c r="C31" s="25">
        <v>1356</v>
      </c>
      <c r="D31" s="25">
        <v>436</v>
      </c>
      <c r="E31" s="25">
        <v>134552</v>
      </c>
      <c r="F31" s="25">
        <v>0</v>
      </c>
      <c r="G31" s="25">
        <v>0</v>
      </c>
      <c r="H31" s="25">
        <v>0</v>
      </c>
      <c r="I31" s="26">
        <v>324462</v>
      </c>
      <c r="J31" s="23">
        <f t="shared" si="0"/>
        <v>324462</v>
      </c>
      <c r="K31" s="25">
        <v>0</v>
      </c>
      <c r="L31" s="25">
        <v>126014</v>
      </c>
    </row>
    <row r="32" spans="1:12" ht="16" thickBot="1" x14ac:dyDescent="0.25">
      <c r="A32" s="27">
        <v>1994</v>
      </c>
      <c r="B32" s="28">
        <v>73485</v>
      </c>
      <c r="C32" s="28">
        <v>1471</v>
      </c>
      <c r="D32" s="28">
        <v>487</v>
      </c>
      <c r="E32" s="28">
        <v>136076</v>
      </c>
      <c r="F32" s="28">
        <v>0</v>
      </c>
      <c r="G32" s="28">
        <v>0</v>
      </c>
      <c r="H32" s="28">
        <v>0</v>
      </c>
      <c r="I32" s="29">
        <v>322334</v>
      </c>
      <c r="J32" s="23">
        <f t="shared" si="0"/>
        <v>322334</v>
      </c>
      <c r="K32" s="28">
        <v>0</v>
      </c>
      <c r="L32" s="28">
        <v>116272</v>
      </c>
    </row>
    <row r="33" spans="1:12" ht="16" thickBot="1" x14ac:dyDescent="0.25">
      <c r="A33" s="24">
        <v>1995</v>
      </c>
      <c r="B33" s="25">
        <v>82892</v>
      </c>
      <c r="C33" s="25">
        <v>1315</v>
      </c>
      <c r="D33" s="25">
        <v>153</v>
      </c>
      <c r="E33" s="25">
        <v>135601</v>
      </c>
      <c r="F33" s="25">
        <v>0</v>
      </c>
      <c r="G33" s="25">
        <v>0</v>
      </c>
      <c r="H33" s="25">
        <v>0</v>
      </c>
      <c r="I33" s="26">
        <v>334714</v>
      </c>
      <c r="J33" s="23">
        <f t="shared" si="0"/>
        <v>334714</v>
      </c>
      <c r="K33" s="25">
        <v>0</v>
      </c>
      <c r="L33" s="25">
        <v>121209</v>
      </c>
    </row>
    <row r="34" spans="1:12" ht="16" thickBot="1" x14ac:dyDescent="0.25">
      <c r="A34" s="27">
        <v>1996</v>
      </c>
      <c r="B34" s="28">
        <v>94952</v>
      </c>
      <c r="C34" s="28">
        <v>1692</v>
      </c>
      <c r="D34" s="28">
        <v>198</v>
      </c>
      <c r="E34" s="28">
        <v>137827</v>
      </c>
      <c r="F34" s="28">
        <v>0</v>
      </c>
      <c r="G34" s="28">
        <v>0</v>
      </c>
      <c r="H34" s="28">
        <v>0</v>
      </c>
      <c r="I34" s="29">
        <v>350352</v>
      </c>
      <c r="J34" s="23">
        <f t="shared" si="0"/>
        <v>350352</v>
      </c>
      <c r="K34" s="28">
        <v>0</v>
      </c>
      <c r="L34" s="28">
        <v>125380</v>
      </c>
    </row>
    <row r="35" spans="1:12" ht="16" thickBot="1" x14ac:dyDescent="0.25">
      <c r="A35" s="24">
        <v>1997</v>
      </c>
      <c r="B35" s="25">
        <v>101015</v>
      </c>
      <c r="C35" s="25">
        <v>1485</v>
      </c>
      <c r="D35" s="25">
        <v>187</v>
      </c>
      <c r="E35" s="25">
        <v>138055</v>
      </c>
      <c r="F35" s="25">
        <v>0</v>
      </c>
      <c r="G35" s="25">
        <v>0</v>
      </c>
      <c r="H35" s="25">
        <v>0</v>
      </c>
      <c r="I35" s="26">
        <v>369942</v>
      </c>
      <c r="J35" s="23">
        <f t="shared" si="0"/>
        <v>369942</v>
      </c>
      <c r="K35" s="25">
        <v>0</v>
      </c>
      <c r="L35" s="25">
        <v>125833</v>
      </c>
    </row>
    <row r="36" spans="1:12" ht="16" thickBot="1" x14ac:dyDescent="0.25">
      <c r="A36" s="27">
        <v>1998</v>
      </c>
      <c r="B36" s="28">
        <v>115965</v>
      </c>
      <c r="C36" s="28">
        <v>1608</v>
      </c>
      <c r="D36" s="28">
        <v>213</v>
      </c>
      <c r="E36" s="28">
        <v>142012</v>
      </c>
      <c r="F36" s="28">
        <v>0</v>
      </c>
      <c r="G36" s="28">
        <v>0</v>
      </c>
      <c r="H36" s="28">
        <v>0</v>
      </c>
      <c r="I36" s="29">
        <v>375120</v>
      </c>
      <c r="J36" s="23">
        <f t="shared" si="0"/>
        <v>375120</v>
      </c>
      <c r="K36" s="28">
        <v>0</v>
      </c>
      <c r="L36" s="28">
        <v>109693</v>
      </c>
    </row>
    <row r="37" spans="1:12" ht="16" thickBot="1" x14ac:dyDescent="0.25">
      <c r="A37" s="24">
        <v>1999</v>
      </c>
      <c r="B37" s="25">
        <v>123884</v>
      </c>
      <c r="C37" s="25">
        <v>1286</v>
      </c>
      <c r="D37" s="25">
        <v>155</v>
      </c>
      <c r="E37" s="25">
        <v>144709</v>
      </c>
      <c r="F37" s="25">
        <v>0</v>
      </c>
      <c r="G37" s="25">
        <v>0</v>
      </c>
      <c r="H37" s="25">
        <v>0</v>
      </c>
      <c r="I37" s="26">
        <v>406332</v>
      </c>
      <c r="J37" s="23">
        <f t="shared" si="0"/>
        <v>406332</v>
      </c>
      <c r="K37" s="25">
        <v>0</v>
      </c>
      <c r="L37" s="25">
        <v>79564</v>
      </c>
    </row>
    <row r="38" spans="1:12" ht="16" thickBot="1" x14ac:dyDescent="0.25">
      <c r="A38" s="27">
        <v>2000</v>
      </c>
      <c r="B38" s="28">
        <v>136880</v>
      </c>
      <c r="C38" s="28">
        <v>1134</v>
      </c>
      <c r="D38" s="28">
        <v>145</v>
      </c>
      <c r="E38" s="28">
        <v>142599</v>
      </c>
      <c r="F38" s="28">
        <v>0</v>
      </c>
      <c r="G38" s="28">
        <v>0</v>
      </c>
      <c r="H38" s="28">
        <v>0</v>
      </c>
      <c r="I38" s="29">
        <v>403664</v>
      </c>
      <c r="J38" s="23">
        <f t="shared" si="0"/>
        <v>403664</v>
      </c>
      <c r="K38" s="28">
        <v>0</v>
      </c>
      <c r="L38" s="28">
        <v>71169</v>
      </c>
    </row>
    <row r="39" spans="1:12" ht="16" thickBot="1" x14ac:dyDescent="0.25">
      <c r="A39" s="24">
        <v>2001</v>
      </c>
      <c r="B39" s="25">
        <v>117379</v>
      </c>
      <c r="C39" s="25">
        <v>999</v>
      </c>
      <c r="D39" s="25">
        <v>127</v>
      </c>
      <c r="E39" s="25">
        <v>143605</v>
      </c>
      <c r="F39" s="25">
        <v>0</v>
      </c>
      <c r="G39" s="25">
        <v>0</v>
      </c>
      <c r="H39" s="25">
        <v>0</v>
      </c>
      <c r="I39" s="26">
        <v>355879</v>
      </c>
      <c r="J39" s="23">
        <f t="shared" si="0"/>
        <v>355879</v>
      </c>
      <c r="K39" s="25">
        <v>0</v>
      </c>
      <c r="L39" s="25">
        <v>87455</v>
      </c>
    </row>
    <row r="40" spans="1:12" ht="16" thickBot="1" x14ac:dyDescent="0.25">
      <c r="A40" s="27">
        <v>2002</v>
      </c>
      <c r="B40" s="28">
        <v>104154</v>
      </c>
      <c r="C40" s="28">
        <v>822</v>
      </c>
      <c r="D40" s="28">
        <v>96</v>
      </c>
      <c r="E40" s="28">
        <v>144973</v>
      </c>
      <c r="F40" s="28">
        <v>0</v>
      </c>
      <c r="G40" s="28">
        <v>0</v>
      </c>
      <c r="H40" s="28">
        <v>0</v>
      </c>
      <c r="I40" s="29">
        <v>400710</v>
      </c>
      <c r="J40" s="23">
        <f t="shared" si="0"/>
        <v>400710</v>
      </c>
      <c r="K40" s="28">
        <v>0</v>
      </c>
      <c r="L40" s="28">
        <v>87895</v>
      </c>
    </row>
    <row r="41" spans="1:12" ht="16" thickBot="1" x14ac:dyDescent="0.25">
      <c r="A41" s="24">
        <v>2003</v>
      </c>
      <c r="B41" s="25">
        <v>111774</v>
      </c>
      <c r="C41" s="25">
        <v>721</v>
      </c>
      <c r="D41" s="25">
        <v>171</v>
      </c>
      <c r="E41" s="25">
        <v>146688</v>
      </c>
      <c r="F41" s="25">
        <v>0</v>
      </c>
      <c r="G41" s="25">
        <v>15995</v>
      </c>
      <c r="H41" s="25">
        <v>248514</v>
      </c>
      <c r="I41" s="26">
        <v>141458</v>
      </c>
      <c r="J41" s="23">
        <f t="shared" si="0"/>
        <v>405967</v>
      </c>
      <c r="K41" s="25">
        <v>0</v>
      </c>
      <c r="L41" s="25">
        <v>64032</v>
      </c>
    </row>
    <row r="42" spans="1:12" ht="16" thickBot="1" x14ac:dyDescent="0.25">
      <c r="A42" s="27">
        <v>2004</v>
      </c>
      <c r="B42" s="28">
        <v>126959</v>
      </c>
      <c r="C42" s="28">
        <v>848</v>
      </c>
      <c r="D42" s="28">
        <v>163</v>
      </c>
      <c r="E42" s="28">
        <v>151450</v>
      </c>
      <c r="F42" s="28">
        <v>0</v>
      </c>
      <c r="G42" s="28">
        <v>57179</v>
      </c>
      <c r="H42" s="28">
        <v>226792</v>
      </c>
      <c r="I42" s="29">
        <v>156764</v>
      </c>
      <c r="J42" s="23">
        <f t="shared" si="0"/>
        <v>440735</v>
      </c>
      <c r="K42" s="28">
        <v>0</v>
      </c>
      <c r="L42" s="28">
        <v>52456</v>
      </c>
    </row>
    <row r="43" spans="1:12" ht="16" thickBot="1" x14ac:dyDescent="0.25">
      <c r="A43" s="24">
        <v>2005</v>
      </c>
      <c r="B43" s="25">
        <v>140589</v>
      </c>
      <c r="C43" s="25">
        <v>1268</v>
      </c>
      <c r="D43" s="25">
        <v>173</v>
      </c>
      <c r="E43" s="25">
        <v>156730</v>
      </c>
      <c r="F43" s="25">
        <v>0</v>
      </c>
      <c r="G43" s="25">
        <v>69131</v>
      </c>
      <c r="H43" s="25">
        <v>151395</v>
      </c>
      <c r="I43" s="26">
        <v>165377</v>
      </c>
      <c r="J43" s="23">
        <f t="shared" si="0"/>
        <v>385903</v>
      </c>
      <c r="K43" s="25">
        <v>0</v>
      </c>
      <c r="L43" s="25">
        <v>59131</v>
      </c>
    </row>
    <row r="44" spans="1:12" ht="16" thickBot="1" x14ac:dyDescent="0.25">
      <c r="A44" s="27">
        <v>2006</v>
      </c>
      <c r="B44" s="28">
        <v>166114</v>
      </c>
      <c r="C44" s="28">
        <v>1212</v>
      </c>
      <c r="D44" s="28">
        <v>125</v>
      </c>
      <c r="E44" s="28">
        <v>161228</v>
      </c>
      <c r="F44" s="28">
        <v>0</v>
      </c>
      <c r="G44" s="28">
        <v>74311</v>
      </c>
      <c r="H44" s="28">
        <v>122274</v>
      </c>
      <c r="I44" s="29">
        <v>192422</v>
      </c>
      <c r="J44" s="23">
        <f t="shared" si="0"/>
        <v>389007</v>
      </c>
      <c r="K44" s="28">
        <v>0</v>
      </c>
      <c r="L44" s="28">
        <v>71695</v>
      </c>
    </row>
    <row r="45" spans="1:12" ht="16" thickBot="1" x14ac:dyDescent="0.25">
      <c r="A45" s="24">
        <v>2007</v>
      </c>
      <c r="B45" s="25">
        <v>167882</v>
      </c>
      <c r="C45" s="25">
        <v>1201</v>
      </c>
      <c r="D45" s="25">
        <v>190</v>
      </c>
      <c r="E45" s="25">
        <v>159922</v>
      </c>
      <c r="F45" s="25">
        <v>0</v>
      </c>
      <c r="G45" s="25">
        <v>65431</v>
      </c>
      <c r="H45" s="25">
        <v>120543</v>
      </c>
      <c r="I45" s="26">
        <v>199689</v>
      </c>
      <c r="J45" s="23">
        <f t="shared" si="0"/>
        <v>385663</v>
      </c>
      <c r="K45" s="25">
        <v>0</v>
      </c>
      <c r="L45" s="25">
        <v>112129</v>
      </c>
    </row>
    <row r="46" spans="1:12" ht="16" thickBot="1" x14ac:dyDescent="0.25">
      <c r="A46" s="27">
        <v>2008</v>
      </c>
      <c r="B46" s="28">
        <v>143121</v>
      </c>
      <c r="C46" s="28">
        <v>759</v>
      </c>
      <c r="D46" s="28">
        <v>793</v>
      </c>
      <c r="E46" s="28">
        <v>155115</v>
      </c>
      <c r="F46" s="28">
        <v>0</v>
      </c>
      <c r="G46" s="28">
        <v>76027</v>
      </c>
      <c r="H46" s="28">
        <v>105685</v>
      </c>
      <c r="I46" s="29">
        <v>183116</v>
      </c>
      <c r="J46" s="23">
        <f t="shared" si="0"/>
        <v>364828</v>
      </c>
      <c r="K46" s="28">
        <v>0</v>
      </c>
      <c r="L46" s="28">
        <v>94528</v>
      </c>
    </row>
    <row r="47" spans="1:12" ht="16" thickBot="1" x14ac:dyDescent="0.25">
      <c r="A47" s="24">
        <v>2009</v>
      </c>
      <c r="B47" s="25">
        <v>115038</v>
      </c>
      <c r="C47" s="25">
        <v>664</v>
      </c>
      <c r="D47" s="25">
        <v>1024</v>
      </c>
      <c r="E47" s="25">
        <v>154932</v>
      </c>
      <c r="F47" s="25">
        <v>0</v>
      </c>
      <c r="G47" s="25">
        <v>76848</v>
      </c>
      <c r="H47" s="25">
        <v>107531</v>
      </c>
      <c r="I47" s="26">
        <v>162239</v>
      </c>
      <c r="J47" s="23">
        <f t="shared" si="0"/>
        <v>346618</v>
      </c>
      <c r="K47" s="25">
        <v>0</v>
      </c>
      <c r="L47" s="25">
        <v>91243</v>
      </c>
    </row>
    <row r="48" spans="1:12" ht="16" thickBot="1" x14ac:dyDescent="0.25">
      <c r="A48" s="27">
        <v>2010</v>
      </c>
      <c r="B48" s="28">
        <v>125583</v>
      </c>
      <c r="C48" s="28">
        <v>658</v>
      </c>
      <c r="D48" s="28">
        <v>1218</v>
      </c>
      <c r="E48" s="28">
        <v>148214</v>
      </c>
      <c r="F48" s="28">
        <v>0</v>
      </c>
      <c r="G48" s="28">
        <v>69932</v>
      </c>
      <c r="H48" s="28">
        <v>104365</v>
      </c>
      <c r="I48" s="29">
        <v>143118</v>
      </c>
      <c r="J48" s="23">
        <f t="shared" si="0"/>
        <v>317415</v>
      </c>
      <c r="K48" s="28">
        <v>0</v>
      </c>
      <c r="L48" s="28">
        <v>89129</v>
      </c>
    </row>
    <row r="49" spans="1:12" ht="16" thickBot="1" x14ac:dyDescent="0.25">
      <c r="A49" s="24">
        <v>2011</v>
      </c>
      <c r="B49" s="25">
        <v>139695</v>
      </c>
      <c r="C49" s="25">
        <v>423</v>
      </c>
      <c r="D49" s="25">
        <v>3168</v>
      </c>
      <c r="E49" s="25">
        <v>142688</v>
      </c>
      <c r="F49" s="25">
        <v>0</v>
      </c>
      <c r="G49" s="25">
        <v>59801</v>
      </c>
      <c r="H49" s="25">
        <v>99499</v>
      </c>
      <c r="I49" s="26">
        <v>138775</v>
      </c>
      <c r="J49" s="23">
        <f t="shared" si="0"/>
        <v>298075</v>
      </c>
      <c r="K49" s="25">
        <v>0</v>
      </c>
      <c r="L49" s="25">
        <v>88346</v>
      </c>
    </row>
    <row r="50" spans="1:12" ht="16" thickBot="1" x14ac:dyDescent="0.25">
      <c r="A50" s="27">
        <v>2012</v>
      </c>
      <c r="B50" s="28">
        <v>146200</v>
      </c>
      <c r="C50" s="28">
        <v>513</v>
      </c>
      <c r="D50" s="28">
        <v>125</v>
      </c>
      <c r="E50" s="28">
        <v>136841</v>
      </c>
      <c r="F50" s="28">
        <v>0</v>
      </c>
      <c r="G50" s="28">
        <v>57146</v>
      </c>
      <c r="H50" s="28">
        <v>96618</v>
      </c>
      <c r="I50" s="29">
        <v>145532</v>
      </c>
      <c r="J50" s="23">
        <f t="shared" si="0"/>
        <v>299296</v>
      </c>
      <c r="K50" s="28">
        <v>176</v>
      </c>
      <c r="L50" s="28">
        <v>82783</v>
      </c>
    </row>
    <row r="51" spans="1:12" ht="16" thickBot="1" x14ac:dyDescent="0.25">
      <c r="A51" s="24">
        <v>2013</v>
      </c>
      <c r="B51" s="25">
        <v>163852</v>
      </c>
      <c r="C51" s="25">
        <v>495</v>
      </c>
      <c r="D51" s="25">
        <v>90</v>
      </c>
      <c r="E51" s="25">
        <v>134941</v>
      </c>
      <c r="F51" s="25">
        <v>0</v>
      </c>
      <c r="G51" s="25">
        <v>54871</v>
      </c>
      <c r="H51" s="25">
        <v>96385</v>
      </c>
      <c r="I51" s="26">
        <v>152035</v>
      </c>
      <c r="J51" s="23">
        <f t="shared" si="0"/>
        <v>303291</v>
      </c>
      <c r="K51" s="25">
        <v>2464</v>
      </c>
      <c r="L51" s="25">
        <v>88272</v>
      </c>
    </row>
    <row r="52" spans="1:12" ht="16" thickBot="1" x14ac:dyDescent="0.25">
      <c r="A52" s="27">
        <v>2014</v>
      </c>
      <c r="B52" s="28">
        <v>189767</v>
      </c>
      <c r="C52" s="28">
        <v>502</v>
      </c>
      <c r="D52" s="28">
        <v>762</v>
      </c>
      <c r="E52" s="28">
        <v>132046</v>
      </c>
      <c r="F52" s="28">
        <v>0</v>
      </c>
      <c r="G52" s="28">
        <v>45125</v>
      </c>
      <c r="H52" s="28">
        <v>102170</v>
      </c>
      <c r="I52" s="29">
        <v>158330</v>
      </c>
      <c r="J52" s="23">
        <f t="shared" si="0"/>
        <v>305625</v>
      </c>
      <c r="K52" s="28">
        <v>4611</v>
      </c>
      <c r="L52" s="28">
        <v>79943</v>
      </c>
    </row>
    <row r="53" spans="1:12" ht="16" thickBot="1" x14ac:dyDescent="0.25">
      <c r="A53" s="24">
        <v>2015</v>
      </c>
      <c r="B53" s="25">
        <v>219733</v>
      </c>
      <c r="C53" s="25">
        <v>511</v>
      </c>
      <c r="D53" s="25">
        <v>186</v>
      </c>
      <c r="E53" s="25">
        <v>132474</v>
      </c>
      <c r="F53" s="25">
        <v>1930</v>
      </c>
      <c r="G53" s="25">
        <v>54179</v>
      </c>
      <c r="H53" s="25">
        <v>131556</v>
      </c>
      <c r="I53" s="26">
        <v>167273</v>
      </c>
      <c r="J53" s="23">
        <f t="shared" si="0"/>
        <v>354938</v>
      </c>
      <c r="K53" s="25">
        <v>12051</v>
      </c>
      <c r="L53" s="25">
        <v>76457</v>
      </c>
    </row>
    <row r="54" spans="1:12" ht="16" thickBot="1" x14ac:dyDescent="0.25">
      <c r="A54" s="27">
        <v>2016</v>
      </c>
      <c r="B54" s="28">
        <v>297471</v>
      </c>
      <c r="C54" s="28">
        <v>478</v>
      </c>
      <c r="D54" s="28">
        <v>33</v>
      </c>
      <c r="E54" s="28">
        <v>136355</v>
      </c>
      <c r="F54" s="28">
        <v>4698</v>
      </c>
      <c r="G54" s="28">
        <v>60599</v>
      </c>
      <c r="H54" s="28">
        <v>118589</v>
      </c>
      <c r="I54" s="29">
        <v>193293</v>
      </c>
      <c r="J54" s="23">
        <f t="shared" si="0"/>
        <v>377179</v>
      </c>
      <c r="K54" s="28">
        <v>11593</v>
      </c>
      <c r="L54" s="28">
        <v>61244</v>
      </c>
    </row>
    <row r="55" spans="1:12" ht="16" thickBot="1" x14ac:dyDescent="0.25">
      <c r="A55" s="24">
        <v>2017</v>
      </c>
      <c r="B55" s="25">
        <v>370593</v>
      </c>
      <c r="C55" s="25">
        <v>366</v>
      </c>
      <c r="D55" s="25">
        <v>52</v>
      </c>
      <c r="E55" s="25">
        <v>133760</v>
      </c>
      <c r="F55" s="25">
        <v>4569</v>
      </c>
      <c r="G55" s="25">
        <v>51753</v>
      </c>
      <c r="H55" s="25">
        <v>121645</v>
      </c>
      <c r="I55" s="26">
        <v>211252</v>
      </c>
      <c r="J55" s="23">
        <f t="shared" si="0"/>
        <v>389219</v>
      </c>
      <c r="K55" s="25">
        <v>13163</v>
      </c>
      <c r="L55" s="25">
        <v>73148</v>
      </c>
    </row>
    <row r="56" spans="1:12" ht="16" thickBot="1" x14ac:dyDescent="0.25">
      <c r="A56" s="27">
        <v>2018</v>
      </c>
      <c r="B56" s="28">
        <v>414995</v>
      </c>
      <c r="C56" s="28">
        <v>349</v>
      </c>
      <c r="D56" s="28">
        <v>57</v>
      </c>
      <c r="E56" s="28">
        <v>127104</v>
      </c>
      <c r="F56" s="28">
        <v>6089</v>
      </c>
      <c r="G56" s="28">
        <v>47054</v>
      </c>
      <c r="H56" s="28">
        <v>135467</v>
      </c>
      <c r="I56" s="29">
        <v>220017</v>
      </c>
      <c r="J56" s="23">
        <f t="shared" si="0"/>
        <v>408627</v>
      </c>
      <c r="K56" s="28">
        <v>15377</v>
      </c>
      <c r="L56" s="28">
        <v>78841</v>
      </c>
    </row>
    <row r="57" spans="1:12" ht="16" thickBot="1" x14ac:dyDescent="0.25">
      <c r="A57" s="24">
        <v>2019</v>
      </c>
      <c r="B57" s="25">
        <v>311749.35449</v>
      </c>
      <c r="C57" s="25">
        <v>367.5052</v>
      </c>
      <c r="D57" s="25">
        <v>92.504800000000003</v>
      </c>
      <c r="E57" s="25">
        <v>118744</v>
      </c>
      <c r="F57" s="25">
        <v>6241</v>
      </c>
      <c r="G57" s="25">
        <v>46851.581339999997</v>
      </c>
      <c r="H57" s="25">
        <v>135869.64992</v>
      </c>
      <c r="I57" s="26">
        <v>223603.52931000001</v>
      </c>
      <c r="J57" s="23">
        <f t="shared" si="0"/>
        <v>412565.76057000004</v>
      </c>
      <c r="K57" s="25">
        <v>14982</v>
      </c>
      <c r="L57" s="25">
        <v>51026.782448000005</v>
      </c>
    </row>
    <row r="58" spans="1:12" ht="16" thickBot="1" x14ac:dyDescent="0.25">
      <c r="A58" s="27">
        <v>2020</v>
      </c>
      <c r="B58" s="28">
        <v>86866.203999999998</v>
      </c>
      <c r="C58" s="28">
        <v>195</v>
      </c>
      <c r="D58" s="28">
        <v>356</v>
      </c>
      <c r="E58" s="28">
        <v>91577.237999999998</v>
      </c>
      <c r="F58" s="28">
        <v>11037.436</v>
      </c>
      <c r="G58" s="28">
        <v>82857.722000000009</v>
      </c>
      <c r="H58" s="28">
        <v>103059.52100000001</v>
      </c>
      <c r="I58" s="29">
        <v>200095.33237000002</v>
      </c>
      <c r="J58" s="23">
        <f t="shared" si="0"/>
        <v>397050.01137000002</v>
      </c>
      <c r="K58" s="28">
        <v>13114.332887250001</v>
      </c>
      <c r="L58" s="28">
        <v>1218</v>
      </c>
    </row>
    <row r="59" spans="1:12" ht="16" thickBot="1" x14ac:dyDescent="0.25">
      <c r="A59" s="24">
        <v>2021</v>
      </c>
      <c r="B59" s="25">
        <v>137069</v>
      </c>
      <c r="C59" s="25">
        <v>243</v>
      </c>
      <c r="D59" s="25">
        <v>443</v>
      </c>
      <c r="E59" s="25">
        <v>84783.793258799997</v>
      </c>
      <c r="F59" s="25">
        <v>25626.6519257</v>
      </c>
      <c r="G59" s="25">
        <v>89934</v>
      </c>
      <c r="H59" s="25">
        <v>128432</v>
      </c>
      <c r="I59" s="26">
        <v>214648.44905699999</v>
      </c>
      <c r="J59" s="23">
        <f t="shared" si="0"/>
        <v>458641.10098270001</v>
      </c>
      <c r="K59" s="25">
        <v>11962.09370299</v>
      </c>
      <c r="L59" s="25">
        <v>4021</v>
      </c>
    </row>
    <row r="60" spans="1:12" ht="16" thickBot="1" x14ac:dyDescent="0.25">
      <c r="A60" s="30">
        <v>2022</v>
      </c>
      <c r="B60" s="31">
        <v>239217.98480000001</v>
      </c>
      <c r="C60" s="31">
        <v>218</v>
      </c>
      <c r="D60" s="31">
        <v>102</v>
      </c>
      <c r="E60" s="31">
        <v>91804</v>
      </c>
      <c r="F60" s="31">
        <v>20568</v>
      </c>
      <c r="G60" s="31">
        <v>95046</v>
      </c>
      <c r="H60" s="31">
        <v>151580</v>
      </c>
      <c r="I60" s="32">
        <v>233634</v>
      </c>
      <c r="J60" s="23">
        <f>SUM(F60:I60)</f>
        <v>500828</v>
      </c>
      <c r="K60" s="31">
        <v>4238.6000000000004</v>
      </c>
      <c r="L60" s="31">
        <v>10237</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308"/>
  <sheetViews>
    <sheetView workbookViewId="0">
      <selection activeCell="B226" sqref="B226"/>
    </sheetView>
  </sheetViews>
  <sheetFormatPr baseColWidth="10" defaultColWidth="8.83203125" defaultRowHeight="15" x14ac:dyDescent="0.2"/>
  <cols>
    <col min="1" max="1" width="9.33203125" customWidth="1"/>
    <col min="2" max="2" width="28.5" bestFit="1" customWidth="1"/>
    <col min="3" max="3" width="22.5" bestFit="1" customWidth="1"/>
    <col min="4" max="4" width="21.83203125" bestFit="1" customWidth="1"/>
    <col min="5" max="5" width="13" bestFit="1" customWidth="1"/>
  </cols>
  <sheetData>
    <row r="1" spans="1:5" x14ac:dyDescent="0.2">
      <c r="A1" t="s">
        <v>1642</v>
      </c>
      <c r="B1" t="s">
        <v>197</v>
      </c>
      <c r="C1" t="s">
        <v>1643</v>
      </c>
      <c r="D1" t="s">
        <v>1644</v>
      </c>
      <c r="E1" t="s">
        <v>198</v>
      </c>
    </row>
    <row r="2" spans="1:5" x14ac:dyDescent="0.2">
      <c r="A2">
        <v>8520</v>
      </c>
      <c r="B2" t="s">
        <v>1645</v>
      </c>
      <c r="C2" t="s">
        <v>5</v>
      </c>
      <c r="D2" t="s">
        <v>1646</v>
      </c>
      <c r="E2">
        <v>101</v>
      </c>
    </row>
    <row r="3" spans="1:5" x14ac:dyDescent="0.2">
      <c r="A3">
        <v>8540</v>
      </c>
      <c r="B3" t="s">
        <v>1647</v>
      </c>
      <c r="C3" t="s">
        <v>5</v>
      </c>
      <c r="D3" t="s">
        <v>1646</v>
      </c>
      <c r="E3">
        <v>101</v>
      </c>
    </row>
    <row r="4" spans="1:5" x14ac:dyDescent="0.2">
      <c r="A4">
        <v>8560</v>
      </c>
      <c r="B4" t="s">
        <v>1648</v>
      </c>
      <c r="C4" t="s">
        <v>5</v>
      </c>
      <c r="D4" t="s">
        <v>1646</v>
      </c>
      <c r="E4">
        <v>101</v>
      </c>
    </row>
    <row r="5" spans="1:5" x14ac:dyDescent="0.2">
      <c r="A5">
        <v>8571</v>
      </c>
      <c r="B5" t="s">
        <v>1649</v>
      </c>
      <c r="C5" t="s">
        <v>5</v>
      </c>
      <c r="D5" t="s">
        <v>1646</v>
      </c>
      <c r="E5">
        <v>101</v>
      </c>
    </row>
    <row r="6" spans="1:5" x14ac:dyDescent="0.2">
      <c r="A6">
        <v>8575</v>
      </c>
      <c r="B6" t="s">
        <v>1650</v>
      </c>
      <c r="C6" t="s">
        <v>5</v>
      </c>
      <c r="D6" t="s">
        <v>1646</v>
      </c>
      <c r="E6">
        <v>101</v>
      </c>
    </row>
    <row r="7" spans="1:5" x14ac:dyDescent="0.2">
      <c r="A7">
        <v>8580</v>
      </c>
      <c r="B7" t="s">
        <v>1651</v>
      </c>
      <c r="C7" t="s">
        <v>5</v>
      </c>
      <c r="D7" t="s">
        <v>1646</v>
      </c>
      <c r="E7">
        <v>101</v>
      </c>
    </row>
    <row r="8" spans="1:5" x14ac:dyDescent="0.2">
      <c r="A8">
        <v>8602</v>
      </c>
      <c r="B8" t="s">
        <v>1652</v>
      </c>
      <c r="C8" t="s">
        <v>5</v>
      </c>
      <c r="D8" t="s">
        <v>1646</v>
      </c>
      <c r="E8">
        <v>101</v>
      </c>
    </row>
    <row r="9" spans="1:5" x14ac:dyDescent="0.2">
      <c r="A9">
        <v>8604</v>
      </c>
      <c r="B9" t="s">
        <v>1653</v>
      </c>
      <c r="C9" t="s">
        <v>5</v>
      </c>
      <c r="D9" t="s">
        <v>1646</v>
      </c>
      <c r="E9">
        <v>101</v>
      </c>
    </row>
    <row r="10" spans="1:5" x14ac:dyDescent="0.2">
      <c r="A10">
        <v>8606</v>
      </c>
      <c r="B10" t="s">
        <v>1654</v>
      </c>
      <c r="C10" t="s">
        <v>5</v>
      </c>
      <c r="D10" t="s">
        <v>1646</v>
      </c>
      <c r="E10">
        <v>101</v>
      </c>
    </row>
    <row r="11" spans="1:5" x14ac:dyDescent="0.2">
      <c r="A11">
        <v>8608</v>
      </c>
      <c r="B11" t="s">
        <v>1655</v>
      </c>
      <c r="C11" t="s">
        <v>5</v>
      </c>
      <c r="D11" t="s">
        <v>1646</v>
      </c>
      <c r="E11">
        <v>101</v>
      </c>
    </row>
    <row r="12" spans="1:5" x14ac:dyDescent="0.2">
      <c r="A12">
        <v>8609</v>
      </c>
      <c r="B12" t="s">
        <v>1656</v>
      </c>
      <c r="C12" t="s">
        <v>5</v>
      </c>
      <c r="D12" t="s">
        <v>1646</v>
      </c>
      <c r="E12">
        <v>101</v>
      </c>
    </row>
    <row r="13" spans="1:5" x14ac:dyDescent="0.2">
      <c r="A13">
        <v>8610</v>
      </c>
      <c r="B13" t="s">
        <v>1657</v>
      </c>
      <c r="C13" t="s">
        <v>5</v>
      </c>
      <c r="D13" t="s">
        <v>1646</v>
      </c>
      <c r="E13">
        <v>101</v>
      </c>
    </row>
    <row r="14" spans="1:5" x14ac:dyDescent="0.2">
      <c r="A14">
        <v>8612</v>
      </c>
      <c r="B14" t="s">
        <v>1658</v>
      </c>
      <c r="C14" t="s">
        <v>5</v>
      </c>
      <c r="D14" t="s">
        <v>1646</v>
      </c>
      <c r="E14">
        <v>101</v>
      </c>
    </row>
    <row r="15" spans="1:5" x14ac:dyDescent="0.2">
      <c r="A15">
        <v>8614</v>
      </c>
      <c r="B15" t="s">
        <v>1659</v>
      </c>
      <c r="C15" t="s">
        <v>5</v>
      </c>
      <c r="D15" t="s">
        <v>1646</v>
      </c>
      <c r="E15">
        <v>101</v>
      </c>
    </row>
    <row r="16" spans="1:5" x14ac:dyDescent="0.2">
      <c r="A16">
        <v>8616</v>
      </c>
      <c r="B16" t="s">
        <v>1660</v>
      </c>
      <c r="C16" t="s">
        <v>5</v>
      </c>
      <c r="D16" t="s">
        <v>1646</v>
      </c>
      <c r="E16">
        <v>101</v>
      </c>
    </row>
    <row r="17" spans="1:5" x14ac:dyDescent="0.2">
      <c r="A17">
        <v>8618</v>
      </c>
      <c r="B17" t="s">
        <v>1661</v>
      </c>
      <c r="C17" t="s">
        <v>5</v>
      </c>
      <c r="D17" t="s">
        <v>1646</v>
      </c>
      <c r="E17">
        <v>101</v>
      </c>
    </row>
    <row r="18" spans="1:5" x14ac:dyDescent="0.2">
      <c r="A18">
        <v>8620</v>
      </c>
      <c r="B18" t="s">
        <v>1519</v>
      </c>
      <c r="C18" t="s">
        <v>5</v>
      </c>
      <c r="D18" t="s">
        <v>1646</v>
      </c>
      <c r="E18">
        <v>101</v>
      </c>
    </row>
    <row r="19" spans="1:5" x14ac:dyDescent="0.2">
      <c r="A19">
        <v>8622</v>
      </c>
      <c r="B19" t="s">
        <v>1662</v>
      </c>
      <c r="C19" t="s">
        <v>5</v>
      </c>
      <c r="D19" t="s">
        <v>1646</v>
      </c>
      <c r="E19">
        <v>101</v>
      </c>
    </row>
    <row r="20" spans="1:5" x14ac:dyDescent="0.2">
      <c r="A20">
        <v>8624</v>
      </c>
      <c r="B20" t="s">
        <v>785</v>
      </c>
      <c r="C20" t="s">
        <v>5</v>
      </c>
      <c r="D20" t="s">
        <v>1646</v>
      </c>
      <c r="E20">
        <v>101</v>
      </c>
    </row>
    <row r="21" spans="1:5" x14ac:dyDescent="0.2">
      <c r="A21">
        <v>8626</v>
      </c>
      <c r="B21" t="s">
        <v>1663</v>
      </c>
      <c r="C21" t="s">
        <v>5</v>
      </c>
      <c r="D21" t="s">
        <v>1646</v>
      </c>
      <c r="E21">
        <v>101</v>
      </c>
    </row>
    <row r="22" spans="1:5" x14ac:dyDescent="0.2">
      <c r="A22">
        <v>8628</v>
      </c>
      <c r="B22" t="s">
        <v>1664</v>
      </c>
      <c r="C22" t="s">
        <v>5</v>
      </c>
      <c r="D22" t="s">
        <v>1646</v>
      </c>
      <c r="E22">
        <v>101</v>
      </c>
    </row>
    <row r="23" spans="1:5" x14ac:dyDescent="0.2">
      <c r="A23">
        <v>8630</v>
      </c>
      <c r="B23" t="s">
        <v>1665</v>
      </c>
      <c r="C23" t="s">
        <v>5</v>
      </c>
      <c r="D23" t="s">
        <v>1646</v>
      </c>
      <c r="E23">
        <v>101</v>
      </c>
    </row>
    <row r="24" spans="1:5" x14ac:dyDescent="0.2">
      <c r="A24">
        <v>8632</v>
      </c>
      <c r="B24" t="s">
        <v>1666</v>
      </c>
      <c r="C24" t="s">
        <v>5</v>
      </c>
      <c r="D24" t="s">
        <v>1646</v>
      </c>
      <c r="E24">
        <v>101</v>
      </c>
    </row>
    <row r="25" spans="1:5" x14ac:dyDescent="0.2">
      <c r="A25">
        <v>8634</v>
      </c>
      <c r="B25" t="s">
        <v>1667</v>
      </c>
      <c r="C25" t="s">
        <v>5</v>
      </c>
      <c r="D25" t="s">
        <v>1646</v>
      </c>
      <c r="E25">
        <v>101</v>
      </c>
    </row>
    <row r="26" spans="1:5" x14ac:dyDescent="0.2">
      <c r="A26">
        <v>8636</v>
      </c>
      <c r="B26" t="s">
        <v>1668</v>
      </c>
      <c r="C26" t="s">
        <v>5</v>
      </c>
      <c r="D26" t="s">
        <v>1646</v>
      </c>
      <c r="E26">
        <v>101</v>
      </c>
    </row>
    <row r="27" spans="1:5" x14ac:dyDescent="0.2">
      <c r="A27">
        <v>8638</v>
      </c>
      <c r="B27" t="s">
        <v>1669</v>
      </c>
      <c r="C27" t="s">
        <v>5</v>
      </c>
      <c r="D27" t="s">
        <v>1646</v>
      </c>
      <c r="E27">
        <v>101</v>
      </c>
    </row>
    <row r="28" spans="1:5" x14ac:dyDescent="0.2">
      <c r="A28">
        <v>8640</v>
      </c>
      <c r="B28" t="s">
        <v>1670</v>
      </c>
      <c r="C28" t="s">
        <v>5</v>
      </c>
      <c r="D28" t="s">
        <v>1646</v>
      </c>
      <c r="E28">
        <v>101</v>
      </c>
    </row>
    <row r="29" spans="1:5" x14ac:dyDescent="0.2">
      <c r="A29">
        <v>8642</v>
      </c>
      <c r="B29" t="s">
        <v>1671</v>
      </c>
      <c r="C29" t="s">
        <v>5</v>
      </c>
      <c r="D29" t="s">
        <v>1646</v>
      </c>
      <c r="E29">
        <v>101</v>
      </c>
    </row>
    <row r="30" spans="1:5" x14ac:dyDescent="0.2">
      <c r="A30">
        <v>8644</v>
      </c>
      <c r="B30" t="s">
        <v>1672</v>
      </c>
      <c r="C30" t="s">
        <v>5</v>
      </c>
      <c r="D30" t="s">
        <v>1646</v>
      </c>
      <c r="E30">
        <v>101</v>
      </c>
    </row>
    <row r="31" spans="1:5" x14ac:dyDescent="0.2">
      <c r="A31">
        <v>8645</v>
      </c>
      <c r="B31" t="s">
        <v>1673</v>
      </c>
      <c r="C31" t="s">
        <v>5</v>
      </c>
      <c r="D31" t="s">
        <v>1646</v>
      </c>
      <c r="E31">
        <v>101</v>
      </c>
    </row>
    <row r="32" spans="1:5" x14ac:dyDescent="0.2">
      <c r="A32">
        <v>8646</v>
      </c>
      <c r="B32" t="s">
        <v>1674</v>
      </c>
      <c r="C32" t="s">
        <v>5</v>
      </c>
      <c r="D32" t="s">
        <v>1646</v>
      </c>
      <c r="E32">
        <v>101</v>
      </c>
    </row>
    <row r="33" spans="1:5" x14ac:dyDescent="0.2">
      <c r="A33">
        <v>8647</v>
      </c>
      <c r="B33" t="s">
        <v>1675</v>
      </c>
      <c r="C33" t="s">
        <v>5</v>
      </c>
      <c r="D33" t="s">
        <v>1646</v>
      </c>
      <c r="E33">
        <v>101</v>
      </c>
    </row>
    <row r="34" spans="1:5" x14ac:dyDescent="0.2">
      <c r="A34">
        <v>8648</v>
      </c>
      <c r="B34" t="s">
        <v>1676</v>
      </c>
      <c r="C34" t="s">
        <v>5</v>
      </c>
      <c r="D34" t="s">
        <v>1646</v>
      </c>
      <c r="E34">
        <v>101</v>
      </c>
    </row>
    <row r="35" spans="1:5" x14ac:dyDescent="0.2">
      <c r="A35">
        <v>8650</v>
      </c>
      <c r="B35" t="s">
        <v>1677</v>
      </c>
      <c r="C35" t="s">
        <v>5</v>
      </c>
      <c r="D35" t="s">
        <v>1646</v>
      </c>
      <c r="E35">
        <v>101</v>
      </c>
    </row>
    <row r="36" spans="1:5" x14ac:dyDescent="0.2">
      <c r="A36">
        <v>8652</v>
      </c>
      <c r="B36" t="s">
        <v>1678</v>
      </c>
      <c r="C36" t="s">
        <v>5</v>
      </c>
      <c r="D36" t="s">
        <v>1646</v>
      </c>
      <c r="E36">
        <v>101</v>
      </c>
    </row>
    <row r="37" spans="1:5" x14ac:dyDescent="0.2">
      <c r="A37">
        <v>8654</v>
      </c>
      <c r="B37" t="s">
        <v>1679</v>
      </c>
      <c r="C37" t="s">
        <v>5</v>
      </c>
      <c r="D37" t="s">
        <v>1646</v>
      </c>
      <c r="E37">
        <v>101</v>
      </c>
    </row>
    <row r="38" spans="1:5" x14ac:dyDescent="0.2">
      <c r="A38">
        <v>8656</v>
      </c>
      <c r="B38" t="s">
        <v>1680</v>
      </c>
      <c r="C38" t="s">
        <v>5</v>
      </c>
      <c r="D38" t="s">
        <v>1646</v>
      </c>
      <c r="E38">
        <v>101</v>
      </c>
    </row>
    <row r="39" spans="1:5" x14ac:dyDescent="0.2">
      <c r="A39">
        <v>8660</v>
      </c>
      <c r="B39" t="s">
        <v>1681</v>
      </c>
      <c r="C39" t="s">
        <v>5</v>
      </c>
      <c r="D39" t="s">
        <v>1646</v>
      </c>
      <c r="E39">
        <v>101</v>
      </c>
    </row>
    <row r="40" spans="1:5" x14ac:dyDescent="0.2">
      <c r="A40">
        <v>8662</v>
      </c>
      <c r="B40" t="s">
        <v>1682</v>
      </c>
      <c r="C40" t="s">
        <v>5</v>
      </c>
      <c r="D40" t="s">
        <v>1646</v>
      </c>
      <c r="E40">
        <v>101</v>
      </c>
    </row>
    <row r="41" spans="1:5" x14ac:dyDescent="0.2">
      <c r="A41">
        <v>8663</v>
      </c>
      <c r="B41" t="s">
        <v>1683</v>
      </c>
      <c r="C41" t="s">
        <v>5</v>
      </c>
      <c r="D41" t="s">
        <v>1646</v>
      </c>
      <c r="E41">
        <v>101</v>
      </c>
    </row>
    <row r="42" spans="1:5" x14ac:dyDescent="0.2">
      <c r="A42">
        <v>8664</v>
      </c>
      <c r="B42" t="s">
        <v>1684</v>
      </c>
      <c r="C42" t="s">
        <v>5</v>
      </c>
      <c r="D42" t="s">
        <v>1646</v>
      </c>
      <c r="E42">
        <v>101</v>
      </c>
    </row>
    <row r="43" spans="1:5" x14ac:dyDescent="0.2">
      <c r="A43">
        <v>8665</v>
      </c>
      <c r="B43" t="s">
        <v>1685</v>
      </c>
      <c r="C43" t="s">
        <v>5</v>
      </c>
      <c r="D43" t="s">
        <v>1646</v>
      </c>
      <c r="E43">
        <v>101</v>
      </c>
    </row>
    <row r="44" spans="1:5" x14ac:dyDescent="0.2">
      <c r="A44">
        <v>8661</v>
      </c>
      <c r="B44" t="s">
        <v>1686</v>
      </c>
      <c r="C44" t="s">
        <v>5</v>
      </c>
      <c r="D44" t="s">
        <v>1687</v>
      </c>
      <c r="E44">
        <v>110</v>
      </c>
    </row>
    <row r="45" spans="1:5" x14ac:dyDescent="0.2">
      <c r="A45">
        <v>8649</v>
      </c>
      <c r="B45" t="s">
        <v>1688</v>
      </c>
      <c r="C45" t="s">
        <v>5</v>
      </c>
      <c r="D45" t="s">
        <v>1689</v>
      </c>
      <c r="E45">
        <v>113</v>
      </c>
    </row>
    <row r="46" spans="1:5" x14ac:dyDescent="0.2">
      <c r="A46">
        <v>8120</v>
      </c>
      <c r="B46" t="s">
        <v>72</v>
      </c>
      <c r="C46" t="s">
        <v>72</v>
      </c>
      <c r="D46" t="s">
        <v>1690</v>
      </c>
      <c r="E46">
        <v>190</v>
      </c>
    </row>
    <row r="47" spans="1:5" x14ac:dyDescent="0.2">
      <c r="A47">
        <v>8590</v>
      </c>
      <c r="B47" t="s">
        <v>1691</v>
      </c>
      <c r="C47" t="s">
        <v>5</v>
      </c>
      <c r="D47" t="s">
        <v>1692</v>
      </c>
      <c r="E47">
        <v>220</v>
      </c>
    </row>
    <row r="48" spans="1:5" x14ac:dyDescent="0.2">
      <c r="A48">
        <v>8625</v>
      </c>
      <c r="B48" t="s">
        <v>1693</v>
      </c>
      <c r="C48" t="s">
        <v>5</v>
      </c>
      <c r="D48" t="s">
        <v>1692</v>
      </c>
      <c r="E48">
        <v>220</v>
      </c>
    </row>
    <row r="49" spans="1:5" x14ac:dyDescent="0.2">
      <c r="A49">
        <v>8627</v>
      </c>
      <c r="B49" t="s">
        <v>1694</v>
      </c>
      <c r="C49" t="s">
        <v>5</v>
      </c>
      <c r="D49" t="s">
        <v>1692</v>
      </c>
      <c r="E49">
        <v>220</v>
      </c>
    </row>
    <row r="50" spans="1:5" x14ac:dyDescent="0.2">
      <c r="A50">
        <v>8067</v>
      </c>
      <c r="B50" t="s">
        <v>1695</v>
      </c>
      <c r="C50" t="s">
        <v>221</v>
      </c>
      <c r="D50" t="s">
        <v>1696</v>
      </c>
      <c r="E50">
        <v>230</v>
      </c>
    </row>
    <row r="51" spans="1:5" x14ac:dyDescent="0.2">
      <c r="A51">
        <v>8060</v>
      </c>
      <c r="B51" t="s">
        <v>75</v>
      </c>
      <c r="C51" t="s">
        <v>75</v>
      </c>
      <c r="D51" t="s">
        <v>1696</v>
      </c>
      <c r="E51">
        <v>230</v>
      </c>
    </row>
    <row r="52" spans="1:5" x14ac:dyDescent="0.2">
      <c r="A52">
        <v>8061</v>
      </c>
      <c r="B52" t="s">
        <v>1697</v>
      </c>
      <c r="C52" t="s">
        <v>74</v>
      </c>
      <c r="D52" t="s">
        <v>1696</v>
      </c>
      <c r="E52">
        <v>230</v>
      </c>
    </row>
    <row r="53" spans="1:5" x14ac:dyDescent="0.2">
      <c r="A53">
        <v>8062</v>
      </c>
      <c r="B53" t="s">
        <v>74</v>
      </c>
      <c r="C53" t="s">
        <v>74</v>
      </c>
      <c r="D53" t="s">
        <v>1696</v>
      </c>
      <c r="E53">
        <v>230</v>
      </c>
    </row>
    <row r="54" spans="1:5" x14ac:dyDescent="0.2">
      <c r="A54">
        <v>8063</v>
      </c>
      <c r="B54" t="s">
        <v>1698</v>
      </c>
      <c r="C54" t="s">
        <v>74</v>
      </c>
      <c r="D54" t="s">
        <v>1696</v>
      </c>
      <c r="E54">
        <v>230</v>
      </c>
    </row>
    <row r="55" spans="1:5" x14ac:dyDescent="0.2">
      <c r="A55">
        <v>8064</v>
      </c>
      <c r="B55" t="s">
        <v>1699</v>
      </c>
      <c r="C55" t="s">
        <v>74</v>
      </c>
      <c r="D55" t="s">
        <v>1696</v>
      </c>
      <c r="E55">
        <v>230</v>
      </c>
    </row>
    <row r="56" spans="1:5" x14ac:dyDescent="0.2">
      <c r="A56">
        <v>8065</v>
      </c>
      <c r="B56" t="s">
        <v>1700</v>
      </c>
      <c r="C56" t="s">
        <v>74</v>
      </c>
      <c r="D56" t="s">
        <v>1696</v>
      </c>
      <c r="E56">
        <v>230</v>
      </c>
    </row>
    <row r="57" spans="1:5" x14ac:dyDescent="0.2">
      <c r="A57">
        <v>8066</v>
      </c>
      <c r="B57" t="s">
        <v>1701</v>
      </c>
      <c r="C57" t="s">
        <v>74</v>
      </c>
      <c r="D57" t="s">
        <v>1696</v>
      </c>
      <c r="E57">
        <v>230</v>
      </c>
    </row>
    <row r="58" spans="1:5" x14ac:dyDescent="0.2">
      <c r="A58">
        <v>8020</v>
      </c>
      <c r="B58" t="s">
        <v>77</v>
      </c>
      <c r="C58" t="s">
        <v>77</v>
      </c>
      <c r="D58" t="s">
        <v>1702</v>
      </c>
      <c r="E58">
        <v>240</v>
      </c>
    </row>
    <row r="59" spans="1:5" x14ac:dyDescent="0.2">
      <c r="A59">
        <v>8022</v>
      </c>
      <c r="B59" t="s">
        <v>1703</v>
      </c>
      <c r="C59" t="s">
        <v>77</v>
      </c>
      <c r="D59" t="s">
        <v>1702</v>
      </c>
      <c r="E59">
        <v>240</v>
      </c>
    </row>
    <row r="60" spans="1:5" x14ac:dyDescent="0.2">
      <c r="A60">
        <v>8080</v>
      </c>
      <c r="B60" t="s">
        <v>78</v>
      </c>
      <c r="C60" t="s">
        <v>78</v>
      </c>
      <c r="D60" t="s">
        <v>1704</v>
      </c>
      <c r="E60">
        <v>245</v>
      </c>
    </row>
    <row r="61" spans="1:5" x14ac:dyDescent="0.2">
      <c r="A61">
        <v>8100</v>
      </c>
      <c r="B61" t="s">
        <v>79</v>
      </c>
      <c r="C61" t="s">
        <v>79</v>
      </c>
      <c r="D61" t="s">
        <v>1705</v>
      </c>
      <c r="E61">
        <v>250</v>
      </c>
    </row>
    <row r="62" spans="1:5" x14ac:dyDescent="0.2">
      <c r="A62">
        <v>8040</v>
      </c>
      <c r="B62" t="s">
        <v>80</v>
      </c>
      <c r="C62" t="s">
        <v>80</v>
      </c>
      <c r="D62" t="s">
        <v>1706</v>
      </c>
      <c r="E62">
        <v>260</v>
      </c>
    </row>
    <row r="63" spans="1:5" x14ac:dyDescent="0.2">
      <c r="A63">
        <v>8041</v>
      </c>
      <c r="B63" t="s">
        <v>1707</v>
      </c>
      <c r="C63" t="s">
        <v>80</v>
      </c>
      <c r="D63" t="s">
        <v>1706</v>
      </c>
      <c r="E63">
        <v>260</v>
      </c>
    </row>
    <row r="64" spans="1:5" x14ac:dyDescent="0.2">
      <c r="A64">
        <v>8043</v>
      </c>
      <c r="B64" t="s">
        <v>1708</v>
      </c>
      <c r="C64" t="s">
        <v>80</v>
      </c>
      <c r="D64" t="s">
        <v>1706</v>
      </c>
      <c r="E64">
        <v>260</v>
      </c>
    </row>
    <row r="65" spans="1:5" x14ac:dyDescent="0.2">
      <c r="A65">
        <v>9060</v>
      </c>
      <c r="B65" t="s">
        <v>1709</v>
      </c>
      <c r="C65" t="s">
        <v>82</v>
      </c>
      <c r="D65" t="s">
        <v>1710</v>
      </c>
      <c r="E65">
        <v>270</v>
      </c>
    </row>
    <row r="66" spans="1:5" x14ac:dyDescent="0.2">
      <c r="A66">
        <v>9020</v>
      </c>
      <c r="B66" t="s">
        <v>1711</v>
      </c>
      <c r="C66" t="s">
        <v>81</v>
      </c>
      <c r="D66" t="s">
        <v>1710</v>
      </c>
      <c r="E66">
        <v>270</v>
      </c>
    </row>
    <row r="67" spans="1:5" x14ac:dyDescent="0.2">
      <c r="A67">
        <v>9022</v>
      </c>
      <c r="B67" t="s">
        <v>1712</v>
      </c>
      <c r="C67" t="s">
        <v>81</v>
      </c>
      <c r="D67" t="s">
        <v>1710</v>
      </c>
      <c r="E67">
        <v>270</v>
      </c>
    </row>
    <row r="68" spans="1:5" x14ac:dyDescent="0.2">
      <c r="A68">
        <v>9040</v>
      </c>
      <c r="B68" t="s">
        <v>1713</v>
      </c>
      <c r="C68" t="s">
        <v>81</v>
      </c>
      <c r="D68" t="s">
        <v>1710</v>
      </c>
      <c r="E68">
        <v>270</v>
      </c>
    </row>
    <row r="69" spans="1:5" x14ac:dyDescent="0.2">
      <c r="A69">
        <v>80</v>
      </c>
      <c r="B69" t="s">
        <v>84</v>
      </c>
      <c r="C69" t="s">
        <v>84</v>
      </c>
      <c r="D69" t="s">
        <v>1714</v>
      </c>
      <c r="E69">
        <v>300</v>
      </c>
    </row>
    <row r="70" spans="1:5" x14ac:dyDescent="0.2">
      <c r="A70">
        <v>81</v>
      </c>
      <c r="B70" t="s">
        <v>1715</v>
      </c>
      <c r="C70" t="s">
        <v>84</v>
      </c>
      <c r="D70" t="s">
        <v>1714</v>
      </c>
      <c r="E70">
        <v>300</v>
      </c>
    </row>
    <row r="71" spans="1:5" x14ac:dyDescent="0.2">
      <c r="A71">
        <v>85</v>
      </c>
      <c r="B71" t="s">
        <v>1716</v>
      </c>
      <c r="C71" t="s">
        <v>84</v>
      </c>
      <c r="D71" t="s">
        <v>1714</v>
      </c>
      <c r="E71">
        <v>300</v>
      </c>
    </row>
    <row r="72" spans="1:5" x14ac:dyDescent="0.2">
      <c r="A72">
        <v>86</v>
      </c>
      <c r="B72" t="s">
        <v>1717</v>
      </c>
      <c r="C72" t="s">
        <v>84</v>
      </c>
      <c r="D72" t="s">
        <v>1714</v>
      </c>
      <c r="E72">
        <v>300</v>
      </c>
    </row>
    <row r="73" spans="1:5" x14ac:dyDescent="0.2">
      <c r="A73">
        <v>87</v>
      </c>
      <c r="B73" t="s">
        <v>1718</v>
      </c>
      <c r="C73" t="s">
        <v>84</v>
      </c>
      <c r="D73" t="s">
        <v>1714</v>
      </c>
      <c r="E73">
        <v>300</v>
      </c>
    </row>
    <row r="74" spans="1:5" x14ac:dyDescent="0.2">
      <c r="A74">
        <v>75</v>
      </c>
      <c r="B74" t="s">
        <v>1719</v>
      </c>
      <c r="C74" t="s">
        <v>85</v>
      </c>
      <c r="D74" t="s">
        <v>1714</v>
      </c>
      <c r="E74">
        <v>300</v>
      </c>
    </row>
    <row r="75" spans="1:5" x14ac:dyDescent="0.2">
      <c r="A75">
        <v>20</v>
      </c>
      <c r="B75" t="s">
        <v>1720</v>
      </c>
      <c r="C75" t="s">
        <v>1720</v>
      </c>
      <c r="D75" t="s">
        <v>1721</v>
      </c>
      <c r="E75">
        <v>301</v>
      </c>
    </row>
    <row r="76" spans="1:5" x14ac:dyDescent="0.2">
      <c r="A76">
        <v>60</v>
      </c>
      <c r="B76" t="s">
        <v>86</v>
      </c>
      <c r="C76" t="s">
        <v>86</v>
      </c>
      <c r="D76" t="s">
        <v>1721</v>
      </c>
      <c r="E76">
        <v>301</v>
      </c>
    </row>
    <row r="77" spans="1:5" x14ac:dyDescent="0.2">
      <c r="A77">
        <v>40</v>
      </c>
      <c r="B77" t="s">
        <v>1722</v>
      </c>
      <c r="C77" t="s">
        <v>1722</v>
      </c>
      <c r="D77" t="s">
        <v>1721</v>
      </c>
      <c r="E77">
        <v>301</v>
      </c>
    </row>
    <row r="78" spans="1:5" x14ac:dyDescent="0.2">
      <c r="A78">
        <v>100</v>
      </c>
      <c r="B78" t="s">
        <v>88</v>
      </c>
      <c r="C78" t="s">
        <v>88</v>
      </c>
      <c r="D78" t="s">
        <v>1723</v>
      </c>
      <c r="E78">
        <v>310</v>
      </c>
    </row>
    <row r="79" spans="1:5" x14ac:dyDescent="0.2">
      <c r="A79">
        <v>102</v>
      </c>
      <c r="B79" t="s">
        <v>1724</v>
      </c>
      <c r="C79" t="s">
        <v>88</v>
      </c>
      <c r="D79" t="s">
        <v>1723</v>
      </c>
      <c r="E79">
        <v>310</v>
      </c>
    </row>
    <row r="80" spans="1:5" x14ac:dyDescent="0.2">
      <c r="A80">
        <v>104</v>
      </c>
      <c r="B80" t="s">
        <v>1725</v>
      </c>
      <c r="C80" t="s">
        <v>88</v>
      </c>
      <c r="D80" t="s">
        <v>1723</v>
      </c>
      <c r="E80">
        <v>310</v>
      </c>
    </row>
    <row r="81" spans="1:5" x14ac:dyDescent="0.2">
      <c r="A81">
        <v>160</v>
      </c>
      <c r="B81" t="s">
        <v>95</v>
      </c>
      <c r="C81" t="s">
        <v>95</v>
      </c>
      <c r="D81" t="s">
        <v>1726</v>
      </c>
      <c r="E81">
        <v>311</v>
      </c>
    </row>
    <row r="82" spans="1:5" x14ac:dyDescent="0.2">
      <c r="A82">
        <v>240</v>
      </c>
      <c r="B82" t="s">
        <v>89</v>
      </c>
      <c r="C82" t="s">
        <v>89</v>
      </c>
      <c r="D82" t="s">
        <v>1726</v>
      </c>
      <c r="E82">
        <v>311</v>
      </c>
    </row>
    <row r="83" spans="1:5" x14ac:dyDescent="0.2">
      <c r="A83">
        <v>280</v>
      </c>
      <c r="B83" t="s">
        <v>1727</v>
      </c>
      <c r="C83" t="s">
        <v>1727</v>
      </c>
      <c r="D83" t="s">
        <v>1726</v>
      </c>
      <c r="E83">
        <v>311</v>
      </c>
    </row>
    <row r="84" spans="1:5" x14ac:dyDescent="0.2">
      <c r="A84">
        <v>180</v>
      </c>
      <c r="B84" t="s">
        <v>94</v>
      </c>
      <c r="C84" t="s">
        <v>94</v>
      </c>
      <c r="D84" t="s">
        <v>1726</v>
      </c>
      <c r="E84">
        <v>311</v>
      </c>
    </row>
    <row r="85" spans="1:5" x14ac:dyDescent="0.2">
      <c r="A85">
        <v>260</v>
      </c>
      <c r="B85" t="s">
        <v>90</v>
      </c>
      <c r="C85" t="s">
        <v>90</v>
      </c>
      <c r="D85" t="s">
        <v>1726</v>
      </c>
      <c r="E85">
        <v>311</v>
      </c>
    </row>
    <row r="86" spans="1:5" x14ac:dyDescent="0.2">
      <c r="A86">
        <v>200</v>
      </c>
      <c r="B86" t="s">
        <v>91</v>
      </c>
      <c r="C86" t="s">
        <v>91</v>
      </c>
      <c r="D86" t="s">
        <v>1726</v>
      </c>
      <c r="E86">
        <v>311</v>
      </c>
    </row>
    <row r="87" spans="1:5" x14ac:dyDescent="0.2">
      <c r="A87">
        <v>220</v>
      </c>
      <c r="B87" t="s">
        <v>1728</v>
      </c>
      <c r="C87" t="s">
        <v>1728</v>
      </c>
      <c r="D87" t="s">
        <v>1726</v>
      </c>
      <c r="E87">
        <v>311</v>
      </c>
    </row>
    <row r="88" spans="1:5" x14ac:dyDescent="0.2">
      <c r="A88">
        <v>120</v>
      </c>
      <c r="B88" t="s">
        <v>1729</v>
      </c>
      <c r="C88" t="s">
        <v>1729</v>
      </c>
      <c r="D88" t="s">
        <v>1726</v>
      </c>
      <c r="E88">
        <v>311</v>
      </c>
    </row>
    <row r="89" spans="1:5" x14ac:dyDescent="0.2">
      <c r="A89">
        <v>140</v>
      </c>
      <c r="B89" t="s">
        <v>92</v>
      </c>
      <c r="C89" t="s">
        <v>92</v>
      </c>
      <c r="D89" t="s">
        <v>1726</v>
      </c>
      <c r="E89">
        <v>311</v>
      </c>
    </row>
    <row r="90" spans="1:5" x14ac:dyDescent="0.2">
      <c r="A90">
        <v>520</v>
      </c>
      <c r="B90" t="s">
        <v>93</v>
      </c>
      <c r="C90" t="s">
        <v>93</v>
      </c>
      <c r="D90" t="s">
        <v>1726</v>
      </c>
      <c r="E90">
        <v>311</v>
      </c>
    </row>
    <row r="91" spans="1:5" x14ac:dyDescent="0.2">
      <c r="A91">
        <v>623</v>
      </c>
      <c r="B91" t="s">
        <v>1730</v>
      </c>
      <c r="C91" t="s">
        <v>1730</v>
      </c>
      <c r="D91" t="s">
        <v>1731</v>
      </c>
      <c r="E91">
        <v>340</v>
      </c>
    </row>
    <row r="92" spans="1:5" x14ac:dyDescent="0.2">
      <c r="A92">
        <v>620</v>
      </c>
      <c r="B92" t="s">
        <v>76</v>
      </c>
      <c r="C92" t="s">
        <v>76</v>
      </c>
      <c r="D92" t="s">
        <v>1731</v>
      </c>
      <c r="E92">
        <v>340</v>
      </c>
    </row>
    <row r="93" spans="1:5" x14ac:dyDescent="0.2">
      <c r="A93">
        <v>622</v>
      </c>
      <c r="B93" t="s">
        <v>1732</v>
      </c>
      <c r="C93" t="s">
        <v>76</v>
      </c>
      <c r="D93" t="s">
        <v>1731</v>
      </c>
      <c r="E93">
        <v>340</v>
      </c>
    </row>
    <row r="94" spans="1:5" x14ac:dyDescent="0.2">
      <c r="A94">
        <v>600</v>
      </c>
      <c r="B94" t="s">
        <v>87</v>
      </c>
      <c r="C94" t="s">
        <v>87</v>
      </c>
      <c r="D94" t="s">
        <v>1733</v>
      </c>
      <c r="E94">
        <v>350</v>
      </c>
    </row>
    <row r="95" spans="1:5" x14ac:dyDescent="0.2">
      <c r="A95">
        <v>605</v>
      </c>
      <c r="B95" t="s">
        <v>1734</v>
      </c>
      <c r="C95" t="s">
        <v>87</v>
      </c>
      <c r="D95" t="s">
        <v>1733</v>
      </c>
      <c r="E95">
        <v>350</v>
      </c>
    </row>
    <row r="96" spans="1:5" x14ac:dyDescent="0.2">
      <c r="A96">
        <v>540</v>
      </c>
      <c r="B96" t="s">
        <v>98</v>
      </c>
      <c r="C96" t="s">
        <v>98</v>
      </c>
      <c r="D96" t="s">
        <v>1735</v>
      </c>
      <c r="E96">
        <v>355</v>
      </c>
    </row>
    <row r="97" spans="1:5" x14ac:dyDescent="0.2">
      <c r="A97">
        <v>542</v>
      </c>
      <c r="B97" t="s">
        <v>1736</v>
      </c>
      <c r="C97" t="s">
        <v>98</v>
      </c>
      <c r="D97" t="s">
        <v>1735</v>
      </c>
      <c r="E97">
        <v>355</v>
      </c>
    </row>
    <row r="98" spans="1:5" x14ac:dyDescent="0.2">
      <c r="A98">
        <v>580</v>
      </c>
      <c r="B98" t="s">
        <v>67</v>
      </c>
      <c r="C98" t="s">
        <v>67</v>
      </c>
      <c r="D98" t="s">
        <v>1735</v>
      </c>
      <c r="E98">
        <v>355</v>
      </c>
    </row>
    <row r="99" spans="1:5" x14ac:dyDescent="0.2">
      <c r="A99">
        <v>582</v>
      </c>
      <c r="B99" t="s">
        <v>1737</v>
      </c>
      <c r="C99" t="s">
        <v>67</v>
      </c>
      <c r="D99" t="s">
        <v>1735</v>
      </c>
      <c r="E99">
        <v>355</v>
      </c>
    </row>
    <row r="100" spans="1:5" x14ac:dyDescent="0.2">
      <c r="A100">
        <v>560</v>
      </c>
      <c r="B100" t="s">
        <v>99</v>
      </c>
      <c r="C100" t="s">
        <v>99</v>
      </c>
      <c r="D100" t="s">
        <v>1738</v>
      </c>
      <c r="E100">
        <v>360</v>
      </c>
    </row>
    <row r="101" spans="1:5" x14ac:dyDescent="0.2">
      <c r="A101">
        <v>562</v>
      </c>
      <c r="B101" t="s">
        <v>100</v>
      </c>
      <c r="C101" t="s">
        <v>100</v>
      </c>
      <c r="D101" t="s">
        <v>1738</v>
      </c>
      <c r="E101">
        <v>360</v>
      </c>
    </row>
    <row r="102" spans="1:5" x14ac:dyDescent="0.2">
      <c r="A102">
        <v>640</v>
      </c>
      <c r="B102" t="s">
        <v>101</v>
      </c>
      <c r="C102" t="s">
        <v>101</v>
      </c>
      <c r="D102" t="s">
        <v>1739</v>
      </c>
      <c r="E102">
        <v>370</v>
      </c>
    </row>
    <row r="103" spans="1:5" x14ac:dyDescent="0.2">
      <c r="A103">
        <v>641</v>
      </c>
      <c r="B103" t="s">
        <v>1740</v>
      </c>
      <c r="C103" t="s">
        <v>101</v>
      </c>
      <c r="D103" t="s">
        <v>1739</v>
      </c>
      <c r="E103">
        <v>370</v>
      </c>
    </row>
    <row r="104" spans="1:5" x14ac:dyDescent="0.2">
      <c r="A104">
        <v>660</v>
      </c>
      <c r="B104" t="s">
        <v>103</v>
      </c>
      <c r="C104" t="s">
        <v>103</v>
      </c>
      <c r="D104" t="s">
        <v>1741</v>
      </c>
      <c r="E104">
        <v>371</v>
      </c>
    </row>
    <row r="105" spans="1:5" x14ac:dyDescent="0.2">
      <c r="A105">
        <v>680</v>
      </c>
      <c r="B105" t="s">
        <v>1742</v>
      </c>
      <c r="C105" t="s">
        <v>1742</v>
      </c>
      <c r="D105" t="s">
        <v>1741</v>
      </c>
      <c r="E105">
        <v>371</v>
      </c>
    </row>
    <row r="106" spans="1:5" x14ac:dyDescent="0.2">
      <c r="A106">
        <v>1060</v>
      </c>
      <c r="B106" t="s">
        <v>1743</v>
      </c>
      <c r="C106" t="s">
        <v>1743</v>
      </c>
      <c r="D106" t="s">
        <v>1744</v>
      </c>
      <c r="E106">
        <v>380</v>
      </c>
    </row>
    <row r="107" spans="1:5" x14ac:dyDescent="0.2">
      <c r="A107">
        <v>1042</v>
      </c>
      <c r="B107" t="s">
        <v>104</v>
      </c>
      <c r="C107" t="s">
        <v>104</v>
      </c>
      <c r="D107" t="s">
        <v>1744</v>
      </c>
      <c r="E107">
        <v>380</v>
      </c>
    </row>
    <row r="108" spans="1:5" x14ac:dyDescent="0.2">
      <c r="A108">
        <v>1020</v>
      </c>
      <c r="B108" t="s">
        <v>106</v>
      </c>
      <c r="C108" t="s">
        <v>106</v>
      </c>
      <c r="D108" t="s">
        <v>1744</v>
      </c>
      <c r="E108">
        <v>380</v>
      </c>
    </row>
    <row r="109" spans="1:5" x14ac:dyDescent="0.2">
      <c r="A109">
        <v>1040</v>
      </c>
      <c r="B109" t="s">
        <v>105</v>
      </c>
      <c r="C109" t="s">
        <v>105</v>
      </c>
      <c r="D109" t="s">
        <v>1744</v>
      </c>
      <c r="E109">
        <v>380</v>
      </c>
    </row>
    <row r="110" spans="1:5" x14ac:dyDescent="0.2">
      <c r="A110">
        <v>1041</v>
      </c>
      <c r="B110" t="s">
        <v>1745</v>
      </c>
      <c r="C110" t="s">
        <v>105</v>
      </c>
      <c r="D110" t="s">
        <v>1744</v>
      </c>
      <c r="E110">
        <v>380</v>
      </c>
    </row>
    <row r="111" spans="1:5" x14ac:dyDescent="0.2">
      <c r="A111">
        <v>1080</v>
      </c>
      <c r="B111" t="s">
        <v>1746</v>
      </c>
      <c r="C111" t="s">
        <v>1746</v>
      </c>
      <c r="D111" t="s">
        <v>1744</v>
      </c>
      <c r="E111">
        <v>380</v>
      </c>
    </row>
    <row r="112" spans="1:5" x14ac:dyDescent="0.2">
      <c r="A112">
        <v>1622</v>
      </c>
      <c r="B112" t="s">
        <v>108</v>
      </c>
      <c r="C112" t="s">
        <v>108</v>
      </c>
      <c r="D112" t="s">
        <v>1747</v>
      </c>
      <c r="E112">
        <v>400</v>
      </c>
    </row>
    <row r="113" spans="1:5" x14ac:dyDescent="0.2">
      <c r="A113">
        <v>1620</v>
      </c>
      <c r="B113" t="s">
        <v>83</v>
      </c>
      <c r="C113" t="s">
        <v>83</v>
      </c>
      <c r="D113" t="s">
        <v>1747</v>
      </c>
      <c r="E113">
        <v>400</v>
      </c>
    </row>
    <row r="114" spans="1:5" x14ac:dyDescent="0.2">
      <c r="A114">
        <v>1624</v>
      </c>
      <c r="B114" t="s">
        <v>1748</v>
      </c>
      <c r="C114" t="s">
        <v>83</v>
      </c>
      <c r="D114" t="s">
        <v>1747</v>
      </c>
      <c r="E114">
        <v>400</v>
      </c>
    </row>
    <row r="115" spans="1:5" x14ac:dyDescent="0.2">
      <c r="A115">
        <v>1625</v>
      </c>
      <c r="B115" t="s">
        <v>1749</v>
      </c>
      <c r="C115" t="s">
        <v>83</v>
      </c>
      <c r="D115" t="s">
        <v>1747</v>
      </c>
      <c r="E115">
        <v>400</v>
      </c>
    </row>
    <row r="116" spans="1:5" x14ac:dyDescent="0.2">
      <c r="A116">
        <v>1680</v>
      </c>
      <c r="B116" t="s">
        <v>1750</v>
      </c>
      <c r="C116" t="s">
        <v>1750</v>
      </c>
      <c r="D116" t="s">
        <v>1747</v>
      </c>
      <c r="E116">
        <v>400</v>
      </c>
    </row>
    <row r="117" spans="1:5" x14ac:dyDescent="0.2">
      <c r="A117">
        <v>1700</v>
      </c>
      <c r="B117" t="s">
        <v>1751</v>
      </c>
      <c r="C117" t="s">
        <v>1751</v>
      </c>
      <c r="D117" t="s">
        <v>1752</v>
      </c>
      <c r="E117">
        <v>401</v>
      </c>
    </row>
    <row r="118" spans="1:5" x14ac:dyDescent="0.2">
      <c r="A118">
        <v>1600</v>
      </c>
      <c r="B118" t="s">
        <v>107</v>
      </c>
      <c r="C118" t="s">
        <v>107</v>
      </c>
      <c r="D118" t="s">
        <v>1753</v>
      </c>
      <c r="E118">
        <v>415</v>
      </c>
    </row>
    <row r="119" spans="1:5" x14ac:dyDescent="0.2">
      <c r="A119">
        <v>1605</v>
      </c>
      <c r="B119" t="s">
        <v>1754</v>
      </c>
      <c r="C119" t="s">
        <v>107</v>
      </c>
      <c r="D119" t="s">
        <v>1753</v>
      </c>
      <c r="E119">
        <v>415</v>
      </c>
    </row>
    <row r="120" spans="1:5" x14ac:dyDescent="0.2">
      <c r="A120">
        <v>1665</v>
      </c>
      <c r="B120" t="s">
        <v>111</v>
      </c>
      <c r="C120" t="s">
        <v>111</v>
      </c>
      <c r="D120" t="s">
        <v>1755</v>
      </c>
      <c r="E120">
        <v>420</v>
      </c>
    </row>
    <row r="121" spans="1:5" x14ac:dyDescent="0.2">
      <c r="A121">
        <v>1660</v>
      </c>
      <c r="B121" t="s">
        <v>109</v>
      </c>
      <c r="C121" t="s">
        <v>109</v>
      </c>
      <c r="D121" t="s">
        <v>1755</v>
      </c>
      <c r="E121">
        <v>420</v>
      </c>
    </row>
    <row r="122" spans="1:5" x14ac:dyDescent="0.2">
      <c r="A122">
        <v>1640</v>
      </c>
      <c r="B122" t="s">
        <v>110</v>
      </c>
      <c r="C122" t="s">
        <v>110</v>
      </c>
      <c r="D122" t="s">
        <v>1755</v>
      </c>
      <c r="E122">
        <v>420</v>
      </c>
    </row>
    <row r="123" spans="1:5" x14ac:dyDescent="0.2">
      <c r="A123">
        <v>1560</v>
      </c>
      <c r="B123" t="s">
        <v>112</v>
      </c>
      <c r="C123" t="s">
        <v>112</v>
      </c>
      <c r="D123" t="s">
        <v>1756</v>
      </c>
      <c r="E123">
        <v>425</v>
      </c>
    </row>
    <row r="124" spans="1:5" x14ac:dyDescent="0.2">
      <c r="A124">
        <v>1580</v>
      </c>
      <c r="B124" t="s">
        <v>113</v>
      </c>
      <c r="C124" t="s">
        <v>113</v>
      </c>
      <c r="D124" t="s">
        <v>1757</v>
      </c>
      <c r="E124">
        <v>430</v>
      </c>
    </row>
    <row r="125" spans="1:5" x14ac:dyDescent="0.2">
      <c r="A125">
        <v>1162</v>
      </c>
      <c r="B125" t="s">
        <v>1758</v>
      </c>
      <c r="C125" t="s">
        <v>1758</v>
      </c>
      <c r="D125" t="s">
        <v>1759</v>
      </c>
      <c r="E125">
        <v>450</v>
      </c>
    </row>
    <row r="126" spans="1:5" x14ac:dyDescent="0.2">
      <c r="A126">
        <v>1160</v>
      </c>
      <c r="B126" t="s">
        <v>73</v>
      </c>
      <c r="C126" t="s">
        <v>73</v>
      </c>
      <c r="D126" t="s">
        <v>1759</v>
      </c>
      <c r="E126">
        <v>450</v>
      </c>
    </row>
    <row r="127" spans="1:5" x14ac:dyDescent="0.2">
      <c r="A127">
        <v>1120</v>
      </c>
      <c r="B127" t="s">
        <v>1760</v>
      </c>
      <c r="C127" t="s">
        <v>1760</v>
      </c>
      <c r="D127" t="s">
        <v>1761</v>
      </c>
      <c r="E127">
        <v>451</v>
      </c>
    </row>
    <row r="128" spans="1:5" x14ac:dyDescent="0.2">
      <c r="A128">
        <v>1100</v>
      </c>
      <c r="B128" t="s">
        <v>114</v>
      </c>
      <c r="C128" t="s">
        <v>114</v>
      </c>
      <c r="D128" t="s">
        <v>1761</v>
      </c>
      <c r="E128">
        <v>451</v>
      </c>
    </row>
    <row r="129" spans="1:5" x14ac:dyDescent="0.2">
      <c r="A129">
        <v>1140</v>
      </c>
      <c r="B129" t="s">
        <v>115</v>
      </c>
      <c r="C129" t="s">
        <v>115</v>
      </c>
      <c r="D129" t="s">
        <v>1761</v>
      </c>
      <c r="E129">
        <v>451</v>
      </c>
    </row>
    <row r="130" spans="1:5" x14ac:dyDescent="0.2">
      <c r="A130">
        <v>1180</v>
      </c>
      <c r="B130" t="s">
        <v>116</v>
      </c>
      <c r="C130" t="s">
        <v>116</v>
      </c>
      <c r="D130" t="s">
        <v>1762</v>
      </c>
      <c r="E130">
        <v>460</v>
      </c>
    </row>
    <row r="131" spans="1:5" x14ac:dyDescent="0.2">
      <c r="A131">
        <v>1202</v>
      </c>
      <c r="B131" t="s">
        <v>118</v>
      </c>
      <c r="C131" t="s">
        <v>118</v>
      </c>
      <c r="D131" t="s">
        <v>1763</v>
      </c>
      <c r="E131">
        <v>465</v>
      </c>
    </row>
    <row r="132" spans="1:5" x14ac:dyDescent="0.2">
      <c r="A132">
        <v>1200</v>
      </c>
      <c r="B132" t="s">
        <v>117</v>
      </c>
      <c r="C132" t="s">
        <v>117</v>
      </c>
      <c r="D132" t="s">
        <v>1763</v>
      </c>
      <c r="E132">
        <v>465</v>
      </c>
    </row>
    <row r="133" spans="1:5" x14ac:dyDescent="0.2">
      <c r="A133">
        <v>1521</v>
      </c>
      <c r="B133" t="s">
        <v>1764</v>
      </c>
      <c r="C133" t="s">
        <v>1764</v>
      </c>
      <c r="D133" t="s">
        <v>1765</v>
      </c>
      <c r="E133">
        <v>470</v>
      </c>
    </row>
    <row r="134" spans="1:5" x14ac:dyDescent="0.2">
      <c r="A134">
        <v>1520</v>
      </c>
      <c r="B134" t="s">
        <v>119</v>
      </c>
      <c r="C134" t="s">
        <v>119</v>
      </c>
      <c r="D134" t="s">
        <v>1765</v>
      </c>
      <c r="E134">
        <v>470</v>
      </c>
    </row>
    <row r="135" spans="1:5" x14ac:dyDescent="0.2">
      <c r="A135">
        <v>1540</v>
      </c>
      <c r="B135" t="s">
        <v>1766</v>
      </c>
      <c r="C135" t="s">
        <v>1766</v>
      </c>
      <c r="D135" t="s">
        <v>1767</v>
      </c>
      <c r="E135">
        <v>471</v>
      </c>
    </row>
    <row r="136" spans="1:5" x14ac:dyDescent="0.2">
      <c r="A136">
        <v>2100</v>
      </c>
      <c r="B136" t="s">
        <v>1768</v>
      </c>
      <c r="C136" t="s">
        <v>1768</v>
      </c>
      <c r="D136" t="s">
        <v>1769</v>
      </c>
      <c r="E136">
        <v>500</v>
      </c>
    </row>
    <row r="137" spans="1:5" x14ac:dyDescent="0.2">
      <c r="A137">
        <v>2120</v>
      </c>
      <c r="B137" t="s">
        <v>121</v>
      </c>
      <c r="C137" t="s">
        <v>121</v>
      </c>
      <c r="D137" t="s">
        <v>1769</v>
      </c>
      <c r="E137">
        <v>500</v>
      </c>
    </row>
    <row r="138" spans="1:5" x14ac:dyDescent="0.2">
      <c r="A138">
        <v>2520</v>
      </c>
      <c r="B138" t="s">
        <v>120</v>
      </c>
      <c r="C138" t="s">
        <v>120</v>
      </c>
      <c r="D138" t="s">
        <v>1769</v>
      </c>
      <c r="E138">
        <v>500</v>
      </c>
    </row>
    <row r="139" spans="1:5" x14ac:dyDescent="0.2">
      <c r="A139">
        <v>2040</v>
      </c>
      <c r="B139" t="s">
        <v>1770</v>
      </c>
      <c r="C139" t="s">
        <v>1770</v>
      </c>
      <c r="D139" t="s">
        <v>1771</v>
      </c>
      <c r="E139">
        <v>510</v>
      </c>
    </row>
    <row r="140" spans="1:5" x14ac:dyDescent="0.2">
      <c r="A140">
        <v>2080</v>
      </c>
      <c r="B140" t="s">
        <v>123</v>
      </c>
      <c r="C140" t="s">
        <v>123</v>
      </c>
      <c r="D140" t="s">
        <v>1771</v>
      </c>
      <c r="E140">
        <v>510</v>
      </c>
    </row>
    <row r="141" spans="1:5" x14ac:dyDescent="0.2">
      <c r="A141">
        <v>2020</v>
      </c>
      <c r="B141" t="s">
        <v>124</v>
      </c>
      <c r="C141" t="s">
        <v>124</v>
      </c>
      <c r="D141" t="s">
        <v>1771</v>
      </c>
      <c r="E141">
        <v>510</v>
      </c>
    </row>
    <row r="142" spans="1:5" x14ac:dyDescent="0.2">
      <c r="A142">
        <v>2060</v>
      </c>
      <c r="B142" t="s">
        <v>125</v>
      </c>
      <c r="C142" t="s">
        <v>125</v>
      </c>
      <c r="D142" t="s">
        <v>1772</v>
      </c>
      <c r="E142">
        <v>520</v>
      </c>
    </row>
    <row r="143" spans="1:5" x14ac:dyDescent="0.2">
      <c r="A143">
        <v>2560</v>
      </c>
      <c r="B143" t="s">
        <v>102</v>
      </c>
      <c r="C143" t="s">
        <v>102</v>
      </c>
      <c r="D143" t="s">
        <v>1773</v>
      </c>
      <c r="E143">
        <v>530</v>
      </c>
    </row>
    <row r="144" spans="1:5" x14ac:dyDescent="0.2">
      <c r="A144">
        <v>2540</v>
      </c>
      <c r="B144" t="s">
        <v>126</v>
      </c>
      <c r="C144" t="s">
        <v>126</v>
      </c>
      <c r="D144" t="s">
        <v>1773</v>
      </c>
      <c r="E144">
        <v>530</v>
      </c>
    </row>
    <row r="145" spans="1:5" x14ac:dyDescent="0.2">
      <c r="A145">
        <v>2580</v>
      </c>
      <c r="B145" t="s">
        <v>1774</v>
      </c>
      <c r="C145" t="s">
        <v>1774</v>
      </c>
      <c r="D145" t="s">
        <v>1775</v>
      </c>
      <c r="E145">
        <v>531</v>
      </c>
    </row>
    <row r="146" spans="1:5" x14ac:dyDescent="0.2">
      <c r="A146">
        <v>2600</v>
      </c>
      <c r="B146" t="s">
        <v>127</v>
      </c>
      <c r="C146" t="s">
        <v>127</v>
      </c>
      <c r="D146" t="s">
        <v>1775</v>
      </c>
      <c r="E146">
        <v>531</v>
      </c>
    </row>
    <row r="147" spans="1:5" x14ac:dyDescent="0.2">
      <c r="A147">
        <v>2620</v>
      </c>
      <c r="B147" t="s">
        <v>128</v>
      </c>
      <c r="C147" t="s">
        <v>128</v>
      </c>
      <c r="D147" t="s">
        <v>1776</v>
      </c>
      <c r="E147">
        <v>540</v>
      </c>
    </row>
    <row r="148" spans="1:5" x14ac:dyDescent="0.2">
      <c r="A148">
        <v>2660</v>
      </c>
      <c r="B148" t="s">
        <v>1777</v>
      </c>
      <c r="C148" t="s">
        <v>1777</v>
      </c>
      <c r="D148" t="s">
        <v>1778</v>
      </c>
      <c r="E148">
        <v>541</v>
      </c>
    </row>
    <row r="149" spans="1:5" x14ac:dyDescent="0.2">
      <c r="A149">
        <v>2640</v>
      </c>
      <c r="B149" t="s">
        <v>129</v>
      </c>
      <c r="C149" t="s">
        <v>129</v>
      </c>
      <c r="D149" t="s">
        <v>1779</v>
      </c>
      <c r="E149">
        <v>545</v>
      </c>
    </row>
    <row r="150" spans="1:5" x14ac:dyDescent="0.2">
      <c r="A150">
        <v>2642</v>
      </c>
      <c r="B150" t="s">
        <v>1780</v>
      </c>
      <c r="C150" t="s">
        <v>129</v>
      </c>
      <c r="D150" t="s">
        <v>1779</v>
      </c>
      <c r="E150">
        <v>545</v>
      </c>
    </row>
    <row r="151" spans="1:5" x14ac:dyDescent="0.2">
      <c r="A151">
        <v>3022</v>
      </c>
      <c r="B151" t="s">
        <v>130</v>
      </c>
      <c r="C151" t="s">
        <v>130</v>
      </c>
      <c r="D151" t="s">
        <v>1781</v>
      </c>
      <c r="E151">
        <v>550</v>
      </c>
    </row>
    <row r="152" spans="1:5" x14ac:dyDescent="0.2">
      <c r="A152">
        <v>3020</v>
      </c>
      <c r="B152" t="s">
        <v>122</v>
      </c>
      <c r="C152" t="s">
        <v>122</v>
      </c>
      <c r="D152" t="s">
        <v>1781</v>
      </c>
      <c r="E152">
        <v>550</v>
      </c>
    </row>
    <row r="153" spans="1:5" x14ac:dyDescent="0.2">
      <c r="A153">
        <v>3024</v>
      </c>
      <c r="B153" t="s">
        <v>1782</v>
      </c>
      <c r="C153" t="s">
        <v>122</v>
      </c>
      <c r="D153" t="s">
        <v>1781</v>
      </c>
      <c r="E153">
        <v>550</v>
      </c>
    </row>
    <row r="154" spans="1:5" x14ac:dyDescent="0.2">
      <c r="A154">
        <v>3025</v>
      </c>
      <c r="B154" t="s">
        <v>1783</v>
      </c>
      <c r="C154" t="s">
        <v>122</v>
      </c>
      <c r="D154" t="s">
        <v>1781</v>
      </c>
      <c r="E154">
        <v>550</v>
      </c>
    </row>
    <row r="155" spans="1:5" x14ac:dyDescent="0.2">
      <c r="A155">
        <v>3080</v>
      </c>
      <c r="B155" t="s">
        <v>1784</v>
      </c>
      <c r="C155" t="s">
        <v>1784</v>
      </c>
      <c r="D155" t="s">
        <v>1785</v>
      </c>
      <c r="E155">
        <v>560</v>
      </c>
    </row>
    <row r="156" spans="1:5" x14ac:dyDescent="0.2">
      <c r="A156">
        <v>3100</v>
      </c>
      <c r="B156" t="s">
        <v>131</v>
      </c>
      <c r="C156" t="s">
        <v>131</v>
      </c>
      <c r="D156" t="s">
        <v>1785</v>
      </c>
      <c r="E156">
        <v>560</v>
      </c>
    </row>
    <row r="157" spans="1:5" x14ac:dyDescent="0.2">
      <c r="A157">
        <v>3120</v>
      </c>
      <c r="B157" t="s">
        <v>1786</v>
      </c>
      <c r="C157" t="s">
        <v>1786</v>
      </c>
      <c r="D157" t="s">
        <v>1785</v>
      </c>
      <c r="E157">
        <v>560</v>
      </c>
    </row>
    <row r="158" spans="1:5" x14ac:dyDescent="0.2">
      <c r="A158">
        <v>3140</v>
      </c>
      <c r="B158" t="s">
        <v>132</v>
      </c>
      <c r="C158" t="s">
        <v>132</v>
      </c>
      <c r="D158" t="s">
        <v>1787</v>
      </c>
      <c r="E158">
        <v>565</v>
      </c>
    </row>
    <row r="159" spans="1:5" x14ac:dyDescent="0.2">
      <c r="A159">
        <v>3160</v>
      </c>
      <c r="B159" t="s">
        <v>133</v>
      </c>
      <c r="C159" t="s">
        <v>133</v>
      </c>
      <c r="D159" t="s">
        <v>1788</v>
      </c>
      <c r="E159">
        <v>566</v>
      </c>
    </row>
    <row r="160" spans="1:5" x14ac:dyDescent="0.2">
      <c r="A160">
        <v>3060</v>
      </c>
      <c r="B160" t="s">
        <v>134</v>
      </c>
      <c r="C160" t="s">
        <v>134</v>
      </c>
      <c r="D160" t="s">
        <v>1789</v>
      </c>
      <c r="E160">
        <v>570</v>
      </c>
    </row>
    <row r="161" spans="1:5" x14ac:dyDescent="0.2">
      <c r="A161">
        <v>3040</v>
      </c>
      <c r="B161" t="s">
        <v>135</v>
      </c>
      <c r="C161" t="s">
        <v>135</v>
      </c>
      <c r="D161" t="s">
        <v>1790</v>
      </c>
      <c r="E161">
        <v>580</v>
      </c>
    </row>
    <row r="162" spans="1:5" x14ac:dyDescent="0.2">
      <c r="A162">
        <v>3042</v>
      </c>
      <c r="B162" t="s">
        <v>1791</v>
      </c>
      <c r="C162" t="s">
        <v>135</v>
      </c>
      <c r="D162" t="s">
        <v>1790</v>
      </c>
      <c r="E162">
        <v>580</v>
      </c>
    </row>
    <row r="163" spans="1:5" x14ac:dyDescent="0.2">
      <c r="A163">
        <v>3044</v>
      </c>
      <c r="B163" t="s">
        <v>1792</v>
      </c>
      <c r="C163" t="s">
        <v>135</v>
      </c>
      <c r="D163" t="s">
        <v>1790</v>
      </c>
      <c r="E163">
        <v>580</v>
      </c>
    </row>
    <row r="164" spans="1:5" x14ac:dyDescent="0.2">
      <c r="A164">
        <v>3045</v>
      </c>
      <c r="B164" t="s">
        <v>1793</v>
      </c>
      <c r="C164" t="s">
        <v>135</v>
      </c>
      <c r="D164" t="s">
        <v>1790</v>
      </c>
      <c r="E164">
        <v>580</v>
      </c>
    </row>
    <row r="165" spans="1:5" x14ac:dyDescent="0.2">
      <c r="A165">
        <v>3601</v>
      </c>
      <c r="B165" t="s">
        <v>137</v>
      </c>
      <c r="C165" t="s">
        <v>137</v>
      </c>
      <c r="D165" t="s">
        <v>1794</v>
      </c>
      <c r="E165">
        <v>600</v>
      </c>
    </row>
    <row r="166" spans="1:5" x14ac:dyDescent="0.2">
      <c r="A166">
        <v>3600</v>
      </c>
      <c r="B166" t="s">
        <v>68</v>
      </c>
      <c r="C166" t="s">
        <v>68</v>
      </c>
      <c r="D166" t="s">
        <v>1794</v>
      </c>
      <c r="E166">
        <v>600</v>
      </c>
    </row>
    <row r="167" spans="1:5" x14ac:dyDescent="0.2">
      <c r="A167">
        <v>3602</v>
      </c>
      <c r="B167" t="s">
        <v>1795</v>
      </c>
      <c r="C167" t="s">
        <v>68</v>
      </c>
      <c r="D167" t="s">
        <v>1794</v>
      </c>
      <c r="E167">
        <v>600</v>
      </c>
    </row>
    <row r="168" spans="1:5" x14ac:dyDescent="0.2">
      <c r="A168">
        <v>3603</v>
      </c>
      <c r="B168" t="s">
        <v>1796</v>
      </c>
      <c r="C168" t="s">
        <v>68</v>
      </c>
      <c r="D168" t="s">
        <v>1794</v>
      </c>
      <c r="E168">
        <v>600</v>
      </c>
    </row>
    <row r="169" spans="1:5" x14ac:dyDescent="0.2">
      <c r="A169">
        <v>3604</v>
      </c>
      <c r="B169" t="s">
        <v>1797</v>
      </c>
      <c r="C169" t="s">
        <v>68</v>
      </c>
      <c r="D169" t="s">
        <v>1794</v>
      </c>
      <c r="E169">
        <v>600</v>
      </c>
    </row>
    <row r="170" spans="1:5" x14ac:dyDescent="0.2">
      <c r="A170">
        <v>3605</v>
      </c>
      <c r="B170" t="s">
        <v>1798</v>
      </c>
      <c r="C170" t="s">
        <v>68</v>
      </c>
      <c r="D170" t="s">
        <v>1794</v>
      </c>
      <c r="E170">
        <v>600</v>
      </c>
    </row>
    <row r="171" spans="1:5" x14ac:dyDescent="0.2">
      <c r="A171">
        <v>3606</v>
      </c>
      <c r="B171" t="s">
        <v>1799</v>
      </c>
      <c r="C171" t="s">
        <v>68</v>
      </c>
      <c r="D171" t="s">
        <v>1794</v>
      </c>
      <c r="E171">
        <v>600</v>
      </c>
    </row>
    <row r="172" spans="1:5" x14ac:dyDescent="0.2">
      <c r="A172">
        <v>3607</v>
      </c>
      <c r="B172" t="s">
        <v>1800</v>
      </c>
      <c r="C172" t="s">
        <v>68</v>
      </c>
      <c r="D172" t="s">
        <v>1794</v>
      </c>
      <c r="E172">
        <v>600</v>
      </c>
    </row>
    <row r="173" spans="1:5" x14ac:dyDescent="0.2">
      <c r="A173">
        <v>3608</v>
      </c>
      <c r="B173" t="s">
        <v>1801</v>
      </c>
      <c r="C173" t="s">
        <v>68</v>
      </c>
      <c r="D173" t="s">
        <v>1794</v>
      </c>
      <c r="E173">
        <v>600</v>
      </c>
    </row>
    <row r="174" spans="1:5" x14ac:dyDescent="0.2">
      <c r="A174">
        <v>3610</v>
      </c>
      <c r="B174" t="s">
        <v>1802</v>
      </c>
      <c r="C174" t="s">
        <v>68</v>
      </c>
      <c r="D174" t="s">
        <v>1794</v>
      </c>
      <c r="E174">
        <v>600</v>
      </c>
    </row>
    <row r="175" spans="1:5" x14ac:dyDescent="0.2">
      <c r="A175">
        <v>3611</v>
      </c>
      <c r="B175" t="s">
        <v>1803</v>
      </c>
      <c r="C175" t="s">
        <v>68</v>
      </c>
      <c r="D175" t="s">
        <v>1794</v>
      </c>
      <c r="E175">
        <v>600</v>
      </c>
    </row>
    <row r="176" spans="1:5" x14ac:dyDescent="0.2">
      <c r="A176">
        <v>3612</v>
      </c>
      <c r="B176" t="s">
        <v>1804</v>
      </c>
      <c r="C176" t="s">
        <v>68</v>
      </c>
      <c r="D176" t="s">
        <v>1794</v>
      </c>
      <c r="E176">
        <v>600</v>
      </c>
    </row>
    <row r="177" spans="1:5" x14ac:dyDescent="0.2">
      <c r="A177">
        <v>3620</v>
      </c>
      <c r="B177" t="s">
        <v>1805</v>
      </c>
      <c r="C177" t="s">
        <v>1805</v>
      </c>
      <c r="D177" t="s">
        <v>1806</v>
      </c>
      <c r="E177">
        <v>601</v>
      </c>
    </row>
    <row r="178" spans="1:5" x14ac:dyDescent="0.2">
      <c r="A178">
        <v>3524</v>
      </c>
      <c r="B178" t="s">
        <v>139</v>
      </c>
      <c r="C178" t="s">
        <v>139</v>
      </c>
      <c r="D178" t="s">
        <v>1806</v>
      </c>
      <c r="E178">
        <v>601</v>
      </c>
    </row>
    <row r="179" spans="1:5" x14ac:dyDescent="0.2">
      <c r="A179">
        <v>3522</v>
      </c>
      <c r="B179" t="s">
        <v>138</v>
      </c>
      <c r="C179" t="s">
        <v>138</v>
      </c>
      <c r="D179" t="s">
        <v>1806</v>
      </c>
      <c r="E179">
        <v>601</v>
      </c>
    </row>
    <row r="180" spans="1:5" x14ac:dyDescent="0.2">
      <c r="A180">
        <v>3640</v>
      </c>
      <c r="B180" t="s">
        <v>1807</v>
      </c>
      <c r="C180" t="s">
        <v>1807</v>
      </c>
      <c r="D180" t="s">
        <v>1806</v>
      </c>
      <c r="E180">
        <v>601</v>
      </c>
    </row>
    <row r="181" spans="1:5" x14ac:dyDescent="0.2">
      <c r="A181">
        <v>4020</v>
      </c>
      <c r="B181" t="s">
        <v>1808</v>
      </c>
      <c r="C181" t="s">
        <v>1808</v>
      </c>
      <c r="D181" t="s">
        <v>1806</v>
      </c>
      <c r="E181">
        <v>601</v>
      </c>
    </row>
    <row r="182" spans="1:5" x14ac:dyDescent="0.2">
      <c r="A182">
        <v>4060</v>
      </c>
      <c r="B182" t="s">
        <v>1809</v>
      </c>
      <c r="C182" t="s">
        <v>1809</v>
      </c>
      <c r="D182" t="s">
        <v>1806</v>
      </c>
      <c r="E182">
        <v>601</v>
      </c>
    </row>
    <row r="183" spans="1:5" x14ac:dyDescent="0.2">
      <c r="A183">
        <v>4040</v>
      </c>
      <c r="B183" t="s">
        <v>140</v>
      </c>
      <c r="C183" t="s">
        <v>140</v>
      </c>
      <c r="D183" t="s">
        <v>1810</v>
      </c>
      <c r="E183">
        <v>610</v>
      </c>
    </row>
    <row r="184" spans="1:5" x14ac:dyDescent="0.2">
      <c r="A184">
        <v>3560</v>
      </c>
      <c r="B184" t="s">
        <v>141</v>
      </c>
      <c r="C184" t="s">
        <v>141</v>
      </c>
      <c r="D184" t="s">
        <v>1811</v>
      </c>
      <c r="E184">
        <v>620</v>
      </c>
    </row>
    <row r="185" spans="1:5" x14ac:dyDescent="0.2">
      <c r="A185">
        <v>3561</v>
      </c>
      <c r="B185" t="s">
        <v>1812</v>
      </c>
      <c r="C185" t="s">
        <v>141</v>
      </c>
      <c r="D185" t="s">
        <v>1811</v>
      </c>
      <c r="E185">
        <v>620</v>
      </c>
    </row>
    <row r="186" spans="1:5" x14ac:dyDescent="0.2">
      <c r="A186">
        <v>3540</v>
      </c>
      <c r="B186" t="s">
        <v>136</v>
      </c>
      <c r="C186" t="s">
        <v>136</v>
      </c>
      <c r="D186" t="s">
        <v>1811</v>
      </c>
      <c r="E186">
        <v>620</v>
      </c>
    </row>
    <row r="187" spans="1:5" x14ac:dyDescent="0.2">
      <c r="A187">
        <v>3542</v>
      </c>
      <c r="B187" t="s">
        <v>1813</v>
      </c>
      <c r="C187" t="s">
        <v>136</v>
      </c>
      <c r="D187" t="s">
        <v>1811</v>
      </c>
      <c r="E187">
        <v>620</v>
      </c>
    </row>
    <row r="188" spans="1:5" x14ac:dyDescent="0.2">
      <c r="A188">
        <v>3580</v>
      </c>
      <c r="B188" t="s">
        <v>1814</v>
      </c>
      <c r="C188" t="s">
        <v>1814</v>
      </c>
      <c r="D188" t="s">
        <v>1811</v>
      </c>
      <c r="E188">
        <v>620</v>
      </c>
    </row>
    <row r="189" spans="1:5" x14ac:dyDescent="0.2">
      <c r="A189">
        <v>3516</v>
      </c>
      <c r="B189" t="s">
        <v>1815</v>
      </c>
      <c r="C189" t="s">
        <v>142</v>
      </c>
      <c r="D189" t="s">
        <v>1816</v>
      </c>
      <c r="E189">
        <v>625</v>
      </c>
    </row>
    <row r="190" spans="1:5" x14ac:dyDescent="0.2">
      <c r="A190">
        <v>3518</v>
      </c>
      <c r="B190" t="s">
        <v>1817</v>
      </c>
      <c r="C190" t="s">
        <v>142</v>
      </c>
      <c r="D190" t="s">
        <v>1816</v>
      </c>
      <c r="E190">
        <v>625</v>
      </c>
    </row>
    <row r="191" spans="1:5" x14ac:dyDescent="0.2">
      <c r="A191">
        <v>3520</v>
      </c>
      <c r="B191" t="s">
        <v>142</v>
      </c>
      <c r="C191" t="s">
        <v>142</v>
      </c>
      <c r="D191" t="s">
        <v>1816</v>
      </c>
      <c r="E191">
        <v>625</v>
      </c>
    </row>
    <row r="192" spans="1:5" x14ac:dyDescent="0.2">
      <c r="A192">
        <v>3521</v>
      </c>
      <c r="B192" t="s">
        <v>1818</v>
      </c>
      <c r="C192" t="s">
        <v>142</v>
      </c>
      <c r="D192" t="s">
        <v>1816</v>
      </c>
      <c r="E192">
        <v>625</v>
      </c>
    </row>
    <row r="193" spans="1:5" x14ac:dyDescent="0.2">
      <c r="A193">
        <v>4240</v>
      </c>
      <c r="B193" t="s">
        <v>96</v>
      </c>
      <c r="C193" t="s">
        <v>96</v>
      </c>
      <c r="D193" t="s">
        <v>1819</v>
      </c>
      <c r="E193">
        <v>640</v>
      </c>
    </row>
    <row r="194" spans="1:5" x14ac:dyDescent="0.2">
      <c r="A194">
        <v>4242</v>
      </c>
      <c r="B194" t="s">
        <v>1820</v>
      </c>
      <c r="C194" t="s">
        <v>96</v>
      </c>
      <c r="D194" t="s">
        <v>1819</v>
      </c>
      <c r="E194">
        <v>640</v>
      </c>
    </row>
    <row r="195" spans="1:5" x14ac:dyDescent="0.2">
      <c r="A195">
        <v>4244</v>
      </c>
      <c r="B195" t="s">
        <v>1821</v>
      </c>
      <c r="C195" t="s">
        <v>1821</v>
      </c>
      <c r="D195" t="s">
        <v>1819</v>
      </c>
      <c r="E195">
        <v>640</v>
      </c>
    </row>
    <row r="196" spans="1:5" x14ac:dyDescent="0.2">
      <c r="A196">
        <v>4100</v>
      </c>
      <c r="B196" t="s">
        <v>143</v>
      </c>
      <c r="C196" t="s">
        <v>143</v>
      </c>
      <c r="D196" t="s">
        <v>1822</v>
      </c>
      <c r="E196">
        <v>641</v>
      </c>
    </row>
    <row r="197" spans="1:5" x14ac:dyDescent="0.2">
      <c r="A197">
        <v>4120</v>
      </c>
      <c r="B197" t="s">
        <v>1823</v>
      </c>
      <c r="C197" t="s">
        <v>1823</v>
      </c>
      <c r="D197" t="s">
        <v>1822</v>
      </c>
      <c r="E197">
        <v>641</v>
      </c>
    </row>
    <row r="198" spans="1:5" x14ac:dyDescent="0.2">
      <c r="A198">
        <v>4080</v>
      </c>
      <c r="B198" t="s">
        <v>1824</v>
      </c>
      <c r="C198" t="s">
        <v>1824</v>
      </c>
      <c r="D198" t="s">
        <v>1822</v>
      </c>
      <c r="E198">
        <v>641</v>
      </c>
    </row>
    <row r="199" spans="1:5" x14ac:dyDescent="0.2">
      <c r="A199">
        <v>4142</v>
      </c>
      <c r="B199" t="s">
        <v>1825</v>
      </c>
      <c r="C199" t="s">
        <v>1825</v>
      </c>
      <c r="D199" t="s">
        <v>1826</v>
      </c>
      <c r="E199">
        <v>650</v>
      </c>
    </row>
    <row r="200" spans="1:5" x14ac:dyDescent="0.2">
      <c r="A200">
        <v>4160</v>
      </c>
      <c r="B200" t="s">
        <v>1827</v>
      </c>
      <c r="C200" t="s">
        <v>1827</v>
      </c>
      <c r="D200" t="s">
        <v>1826</v>
      </c>
      <c r="E200">
        <v>650</v>
      </c>
    </row>
    <row r="201" spans="1:5" x14ac:dyDescent="0.2">
      <c r="A201">
        <v>4140</v>
      </c>
      <c r="B201" t="s">
        <v>144</v>
      </c>
      <c r="C201" t="s">
        <v>144</v>
      </c>
      <c r="D201" t="s">
        <v>1826</v>
      </c>
      <c r="E201">
        <v>650</v>
      </c>
    </row>
    <row r="202" spans="1:5" x14ac:dyDescent="0.2">
      <c r="A202">
        <v>4540</v>
      </c>
      <c r="B202" t="s">
        <v>1828</v>
      </c>
      <c r="C202" t="s">
        <v>1828</v>
      </c>
      <c r="D202" t="s">
        <v>1829</v>
      </c>
      <c r="E202">
        <v>660</v>
      </c>
    </row>
    <row r="203" spans="1:5" x14ac:dyDescent="0.2">
      <c r="A203">
        <v>4202</v>
      </c>
      <c r="B203" t="s">
        <v>1830</v>
      </c>
      <c r="C203" t="s">
        <v>1830</v>
      </c>
      <c r="D203" t="s">
        <v>1829</v>
      </c>
      <c r="E203">
        <v>660</v>
      </c>
    </row>
    <row r="204" spans="1:5" x14ac:dyDescent="0.2">
      <c r="A204">
        <v>4180</v>
      </c>
      <c r="B204" t="s">
        <v>145</v>
      </c>
      <c r="C204" t="s">
        <v>145</v>
      </c>
      <c r="D204" t="s">
        <v>1829</v>
      </c>
      <c r="E204">
        <v>660</v>
      </c>
    </row>
    <row r="205" spans="1:5" x14ac:dyDescent="0.2">
      <c r="A205">
        <v>4200</v>
      </c>
      <c r="B205" t="s">
        <v>1831</v>
      </c>
      <c r="C205" t="s">
        <v>1831</v>
      </c>
      <c r="D205" t="s">
        <v>1829</v>
      </c>
      <c r="E205">
        <v>660</v>
      </c>
    </row>
    <row r="206" spans="1:5" x14ac:dyDescent="0.2">
      <c r="A206">
        <v>4220</v>
      </c>
      <c r="B206" t="s">
        <v>146</v>
      </c>
      <c r="C206" t="s">
        <v>146</v>
      </c>
      <c r="D206" t="s">
        <v>1829</v>
      </c>
      <c r="E206">
        <v>660</v>
      </c>
    </row>
    <row r="207" spans="1:5" x14ac:dyDescent="0.2">
      <c r="A207">
        <v>4580</v>
      </c>
      <c r="B207" t="s">
        <v>147</v>
      </c>
      <c r="C207" t="s">
        <v>147</v>
      </c>
      <c r="D207" t="s">
        <v>1832</v>
      </c>
      <c r="E207">
        <v>670</v>
      </c>
    </row>
    <row r="208" spans="1:5" x14ac:dyDescent="0.2">
      <c r="A208">
        <v>4520</v>
      </c>
      <c r="B208" t="s">
        <v>149</v>
      </c>
      <c r="C208" t="s">
        <v>149</v>
      </c>
      <c r="D208" t="s">
        <v>1833</v>
      </c>
      <c r="E208">
        <v>671</v>
      </c>
    </row>
    <row r="209" spans="1:5" x14ac:dyDescent="0.2">
      <c r="A209">
        <v>4600</v>
      </c>
      <c r="B209" t="s">
        <v>1834</v>
      </c>
      <c r="C209" t="s">
        <v>1834</v>
      </c>
      <c r="D209" t="s">
        <v>1833</v>
      </c>
      <c r="E209">
        <v>671</v>
      </c>
    </row>
    <row r="210" spans="1:5" x14ac:dyDescent="0.2">
      <c r="A210">
        <v>4560</v>
      </c>
      <c r="B210" t="s">
        <v>1835</v>
      </c>
      <c r="C210" t="s">
        <v>1835</v>
      </c>
      <c r="D210" t="s">
        <v>1833</v>
      </c>
      <c r="E210">
        <v>671</v>
      </c>
    </row>
    <row r="211" spans="1:5" x14ac:dyDescent="0.2">
      <c r="A211">
        <v>4620</v>
      </c>
      <c r="B211" t="s">
        <v>148</v>
      </c>
      <c r="C211" t="s">
        <v>148</v>
      </c>
      <c r="D211" t="s">
        <v>1836</v>
      </c>
      <c r="E211">
        <v>675</v>
      </c>
    </row>
    <row r="212" spans="1:5" x14ac:dyDescent="0.2">
      <c r="A212">
        <v>4622</v>
      </c>
      <c r="B212" t="s">
        <v>1837</v>
      </c>
      <c r="C212" t="s">
        <v>148</v>
      </c>
      <c r="D212" t="s">
        <v>1836</v>
      </c>
      <c r="E212">
        <v>675</v>
      </c>
    </row>
    <row r="213" spans="1:5" x14ac:dyDescent="0.2">
      <c r="A213">
        <v>4640</v>
      </c>
      <c r="B213" t="s">
        <v>1838</v>
      </c>
      <c r="C213" t="s">
        <v>150</v>
      </c>
      <c r="D213" t="s">
        <v>1839</v>
      </c>
      <c r="E213">
        <v>680</v>
      </c>
    </row>
    <row r="214" spans="1:5" x14ac:dyDescent="0.2">
      <c r="A214">
        <v>4660</v>
      </c>
      <c r="B214" t="s">
        <v>1840</v>
      </c>
      <c r="C214" t="s">
        <v>150</v>
      </c>
      <c r="D214" t="s">
        <v>1839</v>
      </c>
      <c r="E214">
        <v>680</v>
      </c>
    </row>
    <row r="215" spans="1:5" x14ac:dyDescent="0.2">
      <c r="A215">
        <v>4662</v>
      </c>
      <c r="B215" t="s">
        <v>1841</v>
      </c>
      <c r="C215" t="s">
        <v>150</v>
      </c>
      <c r="D215" t="s">
        <v>1839</v>
      </c>
      <c r="E215">
        <v>680</v>
      </c>
    </row>
    <row r="216" spans="1:5" x14ac:dyDescent="0.2">
      <c r="A216">
        <v>5000</v>
      </c>
      <c r="B216" t="s">
        <v>151</v>
      </c>
      <c r="C216" t="s">
        <v>151</v>
      </c>
      <c r="D216" t="s">
        <v>1842</v>
      </c>
      <c r="E216">
        <v>685</v>
      </c>
    </row>
    <row r="217" spans="1:5" x14ac:dyDescent="0.2">
      <c r="A217">
        <v>5020</v>
      </c>
      <c r="B217" t="s">
        <v>97</v>
      </c>
      <c r="C217" t="s">
        <v>97</v>
      </c>
      <c r="D217" t="s">
        <v>1843</v>
      </c>
      <c r="E217">
        <v>690</v>
      </c>
    </row>
    <row r="218" spans="1:5" x14ac:dyDescent="0.2">
      <c r="A218">
        <v>5522</v>
      </c>
      <c r="B218" t="s">
        <v>153</v>
      </c>
      <c r="C218" t="s">
        <v>153</v>
      </c>
      <c r="D218" t="s">
        <v>1844</v>
      </c>
      <c r="E218">
        <v>700</v>
      </c>
    </row>
    <row r="219" spans="1:5" x14ac:dyDescent="0.2">
      <c r="A219">
        <v>5520</v>
      </c>
      <c r="B219" t="s">
        <v>152</v>
      </c>
      <c r="C219" t="s">
        <v>152</v>
      </c>
      <c r="D219" t="s">
        <v>1844</v>
      </c>
      <c r="E219">
        <v>700</v>
      </c>
    </row>
    <row r="220" spans="1:5" x14ac:dyDescent="0.2">
      <c r="A220">
        <v>5524</v>
      </c>
      <c r="B220" t="s">
        <v>1845</v>
      </c>
      <c r="C220" t="s">
        <v>152</v>
      </c>
      <c r="D220" t="s">
        <v>1844</v>
      </c>
      <c r="E220">
        <v>700</v>
      </c>
    </row>
    <row r="221" spans="1:5" x14ac:dyDescent="0.2">
      <c r="A221">
        <v>5050</v>
      </c>
      <c r="B221" t="s">
        <v>157</v>
      </c>
      <c r="C221" t="s">
        <v>157</v>
      </c>
      <c r="D221" t="s">
        <v>1846</v>
      </c>
      <c r="E221">
        <v>701</v>
      </c>
    </row>
    <row r="222" spans="1:5" x14ac:dyDescent="0.2">
      <c r="A222">
        <v>5140</v>
      </c>
      <c r="B222" t="s">
        <v>1847</v>
      </c>
      <c r="C222" t="s">
        <v>1847</v>
      </c>
      <c r="D222" t="s">
        <v>1846</v>
      </c>
      <c r="E222">
        <v>701</v>
      </c>
    </row>
    <row r="223" spans="1:5" x14ac:dyDescent="0.2">
      <c r="A223">
        <v>5180</v>
      </c>
      <c r="B223" t="s">
        <v>154</v>
      </c>
      <c r="C223" t="s">
        <v>154</v>
      </c>
      <c r="D223" t="s">
        <v>1846</v>
      </c>
      <c r="E223">
        <v>701</v>
      </c>
    </row>
    <row r="224" spans="1:5" x14ac:dyDescent="0.2">
      <c r="A224">
        <v>5182</v>
      </c>
      <c r="B224" t="s">
        <v>1848</v>
      </c>
      <c r="C224" t="s">
        <v>154</v>
      </c>
      <c r="D224" t="s">
        <v>1846</v>
      </c>
      <c r="E224">
        <v>701</v>
      </c>
    </row>
    <row r="225" spans="1:5" x14ac:dyDescent="0.2">
      <c r="A225">
        <v>5100</v>
      </c>
      <c r="B225" t="s">
        <v>1849</v>
      </c>
      <c r="C225" t="s">
        <v>1849</v>
      </c>
      <c r="D225" t="s">
        <v>1846</v>
      </c>
      <c r="E225">
        <v>701</v>
      </c>
    </row>
    <row r="226" spans="1:5" x14ac:dyDescent="0.2">
      <c r="A226">
        <v>5542</v>
      </c>
      <c r="B226" t="s">
        <v>1850</v>
      </c>
      <c r="C226" t="s">
        <v>159</v>
      </c>
      <c r="D226" t="s">
        <v>1846</v>
      </c>
      <c r="E226">
        <v>701</v>
      </c>
    </row>
    <row r="227" spans="1:5" x14ac:dyDescent="0.2">
      <c r="A227">
        <v>5080</v>
      </c>
      <c r="B227" t="s">
        <v>156</v>
      </c>
      <c r="C227" t="s">
        <v>156</v>
      </c>
      <c r="D227" t="s">
        <v>1846</v>
      </c>
      <c r="E227">
        <v>701</v>
      </c>
    </row>
    <row r="228" spans="1:5" x14ac:dyDescent="0.2">
      <c r="A228">
        <v>5040</v>
      </c>
      <c r="B228" t="s">
        <v>155</v>
      </c>
      <c r="C228" t="s">
        <v>155</v>
      </c>
      <c r="D228" t="s">
        <v>1846</v>
      </c>
      <c r="E228">
        <v>701</v>
      </c>
    </row>
    <row r="229" spans="1:5" x14ac:dyDescent="0.2">
      <c r="A229">
        <v>5120</v>
      </c>
      <c r="B229" t="s">
        <v>1851</v>
      </c>
      <c r="C229" t="s">
        <v>1851</v>
      </c>
      <c r="D229" t="s">
        <v>1846</v>
      </c>
      <c r="E229">
        <v>701</v>
      </c>
    </row>
    <row r="230" spans="1:5" x14ac:dyDescent="0.2">
      <c r="A230">
        <v>5540</v>
      </c>
      <c r="B230" t="s">
        <v>159</v>
      </c>
      <c r="C230" t="s">
        <v>159</v>
      </c>
      <c r="D230" t="s">
        <v>1852</v>
      </c>
      <c r="E230">
        <v>707</v>
      </c>
    </row>
    <row r="231" spans="1:5" x14ac:dyDescent="0.2">
      <c r="A231">
        <v>5541</v>
      </c>
      <c r="B231" t="s">
        <v>1853</v>
      </c>
      <c r="C231" t="s">
        <v>1853</v>
      </c>
      <c r="D231" t="s">
        <v>1852</v>
      </c>
      <c r="E231">
        <v>707</v>
      </c>
    </row>
    <row r="232" spans="1:5" x14ac:dyDescent="0.2">
      <c r="A232">
        <v>5160</v>
      </c>
      <c r="B232" t="s">
        <v>160</v>
      </c>
      <c r="C232" t="s">
        <v>160</v>
      </c>
      <c r="D232" t="s">
        <v>1854</v>
      </c>
      <c r="E232">
        <v>710</v>
      </c>
    </row>
    <row r="233" spans="1:5" x14ac:dyDescent="0.2">
      <c r="A233">
        <v>5161</v>
      </c>
      <c r="B233" t="s">
        <v>1855</v>
      </c>
      <c r="C233" t="s">
        <v>160</v>
      </c>
      <c r="D233" t="s">
        <v>1854</v>
      </c>
      <c r="E233">
        <v>710</v>
      </c>
    </row>
    <row r="234" spans="1:5" x14ac:dyDescent="0.2">
      <c r="A234">
        <v>5162</v>
      </c>
      <c r="B234" t="s">
        <v>1856</v>
      </c>
      <c r="C234" t="s">
        <v>160</v>
      </c>
      <c r="D234" t="s">
        <v>1854</v>
      </c>
      <c r="E234">
        <v>710</v>
      </c>
    </row>
    <row r="235" spans="1:5" x14ac:dyDescent="0.2">
      <c r="A235">
        <v>5560</v>
      </c>
      <c r="B235" t="s">
        <v>161</v>
      </c>
      <c r="C235" t="s">
        <v>161</v>
      </c>
      <c r="D235" t="s">
        <v>1857</v>
      </c>
      <c r="E235">
        <v>715</v>
      </c>
    </row>
    <row r="236" spans="1:5" x14ac:dyDescent="0.2">
      <c r="A236">
        <v>5060</v>
      </c>
      <c r="B236" t="s">
        <v>162</v>
      </c>
      <c r="C236" t="s">
        <v>162</v>
      </c>
      <c r="D236" t="s">
        <v>1858</v>
      </c>
      <c r="E236">
        <v>720</v>
      </c>
    </row>
    <row r="237" spans="1:5" x14ac:dyDescent="0.2">
      <c r="A237">
        <v>5620</v>
      </c>
      <c r="B237" t="s">
        <v>66</v>
      </c>
      <c r="C237" t="s">
        <v>66</v>
      </c>
      <c r="D237" t="s">
        <v>1859</v>
      </c>
      <c r="E237">
        <v>730</v>
      </c>
    </row>
    <row r="238" spans="1:5" x14ac:dyDescent="0.2">
      <c r="A238">
        <v>5622</v>
      </c>
      <c r="B238" t="s">
        <v>1860</v>
      </c>
      <c r="C238" t="s">
        <v>66</v>
      </c>
      <c r="D238" t="s">
        <v>1859</v>
      </c>
      <c r="E238">
        <v>730</v>
      </c>
    </row>
    <row r="239" spans="1:5" x14ac:dyDescent="0.2">
      <c r="A239">
        <v>5600</v>
      </c>
      <c r="B239" t="s">
        <v>69</v>
      </c>
      <c r="C239" t="s">
        <v>69</v>
      </c>
      <c r="D239" t="s">
        <v>1861</v>
      </c>
      <c r="E239">
        <v>735</v>
      </c>
    </row>
    <row r="240" spans="1:5" x14ac:dyDescent="0.2">
      <c r="A240">
        <v>5580</v>
      </c>
      <c r="B240" t="s">
        <v>64</v>
      </c>
      <c r="C240" t="s">
        <v>164</v>
      </c>
      <c r="D240" t="s">
        <v>1862</v>
      </c>
      <c r="E240">
        <v>740</v>
      </c>
    </row>
    <row r="241" spans="1:5" x14ac:dyDescent="0.2">
      <c r="A241">
        <v>5582</v>
      </c>
      <c r="B241" t="s">
        <v>1863</v>
      </c>
      <c r="C241" t="s">
        <v>164</v>
      </c>
      <c r="D241" t="s">
        <v>1862</v>
      </c>
      <c r="E241">
        <v>740</v>
      </c>
    </row>
    <row r="242" spans="1:5" x14ac:dyDescent="0.2">
      <c r="A242">
        <v>5640</v>
      </c>
      <c r="B242" t="s">
        <v>71</v>
      </c>
      <c r="C242" t="s">
        <v>71</v>
      </c>
      <c r="D242" t="s">
        <v>1864</v>
      </c>
      <c r="E242">
        <v>750</v>
      </c>
    </row>
    <row r="243" spans="1:5" x14ac:dyDescent="0.2">
      <c r="A243">
        <v>5660</v>
      </c>
      <c r="B243" t="s">
        <v>165</v>
      </c>
      <c r="C243" t="s">
        <v>165</v>
      </c>
      <c r="D243" t="s">
        <v>1865</v>
      </c>
      <c r="E243">
        <v>755</v>
      </c>
    </row>
    <row r="244" spans="1:5" x14ac:dyDescent="0.2">
      <c r="A244">
        <v>5680</v>
      </c>
      <c r="B244" t="s">
        <v>166</v>
      </c>
      <c r="C244" t="s">
        <v>166</v>
      </c>
      <c r="D244" t="s">
        <v>1866</v>
      </c>
      <c r="E244">
        <v>760</v>
      </c>
    </row>
    <row r="245" spans="1:5" x14ac:dyDescent="0.2">
      <c r="A245">
        <v>5700</v>
      </c>
      <c r="B245" t="s">
        <v>1867</v>
      </c>
      <c r="C245" t="s">
        <v>1867</v>
      </c>
      <c r="D245" t="s">
        <v>1868</v>
      </c>
      <c r="E245">
        <v>765</v>
      </c>
    </row>
    <row r="246" spans="1:5" x14ac:dyDescent="0.2">
      <c r="A246">
        <v>5720</v>
      </c>
      <c r="B246" t="s">
        <v>167</v>
      </c>
      <c r="C246" t="s">
        <v>167</v>
      </c>
      <c r="D246" t="s">
        <v>1868</v>
      </c>
      <c r="E246">
        <v>765</v>
      </c>
    </row>
    <row r="247" spans="1:5" x14ac:dyDescent="0.2">
      <c r="A247">
        <v>5740</v>
      </c>
      <c r="B247" t="s">
        <v>1869</v>
      </c>
      <c r="C247" t="s">
        <v>1869</v>
      </c>
      <c r="D247" t="s">
        <v>1868</v>
      </c>
      <c r="E247">
        <v>765</v>
      </c>
    </row>
    <row r="248" spans="1:5" x14ac:dyDescent="0.2">
      <c r="A248">
        <v>6020</v>
      </c>
      <c r="B248" t="s">
        <v>168</v>
      </c>
      <c r="C248" t="s">
        <v>168</v>
      </c>
      <c r="D248" t="s">
        <v>1870</v>
      </c>
      <c r="E248">
        <v>780</v>
      </c>
    </row>
    <row r="249" spans="1:5" x14ac:dyDescent="0.2">
      <c r="A249">
        <v>6022</v>
      </c>
      <c r="B249" t="s">
        <v>1871</v>
      </c>
      <c r="C249" t="s">
        <v>168</v>
      </c>
      <c r="D249" t="s">
        <v>1870</v>
      </c>
      <c r="E249">
        <v>780</v>
      </c>
    </row>
    <row r="250" spans="1:5" x14ac:dyDescent="0.2">
      <c r="A250">
        <v>6110</v>
      </c>
      <c r="B250" t="s">
        <v>171</v>
      </c>
      <c r="C250" t="s">
        <v>171</v>
      </c>
      <c r="D250" t="s">
        <v>1872</v>
      </c>
      <c r="E250">
        <v>781</v>
      </c>
    </row>
    <row r="251" spans="1:5" x14ac:dyDescent="0.2">
      <c r="A251">
        <v>6080</v>
      </c>
      <c r="B251" t="s">
        <v>169</v>
      </c>
      <c r="C251" t="s">
        <v>169</v>
      </c>
      <c r="D251" t="s">
        <v>1872</v>
      </c>
      <c r="E251">
        <v>781</v>
      </c>
    </row>
    <row r="252" spans="1:5" x14ac:dyDescent="0.2">
      <c r="A252">
        <v>6040</v>
      </c>
      <c r="B252" t="s">
        <v>170</v>
      </c>
      <c r="C252" t="s">
        <v>170</v>
      </c>
      <c r="D252" t="s">
        <v>1872</v>
      </c>
      <c r="E252">
        <v>781</v>
      </c>
    </row>
    <row r="253" spans="1:5" x14ac:dyDescent="0.2">
      <c r="A253">
        <v>6130</v>
      </c>
      <c r="B253" t="s">
        <v>1873</v>
      </c>
      <c r="C253" t="s">
        <v>1873</v>
      </c>
      <c r="D253" t="s">
        <v>1872</v>
      </c>
      <c r="E253">
        <v>781</v>
      </c>
    </row>
    <row r="254" spans="1:5" x14ac:dyDescent="0.2">
      <c r="A254">
        <v>6120</v>
      </c>
      <c r="B254" t="s">
        <v>1874</v>
      </c>
      <c r="C254" t="s">
        <v>1874</v>
      </c>
      <c r="D254" t="s">
        <v>1872</v>
      </c>
      <c r="E254">
        <v>781</v>
      </c>
    </row>
    <row r="255" spans="1:5" x14ac:dyDescent="0.2">
      <c r="A255">
        <v>6060</v>
      </c>
      <c r="B255" t="s">
        <v>1875</v>
      </c>
      <c r="C255" t="s">
        <v>1875</v>
      </c>
      <c r="D255" t="s">
        <v>1872</v>
      </c>
      <c r="E255">
        <v>781</v>
      </c>
    </row>
    <row r="256" spans="1:5" x14ac:dyDescent="0.2">
      <c r="A256">
        <v>6100</v>
      </c>
      <c r="B256" t="s">
        <v>172</v>
      </c>
      <c r="C256" t="s">
        <v>172</v>
      </c>
      <c r="D256" t="s">
        <v>1876</v>
      </c>
      <c r="E256">
        <v>785</v>
      </c>
    </row>
    <row r="257" spans="1:5" x14ac:dyDescent="0.2">
      <c r="A257">
        <v>7700</v>
      </c>
      <c r="B257" t="s">
        <v>70</v>
      </c>
      <c r="C257" t="s">
        <v>70</v>
      </c>
      <c r="D257" t="s">
        <v>1877</v>
      </c>
      <c r="E257">
        <v>800</v>
      </c>
    </row>
    <row r="258" spans="1:5" x14ac:dyDescent="0.2">
      <c r="A258">
        <v>7702</v>
      </c>
      <c r="B258" t="s">
        <v>1878</v>
      </c>
      <c r="C258" t="s">
        <v>70</v>
      </c>
      <c r="D258" t="s">
        <v>1877</v>
      </c>
      <c r="E258">
        <v>800</v>
      </c>
    </row>
    <row r="259" spans="1:5" x14ac:dyDescent="0.2">
      <c r="A259">
        <v>7703</v>
      </c>
      <c r="B259" t="s">
        <v>1879</v>
      </c>
      <c r="C259" t="s">
        <v>70</v>
      </c>
      <c r="D259" t="s">
        <v>1877</v>
      </c>
      <c r="E259">
        <v>800</v>
      </c>
    </row>
    <row r="260" spans="1:5" x14ac:dyDescent="0.2">
      <c r="A260">
        <v>7705</v>
      </c>
      <c r="B260" t="s">
        <v>1880</v>
      </c>
      <c r="C260" t="s">
        <v>70</v>
      </c>
      <c r="D260" t="s">
        <v>1877</v>
      </c>
      <c r="E260">
        <v>800</v>
      </c>
    </row>
    <row r="261" spans="1:5" x14ac:dyDescent="0.2">
      <c r="A261">
        <v>7710</v>
      </c>
      <c r="B261" t="s">
        <v>1881</v>
      </c>
      <c r="C261" t="s">
        <v>70</v>
      </c>
      <c r="D261" t="s">
        <v>1877</v>
      </c>
      <c r="E261">
        <v>800</v>
      </c>
    </row>
    <row r="262" spans="1:5" x14ac:dyDescent="0.2">
      <c r="A262">
        <v>7704</v>
      </c>
      <c r="B262" t="s">
        <v>173</v>
      </c>
      <c r="C262" t="s">
        <v>173</v>
      </c>
      <c r="D262" t="s">
        <v>1877</v>
      </c>
      <c r="E262">
        <v>800</v>
      </c>
    </row>
    <row r="263" spans="1:5" x14ac:dyDescent="0.2">
      <c r="A263">
        <v>7520</v>
      </c>
      <c r="B263" t="s">
        <v>175</v>
      </c>
      <c r="C263" t="s">
        <v>175</v>
      </c>
      <c r="D263" t="s">
        <v>1882</v>
      </c>
      <c r="E263">
        <v>801</v>
      </c>
    </row>
    <row r="264" spans="1:5" x14ac:dyDescent="0.2">
      <c r="A264">
        <v>7600</v>
      </c>
      <c r="B264" t="s">
        <v>176</v>
      </c>
      <c r="C264" t="s">
        <v>176</v>
      </c>
      <c r="D264" t="s">
        <v>1882</v>
      </c>
      <c r="E264">
        <v>801</v>
      </c>
    </row>
    <row r="265" spans="1:5" x14ac:dyDescent="0.2">
      <c r="A265">
        <v>7540</v>
      </c>
      <c r="B265" t="s">
        <v>1883</v>
      </c>
      <c r="C265" t="s">
        <v>1883</v>
      </c>
      <c r="D265" t="s">
        <v>1882</v>
      </c>
      <c r="E265">
        <v>801</v>
      </c>
    </row>
    <row r="266" spans="1:5" x14ac:dyDescent="0.2">
      <c r="A266">
        <v>7521</v>
      </c>
      <c r="B266" t="s">
        <v>180</v>
      </c>
      <c r="C266" t="s">
        <v>180</v>
      </c>
      <c r="D266" t="s">
        <v>1882</v>
      </c>
      <c r="E266">
        <v>801</v>
      </c>
    </row>
    <row r="267" spans="1:5" x14ac:dyDescent="0.2">
      <c r="A267">
        <v>7620</v>
      </c>
      <c r="B267" t="s">
        <v>177</v>
      </c>
      <c r="C267" t="s">
        <v>177</v>
      </c>
      <c r="D267" t="s">
        <v>1882</v>
      </c>
      <c r="E267">
        <v>801</v>
      </c>
    </row>
    <row r="268" spans="1:5" x14ac:dyDescent="0.2">
      <c r="A268">
        <v>7580</v>
      </c>
      <c r="B268" t="s">
        <v>1884</v>
      </c>
      <c r="C268" t="s">
        <v>1884</v>
      </c>
      <c r="D268" t="s">
        <v>1882</v>
      </c>
      <c r="E268">
        <v>801</v>
      </c>
    </row>
    <row r="269" spans="1:5" x14ac:dyDescent="0.2">
      <c r="A269">
        <v>7680</v>
      </c>
      <c r="B269" t="s">
        <v>174</v>
      </c>
      <c r="C269" t="s">
        <v>174</v>
      </c>
      <c r="D269" t="s">
        <v>1882</v>
      </c>
      <c r="E269">
        <v>801</v>
      </c>
    </row>
    <row r="270" spans="1:5" x14ac:dyDescent="0.2">
      <c r="A270">
        <v>7682</v>
      </c>
      <c r="B270" t="s">
        <v>1885</v>
      </c>
      <c r="C270" t="s">
        <v>1885</v>
      </c>
      <c r="D270" t="s">
        <v>1882</v>
      </c>
      <c r="E270">
        <v>801</v>
      </c>
    </row>
    <row r="271" spans="1:5" x14ac:dyDescent="0.2">
      <c r="A271">
        <v>7684</v>
      </c>
      <c r="B271" t="s">
        <v>179</v>
      </c>
      <c r="C271" t="s">
        <v>179</v>
      </c>
      <c r="D271" t="s">
        <v>1882</v>
      </c>
      <c r="E271">
        <v>801</v>
      </c>
    </row>
    <row r="272" spans="1:5" x14ac:dyDescent="0.2">
      <c r="A272">
        <v>7640</v>
      </c>
      <c r="B272" t="s">
        <v>178</v>
      </c>
      <c r="C272" t="s">
        <v>178</v>
      </c>
      <c r="D272" t="s">
        <v>1882</v>
      </c>
      <c r="E272">
        <v>801</v>
      </c>
    </row>
    <row r="273" spans="1:5" x14ac:dyDescent="0.2">
      <c r="A273">
        <v>7780</v>
      </c>
      <c r="B273" t="s">
        <v>182</v>
      </c>
      <c r="C273" t="s">
        <v>182</v>
      </c>
      <c r="D273" t="s">
        <v>1886</v>
      </c>
      <c r="E273">
        <v>810</v>
      </c>
    </row>
    <row r="274" spans="1:5" x14ac:dyDescent="0.2">
      <c r="A274">
        <v>7781</v>
      </c>
      <c r="B274" t="s">
        <v>1887</v>
      </c>
      <c r="C274" t="s">
        <v>182</v>
      </c>
      <c r="D274" t="s">
        <v>1886</v>
      </c>
      <c r="E274">
        <v>810</v>
      </c>
    </row>
    <row r="275" spans="1:5" x14ac:dyDescent="0.2">
      <c r="A275">
        <v>7800</v>
      </c>
      <c r="B275" t="s">
        <v>181</v>
      </c>
      <c r="C275" t="s">
        <v>181</v>
      </c>
      <c r="D275" t="s">
        <v>1886</v>
      </c>
      <c r="E275">
        <v>810</v>
      </c>
    </row>
    <row r="276" spans="1:5" x14ac:dyDescent="0.2">
      <c r="A276">
        <v>7760</v>
      </c>
      <c r="B276" t="s">
        <v>183</v>
      </c>
      <c r="C276" t="s">
        <v>183</v>
      </c>
      <c r="D276" t="s">
        <v>1888</v>
      </c>
      <c r="E276">
        <v>815</v>
      </c>
    </row>
    <row r="277" spans="1:5" x14ac:dyDescent="0.2">
      <c r="A277">
        <v>7762</v>
      </c>
      <c r="B277" t="s">
        <v>1889</v>
      </c>
      <c r="C277" t="s">
        <v>183</v>
      </c>
      <c r="D277" t="s">
        <v>1888</v>
      </c>
      <c r="E277">
        <v>815</v>
      </c>
    </row>
    <row r="278" spans="1:5" x14ac:dyDescent="0.2">
      <c r="A278">
        <v>7740</v>
      </c>
      <c r="B278" t="s">
        <v>184</v>
      </c>
      <c r="C278" t="s">
        <v>184</v>
      </c>
      <c r="D278" t="s">
        <v>1890</v>
      </c>
      <c r="E278">
        <v>820</v>
      </c>
    </row>
    <row r="279" spans="1:5" x14ac:dyDescent="0.2">
      <c r="A279">
        <v>7720</v>
      </c>
      <c r="B279" t="s">
        <v>185</v>
      </c>
      <c r="C279" t="s">
        <v>185</v>
      </c>
      <c r="D279" t="s">
        <v>1891</v>
      </c>
      <c r="E279">
        <v>825</v>
      </c>
    </row>
    <row r="280" spans="1:5" x14ac:dyDescent="0.2">
      <c r="A280">
        <v>7622</v>
      </c>
      <c r="B280" t="s">
        <v>187</v>
      </c>
      <c r="C280" t="s">
        <v>187</v>
      </c>
      <c r="D280" t="s">
        <v>1892</v>
      </c>
      <c r="E280">
        <v>840</v>
      </c>
    </row>
    <row r="281" spans="1:5" x14ac:dyDescent="0.2">
      <c r="A281">
        <v>7624</v>
      </c>
      <c r="B281" t="s">
        <v>1893</v>
      </c>
      <c r="C281" t="s">
        <v>1893</v>
      </c>
      <c r="D281" t="s">
        <v>1892</v>
      </c>
      <c r="E281">
        <v>840</v>
      </c>
    </row>
    <row r="282" spans="1:5" x14ac:dyDescent="0.2">
      <c r="A282">
        <v>7660</v>
      </c>
      <c r="B282" t="s">
        <v>186</v>
      </c>
      <c r="C282" t="s">
        <v>186</v>
      </c>
      <c r="D282" t="s">
        <v>1892</v>
      </c>
      <c r="E282">
        <v>840</v>
      </c>
    </row>
    <row r="283" spans="1:5" x14ac:dyDescent="0.2">
      <c r="A283">
        <v>7560</v>
      </c>
      <c r="B283" t="s">
        <v>188</v>
      </c>
      <c r="C283" t="s">
        <v>188</v>
      </c>
      <c r="D283" t="s">
        <v>1894</v>
      </c>
      <c r="E283">
        <v>845</v>
      </c>
    </row>
    <row r="284" spans="1:5" x14ac:dyDescent="0.2">
      <c r="A284">
        <v>7562</v>
      </c>
      <c r="B284" t="s">
        <v>1895</v>
      </c>
      <c r="C284" t="s">
        <v>188</v>
      </c>
      <c r="D284" t="s">
        <v>1894</v>
      </c>
      <c r="E284">
        <v>845</v>
      </c>
    </row>
    <row r="285" spans="1:5" x14ac:dyDescent="0.2">
      <c r="A285">
        <v>7100</v>
      </c>
      <c r="B285" t="s">
        <v>1896</v>
      </c>
      <c r="C285" t="s">
        <v>1896</v>
      </c>
      <c r="D285" t="s">
        <v>1897</v>
      </c>
      <c r="E285">
        <v>850</v>
      </c>
    </row>
    <row r="286" spans="1:5" x14ac:dyDescent="0.2">
      <c r="A286">
        <v>7080</v>
      </c>
      <c r="B286" t="s">
        <v>163</v>
      </c>
      <c r="C286" t="s">
        <v>163</v>
      </c>
      <c r="D286" t="s">
        <v>1897</v>
      </c>
      <c r="E286">
        <v>850</v>
      </c>
    </row>
    <row r="287" spans="1:5" x14ac:dyDescent="0.2">
      <c r="A287">
        <v>7082</v>
      </c>
      <c r="B287" t="s">
        <v>189</v>
      </c>
      <c r="C287" t="s">
        <v>189</v>
      </c>
      <c r="D287" t="s">
        <v>1897</v>
      </c>
      <c r="E287">
        <v>850</v>
      </c>
    </row>
    <row r="288" spans="1:5" x14ac:dyDescent="0.2">
      <c r="A288">
        <v>7162</v>
      </c>
      <c r="B288" t="s">
        <v>1898</v>
      </c>
      <c r="C288" t="s">
        <v>1898</v>
      </c>
      <c r="D288" t="s">
        <v>1897</v>
      </c>
      <c r="E288">
        <v>850</v>
      </c>
    </row>
    <row r="289" spans="1:5" x14ac:dyDescent="0.2">
      <c r="A289">
        <v>7146</v>
      </c>
      <c r="B289" t="s">
        <v>190</v>
      </c>
      <c r="C289" t="s">
        <v>190</v>
      </c>
      <c r="D289" t="s">
        <v>1899</v>
      </c>
      <c r="E289">
        <v>851</v>
      </c>
    </row>
    <row r="290" spans="1:5" x14ac:dyDescent="0.2">
      <c r="A290">
        <v>7160</v>
      </c>
      <c r="B290" t="s">
        <v>191</v>
      </c>
      <c r="C290" t="s">
        <v>191</v>
      </c>
      <c r="D290" t="s">
        <v>1899</v>
      </c>
      <c r="E290">
        <v>851</v>
      </c>
    </row>
    <row r="291" spans="1:5" x14ac:dyDescent="0.2">
      <c r="A291">
        <v>7140</v>
      </c>
      <c r="B291" t="s">
        <v>1900</v>
      </c>
      <c r="C291" t="s">
        <v>1900</v>
      </c>
      <c r="D291" t="s">
        <v>1899</v>
      </c>
      <c r="E291">
        <v>851</v>
      </c>
    </row>
    <row r="292" spans="1:5" x14ac:dyDescent="0.2">
      <c r="A292">
        <v>7120</v>
      </c>
      <c r="B292" t="s">
        <v>1901</v>
      </c>
      <c r="C292" t="s">
        <v>1901</v>
      </c>
      <c r="D292" t="s">
        <v>1899</v>
      </c>
      <c r="E292">
        <v>851</v>
      </c>
    </row>
    <row r="293" spans="1:5" x14ac:dyDescent="0.2">
      <c r="A293">
        <v>7144</v>
      </c>
      <c r="B293" t="s">
        <v>1902</v>
      </c>
      <c r="C293" t="s">
        <v>1902</v>
      </c>
      <c r="D293" t="s">
        <v>1899</v>
      </c>
      <c r="E293">
        <v>851</v>
      </c>
    </row>
    <row r="294" spans="1:5" x14ac:dyDescent="0.2">
      <c r="A294">
        <v>7138</v>
      </c>
      <c r="B294" t="s">
        <v>1903</v>
      </c>
      <c r="C294" t="s">
        <v>1903</v>
      </c>
      <c r="D294" t="s">
        <v>1899</v>
      </c>
      <c r="E294">
        <v>851</v>
      </c>
    </row>
    <row r="295" spans="1:5" x14ac:dyDescent="0.2">
      <c r="A295">
        <v>7142</v>
      </c>
      <c r="B295" t="s">
        <v>1904</v>
      </c>
      <c r="C295" t="s">
        <v>1904</v>
      </c>
      <c r="D295" t="s">
        <v>1899</v>
      </c>
      <c r="E295">
        <v>851</v>
      </c>
    </row>
    <row r="296" spans="1:5" x14ac:dyDescent="0.2">
      <c r="A296">
        <v>7060</v>
      </c>
      <c r="B296" t="s">
        <v>192</v>
      </c>
      <c r="C296" t="s">
        <v>192</v>
      </c>
      <c r="D296" t="s">
        <v>1905</v>
      </c>
      <c r="E296">
        <v>860</v>
      </c>
    </row>
    <row r="297" spans="1:5" x14ac:dyDescent="0.2">
      <c r="A297">
        <v>7061</v>
      </c>
      <c r="B297" t="s">
        <v>1906</v>
      </c>
      <c r="C297" t="s">
        <v>1906</v>
      </c>
      <c r="D297" t="s">
        <v>1907</v>
      </c>
      <c r="E297">
        <v>861</v>
      </c>
    </row>
    <row r="298" spans="1:5" x14ac:dyDescent="0.2">
      <c r="A298">
        <v>7020</v>
      </c>
      <c r="B298" t="s">
        <v>1908</v>
      </c>
      <c r="C298" t="s">
        <v>1908</v>
      </c>
      <c r="D298" t="s">
        <v>1907</v>
      </c>
      <c r="E298">
        <v>861</v>
      </c>
    </row>
    <row r="299" spans="1:5" x14ac:dyDescent="0.2">
      <c r="A299">
        <v>7040</v>
      </c>
      <c r="B299" t="s">
        <v>193</v>
      </c>
      <c r="C299" t="s">
        <v>193</v>
      </c>
      <c r="D299" t="s">
        <v>1907</v>
      </c>
      <c r="E299">
        <v>861</v>
      </c>
    </row>
    <row r="300" spans="1:5" x14ac:dyDescent="0.2">
      <c r="A300">
        <v>6560</v>
      </c>
      <c r="B300" t="s">
        <v>194</v>
      </c>
      <c r="C300" t="s">
        <v>194</v>
      </c>
      <c r="D300" t="s">
        <v>1909</v>
      </c>
      <c r="E300">
        <v>870</v>
      </c>
    </row>
    <row r="301" spans="1:5" x14ac:dyDescent="0.2">
      <c r="A301">
        <v>6563</v>
      </c>
      <c r="B301" t="s">
        <v>1910</v>
      </c>
      <c r="C301" t="s">
        <v>194</v>
      </c>
      <c r="D301" t="s">
        <v>1909</v>
      </c>
      <c r="E301">
        <v>870</v>
      </c>
    </row>
    <row r="302" spans="1:5" x14ac:dyDescent="0.2">
      <c r="A302">
        <v>6540</v>
      </c>
      <c r="B302" t="s">
        <v>1911</v>
      </c>
      <c r="C302" t="s">
        <v>1911</v>
      </c>
      <c r="D302" t="s">
        <v>1912</v>
      </c>
      <c r="E302">
        <v>880</v>
      </c>
    </row>
    <row r="303" spans="1:5" x14ac:dyDescent="0.2">
      <c r="A303">
        <v>6520</v>
      </c>
      <c r="B303" t="s">
        <v>195</v>
      </c>
      <c r="C303" t="s">
        <v>195</v>
      </c>
      <c r="D303" t="s">
        <v>1912</v>
      </c>
      <c r="E303">
        <v>880</v>
      </c>
    </row>
    <row r="304" spans="1:5" x14ac:dyDescent="0.2">
      <c r="A304">
        <v>7828</v>
      </c>
      <c r="B304" t="s">
        <v>196</v>
      </c>
      <c r="C304" t="s">
        <v>196</v>
      </c>
      <c r="D304" t="s">
        <v>1913</v>
      </c>
      <c r="E304">
        <v>900</v>
      </c>
    </row>
    <row r="305" spans="1:5" x14ac:dyDescent="0.2">
      <c r="A305">
        <v>7820</v>
      </c>
      <c r="B305" t="s">
        <v>65</v>
      </c>
      <c r="C305" t="s">
        <v>65</v>
      </c>
      <c r="D305" t="s">
        <v>1913</v>
      </c>
      <c r="E305">
        <v>900</v>
      </c>
    </row>
    <row r="306" spans="1:5" x14ac:dyDescent="0.2">
      <c r="A306">
        <v>7825</v>
      </c>
      <c r="B306" t="s">
        <v>1914</v>
      </c>
      <c r="C306" t="s">
        <v>65</v>
      </c>
      <c r="D306" t="s">
        <v>1913</v>
      </c>
      <c r="E306">
        <v>900</v>
      </c>
    </row>
    <row r="307" spans="1:5" x14ac:dyDescent="0.2">
      <c r="A307">
        <v>7826</v>
      </c>
      <c r="B307" t="s">
        <v>1915</v>
      </c>
      <c r="C307" t="s">
        <v>65</v>
      </c>
      <c r="D307" t="s">
        <v>1913</v>
      </c>
      <c r="E307">
        <v>900</v>
      </c>
    </row>
    <row r="308" spans="1:5" x14ac:dyDescent="0.2">
      <c r="A308">
        <v>7827</v>
      </c>
      <c r="B308" t="s">
        <v>1916</v>
      </c>
      <c r="C308" t="s">
        <v>65</v>
      </c>
      <c r="D308" t="s">
        <v>1913</v>
      </c>
      <c r="E308">
        <v>900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27"/>
  <sheetViews>
    <sheetView workbookViewId="0">
      <selection activeCell="F27" sqref="F27"/>
    </sheetView>
  </sheetViews>
  <sheetFormatPr baseColWidth="10" defaultColWidth="8.83203125" defaultRowHeight="15" x14ac:dyDescent="0.2"/>
  <cols>
    <col min="1" max="1" width="6.1640625" bestFit="1" customWidth="1"/>
    <col min="2" max="2" width="14.5" bestFit="1" customWidth="1"/>
    <col min="3" max="3" width="10.6640625" bestFit="1" customWidth="1"/>
    <col min="4" max="4" width="10.5" bestFit="1" customWidth="1"/>
    <col min="9" max="9" width="10.5" bestFit="1" customWidth="1"/>
  </cols>
  <sheetData>
    <row r="1" spans="1:4" x14ac:dyDescent="0.2">
      <c r="A1" t="s">
        <v>1642</v>
      </c>
      <c r="B1" t="s">
        <v>55</v>
      </c>
      <c r="C1" t="s">
        <v>1917</v>
      </c>
      <c r="D1" t="s">
        <v>1918</v>
      </c>
    </row>
    <row r="2" spans="1:4" x14ac:dyDescent="0.2">
      <c r="A2">
        <v>10</v>
      </c>
      <c r="B2" t="s">
        <v>1919</v>
      </c>
      <c r="C2" t="s">
        <v>50</v>
      </c>
      <c r="D2">
        <v>0.75</v>
      </c>
    </row>
    <row r="3" spans="1:4" x14ac:dyDescent="0.2">
      <c r="A3">
        <v>12</v>
      </c>
      <c r="B3" t="s">
        <v>21</v>
      </c>
      <c r="C3" t="s">
        <v>50</v>
      </c>
      <c r="D3">
        <v>0.75</v>
      </c>
    </row>
    <row r="4" spans="1:4" x14ac:dyDescent="0.2">
      <c r="A4">
        <v>15</v>
      </c>
      <c r="B4" t="s">
        <v>20</v>
      </c>
      <c r="C4" t="s">
        <v>50</v>
      </c>
      <c r="D4">
        <v>0.75</v>
      </c>
    </row>
    <row r="5" spans="1:4" x14ac:dyDescent="0.2">
      <c r="A5">
        <v>20</v>
      </c>
      <c r="B5" t="s">
        <v>46</v>
      </c>
      <c r="C5" t="s">
        <v>50</v>
      </c>
      <c r="D5">
        <v>0.75</v>
      </c>
    </row>
    <row r="6" spans="1:4" x14ac:dyDescent="0.2">
      <c r="A6">
        <v>22</v>
      </c>
      <c r="B6" t="s">
        <v>22</v>
      </c>
      <c r="C6" t="s">
        <v>50</v>
      </c>
      <c r="D6">
        <v>0.75</v>
      </c>
    </row>
    <row r="7" spans="1:4" x14ac:dyDescent="0.2">
      <c r="A7">
        <v>25</v>
      </c>
      <c r="B7" t="s">
        <v>24</v>
      </c>
      <c r="C7" t="s">
        <v>24</v>
      </c>
      <c r="D7">
        <v>0.86499999999999999</v>
      </c>
    </row>
    <row r="8" spans="1:4" x14ac:dyDescent="0.2">
      <c r="A8">
        <v>27</v>
      </c>
      <c r="B8" t="s">
        <v>25</v>
      </c>
      <c r="C8" t="s">
        <v>24</v>
      </c>
      <c r="D8">
        <v>0.86499999999999999</v>
      </c>
    </row>
    <row r="9" spans="1:4" x14ac:dyDescent="0.2">
      <c r="A9">
        <v>30</v>
      </c>
      <c r="B9" t="s">
        <v>29</v>
      </c>
      <c r="C9" t="s">
        <v>24</v>
      </c>
      <c r="D9">
        <v>0.86499999999999999</v>
      </c>
    </row>
    <row r="10" spans="1:4" x14ac:dyDescent="0.2">
      <c r="A10">
        <v>31</v>
      </c>
      <c r="B10" t="s">
        <v>30</v>
      </c>
      <c r="C10" t="s">
        <v>24</v>
      </c>
      <c r="D10">
        <v>0.86499999999999999</v>
      </c>
    </row>
    <row r="11" spans="1:4" x14ac:dyDescent="0.2">
      <c r="A11">
        <v>32</v>
      </c>
      <c r="B11" t="s">
        <v>27</v>
      </c>
      <c r="C11" t="s">
        <v>24</v>
      </c>
      <c r="D11">
        <v>0.86499999999999999</v>
      </c>
    </row>
    <row r="12" spans="1:4" x14ac:dyDescent="0.2">
      <c r="A12">
        <v>35</v>
      </c>
      <c r="B12" t="s">
        <v>1920</v>
      </c>
      <c r="C12" t="s">
        <v>52</v>
      </c>
      <c r="D12">
        <v>1</v>
      </c>
    </row>
    <row r="13" spans="1:4" x14ac:dyDescent="0.2">
      <c r="A13">
        <v>37</v>
      </c>
      <c r="B13" t="s">
        <v>48</v>
      </c>
      <c r="C13" t="s">
        <v>52</v>
      </c>
      <c r="D13">
        <v>1</v>
      </c>
    </row>
    <row r="14" spans="1:4" x14ac:dyDescent="0.2">
      <c r="A14">
        <v>38</v>
      </c>
      <c r="B14" t="s">
        <v>1921</v>
      </c>
      <c r="C14" t="s">
        <v>52</v>
      </c>
      <c r="D14">
        <v>1</v>
      </c>
    </row>
    <row r="15" spans="1:4" x14ac:dyDescent="0.2">
      <c r="A15">
        <v>39</v>
      </c>
      <c r="B15" t="s">
        <v>49</v>
      </c>
      <c r="C15" t="s">
        <v>52</v>
      </c>
      <c r="D15">
        <v>1</v>
      </c>
    </row>
    <row r="16" spans="1:4" x14ac:dyDescent="0.2">
      <c r="A16">
        <v>40</v>
      </c>
      <c r="B16" t="s">
        <v>1922</v>
      </c>
      <c r="C16" t="s">
        <v>52</v>
      </c>
      <c r="D16">
        <v>0.871</v>
      </c>
    </row>
    <row r="17" spans="1:9" x14ac:dyDescent="0.2">
      <c r="A17">
        <v>45</v>
      </c>
      <c r="B17" t="s">
        <v>47</v>
      </c>
      <c r="C17" t="s">
        <v>47</v>
      </c>
      <c r="D17">
        <v>0.72899999999999998</v>
      </c>
    </row>
    <row r="18" spans="1:9" x14ac:dyDescent="0.2">
      <c r="A18">
        <v>50</v>
      </c>
      <c r="B18" t="s">
        <v>23</v>
      </c>
      <c r="C18" t="s">
        <v>23</v>
      </c>
      <c r="D18">
        <v>0.81</v>
      </c>
    </row>
    <row r="19" spans="1:9" x14ac:dyDescent="0.2">
      <c r="A19">
        <v>55</v>
      </c>
      <c r="B19" t="s">
        <v>26</v>
      </c>
      <c r="C19" t="s">
        <v>23</v>
      </c>
      <c r="D19">
        <v>0.81</v>
      </c>
    </row>
    <row r="27" spans="1:9" x14ac:dyDescent="0.2">
      <c r="I27"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57"/>
  <sheetViews>
    <sheetView workbookViewId="0">
      <selection activeCell="P30" sqref="P30"/>
    </sheetView>
  </sheetViews>
  <sheetFormatPr baseColWidth="10" defaultColWidth="8.83203125" defaultRowHeight="15" x14ac:dyDescent="0.2"/>
  <cols>
    <col min="2" max="2" width="18.5" bestFit="1" customWidth="1"/>
  </cols>
  <sheetData>
    <row r="1" spans="1:4" x14ac:dyDescent="0.2">
      <c r="A1" t="s">
        <v>1642</v>
      </c>
      <c r="B1" t="s">
        <v>197</v>
      </c>
      <c r="C1" t="s">
        <v>1923</v>
      </c>
      <c r="D1" t="s">
        <v>198</v>
      </c>
    </row>
    <row r="2" spans="1:4" x14ac:dyDescent="0.2">
      <c r="A2">
        <v>100</v>
      </c>
      <c r="B2" t="s">
        <v>63</v>
      </c>
      <c r="D2" t="s">
        <v>1646</v>
      </c>
    </row>
    <row r="3" spans="1:4" x14ac:dyDescent="0.2">
      <c r="A3">
        <v>101</v>
      </c>
      <c r="B3" t="s">
        <v>57</v>
      </c>
      <c r="D3" t="s">
        <v>1646</v>
      </c>
    </row>
    <row r="4" spans="1:4" x14ac:dyDescent="0.2">
      <c r="A4">
        <v>220</v>
      </c>
      <c r="B4" t="s">
        <v>785</v>
      </c>
      <c r="D4" t="s">
        <v>1692</v>
      </c>
    </row>
    <row r="5" spans="1:4" x14ac:dyDescent="0.2">
      <c r="A5">
        <v>230</v>
      </c>
      <c r="B5" t="s">
        <v>75</v>
      </c>
      <c r="D5" t="s">
        <v>1696</v>
      </c>
    </row>
    <row r="6" spans="1:4" x14ac:dyDescent="0.2">
      <c r="A6">
        <v>240</v>
      </c>
      <c r="B6" t="s">
        <v>77</v>
      </c>
      <c r="D6" t="s">
        <v>1702</v>
      </c>
    </row>
    <row r="7" spans="1:4" x14ac:dyDescent="0.2">
      <c r="A7">
        <v>260</v>
      </c>
      <c r="B7" t="s">
        <v>80</v>
      </c>
      <c r="D7" t="s">
        <v>1706</v>
      </c>
    </row>
    <row r="8" spans="1:4" x14ac:dyDescent="0.2">
      <c r="A8">
        <v>300</v>
      </c>
      <c r="B8" t="s">
        <v>84</v>
      </c>
      <c r="D8" t="s">
        <v>1714</v>
      </c>
    </row>
    <row r="9" spans="1:4" x14ac:dyDescent="0.2">
      <c r="A9">
        <v>301</v>
      </c>
      <c r="B9" t="s">
        <v>1924</v>
      </c>
      <c r="D9" t="s">
        <v>1721</v>
      </c>
    </row>
    <row r="10" spans="1:4" x14ac:dyDescent="0.2">
      <c r="A10">
        <v>340</v>
      </c>
      <c r="B10" t="s">
        <v>76</v>
      </c>
      <c r="D10" t="s">
        <v>1731</v>
      </c>
    </row>
    <row r="11" spans="1:4" x14ac:dyDescent="0.2">
      <c r="A11">
        <v>342</v>
      </c>
      <c r="B11" t="s">
        <v>1730</v>
      </c>
      <c r="C11" t="s">
        <v>1925</v>
      </c>
      <c r="D11" t="s">
        <v>1731</v>
      </c>
    </row>
    <row r="12" spans="1:4" x14ac:dyDescent="0.2">
      <c r="A12">
        <v>350</v>
      </c>
      <c r="B12" t="s">
        <v>87</v>
      </c>
      <c r="D12" t="s">
        <v>1733</v>
      </c>
    </row>
    <row r="13" spans="1:4" x14ac:dyDescent="0.2">
      <c r="A13">
        <v>355</v>
      </c>
      <c r="B13" t="s">
        <v>67</v>
      </c>
      <c r="D13" t="s">
        <v>1735</v>
      </c>
    </row>
    <row r="14" spans="1:4" x14ac:dyDescent="0.2">
      <c r="A14">
        <v>360</v>
      </c>
      <c r="B14" t="s">
        <v>1926</v>
      </c>
      <c r="D14" t="s">
        <v>1738</v>
      </c>
    </row>
    <row r="15" spans="1:4" x14ac:dyDescent="0.2">
      <c r="A15">
        <v>400</v>
      </c>
      <c r="B15" t="s">
        <v>83</v>
      </c>
      <c r="D15" t="s">
        <v>1747</v>
      </c>
    </row>
    <row r="16" spans="1:4" x14ac:dyDescent="0.2">
      <c r="A16">
        <v>415</v>
      </c>
      <c r="B16" t="s">
        <v>107</v>
      </c>
      <c r="D16" t="s">
        <v>1753</v>
      </c>
    </row>
    <row r="17" spans="1:4" x14ac:dyDescent="0.2">
      <c r="A17">
        <v>420</v>
      </c>
      <c r="B17" t="s">
        <v>110</v>
      </c>
      <c r="D17" t="s">
        <v>1755</v>
      </c>
    </row>
    <row r="18" spans="1:4" x14ac:dyDescent="0.2">
      <c r="A18">
        <v>425</v>
      </c>
      <c r="B18" t="s">
        <v>112</v>
      </c>
      <c r="D18" t="s">
        <v>1756</v>
      </c>
    </row>
    <row r="19" spans="1:4" x14ac:dyDescent="0.2">
      <c r="A19">
        <v>430</v>
      </c>
      <c r="B19" t="s">
        <v>113</v>
      </c>
      <c r="D19" t="s">
        <v>1757</v>
      </c>
    </row>
    <row r="20" spans="1:4" x14ac:dyDescent="0.2">
      <c r="A20">
        <v>450</v>
      </c>
      <c r="B20" t="s">
        <v>73</v>
      </c>
      <c r="D20" t="s">
        <v>1759</v>
      </c>
    </row>
    <row r="21" spans="1:4" x14ac:dyDescent="0.2">
      <c r="A21">
        <v>460</v>
      </c>
      <c r="B21" t="s">
        <v>116</v>
      </c>
      <c r="D21" t="s">
        <v>1762</v>
      </c>
    </row>
    <row r="22" spans="1:4" x14ac:dyDescent="0.2">
      <c r="A22">
        <v>465</v>
      </c>
      <c r="B22" t="s">
        <v>117</v>
      </c>
      <c r="D22" t="s">
        <v>1763</v>
      </c>
    </row>
    <row r="23" spans="1:4" x14ac:dyDescent="0.2">
      <c r="A23">
        <v>470</v>
      </c>
      <c r="B23" t="s">
        <v>119</v>
      </c>
      <c r="D23" t="s">
        <v>1765</v>
      </c>
    </row>
    <row r="24" spans="1:4" x14ac:dyDescent="0.2">
      <c r="A24">
        <v>510</v>
      </c>
      <c r="B24" t="s">
        <v>123</v>
      </c>
      <c r="D24" t="s">
        <v>1771</v>
      </c>
    </row>
    <row r="25" spans="1:4" x14ac:dyDescent="0.2">
      <c r="A25">
        <v>520</v>
      </c>
      <c r="B25" t="s">
        <v>125</v>
      </c>
      <c r="D25" t="s">
        <v>1772</v>
      </c>
    </row>
    <row r="26" spans="1:4" x14ac:dyDescent="0.2">
      <c r="A26">
        <v>530</v>
      </c>
      <c r="B26" t="s">
        <v>102</v>
      </c>
      <c r="D26" t="s">
        <v>1773</v>
      </c>
    </row>
    <row r="27" spans="1:4" x14ac:dyDescent="0.2">
      <c r="A27">
        <v>540</v>
      </c>
      <c r="B27" t="s">
        <v>128</v>
      </c>
      <c r="D27" t="s">
        <v>1776</v>
      </c>
    </row>
    <row r="28" spans="1:4" x14ac:dyDescent="0.2">
      <c r="A28">
        <v>545</v>
      </c>
      <c r="B28" t="s">
        <v>129</v>
      </c>
      <c r="D28" t="s">
        <v>1779</v>
      </c>
    </row>
    <row r="29" spans="1:4" x14ac:dyDescent="0.2">
      <c r="A29">
        <v>550</v>
      </c>
      <c r="B29" t="s">
        <v>122</v>
      </c>
      <c r="D29" t="s">
        <v>1781</v>
      </c>
    </row>
    <row r="30" spans="1:4" x14ac:dyDescent="0.2">
      <c r="A30">
        <v>565</v>
      </c>
      <c r="B30" t="s">
        <v>132</v>
      </c>
      <c r="D30" t="s">
        <v>1787</v>
      </c>
    </row>
    <row r="31" spans="1:4" x14ac:dyDescent="0.2">
      <c r="A31">
        <v>580</v>
      </c>
      <c r="B31" t="s">
        <v>135</v>
      </c>
      <c r="D31" t="s">
        <v>1790</v>
      </c>
    </row>
    <row r="32" spans="1:4" x14ac:dyDescent="0.2">
      <c r="A32">
        <v>600</v>
      </c>
      <c r="B32" t="s">
        <v>68</v>
      </c>
      <c r="D32" t="s">
        <v>1794</v>
      </c>
    </row>
    <row r="33" spans="1:4" x14ac:dyDescent="0.2">
      <c r="A33">
        <v>620</v>
      </c>
      <c r="B33" t="s">
        <v>136</v>
      </c>
      <c r="D33" t="s">
        <v>1811</v>
      </c>
    </row>
    <row r="34" spans="1:4" x14ac:dyDescent="0.2">
      <c r="A34">
        <v>622</v>
      </c>
      <c r="B34" t="s">
        <v>138</v>
      </c>
      <c r="C34" t="s">
        <v>68</v>
      </c>
      <c r="D34" t="s">
        <v>1806</v>
      </c>
    </row>
    <row r="35" spans="1:4" x14ac:dyDescent="0.2">
      <c r="A35">
        <v>623</v>
      </c>
      <c r="B35" t="s">
        <v>139</v>
      </c>
      <c r="C35" t="s">
        <v>68</v>
      </c>
      <c r="D35" t="s">
        <v>1806</v>
      </c>
    </row>
    <row r="36" spans="1:4" x14ac:dyDescent="0.2">
      <c r="A36">
        <v>625</v>
      </c>
      <c r="B36" t="s">
        <v>142</v>
      </c>
      <c r="D36" t="s">
        <v>1816</v>
      </c>
    </row>
    <row r="37" spans="1:4" x14ac:dyDescent="0.2">
      <c r="A37">
        <v>640</v>
      </c>
      <c r="B37" t="s">
        <v>96</v>
      </c>
      <c r="D37" t="s">
        <v>1819</v>
      </c>
    </row>
    <row r="38" spans="1:4" x14ac:dyDescent="0.2">
      <c r="A38">
        <v>675</v>
      </c>
      <c r="B38" t="s">
        <v>148</v>
      </c>
      <c r="D38" t="s">
        <v>1836</v>
      </c>
    </row>
    <row r="39" spans="1:4" x14ac:dyDescent="0.2">
      <c r="A39">
        <v>680</v>
      </c>
      <c r="B39" t="s">
        <v>150</v>
      </c>
      <c r="D39" t="s">
        <v>1839</v>
      </c>
    </row>
    <row r="40" spans="1:4" x14ac:dyDescent="0.2">
      <c r="A40">
        <v>685</v>
      </c>
      <c r="B40" t="s">
        <v>151</v>
      </c>
      <c r="D40" t="s">
        <v>1842</v>
      </c>
    </row>
    <row r="41" spans="1:4" x14ac:dyDescent="0.2">
      <c r="A41">
        <v>690</v>
      </c>
      <c r="B41" t="s">
        <v>97</v>
      </c>
      <c r="D41" t="s">
        <v>1843</v>
      </c>
    </row>
    <row r="42" spans="1:4" x14ac:dyDescent="0.2">
      <c r="A42">
        <v>701</v>
      </c>
      <c r="B42" t="s">
        <v>154</v>
      </c>
      <c r="C42" t="s">
        <v>66</v>
      </c>
      <c r="D42" t="s">
        <v>1846</v>
      </c>
    </row>
    <row r="43" spans="1:4" x14ac:dyDescent="0.2">
      <c r="A43">
        <v>710</v>
      </c>
      <c r="B43" t="s">
        <v>160</v>
      </c>
      <c r="D43" t="s">
        <v>1854</v>
      </c>
    </row>
    <row r="44" spans="1:4" x14ac:dyDescent="0.2">
      <c r="A44">
        <v>715</v>
      </c>
      <c r="B44" t="s">
        <v>161</v>
      </c>
      <c r="D44" t="s">
        <v>1857</v>
      </c>
    </row>
    <row r="45" spans="1:4" x14ac:dyDescent="0.2">
      <c r="A45">
        <v>720</v>
      </c>
      <c r="B45" t="s">
        <v>1927</v>
      </c>
      <c r="D45" t="s">
        <v>1858</v>
      </c>
    </row>
    <row r="46" spans="1:4" x14ac:dyDescent="0.2">
      <c r="A46">
        <v>730</v>
      </c>
      <c r="B46" t="s">
        <v>66</v>
      </c>
      <c r="D46" t="s">
        <v>1859</v>
      </c>
    </row>
    <row r="47" spans="1:4" x14ac:dyDescent="0.2">
      <c r="A47">
        <v>735</v>
      </c>
      <c r="B47" t="s">
        <v>69</v>
      </c>
      <c r="D47" t="s">
        <v>1861</v>
      </c>
    </row>
    <row r="48" spans="1:4" x14ac:dyDescent="0.2">
      <c r="A48">
        <v>740</v>
      </c>
      <c r="B48" t="s">
        <v>64</v>
      </c>
      <c r="D48" t="s">
        <v>1862</v>
      </c>
    </row>
    <row r="49" spans="1:4" x14ac:dyDescent="0.2">
      <c r="A49">
        <v>750</v>
      </c>
      <c r="B49" t="s">
        <v>71</v>
      </c>
      <c r="D49" t="s">
        <v>1864</v>
      </c>
    </row>
    <row r="50" spans="1:4" x14ac:dyDescent="0.2">
      <c r="A50">
        <v>755</v>
      </c>
      <c r="B50" t="s">
        <v>165</v>
      </c>
      <c r="D50" t="s">
        <v>1865</v>
      </c>
    </row>
    <row r="51" spans="1:4" x14ac:dyDescent="0.2">
      <c r="A51">
        <v>760</v>
      </c>
      <c r="B51" t="s">
        <v>166</v>
      </c>
      <c r="D51" t="s">
        <v>1866</v>
      </c>
    </row>
    <row r="52" spans="1:4" x14ac:dyDescent="0.2">
      <c r="A52">
        <v>765</v>
      </c>
      <c r="B52" t="s">
        <v>167</v>
      </c>
      <c r="D52" t="s">
        <v>1868</v>
      </c>
    </row>
    <row r="53" spans="1:4" x14ac:dyDescent="0.2">
      <c r="A53">
        <v>780</v>
      </c>
      <c r="B53" t="s">
        <v>158</v>
      </c>
      <c r="D53" t="s">
        <v>1870</v>
      </c>
    </row>
    <row r="54" spans="1:4" x14ac:dyDescent="0.2">
      <c r="A54">
        <v>800</v>
      </c>
      <c r="B54" t="s">
        <v>70</v>
      </c>
      <c r="C54" t="s">
        <v>183</v>
      </c>
      <c r="D54" t="s">
        <v>1877</v>
      </c>
    </row>
    <row r="55" spans="1:4" x14ac:dyDescent="0.2">
      <c r="A55">
        <v>815</v>
      </c>
      <c r="B55" t="s">
        <v>183</v>
      </c>
      <c r="D55" t="s">
        <v>1888</v>
      </c>
    </row>
    <row r="56" spans="1:4" x14ac:dyDescent="0.2">
      <c r="A56">
        <v>850</v>
      </c>
      <c r="B56" t="s">
        <v>163</v>
      </c>
      <c r="C56" t="s">
        <v>183</v>
      </c>
      <c r="D56" t="s">
        <v>1897</v>
      </c>
    </row>
    <row r="57" spans="1:4" x14ac:dyDescent="0.2">
      <c r="A57">
        <v>900</v>
      </c>
      <c r="B57" t="s">
        <v>65</v>
      </c>
      <c r="D57" t="s">
        <v>1913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14F3464E1EF9042868134E632B0C4CE" ma:contentTypeVersion="18" ma:contentTypeDescription="Create a new document." ma:contentTypeScope="" ma:versionID="ba85032aae64dbed5427a2b4173abccb">
  <xsd:schema xmlns:xsd="http://www.w3.org/2001/XMLSchema" xmlns:xs="http://www.w3.org/2001/XMLSchema" xmlns:p="http://schemas.microsoft.com/office/2006/metadata/properties" xmlns:ns2="e9ea6f16-70fa-4c2c-bd17-36aae8819b60" xmlns:ns3="ae12eb39-c03c-4c4a-a43b-04d50c4e265a" targetNamespace="http://schemas.microsoft.com/office/2006/metadata/properties" ma:root="true" ma:fieldsID="92bf545acbd6a6068b30c687496a313e" ns2:_="" ns3:_="">
    <xsd:import namespace="e9ea6f16-70fa-4c2c-bd17-36aae8819b60"/>
    <xsd:import namespace="ae12eb39-c03c-4c4a-a43b-04d50c4e265a"/>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2:MediaServiceLocation" minOccurs="0"/>
                <xsd:element ref="ns2:MediaLengthInSeconds" minOccurs="0"/>
                <xsd:element ref="ns2:lcf76f155ced4ddcb4097134ff3c332f" minOccurs="0"/>
                <xsd:element ref="ns3:TaxCatchAll"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ea6f16-70fa-4c2c-bd17-36aae8819b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b3741a06-348c-4eb5-8979-66d509dba01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e12eb39-c03c-4c4a-a43b-04d50c4e265a" elementFormDefault="qualified">
    <xsd:import namespace="http://schemas.microsoft.com/office/2006/documentManagement/types"/>
    <xsd:import namespace="http://schemas.microsoft.com/office/infopath/2007/PartnerControls"/>
    <xsd:element name="TaxCatchAll" ma:index="21" nillable="true" ma:displayName="Taxonomy Catch All Column" ma:hidden="true" ma:list="{643e7588-b1b1-4611-b0ea-dbb1a9406319}" ma:internalName="TaxCatchAll" ma:showField="CatchAllData" ma:web="ae12eb39-c03c-4c4a-a43b-04d50c4e265a">
      <xsd:complexType>
        <xsd:complexContent>
          <xsd:extension base="dms:MultiChoiceLookup">
            <xsd:sequence>
              <xsd:element name="Value" type="dms:Lookup" maxOccurs="unbounded" minOccurs="0" nillable="true"/>
            </xsd:sequence>
          </xsd:extension>
        </xsd:complexContent>
      </xsd:complexType>
    </xsd:element>
    <xsd:element name="SharedWithUsers" ma:index="2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ae12eb39-c03c-4c4a-a43b-04d50c4e265a" xsi:nil="true"/>
    <lcf76f155ced4ddcb4097134ff3c332f xmlns="e9ea6f16-70fa-4c2c-bd17-36aae8819b60">
      <Terms xmlns="http://schemas.microsoft.com/office/infopath/2007/PartnerControls"/>
    </lcf76f155ced4ddcb4097134ff3c332f>
  </documentManagement>
</p:properties>
</file>

<file path=customXml/item4.xml>��
</file>

<file path=customXml/itemProps1.xml><?xml version="1.0" encoding="utf-8"?>
<ds:datastoreItem xmlns:ds="http://schemas.openxmlformats.org/officeDocument/2006/customXml" ds:itemID="{37C12272-9260-4DCB-B888-7EA4EB1592BA}">
  <ds:schemaRefs>
    <ds:schemaRef ds:uri="http://schemas.microsoft.com/sharepoint/v3/contenttype/forms"/>
  </ds:schemaRefs>
</ds:datastoreItem>
</file>

<file path=customXml/itemProps2.xml><?xml version="1.0" encoding="utf-8"?>
<ds:datastoreItem xmlns:ds="http://schemas.openxmlformats.org/officeDocument/2006/customXml" ds:itemID="{1ACF9854-1085-4849-B35B-22D0FD57403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9ea6f16-70fa-4c2c-bd17-36aae8819b60"/>
    <ds:schemaRef ds:uri="ae12eb39-c03c-4c4a-a43b-04d50c4e26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0BBCF08-F428-4F65-8DB7-D9BAABE54F9A}">
  <ds:schemaRefs>
    <ds:schemaRef ds:uri="http://schemas.microsoft.com/office/2006/metadata/properties"/>
    <ds:schemaRef ds:uri="http://www.w3.org/2000/xmlns/"/>
    <ds:schemaRef ds:uri="138c3cff-8410-44fd-a45f-14ace2a24f6c"/>
    <ds:schemaRef ds:uri="http://www.w3.org/2001/XMLSchema-instance"/>
    <ds:schemaRef ds:uri="3d815d55-d4f1-4917-a2d6-8f3ac7defde3"/>
    <ds:schemaRef ds:uri="917c8f16-5bd7-42f2-8cfd-d3d3b3319cf0"/>
    <ds:schemaRef ds:uri="1abed93f-fba2-4e69-adb7-308a96f557cb"/>
    <ds:schemaRef ds:uri="af0aa304-566e-4750-b11e-22b9c06e3397"/>
    <ds:schemaRef ds:uri="http://schemas.microsoft.com/office/infopath/2007/PartnerControls"/>
    <ds:schemaRef ds:uri="ae12eb39-c03c-4c4a-a43b-04d50c4e265a"/>
    <ds:schemaRef ds:uri="e9ea6f16-70fa-4c2c-bd17-36aae8819b60"/>
  </ds:schemaRefs>
</ds:datastoreItem>
</file>

<file path=customXml/itemProps4.xml><?xml version="1.0" encoding="utf-8"?>
<ds:datastoreItem xmlns:ds="http://schemas.openxmlformats.org/officeDocument/2006/customXml" ds:itemID="{7A9DD0DB-7532-431E-B47A-33D6CE79BAC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Mælaborð</vt:lpstr>
      <vt:lpstr>oliusolutolur</vt:lpstr>
      <vt:lpstr>combined_graent_bokhald</vt:lpstr>
      <vt:lpstr>metin_notk_idnadur</vt:lpstr>
      <vt:lpstr>ibuafjoldi_leidrett</vt:lpstr>
      <vt:lpstr>ibufjoldi_landshlutar</vt:lpstr>
      <vt:lpstr>sveitarf_landssvaedi</vt:lpstr>
      <vt:lpstr>Sveitarfélög</vt:lpstr>
      <vt:lpstr>Landbúnaður</vt:lpstr>
      <vt:lpstr>Þróun Íbúafjölda sveitarf.</vt:lpstr>
      <vt:lpstr>Samanb. við orkust.</vt:lpstr>
      <vt:lpstr>Orkustofnun gögn</vt:lpstr>
      <vt:lpstr>Útsölustaðir</vt:lpstr>
      <vt:lpstr>Tegundir</vt:lpstr>
      <vt:lpstr>Birgðastöðvar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Gunnlaugur Kristinsson</dc:creator>
  <cp:keywords/>
  <dc:description/>
  <cp:lastModifiedBy>Inbal Armony</cp:lastModifiedBy>
  <cp:revision/>
  <dcterms:created xsi:type="dcterms:W3CDTF">2023-12-07T13:33:03Z</dcterms:created>
  <dcterms:modified xsi:type="dcterms:W3CDTF">2025-05-05T14:39:56Z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0x010100D14F3464E1EF9042868134E632B0C4CE</vt:lpwstr>
  </property>
  <property fmtid="{D5CDD505-2E9C-101B-9397-08002B2CF9AE}" pid="3" name="MediaServiceImageTags">
    <vt:lpwstr/>
  </property>
</Properties>
</file>